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MIAT\Reports OFFICIAL SENSITIVE\PUBLICATIONS\Courts &amp; Tribunals Data Scotland - Fines\CTDSF - 69 - 2025-26 Q4\"/>
    </mc:Choice>
  </mc:AlternateContent>
  <xr:revisionPtr revIDLastSave="0" documentId="8_{E87A26E0-9457-400A-9EA8-84734281D6C0}" xr6:coauthVersionLast="47" xr6:coauthVersionMax="47" xr10:uidLastSave="{00000000-0000-0000-0000-000000000000}"/>
  <bookViews>
    <workbookView xWindow="-57720" yWindow="-4965" windowWidth="29040" windowHeight="15720" tabRatio="898" firstSheet="1" activeTab="1" xr2:uid="{00000000-000D-0000-FFFF-FFFF00000000}"/>
  </bookViews>
  <sheets>
    <sheet name="Control" sheetId="48" state="hidden" r:id="rId1"/>
    <sheet name="Index" sheetId="2" r:id="rId2"/>
    <sheet name="1" sheetId="27" r:id="rId3"/>
    <sheet name="2" sheetId="25" r:id="rId4"/>
    <sheet name="3" sheetId="26" r:id="rId5"/>
    <sheet name="4" sheetId="30" r:id="rId6"/>
    <sheet name="5" sheetId="33" r:id="rId7"/>
    <sheet name="6" sheetId="34" r:id="rId8"/>
    <sheet name="7" sheetId="35" r:id="rId9"/>
    <sheet name="8" sheetId="36" r:id="rId10"/>
    <sheet name="9" sheetId="37" r:id="rId11"/>
    <sheet name="A" sheetId="18" r:id="rId12"/>
    <sheet name="B" sheetId="41" r:id="rId13"/>
    <sheet name="C" sheetId="46" r:id="rId14"/>
    <sheet name="D" sheetId="47" r:id="rId15"/>
    <sheet name="Raw Data" sheetId="31" state="veryHidden" r:id="rId16"/>
    <sheet name="DropDownList" sheetId="32" state="veryHidden" r:id="rId17"/>
  </sheets>
  <definedNames>
    <definedName name="_xlnm._FilterDatabase" localSheetId="5" hidden="1">'4'!#REF!</definedName>
    <definedName name="_xlnm._FilterDatabase" localSheetId="12" hidden="1">B!$B$1:$D$20</definedName>
    <definedName name="_xlnm._FilterDatabase" localSheetId="15" hidden="1">'Raw Data'!$A$1:$BM$6289</definedName>
    <definedName name="ExtractDate">OFFSET(DropDownList!$B:$B, 0, 0, COUNTA(DropDownList!$B:$B), 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4951" i="31" l="1"/>
  <c r="BM4952" i="31"/>
  <c r="BM4953" i="31"/>
  <c r="BM4954" i="31"/>
  <c r="BM4955" i="31"/>
  <c r="BM4956" i="31"/>
  <c r="BM4957" i="31"/>
  <c r="BM4958" i="31"/>
  <c r="BM4959" i="31"/>
  <c r="BM4960" i="31"/>
  <c r="BM4961" i="31"/>
  <c r="BM4962" i="31"/>
  <c r="BM4963" i="31"/>
  <c r="BM4964" i="31"/>
  <c r="BM4965" i="31"/>
  <c r="BM4966" i="31"/>
  <c r="BM4967" i="31"/>
  <c r="BM4968" i="31"/>
  <c r="BM4969" i="31"/>
  <c r="BM4970" i="31"/>
  <c r="BM4971" i="31"/>
  <c r="BM4972" i="31"/>
  <c r="BM4973" i="31"/>
  <c r="BM4974" i="31"/>
  <c r="BM4975" i="31"/>
  <c r="BM4976" i="31"/>
  <c r="BM4977" i="31"/>
  <c r="BM4978" i="31"/>
  <c r="BM4979" i="31"/>
  <c r="BM4980" i="31"/>
  <c r="BM4981" i="31"/>
  <c r="BM4982" i="31"/>
  <c r="BM4983" i="31"/>
  <c r="BM4984" i="31"/>
  <c r="BM4985" i="31"/>
  <c r="BM4986" i="31"/>
  <c r="BM4987" i="31"/>
  <c r="BM4988" i="31"/>
  <c r="BM4989" i="31"/>
  <c r="BM4990" i="31"/>
  <c r="BM4991" i="31"/>
  <c r="BM4992" i="31"/>
  <c r="BM4993" i="31"/>
  <c r="BM4994" i="31"/>
  <c r="BM4995" i="31"/>
  <c r="BM4996" i="31"/>
  <c r="BM4997" i="31"/>
  <c r="BM4998" i="31"/>
  <c r="BM4999" i="31"/>
  <c r="BM5000" i="31"/>
  <c r="BM5001" i="31"/>
  <c r="BM5002" i="31"/>
  <c r="BM5003" i="31"/>
  <c r="BM5004" i="31"/>
  <c r="BM5005" i="31"/>
  <c r="BM5006" i="31"/>
  <c r="BM5007" i="31"/>
  <c r="BM5008" i="31"/>
  <c r="BM5009" i="31"/>
  <c r="BM5010" i="31"/>
  <c r="BM5011" i="31"/>
  <c r="BM5012" i="31"/>
  <c r="BM5013" i="31"/>
  <c r="BM5014" i="31"/>
  <c r="BM5015" i="31"/>
  <c r="BM5016" i="31"/>
  <c r="BM5017" i="31"/>
  <c r="BM5018" i="31"/>
  <c r="BM5019" i="31"/>
  <c r="BM5020" i="31"/>
  <c r="BM5021" i="31"/>
  <c r="BM5022" i="31"/>
  <c r="BM5023" i="31"/>
  <c r="BM5024" i="31"/>
  <c r="BM5025" i="31"/>
  <c r="BM5026" i="31"/>
  <c r="BM5027" i="31"/>
  <c r="BM5028" i="31"/>
  <c r="BM5029" i="31"/>
  <c r="BM5030" i="31"/>
  <c r="BM5031" i="31"/>
  <c r="BM5032" i="31"/>
  <c r="BM5033" i="31"/>
  <c r="BM5034" i="31"/>
  <c r="BM5035" i="31"/>
  <c r="BM5036" i="31"/>
  <c r="BM5037" i="31"/>
  <c r="BM5038" i="31"/>
  <c r="BM5039" i="31"/>
  <c r="BM5040" i="31"/>
  <c r="BM5041" i="31"/>
  <c r="BM5042" i="31"/>
  <c r="BM5043" i="31"/>
  <c r="BM5044" i="31"/>
  <c r="BM5045" i="31"/>
  <c r="BM5046" i="31"/>
  <c r="BM5047" i="31"/>
  <c r="BM5048" i="31"/>
  <c r="BM5049" i="31"/>
  <c r="BM5050" i="31"/>
  <c r="BM5051" i="31"/>
  <c r="BM5052" i="31"/>
  <c r="BM5053" i="31"/>
  <c r="BM5054" i="31"/>
  <c r="BM5055" i="31"/>
  <c r="BM5056" i="31"/>
  <c r="BM5057" i="31"/>
  <c r="BM5058" i="31"/>
  <c r="BM5059" i="31"/>
  <c r="BM5060" i="31"/>
  <c r="BM5061" i="31"/>
  <c r="BM5062" i="31"/>
  <c r="BM5063" i="31"/>
  <c r="BM5064" i="31"/>
  <c r="BM5065" i="31"/>
  <c r="BM5066" i="31"/>
  <c r="BM5067" i="31"/>
  <c r="BM5068" i="31"/>
  <c r="BM5069" i="31"/>
  <c r="BM5070" i="31"/>
  <c r="BM5071" i="31"/>
  <c r="BM5072" i="31"/>
  <c r="BM5073" i="31"/>
  <c r="BM5074" i="31"/>
  <c r="BM5075" i="31"/>
  <c r="BM5076" i="31"/>
  <c r="BM5077" i="31"/>
  <c r="BM5078" i="31"/>
  <c r="BM5079" i="31"/>
  <c r="BM5080" i="31"/>
  <c r="BM5081" i="31"/>
  <c r="BM5082" i="31"/>
  <c r="BM5083" i="31"/>
  <c r="BM5084" i="31"/>
  <c r="BM5085" i="31"/>
  <c r="BM5086" i="31"/>
  <c r="BM5087" i="31"/>
  <c r="BM5088" i="31"/>
  <c r="BM5089" i="31"/>
  <c r="BM5090" i="31"/>
  <c r="BM5091" i="31"/>
  <c r="BM5092" i="31"/>
  <c r="BM5093" i="31"/>
  <c r="BM5094" i="31"/>
  <c r="BM5095" i="31"/>
  <c r="BM5096" i="31"/>
  <c r="BM5097" i="31"/>
  <c r="BM5098" i="31"/>
  <c r="BM5099" i="31"/>
  <c r="BM5100" i="31"/>
  <c r="BM5101" i="31"/>
  <c r="BM5102" i="31"/>
  <c r="BM5103" i="31"/>
  <c r="BM5104" i="31"/>
  <c r="BM5105" i="31"/>
  <c r="BM5106" i="31"/>
  <c r="BM5107" i="31"/>
  <c r="BM5108" i="31"/>
  <c r="BM5109" i="31"/>
  <c r="BM5110" i="31"/>
  <c r="BM5111" i="31"/>
  <c r="BM5112" i="31"/>
  <c r="BM5113" i="31"/>
  <c r="BM5114" i="31"/>
  <c r="BM5115" i="31"/>
  <c r="BM5116" i="31"/>
  <c r="BM5117" i="31"/>
  <c r="BM5118" i="31"/>
  <c r="BM5119" i="31"/>
  <c r="BM5120" i="31"/>
  <c r="BM5121" i="31"/>
  <c r="BM5122" i="31"/>
  <c r="BM5123" i="31"/>
  <c r="BM5124" i="31"/>
  <c r="BM5125" i="31"/>
  <c r="BM5126" i="31"/>
  <c r="BM5127" i="31"/>
  <c r="BM5128" i="31"/>
  <c r="BM5129" i="31"/>
  <c r="BM5130" i="31"/>
  <c r="BM5131" i="31"/>
  <c r="BM5132" i="31"/>
  <c r="BM5133" i="31"/>
  <c r="BM5134" i="31"/>
  <c r="BM5135" i="31"/>
  <c r="BM5136" i="31"/>
  <c r="BM5137" i="31"/>
  <c r="BM5138" i="31"/>
  <c r="BM5139" i="31"/>
  <c r="BM5140" i="31"/>
  <c r="BM5141" i="31"/>
  <c r="BM5142" i="31"/>
  <c r="BM5143" i="31"/>
  <c r="BM5144" i="31"/>
  <c r="BM5145" i="31"/>
  <c r="BM5146" i="31"/>
  <c r="BM5147" i="31"/>
  <c r="BM5148" i="31"/>
  <c r="BM5149" i="31"/>
  <c r="BM5150" i="31"/>
  <c r="BM5151" i="31"/>
  <c r="BM5152" i="31"/>
  <c r="BM5153" i="31"/>
  <c r="BM5154" i="31"/>
  <c r="BM5155" i="31"/>
  <c r="BM5156" i="31"/>
  <c r="BM5157" i="31"/>
  <c r="BM5158" i="31"/>
  <c r="BM5159" i="31"/>
  <c r="BM5160" i="31"/>
  <c r="BM5161" i="31"/>
  <c r="BM5162" i="31"/>
  <c r="BM5163" i="31"/>
  <c r="BM5164" i="31"/>
  <c r="BM5165" i="31"/>
  <c r="BM5166" i="31"/>
  <c r="BM5167" i="31"/>
  <c r="BM5168" i="31"/>
  <c r="BM5169" i="31"/>
  <c r="BM5170" i="31"/>
  <c r="BM5171" i="31"/>
  <c r="BM5172" i="31"/>
  <c r="BM5173" i="31"/>
  <c r="BM5174" i="31"/>
  <c r="BM5175" i="31"/>
  <c r="BM5176" i="31"/>
  <c r="BM5177" i="31"/>
  <c r="BM5178" i="31"/>
  <c r="BM5179" i="31"/>
  <c r="BM5180" i="31"/>
  <c r="BM5181" i="31"/>
  <c r="BM5182" i="31"/>
  <c r="BM5183" i="31"/>
  <c r="BM5184" i="31"/>
  <c r="BM5185" i="31"/>
  <c r="BM5186" i="31"/>
  <c r="BM5187" i="31"/>
  <c r="BM5188" i="31"/>
  <c r="BM5189" i="31"/>
  <c r="BM5190" i="31"/>
  <c r="BM5191" i="31"/>
  <c r="BM5192" i="31"/>
  <c r="BM5193" i="31"/>
  <c r="BM5194" i="31"/>
  <c r="BM5195" i="31"/>
  <c r="BM5196" i="31"/>
  <c r="BM5197" i="31"/>
  <c r="BM5198" i="31"/>
  <c r="BM5199" i="31"/>
  <c r="BM5200" i="31"/>
  <c r="BM5201" i="31"/>
  <c r="BM5202" i="31"/>
  <c r="BM5203" i="31"/>
  <c r="BM5204" i="31"/>
  <c r="BM5205" i="31"/>
  <c r="BM5206" i="31"/>
  <c r="BM5207" i="31"/>
  <c r="BM5208" i="31"/>
  <c r="BM5209" i="31"/>
  <c r="BM5210" i="31"/>
  <c r="BM5211" i="31"/>
  <c r="BM5212" i="31"/>
  <c r="BM5213" i="31"/>
  <c r="BM5214" i="31"/>
  <c r="BM5215" i="31"/>
  <c r="BM5216" i="31"/>
  <c r="BM5217" i="31"/>
  <c r="BM5218" i="31"/>
  <c r="BM5219" i="31"/>
  <c r="BM5220" i="31"/>
  <c r="BM5221" i="31"/>
  <c r="BM5222" i="31"/>
  <c r="BM5223" i="31"/>
  <c r="BM5224" i="31"/>
  <c r="BM5225" i="31"/>
  <c r="BM5226" i="31"/>
  <c r="BM5227" i="31"/>
  <c r="BM5228" i="31"/>
  <c r="BM5229" i="31"/>
  <c r="BM5230" i="31"/>
  <c r="BM5231" i="31"/>
  <c r="BM5232" i="31"/>
  <c r="BM5233" i="31"/>
  <c r="BM5234" i="31"/>
  <c r="BM5235" i="31"/>
  <c r="BM5236" i="31"/>
  <c r="BM5237" i="31"/>
  <c r="BM5238" i="31"/>
  <c r="BM5239" i="31"/>
  <c r="BM5240" i="31"/>
  <c r="BM5241" i="31"/>
  <c r="BM5242" i="31"/>
  <c r="BM5243" i="31"/>
  <c r="BM5244" i="31"/>
  <c r="BM5245" i="31"/>
  <c r="BM5246" i="31"/>
  <c r="BM5247" i="31"/>
  <c r="BM5248" i="31"/>
  <c r="BM5249" i="31"/>
  <c r="BM5250" i="31"/>
  <c r="BM5251" i="31"/>
  <c r="BM5252" i="31"/>
  <c r="BM5253" i="31"/>
  <c r="BM5254" i="31"/>
  <c r="BM5255" i="31"/>
  <c r="BM5256" i="31"/>
  <c r="BM5257" i="31"/>
  <c r="BM5258" i="31"/>
  <c r="BM5259" i="31"/>
  <c r="BM5260" i="31"/>
  <c r="BM5261" i="31"/>
  <c r="BM5262" i="31"/>
  <c r="BM5263" i="31"/>
  <c r="BM5264" i="31"/>
  <c r="BM5265" i="31"/>
  <c r="BM5266" i="31"/>
  <c r="BM5267" i="31"/>
  <c r="BM5268" i="31"/>
  <c r="BM5269" i="31"/>
  <c r="BM5270" i="31"/>
  <c r="BM5271" i="31"/>
  <c r="BM5272" i="31"/>
  <c r="BM5273" i="31"/>
  <c r="BM5274" i="31"/>
  <c r="BM5275" i="31"/>
  <c r="BM5276" i="31"/>
  <c r="BM5277" i="31"/>
  <c r="BM5278" i="31"/>
  <c r="BM5279" i="31"/>
  <c r="BM5280" i="31"/>
  <c r="BM5281" i="31"/>
  <c r="BM5282" i="31"/>
  <c r="BM5283" i="31"/>
  <c r="BM5284" i="31"/>
  <c r="BM5285" i="31"/>
  <c r="BM5286" i="31"/>
  <c r="BM5287" i="31"/>
  <c r="BM5288" i="31"/>
  <c r="BM5289" i="31"/>
  <c r="BM5290" i="31"/>
  <c r="BM5291" i="31"/>
  <c r="BM5292" i="31"/>
  <c r="BM5293" i="31"/>
  <c r="BM5294" i="31"/>
  <c r="BM5295" i="31"/>
  <c r="BM5296" i="31"/>
  <c r="BM5297" i="31"/>
  <c r="BM5298" i="31"/>
  <c r="BM5299" i="31"/>
  <c r="BM5300" i="31"/>
  <c r="BM5301" i="31"/>
  <c r="BM5302" i="31"/>
  <c r="BM5303" i="31"/>
  <c r="BM5304" i="31"/>
  <c r="BM5305" i="31"/>
  <c r="BM5306" i="31"/>
  <c r="BM5307" i="31"/>
  <c r="BM5308" i="31"/>
  <c r="BM5309" i="31"/>
  <c r="BM5310" i="31"/>
  <c r="BM5311" i="31"/>
  <c r="BM5312" i="31"/>
  <c r="BM5313" i="31"/>
  <c r="BM5314" i="31"/>
  <c r="BM5315" i="31"/>
  <c r="BM5316" i="31"/>
  <c r="BM5317" i="31"/>
  <c r="BM5318" i="31"/>
  <c r="BM5319" i="31"/>
  <c r="BM5320" i="31"/>
  <c r="BM5321" i="31"/>
  <c r="BM5322" i="31"/>
  <c r="BM5323" i="31"/>
  <c r="BM5324" i="31"/>
  <c r="BM5325" i="31"/>
  <c r="BM5326" i="31"/>
  <c r="BM5327" i="31"/>
  <c r="BM5328" i="31"/>
  <c r="BM5329" i="31"/>
  <c r="BM5330" i="31"/>
  <c r="BM5331" i="31"/>
  <c r="BM5332" i="31"/>
  <c r="BM5333" i="31"/>
  <c r="BM5334" i="31"/>
  <c r="BM5335" i="31"/>
  <c r="BM5336" i="31"/>
  <c r="BM5337" i="31"/>
  <c r="BM5338" i="31"/>
  <c r="BM5339" i="31"/>
  <c r="BM5340" i="31"/>
  <c r="BM5341" i="31"/>
  <c r="BM5342" i="31"/>
  <c r="BM5343" i="31"/>
  <c r="BM5344" i="31"/>
  <c r="BM5345" i="31"/>
  <c r="BM5346" i="31"/>
  <c r="BM5347" i="31"/>
  <c r="BM5348" i="31"/>
  <c r="BM5349" i="31"/>
  <c r="BM5350" i="31"/>
  <c r="BM5351" i="31"/>
  <c r="BM5352" i="31"/>
  <c r="BM5353" i="31"/>
  <c r="BM5354" i="31"/>
  <c r="BM5355" i="31"/>
  <c r="BM5356" i="31"/>
  <c r="BM5357" i="31"/>
  <c r="BM5358" i="31"/>
  <c r="BM5359" i="31"/>
  <c r="BM5360" i="31"/>
  <c r="BM5361" i="31"/>
  <c r="BM5362" i="31"/>
  <c r="BM5363" i="31"/>
  <c r="BM5364" i="31"/>
  <c r="BM5365" i="31"/>
  <c r="BM5366" i="31"/>
  <c r="BM5367" i="31"/>
  <c r="BM5368" i="31"/>
  <c r="BM5369" i="31"/>
  <c r="BM5370" i="31"/>
  <c r="BM5371" i="31"/>
  <c r="BM5372" i="31"/>
  <c r="BM5373" i="31"/>
  <c r="BM5374" i="31"/>
  <c r="BM5375" i="31"/>
  <c r="BM5376" i="31"/>
  <c r="BM5377" i="31"/>
  <c r="BM5378" i="31"/>
  <c r="BM5379" i="31"/>
  <c r="BM5380" i="31"/>
  <c r="BM5381" i="31"/>
  <c r="BM5382" i="31"/>
  <c r="BM5383" i="31"/>
  <c r="BM5384" i="31"/>
  <c r="BM5385" i="31"/>
  <c r="BM5386" i="31"/>
  <c r="BM5387" i="31"/>
  <c r="BM5388" i="31"/>
  <c r="BM5389" i="31"/>
  <c r="BM5390" i="31"/>
  <c r="BM5391" i="31"/>
  <c r="BM5392" i="31"/>
  <c r="BM5393" i="31"/>
  <c r="BM5394" i="31"/>
  <c r="BM5395" i="31"/>
  <c r="BM5396" i="31"/>
  <c r="BM5397" i="31"/>
  <c r="BM5398" i="31"/>
  <c r="BM5399" i="31"/>
  <c r="BM5400" i="31"/>
  <c r="BM5401" i="31"/>
  <c r="BM5402" i="31"/>
  <c r="BM5403" i="31"/>
  <c r="BM5404" i="31"/>
  <c r="BM5405" i="31"/>
  <c r="BM5406" i="31"/>
  <c r="BM5407" i="31"/>
  <c r="BM5408" i="31"/>
  <c r="BM5409" i="31"/>
  <c r="BM5410" i="31"/>
  <c r="BM5411" i="31"/>
  <c r="BM5412" i="31"/>
  <c r="BM5413" i="31"/>
  <c r="BM5414" i="31"/>
  <c r="BM5415" i="31"/>
  <c r="BM5416" i="31"/>
  <c r="BM5417" i="31"/>
  <c r="BM5418" i="31"/>
  <c r="BM5419" i="31"/>
  <c r="BM5420" i="31"/>
  <c r="BM5421" i="31"/>
  <c r="BM5422" i="31"/>
  <c r="BM5423" i="31"/>
  <c r="BM5424" i="31"/>
  <c r="BM5425" i="31"/>
  <c r="BM5426" i="31"/>
  <c r="BM5427" i="31"/>
  <c r="BM5428" i="31"/>
  <c r="BM5429" i="31"/>
  <c r="BM5430" i="31"/>
  <c r="BM5431" i="31"/>
  <c r="BM5432" i="31"/>
  <c r="BM5433" i="31"/>
  <c r="BM5434" i="31"/>
  <c r="BM5435" i="31"/>
  <c r="BM5436" i="31"/>
  <c r="BM5437" i="31"/>
  <c r="BM5438" i="31"/>
  <c r="BM5439" i="31"/>
  <c r="BM5440" i="31"/>
  <c r="BM5441" i="31"/>
  <c r="BM5442" i="31"/>
  <c r="BM5443" i="31"/>
  <c r="BM5444" i="31"/>
  <c r="BM5445" i="31"/>
  <c r="BM5446" i="31"/>
  <c r="BM5447" i="31"/>
  <c r="BM5448" i="31"/>
  <c r="BM5449" i="31"/>
  <c r="BM5450" i="31"/>
  <c r="BM5451" i="31"/>
  <c r="BM5452" i="31"/>
  <c r="BM5453" i="31"/>
  <c r="BM5454" i="31"/>
  <c r="BM5455" i="31"/>
  <c r="BM5456" i="31"/>
  <c r="BM5457" i="31"/>
  <c r="BM5458" i="31"/>
  <c r="BM5459" i="31"/>
  <c r="BM5460" i="31"/>
  <c r="BM5461" i="31"/>
  <c r="BM5462" i="31"/>
  <c r="BM5463" i="31"/>
  <c r="BM5464" i="31"/>
  <c r="BM5465" i="31"/>
  <c r="BM5466" i="31"/>
  <c r="BM5467" i="31"/>
  <c r="BM5468" i="31"/>
  <c r="BM5469" i="31"/>
  <c r="BM5470" i="31"/>
  <c r="BM5471" i="31"/>
  <c r="BM5472" i="31"/>
  <c r="BM5473" i="31"/>
  <c r="BM5474" i="31"/>
  <c r="BM5475" i="31"/>
  <c r="BM5476" i="31"/>
  <c r="BM5477" i="31"/>
  <c r="BM5478" i="31"/>
  <c r="BM5479" i="31"/>
  <c r="BM5480" i="31"/>
  <c r="BM5481" i="31"/>
  <c r="BM5482" i="31"/>
  <c r="BM5483" i="31"/>
  <c r="BM5484" i="31"/>
  <c r="BM5485" i="31"/>
  <c r="BM5486" i="31"/>
  <c r="BM5487" i="31"/>
  <c r="BM5488" i="31"/>
  <c r="BM5489" i="31"/>
  <c r="BM5490" i="31"/>
  <c r="BM5491" i="31"/>
  <c r="BM5492" i="31"/>
  <c r="BM5493" i="31"/>
  <c r="BM5494" i="31"/>
  <c r="BM5495" i="31"/>
  <c r="BM5496" i="31"/>
  <c r="BM5497" i="31"/>
  <c r="BM5498" i="31"/>
  <c r="BM5499" i="31"/>
  <c r="BM5500" i="31"/>
  <c r="BM5501" i="31"/>
  <c r="BM5502" i="31"/>
  <c r="BM5503" i="31"/>
  <c r="BM5504" i="31"/>
  <c r="BM5505" i="31"/>
  <c r="BM5506" i="31"/>
  <c r="BM5507" i="31"/>
  <c r="BM5508" i="31"/>
  <c r="BM5509" i="31"/>
  <c r="BM5510" i="31"/>
  <c r="BM5511" i="31"/>
  <c r="BM5512" i="31"/>
  <c r="BM5513" i="31"/>
  <c r="BM5514" i="31"/>
  <c r="BM5515" i="31"/>
  <c r="BM5516" i="31"/>
  <c r="BM5517" i="31"/>
  <c r="BM5518" i="31"/>
  <c r="BM5519" i="31"/>
  <c r="BM5520" i="31"/>
  <c r="BM5521" i="31"/>
  <c r="BM5522" i="31"/>
  <c r="BM5523" i="31"/>
  <c r="BM5524" i="31"/>
  <c r="BM5525" i="31"/>
  <c r="BM5526" i="31"/>
  <c r="BM5527" i="31"/>
  <c r="BM5528" i="31"/>
  <c r="BM5529" i="31"/>
  <c r="BM5530" i="31"/>
  <c r="BM5531" i="31"/>
  <c r="BM5532" i="31"/>
  <c r="BM5533" i="31"/>
  <c r="BM5534" i="31"/>
  <c r="BM5535" i="31"/>
  <c r="BM5536" i="31"/>
  <c r="BM5537" i="31"/>
  <c r="BM5538" i="31"/>
  <c r="BM5539" i="31"/>
  <c r="BM5540" i="31"/>
  <c r="BM5541" i="31"/>
  <c r="BM5542" i="31"/>
  <c r="BM5543" i="31"/>
  <c r="BM5544" i="31"/>
  <c r="BM5545" i="31"/>
  <c r="BM5546" i="31"/>
  <c r="BM5547" i="31"/>
  <c r="BM5548" i="31"/>
  <c r="BM5549" i="31"/>
  <c r="BM5550" i="31"/>
  <c r="BM5551" i="31"/>
  <c r="BM5552" i="31"/>
  <c r="BM5553" i="31"/>
  <c r="BM5554" i="31"/>
  <c r="BM5555" i="31"/>
  <c r="BM5556" i="31"/>
  <c r="BM5557" i="31"/>
  <c r="BM5558" i="31"/>
  <c r="BM5559" i="31"/>
  <c r="BM5560" i="31"/>
  <c r="BM5561" i="31"/>
  <c r="BM5562" i="31"/>
  <c r="BM5563" i="31"/>
  <c r="BM5564" i="31"/>
  <c r="BM5565" i="31"/>
  <c r="BM5566" i="31"/>
  <c r="BM5567" i="31"/>
  <c r="BM5568" i="31"/>
  <c r="BM5569" i="31"/>
  <c r="BM5570" i="31"/>
  <c r="BM5571" i="31"/>
  <c r="BM5572" i="31"/>
  <c r="BM5573" i="31"/>
  <c r="BM5574" i="31"/>
  <c r="BM5575" i="31"/>
  <c r="BM5576" i="31"/>
  <c r="BM5577" i="31"/>
  <c r="BM5578" i="31"/>
  <c r="BM5579" i="31"/>
  <c r="BM5580" i="31"/>
  <c r="BM5581" i="31"/>
  <c r="BM5582" i="31"/>
  <c r="BM5583" i="31"/>
  <c r="BM5584" i="31"/>
  <c r="BM5585" i="31"/>
  <c r="BM5586" i="31"/>
  <c r="BM5587" i="31"/>
  <c r="BM5588" i="31"/>
  <c r="BM5589" i="31"/>
  <c r="BM5590" i="31"/>
  <c r="BM5591" i="31"/>
  <c r="BM5592" i="31"/>
  <c r="BM5593" i="31"/>
  <c r="BM5594" i="31"/>
  <c r="BM5595" i="31"/>
  <c r="BM5596" i="31"/>
  <c r="BM5597" i="31"/>
  <c r="BM5598" i="31"/>
  <c r="BM5599" i="31"/>
  <c r="BM5600" i="31"/>
  <c r="BM5601" i="31"/>
  <c r="BM5602" i="31"/>
  <c r="BM5603" i="31"/>
  <c r="BM5604" i="31"/>
  <c r="BM5605" i="31"/>
  <c r="BM5606" i="31"/>
  <c r="BM5607" i="31"/>
  <c r="BM5608" i="31"/>
  <c r="BM5609" i="31"/>
  <c r="BM5610" i="31"/>
  <c r="BM5611" i="31"/>
  <c r="BM5612" i="31"/>
  <c r="BM5613" i="31"/>
  <c r="BM5614" i="31"/>
  <c r="BM5615" i="31"/>
  <c r="BM5616" i="31"/>
  <c r="BM5617" i="31"/>
  <c r="BM5618" i="31"/>
  <c r="BM5619" i="31"/>
  <c r="BM5620" i="31"/>
  <c r="BM5621" i="31"/>
  <c r="BM5622" i="31"/>
  <c r="BM5623" i="31"/>
  <c r="BM5624" i="31"/>
  <c r="BM5625" i="31"/>
  <c r="BM5626" i="31"/>
  <c r="BM5627" i="31"/>
  <c r="BM5628" i="31"/>
  <c r="BM5629" i="31"/>
  <c r="BM5630" i="31"/>
  <c r="BM5631" i="31"/>
  <c r="BM5632" i="31"/>
  <c r="BM5633" i="31"/>
  <c r="BM5634" i="31"/>
  <c r="BM5635" i="31"/>
  <c r="BM5636" i="31"/>
  <c r="BM5637" i="31"/>
  <c r="BM5638" i="31"/>
  <c r="BM5639" i="31"/>
  <c r="BM5640" i="31"/>
  <c r="BM5641" i="31"/>
  <c r="BM5642" i="31"/>
  <c r="BM5643" i="31"/>
  <c r="BM5644" i="31"/>
  <c r="BM5645" i="31"/>
  <c r="BM5646" i="31"/>
  <c r="BM5647" i="31"/>
  <c r="BM5648" i="31"/>
  <c r="BM5649" i="31"/>
  <c r="BM5650" i="31"/>
  <c r="BM5651" i="31"/>
  <c r="BM5652" i="31"/>
  <c r="BM5653" i="31"/>
  <c r="BM5654" i="31"/>
  <c r="BM5655" i="31"/>
  <c r="BM5656" i="31"/>
  <c r="BM5657" i="31"/>
  <c r="BM5658" i="31"/>
  <c r="BM5659" i="31"/>
  <c r="BM5660" i="31"/>
  <c r="BM5661" i="31"/>
  <c r="BM5662" i="31"/>
  <c r="BM5663" i="31"/>
  <c r="BM5664" i="31"/>
  <c r="BM5665" i="31"/>
  <c r="BM5666" i="31"/>
  <c r="BM5667" i="31"/>
  <c r="BM5668" i="31"/>
  <c r="BM5669" i="31"/>
  <c r="BM5670" i="31"/>
  <c r="BM5671" i="31"/>
  <c r="BM5672" i="31"/>
  <c r="BM5673" i="31"/>
  <c r="BM5674" i="31"/>
  <c r="BM5675" i="31"/>
  <c r="BM5676" i="31"/>
  <c r="BM5677" i="31"/>
  <c r="BM5678" i="31"/>
  <c r="BM5679" i="31"/>
  <c r="BM5680" i="31"/>
  <c r="BM5681" i="31"/>
  <c r="BM5682" i="31"/>
  <c r="BM5683" i="31"/>
  <c r="BM5684" i="31"/>
  <c r="BM5685" i="31"/>
  <c r="BM5686" i="31"/>
  <c r="BM5687" i="31"/>
  <c r="BM5688" i="31"/>
  <c r="BM5689" i="31"/>
  <c r="BM5690" i="31"/>
  <c r="BM5691" i="31"/>
  <c r="BM5692" i="31"/>
  <c r="BM5693" i="31"/>
  <c r="BM5694" i="31"/>
  <c r="BM5695" i="31"/>
  <c r="BM5696" i="31"/>
  <c r="BM5697" i="31"/>
  <c r="BM5698" i="31"/>
  <c r="BM5699" i="31"/>
  <c r="BM5700" i="31"/>
  <c r="BM5701" i="31"/>
  <c r="BM5702" i="31"/>
  <c r="BM5703" i="31"/>
  <c r="BM5704" i="31"/>
  <c r="BM5705" i="31"/>
  <c r="BM5706" i="31"/>
  <c r="BM5707" i="31"/>
  <c r="BM5708" i="31"/>
  <c r="BM5709" i="31"/>
  <c r="BM5710" i="31"/>
  <c r="BM5711" i="31"/>
  <c r="BM5712" i="31"/>
  <c r="BM5713" i="31"/>
  <c r="BM5714" i="31"/>
  <c r="BM5715" i="31"/>
  <c r="BM5716" i="31"/>
  <c r="BM5717" i="31"/>
  <c r="BM5718" i="31"/>
  <c r="BM5719" i="31"/>
  <c r="BM5720" i="31"/>
  <c r="BM5721" i="31"/>
  <c r="BM5722" i="31"/>
  <c r="BM5723" i="31"/>
  <c r="BM5724" i="31"/>
  <c r="BM5725" i="31"/>
  <c r="BM5726" i="31"/>
  <c r="BM5727" i="31"/>
  <c r="BM5728" i="31"/>
  <c r="BM5729" i="31"/>
  <c r="BM5730" i="31"/>
  <c r="BM5731" i="31"/>
  <c r="BM5732" i="31"/>
  <c r="BM5733" i="31"/>
  <c r="BM5734" i="31"/>
  <c r="BM5735" i="31"/>
  <c r="BM5736" i="31"/>
  <c r="BM5737" i="31"/>
  <c r="BM5738" i="31"/>
  <c r="BM5739" i="31"/>
  <c r="BM5740" i="31"/>
  <c r="BM5741" i="31"/>
  <c r="BM5742" i="31"/>
  <c r="BM5743" i="31"/>
  <c r="BM5744" i="31"/>
  <c r="BM5745" i="31"/>
  <c r="BM5746" i="31"/>
  <c r="BM5747" i="31"/>
  <c r="BM5748" i="31"/>
  <c r="BM5749" i="31"/>
  <c r="BM5750" i="31"/>
  <c r="BM5751" i="31"/>
  <c r="BM5752" i="31"/>
  <c r="BM5753" i="31"/>
  <c r="BM5754" i="31"/>
  <c r="BM5755" i="31"/>
  <c r="BM5756" i="31"/>
  <c r="BM5757" i="31"/>
  <c r="BM5758" i="31"/>
  <c r="BM5759" i="31"/>
  <c r="BM5760" i="31"/>
  <c r="BM5761" i="31"/>
  <c r="BM5762" i="31"/>
  <c r="BM5763" i="31"/>
  <c r="BM5764" i="31"/>
  <c r="BM5765" i="31"/>
  <c r="BM5766" i="31"/>
  <c r="BM5767" i="31"/>
  <c r="BM5768" i="31"/>
  <c r="BM5769" i="31"/>
  <c r="BM5770" i="31"/>
  <c r="BM5771" i="31"/>
  <c r="BM5772" i="31"/>
  <c r="BM5773" i="31"/>
  <c r="BM5774" i="31"/>
  <c r="BM5775" i="31"/>
  <c r="BM5776" i="31"/>
  <c r="BM5777" i="31"/>
  <c r="BM5778" i="31"/>
  <c r="BM5779" i="31"/>
  <c r="BM5780" i="31"/>
  <c r="BM5781" i="31"/>
  <c r="BM5782" i="31"/>
  <c r="BM5783" i="31"/>
  <c r="BM5784" i="31"/>
  <c r="BM5785" i="31"/>
  <c r="BM5786" i="31"/>
  <c r="BM5787" i="31"/>
  <c r="BM5788" i="31"/>
  <c r="BM5789" i="31"/>
  <c r="BM5790" i="31"/>
  <c r="BM5791" i="31"/>
  <c r="BM5792" i="31"/>
  <c r="BM5793" i="31"/>
  <c r="BM5794" i="31"/>
  <c r="BM5795" i="31"/>
  <c r="BM5796" i="31"/>
  <c r="BM5797" i="31"/>
  <c r="BM5798" i="31"/>
  <c r="BM5799" i="31"/>
  <c r="BM5800" i="31"/>
  <c r="BM5801" i="31"/>
  <c r="BM5802" i="31"/>
  <c r="BM5803" i="31"/>
  <c r="BM5804" i="31"/>
  <c r="BM5805" i="31"/>
  <c r="BM5806" i="31"/>
  <c r="BM5807" i="31"/>
  <c r="BM5808" i="31"/>
  <c r="BM5809" i="31"/>
  <c r="BM5810" i="31"/>
  <c r="BM5811" i="31"/>
  <c r="BM5812" i="31"/>
  <c r="BM5813" i="31"/>
  <c r="BM5814" i="31"/>
  <c r="BM5815" i="31"/>
  <c r="BM5816" i="31"/>
  <c r="BM5817" i="31"/>
  <c r="BM5818" i="31"/>
  <c r="BM5819" i="31"/>
  <c r="BM5820" i="31"/>
  <c r="BM5821" i="31"/>
  <c r="BM5822" i="31"/>
  <c r="BM5823" i="31"/>
  <c r="BM5824" i="31"/>
  <c r="BM5825" i="31"/>
  <c r="BM5826" i="31"/>
  <c r="BM5827" i="31"/>
  <c r="BM5828" i="31"/>
  <c r="BM5829" i="31"/>
  <c r="BM5830" i="31"/>
  <c r="BM5831" i="31"/>
  <c r="BM5832" i="31"/>
  <c r="BM5833" i="31"/>
  <c r="BM5834" i="31"/>
  <c r="BM5835" i="31"/>
  <c r="BM5836" i="31"/>
  <c r="BM5837" i="31"/>
  <c r="BM5838" i="31"/>
  <c r="BM5839" i="31"/>
  <c r="BM5840" i="31"/>
  <c r="BM5841" i="31"/>
  <c r="BM5842" i="31"/>
  <c r="BM5843" i="31"/>
  <c r="BM5844" i="31"/>
  <c r="BM5845" i="31"/>
  <c r="BM5846" i="31"/>
  <c r="BM5847" i="31"/>
  <c r="BM5848" i="31"/>
  <c r="BM5849" i="31"/>
  <c r="BM5850" i="31"/>
  <c r="BM5851" i="31"/>
  <c r="BM5852" i="31"/>
  <c r="BM5853" i="31"/>
  <c r="BM5854" i="31"/>
  <c r="BM5855" i="31"/>
  <c r="BM5856" i="31"/>
  <c r="BM5857" i="31"/>
  <c r="BM5858" i="31"/>
  <c r="BM5859" i="31"/>
  <c r="BM5860" i="31"/>
  <c r="BM5861" i="31"/>
  <c r="BM5862" i="31"/>
  <c r="BM5863" i="31"/>
  <c r="BM5864" i="31"/>
  <c r="BM5865" i="31"/>
  <c r="BM5866" i="31"/>
  <c r="BM5867" i="31"/>
  <c r="BM5868" i="31"/>
  <c r="BM5869" i="31"/>
  <c r="BM5870" i="31"/>
  <c r="BM5871" i="31"/>
  <c r="BM5872" i="31"/>
  <c r="BM5873" i="31"/>
  <c r="BM5874" i="31"/>
  <c r="BM5875" i="31"/>
  <c r="BM5876" i="31"/>
  <c r="BM5877" i="31"/>
  <c r="BM5878" i="31"/>
  <c r="BM5879" i="31"/>
  <c r="BM5880" i="31"/>
  <c r="BM5881" i="31"/>
  <c r="BM5882" i="31"/>
  <c r="BM5883" i="31"/>
  <c r="BM5884" i="31"/>
  <c r="BM5885" i="31"/>
  <c r="BM5886" i="31"/>
  <c r="BM5887" i="31"/>
  <c r="BM5888" i="31"/>
  <c r="BM5889" i="31"/>
  <c r="BM5890" i="31"/>
  <c r="BM5891" i="31"/>
  <c r="BM5892" i="31"/>
  <c r="BM5893" i="31"/>
  <c r="BM5894" i="31"/>
  <c r="BM5895" i="31"/>
  <c r="BM5896" i="31"/>
  <c r="BM5897" i="31"/>
  <c r="BM5898" i="31"/>
  <c r="BM5899" i="31"/>
  <c r="BM5900" i="31"/>
  <c r="BM5901" i="31"/>
  <c r="BM5902" i="31"/>
  <c r="BM5903" i="31"/>
  <c r="BM5904" i="31"/>
  <c r="BM5905" i="31"/>
  <c r="BM5906" i="31"/>
  <c r="BM5907" i="31"/>
  <c r="BM5908" i="31"/>
  <c r="BM5909" i="31"/>
  <c r="BM5910" i="31"/>
  <c r="BM5911" i="31"/>
  <c r="BM5912" i="31"/>
  <c r="BM5913" i="31"/>
  <c r="BM5914" i="31"/>
  <c r="BM5915" i="31"/>
  <c r="BM5916" i="31"/>
  <c r="BM5917" i="31"/>
  <c r="BM5918" i="31"/>
  <c r="BM5919" i="31"/>
  <c r="BM5920" i="31"/>
  <c r="BM5921" i="31"/>
  <c r="BM5922" i="31"/>
  <c r="BM5923" i="31"/>
  <c r="BM5924" i="31"/>
  <c r="BM5925" i="31"/>
  <c r="BM5926" i="31"/>
  <c r="BM5927" i="31"/>
  <c r="BM5928" i="31"/>
  <c r="BM5929" i="31"/>
  <c r="BM5930" i="31"/>
  <c r="BM5931" i="31"/>
  <c r="BM5932" i="31"/>
  <c r="BM5933" i="31"/>
  <c r="BM5934" i="31"/>
  <c r="BM5935" i="31"/>
  <c r="BM5936" i="31"/>
  <c r="BM5937" i="31"/>
  <c r="BM5938" i="31"/>
  <c r="BM5939" i="31"/>
  <c r="BM5940" i="31"/>
  <c r="BM5941" i="31"/>
  <c r="BM5942" i="31"/>
  <c r="BM5943" i="31"/>
  <c r="BM5944" i="31"/>
  <c r="BM5945" i="31"/>
  <c r="BM5946" i="31"/>
  <c r="BM5947" i="31"/>
  <c r="BM5948" i="31"/>
  <c r="BM5949" i="31"/>
  <c r="BM5950" i="31"/>
  <c r="BM5951" i="31"/>
  <c r="BM5952" i="31"/>
  <c r="BM5953" i="31"/>
  <c r="BM5954" i="31"/>
  <c r="BM5955" i="31"/>
  <c r="BM5956" i="31"/>
  <c r="BM5957" i="31"/>
  <c r="BM5958" i="31"/>
  <c r="BM5959" i="31"/>
  <c r="BM5960" i="31"/>
  <c r="BM5961" i="31"/>
  <c r="BM5962" i="31"/>
  <c r="BM5963" i="31"/>
  <c r="BM5964" i="31"/>
  <c r="BM5965" i="31"/>
  <c r="BM5966" i="31"/>
  <c r="BM5967" i="31"/>
  <c r="BM5968" i="31"/>
  <c r="BM5969" i="31"/>
  <c r="BM5970" i="31"/>
  <c r="BM5971" i="31"/>
  <c r="BM5972" i="31"/>
  <c r="BM5973" i="31"/>
  <c r="BM5974" i="31"/>
  <c r="BM5975" i="31"/>
  <c r="BM5976" i="31"/>
  <c r="BM5977" i="31"/>
  <c r="BM5978" i="31"/>
  <c r="BM5979" i="31"/>
  <c r="BM5980" i="31"/>
  <c r="BM5981" i="31"/>
  <c r="BM5982" i="31"/>
  <c r="BM5983" i="31"/>
  <c r="BM5984" i="31"/>
  <c r="BM5985" i="31"/>
  <c r="BM5986" i="31"/>
  <c r="BM5987" i="31"/>
  <c r="BM5988" i="31"/>
  <c r="BM5989" i="31"/>
  <c r="BM5990" i="31"/>
  <c r="BM5991" i="31"/>
  <c r="BM5992" i="31"/>
  <c r="BM5993" i="31"/>
  <c r="BM5994" i="31"/>
  <c r="BM5995" i="31"/>
  <c r="BM5996" i="31"/>
  <c r="BM5997" i="31"/>
  <c r="BM5998" i="31"/>
  <c r="BM5999" i="31"/>
  <c r="BM6000" i="31"/>
  <c r="BM6001" i="31"/>
  <c r="BM6002" i="31"/>
  <c r="BM6003" i="31"/>
  <c r="BM6004" i="31"/>
  <c r="BM6005" i="31"/>
  <c r="BM6006" i="31"/>
  <c r="BM6007" i="31"/>
  <c r="BM6008" i="31"/>
  <c r="BM6009" i="31"/>
  <c r="BM6010" i="31"/>
  <c r="BM6011" i="31"/>
  <c r="BM6012" i="31"/>
  <c r="BM6013" i="31"/>
  <c r="BM6014" i="31"/>
  <c r="BM6015" i="31"/>
  <c r="BM6016" i="31"/>
  <c r="BM6017" i="31"/>
  <c r="BM6018" i="31"/>
  <c r="BM6019" i="31"/>
  <c r="BM6020" i="31"/>
  <c r="BM6021" i="31"/>
  <c r="BM6022" i="31"/>
  <c r="BM6023" i="31"/>
  <c r="BM6024" i="31"/>
  <c r="BM6025" i="31"/>
  <c r="BM6026" i="31"/>
  <c r="BM6027" i="31"/>
  <c r="BM6028" i="31"/>
  <c r="BM6029" i="31"/>
  <c r="BM6030" i="31"/>
  <c r="BM6031" i="31"/>
  <c r="BM6032" i="31"/>
  <c r="BM6033" i="31"/>
  <c r="BM6034" i="31"/>
  <c r="BM6035" i="31"/>
  <c r="BM6036" i="31"/>
  <c r="BM6037" i="31"/>
  <c r="BM6038" i="31"/>
  <c r="BM6039" i="31"/>
  <c r="BM6040" i="31"/>
  <c r="BM6041" i="31"/>
  <c r="BM6042" i="31"/>
  <c r="BM6043" i="31"/>
  <c r="BM6044" i="31"/>
  <c r="BM6045" i="31"/>
  <c r="BM6046" i="31"/>
  <c r="BM6047" i="31"/>
  <c r="BM6048" i="31"/>
  <c r="BM6049" i="31"/>
  <c r="BM6050" i="31"/>
  <c r="BM6051" i="31"/>
  <c r="BM6052" i="31"/>
  <c r="BM6053" i="31"/>
  <c r="BM6054" i="31"/>
  <c r="BM6055" i="31"/>
  <c r="BM6056" i="31"/>
  <c r="BM6057" i="31"/>
  <c r="BM6058" i="31"/>
  <c r="BM6059" i="31"/>
  <c r="BM6060" i="31"/>
  <c r="BM6061" i="31"/>
  <c r="BM6062" i="31"/>
  <c r="BM6063" i="31"/>
  <c r="BM6064" i="31"/>
  <c r="BM6065" i="31"/>
  <c r="BM6066" i="31"/>
  <c r="BM6067" i="31"/>
  <c r="BM6068" i="31"/>
  <c r="BM6069" i="31"/>
  <c r="BM6070" i="31"/>
  <c r="BM6071" i="31"/>
  <c r="BM6072" i="31"/>
  <c r="BM6073" i="31"/>
  <c r="BM6074" i="31"/>
  <c r="BM6075" i="31"/>
  <c r="BM6076" i="31"/>
  <c r="BM6077" i="31"/>
  <c r="BM6078" i="31"/>
  <c r="BM6079" i="31"/>
  <c r="BM6080" i="31"/>
  <c r="BM6081" i="31"/>
  <c r="BM6082" i="31"/>
  <c r="BM6083" i="31"/>
  <c r="BM6084" i="31"/>
  <c r="BM6085" i="31"/>
  <c r="BM6086" i="31"/>
  <c r="BM6087" i="31"/>
  <c r="BM6088" i="31"/>
  <c r="BM6089" i="31"/>
  <c r="BM6090" i="31"/>
  <c r="BM6091" i="31"/>
  <c r="BM6092" i="31"/>
  <c r="BM6093" i="31"/>
  <c r="BM6094" i="31"/>
  <c r="BM6095" i="31"/>
  <c r="BM6096" i="31"/>
  <c r="BM6097" i="31"/>
  <c r="BM6098" i="31"/>
  <c r="BM6099" i="31"/>
  <c r="BM6100" i="31"/>
  <c r="BM6101" i="31"/>
  <c r="BM6102" i="31"/>
  <c r="BM6103" i="31"/>
  <c r="BM6104" i="31"/>
  <c r="BM6105" i="31"/>
  <c r="BM6106" i="31"/>
  <c r="BM6107" i="31"/>
  <c r="BM6108" i="31"/>
  <c r="BM6109" i="31"/>
  <c r="BM6110" i="31"/>
  <c r="BM6111" i="31"/>
  <c r="BM6112" i="31"/>
  <c r="BM6113" i="31"/>
  <c r="BM6114" i="31"/>
  <c r="BM6115" i="31"/>
  <c r="BM6116" i="31"/>
  <c r="BM6117" i="31"/>
  <c r="BM6118" i="31"/>
  <c r="BM6119" i="31"/>
  <c r="BM6120" i="31"/>
  <c r="BM6121" i="31"/>
  <c r="BM6122" i="31"/>
  <c r="BM6123" i="31"/>
  <c r="BM6124" i="31"/>
  <c r="BM6125" i="31"/>
  <c r="BM6126" i="31"/>
  <c r="BM6127" i="31"/>
  <c r="BM6128" i="31"/>
  <c r="BM6129" i="31"/>
  <c r="BM6130" i="31"/>
  <c r="BM6131" i="31"/>
  <c r="BM6132" i="31"/>
  <c r="BM6133" i="31"/>
  <c r="BM6134" i="31"/>
  <c r="BM6135" i="31"/>
  <c r="BM6136" i="31"/>
  <c r="BM6137" i="31"/>
  <c r="BM6138" i="31"/>
  <c r="BM6139" i="31"/>
  <c r="BM6140" i="31"/>
  <c r="BM6141" i="31"/>
  <c r="BM6142" i="31"/>
  <c r="BM6143" i="31"/>
  <c r="BM6144" i="31"/>
  <c r="BM6145" i="31"/>
  <c r="BM6146" i="31"/>
  <c r="BM6147" i="31"/>
  <c r="BM6148" i="31"/>
  <c r="BM6149" i="31"/>
  <c r="BM6150" i="31"/>
  <c r="BM6151" i="31"/>
  <c r="BM6152" i="31"/>
  <c r="BM6153" i="31"/>
  <c r="BM6154" i="31"/>
  <c r="BM6155" i="31"/>
  <c r="BM6156" i="31"/>
  <c r="BM6157" i="31"/>
  <c r="BM6158" i="31"/>
  <c r="BM6159" i="31"/>
  <c r="BM6160" i="31"/>
  <c r="BM6161" i="31"/>
  <c r="BM6162" i="31"/>
  <c r="BM6163" i="31"/>
  <c r="BM6164" i="31"/>
  <c r="BM6165" i="31"/>
  <c r="BM6166" i="31"/>
  <c r="BM6167" i="31"/>
  <c r="BM6168" i="31"/>
  <c r="BM6169" i="31"/>
  <c r="BM6170" i="31"/>
  <c r="BM6171" i="31"/>
  <c r="BM6172" i="31"/>
  <c r="BM6173" i="31"/>
  <c r="BM6174" i="31"/>
  <c r="BM6175" i="31"/>
  <c r="BM6176" i="31"/>
  <c r="BM6177" i="31"/>
  <c r="BM6178" i="31"/>
  <c r="BM6179" i="31"/>
  <c r="BM6180" i="31"/>
  <c r="BM6181" i="31"/>
  <c r="BM6182" i="31"/>
  <c r="BM6183" i="31"/>
  <c r="BM6184" i="31"/>
  <c r="BM6185" i="31"/>
  <c r="BM6186" i="31"/>
  <c r="BM6187" i="31"/>
  <c r="BM6188" i="31"/>
  <c r="BM6189" i="31"/>
  <c r="BM6190" i="31"/>
  <c r="BM6191" i="31"/>
  <c r="BM6192" i="31"/>
  <c r="BM6193" i="31"/>
  <c r="BM6194" i="31"/>
  <c r="BM6195" i="31"/>
  <c r="BM6196" i="31"/>
  <c r="BM6197" i="31"/>
  <c r="BM6198" i="31"/>
  <c r="BM6199" i="31"/>
  <c r="BM6200" i="31"/>
  <c r="BM6201" i="31"/>
  <c r="BM6202" i="31"/>
  <c r="BM6203" i="31"/>
  <c r="BM6204" i="31"/>
  <c r="BM6205" i="31"/>
  <c r="BM6206" i="31"/>
  <c r="BM6207" i="31"/>
  <c r="BM6208" i="31"/>
  <c r="BM6209" i="31"/>
  <c r="BM6210" i="31"/>
  <c r="BM6211" i="31"/>
  <c r="BM6212" i="31"/>
  <c r="BM6213" i="31"/>
  <c r="BM6214" i="31"/>
  <c r="BM6215" i="31"/>
  <c r="BM6216" i="31"/>
  <c r="BM6217" i="31"/>
  <c r="BM6218" i="31"/>
  <c r="BM6219" i="31"/>
  <c r="BM6220" i="31"/>
  <c r="BM6221" i="31"/>
  <c r="BM6222" i="31"/>
  <c r="BM6223" i="31"/>
  <c r="BM6224" i="31"/>
  <c r="BM6225" i="31"/>
  <c r="BM6226" i="31"/>
  <c r="BM6227" i="31"/>
  <c r="BM6228" i="31"/>
  <c r="BM6229" i="31"/>
  <c r="BM6230" i="31"/>
  <c r="BM6231" i="31"/>
  <c r="BM6232" i="31"/>
  <c r="BM6233" i="31"/>
  <c r="BM6234" i="31"/>
  <c r="BM6235" i="31"/>
  <c r="BM6236" i="31"/>
  <c r="BM6237" i="31"/>
  <c r="BM6238" i="31"/>
  <c r="BM6239" i="31"/>
  <c r="BM6240" i="31"/>
  <c r="BM6241" i="31"/>
  <c r="BM6242" i="31"/>
  <c r="BM6243" i="31"/>
  <c r="BM6244" i="31"/>
  <c r="BM6245" i="31"/>
  <c r="BM6246" i="31"/>
  <c r="BM6247" i="31"/>
  <c r="BM6248" i="31"/>
  <c r="BM6249" i="31"/>
  <c r="BM6250" i="31"/>
  <c r="BM6251" i="31"/>
  <c r="BM6252" i="31"/>
  <c r="BM6253" i="31"/>
  <c r="BM6254" i="31"/>
  <c r="BM6255" i="31"/>
  <c r="BM6256" i="31"/>
  <c r="BM6257" i="31"/>
  <c r="BM6258" i="31"/>
  <c r="BM6259" i="31"/>
  <c r="BM6260" i="31"/>
  <c r="BM6261" i="31"/>
  <c r="BM6262" i="31"/>
  <c r="BM6263" i="31"/>
  <c r="BM6264" i="31"/>
  <c r="BM6265" i="31"/>
  <c r="BM6266" i="31"/>
  <c r="BM6267" i="31"/>
  <c r="BM6268" i="31"/>
  <c r="BM6269" i="31"/>
  <c r="BM6270" i="31"/>
  <c r="BM6271" i="31"/>
  <c r="BM6272" i="31"/>
  <c r="BM6273" i="31"/>
  <c r="BM6274" i="31"/>
  <c r="BM6275" i="31"/>
  <c r="BM6276" i="31"/>
  <c r="BM6277" i="31"/>
  <c r="BM6278" i="31"/>
  <c r="BM6279" i="31"/>
  <c r="BM6280" i="31"/>
  <c r="BM6281" i="31"/>
  <c r="BM6282" i="31"/>
  <c r="BM6283" i="31"/>
  <c r="BM6284" i="31"/>
  <c r="BM6285" i="31"/>
  <c r="BM6286" i="31"/>
  <c r="BM6287" i="31"/>
  <c r="BM6288" i="31"/>
  <c r="BM6289" i="31"/>
  <c r="BL4951" i="31"/>
  <c r="BL4952" i="31"/>
  <c r="BL4953" i="31"/>
  <c r="BL4954" i="31"/>
  <c r="BL4955" i="31"/>
  <c r="BL4956" i="31"/>
  <c r="BL4957" i="31"/>
  <c r="BL4958" i="31"/>
  <c r="BL4959" i="31"/>
  <c r="BL4960" i="31"/>
  <c r="BL4961" i="31"/>
  <c r="BL4962" i="31"/>
  <c r="BL4963" i="31"/>
  <c r="BL4964" i="31"/>
  <c r="BL4965" i="31"/>
  <c r="BL4966" i="31"/>
  <c r="BL4967" i="31"/>
  <c r="BL4968" i="31"/>
  <c r="BL4969" i="31"/>
  <c r="BL4970" i="31"/>
  <c r="BL4971" i="31"/>
  <c r="BL4972" i="31"/>
  <c r="BL4973" i="31"/>
  <c r="BL4974" i="31"/>
  <c r="BL4975" i="31"/>
  <c r="BL4976" i="31"/>
  <c r="BL4977" i="31"/>
  <c r="BL4978" i="31"/>
  <c r="BL4979" i="31"/>
  <c r="BL4980" i="31"/>
  <c r="BL4981" i="31"/>
  <c r="BL4982" i="31"/>
  <c r="BL4983" i="31"/>
  <c r="BL4984" i="31"/>
  <c r="BL4985" i="31"/>
  <c r="BL4986" i="31"/>
  <c r="BL4987" i="31"/>
  <c r="BL4988" i="31"/>
  <c r="BL4989" i="31"/>
  <c r="BL4990" i="31"/>
  <c r="BL4991" i="31"/>
  <c r="BL4992" i="31"/>
  <c r="BL4993" i="31"/>
  <c r="BL4994" i="31"/>
  <c r="BL4995" i="31"/>
  <c r="BL4996" i="31"/>
  <c r="BL4997" i="31"/>
  <c r="BL4998" i="31"/>
  <c r="BL4999" i="31"/>
  <c r="BL5000" i="31"/>
  <c r="BL5001" i="31"/>
  <c r="BL5002" i="31"/>
  <c r="BL5003" i="31"/>
  <c r="BL5004" i="31"/>
  <c r="BL5005" i="31"/>
  <c r="BL5006" i="31"/>
  <c r="BL5007" i="31"/>
  <c r="BL5008" i="31"/>
  <c r="BL5009" i="31"/>
  <c r="BL5010" i="31"/>
  <c r="BL5011" i="31"/>
  <c r="BL5012" i="31"/>
  <c r="BL5013" i="31"/>
  <c r="BL5014" i="31"/>
  <c r="BL5015" i="31"/>
  <c r="BL5016" i="31"/>
  <c r="BL5017" i="31"/>
  <c r="BL5018" i="31"/>
  <c r="BL5019" i="31"/>
  <c r="BL5020" i="31"/>
  <c r="BL5021" i="31"/>
  <c r="BL5022" i="31"/>
  <c r="BL5023" i="31"/>
  <c r="BL5024" i="31"/>
  <c r="BL5025" i="31"/>
  <c r="BL5026" i="31"/>
  <c r="BL5027" i="31"/>
  <c r="BL5028" i="31"/>
  <c r="BL5029" i="31"/>
  <c r="BL5030" i="31"/>
  <c r="BL5031" i="31"/>
  <c r="BL5032" i="31"/>
  <c r="BL5033" i="31"/>
  <c r="BL5034" i="31"/>
  <c r="BL5035" i="31"/>
  <c r="BL5036" i="31"/>
  <c r="BL5037" i="31"/>
  <c r="BL5038" i="31"/>
  <c r="BL5039" i="31"/>
  <c r="BL5040" i="31"/>
  <c r="BL5041" i="31"/>
  <c r="BL5042" i="31"/>
  <c r="BL5043" i="31"/>
  <c r="BL5044" i="31"/>
  <c r="BL5045" i="31"/>
  <c r="BL5046" i="31"/>
  <c r="BL5047" i="31"/>
  <c r="BL5048" i="31"/>
  <c r="BL5049" i="31"/>
  <c r="BL5050" i="31"/>
  <c r="BL5051" i="31"/>
  <c r="BL5052" i="31"/>
  <c r="BL5053" i="31"/>
  <c r="BL5054" i="31"/>
  <c r="BL5055" i="31"/>
  <c r="BL5056" i="31"/>
  <c r="BL5057" i="31"/>
  <c r="BL5058" i="31"/>
  <c r="BL5059" i="31"/>
  <c r="BL5060" i="31"/>
  <c r="BL5061" i="31"/>
  <c r="BL5062" i="31"/>
  <c r="BL5063" i="31"/>
  <c r="BL5064" i="31"/>
  <c r="BL5065" i="31"/>
  <c r="BL5066" i="31"/>
  <c r="BL5067" i="31"/>
  <c r="BL5068" i="31"/>
  <c r="BL5069" i="31"/>
  <c r="BL5070" i="31"/>
  <c r="BL5071" i="31"/>
  <c r="BL5072" i="31"/>
  <c r="BL5073" i="31"/>
  <c r="BL5074" i="31"/>
  <c r="BL5075" i="31"/>
  <c r="BL5076" i="31"/>
  <c r="BL5077" i="31"/>
  <c r="BL5078" i="31"/>
  <c r="BL5079" i="31"/>
  <c r="BL5080" i="31"/>
  <c r="BL5081" i="31"/>
  <c r="BL5082" i="31"/>
  <c r="BL5083" i="31"/>
  <c r="BL5084" i="31"/>
  <c r="BL5085" i="31"/>
  <c r="BL5086" i="31"/>
  <c r="BL5087" i="31"/>
  <c r="BL5088" i="31"/>
  <c r="BL5089" i="31"/>
  <c r="BL5090" i="31"/>
  <c r="BL5091" i="31"/>
  <c r="BL5092" i="31"/>
  <c r="BL5093" i="31"/>
  <c r="BL5094" i="31"/>
  <c r="BL5095" i="31"/>
  <c r="BL5096" i="31"/>
  <c r="BL5097" i="31"/>
  <c r="BL5098" i="31"/>
  <c r="BL5099" i="31"/>
  <c r="BL5100" i="31"/>
  <c r="BL5101" i="31"/>
  <c r="BL5102" i="31"/>
  <c r="BL5103" i="31"/>
  <c r="BL5104" i="31"/>
  <c r="BL5105" i="31"/>
  <c r="BL5106" i="31"/>
  <c r="BL5107" i="31"/>
  <c r="BL5108" i="31"/>
  <c r="BL5109" i="31"/>
  <c r="BL5110" i="31"/>
  <c r="BL5111" i="31"/>
  <c r="BL5112" i="31"/>
  <c r="BL5113" i="31"/>
  <c r="BL5114" i="31"/>
  <c r="BL5115" i="31"/>
  <c r="BL5116" i="31"/>
  <c r="BL5117" i="31"/>
  <c r="BL5118" i="31"/>
  <c r="BL5119" i="31"/>
  <c r="BL5120" i="31"/>
  <c r="BL5121" i="31"/>
  <c r="BL5122" i="31"/>
  <c r="BL5123" i="31"/>
  <c r="BL5124" i="31"/>
  <c r="BL5125" i="31"/>
  <c r="BL5126" i="31"/>
  <c r="BL5127" i="31"/>
  <c r="BL5128" i="31"/>
  <c r="BL5129" i="31"/>
  <c r="BL5130" i="31"/>
  <c r="BL5131" i="31"/>
  <c r="BL5132" i="31"/>
  <c r="BL5133" i="31"/>
  <c r="BL5134" i="31"/>
  <c r="BL5135" i="31"/>
  <c r="BL5136" i="31"/>
  <c r="BL5137" i="31"/>
  <c r="BL5138" i="31"/>
  <c r="BL5139" i="31"/>
  <c r="BL5140" i="31"/>
  <c r="BL5141" i="31"/>
  <c r="BL5142" i="31"/>
  <c r="BL5143" i="31"/>
  <c r="BL5144" i="31"/>
  <c r="BL5145" i="31"/>
  <c r="BL5146" i="31"/>
  <c r="BL5147" i="31"/>
  <c r="BL5148" i="31"/>
  <c r="BL5149" i="31"/>
  <c r="BL5150" i="31"/>
  <c r="BL5151" i="31"/>
  <c r="BL5152" i="31"/>
  <c r="BL5153" i="31"/>
  <c r="BL5154" i="31"/>
  <c r="BL5155" i="31"/>
  <c r="BL5156" i="31"/>
  <c r="BL5157" i="31"/>
  <c r="BL5158" i="31"/>
  <c r="BL5159" i="31"/>
  <c r="BL5160" i="31"/>
  <c r="BL5161" i="31"/>
  <c r="BL5162" i="31"/>
  <c r="BL5163" i="31"/>
  <c r="BL5164" i="31"/>
  <c r="BL5165" i="31"/>
  <c r="BL5166" i="31"/>
  <c r="BL5167" i="31"/>
  <c r="BL5168" i="31"/>
  <c r="BL5169" i="31"/>
  <c r="BL5170" i="31"/>
  <c r="BL5171" i="31"/>
  <c r="BL5172" i="31"/>
  <c r="BL5173" i="31"/>
  <c r="BL5174" i="31"/>
  <c r="BL5175" i="31"/>
  <c r="BL5176" i="31"/>
  <c r="BL5177" i="31"/>
  <c r="BL5178" i="31"/>
  <c r="BL5179" i="31"/>
  <c r="BL5180" i="31"/>
  <c r="BL5181" i="31"/>
  <c r="BL5182" i="31"/>
  <c r="BL5183" i="31"/>
  <c r="BL5184" i="31"/>
  <c r="BL5185" i="31"/>
  <c r="BL5186" i="31"/>
  <c r="BL5187" i="31"/>
  <c r="BL5188" i="31"/>
  <c r="BL5189" i="31"/>
  <c r="BL5190" i="31"/>
  <c r="BL5191" i="31"/>
  <c r="BL5192" i="31"/>
  <c r="BL5193" i="31"/>
  <c r="BL5194" i="31"/>
  <c r="BL5195" i="31"/>
  <c r="BL5196" i="31"/>
  <c r="BL5197" i="31"/>
  <c r="BL5198" i="31"/>
  <c r="BL5199" i="31"/>
  <c r="BL5200" i="31"/>
  <c r="BL5201" i="31"/>
  <c r="BL5202" i="31"/>
  <c r="BL5203" i="31"/>
  <c r="BL5204" i="31"/>
  <c r="BL5205" i="31"/>
  <c r="BL5206" i="31"/>
  <c r="BL5207" i="31"/>
  <c r="BL5208" i="31"/>
  <c r="BL5209" i="31"/>
  <c r="BL5210" i="31"/>
  <c r="BL5211" i="31"/>
  <c r="BL5212" i="31"/>
  <c r="BL5213" i="31"/>
  <c r="BL5214" i="31"/>
  <c r="BL5215" i="31"/>
  <c r="BL5216" i="31"/>
  <c r="BL5217" i="31"/>
  <c r="BL5218" i="31"/>
  <c r="BL5219" i="31"/>
  <c r="BL5220" i="31"/>
  <c r="BL5221" i="31"/>
  <c r="BL5222" i="31"/>
  <c r="BL5223" i="31"/>
  <c r="BL5224" i="31"/>
  <c r="BL5225" i="31"/>
  <c r="BL5226" i="31"/>
  <c r="BL5227" i="31"/>
  <c r="BL5228" i="31"/>
  <c r="BL5229" i="31"/>
  <c r="BL5230" i="31"/>
  <c r="BL5231" i="31"/>
  <c r="BL5232" i="31"/>
  <c r="BL5233" i="31"/>
  <c r="BL5234" i="31"/>
  <c r="BL5235" i="31"/>
  <c r="BL5236" i="31"/>
  <c r="BL5237" i="31"/>
  <c r="BL5238" i="31"/>
  <c r="BL5239" i="31"/>
  <c r="BL5240" i="31"/>
  <c r="BL5241" i="31"/>
  <c r="BL5242" i="31"/>
  <c r="BL5243" i="31"/>
  <c r="BL5244" i="31"/>
  <c r="BL5245" i="31"/>
  <c r="BL5246" i="31"/>
  <c r="BL5247" i="31"/>
  <c r="BL5248" i="31"/>
  <c r="BL5249" i="31"/>
  <c r="BL5250" i="31"/>
  <c r="BL5251" i="31"/>
  <c r="BL5252" i="31"/>
  <c r="BL5253" i="31"/>
  <c r="BL5254" i="31"/>
  <c r="BL5255" i="31"/>
  <c r="BL5256" i="31"/>
  <c r="BL5257" i="31"/>
  <c r="BL5258" i="31"/>
  <c r="BL5259" i="31"/>
  <c r="BL5260" i="31"/>
  <c r="BL5261" i="31"/>
  <c r="BL5262" i="31"/>
  <c r="BL5263" i="31"/>
  <c r="BL5264" i="31"/>
  <c r="BL5265" i="31"/>
  <c r="BL5266" i="31"/>
  <c r="BL5267" i="31"/>
  <c r="BL5268" i="31"/>
  <c r="BL5269" i="31"/>
  <c r="BL5270" i="31"/>
  <c r="BL5271" i="31"/>
  <c r="BL5272" i="31"/>
  <c r="BL5273" i="31"/>
  <c r="BL5274" i="31"/>
  <c r="BL5275" i="31"/>
  <c r="BL5276" i="31"/>
  <c r="BL5277" i="31"/>
  <c r="BL5278" i="31"/>
  <c r="BL5279" i="31"/>
  <c r="BL5280" i="31"/>
  <c r="BL5281" i="31"/>
  <c r="BL5282" i="31"/>
  <c r="BL5283" i="31"/>
  <c r="BL5284" i="31"/>
  <c r="BL5285" i="31"/>
  <c r="BL5286" i="31"/>
  <c r="BL5287" i="31"/>
  <c r="BL5288" i="31"/>
  <c r="BL5289" i="31"/>
  <c r="BL5290" i="31"/>
  <c r="BL5291" i="31"/>
  <c r="BL5292" i="31"/>
  <c r="BL5293" i="31"/>
  <c r="BL5294" i="31"/>
  <c r="BL5295" i="31"/>
  <c r="BL5296" i="31"/>
  <c r="BL5297" i="31"/>
  <c r="BL5298" i="31"/>
  <c r="BL5299" i="31"/>
  <c r="BL5300" i="31"/>
  <c r="BL5301" i="31"/>
  <c r="BL5302" i="31"/>
  <c r="BL5303" i="31"/>
  <c r="BL5304" i="31"/>
  <c r="BL5305" i="31"/>
  <c r="BL5306" i="31"/>
  <c r="BL5307" i="31"/>
  <c r="BL5308" i="31"/>
  <c r="BL5309" i="31"/>
  <c r="BL5310" i="31"/>
  <c r="BL5311" i="31"/>
  <c r="BL5312" i="31"/>
  <c r="BL5313" i="31"/>
  <c r="BL5314" i="31"/>
  <c r="BL5315" i="31"/>
  <c r="BL5316" i="31"/>
  <c r="BL5317" i="31"/>
  <c r="BL5318" i="31"/>
  <c r="BL5319" i="31"/>
  <c r="BL5320" i="31"/>
  <c r="BL5321" i="31"/>
  <c r="BL5322" i="31"/>
  <c r="BL5323" i="31"/>
  <c r="BL5324" i="31"/>
  <c r="BL5325" i="31"/>
  <c r="BL5326" i="31"/>
  <c r="BL5327" i="31"/>
  <c r="BL5328" i="31"/>
  <c r="BL5329" i="31"/>
  <c r="BL5330" i="31"/>
  <c r="BL5331" i="31"/>
  <c r="BL5332" i="31"/>
  <c r="BL5333" i="31"/>
  <c r="BL5334" i="31"/>
  <c r="BL5335" i="31"/>
  <c r="BL5336" i="31"/>
  <c r="BL5337" i="31"/>
  <c r="BL5338" i="31"/>
  <c r="BL5339" i="31"/>
  <c r="BL5340" i="31"/>
  <c r="BL5341" i="31"/>
  <c r="BL5342" i="31"/>
  <c r="BL5343" i="31"/>
  <c r="BL5344" i="31"/>
  <c r="BL5345" i="31"/>
  <c r="BL5346" i="31"/>
  <c r="BL5347" i="31"/>
  <c r="BL5348" i="31"/>
  <c r="BL5349" i="31"/>
  <c r="BL5350" i="31"/>
  <c r="BL5351" i="31"/>
  <c r="BL5352" i="31"/>
  <c r="BL5353" i="31"/>
  <c r="BL5354" i="31"/>
  <c r="BL5355" i="31"/>
  <c r="BL5356" i="31"/>
  <c r="BL5357" i="31"/>
  <c r="BL5358" i="31"/>
  <c r="BL5359" i="31"/>
  <c r="BL5360" i="31"/>
  <c r="BL5361" i="31"/>
  <c r="BL5362" i="31"/>
  <c r="BL5363" i="31"/>
  <c r="BL5364" i="31"/>
  <c r="BL5365" i="31"/>
  <c r="BL5366" i="31"/>
  <c r="BL5367" i="31"/>
  <c r="BL5368" i="31"/>
  <c r="BL5369" i="31"/>
  <c r="BL5370" i="31"/>
  <c r="BL5371" i="31"/>
  <c r="BL5372" i="31"/>
  <c r="BL5373" i="31"/>
  <c r="BL5374" i="31"/>
  <c r="BL5375" i="31"/>
  <c r="BL5376" i="31"/>
  <c r="BL5377" i="31"/>
  <c r="BL5378" i="31"/>
  <c r="BL5379" i="31"/>
  <c r="BL5380" i="31"/>
  <c r="BL5381" i="31"/>
  <c r="BL5382" i="31"/>
  <c r="BL5383" i="31"/>
  <c r="BL5384" i="31"/>
  <c r="BL5385" i="31"/>
  <c r="BL5386" i="31"/>
  <c r="BL5387" i="31"/>
  <c r="BL5388" i="31"/>
  <c r="BL5389" i="31"/>
  <c r="BL5390" i="31"/>
  <c r="BL5391" i="31"/>
  <c r="BL5392" i="31"/>
  <c r="BL5393" i="31"/>
  <c r="BL5394" i="31"/>
  <c r="BL5395" i="31"/>
  <c r="BL5396" i="31"/>
  <c r="BL5397" i="31"/>
  <c r="BL5398" i="31"/>
  <c r="BL5399" i="31"/>
  <c r="BL5400" i="31"/>
  <c r="BL5401" i="31"/>
  <c r="BL5402" i="31"/>
  <c r="BL5403" i="31"/>
  <c r="BL5404" i="31"/>
  <c r="BL5405" i="31"/>
  <c r="BL5406" i="31"/>
  <c r="BL5407" i="31"/>
  <c r="BL5408" i="31"/>
  <c r="BL5409" i="31"/>
  <c r="BL5410" i="31"/>
  <c r="BL5411" i="31"/>
  <c r="BL5412" i="31"/>
  <c r="BL5413" i="31"/>
  <c r="BL5414" i="31"/>
  <c r="BL5415" i="31"/>
  <c r="BL5416" i="31"/>
  <c r="BL5417" i="31"/>
  <c r="BL5418" i="31"/>
  <c r="BL5419" i="31"/>
  <c r="BL5420" i="31"/>
  <c r="BL5421" i="31"/>
  <c r="BL5422" i="31"/>
  <c r="BL5423" i="31"/>
  <c r="BL5424" i="31"/>
  <c r="BL5425" i="31"/>
  <c r="BL5426" i="31"/>
  <c r="BL5427" i="31"/>
  <c r="BL5428" i="31"/>
  <c r="BL5429" i="31"/>
  <c r="BL5430" i="31"/>
  <c r="BL5431" i="31"/>
  <c r="BL5432" i="31"/>
  <c r="BL5433" i="31"/>
  <c r="BL5434" i="31"/>
  <c r="BL5435" i="31"/>
  <c r="BL5436" i="31"/>
  <c r="BL5437" i="31"/>
  <c r="BL5438" i="31"/>
  <c r="BL5439" i="31"/>
  <c r="BL5440" i="31"/>
  <c r="BL5441" i="31"/>
  <c r="BL5442" i="31"/>
  <c r="BL5443" i="31"/>
  <c r="BL5444" i="31"/>
  <c r="BL5445" i="31"/>
  <c r="BL5446" i="31"/>
  <c r="BL5447" i="31"/>
  <c r="BL5448" i="31"/>
  <c r="BL5449" i="31"/>
  <c r="BL5450" i="31"/>
  <c r="BL5451" i="31"/>
  <c r="BL5452" i="31"/>
  <c r="BL5453" i="31"/>
  <c r="BL5454" i="31"/>
  <c r="BL5455" i="31"/>
  <c r="BL5456" i="31"/>
  <c r="BL5457" i="31"/>
  <c r="BL5458" i="31"/>
  <c r="BL5459" i="31"/>
  <c r="BL5460" i="31"/>
  <c r="BL5461" i="31"/>
  <c r="BL5462" i="31"/>
  <c r="BL5463" i="31"/>
  <c r="BL5464" i="31"/>
  <c r="BL5465" i="31"/>
  <c r="BL5466" i="31"/>
  <c r="BL5467" i="31"/>
  <c r="BL5468" i="31"/>
  <c r="BL5469" i="31"/>
  <c r="BL5470" i="31"/>
  <c r="BL5471" i="31"/>
  <c r="BL5472" i="31"/>
  <c r="BL5473" i="31"/>
  <c r="BL5474" i="31"/>
  <c r="BL5475" i="31"/>
  <c r="BL5476" i="31"/>
  <c r="BL5477" i="31"/>
  <c r="BL5478" i="31"/>
  <c r="BL5479" i="31"/>
  <c r="BL5480" i="31"/>
  <c r="BL5481" i="31"/>
  <c r="BL5482" i="31"/>
  <c r="BL5483" i="31"/>
  <c r="BL5484" i="31"/>
  <c r="BL5485" i="31"/>
  <c r="BL5486" i="31"/>
  <c r="BL5487" i="31"/>
  <c r="BL5488" i="31"/>
  <c r="BL5489" i="31"/>
  <c r="BL5490" i="31"/>
  <c r="BL5491" i="31"/>
  <c r="BL5492" i="31"/>
  <c r="BL5493" i="31"/>
  <c r="BL5494" i="31"/>
  <c r="BL5495" i="31"/>
  <c r="BL5496" i="31"/>
  <c r="BL5497" i="31"/>
  <c r="BL5498" i="31"/>
  <c r="BL5499" i="31"/>
  <c r="BL5500" i="31"/>
  <c r="BL5501" i="31"/>
  <c r="BL5502" i="31"/>
  <c r="BL5503" i="31"/>
  <c r="BL5504" i="31"/>
  <c r="BL5505" i="31"/>
  <c r="BL5506" i="31"/>
  <c r="BL5507" i="31"/>
  <c r="BL5508" i="31"/>
  <c r="BL5509" i="31"/>
  <c r="BL5510" i="31"/>
  <c r="BL5511" i="31"/>
  <c r="BL5512" i="31"/>
  <c r="BL5513" i="31"/>
  <c r="BL5514" i="31"/>
  <c r="BL5515" i="31"/>
  <c r="BL5516" i="31"/>
  <c r="BL5517" i="31"/>
  <c r="BL5518" i="31"/>
  <c r="BL5519" i="31"/>
  <c r="BL5520" i="31"/>
  <c r="BL5521" i="31"/>
  <c r="BL5522" i="31"/>
  <c r="BL5523" i="31"/>
  <c r="BL5524" i="31"/>
  <c r="BL5525" i="31"/>
  <c r="BL5526" i="31"/>
  <c r="BL5527" i="31"/>
  <c r="BL5528" i="31"/>
  <c r="BL5529" i="31"/>
  <c r="BL5530" i="31"/>
  <c r="BL5531" i="31"/>
  <c r="BL5532" i="31"/>
  <c r="BL5533" i="31"/>
  <c r="BL5534" i="31"/>
  <c r="BL5535" i="31"/>
  <c r="BL5536" i="31"/>
  <c r="BL5537" i="31"/>
  <c r="BL5538" i="31"/>
  <c r="BL5539" i="31"/>
  <c r="BL5540" i="31"/>
  <c r="BL5541" i="31"/>
  <c r="BL5542" i="31"/>
  <c r="BL5543" i="31"/>
  <c r="BL5544" i="31"/>
  <c r="BL5545" i="31"/>
  <c r="BL5546" i="31"/>
  <c r="BL5547" i="31"/>
  <c r="BL5548" i="31"/>
  <c r="BL5549" i="31"/>
  <c r="BL5550" i="31"/>
  <c r="BL5551" i="31"/>
  <c r="BL5552" i="31"/>
  <c r="BL5553" i="31"/>
  <c r="BL5554" i="31"/>
  <c r="BL5555" i="31"/>
  <c r="BL5556" i="31"/>
  <c r="BL5557" i="31"/>
  <c r="BL5558" i="31"/>
  <c r="BL5559" i="31"/>
  <c r="BL5560" i="31"/>
  <c r="BL5561" i="31"/>
  <c r="BL5562" i="31"/>
  <c r="BL5563" i="31"/>
  <c r="BL5564" i="31"/>
  <c r="BL5565" i="31"/>
  <c r="BL5566" i="31"/>
  <c r="BL5567" i="31"/>
  <c r="BL5568" i="31"/>
  <c r="BL5569" i="31"/>
  <c r="BL5570" i="31"/>
  <c r="BL5571" i="31"/>
  <c r="BL5572" i="31"/>
  <c r="BL5573" i="31"/>
  <c r="BL5574" i="31"/>
  <c r="BL5575" i="31"/>
  <c r="BL5576" i="31"/>
  <c r="BL5577" i="31"/>
  <c r="BL5578" i="31"/>
  <c r="BL5579" i="31"/>
  <c r="BL5580" i="31"/>
  <c r="BL5581" i="31"/>
  <c r="BL5582" i="31"/>
  <c r="BL5583" i="31"/>
  <c r="BL5584" i="31"/>
  <c r="BL5585" i="31"/>
  <c r="BL5586" i="31"/>
  <c r="BL5587" i="31"/>
  <c r="BL5588" i="31"/>
  <c r="BL5589" i="31"/>
  <c r="BL5590" i="31"/>
  <c r="BL5591" i="31"/>
  <c r="BL5592" i="31"/>
  <c r="BL5593" i="31"/>
  <c r="BL5594" i="31"/>
  <c r="BL5595" i="31"/>
  <c r="BL5596" i="31"/>
  <c r="BL5597" i="31"/>
  <c r="BL5598" i="31"/>
  <c r="BL5599" i="31"/>
  <c r="BL5600" i="31"/>
  <c r="BL5601" i="31"/>
  <c r="BL5602" i="31"/>
  <c r="BL5603" i="31"/>
  <c r="BL5604" i="31"/>
  <c r="BL5605" i="31"/>
  <c r="BL5606" i="31"/>
  <c r="BL5607" i="31"/>
  <c r="BL5608" i="31"/>
  <c r="BL5609" i="31"/>
  <c r="BL5610" i="31"/>
  <c r="BL5611" i="31"/>
  <c r="BL5612" i="31"/>
  <c r="BL5613" i="31"/>
  <c r="BL5614" i="31"/>
  <c r="BL5615" i="31"/>
  <c r="BL5616" i="31"/>
  <c r="BL5617" i="31"/>
  <c r="BL5618" i="31"/>
  <c r="BL5619" i="31"/>
  <c r="BL5620" i="31"/>
  <c r="BL5621" i="31"/>
  <c r="BL5622" i="31"/>
  <c r="BL5623" i="31"/>
  <c r="BL5624" i="31"/>
  <c r="BL5625" i="31"/>
  <c r="BL5626" i="31"/>
  <c r="BL5627" i="31"/>
  <c r="BL5628" i="31"/>
  <c r="BL5629" i="31"/>
  <c r="BL5630" i="31"/>
  <c r="BL5631" i="31"/>
  <c r="BL5632" i="31"/>
  <c r="BL5633" i="31"/>
  <c r="BL5634" i="31"/>
  <c r="BL5635" i="31"/>
  <c r="BL5636" i="31"/>
  <c r="BL5637" i="31"/>
  <c r="BL5638" i="31"/>
  <c r="BL5639" i="31"/>
  <c r="BL5640" i="31"/>
  <c r="BL5641" i="31"/>
  <c r="BL5642" i="31"/>
  <c r="BL5643" i="31"/>
  <c r="BL5644" i="31"/>
  <c r="BL5645" i="31"/>
  <c r="BL5646" i="31"/>
  <c r="BL5647" i="31"/>
  <c r="BL5648" i="31"/>
  <c r="BL5649" i="31"/>
  <c r="BL5650" i="31"/>
  <c r="BL5651" i="31"/>
  <c r="BL5652" i="31"/>
  <c r="BL5653" i="31"/>
  <c r="BL5654" i="31"/>
  <c r="BL5655" i="31"/>
  <c r="BL5656" i="31"/>
  <c r="BL5657" i="31"/>
  <c r="BL5658" i="31"/>
  <c r="BL5659" i="31"/>
  <c r="BL5660" i="31"/>
  <c r="BL5661" i="31"/>
  <c r="BL5662" i="31"/>
  <c r="BL5663" i="31"/>
  <c r="BL5664" i="31"/>
  <c r="BL5665" i="31"/>
  <c r="BL5666" i="31"/>
  <c r="BL5667" i="31"/>
  <c r="BL5668" i="31"/>
  <c r="BL5669" i="31"/>
  <c r="BL5670" i="31"/>
  <c r="BL5671" i="31"/>
  <c r="BL5672" i="31"/>
  <c r="BL5673" i="31"/>
  <c r="BL5674" i="31"/>
  <c r="BL5675" i="31"/>
  <c r="BL5676" i="31"/>
  <c r="BL5677" i="31"/>
  <c r="BL5678" i="31"/>
  <c r="BL5679" i="31"/>
  <c r="BL5680" i="31"/>
  <c r="BL5681" i="31"/>
  <c r="BL5682" i="31"/>
  <c r="BL5683" i="31"/>
  <c r="BL5684" i="31"/>
  <c r="BL5685" i="31"/>
  <c r="BL5686" i="31"/>
  <c r="BL5687" i="31"/>
  <c r="BL5688" i="31"/>
  <c r="BL5689" i="31"/>
  <c r="BL5690" i="31"/>
  <c r="BL5691" i="31"/>
  <c r="BL5692" i="31"/>
  <c r="BL5693" i="31"/>
  <c r="BL5694" i="31"/>
  <c r="BL5695" i="31"/>
  <c r="BL5696" i="31"/>
  <c r="BL5697" i="31"/>
  <c r="BL5698" i="31"/>
  <c r="BL5699" i="31"/>
  <c r="BL5700" i="31"/>
  <c r="BL5701" i="31"/>
  <c r="BL5702" i="31"/>
  <c r="BL5703" i="31"/>
  <c r="BL5704" i="31"/>
  <c r="BL5705" i="31"/>
  <c r="BL5706" i="31"/>
  <c r="BL5707" i="31"/>
  <c r="BL5708" i="31"/>
  <c r="BL5709" i="31"/>
  <c r="BL5710" i="31"/>
  <c r="BL5711" i="31"/>
  <c r="BL5712" i="31"/>
  <c r="BL5713" i="31"/>
  <c r="BL5714" i="31"/>
  <c r="BL5715" i="31"/>
  <c r="BL5716" i="31"/>
  <c r="BL5717" i="31"/>
  <c r="BL5718" i="31"/>
  <c r="BL5719" i="31"/>
  <c r="BL5720" i="31"/>
  <c r="BL5721" i="31"/>
  <c r="BL5722" i="31"/>
  <c r="BL5723" i="31"/>
  <c r="BL5724" i="31"/>
  <c r="BL5725" i="31"/>
  <c r="BL5726" i="31"/>
  <c r="BL5727" i="31"/>
  <c r="BL5728" i="31"/>
  <c r="BL5729" i="31"/>
  <c r="BL5730" i="31"/>
  <c r="BL5731" i="31"/>
  <c r="BL5732" i="31"/>
  <c r="BL5733" i="31"/>
  <c r="BL5734" i="31"/>
  <c r="BL5735" i="31"/>
  <c r="BL5736" i="31"/>
  <c r="BL5737" i="31"/>
  <c r="BL5738" i="31"/>
  <c r="BL5739" i="31"/>
  <c r="BL5740" i="31"/>
  <c r="BL5741" i="31"/>
  <c r="BL5742" i="31"/>
  <c r="BL5743" i="31"/>
  <c r="BL5744" i="31"/>
  <c r="BL5745" i="31"/>
  <c r="BL5746" i="31"/>
  <c r="BL5747" i="31"/>
  <c r="BL5748" i="31"/>
  <c r="BL5749" i="31"/>
  <c r="BL5750" i="31"/>
  <c r="BL5751" i="31"/>
  <c r="BL5752" i="31"/>
  <c r="BL5753" i="31"/>
  <c r="BL5754" i="31"/>
  <c r="BL5755" i="31"/>
  <c r="BL5756" i="31"/>
  <c r="BL5757" i="31"/>
  <c r="BL5758" i="31"/>
  <c r="BL5759" i="31"/>
  <c r="BL5760" i="31"/>
  <c r="BL5761" i="31"/>
  <c r="BL5762" i="31"/>
  <c r="BL5763" i="31"/>
  <c r="BL5764" i="31"/>
  <c r="BL5765" i="31"/>
  <c r="BL5766" i="31"/>
  <c r="BL5767" i="31"/>
  <c r="BL5768" i="31"/>
  <c r="BL5769" i="31"/>
  <c r="BL5770" i="31"/>
  <c r="BL5771" i="31"/>
  <c r="BL5772" i="31"/>
  <c r="BL5773" i="31"/>
  <c r="BL5774" i="31"/>
  <c r="BL5775" i="31"/>
  <c r="BL5776" i="31"/>
  <c r="BL5777" i="31"/>
  <c r="BL5778" i="31"/>
  <c r="BL5779" i="31"/>
  <c r="BL5780" i="31"/>
  <c r="BL5781" i="31"/>
  <c r="BL5782" i="31"/>
  <c r="BL5783" i="31"/>
  <c r="BL5784" i="31"/>
  <c r="BL5785" i="31"/>
  <c r="BL5786" i="31"/>
  <c r="BL5787" i="31"/>
  <c r="BL5788" i="31"/>
  <c r="BL5789" i="31"/>
  <c r="BL5790" i="31"/>
  <c r="BL5791" i="31"/>
  <c r="BL5792" i="31"/>
  <c r="BL5793" i="31"/>
  <c r="BL5794" i="31"/>
  <c r="BL5795" i="31"/>
  <c r="BL5796" i="31"/>
  <c r="BL5797" i="31"/>
  <c r="BL5798" i="31"/>
  <c r="BL5799" i="31"/>
  <c r="BL5800" i="31"/>
  <c r="BL5801" i="31"/>
  <c r="BL5802" i="31"/>
  <c r="BL5803" i="31"/>
  <c r="BL5804" i="31"/>
  <c r="BL5805" i="31"/>
  <c r="BL5806" i="31"/>
  <c r="BL5807" i="31"/>
  <c r="BL5808" i="31"/>
  <c r="BL5809" i="31"/>
  <c r="BL5810" i="31"/>
  <c r="BL5811" i="31"/>
  <c r="BL5812" i="31"/>
  <c r="BL5813" i="31"/>
  <c r="BL5814" i="31"/>
  <c r="BL5815" i="31"/>
  <c r="BL5816" i="31"/>
  <c r="BL5817" i="31"/>
  <c r="BL5818" i="31"/>
  <c r="BL5819" i="31"/>
  <c r="BL5820" i="31"/>
  <c r="BL5821" i="31"/>
  <c r="BL5822" i="31"/>
  <c r="BL5823" i="31"/>
  <c r="BL5824" i="31"/>
  <c r="BL5825" i="31"/>
  <c r="BL5826" i="31"/>
  <c r="BL5827" i="31"/>
  <c r="BL5828" i="31"/>
  <c r="BL5829" i="31"/>
  <c r="BL5830" i="31"/>
  <c r="BL5831" i="31"/>
  <c r="BL5832" i="31"/>
  <c r="BL5833" i="31"/>
  <c r="BL5834" i="31"/>
  <c r="BL5835" i="31"/>
  <c r="BL5836" i="31"/>
  <c r="BL5837" i="31"/>
  <c r="BL5838" i="31"/>
  <c r="BL5839" i="31"/>
  <c r="BL5840" i="31"/>
  <c r="BL5841" i="31"/>
  <c r="BL5842" i="31"/>
  <c r="BL5843" i="31"/>
  <c r="BL5844" i="31"/>
  <c r="BL5845" i="31"/>
  <c r="BL5846" i="31"/>
  <c r="BL5847" i="31"/>
  <c r="BL5848" i="31"/>
  <c r="BL5849" i="31"/>
  <c r="BL5850" i="31"/>
  <c r="BL5851" i="31"/>
  <c r="BL5852" i="31"/>
  <c r="BL5853" i="31"/>
  <c r="BL5854" i="31"/>
  <c r="BL5855" i="31"/>
  <c r="BL5856" i="31"/>
  <c r="BL5857" i="31"/>
  <c r="BL5858" i="31"/>
  <c r="BL5859" i="31"/>
  <c r="BL5860" i="31"/>
  <c r="BL5861" i="31"/>
  <c r="BL5862" i="31"/>
  <c r="BL5863" i="31"/>
  <c r="BL5864" i="31"/>
  <c r="BL5865" i="31"/>
  <c r="BL5866" i="31"/>
  <c r="BL5867" i="31"/>
  <c r="BL5868" i="31"/>
  <c r="BL5869" i="31"/>
  <c r="BL5870" i="31"/>
  <c r="BL5871" i="31"/>
  <c r="BL5872" i="31"/>
  <c r="BL5873" i="31"/>
  <c r="BL5874" i="31"/>
  <c r="BL5875" i="31"/>
  <c r="BL5876" i="31"/>
  <c r="BL5877" i="31"/>
  <c r="BL5878" i="31"/>
  <c r="BL5879" i="31"/>
  <c r="BL5880" i="31"/>
  <c r="BL5881" i="31"/>
  <c r="BL5882" i="31"/>
  <c r="BL5883" i="31"/>
  <c r="BL5884" i="31"/>
  <c r="BL5885" i="31"/>
  <c r="BL5886" i="31"/>
  <c r="BL5887" i="31"/>
  <c r="BL5888" i="31"/>
  <c r="BL5889" i="31"/>
  <c r="BL5890" i="31"/>
  <c r="BL5891" i="31"/>
  <c r="BL5892" i="31"/>
  <c r="BL5893" i="31"/>
  <c r="BL5894" i="31"/>
  <c r="BL5895" i="31"/>
  <c r="BL5896" i="31"/>
  <c r="BL5897" i="31"/>
  <c r="BL5898" i="31"/>
  <c r="BL5899" i="31"/>
  <c r="BL5900" i="31"/>
  <c r="BL5901" i="31"/>
  <c r="BL5902" i="31"/>
  <c r="BL5903" i="31"/>
  <c r="BL5904" i="31"/>
  <c r="BL5905" i="31"/>
  <c r="BL5906" i="31"/>
  <c r="BL5907" i="31"/>
  <c r="BL5908" i="31"/>
  <c r="BL5909" i="31"/>
  <c r="BL5910" i="31"/>
  <c r="BL5911" i="31"/>
  <c r="BL5912" i="31"/>
  <c r="BL5913" i="31"/>
  <c r="BL5914" i="31"/>
  <c r="BL5915" i="31"/>
  <c r="BL5916" i="31"/>
  <c r="BL5917" i="31"/>
  <c r="BL5918" i="31"/>
  <c r="BL5919" i="31"/>
  <c r="BL5920" i="31"/>
  <c r="BL5921" i="31"/>
  <c r="BL5922" i="31"/>
  <c r="BL5923" i="31"/>
  <c r="BL5924" i="31"/>
  <c r="BL5925" i="31"/>
  <c r="BL5926" i="31"/>
  <c r="BL5927" i="31"/>
  <c r="BL5928" i="31"/>
  <c r="BL5929" i="31"/>
  <c r="BL5930" i="31"/>
  <c r="BL5931" i="31"/>
  <c r="BL5932" i="31"/>
  <c r="BL5933" i="31"/>
  <c r="BL5934" i="31"/>
  <c r="BL5935" i="31"/>
  <c r="BL5936" i="31"/>
  <c r="BL5937" i="31"/>
  <c r="BL5938" i="31"/>
  <c r="BL5939" i="31"/>
  <c r="BL5940" i="31"/>
  <c r="BL5941" i="31"/>
  <c r="BL5942" i="31"/>
  <c r="BL5943" i="31"/>
  <c r="BL5944" i="31"/>
  <c r="BL5945" i="31"/>
  <c r="BL5946" i="31"/>
  <c r="BL5947" i="31"/>
  <c r="BL5948" i="31"/>
  <c r="BL5949" i="31"/>
  <c r="BL5950" i="31"/>
  <c r="BL5951" i="31"/>
  <c r="BL5952" i="31"/>
  <c r="BL5953" i="31"/>
  <c r="BL5954" i="31"/>
  <c r="BL5955" i="31"/>
  <c r="BL5956" i="31"/>
  <c r="BL5957" i="31"/>
  <c r="BL5958" i="31"/>
  <c r="BL5959" i="31"/>
  <c r="BL5960" i="31"/>
  <c r="BL5961" i="31"/>
  <c r="BL5962" i="31"/>
  <c r="BL5963" i="31"/>
  <c r="BL5964" i="31"/>
  <c r="BL5965" i="31"/>
  <c r="BL5966" i="31"/>
  <c r="BL5967" i="31"/>
  <c r="BL5968" i="31"/>
  <c r="BL5969" i="31"/>
  <c r="BL5970" i="31"/>
  <c r="BL5971" i="31"/>
  <c r="BL5972" i="31"/>
  <c r="BL5973" i="31"/>
  <c r="BL5974" i="31"/>
  <c r="BL5975" i="31"/>
  <c r="BL5976" i="31"/>
  <c r="BL5977" i="31"/>
  <c r="BL5978" i="31"/>
  <c r="BL5979" i="31"/>
  <c r="BL5980" i="31"/>
  <c r="BL5981" i="31"/>
  <c r="BL5982" i="31"/>
  <c r="BL5983" i="31"/>
  <c r="BL5984" i="31"/>
  <c r="BL5985" i="31"/>
  <c r="BL5986" i="31"/>
  <c r="BL5987" i="31"/>
  <c r="BL5988" i="31"/>
  <c r="BL5989" i="31"/>
  <c r="BL5990" i="31"/>
  <c r="BL5991" i="31"/>
  <c r="BL5992" i="31"/>
  <c r="BL5993" i="31"/>
  <c r="BL5994" i="31"/>
  <c r="BL5995" i="31"/>
  <c r="BL5996" i="31"/>
  <c r="BL5997" i="31"/>
  <c r="BL5998" i="31"/>
  <c r="BL5999" i="31"/>
  <c r="BL6000" i="31"/>
  <c r="BL6001" i="31"/>
  <c r="BL6002" i="31"/>
  <c r="BL6003" i="31"/>
  <c r="BL6004" i="31"/>
  <c r="BL6005" i="31"/>
  <c r="BL6006" i="31"/>
  <c r="BL6007" i="31"/>
  <c r="BL6008" i="31"/>
  <c r="BL6009" i="31"/>
  <c r="BL6010" i="31"/>
  <c r="BL6011" i="31"/>
  <c r="BL6012" i="31"/>
  <c r="BL6013" i="31"/>
  <c r="BL6014" i="31"/>
  <c r="BL6015" i="31"/>
  <c r="BL6016" i="31"/>
  <c r="BL6017" i="31"/>
  <c r="BL6018" i="31"/>
  <c r="BL6019" i="31"/>
  <c r="BL6020" i="31"/>
  <c r="BL6021" i="31"/>
  <c r="BL6022" i="31"/>
  <c r="BL6023" i="31"/>
  <c r="BL6024" i="31"/>
  <c r="BL6025" i="31"/>
  <c r="BL6026" i="31"/>
  <c r="BL6027" i="31"/>
  <c r="BL6028" i="31"/>
  <c r="BL6029" i="31"/>
  <c r="BL6030" i="31"/>
  <c r="BL6031" i="31"/>
  <c r="BL6032" i="31"/>
  <c r="BL6033" i="31"/>
  <c r="BL6034" i="31"/>
  <c r="BL6035" i="31"/>
  <c r="BL6036" i="31"/>
  <c r="BL6037" i="31"/>
  <c r="BL6038" i="31"/>
  <c r="BL6039" i="31"/>
  <c r="BL6040" i="31"/>
  <c r="BL6041" i="31"/>
  <c r="BL6042" i="31"/>
  <c r="BL6043" i="31"/>
  <c r="BL6044" i="31"/>
  <c r="BL6045" i="31"/>
  <c r="BL6046" i="31"/>
  <c r="BL6047" i="31"/>
  <c r="BL6048" i="31"/>
  <c r="BL6049" i="31"/>
  <c r="BL6050" i="31"/>
  <c r="BL6051" i="31"/>
  <c r="BL6052" i="31"/>
  <c r="BL6053" i="31"/>
  <c r="BL6054" i="31"/>
  <c r="BL6055" i="31"/>
  <c r="BL6056" i="31"/>
  <c r="BL6057" i="31"/>
  <c r="BL6058" i="31"/>
  <c r="BL6059" i="31"/>
  <c r="BL6060" i="31"/>
  <c r="BL6061" i="31"/>
  <c r="BL6062" i="31"/>
  <c r="BL6063" i="31"/>
  <c r="BL6064" i="31"/>
  <c r="BL6065" i="31"/>
  <c r="BL6066" i="31"/>
  <c r="BL6067" i="31"/>
  <c r="BL6068" i="31"/>
  <c r="BL6069" i="31"/>
  <c r="BL6070" i="31"/>
  <c r="BL6071" i="31"/>
  <c r="BL6072" i="31"/>
  <c r="BL6073" i="31"/>
  <c r="BL6074" i="31"/>
  <c r="BL6075" i="31"/>
  <c r="BL6076" i="31"/>
  <c r="BL6077" i="31"/>
  <c r="BL6078" i="31"/>
  <c r="BL6079" i="31"/>
  <c r="BL6080" i="31"/>
  <c r="BL6081" i="31"/>
  <c r="BL6082" i="31"/>
  <c r="BL6083" i="31"/>
  <c r="BL6084" i="31"/>
  <c r="BL6085" i="31"/>
  <c r="BL6086" i="31"/>
  <c r="BL6087" i="31"/>
  <c r="BL6088" i="31"/>
  <c r="BL6089" i="31"/>
  <c r="BL6090" i="31"/>
  <c r="BL6091" i="31"/>
  <c r="BL6092" i="31"/>
  <c r="BL6093" i="31"/>
  <c r="BL6094" i="31"/>
  <c r="BL6095" i="31"/>
  <c r="BL6096" i="31"/>
  <c r="BL6097" i="31"/>
  <c r="BL6098" i="31"/>
  <c r="BL6099" i="31"/>
  <c r="BL6100" i="31"/>
  <c r="BL6101" i="31"/>
  <c r="BL6102" i="31"/>
  <c r="BL6103" i="31"/>
  <c r="BL6104" i="31"/>
  <c r="BL6105" i="31"/>
  <c r="BL6106" i="31"/>
  <c r="BL6107" i="31"/>
  <c r="BL6108" i="31"/>
  <c r="BL6109" i="31"/>
  <c r="BL6110" i="31"/>
  <c r="BL6111" i="31"/>
  <c r="BL6112" i="31"/>
  <c r="BL6113" i="31"/>
  <c r="BL6114" i="31"/>
  <c r="BL6115" i="31"/>
  <c r="BL6116" i="31"/>
  <c r="BL6117" i="31"/>
  <c r="BL6118" i="31"/>
  <c r="BL6119" i="31"/>
  <c r="BL6120" i="31"/>
  <c r="BL6121" i="31"/>
  <c r="BL6122" i="31"/>
  <c r="BL6123" i="31"/>
  <c r="BL6124" i="31"/>
  <c r="BL6125" i="31"/>
  <c r="BL6126" i="31"/>
  <c r="BL6127" i="31"/>
  <c r="BL6128" i="31"/>
  <c r="BL6129" i="31"/>
  <c r="BL6130" i="31"/>
  <c r="BL6131" i="31"/>
  <c r="BL6132" i="31"/>
  <c r="BL6133" i="31"/>
  <c r="BL6134" i="31"/>
  <c r="BL6135" i="31"/>
  <c r="BL6136" i="31"/>
  <c r="BL6137" i="31"/>
  <c r="BL6138" i="31"/>
  <c r="BL6139" i="31"/>
  <c r="BL6140" i="31"/>
  <c r="BL6141" i="31"/>
  <c r="BL6142" i="31"/>
  <c r="BL6143" i="31"/>
  <c r="BL6144" i="31"/>
  <c r="BL6145" i="31"/>
  <c r="BL6146" i="31"/>
  <c r="BL6147" i="31"/>
  <c r="BL6148" i="31"/>
  <c r="BL6149" i="31"/>
  <c r="BL6150" i="31"/>
  <c r="BL6151" i="31"/>
  <c r="BL6152" i="31"/>
  <c r="BL6153" i="31"/>
  <c r="BL6154" i="31"/>
  <c r="BL6155" i="31"/>
  <c r="BL6156" i="31"/>
  <c r="BL6157" i="31"/>
  <c r="BL6158" i="31"/>
  <c r="BL6159" i="31"/>
  <c r="BL6160" i="31"/>
  <c r="BL6161" i="31"/>
  <c r="BL6162" i="31"/>
  <c r="BL6163" i="31"/>
  <c r="BL6164" i="31"/>
  <c r="BL6165" i="31"/>
  <c r="BL6166" i="31"/>
  <c r="BL6167" i="31"/>
  <c r="BL6168" i="31"/>
  <c r="BL6169" i="31"/>
  <c r="BL6170" i="31"/>
  <c r="BL6171" i="31"/>
  <c r="BL6172" i="31"/>
  <c r="BL6173" i="31"/>
  <c r="BL6174" i="31"/>
  <c r="BL6175" i="31"/>
  <c r="BL6176" i="31"/>
  <c r="BL6177" i="31"/>
  <c r="BL6178" i="31"/>
  <c r="BL6179" i="31"/>
  <c r="BL6180" i="31"/>
  <c r="BL6181" i="31"/>
  <c r="BL6182" i="31"/>
  <c r="BL6183" i="31"/>
  <c r="BL6184" i="31"/>
  <c r="BL6185" i="31"/>
  <c r="BL6186" i="31"/>
  <c r="BL6187" i="31"/>
  <c r="BL6188" i="31"/>
  <c r="BL6189" i="31"/>
  <c r="BL6190" i="31"/>
  <c r="BL6191" i="31"/>
  <c r="BL6192" i="31"/>
  <c r="BL6193" i="31"/>
  <c r="BL6194" i="31"/>
  <c r="BL6195" i="31"/>
  <c r="BL6196" i="31"/>
  <c r="BL6197" i="31"/>
  <c r="BL6198" i="31"/>
  <c r="BL6199" i="31"/>
  <c r="BL6200" i="31"/>
  <c r="BL6201" i="31"/>
  <c r="BL6202" i="31"/>
  <c r="BL6203" i="31"/>
  <c r="BL6204" i="31"/>
  <c r="BL6205" i="31"/>
  <c r="BL6206" i="31"/>
  <c r="BL6207" i="31"/>
  <c r="BL6208" i="31"/>
  <c r="BL6209" i="31"/>
  <c r="BL6210" i="31"/>
  <c r="BL6211" i="31"/>
  <c r="BL6212" i="31"/>
  <c r="BL6213" i="31"/>
  <c r="BL6214" i="31"/>
  <c r="BL6215" i="31"/>
  <c r="BL6216" i="31"/>
  <c r="BL6217" i="31"/>
  <c r="BL6218" i="31"/>
  <c r="BL6219" i="31"/>
  <c r="BL6220" i="31"/>
  <c r="BL6221" i="31"/>
  <c r="BL6222" i="31"/>
  <c r="BL6223" i="31"/>
  <c r="BL6224" i="31"/>
  <c r="BL6225" i="31"/>
  <c r="BL6226" i="31"/>
  <c r="BL6227" i="31"/>
  <c r="BL6228" i="31"/>
  <c r="BL6229" i="31"/>
  <c r="BL6230" i="31"/>
  <c r="BL6231" i="31"/>
  <c r="BL6232" i="31"/>
  <c r="BL6233" i="31"/>
  <c r="BL6234" i="31"/>
  <c r="BL6235" i="31"/>
  <c r="BL6236" i="31"/>
  <c r="BL6237" i="31"/>
  <c r="BL6238" i="31"/>
  <c r="BL6239" i="31"/>
  <c r="BL6240" i="31"/>
  <c r="BL6241" i="31"/>
  <c r="BL6242" i="31"/>
  <c r="BL6243" i="31"/>
  <c r="BL6244" i="31"/>
  <c r="BL6245" i="31"/>
  <c r="BL6246" i="31"/>
  <c r="BL6247" i="31"/>
  <c r="BL6248" i="31"/>
  <c r="BL6249" i="31"/>
  <c r="BL6250" i="31"/>
  <c r="BL6251" i="31"/>
  <c r="BL6252" i="31"/>
  <c r="BL6253" i="31"/>
  <c r="BL6254" i="31"/>
  <c r="BL6255" i="31"/>
  <c r="BL6256" i="31"/>
  <c r="BL6257" i="31"/>
  <c r="BL6258" i="31"/>
  <c r="BL6259" i="31"/>
  <c r="BL6260" i="31"/>
  <c r="BL6261" i="31"/>
  <c r="BL6262" i="31"/>
  <c r="BL6263" i="31"/>
  <c r="BL6264" i="31"/>
  <c r="BL6265" i="31"/>
  <c r="BL6266" i="31"/>
  <c r="BL6267" i="31"/>
  <c r="BL6268" i="31"/>
  <c r="BL6269" i="31"/>
  <c r="BL6270" i="31"/>
  <c r="BL6271" i="31"/>
  <c r="BL6272" i="31"/>
  <c r="BL6273" i="31"/>
  <c r="BL6274" i="31"/>
  <c r="BL6275" i="31"/>
  <c r="BL6276" i="31"/>
  <c r="BL6277" i="31"/>
  <c r="BL6278" i="31"/>
  <c r="BL6279" i="31"/>
  <c r="BL6280" i="31"/>
  <c r="BL6281" i="31"/>
  <c r="BL6282" i="31"/>
  <c r="BL6283" i="31"/>
  <c r="BL6284" i="31"/>
  <c r="BL6285" i="31"/>
  <c r="BL6286" i="31"/>
  <c r="BL6287" i="31"/>
  <c r="BL6288" i="31"/>
  <c r="BL6289" i="31"/>
  <c r="BL3622" i="31"/>
  <c r="BM3622" i="31"/>
  <c r="BL3623" i="31"/>
  <c r="BM3623" i="31"/>
  <c r="BL3624" i="31"/>
  <c r="BM3624" i="31"/>
  <c r="BL3625" i="31"/>
  <c r="BM3625" i="31"/>
  <c r="BL3626" i="31"/>
  <c r="BM3626" i="31"/>
  <c r="BL3627" i="31"/>
  <c r="BM3627" i="31"/>
  <c r="BL3628" i="31"/>
  <c r="BM3628" i="31"/>
  <c r="BL3629" i="31"/>
  <c r="BM3629" i="31"/>
  <c r="BL3630" i="31"/>
  <c r="BM3630" i="31"/>
  <c r="BL3631" i="31"/>
  <c r="BM3631" i="31"/>
  <c r="BL3632" i="31"/>
  <c r="BM3632" i="31"/>
  <c r="BL3633" i="31"/>
  <c r="BM3633" i="31"/>
  <c r="BL3634" i="31"/>
  <c r="BM3634" i="31"/>
  <c r="BL3635" i="31"/>
  <c r="BM3635" i="31"/>
  <c r="BL3636" i="31"/>
  <c r="BM3636" i="31"/>
  <c r="BL3637" i="31"/>
  <c r="BM3637" i="31"/>
  <c r="BL3638" i="31"/>
  <c r="BM3638" i="31"/>
  <c r="BL3639" i="31"/>
  <c r="BM3639" i="31"/>
  <c r="BL3640" i="31"/>
  <c r="BM3640" i="31"/>
  <c r="BL3641" i="31"/>
  <c r="BM3641" i="31"/>
  <c r="BL3642" i="31"/>
  <c r="BM3642" i="31"/>
  <c r="BL3643" i="31"/>
  <c r="BM3643" i="31"/>
  <c r="BL3644" i="31"/>
  <c r="BM3644" i="31"/>
  <c r="BL3645" i="31"/>
  <c r="BM3645" i="31"/>
  <c r="BL3646" i="31"/>
  <c r="BM3646" i="31"/>
  <c r="BL3647" i="31"/>
  <c r="BM3647" i="31"/>
  <c r="BL3648" i="31"/>
  <c r="BM3648" i="31"/>
  <c r="BL3649" i="31"/>
  <c r="BM3649" i="31"/>
  <c r="BL3650" i="31"/>
  <c r="BM3650" i="31"/>
  <c r="BL3651" i="31"/>
  <c r="BM3651" i="31"/>
  <c r="BL3652" i="31"/>
  <c r="BM3652" i="31"/>
  <c r="BL3653" i="31"/>
  <c r="BM3653" i="31"/>
  <c r="BL3654" i="31"/>
  <c r="BM3654" i="31"/>
  <c r="BL3655" i="31"/>
  <c r="BM3655" i="31"/>
  <c r="BL3656" i="31"/>
  <c r="BM3656" i="31"/>
  <c r="BL3657" i="31"/>
  <c r="BM3657" i="31"/>
  <c r="BL3658" i="31"/>
  <c r="BM3658" i="31"/>
  <c r="BL3659" i="31"/>
  <c r="BM3659" i="31"/>
  <c r="BL3660" i="31"/>
  <c r="BM3660" i="31"/>
  <c r="BL3661" i="31"/>
  <c r="BM3661" i="31"/>
  <c r="BL3662" i="31"/>
  <c r="BM3662" i="31"/>
  <c r="BL3663" i="31"/>
  <c r="BM3663" i="31"/>
  <c r="BL3664" i="31"/>
  <c r="BM3664" i="31"/>
  <c r="BL3665" i="31"/>
  <c r="BM3665" i="31"/>
  <c r="BL3666" i="31"/>
  <c r="BM3666" i="31"/>
  <c r="BL3667" i="31"/>
  <c r="BM3667" i="31"/>
  <c r="BL3668" i="31"/>
  <c r="BM3668" i="31"/>
  <c r="BL3669" i="31"/>
  <c r="BM3669" i="31"/>
  <c r="BL3670" i="31"/>
  <c r="BM3670" i="31"/>
  <c r="BL3671" i="31"/>
  <c r="BM3671" i="31"/>
  <c r="BL3672" i="31"/>
  <c r="BM3672" i="31"/>
  <c r="BL3673" i="31"/>
  <c r="BM3673" i="31"/>
  <c r="BL3674" i="31"/>
  <c r="BM3674" i="31"/>
  <c r="BL3675" i="31"/>
  <c r="BM3675" i="31"/>
  <c r="BL3676" i="31"/>
  <c r="BM3676" i="31"/>
  <c r="BL3677" i="31"/>
  <c r="BM3677" i="31"/>
  <c r="BL3678" i="31"/>
  <c r="BM3678" i="31"/>
  <c r="BL3679" i="31"/>
  <c r="BM3679" i="31"/>
  <c r="BL3680" i="31"/>
  <c r="BM3680" i="31"/>
  <c r="BL3681" i="31"/>
  <c r="BM3681" i="31"/>
  <c r="BL3682" i="31"/>
  <c r="BM3682" i="31"/>
  <c r="BL3683" i="31"/>
  <c r="BM3683" i="31"/>
  <c r="BL3684" i="31"/>
  <c r="BM3684" i="31"/>
  <c r="BL3685" i="31"/>
  <c r="BM3685" i="31"/>
  <c r="BL3686" i="31"/>
  <c r="BM3686" i="31"/>
  <c r="BL3687" i="31"/>
  <c r="BM3687" i="31"/>
  <c r="BL3688" i="31"/>
  <c r="BM3688" i="31"/>
  <c r="BL3689" i="31"/>
  <c r="BM3689" i="31"/>
  <c r="BL3690" i="31"/>
  <c r="BM3690" i="31"/>
  <c r="BL3691" i="31"/>
  <c r="BM3691" i="31"/>
  <c r="BL3692" i="31"/>
  <c r="BM3692" i="31"/>
  <c r="BL3693" i="31"/>
  <c r="BM3693" i="31"/>
  <c r="BL3694" i="31"/>
  <c r="BM3694" i="31"/>
  <c r="BL3695" i="31"/>
  <c r="BM3695" i="31"/>
  <c r="BL3696" i="31"/>
  <c r="BM3696" i="31"/>
  <c r="BL3697" i="31"/>
  <c r="BM3697" i="31"/>
  <c r="BL3698" i="31"/>
  <c r="BM3698" i="31"/>
  <c r="BL3699" i="31"/>
  <c r="BM3699" i="31"/>
  <c r="BL3700" i="31"/>
  <c r="BM3700" i="31"/>
  <c r="BL3701" i="31"/>
  <c r="BM3701" i="31"/>
  <c r="BL3702" i="31"/>
  <c r="BM3702" i="31"/>
  <c r="BL3703" i="31"/>
  <c r="BM3703" i="31"/>
  <c r="BL3704" i="31"/>
  <c r="BM3704" i="31"/>
  <c r="BL3705" i="31"/>
  <c r="BM3705" i="31"/>
  <c r="BL3706" i="31"/>
  <c r="BM3706" i="31"/>
  <c r="BL3707" i="31"/>
  <c r="BM3707" i="31"/>
  <c r="BL3708" i="31"/>
  <c r="BM3708" i="31"/>
  <c r="BL3709" i="31"/>
  <c r="BM3709" i="31"/>
  <c r="BL3710" i="31"/>
  <c r="BM3710" i="31"/>
  <c r="BL3711" i="31"/>
  <c r="BM3711" i="31"/>
  <c r="BL3712" i="31"/>
  <c r="BM3712" i="31"/>
  <c r="BL3713" i="31"/>
  <c r="BM3713" i="31"/>
  <c r="BL3714" i="31"/>
  <c r="BM3714" i="31"/>
  <c r="BL3715" i="31"/>
  <c r="BM3715" i="31"/>
  <c r="BL3716" i="31"/>
  <c r="BM3716" i="31"/>
  <c r="BL3717" i="31"/>
  <c r="BM3717" i="31"/>
  <c r="BL3718" i="31"/>
  <c r="BM3718" i="31"/>
  <c r="BL3719" i="31"/>
  <c r="BM3719" i="31"/>
  <c r="BL3720" i="31"/>
  <c r="BM3720" i="31"/>
  <c r="BL3721" i="31"/>
  <c r="BM3721" i="31"/>
  <c r="BL3722" i="31"/>
  <c r="BM3722" i="31"/>
  <c r="BL3723" i="31"/>
  <c r="BM3723" i="31"/>
  <c r="BL3724" i="31"/>
  <c r="BM3724" i="31"/>
  <c r="BL3725" i="31"/>
  <c r="BM3725" i="31"/>
  <c r="BL3726" i="31"/>
  <c r="BM3726" i="31"/>
  <c r="BL3727" i="31"/>
  <c r="BM3727" i="31"/>
  <c r="BL3728" i="31"/>
  <c r="BM3728" i="31"/>
  <c r="BL3729" i="31"/>
  <c r="BM3729" i="31"/>
  <c r="BL3730" i="31"/>
  <c r="BM3730" i="31"/>
  <c r="BL3731" i="31"/>
  <c r="BM3731" i="31"/>
  <c r="BL3732" i="31"/>
  <c r="BM3732" i="31"/>
  <c r="BL3733" i="31"/>
  <c r="BM3733" i="31"/>
  <c r="BL3734" i="31"/>
  <c r="BM3734" i="31"/>
  <c r="BL3735" i="31"/>
  <c r="BM3735" i="31"/>
  <c r="BL3736" i="31"/>
  <c r="BM3736" i="31"/>
  <c r="BL3737" i="31"/>
  <c r="BM3737" i="31"/>
  <c r="BL3738" i="31"/>
  <c r="BM3738" i="31"/>
  <c r="BL3739" i="31"/>
  <c r="BM3739" i="31"/>
  <c r="BL3740" i="31"/>
  <c r="BM3740" i="31"/>
  <c r="BL3741" i="31"/>
  <c r="BM3741" i="31"/>
  <c r="BL3742" i="31"/>
  <c r="BM3742" i="31"/>
  <c r="BL3743" i="31"/>
  <c r="BM3743" i="31"/>
  <c r="BL3744" i="31"/>
  <c r="BM3744" i="31"/>
  <c r="BL3745" i="31"/>
  <c r="BM3745" i="31"/>
  <c r="BL3746" i="31"/>
  <c r="BM3746" i="31"/>
  <c r="BL3747" i="31"/>
  <c r="BM3747" i="31"/>
  <c r="BL3748" i="31"/>
  <c r="BM3748" i="31"/>
  <c r="BL3749" i="31"/>
  <c r="BM3749" i="31"/>
  <c r="BL3750" i="31"/>
  <c r="BM3750" i="31"/>
  <c r="BL3751" i="31"/>
  <c r="BM3751" i="31"/>
  <c r="BL3752" i="31"/>
  <c r="BM3752" i="31"/>
  <c r="BL3753" i="31"/>
  <c r="BM3753" i="31"/>
  <c r="BL3754" i="31"/>
  <c r="BM3754" i="31"/>
  <c r="BL3755" i="31"/>
  <c r="BM3755" i="31"/>
  <c r="BL3756" i="31"/>
  <c r="BM3756" i="31"/>
  <c r="BL3757" i="31"/>
  <c r="BM3757" i="31"/>
  <c r="BL3758" i="31"/>
  <c r="BM3758" i="31"/>
  <c r="BL3759" i="31"/>
  <c r="BM3759" i="31"/>
  <c r="BL3760" i="31"/>
  <c r="BM3760" i="31"/>
  <c r="BL3761" i="31"/>
  <c r="BM3761" i="31"/>
  <c r="BL3762" i="31"/>
  <c r="BM3762" i="31"/>
  <c r="BL3763" i="31"/>
  <c r="BM3763" i="31"/>
  <c r="BL3764" i="31"/>
  <c r="BM3764" i="31"/>
  <c r="BL3765" i="31"/>
  <c r="BM3765" i="31"/>
  <c r="BL3766" i="31"/>
  <c r="BM3766" i="31"/>
  <c r="BL3767" i="31"/>
  <c r="BM3767" i="31"/>
  <c r="BL3768" i="31"/>
  <c r="BM3768" i="31"/>
  <c r="BL3769" i="31"/>
  <c r="BM3769" i="31"/>
  <c r="BL3770" i="31"/>
  <c r="BM3770" i="31"/>
  <c r="BL3771" i="31"/>
  <c r="BM3771" i="31"/>
  <c r="BL3772" i="31"/>
  <c r="BM3772" i="31"/>
  <c r="BL3773" i="31"/>
  <c r="BM3773" i="31"/>
  <c r="BL3774" i="31"/>
  <c r="BM3774" i="31"/>
  <c r="BL3775" i="31"/>
  <c r="BM3775" i="31"/>
  <c r="BL3776" i="31"/>
  <c r="BM3776" i="31"/>
  <c r="BL3777" i="31"/>
  <c r="BM3777" i="31"/>
  <c r="BL3778" i="31"/>
  <c r="BM3778" i="31"/>
  <c r="BL3779" i="31"/>
  <c r="BM3779" i="31"/>
  <c r="BL3780" i="31"/>
  <c r="BM3780" i="31"/>
  <c r="BL3781" i="31"/>
  <c r="BM3781" i="31"/>
  <c r="BL3782" i="31"/>
  <c r="BM3782" i="31"/>
  <c r="BL3783" i="31"/>
  <c r="BM3783" i="31"/>
  <c r="BL3784" i="31"/>
  <c r="BM3784" i="31"/>
  <c r="BL3785" i="31"/>
  <c r="BM3785" i="31"/>
  <c r="BL3786" i="31"/>
  <c r="BM3786" i="31"/>
  <c r="BL3787" i="31"/>
  <c r="BM3787" i="31"/>
  <c r="BL3788" i="31"/>
  <c r="BM3788" i="31"/>
  <c r="BL3789" i="31"/>
  <c r="BM3789" i="31"/>
  <c r="BL3790" i="31"/>
  <c r="BM3790" i="31"/>
  <c r="BL3791" i="31"/>
  <c r="BM3791" i="31"/>
  <c r="BL3792" i="31"/>
  <c r="BM3792" i="31"/>
  <c r="BL3793" i="31"/>
  <c r="BM3793" i="31"/>
  <c r="BL3794" i="31"/>
  <c r="BM3794" i="31"/>
  <c r="BL3795" i="31"/>
  <c r="BM3795" i="31"/>
  <c r="BL3796" i="31"/>
  <c r="BM3796" i="31"/>
  <c r="BL3797" i="31"/>
  <c r="BM3797" i="31"/>
  <c r="BL3798" i="31"/>
  <c r="BM3798" i="31"/>
  <c r="BL3799" i="31"/>
  <c r="BM3799" i="31"/>
  <c r="BL3800" i="31"/>
  <c r="BM3800" i="31"/>
  <c r="BL3801" i="31"/>
  <c r="BM3801" i="31"/>
  <c r="BL3802" i="31"/>
  <c r="BM3802" i="31"/>
  <c r="BL3803" i="31"/>
  <c r="BM3803" i="31"/>
  <c r="BL3804" i="31"/>
  <c r="BM3804" i="31"/>
  <c r="BL3805" i="31"/>
  <c r="BM3805" i="31"/>
  <c r="BL3806" i="31"/>
  <c r="BM3806" i="31"/>
  <c r="BL3807" i="31"/>
  <c r="BM3807" i="31"/>
  <c r="BL3808" i="31"/>
  <c r="BM3808" i="31"/>
  <c r="BL3809" i="31"/>
  <c r="BM3809" i="31"/>
  <c r="BL3810" i="31"/>
  <c r="BM3810" i="31"/>
  <c r="BL3811" i="31"/>
  <c r="BM3811" i="31"/>
  <c r="BL3812" i="31"/>
  <c r="BM3812" i="31"/>
  <c r="BL3813" i="31"/>
  <c r="BM3813" i="31"/>
  <c r="BL3814" i="31"/>
  <c r="BM3814" i="31"/>
  <c r="BL3815" i="31"/>
  <c r="BM3815" i="31"/>
  <c r="BL3816" i="31"/>
  <c r="BM3816" i="31"/>
  <c r="BL3817" i="31"/>
  <c r="BM3817" i="31"/>
  <c r="BL3818" i="31"/>
  <c r="BM3818" i="31"/>
  <c r="BL3819" i="31"/>
  <c r="BM3819" i="31"/>
  <c r="BL3820" i="31"/>
  <c r="BM3820" i="31"/>
  <c r="BL3821" i="31"/>
  <c r="BM3821" i="31"/>
  <c r="BL3822" i="31"/>
  <c r="BM3822" i="31"/>
  <c r="BL3823" i="31"/>
  <c r="BM3823" i="31"/>
  <c r="BL3824" i="31"/>
  <c r="BM3824" i="31"/>
  <c r="BL3825" i="31"/>
  <c r="BM3825" i="31"/>
  <c r="BL3826" i="31"/>
  <c r="BM3826" i="31"/>
  <c r="BL3827" i="31"/>
  <c r="BM3827" i="31"/>
  <c r="BL3828" i="31"/>
  <c r="BM3828" i="31"/>
  <c r="BL3829" i="31"/>
  <c r="BM3829" i="31"/>
  <c r="BL3830" i="31"/>
  <c r="BM3830" i="31"/>
  <c r="BL3831" i="31"/>
  <c r="BM3831" i="31"/>
  <c r="BL3832" i="31"/>
  <c r="BM3832" i="31"/>
  <c r="BL3833" i="31"/>
  <c r="BM3833" i="31"/>
  <c r="BL3834" i="31"/>
  <c r="BM3834" i="31"/>
  <c r="BL3835" i="31"/>
  <c r="BM3835" i="31"/>
  <c r="BL3836" i="31"/>
  <c r="BM3836" i="31"/>
  <c r="BL3837" i="31"/>
  <c r="BM3837" i="31"/>
  <c r="BL3838" i="31"/>
  <c r="BM3838" i="31"/>
  <c r="BL3839" i="31"/>
  <c r="BM3839" i="31"/>
  <c r="BL3840" i="31"/>
  <c r="BM3840" i="31"/>
  <c r="BL3841" i="31"/>
  <c r="BM3841" i="31"/>
  <c r="BL3842" i="31"/>
  <c r="BM3842" i="31"/>
  <c r="BL3843" i="31"/>
  <c r="BM3843" i="31"/>
  <c r="BL3844" i="31"/>
  <c r="BM3844" i="31"/>
  <c r="BL3845" i="31"/>
  <c r="BM3845" i="31"/>
  <c r="BL3846" i="31"/>
  <c r="BM3846" i="31"/>
  <c r="BL3847" i="31"/>
  <c r="BM3847" i="31"/>
  <c r="BL3848" i="31"/>
  <c r="BM3848" i="31"/>
  <c r="BL3849" i="31"/>
  <c r="BM3849" i="31"/>
  <c r="BL3850" i="31"/>
  <c r="BM3850" i="31"/>
  <c r="BL3851" i="31"/>
  <c r="BM3851" i="31"/>
  <c r="BL3852" i="31"/>
  <c r="BM3852" i="31"/>
  <c r="BL3853" i="31"/>
  <c r="BM3853" i="31"/>
  <c r="BL3854" i="31"/>
  <c r="BM3854" i="31"/>
  <c r="BL3855" i="31"/>
  <c r="BM3855" i="31"/>
  <c r="BL3856" i="31"/>
  <c r="BM3856" i="31"/>
  <c r="BL3857" i="31"/>
  <c r="BM3857" i="31"/>
  <c r="BL3858" i="31"/>
  <c r="BM3858" i="31"/>
  <c r="BL3859" i="31"/>
  <c r="BM3859" i="31"/>
  <c r="BL3860" i="31"/>
  <c r="BM3860" i="31"/>
  <c r="BL3861" i="31"/>
  <c r="BM3861" i="31"/>
  <c r="BL3862" i="31"/>
  <c r="BM3862" i="31"/>
  <c r="BL3863" i="31"/>
  <c r="BM3863" i="31"/>
  <c r="BL3864" i="31"/>
  <c r="BM3864" i="31"/>
  <c r="BL3865" i="31"/>
  <c r="BM3865" i="31"/>
  <c r="BL3866" i="31"/>
  <c r="BM3866" i="31"/>
  <c r="BL3867" i="31"/>
  <c r="BM3867" i="31"/>
  <c r="BL3868" i="31"/>
  <c r="BM3868" i="31"/>
  <c r="BL3869" i="31"/>
  <c r="BM3869" i="31"/>
  <c r="BL3870" i="31"/>
  <c r="BM3870" i="31"/>
  <c r="BL3871" i="31"/>
  <c r="BM3871" i="31"/>
  <c r="BL3872" i="31"/>
  <c r="BM3872" i="31"/>
  <c r="BL3873" i="31"/>
  <c r="BM3873" i="31"/>
  <c r="BL3874" i="31"/>
  <c r="BM3874" i="31"/>
  <c r="BL3875" i="31"/>
  <c r="BM3875" i="31"/>
  <c r="BL3876" i="31"/>
  <c r="BM3876" i="31"/>
  <c r="BL3877" i="31"/>
  <c r="BM3877" i="31"/>
  <c r="BL3878" i="31"/>
  <c r="BM3878" i="31"/>
  <c r="BL3879" i="31"/>
  <c r="BM3879" i="31"/>
  <c r="BL3880" i="31"/>
  <c r="BM3880" i="31"/>
  <c r="BL3881" i="31"/>
  <c r="BM3881" i="31"/>
  <c r="BL3882" i="31"/>
  <c r="BM3882" i="31"/>
  <c r="BL3883" i="31"/>
  <c r="BM3883" i="31"/>
  <c r="BL3884" i="31"/>
  <c r="BM3884" i="31"/>
  <c r="BL3885" i="31"/>
  <c r="BM3885" i="31"/>
  <c r="BL3886" i="31"/>
  <c r="BM3886" i="31"/>
  <c r="BL3887" i="31"/>
  <c r="BM3887" i="31"/>
  <c r="BL3888" i="31"/>
  <c r="BM3888" i="31"/>
  <c r="BL3889" i="31"/>
  <c r="BM3889" i="31"/>
  <c r="BL3890" i="31"/>
  <c r="BM3890" i="31"/>
  <c r="BL3891" i="31"/>
  <c r="BM3891" i="31"/>
  <c r="BL3892" i="31"/>
  <c r="BM3892" i="31"/>
  <c r="BL3893" i="31"/>
  <c r="BM3893" i="31"/>
  <c r="BL3894" i="31"/>
  <c r="BM3894" i="31"/>
  <c r="BL3895" i="31"/>
  <c r="BM3895" i="31"/>
  <c r="BL3896" i="31"/>
  <c r="BM3896" i="31"/>
  <c r="BL3897" i="31"/>
  <c r="BM3897" i="31"/>
  <c r="BL3898" i="31"/>
  <c r="BM3898" i="31"/>
  <c r="BL3899" i="31"/>
  <c r="BM3899" i="31"/>
  <c r="BL3900" i="31"/>
  <c r="BM3900" i="31"/>
  <c r="BL3901" i="31"/>
  <c r="BM3901" i="31"/>
  <c r="BL3902" i="31"/>
  <c r="BM3902" i="31"/>
  <c r="BL3903" i="31"/>
  <c r="BM3903" i="31"/>
  <c r="BL3904" i="31"/>
  <c r="BM3904" i="31"/>
  <c r="BL3905" i="31"/>
  <c r="BM3905" i="31"/>
  <c r="BL3906" i="31"/>
  <c r="BM3906" i="31"/>
  <c r="BL3907" i="31"/>
  <c r="BM3907" i="31"/>
  <c r="BL3908" i="31"/>
  <c r="BM3908" i="31"/>
  <c r="BL3909" i="31"/>
  <c r="BM3909" i="31"/>
  <c r="BL3910" i="31"/>
  <c r="BM3910" i="31"/>
  <c r="BL3911" i="31"/>
  <c r="BM3911" i="31"/>
  <c r="BL3912" i="31"/>
  <c r="BM3912" i="31"/>
  <c r="BL3913" i="31"/>
  <c r="BM3913" i="31"/>
  <c r="BL3914" i="31"/>
  <c r="BM3914" i="31"/>
  <c r="BL3915" i="31"/>
  <c r="BM3915" i="31"/>
  <c r="BL3916" i="31"/>
  <c r="BM3916" i="31"/>
  <c r="BL3917" i="31"/>
  <c r="BM3917" i="31"/>
  <c r="BL3918" i="31"/>
  <c r="BM3918" i="31"/>
  <c r="BL3919" i="31"/>
  <c r="BM3919" i="31"/>
  <c r="BL3920" i="31"/>
  <c r="BM3920" i="31"/>
  <c r="BL3921" i="31"/>
  <c r="BM3921" i="31"/>
  <c r="BL3922" i="31"/>
  <c r="BM3922" i="31"/>
  <c r="BL3923" i="31"/>
  <c r="BM3923" i="31"/>
  <c r="BL3924" i="31"/>
  <c r="BM3924" i="31"/>
  <c r="BL3925" i="31"/>
  <c r="BM3925" i="31"/>
  <c r="BL3926" i="31"/>
  <c r="BM3926" i="31"/>
  <c r="BL3927" i="31"/>
  <c r="BM3927" i="31"/>
  <c r="BL3928" i="31"/>
  <c r="BM3928" i="31"/>
  <c r="BL3929" i="31"/>
  <c r="BM3929" i="31"/>
  <c r="BL3930" i="31"/>
  <c r="BM3930" i="31"/>
  <c r="BL3931" i="31"/>
  <c r="BM3931" i="31"/>
  <c r="BL3932" i="31"/>
  <c r="BM3932" i="31"/>
  <c r="BL3933" i="31"/>
  <c r="BM3933" i="31"/>
  <c r="BL3934" i="31"/>
  <c r="BM3934" i="31"/>
  <c r="BL3935" i="31"/>
  <c r="BM3935" i="31"/>
  <c r="BL3936" i="31"/>
  <c r="BM3936" i="31"/>
  <c r="BL3937" i="31"/>
  <c r="BM3937" i="31"/>
  <c r="BL3938" i="31"/>
  <c r="BM3938" i="31"/>
  <c r="BL3939" i="31"/>
  <c r="BM3939" i="31"/>
  <c r="BL3940" i="31"/>
  <c r="BM3940" i="31"/>
  <c r="BL3941" i="31"/>
  <c r="BM3941" i="31"/>
  <c r="BL3942" i="31"/>
  <c r="BM3942" i="31"/>
  <c r="BL3943" i="31"/>
  <c r="BM3943" i="31"/>
  <c r="BL3944" i="31"/>
  <c r="BM3944" i="31"/>
  <c r="BL3945" i="31"/>
  <c r="BM3945" i="31"/>
  <c r="BL3946" i="31"/>
  <c r="BM3946" i="31"/>
  <c r="BL3947" i="31"/>
  <c r="BM3947" i="31"/>
  <c r="BL3948" i="31"/>
  <c r="BM3948" i="31"/>
  <c r="BL3949" i="31"/>
  <c r="BM3949" i="31"/>
  <c r="BL3950" i="31"/>
  <c r="BM3950" i="31"/>
  <c r="BL3951" i="31"/>
  <c r="BM3951" i="31"/>
  <c r="BL3952" i="31"/>
  <c r="BM3952" i="31"/>
  <c r="BL3953" i="31"/>
  <c r="BM3953" i="31"/>
  <c r="BL3954" i="31"/>
  <c r="BM3954" i="31"/>
  <c r="BL3955" i="31"/>
  <c r="BM3955" i="31"/>
  <c r="BL3956" i="31"/>
  <c r="BM3956" i="31"/>
  <c r="BL3957" i="31"/>
  <c r="BM3957" i="31"/>
  <c r="BL3958" i="31"/>
  <c r="BM3958" i="31"/>
  <c r="BL3959" i="31"/>
  <c r="BM3959" i="31"/>
  <c r="BL3960" i="31"/>
  <c r="BM3960" i="31"/>
  <c r="BL3961" i="31"/>
  <c r="BM3961" i="31"/>
  <c r="BL3962" i="31"/>
  <c r="BM3962" i="31"/>
  <c r="BL3963" i="31"/>
  <c r="BM3963" i="31"/>
  <c r="BL3964" i="31"/>
  <c r="BM3964" i="31"/>
  <c r="BL3965" i="31"/>
  <c r="BM3965" i="31"/>
  <c r="BL3966" i="31"/>
  <c r="BM3966" i="31"/>
  <c r="BL3967" i="31"/>
  <c r="BM3967" i="31"/>
  <c r="BL3968" i="31"/>
  <c r="BM3968" i="31"/>
  <c r="BL3969" i="31"/>
  <c r="BM3969" i="31"/>
  <c r="BL3970" i="31"/>
  <c r="BM3970" i="31"/>
  <c r="BL3971" i="31"/>
  <c r="BM3971" i="31"/>
  <c r="BL3972" i="31"/>
  <c r="BM3972" i="31"/>
  <c r="BL3973" i="31"/>
  <c r="BM3973" i="31"/>
  <c r="BL3974" i="31"/>
  <c r="BM3974" i="31"/>
  <c r="BL3975" i="31"/>
  <c r="BM3975" i="31"/>
  <c r="BL3976" i="31"/>
  <c r="BM3976" i="31"/>
  <c r="BL3977" i="31"/>
  <c r="BM3977" i="31"/>
  <c r="BL3978" i="31"/>
  <c r="BM3978" i="31"/>
  <c r="BL3979" i="31"/>
  <c r="BM3979" i="31"/>
  <c r="BL3980" i="31"/>
  <c r="BM3980" i="31"/>
  <c r="BL3981" i="31"/>
  <c r="BM3981" i="31"/>
  <c r="BL3982" i="31"/>
  <c r="BM3982" i="31"/>
  <c r="BL3983" i="31"/>
  <c r="BM3983" i="31"/>
  <c r="BL3984" i="31"/>
  <c r="BM3984" i="31"/>
  <c r="BL3985" i="31"/>
  <c r="BM3985" i="31"/>
  <c r="BL3986" i="31"/>
  <c r="BM3986" i="31"/>
  <c r="BL3987" i="31"/>
  <c r="BM3987" i="31"/>
  <c r="BL3988" i="31"/>
  <c r="BM3988" i="31"/>
  <c r="BL3989" i="31"/>
  <c r="BM3989" i="31"/>
  <c r="BL3990" i="31"/>
  <c r="BM3990" i="31"/>
  <c r="BL3991" i="31"/>
  <c r="BM3991" i="31"/>
  <c r="BL3992" i="31"/>
  <c r="BM3992" i="31"/>
  <c r="BL3993" i="31"/>
  <c r="BM3993" i="31"/>
  <c r="BL3994" i="31"/>
  <c r="BM3994" i="31"/>
  <c r="BL3995" i="31"/>
  <c r="BM3995" i="31"/>
  <c r="BL3996" i="31"/>
  <c r="BM3996" i="31"/>
  <c r="BL3997" i="31"/>
  <c r="BM3997" i="31"/>
  <c r="BL3998" i="31"/>
  <c r="BM3998" i="31"/>
  <c r="BL3999" i="31"/>
  <c r="BM3999" i="31"/>
  <c r="BL4000" i="31"/>
  <c r="BM4000" i="31"/>
  <c r="BL4001" i="31"/>
  <c r="BM4001" i="31"/>
  <c r="BL4002" i="31"/>
  <c r="BM4002" i="31"/>
  <c r="BL4003" i="31"/>
  <c r="BM4003" i="31"/>
  <c r="BL4004" i="31"/>
  <c r="BM4004" i="31"/>
  <c r="BL4005" i="31"/>
  <c r="BM4005" i="31"/>
  <c r="BL4006" i="31"/>
  <c r="BM4006" i="31"/>
  <c r="BL4007" i="31"/>
  <c r="BM4007" i="31"/>
  <c r="BL4008" i="31"/>
  <c r="BM4008" i="31"/>
  <c r="BL4009" i="31"/>
  <c r="BM4009" i="31"/>
  <c r="BL4010" i="31"/>
  <c r="BM4010" i="31"/>
  <c r="BL4011" i="31"/>
  <c r="BM4011" i="31"/>
  <c r="BL4012" i="31"/>
  <c r="BM4012" i="31"/>
  <c r="BL4013" i="31"/>
  <c r="BM4013" i="31"/>
  <c r="BL4014" i="31"/>
  <c r="BM4014" i="31"/>
  <c r="BL4015" i="31"/>
  <c r="BM4015" i="31"/>
  <c r="BL4016" i="31"/>
  <c r="BM4016" i="31"/>
  <c r="BL4017" i="31"/>
  <c r="BM4017" i="31"/>
  <c r="BL4018" i="31"/>
  <c r="BM4018" i="31"/>
  <c r="BL4019" i="31"/>
  <c r="BM4019" i="31"/>
  <c r="BL4020" i="31"/>
  <c r="BM4020" i="31"/>
  <c r="BL4021" i="31"/>
  <c r="BM4021" i="31"/>
  <c r="BL4022" i="31"/>
  <c r="BM4022" i="31"/>
  <c r="BL4023" i="31"/>
  <c r="BM4023" i="31"/>
  <c r="BL4024" i="31"/>
  <c r="BM4024" i="31"/>
  <c r="BL4025" i="31"/>
  <c r="BM4025" i="31"/>
  <c r="BL4026" i="31"/>
  <c r="BM4026" i="31"/>
  <c r="BL4027" i="31"/>
  <c r="BM4027" i="31"/>
  <c r="BL4028" i="31"/>
  <c r="BM4028" i="31"/>
  <c r="BL4029" i="31"/>
  <c r="BM4029" i="31"/>
  <c r="BL4030" i="31"/>
  <c r="BM4030" i="31"/>
  <c r="BL4031" i="31"/>
  <c r="BM4031" i="31"/>
  <c r="BL4032" i="31"/>
  <c r="BM4032" i="31"/>
  <c r="BL4033" i="31"/>
  <c r="BM4033" i="31"/>
  <c r="BL4034" i="31"/>
  <c r="BM4034" i="31"/>
  <c r="BL4035" i="31"/>
  <c r="BM4035" i="31"/>
  <c r="BL4036" i="31"/>
  <c r="BM4036" i="31"/>
  <c r="BL4037" i="31"/>
  <c r="BM4037" i="31"/>
  <c r="BL4038" i="31"/>
  <c r="BM4038" i="31"/>
  <c r="BL4039" i="31"/>
  <c r="BM4039" i="31"/>
  <c r="BL4040" i="31"/>
  <c r="BM4040" i="31"/>
  <c r="BL4041" i="31"/>
  <c r="BM4041" i="31"/>
  <c r="BL4042" i="31"/>
  <c r="BM4042" i="31"/>
  <c r="BL4043" i="31"/>
  <c r="BM4043" i="31"/>
  <c r="BL4044" i="31"/>
  <c r="BM4044" i="31"/>
  <c r="BL4045" i="31"/>
  <c r="BM4045" i="31"/>
  <c r="BL4046" i="31"/>
  <c r="BM4046" i="31"/>
  <c r="BL4047" i="31"/>
  <c r="BM4047" i="31"/>
  <c r="BL4048" i="31"/>
  <c r="BM4048" i="31"/>
  <c r="BL4049" i="31"/>
  <c r="BM4049" i="31"/>
  <c r="BL4050" i="31"/>
  <c r="BM4050" i="31"/>
  <c r="BL4051" i="31"/>
  <c r="BM4051" i="31"/>
  <c r="BL4052" i="31"/>
  <c r="BM4052" i="31"/>
  <c r="BL4053" i="31"/>
  <c r="BM4053" i="31"/>
  <c r="BL4054" i="31"/>
  <c r="BM4054" i="31"/>
  <c r="BL4055" i="31"/>
  <c r="BM4055" i="31"/>
  <c r="BL4056" i="31"/>
  <c r="BM4056" i="31"/>
  <c r="BL4057" i="31"/>
  <c r="BM4057" i="31"/>
  <c r="BL4058" i="31"/>
  <c r="BM4058" i="31"/>
  <c r="BL4059" i="31"/>
  <c r="BM4059" i="31"/>
  <c r="BL4060" i="31"/>
  <c r="BM4060" i="31"/>
  <c r="BL4061" i="31"/>
  <c r="BM4061" i="31"/>
  <c r="BL4062" i="31"/>
  <c r="BM4062" i="31"/>
  <c r="BL4063" i="31"/>
  <c r="BM4063" i="31"/>
  <c r="BL4064" i="31"/>
  <c r="BM4064" i="31"/>
  <c r="BL4065" i="31"/>
  <c r="BM4065" i="31"/>
  <c r="BL4066" i="31"/>
  <c r="BM4066" i="31"/>
  <c r="BL4067" i="31"/>
  <c r="BM4067" i="31"/>
  <c r="BL4068" i="31"/>
  <c r="BM4068" i="31"/>
  <c r="BL4069" i="31"/>
  <c r="BM4069" i="31"/>
  <c r="BL4070" i="31"/>
  <c r="BM4070" i="31"/>
  <c r="BL4071" i="31"/>
  <c r="BM4071" i="31"/>
  <c r="BL4072" i="31"/>
  <c r="BM4072" i="31"/>
  <c r="BL4073" i="31"/>
  <c r="BM4073" i="31"/>
  <c r="BL4074" i="31"/>
  <c r="BM4074" i="31"/>
  <c r="BL4075" i="31"/>
  <c r="BM4075" i="31"/>
  <c r="BL4076" i="31"/>
  <c r="BM4076" i="31"/>
  <c r="BL4077" i="31"/>
  <c r="BM4077" i="31"/>
  <c r="BL4078" i="31"/>
  <c r="BM4078" i="31"/>
  <c r="BL4079" i="31"/>
  <c r="BM4079" i="31"/>
  <c r="BL4080" i="31"/>
  <c r="BM4080" i="31"/>
  <c r="BL4081" i="31"/>
  <c r="BM4081" i="31"/>
  <c r="BL4082" i="31"/>
  <c r="BM4082" i="31"/>
  <c r="BL4083" i="31"/>
  <c r="BM4083" i="31"/>
  <c r="BL4084" i="31"/>
  <c r="BM4084" i="31"/>
  <c r="BL4085" i="31"/>
  <c r="BM4085" i="31"/>
  <c r="BL4086" i="31"/>
  <c r="BM4086" i="31"/>
  <c r="BL4087" i="31"/>
  <c r="BM4087" i="31"/>
  <c r="BL4088" i="31"/>
  <c r="BM4088" i="31"/>
  <c r="BL4089" i="31"/>
  <c r="BM4089" i="31"/>
  <c r="BL4090" i="31"/>
  <c r="BM4090" i="31"/>
  <c r="BL4091" i="31"/>
  <c r="BM4091" i="31"/>
  <c r="BL4092" i="31"/>
  <c r="BM4092" i="31"/>
  <c r="BL4093" i="31"/>
  <c r="BM4093" i="31"/>
  <c r="BL4094" i="31"/>
  <c r="BM4094" i="31"/>
  <c r="BL4095" i="31"/>
  <c r="BM4095" i="31"/>
  <c r="BL4096" i="31"/>
  <c r="BM4096" i="31"/>
  <c r="BL4097" i="31"/>
  <c r="BM4097" i="31"/>
  <c r="BL4098" i="31"/>
  <c r="BM4098" i="31"/>
  <c r="BL4099" i="31"/>
  <c r="BM4099" i="31"/>
  <c r="BL4100" i="31"/>
  <c r="BM4100" i="31"/>
  <c r="BL4101" i="31"/>
  <c r="BM4101" i="31"/>
  <c r="BL4102" i="31"/>
  <c r="BM4102" i="31"/>
  <c r="BL4103" i="31"/>
  <c r="BM4103" i="31"/>
  <c r="BL4104" i="31"/>
  <c r="BM4104" i="31"/>
  <c r="BL4105" i="31"/>
  <c r="BM4105" i="31"/>
  <c r="BL4106" i="31"/>
  <c r="BM4106" i="31"/>
  <c r="BL4107" i="31"/>
  <c r="BM4107" i="31"/>
  <c r="BL4108" i="31"/>
  <c r="BM4108" i="31"/>
  <c r="BL4109" i="31"/>
  <c r="BM4109" i="31"/>
  <c r="BL4110" i="31"/>
  <c r="BM4110" i="31"/>
  <c r="BL4111" i="31"/>
  <c r="BM4111" i="31"/>
  <c r="BL4112" i="31"/>
  <c r="BM4112" i="31"/>
  <c r="BL4113" i="31"/>
  <c r="BM4113" i="31"/>
  <c r="BL4114" i="31"/>
  <c r="BM4114" i="31"/>
  <c r="BL4115" i="31"/>
  <c r="BM4115" i="31"/>
  <c r="BL4116" i="31"/>
  <c r="BM4116" i="31"/>
  <c r="BL4117" i="31"/>
  <c r="BM4117" i="31"/>
  <c r="BL4118" i="31"/>
  <c r="BM4118" i="31"/>
  <c r="BL4119" i="31"/>
  <c r="BM4119" i="31"/>
  <c r="BL4120" i="31"/>
  <c r="BM4120" i="31"/>
  <c r="BL4121" i="31"/>
  <c r="BM4121" i="31"/>
  <c r="BL4122" i="31"/>
  <c r="BM4122" i="31"/>
  <c r="BL4123" i="31"/>
  <c r="BM4123" i="31"/>
  <c r="BL4124" i="31"/>
  <c r="BM4124" i="31"/>
  <c r="BL4125" i="31"/>
  <c r="BM4125" i="31"/>
  <c r="BL4126" i="31"/>
  <c r="BM4126" i="31"/>
  <c r="BL4127" i="31"/>
  <c r="BM4127" i="31"/>
  <c r="BL4128" i="31"/>
  <c r="BM4128" i="31"/>
  <c r="BL4129" i="31"/>
  <c r="BM4129" i="31"/>
  <c r="BL4130" i="31"/>
  <c r="BM4130" i="31"/>
  <c r="BL4131" i="31"/>
  <c r="BM4131" i="31"/>
  <c r="BL4132" i="31"/>
  <c r="BM4132" i="31"/>
  <c r="BL4133" i="31"/>
  <c r="BM4133" i="31"/>
  <c r="BL4134" i="31"/>
  <c r="BM4134" i="31"/>
  <c r="BL4135" i="31"/>
  <c r="BM4135" i="31"/>
  <c r="BL4136" i="31"/>
  <c r="BM4136" i="31"/>
  <c r="BL4137" i="31"/>
  <c r="BM4137" i="31"/>
  <c r="BL4138" i="31"/>
  <c r="BM4138" i="31"/>
  <c r="BL4139" i="31"/>
  <c r="BM4139" i="31"/>
  <c r="BL4140" i="31"/>
  <c r="BM4140" i="31"/>
  <c r="BL4141" i="31"/>
  <c r="BM4141" i="31"/>
  <c r="BL4142" i="31"/>
  <c r="BM4142" i="31"/>
  <c r="BL4143" i="31"/>
  <c r="BM4143" i="31"/>
  <c r="BL4144" i="31"/>
  <c r="BM4144" i="31"/>
  <c r="BL4145" i="31"/>
  <c r="BM4145" i="31"/>
  <c r="BL4146" i="31"/>
  <c r="BM4146" i="31"/>
  <c r="BL4147" i="31"/>
  <c r="BM4147" i="31"/>
  <c r="BL4148" i="31"/>
  <c r="BM4148" i="31"/>
  <c r="BL4149" i="31"/>
  <c r="BM4149" i="31"/>
  <c r="BL4150" i="31"/>
  <c r="BM4150" i="31"/>
  <c r="BL4151" i="31"/>
  <c r="BM4151" i="31"/>
  <c r="BL4152" i="31"/>
  <c r="BM4152" i="31"/>
  <c r="BL4153" i="31"/>
  <c r="BM4153" i="31"/>
  <c r="BL4154" i="31"/>
  <c r="BM4154" i="31"/>
  <c r="BL4155" i="31"/>
  <c r="BM4155" i="31"/>
  <c r="BL4156" i="31"/>
  <c r="BM4156" i="31"/>
  <c r="BL4157" i="31"/>
  <c r="BM4157" i="31"/>
  <c r="BL4158" i="31"/>
  <c r="BM4158" i="31"/>
  <c r="BL4159" i="31"/>
  <c r="BM4159" i="31"/>
  <c r="BL4160" i="31"/>
  <c r="BM4160" i="31"/>
  <c r="BL4161" i="31"/>
  <c r="BM4161" i="31"/>
  <c r="BL4162" i="31"/>
  <c r="BM4162" i="31"/>
  <c r="BL4163" i="31"/>
  <c r="BM4163" i="31"/>
  <c r="BL4164" i="31"/>
  <c r="BM4164" i="31"/>
  <c r="BL4165" i="31"/>
  <c r="BM4165" i="31"/>
  <c r="BL4166" i="31"/>
  <c r="BM4166" i="31"/>
  <c r="BL4167" i="31"/>
  <c r="BM4167" i="31"/>
  <c r="BL4168" i="31"/>
  <c r="BM4168" i="31"/>
  <c r="BL4169" i="31"/>
  <c r="BM4169" i="31"/>
  <c r="BL4170" i="31"/>
  <c r="BM4170" i="31"/>
  <c r="BL4171" i="31"/>
  <c r="BM4171" i="31"/>
  <c r="BL4172" i="31"/>
  <c r="BM4172" i="31"/>
  <c r="BL4173" i="31"/>
  <c r="BM4173" i="31"/>
  <c r="BL4174" i="31"/>
  <c r="BM4174" i="31"/>
  <c r="BL4175" i="31"/>
  <c r="BM4175" i="31"/>
  <c r="BL4176" i="31"/>
  <c r="BM4176" i="31"/>
  <c r="BL4177" i="31"/>
  <c r="BM4177" i="31"/>
  <c r="BL4178" i="31"/>
  <c r="BM4178" i="31"/>
  <c r="BL4179" i="31"/>
  <c r="BM4179" i="31"/>
  <c r="BL4180" i="31"/>
  <c r="BM4180" i="31"/>
  <c r="BL4181" i="31"/>
  <c r="BM4181" i="31"/>
  <c r="BL4182" i="31"/>
  <c r="BM4182" i="31"/>
  <c r="BL4183" i="31"/>
  <c r="BM4183" i="31"/>
  <c r="BL4184" i="31"/>
  <c r="BM4184" i="31"/>
  <c r="BL4185" i="31"/>
  <c r="BM4185" i="31"/>
  <c r="BL4186" i="31"/>
  <c r="BM4186" i="31"/>
  <c r="BL4187" i="31"/>
  <c r="BM4187" i="31"/>
  <c r="BL4188" i="31"/>
  <c r="BM4188" i="31"/>
  <c r="BL4189" i="31"/>
  <c r="BM4189" i="31"/>
  <c r="BL4190" i="31"/>
  <c r="BM4190" i="31"/>
  <c r="BL4191" i="31"/>
  <c r="BM4191" i="31"/>
  <c r="BL4192" i="31"/>
  <c r="BM4192" i="31"/>
  <c r="BL4193" i="31"/>
  <c r="BM4193" i="31"/>
  <c r="BL4194" i="31"/>
  <c r="BM4194" i="31"/>
  <c r="BL4195" i="31"/>
  <c r="BM4195" i="31"/>
  <c r="BL4196" i="31"/>
  <c r="BM4196" i="31"/>
  <c r="BL4197" i="31"/>
  <c r="BM4197" i="31"/>
  <c r="BL4198" i="31"/>
  <c r="BM4198" i="31"/>
  <c r="BL4199" i="31"/>
  <c r="BM4199" i="31"/>
  <c r="BL4200" i="31"/>
  <c r="BM4200" i="31"/>
  <c r="BL4201" i="31"/>
  <c r="BM4201" i="31"/>
  <c r="BL4202" i="31"/>
  <c r="BM4202" i="31"/>
  <c r="BL4203" i="31"/>
  <c r="BM4203" i="31"/>
  <c r="BL4204" i="31"/>
  <c r="BM4204" i="31"/>
  <c r="BL4205" i="31"/>
  <c r="BM4205" i="31"/>
  <c r="BL4206" i="31"/>
  <c r="BM4206" i="31"/>
  <c r="BL4207" i="31"/>
  <c r="BM4207" i="31"/>
  <c r="BL4208" i="31"/>
  <c r="BM4208" i="31"/>
  <c r="BL4209" i="31"/>
  <c r="BM4209" i="31"/>
  <c r="BL4210" i="31"/>
  <c r="BM4210" i="31"/>
  <c r="BL4211" i="31"/>
  <c r="BM4211" i="31"/>
  <c r="BL4212" i="31"/>
  <c r="BM4212" i="31"/>
  <c r="BL4213" i="31"/>
  <c r="BM4213" i="31"/>
  <c r="BL4214" i="31"/>
  <c r="BM4214" i="31"/>
  <c r="BL4215" i="31"/>
  <c r="BM4215" i="31"/>
  <c r="BL4216" i="31"/>
  <c r="BM4216" i="31"/>
  <c r="BL4217" i="31"/>
  <c r="BM4217" i="31"/>
  <c r="BL4218" i="31"/>
  <c r="BM4218" i="31"/>
  <c r="BL4219" i="31"/>
  <c r="BM4219" i="31"/>
  <c r="BL4220" i="31"/>
  <c r="BM4220" i="31"/>
  <c r="BL4221" i="31"/>
  <c r="BM4221" i="31"/>
  <c r="BL4222" i="31"/>
  <c r="BM4222" i="31"/>
  <c r="BL4223" i="31"/>
  <c r="BM4223" i="31"/>
  <c r="BL4224" i="31"/>
  <c r="BM4224" i="31"/>
  <c r="BL4225" i="31"/>
  <c r="BM4225" i="31"/>
  <c r="BL4226" i="31"/>
  <c r="BM4226" i="31"/>
  <c r="BL4227" i="31"/>
  <c r="BM4227" i="31"/>
  <c r="BL4228" i="31"/>
  <c r="BM4228" i="31"/>
  <c r="BL4229" i="31"/>
  <c r="BM4229" i="31"/>
  <c r="BL4230" i="31"/>
  <c r="BM4230" i="31"/>
  <c r="BL4231" i="31"/>
  <c r="BM4231" i="31"/>
  <c r="BL4232" i="31"/>
  <c r="BM4232" i="31"/>
  <c r="BL4233" i="31"/>
  <c r="BM4233" i="31"/>
  <c r="BL4234" i="31"/>
  <c r="BM4234" i="31"/>
  <c r="BL4235" i="31"/>
  <c r="BM4235" i="31"/>
  <c r="BL4236" i="31"/>
  <c r="BM4236" i="31"/>
  <c r="BL4237" i="31"/>
  <c r="BM4237" i="31"/>
  <c r="BL4238" i="31"/>
  <c r="BM4238" i="31"/>
  <c r="BL4239" i="31"/>
  <c r="BM4239" i="31"/>
  <c r="BL4240" i="31"/>
  <c r="BM4240" i="31"/>
  <c r="BL4241" i="31"/>
  <c r="BM4241" i="31"/>
  <c r="BL4242" i="31"/>
  <c r="BM4242" i="31"/>
  <c r="BL4243" i="31"/>
  <c r="BM4243" i="31"/>
  <c r="BL4244" i="31"/>
  <c r="BM4244" i="31"/>
  <c r="BL4245" i="31"/>
  <c r="BM4245" i="31"/>
  <c r="BL4246" i="31"/>
  <c r="BM4246" i="31"/>
  <c r="BL4247" i="31"/>
  <c r="BM4247" i="31"/>
  <c r="BL4248" i="31"/>
  <c r="BM4248" i="31"/>
  <c r="BL4249" i="31"/>
  <c r="BM4249" i="31"/>
  <c r="BL4250" i="31"/>
  <c r="BM4250" i="31"/>
  <c r="BL4251" i="31"/>
  <c r="BM4251" i="31"/>
  <c r="BL4252" i="31"/>
  <c r="BM4252" i="31"/>
  <c r="BL4253" i="31"/>
  <c r="BM4253" i="31"/>
  <c r="BL4254" i="31"/>
  <c r="BM4254" i="31"/>
  <c r="BL4255" i="31"/>
  <c r="BM4255" i="31"/>
  <c r="BL4256" i="31"/>
  <c r="BM4256" i="31"/>
  <c r="BL4257" i="31"/>
  <c r="BM4257" i="31"/>
  <c r="BL4258" i="31"/>
  <c r="BM4258" i="31"/>
  <c r="BL4259" i="31"/>
  <c r="BM4259" i="31"/>
  <c r="BL4260" i="31"/>
  <c r="BM4260" i="31"/>
  <c r="BL4261" i="31"/>
  <c r="BM4261" i="31"/>
  <c r="BL4262" i="31"/>
  <c r="BM4262" i="31"/>
  <c r="BL4263" i="31"/>
  <c r="BM4263" i="31"/>
  <c r="BL4264" i="31"/>
  <c r="BM4264" i="31"/>
  <c r="BL4265" i="31"/>
  <c r="BM4265" i="31"/>
  <c r="BL4266" i="31"/>
  <c r="BM4266" i="31"/>
  <c r="BL4267" i="31"/>
  <c r="BM4267" i="31"/>
  <c r="BL4268" i="31"/>
  <c r="BM4268" i="31"/>
  <c r="BL4269" i="31"/>
  <c r="BM4269" i="31"/>
  <c r="BL4270" i="31"/>
  <c r="BM4270" i="31"/>
  <c r="BL4271" i="31"/>
  <c r="BM4271" i="31"/>
  <c r="BL4272" i="31"/>
  <c r="BM4272" i="31"/>
  <c r="BL4273" i="31"/>
  <c r="BM4273" i="31"/>
  <c r="BL4274" i="31"/>
  <c r="BM4274" i="31"/>
  <c r="BL4275" i="31"/>
  <c r="BM4275" i="31"/>
  <c r="BL4276" i="31"/>
  <c r="BM4276" i="31"/>
  <c r="BL4277" i="31"/>
  <c r="BM4277" i="31"/>
  <c r="BL4278" i="31"/>
  <c r="BM4278" i="31"/>
  <c r="BL4279" i="31"/>
  <c r="BM4279" i="31"/>
  <c r="BL4280" i="31"/>
  <c r="BM4280" i="31"/>
  <c r="BL4281" i="31"/>
  <c r="BM4281" i="31"/>
  <c r="BL4282" i="31"/>
  <c r="BM4282" i="31"/>
  <c r="BL4283" i="31"/>
  <c r="BM4283" i="31"/>
  <c r="BL4284" i="31"/>
  <c r="BM4284" i="31"/>
  <c r="BL4285" i="31"/>
  <c r="BM4285" i="31"/>
  <c r="BL4286" i="31"/>
  <c r="BM4286" i="31"/>
  <c r="BL4287" i="31"/>
  <c r="BM4287" i="31"/>
  <c r="BL4288" i="31"/>
  <c r="BM4288" i="31"/>
  <c r="BL4289" i="31"/>
  <c r="BM4289" i="31"/>
  <c r="BL4290" i="31"/>
  <c r="BM4290" i="31"/>
  <c r="BL4291" i="31"/>
  <c r="BM4291" i="31"/>
  <c r="BL4292" i="31"/>
  <c r="BM4292" i="31"/>
  <c r="BL4293" i="31"/>
  <c r="BM4293" i="31"/>
  <c r="BL4294" i="31"/>
  <c r="BM4294" i="31"/>
  <c r="BL4295" i="31"/>
  <c r="BM4295" i="31"/>
  <c r="BL4296" i="31"/>
  <c r="BM4296" i="31"/>
  <c r="BL4297" i="31"/>
  <c r="BM4297" i="31"/>
  <c r="BL4298" i="31"/>
  <c r="BM4298" i="31"/>
  <c r="BL4299" i="31"/>
  <c r="BM4299" i="31"/>
  <c r="BL4300" i="31"/>
  <c r="BM4300" i="31"/>
  <c r="BL4301" i="31"/>
  <c r="BM4301" i="31"/>
  <c r="BL4302" i="31"/>
  <c r="BM4302" i="31"/>
  <c r="BL4303" i="31"/>
  <c r="BM4303" i="31"/>
  <c r="BL4304" i="31"/>
  <c r="BM4304" i="31"/>
  <c r="BL4305" i="31"/>
  <c r="BM4305" i="31"/>
  <c r="BL4306" i="31"/>
  <c r="BM4306" i="31"/>
  <c r="BL4307" i="31"/>
  <c r="BM4307" i="31"/>
  <c r="BL4308" i="31"/>
  <c r="BM4308" i="31"/>
  <c r="BL4309" i="31"/>
  <c r="BM4309" i="31"/>
  <c r="BL4310" i="31"/>
  <c r="BM4310" i="31"/>
  <c r="BL4311" i="31"/>
  <c r="BM4311" i="31"/>
  <c r="BL4312" i="31"/>
  <c r="BM4312" i="31"/>
  <c r="BL4313" i="31"/>
  <c r="BM4313" i="31"/>
  <c r="BL4314" i="31"/>
  <c r="BM4314" i="31"/>
  <c r="BL4315" i="31"/>
  <c r="BM4315" i="31"/>
  <c r="BL4316" i="31"/>
  <c r="BM4316" i="31"/>
  <c r="BL4317" i="31"/>
  <c r="BM4317" i="31"/>
  <c r="BL4318" i="31"/>
  <c r="BM4318" i="31"/>
  <c r="BL4319" i="31"/>
  <c r="BM4319" i="31"/>
  <c r="BL4320" i="31"/>
  <c r="BM4320" i="31"/>
  <c r="BL4321" i="31"/>
  <c r="BM4321" i="31"/>
  <c r="BL4322" i="31"/>
  <c r="BM4322" i="31"/>
  <c r="BL4323" i="31"/>
  <c r="BM4323" i="31"/>
  <c r="BL4324" i="31"/>
  <c r="BM4324" i="31"/>
  <c r="BL4325" i="31"/>
  <c r="BM4325" i="31"/>
  <c r="BL4326" i="31"/>
  <c r="BM4326" i="31"/>
  <c r="BL4327" i="31"/>
  <c r="BM4327" i="31"/>
  <c r="BL4328" i="31"/>
  <c r="BM4328" i="31"/>
  <c r="BL4329" i="31"/>
  <c r="BM4329" i="31"/>
  <c r="BL4330" i="31"/>
  <c r="BM4330" i="31"/>
  <c r="BL4331" i="31"/>
  <c r="BM4331" i="31"/>
  <c r="BL4332" i="31"/>
  <c r="BM4332" i="31"/>
  <c r="BL4333" i="31"/>
  <c r="BM4333" i="31"/>
  <c r="BL4334" i="31"/>
  <c r="BM4334" i="31"/>
  <c r="BL4335" i="31"/>
  <c r="BM4335" i="31"/>
  <c r="BL4336" i="31"/>
  <c r="BM4336" i="31"/>
  <c r="BL4337" i="31"/>
  <c r="BM4337" i="31"/>
  <c r="BL4338" i="31"/>
  <c r="BM4338" i="31"/>
  <c r="BL4339" i="31"/>
  <c r="BM4339" i="31"/>
  <c r="BL4340" i="31"/>
  <c r="BM4340" i="31"/>
  <c r="BL4341" i="31"/>
  <c r="BM4341" i="31"/>
  <c r="BL4342" i="31"/>
  <c r="BM4342" i="31"/>
  <c r="BL4343" i="31"/>
  <c r="BM4343" i="31"/>
  <c r="BL4344" i="31"/>
  <c r="BM4344" i="31"/>
  <c r="BL4345" i="31"/>
  <c r="BM4345" i="31"/>
  <c r="BL4346" i="31"/>
  <c r="BM4346" i="31"/>
  <c r="BL4347" i="31"/>
  <c r="BM4347" i="31"/>
  <c r="BL4348" i="31"/>
  <c r="BM4348" i="31"/>
  <c r="BL4349" i="31"/>
  <c r="BM4349" i="31"/>
  <c r="BL4350" i="31"/>
  <c r="BM4350" i="31"/>
  <c r="BL4351" i="31"/>
  <c r="BM4351" i="31"/>
  <c r="BL4352" i="31"/>
  <c r="BM4352" i="31"/>
  <c r="BL4353" i="31"/>
  <c r="BM4353" i="31"/>
  <c r="BL4354" i="31"/>
  <c r="BM4354" i="31"/>
  <c r="BL4355" i="31"/>
  <c r="BM4355" i="31"/>
  <c r="BL4356" i="31"/>
  <c r="BM4356" i="31"/>
  <c r="BL4357" i="31"/>
  <c r="BM4357" i="31"/>
  <c r="BL4358" i="31"/>
  <c r="BM4358" i="31"/>
  <c r="BL4359" i="31"/>
  <c r="BM4359" i="31"/>
  <c r="BL4360" i="31"/>
  <c r="BM4360" i="31"/>
  <c r="BL4361" i="31"/>
  <c r="BM4361" i="31"/>
  <c r="BL4362" i="31"/>
  <c r="BM4362" i="31"/>
  <c r="BL4363" i="31"/>
  <c r="BM4363" i="31"/>
  <c r="BL4364" i="31"/>
  <c r="BM4364" i="31"/>
  <c r="BL4365" i="31"/>
  <c r="BM4365" i="31"/>
  <c r="BL4366" i="31"/>
  <c r="BM4366" i="31"/>
  <c r="BL4367" i="31"/>
  <c r="BM4367" i="31"/>
  <c r="BL4368" i="31"/>
  <c r="BM4368" i="31"/>
  <c r="BL4369" i="31"/>
  <c r="BM4369" i="31"/>
  <c r="BL4370" i="31"/>
  <c r="BM4370" i="31"/>
  <c r="BL4371" i="31"/>
  <c r="BM4371" i="31"/>
  <c r="BL4372" i="31"/>
  <c r="BM4372" i="31"/>
  <c r="BL4373" i="31"/>
  <c r="BM4373" i="31"/>
  <c r="BL4374" i="31"/>
  <c r="BM4374" i="31"/>
  <c r="BL4375" i="31"/>
  <c r="BM4375" i="31"/>
  <c r="BL4376" i="31"/>
  <c r="BM4376" i="31"/>
  <c r="BL4377" i="31"/>
  <c r="BM4377" i="31"/>
  <c r="BL4378" i="31"/>
  <c r="BM4378" i="31"/>
  <c r="BL4379" i="31"/>
  <c r="BM4379" i="31"/>
  <c r="BL4380" i="31"/>
  <c r="BM4380" i="31"/>
  <c r="BL4381" i="31"/>
  <c r="BM4381" i="31"/>
  <c r="BL4382" i="31"/>
  <c r="BM4382" i="31"/>
  <c r="BL4383" i="31"/>
  <c r="BM4383" i="31"/>
  <c r="BL4384" i="31"/>
  <c r="BM4384" i="31"/>
  <c r="BL4385" i="31"/>
  <c r="BM4385" i="31"/>
  <c r="BL4386" i="31"/>
  <c r="BM4386" i="31"/>
  <c r="BL4387" i="31"/>
  <c r="BM4387" i="31"/>
  <c r="BL4388" i="31"/>
  <c r="BM4388" i="31"/>
  <c r="BL4389" i="31"/>
  <c r="BM4389" i="31"/>
  <c r="BL4390" i="31"/>
  <c r="BM4390" i="31"/>
  <c r="BL4391" i="31"/>
  <c r="BM4391" i="31"/>
  <c r="BL4392" i="31"/>
  <c r="BM4392" i="31"/>
  <c r="BL4393" i="31"/>
  <c r="BM4393" i="31"/>
  <c r="BL4394" i="31"/>
  <c r="BM4394" i="31"/>
  <c r="BL4395" i="31"/>
  <c r="BM4395" i="31"/>
  <c r="BL4396" i="31"/>
  <c r="BM4396" i="31"/>
  <c r="BL4397" i="31"/>
  <c r="BM4397" i="31"/>
  <c r="BL4398" i="31"/>
  <c r="BM4398" i="31"/>
  <c r="BL4399" i="31"/>
  <c r="BM4399" i="31"/>
  <c r="BL4400" i="31"/>
  <c r="BM4400" i="31"/>
  <c r="BL4401" i="31"/>
  <c r="BM4401" i="31"/>
  <c r="BL4402" i="31"/>
  <c r="BM4402" i="31"/>
  <c r="BL4403" i="31"/>
  <c r="BM4403" i="31"/>
  <c r="BL4404" i="31"/>
  <c r="BM4404" i="31"/>
  <c r="BL4405" i="31"/>
  <c r="BM4405" i="31"/>
  <c r="BL4406" i="31"/>
  <c r="BM4406" i="31"/>
  <c r="BL4407" i="31"/>
  <c r="BM4407" i="31"/>
  <c r="BL4408" i="31"/>
  <c r="BM4408" i="31"/>
  <c r="BL4409" i="31"/>
  <c r="BM4409" i="31"/>
  <c r="BL4410" i="31"/>
  <c r="BM4410" i="31"/>
  <c r="BL4411" i="31"/>
  <c r="BM4411" i="31"/>
  <c r="BL4412" i="31"/>
  <c r="BM4412" i="31"/>
  <c r="BL4413" i="31"/>
  <c r="BM4413" i="31"/>
  <c r="BL4414" i="31"/>
  <c r="BM4414" i="31"/>
  <c r="BL4415" i="31"/>
  <c r="BM4415" i="31"/>
  <c r="BL4416" i="31"/>
  <c r="BM4416" i="31"/>
  <c r="BL4417" i="31"/>
  <c r="BM4417" i="31"/>
  <c r="BL4418" i="31"/>
  <c r="BM4418" i="31"/>
  <c r="BL4419" i="31"/>
  <c r="BM4419" i="31"/>
  <c r="BL4420" i="31"/>
  <c r="BM4420" i="31"/>
  <c r="BL4421" i="31"/>
  <c r="BM4421" i="31"/>
  <c r="BL4422" i="31"/>
  <c r="BM4422" i="31"/>
  <c r="BL4423" i="31"/>
  <c r="BM4423" i="31"/>
  <c r="BL4424" i="31"/>
  <c r="BM4424" i="31"/>
  <c r="BL4425" i="31"/>
  <c r="BM4425" i="31"/>
  <c r="BL4426" i="31"/>
  <c r="BM4426" i="31"/>
  <c r="BL4427" i="31"/>
  <c r="BM4427" i="31"/>
  <c r="BL4428" i="31"/>
  <c r="BM4428" i="31"/>
  <c r="BL4429" i="31"/>
  <c r="BM4429" i="31"/>
  <c r="BL4430" i="31"/>
  <c r="BM4430" i="31"/>
  <c r="BL4431" i="31"/>
  <c r="BM4431" i="31"/>
  <c r="BL4432" i="31"/>
  <c r="BM4432" i="31"/>
  <c r="BL4433" i="31"/>
  <c r="BM4433" i="31"/>
  <c r="BL4434" i="31"/>
  <c r="BM4434" i="31"/>
  <c r="BL4435" i="31"/>
  <c r="BM4435" i="31"/>
  <c r="BL4436" i="31"/>
  <c r="BM4436" i="31"/>
  <c r="BL4437" i="31"/>
  <c r="BM4437" i="31"/>
  <c r="BL4438" i="31"/>
  <c r="BM4438" i="31"/>
  <c r="BL4439" i="31"/>
  <c r="BM4439" i="31"/>
  <c r="BL4440" i="31"/>
  <c r="BM4440" i="31"/>
  <c r="BL4441" i="31"/>
  <c r="BM4441" i="31"/>
  <c r="BL4442" i="31"/>
  <c r="BM4442" i="31"/>
  <c r="BL4443" i="31"/>
  <c r="BM4443" i="31"/>
  <c r="BL4444" i="31"/>
  <c r="BM4444" i="31"/>
  <c r="BL4445" i="31"/>
  <c r="BM4445" i="31"/>
  <c r="BL4446" i="31"/>
  <c r="BM4446" i="31"/>
  <c r="BL4447" i="31"/>
  <c r="BM4447" i="31"/>
  <c r="BL4448" i="31"/>
  <c r="BM4448" i="31"/>
  <c r="BL4449" i="31"/>
  <c r="BM4449" i="31"/>
  <c r="BL4450" i="31"/>
  <c r="BM4450" i="31"/>
  <c r="BL4451" i="31"/>
  <c r="BM4451" i="31"/>
  <c r="BL4452" i="31"/>
  <c r="BM4452" i="31"/>
  <c r="BL4453" i="31"/>
  <c r="BM4453" i="31"/>
  <c r="BL4454" i="31"/>
  <c r="BM4454" i="31"/>
  <c r="BL4455" i="31"/>
  <c r="BM4455" i="31"/>
  <c r="BL4456" i="31"/>
  <c r="BM4456" i="31"/>
  <c r="BL4457" i="31"/>
  <c r="BM4457" i="31"/>
  <c r="BL4458" i="31"/>
  <c r="BM4458" i="31"/>
  <c r="BL4459" i="31"/>
  <c r="BM4459" i="31"/>
  <c r="BL4460" i="31"/>
  <c r="BM4460" i="31"/>
  <c r="BL4461" i="31"/>
  <c r="BM4461" i="31"/>
  <c r="BL4462" i="31"/>
  <c r="BM4462" i="31"/>
  <c r="BL4463" i="31"/>
  <c r="BM4463" i="31"/>
  <c r="BL4464" i="31"/>
  <c r="BM4464" i="31"/>
  <c r="BL4465" i="31"/>
  <c r="BM4465" i="31"/>
  <c r="BL4466" i="31"/>
  <c r="BM4466" i="31"/>
  <c r="BL4467" i="31"/>
  <c r="BM4467" i="31"/>
  <c r="BL4468" i="31"/>
  <c r="BM4468" i="31"/>
  <c r="BL4469" i="31"/>
  <c r="BM4469" i="31"/>
  <c r="BL4470" i="31"/>
  <c r="BM4470" i="31"/>
  <c r="BL4471" i="31"/>
  <c r="BM4471" i="31"/>
  <c r="BL4472" i="31"/>
  <c r="BM4472" i="31"/>
  <c r="BL4473" i="31"/>
  <c r="BM4473" i="31"/>
  <c r="BL4474" i="31"/>
  <c r="BM4474" i="31"/>
  <c r="BL4475" i="31"/>
  <c r="BM4475" i="31"/>
  <c r="BL4476" i="31"/>
  <c r="BM4476" i="31"/>
  <c r="BL4477" i="31"/>
  <c r="BM4477" i="31"/>
  <c r="BL4478" i="31"/>
  <c r="BM4478" i="31"/>
  <c r="BL4479" i="31"/>
  <c r="BM4479" i="31"/>
  <c r="BL4480" i="31"/>
  <c r="BM4480" i="31"/>
  <c r="BL4481" i="31"/>
  <c r="BM4481" i="31"/>
  <c r="BL4482" i="31"/>
  <c r="BM4482" i="31"/>
  <c r="BL4483" i="31"/>
  <c r="BM4483" i="31"/>
  <c r="BL4484" i="31"/>
  <c r="BM4484" i="31"/>
  <c r="BL4485" i="31"/>
  <c r="BM4485" i="31"/>
  <c r="BL4486" i="31"/>
  <c r="BM4486" i="31"/>
  <c r="BL4487" i="31"/>
  <c r="BM4487" i="31"/>
  <c r="BL4488" i="31"/>
  <c r="BM4488" i="31"/>
  <c r="BL4489" i="31"/>
  <c r="BM4489" i="31"/>
  <c r="BL4490" i="31"/>
  <c r="BM4490" i="31"/>
  <c r="BL4491" i="31"/>
  <c r="BM4491" i="31"/>
  <c r="BL4492" i="31"/>
  <c r="BM4492" i="31"/>
  <c r="BL4493" i="31"/>
  <c r="BM4493" i="31"/>
  <c r="BL4494" i="31"/>
  <c r="BM4494" i="31"/>
  <c r="BL4495" i="31"/>
  <c r="BM4495" i="31"/>
  <c r="BL4496" i="31"/>
  <c r="BM4496" i="31"/>
  <c r="BL4497" i="31"/>
  <c r="BM4497" i="31"/>
  <c r="BL4498" i="31"/>
  <c r="BM4498" i="31"/>
  <c r="BL4499" i="31"/>
  <c r="BM4499" i="31"/>
  <c r="BL4500" i="31"/>
  <c r="BM4500" i="31"/>
  <c r="BL4501" i="31"/>
  <c r="BM4501" i="31"/>
  <c r="BL4502" i="31"/>
  <c r="BM4502" i="31"/>
  <c r="BL4503" i="31"/>
  <c r="BM4503" i="31"/>
  <c r="BL4504" i="31"/>
  <c r="BM4504" i="31"/>
  <c r="BL4505" i="31"/>
  <c r="BM4505" i="31"/>
  <c r="BL4506" i="31"/>
  <c r="BM4506" i="31"/>
  <c r="BL4507" i="31"/>
  <c r="BM4507" i="31"/>
  <c r="BL4508" i="31"/>
  <c r="BM4508" i="31"/>
  <c r="BL4509" i="31"/>
  <c r="BM4509" i="31"/>
  <c r="BL4510" i="31"/>
  <c r="BM4510" i="31"/>
  <c r="BL4511" i="31"/>
  <c r="BM4511" i="31"/>
  <c r="BL4512" i="31"/>
  <c r="BM4512" i="31"/>
  <c r="BL4513" i="31"/>
  <c r="BM4513" i="31"/>
  <c r="BL4514" i="31"/>
  <c r="BM4514" i="31"/>
  <c r="BL4515" i="31"/>
  <c r="BM4515" i="31"/>
  <c r="BL4516" i="31"/>
  <c r="BM4516" i="31"/>
  <c r="BL4517" i="31"/>
  <c r="BM4517" i="31"/>
  <c r="BL4518" i="31"/>
  <c r="BM4518" i="31"/>
  <c r="BL4519" i="31"/>
  <c r="BM4519" i="31"/>
  <c r="BL4520" i="31"/>
  <c r="BM4520" i="31"/>
  <c r="BL4521" i="31"/>
  <c r="BM4521" i="31"/>
  <c r="BL4522" i="31"/>
  <c r="BM4522" i="31"/>
  <c r="BL4523" i="31"/>
  <c r="BM4523" i="31"/>
  <c r="BL4524" i="31"/>
  <c r="BM4524" i="31"/>
  <c r="BL4525" i="31"/>
  <c r="BM4525" i="31"/>
  <c r="BL4526" i="31"/>
  <c r="BM4526" i="31"/>
  <c r="BL4527" i="31"/>
  <c r="BM4527" i="31"/>
  <c r="BL4528" i="31"/>
  <c r="BM4528" i="31"/>
  <c r="BL4529" i="31"/>
  <c r="BM4529" i="31"/>
  <c r="BL4530" i="31"/>
  <c r="BM4530" i="31"/>
  <c r="BL4531" i="31"/>
  <c r="BM4531" i="31"/>
  <c r="BL4532" i="31"/>
  <c r="BM4532" i="31"/>
  <c r="BL4533" i="31"/>
  <c r="BM4533" i="31"/>
  <c r="BL4534" i="31"/>
  <c r="BM4534" i="31"/>
  <c r="BL4535" i="31"/>
  <c r="BM4535" i="31"/>
  <c r="BL4536" i="31"/>
  <c r="BM4536" i="31"/>
  <c r="BL4537" i="31"/>
  <c r="BM4537" i="31"/>
  <c r="BL4538" i="31"/>
  <c r="BM4538" i="31"/>
  <c r="BL4539" i="31"/>
  <c r="BM4539" i="31"/>
  <c r="BL4540" i="31"/>
  <c r="BM4540" i="31"/>
  <c r="BL4541" i="31"/>
  <c r="BM4541" i="31"/>
  <c r="BL4542" i="31"/>
  <c r="BM4542" i="31"/>
  <c r="BL4543" i="31"/>
  <c r="BM4543" i="31"/>
  <c r="BL4544" i="31"/>
  <c r="BM4544" i="31"/>
  <c r="BL4545" i="31"/>
  <c r="BM4545" i="31"/>
  <c r="BL4546" i="31"/>
  <c r="BM4546" i="31"/>
  <c r="BL4547" i="31"/>
  <c r="BM4547" i="31"/>
  <c r="BL4548" i="31"/>
  <c r="BM4548" i="31"/>
  <c r="BL4549" i="31"/>
  <c r="BM4549" i="31"/>
  <c r="BL4550" i="31"/>
  <c r="BM4550" i="31"/>
  <c r="BL4551" i="31"/>
  <c r="BM4551" i="31"/>
  <c r="BL4552" i="31"/>
  <c r="BM4552" i="31"/>
  <c r="BL4553" i="31"/>
  <c r="BM4553" i="31"/>
  <c r="BL4554" i="31"/>
  <c r="BM4554" i="31"/>
  <c r="BL4555" i="31"/>
  <c r="BM4555" i="31"/>
  <c r="BL4556" i="31"/>
  <c r="BM4556" i="31"/>
  <c r="BL4557" i="31"/>
  <c r="BM4557" i="31"/>
  <c r="BL4558" i="31"/>
  <c r="BM4558" i="31"/>
  <c r="BL4559" i="31"/>
  <c r="BM4559" i="31"/>
  <c r="BL4560" i="31"/>
  <c r="BM4560" i="31"/>
  <c r="BL4561" i="31"/>
  <c r="BM4561" i="31"/>
  <c r="BL4562" i="31"/>
  <c r="BM4562" i="31"/>
  <c r="BL4563" i="31"/>
  <c r="BM4563" i="31"/>
  <c r="BL4564" i="31"/>
  <c r="BM4564" i="31"/>
  <c r="BL4565" i="31"/>
  <c r="BM4565" i="31"/>
  <c r="BL4566" i="31"/>
  <c r="BM4566" i="31"/>
  <c r="BL4567" i="31"/>
  <c r="BM4567" i="31"/>
  <c r="BL4568" i="31"/>
  <c r="BM4568" i="31"/>
  <c r="BL4569" i="31"/>
  <c r="BM4569" i="31"/>
  <c r="BL4570" i="31"/>
  <c r="BM4570" i="31"/>
  <c r="BL4571" i="31"/>
  <c r="BM4571" i="31"/>
  <c r="BL4572" i="31"/>
  <c r="BM4572" i="31"/>
  <c r="BL4573" i="31"/>
  <c r="BM4573" i="31"/>
  <c r="BL4574" i="31"/>
  <c r="BM4574" i="31"/>
  <c r="BL4575" i="31"/>
  <c r="BM4575" i="31"/>
  <c r="BL4576" i="31"/>
  <c r="BM4576" i="31"/>
  <c r="BL4577" i="31"/>
  <c r="BM4577" i="31"/>
  <c r="BL4578" i="31"/>
  <c r="BM4578" i="31"/>
  <c r="BL4579" i="31"/>
  <c r="BM4579" i="31"/>
  <c r="BL4580" i="31"/>
  <c r="BM4580" i="31"/>
  <c r="BL4581" i="31"/>
  <c r="BM4581" i="31"/>
  <c r="BL4582" i="31"/>
  <c r="BM4582" i="31"/>
  <c r="BL4583" i="31"/>
  <c r="BM4583" i="31"/>
  <c r="BL4584" i="31"/>
  <c r="BM4584" i="31"/>
  <c r="BL4585" i="31"/>
  <c r="BM4585" i="31"/>
  <c r="BL4586" i="31"/>
  <c r="BM4586" i="31"/>
  <c r="BL4587" i="31"/>
  <c r="BM4587" i="31"/>
  <c r="BL4588" i="31"/>
  <c r="BM4588" i="31"/>
  <c r="BL4589" i="31"/>
  <c r="BM4589" i="31"/>
  <c r="BL4590" i="31"/>
  <c r="BM4590" i="31"/>
  <c r="BL4591" i="31"/>
  <c r="BM4591" i="31"/>
  <c r="BL4592" i="31"/>
  <c r="BM4592" i="31"/>
  <c r="BL4593" i="31"/>
  <c r="BM4593" i="31"/>
  <c r="BL4594" i="31"/>
  <c r="BM4594" i="31"/>
  <c r="BL4595" i="31"/>
  <c r="BM4595" i="31"/>
  <c r="BL4596" i="31"/>
  <c r="BM4596" i="31"/>
  <c r="BL4597" i="31"/>
  <c r="BM4597" i="31"/>
  <c r="BL4598" i="31"/>
  <c r="BM4598" i="31"/>
  <c r="BL4599" i="31"/>
  <c r="BM4599" i="31"/>
  <c r="BL4600" i="31"/>
  <c r="BM4600" i="31"/>
  <c r="BL4601" i="31"/>
  <c r="BM4601" i="31"/>
  <c r="BL4602" i="31"/>
  <c r="BM4602" i="31"/>
  <c r="BL4603" i="31"/>
  <c r="BM4603" i="31"/>
  <c r="BL4604" i="31"/>
  <c r="BM4604" i="31"/>
  <c r="BL4605" i="31"/>
  <c r="BM4605" i="31"/>
  <c r="BL4606" i="31"/>
  <c r="BM4606" i="31"/>
  <c r="BL4607" i="31"/>
  <c r="BM4607" i="31"/>
  <c r="BL4608" i="31"/>
  <c r="BM4608" i="31"/>
  <c r="BL4609" i="31"/>
  <c r="BM4609" i="31"/>
  <c r="BL4610" i="31"/>
  <c r="BM4610" i="31"/>
  <c r="BL4611" i="31"/>
  <c r="BM4611" i="31"/>
  <c r="BL4612" i="31"/>
  <c r="BM4612" i="31"/>
  <c r="BL4613" i="31"/>
  <c r="BM4613" i="31"/>
  <c r="BL4614" i="31"/>
  <c r="BM4614" i="31"/>
  <c r="BL4615" i="31"/>
  <c r="BM4615" i="31"/>
  <c r="BL4616" i="31"/>
  <c r="BM4616" i="31"/>
  <c r="BL4617" i="31"/>
  <c r="BM4617" i="31"/>
  <c r="BL4618" i="31"/>
  <c r="BM4618" i="31"/>
  <c r="BL4619" i="31"/>
  <c r="BM4619" i="31"/>
  <c r="BL4620" i="31"/>
  <c r="BM4620" i="31"/>
  <c r="BL4621" i="31"/>
  <c r="BM4621" i="31"/>
  <c r="BL4622" i="31"/>
  <c r="BM4622" i="31"/>
  <c r="BL4623" i="31"/>
  <c r="BM4623" i="31"/>
  <c r="BL4624" i="31"/>
  <c r="BM4624" i="31"/>
  <c r="BL4625" i="31"/>
  <c r="BM4625" i="31"/>
  <c r="BL4626" i="31"/>
  <c r="BM4626" i="31"/>
  <c r="BL4627" i="31"/>
  <c r="BM4627" i="31"/>
  <c r="BL4628" i="31"/>
  <c r="BM4628" i="31"/>
  <c r="BL4629" i="31"/>
  <c r="BM4629" i="31"/>
  <c r="BL4630" i="31"/>
  <c r="BM4630" i="31"/>
  <c r="BL4631" i="31"/>
  <c r="BM4631" i="31"/>
  <c r="BL4632" i="31"/>
  <c r="BM4632" i="31"/>
  <c r="BL4633" i="31"/>
  <c r="BM4633" i="31"/>
  <c r="BL4634" i="31"/>
  <c r="BM4634" i="31"/>
  <c r="BL4635" i="31"/>
  <c r="BM4635" i="31"/>
  <c r="BL4636" i="31"/>
  <c r="BM4636" i="31"/>
  <c r="BL4637" i="31"/>
  <c r="BM4637" i="31"/>
  <c r="BL4638" i="31"/>
  <c r="BM4638" i="31"/>
  <c r="BL4639" i="31"/>
  <c r="BM4639" i="31"/>
  <c r="BL4640" i="31"/>
  <c r="BM4640" i="31"/>
  <c r="BL4641" i="31"/>
  <c r="BM4641" i="31"/>
  <c r="BL4642" i="31"/>
  <c r="BM4642" i="31"/>
  <c r="BL4643" i="31"/>
  <c r="BM4643" i="31"/>
  <c r="BL4644" i="31"/>
  <c r="BM4644" i="31"/>
  <c r="BL4645" i="31"/>
  <c r="BM4645" i="31"/>
  <c r="BL4646" i="31"/>
  <c r="BM4646" i="31"/>
  <c r="BL4647" i="31"/>
  <c r="BM4647" i="31"/>
  <c r="BL4648" i="31"/>
  <c r="BM4648" i="31"/>
  <c r="BL4649" i="31"/>
  <c r="BM4649" i="31"/>
  <c r="BL4650" i="31"/>
  <c r="BM4650" i="31"/>
  <c r="BL4651" i="31"/>
  <c r="BM4651" i="31"/>
  <c r="BL4652" i="31"/>
  <c r="BM4652" i="31"/>
  <c r="BL4653" i="31"/>
  <c r="BM4653" i="31"/>
  <c r="BL4654" i="31"/>
  <c r="BM4654" i="31"/>
  <c r="BL4655" i="31"/>
  <c r="BM4655" i="31"/>
  <c r="BL4656" i="31"/>
  <c r="BM4656" i="31"/>
  <c r="BL4657" i="31"/>
  <c r="BM4657" i="31"/>
  <c r="BL4658" i="31"/>
  <c r="BM4658" i="31"/>
  <c r="BL4659" i="31"/>
  <c r="BM4659" i="31"/>
  <c r="BL4660" i="31"/>
  <c r="BM4660" i="31"/>
  <c r="BL4661" i="31"/>
  <c r="BM4661" i="31"/>
  <c r="BL4662" i="31"/>
  <c r="BM4662" i="31"/>
  <c r="BL4663" i="31"/>
  <c r="BM4663" i="31"/>
  <c r="BL4664" i="31"/>
  <c r="BM4664" i="31"/>
  <c r="BL4665" i="31"/>
  <c r="BM4665" i="31"/>
  <c r="BL4666" i="31"/>
  <c r="BM4666" i="31"/>
  <c r="BL4667" i="31"/>
  <c r="BM4667" i="31"/>
  <c r="BL4668" i="31"/>
  <c r="BM4668" i="31"/>
  <c r="BL4669" i="31"/>
  <c r="BM4669" i="31"/>
  <c r="BL4670" i="31"/>
  <c r="BM4670" i="31"/>
  <c r="BL4671" i="31"/>
  <c r="BM4671" i="31"/>
  <c r="BL4672" i="31"/>
  <c r="BM4672" i="31"/>
  <c r="BL4673" i="31"/>
  <c r="BM4673" i="31"/>
  <c r="BL4674" i="31"/>
  <c r="BM4674" i="31"/>
  <c r="BL4675" i="31"/>
  <c r="BM4675" i="31"/>
  <c r="BL4676" i="31"/>
  <c r="BM4676" i="31"/>
  <c r="BL4677" i="31"/>
  <c r="BM4677" i="31"/>
  <c r="BL4678" i="31"/>
  <c r="BM4678" i="31"/>
  <c r="BL4679" i="31"/>
  <c r="BM4679" i="31"/>
  <c r="BL4680" i="31"/>
  <c r="BM4680" i="31"/>
  <c r="BL4681" i="31"/>
  <c r="BM4681" i="31"/>
  <c r="BL4682" i="31"/>
  <c r="BM4682" i="31"/>
  <c r="BL4683" i="31"/>
  <c r="BM4683" i="31"/>
  <c r="BL4684" i="31"/>
  <c r="BM4684" i="31"/>
  <c r="BL4685" i="31"/>
  <c r="BM4685" i="31"/>
  <c r="BL4686" i="31"/>
  <c r="BM4686" i="31"/>
  <c r="BL4687" i="31"/>
  <c r="BM4687" i="31"/>
  <c r="BL4688" i="31"/>
  <c r="BM4688" i="31"/>
  <c r="BL4689" i="31"/>
  <c r="BM4689" i="31"/>
  <c r="BL4690" i="31"/>
  <c r="BM4690" i="31"/>
  <c r="BL4691" i="31"/>
  <c r="BM4691" i="31"/>
  <c r="BL4692" i="31"/>
  <c r="BM4692" i="31"/>
  <c r="BL4693" i="31"/>
  <c r="BM4693" i="31"/>
  <c r="BL4694" i="31"/>
  <c r="BM4694" i="31"/>
  <c r="BL4695" i="31"/>
  <c r="BM4695" i="31"/>
  <c r="BL4696" i="31"/>
  <c r="BM4696" i="31"/>
  <c r="BL4697" i="31"/>
  <c r="BM4697" i="31"/>
  <c r="BL4698" i="31"/>
  <c r="BM4698" i="31"/>
  <c r="BL4699" i="31"/>
  <c r="BM4699" i="31"/>
  <c r="BL4700" i="31"/>
  <c r="BM4700" i="31"/>
  <c r="BL4701" i="31"/>
  <c r="BM4701" i="31"/>
  <c r="BL4702" i="31"/>
  <c r="BM4702" i="31"/>
  <c r="BL4703" i="31"/>
  <c r="BM4703" i="31"/>
  <c r="BL4704" i="31"/>
  <c r="BM4704" i="31"/>
  <c r="BL4705" i="31"/>
  <c r="BM4705" i="31"/>
  <c r="BL4706" i="31"/>
  <c r="BM4706" i="31"/>
  <c r="BL4707" i="31"/>
  <c r="BM4707" i="31"/>
  <c r="BL4708" i="31"/>
  <c r="BM4708" i="31"/>
  <c r="BL4709" i="31"/>
  <c r="BM4709" i="31"/>
  <c r="BL4710" i="31"/>
  <c r="BM4710" i="31"/>
  <c r="BL4711" i="31"/>
  <c r="BM4711" i="31"/>
  <c r="BL4712" i="31"/>
  <c r="BM4712" i="31"/>
  <c r="BL4713" i="31"/>
  <c r="BM4713" i="31"/>
  <c r="BL4714" i="31"/>
  <c r="BM4714" i="31"/>
  <c r="BL4715" i="31"/>
  <c r="BM4715" i="31"/>
  <c r="BL4716" i="31"/>
  <c r="BM4716" i="31"/>
  <c r="BL4717" i="31"/>
  <c r="BM4717" i="31"/>
  <c r="BL4718" i="31"/>
  <c r="BM4718" i="31"/>
  <c r="BL4719" i="31"/>
  <c r="BM4719" i="31"/>
  <c r="BL4720" i="31"/>
  <c r="BM4720" i="31"/>
  <c r="BL4721" i="31"/>
  <c r="BM4721" i="31"/>
  <c r="BL4722" i="31"/>
  <c r="BM4722" i="31"/>
  <c r="BL4723" i="31"/>
  <c r="BM4723" i="31"/>
  <c r="BL4724" i="31"/>
  <c r="BM4724" i="31"/>
  <c r="BL4725" i="31"/>
  <c r="BM4725" i="31"/>
  <c r="BL4726" i="31"/>
  <c r="BM4726" i="31"/>
  <c r="BL4727" i="31"/>
  <c r="BM4727" i="31"/>
  <c r="BL4728" i="31"/>
  <c r="BM4728" i="31"/>
  <c r="BL4729" i="31"/>
  <c r="BM4729" i="31"/>
  <c r="BL4730" i="31"/>
  <c r="BM4730" i="31"/>
  <c r="BL4731" i="31"/>
  <c r="BM4731" i="31"/>
  <c r="BL4732" i="31"/>
  <c r="BM4732" i="31"/>
  <c r="BL4733" i="31"/>
  <c r="BM4733" i="31"/>
  <c r="BL4734" i="31"/>
  <c r="BM4734" i="31"/>
  <c r="BL4735" i="31"/>
  <c r="BM4735" i="31"/>
  <c r="BL4736" i="31"/>
  <c r="BM4736" i="31"/>
  <c r="BL4737" i="31"/>
  <c r="BM4737" i="31"/>
  <c r="BL4738" i="31"/>
  <c r="BM4738" i="31"/>
  <c r="BL4739" i="31"/>
  <c r="BM4739" i="31"/>
  <c r="BL4740" i="31"/>
  <c r="BM4740" i="31"/>
  <c r="BL4741" i="31"/>
  <c r="BM4741" i="31"/>
  <c r="BL4742" i="31"/>
  <c r="BM4742" i="31"/>
  <c r="BL4743" i="31"/>
  <c r="BM4743" i="31"/>
  <c r="BL4744" i="31"/>
  <c r="BM4744" i="31"/>
  <c r="BL4745" i="31"/>
  <c r="BM4745" i="31"/>
  <c r="BL4746" i="31"/>
  <c r="BM4746" i="31"/>
  <c r="BL4747" i="31"/>
  <c r="BM4747" i="31"/>
  <c r="BL4748" i="31"/>
  <c r="BM4748" i="31"/>
  <c r="BL4749" i="31"/>
  <c r="BM4749" i="31"/>
  <c r="BL4750" i="31"/>
  <c r="BM4750" i="31"/>
  <c r="BL4751" i="31"/>
  <c r="BM4751" i="31"/>
  <c r="BL4752" i="31"/>
  <c r="BM4752" i="31"/>
  <c r="BL4753" i="31"/>
  <c r="BM4753" i="31"/>
  <c r="BL4754" i="31"/>
  <c r="BM4754" i="31"/>
  <c r="BL4755" i="31"/>
  <c r="BM4755" i="31"/>
  <c r="BL4756" i="31"/>
  <c r="BM4756" i="31"/>
  <c r="BL4757" i="31"/>
  <c r="BM4757" i="31"/>
  <c r="BL4758" i="31"/>
  <c r="BM4758" i="31"/>
  <c r="BL4759" i="31"/>
  <c r="BM4759" i="31"/>
  <c r="BL4760" i="31"/>
  <c r="BM4760" i="31"/>
  <c r="BL4761" i="31"/>
  <c r="BM4761" i="31"/>
  <c r="BL4762" i="31"/>
  <c r="BM4762" i="31"/>
  <c r="BL4763" i="31"/>
  <c r="BM4763" i="31"/>
  <c r="BL4764" i="31"/>
  <c r="BM4764" i="31"/>
  <c r="BL4765" i="31"/>
  <c r="BM4765" i="31"/>
  <c r="BL4766" i="31"/>
  <c r="BM4766" i="31"/>
  <c r="BL4767" i="31"/>
  <c r="BM4767" i="31"/>
  <c r="BL4768" i="31"/>
  <c r="BM4768" i="31"/>
  <c r="BL4769" i="31"/>
  <c r="BM4769" i="31"/>
  <c r="BL4770" i="31"/>
  <c r="BM4770" i="31"/>
  <c r="BL4771" i="31"/>
  <c r="BM4771" i="31"/>
  <c r="BL4772" i="31"/>
  <c r="BM4772" i="31"/>
  <c r="BL4773" i="31"/>
  <c r="BM4773" i="31"/>
  <c r="BL4774" i="31"/>
  <c r="BM4774" i="31"/>
  <c r="BL4775" i="31"/>
  <c r="BM4775" i="31"/>
  <c r="BL4776" i="31"/>
  <c r="BM4776" i="31"/>
  <c r="BL4777" i="31"/>
  <c r="BM4777" i="31"/>
  <c r="BL4778" i="31"/>
  <c r="BM4778" i="31"/>
  <c r="BL4779" i="31"/>
  <c r="BM4779" i="31"/>
  <c r="BL4780" i="31"/>
  <c r="BM4780" i="31"/>
  <c r="BL4781" i="31"/>
  <c r="BM4781" i="31"/>
  <c r="BL4782" i="31"/>
  <c r="BM4782" i="31"/>
  <c r="BL4783" i="31"/>
  <c r="BM4783" i="31"/>
  <c r="BL4784" i="31"/>
  <c r="BM4784" i="31"/>
  <c r="BL4785" i="31"/>
  <c r="BM4785" i="31"/>
  <c r="BL4786" i="31"/>
  <c r="BM4786" i="31"/>
  <c r="BL4787" i="31"/>
  <c r="BM4787" i="31"/>
  <c r="BL4788" i="31"/>
  <c r="BM4788" i="31"/>
  <c r="BL4789" i="31"/>
  <c r="BM4789" i="31"/>
  <c r="BL4790" i="31"/>
  <c r="BM4790" i="31"/>
  <c r="BL4791" i="31"/>
  <c r="BM4791" i="31"/>
  <c r="BL4792" i="31"/>
  <c r="BM4792" i="31"/>
  <c r="BL4793" i="31"/>
  <c r="BM4793" i="31"/>
  <c r="BL4794" i="31"/>
  <c r="BM4794" i="31"/>
  <c r="BL4795" i="31"/>
  <c r="BM4795" i="31"/>
  <c r="BL4796" i="31"/>
  <c r="BM4796" i="31"/>
  <c r="BL4797" i="31"/>
  <c r="BM4797" i="31"/>
  <c r="BL4798" i="31"/>
  <c r="BM4798" i="31"/>
  <c r="BL4799" i="31"/>
  <c r="BM4799" i="31"/>
  <c r="BL4800" i="31"/>
  <c r="BM4800" i="31"/>
  <c r="BL4801" i="31"/>
  <c r="BM4801" i="31"/>
  <c r="BL4802" i="31"/>
  <c r="BM4802" i="31"/>
  <c r="BL4803" i="31"/>
  <c r="BM4803" i="31"/>
  <c r="BL4804" i="31"/>
  <c r="BM4804" i="31"/>
  <c r="BL4805" i="31"/>
  <c r="BM4805" i="31"/>
  <c r="BL4806" i="31"/>
  <c r="BM4806" i="31"/>
  <c r="BL4807" i="31"/>
  <c r="BM4807" i="31"/>
  <c r="BL4808" i="31"/>
  <c r="BM4808" i="31"/>
  <c r="BL4809" i="31"/>
  <c r="BM4809" i="31"/>
  <c r="BL4810" i="31"/>
  <c r="BM4810" i="31"/>
  <c r="BL4811" i="31"/>
  <c r="BM4811" i="31"/>
  <c r="BL4812" i="31"/>
  <c r="BM4812" i="31"/>
  <c r="BL4813" i="31"/>
  <c r="BM4813" i="31"/>
  <c r="BL4814" i="31"/>
  <c r="BM4814" i="31"/>
  <c r="BL4815" i="31"/>
  <c r="BM4815" i="31"/>
  <c r="BL4816" i="31"/>
  <c r="BM4816" i="31"/>
  <c r="BL4817" i="31"/>
  <c r="BM4817" i="31"/>
  <c r="BL4818" i="31"/>
  <c r="BM4818" i="31"/>
  <c r="BL4819" i="31"/>
  <c r="BM4819" i="31"/>
  <c r="BL4820" i="31"/>
  <c r="BM4820" i="31"/>
  <c r="BL4821" i="31"/>
  <c r="BM4821" i="31"/>
  <c r="BL4822" i="31"/>
  <c r="BM4822" i="31"/>
  <c r="BL4823" i="31"/>
  <c r="BM4823" i="31"/>
  <c r="BL4824" i="31"/>
  <c r="BM4824" i="31"/>
  <c r="BL4825" i="31"/>
  <c r="BM4825" i="31"/>
  <c r="BL4826" i="31"/>
  <c r="BM4826" i="31"/>
  <c r="BL4827" i="31"/>
  <c r="BM4827" i="31"/>
  <c r="BL4828" i="31"/>
  <c r="BM4828" i="31"/>
  <c r="BL4829" i="31"/>
  <c r="BM4829" i="31"/>
  <c r="BL4830" i="31"/>
  <c r="BM4830" i="31"/>
  <c r="BL4831" i="31"/>
  <c r="BM4831" i="31"/>
  <c r="BL4832" i="31"/>
  <c r="BM4832" i="31"/>
  <c r="BL4833" i="31"/>
  <c r="BM4833" i="31"/>
  <c r="BL4834" i="31"/>
  <c r="BM4834" i="31"/>
  <c r="BL4835" i="31"/>
  <c r="BM4835" i="31"/>
  <c r="BL4836" i="31"/>
  <c r="BM4836" i="31"/>
  <c r="BL4837" i="31"/>
  <c r="BM4837" i="31"/>
  <c r="BL4838" i="31"/>
  <c r="BM4838" i="31"/>
  <c r="BL4839" i="31"/>
  <c r="BM4839" i="31"/>
  <c r="BL4840" i="31"/>
  <c r="BM4840" i="31"/>
  <c r="BL4841" i="31"/>
  <c r="BM4841" i="31"/>
  <c r="BL4842" i="31"/>
  <c r="BM4842" i="31"/>
  <c r="BL4843" i="31"/>
  <c r="BM4843" i="31"/>
  <c r="BL4844" i="31"/>
  <c r="BM4844" i="31"/>
  <c r="BL4845" i="31"/>
  <c r="BM4845" i="31"/>
  <c r="BL4846" i="31"/>
  <c r="BM4846" i="31"/>
  <c r="BL4847" i="31"/>
  <c r="BM4847" i="31"/>
  <c r="BL4848" i="31"/>
  <c r="BM4848" i="31"/>
  <c r="BL4849" i="31"/>
  <c r="BM4849" i="31"/>
  <c r="BL4850" i="31"/>
  <c r="BM4850" i="31"/>
  <c r="BL4851" i="31"/>
  <c r="BM4851" i="31"/>
  <c r="BL4852" i="31"/>
  <c r="BM4852" i="31"/>
  <c r="BL4853" i="31"/>
  <c r="BM4853" i="31"/>
  <c r="BL4854" i="31"/>
  <c r="BM4854" i="31"/>
  <c r="BL4855" i="31"/>
  <c r="BM4855" i="31"/>
  <c r="BL4856" i="31"/>
  <c r="BM4856" i="31"/>
  <c r="BL4857" i="31"/>
  <c r="BM4857" i="31"/>
  <c r="BL4858" i="31"/>
  <c r="BM4858" i="31"/>
  <c r="BL4859" i="31"/>
  <c r="BM4859" i="31"/>
  <c r="BL4860" i="31"/>
  <c r="BM4860" i="31"/>
  <c r="BL4861" i="31"/>
  <c r="BM4861" i="31"/>
  <c r="BL4862" i="31"/>
  <c r="BM4862" i="31"/>
  <c r="BL4863" i="31"/>
  <c r="BM4863" i="31"/>
  <c r="BL4864" i="31"/>
  <c r="BM4864" i="31"/>
  <c r="BL4865" i="31"/>
  <c r="BM4865" i="31"/>
  <c r="BL4866" i="31"/>
  <c r="BM4866" i="31"/>
  <c r="BL4867" i="31"/>
  <c r="BM4867" i="31"/>
  <c r="BL4868" i="31"/>
  <c r="BM4868" i="31"/>
  <c r="BL4869" i="31"/>
  <c r="BM4869" i="31"/>
  <c r="BL4870" i="31"/>
  <c r="BM4870" i="31"/>
  <c r="BL4871" i="31"/>
  <c r="BM4871" i="31"/>
  <c r="BL4872" i="31"/>
  <c r="BM4872" i="31"/>
  <c r="BL4873" i="31"/>
  <c r="BM4873" i="31"/>
  <c r="BL4874" i="31"/>
  <c r="BM4874" i="31"/>
  <c r="BL4875" i="31"/>
  <c r="BM4875" i="31"/>
  <c r="BL4876" i="31"/>
  <c r="BM4876" i="31"/>
  <c r="BL4877" i="31"/>
  <c r="BM4877" i="31"/>
  <c r="BL4878" i="31"/>
  <c r="BM4878" i="31"/>
  <c r="BL4879" i="31"/>
  <c r="BM4879" i="31"/>
  <c r="BL4880" i="31"/>
  <c r="BM4880" i="31"/>
  <c r="BL4881" i="31"/>
  <c r="BM4881" i="31"/>
  <c r="BL4882" i="31"/>
  <c r="BM4882" i="31"/>
  <c r="BL4883" i="31"/>
  <c r="BM4883" i="31"/>
  <c r="BL4884" i="31"/>
  <c r="BM4884" i="31"/>
  <c r="BL4885" i="31"/>
  <c r="BM4885" i="31"/>
  <c r="BL4886" i="31"/>
  <c r="BM4886" i="31"/>
  <c r="BL4887" i="31"/>
  <c r="BM4887" i="31"/>
  <c r="BL4888" i="31"/>
  <c r="BM4888" i="31"/>
  <c r="BL4889" i="31"/>
  <c r="BM4889" i="31"/>
  <c r="BL4890" i="31"/>
  <c r="BM4890" i="31"/>
  <c r="BL4891" i="31"/>
  <c r="BM4891" i="31"/>
  <c r="BL4892" i="31"/>
  <c r="BM4892" i="31"/>
  <c r="BL4893" i="31"/>
  <c r="BM4893" i="31"/>
  <c r="BL4894" i="31"/>
  <c r="BM4894" i="31"/>
  <c r="BL4895" i="31"/>
  <c r="BM4895" i="31"/>
  <c r="BL4896" i="31"/>
  <c r="BM4896" i="31"/>
  <c r="BL4897" i="31"/>
  <c r="BM4897" i="31"/>
  <c r="BL4898" i="31"/>
  <c r="BM4898" i="31"/>
  <c r="BL4899" i="31"/>
  <c r="BM4899" i="31"/>
  <c r="BL4900" i="31"/>
  <c r="BM4900" i="31"/>
  <c r="BL4901" i="31"/>
  <c r="BM4901" i="31"/>
  <c r="BL4902" i="31"/>
  <c r="BM4902" i="31"/>
  <c r="BL4903" i="31"/>
  <c r="BM4903" i="31"/>
  <c r="BL4904" i="31"/>
  <c r="BM4904" i="31"/>
  <c r="BL4905" i="31"/>
  <c r="BM4905" i="31"/>
  <c r="BL4906" i="31"/>
  <c r="BM4906" i="31"/>
  <c r="BL4907" i="31"/>
  <c r="BM4907" i="31"/>
  <c r="BL4908" i="31"/>
  <c r="BM4908" i="31"/>
  <c r="BL4909" i="31"/>
  <c r="BM4909" i="31"/>
  <c r="BL4910" i="31"/>
  <c r="BM4910" i="31"/>
  <c r="BL4911" i="31"/>
  <c r="BM4911" i="31"/>
  <c r="BL4912" i="31"/>
  <c r="BM4912" i="31"/>
  <c r="BL4913" i="31"/>
  <c r="BM4913" i="31"/>
  <c r="BL4914" i="31"/>
  <c r="BM4914" i="31"/>
  <c r="BL4915" i="31"/>
  <c r="BM4915" i="31"/>
  <c r="BL4916" i="31"/>
  <c r="BM4916" i="31"/>
  <c r="BL4917" i="31"/>
  <c r="BM4917" i="31"/>
  <c r="BL4918" i="31"/>
  <c r="BM4918" i="31"/>
  <c r="BL4919" i="31"/>
  <c r="BM4919" i="31"/>
  <c r="BL4920" i="31"/>
  <c r="BM4920" i="31"/>
  <c r="BL4921" i="31"/>
  <c r="BM4921" i="31"/>
  <c r="BL4922" i="31"/>
  <c r="BM4922" i="31"/>
  <c r="BL4923" i="31"/>
  <c r="BM4923" i="31"/>
  <c r="BL4924" i="31"/>
  <c r="BM4924" i="31"/>
  <c r="BL4925" i="31"/>
  <c r="BM4925" i="31"/>
  <c r="BL4926" i="31"/>
  <c r="BM4926" i="31"/>
  <c r="BL4927" i="31"/>
  <c r="BM4927" i="31"/>
  <c r="BL4928" i="31"/>
  <c r="BM4928" i="31"/>
  <c r="BL4929" i="31"/>
  <c r="BM4929" i="31"/>
  <c r="BL4930" i="31"/>
  <c r="BM4930" i="31"/>
  <c r="BL4931" i="31"/>
  <c r="BM4931" i="31"/>
  <c r="BL4932" i="31"/>
  <c r="BM4932" i="31"/>
  <c r="BL4933" i="31"/>
  <c r="BM4933" i="31"/>
  <c r="BL4934" i="31"/>
  <c r="BM4934" i="31"/>
  <c r="BL4935" i="31"/>
  <c r="BM4935" i="31"/>
  <c r="BL4936" i="31"/>
  <c r="BM4936" i="31"/>
  <c r="BL4937" i="31"/>
  <c r="BM4937" i="31"/>
  <c r="BL4938" i="31"/>
  <c r="BM4938" i="31"/>
  <c r="BL4939" i="31"/>
  <c r="BM4939" i="31"/>
  <c r="BL4940" i="31"/>
  <c r="BM4940" i="31"/>
  <c r="BL4941" i="31"/>
  <c r="BM4941" i="31"/>
  <c r="BL4942" i="31"/>
  <c r="BM4942" i="31"/>
  <c r="BL4943" i="31"/>
  <c r="BM4943" i="31"/>
  <c r="BL4944" i="31"/>
  <c r="BM4944" i="31"/>
  <c r="BL4945" i="31"/>
  <c r="BM4945" i="31"/>
  <c r="BL4946" i="31"/>
  <c r="BM4946" i="31"/>
  <c r="BL4947" i="31"/>
  <c r="BM4947" i="31"/>
  <c r="BL4948" i="31"/>
  <c r="BM4948" i="31"/>
  <c r="BL4949" i="31"/>
  <c r="BM4949" i="31"/>
  <c r="BL4950" i="31"/>
  <c r="BM4950" i="31"/>
  <c r="D13" i="26" l="1" a="1"/>
  <c r="D13" i="26" s="1"/>
  <c r="E13" i="26" s="1" a="1"/>
  <c r="E13" i="26" s="1"/>
  <c r="D12" i="26" a="1"/>
  <c r="D12" i="26" s="1"/>
  <c r="E12" i="26" s="1" a="1"/>
  <c r="E12" i="26" s="1"/>
  <c r="D11" i="26" a="1"/>
  <c r="D11" i="26" s="1"/>
  <c r="E11" i="26" s="1" a="1"/>
  <c r="E11" i="26" s="1"/>
  <c r="D10" i="26" a="1"/>
  <c r="D10" i="26" s="1"/>
  <c r="E10" i="26" s="1" a="1"/>
  <c r="E10" i="26" s="1"/>
  <c r="C8" i="26" l="1"/>
  <c r="BL2305" i="31" l="1"/>
  <c r="BM2305" i="31"/>
  <c r="BL2306" i="31"/>
  <c r="BM2306" i="31"/>
  <c r="BL2307" i="31"/>
  <c r="BM2307" i="31"/>
  <c r="BL2308" i="31"/>
  <c r="BM2308" i="31"/>
  <c r="BL2309" i="31"/>
  <c r="BM2309" i="31"/>
  <c r="BL2310" i="31"/>
  <c r="BM2310" i="31"/>
  <c r="BL2311" i="31"/>
  <c r="BM2311" i="31"/>
  <c r="BL2312" i="31"/>
  <c r="BM2312" i="31"/>
  <c r="BL2313" i="31"/>
  <c r="BM2313" i="31"/>
  <c r="BL2314" i="31"/>
  <c r="BM2314" i="31"/>
  <c r="BL2315" i="31"/>
  <c r="BM2315" i="31"/>
  <c r="BL2316" i="31"/>
  <c r="BM2316" i="31"/>
  <c r="BL2317" i="31"/>
  <c r="BM2317" i="31"/>
  <c r="BL2318" i="31"/>
  <c r="BM2318" i="31"/>
  <c r="BL2319" i="31"/>
  <c r="BM2319" i="31"/>
  <c r="BL2320" i="31"/>
  <c r="BM2320" i="31"/>
  <c r="BL2321" i="31"/>
  <c r="BM2321" i="31"/>
  <c r="BL2322" i="31"/>
  <c r="BM2322" i="31"/>
  <c r="BL2323" i="31"/>
  <c r="BM2323" i="31"/>
  <c r="BL2324" i="31"/>
  <c r="BM2324" i="31"/>
  <c r="BL2325" i="31"/>
  <c r="BM2325" i="31"/>
  <c r="BL2326" i="31"/>
  <c r="BM2326" i="31"/>
  <c r="BL2327" i="31"/>
  <c r="BM2327" i="31"/>
  <c r="BL2328" i="31"/>
  <c r="BM2328" i="31"/>
  <c r="BL2329" i="31"/>
  <c r="BM2329" i="31"/>
  <c r="BL2330" i="31"/>
  <c r="BM2330" i="31"/>
  <c r="BL2331" i="31"/>
  <c r="BM2331" i="31"/>
  <c r="BL2332" i="31"/>
  <c r="BM2332" i="31"/>
  <c r="BL2333" i="31"/>
  <c r="BM2333" i="31"/>
  <c r="BL2334" i="31"/>
  <c r="BM2334" i="31"/>
  <c r="BL2335" i="31"/>
  <c r="BM2335" i="31"/>
  <c r="BL2336" i="31"/>
  <c r="BM2336" i="31"/>
  <c r="BL2337" i="31"/>
  <c r="BM2337" i="31"/>
  <c r="BL2338" i="31"/>
  <c r="BM2338" i="31"/>
  <c r="BL2339" i="31"/>
  <c r="BM2339" i="31"/>
  <c r="BL2340" i="31"/>
  <c r="BM2340" i="31"/>
  <c r="BL2341" i="31"/>
  <c r="BM2341" i="31"/>
  <c r="BL2342" i="31"/>
  <c r="BM2342" i="31"/>
  <c r="BL2343" i="31"/>
  <c r="BM2343" i="31"/>
  <c r="BL2344" i="31"/>
  <c r="BM2344" i="31"/>
  <c r="BL2345" i="31"/>
  <c r="BM2345" i="31"/>
  <c r="BL2346" i="31"/>
  <c r="BM2346" i="31"/>
  <c r="BL2347" i="31"/>
  <c r="BM2347" i="31"/>
  <c r="BL2348" i="31"/>
  <c r="BM2348" i="31"/>
  <c r="BL2349" i="31"/>
  <c r="BM2349" i="31"/>
  <c r="BL2350" i="31"/>
  <c r="BM2350" i="31"/>
  <c r="BL2351" i="31"/>
  <c r="BM2351" i="31"/>
  <c r="BL2352" i="31"/>
  <c r="BM2352" i="31"/>
  <c r="BL2353" i="31"/>
  <c r="BM2353" i="31"/>
  <c r="BL2354" i="31"/>
  <c r="BM2354" i="31"/>
  <c r="BL2355" i="31"/>
  <c r="BM2355" i="31"/>
  <c r="BL2356" i="31"/>
  <c r="BM2356" i="31"/>
  <c r="BL2357" i="31"/>
  <c r="BM2357" i="31"/>
  <c r="BL2358" i="31"/>
  <c r="BM2358" i="31"/>
  <c r="BL2359" i="31"/>
  <c r="BM2359" i="31"/>
  <c r="BL2360" i="31"/>
  <c r="BM2360" i="31"/>
  <c r="BL2361" i="31"/>
  <c r="BM2361" i="31"/>
  <c r="BL2362" i="31"/>
  <c r="BM2362" i="31"/>
  <c r="BL2363" i="31"/>
  <c r="BM2363" i="31"/>
  <c r="BL2364" i="31"/>
  <c r="BM2364" i="31"/>
  <c r="BL2365" i="31"/>
  <c r="BM2365" i="31"/>
  <c r="BL2366" i="31"/>
  <c r="BM2366" i="31"/>
  <c r="BL2367" i="31"/>
  <c r="BM2367" i="31"/>
  <c r="BL2368" i="31"/>
  <c r="BM2368" i="31"/>
  <c r="BL2369" i="31"/>
  <c r="BM2369" i="31"/>
  <c r="BL2370" i="31"/>
  <c r="BM2370" i="31"/>
  <c r="BL2371" i="31"/>
  <c r="BM2371" i="31"/>
  <c r="BL2372" i="31"/>
  <c r="BM2372" i="31"/>
  <c r="BL2373" i="31"/>
  <c r="BM2373" i="31"/>
  <c r="BL2374" i="31"/>
  <c r="BM2374" i="31"/>
  <c r="BL2375" i="31"/>
  <c r="BM2375" i="31"/>
  <c r="BL2376" i="31"/>
  <c r="BM2376" i="31"/>
  <c r="BL2377" i="31"/>
  <c r="BM2377" i="31"/>
  <c r="BL2378" i="31"/>
  <c r="BM2378" i="31"/>
  <c r="BL2379" i="31"/>
  <c r="BM2379" i="31"/>
  <c r="BL2380" i="31"/>
  <c r="BM2380" i="31"/>
  <c r="BL2381" i="31"/>
  <c r="BM2381" i="31"/>
  <c r="BL2382" i="31"/>
  <c r="BM2382" i="31"/>
  <c r="BL2383" i="31"/>
  <c r="BM2383" i="31"/>
  <c r="BL2384" i="31"/>
  <c r="BM2384" i="31"/>
  <c r="BL2385" i="31"/>
  <c r="BM2385" i="31"/>
  <c r="BL2386" i="31"/>
  <c r="BM2386" i="31"/>
  <c r="BL2387" i="31"/>
  <c r="BM2387" i="31"/>
  <c r="BL2388" i="31"/>
  <c r="BM2388" i="31"/>
  <c r="BL2389" i="31"/>
  <c r="BM2389" i="31"/>
  <c r="BL2390" i="31"/>
  <c r="BM2390" i="31"/>
  <c r="BL2391" i="31"/>
  <c r="BM2391" i="31"/>
  <c r="BL2392" i="31"/>
  <c r="BM2392" i="31"/>
  <c r="BL2393" i="31"/>
  <c r="BM2393" i="31"/>
  <c r="BL2394" i="31"/>
  <c r="BM2394" i="31"/>
  <c r="BL2395" i="31"/>
  <c r="BM2395" i="31"/>
  <c r="BL2396" i="31"/>
  <c r="BM2396" i="31"/>
  <c r="BL2397" i="31"/>
  <c r="BM2397" i="31"/>
  <c r="BL2398" i="31"/>
  <c r="BM2398" i="31"/>
  <c r="BL2399" i="31"/>
  <c r="BM2399" i="31"/>
  <c r="BL2400" i="31"/>
  <c r="BM2400" i="31"/>
  <c r="BL2401" i="31"/>
  <c r="BM2401" i="31"/>
  <c r="BL2402" i="31"/>
  <c r="BM2402" i="31"/>
  <c r="BL2403" i="31"/>
  <c r="BM2403" i="31"/>
  <c r="BL2404" i="31"/>
  <c r="BM2404" i="31"/>
  <c r="BL2405" i="31"/>
  <c r="BM2405" i="31"/>
  <c r="BL2406" i="31"/>
  <c r="BM2406" i="31"/>
  <c r="BL2407" i="31"/>
  <c r="BM2407" i="31"/>
  <c r="BL2408" i="31"/>
  <c r="BM2408" i="31"/>
  <c r="BL2409" i="31"/>
  <c r="BM2409" i="31"/>
  <c r="BL2410" i="31"/>
  <c r="BM2410" i="31"/>
  <c r="BL2411" i="31"/>
  <c r="BM2411" i="31"/>
  <c r="BL2412" i="31"/>
  <c r="BM2412" i="31"/>
  <c r="BL2413" i="31"/>
  <c r="BM2413" i="31"/>
  <c r="BL2414" i="31"/>
  <c r="BM2414" i="31"/>
  <c r="BL2415" i="31"/>
  <c r="BM2415" i="31"/>
  <c r="BL2416" i="31"/>
  <c r="BM2416" i="31"/>
  <c r="BL2417" i="31"/>
  <c r="BM2417" i="31"/>
  <c r="BL2418" i="31"/>
  <c r="BM2418" i="31"/>
  <c r="BL2419" i="31"/>
  <c r="BM2419" i="31"/>
  <c r="BL2420" i="31"/>
  <c r="BM2420" i="31"/>
  <c r="BL2421" i="31"/>
  <c r="BM2421" i="31"/>
  <c r="BL2422" i="31"/>
  <c r="BM2422" i="31"/>
  <c r="BL2423" i="31"/>
  <c r="BM2423" i="31"/>
  <c r="BL2424" i="31"/>
  <c r="BM2424" i="31"/>
  <c r="BL2425" i="31"/>
  <c r="BM2425" i="31"/>
  <c r="BL2426" i="31"/>
  <c r="BM2426" i="31"/>
  <c r="BL2427" i="31"/>
  <c r="BM2427" i="31"/>
  <c r="BL2428" i="31"/>
  <c r="BM2428" i="31"/>
  <c r="BL2429" i="31"/>
  <c r="BM2429" i="31"/>
  <c r="BL2430" i="31"/>
  <c r="BM2430" i="31"/>
  <c r="BL2431" i="31"/>
  <c r="BM2431" i="31"/>
  <c r="BL2432" i="31"/>
  <c r="BM2432" i="31"/>
  <c r="BL2433" i="31"/>
  <c r="BM2433" i="31"/>
  <c r="BL2434" i="31"/>
  <c r="BM2434" i="31"/>
  <c r="BL2435" i="31"/>
  <c r="BM2435" i="31"/>
  <c r="BL2436" i="31"/>
  <c r="BM2436" i="31"/>
  <c r="BL2437" i="31"/>
  <c r="BM2437" i="31"/>
  <c r="BL2438" i="31"/>
  <c r="BM2438" i="31"/>
  <c r="BL2439" i="31"/>
  <c r="BM2439" i="31"/>
  <c r="BL2440" i="31"/>
  <c r="BM2440" i="31"/>
  <c r="BL2441" i="31"/>
  <c r="BM2441" i="31"/>
  <c r="BL2442" i="31"/>
  <c r="BM2442" i="31"/>
  <c r="BL2443" i="31"/>
  <c r="BM2443" i="31"/>
  <c r="BL2444" i="31"/>
  <c r="BM2444" i="31"/>
  <c r="BL2445" i="31"/>
  <c r="BM2445" i="31"/>
  <c r="BL2446" i="31"/>
  <c r="BM2446" i="31"/>
  <c r="BL2447" i="31"/>
  <c r="BM2447" i="31"/>
  <c r="BL2448" i="31"/>
  <c r="BM2448" i="31"/>
  <c r="BL2449" i="31"/>
  <c r="BM2449" i="31"/>
  <c r="BL2450" i="31"/>
  <c r="BM2450" i="31"/>
  <c r="BL2451" i="31"/>
  <c r="BM2451" i="31"/>
  <c r="BL2452" i="31"/>
  <c r="BM2452" i="31"/>
  <c r="BL2453" i="31"/>
  <c r="BM2453" i="31"/>
  <c r="BL2454" i="31"/>
  <c r="BM2454" i="31"/>
  <c r="BL2455" i="31"/>
  <c r="BM2455" i="31"/>
  <c r="BL2456" i="31"/>
  <c r="BM2456" i="31"/>
  <c r="BL2457" i="31"/>
  <c r="BM2457" i="31"/>
  <c r="BL2458" i="31"/>
  <c r="BM2458" i="31"/>
  <c r="BL2459" i="31"/>
  <c r="BM2459" i="31"/>
  <c r="BL2460" i="31"/>
  <c r="BM2460" i="31"/>
  <c r="BL2461" i="31"/>
  <c r="BM2461" i="31"/>
  <c r="BL2462" i="31"/>
  <c r="BM2462" i="31"/>
  <c r="BL2463" i="31"/>
  <c r="BM2463" i="31"/>
  <c r="BL2464" i="31"/>
  <c r="BM2464" i="31"/>
  <c r="BL2465" i="31"/>
  <c r="BM2465" i="31"/>
  <c r="BL2466" i="31"/>
  <c r="BM2466" i="31"/>
  <c r="BL2467" i="31"/>
  <c r="BM2467" i="31"/>
  <c r="BL2468" i="31"/>
  <c r="BM2468" i="31"/>
  <c r="BL2469" i="31"/>
  <c r="BM2469" i="31"/>
  <c r="BL2470" i="31"/>
  <c r="BM2470" i="31"/>
  <c r="BL2471" i="31"/>
  <c r="BM2471" i="31"/>
  <c r="BL2472" i="31"/>
  <c r="BM2472" i="31"/>
  <c r="BL2473" i="31"/>
  <c r="BM2473" i="31"/>
  <c r="BL2474" i="31"/>
  <c r="BM2474" i="31"/>
  <c r="BL2475" i="31"/>
  <c r="BM2475" i="31"/>
  <c r="BL2476" i="31"/>
  <c r="BM2476" i="31"/>
  <c r="BL2477" i="31"/>
  <c r="BM2477" i="31"/>
  <c r="BL2478" i="31"/>
  <c r="BM2478" i="31"/>
  <c r="BL2479" i="31"/>
  <c r="BM2479" i="31"/>
  <c r="BL2480" i="31"/>
  <c r="BM2480" i="31"/>
  <c r="BL2481" i="31"/>
  <c r="BM2481" i="31"/>
  <c r="BL2482" i="31"/>
  <c r="BM2482" i="31"/>
  <c r="BL2483" i="31"/>
  <c r="BM2483" i="31"/>
  <c r="BL2484" i="31"/>
  <c r="BM2484" i="31"/>
  <c r="BL2485" i="31"/>
  <c r="BM2485" i="31"/>
  <c r="BL2486" i="31"/>
  <c r="BM2486" i="31"/>
  <c r="BL2487" i="31"/>
  <c r="BM2487" i="31"/>
  <c r="BL2488" i="31"/>
  <c r="BM2488" i="31"/>
  <c r="BL2489" i="31"/>
  <c r="BM2489" i="31"/>
  <c r="BL2490" i="31"/>
  <c r="BM2490" i="31"/>
  <c r="BL2491" i="31"/>
  <c r="BM2491" i="31"/>
  <c r="BL2492" i="31"/>
  <c r="BM2492" i="31"/>
  <c r="BL2493" i="31"/>
  <c r="BM2493" i="31"/>
  <c r="BL2494" i="31"/>
  <c r="BM2494" i="31"/>
  <c r="BL2495" i="31"/>
  <c r="BM2495" i="31"/>
  <c r="BL2496" i="31"/>
  <c r="BM2496" i="31"/>
  <c r="BL2497" i="31"/>
  <c r="BM2497" i="31"/>
  <c r="BL2498" i="31"/>
  <c r="BM2498" i="31"/>
  <c r="BL2499" i="31"/>
  <c r="BM2499" i="31"/>
  <c r="BL2500" i="31"/>
  <c r="BM2500" i="31"/>
  <c r="BL2501" i="31"/>
  <c r="BM2501" i="31"/>
  <c r="BL2502" i="31"/>
  <c r="BM2502" i="31"/>
  <c r="BL2503" i="31"/>
  <c r="BM2503" i="31"/>
  <c r="BL2504" i="31"/>
  <c r="BM2504" i="31"/>
  <c r="BL2505" i="31"/>
  <c r="BM2505" i="31"/>
  <c r="BL2506" i="31"/>
  <c r="BM2506" i="31"/>
  <c r="BL2507" i="31"/>
  <c r="BM2507" i="31"/>
  <c r="BL2508" i="31"/>
  <c r="BM2508" i="31"/>
  <c r="BL2509" i="31"/>
  <c r="BM2509" i="31"/>
  <c r="BL2510" i="31"/>
  <c r="BM2510" i="31"/>
  <c r="BL2511" i="31"/>
  <c r="BM2511" i="31"/>
  <c r="BL2512" i="31"/>
  <c r="BM2512" i="31"/>
  <c r="BL2513" i="31"/>
  <c r="BM2513" i="31"/>
  <c r="BL2514" i="31"/>
  <c r="BM2514" i="31"/>
  <c r="BL2515" i="31"/>
  <c r="BM2515" i="31"/>
  <c r="BL2516" i="31"/>
  <c r="BM2516" i="31"/>
  <c r="BL2517" i="31"/>
  <c r="BM2517" i="31"/>
  <c r="BL2518" i="31"/>
  <c r="BM2518" i="31"/>
  <c r="BL2519" i="31"/>
  <c r="BM2519" i="31"/>
  <c r="BL2520" i="31"/>
  <c r="BM2520" i="31"/>
  <c r="BL2521" i="31"/>
  <c r="BM2521" i="31"/>
  <c r="BL2522" i="31"/>
  <c r="BM2522" i="31"/>
  <c r="BL2523" i="31"/>
  <c r="BM2523" i="31"/>
  <c r="BL2524" i="31"/>
  <c r="BM2524" i="31"/>
  <c r="BL2525" i="31"/>
  <c r="BM2525" i="31"/>
  <c r="BL2526" i="31"/>
  <c r="BM2526" i="31"/>
  <c r="BL2527" i="31"/>
  <c r="BM2527" i="31"/>
  <c r="BL2528" i="31"/>
  <c r="BM2528" i="31"/>
  <c r="BL2529" i="31"/>
  <c r="BM2529" i="31"/>
  <c r="BL2530" i="31"/>
  <c r="BM2530" i="31"/>
  <c r="BL2531" i="31"/>
  <c r="BM2531" i="31"/>
  <c r="BL2532" i="31"/>
  <c r="BM2532" i="31"/>
  <c r="BL2533" i="31"/>
  <c r="BM2533" i="31"/>
  <c r="BL2534" i="31"/>
  <c r="BM2534" i="31"/>
  <c r="BL2535" i="31"/>
  <c r="BM2535" i="31"/>
  <c r="BL2536" i="31"/>
  <c r="BM2536" i="31"/>
  <c r="BL2537" i="31"/>
  <c r="BM2537" i="31"/>
  <c r="BL2538" i="31"/>
  <c r="BM2538" i="31"/>
  <c r="BL2539" i="31"/>
  <c r="BM2539" i="31"/>
  <c r="BL2540" i="31"/>
  <c r="BM2540" i="31"/>
  <c r="BL2541" i="31"/>
  <c r="BM2541" i="31"/>
  <c r="BL2542" i="31"/>
  <c r="BM2542" i="31"/>
  <c r="BL2543" i="31"/>
  <c r="BM2543" i="31"/>
  <c r="BL2544" i="31"/>
  <c r="BM2544" i="31"/>
  <c r="BL2545" i="31"/>
  <c r="BM2545" i="31"/>
  <c r="BL2546" i="31"/>
  <c r="BM2546" i="31"/>
  <c r="BL2547" i="31"/>
  <c r="BM2547" i="31"/>
  <c r="BL2548" i="31"/>
  <c r="BM2548" i="31"/>
  <c r="BL2549" i="31"/>
  <c r="BM2549" i="31"/>
  <c r="BL2550" i="31"/>
  <c r="BM2550" i="31"/>
  <c r="BL2551" i="31"/>
  <c r="BM2551" i="31"/>
  <c r="BL2552" i="31"/>
  <c r="BM2552" i="31"/>
  <c r="BL2553" i="31"/>
  <c r="BM2553" i="31"/>
  <c r="BL2554" i="31"/>
  <c r="BM2554" i="31"/>
  <c r="BL2555" i="31"/>
  <c r="BM2555" i="31"/>
  <c r="BL2556" i="31"/>
  <c r="BM2556" i="31"/>
  <c r="BL2557" i="31"/>
  <c r="BM2557" i="31"/>
  <c r="BL2558" i="31"/>
  <c r="BM2558" i="31"/>
  <c r="BL2559" i="31"/>
  <c r="BM2559" i="31"/>
  <c r="BL2560" i="31"/>
  <c r="BM2560" i="31"/>
  <c r="BL2561" i="31"/>
  <c r="BM2561" i="31"/>
  <c r="BL2562" i="31"/>
  <c r="BM2562" i="31"/>
  <c r="BL2563" i="31"/>
  <c r="BM2563" i="31"/>
  <c r="BL2564" i="31"/>
  <c r="BM2564" i="31"/>
  <c r="BL2565" i="31"/>
  <c r="BM2565" i="31"/>
  <c r="BL2566" i="31"/>
  <c r="BM2566" i="31"/>
  <c r="BL2567" i="31"/>
  <c r="BM2567" i="31"/>
  <c r="BL2568" i="31"/>
  <c r="BM2568" i="31"/>
  <c r="BL2569" i="31"/>
  <c r="BM2569" i="31"/>
  <c r="BL2570" i="31"/>
  <c r="BM2570" i="31"/>
  <c r="BL2571" i="31"/>
  <c r="BM2571" i="31"/>
  <c r="BL2572" i="31"/>
  <c r="BM2572" i="31"/>
  <c r="BL2573" i="31"/>
  <c r="BM2573" i="31"/>
  <c r="BL2574" i="31"/>
  <c r="BM2574" i="31"/>
  <c r="BL2575" i="31"/>
  <c r="BM2575" i="31"/>
  <c r="BL2576" i="31"/>
  <c r="BM2576" i="31"/>
  <c r="BL2577" i="31"/>
  <c r="BM2577" i="31"/>
  <c r="BL2578" i="31"/>
  <c r="BM2578" i="31"/>
  <c r="BL2579" i="31"/>
  <c r="BM2579" i="31"/>
  <c r="BL2580" i="31"/>
  <c r="BM2580" i="31"/>
  <c r="BL2581" i="31"/>
  <c r="BM2581" i="31"/>
  <c r="BL2582" i="31"/>
  <c r="BM2582" i="31"/>
  <c r="BL2583" i="31"/>
  <c r="BM2583" i="31"/>
  <c r="BL2584" i="31"/>
  <c r="BM2584" i="31"/>
  <c r="BL2585" i="31"/>
  <c r="BM2585" i="31"/>
  <c r="BL2586" i="31"/>
  <c r="BM2586" i="31"/>
  <c r="BL2587" i="31"/>
  <c r="BM2587" i="31"/>
  <c r="BL2588" i="31"/>
  <c r="BM2588" i="31"/>
  <c r="BL2589" i="31"/>
  <c r="BM2589" i="31"/>
  <c r="BL2590" i="31"/>
  <c r="BM2590" i="31"/>
  <c r="BL2591" i="31"/>
  <c r="BM2591" i="31"/>
  <c r="BL2592" i="31"/>
  <c r="BM2592" i="31"/>
  <c r="BL2593" i="31"/>
  <c r="BM2593" i="31"/>
  <c r="BL2594" i="31"/>
  <c r="BM2594" i="31"/>
  <c r="BL2595" i="31"/>
  <c r="BM2595" i="31"/>
  <c r="BL2596" i="31"/>
  <c r="BM2596" i="31"/>
  <c r="BL2597" i="31"/>
  <c r="BM2597" i="31"/>
  <c r="BL2598" i="31"/>
  <c r="BM2598" i="31"/>
  <c r="BL2599" i="31"/>
  <c r="BM2599" i="31"/>
  <c r="BL2600" i="31"/>
  <c r="BM2600" i="31"/>
  <c r="BL2601" i="31"/>
  <c r="BM2601" i="31"/>
  <c r="BL2602" i="31"/>
  <c r="BM2602" i="31"/>
  <c r="BL2603" i="31"/>
  <c r="BM2603" i="31"/>
  <c r="BL2604" i="31"/>
  <c r="BM2604" i="31"/>
  <c r="BL2605" i="31"/>
  <c r="BM2605" i="31"/>
  <c r="BL2606" i="31"/>
  <c r="BM2606" i="31"/>
  <c r="BL2607" i="31"/>
  <c r="BM2607" i="31"/>
  <c r="BL2608" i="31"/>
  <c r="BM2608" i="31"/>
  <c r="BL2609" i="31"/>
  <c r="BM2609" i="31"/>
  <c r="BL2610" i="31"/>
  <c r="BM2610" i="31"/>
  <c r="BL2611" i="31"/>
  <c r="BM2611" i="31"/>
  <c r="BL2612" i="31"/>
  <c r="BM2612" i="31"/>
  <c r="BL2613" i="31"/>
  <c r="BM2613" i="31"/>
  <c r="BL2614" i="31"/>
  <c r="BM2614" i="31"/>
  <c r="BL2615" i="31"/>
  <c r="BM2615" i="31"/>
  <c r="BL2616" i="31"/>
  <c r="BM2616" i="31"/>
  <c r="BL2617" i="31"/>
  <c r="BM2617" i="31"/>
  <c r="BL2618" i="31"/>
  <c r="BM2618" i="31"/>
  <c r="BL2619" i="31"/>
  <c r="BM2619" i="31"/>
  <c r="BL2620" i="31"/>
  <c r="BM2620" i="31"/>
  <c r="BL2621" i="31"/>
  <c r="BM2621" i="31"/>
  <c r="BL2622" i="31"/>
  <c r="BM2622" i="31"/>
  <c r="BL2623" i="31"/>
  <c r="BM2623" i="31"/>
  <c r="BL2624" i="31"/>
  <c r="BM2624" i="31"/>
  <c r="BL2625" i="31"/>
  <c r="BM2625" i="31"/>
  <c r="BL2626" i="31"/>
  <c r="BM2626" i="31"/>
  <c r="BL2627" i="31"/>
  <c r="BM2627" i="31"/>
  <c r="BL2628" i="31"/>
  <c r="BM2628" i="31"/>
  <c r="BL2629" i="31"/>
  <c r="BM2629" i="31"/>
  <c r="BL2630" i="31"/>
  <c r="BM2630" i="31"/>
  <c r="BL2631" i="31"/>
  <c r="BM2631" i="31"/>
  <c r="BL2632" i="31"/>
  <c r="BM2632" i="31"/>
  <c r="BL2633" i="31"/>
  <c r="BM2633" i="31"/>
  <c r="BL2634" i="31"/>
  <c r="BM2634" i="31"/>
  <c r="BL2635" i="31"/>
  <c r="BM2635" i="31"/>
  <c r="BL2636" i="31"/>
  <c r="BM2636" i="31"/>
  <c r="BL2637" i="31"/>
  <c r="BM2637" i="31"/>
  <c r="BL2638" i="31"/>
  <c r="BM2638" i="31"/>
  <c r="BL2639" i="31"/>
  <c r="BM2639" i="31"/>
  <c r="BL2640" i="31"/>
  <c r="BM2640" i="31"/>
  <c r="BL2641" i="31"/>
  <c r="BM2641" i="31"/>
  <c r="BL2642" i="31"/>
  <c r="BM2642" i="31"/>
  <c r="BL2643" i="31"/>
  <c r="BM2643" i="31"/>
  <c r="BL2644" i="31"/>
  <c r="BM2644" i="31"/>
  <c r="BL2645" i="31"/>
  <c r="BM2645" i="31"/>
  <c r="BL2646" i="31"/>
  <c r="BM2646" i="31"/>
  <c r="BL2647" i="31"/>
  <c r="BM2647" i="31"/>
  <c r="BL2648" i="31"/>
  <c r="BM2648" i="31"/>
  <c r="BL2649" i="31"/>
  <c r="BM2649" i="31"/>
  <c r="BL2650" i="31"/>
  <c r="BM2650" i="31"/>
  <c r="BL2651" i="31"/>
  <c r="BM2651" i="31"/>
  <c r="BL2652" i="31"/>
  <c r="BM2652" i="31"/>
  <c r="BL2653" i="31"/>
  <c r="BM2653" i="31"/>
  <c r="BL2654" i="31"/>
  <c r="BM2654" i="31"/>
  <c r="BL2655" i="31"/>
  <c r="BM2655" i="31"/>
  <c r="BL2656" i="31"/>
  <c r="BM2656" i="31"/>
  <c r="BL2657" i="31"/>
  <c r="BM2657" i="31"/>
  <c r="BL2658" i="31"/>
  <c r="BM2658" i="31"/>
  <c r="BL2659" i="31"/>
  <c r="BM2659" i="31"/>
  <c r="BL2660" i="31"/>
  <c r="BM2660" i="31"/>
  <c r="BL2661" i="31"/>
  <c r="BM2661" i="31"/>
  <c r="BL2662" i="31"/>
  <c r="BM2662" i="31"/>
  <c r="BL2663" i="31"/>
  <c r="BM2663" i="31"/>
  <c r="BL2664" i="31"/>
  <c r="BM2664" i="31"/>
  <c r="BL2665" i="31"/>
  <c r="BM2665" i="31"/>
  <c r="BL2666" i="31"/>
  <c r="BM2666" i="31"/>
  <c r="BL2667" i="31"/>
  <c r="BM2667" i="31"/>
  <c r="BL2668" i="31"/>
  <c r="BM2668" i="31"/>
  <c r="BL2669" i="31"/>
  <c r="BM2669" i="31"/>
  <c r="BL2670" i="31"/>
  <c r="BM2670" i="31"/>
  <c r="BL2671" i="31"/>
  <c r="BM2671" i="31"/>
  <c r="BL2672" i="31"/>
  <c r="BM2672" i="31"/>
  <c r="BL2673" i="31"/>
  <c r="BM2673" i="31"/>
  <c r="BL2674" i="31"/>
  <c r="BM2674" i="31"/>
  <c r="BL2675" i="31"/>
  <c r="BM2675" i="31"/>
  <c r="BL2676" i="31"/>
  <c r="BM2676" i="31"/>
  <c r="BL2677" i="31"/>
  <c r="BM2677" i="31"/>
  <c r="BL2678" i="31"/>
  <c r="BM2678" i="31"/>
  <c r="BL2679" i="31"/>
  <c r="BM2679" i="31"/>
  <c r="BL2680" i="31"/>
  <c r="BM2680" i="31"/>
  <c r="BL2681" i="31"/>
  <c r="BM2681" i="31"/>
  <c r="BL2682" i="31"/>
  <c r="BM2682" i="31"/>
  <c r="BL2683" i="31"/>
  <c r="BM2683" i="31"/>
  <c r="BL2684" i="31"/>
  <c r="BM2684" i="31"/>
  <c r="BL2685" i="31"/>
  <c r="BM2685" i="31"/>
  <c r="BL2686" i="31"/>
  <c r="BM2686" i="31"/>
  <c r="BL2687" i="31"/>
  <c r="BM2687" i="31"/>
  <c r="BL2688" i="31"/>
  <c r="BM2688" i="31"/>
  <c r="BL2689" i="31"/>
  <c r="BM2689" i="31"/>
  <c r="BL2690" i="31"/>
  <c r="BM2690" i="31"/>
  <c r="BL2691" i="31"/>
  <c r="BM2691" i="31"/>
  <c r="BL2692" i="31"/>
  <c r="BM2692" i="31"/>
  <c r="BL2693" i="31"/>
  <c r="BM2693" i="31"/>
  <c r="BL2694" i="31"/>
  <c r="BM2694" i="31"/>
  <c r="BL2695" i="31"/>
  <c r="BM2695" i="31"/>
  <c r="BL2696" i="31"/>
  <c r="BM2696" i="31"/>
  <c r="BL2697" i="31"/>
  <c r="BM2697" i="31"/>
  <c r="BL2698" i="31"/>
  <c r="BM2698" i="31"/>
  <c r="BL2699" i="31"/>
  <c r="BM2699" i="31"/>
  <c r="BL2700" i="31"/>
  <c r="BM2700" i="31"/>
  <c r="BL2701" i="31"/>
  <c r="BM2701" i="31"/>
  <c r="BL2702" i="31"/>
  <c r="BM2702" i="31"/>
  <c r="BL2703" i="31"/>
  <c r="BM2703" i="31"/>
  <c r="BL2704" i="31"/>
  <c r="BM2704" i="31"/>
  <c r="BL2705" i="31"/>
  <c r="BM2705" i="31"/>
  <c r="BL2706" i="31"/>
  <c r="BM2706" i="31"/>
  <c r="BL2707" i="31"/>
  <c r="BM2707" i="31"/>
  <c r="BL2708" i="31"/>
  <c r="BM2708" i="31"/>
  <c r="BL2709" i="31"/>
  <c r="BM2709" i="31"/>
  <c r="BL2710" i="31"/>
  <c r="BM2710" i="31"/>
  <c r="BL2711" i="31"/>
  <c r="BM2711" i="31"/>
  <c r="BL2712" i="31"/>
  <c r="BM2712" i="31"/>
  <c r="BL2713" i="31"/>
  <c r="BM2713" i="31"/>
  <c r="BL2714" i="31"/>
  <c r="BM2714" i="31"/>
  <c r="BL2715" i="31"/>
  <c r="BM2715" i="31"/>
  <c r="BL2716" i="31"/>
  <c r="BM2716" i="31"/>
  <c r="BL2717" i="31"/>
  <c r="BM2717" i="31"/>
  <c r="BL2718" i="31"/>
  <c r="BM2718" i="31"/>
  <c r="BL2719" i="31"/>
  <c r="BM2719" i="31"/>
  <c r="BL2720" i="31"/>
  <c r="BM2720" i="31"/>
  <c r="BL2721" i="31"/>
  <c r="BM2721" i="31"/>
  <c r="BL2722" i="31"/>
  <c r="BM2722" i="31"/>
  <c r="BL2723" i="31"/>
  <c r="BM2723" i="31"/>
  <c r="BL2724" i="31"/>
  <c r="BM2724" i="31"/>
  <c r="BL2725" i="31"/>
  <c r="BM2725" i="31"/>
  <c r="BL2726" i="31"/>
  <c r="BM2726" i="31"/>
  <c r="BL2727" i="31"/>
  <c r="BM2727" i="31"/>
  <c r="BL2728" i="31"/>
  <c r="BM2728" i="31"/>
  <c r="BL2729" i="31"/>
  <c r="BM2729" i="31"/>
  <c r="BL2730" i="31"/>
  <c r="BM2730" i="31"/>
  <c r="BL2731" i="31"/>
  <c r="BM2731" i="31"/>
  <c r="BL2732" i="31"/>
  <c r="BM2732" i="31"/>
  <c r="BL2733" i="31"/>
  <c r="BM2733" i="31"/>
  <c r="BL2734" i="31"/>
  <c r="BM2734" i="31"/>
  <c r="BL2735" i="31"/>
  <c r="BM2735" i="31"/>
  <c r="BL2736" i="31"/>
  <c r="BM2736" i="31"/>
  <c r="BL2737" i="31"/>
  <c r="BM2737" i="31"/>
  <c r="BL2738" i="31"/>
  <c r="BM2738" i="31"/>
  <c r="BL2739" i="31"/>
  <c r="BM2739" i="31"/>
  <c r="BL2740" i="31"/>
  <c r="BM2740" i="31"/>
  <c r="BL2741" i="31"/>
  <c r="BM2741" i="31"/>
  <c r="BL2742" i="31"/>
  <c r="BM2742" i="31"/>
  <c r="BL2743" i="31"/>
  <c r="BM2743" i="31"/>
  <c r="BL2744" i="31"/>
  <c r="BM2744" i="31"/>
  <c r="BL2745" i="31"/>
  <c r="BM2745" i="31"/>
  <c r="BL2746" i="31"/>
  <c r="BM2746" i="31"/>
  <c r="BL2747" i="31"/>
  <c r="BM2747" i="31"/>
  <c r="BL2748" i="31"/>
  <c r="BM2748" i="31"/>
  <c r="BL2749" i="31"/>
  <c r="BM2749" i="31"/>
  <c r="BL2750" i="31"/>
  <c r="BM2750" i="31"/>
  <c r="BL2751" i="31"/>
  <c r="BM2751" i="31"/>
  <c r="BL2752" i="31"/>
  <c r="BM2752" i="31"/>
  <c r="BL2753" i="31"/>
  <c r="BM2753" i="31"/>
  <c r="BL2754" i="31"/>
  <c r="BM2754" i="31"/>
  <c r="BL2755" i="31"/>
  <c r="BM2755" i="31"/>
  <c r="BL2756" i="31"/>
  <c r="BM2756" i="31"/>
  <c r="BL2757" i="31"/>
  <c r="BM2757" i="31"/>
  <c r="BL2758" i="31"/>
  <c r="BM2758" i="31"/>
  <c r="BL2759" i="31"/>
  <c r="BM2759" i="31"/>
  <c r="BL2760" i="31"/>
  <c r="BM2760" i="31"/>
  <c r="BL2761" i="31"/>
  <c r="BM2761" i="31"/>
  <c r="BL2762" i="31"/>
  <c r="BM2762" i="31"/>
  <c r="BL2763" i="31"/>
  <c r="BM2763" i="31"/>
  <c r="BL2764" i="31"/>
  <c r="BM2764" i="31"/>
  <c r="BL2765" i="31"/>
  <c r="BM2765" i="31"/>
  <c r="BL2766" i="31"/>
  <c r="BM2766" i="31"/>
  <c r="BL2767" i="31"/>
  <c r="BM2767" i="31"/>
  <c r="BL2768" i="31"/>
  <c r="BM2768" i="31"/>
  <c r="BL2769" i="31"/>
  <c r="BM2769" i="31"/>
  <c r="BL2770" i="31"/>
  <c r="BM2770" i="31"/>
  <c r="BL2771" i="31"/>
  <c r="BM2771" i="31"/>
  <c r="BL2772" i="31"/>
  <c r="BM2772" i="31"/>
  <c r="BL2773" i="31"/>
  <c r="BM2773" i="31"/>
  <c r="BL2774" i="31"/>
  <c r="BM2774" i="31"/>
  <c r="BL2775" i="31"/>
  <c r="BM2775" i="31"/>
  <c r="BL2776" i="31"/>
  <c r="BM2776" i="31"/>
  <c r="BL2777" i="31"/>
  <c r="BM2777" i="31"/>
  <c r="BL2778" i="31"/>
  <c r="BM2778" i="31"/>
  <c r="BL2779" i="31"/>
  <c r="BM2779" i="31"/>
  <c r="BL2780" i="31"/>
  <c r="BM2780" i="31"/>
  <c r="BL2781" i="31"/>
  <c r="BM2781" i="31"/>
  <c r="BL2782" i="31"/>
  <c r="BM2782" i="31"/>
  <c r="BL2783" i="31"/>
  <c r="BM2783" i="31"/>
  <c r="BL2784" i="31"/>
  <c r="BM2784" i="31"/>
  <c r="BL2785" i="31"/>
  <c r="BM2785" i="31"/>
  <c r="BL2786" i="31"/>
  <c r="BM2786" i="31"/>
  <c r="BL2787" i="31"/>
  <c r="BM2787" i="31"/>
  <c r="BL2788" i="31"/>
  <c r="BM2788" i="31"/>
  <c r="BL2789" i="31"/>
  <c r="BM2789" i="31"/>
  <c r="BL2790" i="31"/>
  <c r="BM2790" i="31"/>
  <c r="BL2791" i="31"/>
  <c r="BM2791" i="31"/>
  <c r="BL2792" i="31"/>
  <c r="BM2792" i="31"/>
  <c r="BL2793" i="31"/>
  <c r="BM2793" i="31"/>
  <c r="BL2794" i="31"/>
  <c r="BM2794" i="31"/>
  <c r="BL2795" i="31"/>
  <c r="BM2795" i="31"/>
  <c r="BL2796" i="31"/>
  <c r="BM2796" i="31"/>
  <c r="BL2797" i="31"/>
  <c r="BM2797" i="31"/>
  <c r="BL2798" i="31"/>
  <c r="BM2798" i="31"/>
  <c r="BL2799" i="31"/>
  <c r="BM2799" i="31"/>
  <c r="BL2800" i="31"/>
  <c r="BM2800" i="31"/>
  <c r="BL2801" i="31"/>
  <c r="BM2801" i="31"/>
  <c r="BL2802" i="31"/>
  <c r="BM2802" i="31"/>
  <c r="BL2803" i="31"/>
  <c r="BM2803" i="31"/>
  <c r="BL2804" i="31"/>
  <c r="BM2804" i="31"/>
  <c r="BL2805" i="31"/>
  <c r="BM2805" i="31"/>
  <c r="BL2806" i="31"/>
  <c r="BM2806" i="31"/>
  <c r="BL2807" i="31"/>
  <c r="BM2807" i="31"/>
  <c r="BL2808" i="31"/>
  <c r="BM2808" i="31"/>
  <c r="BL2809" i="31"/>
  <c r="BM2809" i="31"/>
  <c r="BL2810" i="31"/>
  <c r="BM2810" i="31"/>
  <c r="BL2811" i="31"/>
  <c r="BM2811" i="31"/>
  <c r="BL2812" i="31"/>
  <c r="BM2812" i="31"/>
  <c r="BL2813" i="31"/>
  <c r="BM2813" i="31"/>
  <c r="BL2814" i="31"/>
  <c r="BM2814" i="31"/>
  <c r="BL2815" i="31"/>
  <c r="BM2815" i="31"/>
  <c r="BL2816" i="31"/>
  <c r="BM2816" i="31"/>
  <c r="BL2817" i="31"/>
  <c r="BM2817" i="31"/>
  <c r="BL2818" i="31"/>
  <c r="BM2818" i="31"/>
  <c r="BL2819" i="31"/>
  <c r="BM2819" i="31"/>
  <c r="BL2820" i="31"/>
  <c r="BM2820" i="31"/>
  <c r="BL2821" i="31"/>
  <c r="BM2821" i="31"/>
  <c r="BL2822" i="31"/>
  <c r="BM2822" i="31"/>
  <c r="BL2823" i="31"/>
  <c r="BM2823" i="31"/>
  <c r="BL2824" i="31"/>
  <c r="BM2824" i="31"/>
  <c r="BL2825" i="31"/>
  <c r="BM2825" i="31"/>
  <c r="BL2826" i="31"/>
  <c r="BM2826" i="31"/>
  <c r="BL2827" i="31"/>
  <c r="BM2827" i="31"/>
  <c r="BL2828" i="31"/>
  <c r="BM2828" i="31"/>
  <c r="BL2829" i="31"/>
  <c r="BM2829" i="31"/>
  <c r="BL2830" i="31"/>
  <c r="BM2830" i="31"/>
  <c r="BL2831" i="31"/>
  <c r="BM2831" i="31"/>
  <c r="BL2832" i="31"/>
  <c r="BM2832" i="31"/>
  <c r="BL2833" i="31"/>
  <c r="BM2833" i="31"/>
  <c r="BL2834" i="31"/>
  <c r="BM2834" i="31"/>
  <c r="BL2835" i="31"/>
  <c r="BM2835" i="31"/>
  <c r="BL2836" i="31"/>
  <c r="BM2836" i="31"/>
  <c r="BL2837" i="31"/>
  <c r="BM2837" i="31"/>
  <c r="BL2838" i="31"/>
  <c r="BM2838" i="31"/>
  <c r="BL2839" i="31"/>
  <c r="BM2839" i="31"/>
  <c r="BL2840" i="31"/>
  <c r="BM2840" i="31"/>
  <c r="BL2841" i="31"/>
  <c r="BM2841" i="31"/>
  <c r="BL2842" i="31"/>
  <c r="BM2842" i="31"/>
  <c r="BL2843" i="31"/>
  <c r="BM2843" i="31"/>
  <c r="BL2844" i="31"/>
  <c r="BM2844" i="31"/>
  <c r="BL2845" i="31"/>
  <c r="BM2845" i="31"/>
  <c r="BL2846" i="31"/>
  <c r="BM2846" i="31"/>
  <c r="BL2847" i="31"/>
  <c r="BM2847" i="31"/>
  <c r="BL2848" i="31"/>
  <c r="BM2848" i="31"/>
  <c r="BL2849" i="31"/>
  <c r="BM2849" i="31"/>
  <c r="BL2850" i="31"/>
  <c r="BM2850" i="31"/>
  <c r="BL2851" i="31"/>
  <c r="BM2851" i="31"/>
  <c r="BL2852" i="31"/>
  <c r="BM2852" i="31"/>
  <c r="BL2853" i="31"/>
  <c r="BM2853" i="31"/>
  <c r="BL2854" i="31"/>
  <c r="BM2854" i="31"/>
  <c r="BL2855" i="31"/>
  <c r="BM2855" i="31"/>
  <c r="BL2856" i="31"/>
  <c r="BM2856" i="31"/>
  <c r="BL2857" i="31"/>
  <c r="BM2857" i="31"/>
  <c r="BL2858" i="31"/>
  <c r="BM2858" i="31"/>
  <c r="BL2859" i="31"/>
  <c r="BM2859" i="31"/>
  <c r="BL2860" i="31"/>
  <c r="BM2860" i="31"/>
  <c r="BL2861" i="31"/>
  <c r="BM2861" i="31"/>
  <c r="BL2862" i="31"/>
  <c r="BM2862" i="31"/>
  <c r="BL2863" i="31"/>
  <c r="BM2863" i="31"/>
  <c r="BL2864" i="31"/>
  <c r="BM2864" i="31"/>
  <c r="BL2865" i="31"/>
  <c r="BM2865" i="31"/>
  <c r="BL2866" i="31"/>
  <c r="BM2866" i="31"/>
  <c r="BL2867" i="31"/>
  <c r="BM2867" i="31"/>
  <c r="BL2868" i="31"/>
  <c r="BM2868" i="31"/>
  <c r="BL2869" i="31"/>
  <c r="BM2869" i="31"/>
  <c r="BL2870" i="31"/>
  <c r="BM2870" i="31"/>
  <c r="BL2871" i="31"/>
  <c r="BM2871" i="31"/>
  <c r="BL2872" i="31"/>
  <c r="BM2872" i="31"/>
  <c r="BL2873" i="31"/>
  <c r="BM2873" i="31"/>
  <c r="BL2874" i="31"/>
  <c r="BM2874" i="31"/>
  <c r="BL2875" i="31"/>
  <c r="BM2875" i="31"/>
  <c r="BL2876" i="31"/>
  <c r="BM2876" i="31"/>
  <c r="BL2877" i="31"/>
  <c r="BM2877" i="31"/>
  <c r="BL2878" i="31"/>
  <c r="BM2878" i="31"/>
  <c r="BL2879" i="31"/>
  <c r="BM2879" i="31"/>
  <c r="BL2880" i="31"/>
  <c r="BM2880" i="31"/>
  <c r="BL2881" i="31"/>
  <c r="BM2881" i="31"/>
  <c r="BL2882" i="31"/>
  <c r="BM2882" i="31"/>
  <c r="BL2883" i="31"/>
  <c r="BM2883" i="31"/>
  <c r="BL2884" i="31"/>
  <c r="BM2884" i="31"/>
  <c r="BL2885" i="31"/>
  <c r="BM2885" i="31"/>
  <c r="BL2886" i="31"/>
  <c r="BM2886" i="31"/>
  <c r="BL2887" i="31"/>
  <c r="BM2887" i="31"/>
  <c r="BL2888" i="31"/>
  <c r="BM2888" i="31"/>
  <c r="BL2889" i="31"/>
  <c r="BM2889" i="31"/>
  <c r="BL2890" i="31"/>
  <c r="BM2890" i="31"/>
  <c r="BL2891" i="31"/>
  <c r="BM2891" i="31"/>
  <c r="BL2892" i="31"/>
  <c r="BM2892" i="31"/>
  <c r="BL2893" i="31"/>
  <c r="BM2893" i="31"/>
  <c r="BL2894" i="31"/>
  <c r="BM2894" i="31"/>
  <c r="BL2895" i="31"/>
  <c r="BM2895" i="31"/>
  <c r="BL2896" i="31"/>
  <c r="BM2896" i="31"/>
  <c r="BL2897" i="31"/>
  <c r="BM2897" i="31"/>
  <c r="BL2898" i="31"/>
  <c r="BM2898" i="31"/>
  <c r="BL2899" i="31"/>
  <c r="BM2899" i="31"/>
  <c r="BL2900" i="31"/>
  <c r="BM2900" i="31"/>
  <c r="BL2901" i="31"/>
  <c r="BM2901" i="31"/>
  <c r="BL2902" i="31"/>
  <c r="BM2902" i="31"/>
  <c r="BL2903" i="31"/>
  <c r="BM2903" i="31"/>
  <c r="BL2904" i="31"/>
  <c r="BM2904" i="31"/>
  <c r="BL2905" i="31"/>
  <c r="BM2905" i="31"/>
  <c r="BL2906" i="31"/>
  <c r="BM2906" i="31"/>
  <c r="BL2907" i="31"/>
  <c r="BM2907" i="31"/>
  <c r="BL2908" i="31"/>
  <c r="BM2908" i="31"/>
  <c r="BL2909" i="31"/>
  <c r="BM2909" i="31"/>
  <c r="BL2910" i="31"/>
  <c r="BM2910" i="31"/>
  <c r="BL2911" i="31"/>
  <c r="BM2911" i="31"/>
  <c r="BL2912" i="31"/>
  <c r="BM2912" i="31"/>
  <c r="BL2913" i="31"/>
  <c r="BM2913" i="31"/>
  <c r="BL2914" i="31"/>
  <c r="BM2914" i="31"/>
  <c r="BL2915" i="31"/>
  <c r="BM2915" i="31"/>
  <c r="BL2916" i="31"/>
  <c r="BM2916" i="31"/>
  <c r="BL2917" i="31"/>
  <c r="BM2917" i="31"/>
  <c r="BL2918" i="31"/>
  <c r="BM2918" i="31"/>
  <c r="BL2919" i="31"/>
  <c r="BM2919" i="31"/>
  <c r="BL2920" i="31"/>
  <c r="BM2920" i="31"/>
  <c r="BL2921" i="31"/>
  <c r="BM2921" i="31"/>
  <c r="BL2922" i="31"/>
  <c r="BM2922" i="31"/>
  <c r="BL2923" i="31"/>
  <c r="BM2923" i="31"/>
  <c r="BL2924" i="31"/>
  <c r="BM2924" i="31"/>
  <c r="BL2925" i="31"/>
  <c r="BM2925" i="31"/>
  <c r="BL2926" i="31"/>
  <c r="BM2926" i="31"/>
  <c r="BL2927" i="31"/>
  <c r="BM2927" i="31"/>
  <c r="BL2928" i="31"/>
  <c r="BM2928" i="31"/>
  <c r="BL2929" i="31"/>
  <c r="BM2929" i="31"/>
  <c r="BL2930" i="31"/>
  <c r="BM2930" i="31"/>
  <c r="BL2931" i="31"/>
  <c r="BM2931" i="31"/>
  <c r="BL2932" i="31"/>
  <c r="BM2932" i="31"/>
  <c r="BL2933" i="31"/>
  <c r="BM2933" i="31"/>
  <c r="BL2934" i="31"/>
  <c r="BM2934" i="31"/>
  <c r="BL2935" i="31"/>
  <c r="BM2935" i="31"/>
  <c r="BL2936" i="31"/>
  <c r="BM2936" i="31"/>
  <c r="BL2937" i="31"/>
  <c r="BM2937" i="31"/>
  <c r="BL2938" i="31"/>
  <c r="BM2938" i="31"/>
  <c r="BL2939" i="31"/>
  <c r="BM2939" i="31"/>
  <c r="BL2940" i="31"/>
  <c r="BM2940" i="31"/>
  <c r="BL2941" i="31"/>
  <c r="BM2941" i="31"/>
  <c r="BL2942" i="31"/>
  <c r="BM2942" i="31"/>
  <c r="BL2943" i="31"/>
  <c r="BM2943" i="31"/>
  <c r="BL2944" i="31"/>
  <c r="BM2944" i="31"/>
  <c r="BL2945" i="31"/>
  <c r="BM2945" i="31"/>
  <c r="BL2946" i="31"/>
  <c r="BM2946" i="31"/>
  <c r="BL2947" i="31"/>
  <c r="BM2947" i="31"/>
  <c r="BL2948" i="31"/>
  <c r="BM2948" i="31"/>
  <c r="BL2949" i="31"/>
  <c r="BM2949" i="31"/>
  <c r="BL2950" i="31"/>
  <c r="BM2950" i="31"/>
  <c r="BL2951" i="31"/>
  <c r="BM2951" i="31"/>
  <c r="BL2952" i="31"/>
  <c r="BM2952" i="31"/>
  <c r="BL2953" i="31"/>
  <c r="BM2953" i="31"/>
  <c r="BL2954" i="31"/>
  <c r="BM2954" i="31"/>
  <c r="BL2955" i="31"/>
  <c r="BM2955" i="31"/>
  <c r="BL2956" i="31"/>
  <c r="BM2956" i="31"/>
  <c r="BL2957" i="31"/>
  <c r="BM2957" i="31"/>
  <c r="BL2958" i="31"/>
  <c r="BM2958" i="31"/>
  <c r="BL2959" i="31"/>
  <c r="BM2959" i="31"/>
  <c r="BL2960" i="31"/>
  <c r="BM2960" i="31"/>
  <c r="BL2961" i="31"/>
  <c r="BM2961" i="31"/>
  <c r="BL2962" i="31"/>
  <c r="BM2962" i="31"/>
  <c r="BL2963" i="31"/>
  <c r="BM2963" i="31"/>
  <c r="BL2964" i="31"/>
  <c r="BM2964" i="31"/>
  <c r="BL2965" i="31"/>
  <c r="BM2965" i="31"/>
  <c r="BL2966" i="31"/>
  <c r="BM2966" i="31"/>
  <c r="BL2967" i="31"/>
  <c r="BM2967" i="31"/>
  <c r="BL2968" i="31"/>
  <c r="BM2968" i="31"/>
  <c r="BL2969" i="31"/>
  <c r="BM2969" i="31"/>
  <c r="BL2970" i="31"/>
  <c r="BM2970" i="31"/>
  <c r="BL2971" i="31"/>
  <c r="BM2971" i="31"/>
  <c r="BL2972" i="31"/>
  <c r="BM2972" i="31"/>
  <c r="BL2973" i="31"/>
  <c r="BM2973" i="31"/>
  <c r="BL2974" i="31"/>
  <c r="BM2974" i="31"/>
  <c r="BL2975" i="31"/>
  <c r="BM2975" i="31"/>
  <c r="BL2976" i="31"/>
  <c r="BM2976" i="31"/>
  <c r="BL2977" i="31"/>
  <c r="BM2977" i="31"/>
  <c r="BL2978" i="31"/>
  <c r="BM2978" i="31"/>
  <c r="BL2979" i="31"/>
  <c r="BM2979" i="31"/>
  <c r="BL2980" i="31"/>
  <c r="BM2980" i="31"/>
  <c r="BL2981" i="31"/>
  <c r="BM2981" i="31"/>
  <c r="BL2982" i="31"/>
  <c r="BM2982" i="31"/>
  <c r="BL2983" i="31"/>
  <c r="BM2983" i="31"/>
  <c r="BL2984" i="31"/>
  <c r="BM2984" i="31"/>
  <c r="BL2985" i="31"/>
  <c r="BM2985" i="31"/>
  <c r="BL2986" i="31"/>
  <c r="BM2986" i="31"/>
  <c r="BL2987" i="31"/>
  <c r="BM2987" i="31"/>
  <c r="BL2988" i="31"/>
  <c r="BM2988" i="31"/>
  <c r="BL2989" i="31"/>
  <c r="BM2989" i="31"/>
  <c r="BL2990" i="31"/>
  <c r="BM2990" i="31"/>
  <c r="BL2991" i="31"/>
  <c r="BM2991" i="31"/>
  <c r="BL2992" i="31"/>
  <c r="BM2992" i="31"/>
  <c r="BL2993" i="31"/>
  <c r="BM2993" i="31"/>
  <c r="BL2994" i="31"/>
  <c r="BM2994" i="31"/>
  <c r="BL2995" i="31"/>
  <c r="BM2995" i="31"/>
  <c r="BL2996" i="31"/>
  <c r="BM2996" i="31"/>
  <c r="BL2997" i="31"/>
  <c r="BM2997" i="31"/>
  <c r="BL2998" i="31"/>
  <c r="BM2998" i="31"/>
  <c r="BL2999" i="31"/>
  <c r="BM2999" i="31"/>
  <c r="BL3000" i="31"/>
  <c r="BM3000" i="31"/>
  <c r="BL3001" i="31"/>
  <c r="BM3001" i="31"/>
  <c r="BL3002" i="31"/>
  <c r="BM3002" i="31"/>
  <c r="BL3003" i="31"/>
  <c r="BM3003" i="31"/>
  <c r="BL3004" i="31"/>
  <c r="BM3004" i="31"/>
  <c r="BL3005" i="31"/>
  <c r="BM3005" i="31"/>
  <c r="BL3006" i="31"/>
  <c r="BM3006" i="31"/>
  <c r="BL3007" i="31"/>
  <c r="BM3007" i="31"/>
  <c r="BL3008" i="31"/>
  <c r="BM3008" i="31"/>
  <c r="BL3009" i="31"/>
  <c r="BM3009" i="31"/>
  <c r="BL3010" i="31"/>
  <c r="BM3010" i="31"/>
  <c r="BL3011" i="31"/>
  <c r="BM3011" i="31"/>
  <c r="BL3012" i="31"/>
  <c r="BM3012" i="31"/>
  <c r="BL3013" i="31"/>
  <c r="BM3013" i="31"/>
  <c r="BL3014" i="31"/>
  <c r="BM3014" i="31"/>
  <c r="BL3015" i="31"/>
  <c r="BM3015" i="31"/>
  <c r="BL3016" i="31"/>
  <c r="BM3016" i="31"/>
  <c r="BL3017" i="31"/>
  <c r="BM3017" i="31"/>
  <c r="BL3018" i="31"/>
  <c r="BM3018" i="31"/>
  <c r="BL3019" i="31"/>
  <c r="BM3019" i="31"/>
  <c r="BL3020" i="31"/>
  <c r="BM3020" i="31"/>
  <c r="BL3021" i="31"/>
  <c r="BM3021" i="31"/>
  <c r="BL3022" i="31"/>
  <c r="BM3022" i="31"/>
  <c r="BL3023" i="31"/>
  <c r="BM3023" i="31"/>
  <c r="BL3024" i="31"/>
  <c r="BM3024" i="31"/>
  <c r="BL3025" i="31"/>
  <c r="BM3025" i="31"/>
  <c r="BL3026" i="31"/>
  <c r="BM3026" i="31"/>
  <c r="BL3027" i="31"/>
  <c r="BM3027" i="31"/>
  <c r="BL3028" i="31"/>
  <c r="BM3028" i="31"/>
  <c r="BL3029" i="31"/>
  <c r="BM3029" i="31"/>
  <c r="BL3030" i="31"/>
  <c r="BM3030" i="31"/>
  <c r="BL3031" i="31"/>
  <c r="BM3031" i="31"/>
  <c r="BL3032" i="31"/>
  <c r="BM3032" i="31"/>
  <c r="BL3033" i="31"/>
  <c r="BM3033" i="31"/>
  <c r="BL3034" i="31"/>
  <c r="BM3034" i="31"/>
  <c r="BL3035" i="31"/>
  <c r="BM3035" i="31"/>
  <c r="BL3036" i="31"/>
  <c r="BM3036" i="31"/>
  <c r="BL3037" i="31"/>
  <c r="BM3037" i="31"/>
  <c r="BL3038" i="31"/>
  <c r="BM3038" i="31"/>
  <c r="BL3039" i="31"/>
  <c r="BM3039" i="31"/>
  <c r="BL3040" i="31"/>
  <c r="BM3040" i="31"/>
  <c r="BL3041" i="31"/>
  <c r="BM3041" i="31"/>
  <c r="BL3042" i="31"/>
  <c r="BM3042" i="31"/>
  <c r="BL3043" i="31"/>
  <c r="BM3043" i="31"/>
  <c r="BL3044" i="31"/>
  <c r="BM3044" i="31"/>
  <c r="BL3045" i="31"/>
  <c r="BM3045" i="31"/>
  <c r="BL3046" i="31"/>
  <c r="BM3046" i="31"/>
  <c r="BL3047" i="31"/>
  <c r="BM3047" i="31"/>
  <c r="BL3048" i="31"/>
  <c r="BM3048" i="31"/>
  <c r="BL3049" i="31"/>
  <c r="BM3049" i="31"/>
  <c r="BL3050" i="31"/>
  <c r="BM3050" i="31"/>
  <c r="BL3051" i="31"/>
  <c r="BM3051" i="31"/>
  <c r="BL3052" i="31"/>
  <c r="BM3052" i="31"/>
  <c r="BL3053" i="31"/>
  <c r="BM3053" i="31"/>
  <c r="BL3054" i="31"/>
  <c r="BM3054" i="31"/>
  <c r="BL3055" i="31"/>
  <c r="BM3055" i="31"/>
  <c r="BL3056" i="31"/>
  <c r="BM3056" i="31"/>
  <c r="BL3057" i="31"/>
  <c r="BM3057" i="31"/>
  <c r="BL3058" i="31"/>
  <c r="BM3058" i="31"/>
  <c r="BL3059" i="31"/>
  <c r="BM3059" i="31"/>
  <c r="BL3060" i="31"/>
  <c r="BM3060" i="31"/>
  <c r="BL3061" i="31"/>
  <c r="BM3061" i="31"/>
  <c r="BL3062" i="31"/>
  <c r="BM3062" i="31"/>
  <c r="BL3063" i="31"/>
  <c r="BM3063" i="31"/>
  <c r="BL3064" i="31"/>
  <c r="BM3064" i="31"/>
  <c r="BL3065" i="31"/>
  <c r="BM3065" i="31"/>
  <c r="BL3066" i="31"/>
  <c r="BM3066" i="31"/>
  <c r="BL3067" i="31"/>
  <c r="BM3067" i="31"/>
  <c r="BL3068" i="31"/>
  <c r="BM3068" i="31"/>
  <c r="BL3069" i="31"/>
  <c r="BM3069" i="31"/>
  <c r="BL3070" i="31"/>
  <c r="BM3070" i="31"/>
  <c r="BL3071" i="31"/>
  <c r="BM3071" i="31"/>
  <c r="BL3072" i="31"/>
  <c r="BM3072" i="31"/>
  <c r="BL3073" i="31"/>
  <c r="BM3073" i="31"/>
  <c r="BL3074" i="31"/>
  <c r="BM3074" i="31"/>
  <c r="BL3075" i="31"/>
  <c r="BM3075" i="31"/>
  <c r="BL3076" i="31"/>
  <c r="BM3076" i="31"/>
  <c r="BL3077" i="31"/>
  <c r="BM3077" i="31"/>
  <c r="BL3078" i="31"/>
  <c r="BM3078" i="31"/>
  <c r="BL3079" i="31"/>
  <c r="BM3079" i="31"/>
  <c r="BL3080" i="31"/>
  <c r="BM3080" i="31"/>
  <c r="BL3081" i="31"/>
  <c r="BM3081" i="31"/>
  <c r="BL3082" i="31"/>
  <c r="BM3082" i="31"/>
  <c r="BL3083" i="31"/>
  <c r="BM3083" i="31"/>
  <c r="BL3084" i="31"/>
  <c r="BM3084" i="31"/>
  <c r="BL3085" i="31"/>
  <c r="BM3085" i="31"/>
  <c r="BL3086" i="31"/>
  <c r="BM3086" i="31"/>
  <c r="BL3087" i="31"/>
  <c r="BM3087" i="31"/>
  <c r="BL3088" i="31"/>
  <c r="BM3088" i="31"/>
  <c r="BL3089" i="31"/>
  <c r="BM3089" i="31"/>
  <c r="BL3090" i="31"/>
  <c r="BM3090" i="31"/>
  <c r="BL3091" i="31"/>
  <c r="BM3091" i="31"/>
  <c r="BL3092" i="31"/>
  <c r="BM3092" i="31"/>
  <c r="BL3093" i="31"/>
  <c r="BM3093" i="31"/>
  <c r="BL3094" i="31"/>
  <c r="BM3094" i="31"/>
  <c r="BL3095" i="31"/>
  <c r="BM3095" i="31"/>
  <c r="BL3096" i="31"/>
  <c r="BM3096" i="31"/>
  <c r="BL3097" i="31"/>
  <c r="BM3097" i="31"/>
  <c r="BL3098" i="31"/>
  <c r="BM3098" i="31"/>
  <c r="BL3099" i="31"/>
  <c r="BM3099" i="31"/>
  <c r="BL3100" i="31"/>
  <c r="BM3100" i="31"/>
  <c r="BL3101" i="31"/>
  <c r="BM3101" i="31"/>
  <c r="BL3102" i="31"/>
  <c r="BM3102" i="31"/>
  <c r="BL3103" i="31"/>
  <c r="BM3103" i="31"/>
  <c r="BL3104" i="31"/>
  <c r="BM3104" i="31"/>
  <c r="BL3105" i="31"/>
  <c r="BM3105" i="31"/>
  <c r="BL3106" i="31"/>
  <c r="BM3106" i="31"/>
  <c r="BL3107" i="31"/>
  <c r="BM3107" i="31"/>
  <c r="BL3108" i="31"/>
  <c r="BM3108" i="31"/>
  <c r="BL3109" i="31"/>
  <c r="BM3109" i="31"/>
  <c r="BL3110" i="31"/>
  <c r="BM3110" i="31"/>
  <c r="BL3111" i="31"/>
  <c r="BM3111" i="31"/>
  <c r="BL3112" i="31"/>
  <c r="BM3112" i="31"/>
  <c r="BL3113" i="31"/>
  <c r="BM3113" i="31"/>
  <c r="BL3114" i="31"/>
  <c r="BM3114" i="31"/>
  <c r="BL3115" i="31"/>
  <c r="BM3115" i="31"/>
  <c r="BL3116" i="31"/>
  <c r="BM3116" i="31"/>
  <c r="BL3117" i="31"/>
  <c r="BM3117" i="31"/>
  <c r="BL3118" i="31"/>
  <c r="BM3118" i="31"/>
  <c r="BL3119" i="31"/>
  <c r="BM3119" i="31"/>
  <c r="BL3120" i="31"/>
  <c r="BM3120" i="31"/>
  <c r="BL3121" i="31"/>
  <c r="BM3121" i="31"/>
  <c r="BL3122" i="31"/>
  <c r="BM3122" i="31"/>
  <c r="BL3123" i="31"/>
  <c r="BM3123" i="31"/>
  <c r="BL3124" i="31"/>
  <c r="BM3124" i="31"/>
  <c r="BL3125" i="31"/>
  <c r="BM3125" i="31"/>
  <c r="BL3126" i="31"/>
  <c r="BM3126" i="31"/>
  <c r="BL3127" i="31"/>
  <c r="BM3127" i="31"/>
  <c r="BL3128" i="31"/>
  <c r="BM3128" i="31"/>
  <c r="BL3129" i="31"/>
  <c r="BM3129" i="31"/>
  <c r="BL3130" i="31"/>
  <c r="BM3130" i="31"/>
  <c r="BL3131" i="31"/>
  <c r="BM3131" i="31"/>
  <c r="BL3132" i="31"/>
  <c r="BM3132" i="31"/>
  <c r="BL3133" i="31"/>
  <c r="BM3133" i="31"/>
  <c r="BL3134" i="31"/>
  <c r="BM3134" i="31"/>
  <c r="BL3135" i="31"/>
  <c r="BM3135" i="31"/>
  <c r="BL3136" i="31"/>
  <c r="BM3136" i="31"/>
  <c r="BL3137" i="31"/>
  <c r="BM3137" i="31"/>
  <c r="BL3138" i="31"/>
  <c r="BM3138" i="31"/>
  <c r="BL3139" i="31"/>
  <c r="BM3139" i="31"/>
  <c r="BL3140" i="31"/>
  <c r="BM3140" i="31"/>
  <c r="BL3141" i="31"/>
  <c r="BM3141" i="31"/>
  <c r="BL3142" i="31"/>
  <c r="BM3142" i="31"/>
  <c r="BL3143" i="31"/>
  <c r="BM3143" i="31"/>
  <c r="BL3144" i="31"/>
  <c r="BM3144" i="31"/>
  <c r="BL3145" i="31"/>
  <c r="BM3145" i="31"/>
  <c r="BL3146" i="31"/>
  <c r="BM3146" i="31"/>
  <c r="BL3147" i="31"/>
  <c r="BM3147" i="31"/>
  <c r="BL3148" i="31"/>
  <c r="BM3148" i="31"/>
  <c r="BL3149" i="31"/>
  <c r="BM3149" i="31"/>
  <c r="BL3150" i="31"/>
  <c r="BM3150" i="31"/>
  <c r="BL3151" i="31"/>
  <c r="BM3151" i="31"/>
  <c r="BL3152" i="31"/>
  <c r="BM3152" i="31"/>
  <c r="BL3153" i="31"/>
  <c r="BM3153" i="31"/>
  <c r="BL3154" i="31"/>
  <c r="BM3154" i="31"/>
  <c r="BL3155" i="31"/>
  <c r="BM3155" i="31"/>
  <c r="BL3156" i="31"/>
  <c r="BM3156" i="31"/>
  <c r="BL3157" i="31"/>
  <c r="BM3157" i="31"/>
  <c r="BL3158" i="31"/>
  <c r="BM3158" i="31"/>
  <c r="BL3159" i="31"/>
  <c r="BM3159" i="31"/>
  <c r="BL3160" i="31"/>
  <c r="BM3160" i="31"/>
  <c r="BL3161" i="31"/>
  <c r="BM3161" i="31"/>
  <c r="BL3162" i="31"/>
  <c r="BM3162" i="31"/>
  <c r="BL3163" i="31"/>
  <c r="BM3163" i="31"/>
  <c r="BL3164" i="31"/>
  <c r="BM3164" i="31"/>
  <c r="BL3165" i="31"/>
  <c r="BM3165" i="31"/>
  <c r="BL3166" i="31"/>
  <c r="BM3166" i="31"/>
  <c r="BL3167" i="31"/>
  <c r="BM3167" i="31"/>
  <c r="BL3168" i="31"/>
  <c r="BM3168" i="31"/>
  <c r="BL3169" i="31"/>
  <c r="BM3169" i="31"/>
  <c r="BL3170" i="31"/>
  <c r="BM3170" i="31"/>
  <c r="BL3171" i="31"/>
  <c r="BM3171" i="31"/>
  <c r="BL3172" i="31"/>
  <c r="BM3172" i="31"/>
  <c r="BL3173" i="31"/>
  <c r="BM3173" i="31"/>
  <c r="BL3174" i="31"/>
  <c r="BM3174" i="31"/>
  <c r="BL3175" i="31"/>
  <c r="BM3175" i="31"/>
  <c r="BL3176" i="31"/>
  <c r="BM3176" i="31"/>
  <c r="BL3177" i="31"/>
  <c r="BM3177" i="31"/>
  <c r="BL3178" i="31"/>
  <c r="BM3178" i="31"/>
  <c r="BL3179" i="31"/>
  <c r="BM3179" i="31"/>
  <c r="BL3180" i="31"/>
  <c r="BM3180" i="31"/>
  <c r="BL3181" i="31"/>
  <c r="BM3181" i="31"/>
  <c r="BL3182" i="31"/>
  <c r="BM3182" i="31"/>
  <c r="BL3183" i="31"/>
  <c r="BM3183" i="31"/>
  <c r="BL3184" i="31"/>
  <c r="BM3184" i="31"/>
  <c r="BL3185" i="31"/>
  <c r="BM3185" i="31"/>
  <c r="BL3186" i="31"/>
  <c r="BM3186" i="31"/>
  <c r="BL3187" i="31"/>
  <c r="BM3187" i="31"/>
  <c r="BL3188" i="31"/>
  <c r="BM3188" i="31"/>
  <c r="BL3189" i="31"/>
  <c r="BM3189" i="31"/>
  <c r="BL3190" i="31"/>
  <c r="BM3190" i="31"/>
  <c r="BL3191" i="31"/>
  <c r="BM3191" i="31"/>
  <c r="BL3192" i="31"/>
  <c r="BM3192" i="31"/>
  <c r="BL3193" i="31"/>
  <c r="BM3193" i="31"/>
  <c r="BL3194" i="31"/>
  <c r="BM3194" i="31"/>
  <c r="BL3195" i="31"/>
  <c r="BM3195" i="31"/>
  <c r="BL3196" i="31"/>
  <c r="BM3196" i="31"/>
  <c r="BL3197" i="31"/>
  <c r="BM3197" i="31"/>
  <c r="BL3198" i="31"/>
  <c r="BM3198" i="31"/>
  <c r="BL3199" i="31"/>
  <c r="BM3199" i="31"/>
  <c r="BL3200" i="31"/>
  <c r="BM3200" i="31"/>
  <c r="BL3201" i="31"/>
  <c r="BM3201" i="31"/>
  <c r="BL3202" i="31"/>
  <c r="BM3202" i="31"/>
  <c r="BL3203" i="31"/>
  <c r="BM3203" i="31"/>
  <c r="BL3204" i="31"/>
  <c r="BM3204" i="31"/>
  <c r="BL3205" i="31"/>
  <c r="BM3205" i="31"/>
  <c r="BL3206" i="31"/>
  <c r="BM3206" i="31"/>
  <c r="BL3207" i="31"/>
  <c r="BM3207" i="31"/>
  <c r="BL3208" i="31"/>
  <c r="BM3208" i="31"/>
  <c r="BL3209" i="31"/>
  <c r="BM3209" i="31"/>
  <c r="BL3210" i="31"/>
  <c r="BM3210" i="31"/>
  <c r="BL3211" i="31"/>
  <c r="BM3211" i="31"/>
  <c r="BL3212" i="31"/>
  <c r="BM3212" i="31"/>
  <c r="BL3213" i="31"/>
  <c r="BM3213" i="31"/>
  <c r="BL3214" i="31"/>
  <c r="BM3214" i="31"/>
  <c r="BL3215" i="31"/>
  <c r="BM3215" i="31"/>
  <c r="BL3216" i="31"/>
  <c r="BM3216" i="31"/>
  <c r="BL3217" i="31"/>
  <c r="BM3217" i="31"/>
  <c r="BL3218" i="31"/>
  <c r="BM3218" i="31"/>
  <c r="BL3219" i="31"/>
  <c r="BM3219" i="31"/>
  <c r="BL3220" i="31"/>
  <c r="BM3220" i="31"/>
  <c r="BL3221" i="31"/>
  <c r="BM3221" i="31"/>
  <c r="BL3222" i="31"/>
  <c r="BM3222" i="31"/>
  <c r="BL3223" i="31"/>
  <c r="BM3223" i="31"/>
  <c r="BL3224" i="31"/>
  <c r="BM3224" i="31"/>
  <c r="BL3225" i="31"/>
  <c r="BM3225" i="31"/>
  <c r="BL3226" i="31"/>
  <c r="BM3226" i="31"/>
  <c r="BL3227" i="31"/>
  <c r="BM3227" i="31"/>
  <c r="BL3228" i="31"/>
  <c r="BM3228" i="31"/>
  <c r="BL3229" i="31"/>
  <c r="BM3229" i="31"/>
  <c r="BL3230" i="31"/>
  <c r="BM3230" i="31"/>
  <c r="BL3231" i="31"/>
  <c r="BM3231" i="31"/>
  <c r="BL3232" i="31"/>
  <c r="BM3232" i="31"/>
  <c r="BL3233" i="31"/>
  <c r="BM3233" i="31"/>
  <c r="BL3234" i="31"/>
  <c r="BM3234" i="31"/>
  <c r="BL3235" i="31"/>
  <c r="BM3235" i="31"/>
  <c r="BL3236" i="31"/>
  <c r="BM3236" i="31"/>
  <c r="BL3237" i="31"/>
  <c r="BM3237" i="31"/>
  <c r="BL3238" i="31"/>
  <c r="BM3238" i="31"/>
  <c r="BL3239" i="31"/>
  <c r="BM3239" i="31"/>
  <c r="BL3240" i="31"/>
  <c r="BM3240" i="31"/>
  <c r="BL3241" i="31"/>
  <c r="BM3241" i="31"/>
  <c r="BL3242" i="31"/>
  <c r="BM3242" i="31"/>
  <c r="BL3243" i="31"/>
  <c r="BM3243" i="31"/>
  <c r="BL3244" i="31"/>
  <c r="BM3244" i="31"/>
  <c r="BL3245" i="31"/>
  <c r="BM3245" i="31"/>
  <c r="BL3246" i="31"/>
  <c r="BM3246" i="31"/>
  <c r="BL3247" i="31"/>
  <c r="BM3247" i="31"/>
  <c r="BL3248" i="31"/>
  <c r="BM3248" i="31"/>
  <c r="BL3249" i="31"/>
  <c r="BM3249" i="31"/>
  <c r="BL3250" i="31"/>
  <c r="BM3250" i="31"/>
  <c r="BL3251" i="31"/>
  <c r="BM3251" i="31"/>
  <c r="BL3252" i="31"/>
  <c r="BM3252" i="31"/>
  <c r="BL3253" i="31"/>
  <c r="BM3253" i="31"/>
  <c r="BL3254" i="31"/>
  <c r="BM3254" i="31"/>
  <c r="BL3255" i="31"/>
  <c r="BM3255" i="31"/>
  <c r="BL3256" i="31"/>
  <c r="BM3256" i="31"/>
  <c r="BL3257" i="31"/>
  <c r="BM3257" i="31"/>
  <c r="BL3258" i="31"/>
  <c r="BM3258" i="31"/>
  <c r="BL3259" i="31"/>
  <c r="BM3259" i="31"/>
  <c r="BL3260" i="31"/>
  <c r="BM3260" i="31"/>
  <c r="BL3261" i="31"/>
  <c r="BM3261" i="31"/>
  <c r="BL3262" i="31"/>
  <c r="BM3262" i="31"/>
  <c r="BL3263" i="31"/>
  <c r="BM3263" i="31"/>
  <c r="BL3264" i="31"/>
  <c r="BM3264" i="31"/>
  <c r="BL3265" i="31"/>
  <c r="BM3265" i="31"/>
  <c r="BL3266" i="31"/>
  <c r="BM3266" i="31"/>
  <c r="BL3267" i="31"/>
  <c r="BM3267" i="31"/>
  <c r="BL3268" i="31"/>
  <c r="BM3268" i="31"/>
  <c r="BL3269" i="31"/>
  <c r="BM3269" i="31"/>
  <c r="BL3270" i="31"/>
  <c r="BM3270" i="31"/>
  <c r="BL3271" i="31"/>
  <c r="BM3271" i="31"/>
  <c r="BL3272" i="31"/>
  <c r="BM3272" i="31"/>
  <c r="BL3273" i="31"/>
  <c r="BM3273" i="31"/>
  <c r="BL3274" i="31"/>
  <c r="BM3274" i="31"/>
  <c r="BL3275" i="31"/>
  <c r="BM3275" i="31"/>
  <c r="BL3276" i="31"/>
  <c r="BM3276" i="31"/>
  <c r="BL3277" i="31"/>
  <c r="BM3277" i="31"/>
  <c r="BL3278" i="31"/>
  <c r="BM3278" i="31"/>
  <c r="BL3279" i="31"/>
  <c r="BM3279" i="31"/>
  <c r="BL3280" i="31"/>
  <c r="BM3280" i="31"/>
  <c r="BL3281" i="31"/>
  <c r="BM3281" i="31"/>
  <c r="BL3282" i="31"/>
  <c r="BM3282" i="31"/>
  <c r="BL3283" i="31"/>
  <c r="BM3283" i="31"/>
  <c r="BL3284" i="31"/>
  <c r="BM3284" i="31"/>
  <c r="BL3285" i="31"/>
  <c r="BM3285" i="31"/>
  <c r="BL3286" i="31"/>
  <c r="BM3286" i="31"/>
  <c r="BL3287" i="31"/>
  <c r="BM3287" i="31"/>
  <c r="BL3288" i="31"/>
  <c r="BM3288" i="31"/>
  <c r="BL3289" i="31"/>
  <c r="BM3289" i="31"/>
  <c r="BL3290" i="31"/>
  <c r="BM3290" i="31"/>
  <c r="BL3291" i="31"/>
  <c r="BM3291" i="31"/>
  <c r="BL3292" i="31"/>
  <c r="BM3292" i="31"/>
  <c r="BL3293" i="31"/>
  <c r="BM3293" i="31"/>
  <c r="BL3294" i="31"/>
  <c r="BM3294" i="31"/>
  <c r="BL3295" i="31"/>
  <c r="BM3295" i="31"/>
  <c r="BL3296" i="31"/>
  <c r="BM3296" i="31"/>
  <c r="BL3297" i="31"/>
  <c r="BM3297" i="31"/>
  <c r="BL3298" i="31"/>
  <c r="BM3298" i="31"/>
  <c r="BL3299" i="31"/>
  <c r="BM3299" i="31"/>
  <c r="BL3300" i="31"/>
  <c r="BM3300" i="31"/>
  <c r="BL3301" i="31"/>
  <c r="BM3301" i="31"/>
  <c r="BL3302" i="31"/>
  <c r="BM3302" i="31"/>
  <c r="BL3303" i="31"/>
  <c r="BM3303" i="31"/>
  <c r="BL3304" i="31"/>
  <c r="BM3304" i="31"/>
  <c r="BL3305" i="31"/>
  <c r="BM3305" i="31"/>
  <c r="BL3306" i="31"/>
  <c r="BM3306" i="31"/>
  <c r="BL3307" i="31"/>
  <c r="BM3307" i="31"/>
  <c r="BL3308" i="31"/>
  <c r="BM3308" i="31"/>
  <c r="BL3309" i="31"/>
  <c r="BM3309" i="31"/>
  <c r="BL3310" i="31"/>
  <c r="BM3310" i="31"/>
  <c r="BL3311" i="31"/>
  <c r="BM3311" i="31"/>
  <c r="BL3312" i="31"/>
  <c r="BM3312" i="31"/>
  <c r="BL3313" i="31"/>
  <c r="BM3313" i="31"/>
  <c r="BL3314" i="31"/>
  <c r="BM3314" i="31"/>
  <c r="BL3315" i="31"/>
  <c r="BM3315" i="31"/>
  <c r="BL3316" i="31"/>
  <c r="BM3316" i="31"/>
  <c r="BL3317" i="31"/>
  <c r="BM3317" i="31"/>
  <c r="BL3318" i="31"/>
  <c r="BM3318" i="31"/>
  <c r="BL3319" i="31"/>
  <c r="BM3319" i="31"/>
  <c r="BL3320" i="31"/>
  <c r="BM3320" i="31"/>
  <c r="BL3321" i="31"/>
  <c r="BM3321" i="31"/>
  <c r="BL3322" i="31"/>
  <c r="BM3322" i="31"/>
  <c r="BL3323" i="31"/>
  <c r="BM3323" i="31"/>
  <c r="BL3324" i="31"/>
  <c r="BM3324" i="31"/>
  <c r="BL3325" i="31"/>
  <c r="BM3325" i="31"/>
  <c r="BL3326" i="31"/>
  <c r="BM3326" i="31"/>
  <c r="BL3327" i="31"/>
  <c r="BM3327" i="31"/>
  <c r="BL3328" i="31"/>
  <c r="BM3328" i="31"/>
  <c r="BL3329" i="31"/>
  <c r="BM3329" i="31"/>
  <c r="BL3330" i="31"/>
  <c r="BM3330" i="31"/>
  <c r="BL3331" i="31"/>
  <c r="BM3331" i="31"/>
  <c r="BL3332" i="31"/>
  <c r="BM3332" i="31"/>
  <c r="BL3333" i="31"/>
  <c r="BM3333" i="31"/>
  <c r="BL3334" i="31"/>
  <c r="BM3334" i="31"/>
  <c r="BL3335" i="31"/>
  <c r="BM3335" i="31"/>
  <c r="BL3336" i="31"/>
  <c r="BM3336" i="31"/>
  <c r="BL3337" i="31"/>
  <c r="BM3337" i="31"/>
  <c r="BL3338" i="31"/>
  <c r="BM3338" i="31"/>
  <c r="BL3339" i="31"/>
  <c r="BM3339" i="31"/>
  <c r="BL3340" i="31"/>
  <c r="BM3340" i="31"/>
  <c r="BL3341" i="31"/>
  <c r="BM3341" i="31"/>
  <c r="BL3342" i="31"/>
  <c r="BM3342" i="31"/>
  <c r="BL3343" i="31"/>
  <c r="BM3343" i="31"/>
  <c r="BL3344" i="31"/>
  <c r="BM3344" i="31"/>
  <c r="BL3345" i="31"/>
  <c r="BM3345" i="31"/>
  <c r="BL3346" i="31"/>
  <c r="BM3346" i="31"/>
  <c r="BL3347" i="31"/>
  <c r="BM3347" i="31"/>
  <c r="BL3348" i="31"/>
  <c r="BM3348" i="31"/>
  <c r="BL3349" i="31"/>
  <c r="BM3349" i="31"/>
  <c r="BL3350" i="31"/>
  <c r="BM3350" i="31"/>
  <c r="BL3351" i="31"/>
  <c r="BM3351" i="31"/>
  <c r="BL3352" i="31"/>
  <c r="BM3352" i="31"/>
  <c r="BL3353" i="31"/>
  <c r="BM3353" i="31"/>
  <c r="BL3354" i="31"/>
  <c r="BM3354" i="31"/>
  <c r="BL3355" i="31"/>
  <c r="BM3355" i="31"/>
  <c r="BL3356" i="31"/>
  <c r="BM3356" i="31"/>
  <c r="BL3357" i="31"/>
  <c r="BM3357" i="31"/>
  <c r="BL3358" i="31"/>
  <c r="BM3358" i="31"/>
  <c r="BL3359" i="31"/>
  <c r="BM3359" i="31"/>
  <c r="BL3360" i="31"/>
  <c r="BM3360" i="31"/>
  <c r="BL3361" i="31"/>
  <c r="BM3361" i="31"/>
  <c r="BL3362" i="31"/>
  <c r="BM3362" i="31"/>
  <c r="BL3363" i="31"/>
  <c r="BM3363" i="31"/>
  <c r="BL3364" i="31"/>
  <c r="BM3364" i="31"/>
  <c r="BL3365" i="31"/>
  <c r="BM3365" i="31"/>
  <c r="BL3366" i="31"/>
  <c r="BM3366" i="31"/>
  <c r="BL3367" i="31"/>
  <c r="BM3367" i="31"/>
  <c r="BL3368" i="31"/>
  <c r="BM3368" i="31"/>
  <c r="BL3369" i="31"/>
  <c r="BM3369" i="31"/>
  <c r="BL3370" i="31"/>
  <c r="BM3370" i="31"/>
  <c r="BL3371" i="31"/>
  <c r="BM3371" i="31"/>
  <c r="BL3372" i="31"/>
  <c r="BM3372" i="31"/>
  <c r="BL3373" i="31"/>
  <c r="BM3373" i="31"/>
  <c r="BL3374" i="31"/>
  <c r="BM3374" i="31"/>
  <c r="BL3375" i="31"/>
  <c r="BM3375" i="31"/>
  <c r="BL3376" i="31"/>
  <c r="BM3376" i="31"/>
  <c r="BL3377" i="31"/>
  <c r="BM3377" i="31"/>
  <c r="BL3378" i="31"/>
  <c r="BM3378" i="31"/>
  <c r="BL3379" i="31"/>
  <c r="BM3379" i="31"/>
  <c r="BL3380" i="31"/>
  <c r="BM3380" i="31"/>
  <c r="BL3381" i="31"/>
  <c r="BM3381" i="31"/>
  <c r="BL3382" i="31"/>
  <c r="BM3382" i="31"/>
  <c r="BL3383" i="31"/>
  <c r="BM3383" i="31"/>
  <c r="BL3384" i="31"/>
  <c r="BM3384" i="31"/>
  <c r="BL3385" i="31"/>
  <c r="BM3385" i="31"/>
  <c r="BL3386" i="31"/>
  <c r="BM3386" i="31"/>
  <c r="BL3387" i="31"/>
  <c r="BM3387" i="31"/>
  <c r="BL3388" i="31"/>
  <c r="BM3388" i="31"/>
  <c r="BL3389" i="31"/>
  <c r="BM3389" i="31"/>
  <c r="BL3390" i="31"/>
  <c r="BM3390" i="31"/>
  <c r="BL3391" i="31"/>
  <c r="BM3391" i="31"/>
  <c r="BL3392" i="31"/>
  <c r="BM3392" i="31"/>
  <c r="BL3393" i="31"/>
  <c r="BM3393" i="31"/>
  <c r="BL3394" i="31"/>
  <c r="BM3394" i="31"/>
  <c r="BL3395" i="31"/>
  <c r="BM3395" i="31"/>
  <c r="BL3396" i="31"/>
  <c r="BM3396" i="31"/>
  <c r="BL3397" i="31"/>
  <c r="BM3397" i="31"/>
  <c r="BL3398" i="31"/>
  <c r="BM3398" i="31"/>
  <c r="BL3399" i="31"/>
  <c r="BM3399" i="31"/>
  <c r="BL3400" i="31"/>
  <c r="BM3400" i="31"/>
  <c r="BL3401" i="31"/>
  <c r="BM3401" i="31"/>
  <c r="BL3402" i="31"/>
  <c r="BM3402" i="31"/>
  <c r="BL3403" i="31"/>
  <c r="BM3403" i="31"/>
  <c r="BL3404" i="31"/>
  <c r="BM3404" i="31"/>
  <c r="BL3405" i="31"/>
  <c r="BM3405" i="31"/>
  <c r="BL3406" i="31"/>
  <c r="BM3406" i="31"/>
  <c r="BL3407" i="31"/>
  <c r="BM3407" i="31"/>
  <c r="BL3408" i="31"/>
  <c r="BM3408" i="31"/>
  <c r="BL3409" i="31"/>
  <c r="BM3409" i="31"/>
  <c r="BL3410" i="31"/>
  <c r="BM3410" i="31"/>
  <c r="BL3411" i="31"/>
  <c r="BM3411" i="31"/>
  <c r="BL3412" i="31"/>
  <c r="BM3412" i="31"/>
  <c r="BL3413" i="31"/>
  <c r="BM3413" i="31"/>
  <c r="BL3414" i="31"/>
  <c r="BM3414" i="31"/>
  <c r="BL3415" i="31"/>
  <c r="BM3415" i="31"/>
  <c r="BL3416" i="31"/>
  <c r="BM3416" i="31"/>
  <c r="BL3417" i="31"/>
  <c r="BM3417" i="31"/>
  <c r="BL3418" i="31"/>
  <c r="BM3418" i="31"/>
  <c r="BL3419" i="31"/>
  <c r="BM3419" i="31"/>
  <c r="BL3420" i="31"/>
  <c r="BM3420" i="31"/>
  <c r="BL3421" i="31"/>
  <c r="BM3421" i="31"/>
  <c r="BL3422" i="31"/>
  <c r="BM3422" i="31"/>
  <c r="BL3423" i="31"/>
  <c r="BM3423" i="31"/>
  <c r="BL3424" i="31"/>
  <c r="BM3424" i="31"/>
  <c r="BL3425" i="31"/>
  <c r="BM3425" i="31"/>
  <c r="BL3426" i="31"/>
  <c r="BM3426" i="31"/>
  <c r="BL3427" i="31"/>
  <c r="BM3427" i="31"/>
  <c r="BL3428" i="31"/>
  <c r="BM3428" i="31"/>
  <c r="BL3429" i="31"/>
  <c r="BM3429" i="31"/>
  <c r="BL3430" i="31"/>
  <c r="BM3430" i="31"/>
  <c r="BL3431" i="31"/>
  <c r="BM3431" i="31"/>
  <c r="BL3432" i="31"/>
  <c r="BM3432" i="31"/>
  <c r="BL3433" i="31"/>
  <c r="BM3433" i="31"/>
  <c r="BL3434" i="31"/>
  <c r="BM3434" i="31"/>
  <c r="BL3435" i="31"/>
  <c r="BM3435" i="31"/>
  <c r="BL3436" i="31"/>
  <c r="BM3436" i="31"/>
  <c r="BL3437" i="31"/>
  <c r="BM3437" i="31"/>
  <c r="BL3438" i="31"/>
  <c r="BM3438" i="31"/>
  <c r="BL3439" i="31"/>
  <c r="BM3439" i="31"/>
  <c r="BL3440" i="31"/>
  <c r="BM3440" i="31"/>
  <c r="BL3441" i="31"/>
  <c r="BM3441" i="31"/>
  <c r="BL3442" i="31"/>
  <c r="BM3442" i="31"/>
  <c r="BL3443" i="31"/>
  <c r="BM3443" i="31"/>
  <c r="BL3444" i="31"/>
  <c r="BM3444" i="31"/>
  <c r="BL3445" i="31"/>
  <c r="BM3445" i="31"/>
  <c r="BL3446" i="31"/>
  <c r="BM3446" i="31"/>
  <c r="BL3447" i="31"/>
  <c r="BM3447" i="31"/>
  <c r="BL3448" i="31"/>
  <c r="BM3448" i="31"/>
  <c r="BL3449" i="31"/>
  <c r="BM3449" i="31"/>
  <c r="BL3450" i="31"/>
  <c r="BM3450" i="31"/>
  <c r="BL3451" i="31"/>
  <c r="BM3451" i="31"/>
  <c r="BL3452" i="31"/>
  <c r="BM3452" i="31"/>
  <c r="BL3453" i="31"/>
  <c r="BM3453" i="31"/>
  <c r="BL3454" i="31"/>
  <c r="BM3454" i="31"/>
  <c r="BL3455" i="31"/>
  <c r="BM3455" i="31"/>
  <c r="BL3456" i="31"/>
  <c r="BM3456" i="31"/>
  <c r="BL3457" i="31"/>
  <c r="BM3457" i="31"/>
  <c r="BL3458" i="31"/>
  <c r="BM3458" i="31"/>
  <c r="BL3459" i="31"/>
  <c r="BM3459" i="31"/>
  <c r="BL3460" i="31"/>
  <c r="BM3460" i="31"/>
  <c r="BL3461" i="31"/>
  <c r="BM3461" i="31"/>
  <c r="BL3462" i="31"/>
  <c r="BM3462" i="31"/>
  <c r="BL3463" i="31"/>
  <c r="BM3463" i="31"/>
  <c r="BL3464" i="31"/>
  <c r="BM3464" i="31"/>
  <c r="BL3465" i="31"/>
  <c r="BM3465" i="31"/>
  <c r="BL3466" i="31"/>
  <c r="BM3466" i="31"/>
  <c r="BL3467" i="31"/>
  <c r="BM3467" i="31"/>
  <c r="BL3468" i="31"/>
  <c r="BM3468" i="31"/>
  <c r="BL3469" i="31"/>
  <c r="BM3469" i="31"/>
  <c r="BL3470" i="31"/>
  <c r="BM3470" i="31"/>
  <c r="BL3471" i="31"/>
  <c r="BM3471" i="31"/>
  <c r="BL3472" i="31"/>
  <c r="BM3472" i="31"/>
  <c r="BL3473" i="31"/>
  <c r="BM3473" i="31"/>
  <c r="BL3474" i="31"/>
  <c r="BM3474" i="31"/>
  <c r="BL3475" i="31"/>
  <c r="BM3475" i="31"/>
  <c r="BL3476" i="31"/>
  <c r="BM3476" i="31"/>
  <c r="BL3477" i="31"/>
  <c r="BM3477" i="31"/>
  <c r="BL3478" i="31"/>
  <c r="BM3478" i="31"/>
  <c r="BL3479" i="31"/>
  <c r="BM3479" i="31"/>
  <c r="BL3480" i="31"/>
  <c r="BM3480" i="31"/>
  <c r="BL3481" i="31"/>
  <c r="BM3481" i="31"/>
  <c r="BL3482" i="31"/>
  <c r="BM3482" i="31"/>
  <c r="BL3483" i="31"/>
  <c r="BM3483" i="31"/>
  <c r="BL3484" i="31"/>
  <c r="BM3484" i="31"/>
  <c r="BL3485" i="31"/>
  <c r="BM3485" i="31"/>
  <c r="BL3486" i="31"/>
  <c r="BM3486" i="31"/>
  <c r="BL3487" i="31"/>
  <c r="BM3487" i="31"/>
  <c r="BL3488" i="31"/>
  <c r="BM3488" i="31"/>
  <c r="BL3489" i="31"/>
  <c r="BM3489" i="31"/>
  <c r="BL3490" i="31"/>
  <c r="BM3490" i="31"/>
  <c r="BL3491" i="31"/>
  <c r="BM3491" i="31"/>
  <c r="BL3492" i="31"/>
  <c r="BM3492" i="31"/>
  <c r="BL3493" i="31"/>
  <c r="BM3493" i="31"/>
  <c r="BL3494" i="31"/>
  <c r="BM3494" i="31"/>
  <c r="BL3495" i="31"/>
  <c r="BM3495" i="31"/>
  <c r="BL3496" i="31"/>
  <c r="BM3496" i="31"/>
  <c r="BL3497" i="31"/>
  <c r="BM3497" i="31"/>
  <c r="BL3498" i="31"/>
  <c r="BM3498" i="31"/>
  <c r="BL3499" i="31"/>
  <c r="BM3499" i="31"/>
  <c r="BL3500" i="31"/>
  <c r="BM3500" i="31"/>
  <c r="BL3501" i="31"/>
  <c r="BM3501" i="31"/>
  <c r="BL3502" i="31"/>
  <c r="BM3502" i="31"/>
  <c r="BL3503" i="31"/>
  <c r="BM3503" i="31"/>
  <c r="BL3504" i="31"/>
  <c r="BM3504" i="31"/>
  <c r="BL3505" i="31"/>
  <c r="BM3505" i="31"/>
  <c r="BL3506" i="31"/>
  <c r="BM3506" i="31"/>
  <c r="BL3507" i="31"/>
  <c r="BM3507" i="31"/>
  <c r="BL3508" i="31"/>
  <c r="BM3508" i="31"/>
  <c r="BL3509" i="31"/>
  <c r="BM3509" i="31"/>
  <c r="BL3510" i="31"/>
  <c r="BM3510" i="31"/>
  <c r="BL3511" i="31"/>
  <c r="BM3511" i="31"/>
  <c r="BL3512" i="31"/>
  <c r="BM3512" i="31"/>
  <c r="BL3513" i="31"/>
  <c r="BM3513" i="31"/>
  <c r="BL3514" i="31"/>
  <c r="BM3514" i="31"/>
  <c r="BL3515" i="31"/>
  <c r="BM3515" i="31"/>
  <c r="BL3516" i="31"/>
  <c r="BM3516" i="31"/>
  <c r="BL3517" i="31"/>
  <c r="BM3517" i="31"/>
  <c r="BL3518" i="31"/>
  <c r="BM3518" i="31"/>
  <c r="BL3519" i="31"/>
  <c r="BM3519" i="31"/>
  <c r="BL3520" i="31"/>
  <c r="BM3520" i="31"/>
  <c r="BL3521" i="31"/>
  <c r="BM3521" i="31"/>
  <c r="BL3522" i="31"/>
  <c r="BM3522" i="31"/>
  <c r="BL3523" i="31"/>
  <c r="BM3523" i="31"/>
  <c r="BL3524" i="31"/>
  <c r="BM3524" i="31"/>
  <c r="BL3525" i="31"/>
  <c r="BM3525" i="31"/>
  <c r="BL3526" i="31"/>
  <c r="BM3526" i="31"/>
  <c r="BL3527" i="31"/>
  <c r="BM3527" i="31"/>
  <c r="BL3528" i="31"/>
  <c r="BM3528" i="31"/>
  <c r="BL3529" i="31"/>
  <c r="BM3529" i="31"/>
  <c r="BL3530" i="31"/>
  <c r="BM3530" i="31"/>
  <c r="BL3531" i="31"/>
  <c r="BM3531" i="31"/>
  <c r="BL3532" i="31"/>
  <c r="BM3532" i="31"/>
  <c r="BL3533" i="31"/>
  <c r="BM3533" i="31"/>
  <c r="BL3534" i="31"/>
  <c r="BM3534" i="31"/>
  <c r="BL3535" i="31"/>
  <c r="BM3535" i="31"/>
  <c r="BL3536" i="31"/>
  <c r="BM3536" i="31"/>
  <c r="BL3537" i="31"/>
  <c r="BM3537" i="31"/>
  <c r="BL3538" i="31"/>
  <c r="BM3538" i="31"/>
  <c r="BL3539" i="31"/>
  <c r="BM3539" i="31"/>
  <c r="BL3540" i="31"/>
  <c r="BM3540" i="31"/>
  <c r="BL3541" i="31"/>
  <c r="BM3541" i="31"/>
  <c r="BL3542" i="31"/>
  <c r="BM3542" i="31"/>
  <c r="BL3543" i="31"/>
  <c r="BM3543" i="31"/>
  <c r="BL3544" i="31"/>
  <c r="BM3544" i="31"/>
  <c r="BL3545" i="31"/>
  <c r="BM3545" i="31"/>
  <c r="BL3546" i="31"/>
  <c r="BM3546" i="31"/>
  <c r="BL3547" i="31"/>
  <c r="BM3547" i="31"/>
  <c r="BL3548" i="31"/>
  <c r="BM3548" i="31"/>
  <c r="BL3549" i="31"/>
  <c r="BM3549" i="31"/>
  <c r="BL3550" i="31"/>
  <c r="BM3550" i="31"/>
  <c r="BL3551" i="31"/>
  <c r="BM3551" i="31"/>
  <c r="BL3552" i="31"/>
  <c r="BM3552" i="31"/>
  <c r="BL3553" i="31"/>
  <c r="BM3553" i="31"/>
  <c r="BL3554" i="31"/>
  <c r="BM3554" i="31"/>
  <c r="BL3555" i="31"/>
  <c r="BM3555" i="31"/>
  <c r="BL3556" i="31"/>
  <c r="BM3556" i="31"/>
  <c r="BL3557" i="31"/>
  <c r="BM3557" i="31"/>
  <c r="BL3558" i="31"/>
  <c r="BM3558" i="31"/>
  <c r="BL3559" i="31"/>
  <c r="BM3559" i="31"/>
  <c r="BL3560" i="31"/>
  <c r="BM3560" i="31"/>
  <c r="BL3561" i="31"/>
  <c r="BM3561" i="31"/>
  <c r="BL3562" i="31"/>
  <c r="BM3562" i="31"/>
  <c r="BL3563" i="31"/>
  <c r="BM3563" i="31"/>
  <c r="BL3564" i="31"/>
  <c r="BM3564" i="31"/>
  <c r="BL3565" i="31"/>
  <c r="BM3565" i="31"/>
  <c r="BL3566" i="31"/>
  <c r="BM3566" i="31"/>
  <c r="BL3567" i="31"/>
  <c r="BM3567" i="31"/>
  <c r="BL3568" i="31"/>
  <c r="BM3568" i="31"/>
  <c r="BL3569" i="31"/>
  <c r="BM3569" i="31"/>
  <c r="BL3570" i="31"/>
  <c r="BM3570" i="31"/>
  <c r="BL3571" i="31"/>
  <c r="BM3571" i="31"/>
  <c r="BL3572" i="31"/>
  <c r="BM3572" i="31"/>
  <c r="BL3573" i="31"/>
  <c r="BM3573" i="31"/>
  <c r="BL3574" i="31"/>
  <c r="BM3574" i="31"/>
  <c r="BL3575" i="31"/>
  <c r="BM3575" i="31"/>
  <c r="BL3576" i="31"/>
  <c r="BM3576" i="31"/>
  <c r="BL3577" i="31"/>
  <c r="BM3577" i="31"/>
  <c r="BL3578" i="31"/>
  <c r="BM3578" i="31"/>
  <c r="BL3579" i="31"/>
  <c r="BM3579" i="31"/>
  <c r="BL3580" i="31"/>
  <c r="BM3580" i="31"/>
  <c r="BL3581" i="31"/>
  <c r="BM3581" i="31"/>
  <c r="BL3582" i="31"/>
  <c r="BM3582" i="31"/>
  <c r="BL3583" i="31"/>
  <c r="BM3583" i="31"/>
  <c r="BL3584" i="31"/>
  <c r="BM3584" i="31"/>
  <c r="BL3585" i="31"/>
  <c r="BM3585" i="31"/>
  <c r="BL3586" i="31"/>
  <c r="BM3586" i="31"/>
  <c r="BL3587" i="31"/>
  <c r="BM3587" i="31"/>
  <c r="BL3588" i="31"/>
  <c r="BM3588" i="31"/>
  <c r="BL3589" i="31"/>
  <c r="BM3589" i="31"/>
  <c r="BL3590" i="31"/>
  <c r="BM3590" i="31"/>
  <c r="BL3591" i="31"/>
  <c r="BM3591" i="31"/>
  <c r="BL3592" i="31"/>
  <c r="BM3592" i="31"/>
  <c r="BL3593" i="31"/>
  <c r="BM3593" i="31"/>
  <c r="BL3594" i="31"/>
  <c r="BM3594" i="31"/>
  <c r="BL3595" i="31"/>
  <c r="BM3595" i="31"/>
  <c r="BL3596" i="31"/>
  <c r="BM3596" i="31"/>
  <c r="BL3597" i="31"/>
  <c r="BM3597" i="31"/>
  <c r="BL3598" i="31"/>
  <c r="BM3598" i="31"/>
  <c r="BL3599" i="31"/>
  <c r="BM3599" i="31"/>
  <c r="BL3600" i="31"/>
  <c r="BM3600" i="31"/>
  <c r="BL3601" i="31"/>
  <c r="BM3601" i="31"/>
  <c r="BL3602" i="31"/>
  <c r="BM3602" i="31"/>
  <c r="BL3603" i="31"/>
  <c r="BM3603" i="31"/>
  <c r="BL3604" i="31"/>
  <c r="BM3604" i="31"/>
  <c r="BL3605" i="31"/>
  <c r="BM3605" i="31"/>
  <c r="BL3606" i="31"/>
  <c r="BM3606" i="31"/>
  <c r="BL3607" i="31"/>
  <c r="BM3607" i="31"/>
  <c r="BL3608" i="31"/>
  <c r="BM3608" i="31"/>
  <c r="BL3609" i="31"/>
  <c r="BM3609" i="31"/>
  <c r="BL3610" i="31"/>
  <c r="BM3610" i="31"/>
  <c r="BL3611" i="31"/>
  <c r="BM3611" i="31"/>
  <c r="BL3612" i="31"/>
  <c r="BM3612" i="31"/>
  <c r="BL3613" i="31"/>
  <c r="BM3613" i="31"/>
  <c r="BL3614" i="31"/>
  <c r="BM3614" i="31"/>
  <c r="BL3615" i="31"/>
  <c r="BM3615" i="31"/>
  <c r="BL3616" i="31"/>
  <c r="BM3616" i="31"/>
  <c r="BL3617" i="31"/>
  <c r="BM3617" i="31"/>
  <c r="BL3618" i="31"/>
  <c r="BM3618" i="31"/>
  <c r="BL3619" i="31"/>
  <c r="BM3619" i="31"/>
  <c r="BL3620" i="31"/>
  <c r="BM3620" i="31"/>
  <c r="BL3621" i="31"/>
  <c r="BM3621" i="31"/>
  <c r="B6" i="37" l="1"/>
  <c r="B6" i="36"/>
  <c r="D7" i="25"/>
  <c r="D11" i="25" l="1" a="1"/>
  <c r="D11" i="25" s="1"/>
  <c r="D10" i="25" a="1"/>
  <c r="D10" i="25" s="1"/>
  <c r="D9" i="25" a="1"/>
  <c r="D9" i="25" s="1"/>
  <c r="D8" i="25" a="1"/>
  <c r="D8" i="25" s="1"/>
  <c r="C7" i="25"/>
  <c r="C11" i="25" l="1" a="1"/>
  <c r="C11" i="25" s="1"/>
  <c r="C10" i="25" a="1"/>
  <c r="C10" i="25" s="1"/>
  <c r="C9" i="25" a="1"/>
  <c r="C9" i="25" s="1"/>
  <c r="C8" i="25" a="1"/>
  <c r="C8" i="25" s="1"/>
  <c r="D14" i="25"/>
  <c r="C14" i="25"/>
  <c r="C15" i="25" l="1" a="1"/>
  <c r="C15" i="25" s="1"/>
  <c r="C18" i="25" a="1"/>
  <c r="C18" i="25" s="1"/>
  <c r="C17" i="25" a="1"/>
  <c r="C17" i="25" s="1"/>
  <c r="C16" i="25" a="1"/>
  <c r="C16" i="25" s="1"/>
  <c r="D15" i="25" a="1"/>
  <c r="D15" i="25" s="1"/>
  <c r="D18" i="25" a="1"/>
  <c r="D18" i="25" s="1"/>
  <c r="D17" i="25" a="1"/>
  <c r="D17" i="25" s="1"/>
  <c r="D16" i="25" a="1"/>
  <c r="D16" i="25" s="1"/>
  <c r="F11" i="25"/>
  <c r="F8" i="25"/>
  <c r="F9" i="25"/>
  <c r="F10" i="25"/>
  <c r="E8" i="25"/>
  <c r="BM3" i="31"/>
  <c r="BM4" i="31"/>
  <c r="BM5" i="31"/>
  <c r="BM6" i="31"/>
  <c r="BM7" i="31"/>
  <c r="BM8" i="31"/>
  <c r="BM9" i="31"/>
  <c r="BM10" i="31"/>
  <c r="BM11" i="31"/>
  <c r="BM12" i="31"/>
  <c r="BM13" i="31"/>
  <c r="BM14" i="31"/>
  <c r="BM15" i="31"/>
  <c r="BM16" i="31"/>
  <c r="BM17" i="31"/>
  <c r="BM18" i="31"/>
  <c r="BM19" i="31"/>
  <c r="BM20" i="31"/>
  <c r="BM21" i="31"/>
  <c r="BM22" i="31"/>
  <c r="BM23" i="31"/>
  <c r="BM24" i="31"/>
  <c r="BM25" i="31"/>
  <c r="BM26" i="31"/>
  <c r="BM27" i="31"/>
  <c r="BM28" i="31"/>
  <c r="BM29" i="31"/>
  <c r="BM30" i="31"/>
  <c r="BM31" i="31"/>
  <c r="BM32" i="31"/>
  <c r="BM33" i="31"/>
  <c r="BM34" i="31"/>
  <c r="BM35" i="31"/>
  <c r="BM36" i="31"/>
  <c r="BM37" i="31"/>
  <c r="BM38" i="31"/>
  <c r="BM39" i="31"/>
  <c r="BM40" i="31"/>
  <c r="BM41" i="31"/>
  <c r="BM42" i="31"/>
  <c r="BM43" i="31"/>
  <c r="BM44" i="31"/>
  <c r="BM45" i="31"/>
  <c r="BM46" i="31"/>
  <c r="BM47" i="31"/>
  <c r="BM48" i="31"/>
  <c r="BM49" i="31"/>
  <c r="BM50" i="31"/>
  <c r="BM51" i="31"/>
  <c r="BM52" i="31"/>
  <c r="BM53" i="31"/>
  <c r="BM54" i="31"/>
  <c r="BM55" i="31"/>
  <c r="BM56" i="31"/>
  <c r="BM57" i="31"/>
  <c r="BM58" i="31"/>
  <c r="BM59" i="31"/>
  <c r="BM60" i="31"/>
  <c r="BM61" i="31"/>
  <c r="BM62" i="31"/>
  <c r="BM63" i="31"/>
  <c r="BM64" i="31"/>
  <c r="BM65" i="31"/>
  <c r="BM66" i="31"/>
  <c r="BM67" i="31"/>
  <c r="BM68" i="31"/>
  <c r="BM69" i="31"/>
  <c r="BM70" i="31"/>
  <c r="BM71" i="31"/>
  <c r="BM72" i="31"/>
  <c r="BM73" i="31"/>
  <c r="BM74" i="31"/>
  <c r="BM75" i="31"/>
  <c r="BM76" i="31"/>
  <c r="BM77" i="31"/>
  <c r="BM78" i="31"/>
  <c r="BM79" i="31"/>
  <c r="BM80" i="31"/>
  <c r="BM81" i="31"/>
  <c r="BM82" i="31"/>
  <c r="BM83" i="31"/>
  <c r="BM84" i="31"/>
  <c r="BM85" i="31"/>
  <c r="BM86" i="31"/>
  <c r="BM87" i="31"/>
  <c r="BM88" i="31"/>
  <c r="BM89" i="31"/>
  <c r="BM90" i="31"/>
  <c r="BM91" i="31"/>
  <c r="BM92" i="31"/>
  <c r="BM93" i="31"/>
  <c r="BM94" i="31"/>
  <c r="BM95" i="31"/>
  <c r="BM96" i="31"/>
  <c r="BM97" i="31"/>
  <c r="BM98" i="31"/>
  <c r="BM99" i="31"/>
  <c r="BM100" i="31"/>
  <c r="BM101" i="31"/>
  <c r="BM102" i="31"/>
  <c r="BM103" i="31"/>
  <c r="BM104" i="31"/>
  <c r="BM105" i="31"/>
  <c r="BM106" i="31"/>
  <c r="BM107" i="31"/>
  <c r="BM108" i="31"/>
  <c r="BM109" i="31"/>
  <c r="BM110" i="31"/>
  <c r="BM111" i="31"/>
  <c r="BM112" i="31"/>
  <c r="BM113" i="31"/>
  <c r="BM114" i="31"/>
  <c r="BM115" i="31"/>
  <c r="BM116" i="31"/>
  <c r="BM117" i="31"/>
  <c r="BM118" i="31"/>
  <c r="BM119" i="31"/>
  <c r="BM120" i="31"/>
  <c r="BM121" i="31"/>
  <c r="BM122" i="31"/>
  <c r="BM123" i="31"/>
  <c r="BM124" i="31"/>
  <c r="BM125" i="31"/>
  <c r="BM126" i="31"/>
  <c r="BM127" i="31"/>
  <c r="BM128" i="31"/>
  <c r="BM129" i="31"/>
  <c r="BM130" i="31"/>
  <c r="BM131" i="31"/>
  <c r="BM132" i="31"/>
  <c r="BM133" i="31"/>
  <c r="BM134" i="31"/>
  <c r="BM135" i="31"/>
  <c r="BM136" i="31"/>
  <c r="BM137" i="31"/>
  <c r="BM138" i="31"/>
  <c r="BM139" i="31"/>
  <c r="BM140" i="31"/>
  <c r="BM141" i="31"/>
  <c r="BM142" i="31"/>
  <c r="BM143" i="31"/>
  <c r="BM144" i="31"/>
  <c r="BM145" i="31"/>
  <c r="BM146" i="31"/>
  <c r="BM147" i="31"/>
  <c r="BM148" i="31"/>
  <c r="BM149" i="31"/>
  <c r="BM150" i="31"/>
  <c r="BM151" i="31"/>
  <c r="BM152" i="31"/>
  <c r="BM153" i="31"/>
  <c r="BM154" i="31"/>
  <c r="BM155" i="31"/>
  <c r="BM156" i="31"/>
  <c r="BM157" i="31"/>
  <c r="BM158" i="31"/>
  <c r="BM159" i="31"/>
  <c r="BM160" i="31"/>
  <c r="BM161" i="31"/>
  <c r="BM162" i="31"/>
  <c r="BM163" i="31"/>
  <c r="BM164" i="31"/>
  <c r="BM165" i="31"/>
  <c r="BM166" i="31"/>
  <c r="BM167" i="31"/>
  <c r="BM168" i="31"/>
  <c r="BM169" i="31"/>
  <c r="BM170" i="31"/>
  <c r="BM171" i="31"/>
  <c r="BM172" i="31"/>
  <c r="BM173" i="31"/>
  <c r="BM174" i="31"/>
  <c r="BM175" i="31"/>
  <c r="BM176" i="31"/>
  <c r="BM177" i="31"/>
  <c r="BM178" i="31"/>
  <c r="BM179" i="31"/>
  <c r="BM180" i="31"/>
  <c r="BM181" i="31"/>
  <c r="BM182" i="31"/>
  <c r="BM183" i="31"/>
  <c r="BM184" i="31"/>
  <c r="BM185" i="31"/>
  <c r="BM186" i="31"/>
  <c r="BM187" i="31"/>
  <c r="BM188" i="31"/>
  <c r="BM189" i="31"/>
  <c r="BM190" i="31"/>
  <c r="BM191" i="31"/>
  <c r="BM192" i="31"/>
  <c r="BM193" i="31"/>
  <c r="BM194" i="31"/>
  <c r="BM195" i="31"/>
  <c r="BM196" i="31"/>
  <c r="BM197" i="31"/>
  <c r="BM198" i="31"/>
  <c r="BM199" i="31"/>
  <c r="BM200" i="31"/>
  <c r="BM201" i="31"/>
  <c r="BM202" i="31"/>
  <c r="BM203" i="31"/>
  <c r="BM204" i="31"/>
  <c r="BM205" i="31"/>
  <c r="BM206" i="31"/>
  <c r="BM207" i="31"/>
  <c r="BM208" i="31"/>
  <c r="BM209" i="31"/>
  <c r="BM210" i="31"/>
  <c r="BM211" i="31"/>
  <c r="BM212" i="31"/>
  <c r="BM213" i="31"/>
  <c r="BM214" i="31"/>
  <c r="BM215" i="31"/>
  <c r="BM216" i="31"/>
  <c r="BM217" i="31"/>
  <c r="BM218" i="31"/>
  <c r="BM219" i="31"/>
  <c r="BM220" i="31"/>
  <c r="BM221" i="31"/>
  <c r="BM222" i="31"/>
  <c r="BM223" i="31"/>
  <c r="BM224" i="31"/>
  <c r="BM225" i="31"/>
  <c r="BM226" i="31"/>
  <c r="BM227" i="31"/>
  <c r="BM228" i="31"/>
  <c r="BM229" i="31"/>
  <c r="BM230" i="31"/>
  <c r="BM231" i="31"/>
  <c r="BM232" i="31"/>
  <c r="BM233" i="31"/>
  <c r="BM234" i="31"/>
  <c r="BM235" i="31"/>
  <c r="BM236" i="31"/>
  <c r="BM237" i="31"/>
  <c r="BM238" i="31"/>
  <c r="BM239" i="31"/>
  <c r="BM240" i="31"/>
  <c r="BM241" i="31"/>
  <c r="BM242" i="31"/>
  <c r="BM243" i="31"/>
  <c r="BM244" i="31"/>
  <c r="BM245" i="31"/>
  <c r="BM246" i="31"/>
  <c r="BM247" i="31"/>
  <c r="BM248" i="31"/>
  <c r="BM249" i="31"/>
  <c r="BM250" i="31"/>
  <c r="BM251" i="31"/>
  <c r="BM252" i="31"/>
  <c r="BM253" i="31"/>
  <c r="BM254" i="31"/>
  <c r="BM255" i="31"/>
  <c r="BM256" i="31"/>
  <c r="BM257" i="31"/>
  <c r="BM258" i="31"/>
  <c r="BM259" i="31"/>
  <c r="BM260" i="31"/>
  <c r="BM261" i="31"/>
  <c r="BM262" i="31"/>
  <c r="BM263" i="31"/>
  <c r="BM264" i="31"/>
  <c r="BM265" i="31"/>
  <c r="BM266" i="31"/>
  <c r="BM267" i="31"/>
  <c r="BM268" i="31"/>
  <c r="BM269" i="31"/>
  <c r="BM270" i="31"/>
  <c r="BM271" i="31"/>
  <c r="BM272" i="31"/>
  <c r="BM273" i="31"/>
  <c r="BM274" i="31"/>
  <c r="BM275" i="31"/>
  <c r="BM276" i="31"/>
  <c r="BM277" i="31"/>
  <c r="BM278" i="31"/>
  <c r="BM279" i="31"/>
  <c r="BM280" i="31"/>
  <c r="BM281" i="31"/>
  <c r="BM282" i="31"/>
  <c r="BM283" i="31"/>
  <c r="BM284" i="31"/>
  <c r="BM285" i="31"/>
  <c r="BM286" i="31"/>
  <c r="BM287" i="31"/>
  <c r="BM288" i="31"/>
  <c r="BM289" i="31"/>
  <c r="BM290" i="31"/>
  <c r="BM291" i="31"/>
  <c r="BM292" i="31"/>
  <c r="BM293" i="31"/>
  <c r="BM294" i="31"/>
  <c r="BM295" i="31"/>
  <c r="BM296" i="31"/>
  <c r="BM297" i="31"/>
  <c r="BM298" i="31"/>
  <c r="BM299" i="31"/>
  <c r="BM300" i="31"/>
  <c r="BM301" i="31"/>
  <c r="BM302" i="31"/>
  <c r="BM303" i="31"/>
  <c r="BM304" i="31"/>
  <c r="BM305" i="31"/>
  <c r="BM306" i="31"/>
  <c r="BM307" i="31"/>
  <c r="BM308" i="31"/>
  <c r="BM309" i="31"/>
  <c r="BM310" i="31"/>
  <c r="BM311" i="31"/>
  <c r="BM312" i="31"/>
  <c r="BM313" i="31"/>
  <c r="BM314" i="31"/>
  <c r="BM315" i="31"/>
  <c r="BM316" i="31"/>
  <c r="BM317" i="31"/>
  <c r="BM318" i="31"/>
  <c r="BM319" i="31"/>
  <c r="BM320" i="31"/>
  <c r="BM321" i="31"/>
  <c r="BM322" i="31"/>
  <c r="BM323" i="31"/>
  <c r="BM324" i="31"/>
  <c r="BM325" i="31"/>
  <c r="BM326" i="31"/>
  <c r="BM327" i="31"/>
  <c r="BM328" i="31"/>
  <c r="BM329" i="31"/>
  <c r="BM330" i="31"/>
  <c r="BM331" i="31"/>
  <c r="BM332" i="31"/>
  <c r="BM333" i="31"/>
  <c r="BM334" i="31"/>
  <c r="BM335" i="31"/>
  <c r="BM336" i="31"/>
  <c r="BM337" i="31"/>
  <c r="BM338" i="31"/>
  <c r="BM339" i="31"/>
  <c r="BM340" i="31"/>
  <c r="BM341" i="31"/>
  <c r="BM342" i="31"/>
  <c r="BM343" i="31"/>
  <c r="BM344" i="31"/>
  <c r="BM345" i="31"/>
  <c r="BM346" i="31"/>
  <c r="BM347" i="31"/>
  <c r="BM348" i="31"/>
  <c r="BM349" i="31"/>
  <c r="BM350" i="31"/>
  <c r="BM351" i="31"/>
  <c r="BM352" i="31"/>
  <c r="BM353" i="31"/>
  <c r="BM354" i="31"/>
  <c r="BM355" i="31"/>
  <c r="BM356" i="31"/>
  <c r="BM357" i="31"/>
  <c r="BM358" i="31"/>
  <c r="BM359" i="31"/>
  <c r="BM360" i="31"/>
  <c r="BM361" i="31"/>
  <c r="BM362" i="31"/>
  <c r="BM363" i="31"/>
  <c r="BM364" i="31"/>
  <c r="BM365" i="31"/>
  <c r="BM366" i="31"/>
  <c r="BM367" i="31"/>
  <c r="BM368" i="31"/>
  <c r="BM369" i="31"/>
  <c r="BM370" i="31"/>
  <c r="BM371" i="31"/>
  <c r="BM372" i="31"/>
  <c r="BM373" i="31"/>
  <c r="BM374" i="31"/>
  <c r="BM375" i="31"/>
  <c r="BM376" i="31"/>
  <c r="BM377" i="31"/>
  <c r="BM378" i="31"/>
  <c r="BM379" i="31"/>
  <c r="BM380" i="31"/>
  <c r="BM381" i="31"/>
  <c r="BM382" i="31"/>
  <c r="BM383" i="31"/>
  <c r="BM384" i="31"/>
  <c r="BM385" i="31"/>
  <c r="BM386" i="31"/>
  <c r="BM387" i="31"/>
  <c r="BM388" i="31"/>
  <c r="BM389" i="31"/>
  <c r="BM390" i="31"/>
  <c r="BM391" i="31"/>
  <c r="BM392" i="31"/>
  <c r="BM393" i="31"/>
  <c r="BM394" i="31"/>
  <c r="BM395" i="31"/>
  <c r="BM396" i="31"/>
  <c r="BM397" i="31"/>
  <c r="BM398" i="31"/>
  <c r="BM399" i="31"/>
  <c r="BM400" i="31"/>
  <c r="BM401" i="31"/>
  <c r="BM402" i="31"/>
  <c r="BM403" i="31"/>
  <c r="BM404" i="31"/>
  <c r="BM405" i="31"/>
  <c r="BM406" i="31"/>
  <c r="BM407" i="31"/>
  <c r="BM408" i="31"/>
  <c r="BM409" i="31"/>
  <c r="BM410" i="31"/>
  <c r="BM411" i="31"/>
  <c r="BM412" i="31"/>
  <c r="BM413" i="31"/>
  <c r="BM414" i="31"/>
  <c r="BM415" i="31"/>
  <c r="BM416" i="31"/>
  <c r="BM417" i="31"/>
  <c r="BM418" i="31"/>
  <c r="BM419" i="31"/>
  <c r="BM420" i="31"/>
  <c r="BM421" i="31"/>
  <c r="BM422" i="31"/>
  <c r="BM423" i="31"/>
  <c r="BM424" i="31"/>
  <c r="BM425" i="31"/>
  <c r="BM426" i="31"/>
  <c r="BM427" i="31"/>
  <c r="BM428" i="31"/>
  <c r="BM429" i="31"/>
  <c r="BM430" i="31"/>
  <c r="BM431" i="31"/>
  <c r="BM432" i="31"/>
  <c r="BM433" i="31"/>
  <c r="BM434" i="31"/>
  <c r="BM435" i="31"/>
  <c r="BM436" i="31"/>
  <c r="BM437" i="31"/>
  <c r="BM438" i="31"/>
  <c r="BM439" i="31"/>
  <c r="BM440" i="31"/>
  <c r="BM441" i="31"/>
  <c r="BM442" i="31"/>
  <c r="BM443" i="31"/>
  <c r="BM444" i="31"/>
  <c r="BM445" i="31"/>
  <c r="BM446" i="31"/>
  <c r="BM447" i="31"/>
  <c r="BM448" i="31"/>
  <c r="BM449" i="31"/>
  <c r="BM450" i="31"/>
  <c r="BM451" i="31"/>
  <c r="BM452" i="31"/>
  <c r="BM453" i="31"/>
  <c r="BM454" i="31"/>
  <c r="BM455" i="31"/>
  <c r="BM456" i="31"/>
  <c r="BM457" i="31"/>
  <c r="BM458" i="31"/>
  <c r="BM459" i="31"/>
  <c r="BM460" i="31"/>
  <c r="BM461" i="31"/>
  <c r="BM462" i="31"/>
  <c r="BM463" i="31"/>
  <c r="BM464" i="31"/>
  <c r="BM465" i="31"/>
  <c r="BM466" i="31"/>
  <c r="BM467" i="31"/>
  <c r="BM468" i="31"/>
  <c r="BM469" i="31"/>
  <c r="BM470" i="31"/>
  <c r="BM471" i="31"/>
  <c r="BM472" i="31"/>
  <c r="BM473" i="31"/>
  <c r="BM474" i="31"/>
  <c r="BM475" i="31"/>
  <c r="BM476" i="31"/>
  <c r="BM477" i="31"/>
  <c r="BM478" i="31"/>
  <c r="BM479" i="31"/>
  <c r="BM480" i="31"/>
  <c r="BM481" i="31"/>
  <c r="BM482" i="31"/>
  <c r="BM483" i="31"/>
  <c r="BM484" i="31"/>
  <c r="BM485" i="31"/>
  <c r="BM486" i="31"/>
  <c r="BM487" i="31"/>
  <c r="BM488" i="31"/>
  <c r="BM489" i="31"/>
  <c r="BM490" i="31"/>
  <c r="BM491" i="31"/>
  <c r="BM492" i="31"/>
  <c r="BM493" i="31"/>
  <c r="BM494" i="31"/>
  <c r="BM495" i="31"/>
  <c r="BM496" i="31"/>
  <c r="BM497" i="31"/>
  <c r="BM498" i="31"/>
  <c r="BM499" i="31"/>
  <c r="BM500" i="31"/>
  <c r="BM501" i="31"/>
  <c r="BM502" i="31"/>
  <c r="BM503" i="31"/>
  <c r="BM504" i="31"/>
  <c r="BM505" i="31"/>
  <c r="BM506" i="31"/>
  <c r="BM507" i="31"/>
  <c r="BM508" i="31"/>
  <c r="BM509" i="31"/>
  <c r="BM510" i="31"/>
  <c r="BM511" i="31"/>
  <c r="BM512" i="31"/>
  <c r="BM513" i="31"/>
  <c r="BM514" i="31"/>
  <c r="BM515" i="31"/>
  <c r="BM516" i="31"/>
  <c r="BM517" i="31"/>
  <c r="BM518" i="31"/>
  <c r="BM519" i="31"/>
  <c r="BM520" i="31"/>
  <c r="BM521" i="31"/>
  <c r="BM522" i="31"/>
  <c r="BM523" i="31"/>
  <c r="BM524" i="31"/>
  <c r="BM525" i="31"/>
  <c r="BM526" i="31"/>
  <c r="BM527" i="31"/>
  <c r="BM528" i="31"/>
  <c r="BM529" i="31"/>
  <c r="BM530" i="31"/>
  <c r="BM531" i="31"/>
  <c r="BM532" i="31"/>
  <c r="BM533" i="31"/>
  <c r="BM534" i="31"/>
  <c r="BM535" i="31"/>
  <c r="BM536" i="31"/>
  <c r="BM537" i="31"/>
  <c r="BM538" i="31"/>
  <c r="BM539" i="31"/>
  <c r="BM540" i="31"/>
  <c r="BM541" i="31"/>
  <c r="BM542" i="31"/>
  <c r="BM543" i="31"/>
  <c r="BM544" i="31"/>
  <c r="BM545" i="31"/>
  <c r="BM546" i="31"/>
  <c r="BM547" i="31"/>
  <c r="BM548" i="31"/>
  <c r="BM549" i="31"/>
  <c r="BM550" i="31"/>
  <c r="BM551" i="31"/>
  <c r="BM552" i="31"/>
  <c r="BM553" i="31"/>
  <c r="BM554" i="31"/>
  <c r="BM555" i="31"/>
  <c r="BM556" i="31"/>
  <c r="BM557" i="31"/>
  <c r="BM558" i="31"/>
  <c r="BM559" i="31"/>
  <c r="BM560" i="31"/>
  <c r="BM561" i="31"/>
  <c r="BM562" i="31"/>
  <c r="BM563" i="31"/>
  <c r="BM564" i="31"/>
  <c r="BM565" i="31"/>
  <c r="BM566" i="31"/>
  <c r="BM567" i="31"/>
  <c r="BM568" i="31"/>
  <c r="BM569" i="31"/>
  <c r="BM570" i="31"/>
  <c r="BM571" i="31"/>
  <c r="BM572" i="31"/>
  <c r="BM573" i="31"/>
  <c r="BM574" i="31"/>
  <c r="BM575" i="31"/>
  <c r="BM576" i="31"/>
  <c r="BM577" i="31"/>
  <c r="BM578" i="31"/>
  <c r="BM579" i="31"/>
  <c r="BM580" i="31"/>
  <c r="BM581" i="31"/>
  <c r="BM582" i="31"/>
  <c r="BM583" i="31"/>
  <c r="BM584" i="31"/>
  <c r="BM585" i="31"/>
  <c r="BM586" i="31"/>
  <c r="BM587" i="31"/>
  <c r="BM588" i="31"/>
  <c r="BM589" i="31"/>
  <c r="BM590" i="31"/>
  <c r="BM591" i="31"/>
  <c r="BM592" i="31"/>
  <c r="BM593" i="31"/>
  <c r="BM594" i="31"/>
  <c r="BM595" i="31"/>
  <c r="BM596" i="31"/>
  <c r="BM597" i="31"/>
  <c r="BM598" i="31"/>
  <c r="BM599" i="31"/>
  <c r="BM600" i="31"/>
  <c r="BM601" i="31"/>
  <c r="BM602" i="31"/>
  <c r="BM603" i="31"/>
  <c r="BM604" i="31"/>
  <c r="BM605" i="31"/>
  <c r="BM606" i="31"/>
  <c r="BM607" i="31"/>
  <c r="BM608" i="31"/>
  <c r="BM609" i="31"/>
  <c r="BM610" i="31"/>
  <c r="BM611" i="31"/>
  <c r="BM612" i="31"/>
  <c r="BM613" i="31"/>
  <c r="BM614" i="31"/>
  <c r="BM615" i="31"/>
  <c r="BM616" i="31"/>
  <c r="BM617" i="31"/>
  <c r="BM618" i="31"/>
  <c r="BM619" i="31"/>
  <c r="BM620" i="31"/>
  <c r="BM621" i="31"/>
  <c r="BM622" i="31"/>
  <c r="BM623" i="31"/>
  <c r="BM624" i="31"/>
  <c r="BM625" i="31"/>
  <c r="BM626" i="31"/>
  <c r="BM627" i="31"/>
  <c r="BM628" i="31"/>
  <c r="BM629" i="31"/>
  <c r="BM630" i="31"/>
  <c r="BM631" i="31"/>
  <c r="BM632" i="31"/>
  <c r="BM633" i="31"/>
  <c r="BM634" i="31"/>
  <c r="BM635" i="31"/>
  <c r="BM636" i="31"/>
  <c r="BM637" i="31"/>
  <c r="BM638" i="31"/>
  <c r="BM639" i="31"/>
  <c r="BM640" i="31"/>
  <c r="BM641" i="31"/>
  <c r="BM642" i="31"/>
  <c r="BM643" i="31"/>
  <c r="BM644" i="31"/>
  <c r="BM645" i="31"/>
  <c r="BM646" i="31"/>
  <c r="BM647" i="31"/>
  <c r="BM648" i="31"/>
  <c r="BM649" i="31"/>
  <c r="BM650" i="31"/>
  <c r="BM651" i="31"/>
  <c r="BM652" i="31"/>
  <c r="BM653" i="31"/>
  <c r="BM654" i="31"/>
  <c r="BM655" i="31"/>
  <c r="BM656" i="31"/>
  <c r="BM657" i="31"/>
  <c r="BM658" i="31"/>
  <c r="BM659" i="31"/>
  <c r="BM660" i="31"/>
  <c r="BM661" i="31"/>
  <c r="BM662" i="31"/>
  <c r="BM663" i="31"/>
  <c r="BM664" i="31"/>
  <c r="BM665" i="31"/>
  <c r="BM666" i="31"/>
  <c r="BM667" i="31"/>
  <c r="BM668" i="31"/>
  <c r="BM669" i="31"/>
  <c r="BM670" i="31"/>
  <c r="BM671" i="31"/>
  <c r="BM672" i="31"/>
  <c r="BM673" i="31"/>
  <c r="BM674" i="31"/>
  <c r="BM675" i="31"/>
  <c r="BM676" i="31"/>
  <c r="BM677" i="31"/>
  <c r="BM678" i="31"/>
  <c r="BM679" i="31"/>
  <c r="BM680" i="31"/>
  <c r="BM681" i="31"/>
  <c r="BM682" i="31"/>
  <c r="BM683" i="31"/>
  <c r="BM684" i="31"/>
  <c r="BM685" i="31"/>
  <c r="BM686" i="31"/>
  <c r="BM687" i="31"/>
  <c r="BM688" i="31"/>
  <c r="BM689" i="31"/>
  <c r="BM690" i="31"/>
  <c r="BM691" i="31"/>
  <c r="BM692" i="31"/>
  <c r="BM693" i="31"/>
  <c r="BM694" i="31"/>
  <c r="BM695" i="31"/>
  <c r="BM696" i="31"/>
  <c r="BM697" i="31"/>
  <c r="BM698" i="31"/>
  <c r="BM699" i="31"/>
  <c r="BM700" i="31"/>
  <c r="BM701" i="31"/>
  <c r="BM702" i="31"/>
  <c r="BM703" i="31"/>
  <c r="BM704" i="31"/>
  <c r="BM705" i="31"/>
  <c r="BM706" i="31"/>
  <c r="BM707" i="31"/>
  <c r="BM708" i="31"/>
  <c r="BM709" i="31"/>
  <c r="BM710" i="31"/>
  <c r="BM711" i="31"/>
  <c r="BM712" i="31"/>
  <c r="BM713" i="31"/>
  <c r="BM714" i="31"/>
  <c r="BM715" i="31"/>
  <c r="BM716" i="31"/>
  <c r="BM717" i="31"/>
  <c r="BM718" i="31"/>
  <c r="BM719" i="31"/>
  <c r="BM720" i="31"/>
  <c r="BM721" i="31"/>
  <c r="BM722" i="31"/>
  <c r="BM723" i="31"/>
  <c r="BM724" i="31"/>
  <c r="BM725" i="31"/>
  <c r="BM726" i="31"/>
  <c r="BM727" i="31"/>
  <c r="BM728" i="31"/>
  <c r="BM729" i="31"/>
  <c r="BM730" i="31"/>
  <c r="BM731" i="31"/>
  <c r="BM732" i="31"/>
  <c r="BM733" i="31"/>
  <c r="BM734" i="31"/>
  <c r="BM735" i="31"/>
  <c r="BM736" i="31"/>
  <c r="BM737" i="31"/>
  <c r="BM738" i="31"/>
  <c r="BM739" i="31"/>
  <c r="BM740" i="31"/>
  <c r="BM741" i="31"/>
  <c r="BM742" i="31"/>
  <c r="BM743" i="31"/>
  <c r="BM744" i="31"/>
  <c r="BM745" i="31"/>
  <c r="BM746" i="31"/>
  <c r="BM747" i="31"/>
  <c r="BM748" i="31"/>
  <c r="BM749" i="31"/>
  <c r="BM750" i="31"/>
  <c r="BM751" i="31"/>
  <c r="BM752" i="31"/>
  <c r="BM753" i="31"/>
  <c r="BM754" i="31"/>
  <c r="BM755" i="31"/>
  <c r="BM756" i="31"/>
  <c r="BM757" i="31"/>
  <c r="BM758" i="31"/>
  <c r="BM759" i="31"/>
  <c r="BM760" i="31"/>
  <c r="BM761" i="31"/>
  <c r="BM762" i="31"/>
  <c r="BM763" i="31"/>
  <c r="BM764" i="31"/>
  <c r="BM765" i="31"/>
  <c r="BM766" i="31"/>
  <c r="BM767" i="31"/>
  <c r="BM768" i="31"/>
  <c r="BM769" i="31"/>
  <c r="BM770" i="31"/>
  <c r="BM771" i="31"/>
  <c r="BM772" i="31"/>
  <c r="BM773" i="31"/>
  <c r="BM774" i="31"/>
  <c r="BM775" i="31"/>
  <c r="BM776" i="31"/>
  <c r="BM777" i="31"/>
  <c r="BM778" i="31"/>
  <c r="BM779" i="31"/>
  <c r="BM780" i="31"/>
  <c r="BM781" i="31"/>
  <c r="BM782" i="31"/>
  <c r="BM783" i="31"/>
  <c r="BM784" i="31"/>
  <c r="BM785" i="31"/>
  <c r="BM786" i="31"/>
  <c r="BM787" i="31"/>
  <c r="BM788" i="31"/>
  <c r="BM789" i="31"/>
  <c r="BM790" i="31"/>
  <c r="BM791" i="31"/>
  <c r="BM792" i="31"/>
  <c r="BM793" i="31"/>
  <c r="BM794" i="31"/>
  <c r="BM795" i="31"/>
  <c r="BM796" i="31"/>
  <c r="BM797" i="31"/>
  <c r="BM798" i="31"/>
  <c r="BM799" i="31"/>
  <c r="BM800" i="31"/>
  <c r="BM801" i="31"/>
  <c r="BM802" i="31"/>
  <c r="BM803" i="31"/>
  <c r="BM804" i="31"/>
  <c r="BM805" i="31"/>
  <c r="BM806" i="31"/>
  <c r="BM807" i="31"/>
  <c r="BM808" i="31"/>
  <c r="BM809" i="31"/>
  <c r="BM810" i="31"/>
  <c r="BM811" i="31"/>
  <c r="BM812" i="31"/>
  <c r="BM813" i="31"/>
  <c r="BM814" i="31"/>
  <c r="BM815" i="31"/>
  <c r="BM816" i="31"/>
  <c r="BM817" i="31"/>
  <c r="BM818" i="31"/>
  <c r="BM819" i="31"/>
  <c r="BM820" i="31"/>
  <c r="BM821" i="31"/>
  <c r="BM822" i="31"/>
  <c r="BM823" i="31"/>
  <c r="BM824" i="31"/>
  <c r="BM825" i="31"/>
  <c r="BM826" i="31"/>
  <c r="BM827" i="31"/>
  <c r="BM828" i="31"/>
  <c r="BM829" i="31"/>
  <c r="BM830" i="31"/>
  <c r="BM831" i="31"/>
  <c r="BM832" i="31"/>
  <c r="BM833" i="31"/>
  <c r="BM834" i="31"/>
  <c r="BM835" i="31"/>
  <c r="BM836" i="31"/>
  <c r="BM837" i="31"/>
  <c r="BM838" i="31"/>
  <c r="BM839" i="31"/>
  <c r="BM840" i="31"/>
  <c r="BM841" i="31"/>
  <c r="BM842" i="31"/>
  <c r="BM843" i="31"/>
  <c r="BM844" i="31"/>
  <c r="BM845" i="31"/>
  <c r="BM846" i="31"/>
  <c r="BM847" i="31"/>
  <c r="BM848" i="31"/>
  <c r="BM849" i="31"/>
  <c r="BM850" i="31"/>
  <c r="BM851" i="31"/>
  <c r="BM852" i="31"/>
  <c r="BM853" i="31"/>
  <c r="BM854" i="31"/>
  <c r="BM855" i="31"/>
  <c r="BM856" i="31"/>
  <c r="BM857" i="31"/>
  <c r="BM858" i="31"/>
  <c r="BM859" i="31"/>
  <c r="BM860" i="31"/>
  <c r="BM861" i="31"/>
  <c r="BM862" i="31"/>
  <c r="BM863" i="31"/>
  <c r="BM864" i="31"/>
  <c r="BM865" i="31"/>
  <c r="BM866" i="31"/>
  <c r="BM867" i="31"/>
  <c r="BM868" i="31"/>
  <c r="BM869" i="31"/>
  <c r="BM870" i="31"/>
  <c r="BM871" i="31"/>
  <c r="BM872" i="31"/>
  <c r="BM873" i="31"/>
  <c r="BM874" i="31"/>
  <c r="BM875" i="31"/>
  <c r="BM876" i="31"/>
  <c r="BM877" i="31"/>
  <c r="BM878" i="31"/>
  <c r="BM879" i="31"/>
  <c r="BM880" i="31"/>
  <c r="BM881" i="31"/>
  <c r="BM882" i="31"/>
  <c r="BM883" i="31"/>
  <c r="BM884" i="31"/>
  <c r="BM885" i="31"/>
  <c r="BM886" i="31"/>
  <c r="BM887" i="31"/>
  <c r="BM888" i="31"/>
  <c r="BM889" i="31"/>
  <c r="BM890" i="31"/>
  <c r="BM891" i="31"/>
  <c r="BM892" i="31"/>
  <c r="BM893" i="31"/>
  <c r="BM894" i="31"/>
  <c r="BM895" i="31"/>
  <c r="BM896" i="31"/>
  <c r="BM897" i="31"/>
  <c r="BM898" i="31"/>
  <c r="BM899" i="31"/>
  <c r="BM900" i="31"/>
  <c r="BM901" i="31"/>
  <c r="BM902" i="31"/>
  <c r="BM903" i="31"/>
  <c r="BM904" i="31"/>
  <c r="BM905" i="31"/>
  <c r="BM906" i="31"/>
  <c r="BM907" i="31"/>
  <c r="BM908" i="31"/>
  <c r="BM909" i="31"/>
  <c r="BM910" i="31"/>
  <c r="BM911" i="31"/>
  <c r="BM912" i="31"/>
  <c r="BM913" i="31"/>
  <c r="BM914" i="31"/>
  <c r="BM915" i="31"/>
  <c r="BM916" i="31"/>
  <c r="BM917" i="31"/>
  <c r="BM918" i="31"/>
  <c r="BM919" i="31"/>
  <c r="BM920" i="31"/>
  <c r="BM921" i="31"/>
  <c r="BM922" i="31"/>
  <c r="BM923" i="31"/>
  <c r="BM924" i="31"/>
  <c r="BM925" i="31"/>
  <c r="BM926" i="31"/>
  <c r="BM927" i="31"/>
  <c r="BM928" i="31"/>
  <c r="BM929" i="31"/>
  <c r="BM930" i="31"/>
  <c r="BM931" i="31"/>
  <c r="BM932" i="31"/>
  <c r="BM933" i="31"/>
  <c r="BM934" i="31"/>
  <c r="BM935" i="31"/>
  <c r="BM936" i="31"/>
  <c r="BM937" i="31"/>
  <c r="BM938" i="31"/>
  <c r="BM939" i="31"/>
  <c r="BM940" i="31"/>
  <c r="BM941" i="31"/>
  <c r="BM942" i="31"/>
  <c r="BM943" i="31"/>
  <c r="BM944" i="31"/>
  <c r="BM945" i="31"/>
  <c r="BM946" i="31"/>
  <c r="BM947" i="31"/>
  <c r="BM948" i="31"/>
  <c r="BM949" i="31"/>
  <c r="BM950" i="31"/>
  <c r="BM951" i="31"/>
  <c r="BM952" i="31"/>
  <c r="BM953" i="31"/>
  <c r="BM954" i="31"/>
  <c r="BM955" i="31"/>
  <c r="BM956" i="31"/>
  <c r="BM957" i="31"/>
  <c r="BM958" i="31"/>
  <c r="BM959" i="31"/>
  <c r="BM960" i="31"/>
  <c r="BM961" i="31"/>
  <c r="BM962" i="31"/>
  <c r="BM963" i="31"/>
  <c r="BM964" i="31"/>
  <c r="BM965" i="31"/>
  <c r="BM966" i="31"/>
  <c r="BM967" i="31"/>
  <c r="BM968" i="31"/>
  <c r="BM969" i="31"/>
  <c r="BM970" i="31"/>
  <c r="BM971" i="31"/>
  <c r="BM972" i="31"/>
  <c r="BM973" i="31"/>
  <c r="BM974" i="31"/>
  <c r="BM975" i="31"/>
  <c r="BM976" i="31"/>
  <c r="BM977" i="31"/>
  <c r="BM978" i="31"/>
  <c r="BM979" i="31"/>
  <c r="BM980" i="31"/>
  <c r="BM981" i="31"/>
  <c r="BM982" i="31"/>
  <c r="BM983" i="31"/>
  <c r="BM984" i="31"/>
  <c r="BM985" i="31"/>
  <c r="BM986" i="31"/>
  <c r="BM987" i="31"/>
  <c r="BM988" i="31"/>
  <c r="BM989" i="31"/>
  <c r="BM990" i="31"/>
  <c r="BM991" i="31"/>
  <c r="BM992" i="31"/>
  <c r="BM993" i="31"/>
  <c r="BM994" i="31"/>
  <c r="BM995" i="31"/>
  <c r="BM996" i="31"/>
  <c r="BM997" i="31"/>
  <c r="BM998" i="31"/>
  <c r="BM999" i="31"/>
  <c r="BM1000" i="31"/>
  <c r="BM1001" i="31"/>
  <c r="BM1002" i="31"/>
  <c r="BM1003" i="31"/>
  <c r="BM1004" i="31"/>
  <c r="BM1005" i="31"/>
  <c r="BM1006" i="31"/>
  <c r="BM1007" i="31"/>
  <c r="BM1008" i="31"/>
  <c r="BM1009" i="31"/>
  <c r="BM1010" i="31"/>
  <c r="BM1011" i="31"/>
  <c r="BM1012" i="31"/>
  <c r="BM1013" i="31"/>
  <c r="BM1014" i="31"/>
  <c r="BM1015" i="31"/>
  <c r="BM1016" i="31"/>
  <c r="BM1017" i="31"/>
  <c r="BM1018" i="31"/>
  <c r="BM1019" i="31"/>
  <c r="BM1020" i="31"/>
  <c r="BM1021" i="31"/>
  <c r="BM1022" i="31"/>
  <c r="BM1023" i="31"/>
  <c r="BM1024" i="31"/>
  <c r="BM1025" i="31"/>
  <c r="BM1026" i="31"/>
  <c r="BM1027" i="31"/>
  <c r="BM1028" i="31"/>
  <c r="BM1029" i="31"/>
  <c r="BM1030" i="31"/>
  <c r="BM1031" i="31"/>
  <c r="BM1032" i="31"/>
  <c r="BM1033" i="31"/>
  <c r="BM1034" i="31"/>
  <c r="BM1035" i="31"/>
  <c r="BM1036" i="31"/>
  <c r="BM1037" i="31"/>
  <c r="BM1038" i="31"/>
  <c r="BM1039" i="31"/>
  <c r="BM1040" i="31"/>
  <c r="BM1041" i="31"/>
  <c r="BM1042" i="31"/>
  <c r="BM1043" i="31"/>
  <c r="BM1044" i="31"/>
  <c r="BM1045" i="31"/>
  <c r="BM1046" i="31"/>
  <c r="BM1047" i="31"/>
  <c r="BM1048" i="31"/>
  <c r="BM1049" i="31"/>
  <c r="BM1050" i="31"/>
  <c r="BM1051" i="31"/>
  <c r="BM1052" i="31"/>
  <c r="BM1053" i="31"/>
  <c r="BM1054" i="31"/>
  <c r="BM1055" i="31"/>
  <c r="BM1056" i="31"/>
  <c r="BM1057" i="31"/>
  <c r="BM1058" i="31"/>
  <c r="BM1059" i="31"/>
  <c r="BM1060" i="31"/>
  <c r="BM1061" i="31"/>
  <c r="BM1062" i="31"/>
  <c r="BM1063" i="31"/>
  <c r="BM1064" i="31"/>
  <c r="BM1065" i="31"/>
  <c r="BM1066" i="31"/>
  <c r="BM1067" i="31"/>
  <c r="BM1068" i="31"/>
  <c r="BM1069" i="31"/>
  <c r="BM1070" i="31"/>
  <c r="BM1071" i="31"/>
  <c r="BM1072" i="31"/>
  <c r="BM1073" i="31"/>
  <c r="BM1074" i="31"/>
  <c r="BM1075" i="31"/>
  <c r="BM1076" i="31"/>
  <c r="BM1077" i="31"/>
  <c r="BM1078" i="31"/>
  <c r="BM1079" i="31"/>
  <c r="BM1080" i="31"/>
  <c r="BM1081" i="31"/>
  <c r="BM1082" i="31"/>
  <c r="BM1083" i="31"/>
  <c r="BM1084" i="31"/>
  <c r="BM1085" i="31"/>
  <c r="BM1086" i="31"/>
  <c r="BM1087" i="31"/>
  <c r="BM1088" i="31"/>
  <c r="BM1089" i="31"/>
  <c r="BM1090" i="31"/>
  <c r="BM1091" i="31"/>
  <c r="BM1092" i="31"/>
  <c r="BM1093" i="31"/>
  <c r="BM1094" i="31"/>
  <c r="BM1095" i="31"/>
  <c r="BM1096" i="31"/>
  <c r="BM1097" i="31"/>
  <c r="BM1098" i="31"/>
  <c r="BM1099" i="31"/>
  <c r="BM1100" i="31"/>
  <c r="BM1101" i="31"/>
  <c r="BM1102" i="31"/>
  <c r="BM1103" i="31"/>
  <c r="BM1104" i="31"/>
  <c r="BM1105" i="31"/>
  <c r="BM1106" i="31"/>
  <c r="BM1107" i="31"/>
  <c r="BM1108" i="31"/>
  <c r="BM1109" i="31"/>
  <c r="BM1110" i="31"/>
  <c r="BM1111" i="31"/>
  <c r="BM1112" i="31"/>
  <c r="BM1113" i="31"/>
  <c r="BM1114" i="31"/>
  <c r="BM1115" i="31"/>
  <c r="BM1116" i="31"/>
  <c r="BM1117" i="31"/>
  <c r="BM1118" i="31"/>
  <c r="BM1119" i="31"/>
  <c r="BM1120" i="31"/>
  <c r="BM1121" i="31"/>
  <c r="BM1122" i="31"/>
  <c r="BM1123" i="31"/>
  <c r="BM1124" i="31"/>
  <c r="BM1125" i="31"/>
  <c r="BM1126" i="31"/>
  <c r="BM1127" i="31"/>
  <c r="BM1128" i="31"/>
  <c r="BM1129" i="31"/>
  <c r="BM1130" i="31"/>
  <c r="BM1131" i="31"/>
  <c r="BM1132" i="31"/>
  <c r="BM1133" i="31"/>
  <c r="BM1134" i="31"/>
  <c r="BM1135" i="31"/>
  <c r="BM1136" i="31"/>
  <c r="BM1137" i="31"/>
  <c r="BM1138" i="31"/>
  <c r="BM1139" i="31"/>
  <c r="BM1140" i="31"/>
  <c r="BM1141" i="31"/>
  <c r="BM1142" i="31"/>
  <c r="BM1143" i="31"/>
  <c r="BM1144" i="31"/>
  <c r="BM1145" i="31"/>
  <c r="BM1146" i="31"/>
  <c r="BM1147" i="31"/>
  <c r="BM1148" i="31"/>
  <c r="BM1149" i="31"/>
  <c r="BM1150" i="31"/>
  <c r="BM1151" i="31"/>
  <c r="BM1152" i="31"/>
  <c r="BM1153" i="31"/>
  <c r="BM1154" i="31"/>
  <c r="BM1155" i="31"/>
  <c r="BM1156" i="31"/>
  <c r="BM1157" i="31"/>
  <c r="BM1158" i="31"/>
  <c r="BM1159" i="31"/>
  <c r="BM1160" i="31"/>
  <c r="BM1161" i="31"/>
  <c r="BM1162" i="31"/>
  <c r="BM1163" i="31"/>
  <c r="BM1164" i="31"/>
  <c r="BM1165" i="31"/>
  <c r="BM1166" i="31"/>
  <c r="BM1167" i="31"/>
  <c r="BM1168" i="31"/>
  <c r="BM1169" i="31"/>
  <c r="BM1170" i="31"/>
  <c r="BM1171" i="31"/>
  <c r="BM1172" i="31"/>
  <c r="BM1173" i="31"/>
  <c r="BM1174" i="31"/>
  <c r="BM1175" i="31"/>
  <c r="BM1176" i="31"/>
  <c r="BM1177" i="31"/>
  <c r="BM1178" i="31"/>
  <c r="BM1179" i="31"/>
  <c r="BM1180" i="31"/>
  <c r="BM1181" i="31"/>
  <c r="BM1182" i="31"/>
  <c r="BM1183" i="31"/>
  <c r="BM1184" i="31"/>
  <c r="BM1185" i="31"/>
  <c r="BM1186" i="31"/>
  <c r="BM1187" i="31"/>
  <c r="BM1188" i="31"/>
  <c r="BM1189" i="31"/>
  <c r="BM1190" i="31"/>
  <c r="BM1191" i="31"/>
  <c r="BM1192" i="31"/>
  <c r="BM1193" i="31"/>
  <c r="BM1194" i="31"/>
  <c r="BM1195" i="31"/>
  <c r="BM1196" i="31"/>
  <c r="BM1197" i="31"/>
  <c r="BM1198" i="31"/>
  <c r="BM1199" i="31"/>
  <c r="BM1200" i="31"/>
  <c r="BM1201" i="31"/>
  <c r="BM1202" i="31"/>
  <c r="BM1203" i="31"/>
  <c r="BM1204" i="31"/>
  <c r="BM1205" i="31"/>
  <c r="BM1206" i="31"/>
  <c r="BM1207" i="31"/>
  <c r="BM1208" i="31"/>
  <c r="BM1209" i="31"/>
  <c r="BM1210" i="31"/>
  <c r="BM1211" i="31"/>
  <c r="BM1212" i="31"/>
  <c r="BM1213" i="31"/>
  <c r="BM1214" i="31"/>
  <c r="BM1215" i="31"/>
  <c r="BM1216" i="31"/>
  <c r="BM1217" i="31"/>
  <c r="BM1218" i="31"/>
  <c r="BM1219" i="31"/>
  <c r="BM1220" i="31"/>
  <c r="BM1221" i="31"/>
  <c r="BM1222" i="31"/>
  <c r="BM1223" i="31"/>
  <c r="BM1224" i="31"/>
  <c r="BM1225" i="31"/>
  <c r="BM1226" i="31"/>
  <c r="BM1227" i="31"/>
  <c r="BM1228" i="31"/>
  <c r="BM1229" i="31"/>
  <c r="BM1230" i="31"/>
  <c r="BM1231" i="31"/>
  <c r="BM1232" i="31"/>
  <c r="BM1233" i="31"/>
  <c r="BM1234" i="31"/>
  <c r="BM1235" i="31"/>
  <c r="BM1236" i="31"/>
  <c r="BM1237" i="31"/>
  <c r="BM1238" i="31"/>
  <c r="BM1239" i="31"/>
  <c r="BM1240" i="31"/>
  <c r="BM1241" i="31"/>
  <c r="BM1242" i="31"/>
  <c r="BM1243" i="31"/>
  <c r="BM1244" i="31"/>
  <c r="BM1245" i="31"/>
  <c r="BM1246" i="31"/>
  <c r="BM1247" i="31"/>
  <c r="BM1248" i="31"/>
  <c r="BM1249" i="31"/>
  <c r="BM1250" i="31"/>
  <c r="BM1251" i="31"/>
  <c r="BM1252" i="31"/>
  <c r="BM1253" i="31"/>
  <c r="BM1254" i="31"/>
  <c r="BM1255" i="31"/>
  <c r="BM1256" i="31"/>
  <c r="BM1257" i="31"/>
  <c r="BM1258" i="31"/>
  <c r="BM1259" i="31"/>
  <c r="BM1260" i="31"/>
  <c r="BM1261" i="31"/>
  <c r="BM1262" i="31"/>
  <c r="BM1263" i="31"/>
  <c r="BM1264" i="31"/>
  <c r="BM1265" i="31"/>
  <c r="BM1266" i="31"/>
  <c r="BM1267" i="31"/>
  <c r="BM1268" i="31"/>
  <c r="BM1269" i="31"/>
  <c r="BM1270" i="31"/>
  <c r="BM1271" i="31"/>
  <c r="BM1272" i="31"/>
  <c r="BM1273" i="31"/>
  <c r="BM1274" i="31"/>
  <c r="BM1275" i="31"/>
  <c r="BM1276" i="31"/>
  <c r="BM1277" i="31"/>
  <c r="BM1278" i="31"/>
  <c r="BM1279" i="31"/>
  <c r="BM1280" i="31"/>
  <c r="BM1281" i="31"/>
  <c r="BM1282" i="31"/>
  <c r="BM1283" i="31"/>
  <c r="BM1284" i="31"/>
  <c r="BM1285" i="31"/>
  <c r="BM1286" i="31"/>
  <c r="BM1287" i="31"/>
  <c r="BM1288" i="31"/>
  <c r="BM1289" i="31"/>
  <c r="BM1290" i="31"/>
  <c r="BM1291" i="31"/>
  <c r="BM1292" i="31"/>
  <c r="BM1293" i="31"/>
  <c r="BM1294" i="31"/>
  <c r="BM1295" i="31"/>
  <c r="BM1296" i="31"/>
  <c r="BM1297" i="31"/>
  <c r="BM1298" i="31"/>
  <c r="BM1299" i="31"/>
  <c r="BM1300" i="31"/>
  <c r="BM1301" i="31"/>
  <c r="BM1302" i="31"/>
  <c r="BM1303" i="31"/>
  <c r="BM1304" i="31"/>
  <c r="BM1305" i="31"/>
  <c r="BM1306" i="31"/>
  <c r="BM1307" i="31"/>
  <c r="BM1308" i="31"/>
  <c r="BM1309" i="31"/>
  <c r="BM1310" i="31"/>
  <c r="BM1311" i="31"/>
  <c r="BM1312" i="31"/>
  <c r="BM1313" i="31"/>
  <c r="BM1314" i="31"/>
  <c r="BM1315" i="31"/>
  <c r="BM1316" i="31"/>
  <c r="BM1317" i="31"/>
  <c r="BM1318" i="31"/>
  <c r="BM1319" i="31"/>
  <c r="BM1320" i="31"/>
  <c r="BM1321" i="31"/>
  <c r="BM1322" i="31"/>
  <c r="BM1323" i="31"/>
  <c r="BM1324" i="31"/>
  <c r="BM1325" i="31"/>
  <c r="BM1326" i="31"/>
  <c r="BM1327" i="31"/>
  <c r="BM1328" i="31"/>
  <c r="BM1329" i="31"/>
  <c r="BM1330" i="31"/>
  <c r="BM1331" i="31"/>
  <c r="BM1332" i="31"/>
  <c r="BM1333" i="31"/>
  <c r="BM1334" i="31"/>
  <c r="BM1335" i="31"/>
  <c r="BM1336" i="31"/>
  <c r="BM1337" i="31"/>
  <c r="BM1338" i="31"/>
  <c r="BM1339" i="31"/>
  <c r="BM1340" i="31"/>
  <c r="BM1341" i="31"/>
  <c r="BM1342" i="31"/>
  <c r="BM1343" i="31"/>
  <c r="BM1344" i="31"/>
  <c r="BM1345" i="31"/>
  <c r="BM1346" i="31"/>
  <c r="BM1347" i="31"/>
  <c r="BM1348" i="31"/>
  <c r="BM1349" i="31"/>
  <c r="BM1350" i="31"/>
  <c r="BM1351" i="31"/>
  <c r="BM1352" i="31"/>
  <c r="BM1353" i="31"/>
  <c r="BM1354" i="31"/>
  <c r="BM1355" i="31"/>
  <c r="BM1356" i="31"/>
  <c r="BM1357" i="31"/>
  <c r="BM1358" i="31"/>
  <c r="BM1359" i="31"/>
  <c r="BM1360" i="31"/>
  <c r="BM1361" i="31"/>
  <c r="BM1362" i="31"/>
  <c r="BM1363" i="31"/>
  <c r="BM1364" i="31"/>
  <c r="BM1365" i="31"/>
  <c r="BM1366" i="31"/>
  <c r="BM1367" i="31"/>
  <c r="BM1368" i="31"/>
  <c r="BM1369" i="31"/>
  <c r="BM1370" i="31"/>
  <c r="BM1371" i="31"/>
  <c r="BM1372" i="31"/>
  <c r="BM1373" i="31"/>
  <c r="BM1374" i="31"/>
  <c r="BM1375" i="31"/>
  <c r="BM1376" i="31"/>
  <c r="BM1377" i="31"/>
  <c r="BM1378" i="31"/>
  <c r="BM1379" i="31"/>
  <c r="BM1380" i="31"/>
  <c r="BM1381" i="31"/>
  <c r="BM1382" i="31"/>
  <c r="BM1383" i="31"/>
  <c r="BM1384" i="31"/>
  <c r="BM1385" i="31"/>
  <c r="BM1386" i="31"/>
  <c r="BM1387" i="31"/>
  <c r="BM1388" i="31"/>
  <c r="BM1389" i="31"/>
  <c r="BM1390" i="31"/>
  <c r="BM1391" i="31"/>
  <c r="BM1392" i="31"/>
  <c r="BM1393" i="31"/>
  <c r="BM1394" i="31"/>
  <c r="BM1395" i="31"/>
  <c r="BM1396" i="31"/>
  <c r="BM1397" i="31"/>
  <c r="BM1398" i="31"/>
  <c r="BM1399" i="31"/>
  <c r="BM1400" i="31"/>
  <c r="BM1401" i="31"/>
  <c r="BM1402" i="31"/>
  <c r="BM1403" i="31"/>
  <c r="BM1404" i="31"/>
  <c r="BM1405" i="31"/>
  <c r="BM1406" i="31"/>
  <c r="BM1407" i="31"/>
  <c r="BM1408" i="31"/>
  <c r="BM1409" i="31"/>
  <c r="BM1410" i="31"/>
  <c r="BM1411" i="31"/>
  <c r="BM1412" i="31"/>
  <c r="BM1413" i="31"/>
  <c r="BM1414" i="31"/>
  <c r="BM1415" i="31"/>
  <c r="BM1416" i="31"/>
  <c r="BM1417" i="31"/>
  <c r="BM1418" i="31"/>
  <c r="BM1419" i="31"/>
  <c r="BM1420" i="31"/>
  <c r="BM1421" i="31"/>
  <c r="BM1422" i="31"/>
  <c r="BM1423" i="31"/>
  <c r="BM1424" i="31"/>
  <c r="BM1425" i="31"/>
  <c r="BM1426" i="31"/>
  <c r="BM1427" i="31"/>
  <c r="BM1428" i="31"/>
  <c r="BM1429" i="31"/>
  <c r="BM1430" i="31"/>
  <c r="BM1431" i="31"/>
  <c r="BM1432" i="31"/>
  <c r="BM1433" i="31"/>
  <c r="BM1434" i="31"/>
  <c r="BM1435" i="31"/>
  <c r="BM1436" i="31"/>
  <c r="BM1437" i="31"/>
  <c r="BM1438" i="31"/>
  <c r="BM1439" i="31"/>
  <c r="BM1440" i="31"/>
  <c r="BM1441" i="31"/>
  <c r="BM1442" i="31"/>
  <c r="BM1443" i="31"/>
  <c r="BM1444" i="31"/>
  <c r="BM1445" i="31"/>
  <c r="BM1446" i="31"/>
  <c r="BM1447" i="31"/>
  <c r="BM1448" i="31"/>
  <c r="BM1449" i="31"/>
  <c r="BM1450" i="31"/>
  <c r="BM1451" i="31"/>
  <c r="BM1452" i="31"/>
  <c r="BM1453" i="31"/>
  <c r="BM1454" i="31"/>
  <c r="BM1455" i="31"/>
  <c r="BM1456" i="31"/>
  <c r="BM1457" i="31"/>
  <c r="BM1458" i="31"/>
  <c r="BM1459" i="31"/>
  <c r="BM1460" i="31"/>
  <c r="BM1461" i="31"/>
  <c r="BM1462" i="31"/>
  <c r="BM1463" i="31"/>
  <c r="BM1464" i="31"/>
  <c r="BM1465" i="31"/>
  <c r="BM1466" i="31"/>
  <c r="BM1467" i="31"/>
  <c r="BM1468" i="31"/>
  <c r="BM1469" i="31"/>
  <c r="BM1470" i="31"/>
  <c r="BM1471" i="31"/>
  <c r="BM1472" i="31"/>
  <c r="BM1473" i="31"/>
  <c r="BM1474" i="31"/>
  <c r="BM1475" i="31"/>
  <c r="BM1476" i="31"/>
  <c r="BM1477" i="31"/>
  <c r="BM1478" i="31"/>
  <c r="BM1479" i="31"/>
  <c r="BM1480" i="31"/>
  <c r="BM1481" i="31"/>
  <c r="BM1482" i="31"/>
  <c r="BM1483" i="31"/>
  <c r="BM1484" i="31"/>
  <c r="BM1485" i="31"/>
  <c r="BM1486" i="31"/>
  <c r="BM1487" i="31"/>
  <c r="BM1488" i="31"/>
  <c r="BM1489" i="31"/>
  <c r="BM1490" i="31"/>
  <c r="BM1491" i="31"/>
  <c r="BM1492" i="31"/>
  <c r="BM1493" i="31"/>
  <c r="BM1494" i="31"/>
  <c r="BM1495" i="31"/>
  <c r="BM1496" i="31"/>
  <c r="BM1497" i="31"/>
  <c r="BM1498" i="31"/>
  <c r="BM1499" i="31"/>
  <c r="BM1500" i="31"/>
  <c r="BM1501" i="31"/>
  <c r="BM1502" i="31"/>
  <c r="BM1503" i="31"/>
  <c r="BM1504" i="31"/>
  <c r="BM1505" i="31"/>
  <c r="BM1506" i="31"/>
  <c r="BM1507" i="31"/>
  <c r="BM1508" i="31"/>
  <c r="BM1509" i="31"/>
  <c r="BM1510" i="31"/>
  <c r="BM1511" i="31"/>
  <c r="BM1512" i="31"/>
  <c r="BM1513" i="31"/>
  <c r="BM1514" i="31"/>
  <c r="BM1515" i="31"/>
  <c r="BM1516" i="31"/>
  <c r="BM1517" i="31"/>
  <c r="BM1518" i="31"/>
  <c r="BM1519" i="31"/>
  <c r="BM1520" i="31"/>
  <c r="BM1521" i="31"/>
  <c r="BM1522" i="31"/>
  <c r="BM1523" i="31"/>
  <c r="BM1524" i="31"/>
  <c r="BM1525" i="31"/>
  <c r="BM1526" i="31"/>
  <c r="BM1527" i="31"/>
  <c r="BM1528" i="31"/>
  <c r="BM1529" i="31"/>
  <c r="BM1530" i="31"/>
  <c r="BM1531" i="31"/>
  <c r="BM1532" i="31"/>
  <c r="BM1533" i="31"/>
  <c r="BM1534" i="31"/>
  <c r="BM1535" i="31"/>
  <c r="BM1536" i="31"/>
  <c r="BM1537" i="31"/>
  <c r="BM1538" i="31"/>
  <c r="BM1539" i="31"/>
  <c r="BM1540" i="31"/>
  <c r="BM1541" i="31"/>
  <c r="BM1542" i="31"/>
  <c r="BM1543" i="31"/>
  <c r="BM1544" i="31"/>
  <c r="BM1545" i="31"/>
  <c r="BM1546" i="31"/>
  <c r="BM1547" i="31"/>
  <c r="BM1548" i="31"/>
  <c r="BM1549" i="31"/>
  <c r="BM1550" i="31"/>
  <c r="BM1551" i="31"/>
  <c r="BM1552" i="31"/>
  <c r="BM1553" i="31"/>
  <c r="BM1554" i="31"/>
  <c r="BM1555" i="31"/>
  <c r="BM1556" i="31"/>
  <c r="BM1557" i="31"/>
  <c r="BM1558" i="31"/>
  <c r="BM1559" i="31"/>
  <c r="BM1560" i="31"/>
  <c r="BM1561" i="31"/>
  <c r="BM1562" i="31"/>
  <c r="BM1563" i="31"/>
  <c r="BM1564" i="31"/>
  <c r="BM1565" i="31"/>
  <c r="BM1566" i="31"/>
  <c r="BM1567" i="31"/>
  <c r="BM1568" i="31"/>
  <c r="BM1569" i="31"/>
  <c r="BM1570" i="31"/>
  <c r="BM1571" i="31"/>
  <c r="BM1572" i="31"/>
  <c r="BM1573" i="31"/>
  <c r="BM1574" i="31"/>
  <c r="BM1575" i="31"/>
  <c r="BM1576" i="31"/>
  <c r="BM1577" i="31"/>
  <c r="BM1578" i="31"/>
  <c r="BM1579" i="31"/>
  <c r="BM1580" i="31"/>
  <c r="BM1581" i="31"/>
  <c r="BM1582" i="31"/>
  <c r="BM1583" i="31"/>
  <c r="BM1584" i="31"/>
  <c r="BM1585" i="31"/>
  <c r="BM1586" i="31"/>
  <c r="BM1587" i="31"/>
  <c r="BM1588" i="31"/>
  <c r="BM1589" i="31"/>
  <c r="BM1590" i="31"/>
  <c r="BM1591" i="31"/>
  <c r="BM1592" i="31"/>
  <c r="BM1593" i="31"/>
  <c r="BM1594" i="31"/>
  <c r="BM1595" i="31"/>
  <c r="BM1596" i="31"/>
  <c r="BM1597" i="31"/>
  <c r="BM1598" i="31"/>
  <c r="BM1599" i="31"/>
  <c r="BM1600" i="31"/>
  <c r="BM1601" i="31"/>
  <c r="BM1602" i="31"/>
  <c r="BM1603" i="31"/>
  <c r="BM1604" i="31"/>
  <c r="BM1605" i="31"/>
  <c r="BM1606" i="31"/>
  <c r="BM1607" i="31"/>
  <c r="BM1608" i="31"/>
  <c r="BM1609" i="31"/>
  <c r="BM1610" i="31"/>
  <c r="BM1611" i="31"/>
  <c r="BM1612" i="31"/>
  <c r="BM1613" i="31"/>
  <c r="BM1614" i="31"/>
  <c r="BM1615" i="31"/>
  <c r="BM1616" i="31"/>
  <c r="BM1617" i="31"/>
  <c r="BM1618" i="31"/>
  <c r="BM1619" i="31"/>
  <c r="BM1620" i="31"/>
  <c r="BM1621" i="31"/>
  <c r="BM1622" i="31"/>
  <c r="BM1623" i="31"/>
  <c r="BM1624" i="31"/>
  <c r="BM1625" i="31"/>
  <c r="BM1626" i="31"/>
  <c r="BM1627" i="31"/>
  <c r="BM1628" i="31"/>
  <c r="BM1629" i="31"/>
  <c r="BM1630" i="31"/>
  <c r="BM1631" i="31"/>
  <c r="BM1632" i="31"/>
  <c r="BM1633" i="31"/>
  <c r="BM1634" i="31"/>
  <c r="BM1635" i="31"/>
  <c r="BM1636" i="31"/>
  <c r="BM1637" i="31"/>
  <c r="BM1638" i="31"/>
  <c r="BM1639" i="31"/>
  <c r="BM1640" i="31"/>
  <c r="BM1641" i="31"/>
  <c r="BM1642" i="31"/>
  <c r="BM1643" i="31"/>
  <c r="BM1644" i="31"/>
  <c r="BM1645" i="31"/>
  <c r="BM1646" i="31"/>
  <c r="BM1647" i="31"/>
  <c r="BM1648" i="31"/>
  <c r="BM1649" i="31"/>
  <c r="BM1650" i="31"/>
  <c r="BM1651" i="31"/>
  <c r="BM1652" i="31"/>
  <c r="BM1653" i="31"/>
  <c r="BM1654" i="31"/>
  <c r="BM1655" i="31"/>
  <c r="BM1656" i="31"/>
  <c r="BM1657" i="31"/>
  <c r="BM1658" i="31"/>
  <c r="BM1659" i="31"/>
  <c r="BM1660" i="31"/>
  <c r="BM1661" i="31"/>
  <c r="BM1662" i="31"/>
  <c r="BM1663" i="31"/>
  <c r="BM1664" i="31"/>
  <c r="BM1665" i="31"/>
  <c r="BM1666" i="31"/>
  <c r="BM1667" i="31"/>
  <c r="BM1668" i="31"/>
  <c r="BM1669" i="31"/>
  <c r="BM1670" i="31"/>
  <c r="BM1671" i="31"/>
  <c r="BM1672" i="31"/>
  <c r="BM1673" i="31"/>
  <c r="BM1674" i="31"/>
  <c r="BM1675" i="31"/>
  <c r="BM1676" i="31"/>
  <c r="BM1677" i="31"/>
  <c r="BM1678" i="31"/>
  <c r="BM1679" i="31"/>
  <c r="BM1680" i="31"/>
  <c r="BM1681" i="31"/>
  <c r="BM1682" i="31"/>
  <c r="BM1683" i="31"/>
  <c r="BM1684" i="31"/>
  <c r="BM1685" i="31"/>
  <c r="BM1686" i="31"/>
  <c r="BM1687" i="31"/>
  <c r="BM1688" i="31"/>
  <c r="BM1689" i="31"/>
  <c r="BM1690" i="31"/>
  <c r="BM1691" i="31"/>
  <c r="BM1692" i="31"/>
  <c r="BM1693" i="31"/>
  <c r="BM1694" i="31"/>
  <c r="BM1695" i="31"/>
  <c r="BM1696" i="31"/>
  <c r="BM1697" i="31"/>
  <c r="BM1698" i="31"/>
  <c r="BM1699" i="31"/>
  <c r="BM1700" i="31"/>
  <c r="BM1701" i="31"/>
  <c r="BM1702" i="31"/>
  <c r="BM1703" i="31"/>
  <c r="BM1704" i="31"/>
  <c r="BM1705" i="31"/>
  <c r="BM1706" i="31"/>
  <c r="BM1707" i="31"/>
  <c r="BM1708" i="31"/>
  <c r="BM1709" i="31"/>
  <c r="BM1710" i="31"/>
  <c r="BM1711" i="31"/>
  <c r="BM1712" i="31"/>
  <c r="BM1713" i="31"/>
  <c r="BM1714" i="31"/>
  <c r="BM1715" i="31"/>
  <c r="BM1716" i="31"/>
  <c r="BM1717" i="31"/>
  <c r="BM1718" i="31"/>
  <c r="BM1719" i="31"/>
  <c r="BM1720" i="31"/>
  <c r="BM1721" i="31"/>
  <c r="BM1722" i="31"/>
  <c r="BM1723" i="31"/>
  <c r="BM1724" i="31"/>
  <c r="BM1725" i="31"/>
  <c r="BM1726" i="31"/>
  <c r="BM1727" i="31"/>
  <c r="BM1728" i="31"/>
  <c r="BM1729" i="31"/>
  <c r="BM1730" i="31"/>
  <c r="BM1731" i="31"/>
  <c r="BM1732" i="31"/>
  <c r="BM1733" i="31"/>
  <c r="BM1734" i="31"/>
  <c r="BM1735" i="31"/>
  <c r="BM1736" i="31"/>
  <c r="BM1737" i="31"/>
  <c r="BM1738" i="31"/>
  <c r="BM1739" i="31"/>
  <c r="BM1740" i="31"/>
  <c r="BM1741" i="31"/>
  <c r="BM1742" i="31"/>
  <c r="BM1743" i="31"/>
  <c r="BM1744" i="31"/>
  <c r="BM1745" i="31"/>
  <c r="BM1746" i="31"/>
  <c r="BM1747" i="31"/>
  <c r="BM1748" i="31"/>
  <c r="BM1749" i="31"/>
  <c r="BM1750" i="31"/>
  <c r="BM1751" i="31"/>
  <c r="BM1752" i="31"/>
  <c r="BM1753" i="31"/>
  <c r="BM1754" i="31"/>
  <c r="BM1755" i="31"/>
  <c r="BM1756" i="31"/>
  <c r="BM1757" i="31"/>
  <c r="BM1758" i="31"/>
  <c r="BM1759" i="31"/>
  <c r="BM1760" i="31"/>
  <c r="BM1761" i="31"/>
  <c r="BM1762" i="31"/>
  <c r="BM1763" i="31"/>
  <c r="BM1764" i="31"/>
  <c r="BM1765" i="31"/>
  <c r="BM1766" i="31"/>
  <c r="BM1767" i="31"/>
  <c r="BM1768" i="31"/>
  <c r="BM1769" i="31"/>
  <c r="BM1770" i="31"/>
  <c r="BM1771" i="31"/>
  <c r="BM1772" i="31"/>
  <c r="BM1773" i="31"/>
  <c r="BM1774" i="31"/>
  <c r="BM1775" i="31"/>
  <c r="BM1776" i="31"/>
  <c r="BM1777" i="31"/>
  <c r="BM1778" i="31"/>
  <c r="BM1779" i="31"/>
  <c r="BM1780" i="31"/>
  <c r="BM1781" i="31"/>
  <c r="BM1782" i="31"/>
  <c r="BM1783" i="31"/>
  <c r="BM1784" i="31"/>
  <c r="BM1785" i="31"/>
  <c r="BM1786" i="31"/>
  <c r="BM1787" i="31"/>
  <c r="BM1788" i="31"/>
  <c r="BM1789" i="31"/>
  <c r="BM1790" i="31"/>
  <c r="BM1791" i="31"/>
  <c r="BM1792" i="31"/>
  <c r="BM1793" i="31"/>
  <c r="BM1794" i="31"/>
  <c r="BM1795" i="31"/>
  <c r="BM1796" i="31"/>
  <c r="BM1797" i="31"/>
  <c r="BM1798" i="31"/>
  <c r="BM1799" i="31"/>
  <c r="BM1800" i="31"/>
  <c r="BM1801" i="31"/>
  <c r="BM1802" i="31"/>
  <c r="BM1803" i="31"/>
  <c r="BM1804" i="31"/>
  <c r="BM1805" i="31"/>
  <c r="BM1806" i="31"/>
  <c r="BM1807" i="31"/>
  <c r="BM1808" i="31"/>
  <c r="BM1809" i="31"/>
  <c r="BM1810" i="31"/>
  <c r="BM1811" i="31"/>
  <c r="BM1812" i="31"/>
  <c r="BM1813" i="31"/>
  <c r="BM1814" i="31"/>
  <c r="BM1815" i="31"/>
  <c r="BM1816" i="31"/>
  <c r="BM1817" i="31"/>
  <c r="BM1818" i="31"/>
  <c r="BM1819" i="31"/>
  <c r="BM1820" i="31"/>
  <c r="BM1821" i="31"/>
  <c r="BM1822" i="31"/>
  <c r="BM1823" i="31"/>
  <c r="BM1824" i="31"/>
  <c r="BM1825" i="31"/>
  <c r="BM1826" i="31"/>
  <c r="BM1827" i="31"/>
  <c r="BM1828" i="31"/>
  <c r="BM1829" i="31"/>
  <c r="BM1830" i="31"/>
  <c r="BM1831" i="31"/>
  <c r="BM1832" i="31"/>
  <c r="BM1833" i="31"/>
  <c r="BM1834" i="31"/>
  <c r="BM1835" i="31"/>
  <c r="BM1836" i="31"/>
  <c r="BM1837" i="31"/>
  <c r="BM1838" i="31"/>
  <c r="BM1839" i="31"/>
  <c r="BM1840" i="31"/>
  <c r="BM1841" i="31"/>
  <c r="BM1842" i="31"/>
  <c r="BM1843" i="31"/>
  <c r="BM1844" i="31"/>
  <c r="BM1845" i="31"/>
  <c r="BM1846" i="31"/>
  <c r="BM1847" i="31"/>
  <c r="BM1848" i="31"/>
  <c r="BM1849" i="31"/>
  <c r="BM1850" i="31"/>
  <c r="BM1851" i="31"/>
  <c r="BM1852" i="31"/>
  <c r="BM1853" i="31"/>
  <c r="BM1854" i="31"/>
  <c r="BM1855" i="31"/>
  <c r="BM1856" i="31"/>
  <c r="BM1857" i="31"/>
  <c r="BM1858" i="31"/>
  <c r="BM1859" i="31"/>
  <c r="BM1860" i="31"/>
  <c r="BM1861" i="31"/>
  <c r="BM1862" i="31"/>
  <c r="BM1863" i="31"/>
  <c r="BM1864" i="31"/>
  <c r="BM1865" i="31"/>
  <c r="BM1866" i="31"/>
  <c r="BM1867" i="31"/>
  <c r="BM1868" i="31"/>
  <c r="BM1869" i="31"/>
  <c r="BM1870" i="31"/>
  <c r="BM1871" i="31"/>
  <c r="BM1872" i="31"/>
  <c r="BM1873" i="31"/>
  <c r="BM1874" i="31"/>
  <c r="BM1875" i="31"/>
  <c r="BM1876" i="31"/>
  <c r="BM1877" i="31"/>
  <c r="BM1878" i="31"/>
  <c r="BM1879" i="31"/>
  <c r="BM1880" i="31"/>
  <c r="BM1881" i="31"/>
  <c r="BM1882" i="31"/>
  <c r="BM1883" i="31"/>
  <c r="BM1884" i="31"/>
  <c r="BM1885" i="31"/>
  <c r="BM1886" i="31"/>
  <c r="BM1887" i="31"/>
  <c r="BM1888" i="31"/>
  <c r="BM1889" i="31"/>
  <c r="BM1890" i="31"/>
  <c r="BM1891" i="31"/>
  <c r="BM1892" i="31"/>
  <c r="BM1893" i="31"/>
  <c r="BM1894" i="31"/>
  <c r="BM1895" i="31"/>
  <c r="BM1896" i="31"/>
  <c r="BM1897" i="31"/>
  <c r="BM1898" i="31"/>
  <c r="BM1899" i="31"/>
  <c r="BM1900" i="31"/>
  <c r="BM1901" i="31"/>
  <c r="BM1902" i="31"/>
  <c r="BM1903" i="31"/>
  <c r="BM1904" i="31"/>
  <c r="BM1905" i="31"/>
  <c r="BM1906" i="31"/>
  <c r="BM1907" i="31"/>
  <c r="BM1908" i="31"/>
  <c r="BM1909" i="31"/>
  <c r="BM1910" i="31"/>
  <c r="BM1911" i="31"/>
  <c r="BM1912" i="31"/>
  <c r="BM1913" i="31"/>
  <c r="BM1914" i="31"/>
  <c r="BM1915" i="31"/>
  <c r="BM1916" i="31"/>
  <c r="BM1917" i="31"/>
  <c r="BM1918" i="31"/>
  <c r="BM1919" i="31"/>
  <c r="BM1920" i="31"/>
  <c r="BM1921" i="31"/>
  <c r="BM1922" i="31"/>
  <c r="BM1923" i="31"/>
  <c r="BM1924" i="31"/>
  <c r="BM1925" i="31"/>
  <c r="BM1926" i="31"/>
  <c r="BM1927" i="31"/>
  <c r="BM1928" i="31"/>
  <c r="BM1929" i="31"/>
  <c r="BM1930" i="31"/>
  <c r="BM1931" i="31"/>
  <c r="BM1932" i="31"/>
  <c r="BM1933" i="31"/>
  <c r="BM1934" i="31"/>
  <c r="BM1935" i="31"/>
  <c r="BM1936" i="31"/>
  <c r="BM1937" i="31"/>
  <c r="BM1938" i="31"/>
  <c r="BM1939" i="31"/>
  <c r="BM1940" i="31"/>
  <c r="BM1941" i="31"/>
  <c r="BM1942" i="31"/>
  <c r="BM1943" i="31"/>
  <c r="BM1944" i="31"/>
  <c r="BM1945" i="31"/>
  <c r="BM1946" i="31"/>
  <c r="BM1947" i="31"/>
  <c r="BM1948" i="31"/>
  <c r="BM1949" i="31"/>
  <c r="BM1950" i="31"/>
  <c r="BM1951" i="31"/>
  <c r="BM1952" i="31"/>
  <c r="BM1953" i="31"/>
  <c r="BM1954" i="31"/>
  <c r="BM1955" i="31"/>
  <c r="BM1956" i="31"/>
  <c r="BM1957" i="31"/>
  <c r="BM1958" i="31"/>
  <c r="BM1959" i="31"/>
  <c r="BM1960" i="31"/>
  <c r="BM1961" i="31"/>
  <c r="BM1962" i="31"/>
  <c r="BM1963" i="31"/>
  <c r="BM1964" i="31"/>
  <c r="BM1965" i="31"/>
  <c r="BM1966" i="31"/>
  <c r="BM1967" i="31"/>
  <c r="BM1968" i="31"/>
  <c r="BM1969" i="31"/>
  <c r="BM1970" i="31"/>
  <c r="BM1971" i="31"/>
  <c r="BM1972" i="31"/>
  <c r="BM1973" i="31"/>
  <c r="BM1974" i="31"/>
  <c r="BM1975" i="31"/>
  <c r="BM1976" i="31"/>
  <c r="BM1977" i="31"/>
  <c r="BM1978" i="31"/>
  <c r="BM1979" i="31"/>
  <c r="BM1980" i="31"/>
  <c r="BM1981" i="31"/>
  <c r="BM1982" i="31"/>
  <c r="BM1983" i="31"/>
  <c r="BM1984" i="31"/>
  <c r="BM1985" i="31"/>
  <c r="BM1986" i="31"/>
  <c r="BM1987" i="31"/>
  <c r="BM1988" i="31"/>
  <c r="BM1989" i="31"/>
  <c r="BM1990" i="31"/>
  <c r="BM1991" i="31"/>
  <c r="BM1992" i="31"/>
  <c r="BM1993" i="31"/>
  <c r="BM1994" i="31"/>
  <c r="BM1995" i="31"/>
  <c r="BM1996" i="31"/>
  <c r="BM1997" i="31"/>
  <c r="BM1998" i="31"/>
  <c r="BM1999" i="31"/>
  <c r="BM2000" i="31"/>
  <c r="BM2001" i="31"/>
  <c r="BM2002" i="31"/>
  <c r="BM2003" i="31"/>
  <c r="BM2004" i="31"/>
  <c r="BM2005" i="31"/>
  <c r="BM2006" i="31"/>
  <c r="BM2007" i="31"/>
  <c r="BM2008" i="31"/>
  <c r="BM2009" i="31"/>
  <c r="BM2010" i="31"/>
  <c r="BM2011" i="31"/>
  <c r="BM2012" i="31"/>
  <c r="BM2013" i="31"/>
  <c r="BM2014" i="31"/>
  <c r="BM2015" i="31"/>
  <c r="BM2016" i="31"/>
  <c r="BM2017" i="31"/>
  <c r="BM2018" i="31"/>
  <c r="BM2019" i="31"/>
  <c r="BM2020" i="31"/>
  <c r="BM2021" i="31"/>
  <c r="BM2022" i="31"/>
  <c r="BM2023" i="31"/>
  <c r="BM2024" i="31"/>
  <c r="BM2025" i="31"/>
  <c r="BM2026" i="31"/>
  <c r="BM2027" i="31"/>
  <c r="BM2028" i="31"/>
  <c r="BM2029" i="31"/>
  <c r="BM2030" i="31"/>
  <c r="BM2031" i="31"/>
  <c r="BM2032" i="31"/>
  <c r="BM2033" i="31"/>
  <c r="BM2034" i="31"/>
  <c r="BM2035" i="31"/>
  <c r="BM2036" i="31"/>
  <c r="BM2037" i="31"/>
  <c r="BM2038" i="31"/>
  <c r="BM2039" i="31"/>
  <c r="BM2040" i="31"/>
  <c r="BM2041" i="31"/>
  <c r="BM2042" i="31"/>
  <c r="BM2043" i="31"/>
  <c r="BM2044" i="31"/>
  <c r="BM2045" i="31"/>
  <c r="BM2046" i="31"/>
  <c r="BM2047" i="31"/>
  <c r="BM2048" i="31"/>
  <c r="BM2049" i="31"/>
  <c r="BM2050" i="31"/>
  <c r="BM2051" i="31"/>
  <c r="BM2052" i="31"/>
  <c r="BM2053" i="31"/>
  <c r="BM2054" i="31"/>
  <c r="BM2055" i="31"/>
  <c r="BM2056" i="31"/>
  <c r="BM2057" i="31"/>
  <c r="BM2058" i="31"/>
  <c r="BM2059" i="31"/>
  <c r="BM2060" i="31"/>
  <c r="BM2061" i="31"/>
  <c r="BM2062" i="31"/>
  <c r="BM2063" i="31"/>
  <c r="BM2064" i="31"/>
  <c r="BM2065" i="31"/>
  <c r="BM2066" i="31"/>
  <c r="BM2067" i="31"/>
  <c r="BM2068" i="31"/>
  <c r="BM2069" i="31"/>
  <c r="BM2070" i="31"/>
  <c r="BM2071" i="31"/>
  <c r="BM2072" i="31"/>
  <c r="BM2073" i="31"/>
  <c r="BM2074" i="31"/>
  <c r="BM2075" i="31"/>
  <c r="BM2076" i="31"/>
  <c r="BM2077" i="31"/>
  <c r="BM2078" i="31"/>
  <c r="BM2079" i="31"/>
  <c r="BM2080" i="31"/>
  <c r="BM2081" i="31"/>
  <c r="BM2082" i="31"/>
  <c r="BM2083" i="31"/>
  <c r="BM2084" i="31"/>
  <c r="BM2085" i="31"/>
  <c r="BM2086" i="31"/>
  <c r="BM2087" i="31"/>
  <c r="BM2088" i="31"/>
  <c r="BM2089" i="31"/>
  <c r="BM2090" i="31"/>
  <c r="BM2091" i="31"/>
  <c r="BM2092" i="31"/>
  <c r="BM2093" i="31"/>
  <c r="BM2094" i="31"/>
  <c r="BM2095" i="31"/>
  <c r="BM2096" i="31"/>
  <c r="BM2097" i="31"/>
  <c r="BM2098" i="31"/>
  <c r="BM2099" i="31"/>
  <c r="BM2100" i="31"/>
  <c r="BM2101" i="31"/>
  <c r="BM2102" i="31"/>
  <c r="BM2103" i="31"/>
  <c r="BM2104" i="31"/>
  <c r="BM2105" i="31"/>
  <c r="BM2106" i="31"/>
  <c r="BM2107" i="31"/>
  <c r="BM2108" i="31"/>
  <c r="BM2109" i="31"/>
  <c r="BM2110" i="31"/>
  <c r="BM2111" i="31"/>
  <c r="BM2112" i="31"/>
  <c r="BM2113" i="31"/>
  <c r="BM2114" i="31"/>
  <c r="BM2115" i="31"/>
  <c r="BM2116" i="31"/>
  <c r="BM2117" i="31"/>
  <c r="BM2118" i="31"/>
  <c r="BM2119" i="31"/>
  <c r="BM2120" i="31"/>
  <c r="BM2121" i="31"/>
  <c r="BM2122" i="31"/>
  <c r="BM2123" i="31"/>
  <c r="BM2124" i="31"/>
  <c r="BM2125" i="31"/>
  <c r="BM2126" i="31"/>
  <c r="BM2127" i="31"/>
  <c r="BM2128" i="31"/>
  <c r="BM2129" i="31"/>
  <c r="BM2130" i="31"/>
  <c r="BM2131" i="31"/>
  <c r="BM2132" i="31"/>
  <c r="BM2133" i="31"/>
  <c r="BM2134" i="31"/>
  <c r="BM2135" i="31"/>
  <c r="BM2136" i="31"/>
  <c r="BM2137" i="31"/>
  <c r="BM2138" i="31"/>
  <c r="BM2139" i="31"/>
  <c r="BM2140" i="31"/>
  <c r="BM2141" i="31"/>
  <c r="BM2142" i="31"/>
  <c r="BM2143" i="31"/>
  <c r="BM2144" i="31"/>
  <c r="BM2145" i="31"/>
  <c r="BM2146" i="31"/>
  <c r="BM2147" i="31"/>
  <c r="BM2148" i="31"/>
  <c r="BM2149" i="31"/>
  <c r="BM2150" i="31"/>
  <c r="BM2151" i="31"/>
  <c r="BM2152" i="31"/>
  <c r="BM2153" i="31"/>
  <c r="BM2154" i="31"/>
  <c r="BM2155" i="31"/>
  <c r="BM2156" i="31"/>
  <c r="BM2157" i="31"/>
  <c r="BM2158" i="31"/>
  <c r="BM2159" i="31"/>
  <c r="BM2160" i="31"/>
  <c r="BM2161" i="31"/>
  <c r="BM2162" i="31"/>
  <c r="BM2163" i="31"/>
  <c r="BM2164" i="31"/>
  <c r="BM2165" i="31"/>
  <c r="BM2166" i="31"/>
  <c r="BM2167" i="31"/>
  <c r="BM2168" i="31"/>
  <c r="BM2169" i="31"/>
  <c r="BM2170" i="31"/>
  <c r="BM2171" i="31"/>
  <c r="BM2172" i="31"/>
  <c r="BM2173" i="31"/>
  <c r="BM2174" i="31"/>
  <c r="BM2175" i="31"/>
  <c r="BM2176" i="31"/>
  <c r="BM2177" i="31"/>
  <c r="BM2178" i="31"/>
  <c r="BM2179" i="31"/>
  <c r="BM2180" i="31"/>
  <c r="BM2181" i="31"/>
  <c r="BM2182" i="31"/>
  <c r="BM2183" i="31"/>
  <c r="BM2184" i="31"/>
  <c r="BM2185" i="31"/>
  <c r="BM2186" i="31"/>
  <c r="BM2187" i="31"/>
  <c r="BM2188" i="31"/>
  <c r="BM2189" i="31"/>
  <c r="BM2190" i="31"/>
  <c r="BM2191" i="31"/>
  <c r="BM2192" i="31"/>
  <c r="BM2193" i="31"/>
  <c r="BM2194" i="31"/>
  <c r="BM2195" i="31"/>
  <c r="BM2196" i="31"/>
  <c r="BM2197" i="31"/>
  <c r="BM2198" i="31"/>
  <c r="BM2199" i="31"/>
  <c r="BM2200" i="31"/>
  <c r="BM2201" i="31"/>
  <c r="BM2202" i="31"/>
  <c r="BM2203" i="31"/>
  <c r="BM2204" i="31"/>
  <c r="BM2205" i="31"/>
  <c r="BM2206" i="31"/>
  <c r="BM2207" i="31"/>
  <c r="BM2208" i="31"/>
  <c r="BM2209" i="31"/>
  <c r="BM2210" i="31"/>
  <c r="BM2211" i="31"/>
  <c r="BM2212" i="31"/>
  <c r="BM2213" i="31"/>
  <c r="BM2214" i="31"/>
  <c r="BM2215" i="31"/>
  <c r="BM2216" i="31"/>
  <c r="BM2217" i="31"/>
  <c r="BM2218" i="31"/>
  <c r="BM2219" i="31"/>
  <c r="BM2220" i="31"/>
  <c r="BM2221" i="31"/>
  <c r="BM2222" i="31"/>
  <c r="BM2223" i="31"/>
  <c r="BM2224" i="31"/>
  <c r="BM2225" i="31"/>
  <c r="BM2226" i="31"/>
  <c r="BM2227" i="31"/>
  <c r="BM2228" i="31"/>
  <c r="BM2229" i="31"/>
  <c r="BM2230" i="31"/>
  <c r="BM2231" i="31"/>
  <c r="BM2232" i="31"/>
  <c r="BM2233" i="31"/>
  <c r="BM2234" i="31"/>
  <c r="BM2235" i="31"/>
  <c r="BM2236" i="31"/>
  <c r="BM2237" i="31"/>
  <c r="BM2238" i="31"/>
  <c r="BM2239" i="31"/>
  <c r="BM2240" i="31"/>
  <c r="BM2241" i="31"/>
  <c r="BM2242" i="31"/>
  <c r="BM2243" i="31"/>
  <c r="BM2244" i="31"/>
  <c r="BM2245" i="31"/>
  <c r="BM2246" i="31"/>
  <c r="BM2247" i="31"/>
  <c r="BM2248" i="31"/>
  <c r="BM2249" i="31"/>
  <c r="BM2250" i="31"/>
  <c r="BM2251" i="31"/>
  <c r="BM2252" i="31"/>
  <c r="BM2253" i="31"/>
  <c r="BM2254" i="31"/>
  <c r="BM2255" i="31"/>
  <c r="BM2256" i="31"/>
  <c r="BM2257" i="31"/>
  <c r="BM2258" i="31"/>
  <c r="BM2259" i="31"/>
  <c r="BM2260" i="31"/>
  <c r="BM2261" i="31"/>
  <c r="BM2262" i="31"/>
  <c r="BM2263" i="31"/>
  <c r="BM2264" i="31"/>
  <c r="BM2265" i="31"/>
  <c r="BM2266" i="31"/>
  <c r="BM2267" i="31"/>
  <c r="BM2268" i="31"/>
  <c r="BM2269" i="31"/>
  <c r="BM2270" i="31"/>
  <c r="BM2271" i="31"/>
  <c r="BM2272" i="31"/>
  <c r="BM2273" i="31"/>
  <c r="BM2274" i="31"/>
  <c r="BM2275" i="31"/>
  <c r="BM2276" i="31"/>
  <c r="BM2277" i="31"/>
  <c r="BM2278" i="31"/>
  <c r="BM2279" i="31"/>
  <c r="BM2280" i="31"/>
  <c r="BM2281" i="31"/>
  <c r="BM2282" i="31"/>
  <c r="BM2283" i="31"/>
  <c r="BM2284" i="31"/>
  <c r="BM2285" i="31"/>
  <c r="BM2286" i="31"/>
  <c r="BM2287" i="31"/>
  <c r="BM2288" i="31"/>
  <c r="BM2289" i="31"/>
  <c r="BM2290" i="31"/>
  <c r="BM2291" i="31"/>
  <c r="BM2292" i="31"/>
  <c r="BM2293" i="31"/>
  <c r="BM2294" i="31"/>
  <c r="BM2295" i="31"/>
  <c r="BM2296" i="31"/>
  <c r="BM2297" i="31"/>
  <c r="BM2298" i="31"/>
  <c r="BM2299" i="31"/>
  <c r="BM2300" i="31"/>
  <c r="BM2301" i="31"/>
  <c r="BM2302" i="31"/>
  <c r="BM2303" i="31"/>
  <c r="BM2304" i="31"/>
  <c r="BM2" i="31"/>
  <c r="F17" i="25" l="1"/>
  <c r="F16" i="25"/>
  <c r="F15" i="25"/>
  <c r="F18" i="25"/>
  <c r="E18" i="25"/>
  <c r="E17" i="25"/>
  <c r="E15" i="25"/>
  <c r="E16" i="25"/>
  <c r="BL3" i="31"/>
  <c r="BL4" i="31"/>
  <c r="BL5" i="31"/>
  <c r="BL6" i="31"/>
  <c r="BL7" i="31"/>
  <c r="BL8" i="31"/>
  <c r="BL9" i="31"/>
  <c r="BL10" i="31"/>
  <c r="BL11" i="31"/>
  <c r="BL12" i="31"/>
  <c r="BL13" i="31"/>
  <c r="BL14" i="31"/>
  <c r="BL15" i="31"/>
  <c r="BL16" i="31"/>
  <c r="BL17" i="31"/>
  <c r="BL18" i="31"/>
  <c r="BL19" i="31"/>
  <c r="BL20" i="31"/>
  <c r="BL21" i="31"/>
  <c r="BL22" i="31"/>
  <c r="BL23" i="31"/>
  <c r="BL24" i="31"/>
  <c r="BL25" i="31"/>
  <c r="BL26" i="31"/>
  <c r="BL27" i="31"/>
  <c r="BL28" i="31"/>
  <c r="BL29" i="31"/>
  <c r="BL30" i="31"/>
  <c r="BL31" i="31"/>
  <c r="BL32" i="31"/>
  <c r="BL33" i="31"/>
  <c r="BL34" i="31"/>
  <c r="BL35" i="31"/>
  <c r="BL36" i="31"/>
  <c r="BL37" i="31"/>
  <c r="BL38" i="31"/>
  <c r="BL39" i="31"/>
  <c r="BL40" i="31"/>
  <c r="BL41" i="31"/>
  <c r="BL42" i="31"/>
  <c r="BL43" i="31"/>
  <c r="BL44" i="31"/>
  <c r="BL45" i="31"/>
  <c r="BL46" i="31"/>
  <c r="BL47" i="31"/>
  <c r="BL48" i="31"/>
  <c r="BL49" i="31"/>
  <c r="BL50" i="31"/>
  <c r="BL51" i="31"/>
  <c r="BL52" i="31"/>
  <c r="BL53" i="31"/>
  <c r="BL54" i="31"/>
  <c r="BL55" i="31"/>
  <c r="BL56" i="31"/>
  <c r="BL57" i="31"/>
  <c r="BL58" i="31"/>
  <c r="BL59" i="31"/>
  <c r="BL60" i="31"/>
  <c r="BL61" i="31"/>
  <c r="BL62" i="31"/>
  <c r="BL63" i="31"/>
  <c r="BL64" i="31"/>
  <c r="BL65" i="31"/>
  <c r="BL66" i="31"/>
  <c r="BL67" i="31"/>
  <c r="BL68" i="31"/>
  <c r="BL69" i="31"/>
  <c r="BL70" i="31"/>
  <c r="BL71" i="31"/>
  <c r="BL72" i="31"/>
  <c r="BL73" i="31"/>
  <c r="BL74" i="31"/>
  <c r="BL75" i="31"/>
  <c r="BL76" i="31"/>
  <c r="BL77" i="31"/>
  <c r="BL78" i="31"/>
  <c r="BL79" i="31"/>
  <c r="BL80" i="31"/>
  <c r="BL81" i="31"/>
  <c r="BL82" i="31"/>
  <c r="BL83" i="31"/>
  <c r="BL84" i="31"/>
  <c r="BL85" i="31"/>
  <c r="BL86" i="31"/>
  <c r="BL87" i="31"/>
  <c r="BL88" i="31"/>
  <c r="BL89" i="31"/>
  <c r="BL90" i="31"/>
  <c r="BL91" i="31"/>
  <c r="BL92" i="31"/>
  <c r="BL93" i="31"/>
  <c r="BL94" i="31"/>
  <c r="BL95" i="31"/>
  <c r="BL96" i="31"/>
  <c r="BL97" i="31"/>
  <c r="BL98" i="31"/>
  <c r="BL99" i="31"/>
  <c r="BL100" i="31"/>
  <c r="BL101" i="31"/>
  <c r="BL102" i="31"/>
  <c r="BL103" i="31"/>
  <c r="BL104" i="31"/>
  <c r="BL105" i="31"/>
  <c r="BL106" i="31"/>
  <c r="BL107" i="31"/>
  <c r="BL108" i="31"/>
  <c r="BL109" i="31"/>
  <c r="BL110" i="31"/>
  <c r="BL111" i="31"/>
  <c r="BL112" i="31"/>
  <c r="BL113" i="31"/>
  <c r="BL114" i="31"/>
  <c r="BL115" i="31"/>
  <c r="BL116" i="31"/>
  <c r="BL117" i="31"/>
  <c r="BL118" i="31"/>
  <c r="BL119" i="31"/>
  <c r="BL120" i="31"/>
  <c r="BL121" i="31"/>
  <c r="BL122" i="31"/>
  <c r="BL123" i="31"/>
  <c r="BL124" i="31"/>
  <c r="BL125" i="31"/>
  <c r="BL126" i="31"/>
  <c r="BL127" i="31"/>
  <c r="BL128" i="31"/>
  <c r="BL129" i="31"/>
  <c r="BL130" i="31"/>
  <c r="BL131" i="31"/>
  <c r="BL132" i="31"/>
  <c r="BL133" i="31"/>
  <c r="BL134" i="31"/>
  <c r="BL135" i="31"/>
  <c r="BL136" i="31"/>
  <c r="BL137" i="31"/>
  <c r="BL138" i="31"/>
  <c r="BL139" i="31"/>
  <c r="BL140" i="31"/>
  <c r="BL141" i="31"/>
  <c r="BL142" i="31"/>
  <c r="BL143" i="31"/>
  <c r="BL144" i="31"/>
  <c r="BL145" i="31"/>
  <c r="BL146" i="31"/>
  <c r="BL147" i="31"/>
  <c r="BL148" i="31"/>
  <c r="BL149" i="31"/>
  <c r="BL150" i="31"/>
  <c r="BL151" i="31"/>
  <c r="BL152" i="31"/>
  <c r="BL153" i="31"/>
  <c r="BL154" i="31"/>
  <c r="BL155" i="31"/>
  <c r="BL156" i="31"/>
  <c r="BL157" i="31"/>
  <c r="BL158" i="31"/>
  <c r="BL159" i="31"/>
  <c r="BL160" i="31"/>
  <c r="BL161" i="31"/>
  <c r="BL162" i="31"/>
  <c r="BL163" i="31"/>
  <c r="BL164" i="31"/>
  <c r="BL165" i="31"/>
  <c r="BL166" i="31"/>
  <c r="BL167" i="31"/>
  <c r="BL168" i="31"/>
  <c r="BL169" i="31"/>
  <c r="BL170" i="31"/>
  <c r="BL171" i="31"/>
  <c r="BL172" i="31"/>
  <c r="BL173" i="31"/>
  <c r="BL174" i="31"/>
  <c r="BL175" i="31"/>
  <c r="BL176" i="31"/>
  <c r="BL177" i="31"/>
  <c r="BL178" i="31"/>
  <c r="BL179" i="31"/>
  <c r="BL180" i="31"/>
  <c r="BL181" i="31"/>
  <c r="BL182" i="31"/>
  <c r="BL183" i="31"/>
  <c r="BL184" i="31"/>
  <c r="BL185" i="31"/>
  <c r="BL186" i="31"/>
  <c r="BL187" i="31"/>
  <c r="BL188" i="31"/>
  <c r="BL189" i="31"/>
  <c r="BL190" i="31"/>
  <c r="BL191" i="31"/>
  <c r="BL192" i="31"/>
  <c r="BL193" i="31"/>
  <c r="BL194" i="31"/>
  <c r="BL195" i="31"/>
  <c r="BL196" i="31"/>
  <c r="BL197" i="31"/>
  <c r="BL198" i="31"/>
  <c r="BL199" i="31"/>
  <c r="BL200" i="31"/>
  <c r="BL201" i="31"/>
  <c r="BL202" i="31"/>
  <c r="BL203" i="31"/>
  <c r="BL204" i="31"/>
  <c r="BL205" i="31"/>
  <c r="BL206" i="31"/>
  <c r="BL207" i="31"/>
  <c r="BL208" i="31"/>
  <c r="BL209" i="31"/>
  <c r="BL210" i="31"/>
  <c r="BL211" i="31"/>
  <c r="BL212" i="31"/>
  <c r="BL213" i="31"/>
  <c r="BL214" i="31"/>
  <c r="BL215" i="31"/>
  <c r="BL216" i="31"/>
  <c r="BL217" i="31"/>
  <c r="BL218" i="31"/>
  <c r="BL219" i="31"/>
  <c r="BL220" i="31"/>
  <c r="BL221" i="31"/>
  <c r="BL222" i="31"/>
  <c r="BL223" i="31"/>
  <c r="BL224" i="31"/>
  <c r="BL225" i="31"/>
  <c r="BL226" i="31"/>
  <c r="BL227" i="31"/>
  <c r="BL228" i="31"/>
  <c r="BL229" i="31"/>
  <c r="BL230" i="31"/>
  <c r="BL231" i="31"/>
  <c r="BL232" i="31"/>
  <c r="BL233" i="31"/>
  <c r="BL234" i="31"/>
  <c r="BL235" i="31"/>
  <c r="BL236" i="31"/>
  <c r="BL237" i="31"/>
  <c r="BL238" i="31"/>
  <c r="BL239" i="31"/>
  <c r="BL240" i="31"/>
  <c r="BL241" i="31"/>
  <c r="BL242" i="31"/>
  <c r="BL243" i="31"/>
  <c r="BL244" i="31"/>
  <c r="BL245" i="31"/>
  <c r="BL246" i="31"/>
  <c r="BL247" i="31"/>
  <c r="BL248" i="31"/>
  <c r="BL249" i="31"/>
  <c r="BL250" i="31"/>
  <c r="BL251" i="31"/>
  <c r="BL252" i="31"/>
  <c r="BL253" i="31"/>
  <c r="BL254" i="31"/>
  <c r="BL255" i="31"/>
  <c r="BL256" i="31"/>
  <c r="BL257" i="31"/>
  <c r="BL258" i="31"/>
  <c r="BL259" i="31"/>
  <c r="BL260" i="31"/>
  <c r="BL261" i="31"/>
  <c r="BL262" i="31"/>
  <c r="BL263" i="31"/>
  <c r="BL264" i="31"/>
  <c r="BL265" i="31"/>
  <c r="BL266" i="31"/>
  <c r="BL267" i="31"/>
  <c r="BL268" i="31"/>
  <c r="BL269" i="31"/>
  <c r="BL270" i="31"/>
  <c r="BL271" i="31"/>
  <c r="BL272" i="31"/>
  <c r="BL273" i="31"/>
  <c r="BL274" i="31"/>
  <c r="BL275" i="31"/>
  <c r="BL276" i="31"/>
  <c r="BL277" i="31"/>
  <c r="BL278" i="31"/>
  <c r="BL279" i="31"/>
  <c r="BL280" i="31"/>
  <c r="BL281" i="31"/>
  <c r="BL282" i="31"/>
  <c r="BL283" i="31"/>
  <c r="BL284" i="31"/>
  <c r="BL285" i="31"/>
  <c r="BL286" i="31"/>
  <c r="BL287" i="31"/>
  <c r="BL288" i="31"/>
  <c r="BL289" i="31"/>
  <c r="BL290" i="31"/>
  <c r="BL291" i="31"/>
  <c r="BL292" i="31"/>
  <c r="BL293" i="31"/>
  <c r="BL294" i="31"/>
  <c r="BL295" i="31"/>
  <c r="BL296" i="31"/>
  <c r="BL297" i="31"/>
  <c r="BL298" i="31"/>
  <c r="BL299" i="31"/>
  <c r="BL300" i="31"/>
  <c r="BL301" i="31"/>
  <c r="BL302" i="31"/>
  <c r="BL303" i="31"/>
  <c r="BL304" i="31"/>
  <c r="BL305" i="31"/>
  <c r="BL306" i="31"/>
  <c r="BL307" i="31"/>
  <c r="BL308" i="31"/>
  <c r="BL309" i="31"/>
  <c r="BL310" i="31"/>
  <c r="BL311" i="31"/>
  <c r="BL312" i="31"/>
  <c r="BL313" i="31"/>
  <c r="BL314" i="31"/>
  <c r="BL315" i="31"/>
  <c r="BL316" i="31"/>
  <c r="BL317" i="31"/>
  <c r="BL318" i="31"/>
  <c r="BL319" i="31"/>
  <c r="BL320" i="31"/>
  <c r="BL321" i="31"/>
  <c r="BL322" i="31"/>
  <c r="BL323" i="31"/>
  <c r="BL324" i="31"/>
  <c r="BL325" i="31"/>
  <c r="BL326" i="31"/>
  <c r="BL327" i="31"/>
  <c r="BL328" i="31"/>
  <c r="BL329" i="31"/>
  <c r="BL330" i="31"/>
  <c r="BL331" i="31"/>
  <c r="BL332" i="31"/>
  <c r="BL333" i="31"/>
  <c r="BL334" i="31"/>
  <c r="BL335" i="31"/>
  <c r="BL336" i="31"/>
  <c r="BL337" i="31"/>
  <c r="BL338" i="31"/>
  <c r="BL339" i="31"/>
  <c r="BL340" i="31"/>
  <c r="BL341" i="31"/>
  <c r="BL342" i="31"/>
  <c r="BL343" i="31"/>
  <c r="BL344" i="31"/>
  <c r="BL345" i="31"/>
  <c r="BL346" i="31"/>
  <c r="BL347" i="31"/>
  <c r="BL348" i="31"/>
  <c r="BL349" i="31"/>
  <c r="BL350" i="31"/>
  <c r="BL351" i="31"/>
  <c r="BL352" i="31"/>
  <c r="BL353" i="31"/>
  <c r="BL354" i="31"/>
  <c r="BL355" i="31"/>
  <c r="BL356" i="31"/>
  <c r="BL357" i="31"/>
  <c r="BL358" i="31"/>
  <c r="BL359" i="31"/>
  <c r="BL360" i="31"/>
  <c r="BL361" i="31"/>
  <c r="BL362" i="31"/>
  <c r="BL363" i="31"/>
  <c r="BL364" i="31"/>
  <c r="BL365" i="31"/>
  <c r="BL366" i="31"/>
  <c r="BL367" i="31"/>
  <c r="BL368" i="31"/>
  <c r="BL369" i="31"/>
  <c r="BL370" i="31"/>
  <c r="BL371" i="31"/>
  <c r="BL372" i="31"/>
  <c r="BL373" i="31"/>
  <c r="BL374" i="31"/>
  <c r="BL375" i="31"/>
  <c r="BL376" i="31"/>
  <c r="BL377" i="31"/>
  <c r="BL378" i="31"/>
  <c r="BL379" i="31"/>
  <c r="BL380" i="31"/>
  <c r="BL381" i="31"/>
  <c r="BL382" i="31"/>
  <c r="BL383" i="31"/>
  <c r="BL384" i="31"/>
  <c r="BL385" i="31"/>
  <c r="BL386" i="31"/>
  <c r="BL387" i="31"/>
  <c r="BL388" i="31"/>
  <c r="BL389" i="31"/>
  <c r="BL390" i="31"/>
  <c r="BL391" i="31"/>
  <c r="BL392" i="31"/>
  <c r="BL393" i="31"/>
  <c r="BL394" i="31"/>
  <c r="BL395" i="31"/>
  <c r="BL396" i="31"/>
  <c r="BL397" i="31"/>
  <c r="BL398" i="31"/>
  <c r="BL399" i="31"/>
  <c r="BL400" i="31"/>
  <c r="BL401" i="31"/>
  <c r="BL402" i="31"/>
  <c r="BL403" i="31"/>
  <c r="BL404" i="31"/>
  <c r="BL405" i="31"/>
  <c r="BL406" i="31"/>
  <c r="BL407" i="31"/>
  <c r="BL408" i="31"/>
  <c r="BL409" i="31"/>
  <c r="BL410" i="31"/>
  <c r="BL411" i="31"/>
  <c r="BL412" i="31"/>
  <c r="BL413" i="31"/>
  <c r="BL414" i="31"/>
  <c r="BL415" i="31"/>
  <c r="BL416" i="31"/>
  <c r="BL417" i="31"/>
  <c r="BL418" i="31"/>
  <c r="BL419" i="31"/>
  <c r="BL420" i="31"/>
  <c r="BL421" i="31"/>
  <c r="BL422" i="31"/>
  <c r="BL423" i="31"/>
  <c r="BL424" i="31"/>
  <c r="BL425" i="31"/>
  <c r="BL426" i="31"/>
  <c r="BL427" i="31"/>
  <c r="BL428" i="31"/>
  <c r="BL429" i="31"/>
  <c r="BL430" i="31"/>
  <c r="BL431" i="31"/>
  <c r="BL432" i="31"/>
  <c r="BL433" i="31"/>
  <c r="BL434" i="31"/>
  <c r="BL435" i="31"/>
  <c r="BL436" i="31"/>
  <c r="BL437" i="31"/>
  <c r="BL438" i="31"/>
  <c r="BL439" i="31"/>
  <c r="BL440" i="31"/>
  <c r="BL441" i="31"/>
  <c r="BL442" i="31"/>
  <c r="BL443" i="31"/>
  <c r="BL444" i="31"/>
  <c r="BL445" i="31"/>
  <c r="BL446" i="31"/>
  <c r="BL447" i="31"/>
  <c r="BL448" i="31"/>
  <c r="BL449" i="31"/>
  <c r="BL450" i="31"/>
  <c r="BL451" i="31"/>
  <c r="BL452" i="31"/>
  <c r="BL453" i="31"/>
  <c r="BL454" i="31"/>
  <c r="BL455" i="31"/>
  <c r="BL456" i="31"/>
  <c r="BL457" i="31"/>
  <c r="BL458" i="31"/>
  <c r="BL459" i="31"/>
  <c r="BL460" i="31"/>
  <c r="BL461" i="31"/>
  <c r="BL462" i="31"/>
  <c r="BL463" i="31"/>
  <c r="BL464" i="31"/>
  <c r="BL465" i="31"/>
  <c r="BL466" i="31"/>
  <c r="BL467" i="31"/>
  <c r="BL468" i="31"/>
  <c r="BL469" i="31"/>
  <c r="BL470" i="31"/>
  <c r="BL471" i="31"/>
  <c r="BL472" i="31"/>
  <c r="BL473" i="31"/>
  <c r="BL474" i="31"/>
  <c r="BL475" i="31"/>
  <c r="BL476" i="31"/>
  <c r="BL477" i="31"/>
  <c r="BL478" i="31"/>
  <c r="BL479" i="31"/>
  <c r="BL480" i="31"/>
  <c r="BL481" i="31"/>
  <c r="BL482" i="31"/>
  <c r="BL483" i="31"/>
  <c r="BL484" i="31"/>
  <c r="BL485" i="31"/>
  <c r="BL486" i="31"/>
  <c r="BL487" i="31"/>
  <c r="BL488" i="31"/>
  <c r="BL489" i="31"/>
  <c r="BL490" i="31"/>
  <c r="BL491" i="31"/>
  <c r="BL492" i="31"/>
  <c r="BL493" i="31"/>
  <c r="BL494" i="31"/>
  <c r="BL495" i="31"/>
  <c r="BL496" i="31"/>
  <c r="BL497" i="31"/>
  <c r="BL498" i="31"/>
  <c r="BL499" i="31"/>
  <c r="BL500" i="31"/>
  <c r="BL501" i="31"/>
  <c r="BL502" i="31"/>
  <c r="BL503" i="31"/>
  <c r="BL504" i="31"/>
  <c r="BL505" i="31"/>
  <c r="BL506" i="31"/>
  <c r="BL507" i="31"/>
  <c r="BL508" i="31"/>
  <c r="BL509" i="31"/>
  <c r="BL510" i="31"/>
  <c r="BL511" i="31"/>
  <c r="BL512" i="31"/>
  <c r="BL513" i="31"/>
  <c r="BL514" i="31"/>
  <c r="BL515" i="31"/>
  <c r="BL516" i="31"/>
  <c r="BL517" i="31"/>
  <c r="BL518" i="31"/>
  <c r="BL519" i="31"/>
  <c r="BL520" i="31"/>
  <c r="BL521" i="31"/>
  <c r="BL522" i="31"/>
  <c r="BL523" i="31"/>
  <c r="BL524" i="31"/>
  <c r="BL525" i="31"/>
  <c r="BL526" i="31"/>
  <c r="BL527" i="31"/>
  <c r="BL528" i="31"/>
  <c r="BL529" i="31"/>
  <c r="BL530" i="31"/>
  <c r="BL531" i="31"/>
  <c r="BL532" i="31"/>
  <c r="BL533" i="31"/>
  <c r="BL534" i="31"/>
  <c r="BL535" i="31"/>
  <c r="BL536" i="31"/>
  <c r="BL537" i="31"/>
  <c r="BL538" i="31"/>
  <c r="BL539" i="31"/>
  <c r="BL540" i="31"/>
  <c r="BL541" i="31"/>
  <c r="BL542" i="31"/>
  <c r="BL543" i="31"/>
  <c r="BL544" i="31"/>
  <c r="BL545" i="31"/>
  <c r="BL546" i="31"/>
  <c r="BL547" i="31"/>
  <c r="BL548" i="31"/>
  <c r="BL549" i="31"/>
  <c r="BL550" i="31"/>
  <c r="BL551" i="31"/>
  <c r="BL552" i="31"/>
  <c r="BL553" i="31"/>
  <c r="BL554" i="31"/>
  <c r="BL555" i="31"/>
  <c r="BL556" i="31"/>
  <c r="BL557" i="31"/>
  <c r="BL558" i="31"/>
  <c r="BL559" i="31"/>
  <c r="BL560" i="31"/>
  <c r="BL561" i="31"/>
  <c r="BL562" i="31"/>
  <c r="BL563" i="31"/>
  <c r="BL564" i="31"/>
  <c r="BL565" i="31"/>
  <c r="BL566" i="31"/>
  <c r="BL567" i="31"/>
  <c r="BL568" i="31"/>
  <c r="BL569" i="31"/>
  <c r="BL570" i="31"/>
  <c r="BL571" i="31"/>
  <c r="BL572" i="31"/>
  <c r="BL573" i="31"/>
  <c r="BL574" i="31"/>
  <c r="BL575" i="31"/>
  <c r="BL576" i="31"/>
  <c r="BL577" i="31"/>
  <c r="BL578" i="31"/>
  <c r="BL579" i="31"/>
  <c r="BL580" i="31"/>
  <c r="BL581" i="31"/>
  <c r="BL582" i="31"/>
  <c r="BL583" i="31"/>
  <c r="BL584" i="31"/>
  <c r="BL585" i="31"/>
  <c r="BL586" i="31"/>
  <c r="BL587" i="31"/>
  <c r="BL588" i="31"/>
  <c r="BL589" i="31"/>
  <c r="BL590" i="31"/>
  <c r="BL591" i="31"/>
  <c r="BL592" i="31"/>
  <c r="BL593" i="31"/>
  <c r="BL594" i="31"/>
  <c r="BL595" i="31"/>
  <c r="BL596" i="31"/>
  <c r="BL597" i="31"/>
  <c r="BL598" i="31"/>
  <c r="BL599" i="31"/>
  <c r="BL600" i="31"/>
  <c r="BL601" i="31"/>
  <c r="BL602" i="31"/>
  <c r="BL603" i="31"/>
  <c r="BL604" i="31"/>
  <c r="BL605" i="31"/>
  <c r="BL606" i="31"/>
  <c r="BL607" i="31"/>
  <c r="BL608" i="31"/>
  <c r="BL609" i="31"/>
  <c r="BL610" i="31"/>
  <c r="BL611" i="31"/>
  <c r="BL612" i="31"/>
  <c r="BL613" i="31"/>
  <c r="BL614" i="31"/>
  <c r="BL615" i="31"/>
  <c r="BL616" i="31"/>
  <c r="BL617" i="31"/>
  <c r="BL618" i="31"/>
  <c r="BL619" i="31"/>
  <c r="BL620" i="31"/>
  <c r="BL621" i="31"/>
  <c r="BL622" i="31"/>
  <c r="BL623" i="31"/>
  <c r="BL624" i="31"/>
  <c r="BL625" i="31"/>
  <c r="BL626" i="31"/>
  <c r="BL627" i="31"/>
  <c r="BL628" i="31"/>
  <c r="BL629" i="31"/>
  <c r="BL630" i="31"/>
  <c r="BL631" i="31"/>
  <c r="BL632" i="31"/>
  <c r="BL633" i="31"/>
  <c r="BL634" i="31"/>
  <c r="BL635" i="31"/>
  <c r="BL636" i="31"/>
  <c r="BL637" i="31"/>
  <c r="BL638" i="31"/>
  <c r="BL639" i="31"/>
  <c r="BL640" i="31"/>
  <c r="BL641" i="31"/>
  <c r="BL642" i="31"/>
  <c r="BL643" i="31"/>
  <c r="BL644" i="31"/>
  <c r="BL645" i="31"/>
  <c r="BL646" i="31"/>
  <c r="BL647" i="31"/>
  <c r="BL648" i="31"/>
  <c r="BL649" i="31"/>
  <c r="BL650" i="31"/>
  <c r="BL651" i="31"/>
  <c r="BL652" i="31"/>
  <c r="BL653" i="31"/>
  <c r="BL654" i="31"/>
  <c r="BL655" i="31"/>
  <c r="BL656" i="31"/>
  <c r="BL657" i="31"/>
  <c r="BL658" i="31"/>
  <c r="BL659" i="31"/>
  <c r="BL660" i="31"/>
  <c r="BL661" i="31"/>
  <c r="BL662" i="31"/>
  <c r="BL663" i="31"/>
  <c r="BL664" i="31"/>
  <c r="BL665" i="31"/>
  <c r="BL666" i="31"/>
  <c r="BL667" i="31"/>
  <c r="BL668" i="31"/>
  <c r="BL669" i="31"/>
  <c r="BL670" i="31"/>
  <c r="BL671" i="31"/>
  <c r="BL672" i="31"/>
  <c r="BL673" i="31"/>
  <c r="BL674" i="31"/>
  <c r="BL675" i="31"/>
  <c r="BL676" i="31"/>
  <c r="BL677" i="31"/>
  <c r="BL678" i="31"/>
  <c r="BL679" i="31"/>
  <c r="BL680" i="31"/>
  <c r="BL681" i="31"/>
  <c r="BL682" i="31"/>
  <c r="BL683" i="31"/>
  <c r="BL684" i="31"/>
  <c r="BL685" i="31"/>
  <c r="BL686" i="31"/>
  <c r="BL687" i="31"/>
  <c r="BL688" i="31"/>
  <c r="BL689" i="31"/>
  <c r="BL690" i="31"/>
  <c r="BL691" i="31"/>
  <c r="BL692" i="31"/>
  <c r="BL693" i="31"/>
  <c r="BL694" i="31"/>
  <c r="BL695" i="31"/>
  <c r="BL696" i="31"/>
  <c r="BL697" i="31"/>
  <c r="BL698" i="31"/>
  <c r="BL699" i="31"/>
  <c r="BL700" i="31"/>
  <c r="BL701" i="31"/>
  <c r="BL702" i="31"/>
  <c r="BL703" i="31"/>
  <c r="BL704" i="31"/>
  <c r="BL705" i="31"/>
  <c r="BL706" i="31"/>
  <c r="BL707" i="31"/>
  <c r="BL708" i="31"/>
  <c r="BL709" i="31"/>
  <c r="BL710" i="31"/>
  <c r="BL711" i="31"/>
  <c r="BL712" i="31"/>
  <c r="BL713" i="31"/>
  <c r="BL714" i="31"/>
  <c r="BL715" i="31"/>
  <c r="BL716" i="31"/>
  <c r="BL717" i="31"/>
  <c r="BL718" i="31"/>
  <c r="BL719" i="31"/>
  <c r="BL720" i="31"/>
  <c r="BL721" i="31"/>
  <c r="BL722" i="31"/>
  <c r="BL723" i="31"/>
  <c r="BL724" i="31"/>
  <c r="BL725" i="31"/>
  <c r="BL726" i="31"/>
  <c r="BL727" i="31"/>
  <c r="BL728" i="31"/>
  <c r="BL729" i="31"/>
  <c r="BL730" i="31"/>
  <c r="BL731" i="31"/>
  <c r="BL732" i="31"/>
  <c r="BL733" i="31"/>
  <c r="BL734" i="31"/>
  <c r="BL735" i="31"/>
  <c r="BL736" i="31"/>
  <c r="BL737" i="31"/>
  <c r="BL738" i="31"/>
  <c r="BL739" i="31"/>
  <c r="BL740" i="31"/>
  <c r="BL741" i="31"/>
  <c r="BL742" i="31"/>
  <c r="BL743" i="31"/>
  <c r="BL744" i="31"/>
  <c r="BL745" i="31"/>
  <c r="BL746" i="31"/>
  <c r="BL747" i="31"/>
  <c r="BL748" i="31"/>
  <c r="BL749" i="31"/>
  <c r="BL750" i="31"/>
  <c r="BL751" i="31"/>
  <c r="BL752" i="31"/>
  <c r="BL753" i="31"/>
  <c r="BL754" i="31"/>
  <c r="BL755" i="31"/>
  <c r="BL756" i="31"/>
  <c r="BL757" i="31"/>
  <c r="BL758" i="31"/>
  <c r="BL759" i="31"/>
  <c r="BL760" i="31"/>
  <c r="BL761" i="31"/>
  <c r="BL762" i="31"/>
  <c r="BL763" i="31"/>
  <c r="BL764" i="31"/>
  <c r="BL765" i="31"/>
  <c r="BL766" i="31"/>
  <c r="BL767" i="31"/>
  <c r="BL768" i="31"/>
  <c r="BL769" i="31"/>
  <c r="BL770" i="31"/>
  <c r="BL771" i="31"/>
  <c r="BL772" i="31"/>
  <c r="BL773" i="31"/>
  <c r="BL774" i="31"/>
  <c r="BL775" i="31"/>
  <c r="BL776" i="31"/>
  <c r="BL777" i="31"/>
  <c r="BL778" i="31"/>
  <c r="BL779" i="31"/>
  <c r="BL780" i="31"/>
  <c r="BL781" i="31"/>
  <c r="BL782" i="31"/>
  <c r="BL783" i="31"/>
  <c r="BL784" i="31"/>
  <c r="BL785" i="31"/>
  <c r="BL786" i="31"/>
  <c r="BL787" i="31"/>
  <c r="BL788" i="31"/>
  <c r="BL789" i="31"/>
  <c r="BL790" i="31"/>
  <c r="BL791" i="31"/>
  <c r="BL792" i="31"/>
  <c r="BL793" i="31"/>
  <c r="BL794" i="31"/>
  <c r="BL795" i="31"/>
  <c r="BL796" i="31"/>
  <c r="BL797" i="31"/>
  <c r="BL798" i="31"/>
  <c r="BL799" i="31"/>
  <c r="BL800" i="31"/>
  <c r="BL801" i="31"/>
  <c r="BL802" i="31"/>
  <c r="BL803" i="31"/>
  <c r="BL804" i="31"/>
  <c r="BL805" i="31"/>
  <c r="BL806" i="31"/>
  <c r="BL807" i="31"/>
  <c r="BL808" i="31"/>
  <c r="BL809" i="31"/>
  <c r="BL810" i="31"/>
  <c r="BL811" i="31"/>
  <c r="BL812" i="31"/>
  <c r="BL813" i="31"/>
  <c r="BL814" i="31"/>
  <c r="BL815" i="31"/>
  <c r="BL816" i="31"/>
  <c r="BL817" i="31"/>
  <c r="BL818" i="31"/>
  <c r="BL819" i="31"/>
  <c r="BL820" i="31"/>
  <c r="BL821" i="31"/>
  <c r="BL822" i="31"/>
  <c r="BL823" i="31"/>
  <c r="BL824" i="31"/>
  <c r="BL825" i="31"/>
  <c r="BL826" i="31"/>
  <c r="BL827" i="31"/>
  <c r="BL828" i="31"/>
  <c r="BL829" i="31"/>
  <c r="BL830" i="31"/>
  <c r="BL831" i="31"/>
  <c r="BL832" i="31"/>
  <c r="BL833" i="31"/>
  <c r="BL834" i="31"/>
  <c r="BL835" i="31"/>
  <c r="BL836" i="31"/>
  <c r="BL837" i="31"/>
  <c r="BL838" i="31"/>
  <c r="BL839" i="31"/>
  <c r="BL840" i="31"/>
  <c r="BL841" i="31"/>
  <c r="BL842" i="31"/>
  <c r="BL843" i="31"/>
  <c r="BL844" i="31"/>
  <c r="BL845" i="31"/>
  <c r="BL846" i="31"/>
  <c r="BL847" i="31"/>
  <c r="BL848" i="31"/>
  <c r="BL849" i="31"/>
  <c r="BL850" i="31"/>
  <c r="BL851" i="31"/>
  <c r="BL852" i="31"/>
  <c r="BL853" i="31"/>
  <c r="BL854" i="31"/>
  <c r="BL855" i="31"/>
  <c r="BL856" i="31"/>
  <c r="BL857" i="31"/>
  <c r="BL858" i="31"/>
  <c r="BL859" i="31"/>
  <c r="BL860" i="31"/>
  <c r="BL861" i="31"/>
  <c r="BL862" i="31"/>
  <c r="BL863" i="31"/>
  <c r="BL864" i="31"/>
  <c r="BL865" i="31"/>
  <c r="BL866" i="31"/>
  <c r="BL867" i="31"/>
  <c r="BL868" i="31"/>
  <c r="BL869" i="31"/>
  <c r="BL870" i="31"/>
  <c r="BL871" i="31"/>
  <c r="BL872" i="31"/>
  <c r="BL873" i="31"/>
  <c r="BL874" i="31"/>
  <c r="BL875" i="31"/>
  <c r="BL876" i="31"/>
  <c r="BL877" i="31"/>
  <c r="BL878" i="31"/>
  <c r="BL879" i="31"/>
  <c r="BL880" i="31"/>
  <c r="BL881" i="31"/>
  <c r="BL882" i="31"/>
  <c r="BL883" i="31"/>
  <c r="BL884" i="31"/>
  <c r="BL885" i="31"/>
  <c r="BL886" i="31"/>
  <c r="BL887" i="31"/>
  <c r="BL888" i="31"/>
  <c r="BL889" i="31"/>
  <c r="BL890" i="31"/>
  <c r="BL891" i="31"/>
  <c r="BL892" i="31"/>
  <c r="BL893" i="31"/>
  <c r="BL894" i="31"/>
  <c r="BL895" i="31"/>
  <c r="BL896" i="31"/>
  <c r="BL897" i="31"/>
  <c r="BL898" i="31"/>
  <c r="BL899" i="31"/>
  <c r="BL900" i="31"/>
  <c r="BL901" i="31"/>
  <c r="BL902" i="31"/>
  <c r="BL903" i="31"/>
  <c r="BL904" i="31"/>
  <c r="BL905" i="31"/>
  <c r="BL906" i="31"/>
  <c r="BL907" i="31"/>
  <c r="BL908" i="31"/>
  <c r="BL909" i="31"/>
  <c r="BL910" i="31"/>
  <c r="BL911" i="31"/>
  <c r="BL912" i="31"/>
  <c r="BL913" i="31"/>
  <c r="BL914" i="31"/>
  <c r="BL915" i="31"/>
  <c r="BL916" i="31"/>
  <c r="BL917" i="31"/>
  <c r="BL918" i="31"/>
  <c r="BL919" i="31"/>
  <c r="BL920" i="31"/>
  <c r="BL921" i="31"/>
  <c r="BL922" i="31"/>
  <c r="BL923" i="31"/>
  <c r="BL924" i="31"/>
  <c r="BL925" i="31"/>
  <c r="BL926" i="31"/>
  <c r="BL927" i="31"/>
  <c r="BL928" i="31"/>
  <c r="BL929" i="31"/>
  <c r="BL930" i="31"/>
  <c r="BL931" i="31"/>
  <c r="BL932" i="31"/>
  <c r="BL933" i="31"/>
  <c r="BL934" i="31"/>
  <c r="BL935" i="31"/>
  <c r="BL936" i="31"/>
  <c r="BL937" i="31"/>
  <c r="BL938" i="31"/>
  <c r="BL939" i="31"/>
  <c r="BL940" i="31"/>
  <c r="BL941" i="31"/>
  <c r="BL942" i="31"/>
  <c r="BL943" i="31"/>
  <c r="BL944" i="31"/>
  <c r="BL945" i="31"/>
  <c r="BL946" i="31"/>
  <c r="BL947" i="31"/>
  <c r="BL948" i="31"/>
  <c r="BL949" i="31"/>
  <c r="BL950" i="31"/>
  <c r="BL951" i="31"/>
  <c r="BL952" i="31"/>
  <c r="BL953" i="31"/>
  <c r="BL954" i="31"/>
  <c r="BL955" i="31"/>
  <c r="BL956" i="31"/>
  <c r="BL957" i="31"/>
  <c r="BL958" i="31"/>
  <c r="BL959" i="31"/>
  <c r="BL960" i="31"/>
  <c r="BL961" i="31"/>
  <c r="BL962" i="31"/>
  <c r="BL963" i="31"/>
  <c r="BL964" i="31"/>
  <c r="BL965" i="31"/>
  <c r="BL966" i="31"/>
  <c r="BL967" i="31"/>
  <c r="BL968" i="31"/>
  <c r="BL969" i="31"/>
  <c r="BL970" i="31"/>
  <c r="BL971" i="31"/>
  <c r="BL972" i="31"/>
  <c r="BL973" i="31"/>
  <c r="BL974" i="31"/>
  <c r="BL975" i="31"/>
  <c r="BL976" i="31"/>
  <c r="BL977" i="31"/>
  <c r="BL978" i="31"/>
  <c r="BL979" i="31"/>
  <c r="BL980" i="31"/>
  <c r="BL981" i="31"/>
  <c r="BL982" i="31"/>
  <c r="BL983" i="31"/>
  <c r="BL984" i="31"/>
  <c r="BL985" i="31"/>
  <c r="BL986" i="31"/>
  <c r="BL987" i="31"/>
  <c r="BL988" i="31"/>
  <c r="BL989" i="31"/>
  <c r="BL990" i="31"/>
  <c r="BL991" i="31"/>
  <c r="BL992" i="31"/>
  <c r="BL993" i="31"/>
  <c r="BL994" i="31"/>
  <c r="BL995" i="31"/>
  <c r="BL996" i="31"/>
  <c r="BL997" i="31"/>
  <c r="BL998" i="31"/>
  <c r="BL999" i="31"/>
  <c r="BL1000" i="31"/>
  <c r="BL1001" i="31"/>
  <c r="BL1002" i="31"/>
  <c r="BL1003" i="31"/>
  <c r="BL1004" i="31"/>
  <c r="BL1005" i="31"/>
  <c r="BL1006" i="31"/>
  <c r="BL1007" i="31"/>
  <c r="BL1008" i="31"/>
  <c r="BL1009" i="31"/>
  <c r="BL1010" i="31"/>
  <c r="BL1011" i="31"/>
  <c r="BL1012" i="31"/>
  <c r="BL1013" i="31"/>
  <c r="BL1014" i="31"/>
  <c r="BL1015" i="31"/>
  <c r="BL1016" i="31"/>
  <c r="BL1017" i="31"/>
  <c r="BL1018" i="31"/>
  <c r="BL1019" i="31"/>
  <c r="BL1020" i="31"/>
  <c r="BL1021" i="31"/>
  <c r="BL1022" i="31"/>
  <c r="BL1023" i="31"/>
  <c r="BL1024" i="31"/>
  <c r="BL1025" i="31"/>
  <c r="BL1026" i="31"/>
  <c r="BL1027" i="31"/>
  <c r="BL1028" i="31"/>
  <c r="BL1029" i="31"/>
  <c r="BL1030" i="31"/>
  <c r="BL1031" i="31"/>
  <c r="BL1032" i="31"/>
  <c r="BL1033" i="31"/>
  <c r="BL1034" i="31"/>
  <c r="BL1035" i="31"/>
  <c r="BL1036" i="31"/>
  <c r="BL1037" i="31"/>
  <c r="BL1038" i="31"/>
  <c r="BL1039" i="31"/>
  <c r="BL1040" i="31"/>
  <c r="BL1041" i="31"/>
  <c r="BL1042" i="31"/>
  <c r="BL1043" i="31"/>
  <c r="BL1044" i="31"/>
  <c r="BL1045" i="31"/>
  <c r="BL1046" i="31"/>
  <c r="BL1047" i="31"/>
  <c r="BL1048" i="31"/>
  <c r="BL1049" i="31"/>
  <c r="BL1050" i="31"/>
  <c r="BL1051" i="31"/>
  <c r="BL1052" i="31"/>
  <c r="BL1053" i="31"/>
  <c r="BL1054" i="31"/>
  <c r="BL1055" i="31"/>
  <c r="BL1056" i="31"/>
  <c r="BL1057" i="31"/>
  <c r="BL1058" i="31"/>
  <c r="BL1059" i="31"/>
  <c r="BL1060" i="31"/>
  <c r="BL1061" i="31"/>
  <c r="BL1062" i="31"/>
  <c r="BL1063" i="31"/>
  <c r="BL1064" i="31"/>
  <c r="BL1065" i="31"/>
  <c r="BL1066" i="31"/>
  <c r="BL1067" i="31"/>
  <c r="BL1068" i="31"/>
  <c r="BL1069" i="31"/>
  <c r="BL1070" i="31"/>
  <c r="BL1071" i="31"/>
  <c r="BL1072" i="31"/>
  <c r="BL1073" i="31"/>
  <c r="BL1074" i="31"/>
  <c r="BL1075" i="31"/>
  <c r="BL1076" i="31"/>
  <c r="BL1077" i="31"/>
  <c r="BL1078" i="31"/>
  <c r="BL1079" i="31"/>
  <c r="BL1080" i="31"/>
  <c r="BL1081" i="31"/>
  <c r="BL1082" i="31"/>
  <c r="BL1083" i="31"/>
  <c r="BL1084" i="31"/>
  <c r="BL1085" i="31"/>
  <c r="BL1086" i="31"/>
  <c r="BL1087" i="31"/>
  <c r="BL1088" i="31"/>
  <c r="BL1089" i="31"/>
  <c r="BL1090" i="31"/>
  <c r="BL1091" i="31"/>
  <c r="BL1092" i="31"/>
  <c r="BL1093" i="31"/>
  <c r="BL1094" i="31"/>
  <c r="BL1095" i="31"/>
  <c r="BL1096" i="31"/>
  <c r="BL1097" i="31"/>
  <c r="BL1098" i="31"/>
  <c r="BL1099" i="31"/>
  <c r="BL1100" i="31"/>
  <c r="BL1101" i="31"/>
  <c r="BL1102" i="31"/>
  <c r="BL1103" i="31"/>
  <c r="BL1104" i="31"/>
  <c r="BL1105" i="31"/>
  <c r="BL1106" i="31"/>
  <c r="BL1107" i="31"/>
  <c r="BL1108" i="31"/>
  <c r="BL1109" i="31"/>
  <c r="BL1110" i="31"/>
  <c r="BL1111" i="31"/>
  <c r="BL1112" i="31"/>
  <c r="BL1113" i="31"/>
  <c r="BL1114" i="31"/>
  <c r="BL1115" i="31"/>
  <c r="BL1116" i="31"/>
  <c r="BL1117" i="31"/>
  <c r="BL1118" i="31"/>
  <c r="BL1119" i="31"/>
  <c r="BL1120" i="31"/>
  <c r="BL1121" i="31"/>
  <c r="BL1122" i="31"/>
  <c r="BL1123" i="31"/>
  <c r="BL1124" i="31"/>
  <c r="BL1125" i="31"/>
  <c r="BL1126" i="31"/>
  <c r="BL1127" i="31"/>
  <c r="BL1128" i="31"/>
  <c r="BL1129" i="31"/>
  <c r="BL1130" i="31"/>
  <c r="BL1131" i="31"/>
  <c r="BL1132" i="31"/>
  <c r="BL1133" i="31"/>
  <c r="BL1134" i="31"/>
  <c r="BL1135" i="31"/>
  <c r="BL1136" i="31"/>
  <c r="BL1137" i="31"/>
  <c r="BL1138" i="31"/>
  <c r="BL1139" i="31"/>
  <c r="BL1140" i="31"/>
  <c r="BL1141" i="31"/>
  <c r="BL1142" i="31"/>
  <c r="BL1143" i="31"/>
  <c r="BL1144" i="31"/>
  <c r="BL1145" i="31"/>
  <c r="BL1146" i="31"/>
  <c r="BL1147" i="31"/>
  <c r="BL1148" i="31"/>
  <c r="BL1149" i="31"/>
  <c r="BL1150" i="31"/>
  <c r="BL1151" i="31"/>
  <c r="BL1152" i="31"/>
  <c r="BL1153" i="31"/>
  <c r="BL1154" i="31"/>
  <c r="BL1155" i="31"/>
  <c r="BL1156" i="31"/>
  <c r="BL1157" i="31"/>
  <c r="BL1158" i="31"/>
  <c r="BL1159" i="31"/>
  <c r="BL1160" i="31"/>
  <c r="BL1161" i="31"/>
  <c r="BL1162" i="31"/>
  <c r="BL1163" i="31"/>
  <c r="BL1164" i="31"/>
  <c r="BL1165" i="31"/>
  <c r="BL1166" i="31"/>
  <c r="BL1167" i="31"/>
  <c r="BL1168" i="31"/>
  <c r="BL1169" i="31"/>
  <c r="BL1170" i="31"/>
  <c r="BL1171" i="31"/>
  <c r="BL1172" i="31"/>
  <c r="BL1173" i="31"/>
  <c r="BL1174" i="31"/>
  <c r="BL1175" i="31"/>
  <c r="BL1176" i="31"/>
  <c r="BL1177" i="31"/>
  <c r="BL1178" i="31"/>
  <c r="BL1179" i="31"/>
  <c r="BL1180" i="31"/>
  <c r="BL1181" i="31"/>
  <c r="BL1182" i="31"/>
  <c r="BL1183" i="31"/>
  <c r="BL1184" i="31"/>
  <c r="BL1185" i="31"/>
  <c r="BL1186" i="31"/>
  <c r="BL1187" i="31"/>
  <c r="BL1188" i="31"/>
  <c r="BL1189" i="31"/>
  <c r="BL1190" i="31"/>
  <c r="BL1191" i="31"/>
  <c r="BL1192" i="31"/>
  <c r="BL1193" i="31"/>
  <c r="BL1194" i="31"/>
  <c r="BL1195" i="31"/>
  <c r="BL1196" i="31"/>
  <c r="BL1197" i="31"/>
  <c r="BL1198" i="31"/>
  <c r="BL1199" i="31"/>
  <c r="BL1200" i="31"/>
  <c r="BL1201" i="31"/>
  <c r="BL1202" i="31"/>
  <c r="BL1203" i="31"/>
  <c r="BL1204" i="31"/>
  <c r="BL1205" i="31"/>
  <c r="BL1206" i="31"/>
  <c r="BL1207" i="31"/>
  <c r="BL1208" i="31"/>
  <c r="BL1209" i="31"/>
  <c r="BL1210" i="31"/>
  <c r="BL1211" i="31"/>
  <c r="BL1212" i="31"/>
  <c r="BL1213" i="31"/>
  <c r="BL1214" i="31"/>
  <c r="BL1215" i="31"/>
  <c r="BL1216" i="31"/>
  <c r="BL1217" i="31"/>
  <c r="BL1218" i="31"/>
  <c r="BL1219" i="31"/>
  <c r="BL1220" i="31"/>
  <c r="BL1221" i="31"/>
  <c r="BL1222" i="31"/>
  <c r="BL1223" i="31"/>
  <c r="BL1224" i="31"/>
  <c r="BL1225" i="31"/>
  <c r="BL1226" i="31"/>
  <c r="BL1227" i="31"/>
  <c r="BL1228" i="31"/>
  <c r="BL1229" i="31"/>
  <c r="BL1230" i="31"/>
  <c r="BL1231" i="31"/>
  <c r="BL1232" i="31"/>
  <c r="BL1233" i="31"/>
  <c r="BL1234" i="31"/>
  <c r="BL1235" i="31"/>
  <c r="BL1236" i="31"/>
  <c r="BL1237" i="31"/>
  <c r="BL1238" i="31"/>
  <c r="BL1239" i="31"/>
  <c r="BL1240" i="31"/>
  <c r="BL1241" i="31"/>
  <c r="BL1242" i="31"/>
  <c r="BL1243" i="31"/>
  <c r="BL1244" i="31"/>
  <c r="BL1245" i="31"/>
  <c r="BL1246" i="31"/>
  <c r="BL1247" i="31"/>
  <c r="BL1248" i="31"/>
  <c r="BL1249" i="31"/>
  <c r="BL1250" i="31"/>
  <c r="BL1251" i="31"/>
  <c r="BL1252" i="31"/>
  <c r="BL1253" i="31"/>
  <c r="BL1254" i="31"/>
  <c r="BL1255" i="31"/>
  <c r="BL1256" i="31"/>
  <c r="BL1257" i="31"/>
  <c r="BL1258" i="31"/>
  <c r="BL1259" i="31"/>
  <c r="BL1260" i="31"/>
  <c r="BL1261" i="31"/>
  <c r="BL1262" i="31"/>
  <c r="BL1263" i="31"/>
  <c r="BL1264" i="31"/>
  <c r="BL1265" i="31"/>
  <c r="BL1266" i="31"/>
  <c r="BL1267" i="31"/>
  <c r="BL1268" i="31"/>
  <c r="BL1269" i="31"/>
  <c r="BL1270" i="31"/>
  <c r="BL1271" i="31"/>
  <c r="BL1272" i="31"/>
  <c r="BL1273" i="31"/>
  <c r="BL1274" i="31"/>
  <c r="BL1275" i="31"/>
  <c r="BL1276" i="31"/>
  <c r="BL1277" i="31"/>
  <c r="BL1278" i="31"/>
  <c r="BL1279" i="31"/>
  <c r="BL1280" i="31"/>
  <c r="BL1281" i="31"/>
  <c r="BL1282" i="31"/>
  <c r="BL1283" i="31"/>
  <c r="BL1284" i="31"/>
  <c r="BL1285" i="31"/>
  <c r="BL1286" i="31"/>
  <c r="BL1287" i="31"/>
  <c r="BL1288" i="31"/>
  <c r="BL1289" i="31"/>
  <c r="BL1290" i="31"/>
  <c r="BL1291" i="31"/>
  <c r="BL1292" i="31"/>
  <c r="BL1293" i="31"/>
  <c r="BL1294" i="31"/>
  <c r="BL1295" i="31"/>
  <c r="BL1296" i="31"/>
  <c r="BL1297" i="31"/>
  <c r="BL1298" i="31"/>
  <c r="BL1299" i="31"/>
  <c r="BL1300" i="31"/>
  <c r="BL1301" i="31"/>
  <c r="BL1302" i="31"/>
  <c r="BL1303" i="31"/>
  <c r="BL1304" i="31"/>
  <c r="BL1305" i="31"/>
  <c r="BL1306" i="31"/>
  <c r="BL1307" i="31"/>
  <c r="BL1308" i="31"/>
  <c r="BL1309" i="31"/>
  <c r="BL1310" i="31"/>
  <c r="BL1311" i="31"/>
  <c r="BL1312" i="31"/>
  <c r="BL1313" i="31"/>
  <c r="BL1314" i="31"/>
  <c r="BL1315" i="31"/>
  <c r="BL1316" i="31"/>
  <c r="BL1317" i="31"/>
  <c r="BL1318" i="31"/>
  <c r="BL1319" i="31"/>
  <c r="BL1320" i="31"/>
  <c r="BL1321" i="31"/>
  <c r="BL1322" i="31"/>
  <c r="BL1323" i="31"/>
  <c r="BL1324" i="31"/>
  <c r="BL1325" i="31"/>
  <c r="BL1326" i="31"/>
  <c r="BL1327" i="31"/>
  <c r="BL1328" i="31"/>
  <c r="BL1329" i="31"/>
  <c r="BL1330" i="31"/>
  <c r="BL1331" i="31"/>
  <c r="BL1332" i="31"/>
  <c r="BL1333" i="31"/>
  <c r="BL1334" i="31"/>
  <c r="BL1335" i="31"/>
  <c r="BL1336" i="31"/>
  <c r="BL1337" i="31"/>
  <c r="BL1338" i="31"/>
  <c r="BL1339" i="31"/>
  <c r="BL1340" i="31"/>
  <c r="BL1341" i="31"/>
  <c r="BL1342" i="31"/>
  <c r="BL1343" i="31"/>
  <c r="BL1344" i="31"/>
  <c r="BL1345" i="31"/>
  <c r="BL1346" i="31"/>
  <c r="BL1347" i="31"/>
  <c r="BL1348" i="31"/>
  <c r="BL1349" i="31"/>
  <c r="BL1350" i="31"/>
  <c r="BL1351" i="31"/>
  <c r="BL1352" i="31"/>
  <c r="BL1353" i="31"/>
  <c r="BL1354" i="31"/>
  <c r="BL1355" i="31"/>
  <c r="BL1356" i="31"/>
  <c r="BL1357" i="31"/>
  <c r="BL1358" i="31"/>
  <c r="BL1359" i="31"/>
  <c r="BL1360" i="31"/>
  <c r="BL1361" i="31"/>
  <c r="BL1362" i="31"/>
  <c r="BL1363" i="31"/>
  <c r="BL1364" i="31"/>
  <c r="BL1365" i="31"/>
  <c r="BL1366" i="31"/>
  <c r="BL1367" i="31"/>
  <c r="BL1368" i="31"/>
  <c r="BL1369" i="31"/>
  <c r="BL1370" i="31"/>
  <c r="BL1371" i="31"/>
  <c r="BL1372" i="31"/>
  <c r="BL1373" i="31"/>
  <c r="BL1374" i="31"/>
  <c r="BL1375" i="31"/>
  <c r="BL1376" i="31"/>
  <c r="BL1377" i="31"/>
  <c r="BL1378" i="31"/>
  <c r="BL1379" i="31"/>
  <c r="BL1380" i="31"/>
  <c r="BL1381" i="31"/>
  <c r="BL1382" i="31"/>
  <c r="BL1383" i="31"/>
  <c r="BL1384" i="31"/>
  <c r="BL1385" i="31"/>
  <c r="BL1386" i="31"/>
  <c r="BL1387" i="31"/>
  <c r="BL1388" i="31"/>
  <c r="BL1389" i="31"/>
  <c r="BL1390" i="31"/>
  <c r="BL1391" i="31"/>
  <c r="BL1392" i="31"/>
  <c r="BL1393" i="31"/>
  <c r="BL1394" i="31"/>
  <c r="BL1395" i="31"/>
  <c r="BL1396" i="31"/>
  <c r="BL1397" i="31"/>
  <c r="BL1398" i="31"/>
  <c r="BL1399" i="31"/>
  <c r="BL1400" i="31"/>
  <c r="BL1401" i="31"/>
  <c r="BL1402" i="31"/>
  <c r="BL1403" i="31"/>
  <c r="BL1404" i="31"/>
  <c r="BL1405" i="31"/>
  <c r="BL1406" i="31"/>
  <c r="BL1407" i="31"/>
  <c r="BL1408" i="31"/>
  <c r="BL1409" i="31"/>
  <c r="BL1410" i="31"/>
  <c r="BL1411" i="31"/>
  <c r="BL1412" i="31"/>
  <c r="BL1413" i="31"/>
  <c r="BL1414" i="31"/>
  <c r="BL1415" i="31"/>
  <c r="BL1416" i="31"/>
  <c r="BL1417" i="31"/>
  <c r="BL1418" i="31"/>
  <c r="BL1419" i="31"/>
  <c r="BL1420" i="31"/>
  <c r="BL1421" i="31"/>
  <c r="BL1422" i="31"/>
  <c r="BL1423" i="31"/>
  <c r="BL1424" i="31"/>
  <c r="BL1425" i="31"/>
  <c r="BL1426" i="31"/>
  <c r="BL1427" i="31"/>
  <c r="BL1428" i="31"/>
  <c r="BL1429" i="31"/>
  <c r="BL1430" i="31"/>
  <c r="BL1431" i="31"/>
  <c r="BL1432" i="31"/>
  <c r="BL1433" i="31"/>
  <c r="BL1434" i="31"/>
  <c r="BL1435" i="31"/>
  <c r="BL1436" i="31"/>
  <c r="BL1437" i="31"/>
  <c r="BL1438" i="31"/>
  <c r="BL1439" i="31"/>
  <c r="BL1440" i="31"/>
  <c r="BL1441" i="31"/>
  <c r="BL1442" i="31"/>
  <c r="BL1443" i="31"/>
  <c r="BL1444" i="31"/>
  <c r="BL1445" i="31"/>
  <c r="BL1446" i="31"/>
  <c r="BL1447" i="31"/>
  <c r="BL1448" i="31"/>
  <c r="BL1449" i="31"/>
  <c r="BL1450" i="31"/>
  <c r="BL1451" i="31"/>
  <c r="BL1452" i="31"/>
  <c r="BL1453" i="31"/>
  <c r="BL1454" i="31"/>
  <c r="BL1455" i="31"/>
  <c r="BL1456" i="31"/>
  <c r="BL1457" i="31"/>
  <c r="BL1458" i="31"/>
  <c r="BL1459" i="31"/>
  <c r="BL1460" i="31"/>
  <c r="BL1461" i="31"/>
  <c r="BL1462" i="31"/>
  <c r="BL1463" i="31"/>
  <c r="BL1464" i="31"/>
  <c r="BL1465" i="31"/>
  <c r="BL1466" i="31"/>
  <c r="BL1467" i="31"/>
  <c r="BL1468" i="31"/>
  <c r="BL1469" i="31"/>
  <c r="BL1470" i="31"/>
  <c r="BL1471" i="31"/>
  <c r="BL1472" i="31"/>
  <c r="BL1473" i="31"/>
  <c r="BL1474" i="31"/>
  <c r="BL1475" i="31"/>
  <c r="BL1476" i="31"/>
  <c r="BL1477" i="31"/>
  <c r="BL1478" i="31"/>
  <c r="BL1479" i="31"/>
  <c r="BL1480" i="31"/>
  <c r="BL1481" i="31"/>
  <c r="BL1482" i="31"/>
  <c r="BL1483" i="31"/>
  <c r="BL1484" i="31"/>
  <c r="BL1485" i="31"/>
  <c r="BL1486" i="31"/>
  <c r="BL1487" i="31"/>
  <c r="BL1488" i="31"/>
  <c r="BL1489" i="31"/>
  <c r="BL1490" i="31"/>
  <c r="BL1491" i="31"/>
  <c r="BL1492" i="31"/>
  <c r="BL1493" i="31"/>
  <c r="BL1494" i="31"/>
  <c r="BL1495" i="31"/>
  <c r="BL1496" i="31"/>
  <c r="BL1497" i="31"/>
  <c r="BL1498" i="31"/>
  <c r="BL1499" i="31"/>
  <c r="BL1500" i="31"/>
  <c r="BL1501" i="31"/>
  <c r="BL1502" i="31"/>
  <c r="BL1503" i="31"/>
  <c r="BL1504" i="31"/>
  <c r="BL1505" i="31"/>
  <c r="BL1506" i="31"/>
  <c r="BL1507" i="31"/>
  <c r="BL1508" i="31"/>
  <c r="BL1509" i="31"/>
  <c r="BL1510" i="31"/>
  <c r="BL1511" i="31"/>
  <c r="BL1512" i="31"/>
  <c r="BL1513" i="31"/>
  <c r="BL1514" i="31"/>
  <c r="BL1515" i="31"/>
  <c r="BL1516" i="31"/>
  <c r="BL1517" i="31"/>
  <c r="BL1518" i="31"/>
  <c r="BL1519" i="31"/>
  <c r="BL1520" i="31"/>
  <c r="BL1521" i="31"/>
  <c r="BL1522" i="31"/>
  <c r="BL1523" i="31"/>
  <c r="BL1524" i="31"/>
  <c r="BL1525" i="31"/>
  <c r="BL1526" i="31"/>
  <c r="BL1527" i="31"/>
  <c r="BL1528" i="31"/>
  <c r="BL1529" i="31"/>
  <c r="BL1530" i="31"/>
  <c r="BL1531" i="31"/>
  <c r="BL1532" i="31"/>
  <c r="BL1533" i="31"/>
  <c r="BL1534" i="31"/>
  <c r="BL1535" i="31"/>
  <c r="BL1536" i="31"/>
  <c r="BL1537" i="31"/>
  <c r="BL1538" i="31"/>
  <c r="BL1539" i="31"/>
  <c r="BL1540" i="31"/>
  <c r="BL1541" i="31"/>
  <c r="BL1542" i="31"/>
  <c r="BL1543" i="31"/>
  <c r="BL1544" i="31"/>
  <c r="BL1545" i="31"/>
  <c r="BL1546" i="31"/>
  <c r="BL1547" i="31"/>
  <c r="BL1548" i="31"/>
  <c r="BL1549" i="31"/>
  <c r="BL1550" i="31"/>
  <c r="BL1551" i="31"/>
  <c r="BL1552" i="31"/>
  <c r="BL1553" i="31"/>
  <c r="BL1554" i="31"/>
  <c r="BL1555" i="31"/>
  <c r="BL1556" i="31"/>
  <c r="BL1557" i="31"/>
  <c r="BL1558" i="31"/>
  <c r="BL1559" i="31"/>
  <c r="BL1560" i="31"/>
  <c r="BL1561" i="31"/>
  <c r="BL1562" i="31"/>
  <c r="BL1563" i="31"/>
  <c r="BL1564" i="31"/>
  <c r="BL1565" i="31"/>
  <c r="BL1566" i="31"/>
  <c r="BL1567" i="31"/>
  <c r="BL1568" i="31"/>
  <c r="BL1569" i="31"/>
  <c r="BL1570" i="31"/>
  <c r="BL1571" i="31"/>
  <c r="BL1572" i="31"/>
  <c r="BL1573" i="31"/>
  <c r="BL1574" i="31"/>
  <c r="BL1575" i="31"/>
  <c r="BL1576" i="31"/>
  <c r="BL1577" i="31"/>
  <c r="BL1578" i="31"/>
  <c r="BL1579" i="31"/>
  <c r="BL1580" i="31"/>
  <c r="BL1581" i="31"/>
  <c r="BL1582" i="31"/>
  <c r="BL1583" i="31"/>
  <c r="BL1584" i="31"/>
  <c r="BL1585" i="31"/>
  <c r="BL1586" i="31"/>
  <c r="BL1587" i="31"/>
  <c r="BL1588" i="31"/>
  <c r="BL1589" i="31"/>
  <c r="BL1590" i="31"/>
  <c r="BL1591" i="31"/>
  <c r="BL1592" i="31"/>
  <c r="BL1593" i="31"/>
  <c r="BL1594" i="31"/>
  <c r="BL1595" i="31"/>
  <c r="BL1596" i="31"/>
  <c r="BL1597" i="31"/>
  <c r="BL1598" i="31"/>
  <c r="BL1599" i="31"/>
  <c r="BL1600" i="31"/>
  <c r="BL1601" i="31"/>
  <c r="BL1602" i="31"/>
  <c r="BL1603" i="31"/>
  <c r="BL1604" i="31"/>
  <c r="BL1605" i="31"/>
  <c r="BL1606" i="31"/>
  <c r="BL1607" i="31"/>
  <c r="BL1608" i="31"/>
  <c r="BL1609" i="31"/>
  <c r="BL1610" i="31"/>
  <c r="BL1611" i="31"/>
  <c r="BL1612" i="31"/>
  <c r="BL1613" i="31"/>
  <c r="BL1614" i="31"/>
  <c r="BL1615" i="31"/>
  <c r="BL1616" i="31"/>
  <c r="BL1617" i="31"/>
  <c r="BL1618" i="31"/>
  <c r="BL1619" i="31"/>
  <c r="BL1620" i="31"/>
  <c r="BL1621" i="31"/>
  <c r="BL1622" i="31"/>
  <c r="BL1623" i="31"/>
  <c r="BL1624" i="31"/>
  <c r="BL1625" i="31"/>
  <c r="BL1626" i="31"/>
  <c r="BL1627" i="31"/>
  <c r="BL1628" i="31"/>
  <c r="BL1629" i="31"/>
  <c r="BL1630" i="31"/>
  <c r="BL1631" i="31"/>
  <c r="BL1632" i="31"/>
  <c r="BL1633" i="31"/>
  <c r="BL1634" i="31"/>
  <c r="BL1635" i="31"/>
  <c r="BL1636" i="31"/>
  <c r="BL1637" i="31"/>
  <c r="BL1638" i="31"/>
  <c r="BL1639" i="31"/>
  <c r="BL1640" i="31"/>
  <c r="BL1641" i="31"/>
  <c r="BL1642" i="31"/>
  <c r="BL1643" i="31"/>
  <c r="BL1644" i="31"/>
  <c r="BL1645" i="31"/>
  <c r="BL1646" i="31"/>
  <c r="BL1647" i="31"/>
  <c r="BL1648" i="31"/>
  <c r="BL1649" i="31"/>
  <c r="BL1650" i="31"/>
  <c r="BL1651" i="31"/>
  <c r="BL1652" i="31"/>
  <c r="BL1653" i="31"/>
  <c r="BL1654" i="31"/>
  <c r="BL1655" i="31"/>
  <c r="BL1656" i="31"/>
  <c r="BL1657" i="31"/>
  <c r="BL1658" i="31"/>
  <c r="BL1659" i="31"/>
  <c r="BL1660" i="31"/>
  <c r="BL1661" i="31"/>
  <c r="BL1662" i="31"/>
  <c r="BL1663" i="31"/>
  <c r="BL1664" i="31"/>
  <c r="BL1665" i="31"/>
  <c r="BL1666" i="31"/>
  <c r="BL1667" i="31"/>
  <c r="BL1668" i="31"/>
  <c r="BL1669" i="31"/>
  <c r="BL1670" i="31"/>
  <c r="BL1671" i="31"/>
  <c r="BL1672" i="31"/>
  <c r="BL1673" i="31"/>
  <c r="BL1674" i="31"/>
  <c r="BL1675" i="31"/>
  <c r="BL1676" i="31"/>
  <c r="BL1677" i="31"/>
  <c r="BL1678" i="31"/>
  <c r="BL1679" i="31"/>
  <c r="BL1680" i="31"/>
  <c r="BL1681" i="31"/>
  <c r="BL1682" i="31"/>
  <c r="BL1683" i="31"/>
  <c r="BL1684" i="31"/>
  <c r="BL1685" i="31"/>
  <c r="BL1686" i="31"/>
  <c r="BL1687" i="31"/>
  <c r="BL1688" i="31"/>
  <c r="BL1689" i="31"/>
  <c r="BL1690" i="31"/>
  <c r="BL1691" i="31"/>
  <c r="BL1692" i="31"/>
  <c r="BL1693" i="31"/>
  <c r="BL1694" i="31"/>
  <c r="BL1695" i="31"/>
  <c r="BL1696" i="31"/>
  <c r="BL1697" i="31"/>
  <c r="BL1698" i="31"/>
  <c r="BL1699" i="31"/>
  <c r="BL1700" i="31"/>
  <c r="BL1701" i="31"/>
  <c r="BL1702" i="31"/>
  <c r="BL1703" i="31"/>
  <c r="BL1704" i="31"/>
  <c r="BL1705" i="31"/>
  <c r="BL1706" i="31"/>
  <c r="BL1707" i="31"/>
  <c r="BL1708" i="31"/>
  <c r="BL1709" i="31"/>
  <c r="BL1710" i="31"/>
  <c r="BL1711" i="31"/>
  <c r="BL1712" i="31"/>
  <c r="BL1713" i="31"/>
  <c r="BL1714" i="31"/>
  <c r="BL1715" i="31"/>
  <c r="BL1716" i="31"/>
  <c r="BL1717" i="31"/>
  <c r="BL1718" i="31"/>
  <c r="BL1719" i="31"/>
  <c r="BL1720" i="31"/>
  <c r="BL1721" i="31"/>
  <c r="BL1722" i="31"/>
  <c r="BL1723" i="31"/>
  <c r="BL1724" i="31"/>
  <c r="BL1725" i="31"/>
  <c r="BL1726" i="31"/>
  <c r="BL1727" i="31"/>
  <c r="BL1728" i="31"/>
  <c r="BL1729" i="31"/>
  <c r="BL1730" i="31"/>
  <c r="BL1731" i="31"/>
  <c r="BL1732" i="31"/>
  <c r="BL1733" i="31"/>
  <c r="BL1734" i="31"/>
  <c r="BL1735" i="31"/>
  <c r="BL1736" i="31"/>
  <c r="BL1737" i="31"/>
  <c r="BL1738" i="31"/>
  <c r="BL1739" i="31"/>
  <c r="BL1740" i="31"/>
  <c r="BL1741" i="31"/>
  <c r="BL1742" i="31"/>
  <c r="BL1743" i="31"/>
  <c r="BL1744" i="31"/>
  <c r="BL1745" i="31"/>
  <c r="BL1746" i="31"/>
  <c r="BL1747" i="31"/>
  <c r="BL1748" i="31"/>
  <c r="BL1749" i="31"/>
  <c r="BL1750" i="31"/>
  <c r="BL1751" i="31"/>
  <c r="BL1752" i="31"/>
  <c r="BL1753" i="31"/>
  <c r="BL1754" i="31"/>
  <c r="BL1755" i="31"/>
  <c r="BL1756" i="31"/>
  <c r="BL1757" i="31"/>
  <c r="BL1758" i="31"/>
  <c r="BL1759" i="31"/>
  <c r="BL1760" i="31"/>
  <c r="BL1761" i="31"/>
  <c r="BL1762" i="31"/>
  <c r="BL1763" i="31"/>
  <c r="BL1764" i="31"/>
  <c r="BL1765" i="31"/>
  <c r="BL1766" i="31"/>
  <c r="BL1767" i="31"/>
  <c r="BL1768" i="31"/>
  <c r="BL1769" i="31"/>
  <c r="BL1770" i="31"/>
  <c r="BL1771" i="31"/>
  <c r="BL1772" i="31"/>
  <c r="BL1773" i="31"/>
  <c r="BL1774" i="31"/>
  <c r="BL1775" i="31"/>
  <c r="BL1776" i="31"/>
  <c r="BL1777" i="31"/>
  <c r="BL1778" i="31"/>
  <c r="BL1779" i="31"/>
  <c r="BL1780" i="31"/>
  <c r="BL1781" i="31"/>
  <c r="BL1782" i="31"/>
  <c r="BL1783" i="31"/>
  <c r="BL1784" i="31"/>
  <c r="BL1785" i="31"/>
  <c r="BL1786" i="31"/>
  <c r="BL1787" i="31"/>
  <c r="BL1788" i="31"/>
  <c r="BL1789" i="31"/>
  <c r="BL1790" i="31"/>
  <c r="BL1791" i="31"/>
  <c r="BL1792" i="31"/>
  <c r="BL1793" i="31"/>
  <c r="BL1794" i="31"/>
  <c r="BL1795" i="31"/>
  <c r="BL1796" i="31"/>
  <c r="BL1797" i="31"/>
  <c r="BL1798" i="31"/>
  <c r="BL1799" i="31"/>
  <c r="BL1800" i="31"/>
  <c r="BL1801" i="31"/>
  <c r="BL1802" i="31"/>
  <c r="BL1803" i="31"/>
  <c r="BL1804" i="31"/>
  <c r="BL1805" i="31"/>
  <c r="BL1806" i="31"/>
  <c r="BL1807" i="31"/>
  <c r="BL1808" i="31"/>
  <c r="BL1809" i="31"/>
  <c r="BL1810" i="31"/>
  <c r="BL1811" i="31"/>
  <c r="BL1812" i="31"/>
  <c r="BL1813" i="31"/>
  <c r="BL1814" i="31"/>
  <c r="BL1815" i="31"/>
  <c r="BL1816" i="31"/>
  <c r="BL1817" i="31"/>
  <c r="BL1818" i="31"/>
  <c r="BL1819" i="31"/>
  <c r="BL1820" i="31"/>
  <c r="BL1821" i="31"/>
  <c r="BL1822" i="31"/>
  <c r="BL1823" i="31"/>
  <c r="BL1824" i="31"/>
  <c r="BL1825" i="31"/>
  <c r="BL1826" i="31"/>
  <c r="BL1827" i="31"/>
  <c r="BL1828" i="31"/>
  <c r="BL1829" i="31"/>
  <c r="BL1830" i="31"/>
  <c r="BL1831" i="31"/>
  <c r="BL1832" i="31"/>
  <c r="BL1833" i="31"/>
  <c r="BL1834" i="31"/>
  <c r="BL1835" i="31"/>
  <c r="BL1836" i="31"/>
  <c r="BL1837" i="31"/>
  <c r="BL1838" i="31"/>
  <c r="BL1839" i="31"/>
  <c r="BL1840" i="31"/>
  <c r="BL1841" i="31"/>
  <c r="BL1842" i="31"/>
  <c r="BL1843" i="31"/>
  <c r="BL1844" i="31"/>
  <c r="BL1845" i="31"/>
  <c r="BL1846" i="31"/>
  <c r="BL1847" i="31"/>
  <c r="BL1848" i="31"/>
  <c r="BL1849" i="31"/>
  <c r="BL1850" i="31"/>
  <c r="BL1851" i="31"/>
  <c r="BL1852" i="31"/>
  <c r="BL1853" i="31"/>
  <c r="BL1854" i="31"/>
  <c r="BL1855" i="31"/>
  <c r="BL1856" i="31"/>
  <c r="BL1857" i="31"/>
  <c r="BL1858" i="31"/>
  <c r="BL1859" i="31"/>
  <c r="BL1860" i="31"/>
  <c r="BL1861" i="31"/>
  <c r="BL1862" i="31"/>
  <c r="BL1863" i="31"/>
  <c r="BL1864" i="31"/>
  <c r="BL1865" i="31"/>
  <c r="BL1866" i="31"/>
  <c r="BL1867" i="31"/>
  <c r="BL1868" i="31"/>
  <c r="BL1869" i="31"/>
  <c r="BL1870" i="31"/>
  <c r="BL1871" i="31"/>
  <c r="BL1872" i="31"/>
  <c r="BL1873" i="31"/>
  <c r="BL1874" i="31"/>
  <c r="BL1875" i="31"/>
  <c r="BL1876" i="31"/>
  <c r="BL1877" i="31"/>
  <c r="BL1878" i="31"/>
  <c r="BL1879" i="31"/>
  <c r="BL1880" i="31"/>
  <c r="BL1881" i="31"/>
  <c r="BL1882" i="31"/>
  <c r="BL1883" i="31"/>
  <c r="BL1884" i="31"/>
  <c r="BL1885" i="31"/>
  <c r="BL1886" i="31"/>
  <c r="BL1887" i="31"/>
  <c r="BL1888" i="31"/>
  <c r="BL1889" i="31"/>
  <c r="BL1890" i="31"/>
  <c r="BL1891" i="31"/>
  <c r="BL1892" i="31"/>
  <c r="BL1893" i="31"/>
  <c r="BL1894" i="31"/>
  <c r="BL1895" i="31"/>
  <c r="BL1896" i="31"/>
  <c r="BL1897" i="31"/>
  <c r="BL1898" i="31"/>
  <c r="BL1899" i="31"/>
  <c r="BL1900" i="31"/>
  <c r="BL1901" i="31"/>
  <c r="BL1902" i="31"/>
  <c r="BL1903" i="31"/>
  <c r="BL1904" i="31"/>
  <c r="BL1905" i="31"/>
  <c r="BL1906" i="31"/>
  <c r="BL1907" i="31"/>
  <c r="BL1908" i="31"/>
  <c r="BL1909" i="31"/>
  <c r="BL1910" i="31"/>
  <c r="BL1911" i="31"/>
  <c r="BL1912" i="31"/>
  <c r="BL1913" i="31"/>
  <c r="BL1914" i="31"/>
  <c r="BL1915" i="31"/>
  <c r="BL1916" i="31"/>
  <c r="BL1917" i="31"/>
  <c r="BL1918" i="31"/>
  <c r="BL1919" i="31"/>
  <c r="BL1920" i="31"/>
  <c r="BL1921" i="31"/>
  <c r="BL1922" i="31"/>
  <c r="BL1923" i="31"/>
  <c r="BL1924" i="31"/>
  <c r="BL1925" i="31"/>
  <c r="BL1926" i="31"/>
  <c r="BL1927" i="31"/>
  <c r="BL1928" i="31"/>
  <c r="BL1929" i="31"/>
  <c r="BL1930" i="31"/>
  <c r="BL1931" i="31"/>
  <c r="BL1932" i="31"/>
  <c r="BL1933" i="31"/>
  <c r="BL1934" i="31"/>
  <c r="BL1935" i="31"/>
  <c r="BL1936" i="31"/>
  <c r="BL1937" i="31"/>
  <c r="BL1938" i="31"/>
  <c r="BL1939" i="31"/>
  <c r="BL1940" i="31"/>
  <c r="BL1941" i="31"/>
  <c r="BL1942" i="31"/>
  <c r="BL1943" i="31"/>
  <c r="BL1944" i="31"/>
  <c r="BL1945" i="31"/>
  <c r="BL1946" i="31"/>
  <c r="BL1947" i="31"/>
  <c r="BL1948" i="31"/>
  <c r="BL1949" i="31"/>
  <c r="BL1950" i="31"/>
  <c r="BL1951" i="31"/>
  <c r="BL1952" i="31"/>
  <c r="BL1953" i="31"/>
  <c r="BL1954" i="31"/>
  <c r="BL1955" i="31"/>
  <c r="BL1956" i="31"/>
  <c r="BL1957" i="31"/>
  <c r="BL1958" i="31"/>
  <c r="BL1959" i="31"/>
  <c r="BL1960" i="31"/>
  <c r="BL1961" i="31"/>
  <c r="BL1962" i="31"/>
  <c r="BL1963" i="31"/>
  <c r="BL1964" i="31"/>
  <c r="BL1965" i="31"/>
  <c r="BL1966" i="31"/>
  <c r="BL1967" i="31"/>
  <c r="BL1968" i="31"/>
  <c r="BL1969" i="31"/>
  <c r="BL1970" i="31"/>
  <c r="BL1971" i="31"/>
  <c r="BL1972" i="31"/>
  <c r="BL1973" i="31"/>
  <c r="BL1974" i="31"/>
  <c r="BL1975" i="31"/>
  <c r="BL1976" i="31"/>
  <c r="BL1977" i="31"/>
  <c r="BL1978" i="31"/>
  <c r="BL1979" i="31"/>
  <c r="BL1980" i="31"/>
  <c r="BL1981" i="31"/>
  <c r="BL1982" i="31"/>
  <c r="BL1983" i="31"/>
  <c r="BL1984" i="31"/>
  <c r="BL1985" i="31"/>
  <c r="BL1986" i="31"/>
  <c r="BL1987" i="31"/>
  <c r="BL1988" i="31"/>
  <c r="BL1989" i="31"/>
  <c r="BL1990" i="31"/>
  <c r="BL1991" i="31"/>
  <c r="BL1992" i="31"/>
  <c r="BL1993" i="31"/>
  <c r="BL1994" i="31"/>
  <c r="BL1995" i="31"/>
  <c r="BL1996" i="31"/>
  <c r="BL1997" i="31"/>
  <c r="BL1998" i="31"/>
  <c r="BL1999" i="31"/>
  <c r="BL2000" i="31"/>
  <c r="BL2001" i="31"/>
  <c r="BL2002" i="31"/>
  <c r="BL2003" i="31"/>
  <c r="BL2004" i="31"/>
  <c r="BL2005" i="31"/>
  <c r="BL2006" i="31"/>
  <c r="BL2007" i="31"/>
  <c r="BL2008" i="31"/>
  <c r="BL2009" i="31"/>
  <c r="BL2010" i="31"/>
  <c r="BL2011" i="31"/>
  <c r="BL2012" i="31"/>
  <c r="BL2013" i="31"/>
  <c r="BL2014" i="31"/>
  <c r="BL2015" i="31"/>
  <c r="BL2016" i="31"/>
  <c r="BL2017" i="31"/>
  <c r="BL2018" i="31"/>
  <c r="BL2019" i="31"/>
  <c r="BL2020" i="31"/>
  <c r="BL2021" i="31"/>
  <c r="BL2022" i="31"/>
  <c r="BL2023" i="31"/>
  <c r="BL2024" i="31"/>
  <c r="BL2025" i="31"/>
  <c r="BL2026" i="31"/>
  <c r="BL2027" i="31"/>
  <c r="BL2028" i="31"/>
  <c r="BL2029" i="31"/>
  <c r="BL2030" i="31"/>
  <c r="BL2031" i="31"/>
  <c r="BL2032" i="31"/>
  <c r="BL2033" i="31"/>
  <c r="BL2034" i="31"/>
  <c r="BL2035" i="31"/>
  <c r="BL2036" i="31"/>
  <c r="BL2037" i="31"/>
  <c r="BL2038" i="31"/>
  <c r="BL2039" i="31"/>
  <c r="BL2040" i="31"/>
  <c r="BL2041" i="31"/>
  <c r="BL2042" i="31"/>
  <c r="BL2043" i="31"/>
  <c r="BL2044" i="31"/>
  <c r="BL2045" i="31"/>
  <c r="BL2046" i="31"/>
  <c r="BL2047" i="31"/>
  <c r="BL2048" i="31"/>
  <c r="BL2049" i="31"/>
  <c r="BL2050" i="31"/>
  <c r="BL2051" i="31"/>
  <c r="BL2052" i="31"/>
  <c r="BL2053" i="31"/>
  <c r="BL2054" i="31"/>
  <c r="BL2055" i="31"/>
  <c r="BL2056" i="31"/>
  <c r="BL2057" i="31"/>
  <c r="BL2058" i="31"/>
  <c r="BL2059" i="31"/>
  <c r="BL2060" i="31"/>
  <c r="BL2061" i="31"/>
  <c r="BL2062" i="31"/>
  <c r="BL2063" i="31"/>
  <c r="BL2064" i="31"/>
  <c r="BL2065" i="31"/>
  <c r="BL2066" i="31"/>
  <c r="BL2067" i="31"/>
  <c r="BL2068" i="31"/>
  <c r="BL2069" i="31"/>
  <c r="BL2070" i="31"/>
  <c r="BL2071" i="31"/>
  <c r="BL2072" i="31"/>
  <c r="BL2073" i="31"/>
  <c r="BL2074" i="31"/>
  <c r="BL2075" i="31"/>
  <c r="BL2076" i="31"/>
  <c r="BL2077" i="31"/>
  <c r="BL2078" i="31"/>
  <c r="BL2079" i="31"/>
  <c r="BL2080" i="31"/>
  <c r="BL2081" i="31"/>
  <c r="BL2082" i="31"/>
  <c r="BL2083" i="31"/>
  <c r="BL2084" i="31"/>
  <c r="BL2085" i="31"/>
  <c r="BL2086" i="31"/>
  <c r="BL2087" i="31"/>
  <c r="BL2088" i="31"/>
  <c r="BL2089" i="31"/>
  <c r="BL2090" i="31"/>
  <c r="BL2091" i="31"/>
  <c r="BL2092" i="31"/>
  <c r="BL2093" i="31"/>
  <c r="BL2094" i="31"/>
  <c r="BL2095" i="31"/>
  <c r="BL2096" i="31"/>
  <c r="BL2097" i="31"/>
  <c r="BL2098" i="31"/>
  <c r="BL2099" i="31"/>
  <c r="BL2100" i="31"/>
  <c r="BL2101" i="31"/>
  <c r="BL2102" i="31"/>
  <c r="BL2103" i="31"/>
  <c r="BL2104" i="31"/>
  <c r="BL2105" i="31"/>
  <c r="BL2106" i="31"/>
  <c r="BL2107" i="31"/>
  <c r="BL2108" i="31"/>
  <c r="BL2109" i="31"/>
  <c r="BL2110" i="31"/>
  <c r="BL2111" i="31"/>
  <c r="BL2112" i="31"/>
  <c r="BL2113" i="31"/>
  <c r="BL2114" i="31"/>
  <c r="BL2115" i="31"/>
  <c r="BL2116" i="31"/>
  <c r="BL2117" i="31"/>
  <c r="BL2118" i="31"/>
  <c r="BL2119" i="31"/>
  <c r="BL2120" i="31"/>
  <c r="BL2121" i="31"/>
  <c r="BL2122" i="31"/>
  <c r="BL2123" i="31"/>
  <c r="BL2124" i="31"/>
  <c r="BL2125" i="31"/>
  <c r="BL2126" i="31"/>
  <c r="BL2127" i="31"/>
  <c r="BL2128" i="31"/>
  <c r="BL2129" i="31"/>
  <c r="BL2130" i="31"/>
  <c r="BL2131" i="31"/>
  <c r="BL2132" i="31"/>
  <c r="BL2133" i="31"/>
  <c r="BL2134" i="31"/>
  <c r="BL2135" i="31"/>
  <c r="BL2136" i="31"/>
  <c r="BL2137" i="31"/>
  <c r="BL2138" i="31"/>
  <c r="BL2139" i="31"/>
  <c r="BL2140" i="31"/>
  <c r="BL2141" i="31"/>
  <c r="BL2142" i="31"/>
  <c r="BL2143" i="31"/>
  <c r="BL2144" i="31"/>
  <c r="BL2145" i="31"/>
  <c r="BL2146" i="31"/>
  <c r="BL2147" i="31"/>
  <c r="BL2148" i="31"/>
  <c r="BL2149" i="31"/>
  <c r="BL2150" i="31"/>
  <c r="BL2151" i="31"/>
  <c r="BL2152" i="31"/>
  <c r="BL2153" i="31"/>
  <c r="BL2154" i="31"/>
  <c r="BL2155" i="31"/>
  <c r="BL2156" i="31"/>
  <c r="BL2157" i="31"/>
  <c r="BL2158" i="31"/>
  <c r="BL2159" i="31"/>
  <c r="BL2160" i="31"/>
  <c r="BL2161" i="31"/>
  <c r="BL2162" i="31"/>
  <c r="BL2163" i="31"/>
  <c r="BL2164" i="31"/>
  <c r="BL2165" i="31"/>
  <c r="BL2166" i="31"/>
  <c r="BL2167" i="31"/>
  <c r="BL2168" i="31"/>
  <c r="BL2169" i="31"/>
  <c r="BL2170" i="31"/>
  <c r="BL2171" i="31"/>
  <c r="BL2172" i="31"/>
  <c r="BL2173" i="31"/>
  <c r="BL2174" i="31"/>
  <c r="BL2175" i="31"/>
  <c r="BL2176" i="31"/>
  <c r="BL2177" i="31"/>
  <c r="BL2178" i="31"/>
  <c r="BL2179" i="31"/>
  <c r="BL2180" i="31"/>
  <c r="BL2181" i="31"/>
  <c r="BL2182" i="31"/>
  <c r="BL2183" i="31"/>
  <c r="BL2184" i="31"/>
  <c r="BL2185" i="31"/>
  <c r="BL2186" i="31"/>
  <c r="BL2187" i="31"/>
  <c r="BL2188" i="31"/>
  <c r="BL2189" i="31"/>
  <c r="BL2190" i="31"/>
  <c r="BL2191" i="31"/>
  <c r="BL2192" i="31"/>
  <c r="BL2193" i="31"/>
  <c r="BL2194" i="31"/>
  <c r="BL2195" i="31"/>
  <c r="BL2196" i="31"/>
  <c r="BL2197" i="31"/>
  <c r="BL2198" i="31"/>
  <c r="BL2199" i="31"/>
  <c r="BL2200" i="31"/>
  <c r="BL2201" i="31"/>
  <c r="BL2202" i="31"/>
  <c r="BL2203" i="31"/>
  <c r="BL2204" i="31"/>
  <c r="BL2205" i="31"/>
  <c r="BL2206" i="31"/>
  <c r="BL2207" i="31"/>
  <c r="BL2208" i="31"/>
  <c r="BL2209" i="31"/>
  <c r="BL2210" i="31"/>
  <c r="BL2211" i="31"/>
  <c r="BL2212" i="31"/>
  <c r="BL2213" i="31"/>
  <c r="BL2214" i="31"/>
  <c r="BL2215" i="31"/>
  <c r="BL2216" i="31"/>
  <c r="BL2217" i="31"/>
  <c r="BL2218" i="31"/>
  <c r="BL2219" i="31"/>
  <c r="BL2220" i="31"/>
  <c r="BL2221" i="31"/>
  <c r="BL2222" i="31"/>
  <c r="BL2223" i="31"/>
  <c r="BL2224" i="31"/>
  <c r="BL2225" i="31"/>
  <c r="BL2226" i="31"/>
  <c r="BL2227" i="31"/>
  <c r="BL2228" i="31"/>
  <c r="BL2229" i="31"/>
  <c r="BL2230" i="31"/>
  <c r="BL2231" i="31"/>
  <c r="BL2232" i="31"/>
  <c r="BL2233" i="31"/>
  <c r="BL2234" i="31"/>
  <c r="BL2235" i="31"/>
  <c r="BL2236" i="31"/>
  <c r="BL2237" i="31"/>
  <c r="BL2238" i="31"/>
  <c r="BL2239" i="31"/>
  <c r="BL2240" i="31"/>
  <c r="BL2241" i="31"/>
  <c r="BL2242" i="31"/>
  <c r="BL2243" i="31"/>
  <c r="BL2244" i="31"/>
  <c r="BL2245" i="31"/>
  <c r="BL2246" i="31"/>
  <c r="BL2247" i="31"/>
  <c r="BL2248" i="31"/>
  <c r="BL2249" i="31"/>
  <c r="BL2250" i="31"/>
  <c r="BL2251" i="31"/>
  <c r="BL2252" i="31"/>
  <c r="BL2253" i="31"/>
  <c r="BL2254" i="31"/>
  <c r="BL2255" i="31"/>
  <c r="BL2256" i="31"/>
  <c r="BL2257" i="31"/>
  <c r="BL2258" i="31"/>
  <c r="BL2259" i="31"/>
  <c r="BL2260" i="31"/>
  <c r="BL2261" i="31"/>
  <c r="BL2262" i="31"/>
  <c r="BL2263" i="31"/>
  <c r="BL2264" i="31"/>
  <c r="BL2265" i="31"/>
  <c r="BL2266" i="31"/>
  <c r="BL2267" i="31"/>
  <c r="BL2268" i="31"/>
  <c r="BL2269" i="31"/>
  <c r="BL2270" i="31"/>
  <c r="BL2271" i="31"/>
  <c r="BL2272" i="31"/>
  <c r="BL2273" i="31"/>
  <c r="BL2274" i="31"/>
  <c r="BL2275" i="31"/>
  <c r="BL2276" i="31"/>
  <c r="BL2277" i="31"/>
  <c r="BL2278" i="31"/>
  <c r="BL2279" i="31"/>
  <c r="BL2280" i="31"/>
  <c r="BL2281" i="31"/>
  <c r="BL2282" i="31"/>
  <c r="BL2283" i="31"/>
  <c r="BL2284" i="31"/>
  <c r="BL2285" i="31"/>
  <c r="BL2286" i="31"/>
  <c r="BL2287" i="31"/>
  <c r="BL2288" i="31"/>
  <c r="BL2289" i="31"/>
  <c r="BL2290" i="31"/>
  <c r="BL2291" i="31"/>
  <c r="BL2292" i="31"/>
  <c r="BL2293" i="31"/>
  <c r="BL2294" i="31"/>
  <c r="BL2295" i="31"/>
  <c r="BL2296" i="31"/>
  <c r="BL2297" i="31"/>
  <c r="BL2298" i="31"/>
  <c r="BL2299" i="31"/>
  <c r="BL2300" i="31"/>
  <c r="BL2301" i="31"/>
  <c r="BL2302" i="31"/>
  <c r="BL2303" i="31"/>
  <c r="BL2304" i="31"/>
  <c r="BL2" i="31"/>
  <c r="U17" i="37" l="1" a="1"/>
  <c r="U17" i="37" s="1"/>
  <c r="C17" i="37" a="1"/>
  <c r="C17" i="37" s="1"/>
  <c r="D15" i="37" a="1"/>
  <c r="D15" i="37" s="1"/>
  <c r="M11" i="37" a="1"/>
  <c r="M11" i="37" s="1"/>
  <c r="P17" i="36" a="1"/>
  <c r="P17" i="36" s="1"/>
  <c r="T15" i="36" a="1"/>
  <c r="T15" i="36" s="1"/>
  <c r="C15" i="36" a="1"/>
  <c r="C15" i="36" s="1"/>
  <c r="J13" i="36" a="1"/>
  <c r="J13" i="36" s="1"/>
  <c r="M11" i="36" a="1"/>
  <c r="M11" i="36" s="1"/>
  <c r="Q61" i="35" a="1"/>
  <c r="Q61" i="35" s="1"/>
  <c r="G61" i="35" a="1"/>
  <c r="G61" i="35" s="1"/>
  <c r="S60" i="35" a="1"/>
  <c r="S60" i="35" s="1"/>
  <c r="G60" i="35" a="1"/>
  <c r="G60" i="35" s="1"/>
  <c r="P59" i="35" a="1"/>
  <c r="P59" i="35" s="1"/>
  <c r="F59" i="35" a="1"/>
  <c r="F59" i="35" s="1"/>
  <c r="P58" i="35" a="1"/>
  <c r="P58" i="35" s="1"/>
  <c r="E58" i="35" a="1"/>
  <c r="E58" i="35" s="1"/>
  <c r="N57" i="35" a="1"/>
  <c r="N57" i="35" s="1"/>
  <c r="V56" i="35" a="1"/>
  <c r="V56" i="35" s="1"/>
  <c r="N56" i="35" a="1"/>
  <c r="N56" i="35" s="1"/>
  <c r="V55" i="35" a="1"/>
  <c r="V55" i="35" s="1"/>
  <c r="K55" i="35" a="1"/>
  <c r="K55" i="35" s="1"/>
  <c r="U54" i="35" a="1"/>
  <c r="U54" i="35" s="1"/>
  <c r="K54" i="35" a="1"/>
  <c r="K54" i="35" s="1"/>
  <c r="V51" i="35" a="1"/>
  <c r="V51" i="35" s="1"/>
  <c r="K51" i="35" a="1"/>
  <c r="K51" i="35" s="1"/>
  <c r="U50" i="35" a="1"/>
  <c r="U50" i="35" s="1"/>
  <c r="U49" i="35" a="1"/>
  <c r="U49" i="35" s="1"/>
  <c r="I49" i="35" a="1"/>
  <c r="I49" i="35" s="1"/>
  <c r="Q48" i="35" a="1"/>
  <c r="Q48" i="35" s="1"/>
  <c r="G48" i="35" a="1"/>
  <c r="G48" i="35" s="1"/>
  <c r="Q45" i="35" a="1"/>
  <c r="Q45" i="35" s="1"/>
  <c r="G45" i="35" a="1"/>
  <c r="G45" i="35" s="1"/>
  <c r="P44" i="35" a="1"/>
  <c r="P44" i="35" s="1"/>
  <c r="G44" i="35" a="1"/>
  <c r="G44" i="35" s="1"/>
  <c r="S17" i="37" a="1"/>
  <c r="S17" i="37" s="1"/>
  <c r="U15" i="37" a="1"/>
  <c r="U15" i="37" s="1"/>
  <c r="C15" i="37" a="1"/>
  <c r="C15" i="37" s="1"/>
  <c r="J13" i="37" a="1"/>
  <c r="J13" i="37" s="1"/>
  <c r="L11" i="37" a="1"/>
  <c r="L11" i="37" s="1"/>
  <c r="N17" i="36" a="1"/>
  <c r="N17" i="36" s="1"/>
  <c r="P15" i="36" a="1"/>
  <c r="P15" i="36" s="1"/>
  <c r="V13" i="36" a="1"/>
  <c r="V13" i="36" s="1"/>
  <c r="F13" i="36" a="1"/>
  <c r="F13" i="36" s="1"/>
  <c r="J11" i="36" a="1"/>
  <c r="J11" i="36" s="1"/>
  <c r="P61" i="35" a="1"/>
  <c r="P61" i="35" s="1"/>
  <c r="Q60" i="35" a="1"/>
  <c r="Q60" i="35" s="1"/>
  <c r="F60" i="35" a="1"/>
  <c r="F60" i="35" s="1"/>
  <c r="H60" i="35" s="1"/>
  <c r="O59" i="35" a="1"/>
  <c r="O59" i="35" s="1"/>
  <c r="E59" i="35" a="1"/>
  <c r="E59" i="35" s="1"/>
  <c r="O58" i="35" a="1"/>
  <c r="O58" i="35" s="1"/>
  <c r="C58" i="35" a="1"/>
  <c r="C58" i="35" s="1"/>
  <c r="M57" i="35" a="1"/>
  <c r="M57" i="35" s="1"/>
  <c r="M56" i="35" a="1"/>
  <c r="M56" i="35" s="1"/>
  <c r="U55" i="35" a="1"/>
  <c r="U55" i="35" s="1"/>
  <c r="I55" i="35" a="1"/>
  <c r="I55" i="35" s="1"/>
  <c r="S54" i="35" a="1"/>
  <c r="S54" i="35" s="1"/>
  <c r="U51" i="35" a="1"/>
  <c r="U51" i="35" s="1"/>
  <c r="I51" i="35" a="1"/>
  <c r="I51" i="35" s="1"/>
  <c r="S50" i="35" a="1"/>
  <c r="S50" i="35" s="1"/>
  <c r="I50" i="35" a="1"/>
  <c r="I50" i="35" s="1"/>
  <c r="S49" i="35" a="1"/>
  <c r="S49" i="35" s="1"/>
  <c r="G49" i="35" a="1"/>
  <c r="G49" i="35" s="1"/>
  <c r="P48" i="35" a="1"/>
  <c r="P48" i="35" s="1"/>
  <c r="F48" i="35" a="1"/>
  <c r="F48" i="35" s="1"/>
  <c r="P45" i="35" a="1"/>
  <c r="P45" i="35" s="1"/>
  <c r="F45" i="35" a="1"/>
  <c r="F45" i="35" s="1"/>
  <c r="H45" i="35" s="1"/>
  <c r="F44" i="35" a="1"/>
  <c r="F44" i="35" s="1"/>
  <c r="O43" i="35" a="1"/>
  <c r="O43" i="35" s="1"/>
  <c r="E43" i="35" a="1"/>
  <c r="E43" i="35" s="1"/>
  <c r="N42" i="35" a="1"/>
  <c r="N42" i="35" s="1"/>
  <c r="N41" i="35" a="1"/>
  <c r="N41" i="35" s="1"/>
  <c r="V40" i="35" a="1"/>
  <c r="V40" i="35" s="1"/>
  <c r="M40" i="35" a="1"/>
  <c r="M40" i="35" s="1"/>
  <c r="U37" i="35" a="1"/>
  <c r="U37" i="35" s="1"/>
  <c r="K37" i="35" a="1"/>
  <c r="K37" i="35" s="1"/>
  <c r="M36" i="35" a="1"/>
  <c r="M36" i="35" s="1"/>
  <c r="C36" i="35" a="1"/>
  <c r="C36" i="35" s="1"/>
  <c r="O35" i="35" a="1"/>
  <c r="O35" i="35" s="1"/>
  <c r="F35" i="35" a="1"/>
  <c r="F35" i="35" s="1"/>
  <c r="S34" i="35" a="1"/>
  <c r="S34" i="35" s="1"/>
  <c r="K34" i="35" a="1"/>
  <c r="K34" i="35" s="1"/>
  <c r="O17" i="37" a="1"/>
  <c r="O17" i="37" s="1"/>
  <c r="S15" i="37" a="1"/>
  <c r="S15" i="37" s="1"/>
  <c r="U13" i="37" a="1"/>
  <c r="U13" i="37" s="1"/>
  <c r="F13" i="37" a="1"/>
  <c r="F13" i="37" s="1"/>
  <c r="J11" i="37" a="1"/>
  <c r="J11" i="37" s="1"/>
  <c r="M17" i="36" a="1"/>
  <c r="M17" i="36" s="1"/>
  <c r="N15" i="36" a="1"/>
  <c r="N15" i="36" s="1"/>
  <c r="D13" i="36" a="1"/>
  <c r="D13" i="36" s="1"/>
  <c r="F11" i="36" a="1"/>
  <c r="F11" i="36" s="1"/>
  <c r="O61" i="35" a="1"/>
  <c r="O61" i="35" s="1"/>
  <c r="F61" i="35" a="1"/>
  <c r="F61" i="35" s="1"/>
  <c r="H61" i="35" s="1"/>
  <c r="P60" i="35" a="1"/>
  <c r="P60" i="35" s="1"/>
  <c r="R60" i="35" s="1"/>
  <c r="E60" i="35" a="1"/>
  <c r="E60" i="35" s="1"/>
  <c r="N59" i="35" a="1"/>
  <c r="N59" i="35" s="1"/>
  <c r="C59" i="35" a="1"/>
  <c r="C59" i="35" s="1"/>
  <c r="N58" i="35" a="1"/>
  <c r="N58" i="35" s="1"/>
  <c r="V57" i="35" a="1"/>
  <c r="V57" i="35" s="1"/>
  <c r="K57" i="35" a="1"/>
  <c r="K57" i="35" s="1"/>
  <c r="U56" i="35" a="1"/>
  <c r="U56" i="35" s="1"/>
  <c r="K56" i="35" a="1"/>
  <c r="K56" i="35" s="1"/>
  <c r="S55" i="35" a="1"/>
  <c r="S55" i="35" s="1"/>
  <c r="G55" i="35" a="1"/>
  <c r="G55" i="35" s="1"/>
  <c r="Q54" i="35" a="1"/>
  <c r="Q54" i="35" s="1"/>
  <c r="I54" i="35" a="1"/>
  <c r="I54" i="35" s="1"/>
  <c r="S51" i="35" a="1"/>
  <c r="S51" i="35" s="1"/>
  <c r="G51" i="35" a="1"/>
  <c r="G51" i="35" s="1"/>
  <c r="Q50" i="35" a="1"/>
  <c r="Q50" i="35" s="1"/>
  <c r="G50" i="35" a="1"/>
  <c r="G50" i="35" s="1"/>
  <c r="Q49" i="35" a="1"/>
  <c r="Q49" i="35" s="1"/>
  <c r="F49" i="35" a="1"/>
  <c r="F49" i="35" s="1"/>
  <c r="E48" i="35" a="1"/>
  <c r="E48" i="35" s="1"/>
  <c r="O45" i="35" a="1"/>
  <c r="O45" i="35" s="1"/>
  <c r="E45" i="35" a="1"/>
  <c r="E45" i="35" s="1"/>
  <c r="O44" i="35" a="1"/>
  <c r="O44" i="35" s="1"/>
  <c r="E44" i="35" a="1"/>
  <c r="E44" i="35" s="1"/>
  <c r="N43" i="35" a="1"/>
  <c r="N43" i="35" s="1"/>
  <c r="C43" i="35" a="1"/>
  <c r="C43" i="35" s="1"/>
  <c r="D43" i="35" s="1"/>
  <c r="M42" i="35" a="1"/>
  <c r="M42" i="35" s="1"/>
  <c r="C42" i="35" a="1"/>
  <c r="C42" i="35" s="1"/>
  <c r="M41" i="35" a="1"/>
  <c r="M41" i="35" s="1"/>
  <c r="K40" i="35" a="1"/>
  <c r="K40" i="35" s="1"/>
  <c r="S37" i="35" a="1"/>
  <c r="S37" i="35" s="1"/>
  <c r="I37" i="35" a="1"/>
  <c r="I37" i="35" s="1"/>
  <c r="S36" i="35" a="1"/>
  <c r="S36" i="35" s="1"/>
  <c r="K36" i="35" a="1"/>
  <c r="K36" i="35" s="1"/>
  <c r="V35" i="35" a="1"/>
  <c r="V35" i="35" s="1"/>
  <c r="N35" i="35" a="1"/>
  <c r="N35" i="35" s="1"/>
  <c r="M17" i="37" a="1"/>
  <c r="M17" i="37" s="1"/>
  <c r="O15" i="37" a="1"/>
  <c r="O15" i="37" s="1"/>
  <c r="D13" i="37" a="1"/>
  <c r="D13" i="37" s="1"/>
  <c r="F11" i="37" a="1"/>
  <c r="F11" i="37" s="1"/>
  <c r="J17" i="36" a="1"/>
  <c r="J17" i="36" s="1"/>
  <c r="M15" i="36" a="1"/>
  <c r="M15" i="36" s="1"/>
  <c r="T13" i="36" a="1"/>
  <c r="T13" i="36" s="1"/>
  <c r="C13" i="36" a="1"/>
  <c r="C13" i="36" s="1"/>
  <c r="D11" i="36" a="1"/>
  <c r="D11" i="36" s="1"/>
  <c r="N61" i="35" a="1"/>
  <c r="N61" i="35" s="1"/>
  <c r="E61" i="35" a="1"/>
  <c r="E61" i="35" s="1"/>
  <c r="O60" i="35" a="1"/>
  <c r="O60" i="35" s="1"/>
  <c r="C60" i="35" a="1"/>
  <c r="C60" i="35" s="1"/>
  <c r="M59" i="35" a="1"/>
  <c r="M59" i="35" s="1"/>
  <c r="V58" i="35" a="1"/>
  <c r="V58" i="35" s="1"/>
  <c r="M58" i="35" a="1"/>
  <c r="M58" i="35" s="1"/>
  <c r="U57" i="35" a="1"/>
  <c r="U57" i="35" s="1"/>
  <c r="I57" i="35" a="1"/>
  <c r="I57" i="35" s="1"/>
  <c r="S56" i="35" a="1"/>
  <c r="S56" i="35" s="1"/>
  <c r="I56" i="35" a="1"/>
  <c r="I56" i="35" s="1"/>
  <c r="Q55" i="35" a="1"/>
  <c r="Q55" i="35" s="1"/>
  <c r="P54" i="35" a="1"/>
  <c r="P54" i="35" s="1"/>
  <c r="G54" i="35" a="1"/>
  <c r="G54" i="35" s="1"/>
  <c r="Q51" i="35" a="1"/>
  <c r="Q51" i="35" s="1"/>
  <c r="F51" i="35" a="1"/>
  <c r="F51" i="35" s="1"/>
  <c r="P50" i="35" a="1"/>
  <c r="P50" i="35" s="1"/>
  <c r="R50" i="35" s="1"/>
  <c r="F50" i="35" a="1"/>
  <c r="F50" i="35" s="1"/>
  <c r="H50" i="35" s="1"/>
  <c r="P49" i="35" a="1"/>
  <c r="P49" i="35" s="1"/>
  <c r="E49" i="35" a="1"/>
  <c r="E49" i="35" s="1"/>
  <c r="O48" i="35" a="1"/>
  <c r="O48" i="35" s="1"/>
  <c r="C48" i="35" a="1"/>
  <c r="C48" i="35" s="1"/>
  <c r="N45" i="35" a="1"/>
  <c r="N45" i="35" s="1"/>
  <c r="C45" i="35" a="1"/>
  <c r="C45" i="35" s="1"/>
  <c r="N44" i="35" a="1"/>
  <c r="N44" i="35" s="1"/>
  <c r="C44" i="35" a="1"/>
  <c r="C44" i="35" s="1"/>
  <c r="D44" i="35" s="1"/>
  <c r="M43" i="35" a="1"/>
  <c r="M43" i="35" s="1"/>
  <c r="V42" i="35" a="1"/>
  <c r="V42" i="35" s="1"/>
  <c r="K42" i="35" a="1"/>
  <c r="K42" i="35" s="1"/>
  <c r="V41" i="35" a="1"/>
  <c r="V41" i="35" s="1"/>
  <c r="K41" i="35" a="1"/>
  <c r="K41" i="35" s="1"/>
  <c r="U40" i="35" a="1"/>
  <c r="U40" i="35" s="1"/>
  <c r="I40" i="35" a="1"/>
  <c r="I40" i="35" s="1"/>
  <c r="G37" i="35" a="1"/>
  <c r="G37" i="35" s="1"/>
  <c r="M35" i="35" a="1"/>
  <c r="M35" i="35" s="1"/>
  <c r="E35" i="35" a="1"/>
  <c r="E35" i="35" s="1"/>
  <c r="P34" i="35" a="1"/>
  <c r="P34" i="35" s="1"/>
  <c r="I34" i="35" a="1"/>
  <c r="I34" i="35" s="1"/>
  <c r="U33" i="35" a="1"/>
  <c r="U33" i="35" s="1"/>
  <c r="P32" i="35" a="1"/>
  <c r="P32" i="35" s="1"/>
  <c r="G32" i="35" a="1"/>
  <c r="G32" i="35" s="1"/>
  <c r="S31" i="35" a="1"/>
  <c r="S31" i="35" s="1"/>
  <c r="L17" i="37" a="1"/>
  <c r="L17" i="37" s="1"/>
  <c r="M15" i="37" a="1"/>
  <c r="M15" i="37" s="1"/>
  <c r="S13" i="37" a="1"/>
  <c r="S13" i="37" s="1"/>
  <c r="C13" i="37" a="1"/>
  <c r="C13" i="37" s="1"/>
  <c r="D11" i="37" a="1"/>
  <c r="D11" i="37" s="1"/>
  <c r="F17" i="36" a="1"/>
  <c r="F17" i="36" s="1"/>
  <c r="J15" i="36" a="1"/>
  <c r="J15" i="36" s="1"/>
  <c r="P13" i="36" a="1"/>
  <c r="P13" i="36" s="1"/>
  <c r="V11" i="36" a="1"/>
  <c r="V11" i="36" s="1"/>
  <c r="C11" i="36" a="1"/>
  <c r="C11" i="36" s="1"/>
  <c r="C61" i="35" a="1"/>
  <c r="C61" i="35" s="1"/>
  <c r="N60" i="35" a="1"/>
  <c r="N60" i="35" s="1"/>
  <c r="V59" i="35" a="1"/>
  <c r="V59" i="35" s="1"/>
  <c r="K59" i="35" a="1"/>
  <c r="K59" i="35" s="1"/>
  <c r="K58" i="35" a="1"/>
  <c r="K58" i="35" s="1"/>
  <c r="S57" i="35" a="1"/>
  <c r="S57" i="35" s="1"/>
  <c r="G57" i="35" a="1"/>
  <c r="G57" i="35" s="1"/>
  <c r="Q56" i="35" a="1"/>
  <c r="Q56" i="35" s="1"/>
  <c r="G56" i="35" a="1"/>
  <c r="G56" i="35" s="1"/>
  <c r="P55" i="35" a="1"/>
  <c r="P55" i="35" s="1"/>
  <c r="F55" i="35" a="1"/>
  <c r="F55" i="35" s="1"/>
  <c r="F54" i="35" a="1"/>
  <c r="F54" i="35" s="1"/>
  <c r="P51" i="35" a="1"/>
  <c r="P51" i="35" s="1"/>
  <c r="E51" i="35" a="1"/>
  <c r="E51" i="35" s="1"/>
  <c r="O50" i="35" a="1"/>
  <c r="O50" i="35" s="1"/>
  <c r="E50" i="35" a="1"/>
  <c r="E50" i="35" s="1"/>
  <c r="O49" i="35" a="1"/>
  <c r="O49" i="35" s="1"/>
  <c r="C49" i="35" a="1"/>
  <c r="C49" i="35" s="1"/>
  <c r="N48" i="35" a="1"/>
  <c r="N48" i="35" s="1"/>
  <c r="V45" i="35" a="1"/>
  <c r="V45" i="35" s="1"/>
  <c r="V44" i="35" a="1"/>
  <c r="V44" i="35" s="1"/>
  <c r="M44" i="35" a="1"/>
  <c r="M44" i="35" s="1"/>
  <c r="V43" i="35" a="1"/>
  <c r="V43" i="35" s="1"/>
  <c r="K43" i="35" a="1"/>
  <c r="K43" i="35" s="1"/>
  <c r="U42" i="35" a="1"/>
  <c r="U42" i="35" s="1"/>
  <c r="U41" i="35" a="1"/>
  <c r="U41" i="35" s="1"/>
  <c r="I41" i="35" a="1"/>
  <c r="I41" i="35" s="1"/>
  <c r="S40" i="35" a="1"/>
  <c r="S40" i="35" s="1"/>
  <c r="G40" i="35" a="1"/>
  <c r="G40" i="35" s="1"/>
  <c r="Q37" i="35" a="1"/>
  <c r="Q37" i="35" s="1"/>
  <c r="F37" i="35" a="1"/>
  <c r="F37" i="35" s="1"/>
  <c r="Q36" i="35" a="1"/>
  <c r="Q36" i="35" s="1"/>
  <c r="I36" i="35" a="1"/>
  <c r="I36" i="35" s="1"/>
  <c r="U35" i="35" a="1"/>
  <c r="U35" i="35" s="1"/>
  <c r="O34" i="35" a="1"/>
  <c r="O34" i="35" s="1"/>
  <c r="S33" i="35" a="1"/>
  <c r="S33" i="35" s="1"/>
  <c r="M33" i="35" a="1"/>
  <c r="M33" i="35" s="1"/>
  <c r="C33" i="35" a="1"/>
  <c r="C33" i="35" s="1"/>
  <c r="F32" i="35" a="1"/>
  <c r="F32" i="35" s="1"/>
  <c r="K31" i="35" a="1"/>
  <c r="K31" i="35" s="1"/>
  <c r="J17" i="37" a="1"/>
  <c r="J17" i="37" s="1"/>
  <c r="L15" i="37" a="1"/>
  <c r="L15" i="37" s="1"/>
  <c r="O13" i="37" a="1"/>
  <c r="O13" i="37" s="1"/>
  <c r="O9" i="37" s="1"/>
  <c r="U11" i="37" a="1"/>
  <c r="U11" i="37" s="1"/>
  <c r="C11" i="37" a="1"/>
  <c r="C11" i="37" s="1"/>
  <c r="D17" i="36" a="1"/>
  <c r="D17" i="36" s="1"/>
  <c r="N13" i="36" a="1"/>
  <c r="N13" i="36" s="1"/>
  <c r="N9" i="36" s="1"/>
  <c r="T11" i="36" a="1"/>
  <c r="T11" i="36" s="1"/>
  <c r="V61" i="35" a="1"/>
  <c r="V61" i="35" s="1"/>
  <c r="M61" i="35" a="1"/>
  <c r="M61" i="35" s="1"/>
  <c r="V60" i="35" a="1"/>
  <c r="V60" i="35" s="1"/>
  <c r="M60" i="35" a="1"/>
  <c r="M60" i="35" s="1"/>
  <c r="U59" i="35" a="1"/>
  <c r="U59" i="35" s="1"/>
  <c r="I59" i="35" a="1"/>
  <c r="I59" i="35" s="1"/>
  <c r="U58" i="35" a="1"/>
  <c r="U58" i="35" s="1"/>
  <c r="I58" i="35" a="1"/>
  <c r="I58" i="35" s="1"/>
  <c r="Q57" i="35" a="1"/>
  <c r="Q57" i="35" s="1"/>
  <c r="F57" i="35" a="1"/>
  <c r="F57" i="35" s="1"/>
  <c r="H57" i="35" s="1"/>
  <c r="J57" i="35" s="1"/>
  <c r="P56" i="35" a="1"/>
  <c r="P56" i="35" s="1"/>
  <c r="R56" i="35" s="1"/>
  <c r="F56" i="35" a="1"/>
  <c r="F56" i="35" s="1"/>
  <c r="H56" i="35" s="1"/>
  <c r="O55" i="35" a="1"/>
  <c r="O55" i="35" s="1"/>
  <c r="E55" i="35" a="1"/>
  <c r="E55" i="35" s="1"/>
  <c r="O54" i="35" a="1"/>
  <c r="O54" i="35" s="1"/>
  <c r="E54" i="35" a="1"/>
  <c r="E54" i="35" s="1"/>
  <c r="O51" i="35" a="1"/>
  <c r="O51" i="35" s="1"/>
  <c r="C51" i="35" a="1"/>
  <c r="C51" i="35" s="1"/>
  <c r="N50" i="35" a="1"/>
  <c r="N50" i="35" s="1"/>
  <c r="N49" i="35" a="1"/>
  <c r="N49" i="35" s="1"/>
  <c r="V48" i="35" a="1"/>
  <c r="V48" i="35" s="1"/>
  <c r="M48" i="35" a="1"/>
  <c r="M48" i="35" s="1"/>
  <c r="U45" i="35" a="1"/>
  <c r="U45" i="35" s="1"/>
  <c r="M45" i="35" a="1"/>
  <c r="M45" i="35" s="1"/>
  <c r="U44" i="35" a="1"/>
  <c r="U44" i="35" s="1"/>
  <c r="K44" i="35" a="1"/>
  <c r="K44" i="35" s="1"/>
  <c r="U43" i="35" a="1"/>
  <c r="U43" i="35" s="1"/>
  <c r="I43" i="35" a="1"/>
  <c r="I43" i="35" s="1"/>
  <c r="S42" i="35" a="1"/>
  <c r="S42" i="35" s="1"/>
  <c r="I42" i="35" a="1"/>
  <c r="I42" i="35" s="1"/>
  <c r="S41" i="35" a="1"/>
  <c r="S41" i="35" s="1"/>
  <c r="G41" i="35" a="1"/>
  <c r="G41" i="35" s="1"/>
  <c r="Q40" i="35" a="1"/>
  <c r="Q40" i="35" s="1"/>
  <c r="F40" i="35" a="1"/>
  <c r="F40" i="35" s="1"/>
  <c r="P37" i="35" a="1"/>
  <c r="P37" i="35" s="1"/>
  <c r="E37" i="35" a="1"/>
  <c r="E37" i="35" s="1"/>
  <c r="P36" i="35" a="1"/>
  <c r="P36" i="35" s="1"/>
  <c r="G36" i="35" a="1"/>
  <c r="G36" i="35" s="1"/>
  <c r="S35" i="35" a="1"/>
  <c r="S35" i="35" s="1"/>
  <c r="F17" i="37" a="1"/>
  <c r="F17" i="37" s="1"/>
  <c r="J15" i="37" a="1"/>
  <c r="J15" i="37" s="1"/>
  <c r="M13" i="37" a="1"/>
  <c r="M13" i="37" s="1"/>
  <c r="M9" i="37" s="1"/>
  <c r="S11" i="37" a="1"/>
  <c r="S11" i="37" s="1"/>
  <c r="V17" i="36" a="1"/>
  <c r="V17" i="36" s="1"/>
  <c r="C17" i="36" a="1"/>
  <c r="C17" i="36" s="1"/>
  <c r="F15" i="36" a="1"/>
  <c r="F15" i="36" s="1"/>
  <c r="M13" i="36" a="1"/>
  <c r="M13" i="36" s="1"/>
  <c r="P11" i="36" a="1"/>
  <c r="P11" i="36" s="1"/>
  <c r="U61" i="35" a="1"/>
  <c r="U61" i="35" s="1"/>
  <c r="K61" i="35" a="1"/>
  <c r="K61" i="35" s="1"/>
  <c r="K60" i="35" a="1"/>
  <c r="K60" i="35" s="1"/>
  <c r="S59" i="35" a="1"/>
  <c r="S59" i="35" s="1"/>
  <c r="G59" i="35" a="1"/>
  <c r="G59" i="35" s="1"/>
  <c r="S58" i="35" a="1"/>
  <c r="S58" i="35" s="1"/>
  <c r="G58" i="35" a="1"/>
  <c r="G58" i="35" s="1"/>
  <c r="P57" i="35" a="1"/>
  <c r="P57" i="35" s="1"/>
  <c r="E57" i="35" a="1"/>
  <c r="E57" i="35" s="1"/>
  <c r="E56" i="35" a="1"/>
  <c r="E56" i="35" s="1"/>
  <c r="N55" i="35" a="1"/>
  <c r="N55" i="35" s="1"/>
  <c r="C55" i="35" a="1"/>
  <c r="C55" i="35" s="1"/>
  <c r="N54" i="35" a="1"/>
  <c r="N54" i="35" s="1"/>
  <c r="N51" i="35" a="1"/>
  <c r="N51" i="35" s="1"/>
  <c r="V50" i="35" a="1"/>
  <c r="V50" i="35" s="1"/>
  <c r="M50" i="35" a="1"/>
  <c r="M50" i="35" s="1"/>
  <c r="C50" i="35" a="1"/>
  <c r="C50" i="35" s="1"/>
  <c r="M49" i="35" a="1"/>
  <c r="M49" i="35" s="1"/>
  <c r="U48" i="35" a="1"/>
  <c r="U48" i="35" s="1"/>
  <c r="U47" i="35" s="1"/>
  <c r="K48" i="35" a="1"/>
  <c r="K48" i="35" s="1"/>
  <c r="S45" i="35" a="1"/>
  <c r="S45" i="35" s="1"/>
  <c r="K45" i="35" a="1"/>
  <c r="K45" i="35" s="1"/>
  <c r="S44" i="35" a="1"/>
  <c r="S44" i="35" s="1"/>
  <c r="S43" i="35" a="1"/>
  <c r="S43" i="35" s="1"/>
  <c r="G43" i="35" a="1"/>
  <c r="G43" i="35" s="1"/>
  <c r="Q42" i="35" a="1"/>
  <c r="Q42" i="35" s="1"/>
  <c r="G42" i="35" a="1"/>
  <c r="G42" i="35" s="1"/>
  <c r="Q41" i="35" a="1"/>
  <c r="Q41" i="35" s="1"/>
  <c r="D17" i="37" a="1"/>
  <c r="D17" i="37" s="1"/>
  <c r="F15" i="37" a="1"/>
  <c r="F15" i="37" s="1"/>
  <c r="L13" i="37" a="1"/>
  <c r="L13" i="37" s="1"/>
  <c r="O11" i="37" a="1"/>
  <c r="O11" i="37" s="1"/>
  <c r="T17" i="36" a="1"/>
  <c r="T17" i="36" s="1"/>
  <c r="V15" i="36" a="1"/>
  <c r="V15" i="36" s="1"/>
  <c r="D15" i="36" a="1"/>
  <c r="D15" i="36" s="1"/>
  <c r="N11" i="36" a="1"/>
  <c r="N11" i="36" s="1"/>
  <c r="S61" i="35" a="1"/>
  <c r="S61" i="35" s="1"/>
  <c r="I61" i="35" a="1"/>
  <c r="I61" i="35" s="1"/>
  <c r="U60" i="35" a="1"/>
  <c r="U60" i="35" s="1"/>
  <c r="I60" i="35" a="1"/>
  <c r="I60" i="35" s="1"/>
  <c r="Q59" i="35" a="1"/>
  <c r="Q59" i="35" s="1"/>
  <c r="Q58" i="35" a="1"/>
  <c r="Q58" i="35" s="1"/>
  <c r="F58" i="35" a="1"/>
  <c r="F58" i="35" s="1"/>
  <c r="H58" i="35" s="1"/>
  <c r="J58" i="35" s="1"/>
  <c r="O57" i="35" a="1"/>
  <c r="O57" i="35" s="1"/>
  <c r="C57" i="35" a="1"/>
  <c r="C57" i="35" s="1"/>
  <c r="O56" i="35" a="1"/>
  <c r="O56" i="35" s="1"/>
  <c r="C56" i="35" a="1"/>
  <c r="C56" i="35" s="1"/>
  <c r="M55" i="35" a="1"/>
  <c r="M55" i="35" s="1"/>
  <c r="V54" i="35" a="1"/>
  <c r="V54" i="35" s="1"/>
  <c r="M54" i="35" a="1"/>
  <c r="M54" i="35" s="1"/>
  <c r="C54" i="35" a="1"/>
  <c r="C54" i="35" s="1"/>
  <c r="M51" i="35" a="1"/>
  <c r="M51" i="35" s="1"/>
  <c r="K50" i="35" a="1"/>
  <c r="K50" i="35" s="1"/>
  <c r="V49" i="35" a="1"/>
  <c r="V49" i="35" s="1"/>
  <c r="K49" i="35" a="1"/>
  <c r="K49" i="35" s="1"/>
  <c r="S48" i="35" a="1"/>
  <c r="S48" i="35" s="1"/>
  <c r="S47" i="35" s="1"/>
  <c r="I48" i="35" a="1"/>
  <c r="I48" i="35" s="1"/>
  <c r="I47" i="35" s="1"/>
  <c r="I45" i="35" a="1"/>
  <c r="I45" i="35" s="1"/>
  <c r="Q44" i="35" a="1"/>
  <c r="Q44" i="35" s="1"/>
  <c r="I44" i="35" a="1"/>
  <c r="I44" i="35" s="1"/>
  <c r="Q43" i="35" a="1"/>
  <c r="Q43" i="35" s="1"/>
  <c r="P42" i="35" a="1"/>
  <c r="P42" i="35" s="1"/>
  <c r="F42" i="35" a="1"/>
  <c r="F42" i="35" s="1"/>
  <c r="P41" i="35" a="1"/>
  <c r="P41" i="35" s="1"/>
  <c r="R41" i="35" s="1"/>
  <c r="E41" i="35" a="1"/>
  <c r="E41" i="35" s="1"/>
  <c r="O40" i="35" a="1"/>
  <c r="O40" i="35" s="1"/>
  <c r="C40" i="35" a="1"/>
  <c r="C40" i="35" s="1"/>
  <c r="N37" i="35" a="1"/>
  <c r="N37" i="35" s="1"/>
  <c r="V36" i="35" a="1"/>
  <c r="V36" i="35" s="1"/>
  <c r="F36" i="35" a="1"/>
  <c r="F36" i="35" s="1"/>
  <c r="G35" i="35" a="1"/>
  <c r="G35" i="35" s="1"/>
  <c r="E34" i="35" a="1"/>
  <c r="E34" i="35" s="1"/>
  <c r="P33" i="35" a="1"/>
  <c r="P33" i="35" s="1"/>
  <c r="I33" i="35" a="1"/>
  <c r="I33" i="35" s="1"/>
  <c r="P43" i="35" a="1"/>
  <c r="P43" i="35" s="1"/>
  <c r="N40" i="35" a="1"/>
  <c r="N40" i="35" s="1"/>
  <c r="N39" i="35" s="1"/>
  <c r="N36" i="35" a="1"/>
  <c r="N36" i="35" s="1"/>
  <c r="V32" i="35" a="1"/>
  <c r="V32" i="35" s="1"/>
  <c r="M32" i="35" a="1"/>
  <c r="M32" i="35" s="1"/>
  <c r="V31" i="35" a="1"/>
  <c r="V31" i="35" s="1"/>
  <c r="V30" i="35" a="1"/>
  <c r="V30" i="35" s="1"/>
  <c r="N30" i="35" a="1"/>
  <c r="N30" i="35" s="1"/>
  <c r="E30" i="35" a="1"/>
  <c r="E30" i="35" s="1"/>
  <c r="G27" i="35" a="1"/>
  <c r="G27" i="35" s="1"/>
  <c r="U26" i="35" a="1"/>
  <c r="U26" i="35" s="1"/>
  <c r="M26" i="35" a="1"/>
  <c r="M26" i="35" s="1"/>
  <c r="O25" i="35" a="1"/>
  <c r="O25" i="35" s="1"/>
  <c r="S24" i="35" a="1"/>
  <c r="S24" i="35" s="1"/>
  <c r="M24" i="35" a="1"/>
  <c r="M24" i="35" s="1"/>
  <c r="P23" i="35" a="1"/>
  <c r="P23" i="35" s="1"/>
  <c r="S22" i="35" a="1"/>
  <c r="S22" i="35" s="1"/>
  <c r="M22" i="35" a="1"/>
  <c r="M22" i="35" s="1"/>
  <c r="V21" i="35" a="1"/>
  <c r="V21" i="35" s="1"/>
  <c r="O21" i="35" a="1"/>
  <c r="O21" i="35" s="1"/>
  <c r="S20" i="35" a="1"/>
  <c r="S20" i="35" s="1"/>
  <c r="K20" i="35" a="1"/>
  <c r="K20" i="35" s="1"/>
  <c r="C20" i="35" a="1"/>
  <c r="C20" i="35" s="1"/>
  <c r="O19" i="35" a="1"/>
  <c r="O19" i="35" s="1"/>
  <c r="G19" i="35" a="1"/>
  <c r="G19" i="35" s="1"/>
  <c r="K18" i="35" a="1"/>
  <c r="K18" i="35" s="1"/>
  <c r="V17" i="35" a="1"/>
  <c r="V17" i="35" s="1"/>
  <c r="N17" i="35" a="1"/>
  <c r="N17" i="35" s="1"/>
  <c r="F17" i="35" a="1"/>
  <c r="F17" i="35" s="1"/>
  <c r="Q16" i="35" a="1"/>
  <c r="Q16" i="35" s="1"/>
  <c r="V15" i="35" a="1"/>
  <c r="V15" i="35" s="1"/>
  <c r="N15" i="35" a="1"/>
  <c r="N15" i="35" s="1"/>
  <c r="Q12" i="35" a="1"/>
  <c r="Q12" i="35" s="1"/>
  <c r="Q11" i="35" s="1"/>
  <c r="I12" i="35" a="1"/>
  <c r="I12" i="35" s="1"/>
  <c r="I11" i="35" s="1"/>
  <c r="S60" i="34" a="1"/>
  <c r="S60" i="34" s="1"/>
  <c r="D60" i="34" a="1"/>
  <c r="D60" i="34" s="1"/>
  <c r="O58" i="34" a="1"/>
  <c r="O58" i="34" s="1"/>
  <c r="D58" i="34" a="1"/>
  <c r="D58" i="34" s="1"/>
  <c r="U56" i="34" a="1"/>
  <c r="U56" i="34" s="1"/>
  <c r="F56" i="34" a="1"/>
  <c r="F56" i="34" s="1"/>
  <c r="O55" i="34" a="1"/>
  <c r="O55" i="34" s="1"/>
  <c r="J54" i="34" a="1"/>
  <c r="J54" i="34" s="1"/>
  <c r="O53" i="34" a="1"/>
  <c r="O53" i="34" s="1"/>
  <c r="D53" i="34" a="1"/>
  <c r="D53" i="34" s="1"/>
  <c r="J50" i="34" a="1"/>
  <c r="J50" i="34" s="1"/>
  <c r="S49" i="34" a="1"/>
  <c r="S49" i="34" s="1"/>
  <c r="D49" i="34" a="1"/>
  <c r="D49" i="34" s="1"/>
  <c r="U46" i="34" a="1"/>
  <c r="U46" i="34" s="1"/>
  <c r="J46" i="34" a="1"/>
  <c r="J46" i="34" s="1"/>
  <c r="O45" i="34" a="1"/>
  <c r="O45" i="34" s="1"/>
  <c r="U42" i="34" a="1"/>
  <c r="U42" i="34" s="1"/>
  <c r="J42" i="34" a="1"/>
  <c r="J42" i="34" s="1"/>
  <c r="M41" i="34" a="1"/>
  <c r="M41" i="34" s="1"/>
  <c r="C41" i="34" a="1"/>
  <c r="C41" i="34" s="1"/>
  <c r="O39" i="34" a="1"/>
  <c r="O39" i="34" s="1"/>
  <c r="C39" i="34" a="1"/>
  <c r="C39" i="34" s="1"/>
  <c r="J38" i="34" a="1"/>
  <c r="J38" i="34" s="1"/>
  <c r="F43" i="35" a="1"/>
  <c r="F43" i="35" s="1"/>
  <c r="E40" i="35" a="1"/>
  <c r="E40" i="35" s="1"/>
  <c r="C35" i="35" a="1"/>
  <c r="C35" i="35" s="1"/>
  <c r="G34" i="35" a="1"/>
  <c r="G34" i="35" s="1"/>
  <c r="O33" i="35" a="1"/>
  <c r="O33" i="35" s="1"/>
  <c r="K32" i="35" a="1"/>
  <c r="K32" i="35" s="1"/>
  <c r="U31" i="35" a="1"/>
  <c r="U31" i="35" s="1"/>
  <c r="U30" i="35" a="1"/>
  <c r="U30" i="35" s="1"/>
  <c r="C30" i="35" a="1"/>
  <c r="C30" i="35" s="1"/>
  <c r="P27" i="35" a="1"/>
  <c r="P27" i="35" s="1"/>
  <c r="F27" i="35" a="1"/>
  <c r="F27" i="35" s="1"/>
  <c r="K26" i="35" a="1"/>
  <c r="K26" i="35" s="1"/>
  <c r="C26" i="35" a="1"/>
  <c r="C26" i="35" s="1"/>
  <c r="N25" i="35" a="1"/>
  <c r="N25" i="35" s="1"/>
  <c r="F25" i="35" a="1"/>
  <c r="F25" i="35" s="1"/>
  <c r="K24" i="35" a="1"/>
  <c r="K24" i="35" s="1"/>
  <c r="C24" i="35" a="1"/>
  <c r="C24" i="35" s="1"/>
  <c r="O23" i="35" a="1"/>
  <c r="O23" i="35" s="1"/>
  <c r="F23" i="35" a="1"/>
  <c r="F23" i="35" s="1"/>
  <c r="K22" i="35" a="1"/>
  <c r="K22" i="35" s="1"/>
  <c r="N21" i="35" a="1"/>
  <c r="N21" i="35" s="1"/>
  <c r="E21" i="35" a="1"/>
  <c r="E21" i="35" s="1"/>
  <c r="Q20" i="35" a="1"/>
  <c r="Q20" i="35" s="1"/>
  <c r="I20" i="35" a="1"/>
  <c r="I20" i="35" s="1"/>
  <c r="N19" i="35" a="1"/>
  <c r="N19" i="35" s="1"/>
  <c r="Q18" i="35" a="1"/>
  <c r="Q18" i="35" s="1"/>
  <c r="M17" i="35" a="1"/>
  <c r="M17" i="35" s="1"/>
  <c r="E17" i="35" a="1"/>
  <c r="E17" i="35" s="1"/>
  <c r="P16" i="35" a="1"/>
  <c r="P16" i="35" s="1"/>
  <c r="R16" i="35" s="1"/>
  <c r="I16" i="35" a="1"/>
  <c r="I16" i="35" s="1"/>
  <c r="U15" i="35" a="1"/>
  <c r="U15" i="35" s="1"/>
  <c r="M15" i="35" a="1"/>
  <c r="M15" i="35" s="1"/>
  <c r="C15" i="35" a="1"/>
  <c r="C15" i="35" s="1"/>
  <c r="P12" i="35" a="1"/>
  <c r="P12" i="35" s="1"/>
  <c r="O60" i="34" a="1"/>
  <c r="O60" i="34" s="1"/>
  <c r="C60" i="34" a="1"/>
  <c r="C60" i="34" s="1"/>
  <c r="J59" i="34" a="1"/>
  <c r="J59" i="34" s="1"/>
  <c r="M58" i="34" a="1"/>
  <c r="M58" i="34" s="1"/>
  <c r="L57" i="34" a="1"/>
  <c r="L57" i="34" s="1"/>
  <c r="D56" i="34" a="1"/>
  <c r="D56" i="34" s="1"/>
  <c r="M55" i="34" a="1"/>
  <c r="M55" i="34" s="1"/>
  <c r="U54" i="34" a="1"/>
  <c r="U54" i="34" s="1"/>
  <c r="F54" i="34" a="1"/>
  <c r="F54" i="34" s="1"/>
  <c r="M53" i="34" a="1"/>
  <c r="M53" i="34" s="1"/>
  <c r="C53" i="34" a="1"/>
  <c r="C53" i="34" s="1"/>
  <c r="O49" i="34" a="1"/>
  <c r="O49" i="34" s="1"/>
  <c r="C49" i="34" a="1"/>
  <c r="C49" i="34" s="1"/>
  <c r="E49" i="34" s="1"/>
  <c r="J48" i="34" a="1"/>
  <c r="J48" i="34" s="1"/>
  <c r="O47" i="34" a="1"/>
  <c r="O47" i="34" s="1"/>
  <c r="F46" i="34" a="1"/>
  <c r="F46" i="34" s="1"/>
  <c r="M45" i="34" a="1"/>
  <c r="M45" i="34" s="1"/>
  <c r="F42" i="34" a="1"/>
  <c r="F42" i="34" s="1"/>
  <c r="L41" i="34" a="1"/>
  <c r="L41" i="34" s="1"/>
  <c r="U40" i="34" a="1"/>
  <c r="U40" i="34" s="1"/>
  <c r="F40" i="34" a="1"/>
  <c r="F40" i="34" s="1"/>
  <c r="M39" i="34" a="1"/>
  <c r="M39" i="34" s="1"/>
  <c r="O42" i="35" a="1"/>
  <c r="O42" i="35" s="1"/>
  <c r="V37" i="35" a="1"/>
  <c r="V37" i="35" s="1"/>
  <c r="E36" i="35" a="1"/>
  <c r="E36" i="35" s="1"/>
  <c r="V34" i="35" a="1"/>
  <c r="V34" i="35" s="1"/>
  <c r="F34" i="35" a="1"/>
  <c r="F34" i="35" s="1"/>
  <c r="N33" i="35" a="1"/>
  <c r="N33" i="35" s="1"/>
  <c r="U32" i="35" a="1"/>
  <c r="U32" i="35" s="1"/>
  <c r="I32" i="35" a="1"/>
  <c r="I32" i="35" s="1"/>
  <c r="Q31" i="35" a="1"/>
  <c r="Q31" i="35" s="1"/>
  <c r="I31" i="35" a="1"/>
  <c r="I31" i="35" s="1"/>
  <c r="S30" i="35" a="1"/>
  <c r="S30" i="35" s="1"/>
  <c r="M30" i="35" a="1"/>
  <c r="M30" i="35" s="1"/>
  <c r="O27" i="35" a="1"/>
  <c r="O27" i="35" s="1"/>
  <c r="S26" i="35" a="1"/>
  <c r="S26" i="35" s="1"/>
  <c r="I26" i="35" a="1"/>
  <c r="I26" i="35" s="1"/>
  <c r="V25" i="35" a="1"/>
  <c r="V25" i="35" s="1"/>
  <c r="E25" i="35" a="1"/>
  <c r="E25" i="35" s="1"/>
  <c r="Q24" i="35" a="1"/>
  <c r="Q24" i="35" s="1"/>
  <c r="I24" i="35" a="1"/>
  <c r="I24" i="35" s="1"/>
  <c r="V23" i="35" a="1"/>
  <c r="V23" i="35" s="1"/>
  <c r="N23" i="35" a="1"/>
  <c r="N23" i="35" s="1"/>
  <c r="Q22" i="35" a="1"/>
  <c r="Q22" i="35" s="1"/>
  <c r="I22" i="35" a="1"/>
  <c r="I22" i="35" s="1"/>
  <c r="U21" i="35" a="1"/>
  <c r="U21" i="35" s="1"/>
  <c r="P20" i="35" a="1"/>
  <c r="P20" i="35" s="1"/>
  <c r="V19" i="35" a="1"/>
  <c r="V19" i="35" s="1"/>
  <c r="F19" i="35" a="1"/>
  <c r="F19" i="35" s="1"/>
  <c r="P18" i="35" a="1"/>
  <c r="P18" i="35" s="1"/>
  <c r="I18" i="35" a="1"/>
  <c r="I18" i="35" s="1"/>
  <c r="U17" i="35" a="1"/>
  <c r="U17" i="35" s="1"/>
  <c r="O16" i="35" a="1"/>
  <c r="O16" i="35" s="1"/>
  <c r="S15" i="35" a="1"/>
  <c r="S15" i="35" s="1"/>
  <c r="V12" i="35" a="1"/>
  <c r="V12" i="35" s="1"/>
  <c r="V11" i="35" s="1"/>
  <c r="G12" i="35" a="1"/>
  <c r="G12" i="35" s="1"/>
  <c r="G11" i="35" s="1"/>
  <c r="M60" i="34" a="1"/>
  <c r="M60" i="34" s="1"/>
  <c r="U59" i="34" a="1"/>
  <c r="U59" i="34" s="1"/>
  <c r="C58" i="34" a="1"/>
  <c r="C58" i="34" s="1"/>
  <c r="E58" i="34" s="1"/>
  <c r="J57" i="34" a="1"/>
  <c r="J57" i="34" s="1"/>
  <c r="S56" i="34" a="1"/>
  <c r="S56" i="34" s="1"/>
  <c r="C56" i="34" a="1"/>
  <c r="C56" i="34" s="1"/>
  <c r="U50" i="34" a="1"/>
  <c r="U50" i="34" s="1"/>
  <c r="F50" i="34" a="1"/>
  <c r="F50" i="34" s="1"/>
  <c r="M49" i="34" a="1"/>
  <c r="M49" i="34" s="1"/>
  <c r="F48" i="34" a="1"/>
  <c r="F48" i="34" s="1"/>
  <c r="M47" i="34" a="1"/>
  <c r="M47" i="34" s="1"/>
  <c r="S46" i="34" a="1"/>
  <c r="S46" i="34" s="1"/>
  <c r="D46" i="34" a="1"/>
  <c r="D46" i="34" s="1"/>
  <c r="L45" i="34" a="1"/>
  <c r="L45" i="34" s="1"/>
  <c r="S42" i="34" a="1"/>
  <c r="S42" i="34" s="1"/>
  <c r="J41" i="34" a="1"/>
  <c r="J41" i="34" s="1"/>
  <c r="D38" i="34" a="1"/>
  <c r="D38" i="34" s="1"/>
  <c r="S36" i="34" a="1"/>
  <c r="S36" i="34" s="1"/>
  <c r="D36" i="34" a="1"/>
  <c r="D36" i="34" s="1"/>
  <c r="L35" i="34" a="1"/>
  <c r="L35" i="34" s="1"/>
  <c r="U32" i="34" a="1"/>
  <c r="U32" i="34" s="1"/>
  <c r="S30" i="34" a="1"/>
  <c r="S30" i="34" s="1"/>
  <c r="E42" i="35" a="1"/>
  <c r="E42" i="35" s="1"/>
  <c r="O37" i="35" a="1"/>
  <c r="O37" i="35" s="1"/>
  <c r="Q35" i="35" a="1"/>
  <c r="Q35" i="35" s="1"/>
  <c r="U34" i="35" a="1"/>
  <c r="U34" i="35" s="1"/>
  <c r="S32" i="35" a="1"/>
  <c r="S32" i="35" s="1"/>
  <c r="P31" i="35" a="1"/>
  <c r="P31" i="35" s="1"/>
  <c r="G31" i="35" a="1"/>
  <c r="G31" i="35" s="1"/>
  <c r="K30" i="35" a="1"/>
  <c r="K30" i="35" s="1"/>
  <c r="V27" i="35" a="1"/>
  <c r="V27" i="35" s="1"/>
  <c r="N27" i="35" a="1"/>
  <c r="N27" i="35" s="1"/>
  <c r="E27" i="35" a="1"/>
  <c r="E27" i="35" s="1"/>
  <c r="Q26" i="35" a="1"/>
  <c r="Q26" i="35" s="1"/>
  <c r="U25" i="35" a="1"/>
  <c r="U25" i="35" s="1"/>
  <c r="M25" i="35" a="1"/>
  <c r="M25" i="35" s="1"/>
  <c r="P24" i="35" a="1"/>
  <c r="P24" i="35" s="1"/>
  <c r="M23" i="35" a="1"/>
  <c r="M23" i="35" s="1"/>
  <c r="E23" i="35" a="1"/>
  <c r="E23" i="35" s="1"/>
  <c r="P22" i="35" a="1"/>
  <c r="P22" i="35" s="1"/>
  <c r="R22" i="35" s="1"/>
  <c r="S21" i="35" a="1"/>
  <c r="S21" i="35" s="1"/>
  <c r="M21" i="35" a="1"/>
  <c r="M21" i="35" s="1"/>
  <c r="C21" i="35" a="1"/>
  <c r="C21" i="35" s="1"/>
  <c r="G20" i="35" a="1"/>
  <c r="G20" i="35" s="1"/>
  <c r="U19" i="35" a="1"/>
  <c r="U19" i="35" s="1"/>
  <c r="M19" i="35" a="1"/>
  <c r="M19" i="35" s="1"/>
  <c r="E19" i="35" a="1"/>
  <c r="E19" i="35" s="1"/>
  <c r="G18" i="35" a="1"/>
  <c r="G18" i="35" s="1"/>
  <c r="S17" i="35" a="1"/>
  <c r="S17" i="35" s="1"/>
  <c r="K17" i="35" a="1"/>
  <c r="K17" i="35" s="1"/>
  <c r="C17" i="35" a="1"/>
  <c r="C17" i="35" s="1"/>
  <c r="D17" i="35" s="1"/>
  <c r="G16" i="35" a="1"/>
  <c r="G16" i="35" s="1"/>
  <c r="Q15" i="35" a="1"/>
  <c r="Q15" i="35" s="1"/>
  <c r="K15" i="35" a="1"/>
  <c r="K15" i="35" s="1"/>
  <c r="O12" i="35" a="1"/>
  <c r="O12" i="35" s="1"/>
  <c r="O11" i="35" s="1"/>
  <c r="F12" i="35" a="1"/>
  <c r="F12" i="35" s="1"/>
  <c r="L60" i="34" a="1"/>
  <c r="L60" i="34" s="1"/>
  <c r="S59" i="34" a="1"/>
  <c r="S59" i="34" s="1"/>
  <c r="F59" i="34" a="1"/>
  <c r="F59" i="34" s="1"/>
  <c r="L58" i="34" a="1"/>
  <c r="L58" i="34" s="1"/>
  <c r="U57" i="34" a="1"/>
  <c r="U57" i="34" s="1"/>
  <c r="F57" i="34" a="1"/>
  <c r="F57" i="34" s="1"/>
  <c r="L55" i="34" a="1"/>
  <c r="L55" i="34" s="1"/>
  <c r="S54" i="34" a="1"/>
  <c r="S54" i="34" s="1"/>
  <c r="D54" i="34" a="1"/>
  <c r="D54" i="34" s="1"/>
  <c r="L53" i="34" a="1"/>
  <c r="L53" i="34" s="1"/>
  <c r="S50" i="34" a="1"/>
  <c r="S50" i="34" s="1"/>
  <c r="L49" i="34" a="1"/>
  <c r="L49" i="34" s="1"/>
  <c r="U48" i="34" a="1"/>
  <c r="U48" i="34" s="1"/>
  <c r="D48" i="34" a="1"/>
  <c r="D48" i="34" s="1"/>
  <c r="L47" i="34" a="1"/>
  <c r="L47" i="34" s="1"/>
  <c r="C46" i="34" a="1"/>
  <c r="C46" i="34" s="1"/>
  <c r="O42" i="34" a="1"/>
  <c r="O42" i="34" s="1"/>
  <c r="D42" i="34" a="1"/>
  <c r="D42" i="34" s="1"/>
  <c r="S40" i="34" a="1"/>
  <c r="S40" i="34" s="1"/>
  <c r="D40" i="34" a="1"/>
  <c r="D40" i="34" s="1"/>
  <c r="L39" i="34" a="1"/>
  <c r="L39" i="34" s="1"/>
  <c r="N39" i="34" s="1"/>
  <c r="S38" i="34" a="1"/>
  <c r="S38" i="34" s="1"/>
  <c r="C38" i="34" a="1"/>
  <c r="C38" i="34" s="1"/>
  <c r="O41" i="35" a="1"/>
  <c r="O41" i="35" s="1"/>
  <c r="M37" i="35" a="1"/>
  <c r="M37" i="35" s="1"/>
  <c r="P35" i="35" a="1"/>
  <c r="P35" i="35" s="1"/>
  <c r="Q34" i="35" a="1"/>
  <c r="Q34" i="35" s="1"/>
  <c r="C34" i="35" a="1"/>
  <c r="C34" i="35" s="1"/>
  <c r="K33" i="35" a="1"/>
  <c r="K33" i="35" s="1"/>
  <c r="E32" i="35" a="1"/>
  <c r="E32" i="35" s="1"/>
  <c r="F31" i="35" a="1"/>
  <c r="F31" i="35" s="1"/>
  <c r="Q30" i="35" a="1"/>
  <c r="Q30" i="35" s="1"/>
  <c r="U27" i="35" a="1"/>
  <c r="U27" i="35" s="1"/>
  <c r="P26" i="35" a="1"/>
  <c r="P26" i="35" s="1"/>
  <c r="G26" i="35" a="1"/>
  <c r="G26" i="35" s="1"/>
  <c r="S25" i="35" a="1"/>
  <c r="S25" i="35" s="1"/>
  <c r="C25" i="35" a="1"/>
  <c r="C25" i="35" s="1"/>
  <c r="G24" i="35" a="1"/>
  <c r="G24" i="35" s="1"/>
  <c r="U23" i="35" a="1"/>
  <c r="U23" i="35" s="1"/>
  <c r="C23" i="35" a="1"/>
  <c r="C23" i="35" s="1"/>
  <c r="O22" i="35" a="1"/>
  <c r="O22" i="35" s="1"/>
  <c r="G22" i="35" a="1"/>
  <c r="G22" i="35" s="1"/>
  <c r="Q21" i="35" a="1"/>
  <c r="Q21" i="35" s="1"/>
  <c r="K21" i="35" a="1"/>
  <c r="K21" i="35" s="1"/>
  <c r="V20" i="35" a="1"/>
  <c r="V20" i="35" s="1"/>
  <c r="O20" i="35" a="1"/>
  <c r="O20" i="35" s="1"/>
  <c r="S19" i="35" a="1"/>
  <c r="S19" i="35" s="1"/>
  <c r="C19" i="35" a="1"/>
  <c r="C19" i="35" s="1"/>
  <c r="O18" i="35" a="1"/>
  <c r="O18" i="35" s="1"/>
  <c r="F18" i="35" a="1"/>
  <c r="F18" i="35" s="1"/>
  <c r="Q17" i="35" a="1"/>
  <c r="Q17" i="35" s="1"/>
  <c r="V16" i="35" a="1"/>
  <c r="V16" i="35" s="1"/>
  <c r="N16" i="35" a="1"/>
  <c r="N16" i="35" s="1"/>
  <c r="F16" i="35" a="1"/>
  <c r="F16" i="35" s="1"/>
  <c r="I15" i="35" a="1"/>
  <c r="I15" i="35" s="1"/>
  <c r="U12" i="35" a="1"/>
  <c r="U12" i="35" s="1"/>
  <c r="U11" i="35" s="1"/>
  <c r="N12" i="35" a="1"/>
  <c r="N12" i="35" s="1"/>
  <c r="N11" i="35" s="1"/>
  <c r="E12" i="35" a="1"/>
  <c r="E12" i="35" s="1"/>
  <c r="E11" i="35" s="1"/>
  <c r="O59" i="34" a="1"/>
  <c r="O59" i="34" s="1"/>
  <c r="D59" i="34" a="1"/>
  <c r="D59" i="34" s="1"/>
  <c r="S57" i="34" a="1"/>
  <c r="S57" i="34" s="1"/>
  <c r="O56" i="34" a="1"/>
  <c r="O56" i="34" s="1"/>
  <c r="U55" i="34" a="1"/>
  <c r="U55" i="34" s="1"/>
  <c r="J55" i="34" a="1"/>
  <c r="J55" i="34" s="1"/>
  <c r="O54" i="34" a="1"/>
  <c r="O54" i="34" s="1"/>
  <c r="C54" i="34" a="1"/>
  <c r="C54" i="34" s="1"/>
  <c r="J53" i="34" a="1"/>
  <c r="J53" i="34" s="1"/>
  <c r="O50" i="34" a="1"/>
  <c r="O50" i="34" s="1"/>
  <c r="D50" i="34" a="1"/>
  <c r="D50" i="34" s="1"/>
  <c r="S48" i="34" a="1"/>
  <c r="S48" i="34" s="1"/>
  <c r="C48" i="34" a="1"/>
  <c r="C48" i="34" s="1"/>
  <c r="J47" i="34" a="1"/>
  <c r="J47" i="34" s="1"/>
  <c r="O46" i="34" a="1"/>
  <c r="O46" i="34" s="1"/>
  <c r="U45" i="34" a="1"/>
  <c r="U45" i="34" s="1"/>
  <c r="J45" i="34" a="1"/>
  <c r="J45" i="34" s="1"/>
  <c r="M42" i="34" a="1"/>
  <c r="M42" i="34" s="1"/>
  <c r="C42" i="34" a="1"/>
  <c r="C42" i="34" s="1"/>
  <c r="F41" i="34" a="1"/>
  <c r="F41" i="34" s="1"/>
  <c r="O40" i="34" a="1"/>
  <c r="O40" i="34" s="1"/>
  <c r="F41" i="35" a="1"/>
  <c r="F41" i="35" s="1"/>
  <c r="H41" i="35" s="1"/>
  <c r="J41" i="35" s="1"/>
  <c r="C37" i="35" a="1"/>
  <c r="C37" i="35" s="1"/>
  <c r="D37" i="35" s="1"/>
  <c r="K35" i="35" a="1"/>
  <c r="K35" i="35" s="1"/>
  <c r="V33" i="35" a="1"/>
  <c r="V33" i="35" s="1"/>
  <c r="G33" i="35" a="1"/>
  <c r="G33" i="35" s="1"/>
  <c r="Q32" i="35" a="1"/>
  <c r="Q32" i="35" s="1"/>
  <c r="O31" i="35" a="1"/>
  <c r="O31" i="35" s="1"/>
  <c r="P30" i="35" a="1"/>
  <c r="P30" i="35" s="1"/>
  <c r="I30" i="35" a="1"/>
  <c r="I30" i="35" s="1"/>
  <c r="S27" i="35" a="1"/>
  <c r="S27" i="35" s="1"/>
  <c r="M27" i="35" a="1"/>
  <c r="M27" i="35" s="1"/>
  <c r="C27" i="35" a="1"/>
  <c r="C27" i="35" s="1"/>
  <c r="O26" i="35" a="1"/>
  <c r="O26" i="35" s="1"/>
  <c r="Q25" i="35" a="1"/>
  <c r="Q25" i="35" s="1"/>
  <c r="K25" i="35" a="1"/>
  <c r="K25" i="35" s="1"/>
  <c r="V24" i="35" a="1"/>
  <c r="V24" i="35" s="1"/>
  <c r="O24" i="35" a="1"/>
  <c r="O24" i="35" s="1"/>
  <c r="S23" i="35" a="1"/>
  <c r="S23" i="35" s="1"/>
  <c r="K23" i="35" a="1"/>
  <c r="K23" i="35" s="1"/>
  <c r="V22" i="35" a="1"/>
  <c r="V22" i="35" s="1"/>
  <c r="F22" i="35" a="1"/>
  <c r="F22" i="35" s="1"/>
  <c r="I21" i="35" a="1"/>
  <c r="I21" i="35" s="1"/>
  <c r="N20" i="35" a="1"/>
  <c r="N20" i="35" s="1"/>
  <c r="F20" i="35" a="1"/>
  <c r="F20" i="35" s="1"/>
  <c r="H20" i="35" s="1"/>
  <c r="J20" i="35" s="1"/>
  <c r="Q19" i="35" a="1"/>
  <c r="Q19" i="35" s="1"/>
  <c r="K19" i="35" a="1"/>
  <c r="K19" i="35" s="1"/>
  <c r="V18" i="35" a="1"/>
  <c r="V18" i="35" s="1"/>
  <c r="E18" i="35" a="1"/>
  <c r="E18" i="35" s="1"/>
  <c r="I17" i="35" a="1"/>
  <c r="I17" i="35" s="1"/>
  <c r="E16" i="35" a="1"/>
  <c r="E16" i="35" s="1"/>
  <c r="P15" i="35" a="1"/>
  <c r="P15" i="35" s="1"/>
  <c r="G15" i="35" a="1"/>
  <c r="G15" i="35" s="1"/>
  <c r="J60" i="34" a="1"/>
  <c r="J60" i="34" s="1"/>
  <c r="M59" i="34" a="1"/>
  <c r="M59" i="34" s="1"/>
  <c r="C59" i="34" a="1"/>
  <c r="C59" i="34" s="1"/>
  <c r="J58" i="34" a="1"/>
  <c r="J58" i="34" s="1"/>
  <c r="K58" i="34" s="1"/>
  <c r="D57" i="34" a="1"/>
  <c r="D57" i="34" s="1"/>
  <c r="M56" i="34" a="1"/>
  <c r="M56" i="34" s="1"/>
  <c r="F55" i="34" a="1"/>
  <c r="F55" i="34" s="1"/>
  <c r="M54" i="34" a="1"/>
  <c r="M54" i="34" s="1"/>
  <c r="M50" i="34" a="1"/>
  <c r="M50" i="34" s="1"/>
  <c r="C50" i="34" a="1"/>
  <c r="C50" i="34" s="1"/>
  <c r="J49" i="34" a="1"/>
  <c r="J49" i="34" s="1"/>
  <c r="O48" i="34" a="1"/>
  <c r="O48" i="34" s="1"/>
  <c r="F47" i="34" a="1"/>
  <c r="F47" i="34" s="1"/>
  <c r="M46" i="34" a="1"/>
  <c r="M46" i="34" s="1"/>
  <c r="F45" i="34" a="1"/>
  <c r="F45" i="34" s="1"/>
  <c r="U41" i="34" a="1"/>
  <c r="U41" i="34" s="1"/>
  <c r="M40" i="34" a="1"/>
  <c r="M40" i="34" s="1"/>
  <c r="U39" i="34" a="1"/>
  <c r="U39" i="34" s="1"/>
  <c r="M38" i="34" a="1"/>
  <c r="M38" i="34" s="1"/>
  <c r="U37" i="34" a="1"/>
  <c r="U37" i="34" s="1"/>
  <c r="M36" i="34" a="1"/>
  <c r="M36" i="34" s="1"/>
  <c r="U35" i="34" a="1"/>
  <c r="U35" i="34" s="1"/>
  <c r="M32" i="34" a="1"/>
  <c r="M32" i="34" s="1"/>
  <c r="U31" i="34" a="1"/>
  <c r="U31" i="34" s="1"/>
  <c r="C41" i="35" a="1"/>
  <c r="C41" i="35" s="1"/>
  <c r="D41" i="35" s="1"/>
  <c r="U36" i="35" a="1"/>
  <c r="U36" i="35" s="1"/>
  <c r="I35" i="35" a="1"/>
  <c r="I35" i="35" s="1"/>
  <c r="N34" i="35" a="1"/>
  <c r="N34" i="35" s="1"/>
  <c r="Q33" i="35" a="1"/>
  <c r="Q33" i="35" s="1"/>
  <c r="F33" i="35" a="1"/>
  <c r="F33" i="35" s="1"/>
  <c r="H33" i="35" s="1"/>
  <c r="J33" i="35" s="1"/>
  <c r="O32" i="35" a="1"/>
  <c r="O32" i="35" s="1"/>
  <c r="C32" i="35" a="1"/>
  <c r="C32" i="35" s="1"/>
  <c r="N31" i="35" a="1"/>
  <c r="N31" i="35" s="1"/>
  <c r="E31" i="35" a="1"/>
  <c r="E31" i="35" s="1"/>
  <c r="O30" i="35" a="1"/>
  <c r="O30" i="35" s="1"/>
  <c r="G30" i="35" a="1"/>
  <c r="G30" i="35" s="1"/>
  <c r="K27" i="35" a="1"/>
  <c r="K27" i="35" s="1"/>
  <c r="V26" i="35" a="1"/>
  <c r="V26" i="35" s="1"/>
  <c r="N26" i="35" a="1"/>
  <c r="N26" i="35" s="1"/>
  <c r="F26" i="35" a="1"/>
  <c r="F26" i="35" s="1"/>
  <c r="P25" i="35" a="1"/>
  <c r="P25" i="35" s="1"/>
  <c r="I25" i="35" a="1"/>
  <c r="I25" i="35" s="1"/>
  <c r="U24" i="35" a="1"/>
  <c r="U24" i="35" s="1"/>
  <c r="F24" i="35" a="1"/>
  <c r="F24" i="35" s="1"/>
  <c r="I23" i="35" a="1"/>
  <c r="I23" i="35" s="1"/>
  <c r="N22" i="35" a="1"/>
  <c r="N22" i="35" s="1"/>
  <c r="E22" i="35" a="1"/>
  <c r="E22" i="35" s="1"/>
  <c r="P21" i="35" a="1"/>
  <c r="P21" i="35" s="1"/>
  <c r="R21" i="35" s="1"/>
  <c r="T21" i="35" s="1"/>
  <c r="G21" i="35" a="1"/>
  <c r="G21" i="35" s="1"/>
  <c r="U20" i="35" a="1"/>
  <c r="U20" i="35" s="1"/>
  <c r="E20" i="35" a="1"/>
  <c r="E20" i="35" s="1"/>
  <c r="P19" i="35" a="1"/>
  <c r="P19" i="35" s="1"/>
  <c r="U18" i="35" a="1"/>
  <c r="U18" i="35" s="1"/>
  <c r="N18" i="35" a="1"/>
  <c r="N18" i="35" s="1"/>
  <c r="C18" i="35" a="1"/>
  <c r="C18" i="35" s="1"/>
  <c r="P17" i="35" a="1"/>
  <c r="P17" i="35" s="1"/>
  <c r="G17" i="35" a="1"/>
  <c r="G17" i="35" s="1"/>
  <c r="U16" i="35" a="1"/>
  <c r="U16" i="35" s="1"/>
  <c r="M16" i="35" a="1"/>
  <c r="M16" i="35" s="1"/>
  <c r="F15" i="35" a="1"/>
  <c r="F15" i="35" s="1"/>
  <c r="S12" i="35" a="1"/>
  <c r="S12" i="35" s="1"/>
  <c r="M12" i="35" a="1"/>
  <c r="M12" i="35" s="1"/>
  <c r="M11" i="35" s="1"/>
  <c r="C12" i="35" a="1"/>
  <c r="C12" i="35" s="1"/>
  <c r="U58" i="34" a="1"/>
  <c r="U58" i="34" s="1"/>
  <c r="F58" i="34" a="1"/>
  <c r="F58" i="34" s="1"/>
  <c r="G58" i="34" s="1"/>
  <c r="O57" i="34" a="1"/>
  <c r="O57" i="34" s="1"/>
  <c r="L56" i="34" a="1"/>
  <c r="L56" i="34" s="1"/>
  <c r="S55" i="34" a="1"/>
  <c r="S55" i="34" s="1"/>
  <c r="D55" i="34" a="1"/>
  <c r="D55" i="34" s="1"/>
  <c r="U53" i="34" a="1"/>
  <c r="U53" i="34" s="1"/>
  <c r="F53" i="34" a="1"/>
  <c r="F53" i="34" s="1"/>
  <c r="L50" i="34" a="1"/>
  <c r="L50" i="34" s="1"/>
  <c r="M48" i="34" a="1"/>
  <c r="M48" i="34" s="1"/>
  <c r="U47" i="34" a="1"/>
  <c r="U47" i="34" s="1"/>
  <c r="D47" i="34" a="1"/>
  <c r="D47" i="34" s="1"/>
  <c r="L46" i="34" a="1"/>
  <c r="L46" i="34" s="1"/>
  <c r="S45" i="34" a="1"/>
  <c r="S45" i="34" s="1"/>
  <c r="D45" i="34" a="1"/>
  <c r="D45" i="34" s="1"/>
  <c r="L42" i="34" a="1"/>
  <c r="L42" i="34" s="1"/>
  <c r="S41" i="34" a="1"/>
  <c r="S41" i="34" s="1"/>
  <c r="P40" i="35" a="1"/>
  <c r="P40" i="35" s="1"/>
  <c r="O36" i="35" a="1"/>
  <c r="O36" i="35" s="1"/>
  <c r="M34" i="35" a="1"/>
  <c r="M34" i="35" s="1"/>
  <c r="E33" i="35" a="1"/>
  <c r="E33" i="35" s="1"/>
  <c r="N32" i="35" a="1"/>
  <c r="N32" i="35" s="1"/>
  <c r="M31" i="35" a="1"/>
  <c r="M31" i="35" s="1"/>
  <c r="C31" i="35" a="1"/>
  <c r="C31" i="35" s="1"/>
  <c r="F30" i="35" a="1"/>
  <c r="F30" i="35" s="1"/>
  <c r="Q27" i="35" a="1"/>
  <c r="Q27" i="35" s="1"/>
  <c r="I27" i="35" a="1"/>
  <c r="I27" i="35" s="1"/>
  <c r="E26" i="35" a="1"/>
  <c r="E26" i="35" s="1"/>
  <c r="G25" i="35" a="1"/>
  <c r="G25" i="35" s="1"/>
  <c r="N24" i="35" a="1"/>
  <c r="N24" i="35" s="1"/>
  <c r="E24" i="35" a="1"/>
  <c r="E24" i="35" s="1"/>
  <c r="Q23" i="35" a="1"/>
  <c r="Q23" i="35" s="1"/>
  <c r="G23" i="35" a="1"/>
  <c r="G23" i="35" s="1"/>
  <c r="U22" i="35" a="1"/>
  <c r="U22" i="35" s="1"/>
  <c r="C22" i="35" a="1"/>
  <c r="C22" i="35" s="1"/>
  <c r="F21" i="35" a="1"/>
  <c r="F21" i="35" s="1"/>
  <c r="M20" i="35" a="1"/>
  <c r="M20" i="35" s="1"/>
  <c r="I19" i="35" a="1"/>
  <c r="I19" i="35" s="1"/>
  <c r="S18" i="35" a="1"/>
  <c r="S18" i="35" s="1"/>
  <c r="M18" i="35" a="1"/>
  <c r="M18" i="35" s="1"/>
  <c r="O17" i="35" a="1"/>
  <c r="O17" i="35" s="1"/>
  <c r="S16" i="35" a="1"/>
  <c r="S16" i="35" s="1"/>
  <c r="K16" i="35" a="1"/>
  <c r="K16" i="35" s="1"/>
  <c r="C16" i="35" a="1"/>
  <c r="C16" i="35" s="1"/>
  <c r="O15" i="35" a="1"/>
  <c r="O15" i="35" s="1"/>
  <c r="E15" i="35" a="1"/>
  <c r="E15" i="35" s="1"/>
  <c r="K12" i="35" a="1"/>
  <c r="K12" i="35" s="1"/>
  <c r="K11" i="35" s="1"/>
  <c r="U60" i="34" a="1"/>
  <c r="U60" i="34" s="1"/>
  <c r="F60" i="34" a="1"/>
  <c r="F60" i="34" s="1"/>
  <c r="L59" i="34" a="1"/>
  <c r="L59" i="34" s="1"/>
  <c r="S58" i="34" a="1"/>
  <c r="S58" i="34" s="1"/>
  <c r="M57" i="34" a="1"/>
  <c r="M57" i="34" s="1"/>
  <c r="C57" i="34" a="1"/>
  <c r="C57" i="34" s="1"/>
  <c r="J56" i="34" a="1"/>
  <c r="J56" i="34" s="1"/>
  <c r="C55" i="34" a="1"/>
  <c r="C55" i="34" s="1"/>
  <c r="L54" i="34" a="1"/>
  <c r="L54" i="34" s="1"/>
  <c r="S53" i="34" a="1"/>
  <c r="S53" i="34" s="1"/>
  <c r="U49" i="34" a="1"/>
  <c r="U49" i="34" s="1"/>
  <c r="F49" i="34" a="1"/>
  <c r="F49" i="34" s="1"/>
  <c r="G49" i="34" s="1"/>
  <c r="L48" i="34" a="1"/>
  <c r="L48" i="34" s="1"/>
  <c r="S47" i="34" a="1"/>
  <c r="S47" i="34" s="1"/>
  <c r="C47" i="34" a="1"/>
  <c r="C47" i="34" s="1"/>
  <c r="C45" i="34" a="1"/>
  <c r="C45" i="34" s="1"/>
  <c r="O41" i="34" a="1"/>
  <c r="O41" i="34" s="1"/>
  <c r="J40" i="34" a="1"/>
  <c r="J40" i="34" s="1"/>
  <c r="S39" i="34" a="1"/>
  <c r="S39" i="34" s="1"/>
  <c r="D39" i="34" a="1"/>
  <c r="D39" i="34" s="1"/>
  <c r="L38" i="34" a="1"/>
  <c r="L38" i="34" s="1"/>
  <c r="N38" i="34" s="1"/>
  <c r="D37" i="34" a="1"/>
  <c r="D37" i="34" s="1"/>
  <c r="J36" i="34" a="1"/>
  <c r="J36" i="34" s="1"/>
  <c r="D35" i="34" a="1"/>
  <c r="D35" i="34" s="1"/>
  <c r="D31" i="34" a="1"/>
  <c r="D31" i="34" s="1"/>
  <c r="D41" i="34" a="1"/>
  <c r="D41" i="34" s="1"/>
  <c r="F37" i="34" a="1"/>
  <c r="F37" i="34" s="1"/>
  <c r="C36" i="34" a="1"/>
  <c r="C36" i="34" s="1"/>
  <c r="E36" i="34" s="1"/>
  <c r="C35" i="34" a="1"/>
  <c r="C35" i="34" s="1"/>
  <c r="C32" i="34" a="1"/>
  <c r="C32" i="34" s="1"/>
  <c r="C31" i="34" a="1"/>
  <c r="C31" i="34" s="1"/>
  <c r="F30" i="34" a="1"/>
  <c r="F30" i="34" s="1"/>
  <c r="M29" i="34" a="1"/>
  <c r="M29" i="34" s="1"/>
  <c r="S26" i="34" a="1"/>
  <c r="S26" i="34" s="1"/>
  <c r="C26" i="34" a="1"/>
  <c r="C26" i="34" s="1"/>
  <c r="F25" i="34" a="1"/>
  <c r="F25" i="34" s="1"/>
  <c r="O24" i="34" a="1"/>
  <c r="O24" i="34" s="1"/>
  <c r="C24" i="34" a="1"/>
  <c r="C24" i="34" s="1"/>
  <c r="J23" i="34" a="1"/>
  <c r="J23" i="34" s="1"/>
  <c r="O22" i="34" a="1"/>
  <c r="O22" i="34" s="1"/>
  <c r="U21" i="34" a="1"/>
  <c r="U21" i="34" s="1"/>
  <c r="O20" i="34" a="1"/>
  <c r="O20" i="34" s="1"/>
  <c r="J19" i="34" a="1"/>
  <c r="J19" i="34" s="1"/>
  <c r="S18" i="34" a="1"/>
  <c r="S18" i="34" s="1"/>
  <c r="D18" i="34" a="1"/>
  <c r="D18" i="34" s="1"/>
  <c r="M17" i="34" a="1"/>
  <c r="M17" i="34" s="1"/>
  <c r="C17" i="34" a="1"/>
  <c r="C17" i="34" s="1"/>
  <c r="J16" i="34" a="1"/>
  <c r="J16" i="34" s="1"/>
  <c r="D15" i="34" a="1"/>
  <c r="D15" i="34" s="1"/>
  <c r="J11" i="34" a="1"/>
  <c r="J11" i="34" s="1"/>
  <c r="O54" i="33" a="1"/>
  <c r="O54" i="33" s="1"/>
  <c r="C54" i="33" a="1"/>
  <c r="C54" i="33" s="1"/>
  <c r="S52" i="33" a="1"/>
  <c r="S52" i="33" s="1"/>
  <c r="D52" i="33" a="1"/>
  <c r="D52" i="33" s="1"/>
  <c r="J51" i="33" a="1"/>
  <c r="J51" i="33" s="1"/>
  <c r="S50" i="33" a="1"/>
  <c r="S50" i="33" s="1"/>
  <c r="D50" i="33" a="1"/>
  <c r="D50" i="33" s="1"/>
  <c r="L49" i="33" a="1"/>
  <c r="L49" i="33" s="1"/>
  <c r="F48" i="33" a="1"/>
  <c r="F48" i="33" s="1"/>
  <c r="U44" i="33" a="1"/>
  <c r="U44" i="33" s="1"/>
  <c r="D43" i="33" a="1"/>
  <c r="D43" i="33" s="1"/>
  <c r="U41" i="33" a="1"/>
  <c r="U41" i="33" s="1"/>
  <c r="O39" i="33" a="1"/>
  <c r="O39" i="33" s="1"/>
  <c r="C39" i="33" a="1"/>
  <c r="C39" i="33" s="1"/>
  <c r="S35" i="33" a="1"/>
  <c r="S35" i="33" s="1"/>
  <c r="M34" i="33" a="1"/>
  <c r="M34" i="33" s="1"/>
  <c r="C34" i="33" a="1"/>
  <c r="C34" i="33" s="1"/>
  <c r="S32" i="33" a="1"/>
  <c r="S32" i="33" s="1"/>
  <c r="D32" i="33" a="1"/>
  <c r="D32" i="33" s="1"/>
  <c r="O30" i="33" a="1"/>
  <c r="O30" i="33" s="1"/>
  <c r="C30" i="33" a="1"/>
  <c r="C30" i="33" s="1"/>
  <c r="M26" i="33" a="1"/>
  <c r="M26" i="33" s="1"/>
  <c r="S25" i="33" a="1"/>
  <c r="S25" i="33" s="1"/>
  <c r="F25" i="33" a="1"/>
  <c r="F25" i="33" s="1"/>
  <c r="O24" i="33" a="1"/>
  <c r="O24" i="33" s="1"/>
  <c r="L23" i="33" a="1"/>
  <c r="L23" i="33" s="1"/>
  <c r="M19" i="33" a="1"/>
  <c r="M19" i="33" s="1"/>
  <c r="J18" i="33" a="1"/>
  <c r="J18" i="33" s="1"/>
  <c r="S17" i="33" a="1"/>
  <c r="S17" i="33" s="1"/>
  <c r="F17" i="33" a="1"/>
  <c r="F17" i="33" s="1"/>
  <c r="L40" i="34" a="1"/>
  <c r="L40" i="34" s="1"/>
  <c r="F38" i="34" a="1"/>
  <c r="F38" i="34" s="1"/>
  <c r="C37" i="34" a="1"/>
  <c r="C37" i="34" s="1"/>
  <c r="S31" i="34" a="1"/>
  <c r="S31" i="34" s="1"/>
  <c r="U30" i="34" a="1"/>
  <c r="U30" i="34" s="1"/>
  <c r="D30" i="34" a="1"/>
  <c r="D30" i="34" s="1"/>
  <c r="L29" i="34" a="1"/>
  <c r="L29" i="34" s="1"/>
  <c r="O26" i="34" a="1"/>
  <c r="O26" i="34" s="1"/>
  <c r="U25" i="34" a="1"/>
  <c r="U25" i="34" s="1"/>
  <c r="M24" i="34" a="1"/>
  <c r="M24" i="34" s="1"/>
  <c r="U23" i="34" a="1"/>
  <c r="U23" i="34" s="1"/>
  <c r="M22" i="34" a="1"/>
  <c r="M22" i="34" s="1"/>
  <c r="S21" i="34" a="1"/>
  <c r="S21" i="34" s="1"/>
  <c r="F21" i="34" a="1"/>
  <c r="F21" i="34" s="1"/>
  <c r="M20" i="34" a="1"/>
  <c r="M20" i="34" s="1"/>
  <c r="U19" i="34" a="1"/>
  <c r="U19" i="34" s="1"/>
  <c r="O18" i="34" a="1"/>
  <c r="O18" i="34" s="1"/>
  <c r="U16" i="34" a="1"/>
  <c r="U16" i="34" s="1"/>
  <c r="F16" i="34" a="1"/>
  <c r="F16" i="34" s="1"/>
  <c r="O15" i="34" a="1"/>
  <c r="O15" i="34" s="1"/>
  <c r="C15" i="34" a="1"/>
  <c r="C15" i="34" s="1"/>
  <c r="L14" i="34" a="1"/>
  <c r="L14" i="34" s="1"/>
  <c r="U11" i="34" a="1"/>
  <c r="U11" i="34" s="1"/>
  <c r="U10" i="34" s="1"/>
  <c r="F11" i="34" a="1"/>
  <c r="F11" i="34" s="1"/>
  <c r="M54" i="33" a="1"/>
  <c r="M54" i="33" s="1"/>
  <c r="J53" i="33" a="1"/>
  <c r="J53" i="33" s="1"/>
  <c r="O52" i="33" a="1"/>
  <c r="O52" i="33" s="1"/>
  <c r="C52" i="33" a="1"/>
  <c r="C52" i="33" s="1"/>
  <c r="O50" i="33" a="1"/>
  <c r="O50" i="33" s="1"/>
  <c r="C50" i="33" a="1"/>
  <c r="C50" i="33" s="1"/>
  <c r="S48" i="33" a="1"/>
  <c r="S48" i="33" s="1"/>
  <c r="D48" i="33" a="1"/>
  <c r="D48" i="33" s="1"/>
  <c r="L47" i="33" a="1"/>
  <c r="L47" i="33" s="1"/>
  <c r="F44" i="33" a="1"/>
  <c r="F44" i="33" s="1"/>
  <c r="O43" i="33" a="1"/>
  <c r="O43" i="33" s="1"/>
  <c r="C43" i="33" a="1"/>
  <c r="C43" i="33" s="1"/>
  <c r="L42" i="33" a="1"/>
  <c r="L42" i="33" s="1"/>
  <c r="S41" i="33" a="1"/>
  <c r="S41" i="33" s="1"/>
  <c r="F41" i="33" a="1"/>
  <c r="F41" i="33" s="1"/>
  <c r="O40" i="33" a="1"/>
  <c r="O40" i="33" s="1"/>
  <c r="D40" i="33" a="1"/>
  <c r="D40" i="33" s="1"/>
  <c r="M39" i="33" a="1"/>
  <c r="M39" i="33" s="1"/>
  <c r="J36" i="33" a="1"/>
  <c r="J36" i="33" s="1"/>
  <c r="D35" i="33" a="1"/>
  <c r="D35" i="33" s="1"/>
  <c r="L34" i="33" a="1"/>
  <c r="L34" i="33" s="1"/>
  <c r="U33" i="33" a="1"/>
  <c r="U33" i="33" s="1"/>
  <c r="J33" i="33" a="1"/>
  <c r="J33" i="33" s="1"/>
  <c r="O32" i="33" a="1"/>
  <c r="O32" i="33" s="1"/>
  <c r="C32" i="33" a="1"/>
  <c r="C32" i="33" s="1"/>
  <c r="F31" i="33" a="1"/>
  <c r="F31" i="33" s="1"/>
  <c r="M30" i="33" a="1"/>
  <c r="M30" i="33" s="1"/>
  <c r="U29" i="33" a="1"/>
  <c r="U29" i="33" s="1"/>
  <c r="F29" i="33" a="1"/>
  <c r="F29" i="33" s="1"/>
  <c r="D25" i="33" a="1"/>
  <c r="D25" i="33" s="1"/>
  <c r="U23" i="33" a="1"/>
  <c r="U23" i="33" s="1"/>
  <c r="C40" i="34" a="1"/>
  <c r="C40" i="34" s="1"/>
  <c r="E40" i="34" s="1"/>
  <c r="U36" i="34" a="1"/>
  <c r="U36" i="34" s="1"/>
  <c r="S35" i="34" a="1"/>
  <c r="S35" i="34" s="1"/>
  <c r="S32" i="34" a="1"/>
  <c r="S32" i="34" s="1"/>
  <c r="O31" i="34" a="1"/>
  <c r="O31" i="34" s="1"/>
  <c r="C30" i="34" a="1"/>
  <c r="C30" i="34" s="1"/>
  <c r="J29" i="34" a="1"/>
  <c r="J29" i="34" s="1"/>
  <c r="M26" i="34" a="1"/>
  <c r="M26" i="34" s="1"/>
  <c r="S25" i="34" a="1"/>
  <c r="S25" i="34" s="1"/>
  <c r="D25" i="34" a="1"/>
  <c r="D25" i="34" s="1"/>
  <c r="L24" i="34" a="1"/>
  <c r="L24" i="34" s="1"/>
  <c r="F23" i="34" a="1"/>
  <c r="F23" i="34" s="1"/>
  <c r="D21" i="34" a="1"/>
  <c r="D21" i="34" s="1"/>
  <c r="L20" i="34" a="1"/>
  <c r="L20" i="34" s="1"/>
  <c r="S19" i="34" a="1"/>
  <c r="S19" i="34" s="1"/>
  <c r="F19" i="34" a="1"/>
  <c r="F19" i="34" s="1"/>
  <c r="M18" i="34" a="1"/>
  <c r="M18" i="34" s="1"/>
  <c r="C18" i="34" a="1"/>
  <c r="C18" i="34" s="1"/>
  <c r="L17" i="34" a="1"/>
  <c r="L17" i="34" s="1"/>
  <c r="S16" i="34" a="1"/>
  <c r="S16" i="34" s="1"/>
  <c r="M15" i="34" a="1"/>
  <c r="M15" i="34" s="1"/>
  <c r="S11" i="34" a="1"/>
  <c r="S11" i="34" s="1"/>
  <c r="L54" i="33" a="1"/>
  <c r="L54" i="33" s="1"/>
  <c r="U53" i="33" a="1"/>
  <c r="U53" i="33" s="1"/>
  <c r="F53" i="33" a="1"/>
  <c r="F53" i="33" s="1"/>
  <c r="F51" i="33" a="1"/>
  <c r="F51" i="33" s="1"/>
  <c r="M50" i="33" a="1"/>
  <c r="M50" i="33" s="1"/>
  <c r="U49" i="33" a="1"/>
  <c r="U49" i="33" s="1"/>
  <c r="J49" i="33" a="1"/>
  <c r="J49" i="33" s="1"/>
  <c r="O48" i="33" a="1"/>
  <c r="O48" i="33" s="1"/>
  <c r="C48" i="33" a="1"/>
  <c r="C48" i="33" s="1"/>
  <c r="J47" i="33" a="1"/>
  <c r="J47" i="33" s="1"/>
  <c r="S44" i="33" a="1"/>
  <c r="S44" i="33" s="1"/>
  <c r="D44" i="33" a="1"/>
  <c r="D44" i="33" s="1"/>
  <c r="M43" i="33" a="1"/>
  <c r="M43" i="33" s="1"/>
  <c r="J42" i="33" a="1"/>
  <c r="J42" i="33" s="1"/>
  <c r="M40" i="33" a="1"/>
  <c r="M40" i="33" s="1"/>
  <c r="C40" i="33" a="1"/>
  <c r="C40" i="33" s="1"/>
  <c r="L39" i="33" a="1"/>
  <c r="L39" i="33" s="1"/>
  <c r="U36" i="33" a="1"/>
  <c r="U36" i="33" s="1"/>
  <c r="F36" i="33" a="1"/>
  <c r="F36" i="33" s="1"/>
  <c r="O35" i="33" a="1"/>
  <c r="O35" i="33" s="1"/>
  <c r="C35" i="33" a="1"/>
  <c r="C35" i="33" s="1"/>
  <c r="M32" i="33" a="1"/>
  <c r="M32" i="33" s="1"/>
  <c r="U31" i="33" a="1"/>
  <c r="U31" i="33" s="1"/>
  <c r="L30" i="33" a="1"/>
  <c r="L30" i="33" s="1"/>
  <c r="S29" i="33" a="1"/>
  <c r="S29" i="33" s="1"/>
  <c r="D29" i="33" a="1"/>
  <c r="D29" i="33" s="1"/>
  <c r="L26" i="33" a="1"/>
  <c r="L26" i="33" s="1"/>
  <c r="N26" i="33" s="1"/>
  <c r="O25" i="33" a="1"/>
  <c r="O25" i="33" s="1"/>
  <c r="M24" i="33" a="1"/>
  <c r="M24" i="33" s="1"/>
  <c r="S37" i="34" a="1"/>
  <c r="S37" i="34" s="1"/>
  <c r="O35" i="34" a="1"/>
  <c r="O35" i="34" s="1"/>
  <c r="O32" i="34" a="1"/>
  <c r="O32" i="34" s="1"/>
  <c r="M31" i="34" a="1"/>
  <c r="M31" i="34" s="1"/>
  <c r="O30" i="34" a="1"/>
  <c r="O30" i="34" s="1"/>
  <c r="U29" i="34" a="1"/>
  <c r="U29" i="34" s="1"/>
  <c r="F29" i="34" a="1"/>
  <c r="F29" i="34" s="1"/>
  <c r="L26" i="34" a="1"/>
  <c r="L26" i="34" s="1"/>
  <c r="O25" i="34" a="1"/>
  <c r="O25" i="34" s="1"/>
  <c r="J24" i="34" a="1"/>
  <c r="J24" i="34" s="1"/>
  <c r="S23" i="34" a="1"/>
  <c r="S23" i="34" s="1"/>
  <c r="D23" i="34" a="1"/>
  <c r="D23" i="34" s="1"/>
  <c r="L22" i="34" a="1"/>
  <c r="L22" i="34" s="1"/>
  <c r="O21" i="34" a="1"/>
  <c r="O21" i="34" s="1"/>
  <c r="J20" i="34" a="1"/>
  <c r="J20" i="34" s="1"/>
  <c r="D19" i="34" a="1"/>
  <c r="D19" i="34" s="1"/>
  <c r="J17" i="34" a="1"/>
  <c r="J17" i="34" s="1"/>
  <c r="D16" i="34" a="1"/>
  <c r="D16" i="34" s="1"/>
  <c r="U14" i="34" a="1"/>
  <c r="U14" i="34" s="1"/>
  <c r="J14" i="34" a="1"/>
  <c r="J14" i="34" s="1"/>
  <c r="O11" i="34" a="1"/>
  <c r="O11" i="34" s="1"/>
  <c r="D11" i="34" a="1"/>
  <c r="D11" i="34" s="1"/>
  <c r="D10" i="34" s="1"/>
  <c r="D53" i="33" a="1"/>
  <c r="D53" i="33" s="1"/>
  <c r="M52" i="33" a="1"/>
  <c r="M52" i="33" s="1"/>
  <c r="U51" i="33" a="1"/>
  <c r="U51" i="33" s="1"/>
  <c r="D51" i="33" a="1"/>
  <c r="D51" i="33" s="1"/>
  <c r="L50" i="33" a="1"/>
  <c r="L50" i="33" s="1"/>
  <c r="M48" i="33" a="1"/>
  <c r="M48" i="33" s="1"/>
  <c r="U47" i="33" a="1"/>
  <c r="U47" i="33" s="1"/>
  <c r="C44" i="33" a="1"/>
  <c r="C44" i="33" s="1"/>
  <c r="U42" i="33" a="1"/>
  <c r="U42" i="33" s="1"/>
  <c r="F42" i="33" a="1"/>
  <c r="F42" i="33" s="1"/>
  <c r="O41" i="33" a="1"/>
  <c r="O41" i="33" s="1"/>
  <c r="D41" i="33" a="1"/>
  <c r="D41" i="33" s="1"/>
  <c r="L40" i="33" a="1"/>
  <c r="L40" i="33" s="1"/>
  <c r="M35" i="33" a="1"/>
  <c r="M35" i="33" s="1"/>
  <c r="U34" i="33" a="1"/>
  <c r="U34" i="33" s="1"/>
  <c r="J34" i="33" a="1"/>
  <c r="J34" i="33" s="1"/>
  <c r="S33" i="33" a="1"/>
  <c r="S33" i="33" s="1"/>
  <c r="F33" i="33" a="1"/>
  <c r="F33" i="33" s="1"/>
  <c r="L32" i="33" a="1"/>
  <c r="L32" i="33" s="1"/>
  <c r="S31" i="33" a="1"/>
  <c r="S31" i="33" s="1"/>
  <c r="D31" i="33" a="1"/>
  <c r="D31" i="33" s="1"/>
  <c r="J30" i="33" a="1"/>
  <c r="J30" i="33" s="1"/>
  <c r="O29" i="33" a="1"/>
  <c r="O29" i="33" s="1"/>
  <c r="C29" i="33" a="1"/>
  <c r="C29" i="33" s="1"/>
  <c r="J26" i="33" a="1"/>
  <c r="J26" i="33" s="1"/>
  <c r="C25" i="33" a="1"/>
  <c r="C25" i="33" s="1"/>
  <c r="L24" i="33" a="1"/>
  <c r="L24" i="33" s="1"/>
  <c r="S23" i="33" a="1"/>
  <c r="S23" i="33" s="1"/>
  <c r="D23" i="33" a="1"/>
  <c r="D23" i="33" s="1"/>
  <c r="M20" i="33" a="1"/>
  <c r="M20" i="33" s="1"/>
  <c r="C20" i="33" a="1"/>
  <c r="C20" i="33" s="1"/>
  <c r="J19" i="33" a="1"/>
  <c r="J19" i="33" s="1"/>
  <c r="S18" i="33" a="1"/>
  <c r="S18" i="33" s="1"/>
  <c r="J16" i="33" a="1"/>
  <c r="J16" i="33" s="1"/>
  <c r="M15" i="33" a="1"/>
  <c r="M15" i="33" s="1"/>
  <c r="U14" i="33" a="1"/>
  <c r="U14" i="33" s="1"/>
  <c r="J39" i="34" a="1"/>
  <c r="J39" i="34" s="1"/>
  <c r="O37" i="34" a="1"/>
  <c r="O37" i="34" s="1"/>
  <c r="O36" i="34" a="1"/>
  <c r="O36" i="34" s="1"/>
  <c r="M35" i="34" a="1"/>
  <c r="M35" i="34" s="1"/>
  <c r="L32" i="34" a="1"/>
  <c r="L32" i="34" s="1"/>
  <c r="N32" i="34" s="1"/>
  <c r="L31" i="34" a="1"/>
  <c r="L31" i="34" s="1"/>
  <c r="N31" i="34" s="1"/>
  <c r="M30" i="34" a="1"/>
  <c r="M30" i="34" s="1"/>
  <c r="D29" i="34" a="1"/>
  <c r="D29" i="34" s="1"/>
  <c r="J26" i="34" a="1"/>
  <c r="J26" i="34" s="1"/>
  <c r="M25" i="34" a="1"/>
  <c r="M25" i="34" s="1"/>
  <c r="C25" i="34" a="1"/>
  <c r="C25" i="34" s="1"/>
  <c r="O23" i="34" a="1"/>
  <c r="O23" i="34" s="1"/>
  <c r="C23" i="34" a="1"/>
  <c r="C23" i="34" s="1"/>
  <c r="J22" i="34" a="1"/>
  <c r="J22" i="34" s="1"/>
  <c r="M21" i="34" a="1"/>
  <c r="M21" i="34" s="1"/>
  <c r="C21" i="34" a="1"/>
  <c r="C21" i="34" s="1"/>
  <c r="O19" i="34" a="1"/>
  <c r="O19" i="34" s="1"/>
  <c r="L18" i="34" a="1"/>
  <c r="L18" i="34" s="1"/>
  <c r="U17" i="34" a="1"/>
  <c r="U17" i="34" s="1"/>
  <c r="F17" i="34" a="1"/>
  <c r="F17" i="34" s="1"/>
  <c r="O16" i="34" a="1"/>
  <c r="O16" i="34" s="1"/>
  <c r="C16" i="34" a="1"/>
  <c r="C16" i="34" s="1"/>
  <c r="L15" i="34" a="1"/>
  <c r="L15" i="34" s="1"/>
  <c r="S14" i="34" a="1"/>
  <c r="S14" i="34" s="1"/>
  <c r="F14" i="34" a="1"/>
  <c r="F14" i="34" s="1"/>
  <c r="C11" i="34" a="1"/>
  <c r="C11" i="34" s="1"/>
  <c r="J54" i="33" a="1"/>
  <c r="J54" i="33" s="1"/>
  <c r="S53" i="33" a="1"/>
  <c r="S53" i="33" s="1"/>
  <c r="C53" i="33" a="1"/>
  <c r="C53" i="33" s="1"/>
  <c r="L52" i="33" a="1"/>
  <c r="L52" i="33" s="1"/>
  <c r="N52" i="33" s="1"/>
  <c r="S51" i="33" a="1"/>
  <c r="S51" i="33" s="1"/>
  <c r="S49" i="33" a="1"/>
  <c r="S49" i="33" s="1"/>
  <c r="F49" i="33" a="1"/>
  <c r="F49" i="33" s="1"/>
  <c r="S47" i="33" a="1"/>
  <c r="S47" i="33" s="1"/>
  <c r="F47" i="33" a="1"/>
  <c r="F47" i="33" s="1"/>
  <c r="O44" i="33" a="1"/>
  <c r="O44" i="33" s="1"/>
  <c r="L43" i="33" a="1"/>
  <c r="L43" i="33" s="1"/>
  <c r="M41" i="33" a="1"/>
  <c r="M41" i="33" s="1"/>
  <c r="C41" i="33" a="1"/>
  <c r="C41" i="33" s="1"/>
  <c r="U39" i="33" a="1"/>
  <c r="U39" i="33" s="1"/>
  <c r="J39" i="33" a="1"/>
  <c r="J39" i="33" s="1"/>
  <c r="S36" i="33" a="1"/>
  <c r="S36" i="33" s="1"/>
  <c r="D36" i="33" a="1"/>
  <c r="D36" i="33" s="1"/>
  <c r="L35" i="33" a="1"/>
  <c r="L35" i="33" s="1"/>
  <c r="D33" i="33" a="1"/>
  <c r="D33" i="33" s="1"/>
  <c r="O31" i="33" a="1"/>
  <c r="O31" i="33" s="1"/>
  <c r="M29" i="33" a="1"/>
  <c r="M29" i="33" s="1"/>
  <c r="U26" i="33" a="1"/>
  <c r="U26" i="33" s="1"/>
  <c r="F26" i="33" a="1"/>
  <c r="F26" i="33" s="1"/>
  <c r="M25" i="33" a="1"/>
  <c r="M25" i="33" s="1"/>
  <c r="U24" i="33" a="1"/>
  <c r="U24" i="33" s="1"/>
  <c r="J24" i="33" a="1"/>
  <c r="J24" i="33" s="1"/>
  <c r="O18" i="33" a="1"/>
  <c r="O18" i="33" s="1"/>
  <c r="D18" i="33" a="1"/>
  <c r="D18" i="33" s="1"/>
  <c r="F39" i="34" a="1"/>
  <c r="F39" i="34" s="1"/>
  <c r="M37" i="34" a="1"/>
  <c r="M37" i="34" s="1"/>
  <c r="L36" i="34" a="1"/>
  <c r="L36" i="34" s="1"/>
  <c r="N36" i="34" s="1"/>
  <c r="J32" i="34" a="1"/>
  <c r="J32" i="34" s="1"/>
  <c r="J31" i="34" a="1"/>
  <c r="J31" i="34" s="1"/>
  <c r="L30" i="34" a="1"/>
  <c r="L30" i="34" s="1"/>
  <c r="S29" i="34" a="1"/>
  <c r="S29" i="34" s="1"/>
  <c r="C29" i="34" a="1"/>
  <c r="C29" i="34" s="1"/>
  <c r="F26" i="34" a="1"/>
  <c r="F26" i="34" s="1"/>
  <c r="L25" i="34" a="1"/>
  <c r="L25" i="34" s="1"/>
  <c r="U24" i="34" a="1"/>
  <c r="U24" i="34" s="1"/>
  <c r="F24" i="34" a="1"/>
  <c r="F24" i="34" s="1"/>
  <c r="M23" i="34" a="1"/>
  <c r="M23" i="34" s="1"/>
  <c r="U22" i="34" a="1"/>
  <c r="U22" i="34" s="1"/>
  <c r="F22" i="34" a="1"/>
  <c r="F22" i="34" s="1"/>
  <c r="U20" i="34" a="1"/>
  <c r="U20" i="34" s="1"/>
  <c r="F20" i="34" a="1"/>
  <c r="F20" i="34" s="1"/>
  <c r="M19" i="34" a="1"/>
  <c r="M19" i="34" s="1"/>
  <c r="C19" i="34" a="1"/>
  <c r="C19" i="34" s="1"/>
  <c r="J18" i="34" a="1"/>
  <c r="J18" i="34" s="1"/>
  <c r="S17" i="34" a="1"/>
  <c r="S17" i="34" s="1"/>
  <c r="M16" i="34" a="1"/>
  <c r="M16" i="34" s="1"/>
  <c r="O14" i="34" a="1"/>
  <c r="O14" i="34" s="1"/>
  <c r="M11" i="34" a="1"/>
  <c r="M11" i="34" s="1"/>
  <c r="M10" i="34" s="1"/>
  <c r="U54" i="33" a="1"/>
  <c r="U54" i="33" s="1"/>
  <c r="F54" i="33" a="1"/>
  <c r="F54" i="33" s="1"/>
  <c r="O53" i="33" a="1"/>
  <c r="O53" i="33" s="1"/>
  <c r="O51" i="33" a="1"/>
  <c r="O51" i="33" s="1"/>
  <c r="C51" i="33" a="1"/>
  <c r="C51" i="33" s="1"/>
  <c r="J50" i="33" a="1"/>
  <c r="J50" i="33" s="1"/>
  <c r="O49" i="33" a="1"/>
  <c r="O49" i="33" s="1"/>
  <c r="D49" i="33" a="1"/>
  <c r="D49" i="33" s="1"/>
  <c r="L48" i="33" a="1"/>
  <c r="L48" i="33" s="1"/>
  <c r="D47" i="33" a="1"/>
  <c r="D47" i="33" s="1"/>
  <c r="M44" i="33" a="1"/>
  <c r="M44" i="33" s="1"/>
  <c r="U43" i="33" a="1"/>
  <c r="U43" i="33" s="1"/>
  <c r="J43" i="33" a="1"/>
  <c r="J43" i="33" s="1"/>
  <c r="S42" i="33" a="1"/>
  <c r="S42" i="33" s="1"/>
  <c r="D42" i="33" a="1"/>
  <c r="D42" i="33" s="1"/>
  <c r="U40" i="33" a="1"/>
  <c r="U40" i="33" s="1"/>
  <c r="J40" i="33" a="1"/>
  <c r="J40" i="33" s="1"/>
  <c r="O36" i="33" a="1"/>
  <c r="O36" i="33" s="1"/>
  <c r="C36" i="33" a="1"/>
  <c r="C36" i="33" s="1"/>
  <c r="J35" i="33" a="1"/>
  <c r="J35" i="33" s="1"/>
  <c r="S34" i="33" a="1"/>
  <c r="S34" i="33" s="1"/>
  <c r="F34" i="33" a="1"/>
  <c r="F34" i="33" s="1"/>
  <c r="O33" i="33" a="1"/>
  <c r="O33" i="33" s="1"/>
  <c r="C33" i="33" a="1"/>
  <c r="C33" i="33" s="1"/>
  <c r="J32" i="33" a="1"/>
  <c r="J32" i="33" s="1"/>
  <c r="M31" i="33" a="1"/>
  <c r="M31" i="33" s="1"/>
  <c r="C31" i="33" a="1"/>
  <c r="C31" i="33" s="1"/>
  <c r="E31" i="33" s="1"/>
  <c r="F30" i="33" a="1"/>
  <c r="F30" i="33" s="1"/>
  <c r="S26" i="33" a="1"/>
  <c r="S26" i="33" s="1"/>
  <c r="D26" i="33" a="1"/>
  <c r="D26" i="33" s="1"/>
  <c r="U38" i="34" a="1"/>
  <c r="U38" i="34" s="1"/>
  <c r="L37" i="34" a="1"/>
  <c r="L37" i="34" s="1"/>
  <c r="J35" i="34" a="1"/>
  <c r="J35" i="34" s="1"/>
  <c r="F32" i="34" a="1"/>
  <c r="F32" i="34" s="1"/>
  <c r="F31" i="34" a="1"/>
  <c r="F31" i="34" s="1"/>
  <c r="U26" i="34" a="1"/>
  <c r="U26" i="34" s="1"/>
  <c r="J25" i="34" a="1"/>
  <c r="J25" i="34" s="1"/>
  <c r="D22" i="34" a="1"/>
  <c r="D22" i="34" s="1"/>
  <c r="L21" i="34" a="1"/>
  <c r="L21" i="34" s="1"/>
  <c r="S20" i="34" a="1"/>
  <c r="S20" i="34" s="1"/>
  <c r="D20" i="34" a="1"/>
  <c r="D20" i="34" s="1"/>
  <c r="F18" i="34" a="1"/>
  <c r="F18" i="34" s="1"/>
  <c r="D17" i="34" a="1"/>
  <c r="D17" i="34" s="1"/>
  <c r="L16" i="34" a="1"/>
  <c r="L16" i="34" s="1"/>
  <c r="U15" i="34" a="1"/>
  <c r="U15" i="34" s="1"/>
  <c r="J15" i="34" a="1"/>
  <c r="J15" i="34" s="1"/>
  <c r="D14" i="34" a="1"/>
  <c r="D14" i="34" s="1"/>
  <c r="M53" i="33" a="1"/>
  <c r="M53" i="33" s="1"/>
  <c r="U52" i="33" a="1"/>
  <c r="U52" i="33" s="1"/>
  <c r="J52" i="33" a="1"/>
  <c r="J52" i="33" s="1"/>
  <c r="M51" i="33" a="1"/>
  <c r="M51" i="33" s="1"/>
  <c r="U50" i="33" a="1"/>
  <c r="U50" i="33" s="1"/>
  <c r="M49" i="33" a="1"/>
  <c r="M49" i="33" s="1"/>
  <c r="C49" i="33" a="1"/>
  <c r="C49" i="33" s="1"/>
  <c r="O47" i="33" a="1"/>
  <c r="O47" i="33" s="1"/>
  <c r="L44" i="33" a="1"/>
  <c r="L44" i="33" s="1"/>
  <c r="O42" i="33" a="1"/>
  <c r="O42" i="33" s="1"/>
  <c r="C42" i="33" a="1"/>
  <c r="C42" i="33" s="1"/>
  <c r="L41" i="33" a="1"/>
  <c r="L41" i="33" s="1"/>
  <c r="S39" i="33" a="1"/>
  <c r="S39" i="33" s="1"/>
  <c r="F39" i="33" a="1"/>
  <c r="F39" i="33" s="1"/>
  <c r="M36" i="33" a="1"/>
  <c r="M36" i="33" s="1"/>
  <c r="M33" i="33" a="1"/>
  <c r="M33" i="33" s="1"/>
  <c r="U32" i="33" a="1"/>
  <c r="U32" i="33" s="1"/>
  <c r="F32" i="33" a="1"/>
  <c r="F32" i="33" s="1"/>
  <c r="L31" i="33" a="1"/>
  <c r="L31" i="33" s="1"/>
  <c r="N31" i="33" s="1"/>
  <c r="U30" i="33" a="1"/>
  <c r="U30" i="33" s="1"/>
  <c r="L29" i="33" a="1"/>
  <c r="L29" i="33" s="1"/>
  <c r="O26" i="33" a="1"/>
  <c r="O26" i="33" s="1"/>
  <c r="C26" i="33" a="1"/>
  <c r="C26" i="33" s="1"/>
  <c r="L25" i="33" a="1"/>
  <c r="L25" i="33" s="1"/>
  <c r="S24" i="33" a="1"/>
  <c r="S24" i="33" s="1"/>
  <c r="D24" i="33" a="1"/>
  <c r="D24" i="33" s="1"/>
  <c r="M23" i="33" a="1"/>
  <c r="M23" i="33" s="1"/>
  <c r="J20" i="33" a="1"/>
  <c r="J20" i="33" s="1"/>
  <c r="S19" i="33" a="1"/>
  <c r="S19" i="33" s="1"/>
  <c r="L18" i="33" a="1"/>
  <c r="L18" i="33" s="1"/>
  <c r="J17" i="33" a="1"/>
  <c r="J17" i="33" s="1"/>
  <c r="O16" i="33" a="1"/>
  <c r="O16" i="33" s="1"/>
  <c r="C16" i="33" a="1"/>
  <c r="C16" i="33" s="1"/>
  <c r="J15" i="33" a="1"/>
  <c r="J15" i="33" s="1"/>
  <c r="O14" i="33" a="1"/>
  <c r="O14" i="33" s="1"/>
  <c r="C14" i="33" a="1"/>
  <c r="C14" i="33" s="1"/>
  <c r="S59" i="30" a="1"/>
  <c r="S59" i="30" s="1"/>
  <c r="O38" i="34" a="1"/>
  <c r="O38" i="34" s="1"/>
  <c r="J37" i="34" a="1"/>
  <c r="J37" i="34" s="1"/>
  <c r="F36" i="34" a="1"/>
  <c r="F36" i="34" s="1"/>
  <c r="G36" i="34" s="1"/>
  <c r="F35" i="34" a="1"/>
  <c r="F35" i="34" s="1"/>
  <c r="D32" i="34" a="1"/>
  <c r="D32" i="34" s="1"/>
  <c r="J30" i="34" a="1"/>
  <c r="J30" i="34" s="1"/>
  <c r="O29" i="34" a="1"/>
  <c r="O29" i="34" s="1"/>
  <c r="D26" i="34" a="1"/>
  <c r="D26" i="34" s="1"/>
  <c r="S24" i="34" a="1"/>
  <c r="S24" i="34" s="1"/>
  <c r="D24" i="34" a="1"/>
  <c r="D24" i="34" s="1"/>
  <c r="L23" i="34" a="1"/>
  <c r="L23" i="34" s="1"/>
  <c r="S22" i="34" a="1"/>
  <c r="S22" i="34" s="1"/>
  <c r="C22" i="34" a="1"/>
  <c r="C22" i="34" s="1"/>
  <c r="J21" i="34" a="1"/>
  <c r="J21" i="34" s="1"/>
  <c r="C20" i="34" a="1"/>
  <c r="C20" i="34" s="1"/>
  <c r="L19" i="34" a="1"/>
  <c r="L19" i="34" s="1"/>
  <c r="U18" i="34" a="1"/>
  <c r="U18" i="34" s="1"/>
  <c r="O17" i="34" a="1"/>
  <c r="O17" i="34" s="1"/>
  <c r="S15" i="34" a="1"/>
  <c r="S15" i="34" s="1"/>
  <c r="F15" i="34" a="1"/>
  <c r="F15" i="34" s="1"/>
  <c r="M14" i="34" a="1"/>
  <c r="M14" i="34" s="1"/>
  <c r="C14" i="34" a="1"/>
  <c r="C14" i="34" s="1"/>
  <c r="L11" i="34" a="1"/>
  <c r="L11" i="34" s="1"/>
  <c r="S54" i="33" a="1"/>
  <c r="S54" i="33" s="1"/>
  <c r="D54" i="33" a="1"/>
  <c r="D54" i="33" s="1"/>
  <c r="L53" i="33" a="1"/>
  <c r="L53" i="33" s="1"/>
  <c r="F52" i="33" a="1"/>
  <c r="F52" i="33" s="1"/>
  <c r="L51" i="33" a="1"/>
  <c r="L51" i="33" s="1"/>
  <c r="N51" i="33" s="1"/>
  <c r="Q51" i="33" s="1"/>
  <c r="R51" i="33" s="1"/>
  <c r="F50" i="33" a="1"/>
  <c r="F50" i="33" s="1"/>
  <c r="U48" i="33" a="1"/>
  <c r="U48" i="33" s="1"/>
  <c r="J48" i="33" a="1"/>
  <c r="J48" i="33" s="1"/>
  <c r="M47" i="33" a="1"/>
  <c r="M47" i="33" s="1"/>
  <c r="C47" i="33" a="1"/>
  <c r="C47" i="33" s="1"/>
  <c r="J44" i="33" a="1"/>
  <c r="J44" i="33" s="1"/>
  <c r="S43" i="33" a="1"/>
  <c r="S43" i="33" s="1"/>
  <c r="F43" i="33" a="1"/>
  <c r="F43" i="33" s="1"/>
  <c r="M42" i="33" a="1"/>
  <c r="M42" i="33" s="1"/>
  <c r="J41" i="33" a="1"/>
  <c r="J41" i="33" s="1"/>
  <c r="S40" i="33" a="1"/>
  <c r="S40" i="33" s="1"/>
  <c r="F40" i="33" a="1"/>
  <c r="F40" i="33" s="1"/>
  <c r="D39" i="33" a="1"/>
  <c r="D39" i="33" s="1"/>
  <c r="D38" i="33" s="1"/>
  <c r="L36" i="33" a="1"/>
  <c r="L36" i="33" s="1"/>
  <c r="N36" i="33" s="1"/>
  <c r="U35" i="33" a="1"/>
  <c r="U35" i="33" s="1"/>
  <c r="F35" i="33" a="1"/>
  <c r="F35" i="33" s="1"/>
  <c r="O34" i="33" a="1"/>
  <c r="O34" i="33" s="1"/>
  <c r="D34" i="33" a="1"/>
  <c r="D34" i="33" s="1"/>
  <c r="O20" i="33" a="1"/>
  <c r="O20" i="33" s="1"/>
  <c r="L19" i="33" a="1"/>
  <c r="L19" i="33" s="1"/>
  <c r="N19" i="33" s="1"/>
  <c r="F18" i="33" a="1"/>
  <c r="F18" i="33" s="1"/>
  <c r="D17" i="33" a="1"/>
  <c r="D17" i="33" s="1"/>
  <c r="F16" i="33" a="1"/>
  <c r="F16" i="33" s="1"/>
  <c r="F15" i="33" a="1"/>
  <c r="F15" i="33" s="1"/>
  <c r="S11" i="33" a="1"/>
  <c r="S11" i="33" s="1"/>
  <c r="J59" i="30" a="1"/>
  <c r="J59" i="30" s="1"/>
  <c r="O58" i="30" a="1"/>
  <c r="O58" i="30" s="1"/>
  <c r="S56" i="30" a="1"/>
  <c r="S56" i="30" s="1"/>
  <c r="F56" i="30" a="1"/>
  <c r="F56" i="30" s="1"/>
  <c r="S54" i="30" a="1"/>
  <c r="S54" i="30" s="1"/>
  <c r="F54" i="30" a="1"/>
  <c r="F54" i="30" s="1"/>
  <c r="M53" i="30" a="1"/>
  <c r="M53" i="30" s="1"/>
  <c r="U52" i="30" a="1"/>
  <c r="U52" i="30" s="1"/>
  <c r="O49" i="30" a="1"/>
  <c r="O49" i="30" s="1"/>
  <c r="U45" i="30" a="1"/>
  <c r="U45" i="30" s="1"/>
  <c r="F45" i="30" a="1"/>
  <c r="F45" i="30" s="1"/>
  <c r="M44" i="30" a="1"/>
  <c r="M44" i="30" s="1"/>
  <c r="U41" i="30" a="1"/>
  <c r="U41" i="30" s="1"/>
  <c r="J41" i="30" a="1"/>
  <c r="J41" i="30" s="1"/>
  <c r="S40" i="30" a="1"/>
  <c r="S40" i="30" s="1"/>
  <c r="F40" i="30" a="1"/>
  <c r="F40" i="30" s="1"/>
  <c r="L39" i="30" a="1"/>
  <c r="L39" i="30" s="1"/>
  <c r="S38" i="30" a="1"/>
  <c r="S38" i="30" s="1"/>
  <c r="D38" i="30" a="1"/>
  <c r="D38" i="30" s="1"/>
  <c r="O36" i="30" a="1"/>
  <c r="O36" i="30" s="1"/>
  <c r="C36" i="30" a="1"/>
  <c r="C36" i="30" s="1"/>
  <c r="F35" i="30" a="1"/>
  <c r="F35" i="30" s="1"/>
  <c r="M32" i="30" a="1"/>
  <c r="M32" i="30" s="1"/>
  <c r="D31" i="30" a="1"/>
  <c r="D31" i="30" s="1"/>
  <c r="J30" i="30" a="1"/>
  <c r="J30" i="30" s="1"/>
  <c r="L29" i="30" a="1"/>
  <c r="L29" i="30" s="1"/>
  <c r="M26" i="30" a="1"/>
  <c r="M26" i="30" s="1"/>
  <c r="O25" i="30" a="1"/>
  <c r="O25" i="30" s="1"/>
  <c r="S24" i="30" a="1"/>
  <c r="S24" i="30" s="1"/>
  <c r="U23" i="30" a="1"/>
  <c r="U23" i="30" s="1"/>
  <c r="C23" i="30" a="1"/>
  <c r="C23" i="30" s="1"/>
  <c r="D22" i="30" a="1"/>
  <c r="D22" i="30" s="1"/>
  <c r="F21" i="30" a="1"/>
  <c r="F21" i="30" s="1"/>
  <c r="J20" i="30" a="1"/>
  <c r="J20" i="30" s="1"/>
  <c r="L19" i="30" a="1"/>
  <c r="L19" i="30" s="1"/>
  <c r="M18" i="30" a="1"/>
  <c r="M18" i="30" s="1"/>
  <c r="O17" i="30" a="1"/>
  <c r="O17" i="30" s="1"/>
  <c r="C17" i="30" a="1"/>
  <c r="C17" i="30" s="1"/>
  <c r="D16" i="30" a="1"/>
  <c r="D16" i="30" s="1"/>
  <c r="M14" i="30" a="1"/>
  <c r="M14" i="30" s="1"/>
  <c r="S11" i="30" a="1"/>
  <c r="S11" i="30" s="1"/>
  <c r="C11" i="30" a="1"/>
  <c r="C11" i="30" s="1"/>
  <c r="L33" i="33" a="1"/>
  <c r="L33" i="33" s="1"/>
  <c r="U25" i="33" a="1"/>
  <c r="U25" i="33" s="1"/>
  <c r="O23" i="33" a="1"/>
  <c r="O23" i="33" s="1"/>
  <c r="L20" i="33" a="1"/>
  <c r="L20" i="33" s="1"/>
  <c r="F19" i="33" a="1"/>
  <c r="F19" i="33" s="1"/>
  <c r="C18" i="33" a="1"/>
  <c r="C18" i="33" s="1"/>
  <c r="E18" i="33" s="1"/>
  <c r="H18" i="33" s="1"/>
  <c r="I18" i="33" s="1"/>
  <c r="C17" i="33" a="1"/>
  <c r="C17" i="33" s="1"/>
  <c r="D16" i="33" a="1"/>
  <c r="D16" i="33" s="1"/>
  <c r="J14" i="33" a="1"/>
  <c r="J14" i="33" s="1"/>
  <c r="O11" i="33" a="1"/>
  <c r="O11" i="33" s="1"/>
  <c r="O10" i="33" s="1"/>
  <c r="U59" i="30" a="1"/>
  <c r="U59" i="30" s="1"/>
  <c r="F59" i="30" a="1"/>
  <c r="F59" i="30" s="1"/>
  <c r="C58" i="30" a="1"/>
  <c r="C58" i="30" s="1"/>
  <c r="J57" i="30" a="1"/>
  <c r="J57" i="30" s="1"/>
  <c r="O56" i="30" a="1"/>
  <c r="O56" i="30" s="1"/>
  <c r="D56" i="30" a="1"/>
  <c r="D56" i="30" s="1"/>
  <c r="L55" i="30" a="1"/>
  <c r="L55" i="30" s="1"/>
  <c r="D54" i="30" a="1"/>
  <c r="D54" i="30" s="1"/>
  <c r="L53" i="30" a="1"/>
  <c r="L53" i="30" s="1"/>
  <c r="F52" i="30" a="1"/>
  <c r="F52" i="30" s="1"/>
  <c r="M49" i="30" a="1"/>
  <c r="M49" i="30" s="1"/>
  <c r="U48" i="30" a="1"/>
  <c r="U48" i="30" s="1"/>
  <c r="F48" i="30" a="1"/>
  <c r="F48" i="30" s="1"/>
  <c r="O47" i="30" a="1"/>
  <c r="O47" i="30" s="1"/>
  <c r="D47" i="30" a="1"/>
  <c r="D47" i="30" s="1"/>
  <c r="L46" i="30" a="1"/>
  <c r="L46" i="30" s="1"/>
  <c r="S45" i="30" a="1"/>
  <c r="S45" i="30" s="1"/>
  <c r="D40" i="30" a="1"/>
  <c r="D40" i="30" s="1"/>
  <c r="C38" i="30" a="1"/>
  <c r="C38" i="30" s="1"/>
  <c r="J37" i="30" a="1"/>
  <c r="J37" i="30" s="1"/>
  <c r="M36" i="30" a="1"/>
  <c r="M36" i="30" s="1"/>
  <c r="U35" i="30" a="1"/>
  <c r="U35" i="30" s="1"/>
  <c r="L32" i="30" a="1"/>
  <c r="L32" i="30" s="1"/>
  <c r="S31" i="30" a="1"/>
  <c r="S31" i="30" s="1"/>
  <c r="C31" i="30" a="1"/>
  <c r="C31" i="30" s="1"/>
  <c r="F30" i="30" a="1"/>
  <c r="F30" i="30" s="1"/>
  <c r="J29" i="30" a="1"/>
  <c r="J29" i="30" s="1"/>
  <c r="L26" i="30" a="1"/>
  <c r="L26" i="30" s="1"/>
  <c r="M25" i="30" a="1"/>
  <c r="M25" i="30" s="1"/>
  <c r="O24" i="30" a="1"/>
  <c r="O24" i="30" s="1"/>
  <c r="S23" i="30" a="1"/>
  <c r="S23" i="30" s="1"/>
  <c r="U22" i="30" a="1"/>
  <c r="U22" i="30" s="1"/>
  <c r="C22" i="30" a="1"/>
  <c r="C22" i="30" s="1"/>
  <c r="D21" i="30" a="1"/>
  <c r="D21" i="30" s="1"/>
  <c r="F20" i="30" a="1"/>
  <c r="F20" i="30" s="1"/>
  <c r="J19" i="30" a="1"/>
  <c r="J19" i="30" s="1"/>
  <c r="L18" i="30" a="1"/>
  <c r="L18" i="30" s="1"/>
  <c r="U16" i="30" a="1"/>
  <c r="U16" i="30" s="1"/>
  <c r="C16" i="30" a="1"/>
  <c r="C16" i="30" s="1"/>
  <c r="J15" i="30" a="1"/>
  <c r="J15" i="30" s="1"/>
  <c r="L14" i="30" a="1"/>
  <c r="L14" i="30" s="1"/>
  <c r="F20" i="33" a="1"/>
  <c r="F20" i="33" s="1"/>
  <c r="D19" i="33" a="1"/>
  <c r="D19" i="33" s="1"/>
  <c r="U17" i="33" a="1"/>
  <c r="U17" i="33" s="1"/>
  <c r="U16" i="33" a="1"/>
  <c r="U16" i="33" s="1"/>
  <c r="D15" i="33" a="1"/>
  <c r="D15" i="33" s="1"/>
  <c r="F14" i="33" a="1"/>
  <c r="F14" i="33" s="1"/>
  <c r="M11" i="33" a="1"/>
  <c r="M11" i="33" s="1"/>
  <c r="M10" i="33" s="1"/>
  <c r="D59" i="30" a="1"/>
  <c r="D59" i="30" s="1"/>
  <c r="M58" i="30" a="1"/>
  <c r="M58" i="30" s="1"/>
  <c r="U57" i="30" a="1"/>
  <c r="U57" i="30" s="1"/>
  <c r="M56" i="30" a="1"/>
  <c r="M56" i="30" s="1"/>
  <c r="C56" i="30" a="1"/>
  <c r="C56" i="30" s="1"/>
  <c r="O54" i="30" a="1"/>
  <c r="O54" i="30" s="1"/>
  <c r="C54" i="30" a="1"/>
  <c r="C54" i="30" s="1"/>
  <c r="J53" i="30" a="1"/>
  <c r="J53" i="30" s="1"/>
  <c r="S52" i="30" a="1"/>
  <c r="S52" i="30" s="1"/>
  <c r="D52" i="30" a="1"/>
  <c r="D52" i="30" s="1"/>
  <c r="L49" i="30" a="1"/>
  <c r="L49" i="30" s="1"/>
  <c r="N49" i="30" s="1"/>
  <c r="S48" i="30" a="1"/>
  <c r="S48" i="30" s="1"/>
  <c r="M47" i="30" a="1"/>
  <c r="M47" i="30" s="1"/>
  <c r="C47" i="30" a="1"/>
  <c r="C47" i="30" s="1"/>
  <c r="O45" i="30" a="1"/>
  <c r="O45" i="30" s="1"/>
  <c r="D45" i="30" a="1"/>
  <c r="D45" i="30" s="1"/>
  <c r="L44" i="30" a="1"/>
  <c r="L44" i="30" s="1"/>
  <c r="S41" i="30" a="1"/>
  <c r="S41" i="30" s="1"/>
  <c r="F41" i="30" a="1"/>
  <c r="F41" i="30" s="1"/>
  <c r="O40" i="30" a="1"/>
  <c r="O40" i="30" s="1"/>
  <c r="C40" i="30" a="1"/>
  <c r="C40" i="30" s="1"/>
  <c r="E40" i="30" s="1"/>
  <c r="J39" i="30" a="1"/>
  <c r="J39" i="30" s="1"/>
  <c r="O38" i="30" a="1"/>
  <c r="O38" i="30" s="1"/>
  <c r="U37" i="30" a="1"/>
  <c r="U37" i="30" s="1"/>
  <c r="F37" i="30" a="1"/>
  <c r="F37" i="30" s="1"/>
  <c r="S35" i="30" a="1"/>
  <c r="S35" i="30" s="1"/>
  <c r="D35" i="30" a="1"/>
  <c r="D35" i="30" s="1"/>
  <c r="J32" i="30" a="1"/>
  <c r="J32" i="30" s="1"/>
  <c r="O31" i="30" a="1"/>
  <c r="O31" i="30" s="1"/>
  <c r="D30" i="30" a="1"/>
  <c r="D30" i="30" s="1"/>
  <c r="F29" i="30" a="1"/>
  <c r="F29" i="30" s="1"/>
  <c r="J26" i="30" a="1"/>
  <c r="J26" i="30" s="1"/>
  <c r="L25" i="30" a="1"/>
  <c r="L25" i="30" s="1"/>
  <c r="M24" i="30" a="1"/>
  <c r="M24" i="30" s="1"/>
  <c r="O23" i="30" a="1"/>
  <c r="O23" i="30" s="1"/>
  <c r="S22" i="30" a="1"/>
  <c r="S22" i="30" s="1"/>
  <c r="U21" i="30" a="1"/>
  <c r="U21" i="30" s="1"/>
  <c r="C21" i="30" a="1"/>
  <c r="C21" i="30" s="1"/>
  <c r="D20" i="30" a="1"/>
  <c r="D20" i="30" s="1"/>
  <c r="F19" i="30" a="1"/>
  <c r="F19" i="30" s="1"/>
  <c r="J18" i="30" a="1"/>
  <c r="J18" i="30" s="1"/>
  <c r="M17" i="30" a="1"/>
  <c r="M17" i="30" s="1"/>
  <c r="S16" i="30" a="1"/>
  <c r="S16" i="30" s="1"/>
  <c r="U15" i="30" a="1"/>
  <c r="U15" i="30" s="1"/>
  <c r="J25" i="33" a="1"/>
  <c r="J25" i="33" s="1"/>
  <c r="J23" i="33" a="1"/>
  <c r="J23" i="33" s="1"/>
  <c r="D20" i="33" a="1"/>
  <c r="D20" i="33" s="1"/>
  <c r="C19" i="33" a="1"/>
  <c r="C19" i="33" s="1"/>
  <c r="O17" i="33" a="1"/>
  <c r="O17" i="33" s="1"/>
  <c r="S16" i="33" a="1"/>
  <c r="S16" i="33" s="1"/>
  <c r="U15" i="33" a="1"/>
  <c r="U15" i="33" s="1"/>
  <c r="C15" i="33" a="1"/>
  <c r="C15" i="33" s="1"/>
  <c r="L11" i="33" a="1"/>
  <c r="L11" i="33" s="1"/>
  <c r="O59" i="30" a="1"/>
  <c r="O59" i="30" s="1"/>
  <c r="L58" i="30" a="1"/>
  <c r="L58" i="30" s="1"/>
  <c r="F57" i="30" a="1"/>
  <c r="F57" i="30" s="1"/>
  <c r="U55" i="30" a="1"/>
  <c r="U55" i="30" s="1"/>
  <c r="J55" i="30" a="1"/>
  <c r="J55" i="30" s="1"/>
  <c r="M54" i="30" a="1"/>
  <c r="M54" i="30" s="1"/>
  <c r="U53" i="30" a="1"/>
  <c r="U53" i="30" s="1"/>
  <c r="C52" i="30" a="1"/>
  <c r="C52" i="30" s="1"/>
  <c r="J49" i="30" a="1"/>
  <c r="J49" i="30" s="1"/>
  <c r="D48" i="30" a="1"/>
  <c r="D48" i="30" s="1"/>
  <c r="L47" i="30" a="1"/>
  <c r="L47" i="30" s="1"/>
  <c r="U46" i="30" a="1"/>
  <c r="U46" i="30" s="1"/>
  <c r="J46" i="30" a="1"/>
  <c r="J46" i="30" s="1"/>
  <c r="M45" i="30" a="1"/>
  <c r="M45" i="30" s="1"/>
  <c r="C45" i="30" a="1"/>
  <c r="C45" i="30" s="1"/>
  <c r="E45" i="30" s="1"/>
  <c r="J44" i="30" a="1"/>
  <c r="J44" i="30" s="1"/>
  <c r="M40" i="30" a="1"/>
  <c r="M40" i="30" s="1"/>
  <c r="U39" i="30" a="1"/>
  <c r="U39" i="30" s="1"/>
  <c r="F39" i="30" a="1"/>
  <c r="F39" i="30" s="1"/>
  <c r="M38" i="30" a="1"/>
  <c r="M38" i="30" s="1"/>
  <c r="D37" i="30" a="1"/>
  <c r="D37" i="30" s="1"/>
  <c r="L36" i="30" a="1"/>
  <c r="L36" i="30" s="1"/>
  <c r="O35" i="30" a="1"/>
  <c r="O35" i="30" s="1"/>
  <c r="C35" i="30" a="1"/>
  <c r="C35" i="30" s="1"/>
  <c r="M31" i="30" a="1"/>
  <c r="M31" i="30" s="1"/>
  <c r="U30" i="30" a="1"/>
  <c r="U30" i="30" s="1"/>
  <c r="C30" i="30" a="1"/>
  <c r="C30" i="30" s="1"/>
  <c r="D29" i="30" a="1"/>
  <c r="D29" i="30" s="1"/>
  <c r="F26" i="30" a="1"/>
  <c r="F26" i="30" s="1"/>
  <c r="J25" i="30" a="1"/>
  <c r="J25" i="30" s="1"/>
  <c r="L24" i="30" a="1"/>
  <c r="L24" i="30" s="1"/>
  <c r="N24" i="30" s="1"/>
  <c r="M23" i="30" a="1"/>
  <c r="M23" i="30" s="1"/>
  <c r="O22" i="30" a="1"/>
  <c r="O22" i="30" s="1"/>
  <c r="S21" i="30" a="1"/>
  <c r="S21" i="30" s="1"/>
  <c r="U20" i="30" a="1"/>
  <c r="U20" i="30" s="1"/>
  <c r="C20" i="30" a="1"/>
  <c r="C20" i="30" s="1"/>
  <c r="D19" i="30" a="1"/>
  <c r="D19" i="30" s="1"/>
  <c r="F18" i="30" a="1"/>
  <c r="F18" i="30" s="1"/>
  <c r="L17" i="30" a="1"/>
  <c r="L17" i="30" s="1"/>
  <c r="N17" i="30" s="1"/>
  <c r="O16" i="30" a="1"/>
  <c r="O16" i="30" s="1"/>
  <c r="D15" i="30" a="1"/>
  <c r="D15" i="30" s="1"/>
  <c r="J31" i="33" a="1"/>
  <c r="J31" i="33" s="1"/>
  <c r="F23" i="33" a="1"/>
  <c r="F23" i="33" s="1"/>
  <c r="U18" i="33" a="1"/>
  <c r="U18" i="33" s="1"/>
  <c r="M17" i="33" a="1"/>
  <c r="M17" i="33" s="1"/>
  <c r="M16" i="33" a="1"/>
  <c r="M16" i="33" s="1"/>
  <c r="S15" i="33" a="1"/>
  <c r="S15" i="33" s="1"/>
  <c r="D14" i="33" a="1"/>
  <c r="D14" i="33" s="1"/>
  <c r="J11" i="33" a="1"/>
  <c r="J11" i="33" s="1"/>
  <c r="C59" i="30" a="1"/>
  <c r="C59" i="30" s="1"/>
  <c r="J58" i="30" a="1"/>
  <c r="J58" i="30" s="1"/>
  <c r="S57" i="30" a="1"/>
  <c r="S57" i="30" s="1"/>
  <c r="D57" i="30" a="1"/>
  <c r="D57" i="30" s="1"/>
  <c r="L56" i="30" a="1"/>
  <c r="L56" i="30" s="1"/>
  <c r="F55" i="30" a="1"/>
  <c r="F55" i="30" s="1"/>
  <c r="F53" i="30" a="1"/>
  <c r="F53" i="30" s="1"/>
  <c r="O52" i="30" a="1"/>
  <c r="O52" i="30" s="1"/>
  <c r="F49" i="30" a="1"/>
  <c r="F49" i="30" s="1"/>
  <c r="O48" i="30" a="1"/>
  <c r="O48" i="30" s="1"/>
  <c r="S46" i="30" a="1"/>
  <c r="S46" i="30" s="1"/>
  <c r="U44" i="30" a="1"/>
  <c r="U44" i="30" s="1"/>
  <c r="F44" i="30" a="1"/>
  <c r="F44" i="30" s="1"/>
  <c r="O41" i="30" a="1"/>
  <c r="O41" i="30" s="1"/>
  <c r="D41" i="30" a="1"/>
  <c r="D41" i="30" s="1"/>
  <c r="L40" i="30" a="1"/>
  <c r="L40" i="30" s="1"/>
  <c r="N40" i="30" s="1"/>
  <c r="L38" i="30" a="1"/>
  <c r="L38" i="30" s="1"/>
  <c r="S37" i="30" a="1"/>
  <c r="S37" i="30" s="1"/>
  <c r="C37" i="30" a="1"/>
  <c r="C37" i="30" s="1"/>
  <c r="J36" i="30" a="1"/>
  <c r="J36" i="30" s="1"/>
  <c r="U32" i="30" a="1"/>
  <c r="U32" i="30" s="1"/>
  <c r="F32" i="30" a="1"/>
  <c r="F32" i="30" s="1"/>
  <c r="L31" i="30" a="1"/>
  <c r="L31" i="30" s="1"/>
  <c r="S30" i="30" a="1"/>
  <c r="S30" i="30" s="1"/>
  <c r="U29" i="30" a="1"/>
  <c r="U29" i="30" s="1"/>
  <c r="C29" i="30" a="1"/>
  <c r="C29" i="30" s="1"/>
  <c r="D26" i="30" a="1"/>
  <c r="D26" i="30" s="1"/>
  <c r="F25" i="30" a="1"/>
  <c r="F25" i="30" s="1"/>
  <c r="J24" i="30" a="1"/>
  <c r="J24" i="30" s="1"/>
  <c r="L23" i="30" a="1"/>
  <c r="L23" i="30" s="1"/>
  <c r="M22" i="30" a="1"/>
  <c r="M22" i="30" s="1"/>
  <c r="O21" i="30" a="1"/>
  <c r="O21" i="30" s="1"/>
  <c r="S20" i="30" a="1"/>
  <c r="S20" i="30" s="1"/>
  <c r="U19" i="30" a="1"/>
  <c r="U19" i="30" s="1"/>
  <c r="C19" i="30" a="1"/>
  <c r="C19" i="30" s="1"/>
  <c r="D18" i="30" a="1"/>
  <c r="D18" i="30" s="1"/>
  <c r="J17" i="30" a="1"/>
  <c r="J17" i="30" s="1"/>
  <c r="M16" i="30" a="1"/>
  <c r="M16" i="30" s="1"/>
  <c r="S15" i="30" a="1"/>
  <c r="S15" i="30" s="1"/>
  <c r="C15" i="30" a="1"/>
  <c r="C15" i="30" s="1"/>
  <c r="D14" i="30" a="1"/>
  <c r="D14" i="30" s="1"/>
  <c r="L11" i="30" a="1"/>
  <c r="L11" i="30" s="1"/>
  <c r="S30" i="33" a="1"/>
  <c r="S30" i="33" s="1"/>
  <c r="C23" i="33" a="1"/>
  <c r="C23" i="33" s="1"/>
  <c r="U19" i="33" a="1"/>
  <c r="U19" i="33" s="1"/>
  <c r="V19" i="33" s="1"/>
  <c r="M18" i="33" a="1"/>
  <c r="M18" i="33" s="1"/>
  <c r="L17" i="33" a="1"/>
  <c r="L17" i="33" s="1"/>
  <c r="O15" i="33" a="1"/>
  <c r="O15" i="33" s="1"/>
  <c r="S14" i="33" a="1"/>
  <c r="S14" i="33" s="1"/>
  <c r="F11" i="33" a="1"/>
  <c r="F11" i="33" s="1"/>
  <c r="M59" i="30" a="1"/>
  <c r="M59" i="30" s="1"/>
  <c r="O57" i="30" a="1"/>
  <c r="O57" i="30" s="1"/>
  <c r="C57" i="30" a="1"/>
  <c r="C57" i="30" s="1"/>
  <c r="E57" i="30" s="1"/>
  <c r="S55" i="30" a="1"/>
  <c r="S55" i="30" s="1"/>
  <c r="D55" i="30" a="1"/>
  <c r="D55" i="30" s="1"/>
  <c r="L54" i="30" a="1"/>
  <c r="L54" i="30" s="1"/>
  <c r="S53" i="30" a="1"/>
  <c r="S53" i="30" s="1"/>
  <c r="D53" i="30" a="1"/>
  <c r="D53" i="30" s="1"/>
  <c r="M52" i="30" a="1"/>
  <c r="M52" i="30" s="1"/>
  <c r="U49" i="30" a="1"/>
  <c r="U49" i="30" s="1"/>
  <c r="M48" i="30" a="1"/>
  <c r="M48" i="30" s="1"/>
  <c r="C48" i="30" a="1"/>
  <c r="C48" i="30" s="1"/>
  <c r="J47" i="30" a="1"/>
  <c r="J47" i="30" s="1"/>
  <c r="F46" i="30" a="1"/>
  <c r="F46" i="30" s="1"/>
  <c r="L45" i="30" a="1"/>
  <c r="L45" i="30" s="1"/>
  <c r="S44" i="30" a="1"/>
  <c r="S44" i="30" s="1"/>
  <c r="M41" i="30" a="1"/>
  <c r="M41" i="30" s="1"/>
  <c r="C41" i="30" a="1"/>
  <c r="C41" i="30" s="1"/>
  <c r="S39" i="30" a="1"/>
  <c r="S39" i="30" s="1"/>
  <c r="D39" i="30" a="1"/>
  <c r="D39" i="30" s="1"/>
  <c r="J38" i="30" a="1"/>
  <c r="J38" i="30" s="1"/>
  <c r="O37" i="30" a="1"/>
  <c r="O37" i="30" s="1"/>
  <c r="F36" i="30" a="1"/>
  <c r="F36" i="30" s="1"/>
  <c r="M35" i="30" a="1"/>
  <c r="M35" i="30" s="1"/>
  <c r="S32" i="30" a="1"/>
  <c r="S32" i="30" s="1"/>
  <c r="D32" i="30" a="1"/>
  <c r="D32" i="30" s="1"/>
  <c r="O30" i="30" a="1"/>
  <c r="O30" i="30" s="1"/>
  <c r="S29" i="30" a="1"/>
  <c r="S29" i="30" s="1"/>
  <c r="U26" i="30" a="1"/>
  <c r="U26" i="30" s="1"/>
  <c r="C26" i="30" a="1"/>
  <c r="C26" i="30" s="1"/>
  <c r="D25" i="30" a="1"/>
  <c r="D25" i="30" s="1"/>
  <c r="F24" i="30" a="1"/>
  <c r="F24" i="30" s="1"/>
  <c r="J23" i="30" a="1"/>
  <c r="J23" i="30" s="1"/>
  <c r="L22" i="30" a="1"/>
  <c r="L22" i="30" s="1"/>
  <c r="M21" i="30" a="1"/>
  <c r="M21" i="30" s="1"/>
  <c r="O20" i="30" a="1"/>
  <c r="O20" i="30" s="1"/>
  <c r="S19" i="30" a="1"/>
  <c r="S19" i="30" s="1"/>
  <c r="U18" i="30" a="1"/>
  <c r="U18" i="30" s="1"/>
  <c r="C18" i="30" a="1"/>
  <c r="C18" i="30" s="1"/>
  <c r="F17" i="30" a="1"/>
  <c r="F17" i="30" s="1"/>
  <c r="L16" i="30" a="1"/>
  <c r="L16" i="30" s="1"/>
  <c r="O15" i="30" a="1"/>
  <c r="O15" i="30" s="1"/>
  <c r="U14" i="30" a="1"/>
  <c r="U14" i="30" s="1"/>
  <c r="D30" i="33" a="1"/>
  <c r="D30" i="33" s="1"/>
  <c r="F24" i="33" a="1"/>
  <c r="F24" i="33" s="1"/>
  <c r="U20" i="33" a="1"/>
  <c r="U20" i="33" s="1"/>
  <c r="O19" i="33" a="1"/>
  <c r="O19" i="33" s="1"/>
  <c r="L16" i="33" a="1"/>
  <c r="L16" i="33" s="1"/>
  <c r="M14" i="33" a="1"/>
  <c r="M14" i="33" s="1"/>
  <c r="U11" i="33" a="1"/>
  <c r="U11" i="33" s="1"/>
  <c r="D11" i="33" a="1"/>
  <c r="D11" i="33" s="1"/>
  <c r="D10" i="33" s="1"/>
  <c r="L59" i="30" a="1"/>
  <c r="L59" i="30" s="1"/>
  <c r="U58" i="30" a="1"/>
  <c r="U58" i="30" s="1"/>
  <c r="F58" i="30" a="1"/>
  <c r="F58" i="30" s="1"/>
  <c r="M57" i="30" a="1"/>
  <c r="M57" i="30" s="1"/>
  <c r="U56" i="30" a="1"/>
  <c r="U56" i="30" s="1"/>
  <c r="J56" i="30" a="1"/>
  <c r="J56" i="30" s="1"/>
  <c r="O55" i="30" a="1"/>
  <c r="O55" i="30" s="1"/>
  <c r="C55" i="30" a="1"/>
  <c r="C55" i="30" s="1"/>
  <c r="E55" i="30" s="1"/>
  <c r="J54" i="30" a="1"/>
  <c r="J54" i="30" s="1"/>
  <c r="C53" i="30" a="1"/>
  <c r="C53" i="30" s="1"/>
  <c r="L52" i="30" a="1"/>
  <c r="L52" i="30" s="1"/>
  <c r="D49" i="30" a="1"/>
  <c r="D49" i="30" s="1"/>
  <c r="L48" i="30" a="1"/>
  <c r="L48" i="30" s="1"/>
  <c r="U47" i="30" a="1"/>
  <c r="U47" i="30" s="1"/>
  <c r="O46" i="30" a="1"/>
  <c r="O46" i="30" s="1"/>
  <c r="D46" i="30" a="1"/>
  <c r="D46" i="30" s="1"/>
  <c r="D44" i="30" a="1"/>
  <c r="D44" i="30" s="1"/>
  <c r="L41" i="30" a="1"/>
  <c r="L41" i="30" s="1"/>
  <c r="U40" i="30" a="1"/>
  <c r="U40" i="30" s="1"/>
  <c r="V40" i="30" s="1"/>
  <c r="J40" i="30" a="1"/>
  <c r="J40" i="30" s="1"/>
  <c r="O39" i="30" a="1"/>
  <c r="O39" i="30" s="1"/>
  <c r="C39" i="30" a="1"/>
  <c r="C39" i="30" s="1"/>
  <c r="M37" i="30" a="1"/>
  <c r="M37" i="30" s="1"/>
  <c r="U36" i="30" a="1"/>
  <c r="U36" i="30" s="1"/>
  <c r="D36" i="30" a="1"/>
  <c r="D36" i="30" s="1"/>
  <c r="L35" i="30" a="1"/>
  <c r="L35" i="30" s="1"/>
  <c r="C32" i="30" a="1"/>
  <c r="C32" i="30" s="1"/>
  <c r="J31" i="30" a="1"/>
  <c r="J31" i="30" s="1"/>
  <c r="M30" i="30" a="1"/>
  <c r="M30" i="30" s="1"/>
  <c r="O29" i="30" a="1"/>
  <c r="O29" i="30" s="1"/>
  <c r="S26" i="30" a="1"/>
  <c r="S26" i="30" s="1"/>
  <c r="U25" i="30" a="1"/>
  <c r="U25" i="30" s="1"/>
  <c r="C25" i="30" a="1"/>
  <c r="C25" i="30" s="1"/>
  <c r="D24" i="30" a="1"/>
  <c r="D24" i="30" s="1"/>
  <c r="F23" i="30" a="1"/>
  <c r="F23" i="30" s="1"/>
  <c r="J22" i="30" a="1"/>
  <c r="J22" i="30" s="1"/>
  <c r="L21" i="30" a="1"/>
  <c r="L21" i="30" s="1"/>
  <c r="M20" i="30" a="1"/>
  <c r="M20" i="30" s="1"/>
  <c r="O19" i="30" a="1"/>
  <c r="O19" i="30" s="1"/>
  <c r="S18" i="30" a="1"/>
  <c r="S18" i="30" s="1"/>
  <c r="U17" i="30" a="1"/>
  <c r="U17" i="30" s="1"/>
  <c r="J16" i="30" a="1"/>
  <c r="J16" i="30" s="1"/>
  <c r="M15" i="30" a="1"/>
  <c r="M15" i="30" s="1"/>
  <c r="J29" i="33" a="1"/>
  <c r="J29" i="33" s="1"/>
  <c r="C24" i="33" a="1"/>
  <c r="C24" i="33" s="1"/>
  <c r="S20" i="33" a="1"/>
  <c r="S20" i="33" s="1"/>
  <c r="L15" i="33" a="1"/>
  <c r="L15" i="33" s="1"/>
  <c r="L14" i="33" a="1"/>
  <c r="L14" i="33" s="1"/>
  <c r="C11" i="33" a="1"/>
  <c r="C11" i="33" s="1"/>
  <c r="S58" i="30" a="1"/>
  <c r="S58" i="30" s="1"/>
  <c r="D58" i="30" a="1"/>
  <c r="D58" i="30" s="1"/>
  <c r="L57" i="30" a="1"/>
  <c r="L57" i="30" s="1"/>
  <c r="M55" i="30" a="1"/>
  <c r="M55" i="30" s="1"/>
  <c r="U54" i="30" a="1"/>
  <c r="U54" i="30" s="1"/>
  <c r="O53" i="30" a="1"/>
  <c r="O53" i="30" s="1"/>
  <c r="J52" i="30" a="1"/>
  <c r="J52" i="30" s="1"/>
  <c r="S49" i="30" a="1"/>
  <c r="S49" i="30" s="1"/>
  <c r="T49" i="30" s="1"/>
  <c r="C49" i="30" a="1"/>
  <c r="C49" i="30" s="1"/>
  <c r="J48" i="30" a="1"/>
  <c r="J48" i="30" s="1"/>
  <c r="S47" i="30" a="1"/>
  <c r="S47" i="30" s="1"/>
  <c r="F47" i="30" a="1"/>
  <c r="F47" i="30" s="1"/>
  <c r="M46" i="30" a="1"/>
  <c r="M46" i="30" s="1"/>
  <c r="C46" i="30" a="1"/>
  <c r="C46" i="30" s="1"/>
  <c r="J45" i="30" a="1"/>
  <c r="J45" i="30" s="1"/>
  <c r="O44" i="30" a="1"/>
  <c r="O44" i="30" s="1"/>
  <c r="C44" i="30" a="1"/>
  <c r="C44" i="30" s="1"/>
  <c r="M39" i="30" a="1"/>
  <c r="M39" i="30" s="1"/>
  <c r="U38" i="30" a="1"/>
  <c r="U38" i="30" s="1"/>
  <c r="F38" i="30" a="1"/>
  <c r="F38" i="30" s="1"/>
  <c r="L37" i="30" a="1"/>
  <c r="L37" i="30" s="1"/>
  <c r="S36" i="30" a="1"/>
  <c r="S36" i="30" s="1"/>
  <c r="J35" i="30" a="1"/>
  <c r="J35" i="30" s="1"/>
  <c r="O32" i="30" a="1"/>
  <c r="O32" i="30" s="1"/>
  <c r="U31" i="30" a="1"/>
  <c r="U31" i="30" s="1"/>
  <c r="F31" i="30" a="1"/>
  <c r="F31" i="30" s="1"/>
  <c r="L30" i="30" a="1"/>
  <c r="L30" i="30" s="1"/>
  <c r="M29" i="30" a="1"/>
  <c r="M29" i="30" s="1"/>
  <c r="O26" i="30" a="1"/>
  <c r="O26" i="30" s="1"/>
  <c r="S25" i="30" a="1"/>
  <c r="S25" i="30" s="1"/>
  <c r="U24" i="30" a="1"/>
  <c r="U24" i="30" s="1"/>
  <c r="V24" i="30" s="1"/>
  <c r="C24" i="30" a="1"/>
  <c r="C24" i="30" s="1"/>
  <c r="D23" i="30" a="1"/>
  <c r="D23" i="30" s="1"/>
  <c r="F22" i="30" a="1"/>
  <c r="F22" i="30" s="1"/>
  <c r="J21" i="30" a="1"/>
  <c r="J21" i="30" s="1"/>
  <c r="L20" i="30" a="1"/>
  <c r="L20" i="30" s="1"/>
  <c r="M19" i="30" a="1"/>
  <c r="M19" i="30" s="1"/>
  <c r="O18" i="30" a="1"/>
  <c r="O18" i="30" s="1"/>
  <c r="S17" i="30" a="1"/>
  <c r="S17" i="30" s="1"/>
  <c r="D17" i="30" a="1"/>
  <c r="D17" i="30" s="1"/>
  <c r="F16" i="30" a="1"/>
  <c r="F16" i="30" s="1"/>
  <c r="L15" i="30" a="1"/>
  <c r="L15" i="30" s="1"/>
  <c r="O14" i="30" a="1"/>
  <c r="O14" i="30" s="1"/>
  <c r="U11" i="30" a="1"/>
  <c r="U11" i="30" s="1"/>
  <c r="D11" i="30" a="1"/>
  <c r="D11" i="30" s="1"/>
  <c r="D10" i="30" s="1"/>
  <c r="F15" i="30" a="1"/>
  <c r="F15" i="30" s="1"/>
  <c r="M11" i="30" a="1"/>
  <c r="M11" i="30" s="1"/>
  <c r="M10" i="30" s="1"/>
  <c r="I68" i="27" a="1"/>
  <c r="I68" i="27" s="1"/>
  <c r="G65" i="27" a="1"/>
  <c r="G65" i="27" s="1"/>
  <c r="E62" i="27" a="1"/>
  <c r="E62" i="27" s="1"/>
  <c r="D59" i="27" a="1"/>
  <c r="D59" i="27" s="1"/>
  <c r="M49" i="27" a="1"/>
  <c r="M49" i="27" s="1"/>
  <c r="L46" i="27" a="1"/>
  <c r="L46" i="27" s="1"/>
  <c r="J43" i="27" a="1"/>
  <c r="J43" i="27" s="1"/>
  <c r="I36" i="27" a="1"/>
  <c r="I36" i="27" s="1"/>
  <c r="G33" i="27" a="1"/>
  <c r="G33" i="27" s="1"/>
  <c r="E30" i="27" a="1"/>
  <c r="E30" i="27" s="1"/>
  <c r="M17" i="27" a="1"/>
  <c r="M17" i="27" s="1"/>
  <c r="J11" i="27" a="1"/>
  <c r="J11" i="27" s="1"/>
  <c r="D17" i="27" a="1"/>
  <c r="D17" i="27" s="1"/>
  <c r="S14" i="30" a="1"/>
  <c r="S14" i="30" s="1"/>
  <c r="J11" i="30" a="1"/>
  <c r="J11" i="30" s="1"/>
  <c r="G68" i="27" a="1"/>
  <c r="G68" i="27" s="1"/>
  <c r="E65" i="27" a="1"/>
  <c r="E65" i="27" s="1"/>
  <c r="D62" i="27" a="1"/>
  <c r="D62" i="27" s="1"/>
  <c r="M52" i="27" a="1"/>
  <c r="M52" i="27" s="1"/>
  <c r="L49" i="27" a="1"/>
  <c r="L49" i="27" s="1"/>
  <c r="J46" i="27" a="1"/>
  <c r="J46" i="27" s="1"/>
  <c r="I43" i="27" a="1"/>
  <c r="I43" i="27" s="1"/>
  <c r="G36" i="27" a="1"/>
  <c r="G36" i="27" s="1"/>
  <c r="E33" i="27" a="1"/>
  <c r="E33" i="27" s="1"/>
  <c r="D30" i="27" a="1"/>
  <c r="D30" i="27" s="1"/>
  <c r="M20" i="27" a="1"/>
  <c r="M20" i="27" s="1"/>
  <c r="L17" i="27" a="1"/>
  <c r="L17" i="27" s="1"/>
  <c r="J14" i="27" a="1"/>
  <c r="J14" i="27" s="1"/>
  <c r="G11" i="27" a="1"/>
  <c r="G11" i="27" s="1"/>
  <c r="J14" i="30" a="1"/>
  <c r="J14" i="30" s="1"/>
  <c r="F11" i="30" a="1"/>
  <c r="F11" i="30" s="1"/>
  <c r="F10" i="30" s="1"/>
  <c r="E68" i="27" a="1"/>
  <c r="E68" i="27" s="1"/>
  <c r="D65" i="27" a="1"/>
  <c r="D65" i="27" s="1"/>
  <c r="M59" i="27" a="1"/>
  <c r="M59" i="27" s="1"/>
  <c r="L52" i="27" a="1"/>
  <c r="L52" i="27" s="1"/>
  <c r="J49" i="27" a="1"/>
  <c r="J49" i="27" s="1"/>
  <c r="I46" i="27" a="1"/>
  <c r="I46" i="27" s="1"/>
  <c r="G43" i="27" a="1"/>
  <c r="G43" i="27" s="1"/>
  <c r="E36" i="27" a="1"/>
  <c r="E36" i="27" s="1"/>
  <c r="D33" i="27" a="1"/>
  <c r="D33" i="27" s="1"/>
  <c r="M27" i="27" a="1"/>
  <c r="M27" i="27" s="1"/>
  <c r="L20" i="27" a="1"/>
  <c r="L20" i="27" s="1"/>
  <c r="J17" i="27" a="1"/>
  <c r="J17" i="27" s="1"/>
  <c r="I14" i="27" a="1"/>
  <c r="I14" i="27" s="1"/>
  <c r="F14" i="30" a="1"/>
  <c r="F14" i="30" s="1"/>
  <c r="D68" i="27" a="1"/>
  <c r="D68" i="27" s="1"/>
  <c r="M62" i="27" a="1"/>
  <c r="M62" i="27" s="1"/>
  <c r="L59" i="27" a="1"/>
  <c r="L59" i="27" s="1"/>
  <c r="J52" i="27" a="1"/>
  <c r="J52" i="27" s="1"/>
  <c r="I49" i="27" a="1"/>
  <c r="I49" i="27" s="1"/>
  <c r="G46" i="27" a="1"/>
  <c r="G46" i="27" s="1"/>
  <c r="E43" i="27" a="1"/>
  <c r="E43" i="27" s="1"/>
  <c r="D36" i="27" a="1"/>
  <c r="D36" i="27" s="1"/>
  <c r="M30" i="27" a="1"/>
  <c r="M30" i="27" s="1"/>
  <c r="L27" i="27" a="1"/>
  <c r="L27" i="27" s="1"/>
  <c r="J20" i="27" a="1"/>
  <c r="J20" i="27" s="1"/>
  <c r="I17" i="27" a="1"/>
  <c r="I17" i="27" s="1"/>
  <c r="G14" i="27" a="1"/>
  <c r="G14" i="27" s="1"/>
  <c r="E11" i="27" a="1"/>
  <c r="E11" i="27" s="1"/>
  <c r="E17" i="27" a="1"/>
  <c r="E17" i="27" s="1"/>
  <c r="M11" i="27" a="1"/>
  <c r="M11" i="27" s="1"/>
  <c r="M65" i="27" a="1"/>
  <c r="M65" i="27" s="1"/>
  <c r="L62" i="27" a="1"/>
  <c r="L62" i="27" s="1"/>
  <c r="J59" i="27" a="1"/>
  <c r="J59" i="27" s="1"/>
  <c r="I52" i="27" a="1"/>
  <c r="I52" i="27" s="1"/>
  <c r="G49" i="27" a="1"/>
  <c r="G49" i="27" s="1"/>
  <c r="E46" i="27" a="1"/>
  <c r="E46" i="27" s="1"/>
  <c r="D43" i="27" a="1"/>
  <c r="D43" i="27" s="1"/>
  <c r="M33" i="27" a="1"/>
  <c r="M33" i="27" s="1"/>
  <c r="L30" i="27" a="1"/>
  <c r="L30" i="27" s="1"/>
  <c r="J27" i="27" a="1"/>
  <c r="J27" i="27" s="1"/>
  <c r="I20" i="27" a="1"/>
  <c r="I20" i="27" s="1"/>
  <c r="G17" i="27" a="1"/>
  <c r="G17" i="27" s="1"/>
  <c r="G18" i="27" s="1"/>
  <c r="E14" i="27" a="1"/>
  <c r="E14" i="27" s="1"/>
  <c r="D11" i="27" a="1"/>
  <c r="D11" i="27" s="1"/>
  <c r="E20" i="27" a="1"/>
  <c r="E20" i="27" s="1"/>
  <c r="C14" i="30" a="1"/>
  <c r="C14" i="30" s="1"/>
  <c r="M68" i="27" a="1"/>
  <c r="M68" i="27" s="1"/>
  <c r="L65" i="27" a="1"/>
  <c r="L65" i="27" s="1"/>
  <c r="J62" i="27" a="1"/>
  <c r="J62" i="27" s="1"/>
  <c r="I59" i="27" a="1"/>
  <c r="I59" i="27" s="1"/>
  <c r="G52" i="27" a="1"/>
  <c r="G52" i="27" s="1"/>
  <c r="E49" i="27" a="1"/>
  <c r="E49" i="27" s="1"/>
  <c r="D46" i="27" a="1"/>
  <c r="D46" i="27" s="1"/>
  <c r="M36" i="27" a="1"/>
  <c r="M36" i="27" s="1"/>
  <c r="L33" i="27" a="1"/>
  <c r="L33" i="27" s="1"/>
  <c r="J30" i="27" a="1"/>
  <c r="J30" i="27" s="1"/>
  <c r="I27" i="27" a="1"/>
  <c r="I27" i="27" s="1"/>
  <c r="G20" i="27" a="1"/>
  <c r="G20" i="27" s="1"/>
  <c r="D14" i="27" a="1"/>
  <c r="D14" i="27" s="1"/>
  <c r="O11" i="30" a="1"/>
  <c r="O11" i="30" s="1"/>
  <c r="O10" i="30" s="1"/>
  <c r="L68" i="27" a="1"/>
  <c r="L68" i="27" s="1"/>
  <c r="J65" i="27" a="1"/>
  <c r="J65" i="27" s="1"/>
  <c r="I62" i="27" a="1"/>
  <c r="I62" i="27" s="1"/>
  <c r="G59" i="27" a="1"/>
  <c r="G59" i="27" s="1"/>
  <c r="E52" i="27" a="1"/>
  <c r="E52" i="27" s="1"/>
  <c r="D49" i="27" a="1"/>
  <c r="D49" i="27" s="1"/>
  <c r="M43" i="27" a="1"/>
  <c r="M43" i="27" s="1"/>
  <c r="L36" i="27" a="1"/>
  <c r="L36" i="27" s="1"/>
  <c r="J33" i="27" a="1"/>
  <c r="J33" i="27" s="1"/>
  <c r="I30" i="27" a="1"/>
  <c r="I30" i="27" s="1"/>
  <c r="G27" i="27" a="1"/>
  <c r="G27" i="27" s="1"/>
  <c r="J68" i="27" a="1"/>
  <c r="J68" i="27" s="1"/>
  <c r="I65" i="27" a="1"/>
  <c r="I65" i="27" s="1"/>
  <c r="G62" i="27" a="1"/>
  <c r="G62" i="27" s="1"/>
  <c r="E59" i="27" a="1"/>
  <c r="E59" i="27" s="1"/>
  <c r="D52" i="27" a="1"/>
  <c r="D52" i="27" s="1"/>
  <c r="M46" i="27" a="1"/>
  <c r="M46" i="27" s="1"/>
  <c r="L43" i="27" a="1"/>
  <c r="L43" i="27" s="1"/>
  <c r="J36" i="27" a="1"/>
  <c r="J36" i="27" s="1"/>
  <c r="I33" i="27" a="1"/>
  <c r="I33" i="27" s="1"/>
  <c r="G30" i="27" a="1"/>
  <c r="G30" i="27" s="1"/>
  <c r="E27" i="27" a="1"/>
  <c r="E27" i="27" s="1"/>
  <c r="D20" i="27" a="1"/>
  <c r="D20" i="27" s="1"/>
  <c r="M14" i="27" a="1"/>
  <c r="M14" i="27" s="1"/>
  <c r="L11" i="27" a="1"/>
  <c r="L11" i="27" s="1"/>
  <c r="D27" i="27" a="1"/>
  <c r="D27" i="27" s="1"/>
  <c r="L14" i="27" a="1"/>
  <c r="L14" i="27" s="1"/>
  <c r="L15" i="27" s="1"/>
  <c r="I11" i="27" a="1"/>
  <c r="I11" i="27" s="1"/>
  <c r="E11" i="25"/>
  <c r="E9" i="25"/>
  <c r="E10" i="25"/>
  <c r="E53" i="30" l="1"/>
  <c r="H53" i="30" s="1"/>
  <c r="I53" i="30" s="1"/>
  <c r="D45" i="35"/>
  <c r="N47" i="34"/>
  <c r="E11" i="37"/>
  <c r="H11" i="37" s="1"/>
  <c r="I11" i="37" s="1"/>
  <c r="E39" i="30"/>
  <c r="H39" i="30" s="1"/>
  <c r="I39" i="30" s="1"/>
  <c r="E22" i="30"/>
  <c r="E21" i="30"/>
  <c r="G63" i="27"/>
  <c r="K17" i="27"/>
  <c r="K18" i="27" s="1"/>
  <c r="F65" i="27"/>
  <c r="F66" i="27" s="1"/>
  <c r="E15" i="33"/>
  <c r="H15" i="33" s="1"/>
  <c r="I15" i="33" s="1"/>
  <c r="E18" i="34"/>
  <c r="G18" i="34" s="1"/>
  <c r="E32" i="33"/>
  <c r="G32" i="33" s="1"/>
  <c r="E51" i="33"/>
  <c r="H51" i="33" s="1"/>
  <c r="I51" i="33" s="1"/>
  <c r="N22" i="34"/>
  <c r="T22" i="34" s="1"/>
  <c r="E30" i="30"/>
  <c r="H30" i="30" s="1"/>
  <c r="I30" i="30" s="1"/>
  <c r="G53" i="27"/>
  <c r="D57" i="35"/>
  <c r="L57" i="35" s="1"/>
  <c r="D50" i="35"/>
  <c r="L50" i="35" s="1"/>
  <c r="D60" i="35"/>
  <c r="L60" i="35" s="1"/>
  <c r="D58" i="35"/>
  <c r="L58" i="35" s="1"/>
  <c r="H42" i="35"/>
  <c r="J42" i="35" s="1"/>
  <c r="R51" i="35"/>
  <c r="T51" i="35" s="1"/>
  <c r="R49" i="35"/>
  <c r="W49" i="35" s="1"/>
  <c r="N15" i="34"/>
  <c r="V15" i="34" s="1"/>
  <c r="N59" i="34"/>
  <c r="Q59" i="34" s="1"/>
  <c r="R59" i="34" s="1"/>
  <c r="N25" i="33"/>
  <c r="E53" i="33"/>
  <c r="G53" i="33" s="1"/>
  <c r="E53" i="27"/>
  <c r="T26" i="33"/>
  <c r="Q36" i="33"/>
  <c r="R36" i="33" s="1"/>
  <c r="E49" i="33"/>
  <c r="H49" i="33" s="1"/>
  <c r="I49" i="33" s="1"/>
  <c r="N57" i="30"/>
  <c r="V57" i="30" s="1"/>
  <c r="E48" i="30"/>
  <c r="H48" i="30" s="1"/>
  <c r="I48" i="30" s="1"/>
  <c r="E38" i="30"/>
  <c r="K38" i="30" s="1"/>
  <c r="N24" i="34"/>
  <c r="Q24" i="34" s="1"/>
  <c r="R24" i="34" s="1"/>
  <c r="H26" i="35"/>
  <c r="J26" i="35" s="1"/>
  <c r="N55" i="34"/>
  <c r="T55" i="34" s="1"/>
  <c r="E25" i="30"/>
  <c r="G25" i="30" s="1"/>
  <c r="J51" i="30"/>
  <c r="P19" i="33"/>
  <c r="J13" i="30"/>
  <c r="L47" i="27"/>
  <c r="N53" i="33"/>
  <c r="P53" i="33" s="1"/>
  <c r="N35" i="33"/>
  <c r="V35" i="33" s="1"/>
  <c r="E44" i="33"/>
  <c r="K44" i="33" s="1"/>
  <c r="E52" i="33"/>
  <c r="G52" i="33" s="1"/>
  <c r="V47" i="34"/>
  <c r="R24" i="35"/>
  <c r="W24" i="35" s="1"/>
  <c r="M28" i="30"/>
  <c r="V25" i="33"/>
  <c r="P38" i="34"/>
  <c r="K32" i="33"/>
  <c r="E37" i="34"/>
  <c r="H37" i="34" s="1"/>
  <c r="I37" i="34" s="1"/>
  <c r="L41" i="35"/>
  <c r="D34" i="35"/>
  <c r="N58" i="34"/>
  <c r="T58" i="34" s="1"/>
  <c r="H32" i="35"/>
  <c r="J32" i="35" s="1"/>
  <c r="E15" i="37"/>
  <c r="H15" i="37" s="1"/>
  <c r="I15" i="37" s="1"/>
  <c r="N20" i="30"/>
  <c r="Q20" i="30" s="1"/>
  <c r="R20" i="30" s="1"/>
  <c r="D25" i="35"/>
  <c r="M53" i="35"/>
  <c r="E23" i="34"/>
  <c r="K23" i="34" s="1"/>
  <c r="D18" i="35"/>
  <c r="K65" i="27"/>
  <c r="K66" i="27" s="1"/>
  <c r="F14" i="27"/>
  <c r="F15" i="27" s="1"/>
  <c r="N15" i="37"/>
  <c r="P15" i="37" s="1"/>
  <c r="N33" i="33"/>
  <c r="T33" i="33" s="1"/>
  <c r="F33" i="27"/>
  <c r="F34" i="27" s="1"/>
  <c r="N18" i="33"/>
  <c r="P18" i="33" s="1"/>
  <c r="E30" i="34"/>
  <c r="K30" i="34" s="1"/>
  <c r="K49" i="27"/>
  <c r="K50" i="27" s="1"/>
  <c r="N16" i="30"/>
  <c r="Q16" i="30" s="1"/>
  <c r="R16" i="30" s="1"/>
  <c r="N18" i="30"/>
  <c r="T18" i="30" s="1"/>
  <c r="E31" i="30"/>
  <c r="K31" i="30" s="1"/>
  <c r="E26" i="33"/>
  <c r="H26" i="33" s="1"/>
  <c r="I26" i="33" s="1"/>
  <c r="N25" i="34"/>
  <c r="V25" i="34" s="1"/>
  <c r="E43" i="33"/>
  <c r="H43" i="33" s="1"/>
  <c r="I43" i="33" s="1"/>
  <c r="N60" i="34"/>
  <c r="V60" i="34" s="1"/>
  <c r="D35" i="35"/>
  <c r="R42" i="35"/>
  <c r="T42" i="35" s="1"/>
  <c r="M15" i="27"/>
  <c r="N15" i="30"/>
  <c r="T15" i="30" s="1"/>
  <c r="K52" i="27"/>
  <c r="K53" i="27" s="1"/>
  <c r="T17" i="30"/>
  <c r="N16" i="33"/>
  <c r="Q16" i="33" s="1"/>
  <c r="R16" i="33" s="1"/>
  <c r="E33" i="33"/>
  <c r="G33" i="33" s="1"/>
  <c r="E35" i="33"/>
  <c r="H35" i="33" s="1"/>
  <c r="I35" i="33" s="1"/>
  <c r="N23" i="30"/>
  <c r="P23" i="30" s="1"/>
  <c r="P26" i="33"/>
  <c r="N48" i="33"/>
  <c r="T48" i="33" s="1"/>
  <c r="E41" i="33"/>
  <c r="G41" i="33" s="1"/>
  <c r="W16" i="35"/>
  <c r="E17" i="36"/>
  <c r="H17" i="36" s="1"/>
  <c r="H55" i="35"/>
  <c r="J55" i="35" s="1"/>
  <c r="R61" i="35"/>
  <c r="W61" i="35" s="1"/>
  <c r="N31" i="30"/>
  <c r="T31" i="30" s="1"/>
  <c r="K21" i="30"/>
  <c r="N56" i="30"/>
  <c r="Q56" i="30" s="1"/>
  <c r="R56" i="30" s="1"/>
  <c r="K31" i="33"/>
  <c r="N44" i="33"/>
  <c r="Q44" i="33" s="1"/>
  <c r="R44" i="33" s="1"/>
  <c r="E25" i="33"/>
  <c r="K25" i="33" s="1"/>
  <c r="R17" i="35"/>
  <c r="T17" i="35" s="1"/>
  <c r="D32" i="35"/>
  <c r="H34" i="35"/>
  <c r="J34" i="35" s="1"/>
  <c r="H43" i="35"/>
  <c r="J43" i="35" s="1"/>
  <c r="R57" i="35"/>
  <c r="T57" i="35" s="1"/>
  <c r="E56" i="30"/>
  <c r="H56" i="30" s="1"/>
  <c r="I56" i="30" s="1"/>
  <c r="V17" i="30"/>
  <c r="N32" i="33"/>
  <c r="P32" i="33" s="1"/>
  <c r="K45" i="30"/>
  <c r="N36" i="30"/>
  <c r="P36" i="30" s="1"/>
  <c r="K20" i="27"/>
  <c r="K21" i="27" s="1"/>
  <c r="N15" i="33"/>
  <c r="P15" i="33" s="1"/>
  <c r="V38" i="34"/>
  <c r="E40" i="33"/>
  <c r="K40" i="33" s="1"/>
  <c r="R26" i="35"/>
  <c r="T26" i="35" s="1"/>
  <c r="E56" i="34"/>
  <c r="H56" i="34" s="1"/>
  <c r="I56" i="34" s="1"/>
  <c r="J56" i="35"/>
  <c r="D59" i="35"/>
  <c r="H44" i="35"/>
  <c r="L44" i="35" s="1"/>
  <c r="N17" i="37"/>
  <c r="Q17" i="37" s="1"/>
  <c r="R17" i="37" s="1"/>
  <c r="N11" i="37"/>
  <c r="T11" i="37" s="1"/>
  <c r="E11" i="36"/>
  <c r="H11" i="36" s="1"/>
  <c r="L11" i="36" s="1"/>
  <c r="O17" i="36"/>
  <c r="W17" i="36" s="1"/>
  <c r="O15" i="36"/>
  <c r="Q15" i="36" s="1"/>
  <c r="H24" i="35"/>
  <c r="J24" i="35" s="1"/>
  <c r="D55" i="35"/>
  <c r="D22" i="35"/>
  <c r="H19" i="35"/>
  <c r="H36" i="35"/>
  <c r="J36" i="35" s="1"/>
  <c r="T56" i="35"/>
  <c r="D51" i="35"/>
  <c r="N30" i="34"/>
  <c r="Q30" i="34" s="1"/>
  <c r="R30" i="34" s="1"/>
  <c r="U28" i="34"/>
  <c r="E55" i="34"/>
  <c r="H55" i="34" s="1"/>
  <c r="I55" i="34" s="1"/>
  <c r="E42" i="34"/>
  <c r="H42" i="34" s="1"/>
  <c r="I42" i="34" s="1"/>
  <c r="E25" i="34"/>
  <c r="K25" i="34" s="1"/>
  <c r="N41" i="34"/>
  <c r="Q41" i="34" s="1"/>
  <c r="R41" i="34" s="1"/>
  <c r="E15" i="34"/>
  <c r="G15" i="34" s="1"/>
  <c r="F34" i="34"/>
  <c r="N37" i="34"/>
  <c r="Q37" i="34" s="1"/>
  <c r="R37" i="34" s="1"/>
  <c r="E16" i="34"/>
  <c r="H16" i="34" s="1"/>
  <c r="I16" i="34" s="1"/>
  <c r="N26" i="34"/>
  <c r="V26" i="34" s="1"/>
  <c r="N50" i="34"/>
  <c r="Q50" i="34" s="1"/>
  <c r="R50" i="34" s="1"/>
  <c r="E48" i="34"/>
  <c r="H48" i="34" s="1"/>
  <c r="I48" i="34" s="1"/>
  <c r="E38" i="34"/>
  <c r="G38" i="34" s="1"/>
  <c r="E24" i="33"/>
  <c r="G24" i="33" s="1"/>
  <c r="M13" i="33"/>
  <c r="N17" i="33"/>
  <c r="V17" i="33" s="1"/>
  <c r="M22" i="33"/>
  <c r="E42" i="33"/>
  <c r="H42" i="33" s="1"/>
  <c r="I42" i="33" s="1"/>
  <c r="E49" i="30"/>
  <c r="H49" i="30" s="1"/>
  <c r="I49" i="30" s="1"/>
  <c r="N26" i="30"/>
  <c r="P26" i="30" s="1"/>
  <c r="L31" i="27"/>
  <c r="M31" i="27"/>
  <c r="F49" i="27"/>
  <c r="F50" i="27" s="1"/>
  <c r="E69" i="27"/>
  <c r="G69" i="27"/>
  <c r="M69" i="27"/>
  <c r="C46" i="33"/>
  <c r="V53" i="35"/>
  <c r="G21" i="27"/>
  <c r="G31" i="27"/>
  <c r="M47" i="27"/>
  <c r="L69" i="27"/>
  <c r="F46" i="27"/>
  <c r="F47" i="27" s="1"/>
  <c r="E18" i="27"/>
  <c r="K22" i="30"/>
  <c r="K40" i="30"/>
  <c r="E18" i="30"/>
  <c r="K18" i="30" s="1"/>
  <c r="N38" i="30"/>
  <c r="P38" i="30" s="1"/>
  <c r="E59" i="30"/>
  <c r="H59" i="30" s="1"/>
  <c r="I59" i="30" s="1"/>
  <c r="N58" i="30"/>
  <c r="T58" i="30" s="1"/>
  <c r="E54" i="30"/>
  <c r="H54" i="30" s="1"/>
  <c r="I54" i="30" s="1"/>
  <c r="E16" i="30"/>
  <c r="G16" i="30" s="1"/>
  <c r="N32" i="30"/>
  <c r="T32" i="30" s="1"/>
  <c r="M46" i="33"/>
  <c r="N19" i="34"/>
  <c r="Q19" i="34" s="1"/>
  <c r="R19" i="34" s="1"/>
  <c r="N16" i="34"/>
  <c r="V16" i="34" s="1"/>
  <c r="N18" i="34"/>
  <c r="V18" i="34" s="1"/>
  <c r="E48" i="33"/>
  <c r="K48" i="33" s="1"/>
  <c r="E50" i="33"/>
  <c r="K50" i="33" s="1"/>
  <c r="T47" i="34"/>
  <c r="E57" i="34"/>
  <c r="H57" i="34" s="1"/>
  <c r="I57" i="34" s="1"/>
  <c r="N46" i="34"/>
  <c r="Q46" i="34" s="1"/>
  <c r="R46" i="34" s="1"/>
  <c r="R19" i="35"/>
  <c r="T19" i="35" s="1"/>
  <c r="G29" i="35"/>
  <c r="D27" i="35"/>
  <c r="D21" i="35"/>
  <c r="T41" i="35"/>
  <c r="R36" i="35"/>
  <c r="W36" i="35" s="1"/>
  <c r="D49" i="35"/>
  <c r="R55" i="35"/>
  <c r="T55" i="35" s="1"/>
  <c r="H51" i="35"/>
  <c r="J51" i="35" s="1"/>
  <c r="E58" i="30"/>
  <c r="K58" i="30" s="1"/>
  <c r="E26" i="30"/>
  <c r="H26" i="30" s="1"/>
  <c r="I26" i="30" s="1"/>
  <c r="N54" i="30"/>
  <c r="V54" i="30" s="1"/>
  <c r="N41" i="33"/>
  <c r="Q41" i="33" s="1"/>
  <c r="R41" i="33" s="1"/>
  <c r="E36" i="33"/>
  <c r="H36" i="33" s="1"/>
  <c r="I36" i="33" s="1"/>
  <c r="E19" i="34"/>
  <c r="H19" i="34" s="1"/>
  <c r="I19" i="34" s="1"/>
  <c r="Q36" i="34"/>
  <c r="R36" i="34" s="1"/>
  <c r="N50" i="33"/>
  <c r="P50" i="33" s="1"/>
  <c r="N20" i="34"/>
  <c r="T20" i="34" s="1"/>
  <c r="N34" i="33"/>
  <c r="T34" i="33" s="1"/>
  <c r="N48" i="34"/>
  <c r="Q48" i="34" s="1"/>
  <c r="R48" i="34" s="1"/>
  <c r="D16" i="35"/>
  <c r="H21" i="35"/>
  <c r="J21" i="35" s="1"/>
  <c r="N56" i="34"/>
  <c r="Q56" i="34" s="1"/>
  <c r="R56" i="34" s="1"/>
  <c r="K49" i="34"/>
  <c r="E59" i="34"/>
  <c r="G59" i="34" s="1"/>
  <c r="E54" i="34"/>
  <c r="H54" i="34" s="1"/>
  <c r="I54" i="34" s="1"/>
  <c r="H18" i="35"/>
  <c r="J18" i="35" s="1"/>
  <c r="R35" i="35"/>
  <c r="T35" i="35" s="1"/>
  <c r="R18" i="35"/>
  <c r="W18" i="35" s="1"/>
  <c r="E60" i="34"/>
  <c r="K60" i="34" s="1"/>
  <c r="D56" i="35"/>
  <c r="L56" i="35" s="1"/>
  <c r="D61" i="35"/>
  <c r="E17" i="33"/>
  <c r="H17" i="33" s="1"/>
  <c r="I17" i="33" s="1"/>
  <c r="V26" i="33"/>
  <c r="V39" i="34"/>
  <c r="E50" i="34"/>
  <c r="H50" i="34" s="1"/>
  <c r="I50" i="34" s="1"/>
  <c r="H27" i="35"/>
  <c r="J27" i="35" s="1"/>
  <c r="R37" i="35"/>
  <c r="T37" i="35" s="1"/>
  <c r="H49" i="35"/>
  <c r="J49" i="35" s="1"/>
  <c r="N59" i="30"/>
  <c r="Q59" i="30" s="1"/>
  <c r="R59" i="30" s="1"/>
  <c r="Q18" i="33"/>
  <c r="R18" i="33" s="1"/>
  <c r="M13" i="34"/>
  <c r="E22" i="34"/>
  <c r="K22" i="34" s="1"/>
  <c r="V52" i="33"/>
  <c r="N24" i="33"/>
  <c r="T24" i="33" s="1"/>
  <c r="R25" i="35"/>
  <c r="T25" i="35" s="1"/>
  <c r="D19" i="35"/>
  <c r="D23" i="35"/>
  <c r="E46" i="34"/>
  <c r="H46" i="34" s="1"/>
  <c r="I46" i="34" s="1"/>
  <c r="H37" i="35"/>
  <c r="J37" i="35" s="1"/>
  <c r="R45" i="35"/>
  <c r="W45" i="35" s="1"/>
  <c r="J63" i="27"/>
  <c r="K36" i="27"/>
  <c r="K37" i="27" s="1"/>
  <c r="H31" i="35"/>
  <c r="J31" i="35" s="1"/>
  <c r="R20" i="35"/>
  <c r="W20" i="35" s="1"/>
  <c r="K33" i="27"/>
  <c r="K34" i="27" s="1"/>
  <c r="J69" i="27"/>
  <c r="J31" i="27"/>
  <c r="L63" i="27"/>
  <c r="E37" i="27"/>
  <c r="G37" i="27"/>
  <c r="E46" i="30"/>
  <c r="H46" i="30" s="1"/>
  <c r="I46" i="30" s="1"/>
  <c r="N22" i="30"/>
  <c r="Q22" i="30" s="1"/>
  <c r="R22" i="30" s="1"/>
  <c r="E41" i="30"/>
  <c r="H41" i="30" s="1"/>
  <c r="I41" i="30" s="1"/>
  <c r="V49" i="30"/>
  <c r="N23" i="34"/>
  <c r="Q23" i="34" s="1"/>
  <c r="R23" i="34" s="1"/>
  <c r="N21" i="34"/>
  <c r="Q21" i="34" s="1"/>
  <c r="R21" i="34" s="1"/>
  <c r="N43" i="33"/>
  <c r="V43" i="33" s="1"/>
  <c r="Q32" i="34"/>
  <c r="R32" i="34" s="1"/>
  <c r="N40" i="34"/>
  <c r="Q40" i="34" s="1"/>
  <c r="R40" i="34" s="1"/>
  <c r="N54" i="34"/>
  <c r="Q54" i="34" s="1"/>
  <c r="R54" i="34" s="1"/>
  <c r="D31" i="35"/>
  <c r="N42" i="34"/>
  <c r="P42" i="34" s="1"/>
  <c r="H16" i="35"/>
  <c r="J16" i="35" s="1"/>
  <c r="R43" i="35"/>
  <c r="T43" i="35" s="1"/>
  <c r="K62" i="27"/>
  <c r="K63" i="27" s="1"/>
  <c r="L34" i="27"/>
  <c r="M66" i="27"/>
  <c r="F68" i="27"/>
  <c r="F69" i="27" s="1"/>
  <c r="G44" i="27"/>
  <c r="G39" i="27"/>
  <c r="I39" i="27"/>
  <c r="K43" i="27"/>
  <c r="S13" i="30"/>
  <c r="N37" i="30"/>
  <c r="Q37" i="30" s="1"/>
  <c r="R37" i="30" s="1"/>
  <c r="O28" i="30"/>
  <c r="N41" i="30"/>
  <c r="Q41" i="30" s="1"/>
  <c r="R41" i="30" s="1"/>
  <c r="M51" i="30"/>
  <c r="E19" i="30"/>
  <c r="K19" i="30" s="1"/>
  <c r="E37" i="30"/>
  <c r="H37" i="30" s="1"/>
  <c r="I37" i="30" s="1"/>
  <c r="E20" i="30"/>
  <c r="H20" i="30" s="1"/>
  <c r="I20" i="30" s="1"/>
  <c r="D28" i="30"/>
  <c r="N25" i="30"/>
  <c r="Q25" i="30" s="1"/>
  <c r="R25" i="30" s="1"/>
  <c r="N44" i="30"/>
  <c r="T44" i="30" s="1"/>
  <c r="L43" i="30"/>
  <c r="S51" i="30"/>
  <c r="N14" i="30"/>
  <c r="P14" i="30" s="1"/>
  <c r="L13" i="30"/>
  <c r="G22" i="30"/>
  <c r="H22" i="30"/>
  <c r="I22" i="30" s="1"/>
  <c r="I7" i="27"/>
  <c r="K11" i="27"/>
  <c r="L66" i="27"/>
  <c r="J23" i="27"/>
  <c r="J28" i="27"/>
  <c r="M63" i="27"/>
  <c r="J37" i="27"/>
  <c r="G23" i="27"/>
  <c r="G28" i="27"/>
  <c r="F27" i="27"/>
  <c r="D23" i="27"/>
  <c r="L39" i="27"/>
  <c r="L44" i="27"/>
  <c r="K30" i="27"/>
  <c r="K31" i="27" s="1"/>
  <c r="J66" i="27"/>
  <c r="M37" i="27"/>
  <c r="C13" i="30"/>
  <c r="E14" i="30"/>
  <c r="M34" i="27"/>
  <c r="M12" i="27"/>
  <c r="M7" i="27"/>
  <c r="F36" i="27"/>
  <c r="F37" i="27" s="1"/>
  <c r="F13" i="30"/>
  <c r="K46" i="27"/>
  <c r="K47" i="27" s="1"/>
  <c r="G12" i="27"/>
  <c r="G7" i="27"/>
  <c r="J47" i="27"/>
  <c r="F17" i="27"/>
  <c r="F18" i="27" s="1"/>
  <c r="M50" i="27"/>
  <c r="U10" i="30"/>
  <c r="N21" i="30"/>
  <c r="Q21" i="30" s="1"/>
  <c r="R21" i="30" s="1"/>
  <c r="N30" i="30"/>
  <c r="Q30" i="30" s="1"/>
  <c r="R30" i="30" s="1"/>
  <c r="N48" i="30"/>
  <c r="Q48" i="30" s="1"/>
  <c r="R48" i="30" s="1"/>
  <c r="M34" i="30"/>
  <c r="S43" i="30"/>
  <c r="F10" i="33"/>
  <c r="N11" i="30"/>
  <c r="V11" i="30" s="1"/>
  <c r="L10" i="30"/>
  <c r="C28" i="30"/>
  <c r="E29" i="30"/>
  <c r="K29" i="30" s="1"/>
  <c r="F22" i="33"/>
  <c r="G39" i="30"/>
  <c r="N47" i="30"/>
  <c r="Q47" i="30" s="1"/>
  <c r="R47" i="30" s="1"/>
  <c r="G57" i="30"/>
  <c r="E19" i="33"/>
  <c r="H19" i="33" s="1"/>
  <c r="I19" i="33" s="1"/>
  <c r="E21" i="27"/>
  <c r="F43" i="27"/>
  <c r="D39" i="27"/>
  <c r="E39" i="27"/>
  <c r="E44" i="27"/>
  <c r="K14" i="27"/>
  <c r="K15" i="27" s="1"/>
  <c r="J50" i="27"/>
  <c r="J15" i="27"/>
  <c r="L50" i="27"/>
  <c r="J7" i="27"/>
  <c r="J12" i="27"/>
  <c r="F59" i="27"/>
  <c r="D55" i="27"/>
  <c r="O13" i="30"/>
  <c r="J28" i="33"/>
  <c r="S13" i="33"/>
  <c r="D13" i="30"/>
  <c r="U28" i="30"/>
  <c r="F28" i="30"/>
  <c r="F13" i="33"/>
  <c r="N55" i="30"/>
  <c r="Q55" i="30" s="1"/>
  <c r="R55" i="30" s="1"/>
  <c r="J13" i="33"/>
  <c r="N19" i="30"/>
  <c r="Q19" i="30" s="1"/>
  <c r="R19" i="30" s="1"/>
  <c r="K27" i="27"/>
  <c r="I23" i="27"/>
  <c r="L12" i="27"/>
  <c r="L7" i="27"/>
  <c r="J34" i="27"/>
  <c r="F52" i="27"/>
  <c r="F53" i="27" s="1"/>
  <c r="L37" i="27"/>
  <c r="E50" i="27"/>
  <c r="F11" i="27"/>
  <c r="D7" i="27"/>
  <c r="E47" i="27"/>
  <c r="E7" i="27"/>
  <c r="E12" i="27"/>
  <c r="G47" i="27"/>
  <c r="J18" i="27"/>
  <c r="L53" i="27"/>
  <c r="L18" i="27"/>
  <c r="M53" i="27"/>
  <c r="M18" i="27"/>
  <c r="E63" i="27"/>
  <c r="E32" i="30"/>
  <c r="H32" i="30" s="1"/>
  <c r="I32" i="30" s="1"/>
  <c r="L51" i="30"/>
  <c r="N52" i="30"/>
  <c r="T52" i="30" s="1"/>
  <c r="P40" i="30"/>
  <c r="Q40" i="30"/>
  <c r="R40" i="30" s="1"/>
  <c r="O51" i="30"/>
  <c r="J10" i="33"/>
  <c r="E15" i="30"/>
  <c r="H15" i="30" s="1"/>
  <c r="I15" i="30" s="1"/>
  <c r="J22" i="33"/>
  <c r="H21" i="30"/>
  <c r="I21" i="30" s="1"/>
  <c r="K39" i="30"/>
  <c r="E47" i="30"/>
  <c r="H47" i="30" s="1"/>
  <c r="I47" i="30" s="1"/>
  <c r="P24" i="30"/>
  <c r="U34" i="30"/>
  <c r="E23" i="27"/>
  <c r="E28" i="27"/>
  <c r="F20" i="27"/>
  <c r="F21" i="27" s="1"/>
  <c r="E60" i="27"/>
  <c r="E55" i="27"/>
  <c r="M44" i="27"/>
  <c r="M39" i="27"/>
  <c r="E15" i="27"/>
  <c r="G50" i="27"/>
  <c r="G15" i="27"/>
  <c r="L21" i="27"/>
  <c r="M55" i="27"/>
  <c r="M60" i="27"/>
  <c r="M21" i="27"/>
  <c r="F62" i="27"/>
  <c r="F63" i="27" s="1"/>
  <c r="E31" i="27"/>
  <c r="G66" i="27"/>
  <c r="E44" i="30"/>
  <c r="K44" i="30" s="1"/>
  <c r="C43" i="30"/>
  <c r="E24" i="30"/>
  <c r="H24" i="30" s="1"/>
  <c r="I24" i="30" s="1"/>
  <c r="N35" i="30"/>
  <c r="P35" i="30" s="1"/>
  <c r="L34" i="30"/>
  <c r="E35" i="30"/>
  <c r="G35" i="30" s="1"/>
  <c r="C34" i="30"/>
  <c r="J43" i="30"/>
  <c r="C51" i="30"/>
  <c r="E52" i="30"/>
  <c r="G52" i="30" s="1"/>
  <c r="N11" i="33"/>
  <c r="V11" i="33" s="1"/>
  <c r="L10" i="33"/>
  <c r="H40" i="30"/>
  <c r="I40" i="30" s="1"/>
  <c r="S10" i="30"/>
  <c r="G21" i="30"/>
  <c r="N39" i="30"/>
  <c r="Q39" i="30" s="1"/>
  <c r="R39" i="30" s="1"/>
  <c r="P49" i="30"/>
  <c r="K59" i="27"/>
  <c r="I55" i="27"/>
  <c r="J53" i="27"/>
  <c r="M28" i="27"/>
  <c r="M23" i="27"/>
  <c r="F30" i="27"/>
  <c r="F31" i="27" s="1"/>
  <c r="E66" i="27"/>
  <c r="G34" i="27"/>
  <c r="K68" i="27"/>
  <c r="K69" i="27" s="1"/>
  <c r="O43" i="30"/>
  <c r="E11" i="33"/>
  <c r="C10" i="33"/>
  <c r="D43" i="30"/>
  <c r="S28" i="30"/>
  <c r="G55" i="30"/>
  <c r="Q17" i="30"/>
  <c r="R17" i="30" s="1"/>
  <c r="Q24" i="30"/>
  <c r="R24" i="30" s="1"/>
  <c r="O34" i="30"/>
  <c r="H45" i="30"/>
  <c r="I45" i="30" s="1"/>
  <c r="M13" i="30"/>
  <c r="J55" i="27"/>
  <c r="J60" i="27"/>
  <c r="L55" i="27"/>
  <c r="L60" i="27"/>
  <c r="E34" i="27"/>
  <c r="J34" i="30"/>
  <c r="N14" i="33"/>
  <c r="P14" i="33" s="1"/>
  <c r="L13" i="33"/>
  <c r="K55" i="30"/>
  <c r="H55" i="30"/>
  <c r="I55" i="30" s="1"/>
  <c r="U13" i="30"/>
  <c r="K57" i="30"/>
  <c r="H57" i="30"/>
  <c r="I57" i="30" s="1"/>
  <c r="F43" i="30"/>
  <c r="N45" i="30"/>
  <c r="Q45" i="30" s="1"/>
  <c r="R45" i="30" s="1"/>
  <c r="D34" i="30"/>
  <c r="Q49" i="30"/>
  <c r="R49" i="30" s="1"/>
  <c r="J28" i="30"/>
  <c r="E23" i="30"/>
  <c r="H23" i="30" s="1"/>
  <c r="I23" i="30" s="1"/>
  <c r="T40" i="30"/>
  <c r="J21" i="27"/>
  <c r="G60" i="27"/>
  <c r="G55" i="27"/>
  <c r="L23" i="27"/>
  <c r="L28" i="27"/>
  <c r="J10" i="30"/>
  <c r="J44" i="27"/>
  <c r="J39" i="27"/>
  <c r="U10" i="33"/>
  <c r="E23" i="33"/>
  <c r="C22" i="33"/>
  <c r="U43" i="30"/>
  <c r="S34" i="30"/>
  <c r="D51" i="30"/>
  <c r="N53" i="30"/>
  <c r="Q53" i="30" s="1"/>
  <c r="R53" i="30" s="1"/>
  <c r="O22" i="33"/>
  <c r="P17" i="30"/>
  <c r="T24" i="30"/>
  <c r="E36" i="30"/>
  <c r="H36" i="30" s="1"/>
  <c r="I36" i="30" s="1"/>
  <c r="O13" i="34"/>
  <c r="M34" i="34"/>
  <c r="C28" i="33"/>
  <c r="E29" i="33"/>
  <c r="K29" i="33" s="1"/>
  <c r="Q26" i="33"/>
  <c r="R26" i="33" s="1"/>
  <c r="K40" i="34"/>
  <c r="H40" i="34"/>
  <c r="I40" i="34" s="1"/>
  <c r="F10" i="34"/>
  <c r="E39" i="33"/>
  <c r="G39" i="33" s="1"/>
  <c r="C38" i="33"/>
  <c r="P22" i="34"/>
  <c r="D34" i="34"/>
  <c r="E45" i="34"/>
  <c r="K45" i="34" s="1"/>
  <c r="C44" i="34"/>
  <c r="D44" i="34"/>
  <c r="U52" i="34"/>
  <c r="U34" i="34"/>
  <c r="T39" i="34"/>
  <c r="Q39" i="34"/>
  <c r="R39" i="34" s="1"/>
  <c r="Q14" i="35"/>
  <c r="V32" i="34"/>
  <c r="G40" i="34"/>
  <c r="H49" i="34"/>
  <c r="I49" i="34" s="1"/>
  <c r="N57" i="34"/>
  <c r="Q57" i="34" s="1"/>
  <c r="R57" i="34" s="1"/>
  <c r="U14" i="35"/>
  <c r="H25" i="35"/>
  <c r="J25" i="35" s="1"/>
  <c r="E39" i="34"/>
  <c r="H39" i="34" s="1"/>
  <c r="I39" i="34" s="1"/>
  <c r="N14" i="35"/>
  <c r="R23" i="35"/>
  <c r="T23" i="35" s="1"/>
  <c r="N29" i="35"/>
  <c r="O39" i="35"/>
  <c r="W41" i="35"/>
  <c r="O53" i="35"/>
  <c r="S39" i="35"/>
  <c r="H54" i="35"/>
  <c r="F53" i="35"/>
  <c r="J50" i="35"/>
  <c r="W56" i="35"/>
  <c r="D9" i="37"/>
  <c r="J9" i="37"/>
  <c r="K53" i="35"/>
  <c r="R58" i="35"/>
  <c r="T58" i="35" s="1"/>
  <c r="J9" i="36"/>
  <c r="N46" i="30"/>
  <c r="Q46" i="30" s="1"/>
  <c r="R46" i="30" s="1"/>
  <c r="M43" i="30"/>
  <c r="G18" i="33"/>
  <c r="F38" i="33"/>
  <c r="F46" i="33"/>
  <c r="P36" i="34"/>
  <c r="E20" i="33"/>
  <c r="H20" i="33" s="1"/>
  <c r="I20" i="33" s="1"/>
  <c r="O28" i="33"/>
  <c r="U46" i="33"/>
  <c r="O10" i="34"/>
  <c r="D28" i="33"/>
  <c r="V36" i="33"/>
  <c r="J46" i="33"/>
  <c r="U22" i="33"/>
  <c r="L28" i="34"/>
  <c r="N29" i="34"/>
  <c r="T29" i="34" s="1"/>
  <c r="E30" i="33"/>
  <c r="H30" i="33" s="1"/>
  <c r="I30" i="33" s="1"/>
  <c r="O38" i="33"/>
  <c r="E17" i="34"/>
  <c r="H17" i="34" s="1"/>
  <c r="I17" i="34" s="1"/>
  <c r="E31" i="34"/>
  <c r="H31" i="34" s="1"/>
  <c r="I31" i="34" s="1"/>
  <c r="K36" i="34"/>
  <c r="E47" i="34"/>
  <c r="H47" i="34" s="1"/>
  <c r="I47" i="34" s="1"/>
  <c r="E14" i="35"/>
  <c r="S44" i="34"/>
  <c r="S11" i="35"/>
  <c r="H22" i="35"/>
  <c r="J22" i="35" s="1"/>
  <c r="N49" i="34"/>
  <c r="Q49" i="34" s="1"/>
  <c r="R49" i="34" s="1"/>
  <c r="R31" i="35"/>
  <c r="T31" i="35" s="1"/>
  <c r="N35" i="34"/>
  <c r="V35" i="34" s="1"/>
  <c r="L34" i="34"/>
  <c r="P39" i="34"/>
  <c r="V14" i="35"/>
  <c r="D20" i="35"/>
  <c r="L20" i="35" s="1"/>
  <c r="V29" i="35"/>
  <c r="R33" i="35"/>
  <c r="T33" i="35" s="1"/>
  <c r="N53" i="35"/>
  <c r="M47" i="35"/>
  <c r="N47" i="35"/>
  <c r="I39" i="35"/>
  <c r="T50" i="35"/>
  <c r="K39" i="35"/>
  <c r="D36" i="35"/>
  <c r="G47" i="35"/>
  <c r="U53" i="35"/>
  <c r="H59" i="35"/>
  <c r="J59" i="35" s="1"/>
  <c r="E15" i="36"/>
  <c r="H15" i="36" s="1"/>
  <c r="G45" i="30"/>
  <c r="Q19" i="33"/>
  <c r="R19" i="33" s="1"/>
  <c r="T19" i="33"/>
  <c r="L28" i="33"/>
  <c r="N29" i="33"/>
  <c r="V29" i="33" s="1"/>
  <c r="S38" i="33"/>
  <c r="P51" i="33"/>
  <c r="T36" i="33"/>
  <c r="S46" i="33"/>
  <c r="E11" i="34"/>
  <c r="K11" i="34" s="1"/>
  <c r="C10" i="34"/>
  <c r="N20" i="33"/>
  <c r="Q20" i="33" s="1"/>
  <c r="R20" i="33" s="1"/>
  <c r="J13" i="34"/>
  <c r="S28" i="33"/>
  <c r="N39" i="33"/>
  <c r="P39" i="33" s="1"/>
  <c r="L38" i="33"/>
  <c r="J28" i="34"/>
  <c r="N14" i="34"/>
  <c r="Q14" i="34" s="1"/>
  <c r="L13" i="34"/>
  <c r="K18" i="33"/>
  <c r="N17" i="34"/>
  <c r="Q17" i="34" s="1"/>
  <c r="R17" i="34" s="1"/>
  <c r="E24" i="34"/>
  <c r="H24" i="34" s="1"/>
  <c r="I24" i="34" s="1"/>
  <c r="E32" i="34"/>
  <c r="K32" i="34" s="1"/>
  <c r="O14" i="35"/>
  <c r="H15" i="35"/>
  <c r="F14" i="35"/>
  <c r="J44" i="34"/>
  <c r="J52" i="34"/>
  <c r="P59" i="34"/>
  <c r="H58" i="34"/>
  <c r="I58" i="34" s="1"/>
  <c r="E53" i="34"/>
  <c r="C52" i="34"/>
  <c r="T16" i="35"/>
  <c r="D26" i="35"/>
  <c r="E41" i="34"/>
  <c r="K41" i="34" s="1"/>
  <c r="K47" i="35"/>
  <c r="V47" i="35"/>
  <c r="E13" i="37"/>
  <c r="G13" i="37" s="1"/>
  <c r="C9" i="37"/>
  <c r="R32" i="35"/>
  <c r="T32" i="35" s="1"/>
  <c r="U39" i="35"/>
  <c r="L45" i="35"/>
  <c r="I53" i="35"/>
  <c r="D9" i="36"/>
  <c r="Q47" i="35"/>
  <c r="R59" i="35"/>
  <c r="D13" i="33"/>
  <c r="E11" i="30"/>
  <c r="C10" i="30"/>
  <c r="N29" i="30"/>
  <c r="T29" i="30" s="1"/>
  <c r="L28" i="30"/>
  <c r="L10" i="34"/>
  <c r="N11" i="34"/>
  <c r="P11" i="34" s="1"/>
  <c r="O28" i="34"/>
  <c r="E14" i="33"/>
  <c r="C13" i="33"/>
  <c r="H31" i="33"/>
  <c r="I31" i="33" s="1"/>
  <c r="J38" i="33"/>
  <c r="F13" i="34"/>
  <c r="D22" i="33"/>
  <c r="U13" i="34"/>
  <c r="P32" i="34"/>
  <c r="S10" i="34"/>
  <c r="F28" i="33"/>
  <c r="N42" i="33"/>
  <c r="Q42" i="33" s="1"/>
  <c r="R42" i="33" s="1"/>
  <c r="T52" i="33"/>
  <c r="E35" i="34"/>
  <c r="K35" i="34" s="1"/>
  <c r="C34" i="34"/>
  <c r="Q38" i="34"/>
  <c r="R38" i="34" s="1"/>
  <c r="O29" i="35"/>
  <c r="U44" i="34"/>
  <c r="L52" i="34"/>
  <c r="N53" i="34"/>
  <c r="T53" i="34" s="1"/>
  <c r="T59" i="34"/>
  <c r="T36" i="34"/>
  <c r="V59" i="34"/>
  <c r="M29" i="35"/>
  <c r="M52" i="34"/>
  <c r="H17" i="35"/>
  <c r="J17" i="35" s="1"/>
  <c r="N13" i="37"/>
  <c r="T13" i="37" s="1"/>
  <c r="L9" i="37"/>
  <c r="L61" i="35"/>
  <c r="S9" i="37"/>
  <c r="C9" i="36"/>
  <c r="E13" i="36"/>
  <c r="D42" i="35"/>
  <c r="E47" i="35"/>
  <c r="Q53" i="35"/>
  <c r="W50" i="35"/>
  <c r="F9" i="36"/>
  <c r="C13" i="34"/>
  <c r="E14" i="34"/>
  <c r="K14" i="34" s="1"/>
  <c r="O13" i="33"/>
  <c r="P31" i="33"/>
  <c r="Q31" i="33"/>
  <c r="R31" i="33" s="1"/>
  <c r="P36" i="33"/>
  <c r="E47" i="33"/>
  <c r="G47" i="33" s="1"/>
  <c r="D46" i="33"/>
  <c r="U38" i="33"/>
  <c r="S13" i="34"/>
  <c r="D28" i="34"/>
  <c r="U13" i="33"/>
  <c r="S22" i="33"/>
  <c r="T31" i="33"/>
  <c r="O34" i="34"/>
  <c r="V31" i="33"/>
  <c r="N40" i="33"/>
  <c r="Q40" i="33" s="1"/>
  <c r="R40" i="33" s="1"/>
  <c r="K49" i="33"/>
  <c r="E21" i="34"/>
  <c r="H21" i="34" s="1"/>
  <c r="I21" i="34" s="1"/>
  <c r="U28" i="33"/>
  <c r="T31" i="34"/>
  <c r="L22" i="33"/>
  <c r="N23" i="33"/>
  <c r="E54" i="33"/>
  <c r="H54" i="33" s="1"/>
  <c r="I54" i="33" s="1"/>
  <c r="H36" i="34"/>
  <c r="I36" i="34" s="1"/>
  <c r="W21" i="35"/>
  <c r="S29" i="35"/>
  <c r="M44" i="34"/>
  <c r="H23" i="35"/>
  <c r="J23" i="35" s="1"/>
  <c r="D52" i="34"/>
  <c r="C47" i="35"/>
  <c r="D48" i="35"/>
  <c r="G53" i="35"/>
  <c r="T9" i="36"/>
  <c r="J45" i="35"/>
  <c r="V9" i="36"/>
  <c r="W60" i="35"/>
  <c r="G40" i="30"/>
  <c r="U51" i="30"/>
  <c r="S10" i="33"/>
  <c r="K15" i="33"/>
  <c r="E20" i="34"/>
  <c r="H20" i="34" s="1"/>
  <c r="I20" i="34" s="1"/>
  <c r="J34" i="34"/>
  <c r="M28" i="33"/>
  <c r="T51" i="33"/>
  <c r="V51" i="33"/>
  <c r="T32" i="34"/>
  <c r="N30" i="33"/>
  <c r="Q30" i="33" s="1"/>
  <c r="R30" i="33" s="1"/>
  <c r="P52" i="33"/>
  <c r="E34" i="33"/>
  <c r="G34" i="33" s="1"/>
  <c r="E26" i="34"/>
  <c r="H26" i="34" s="1"/>
  <c r="I26" i="34" s="1"/>
  <c r="R40" i="35"/>
  <c r="P39" i="35"/>
  <c r="I29" i="35"/>
  <c r="Q29" i="35"/>
  <c r="F11" i="35"/>
  <c r="H12" i="35"/>
  <c r="T22" i="35"/>
  <c r="P11" i="35"/>
  <c r="R12" i="35"/>
  <c r="R27" i="35"/>
  <c r="T27" i="35" s="1"/>
  <c r="E39" i="35"/>
  <c r="O52" i="34"/>
  <c r="H40" i="35"/>
  <c r="F39" i="35"/>
  <c r="R34" i="35"/>
  <c r="T34" i="35" s="1"/>
  <c r="O47" i="35"/>
  <c r="R54" i="35"/>
  <c r="W54" i="35" s="1"/>
  <c r="P53" i="35"/>
  <c r="K11" i="37"/>
  <c r="M39" i="35"/>
  <c r="G15" i="33"/>
  <c r="E16" i="33"/>
  <c r="K16" i="33" s="1"/>
  <c r="H33" i="33"/>
  <c r="I33" i="33" s="1"/>
  <c r="E29" i="34"/>
  <c r="K29" i="34" s="1"/>
  <c r="C28" i="34"/>
  <c r="Q52" i="33"/>
  <c r="R52" i="33" s="1"/>
  <c r="P31" i="34"/>
  <c r="Q31" i="34"/>
  <c r="R31" i="34" s="1"/>
  <c r="S34" i="34"/>
  <c r="G31" i="33"/>
  <c r="M38" i="33"/>
  <c r="N49" i="33"/>
  <c r="P49" i="33" s="1"/>
  <c r="J10" i="34"/>
  <c r="S52" i="34"/>
  <c r="H30" i="35"/>
  <c r="F29" i="35"/>
  <c r="V31" i="34"/>
  <c r="G14" i="35"/>
  <c r="P29" i="35"/>
  <c r="R30" i="35"/>
  <c r="I14" i="35"/>
  <c r="Q47" i="34"/>
  <c r="R47" i="34" s="1"/>
  <c r="Q55" i="34"/>
  <c r="R55" i="34" s="1"/>
  <c r="P47" i="34"/>
  <c r="C14" i="35"/>
  <c r="D15" i="35"/>
  <c r="D24" i="35"/>
  <c r="D30" i="35"/>
  <c r="C29" i="35"/>
  <c r="O44" i="34"/>
  <c r="Q39" i="35"/>
  <c r="D33" i="35"/>
  <c r="L33" i="35" s="1"/>
  <c r="P9" i="36"/>
  <c r="T60" i="35"/>
  <c r="F9" i="37"/>
  <c r="V39" i="35"/>
  <c r="F47" i="35"/>
  <c r="H48" i="35"/>
  <c r="S53" i="35"/>
  <c r="R44" i="35"/>
  <c r="T44" i="35" s="1"/>
  <c r="E17" i="37"/>
  <c r="H17" i="37" s="1"/>
  <c r="I17" i="37" s="1"/>
  <c r="F51" i="30"/>
  <c r="E17" i="30"/>
  <c r="F34" i="30"/>
  <c r="P16" i="33"/>
  <c r="Q25" i="33"/>
  <c r="R25" i="33" s="1"/>
  <c r="O46" i="33"/>
  <c r="D13" i="34"/>
  <c r="S28" i="34"/>
  <c r="T18" i="33"/>
  <c r="F28" i="34"/>
  <c r="P25" i="33"/>
  <c r="P35" i="33"/>
  <c r="V36" i="34"/>
  <c r="N47" i="33"/>
  <c r="L46" i="33"/>
  <c r="N54" i="33"/>
  <c r="Q54" i="33" s="1"/>
  <c r="R54" i="33" s="1"/>
  <c r="T25" i="33"/>
  <c r="M28" i="34"/>
  <c r="F52" i="34"/>
  <c r="D12" i="35"/>
  <c r="C11" i="35"/>
  <c r="F44" i="34"/>
  <c r="P14" i="35"/>
  <c r="R15" i="35"/>
  <c r="W15" i="35" s="1"/>
  <c r="T38" i="34"/>
  <c r="K14" i="35"/>
  <c r="K29" i="35"/>
  <c r="L44" i="34"/>
  <c r="N45" i="34"/>
  <c r="T45" i="34" s="1"/>
  <c r="S14" i="35"/>
  <c r="M14" i="35"/>
  <c r="U29" i="35"/>
  <c r="W22" i="35"/>
  <c r="E29" i="35"/>
  <c r="C39" i="35"/>
  <c r="D40" i="35"/>
  <c r="C53" i="35"/>
  <c r="D54" i="35"/>
  <c r="M9" i="36"/>
  <c r="O13" i="36"/>
  <c r="E53" i="35"/>
  <c r="G39" i="35"/>
  <c r="J61" i="35"/>
  <c r="U9" i="37"/>
  <c r="H35" i="35"/>
  <c r="J35" i="35" s="1"/>
  <c r="P47" i="35"/>
  <c r="R48" i="35"/>
  <c r="J60" i="35"/>
  <c r="O11" i="36"/>
  <c r="G30" i="30" l="1"/>
  <c r="K30" i="30"/>
  <c r="G53" i="30"/>
  <c r="K53" i="30"/>
  <c r="T49" i="35"/>
  <c r="T36" i="35"/>
  <c r="T16" i="30"/>
  <c r="P57" i="30"/>
  <c r="G48" i="30"/>
  <c r="T57" i="30"/>
  <c r="G11" i="37"/>
  <c r="V17" i="37"/>
  <c r="H18" i="34"/>
  <c r="I18" i="34" s="1"/>
  <c r="K48" i="30"/>
  <c r="K18" i="34"/>
  <c r="H15" i="34"/>
  <c r="I15" i="34" s="1"/>
  <c r="H32" i="33"/>
  <c r="I32" i="33" s="1"/>
  <c r="K26" i="33"/>
  <c r="G37" i="34"/>
  <c r="K51" i="33"/>
  <c r="V33" i="33"/>
  <c r="Q22" i="34"/>
  <c r="R22" i="34" s="1"/>
  <c r="P55" i="34"/>
  <c r="T35" i="33"/>
  <c r="R17" i="36"/>
  <c r="S17" i="36" s="1"/>
  <c r="P48" i="33"/>
  <c r="G51" i="33"/>
  <c r="W57" i="35"/>
  <c r="W19" i="35"/>
  <c r="L42" i="35"/>
  <c r="Q57" i="30"/>
  <c r="R57" i="30" s="1"/>
  <c r="T24" i="35"/>
  <c r="H30" i="34"/>
  <c r="I30" i="34" s="1"/>
  <c r="Q15" i="30"/>
  <c r="R15" i="30" s="1"/>
  <c r="K49" i="30"/>
  <c r="T21" i="30"/>
  <c r="G50" i="33"/>
  <c r="L43" i="35"/>
  <c r="G25" i="34"/>
  <c r="T41" i="33"/>
  <c r="P48" i="34"/>
  <c r="H25" i="34"/>
  <c r="I25" i="34" s="1"/>
  <c r="Q23" i="30"/>
  <c r="R23" i="30" s="1"/>
  <c r="G49" i="30"/>
  <c r="T48" i="34"/>
  <c r="P24" i="34"/>
  <c r="W35" i="35"/>
  <c r="T53" i="33"/>
  <c r="T20" i="30"/>
  <c r="T54" i="30"/>
  <c r="Q33" i="33"/>
  <c r="R33" i="33" s="1"/>
  <c r="H23" i="34"/>
  <c r="I23" i="34" s="1"/>
  <c r="K55" i="34"/>
  <c r="H53" i="33"/>
  <c r="I53" i="33" s="1"/>
  <c r="T36" i="30"/>
  <c r="G55" i="34"/>
  <c r="T61" i="35"/>
  <c r="K53" i="33"/>
  <c r="V22" i="34"/>
  <c r="K48" i="34"/>
  <c r="W43" i="35"/>
  <c r="K33" i="33"/>
  <c r="Q60" i="34"/>
  <c r="R60" i="34" s="1"/>
  <c r="P15" i="34"/>
  <c r="Q15" i="34"/>
  <c r="R15" i="34" s="1"/>
  <c r="V21" i="30"/>
  <c r="T15" i="34"/>
  <c r="G29" i="34"/>
  <c r="T60" i="34"/>
  <c r="P60" i="34"/>
  <c r="G30" i="34"/>
  <c r="Q26" i="30"/>
  <c r="R26" i="30" s="1"/>
  <c r="L22" i="35"/>
  <c r="P29" i="34"/>
  <c r="W37" i="35"/>
  <c r="K41" i="30"/>
  <c r="G41" i="30"/>
  <c r="J44" i="35"/>
  <c r="V21" i="34"/>
  <c r="V42" i="34"/>
  <c r="W51" i="35"/>
  <c r="T26" i="30"/>
  <c r="G31" i="34"/>
  <c r="G15" i="37"/>
  <c r="P56" i="34"/>
  <c r="Q42" i="34"/>
  <c r="R42" i="34" s="1"/>
  <c r="T42" i="34"/>
  <c r="G19" i="34"/>
  <c r="K19" i="34"/>
  <c r="T56" i="34"/>
  <c r="V48" i="33"/>
  <c r="U17" i="36"/>
  <c r="U15" i="36"/>
  <c r="Q17" i="36"/>
  <c r="W55" i="35"/>
  <c r="W42" i="35"/>
  <c r="G23" i="34"/>
  <c r="K54" i="34"/>
  <c r="G22" i="34"/>
  <c r="P44" i="33"/>
  <c r="G40" i="33"/>
  <c r="V39" i="33"/>
  <c r="P33" i="33"/>
  <c r="Q32" i="33"/>
  <c r="R32" i="33" s="1"/>
  <c r="Q53" i="33"/>
  <c r="R53" i="33" s="1"/>
  <c r="V41" i="33"/>
  <c r="G26" i="33"/>
  <c r="V53" i="33"/>
  <c r="G42" i="33"/>
  <c r="T44" i="33"/>
  <c r="K42" i="33"/>
  <c r="G43" i="33"/>
  <c r="T25" i="30"/>
  <c r="V25" i="30"/>
  <c r="Q32" i="30"/>
  <c r="R32" i="30" s="1"/>
  <c r="P25" i="30"/>
  <c r="Q36" i="30"/>
  <c r="R36" i="30" s="1"/>
  <c r="P20" i="30"/>
  <c r="V20" i="30"/>
  <c r="V13" i="37"/>
  <c r="P58" i="34"/>
  <c r="H38" i="30"/>
  <c r="I38" i="30" s="1"/>
  <c r="L19" i="35"/>
  <c r="P42" i="33"/>
  <c r="K37" i="30"/>
  <c r="P31" i="30"/>
  <c r="G37" i="30"/>
  <c r="H22" i="34"/>
  <c r="I22" i="34" s="1"/>
  <c r="G49" i="33"/>
  <c r="P21" i="34"/>
  <c r="H18" i="30"/>
  <c r="I18" i="30" s="1"/>
  <c r="P15" i="30"/>
  <c r="V32" i="33"/>
  <c r="K43" i="33"/>
  <c r="P22" i="30"/>
  <c r="H16" i="30"/>
  <c r="I16" i="30" s="1"/>
  <c r="K15" i="37"/>
  <c r="V53" i="30"/>
  <c r="T32" i="33"/>
  <c r="H31" i="30"/>
  <c r="I31" i="30" s="1"/>
  <c r="V18" i="33"/>
  <c r="V24" i="34"/>
  <c r="K56" i="30"/>
  <c r="T45" i="35"/>
  <c r="V48" i="34"/>
  <c r="T16" i="33"/>
  <c r="T11" i="30"/>
  <c r="L8" i="27"/>
  <c r="L23" i="35"/>
  <c r="L27" i="35"/>
  <c r="V31" i="30"/>
  <c r="K24" i="30"/>
  <c r="T26" i="34"/>
  <c r="Q48" i="33"/>
  <c r="R48" i="33" s="1"/>
  <c r="H40" i="33"/>
  <c r="I40" i="33" s="1"/>
  <c r="W26" i="35"/>
  <c r="G56" i="30"/>
  <c r="Q35" i="33"/>
  <c r="R35" i="33" s="1"/>
  <c r="P41" i="30"/>
  <c r="V16" i="33"/>
  <c r="Q38" i="30"/>
  <c r="R38" i="30" s="1"/>
  <c r="T25" i="34"/>
  <c r="Q31" i="30"/>
  <c r="R31" i="30" s="1"/>
  <c r="Q15" i="37"/>
  <c r="R15" i="37" s="1"/>
  <c r="T50" i="34"/>
  <c r="V40" i="34"/>
  <c r="V15" i="33"/>
  <c r="G32" i="30"/>
  <c r="Q15" i="33"/>
  <c r="R15" i="33" s="1"/>
  <c r="G31" i="30"/>
  <c r="L32" i="35"/>
  <c r="T40" i="34"/>
  <c r="L51" i="35"/>
  <c r="Q11" i="37"/>
  <c r="R11" i="37" s="1"/>
  <c r="W17" i="35"/>
  <c r="H52" i="33"/>
  <c r="I52" i="33" s="1"/>
  <c r="T18" i="35"/>
  <c r="K32" i="30"/>
  <c r="Q18" i="30"/>
  <c r="R18" i="30" s="1"/>
  <c r="V58" i="34"/>
  <c r="K20" i="34"/>
  <c r="G25" i="33"/>
  <c r="K52" i="33"/>
  <c r="P19" i="30"/>
  <c r="V36" i="30"/>
  <c r="V15" i="30"/>
  <c r="P16" i="30"/>
  <c r="W44" i="35"/>
  <c r="G45" i="34"/>
  <c r="V42" i="33"/>
  <c r="V23" i="30"/>
  <c r="V30" i="34"/>
  <c r="H50" i="33"/>
  <c r="I50" i="33" s="1"/>
  <c r="K17" i="36"/>
  <c r="P30" i="34"/>
  <c r="K16" i="34"/>
  <c r="K25" i="30"/>
  <c r="K37" i="34"/>
  <c r="G44" i="33"/>
  <c r="I11" i="36"/>
  <c r="K59" i="30"/>
  <c r="T21" i="34"/>
  <c r="P19" i="34"/>
  <c r="K11" i="36"/>
  <c r="Q58" i="34"/>
  <c r="R58" i="34" s="1"/>
  <c r="M8" i="30"/>
  <c r="H44" i="33"/>
  <c r="I44" i="33" s="1"/>
  <c r="G20" i="30"/>
  <c r="H25" i="30"/>
  <c r="I25" i="30" s="1"/>
  <c r="K35" i="33"/>
  <c r="T30" i="34"/>
  <c r="G59" i="30"/>
  <c r="G48" i="33"/>
  <c r="T19" i="30"/>
  <c r="T23" i="30"/>
  <c r="T24" i="34"/>
  <c r="T17" i="37"/>
  <c r="L26" i="35"/>
  <c r="P50" i="34"/>
  <c r="P26" i="34"/>
  <c r="V16" i="30"/>
  <c r="G39" i="34"/>
  <c r="Q34" i="33"/>
  <c r="R34" i="33" s="1"/>
  <c r="T38" i="30"/>
  <c r="P17" i="37"/>
  <c r="G17" i="36"/>
  <c r="P54" i="30"/>
  <c r="P21" i="30"/>
  <c r="G18" i="30"/>
  <c r="V38" i="30"/>
  <c r="G38" i="30"/>
  <c r="G16" i="34"/>
  <c r="V44" i="33"/>
  <c r="G11" i="36"/>
  <c r="T15" i="33"/>
  <c r="V18" i="30"/>
  <c r="V55" i="34"/>
  <c r="V50" i="34"/>
  <c r="Q26" i="34"/>
  <c r="R26" i="34" s="1"/>
  <c r="P35" i="34"/>
  <c r="V56" i="34"/>
  <c r="K15" i="30"/>
  <c r="V48" i="30"/>
  <c r="Q54" i="30"/>
  <c r="R54" i="30" s="1"/>
  <c r="G29" i="30"/>
  <c r="P17" i="33"/>
  <c r="V41" i="34"/>
  <c r="J19" i="35"/>
  <c r="L21" i="35"/>
  <c r="T15" i="37"/>
  <c r="V56" i="30"/>
  <c r="G60" i="34"/>
  <c r="H25" i="33"/>
  <c r="I25" i="33" s="1"/>
  <c r="K39" i="34"/>
  <c r="V44" i="30"/>
  <c r="V23" i="34"/>
  <c r="G36" i="33"/>
  <c r="Q25" i="34"/>
  <c r="R25" i="34" s="1"/>
  <c r="G57" i="34"/>
  <c r="H41" i="33"/>
  <c r="I41" i="33" s="1"/>
  <c r="T11" i="33"/>
  <c r="L59" i="35"/>
  <c r="V15" i="37"/>
  <c r="K30" i="33"/>
  <c r="T56" i="30"/>
  <c r="V41" i="30"/>
  <c r="P41" i="34"/>
  <c r="L34" i="35"/>
  <c r="L24" i="35"/>
  <c r="K41" i="33"/>
  <c r="K50" i="34"/>
  <c r="H24" i="33"/>
  <c r="I24" i="33" s="1"/>
  <c r="P34" i="33"/>
  <c r="G35" i="33"/>
  <c r="P14" i="34"/>
  <c r="K36" i="33"/>
  <c r="P57" i="34"/>
  <c r="T14" i="34"/>
  <c r="K21" i="34"/>
  <c r="H60" i="34"/>
  <c r="I60" i="34" s="1"/>
  <c r="P20" i="33"/>
  <c r="G56" i="34"/>
  <c r="P44" i="30"/>
  <c r="L55" i="35"/>
  <c r="K56" i="34"/>
  <c r="V22" i="30"/>
  <c r="V40" i="33"/>
  <c r="G46" i="34"/>
  <c r="V37" i="34"/>
  <c r="K35" i="30"/>
  <c r="L18" i="35"/>
  <c r="T41" i="34"/>
  <c r="P18" i="30"/>
  <c r="G50" i="34"/>
  <c r="P25" i="34"/>
  <c r="T23" i="34"/>
  <c r="P23" i="34"/>
  <c r="T22" i="30"/>
  <c r="P56" i="30"/>
  <c r="P20" i="34"/>
  <c r="V14" i="34"/>
  <c r="T41" i="30"/>
  <c r="V34" i="33"/>
  <c r="K15" i="34"/>
  <c r="P11" i="37"/>
  <c r="V11" i="37"/>
  <c r="W15" i="36"/>
  <c r="R15" i="36"/>
  <c r="S15" i="36" s="1"/>
  <c r="L36" i="35"/>
  <c r="N9" i="35"/>
  <c r="L49" i="35"/>
  <c r="E9" i="35"/>
  <c r="P40" i="34"/>
  <c r="P37" i="34"/>
  <c r="Q16" i="34"/>
  <c r="R16" i="34" s="1"/>
  <c r="V20" i="34"/>
  <c r="P16" i="34"/>
  <c r="T37" i="34"/>
  <c r="K17" i="34"/>
  <c r="G54" i="34"/>
  <c r="G42" i="34"/>
  <c r="Q20" i="34"/>
  <c r="R20" i="34" s="1"/>
  <c r="T19" i="34"/>
  <c r="Q18" i="34"/>
  <c r="R18" i="34" s="1"/>
  <c r="K31" i="34"/>
  <c r="G26" i="34"/>
  <c r="F8" i="34"/>
  <c r="V19" i="34"/>
  <c r="H38" i="34"/>
  <c r="I38" i="34" s="1"/>
  <c r="K47" i="34"/>
  <c r="K42" i="34"/>
  <c r="T18" i="34"/>
  <c r="G48" i="34"/>
  <c r="G17" i="34"/>
  <c r="K46" i="34"/>
  <c r="P18" i="34"/>
  <c r="T16" i="34"/>
  <c r="K24" i="34"/>
  <c r="K38" i="34"/>
  <c r="P41" i="33"/>
  <c r="V14" i="33"/>
  <c r="P29" i="33"/>
  <c r="K24" i="33"/>
  <c r="Q17" i="33"/>
  <c r="R17" i="33" s="1"/>
  <c r="Q43" i="33"/>
  <c r="R43" i="33" s="1"/>
  <c r="P24" i="33"/>
  <c r="G17" i="33"/>
  <c r="K17" i="33"/>
  <c r="T43" i="33"/>
  <c r="T17" i="33"/>
  <c r="Q24" i="33"/>
  <c r="R24" i="33" s="1"/>
  <c r="H48" i="33"/>
  <c r="I48" i="33" s="1"/>
  <c r="P43" i="33"/>
  <c r="V24" i="33"/>
  <c r="T35" i="30"/>
  <c r="G58" i="30"/>
  <c r="V14" i="30"/>
  <c r="P32" i="30"/>
  <c r="K54" i="30"/>
  <c r="H58" i="30"/>
  <c r="I58" i="30" s="1"/>
  <c r="K16" i="30"/>
  <c r="V26" i="30"/>
  <c r="K36" i="30"/>
  <c r="G15" i="30"/>
  <c r="V35" i="30"/>
  <c r="P59" i="30"/>
  <c r="G54" i="30"/>
  <c r="V32" i="30"/>
  <c r="P54" i="34"/>
  <c r="V54" i="34"/>
  <c r="V49" i="34"/>
  <c r="P46" i="34"/>
  <c r="K20" i="33"/>
  <c r="P58" i="30"/>
  <c r="P49" i="34"/>
  <c r="T57" i="34"/>
  <c r="E8" i="27"/>
  <c r="Q58" i="30"/>
  <c r="R58" i="30" s="1"/>
  <c r="G36" i="30"/>
  <c r="E40" i="27"/>
  <c r="V50" i="33"/>
  <c r="W23" i="35"/>
  <c r="H59" i="34"/>
  <c r="I59" i="34" s="1"/>
  <c r="V45" i="30"/>
  <c r="U9" i="35"/>
  <c r="V46" i="34"/>
  <c r="T55" i="30"/>
  <c r="G23" i="30"/>
  <c r="J8" i="27"/>
  <c r="T46" i="30"/>
  <c r="L8" i="34"/>
  <c r="G54" i="33"/>
  <c r="K59" i="34"/>
  <c r="T11" i="34"/>
  <c r="Q50" i="33"/>
  <c r="R50" i="33" s="1"/>
  <c r="T49" i="34"/>
  <c r="W32" i="35"/>
  <c r="T59" i="30"/>
  <c r="W25" i="35"/>
  <c r="G44" i="30"/>
  <c r="L56" i="27"/>
  <c r="L16" i="35"/>
  <c r="T54" i="34"/>
  <c r="V9" i="35"/>
  <c r="L35" i="35"/>
  <c r="O8" i="33"/>
  <c r="T50" i="33"/>
  <c r="Q9" i="35"/>
  <c r="K57" i="34"/>
  <c r="K46" i="30"/>
  <c r="T48" i="30"/>
  <c r="J8" i="33"/>
  <c r="G46" i="30"/>
  <c r="V58" i="30"/>
  <c r="K9" i="35"/>
  <c r="T20" i="35"/>
  <c r="L17" i="35"/>
  <c r="T46" i="34"/>
  <c r="V57" i="34"/>
  <c r="V59" i="30"/>
  <c r="G26" i="30"/>
  <c r="J56" i="27"/>
  <c r="E24" i="27"/>
  <c r="P52" i="30"/>
  <c r="P37" i="30"/>
  <c r="V37" i="30"/>
  <c r="P48" i="30"/>
  <c r="L37" i="35"/>
  <c r="D8" i="30"/>
  <c r="M9" i="35"/>
  <c r="D8" i="34"/>
  <c r="I9" i="35"/>
  <c r="K20" i="30"/>
  <c r="P55" i="30"/>
  <c r="K47" i="30"/>
  <c r="P47" i="30"/>
  <c r="K26" i="30"/>
  <c r="T37" i="30"/>
  <c r="L31" i="35"/>
  <c r="W11" i="36"/>
  <c r="R11" i="36"/>
  <c r="S11" i="36" s="1"/>
  <c r="W13" i="36"/>
  <c r="O9" i="36"/>
  <c r="W9" i="36" s="1"/>
  <c r="R13" i="36"/>
  <c r="T47" i="33"/>
  <c r="Q47" i="33"/>
  <c r="N46" i="33"/>
  <c r="T46" i="33" s="1"/>
  <c r="K17" i="30"/>
  <c r="H17" i="30"/>
  <c r="I17" i="30" s="1"/>
  <c r="J12" i="35"/>
  <c r="J11" i="35" s="1"/>
  <c r="H11" i="35"/>
  <c r="Q23" i="33"/>
  <c r="N22" i="33"/>
  <c r="T22" i="33" s="1"/>
  <c r="I15" i="36"/>
  <c r="L15" i="36"/>
  <c r="U8" i="34"/>
  <c r="P23" i="33"/>
  <c r="H23" i="33"/>
  <c r="E22" i="33"/>
  <c r="G22" i="33" s="1"/>
  <c r="F7" i="27"/>
  <c r="F8" i="27" s="1"/>
  <c r="F12" i="27"/>
  <c r="J24" i="27"/>
  <c r="L40" i="27"/>
  <c r="K15" i="36"/>
  <c r="D14" i="35"/>
  <c r="L15" i="35"/>
  <c r="J8" i="34"/>
  <c r="J40" i="35"/>
  <c r="H39" i="35"/>
  <c r="T12" i="35"/>
  <c r="T11" i="35" s="1"/>
  <c r="R11" i="35"/>
  <c r="W11" i="35" s="1"/>
  <c r="F9" i="35"/>
  <c r="K34" i="33"/>
  <c r="H34" i="33"/>
  <c r="I34" i="33" s="1"/>
  <c r="S8" i="33"/>
  <c r="T23" i="33"/>
  <c r="V30" i="33"/>
  <c r="T40" i="33"/>
  <c r="C8" i="30"/>
  <c r="G41" i="34"/>
  <c r="H41" i="34"/>
  <c r="I41" i="34" s="1"/>
  <c r="G32" i="34"/>
  <c r="H32" i="34"/>
  <c r="I32" i="34" s="1"/>
  <c r="R14" i="34"/>
  <c r="G30" i="33"/>
  <c r="D8" i="33"/>
  <c r="L25" i="35"/>
  <c r="K39" i="33"/>
  <c r="H39" i="33"/>
  <c r="E38" i="33"/>
  <c r="G38" i="33" s="1"/>
  <c r="L24" i="27"/>
  <c r="M40" i="27"/>
  <c r="K23" i="27"/>
  <c r="K24" i="27" s="1"/>
  <c r="K28" i="27"/>
  <c r="F55" i="27"/>
  <c r="F56" i="27" s="1"/>
  <c r="F60" i="27"/>
  <c r="E28" i="30"/>
  <c r="H28" i="30" s="1"/>
  <c r="I28" i="30" s="1"/>
  <c r="H29" i="30"/>
  <c r="I29" i="30" s="1"/>
  <c r="G8" i="27"/>
  <c r="Q14" i="30"/>
  <c r="R14" i="30" s="1"/>
  <c r="N13" i="30"/>
  <c r="Q13" i="30" s="1"/>
  <c r="R13" i="30" s="1"/>
  <c r="P29" i="30"/>
  <c r="T49" i="33"/>
  <c r="Q49" i="33"/>
  <c r="R49" i="33" s="1"/>
  <c r="G16" i="33"/>
  <c r="H16" i="33"/>
  <c r="I16" i="33" s="1"/>
  <c r="T54" i="35"/>
  <c r="R53" i="35"/>
  <c r="W53" i="35" s="1"/>
  <c r="P9" i="35"/>
  <c r="T40" i="35"/>
  <c r="R39" i="35"/>
  <c r="W39" i="35" s="1"/>
  <c r="U13" i="36"/>
  <c r="S8" i="34"/>
  <c r="G11" i="30"/>
  <c r="E10" i="30"/>
  <c r="K10" i="30" s="1"/>
  <c r="H11" i="30"/>
  <c r="I11" i="30" s="1"/>
  <c r="N38" i="33"/>
  <c r="V38" i="33" s="1"/>
  <c r="Q39" i="33"/>
  <c r="C8" i="34"/>
  <c r="T54" i="33"/>
  <c r="P17" i="34"/>
  <c r="U8" i="33"/>
  <c r="J40" i="27"/>
  <c r="G56" i="27"/>
  <c r="C8" i="33"/>
  <c r="M24" i="27"/>
  <c r="K23" i="33"/>
  <c r="O8" i="30"/>
  <c r="V29" i="30"/>
  <c r="K14" i="30"/>
  <c r="H14" i="30"/>
  <c r="I14" i="30" s="1"/>
  <c r="E13" i="30"/>
  <c r="G13" i="30" s="1"/>
  <c r="F23" i="27"/>
  <c r="F24" i="27" s="1"/>
  <c r="F28" i="27"/>
  <c r="K12" i="27"/>
  <c r="K7" i="27"/>
  <c r="K8" i="27" s="1"/>
  <c r="V55" i="30"/>
  <c r="G19" i="30"/>
  <c r="H19" i="30"/>
  <c r="I19" i="30" s="1"/>
  <c r="T20" i="33"/>
  <c r="G40" i="27"/>
  <c r="C9" i="35"/>
  <c r="K17" i="37"/>
  <c r="J30" i="35"/>
  <c r="J29" i="35" s="1"/>
  <c r="H29" i="35"/>
  <c r="G13" i="36"/>
  <c r="E9" i="36"/>
  <c r="G9" i="36" s="1"/>
  <c r="H13" i="36"/>
  <c r="P53" i="34"/>
  <c r="N52" i="34"/>
  <c r="T52" i="34" s="1"/>
  <c r="Q53" i="34"/>
  <c r="E10" i="34"/>
  <c r="K10" i="34" s="1"/>
  <c r="H11" i="34"/>
  <c r="N13" i="34"/>
  <c r="P13" i="34" s="1"/>
  <c r="G9" i="35"/>
  <c r="V23" i="33"/>
  <c r="T17" i="34"/>
  <c r="K13" i="36"/>
  <c r="J54" i="35"/>
  <c r="J53" i="35" s="1"/>
  <c r="H53" i="35"/>
  <c r="G15" i="36"/>
  <c r="H45" i="34"/>
  <c r="E44" i="34"/>
  <c r="G44" i="34" s="1"/>
  <c r="E10" i="33"/>
  <c r="G10" i="33" s="1"/>
  <c r="H11" i="33"/>
  <c r="Q35" i="30"/>
  <c r="R35" i="30" s="1"/>
  <c r="N34" i="30"/>
  <c r="Q34" i="30" s="1"/>
  <c r="R34" i="30" s="1"/>
  <c r="E56" i="27"/>
  <c r="V20" i="33"/>
  <c r="F44" i="27"/>
  <c r="F39" i="27"/>
  <c r="F40" i="27" s="1"/>
  <c r="V19" i="30"/>
  <c r="G24" i="30"/>
  <c r="G47" i="30"/>
  <c r="V46" i="30"/>
  <c r="T30" i="33"/>
  <c r="W48" i="35"/>
  <c r="R47" i="35"/>
  <c r="W47" i="35" s="1"/>
  <c r="T48" i="35"/>
  <c r="T47" i="35" s="1"/>
  <c r="V45" i="34"/>
  <c r="N44" i="34"/>
  <c r="T44" i="34" s="1"/>
  <c r="Q45" i="34"/>
  <c r="D11" i="35"/>
  <c r="L12" i="35"/>
  <c r="H47" i="35"/>
  <c r="J48" i="35"/>
  <c r="J47" i="35" s="1"/>
  <c r="P45" i="34"/>
  <c r="H47" i="33"/>
  <c r="E46" i="33"/>
  <c r="G46" i="33" s="1"/>
  <c r="E13" i="33"/>
  <c r="G13" i="33" s="1"/>
  <c r="H14" i="33"/>
  <c r="O8" i="34"/>
  <c r="W40" i="35"/>
  <c r="W58" i="35"/>
  <c r="G29" i="33"/>
  <c r="E28" i="33"/>
  <c r="K28" i="33" s="1"/>
  <c r="H29" i="33"/>
  <c r="G20" i="33"/>
  <c r="J8" i="30"/>
  <c r="T39" i="30"/>
  <c r="N13" i="33"/>
  <c r="P13" i="33" s="1"/>
  <c r="Q14" i="33"/>
  <c r="S8" i="30"/>
  <c r="H35" i="30"/>
  <c r="I35" i="30" s="1"/>
  <c r="E34" i="30"/>
  <c r="H34" i="30" s="1"/>
  <c r="I34" i="30" s="1"/>
  <c r="M56" i="27"/>
  <c r="V39" i="30"/>
  <c r="L8" i="30"/>
  <c r="G17" i="30"/>
  <c r="G14" i="30"/>
  <c r="G24" i="27"/>
  <c r="T45" i="30"/>
  <c r="U11" i="36"/>
  <c r="L54" i="35"/>
  <c r="D53" i="35"/>
  <c r="V49" i="33"/>
  <c r="G20" i="34"/>
  <c r="D47" i="35"/>
  <c r="L48" i="35"/>
  <c r="M8" i="34"/>
  <c r="E13" i="34"/>
  <c r="G13" i="34" s="1"/>
  <c r="H14" i="34"/>
  <c r="G35" i="34"/>
  <c r="H35" i="34"/>
  <c r="E34" i="34"/>
  <c r="G34" i="34" s="1"/>
  <c r="K26" i="34"/>
  <c r="K13" i="37"/>
  <c r="E9" i="37"/>
  <c r="K9" i="37" s="1"/>
  <c r="H13" i="37"/>
  <c r="G53" i="34"/>
  <c r="E52" i="34"/>
  <c r="K52" i="34" s="1"/>
  <c r="H53" i="34"/>
  <c r="P30" i="33"/>
  <c r="T39" i="33"/>
  <c r="L17" i="36"/>
  <c r="I17" i="36"/>
  <c r="G47" i="34"/>
  <c r="V29" i="34"/>
  <c r="Q29" i="34"/>
  <c r="N28" i="34"/>
  <c r="P28" i="34" s="1"/>
  <c r="V17" i="34"/>
  <c r="O9" i="35"/>
  <c r="G11" i="34"/>
  <c r="P46" i="30"/>
  <c r="K11" i="30"/>
  <c r="P30" i="30"/>
  <c r="L8" i="33"/>
  <c r="T30" i="30"/>
  <c r="V52" i="30"/>
  <c r="N51" i="30"/>
  <c r="Q51" i="30" s="1"/>
  <c r="R51" i="30" s="1"/>
  <c r="Q52" i="30"/>
  <c r="R52" i="30" s="1"/>
  <c r="K14" i="33"/>
  <c r="G14" i="33"/>
  <c r="V30" i="30"/>
  <c r="T14" i="33"/>
  <c r="T47" i="30"/>
  <c r="G23" i="33"/>
  <c r="P11" i="30"/>
  <c r="Q11" i="30"/>
  <c r="N10" i="30"/>
  <c r="T10" i="30" s="1"/>
  <c r="U8" i="30"/>
  <c r="N43" i="30"/>
  <c r="Q43" i="30" s="1"/>
  <c r="R43" i="30" s="1"/>
  <c r="Q44" i="30"/>
  <c r="R44" i="30" s="1"/>
  <c r="T14" i="30"/>
  <c r="R14" i="35"/>
  <c r="W14" i="35" s="1"/>
  <c r="T15" i="35"/>
  <c r="G17" i="37"/>
  <c r="T30" i="35"/>
  <c r="T29" i="35" s="1"/>
  <c r="R29" i="35"/>
  <c r="W29" i="35" s="1"/>
  <c r="H29" i="34"/>
  <c r="E28" i="34"/>
  <c r="G28" i="34" s="1"/>
  <c r="V54" i="33"/>
  <c r="W30" i="35"/>
  <c r="P13" i="37"/>
  <c r="Q13" i="37"/>
  <c r="N9" i="37"/>
  <c r="P9" i="37" s="1"/>
  <c r="T29" i="33"/>
  <c r="Q29" i="33"/>
  <c r="N28" i="33"/>
  <c r="P28" i="33" s="1"/>
  <c r="T35" i="34"/>
  <c r="Q35" i="34"/>
  <c r="N34" i="34"/>
  <c r="V34" i="34" s="1"/>
  <c r="W12" i="35"/>
  <c r="K47" i="33"/>
  <c r="V47" i="33"/>
  <c r="K54" i="33"/>
  <c r="W33" i="35"/>
  <c r="V53" i="34"/>
  <c r="K19" i="33"/>
  <c r="K60" i="27"/>
  <c r="K55" i="27"/>
  <c r="K56" i="27" s="1"/>
  <c r="P11" i="33"/>
  <c r="N10" i="33"/>
  <c r="V10" i="33" s="1"/>
  <c r="Q11" i="33"/>
  <c r="E43" i="30"/>
  <c r="H43" i="30" s="1"/>
  <c r="I43" i="30" s="1"/>
  <c r="H44" i="30"/>
  <c r="I44" i="30" s="1"/>
  <c r="G11" i="33"/>
  <c r="K23" i="30"/>
  <c r="L40" i="35"/>
  <c r="D39" i="35"/>
  <c r="P47" i="33"/>
  <c r="W34" i="35"/>
  <c r="Q13" i="36"/>
  <c r="Q11" i="36"/>
  <c r="D29" i="35"/>
  <c r="L30" i="35"/>
  <c r="M8" i="33"/>
  <c r="P54" i="33"/>
  <c r="W27" i="35"/>
  <c r="G14" i="34"/>
  <c r="V11" i="34"/>
  <c r="Q11" i="34"/>
  <c r="N10" i="34"/>
  <c r="Q29" i="30"/>
  <c r="R29" i="30" s="1"/>
  <c r="N28" i="30"/>
  <c r="Q28" i="30" s="1"/>
  <c r="R28" i="30" s="1"/>
  <c r="W59" i="35"/>
  <c r="T59" i="35"/>
  <c r="K53" i="34"/>
  <c r="J15" i="35"/>
  <c r="H14" i="35"/>
  <c r="G21" i="34"/>
  <c r="G24" i="34"/>
  <c r="S9" i="35"/>
  <c r="W31" i="35"/>
  <c r="P40" i="33"/>
  <c r="T42" i="33"/>
  <c r="P53" i="30"/>
  <c r="F8" i="30"/>
  <c r="G19" i="33"/>
  <c r="K52" i="30"/>
  <c r="H52" i="30"/>
  <c r="I52" i="30" s="1"/>
  <c r="E51" i="30"/>
  <c r="G51" i="30" s="1"/>
  <c r="K11" i="33"/>
  <c r="P45" i="30"/>
  <c r="T53" i="30"/>
  <c r="F8" i="33"/>
  <c r="P39" i="30"/>
  <c r="M8" i="27"/>
  <c r="V47" i="30"/>
  <c r="K39" i="27"/>
  <c r="K40" i="27" s="1"/>
  <c r="K44" i="27"/>
  <c r="J39" i="35" l="1"/>
  <c r="P13" i="30"/>
  <c r="T38" i="33"/>
  <c r="V13" i="30"/>
  <c r="T13" i="30"/>
  <c r="J14" i="35"/>
  <c r="J9" i="35" s="1"/>
  <c r="U9" i="36"/>
  <c r="T39" i="35"/>
  <c r="K46" i="33"/>
  <c r="V44" i="34"/>
  <c r="T13" i="33"/>
  <c r="K13" i="33"/>
  <c r="G10" i="34"/>
  <c r="G28" i="33"/>
  <c r="T9" i="37"/>
  <c r="L53" i="35"/>
  <c r="K13" i="34"/>
  <c r="P52" i="34"/>
  <c r="V52" i="34"/>
  <c r="Q13" i="34"/>
  <c r="R13" i="34" s="1"/>
  <c r="P34" i="30"/>
  <c r="K28" i="34"/>
  <c r="K28" i="30"/>
  <c r="T51" i="30"/>
  <c r="K44" i="34"/>
  <c r="K34" i="34"/>
  <c r="T34" i="34"/>
  <c r="G28" i="30"/>
  <c r="P44" i="34"/>
  <c r="V13" i="33"/>
  <c r="T13" i="34"/>
  <c r="L39" i="35"/>
  <c r="P34" i="34"/>
  <c r="G34" i="30"/>
  <c r="P51" i="30"/>
  <c r="K22" i="33"/>
  <c r="Q9" i="36"/>
  <c r="L47" i="35"/>
  <c r="T14" i="35"/>
  <c r="K38" i="33"/>
  <c r="N8" i="34"/>
  <c r="V8" i="34" s="1"/>
  <c r="V10" i="34"/>
  <c r="R11" i="34"/>
  <c r="Q10" i="34"/>
  <c r="Q10" i="33"/>
  <c r="R11" i="33"/>
  <c r="P10" i="30"/>
  <c r="N8" i="30"/>
  <c r="V8" i="30" s="1"/>
  <c r="I13" i="36"/>
  <c r="L13" i="36"/>
  <c r="H9" i="36"/>
  <c r="V51" i="30"/>
  <c r="T43" i="30"/>
  <c r="P28" i="30"/>
  <c r="T34" i="30"/>
  <c r="R23" i="33"/>
  <c r="Q22" i="33"/>
  <c r="R22" i="33" s="1"/>
  <c r="R47" i="33"/>
  <c r="Q46" i="33"/>
  <c r="R46" i="33" s="1"/>
  <c r="I35" i="34"/>
  <c r="H34" i="34"/>
  <c r="I34" i="34" s="1"/>
  <c r="R39" i="33"/>
  <c r="Q38" i="33"/>
  <c r="R38" i="33" s="1"/>
  <c r="I23" i="33"/>
  <c r="H22" i="33"/>
  <c r="I22" i="33" s="1"/>
  <c r="K34" i="30"/>
  <c r="T10" i="33"/>
  <c r="N8" i="33"/>
  <c r="P8" i="33" s="1"/>
  <c r="P10" i="33"/>
  <c r="Q28" i="33"/>
  <c r="R28" i="33" s="1"/>
  <c r="R29" i="33"/>
  <c r="R11" i="30"/>
  <c r="Q10" i="30"/>
  <c r="V43" i="30"/>
  <c r="H9" i="37"/>
  <c r="I9" i="37" s="1"/>
  <c r="I13" i="37"/>
  <c r="I14" i="34"/>
  <c r="H13" i="34"/>
  <c r="I13" i="34" s="1"/>
  <c r="P43" i="30"/>
  <c r="I29" i="33"/>
  <c r="H28" i="33"/>
  <c r="I28" i="33" s="1"/>
  <c r="I14" i="33"/>
  <c r="H13" i="33"/>
  <c r="I13" i="33" s="1"/>
  <c r="I45" i="34"/>
  <c r="H44" i="34"/>
  <c r="I44" i="34" s="1"/>
  <c r="H13" i="30"/>
  <c r="I13" i="30" s="1"/>
  <c r="K13" i="30"/>
  <c r="K43" i="30"/>
  <c r="V34" i="30"/>
  <c r="H9" i="35"/>
  <c r="V46" i="33"/>
  <c r="G52" i="34"/>
  <c r="T28" i="30"/>
  <c r="L11" i="35"/>
  <c r="D9" i="35"/>
  <c r="I11" i="34"/>
  <c r="H10" i="34"/>
  <c r="K9" i="36"/>
  <c r="E8" i="30"/>
  <c r="H8" i="30" s="1"/>
  <c r="I8" i="30" s="1"/>
  <c r="H10" i="30"/>
  <c r="I10" i="30" s="1"/>
  <c r="G10" i="30"/>
  <c r="S13" i="36"/>
  <c r="R9" i="36"/>
  <c r="S9" i="36" s="1"/>
  <c r="H28" i="34"/>
  <c r="I28" i="34" s="1"/>
  <c r="I29" i="34"/>
  <c r="R14" i="33"/>
  <c r="Q13" i="33"/>
  <c r="R13" i="33" s="1"/>
  <c r="R45" i="34"/>
  <c r="Q44" i="34"/>
  <c r="R44" i="34" s="1"/>
  <c r="E8" i="34"/>
  <c r="G8" i="34" s="1"/>
  <c r="V22" i="33"/>
  <c r="R9" i="35"/>
  <c r="W9" i="35" s="1"/>
  <c r="L14" i="35"/>
  <c r="I47" i="33"/>
  <c r="H46" i="33"/>
  <c r="I46" i="33" s="1"/>
  <c r="T28" i="33"/>
  <c r="L29" i="35"/>
  <c r="P38" i="33"/>
  <c r="P22" i="33"/>
  <c r="G9" i="37"/>
  <c r="R13" i="37"/>
  <c r="Q9" i="37"/>
  <c r="R9" i="37" s="1"/>
  <c r="T28" i="34"/>
  <c r="V28" i="34"/>
  <c r="I11" i="33"/>
  <c r="H10" i="33"/>
  <c r="R53" i="34"/>
  <c r="Q52" i="34"/>
  <c r="R52" i="34" s="1"/>
  <c r="T10" i="34"/>
  <c r="T53" i="35"/>
  <c r="V28" i="30"/>
  <c r="G43" i="30"/>
  <c r="V13" i="34"/>
  <c r="H51" i="30"/>
  <c r="I51" i="30" s="1"/>
  <c r="K51" i="30"/>
  <c r="Q34" i="34"/>
  <c r="R34" i="34" s="1"/>
  <c r="R35" i="34"/>
  <c r="V10" i="30"/>
  <c r="R29" i="34"/>
  <c r="Q28" i="34"/>
  <c r="R28" i="34" s="1"/>
  <c r="I53" i="34"/>
  <c r="H52" i="34"/>
  <c r="I52" i="34" s="1"/>
  <c r="P10" i="34"/>
  <c r="K10" i="33"/>
  <c r="E8" i="33"/>
  <c r="K8" i="33" s="1"/>
  <c r="I39" i="33"/>
  <c r="H38" i="33"/>
  <c r="I38" i="33" s="1"/>
  <c r="V9" i="37"/>
  <c r="V28" i="33"/>
  <c r="P46" i="33"/>
  <c r="P8" i="30" l="1"/>
  <c r="G8" i="30"/>
  <c r="T8" i="34"/>
  <c r="P8" i="34"/>
  <c r="T9" i="35"/>
  <c r="T8" i="33"/>
  <c r="K8" i="34"/>
  <c r="I10" i="34"/>
  <c r="H8" i="34"/>
  <c r="I8" i="34" s="1"/>
  <c r="Q8" i="30"/>
  <c r="R8" i="30" s="1"/>
  <c r="R10" i="30"/>
  <c r="G8" i="33"/>
  <c r="L9" i="35"/>
  <c r="V8" i="33"/>
  <c r="R10" i="33"/>
  <c r="Q8" i="33"/>
  <c r="R8" i="33" s="1"/>
  <c r="L9" i="36"/>
  <c r="I9" i="36"/>
  <c r="R10" i="34"/>
  <c r="Q8" i="34"/>
  <c r="R8" i="34" s="1"/>
  <c r="H8" i="33"/>
  <c r="I8" i="33" s="1"/>
  <c r="I10" i="33"/>
  <c r="K8" i="30"/>
  <c r="T8" i="3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<sst xmlns="http://schemas.openxmlformats.org/spreadsheetml/2006/main" count="69848" uniqueCount="446">
  <si>
    <t xml:space="preserve"> </t>
  </si>
  <si>
    <t>Number Fully Paid</t>
  </si>
  <si>
    <t>% Fully Paid (%)</t>
  </si>
  <si>
    <t>% with payments on track (%)</t>
  </si>
  <si>
    <t>% with payments in arrears (%)</t>
  </si>
  <si>
    <t>% with no payment received (%)</t>
  </si>
  <si>
    <t>National</t>
  </si>
  <si>
    <t>Glasgow &amp; Strathkelvin</t>
  </si>
  <si>
    <t>Glasgow</t>
  </si>
  <si>
    <t>Grampian Highland &amp; Islands</t>
  </si>
  <si>
    <t>Aberdeen</t>
  </si>
  <si>
    <t>Banff</t>
  </si>
  <si>
    <t>Elgin</t>
  </si>
  <si>
    <t>Fort William</t>
  </si>
  <si>
    <t>Inverness</t>
  </si>
  <si>
    <t>Kirkwall</t>
  </si>
  <si>
    <t>Lerwick</t>
  </si>
  <si>
    <t>Lochmaddy</t>
  </si>
  <si>
    <t>Peterhead</t>
  </si>
  <si>
    <t>Portree</t>
  </si>
  <si>
    <t>Stornoway</t>
  </si>
  <si>
    <t>Tain</t>
  </si>
  <si>
    <t>Wick</t>
  </si>
  <si>
    <t>Lothian &amp; Borders</t>
  </si>
  <si>
    <t>Edinburgh</t>
  </si>
  <si>
    <t>Jedburgh</t>
  </si>
  <si>
    <t>Livingston</t>
  </si>
  <si>
    <t>Selkirk</t>
  </si>
  <si>
    <t>North Strathclyde</t>
  </si>
  <si>
    <t>Campbeltown</t>
  </si>
  <si>
    <t>Dumbarton</t>
  </si>
  <si>
    <t>Dunoon</t>
  </si>
  <si>
    <t>Greenock</t>
  </si>
  <si>
    <t>Kilmarnock</t>
  </si>
  <si>
    <t>Oban</t>
  </si>
  <si>
    <t>Paisley</t>
  </si>
  <si>
    <t>South Strathclyde, Dumfries &amp; Galloway</t>
  </si>
  <si>
    <t>Airdrie</t>
  </si>
  <si>
    <t>Ayr</t>
  </si>
  <si>
    <t>Dumfries</t>
  </si>
  <si>
    <t>Hamilton</t>
  </si>
  <si>
    <t>Lanark</t>
  </si>
  <si>
    <t>Stranraer</t>
  </si>
  <si>
    <t>Tayside Central &amp; Fife</t>
  </si>
  <si>
    <t>Alloa</t>
  </si>
  <si>
    <t>Dundee</t>
  </si>
  <si>
    <t>Dunfermline</t>
  </si>
  <si>
    <t>Falkirk</t>
  </si>
  <si>
    <t>Forfar</t>
  </si>
  <si>
    <t>Kirkcaldy</t>
  </si>
  <si>
    <t>Perth</t>
  </si>
  <si>
    <t>Stirling</t>
  </si>
  <si>
    <t>Source: Scottish Courts and Tribunals Service, Management Information Analysis Team.  COP2 Data Extraction</t>
  </si>
  <si>
    <t>Notes:</t>
  </si>
  <si>
    <t>Back to INDEX</t>
  </si>
  <si>
    <t>Lochgilphead</t>
  </si>
  <si>
    <t>Overall</t>
  </si>
  <si>
    <t>Number Discharged</t>
  </si>
  <si>
    <t xml:space="preserve"> Police Fixed Penalty Offers</t>
  </si>
  <si>
    <t>Fines imposed in:</t>
  </si>
  <si>
    <t>Length of time that these fines have had to pay:</t>
  </si>
  <si>
    <t>Understanding these statistics</t>
  </si>
  <si>
    <t>The victim surcharge came into force in Scotland on 25 November 2019 and applies to all persons who commit an offence on or after that date and who are subsequently convicted and receive a court fine. The amount payable is proportionate to the value of the fine imposed by the court. The surcharge is collected from offenders by the Scottish Courts and Tribunals Service (SCTS), in the same way they collect fines and compensation orders.
The surcharge is then transferred to the Victim Surcharge Fund (VSF), which is administered by the Scottish Government.</t>
  </si>
  <si>
    <t>2022-23</t>
  </si>
  <si>
    <t>2023-24</t>
  </si>
  <si>
    <t>2024-25</t>
  </si>
  <si>
    <t xml:space="preserve">3 Year Total </t>
  </si>
  <si>
    <t>FY 2022/23</t>
  </si>
  <si>
    <t>FY 2023/24</t>
  </si>
  <si>
    <t>FY 2024/25</t>
  </si>
  <si>
    <t>3 Year Total</t>
  </si>
  <si>
    <t>Sheet</t>
  </si>
  <si>
    <t xml:space="preserve">3 Year Collection Rate </t>
  </si>
  <si>
    <t xml:space="preserve">Description </t>
  </si>
  <si>
    <r>
      <rPr>
        <b/>
        <u/>
        <sz val="14"/>
        <color theme="1"/>
        <rFont val="Arial"/>
        <family val="2"/>
      </rPr>
      <t>Courts &amp; Tribunals Data Scotland: Fines</t>
    </r>
    <r>
      <rPr>
        <u/>
        <sz val="14"/>
        <color theme="1"/>
        <rFont val="Arial"/>
        <family val="2"/>
      </rPr>
      <t xml:space="preserve"> </t>
    </r>
  </si>
  <si>
    <t>YEAR</t>
  </si>
  <si>
    <t>MONTH</t>
  </si>
  <si>
    <t>SHERIFFDOM</t>
  </si>
  <si>
    <t>COURT_FULLNAME</t>
  </si>
  <si>
    <t>COURT_NAME</t>
  </si>
  <si>
    <t>COURT_REF</t>
  </si>
  <si>
    <t>COURT_TYPE</t>
  </si>
  <si>
    <t>LCJB_AREA</t>
  </si>
  <si>
    <t>POLICE_FORCE</t>
  </si>
  <si>
    <t>TRIM(S.MONTH_FULL_NAME)</t>
  </si>
  <si>
    <t>TRIM(S.MONTH_NAME)</t>
  </si>
  <si>
    <t>QUARTER</t>
  </si>
  <si>
    <t>TRIM(S.QUARTER_FULL_NAME)</t>
  </si>
  <si>
    <t>TRIM(S.QUARTER_YEAR)</t>
  </si>
  <si>
    <t>TRIM(S.QFR_TIME_CODE)</t>
  </si>
  <si>
    <t>TRIM(S.QFR_FINE_CODE)</t>
  </si>
  <si>
    <t>BALANCE</t>
  </si>
  <si>
    <t>REGISTERED_ACCOUNTS</t>
  </si>
  <si>
    <t>TOTAL_IMPOSED_AMOUNT</t>
  </si>
  <si>
    <t>TOTAL_DISCHARGED_AMOUNT</t>
  </si>
  <si>
    <t>OPEN_ACCOUNTS</t>
  </si>
  <si>
    <t>ARREARS_COUNT</t>
  </si>
  <si>
    <t>ARREARS</t>
  </si>
  <si>
    <t>ARREARS_BAL</t>
  </si>
  <si>
    <t>ACCOUNTS_DA</t>
  </si>
  <si>
    <t>VALUE_DA</t>
  </si>
  <si>
    <t>PAID_VALUE</t>
  </si>
  <si>
    <t>COMP_PAID_VALUE</t>
  </si>
  <si>
    <t>FINE_PAID_VALUE</t>
  </si>
  <si>
    <t>NO_PAYMENTS_ARR</t>
  </si>
  <si>
    <t>PART_PAID_ARR</t>
  </si>
  <si>
    <t>FULLY_PAID</t>
  </si>
  <si>
    <t>PART_PAID</t>
  </si>
  <si>
    <t>FULLY_DISCHARGED</t>
  </si>
  <si>
    <t>OPEN_NO_PAYMENTS</t>
  </si>
  <si>
    <t>PRE_DA_FULLY_PAID</t>
  </si>
  <si>
    <t>PRE_DA_PART_PAID</t>
  </si>
  <si>
    <t>REFUSED</t>
  </si>
  <si>
    <t>WITHDRAWN</t>
  </si>
  <si>
    <t>RECALLED</t>
  </si>
  <si>
    <t>ACC_WITH_ENF</t>
  </si>
  <si>
    <t>ENFORCEMENTS</t>
  </si>
  <si>
    <t>WARNING1_ENF</t>
  </si>
  <si>
    <t>WARNING2_ENF</t>
  </si>
  <si>
    <t>BAI_ENF</t>
  </si>
  <si>
    <t>NO_ENF</t>
  </si>
  <si>
    <t>FEC_ENF</t>
  </si>
  <si>
    <t>WARRANT_ENF</t>
  </si>
  <si>
    <t>EXTRACT_ENF</t>
  </si>
  <si>
    <t>SAO_ENF</t>
  </si>
  <si>
    <t>DBOGRANTED_ENF</t>
  </si>
  <si>
    <t>DBOAPP_ENF</t>
  </si>
  <si>
    <t>DBOUNABLE_ENF</t>
  </si>
  <si>
    <t>EAI_ENF</t>
  </si>
  <si>
    <t>EAU_ENF</t>
  </si>
  <si>
    <t>VPA_ENF</t>
  </si>
  <si>
    <t>VPR_ENF</t>
  </si>
  <si>
    <t>EO_APPLIED</t>
  </si>
  <si>
    <t>UNPAID_BALANCE</t>
  </si>
  <si>
    <t>PART_DISCHARGED</t>
  </si>
  <si>
    <t>EO_APPLIED_OPEN</t>
  </si>
  <si>
    <t>TO_CHAR(S.QFR_ASAT,'DD/MM/YYYY')</t>
  </si>
  <si>
    <t>CPO_ENF</t>
  </si>
  <si>
    <t>FY</t>
  </si>
  <si>
    <t>Glasgow and Strathkelvin</t>
  </si>
  <si>
    <t>Glasgow Justice Court</t>
  </si>
  <si>
    <t>Justice</t>
  </si>
  <si>
    <t>Strathclyde</t>
  </si>
  <si>
    <t>July</t>
  </si>
  <si>
    <t>Q2 2025/26</t>
  </si>
  <si>
    <t>2025/26</t>
  </si>
  <si>
    <t>JP VSUR</t>
  </si>
  <si>
    <t>FY1</t>
  </si>
  <si>
    <t>PRAS</t>
  </si>
  <si>
    <t>FY0</t>
  </si>
  <si>
    <t>FISCAL FINES</t>
  </si>
  <si>
    <t>PCPF</t>
  </si>
  <si>
    <t>PCOA</t>
  </si>
  <si>
    <t>PREG</t>
  </si>
  <si>
    <t>JP COURT</t>
  </si>
  <si>
    <t>FY3</t>
  </si>
  <si>
    <t>FY2</t>
  </si>
  <si>
    <t>Glasgow Sheriff Court</t>
  </si>
  <si>
    <t>Sheriff</t>
  </si>
  <si>
    <t>SC CONF</t>
  </si>
  <si>
    <t>SC COURT</t>
  </si>
  <si>
    <t>SC VSUR</t>
  </si>
  <si>
    <t>Grampian, Highlands and Islands</t>
  </si>
  <si>
    <t>Aberdeen Justice Court</t>
  </si>
  <si>
    <t>Grampian</t>
  </si>
  <si>
    <t>Aberdeen Sheriff Court</t>
  </si>
  <si>
    <t>Banff Justice Court</t>
  </si>
  <si>
    <t>Banff Sheriff Court</t>
  </si>
  <si>
    <t>Elgin Justice Court</t>
  </si>
  <si>
    <t>Elgin Sheriff Court</t>
  </si>
  <si>
    <t>Fort William Justice Court</t>
  </si>
  <si>
    <t>Highlands and Islands</t>
  </si>
  <si>
    <t>Northern</t>
  </si>
  <si>
    <t>Fort William Sheriff Court</t>
  </si>
  <si>
    <t>Inverness Justice Court</t>
  </si>
  <si>
    <t>Inverness Sheriff Court</t>
  </si>
  <si>
    <t>Kirkwall Sheriff Court</t>
  </si>
  <si>
    <t>Lerwick Sheriff Court</t>
  </si>
  <si>
    <t>Lochmaddy Sheriff Court</t>
  </si>
  <si>
    <t>Peterhead Justice Court</t>
  </si>
  <si>
    <t>Peterhead Sheriff Court</t>
  </si>
  <si>
    <t>Portree Justice Court</t>
  </si>
  <si>
    <t>Portree Sheriff Court</t>
  </si>
  <si>
    <t>Stornoway Justice Court</t>
  </si>
  <si>
    <t>Stornoway Sheriff Court</t>
  </si>
  <si>
    <t>Tain Justice Court</t>
  </si>
  <si>
    <t>Tain Sheriff Court</t>
  </si>
  <si>
    <t>Wick Justice Court</t>
  </si>
  <si>
    <t>Wick Sheriff Court</t>
  </si>
  <si>
    <t>Lothian and Borders</t>
  </si>
  <si>
    <t>Edinburgh Justice Court</t>
  </si>
  <si>
    <t>Edinburgh Sheriff Court</t>
  </si>
  <si>
    <t>Jedburgh Justice Court</t>
  </si>
  <si>
    <t>Jedburgh Sheriff Court</t>
  </si>
  <si>
    <t>Livingston Justice Court</t>
  </si>
  <si>
    <t>Livingston Sheriff Court</t>
  </si>
  <si>
    <t>Selkirk Justice Court</t>
  </si>
  <si>
    <t>Selkirk Sheriff Court</t>
  </si>
  <si>
    <t xml:space="preserve">North Strathclyde </t>
  </si>
  <si>
    <t>Campbeltown Justice Court</t>
  </si>
  <si>
    <t>Argyll and Clyde</t>
  </si>
  <si>
    <t>Campbeltown Sheriff Court</t>
  </si>
  <si>
    <t>Dumbarton Justice Court</t>
  </si>
  <si>
    <t>Dumbarton Sheriff Court</t>
  </si>
  <si>
    <t>Dunoon Justice Court</t>
  </si>
  <si>
    <t>Dunoon Sheriff Court</t>
  </si>
  <si>
    <t>Greenock Justice Court</t>
  </si>
  <si>
    <t>Greenock Sheriff Court</t>
  </si>
  <si>
    <t>Kilmarnock Justice Court</t>
  </si>
  <si>
    <t>Ayrshire</t>
  </si>
  <si>
    <t>Kilmarnock Sheriff Court</t>
  </si>
  <si>
    <t>Lochgilphead Justice Court</t>
  </si>
  <si>
    <t>Oban Justice Court</t>
  </si>
  <si>
    <t>Oban Sheriff Court</t>
  </si>
  <si>
    <t>Paisley Justice Court</t>
  </si>
  <si>
    <t>Paisley Sheriff Court</t>
  </si>
  <si>
    <t>South Strathclyde, Dumfries and Galloway</t>
  </si>
  <si>
    <t>Airdrie Justice Court</t>
  </si>
  <si>
    <t>Lanarkshire</t>
  </si>
  <si>
    <t>Airdrie Sheriff Court</t>
  </si>
  <si>
    <t>Ayr Justice Court</t>
  </si>
  <si>
    <t>Dumfries and Galloway</t>
  </si>
  <si>
    <t>Ayr Sheriff Court</t>
  </si>
  <si>
    <t>Dumfries Justice Court</t>
  </si>
  <si>
    <t>Dumfries Sheriff Court</t>
  </si>
  <si>
    <t>Hamilton Justice Court</t>
  </si>
  <si>
    <t>Hamilton Sheriff Court</t>
  </si>
  <si>
    <t>Lanark Justice Court</t>
  </si>
  <si>
    <t>Lanark Sheriff Court</t>
  </si>
  <si>
    <t>Stranraer Justice Court</t>
  </si>
  <si>
    <t>Stranraer Sheriff Court</t>
  </si>
  <si>
    <t>Tayside, Central and Fife</t>
  </si>
  <si>
    <t>Alloa Justice Court</t>
  </si>
  <si>
    <t>Central</t>
  </si>
  <si>
    <t>Central Scotland</t>
  </si>
  <si>
    <t>Alloa Sheriff Court</t>
  </si>
  <si>
    <t>Dundee Justice Court</t>
  </si>
  <si>
    <t>Tayside</t>
  </si>
  <si>
    <t>Dundee Sheriff Court</t>
  </si>
  <si>
    <t>Dunfermline Justice Court</t>
  </si>
  <si>
    <t>Fife</t>
  </si>
  <si>
    <t>Dunfermline Sheriff Court</t>
  </si>
  <si>
    <t>Falkirk Justice Court</t>
  </si>
  <si>
    <t>Falkirk Sheriff Court</t>
  </si>
  <si>
    <t>Forfar Justice Court</t>
  </si>
  <si>
    <t>Forfar Sheriff Court</t>
  </si>
  <si>
    <t>Kirkcaldy Justice Court</t>
  </si>
  <si>
    <t>Kirkcaldy Sheriff Court</t>
  </si>
  <si>
    <t>Perth Justice Court</t>
  </si>
  <si>
    <t>Perth Sheriff Court</t>
  </si>
  <si>
    <t>Stirling Justice Court</t>
  </si>
  <si>
    <t>Stirling Sheriff Court</t>
  </si>
  <si>
    <t>2024/25</t>
  </si>
  <si>
    <t>October</t>
  </si>
  <si>
    <t>Sheriff Court Fines imposed by Sheriffdom and Sheriff Court</t>
  </si>
  <si>
    <t>2022/23</t>
  </si>
  <si>
    <t>2023/24</t>
  </si>
  <si>
    <t>JP Court Fines imposed by Sheriffdom and JP Court</t>
  </si>
  <si>
    <t>Fiscal Direct Penalties imposed by Sheriffdom and Court</t>
  </si>
  <si>
    <t>Police Fixed Penalties by Sheriffdom and Court</t>
  </si>
  <si>
    <t>National 2023/24</t>
  </si>
  <si>
    <t>National 2024/25</t>
  </si>
  <si>
    <t>National 2022/23</t>
  </si>
  <si>
    <t>Victim Surcharge</t>
  </si>
  <si>
    <t>Confiscation</t>
  </si>
  <si>
    <t xml:space="preserve">Sheriff Court Fines </t>
  </si>
  <si>
    <t>Justice of the Peace Court Fines</t>
  </si>
  <si>
    <t xml:space="preserve">Fiscal Direct Penalties </t>
  </si>
  <si>
    <t>Police Fixed Penalties</t>
  </si>
  <si>
    <t>Victim Surcharge Annual Summary</t>
  </si>
  <si>
    <t>Confiscation Orders Annual Summary</t>
  </si>
  <si>
    <t>Change</t>
  </si>
  <si>
    <t>Sheriff Court Fines</t>
  </si>
  <si>
    <t xml:space="preserve">JP Court Fines </t>
  </si>
  <si>
    <t>Fiscal Penalties</t>
  </si>
  <si>
    <t xml:space="preserve">Police Fixed Penalties </t>
  </si>
  <si>
    <t xml:space="preserve">Running Total </t>
  </si>
  <si>
    <t xml:space="preserve">Total in last 3 months </t>
  </si>
  <si>
    <t>Enforcement Orders Granted</t>
  </si>
  <si>
    <t>Deduction from Benefits Orders</t>
  </si>
  <si>
    <t>Earning Arrestment Orders</t>
  </si>
  <si>
    <t xml:space="preserve">Bank Account Arresment </t>
  </si>
  <si>
    <t>Glossary</t>
  </si>
  <si>
    <t>Fine Type</t>
  </si>
  <si>
    <t>VSUR</t>
  </si>
  <si>
    <t>CONF</t>
  </si>
  <si>
    <t>Fiscal Fines</t>
  </si>
  <si>
    <t>JP Court Fines</t>
  </si>
  <si>
    <t>Court Registered Police Fines</t>
  </si>
  <si>
    <t>Number of Fines Imposed</t>
  </si>
  <si>
    <t>Value of Fines (£m)</t>
  </si>
  <si>
    <t>Number of Fines</t>
  </si>
  <si>
    <t>National overview</t>
  </si>
  <si>
    <t>Number With Payments On Track</t>
  </si>
  <si>
    <t>Number With Payments In Arrears</t>
  </si>
  <si>
    <t>Fiscal Direct Penalties</t>
  </si>
  <si>
    <r>
      <t xml:space="preserve">The </t>
    </r>
    <r>
      <rPr>
        <b/>
        <sz val="10"/>
        <rFont val="Calibri"/>
        <family val="2"/>
        <scheme val="minor"/>
      </rPr>
      <t>Courts &amp; Tribunals Data Scotland: Fines</t>
    </r>
    <r>
      <rPr>
        <sz val="10"/>
        <rFont val="Calibri"/>
        <family val="2"/>
        <scheme val="minor"/>
      </rPr>
      <t xml:space="preserve"> statistical series employs a rolling three year collection rate methodology. Fines and financial penalties, by their nature, require time to pay and the latest full three year period as a cohort contains a mix of older and newer fines thereby giving a more balanced view of collection rates. Progress can be examined by refreshing the three year cohort approximately every three months:</t>
    </r>
  </si>
  <si>
    <t>Value of Fines</t>
  </si>
  <si>
    <t xml:space="preserve">Subsequent Court Registered Fines (values increased by 50%) 
  </t>
  </si>
  <si>
    <r>
      <t>1</t>
    </r>
    <r>
      <rPr>
        <sz val="10"/>
        <rFont val="Calibri"/>
        <family val="2"/>
        <scheme val="minor"/>
      </rPr>
      <t>.  This table covers both Police Fixed Penalty Fines and the Subsequent Registered Court Fines from non-payment</t>
    </r>
  </si>
  <si>
    <r>
      <t>2</t>
    </r>
    <r>
      <rPr>
        <sz val="10"/>
        <rFont val="Calibri"/>
        <family val="2"/>
        <scheme val="minor"/>
      </rPr>
      <t>.  Covers Court fines registered from 6 May 2019 to 5 May 2020, to estimate for the 35 days before a Police Fine is converted to a Court Registered fine</t>
    </r>
  </si>
  <si>
    <r>
      <t>3</t>
    </r>
    <r>
      <rPr>
        <sz val="10"/>
        <rFont val="Calibri"/>
        <family val="2"/>
        <scheme val="minor"/>
      </rPr>
      <t>.  Discharged prior to being converted to a Court Registered Fine</t>
    </r>
  </si>
  <si>
    <r>
      <t>4</t>
    </r>
    <r>
      <rPr>
        <sz val="10"/>
        <rFont val="Calibri"/>
        <family val="2"/>
        <scheme val="minor"/>
      </rPr>
      <t>.  The number of Police Offers discharged does not exactly match the number of Registered Fines imposed. This is because of some Offers which are subsequently withdrawn, and also because of limits in estimating the time-delay alignment between Police Offers converting to Registered Fines.</t>
    </r>
  </si>
  <si>
    <r>
      <t xml:space="preserve">5. </t>
    </r>
    <r>
      <rPr>
        <sz val="10"/>
        <rFont val="Calibri"/>
        <family val="2"/>
        <scheme val="minor"/>
      </rPr>
      <t xml:space="preserve"> Where fine is in arrears.</t>
    </r>
  </si>
  <si>
    <r>
      <t>6.</t>
    </r>
    <r>
      <rPr>
        <sz val="10"/>
        <rFont val="Calibri"/>
        <family val="2"/>
        <scheme val="minor"/>
      </rPr>
      <t xml:space="preserve">  Total Fines Paid are the sum of the Police Fines paid and the registered Court Fines paid.  This is presented as a proportion of all fines to 
be paid (which is the sum of Police Fines Paid and Court Fines to be paid, minus court discharges).</t>
    </r>
  </si>
  <si>
    <r>
      <t>7.</t>
    </r>
    <r>
      <rPr>
        <sz val="10"/>
        <rFont val="Calibri"/>
        <family val="2"/>
        <scheme val="minor"/>
      </rPr>
      <t xml:space="preserve">  Values and percentages may not add up to their constituent subtotals and totals due to rounding. Percentages are derived from the actual unrounded numbers.</t>
    </r>
  </si>
  <si>
    <r>
      <t>8.</t>
    </r>
    <r>
      <rPr>
        <sz val="10"/>
        <rFont val="Calibri"/>
        <family val="2"/>
        <scheme val="minor"/>
      </rPr>
      <t xml:space="preserve">  Where percentages are shown as zero with a corresponding non-zero number this denotes a percentage of less than 0.5%</t>
    </r>
  </si>
  <si>
    <r>
      <rPr>
        <b/>
        <sz val="10"/>
        <rFont val="Calibri"/>
        <family val="2"/>
        <scheme val="minor"/>
      </rPr>
      <t>9.</t>
    </r>
    <r>
      <rPr>
        <sz val="10"/>
        <rFont val="Calibri"/>
        <family val="2"/>
        <scheme val="minor"/>
      </rPr>
      <t xml:space="preserve"> Coatbridge JP became Airdire JP from June 2019</t>
    </r>
  </si>
  <si>
    <t>A</t>
  </si>
  <si>
    <t>B</t>
  </si>
  <si>
    <t>C</t>
  </si>
  <si>
    <t>Enforcement Action Summary</t>
  </si>
  <si>
    <t>Frequently Asked Questions</t>
  </si>
  <si>
    <r>
      <t xml:space="preserve">A 'three year collection rate' is provided </t>
    </r>
    <r>
      <rPr>
        <u/>
        <sz val="10"/>
        <color theme="4"/>
        <rFont val="Arial"/>
        <family val="2"/>
      </rPr>
      <t>here</t>
    </r>
    <r>
      <rPr>
        <sz val="10"/>
        <rFont val="Arial"/>
        <family val="2"/>
      </rPr>
      <t xml:space="preserve"> and contains older and younger fines to provide a statistically robust collection rate.</t>
    </r>
  </si>
  <si>
    <t>Back to Index</t>
  </si>
  <si>
    <t>Value of Fines Imposed</t>
  </si>
  <si>
    <t>The value of fines imposed within the periods specified.</t>
  </si>
  <si>
    <t>Value Discharged</t>
  </si>
  <si>
    <t>Total Value to be Paid</t>
  </si>
  <si>
    <t>This is the total value of fines imposed minus the value discharged, and so is the total value of fines which are payable.</t>
  </si>
  <si>
    <t>Value of Fines Paid to Date</t>
  </si>
  <si>
    <t>This is the total amount which has been paid to date, and will relate to both fully-paid and part-paid fines.</t>
  </si>
  <si>
    <t>Value with Payments On Track</t>
  </si>
  <si>
    <t>This is the total amount which has not been paid as yet, but for which future instalments are on track to be paid (the fine is not in arrears).</t>
  </si>
  <si>
    <t>Value in Arrears</t>
  </si>
  <si>
    <t>This is the total amount which has not been paid as yet and for which the fine is in arrears. A fine is in arrears if a payment date has been missed.</t>
  </si>
  <si>
    <t>Number to be Paid</t>
  </si>
  <si>
    <t>This is the total number of fines imposed minus the number discharged, and so is the total number of fines which are payable.</t>
  </si>
  <si>
    <t>This is the number of fines which have been fully paid.</t>
  </si>
  <si>
    <t>This is the number of fines which are being paid in instalments and are not in arrears.</t>
  </si>
  <si>
    <t>This is the number of fines which are being paid in instalments and are currently in arrears.</t>
  </si>
  <si>
    <t>Number With No Payments Received</t>
  </si>
  <si>
    <t>This is the number of fines which have had no payment received and are currently in arrears.</t>
  </si>
  <si>
    <t>Data Notes</t>
  </si>
  <si>
    <t>Figures include fines against both persons and companies. An account may contain more than one fine if an offender receives more than one fine on a single day.</t>
  </si>
  <si>
    <t>Sheriff Court Fines include Court Fines and Compensation Orders from Sheriff Courts</t>
  </si>
  <si>
    <t>JP Court Fines include Court Fines and Compensation Orders from JP Courts</t>
  </si>
  <si>
    <t>Fiscal Direct Penalties includes Fiscal Fines, Fiscal Compensation Offers and the monetary amount of Fiscal Combined Offers.</t>
  </si>
  <si>
    <t>Police Fixed Penalties includes Police Antisocial Behaviour Penalties. The Police Fines and those that, if unpaid, become Registered Fines. "Total Value to be paid" is consequently the sum of Police Fines paid (£40 each) and Registered Fines (£60 each), minus discharges. The payment percentages relate to proportions of "Total Value to be Paid". "Total Value to be Paid" and "Value Paid To Date" also sum payments received from both Police Fines and Registered Fines.</t>
  </si>
  <si>
    <t>For all fines imposed after 01-April 2018 that are outwith the scope of the SCTS fines collection process or are statistical outliers have been removed. These exclusions are:
- Large Fines over £50k
- European Union fines collected on behalf of other European courts.
- Non-Scottish fines collected on behalf of other British courts.
- Compensation penalties managed under Community Payback Orders.</t>
  </si>
  <si>
    <t>Values and percentages may not add up to their constituent subtotals and totals due to rounding. Percentages are derived from the actual unrounded numbers.</t>
  </si>
  <si>
    <t>Where percentages are shown as zero with a corresponding non-zero number this denotes a percentage of less than 0.5%</t>
  </si>
  <si>
    <r>
      <t xml:space="preserve">Confiscation Orders are outwith the scope of the SCTS administrative fines and penalties enforcement process. COPFS can ask the court to appoint an Enforcement Administrator to identify and realise assets. For more info see </t>
    </r>
    <r>
      <rPr>
        <u/>
        <sz val="10"/>
        <color theme="4"/>
        <rFont val="Calibri"/>
        <family val="2"/>
        <scheme val="minor"/>
      </rPr>
      <t>http://www.scotcourts.gov.uk/the-courts/more/the-accountant-of-court/poc-administrators</t>
    </r>
  </si>
  <si>
    <t>Q1:</t>
  </si>
  <si>
    <t>A:</t>
  </si>
  <si>
    <t>Q2:</t>
  </si>
  <si>
    <t>Q3:</t>
  </si>
  <si>
    <t>Q4:</t>
  </si>
  <si>
    <t>Q5:</t>
  </si>
  <si>
    <t>Q6:</t>
  </si>
  <si>
    <t>Courts &amp; Tribunals Data Scotland: Fines (C&amp;TDSF)</t>
  </si>
  <si>
    <t>What is the difference between court of imposition and enforcing court?</t>
  </si>
  <si>
    <t>Fines can be enforced or paid at any court now to make the collection process more efficient. The court of imposition was the original court of jurisdiction.</t>
  </si>
  <si>
    <t>Are SCTS responsible for the enforcement of all the fines and penalties raised in Scotland?</t>
  </si>
  <si>
    <t>What fines are not the responsibility of SCTS?</t>
  </si>
  <si>
    <t>The Scottish Courts and Tribunals Service (SCTS) is responsible for collecting and enforcing:
•	Sheriff Court Fines
•	Justice of the Peace Court Fines
•	Fiscal Direct Penalties
•	Police Fixed Penalty Notices (enforcing after they become registered fines). 
Confiscation order penalties are mainly the responsibility of COPFS. The SCTS is a collection agency for confiscation penalties but does flag up possible enforcement action.</t>
  </si>
  <si>
    <t>Why is there a three year collection rate?</t>
  </si>
  <si>
    <t>SCTS has employed a rolling three year collection rate for Court fines since inception. Fines, by their nature, require time to pay and the latest full three year period contains older and newer fines thereby giving a more balanced view of collection rates.</t>
  </si>
  <si>
    <t>Why are fines discharged?</t>
  </si>
  <si>
    <t>D</t>
  </si>
  <si>
    <t>Overview: Summary Tables</t>
  </si>
  <si>
    <t>Management Information for Fines and financial penalties imposed at Scottish Courts</t>
  </si>
  <si>
    <t>Paid To Date (£m)</t>
  </si>
  <si>
    <t>Payments On Track (£m)</t>
  </si>
  <si>
    <t>In Arrears (£m)</t>
  </si>
  <si>
    <t>To Be Paid</t>
  </si>
  <si>
    <t>Fully Paid</t>
  </si>
  <si>
    <t>To Be Paid (£m)</t>
  </si>
  <si>
    <t>Payments On Track</t>
  </si>
  <si>
    <t>In Arrears</t>
  </si>
  <si>
    <t>No Payment Received</t>
  </si>
  <si>
    <t>Data as at:</t>
  </si>
  <si>
    <t>Click on yellow box in C3 to select as at date using dropdown</t>
  </si>
  <si>
    <t>Data as at</t>
  </si>
  <si>
    <t xml:space="preserve"> All outstanding fines and financial penalties for which SCTS is responsible are being pursued. Enhanced tracing facilities make it easier to use the full range of enforcement actions which include benefit deductions, freezing bank accounts, arresting wages and seizing cars. Other enforcement measures include using tracing facilities to ensure that defaulters are identified quickly and to speed up enforcement action. The tracing facilities provide information on aliases, employment history, bank accounts, and credit cards. 24/7 telephone and online payment facilities together with a support helpline make it easier for offenders to maintain their payments. All these measures ensure that offenders cannot avoid the penalty and are encouraged to make prompt payment or seek support.</t>
  </si>
  <si>
    <t>Click on yellow box in C4 to select as at date using dropdown</t>
  </si>
  <si>
    <t>Enforcement</t>
  </si>
  <si>
    <t>Imposed (£000s)</t>
  </si>
  <si>
    <t>Discharged (£000s)</t>
  </si>
  <si>
    <t>Total to be paid (£000s)</t>
  </si>
  <si>
    <t>Paid to date (£000s)</t>
  </si>
  <si>
    <t>% Paid to date (%)</t>
  </si>
  <si>
    <t>with Payments On Track (£000s)</t>
  </si>
  <si>
    <t>% with Payments on Track (%)</t>
  </si>
  <si>
    <t>in Arrears (£000s)</t>
  </si>
  <si>
    <t>% in Arrears (%)</t>
  </si>
  <si>
    <t>Imposed</t>
  </si>
  <si>
    <t>Discharged</t>
  </si>
  <si>
    <t>to be paid</t>
  </si>
  <si>
    <t>with payments on track</t>
  </si>
  <si>
    <t>with payments in arrears</t>
  </si>
  <si>
    <t>with no payment received3</t>
  </si>
  <si>
    <t>FY:</t>
  </si>
  <si>
    <t>with no payment received</t>
  </si>
  <si>
    <t>Click on yellow box in D3 to select Financial Year using dropdown</t>
  </si>
  <si>
    <t>Click on yellow box in G3 to select as at using dropdown</t>
  </si>
  <si>
    <t>Paid (£000s)</t>
  </si>
  <si>
    <t>Registered (£000s)</t>
  </si>
  <si>
    <t>Total To Be Paid (£000s)</t>
  </si>
  <si>
    <t>% of Fines Paid to date</t>
  </si>
  <si>
    <t>Registered</t>
  </si>
  <si>
    <t>% of Fines Fully Paid</t>
  </si>
  <si>
    <t>Number of Accounts</t>
  </si>
  <si>
    <t>% paid or on track to be paid (%)</t>
  </si>
  <si>
    <t>Victim Surcharges</t>
  </si>
  <si>
    <t>Value of Orders</t>
  </si>
  <si>
    <r>
      <t xml:space="preserve">Confiscation Orders are outwith the scope of the SCTS administrative fines and penalties enforcement process.
COPFS can ask the court to appoint an Enforcement Administrator to identify and realise assets.
For  more info see: </t>
    </r>
    <r>
      <rPr>
        <b/>
        <sz val="11"/>
        <color theme="3"/>
        <rFont val="Calibri"/>
        <family val="2"/>
        <scheme val="minor"/>
      </rPr>
      <t xml:space="preserve"> http://www.scotcourts.gov.uk/the-courts/more/the-accountant-of-court/poc-administrators </t>
    </r>
    <r>
      <rPr>
        <b/>
        <sz val="11"/>
        <color rgb="FF000000"/>
        <rFont val="Calibri"/>
        <family val="2"/>
        <scheme val="minor"/>
      </rPr>
      <t xml:space="preserve">   </t>
    </r>
  </si>
  <si>
    <t>Confiscation Orders</t>
  </si>
  <si>
    <t>Percentage Point</t>
  </si>
  <si>
    <t>A percentage point is a unit used to describe the difference between two percentages. It is a measure of absolute change, not relative change.</t>
  </si>
  <si>
    <t xml:space="preserve">Enforcement Order </t>
  </si>
  <si>
    <t>Deduction from Benefits Order</t>
  </si>
  <si>
    <t>Earnings Arrestment Order</t>
  </si>
  <si>
    <t>Bank Account Arrestment</t>
  </si>
  <si>
    <t>An Enforcement Order is an order made by the court setting out the payment rate of a fine, explaining what will happen if the fine isn’t paid, and giving the Fines Enforcement Officer (FEO) the power to take action.</t>
  </si>
  <si>
    <t>Why does this workbook only go back four years?</t>
  </si>
  <si>
    <t>Q7:</t>
  </si>
  <si>
    <t>The Quarterly Fines Report (QFR) was renamed Courts &amp; Tribunals Data Scotland: Fines (C&amp;TDSF) in August 2024.</t>
  </si>
  <si>
    <t>What has happened to the Quarterly Fines Report (QFR)?</t>
  </si>
  <si>
    <t xml:space="preserve">Fines can be discharged by
a) the issuing organisation (Police Scotland/Prosecutor) withdrawing the conditional offer of a fixed pemalty
b) the offender rejecting an offer of a conditional offer of a fixed penalty issued by  a police officer or prosecutor
c) an order of the court for a range of reasons for example following an appeal, where the fine payer dies or there is a change in circumstances, imposition of an alternative sentence of imprisonment or Community Payback Order.
For Police Fixed Penalty Offers the number discharged includes offers withdrawn, rejected as well as those registered for enforcement action </t>
  </si>
  <si>
    <t>Updated October 2025</t>
  </si>
  <si>
    <t>The Fines Enforcement Officer (FEO) can issue an order to a bank or other financial institution instructing them to seize funds they hold which belong to a fines defaulter. The funds seized are subsequently released to the court and applied towards any outstanding fine.</t>
  </si>
  <si>
    <t>The FEO can request the court to make an application to the  Department for Work and Pensions (DWP) to deduct money from a defaulter's benefits.  The sums deducted are applied towards any outstanding fine.</t>
  </si>
  <si>
    <t>The FEO can issue an order instructing an employer to make regular deductions from an employee’s wages which are paid directly towards the defaulers fine.</t>
  </si>
  <si>
    <t>This is the number of fines which have been discharged (the fine is no longer due to be paid). Fines can be discharged by
a) the issuing organisation (Police Scotland/Prosecutor) withdrawing the conditional offer of a fixed pemalty
b) the offender rejecting an offer of a conditional offer of a fixed penalty issued by  a police officer or prosecutor
c) an order of the court for a range of reasons for example following an appeal, where the fine payer dies or there is a change in circumstances, imposition of an alternative sentence of imprisonment or Community Payback Order</t>
  </si>
  <si>
    <t>The number of fines imposed within the periods specified.</t>
  </si>
  <si>
    <t>This is the value of fines which have been discharged (the value is no longer due to be paid). Fines can be discharged by
a) the issuing organisation (Police Scotland/Prosecutor) withdrawing the conditional offer of a fixed pemalty
b) the offender rejecting an offer of a conditional offer of a fixed penalty issued by  a police officer or prosecutor
c) an order of the court for a range of reasons for example following an appeal, where the fine payer dies or there is a change in circumstances, imposition of an alternative sentence of imprisonment or Community Payback Order</t>
  </si>
  <si>
    <t>Proceeds of crime and realised assets such as property, cars, bank accounts and cash seized via COPFS/Police are not the responsibility of SCTS. Local Authority fines issued by wardens such as dog fouling, littering and parking tickets are not the responsibility of SCTS.</t>
  </si>
  <si>
    <t>SCTS reports on the four most recent years in order to provide a robust measure of our performance. Fines do tend to reach a collection rate plateau over time.</t>
  </si>
  <si>
    <t>Q3 2025/26</t>
  </si>
  <si>
    <t>3 Years collection rate - the Value paid or 'on track' as a percentage of the value to be paid or penalties imposed between 2022/23 and 2024/25</t>
  </si>
  <si>
    <t>3 Years collection rate - the number fully paid as a percentage of the number  to be paid or penalties imposed between 2022/23 and 2024/25</t>
  </si>
  <si>
    <r>
      <t xml:space="preserve">The fines that are imposed in each financial year form a distinct cohort or group. The </t>
    </r>
    <r>
      <rPr>
        <b/>
        <sz val="10"/>
        <rFont val="Arial"/>
        <family val="2"/>
      </rPr>
      <t>Courts &amp; Tribunals Data Scotland: Fines</t>
    </r>
    <r>
      <rPr>
        <sz val="10"/>
        <rFont val="Arial"/>
        <family val="2"/>
      </rPr>
      <t xml:space="preserve"> series shows the collection rate for each distinct cohort over time. The reason that the collection rate for the 2022-23 cohort is higher than the collection rate for 2023-24 or 2024-25 or 2025-26 cohorts is that the fines imposed in 2022-23 have had a much longer time to be paid. Put another way, the 2022-23 fines are 'older' fines and the 2025-26 fines are 'younger' fines.   </t>
    </r>
  </si>
  <si>
    <t>2025-26</t>
  </si>
  <si>
    <t>FY 2022/23 to FY 2024/25</t>
  </si>
  <si>
    <t>FY 2025/26</t>
  </si>
  <si>
    <t>3 Year Totals 2022/23 to 2024/25</t>
  </si>
  <si>
    <t>National 2025/26</t>
  </si>
  <si>
    <t>January</t>
  </si>
  <si>
    <t>Q4 2025/26</t>
  </si>
  <si>
    <t>April</t>
  </si>
  <si>
    <t>Q1 2026/27</t>
  </si>
  <si>
    <t>2026/27</t>
  </si>
  <si>
    <t>Motherwell Justice Court</t>
  </si>
  <si>
    <t>Motherwell</t>
  </si>
  <si>
    <t>Q2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</si>
</sst>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quot;£&quot;* #,##0.00_-;_-&quot;£&quot;* &quot;-&quot;??_-;_-@_-"/>
    <numFmt numFmtId="43" formatCode="_-* #,##0.00_-;\-* #,##0.00_-;_-* &quot;-&quot;??_-;_-@_-"/>
    <numFmt numFmtId="164" formatCode="0.0%"/>
    <numFmt numFmtId="165" formatCode="0.0"/>
    <numFmt numFmtId="166" formatCode="#,##0.0\ "/>
    <numFmt numFmtId="167" formatCode="0.0\ "/>
    <numFmt numFmtId="168" formatCode="0.0%\ "/>
    <numFmt numFmtId="169" formatCode="#,##0.0"/>
    <numFmt numFmtId="170" formatCode="0%\ "/>
    <numFmt numFmtId="171" formatCode="[$-F800]dddd\,\ mmmm\ dd\,\ yyyy"/>
    <numFmt numFmtId="172" formatCode="#,##0\ "/>
    <numFmt numFmtId="173" formatCode="_-* #,##0_-;\-* #,##0_-;_-* &quot;-&quot;??_-;_-@_-"/>
    <numFmt numFmtId="174" formatCode="mmmm\ yy"/>
  </numFmts>
  <fonts count="5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i/>
      <sz val="10"/>
      <name val="Arial"/>
      <family val="2"/>
    </font>
    <font>
      <i/>
      <sz val="10"/>
      <name val="Arial"/>
      <family val="2"/>
    </font>
    <font>
      <sz val="11"/>
      <color rgb="FF000000"/>
      <name val="Arial"/>
      <family val="2"/>
    </font>
    <font>
      <sz val="11"/>
      <color theme="1"/>
      <name val="Arial"/>
      <family val="2"/>
    </font>
    <font>
      <u/>
      <sz val="10"/>
      <color theme="10"/>
      <name val="Arial"/>
      <family val="2"/>
    </font>
    <font>
      <u/>
      <sz val="10"/>
      <name val="Arial"/>
      <family val="2"/>
    </font>
    <font>
      <sz val="10"/>
      <color theme="1"/>
      <name val="Arial"/>
      <family val="2"/>
    </font>
    <font>
      <u/>
      <sz val="11"/>
      <name val="Arial"/>
      <family val="2"/>
    </font>
    <font>
      <b/>
      <u/>
      <sz val="12"/>
      <name val="Arial"/>
      <family val="2"/>
    </font>
    <font>
      <u/>
      <sz val="14"/>
      <color theme="1"/>
      <name val="Arial"/>
      <family val="2"/>
    </font>
    <font>
      <b/>
      <u/>
      <sz val="14"/>
      <color theme="1"/>
      <name val="Arial"/>
      <family val="2"/>
    </font>
    <font>
      <sz val="10"/>
      <color rgb="FF000000"/>
      <name val="Arial"/>
      <family val="2"/>
    </font>
    <font>
      <b/>
      <sz val="10"/>
      <color rgb="FF000000"/>
      <name val="Arial"/>
      <family val="2"/>
    </font>
    <font>
      <sz val="12"/>
      <name val="Arial"/>
      <family val="2"/>
    </font>
    <font>
      <sz val="10"/>
      <name val="Calibri"/>
      <family val="2"/>
      <scheme val="minor"/>
    </font>
    <font>
      <sz val="11"/>
      <name val="Calibri"/>
      <family val="2"/>
      <scheme val="minor"/>
    </font>
    <font>
      <b/>
      <sz val="11"/>
      <name val="Calibri"/>
      <family val="2"/>
      <scheme val="minor"/>
    </font>
    <font>
      <b/>
      <sz val="10"/>
      <name val="Calibri"/>
      <family val="2"/>
      <scheme val="minor"/>
    </font>
    <font>
      <sz val="10"/>
      <color indexed="8"/>
      <name val="Calibri"/>
      <family val="2"/>
      <scheme val="minor"/>
    </font>
    <font>
      <i/>
      <sz val="9"/>
      <color indexed="8"/>
      <name val="Calibri"/>
      <family val="2"/>
      <scheme val="minor"/>
    </font>
    <font>
      <i/>
      <sz val="10"/>
      <color indexed="8"/>
      <name val="Calibri"/>
      <family val="2"/>
      <scheme val="minor"/>
    </font>
    <font>
      <b/>
      <sz val="12"/>
      <name val="Calibri"/>
      <family val="2"/>
      <scheme val="minor"/>
    </font>
    <font>
      <sz val="12"/>
      <name val="Calibri"/>
      <family val="2"/>
      <scheme val="minor"/>
    </font>
    <font>
      <i/>
      <sz val="10"/>
      <name val="Calibri"/>
      <family val="2"/>
      <scheme val="minor"/>
    </font>
    <font>
      <b/>
      <i/>
      <sz val="10"/>
      <name val="Calibri"/>
      <family val="2"/>
      <scheme val="minor"/>
    </font>
    <font>
      <u/>
      <sz val="10"/>
      <color theme="10"/>
      <name val="Calibri"/>
      <family val="2"/>
      <scheme val="minor"/>
    </font>
    <font>
      <b/>
      <sz val="14"/>
      <name val="Calibri"/>
      <family val="2"/>
      <scheme val="minor"/>
    </font>
    <font>
      <sz val="10"/>
      <color rgb="FFFF0000"/>
      <name val="Calibri"/>
      <family val="2"/>
      <scheme val="minor"/>
    </font>
    <font>
      <i/>
      <sz val="11"/>
      <name val="Calibri"/>
      <family val="2"/>
      <scheme val="minor"/>
    </font>
    <font>
      <i/>
      <sz val="9"/>
      <name val="Calibri"/>
      <family val="2"/>
      <scheme val="minor"/>
    </font>
    <font>
      <sz val="11"/>
      <color rgb="FFFF0000"/>
      <name val="Calibri"/>
      <family val="2"/>
      <scheme val="minor"/>
    </font>
    <font>
      <b/>
      <sz val="11"/>
      <color theme="1"/>
      <name val="Calibri"/>
      <family val="2"/>
      <scheme val="minor"/>
    </font>
    <font>
      <u/>
      <sz val="10"/>
      <color theme="4"/>
      <name val="Arial"/>
      <family val="2"/>
    </font>
    <font>
      <u/>
      <sz val="11"/>
      <color theme="10"/>
      <name val="Calibri"/>
      <family val="2"/>
      <scheme val="minor"/>
    </font>
    <font>
      <b/>
      <u/>
      <sz val="14"/>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b/>
      <sz val="10"/>
      <color theme="1"/>
      <name val="Calibri"/>
      <family val="2"/>
      <scheme val="minor"/>
    </font>
    <font>
      <u/>
      <sz val="10"/>
      <color theme="4"/>
      <name val="Calibri"/>
      <family val="2"/>
      <scheme val="minor"/>
    </font>
    <font>
      <b/>
      <sz val="10"/>
      <color theme="1"/>
      <name val="Arial"/>
      <family val="2"/>
    </font>
    <font>
      <i/>
      <sz val="11"/>
      <color theme="1"/>
      <name val="Arial"/>
      <family val="2"/>
    </font>
    <font>
      <b/>
      <sz val="11"/>
      <color theme="3"/>
      <name val="Calibri"/>
      <family val="2"/>
      <scheme val="minor"/>
    </font>
    <font>
      <b/>
      <u/>
      <sz val="12"/>
      <name val="Calibri"/>
      <family val="2"/>
      <scheme val="minor"/>
    </font>
    <font>
      <b/>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5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s>
  <cellStyleXfs count="10476">
    <xf numFmtId="0" fontId="0" fillId="0" borderId="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7" fillId="0" borderId="0" applyFont="0" applyFill="0" applyBorder="0" applyAlignment="0" applyProtection="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0" fontId="2" fillId="0" borderId="0"/>
    <xf numFmtId="0" fontId="43" fillId="0" borderId="0" applyNumberFormat="0" applyFill="0" applyBorder="0" applyAlignment="0" applyProtection="0"/>
  </cellStyleXfs>
  <cellXfs count="367">
    <xf numFmtId="0" fontId="0" fillId="0" borderId="0" xfId="0"/>
    <xf numFmtId="17" fontId="0" fillId="0" borderId="0" xfId="0" applyNumberFormat="1"/>
    <xf numFmtId="14" fontId="0" fillId="0" borderId="0" xfId="0" applyNumberFormat="1"/>
    <xf numFmtId="0" fontId="0" fillId="2" borderId="0" xfId="0" applyFill="1"/>
    <xf numFmtId="174" fontId="0" fillId="0" borderId="0" xfId="0" applyNumberFormat="1"/>
    <xf numFmtId="0" fontId="2" fillId="0" borderId="0" xfId="10474" applyProtection="1">
      <protection hidden="1"/>
    </xf>
    <xf numFmtId="0" fontId="43" fillId="0" borderId="0" xfId="10475" applyAlignment="1" applyProtection="1">
      <alignment horizontal="left"/>
      <protection hidden="1"/>
    </xf>
    <xf numFmtId="0" fontId="19" fillId="0" borderId="0" xfId="10474" applyFont="1" applyAlignment="1" applyProtection="1">
      <alignment horizontal="center"/>
      <protection hidden="1"/>
    </xf>
    <xf numFmtId="0" fontId="2" fillId="0" borderId="0" xfId="10474" applyAlignment="1" applyProtection="1">
      <alignment horizontal="center"/>
      <protection hidden="1"/>
    </xf>
    <xf numFmtId="0" fontId="20" fillId="0" borderId="0" xfId="10474" applyFont="1" applyAlignment="1" applyProtection="1">
      <alignment horizontal="center" vertical="center"/>
      <protection hidden="1"/>
    </xf>
    <xf numFmtId="0" fontId="41" fillId="0" borderId="15" xfId="10474" applyFont="1" applyBorder="1" applyAlignment="1" applyProtection="1">
      <alignment horizontal="center" vertical="center"/>
      <protection hidden="1"/>
    </xf>
    <xf numFmtId="0" fontId="22" fillId="0" borderId="15" xfId="10474" applyFont="1" applyBorder="1" applyAlignment="1" applyProtection="1">
      <alignment wrapText="1"/>
      <protection hidden="1"/>
    </xf>
    <xf numFmtId="0" fontId="2" fillId="0" borderId="15" xfId="10474" applyBorder="1" applyAlignment="1" applyProtection="1">
      <alignment horizontal="center" vertical="center"/>
      <protection hidden="1"/>
    </xf>
    <xf numFmtId="0" fontId="21" fillId="0" borderId="15" xfId="10474" applyFont="1" applyBorder="1" applyAlignment="1" applyProtection="1">
      <alignment horizontal="left" vertical="center" wrapText="1"/>
      <protection hidden="1"/>
    </xf>
    <xf numFmtId="0" fontId="22" fillId="0" borderId="15" xfId="10474" applyFont="1" applyBorder="1" applyAlignment="1" applyProtection="1">
      <alignment vertical="center"/>
      <protection hidden="1"/>
    </xf>
    <xf numFmtId="0" fontId="16" fillId="0" borderId="15" xfId="10474" applyFont="1" applyBorder="1" applyAlignment="1" applyProtection="1">
      <alignment vertical="center" wrapText="1"/>
      <protection hidden="1"/>
    </xf>
    <xf numFmtId="0" fontId="50" fillId="0" borderId="15" xfId="10474" applyFont="1" applyBorder="1" applyAlignment="1" applyProtection="1">
      <alignment vertical="center"/>
      <protection hidden="1"/>
    </xf>
    <xf numFmtId="0" fontId="50" fillId="0" borderId="15" xfId="10474" applyFont="1" applyBorder="1" applyProtection="1">
      <protection hidden="1"/>
    </xf>
    <xf numFmtId="0" fontId="22" fillId="0" borderId="15" xfId="10474" applyFont="1" applyBorder="1" applyAlignment="1" applyProtection="1">
      <alignment vertical="center" wrapText="1"/>
      <protection hidden="1"/>
    </xf>
    <xf numFmtId="0" fontId="16" fillId="0" borderId="15" xfId="10474" applyFont="1" applyBorder="1" applyAlignment="1" applyProtection="1">
      <alignment wrapText="1"/>
      <protection hidden="1"/>
    </xf>
    <xf numFmtId="0" fontId="21" fillId="0" borderId="15" xfId="10474" applyFont="1" applyBorder="1" applyAlignment="1" applyProtection="1">
      <alignment vertical="center" wrapText="1"/>
      <protection hidden="1"/>
    </xf>
    <xf numFmtId="0" fontId="41" fillId="0" borderId="15" xfId="0" applyFont="1" applyBorder="1" applyAlignment="1" applyProtection="1">
      <alignment horizontal="center" vertical="center"/>
      <protection hidden="1"/>
    </xf>
    <xf numFmtId="0" fontId="22" fillId="0" borderId="15" xfId="0" applyFont="1" applyBorder="1" applyAlignment="1" applyProtection="1">
      <alignment wrapText="1"/>
      <protection hidden="1"/>
    </xf>
    <xf numFmtId="0" fontId="0" fillId="0" borderId="15" xfId="0" applyBorder="1" applyAlignment="1" applyProtection="1">
      <alignment horizontal="center" vertical="center"/>
      <protection hidden="1"/>
    </xf>
    <xf numFmtId="0" fontId="21" fillId="0" borderId="15" xfId="0" applyFont="1" applyBorder="1" applyAlignment="1" applyProtection="1">
      <alignment horizontal="left" vertical="center" wrapText="1"/>
      <protection hidden="1"/>
    </xf>
    <xf numFmtId="0" fontId="1" fillId="0" borderId="0" xfId="10474" applyFont="1" applyProtection="1">
      <protection hidden="1"/>
    </xf>
    <xf numFmtId="166" fontId="26" fillId="0" borderId="17" xfId="0" applyNumberFormat="1" applyFont="1" applyBorder="1" applyProtection="1">
      <protection hidden="1"/>
    </xf>
    <xf numFmtId="166" fontId="26" fillId="0" borderId="16" xfId="0" applyNumberFormat="1" applyFont="1" applyBorder="1" applyProtection="1">
      <protection hidden="1"/>
    </xf>
    <xf numFmtId="166" fontId="26" fillId="0" borderId="28" xfId="0" applyNumberFormat="1" applyFont="1" applyBorder="1" applyProtection="1">
      <protection hidden="1"/>
    </xf>
    <xf numFmtId="166" fontId="26" fillId="0" borderId="18" xfId="0" applyNumberFormat="1" applyFont="1" applyBorder="1" applyProtection="1">
      <protection hidden="1"/>
    </xf>
    <xf numFmtId="165" fontId="26" fillId="0" borderId="10" xfId="0" applyNumberFormat="1" applyFont="1" applyBorder="1" applyProtection="1">
      <protection hidden="1"/>
    </xf>
    <xf numFmtId="164" fontId="38" fillId="0" borderId="14" xfId="1" applyNumberFormat="1" applyFont="1" applyFill="1" applyBorder="1" applyProtection="1">
      <protection hidden="1"/>
    </xf>
    <xf numFmtId="164" fontId="38" fillId="0" borderId="0" xfId="1" applyNumberFormat="1" applyFont="1" applyFill="1" applyBorder="1" applyProtection="1">
      <protection hidden="1"/>
    </xf>
    <xf numFmtId="164" fontId="38" fillId="0" borderId="20" xfId="1" applyNumberFormat="1" applyFont="1" applyFill="1" applyBorder="1" applyProtection="1">
      <protection hidden="1"/>
    </xf>
    <xf numFmtId="0" fontId="24" fillId="0" borderId="13" xfId="0" applyFont="1" applyBorder="1" applyProtection="1">
      <protection hidden="1"/>
    </xf>
    <xf numFmtId="0" fontId="24" fillId="0" borderId="5" xfId="0" applyFont="1" applyBorder="1" applyProtection="1">
      <protection hidden="1"/>
    </xf>
    <xf numFmtId="0" fontId="24" fillId="0" borderId="12" xfId="0" applyFont="1" applyBorder="1" applyProtection="1">
      <protection hidden="1"/>
    </xf>
    <xf numFmtId="0" fontId="24" fillId="0" borderId="22" xfId="0" applyFont="1" applyBorder="1" applyProtection="1">
      <protection hidden="1"/>
    </xf>
    <xf numFmtId="0" fontId="24" fillId="0" borderId="10" xfId="0" applyFont="1" applyBorder="1" applyProtection="1">
      <protection hidden="1"/>
    </xf>
    <xf numFmtId="0" fontId="24" fillId="0" borderId="14" xfId="0" applyFont="1" applyBorder="1" applyProtection="1">
      <protection hidden="1"/>
    </xf>
    <xf numFmtId="0" fontId="24" fillId="0" borderId="0" xfId="0" applyFont="1" applyProtection="1">
      <protection hidden="1"/>
    </xf>
    <xf numFmtId="0" fontId="24" fillId="0" borderId="20" xfId="0" applyFont="1" applyBorder="1" applyProtection="1">
      <protection hidden="1"/>
    </xf>
    <xf numFmtId="167" fontId="28" fillId="0" borderId="10" xfId="0" applyNumberFormat="1" applyFont="1" applyBorder="1" applyProtection="1">
      <protection hidden="1"/>
    </xf>
    <xf numFmtId="167" fontId="24" fillId="0" borderId="14" xfId="0" applyNumberFormat="1" applyFont="1" applyBorder="1" applyProtection="1">
      <protection hidden="1"/>
    </xf>
    <xf numFmtId="167" fontId="24" fillId="0" borderId="0" xfId="0" applyNumberFormat="1" applyFont="1" applyProtection="1">
      <protection hidden="1"/>
    </xf>
    <xf numFmtId="167" fontId="24" fillId="0" borderId="20" xfId="0" applyNumberFormat="1" applyFont="1" applyBorder="1" applyProtection="1">
      <protection hidden="1"/>
    </xf>
    <xf numFmtId="168" fontId="29" fillId="0" borderId="14" xfId="0" applyNumberFormat="1" applyFont="1" applyBorder="1" applyProtection="1">
      <protection hidden="1"/>
    </xf>
    <xf numFmtId="168" fontId="29" fillId="0" borderId="0" xfId="0" applyNumberFormat="1" applyFont="1" applyProtection="1">
      <protection hidden="1"/>
    </xf>
    <xf numFmtId="168" fontId="29" fillId="0" borderId="20" xfId="0" applyNumberFormat="1" applyFont="1" applyBorder="1" applyAlignment="1" applyProtection="1">
      <alignment horizontal="right"/>
      <protection hidden="1"/>
    </xf>
    <xf numFmtId="169" fontId="28" fillId="0" borderId="10" xfId="0" applyNumberFormat="1" applyFont="1" applyBorder="1" applyProtection="1">
      <protection hidden="1"/>
    </xf>
    <xf numFmtId="169" fontId="28" fillId="0" borderId="30" xfId="0" applyNumberFormat="1" applyFont="1" applyBorder="1" applyProtection="1">
      <protection hidden="1"/>
    </xf>
    <xf numFmtId="170" fontId="29" fillId="0" borderId="25" xfId="0" applyNumberFormat="1" applyFont="1" applyBorder="1" applyProtection="1">
      <protection hidden="1"/>
    </xf>
    <xf numFmtId="170" fontId="29" fillId="0" borderId="24" xfId="0" applyNumberFormat="1" applyFont="1" applyBorder="1" applyProtection="1">
      <protection hidden="1"/>
    </xf>
    <xf numFmtId="170" fontId="29" fillId="0" borderId="26" xfId="0" applyNumberFormat="1" applyFont="1" applyBorder="1" applyAlignment="1" applyProtection="1">
      <alignment horizontal="right"/>
      <protection hidden="1"/>
    </xf>
    <xf numFmtId="172" fontId="26" fillId="0" borderId="40" xfId="0" applyNumberFormat="1" applyFont="1" applyBorder="1" applyProtection="1">
      <protection hidden="1"/>
    </xf>
    <xf numFmtId="172" fontId="26" fillId="0" borderId="16" xfId="0" applyNumberFormat="1" applyFont="1" applyBorder="1" applyProtection="1">
      <protection hidden="1"/>
    </xf>
    <xf numFmtId="172" fontId="26" fillId="0" borderId="18" xfId="0" applyNumberFormat="1" applyFont="1" applyBorder="1" applyProtection="1">
      <protection hidden="1"/>
    </xf>
    <xf numFmtId="3" fontId="25" fillId="0" borderId="41" xfId="0" applyNumberFormat="1" applyFont="1" applyBorder="1" applyProtection="1">
      <protection hidden="1"/>
    </xf>
    <xf numFmtId="168" fontId="30" fillId="0" borderId="10" xfId="0" applyNumberFormat="1" applyFont="1" applyBorder="1" applyProtection="1">
      <protection hidden="1"/>
    </xf>
    <xf numFmtId="168" fontId="30" fillId="0" borderId="0" xfId="0" applyNumberFormat="1" applyFont="1" applyProtection="1">
      <protection hidden="1"/>
    </xf>
    <xf numFmtId="168" fontId="30" fillId="0" borderId="20" xfId="0" applyNumberFormat="1" applyFont="1" applyBorder="1" applyAlignment="1" applyProtection="1">
      <alignment horizontal="right"/>
      <protection hidden="1"/>
    </xf>
    <xf numFmtId="0" fontId="24" fillId="0" borderId="42" xfId="0" applyFont="1" applyBorder="1" applyProtection="1">
      <protection hidden="1"/>
    </xf>
    <xf numFmtId="0" fontId="24" fillId="0" borderId="41" xfId="0" applyFont="1" applyBorder="1" applyProtection="1">
      <protection hidden="1"/>
    </xf>
    <xf numFmtId="172" fontId="28" fillId="0" borderId="41" xfId="0" applyNumberFormat="1" applyFont="1" applyBorder="1" applyProtection="1">
      <protection hidden="1"/>
    </xf>
    <xf numFmtId="172" fontId="28" fillId="0" borderId="14" xfId="0" applyNumberFormat="1" applyFont="1" applyBorder="1" applyProtection="1">
      <protection hidden="1"/>
    </xf>
    <xf numFmtId="172" fontId="28" fillId="0" borderId="10" xfId="0" applyNumberFormat="1" applyFont="1" applyBorder="1" applyProtection="1">
      <protection hidden="1"/>
    </xf>
    <xf numFmtId="172" fontId="28" fillId="0" borderId="0" xfId="0" applyNumberFormat="1" applyFont="1" applyProtection="1">
      <protection hidden="1"/>
    </xf>
    <xf numFmtId="172" fontId="24" fillId="0" borderId="20" xfId="0" applyNumberFormat="1" applyFont="1" applyBorder="1" applyProtection="1">
      <protection hidden="1"/>
    </xf>
    <xf numFmtId="164" fontId="39" fillId="0" borderId="14" xfId="1" applyNumberFormat="1" applyFont="1" applyFill="1" applyBorder="1" applyProtection="1">
      <protection hidden="1"/>
    </xf>
    <xf numFmtId="168" fontId="29" fillId="0" borderId="10" xfId="0" applyNumberFormat="1" applyFont="1" applyBorder="1" applyProtection="1">
      <protection hidden="1"/>
    </xf>
    <xf numFmtId="168" fontId="30" fillId="0" borderId="14" xfId="0" applyNumberFormat="1" applyFont="1" applyBorder="1" applyProtection="1">
      <protection hidden="1"/>
    </xf>
    <xf numFmtId="3" fontId="28" fillId="0" borderId="43" xfId="0" applyNumberFormat="1" applyFont="1" applyBorder="1" applyProtection="1">
      <protection hidden="1"/>
    </xf>
    <xf numFmtId="168" fontId="30" fillId="0" borderId="25" xfId="0" applyNumberFormat="1" applyFont="1" applyBorder="1" applyProtection="1">
      <protection hidden="1"/>
    </xf>
    <xf numFmtId="168" fontId="30" fillId="0" borderId="30" xfId="0" applyNumberFormat="1" applyFont="1" applyBorder="1" applyProtection="1">
      <protection hidden="1"/>
    </xf>
    <xf numFmtId="168" fontId="30" fillId="0" borderId="24" xfId="0" applyNumberFormat="1" applyFont="1" applyBorder="1" applyProtection="1">
      <protection hidden="1"/>
    </xf>
    <xf numFmtId="168" fontId="30" fillId="0" borderId="26" xfId="0" applyNumberFormat="1" applyFont="1" applyBorder="1" applyAlignment="1" applyProtection="1">
      <alignment horizontal="right"/>
      <protection hidden="1"/>
    </xf>
    <xf numFmtId="9" fontId="25" fillId="0" borderId="14" xfId="0" applyNumberFormat="1" applyFont="1" applyBorder="1" applyAlignment="1" applyProtection="1">
      <alignment horizontal="center" wrapText="1"/>
      <protection hidden="1"/>
    </xf>
    <xf numFmtId="9" fontId="25" fillId="0" borderId="9" xfId="0" applyNumberFormat="1" applyFont="1" applyBorder="1" applyAlignment="1" applyProtection="1">
      <alignment horizontal="right" vertical="center"/>
      <protection hidden="1"/>
    </xf>
    <xf numFmtId="2" fontId="24" fillId="0" borderId="4" xfId="0" applyNumberFormat="1" applyFont="1" applyBorder="1" applyProtection="1">
      <protection hidden="1"/>
    </xf>
    <xf numFmtId="2" fontId="24" fillId="0" borderId="10" xfId="0" applyNumberFormat="1" applyFont="1" applyBorder="1" applyProtection="1">
      <protection hidden="1"/>
    </xf>
    <xf numFmtId="9" fontId="25" fillId="0" borderId="5" xfId="0" applyNumberFormat="1" applyFont="1" applyBorder="1" applyAlignment="1" applyProtection="1">
      <alignment horizontal="center" wrapText="1"/>
      <protection hidden="1"/>
    </xf>
    <xf numFmtId="9" fontId="25" fillId="0" borderId="11" xfId="0" applyNumberFormat="1" applyFont="1" applyBorder="1" applyAlignment="1" applyProtection="1">
      <alignment horizontal="right" vertical="center"/>
      <protection hidden="1"/>
    </xf>
    <xf numFmtId="2" fontId="24" fillId="0" borderId="13" xfId="0" applyNumberFormat="1" applyFont="1" applyBorder="1" applyProtection="1">
      <protection hidden="1"/>
    </xf>
    <xf numFmtId="0" fontId="32" fillId="3" borderId="42" xfId="0" applyFont="1" applyFill="1" applyBorder="1" applyAlignment="1" applyProtection="1">
      <alignment horizontal="center" vertical="center" wrapText="1"/>
      <protection hidden="1"/>
    </xf>
    <xf numFmtId="0" fontId="32" fillId="3" borderId="11" xfId="0" applyFont="1" applyFill="1" applyBorder="1" applyAlignment="1" applyProtection="1">
      <alignment horizontal="center" vertical="center" wrapText="1"/>
      <protection hidden="1"/>
    </xf>
    <xf numFmtId="0" fontId="32" fillId="3" borderId="22" xfId="0" applyFont="1" applyFill="1" applyBorder="1" applyAlignment="1" applyProtection="1">
      <alignment horizontal="center" vertical="center" wrapText="1"/>
      <protection hidden="1"/>
    </xf>
    <xf numFmtId="0" fontId="32" fillId="0" borderId="55" xfId="0" applyFont="1" applyBorder="1" applyProtection="1">
      <protection hidden="1"/>
    </xf>
    <xf numFmtId="173" fontId="32" fillId="0" borderId="2" xfId="10473" applyNumberFormat="1" applyFont="1" applyBorder="1" applyProtection="1">
      <protection hidden="1"/>
    </xf>
    <xf numFmtId="173" fontId="32" fillId="0" borderId="56" xfId="10473" applyNumberFormat="1" applyFont="1" applyBorder="1" applyProtection="1">
      <protection hidden="1"/>
    </xf>
    <xf numFmtId="0" fontId="32" fillId="0" borderId="19" xfId="0" applyFont="1" applyBorder="1" applyProtection="1">
      <protection hidden="1"/>
    </xf>
    <xf numFmtId="173" fontId="32" fillId="0" borderId="9" xfId="10473" applyNumberFormat="1" applyFont="1" applyBorder="1" applyProtection="1">
      <protection hidden="1"/>
    </xf>
    <xf numFmtId="173" fontId="32" fillId="0" borderId="20" xfId="10473" applyNumberFormat="1" applyFont="1" applyBorder="1" applyProtection="1">
      <protection hidden="1"/>
    </xf>
    <xf numFmtId="0" fontId="32" fillId="0" borderId="23" xfId="0" applyFont="1" applyBorder="1" applyProtection="1">
      <protection hidden="1"/>
    </xf>
    <xf numFmtId="173" fontId="32" fillId="0" borderId="57" xfId="10473" applyNumberFormat="1" applyFont="1" applyBorder="1" applyProtection="1">
      <protection hidden="1"/>
    </xf>
    <xf numFmtId="173" fontId="32" fillId="0" borderId="26" xfId="10473" applyNumberFormat="1" applyFont="1" applyBorder="1" applyProtection="1">
      <protection hidden="1"/>
    </xf>
    <xf numFmtId="174" fontId="26" fillId="4" borderId="15" xfId="0" applyNumberFormat="1" applyFont="1" applyFill="1" applyBorder="1" applyAlignment="1" applyProtection="1">
      <alignment horizontal="center" vertical="center"/>
      <protection hidden="1"/>
    </xf>
    <xf numFmtId="3" fontId="27" fillId="0" borderId="8" xfId="0" applyNumberFormat="1" applyFont="1" applyBorder="1" applyProtection="1">
      <protection hidden="1"/>
    </xf>
    <xf numFmtId="3" fontId="27" fillId="0" borderId="15" xfId="0" applyNumberFormat="1" applyFont="1" applyBorder="1" applyProtection="1">
      <protection hidden="1"/>
    </xf>
    <xf numFmtId="9" fontId="34" fillId="0" borderId="15" xfId="1" applyFont="1" applyBorder="1" applyProtection="1">
      <protection hidden="1"/>
    </xf>
    <xf numFmtId="3" fontId="24" fillId="0" borderId="0" xfId="0" applyNumberFormat="1" applyFont="1" applyProtection="1">
      <protection hidden="1"/>
    </xf>
    <xf numFmtId="9" fontId="33" fillId="0" borderId="0" xfId="1" applyFont="1" applyBorder="1" applyProtection="1">
      <protection hidden="1"/>
    </xf>
    <xf numFmtId="9" fontId="33" fillId="0" borderId="10" xfId="1" applyFont="1" applyBorder="1" applyProtection="1">
      <protection hidden="1"/>
    </xf>
    <xf numFmtId="3" fontId="27" fillId="0" borderId="0" xfId="0" applyNumberFormat="1" applyFont="1" applyProtection="1">
      <protection hidden="1"/>
    </xf>
    <xf numFmtId="3" fontId="24" fillId="0" borderId="0" xfId="1" applyNumberFormat="1" applyFont="1" applyBorder="1" applyProtection="1">
      <protection hidden="1"/>
    </xf>
    <xf numFmtId="3" fontId="24" fillId="0" borderId="0" xfId="0" applyNumberFormat="1" applyFont="1" applyAlignment="1" applyProtection="1">
      <alignment horizontal="right" vertical="center"/>
      <protection hidden="1"/>
    </xf>
    <xf numFmtId="1" fontId="24" fillId="0" borderId="0" xfId="0" applyNumberFormat="1" applyFont="1" applyAlignment="1" applyProtection="1">
      <alignment horizontal="right" vertical="center"/>
      <protection hidden="1"/>
    </xf>
    <xf numFmtId="0" fontId="24" fillId="0" borderId="0" xfId="0" applyFont="1" applyAlignment="1" applyProtection="1">
      <alignment horizontal="right" vertical="center"/>
      <protection hidden="1"/>
    </xf>
    <xf numFmtId="9" fontId="33" fillId="0" borderId="4" xfId="1" applyFont="1" applyBorder="1" applyProtection="1">
      <protection hidden="1"/>
    </xf>
    <xf numFmtId="0" fontId="24" fillId="0" borderId="12" xfId="0" applyFont="1" applyBorder="1" applyAlignment="1" applyProtection="1">
      <alignment horizontal="right" vertical="center"/>
      <protection hidden="1"/>
    </xf>
    <xf numFmtId="0" fontId="24" fillId="0" borderId="13" xfId="0" applyFont="1" applyBorder="1" applyAlignment="1" applyProtection="1">
      <alignment horizontal="right" vertical="center"/>
      <protection hidden="1"/>
    </xf>
    <xf numFmtId="0" fontId="24" fillId="0" borderId="12" xfId="0" applyFont="1" applyBorder="1" applyAlignment="1" applyProtection="1">
      <alignment horizontal="right"/>
      <protection hidden="1"/>
    </xf>
    <xf numFmtId="0" fontId="24" fillId="0" borderId="13" xfId="0" applyFont="1" applyBorder="1" applyAlignment="1" applyProtection="1">
      <alignment horizontal="right"/>
      <protection hidden="1"/>
    </xf>
    <xf numFmtId="3" fontId="24" fillId="0" borderId="12" xfId="0" applyNumberFormat="1" applyFont="1" applyBorder="1" applyAlignment="1" applyProtection="1">
      <alignment horizontal="right" vertical="center"/>
      <protection hidden="1"/>
    </xf>
    <xf numFmtId="3" fontId="24" fillId="0" borderId="12" xfId="0" applyNumberFormat="1" applyFont="1" applyBorder="1" applyProtection="1">
      <protection hidden="1"/>
    </xf>
    <xf numFmtId="3" fontId="24" fillId="0" borderId="12" xfId="1" applyNumberFormat="1" applyFont="1" applyBorder="1" applyProtection="1">
      <protection hidden="1"/>
    </xf>
    <xf numFmtId="9" fontId="33" fillId="0" borderId="12" xfId="1" applyFont="1" applyBorder="1" applyProtection="1">
      <protection hidden="1"/>
    </xf>
    <xf numFmtId="9" fontId="33" fillId="0" borderId="13" xfId="1" applyFont="1" applyBorder="1" applyProtection="1">
      <protection hidden="1"/>
    </xf>
    <xf numFmtId="9" fontId="34" fillId="0" borderId="15" xfId="1" applyFont="1" applyFill="1" applyBorder="1" applyProtection="1">
      <protection hidden="1"/>
    </xf>
    <xf numFmtId="0" fontId="24" fillId="0" borderId="9" xfId="0" applyFont="1" applyBorder="1" applyProtection="1">
      <protection hidden="1"/>
    </xf>
    <xf numFmtId="9" fontId="33" fillId="0" borderId="0" xfId="1" applyFont="1" applyFill="1" applyBorder="1" applyProtection="1">
      <protection hidden="1"/>
    </xf>
    <xf numFmtId="9" fontId="33" fillId="0" borderId="10" xfId="1" applyFont="1" applyFill="1" applyBorder="1" applyProtection="1">
      <protection hidden="1"/>
    </xf>
    <xf numFmtId="3" fontId="24" fillId="0" borderId="9" xfId="0" applyNumberFormat="1" applyFont="1" applyBorder="1" applyProtection="1">
      <protection hidden="1"/>
    </xf>
    <xf numFmtId="0" fontId="24" fillId="0" borderId="11" xfId="0" applyFont="1" applyBorder="1" applyProtection="1">
      <protection hidden="1"/>
    </xf>
    <xf numFmtId="3" fontId="24" fillId="0" borderId="10" xfId="0" applyNumberFormat="1" applyFont="1" applyBorder="1" applyProtection="1">
      <protection hidden="1"/>
    </xf>
    <xf numFmtId="0" fontId="33" fillId="0" borderId="0" xfId="0" applyFont="1" applyProtection="1">
      <protection hidden="1"/>
    </xf>
    <xf numFmtId="9" fontId="34" fillId="0" borderId="14" xfId="1" applyFont="1" applyFill="1" applyBorder="1" applyProtection="1">
      <protection hidden="1"/>
    </xf>
    <xf numFmtId="1" fontId="24" fillId="0" borderId="9" xfId="0" applyNumberFormat="1" applyFont="1" applyBorder="1" applyProtection="1">
      <protection hidden="1"/>
    </xf>
    <xf numFmtId="3" fontId="24" fillId="0" borderId="10" xfId="1" applyNumberFormat="1" applyFont="1" applyFill="1" applyBorder="1" applyProtection="1">
      <protection hidden="1"/>
    </xf>
    <xf numFmtId="3" fontId="24" fillId="0" borderId="0" xfId="1" applyNumberFormat="1" applyFont="1" applyFill="1" applyBorder="1" applyProtection="1">
      <protection hidden="1"/>
    </xf>
    <xf numFmtId="1" fontId="27" fillId="0" borderId="15" xfId="0" applyNumberFormat="1" applyFont="1" applyBorder="1" applyProtection="1">
      <protection hidden="1"/>
    </xf>
    <xf numFmtId="1" fontId="24" fillId="0" borderId="12" xfId="0" applyNumberFormat="1" applyFont="1" applyBorder="1" applyProtection="1">
      <protection hidden="1"/>
    </xf>
    <xf numFmtId="3" fontId="24" fillId="0" borderId="13" xfId="1" applyNumberFormat="1" applyFont="1" applyFill="1" applyBorder="1" applyProtection="1">
      <protection hidden="1"/>
    </xf>
    <xf numFmtId="3" fontId="24" fillId="0" borderId="12" xfId="1" applyNumberFormat="1" applyFont="1" applyFill="1" applyBorder="1" applyProtection="1">
      <protection hidden="1"/>
    </xf>
    <xf numFmtId="9" fontId="34" fillId="0" borderId="5" xfId="1" applyFont="1" applyFill="1" applyBorder="1" applyProtection="1">
      <protection hidden="1"/>
    </xf>
    <xf numFmtId="3" fontId="24" fillId="0" borderId="13" xfId="0" applyNumberFormat="1" applyFont="1" applyBorder="1" applyProtection="1">
      <protection hidden="1"/>
    </xf>
    <xf numFmtId="9" fontId="34" fillId="0" borderId="13" xfId="1" applyFont="1" applyFill="1" applyBorder="1" applyProtection="1">
      <protection hidden="1"/>
    </xf>
    <xf numFmtId="3" fontId="27" fillId="0" borderId="0" xfId="10471" applyNumberFormat="1" applyFont="1" applyProtection="1">
      <protection hidden="1"/>
    </xf>
    <xf numFmtId="9" fontId="34" fillId="0" borderId="0" xfId="10472" applyFont="1" applyBorder="1" applyProtection="1">
      <protection hidden="1"/>
    </xf>
    <xf numFmtId="9" fontId="34" fillId="0" borderId="10" xfId="10472" applyFont="1" applyBorder="1" applyProtection="1">
      <protection hidden="1"/>
    </xf>
    <xf numFmtId="164" fontId="34" fillId="0" borderId="0" xfId="10472" applyNumberFormat="1" applyFont="1" applyBorder="1" applyProtection="1">
      <protection hidden="1"/>
    </xf>
    <xf numFmtId="0" fontId="24" fillId="0" borderId="11" xfId="10471" applyFont="1" applyBorder="1" applyProtection="1">
      <protection hidden="1"/>
    </xf>
    <xf numFmtId="0" fontId="24" fillId="0" borderId="12" xfId="10471" applyFont="1" applyBorder="1" applyProtection="1">
      <protection hidden="1"/>
    </xf>
    <xf numFmtId="3" fontId="24" fillId="0" borderId="12" xfId="10471" applyNumberFormat="1" applyFont="1" applyBorder="1" applyProtection="1">
      <protection hidden="1"/>
    </xf>
    <xf numFmtId="9" fontId="33" fillId="0" borderId="12" xfId="10472" applyFont="1" applyBorder="1" applyProtection="1">
      <protection hidden="1"/>
    </xf>
    <xf numFmtId="9" fontId="33" fillId="0" borderId="13" xfId="10472" applyFont="1" applyBorder="1" applyProtection="1">
      <protection hidden="1"/>
    </xf>
    <xf numFmtId="164" fontId="33" fillId="0" borderId="12" xfId="10472" applyNumberFormat="1" applyFont="1" applyBorder="1" applyProtection="1">
      <protection hidden="1"/>
    </xf>
    <xf numFmtId="3" fontId="24" fillId="0" borderId="9" xfId="10471" applyNumberFormat="1" applyFont="1" applyBorder="1" applyProtection="1">
      <protection hidden="1"/>
    </xf>
    <xf numFmtId="3" fontId="24" fillId="0" borderId="0" xfId="10471" applyNumberFormat="1" applyFont="1" applyProtection="1">
      <protection hidden="1"/>
    </xf>
    <xf numFmtId="9" fontId="33" fillId="0" borderId="0" xfId="10472" applyFont="1" applyBorder="1" applyProtection="1">
      <protection hidden="1"/>
    </xf>
    <xf numFmtId="164" fontId="33" fillId="0" borderId="0" xfId="10472" applyNumberFormat="1" applyFont="1" applyBorder="1" applyProtection="1">
      <protection hidden="1"/>
    </xf>
    <xf numFmtId="9" fontId="33" fillId="0" borderId="10" xfId="10472" applyFont="1" applyBorder="1" applyProtection="1">
      <protection hidden="1"/>
    </xf>
    <xf numFmtId="3" fontId="24" fillId="0" borderId="11" xfId="10471" applyNumberFormat="1" applyFont="1" applyBorder="1" applyProtection="1">
      <protection hidden="1"/>
    </xf>
    <xf numFmtId="0" fontId="24" fillId="0" borderId="12" xfId="10471" applyFont="1" applyBorder="1" applyAlignment="1" applyProtection="1">
      <alignment horizontal="right" vertical="center"/>
      <protection hidden="1"/>
    </xf>
    <xf numFmtId="0" fontId="24" fillId="0" borderId="11" xfId="10471" applyFont="1" applyBorder="1" applyAlignment="1" applyProtection="1">
      <alignment horizontal="right"/>
      <protection hidden="1"/>
    </xf>
    <xf numFmtId="0" fontId="24" fillId="0" borderId="12" xfId="10471" applyFont="1" applyBorder="1" applyAlignment="1" applyProtection="1">
      <alignment horizontal="right"/>
      <protection hidden="1"/>
    </xf>
    <xf numFmtId="0" fontId="24" fillId="0" borderId="13" xfId="10471" applyFont="1" applyBorder="1" applyAlignment="1" applyProtection="1">
      <alignment horizontal="right"/>
      <protection hidden="1"/>
    </xf>
    <xf numFmtId="0" fontId="24" fillId="3" borderId="15" xfId="10471" applyFont="1" applyFill="1" applyBorder="1" applyAlignment="1" applyProtection="1">
      <alignment horizontal="center" vertical="center" wrapText="1"/>
      <protection hidden="1"/>
    </xf>
    <xf numFmtId="0" fontId="33" fillId="3" borderId="15" xfId="10471" applyFont="1" applyFill="1" applyBorder="1" applyAlignment="1" applyProtection="1">
      <alignment horizontal="center" vertical="center" wrapText="1"/>
      <protection hidden="1"/>
    </xf>
    <xf numFmtId="0" fontId="24" fillId="3" borderId="2" xfId="10471" applyFont="1" applyFill="1" applyBorder="1" applyProtection="1">
      <protection hidden="1"/>
    </xf>
    <xf numFmtId="0" fontId="24" fillId="0" borderId="2" xfId="10471" applyFont="1" applyBorder="1" applyProtection="1">
      <protection hidden="1"/>
    </xf>
    <xf numFmtId="0" fontId="24" fillId="0" borderId="3" xfId="10471" applyFont="1" applyBorder="1" applyProtection="1">
      <protection hidden="1"/>
    </xf>
    <xf numFmtId="3" fontId="24" fillId="0" borderId="3" xfId="10471" applyNumberFormat="1" applyFont="1" applyBorder="1" applyProtection="1">
      <protection hidden="1"/>
    </xf>
    <xf numFmtId="0" fontId="24" fillId="0" borderId="4" xfId="10471" applyFont="1" applyBorder="1" applyProtection="1">
      <protection hidden="1"/>
    </xf>
    <xf numFmtId="0" fontId="27" fillId="3" borderId="14" xfId="10471" applyFont="1" applyFill="1" applyBorder="1" applyProtection="1">
      <protection hidden="1"/>
    </xf>
    <xf numFmtId="0" fontId="24" fillId="3" borderId="11" xfId="10471" applyFont="1" applyFill="1" applyBorder="1" applyProtection="1">
      <protection hidden="1"/>
    </xf>
    <xf numFmtId="0" fontId="24" fillId="3" borderId="9" xfId="10471" applyFont="1" applyFill="1" applyBorder="1" applyProtection="1">
      <protection hidden="1"/>
    </xf>
    <xf numFmtId="3" fontId="27" fillId="0" borderId="9" xfId="10471" applyNumberFormat="1" applyFont="1" applyBorder="1" applyProtection="1">
      <protection hidden="1"/>
    </xf>
    <xf numFmtId="0" fontId="24" fillId="0" borderId="11" xfId="2204" applyFont="1" applyBorder="1" applyProtection="1">
      <protection hidden="1"/>
    </xf>
    <xf numFmtId="0" fontId="24" fillId="0" borderId="12" xfId="2204" applyFont="1" applyBorder="1" applyProtection="1">
      <protection hidden="1"/>
    </xf>
    <xf numFmtId="3" fontId="24" fillId="0" borderId="12" xfId="2204" applyNumberFormat="1" applyFont="1" applyBorder="1" applyProtection="1">
      <protection hidden="1"/>
    </xf>
    <xf numFmtId="0" fontId="24" fillId="0" borderId="13" xfId="2204" applyFont="1" applyBorder="1" applyProtection="1">
      <protection hidden="1"/>
    </xf>
    <xf numFmtId="3" fontId="24" fillId="0" borderId="9" xfId="2204" applyNumberFormat="1" applyFont="1" applyBorder="1" applyProtection="1">
      <protection hidden="1"/>
    </xf>
    <xf numFmtId="3" fontId="24" fillId="0" borderId="0" xfId="2204" applyNumberFormat="1" applyFont="1" applyProtection="1">
      <protection hidden="1"/>
    </xf>
    <xf numFmtId="9" fontId="33" fillId="0" borderId="0" xfId="716" applyFont="1" applyBorder="1" applyProtection="1">
      <protection hidden="1"/>
    </xf>
    <xf numFmtId="9" fontId="33" fillId="0" borderId="10" xfId="716" applyFont="1" applyBorder="1" applyProtection="1">
      <protection hidden="1"/>
    </xf>
    <xf numFmtId="0" fontId="24" fillId="3" borderId="15" xfId="2204" applyFont="1" applyFill="1" applyBorder="1" applyAlignment="1" applyProtection="1">
      <alignment horizontal="center" vertical="center" wrapText="1"/>
      <protection hidden="1"/>
    </xf>
    <xf numFmtId="0" fontId="33" fillId="3" borderId="15" xfId="2204" applyFont="1" applyFill="1" applyBorder="1" applyAlignment="1" applyProtection="1">
      <alignment horizontal="center" vertical="center" wrapText="1"/>
      <protection hidden="1"/>
    </xf>
    <xf numFmtId="0" fontId="24" fillId="3" borderId="8" xfId="2204" applyFont="1" applyFill="1" applyBorder="1" applyAlignment="1" applyProtection="1">
      <alignment horizontal="center" vertical="center" wrapText="1"/>
      <protection hidden="1"/>
    </xf>
    <xf numFmtId="0" fontId="24" fillId="3" borderId="2" xfId="2204" applyFont="1" applyFill="1" applyBorder="1" applyProtection="1">
      <protection hidden="1"/>
    </xf>
    <xf numFmtId="0" fontId="24" fillId="0" borderId="2" xfId="2204" applyFont="1" applyBorder="1" applyProtection="1">
      <protection hidden="1"/>
    </xf>
    <xf numFmtId="0" fontId="24" fillId="0" borderId="3" xfId="2204" applyFont="1" applyBorder="1" applyProtection="1">
      <protection hidden="1"/>
    </xf>
    <xf numFmtId="3" fontId="24" fillId="0" borderId="3" xfId="2204" applyNumberFormat="1" applyFont="1" applyBorder="1" applyProtection="1">
      <protection hidden="1"/>
    </xf>
    <xf numFmtId="0" fontId="24" fillId="0" borderId="4" xfId="2204" applyFont="1" applyBorder="1" applyProtection="1">
      <protection hidden="1"/>
    </xf>
    <xf numFmtId="0" fontId="24" fillId="0" borderId="11" xfId="2204" applyFont="1" applyBorder="1" applyAlignment="1" applyProtection="1">
      <alignment horizontal="right" vertical="center"/>
      <protection hidden="1"/>
    </xf>
    <xf numFmtId="0" fontId="24" fillId="0" borderId="12" xfId="2204" applyFont="1" applyBorder="1" applyAlignment="1" applyProtection="1">
      <alignment horizontal="right" vertical="center"/>
      <protection hidden="1"/>
    </xf>
    <xf numFmtId="0" fontId="24" fillId="0" borderId="13" xfId="2204" applyFont="1" applyBorder="1" applyAlignment="1" applyProtection="1">
      <alignment horizontal="right" vertical="center"/>
      <protection hidden="1"/>
    </xf>
    <xf numFmtId="0" fontId="24" fillId="0" borderId="12" xfId="2204" applyFont="1" applyBorder="1" applyAlignment="1" applyProtection="1">
      <alignment horizontal="right"/>
      <protection hidden="1"/>
    </xf>
    <xf numFmtId="0" fontId="24" fillId="0" borderId="13" xfId="2204" applyFont="1" applyBorder="1" applyAlignment="1" applyProtection="1">
      <alignment horizontal="right"/>
      <protection hidden="1"/>
    </xf>
    <xf numFmtId="0" fontId="0" fillId="0" borderId="0" xfId="0" applyAlignment="1" applyProtection="1">
      <alignment vertical="center"/>
      <protection hidden="1"/>
    </xf>
    <xf numFmtId="0" fontId="14" fillId="0" borderId="0" xfId="719" applyFill="1" applyBorder="1" applyAlignment="1" applyProtection="1">
      <alignment horizontal="right" vertical="center"/>
      <protection hidden="1"/>
    </xf>
    <xf numFmtId="0" fontId="0" fillId="0" borderId="0" xfId="0" applyProtection="1">
      <protection hidden="1"/>
    </xf>
    <xf numFmtId="0" fontId="11" fillId="0" borderId="0" xfId="0" applyFont="1" applyAlignment="1" applyProtection="1">
      <alignment horizontal="left"/>
      <protection hidden="1"/>
    </xf>
    <xf numFmtId="0" fontId="18" fillId="0" borderId="0" xfId="0" applyFont="1" applyAlignment="1" applyProtection="1">
      <alignment horizontal="center"/>
      <protection hidden="1"/>
    </xf>
    <xf numFmtId="0" fontId="18" fillId="0" borderId="0" xfId="0" applyFont="1" applyAlignment="1" applyProtection="1">
      <alignment horizontal="left"/>
      <protection hidden="1"/>
    </xf>
    <xf numFmtId="0" fontId="14" fillId="0" borderId="0" xfId="719" applyAlignment="1" applyProtection="1">
      <alignment horizontal="center" vertical="center"/>
      <protection hidden="1"/>
    </xf>
    <xf numFmtId="0" fontId="23" fillId="0" borderId="0" xfId="0" applyFont="1" applyAlignment="1" applyProtection="1">
      <alignment horizontal="left" vertical="center" wrapText="1"/>
      <protection hidden="1"/>
    </xf>
    <xf numFmtId="0" fontId="0" fillId="0" borderId="0" xfId="0" applyAlignment="1" applyProtection="1">
      <alignment wrapText="1"/>
      <protection hidden="1"/>
    </xf>
    <xf numFmtId="0" fontId="15" fillId="0" borderId="0" xfId="0" applyFont="1" applyAlignment="1" applyProtection="1">
      <alignment horizontal="center"/>
      <protection hidden="1"/>
    </xf>
    <xf numFmtId="0" fontId="8" fillId="0" borderId="0" xfId="0" applyFont="1" applyAlignment="1" applyProtection="1">
      <alignment wrapText="1"/>
      <protection hidden="1"/>
    </xf>
    <xf numFmtId="0" fontId="0" fillId="0" borderId="0" xfId="0" applyAlignment="1" applyProtection="1">
      <alignment horizontal="left"/>
      <protection hidden="1"/>
    </xf>
    <xf numFmtId="0" fontId="12" fillId="0" borderId="0" xfId="0" applyFont="1" applyAlignment="1" applyProtection="1">
      <alignment horizontal="left" vertical="center"/>
      <protection hidden="1"/>
    </xf>
    <xf numFmtId="0" fontId="14" fillId="0" borderId="0" xfId="719" applyAlignment="1" applyProtection="1">
      <alignment horizontal="left" vertical="center"/>
      <protection hidden="1"/>
    </xf>
    <xf numFmtId="0" fontId="13" fillId="0" borderId="0" xfId="0" applyFont="1" applyAlignment="1" applyProtection="1">
      <alignment horizontal="left" vertical="center"/>
      <protection hidden="1"/>
    </xf>
    <xf numFmtId="0" fontId="24" fillId="0" borderId="0" xfId="0" applyFont="1" applyAlignment="1" applyProtection="1">
      <alignment vertical="center"/>
      <protection hidden="1"/>
    </xf>
    <xf numFmtId="0" fontId="35" fillId="0" borderId="0" xfId="719" applyFont="1" applyFill="1" applyBorder="1" applyAlignment="1" applyProtection="1">
      <alignment vertical="center"/>
      <protection hidden="1"/>
    </xf>
    <xf numFmtId="0" fontId="37" fillId="0" borderId="0" xfId="0" applyFont="1" applyProtection="1">
      <protection hidden="1"/>
    </xf>
    <xf numFmtId="0" fontId="24" fillId="0" borderId="0" xfId="0" applyFont="1" applyAlignment="1" applyProtection="1">
      <alignment horizontal="center" vertical="center"/>
      <protection hidden="1"/>
    </xf>
    <xf numFmtId="0" fontId="26" fillId="0" borderId="6" xfId="0" applyFont="1" applyBorder="1" applyAlignment="1" applyProtection="1">
      <alignment horizontal="center" vertical="center"/>
      <protection hidden="1"/>
    </xf>
    <xf numFmtId="174" fontId="27" fillId="2" borderId="15" xfId="0" applyNumberFormat="1" applyFont="1" applyFill="1" applyBorder="1" applyAlignment="1" applyProtection="1">
      <alignment horizontal="center" vertical="center"/>
      <protection locked="0" hidden="1"/>
    </xf>
    <xf numFmtId="0" fontId="35" fillId="0" borderId="0" xfId="719" applyFont="1" applyFill="1" applyBorder="1" applyAlignment="1" applyProtection="1">
      <alignment horizontal="center" vertical="center"/>
      <protection hidden="1"/>
    </xf>
    <xf numFmtId="0" fontId="25" fillId="3" borderId="32" xfId="0" applyFont="1" applyFill="1" applyBorder="1" applyAlignment="1" applyProtection="1">
      <alignment horizontal="center" vertical="center" wrapText="1"/>
      <protection hidden="1"/>
    </xf>
    <xf numFmtId="0" fontId="25" fillId="3" borderId="27" xfId="0" applyFont="1" applyFill="1" applyBorder="1" applyAlignment="1" applyProtection="1">
      <alignment horizontal="center" vertical="center" wrapText="1"/>
      <protection hidden="1"/>
    </xf>
    <xf numFmtId="0" fontId="25" fillId="3" borderId="33" xfId="0" applyFont="1" applyFill="1" applyBorder="1" applyAlignment="1" applyProtection="1">
      <alignment horizontal="center" vertical="center" wrapText="1"/>
      <protection hidden="1"/>
    </xf>
    <xf numFmtId="0" fontId="25" fillId="3" borderId="34" xfId="0" applyFont="1" applyFill="1" applyBorder="1" applyAlignment="1" applyProtection="1">
      <alignment horizontal="center" vertical="center" wrapText="1"/>
      <protection hidden="1"/>
    </xf>
    <xf numFmtId="0" fontId="25" fillId="3" borderId="40" xfId="0" applyFont="1" applyFill="1" applyBorder="1" applyAlignment="1" applyProtection="1">
      <alignment horizontal="center" vertical="center" wrapText="1"/>
      <protection hidden="1"/>
    </xf>
    <xf numFmtId="0" fontId="31" fillId="3" borderId="29" xfId="0" applyFont="1" applyFill="1" applyBorder="1" applyProtection="1">
      <protection hidden="1"/>
    </xf>
    <xf numFmtId="0" fontId="31" fillId="3" borderId="36" xfId="0" applyFont="1" applyFill="1" applyBorder="1" applyAlignment="1" applyProtection="1">
      <alignment horizontal="center"/>
      <protection hidden="1"/>
    </xf>
    <xf numFmtId="0" fontId="31" fillId="3" borderId="19" xfId="0" applyFont="1" applyFill="1" applyBorder="1" applyProtection="1">
      <protection hidden="1"/>
    </xf>
    <xf numFmtId="0" fontId="31" fillId="3" borderId="38" xfId="0" applyFont="1" applyFill="1" applyBorder="1" applyProtection="1">
      <protection hidden="1"/>
    </xf>
    <xf numFmtId="0" fontId="24" fillId="3" borderId="21" xfId="0" applyFont="1" applyFill="1" applyBorder="1" applyProtection="1">
      <protection hidden="1"/>
    </xf>
    <xf numFmtId="0" fontId="24" fillId="3" borderId="39" xfId="0" applyFont="1" applyFill="1" applyBorder="1" applyProtection="1">
      <protection hidden="1"/>
    </xf>
    <xf numFmtId="0" fontId="24" fillId="3" borderId="19" xfId="0" applyFont="1" applyFill="1" applyBorder="1" applyProtection="1">
      <protection hidden="1"/>
    </xf>
    <xf numFmtId="0" fontId="24" fillId="3" borderId="38" xfId="0" applyFont="1" applyFill="1" applyBorder="1" applyProtection="1">
      <protection hidden="1"/>
    </xf>
    <xf numFmtId="0" fontId="26" fillId="3" borderId="19" xfId="0" applyFont="1" applyFill="1" applyBorder="1" applyProtection="1">
      <protection hidden="1"/>
    </xf>
    <xf numFmtId="0" fontId="27" fillId="3" borderId="19" xfId="0" applyFont="1" applyFill="1" applyBorder="1" applyProtection="1">
      <protection hidden="1"/>
    </xf>
    <xf numFmtId="0" fontId="27" fillId="3" borderId="23" xfId="0" applyFont="1" applyFill="1" applyBorder="1" applyProtection="1">
      <protection hidden="1"/>
    </xf>
    <xf numFmtId="0" fontId="24" fillId="3" borderId="37" xfId="0" applyFont="1" applyFill="1" applyBorder="1" applyProtection="1">
      <protection hidden="1"/>
    </xf>
    <xf numFmtId="0" fontId="26" fillId="0" borderId="6" xfId="0" applyFont="1" applyBorder="1" applyAlignment="1" applyProtection="1">
      <alignment horizontal="right" vertical="center"/>
      <protection hidden="1"/>
    </xf>
    <xf numFmtId="0" fontId="26" fillId="4" borderId="15" xfId="0" applyFont="1" applyFill="1" applyBorder="1" applyAlignment="1" applyProtection="1">
      <alignment horizontal="center" vertical="center" wrapText="1"/>
      <protection hidden="1"/>
    </xf>
    <xf numFmtId="0" fontId="32" fillId="0" borderId="14" xfId="0" applyFont="1" applyBorder="1" applyAlignment="1" applyProtection="1">
      <alignment horizontal="right" vertical="center" wrapText="1"/>
      <protection hidden="1"/>
    </xf>
    <xf numFmtId="0" fontId="24" fillId="0" borderId="0" xfId="2204" applyFont="1" applyAlignment="1" applyProtection="1">
      <alignment vertical="center" wrapText="1"/>
      <protection hidden="1"/>
    </xf>
    <xf numFmtId="0" fontId="32" fillId="0" borderId="5" xfId="0" applyFont="1" applyBorder="1" applyAlignment="1" applyProtection="1">
      <alignment horizontal="right" vertical="center" wrapText="1"/>
      <protection hidden="1"/>
    </xf>
    <xf numFmtId="9" fontId="24" fillId="0" borderId="0" xfId="1" applyFont="1" applyProtection="1">
      <protection hidden="1"/>
    </xf>
    <xf numFmtId="0" fontId="14" fillId="0" borderId="0" xfId="719" applyFill="1" applyBorder="1" applyAlignment="1" applyProtection="1">
      <alignment vertical="center"/>
      <protection hidden="1"/>
    </xf>
    <xf numFmtId="0" fontId="9" fillId="0" borderId="0" xfId="0" applyFont="1" applyProtection="1">
      <protection hidden="1"/>
    </xf>
    <xf numFmtId="0" fontId="24" fillId="0" borderId="15" xfId="0" applyFont="1" applyBorder="1" applyAlignment="1" applyProtection="1">
      <alignment horizontal="right"/>
      <protection hidden="1"/>
    </xf>
    <xf numFmtId="0" fontId="24" fillId="3" borderId="15" xfId="0" applyFont="1" applyFill="1" applyBorder="1" applyAlignment="1" applyProtection="1">
      <alignment horizontal="center" vertical="center" wrapText="1"/>
      <protection hidden="1"/>
    </xf>
    <xf numFmtId="0" fontId="33" fillId="3" borderId="15" xfId="0" applyFont="1" applyFill="1" applyBorder="1" applyAlignment="1" applyProtection="1">
      <alignment horizontal="center" vertical="center" wrapText="1"/>
      <protection hidden="1"/>
    </xf>
    <xf numFmtId="0" fontId="24" fillId="3" borderId="15" xfId="0" applyFont="1" applyFill="1" applyBorder="1" applyProtection="1">
      <protection hidden="1"/>
    </xf>
    <xf numFmtId="0" fontId="24" fillId="0" borderId="3" xfId="0" applyFont="1" applyBorder="1" applyProtection="1">
      <protection hidden="1"/>
    </xf>
    <xf numFmtId="3" fontId="24" fillId="0" borderId="3" xfId="0" applyNumberFormat="1" applyFont="1" applyBorder="1" applyProtection="1">
      <protection hidden="1"/>
    </xf>
    <xf numFmtId="0" fontId="24" fillId="0" borderId="4" xfId="0" applyFont="1" applyBorder="1" applyProtection="1">
      <protection hidden="1"/>
    </xf>
    <xf numFmtId="0" fontId="27" fillId="4" borderId="15" xfId="0" applyFont="1" applyFill="1" applyBorder="1" applyProtection="1">
      <protection hidden="1"/>
    </xf>
    <xf numFmtId="0" fontId="27" fillId="3" borderId="15" xfId="0" applyFont="1" applyFill="1" applyBorder="1" applyProtection="1">
      <protection hidden="1"/>
    </xf>
    <xf numFmtId="0" fontId="24" fillId="3" borderId="14" xfId="0" applyFont="1" applyFill="1" applyBorder="1" applyProtection="1">
      <protection hidden="1"/>
    </xf>
    <xf numFmtId="0" fontId="24" fillId="3" borderId="5" xfId="0" applyFont="1" applyFill="1" applyBorder="1" applyProtection="1">
      <protection hidden="1"/>
    </xf>
    <xf numFmtId="0" fontId="10" fillId="0" borderId="0" xfId="0" applyFont="1" applyProtection="1">
      <protection hidden="1"/>
    </xf>
    <xf numFmtId="0" fontId="8" fillId="0" borderId="0" xfId="0" applyFont="1" applyProtection="1">
      <protection hidden="1"/>
    </xf>
    <xf numFmtId="0" fontId="11" fillId="0" borderId="0" xfId="0" applyFont="1" applyAlignment="1" applyProtection="1">
      <alignment horizontal="justify" vertical="center"/>
      <protection hidden="1"/>
    </xf>
    <xf numFmtId="0" fontId="11" fillId="0" borderId="0" xfId="0" applyFont="1" applyProtection="1">
      <protection hidden="1"/>
    </xf>
    <xf numFmtId="0" fontId="24" fillId="3" borderId="4" xfId="0" applyFont="1" applyFill="1" applyBorder="1" applyAlignment="1" applyProtection="1">
      <alignment horizontal="center" vertical="center" wrapText="1"/>
      <protection hidden="1"/>
    </xf>
    <xf numFmtId="0" fontId="24" fillId="3" borderId="1" xfId="0" applyFont="1" applyFill="1" applyBorder="1" applyAlignment="1" applyProtection="1">
      <alignment horizontal="center" vertical="center" wrapText="1"/>
      <protection hidden="1"/>
    </xf>
    <xf numFmtId="0" fontId="33" fillId="3" borderId="1" xfId="0" applyFont="1" applyFill="1" applyBorder="1" applyAlignment="1" applyProtection="1">
      <alignment horizontal="center" vertical="center" wrapText="1"/>
      <protection hidden="1"/>
    </xf>
    <xf numFmtId="0" fontId="27" fillId="3" borderId="14" xfId="0" applyFont="1" applyFill="1" applyBorder="1" applyProtection="1">
      <protection hidden="1"/>
    </xf>
    <xf numFmtId="0" fontId="24" fillId="3" borderId="9" xfId="0" applyFont="1" applyFill="1" applyBorder="1" applyProtection="1">
      <protection hidden="1"/>
    </xf>
    <xf numFmtId="0" fontId="24" fillId="4" borderId="15" xfId="0" applyFont="1" applyFill="1" applyBorder="1" applyAlignment="1" applyProtection="1">
      <alignment horizontal="center" vertical="center"/>
      <protection hidden="1"/>
    </xf>
    <xf numFmtId="0" fontId="27" fillId="3" borderId="15" xfId="0" applyFont="1" applyFill="1" applyBorder="1" applyAlignment="1" applyProtection="1">
      <alignment horizontal="center" vertical="center" wrapText="1"/>
      <protection hidden="1"/>
    </xf>
    <xf numFmtId="0" fontId="24" fillId="3" borderId="2" xfId="0" applyFont="1" applyFill="1" applyBorder="1" applyProtection="1">
      <protection hidden="1"/>
    </xf>
    <xf numFmtId="0" fontId="24" fillId="0" borderId="2" xfId="0" applyFont="1" applyBorder="1" applyProtection="1">
      <protection hidden="1"/>
    </xf>
    <xf numFmtId="0" fontId="24" fillId="0" borderId="1" xfId="0" applyFont="1" applyBorder="1" applyProtection="1">
      <protection hidden="1"/>
    </xf>
    <xf numFmtId="0" fontId="27" fillId="3" borderId="9" xfId="0" applyFont="1" applyFill="1" applyBorder="1" applyProtection="1">
      <protection hidden="1"/>
    </xf>
    <xf numFmtId="0" fontId="34" fillId="0" borderId="0" xfId="0" applyFont="1" applyProtection="1">
      <protection hidden="1"/>
    </xf>
    <xf numFmtId="0" fontId="27" fillId="0" borderId="0" xfId="0" applyFont="1" applyProtection="1">
      <protection hidden="1"/>
    </xf>
    <xf numFmtId="0" fontId="27" fillId="0" borderId="0" xfId="0" applyFont="1" applyAlignment="1" applyProtection="1">
      <alignment horizontal="left" vertical="top"/>
      <protection hidden="1"/>
    </xf>
    <xf numFmtId="0" fontId="27" fillId="0" borderId="0" xfId="0" applyFont="1" applyAlignment="1" applyProtection="1">
      <alignment horizontal="left" vertical="top" wrapText="1"/>
      <protection hidden="1"/>
    </xf>
    <xf numFmtId="0" fontId="26" fillId="0" borderId="15" xfId="0" applyFont="1" applyBorder="1" applyAlignment="1" applyProtection="1">
      <alignment horizontal="right" vertical="center"/>
      <protection hidden="1"/>
    </xf>
    <xf numFmtId="0" fontId="26" fillId="0" borderId="11" xfId="0" applyFont="1" applyBorder="1" applyAlignment="1" applyProtection="1">
      <alignment horizontal="right" vertical="center"/>
      <protection hidden="1"/>
    </xf>
    <xf numFmtId="0" fontId="14" fillId="0" borderId="0" xfId="719" applyFill="1" applyBorder="1" applyAlignment="1" applyProtection="1">
      <alignment horizontal="center" vertical="center"/>
      <protection hidden="1"/>
    </xf>
    <xf numFmtId="0" fontId="7" fillId="2" borderId="15" xfId="2204" applyFill="1" applyBorder="1" applyAlignment="1" applyProtection="1">
      <alignment horizontal="center"/>
      <protection hidden="1"/>
    </xf>
    <xf numFmtId="0" fontId="7" fillId="0" borderId="15" xfId="2204" applyBorder="1" applyAlignment="1" applyProtection="1">
      <alignment horizontal="center" vertical="center"/>
      <protection hidden="1"/>
    </xf>
    <xf numFmtId="0" fontId="7" fillId="0" borderId="6" xfId="2204" applyBorder="1" applyProtection="1">
      <protection hidden="1"/>
    </xf>
    <xf numFmtId="0" fontId="7" fillId="0" borderId="7" xfId="2204" applyBorder="1" applyProtection="1">
      <protection hidden="1"/>
    </xf>
    <xf numFmtId="0" fontId="7" fillId="0" borderId="8" xfId="2204" applyBorder="1" applyProtection="1">
      <protection hidden="1"/>
    </xf>
    <xf numFmtId="0" fontId="0" fillId="0" borderId="15" xfId="2204" applyFont="1" applyBorder="1" applyAlignment="1" applyProtection="1">
      <alignment horizontal="center" vertical="center"/>
      <protection hidden="1"/>
    </xf>
    <xf numFmtId="0" fontId="7" fillId="0" borderId="11" xfId="2204" applyBorder="1" applyProtection="1">
      <protection hidden="1"/>
    </xf>
    <xf numFmtId="0" fontId="7" fillId="0" borderId="12" xfId="2204" applyBorder="1" applyProtection="1">
      <protection hidden="1"/>
    </xf>
    <xf numFmtId="0" fontId="7" fillId="0" borderId="13" xfId="2204" applyBorder="1" applyProtection="1">
      <protection hidden="1"/>
    </xf>
    <xf numFmtId="0" fontId="35" fillId="0" borderId="0" xfId="719" applyFont="1" applyAlignment="1" applyProtection="1">
      <alignment vertical="top"/>
      <protection hidden="1"/>
    </xf>
    <xf numFmtId="0" fontId="40" fillId="0" borderId="0" xfId="0" applyFont="1" applyAlignment="1" applyProtection="1">
      <alignment vertical="top"/>
      <protection hidden="1"/>
    </xf>
    <xf numFmtId="0" fontId="0" fillId="0" borderId="0" xfId="0" applyAlignment="1" applyProtection="1">
      <alignment vertical="top"/>
      <protection hidden="1"/>
    </xf>
    <xf numFmtId="0" fontId="44" fillId="0" borderId="44" xfId="0" applyFont="1" applyBorder="1" applyAlignment="1" applyProtection="1">
      <alignment horizontal="center" vertical="center"/>
      <protection hidden="1"/>
    </xf>
    <xf numFmtId="0" fontId="14" fillId="0" borderId="34" xfId="719" applyBorder="1" applyAlignment="1" applyProtection="1">
      <alignment horizontal="center" vertical="top"/>
      <protection hidden="1"/>
    </xf>
    <xf numFmtId="0" fontId="45" fillId="3" borderId="45" xfId="0" applyFont="1" applyFill="1" applyBorder="1" applyAlignment="1" applyProtection="1">
      <alignment horizontal="right" vertical="center" wrapText="1"/>
      <protection hidden="1"/>
    </xf>
    <xf numFmtId="0" fontId="47" fillId="0" borderId="46" xfId="0" applyFont="1" applyBorder="1" applyAlignment="1" applyProtection="1">
      <alignment vertical="center" wrapText="1"/>
      <protection hidden="1"/>
    </xf>
    <xf numFmtId="0" fontId="45" fillId="3" borderId="47" xfId="0" applyFont="1" applyFill="1" applyBorder="1" applyAlignment="1" applyProtection="1">
      <alignment horizontal="right" vertical="center" wrapText="1"/>
      <protection hidden="1"/>
    </xf>
    <xf numFmtId="0" fontId="46" fillId="0" borderId="48" xfId="0" applyFont="1" applyBorder="1" applyAlignment="1" applyProtection="1">
      <alignment horizontal="left" vertical="center" wrapText="1"/>
      <protection hidden="1"/>
    </xf>
    <xf numFmtId="0" fontId="45" fillId="3" borderId="47" xfId="0" applyFont="1" applyFill="1" applyBorder="1" applyAlignment="1" applyProtection="1">
      <alignment horizontal="right" vertical="top" wrapText="1"/>
      <protection hidden="1"/>
    </xf>
    <xf numFmtId="0" fontId="46" fillId="0" borderId="48" xfId="0" applyFont="1" applyBorder="1" applyAlignment="1" applyProtection="1">
      <alignment vertical="top" wrapText="1"/>
      <protection hidden="1"/>
    </xf>
    <xf numFmtId="0" fontId="48" fillId="3" borderId="47" xfId="0" applyFont="1" applyFill="1" applyBorder="1" applyAlignment="1" applyProtection="1">
      <alignment horizontal="right" vertical="top" wrapText="1"/>
      <protection hidden="1"/>
    </xf>
    <xf numFmtId="0" fontId="47" fillId="0" borderId="48" xfId="0" applyFont="1" applyBorder="1" applyAlignment="1" applyProtection="1">
      <alignment vertical="top" wrapText="1"/>
      <protection hidden="1"/>
    </xf>
    <xf numFmtId="0" fontId="47" fillId="0" borderId="48" xfId="0" applyFont="1" applyBorder="1" applyAlignment="1" applyProtection="1">
      <alignment vertical="center" wrapText="1"/>
      <protection hidden="1"/>
    </xf>
    <xf numFmtId="0" fontId="46" fillId="0" borderId="48" xfId="0" applyFont="1" applyBorder="1" applyAlignment="1" applyProtection="1">
      <alignment vertical="center" wrapText="1"/>
      <protection hidden="1"/>
    </xf>
    <xf numFmtId="0" fontId="45" fillId="3" borderId="49" xfId="0" applyFont="1" applyFill="1" applyBorder="1" applyAlignment="1" applyProtection="1">
      <alignment horizontal="right" vertical="center" wrapText="1"/>
      <protection hidden="1"/>
    </xf>
    <xf numFmtId="0" fontId="46" fillId="0" borderId="50" xfId="0" applyFont="1" applyBorder="1" applyAlignment="1" applyProtection="1">
      <alignment horizontal="left" vertical="center" wrapText="1"/>
      <protection hidden="1"/>
    </xf>
    <xf numFmtId="0" fontId="44" fillId="0" borderId="51" xfId="719" applyFont="1" applyBorder="1" applyAlignment="1" applyProtection="1">
      <alignment horizontal="left" vertical="center"/>
      <protection hidden="1"/>
    </xf>
    <xf numFmtId="0" fontId="47" fillId="0" borderId="52" xfId="0" applyFont="1" applyBorder="1" applyAlignment="1" applyProtection="1">
      <alignment vertical="top" wrapText="1"/>
      <protection hidden="1"/>
    </xf>
    <xf numFmtId="0" fontId="47" fillId="0" borderId="53" xfId="0" applyFont="1" applyBorder="1" applyAlignment="1" applyProtection="1">
      <alignment vertical="center" wrapText="1"/>
      <protection hidden="1"/>
    </xf>
    <xf numFmtId="0" fontId="46" fillId="0" borderId="53" xfId="0" applyFont="1" applyBorder="1" applyAlignment="1" applyProtection="1">
      <alignment vertical="top" wrapText="1"/>
      <protection hidden="1"/>
    </xf>
    <xf numFmtId="0" fontId="46" fillId="0" borderId="53" xfId="0" applyFont="1" applyBorder="1" applyAlignment="1" applyProtection="1">
      <alignment vertical="center" wrapText="1"/>
      <protection hidden="1"/>
    </xf>
    <xf numFmtId="0" fontId="47" fillId="0" borderId="53" xfId="719" applyFont="1" applyBorder="1" applyAlignment="1" applyProtection="1">
      <alignment vertical="top" wrapText="1"/>
      <protection hidden="1"/>
    </xf>
    <xf numFmtId="0" fontId="46" fillId="0" borderId="58" xfId="0" applyFont="1" applyBorder="1" applyAlignment="1" applyProtection="1">
      <alignment vertical="top" wrapText="1"/>
      <protection hidden="1"/>
    </xf>
    <xf numFmtId="0" fontId="46" fillId="0" borderId="54" xfId="0" applyFont="1" applyBorder="1" applyAlignment="1" applyProtection="1">
      <alignment vertical="top" wrapText="1"/>
      <protection hidden="1"/>
    </xf>
    <xf numFmtId="0" fontId="24" fillId="0" borderId="0" xfId="0" applyFont="1"/>
    <xf numFmtId="0" fontId="19" fillId="3" borderId="0" xfId="0" applyFont="1" applyFill="1" applyAlignment="1" applyProtection="1">
      <alignment horizontal="center" wrapText="1"/>
      <protection hidden="1"/>
    </xf>
    <xf numFmtId="0" fontId="51" fillId="3" borderId="0" xfId="0" applyFont="1" applyFill="1" applyAlignment="1" applyProtection="1">
      <alignment horizontal="center" vertical="top" wrapText="1"/>
      <protection hidden="1"/>
    </xf>
    <xf numFmtId="0" fontId="26" fillId="4" borderId="31" xfId="0" applyFont="1" applyFill="1" applyBorder="1" applyAlignment="1" applyProtection="1">
      <alignment horizontal="center"/>
      <protection hidden="1"/>
    </xf>
    <xf numFmtId="0" fontId="26" fillId="4" borderId="33" xfId="0" applyFont="1" applyFill="1" applyBorder="1" applyAlignment="1" applyProtection="1">
      <alignment horizontal="center"/>
      <protection hidden="1"/>
    </xf>
    <xf numFmtId="0" fontId="26" fillId="4" borderId="35" xfId="0" applyFont="1" applyFill="1" applyBorder="1" applyAlignment="1" applyProtection="1">
      <alignment horizontal="center"/>
      <protection hidden="1"/>
    </xf>
    <xf numFmtId="0" fontId="36" fillId="4" borderId="29" xfId="0" applyFont="1" applyFill="1" applyBorder="1" applyAlignment="1" applyProtection="1">
      <alignment horizontal="center" vertical="center"/>
      <protection hidden="1"/>
    </xf>
    <xf numFmtId="0" fontId="36" fillId="4" borderId="36" xfId="0" applyFont="1" applyFill="1" applyBorder="1" applyAlignment="1" applyProtection="1">
      <alignment horizontal="center" vertical="center"/>
      <protection hidden="1"/>
    </xf>
    <xf numFmtId="0" fontId="36" fillId="4" borderId="23" xfId="0" applyFont="1" applyFill="1" applyBorder="1" applyAlignment="1" applyProtection="1">
      <alignment horizontal="center" vertical="center"/>
      <protection hidden="1"/>
    </xf>
    <xf numFmtId="0" fontId="36" fillId="4" borderId="37" xfId="0" applyFont="1" applyFill="1" applyBorder="1" applyAlignment="1" applyProtection="1">
      <alignment horizontal="center" vertical="center"/>
      <protection hidden="1"/>
    </xf>
    <xf numFmtId="171" fontId="37" fillId="0" borderId="6" xfId="0" applyNumberFormat="1" applyFont="1" applyBorder="1" applyAlignment="1" applyProtection="1">
      <alignment horizontal="center" vertical="center" wrapText="1"/>
      <protection hidden="1"/>
    </xf>
    <xf numFmtId="171" fontId="37" fillId="0" borderId="8" xfId="0" applyNumberFormat="1" applyFont="1" applyBorder="1" applyAlignment="1" applyProtection="1">
      <alignment horizontal="center" vertical="center" wrapText="1"/>
      <protection hidden="1"/>
    </xf>
    <xf numFmtId="0" fontId="24" fillId="0" borderId="0" xfId="2204" applyFont="1" applyAlignment="1" applyProtection="1">
      <alignment vertical="center" wrapText="1"/>
      <protection hidden="1"/>
    </xf>
    <xf numFmtId="0" fontId="26" fillId="4" borderId="6" xfId="0" applyFont="1" applyFill="1" applyBorder="1" applyAlignment="1" applyProtection="1">
      <alignment horizontal="center" vertical="center"/>
      <protection hidden="1"/>
    </xf>
    <xf numFmtId="0" fontId="26" fillId="4" borderId="8" xfId="0" applyFont="1" applyFill="1" applyBorder="1" applyAlignment="1" applyProtection="1">
      <alignment horizontal="center" vertical="center"/>
      <protection hidden="1"/>
    </xf>
    <xf numFmtId="0" fontId="25" fillId="4" borderId="6" xfId="0" applyFont="1" applyFill="1" applyBorder="1" applyAlignment="1" applyProtection="1">
      <alignment horizontal="center"/>
      <protection hidden="1"/>
    </xf>
    <xf numFmtId="0" fontId="25" fillId="4" borderId="8" xfId="0" applyFont="1" applyFill="1" applyBorder="1" applyAlignment="1" applyProtection="1">
      <alignment horizontal="center"/>
      <protection hidden="1"/>
    </xf>
    <xf numFmtId="0" fontId="36" fillId="4" borderId="31" xfId="0" applyFont="1" applyFill="1" applyBorder="1" applyAlignment="1" applyProtection="1">
      <alignment horizontal="center" wrapText="1"/>
      <protection hidden="1"/>
    </xf>
    <xf numFmtId="0" fontId="36" fillId="4" borderId="33" xfId="0" applyFont="1" applyFill="1" applyBorder="1" applyAlignment="1" applyProtection="1">
      <alignment horizontal="center" wrapText="1"/>
      <protection hidden="1"/>
    </xf>
    <xf numFmtId="0" fontId="36" fillId="4" borderId="35" xfId="0" applyFont="1" applyFill="1" applyBorder="1" applyAlignment="1" applyProtection="1">
      <alignment horizontal="center" wrapText="1"/>
      <protection hidden="1"/>
    </xf>
    <xf numFmtId="0" fontId="25" fillId="0" borderId="0" xfId="0" applyFont="1" applyAlignment="1" applyProtection="1">
      <alignment vertical="center" wrapText="1"/>
      <protection hidden="1"/>
    </xf>
    <xf numFmtId="0" fontId="11" fillId="0" borderId="0" xfId="0" applyFont="1" applyAlignment="1" applyProtection="1">
      <alignment horizontal="left" vertical="center"/>
      <protection hidden="1"/>
    </xf>
    <xf numFmtId="0" fontId="26" fillId="4" borderId="15" xfId="0" applyFont="1" applyFill="1" applyBorder="1" applyAlignment="1" applyProtection="1">
      <alignment horizontal="center"/>
      <protection hidden="1"/>
    </xf>
    <xf numFmtId="0" fontId="0" fillId="0" borderId="0" xfId="0" applyAlignment="1" applyProtection="1">
      <alignment horizontal="left" vertical="center" wrapText="1"/>
      <protection hidden="1"/>
    </xf>
    <xf numFmtId="171" fontId="37" fillId="0" borderId="15" xfId="0" applyNumberFormat="1" applyFont="1" applyBorder="1" applyAlignment="1" applyProtection="1">
      <alignment horizontal="center" vertical="center" wrapText="1"/>
      <protection hidden="1"/>
    </xf>
    <xf numFmtId="0" fontId="26" fillId="2" borderId="15" xfId="0" applyFont="1" applyFill="1" applyBorder="1" applyAlignment="1" applyProtection="1">
      <alignment horizontal="center" vertical="center"/>
      <protection locked="0" hidden="1"/>
    </xf>
    <xf numFmtId="174" fontId="26" fillId="2" borderId="15" xfId="0" applyNumberFormat="1" applyFont="1" applyFill="1" applyBorder="1" applyAlignment="1" applyProtection="1">
      <alignment horizontal="center" vertical="center"/>
      <protection locked="0" hidden="1"/>
    </xf>
    <xf numFmtId="0" fontId="36" fillId="5" borderId="1" xfId="0" applyFont="1" applyFill="1" applyBorder="1" applyAlignment="1" applyProtection="1">
      <alignment horizontal="center" vertical="center" wrapText="1"/>
      <protection hidden="1"/>
    </xf>
    <xf numFmtId="0" fontId="36" fillId="5" borderId="5" xfId="0" applyFont="1" applyFill="1" applyBorder="1" applyAlignment="1" applyProtection="1">
      <alignment horizontal="center" vertical="center" wrapText="1"/>
      <protection hidden="1"/>
    </xf>
    <xf numFmtId="0" fontId="24" fillId="4" borderId="6" xfId="0" applyFont="1" applyFill="1" applyBorder="1" applyAlignment="1" applyProtection="1">
      <alignment horizontal="center" wrapText="1"/>
      <protection hidden="1"/>
    </xf>
    <xf numFmtId="0" fontId="24" fillId="4" borderId="7" xfId="0" applyFont="1" applyFill="1" applyBorder="1" applyAlignment="1" applyProtection="1">
      <alignment horizontal="center" wrapText="1"/>
      <protection hidden="1"/>
    </xf>
    <xf numFmtId="0" fontId="24" fillId="4" borderId="8" xfId="0" applyFont="1" applyFill="1" applyBorder="1" applyAlignment="1" applyProtection="1">
      <alignment horizontal="center" wrapText="1"/>
      <protection hidden="1"/>
    </xf>
    <xf numFmtId="0" fontId="24" fillId="4" borderId="6" xfId="0" applyFont="1" applyFill="1" applyBorder="1" applyAlignment="1" applyProtection="1">
      <alignment horizontal="center"/>
      <protection hidden="1"/>
    </xf>
    <xf numFmtId="0" fontId="24" fillId="4" borderId="7" xfId="0" applyFont="1" applyFill="1" applyBorder="1" applyAlignment="1" applyProtection="1">
      <alignment horizontal="center"/>
      <protection hidden="1"/>
    </xf>
    <xf numFmtId="0" fontId="24" fillId="4" borderId="8" xfId="0" applyFont="1" applyFill="1" applyBorder="1" applyAlignment="1" applyProtection="1">
      <alignment horizontal="center"/>
      <protection hidden="1"/>
    </xf>
    <xf numFmtId="0" fontId="24" fillId="4" borderId="15" xfId="0" applyFont="1" applyFill="1" applyBorder="1" applyAlignment="1" applyProtection="1">
      <alignment horizontal="center"/>
      <protection hidden="1"/>
    </xf>
    <xf numFmtId="0" fontId="27" fillId="0" borderId="0" xfId="0" applyFont="1" applyAlignment="1" applyProtection="1">
      <alignment horizontal="left" vertical="top" wrapText="1"/>
      <protection hidden="1"/>
    </xf>
    <xf numFmtId="0" fontId="36" fillId="5" borderId="14" xfId="0" applyFont="1" applyFill="1" applyBorder="1" applyAlignment="1" applyProtection="1">
      <alignment horizontal="center" vertical="center" wrapText="1"/>
      <protection hidden="1"/>
    </xf>
    <xf numFmtId="0" fontId="24" fillId="4" borderId="6" xfId="0" applyFont="1" applyFill="1" applyBorder="1" applyAlignment="1" applyProtection="1">
      <alignment horizontal="center" vertical="center" wrapText="1"/>
      <protection hidden="1"/>
    </xf>
    <xf numFmtId="0" fontId="24" fillId="4" borderId="7" xfId="0" applyFont="1" applyFill="1" applyBorder="1" applyAlignment="1" applyProtection="1">
      <alignment horizontal="center" vertical="center" wrapText="1"/>
      <protection hidden="1"/>
    </xf>
    <xf numFmtId="0" fontId="26" fillId="0" borderId="0" xfId="10471" applyFont="1" applyAlignment="1" applyProtection="1">
      <alignment vertical="center" wrapText="1"/>
      <protection hidden="1"/>
    </xf>
    <xf numFmtId="0" fontId="24" fillId="4" borderId="6" xfId="10471" applyFont="1" applyFill="1" applyBorder="1" applyAlignment="1" applyProtection="1">
      <alignment horizontal="center"/>
      <protection hidden="1"/>
    </xf>
    <xf numFmtId="0" fontId="24" fillId="4" borderId="7" xfId="10471" applyFont="1" applyFill="1" applyBorder="1" applyAlignment="1" applyProtection="1">
      <alignment horizontal="center"/>
      <protection hidden="1"/>
    </xf>
    <xf numFmtId="0" fontId="24" fillId="4" borderId="8" xfId="10471" applyFont="1" applyFill="1" applyBorder="1" applyAlignment="1" applyProtection="1">
      <alignment horizontal="center"/>
      <protection hidden="1"/>
    </xf>
    <xf numFmtId="0" fontId="27" fillId="4" borderId="1" xfId="10471" applyFont="1" applyFill="1" applyBorder="1" applyAlignment="1" applyProtection="1">
      <alignment horizontal="center" vertical="center" wrapText="1"/>
      <protection hidden="1"/>
    </xf>
    <xf numFmtId="0" fontId="27" fillId="4" borderId="5" xfId="10471" applyFont="1" applyFill="1" applyBorder="1" applyAlignment="1" applyProtection="1">
      <alignment horizontal="center" vertical="center" wrapText="1"/>
      <protection hidden="1"/>
    </xf>
    <xf numFmtId="0" fontId="53" fillId="3" borderId="15" xfId="719" applyFont="1" applyFill="1" applyBorder="1" applyAlignment="1" applyProtection="1">
      <alignment horizontal="center" vertical="center"/>
      <protection hidden="1"/>
    </xf>
    <xf numFmtId="174" fontId="27" fillId="2" borderId="15" xfId="0" applyNumberFormat="1" applyFont="1" applyFill="1" applyBorder="1" applyAlignment="1" applyProtection="1">
      <alignment horizontal="center" vertical="center"/>
      <protection locked="0" hidden="1"/>
    </xf>
    <xf numFmtId="0" fontId="54" fillId="0" borderId="0" xfId="0" applyFont="1" applyAlignment="1" applyProtection="1">
      <alignment vertical="center" wrapText="1"/>
      <protection hidden="1"/>
    </xf>
    <xf numFmtId="0" fontId="24" fillId="4" borderId="8" xfId="2204" applyFont="1" applyFill="1" applyBorder="1" applyAlignment="1" applyProtection="1">
      <alignment horizontal="center"/>
      <protection hidden="1"/>
    </xf>
    <xf numFmtId="0" fontId="24" fillId="4" borderId="15" xfId="2204" applyFont="1" applyFill="1" applyBorder="1" applyAlignment="1" applyProtection="1">
      <alignment horizontal="center"/>
      <protection hidden="1"/>
    </xf>
    <xf numFmtId="0" fontId="7" fillId="2" borderId="15" xfId="2204" applyFill="1" applyBorder="1" applyAlignment="1" applyProtection="1">
      <alignment horizontal="center"/>
      <protection hidden="1"/>
    </xf>
    <xf numFmtId="0" fontId="16" fillId="0" borderId="6" xfId="0" applyFont="1" applyBorder="1" applyAlignment="1" applyProtection="1">
      <alignment horizontal="center"/>
      <protection hidden="1"/>
    </xf>
    <xf numFmtId="0" fontId="16" fillId="0" borderId="7" xfId="0" applyFont="1" applyBorder="1" applyAlignment="1" applyProtection="1">
      <alignment horizontal="center"/>
      <protection hidden="1"/>
    </xf>
    <xf numFmtId="0" fontId="16" fillId="0" borderId="8" xfId="0" applyFont="1" applyBorder="1" applyAlignment="1" applyProtection="1">
      <alignment horizontal="center"/>
      <protection hidden="1"/>
    </xf>
    <xf numFmtId="0" fontId="0" fillId="2" borderId="11" xfId="719" applyFont="1" applyFill="1" applyBorder="1" applyAlignment="1" applyProtection="1">
      <alignment horizontal="center" vertical="center" wrapText="1"/>
      <protection hidden="1"/>
    </xf>
    <xf numFmtId="0" fontId="7" fillId="2" borderId="12" xfId="719" applyFont="1" applyFill="1" applyBorder="1" applyAlignment="1" applyProtection="1">
      <alignment horizontal="center" vertical="center" wrapText="1"/>
      <protection hidden="1"/>
    </xf>
    <xf numFmtId="0" fontId="7" fillId="2" borderId="13" xfId="719" applyFont="1" applyFill="1" applyBorder="1" applyAlignment="1" applyProtection="1">
      <alignment horizontal="center" vertical="center" wrapText="1"/>
      <protection hidden="1"/>
    </xf>
    <xf numFmtId="0" fontId="17" fillId="0" borderId="0" xfId="0" applyFont="1" applyAlignment="1" applyProtection="1">
      <alignment horizontal="left" vertical="center"/>
      <protection hidden="1"/>
    </xf>
    <xf numFmtId="0" fontId="0" fillId="2" borderId="2" xfId="2204" applyFont="1" applyFill="1" applyBorder="1" applyAlignment="1" applyProtection="1">
      <alignment horizontal="center" vertical="center" wrapText="1"/>
      <protection hidden="1"/>
    </xf>
    <xf numFmtId="0" fontId="0" fillId="2" borderId="3" xfId="2204" applyFont="1" applyFill="1" applyBorder="1" applyAlignment="1" applyProtection="1">
      <alignment horizontal="center" vertical="center" wrapText="1"/>
      <protection hidden="1"/>
    </xf>
    <xf numFmtId="0" fontId="0" fillId="2" borderId="4" xfId="2204" applyFont="1" applyFill="1" applyBorder="1" applyAlignment="1" applyProtection="1">
      <alignment horizontal="center" vertical="center" wrapText="1"/>
      <protection hidden="1"/>
    </xf>
    <xf numFmtId="0" fontId="0" fillId="2" borderId="9" xfId="2204" applyFont="1" applyFill="1" applyBorder="1" applyAlignment="1" applyProtection="1">
      <alignment horizontal="center" vertical="center" wrapText="1"/>
      <protection hidden="1"/>
    </xf>
    <xf numFmtId="0" fontId="0" fillId="2" borderId="0" xfId="2204" applyFont="1" applyFill="1" applyAlignment="1" applyProtection="1">
      <alignment horizontal="center" vertical="center" wrapText="1"/>
      <protection hidden="1"/>
    </xf>
    <xf numFmtId="0" fontId="0" fillId="2" borderId="10" xfId="2204" applyFont="1" applyFill="1" applyBorder="1" applyAlignment="1" applyProtection="1">
      <alignment horizontal="center" vertical="center" wrapText="1"/>
      <protection hidden="1"/>
    </xf>
  </cellXfs>
  <cellStyles count="10476">
    <cellStyle name="Comma" xfId="10473" builtinId="3"/>
    <cellStyle name="Comma 2" xfId="2" xr:uid="{00000000-0005-0000-0000-000000000000}"/>
    <cellStyle name="Comma 2 2" xfId="5242" xr:uid="{00000000-0005-0000-0000-000001000000}"/>
    <cellStyle name="Currency 2" xfId="3" xr:uid="{00000000-0005-0000-0000-000002000000}"/>
    <cellStyle name="Currency 2 2" xfId="5243" xr:uid="{00000000-0005-0000-0000-000003000000}"/>
    <cellStyle name="Hyperlink" xfId="719" builtinId="8"/>
    <cellStyle name="Hyperlink 2" xfId="10475" xr:uid="{4F525F59-1721-467F-BF02-E89C07BC23E7}"/>
    <cellStyle name="Normal" xfId="0" builtinId="0"/>
    <cellStyle name="Normal 10" xfId="4" xr:uid="{00000000-0005-0000-0000-000006000000}"/>
    <cellStyle name="Normal 10 2" xfId="5" xr:uid="{00000000-0005-0000-0000-000007000000}"/>
    <cellStyle name="Normal 10 2 2" xfId="6" xr:uid="{00000000-0005-0000-0000-000008000000}"/>
    <cellStyle name="Normal 10 2 2 2" xfId="7" xr:uid="{00000000-0005-0000-0000-000009000000}"/>
    <cellStyle name="Normal 10 2 2 2 2" xfId="2121" xr:uid="{00000000-0005-0000-0000-00000A000000}"/>
    <cellStyle name="Normal 10 2 2 2 2 2" xfId="5144" xr:uid="{00000000-0005-0000-0000-00000B000000}"/>
    <cellStyle name="Normal 10 2 2 2 2 2 2" xfId="10374" xr:uid="{00000000-0005-0000-0000-00000C000000}"/>
    <cellStyle name="Normal 10 2 2 2 2 3" xfId="3620" xr:uid="{00000000-0005-0000-0000-00000D000000}"/>
    <cellStyle name="Normal 10 2 2 2 2 3 2" xfId="8850" xr:uid="{00000000-0005-0000-0000-00000E000000}"/>
    <cellStyle name="Normal 10 2 2 2 2 4" xfId="7352" xr:uid="{00000000-0005-0000-0000-00000F000000}"/>
    <cellStyle name="Normal 10 2 2 2 3" xfId="1356" xr:uid="{00000000-0005-0000-0000-000010000000}"/>
    <cellStyle name="Normal 10 2 2 2 3 2" xfId="4379" xr:uid="{00000000-0005-0000-0000-000011000000}"/>
    <cellStyle name="Normal 10 2 2 2 3 2 2" xfId="9609" xr:uid="{00000000-0005-0000-0000-000012000000}"/>
    <cellStyle name="Normal 10 2 2 2 3 3" xfId="6587" xr:uid="{00000000-0005-0000-0000-000013000000}"/>
    <cellStyle name="Normal 10 2 2 2 4" xfId="2855" xr:uid="{00000000-0005-0000-0000-000014000000}"/>
    <cellStyle name="Normal 10 2 2 2 4 2" xfId="8085" xr:uid="{00000000-0005-0000-0000-000015000000}"/>
    <cellStyle name="Normal 10 2 2 2 5" xfId="5247" xr:uid="{00000000-0005-0000-0000-000016000000}"/>
    <cellStyle name="Normal 10 2 2 3" xfId="1767" xr:uid="{00000000-0005-0000-0000-000017000000}"/>
    <cellStyle name="Normal 10 2 2 3 2" xfId="4790" xr:uid="{00000000-0005-0000-0000-000018000000}"/>
    <cellStyle name="Normal 10 2 2 3 2 2" xfId="10020" xr:uid="{00000000-0005-0000-0000-000019000000}"/>
    <cellStyle name="Normal 10 2 2 3 3" xfId="3266" xr:uid="{00000000-0005-0000-0000-00001A000000}"/>
    <cellStyle name="Normal 10 2 2 3 3 2" xfId="8496" xr:uid="{00000000-0005-0000-0000-00001B000000}"/>
    <cellStyle name="Normal 10 2 2 3 4" xfId="6998" xr:uid="{00000000-0005-0000-0000-00001C000000}"/>
    <cellStyle name="Normal 10 2 2 4" xfId="1002" xr:uid="{00000000-0005-0000-0000-00001D000000}"/>
    <cellStyle name="Normal 10 2 2 4 2" xfId="4025" xr:uid="{00000000-0005-0000-0000-00001E000000}"/>
    <cellStyle name="Normal 10 2 2 4 2 2" xfId="9255" xr:uid="{00000000-0005-0000-0000-00001F000000}"/>
    <cellStyle name="Normal 10 2 2 4 3" xfId="6233" xr:uid="{00000000-0005-0000-0000-000020000000}"/>
    <cellStyle name="Normal 10 2 2 5" xfId="2501" xr:uid="{00000000-0005-0000-0000-000021000000}"/>
    <cellStyle name="Normal 10 2 2 5 2" xfId="7731" xr:uid="{00000000-0005-0000-0000-000022000000}"/>
    <cellStyle name="Normal 10 2 2 6" xfId="5246" xr:uid="{00000000-0005-0000-0000-000023000000}"/>
    <cellStyle name="Normal 10 2 3" xfId="8" xr:uid="{00000000-0005-0000-0000-000024000000}"/>
    <cellStyle name="Normal 10 2 3 2" xfId="1944" xr:uid="{00000000-0005-0000-0000-000025000000}"/>
    <cellStyle name="Normal 10 2 3 2 2" xfId="4967" xr:uid="{00000000-0005-0000-0000-000026000000}"/>
    <cellStyle name="Normal 10 2 3 2 2 2" xfId="10197" xr:uid="{00000000-0005-0000-0000-000027000000}"/>
    <cellStyle name="Normal 10 2 3 2 3" xfId="3443" xr:uid="{00000000-0005-0000-0000-000028000000}"/>
    <cellStyle name="Normal 10 2 3 2 3 2" xfId="8673" xr:uid="{00000000-0005-0000-0000-000029000000}"/>
    <cellStyle name="Normal 10 2 3 2 4" xfId="7175" xr:uid="{00000000-0005-0000-0000-00002A000000}"/>
    <cellStyle name="Normal 10 2 3 3" xfId="1179" xr:uid="{00000000-0005-0000-0000-00002B000000}"/>
    <cellStyle name="Normal 10 2 3 3 2" xfId="4202" xr:uid="{00000000-0005-0000-0000-00002C000000}"/>
    <cellStyle name="Normal 10 2 3 3 2 2" xfId="9432" xr:uid="{00000000-0005-0000-0000-00002D000000}"/>
    <cellStyle name="Normal 10 2 3 3 3" xfId="6410" xr:uid="{00000000-0005-0000-0000-00002E000000}"/>
    <cellStyle name="Normal 10 2 3 4" xfId="2678" xr:uid="{00000000-0005-0000-0000-00002F000000}"/>
    <cellStyle name="Normal 10 2 3 4 2" xfId="7908" xr:uid="{00000000-0005-0000-0000-000030000000}"/>
    <cellStyle name="Normal 10 2 3 5" xfId="5248" xr:uid="{00000000-0005-0000-0000-000031000000}"/>
    <cellStyle name="Normal 10 2 4" xfId="1590" xr:uid="{00000000-0005-0000-0000-000032000000}"/>
    <cellStyle name="Normal 10 2 4 2" xfId="4613" xr:uid="{00000000-0005-0000-0000-000033000000}"/>
    <cellStyle name="Normal 10 2 4 2 2" xfId="9843" xr:uid="{00000000-0005-0000-0000-000034000000}"/>
    <cellStyle name="Normal 10 2 4 3" xfId="3089" xr:uid="{00000000-0005-0000-0000-000035000000}"/>
    <cellStyle name="Normal 10 2 4 3 2" xfId="8319" xr:uid="{00000000-0005-0000-0000-000036000000}"/>
    <cellStyle name="Normal 10 2 4 4" xfId="6821" xr:uid="{00000000-0005-0000-0000-000037000000}"/>
    <cellStyle name="Normal 10 2 5" xfId="825" xr:uid="{00000000-0005-0000-0000-000038000000}"/>
    <cellStyle name="Normal 10 2 5 2" xfId="3848" xr:uid="{00000000-0005-0000-0000-000039000000}"/>
    <cellStyle name="Normal 10 2 5 2 2" xfId="9078" xr:uid="{00000000-0005-0000-0000-00003A000000}"/>
    <cellStyle name="Normal 10 2 5 3" xfId="6056" xr:uid="{00000000-0005-0000-0000-00003B000000}"/>
    <cellStyle name="Normal 10 2 6" xfId="2324" xr:uid="{00000000-0005-0000-0000-00003C000000}"/>
    <cellStyle name="Normal 10 2 6 2" xfId="7554" xr:uid="{00000000-0005-0000-0000-00003D000000}"/>
    <cellStyle name="Normal 10 2 7" xfId="5245" xr:uid="{00000000-0005-0000-0000-00003E000000}"/>
    <cellStyle name="Normal 10 3" xfId="9" xr:uid="{00000000-0005-0000-0000-00003F000000}"/>
    <cellStyle name="Normal 10 3 2" xfId="10" xr:uid="{00000000-0005-0000-0000-000040000000}"/>
    <cellStyle name="Normal 10 3 2 2" xfId="2039" xr:uid="{00000000-0005-0000-0000-000041000000}"/>
    <cellStyle name="Normal 10 3 2 2 2" xfId="5062" xr:uid="{00000000-0005-0000-0000-000042000000}"/>
    <cellStyle name="Normal 10 3 2 2 2 2" xfId="10292" xr:uid="{00000000-0005-0000-0000-000043000000}"/>
    <cellStyle name="Normal 10 3 2 2 3" xfId="3538" xr:uid="{00000000-0005-0000-0000-000044000000}"/>
    <cellStyle name="Normal 10 3 2 2 3 2" xfId="8768" xr:uid="{00000000-0005-0000-0000-000045000000}"/>
    <cellStyle name="Normal 10 3 2 2 4" xfId="7270" xr:uid="{00000000-0005-0000-0000-000046000000}"/>
    <cellStyle name="Normal 10 3 2 3" xfId="1274" xr:uid="{00000000-0005-0000-0000-000047000000}"/>
    <cellStyle name="Normal 10 3 2 3 2" xfId="4297" xr:uid="{00000000-0005-0000-0000-000048000000}"/>
    <cellStyle name="Normal 10 3 2 3 2 2" xfId="9527" xr:uid="{00000000-0005-0000-0000-000049000000}"/>
    <cellStyle name="Normal 10 3 2 3 3" xfId="6505" xr:uid="{00000000-0005-0000-0000-00004A000000}"/>
    <cellStyle name="Normal 10 3 2 4" xfId="2773" xr:uid="{00000000-0005-0000-0000-00004B000000}"/>
    <cellStyle name="Normal 10 3 2 4 2" xfId="8003" xr:uid="{00000000-0005-0000-0000-00004C000000}"/>
    <cellStyle name="Normal 10 3 2 5" xfId="5250" xr:uid="{00000000-0005-0000-0000-00004D000000}"/>
    <cellStyle name="Normal 10 3 3" xfId="1685" xr:uid="{00000000-0005-0000-0000-00004E000000}"/>
    <cellStyle name="Normal 10 3 3 2" xfId="4708" xr:uid="{00000000-0005-0000-0000-00004F000000}"/>
    <cellStyle name="Normal 10 3 3 2 2" xfId="9938" xr:uid="{00000000-0005-0000-0000-000050000000}"/>
    <cellStyle name="Normal 10 3 3 3" xfId="3184" xr:uid="{00000000-0005-0000-0000-000051000000}"/>
    <cellStyle name="Normal 10 3 3 3 2" xfId="8414" xr:uid="{00000000-0005-0000-0000-000052000000}"/>
    <cellStyle name="Normal 10 3 3 4" xfId="6916" xr:uid="{00000000-0005-0000-0000-000053000000}"/>
    <cellStyle name="Normal 10 3 4" xfId="920" xr:uid="{00000000-0005-0000-0000-000054000000}"/>
    <cellStyle name="Normal 10 3 4 2" xfId="3943" xr:uid="{00000000-0005-0000-0000-000055000000}"/>
    <cellStyle name="Normal 10 3 4 2 2" xfId="9173" xr:uid="{00000000-0005-0000-0000-000056000000}"/>
    <cellStyle name="Normal 10 3 4 3" xfId="6151" xr:uid="{00000000-0005-0000-0000-000057000000}"/>
    <cellStyle name="Normal 10 3 5" xfId="2419" xr:uid="{00000000-0005-0000-0000-000058000000}"/>
    <cellStyle name="Normal 10 3 5 2" xfId="7649" xr:uid="{00000000-0005-0000-0000-000059000000}"/>
    <cellStyle name="Normal 10 3 6" xfId="5249" xr:uid="{00000000-0005-0000-0000-00005A000000}"/>
    <cellStyle name="Normal 10 4" xfId="11" xr:uid="{00000000-0005-0000-0000-00005B000000}"/>
    <cellStyle name="Normal 10 4 2" xfId="1862" xr:uid="{00000000-0005-0000-0000-00005C000000}"/>
    <cellStyle name="Normal 10 4 2 2" xfId="4885" xr:uid="{00000000-0005-0000-0000-00005D000000}"/>
    <cellStyle name="Normal 10 4 2 2 2" xfId="10115" xr:uid="{00000000-0005-0000-0000-00005E000000}"/>
    <cellStyle name="Normal 10 4 2 3" xfId="3361" xr:uid="{00000000-0005-0000-0000-00005F000000}"/>
    <cellStyle name="Normal 10 4 2 3 2" xfId="8591" xr:uid="{00000000-0005-0000-0000-000060000000}"/>
    <cellStyle name="Normal 10 4 2 4" xfId="7093" xr:uid="{00000000-0005-0000-0000-000061000000}"/>
    <cellStyle name="Normal 10 4 3" xfId="1097" xr:uid="{00000000-0005-0000-0000-000062000000}"/>
    <cellStyle name="Normal 10 4 3 2" xfId="4120" xr:uid="{00000000-0005-0000-0000-000063000000}"/>
    <cellStyle name="Normal 10 4 3 2 2" xfId="9350" xr:uid="{00000000-0005-0000-0000-000064000000}"/>
    <cellStyle name="Normal 10 4 3 3" xfId="6328" xr:uid="{00000000-0005-0000-0000-000065000000}"/>
    <cellStyle name="Normal 10 4 4" xfId="2596" xr:uid="{00000000-0005-0000-0000-000066000000}"/>
    <cellStyle name="Normal 10 4 4 2" xfId="7826" xr:uid="{00000000-0005-0000-0000-000067000000}"/>
    <cellStyle name="Normal 10 4 5" xfId="5251" xr:uid="{00000000-0005-0000-0000-000068000000}"/>
    <cellStyle name="Normal 10 5" xfId="1508" xr:uid="{00000000-0005-0000-0000-000069000000}"/>
    <cellStyle name="Normal 10 5 2" xfId="4531" xr:uid="{00000000-0005-0000-0000-00006A000000}"/>
    <cellStyle name="Normal 10 5 2 2" xfId="9761" xr:uid="{00000000-0005-0000-0000-00006B000000}"/>
    <cellStyle name="Normal 10 5 3" xfId="3007" xr:uid="{00000000-0005-0000-0000-00006C000000}"/>
    <cellStyle name="Normal 10 5 3 2" xfId="8237" xr:uid="{00000000-0005-0000-0000-00006D000000}"/>
    <cellStyle name="Normal 10 5 4" xfId="6739" xr:uid="{00000000-0005-0000-0000-00006E000000}"/>
    <cellStyle name="Normal 10 6" xfId="1450" xr:uid="{00000000-0005-0000-0000-00006F000000}"/>
    <cellStyle name="Normal 10 6 2" xfId="4473" xr:uid="{00000000-0005-0000-0000-000070000000}"/>
    <cellStyle name="Normal 10 6 2 2" xfId="9703" xr:uid="{00000000-0005-0000-0000-000071000000}"/>
    <cellStyle name="Normal 10 6 3" xfId="2949" xr:uid="{00000000-0005-0000-0000-000072000000}"/>
    <cellStyle name="Normal 10 6 3 2" xfId="8179" xr:uid="{00000000-0005-0000-0000-000073000000}"/>
    <cellStyle name="Normal 10 6 4" xfId="6681" xr:uid="{00000000-0005-0000-0000-000074000000}"/>
    <cellStyle name="Normal 10 7" xfId="743" xr:uid="{00000000-0005-0000-0000-000075000000}"/>
    <cellStyle name="Normal 10 7 2" xfId="3766" xr:uid="{00000000-0005-0000-0000-000076000000}"/>
    <cellStyle name="Normal 10 7 2 2" xfId="8996" xr:uid="{00000000-0005-0000-0000-000077000000}"/>
    <cellStyle name="Normal 10 7 3" xfId="5974" xr:uid="{00000000-0005-0000-0000-000078000000}"/>
    <cellStyle name="Normal 10 8" xfId="2242" xr:uid="{00000000-0005-0000-0000-000079000000}"/>
    <cellStyle name="Normal 10 8 2" xfId="7472" xr:uid="{00000000-0005-0000-0000-00007A000000}"/>
    <cellStyle name="Normal 10 9" xfId="5244" xr:uid="{00000000-0005-0000-0000-00007B000000}"/>
    <cellStyle name="Normal 11" xfId="12" xr:uid="{00000000-0005-0000-0000-00007C000000}"/>
    <cellStyle name="Normal 11 2" xfId="13" xr:uid="{00000000-0005-0000-0000-00007D000000}"/>
    <cellStyle name="Normal 11 2 2" xfId="14" xr:uid="{00000000-0005-0000-0000-00007E000000}"/>
    <cellStyle name="Normal 11 2 2 2" xfId="15" xr:uid="{00000000-0005-0000-0000-00007F000000}"/>
    <cellStyle name="Normal 11 2 2 2 2" xfId="2133" xr:uid="{00000000-0005-0000-0000-000080000000}"/>
    <cellStyle name="Normal 11 2 2 2 2 2" xfId="5156" xr:uid="{00000000-0005-0000-0000-000081000000}"/>
    <cellStyle name="Normal 11 2 2 2 2 2 2" xfId="10386" xr:uid="{00000000-0005-0000-0000-000082000000}"/>
    <cellStyle name="Normal 11 2 2 2 2 3" xfId="3632" xr:uid="{00000000-0005-0000-0000-000083000000}"/>
    <cellStyle name="Normal 11 2 2 2 2 3 2" xfId="8862" xr:uid="{00000000-0005-0000-0000-000084000000}"/>
    <cellStyle name="Normal 11 2 2 2 2 4" xfId="7364" xr:uid="{00000000-0005-0000-0000-000085000000}"/>
    <cellStyle name="Normal 11 2 2 2 3" xfId="1368" xr:uid="{00000000-0005-0000-0000-000086000000}"/>
    <cellStyle name="Normal 11 2 2 2 3 2" xfId="4391" xr:uid="{00000000-0005-0000-0000-000087000000}"/>
    <cellStyle name="Normal 11 2 2 2 3 2 2" xfId="9621" xr:uid="{00000000-0005-0000-0000-000088000000}"/>
    <cellStyle name="Normal 11 2 2 2 3 3" xfId="6599" xr:uid="{00000000-0005-0000-0000-000089000000}"/>
    <cellStyle name="Normal 11 2 2 2 4" xfId="2867" xr:uid="{00000000-0005-0000-0000-00008A000000}"/>
    <cellStyle name="Normal 11 2 2 2 4 2" xfId="8097" xr:uid="{00000000-0005-0000-0000-00008B000000}"/>
    <cellStyle name="Normal 11 2 2 2 5" xfId="5255" xr:uid="{00000000-0005-0000-0000-00008C000000}"/>
    <cellStyle name="Normal 11 2 2 3" xfId="1779" xr:uid="{00000000-0005-0000-0000-00008D000000}"/>
    <cellStyle name="Normal 11 2 2 3 2" xfId="4802" xr:uid="{00000000-0005-0000-0000-00008E000000}"/>
    <cellStyle name="Normal 11 2 2 3 2 2" xfId="10032" xr:uid="{00000000-0005-0000-0000-00008F000000}"/>
    <cellStyle name="Normal 11 2 2 3 3" xfId="3278" xr:uid="{00000000-0005-0000-0000-000090000000}"/>
    <cellStyle name="Normal 11 2 2 3 3 2" xfId="8508" xr:uid="{00000000-0005-0000-0000-000091000000}"/>
    <cellStyle name="Normal 11 2 2 3 4" xfId="7010" xr:uid="{00000000-0005-0000-0000-000092000000}"/>
    <cellStyle name="Normal 11 2 2 4" xfId="1014" xr:uid="{00000000-0005-0000-0000-000093000000}"/>
    <cellStyle name="Normal 11 2 2 4 2" xfId="4037" xr:uid="{00000000-0005-0000-0000-000094000000}"/>
    <cellStyle name="Normal 11 2 2 4 2 2" xfId="9267" xr:uid="{00000000-0005-0000-0000-000095000000}"/>
    <cellStyle name="Normal 11 2 2 4 3" xfId="6245" xr:uid="{00000000-0005-0000-0000-000096000000}"/>
    <cellStyle name="Normal 11 2 2 5" xfId="2513" xr:uid="{00000000-0005-0000-0000-000097000000}"/>
    <cellStyle name="Normal 11 2 2 5 2" xfId="7743" xr:uid="{00000000-0005-0000-0000-000098000000}"/>
    <cellStyle name="Normal 11 2 2 6" xfId="5254" xr:uid="{00000000-0005-0000-0000-000099000000}"/>
    <cellStyle name="Normal 11 2 3" xfId="16" xr:uid="{00000000-0005-0000-0000-00009A000000}"/>
    <cellStyle name="Normal 11 2 3 2" xfId="1956" xr:uid="{00000000-0005-0000-0000-00009B000000}"/>
    <cellStyle name="Normal 11 2 3 2 2" xfId="4979" xr:uid="{00000000-0005-0000-0000-00009C000000}"/>
    <cellStyle name="Normal 11 2 3 2 2 2" xfId="10209" xr:uid="{00000000-0005-0000-0000-00009D000000}"/>
    <cellStyle name="Normal 11 2 3 2 3" xfId="3455" xr:uid="{00000000-0005-0000-0000-00009E000000}"/>
    <cellStyle name="Normal 11 2 3 2 3 2" xfId="8685" xr:uid="{00000000-0005-0000-0000-00009F000000}"/>
    <cellStyle name="Normal 11 2 3 2 4" xfId="7187" xr:uid="{00000000-0005-0000-0000-0000A0000000}"/>
    <cellStyle name="Normal 11 2 3 3" xfId="1191" xr:uid="{00000000-0005-0000-0000-0000A1000000}"/>
    <cellStyle name="Normal 11 2 3 3 2" xfId="4214" xr:uid="{00000000-0005-0000-0000-0000A2000000}"/>
    <cellStyle name="Normal 11 2 3 3 2 2" xfId="9444" xr:uid="{00000000-0005-0000-0000-0000A3000000}"/>
    <cellStyle name="Normal 11 2 3 3 3" xfId="6422" xr:uid="{00000000-0005-0000-0000-0000A4000000}"/>
    <cellStyle name="Normal 11 2 3 4" xfId="2690" xr:uid="{00000000-0005-0000-0000-0000A5000000}"/>
    <cellStyle name="Normal 11 2 3 4 2" xfId="7920" xr:uid="{00000000-0005-0000-0000-0000A6000000}"/>
    <cellStyle name="Normal 11 2 3 5" xfId="5256" xr:uid="{00000000-0005-0000-0000-0000A7000000}"/>
    <cellStyle name="Normal 11 2 4" xfId="1602" xr:uid="{00000000-0005-0000-0000-0000A8000000}"/>
    <cellStyle name="Normal 11 2 4 2" xfId="4625" xr:uid="{00000000-0005-0000-0000-0000A9000000}"/>
    <cellStyle name="Normal 11 2 4 2 2" xfId="9855" xr:uid="{00000000-0005-0000-0000-0000AA000000}"/>
    <cellStyle name="Normal 11 2 4 3" xfId="3101" xr:uid="{00000000-0005-0000-0000-0000AB000000}"/>
    <cellStyle name="Normal 11 2 4 3 2" xfId="8331" xr:uid="{00000000-0005-0000-0000-0000AC000000}"/>
    <cellStyle name="Normal 11 2 4 4" xfId="6833" xr:uid="{00000000-0005-0000-0000-0000AD000000}"/>
    <cellStyle name="Normal 11 2 5" xfId="837" xr:uid="{00000000-0005-0000-0000-0000AE000000}"/>
    <cellStyle name="Normal 11 2 5 2" xfId="3860" xr:uid="{00000000-0005-0000-0000-0000AF000000}"/>
    <cellStyle name="Normal 11 2 5 2 2" xfId="9090" xr:uid="{00000000-0005-0000-0000-0000B0000000}"/>
    <cellStyle name="Normal 11 2 5 3" xfId="6068" xr:uid="{00000000-0005-0000-0000-0000B1000000}"/>
    <cellStyle name="Normal 11 2 6" xfId="2336" xr:uid="{00000000-0005-0000-0000-0000B2000000}"/>
    <cellStyle name="Normal 11 2 6 2" xfId="7566" xr:uid="{00000000-0005-0000-0000-0000B3000000}"/>
    <cellStyle name="Normal 11 2 7" xfId="5253" xr:uid="{00000000-0005-0000-0000-0000B4000000}"/>
    <cellStyle name="Normal 11 3" xfId="17" xr:uid="{00000000-0005-0000-0000-0000B5000000}"/>
    <cellStyle name="Normal 11 3 2" xfId="18" xr:uid="{00000000-0005-0000-0000-0000B6000000}"/>
    <cellStyle name="Normal 11 3 2 2" xfId="2051" xr:uid="{00000000-0005-0000-0000-0000B7000000}"/>
    <cellStyle name="Normal 11 3 2 2 2" xfId="5074" xr:uid="{00000000-0005-0000-0000-0000B8000000}"/>
    <cellStyle name="Normal 11 3 2 2 2 2" xfId="10304" xr:uid="{00000000-0005-0000-0000-0000B9000000}"/>
    <cellStyle name="Normal 11 3 2 2 3" xfId="3550" xr:uid="{00000000-0005-0000-0000-0000BA000000}"/>
    <cellStyle name="Normal 11 3 2 2 3 2" xfId="8780" xr:uid="{00000000-0005-0000-0000-0000BB000000}"/>
    <cellStyle name="Normal 11 3 2 2 4" xfId="7282" xr:uid="{00000000-0005-0000-0000-0000BC000000}"/>
    <cellStyle name="Normal 11 3 2 3" xfId="1286" xr:uid="{00000000-0005-0000-0000-0000BD000000}"/>
    <cellStyle name="Normal 11 3 2 3 2" xfId="4309" xr:uid="{00000000-0005-0000-0000-0000BE000000}"/>
    <cellStyle name="Normal 11 3 2 3 2 2" xfId="9539" xr:uid="{00000000-0005-0000-0000-0000BF000000}"/>
    <cellStyle name="Normal 11 3 2 3 3" xfId="6517" xr:uid="{00000000-0005-0000-0000-0000C0000000}"/>
    <cellStyle name="Normal 11 3 2 4" xfId="2785" xr:uid="{00000000-0005-0000-0000-0000C1000000}"/>
    <cellStyle name="Normal 11 3 2 4 2" xfId="8015" xr:uid="{00000000-0005-0000-0000-0000C2000000}"/>
    <cellStyle name="Normal 11 3 2 5" xfId="5258" xr:uid="{00000000-0005-0000-0000-0000C3000000}"/>
    <cellStyle name="Normal 11 3 3" xfId="1697" xr:uid="{00000000-0005-0000-0000-0000C4000000}"/>
    <cellStyle name="Normal 11 3 3 2" xfId="4720" xr:uid="{00000000-0005-0000-0000-0000C5000000}"/>
    <cellStyle name="Normal 11 3 3 2 2" xfId="9950" xr:uid="{00000000-0005-0000-0000-0000C6000000}"/>
    <cellStyle name="Normal 11 3 3 3" xfId="3196" xr:uid="{00000000-0005-0000-0000-0000C7000000}"/>
    <cellStyle name="Normal 11 3 3 3 2" xfId="8426" xr:uid="{00000000-0005-0000-0000-0000C8000000}"/>
    <cellStyle name="Normal 11 3 3 4" xfId="6928" xr:uid="{00000000-0005-0000-0000-0000C9000000}"/>
    <cellStyle name="Normal 11 3 4" xfId="932" xr:uid="{00000000-0005-0000-0000-0000CA000000}"/>
    <cellStyle name="Normal 11 3 4 2" xfId="3955" xr:uid="{00000000-0005-0000-0000-0000CB000000}"/>
    <cellStyle name="Normal 11 3 4 2 2" xfId="9185" xr:uid="{00000000-0005-0000-0000-0000CC000000}"/>
    <cellStyle name="Normal 11 3 4 3" xfId="6163" xr:uid="{00000000-0005-0000-0000-0000CD000000}"/>
    <cellStyle name="Normal 11 3 5" xfId="2431" xr:uid="{00000000-0005-0000-0000-0000CE000000}"/>
    <cellStyle name="Normal 11 3 5 2" xfId="7661" xr:uid="{00000000-0005-0000-0000-0000CF000000}"/>
    <cellStyle name="Normal 11 3 6" xfId="5257" xr:uid="{00000000-0005-0000-0000-0000D0000000}"/>
    <cellStyle name="Normal 11 4" xfId="19" xr:uid="{00000000-0005-0000-0000-0000D1000000}"/>
    <cellStyle name="Normal 11 4 2" xfId="1874" xr:uid="{00000000-0005-0000-0000-0000D2000000}"/>
    <cellStyle name="Normal 11 4 2 2" xfId="4897" xr:uid="{00000000-0005-0000-0000-0000D3000000}"/>
    <cellStyle name="Normal 11 4 2 2 2" xfId="10127" xr:uid="{00000000-0005-0000-0000-0000D4000000}"/>
    <cellStyle name="Normal 11 4 2 3" xfId="3373" xr:uid="{00000000-0005-0000-0000-0000D5000000}"/>
    <cellStyle name="Normal 11 4 2 3 2" xfId="8603" xr:uid="{00000000-0005-0000-0000-0000D6000000}"/>
    <cellStyle name="Normal 11 4 2 4" xfId="7105" xr:uid="{00000000-0005-0000-0000-0000D7000000}"/>
    <cellStyle name="Normal 11 4 3" xfId="1109" xr:uid="{00000000-0005-0000-0000-0000D8000000}"/>
    <cellStyle name="Normal 11 4 3 2" xfId="4132" xr:uid="{00000000-0005-0000-0000-0000D9000000}"/>
    <cellStyle name="Normal 11 4 3 2 2" xfId="9362" xr:uid="{00000000-0005-0000-0000-0000DA000000}"/>
    <cellStyle name="Normal 11 4 3 3" xfId="6340" xr:uid="{00000000-0005-0000-0000-0000DB000000}"/>
    <cellStyle name="Normal 11 4 4" xfId="2608" xr:uid="{00000000-0005-0000-0000-0000DC000000}"/>
    <cellStyle name="Normal 11 4 4 2" xfId="7838" xr:uid="{00000000-0005-0000-0000-0000DD000000}"/>
    <cellStyle name="Normal 11 4 5" xfId="5259" xr:uid="{00000000-0005-0000-0000-0000DE000000}"/>
    <cellStyle name="Normal 11 5" xfId="1520" xr:uid="{00000000-0005-0000-0000-0000DF000000}"/>
    <cellStyle name="Normal 11 5 2" xfId="4543" xr:uid="{00000000-0005-0000-0000-0000E0000000}"/>
    <cellStyle name="Normal 11 5 2 2" xfId="9773" xr:uid="{00000000-0005-0000-0000-0000E1000000}"/>
    <cellStyle name="Normal 11 5 3" xfId="3019" xr:uid="{00000000-0005-0000-0000-0000E2000000}"/>
    <cellStyle name="Normal 11 5 3 2" xfId="8249" xr:uid="{00000000-0005-0000-0000-0000E3000000}"/>
    <cellStyle name="Normal 11 5 4" xfId="6751" xr:uid="{00000000-0005-0000-0000-0000E4000000}"/>
    <cellStyle name="Normal 11 6" xfId="1462" xr:uid="{00000000-0005-0000-0000-0000E5000000}"/>
    <cellStyle name="Normal 11 6 2" xfId="4485" xr:uid="{00000000-0005-0000-0000-0000E6000000}"/>
    <cellStyle name="Normal 11 6 2 2" xfId="9715" xr:uid="{00000000-0005-0000-0000-0000E7000000}"/>
    <cellStyle name="Normal 11 6 3" xfId="2961" xr:uid="{00000000-0005-0000-0000-0000E8000000}"/>
    <cellStyle name="Normal 11 6 3 2" xfId="8191" xr:uid="{00000000-0005-0000-0000-0000E9000000}"/>
    <cellStyle name="Normal 11 6 4" xfId="6693" xr:uid="{00000000-0005-0000-0000-0000EA000000}"/>
    <cellStyle name="Normal 11 7" xfId="755" xr:uid="{00000000-0005-0000-0000-0000EB000000}"/>
    <cellStyle name="Normal 11 7 2" xfId="3778" xr:uid="{00000000-0005-0000-0000-0000EC000000}"/>
    <cellStyle name="Normal 11 7 2 2" xfId="9008" xr:uid="{00000000-0005-0000-0000-0000ED000000}"/>
    <cellStyle name="Normal 11 7 3" xfId="5986" xr:uid="{00000000-0005-0000-0000-0000EE000000}"/>
    <cellStyle name="Normal 11 8" xfId="2254" xr:uid="{00000000-0005-0000-0000-0000EF000000}"/>
    <cellStyle name="Normal 11 8 2" xfId="7484" xr:uid="{00000000-0005-0000-0000-0000F0000000}"/>
    <cellStyle name="Normal 11 9" xfId="5252" xr:uid="{00000000-0005-0000-0000-0000F1000000}"/>
    <cellStyle name="Normal 12" xfId="20" xr:uid="{00000000-0005-0000-0000-0000F2000000}"/>
    <cellStyle name="Normal 12 2" xfId="21" xr:uid="{00000000-0005-0000-0000-0000F3000000}"/>
    <cellStyle name="Normal 12 2 2" xfId="22" xr:uid="{00000000-0005-0000-0000-0000F4000000}"/>
    <cellStyle name="Normal 12 2 2 2" xfId="2074" xr:uid="{00000000-0005-0000-0000-0000F5000000}"/>
    <cellStyle name="Normal 12 2 2 2 2" xfId="5097" xr:uid="{00000000-0005-0000-0000-0000F6000000}"/>
    <cellStyle name="Normal 12 2 2 2 2 2" xfId="10327" xr:uid="{00000000-0005-0000-0000-0000F7000000}"/>
    <cellStyle name="Normal 12 2 2 2 3" xfId="3573" xr:uid="{00000000-0005-0000-0000-0000F8000000}"/>
    <cellStyle name="Normal 12 2 2 2 3 2" xfId="8803" xr:uid="{00000000-0005-0000-0000-0000F9000000}"/>
    <cellStyle name="Normal 12 2 2 2 4" xfId="7305" xr:uid="{00000000-0005-0000-0000-0000FA000000}"/>
    <cellStyle name="Normal 12 2 2 3" xfId="1309" xr:uid="{00000000-0005-0000-0000-0000FB000000}"/>
    <cellStyle name="Normal 12 2 2 3 2" xfId="4332" xr:uid="{00000000-0005-0000-0000-0000FC000000}"/>
    <cellStyle name="Normal 12 2 2 3 2 2" xfId="9562" xr:uid="{00000000-0005-0000-0000-0000FD000000}"/>
    <cellStyle name="Normal 12 2 2 3 3" xfId="6540" xr:uid="{00000000-0005-0000-0000-0000FE000000}"/>
    <cellStyle name="Normal 12 2 2 4" xfId="2808" xr:uid="{00000000-0005-0000-0000-0000FF000000}"/>
    <cellStyle name="Normal 12 2 2 4 2" xfId="8038" xr:uid="{00000000-0005-0000-0000-000000010000}"/>
    <cellStyle name="Normal 12 2 2 5" xfId="5262" xr:uid="{00000000-0005-0000-0000-000001010000}"/>
    <cellStyle name="Normal 12 2 3" xfId="1720" xr:uid="{00000000-0005-0000-0000-000002010000}"/>
    <cellStyle name="Normal 12 2 3 2" xfId="4743" xr:uid="{00000000-0005-0000-0000-000003010000}"/>
    <cellStyle name="Normal 12 2 3 2 2" xfId="9973" xr:uid="{00000000-0005-0000-0000-000004010000}"/>
    <cellStyle name="Normal 12 2 3 3" xfId="3219" xr:uid="{00000000-0005-0000-0000-000005010000}"/>
    <cellStyle name="Normal 12 2 3 3 2" xfId="8449" xr:uid="{00000000-0005-0000-0000-000006010000}"/>
    <cellStyle name="Normal 12 2 3 4" xfId="6951" xr:uid="{00000000-0005-0000-0000-000007010000}"/>
    <cellStyle name="Normal 12 2 4" xfId="955" xr:uid="{00000000-0005-0000-0000-000008010000}"/>
    <cellStyle name="Normal 12 2 4 2" xfId="3978" xr:uid="{00000000-0005-0000-0000-000009010000}"/>
    <cellStyle name="Normal 12 2 4 2 2" xfId="9208" xr:uid="{00000000-0005-0000-0000-00000A010000}"/>
    <cellStyle name="Normal 12 2 4 3" xfId="6186" xr:uid="{00000000-0005-0000-0000-00000B010000}"/>
    <cellStyle name="Normal 12 2 5" xfId="2454" xr:uid="{00000000-0005-0000-0000-00000C010000}"/>
    <cellStyle name="Normal 12 2 5 2" xfId="7684" xr:uid="{00000000-0005-0000-0000-00000D010000}"/>
    <cellStyle name="Normal 12 2 6" xfId="5261" xr:uid="{00000000-0005-0000-0000-00000E010000}"/>
    <cellStyle name="Normal 12 3" xfId="23" xr:uid="{00000000-0005-0000-0000-00000F010000}"/>
    <cellStyle name="Normal 12 3 2" xfId="1897" xr:uid="{00000000-0005-0000-0000-000010010000}"/>
    <cellStyle name="Normal 12 3 2 2" xfId="4920" xr:uid="{00000000-0005-0000-0000-000011010000}"/>
    <cellStyle name="Normal 12 3 2 2 2" xfId="10150" xr:uid="{00000000-0005-0000-0000-000012010000}"/>
    <cellStyle name="Normal 12 3 2 3" xfId="3396" xr:uid="{00000000-0005-0000-0000-000013010000}"/>
    <cellStyle name="Normal 12 3 2 3 2" xfId="8626" xr:uid="{00000000-0005-0000-0000-000014010000}"/>
    <cellStyle name="Normal 12 3 2 4" xfId="7128" xr:uid="{00000000-0005-0000-0000-000015010000}"/>
    <cellStyle name="Normal 12 3 3" xfId="1132" xr:uid="{00000000-0005-0000-0000-000016010000}"/>
    <cellStyle name="Normal 12 3 3 2" xfId="4155" xr:uid="{00000000-0005-0000-0000-000017010000}"/>
    <cellStyle name="Normal 12 3 3 2 2" xfId="9385" xr:uid="{00000000-0005-0000-0000-000018010000}"/>
    <cellStyle name="Normal 12 3 3 3" xfId="6363" xr:uid="{00000000-0005-0000-0000-000019010000}"/>
    <cellStyle name="Normal 12 3 4" xfId="2631" xr:uid="{00000000-0005-0000-0000-00001A010000}"/>
    <cellStyle name="Normal 12 3 4 2" xfId="7861" xr:uid="{00000000-0005-0000-0000-00001B010000}"/>
    <cellStyle name="Normal 12 3 5" xfId="5263" xr:uid="{00000000-0005-0000-0000-00001C010000}"/>
    <cellStyle name="Normal 12 4" xfId="1543" xr:uid="{00000000-0005-0000-0000-00001D010000}"/>
    <cellStyle name="Normal 12 4 2" xfId="4566" xr:uid="{00000000-0005-0000-0000-00001E010000}"/>
    <cellStyle name="Normal 12 4 2 2" xfId="9796" xr:uid="{00000000-0005-0000-0000-00001F010000}"/>
    <cellStyle name="Normal 12 4 3" xfId="3042" xr:uid="{00000000-0005-0000-0000-000020010000}"/>
    <cellStyle name="Normal 12 4 3 2" xfId="8272" xr:uid="{00000000-0005-0000-0000-000021010000}"/>
    <cellStyle name="Normal 12 4 4" xfId="6774" xr:uid="{00000000-0005-0000-0000-000022010000}"/>
    <cellStyle name="Normal 12 5" xfId="778" xr:uid="{00000000-0005-0000-0000-000023010000}"/>
    <cellStyle name="Normal 12 5 2" xfId="3801" xr:uid="{00000000-0005-0000-0000-000024010000}"/>
    <cellStyle name="Normal 12 5 2 2" xfId="9031" xr:uid="{00000000-0005-0000-0000-000025010000}"/>
    <cellStyle name="Normal 12 5 3" xfId="6009" xr:uid="{00000000-0005-0000-0000-000026010000}"/>
    <cellStyle name="Normal 12 6" xfId="2277" xr:uid="{00000000-0005-0000-0000-000027010000}"/>
    <cellStyle name="Normal 12 6 2" xfId="7507" xr:uid="{00000000-0005-0000-0000-000028010000}"/>
    <cellStyle name="Normal 12 7" xfId="5260" xr:uid="{00000000-0005-0000-0000-000029010000}"/>
    <cellStyle name="Normal 13" xfId="24" xr:uid="{00000000-0005-0000-0000-00002A010000}"/>
    <cellStyle name="Normal 13 2" xfId="25" xr:uid="{00000000-0005-0000-0000-00002B010000}"/>
    <cellStyle name="Normal 13 2 2" xfId="26" xr:uid="{00000000-0005-0000-0000-00002C010000}"/>
    <cellStyle name="Normal 13 2 2 2" xfId="2086" xr:uid="{00000000-0005-0000-0000-00002D010000}"/>
    <cellStyle name="Normal 13 2 2 2 2" xfId="5109" xr:uid="{00000000-0005-0000-0000-00002E010000}"/>
    <cellStyle name="Normal 13 2 2 2 2 2" xfId="10339" xr:uid="{00000000-0005-0000-0000-00002F010000}"/>
    <cellStyle name="Normal 13 2 2 2 3" xfId="3585" xr:uid="{00000000-0005-0000-0000-000030010000}"/>
    <cellStyle name="Normal 13 2 2 2 3 2" xfId="8815" xr:uid="{00000000-0005-0000-0000-000031010000}"/>
    <cellStyle name="Normal 13 2 2 2 4" xfId="7317" xr:uid="{00000000-0005-0000-0000-000032010000}"/>
    <cellStyle name="Normal 13 2 2 3" xfId="1321" xr:uid="{00000000-0005-0000-0000-000033010000}"/>
    <cellStyle name="Normal 13 2 2 3 2" xfId="4344" xr:uid="{00000000-0005-0000-0000-000034010000}"/>
    <cellStyle name="Normal 13 2 2 3 2 2" xfId="9574" xr:uid="{00000000-0005-0000-0000-000035010000}"/>
    <cellStyle name="Normal 13 2 2 3 3" xfId="6552" xr:uid="{00000000-0005-0000-0000-000036010000}"/>
    <cellStyle name="Normal 13 2 2 4" xfId="2820" xr:uid="{00000000-0005-0000-0000-000037010000}"/>
    <cellStyle name="Normal 13 2 2 4 2" xfId="8050" xr:uid="{00000000-0005-0000-0000-000038010000}"/>
    <cellStyle name="Normal 13 2 2 5" xfId="5266" xr:uid="{00000000-0005-0000-0000-000039010000}"/>
    <cellStyle name="Normal 13 2 3" xfId="1732" xr:uid="{00000000-0005-0000-0000-00003A010000}"/>
    <cellStyle name="Normal 13 2 3 2" xfId="4755" xr:uid="{00000000-0005-0000-0000-00003B010000}"/>
    <cellStyle name="Normal 13 2 3 2 2" xfId="9985" xr:uid="{00000000-0005-0000-0000-00003C010000}"/>
    <cellStyle name="Normal 13 2 3 3" xfId="3231" xr:uid="{00000000-0005-0000-0000-00003D010000}"/>
    <cellStyle name="Normal 13 2 3 3 2" xfId="8461" xr:uid="{00000000-0005-0000-0000-00003E010000}"/>
    <cellStyle name="Normal 13 2 3 4" xfId="6963" xr:uid="{00000000-0005-0000-0000-00003F010000}"/>
    <cellStyle name="Normal 13 2 4" xfId="967" xr:uid="{00000000-0005-0000-0000-000040010000}"/>
    <cellStyle name="Normal 13 2 4 2" xfId="3990" xr:uid="{00000000-0005-0000-0000-000041010000}"/>
    <cellStyle name="Normal 13 2 4 2 2" xfId="9220" xr:uid="{00000000-0005-0000-0000-000042010000}"/>
    <cellStyle name="Normal 13 2 4 3" xfId="6198" xr:uid="{00000000-0005-0000-0000-000043010000}"/>
    <cellStyle name="Normal 13 2 5" xfId="2466" xr:uid="{00000000-0005-0000-0000-000044010000}"/>
    <cellStyle name="Normal 13 2 5 2" xfId="7696" xr:uid="{00000000-0005-0000-0000-000045010000}"/>
    <cellStyle name="Normal 13 2 6" xfId="5265" xr:uid="{00000000-0005-0000-0000-000046010000}"/>
    <cellStyle name="Normal 13 3" xfId="27" xr:uid="{00000000-0005-0000-0000-000047010000}"/>
    <cellStyle name="Normal 13 3 2" xfId="1909" xr:uid="{00000000-0005-0000-0000-000048010000}"/>
    <cellStyle name="Normal 13 3 2 2" xfId="4932" xr:uid="{00000000-0005-0000-0000-000049010000}"/>
    <cellStyle name="Normal 13 3 2 2 2" xfId="10162" xr:uid="{00000000-0005-0000-0000-00004A010000}"/>
    <cellStyle name="Normal 13 3 2 3" xfId="3408" xr:uid="{00000000-0005-0000-0000-00004B010000}"/>
    <cellStyle name="Normal 13 3 2 3 2" xfId="8638" xr:uid="{00000000-0005-0000-0000-00004C010000}"/>
    <cellStyle name="Normal 13 3 2 4" xfId="7140" xr:uid="{00000000-0005-0000-0000-00004D010000}"/>
    <cellStyle name="Normal 13 3 3" xfId="1144" xr:uid="{00000000-0005-0000-0000-00004E010000}"/>
    <cellStyle name="Normal 13 3 3 2" xfId="4167" xr:uid="{00000000-0005-0000-0000-00004F010000}"/>
    <cellStyle name="Normal 13 3 3 2 2" xfId="9397" xr:uid="{00000000-0005-0000-0000-000050010000}"/>
    <cellStyle name="Normal 13 3 3 3" xfId="6375" xr:uid="{00000000-0005-0000-0000-000051010000}"/>
    <cellStyle name="Normal 13 3 4" xfId="2643" xr:uid="{00000000-0005-0000-0000-000052010000}"/>
    <cellStyle name="Normal 13 3 4 2" xfId="7873" xr:uid="{00000000-0005-0000-0000-000053010000}"/>
    <cellStyle name="Normal 13 3 5" xfId="5267" xr:uid="{00000000-0005-0000-0000-000054010000}"/>
    <cellStyle name="Normal 13 4" xfId="1555" xr:uid="{00000000-0005-0000-0000-000055010000}"/>
    <cellStyle name="Normal 13 4 2" xfId="4578" xr:uid="{00000000-0005-0000-0000-000056010000}"/>
    <cellStyle name="Normal 13 4 2 2" xfId="9808" xr:uid="{00000000-0005-0000-0000-000057010000}"/>
    <cellStyle name="Normal 13 4 3" xfId="3054" xr:uid="{00000000-0005-0000-0000-000058010000}"/>
    <cellStyle name="Normal 13 4 3 2" xfId="8284" xr:uid="{00000000-0005-0000-0000-000059010000}"/>
    <cellStyle name="Normal 13 4 4" xfId="6786" xr:uid="{00000000-0005-0000-0000-00005A010000}"/>
    <cellStyle name="Normal 13 5" xfId="790" xr:uid="{00000000-0005-0000-0000-00005B010000}"/>
    <cellStyle name="Normal 13 5 2" xfId="3813" xr:uid="{00000000-0005-0000-0000-00005C010000}"/>
    <cellStyle name="Normal 13 5 2 2" xfId="9043" xr:uid="{00000000-0005-0000-0000-00005D010000}"/>
    <cellStyle name="Normal 13 5 3" xfId="6021" xr:uid="{00000000-0005-0000-0000-00005E010000}"/>
    <cellStyle name="Normal 13 6" xfId="2289" xr:uid="{00000000-0005-0000-0000-00005F010000}"/>
    <cellStyle name="Normal 13 6 2" xfId="7519" xr:uid="{00000000-0005-0000-0000-000060010000}"/>
    <cellStyle name="Normal 13 7" xfId="5264" xr:uid="{00000000-0005-0000-0000-000061010000}"/>
    <cellStyle name="Normal 14" xfId="28" xr:uid="{00000000-0005-0000-0000-000062010000}"/>
    <cellStyle name="Normal 14 2" xfId="29" xr:uid="{00000000-0005-0000-0000-000063010000}"/>
    <cellStyle name="Normal 14 2 2" xfId="30" xr:uid="{00000000-0005-0000-0000-000064010000}"/>
    <cellStyle name="Normal 14 2 2 2" xfId="2156" xr:uid="{00000000-0005-0000-0000-000065010000}"/>
    <cellStyle name="Normal 14 2 2 2 2" xfId="5179" xr:uid="{00000000-0005-0000-0000-000066010000}"/>
    <cellStyle name="Normal 14 2 2 2 2 2" xfId="10409" xr:uid="{00000000-0005-0000-0000-000067010000}"/>
    <cellStyle name="Normal 14 2 2 2 3" xfId="3655" xr:uid="{00000000-0005-0000-0000-000068010000}"/>
    <cellStyle name="Normal 14 2 2 2 3 2" xfId="8885" xr:uid="{00000000-0005-0000-0000-000069010000}"/>
    <cellStyle name="Normal 14 2 2 2 4" xfId="7387" xr:uid="{00000000-0005-0000-0000-00006A010000}"/>
    <cellStyle name="Normal 14 2 2 3" xfId="1391" xr:uid="{00000000-0005-0000-0000-00006B010000}"/>
    <cellStyle name="Normal 14 2 2 3 2" xfId="4414" xr:uid="{00000000-0005-0000-0000-00006C010000}"/>
    <cellStyle name="Normal 14 2 2 3 2 2" xfId="9644" xr:uid="{00000000-0005-0000-0000-00006D010000}"/>
    <cellStyle name="Normal 14 2 2 3 3" xfId="6622" xr:uid="{00000000-0005-0000-0000-00006E010000}"/>
    <cellStyle name="Normal 14 2 2 4" xfId="2890" xr:uid="{00000000-0005-0000-0000-00006F010000}"/>
    <cellStyle name="Normal 14 2 2 4 2" xfId="8120" xr:uid="{00000000-0005-0000-0000-000070010000}"/>
    <cellStyle name="Normal 14 2 2 5" xfId="5270" xr:uid="{00000000-0005-0000-0000-000071010000}"/>
    <cellStyle name="Normal 14 2 3" xfId="1802" xr:uid="{00000000-0005-0000-0000-000072010000}"/>
    <cellStyle name="Normal 14 2 3 2" xfId="4825" xr:uid="{00000000-0005-0000-0000-000073010000}"/>
    <cellStyle name="Normal 14 2 3 2 2" xfId="10055" xr:uid="{00000000-0005-0000-0000-000074010000}"/>
    <cellStyle name="Normal 14 2 3 3" xfId="3301" xr:uid="{00000000-0005-0000-0000-000075010000}"/>
    <cellStyle name="Normal 14 2 3 3 2" xfId="8531" xr:uid="{00000000-0005-0000-0000-000076010000}"/>
    <cellStyle name="Normal 14 2 3 4" xfId="7033" xr:uid="{00000000-0005-0000-0000-000077010000}"/>
    <cellStyle name="Normal 14 2 4" xfId="1037" xr:uid="{00000000-0005-0000-0000-000078010000}"/>
    <cellStyle name="Normal 14 2 4 2" xfId="4060" xr:uid="{00000000-0005-0000-0000-000079010000}"/>
    <cellStyle name="Normal 14 2 4 2 2" xfId="9290" xr:uid="{00000000-0005-0000-0000-00007A010000}"/>
    <cellStyle name="Normal 14 2 4 3" xfId="6268" xr:uid="{00000000-0005-0000-0000-00007B010000}"/>
    <cellStyle name="Normal 14 2 5" xfId="2536" xr:uid="{00000000-0005-0000-0000-00007C010000}"/>
    <cellStyle name="Normal 14 2 5 2" xfId="7766" xr:uid="{00000000-0005-0000-0000-00007D010000}"/>
    <cellStyle name="Normal 14 2 6" xfId="5269" xr:uid="{00000000-0005-0000-0000-00007E010000}"/>
    <cellStyle name="Normal 14 3" xfId="31" xr:uid="{00000000-0005-0000-0000-00007F010000}"/>
    <cellStyle name="Normal 14 3 2" xfId="1979" xr:uid="{00000000-0005-0000-0000-000080010000}"/>
    <cellStyle name="Normal 14 3 2 2" xfId="5002" xr:uid="{00000000-0005-0000-0000-000081010000}"/>
    <cellStyle name="Normal 14 3 2 2 2" xfId="10232" xr:uid="{00000000-0005-0000-0000-000082010000}"/>
    <cellStyle name="Normal 14 3 2 3" xfId="3478" xr:uid="{00000000-0005-0000-0000-000083010000}"/>
    <cellStyle name="Normal 14 3 2 3 2" xfId="8708" xr:uid="{00000000-0005-0000-0000-000084010000}"/>
    <cellStyle name="Normal 14 3 2 4" xfId="7210" xr:uid="{00000000-0005-0000-0000-000085010000}"/>
    <cellStyle name="Normal 14 3 3" xfId="1214" xr:uid="{00000000-0005-0000-0000-000086010000}"/>
    <cellStyle name="Normal 14 3 3 2" xfId="4237" xr:uid="{00000000-0005-0000-0000-000087010000}"/>
    <cellStyle name="Normal 14 3 3 2 2" xfId="9467" xr:uid="{00000000-0005-0000-0000-000088010000}"/>
    <cellStyle name="Normal 14 3 3 3" xfId="6445" xr:uid="{00000000-0005-0000-0000-000089010000}"/>
    <cellStyle name="Normal 14 3 4" xfId="2713" xr:uid="{00000000-0005-0000-0000-00008A010000}"/>
    <cellStyle name="Normal 14 3 4 2" xfId="7943" xr:uid="{00000000-0005-0000-0000-00008B010000}"/>
    <cellStyle name="Normal 14 3 5" xfId="5271" xr:uid="{00000000-0005-0000-0000-00008C010000}"/>
    <cellStyle name="Normal 14 4" xfId="1625" xr:uid="{00000000-0005-0000-0000-00008D010000}"/>
    <cellStyle name="Normal 14 4 2" xfId="4648" xr:uid="{00000000-0005-0000-0000-00008E010000}"/>
    <cellStyle name="Normal 14 4 2 2" xfId="9878" xr:uid="{00000000-0005-0000-0000-00008F010000}"/>
    <cellStyle name="Normal 14 4 3" xfId="3124" xr:uid="{00000000-0005-0000-0000-000090010000}"/>
    <cellStyle name="Normal 14 4 3 2" xfId="8354" xr:uid="{00000000-0005-0000-0000-000091010000}"/>
    <cellStyle name="Normal 14 4 4" xfId="6856" xr:uid="{00000000-0005-0000-0000-000092010000}"/>
    <cellStyle name="Normal 14 5" xfId="860" xr:uid="{00000000-0005-0000-0000-000093010000}"/>
    <cellStyle name="Normal 14 5 2" xfId="3883" xr:uid="{00000000-0005-0000-0000-000094010000}"/>
    <cellStyle name="Normal 14 5 2 2" xfId="9113" xr:uid="{00000000-0005-0000-0000-000095010000}"/>
    <cellStyle name="Normal 14 5 3" xfId="6091" xr:uid="{00000000-0005-0000-0000-000096010000}"/>
    <cellStyle name="Normal 14 6" xfId="2359" xr:uid="{00000000-0005-0000-0000-000097010000}"/>
    <cellStyle name="Normal 14 6 2" xfId="7589" xr:uid="{00000000-0005-0000-0000-000098010000}"/>
    <cellStyle name="Normal 14 7" xfId="5268" xr:uid="{00000000-0005-0000-0000-000099010000}"/>
    <cellStyle name="Normal 15" xfId="32" xr:uid="{00000000-0005-0000-0000-00009A010000}"/>
    <cellStyle name="Normal 15 2" xfId="33" xr:uid="{00000000-0005-0000-0000-00009B010000}"/>
    <cellStyle name="Normal 15 2 2" xfId="34" xr:uid="{00000000-0005-0000-0000-00009C010000}"/>
    <cellStyle name="Normal 15 2 2 2" xfId="2168" xr:uid="{00000000-0005-0000-0000-00009D010000}"/>
    <cellStyle name="Normal 15 2 2 2 2" xfId="5191" xr:uid="{00000000-0005-0000-0000-00009E010000}"/>
    <cellStyle name="Normal 15 2 2 2 2 2" xfId="10421" xr:uid="{00000000-0005-0000-0000-00009F010000}"/>
    <cellStyle name="Normal 15 2 2 2 3" xfId="3667" xr:uid="{00000000-0005-0000-0000-0000A0010000}"/>
    <cellStyle name="Normal 15 2 2 2 3 2" xfId="8897" xr:uid="{00000000-0005-0000-0000-0000A1010000}"/>
    <cellStyle name="Normal 15 2 2 2 4" xfId="7399" xr:uid="{00000000-0005-0000-0000-0000A2010000}"/>
    <cellStyle name="Normal 15 2 2 3" xfId="1403" xr:uid="{00000000-0005-0000-0000-0000A3010000}"/>
    <cellStyle name="Normal 15 2 2 3 2" xfId="4426" xr:uid="{00000000-0005-0000-0000-0000A4010000}"/>
    <cellStyle name="Normal 15 2 2 3 2 2" xfId="9656" xr:uid="{00000000-0005-0000-0000-0000A5010000}"/>
    <cellStyle name="Normal 15 2 2 3 3" xfId="6634" xr:uid="{00000000-0005-0000-0000-0000A6010000}"/>
    <cellStyle name="Normal 15 2 2 4" xfId="2902" xr:uid="{00000000-0005-0000-0000-0000A7010000}"/>
    <cellStyle name="Normal 15 2 2 4 2" xfId="8132" xr:uid="{00000000-0005-0000-0000-0000A8010000}"/>
    <cellStyle name="Normal 15 2 2 5" xfId="5274" xr:uid="{00000000-0005-0000-0000-0000A9010000}"/>
    <cellStyle name="Normal 15 2 3" xfId="1814" xr:uid="{00000000-0005-0000-0000-0000AA010000}"/>
    <cellStyle name="Normal 15 2 3 2" xfId="4837" xr:uid="{00000000-0005-0000-0000-0000AB010000}"/>
    <cellStyle name="Normal 15 2 3 2 2" xfId="10067" xr:uid="{00000000-0005-0000-0000-0000AC010000}"/>
    <cellStyle name="Normal 15 2 3 3" xfId="3313" xr:uid="{00000000-0005-0000-0000-0000AD010000}"/>
    <cellStyle name="Normal 15 2 3 3 2" xfId="8543" xr:uid="{00000000-0005-0000-0000-0000AE010000}"/>
    <cellStyle name="Normal 15 2 3 4" xfId="7045" xr:uid="{00000000-0005-0000-0000-0000AF010000}"/>
    <cellStyle name="Normal 15 2 4" xfId="1049" xr:uid="{00000000-0005-0000-0000-0000B0010000}"/>
    <cellStyle name="Normal 15 2 4 2" xfId="4072" xr:uid="{00000000-0005-0000-0000-0000B1010000}"/>
    <cellStyle name="Normal 15 2 4 2 2" xfId="9302" xr:uid="{00000000-0005-0000-0000-0000B2010000}"/>
    <cellStyle name="Normal 15 2 4 3" xfId="6280" xr:uid="{00000000-0005-0000-0000-0000B3010000}"/>
    <cellStyle name="Normal 15 2 5" xfId="2548" xr:uid="{00000000-0005-0000-0000-0000B4010000}"/>
    <cellStyle name="Normal 15 2 5 2" xfId="7778" xr:uid="{00000000-0005-0000-0000-0000B5010000}"/>
    <cellStyle name="Normal 15 2 6" xfId="5273" xr:uid="{00000000-0005-0000-0000-0000B6010000}"/>
    <cellStyle name="Normal 15 3" xfId="35" xr:uid="{00000000-0005-0000-0000-0000B7010000}"/>
    <cellStyle name="Normal 15 3 2" xfId="1991" xr:uid="{00000000-0005-0000-0000-0000B8010000}"/>
    <cellStyle name="Normal 15 3 2 2" xfId="5014" xr:uid="{00000000-0005-0000-0000-0000B9010000}"/>
    <cellStyle name="Normal 15 3 2 2 2" xfId="10244" xr:uid="{00000000-0005-0000-0000-0000BA010000}"/>
    <cellStyle name="Normal 15 3 2 3" xfId="3490" xr:uid="{00000000-0005-0000-0000-0000BB010000}"/>
    <cellStyle name="Normal 15 3 2 3 2" xfId="8720" xr:uid="{00000000-0005-0000-0000-0000BC010000}"/>
    <cellStyle name="Normal 15 3 2 4" xfId="7222" xr:uid="{00000000-0005-0000-0000-0000BD010000}"/>
    <cellStyle name="Normal 15 3 3" xfId="1226" xr:uid="{00000000-0005-0000-0000-0000BE010000}"/>
    <cellStyle name="Normal 15 3 3 2" xfId="4249" xr:uid="{00000000-0005-0000-0000-0000BF010000}"/>
    <cellStyle name="Normal 15 3 3 2 2" xfId="9479" xr:uid="{00000000-0005-0000-0000-0000C0010000}"/>
    <cellStyle name="Normal 15 3 3 3" xfId="6457" xr:uid="{00000000-0005-0000-0000-0000C1010000}"/>
    <cellStyle name="Normal 15 3 4" xfId="2725" xr:uid="{00000000-0005-0000-0000-0000C2010000}"/>
    <cellStyle name="Normal 15 3 4 2" xfId="7955" xr:uid="{00000000-0005-0000-0000-0000C3010000}"/>
    <cellStyle name="Normal 15 3 5" xfId="5275" xr:uid="{00000000-0005-0000-0000-0000C4010000}"/>
    <cellStyle name="Normal 15 4" xfId="1637" xr:uid="{00000000-0005-0000-0000-0000C5010000}"/>
    <cellStyle name="Normal 15 4 2" xfId="4660" xr:uid="{00000000-0005-0000-0000-0000C6010000}"/>
    <cellStyle name="Normal 15 4 2 2" xfId="9890" xr:uid="{00000000-0005-0000-0000-0000C7010000}"/>
    <cellStyle name="Normal 15 4 3" xfId="3136" xr:uid="{00000000-0005-0000-0000-0000C8010000}"/>
    <cellStyle name="Normal 15 4 3 2" xfId="8366" xr:uid="{00000000-0005-0000-0000-0000C9010000}"/>
    <cellStyle name="Normal 15 4 4" xfId="6868" xr:uid="{00000000-0005-0000-0000-0000CA010000}"/>
    <cellStyle name="Normal 15 5" xfId="872" xr:uid="{00000000-0005-0000-0000-0000CB010000}"/>
    <cellStyle name="Normal 15 5 2" xfId="3895" xr:uid="{00000000-0005-0000-0000-0000CC010000}"/>
    <cellStyle name="Normal 15 5 2 2" xfId="9125" xr:uid="{00000000-0005-0000-0000-0000CD010000}"/>
    <cellStyle name="Normal 15 5 3" xfId="6103" xr:uid="{00000000-0005-0000-0000-0000CE010000}"/>
    <cellStyle name="Normal 15 6" xfId="2371" xr:uid="{00000000-0005-0000-0000-0000CF010000}"/>
    <cellStyle name="Normal 15 6 2" xfId="7601" xr:uid="{00000000-0005-0000-0000-0000D0010000}"/>
    <cellStyle name="Normal 15 7" xfId="5272" xr:uid="{00000000-0005-0000-0000-0000D1010000}"/>
    <cellStyle name="Normal 16" xfId="36" xr:uid="{00000000-0005-0000-0000-0000D2010000}"/>
    <cellStyle name="Normal 16 2" xfId="37" xr:uid="{00000000-0005-0000-0000-0000D3010000}"/>
    <cellStyle name="Normal 16 2 2" xfId="38" xr:uid="{00000000-0005-0000-0000-0000D4010000}"/>
    <cellStyle name="Normal 16 2 2 2" xfId="2180" xr:uid="{00000000-0005-0000-0000-0000D5010000}"/>
    <cellStyle name="Normal 16 2 2 2 2" xfId="5203" xr:uid="{00000000-0005-0000-0000-0000D6010000}"/>
    <cellStyle name="Normal 16 2 2 2 2 2" xfId="10433" xr:uid="{00000000-0005-0000-0000-0000D7010000}"/>
    <cellStyle name="Normal 16 2 2 2 3" xfId="3679" xr:uid="{00000000-0005-0000-0000-0000D8010000}"/>
    <cellStyle name="Normal 16 2 2 2 3 2" xfId="8909" xr:uid="{00000000-0005-0000-0000-0000D9010000}"/>
    <cellStyle name="Normal 16 2 2 2 4" xfId="7411" xr:uid="{00000000-0005-0000-0000-0000DA010000}"/>
    <cellStyle name="Normal 16 2 2 3" xfId="1415" xr:uid="{00000000-0005-0000-0000-0000DB010000}"/>
    <cellStyle name="Normal 16 2 2 3 2" xfId="4438" xr:uid="{00000000-0005-0000-0000-0000DC010000}"/>
    <cellStyle name="Normal 16 2 2 3 2 2" xfId="9668" xr:uid="{00000000-0005-0000-0000-0000DD010000}"/>
    <cellStyle name="Normal 16 2 2 3 3" xfId="6646" xr:uid="{00000000-0005-0000-0000-0000DE010000}"/>
    <cellStyle name="Normal 16 2 2 4" xfId="2914" xr:uid="{00000000-0005-0000-0000-0000DF010000}"/>
    <cellStyle name="Normal 16 2 2 4 2" xfId="8144" xr:uid="{00000000-0005-0000-0000-0000E0010000}"/>
    <cellStyle name="Normal 16 2 2 5" xfId="5278" xr:uid="{00000000-0005-0000-0000-0000E1010000}"/>
    <cellStyle name="Normal 16 2 3" xfId="1826" xr:uid="{00000000-0005-0000-0000-0000E2010000}"/>
    <cellStyle name="Normal 16 2 3 2" xfId="4849" xr:uid="{00000000-0005-0000-0000-0000E3010000}"/>
    <cellStyle name="Normal 16 2 3 2 2" xfId="10079" xr:uid="{00000000-0005-0000-0000-0000E4010000}"/>
    <cellStyle name="Normal 16 2 3 3" xfId="3325" xr:uid="{00000000-0005-0000-0000-0000E5010000}"/>
    <cellStyle name="Normal 16 2 3 3 2" xfId="8555" xr:uid="{00000000-0005-0000-0000-0000E6010000}"/>
    <cellStyle name="Normal 16 2 3 4" xfId="7057" xr:uid="{00000000-0005-0000-0000-0000E7010000}"/>
    <cellStyle name="Normal 16 2 4" xfId="1061" xr:uid="{00000000-0005-0000-0000-0000E8010000}"/>
    <cellStyle name="Normal 16 2 4 2" xfId="4084" xr:uid="{00000000-0005-0000-0000-0000E9010000}"/>
    <cellStyle name="Normal 16 2 4 2 2" xfId="9314" xr:uid="{00000000-0005-0000-0000-0000EA010000}"/>
    <cellStyle name="Normal 16 2 4 3" xfId="6292" xr:uid="{00000000-0005-0000-0000-0000EB010000}"/>
    <cellStyle name="Normal 16 2 5" xfId="2560" xr:uid="{00000000-0005-0000-0000-0000EC010000}"/>
    <cellStyle name="Normal 16 2 5 2" xfId="7790" xr:uid="{00000000-0005-0000-0000-0000ED010000}"/>
    <cellStyle name="Normal 16 2 6" xfId="5277" xr:uid="{00000000-0005-0000-0000-0000EE010000}"/>
    <cellStyle name="Normal 16 3" xfId="39" xr:uid="{00000000-0005-0000-0000-0000EF010000}"/>
    <cellStyle name="Normal 16 3 2" xfId="2003" xr:uid="{00000000-0005-0000-0000-0000F0010000}"/>
    <cellStyle name="Normal 16 3 2 2" xfId="5026" xr:uid="{00000000-0005-0000-0000-0000F1010000}"/>
    <cellStyle name="Normal 16 3 2 2 2" xfId="10256" xr:uid="{00000000-0005-0000-0000-0000F2010000}"/>
    <cellStyle name="Normal 16 3 2 3" xfId="3502" xr:uid="{00000000-0005-0000-0000-0000F3010000}"/>
    <cellStyle name="Normal 16 3 2 3 2" xfId="8732" xr:uid="{00000000-0005-0000-0000-0000F4010000}"/>
    <cellStyle name="Normal 16 3 2 4" xfId="7234" xr:uid="{00000000-0005-0000-0000-0000F5010000}"/>
    <cellStyle name="Normal 16 3 3" xfId="1238" xr:uid="{00000000-0005-0000-0000-0000F6010000}"/>
    <cellStyle name="Normal 16 3 3 2" xfId="4261" xr:uid="{00000000-0005-0000-0000-0000F7010000}"/>
    <cellStyle name="Normal 16 3 3 2 2" xfId="9491" xr:uid="{00000000-0005-0000-0000-0000F8010000}"/>
    <cellStyle name="Normal 16 3 3 3" xfId="6469" xr:uid="{00000000-0005-0000-0000-0000F9010000}"/>
    <cellStyle name="Normal 16 3 4" xfId="2737" xr:uid="{00000000-0005-0000-0000-0000FA010000}"/>
    <cellStyle name="Normal 16 3 4 2" xfId="7967" xr:uid="{00000000-0005-0000-0000-0000FB010000}"/>
    <cellStyle name="Normal 16 3 5" xfId="5279" xr:uid="{00000000-0005-0000-0000-0000FC010000}"/>
    <cellStyle name="Normal 16 4" xfId="1649" xr:uid="{00000000-0005-0000-0000-0000FD010000}"/>
    <cellStyle name="Normal 16 4 2" xfId="4672" xr:uid="{00000000-0005-0000-0000-0000FE010000}"/>
    <cellStyle name="Normal 16 4 2 2" xfId="9902" xr:uid="{00000000-0005-0000-0000-0000FF010000}"/>
    <cellStyle name="Normal 16 4 3" xfId="3148" xr:uid="{00000000-0005-0000-0000-000000020000}"/>
    <cellStyle name="Normal 16 4 3 2" xfId="8378" xr:uid="{00000000-0005-0000-0000-000001020000}"/>
    <cellStyle name="Normal 16 4 4" xfId="6880" xr:uid="{00000000-0005-0000-0000-000002020000}"/>
    <cellStyle name="Normal 16 5" xfId="884" xr:uid="{00000000-0005-0000-0000-000003020000}"/>
    <cellStyle name="Normal 16 5 2" xfId="3907" xr:uid="{00000000-0005-0000-0000-000004020000}"/>
    <cellStyle name="Normal 16 5 2 2" xfId="9137" xr:uid="{00000000-0005-0000-0000-000005020000}"/>
    <cellStyle name="Normal 16 5 3" xfId="6115" xr:uid="{00000000-0005-0000-0000-000006020000}"/>
    <cellStyle name="Normal 16 6" xfId="2383" xr:uid="{00000000-0005-0000-0000-000007020000}"/>
    <cellStyle name="Normal 16 6 2" xfId="7613" xr:uid="{00000000-0005-0000-0000-000008020000}"/>
    <cellStyle name="Normal 16 7" xfId="5276" xr:uid="{00000000-0005-0000-0000-000009020000}"/>
    <cellStyle name="Normal 17" xfId="40" xr:uid="{00000000-0005-0000-0000-00000A020000}"/>
    <cellStyle name="Normal 17 2" xfId="41" xr:uid="{00000000-0005-0000-0000-00000B020000}"/>
    <cellStyle name="Normal 17 2 2" xfId="2015" xr:uid="{00000000-0005-0000-0000-00000C020000}"/>
    <cellStyle name="Normal 17 2 2 2" xfId="5038" xr:uid="{00000000-0005-0000-0000-00000D020000}"/>
    <cellStyle name="Normal 17 2 2 2 2" xfId="10268" xr:uid="{00000000-0005-0000-0000-00000E020000}"/>
    <cellStyle name="Normal 17 2 2 3" xfId="3514" xr:uid="{00000000-0005-0000-0000-00000F020000}"/>
    <cellStyle name="Normal 17 2 2 3 2" xfId="8744" xr:uid="{00000000-0005-0000-0000-000010020000}"/>
    <cellStyle name="Normal 17 2 2 4" xfId="7246" xr:uid="{00000000-0005-0000-0000-000011020000}"/>
    <cellStyle name="Normal 17 2 3" xfId="1250" xr:uid="{00000000-0005-0000-0000-000012020000}"/>
    <cellStyle name="Normal 17 2 3 2" xfId="4273" xr:uid="{00000000-0005-0000-0000-000013020000}"/>
    <cellStyle name="Normal 17 2 3 2 2" xfId="9503" xr:uid="{00000000-0005-0000-0000-000014020000}"/>
    <cellStyle name="Normal 17 2 3 3" xfId="6481" xr:uid="{00000000-0005-0000-0000-000015020000}"/>
    <cellStyle name="Normal 17 2 4" xfId="2749" xr:uid="{00000000-0005-0000-0000-000016020000}"/>
    <cellStyle name="Normal 17 2 4 2" xfId="7979" xr:uid="{00000000-0005-0000-0000-000017020000}"/>
    <cellStyle name="Normal 17 2 5" xfId="5281" xr:uid="{00000000-0005-0000-0000-000018020000}"/>
    <cellStyle name="Normal 17 3" xfId="1661" xr:uid="{00000000-0005-0000-0000-000019020000}"/>
    <cellStyle name="Normal 17 3 2" xfId="4684" xr:uid="{00000000-0005-0000-0000-00001A020000}"/>
    <cellStyle name="Normal 17 3 2 2" xfId="9914" xr:uid="{00000000-0005-0000-0000-00001B020000}"/>
    <cellStyle name="Normal 17 3 3" xfId="3160" xr:uid="{00000000-0005-0000-0000-00001C020000}"/>
    <cellStyle name="Normal 17 3 3 2" xfId="8390" xr:uid="{00000000-0005-0000-0000-00001D020000}"/>
    <cellStyle name="Normal 17 3 4" xfId="6892" xr:uid="{00000000-0005-0000-0000-00001E020000}"/>
    <cellStyle name="Normal 17 4" xfId="896" xr:uid="{00000000-0005-0000-0000-00001F020000}"/>
    <cellStyle name="Normal 17 4 2" xfId="3919" xr:uid="{00000000-0005-0000-0000-000020020000}"/>
    <cellStyle name="Normal 17 4 2 2" xfId="9149" xr:uid="{00000000-0005-0000-0000-000021020000}"/>
    <cellStyle name="Normal 17 4 3" xfId="6127" xr:uid="{00000000-0005-0000-0000-000022020000}"/>
    <cellStyle name="Normal 17 5" xfId="2395" xr:uid="{00000000-0005-0000-0000-000023020000}"/>
    <cellStyle name="Normal 17 5 2" xfId="7625" xr:uid="{00000000-0005-0000-0000-000024020000}"/>
    <cellStyle name="Normal 17 6" xfId="5280" xr:uid="{00000000-0005-0000-0000-000025020000}"/>
    <cellStyle name="Normal 18" xfId="42" xr:uid="{00000000-0005-0000-0000-000026020000}"/>
    <cellStyle name="Normal 18 2" xfId="1838" xr:uid="{00000000-0005-0000-0000-000027020000}"/>
    <cellStyle name="Normal 18 2 2" xfId="4861" xr:uid="{00000000-0005-0000-0000-000028020000}"/>
    <cellStyle name="Normal 18 2 2 2" xfId="10091" xr:uid="{00000000-0005-0000-0000-000029020000}"/>
    <cellStyle name="Normal 18 2 3" xfId="3337" xr:uid="{00000000-0005-0000-0000-00002A020000}"/>
    <cellStyle name="Normal 18 2 3 2" xfId="8567" xr:uid="{00000000-0005-0000-0000-00002B020000}"/>
    <cellStyle name="Normal 18 2 4" xfId="7069" xr:uid="{00000000-0005-0000-0000-00002C020000}"/>
    <cellStyle name="Normal 18 3" xfId="1073" xr:uid="{00000000-0005-0000-0000-00002D020000}"/>
    <cellStyle name="Normal 18 3 2" xfId="4096" xr:uid="{00000000-0005-0000-0000-00002E020000}"/>
    <cellStyle name="Normal 18 3 2 2" xfId="9326" xr:uid="{00000000-0005-0000-0000-00002F020000}"/>
    <cellStyle name="Normal 18 3 3" xfId="6304" xr:uid="{00000000-0005-0000-0000-000030020000}"/>
    <cellStyle name="Normal 18 4" xfId="2572" xr:uid="{00000000-0005-0000-0000-000031020000}"/>
    <cellStyle name="Normal 18 4 2" xfId="7802" xr:uid="{00000000-0005-0000-0000-000032020000}"/>
    <cellStyle name="Normal 18 5" xfId="5282" xr:uid="{00000000-0005-0000-0000-000033020000}"/>
    <cellStyle name="Normal 19" xfId="2192" xr:uid="{00000000-0005-0000-0000-000034020000}"/>
    <cellStyle name="Normal 19 2" xfId="5215" xr:uid="{00000000-0005-0000-0000-000035020000}"/>
    <cellStyle name="Normal 19 2 2" xfId="10445" xr:uid="{00000000-0005-0000-0000-000036020000}"/>
    <cellStyle name="Normal 19 3" xfId="3691" xr:uid="{00000000-0005-0000-0000-000037020000}"/>
    <cellStyle name="Normal 19 3 2" xfId="8921" xr:uid="{00000000-0005-0000-0000-000038020000}"/>
    <cellStyle name="Normal 19 4" xfId="7423" xr:uid="{00000000-0005-0000-0000-000039020000}"/>
    <cellStyle name="Normal 2" xfId="43" xr:uid="{00000000-0005-0000-0000-00003A020000}"/>
    <cellStyle name="Normal 2 10" xfId="44" xr:uid="{00000000-0005-0000-0000-00003B020000}"/>
    <cellStyle name="Normal 2 10 2" xfId="45" xr:uid="{00000000-0005-0000-0000-00003C020000}"/>
    <cellStyle name="Normal 2 10 2 2" xfId="46" xr:uid="{00000000-0005-0000-0000-00003D020000}"/>
    <cellStyle name="Normal 2 10 2 2 2" xfId="2087" xr:uid="{00000000-0005-0000-0000-00003E020000}"/>
    <cellStyle name="Normal 2 10 2 2 2 2" xfId="5110" xr:uid="{00000000-0005-0000-0000-00003F020000}"/>
    <cellStyle name="Normal 2 10 2 2 2 2 2" xfId="10340" xr:uid="{00000000-0005-0000-0000-000040020000}"/>
    <cellStyle name="Normal 2 10 2 2 2 3" xfId="3586" xr:uid="{00000000-0005-0000-0000-000041020000}"/>
    <cellStyle name="Normal 2 10 2 2 2 3 2" xfId="8816" xr:uid="{00000000-0005-0000-0000-000042020000}"/>
    <cellStyle name="Normal 2 10 2 2 2 4" xfId="7318" xr:uid="{00000000-0005-0000-0000-000043020000}"/>
    <cellStyle name="Normal 2 10 2 2 3" xfId="1322" xr:uid="{00000000-0005-0000-0000-000044020000}"/>
    <cellStyle name="Normal 2 10 2 2 3 2" xfId="4345" xr:uid="{00000000-0005-0000-0000-000045020000}"/>
    <cellStyle name="Normal 2 10 2 2 3 2 2" xfId="9575" xr:uid="{00000000-0005-0000-0000-000046020000}"/>
    <cellStyle name="Normal 2 10 2 2 3 3" xfId="6553" xr:uid="{00000000-0005-0000-0000-000047020000}"/>
    <cellStyle name="Normal 2 10 2 2 4" xfId="2821" xr:uid="{00000000-0005-0000-0000-000048020000}"/>
    <cellStyle name="Normal 2 10 2 2 4 2" xfId="8051" xr:uid="{00000000-0005-0000-0000-000049020000}"/>
    <cellStyle name="Normal 2 10 2 2 5" xfId="5286" xr:uid="{00000000-0005-0000-0000-00004A020000}"/>
    <cellStyle name="Normal 2 10 2 3" xfId="1733" xr:uid="{00000000-0005-0000-0000-00004B020000}"/>
    <cellStyle name="Normal 2 10 2 3 2" xfId="4756" xr:uid="{00000000-0005-0000-0000-00004C020000}"/>
    <cellStyle name="Normal 2 10 2 3 2 2" xfId="9986" xr:uid="{00000000-0005-0000-0000-00004D020000}"/>
    <cellStyle name="Normal 2 10 2 3 3" xfId="3232" xr:uid="{00000000-0005-0000-0000-00004E020000}"/>
    <cellStyle name="Normal 2 10 2 3 3 2" xfId="8462" xr:uid="{00000000-0005-0000-0000-00004F020000}"/>
    <cellStyle name="Normal 2 10 2 3 4" xfId="6964" xr:uid="{00000000-0005-0000-0000-000050020000}"/>
    <cellStyle name="Normal 2 10 2 4" xfId="968" xr:uid="{00000000-0005-0000-0000-000051020000}"/>
    <cellStyle name="Normal 2 10 2 4 2" xfId="3991" xr:uid="{00000000-0005-0000-0000-000052020000}"/>
    <cellStyle name="Normal 2 10 2 4 2 2" xfId="9221" xr:uid="{00000000-0005-0000-0000-000053020000}"/>
    <cellStyle name="Normal 2 10 2 4 3" xfId="6199" xr:uid="{00000000-0005-0000-0000-000054020000}"/>
    <cellStyle name="Normal 2 10 2 5" xfId="2467" xr:uid="{00000000-0005-0000-0000-000055020000}"/>
    <cellStyle name="Normal 2 10 2 5 2" xfId="7697" xr:uid="{00000000-0005-0000-0000-000056020000}"/>
    <cellStyle name="Normal 2 10 2 6" xfId="5285" xr:uid="{00000000-0005-0000-0000-000057020000}"/>
    <cellStyle name="Normal 2 10 3" xfId="47" xr:uid="{00000000-0005-0000-0000-000058020000}"/>
    <cellStyle name="Normal 2 10 3 2" xfId="1910" xr:uid="{00000000-0005-0000-0000-000059020000}"/>
    <cellStyle name="Normal 2 10 3 2 2" xfId="4933" xr:uid="{00000000-0005-0000-0000-00005A020000}"/>
    <cellStyle name="Normal 2 10 3 2 2 2" xfId="10163" xr:uid="{00000000-0005-0000-0000-00005B020000}"/>
    <cellStyle name="Normal 2 10 3 2 3" xfId="3409" xr:uid="{00000000-0005-0000-0000-00005C020000}"/>
    <cellStyle name="Normal 2 10 3 2 3 2" xfId="8639" xr:uid="{00000000-0005-0000-0000-00005D020000}"/>
    <cellStyle name="Normal 2 10 3 2 4" xfId="7141" xr:uid="{00000000-0005-0000-0000-00005E020000}"/>
    <cellStyle name="Normal 2 10 3 3" xfId="1145" xr:uid="{00000000-0005-0000-0000-00005F020000}"/>
    <cellStyle name="Normal 2 10 3 3 2" xfId="4168" xr:uid="{00000000-0005-0000-0000-000060020000}"/>
    <cellStyle name="Normal 2 10 3 3 2 2" xfId="9398" xr:uid="{00000000-0005-0000-0000-000061020000}"/>
    <cellStyle name="Normal 2 10 3 3 3" xfId="6376" xr:uid="{00000000-0005-0000-0000-000062020000}"/>
    <cellStyle name="Normal 2 10 3 4" xfId="2644" xr:uid="{00000000-0005-0000-0000-000063020000}"/>
    <cellStyle name="Normal 2 10 3 4 2" xfId="7874" xr:uid="{00000000-0005-0000-0000-000064020000}"/>
    <cellStyle name="Normal 2 10 3 5" xfId="5287" xr:uid="{00000000-0005-0000-0000-000065020000}"/>
    <cellStyle name="Normal 2 10 4" xfId="1556" xr:uid="{00000000-0005-0000-0000-000066020000}"/>
    <cellStyle name="Normal 2 10 4 2" xfId="4579" xr:uid="{00000000-0005-0000-0000-000067020000}"/>
    <cellStyle name="Normal 2 10 4 2 2" xfId="9809" xr:uid="{00000000-0005-0000-0000-000068020000}"/>
    <cellStyle name="Normal 2 10 4 3" xfId="3055" xr:uid="{00000000-0005-0000-0000-000069020000}"/>
    <cellStyle name="Normal 2 10 4 3 2" xfId="8285" xr:uid="{00000000-0005-0000-0000-00006A020000}"/>
    <cellStyle name="Normal 2 10 4 4" xfId="6787" xr:uid="{00000000-0005-0000-0000-00006B020000}"/>
    <cellStyle name="Normal 2 10 5" xfId="791" xr:uid="{00000000-0005-0000-0000-00006C020000}"/>
    <cellStyle name="Normal 2 10 5 2" xfId="3814" xr:uid="{00000000-0005-0000-0000-00006D020000}"/>
    <cellStyle name="Normal 2 10 5 2 2" xfId="9044" xr:uid="{00000000-0005-0000-0000-00006E020000}"/>
    <cellStyle name="Normal 2 10 5 3" xfId="6022" xr:uid="{00000000-0005-0000-0000-00006F020000}"/>
    <cellStyle name="Normal 2 10 6" xfId="2290" xr:uid="{00000000-0005-0000-0000-000070020000}"/>
    <cellStyle name="Normal 2 10 6 2" xfId="7520" xr:uid="{00000000-0005-0000-0000-000071020000}"/>
    <cellStyle name="Normal 2 10 7" xfId="5284" xr:uid="{00000000-0005-0000-0000-000072020000}"/>
    <cellStyle name="Normal 2 11" xfId="48" xr:uid="{00000000-0005-0000-0000-000073020000}"/>
    <cellStyle name="Normal 2 11 2" xfId="49" xr:uid="{00000000-0005-0000-0000-000074020000}"/>
    <cellStyle name="Normal 2 11 2 2" xfId="50" xr:uid="{00000000-0005-0000-0000-000075020000}"/>
    <cellStyle name="Normal 2 11 2 2 2" xfId="2098" xr:uid="{00000000-0005-0000-0000-000076020000}"/>
    <cellStyle name="Normal 2 11 2 2 2 2" xfId="5121" xr:uid="{00000000-0005-0000-0000-000077020000}"/>
    <cellStyle name="Normal 2 11 2 2 2 2 2" xfId="10351" xr:uid="{00000000-0005-0000-0000-000078020000}"/>
    <cellStyle name="Normal 2 11 2 2 2 3" xfId="3597" xr:uid="{00000000-0005-0000-0000-000079020000}"/>
    <cellStyle name="Normal 2 11 2 2 2 3 2" xfId="8827" xr:uid="{00000000-0005-0000-0000-00007A020000}"/>
    <cellStyle name="Normal 2 11 2 2 2 4" xfId="7329" xr:uid="{00000000-0005-0000-0000-00007B020000}"/>
    <cellStyle name="Normal 2 11 2 2 3" xfId="1333" xr:uid="{00000000-0005-0000-0000-00007C020000}"/>
    <cellStyle name="Normal 2 11 2 2 3 2" xfId="4356" xr:uid="{00000000-0005-0000-0000-00007D020000}"/>
    <cellStyle name="Normal 2 11 2 2 3 2 2" xfId="9586" xr:uid="{00000000-0005-0000-0000-00007E020000}"/>
    <cellStyle name="Normal 2 11 2 2 3 3" xfId="6564" xr:uid="{00000000-0005-0000-0000-00007F020000}"/>
    <cellStyle name="Normal 2 11 2 2 4" xfId="2832" xr:uid="{00000000-0005-0000-0000-000080020000}"/>
    <cellStyle name="Normal 2 11 2 2 4 2" xfId="8062" xr:uid="{00000000-0005-0000-0000-000081020000}"/>
    <cellStyle name="Normal 2 11 2 2 5" xfId="5290" xr:uid="{00000000-0005-0000-0000-000082020000}"/>
    <cellStyle name="Normal 2 11 2 3" xfId="1744" xr:uid="{00000000-0005-0000-0000-000083020000}"/>
    <cellStyle name="Normal 2 11 2 3 2" xfId="4767" xr:uid="{00000000-0005-0000-0000-000084020000}"/>
    <cellStyle name="Normal 2 11 2 3 2 2" xfId="9997" xr:uid="{00000000-0005-0000-0000-000085020000}"/>
    <cellStyle name="Normal 2 11 2 3 3" xfId="3243" xr:uid="{00000000-0005-0000-0000-000086020000}"/>
    <cellStyle name="Normal 2 11 2 3 3 2" xfId="8473" xr:uid="{00000000-0005-0000-0000-000087020000}"/>
    <cellStyle name="Normal 2 11 2 3 4" xfId="6975" xr:uid="{00000000-0005-0000-0000-000088020000}"/>
    <cellStyle name="Normal 2 11 2 4" xfId="979" xr:uid="{00000000-0005-0000-0000-000089020000}"/>
    <cellStyle name="Normal 2 11 2 4 2" xfId="4002" xr:uid="{00000000-0005-0000-0000-00008A020000}"/>
    <cellStyle name="Normal 2 11 2 4 2 2" xfId="9232" xr:uid="{00000000-0005-0000-0000-00008B020000}"/>
    <cellStyle name="Normal 2 11 2 4 3" xfId="6210" xr:uid="{00000000-0005-0000-0000-00008C020000}"/>
    <cellStyle name="Normal 2 11 2 5" xfId="2478" xr:uid="{00000000-0005-0000-0000-00008D020000}"/>
    <cellStyle name="Normal 2 11 2 5 2" xfId="7708" xr:uid="{00000000-0005-0000-0000-00008E020000}"/>
    <cellStyle name="Normal 2 11 2 6" xfId="5289" xr:uid="{00000000-0005-0000-0000-00008F020000}"/>
    <cellStyle name="Normal 2 11 3" xfId="51" xr:uid="{00000000-0005-0000-0000-000090020000}"/>
    <cellStyle name="Normal 2 11 3 2" xfId="1921" xr:uid="{00000000-0005-0000-0000-000091020000}"/>
    <cellStyle name="Normal 2 11 3 2 2" xfId="4944" xr:uid="{00000000-0005-0000-0000-000092020000}"/>
    <cellStyle name="Normal 2 11 3 2 2 2" xfId="10174" xr:uid="{00000000-0005-0000-0000-000093020000}"/>
    <cellStyle name="Normal 2 11 3 2 3" xfId="3420" xr:uid="{00000000-0005-0000-0000-000094020000}"/>
    <cellStyle name="Normal 2 11 3 2 3 2" xfId="8650" xr:uid="{00000000-0005-0000-0000-000095020000}"/>
    <cellStyle name="Normal 2 11 3 2 4" xfId="7152" xr:uid="{00000000-0005-0000-0000-000096020000}"/>
    <cellStyle name="Normal 2 11 3 3" xfId="1156" xr:uid="{00000000-0005-0000-0000-000097020000}"/>
    <cellStyle name="Normal 2 11 3 3 2" xfId="4179" xr:uid="{00000000-0005-0000-0000-000098020000}"/>
    <cellStyle name="Normal 2 11 3 3 2 2" xfId="9409" xr:uid="{00000000-0005-0000-0000-000099020000}"/>
    <cellStyle name="Normal 2 11 3 3 3" xfId="6387" xr:uid="{00000000-0005-0000-0000-00009A020000}"/>
    <cellStyle name="Normal 2 11 3 4" xfId="2655" xr:uid="{00000000-0005-0000-0000-00009B020000}"/>
    <cellStyle name="Normal 2 11 3 4 2" xfId="7885" xr:uid="{00000000-0005-0000-0000-00009C020000}"/>
    <cellStyle name="Normal 2 11 3 5" xfId="5291" xr:uid="{00000000-0005-0000-0000-00009D020000}"/>
    <cellStyle name="Normal 2 11 4" xfId="1567" xr:uid="{00000000-0005-0000-0000-00009E020000}"/>
    <cellStyle name="Normal 2 11 4 2" xfId="4590" xr:uid="{00000000-0005-0000-0000-00009F020000}"/>
    <cellStyle name="Normal 2 11 4 2 2" xfId="9820" xr:uid="{00000000-0005-0000-0000-0000A0020000}"/>
    <cellStyle name="Normal 2 11 4 3" xfId="3066" xr:uid="{00000000-0005-0000-0000-0000A1020000}"/>
    <cellStyle name="Normal 2 11 4 3 2" xfId="8296" xr:uid="{00000000-0005-0000-0000-0000A2020000}"/>
    <cellStyle name="Normal 2 11 4 4" xfId="6798" xr:uid="{00000000-0005-0000-0000-0000A3020000}"/>
    <cellStyle name="Normal 2 11 5" xfId="802" xr:uid="{00000000-0005-0000-0000-0000A4020000}"/>
    <cellStyle name="Normal 2 11 5 2" xfId="3825" xr:uid="{00000000-0005-0000-0000-0000A5020000}"/>
    <cellStyle name="Normal 2 11 5 2 2" xfId="9055" xr:uid="{00000000-0005-0000-0000-0000A6020000}"/>
    <cellStyle name="Normal 2 11 5 3" xfId="6033" xr:uid="{00000000-0005-0000-0000-0000A7020000}"/>
    <cellStyle name="Normal 2 11 6" xfId="2301" xr:uid="{00000000-0005-0000-0000-0000A8020000}"/>
    <cellStyle name="Normal 2 11 6 2" xfId="7531" xr:uid="{00000000-0005-0000-0000-0000A9020000}"/>
    <cellStyle name="Normal 2 11 7" xfId="5288" xr:uid="{00000000-0005-0000-0000-0000AA020000}"/>
    <cellStyle name="Normal 2 12" xfId="52" xr:uid="{00000000-0005-0000-0000-0000AB020000}"/>
    <cellStyle name="Normal 2 12 2" xfId="53" xr:uid="{00000000-0005-0000-0000-0000AC020000}"/>
    <cellStyle name="Normal 2 12 2 2" xfId="54" xr:uid="{00000000-0005-0000-0000-0000AD020000}"/>
    <cellStyle name="Normal 2 12 2 2 2" xfId="2157" xr:uid="{00000000-0005-0000-0000-0000AE020000}"/>
    <cellStyle name="Normal 2 12 2 2 2 2" xfId="5180" xr:uid="{00000000-0005-0000-0000-0000AF020000}"/>
    <cellStyle name="Normal 2 12 2 2 2 2 2" xfId="10410" xr:uid="{00000000-0005-0000-0000-0000B0020000}"/>
    <cellStyle name="Normal 2 12 2 2 2 3" xfId="3656" xr:uid="{00000000-0005-0000-0000-0000B1020000}"/>
    <cellStyle name="Normal 2 12 2 2 2 3 2" xfId="8886" xr:uid="{00000000-0005-0000-0000-0000B2020000}"/>
    <cellStyle name="Normal 2 12 2 2 2 4" xfId="7388" xr:uid="{00000000-0005-0000-0000-0000B3020000}"/>
    <cellStyle name="Normal 2 12 2 2 3" xfId="1392" xr:uid="{00000000-0005-0000-0000-0000B4020000}"/>
    <cellStyle name="Normal 2 12 2 2 3 2" xfId="4415" xr:uid="{00000000-0005-0000-0000-0000B5020000}"/>
    <cellStyle name="Normal 2 12 2 2 3 2 2" xfId="9645" xr:uid="{00000000-0005-0000-0000-0000B6020000}"/>
    <cellStyle name="Normal 2 12 2 2 3 3" xfId="6623" xr:uid="{00000000-0005-0000-0000-0000B7020000}"/>
    <cellStyle name="Normal 2 12 2 2 4" xfId="2891" xr:uid="{00000000-0005-0000-0000-0000B8020000}"/>
    <cellStyle name="Normal 2 12 2 2 4 2" xfId="8121" xr:uid="{00000000-0005-0000-0000-0000B9020000}"/>
    <cellStyle name="Normal 2 12 2 2 5" xfId="5294" xr:uid="{00000000-0005-0000-0000-0000BA020000}"/>
    <cellStyle name="Normal 2 12 2 3" xfId="1803" xr:uid="{00000000-0005-0000-0000-0000BB020000}"/>
    <cellStyle name="Normal 2 12 2 3 2" xfId="4826" xr:uid="{00000000-0005-0000-0000-0000BC020000}"/>
    <cellStyle name="Normal 2 12 2 3 2 2" xfId="10056" xr:uid="{00000000-0005-0000-0000-0000BD020000}"/>
    <cellStyle name="Normal 2 12 2 3 3" xfId="3302" xr:uid="{00000000-0005-0000-0000-0000BE020000}"/>
    <cellStyle name="Normal 2 12 2 3 3 2" xfId="8532" xr:uid="{00000000-0005-0000-0000-0000BF020000}"/>
    <cellStyle name="Normal 2 12 2 3 4" xfId="7034" xr:uid="{00000000-0005-0000-0000-0000C0020000}"/>
    <cellStyle name="Normal 2 12 2 4" xfId="1038" xr:uid="{00000000-0005-0000-0000-0000C1020000}"/>
    <cellStyle name="Normal 2 12 2 4 2" xfId="4061" xr:uid="{00000000-0005-0000-0000-0000C2020000}"/>
    <cellStyle name="Normal 2 12 2 4 2 2" xfId="9291" xr:uid="{00000000-0005-0000-0000-0000C3020000}"/>
    <cellStyle name="Normal 2 12 2 4 3" xfId="6269" xr:uid="{00000000-0005-0000-0000-0000C4020000}"/>
    <cellStyle name="Normal 2 12 2 5" xfId="2537" xr:uid="{00000000-0005-0000-0000-0000C5020000}"/>
    <cellStyle name="Normal 2 12 2 5 2" xfId="7767" xr:uid="{00000000-0005-0000-0000-0000C6020000}"/>
    <cellStyle name="Normal 2 12 2 6" xfId="5293" xr:uid="{00000000-0005-0000-0000-0000C7020000}"/>
    <cellStyle name="Normal 2 12 3" xfId="55" xr:uid="{00000000-0005-0000-0000-0000C8020000}"/>
    <cellStyle name="Normal 2 12 3 2" xfId="1980" xr:uid="{00000000-0005-0000-0000-0000C9020000}"/>
    <cellStyle name="Normal 2 12 3 2 2" xfId="5003" xr:uid="{00000000-0005-0000-0000-0000CA020000}"/>
    <cellStyle name="Normal 2 12 3 2 2 2" xfId="10233" xr:uid="{00000000-0005-0000-0000-0000CB020000}"/>
    <cellStyle name="Normal 2 12 3 2 3" xfId="3479" xr:uid="{00000000-0005-0000-0000-0000CC020000}"/>
    <cellStyle name="Normal 2 12 3 2 3 2" xfId="8709" xr:uid="{00000000-0005-0000-0000-0000CD020000}"/>
    <cellStyle name="Normal 2 12 3 2 4" xfId="7211" xr:uid="{00000000-0005-0000-0000-0000CE020000}"/>
    <cellStyle name="Normal 2 12 3 3" xfId="1215" xr:uid="{00000000-0005-0000-0000-0000CF020000}"/>
    <cellStyle name="Normal 2 12 3 3 2" xfId="4238" xr:uid="{00000000-0005-0000-0000-0000D0020000}"/>
    <cellStyle name="Normal 2 12 3 3 2 2" xfId="9468" xr:uid="{00000000-0005-0000-0000-0000D1020000}"/>
    <cellStyle name="Normal 2 12 3 3 3" xfId="6446" xr:uid="{00000000-0005-0000-0000-0000D2020000}"/>
    <cellStyle name="Normal 2 12 3 4" xfId="2714" xr:uid="{00000000-0005-0000-0000-0000D3020000}"/>
    <cellStyle name="Normal 2 12 3 4 2" xfId="7944" xr:uid="{00000000-0005-0000-0000-0000D4020000}"/>
    <cellStyle name="Normal 2 12 3 5" xfId="5295" xr:uid="{00000000-0005-0000-0000-0000D5020000}"/>
    <cellStyle name="Normal 2 12 4" xfId="1626" xr:uid="{00000000-0005-0000-0000-0000D6020000}"/>
    <cellStyle name="Normal 2 12 4 2" xfId="4649" xr:uid="{00000000-0005-0000-0000-0000D7020000}"/>
    <cellStyle name="Normal 2 12 4 2 2" xfId="9879" xr:uid="{00000000-0005-0000-0000-0000D8020000}"/>
    <cellStyle name="Normal 2 12 4 3" xfId="3125" xr:uid="{00000000-0005-0000-0000-0000D9020000}"/>
    <cellStyle name="Normal 2 12 4 3 2" xfId="8355" xr:uid="{00000000-0005-0000-0000-0000DA020000}"/>
    <cellStyle name="Normal 2 12 4 4" xfId="6857" xr:uid="{00000000-0005-0000-0000-0000DB020000}"/>
    <cellStyle name="Normal 2 12 5" xfId="861" xr:uid="{00000000-0005-0000-0000-0000DC020000}"/>
    <cellStyle name="Normal 2 12 5 2" xfId="3884" xr:uid="{00000000-0005-0000-0000-0000DD020000}"/>
    <cellStyle name="Normal 2 12 5 2 2" xfId="9114" xr:uid="{00000000-0005-0000-0000-0000DE020000}"/>
    <cellStyle name="Normal 2 12 5 3" xfId="6092" xr:uid="{00000000-0005-0000-0000-0000DF020000}"/>
    <cellStyle name="Normal 2 12 6" xfId="2360" xr:uid="{00000000-0005-0000-0000-0000E0020000}"/>
    <cellStyle name="Normal 2 12 6 2" xfId="7590" xr:uid="{00000000-0005-0000-0000-0000E1020000}"/>
    <cellStyle name="Normal 2 12 7" xfId="5292" xr:uid="{00000000-0005-0000-0000-0000E2020000}"/>
    <cellStyle name="Normal 2 13" xfId="56" xr:uid="{00000000-0005-0000-0000-0000E3020000}"/>
    <cellStyle name="Normal 2 13 2" xfId="57" xr:uid="{00000000-0005-0000-0000-0000E4020000}"/>
    <cellStyle name="Normal 2 13 2 2" xfId="58" xr:uid="{00000000-0005-0000-0000-0000E5020000}"/>
    <cellStyle name="Normal 2 13 2 2 2" xfId="2169" xr:uid="{00000000-0005-0000-0000-0000E6020000}"/>
    <cellStyle name="Normal 2 13 2 2 2 2" xfId="5192" xr:uid="{00000000-0005-0000-0000-0000E7020000}"/>
    <cellStyle name="Normal 2 13 2 2 2 2 2" xfId="10422" xr:uid="{00000000-0005-0000-0000-0000E8020000}"/>
    <cellStyle name="Normal 2 13 2 2 2 3" xfId="3668" xr:uid="{00000000-0005-0000-0000-0000E9020000}"/>
    <cellStyle name="Normal 2 13 2 2 2 3 2" xfId="8898" xr:uid="{00000000-0005-0000-0000-0000EA020000}"/>
    <cellStyle name="Normal 2 13 2 2 2 4" xfId="7400" xr:uid="{00000000-0005-0000-0000-0000EB020000}"/>
    <cellStyle name="Normal 2 13 2 2 3" xfId="1404" xr:uid="{00000000-0005-0000-0000-0000EC020000}"/>
    <cellStyle name="Normal 2 13 2 2 3 2" xfId="4427" xr:uid="{00000000-0005-0000-0000-0000ED020000}"/>
    <cellStyle name="Normal 2 13 2 2 3 2 2" xfId="9657" xr:uid="{00000000-0005-0000-0000-0000EE020000}"/>
    <cellStyle name="Normal 2 13 2 2 3 3" xfId="6635" xr:uid="{00000000-0005-0000-0000-0000EF020000}"/>
    <cellStyle name="Normal 2 13 2 2 4" xfId="2903" xr:uid="{00000000-0005-0000-0000-0000F0020000}"/>
    <cellStyle name="Normal 2 13 2 2 4 2" xfId="8133" xr:uid="{00000000-0005-0000-0000-0000F1020000}"/>
    <cellStyle name="Normal 2 13 2 2 5" xfId="5298" xr:uid="{00000000-0005-0000-0000-0000F2020000}"/>
    <cellStyle name="Normal 2 13 2 3" xfId="1815" xr:uid="{00000000-0005-0000-0000-0000F3020000}"/>
    <cellStyle name="Normal 2 13 2 3 2" xfId="4838" xr:uid="{00000000-0005-0000-0000-0000F4020000}"/>
    <cellStyle name="Normal 2 13 2 3 2 2" xfId="10068" xr:uid="{00000000-0005-0000-0000-0000F5020000}"/>
    <cellStyle name="Normal 2 13 2 3 3" xfId="3314" xr:uid="{00000000-0005-0000-0000-0000F6020000}"/>
    <cellStyle name="Normal 2 13 2 3 3 2" xfId="8544" xr:uid="{00000000-0005-0000-0000-0000F7020000}"/>
    <cellStyle name="Normal 2 13 2 3 4" xfId="7046" xr:uid="{00000000-0005-0000-0000-0000F8020000}"/>
    <cellStyle name="Normal 2 13 2 4" xfId="1050" xr:uid="{00000000-0005-0000-0000-0000F9020000}"/>
    <cellStyle name="Normal 2 13 2 4 2" xfId="4073" xr:uid="{00000000-0005-0000-0000-0000FA020000}"/>
    <cellStyle name="Normal 2 13 2 4 2 2" xfId="9303" xr:uid="{00000000-0005-0000-0000-0000FB020000}"/>
    <cellStyle name="Normal 2 13 2 4 3" xfId="6281" xr:uid="{00000000-0005-0000-0000-0000FC020000}"/>
    <cellStyle name="Normal 2 13 2 5" xfId="2549" xr:uid="{00000000-0005-0000-0000-0000FD020000}"/>
    <cellStyle name="Normal 2 13 2 5 2" xfId="7779" xr:uid="{00000000-0005-0000-0000-0000FE020000}"/>
    <cellStyle name="Normal 2 13 2 6" xfId="5297" xr:uid="{00000000-0005-0000-0000-0000FF020000}"/>
    <cellStyle name="Normal 2 13 3" xfId="59" xr:uid="{00000000-0005-0000-0000-000000030000}"/>
    <cellStyle name="Normal 2 13 3 2" xfId="1992" xr:uid="{00000000-0005-0000-0000-000001030000}"/>
    <cellStyle name="Normal 2 13 3 2 2" xfId="5015" xr:uid="{00000000-0005-0000-0000-000002030000}"/>
    <cellStyle name="Normal 2 13 3 2 2 2" xfId="10245" xr:uid="{00000000-0005-0000-0000-000003030000}"/>
    <cellStyle name="Normal 2 13 3 2 3" xfId="3491" xr:uid="{00000000-0005-0000-0000-000004030000}"/>
    <cellStyle name="Normal 2 13 3 2 3 2" xfId="8721" xr:uid="{00000000-0005-0000-0000-000005030000}"/>
    <cellStyle name="Normal 2 13 3 2 4" xfId="7223" xr:uid="{00000000-0005-0000-0000-000006030000}"/>
    <cellStyle name="Normal 2 13 3 3" xfId="1227" xr:uid="{00000000-0005-0000-0000-000007030000}"/>
    <cellStyle name="Normal 2 13 3 3 2" xfId="4250" xr:uid="{00000000-0005-0000-0000-000008030000}"/>
    <cellStyle name="Normal 2 13 3 3 2 2" xfId="9480" xr:uid="{00000000-0005-0000-0000-000009030000}"/>
    <cellStyle name="Normal 2 13 3 3 3" xfId="6458" xr:uid="{00000000-0005-0000-0000-00000A030000}"/>
    <cellStyle name="Normal 2 13 3 4" xfId="2726" xr:uid="{00000000-0005-0000-0000-00000B030000}"/>
    <cellStyle name="Normal 2 13 3 4 2" xfId="7956" xr:uid="{00000000-0005-0000-0000-00000C030000}"/>
    <cellStyle name="Normal 2 13 3 5" xfId="5299" xr:uid="{00000000-0005-0000-0000-00000D030000}"/>
    <cellStyle name="Normal 2 13 4" xfId="1638" xr:uid="{00000000-0005-0000-0000-00000E030000}"/>
    <cellStyle name="Normal 2 13 4 2" xfId="4661" xr:uid="{00000000-0005-0000-0000-00000F030000}"/>
    <cellStyle name="Normal 2 13 4 2 2" xfId="9891" xr:uid="{00000000-0005-0000-0000-000010030000}"/>
    <cellStyle name="Normal 2 13 4 3" xfId="3137" xr:uid="{00000000-0005-0000-0000-000011030000}"/>
    <cellStyle name="Normal 2 13 4 3 2" xfId="8367" xr:uid="{00000000-0005-0000-0000-000012030000}"/>
    <cellStyle name="Normal 2 13 4 4" xfId="6869" xr:uid="{00000000-0005-0000-0000-000013030000}"/>
    <cellStyle name="Normal 2 13 5" xfId="873" xr:uid="{00000000-0005-0000-0000-000014030000}"/>
    <cellStyle name="Normal 2 13 5 2" xfId="3896" xr:uid="{00000000-0005-0000-0000-000015030000}"/>
    <cellStyle name="Normal 2 13 5 2 2" xfId="9126" xr:uid="{00000000-0005-0000-0000-000016030000}"/>
    <cellStyle name="Normal 2 13 5 3" xfId="6104" xr:uid="{00000000-0005-0000-0000-000017030000}"/>
    <cellStyle name="Normal 2 13 6" xfId="2372" xr:uid="{00000000-0005-0000-0000-000018030000}"/>
    <cellStyle name="Normal 2 13 6 2" xfId="7602" xr:uid="{00000000-0005-0000-0000-000019030000}"/>
    <cellStyle name="Normal 2 13 7" xfId="5296" xr:uid="{00000000-0005-0000-0000-00001A030000}"/>
    <cellStyle name="Normal 2 14" xfId="60" xr:uid="{00000000-0005-0000-0000-00001B030000}"/>
    <cellStyle name="Normal 2 14 2" xfId="61" xr:uid="{00000000-0005-0000-0000-00001C030000}"/>
    <cellStyle name="Normal 2 14 2 2" xfId="62" xr:uid="{00000000-0005-0000-0000-00001D030000}"/>
    <cellStyle name="Normal 2 14 2 2 2" xfId="2181" xr:uid="{00000000-0005-0000-0000-00001E030000}"/>
    <cellStyle name="Normal 2 14 2 2 2 2" xfId="5204" xr:uid="{00000000-0005-0000-0000-00001F030000}"/>
    <cellStyle name="Normal 2 14 2 2 2 2 2" xfId="10434" xr:uid="{00000000-0005-0000-0000-000020030000}"/>
    <cellStyle name="Normal 2 14 2 2 2 3" xfId="3680" xr:uid="{00000000-0005-0000-0000-000021030000}"/>
    <cellStyle name="Normal 2 14 2 2 2 3 2" xfId="8910" xr:uid="{00000000-0005-0000-0000-000022030000}"/>
    <cellStyle name="Normal 2 14 2 2 2 4" xfId="7412" xr:uid="{00000000-0005-0000-0000-000023030000}"/>
    <cellStyle name="Normal 2 14 2 2 3" xfId="1416" xr:uid="{00000000-0005-0000-0000-000024030000}"/>
    <cellStyle name="Normal 2 14 2 2 3 2" xfId="4439" xr:uid="{00000000-0005-0000-0000-000025030000}"/>
    <cellStyle name="Normal 2 14 2 2 3 2 2" xfId="9669" xr:uid="{00000000-0005-0000-0000-000026030000}"/>
    <cellStyle name="Normal 2 14 2 2 3 3" xfId="6647" xr:uid="{00000000-0005-0000-0000-000027030000}"/>
    <cellStyle name="Normal 2 14 2 2 4" xfId="2915" xr:uid="{00000000-0005-0000-0000-000028030000}"/>
    <cellStyle name="Normal 2 14 2 2 4 2" xfId="8145" xr:uid="{00000000-0005-0000-0000-000029030000}"/>
    <cellStyle name="Normal 2 14 2 2 5" xfId="5302" xr:uid="{00000000-0005-0000-0000-00002A030000}"/>
    <cellStyle name="Normal 2 14 2 3" xfId="1827" xr:uid="{00000000-0005-0000-0000-00002B030000}"/>
    <cellStyle name="Normal 2 14 2 3 2" xfId="4850" xr:uid="{00000000-0005-0000-0000-00002C030000}"/>
    <cellStyle name="Normal 2 14 2 3 2 2" xfId="10080" xr:uid="{00000000-0005-0000-0000-00002D030000}"/>
    <cellStyle name="Normal 2 14 2 3 3" xfId="3326" xr:uid="{00000000-0005-0000-0000-00002E030000}"/>
    <cellStyle name="Normal 2 14 2 3 3 2" xfId="8556" xr:uid="{00000000-0005-0000-0000-00002F030000}"/>
    <cellStyle name="Normal 2 14 2 3 4" xfId="7058" xr:uid="{00000000-0005-0000-0000-000030030000}"/>
    <cellStyle name="Normal 2 14 2 4" xfId="1062" xr:uid="{00000000-0005-0000-0000-000031030000}"/>
    <cellStyle name="Normal 2 14 2 4 2" xfId="4085" xr:uid="{00000000-0005-0000-0000-000032030000}"/>
    <cellStyle name="Normal 2 14 2 4 2 2" xfId="9315" xr:uid="{00000000-0005-0000-0000-000033030000}"/>
    <cellStyle name="Normal 2 14 2 4 3" xfId="6293" xr:uid="{00000000-0005-0000-0000-000034030000}"/>
    <cellStyle name="Normal 2 14 2 5" xfId="2561" xr:uid="{00000000-0005-0000-0000-000035030000}"/>
    <cellStyle name="Normal 2 14 2 5 2" xfId="7791" xr:uid="{00000000-0005-0000-0000-000036030000}"/>
    <cellStyle name="Normal 2 14 2 6" xfId="5301" xr:uid="{00000000-0005-0000-0000-000037030000}"/>
    <cellStyle name="Normal 2 14 3" xfId="63" xr:uid="{00000000-0005-0000-0000-000038030000}"/>
    <cellStyle name="Normal 2 14 3 2" xfId="2004" xr:uid="{00000000-0005-0000-0000-000039030000}"/>
    <cellStyle name="Normal 2 14 3 2 2" xfId="5027" xr:uid="{00000000-0005-0000-0000-00003A030000}"/>
    <cellStyle name="Normal 2 14 3 2 2 2" xfId="10257" xr:uid="{00000000-0005-0000-0000-00003B030000}"/>
    <cellStyle name="Normal 2 14 3 2 3" xfId="3503" xr:uid="{00000000-0005-0000-0000-00003C030000}"/>
    <cellStyle name="Normal 2 14 3 2 3 2" xfId="8733" xr:uid="{00000000-0005-0000-0000-00003D030000}"/>
    <cellStyle name="Normal 2 14 3 2 4" xfId="7235" xr:uid="{00000000-0005-0000-0000-00003E030000}"/>
    <cellStyle name="Normal 2 14 3 3" xfId="1239" xr:uid="{00000000-0005-0000-0000-00003F030000}"/>
    <cellStyle name="Normal 2 14 3 3 2" xfId="4262" xr:uid="{00000000-0005-0000-0000-000040030000}"/>
    <cellStyle name="Normal 2 14 3 3 2 2" xfId="9492" xr:uid="{00000000-0005-0000-0000-000041030000}"/>
    <cellStyle name="Normal 2 14 3 3 3" xfId="6470" xr:uid="{00000000-0005-0000-0000-000042030000}"/>
    <cellStyle name="Normal 2 14 3 4" xfId="2738" xr:uid="{00000000-0005-0000-0000-000043030000}"/>
    <cellStyle name="Normal 2 14 3 4 2" xfId="7968" xr:uid="{00000000-0005-0000-0000-000044030000}"/>
    <cellStyle name="Normal 2 14 3 5" xfId="5303" xr:uid="{00000000-0005-0000-0000-000045030000}"/>
    <cellStyle name="Normal 2 14 4" xfId="1650" xr:uid="{00000000-0005-0000-0000-000046030000}"/>
    <cellStyle name="Normal 2 14 4 2" xfId="4673" xr:uid="{00000000-0005-0000-0000-000047030000}"/>
    <cellStyle name="Normal 2 14 4 2 2" xfId="9903" xr:uid="{00000000-0005-0000-0000-000048030000}"/>
    <cellStyle name="Normal 2 14 4 3" xfId="3149" xr:uid="{00000000-0005-0000-0000-000049030000}"/>
    <cellStyle name="Normal 2 14 4 3 2" xfId="8379" xr:uid="{00000000-0005-0000-0000-00004A030000}"/>
    <cellStyle name="Normal 2 14 4 4" xfId="6881" xr:uid="{00000000-0005-0000-0000-00004B030000}"/>
    <cellStyle name="Normal 2 14 5" xfId="885" xr:uid="{00000000-0005-0000-0000-00004C030000}"/>
    <cellStyle name="Normal 2 14 5 2" xfId="3908" xr:uid="{00000000-0005-0000-0000-00004D030000}"/>
    <cellStyle name="Normal 2 14 5 2 2" xfId="9138" xr:uid="{00000000-0005-0000-0000-00004E030000}"/>
    <cellStyle name="Normal 2 14 5 3" xfId="6116" xr:uid="{00000000-0005-0000-0000-00004F030000}"/>
    <cellStyle name="Normal 2 14 6" xfId="2384" xr:uid="{00000000-0005-0000-0000-000050030000}"/>
    <cellStyle name="Normal 2 14 6 2" xfId="7614" xr:uid="{00000000-0005-0000-0000-000051030000}"/>
    <cellStyle name="Normal 2 14 7" xfId="5300" xr:uid="{00000000-0005-0000-0000-000052030000}"/>
    <cellStyle name="Normal 2 15" xfId="64" xr:uid="{00000000-0005-0000-0000-000053030000}"/>
    <cellStyle name="Normal 2 15 2" xfId="65" xr:uid="{00000000-0005-0000-0000-000054030000}"/>
    <cellStyle name="Normal 2 15 2 2" xfId="2016" xr:uid="{00000000-0005-0000-0000-000055030000}"/>
    <cellStyle name="Normal 2 15 2 2 2" xfId="5039" xr:uid="{00000000-0005-0000-0000-000056030000}"/>
    <cellStyle name="Normal 2 15 2 2 2 2" xfId="10269" xr:uid="{00000000-0005-0000-0000-000057030000}"/>
    <cellStyle name="Normal 2 15 2 2 3" xfId="3515" xr:uid="{00000000-0005-0000-0000-000058030000}"/>
    <cellStyle name="Normal 2 15 2 2 3 2" xfId="8745" xr:uid="{00000000-0005-0000-0000-000059030000}"/>
    <cellStyle name="Normal 2 15 2 2 4" xfId="7247" xr:uid="{00000000-0005-0000-0000-00005A030000}"/>
    <cellStyle name="Normal 2 15 2 3" xfId="1251" xr:uid="{00000000-0005-0000-0000-00005B030000}"/>
    <cellStyle name="Normal 2 15 2 3 2" xfId="4274" xr:uid="{00000000-0005-0000-0000-00005C030000}"/>
    <cellStyle name="Normal 2 15 2 3 2 2" xfId="9504" xr:uid="{00000000-0005-0000-0000-00005D030000}"/>
    <cellStyle name="Normal 2 15 2 3 3" xfId="6482" xr:uid="{00000000-0005-0000-0000-00005E030000}"/>
    <cellStyle name="Normal 2 15 2 4" xfId="2750" xr:uid="{00000000-0005-0000-0000-00005F030000}"/>
    <cellStyle name="Normal 2 15 2 4 2" xfId="7980" xr:uid="{00000000-0005-0000-0000-000060030000}"/>
    <cellStyle name="Normal 2 15 2 5" xfId="5305" xr:uid="{00000000-0005-0000-0000-000061030000}"/>
    <cellStyle name="Normal 2 15 3" xfId="1662" xr:uid="{00000000-0005-0000-0000-000062030000}"/>
    <cellStyle name="Normal 2 15 3 2" xfId="4685" xr:uid="{00000000-0005-0000-0000-000063030000}"/>
    <cellStyle name="Normal 2 15 3 2 2" xfId="9915" xr:uid="{00000000-0005-0000-0000-000064030000}"/>
    <cellStyle name="Normal 2 15 3 3" xfId="3161" xr:uid="{00000000-0005-0000-0000-000065030000}"/>
    <cellStyle name="Normal 2 15 3 3 2" xfId="8391" xr:uid="{00000000-0005-0000-0000-000066030000}"/>
    <cellStyle name="Normal 2 15 3 4" xfId="6893" xr:uid="{00000000-0005-0000-0000-000067030000}"/>
    <cellStyle name="Normal 2 15 4" xfId="897" xr:uid="{00000000-0005-0000-0000-000068030000}"/>
    <cellStyle name="Normal 2 15 4 2" xfId="3920" xr:uid="{00000000-0005-0000-0000-000069030000}"/>
    <cellStyle name="Normal 2 15 4 2 2" xfId="9150" xr:uid="{00000000-0005-0000-0000-00006A030000}"/>
    <cellStyle name="Normal 2 15 4 3" xfId="6128" xr:uid="{00000000-0005-0000-0000-00006B030000}"/>
    <cellStyle name="Normal 2 15 5" xfId="2396" xr:uid="{00000000-0005-0000-0000-00006C030000}"/>
    <cellStyle name="Normal 2 15 5 2" xfId="7626" xr:uid="{00000000-0005-0000-0000-00006D030000}"/>
    <cellStyle name="Normal 2 15 6" xfId="5304" xr:uid="{00000000-0005-0000-0000-00006E030000}"/>
    <cellStyle name="Normal 2 16" xfId="66" xr:uid="{00000000-0005-0000-0000-00006F030000}"/>
    <cellStyle name="Normal 2 16 2" xfId="1839" xr:uid="{00000000-0005-0000-0000-000070030000}"/>
    <cellStyle name="Normal 2 16 2 2" xfId="4862" xr:uid="{00000000-0005-0000-0000-000071030000}"/>
    <cellStyle name="Normal 2 16 2 2 2" xfId="10092" xr:uid="{00000000-0005-0000-0000-000072030000}"/>
    <cellStyle name="Normal 2 16 2 3" xfId="3338" xr:uid="{00000000-0005-0000-0000-000073030000}"/>
    <cellStyle name="Normal 2 16 2 3 2" xfId="8568" xr:uid="{00000000-0005-0000-0000-000074030000}"/>
    <cellStyle name="Normal 2 16 2 4" xfId="7070" xr:uid="{00000000-0005-0000-0000-000075030000}"/>
    <cellStyle name="Normal 2 16 3" xfId="1074" xr:uid="{00000000-0005-0000-0000-000076030000}"/>
    <cellStyle name="Normal 2 16 3 2" xfId="4097" xr:uid="{00000000-0005-0000-0000-000077030000}"/>
    <cellStyle name="Normal 2 16 3 2 2" xfId="9327" xr:uid="{00000000-0005-0000-0000-000078030000}"/>
    <cellStyle name="Normal 2 16 3 3" xfId="6305" xr:uid="{00000000-0005-0000-0000-000079030000}"/>
    <cellStyle name="Normal 2 16 4" xfId="2573" xr:uid="{00000000-0005-0000-0000-00007A030000}"/>
    <cellStyle name="Normal 2 16 4 2" xfId="7803" xr:uid="{00000000-0005-0000-0000-00007B030000}"/>
    <cellStyle name="Normal 2 16 5" xfId="5306" xr:uid="{00000000-0005-0000-0000-00007C030000}"/>
    <cellStyle name="Normal 2 17" xfId="1485" xr:uid="{00000000-0005-0000-0000-00007D030000}"/>
    <cellStyle name="Normal 2 17 2" xfId="4508" xr:uid="{00000000-0005-0000-0000-00007E030000}"/>
    <cellStyle name="Normal 2 17 2 2" xfId="9738" xr:uid="{00000000-0005-0000-0000-00007F030000}"/>
    <cellStyle name="Normal 2 17 3" xfId="2984" xr:uid="{00000000-0005-0000-0000-000080030000}"/>
    <cellStyle name="Normal 2 17 3 2" xfId="8214" xr:uid="{00000000-0005-0000-0000-000081030000}"/>
    <cellStyle name="Normal 2 17 4" xfId="6716" xr:uid="{00000000-0005-0000-0000-000082030000}"/>
    <cellStyle name="Normal 2 18" xfId="1427" xr:uid="{00000000-0005-0000-0000-000083030000}"/>
    <cellStyle name="Normal 2 18 2" xfId="4450" xr:uid="{00000000-0005-0000-0000-000084030000}"/>
    <cellStyle name="Normal 2 18 2 2" xfId="9680" xr:uid="{00000000-0005-0000-0000-000085030000}"/>
    <cellStyle name="Normal 2 18 3" xfId="2926" xr:uid="{00000000-0005-0000-0000-000086030000}"/>
    <cellStyle name="Normal 2 18 3 2" xfId="8156" xr:uid="{00000000-0005-0000-0000-000087030000}"/>
    <cellStyle name="Normal 2 18 4" xfId="6658" xr:uid="{00000000-0005-0000-0000-000088030000}"/>
    <cellStyle name="Normal 2 19" xfId="2193" xr:uid="{00000000-0005-0000-0000-000089030000}"/>
    <cellStyle name="Normal 2 19 2" xfId="5216" xr:uid="{00000000-0005-0000-0000-00008A030000}"/>
    <cellStyle name="Normal 2 19 2 2" xfId="10446" xr:uid="{00000000-0005-0000-0000-00008B030000}"/>
    <cellStyle name="Normal 2 19 3" xfId="3692" xr:uid="{00000000-0005-0000-0000-00008C030000}"/>
    <cellStyle name="Normal 2 19 3 2" xfId="8922" xr:uid="{00000000-0005-0000-0000-00008D030000}"/>
    <cellStyle name="Normal 2 19 4" xfId="7424" xr:uid="{00000000-0005-0000-0000-00008E030000}"/>
    <cellStyle name="Normal 2 2" xfId="67" xr:uid="{00000000-0005-0000-0000-00008F030000}"/>
    <cellStyle name="Normal 2 2 10" xfId="68" xr:uid="{00000000-0005-0000-0000-000090030000}"/>
    <cellStyle name="Normal 2 2 10 2" xfId="69" xr:uid="{00000000-0005-0000-0000-000091030000}"/>
    <cellStyle name="Normal 2 2 10 2 2" xfId="70" xr:uid="{00000000-0005-0000-0000-000092030000}"/>
    <cellStyle name="Normal 2 2 10 2 2 2" xfId="2100" xr:uid="{00000000-0005-0000-0000-000093030000}"/>
    <cellStyle name="Normal 2 2 10 2 2 2 2" xfId="5123" xr:uid="{00000000-0005-0000-0000-000094030000}"/>
    <cellStyle name="Normal 2 2 10 2 2 2 2 2" xfId="10353" xr:uid="{00000000-0005-0000-0000-000095030000}"/>
    <cellStyle name="Normal 2 2 10 2 2 2 3" xfId="3599" xr:uid="{00000000-0005-0000-0000-000096030000}"/>
    <cellStyle name="Normal 2 2 10 2 2 2 3 2" xfId="8829" xr:uid="{00000000-0005-0000-0000-000097030000}"/>
    <cellStyle name="Normal 2 2 10 2 2 2 4" xfId="7331" xr:uid="{00000000-0005-0000-0000-000098030000}"/>
    <cellStyle name="Normal 2 2 10 2 2 3" xfId="1335" xr:uid="{00000000-0005-0000-0000-000099030000}"/>
    <cellStyle name="Normal 2 2 10 2 2 3 2" xfId="4358" xr:uid="{00000000-0005-0000-0000-00009A030000}"/>
    <cellStyle name="Normal 2 2 10 2 2 3 2 2" xfId="9588" xr:uid="{00000000-0005-0000-0000-00009B030000}"/>
    <cellStyle name="Normal 2 2 10 2 2 3 3" xfId="6566" xr:uid="{00000000-0005-0000-0000-00009C030000}"/>
    <cellStyle name="Normal 2 2 10 2 2 4" xfId="2834" xr:uid="{00000000-0005-0000-0000-00009D030000}"/>
    <cellStyle name="Normal 2 2 10 2 2 4 2" xfId="8064" xr:uid="{00000000-0005-0000-0000-00009E030000}"/>
    <cellStyle name="Normal 2 2 10 2 2 5" xfId="5310" xr:uid="{00000000-0005-0000-0000-00009F030000}"/>
    <cellStyle name="Normal 2 2 10 2 3" xfId="1746" xr:uid="{00000000-0005-0000-0000-0000A0030000}"/>
    <cellStyle name="Normal 2 2 10 2 3 2" xfId="4769" xr:uid="{00000000-0005-0000-0000-0000A1030000}"/>
    <cellStyle name="Normal 2 2 10 2 3 2 2" xfId="9999" xr:uid="{00000000-0005-0000-0000-0000A2030000}"/>
    <cellStyle name="Normal 2 2 10 2 3 3" xfId="3245" xr:uid="{00000000-0005-0000-0000-0000A3030000}"/>
    <cellStyle name="Normal 2 2 10 2 3 3 2" xfId="8475" xr:uid="{00000000-0005-0000-0000-0000A4030000}"/>
    <cellStyle name="Normal 2 2 10 2 3 4" xfId="6977" xr:uid="{00000000-0005-0000-0000-0000A5030000}"/>
    <cellStyle name="Normal 2 2 10 2 4" xfId="981" xr:uid="{00000000-0005-0000-0000-0000A6030000}"/>
    <cellStyle name="Normal 2 2 10 2 4 2" xfId="4004" xr:uid="{00000000-0005-0000-0000-0000A7030000}"/>
    <cellStyle name="Normal 2 2 10 2 4 2 2" xfId="9234" xr:uid="{00000000-0005-0000-0000-0000A8030000}"/>
    <cellStyle name="Normal 2 2 10 2 4 3" xfId="6212" xr:uid="{00000000-0005-0000-0000-0000A9030000}"/>
    <cellStyle name="Normal 2 2 10 2 5" xfId="2480" xr:uid="{00000000-0005-0000-0000-0000AA030000}"/>
    <cellStyle name="Normal 2 2 10 2 5 2" xfId="7710" xr:uid="{00000000-0005-0000-0000-0000AB030000}"/>
    <cellStyle name="Normal 2 2 10 2 6" xfId="5309" xr:uid="{00000000-0005-0000-0000-0000AC030000}"/>
    <cellStyle name="Normal 2 2 10 3" xfId="71" xr:uid="{00000000-0005-0000-0000-0000AD030000}"/>
    <cellStyle name="Normal 2 2 10 3 2" xfId="1923" xr:uid="{00000000-0005-0000-0000-0000AE030000}"/>
    <cellStyle name="Normal 2 2 10 3 2 2" xfId="4946" xr:uid="{00000000-0005-0000-0000-0000AF030000}"/>
    <cellStyle name="Normal 2 2 10 3 2 2 2" xfId="10176" xr:uid="{00000000-0005-0000-0000-0000B0030000}"/>
    <cellStyle name="Normal 2 2 10 3 2 3" xfId="3422" xr:uid="{00000000-0005-0000-0000-0000B1030000}"/>
    <cellStyle name="Normal 2 2 10 3 2 3 2" xfId="8652" xr:uid="{00000000-0005-0000-0000-0000B2030000}"/>
    <cellStyle name="Normal 2 2 10 3 2 4" xfId="7154" xr:uid="{00000000-0005-0000-0000-0000B3030000}"/>
    <cellStyle name="Normal 2 2 10 3 3" xfId="1158" xr:uid="{00000000-0005-0000-0000-0000B4030000}"/>
    <cellStyle name="Normal 2 2 10 3 3 2" xfId="4181" xr:uid="{00000000-0005-0000-0000-0000B5030000}"/>
    <cellStyle name="Normal 2 2 10 3 3 2 2" xfId="9411" xr:uid="{00000000-0005-0000-0000-0000B6030000}"/>
    <cellStyle name="Normal 2 2 10 3 3 3" xfId="6389" xr:uid="{00000000-0005-0000-0000-0000B7030000}"/>
    <cellStyle name="Normal 2 2 10 3 4" xfId="2657" xr:uid="{00000000-0005-0000-0000-0000B8030000}"/>
    <cellStyle name="Normal 2 2 10 3 4 2" xfId="7887" xr:uid="{00000000-0005-0000-0000-0000B9030000}"/>
    <cellStyle name="Normal 2 2 10 3 5" xfId="5311" xr:uid="{00000000-0005-0000-0000-0000BA030000}"/>
    <cellStyle name="Normal 2 2 10 4" xfId="1569" xr:uid="{00000000-0005-0000-0000-0000BB030000}"/>
    <cellStyle name="Normal 2 2 10 4 2" xfId="4592" xr:uid="{00000000-0005-0000-0000-0000BC030000}"/>
    <cellStyle name="Normal 2 2 10 4 2 2" xfId="9822" xr:uid="{00000000-0005-0000-0000-0000BD030000}"/>
    <cellStyle name="Normal 2 2 10 4 3" xfId="3068" xr:uid="{00000000-0005-0000-0000-0000BE030000}"/>
    <cellStyle name="Normal 2 2 10 4 3 2" xfId="8298" xr:uid="{00000000-0005-0000-0000-0000BF030000}"/>
    <cellStyle name="Normal 2 2 10 4 4" xfId="6800" xr:uid="{00000000-0005-0000-0000-0000C0030000}"/>
    <cellStyle name="Normal 2 2 10 5" xfId="804" xr:uid="{00000000-0005-0000-0000-0000C1030000}"/>
    <cellStyle name="Normal 2 2 10 5 2" xfId="3827" xr:uid="{00000000-0005-0000-0000-0000C2030000}"/>
    <cellStyle name="Normal 2 2 10 5 2 2" xfId="9057" xr:uid="{00000000-0005-0000-0000-0000C3030000}"/>
    <cellStyle name="Normal 2 2 10 5 3" xfId="6035" xr:uid="{00000000-0005-0000-0000-0000C4030000}"/>
    <cellStyle name="Normal 2 2 10 6" xfId="2303" xr:uid="{00000000-0005-0000-0000-0000C5030000}"/>
    <cellStyle name="Normal 2 2 10 6 2" xfId="7533" xr:uid="{00000000-0005-0000-0000-0000C6030000}"/>
    <cellStyle name="Normal 2 2 10 7" xfId="5308" xr:uid="{00000000-0005-0000-0000-0000C7030000}"/>
    <cellStyle name="Normal 2 2 11" xfId="72" xr:uid="{00000000-0005-0000-0000-0000C8030000}"/>
    <cellStyle name="Normal 2 2 11 2" xfId="73" xr:uid="{00000000-0005-0000-0000-0000C9030000}"/>
    <cellStyle name="Normal 2 2 11 2 2" xfId="74" xr:uid="{00000000-0005-0000-0000-0000CA030000}"/>
    <cellStyle name="Normal 2 2 11 2 2 2" xfId="2158" xr:uid="{00000000-0005-0000-0000-0000CB030000}"/>
    <cellStyle name="Normal 2 2 11 2 2 2 2" xfId="5181" xr:uid="{00000000-0005-0000-0000-0000CC030000}"/>
    <cellStyle name="Normal 2 2 11 2 2 2 2 2" xfId="10411" xr:uid="{00000000-0005-0000-0000-0000CD030000}"/>
    <cellStyle name="Normal 2 2 11 2 2 2 3" xfId="3657" xr:uid="{00000000-0005-0000-0000-0000CE030000}"/>
    <cellStyle name="Normal 2 2 11 2 2 2 3 2" xfId="8887" xr:uid="{00000000-0005-0000-0000-0000CF030000}"/>
    <cellStyle name="Normal 2 2 11 2 2 2 4" xfId="7389" xr:uid="{00000000-0005-0000-0000-0000D0030000}"/>
    <cellStyle name="Normal 2 2 11 2 2 3" xfId="1393" xr:uid="{00000000-0005-0000-0000-0000D1030000}"/>
    <cellStyle name="Normal 2 2 11 2 2 3 2" xfId="4416" xr:uid="{00000000-0005-0000-0000-0000D2030000}"/>
    <cellStyle name="Normal 2 2 11 2 2 3 2 2" xfId="9646" xr:uid="{00000000-0005-0000-0000-0000D3030000}"/>
    <cellStyle name="Normal 2 2 11 2 2 3 3" xfId="6624" xr:uid="{00000000-0005-0000-0000-0000D4030000}"/>
    <cellStyle name="Normal 2 2 11 2 2 4" xfId="2892" xr:uid="{00000000-0005-0000-0000-0000D5030000}"/>
    <cellStyle name="Normal 2 2 11 2 2 4 2" xfId="8122" xr:uid="{00000000-0005-0000-0000-0000D6030000}"/>
    <cellStyle name="Normal 2 2 11 2 2 5" xfId="5314" xr:uid="{00000000-0005-0000-0000-0000D7030000}"/>
    <cellStyle name="Normal 2 2 11 2 3" xfId="1804" xr:uid="{00000000-0005-0000-0000-0000D8030000}"/>
    <cellStyle name="Normal 2 2 11 2 3 2" xfId="4827" xr:uid="{00000000-0005-0000-0000-0000D9030000}"/>
    <cellStyle name="Normal 2 2 11 2 3 2 2" xfId="10057" xr:uid="{00000000-0005-0000-0000-0000DA030000}"/>
    <cellStyle name="Normal 2 2 11 2 3 3" xfId="3303" xr:uid="{00000000-0005-0000-0000-0000DB030000}"/>
    <cellStyle name="Normal 2 2 11 2 3 3 2" xfId="8533" xr:uid="{00000000-0005-0000-0000-0000DC030000}"/>
    <cellStyle name="Normal 2 2 11 2 3 4" xfId="7035" xr:uid="{00000000-0005-0000-0000-0000DD030000}"/>
    <cellStyle name="Normal 2 2 11 2 4" xfId="1039" xr:uid="{00000000-0005-0000-0000-0000DE030000}"/>
    <cellStyle name="Normal 2 2 11 2 4 2" xfId="4062" xr:uid="{00000000-0005-0000-0000-0000DF030000}"/>
    <cellStyle name="Normal 2 2 11 2 4 2 2" xfId="9292" xr:uid="{00000000-0005-0000-0000-0000E0030000}"/>
    <cellStyle name="Normal 2 2 11 2 4 3" xfId="6270" xr:uid="{00000000-0005-0000-0000-0000E1030000}"/>
    <cellStyle name="Normal 2 2 11 2 5" xfId="2538" xr:uid="{00000000-0005-0000-0000-0000E2030000}"/>
    <cellStyle name="Normal 2 2 11 2 5 2" xfId="7768" xr:uid="{00000000-0005-0000-0000-0000E3030000}"/>
    <cellStyle name="Normal 2 2 11 2 6" xfId="5313" xr:uid="{00000000-0005-0000-0000-0000E4030000}"/>
    <cellStyle name="Normal 2 2 11 3" xfId="75" xr:uid="{00000000-0005-0000-0000-0000E5030000}"/>
    <cellStyle name="Normal 2 2 11 3 2" xfId="1981" xr:uid="{00000000-0005-0000-0000-0000E6030000}"/>
    <cellStyle name="Normal 2 2 11 3 2 2" xfId="5004" xr:uid="{00000000-0005-0000-0000-0000E7030000}"/>
    <cellStyle name="Normal 2 2 11 3 2 2 2" xfId="10234" xr:uid="{00000000-0005-0000-0000-0000E8030000}"/>
    <cellStyle name="Normal 2 2 11 3 2 3" xfId="3480" xr:uid="{00000000-0005-0000-0000-0000E9030000}"/>
    <cellStyle name="Normal 2 2 11 3 2 3 2" xfId="8710" xr:uid="{00000000-0005-0000-0000-0000EA030000}"/>
    <cellStyle name="Normal 2 2 11 3 2 4" xfId="7212" xr:uid="{00000000-0005-0000-0000-0000EB030000}"/>
    <cellStyle name="Normal 2 2 11 3 3" xfId="1216" xr:uid="{00000000-0005-0000-0000-0000EC030000}"/>
    <cellStyle name="Normal 2 2 11 3 3 2" xfId="4239" xr:uid="{00000000-0005-0000-0000-0000ED030000}"/>
    <cellStyle name="Normal 2 2 11 3 3 2 2" xfId="9469" xr:uid="{00000000-0005-0000-0000-0000EE030000}"/>
    <cellStyle name="Normal 2 2 11 3 3 3" xfId="6447" xr:uid="{00000000-0005-0000-0000-0000EF030000}"/>
    <cellStyle name="Normal 2 2 11 3 4" xfId="2715" xr:uid="{00000000-0005-0000-0000-0000F0030000}"/>
    <cellStyle name="Normal 2 2 11 3 4 2" xfId="7945" xr:uid="{00000000-0005-0000-0000-0000F1030000}"/>
    <cellStyle name="Normal 2 2 11 3 5" xfId="5315" xr:uid="{00000000-0005-0000-0000-0000F2030000}"/>
    <cellStyle name="Normal 2 2 11 4" xfId="1627" xr:uid="{00000000-0005-0000-0000-0000F3030000}"/>
    <cellStyle name="Normal 2 2 11 4 2" xfId="4650" xr:uid="{00000000-0005-0000-0000-0000F4030000}"/>
    <cellStyle name="Normal 2 2 11 4 2 2" xfId="9880" xr:uid="{00000000-0005-0000-0000-0000F5030000}"/>
    <cellStyle name="Normal 2 2 11 4 3" xfId="3126" xr:uid="{00000000-0005-0000-0000-0000F6030000}"/>
    <cellStyle name="Normal 2 2 11 4 3 2" xfId="8356" xr:uid="{00000000-0005-0000-0000-0000F7030000}"/>
    <cellStyle name="Normal 2 2 11 4 4" xfId="6858" xr:uid="{00000000-0005-0000-0000-0000F8030000}"/>
    <cellStyle name="Normal 2 2 11 5" xfId="862" xr:uid="{00000000-0005-0000-0000-0000F9030000}"/>
    <cellStyle name="Normal 2 2 11 5 2" xfId="3885" xr:uid="{00000000-0005-0000-0000-0000FA030000}"/>
    <cellStyle name="Normal 2 2 11 5 2 2" xfId="9115" xr:uid="{00000000-0005-0000-0000-0000FB030000}"/>
    <cellStyle name="Normal 2 2 11 5 3" xfId="6093" xr:uid="{00000000-0005-0000-0000-0000FC030000}"/>
    <cellStyle name="Normal 2 2 11 6" xfId="2361" xr:uid="{00000000-0005-0000-0000-0000FD030000}"/>
    <cellStyle name="Normal 2 2 11 6 2" xfId="7591" xr:uid="{00000000-0005-0000-0000-0000FE030000}"/>
    <cellStyle name="Normal 2 2 11 7" xfId="5312" xr:uid="{00000000-0005-0000-0000-0000FF030000}"/>
    <cellStyle name="Normal 2 2 12" xfId="76" xr:uid="{00000000-0005-0000-0000-000000040000}"/>
    <cellStyle name="Normal 2 2 12 2" xfId="77" xr:uid="{00000000-0005-0000-0000-000001040000}"/>
    <cellStyle name="Normal 2 2 12 2 2" xfId="78" xr:uid="{00000000-0005-0000-0000-000002040000}"/>
    <cellStyle name="Normal 2 2 12 2 2 2" xfId="2170" xr:uid="{00000000-0005-0000-0000-000003040000}"/>
    <cellStyle name="Normal 2 2 12 2 2 2 2" xfId="5193" xr:uid="{00000000-0005-0000-0000-000004040000}"/>
    <cellStyle name="Normal 2 2 12 2 2 2 2 2" xfId="10423" xr:uid="{00000000-0005-0000-0000-000005040000}"/>
    <cellStyle name="Normal 2 2 12 2 2 2 3" xfId="3669" xr:uid="{00000000-0005-0000-0000-000006040000}"/>
    <cellStyle name="Normal 2 2 12 2 2 2 3 2" xfId="8899" xr:uid="{00000000-0005-0000-0000-000007040000}"/>
    <cellStyle name="Normal 2 2 12 2 2 2 4" xfId="7401" xr:uid="{00000000-0005-0000-0000-000008040000}"/>
    <cellStyle name="Normal 2 2 12 2 2 3" xfId="1405" xr:uid="{00000000-0005-0000-0000-000009040000}"/>
    <cellStyle name="Normal 2 2 12 2 2 3 2" xfId="4428" xr:uid="{00000000-0005-0000-0000-00000A040000}"/>
    <cellStyle name="Normal 2 2 12 2 2 3 2 2" xfId="9658" xr:uid="{00000000-0005-0000-0000-00000B040000}"/>
    <cellStyle name="Normal 2 2 12 2 2 3 3" xfId="6636" xr:uid="{00000000-0005-0000-0000-00000C040000}"/>
    <cellStyle name="Normal 2 2 12 2 2 4" xfId="2904" xr:uid="{00000000-0005-0000-0000-00000D040000}"/>
    <cellStyle name="Normal 2 2 12 2 2 4 2" xfId="8134" xr:uid="{00000000-0005-0000-0000-00000E040000}"/>
    <cellStyle name="Normal 2 2 12 2 2 5" xfId="5318" xr:uid="{00000000-0005-0000-0000-00000F040000}"/>
    <cellStyle name="Normal 2 2 12 2 3" xfId="1816" xr:uid="{00000000-0005-0000-0000-000010040000}"/>
    <cellStyle name="Normal 2 2 12 2 3 2" xfId="4839" xr:uid="{00000000-0005-0000-0000-000011040000}"/>
    <cellStyle name="Normal 2 2 12 2 3 2 2" xfId="10069" xr:uid="{00000000-0005-0000-0000-000012040000}"/>
    <cellStyle name="Normal 2 2 12 2 3 3" xfId="3315" xr:uid="{00000000-0005-0000-0000-000013040000}"/>
    <cellStyle name="Normal 2 2 12 2 3 3 2" xfId="8545" xr:uid="{00000000-0005-0000-0000-000014040000}"/>
    <cellStyle name="Normal 2 2 12 2 3 4" xfId="7047" xr:uid="{00000000-0005-0000-0000-000015040000}"/>
    <cellStyle name="Normal 2 2 12 2 4" xfId="1051" xr:uid="{00000000-0005-0000-0000-000016040000}"/>
    <cellStyle name="Normal 2 2 12 2 4 2" xfId="4074" xr:uid="{00000000-0005-0000-0000-000017040000}"/>
    <cellStyle name="Normal 2 2 12 2 4 2 2" xfId="9304" xr:uid="{00000000-0005-0000-0000-000018040000}"/>
    <cellStyle name="Normal 2 2 12 2 4 3" xfId="6282" xr:uid="{00000000-0005-0000-0000-000019040000}"/>
    <cellStyle name="Normal 2 2 12 2 5" xfId="2550" xr:uid="{00000000-0005-0000-0000-00001A040000}"/>
    <cellStyle name="Normal 2 2 12 2 5 2" xfId="7780" xr:uid="{00000000-0005-0000-0000-00001B040000}"/>
    <cellStyle name="Normal 2 2 12 2 6" xfId="5317" xr:uid="{00000000-0005-0000-0000-00001C040000}"/>
    <cellStyle name="Normal 2 2 12 3" xfId="79" xr:uid="{00000000-0005-0000-0000-00001D040000}"/>
    <cellStyle name="Normal 2 2 12 3 2" xfId="1993" xr:uid="{00000000-0005-0000-0000-00001E040000}"/>
    <cellStyle name="Normal 2 2 12 3 2 2" xfId="5016" xr:uid="{00000000-0005-0000-0000-00001F040000}"/>
    <cellStyle name="Normal 2 2 12 3 2 2 2" xfId="10246" xr:uid="{00000000-0005-0000-0000-000020040000}"/>
    <cellStyle name="Normal 2 2 12 3 2 3" xfId="3492" xr:uid="{00000000-0005-0000-0000-000021040000}"/>
    <cellStyle name="Normal 2 2 12 3 2 3 2" xfId="8722" xr:uid="{00000000-0005-0000-0000-000022040000}"/>
    <cellStyle name="Normal 2 2 12 3 2 4" xfId="7224" xr:uid="{00000000-0005-0000-0000-000023040000}"/>
    <cellStyle name="Normal 2 2 12 3 3" xfId="1228" xr:uid="{00000000-0005-0000-0000-000024040000}"/>
    <cellStyle name="Normal 2 2 12 3 3 2" xfId="4251" xr:uid="{00000000-0005-0000-0000-000025040000}"/>
    <cellStyle name="Normal 2 2 12 3 3 2 2" xfId="9481" xr:uid="{00000000-0005-0000-0000-000026040000}"/>
    <cellStyle name="Normal 2 2 12 3 3 3" xfId="6459" xr:uid="{00000000-0005-0000-0000-000027040000}"/>
    <cellStyle name="Normal 2 2 12 3 4" xfId="2727" xr:uid="{00000000-0005-0000-0000-000028040000}"/>
    <cellStyle name="Normal 2 2 12 3 4 2" xfId="7957" xr:uid="{00000000-0005-0000-0000-000029040000}"/>
    <cellStyle name="Normal 2 2 12 3 5" xfId="5319" xr:uid="{00000000-0005-0000-0000-00002A040000}"/>
    <cellStyle name="Normal 2 2 12 4" xfId="1639" xr:uid="{00000000-0005-0000-0000-00002B040000}"/>
    <cellStyle name="Normal 2 2 12 4 2" xfId="4662" xr:uid="{00000000-0005-0000-0000-00002C040000}"/>
    <cellStyle name="Normal 2 2 12 4 2 2" xfId="9892" xr:uid="{00000000-0005-0000-0000-00002D040000}"/>
    <cellStyle name="Normal 2 2 12 4 3" xfId="3138" xr:uid="{00000000-0005-0000-0000-00002E040000}"/>
    <cellStyle name="Normal 2 2 12 4 3 2" xfId="8368" xr:uid="{00000000-0005-0000-0000-00002F040000}"/>
    <cellStyle name="Normal 2 2 12 4 4" xfId="6870" xr:uid="{00000000-0005-0000-0000-000030040000}"/>
    <cellStyle name="Normal 2 2 12 5" xfId="874" xr:uid="{00000000-0005-0000-0000-000031040000}"/>
    <cellStyle name="Normal 2 2 12 5 2" xfId="3897" xr:uid="{00000000-0005-0000-0000-000032040000}"/>
    <cellStyle name="Normal 2 2 12 5 2 2" xfId="9127" xr:uid="{00000000-0005-0000-0000-000033040000}"/>
    <cellStyle name="Normal 2 2 12 5 3" xfId="6105" xr:uid="{00000000-0005-0000-0000-000034040000}"/>
    <cellStyle name="Normal 2 2 12 6" xfId="2373" xr:uid="{00000000-0005-0000-0000-000035040000}"/>
    <cellStyle name="Normal 2 2 12 6 2" xfId="7603" xr:uid="{00000000-0005-0000-0000-000036040000}"/>
    <cellStyle name="Normal 2 2 12 7" xfId="5316" xr:uid="{00000000-0005-0000-0000-000037040000}"/>
    <cellStyle name="Normal 2 2 13" xfId="80" xr:uid="{00000000-0005-0000-0000-000038040000}"/>
    <cellStyle name="Normal 2 2 13 2" xfId="81" xr:uid="{00000000-0005-0000-0000-000039040000}"/>
    <cellStyle name="Normal 2 2 13 2 2" xfId="82" xr:uid="{00000000-0005-0000-0000-00003A040000}"/>
    <cellStyle name="Normal 2 2 13 2 2 2" xfId="2182" xr:uid="{00000000-0005-0000-0000-00003B040000}"/>
    <cellStyle name="Normal 2 2 13 2 2 2 2" xfId="5205" xr:uid="{00000000-0005-0000-0000-00003C040000}"/>
    <cellStyle name="Normal 2 2 13 2 2 2 2 2" xfId="10435" xr:uid="{00000000-0005-0000-0000-00003D040000}"/>
    <cellStyle name="Normal 2 2 13 2 2 2 3" xfId="3681" xr:uid="{00000000-0005-0000-0000-00003E040000}"/>
    <cellStyle name="Normal 2 2 13 2 2 2 3 2" xfId="8911" xr:uid="{00000000-0005-0000-0000-00003F040000}"/>
    <cellStyle name="Normal 2 2 13 2 2 2 4" xfId="7413" xr:uid="{00000000-0005-0000-0000-000040040000}"/>
    <cellStyle name="Normal 2 2 13 2 2 3" xfId="1417" xr:uid="{00000000-0005-0000-0000-000041040000}"/>
    <cellStyle name="Normal 2 2 13 2 2 3 2" xfId="4440" xr:uid="{00000000-0005-0000-0000-000042040000}"/>
    <cellStyle name="Normal 2 2 13 2 2 3 2 2" xfId="9670" xr:uid="{00000000-0005-0000-0000-000043040000}"/>
    <cellStyle name="Normal 2 2 13 2 2 3 3" xfId="6648" xr:uid="{00000000-0005-0000-0000-000044040000}"/>
    <cellStyle name="Normal 2 2 13 2 2 4" xfId="2916" xr:uid="{00000000-0005-0000-0000-000045040000}"/>
    <cellStyle name="Normal 2 2 13 2 2 4 2" xfId="8146" xr:uid="{00000000-0005-0000-0000-000046040000}"/>
    <cellStyle name="Normal 2 2 13 2 2 5" xfId="5322" xr:uid="{00000000-0005-0000-0000-000047040000}"/>
    <cellStyle name="Normal 2 2 13 2 3" xfId="1828" xr:uid="{00000000-0005-0000-0000-000048040000}"/>
    <cellStyle name="Normal 2 2 13 2 3 2" xfId="4851" xr:uid="{00000000-0005-0000-0000-000049040000}"/>
    <cellStyle name="Normal 2 2 13 2 3 2 2" xfId="10081" xr:uid="{00000000-0005-0000-0000-00004A040000}"/>
    <cellStyle name="Normal 2 2 13 2 3 3" xfId="3327" xr:uid="{00000000-0005-0000-0000-00004B040000}"/>
    <cellStyle name="Normal 2 2 13 2 3 3 2" xfId="8557" xr:uid="{00000000-0005-0000-0000-00004C040000}"/>
    <cellStyle name="Normal 2 2 13 2 3 4" xfId="7059" xr:uid="{00000000-0005-0000-0000-00004D040000}"/>
    <cellStyle name="Normal 2 2 13 2 4" xfId="1063" xr:uid="{00000000-0005-0000-0000-00004E040000}"/>
    <cellStyle name="Normal 2 2 13 2 4 2" xfId="4086" xr:uid="{00000000-0005-0000-0000-00004F040000}"/>
    <cellStyle name="Normal 2 2 13 2 4 2 2" xfId="9316" xr:uid="{00000000-0005-0000-0000-000050040000}"/>
    <cellStyle name="Normal 2 2 13 2 4 3" xfId="6294" xr:uid="{00000000-0005-0000-0000-000051040000}"/>
    <cellStyle name="Normal 2 2 13 2 5" xfId="2562" xr:uid="{00000000-0005-0000-0000-000052040000}"/>
    <cellStyle name="Normal 2 2 13 2 5 2" xfId="7792" xr:uid="{00000000-0005-0000-0000-000053040000}"/>
    <cellStyle name="Normal 2 2 13 2 6" xfId="5321" xr:uid="{00000000-0005-0000-0000-000054040000}"/>
    <cellStyle name="Normal 2 2 13 3" xfId="83" xr:uid="{00000000-0005-0000-0000-000055040000}"/>
    <cellStyle name="Normal 2 2 13 3 2" xfId="2005" xr:uid="{00000000-0005-0000-0000-000056040000}"/>
    <cellStyle name="Normal 2 2 13 3 2 2" xfId="5028" xr:uid="{00000000-0005-0000-0000-000057040000}"/>
    <cellStyle name="Normal 2 2 13 3 2 2 2" xfId="10258" xr:uid="{00000000-0005-0000-0000-000058040000}"/>
    <cellStyle name="Normal 2 2 13 3 2 3" xfId="3504" xr:uid="{00000000-0005-0000-0000-000059040000}"/>
    <cellStyle name="Normal 2 2 13 3 2 3 2" xfId="8734" xr:uid="{00000000-0005-0000-0000-00005A040000}"/>
    <cellStyle name="Normal 2 2 13 3 2 4" xfId="7236" xr:uid="{00000000-0005-0000-0000-00005B040000}"/>
    <cellStyle name="Normal 2 2 13 3 3" xfId="1240" xr:uid="{00000000-0005-0000-0000-00005C040000}"/>
    <cellStyle name="Normal 2 2 13 3 3 2" xfId="4263" xr:uid="{00000000-0005-0000-0000-00005D040000}"/>
    <cellStyle name="Normal 2 2 13 3 3 2 2" xfId="9493" xr:uid="{00000000-0005-0000-0000-00005E040000}"/>
    <cellStyle name="Normal 2 2 13 3 3 3" xfId="6471" xr:uid="{00000000-0005-0000-0000-00005F040000}"/>
    <cellStyle name="Normal 2 2 13 3 4" xfId="2739" xr:uid="{00000000-0005-0000-0000-000060040000}"/>
    <cellStyle name="Normal 2 2 13 3 4 2" xfId="7969" xr:uid="{00000000-0005-0000-0000-000061040000}"/>
    <cellStyle name="Normal 2 2 13 3 5" xfId="5323" xr:uid="{00000000-0005-0000-0000-000062040000}"/>
    <cellStyle name="Normal 2 2 13 4" xfId="1651" xr:uid="{00000000-0005-0000-0000-000063040000}"/>
    <cellStyle name="Normal 2 2 13 4 2" xfId="4674" xr:uid="{00000000-0005-0000-0000-000064040000}"/>
    <cellStyle name="Normal 2 2 13 4 2 2" xfId="9904" xr:uid="{00000000-0005-0000-0000-000065040000}"/>
    <cellStyle name="Normal 2 2 13 4 3" xfId="3150" xr:uid="{00000000-0005-0000-0000-000066040000}"/>
    <cellStyle name="Normal 2 2 13 4 3 2" xfId="8380" xr:uid="{00000000-0005-0000-0000-000067040000}"/>
    <cellStyle name="Normal 2 2 13 4 4" xfId="6882" xr:uid="{00000000-0005-0000-0000-000068040000}"/>
    <cellStyle name="Normal 2 2 13 5" xfId="886" xr:uid="{00000000-0005-0000-0000-000069040000}"/>
    <cellStyle name="Normal 2 2 13 5 2" xfId="3909" xr:uid="{00000000-0005-0000-0000-00006A040000}"/>
    <cellStyle name="Normal 2 2 13 5 2 2" xfId="9139" xr:uid="{00000000-0005-0000-0000-00006B040000}"/>
    <cellStyle name="Normal 2 2 13 5 3" xfId="6117" xr:uid="{00000000-0005-0000-0000-00006C040000}"/>
    <cellStyle name="Normal 2 2 13 6" xfId="2385" xr:uid="{00000000-0005-0000-0000-00006D040000}"/>
    <cellStyle name="Normal 2 2 13 6 2" xfId="7615" xr:uid="{00000000-0005-0000-0000-00006E040000}"/>
    <cellStyle name="Normal 2 2 13 7" xfId="5320" xr:uid="{00000000-0005-0000-0000-00006F040000}"/>
    <cellStyle name="Normal 2 2 14" xfId="84" xr:uid="{00000000-0005-0000-0000-000070040000}"/>
    <cellStyle name="Normal 2 2 14 2" xfId="85" xr:uid="{00000000-0005-0000-0000-000071040000}"/>
    <cellStyle name="Normal 2 2 14 2 2" xfId="2017" xr:uid="{00000000-0005-0000-0000-000072040000}"/>
    <cellStyle name="Normal 2 2 14 2 2 2" xfId="5040" xr:uid="{00000000-0005-0000-0000-000073040000}"/>
    <cellStyle name="Normal 2 2 14 2 2 2 2" xfId="10270" xr:uid="{00000000-0005-0000-0000-000074040000}"/>
    <cellStyle name="Normal 2 2 14 2 2 3" xfId="3516" xr:uid="{00000000-0005-0000-0000-000075040000}"/>
    <cellStyle name="Normal 2 2 14 2 2 3 2" xfId="8746" xr:uid="{00000000-0005-0000-0000-000076040000}"/>
    <cellStyle name="Normal 2 2 14 2 2 4" xfId="7248" xr:uid="{00000000-0005-0000-0000-000077040000}"/>
    <cellStyle name="Normal 2 2 14 2 3" xfId="1252" xr:uid="{00000000-0005-0000-0000-000078040000}"/>
    <cellStyle name="Normal 2 2 14 2 3 2" xfId="4275" xr:uid="{00000000-0005-0000-0000-000079040000}"/>
    <cellStyle name="Normal 2 2 14 2 3 2 2" xfId="9505" xr:uid="{00000000-0005-0000-0000-00007A040000}"/>
    <cellStyle name="Normal 2 2 14 2 3 3" xfId="6483" xr:uid="{00000000-0005-0000-0000-00007B040000}"/>
    <cellStyle name="Normal 2 2 14 2 4" xfId="2751" xr:uid="{00000000-0005-0000-0000-00007C040000}"/>
    <cellStyle name="Normal 2 2 14 2 4 2" xfId="7981" xr:uid="{00000000-0005-0000-0000-00007D040000}"/>
    <cellStyle name="Normal 2 2 14 2 5" xfId="5325" xr:uid="{00000000-0005-0000-0000-00007E040000}"/>
    <cellStyle name="Normal 2 2 14 3" xfId="1663" xr:uid="{00000000-0005-0000-0000-00007F040000}"/>
    <cellStyle name="Normal 2 2 14 3 2" xfId="4686" xr:uid="{00000000-0005-0000-0000-000080040000}"/>
    <cellStyle name="Normal 2 2 14 3 2 2" xfId="9916" xr:uid="{00000000-0005-0000-0000-000081040000}"/>
    <cellStyle name="Normal 2 2 14 3 3" xfId="3162" xr:uid="{00000000-0005-0000-0000-000082040000}"/>
    <cellStyle name="Normal 2 2 14 3 3 2" xfId="8392" xr:uid="{00000000-0005-0000-0000-000083040000}"/>
    <cellStyle name="Normal 2 2 14 3 4" xfId="6894" xr:uid="{00000000-0005-0000-0000-000084040000}"/>
    <cellStyle name="Normal 2 2 14 4" xfId="898" xr:uid="{00000000-0005-0000-0000-000085040000}"/>
    <cellStyle name="Normal 2 2 14 4 2" xfId="3921" xr:uid="{00000000-0005-0000-0000-000086040000}"/>
    <cellStyle name="Normal 2 2 14 4 2 2" xfId="9151" xr:uid="{00000000-0005-0000-0000-000087040000}"/>
    <cellStyle name="Normal 2 2 14 4 3" xfId="6129" xr:uid="{00000000-0005-0000-0000-000088040000}"/>
    <cellStyle name="Normal 2 2 14 5" xfId="2397" xr:uid="{00000000-0005-0000-0000-000089040000}"/>
    <cellStyle name="Normal 2 2 14 5 2" xfId="7627" xr:uid="{00000000-0005-0000-0000-00008A040000}"/>
    <cellStyle name="Normal 2 2 14 6" xfId="5324" xr:uid="{00000000-0005-0000-0000-00008B040000}"/>
    <cellStyle name="Normal 2 2 15" xfId="86" xr:uid="{00000000-0005-0000-0000-00008C040000}"/>
    <cellStyle name="Normal 2 2 15 2" xfId="1840" xr:uid="{00000000-0005-0000-0000-00008D040000}"/>
    <cellStyle name="Normal 2 2 15 2 2" xfId="4863" xr:uid="{00000000-0005-0000-0000-00008E040000}"/>
    <cellStyle name="Normal 2 2 15 2 2 2" xfId="10093" xr:uid="{00000000-0005-0000-0000-00008F040000}"/>
    <cellStyle name="Normal 2 2 15 2 3" xfId="3339" xr:uid="{00000000-0005-0000-0000-000090040000}"/>
    <cellStyle name="Normal 2 2 15 2 3 2" xfId="8569" xr:uid="{00000000-0005-0000-0000-000091040000}"/>
    <cellStyle name="Normal 2 2 15 2 4" xfId="7071" xr:uid="{00000000-0005-0000-0000-000092040000}"/>
    <cellStyle name="Normal 2 2 15 3" xfId="1075" xr:uid="{00000000-0005-0000-0000-000093040000}"/>
    <cellStyle name="Normal 2 2 15 3 2" xfId="4098" xr:uid="{00000000-0005-0000-0000-000094040000}"/>
    <cellStyle name="Normal 2 2 15 3 2 2" xfId="9328" xr:uid="{00000000-0005-0000-0000-000095040000}"/>
    <cellStyle name="Normal 2 2 15 3 3" xfId="6306" xr:uid="{00000000-0005-0000-0000-000096040000}"/>
    <cellStyle name="Normal 2 2 15 4" xfId="2574" xr:uid="{00000000-0005-0000-0000-000097040000}"/>
    <cellStyle name="Normal 2 2 15 4 2" xfId="7804" xr:uid="{00000000-0005-0000-0000-000098040000}"/>
    <cellStyle name="Normal 2 2 15 5" xfId="5326" xr:uid="{00000000-0005-0000-0000-000099040000}"/>
    <cellStyle name="Normal 2 2 16" xfId="1487" xr:uid="{00000000-0005-0000-0000-00009A040000}"/>
    <cellStyle name="Normal 2 2 16 2" xfId="4510" xr:uid="{00000000-0005-0000-0000-00009B040000}"/>
    <cellStyle name="Normal 2 2 16 2 2" xfId="9740" xr:uid="{00000000-0005-0000-0000-00009C040000}"/>
    <cellStyle name="Normal 2 2 16 3" xfId="2986" xr:uid="{00000000-0005-0000-0000-00009D040000}"/>
    <cellStyle name="Normal 2 2 16 3 2" xfId="8216" xr:uid="{00000000-0005-0000-0000-00009E040000}"/>
    <cellStyle name="Normal 2 2 16 4" xfId="6718" xr:uid="{00000000-0005-0000-0000-00009F040000}"/>
    <cellStyle name="Normal 2 2 17" xfId="1429" xr:uid="{00000000-0005-0000-0000-0000A0040000}"/>
    <cellStyle name="Normal 2 2 17 2" xfId="4452" xr:uid="{00000000-0005-0000-0000-0000A1040000}"/>
    <cellStyle name="Normal 2 2 17 2 2" xfId="9682" xr:uid="{00000000-0005-0000-0000-0000A2040000}"/>
    <cellStyle name="Normal 2 2 17 3" xfId="2928" xr:uid="{00000000-0005-0000-0000-0000A3040000}"/>
    <cellStyle name="Normal 2 2 17 3 2" xfId="8158" xr:uid="{00000000-0005-0000-0000-0000A4040000}"/>
    <cellStyle name="Normal 2 2 17 4" xfId="6660" xr:uid="{00000000-0005-0000-0000-0000A5040000}"/>
    <cellStyle name="Normal 2 2 18" xfId="2194" xr:uid="{00000000-0005-0000-0000-0000A6040000}"/>
    <cellStyle name="Normal 2 2 18 2" xfId="5217" xr:uid="{00000000-0005-0000-0000-0000A7040000}"/>
    <cellStyle name="Normal 2 2 18 2 2" xfId="10447" xr:uid="{00000000-0005-0000-0000-0000A8040000}"/>
    <cellStyle name="Normal 2 2 18 3" xfId="3693" xr:uid="{00000000-0005-0000-0000-0000A9040000}"/>
    <cellStyle name="Normal 2 2 18 3 2" xfId="8923" xr:uid="{00000000-0005-0000-0000-0000AA040000}"/>
    <cellStyle name="Normal 2 2 18 4" xfId="7425" xr:uid="{00000000-0005-0000-0000-0000AB040000}"/>
    <cellStyle name="Normal 2 2 19" xfId="2208" xr:uid="{00000000-0005-0000-0000-0000AC040000}"/>
    <cellStyle name="Normal 2 2 19 2" xfId="5230" xr:uid="{00000000-0005-0000-0000-0000AD040000}"/>
    <cellStyle name="Normal 2 2 19 2 2" xfId="10460" xr:uid="{00000000-0005-0000-0000-0000AE040000}"/>
    <cellStyle name="Normal 2 2 19 3" xfId="3706" xr:uid="{00000000-0005-0000-0000-0000AF040000}"/>
    <cellStyle name="Normal 2 2 19 3 2" xfId="8936" xr:uid="{00000000-0005-0000-0000-0000B0040000}"/>
    <cellStyle name="Normal 2 2 19 4" xfId="7438" xr:uid="{00000000-0005-0000-0000-0000B1040000}"/>
    <cellStyle name="Normal 2 2 2" xfId="87" xr:uid="{00000000-0005-0000-0000-0000B2040000}"/>
    <cellStyle name="Normal 2 2 2 10" xfId="88" xr:uid="{00000000-0005-0000-0000-0000B3040000}"/>
    <cellStyle name="Normal 2 2 2 10 2" xfId="89" xr:uid="{00000000-0005-0000-0000-0000B4040000}"/>
    <cellStyle name="Normal 2 2 2 10 2 2" xfId="90" xr:uid="{00000000-0005-0000-0000-0000B5040000}"/>
    <cellStyle name="Normal 2 2 2 10 2 2 2" xfId="2171" xr:uid="{00000000-0005-0000-0000-0000B6040000}"/>
    <cellStyle name="Normal 2 2 2 10 2 2 2 2" xfId="5194" xr:uid="{00000000-0005-0000-0000-0000B7040000}"/>
    <cellStyle name="Normal 2 2 2 10 2 2 2 2 2" xfId="10424" xr:uid="{00000000-0005-0000-0000-0000B8040000}"/>
    <cellStyle name="Normal 2 2 2 10 2 2 2 3" xfId="3670" xr:uid="{00000000-0005-0000-0000-0000B9040000}"/>
    <cellStyle name="Normal 2 2 2 10 2 2 2 3 2" xfId="8900" xr:uid="{00000000-0005-0000-0000-0000BA040000}"/>
    <cellStyle name="Normal 2 2 2 10 2 2 2 4" xfId="7402" xr:uid="{00000000-0005-0000-0000-0000BB040000}"/>
    <cellStyle name="Normal 2 2 2 10 2 2 3" xfId="1406" xr:uid="{00000000-0005-0000-0000-0000BC040000}"/>
    <cellStyle name="Normal 2 2 2 10 2 2 3 2" xfId="4429" xr:uid="{00000000-0005-0000-0000-0000BD040000}"/>
    <cellStyle name="Normal 2 2 2 10 2 2 3 2 2" xfId="9659" xr:uid="{00000000-0005-0000-0000-0000BE040000}"/>
    <cellStyle name="Normal 2 2 2 10 2 2 3 3" xfId="6637" xr:uid="{00000000-0005-0000-0000-0000BF040000}"/>
    <cellStyle name="Normal 2 2 2 10 2 2 4" xfId="2905" xr:uid="{00000000-0005-0000-0000-0000C0040000}"/>
    <cellStyle name="Normal 2 2 2 10 2 2 4 2" xfId="8135" xr:uid="{00000000-0005-0000-0000-0000C1040000}"/>
    <cellStyle name="Normal 2 2 2 10 2 2 5" xfId="5330" xr:uid="{00000000-0005-0000-0000-0000C2040000}"/>
    <cellStyle name="Normal 2 2 2 10 2 3" xfId="1817" xr:uid="{00000000-0005-0000-0000-0000C3040000}"/>
    <cellStyle name="Normal 2 2 2 10 2 3 2" xfId="4840" xr:uid="{00000000-0005-0000-0000-0000C4040000}"/>
    <cellStyle name="Normal 2 2 2 10 2 3 2 2" xfId="10070" xr:uid="{00000000-0005-0000-0000-0000C5040000}"/>
    <cellStyle name="Normal 2 2 2 10 2 3 3" xfId="3316" xr:uid="{00000000-0005-0000-0000-0000C6040000}"/>
    <cellStyle name="Normal 2 2 2 10 2 3 3 2" xfId="8546" xr:uid="{00000000-0005-0000-0000-0000C7040000}"/>
    <cellStyle name="Normal 2 2 2 10 2 3 4" xfId="7048" xr:uid="{00000000-0005-0000-0000-0000C8040000}"/>
    <cellStyle name="Normal 2 2 2 10 2 4" xfId="1052" xr:uid="{00000000-0005-0000-0000-0000C9040000}"/>
    <cellStyle name="Normal 2 2 2 10 2 4 2" xfId="4075" xr:uid="{00000000-0005-0000-0000-0000CA040000}"/>
    <cellStyle name="Normal 2 2 2 10 2 4 2 2" xfId="9305" xr:uid="{00000000-0005-0000-0000-0000CB040000}"/>
    <cellStyle name="Normal 2 2 2 10 2 4 3" xfId="6283" xr:uid="{00000000-0005-0000-0000-0000CC040000}"/>
    <cellStyle name="Normal 2 2 2 10 2 5" xfId="2551" xr:uid="{00000000-0005-0000-0000-0000CD040000}"/>
    <cellStyle name="Normal 2 2 2 10 2 5 2" xfId="7781" xr:uid="{00000000-0005-0000-0000-0000CE040000}"/>
    <cellStyle name="Normal 2 2 2 10 2 6" xfId="5329" xr:uid="{00000000-0005-0000-0000-0000CF040000}"/>
    <cellStyle name="Normal 2 2 2 10 3" xfId="91" xr:uid="{00000000-0005-0000-0000-0000D0040000}"/>
    <cellStyle name="Normal 2 2 2 10 3 2" xfId="1994" xr:uid="{00000000-0005-0000-0000-0000D1040000}"/>
    <cellStyle name="Normal 2 2 2 10 3 2 2" xfId="5017" xr:uid="{00000000-0005-0000-0000-0000D2040000}"/>
    <cellStyle name="Normal 2 2 2 10 3 2 2 2" xfId="10247" xr:uid="{00000000-0005-0000-0000-0000D3040000}"/>
    <cellStyle name="Normal 2 2 2 10 3 2 3" xfId="3493" xr:uid="{00000000-0005-0000-0000-0000D4040000}"/>
    <cellStyle name="Normal 2 2 2 10 3 2 3 2" xfId="8723" xr:uid="{00000000-0005-0000-0000-0000D5040000}"/>
    <cellStyle name="Normal 2 2 2 10 3 2 4" xfId="7225" xr:uid="{00000000-0005-0000-0000-0000D6040000}"/>
    <cellStyle name="Normal 2 2 2 10 3 3" xfId="1229" xr:uid="{00000000-0005-0000-0000-0000D7040000}"/>
    <cellStyle name="Normal 2 2 2 10 3 3 2" xfId="4252" xr:uid="{00000000-0005-0000-0000-0000D8040000}"/>
    <cellStyle name="Normal 2 2 2 10 3 3 2 2" xfId="9482" xr:uid="{00000000-0005-0000-0000-0000D9040000}"/>
    <cellStyle name="Normal 2 2 2 10 3 3 3" xfId="6460" xr:uid="{00000000-0005-0000-0000-0000DA040000}"/>
    <cellStyle name="Normal 2 2 2 10 3 4" xfId="2728" xr:uid="{00000000-0005-0000-0000-0000DB040000}"/>
    <cellStyle name="Normal 2 2 2 10 3 4 2" xfId="7958" xr:uid="{00000000-0005-0000-0000-0000DC040000}"/>
    <cellStyle name="Normal 2 2 2 10 3 5" xfId="5331" xr:uid="{00000000-0005-0000-0000-0000DD040000}"/>
    <cellStyle name="Normal 2 2 2 10 4" xfId="1640" xr:uid="{00000000-0005-0000-0000-0000DE040000}"/>
    <cellStyle name="Normal 2 2 2 10 4 2" xfId="4663" xr:uid="{00000000-0005-0000-0000-0000DF040000}"/>
    <cellStyle name="Normal 2 2 2 10 4 2 2" xfId="9893" xr:uid="{00000000-0005-0000-0000-0000E0040000}"/>
    <cellStyle name="Normal 2 2 2 10 4 3" xfId="3139" xr:uid="{00000000-0005-0000-0000-0000E1040000}"/>
    <cellStyle name="Normal 2 2 2 10 4 3 2" xfId="8369" xr:uid="{00000000-0005-0000-0000-0000E2040000}"/>
    <cellStyle name="Normal 2 2 2 10 4 4" xfId="6871" xr:uid="{00000000-0005-0000-0000-0000E3040000}"/>
    <cellStyle name="Normal 2 2 2 10 5" xfId="875" xr:uid="{00000000-0005-0000-0000-0000E4040000}"/>
    <cellStyle name="Normal 2 2 2 10 5 2" xfId="3898" xr:uid="{00000000-0005-0000-0000-0000E5040000}"/>
    <cellStyle name="Normal 2 2 2 10 5 2 2" xfId="9128" xr:uid="{00000000-0005-0000-0000-0000E6040000}"/>
    <cellStyle name="Normal 2 2 2 10 5 3" xfId="6106" xr:uid="{00000000-0005-0000-0000-0000E7040000}"/>
    <cellStyle name="Normal 2 2 2 10 6" xfId="2374" xr:uid="{00000000-0005-0000-0000-0000E8040000}"/>
    <cellStyle name="Normal 2 2 2 10 6 2" xfId="7604" xr:uid="{00000000-0005-0000-0000-0000E9040000}"/>
    <cellStyle name="Normal 2 2 2 10 7" xfId="5328" xr:uid="{00000000-0005-0000-0000-0000EA040000}"/>
    <cellStyle name="Normal 2 2 2 11" xfId="92" xr:uid="{00000000-0005-0000-0000-0000EB040000}"/>
    <cellStyle name="Normal 2 2 2 11 2" xfId="93" xr:uid="{00000000-0005-0000-0000-0000EC040000}"/>
    <cellStyle name="Normal 2 2 2 11 2 2" xfId="94" xr:uid="{00000000-0005-0000-0000-0000ED040000}"/>
    <cellStyle name="Normal 2 2 2 11 2 2 2" xfId="2183" xr:uid="{00000000-0005-0000-0000-0000EE040000}"/>
    <cellStyle name="Normal 2 2 2 11 2 2 2 2" xfId="5206" xr:uid="{00000000-0005-0000-0000-0000EF040000}"/>
    <cellStyle name="Normal 2 2 2 11 2 2 2 2 2" xfId="10436" xr:uid="{00000000-0005-0000-0000-0000F0040000}"/>
    <cellStyle name="Normal 2 2 2 11 2 2 2 3" xfId="3682" xr:uid="{00000000-0005-0000-0000-0000F1040000}"/>
    <cellStyle name="Normal 2 2 2 11 2 2 2 3 2" xfId="8912" xr:uid="{00000000-0005-0000-0000-0000F2040000}"/>
    <cellStyle name="Normal 2 2 2 11 2 2 2 4" xfId="7414" xr:uid="{00000000-0005-0000-0000-0000F3040000}"/>
    <cellStyle name="Normal 2 2 2 11 2 2 3" xfId="1418" xr:uid="{00000000-0005-0000-0000-0000F4040000}"/>
    <cellStyle name="Normal 2 2 2 11 2 2 3 2" xfId="4441" xr:uid="{00000000-0005-0000-0000-0000F5040000}"/>
    <cellStyle name="Normal 2 2 2 11 2 2 3 2 2" xfId="9671" xr:uid="{00000000-0005-0000-0000-0000F6040000}"/>
    <cellStyle name="Normal 2 2 2 11 2 2 3 3" xfId="6649" xr:uid="{00000000-0005-0000-0000-0000F7040000}"/>
    <cellStyle name="Normal 2 2 2 11 2 2 4" xfId="2917" xr:uid="{00000000-0005-0000-0000-0000F8040000}"/>
    <cellStyle name="Normal 2 2 2 11 2 2 4 2" xfId="8147" xr:uid="{00000000-0005-0000-0000-0000F9040000}"/>
    <cellStyle name="Normal 2 2 2 11 2 2 5" xfId="5334" xr:uid="{00000000-0005-0000-0000-0000FA040000}"/>
    <cellStyle name="Normal 2 2 2 11 2 3" xfId="1829" xr:uid="{00000000-0005-0000-0000-0000FB040000}"/>
    <cellStyle name="Normal 2 2 2 11 2 3 2" xfId="4852" xr:uid="{00000000-0005-0000-0000-0000FC040000}"/>
    <cellStyle name="Normal 2 2 2 11 2 3 2 2" xfId="10082" xr:uid="{00000000-0005-0000-0000-0000FD040000}"/>
    <cellStyle name="Normal 2 2 2 11 2 3 3" xfId="3328" xr:uid="{00000000-0005-0000-0000-0000FE040000}"/>
    <cellStyle name="Normal 2 2 2 11 2 3 3 2" xfId="8558" xr:uid="{00000000-0005-0000-0000-0000FF040000}"/>
    <cellStyle name="Normal 2 2 2 11 2 3 4" xfId="7060" xr:uid="{00000000-0005-0000-0000-000000050000}"/>
    <cellStyle name="Normal 2 2 2 11 2 4" xfId="1064" xr:uid="{00000000-0005-0000-0000-000001050000}"/>
    <cellStyle name="Normal 2 2 2 11 2 4 2" xfId="4087" xr:uid="{00000000-0005-0000-0000-000002050000}"/>
    <cellStyle name="Normal 2 2 2 11 2 4 2 2" xfId="9317" xr:uid="{00000000-0005-0000-0000-000003050000}"/>
    <cellStyle name="Normal 2 2 2 11 2 4 3" xfId="6295" xr:uid="{00000000-0005-0000-0000-000004050000}"/>
    <cellStyle name="Normal 2 2 2 11 2 5" xfId="2563" xr:uid="{00000000-0005-0000-0000-000005050000}"/>
    <cellStyle name="Normal 2 2 2 11 2 5 2" xfId="7793" xr:uid="{00000000-0005-0000-0000-000006050000}"/>
    <cellStyle name="Normal 2 2 2 11 2 6" xfId="5333" xr:uid="{00000000-0005-0000-0000-000007050000}"/>
    <cellStyle name="Normal 2 2 2 11 3" xfId="95" xr:uid="{00000000-0005-0000-0000-000008050000}"/>
    <cellStyle name="Normal 2 2 2 11 3 2" xfId="2006" xr:uid="{00000000-0005-0000-0000-000009050000}"/>
    <cellStyle name="Normal 2 2 2 11 3 2 2" xfId="5029" xr:uid="{00000000-0005-0000-0000-00000A050000}"/>
    <cellStyle name="Normal 2 2 2 11 3 2 2 2" xfId="10259" xr:uid="{00000000-0005-0000-0000-00000B050000}"/>
    <cellStyle name="Normal 2 2 2 11 3 2 3" xfId="3505" xr:uid="{00000000-0005-0000-0000-00000C050000}"/>
    <cellStyle name="Normal 2 2 2 11 3 2 3 2" xfId="8735" xr:uid="{00000000-0005-0000-0000-00000D050000}"/>
    <cellStyle name="Normal 2 2 2 11 3 2 4" xfId="7237" xr:uid="{00000000-0005-0000-0000-00000E050000}"/>
    <cellStyle name="Normal 2 2 2 11 3 3" xfId="1241" xr:uid="{00000000-0005-0000-0000-00000F050000}"/>
    <cellStyle name="Normal 2 2 2 11 3 3 2" xfId="4264" xr:uid="{00000000-0005-0000-0000-000010050000}"/>
    <cellStyle name="Normal 2 2 2 11 3 3 2 2" xfId="9494" xr:uid="{00000000-0005-0000-0000-000011050000}"/>
    <cellStyle name="Normal 2 2 2 11 3 3 3" xfId="6472" xr:uid="{00000000-0005-0000-0000-000012050000}"/>
    <cellStyle name="Normal 2 2 2 11 3 4" xfId="2740" xr:uid="{00000000-0005-0000-0000-000013050000}"/>
    <cellStyle name="Normal 2 2 2 11 3 4 2" xfId="7970" xr:uid="{00000000-0005-0000-0000-000014050000}"/>
    <cellStyle name="Normal 2 2 2 11 3 5" xfId="5335" xr:uid="{00000000-0005-0000-0000-000015050000}"/>
    <cellStyle name="Normal 2 2 2 11 4" xfId="1652" xr:uid="{00000000-0005-0000-0000-000016050000}"/>
    <cellStyle name="Normal 2 2 2 11 4 2" xfId="4675" xr:uid="{00000000-0005-0000-0000-000017050000}"/>
    <cellStyle name="Normal 2 2 2 11 4 2 2" xfId="9905" xr:uid="{00000000-0005-0000-0000-000018050000}"/>
    <cellStyle name="Normal 2 2 2 11 4 3" xfId="3151" xr:uid="{00000000-0005-0000-0000-000019050000}"/>
    <cellStyle name="Normal 2 2 2 11 4 3 2" xfId="8381" xr:uid="{00000000-0005-0000-0000-00001A050000}"/>
    <cellStyle name="Normal 2 2 2 11 4 4" xfId="6883" xr:uid="{00000000-0005-0000-0000-00001B050000}"/>
    <cellStyle name="Normal 2 2 2 11 5" xfId="887" xr:uid="{00000000-0005-0000-0000-00001C050000}"/>
    <cellStyle name="Normal 2 2 2 11 5 2" xfId="3910" xr:uid="{00000000-0005-0000-0000-00001D050000}"/>
    <cellStyle name="Normal 2 2 2 11 5 2 2" xfId="9140" xr:uid="{00000000-0005-0000-0000-00001E050000}"/>
    <cellStyle name="Normal 2 2 2 11 5 3" xfId="6118" xr:uid="{00000000-0005-0000-0000-00001F050000}"/>
    <cellStyle name="Normal 2 2 2 11 6" xfId="2386" xr:uid="{00000000-0005-0000-0000-000020050000}"/>
    <cellStyle name="Normal 2 2 2 11 6 2" xfId="7616" xr:uid="{00000000-0005-0000-0000-000021050000}"/>
    <cellStyle name="Normal 2 2 2 11 7" xfId="5332" xr:uid="{00000000-0005-0000-0000-000022050000}"/>
    <cellStyle name="Normal 2 2 2 12" xfId="96" xr:uid="{00000000-0005-0000-0000-000023050000}"/>
    <cellStyle name="Normal 2 2 2 12 2" xfId="97" xr:uid="{00000000-0005-0000-0000-000024050000}"/>
    <cellStyle name="Normal 2 2 2 12 2 2" xfId="2018" xr:uid="{00000000-0005-0000-0000-000025050000}"/>
    <cellStyle name="Normal 2 2 2 12 2 2 2" xfId="5041" xr:uid="{00000000-0005-0000-0000-000026050000}"/>
    <cellStyle name="Normal 2 2 2 12 2 2 2 2" xfId="10271" xr:uid="{00000000-0005-0000-0000-000027050000}"/>
    <cellStyle name="Normal 2 2 2 12 2 2 3" xfId="3517" xr:uid="{00000000-0005-0000-0000-000028050000}"/>
    <cellStyle name="Normal 2 2 2 12 2 2 3 2" xfId="8747" xr:uid="{00000000-0005-0000-0000-000029050000}"/>
    <cellStyle name="Normal 2 2 2 12 2 2 4" xfId="7249" xr:uid="{00000000-0005-0000-0000-00002A050000}"/>
    <cellStyle name="Normal 2 2 2 12 2 3" xfId="1253" xr:uid="{00000000-0005-0000-0000-00002B050000}"/>
    <cellStyle name="Normal 2 2 2 12 2 3 2" xfId="4276" xr:uid="{00000000-0005-0000-0000-00002C050000}"/>
    <cellStyle name="Normal 2 2 2 12 2 3 2 2" xfId="9506" xr:uid="{00000000-0005-0000-0000-00002D050000}"/>
    <cellStyle name="Normal 2 2 2 12 2 3 3" xfId="6484" xr:uid="{00000000-0005-0000-0000-00002E050000}"/>
    <cellStyle name="Normal 2 2 2 12 2 4" xfId="2752" xr:uid="{00000000-0005-0000-0000-00002F050000}"/>
    <cellStyle name="Normal 2 2 2 12 2 4 2" xfId="7982" xr:uid="{00000000-0005-0000-0000-000030050000}"/>
    <cellStyle name="Normal 2 2 2 12 2 5" xfId="5337" xr:uid="{00000000-0005-0000-0000-000031050000}"/>
    <cellStyle name="Normal 2 2 2 12 3" xfId="1664" xr:uid="{00000000-0005-0000-0000-000032050000}"/>
    <cellStyle name="Normal 2 2 2 12 3 2" xfId="4687" xr:uid="{00000000-0005-0000-0000-000033050000}"/>
    <cellStyle name="Normal 2 2 2 12 3 2 2" xfId="9917" xr:uid="{00000000-0005-0000-0000-000034050000}"/>
    <cellStyle name="Normal 2 2 2 12 3 3" xfId="3163" xr:uid="{00000000-0005-0000-0000-000035050000}"/>
    <cellStyle name="Normal 2 2 2 12 3 3 2" xfId="8393" xr:uid="{00000000-0005-0000-0000-000036050000}"/>
    <cellStyle name="Normal 2 2 2 12 3 4" xfId="6895" xr:uid="{00000000-0005-0000-0000-000037050000}"/>
    <cellStyle name="Normal 2 2 2 12 4" xfId="899" xr:uid="{00000000-0005-0000-0000-000038050000}"/>
    <cellStyle name="Normal 2 2 2 12 4 2" xfId="3922" xr:uid="{00000000-0005-0000-0000-000039050000}"/>
    <cellStyle name="Normal 2 2 2 12 4 2 2" xfId="9152" xr:uid="{00000000-0005-0000-0000-00003A050000}"/>
    <cellStyle name="Normal 2 2 2 12 4 3" xfId="6130" xr:uid="{00000000-0005-0000-0000-00003B050000}"/>
    <cellStyle name="Normal 2 2 2 12 5" xfId="2398" xr:uid="{00000000-0005-0000-0000-00003C050000}"/>
    <cellStyle name="Normal 2 2 2 12 5 2" xfId="7628" xr:uid="{00000000-0005-0000-0000-00003D050000}"/>
    <cellStyle name="Normal 2 2 2 12 6" xfId="5336" xr:uid="{00000000-0005-0000-0000-00003E050000}"/>
    <cellStyle name="Normal 2 2 2 13" xfId="98" xr:uid="{00000000-0005-0000-0000-00003F050000}"/>
    <cellStyle name="Normal 2 2 2 13 2" xfId="1841" xr:uid="{00000000-0005-0000-0000-000040050000}"/>
    <cellStyle name="Normal 2 2 2 13 2 2" xfId="4864" xr:uid="{00000000-0005-0000-0000-000041050000}"/>
    <cellStyle name="Normal 2 2 2 13 2 2 2" xfId="10094" xr:uid="{00000000-0005-0000-0000-000042050000}"/>
    <cellStyle name="Normal 2 2 2 13 2 3" xfId="3340" xr:uid="{00000000-0005-0000-0000-000043050000}"/>
    <cellStyle name="Normal 2 2 2 13 2 3 2" xfId="8570" xr:uid="{00000000-0005-0000-0000-000044050000}"/>
    <cellStyle name="Normal 2 2 2 13 2 4" xfId="7072" xr:uid="{00000000-0005-0000-0000-000045050000}"/>
    <cellStyle name="Normal 2 2 2 13 3" xfId="1076" xr:uid="{00000000-0005-0000-0000-000046050000}"/>
    <cellStyle name="Normal 2 2 2 13 3 2" xfId="4099" xr:uid="{00000000-0005-0000-0000-000047050000}"/>
    <cellStyle name="Normal 2 2 2 13 3 2 2" xfId="9329" xr:uid="{00000000-0005-0000-0000-000048050000}"/>
    <cellStyle name="Normal 2 2 2 13 3 3" xfId="6307" xr:uid="{00000000-0005-0000-0000-000049050000}"/>
    <cellStyle name="Normal 2 2 2 13 4" xfId="2575" xr:uid="{00000000-0005-0000-0000-00004A050000}"/>
    <cellStyle name="Normal 2 2 2 13 4 2" xfId="7805" xr:uid="{00000000-0005-0000-0000-00004B050000}"/>
    <cellStyle name="Normal 2 2 2 13 5" xfId="5338" xr:uid="{00000000-0005-0000-0000-00004C050000}"/>
    <cellStyle name="Normal 2 2 2 14" xfId="1490" xr:uid="{00000000-0005-0000-0000-00004D050000}"/>
    <cellStyle name="Normal 2 2 2 14 2" xfId="4513" xr:uid="{00000000-0005-0000-0000-00004E050000}"/>
    <cellStyle name="Normal 2 2 2 14 2 2" xfId="9743" xr:uid="{00000000-0005-0000-0000-00004F050000}"/>
    <cellStyle name="Normal 2 2 2 14 3" xfId="2989" xr:uid="{00000000-0005-0000-0000-000050050000}"/>
    <cellStyle name="Normal 2 2 2 14 3 2" xfId="8219" xr:uid="{00000000-0005-0000-0000-000051050000}"/>
    <cellStyle name="Normal 2 2 2 14 4" xfId="6721" xr:uid="{00000000-0005-0000-0000-000052050000}"/>
    <cellStyle name="Normal 2 2 2 15" xfId="1432" xr:uid="{00000000-0005-0000-0000-000053050000}"/>
    <cellStyle name="Normal 2 2 2 15 2" xfId="4455" xr:uid="{00000000-0005-0000-0000-000054050000}"/>
    <cellStyle name="Normal 2 2 2 15 2 2" xfId="9685" xr:uid="{00000000-0005-0000-0000-000055050000}"/>
    <cellStyle name="Normal 2 2 2 15 3" xfId="2931" xr:uid="{00000000-0005-0000-0000-000056050000}"/>
    <cellStyle name="Normal 2 2 2 15 3 2" xfId="8161" xr:uid="{00000000-0005-0000-0000-000057050000}"/>
    <cellStyle name="Normal 2 2 2 15 4" xfId="6663" xr:uid="{00000000-0005-0000-0000-000058050000}"/>
    <cellStyle name="Normal 2 2 2 16" xfId="2195" xr:uid="{00000000-0005-0000-0000-000059050000}"/>
    <cellStyle name="Normal 2 2 2 16 2" xfId="5218" xr:uid="{00000000-0005-0000-0000-00005A050000}"/>
    <cellStyle name="Normal 2 2 2 16 2 2" xfId="10448" xr:uid="{00000000-0005-0000-0000-00005B050000}"/>
    <cellStyle name="Normal 2 2 2 16 3" xfId="3694" xr:uid="{00000000-0005-0000-0000-00005C050000}"/>
    <cellStyle name="Normal 2 2 2 16 3 2" xfId="8924" xr:uid="{00000000-0005-0000-0000-00005D050000}"/>
    <cellStyle name="Normal 2 2 2 16 4" xfId="7426" xr:uid="{00000000-0005-0000-0000-00005E050000}"/>
    <cellStyle name="Normal 2 2 2 17" xfId="2209" xr:uid="{00000000-0005-0000-0000-00005F050000}"/>
    <cellStyle name="Normal 2 2 2 17 2" xfId="5231" xr:uid="{00000000-0005-0000-0000-000060050000}"/>
    <cellStyle name="Normal 2 2 2 17 2 2" xfId="10461" xr:uid="{00000000-0005-0000-0000-000061050000}"/>
    <cellStyle name="Normal 2 2 2 17 3" xfId="3707" xr:uid="{00000000-0005-0000-0000-000062050000}"/>
    <cellStyle name="Normal 2 2 2 17 3 2" xfId="8937" xr:uid="{00000000-0005-0000-0000-000063050000}"/>
    <cellStyle name="Normal 2 2 2 17 4" xfId="7439" xr:uid="{00000000-0005-0000-0000-000064050000}"/>
    <cellStyle name="Normal 2 2 2 18" xfId="725" xr:uid="{00000000-0005-0000-0000-000065050000}"/>
    <cellStyle name="Normal 2 2 2 18 2" xfId="3720" xr:uid="{00000000-0005-0000-0000-000066050000}"/>
    <cellStyle name="Normal 2 2 2 18 2 2" xfId="8950" xr:uid="{00000000-0005-0000-0000-000067050000}"/>
    <cellStyle name="Normal 2 2 2 18 3" xfId="5956" xr:uid="{00000000-0005-0000-0000-000068050000}"/>
    <cellStyle name="Normal 2 2 2 19" xfId="3733" xr:uid="{00000000-0005-0000-0000-000069050000}"/>
    <cellStyle name="Normal 2 2 2 19 2" xfId="8963" xr:uid="{00000000-0005-0000-0000-00006A050000}"/>
    <cellStyle name="Normal 2 2 2 2" xfId="99" xr:uid="{00000000-0005-0000-0000-00006B050000}"/>
    <cellStyle name="Normal 2 2 2 2 2" xfId="100" xr:uid="{00000000-0005-0000-0000-00006C050000}"/>
    <cellStyle name="Normal 2 2 2 2 2 2" xfId="101" xr:uid="{00000000-0005-0000-0000-00006D050000}"/>
    <cellStyle name="Normal 2 2 2 2 2 2 2" xfId="102" xr:uid="{00000000-0005-0000-0000-00006E050000}"/>
    <cellStyle name="Normal 2 2 2 2 2 2 2 2" xfId="2112" xr:uid="{00000000-0005-0000-0000-00006F050000}"/>
    <cellStyle name="Normal 2 2 2 2 2 2 2 2 2" xfId="5135" xr:uid="{00000000-0005-0000-0000-000070050000}"/>
    <cellStyle name="Normal 2 2 2 2 2 2 2 2 2 2" xfId="10365" xr:uid="{00000000-0005-0000-0000-000071050000}"/>
    <cellStyle name="Normal 2 2 2 2 2 2 2 2 3" xfId="3611" xr:uid="{00000000-0005-0000-0000-000072050000}"/>
    <cellStyle name="Normal 2 2 2 2 2 2 2 2 3 2" xfId="8841" xr:uid="{00000000-0005-0000-0000-000073050000}"/>
    <cellStyle name="Normal 2 2 2 2 2 2 2 2 4" xfId="7343" xr:uid="{00000000-0005-0000-0000-000074050000}"/>
    <cellStyle name="Normal 2 2 2 2 2 2 2 3" xfId="1347" xr:uid="{00000000-0005-0000-0000-000075050000}"/>
    <cellStyle name="Normal 2 2 2 2 2 2 2 3 2" xfId="4370" xr:uid="{00000000-0005-0000-0000-000076050000}"/>
    <cellStyle name="Normal 2 2 2 2 2 2 2 3 2 2" xfId="9600" xr:uid="{00000000-0005-0000-0000-000077050000}"/>
    <cellStyle name="Normal 2 2 2 2 2 2 2 3 3" xfId="6578" xr:uid="{00000000-0005-0000-0000-000078050000}"/>
    <cellStyle name="Normal 2 2 2 2 2 2 2 4" xfId="2846" xr:uid="{00000000-0005-0000-0000-000079050000}"/>
    <cellStyle name="Normal 2 2 2 2 2 2 2 4 2" xfId="8076" xr:uid="{00000000-0005-0000-0000-00007A050000}"/>
    <cellStyle name="Normal 2 2 2 2 2 2 2 5" xfId="5342" xr:uid="{00000000-0005-0000-0000-00007B050000}"/>
    <cellStyle name="Normal 2 2 2 2 2 2 3" xfId="1758" xr:uid="{00000000-0005-0000-0000-00007C050000}"/>
    <cellStyle name="Normal 2 2 2 2 2 2 3 2" xfId="4781" xr:uid="{00000000-0005-0000-0000-00007D050000}"/>
    <cellStyle name="Normal 2 2 2 2 2 2 3 2 2" xfId="10011" xr:uid="{00000000-0005-0000-0000-00007E050000}"/>
    <cellStyle name="Normal 2 2 2 2 2 2 3 3" xfId="3257" xr:uid="{00000000-0005-0000-0000-00007F050000}"/>
    <cellStyle name="Normal 2 2 2 2 2 2 3 3 2" xfId="8487" xr:uid="{00000000-0005-0000-0000-000080050000}"/>
    <cellStyle name="Normal 2 2 2 2 2 2 3 4" xfId="6989" xr:uid="{00000000-0005-0000-0000-000081050000}"/>
    <cellStyle name="Normal 2 2 2 2 2 2 4" xfId="993" xr:uid="{00000000-0005-0000-0000-000082050000}"/>
    <cellStyle name="Normal 2 2 2 2 2 2 4 2" xfId="4016" xr:uid="{00000000-0005-0000-0000-000083050000}"/>
    <cellStyle name="Normal 2 2 2 2 2 2 4 2 2" xfId="9246" xr:uid="{00000000-0005-0000-0000-000084050000}"/>
    <cellStyle name="Normal 2 2 2 2 2 2 4 3" xfId="6224" xr:uid="{00000000-0005-0000-0000-000085050000}"/>
    <cellStyle name="Normal 2 2 2 2 2 2 5" xfId="2492" xr:uid="{00000000-0005-0000-0000-000086050000}"/>
    <cellStyle name="Normal 2 2 2 2 2 2 5 2" xfId="7722" xr:uid="{00000000-0005-0000-0000-000087050000}"/>
    <cellStyle name="Normal 2 2 2 2 2 2 6" xfId="5341" xr:uid="{00000000-0005-0000-0000-000088050000}"/>
    <cellStyle name="Normal 2 2 2 2 2 3" xfId="103" xr:uid="{00000000-0005-0000-0000-000089050000}"/>
    <cellStyle name="Normal 2 2 2 2 2 3 2" xfId="1935" xr:uid="{00000000-0005-0000-0000-00008A050000}"/>
    <cellStyle name="Normal 2 2 2 2 2 3 2 2" xfId="4958" xr:uid="{00000000-0005-0000-0000-00008B050000}"/>
    <cellStyle name="Normal 2 2 2 2 2 3 2 2 2" xfId="10188" xr:uid="{00000000-0005-0000-0000-00008C050000}"/>
    <cellStyle name="Normal 2 2 2 2 2 3 2 3" xfId="3434" xr:uid="{00000000-0005-0000-0000-00008D050000}"/>
    <cellStyle name="Normal 2 2 2 2 2 3 2 3 2" xfId="8664" xr:uid="{00000000-0005-0000-0000-00008E050000}"/>
    <cellStyle name="Normal 2 2 2 2 2 3 2 4" xfId="7166" xr:uid="{00000000-0005-0000-0000-00008F050000}"/>
    <cellStyle name="Normal 2 2 2 2 2 3 3" xfId="1170" xr:uid="{00000000-0005-0000-0000-000090050000}"/>
    <cellStyle name="Normal 2 2 2 2 2 3 3 2" xfId="4193" xr:uid="{00000000-0005-0000-0000-000091050000}"/>
    <cellStyle name="Normal 2 2 2 2 2 3 3 2 2" xfId="9423" xr:uid="{00000000-0005-0000-0000-000092050000}"/>
    <cellStyle name="Normal 2 2 2 2 2 3 3 3" xfId="6401" xr:uid="{00000000-0005-0000-0000-000093050000}"/>
    <cellStyle name="Normal 2 2 2 2 2 3 4" xfId="2669" xr:uid="{00000000-0005-0000-0000-000094050000}"/>
    <cellStyle name="Normal 2 2 2 2 2 3 4 2" xfId="7899" xr:uid="{00000000-0005-0000-0000-000095050000}"/>
    <cellStyle name="Normal 2 2 2 2 2 3 5" xfId="5343" xr:uid="{00000000-0005-0000-0000-000096050000}"/>
    <cellStyle name="Normal 2 2 2 2 2 4" xfId="1581" xr:uid="{00000000-0005-0000-0000-000097050000}"/>
    <cellStyle name="Normal 2 2 2 2 2 4 2" xfId="4604" xr:uid="{00000000-0005-0000-0000-000098050000}"/>
    <cellStyle name="Normal 2 2 2 2 2 4 2 2" xfId="9834" xr:uid="{00000000-0005-0000-0000-000099050000}"/>
    <cellStyle name="Normal 2 2 2 2 2 4 3" xfId="3080" xr:uid="{00000000-0005-0000-0000-00009A050000}"/>
    <cellStyle name="Normal 2 2 2 2 2 4 3 2" xfId="8310" xr:uid="{00000000-0005-0000-0000-00009B050000}"/>
    <cellStyle name="Normal 2 2 2 2 2 4 4" xfId="6812" xr:uid="{00000000-0005-0000-0000-00009C050000}"/>
    <cellStyle name="Normal 2 2 2 2 2 5" xfId="816" xr:uid="{00000000-0005-0000-0000-00009D050000}"/>
    <cellStyle name="Normal 2 2 2 2 2 5 2" xfId="3839" xr:uid="{00000000-0005-0000-0000-00009E050000}"/>
    <cellStyle name="Normal 2 2 2 2 2 5 2 2" xfId="9069" xr:uid="{00000000-0005-0000-0000-00009F050000}"/>
    <cellStyle name="Normal 2 2 2 2 2 5 3" xfId="6047" xr:uid="{00000000-0005-0000-0000-0000A0050000}"/>
    <cellStyle name="Normal 2 2 2 2 2 6" xfId="2315" xr:uid="{00000000-0005-0000-0000-0000A1050000}"/>
    <cellStyle name="Normal 2 2 2 2 2 6 2" xfId="7545" xr:uid="{00000000-0005-0000-0000-0000A2050000}"/>
    <cellStyle name="Normal 2 2 2 2 2 7" xfId="5340" xr:uid="{00000000-0005-0000-0000-0000A3050000}"/>
    <cellStyle name="Normal 2 2 2 2 3" xfId="104" xr:uid="{00000000-0005-0000-0000-0000A4050000}"/>
    <cellStyle name="Normal 2 2 2 2 3 2" xfId="105" xr:uid="{00000000-0005-0000-0000-0000A5050000}"/>
    <cellStyle name="Normal 2 2 2 2 3 2 2" xfId="2030" xr:uid="{00000000-0005-0000-0000-0000A6050000}"/>
    <cellStyle name="Normal 2 2 2 2 3 2 2 2" xfId="5053" xr:uid="{00000000-0005-0000-0000-0000A7050000}"/>
    <cellStyle name="Normal 2 2 2 2 3 2 2 2 2" xfId="10283" xr:uid="{00000000-0005-0000-0000-0000A8050000}"/>
    <cellStyle name="Normal 2 2 2 2 3 2 2 3" xfId="3529" xr:uid="{00000000-0005-0000-0000-0000A9050000}"/>
    <cellStyle name="Normal 2 2 2 2 3 2 2 3 2" xfId="8759" xr:uid="{00000000-0005-0000-0000-0000AA050000}"/>
    <cellStyle name="Normal 2 2 2 2 3 2 2 4" xfId="7261" xr:uid="{00000000-0005-0000-0000-0000AB050000}"/>
    <cellStyle name="Normal 2 2 2 2 3 2 3" xfId="1265" xr:uid="{00000000-0005-0000-0000-0000AC050000}"/>
    <cellStyle name="Normal 2 2 2 2 3 2 3 2" xfId="4288" xr:uid="{00000000-0005-0000-0000-0000AD050000}"/>
    <cellStyle name="Normal 2 2 2 2 3 2 3 2 2" xfId="9518" xr:uid="{00000000-0005-0000-0000-0000AE050000}"/>
    <cellStyle name="Normal 2 2 2 2 3 2 3 3" xfId="6496" xr:uid="{00000000-0005-0000-0000-0000AF050000}"/>
    <cellStyle name="Normal 2 2 2 2 3 2 4" xfId="2764" xr:uid="{00000000-0005-0000-0000-0000B0050000}"/>
    <cellStyle name="Normal 2 2 2 2 3 2 4 2" xfId="7994" xr:uid="{00000000-0005-0000-0000-0000B1050000}"/>
    <cellStyle name="Normal 2 2 2 2 3 2 5" xfId="5345" xr:uid="{00000000-0005-0000-0000-0000B2050000}"/>
    <cellStyle name="Normal 2 2 2 2 3 3" xfId="1676" xr:uid="{00000000-0005-0000-0000-0000B3050000}"/>
    <cellStyle name="Normal 2 2 2 2 3 3 2" xfId="4699" xr:uid="{00000000-0005-0000-0000-0000B4050000}"/>
    <cellStyle name="Normal 2 2 2 2 3 3 2 2" xfId="9929" xr:uid="{00000000-0005-0000-0000-0000B5050000}"/>
    <cellStyle name="Normal 2 2 2 2 3 3 3" xfId="3175" xr:uid="{00000000-0005-0000-0000-0000B6050000}"/>
    <cellStyle name="Normal 2 2 2 2 3 3 3 2" xfId="8405" xr:uid="{00000000-0005-0000-0000-0000B7050000}"/>
    <cellStyle name="Normal 2 2 2 2 3 3 4" xfId="6907" xr:uid="{00000000-0005-0000-0000-0000B8050000}"/>
    <cellStyle name="Normal 2 2 2 2 3 4" xfId="911" xr:uid="{00000000-0005-0000-0000-0000B9050000}"/>
    <cellStyle name="Normal 2 2 2 2 3 4 2" xfId="3934" xr:uid="{00000000-0005-0000-0000-0000BA050000}"/>
    <cellStyle name="Normal 2 2 2 2 3 4 2 2" xfId="9164" xr:uid="{00000000-0005-0000-0000-0000BB050000}"/>
    <cellStyle name="Normal 2 2 2 2 3 4 3" xfId="6142" xr:uid="{00000000-0005-0000-0000-0000BC050000}"/>
    <cellStyle name="Normal 2 2 2 2 3 5" xfId="2410" xr:uid="{00000000-0005-0000-0000-0000BD050000}"/>
    <cellStyle name="Normal 2 2 2 2 3 5 2" xfId="7640" xr:uid="{00000000-0005-0000-0000-0000BE050000}"/>
    <cellStyle name="Normal 2 2 2 2 3 6" xfId="5344" xr:uid="{00000000-0005-0000-0000-0000BF050000}"/>
    <cellStyle name="Normal 2 2 2 2 4" xfId="106" xr:uid="{00000000-0005-0000-0000-0000C0050000}"/>
    <cellStyle name="Normal 2 2 2 2 4 2" xfId="1853" xr:uid="{00000000-0005-0000-0000-0000C1050000}"/>
    <cellStyle name="Normal 2 2 2 2 4 2 2" xfId="4876" xr:uid="{00000000-0005-0000-0000-0000C2050000}"/>
    <cellStyle name="Normal 2 2 2 2 4 2 2 2" xfId="10106" xr:uid="{00000000-0005-0000-0000-0000C3050000}"/>
    <cellStyle name="Normal 2 2 2 2 4 2 3" xfId="3352" xr:uid="{00000000-0005-0000-0000-0000C4050000}"/>
    <cellStyle name="Normal 2 2 2 2 4 2 3 2" xfId="8582" xr:uid="{00000000-0005-0000-0000-0000C5050000}"/>
    <cellStyle name="Normal 2 2 2 2 4 2 4" xfId="7084" xr:uid="{00000000-0005-0000-0000-0000C6050000}"/>
    <cellStyle name="Normal 2 2 2 2 4 3" xfId="1088" xr:uid="{00000000-0005-0000-0000-0000C7050000}"/>
    <cellStyle name="Normal 2 2 2 2 4 3 2" xfId="4111" xr:uid="{00000000-0005-0000-0000-0000C8050000}"/>
    <cellStyle name="Normal 2 2 2 2 4 3 2 2" xfId="9341" xr:uid="{00000000-0005-0000-0000-0000C9050000}"/>
    <cellStyle name="Normal 2 2 2 2 4 3 3" xfId="6319" xr:uid="{00000000-0005-0000-0000-0000CA050000}"/>
    <cellStyle name="Normal 2 2 2 2 4 4" xfId="2587" xr:uid="{00000000-0005-0000-0000-0000CB050000}"/>
    <cellStyle name="Normal 2 2 2 2 4 4 2" xfId="7817" xr:uid="{00000000-0005-0000-0000-0000CC050000}"/>
    <cellStyle name="Normal 2 2 2 2 4 5" xfId="5346" xr:uid="{00000000-0005-0000-0000-0000CD050000}"/>
    <cellStyle name="Normal 2 2 2 2 5" xfId="1499" xr:uid="{00000000-0005-0000-0000-0000CE050000}"/>
    <cellStyle name="Normal 2 2 2 2 5 2" xfId="4522" xr:uid="{00000000-0005-0000-0000-0000CF050000}"/>
    <cellStyle name="Normal 2 2 2 2 5 2 2" xfId="9752" xr:uid="{00000000-0005-0000-0000-0000D0050000}"/>
    <cellStyle name="Normal 2 2 2 2 5 3" xfId="2998" xr:uid="{00000000-0005-0000-0000-0000D1050000}"/>
    <cellStyle name="Normal 2 2 2 2 5 3 2" xfId="8228" xr:uid="{00000000-0005-0000-0000-0000D2050000}"/>
    <cellStyle name="Normal 2 2 2 2 5 4" xfId="6730" xr:uid="{00000000-0005-0000-0000-0000D3050000}"/>
    <cellStyle name="Normal 2 2 2 2 6" xfId="1441" xr:uid="{00000000-0005-0000-0000-0000D4050000}"/>
    <cellStyle name="Normal 2 2 2 2 6 2" xfId="4464" xr:uid="{00000000-0005-0000-0000-0000D5050000}"/>
    <cellStyle name="Normal 2 2 2 2 6 2 2" xfId="9694" xr:uid="{00000000-0005-0000-0000-0000D6050000}"/>
    <cellStyle name="Normal 2 2 2 2 6 3" xfId="2940" xr:uid="{00000000-0005-0000-0000-0000D7050000}"/>
    <cellStyle name="Normal 2 2 2 2 6 3 2" xfId="8170" xr:uid="{00000000-0005-0000-0000-0000D8050000}"/>
    <cellStyle name="Normal 2 2 2 2 6 4" xfId="6672" xr:uid="{00000000-0005-0000-0000-0000D9050000}"/>
    <cellStyle name="Normal 2 2 2 2 7" xfId="734" xr:uid="{00000000-0005-0000-0000-0000DA050000}"/>
    <cellStyle name="Normal 2 2 2 2 7 2" xfId="3757" xr:uid="{00000000-0005-0000-0000-0000DB050000}"/>
    <cellStyle name="Normal 2 2 2 2 7 2 2" xfId="8987" xr:uid="{00000000-0005-0000-0000-0000DC050000}"/>
    <cellStyle name="Normal 2 2 2 2 7 3" xfId="5965" xr:uid="{00000000-0005-0000-0000-0000DD050000}"/>
    <cellStyle name="Normal 2 2 2 2 8" xfId="2233" xr:uid="{00000000-0005-0000-0000-0000DE050000}"/>
    <cellStyle name="Normal 2 2 2 2 8 2" xfId="7463" xr:uid="{00000000-0005-0000-0000-0000DF050000}"/>
    <cellStyle name="Normal 2 2 2 2 9" xfId="5339" xr:uid="{00000000-0005-0000-0000-0000E0050000}"/>
    <cellStyle name="Normal 2 2 2 20" xfId="3748" xr:uid="{00000000-0005-0000-0000-0000E1050000}"/>
    <cellStyle name="Normal 2 2 2 20 2" xfId="8978" xr:uid="{00000000-0005-0000-0000-0000E2050000}"/>
    <cellStyle name="Normal 2 2 2 21" xfId="2224" xr:uid="{00000000-0005-0000-0000-0000E3050000}"/>
    <cellStyle name="Normal 2 2 2 21 2" xfId="7454" xr:uid="{00000000-0005-0000-0000-0000E4050000}"/>
    <cellStyle name="Normal 2 2 2 22" xfId="5327" xr:uid="{00000000-0005-0000-0000-0000E5050000}"/>
    <cellStyle name="Normal 2 2 2 3" xfId="107" xr:uid="{00000000-0005-0000-0000-0000E6050000}"/>
    <cellStyle name="Normal 2 2 2 3 2" xfId="108" xr:uid="{00000000-0005-0000-0000-0000E7050000}"/>
    <cellStyle name="Normal 2 2 2 3 2 2" xfId="109" xr:uid="{00000000-0005-0000-0000-0000E8050000}"/>
    <cellStyle name="Normal 2 2 2 3 2 2 2" xfId="110" xr:uid="{00000000-0005-0000-0000-0000E9050000}"/>
    <cellStyle name="Normal 2 2 2 3 2 2 2 2" xfId="2124" xr:uid="{00000000-0005-0000-0000-0000EA050000}"/>
    <cellStyle name="Normal 2 2 2 3 2 2 2 2 2" xfId="5147" xr:uid="{00000000-0005-0000-0000-0000EB050000}"/>
    <cellStyle name="Normal 2 2 2 3 2 2 2 2 2 2" xfId="10377" xr:uid="{00000000-0005-0000-0000-0000EC050000}"/>
    <cellStyle name="Normal 2 2 2 3 2 2 2 2 3" xfId="3623" xr:uid="{00000000-0005-0000-0000-0000ED050000}"/>
    <cellStyle name="Normal 2 2 2 3 2 2 2 2 3 2" xfId="8853" xr:uid="{00000000-0005-0000-0000-0000EE050000}"/>
    <cellStyle name="Normal 2 2 2 3 2 2 2 2 4" xfId="7355" xr:uid="{00000000-0005-0000-0000-0000EF050000}"/>
    <cellStyle name="Normal 2 2 2 3 2 2 2 3" xfId="1359" xr:uid="{00000000-0005-0000-0000-0000F0050000}"/>
    <cellStyle name="Normal 2 2 2 3 2 2 2 3 2" xfId="4382" xr:uid="{00000000-0005-0000-0000-0000F1050000}"/>
    <cellStyle name="Normal 2 2 2 3 2 2 2 3 2 2" xfId="9612" xr:uid="{00000000-0005-0000-0000-0000F2050000}"/>
    <cellStyle name="Normal 2 2 2 3 2 2 2 3 3" xfId="6590" xr:uid="{00000000-0005-0000-0000-0000F3050000}"/>
    <cellStyle name="Normal 2 2 2 3 2 2 2 4" xfId="2858" xr:uid="{00000000-0005-0000-0000-0000F4050000}"/>
    <cellStyle name="Normal 2 2 2 3 2 2 2 4 2" xfId="8088" xr:uid="{00000000-0005-0000-0000-0000F5050000}"/>
    <cellStyle name="Normal 2 2 2 3 2 2 2 5" xfId="5350" xr:uid="{00000000-0005-0000-0000-0000F6050000}"/>
    <cellStyle name="Normal 2 2 2 3 2 2 3" xfId="1770" xr:uid="{00000000-0005-0000-0000-0000F7050000}"/>
    <cellStyle name="Normal 2 2 2 3 2 2 3 2" xfId="4793" xr:uid="{00000000-0005-0000-0000-0000F8050000}"/>
    <cellStyle name="Normal 2 2 2 3 2 2 3 2 2" xfId="10023" xr:uid="{00000000-0005-0000-0000-0000F9050000}"/>
    <cellStyle name="Normal 2 2 2 3 2 2 3 3" xfId="3269" xr:uid="{00000000-0005-0000-0000-0000FA050000}"/>
    <cellStyle name="Normal 2 2 2 3 2 2 3 3 2" xfId="8499" xr:uid="{00000000-0005-0000-0000-0000FB050000}"/>
    <cellStyle name="Normal 2 2 2 3 2 2 3 4" xfId="7001" xr:uid="{00000000-0005-0000-0000-0000FC050000}"/>
    <cellStyle name="Normal 2 2 2 3 2 2 4" xfId="1005" xr:uid="{00000000-0005-0000-0000-0000FD050000}"/>
    <cellStyle name="Normal 2 2 2 3 2 2 4 2" xfId="4028" xr:uid="{00000000-0005-0000-0000-0000FE050000}"/>
    <cellStyle name="Normal 2 2 2 3 2 2 4 2 2" xfId="9258" xr:uid="{00000000-0005-0000-0000-0000FF050000}"/>
    <cellStyle name="Normal 2 2 2 3 2 2 4 3" xfId="6236" xr:uid="{00000000-0005-0000-0000-000000060000}"/>
    <cellStyle name="Normal 2 2 2 3 2 2 5" xfId="2504" xr:uid="{00000000-0005-0000-0000-000001060000}"/>
    <cellStyle name="Normal 2 2 2 3 2 2 5 2" xfId="7734" xr:uid="{00000000-0005-0000-0000-000002060000}"/>
    <cellStyle name="Normal 2 2 2 3 2 2 6" xfId="5349" xr:uid="{00000000-0005-0000-0000-000003060000}"/>
    <cellStyle name="Normal 2 2 2 3 2 3" xfId="111" xr:uid="{00000000-0005-0000-0000-000004060000}"/>
    <cellStyle name="Normal 2 2 2 3 2 3 2" xfId="1947" xr:uid="{00000000-0005-0000-0000-000005060000}"/>
    <cellStyle name="Normal 2 2 2 3 2 3 2 2" xfId="4970" xr:uid="{00000000-0005-0000-0000-000006060000}"/>
    <cellStyle name="Normal 2 2 2 3 2 3 2 2 2" xfId="10200" xr:uid="{00000000-0005-0000-0000-000007060000}"/>
    <cellStyle name="Normal 2 2 2 3 2 3 2 3" xfId="3446" xr:uid="{00000000-0005-0000-0000-000008060000}"/>
    <cellStyle name="Normal 2 2 2 3 2 3 2 3 2" xfId="8676" xr:uid="{00000000-0005-0000-0000-000009060000}"/>
    <cellStyle name="Normal 2 2 2 3 2 3 2 4" xfId="7178" xr:uid="{00000000-0005-0000-0000-00000A060000}"/>
    <cellStyle name="Normal 2 2 2 3 2 3 3" xfId="1182" xr:uid="{00000000-0005-0000-0000-00000B060000}"/>
    <cellStyle name="Normal 2 2 2 3 2 3 3 2" xfId="4205" xr:uid="{00000000-0005-0000-0000-00000C060000}"/>
    <cellStyle name="Normal 2 2 2 3 2 3 3 2 2" xfId="9435" xr:uid="{00000000-0005-0000-0000-00000D060000}"/>
    <cellStyle name="Normal 2 2 2 3 2 3 3 3" xfId="6413" xr:uid="{00000000-0005-0000-0000-00000E060000}"/>
    <cellStyle name="Normal 2 2 2 3 2 3 4" xfId="2681" xr:uid="{00000000-0005-0000-0000-00000F060000}"/>
    <cellStyle name="Normal 2 2 2 3 2 3 4 2" xfId="7911" xr:uid="{00000000-0005-0000-0000-000010060000}"/>
    <cellStyle name="Normal 2 2 2 3 2 3 5" xfId="5351" xr:uid="{00000000-0005-0000-0000-000011060000}"/>
    <cellStyle name="Normal 2 2 2 3 2 4" xfId="1593" xr:uid="{00000000-0005-0000-0000-000012060000}"/>
    <cellStyle name="Normal 2 2 2 3 2 4 2" xfId="4616" xr:uid="{00000000-0005-0000-0000-000013060000}"/>
    <cellStyle name="Normal 2 2 2 3 2 4 2 2" xfId="9846" xr:uid="{00000000-0005-0000-0000-000014060000}"/>
    <cellStyle name="Normal 2 2 2 3 2 4 3" xfId="3092" xr:uid="{00000000-0005-0000-0000-000015060000}"/>
    <cellStyle name="Normal 2 2 2 3 2 4 3 2" xfId="8322" xr:uid="{00000000-0005-0000-0000-000016060000}"/>
    <cellStyle name="Normal 2 2 2 3 2 4 4" xfId="6824" xr:uid="{00000000-0005-0000-0000-000017060000}"/>
    <cellStyle name="Normal 2 2 2 3 2 5" xfId="828" xr:uid="{00000000-0005-0000-0000-000018060000}"/>
    <cellStyle name="Normal 2 2 2 3 2 5 2" xfId="3851" xr:uid="{00000000-0005-0000-0000-000019060000}"/>
    <cellStyle name="Normal 2 2 2 3 2 5 2 2" xfId="9081" xr:uid="{00000000-0005-0000-0000-00001A060000}"/>
    <cellStyle name="Normal 2 2 2 3 2 5 3" xfId="6059" xr:uid="{00000000-0005-0000-0000-00001B060000}"/>
    <cellStyle name="Normal 2 2 2 3 2 6" xfId="2327" xr:uid="{00000000-0005-0000-0000-00001C060000}"/>
    <cellStyle name="Normal 2 2 2 3 2 6 2" xfId="7557" xr:uid="{00000000-0005-0000-0000-00001D060000}"/>
    <cellStyle name="Normal 2 2 2 3 2 7" xfId="5348" xr:uid="{00000000-0005-0000-0000-00001E060000}"/>
    <cellStyle name="Normal 2 2 2 3 3" xfId="112" xr:uid="{00000000-0005-0000-0000-00001F060000}"/>
    <cellStyle name="Normal 2 2 2 3 3 2" xfId="113" xr:uid="{00000000-0005-0000-0000-000020060000}"/>
    <cellStyle name="Normal 2 2 2 3 3 2 2" xfId="2042" xr:uid="{00000000-0005-0000-0000-000021060000}"/>
    <cellStyle name="Normal 2 2 2 3 3 2 2 2" xfId="5065" xr:uid="{00000000-0005-0000-0000-000022060000}"/>
    <cellStyle name="Normal 2 2 2 3 3 2 2 2 2" xfId="10295" xr:uid="{00000000-0005-0000-0000-000023060000}"/>
    <cellStyle name="Normal 2 2 2 3 3 2 2 3" xfId="3541" xr:uid="{00000000-0005-0000-0000-000024060000}"/>
    <cellStyle name="Normal 2 2 2 3 3 2 2 3 2" xfId="8771" xr:uid="{00000000-0005-0000-0000-000025060000}"/>
    <cellStyle name="Normal 2 2 2 3 3 2 2 4" xfId="7273" xr:uid="{00000000-0005-0000-0000-000026060000}"/>
    <cellStyle name="Normal 2 2 2 3 3 2 3" xfId="1277" xr:uid="{00000000-0005-0000-0000-000027060000}"/>
    <cellStyle name="Normal 2 2 2 3 3 2 3 2" xfId="4300" xr:uid="{00000000-0005-0000-0000-000028060000}"/>
    <cellStyle name="Normal 2 2 2 3 3 2 3 2 2" xfId="9530" xr:uid="{00000000-0005-0000-0000-000029060000}"/>
    <cellStyle name="Normal 2 2 2 3 3 2 3 3" xfId="6508" xr:uid="{00000000-0005-0000-0000-00002A060000}"/>
    <cellStyle name="Normal 2 2 2 3 3 2 4" xfId="2776" xr:uid="{00000000-0005-0000-0000-00002B060000}"/>
    <cellStyle name="Normal 2 2 2 3 3 2 4 2" xfId="8006" xr:uid="{00000000-0005-0000-0000-00002C060000}"/>
    <cellStyle name="Normal 2 2 2 3 3 2 5" xfId="5353" xr:uid="{00000000-0005-0000-0000-00002D060000}"/>
    <cellStyle name="Normal 2 2 2 3 3 3" xfId="1688" xr:uid="{00000000-0005-0000-0000-00002E060000}"/>
    <cellStyle name="Normal 2 2 2 3 3 3 2" xfId="4711" xr:uid="{00000000-0005-0000-0000-00002F060000}"/>
    <cellStyle name="Normal 2 2 2 3 3 3 2 2" xfId="9941" xr:uid="{00000000-0005-0000-0000-000030060000}"/>
    <cellStyle name="Normal 2 2 2 3 3 3 3" xfId="3187" xr:uid="{00000000-0005-0000-0000-000031060000}"/>
    <cellStyle name="Normal 2 2 2 3 3 3 3 2" xfId="8417" xr:uid="{00000000-0005-0000-0000-000032060000}"/>
    <cellStyle name="Normal 2 2 2 3 3 3 4" xfId="6919" xr:uid="{00000000-0005-0000-0000-000033060000}"/>
    <cellStyle name="Normal 2 2 2 3 3 4" xfId="923" xr:uid="{00000000-0005-0000-0000-000034060000}"/>
    <cellStyle name="Normal 2 2 2 3 3 4 2" xfId="3946" xr:uid="{00000000-0005-0000-0000-000035060000}"/>
    <cellStyle name="Normal 2 2 2 3 3 4 2 2" xfId="9176" xr:uid="{00000000-0005-0000-0000-000036060000}"/>
    <cellStyle name="Normal 2 2 2 3 3 4 3" xfId="6154" xr:uid="{00000000-0005-0000-0000-000037060000}"/>
    <cellStyle name="Normal 2 2 2 3 3 5" xfId="2422" xr:uid="{00000000-0005-0000-0000-000038060000}"/>
    <cellStyle name="Normal 2 2 2 3 3 5 2" xfId="7652" xr:uid="{00000000-0005-0000-0000-000039060000}"/>
    <cellStyle name="Normal 2 2 2 3 3 6" xfId="5352" xr:uid="{00000000-0005-0000-0000-00003A060000}"/>
    <cellStyle name="Normal 2 2 2 3 4" xfId="114" xr:uid="{00000000-0005-0000-0000-00003B060000}"/>
    <cellStyle name="Normal 2 2 2 3 4 2" xfId="1865" xr:uid="{00000000-0005-0000-0000-00003C060000}"/>
    <cellStyle name="Normal 2 2 2 3 4 2 2" xfId="4888" xr:uid="{00000000-0005-0000-0000-00003D060000}"/>
    <cellStyle name="Normal 2 2 2 3 4 2 2 2" xfId="10118" xr:uid="{00000000-0005-0000-0000-00003E060000}"/>
    <cellStyle name="Normal 2 2 2 3 4 2 3" xfId="3364" xr:uid="{00000000-0005-0000-0000-00003F060000}"/>
    <cellStyle name="Normal 2 2 2 3 4 2 3 2" xfId="8594" xr:uid="{00000000-0005-0000-0000-000040060000}"/>
    <cellStyle name="Normal 2 2 2 3 4 2 4" xfId="7096" xr:uid="{00000000-0005-0000-0000-000041060000}"/>
    <cellStyle name="Normal 2 2 2 3 4 3" xfId="1100" xr:uid="{00000000-0005-0000-0000-000042060000}"/>
    <cellStyle name="Normal 2 2 2 3 4 3 2" xfId="4123" xr:uid="{00000000-0005-0000-0000-000043060000}"/>
    <cellStyle name="Normal 2 2 2 3 4 3 2 2" xfId="9353" xr:uid="{00000000-0005-0000-0000-000044060000}"/>
    <cellStyle name="Normal 2 2 2 3 4 3 3" xfId="6331" xr:uid="{00000000-0005-0000-0000-000045060000}"/>
    <cellStyle name="Normal 2 2 2 3 4 4" xfId="2599" xr:uid="{00000000-0005-0000-0000-000046060000}"/>
    <cellStyle name="Normal 2 2 2 3 4 4 2" xfId="7829" xr:uid="{00000000-0005-0000-0000-000047060000}"/>
    <cellStyle name="Normal 2 2 2 3 4 5" xfId="5354" xr:uid="{00000000-0005-0000-0000-000048060000}"/>
    <cellStyle name="Normal 2 2 2 3 5" xfId="1511" xr:uid="{00000000-0005-0000-0000-000049060000}"/>
    <cellStyle name="Normal 2 2 2 3 5 2" xfId="4534" xr:uid="{00000000-0005-0000-0000-00004A060000}"/>
    <cellStyle name="Normal 2 2 2 3 5 2 2" xfId="9764" xr:uid="{00000000-0005-0000-0000-00004B060000}"/>
    <cellStyle name="Normal 2 2 2 3 5 3" xfId="3010" xr:uid="{00000000-0005-0000-0000-00004C060000}"/>
    <cellStyle name="Normal 2 2 2 3 5 3 2" xfId="8240" xr:uid="{00000000-0005-0000-0000-00004D060000}"/>
    <cellStyle name="Normal 2 2 2 3 5 4" xfId="6742" xr:uid="{00000000-0005-0000-0000-00004E060000}"/>
    <cellStyle name="Normal 2 2 2 3 6" xfId="1453" xr:uid="{00000000-0005-0000-0000-00004F060000}"/>
    <cellStyle name="Normal 2 2 2 3 6 2" xfId="4476" xr:uid="{00000000-0005-0000-0000-000050060000}"/>
    <cellStyle name="Normal 2 2 2 3 6 2 2" xfId="9706" xr:uid="{00000000-0005-0000-0000-000051060000}"/>
    <cellStyle name="Normal 2 2 2 3 6 3" xfId="2952" xr:uid="{00000000-0005-0000-0000-000052060000}"/>
    <cellStyle name="Normal 2 2 2 3 6 3 2" xfId="8182" xr:uid="{00000000-0005-0000-0000-000053060000}"/>
    <cellStyle name="Normal 2 2 2 3 6 4" xfId="6684" xr:uid="{00000000-0005-0000-0000-000054060000}"/>
    <cellStyle name="Normal 2 2 2 3 7" xfId="746" xr:uid="{00000000-0005-0000-0000-000055060000}"/>
    <cellStyle name="Normal 2 2 2 3 7 2" xfId="3769" xr:uid="{00000000-0005-0000-0000-000056060000}"/>
    <cellStyle name="Normal 2 2 2 3 7 2 2" xfId="8999" xr:uid="{00000000-0005-0000-0000-000057060000}"/>
    <cellStyle name="Normal 2 2 2 3 7 3" xfId="5977" xr:uid="{00000000-0005-0000-0000-000058060000}"/>
    <cellStyle name="Normal 2 2 2 3 8" xfId="2245" xr:uid="{00000000-0005-0000-0000-000059060000}"/>
    <cellStyle name="Normal 2 2 2 3 8 2" xfId="7475" xr:uid="{00000000-0005-0000-0000-00005A060000}"/>
    <cellStyle name="Normal 2 2 2 3 9" xfId="5347" xr:uid="{00000000-0005-0000-0000-00005B060000}"/>
    <cellStyle name="Normal 2 2 2 4" xfId="115" xr:uid="{00000000-0005-0000-0000-00005C060000}"/>
    <cellStyle name="Normal 2 2 2 4 2" xfId="116" xr:uid="{00000000-0005-0000-0000-00005D060000}"/>
    <cellStyle name="Normal 2 2 2 4 2 2" xfId="117" xr:uid="{00000000-0005-0000-0000-00005E060000}"/>
    <cellStyle name="Normal 2 2 2 4 2 2 2" xfId="118" xr:uid="{00000000-0005-0000-0000-00005F060000}"/>
    <cellStyle name="Normal 2 2 2 4 2 2 2 2" xfId="2136" xr:uid="{00000000-0005-0000-0000-000060060000}"/>
    <cellStyle name="Normal 2 2 2 4 2 2 2 2 2" xfId="5159" xr:uid="{00000000-0005-0000-0000-000061060000}"/>
    <cellStyle name="Normal 2 2 2 4 2 2 2 2 2 2" xfId="10389" xr:uid="{00000000-0005-0000-0000-000062060000}"/>
    <cellStyle name="Normal 2 2 2 4 2 2 2 2 3" xfId="3635" xr:uid="{00000000-0005-0000-0000-000063060000}"/>
    <cellStyle name="Normal 2 2 2 4 2 2 2 2 3 2" xfId="8865" xr:uid="{00000000-0005-0000-0000-000064060000}"/>
    <cellStyle name="Normal 2 2 2 4 2 2 2 2 4" xfId="7367" xr:uid="{00000000-0005-0000-0000-000065060000}"/>
    <cellStyle name="Normal 2 2 2 4 2 2 2 3" xfId="1371" xr:uid="{00000000-0005-0000-0000-000066060000}"/>
    <cellStyle name="Normal 2 2 2 4 2 2 2 3 2" xfId="4394" xr:uid="{00000000-0005-0000-0000-000067060000}"/>
    <cellStyle name="Normal 2 2 2 4 2 2 2 3 2 2" xfId="9624" xr:uid="{00000000-0005-0000-0000-000068060000}"/>
    <cellStyle name="Normal 2 2 2 4 2 2 2 3 3" xfId="6602" xr:uid="{00000000-0005-0000-0000-000069060000}"/>
    <cellStyle name="Normal 2 2 2 4 2 2 2 4" xfId="2870" xr:uid="{00000000-0005-0000-0000-00006A060000}"/>
    <cellStyle name="Normal 2 2 2 4 2 2 2 4 2" xfId="8100" xr:uid="{00000000-0005-0000-0000-00006B060000}"/>
    <cellStyle name="Normal 2 2 2 4 2 2 2 5" xfId="5358" xr:uid="{00000000-0005-0000-0000-00006C060000}"/>
    <cellStyle name="Normal 2 2 2 4 2 2 3" xfId="1782" xr:uid="{00000000-0005-0000-0000-00006D060000}"/>
    <cellStyle name="Normal 2 2 2 4 2 2 3 2" xfId="4805" xr:uid="{00000000-0005-0000-0000-00006E060000}"/>
    <cellStyle name="Normal 2 2 2 4 2 2 3 2 2" xfId="10035" xr:uid="{00000000-0005-0000-0000-00006F060000}"/>
    <cellStyle name="Normal 2 2 2 4 2 2 3 3" xfId="3281" xr:uid="{00000000-0005-0000-0000-000070060000}"/>
    <cellStyle name="Normal 2 2 2 4 2 2 3 3 2" xfId="8511" xr:uid="{00000000-0005-0000-0000-000071060000}"/>
    <cellStyle name="Normal 2 2 2 4 2 2 3 4" xfId="7013" xr:uid="{00000000-0005-0000-0000-000072060000}"/>
    <cellStyle name="Normal 2 2 2 4 2 2 4" xfId="1017" xr:uid="{00000000-0005-0000-0000-000073060000}"/>
    <cellStyle name="Normal 2 2 2 4 2 2 4 2" xfId="4040" xr:uid="{00000000-0005-0000-0000-000074060000}"/>
    <cellStyle name="Normal 2 2 2 4 2 2 4 2 2" xfId="9270" xr:uid="{00000000-0005-0000-0000-000075060000}"/>
    <cellStyle name="Normal 2 2 2 4 2 2 4 3" xfId="6248" xr:uid="{00000000-0005-0000-0000-000076060000}"/>
    <cellStyle name="Normal 2 2 2 4 2 2 5" xfId="2516" xr:uid="{00000000-0005-0000-0000-000077060000}"/>
    <cellStyle name="Normal 2 2 2 4 2 2 5 2" xfId="7746" xr:uid="{00000000-0005-0000-0000-000078060000}"/>
    <cellStyle name="Normal 2 2 2 4 2 2 6" xfId="5357" xr:uid="{00000000-0005-0000-0000-000079060000}"/>
    <cellStyle name="Normal 2 2 2 4 2 3" xfId="119" xr:uid="{00000000-0005-0000-0000-00007A060000}"/>
    <cellStyle name="Normal 2 2 2 4 2 3 2" xfId="1959" xr:uid="{00000000-0005-0000-0000-00007B060000}"/>
    <cellStyle name="Normal 2 2 2 4 2 3 2 2" xfId="4982" xr:uid="{00000000-0005-0000-0000-00007C060000}"/>
    <cellStyle name="Normal 2 2 2 4 2 3 2 2 2" xfId="10212" xr:uid="{00000000-0005-0000-0000-00007D060000}"/>
    <cellStyle name="Normal 2 2 2 4 2 3 2 3" xfId="3458" xr:uid="{00000000-0005-0000-0000-00007E060000}"/>
    <cellStyle name="Normal 2 2 2 4 2 3 2 3 2" xfId="8688" xr:uid="{00000000-0005-0000-0000-00007F060000}"/>
    <cellStyle name="Normal 2 2 2 4 2 3 2 4" xfId="7190" xr:uid="{00000000-0005-0000-0000-000080060000}"/>
    <cellStyle name="Normal 2 2 2 4 2 3 3" xfId="1194" xr:uid="{00000000-0005-0000-0000-000081060000}"/>
    <cellStyle name="Normal 2 2 2 4 2 3 3 2" xfId="4217" xr:uid="{00000000-0005-0000-0000-000082060000}"/>
    <cellStyle name="Normal 2 2 2 4 2 3 3 2 2" xfId="9447" xr:uid="{00000000-0005-0000-0000-000083060000}"/>
    <cellStyle name="Normal 2 2 2 4 2 3 3 3" xfId="6425" xr:uid="{00000000-0005-0000-0000-000084060000}"/>
    <cellStyle name="Normal 2 2 2 4 2 3 4" xfId="2693" xr:uid="{00000000-0005-0000-0000-000085060000}"/>
    <cellStyle name="Normal 2 2 2 4 2 3 4 2" xfId="7923" xr:uid="{00000000-0005-0000-0000-000086060000}"/>
    <cellStyle name="Normal 2 2 2 4 2 3 5" xfId="5359" xr:uid="{00000000-0005-0000-0000-000087060000}"/>
    <cellStyle name="Normal 2 2 2 4 2 4" xfId="1605" xr:uid="{00000000-0005-0000-0000-000088060000}"/>
    <cellStyle name="Normal 2 2 2 4 2 4 2" xfId="4628" xr:uid="{00000000-0005-0000-0000-000089060000}"/>
    <cellStyle name="Normal 2 2 2 4 2 4 2 2" xfId="9858" xr:uid="{00000000-0005-0000-0000-00008A060000}"/>
    <cellStyle name="Normal 2 2 2 4 2 4 3" xfId="3104" xr:uid="{00000000-0005-0000-0000-00008B060000}"/>
    <cellStyle name="Normal 2 2 2 4 2 4 3 2" xfId="8334" xr:uid="{00000000-0005-0000-0000-00008C060000}"/>
    <cellStyle name="Normal 2 2 2 4 2 4 4" xfId="6836" xr:uid="{00000000-0005-0000-0000-00008D060000}"/>
    <cellStyle name="Normal 2 2 2 4 2 5" xfId="840" xr:uid="{00000000-0005-0000-0000-00008E060000}"/>
    <cellStyle name="Normal 2 2 2 4 2 5 2" xfId="3863" xr:uid="{00000000-0005-0000-0000-00008F060000}"/>
    <cellStyle name="Normal 2 2 2 4 2 5 2 2" xfId="9093" xr:uid="{00000000-0005-0000-0000-000090060000}"/>
    <cellStyle name="Normal 2 2 2 4 2 5 3" xfId="6071" xr:uid="{00000000-0005-0000-0000-000091060000}"/>
    <cellStyle name="Normal 2 2 2 4 2 6" xfId="2339" xr:uid="{00000000-0005-0000-0000-000092060000}"/>
    <cellStyle name="Normal 2 2 2 4 2 6 2" xfId="7569" xr:uid="{00000000-0005-0000-0000-000093060000}"/>
    <cellStyle name="Normal 2 2 2 4 2 7" xfId="5356" xr:uid="{00000000-0005-0000-0000-000094060000}"/>
    <cellStyle name="Normal 2 2 2 4 3" xfId="120" xr:uid="{00000000-0005-0000-0000-000095060000}"/>
    <cellStyle name="Normal 2 2 2 4 3 2" xfId="121" xr:uid="{00000000-0005-0000-0000-000096060000}"/>
    <cellStyle name="Normal 2 2 2 4 3 2 2" xfId="2054" xr:uid="{00000000-0005-0000-0000-000097060000}"/>
    <cellStyle name="Normal 2 2 2 4 3 2 2 2" xfId="5077" xr:uid="{00000000-0005-0000-0000-000098060000}"/>
    <cellStyle name="Normal 2 2 2 4 3 2 2 2 2" xfId="10307" xr:uid="{00000000-0005-0000-0000-000099060000}"/>
    <cellStyle name="Normal 2 2 2 4 3 2 2 3" xfId="3553" xr:uid="{00000000-0005-0000-0000-00009A060000}"/>
    <cellStyle name="Normal 2 2 2 4 3 2 2 3 2" xfId="8783" xr:uid="{00000000-0005-0000-0000-00009B060000}"/>
    <cellStyle name="Normal 2 2 2 4 3 2 2 4" xfId="7285" xr:uid="{00000000-0005-0000-0000-00009C060000}"/>
    <cellStyle name="Normal 2 2 2 4 3 2 3" xfId="1289" xr:uid="{00000000-0005-0000-0000-00009D060000}"/>
    <cellStyle name="Normal 2 2 2 4 3 2 3 2" xfId="4312" xr:uid="{00000000-0005-0000-0000-00009E060000}"/>
    <cellStyle name="Normal 2 2 2 4 3 2 3 2 2" xfId="9542" xr:uid="{00000000-0005-0000-0000-00009F060000}"/>
    <cellStyle name="Normal 2 2 2 4 3 2 3 3" xfId="6520" xr:uid="{00000000-0005-0000-0000-0000A0060000}"/>
    <cellStyle name="Normal 2 2 2 4 3 2 4" xfId="2788" xr:uid="{00000000-0005-0000-0000-0000A1060000}"/>
    <cellStyle name="Normal 2 2 2 4 3 2 4 2" xfId="8018" xr:uid="{00000000-0005-0000-0000-0000A2060000}"/>
    <cellStyle name="Normal 2 2 2 4 3 2 5" xfId="5361" xr:uid="{00000000-0005-0000-0000-0000A3060000}"/>
    <cellStyle name="Normal 2 2 2 4 3 3" xfId="1700" xr:uid="{00000000-0005-0000-0000-0000A4060000}"/>
    <cellStyle name="Normal 2 2 2 4 3 3 2" xfId="4723" xr:uid="{00000000-0005-0000-0000-0000A5060000}"/>
    <cellStyle name="Normal 2 2 2 4 3 3 2 2" xfId="9953" xr:uid="{00000000-0005-0000-0000-0000A6060000}"/>
    <cellStyle name="Normal 2 2 2 4 3 3 3" xfId="3199" xr:uid="{00000000-0005-0000-0000-0000A7060000}"/>
    <cellStyle name="Normal 2 2 2 4 3 3 3 2" xfId="8429" xr:uid="{00000000-0005-0000-0000-0000A8060000}"/>
    <cellStyle name="Normal 2 2 2 4 3 3 4" xfId="6931" xr:uid="{00000000-0005-0000-0000-0000A9060000}"/>
    <cellStyle name="Normal 2 2 2 4 3 4" xfId="935" xr:uid="{00000000-0005-0000-0000-0000AA060000}"/>
    <cellStyle name="Normal 2 2 2 4 3 4 2" xfId="3958" xr:uid="{00000000-0005-0000-0000-0000AB060000}"/>
    <cellStyle name="Normal 2 2 2 4 3 4 2 2" xfId="9188" xr:uid="{00000000-0005-0000-0000-0000AC060000}"/>
    <cellStyle name="Normal 2 2 2 4 3 4 3" xfId="6166" xr:uid="{00000000-0005-0000-0000-0000AD060000}"/>
    <cellStyle name="Normal 2 2 2 4 3 5" xfId="2434" xr:uid="{00000000-0005-0000-0000-0000AE060000}"/>
    <cellStyle name="Normal 2 2 2 4 3 5 2" xfId="7664" xr:uid="{00000000-0005-0000-0000-0000AF060000}"/>
    <cellStyle name="Normal 2 2 2 4 3 6" xfId="5360" xr:uid="{00000000-0005-0000-0000-0000B0060000}"/>
    <cellStyle name="Normal 2 2 2 4 4" xfId="122" xr:uid="{00000000-0005-0000-0000-0000B1060000}"/>
    <cellStyle name="Normal 2 2 2 4 4 2" xfId="1877" xr:uid="{00000000-0005-0000-0000-0000B2060000}"/>
    <cellStyle name="Normal 2 2 2 4 4 2 2" xfId="4900" xr:uid="{00000000-0005-0000-0000-0000B3060000}"/>
    <cellStyle name="Normal 2 2 2 4 4 2 2 2" xfId="10130" xr:uid="{00000000-0005-0000-0000-0000B4060000}"/>
    <cellStyle name="Normal 2 2 2 4 4 2 3" xfId="3376" xr:uid="{00000000-0005-0000-0000-0000B5060000}"/>
    <cellStyle name="Normal 2 2 2 4 4 2 3 2" xfId="8606" xr:uid="{00000000-0005-0000-0000-0000B6060000}"/>
    <cellStyle name="Normal 2 2 2 4 4 2 4" xfId="7108" xr:uid="{00000000-0005-0000-0000-0000B7060000}"/>
    <cellStyle name="Normal 2 2 2 4 4 3" xfId="1112" xr:uid="{00000000-0005-0000-0000-0000B8060000}"/>
    <cellStyle name="Normal 2 2 2 4 4 3 2" xfId="4135" xr:uid="{00000000-0005-0000-0000-0000B9060000}"/>
    <cellStyle name="Normal 2 2 2 4 4 3 2 2" xfId="9365" xr:uid="{00000000-0005-0000-0000-0000BA060000}"/>
    <cellStyle name="Normal 2 2 2 4 4 3 3" xfId="6343" xr:uid="{00000000-0005-0000-0000-0000BB060000}"/>
    <cellStyle name="Normal 2 2 2 4 4 4" xfId="2611" xr:uid="{00000000-0005-0000-0000-0000BC060000}"/>
    <cellStyle name="Normal 2 2 2 4 4 4 2" xfId="7841" xr:uid="{00000000-0005-0000-0000-0000BD060000}"/>
    <cellStyle name="Normal 2 2 2 4 4 5" xfId="5362" xr:uid="{00000000-0005-0000-0000-0000BE060000}"/>
    <cellStyle name="Normal 2 2 2 4 5" xfId="1523" xr:uid="{00000000-0005-0000-0000-0000BF060000}"/>
    <cellStyle name="Normal 2 2 2 4 5 2" xfId="4546" xr:uid="{00000000-0005-0000-0000-0000C0060000}"/>
    <cellStyle name="Normal 2 2 2 4 5 2 2" xfId="9776" xr:uid="{00000000-0005-0000-0000-0000C1060000}"/>
    <cellStyle name="Normal 2 2 2 4 5 3" xfId="3022" xr:uid="{00000000-0005-0000-0000-0000C2060000}"/>
    <cellStyle name="Normal 2 2 2 4 5 3 2" xfId="8252" xr:uid="{00000000-0005-0000-0000-0000C3060000}"/>
    <cellStyle name="Normal 2 2 2 4 5 4" xfId="6754" xr:uid="{00000000-0005-0000-0000-0000C4060000}"/>
    <cellStyle name="Normal 2 2 2 4 6" xfId="1465" xr:uid="{00000000-0005-0000-0000-0000C5060000}"/>
    <cellStyle name="Normal 2 2 2 4 6 2" xfId="4488" xr:uid="{00000000-0005-0000-0000-0000C6060000}"/>
    <cellStyle name="Normal 2 2 2 4 6 2 2" xfId="9718" xr:uid="{00000000-0005-0000-0000-0000C7060000}"/>
    <cellStyle name="Normal 2 2 2 4 6 3" xfId="2964" xr:uid="{00000000-0005-0000-0000-0000C8060000}"/>
    <cellStyle name="Normal 2 2 2 4 6 3 2" xfId="8194" xr:uid="{00000000-0005-0000-0000-0000C9060000}"/>
    <cellStyle name="Normal 2 2 2 4 6 4" xfId="6696" xr:uid="{00000000-0005-0000-0000-0000CA060000}"/>
    <cellStyle name="Normal 2 2 2 4 7" xfId="758" xr:uid="{00000000-0005-0000-0000-0000CB060000}"/>
    <cellStyle name="Normal 2 2 2 4 7 2" xfId="3781" xr:uid="{00000000-0005-0000-0000-0000CC060000}"/>
    <cellStyle name="Normal 2 2 2 4 7 2 2" xfId="9011" xr:uid="{00000000-0005-0000-0000-0000CD060000}"/>
    <cellStyle name="Normal 2 2 2 4 7 3" xfId="5989" xr:uid="{00000000-0005-0000-0000-0000CE060000}"/>
    <cellStyle name="Normal 2 2 2 4 8" xfId="2257" xr:uid="{00000000-0005-0000-0000-0000CF060000}"/>
    <cellStyle name="Normal 2 2 2 4 8 2" xfId="7487" xr:uid="{00000000-0005-0000-0000-0000D0060000}"/>
    <cellStyle name="Normal 2 2 2 4 9" xfId="5355" xr:uid="{00000000-0005-0000-0000-0000D1060000}"/>
    <cellStyle name="Normal 2 2 2 5" xfId="123" xr:uid="{00000000-0005-0000-0000-0000D2060000}"/>
    <cellStyle name="Normal 2 2 2 5 2" xfId="124" xr:uid="{00000000-0005-0000-0000-0000D3060000}"/>
    <cellStyle name="Normal 2 2 2 5 2 2" xfId="125" xr:uid="{00000000-0005-0000-0000-0000D4060000}"/>
    <cellStyle name="Normal 2 2 2 5 2 2 2" xfId="126" xr:uid="{00000000-0005-0000-0000-0000D5060000}"/>
    <cellStyle name="Normal 2 2 2 5 2 2 2 2" xfId="2150" xr:uid="{00000000-0005-0000-0000-0000D6060000}"/>
    <cellStyle name="Normal 2 2 2 5 2 2 2 2 2" xfId="5173" xr:uid="{00000000-0005-0000-0000-0000D7060000}"/>
    <cellStyle name="Normal 2 2 2 5 2 2 2 2 2 2" xfId="10403" xr:uid="{00000000-0005-0000-0000-0000D8060000}"/>
    <cellStyle name="Normal 2 2 2 5 2 2 2 2 3" xfId="3649" xr:uid="{00000000-0005-0000-0000-0000D9060000}"/>
    <cellStyle name="Normal 2 2 2 5 2 2 2 2 3 2" xfId="8879" xr:uid="{00000000-0005-0000-0000-0000DA060000}"/>
    <cellStyle name="Normal 2 2 2 5 2 2 2 2 4" xfId="7381" xr:uid="{00000000-0005-0000-0000-0000DB060000}"/>
    <cellStyle name="Normal 2 2 2 5 2 2 2 3" xfId="1385" xr:uid="{00000000-0005-0000-0000-0000DC060000}"/>
    <cellStyle name="Normal 2 2 2 5 2 2 2 3 2" xfId="4408" xr:uid="{00000000-0005-0000-0000-0000DD060000}"/>
    <cellStyle name="Normal 2 2 2 5 2 2 2 3 2 2" xfId="9638" xr:uid="{00000000-0005-0000-0000-0000DE060000}"/>
    <cellStyle name="Normal 2 2 2 5 2 2 2 3 3" xfId="6616" xr:uid="{00000000-0005-0000-0000-0000DF060000}"/>
    <cellStyle name="Normal 2 2 2 5 2 2 2 4" xfId="2884" xr:uid="{00000000-0005-0000-0000-0000E0060000}"/>
    <cellStyle name="Normal 2 2 2 5 2 2 2 4 2" xfId="8114" xr:uid="{00000000-0005-0000-0000-0000E1060000}"/>
    <cellStyle name="Normal 2 2 2 5 2 2 2 5" xfId="5366" xr:uid="{00000000-0005-0000-0000-0000E2060000}"/>
    <cellStyle name="Normal 2 2 2 5 2 2 3" xfId="1796" xr:uid="{00000000-0005-0000-0000-0000E3060000}"/>
    <cellStyle name="Normal 2 2 2 5 2 2 3 2" xfId="4819" xr:uid="{00000000-0005-0000-0000-0000E4060000}"/>
    <cellStyle name="Normal 2 2 2 5 2 2 3 2 2" xfId="10049" xr:uid="{00000000-0005-0000-0000-0000E5060000}"/>
    <cellStyle name="Normal 2 2 2 5 2 2 3 3" xfId="3295" xr:uid="{00000000-0005-0000-0000-0000E6060000}"/>
    <cellStyle name="Normal 2 2 2 5 2 2 3 3 2" xfId="8525" xr:uid="{00000000-0005-0000-0000-0000E7060000}"/>
    <cellStyle name="Normal 2 2 2 5 2 2 3 4" xfId="7027" xr:uid="{00000000-0005-0000-0000-0000E8060000}"/>
    <cellStyle name="Normal 2 2 2 5 2 2 4" xfId="1031" xr:uid="{00000000-0005-0000-0000-0000E9060000}"/>
    <cellStyle name="Normal 2 2 2 5 2 2 4 2" xfId="4054" xr:uid="{00000000-0005-0000-0000-0000EA060000}"/>
    <cellStyle name="Normal 2 2 2 5 2 2 4 2 2" xfId="9284" xr:uid="{00000000-0005-0000-0000-0000EB060000}"/>
    <cellStyle name="Normal 2 2 2 5 2 2 4 3" xfId="6262" xr:uid="{00000000-0005-0000-0000-0000EC060000}"/>
    <cellStyle name="Normal 2 2 2 5 2 2 5" xfId="2530" xr:uid="{00000000-0005-0000-0000-0000ED060000}"/>
    <cellStyle name="Normal 2 2 2 5 2 2 5 2" xfId="7760" xr:uid="{00000000-0005-0000-0000-0000EE060000}"/>
    <cellStyle name="Normal 2 2 2 5 2 2 6" xfId="5365" xr:uid="{00000000-0005-0000-0000-0000EF060000}"/>
    <cellStyle name="Normal 2 2 2 5 2 3" xfId="127" xr:uid="{00000000-0005-0000-0000-0000F0060000}"/>
    <cellStyle name="Normal 2 2 2 5 2 3 2" xfId="1973" xr:uid="{00000000-0005-0000-0000-0000F1060000}"/>
    <cellStyle name="Normal 2 2 2 5 2 3 2 2" xfId="4996" xr:uid="{00000000-0005-0000-0000-0000F2060000}"/>
    <cellStyle name="Normal 2 2 2 5 2 3 2 2 2" xfId="10226" xr:uid="{00000000-0005-0000-0000-0000F3060000}"/>
    <cellStyle name="Normal 2 2 2 5 2 3 2 3" xfId="3472" xr:uid="{00000000-0005-0000-0000-0000F4060000}"/>
    <cellStyle name="Normal 2 2 2 5 2 3 2 3 2" xfId="8702" xr:uid="{00000000-0005-0000-0000-0000F5060000}"/>
    <cellStyle name="Normal 2 2 2 5 2 3 2 4" xfId="7204" xr:uid="{00000000-0005-0000-0000-0000F6060000}"/>
    <cellStyle name="Normal 2 2 2 5 2 3 3" xfId="1208" xr:uid="{00000000-0005-0000-0000-0000F7060000}"/>
    <cellStyle name="Normal 2 2 2 5 2 3 3 2" xfId="4231" xr:uid="{00000000-0005-0000-0000-0000F8060000}"/>
    <cellStyle name="Normal 2 2 2 5 2 3 3 2 2" xfId="9461" xr:uid="{00000000-0005-0000-0000-0000F9060000}"/>
    <cellStyle name="Normal 2 2 2 5 2 3 3 3" xfId="6439" xr:uid="{00000000-0005-0000-0000-0000FA060000}"/>
    <cellStyle name="Normal 2 2 2 5 2 3 4" xfId="2707" xr:uid="{00000000-0005-0000-0000-0000FB060000}"/>
    <cellStyle name="Normal 2 2 2 5 2 3 4 2" xfId="7937" xr:uid="{00000000-0005-0000-0000-0000FC060000}"/>
    <cellStyle name="Normal 2 2 2 5 2 3 5" xfId="5367" xr:uid="{00000000-0005-0000-0000-0000FD060000}"/>
    <cellStyle name="Normal 2 2 2 5 2 4" xfId="1619" xr:uid="{00000000-0005-0000-0000-0000FE060000}"/>
    <cellStyle name="Normal 2 2 2 5 2 4 2" xfId="4642" xr:uid="{00000000-0005-0000-0000-0000FF060000}"/>
    <cellStyle name="Normal 2 2 2 5 2 4 2 2" xfId="9872" xr:uid="{00000000-0005-0000-0000-000000070000}"/>
    <cellStyle name="Normal 2 2 2 5 2 4 3" xfId="3118" xr:uid="{00000000-0005-0000-0000-000001070000}"/>
    <cellStyle name="Normal 2 2 2 5 2 4 3 2" xfId="8348" xr:uid="{00000000-0005-0000-0000-000002070000}"/>
    <cellStyle name="Normal 2 2 2 5 2 4 4" xfId="6850" xr:uid="{00000000-0005-0000-0000-000003070000}"/>
    <cellStyle name="Normal 2 2 2 5 2 5" xfId="854" xr:uid="{00000000-0005-0000-0000-000004070000}"/>
    <cellStyle name="Normal 2 2 2 5 2 5 2" xfId="3877" xr:uid="{00000000-0005-0000-0000-000005070000}"/>
    <cellStyle name="Normal 2 2 2 5 2 5 2 2" xfId="9107" xr:uid="{00000000-0005-0000-0000-000006070000}"/>
    <cellStyle name="Normal 2 2 2 5 2 5 3" xfId="6085" xr:uid="{00000000-0005-0000-0000-000007070000}"/>
    <cellStyle name="Normal 2 2 2 5 2 6" xfId="2353" xr:uid="{00000000-0005-0000-0000-000008070000}"/>
    <cellStyle name="Normal 2 2 2 5 2 6 2" xfId="7583" xr:uid="{00000000-0005-0000-0000-000009070000}"/>
    <cellStyle name="Normal 2 2 2 5 2 7" xfId="5364" xr:uid="{00000000-0005-0000-0000-00000A070000}"/>
    <cellStyle name="Normal 2 2 2 5 3" xfId="128" xr:uid="{00000000-0005-0000-0000-00000B070000}"/>
    <cellStyle name="Normal 2 2 2 5 3 2" xfId="129" xr:uid="{00000000-0005-0000-0000-00000C070000}"/>
    <cellStyle name="Normal 2 2 2 5 3 2 2" xfId="2068" xr:uid="{00000000-0005-0000-0000-00000D070000}"/>
    <cellStyle name="Normal 2 2 2 5 3 2 2 2" xfId="5091" xr:uid="{00000000-0005-0000-0000-00000E070000}"/>
    <cellStyle name="Normal 2 2 2 5 3 2 2 2 2" xfId="10321" xr:uid="{00000000-0005-0000-0000-00000F070000}"/>
    <cellStyle name="Normal 2 2 2 5 3 2 2 3" xfId="3567" xr:uid="{00000000-0005-0000-0000-000010070000}"/>
    <cellStyle name="Normal 2 2 2 5 3 2 2 3 2" xfId="8797" xr:uid="{00000000-0005-0000-0000-000011070000}"/>
    <cellStyle name="Normal 2 2 2 5 3 2 2 4" xfId="7299" xr:uid="{00000000-0005-0000-0000-000012070000}"/>
    <cellStyle name="Normal 2 2 2 5 3 2 3" xfId="1303" xr:uid="{00000000-0005-0000-0000-000013070000}"/>
    <cellStyle name="Normal 2 2 2 5 3 2 3 2" xfId="4326" xr:uid="{00000000-0005-0000-0000-000014070000}"/>
    <cellStyle name="Normal 2 2 2 5 3 2 3 2 2" xfId="9556" xr:uid="{00000000-0005-0000-0000-000015070000}"/>
    <cellStyle name="Normal 2 2 2 5 3 2 3 3" xfId="6534" xr:uid="{00000000-0005-0000-0000-000016070000}"/>
    <cellStyle name="Normal 2 2 2 5 3 2 4" xfId="2802" xr:uid="{00000000-0005-0000-0000-000017070000}"/>
    <cellStyle name="Normal 2 2 2 5 3 2 4 2" xfId="8032" xr:uid="{00000000-0005-0000-0000-000018070000}"/>
    <cellStyle name="Normal 2 2 2 5 3 2 5" xfId="5369" xr:uid="{00000000-0005-0000-0000-000019070000}"/>
    <cellStyle name="Normal 2 2 2 5 3 3" xfId="1714" xr:uid="{00000000-0005-0000-0000-00001A070000}"/>
    <cellStyle name="Normal 2 2 2 5 3 3 2" xfId="4737" xr:uid="{00000000-0005-0000-0000-00001B070000}"/>
    <cellStyle name="Normal 2 2 2 5 3 3 2 2" xfId="9967" xr:uid="{00000000-0005-0000-0000-00001C070000}"/>
    <cellStyle name="Normal 2 2 2 5 3 3 3" xfId="3213" xr:uid="{00000000-0005-0000-0000-00001D070000}"/>
    <cellStyle name="Normal 2 2 2 5 3 3 3 2" xfId="8443" xr:uid="{00000000-0005-0000-0000-00001E070000}"/>
    <cellStyle name="Normal 2 2 2 5 3 3 4" xfId="6945" xr:uid="{00000000-0005-0000-0000-00001F070000}"/>
    <cellStyle name="Normal 2 2 2 5 3 4" xfId="949" xr:uid="{00000000-0005-0000-0000-000020070000}"/>
    <cellStyle name="Normal 2 2 2 5 3 4 2" xfId="3972" xr:uid="{00000000-0005-0000-0000-000021070000}"/>
    <cellStyle name="Normal 2 2 2 5 3 4 2 2" xfId="9202" xr:uid="{00000000-0005-0000-0000-000022070000}"/>
    <cellStyle name="Normal 2 2 2 5 3 4 3" xfId="6180" xr:uid="{00000000-0005-0000-0000-000023070000}"/>
    <cellStyle name="Normal 2 2 2 5 3 5" xfId="2448" xr:uid="{00000000-0005-0000-0000-000024070000}"/>
    <cellStyle name="Normal 2 2 2 5 3 5 2" xfId="7678" xr:uid="{00000000-0005-0000-0000-000025070000}"/>
    <cellStyle name="Normal 2 2 2 5 3 6" xfId="5368" xr:uid="{00000000-0005-0000-0000-000026070000}"/>
    <cellStyle name="Normal 2 2 2 5 4" xfId="130" xr:uid="{00000000-0005-0000-0000-000027070000}"/>
    <cellStyle name="Normal 2 2 2 5 4 2" xfId="1891" xr:uid="{00000000-0005-0000-0000-000028070000}"/>
    <cellStyle name="Normal 2 2 2 5 4 2 2" xfId="4914" xr:uid="{00000000-0005-0000-0000-000029070000}"/>
    <cellStyle name="Normal 2 2 2 5 4 2 2 2" xfId="10144" xr:uid="{00000000-0005-0000-0000-00002A070000}"/>
    <cellStyle name="Normal 2 2 2 5 4 2 3" xfId="3390" xr:uid="{00000000-0005-0000-0000-00002B070000}"/>
    <cellStyle name="Normal 2 2 2 5 4 2 3 2" xfId="8620" xr:uid="{00000000-0005-0000-0000-00002C070000}"/>
    <cellStyle name="Normal 2 2 2 5 4 2 4" xfId="7122" xr:uid="{00000000-0005-0000-0000-00002D070000}"/>
    <cellStyle name="Normal 2 2 2 5 4 3" xfId="1126" xr:uid="{00000000-0005-0000-0000-00002E070000}"/>
    <cellStyle name="Normal 2 2 2 5 4 3 2" xfId="4149" xr:uid="{00000000-0005-0000-0000-00002F070000}"/>
    <cellStyle name="Normal 2 2 2 5 4 3 2 2" xfId="9379" xr:uid="{00000000-0005-0000-0000-000030070000}"/>
    <cellStyle name="Normal 2 2 2 5 4 3 3" xfId="6357" xr:uid="{00000000-0005-0000-0000-000031070000}"/>
    <cellStyle name="Normal 2 2 2 5 4 4" xfId="2625" xr:uid="{00000000-0005-0000-0000-000032070000}"/>
    <cellStyle name="Normal 2 2 2 5 4 4 2" xfId="7855" xr:uid="{00000000-0005-0000-0000-000033070000}"/>
    <cellStyle name="Normal 2 2 2 5 4 5" xfId="5370" xr:uid="{00000000-0005-0000-0000-000034070000}"/>
    <cellStyle name="Normal 2 2 2 5 5" xfId="1537" xr:uid="{00000000-0005-0000-0000-000035070000}"/>
    <cellStyle name="Normal 2 2 2 5 5 2" xfId="4560" xr:uid="{00000000-0005-0000-0000-000036070000}"/>
    <cellStyle name="Normal 2 2 2 5 5 2 2" xfId="9790" xr:uid="{00000000-0005-0000-0000-000037070000}"/>
    <cellStyle name="Normal 2 2 2 5 5 3" xfId="3036" xr:uid="{00000000-0005-0000-0000-000038070000}"/>
    <cellStyle name="Normal 2 2 2 5 5 3 2" xfId="8266" xr:uid="{00000000-0005-0000-0000-000039070000}"/>
    <cellStyle name="Normal 2 2 2 5 5 4" xfId="6768" xr:uid="{00000000-0005-0000-0000-00003A070000}"/>
    <cellStyle name="Normal 2 2 2 5 6" xfId="1479" xr:uid="{00000000-0005-0000-0000-00003B070000}"/>
    <cellStyle name="Normal 2 2 2 5 6 2" xfId="4502" xr:uid="{00000000-0005-0000-0000-00003C070000}"/>
    <cellStyle name="Normal 2 2 2 5 6 2 2" xfId="9732" xr:uid="{00000000-0005-0000-0000-00003D070000}"/>
    <cellStyle name="Normal 2 2 2 5 6 3" xfId="2978" xr:uid="{00000000-0005-0000-0000-00003E070000}"/>
    <cellStyle name="Normal 2 2 2 5 6 3 2" xfId="8208" xr:uid="{00000000-0005-0000-0000-00003F070000}"/>
    <cellStyle name="Normal 2 2 2 5 6 4" xfId="6710" xr:uid="{00000000-0005-0000-0000-000040070000}"/>
    <cellStyle name="Normal 2 2 2 5 7" xfId="772" xr:uid="{00000000-0005-0000-0000-000041070000}"/>
    <cellStyle name="Normal 2 2 2 5 7 2" xfId="3795" xr:uid="{00000000-0005-0000-0000-000042070000}"/>
    <cellStyle name="Normal 2 2 2 5 7 2 2" xfId="9025" xr:uid="{00000000-0005-0000-0000-000043070000}"/>
    <cellStyle name="Normal 2 2 2 5 7 3" xfId="6003" xr:uid="{00000000-0005-0000-0000-000044070000}"/>
    <cellStyle name="Normal 2 2 2 5 8" xfId="2271" xr:uid="{00000000-0005-0000-0000-000045070000}"/>
    <cellStyle name="Normal 2 2 2 5 8 2" xfId="7501" xr:uid="{00000000-0005-0000-0000-000046070000}"/>
    <cellStyle name="Normal 2 2 2 5 9" xfId="5363" xr:uid="{00000000-0005-0000-0000-000047070000}"/>
    <cellStyle name="Normal 2 2 2 6" xfId="131" xr:uid="{00000000-0005-0000-0000-000048070000}"/>
    <cellStyle name="Normal 2 2 2 6 2" xfId="132" xr:uid="{00000000-0005-0000-0000-000049070000}"/>
    <cellStyle name="Normal 2 2 2 6 2 2" xfId="133" xr:uid="{00000000-0005-0000-0000-00004A070000}"/>
    <cellStyle name="Normal 2 2 2 6 2 2 2" xfId="2077" xr:uid="{00000000-0005-0000-0000-00004B070000}"/>
    <cellStyle name="Normal 2 2 2 6 2 2 2 2" xfId="5100" xr:uid="{00000000-0005-0000-0000-00004C070000}"/>
    <cellStyle name="Normal 2 2 2 6 2 2 2 2 2" xfId="10330" xr:uid="{00000000-0005-0000-0000-00004D070000}"/>
    <cellStyle name="Normal 2 2 2 6 2 2 2 3" xfId="3576" xr:uid="{00000000-0005-0000-0000-00004E070000}"/>
    <cellStyle name="Normal 2 2 2 6 2 2 2 3 2" xfId="8806" xr:uid="{00000000-0005-0000-0000-00004F070000}"/>
    <cellStyle name="Normal 2 2 2 6 2 2 2 4" xfId="7308" xr:uid="{00000000-0005-0000-0000-000050070000}"/>
    <cellStyle name="Normal 2 2 2 6 2 2 3" xfId="1312" xr:uid="{00000000-0005-0000-0000-000051070000}"/>
    <cellStyle name="Normal 2 2 2 6 2 2 3 2" xfId="4335" xr:uid="{00000000-0005-0000-0000-000052070000}"/>
    <cellStyle name="Normal 2 2 2 6 2 2 3 2 2" xfId="9565" xr:uid="{00000000-0005-0000-0000-000053070000}"/>
    <cellStyle name="Normal 2 2 2 6 2 2 3 3" xfId="6543" xr:uid="{00000000-0005-0000-0000-000054070000}"/>
    <cellStyle name="Normal 2 2 2 6 2 2 4" xfId="2811" xr:uid="{00000000-0005-0000-0000-000055070000}"/>
    <cellStyle name="Normal 2 2 2 6 2 2 4 2" xfId="8041" xr:uid="{00000000-0005-0000-0000-000056070000}"/>
    <cellStyle name="Normal 2 2 2 6 2 2 5" xfId="5373" xr:uid="{00000000-0005-0000-0000-000057070000}"/>
    <cellStyle name="Normal 2 2 2 6 2 3" xfId="1723" xr:uid="{00000000-0005-0000-0000-000058070000}"/>
    <cellStyle name="Normal 2 2 2 6 2 3 2" xfId="4746" xr:uid="{00000000-0005-0000-0000-000059070000}"/>
    <cellStyle name="Normal 2 2 2 6 2 3 2 2" xfId="9976" xr:uid="{00000000-0005-0000-0000-00005A070000}"/>
    <cellStyle name="Normal 2 2 2 6 2 3 3" xfId="3222" xr:uid="{00000000-0005-0000-0000-00005B070000}"/>
    <cellStyle name="Normal 2 2 2 6 2 3 3 2" xfId="8452" xr:uid="{00000000-0005-0000-0000-00005C070000}"/>
    <cellStyle name="Normal 2 2 2 6 2 3 4" xfId="6954" xr:uid="{00000000-0005-0000-0000-00005D070000}"/>
    <cellStyle name="Normal 2 2 2 6 2 4" xfId="958" xr:uid="{00000000-0005-0000-0000-00005E070000}"/>
    <cellStyle name="Normal 2 2 2 6 2 4 2" xfId="3981" xr:uid="{00000000-0005-0000-0000-00005F070000}"/>
    <cellStyle name="Normal 2 2 2 6 2 4 2 2" xfId="9211" xr:uid="{00000000-0005-0000-0000-000060070000}"/>
    <cellStyle name="Normal 2 2 2 6 2 4 3" xfId="6189" xr:uid="{00000000-0005-0000-0000-000061070000}"/>
    <cellStyle name="Normal 2 2 2 6 2 5" xfId="2457" xr:uid="{00000000-0005-0000-0000-000062070000}"/>
    <cellStyle name="Normal 2 2 2 6 2 5 2" xfId="7687" xr:uid="{00000000-0005-0000-0000-000063070000}"/>
    <cellStyle name="Normal 2 2 2 6 2 6" xfId="5372" xr:uid="{00000000-0005-0000-0000-000064070000}"/>
    <cellStyle name="Normal 2 2 2 6 3" xfId="134" xr:uid="{00000000-0005-0000-0000-000065070000}"/>
    <cellStyle name="Normal 2 2 2 6 3 2" xfId="1900" xr:uid="{00000000-0005-0000-0000-000066070000}"/>
    <cellStyle name="Normal 2 2 2 6 3 2 2" xfId="4923" xr:uid="{00000000-0005-0000-0000-000067070000}"/>
    <cellStyle name="Normal 2 2 2 6 3 2 2 2" xfId="10153" xr:uid="{00000000-0005-0000-0000-000068070000}"/>
    <cellStyle name="Normal 2 2 2 6 3 2 3" xfId="3399" xr:uid="{00000000-0005-0000-0000-000069070000}"/>
    <cellStyle name="Normal 2 2 2 6 3 2 3 2" xfId="8629" xr:uid="{00000000-0005-0000-0000-00006A070000}"/>
    <cellStyle name="Normal 2 2 2 6 3 2 4" xfId="7131" xr:uid="{00000000-0005-0000-0000-00006B070000}"/>
    <cellStyle name="Normal 2 2 2 6 3 3" xfId="1135" xr:uid="{00000000-0005-0000-0000-00006C070000}"/>
    <cellStyle name="Normal 2 2 2 6 3 3 2" xfId="4158" xr:uid="{00000000-0005-0000-0000-00006D070000}"/>
    <cellStyle name="Normal 2 2 2 6 3 3 2 2" xfId="9388" xr:uid="{00000000-0005-0000-0000-00006E070000}"/>
    <cellStyle name="Normal 2 2 2 6 3 3 3" xfId="6366" xr:uid="{00000000-0005-0000-0000-00006F070000}"/>
    <cellStyle name="Normal 2 2 2 6 3 4" xfId="2634" xr:uid="{00000000-0005-0000-0000-000070070000}"/>
    <cellStyle name="Normal 2 2 2 6 3 4 2" xfId="7864" xr:uid="{00000000-0005-0000-0000-000071070000}"/>
    <cellStyle name="Normal 2 2 2 6 3 5" xfId="5374" xr:uid="{00000000-0005-0000-0000-000072070000}"/>
    <cellStyle name="Normal 2 2 2 6 4" xfId="1546" xr:uid="{00000000-0005-0000-0000-000073070000}"/>
    <cellStyle name="Normal 2 2 2 6 4 2" xfId="4569" xr:uid="{00000000-0005-0000-0000-000074070000}"/>
    <cellStyle name="Normal 2 2 2 6 4 2 2" xfId="9799" xr:uid="{00000000-0005-0000-0000-000075070000}"/>
    <cellStyle name="Normal 2 2 2 6 4 3" xfId="3045" xr:uid="{00000000-0005-0000-0000-000076070000}"/>
    <cellStyle name="Normal 2 2 2 6 4 3 2" xfId="8275" xr:uid="{00000000-0005-0000-0000-000077070000}"/>
    <cellStyle name="Normal 2 2 2 6 4 4" xfId="6777" xr:uid="{00000000-0005-0000-0000-000078070000}"/>
    <cellStyle name="Normal 2 2 2 6 5" xfId="781" xr:uid="{00000000-0005-0000-0000-000079070000}"/>
    <cellStyle name="Normal 2 2 2 6 5 2" xfId="3804" xr:uid="{00000000-0005-0000-0000-00007A070000}"/>
    <cellStyle name="Normal 2 2 2 6 5 2 2" xfId="9034" xr:uid="{00000000-0005-0000-0000-00007B070000}"/>
    <cellStyle name="Normal 2 2 2 6 5 3" xfId="6012" xr:uid="{00000000-0005-0000-0000-00007C070000}"/>
    <cellStyle name="Normal 2 2 2 6 6" xfId="2280" xr:uid="{00000000-0005-0000-0000-00007D070000}"/>
    <cellStyle name="Normal 2 2 2 6 6 2" xfId="7510" xr:uid="{00000000-0005-0000-0000-00007E070000}"/>
    <cellStyle name="Normal 2 2 2 6 7" xfId="5371" xr:uid="{00000000-0005-0000-0000-00007F070000}"/>
    <cellStyle name="Normal 2 2 2 7" xfId="135" xr:uid="{00000000-0005-0000-0000-000080070000}"/>
    <cellStyle name="Normal 2 2 2 7 2" xfId="136" xr:uid="{00000000-0005-0000-0000-000081070000}"/>
    <cellStyle name="Normal 2 2 2 7 2 2" xfId="137" xr:uid="{00000000-0005-0000-0000-000082070000}"/>
    <cellStyle name="Normal 2 2 2 7 2 2 2" xfId="2089" xr:uid="{00000000-0005-0000-0000-000083070000}"/>
    <cellStyle name="Normal 2 2 2 7 2 2 2 2" xfId="5112" xr:uid="{00000000-0005-0000-0000-000084070000}"/>
    <cellStyle name="Normal 2 2 2 7 2 2 2 2 2" xfId="10342" xr:uid="{00000000-0005-0000-0000-000085070000}"/>
    <cellStyle name="Normal 2 2 2 7 2 2 2 3" xfId="3588" xr:uid="{00000000-0005-0000-0000-000086070000}"/>
    <cellStyle name="Normal 2 2 2 7 2 2 2 3 2" xfId="8818" xr:uid="{00000000-0005-0000-0000-000087070000}"/>
    <cellStyle name="Normal 2 2 2 7 2 2 2 4" xfId="7320" xr:uid="{00000000-0005-0000-0000-000088070000}"/>
    <cellStyle name="Normal 2 2 2 7 2 2 3" xfId="1324" xr:uid="{00000000-0005-0000-0000-000089070000}"/>
    <cellStyle name="Normal 2 2 2 7 2 2 3 2" xfId="4347" xr:uid="{00000000-0005-0000-0000-00008A070000}"/>
    <cellStyle name="Normal 2 2 2 7 2 2 3 2 2" xfId="9577" xr:uid="{00000000-0005-0000-0000-00008B070000}"/>
    <cellStyle name="Normal 2 2 2 7 2 2 3 3" xfId="6555" xr:uid="{00000000-0005-0000-0000-00008C070000}"/>
    <cellStyle name="Normal 2 2 2 7 2 2 4" xfId="2823" xr:uid="{00000000-0005-0000-0000-00008D070000}"/>
    <cellStyle name="Normal 2 2 2 7 2 2 4 2" xfId="8053" xr:uid="{00000000-0005-0000-0000-00008E070000}"/>
    <cellStyle name="Normal 2 2 2 7 2 2 5" xfId="5377" xr:uid="{00000000-0005-0000-0000-00008F070000}"/>
    <cellStyle name="Normal 2 2 2 7 2 3" xfId="1735" xr:uid="{00000000-0005-0000-0000-000090070000}"/>
    <cellStyle name="Normal 2 2 2 7 2 3 2" xfId="4758" xr:uid="{00000000-0005-0000-0000-000091070000}"/>
    <cellStyle name="Normal 2 2 2 7 2 3 2 2" xfId="9988" xr:uid="{00000000-0005-0000-0000-000092070000}"/>
    <cellStyle name="Normal 2 2 2 7 2 3 3" xfId="3234" xr:uid="{00000000-0005-0000-0000-000093070000}"/>
    <cellStyle name="Normal 2 2 2 7 2 3 3 2" xfId="8464" xr:uid="{00000000-0005-0000-0000-000094070000}"/>
    <cellStyle name="Normal 2 2 2 7 2 3 4" xfId="6966" xr:uid="{00000000-0005-0000-0000-000095070000}"/>
    <cellStyle name="Normal 2 2 2 7 2 4" xfId="970" xr:uid="{00000000-0005-0000-0000-000096070000}"/>
    <cellStyle name="Normal 2 2 2 7 2 4 2" xfId="3993" xr:uid="{00000000-0005-0000-0000-000097070000}"/>
    <cellStyle name="Normal 2 2 2 7 2 4 2 2" xfId="9223" xr:uid="{00000000-0005-0000-0000-000098070000}"/>
    <cellStyle name="Normal 2 2 2 7 2 4 3" xfId="6201" xr:uid="{00000000-0005-0000-0000-000099070000}"/>
    <cellStyle name="Normal 2 2 2 7 2 5" xfId="2469" xr:uid="{00000000-0005-0000-0000-00009A070000}"/>
    <cellStyle name="Normal 2 2 2 7 2 5 2" xfId="7699" xr:uid="{00000000-0005-0000-0000-00009B070000}"/>
    <cellStyle name="Normal 2 2 2 7 2 6" xfId="5376" xr:uid="{00000000-0005-0000-0000-00009C070000}"/>
    <cellStyle name="Normal 2 2 2 7 3" xfId="138" xr:uid="{00000000-0005-0000-0000-00009D070000}"/>
    <cellStyle name="Normal 2 2 2 7 3 2" xfId="1912" xr:uid="{00000000-0005-0000-0000-00009E070000}"/>
    <cellStyle name="Normal 2 2 2 7 3 2 2" xfId="4935" xr:uid="{00000000-0005-0000-0000-00009F070000}"/>
    <cellStyle name="Normal 2 2 2 7 3 2 2 2" xfId="10165" xr:uid="{00000000-0005-0000-0000-0000A0070000}"/>
    <cellStyle name="Normal 2 2 2 7 3 2 3" xfId="3411" xr:uid="{00000000-0005-0000-0000-0000A1070000}"/>
    <cellStyle name="Normal 2 2 2 7 3 2 3 2" xfId="8641" xr:uid="{00000000-0005-0000-0000-0000A2070000}"/>
    <cellStyle name="Normal 2 2 2 7 3 2 4" xfId="7143" xr:uid="{00000000-0005-0000-0000-0000A3070000}"/>
    <cellStyle name="Normal 2 2 2 7 3 3" xfId="1147" xr:uid="{00000000-0005-0000-0000-0000A4070000}"/>
    <cellStyle name="Normal 2 2 2 7 3 3 2" xfId="4170" xr:uid="{00000000-0005-0000-0000-0000A5070000}"/>
    <cellStyle name="Normal 2 2 2 7 3 3 2 2" xfId="9400" xr:uid="{00000000-0005-0000-0000-0000A6070000}"/>
    <cellStyle name="Normal 2 2 2 7 3 3 3" xfId="6378" xr:uid="{00000000-0005-0000-0000-0000A7070000}"/>
    <cellStyle name="Normal 2 2 2 7 3 4" xfId="2646" xr:uid="{00000000-0005-0000-0000-0000A8070000}"/>
    <cellStyle name="Normal 2 2 2 7 3 4 2" xfId="7876" xr:uid="{00000000-0005-0000-0000-0000A9070000}"/>
    <cellStyle name="Normal 2 2 2 7 3 5" xfId="5378" xr:uid="{00000000-0005-0000-0000-0000AA070000}"/>
    <cellStyle name="Normal 2 2 2 7 4" xfId="1558" xr:uid="{00000000-0005-0000-0000-0000AB070000}"/>
    <cellStyle name="Normal 2 2 2 7 4 2" xfId="4581" xr:uid="{00000000-0005-0000-0000-0000AC070000}"/>
    <cellStyle name="Normal 2 2 2 7 4 2 2" xfId="9811" xr:uid="{00000000-0005-0000-0000-0000AD070000}"/>
    <cellStyle name="Normal 2 2 2 7 4 3" xfId="3057" xr:uid="{00000000-0005-0000-0000-0000AE070000}"/>
    <cellStyle name="Normal 2 2 2 7 4 3 2" xfId="8287" xr:uid="{00000000-0005-0000-0000-0000AF070000}"/>
    <cellStyle name="Normal 2 2 2 7 4 4" xfId="6789" xr:uid="{00000000-0005-0000-0000-0000B0070000}"/>
    <cellStyle name="Normal 2 2 2 7 5" xfId="793" xr:uid="{00000000-0005-0000-0000-0000B1070000}"/>
    <cellStyle name="Normal 2 2 2 7 5 2" xfId="3816" xr:uid="{00000000-0005-0000-0000-0000B2070000}"/>
    <cellStyle name="Normal 2 2 2 7 5 2 2" xfId="9046" xr:uid="{00000000-0005-0000-0000-0000B3070000}"/>
    <cellStyle name="Normal 2 2 2 7 5 3" xfId="6024" xr:uid="{00000000-0005-0000-0000-0000B4070000}"/>
    <cellStyle name="Normal 2 2 2 7 6" xfId="2292" xr:uid="{00000000-0005-0000-0000-0000B5070000}"/>
    <cellStyle name="Normal 2 2 2 7 6 2" xfId="7522" xr:uid="{00000000-0005-0000-0000-0000B6070000}"/>
    <cellStyle name="Normal 2 2 2 7 7" xfId="5375" xr:uid="{00000000-0005-0000-0000-0000B7070000}"/>
    <cellStyle name="Normal 2 2 2 8" xfId="139" xr:uid="{00000000-0005-0000-0000-0000B8070000}"/>
    <cellStyle name="Normal 2 2 2 8 2" xfId="140" xr:uid="{00000000-0005-0000-0000-0000B9070000}"/>
    <cellStyle name="Normal 2 2 2 8 2 2" xfId="141" xr:uid="{00000000-0005-0000-0000-0000BA070000}"/>
    <cellStyle name="Normal 2 2 2 8 2 2 2" xfId="2103" xr:uid="{00000000-0005-0000-0000-0000BB070000}"/>
    <cellStyle name="Normal 2 2 2 8 2 2 2 2" xfId="5126" xr:uid="{00000000-0005-0000-0000-0000BC070000}"/>
    <cellStyle name="Normal 2 2 2 8 2 2 2 2 2" xfId="10356" xr:uid="{00000000-0005-0000-0000-0000BD070000}"/>
    <cellStyle name="Normal 2 2 2 8 2 2 2 3" xfId="3602" xr:uid="{00000000-0005-0000-0000-0000BE070000}"/>
    <cellStyle name="Normal 2 2 2 8 2 2 2 3 2" xfId="8832" xr:uid="{00000000-0005-0000-0000-0000BF070000}"/>
    <cellStyle name="Normal 2 2 2 8 2 2 2 4" xfId="7334" xr:uid="{00000000-0005-0000-0000-0000C0070000}"/>
    <cellStyle name="Normal 2 2 2 8 2 2 3" xfId="1338" xr:uid="{00000000-0005-0000-0000-0000C1070000}"/>
    <cellStyle name="Normal 2 2 2 8 2 2 3 2" xfId="4361" xr:uid="{00000000-0005-0000-0000-0000C2070000}"/>
    <cellStyle name="Normal 2 2 2 8 2 2 3 2 2" xfId="9591" xr:uid="{00000000-0005-0000-0000-0000C3070000}"/>
    <cellStyle name="Normal 2 2 2 8 2 2 3 3" xfId="6569" xr:uid="{00000000-0005-0000-0000-0000C4070000}"/>
    <cellStyle name="Normal 2 2 2 8 2 2 4" xfId="2837" xr:uid="{00000000-0005-0000-0000-0000C5070000}"/>
    <cellStyle name="Normal 2 2 2 8 2 2 4 2" xfId="8067" xr:uid="{00000000-0005-0000-0000-0000C6070000}"/>
    <cellStyle name="Normal 2 2 2 8 2 2 5" xfId="5381" xr:uid="{00000000-0005-0000-0000-0000C7070000}"/>
    <cellStyle name="Normal 2 2 2 8 2 3" xfId="1749" xr:uid="{00000000-0005-0000-0000-0000C8070000}"/>
    <cellStyle name="Normal 2 2 2 8 2 3 2" xfId="4772" xr:uid="{00000000-0005-0000-0000-0000C9070000}"/>
    <cellStyle name="Normal 2 2 2 8 2 3 2 2" xfId="10002" xr:uid="{00000000-0005-0000-0000-0000CA070000}"/>
    <cellStyle name="Normal 2 2 2 8 2 3 3" xfId="3248" xr:uid="{00000000-0005-0000-0000-0000CB070000}"/>
    <cellStyle name="Normal 2 2 2 8 2 3 3 2" xfId="8478" xr:uid="{00000000-0005-0000-0000-0000CC070000}"/>
    <cellStyle name="Normal 2 2 2 8 2 3 4" xfId="6980" xr:uid="{00000000-0005-0000-0000-0000CD070000}"/>
    <cellStyle name="Normal 2 2 2 8 2 4" xfId="984" xr:uid="{00000000-0005-0000-0000-0000CE070000}"/>
    <cellStyle name="Normal 2 2 2 8 2 4 2" xfId="4007" xr:uid="{00000000-0005-0000-0000-0000CF070000}"/>
    <cellStyle name="Normal 2 2 2 8 2 4 2 2" xfId="9237" xr:uid="{00000000-0005-0000-0000-0000D0070000}"/>
    <cellStyle name="Normal 2 2 2 8 2 4 3" xfId="6215" xr:uid="{00000000-0005-0000-0000-0000D1070000}"/>
    <cellStyle name="Normal 2 2 2 8 2 5" xfId="2483" xr:uid="{00000000-0005-0000-0000-0000D2070000}"/>
    <cellStyle name="Normal 2 2 2 8 2 5 2" xfId="7713" xr:uid="{00000000-0005-0000-0000-0000D3070000}"/>
    <cellStyle name="Normal 2 2 2 8 2 6" xfId="5380" xr:uid="{00000000-0005-0000-0000-0000D4070000}"/>
    <cellStyle name="Normal 2 2 2 8 3" xfId="142" xr:uid="{00000000-0005-0000-0000-0000D5070000}"/>
    <cellStyle name="Normal 2 2 2 8 3 2" xfId="1926" xr:uid="{00000000-0005-0000-0000-0000D6070000}"/>
    <cellStyle name="Normal 2 2 2 8 3 2 2" xfId="4949" xr:uid="{00000000-0005-0000-0000-0000D7070000}"/>
    <cellStyle name="Normal 2 2 2 8 3 2 2 2" xfId="10179" xr:uid="{00000000-0005-0000-0000-0000D8070000}"/>
    <cellStyle name="Normal 2 2 2 8 3 2 3" xfId="3425" xr:uid="{00000000-0005-0000-0000-0000D9070000}"/>
    <cellStyle name="Normal 2 2 2 8 3 2 3 2" xfId="8655" xr:uid="{00000000-0005-0000-0000-0000DA070000}"/>
    <cellStyle name="Normal 2 2 2 8 3 2 4" xfId="7157" xr:uid="{00000000-0005-0000-0000-0000DB070000}"/>
    <cellStyle name="Normal 2 2 2 8 3 3" xfId="1161" xr:uid="{00000000-0005-0000-0000-0000DC070000}"/>
    <cellStyle name="Normal 2 2 2 8 3 3 2" xfId="4184" xr:uid="{00000000-0005-0000-0000-0000DD070000}"/>
    <cellStyle name="Normal 2 2 2 8 3 3 2 2" xfId="9414" xr:uid="{00000000-0005-0000-0000-0000DE070000}"/>
    <cellStyle name="Normal 2 2 2 8 3 3 3" xfId="6392" xr:uid="{00000000-0005-0000-0000-0000DF070000}"/>
    <cellStyle name="Normal 2 2 2 8 3 4" xfId="2660" xr:uid="{00000000-0005-0000-0000-0000E0070000}"/>
    <cellStyle name="Normal 2 2 2 8 3 4 2" xfId="7890" xr:uid="{00000000-0005-0000-0000-0000E1070000}"/>
    <cellStyle name="Normal 2 2 2 8 3 5" xfId="5382" xr:uid="{00000000-0005-0000-0000-0000E2070000}"/>
    <cellStyle name="Normal 2 2 2 8 4" xfId="1572" xr:uid="{00000000-0005-0000-0000-0000E3070000}"/>
    <cellStyle name="Normal 2 2 2 8 4 2" xfId="4595" xr:uid="{00000000-0005-0000-0000-0000E4070000}"/>
    <cellStyle name="Normal 2 2 2 8 4 2 2" xfId="9825" xr:uid="{00000000-0005-0000-0000-0000E5070000}"/>
    <cellStyle name="Normal 2 2 2 8 4 3" xfId="3071" xr:uid="{00000000-0005-0000-0000-0000E6070000}"/>
    <cellStyle name="Normal 2 2 2 8 4 3 2" xfId="8301" xr:uid="{00000000-0005-0000-0000-0000E7070000}"/>
    <cellStyle name="Normal 2 2 2 8 4 4" xfId="6803" xr:uid="{00000000-0005-0000-0000-0000E8070000}"/>
    <cellStyle name="Normal 2 2 2 8 5" xfId="807" xr:uid="{00000000-0005-0000-0000-0000E9070000}"/>
    <cellStyle name="Normal 2 2 2 8 5 2" xfId="3830" xr:uid="{00000000-0005-0000-0000-0000EA070000}"/>
    <cellStyle name="Normal 2 2 2 8 5 2 2" xfId="9060" xr:uid="{00000000-0005-0000-0000-0000EB070000}"/>
    <cellStyle name="Normal 2 2 2 8 5 3" xfId="6038" xr:uid="{00000000-0005-0000-0000-0000EC070000}"/>
    <cellStyle name="Normal 2 2 2 8 6" xfId="2306" xr:uid="{00000000-0005-0000-0000-0000ED070000}"/>
    <cellStyle name="Normal 2 2 2 8 6 2" xfId="7536" xr:uid="{00000000-0005-0000-0000-0000EE070000}"/>
    <cellStyle name="Normal 2 2 2 8 7" xfId="5379" xr:uid="{00000000-0005-0000-0000-0000EF070000}"/>
    <cellStyle name="Normal 2 2 2 9" xfId="143" xr:uid="{00000000-0005-0000-0000-0000F0070000}"/>
    <cellStyle name="Normal 2 2 2 9 2" xfId="144" xr:uid="{00000000-0005-0000-0000-0000F1070000}"/>
    <cellStyle name="Normal 2 2 2 9 2 2" xfId="145" xr:uid="{00000000-0005-0000-0000-0000F2070000}"/>
    <cellStyle name="Normal 2 2 2 9 2 2 2" xfId="2159" xr:uid="{00000000-0005-0000-0000-0000F3070000}"/>
    <cellStyle name="Normal 2 2 2 9 2 2 2 2" xfId="5182" xr:uid="{00000000-0005-0000-0000-0000F4070000}"/>
    <cellStyle name="Normal 2 2 2 9 2 2 2 2 2" xfId="10412" xr:uid="{00000000-0005-0000-0000-0000F5070000}"/>
    <cellStyle name="Normal 2 2 2 9 2 2 2 3" xfId="3658" xr:uid="{00000000-0005-0000-0000-0000F6070000}"/>
    <cellStyle name="Normal 2 2 2 9 2 2 2 3 2" xfId="8888" xr:uid="{00000000-0005-0000-0000-0000F7070000}"/>
    <cellStyle name="Normal 2 2 2 9 2 2 2 4" xfId="7390" xr:uid="{00000000-0005-0000-0000-0000F8070000}"/>
    <cellStyle name="Normal 2 2 2 9 2 2 3" xfId="1394" xr:uid="{00000000-0005-0000-0000-0000F9070000}"/>
    <cellStyle name="Normal 2 2 2 9 2 2 3 2" xfId="4417" xr:uid="{00000000-0005-0000-0000-0000FA070000}"/>
    <cellStyle name="Normal 2 2 2 9 2 2 3 2 2" xfId="9647" xr:uid="{00000000-0005-0000-0000-0000FB070000}"/>
    <cellStyle name="Normal 2 2 2 9 2 2 3 3" xfId="6625" xr:uid="{00000000-0005-0000-0000-0000FC070000}"/>
    <cellStyle name="Normal 2 2 2 9 2 2 4" xfId="2893" xr:uid="{00000000-0005-0000-0000-0000FD070000}"/>
    <cellStyle name="Normal 2 2 2 9 2 2 4 2" xfId="8123" xr:uid="{00000000-0005-0000-0000-0000FE070000}"/>
    <cellStyle name="Normal 2 2 2 9 2 2 5" xfId="5385" xr:uid="{00000000-0005-0000-0000-0000FF070000}"/>
    <cellStyle name="Normal 2 2 2 9 2 3" xfId="1805" xr:uid="{00000000-0005-0000-0000-000000080000}"/>
    <cellStyle name="Normal 2 2 2 9 2 3 2" xfId="4828" xr:uid="{00000000-0005-0000-0000-000001080000}"/>
    <cellStyle name="Normal 2 2 2 9 2 3 2 2" xfId="10058" xr:uid="{00000000-0005-0000-0000-000002080000}"/>
    <cellStyle name="Normal 2 2 2 9 2 3 3" xfId="3304" xr:uid="{00000000-0005-0000-0000-000003080000}"/>
    <cellStyle name="Normal 2 2 2 9 2 3 3 2" xfId="8534" xr:uid="{00000000-0005-0000-0000-000004080000}"/>
    <cellStyle name="Normal 2 2 2 9 2 3 4" xfId="7036" xr:uid="{00000000-0005-0000-0000-000005080000}"/>
    <cellStyle name="Normal 2 2 2 9 2 4" xfId="1040" xr:uid="{00000000-0005-0000-0000-000006080000}"/>
    <cellStyle name="Normal 2 2 2 9 2 4 2" xfId="4063" xr:uid="{00000000-0005-0000-0000-000007080000}"/>
    <cellStyle name="Normal 2 2 2 9 2 4 2 2" xfId="9293" xr:uid="{00000000-0005-0000-0000-000008080000}"/>
    <cellStyle name="Normal 2 2 2 9 2 4 3" xfId="6271" xr:uid="{00000000-0005-0000-0000-000009080000}"/>
    <cellStyle name="Normal 2 2 2 9 2 5" xfId="2539" xr:uid="{00000000-0005-0000-0000-00000A080000}"/>
    <cellStyle name="Normal 2 2 2 9 2 5 2" xfId="7769" xr:uid="{00000000-0005-0000-0000-00000B080000}"/>
    <cellStyle name="Normal 2 2 2 9 2 6" xfId="5384" xr:uid="{00000000-0005-0000-0000-00000C080000}"/>
    <cellStyle name="Normal 2 2 2 9 3" xfId="146" xr:uid="{00000000-0005-0000-0000-00000D080000}"/>
    <cellStyle name="Normal 2 2 2 9 3 2" xfId="1982" xr:uid="{00000000-0005-0000-0000-00000E080000}"/>
    <cellStyle name="Normal 2 2 2 9 3 2 2" xfId="5005" xr:uid="{00000000-0005-0000-0000-00000F080000}"/>
    <cellStyle name="Normal 2 2 2 9 3 2 2 2" xfId="10235" xr:uid="{00000000-0005-0000-0000-000010080000}"/>
    <cellStyle name="Normal 2 2 2 9 3 2 3" xfId="3481" xr:uid="{00000000-0005-0000-0000-000011080000}"/>
    <cellStyle name="Normal 2 2 2 9 3 2 3 2" xfId="8711" xr:uid="{00000000-0005-0000-0000-000012080000}"/>
    <cellStyle name="Normal 2 2 2 9 3 2 4" xfId="7213" xr:uid="{00000000-0005-0000-0000-000013080000}"/>
    <cellStyle name="Normal 2 2 2 9 3 3" xfId="1217" xr:uid="{00000000-0005-0000-0000-000014080000}"/>
    <cellStyle name="Normal 2 2 2 9 3 3 2" xfId="4240" xr:uid="{00000000-0005-0000-0000-000015080000}"/>
    <cellStyle name="Normal 2 2 2 9 3 3 2 2" xfId="9470" xr:uid="{00000000-0005-0000-0000-000016080000}"/>
    <cellStyle name="Normal 2 2 2 9 3 3 3" xfId="6448" xr:uid="{00000000-0005-0000-0000-000017080000}"/>
    <cellStyle name="Normal 2 2 2 9 3 4" xfId="2716" xr:uid="{00000000-0005-0000-0000-000018080000}"/>
    <cellStyle name="Normal 2 2 2 9 3 4 2" xfId="7946" xr:uid="{00000000-0005-0000-0000-000019080000}"/>
    <cellStyle name="Normal 2 2 2 9 3 5" xfId="5386" xr:uid="{00000000-0005-0000-0000-00001A080000}"/>
    <cellStyle name="Normal 2 2 2 9 4" xfId="1628" xr:uid="{00000000-0005-0000-0000-00001B080000}"/>
    <cellStyle name="Normal 2 2 2 9 4 2" xfId="4651" xr:uid="{00000000-0005-0000-0000-00001C080000}"/>
    <cellStyle name="Normal 2 2 2 9 4 2 2" xfId="9881" xr:uid="{00000000-0005-0000-0000-00001D080000}"/>
    <cellStyle name="Normal 2 2 2 9 4 3" xfId="3127" xr:uid="{00000000-0005-0000-0000-00001E080000}"/>
    <cellStyle name="Normal 2 2 2 9 4 3 2" xfId="8357" xr:uid="{00000000-0005-0000-0000-00001F080000}"/>
    <cellStyle name="Normal 2 2 2 9 4 4" xfId="6859" xr:uid="{00000000-0005-0000-0000-000020080000}"/>
    <cellStyle name="Normal 2 2 2 9 5" xfId="863" xr:uid="{00000000-0005-0000-0000-000021080000}"/>
    <cellStyle name="Normal 2 2 2 9 5 2" xfId="3886" xr:uid="{00000000-0005-0000-0000-000022080000}"/>
    <cellStyle name="Normal 2 2 2 9 5 2 2" xfId="9116" xr:uid="{00000000-0005-0000-0000-000023080000}"/>
    <cellStyle name="Normal 2 2 2 9 5 3" xfId="6094" xr:uid="{00000000-0005-0000-0000-000024080000}"/>
    <cellStyle name="Normal 2 2 2 9 6" xfId="2362" xr:uid="{00000000-0005-0000-0000-000025080000}"/>
    <cellStyle name="Normal 2 2 2 9 6 2" xfId="7592" xr:uid="{00000000-0005-0000-0000-000026080000}"/>
    <cellStyle name="Normal 2 2 2 9 7" xfId="5383" xr:uid="{00000000-0005-0000-0000-000027080000}"/>
    <cellStyle name="Normal 2 2 20" xfId="722" xr:uid="{00000000-0005-0000-0000-000028080000}"/>
    <cellStyle name="Normal 2 2 20 2" xfId="3719" xr:uid="{00000000-0005-0000-0000-000029080000}"/>
    <cellStyle name="Normal 2 2 20 2 2" xfId="8949" xr:uid="{00000000-0005-0000-0000-00002A080000}"/>
    <cellStyle name="Normal 2 2 20 3" xfId="5953" xr:uid="{00000000-0005-0000-0000-00002B080000}"/>
    <cellStyle name="Normal 2 2 21" xfId="3732" xr:uid="{00000000-0005-0000-0000-00002C080000}"/>
    <cellStyle name="Normal 2 2 21 2" xfId="8962" xr:uid="{00000000-0005-0000-0000-00002D080000}"/>
    <cellStyle name="Normal 2 2 22" xfId="3745" xr:uid="{00000000-0005-0000-0000-00002E080000}"/>
    <cellStyle name="Normal 2 2 22 2" xfId="8975" xr:uid="{00000000-0005-0000-0000-00002F080000}"/>
    <cellStyle name="Normal 2 2 23" xfId="2221" xr:uid="{00000000-0005-0000-0000-000030080000}"/>
    <cellStyle name="Normal 2 2 23 2" xfId="7451" xr:uid="{00000000-0005-0000-0000-000031080000}"/>
    <cellStyle name="Normal 2 2 24" xfId="5307" xr:uid="{00000000-0005-0000-0000-000032080000}"/>
    <cellStyle name="Normal 2 2 3" xfId="147" xr:uid="{00000000-0005-0000-0000-000033080000}"/>
    <cellStyle name="Normal 2 2 3 10" xfId="148" xr:uid="{00000000-0005-0000-0000-000034080000}"/>
    <cellStyle name="Normal 2 2 3 10 2" xfId="149" xr:uid="{00000000-0005-0000-0000-000035080000}"/>
    <cellStyle name="Normal 2 2 3 10 2 2" xfId="150" xr:uid="{00000000-0005-0000-0000-000036080000}"/>
    <cellStyle name="Normal 2 2 3 10 2 2 2" xfId="2177" xr:uid="{00000000-0005-0000-0000-000037080000}"/>
    <cellStyle name="Normal 2 2 3 10 2 2 2 2" xfId="5200" xr:uid="{00000000-0005-0000-0000-000038080000}"/>
    <cellStyle name="Normal 2 2 3 10 2 2 2 2 2" xfId="10430" xr:uid="{00000000-0005-0000-0000-000039080000}"/>
    <cellStyle name="Normal 2 2 3 10 2 2 2 3" xfId="3676" xr:uid="{00000000-0005-0000-0000-00003A080000}"/>
    <cellStyle name="Normal 2 2 3 10 2 2 2 3 2" xfId="8906" xr:uid="{00000000-0005-0000-0000-00003B080000}"/>
    <cellStyle name="Normal 2 2 3 10 2 2 2 4" xfId="7408" xr:uid="{00000000-0005-0000-0000-00003C080000}"/>
    <cellStyle name="Normal 2 2 3 10 2 2 3" xfId="1412" xr:uid="{00000000-0005-0000-0000-00003D080000}"/>
    <cellStyle name="Normal 2 2 3 10 2 2 3 2" xfId="4435" xr:uid="{00000000-0005-0000-0000-00003E080000}"/>
    <cellStyle name="Normal 2 2 3 10 2 2 3 2 2" xfId="9665" xr:uid="{00000000-0005-0000-0000-00003F080000}"/>
    <cellStyle name="Normal 2 2 3 10 2 2 3 3" xfId="6643" xr:uid="{00000000-0005-0000-0000-000040080000}"/>
    <cellStyle name="Normal 2 2 3 10 2 2 4" xfId="2911" xr:uid="{00000000-0005-0000-0000-000041080000}"/>
    <cellStyle name="Normal 2 2 3 10 2 2 4 2" xfId="8141" xr:uid="{00000000-0005-0000-0000-000042080000}"/>
    <cellStyle name="Normal 2 2 3 10 2 2 5" xfId="5390" xr:uid="{00000000-0005-0000-0000-000043080000}"/>
    <cellStyle name="Normal 2 2 3 10 2 3" xfId="1823" xr:uid="{00000000-0005-0000-0000-000044080000}"/>
    <cellStyle name="Normal 2 2 3 10 2 3 2" xfId="4846" xr:uid="{00000000-0005-0000-0000-000045080000}"/>
    <cellStyle name="Normal 2 2 3 10 2 3 2 2" xfId="10076" xr:uid="{00000000-0005-0000-0000-000046080000}"/>
    <cellStyle name="Normal 2 2 3 10 2 3 3" xfId="3322" xr:uid="{00000000-0005-0000-0000-000047080000}"/>
    <cellStyle name="Normal 2 2 3 10 2 3 3 2" xfId="8552" xr:uid="{00000000-0005-0000-0000-000048080000}"/>
    <cellStyle name="Normal 2 2 3 10 2 3 4" xfId="7054" xr:uid="{00000000-0005-0000-0000-000049080000}"/>
    <cellStyle name="Normal 2 2 3 10 2 4" xfId="1058" xr:uid="{00000000-0005-0000-0000-00004A080000}"/>
    <cellStyle name="Normal 2 2 3 10 2 4 2" xfId="4081" xr:uid="{00000000-0005-0000-0000-00004B080000}"/>
    <cellStyle name="Normal 2 2 3 10 2 4 2 2" xfId="9311" xr:uid="{00000000-0005-0000-0000-00004C080000}"/>
    <cellStyle name="Normal 2 2 3 10 2 4 3" xfId="6289" xr:uid="{00000000-0005-0000-0000-00004D080000}"/>
    <cellStyle name="Normal 2 2 3 10 2 5" xfId="2557" xr:uid="{00000000-0005-0000-0000-00004E080000}"/>
    <cellStyle name="Normal 2 2 3 10 2 5 2" xfId="7787" xr:uid="{00000000-0005-0000-0000-00004F080000}"/>
    <cellStyle name="Normal 2 2 3 10 2 6" xfId="5389" xr:uid="{00000000-0005-0000-0000-000050080000}"/>
    <cellStyle name="Normal 2 2 3 10 3" xfId="151" xr:uid="{00000000-0005-0000-0000-000051080000}"/>
    <cellStyle name="Normal 2 2 3 10 3 2" xfId="2000" xr:uid="{00000000-0005-0000-0000-000052080000}"/>
    <cellStyle name="Normal 2 2 3 10 3 2 2" xfId="5023" xr:uid="{00000000-0005-0000-0000-000053080000}"/>
    <cellStyle name="Normal 2 2 3 10 3 2 2 2" xfId="10253" xr:uid="{00000000-0005-0000-0000-000054080000}"/>
    <cellStyle name="Normal 2 2 3 10 3 2 3" xfId="3499" xr:uid="{00000000-0005-0000-0000-000055080000}"/>
    <cellStyle name="Normal 2 2 3 10 3 2 3 2" xfId="8729" xr:uid="{00000000-0005-0000-0000-000056080000}"/>
    <cellStyle name="Normal 2 2 3 10 3 2 4" xfId="7231" xr:uid="{00000000-0005-0000-0000-000057080000}"/>
    <cellStyle name="Normal 2 2 3 10 3 3" xfId="1235" xr:uid="{00000000-0005-0000-0000-000058080000}"/>
    <cellStyle name="Normal 2 2 3 10 3 3 2" xfId="4258" xr:uid="{00000000-0005-0000-0000-000059080000}"/>
    <cellStyle name="Normal 2 2 3 10 3 3 2 2" xfId="9488" xr:uid="{00000000-0005-0000-0000-00005A080000}"/>
    <cellStyle name="Normal 2 2 3 10 3 3 3" xfId="6466" xr:uid="{00000000-0005-0000-0000-00005B080000}"/>
    <cellStyle name="Normal 2 2 3 10 3 4" xfId="2734" xr:uid="{00000000-0005-0000-0000-00005C080000}"/>
    <cellStyle name="Normal 2 2 3 10 3 4 2" xfId="7964" xr:uid="{00000000-0005-0000-0000-00005D080000}"/>
    <cellStyle name="Normal 2 2 3 10 3 5" xfId="5391" xr:uid="{00000000-0005-0000-0000-00005E080000}"/>
    <cellStyle name="Normal 2 2 3 10 4" xfId="1646" xr:uid="{00000000-0005-0000-0000-00005F080000}"/>
    <cellStyle name="Normal 2 2 3 10 4 2" xfId="4669" xr:uid="{00000000-0005-0000-0000-000060080000}"/>
    <cellStyle name="Normal 2 2 3 10 4 2 2" xfId="9899" xr:uid="{00000000-0005-0000-0000-000061080000}"/>
    <cellStyle name="Normal 2 2 3 10 4 3" xfId="3145" xr:uid="{00000000-0005-0000-0000-000062080000}"/>
    <cellStyle name="Normal 2 2 3 10 4 3 2" xfId="8375" xr:uid="{00000000-0005-0000-0000-000063080000}"/>
    <cellStyle name="Normal 2 2 3 10 4 4" xfId="6877" xr:uid="{00000000-0005-0000-0000-000064080000}"/>
    <cellStyle name="Normal 2 2 3 10 5" xfId="881" xr:uid="{00000000-0005-0000-0000-000065080000}"/>
    <cellStyle name="Normal 2 2 3 10 5 2" xfId="3904" xr:uid="{00000000-0005-0000-0000-000066080000}"/>
    <cellStyle name="Normal 2 2 3 10 5 2 2" xfId="9134" xr:uid="{00000000-0005-0000-0000-000067080000}"/>
    <cellStyle name="Normal 2 2 3 10 5 3" xfId="6112" xr:uid="{00000000-0005-0000-0000-000068080000}"/>
    <cellStyle name="Normal 2 2 3 10 6" xfId="2380" xr:uid="{00000000-0005-0000-0000-000069080000}"/>
    <cellStyle name="Normal 2 2 3 10 6 2" xfId="7610" xr:uid="{00000000-0005-0000-0000-00006A080000}"/>
    <cellStyle name="Normal 2 2 3 10 7" xfId="5388" xr:uid="{00000000-0005-0000-0000-00006B080000}"/>
    <cellStyle name="Normal 2 2 3 11" xfId="152" xr:uid="{00000000-0005-0000-0000-00006C080000}"/>
    <cellStyle name="Normal 2 2 3 11 2" xfId="153" xr:uid="{00000000-0005-0000-0000-00006D080000}"/>
    <cellStyle name="Normal 2 2 3 11 2 2" xfId="154" xr:uid="{00000000-0005-0000-0000-00006E080000}"/>
    <cellStyle name="Normal 2 2 3 11 2 2 2" xfId="2189" xr:uid="{00000000-0005-0000-0000-00006F080000}"/>
    <cellStyle name="Normal 2 2 3 11 2 2 2 2" xfId="5212" xr:uid="{00000000-0005-0000-0000-000070080000}"/>
    <cellStyle name="Normal 2 2 3 11 2 2 2 2 2" xfId="10442" xr:uid="{00000000-0005-0000-0000-000071080000}"/>
    <cellStyle name="Normal 2 2 3 11 2 2 2 3" xfId="3688" xr:uid="{00000000-0005-0000-0000-000072080000}"/>
    <cellStyle name="Normal 2 2 3 11 2 2 2 3 2" xfId="8918" xr:uid="{00000000-0005-0000-0000-000073080000}"/>
    <cellStyle name="Normal 2 2 3 11 2 2 2 4" xfId="7420" xr:uid="{00000000-0005-0000-0000-000074080000}"/>
    <cellStyle name="Normal 2 2 3 11 2 2 3" xfId="1424" xr:uid="{00000000-0005-0000-0000-000075080000}"/>
    <cellStyle name="Normal 2 2 3 11 2 2 3 2" xfId="4447" xr:uid="{00000000-0005-0000-0000-000076080000}"/>
    <cellStyle name="Normal 2 2 3 11 2 2 3 2 2" xfId="9677" xr:uid="{00000000-0005-0000-0000-000077080000}"/>
    <cellStyle name="Normal 2 2 3 11 2 2 3 3" xfId="6655" xr:uid="{00000000-0005-0000-0000-000078080000}"/>
    <cellStyle name="Normal 2 2 3 11 2 2 4" xfId="2923" xr:uid="{00000000-0005-0000-0000-000079080000}"/>
    <cellStyle name="Normal 2 2 3 11 2 2 4 2" xfId="8153" xr:uid="{00000000-0005-0000-0000-00007A080000}"/>
    <cellStyle name="Normal 2 2 3 11 2 2 5" xfId="5394" xr:uid="{00000000-0005-0000-0000-00007B080000}"/>
    <cellStyle name="Normal 2 2 3 11 2 3" xfId="1835" xr:uid="{00000000-0005-0000-0000-00007C080000}"/>
    <cellStyle name="Normal 2 2 3 11 2 3 2" xfId="4858" xr:uid="{00000000-0005-0000-0000-00007D080000}"/>
    <cellStyle name="Normal 2 2 3 11 2 3 2 2" xfId="10088" xr:uid="{00000000-0005-0000-0000-00007E080000}"/>
    <cellStyle name="Normal 2 2 3 11 2 3 3" xfId="3334" xr:uid="{00000000-0005-0000-0000-00007F080000}"/>
    <cellStyle name="Normal 2 2 3 11 2 3 3 2" xfId="8564" xr:uid="{00000000-0005-0000-0000-000080080000}"/>
    <cellStyle name="Normal 2 2 3 11 2 3 4" xfId="7066" xr:uid="{00000000-0005-0000-0000-000081080000}"/>
    <cellStyle name="Normal 2 2 3 11 2 4" xfId="1070" xr:uid="{00000000-0005-0000-0000-000082080000}"/>
    <cellStyle name="Normal 2 2 3 11 2 4 2" xfId="4093" xr:uid="{00000000-0005-0000-0000-000083080000}"/>
    <cellStyle name="Normal 2 2 3 11 2 4 2 2" xfId="9323" xr:uid="{00000000-0005-0000-0000-000084080000}"/>
    <cellStyle name="Normal 2 2 3 11 2 4 3" xfId="6301" xr:uid="{00000000-0005-0000-0000-000085080000}"/>
    <cellStyle name="Normal 2 2 3 11 2 5" xfId="2569" xr:uid="{00000000-0005-0000-0000-000086080000}"/>
    <cellStyle name="Normal 2 2 3 11 2 5 2" xfId="7799" xr:uid="{00000000-0005-0000-0000-000087080000}"/>
    <cellStyle name="Normal 2 2 3 11 2 6" xfId="5393" xr:uid="{00000000-0005-0000-0000-000088080000}"/>
    <cellStyle name="Normal 2 2 3 11 3" xfId="155" xr:uid="{00000000-0005-0000-0000-000089080000}"/>
    <cellStyle name="Normal 2 2 3 11 3 2" xfId="2012" xr:uid="{00000000-0005-0000-0000-00008A080000}"/>
    <cellStyle name="Normal 2 2 3 11 3 2 2" xfId="5035" xr:uid="{00000000-0005-0000-0000-00008B080000}"/>
    <cellStyle name="Normal 2 2 3 11 3 2 2 2" xfId="10265" xr:uid="{00000000-0005-0000-0000-00008C080000}"/>
    <cellStyle name="Normal 2 2 3 11 3 2 3" xfId="3511" xr:uid="{00000000-0005-0000-0000-00008D080000}"/>
    <cellStyle name="Normal 2 2 3 11 3 2 3 2" xfId="8741" xr:uid="{00000000-0005-0000-0000-00008E080000}"/>
    <cellStyle name="Normal 2 2 3 11 3 2 4" xfId="7243" xr:uid="{00000000-0005-0000-0000-00008F080000}"/>
    <cellStyle name="Normal 2 2 3 11 3 3" xfId="1247" xr:uid="{00000000-0005-0000-0000-000090080000}"/>
    <cellStyle name="Normal 2 2 3 11 3 3 2" xfId="4270" xr:uid="{00000000-0005-0000-0000-000091080000}"/>
    <cellStyle name="Normal 2 2 3 11 3 3 2 2" xfId="9500" xr:uid="{00000000-0005-0000-0000-000092080000}"/>
    <cellStyle name="Normal 2 2 3 11 3 3 3" xfId="6478" xr:uid="{00000000-0005-0000-0000-000093080000}"/>
    <cellStyle name="Normal 2 2 3 11 3 4" xfId="2746" xr:uid="{00000000-0005-0000-0000-000094080000}"/>
    <cellStyle name="Normal 2 2 3 11 3 4 2" xfId="7976" xr:uid="{00000000-0005-0000-0000-000095080000}"/>
    <cellStyle name="Normal 2 2 3 11 3 5" xfId="5395" xr:uid="{00000000-0005-0000-0000-000096080000}"/>
    <cellStyle name="Normal 2 2 3 11 4" xfId="1658" xr:uid="{00000000-0005-0000-0000-000097080000}"/>
    <cellStyle name="Normal 2 2 3 11 4 2" xfId="4681" xr:uid="{00000000-0005-0000-0000-000098080000}"/>
    <cellStyle name="Normal 2 2 3 11 4 2 2" xfId="9911" xr:uid="{00000000-0005-0000-0000-000099080000}"/>
    <cellStyle name="Normal 2 2 3 11 4 3" xfId="3157" xr:uid="{00000000-0005-0000-0000-00009A080000}"/>
    <cellStyle name="Normal 2 2 3 11 4 3 2" xfId="8387" xr:uid="{00000000-0005-0000-0000-00009B080000}"/>
    <cellStyle name="Normal 2 2 3 11 4 4" xfId="6889" xr:uid="{00000000-0005-0000-0000-00009C080000}"/>
    <cellStyle name="Normal 2 2 3 11 5" xfId="893" xr:uid="{00000000-0005-0000-0000-00009D080000}"/>
    <cellStyle name="Normal 2 2 3 11 5 2" xfId="3916" xr:uid="{00000000-0005-0000-0000-00009E080000}"/>
    <cellStyle name="Normal 2 2 3 11 5 2 2" xfId="9146" xr:uid="{00000000-0005-0000-0000-00009F080000}"/>
    <cellStyle name="Normal 2 2 3 11 5 3" xfId="6124" xr:uid="{00000000-0005-0000-0000-0000A0080000}"/>
    <cellStyle name="Normal 2 2 3 11 6" xfId="2392" xr:uid="{00000000-0005-0000-0000-0000A1080000}"/>
    <cellStyle name="Normal 2 2 3 11 6 2" xfId="7622" xr:uid="{00000000-0005-0000-0000-0000A2080000}"/>
    <cellStyle name="Normal 2 2 3 11 7" xfId="5392" xr:uid="{00000000-0005-0000-0000-0000A3080000}"/>
    <cellStyle name="Normal 2 2 3 12" xfId="156" xr:uid="{00000000-0005-0000-0000-0000A4080000}"/>
    <cellStyle name="Normal 2 2 3 12 2" xfId="157" xr:uid="{00000000-0005-0000-0000-0000A5080000}"/>
    <cellStyle name="Normal 2 2 3 12 2 2" xfId="2024" xr:uid="{00000000-0005-0000-0000-0000A6080000}"/>
    <cellStyle name="Normal 2 2 3 12 2 2 2" xfId="5047" xr:uid="{00000000-0005-0000-0000-0000A7080000}"/>
    <cellStyle name="Normal 2 2 3 12 2 2 2 2" xfId="10277" xr:uid="{00000000-0005-0000-0000-0000A8080000}"/>
    <cellStyle name="Normal 2 2 3 12 2 2 3" xfId="3523" xr:uid="{00000000-0005-0000-0000-0000A9080000}"/>
    <cellStyle name="Normal 2 2 3 12 2 2 3 2" xfId="8753" xr:uid="{00000000-0005-0000-0000-0000AA080000}"/>
    <cellStyle name="Normal 2 2 3 12 2 2 4" xfId="7255" xr:uid="{00000000-0005-0000-0000-0000AB080000}"/>
    <cellStyle name="Normal 2 2 3 12 2 3" xfId="1259" xr:uid="{00000000-0005-0000-0000-0000AC080000}"/>
    <cellStyle name="Normal 2 2 3 12 2 3 2" xfId="4282" xr:uid="{00000000-0005-0000-0000-0000AD080000}"/>
    <cellStyle name="Normal 2 2 3 12 2 3 2 2" xfId="9512" xr:uid="{00000000-0005-0000-0000-0000AE080000}"/>
    <cellStyle name="Normal 2 2 3 12 2 3 3" xfId="6490" xr:uid="{00000000-0005-0000-0000-0000AF080000}"/>
    <cellStyle name="Normal 2 2 3 12 2 4" xfId="2758" xr:uid="{00000000-0005-0000-0000-0000B0080000}"/>
    <cellStyle name="Normal 2 2 3 12 2 4 2" xfId="7988" xr:uid="{00000000-0005-0000-0000-0000B1080000}"/>
    <cellStyle name="Normal 2 2 3 12 2 5" xfId="5397" xr:uid="{00000000-0005-0000-0000-0000B2080000}"/>
    <cellStyle name="Normal 2 2 3 12 3" xfId="1670" xr:uid="{00000000-0005-0000-0000-0000B3080000}"/>
    <cellStyle name="Normal 2 2 3 12 3 2" xfId="4693" xr:uid="{00000000-0005-0000-0000-0000B4080000}"/>
    <cellStyle name="Normal 2 2 3 12 3 2 2" xfId="9923" xr:uid="{00000000-0005-0000-0000-0000B5080000}"/>
    <cellStyle name="Normal 2 2 3 12 3 3" xfId="3169" xr:uid="{00000000-0005-0000-0000-0000B6080000}"/>
    <cellStyle name="Normal 2 2 3 12 3 3 2" xfId="8399" xr:uid="{00000000-0005-0000-0000-0000B7080000}"/>
    <cellStyle name="Normal 2 2 3 12 3 4" xfId="6901" xr:uid="{00000000-0005-0000-0000-0000B8080000}"/>
    <cellStyle name="Normal 2 2 3 12 4" xfId="905" xr:uid="{00000000-0005-0000-0000-0000B9080000}"/>
    <cellStyle name="Normal 2 2 3 12 4 2" xfId="3928" xr:uid="{00000000-0005-0000-0000-0000BA080000}"/>
    <cellStyle name="Normal 2 2 3 12 4 2 2" xfId="9158" xr:uid="{00000000-0005-0000-0000-0000BB080000}"/>
    <cellStyle name="Normal 2 2 3 12 4 3" xfId="6136" xr:uid="{00000000-0005-0000-0000-0000BC080000}"/>
    <cellStyle name="Normal 2 2 3 12 5" xfId="2404" xr:uid="{00000000-0005-0000-0000-0000BD080000}"/>
    <cellStyle name="Normal 2 2 3 12 5 2" xfId="7634" xr:uid="{00000000-0005-0000-0000-0000BE080000}"/>
    <cellStyle name="Normal 2 2 3 12 6" xfId="5396" xr:uid="{00000000-0005-0000-0000-0000BF080000}"/>
    <cellStyle name="Normal 2 2 3 13" xfId="158" xr:uid="{00000000-0005-0000-0000-0000C0080000}"/>
    <cellStyle name="Normal 2 2 3 13 2" xfId="1847" xr:uid="{00000000-0005-0000-0000-0000C1080000}"/>
    <cellStyle name="Normal 2 2 3 13 2 2" xfId="4870" xr:uid="{00000000-0005-0000-0000-0000C2080000}"/>
    <cellStyle name="Normal 2 2 3 13 2 2 2" xfId="10100" xr:uid="{00000000-0005-0000-0000-0000C3080000}"/>
    <cellStyle name="Normal 2 2 3 13 2 3" xfId="3346" xr:uid="{00000000-0005-0000-0000-0000C4080000}"/>
    <cellStyle name="Normal 2 2 3 13 2 3 2" xfId="8576" xr:uid="{00000000-0005-0000-0000-0000C5080000}"/>
    <cellStyle name="Normal 2 2 3 13 2 4" xfId="7078" xr:uid="{00000000-0005-0000-0000-0000C6080000}"/>
    <cellStyle name="Normal 2 2 3 13 3" xfId="1082" xr:uid="{00000000-0005-0000-0000-0000C7080000}"/>
    <cellStyle name="Normal 2 2 3 13 3 2" xfId="4105" xr:uid="{00000000-0005-0000-0000-0000C8080000}"/>
    <cellStyle name="Normal 2 2 3 13 3 2 2" xfId="9335" xr:uid="{00000000-0005-0000-0000-0000C9080000}"/>
    <cellStyle name="Normal 2 2 3 13 3 3" xfId="6313" xr:uid="{00000000-0005-0000-0000-0000CA080000}"/>
    <cellStyle name="Normal 2 2 3 13 4" xfId="2581" xr:uid="{00000000-0005-0000-0000-0000CB080000}"/>
    <cellStyle name="Normal 2 2 3 13 4 2" xfId="7811" xr:uid="{00000000-0005-0000-0000-0000CC080000}"/>
    <cellStyle name="Normal 2 2 3 13 5" xfId="5398" xr:uid="{00000000-0005-0000-0000-0000CD080000}"/>
    <cellStyle name="Normal 2 2 3 14" xfId="1495" xr:uid="{00000000-0005-0000-0000-0000CE080000}"/>
    <cellStyle name="Normal 2 2 3 14 2" xfId="4518" xr:uid="{00000000-0005-0000-0000-0000CF080000}"/>
    <cellStyle name="Normal 2 2 3 14 2 2" xfId="9748" xr:uid="{00000000-0005-0000-0000-0000D0080000}"/>
    <cellStyle name="Normal 2 2 3 14 3" xfId="2994" xr:uid="{00000000-0005-0000-0000-0000D1080000}"/>
    <cellStyle name="Normal 2 2 3 14 3 2" xfId="8224" xr:uid="{00000000-0005-0000-0000-0000D2080000}"/>
    <cellStyle name="Normal 2 2 3 14 4" xfId="6726" xr:uid="{00000000-0005-0000-0000-0000D3080000}"/>
    <cellStyle name="Normal 2 2 3 15" xfId="1437" xr:uid="{00000000-0005-0000-0000-0000D4080000}"/>
    <cellStyle name="Normal 2 2 3 15 2" xfId="4460" xr:uid="{00000000-0005-0000-0000-0000D5080000}"/>
    <cellStyle name="Normal 2 2 3 15 2 2" xfId="9690" xr:uid="{00000000-0005-0000-0000-0000D6080000}"/>
    <cellStyle name="Normal 2 2 3 15 3" xfId="2936" xr:uid="{00000000-0005-0000-0000-0000D7080000}"/>
    <cellStyle name="Normal 2 2 3 15 3 2" xfId="8166" xr:uid="{00000000-0005-0000-0000-0000D8080000}"/>
    <cellStyle name="Normal 2 2 3 15 4" xfId="6668" xr:uid="{00000000-0005-0000-0000-0000D9080000}"/>
    <cellStyle name="Normal 2 2 3 16" xfId="2201" xr:uid="{00000000-0005-0000-0000-0000DA080000}"/>
    <cellStyle name="Normal 2 2 3 16 2" xfId="5224" xr:uid="{00000000-0005-0000-0000-0000DB080000}"/>
    <cellStyle name="Normal 2 2 3 16 2 2" xfId="10454" xr:uid="{00000000-0005-0000-0000-0000DC080000}"/>
    <cellStyle name="Normal 2 2 3 16 3" xfId="3700" xr:uid="{00000000-0005-0000-0000-0000DD080000}"/>
    <cellStyle name="Normal 2 2 3 16 3 2" xfId="8930" xr:uid="{00000000-0005-0000-0000-0000DE080000}"/>
    <cellStyle name="Normal 2 2 3 16 4" xfId="7432" xr:uid="{00000000-0005-0000-0000-0000DF080000}"/>
    <cellStyle name="Normal 2 2 3 17" xfId="2215" xr:uid="{00000000-0005-0000-0000-0000E0080000}"/>
    <cellStyle name="Normal 2 2 3 17 2" xfId="5237" xr:uid="{00000000-0005-0000-0000-0000E1080000}"/>
    <cellStyle name="Normal 2 2 3 17 2 2" xfId="10467" xr:uid="{00000000-0005-0000-0000-0000E2080000}"/>
    <cellStyle name="Normal 2 2 3 17 3" xfId="3713" xr:uid="{00000000-0005-0000-0000-0000E3080000}"/>
    <cellStyle name="Normal 2 2 3 17 3 2" xfId="8943" xr:uid="{00000000-0005-0000-0000-0000E4080000}"/>
    <cellStyle name="Normal 2 2 3 17 4" xfId="7445" xr:uid="{00000000-0005-0000-0000-0000E5080000}"/>
    <cellStyle name="Normal 2 2 3 18" xfId="730" xr:uid="{00000000-0005-0000-0000-0000E6080000}"/>
    <cellStyle name="Normal 2 2 3 18 2" xfId="3726" xr:uid="{00000000-0005-0000-0000-0000E7080000}"/>
    <cellStyle name="Normal 2 2 3 18 2 2" xfId="8956" xr:uid="{00000000-0005-0000-0000-0000E8080000}"/>
    <cellStyle name="Normal 2 2 3 18 3" xfId="5961" xr:uid="{00000000-0005-0000-0000-0000E9080000}"/>
    <cellStyle name="Normal 2 2 3 19" xfId="3739" xr:uid="{00000000-0005-0000-0000-0000EA080000}"/>
    <cellStyle name="Normal 2 2 3 19 2" xfId="8969" xr:uid="{00000000-0005-0000-0000-0000EB080000}"/>
    <cellStyle name="Normal 2 2 3 2" xfId="159" xr:uid="{00000000-0005-0000-0000-0000EC080000}"/>
    <cellStyle name="Normal 2 2 3 2 2" xfId="160" xr:uid="{00000000-0005-0000-0000-0000ED080000}"/>
    <cellStyle name="Normal 2 2 3 2 2 2" xfId="161" xr:uid="{00000000-0005-0000-0000-0000EE080000}"/>
    <cellStyle name="Normal 2 2 3 2 2 2 2" xfId="162" xr:uid="{00000000-0005-0000-0000-0000EF080000}"/>
    <cellStyle name="Normal 2 2 3 2 2 2 2 2" xfId="2118" xr:uid="{00000000-0005-0000-0000-0000F0080000}"/>
    <cellStyle name="Normal 2 2 3 2 2 2 2 2 2" xfId="5141" xr:uid="{00000000-0005-0000-0000-0000F1080000}"/>
    <cellStyle name="Normal 2 2 3 2 2 2 2 2 2 2" xfId="10371" xr:uid="{00000000-0005-0000-0000-0000F2080000}"/>
    <cellStyle name="Normal 2 2 3 2 2 2 2 2 3" xfId="3617" xr:uid="{00000000-0005-0000-0000-0000F3080000}"/>
    <cellStyle name="Normal 2 2 3 2 2 2 2 2 3 2" xfId="8847" xr:uid="{00000000-0005-0000-0000-0000F4080000}"/>
    <cellStyle name="Normal 2 2 3 2 2 2 2 2 4" xfId="7349" xr:uid="{00000000-0005-0000-0000-0000F5080000}"/>
    <cellStyle name="Normal 2 2 3 2 2 2 2 3" xfId="1353" xr:uid="{00000000-0005-0000-0000-0000F6080000}"/>
    <cellStyle name="Normal 2 2 3 2 2 2 2 3 2" xfId="4376" xr:uid="{00000000-0005-0000-0000-0000F7080000}"/>
    <cellStyle name="Normal 2 2 3 2 2 2 2 3 2 2" xfId="9606" xr:uid="{00000000-0005-0000-0000-0000F8080000}"/>
    <cellStyle name="Normal 2 2 3 2 2 2 2 3 3" xfId="6584" xr:uid="{00000000-0005-0000-0000-0000F9080000}"/>
    <cellStyle name="Normal 2 2 3 2 2 2 2 4" xfId="2852" xr:uid="{00000000-0005-0000-0000-0000FA080000}"/>
    <cellStyle name="Normal 2 2 3 2 2 2 2 4 2" xfId="8082" xr:uid="{00000000-0005-0000-0000-0000FB080000}"/>
    <cellStyle name="Normal 2 2 3 2 2 2 2 5" xfId="5402" xr:uid="{00000000-0005-0000-0000-0000FC080000}"/>
    <cellStyle name="Normal 2 2 3 2 2 2 3" xfId="1764" xr:uid="{00000000-0005-0000-0000-0000FD080000}"/>
    <cellStyle name="Normal 2 2 3 2 2 2 3 2" xfId="4787" xr:uid="{00000000-0005-0000-0000-0000FE080000}"/>
    <cellStyle name="Normal 2 2 3 2 2 2 3 2 2" xfId="10017" xr:uid="{00000000-0005-0000-0000-0000FF080000}"/>
    <cellStyle name="Normal 2 2 3 2 2 2 3 3" xfId="3263" xr:uid="{00000000-0005-0000-0000-000000090000}"/>
    <cellStyle name="Normal 2 2 3 2 2 2 3 3 2" xfId="8493" xr:uid="{00000000-0005-0000-0000-000001090000}"/>
    <cellStyle name="Normal 2 2 3 2 2 2 3 4" xfId="6995" xr:uid="{00000000-0005-0000-0000-000002090000}"/>
    <cellStyle name="Normal 2 2 3 2 2 2 4" xfId="999" xr:uid="{00000000-0005-0000-0000-000003090000}"/>
    <cellStyle name="Normal 2 2 3 2 2 2 4 2" xfId="4022" xr:uid="{00000000-0005-0000-0000-000004090000}"/>
    <cellStyle name="Normal 2 2 3 2 2 2 4 2 2" xfId="9252" xr:uid="{00000000-0005-0000-0000-000005090000}"/>
    <cellStyle name="Normal 2 2 3 2 2 2 4 3" xfId="6230" xr:uid="{00000000-0005-0000-0000-000006090000}"/>
    <cellStyle name="Normal 2 2 3 2 2 2 5" xfId="2498" xr:uid="{00000000-0005-0000-0000-000007090000}"/>
    <cellStyle name="Normal 2 2 3 2 2 2 5 2" xfId="7728" xr:uid="{00000000-0005-0000-0000-000008090000}"/>
    <cellStyle name="Normal 2 2 3 2 2 2 6" xfId="5401" xr:uid="{00000000-0005-0000-0000-000009090000}"/>
    <cellStyle name="Normal 2 2 3 2 2 3" xfId="163" xr:uid="{00000000-0005-0000-0000-00000A090000}"/>
    <cellStyle name="Normal 2 2 3 2 2 3 2" xfId="1941" xr:uid="{00000000-0005-0000-0000-00000B090000}"/>
    <cellStyle name="Normal 2 2 3 2 2 3 2 2" xfId="4964" xr:uid="{00000000-0005-0000-0000-00000C090000}"/>
    <cellStyle name="Normal 2 2 3 2 2 3 2 2 2" xfId="10194" xr:uid="{00000000-0005-0000-0000-00000D090000}"/>
    <cellStyle name="Normal 2 2 3 2 2 3 2 3" xfId="3440" xr:uid="{00000000-0005-0000-0000-00000E090000}"/>
    <cellStyle name="Normal 2 2 3 2 2 3 2 3 2" xfId="8670" xr:uid="{00000000-0005-0000-0000-00000F090000}"/>
    <cellStyle name="Normal 2 2 3 2 2 3 2 4" xfId="7172" xr:uid="{00000000-0005-0000-0000-000010090000}"/>
    <cellStyle name="Normal 2 2 3 2 2 3 3" xfId="1176" xr:uid="{00000000-0005-0000-0000-000011090000}"/>
    <cellStyle name="Normal 2 2 3 2 2 3 3 2" xfId="4199" xr:uid="{00000000-0005-0000-0000-000012090000}"/>
    <cellStyle name="Normal 2 2 3 2 2 3 3 2 2" xfId="9429" xr:uid="{00000000-0005-0000-0000-000013090000}"/>
    <cellStyle name="Normal 2 2 3 2 2 3 3 3" xfId="6407" xr:uid="{00000000-0005-0000-0000-000014090000}"/>
    <cellStyle name="Normal 2 2 3 2 2 3 4" xfId="2675" xr:uid="{00000000-0005-0000-0000-000015090000}"/>
    <cellStyle name="Normal 2 2 3 2 2 3 4 2" xfId="7905" xr:uid="{00000000-0005-0000-0000-000016090000}"/>
    <cellStyle name="Normal 2 2 3 2 2 3 5" xfId="5403" xr:uid="{00000000-0005-0000-0000-000017090000}"/>
    <cellStyle name="Normal 2 2 3 2 2 4" xfId="1587" xr:uid="{00000000-0005-0000-0000-000018090000}"/>
    <cellStyle name="Normal 2 2 3 2 2 4 2" xfId="4610" xr:uid="{00000000-0005-0000-0000-000019090000}"/>
    <cellStyle name="Normal 2 2 3 2 2 4 2 2" xfId="9840" xr:uid="{00000000-0005-0000-0000-00001A090000}"/>
    <cellStyle name="Normal 2 2 3 2 2 4 3" xfId="3086" xr:uid="{00000000-0005-0000-0000-00001B090000}"/>
    <cellStyle name="Normal 2 2 3 2 2 4 3 2" xfId="8316" xr:uid="{00000000-0005-0000-0000-00001C090000}"/>
    <cellStyle name="Normal 2 2 3 2 2 4 4" xfId="6818" xr:uid="{00000000-0005-0000-0000-00001D090000}"/>
    <cellStyle name="Normal 2 2 3 2 2 5" xfId="822" xr:uid="{00000000-0005-0000-0000-00001E090000}"/>
    <cellStyle name="Normal 2 2 3 2 2 5 2" xfId="3845" xr:uid="{00000000-0005-0000-0000-00001F090000}"/>
    <cellStyle name="Normal 2 2 3 2 2 5 2 2" xfId="9075" xr:uid="{00000000-0005-0000-0000-000020090000}"/>
    <cellStyle name="Normal 2 2 3 2 2 5 3" xfId="6053" xr:uid="{00000000-0005-0000-0000-000021090000}"/>
    <cellStyle name="Normal 2 2 3 2 2 6" xfId="2321" xr:uid="{00000000-0005-0000-0000-000022090000}"/>
    <cellStyle name="Normal 2 2 3 2 2 6 2" xfId="7551" xr:uid="{00000000-0005-0000-0000-000023090000}"/>
    <cellStyle name="Normal 2 2 3 2 2 7" xfId="5400" xr:uid="{00000000-0005-0000-0000-000024090000}"/>
    <cellStyle name="Normal 2 2 3 2 3" xfId="164" xr:uid="{00000000-0005-0000-0000-000025090000}"/>
    <cellStyle name="Normal 2 2 3 2 3 2" xfId="165" xr:uid="{00000000-0005-0000-0000-000026090000}"/>
    <cellStyle name="Normal 2 2 3 2 3 2 2" xfId="2036" xr:uid="{00000000-0005-0000-0000-000027090000}"/>
    <cellStyle name="Normal 2 2 3 2 3 2 2 2" xfId="5059" xr:uid="{00000000-0005-0000-0000-000028090000}"/>
    <cellStyle name="Normal 2 2 3 2 3 2 2 2 2" xfId="10289" xr:uid="{00000000-0005-0000-0000-000029090000}"/>
    <cellStyle name="Normal 2 2 3 2 3 2 2 3" xfId="3535" xr:uid="{00000000-0005-0000-0000-00002A090000}"/>
    <cellStyle name="Normal 2 2 3 2 3 2 2 3 2" xfId="8765" xr:uid="{00000000-0005-0000-0000-00002B090000}"/>
    <cellStyle name="Normal 2 2 3 2 3 2 2 4" xfId="7267" xr:uid="{00000000-0005-0000-0000-00002C090000}"/>
    <cellStyle name="Normal 2 2 3 2 3 2 3" xfId="1271" xr:uid="{00000000-0005-0000-0000-00002D090000}"/>
    <cellStyle name="Normal 2 2 3 2 3 2 3 2" xfId="4294" xr:uid="{00000000-0005-0000-0000-00002E090000}"/>
    <cellStyle name="Normal 2 2 3 2 3 2 3 2 2" xfId="9524" xr:uid="{00000000-0005-0000-0000-00002F090000}"/>
    <cellStyle name="Normal 2 2 3 2 3 2 3 3" xfId="6502" xr:uid="{00000000-0005-0000-0000-000030090000}"/>
    <cellStyle name="Normal 2 2 3 2 3 2 4" xfId="2770" xr:uid="{00000000-0005-0000-0000-000031090000}"/>
    <cellStyle name="Normal 2 2 3 2 3 2 4 2" xfId="8000" xr:uid="{00000000-0005-0000-0000-000032090000}"/>
    <cellStyle name="Normal 2 2 3 2 3 2 5" xfId="5405" xr:uid="{00000000-0005-0000-0000-000033090000}"/>
    <cellStyle name="Normal 2 2 3 2 3 3" xfId="1682" xr:uid="{00000000-0005-0000-0000-000034090000}"/>
    <cellStyle name="Normal 2 2 3 2 3 3 2" xfId="4705" xr:uid="{00000000-0005-0000-0000-000035090000}"/>
    <cellStyle name="Normal 2 2 3 2 3 3 2 2" xfId="9935" xr:uid="{00000000-0005-0000-0000-000036090000}"/>
    <cellStyle name="Normal 2 2 3 2 3 3 3" xfId="3181" xr:uid="{00000000-0005-0000-0000-000037090000}"/>
    <cellStyle name="Normal 2 2 3 2 3 3 3 2" xfId="8411" xr:uid="{00000000-0005-0000-0000-000038090000}"/>
    <cellStyle name="Normal 2 2 3 2 3 3 4" xfId="6913" xr:uid="{00000000-0005-0000-0000-000039090000}"/>
    <cellStyle name="Normal 2 2 3 2 3 4" xfId="917" xr:uid="{00000000-0005-0000-0000-00003A090000}"/>
    <cellStyle name="Normal 2 2 3 2 3 4 2" xfId="3940" xr:uid="{00000000-0005-0000-0000-00003B090000}"/>
    <cellStyle name="Normal 2 2 3 2 3 4 2 2" xfId="9170" xr:uid="{00000000-0005-0000-0000-00003C090000}"/>
    <cellStyle name="Normal 2 2 3 2 3 4 3" xfId="6148" xr:uid="{00000000-0005-0000-0000-00003D090000}"/>
    <cellStyle name="Normal 2 2 3 2 3 5" xfId="2416" xr:uid="{00000000-0005-0000-0000-00003E090000}"/>
    <cellStyle name="Normal 2 2 3 2 3 5 2" xfId="7646" xr:uid="{00000000-0005-0000-0000-00003F090000}"/>
    <cellStyle name="Normal 2 2 3 2 3 6" xfId="5404" xr:uid="{00000000-0005-0000-0000-000040090000}"/>
    <cellStyle name="Normal 2 2 3 2 4" xfId="166" xr:uid="{00000000-0005-0000-0000-000041090000}"/>
    <cellStyle name="Normal 2 2 3 2 4 2" xfId="1859" xr:uid="{00000000-0005-0000-0000-000042090000}"/>
    <cellStyle name="Normal 2 2 3 2 4 2 2" xfId="4882" xr:uid="{00000000-0005-0000-0000-000043090000}"/>
    <cellStyle name="Normal 2 2 3 2 4 2 2 2" xfId="10112" xr:uid="{00000000-0005-0000-0000-000044090000}"/>
    <cellStyle name="Normal 2 2 3 2 4 2 3" xfId="3358" xr:uid="{00000000-0005-0000-0000-000045090000}"/>
    <cellStyle name="Normal 2 2 3 2 4 2 3 2" xfId="8588" xr:uid="{00000000-0005-0000-0000-000046090000}"/>
    <cellStyle name="Normal 2 2 3 2 4 2 4" xfId="7090" xr:uid="{00000000-0005-0000-0000-000047090000}"/>
    <cellStyle name="Normal 2 2 3 2 4 3" xfId="1094" xr:uid="{00000000-0005-0000-0000-000048090000}"/>
    <cellStyle name="Normal 2 2 3 2 4 3 2" xfId="4117" xr:uid="{00000000-0005-0000-0000-000049090000}"/>
    <cellStyle name="Normal 2 2 3 2 4 3 2 2" xfId="9347" xr:uid="{00000000-0005-0000-0000-00004A090000}"/>
    <cellStyle name="Normal 2 2 3 2 4 3 3" xfId="6325" xr:uid="{00000000-0005-0000-0000-00004B090000}"/>
    <cellStyle name="Normal 2 2 3 2 4 4" xfId="2593" xr:uid="{00000000-0005-0000-0000-00004C090000}"/>
    <cellStyle name="Normal 2 2 3 2 4 4 2" xfId="7823" xr:uid="{00000000-0005-0000-0000-00004D090000}"/>
    <cellStyle name="Normal 2 2 3 2 4 5" xfId="5406" xr:uid="{00000000-0005-0000-0000-00004E090000}"/>
    <cellStyle name="Normal 2 2 3 2 5" xfId="1505" xr:uid="{00000000-0005-0000-0000-00004F090000}"/>
    <cellStyle name="Normal 2 2 3 2 5 2" xfId="4528" xr:uid="{00000000-0005-0000-0000-000050090000}"/>
    <cellStyle name="Normal 2 2 3 2 5 2 2" xfId="9758" xr:uid="{00000000-0005-0000-0000-000051090000}"/>
    <cellStyle name="Normal 2 2 3 2 5 3" xfId="3004" xr:uid="{00000000-0005-0000-0000-000052090000}"/>
    <cellStyle name="Normal 2 2 3 2 5 3 2" xfId="8234" xr:uid="{00000000-0005-0000-0000-000053090000}"/>
    <cellStyle name="Normal 2 2 3 2 5 4" xfId="6736" xr:uid="{00000000-0005-0000-0000-000054090000}"/>
    <cellStyle name="Normal 2 2 3 2 6" xfId="1447" xr:uid="{00000000-0005-0000-0000-000055090000}"/>
    <cellStyle name="Normal 2 2 3 2 6 2" xfId="4470" xr:uid="{00000000-0005-0000-0000-000056090000}"/>
    <cellStyle name="Normal 2 2 3 2 6 2 2" xfId="9700" xr:uid="{00000000-0005-0000-0000-000057090000}"/>
    <cellStyle name="Normal 2 2 3 2 6 3" xfId="2946" xr:uid="{00000000-0005-0000-0000-000058090000}"/>
    <cellStyle name="Normal 2 2 3 2 6 3 2" xfId="8176" xr:uid="{00000000-0005-0000-0000-000059090000}"/>
    <cellStyle name="Normal 2 2 3 2 6 4" xfId="6678" xr:uid="{00000000-0005-0000-0000-00005A090000}"/>
    <cellStyle name="Normal 2 2 3 2 7" xfId="740" xr:uid="{00000000-0005-0000-0000-00005B090000}"/>
    <cellStyle name="Normal 2 2 3 2 7 2" xfId="3763" xr:uid="{00000000-0005-0000-0000-00005C090000}"/>
    <cellStyle name="Normal 2 2 3 2 7 2 2" xfId="8993" xr:uid="{00000000-0005-0000-0000-00005D090000}"/>
    <cellStyle name="Normal 2 2 3 2 7 3" xfId="5971" xr:uid="{00000000-0005-0000-0000-00005E090000}"/>
    <cellStyle name="Normal 2 2 3 2 8" xfId="2239" xr:uid="{00000000-0005-0000-0000-00005F090000}"/>
    <cellStyle name="Normal 2 2 3 2 8 2" xfId="7469" xr:uid="{00000000-0005-0000-0000-000060090000}"/>
    <cellStyle name="Normal 2 2 3 2 9" xfId="5399" xr:uid="{00000000-0005-0000-0000-000061090000}"/>
    <cellStyle name="Normal 2 2 3 20" xfId="3753" xr:uid="{00000000-0005-0000-0000-000062090000}"/>
    <cellStyle name="Normal 2 2 3 20 2" xfId="8983" xr:uid="{00000000-0005-0000-0000-000063090000}"/>
    <cellStyle name="Normal 2 2 3 21" xfId="2229" xr:uid="{00000000-0005-0000-0000-000064090000}"/>
    <cellStyle name="Normal 2 2 3 21 2" xfId="7459" xr:uid="{00000000-0005-0000-0000-000065090000}"/>
    <cellStyle name="Normal 2 2 3 22" xfId="5387" xr:uid="{00000000-0005-0000-0000-000066090000}"/>
    <cellStyle name="Normal 2 2 3 3" xfId="167" xr:uid="{00000000-0005-0000-0000-000067090000}"/>
    <cellStyle name="Normal 2 2 3 3 2" xfId="168" xr:uid="{00000000-0005-0000-0000-000068090000}"/>
    <cellStyle name="Normal 2 2 3 3 2 2" xfId="169" xr:uid="{00000000-0005-0000-0000-000069090000}"/>
    <cellStyle name="Normal 2 2 3 3 2 2 2" xfId="170" xr:uid="{00000000-0005-0000-0000-00006A090000}"/>
    <cellStyle name="Normal 2 2 3 3 2 2 2 2" xfId="2130" xr:uid="{00000000-0005-0000-0000-00006B090000}"/>
    <cellStyle name="Normal 2 2 3 3 2 2 2 2 2" xfId="5153" xr:uid="{00000000-0005-0000-0000-00006C090000}"/>
    <cellStyle name="Normal 2 2 3 3 2 2 2 2 2 2" xfId="10383" xr:uid="{00000000-0005-0000-0000-00006D090000}"/>
    <cellStyle name="Normal 2 2 3 3 2 2 2 2 3" xfId="3629" xr:uid="{00000000-0005-0000-0000-00006E090000}"/>
    <cellStyle name="Normal 2 2 3 3 2 2 2 2 3 2" xfId="8859" xr:uid="{00000000-0005-0000-0000-00006F090000}"/>
    <cellStyle name="Normal 2 2 3 3 2 2 2 2 4" xfId="7361" xr:uid="{00000000-0005-0000-0000-000070090000}"/>
    <cellStyle name="Normal 2 2 3 3 2 2 2 3" xfId="1365" xr:uid="{00000000-0005-0000-0000-000071090000}"/>
    <cellStyle name="Normal 2 2 3 3 2 2 2 3 2" xfId="4388" xr:uid="{00000000-0005-0000-0000-000072090000}"/>
    <cellStyle name="Normal 2 2 3 3 2 2 2 3 2 2" xfId="9618" xr:uid="{00000000-0005-0000-0000-000073090000}"/>
    <cellStyle name="Normal 2 2 3 3 2 2 2 3 3" xfId="6596" xr:uid="{00000000-0005-0000-0000-000074090000}"/>
    <cellStyle name="Normal 2 2 3 3 2 2 2 4" xfId="2864" xr:uid="{00000000-0005-0000-0000-000075090000}"/>
    <cellStyle name="Normal 2 2 3 3 2 2 2 4 2" xfId="8094" xr:uid="{00000000-0005-0000-0000-000076090000}"/>
    <cellStyle name="Normal 2 2 3 3 2 2 2 5" xfId="5410" xr:uid="{00000000-0005-0000-0000-000077090000}"/>
    <cellStyle name="Normal 2 2 3 3 2 2 3" xfId="1776" xr:uid="{00000000-0005-0000-0000-000078090000}"/>
    <cellStyle name="Normal 2 2 3 3 2 2 3 2" xfId="4799" xr:uid="{00000000-0005-0000-0000-000079090000}"/>
    <cellStyle name="Normal 2 2 3 3 2 2 3 2 2" xfId="10029" xr:uid="{00000000-0005-0000-0000-00007A090000}"/>
    <cellStyle name="Normal 2 2 3 3 2 2 3 3" xfId="3275" xr:uid="{00000000-0005-0000-0000-00007B090000}"/>
    <cellStyle name="Normal 2 2 3 3 2 2 3 3 2" xfId="8505" xr:uid="{00000000-0005-0000-0000-00007C090000}"/>
    <cellStyle name="Normal 2 2 3 3 2 2 3 4" xfId="7007" xr:uid="{00000000-0005-0000-0000-00007D090000}"/>
    <cellStyle name="Normal 2 2 3 3 2 2 4" xfId="1011" xr:uid="{00000000-0005-0000-0000-00007E090000}"/>
    <cellStyle name="Normal 2 2 3 3 2 2 4 2" xfId="4034" xr:uid="{00000000-0005-0000-0000-00007F090000}"/>
    <cellStyle name="Normal 2 2 3 3 2 2 4 2 2" xfId="9264" xr:uid="{00000000-0005-0000-0000-000080090000}"/>
    <cellStyle name="Normal 2 2 3 3 2 2 4 3" xfId="6242" xr:uid="{00000000-0005-0000-0000-000081090000}"/>
    <cellStyle name="Normal 2 2 3 3 2 2 5" xfId="2510" xr:uid="{00000000-0005-0000-0000-000082090000}"/>
    <cellStyle name="Normal 2 2 3 3 2 2 5 2" xfId="7740" xr:uid="{00000000-0005-0000-0000-000083090000}"/>
    <cellStyle name="Normal 2 2 3 3 2 2 6" xfId="5409" xr:uid="{00000000-0005-0000-0000-000084090000}"/>
    <cellStyle name="Normal 2 2 3 3 2 3" xfId="171" xr:uid="{00000000-0005-0000-0000-000085090000}"/>
    <cellStyle name="Normal 2 2 3 3 2 3 2" xfId="1953" xr:uid="{00000000-0005-0000-0000-000086090000}"/>
    <cellStyle name="Normal 2 2 3 3 2 3 2 2" xfId="4976" xr:uid="{00000000-0005-0000-0000-000087090000}"/>
    <cellStyle name="Normal 2 2 3 3 2 3 2 2 2" xfId="10206" xr:uid="{00000000-0005-0000-0000-000088090000}"/>
    <cellStyle name="Normal 2 2 3 3 2 3 2 3" xfId="3452" xr:uid="{00000000-0005-0000-0000-000089090000}"/>
    <cellStyle name="Normal 2 2 3 3 2 3 2 3 2" xfId="8682" xr:uid="{00000000-0005-0000-0000-00008A090000}"/>
    <cellStyle name="Normal 2 2 3 3 2 3 2 4" xfId="7184" xr:uid="{00000000-0005-0000-0000-00008B090000}"/>
    <cellStyle name="Normal 2 2 3 3 2 3 3" xfId="1188" xr:uid="{00000000-0005-0000-0000-00008C090000}"/>
    <cellStyle name="Normal 2 2 3 3 2 3 3 2" xfId="4211" xr:uid="{00000000-0005-0000-0000-00008D090000}"/>
    <cellStyle name="Normal 2 2 3 3 2 3 3 2 2" xfId="9441" xr:uid="{00000000-0005-0000-0000-00008E090000}"/>
    <cellStyle name="Normal 2 2 3 3 2 3 3 3" xfId="6419" xr:uid="{00000000-0005-0000-0000-00008F090000}"/>
    <cellStyle name="Normal 2 2 3 3 2 3 4" xfId="2687" xr:uid="{00000000-0005-0000-0000-000090090000}"/>
    <cellStyle name="Normal 2 2 3 3 2 3 4 2" xfId="7917" xr:uid="{00000000-0005-0000-0000-000091090000}"/>
    <cellStyle name="Normal 2 2 3 3 2 3 5" xfId="5411" xr:uid="{00000000-0005-0000-0000-000092090000}"/>
    <cellStyle name="Normal 2 2 3 3 2 4" xfId="1599" xr:uid="{00000000-0005-0000-0000-000093090000}"/>
    <cellStyle name="Normal 2 2 3 3 2 4 2" xfId="4622" xr:uid="{00000000-0005-0000-0000-000094090000}"/>
    <cellStyle name="Normal 2 2 3 3 2 4 2 2" xfId="9852" xr:uid="{00000000-0005-0000-0000-000095090000}"/>
    <cellStyle name="Normal 2 2 3 3 2 4 3" xfId="3098" xr:uid="{00000000-0005-0000-0000-000096090000}"/>
    <cellStyle name="Normal 2 2 3 3 2 4 3 2" xfId="8328" xr:uid="{00000000-0005-0000-0000-000097090000}"/>
    <cellStyle name="Normal 2 2 3 3 2 4 4" xfId="6830" xr:uid="{00000000-0005-0000-0000-000098090000}"/>
    <cellStyle name="Normal 2 2 3 3 2 5" xfId="834" xr:uid="{00000000-0005-0000-0000-000099090000}"/>
    <cellStyle name="Normal 2 2 3 3 2 5 2" xfId="3857" xr:uid="{00000000-0005-0000-0000-00009A090000}"/>
    <cellStyle name="Normal 2 2 3 3 2 5 2 2" xfId="9087" xr:uid="{00000000-0005-0000-0000-00009B090000}"/>
    <cellStyle name="Normal 2 2 3 3 2 5 3" xfId="6065" xr:uid="{00000000-0005-0000-0000-00009C090000}"/>
    <cellStyle name="Normal 2 2 3 3 2 6" xfId="2333" xr:uid="{00000000-0005-0000-0000-00009D090000}"/>
    <cellStyle name="Normal 2 2 3 3 2 6 2" xfId="7563" xr:uid="{00000000-0005-0000-0000-00009E090000}"/>
    <cellStyle name="Normal 2 2 3 3 2 7" xfId="5408" xr:uid="{00000000-0005-0000-0000-00009F090000}"/>
    <cellStyle name="Normal 2 2 3 3 3" xfId="172" xr:uid="{00000000-0005-0000-0000-0000A0090000}"/>
    <cellStyle name="Normal 2 2 3 3 3 2" xfId="173" xr:uid="{00000000-0005-0000-0000-0000A1090000}"/>
    <cellStyle name="Normal 2 2 3 3 3 2 2" xfId="2048" xr:uid="{00000000-0005-0000-0000-0000A2090000}"/>
    <cellStyle name="Normal 2 2 3 3 3 2 2 2" xfId="5071" xr:uid="{00000000-0005-0000-0000-0000A3090000}"/>
    <cellStyle name="Normal 2 2 3 3 3 2 2 2 2" xfId="10301" xr:uid="{00000000-0005-0000-0000-0000A4090000}"/>
    <cellStyle name="Normal 2 2 3 3 3 2 2 3" xfId="3547" xr:uid="{00000000-0005-0000-0000-0000A5090000}"/>
    <cellStyle name="Normal 2 2 3 3 3 2 2 3 2" xfId="8777" xr:uid="{00000000-0005-0000-0000-0000A6090000}"/>
    <cellStyle name="Normal 2 2 3 3 3 2 2 4" xfId="7279" xr:uid="{00000000-0005-0000-0000-0000A7090000}"/>
    <cellStyle name="Normal 2 2 3 3 3 2 3" xfId="1283" xr:uid="{00000000-0005-0000-0000-0000A8090000}"/>
    <cellStyle name="Normal 2 2 3 3 3 2 3 2" xfId="4306" xr:uid="{00000000-0005-0000-0000-0000A9090000}"/>
    <cellStyle name="Normal 2 2 3 3 3 2 3 2 2" xfId="9536" xr:uid="{00000000-0005-0000-0000-0000AA090000}"/>
    <cellStyle name="Normal 2 2 3 3 3 2 3 3" xfId="6514" xr:uid="{00000000-0005-0000-0000-0000AB090000}"/>
    <cellStyle name="Normal 2 2 3 3 3 2 4" xfId="2782" xr:uid="{00000000-0005-0000-0000-0000AC090000}"/>
    <cellStyle name="Normal 2 2 3 3 3 2 4 2" xfId="8012" xr:uid="{00000000-0005-0000-0000-0000AD090000}"/>
    <cellStyle name="Normal 2 2 3 3 3 2 5" xfId="5413" xr:uid="{00000000-0005-0000-0000-0000AE090000}"/>
    <cellStyle name="Normal 2 2 3 3 3 3" xfId="1694" xr:uid="{00000000-0005-0000-0000-0000AF090000}"/>
    <cellStyle name="Normal 2 2 3 3 3 3 2" xfId="4717" xr:uid="{00000000-0005-0000-0000-0000B0090000}"/>
    <cellStyle name="Normal 2 2 3 3 3 3 2 2" xfId="9947" xr:uid="{00000000-0005-0000-0000-0000B1090000}"/>
    <cellStyle name="Normal 2 2 3 3 3 3 3" xfId="3193" xr:uid="{00000000-0005-0000-0000-0000B2090000}"/>
    <cellStyle name="Normal 2 2 3 3 3 3 3 2" xfId="8423" xr:uid="{00000000-0005-0000-0000-0000B3090000}"/>
    <cellStyle name="Normal 2 2 3 3 3 3 4" xfId="6925" xr:uid="{00000000-0005-0000-0000-0000B4090000}"/>
    <cellStyle name="Normal 2 2 3 3 3 4" xfId="929" xr:uid="{00000000-0005-0000-0000-0000B5090000}"/>
    <cellStyle name="Normal 2 2 3 3 3 4 2" xfId="3952" xr:uid="{00000000-0005-0000-0000-0000B6090000}"/>
    <cellStyle name="Normal 2 2 3 3 3 4 2 2" xfId="9182" xr:uid="{00000000-0005-0000-0000-0000B7090000}"/>
    <cellStyle name="Normal 2 2 3 3 3 4 3" xfId="6160" xr:uid="{00000000-0005-0000-0000-0000B8090000}"/>
    <cellStyle name="Normal 2 2 3 3 3 5" xfId="2428" xr:uid="{00000000-0005-0000-0000-0000B9090000}"/>
    <cellStyle name="Normal 2 2 3 3 3 5 2" xfId="7658" xr:uid="{00000000-0005-0000-0000-0000BA090000}"/>
    <cellStyle name="Normal 2 2 3 3 3 6" xfId="5412" xr:uid="{00000000-0005-0000-0000-0000BB090000}"/>
    <cellStyle name="Normal 2 2 3 3 4" xfId="174" xr:uid="{00000000-0005-0000-0000-0000BC090000}"/>
    <cellStyle name="Normal 2 2 3 3 4 2" xfId="1871" xr:uid="{00000000-0005-0000-0000-0000BD090000}"/>
    <cellStyle name="Normal 2 2 3 3 4 2 2" xfId="4894" xr:uid="{00000000-0005-0000-0000-0000BE090000}"/>
    <cellStyle name="Normal 2 2 3 3 4 2 2 2" xfId="10124" xr:uid="{00000000-0005-0000-0000-0000BF090000}"/>
    <cellStyle name="Normal 2 2 3 3 4 2 3" xfId="3370" xr:uid="{00000000-0005-0000-0000-0000C0090000}"/>
    <cellStyle name="Normal 2 2 3 3 4 2 3 2" xfId="8600" xr:uid="{00000000-0005-0000-0000-0000C1090000}"/>
    <cellStyle name="Normal 2 2 3 3 4 2 4" xfId="7102" xr:uid="{00000000-0005-0000-0000-0000C2090000}"/>
    <cellStyle name="Normal 2 2 3 3 4 3" xfId="1106" xr:uid="{00000000-0005-0000-0000-0000C3090000}"/>
    <cellStyle name="Normal 2 2 3 3 4 3 2" xfId="4129" xr:uid="{00000000-0005-0000-0000-0000C4090000}"/>
    <cellStyle name="Normal 2 2 3 3 4 3 2 2" xfId="9359" xr:uid="{00000000-0005-0000-0000-0000C5090000}"/>
    <cellStyle name="Normal 2 2 3 3 4 3 3" xfId="6337" xr:uid="{00000000-0005-0000-0000-0000C6090000}"/>
    <cellStyle name="Normal 2 2 3 3 4 4" xfId="2605" xr:uid="{00000000-0005-0000-0000-0000C7090000}"/>
    <cellStyle name="Normal 2 2 3 3 4 4 2" xfId="7835" xr:uid="{00000000-0005-0000-0000-0000C8090000}"/>
    <cellStyle name="Normal 2 2 3 3 4 5" xfId="5414" xr:uid="{00000000-0005-0000-0000-0000C9090000}"/>
    <cellStyle name="Normal 2 2 3 3 5" xfId="1517" xr:uid="{00000000-0005-0000-0000-0000CA090000}"/>
    <cellStyle name="Normal 2 2 3 3 5 2" xfId="4540" xr:uid="{00000000-0005-0000-0000-0000CB090000}"/>
    <cellStyle name="Normal 2 2 3 3 5 2 2" xfId="9770" xr:uid="{00000000-0005-0000-0000-0000CC090000}"/>
    <cellStyle name="Normal 2 2 3 3 5 3" xfId="3016" xr:uid="{00000000-0005-0000-0000-0000CD090000}"/>
    <cellStyle name="Normal 2 2 3 3 5 3 2" xfId="8246" xr:uid="{00000000-0005-0000-0000-0000CE090000}"/>
    <cellStyle name="Normal 2 2 3 3 5 4" xfId="6748" xr:uid="{00000000-0005-0000-0000-0000CF090000}"/>
    <cellStyle name="Normal 2 2 3 3 6" xfId="1459" xr:uid="{00000000-0005-0000-0000-0000D0090000}"/>
    <cellStyle name="Normal 2 2 3 3 6 2" xfId="4482" xr:uid="{00000000-0005-0000-0000-0000D1090000}"/>
    <cellStyle name="Normal 2 2 3 3 6 2 2" xfId="9712" xr:uid="{00000000-0005-0000-0000-0000D2090000}"/>
    <cellStyle name="Normal 2 2 3 3 6 3" xfId="2958" xr:uid="{00000000-0005-0000-0000-0000D3090000}"/>
    <cellStyle name="Normal 2 2 3 3 6 3 2" xfId="8188" xr:uid="{00000000-0005-0000-0000-0000D4090000}"/>
    <cellStyle name="Normal 2 2 3 3 6 4" xfId="6690" xr:uid="{00000000-0005-0000-0000-0000D5090000}"/>
    <cellStyle name="Normal 2 2 3 3 7" xfId="752" xr:uid="{00000000-0005-0000-0000-0000D6090000}"/>
    <cellStyle name="Normal 2 2 3 3 7 2" xfId="3775" xr:uid="{00000000-0005-0000-0000-0000D7090000}"/>
    <cellStyle name="Normal 2 2 3 3 7 2 2" xfId="9005" xr:uid="{00000000-0005-0000-0000-0000D8090000}"/>
    <cellStyle name="Normal 2 2 3 3 7 3" xfId="5983" xr:uid="{00000000-0005-0000-0000-0000D9090000}"/>
    <cellStyle name="Normal 2 2 3 3 8" xfId="2251" xr:uid="{00000000-0005-0000-0000-0000DA090000}"/>
    <cellStyle name="Normal 2 2 3 3 8 2" xfId="7481" xr:uid="{00000000-0005-0000-0000-0000DB090000}"/>
    <cellStyle name="Normal 2 2 3 3 9" xfId="5407" xr:uid="{00000000-0005-0000-0000-0000DC090000}"/>
    <cellStyle name="Normal 2 2 3 4" xfId="175" xr:uid="{00000000-0005-0000-0000-0000DD090000}"/>
    <cellStyle name="Normal 2 2 3 4 2" xfId="176" xr:uid="{00000000-0005-0000-0000-0000DE090000}"/>
    <cellStyle name="Normal 2 2 3 4 2 2" xfId="177" xr:uid="{00000000-0005-0000-0000-0000DF090000}"/>
    <cellStyle name="Normal 2 2 3 4 2 2 2" xfId="178" xr:uid="{00000000-0005-0000-0000-0000E0090000}"/>
    <cellStyle name="Normal 2 2 3 4 2 2 2 2" xfId="2142" xr:uid="{00000000-0005-0000-0000-0000E1090000}"/>
    <cellStyle name="Normal 2 2 3 4 2 2 2 2 2" xfId="5165" xr:uid="{00000000-0005-0000-0000-0000E2090000}"/>
    <cellStyle name="Normal 2 2 3 4 2 2 2 2 2 2" xfId="10395" xr:uid="{00000000-0005-0000-0000-0000E3090000}"/>
    <cellStyle name="Normal 2 2 3 4 2 2 2 2 3" xfId="3641" xr:uid="{00000000-0005-0000-0000-0000E4090000}"/>
    <cellStyle name="Normal 2 2 3 4 2 2 2 2 3 2" xfId="8871" xr:uid="{00000000-0005-0000-0000-0000E5090000}"/>
    <cellStyle name="Normal 2 2 3 4 2 2 2 2 4" xfId="7373" xr:uid="{00000000-0005-0000-0000-0000E6090000}"/>
    <cellStyle name="Normal 2 2 3 4 2 2 2 3" xfId="1377" xr:uid="{00000000-0005-0000-0000-0000E7090000}"/>
    <cellStyle name="Normal 2 2 3 4 2 2 2 3 2" xfId="4400" xr:uid="{00000000-0005-0000-0000-0000E8090000}"/>
    <cellStyle name="Normal 2 2 3 4 2 2 2 3 2 2" xfId="9630" xr:uid="{00000000-0005-0000-0000-0000E9090000}"/>
    <cellStyle name="Normal 2 2 3 4 2 2 2 3 3" xfId="6608" xr:uid="{00000000-0005-0000-0000-0000EA090000}"/>
    <cellStyle name="Normal 2 2 3 4 2 2 2 4" xfId="2876" xr:uid="{00000000-0005-0000-0000-0000EB090000}"/>
    <cellStyle name="Normal 2 2 3 4 2 2 2 4 2" xfId="8106" xr:uid="{00000000-0005-0000-0000-0000EC090000}"/>
    <cellStyle name="Normal 2 2 3 4 2 2 2 5" xfId="5418" xr:uid="{00000000-0005-0000-0000-0000ED090000}"/>
    <cellStyle name="Normal 2 2 3 4 2 2 3" xfId="1788" xr:uid="{00000000-0005-0000-0000-0000EE090000}"/>
    <cellStyle name="Normal 2 2 3 4 2 2 3 2" xfId="4811" xr:uid="{00000000-0005-0000-0000-0000EF090000}"/>
    <cellStyle name="Normal 2 2 3 4 2 2 3 2 2" xfId="10041" xr:uid="{00000000-0005-0000-0000-0000F0090000}"/>
    <cellStyle name="Normal 2 2 3 4 2 2 3 3" xfId="3287" xr:uid="{00000000-0005-0000-0000-0000F1090000}"/>
    <cellStyle name="Normal 2 2 3 4 2 2 3 3 2" xfId="8517" xr:uid="{00000000-0005-0000-0000-0000F2090000}"/>
    <cellStyle name="Normal 2 2 3 4 2 2 3 4" xfId="7019" xr:uid="{00000000-0005-0000-0000-0000F3090000}"/>
    <cellStyle name="Normal 2 2 3 4 2 2 4" xfId="1023" xr:uid="{00000000-0005-0000-0000-0000F4090000}"/>
    <cellStyle name="Normal 2 2 3 4 2 2 4 2" xfId="4046" xr:uid="{00000000-0005-0000-0000-0000F5090000}"/>
    <cellStyle name="Normal 2 2 3 4 2 2 4 2 2" xfId="9276" xr:uid="{00000000-0005-0000-0000-0000F6090000}"/>
    <cellStyle name="Normal 2 2 3 4 2 2 4 3" xfId="6254" xr:uid="{00000000-0005-0000-0000-0000F7090000}"/>
    <cellStyle name="Normal 2 2 3 4 2 2 5" xfId="2522" xr:uid="{00000000-0005-0000-0000-0000F8090000}"/>
    <cellStyle name="Normal 2 2 3 4 2 2 5 2" xfId="7752" xr:uid="{00000000-0005-0000-0000-0000F9090000}"/>
    <cellStyle name="Normal 2 2 3 4 2 2 6" xfId="5417" xr:uid="{00000000-0005-0000-0000-0000FA090000}"/>
    <cellStyle name="Normal 2 2 3 4 2 3" xfId="179" xr:uid="{00000000-0005-0000-0000-0000FB090000}"/>
    <cellStyle name="Normal 2 2 3 4 2 3 2" xfId="1965" xr:uid="{00000000-0005-0000-0000-0000FC090000}"/>
    <cellStyle name="Normal 2 2 3 4 2 3 2 2" xfId="4988" xr:uid="{00000000-0005-0000-0000-0000FD090000}"/>
    <cellStyle name="Normal 2 2 3 4 2 3 2 2 2" xfId="10218" xr:uid="{00000000-0005-0000-0000-0000FE090000}"/>
    <cellStyle name="Normal 2 2 3 4 2 3 2 3" xfId="3464" xr:uid="{00000000-0005-0000-0000-0000FF090000}"/>
    <cellStyle name="Normal 2 2 3 4 2 3 2 3 2" xfId="8694" xr:uid="{00000000-0005-0000-0000-0000000A0000}"/>
    <cellStyle name="Normal 2 2 3 4 2 3 2 4" xfId="7196" xr:uid="{00000000-0005-0000-0000-0000010A0000}"/>
    <cellStyle name="Normal 2 2 3 4 2 3 3" xfId="1200" xr:uid="{00000000-0005-0000-0000-0000020A0000}"/>
    <cellStyle name="Normal 2 2 3 4 2 3 3 2" xfId="4223" xr:uid="{00000000-0005-0000-0000-0000030A0000}"/>
    <cellStyle name="Normal 2 2 3 4 2 3 3 2 2" xfId="9453" xr:uid="{00000000-0005-0000-0000-0000040A0000}"/>
    <cellStyle name="Normal 2 2 3 4 2 3 3 3" xfId="6431" xr:uid="{00000000-0005-0000-0000-0000050A0000}"/>
    <cellStyle name="Normal 2 2 3 4 2 3 4" xfId="2699" xr:uid="{00000000-0005-0000-0000-0000060A0000}"/>
    <cellStyle name="Normal 2 2 3 4 2 3 4 2" xfId="7929" xr:uid="{00000000-0005-0000-0000-0000070A0000}"/>
    <cellStyle name="Normal 2 2 3 4 2 3 5" xfId="5419" xr:uid="{00000000-0005-0000-0000-0000080A0000}"/>
    <cellStyle name="Normal 2 2 3 4 2 4" xfId="1611" xr:uid="{00000000-0005-0000-0000-0000090A0000}"/>
    <cellStyle name="Normal 2 2 3 4 2 4 2" xfId="4634" xr:uid="{00000000-0005-0000-0000-00000A0A0000}"/>
    <cellStyle name="Normal 2 2 3 4 2 4 2 2" xfId="9864" xr:uid="{00000000-0005-0000-0000-00000B0A0000}"/>
    <cellStyle name="Normal 2 2 3 4 2 4 3" xfId="3110" xr:uid="{00000000-0005-0000-0000-00000C0A0000}"/>
    <cellStyle name="Normal 2 2 3 4 2 4 3 2" xfId="8340" xr:uid="{00000000-0005-0000-0000-00000D0A0000}"/>
    <cellStyle name="Normal 2 2 3 4 2 4 4" xfId="6842" xr:uid="{00000000-0005-0000-0000-00000E0A0000}"/>
    <cellStyle name="Normal 2 2 3 4 2 5" xfId="846" xr:uid="{00000000-0005-0000-0000-00000F0A0000}"/>
    <cellStyle name="Normal 2 2 3 4 2 5 2" xfId="3869" xr:uid="{00000000-0005-0000-0000-0000100A0000}"/>
    <cellStyle name="Normal 2 2 3 4 2 5 2 2" xfId="9099" xr:uid="{00000000-0005-0000-0000-0000110A0000}"/>
    <cellStyle name="Normal 2 2 3 4 2 5 3" xfId="6077" xr:uid="{00000000-0005-0000-0000-0000120A0000}"/>
    <cellStyle name="Normal 2 2 3 4 2 6" xfId="2345" xr:uid="{00000000-0005-0000-0000-0000130A0000}"/>
    <cellStyle name="Normal 2 2 3 4 2 6 2" xfId="7575" xr:uid="{00000000-0005-0000-0000-0000140A0000}"/>
    <cellStyle name="Normal 2 2 3 4 2 7" xfId="5416" xr:uid="{00000000-0005-0000-0000-0000150A0000}"/>
    <cellStyle name="Normal 2 2 3 4 3" xfId="180" xr:uid="{00000000-0005-0000-0000-0000160A0000}"/>
    <cellStyle name="Normal 2 2 3 4 3 2" xfId="181" xr:uid="{00000000-0005-0000-0000-0000170A0000}"/>
    <cellStyle name="Normal 2 2 3 4 3 2 2" xfId="2060" xr:uid="{00000000-0005-0000-0000-0000180A0000}"/>
    <cellStyle name="Normal 2 2 3 4 3 2 2 2" xfId="5083" xr:uid="{00000000-0005-0000-0000-0000190A0000}"/>
    <cellStyle name="Normal 2 2 3 4 3 2 2 2 2" xfId="10313" xr:uid="{00000000-0005-0000-0000-00001A0A0000}"/>
    <cellStyle name="Normal 2 2 3 4 3 2 2 3" xfId="3559" xr:uid="{00000000-0005-0000-0000-00001B0A0000}"/>
    <cellStyle name="Normal 2 2 3 4 3 2 2 3 2" xfId="8789" xr:uid="{00000000-0005-0000-0000-00001C0A0000}"/>
    <cellStyle name="Normal 2 2 3 4 3 2 2 4" xfId="7291" xr:uid="{00000000-0005-0000-0000-00001D0A0000}"/>
    <cellStyle name="Normal 2 2 3 4 3 2 3" xfId="1295" xr:uid="{00000000-0005-0000-0000-00001E0A0000}"/>
    <cellStyle name="Normal 2 2 3 4 3 2 3 2" xfId="4318" xr:uid="{00000000-0005-0000-0000-00001F0A0000}"/>
    <cellStyle name="Normal 2 2 3 4 3 2 3 2 2" xfId="9548" xr:uid="{00000000-0005-0000-0000-0000200A0000}"/>
    <cellStyle name="Normal 2 2 3 4 3 2 3 3" xfId="6526" xr:uid="{00000000-0005-0000-0000-0000210A0000}"/>
    <cellStyle name="Normal 2 2 3 4 3 2 4" xfId="2794" xr:uid="{00000000-0005-0000-0000-0000220A0000}"/>
    <cellStyle name="Normal 2 2 3 4 3 2 4 2" xfId="8024" xr:uid="{00000000-0005-0000-0000-0000230A0000}"/>
    <cellStyle name="Normal 2 2 3 4 3 2 5" xfId="5421" xr:uid="{00000000-0005-0000-0000-0000240A0000}"/>
    <cellStyle name="Normal 2 2 3 4 3 3" xfId="1706" xr:uid="{00000000-0005-0000-0000-0000250A0000}"/>
    <cellStyle name="Normal 2 2 3 4 3 3 2" xfId="4729" xr:uid="{00000000-0005-0000-0000-0000260A0000}"/>
    <cellStyle name="Normal 2 2 3 4 3 3 2 2" xfId="9959" xr:uid="{00000000-0005-0000-0000-0000270A0000}"/>
    <cellStyle name="Normal 2 2 3 4 3 3 3" xfId="3205" xr:uid="{00000000-0005-0000-0000-0000280A0000}"/>
    <cellStyle name="Normal 2 2 3 4 3 3 3 2" xfId="8435" xr:uid="{00000000-0005-0000-0000-0000290A0000}"/>
    <cellStyle name="Normal 2 2 3 4 3 3 4" xfId="6937" xr:uid="{00000000-0005-0000-0000-00002A0A0000}"/>
    <cellStyle name="Normal 2 2 3 4 3 4" xfId="941" xr:uid="{00000000-0005-0000-0000-00002B0A0000}"/>
    <cellStyle name="Normal 2 2 3 4 3 4 2" xfId="3964" xr:uid="{00000000-0005-0000-0000-00002C0A0000}"/>
    <cellStyle name="Normal 2 2 3 4 3 4 2 2" xfId="9194" xr:uid="{00000000-0005-0000-0000-00002D0A0000}"/>
    <cellStyle name="Normal 2 2 3 4 3 4 3" xfId="6172" xr:uid="{00000000-0005-0000-0000-00002E0A0000}"/>
    <cellStyle name="Normal 2 2 3 4 3 5" xfId="2440" xr:uid="{00000000-0005-0000-0000-00002F0A0000}"/>
    <cellStyle name="Normal 2 2 3 4 3 5 2" xfId="7670" xr:uid="{00000000-0005-0000-0000-0000300A0000}"/>
    <cellStyle name="Normal 2 2 3 4 3 6" xfId="5420" xr:uid="{00000000-0005-0000-0000-0000310A0000}"/>
    <cellStyle name="Normal 2 2 3 4 4" xfId="182" xr:uid="{00000000-0005-0000-0000-0000320A0000}"/>
    <cellStyle name="Normal 2 2 3 4 4 2" xfId="1883" xr:uid="{00000000-0005-0000-0000-0000330A0000}"/>
    <cellStyle name="Normal 2 2 3 4 4 2 2" xfId="4906" xr:uid="{00000000-0005-0000-0000-0000340A0000}"/>
    <cellStyle name="Normal 2 2 3 4 4 2 2 2" xfId="10136" xr:uid="{00000000-0005-0000-0000-0000350A0000}"/>
    <cellStyle name="Normal 2 2 3 4 4 2 3" xfId="3382" xr:uid="{00000000-0005-0000-0000-0000360A0000}"/>
    <cellStyle name="Normal 2 2 3 4 4 2 3 2" xfId="8612" xr:uid="{00000000-0005-0000-0000-0000370A0000}"/>
    <cellStyle name="Normal 2 2 3 4 4 2 4" xfId="7114" xr:uid="{00000000-0005-0000-0000-0000380A0000}"/>
    <cellStyle name="Normal 2 2 3 4 4 3" xfId="1118" xr:uid="{00000000-0005-0000-0000-0000390A0000}"/>
    <cellStyle name="Normal 2 2 3 4 4 3 2" xfId="4141" xr:uid="{00000000-0005-0000-0000-00003A0A0000}"/>
    <cellStyle name="Normal 2 2 3 4 4 3 2 2" xfId="9371" xr:uid="{00000000-0005-0000-0000-00003B0A0000}"/>
    <cellStyle name="Normal 2 2 3 4 4 3 3" xfId="6349" xr:uid="{00000000-0005-0000-0000-00003C0A0000}"/>
    <cellStyle name="Normal 2 2 3 4 4 4" xfId="2617" xr:uid="{00000000-0005-0000-0000-00003D0A0000}"/>
    <cellStyle name="Normal 2 2 3 4 4 4 2" xfId="7847" xr:uid="{00000000-0005-0000-0000-00003E0A0000}"/>
    <cellStyle name="Normal 2 2 3 4 4 5" xfId="5422" xr:uid="{00000000-0005-0000-0000-00003F0A0000}"/>
    <cellStyle name="Normal 2 2 3 4 5" xfId="1529" xr:uid="{00000000-0005-0000-0000-0000400A0000}"/>
    <cellStyle name="Normal 2 2 3 4 5 2" xfId="4552" xr:uid="{00000000-0005-0000-0000-0000410A0000}"/>
    <cellStyle name="Normal 2 2 3 4 5 2 2" xfId="9782" xr:uid="{00000000-0005-0000-0000-0000420A0000}"/>
    <cellStyle name="Normal 2 2 3 4 5 3" xfId="3028" xr:uid="{00000000-0005-0000-0000-0000430A0000}"/>
    <cellStyle name="Normal 2 2 3 4 5 3 2" xfId="8258" xr:uid="{00000000-0005-0000-0000-0000440A0000}"/>
    <cellStyle name="Normal 2 2 3 4 5 4" xfId="6760" xr:uid="{00000000-0005-0000-0000-0000450A0000}"/>
    <cellStyle name="Normal 2 2 3 4 6" xfId="1471" xr:uid="{00000000-0005-0000-0000-0000460A0000}"/>
    <cellStyle name="Normal 2 2 3 4 6 2" xfId="4494" xr:uid="{00000000-0005-0000-0000-0000470A0000}"/>
    <cellStyle name="Normal 2 2 3 4 6 2 2" xfId="9724" xr:uid="{00000000-0005-0000-0000-0000480A0000}"/>
    <cellStyle name="Normal 2 2 3 4 6 3" xfId="2970" xr:uid="{00000000-0005-0000-0000-0000490A0000}"/>
    <cellStyle name="Normal 2 2 3 4 6 3 2" xfId="8200" xr:uid="{00000000-0005-0000-0000-00004A0A0000}"/>
    <cellStyle name="Normal 2 2 3 4 6 4" xfId="6702" xr:uid="{00000000-0005-0000-0000-00004B0A0000}"/>
    <cellStyle name="Normal 2 2 3 4 7" xfId="764" xr:uid="{00000000-0005-0000-0000-00004C0A0000}"/>
    <cellStyle name="Normal 2 2 3 4 7 2" xfId="3787" xr:uid="{00000000-0005-0000-0000-00004D0A0000}"/>
    <cellStyle name="Normal 2 2 3 4 7 2 2" xfId="9017" xr:uid="{00000000-0005-0000-0000-00004E0A0000}"/>
    <cellStyle name="Normal 2 2 3 4 7 3" xfId="5995" xr:uid="{00000000-0005-0000-0000-00004F0A0000}"/>
    <cellStyle name="Normal 2 2 3 4 8" xfId="2263" xr:uid="{00000000-0005-0000-0000-0000500A0000}"/>
    <cellStyle name="Normal 2 2 3 4 8 2" xfId="7493" xr:uid="{00000000-0005-0000-0000-0000510A0000}"/>
    <cellStyle name="Normal 2 2 3 4 9" xfId="5415" xr:uid="{00000000-0005-0000-0000-0000520A0000}"/>
    <cellStyle name="Normal 2 2 3 5" xfId="183" xr:uid="{00000000-0005-0000-0000-0000530A0000}"/>
    <cellStyle name="Normal 2 2 3 5 2" xfId="184" xr:uid="{00000000-0005-0000-0000-0000540A0000}"/>
    <cellStyle name="Normal 2 2 3 5 2 2" xfId="185" xr:uid="{00000000-0005-0000-0000-0000550A0000}"/>
    <cellStyle name="Normal 2 2 3 5 2 2 2" xfId="186" xr:uid="{00000000-0005-0000-0000-0000560A0000}"/>
    <cellStyle name="Normal 2 2 3 5 2 2 2 2" xfId="2155" xr:uid="{00000000-0005-0000-0000-0000570A0000}"/>
    <cellStyle name="Normal 2 2 3 5 2 2 2 2 2" xfId="5178" xr:uid="{00000000-0005-0000-0000-0000580A0000}"/>
    <cellStyle name="Normal 2 2 3 5 2 2 2 2 2 2" xfId="10408" xr:uid="{00000000-0005-0000-0000-0000590A0000}"/>
    <cellStyle name="Normal 2 2 3 5 2 2 2 2 3" xfId="3654" xr:uid="{00000000-0005-0000-0000-00005A0A0000}"/>
    <cellStyle name="Normal 2 2 3 5 2 2 2 2 3 2" xfId="8884" xr:uid="{00000000-0005-0000-0000-00005B0A0000}"/>
    <cellStyle name="Normal 2 2 3 5 2 2 2 2 4" xfId="7386" xr:uid="{00000000-0005-0000-0000-00005C0A0000}"/>
    <cellStyle name="Normal 2 2 3 5 2 2 2 3" xfId="1390" xr:uid="{00000000-0005-0000-0000-00005D0A0000}"/>
    <cellStyle name="Normal 2 2 3 5 2 2 2 3 2" xfId="4413" xr:uid="{00000000-0005-0000-0000-00005E0A0000}"/>
    <cellStyle name="Normal 2 2 3 5 2 2 2 3 2 2" xfId="9643" xr:uid="{00000000-0005-0000-0000-00005F0A0000}"/>
    <cellStyle name="Normal 2 2 3 5 2 2 2 3 3" xfId="6621" xr:uid="{00000000-0005-0000-0000-0000600A0000}"/>
    <cellStyle name="Normal 2 2 3 5 2 2 2 4" xfId="2889" xr:uid="{00000000-0005-0000-0000-0000610A0000}"/>
    <cellStyle name="Normal 2 2 3 5 2 2 2 4 2" xfId="8119" xr:uid="{00000000-0005-0000-0000-0000620A0000}"/>
    <cellStyle name="Normal 2 2 3 5 2 2 2 5" xfId="5426" xr:uid="{00000000-0005-0000-0000-0000630A0000}"/>
    <cellStyle name="Normal 2 2 3 5 2 2 3" xfId="1801" xr:uid="{00000000-0005-0000-0000-0000640A0000}"/>
    <cellStyle name="Normal 2 2 3 5 2 2 3 2" xfId="4824" xr:uid="{00000000-0005-0000-0000-0000650A0000}"/>
    <cellStyle name="Normal 2 2 3 5 2 2 3 2 2" xfId="10054" xr:uid="{00000000-0005-0000-0000-0000660A0000}"/>
    <cellStyle name="Normal 2 2 3 5 2 2 3 3" xfId="3300" xr:uid="{00000000-0005-0000-0000-0000670A0000}"/>
    <cellStyle name="Normal 2 2 3 5 2 2 3 3 2" xfId="8530" xr:uid="{00000000-0005-0000-0000-0000680A0000}"/>
    <cellStyle name="Normal 2 2 3 5 2 2 3 4" xfId="7032" xr:uid="{00000000-0005-0000-0000-0000690A0000}"/>
    <cellStyle name="Normal 2 2 3 5 2 2 4" xfId="1036" xr:uid="{00000000-0005-0000-0000-00006A0A0000}"/>
    <cellStyle name="Normal 2 2 3 5 2 2 4 2" xfId="4059" xr:uid="{00000000-0005-0000-0000-00006B0A0000}"/>
    <cellStyle name="Normal 2 2 3 5 2 2 4 2 2" xfId="9289" xr:uid="{00000000-0005-0000-0000-00006C0A0000}"/>
    <cellStyle name="Normal 2 2 3 5 2 2 4 3" xfId="6267" xr:uid="{00000000-0005-0000-0000-00006D0A0000}"/>
    <cellStyle name="Normal 2 2 3 5 2 2 5" xfId="2535" xr:uid="{00000000-0005-0000-0000-00006E0A0000}"/>
    <cellStyle name="Normal 2 2 3 5 2 2 5 2" xfId="7765" xr:uid="{00000000-0005-0000-0000-00006F0A0000}"/>
    <cellStyle name="Normal 2 2 3 5 2 2 6" xfId="5425" xr:uid="{00000000-0005-0000-0000-0000700A0000}"/>
    <cellStyle name="Normal 2 2 3 5 2 3" xfId="187" xr:uid="{00000000-0005-0000-0000-0000710A0000}"/>
    <cellStyle name="Normal 2 2 3 5 2 3 2" xfId="1978" xr:uid="{00000000-0005-0000-0000-0000720A0000}"/>
    <cellStyle name="Normal 2 2 3 5 2 3 2 2" xfId="5001" xr:uid="{00000000-0005-0000-0000-0000730A0000}"/>
    <cellStyle name="Normal 2 2 3 5 2 3 2 2 2" xfId="10231" xr:uid="{00000000-0005-0000-0000-0000740A0000}"/>
    <cellStyle name="Normal 2 2 3 5 2 3 2 3" xfId="3477" xr:uid="{00000000-0005-0000-0000-0000750A0000}"/>
    <cellStyle name="Normal 2 2 3 5 2 3 2 3 2" xfId="8707" xr:uid="{00000000-0005-0000-0000-0000760A0000}"/>
    <cellStyle name="Normal 2 2 3 5 2 3 2 4" xfId="7209" xr:uid="{00000000-0005-0000-0000-0000770A0000}"/>
    <cellStyle name="Normal 2 2 3 5 2 3 3" xfId="1213" xr:uid="{00000000-0005-0000-0000-0000780A0000}"/>
    <cellStyle name="Normal 2 2 3 5 2 3 3 2" xfId="4236" xr:uid="{00000000-0005-0000-0000-0000790A0000}"/>
    <cellStyle name="Normal 2 2 3 5 2 3 3 2 2" xfId="9466" xr:uid="{00000000-0005-0000-0000-00007A0A0000}"/>
    <cellStyle name="Normal 2 2 3 5 2 3 3 3" xfId="6444" xr:uid="{00000000-0005-0000-0000-00007B0A0000}"/>
    <cellStyle name="Normal 2 2 3 5 2 3 4" xfId="2712" xr:uid="{00000000-0005-0000-0000-00007C0A0000}"/>
    <cellStyle name="Normal 2 2 3 5 2 3 4 2" xfId="7942" xr:uid="{00000000-0005-0000-0000-00007D0A0000}"/>
    <cellStyle name="Normal 2 2 3 5 2 3 5" xfId="5427" xr:uid="{00000000-0005-0000-0000-00007E0A0000}"/>
    <cellStyle name="Normal 2 2 3 5 2 4" xfId="1624" xr:uid="{00000000-0005-0000-0000-00007F0A0000}"/>
    <cellStyle name="Normal 2 2 3 5 2 4 2" xfId="4647" xr:uid="{00000000-0005-0000-0000-0000800A0000}"/>
    <cellStyle name="Normal 2 2 3 5 2 4 2 2" xfId="9877" xr:uid="{00000000-0005-0000-0000-0000810A0000}"/>
    <cellStyle name="Normal 2 2 3 5 2 4 3" xfId="3123" xr:uid="{00000000-0005-0000-0000-0000820A0000}"/>
    <cellStyle name="Normal 2 2 3 5 2 4 3 2" xfId="8353" xr:uid="{00000000-0005-0000-0000-0000830A0000}"/>
    <cellStyle name="Normal 2 2 3 5 2 4 4" xfId="6855" xr:uid="{00000000-0005-0000-0000-0000840A0000}"/>
    <cellStyle name="Normal 2 2 3 5 2 5" xfId="859" xr:uid="{00000000-0005-0000-0000-0000850A0000}"/>
    <cellStyle name="Normal 2 2 3 5 2 5 2" xfId="3882" xr:uid="{00000000-0005-0000-0000-0000860A0000}"/>
    <cellStyle name="Normal 2 2 3 5 2 5 2 2" xfId="9112" xr:uid="{00000000-0005-0000-0000-0000870A0000}"/>
    <cellStyle name="Normal 2 2 3 5 2 5 3" xfId="6090" xr:uid="{00000000-0005-0000-0000-0000880A0000}"/>
    <cellStyle name="Normal 2 2 3 5 2 6" xfId="2358" xr:uid="{00000000-0005-0000-0000-0000890A0000}"/>
    <cellStyle name="Normal 2 2 3 5 2 6 2" xfId="7588" xr:uid="{00000000-0005-0000-0000-00008A0A0000}"/>
    <cellStyle name="Normal 2 2 3 5 2 7" xfId="5424" xr:uid="{00000000-0005-0000-0000-00008B0A0000}"/>
    <cellStyle name="Normal 2 2 3 5 3" xfId="188" xr:uid="{00000000-0005-0000-0000-00008C0A0000}"/>
    <cellStyle name="Normal 2 2 3 5 3 2" xfId="189" xr:uid="{00000000-0005-0000-0000-00008D0A0000}"/>
    <cellStyle name="Normal 2 2 3 5 3 2 2" xfId="2073" xr:uid="{00000000-0005-0000-0000-00008E0A0000}"/>
    <cellStyle name="Normal 2 2 3 5 3 2 2 2" xfId="5096" xr:uid="{00000000-0005-0000-0000-00008F0A0000}"/>
    <cellStyle name="Normal 2 2 3 5 3 2 2 2 2" xfId="10326" xr:uid="{00000000-0005-0000-0000-0000900A0000}"/>
    <cellStyle name="Normal 2 2 3 5 3 2 2 3" xfId="3572" xr:uid="{00000000-0005-0000-0000-0000910A0000}"/>
    <cellStyle name="Normal 2 2 3 5 3 2 2 3 2" xfId="8802" xr:uid="{00000000-0005-0000-0000-0000920A0000}"/>
    <cellStyle name="Normal 2 2 3 5 3 2 2 4" xfId="7304" xr:uid="{00000000-0005-0000-0000-0000930A0000}"/>
    <cellStyle name="Normal 2 2 3 5 3 2 3" xfId="1308" xr:uid="{00000000-0005-0000-0000-0000940A0000}"/>
    <cellStyle name="Normal 2 2 3 5 3 2 3 2" xfId="4331" xr:uid="{00000000-0005-0000-0000-0000950A0000}"/>
    <cellStyle name="Normal 2 2 3 5 3 2 3 2 2" xfId="9561" xr:uid="{00000000-0005-0000-0000-0000960A0000}"/>
    <cellStyle name="Normal 2 2 3 5 3 2 3 3" xfId="6539" xr:uid="{00000000-0005-0000-0000-0000970A0000}"/>
    <cellStyle name="Normal 2 2 3 5 3 2 4" xfId="2807" xr:uid="{00000000-0005-0000-0000-0000980A0000}"/>
    <cellStyle name="Normal 2 2 3 5 3 2 4 2" xfId="8037" xr:uid="{00000000-0005-0000-0000-0000990A0000}"/>
    <cellStyle name="Normal 2 2 3 5 3 2 5" xfId="5429" xr:uid="{00000000-0005-0000-0000-00009A0A0000}"/>
    <cellStyle name="Normal 2 2 3 5 3 3" xfId="1719" xr:uid="{00000000-0005-0000-0000-00009B0A0000}"/>
    <cellStyle name="Normal 2 2 3 5 3 3 2" xfId="4742" xr:uid="{00000000-0005-0000-0000-00009C0A0000}"/>
    <cellStyle name="Normal 2 2 3 5 3 3 2 2" xfId="9972" xr:uid="{00000000-0005-0000-0000-00009D0A0000}"/>
    <cellStyle name="Normal 2 2 3 5 3 3 3" xfId="3218" xr:uid="{00000000-0005-0000-0000-00009E0A0000}"/>
    <cellStyle name="Normal 2 2 3 5 3 3 3 2" xfId="8448" xr:uid="{00000000-0005-0000-0000-00009F0A0000}"/>
    <cellStyle name="Normal 2 2 3 5 3 3 4" xfId="6950" xr:uid="{00000000-0005-0000-0000-0000A00A0000}"/>
    <cellStyle name="Normal 2 2 3 5 3 4" xfId="954" xr:uid="{00000000-0005-0000-0000-0000A10A0000}"/>
    <cellStyle name="Normal 2 2 3 5 3 4 2" xfId="3977" xr:uid="{00000000-0005-0000-0000-0000A20A0000}"/>
    <cellStyle name="Normal 2 2 3 5 3 4 2 2" xfId="9207" xr:uid="{00000000-0005-0000-0000-0000A30A0000}"/>
    <cellStyle name="Normal 2 2 3 5 3 4 3" xfId="6185" xr:uid="{00000000-0005-0000-0000-0000A40A0000}"/>
    <cellStyle name="Normal 2 2 3 5 3 5" xfId="2453" xr:uid="{00000000-0005-0000-0000-0000A50A0000}"/>
    <cellStyle name="Normal 2 2 3 5 3 5 2" xfId="7683" xr:uid="{00000000-0005-0000-0000-0000A60A0000}"/>
    <cellStyle name="Normal 2 2 3 5 3 6" xfId="5428" xr:uid="{00000000-0005-0000-0000-0000A70A0000}"/>
    <cellStyle name="Normal 2 2 3 5 4" xfId="190" xr:uid="{00000000-0005-0000-0000-0000A80A0000}"/>
    <cellStyle name="Normal 2 2 3 5 4 2" xfId="1896" xr:uid="{00000000-0005-0000-0000-0000A90A0000}"/>
    <cellStyle name="Normal 2 2 3 5 4 2 2" xfId="4919" xr:uid="{00000000-0005-0000-0000-0000AA0A0000}"/>
    <cellStyle name="Normal 2 2 3 5 4 2 2 2" xfId="10149" xr:uid="{00000000-0005-0000-0000-0000AB0A0000}"/>
    <cellStyle name="Normal 2 2 3 5 4 2 3" xfId="3395" xr:uid="{00000000-0005-0000-0000-0000AC0A0000}"/>
    <cellStyle name="Normal 2 2 3 5 4 2 3 2" xfId="8625" xr:uid="{00000000-0005-0000-0000-0000AD0A0000}"/>
    <cellStyle name="Normal 2 2 3 5 4 2 4" xfId="7127" xr:uid="{00000000-0005-0000-0000-0000AE0A0000}"/>
    <cellStyle name="Normal 2 2 3 5 4 3" xfId="1131" xr:uid="{00000000-0005-0000-0000-0000AF0A0000}"/>
    <cellStyle name="Normal 2 2 3 5 4 3 2" xfId="4154" xr:uid="{00000000-0005-0000-0000-0000B00A0000}"/>
    <cellStyle name="Normal 2 2 3 5 4 3 2 2" xfId="9384" xr:uid="{00000000-0005-0000-0000-0000B10A0000}"/>
    <cellStyle name="Normal 2 2 3 5 4 3 3" xfId="6362" xr:uid="{00000000-0005-0000-0000-0000B20A0000}"/>
    <cellStyle name="Normal 2 2 3 5 4 4" xfId="2630" xr:uid="{00000000-0005-0000-0000-0000B30A0000}"/>
    <cellStyle name="Normal 2 2 3 5 4 4 2" xfId="7860" xr:uid="{00000000-0005-0000-0000-0000B40A0000}"/>
    <cellStyle name="Normal 2 2 3 5 4 5" xfId="5430" xr:uid="{00000000-0005-0000-0000-0000B50A0000}"/>
    <cellStyle name="Normal 2 2 3 5 5" xfId="1542" xr:uid="{00000000-0005-0000-0000-0000B60A0000}"/>
    <cellStyle name="Normal 2 2 3 5 5 2" xfId="4565" xr:uid="{00000000-0005-0000-0000-0000B70A0000}"/>
    <cellStyle name="Normal 2 2 3 5 5 2 2" xfId="9795" xr:uid="{00000000-0005-0000-0000-0000B80A0000}"/>
    <cellStyle name="Normal 2 2 3 5 5 3" xfId="3041" xr:uid="{00000000-0005-0000-0000-0000B90A0000}"/>
    <cellStyle name="Normal 2 2 3 5 5 3 2" xfId="8271" xr:uid="{00000000-0005-0000-0000-0000BA0A0000}"/>
    <cellStyle name="Normal 2 2 3 5 5 4" xfId="6773" xr:uid="{00000000-0005-0000-0000-0000BB0A0000}"/>
    <cellStyle name="Normal 2 2 3 5 6" xfId="1484" xr:uid="{00000000-0005-0000-0000-0000BC0A0000}"/>
    <cellStyle name="Normal 2 2 3 5 6 2" xfId="4507" xr:uid="{00000000-0005-0000-0000-0000BD0A0000}"/>
    <cellStyle name="Normal 2 2 3 5 6 2 2" xfId="9737" xr:uid="{00000000-0005-0000-0000-0000BE0A0000}"/>
    <cellStyle name="Normal 2 2 3 5 6 3" xfId="2983" xr:uid="{00000000-0005-0000-0000-0000BF0A0000}"/>
    <cellStyle name="Normal 2 2 3 5 6 3 2" xfId="8213" xr:uid="{00000000-0005-0000-0000-0000C00A0000}"/>
    <cellStyle name="Normal 2 2 3 5 6 4" xfId="6715" xr:uid="{00000000-0005-0000-0000-0000C10A0000}"/>
    <cellStyle name="Normal 2 2 3 5 7" xfId="777" xr:uid="{00000000-0005-0000-0000-0000C20A0000}"/>
    <cellStyle name="Normal 2 2 3 5 7 2" xfId="3800" xr:uid="{00000000-0005-0000-0000-0000C30A0000}"/>
    <cellStyle name="Normal 2 2 3 5 7 2 2" xfId="9030" xr:uid="{00000000-0005-0000-0000-0000C40A0000}"/>
    <cellStyle name="Normal 2 2 3 5 7 3" xfId="6008" xr:uid="{00000000-0005-0000-0000-0000C50A0000}"/>
    <cellStyle name="Normal 2 2 3 5 8" xfId="2276" xr:uid="{00000000-0005-0000-0000-0000C60A0000}"/>
    <cellStyle name="Normal 2 2 3 5 8 2" xfId="7506" xr:uid="{00000000-0005-0000-0000-0000C70A0000}"/>
    <cellStyle name="Normal 2 2 3 5 9" xfId="5423" xr:uid="{00000000-0005-0000-0000-0000C80A0000}"/>
    <cellStyle name="Normal 2 2 3 6" xfId="191" xr:uid="{00000000-0005-0000-0000-0000C90A0000}"/>
    <cellStyle name="Normal 2 2 3 6 2" xfId="192" xr:uid="{00000000-0005-0000-0000-0000CA0A0000}"/>
    <cellStyle name="Normal 2 2 3 6 2 2" xfId="193" xr:uid="{00000000-0005-0000-0000-0000CB0A0000}"/>
    <cellStyle name="Normal 2 2 3 6 2 2 2" xfId="2083" xr:uid="{00000000-0005-0000-0000-0000CC0A0000}"/>
    <cellStyle name="Normal 2 2 3 6 2 2 2 2" xfId="5106" xr:uid="{00000000-0005-0000-0000-0000CD0A0000}"/>
    <cellStyle name="Normal 2 2 3 6 2 2 2 2 2" xfId="10336" xr:uid="{00000000-0005-0000-0000-0000CE0A0000}"/>
    <cellStyle name="Normal 2 2 3 6 2 2 2 3" xfId="3582" xr:uid="{00000000-0005-0000-0000-0000CF0A0000}"/>
    <cellStyle name="Normal 2 2 3 6 2 2 2 3 2" xfId="8812" xr:uid="{00000000-0005-0000-0000-0000D00A0000}"/>
    <cellStyle name="Normal 2 2 3 6 2 2 2 4" xfId="7314" xr:uid="{00000000-0005-0000-0000-0000D10A0000}"/>
    <cellStyle name="Normal 2 2 3 6 2 2 3" xfId="1318" xr:uid="{00000000-0005-0000-0000-0000D20A0000}"/>
    <cellStyle name="Normal 2 2 3 6 2 2 3 2" xfId="4341" xr:uid="{00000000-0005-0000-0000-0000D30A0000}"/>
    <cellStyle name="Normal 2 2 3 6 2 2 3 2 2" xfId="9571" xr:uid="{00000000-0005-0000-0000-0000D40A0000}"/>
    <cellStyle name="Normal 2 2 3 6 2 2 3 3" xfId="6549" xr:uid="{00000000-0005-0000-0000-0000D50A0000}"/>
    <cellStyle name="Normal 2 2 3 6 2 2 4" xfId="2817" xr:uid="{00000000-0005-0000-0000-0000D60A0000}"/>
    <cellStyle name="Normal 2 2 3 6 2 2 4 2" xfId="8047" xr:uid="{00000000-0005-0000-0000-0000D70A0000}"/>
    <cellStyle name="Normal 2 2 3 6 2 2 5" xfId="5433" xr:uid="{00000000-0005-0000-0000-0000D80A0000}"/>
    <cellStyle name="Normal 2 2 3 6 2 3" xfId="1729" xr:uid="{00000000-0005-0000-0000-0000D90A0000}"/>
    <cellStyle name="Normal 2 2 3 6 2 3 2" xfId="4752" xr:uid="{00000000-0005-0000-0000-0000DA0A0000}"/>
    <cellStyle name="Normal 2 2 3 6 2 3 2 2" xfId="9982" xr:uid="{00000000-0005-0000-0000-0000DB0A0000}"/>
    <cellStyle name="Normal 2 2 3 6 2 3 3" xfId="3228" xr:uid="{00000000-0005-0000-0000-0000DC0A0000}"/>
    <cellStyle name="Normal 2 2 3 6 2 3 3 2" xfId="8458" xr:uid="{00000000-0005-0000-0000-0000DD0A0000}"/>
    <cellStyle name="Normal 2 2 3 6 2 3 4" xfId="6960" xr:uid="{00000000-0005-0000-0000-0000DE0A0000}"/>
    <cellStyle name="Normal 2 2 3 6 2 4" xfId="964" xr:uid="{00000000-0005-0000-0000-0000DF0A0000}"/>
    <cellStyle name="Normal 2 2 3 6 2 4 2" xfId="3987" xr:uid="{00000000-0005-0000-0000-0000E00A0000}"/>
    <cellStyle name="Normal 2 2 3 6 2 4 2 2" xfId="9217" xr:uid="{00000000-0005-0000-0000-0000E10A0000}"/>
    <cellStyle name="Normal 2 2 3 6 2 4 3" xfId="6195" xr:uid="{00000000-0005-0000-0000-0000E20A0000}"/>
    <cellStyle name="Normal 2 2 3 6 2 5" xfId="2463" xr:uid="{00000000-0005-0000-0000-0000E30A0000}"/>
    <cellStyle name="Normal 2 2 3 6 2 5 2" xfId="7693" xr:uid="{00000000-0005-0000-0000-0000E40A0000}"/>
    <cellStyle name="Normal 2 2 3 6 2 6" xfId="5432" xr:uid="{00000000-0005-0000-0000-0000E50A0000}"/>
    <cellStyle name="Normal 2 2 3 6 3" xfId="194" xr:uid="{00000000-0005-0000-0000-0000E60A0000}"/>
    <cellStyle name="Normal 2 2 3 6 3 2" xfId="1906" xr:uid="{00000000-0005-0000-0000-0000E70A0000}"/>
    <cellStyle name="Normal 2 2 3 6 3 2 2" xfId="4929" xr:uid="{00000000-0005-0000-0000-0000E80A0000}"/>
    <cellStyle name="Normal 2 2 3 6 3 2 2 2" xfId="10159" xr:uid="{00000000-0005-0000-0000-0000E90A0000}"/>
    <cellStyle name="Normal 2 2 3 6 3 2 3" xfId="3405" xr:uid="{00000000-0005-0000-0000-0000EA0A0000}"/>
    <cellStyle name="Normal 2 2 3 6 3 2 3 2" xfId="8635" xr:uid="{00000000-0005-0000-0000-0000EB0A0000}"/>
    <cellStyle name="Normal 2 2 3 6 3 2 4" xfId="7137" xr:uid="{00000000-0005-0000-0000-0000EC0A0000}"/>
    <cellStyle name="Normal 2 2 3 6 3 3" xfId="1141" xr:uid="{00000000-0005-0000-0000-0000ED0A0000}"/>
    <cellStyle name="Normal 2 2 3 6 3 3 2" xfId="4164" xr:uid="{00000000-0005-0000-0000-0000EE0A0000}"/>
    <cellStyle name="Normal 2 2 3 6 3 3 2 2" xfId="9394" xr:uid="{00000000-0005-0000-0000-0000EF0A0000}"/>
    <cellStyle name="Normal 2 2 3 6 3 3 3" xfId="6372" xr:uid="{00000000-0005-0000-0000-0000F00A0000}"/>
    <cellStyle name="Normal 2 2 3 6 3 4" xfId="2640" xr:uid="{00000000-0005-0000-0000-0000F10A0000}"/>
    <cellStyle name="Normal 2 2 3 6 3 4 2" xfId="7870" xr:uid="{00000000-0005-0000-0000-0000F20A0000}"/>
    <cellStyle name="Normal 2 2 3 6 3 5" xfId="5434" xr:uid="{00000000-0005-0000-0000-0000F30A0000}"/>
    <cellStyle name="Normal 2 2 3 6 4" xfId="1552" xr:uid="{00000000-0005-0000-0000-0000F40A0000}"/>
    <cellStyle name="Normal 2 2 3 6 4 2" xfId="4575" xr:uid="{00000000-0005-0000-0000-0000F50A0000}"/>
    <cellStyle name="Normal 2 2 3 6 4 2 2" xfId="9805" xr:uid="{00000000-0005-0000-0000-0000F60A0000}"/>
    <cellStyle name="Normal 2 2 3 6 4 3" xfId="3051" xr:uid="{00000000-0005-0000-0000-0000F70A0000}"/>
    <cellStyle name="Normal 2 2 3 6 4 3 2" xfId="8281" xr:uid="{00000000-0005-0000-0000-0000F80A0000}"/>
    <cellStyle name="Normal 2 2 3 6 4 4" xfId="6783" xr:uid="{00000000-0005-0000-0000-0000F90A0000}"/>
    <cellStyle name="Normal 2 2 3 6 5" xfId="787" xr:uid="{00000000-0005-0000-0000-0000FA0A0000}"/>
    <cellStyle name="Normal 2 2 3 6 5 2" xfId="3810" xr:uid="{00000000-0005-0000-0000-0000FB0A0000}"/>
    <cellStyle name="Normal 2 2 3 6 5 2 2" xfId="9040" xr:uid="{00000000-0005-0000-0000-0000FC0A0000}"/>
    <cellStyle name="Normal 2 2 3 6 5 3" xfId="6018" xr:uid="{00000000-0005-0000-0000-0000FD0A0000}"/>
    <cellStyle name="Normal 2 2 3 6 6" xfId="2286" xr:uid="{00000000-0005-0000-0000-0000FE0A0000}"/>
    <cellStyle name="Normal 2 2 3 6 6 2" xfId="7516" xr:uid="{00000000-0005-0000-0000-0000FF0A0000}"/>
    <cellStyle name="Normal 2 2 3 6 7" xfId="5431" xr:uid="{00000000-0005-0000-0000-0000000B0000}"/>
    <cellStyle name="Normal 2 2 3 7" xfId="195" xr:uid="{00000000-0005-0000-0000-0000010B0000}"/>
    <cellStyle name="Normal 2 2 3 7 2" xfId="196" xr:uid="{00000000-0005-0000-0000-0000020B0000}"/>
    <cellStyle name="Normal 2 2 3 7 2 2" xfId="197" xr:uid="{00000000-0005-0000-0000-0000030B0000}"/>
    <cellStyle name="Normal 2 2 3 7 2 2 2" xfId="2095" xr:uid="{00000000-0005-0000-0000-0000040B0000}"/>
    <cellStyle name="Normal 2 2 3 7 2 2 2 2" xfId="5118" xr:uid="{00000000-0005-0000-0000-0000050B0000}"/>
    <cellStyle name="Normal 2 2 3 7 2 2 2 2 2" xfId="10348" xr:uid="{00000000-0005-0000-0000-0000060B0000}"/>
    <cellStyle name="Normal 2 2 3 7 2 2 2 3" xfId="3594" xr:uid="{00000000-0005-0000-0000-0000070B0000}"/>
    <cellStyle name="Normal 2 2 3 7 2 2 2 3 2" xfId="8824" xr:uid="{00000000-0005-0000-0000-0000080B0000}"/>
    <cellStyle name="Normal 2 2 3 7 2 2 2 4" xfId="7326" xr:uid="{00000000-0005-0000-0000-0000090B0000}"/>
    <cellStyle name="Normal 2 2 3 7 2 2 3" xfId="1330" xr:uid="{00000000-0005-0000-0000-00000A0B0000}"/>
    <cellStyle name="Normal 2 2 3 7 2 2 3 2" xfId="4353" xr:uid="{00000000-0005-0000-0000-00000B0B0000}"/>
    <cellStyle name="Normal 2 2 3 7 2 2 3 2 2" xfId="9583" xr:uid="{00000000-0005-0000-0000-00000C0B0000}"/>
    <cellStyle name="Normal 2 2 3 7 2 2 3 3" xfId="6561" xr:uid="{00000000-0005-0000-0000-00000D0B0000}"/>
    <cellStyle name="Normal 2 2 3 7 2 2 4" xfId="2829" xr:uid="{00000000-0005-0000-0000-00000E0B0000}"/>
    <cellStyle name="Normal 2 2 3 7 2 2 4 2" xfId="8059" xr:uid="{00000000-0005-0000-0000-00000F0B0000}"/>
    <cellStyle name="Normal 2 2 3 7 2 2 5" xfId="5437" xr:uid="{00000000-0005-0000-0000-0000100B0000}"/>
    <cellStyle name="Normal 2 2 3 7 2 3" xfId="1741" xr:uid="{00000000-0005-0000-0000-0000110B0000}"/>
    <cellStyle name="Normal 2 2 3 7 2 3 2" xfId="4764" xr:uid="{00000000-0005-0000-0000-0000120B0000}"/>
    <cellStyle name="Normal 2 2 3 7 2 3 2 2" xfId="9994" xr:uid="{00000000-0005-0000-0000-0000130B0000}"/>
    <cellStyle name="Normal 2 2 3 7 2 3 3" xfId="3240" xr:uid="{00000000-0005-0000-0000-0000140B0000}"/>
    <cellStyle name="Normal 2 2 3 7 2 3 3 2" xfId="8470" xr:uid="{00000000-0005-0000-0000-0000150B0000}"/>
    <cellStyle name="Normal 2 2 3 7 2 3 4" xfId="6972" xr:uid="{00000000-0005-0000-0000-0000160B0000}"/>
    <cellStyle name="Normal 2 2 3 7 2 4" xfId="976" xr:uid="{00000000-0005-0000-0000-0000170B0000}"/>
    <cellStyle name="Normal 2 2 3 7 2 4 2" xfId="3999" xr:uid="{00000000-0005-0000-0000-0000180B0000}"/>
    <cellStyle name="Normal 2 2 3 7 2 4 2 2" xfId="9229" xr:uid="{00000000-0005-0000-0000-0000190B0000}"/>
    <cellStyle name="Normal 2 2 3 7 2 4 3" xfId="6207" xr:uid="{00000000-0005-0000-0000-00001A0B0000}"/>
    <cellStyle name="Normal 2 2 3 7 2 5" xfId="2475" xr:uid="{00000000-0005-0000-0000-00001B0B0000}"/>
    <cellStyle name="Normal 2 2 3 7 2 5 2" xfId="7705" xr:uid="{00000000-0005-0000-0000-00001C0B0000}"/>
    <cellStyle name="Normal 2 2 3 7 2 6" xfId="5436" xr:uid="{00000000-0005-0000-0000-00001D0B0000}"/>
    <cellStyle name="Normal 2 2 3 7 3" xfId="198" xr:uid="{00000000-0005-0000-0000-00001E0B0000}"/>
    <cellStyle name="Normal 2 2 3 7 3 2" xfId="1918" xr:uid="{00000000-0005-0000-0000-00001F0B0000}"/>
    <cellStyle name="Normal 2 2 3 7 3 2 2" xfId="4941" xr:uid="{00000000-0005-0000-0000-0000200B0000}"/>
    <cellStyle name="Normal 2 2 3 7 3 2 2 2" xfId="10171" xr:uid="{00000000-0005-0000-0000-0000210B0000}"/>
    <cellStyle name="Normal 2 2 3 7 3 2 3" xfId="3417" xr:uid="{00000000-0005-0000-0000-0000220B0000}"/>
    <cellStyle name="Normal 2 2 3 7 3 2 3 2" xfId="8647" xr:uid="{00000000-0005-0000-0000-0000230B0000}"/>
    <cellStyle name="Normal 2 2 3 7 3 2 4" xfId="7149" xr:uid="{00000000-0005-0000-0000-0000240B0000}"/>
    <cellStyle name="Normal 2 2 3 7 3 3" xfId="1153" xr:uid="{00000000-0005-0000-0000-0000250B0000}"/>
    <cellStyle name="Normal 2 2 3 7 3 3 2" xfId="4176" xr:uid="{00000000-0005-0000-0000-0000260B0000}"/>
    <cellStyle name="Normal 2 2 3 7 3 3 2 2" xfId="9406" xr:uid="{00000000-0005-0000-0000-0000270B0000}"/>
    <cellStyle name="Normal 2 2 3 7 3 3 3" xfId="6384" xr:uid="{00000000-0005-0000-0000-0000280B0000}"/>
    <cellStyle name="Normal 2 2 3 7 3 4" xfId="2652" xr:uid="{00000000-0005-0000-0000-0000290B0000}"/>
    <cellStyle name="Normal 2 2 3 7 3 4 2" xfId="7882" xr:uid="{00000000-0005-0000-0000-00002A0B0000}"/>
    <cellStyle name="Normal 2 2 3 7 3 5" xfId="5438" xr:uid="{00000000-0005-0000-0000-00002B0B0000}"/>
    <cellStyle name="Normal 2 2 3 7 4" xfId="1564" xr:uid="{00000000-0005-0000-0000-00002C0B0000}"/>
    <cellStyle name="Normal 2 2 3 7 4 2" xfId="4587" xr:uid="{00000000-0005-0000-0000-00002D0B0000}"/>
    <cellStyle name="Normal 2 2 3 7 4 2 2" xfId="9817" xr:uid="{00000000-0005-0000-0000-00002E0B0000}"/>
    <cellStyle name="Normal 2 2 3 7 4 3" xfId="3063" xr:uid="{00000000-0005-0000-0000-00002F0B0000}"/>
    <cellStyle name="Normal 2 2 3 7 4 3 2" xfId="8293" xr:uid="{00000000-0005-0000-0000-0000300B0000}"/>
    <cellStyle name="Normal 2 2 3 7 4 4" xfId="6795" xr:uid="{00000000-0005-0000-0000-0000310B0000}"/>
    <cellStyle name="Normal 2 2 3 7 5" xfId="799" xr:uid="{00000000-0005-0000-0000-0000320B0000}"/>
    <cellStyle name="Normal 2 2 3 7 5 2" xfId="3822" xr:uid="{00000000-0005-0000-0000-0000330B0000}"/>
    <cellStyle name="Normal 2 2 3 7 5 2 2" xfId="9052" xr:uid="{00000000-0005-0000-0000-0000340B0000}"/>
    <cellStyle name="Normal 2 2 3 7 5 3" xfId="6030" xr:uid="{00000000-0005-0000-0000-0000350B0000}"/>
    <cellStyle name="Normal 2 2 3 7 6" xfId="2298" xr:uid="{00000000-0005-0000-0000-0000360B0000}"/>
    <cellStyle name="Normal 2 2 3 7 6 2" xfId="7528" xr:uid="{00000000-0005-0000-0000-0000370B0000}"/>
    <cellStyle name="Normal 2 2 3 7 7" xfId="5435" xr:uid="{00000000-0005-0000-0000-0000380B0000}"/>
    <cellStyle name="Normal 2 2 3 8" xfId="199" xr:uid="{00000000-0005-0000-0000-0000390B0000}"/>
    <cellStyle name="Normal 2 2 3 8 2" xfId="200" xr:uid="{00000000-0005-0000-0000-00003A0B0000}"/>
    <cellStyle name="Normal 2 2 3 8 2 2" xfId="201" xr:uid="{00000000-0005-0000-0000-00003B0B0000}"/>
    <cellStyle name="Normal 2 2 3 8 2 2 2" xfId="2108" xr:uid="{00000000-0005-0000-0000-00003C0B0000}"/>
    <cellStyle name="Normal 2 2 3 8 2 2 2 2" xfId="5131" xr:uid="{00000000-0005-0000-0000-00003D0B0000}"/>
    <cellStyle name="Normal 2 2 3 8 2 2 2 2 2" xfId="10361" xr:uid="{00000000-0005-0000-0000-00003E0B0000}"/>
    <cellStyle name="Normal 2 2 3 8 2 2 2 3" xfId="3607" xr:uid="{00000000-0005-0000-0000-00003F0B0000}"/>
    <cellStyle name="Normal 2 2 3 8 2 2 2 3 2" xfId="8837" xr:uid="{00000000-0005-0000-0000-0000400B0000}"/>
    <cellStyle name="Normal 2 2 3 8 2 2 2 4" xfId="7339" xr:uid="{00000000-0005-0000-0000-0000410B0000}"/>
    <cellStyle name="Normal 2 2 3 8 2 2 3" xfId="1343" xr:uid="{00000000-0005-0000-0000-0000420B0000}"/>
    <cellStyle name="Normal 2 2 3 8 2 2 3 2" xfId="4366" xr:uid="{00000000-0005-0000-0000-0000430B0000}"/>
    <cellStyle name="Normal 2 2 3 8 2 2 3 2 2" xfId="9596" xr:uid="{00000000-0005-0000-0000-0000440B0000}"/>
    <cellStyle name="Normal 2 2 3 8 2 2 3 3" xfId="6574" xr:uid="{00000000-0005-0000-0000-0000450B0000}"/>
    <cellStyle name="Normal 2 2 3 8 2 2 4" xfId="2842" xr:uid="{00000000-0005-0000-0000-0000460B0000}"/>
    <cellStyle name="Normal 2 2 3 8 2 2 4 2" xfId="8072" xr:uid="{00000000-0005-0000-0000-0000470B0000}"/>
    <cellStyle name="Normal 2 2 3 8 2 2 5" xfId="5441" xr:uid="{00000000-0005-0000-0000-0000480B0000}"/>
    <cellStyle name="Normal 2 2 3 8 2 3" xfId="1754" xr:uid="{00000000-0005-0000-0000-0000490B0000}"/>
    <cellStyle name="Normal 2 2 3 8 2 3 2" xfId="4777" xr:uid="{00000000-0005-0000-0000-00004A0B0000}"/>
    <cellStyle name="Normal 2 2 3 8 2 3 2 2" xfId="10007" xr:uid="{00000000-0005-0000-0000-00004B0B0000}"/>
    <cellStyle name="Normal 2 2 3 8 2 3 3" xfId="3253" xr:uid="{00000000-0005-0000-0000-00004C0B0000}"/>
    <cellStyle name="Normal 2 2 3 8 2 3 3 2" xfId="8483" xr:uid="{00000000-0005-0000-0000-00004D0B0000}"/>
    <cellStyle name="Normal 2 2 3 8 2 3 4" xfId="6985" xr:uid="{00000000-0005-0000-0000-00004E0B0000}"/>
    <cellStyle name="Normal 2 2 3 8 2 4" xfId="989" xr:uid="{00000000-0005-0000-0000-00004F0B0000}"/>
    <cellStyle name="Normal 2 2 3 8 2 4 2" xfId="4012" xr:uid="{00000000-0005-0000-0000-0000500B0000}"/>
    <cellStyle name="Normal 2 2 3 8 2 4 2 2" xfId="9242" xr:uid="{00000000-0005-0000-0000-0000510B0000}"/>
    <cellStyle name="Normal 2 2 3 8 2 4 3" xfId="6220" xr:uid="{00000000-0005-0000-0000-0000520B0000}"/>
    <cellStyle name="Normal 2 2 3 8 2 5" xfId="2488" xr:uid="{00000000-0005-0000-0000-0000530B0000}"/>
    <cellStyle name="Normal 2 2 3 8 2 5 2" xfId="7718" xr:uid="{00000000-0005-0000-0000-0000540B0000}"/>
    <cellStyle name="Normal 2 2 3 8 2 6" xfId="5440" xr:uid="{00000000-0005-0000-0000-0000550B0000}"/>
    <cellStyle name="Normal 2 2 3 8 3" xfId="202" xr:uid="{00000000-0005-0000-0000-0000560B0000}"/>
    <cellStyle name="Normal 2 2 3 8 3 2" xfId="1931" xr:uid="{00000000-0005-0000-0000-0000570B0000}"/>
    <cellStyle name="Normal 2 2 3 8 3 2 2" xfId="4954" xr:uid="{00000000-0005-0000-0000-0000580B0000}"/>
    <cellStyle name="Normal 2 2 3 8 3 2 2 2" xfId="10184" xr:uid="{00000000-0005-0000-0000-0000590B0000}"/>
    <cellStyle name="Normal 2 2 3 8 3 2 3" xfId="3430" xr:uid="{00000000-0005-0000-0000-00005A0B0000}"/>
    <cellStyle name="Normal 2 2 3 8 3 2 3 2" xfId="8660" xr:uid="{00000000-0005-0000-0000-00005B0B0000}"/>
    <cellStyle name="Normal 2 2 3 8 3 2 4" xfId="7162" xr:uid="{00000000-0005-0000-0000-00005C0B0000}"/>
    <cellStyle name="Normal 2 2 3 8 3 3" xfId="1166" xr:uid="{00000000-0005-0000-0000-00005D0B0000}"/>
    <cellStyle name="Normal 2 2 3 8 3 3 2" xfId="4189" xr:uid="{00000000-0005-0000-0000-00005E0B0000}"/>
    <cellStyle name="Normal 2 2 3 8 3 3 2 2" xfId="9419" xr:uid="{00000000-0005-0000-0000-00005F0B0000}"/>
    <cellStyle name="Normal 2 2 3 8 3 3 3" xfId="6397" xr:uid="{00000000-0005-0000-0000-0000600B0000}"/>
    <cellStyle name="Normal 2 2 3 8 3 4" xfId="2665" xr:uid="{00000000-0005-0000-0000-0000610B0000}"/>
    <cellStyle name="Normal 2 2 3 8 3 4 2" xfId="7895" xr:uid="{00000000-0005-0000-0000-0000620B0000}"/>
    <cellStyle name="Normal 2 2 3 8 3 5" xfId="5442" xr:uid="{00000000-0005-0000-0000-0000630B0000}"/>
    <cellStyle name="Normal 2 2 3 8 4" xfId="1577" xr:uid="{00000000-0005-0000-0000-0000640B0000}"/>
    <cellStyle name="Normal 2 2 3 8 4 2" xfId="4600" xr:uid="{00000000-0005-0000-0000-0000650B0000}"/>
    <cellStyle name="Normal 2 2 3 8 4 2 2" xfId="9830" xr:uid="{00000000-0005-0000-0000-0000660B0000}"/>
    <cellStyle name="Normal 2 2 3 8 4 3" xfId="3076" xr:uid="{00000000-0005-0000-0000-0000670B0000}"/>
    <cellStyle name="Normal 2 2 3 8 4 3 2" xfId="8306" xr:uid="{00000000-0005-0000-0000-0000680B0000}"/>
    <cellStyle name="Normal 2 2 3 8 4 4" xfId="6808" xr:uid="{00000000-0005-0000-0000-0000690B0000}"/>
    <cellStyle name="Normal 2 2 3 8 5" xfId="812" xr:uid="{00000000-0005-0000-0000-00006A0B0000}"/>
    <cellStyle name="Normal 2 2 3 8 5 2" xfId="3835" xr:uid="{00000000-0005-0000-0000-00006B0B0000}"/>
    <cellStyle name="Normal 2 2 3 8 5 2 2" xfId="9065" xr:uid="{00000000-0005-0000-0000-00006C0B0000}"/>
    <cellStyle name="Normal 2 2 3 8 5 3" xfId="6043" xr:uid="{00000000-0005-0000-0000-00006D0B0000}"/>
    <cellStyle name="Normal 2 2 3 8 6" xfId="2311" xr:uid="{00000000-0005-0000-0000-00006E0B0000}"/>
    <cellStyle name="Normal 2 2 3 8 6 2" xfId="7541" xr:uid="{00000000-0005-0000-0000-00006F0B0000}"/>
    <cellStyle name="Normal 2 2 3 8 7" xfId="5439" xr:uid="{00000000-0005-0000-0000-0000700B0000}"/>
    <cellStyle name="Normal 2 2 3 9" xfId="203" xr:uid="{00000000-0005-0000-0000-0000710B0000}"/>
    <cellStyle name="Normal 2 2 3 9 2" xfId="204" xr:uid="{00000000-0005-0000-0000-0000720B0000}"/>
    <cellStyle name="Normal 2 2 3 9 2 2" xfId="205" xr:uid="{00000000-0005-0000-0000-0000730B0000}"/>
    <cellStyle name="Normal 2 2 3 9 2 2 2" xfId="2165" xr:uid="{00000000-0005-0000-0000-0000740B0000}"/>
    <cellStyle name="Normal 2 2 3 9 2 2 2 2" xfId="5188" xr:uid="{00000000-0005-0000-0000-0000750B0000}"/>
    <cellStyle name="Normal 2 2 3 9 2 2 2 2 2" xfId="10418" xr:uid="{00000000-0005-0000-0000-0000760B0000}"/>
    <cellStyle name="Normal 2 2 3 9 2 2 2 3" xfId="3664" xr:uid="{00000000-0005-0000-0000-0000770B0000}"/>
    <cellStyle name="Normal 2 2 3 9 2 2 2 3 2" xfId="8894" xr:uid="{00000000-0005-0000-0000-0000780B0000}"/>
    <cellStyle name="Normal 2 2 3 9 2 2 2 4" xfId="7396" xr:uid="{00000000-0005-0000-0000-0000790B0000}"/>
    <cellStyle name="Normal 2 2 3 9 2 2 3" xfId="1400" xr:uid="{00000000-0005-0000-0000-00007A0B0000}"/>
    <cellStyle name="Normal 2 2 3 9 2 2 3 2" xfId="4423" xr:uid="{00000000-0005-0000-0000-00007B0B0000}"/>
    <cellStyle name="Normal 2 2 3 9 2 2 3 2 2" xfId="9653" xr:uid="{00000000-0005-0000-0000-00007C0B0000}"/>
    <cellStyle name="Normal 2 2 3 9 2 2 3 3" xfId="6631" xr:uid="{00000000-0005-0000-0000-00007D0B0000}"/>
    <cellStyle name="Normal 2 2 3 9 2 2 4" xfId="2899" xr:uid="{00000000-0005-0000-0000-00007E0B0000}"/>
    <cellStyle name="Normal 2 2 3 9 2 2 4 2" xfId="8129" xr:uid="{00000000-0005-0000-0000-00007F0B0000}"/>
    <cellStyle name="Normal 2 2 3 9 2 2 5" xfId="5445" xr:uid="{00000000-0005-0000-0000-0000800B0000}"/>
    <cellStyle name="Normal 2 2 3 9 2 3" xfId="1811" xr:uid="{00000000-0005-0000-0000-0000810B0000}"/>
    <cellStyle name="Normal 2 2 3 9 2 3 2" xfId="4834" xr:uid="{00000000-0005-0000-0000-0000820B0000}"/>
    <cellStyle name="Normal 2 2 3 9 2 3 2 2" xfId="10064" xr:uid="{00000000-0005-0000-0000-0000830B0000}"/>
    <cellStyle name="Normal 2 2 3 9 2 3 3" xfId="3310" xr:uid="{00000000-0005-0000-0000-0000840B0000}"/>
    <cellStyle name="Normal 2 2 3 9 2 3 3 2" xfId="8540" xr:uid="{00000000-0005-0000-0000-0000850B0000}"/>
    <cellStyle name="Normal 2 2 3 9 2 3 4" xfId="7042" xr:uid="{00000000-0005-0000-0000-0000860B0000}"/>
    <cellStyle name="Normal 2 2 3 9 2 4" xfId="1046" xr:uid="{00000000-0005-0000-0000-0000870B0000}"/>
    <cellStyle name="Normal 2 2 3 9 2 4 2" xfId="4069" xr:uid="{00000000-0005-0000-0000-0000880B0000}"/>
    <cellStyle name="Normal 2 2 3 9 2 4 2 2" xfId="9299" xr:uid="{00000000-0005-0000-0000-0000890B0000}"/>
    <cellStyle name="Normal 2 2 3 9 2 4 3" xfId="6277" xr:uid="{00000000-0005-0000-0000-00008A0B0000}"/>
    <cellStyle name="Normal 2 2 3 9 2 5" xfId="2545" xr:uid="{00000000-0005-0000-0000-00008B0B0000}"/>
    <cellStyle name="Normal 2 2 3 9 2 5 2" xfId="7775" xr:uid="{00000000-0005-0000-0000-00008C0B0000}"/>
    <cellStyle name="Normal 2 2 3 9 2 6" xfId="5444" xr:uid="{00000000-0005-0000-0000-00008D0B0000}"/>
    <cellStyle name="Normal 2 2 3 9 3" xfId="206" xr:uid="{00000000-0005-0000-0000-00008E0B0000}"/>
    <cellStyle name="Normal 2 2 3 9 3 2" xfId="1988" xr:uid="{00000000-0005-0000-0000-00008F0B0000}"/>
    <cellStyle name="Normal 2 2 3 9 3 2 2" xfId="5011" xr:uid="{00000000-0005-0000-0000-0000900B0000}"/>
    <cellStyle name="Normal 2 2 3 9 3 2 2 2" xfId="10241" xr:uid="{00000000-0005-0000-0000-0000910B0000}"/>
    <cellStyle name="Normal 2 2 3 9 3 2 3" xfId="3487" xr:uid="{00000000-0005-0000-0000-0000920B0000}"/>
    <cellStyle name="Normal 2 2 3 9 3 2 3 2" xfId="8717" xr:uid="{00000000-0005-0000-0000-0000930B0000}"/>
    <cellStyle name="Normal 2 2 3 9 3 2 4" xfId="7219" xr:uid="{00000000-0005-0000-0000-0000940B0000}"/>
    <cellStyle name="Normal 2 2 3 9 3 3" xfId="1223" xr:uid="{00000000-0005-0000-0000-0000950B0000}"/>
    <cellStyle name="Normal 2 2 3 9 3 3 2" xfId="4246" xr:uid="{00000000-0005-0000-0000-0000960B0000}"/>
    <cellStyle name="Normal 2 2 3 9 3 3 2 2" xfId="9476" xr:uid="{00000000-0005-0000-0000-0000970B0000}"/>
    <cellStyle name="Normal 2 2 3 9 3 3 3" xfId="6454" xr:uid="{00000000-0005-0000-0000-0000980B0000}"/>
    <cellStyle name="Normal 2 2 3 9 3 4" xfId="2722" xr:uid="{00000000-0005-0000-0000-0000990B0000}"/>
    <cellStyle name="Normal 2 2 3 9 3 4 2" xfId="7952" xr:uid="{00000000-0005-0000-0000-00009A0B0000}"/>
    <cellStyle name="Normal 2 2 3 9 3 5" xfId="5446" xr:uid="{00000000-0005-0000-0000-00009B0B0000}"/>
    <cellStyle name="Normal 2 2 3 9 4" xfId="1634" xr:uid="{00000000-0005-0000-0000-00009C0B0000}"/>
    <cellStyle name="Normal 2 2 3 9 4 2" xfId="4657" xr:uid="{00000000-0005-0000-0000-00009D0B0000}"/>
    <cellStyle name="Normal 2 2 3 9 4 2 2" xfId="9887" xr:uid="{00000000-0005-0000-0000-00009E0B0000}"/>
    <cellStyle name="Normal 2 2 3 9 4 3" xfId="3133" xr:uid="{00000000-0005-0000-0000-00009F0B0000}"/>
    <cellStyle name="Normal 2 2 3 9 4 3 2" xfId="8363" xr:uid="{00000000-0005-0000-0000-0000A00B0000}"/>
    <cellStyle name="Normal 2 2 3 9 4 4" xfId="6865" xr:uid="{00000000-0005-0000-0000-0000A10B0000}"/>
    <cellStyle name="Normal 2 2 3 9 5" xfId="869" xr:uid="{00000000-0005-0000-0000-0000A20B0000}"/>
    <cellStyle name="Normal 2 2 3 9 5 2" xfId="3892" xr:uid="{00000000-0005-0000-0000-0000A30B0000}"/>
    <cellStyle name="Normal 2 2 3 9 5 2 2" xfId="9122" xr:uid="{00000000-0005-0000-0000-0000A40B0000}"/>
    <cellStyle name="Normal 2 2 3 9 5 3" xfId="6100" xr:uid="{00000000-0005-0000-0000-0000A50B0000}"/>
    <cellStyle name="Normal 2 2 3 9 6" xfId="2368" xr:uid="{00000000-0005-0000-0000-0000A60B0000}"/>
    <cellStyle name="Normal 2 2 3 9 6 2" xfId="7598" xr:uid="{00000000-0005-0000-0000-0000A70B0000}"/>
    <cellStyle name="Normal 2 2 3 9 7" xfId="5443" xr:uid="{00000000-0005-0000-0000-0000A80B0000}"/>
    <cellStyle name="Normal 2 2 4" xfId="207" xr:uid="{00000000-0005-0000-0000-0000A90B0000}"/>
    <cellStyle name="Normal 2 2 4 2" xfId="208" xr:uid="{00000000-0005-0000-0000-0000AA0B0000}"/>
    <cellStyle name="Normal 2 2 4 2 2" xfId="209" xr:uid="{00000000-0005-0000-0000-0000AB0B0000}"/>
    <cellStyle name="Normal 2 2 4 2 2 2" xfId="210" xr:uid="{00000000-0005-0000-0000-0000AC0B0000}"/>
    <cellStyle name="Normal 2 2 4 2 2 2 2" xfId="2111" xr:uid="{00000000-0005-0000-0000-0000AD0B0000}"/>
    <cellStyle name="Normal 2 2 4 2 2 2 2 2" xfId="5134" xr:uid="{00000000-0005-0000-0000-0000AE0B0000}"/>
    <cellStyle name="Normal 2 2 4 2 2 2 2 2 2" xfId="10364" xr:uid="{00000000-0005-0000-0000-0000AF0B0000}"/>
    <cellStyle name="Normal 2 2 4 2 2 2 2 3" xfId="3610" xr:uid="{00000000-0005-0000-0000-0000B00B0000}"/>
    <cellStyle name="Normal 2 2 4 2 2 2 2 3 2" xfId="8840" xr:uid="{00000000-0005-0000-0000-0000B10B0000}"/>
    <cellStyle name="Normal 2 2 4 2 2 2 2 4" xfId="7342" xr:uid="{00000000-0005-0000-0000-0000B20B0000}"/>
    <cellStyle name="Normal 2 2 4 2 2 2 3" xfId="1346" xr:uid="{00000000-0005-0000-0000-0000B30B0000}"/>
    <cellStyle name="Normal 2 2 4 2 2 2 3 2" xfId="4369" xr:uid="{00000000-0005-0000-0000-0000B40B0000}"/>
    <cellStyle name="Normal 2 2 4 2 2 2 3 2 2" xfId="9599" xr:uid="{00000000-0005-0000-0000-0000B50B0000}"/>
    <cellStyle name="Normal 2 2 4 2 2 2 3 3" xfId="6577" xr:uid="{00000000-0005-0000-0000-0000B60B0000}"/>
    <cellStyle name="Normal 2 2 4 2 2 2 4" xfId="2845" xr:uid="{00000000-0005-0000-0000-0000B70B0000}"/>
    <cellStyle name="Normal 2 2 4 2 2 2 4 2" xfId="8075" xr:uid="{00000000-0005-0000-0000-0000B80B0000}"/>
    <cellStyle name="Normal 2 2 4 2 2 2 5" xfId="5450" xr:uid="{00000000-0005-0000-0000-0000B90B0000}"/>
    <cellStyle name="Normal 2 2 4 2 2 3" xfId="1757" xr:uid="{00000000-0005-0000-0000-0000BA0B0000}"/>
    <cellStyle name="Normal 2 2 4 2 2 3 2" xfId="4780" xr:uid="{00000000-0005-0000-0000-0000BB0B0000}"/>
    <cellStyle name="Normal 2 2 4 2 2 3 2 2" xfId="10010" xr:uid="{00000000-0005-0000-0000-0000BC0B0000}"/>
    <cellStyle name="Normal 2 2 4 2 2 3 3" xfId="3256" xr:uid="{00000000-0005-0000-0000-0000BD0B0000}"/>
    <cellStyle name="Normal 2 2 4 2 2 3 3 2" xfId="8486" xr:uid="{00000000-0005-0000-0000-0000BE0B0000}"/>
    <cellStyle name="Normal 2 2 4 2 2 3 4" xfId="6988" xr:uid="{00000000-0005-0000-0000-0000BF0B0000}"/>
    <cellStyle name="Normal 2 2 4 2 2 4" xfId="992" xr:uid="{00000000-0005-0000-0000-0000C00B0000}"/>
    <cellStyle name="Normal 2 2 4 2 2 4 2" xfId="4015" xr:uid="{00000000-0005-0000-0000-0000C10B0000}"/>
    <cellStyle name="Normal 2 2 4 2 2 4 2 2" xfId="9245" xr:uid="{00000000-0005-0000-0000-0000C20B0000}"/>
    <cellStyle name="Normal 2 2 4 2 2 4 3" xfId="6223" xr:uid="{00000000-0005-0000-0000-0000C30B0000}"/>
    <cellStyle name="Normal 2 2 4 2 2 5" xfId="2491" xr:uid="{00000000-0005-0000-0000-0000C40B0000}"/>
    <cellStyle name="Normal 2 2 4 2 2 5 2" xfId="7721" xr:uid="{00000000-0005-0000-0000-0000C50B0000}"/>
    <cellStyle name="Normal 2 2 4 2 2 6" xfId="5449" xr:uid="{00000000-0005-0000-0000-0000C60B0000}"/>
    <cellStyle name="Normal 2 2 4 2 3" xfId="211" xr:uid="{00000000-0005-0000-0000-0000C70B0000}"/>
    <cellStyle name="Normal 2 2 4 2 3 2" xfId="1934" xr:uid="{00000000-0005-0000-0000-0000C80B0000}"/>
    <cellStyle name="Normal 2 2 4 2 3 2 2" xfId="4957" xr:uid="{00000000-0005-0000-0000-0000C90B0000}"/>
    <cellStyle name="Normal 2 2 4 2 3 2 2 2" xfId="10187" xr:uid="{00000000-0005-0000-0000-0000CA0B0000}"/>
    <cellStyle name="Normal 2 2 4 2 3 2 3" xfId="3433" xr:uid="{00000000-0005-0000-0000-0000CB0B0000}"/>
    <cellStyle name="Normal 2 2 4 2 3 2 3 2" xfId="8663" xr:uid="{00000000-0005-0000-0000-0000CC0B0000}"/>
    <cellStyle name="Normal 2 2 4 2 3 2 4" xfId="7165" xr:uid="{00000000-0005-0000-0000-0000CD0B0000}"/>
    <cellStyle name="Normal 2 2 4 2 3 3" xfId="1169" xr:uid="{00000000-0005-0000-0000-0000CE0B0000}"/>
    <cellStyle name="Normal 2 2 4 2 3 3 2" xfId="4192" xr:uid="{00000000-0005-0000-0000-0000CF0B0000}"/>
    <cellStyle name="Normal 2 2 4 2 3 3 2 2" xfId="9422" xr:uid="{00000000-0005-0000-0000-0000D00B0000}"/>
    <cellStyle name="Normal 2 2 4 2 3 3 3" xfId="6400" xr:uid="{00000000-0005-0000-0000-0000D10B0000}"/>
    <cellStyle name="Normal 2 2 4 2 3 4" xfId="2668" xr:uid="{00000000-0005-0000-0000-0000D20B0000}"/>
    <cellStyle name="Normal 2 2 4 2 3 4 2" xfId="7898" xr:uid="{00000000-0005-0000-0000-0000D30B0000}"/>
    <cellStyle name="Normal 2 2 4 2 3 5" xfId="5451" xr:uid="{00000000-0005-0000-0000-0000D40B0000}"/>
    <cellStyle name="Normal 2 2 4 2 4" xfId="1580" xr:uid="{00000000-0005-0000-0000-0000D50B0000}"/>
    <cellStyle name="Normal 2 2 4 2 4 2" xfId="4603" xr:uid="{00000000-0005-0000-0000-0000D60B0000}"/>
    <cellStyle name="Normal 2 2 4 2 4 2 2" xfId="9833" xr:uid="{00000000-0005-0000-0000-0000D70B0000}"/>
    <cellStyle name="Normal 2 2 4 2 4 3" xfId="3079" xr:uid="{00000000-0005-0000-0000-0000D80B0000}"/>
    <cellStyle name="Normal 2 2 4 2 4 3 2" xfId="8309" xr:uid="{00000000-0005-0000-0000-0000D90B0000}"/>
    <cellStyle name="Normal 2 2 4 2 4 4" xfId="6811" xr:uid="{00000000-0005-0000-0000-0000DA0B0000}"/>
    <cellStyle name="Normal 2 2 4 2 5" xfId="815" xr:uid="{00000000-0005-0000-0000-0000DB0B0000}"/>
    <cellStyle name="Normal 2 2 4 2 5 2" xfId="3838" xr:uid="{00000000-0005-0000-0000-0000DC0B0000}"/>
    <cellStyle name="Normal 2 2 4 2 5 2 2" xfId="9068" xr:uid="{00000000-0005-0000-0000-0000DD0B0000}"/>
    <cellStyle name="Normal 2 2 4 2 5 3" xfId="6046" xr:uid="{00000000-0005-0000-0000-0000DE0B0000}"/>
    <cellStyle name="Normal 2 2 4 2 6" xfId="2314" xr:uid="{00000000-0005-0000-0000-0000DF0B0000}"/>
    <cellStyle name="Normal 2 2 4 2 6 2" xfId="7544" xr:uid="{00000000-0005-0000-0000-0000E00B0000}"/>
    <cellStyle name="Normal 2 2 4 2 7" xfId="5448" xr:uid="{00000000-0005-0000-0000-0000E10B0000}"/>
    <cellStyle name="Normal 2 2 4 3" xfId="212" xr:uid="{00000000-0005-0000-0000-0000E20B0000}"/>
    <cellStyle name="Normal 2 2 4 3 2" xfId="213" xr:uid="{00000000-0005-0000-0000-0000E30B0000}"/>
    <cellStyle name="Normal 2 2 4 3 2 2" xfId="2029" xr:uid="{00000000-0005-0000-0000-0000E40B0000}"/>
    <cellStyle name="Normal 2 2 4 3 2 2 2" xfId="5052" xr:uid="{00000000-0005-0000-0000-0000E50B0000}"/>
    <cellStyle name="Normal 2 2 4 3 2 2 2 2" xfId="10282" xr:uid="{00000000-0005-0000-0000-0000E60B0000}"/>
    <cellStyle name="Normal 2 2 4 3 2 2 3" xfId="3528" xr:uid="{00000000-0005-0000-0000-0000E70B0000}"/>
    <cellStyle name="Normal 2 2 4 3 2 2 3 2" xfId="8758" xr:uid="{00000000-0005-0000-0000-0000E80B0000}"/>
    <cellStyle name="Normal 2 2 4 3 2 2 4" xfId="7260" xr:uid="{00000000-0005-0000-0000-0000E90B0000}"/>
    <cellStyle name="Normal 2 2 4 3 2 3" xfId="1264" xr:uid="{00000000-0005-0000-0000-0000EA0B0000}"/>
    <cellStyle name="Normal 2 2 4 3 2 3 2" xfId="4287" xr:uid="{00000000-0005-0000-0000-0000EB0B0000}"/>
    <cellStyle name="Normal 2 2 4 3 2 3 2 2" xfId="9517" xr:uid="{00000000-0005-0000-0000-0000EC0B0000}"/>
    <cellStyle name="Normal 2 2 4 3 2 3 3" xfId="6495" xr:uid="{00000000-0005-0000-0000-0000ED0B0000}"/>
    <cellStyle name="Normal 2 2 4 3 2 4" xfId="2763" xr:uid="{00000000-0005-0000-0000-0000EE0B0000}"/>
    <cellStyle name="Normal 2 2 4 3 2 4 2" xfId="7993" xr:uid="{00000000-0005-0000-0000-0000EF0B0000}"/>
    <cellStyle name="Normal 2 2 4 3 2 5" xfId="5453" xr:uid="{00000000-0005-0000-0000-0000F00B0000}"/>
    <cellStyle name="Normal 2 2 4 3 3" xfId="1675" xr:uid="{00000000-0005-0000-0000-0000F10B0000}"/>
    <cellStyle name="Normal 2 2 4 3 3 2" xfId="4698" xr:uid="{00000000-0005-0000-0000-0000F20B0000}"/>
    <cellStyle name="Normal 2 2 4 3 3 2 2" xfId="9928" xr:uid="{00000000-0005-0000-0000-0000F30B0000}"/>
    <cellStyle name="Normal 2 2 4 3 3 3" xfId="3174" xr:uid="{00000000-0005-0000-0000-0000F40B0000}"/>
    <cellStyle name="Normal 2 2 4 3 3 3 2" xfId="8404" xr:uid="{00000000-0005-0000-0000-0000F50B0000}"/>
    <cellStyle name="Normal 2 2 4 3 3 4" xfId="6906" xr:uid="{00000000-0005-0000-0000-0000F60B0000}"/>
    <cellStyle name="Normal 2 2 4 3 4" xfId="910" xr:uid="{00000000-0005-0000-0000-0000F70B0000}"/>
    <cellStyle name="Normal 2 2 4 3 4 2" xfId="3933" xr:uid="{00000000-0005-0000-0000-0000F80B0000}"/>
    <cellStyle name="Normal 2 2 4 3 4 2 2" xfId="9163" xr:uid="{00000000-0005-0000-0000-0000F90B0000}"/>
    <cellStyle name="Normal 2 2 4 3 4 3" xfId="6141" xr:uid="{00000000-0005-0000-0000-0000FA0B0000}"/>
    <cellStyle name="Normal 2 2 4 3 5" xfId="2409" xr:uid="{00000000-0005-0000-0000-0000FB0B0000}"/>
    <cellStyle name="Normal 2 2 4 3 5 2" xfId="7639" xr:uid="{00000000-0005-0000-0000-0000FC0B0000}"/>
    <cellStyle name="Normal 2 2 4 3 6" xfId="5452" xr:uid="{00000000-0005-0000-0000-0000FD0B0000}"/>
    <cellStyle name="Normal 2 2 4 4" xfId="214" xr:uid="{00000000-0005-0000-0000-0000FE0B0000}"/>
    <cellStyle name="Normal 2 2 4 4 2" xfId="1852" xr:uid="{00000000-0005-0000-0000-0000FF0B0000}"/>
    <cellStyle name="Normal 2 2 4 4 2 2" xfId="4875" xr:uid="{00000000-0005-0000-0000-0000000C0000}"/>
    <cellStyle name="Normal 2 2 4 4 2 2 2" xfId="10105" xr:uid="{00000000-0005-0000-0000-0000010C0000}"/>
    <cellStyle name="Normal 2 2 4 4 2 3" xfId="3351" xr:uid="{00000000-0005-0000-0000-0000020C0000}"/>
    <cellStyle name="Normal 2 2 4 4 2 3 2" xfId="8581" xr:uid="{00000000-0005-0000-0000-0000030C0000}"/>
    <cellStyle name="Normal 2 2 4 4 2 4" xfId="7083" xr:uid="{00000000-0005-0000-0000-0000040C0000}"/>
    <cellStyle name="Normal 2 2 4 4 3" xfId="1087" xr:uid="{00000000-0005-0000-0000-0000050C0000}"/>
    <cellStyle name="Normal 2 2 4 4 3 2" xfId="4110" xr:uid="{00000000-0005-0000-0000-0000060C0000}"/>
    <cellStyle name="Normal 2 2 4 4 3 2 2" xfId="9340" xr:uid="{00000000-0005-0000-0000-0000070C0000}"/>
    <cellStyle name="Normal 2 2 4 4 3 3" xfId="6318" xr:uid="{00000000-0005-0000-0000-0000080C0000}"/>
    <cellStyle name="Normal 2 2 4 4 4" xfId="2586" xr:uid="{00000000-0005-0000-0000-0000090C0000}"/>
    <cellStyle name="Normal 2 2 4 4 4 2" xfId="7816" xr:uid="{00000000-0005-0000-0000-00000A0C0000}"/>
    <cellStyle name="Normal 2 2 4 4 5" xfId="5454" xr:uid="{00000000-0005-0000-0000-00000B0C0000}"/>
    <cellStyle name="Normal 2 2 4 5" xfId="1498" xr:uid="{00000000-0005-0000-0000-00000C0C0000}"/>
    <cellStyle name="Normal 2 2 4 5 2" xfId="4521" xr:uid="{00000000-0005-0000-0000-00000D0C0000}"/>
    <cellStyle name="Normal 2 2 4 5 2 2" xfId="9751" xr:uid="{00000000-0005-0000-0000-00000E0C0000}"/>
    <cellStyle name="Normal 2 2 4 5 3" xfId="2997" xr:uid="{00000000-0005-0000-0000-00000F0C0000}"/>
    <cellStyle name="Normal 2 2 4 5 3 2" xfId="8227" xr:uid="{00000000-0005-0000-0000-0000100C0000}"/>
    <cellStyle name="Normal 2 2 4 5 4" xfId="6729" xr:uid="{00000000-0005-0000-0000-0000110C0000}"/>
    <cellStyle name="Normal 2 2 4 6" xfId="1440" xr:uid="{00000000-0005-0000-0000-0000120C0000}"/>
    <cellStyle name="Normal 2 2 4 6 2" xfId="4463" xr:uid="{00000000-0005-0000-0000-0000130C0000}"/>
    <cellStyle name="Normal 2 2 4 6 2 2" xfId="9693" xr:uid="{00000000-0005-0000-0000-0000140C0000}"/>
    <cellStyle name="Normal 2 2 4 6 3" xfId="2939" xr:uid="{00000000-0005-0000-0000-0000150C0000}"/>
    <cellStyle name="Normal 2 2 4 6 3 2" xfId="8169" xr:uid="{00000000-0005-0000-0000-0000160C0000}"/>
    <cellStyle name="Normal 2 2 4 6 4" xfId="6671" xr:uid="{00000000-0005-0000-0000-0000170C0000}"/>
    <cellStyle name="Normal 2 2 4 7" xfId="733" xr:uid="{00000000-0005-0000-0000-0000180C0000}"/>
    <cellStyle name="Normal 2 2 4 7 2" xfId="3756" xr:uid="{00000000-0005-0000-0000-0000190C0000}"/>
    <cellStyle name="Normal 2 2 4 7 2 2" xfId="8986" xr:uid="{00000000-0005-0000-0000-00001A0C0000}"/>
    <cellStyle name="Normal 2 2 4 7 3" xfId="5964" xr:uid="{00000000-0005-0000-0000-00001B0C0000}"/>
    <cellStyle name="Normal 2 2 4 8" xfId="2232" xr:uid="{00000000-0005-0000-0000-00001C0C0000}"/>
    <cellStyle name="Normal 2 2 4 8 2" xfId="7462" xr:uid="{00000000-0005-0000-0000-00001D0C0000}"/>
    <cellStyle name="Normal 2 2 4 9" xfId="5447" xr:uid="{00000000-0005-0000-0000-00001E0C0000}"/>
    <cellStyle name="Normal 2 2 5" xfId="215" xr:uid="{00000000-0005-0000-0000-00001F0C0000}"/>
    <cellStyle name="Normal 2 2 5 2" xfId="216" xr:uid="{00000000-0005-0000-0000-0000200C0000}"/>
    <cellStyle name="Normal 2 2 5 2 2" xfId="217" xr:uid="{00000000-0005-0000-0000-0000210C0000}"/>
    <cellStyle name="Normal 2 2 5 2 2 2" xfId="218" xr:uid="{00000000-0005-0000-0000-0000220C0000}"/>
    <cellStyle name="Normal 2 2 5 2 2 2 2" xfId="2123" xr:uid="{00000000-0005-0000-0000-0000230C0000}"/>
    <cellStyle name="Normal 2 2 5 2 2 2 2 2" xfId="5146" xr:uid="{00000000-0005-0000-0000-0000240C0000}"/>
    <cellStyle name="Normal 2 2 5 2 2 2 2 2 2" xfId="10376" xr:uid="{00000000-0005-0000-0000-0000250C0000}"/>
    <cellStyle name="Normal 2 2 5 2 2 2 2 3" xfId="3622" xr:uid="{00000000-0005-0000-0000-0000260C0000}"/>
    <cellStyle name="Normal 2 2 5 2 2 2 2 3 2" xfId="8852" xr:uid="{00000000-0005-0000-0000-0000270C0000}"/>
    <cellStyle name="Normal 2 2 5 2 2 2 2 4" xfId="7354" xr:uid="{00000000-0005-0000-0000-0000280C0000}"/>
    <cellStyle name="Normal 2 2 5 2 2 2 3" xfId="1358" xr:uid="{00000000-0005-0000-0000-0000290C0000}"/>
    <cellStyle name="Normal 2 2 5 2 2 2 3 2" xfId="4381" xr:uid="{00000000-0005-0000-0000-00002A0C0000}"/>
    <cellStyle name="Normal 2 2 5 2 2 2 3 2 2" xfId="9611" xr:uid="{00000000-0005-0000-0000-00002B0C0000}"/>
    <cellStyle name="Normal 2 2 5 2 2 2 3 3" xfId="6589" xr:uid="{00000000-0005-0000-0000-00002C0C0000}"/>
    <cellStyle name="Normal 2 2 5 2 2 2 4" xfId="2857" xr:uid="{00000000-0005-0000-0000-00002D0C0000}"/>
    <cellStyle name="Normal 2 2 5 2 2 2 4 2" xfId="8087" xr:uid="{00000000-0005-0000-0000-00002E0C0000}"/>
    <cellStyle name="Normal 2 2 5 2 2 2 5" xfId="5458" xr:uid="{00000000-0005-0000-0000-00002F0C0000}"/>
    <cellStyle name="Normal 2 2 5 2 2 3" xfId="1769" xr:uid="{00000000-0005-0000-0000-0000300C0000}"/>
    <cellStyle name="Normal 2 2 5 2 2 3 2" xfId="4792" xr:uid="{00000000-0005-0000-0000-0000310C0000}"/>
    <cellStyle name="Normal 2 2 5 2 2 3 2 2" xfId="10022" xr:uid="{00000000-0005-0000-0000-0000320C0000}"/>
    <cellStyle name="Normal 2 2 5 2 2 3 3" xfId="3268" xr:uid="{00000000-0005-0000-0000-0000330C0000}"/>
    <cellStyle name="Normal 2 2 5 2 2 3 3 2" xfId="8498" xr:uid="{00000000-0005-0000-0000-0000340C0000}"/>
    <cellStyle name="Normal 2 2 5 2 2 3 4" xfId="7000" xr:uid="{00000000-0005-0000-0000-0000350C0000}"/>
    <cellStyle name="Normal 2 2 5 2 2 4" xfId="1004" xr:uid="{00000000-0005-0000-0000-0000360C0000}"/>
    <cellStyle name="Normal 2 2 5 2 2 4 2" xfId="4027" xr:uid="{00000000-0005-0000-0000-0000370C0000}"/>
    <cellStyle name="Normal 2 2 5 2 2 4 2 2" xfId="9257" xr:uid="{00000000-0005-0000-0000-0000380C0000}"/>
    <cellStyle name="Normal 2 2 5 2 2 4 3" xfId="6235" xr:uid="{00000000-0005-0000-0000-0000390C0000}"/>
    <cellStyle name="Normal 2 2 5 2 2 5" xfId="2503" xr:uid="{00000000-0005-0000-0000-00003A0C0000}"/>
    <cellStyle name="Normal 2 2 5 2 2 5 2" xfId="7733" xr:uid="{00000000-0005-0000-0000-00003B0C0000}"/>
    <cellStyle name="Normal 2 2 5 2 2 6" xfId="5457" xr:uid="{00000000-0005-0000-0000-00003C0C0000}"/>
    <cellStyle name="Normal 2 2 5 2 3" xfId="219" xr:uid="{00000000-0005-0000-0000-00003D0C0000}"/>
    <cellStyle name="Normal 2 2 5 2 3 2" xfId="1946" xr:uid="{00000000-0005-0000-0000-00003E0C0000}"/>
    <cellStyle name="Normal 2 2 5 2 3 2 2" xfId="4969" xr:uid="{00000000-0005-0000-0000-00003F0C0000}"/>
    <cellStyle name="Normal 2 2 5 2 3 2 2 2" xfId="10199" xr:uid="{00000000-0005-0000-0000-0000400C0000}"/>
    <cellStyle name="Normal 2 2 5 2 3 2 3" xfId="3445" xr:uid="{00000000-0005-0000-0000-0000410C0000}"/>
    <cellStyle name="Normal 2 2 5 2 3 2 3 2" xfId="8675" xr:uid="{00000000-0005-0000-0000-0000420C0000}"/>
    <cellStyle name="Normal 2 2 5 2 3 2 4" xfId="7177" xr:uid="{00000000-0005-0000-0000-0000430C0000}"/>
    <cellStyle name="Normal 2 2 5 2 3 3" xfId="1181" xr:uid="{00000000-0005-0000-0000-0000440C0000}"/>
    <cellStyle name="Normal 2 2 5 2 3 3 2" xfId="4204" xr:uid="{00000000-0005-0000-0000-0000450C0000}"/>
    <cellStyle name="Normal 2 2 5 2 3 3 2 2" xfId="9434" xr:uid="{00000000-0005-0000-0000-0000460C0000}"/>
    <cellStyle name="Normal 2 2 5 2 3 3 3" xfId="6412" xr:uid="{00000000-0005-0000-0000-0000470C0000}"/>
    <cellStyle name="Normal 2 2 5 2 3 4" xfId="2680" xr:uid="{00000000-0005-0000-0000-0000480C0000}"/>
    <cellStyle name="Normal 2 2 5 2 3 4 2" xfId="7910" xr:uid="{00000000-0005-0000-0000-0000490C0000}"/>
    <cellStyle name="Normal 2 2 5 2 3 5" xfId="5459" xr:uid="{00000000-0005-0000-0000-00004A0C0000}"/>
    <cellStyle name="Normal 2 2 5 2 4" xfId="1592" xr:uid="{00000000-0005-0000-0000-00004B0C0000}"/>
    <cellStyle name="Normal 2 2 5 2 4 2" xfId="4615" xr:uid="{00000000-0005-0000-0000-00004C0C0000}"/>
    <cellStyle name="Normal 2 2 5 2 4 2 2" xfId="9845" xr:uid="{00000000-0005-0000-0000-00004D0C0000}"/>
    <cellStyle name="Normal 2 2 5 2 4 3" xfId="3091" xr:uid="{00000000-0005-0000-0000-00004E0C0000}"/>
    <cellStyle name="Normal 2 2 5 2 4 3 2" xfId="8321" xr:uid="{00000000-0005-0000-0000-00004F0C0000}"/>
    <cellStyle name="Normal 2 2 5 2 4 4" xfId="6823" xr:uid="{00000000-0005-0000-0000-0000500C0000}"/>
    <cellStyle name="Normal 2 2 5 2 5" xfId="827" xr:uid="{00000000-0005-0000-0000-0000510C0000}"/>
    <cellStyle name="Normal 2 2 5 2 5 2" xfId="3850" xr:uid="{00000000-0005-0000-0000-0000520C0000}"/>
    <cellStyle name="Normal 2 2 5 2 5 2 2" xfId="9080" xr:uid="{00000000-0005-0000-0000-0000530C0000}"/>
    <cellStyle name="Normal 2 2 5 2 5 3" xfId="6058" xr:uid="{00000000-0005-0000-0000-0000540C0000}"/>
    <cellStyle name="Normal 2 2 5 2 6" xfId="2326" xr:uid="{00000000-0005-0000-0000-0000550C0000}"/>
    <cellStyle name="Normal 2 2 5 2 6 2" xfId="7556" xr:uid="{00000000-0005-0000-0000-0000560C0000}"/>
    <cellStyle name="Normal 2 2 5 2 7" xfId="5456" xr:uid="{00000000-0005-0000-0000-0000570C0000}"/>
    <cellStyle name="Normal 2 2 5 3" xfId="220" xr:uid="{00000000-0005-0000-0000-0000580C0000}"/>
    <cellStyle name="Normal 2 2 5 3 2" xfId="221" xr:uid="{00000000-0005-0000-0000-0000590C0000}"/>
    <cellStyle name="Normal 2 2 5 3 2 2" xfId="2041" xr:uid="{00000000-0005-0000-0000-00005A0C0000}"/>
    <cellStyle name="Normal 2 2 5 3 2 2 2" xfId="5064" xr:uid="{00000000-0005-0000-0000-00005B0C0000}"/>
    <cellStyle name="Normal 2 2 5 3 2 2 2 2" xfId="10294" xr:uid="{00000000-0005-0000-0000-00005C0C0000}"/>
    <cellStyle name="Normal 2 2 5 3 2 2 3" xfId="3540" xr:uid="{00000000-0005-0000-0000-00005D0C0000}"/>
    <cellStyle name="Normal 2 2 5 3 2 2 3 2" xfId="8770" xr:uid="{00000000-0005-0000-0000-00005E0C0000}"/>
    <cellStyle name="Normal 2 2 5 3 2 2 4" xfId="7272" xr:uid="{00000000-0005-0000-0000-00005F0C0000}"/>
    <cellStyle name="Normal 2 2 5 3 2 3" xfId="1276" xr:uid="{00000000-0005-0000-0000-0000600C0000}"/>
    <cellStyle name="Normal 2 2 5 3 2 3 2" xfId="4299" xr:uid="{00000000-0005-0000-0000-0000610C0000}"/>
    <cellStyle name="Normal 2 2 5 3 2 3 2 2" xfId="9529" xr:uid="{00000000-0005-0000-0000-0000620C0000}"/>
    <cellStyle name="Normal 2 2 5 3 2 3 3" xfId="6507" xr:uid="{00000000-0005-0000-0000-0000630C0000}"/>
    <cellStyle name="Normal 2 2 5 3 2 4" xfId="2775" xr:uid="{00000000-0005-0000-0000-0000640C0000}"/>
    <cellStyle name="Normal 2 2 5 3 2 4 2" xfId="8005" xr:uid="{00000000-0005-0000-0000-0000650C0000}"/>
    <cellStyle name="Normal 2 2 5 3 2 5" xfId="5461" xr:uid="{00000000-0005-0000-0000-0000660C0000}"/>
    <cellStyle name="Normal 2 2 5 3 3" xfId="1687" xr:uid="{00000000-0005-0000-0000-0000670C0000}"/>
    <cellStyle name="Normal 2 2 5 3 3 2" xfId="4710" xr:uid="{00000000-0005-0000-0000-0000680C0000}"/>
    <cellStyle name="Normal 2 2 5 3 3 2 2" xfId="9940" xr:uid="{00000000-0005-0000-0000-0000690C0000}"/>
    <cellStyle name="Normal 2 2 5 3 3 3" xfId="3186" xr:uid="{00000000-0005-0000-0000-00006A0C0000}"/>
    <cellStyle name="Normal 2 2 5 3 3 3 2" xfId="8416" xr:uid="{00000000-0005-0000-0000-00006B0C0000}"/>
    <cellStyle name="Normal 2 2 5 3 3 4" xfId="6918" xr:uid="{00000000-0005-0000-0000-00006C0C0000}"/>
    <cellStyle name="Normal 2 2 5 3 4" xfId="922" xr:uid="{00000000-0005-0000-0000-00006D0C0000}"/>
    <cellStyle name="Normal 2 2 5 3 4 2" xfId="3945" xr:uid="{00000000-0005-0000-0000-00006E0C0000}"/>
    <cellStyle name="Normal 2 2 5 3 4 2 2" xfId="9175" xr:uid="{00000000-0005-0000-0000-00006F0C0000}"/>
    <cellStyle name="Normal 2 2 5 3 4 3" xfId="6153" xr:uid="{00000000-0005-0000-0000-0000700C0000}"/>
    <cellStyle name="Normal 2 2 5 3 5" xfId="2421" xr:uid="{00000000-0005-0000-0000-0000710C0000}"/>
    <cellStyle name="Normal 2 2 5 3 5 2" xfId="7651" xr:uid="{00000000-0005-0000-0000-0000720C0000}"/>
    <cellStyle name="Normal 2 2 5 3 6" xfId="5460" xr:uid="{00000000-0005-0000-0000-0000730C0000}"/>
    <cellStyle name="Normal 2 2 5 4" xfId="222" xr:uid="{00000000-0005-0000-0000-0000740C0000}"/>
    <cellStyle name="Normal 2 2 5 4 2" xfId="1864" xr:uid="{00000000-0005-0000-0000-0000750C0000}"/>
    <cellStyle name="Normal 2 2 5 4 2 2" xfId="4887" xr:uid="{00000000-0005-0000-0000-0000760C0000}"/>
    <cellStyle name="Normal 2 2 5 4 2 2 2" xfId="10117" xr:uid="{00000000-0005-0000-0000-0000770C0000}"/>
    <cellStyle name="Normal 2 2 5 4 2 3" xfId="3363" xr:uid="{00000000-0005-0000-0000-0000780C0000}"/>
    <cellStyle name="Normal 2 2 5 4 2 3 2" xfId="8593" xr:uid="{00000000-0005-0000-0000-0000790C0000}"/>
    <cellStyle name="Normal 2 2 5 4 2 4" xfId="7095" xr:uid="{00000000-0005-0000-0000-00007A0C0000}"/>
    <cellStyle name="Normal 2 2 5 4 3" xfId="1099" xr:uid="{00000000-0005-0000-0000-00007B0C0000}"/>
    <cellStyle name="Normal 2 2 5 4 3 2" xfId="4122" xr:uid="{00000000-0005-0000-0000-00007C0C0000}"/>
    <cellStyle name="Normal 2 2 5 4 3 2 2" xfId="9352" xr:uid="{00000000-0005-0000-0000-00007D0C0000}"/>
    <cellStyle name="Normal 2 2 5 4 3 3" xfId="6330" xr:uid="{00000000-0005-0000-0000-00007E0C0000}"/>
    <cellStyle name="Normal 2 2 5 4 4" xfId="2598" xr:uid="{00000000-0005-0000-0000-00007F0C0000}"/>
    <cellStyle name="Normal 2 2 5 4 4 2" xfId="7828" xr:uid="{00000000-0005-0000-0000-0000800C0000}"/>
    <cellStyle name="Normal 2 2 5 4 5" xfId="5462" xr:uid="{00000000-0005-0000-0000-0000810C0000}"/>
    <cellStyle name="Normal 2 2 5 5" xfId="1510" xr:uid="{00000000-0005-0000-0000-0000820C0000}"/>
    <cellStyle name="Normal 2 2 5 5 2" xfId="4533" xr:uid="{00000000-0005-0000-0000-0000830C0000}"/>
    <cellStyle name="Normal 2 2 5 5 2 2" xfId="9763" xr:uid="{00000000-0005-0000-0000-0000840C0000}"/>
    <cellStyle name="Normal 2 2 5 5 3" xfId="3009" xr:uid="{00000000-0005-0000-0000-0000850C0000}"/>
    <cellStyle name="Normal 2 2 5 5 3 2" xfId="8239" xr:uid="{00000000-0005-0000-0000-0000860C0000}"/>
    <cellStyle name="Normal 2 2 5 5 4" xfId="6741" xr:uid="{00000000-0005-0000-0000-0000870C0000}"/>
    <cellStyle name="Normal 2 2 5 6" xfId="1452" xr:uid="{00000000-0005-0000-0000-0000880C0000}"/>
    <cellStyle name="Normal 2 2 5 6 2" xfId="4475" xr:uid="{00000000-0005-0000-0000-0000890C0000}"/>
    <cellStyle name="Normal 2 2 5 6 2 2" xfId="9705" xr:uid="{00000000-0005-0000-0000-00008A0C0000}"/>
    <cellStyle name="Normal 2 2 5 6 3" xfId="2951" xr:uid="{00000000-0005-0000-0000-00008B0C0000}"/>
    <cellStyle name="Normal 2 2 5 6 3 2" xfId="8181" xr:uid="{00000000-0005-0000-0000-00008C0C0000}"/>
    <cellStyle name="Normal 2 2 5 6 4" xfId="6683" xr:uid="{00000000-0005-0000-0000-00008D0C0000}"/>
    <cellStyle name="Normal 2 2 5 7" xfId="745" xr:uid="{00000000-0005-0000-0000-00008E0C0000}"/>
    <cellStyle name="Normal 2 2 5 7 2" xfId="3768" xr:uid="{00000000-0005-0000-0000-00008F0C0000}"/>
    <cellStyle name="Normal 2 2 5 7 2 2" xfId="8998" xr:uid="{00000000-0005-0000-0000-0000900C0000}"/>
    <cellStyle name="Normal 2 2 5 7 3" xfId="5976" xr:uid="{00000000-0005-0000-0000-0000910C0000}"/>
    <cellStyle name="Normal 2 2 5 8" xfId="2244" xr:uid="{00000000-0005-0000-0000-0000920C0000}"/>
    <cellStyle name="Normal 2 2 5 8 2" xfId="7474" xr:uid="{00000000-0005-0000-0000-0000930C0000}"/>
    <cellStyle name="Normal 2 2 5 9" xfId="5455" xr:uid="{00000000-0005-0000-0000-0000940C0000}"/>
    <cellStyle name="Normal 2 2 6" xfId="223" xr:uid="{00000000-0005-0000-0000-0000950C0000}"/>
    <cellStyle name="Normal 2 2 6 2" xfId="224" xr:uid="{00000000-0005-0000-0000-0000960C0000}"/>
    <cellStyle name="Normal 2 2 6 2 2" xfId="225" xr:uid="{00000000-0005-0000-0000-0000970C0000}"/>
    <cellStyle name="Normal 2 2 6 2 2 2" xfId="226" xr:uid="{00000000-0005-0000-0000-0000980C0000}"/>
    <cellStyle name="Normal 2 2 6 2 2 2 2" xfId="2135" xr:uid="{00000000-0005-0000-0000-0000990C0000}"/>
    <cellStyle name="Normal 2 2 6 2 2 2 2 2" xfId="5158" xr:uid="{00000000-0005-0000-0000-00009A0C0000}"/>
    <cellStyle name="Normal 2 2 6 2 2 2 2 2 2" xfId="10388" xr:uid="{00000000-0005-0000-0000-00009B0C0000}"/>
    <cellStyle name="Normal 2 2 6 2 2 2 2 3" xfId="3634" xr:uid="{00000000-0005-0000-0000-00009C0C0000}"/>
    <cellStyle name="Normal 2 2 6 2 2 2 2 3 2" xfId="8864" xr:uid="{00000000-0005-0000-0000-00009D0C0000}"/>
    <cellStyle name="Normal 2 2 6 2 2 2 2 4" xfId="7366" xr:uid="{00000000-0005-0000-0000-00009E0C0000}"/>
    <cellStyle name="Normal 2 2 6 2 2 2 3" xfId="1370" xr:uid="{00000000-0005-0000-0000-00009F0C0000}"/>
    <cellStyle name="Normal 2 2 6 2 2 2 3 2" xfId="4393" xr:uid="{00000000-0005-0000-0000-0000A00C0000}"/>
    <cellStyle name="Normal 2 2 6 2 2 2 3 2 2" xfId="9623" xr:uid="{00000000-0005-0000-0000-0000A10C0000}"/>
    <cellStyle name="Normal 2 2 6 2 2 2 3 3" xfId="6601" xr:uid="{00000000-0005-0000-0000-0000A20C0000}"/>
    <cellStyle name="Normal 2 2 6 2 2 2 4" xfId="2869" xr:uid="{00000000-0005-0000-0000-0000A30C0000}"/>
    <cellStyle name="Normal 2 2 6 2 2 2 4 2" xfId="8099" xr:uid="{00000000-0005-0000-0000-0000A40C0000}"/>
    <cellStyle name="Normal 2 2 6 2 2 2 5" xfId="5466" xr:uid="{00000000-0005-0000-0000-0000A50C0000}"/>
    <cellStyle name="Normal 2 2 6 2 2 3" xfId="1781" xr:uid="{00000000-0005-0000-0000-0000A60C0000}"/>
    <cellStyle name="Normal 2 2 6 2 2 3 2" xfId="4804" xr:uid="{00000000-0005-0000-0000-0000A70C0000}"/>
    <cellStyle name="Normal 2 2 6 2 2 3 2 2" xfId="10034" xr:uid="{00000000-0005-0000-0000-0000A80C0000}"/>
    <cellStyle name="Normal 2 2 6 2 2 3 3" xfId="3280" xr:uid="{00000000-0005-0000-0000-0000A90C0000}"/>
    <cellStyle name="Normal 2 2 6 2 2 3 3 2" xfId="8510" xr:uid="{00000000-0005-0000-0000-0000AA0C0000}"/>
    <cellStyle name="Normal 2 2 6 2 2 3 4" xfId="7012" xr:uid="{00000000-0005-0000-0000-0000AB0C0000}"/>
    <cellStyle name="Normal 2 2 6 2 2 4" xfId="1016" xr:uid="{00000000-0005-0000-0000-0000AC0C0000}"/>
    <cellStyle name="Normal 2 2 6 2 2 4 2" xfId="4039" xr:uid="{00000000-0005-0000-0000-0000AD0C0000}"/>
    <cellStyle name="Normal 2 2 6 2 2 4 2 2" xfId="9269" xr:uid="{00000000-0005-0000-0000-0000AE0C0000}"/>
    <cellStyle name="Normal 2 2 6 2 2 4 3" xfId="6247" xr:uid="{00000000-0005-0000-0000-0000AF0C0000}"/>
    <cellStyle name="Normal 2 2 6 2 2 5" xfId="2515" xr:uid="{00000000-0005-0000-0000-0000B00C0000}"/>
    <cellStyle name="Normal 2 2 6 2 2 5 2" xfId="7745" xr:uid="{00000000-0005-0000-0000-0000B10C0000}"/>
    <cellStyle name="Normal 2 2 6 2 2 6" xfId="5465" xr:uid="{00000000-0005-0000-0000-0000B20C0000}"/>
    <cellStyle name="Normal 2 2 6 2 3" xfId="227" xr:uid="{00000000-0005-0000-0000-0000B30C0000}"/>
    <cellStyle name="Normal 2 2 6 2 3 2" xfId="1958" xr:uid="{00000000-0005-0000-0000-0000B40C0000}"/>
    <cellStyle name="Normal 2 2 6 2 3 2 2" xfId="4981" xr:uid="{00000000-0005-0000-0000-0000B50C0000}"/>
    <cellStyle name="Normal 2 2 6 2 3 2 2 2" xfId="10211" xr:uid="{00000000-0005-0000-0000-0000B60C0000}"/>
    <cellStyle name="Normal 2 2 6 2 3 2 3" xfId="3457" xr:uid="{00000000-0005-0000-0000-0000B70C0000}"/>
    <cellStyle name="Normal 2 2 6 2 3 2 3 2" xfId="8687" xr:uid="{00000000-0005-0000-0000-0000B80C0000}"/>
    <cellStyle name="Normal 2 2 6 2 3 2 4" xfId="7189" xr:uid="{00000000-0005-0000-0000-0000B90C0000}"/>
    <cellStyle name="Normal 2 2 6 2 3 3" xfId="1193" xr:uid="{00000000-0005-0000-0000-0000BA0C0000}"/>
    <cellStyle name="Normal 2 2 6 2 3 3 2" xfId="4216" xr:uid="{00000000-0005-0000-0000-0000BB0C0000}"/>
    <cellStyle name="Normal 2 2 6 2 3 3 2 2" xfId="9446" xr:uid="{00000000-0005-0000-0000-0000BC0C0000}"/>
    <cellStyle name="Normal 2 2 6 2 3 3 3" xfId="6424" xr:uid="{00000000-0005-0000-0000-0000BD0C0000}"/>
    <cellStyle name="Normal 2 2 6 2 3 4" xfId="2692" xr:uid="{00000000-0005-0000-0000-0000BE0C0000}"/>
    <cellStyle name="Normal 2 2 6 2 3 4 2" xfId="7922" xr:uid="{00000000-0005-0000-0000-0000BF0C0000}"/>
    <cellStyle name="Normal 2 2 6 2 3 5" xfId="5467" xr:uid="{00000000-0005-0000-0000-0000C00C0000}"/>
    <cellStyle name="Normal 2 2 6 2 4" xfId="1604" xr:uid="{00000000-0005-0000-0000-0000C10C0000}"/>
    <cellStyle name="Normal 2 2 6 2 4 2" xfId="4627" xr:uid="{00000000-0005-0000-0000-0000C20C0000}"/>
    <cellStyle name="Normal 2 2 6 2 4 2 2" xfId="9857" xr:uid="{00000000-0005-0000-0000-0000C30C0000}"/>
    <cellStyle name="Normal 2 2 6 2 4 3" xfId="3103" xr:uid="{00000000-0005-0000-0000-0000C40C0000}"/>
    <cellStyle name="Normal 2 2 6 2 4 3 2" xfId="8333" xr:uid="{00000000-0005-0000-0000-0000C50C0000}"/>
    <cellStyle name="Normal 2 2 6 2 4 4" xfId="6835" xr:uid="{00000000-0005-0000-0000-0000C60C0000}"/>
    <cellStyle name="Normal 2 2 6 2 5" xfId="839" xr:uid="{00000000-0005-0000-0000-0000C70C0000}"/>
    <cellStyle name="Normal 2 2 6 2 5 2" xfId="3862" xr:uid="{00000000-0005-0000-0000-0000C80C0000}"/>
    <cellStyle name="Normal 2 2 6 2 5 2 2" xfId="9092" xr:uid="{00000000-0005-0000-0000-0000C90C0000}"/>
    <cellStyle name="Normal 2 2 6 2 5 3" xfId="6070" xr:uid="{00000000-0005-0000-0000-0000CA0C0000}"/>
    <cellStyle name="Normal 2 2 6 2 6" xfId="2338" xr:uid="{00000000-0005-0000-0000-0000CB0C0000}"/>
    <cellStyle name="Normal 2 2 6 2 6 2" xfId="7568" xr:uid="{00000000-0005-0000-0000-0000CC0C0000}"/>
    <cellStyle name="Normal 2 2 6 2 7" xfId="5464" xr:uid="{00000000-0005-0000-0000-0000CD0C0000}"/>
    <cellStyle name="Normal 2 2 6 3" xfId="228" xr:uid="{00000000-0005-0000-0000-0000CE0C0000}"/>
    <cellStyle name="Normal 2 2 6 3 2" xfId="229" xr:uid="{00000000-0005-0000-0000-0000CF0C0000}"/>
    <cellStyle name="Normal 2 2 6 3 2 2" xfId="2053" xr:uid="{00000000-0005-0000-0000-0000D00C0000}"/>
    <cellStyle name="Normal 2 2 6 3 2 2 2" xfId="5076" xr:uid="{00000000-0005-0000-0000-0000D10C0000}"/>
    <cellStyle name="Normal 2 2 6 3 2 2 2 2" xfId="10306" xr:uid="{00000000-0005-0000-0000-0000D20C0000}"/>
    <cellStyle name="Normal 2 2 6 3 2 2 3" xfId="3552" xr:uid="{00000000-0005-0000-0000-0000D30C0000}"/>
    <cellStyle name="Normal 2 2 6 3 2 2 3 2" xfId="8782" xr:uid="{00000000-0005-0000-0000-0000D40C0000}"/>
    <cellStyle name="Normal 2 2 6 3 2 2 4" xfId="7284" xr:uid="{00000000-0005-0000-0000-0000D50C0000}"/>
    <cellStyle name="Normal 2 2 6 3 2 3" xfId="1288" xr:uid="{00000000-0005-0000-0000-0000D60C0000}"/>
    <cellStyle name="Normal 2 2 6 3 2 3 2" xfId="4311" xr:uid="{00000000-0005-0000-0000-0000D70C0000}"/>
    <cellStyle name="Normal 2 2 6 3 2 3 2 2" xfId="9541" xr:uid="{00000000-0005-0000-0000-0000D80C0000}"/>
    <cellStyle name="Normal 2 2 6 3 2 3 3" xfId="6519" xr:uid="{00000000-0005-0000-0000-0000D90C0000}"/>
    <cellStyle name="Normal 2 2 6 3 2 4" xfId="2787" xr:uid="{00000000-0005-0000-0000-0000DA0C0000}"/>
    <cellStyle name="Normal 2 2 6 3 2 4 2" xfId="8017" xr:uid="{00000000-0005-0000-0000-0000DB0C0000}"/>
    <cellStyle name="Normal 2 2 6 3 2 5" xfId="5469" xr:uid="{00000000-0005-0000-0000-0000DC0C0000}"/>
    <cellStyle name="Normal 2 2 6 3 3" xfId="1699" xr:uid="{00000000-0005-0000-0000-0000DD0C0000}"/>
    <cellStyle name="Normal 2 2 6 3 3 2" xfId="4722" xr:uid="{00000000-0005-0000-0000-0000DE0C0000}"/>
    <cellStyle name="Normal 2 2 6 3 3 2 2" xfId="9952" xr:uid="{00000000-0005-0000-0000-0000DF0C0000}"/>
    <cellStyle name="Normal 2 2 6 3 3 3" xfId="3198" xr:uid="{00000000-0005-0000-0000-0000E00C0000}"/>
    <cellStyle name="Normal 2 2 6 3 3 3 2" xfId="8428" xr:uid="{00000000-0005-0000-0000-0000E10C0000}"/>
    <cellStyle name="Normal 2 2 6 3 3 4" xfId="6930" xr:uid="{00000000-0005-0000-0000-0000E20C0000}"/>
    <cellStyle name="Normal 2 2 6 3 4" xfId="934" xr:uid="{00000000-0005-0000-0000-0000E30C0000}"/>
    <cellStyle name="Normal 2 2 6 3 4 2" xfId="3957" xr:uid="{00000000-0005-0000-0000-0000E40C0000}"/>
    <cellStyle name="Normal 2 2 6 3 4 2 2" xfId="9187" xr:uid="{00000000-0005-0000-0000-0000E50C0000}"/>
    <cellStyle name="Normal 2 2 6 3 4 3" xfId="6165" xr:uid="{00000000-0005-0000-0000-0000E60C0000}"/>
    <cellStyle name="Normal 2 2 6 3 5" xfId="2433" xr:uid="{00000000-0005-0000-0000-0000E70C0000}"/>
    <cellStyle name="Normal 2 2 6 3 5 2" xfId="7663" xr:uid="{00000000-0005-0000-0000-0000E80C0000}"/>
    <cellStyle name="Normal 2 2 6 3 6" xfId="5468" xr:uid="{00000000-0005-0000-0000-0000E90C0000}"/>
    <cellStyle name="Normal 2 2 6 4" xfId="230" xr:uid="{00000000-0005-0000-0000-0000EA0C0000}"/>
    <cellStyle name="Normal 2 2 6 4 2" xfId="1876" xr:uid="{00000000-0005-0000-0000-0000EB0C0000}"/>
    <cellStyle name="Normal 2 2 6 4 2 2" xfId="4899" xr:uid="{00000000-0005-0000-0000-0000EC0C0000}"/>
    <cellStyle name="Normal 2 2 6 4 2 2 2" xfId="10129" xr:uid="{00000000-0005-0000-0000-0000ED0C0000}"/>
    <cellStyle name="Normal 2 2 6 4 2 3" xfId="3375" xr:uid="{00000000-0005-0000-0000-0000EE0C0000}"/>
    <cellStyle name="Normal 2 2 6 4 2 3 2" xfId="8605" xr:uid="{00000000-0005-0000-0000-0000EF0C0000}"/>
    <cellStyle name="Normal 2 2 6 4 2 4" xfId="7107" xr:uid="{00000000-0005-0000-0000-0000F00C0000}"/>
    <cellStyle name="Normal 2 2 6 4 3" xfId="1111" xr:uid="{00000000-0005-0000-0000-0000F10C0000}"/>
    <cellStyle name="Normal 2 2 6 4 3 2" xfId="4134" xr:uid="{00000000-0005-0000-0000-0000F20C0000}"/>
    <cellStyle name="Normal 2 2 6 4 3 2 2" xfId="9364" xr:uid="{00000000-0005-0000-0000-0000F30C0000}"/>
    <cellStyle name="Normal 2 2 6 4 3 3" xfId="6342" xr:uid="{00000000-0005-0000-0000-0000F40C0000}"/>
    <cellStyle name="Normal 2 2 6 4 4" xfId="2610" xr:uid="{00000000-0005-0000-0000-0000F50C0000}"/>
    <cellStyle name="Normal 2 2 6 4 4 2" xfId="7840" xr:uid="{00000000-0005-0000-0000-0000F60C0000}"/>
    <cellStyle name="Normal 2 2 6 4 5" xfId="5470" xr:uid="{00000000-0005-0000-0000-0000F70C0000}"/>
    <cellStyle name="Normal 2 2 6 5" xfId="1522" xr:uid="{00000000-0005-0000-0000-0000F80C0000}"/>
    <cellStyle name="Normal 2 2 6 5 2" xfId="4545" xr:uid="{00000000-0005-0000-0000-0000F90C0000}"/>
    <cellStyle name="Normal 2 2 6 5 2 2" xfId="9775" xr:uid="{00000000-0005-0000-0000-0000FA0C0000}"/>
    <cellStyle name="Normal 2 2 6 5 3" xfId="3021" xr:uid="{00000000-0005-0000-0000-0000FB0C0000}"/>
    <cellStyle name="Normal 2 2 6 5 3 2" xfId="8251" xr:uid="{00000000-0005-0000-0000-0000FC0C0000}"/>
    <cellStyle name="Normal 2 2 6 5 4" xfId="6753" xr:uid="{00000000-0005-0000-0000-0000FD0C0000}"/>
    <cellStyle name="Normal 2 2 6 6" xfId="1464" xr:uid="{00000000-0005-0000-0000-0000FE0C0000}"/>
    <cellStyle name="Normal 2 2 6 6 2" xfId="4487" xr:uid="{00000000-0005-0000-0000-0000FF0C0000}"/>
    <cellStyle name="Normal 2 2 6 6 2 2" xfId="9717" xr:uid="{00000000-0005-0000-0000-0000000D0000}"/>
    <cellStyle name="Normal 2 2 6 6 3" xfId="2963" xr:uid="{00000000-0005-0000-0000-0000010D0000}"/>
    <cellStyle name="Normal 2 2 6 6 3 2" xfId="8193" xr:uid="{00000000-0005-0000-0000-0000020D0000}"/>
    <cellStyle name="Normal 2 2 6 6 4" xfId="6695" xr:uid="{00000000-0005-0000-0000-0000030D0000}"/>
    <cellStyle name="Normal 2 2 6 7" xfId="757" xr:uid="{00000000-0005-0000-0000-0000040D0000}"/>
    <cellStyle name="Normal 2 2 6 7 2" xfId="3780" xr:uid="{00000000-0005-0000-0000-0000050D0000}"/>
    <cellStyle name="Normal 2 2 6 7 2 2" xfId="9010" xr:uid="{00000000-0005-0000-0000-0000060D0000}"/>
    <cellStyle name="Normal 2 2 6 7 3" xfId="5988" xr:uid="{00000000-0005-0000-0000-0000070D0000}"/>
    <cellStyle name="Normal 2 2 6 8" xfId="2256" xr:uid="{00000000-0005-0000-0000-0000080D0000}"/>
    <cellStyle name="Normal 2 2 6 8 2" xfId="7486" xr:uid="{00000000-0005-0000-0000-0000090D0000}"/>
    <cellStyle name="Normal 2 2 6 9" xfId="5463" xr:uid="{00000000-0005-0000-0000-00000A0D0000}"/>
    <cellStyle name="Normal 2 2 7" xfId="231" xr:uid="{00000000-0005-0000-0000-00000B0D0000}"/>
    <cellStyle name="Normal 2 2 7 2" xfId="232" xr:uid="{00000000-0005-0000-0000-00000C0D0000}"/>
    <cellStyle name="Normal 2 2 7 2 2" xfId="233" xr:uid="{00000000-0005-0000-0000-00000D0D0000}"/>
    <cellStyle name="Normal 2 2 7 2 2 2" xfId="234" xr:uid="{00000000-0005-0000-0000-00000E0D0000}"/>
    <cellStyle name="Normal 2 2 7 2 2 2 2" xfId="2147" xr:uid="{00000000-0005-0000-0000-00000F0D0000}"/>
    <cellStyle name="Normal 2 2 7 2 2 2 2 2" xfId="5170" xr:uid="{00000000-0005-0000-0000-0000100D0000}"/>
    <cellStyle name="Normal 2 2 7 2 2 2 2 2 2" xfId="10400" xr:uid="{00000000-0005-0000-0000-0000110D0000}"/>
    <cellStyle name="Normal 2 2 7 2 2 2 2 3" xfId="3646" xr:uid="{00000000-0005-0000-0000-0000120D0000}"/>
    <cellStyle name="Normal 2 2 7 2 2 2 2 3 2" xfId="8876" xr:uid="{00000000-0005-0000-0000-0000130D0000}"/>
    <cellStyle name="Normal 2 2 7 2 2 2 2 4" xfId="7378" xr:uid="{00000000-0005-0000-0000-0000140D0000}"/>
    <cellStyle name="Normal 2 2 7 2 2 2 3" xfId="1382" xr:uid="{00000000-0005-0000-0000-0000150D0000}"/>
    <cellStyle name="Normal 2 2 7 2 2 2 3 2" xfId="4405" xr:uid="{00000000-0005-0000-0000-0000160D0000}"/>
    <cellStyle name="Normal 2 2 7 2 2 2 3 2 2" xfId="9635" xr:uid="{00000000-0005-0000-0000-0000170D0000}"/>
    <cellStyle name="Normal 2 2 7 2 2 2 3 3" xfId="6613" xr:uid="{00000000-0005-0000-0000-0000180D0000}"/>
    <cellStyle name="Normal 2 2 7 2 2 2 4" xfId="2881" xr:uid="{00000000-0005-0000-0000-0000190D0000}"/>
    <cellStyle name="Normal 2 2 7 2 2 2 4 2" xfId="8111" xr:uid="{00000000-0005-0000-0000-00001A0D0000}"/>
    <cellStyle name="Normal 2 2 7 2 2 2 5" xfId="5474" xr:uid="{00000000-0005-0000-0000-00001B0D0000}"/>
    <cellStyle name="Normal 2 2 7 2 2 3" xfId="1793" xr:uid="{00000000-0005-0000-0000-00001C0D0000}"/>
    <cellStyle name="Normal 2 2 7 2 2 3 2" xfId="4816" xr:uid="{00000000-0005-0000-0000-00001D0D0000}"/>
    <cellStyle name="Normal 2 2 7 2 2 3 2 2" xfId="10046" xr:uid="{00000000-0005-0000-0000-00001E0D0000}"/>
    <cellStyle name="Normal 2 2 7 2 2 3 3" xfId="3292" xr:uid="{00000000-0005-0000-0000-00001F0D0000}"/>
    <cellStyle name="Normal 2 2 7 2 2 3 3 2" xfId="8522" xr:uid="{00000000-0005-0000-0000-0000200D0000}"/>
    <cellStyle name="Normal 2 2 7 2 2 3 4" xfId="7024" xr:uid="{00000000-0005-0000-0000-0000210D0000}"/>
    <cellStyle name="Normal 2 2 7 2 2 4" xfId="1028" xr:uid="{00000000-0005-0000-0000-0000220D0000}"/>
    <cellStyle name="Normal 2 2 7 2 2 4 2" xfId="4051" xr:uid="{00000000-0005-0000-0000-0000230D0000}"/>
    <cellStyle name="Normal 2 2 7 2 2 4 2 2" xfId="9281" xr:uid="{00000000-0005-0000-0000-0000240D0000}"/>
    <cellStyle name="Normal 2 2 7 2 2 4 3" xfId="6259" xr:uid="{00000000-0005-0000-0000-0000250D0000}"/>
    <cellStyle name="Normal 2 2 7 2 2 5" xfId="2527" xr:uid="{00000000-0005-0000-0000-0000260D0000}"/>
    <cellStyle name="Normal 2 2 7 2 2 5 2" xfId="7757" xr:uid="{00000000-0005-0000-0000-0000270D0000}"/>
    <cellStyle name="Normal 2 2 7 2 2 6" xfId="5473" xr:uid="{00000000-0005-0000-0000-0000280D0000}"/>
    <cellStyle name="Normal 2 2 7 2 3" xfId="235" xr:uid="{00000000-0005-0000-0000-0000290D0000}"/>
    <cellStyle name="Normal 2 2 7 2 3 2" xfId="1970" xr:uid="{00000000-0005-0000-0000-00002A0D0000}"/>
    <cellStyle name="Normal 2 2 7 2 3 2 2" xfId="4993" xr:uid="{00000000-0005-0000-0000-00002B0D0000}"/>
    <cellStyle name="Normal 2 2 7 2 3 2 2 2" xfId="10223" xr:uid="{00000000-0005-0000-0000-00002C0D0000}"/>
    <cellStyle name="Normal 2 2 7 2 3 2 3" xfId="3469" xr:uid="{00000000-0005-0000-0000-00002D0D0000}"/>
    <cellStyle name="Normal 2 2 7 2 3 2 3 2" xfId="8699" xr:uid="{00000000-0005-0000-0000-00002E0D0000}"/>
    <cellStyle name="Normal 2 2 7 2 3 2 4" xfId="7201" xr:uid="{00000000-0005-0000-0000-00002F0D0000}"/>
    <cellStyle name="Normal 2 2 7 2 3 3" xfId="1205" xr:uid="{00000000-0005-0000-0000-0000300D0000}"/>
    <cellStyle name="Normal 2 2 7 2 3 3 2" xfId="4228" xr:uid="{00000000-0005-0000-0000-0000310D0000}"/>
    <cellStyle name="Normal 2 2 7 2 3 3 2 2" xfId="9458" xr:uid="{00000000-0005-0000-0000-0000320D0000}"/>
    <cellStyle name="Normal 2 2 7 2 3 3 3" xfId="6436" xr:uid="{00000000-0005-0000-0000-0000330D0000}"/>
    <cellStyle name="Normal 2 2 7 2 3 4" xfId="2704" xr:uid="{00000000-0005-0000-0000-0000340D0000}"/>
    <cellStyle name="Normal 2 2 7 2 3 4 2" xfId="7934" xr:uid="{00000000-0005-0000-0000-0000350D0000}"/>
    <cellStyle name="Normal 2 2 7 2 3 5" xfId="5475" xr:uid="{00000000-0005-0000-0000-0000360D0000}"/>
    <cellStyle name="Normal 2 2 7 2 4" xfId="1616" xr:uid="{00000000-0005-0000-0000-0000370D0000}"/>
    <cellStyle name="Normal 2 2 7 2 4 2" xfId="4639" xr:uid="{00000000-0005-0000-0000-0000380D0000}"/>
    <cellStyle name="Normal 2 2 7 2 4 2 2" xfId="9869" xr:uid="{00000000-0005-0000-0000-0000390D0000}"/>
    <cellStyle name="Normal 2 2 7 2 4 3" xfId="3115" xr:uid="{00000000-0005-0000-0000-00003A0D0000}"/>
    <cellStyle name="Normal 2 2 7 2 4 3 2" xfId="8345" xr:uid="{00000000-0005-0000-0000-00003B0D0000}"/>
    <cellStyle name="Normal 2 2 7 2 4 4" xfId="6847" xr:uid="{00000000-0005-0000-0000-00003C0D0000}"/>
    <cellStyle name="Normal 2 2 7 2 5" xfId="851" xr:uid="{00000000-0005-0000-0000-00003D0D0000}"/>
    <cellStyle name="Normal 2 2 7 2 5 2" xfId="3874" xr:uid="{00000000-0005-0000-0000-00003E0D0000}"/>
    <cellStyle name="Normal 2 2 7 2 5 2 2" xfId="9104" xr:uid="{00000000-0005-0000-0000-00003F0D0000}"/>
    <cellStyle name="Normal 2 2 7 2 5 3" xfId="6082" xr:uid="{00000000-0005-0000-0000-0000400D0000}"/>
    <cellStyle name="Normal 2 2 7 2 6" xfId="2350" xr:uid="{00000000-0005-0000-0000-0000410D0000}"/>
    <cellStyle name="Normal 2 2 7 2 6 2" xfId="7580" xr:uid="{00000000-0005-0000-0000-0000420D0000}"/>
    <cellStyle name="Normal 2 2 7 2 7" xfId="5472" xr:uid="{00000000-0005-0000-0000-0000430D0000}"/>
    <cellStyle name="Normal 2 2 7 3" xfId="236" xr:uid="{00000000-0005-0000-0000-0000440D0000}"/>
    <cellStyle name="Normal 2 2 7 3 2" xfId="237" xr:uid="{00000000-0005-0000-0000-0000450D0000}"/>
    <cellStyle name="Normal 2 2 7 3 2 2" xfId="2065" xr:uid="{00000000-0005-0000-0000-0000460D0000}"/>
    <cellStyle name="Normal 2 2 7 3 2 2 2" xfId="5088" xr:uid="{00000000-0005-0000-0000-0000470D0000}"/>
    <cellStyle name="Normal 2 2 7 3 2 2 2 2" xfId="10318" xr:uid="{00000000-0005-0000-0000-0000480D0000}"/>
    <cellStyle name="Normal 2 2 7 3 2 2 3" xfId="3564" xr:uid="{00000000-0005-0000-0000-0000490D0000}"/>
    <cellStyle name="Normal 2 2 7 3 2 2 3 2" xfId="8794" xr:uid="{00000000-0005-0000-0000-00004A0D0000}"/>
    <cellStyle name="Normal 2 2 7 3 2 2 4" xfId="7296" xr:uid="{00000000-0005-0000-0000-00004B0D0000}"/>
    <cellStyle name="Normal 2 2 7 3 2 3" xfId="1300" xr:uid="{00000000-0005-0000-0000-00004C0D0000}"/>
    <cellStyle name="Normal 2 2 7 3 2 3 2" xfId="4323" xr:uid="{00000000-0005-0000-0000-00004D0D0000}"/>
    <cellStyle name="Normal 2 2 7 3 2 3 2 2" xfId="9553" xr:uid="{00000000-0005-0000-0000-00004E0D0000}"/>
    <cellStyle name="Normal 2 2 7 3 2 3 3" xfId="6531" xr:uid="{00000000-0005-0000-0000-00004F0D0000}"/>
    <cellStyle name="Normal 2 2 7 3 2 4" xfId="2799" xr:uid="{00000000-0005-0000-0000-0000500D0000}"/>
    <cellStyle name="Normal 2 2 7 3 2 4 2" xfId="8029" xr:uid="{00000000-0005-0000-0000-0000510D0000}"/>
    <cellStyle name="Normal 2 2 7 3 2 5" xfId="5477" xr:uid="{00000000-0005-0000-0000-0000520D0000}"/>
    <cellStyle name="Normal 2 2 7 3 3" xfId="1711" xr:uid="{00000000-0005-0000-0000-0000530D0000}"/>
    <cellStyle name="Normal 2 2 7 3 3 2" xfId="4734" xr:uid="{00000000-0005-0000-0000-0000540D0000}"/>
    <cellStyle name="Normal 2 2 7 3 3 2 2" xfId="9964" xr:uid="{00000000-0005-0000-0000-0000550D0000}"/>
    <cellStyle name="Normal 2 2 7 3 3 3" xfId="3210" xr:uid="{00000000-0005-0000-0000-0000560D0000}"/>
    <cellStyle name="Normal 2 2 7 3 3 3 2" xfId="8440" xr:uid="{00000000-0005-0000-0000-0000570D0000}"/>
    <cellStyle name="Normal 2 2 7 3 3 4" xfId="6942" xr:uid="{00000000-0005-0000-0000-0000580D0000}"/>
    <cellStyle name="Normal 2 2 7 3 4" xfId="946" xr:uid="{00000000-0005-0000-0000-0000590D0000}"/>
    <cellStyle name="Normal 2 2 7 3 4 2" xfId="3969" xr:uid="{00000000-0005-0000-0000-00005A0D0000}"/>
    <cellStyle name="Normal 2 2 7 3 4 2 2" xfId="9199" xr:uid="{00000000-0005-0000-0000-00005B0D0000}"/>
    <cellStyle name="Normal 2 2 7 3 4 3" xfId="6177" xr:uid="{00000000-0005-0000-0000-00005C0D0000}"/>
    <cellStyle name="Normal 2 2 7 3 5" xfId="2445" xr:uid="{00000000-0005-0000-0000-00005D0D0000}"/>
    <cellStyle name="Normal 2 2 7 3 5 2" xfId="7675" xr:uid="{00000000-0005-0000-0000-00005E0D0000}"/>
    <cellStyle name="Normal 2 2 7 3 6" xfId="5476" xr:uid="{00000000-0005-0000-0000-00005F0D0000}"/>
    <cellStyle name="Normal 2 2 7 4" xfId="238" xr:uid="{00000000-0005-0000-0000-0000600D0000}"/>
    <cellStyle name="Normal 2 2 7 4 2" xfId="1888" xr:uid="{00000000-0005-0000-0000-0000610D0000}"/>
    <cellStyle name="Normal 2 2 7 4 2 2" xfId="4911" xr:uid="{00000000-0005-0000-0000-0000620D0000}"/>
    <cellStyle name="Normal 2 2 7 4 2 2 2" xfId="10141" xr:uid="{00000000-0005-0000-0000-0000630D0000}"/>
    <cellStyle name="Normal 2 2 7 4 2 3" xfId="3387" xr:uid="{00000000-0005-0000-0000-0000640D0000}"/>
    <cellStyle name="Normal 2 2 7 4 2 3 2" xfId="8617" xr:uid="{00000000-0005-0000-0000-0000650D0000}"/>
    <cellStyle name="Normal 2 2 7 4 2 4" xfId="7119" xr:uid="{00000000-0005-0000-0000-0000660D0000}"/>
    <cellStyle name="Normal 2 2 7 4 3" xfId="1123" xr:uid="{00000000-0005-0000-0000-0000670D0000}"/>
    <cellStyle name="Normal 2 2 7 4 3 2" xfId="4146" xr:uid="{00000000-0005-0000-0000-0000680D0000}"/>
    <cellStyle name="Normal 2 2 7 4 3 2 2" xfId="9376" xr:uid="{00000000-0005-0000-0000-0000690D0000}"/>
    <cellStyle name="Normal 2 2 7 4 3 3" xfId="6354" xr:uid="{00000000-0005-0000-0000-00006A0D0000}"/>
    <cellStyle name="Normal 2 2 7 4 4" xfId="2622" xr:uid="{00000000-0005-0000-0000-00006B0D0000}"/>
    <cellStyle name="Normal 2 2 7 4 4 2" xfId="7852" xr:uid="{00000000-0005-0000-0000-00006C0D0000}"/>
    <cellStyle name="Normal 2 2 7 4 5" xfId="5478" xr:uid="{00000000-0005-0000-0000-00006D0D0000}"/>
    <cellStyle name="Normal 2 2 7 5" xfId="1534" xr:uid="{00000000-0005-0000-0000-00006E0D0000}"/>
    <cellStyle name="Normal 2 2 7 5 2" xfId="4557" xr:uid="{00000000-0005-0000-0000-00006F0D0000}"/>
    <cellStyle name="Normal 2 2 7 5 2 2" xfId="9787" xr:uid="{00000000-0005-0000-0000-0000700D0000}"/>
    <cellStyle name="Normal 2 2 7 5 3" xfId="3033" xr:uid="{00000000-0005-0000-0000-0000710D0000}"/>
    <cellStyle name="Normal 2 2 7 5 3 2" xfId="8263" xr:uid="{00000000-0005-0000-0000-0000720D0000}"/>
    <cellStyle name="Normal 2 2 7 5 4" xfId="6765" xr:uid="{00000000-0005-0000-0000-0000730D0000}"/>
    <cellStyle name="Normal 2 2 7 6" xfId="1476" xr:uid="{00000000-0005-0000-0000-0000740D0000}"/>
    <cellStyle name="Normal 2 2 7 6 2" xfId="4499" xr:uid="{00000000-0005-0000-0000-0000750D0000}"/>
    <cellStyle name="Normal 2 2 7 6 2 2" xfId="9729" xr:uid="{00000000-0005-0000-0000-0000760D0000}"/>
    <cellStyle name="Normal 2 2 7 6 3" xfId="2975" xr:uid="{00000000-0005-0000-0000-0000770D0000}"/>
    <cellStyle name="Normal 2 2 7 6 3 2" xfId="8205" xr:uid="{00000000-0005-0000-0000-0000780D0000}"/>
    <cellStyle name="Normal 2 2 7 6 4" xfId="6707" xr:uid="{00000000-0005-0000-0000-0000790D0000}"/>
    <cellStyle name="Normal 2 2 7 7" xfId="769" xr:uid="{00000000-0005-0000-0000-00007A0D0000}"/>
    <cellStyle name="Normal 2 2 7 7 2" xfId="3792" xr:uid="{00000000-0005-0000-0000-00007B0D0000}"/>
    <cellStyle name="Normal 2 2 7 7 2 2" xfId="9022" xr:uid="{00000000-0005-0000-0000-00007C0D0000}"/>
    <cellStyle name="Normal 2 2 7 7 3" xfId="6000" xr:uid="{00000000-0005-0000-0000-00007D0D0000}"/>
    <cellStyle name="Normal 2 2 7 8" xfId="2268" xr:uid="{00000000-0005-0000-0000-00007E0D0000}"/>
    <cellStyle name="Normal 2 2 7 8 2" xfId="7498" xr:uid="{00000000-0005-0000-0000-00007F0D0000}"/>
    <cellStyle name="Normal 2 2 7 9" xfId="5471" xr:uid="{00000000-0005-0000-0000-0000800D0000}"/>
    <cellStyle name="Normal 2 2 8" xfId="239" xr:uid="{00000000-0005-0000-0000-0000810D0000}"/>
    <cellStyle name="Normal 2 2 8 2" xfId="240" xr:uid="{00000000-0005-0000-0000-0000820D0000}"/>
    <cellStyle name="Normal 2 2 8 2 2" xfId="241" xr:uid="{00000000-0005-0000-0000-0000830D0000}"/>
    <cellStyle name="Normal 2 2 8 2 2 2" xfId="2076" xr:uid="{00000000-0005-0000-0000-0000840D0000}"/>
    <cellStyle name="Normal 2 2 8 2 2 2 2" xfId="5099" xr:uid="{00000000-0005-0000-0000-0000850D0000}"/>
    <cellStyle name="Normal 2 2 8 2 2 2 2 2" xfId="10329" xr:uid="{00000000-0005-0000-0000-0000860D0000}"/>
    <cellStyle name="Normal 2 2 8 2 2 2 3" xfId="3575" xr:uid="{00000000-0005-0000-0000-0000870D0000}"/>
    <cellStyle name="Normal 2 2 8 2 2 2 3 2" xfId="8805" xr:uid="{00000000-0005-0000-0000-0000880D0000}"/>
    <cellStyle name="Normal 2 2 8 2 2 2 4" xfId="7307" xr:uid="{00000000-0005-0000-0000-0000890D0000}"/>
    <cellStyle name="Normal 2 2 8 2 2 3" xfId="1311" xr:uid="{00000000-0005-0000-0000-00008A0D0000}"/>
    <cellStyle name="Normal 2 2 8 2 2 3 2" xfId="4334" xr:uid="{00000000-0005-0000-0000-00008B0D0000}"/>
    <cellStyle name="Normal 2 2 8 2 2 3 2 2" xfId="9564" xr:uid="{00000000-0005-0000-0000-00008C0D0000}"/>
    <cellStyle name="Normal 2 2 8 2 2 3 3" xfId="6542" xr:uid="{00000000-0005-0000-0000-00008D0D0000}"/>
    <cellStyle name="Normal 2 2 8 2 2 4" xfId="2810" xr:uid="{00000000-0005-0000-0000-00008E0D0000}"/>
    <cellStyle name="Normal 2 2 8 2 2 4 2" xfId="8040" xr:uid="{00000000-0005-0000-0000-00008F0D0000}"/>
    <cellStyle name="Normal 2 2 8 2 2 5" xfId="5481" xr:uid="{00000000-0005-0000-0000-0000900D0000}"/>
    <cellStyle name="Normal 2 2 8 2 3" xfId="1722" xr:uid="{00000000-0005-0000-0000-0000910D0000}"/>
    <cellStyle name="Normal 2 2 8 2 3 2" xfId="4745" xr:uid="{00000000-0005-0000-0000-0000920D0000}"/>
    <cellStyle name="Normal 2 2 8 2 3 2 2" xfId="9975" xr:uid="{00000000-0005-0000-0000-0000930D0000}"/>
    <cellStyle name="Normal 2 2 8 2 3 3" xfId="3221" xr:uid="{00000000-0005-0000-0000-0000940D0000}"/>
    <cellStyle name="Normal 2 2 8 2 3 3 2" xfId="8451" xr:uid="{00000000-0005-0000-0000-0000950D0000}"/>
    <cellStyle name="Normal 2 2 8 2 3 4" xfId="6953" xr:uid="{00000000-0005-0000-0000-0000960D0000}"/>
    <cellStyle name="Normal 2 2 8 2 4" xfId="957" xr:uid="{00000000-0005-0000-0000-0000970D0000}"/>
    <cellStyle name="Normal 2 2 8 2 4 2" xfId="3980" xr:uid="{00000000-0005-0000-0000-0000980D0000}"/>
    <cellStyle name="Normal 2 2 8 2 4 2 2" xfId="9210" xr:uid="{00000000-0005-0000-0000-0000990D0000}"/>
    <cellStyle name="Normal 2 2 8 2 4 3" xfId="6188" xr:uid="{00000000-0005-0000-0000-00009A0D0000}"/>
    <cellStyle name="Normal 2 2 8 2 5" xfId="2456" xr:uid="{00000000-0005-0000-0000-00009B0D0000}"/>
    <cellStyle name="Normal 2 2 8 2 5 2" xfId="7686" xr:uid="{00000000-0005-0000-0000-00009C0D0000}"/>
    <cellStyle name="Normal 2 2 8 2 6" xfId="5480" xr:uid="{00000000-0005-0000-0000-00009D0D0000}"/>
    <cellStyle name="Normal 2 2 8 3" xfId="242" xr:uid="{00000000-0005-0000-0000-00009E0D0000}"/>
    <cellStyle name="Normal 2 2 8 3 2" xfId="1899" xr:uid="{00000000-0005-0000-0000-00009F0D0000}"/>
    <cellStyle name="Normal 2 2 8 3 2 2" xfId="4922" xr:uid="{00000000-0005-0000-0000-0000A00D0000}"/>
    <cellStyle name="Normal 2 2 8 3 2 2 2" xfId="10152" xr:uid="{00000000-0005-0000-0000-0000A10D0000}"/>
    <cellStyle name="Normal 2 2 8 3 2 3" xfId="3398" xr:uid="{00000000-0005-0000-0000-0000A20D0000}"/>
    <cellStyle name="Normal 2 2 8 3 2 3 2" xfId="8628" xr:uid="{00000000-0005-0000-0000-0000A30D0000}"/>
    <cellStyle name="Normal 2 2 8 3 2 4" xfId="7130" xr:uid="{00000000-0005-0000-0000-0000A40D0000}"/>
    <cellStyle name="Normal 2 2 8 3 3" xfId="1134" xr:uid="{00000000-0005-0000-0000-0000A50D0000}"/>
    <cellStyle name="Normal 2 2 8 3 3 2" xfId="4157" xr:uid="{00000000-0005-0000-0000-0000A60D0000}"/>
    <cellStyle name="Normal 2 2 8 3 3 2 2" xfId="9387" xr:uid="{00000000-0005-0000-0000-0000A70D0000}"/>
    <cellStyle name="Normal 2 2 8 3 3 3" xfId="6365" xr:uid="{00000000-0005-0000-0000-0000A80D0000}"/>
    <cellStyle name="Normal 2 2 8 3 4" xfId="2633" xr:uid="{00000000-0005-0000-0000-0000A90D0000}"/>
    <cellStyle name="Normal 2 2 8 3 4 2" xfId="7863" xr:uid="{00000000-0005-0000-0000-0000AA0D0000}"/>
    <cellStyle name="Normal 2 2 8 3 5" xfId="5482" xr:uid="{00000000-0005-0000-0000-0000AB0D0000}"/>
    <cellStyle name="Normal 2 2 8 4" xfId="1545" xr:uid="{00000000-0005-0000-0000-0000AC0D0000}"/>
    <cellStyle name="Normal 2 2 8 4 2" xfId="4568" xr:uid="{00000000-0005-0000-0000-0000AD0D0000}"/>
    <cellStyle name="Normal 2 2 8 4 2 2" xfId="9798" xr:uid="{00000000-0005-0000-0000-0000AE0D0000}"/>
    <cellStyle name="Normal 2 2 8 4 3" xfId="3044" xr:uid="{00000000-0005-0000-0000-0000AF0D0000}"/>
    <cellStyle name="Normal 2 2 8 4 3 2" xfId="8274" xr:uid="{00000000-0005-0000-0000-0000B00D0000}"/>
    <cellStyle name="Normal 2 2 8 4 4" xfId="6776" xr:uid="{00000000-0005-0000-0000-0000B10D0000}"/>
    <cellStyle name="Normal 2 2 8 5" xfId="780" xr:uid="{00000000-0005-0000-0000-0000B20D0000}"/>
    <cellStyle name="Normal 2 2 8 5 2" xfId="3803" xr:uid="{00000000-0005-0000-0000-0000B30D0000}"/>
    <cellStyle name="Normal 2 2 8 5 2 2" xfId="9033" xr:uid="{00000000-0005-0000-0000-0000B40D0000}"/>
    <cellStyle name="Normal 2 2 8 5 3" xfId="6011" xr:uid="{00000000-0005-0000-0000-0000B50D0000}"/>
    <cellStyle name="Normal 2 2 8 6" xfId="2279" xr:uid="{00000000-0005-0000-0000-0000B60D0000}"/>
    <cellStyle name="Normal 2 2 8 6 2" xfId="7509" xr:uid="{00000000-0005-0000-0000-0000B70D0000}"/>
    <cellStyle name="Normal 2 2 8 7" xfId="5479" xr:uid="{00000000-0005-0000-0000-0000B80D0000}"/>
    <cellStyle name="Normal 2 2 9" xfId="243" xr:uid="{00000000-0005-0000-0000-0000B90D0000}"/>
    <cellStyle name="Normal 2 2 9 2" xfId="244" xr:uid="{00000000-0005-0000-0000-0000BA0D0000}"/>
    <cellStyle name="Normal 2 2 9 2 2" xfId="245" xr:uid="{00000000-0005-0000-0000-0000BB0D0000}"/>
    <cellStyle name="Normal 2 2 9 2 2 2" xfId="2088" xr:uid="{00000000-0005-0000-0000-0000BC0D0000}"/>
    <cellStyle name="Normal 2 2 9 2 2 2 2" xfId="5111" xr:uid="{00000000-0005-0000-0000-0000BD0D0000}"/>
    <cellStyle name="Normal 2 2 9 2 2 2 2 2" xfId="10341" xr:uid="{00000000-0005-0000-0000-0000BE0D0000}"/>
    <cellStyle name="Normal 2 2 9 2 2 2 3" xfId="3587" xr:uid="{00000000-0005-0000-0000-0000BF0D0000}"/>
    <cellStyle name="Normal 2 2 9 2 2 2 3 2" xfId="8817" xr:uid="{00000000-0005-0000-0000-0000C00D0000}"/>
    <cellStyle name="Normal 2 2 9 2 2 2 4" xfId="7319" xr:uid="{00000000-0005-0000-0000-0000C10D0000}"/>
    <cellStyle name="Normal 2 2 9 2 2 3" xfId="1323" xr:uid="{00000000-0005-0000-0000-0000C20D0000}"/>
    <cellStyle name="Normal 2 2 9 2 2 3 2" xfId="4346" xr:uid="{00000000-0005-0000-0000-0000C30D0000}"/>
    <cellStyle name="Normal 2 2 9 2 2 3 2 2" xfId="9576" xr:uid="{00000000-0005-0000-0000-0000C40D0000}"/>
    <cellStyle name="Normal 2 2 9 2 2 3 3" xfId="6554" xr:uid="{00000000-0005-0000-0000-0000C50D0000}"/>
    <cellStyle name="Normal 2 2 9 2 2 4" xfId="2822" xr:uid="{00000000-0005-0000-0000-0000C60D0000}"/>
    <cellStyle name="Normal 2 2 9 2 2 4 2" xfId="8052" xr:uid="{00000000-0005-0000-0000-0000C70D0000}"/>
    <cellStyle name="Normal 2 2 9 2 2 5" xfId="5485" xr:uid="{00000000-0005-0000-0000-0000C80D0000}"/>
    <cellStyle name="Normal 2 2 9 2 3" xfId="1734" xr:uid="{00000000-0005-0000-0000-0000C90D0000}"/>
    <cellStyle name="Normal 2 2 9 2 3 2" xfId="4757" xr:uid="{00000000-0005-0000-0000-0000CA0D0000}"/>
    <cellStyle name="Normal 2 2 9 2 3 2 2" xfId="9987" xr:uid="{00000000-0005-0000-0000-0000CB0D0000}"/>
    <cellStyle name="Normal 2 2 9 2 3 3" xfId="3233" xr:uid="{00000000-0005-0000-0000-0000CC0D0000}"/>
    <cellStyle name="Normal 2 2 9 2 3 3 2" xfId="8463" xr:uid="{00000000-0005-0000-0000-0000CD0D0000}"/>
    <cellStyle name="Normal 2 2 9 2 3 4" xfId="6965" xr:uid="{00000000-0005-0000-0000-0000CE0D0000}"/>
    <cellStyle name="Normal 2 2 9 2 4" xfId="969" xr:uid="{00000000-0005-0000-0000-0000CF0D0000}"/>
    <cellStyle name="Normal 2 2 9 2 4 2" xfId="3992" xr:uid="{00000000-0005-0000-0000-0000D00D0000}"/>
    <cellStyle name="Normal 2 2 9 2 4 2 2" xfId="9222" xr:uid="{00000000-0005-0000-0000-0000D10D0000}"/>
    <cellStyle name="Normal 2 2 9 2 4 3" xfId="6200" xr:uid="{00000000-0005-0000-0000-0000D20D0000}"/>
    <cellStyle name="Normal 2 2 9 2 5" xfId="2468" xr:uid="{00000000-0005-0000-0000-0000D30D0000}"/>
    <cellStyle name="Normal 2 2 9 2 5 2" xfId="7698" xr:uid="{00000000-0005-0000-0000-0000D40D0000}"/>
    <cellStyle name="Normal 2 2 9 2 6" xfId="5484" xr:uid="{00000000-0005-0000-0000-0000D50D0000}"/>
    <cellStyle name="Normal 2 2 9 3" xfId="246" xr:uid="{00000000-0005-0000-0000-0000D60D0000}"/>
    <cellStyle name="Normal 2 2 9 3 2" xfId="1911" xr:uid="{00000000-0005-0000-0000-0000D70D0000}"/>
    <cellStyle name="Normal 2 2 9 3 2 2" xfId="4934" xr:uid="{00000000-0005-0000-0000-0000D80D0000}"/>
    <cellStyle name="Normal 2 2 9 3 2 2 2" xfId="10164" xr:uid="{00000000-0005-0000-0000-0000D90D0000}"/>
    <cellStyle name="Normal 2 2 9 3 2 3" xfId="3410" xr:uid="{00000000-0005-0000-0000-0000DA0D0000}"/>
    <cellStyle name="Normal 2 2 9 3 2 3 2" xfId="8640" xr:uid="{00000000-0005-0000-0000-0000DB0D0000}"/>
    <cellStyle name="Normal 2 2 9 3 2 4" xfId="7142" xr:uid="{00000000-0005-0000-0000-0000DC0D0000}"/>
    <cellStyle name="Normal 2 2 9 3 3" xfId="1146" xr:uid="{00000000-0005-0000-0000-0000DD0D0000}"/>
    <cellStyle name="Normal 2 2 9 3 3 2" xfId="4169" xr:uid="{00000000-0005-0000-0000-0000DE0D0000}"/>
    <cellStyle name="Normal 2 2 9 3 3 2 2" xfId="9399" xr:uid="{00000000-0005-0000-0000-0000DF0D0000}"/>
    <cellStyle name="Normal 2 2 9 3 3 3" xfId="6377" xr:uid="{00000000-0005-0000-0000-0000E00D0000}"/>
    <cellStyle name="Normal 2 2 9 3 4" xfId="2645" xr:uid="{00000000-0005-0000-0000-0000E10D0000}"/>
    <cellStyle name="Normal 2 2 9 3 4 2" xfId="7875" xr:uid="{00000000-0005-0000-0000-0000E20D0000}"/>
    <cellStyle name="Normal 2 2 9 3 5" xfId="5486" xr:uid="{00000000-0005-0000-0000-0000E30D0000}"/>
    <cellStyle name="Normal 2 2 9 4" xfId="1557" xr:uid="{00000000-0005-0000-0000-0000E40D0000}"/>
    <cellStyle name="Normal 2 2 9 4 2" xfId="4580" xr:uid="{00000000-0005-0000-0000-0000E50D0000}"/>
    <cellStyle name="Normal 2 2 9 4 2 2" xfId="9810" xr:uid="{00000000-0005-0000-0000-0000E60D0000}"/>
    <cellStyle name="Normal 2 2 9 4 3" xfId="3056" xr:uid="{00000000-0005-0000-0000-0000E70D0000}"/>
    <cellStyle name="Normal 2 2 9 4 3 2" xfId="8286" xr:uid="{00000000-0005-0000-0000-0000E80D0000}"/>
    <cellStyle name="Normal 2 2 9 4 4" xfId="6788" xr:uid="{00000000-0005-0000-0000-0000E90D0000}"/>
    <cellStyle name="Normal 2 2 9 5" xfId="792" xr:uid="{00000000-0005-0000-0000-0000EA0D0000}"/>
    <cellStyle name="Normal 2 2 9 5 2" xfId="3815" xr:uid="{00000000-0005-0000-0000-0000EB0D0000}"/>
    <cellStyle name="Normal 2 2 9 5 2 2" xfId="9045" xr:uid="{00000000-0005-0000-0000-0000EC0D0000}"/>
    <cellStyle name="Normal 2 2 9 5 3" xfId="6023" xr:uid="{00000000-0005-0000-0000-0000ED0D0000}"/>
    <cellStyle name="Normal 2 2 9 6" xfId="2291" xr:uid="{00000000-0005-0000-0000-0000EE0D0000}"/>
    <cellStyle name="Normal 2 2 9 6 2" xfId="7521" xr:uid="{00000000-0005-0000-0000-0000EF0D0000}"/>
    <cellStyle name="Normal 2 2 9 7" xfId="5483" xr:uid="{00000000-0005-0000-0000-0000F00D0000}"/>
    <cellStyle name="Normal 2 20" xfId="2207" xr:uid="{00000000-0005-0000-0000-0000F10D0000}"/>
    <cellStyle name="Normal 2 20 2" xfId="5229" xr:uid="{00000000-0005-0000-0000-0000F20D0000}"/>
    <cellStyle name="Normal 2 20 2 2" xfId="10459" xr:uid="{00000000-0005-0000-0000-0000F30D0000}"/>
    <cellStyle name="Normal 2 20 3" xfId="3705" xr:uid="{00000000-0005-0000-0000-0000F40D0000}"/>
    <cellStyle name="Normal 2 20 3 2" xfId="8935" xr:uid="{00000000-0005-0000-0000-0000F50D0000}"/>
    <cellStyle name="Normal 2 20 4" xfId="7437" xr:uid="{00000000-0005-0000-0000-0000F60D0000}"/>
    <cellStyle name="Normal 2 21" xfId="720" xr:uid="{00000000-0005-0000-0000-0000F70D0000}"/>
    <cellStyle name="Normal 2 21 2" xfId="3718" xr:uid="{00000000-0005-0000-0000-0000F80D0000}"/>
    <cellStyle name="Normal 2 21 2 2" xfId="8948" xr:uid="{00000000-0005-0000-0000-0000F90D0000}"/>
    <cellStyle name="Normal 2 21 3" xfId="5951" xr:uid="{00000000-0005-0000-0000-0000FA0D0000}"/>
    <cellStyle name="Normal 2 22" xfId="3731" xr:uid="{00000000-0005-0000-0000-0000FB0D0000}"/>
    <cellStyle name="Normal 2 22 2" xfId="8961" xr:uid="{00000000-0005-0000-0000-0000FC0D0000}"/>
    <cellStyle name="Normal 2 23" xfId="3743" xr:uid="{00000000-0005-0000-0000-0000FD0D0000}"/>
    <cellStyle name="Normal 2 23 2" xfId="8973" xr:uid="{00000000-0005-0000-0000-0000FE0D0000}"/>
    <cellStyle name="Normal 2 24" xfId="2219" xr:uid="{00000000-0005-0000-0000-0000FF0D0000}"/>
    <cellStyle name="Normal 2 24 2" xfId="7449" xr:uid="{00000000-0005-0000-0000-0000000E0000}"/>
    <cellStyle name="Normal 2 25" xfId="5283" xr:uid="{00000000-0005-0000-0000-0000010E0000}"/>
    <cellStyle name="Normal 2 3" xfId="247" xr:uid="{00000000-0005-0000-0000-0000020E0000}"/>
    <cellStyle name="Normal 2 3 10" xfId="248" xr:uid="{00000000-0005-0000-0000-0000030E0000}"/>
    <cellStyle name="Normal 2 3 10 2" xfId="249" xr:uid="{00000000-0005-0000-0000-0000040E0000}"/>
    <cellStyle name="Normal 2 3 10 2 2" xfId="250" xr:uid="{00000000-0005-0000-0000-0000050E0000}"/>
    <cellStyle name="Normal 2 3 10 2 2 2" xfId="2172" xr:uid="{00000000-0005-0000-0000-0000060E0000}"/>
    <cellStyle name="Normal 2 3 10 2 2 2 2" xfId="5195" xr:uid="{00000000-0005-0000-0000-0000070E0000}"/>
    <cellStyle name="Normal 2 3 10 2 2 2 2 2" xfId="10425" xr:uid="{00000000-0005-0000-0000-0000080E0000}"/>
    <cellStyle name="Normal 2 3 10 2 2 2 3" xfId="3671" xr:uid="{00000000-0005-0000-0000-0000090E0000}"/>
    <cellStyle name="Normal 2 3 10 2 2 2 3 2" xfId="8901" xr:uid="{00000000-0005-0000-0000-00000A0E0000}"/>
    <cellStyle name="Normal 2 3 10 2 2 2 4" xfId="7403" xr:uid="{00000000-0005-0000-0000-00000B0E0000}"/>
    <cellStyle name="Normal 2 3 10 2 2 3" xfId="1407" xr:uid="{00000000-0005-0000-0000-00000C0E0000}"/>
    <cellStyle name="Normal 2 3 10 2 2 3 2" xfId="4430" xr:uid="{00000000-0005-0000-0000-00000D0E0000}"/>
    <cellStyle name="Normal 2 3 10 2 2 3 2 2" xfId="9660" xr:uid="{00000000-0005-0000-0000-00000E0E0000}"/>
    <cellStyle name="Normal 2 3 10 2 2 3 3" xfId="6638" xr:uid="{00000000-0005-0000-0000-00000F0E0000}"/>
    <cellStyle name="Normal 2 3 10 2 2 4" xfId="2906" xr:uid="{00000000-0005-0000-0000-0000100E0000}"/>
    <cellStyle name="Normal 2 3 10 2 2 4 2" xfId="8136" xr:uid="{00000000-0005-0000-0000-0000110E0000}"/>
    <cellStyle name="Normal 2 3 10 2 2 5" xfId="5490" xr:uid="{00000000-0005-0000-0000-0000120E0000}"/>
    <cellStyle name="Normal 2 3 10 2 3" xfId="1818" xr:uid="{00000000-0005-0000-0000-0000130E0000}"/>
    <cellStyle name="Normal 2 3 10 2 3 2" xfId="4841" xr:uid="{00000000-0005-0000-0000-0000140E0000}"/>
    <cellStyle name="Normal 2 3 10 2 3 2 2" xfId="10071" xr:uid="{00000000-0005-0000-0000-0000150E0000}"/>
    <cellStyle name="Normal 2 3 10 2 3 3" xfId="3317" xr:uid="{00000000-0005-0000-0000-0000160E0000}"/>
    <cellStyle name="Normal 2 3 10 2 3 3 2" xfId="8547" xr:uid="{00000000-0005-0000-0000-0000170E0000}"/>
    <cellStyle name="Normal 2 3 10 2 3 4" xfId="7049" xr:uid="{00000000-0005-0000-0000-0000180E0000}"/>
    <cellStyle name="Normal 2 3 10 2 4" xfId="1053" xr:uid="{00000000-0005-0000-0000-0000190E0000}"/>
    <cellStyle name="Normal 2 3 10 2 4 2" xfId="4076" xr:uid="{00000000-0005-0000-0000-00001A0E0000}"/>
    <cellStyle name="Normal 2 3 10 2 4 2 2" xfId="9306" xr:uid="{00000000-0005-0000-0000-00001B0E0000}"/>
    <cellStyle name="Normal 2 3 10 2 4 3" xfId="6284" xr:uid="{00000000-0005-0000-0000-00001C0E0000}"/>
    <cellStyle name="Normal 2 3 10 2 5" xfId="2552" xr:uid="{00000000-0005-0000-0000-00001D0E0000}"/>
    <cellStyle name="Normal 2 3 10 2 5 2" xfId="7782" xr:uid="{00000000-0005-0000-0000-00001E0E0000}"/>
    <cellStyle name="Normal 2 3 10 2 6" xfId="5489" xr:uid="{00000000-0005-0000-0000-00001F0E0000}"/>
    <cellStyle name="Normal 2 3 10 3" xfId="251" xr:uid="{00000000-0005-0000-0000-0000200E0000}"/>
    <cellStyle name="Normal 2 3 10 3 2" xfId="1995" xr:uid="{00000000-0005-0000-0000-0000210E0000}"/>
    <cellStyle name="Normal 2 3 10 3 2 2" xfId="5018" xr:uid="{00000000-0005-0000-0000-0000220E0000}"/>
    <cellStyle name="Normal 2 3 10 3 2 2 2" xfId="10248" xr:uid="{00000000-0005-0000-0000-0000230E0000}"/>
    <cellStyle name="Normal 2 3 10 3 2 3" xfId="3494" xr:uid="{00000000-0005-0000-0000-0000240E0000}"/>
    <cellStyle name="Normal 2 3 10 3 2 3 2" xfId="8724" xr:uid="{00000000-0005-0000-0000-0000250E0000}"/>
    <cellStyle name="Normal 2 3 10 3 2 4" xfId="7226" xr:uid="{00000000-0005-0000-0000-0000260E0000}"/>
    <cellStyle name="Normal 2 3 10 3 3" xfId="1230" xr:uid="{00000000-0005-0000-0000-0000270E0000}"/>
    <cellStyle name="Normal 2 3 10 3 3 2" xfId="4253" xr:uid="{00000000-0005-0000-0000-0000280E0000}"/>
    <cellStyle name="Normal 2 3 10 3 3 2 2" xfId="9483" xr:uid="{00000000-0005-0000-0000-0000290E0000}"/>
    <cellStyle name="Normal 2 3 10 3 3 3" xfId="6461" xr:uid="{00000000-0005-0000-0000-00002A0E0000}"/>
    <cellStyle name="Normal 2 3 10 3 4" xfId="2729" xr:uid="{00000000-0005-0000-0000-00002B0E0000}"/>
    <cellStyle name="Normal 2 3 10 3 4 2" xfId="7959" xr:uid="{00000000-0005-0000-0000-00002C0E0000}"/>
    <cellStyle name="Normal 2 3 10 3 5" xfId="5491" xr:uid="{00000000-0005-0000-0000-00002D0E0000}"/>
    <cellStyle name="Normal 2 3 10 4" xfId="1641" xr:uid="{00000000-0005-0000-0000-00002E0E0000}"/>
    <cellStyle name="Normal 2 3 10 4 2" xfId="4664" xr:uid="{00000000-0005-0000-0000-00002F0E0000}"/>
    <cellStyle name="Normal 2 3 10 4 2 2" xfId="9894" xr:uid="{00000000-0005-0000-0000-0000300E0000}"/>
    <cellStyle name="Normal 2 3 10 4 3" xfId="3140" xr:uid="{00000000-0005-0000-0000-0000310E0000}"/>
    <cellStyle name="Normal 2 3 10 4 3 2" xfId="8370" xr:uid="{00000000-0005-0000-0000-0000320E0000}"/>
    <cellStyle name="Normal 2 3 10 4 4" xfId="6872" xr:uid="{00000000-0005-0000-0000-0000330E0000}"/>
    <cellStyle name="Normal 2 3 10 5" xfId="876" xr:uid="{00000000-0005-0000-0000-0000340E0000}"/>
    <cellStyle name="Normal 2 3 10 5 2" xfId="3899" xr:uid="{00000000-0005-0000-0000-0000350E0000}"/>
    <cellStyle name="Normal 2 3 10 5 2 2" xfId="9129" xr:uid="{00000000-0005-0000-0000-0000360E0000}"/>
    <cellStyle name="Normal 2 3 10 5 3" xfId="6107" xr:uid="{00000000-0005-0000-0000-0000370E0000}"/>
    <cellStyle name="Normal 2 3 10 6" xfId="2375" xr:uid="{00000000-0005-0000-0000-0000380E0000}"/>
    <cellStyle name="Normal 2 3 10 6 2" xfId="7605" xr:uid="{00000000-0005-0000-0000-0000390E0000}"/>
    <cellStyle name="Normal 2 3 10 7" xfId="5488" xr:uid="{00000000-0005-0000-0000-00003A0E0000}"/>
    <cellStyle name="Normal 2 3 11" xfId="252" xr:uid="{00000000-0005-0000-0000-00003B0E0000}"/>
    <cellStyle name="Normal 2 3 11 2" xfId="253" xr:uid="{00000000-0005-0000-0000-00003C0E0000}"/>
    <cellStyle name="Normal 2 3 11 2 2" xfId="254" xr:uid="{00000000-0005-0000-0000-00003D0E0000}"/>
    <cellStyle name="Normal 2 3 11 2 2 2" xfId="2184" xr:uid="{00000000-0005-0000-0000-00003E0E0000}"/>
    <cellStyle name="Normal 2 3 11 2 2 2 2" xfId="5207" xr:uid="{00000000-0005-0000-0000-00003F0E0000}"/>
    <cellStyle name="Normal 2 3 11 2 2 2 2 2" xfId="10437" xr:uid="{00000000-0005-0000-0000-0000400E0000}"/>
    <cellStyle name="Normal 2 3 11 2 2 2 3" xfId="3683" xr:uid="{00000000-0005-0000-0000-0000410E0000}"/>
    <cellStyle name="Normal 2 3 11 2 2 2 3 2" xfId="8913" xr:uid="{00000000-0005-0000-0000-0000420E0000}"/>
    <cellStyle name="Normal 2 3 11 2 2 2 4" xfId="7415" xr:uid="{00000000-0005-0000-0000-0000430E0000}"/>
    <cellStyle name="Normal 2 3 11 2 2 3" xfId="1419" xr:uid="{00000000-0005-0000-0000-0000440E0000}"/>
    <cellStyle name="Normal 2 3 11 2 2 3 2" xfId="4442" xr:uid="{00000000-0005-0000-0000-0000450E0000}"/>
    <cellStyle name="Normal 2 3 11 2 2 3 2 2" xfId="9672" xr:uid="{00000000-0005-0000-0000-0000460E0000}"/>
    <cellStyle name="Normal 2 3 11 2 2 3 3" xfId="6650" xr:uid="{00000000-0005-0000-0000-0000470E0000}"/>
    <cellStyle name="Normal 2 3 11 2 2 4" xfId="2918" xr:uid="{00000000-0005-0000-0000-0000480E0000}"/>
    <cellStyle name="Normal 2 3 11 2 2 4 2" xfId="8148" xr:uid="{00000000-0005-0000-0000-0000490E0000}"/>
    <cellStyle name="Normal 2 3 11 2 2 5" xfId="5494" xr:uid="{00000000-0005-0000-0000-00004A0E0000}"/>
    <cellStyle name="Normal 2 3 11 2 3" xfId="1830" xr:uid="{00000000-0005-0000-0000-00004B0E0000}"/>
    <cellStyle name="Normal 2 3 11 2 3 2" xfId="4853" xr:uid="{00000000-0005-0000-0000-00004C0E0000}"/>
    <cellStyle name="Normal 2 3 11 2 3 2 2" xfId="10083" xr:uid="{00000000-0005-0000-0000-00004D0E0000}"/>
    <cellStyle name="Normal 2 3 11 2 3 3" xfId="3329" xr:uid="{00000000-0005-0000-0000-00004E0E0000}"/>
    <cellStyle name="Normal 2 3 11 2 3 3 2" xfId="8559" xr:uid="{00000000-0005-0000-0000-00004F0E0000}"/>
    <cellStyle name="Normal 2 3 11 2 3 4" xfId="7061" xr:uid="{00000000-0005-0000-0000-0000500E0000}"/>
    <cellStyle name="Normal 2 3 11 2 4" xfId="1065" xr:uid="{00000000-0005-0000-0000-0000510E0000}"/>
    <cellStyle name="Normal 2 3 11 2 4 2" xfId="4088" xr:uid="{00000000-0005-0000-0000-0000520E0000}"/>
    <cellStyle name="Normal 2 3 11 2 4 2 2" xfId="9318" xr:uid="{00000000-0005-0000-0000-0000530E0000}"/>
    <cellStyle name="Normal 2 3 11 2 4 3" xfId="6296" xr:uid="{00000000-0005-0000-0000-0000540E0000}"/>
    <cellStyle name="Normal 2 3 11 2 5" xfId="2564" xr:uid="{00000000-0005-0000-0000-0000550E0000}"/>
    <cellStyle name="Normal 2 3 11 2 5 2" xfId="7794" xr:uid="{00000000-0005-0000-0000-0000560E0000}"/>
    <cellStyle name="Normal 2 3 11 2 6" xfId="5493" xr:uid="{00000000-0005-0000-0000-0000570E0000}"/>
    <cellStyle name="Normal 2 3 11 3" xfId="255" xr:uid="{00000000-0005-0000-0000-0000580E0000}"/>
    <cellStyle name="Normal 2 3 11 3 2" xfId="2007" xr:uid="{00000000-0005-0000-0000-0000590E0000}"/>
    <cellStyle name="Normal 2 3 11 3 2 2" xfId="5030" xr:uid="{00000000-0005-0000-0000-00005A0E0000}"/>
    <cellStyle name="Normal 2 3 11 3 2 2 2" xfId="10260" xr:uid="{00000000-0005-0000-0000-00005B0E0000}"/>
    <cellStyle name="Normal 2 3 11 3 2 3" xfId="3506" xr:uid="{00000000-0005-0000-0000-00005C0E0000}"/>
    <cellStyle name="Normal 2 3 11 3 2 3 2" xfId="8736" xr:uid="{00000000-0005-0000-0000-00005D0E0000}"/>
    <cellStyle name="Normal 2 3 11 3 2 4" xfId="7238" xr:uid="{00000000-0005-0000-0000-00005E0E0000}"/>
    <cellStyle name="Normal 2 3 11 3 3" xfId="1242" xr:uid="{00000000-0005-0000-0000-00005F0E0000}"/>
    <cellStyle name="Normal 2 3 11 3 3 2" xfId="4265" xr:uid="{00000000-0005-0000-0000-0000600E0000}"/>
    <cellStyle name="Normal 2 3 11 3 3 2 2" xfId="9495" xr:uid="{00000000-0005-0000-0000-0000610E0000}"/>
    <cellStyle name="Normal 2 3 11 3 3 3" xfId="6473" xr:uid="{00000000-0005-0000-0000-0000620E0000}"/>
    <cellStyle name="Normal 2 3 11 3 4" xfId="2741" xr:uid="{00000000-0005-0000-0000-0000630E0000}"/>
    <cellStyle name="Normal 2 3 11 3 4 2" xfId="7971" xr:uid="{00000000-0005-0000-0000-0000640E0000}"/>
    <cellStyle name="Normal 2 3 11 3 5" xfId="5495" xr:uid="{00000000-0005-0000-0000-0000650E0000}"/>
    <cellStyle name="Normal 2 3 11 4" xfId="1653" xr:uid="{00000000-0005-0000-0000-0000660E0000}"/>
    <cellStyle name="Normal 2 3 11 4 2" xfId="4676" xr:uid="{00000000-0005-0000-0000-0000670E0000}"/>
    <cellStyle name="Normal 2 3 11 4 2 2" xfId="9906" xr:uid="{00000000-0005-0000-0000-0000680E0000}"/>
    <cellStyle name="Normal 2 3 11 4 3" xfId="3152" xr:uid="{00000000-0005-0000-0000-0000690E0000}"/>
    <cellStyle name="Normal 2 3 11 4 3 2" xfId="8382" xr:uid="{00000000-0005-0000-0000-00006A0E0000}"/>
    <cellStyle name="Normal 2 3 11 4 4" xfId="6884" xr:uid="{00000000-0005-0000-0000-00006B0E0000}"/>
    <cellStyle name="Normal 2 3 11 5" xfId="888" xr:uid="{00000000-0005-0000-0000-00006C0E0000}"/>
    <cellStyle name="Normal 2 3 11 5 2" xfId="3911" xr:uid="{00000000-0005-0000-0000-00006D0E0000}"/>
    <cellStyle name="Normal 2 3 11 5 2 2" xfId="9141" xr:uid="{00000000-0005-0000-0000-00006E0E0000}"/>
    <cellStyle name="Normal 2 3 11 5 3" xfId="6119" xr:uid="{00000000-0005-0000-0000-00006F0E0000}"/>
    <cellStyle name="Normal 2 3 11 6" xfId="2387" xr:uid="{00000000-0005-0000-0000-0000700E0000}"/>
    <cellStyle name="Normal 2 3 11 6 2" xfId="7617" xr:uid="{00000000-0005-0000-0000-0000710E0000}"/>
    <cellStyle name="Normal 2 3 11 7" xfId="5492" xr:uid="{00000000-0005-0000-0000-0000720E0000}"/>
    <cellStyle name="Normal 2 3 12" xfId="256" xr:uid="{00000000-0005-0000-0000-0000730E0000}"/>
    <cellStyle name="Normal 2 3 12 2" xfId="257" xr:uid="{00000000-0005-0000-0000-0000740E0000}"/>
    <cellStyle name="Normal 2 3 12 2 2" xfId="2019" xr:uid="{00000000-0005-0000-0000-0000750E0000}"/>
    <cellStyle name="Normal 2 3 12 2 2 2" xfId="5042" xr:uid="{00000000-0005-0000-0000-0000760E0000}"/>
    <cellStyle name="Normal 2 3 12 2 2 2 2" xfId="10272" xr:uid="{00000000-0005-0000-0000-0000770E0000}"/>
    <cellStyle name="Normal 2 3 12 2 2 3" xfId="3518" xr:uid="{00000000-0005-0000-0000-0000780E0000}"/>
    <cellStyle name="Normal 2 3 12 2 2 3 2" xfId="8748" xr:uid="{00000000-0005-0000-0000-0000790E0000}"/>
    <cellStyle name="Normal 2 3 12 2 2 4" xfId="7250" xr:uid="{00000000-0005-0000-0000-00007A0E0000}"/>
    <cellStyle name="Normal 2 3 12 2 3" xfId="1254" xr:uid="{00000000-0005-0000-0000-00007B0E0000}"/>
    <cellStyle name="Normal 2 3 12 2 3 2" xfId="4277" xr:uid="{00000000-0005-0000-0000-00007C0E0000}"/>
    <cellStyle name="Normal 2 3 12 2 3 2 2" xfId="9507" xr:uid="{00000000-0005-0000-0000-00007D0E0000}"/>
    <cellStyle name="Normal 2 3 12 2 3 3" xfId="6485" xr:uid="{00000000-0005-0000-0000-00007E0E0000}"/>
    <cellStyle name="Normal 2 3 12 2 4" xfId="2753" xr:uid="{00000000-0005-0000-0000-00007F0E0000}"/>
    <cellStyle name="Normal 2 3 12 2 4 2" xfId="7983" xr:uid="{00000000-0005-0000-0000-0000800E0000}"/>
    <cellStyle name="Normal 2 3 12 2 5" xfId="5497" xr:uid="{00000000-0005-0000-0000-0000810E0000}"/>
    <cellStyle name="Normal 2 3 12 3" xfId="1665" xr:uid="{00000000-0005-0000-0000-0000820E0000}"/>
    <cellStyle name="Normal 2 3 12 3 2" xfId="4688" xr:uid="{00000000-0005-0000-0000-0000830E0000}"/>
    <cellStyle name="Normal 2 3 12 3 2 2" xfId="9918" xr:uid="{00000000-0005-0000-0000-0000840E0000}"/>
    <cellStyle name="Normal 2 3 12 3 3" xfId="3164" xr:uid="{00000000-0005-0000-0000-0000850E0000}"/>
    <cellStyle name="Normal 2 3 12 3 3 2" xfId="8394" xr:uid="{00000000-0005-0000-0000-0000860E0000}"/>
    <cellStyle name="Normal 2 3 12 3 4" xfId="6896" xr:uid="{00000000-0005-0000-0000-0000870E0000}"/>
    <cellStyle name="Normal 2 3 12 4" xfId="900" xr:uid="{00000000-0005-0000-0000-0000880E0000}"/>
    <cellStyle name="Normal 2 3 12 4 2" xfId="3923" xr:uid="{00000000-0005-0000-0000-0000890E0000}"/>
    <cellStyle name="Normal 2 3 12 4 2 2" xfId="9153" xr:uid="{00000000-0005-0000-0000-00008A0E0000}"/>
    <cellStyle name="Normal 2 3 12 4 3" xfId="6131" xr:uid="{00000000-0005-0000-0000-00008B0E0000}"/>
    <cellStyle name="Normal 2 3 12 5" xfId="2399" xr:uid="{00000000-0005-0000-0000-00008C0E0000}"/>
    <cellStyle name="Normal 2 3 12 5 2" xfId="7629" xr:uid="{00000000-0005-0000-0000-00008D0E0000}"/>
    <cellStyle name="Normal 2 3 12 6" xfId="5496" xr:uid="{00000000-0005-0000-0000-00008E0E0000}"/>
    <cellStyle name="Normal 2 3 13" xfId="258" xr:uid="{00000000-0005-0000-0000-00008F0E0000}"/>
    <cellStyle name="Normal 2 3 13 2" xfId="1842" xr:uid="{00000000-0005-0000-0000-0000900E0000}"/>
    <cellStyle name="Normal 2 3 13 2 2" xfId="4865" xr:uid="{00000000-0005-0000-0000-0000910E0000}"/>
    <cellStyle name="Normal 2 3 13 2 2 2" xfId="10095" xr:uid="{00000000-0005-0000-0000-0000920E0000}"/>
    <cellStyle name="Normal 2 3 13 2 3" xfId="3341" xr:uid="{00000000-0005-0000-0000-0000930E0000}"/>
    <cellStyle name="Normal 2 3 13 2 3 2" xfId="8571" xr:uid="{00000000-0005-0000-0000-0000940E0000}"/>
    <cellStyle name="Normal 2 3 13 2 4" xfId="7073" xr:uid="{00000000-0005-0000-0000-0000950E0000}"/>
    <cellStyle name="Normal 2 3 13 3" xfId="1077" xr:uid="{00000000-0005-0000-0000-0000960E0000}"/>
    <cellStyle name="Normal 2 3 13 3 2" xfId="4100" xr:uid="{00000000-0005-0000-0000-0000970E0000}"/>
    <cellStyle name="Normal 2 3 13 3 2 2" xfId="9330" xr:uid="{00000000-0005-0000-0000-0000980E0000}"/>
    <cellStyle name="Normal 2 3 13 3 3" xfId="6308" xr:uid="{00000000-0005-0000-0000-0000990E0000}"/>
    <cellStyle name="Normal 2 3 13 4" xfId="2576" xr:uid="{00000000-0005-0000-0000-00009A0E0000}"/>
    <cellStyle name="Normal 2 3 13 4 2" xfId="7806" xr:uid="{00000000-0005-0000-0000-00009B0E0000}"/>
    <cellStyle name="Normal 2 3 13 5" xfId="5498" xr:uid="{00000000-0005-0000-0000-00009C0E0000}"/>
    <cellStyle name="Normal 2 3 14" xfId="1488" xr:uid="{00000000-0005-0000-0000-00009D0E0000}"/>
    <cellStyle name="Normal 2 3 14 2" xfId="4511" xr:uid="{00000000-0005-0000-0000-00009E0E0000}"/>
    <cellStyle name="Normal 2 3 14 2 2" xfId="9741" xr:uid="{00000000-0005-0000-0000-00009F0E0000}"/>
    <cellStyle name="Normal 2 3 14 3" xfId="2987" xr:uid="{00000000-0005-0000-0000-0000A00E0000}"/>
    <cellStyle name="Normal 2 3 14 3 2" xfId="8217" xr:uid="{00000000-0005-0000-0000-0000A10E0000}"/>
    <cellStyle name="Normal 2 3 14 4" xfId="6719" xr:uid="{00000000-0005-0000-0000-0000A20E0000}"/>
    <cellStyle name="Normal 2 3 15" xfId="1430" xr:uid="{00000000-0005-0000-0000-0000A30E0000}"/>
    <cellStyle name="Normal 2 3 15 2" xfId="4453" xr:uid="{00000000-0005-0000-0000-0000A40E0000}"/>
    <cellStyle name="Normal 2 3 15 2 2" xfId="9683" xr:uid="{00000000-0005-0000-0000-0000A50E0000}"/>
    <cellStyle name="Normal 2 3 15 3" xfId="2929" xr:uid="{00000000-0005-0000-0000-0000A60E0000}"/>
    <cellStyle name="Normal 2 3 15 3 2" xfId="8159" xr:uid="{00000000-0005-0000-0000-0000A70E0000}"/>
    <cellStyle name="Normal 2 3 15 4" xfId="6661" xr:uid="{00000000-0005-0000-0000-0000A80E0000}"/>
    <cellStyle name="Normal 2 3 16" xfId="2196" xr:uid="{00000000-0005-0000-0000-0000A90E0000}"/>
    <cellStyle name="Normal 2 3 16 2" xfId="5219" xr:uid="{00000000-0005-0000-0000-0000AA0E0000}"/>
    <cellStyle name="Normal 2 3 16 2 2" xfId="10449" xr:uid="{00000000-0005-0000-0000-0000AB0E0000}"/>
    <cellStyle name="Normal 2 3 16 3" xfId="3695" xr:uid="{00000000-0005-0000-0000-0000AC0E0000}"/>
    <cellStyle name="Normal 2 3 16 3 2" xfId="8925" xr:uid="{00000000-0005-0000-0000-0000AD0E0000}"/>
    <cellStyle name="Normal 2 3 16 4" xfId="7427" xr:uid="{00000000-0005-0000-0000-0000AE0E0000}"/>
    <cellStyle name="Normal 2 3 17" xfId="2210" xr:uid="{00000000-0005-0000-0000-0000AF0E0000}"/>
    <cellStyle name="Normal 2 3 17 2" xfId="5232" xr:uid="{00000000-0005-0000-0000-0000B00E0000}"/>
    <cellStyle name="Normal 2 3 17 2 2" xfId="10462" xr:uid="{00000000-0005-0000-0000-0000B10E0000}"/>
    <cellStyle name="Normal 2 3 17 3" xfId="3708" xr:uid="{00000000-0005-0000-0000-0000B20E0000}"/>
    <cellStyle name="Normal 2 3 17 3 2" xfId="8938" xr:uid="{00000000-0005-0000-0000-0000B30E0000}"/>
    <cellStyle name="Normal 2 3 17 4" xfId="7440" xr:uid="{00000000-0005-0000-0000-0000B40E0000}"/>
    <cellStyle name="Normal 2 3 18" xfId="723" xr:uid="{00000000-0005-0000-0000-0000B50E0000}"/>
    <cellStyle name="Normal 2 3 18 2" xfId="3721" xr:uid="{00000000-0005-0000-0000-0000B60E0000}"/>
    <cellStyle name="Normal 2 3 18 2 2" xfId="8951" xr:uid="{00000000-0005-0000-0000-0000B70E0000}"/>
    <cellStyle name="Normal 2 3 18 3" xfId="5954" xr:uid="{00000000-0005-0000-0000-0000B80E0000}"/>
    <cellStyle name="Normal 2 3 19" xfId="3734" xr:uid="{00000000-0005-0000-0000-0000B90E0000}"/>
    <cellStyle name="Normal 2 3 19 2" xfId="8964" xr:uid="{00000000-0005-0000-0000-0000BA0E0000}"/>
    <cellStyle name="Normal 2 3 2" xfId="259" xr:uid="{00000000-0005-0000-0000-0000BB0E0000}"/>
    <cellStyle name="Normal 2 3 2 2" xfId="260" xr:uid="{00000000-0005-0000-0000-0000BC0E0000}"/>
    <cellStyle name="Normal 2 3 2 2 2" xfId="261" xr:uid="{00000000-0005-0000-0000-0000BD0E0000}"/>
    <cellStyle name="Normal 2 3 2 2 2 2" xfId="262" xr:uid="{00000000-0005-0000-0000-0000BE0E0000}"/>
    <cellStyle name="Normal 2 3 2 2 2 2 2" xfId="2113" xr:uid="{00000000-0005-0000-0000-0000BF0E0000}"/>
    <cellStyle name="Normal 2 3 2 2 2 2 2 2" xfId="5136" xr:uid="{00000000-0005-0000-0000-0000C00E0000}"/>
    <cellStyle name="Normal 2 3 2 2 2 2 2 2 2" xfId="10366" xr:uid="{00000000-0005-0000-0000-0000C10E0000}"/>
    <cellStyle name="Normal 2 3 2 2 2 2 2 3" xfId="3612" xr:uid="{00000000-0005-0000-0000-0000C20E0000}"/>
    <cellStyle name="Normal 2 3 2 2 2 2 2 3 2" xfId="8842" xr:uid="{00000000-0005-0000-0000-0000C30E0000}"/>
    <cellStyle name="Normal 2 3 2 2 2 2 2 4" xfId="7344" xr:uid="{00000000-0005-0000-0000-0000C40E0000}"/>
    <cellStyle name="Normal 2 3 2 2 2 2 3" xfId="1348" xr:uid="{00000000-0005-0000-0000-0000C50E0000}"/>
    <cellStyle name="Normal 2 3 2 2 2 2 3 2" xfId="4371" xr:uid="{00000000-0005-0000-0000-0000C60E0000}"/>
    <cellStyle name="Normal 2 3 2 2 2 2 3 2 2" xfId="9601" xr:uid="{00000000-0005-0000-0000-0000C70E0000}"/>
    <cellStyle name="Normal 2 3 2 2 2 2 3 3" xfId="6579" xr:uid="{00000000-0005-0000-0000-0000C80E0000}"/>
    <cellStyle name="Normal 2 3 2 2 2 2 4" xfId="2847" xr:uid="{00000000-0005-0000-0000-0000C90E0000}"/>
    <cellStyle name="Normal 2 3 2 2 2 2 4 2" xfId="8077" xr:uid="{00000000-0005-0000-0000-0000CA0E0000}"/>
    <cellStyle name="Normal 2 3 2 2 2 2 5" xfId="5502" xr:uid="{00000000-0005-0000-0000-0000CB0E0000}"/>
    <cellStyle name="Normal 2 3 2 2 2 3" xfId="1759" xr:uid="{00000000-0005-0000-0000-0000CC0E0000}"/>
    <cellStyle name="Normal 2 3 2 2 2 3 2" xfId="4782" xr:uid="{00000000-0005-0000-0000-0000CD0E0000}"/>
    <cellStyle name="Normal 2 3 2 2 2 3 2 2" xfId="10012" xr:uid="{00000000-0005-0000-0000-0000CE0E0000}"/>
    <cellStyle name="Normal 2 3 2 2 2 3 3" xfId="3258" xr:uid="{00000000-0005-0000-0000-0000CF0E0000}"/>
    <cellStyle name="Normal 2 3 2 2 2 3 3 2" xfId="8488" xr:uid="{00000000-0005-0000-0000-0000D00E0000}"/>
    <cellStyle name="Normal 2 3 2 2 2 3 4" xfId="6990" xr:uid="{00000000-0005-0000-0000-0000D10E0000}"/>
    <cellStyle name="Normal 2 3 2 2 2 4" xfId="994" xr:uid="{00000000-0005-0000-0000-0000D20E0000}"/>
    <cellStyle name="Normal 2 3 2 2 2 4 2" xfId="4017" xr:uid="{00000000-0005-0000-0000-0000D30E0000}"/>
    <cellStyle name="Normal 2 3 2 2 2 4 2 2" xfId="9247" xr:uid="{00000000-0005-0000-0000-0000D40E0000}"/>
    <cellStyle name="Normal 2 3 2 2 2 4 3" xfId="6225" xr:uid="{00000000-0005-0000-0000-0000D50E0000}"/>
    <cellStyle name="Normal 2 3 2 2 2 5" xfId="2493" xr:uid="{00000000-0005-0000-0000-0000D60E0000}"/>
    <cellStyle name="Normal 2 3 2 2 2 5 2" xfId="7723" xr:uid="{00000000-0005-0000-0000-0000D70E0000}"/>
    <cellStyle name="Normal 2 3 2 2 2 6" xfId="5501" xr:uid="{00000000-0005-0000-0000-0000D80E0000}"/>
    <cellStyle name="Normal 2 3 2 2 3" xfId="263" xr:uid="{00000000-0005-0000-0000-0000D90E0000}"/>
    <cellStyle name="Normal 2 3 2 2 3 2" xfId="1936" xr:uid="{00000000-0005-0000-0000-0000DA0E0000}"/>
    <cellStyle name="Normal 2 3 2 2 3 2 2" xfId="4959" xr:uid="{00000000-0005-0000-0000-0000DB0E0000}"/>
    <cellStyle name="Normal 2 3 2 2 3 2 2 2" xfId="10189" xr:uid="{00000000-0005-0000-0000-0000DC0E0000}"/>
    <cellStyle name="Normal 2 3 2 2 3 2 3" xfId="3435" xr:uid="{00000000-0005-0000-0000-0000DD0E0000}"/>
    <cellStyle name="Normal 2 3 2 2 3 2 3 2" xfId="8665" xr:uid="{00000000-0005-0000-0000-0000DE0E0000}"/>
    <cellStyle name="Normal 2 3 2 2 3 2 4" xfId="7167" xr:uid="{00000000-0005-0000-0000-0000DF0E0000}"/>
    <cellStyle name="Normal 2 3 2 2 3 3" xfId="1171" xr:uid="{00000000-0005-0000-0000-0000E00E0000}"/>
    <cellStyle name="Normal 2 3 2 2 3 3 2" xfId="4194" xr:uid="{00000000-0005-0000-0000-0000E10E0000}"/>
    <cellStyle name="Normal 2 3 2 2 3 3 2 2" xfId="9424" xr:uid="{00000000-0005-0000-0000-0000E20E0000}"/>
    <cellStyle name="Normal 2 3 2 2 3 3 3" xfId="6402" xr:uid="{00000000-0005-0000-0000-0000E30E0000}"/>
    <cellStyle name="Normal 2 3 2 2 3 4" xfId="2670" xr:uid="{00000000-0005-0000-0000-0000E40E0000}"/>
    <cellStyle name="Normal 2 3 2 2 3 4 2" xfId="7900" xr:uid="{00000000-0005-0000-0000-0000E50E0000}"/>
    <cellStyle name="Normal 2 3 2 2 3 5" xfId="5503" xr:uid="{00000000-0005-0000-0000-0000E60E0000}"/>
    <cellStyle name="Normal 2 3 2 2 4" xfId="1582" xr:uid="{00000000-0005-0000-0000-0000E70E0000}"/>
    <cellStyle name="Normal 2 3 2 2 4 2" xfId="4605" xr:uid="{00000000-0005-0000-0000-0000E80E0000}"/>
    <cellStyle name="Normal 2 3 2 2 4 2 2" xfId="9835" xr:uid="{00000000-0005-0000-0000-0000E90E0000}"/>
    <cellStyle name="Normal 2 3 2 2 4 3" xfId="3081" xr:uid="{00000000-0005-0000-0000-0000EA0E0000}"/>
    <cellStyle name="Normal 2 3 2 2 4 3 2" xfId="8311" xr:uid="{00000000-0005-0000-0000-0000EB0E0000}"/>
    <cellStyle name="Normal 2 3 2 2 4 4" xfId="6813" xr:uid="{00000000-0005-0000-0000-0000EC0E0000}"/>
    <cellStyle name="Normal 2 3 2 2 5" xfId="817" xr:uid="{00000000-0005-0000-0000-0000ED0E0000}"/>
    <cellStyle name="Normal 2 3 2 2 5 2" xfId="3840" xr:uid="{00000000-0005-0000-0000-0000EE0E0000}"/>
    <cellStyle name="Normal 2 3 2 2 5 2 2" xfId="9070" xr:uid="{00000000-0005-0000-0000-0000EF0E0000}"/>
    <cellStyle name="Normal 2 3 2 2 5 3" xfId="6048" xr:uid="{00000000-0005-0000-0000-0000F00E0000}"/>
    <cellStyle name="Normal 2 3 2 2 6" xfId="2316" xr:uid="{00000000-0005-0000-0000-0000F10E0000}"/>
    <cellStyle name="Normal 2 3 2 2 6 2" xfId="7546" xr:uid="{00000000-0005-0000-0000-0000F20E0000}"/>
    <cellStyle name="Normal 2 3 2 2 7" xfId="5500" xr:uid="{00000000-0005-0000-0000-0000F30E0000}"/>
    <cellStyle name="Normal 2 3 2 3" xfId="264" xr:uid="{00000000-0005-0000-0000-0000F40E0000}"/>
    <cellStyle name="Normal 2 3 2 3 2" xfId="265" xr:uid="{00000000-0005-0000-0000-0000F50E0000}"/>
    <cellStyle name="Normal 2 3 2 3 2 2" xfId="2031" xr:uid="{00000000-0005-0000-0000-0000F60E0000}"/>
    <cellStyle name="Normal 2 3 2 3 2 2 2" xfId="5054" xr:uid="{00000000-0005-0000-0000-0000F70E0000}"/>
    <cellStyle name="Normal 2 3 2 3 2 2 2 2" xfId="10284" xr:uid="{00000000-0005-0000-0000-0000F80E0000}"/>
    <cellStyle name="Normal 2 3 2 3 2 2 3" xfId="3530" xr:uid="{00000000-0005-0000-0000-0000F90E0000}"/>
    <cellStyle name="Normal 2 3 2 3 2 2 3 2" xfId="8760" xr:uid="{00000000-0005-0000-0000-0000FA0E0000}"/>
    <cellStyle name="Normal 2 3 2 3 2 2 4" xfId="7262" xr:uid="{00000000-0005-0000-0000-0000FB0E0000}"/>
    <cellStyle name="Normal 2 3 2 3 2 3" xfId="1266" xr:uid="{00000000-0005-0000-0000-0000FC0E0000}"/>
    <cellStyle name="Normal 2 3 2 3 2 3 2" xfId="4289" xr:uid="{00000000-0005-0000-0000-0000FD0E0000}"/>
    <cellStyle name="Normal 2 3 2 3 2 3 2 2" xfId="9519" xr:uid="{00000000-0005-0000-0000-0000FE0E0000}"/>
    <cellStyle name="Normal 2 3 2 3 2 3 3" xfId="6497" xr:uid="{00000000-0005-0000-0000-0000FF0E0000}"/>
    <cellStyle name="Normal 2 3 2 3 2 4" xfId="2765" xr:uid="{00000000-0005-0000-0000-0000000F0000}"/>
    <cellStyle name="Normal 2 3 2 3 2 4 2" xfId="7995" xr:uid="{00000000-0005-0000-0000-0000010F0000}"/>
    <cellStyle name="Normal 2 3 2 3 2 5" xfId="5505" xr:uid="{00000000-0005-0000-0000-0000020F0000}"/>
    <cellStyle name="Normal 2 3 2 3 3" xfId="1677" xr:uid="{00000000-0005-0000-0000-0000030F0000}"/>
    <cellStyle name="Normal 2 3 2 3 3 2" xfId="4700" xr:uid="{00000000-0005-0000-0000-0000040F0000}"/>
    <cellStyle name="Normal 2 3 2 3 3 2 2" xfId="9930" xr:uid="{00000000-0005-0000-0000-0000050F0000}"/>
    <cellStyle name="Normal 2 3 2 3 3 3" xfId="3176" xr:uid="{00000000-0005-0000-0000-0000060F0000}"/>
    <cellStyle name="Normal 2 3 2 3 3 3 2" xfId="8406" xr:uid="{00000000-0005-0000-0000-0000070F0000}"/>
    <cellStyle name="Normal 2 3 2 3 3 4" xfId="6908" xr:uid="{00000000-0005-0000-0000-0000080F0000}"/>
    <cellStyle name="Normal 2 3 2 3 4" xfId="912" xr:uid="{00000000-0005-0000-0000-0000090F0000}"/>
    <cellStyle name="Normal 2 3 2 3 4 2" xfId="3935" xr:uid="{00000000-0005-0000-0000-00000A0F0000}"/>
    <cellStyle name="Normal 2 3 2 3 4 2 2" xfId="9165" xr:uid="{00000000-0005-0000-0000-00000B0F0000}"/>
    <cellStyle name="Normal 2 3 2 3 4 3" xfId="6143" xr:uid="{00000000-0005-0000-0000-00000C0F0000}"/>
    <cellStyle name="Normal 2 3 2 3 5" xfId="2411" xr:uid="{00000000-0005-0000-0000-00000D0F0000}"/>
    <cellStyle name="Normal 2 3 2 3 5 2" xfId="7641" xr:uid="{00000000-0005-0000-0000-00000E0F0000}"/>
    <cellStyle name="Normal 2 3 2 3 6" xfId="5504" xr:uid="{00000000-0005-0000-0000-00000F0F0000}"/>
    <cellStyle name="Normal 2 3 2 4" xfId="266" xr:uid="{00000000-0005-0000-0000-0000100F0000}"/>
    <cellStyle name="Normal 2 3 2 4 2" xfId="1854" xr:uid="{00000000-0005-0000-0000-0000110F0000}"/>
    <cellStyle name="Normal 2 3 2 4 2 2" xfId="4877" xr:uid="{00000000-0005-0000-0000-0000120F0000}"/>
    <cellStyle name="Normal 2 3 2 4 2 2 2" xfId="10107" xr:uid="{00000000-0005-0000-0000-0000130F0000}"/>
    <cellStyle name="Normal 2 3 2 4 2 3" xfId="3353" xr:uid="{00000000-0005-0000-0000-0000140F0000}"/>
    <cellStyle name="Normal 2 3 2 4 2 3 2" xfId="8583" xr:uid="{00000000-0005-0000-0000-0000150F0000}"/>
    <cellStyle name="Normal 2 3 2 4 2 4" xfId="7085" xr:uid="{00000000-0005-0000-0000-0000160F0000}"/>
    <cellStyle name="Normal 2 3 2 4 3" xfId="1089" xr:uid="{00000000-0005-0000-0000-0000170F0000}"/>
    <cellStyle name="Normal 2 3 2 4 3 2" xfId="4112" xr:uid="{00000000-0005-0000-0000-0000180F0000}"/>
    <cellStyle name="Normal 2 3 2 4 3 2 2" xfId="9342" xr:uid="{00000000-0005-0000-0000-0000190F0000}"/>
    <cellStyle name="Normal 2 3 2 4 3 3" xfId="6320" xr:uid="{00000000-0005-0000-0000-00001A0F0000}"/>
    <cellStyle name="Normal 2 3 2 4 4" xfId="2588" xr:uid="{00000000-0005-0000-0000-00001B0F0000}"/>
    <cellStyle name="Normal 2 3 2 4 4 2" xfId="7818" xr:uid="{00000000-0005-0000-0000-00001C0F0000}"/>
    <cellStyle name="Normal 2 3 2 4 5" xfId="5506" xr:uid="{00000000-0005-0000-0000-00001D0F0000}"/>
    <cellStyle name="Normal 2 3 2 5" xfId="1500" xr:uid="{00000000-0005-0000-0000-00001E0F0000}"/>
    <cellStyle name="Normal 2 3 2 5 2" xfId="4523" xr:uid="{00000000-0005-0000-0000-00001F0F0000}"/>
    <cellStyle name="Normal 2 3 2 5 2 2" xfId="9753" xr:uid="{00000000-0005-0000-0000-0000200F0000}"/>
    <cellStyle name="Normal 2 3 2 5 3" xfId="2999" xr:uid="{00000000-0005-0000-0000-0000210F0000}"/>
    <cellStyle name="Normal 2 3 2 5 3 2" xfId="8229" xr:uid="{00000000-0005-0000-0000-0000220F0000}"/>
    <cellStyle name="Normal 2 3 2 5 4" xfId="6731" xr:uid="{00000000-0005-0000-0000-0000230F0000}"/>
    <cellStyle name="Normal 2 3 2 6" xfId="1442" xr:uid="{00000000-0005-0000-0000-0000240F0000}"/>
    <cellStyle name="Normal 2 3 2 6 2" xfId="4465" xr:uid="{00000000-0005-0000-0000-0000250F0000}"/>
    <cellStyle name="Normal 2 3 2 6 2 2" xfId="9695" xr:uid="{00000000-0005-0000-0000-0000260F0000}"/>
    <cellStyle name="Normal 2 3 2 6 3" xfId="2941" xr:uid="{00000000-0005-0000-0000-0000270F0000}"/>
    <cellStyle name="Normal 2 3 2 6 3 2" xfId="8171" xr:uid="{00000000-0005-0000-0000-0000280F0000}"/>
    <cellStyle name="Normal 2 3 2 6 4" xfId="6673" xr:uid="{00000000-0005-0000-0000-0000290F0000}"/>
    <cellStyle name="Normal 2 3 2 7" xfId="735" xr:uid="{00000000-0005-0000-0000-00002A0F0000}"/>
    <cellStyle name="Normal 2 3 2 7 2" xfId="3758" xr:uid="{00000000-0005-0000-0000-00002B0F0000}"/>
    <cellStyle name="Normal 2 3 2 7 2 2" xfId="8988" xr:uid="{00000000-0005-0000-0000-00002C0F0000}"/>
    <cellStyle name="Normal 2 3 2 7 3" xfId="5966" xr:uid="{00000000-0005-0000-0000-00002D0F0000}"/>
    <cellStyle name="Normal 2 3 2 8" xfId="2234" xr:uid="{00000000-0005-0000-0000-00002E0F0000}"/>
    <cellStyle name="Normal 2 3 2 8 2" xfId="7464" xr:uid="{00000000-0005-0000-0000-00002F0F0000}"/>
    <cellStyle name="Normal 2 3 2 9" xfId="5499" xr:uid="{00000000-0005-0000-0000-0000300F0000}"/>
    <cellStyle name="Normal 2 3 20" xfId="3746" xr:uid="{00000000-0005-0000-0000-0000310F0000}"/>
    <cellStyle name="Normal 2 3 20 2" xfId="8976" xr:uid="{00000000-0005-0000-0000-0000320F0000}"/>
    <cellStyle name="Normal 2 3 21" xfId="2222" xr:uid="{00000000-0005-0000-0000-0000330F0000}"/>
    <cellStyle name="Normal 2 3 21 2" xfId="7452" xr:uid="{00000000-0005-0000-0000-0000340F0000}"/>
    <cellStyle name="Normal 2 3 22" xfId="5487" xr:uid="{00000000-0005-0000-0000-0000350F0000}"/>
    <cellStyle name="Normal 2 3 3" xfId="267" xr:uid="{00000000-0005-0000-0000-0000360F0000}"/>
    <cellStyle name="Normal 2 3 3 2" xfId="268" xr:uid="{00000000-0005-0000-0000-0000370F0000}"/>
    <cellStyle name="Normal 2 3 3 2 2" xfId="269" xr:uid="{00000000-0005-0000-0000-0000380F0000}"/>
    <cellStyle name="Normal 2 3 3 2 2 2" xfId="270" xr:uid="{00000000-0005-0000-0000-0000390F0000}"/>
    <cellStyle name="Normal 2 3 3 2 2 2 2" xfId="2125" xr:uid="{00000000-0005-0000-0000-00003A0F0000}"/>
    <cellStyle name="Normal 2 3 3 2 2 2 2 2" xfId="5148" xr:uid="{00000000-0005-0000-0000-00003B0F0000}"/>
    <cellStyle name="Normal 2 3 3 2 2 2 2 2 2" xfId="10378" xr:uid="{00000000-0005-0000-0000-00003C0F0000}"/>
    <cellStyle name="Normal 2 3 3 2 2 2 2 3" xfId="3624" xr:uid="{00000000-0005-0000-0000-00003D0F0000}"/>
    <cellStyle name="Normal 2 3 3 2 2 2 2 3 2" xfId="8854" xr:uid="{00000000-0005-0000-0000-00003E0F0000}"/>
    <cellStyle name="Normal 2 3 3 2 2 2 2 4" xfId="7356" xr:uid="{00000000-0005-0000-0000-00003F0F0000}"/>
    <cellStyle name="Normal 2 3 3 2 2 2 3" xfId="1360" xr:uid="{00000000-0005-0000-0000-0000400F0000}"/>
    <cellStyle name="Normal 2 3 3 2 2 2 3 2" xfId="4383" xr:uid="{00000000-0005-0000-0000-0000410F0000}"/>
    <cellStyle name="Normal 2 3 3 2 2 2 3 2 2" xfId="9613" xr:uid="{00000000-0005-0000-0000-0000420F0000}"/>
    <cellStyle name="Normal 2 3 3 2 2 2 3 3" xfId="6591" xr:uid="{00000000-0005-0000-0000-0000430F0000}"/>
    <cellStyle name="Normal 2 3 3 2 2 2 4" xfId="2859" xr:uid="{00000000-0005-0000-0000-0000440F0000}"/>
    <cellStyle name="Normal 2 3 3 2 2 2 4 2" xfId="8089" xr:uid="{00000000-0005-0000-0000-0000450F0000}"/>
    <cellStyle name="Normal 2 3 3 2 2 2 5" xfId="5510" xr:uid="{00000000-0005-0000-0000-0000460F0000}"/>
    <cellStyle name="Normal 2 3 3 2 2 3" xfId="1771" xr:uid="{00000000-0005-0000-0000-0000470F0000}"/>
    <cellStyle name="Normal 2 3 3 2 2 3 2" xfId="4794" xr:uid="{00000000-0005-0000-0000-0000480F0000}"/>
    <cellStyle name="Normal 2 3 3 2 2 3 2 2" xfId="10024" xr:uid="{00000000-0005-0000-0000-0000490F0000}"/>
    <cellStyle name="Normal 2 3 3 2 2 3 3" xfId="3270" xr:uid="{00000000-0005-0000-0000-00004A0F0000}"/>
    <cellStyle name="Normal 2 3 3 2 2 3 3 2" xfId="8500" xr:uid="{00000000-0005-0000-0000-00004B0F0000}"/>
    <cellStyle name="Normal 2 3 3 2 2 3 4" xfId="7002" xr:uid="{00000000-0005-0000-0000-00004C0F0000}"/>
    <cellStyle name="Normal 2 3 3 2 2 4" xfId="1006" xr:uid="{00000000-0005-0000-0000-00004D0F0000}"/>
    <cellStyle name="Normal 2 3 3 2 2 4 2" xfId="4029" xr:uid="{00000000-0005-0000-0000-00004E0F0000}"/>
    <cellStyle name="Normal 2 3 3 2 2 4 2 2" xfId="9259" xr:uid="{00000000-0005-0000-0000-00004F0F0000}"/>
    <cellStyle name="Normal 2 3 3 2 2 4 3" xfId="6237" xr:uid="{00000000-0005-0000-0000-0000500F0000}"/>
    <cellStyle name="Normal 2 3 3 2 2 5" xfId="2505" xr:uid="{00000000-0005-0000-0000-0000510F0000}"/>
    <cellStyle name="Normal 2 3 3 2 2 5 2" xfId="7735" xr:uid="{00000000-0005-0000-0000-0000520F0000}"/>
    <cellStyle name="Normal 2 3 3 2 2 6" xfId="5509" xr:uid="{00000000-0005-0000-0000-0000530F0000}"/>
    <cellStyle name="Normal 2 3 3 2 3" xfId="271" xr:uid="{00000000-0005-0000-0000-0000540F0000}"/>
    <cellStyle name="Normal 2 3 3 2 3 2" xfId="1948" xr:uid="{00000000-0005-0000-0000-0000550F0000}"/>
    <cellStyle name="Normal 2 3 3 2 3 2 2" xfId="4971" xr:uid="{00000000-0005-0000-0000-0000560F0000}"/>
    <cellStyle name="Normal 2 3 3 2 3 2 2 2" xfId="10201" xr:uid="{00000000-0005-0000-0000-0000570F0000}"/>
    <cellStyle name="Normal 2 3 3 2 3 2 3" xfId="3447" xr:uid="{00000000-0005-0000-0000-0000580F0000}"/>
    <cellStyle name="Normal 2 3 3 2 3 2 3 2" xfId="8677" xr:uid="{00000000-0005-0000-0000-0000590F0000}"/>
    <cellStyle name="Normal 2 3 3 2 3 2 4" xfId="7179" xr:uid="{00000000-0005-0000-0000-00005A0F0000}"/>
    <cellStyle name="Normal 2 3 3 2 3 3" xfId="1183" xr:uid="{00000000-0005-0000-0000-00005B0F0000}"/>
    <cellStyle name="Normal 2 3 3 2 3 3 2" xfId="4206" xr:uid="{00000000-0005-0000-0000-00005C0F0000}"/>
    <cellStyle name="Normal 2 3 3 2 3 3 2 2" xfId="9436" xr:uid="{00000000-0005-0000-0000-00005D0F0000}"/>
    <cellStyle name="Normal 2 3 3 2 3 3 3" xfId="6414" xr:uid="{00000000-0005-0000-0000-00005E0F0000}"/>
    <cellStyle name="Normal 2 3 3 2 3 4" xfId="2682" xr:uid="{00000000-0005-0000-0000-00005F0F0000}"/>
    <cellStyle name="Normal 2 3 3 2 3 4 2" xfId="7912" xr:uid="{00000000-0005-0000-0000-0000600F0000}"/>
    <cellStyle name="Normal 2 3 3 2 3 5" xfId="5511" xr:uid="{00000000-0005-0000-0000-0000610F0000}"/>
    <cellStyle name="Normal 2 3 3 2 4" xfId="1594" xr:uid="{00000000-0005-0000-0000-0000620F0000}"/>
    <cellStyle name="Normal 2 3 3 2 4 2" xfId="4617" xr:uid="{00000000-0005-0000-0000-0000630F0000}"/>
    <cellStyle name="Normal 2 3 3 2 4 2 2" xfId="9847" xr:uid="{00000000-0005-0000-0000-0000640F0000}"/>
    <cellStyle name="Normal 2 3 3 2 4 3" xfId="3093" xr:uid="{00000000-0005-0000-0000-0000650F0000}"/>
    <cellStyle name="Normal 2 3 3 2 4 3 2" xfId="8323" xr:uid="{00000000-0005-0000-0000-0000660F0000}"/>
    <cellStyle name="Normal 2 3 3 2 4 4" xfId="6825" xr:uid="{00000000-0005-0000-0000-0000670F0000}"/>
    <cellStyle name="Normal 2 3 3 2 5" xfId="829" xr:uid="{00000000-0005-0000-0000-0000680F0000}"/>
    <cellStyle name="Normal 2 3 3 2 5 2" xfId="3852" xr:uid="{00000000-0005-0000-0000-0000690F0000}"/>
    <cellStyle name="Normal 2 3 3 2 5 2 2" xfId="9082" xr:uid="{00000000-0005-0000-0000-00006A0F0000}"/>
    <cellStyle name="Normal 2 3 3 2 5 3" xfId="6060" xr:uid="{00000000-0005-0000-0000-00006B0F0000}"/>
    <cellStyle name="Normal 2 3 3 2 6" xfId="2328" xr:uid="{00000000-0005-0000-0000-00006C0F0000}"/>
    <cellStyle name="Normal 2 3 3 2 6 2" xfId="7558" xr:uid="{00000000-0005-0000-0000-00006D0F0000}"/>
    <cellStyle name="Normal 2 3 3 2 7" xfId="5508" xr:uid="{00000000-0005-0000-0000-00006E0F0000}"/>
    <cellStyle name="Normal 2 3 3 3" xfId="272" xr:uid="{00000000-0005-0000-0000-00006F0F0000}"/>
    <cellStyle name="Normal 2 3 3 3 2" xfId="273" xr:uid="{00000000-0005-0000-0000-0000700F0000}"/>
    <cellStyle name="Normal 2 3 3 3 2 2" xfId="2043" xr:uid="{00000000-0005-0000-0000-0000710F0000}"/>
    <cellStyle name="Normal 2 3 3 3 2 2 2" xfId="5066" xr:uid="{00000000-0005-0000-0000-0000720F0000}"/>
    <cellStyle name="Normal 2 3 3 3 2 2 2 2" xfId="10296" xr:uid="{00000000-0005-0000-0000-0000730F0000}"/>
    <cellStyle name="Normal 2 3 3 3 2 2 3" xfId="3542" xr:uid="{00000000-0005-0000-0000-0000740F0000}"/>
    <cellStyle name="Normal 2 3 3 3 2 2 3 2" xfId="8772" xr:uid="{00000000-0005-0000-0000-0000750F0000}"/>
    <cellStyle name="Normal 2 3 3 3 2 2 4" xfId="7274" xr:uid="{00000000-0005-0000-0000-0000760F0000}"/>
    <cellStyle name="Normal 2 3 3 3 2 3" xfId="1278" xr:uid="{00000000-0005-0000-0000-0000770F0000}"/>
    <cellStyle name="Normal 2 3 3 3 2 3 2" xfId="4301" xr:uid="{00000000-0005-0000-0000-0000780F0000}"/>
    <cellStyle name="Normal 2 3 3 3 2 3 2 2" xfId="9531" xr:uid="{00000000-0005-0000-0000-0000790F0000}"/>
    <cellStyle name="Normal 2 3 3 3 2 3 3" xfId="6509" xr:uid="{00000000-0005-0000-0000-00007A0F0000}"/>
    <cellStyle name="Normal 2 3 3 3 2 4" xfId="2777" xr:uid="{00000000-0005-0000-0000-00007B0F0000}"/>
    <cellStyle name="Normal 2 3 3 3 2 4 2" xfId="8007" xr:uid="{00000000-0005-0000-0000-00007C0F0000}"/>
    <cellStyle name="Normal 2 3 3 3 2 5" xfId="5513" xr:uid="{00000000-0005-0000-0000-00007D0F0000}"/>
    <cellStyle name="Normal 2 3 3 3 3" xfId="1689" xr:uid="{00000000-0005-0000-0000-00007E0F0000}"/>
    <cellStyle name="Normal 2 3 3 3 3 2" xfId="4712" xr:uid="{00000000-0005-0000-0000-00007F0F0000}"/>
    <cellStyle name="Normal 2 3 3 3 3 2 2" xfId="9942" xr:uid="{00000000-0005-0000-0000-0000800F0000}"/>
    <cellStyle name="Normal 2 3 3 3 3 3" xfId="3188" xr:uid="{00000000-0005-0000-0000-0000810F0000}"/>
    <cellStyle name="Normal 2 3 3 3 3 3 2" xfId="8418" xr:uid="{00000000-0005-0000-0000-0000820F0000}"/>
    <cellStyle name="Normal 2 3 3 3 3 4" xfId="6920" xr:uid="{00000000-0005-0000-0000-0000830F0000}"/>
    <cellStyle name="Normal 2 3 3 3 4" xfId="924" xr:uid="{00000000-0005-0000-0000-0000840F0000}"/>
    <cellStyle name="Normal 2 3 3 3 4 2" xfId="3947" xr:uid="{00000000-0005-0000-0000-0000850F0000}"/>
    <cellStyle name="Normal 2 3 3 3 4 2 2" xfId="9177" xr:uid="{00000000-0005-0000-0000-0000860F0000}"/>
    <cellStyle name="Normal 2 3 3 3 4 3" xfId="6155" xr:uid="{00000000-0005-0000-0000-0000870F0000}"/>
    <cellStyle name="Normal 2 3 3 3 5" xfId="2423" xr:uid="{00000000-0005-0000-0000-0000880F0000}"/>
    <cellStyle name="Normal 2 3 3 3 5 2" xfId="7653" xr:uid="{00000000-0005-0000-0000-0000890F0000}"/>
    <cellStyle name="Normal 2 3 3 3 6" xfId="5512" xr:uid="{00000000-0005-0000-0000-00008A0F0000}"/>
    <cellStyle name="Normal 2 3 3 4" xfId="274" xr:uid="{00000000-0005-0000-0000-00008B0F0000}"/>
    <cellStyle name="Normal 2 3 3 4 2" xfId="1866" xr:uid="{00000000-0005-0000-0000-00008C0F0000}"/>
    <cellStyle name="Normal 2 3 3 4 2 2" xfId="4889" xr:uid="{00000000-0005-0000-0000-00008D0F0000}"/>
    <cellStyle name="Normal 2 3 3 4 2 2 2" xfId="10119" xr:uid="{00000000-0005-0000-0000-00008E0F0000}"/>
    <cellStyle name="Normal 2 3 3 4 2 3" xfId="3365" xr:uid="{00000000-0005-0000-0000-00008F0F0000}"/>
    <cellStyle name="Normal 2 3 3 4 2 3 2" xfId="8595" xr:uid="{00000000-0005-0000-0000-0000900F0000}"/>
    <cellStyle name="Normal 2 3 3 4 2 4" xfId="7097" xr:uid="{00000000-0005-0000-0000-0000910F0000}"/>
    <cellStyle name="Normal 2 3 3 4 3" xfId="1101" xr:uid="{00000000-0005-0000-0000-0000920F0000}"/>
    <cellStyle name="Normal 2 3 3 4 3 2" xfId="4124" xr:uid="{00000000-0005-0000-0000-0000930F0000}"/>
    <cellStyle name="Normal 2 3 3 4 3 2 2" xfId="9354" xr:uid="{00000000-0005-0000-0000-0000940F0000}"/>
    <cellStyle name="Normal 2 3 3 4 3 3" xfId="6332" xr:uid="{00000000-0005-0000-0000-0000950F0000}"/>
    <cellStyle name="Normal 2 3 3 4 4" xfId="2600" xr:uid="{00000000-0005-0000-0000-0000960F0000}"/>
    <cellStyle name="Normal 2 3 3 4 4 2" xfId="7830" xr:uid="{00000000-0005-0000-0000-0000970F0000}"/>
    <cellStyle name="Normal 2 3 3 4 5" xfId="5514" xr:uid="{00000000-0005-0000-0000-0000980F0000}"/>
    <cellStyle name="Normal 2 3 3 5" xfId="1512" xr:uid="{00000000-0005-0000-0000-0000990F0000}"/>
    <cellStyle name="Normal 2 3 3 5 2" xfId="4535" xr:uid="{00000000-0005-0000-0000-00009A0F0000}"/>
    <cellStyle name="Normal 2 3 3 5 2 2" xfId="9765" xr:uid="{00000000-0005-0000-0000-00009B0F0000}"/>
    <cellStyle name="Normal 2 3 3 5 3" xfId="3011" xr:uid="{00000000-0005-0000-0000-00009C0F0000}"/>
    <cellStyle name="Normal 2 3 3 5 3 2" xfId="8241" xr:uid="{00000000-0005-0000-0000-00009D0F0000}"/>
    <cellStyle name="Normal 2 3 3 5 4" xfId="6743" xr:uid="{00000000-0005-0000-0000-00009E0F0000}"/>
    <cellStyle name="Normal 2 3 3 6" xfId="1454" xr:uid="{00000000-0005-0000-0000-00009F0F0000}"/>
    <cellStyle name="Normal 2 3 3 6 2" xfId="4477" xr:uid="{00000000-0005-0000-0000-0000A00F0000}"/>
    <cellStyle name="Normal 2 3 3 6 2 2" xfId="9707" xr:uid="{00000000-0005-0000-0000-0000A10F0000}"/>
    <cellStyle name="Normal 2 3 3 6 3" xfId="2953" xr:uid="{00000000-0005-0000-0000-0000A20F0000}"/>
    <cellStyle name="Normal 2 3 3 6 3 2" xfId="8183" xr:uid="{00000000-0005-0000-0000-0000A30F0000}"/>
    <cellStyle name="Normal 2 3 3 6 4" xfId="6685" xr:uid="{00000000-0005-0000-0000-0000A40F0000}"/>
    <cellStyle name="Normal 2 3 3 7" xfId="747" xr:uid="{00000000-0005-0000-0000-0000A50F0000}"/>
    <cellStyle name="Normal 2 3 3 7 2" xfId="3770" xr:uid="{00000000-0005-0000-0000-0000A60F0000}"/>
    <cellStyle name="Normal 2 3 3 7 2 2" xfId="9000" xr:uid="{00000000-0005-0000-0000-0000A70F0000}"/>
    <cellStyle name="Normal 2 3 3 7 3" xfId="5978" xr:uid="{00000000-0005-0000-0000-0000A80F0000}"/>
    <cellStyle name="Normal 2 3 3 8" xfId="2246" xr:uid="{00000000-0005-0000-0000-0000A90F0000}"/>
    <cellStyle name="Normal 2 3 3 8 2" xfId="7476" xr:uid="{00000000-0005-0000-0000-0000AA0F0000}"/>
    <cellStyle name="Normal 2 3 3 9" xfId="5507" xr:uid="{00000000-0005-0000-0000-0000AB0F0000}"/>
    <cellStyle name="Normal 2 3 4" xfId="275" xr:uid="{00000000-0005-0000-0000-0000AC0F0000}"/>
    <cellStyle name="Normal 2 3 4 2" xfId="276" xr:uid="{00000000-0005-0000-0000-0000AD0F0000}"/>
    <cellStyle name="Normal 2 3 4 2 2" xfId="277" xr:uid="{00000000-0005-0000-0000-0000AE0F0000}"/>
    <cellStyle name="Normal 2 3 4 2 2 2" xfId="278" xr:uid="{00000000-0005-0000-0000-0000AF0F0000}"/>
    <cellStyle name="Normal 2 3 4 2 2 2 2" xfId="2137" xr:uid="{00000000-0005-0000-0000-0000B00F0000}"/>
    <cellStyle name="Normal 2 3 4 2 2 2 2 2" xfId="5160" xr:uid="{00000000-0005-0000-0000-0000B10F0000}"/>
    <cellStyle name="Normal 2 3 4 2 2 2 2 2 2" xfId="10390" xr:uid="{00000000-0005-0000-0000-0000B20F0000}"/>
    <cellStyle name="Normal 2 3 4 2 2 2 2 3" xfId="3636" xr:uid="{00000000-0005-0000-0000-0000B30F0000}"/>
    <cellStyle name="Normal 2 3 4 2 2 2 2 3 2" xfId="8866" xr:uid="{00000000-0005-0000-0000-0000B40F0000}"/>
    <cellStyle name="Normal 2 3 4 2 2 2 2 4" xfId="7368" xr:uid="{00000000-0005-0000-0000-0000B50F0000}"/>
    <cellStyle name="Normal 2 3 4 2 2 2 3" xfId="1372" xr:uid="{00000000-0005-0000-0000-0000B60F0000}"/>
    <cellStyle name="Normal 2 3 4 2 2 2 3 2" xfId="4395" xr:uid="{00000000-0005-0000-0000-0000B70F0000}"/>
    <cellStyle name="Normal 2 3 4 2 2 2 3 2 2" xfId="9625" xr:uid="{00000000-0005-0000-0000-0000B80F0000}"/>
    <cellStyle name="Normal 2 3 4 2 2 2 3 3" xfId="6603" xr:uid="{00000000-0005-0000-0000-0000B90F0000}"/>
    <cellStyle name="Normal 2 3 4 2 2 2 4" xfId="2871" xr:uid="{00000000-0005-0000-0000-0000BA0F0000}"/>
    <cellStyle name="Normal 2 3 4 2 2 2 4 2" xfId="8101" xr:uid="{00000000-0005-0000-0000-0000BB0F0000}"/>
    <cellStyle name="Normal 2 3 4 2 2 2 5" xfId="5518" xr:uid="{00000000-0005-0000-0000-0000BC0F0000}"/>
    <cellStyle name="Normal 2 3 4 2 2 3" xfId="1783" xr:uid="{00000000-0005-0000-0000-0000BD0F0000}"/>
    <cellStyle name="Normal 2 3 4 2 2 3 2" xfId="4806" xr:uid="{00000000-0005-0000-0000-0000BE0F0000}"/>
    <cellStyle name="Normal 2 3 4 2 2 3 2 2" xfId="10036" xr:uid="{00000000-0005-0000-0000-0000BF0F0000}"/>
    <cellStyle name="Normal 2 3 4 2 2 3 3" xfId="3282" xr:uid="{00000000-0005-0000-0000-0000C00F0000}"/>
    <cellStyle name="Normal 2 3 4 2 2 3 3 2" xfId="8512" xr:uid="{00000000-0005-0000-0000-0000C10F0000}"/>
    <cellStyle name="Normal 2 3 4 2 2 3 4" xfId="7014" xr:uid="{00000000-0005-0000-0000-0000C20F0000}"/>
    <cellStyle name="Normal 2 3 4 2 2 4" xfId="1018" xr:uid="{00000000-0005-0000-0000-0000C30F0000}"/>
    <cellStyle name="Normal 2 3 4 2 2 4 2" xfId="4041" xr:uid="{00000000-0005-0000-0000-0000C40F0000}"/>
    <cellStyle name="Normal 2 3 4 2 2 4 2 2" xfId="9271" xr:uid="{00000000-0005-0000-0000-0000C50F0000}"/>
    <cellStyle name="Normal 2 3 4 2 2 4 3" xfId="6249" xr:uid="{00000000-0005-0000-0000-0000C60F0000}"/>
    <cellStyle name="Normal 2 3 4 2 2 5" xfId="2517" xr:uid="{00000000-0005-0000-0000-0000C70F0000}"/>
    <cellStyle name="Normal 2 3 4 2 2 5 2" xfId="7747" xr:uid="{00000000-0005-0000-0000-0000C80F0000}"/>
    <cellStyle name="Normal 2 3 4 2 2 6" xfId="5517" xr:uid="{00000000-0005-0000-0000-0000C90F0000}"/>
    <cellStyle name="Normal 2 3 4 2 3" xfId="279" xr:uid="{00000000-0005-0000-0000-0000CA0F0000}"/>
    <cellStyle name="Normal 2 3 4 2 3 2" xfId="1960" xr:uid="{00000000-0005-0000-0000-0000CB0F0000}"/>
    <cellStyle name="Normal 2 3 4 2 3 2 2" xfId="4983" xr:uid="{00000000-0005-0000-0000-0000CC0F0000}"/>
    <cellStyle name="Normal 2 3 4 2 3 2 2 2" xfId="10213" xr:uid="{00000000-0005-0000-0000-0000CD0F0000}"/>
    <cellStyle name="Normal 2 3 4 2 3 2 3" xfId="3459" xr:uid="{00000000-0005-0000-0000-0000CE0F0000}"/>
    <cellStyle name="Normal 2 3 4 2 3 2 3 2" xfId="8689" xr:uid="{00000000-0005-0000-0000-0000CF0F0000}"/>
    <cellStyle name="Normal 2 3 4 2 3 2 4" xfId="7191" xr:uid="{00000000-0005-0000-0000-0000D00F0000}"/>
    <cellStyle name="Normal 2 3 4 2 3 3" xfId="1195" xr:uid="{00000000-0005-0000-0000-0000D10F0000}"/>
    <cellStyle name="Normal 2 3 4 2 3 3 2" xfId="4218" xr:uid="{00000000-0005-0000-0000-0000D20F0000}"/>
    <cellStyle name="Normal 2 3 4 2 3 3 2 2" xfId="9448" xr:uid="{00000000-0005-0000-0000-0000D30F0000}"/>
    <cellStyle name="Normal 2 3 4 2 3 3 3" xfId="6426" xr:uid="{00000000-0005-0000-0000-0000D40F0000}"/>
    <cellStyle name="Normal 2 3 4 2 3 4" xfId="2694" xr:uid="{00000000-0005-0000-0000-0000D50F0000}"/>
    <cellStyle name="Normal 2 3 4 2 3 4 2" xfId="7924" xr:uid="{00000000-0005-0000-0000-0000D60F0000}"/>
    <cellStyle name="Normal 2 3 4 2 3 5" xfId="5519" xr:uid="{00000000-0005-0000-0000-0000D70F0000}"/>
    <cellStyle name="Normal 2 3 4 2 4" xfId="1606" xr:uid="{00000000-0005-0000-0000-0000D80F0000}"/>
    <cellStyle name="Normal 2 3 4 2 4 2" xfId="4629" xr:uid="{00000000-0005-0000-0000-0000D90F0000}"/>
    <cellStyle name="Normal 2 3 4 2 4 2 2" xfId="9859" xr:uid="{00000000-0005-0000-0000-0000DA0F0000}"/>
    <cellStyle name="Normal 2 3 4 2 4 3" xfId="3105" xr:uid="{00000000-0005-0000-0000-0000DB0F0000}"/>
    <cellStyle name="Normal 2 3 4 2 4 3 2" xfId="8335" xr:uid="{00000000-0005-0000-0000-0000DC0F0000}"/>
    <cellStyle name="Normal 2 3 4 2 4 4" xfId="6837" xr:uid="{00000000-0005-0000-0000-0000DD0F0000}"/>
    <cellStyle name="Normal 2 3 4 2 5" xfId="841" xr:uid="{00000000-0005-0000-0000-0000DE0F0000}"/>
    <cellStyle name="Normal 2 3 4 2 5 2" xfId="3864" xr:uid="{00000000-0005-0000-0000-0000DF0F0000}"/>
    <cellStyle name="Normal 2 3 4 2 5 2 2" xfId="9094" xr:uid="{00000000-0005-0000-0000-0000E00F0000}"/>
    <cellStyle name="Normal 2 3 4 2 5 3" xfId="6072" xr:uid="{00000000-0005-0000-0000-0000E10F0000}"/>
    <cellStyle name="Normal 2 3 4 2 6" xfId="2340" xr:uid="{00000000-0005-0000-0000-0000E20F0000}"/>
    <cellStyle name="Normal 2 3 4 2 6 2" xfId="7570" xr:uid="{00000000-0005-0000-0000-0000E30F0000}"/>
    <cellStyle name="Normal 2 3 4 2 7" xfId="5516" xr:uid="{00000000-0005-0000-0000-0000E40F0000}"/>
    <cellStyle name="Normal 2 3 4 3" xfId="280" xr:uid="{00000000-0005-0000-0000-0000E50F0000}"/>
    <cellStyle name="Normal 2 3 4 3 2" xfId="281" xr:uid="{00000000-0005-0000-0000-0000E60F0000}"/>
    <cellStyle name="Normal 2 3 4 3 2 2" xfId="2055" xr:uid="{00000000-0005-0000-0000-0000E70F0000}"/>
    <cellStyle name="Normal 2 3 4 3 2 2 2" xfId="5078" xr:uid="{00000000-0005-0000-0000-0000E80F0000}"/>
    <cellStyle name="Normal 2 3 4 3 2 2 2 2" xfId="10308" xr:uid="{00000000-0005-0000-0000-0000E90F0000}"/>
    <cellStyle name="Normal 2 3 4 3 2 2 3" xfId="3554" xr:uid="{00000000-0005-0000-0000-0000EA0F0000}"/>
    <cellStyle name="Normal 2 3 4 3 2 2 3 2" xfId="8784" xr:uid="{00000000-0005-0000-0000-0000EB0F0000}"/>
    <cellStyle name="Normal 2 3 4 3 2 2 4" xfId="7286" xr:uid="{00000000-0005-0000-0000-0000EC0F0000}"/>
    <cellStyle name="Normal 2 3 4 3 2 3" xfId="1290" xr:uid="{00000000-0005-0000-0000-0000ED0F0000}"/>
    <cellStyle name="Normal 2 3 4 3 2 3 2" xfId="4313" xr:uid="{00000000-0005-0000-0000-0000EE0F0000}"/>
    <cellStyle name="Normal 2 3 4 3 2 3 2 2" xfId="9543" xr:uid="{00000000-0005-0000-0000-0000EF0F0000}"/>
    <cellStyle name="Normal 2 3 4 3 2 3 3" xfId="6521" xr:uid="{00000000-0005-0000-0000-0000F00F0000}"/>
    <cellStyle name="Normal 2 3 4 3 2 4" xfId="2789" xr:uid="{00000000-0005-0000-0000-0000F10F0000}"/>
    <cellStyle name="Normal 2 3 4 3 2 4 2" xfId="8019" xr:uid="{00000000-0005-0000-0000-0000F20F0000}"/>
    <cellStyle name="Normal 2 3 4 3 2 5" xfId="5521" xr:uid="{00000000-0005-0000-0000-0000F30F0000}"/>
    <cellStyle name="Normal 2 3 4 3 3" xfId="1701" xr:uid="{00000000-0005-0000-0000-0000F40F0000}"/>
    <cellStyle name="Normal 2 3 4 3 3 2" xfId="4724" xr:uid="{00000000-0005-0000-0000-0000F50F0000}"/>
    <cellStyle name="Normal 2 3 4 3 3 2 2" xfId="9954" xr:uid="{00000000-0005-0000-0000-0000F60F0000}"/>
    <cellStyle name="Normal 2 3 4 3 3 3" xfId="3200" xr:uid="{00000000-0005-0000-0000-0000F70F0000}"/>
    <cellStyle name="Normal 2 3 4 3 3 3 2" xfId="8430" xr:uid="{00000000-0005-0000-0000-0000F80F0000}"/>
    <cellStyle name="Normal 2 3 4 3 3 4" xfId="6932" xr:uid="{00000000-0005-0000-0000-0000F90F0000}"/>
    <cellStyle name="Normal 2 3 4 3 4" xfId="936" xr:uid="{00000000-0005-0000-0000-0000FA0F0000}"/>
    <cellStyle name="Normal 2 3 4 3 4 2" xfId="3959" xr:uid="{00000000-0005-0000-0000-0000FB0F0000}"/>
    <cellStyle name="Normal 2 3 4 3 4 2 2" xfId="9189" xr:uid="{00000000-0005-0000-0000-0000FC0F0000}"/>
    <cellStyle name="Normal 2 3 4 3 4 3" xfId="6167" xr:uid="{00000000-0005-0000-0000-0000FD0F0000}"/>
    <cellStyle name="Normal 2 3 4 3 5" xfId="2435" xr:uid="{00000000-0005-0000-0000-0000FE0F0000}"/>
    <cellStyle name="Normal 2 3 4 3 5 2" xfId="7665" xr:uid="{00000000-0005-0000-0000-0000FF0F0000}"/>
    <cellStyle name="Normal 2 3 4 3 6" xfId="5520" xr:uid="{00000000-0005-0000-0000-000000100000}"/>
    <cellStyle name="Normal 2 3 4 4" xfId="282" xr:uid="{00000000-0005-0000-0000-000001100000}"/>
    <cellStyle name="Normal 2 3 4 4 2" xfId="1878" xr:uid="{00000000-0005-0000-0000-000002100000}"/>
    <cellStyle name="Normal 2 3 4 4 2 2" xfId="4901" xr:uid="{00000000-0005-0000-0000-000003100000}"/>
    <cellStyle name="Normal 2 3 4 4 2 2 2" xfId="10131" xr:uid="{00000000-0005-0000-0000-000004100000}"/>
    <cellStyle name="Normal 2 3 4 4 2 3" xfId="3377" xr:uid="{00000000-0005-0000-0000-000005100000}"/>
    <cellStyle name="Normal 2 3 4 4 2 3 2" xfId="8607" xr:uid="{00000000-0005-0000-0000-000006100000}"/>
    <cellStyle name="Normal 2 3 4 4 2 4" xfId="7109" xr:uid="{00000000-0005-0000-0000-000007100000}"/>
    <cellStyle name="Normal 2 3 4 4 3" xfId="1113" xr:uid="{00000000-0005-0000-0000-000008100000}"/>
    <cellStyle name="Normal 2 3 4 4 3 2" xfId="4136" xr:uid="{00000000-0005-0000-0000-000009100000}"/>
    <cellStyle name="Normal 2 3 4 4 3 2 2" xfId="9366" xr:uid="{00000000-0005-0000-0000-00000A100000}"/>
    <cellStyle name="Normal 2 3 4 4 3 3" xfId="6344" xr:uid="{00000000-0005-0000-0000-00000B100000}"/>
    <cellStyle name="Normal 2 3 4 4 4" xfId="2612" xr:uid="{00000000-0005-0000-0000-00000C100000}"/>
    <cellStyle name="Normal 2 3 4 4 4 2" xfId="7842" xr:uid="{00000000-0005-0000-0000-00000D100000}"/>
    <cellStyle name="Normal 2 3 4 4 5" xfId="5522" xr:uid="{00000000-0005-0000-0000-00000E100000}"/>
    <cellStyle name="Normal 2 3 4 5" xfId="1524" xr:uid="{00000000-0005-0000-0000-00000F100000}"/>
    <cellStyle name="Normal 2 3 4 5 2" xfId="4547" xr:uid="{00000000-0005-0000-0000-000010100000}"/>
    <cellStyle name="Normal 2 3 4 5 2 2" xfId="9777" xr:uid="{00000000-0005-0000-0000-000011100000}"/>
    <cellStyle name="Normal 2 3 4 5 3" xfId="3023" xr:uid="{00000000-0005-0000-0000-000012100000}"/>
    <cellStyle name="Normal 2 3 4 5 3 2" xfId="8253" xr:uid="{00000000-0005-0000-0000-000013100000}"/>
    <cellStyle name="Normal 2 3 4 5 4" xfId="6755" xr:uid="{00000000-0005-0000-0000-000014100000}"/>
    <cellStyle name="Normal 2 3 4 6" xfId="1466" xr:uid="{00000000-0005-0000-0000-000015100000}"/>
    <cellStyle name="Normal 2 3 4 6 2" xfId="4489" xr:uid="{00000000-0005-0000-0000-000016100000}"/>
    <cellStyle name="Normal 2 3 4 6 2 2" xfId="9719" xr:uid="{00000000-0005-0000-0000-000017100000}"/>
    <cellStyle name="Normal 2 3 4 6 3" xfId="2965" xr:uid="{00000000-0005-0000-0000-000018100000}"/>
    <cellStyle name="Normal 2 3 4 6 3 2" xfId="8195" xr:uid="{00000000-0005-0000-0000-000019100000}"/>
    <cellStyle name="Normal 2 3 4 6 4" xfId="6697" xr:uid="{00000000-0005-0000-0000-00001A100000}"/>
    <cellStyle name="Normal 2 3 4 7" xfId="759" xr:uid="{00000000-0005-0000-0000-00001B100000}"/>
    <cellStyle name="Normal 2 3 4 7 2" xfId="3782" xr:uid="{00000000-0005-0000-0000-00001C100000}"/>
    <cellStyle name="Normal 2 3 4 7 2 2" xfId="9012" xr:uid="{00000000-0005-0000-0000-00001D100000}"/>
    <cellStyle name="Normal 2 3 4 7 3" xfId="5990" xr:uid="{00000000-0005-0000-0000-00001E100000}"/>
    <cellStyle name="Normal 2 3 4 8" xfId="2258" xr:uid="{00000000-0005-0000-0000-00001F100000}"/>
    <cellStyle name="Normal 2 3 4 8 2" xfId="7488" xr:uid="{00000000-0005-0000-0000-000020100000}"/>
    <cellStyle name="Normal 2 3 4 9" xfId="5515" xr:uid="{00000000-0005-0000-0000-000021100000}"/>
    <cellStyle name="Normal 2 3 5" xfId="283" xr:uid="{00000000-0005-0000-0000-000022100000}"/>
    <cellStyle name="Normal 2 3 5 2" xfId="284" xr:uid="{00000000-0005-0000-0000-000023100000}"/>
    <cellStyle name="Normal 2 3 5 2 2" xfId="285" xr:uid="{00000000-0005-0000-0000-000024100000}"/>
    <cellStyle name="Normal 2 3 5 2 2 2" xfId="286" xr:uid="{00000000-0005-0000-0000-000025100000}"/>
    <cellStyle name="Normal 2 3 5 2 2 2 2" xfId="2148" xr:uid="{00000000-0005-0000-0000-000026100000}"/>
    <cellStyle name="Normal 2 3 5 2 2 2 2 2" xfId="5171" xr:uid="{00000000-0005-0000-0000-000027100000}"/>
    <cellStyle name="Normal 2 3 5 2 2 2 2 2 2" xfId="10401" xr:uid="{00000000-0005-0000-0000-000028100000}"/>
    <cellStyle name="Normal 2 3 5 2 2 2 2 3" xfId="3647" xr:uid="{00000000-0005-0000-0000-000029100000}"/>
    <cellStyle name="Normal 2 3 5 2 2 2 2 3 2" xfId="8877" xr:uid="{00000000-0005-0000-0000-00002A100000}"/>
    <cellStyle name="Normal 2 3 5 2 2 2 2 4" xfId="7379" xr:uid="{00000000-0005-0000-0000-00002B100000}"/>
    <cellStyle name="Normal 2 3 5 2 2 2 3" xfId="1383" xr:uid="{00000000-0005-0000-0000-00002C100000}"/>
    <cellStyle name="Normal 2 3 5 2 2 2 3 2" xfId="4406" xr:uid="{00000000-0005-0000-0000-00002D100000}"/>
    <cellStyle name="Normal 2 3 5 2 2 2 3 2 2" xfId="9636" xr:uid="{00000000-0005-0000-0000-00002E100000}"/>
    <cellStyle name="Normal 2 3 5 2 2 2 3 3" xfId="6614" xr:uid="{00000000-0005-0000-0000-00002F100000}"/>
    <cellStyle name="Normal 2 3 5 2 2 2 4" xfId="2882" xr:uid="{00000000-0005-0000-0000-000030100000}"/>
    <cellStyle name="Normal 2 3 5 2 2 2 4 2" xfId="8112" xr:uid="{00000000-0005-0000-0000-000031100000}"/>
    <cellStyle name="Normal 2 3 5 2 2 2 5" xfId="5526" xr:uid="{00000000-0005-0000-0000-000032100000}"/>
    <cellStyle name="Normal 2 3 5 2 2 3" xfId="1794" xr:uid="{00000000-0005-0000-0000-000033100000}"/>
    <cellStyle name="Normal 2 3 5 2 2 3 2" xfId="4817" xr:uid="{00000000-0005-0000-0000-000034100000}"/>
    <cellStyle name="Normal 2 3 5 2 2 3 2 2" xfId="10047" xr:uid="{00000000-0005-0000-0000-000035100000}"/>
    <cellStyle name="Normal 2 3 5 2 2 3 3" xfId="3293" xr:uid="{00000000-0005-0000-0000-000036100000}"/>
    <cellStyle name="Normal 2 3 5 2 2 3 3 2" xfId="8523" xr:uid="{00000000-0005-0000-0000-000037100000}"/>
    <cellStyle name="Normal 2 3 5 2 2 3 4" xfId="7025" xr:uid="{00000000-0005-0000-0000-000038100000}"/>
    <cellStyle name="Normal 2 3 5 2 2 4" xfId="1029" xr:uid="{00000000-0005-0000-0000-000039100000}"/>
    <cellStyle name="Normal 2 3 5 2 2 4 2" xfId="4052" xr:uid="{00000000-0005-0000-0000-00003A100000}"/>
    <cellStyle name="Normal 2 3 5 2 2 4 2 2" xfId="9282" xr:uid="{00000000-0005-0000-0000-00003B100000}"/>
    <cellStyle name="Normal 2 3 5 2 2 4 3" xfId="6260" xr:uid="{00000000-0005-0000-0000-00003C100000}"/>
    <cellStyle name="Normal 2 3 5 2 2 5" xfId="2528" xr:uid="{00000000-0005-0000-0000-00003D100000}"/>
    <cellStyle name="Normal 2 3 5 2 2 5 2" xfId="7758" xr:uid="{00000000-0005-0000-0000-00003E100000}"/>
    <cellStyle name="Normal 2 3 5 2 2 6" xfId="5525" xr:uid="{00000000-0005-0000-0000-00003F100000}"/>
    <cellStyle name="Normal 2 3 5 2 3" xfId="287" xr:uid="{00000000-0005-0000-0000-000040100000}"/>
    <cellStyle name="Normal 2 3 5 2 3 2" xfId="1971" xr:uid="{00000000-0005-0000-0000-000041100000}"/>
    <cellStyle name="Normal 2 3 5 2 3 2 2" xfId="4994" xr:uid="{00000000-0005-0000-0000-000042100000}"/>
    <cellStyle name="Normal 2 3 5 2 3 2 2 2" xfId="10224" xr:uid="{00000000-0005-0000-0000-000043100000}"/>
    <cellStyle name="Normal 2 3 5 2 3 2 3" xfId="3470" xr:uid="{00000000-0005-0000-0000-000044100000}"/>
    <cellStyle name="Normal 2 3 5 2 3 2 3 2" xfId="8700" xr:uid="{00000000-0005-0000-0000-000045100000}"/>
    <cellStyle name="Normal 2 3 5 2 3 2 4" xfId="7202" xr:uid="{00000000-0005-0000-0000-000046100000}"/>
    <cellStyle name="Normal 2 3 5 2 3 3" xfId="1206" xr:uid="{00000000-0005-0000-0000-000047100000}"/>
    <cellStyle name="Normal 2 3 5 2 3 3 2" xfId="4229" xr:uid="{00000000-0005-0000-0000-000048100000}"/>
    <cellStyle name="Normal 2 3 5 2 3 3 2 2" xfId="9459" xr:uid="{00000000-0005-0000-0000-000049100000}"/>
    <cellStyle name="Normal 2 3 5 2 3 3 3" xfId="6437" xr:uid="{00000000-0005-0000-0000-00004A100000}"/>
    <cellStyle name="Normal 2 3 5 2 3 4" xfId="2705" xr:uid="{00000000-0005-0000-0000-00004B100000}"/>
    <cellStyle name="Normal 2 3 5 2 3 4 2" xfId="7935" xr:uid="{00000000-0005-0000-0000-00004C100000}"/>
    <cellStyle name="Normal 2 3 5 2 3 5" xfId="5527" xr:uid="{00000000-0005-0000-0000-00004D100000}"/>
    <cellStyle name="Normal 2 3 5 2 4" xfId="1617" xr:uid="{00000000-0005-0000-0000-00004E100000}"/>
    <cellStyle name="Normal 2 3 5 2 4 2" xfId="4640" xr:uid="{00000000-0005-0000-0000-00004F100000}"/>
    <cellStyle name="Normal 2 3 5 2 4 2 2" xfId="9870" xr:uid="{00000000-0005-0000-0000-000050100000}"/>
    <cellStyle name="Normal 2 3 5 2 4 3" xfId="3116" xr:uid="{00000000-0005-0000-0000-000051100000}"/>
    <cellStyle name="Normal 2 3 5 2 4 3 2" xfId="8346" xr:uid="{00000000-0005-0000-0000-000052100000}"/>
    <cellStyle name="Normal 2 3 5 2 4 4" xfId="6848" xr:uid="{00000000-0005-0000-0000-000053100000}"/>
    <cellStyle name="Normal 2 3 5 2 5" xfId="852" xr:uid="{00000000-0005-0000-0000-000054100000}"/>
    <cellStyle name="Normal 2 3 5 2 5 2" xfId="3875" xr:uid="{00000000-0005-0000-0000-000055100000}"/>
    <cellStyle name="Normal 2 3 5 2 5 2 2" xfId="9105" xr:uid="{00000000-0005-0000-0000-000056100000}"/>
    <cellStyle name="Normal 2 3 5 2 5 3" xfId="6083" xr:uid="{00000000-0005-0000-0000-000057100000}"/>
    <cellStyle name="Normal 2 3 5 2 6" xfId="2351" xr:uid="{00000000-0005-0000-0000-000058100000}"/>
    <cellStyle name="Normal 2 3 5 2 6 2" xfId="7581" xr:uid="{00000000-0005-0000-0000-000059100000}"/>
    <cellStyle name="Normal 2 3 5 2 7" xfId="5524" xr:uid="{00000000-0005-0000-0000-00005A100000}"/>
    <cellStyle name="Normal 2 3 5 3" xfId="288" xr:uid="{00000000-0005-0000-0000-00005B100000}"/>
    <cellStyle name="Normal 2 3 5 3 2" xfId="289" xr:uid="{00000000-0005-0000-0000-00005C100000}"/>
    <cellStyle name="Normal 2 3 5 3 2 2" xfId="2066" xr:uid="{00000000-0005-0000-0000-00005D100000}"/>
    <cellStyle name="Normal 2 3 5 3 2 2 2" xfId="5089" xr:uid="{00000000-0005-0000-0000-00005E100000}"/>
    <cellStyle name="Normal 2 3 5 3 2 2 2 2" xfId="10319" xr:uid="{00000000-0005-0000-0000-00005F100000}"/>
    <cellStyle name="Normal 2 3 5 3 2 2 3" xfId="3565" xr:uid="{00000000-0005-0000-0000-000060100000}"/>
    <cellStyle name="Normal 2 3 5 3 2 2 3 2" xfId="8795" xr:uid="{00000000-0005-0000-0000-000061100000}"/>
    <cellStyle name="Normal 2 3 5 3 2 2 4" xfId="7297" xr:uid="{00000000-0005-0000-0000-000062100000}"/>
    <cellStyle name="Normal 2 3 5 3 2 3" xfId="1301" xr:uid="{00000000-0005-0000-0000-000063100000}"/>
    <cellStyle name="Normal 2 3 5 3 2 3 2" xfId="4324" xr:uid="{00000000-0005-0000-0000-000064100000}"/>
    <cellStyle name="Normal 2 3 5 3 2 3 2 2" xfId="9554" xr:uid="{00000000-0005-0000-0000-000065100000}"/>
    <cellStyle name="Normal 2 3 5 3 2 3 3" xfId="6532" xr:uid="{00000000-0005-0000-0000-000066100000}"/>
    <cellStyle name="Normal 2 3 5 3 2 4" xfId="2800" xr:uid="{00000000-0005-0000-0000-000067100000}"/>
    <cellStyle name="Normal 2 3 5 3 2 4 2" xfId="8030" xr:uid="{00000000-0005-0000-0000-000068100000}"/>
    <cellStyle name="Normal 2 3 5 3 2 5" xfId="5529" xr:uid="{00000000-0005-0000-0000-000069100000}"/>
    <cellStyle name="Normal 2 3 5 3 3" xfId="1712" xr:uid="{00000000-0005-0000-0000-00006A100000}"/>
    <cellStyle name="Normal 2 3 5 3 3 2" xfId="4735" xr:uid="{00000000-0005-0000-0000-00006B100000}"/>
    <cellStyle name="Normal 2 3 5 3 3 2 2" xfId="9965" xr:uid="{00000000-0005-0000-0000-00006C100000}"/>
    <cellStyle name="Normal 2 3 5 3 3 3" xfId="3211" xr:uid="{00000000-0005-0000-0000-00006D100000}"/>
    <cellStyle name="Normal 2 3 5 3 3 3 2" xfId="8441" xr:uid="{00000000-0005-0000-0000-00006E100000}"/>
    <cellStyle name="Normal 2 3 5 3 3 4" xfId="6943" xr:uid="{00000000-0005-0000-0000-00006F100000}"/>
    <cellStyle name="Normal 2 3 5 3 4" xfId="947" xr:uid="{00000000-0005-0000-0000-000070100000}"/>
    <cellStyle name="Normal 2 3 5 3 4 2" xfId="3970" xr:uid="{00000000-0005-0000-0000-000071100000}"/>
    <cellStyle name="Normal 2 3 5 3 4 2 2" xfId="9200" xr:uid="{00000000-0005-0000-0000-000072100000}"/>
    <cellStyle name="Normal 2 3 5 3 4 3" xfId="6178" xr:uid="{00000000-0005-0000-0000-000073100000}"/>
    <cellStyle name="Normal 2 3 5 3 5" xfId="2446" xr:uid="{00000000-0005-0000-0000-000074100000}"/>
    <cellStyle name="Normal 2 3 5 3 5 2" xfId="7676" xr:uid="{00000000-0005-0000-0000-000075100000}"/>
    <cellStyle name="Normal 2 3 5 3 6" xfId="5528" xr:uid="{00000000-0005-0000-0000-000076100000}"/>
    <cellStyle name="Normal 2 3 5 4" xfId="290" xr:uid="{00000000-0005-0000-0000-000077100000}"/>
    <cellStyle name="Normal 2 3 5 4 2" xfId="1889" xr:uid="{00000000-0005-0000-0000-000078100000}"/>
    <cellStyle name="Normal 2 3 5 4 2 2" xfId="4912" xr:uid="{00000000-0005-0000-0000-000079100000}"/>
    <cellStyle name="Normal 2 3 5 4 2 2 2" xfId="10142" xr:uid="{00000000-0005-0000-0000-00007A100000}"/>
    <cellStyle name="Normal 2 3 5 4 2 3" xfId="3388" xr:uid="{00000000-0005-0000-0000-00007B100000}"/>
    <cellStyle name="Normal 2 3 5 4 2 3 2" xfId="8618" xr:uid="{00000000-0005-0000-0000-00007C100000}"/>
    <cellStyle name="Normal 2 3 5 4 2 4" xfId="7120" xr:uid="{00000000-0005-0000-0000-00007D100000}"/>
    <cellStyle name="Normal 2 3 5 4 3" xfId="1124" xr:uid="{00000000-0005-0000-0000-00007E100000}"/>
    <cellStyle name="Normal 2 3 5 4 3 2" xfId="4147" xr:uid="{00000000-0005-0000-0000-00007F100000}"/>
    <cellStyle name="Normal 2 3 5 4 3 2 2" xfId="9377" xr:uid="{00000000-0005-0000-0000-000080100000}"/>
    <cellStyle name="Normal 2 3 5 4 3 3" xfId="6355" xr:uid="{00000000-0005-0000-0000-000081100000}"/>
    <cellStyle name="Normal 2 3 5 4 4" xfId="2623" xr:uid="{00000000-0005-0000-0000-000082100000}"/>
    <cellStyle name="Normal 2 3 5 4 4 2" xfId="7853" xr:uid="{00000000-0005-0000-0000-000083100000}"/>
    <cellStyle name="Normal 2 3 5 4 5" xfId="5530" xr:uid="{00000000-0005-0000-0000-000084100000}"/>
    <cellStyle name="Normal 2 3 5 5" xfId="1535" xr:uid="{00000000-0005-0000-0000-000085100000}"/>
    <cellStyle name="Normal 2 3 5 5 2" xfId="4558" xr:uid="{00000000-0005-0000-0000-000086100000}"/>
    <cellStyle name="Normal 2 3 5 5 2 2" xfId="9788" xr:uid="{00000000-0005-0000-0000-000087100000}"/>
    <cellStyle name="Normal 2 3 5 5 3" xfId="3034" xr:uid="{00000000-0005-0000-0000-000088100000}"/>
    <cellStyle name="Normal 2 3 5 5 3 2" xfId="8264" xr:uid="{00000000-0005-0000-0000-000089100000}"/>
    <cellStyle name="Normal 2 3 5 5 4" xfId="6766" xr:uid="{00000000-0005-0000-0000-00008A100000}"/>
    <cellStyle name="Normal 2 3 5 6" xfId="1477" xr:uid="{00000000-0005-0000-0000-00008B100000}"/>
    <cellStyle name="Normal 2 3 5 6 2" xfId="4500" xr:uid="{00000000-0005-0000-0000-00008C100000}"/>
    <cellStyle name="Normal 2 3 5 6 2 2" xfId="9730" xr:uid="{00000000-0005-0000-0000-00008D100000}"/>
    <cellStyle name="Normal 2 3 5 6 3" xfId="2976" xr:uid="{00000000-0005-0000-0000-00008E100000}"/>
    <cellStyle name="Normal 2 3 5 6 3 2" xfId="8206" xr:uid="{00000000-0005-0000-0000-00008F100000}"/>
    <cellStyle name="Normal 2 3 5 6 4" xfId="6708" xr:uid="{00000000-0005-0000-0000-000090100000}"/>
    <cellStyle name="Normal 2 3 5 7" xfId="770" xr:uid="{00000000-0005-0000-0000-000091100000}"/>
    <cellStyle name="Normal 2 3 5 7 2" xfId="3793" xr:uid="{00000000-0005-0000-0000-000092100000}"/>
    <cellStyle name="Normal 2 3 5 7 2 2" xfId="9023" xr:uid="{00000000-0005-0000-0000-000093100000}"/>
    <cellStyle name="Normal 2 3 5 7 3" xfId="6001" xr:uid="{00000000-0005-0000-0000-000094100000}"/>
    <cellStyle name="Normal 2 3 5 8" xfId="2269" xr:uid="{00000000-0005-0000-0000-000095100000}"/>
    <cellStyle name="Normal 2 3 5 8 2" xfId="7499" xr:uid="{00000000-0005-0000-0000-000096100000}"/>
    <cellStyle name="Normal 2 3 5 9" xfId="5523" xr:uid="{00000000-0005-0000-0000-000097100000}"/>
    <cellStyle name="Normal 2 3 6" xfId="291" xr:uid="{00000000-0005-0000-0000-000098100000}"/>
    <cellStyle name="Normal 2 3 6 2" xfId="292" xr:uid="{00000000-0005-0000-0000-000099100000}"/>
    <cellStyle name="Normal 2 3 6 2 2" xfId="293" xr:uid="{00000000-0005-0000-0000-00009A100000}"/>
    <cellStyle name="Normal 2 3 6 2 2 2" xfId="2078" xr:uid="{00000000-0005-0000-0000-00009B100000}"/>
    <cellStyle name="Normal 2 3 6 2 2 2 2" xfId="5101" xr:uid="{00000000-0005-0000-0000-00009C100000}"/>
    <cellStyle name="Normal 2 3 6 2 2 2 2 2" xfId="10331" xr:uid="{00000000-0005-0000-0000-00009D100000}"/>
    <cellStyle name="Normal 2 3 6 2 2 2 3" xfId="3577" xr:uid="{00000000-0005-0000-0000-00009E100000}"/>
    <cellStyle name="Normal 2 3 6 2 2 2 3 2" xfId="8807" xr:uid="{00000000-0005-0000-0000-00009F100000}"/>
    <cellStyle name="Normal 2 3 6 2 2 2 4" xfId="7309" xr:uid="{00000000-0005-0000-0000-0000A0100000}"/>
    <cellStyle name="Normal 2 3 6 2 2 3" xfId="1313" xr:uid="{00000000-0005-0000-0000-0000A1100000}"/>
    <cellStyle name="Normal 2 3 6 2 2 3 2" xfId="4336" xr:uid="{00000000-0005-0000-0000-0000A2100000}"/>
    <cellStyle name="Normal 2 3 6 2 2 3 2 2" xfId="9566" xr:uid="{00000000-0005-0000-0000-0000A3100000}"/>
    <cellStyle name="Normal 2 3 6 2 2 3 3" xfId="6544" xr:uid="{00000000-0005-0000-0000-0000A4100000}"/>
    <cellStyle name="Normal 2 3 6 2 2 4" xfId="2812" xr:uid="{00000000-0005-0000-0000-0000A5100000}"/>
    <cellStyle name="Normal 2 3 6 2 2 4 2" xfId="8042" xr:uid="{00000000-0005-0000-0000-0000A6100000}"/>
    <cellStyle name="Normal 2 3 6 2 2 5" xfId="5533" xr:uid="{00000000-0005-0000-0000-0000A7100000}"/>
    <cellStyle name="Normal 2 3 6 2 3" xfId="1724" xr:uid="{00000000-0005-0000-0000-0000A8100000}"/>
    <cellStyle name="Normal 2 3 6 2 3 2" xfId="4747" xr:uid="{00000000-0005-0000-0000-0000A9100000}"/>
    <cellStyle name="Normal 2 3 6 2 3 2 2" xfId="9977" xr:uid="{00000000-0005-0000-0000-0000AA100000}"/>
    <cellStyle name="Normal 2 3 6 2 3 3" xfId="3223" xr:uid="{00000000-0005-0000-0000-0000AB100000}"/>
    <cellStyle name="Normal 2 3 6 2 3 3 2" xfId="8453" xr:uid="{00000000-0005-0000-0000-0000AC100000}"/>
    <cellStyle name="Normal 2 3 6 2 3 4" xfId="6955" xr:uid="{00000000-0005-0000-0000-0000AD100000}"/>
    <cellStyle name="Normal 2 3 6 2 4" xfId="959" xr:uid="{00000000-0005-0000-0000-0000AE100000}"/>
    <cellStyle name="Normal 2 3 6 2 4 2" xfId="3982" xr:uid="{00000000-0005-0000-0000-0000AF100000}"/>
    <cellStyle name="Normal 2 3 6 2 4 2 2" xfId="9212" xr:uid="{00000000-0005-0000-0000-0000B0100000}"/>
    <cellStyle name="Normal 2 3 6 2 4 3" xfId="6190" xr:uid="{00000000-0005-0000-0000-0000B1100000}"/>
    <cellStyle name="Normal 2 3 6 2 5" xfId="2458" xr:uid="{00000000-0005-0000-0000-0000B2100000}"/>
    <cellStyle name="Normal 2 3 6 2 5 2" xfId="7688" xr:uid="{00000000-0005-0000-0000-0000B3100000}"/>
    <cellStyle name="Normal 2 3 6 2 6" xfId="5532" xr:uid="{00000000-0005-0000-0000-0000B4100000}"/>
    <cellStyle name="Normal 2 3 6 3" xfId="294" xr:uid="{00000000-0005-0000-0000-0000B5100000}"/>
    <cellStyle name="Normal 2 3 6 3 2" xfId="1901" xr:uid="{00000000-0005-0000-0000-0000B6100000}"/>
    <cellStyle name="Normal 2 3 6 3 2 2" xfId="4924" xr:uid="{00000000-0005-0000-0000-0000B7100000}"/>
    <cellStyle name="Normal 2 3 6 3 2 2 2" xfId="10154" xr:uid="{00000000-0005-0000-0000-0000B8100000}"/>
    <cellStyle name="Normal 2 3 6 3 2 3" xfId="3400" xr:uid="{00000000-0005-0000-0000-0000B9100000}"/>
    <cellStyle name="Normal 2 3 6 3 2 3 2" xfId="8630" xr:uid="{00000000-0005-0000-0000-0000BA100000}"/>
    <cellStyle name="Normal 2 3 6 3 2 4" xfId="7132" xr:uid="{00000000-0005-0000-0000-0000BB100000}"/>
    <cellStyle name="Normal 2 3 6 3 3" xfId="1136" xr:uid="{00000000-0005-0000-0000-0000BC100000}"/>
    <cellStyle name="Normal 2 3 6 3 3 2" xfId="4159" xr:uid="{00000000-0005-0000-0000-0000BD100000}"/>
    <cellStyle name="Normal 2 3 6 3 3 2 2" xfId="9389" xr:uid="{00000000-0005-0000-0000-0000BE100000}"/>
    <cellStyle name="Normal 2 3 6 3 3 3" xfId="6367" xr:uid="{00000000-0005-0000-0000-0000BF100000}"/>
    <cellStyle name="Normal 2 3 6 3 4" xfId="2635" xr:uid="{00000000-0005-0000-0000-0000C0100000}"/>
    <cellStyle name="Normal 2 3 6 3 4 2" xfId="7865" xr:uid="{00000000-0005-0000-0000-0000C1100000}"/>
    <cellStyle name="Normal 2 3 6 3 5" xfId="5534" xr:uid="{00000000-0005-0000-0000-0000C2100000}"/>
    <cellStyle name="Normal 2 3 6 4" xfId="1547" xr:uid="{00000000-0005-0000-0000-0000C3100000}"/>
    <cellStyle name="Normal 2 3 6 4 2" xfId="4570" xr:uid="{00000000-0005-0000-0000-0000C4100000}"/>
    <cellStyle name="Normal 2 3 6 4 2 2" xfId="9800" xr:uid="{00000000-0005-0000-0000-0000C5100000}"/>
    <cellStyle name="Normal 2 3 6 4 3" xfId="3046" xr:uid="{00000000-0005-0000-0000-0000C6100000}"/>
    <cellStyle name="Normal 2 3 6 4 3 2" xfId="8276" xr:uid="{00000000-0005-0000-0000-0000C7100000}"/>
    <cellStyle name="Normal 2 3 6 4 4" xfId="6778" xr:uid="{00000000-0005-0000-0000-0000C8100000}"/>
    <cellStyle name="Normal 2 3 6 5" xfId="782" xr:uid="{00000000-0005-0000-0000-0000C9100000}"/>
    <cellStyle name="Normal 2 3 6 5 2" xfId="3805" xr:uid="{00000000-0005-0000-0000-0000CA100000}"/>
    <cellStyle name="Normal 2 3 6 5 2 2" xfId="9035" xr:uid="{00000000-0005-0000-0000-0000CB100000}"/>
    <cellStyle name="Normal 2 3 6 5 3" xfId="6013" xr:uid="{00000000-0005-0000-0000-0000CC100000}"/>
    <cellStyle name="Normal 2 3 6 6" xfId="2281" xr:uid="{00000000-0005-0000-0000-0000CD100000}"/>
    <cellStyle name="Normal 2 3 6 6 2" xfId="7511" xr:uid="{00000000-0005-0000-0000-0000CE100000}"/>
    <cellStyle name="Normal 2 3 6 7" xfId="5531" xr:uid="{00000000-0005-0000-0000-0000CF100000}"/>
    <cellStyle name="Normal 2 3 7" xfId="295" xr:uid="{00000000-0005-0000-0000-0000D0100000}"/>
    <cellStyle name="Normal 2 3 7 2" xfId="296" xr:uid="{00000000-0005-0000-0000-0000D1100000}"/>
    <cellStyle name="Normal 2 3 7 2 2" xfId="297" xr:uid="{00000000-0005-0000-0000-0000D2100000}"/>
    <cellStyle name="Normal 2 3 7 2 2 2" xfId="2090" xr:uid="{00000000-0005-0000-0000-0000D3100000}"/>
    <cellStyle name="Normal 2 3 7 2 2 2 2" xfId="5113" xr:uid="{00000000-0005-0000-0000-0000D4100000}"/>
    <cellStyle name="Normal 2 3 7 2 2 2 2 2" xfId="10343" xr:uid="{00000000-0005-0000-0000-0000D5100000}"/>
    <cellStyle name="Normal 2 3 7 2 2 2 3" xfId="3589" xr:uid="{00000000-0005-0000-0000-0000D6100000}"/>
    <cellStyle name="Normal 2 3 7 2 2 2 3 2" xfId="8819" xr:uid="{00000000-0005-0000-0000-0000D7100000}"/>
    <cellStyle name="Normal 2 3 7 2 2 2 4" xfId="7321" xr:uid="{00000000-0005-0000-0000-0000D8100000}"/>
    <cellStyle name="Normal 2 3 7 2 2 3" xfId="1325" xr:uid="{00000000-0005-0000-0000-0000D9100000}"/>
    <cellStyle name="Normal 2 3 7 2 2 3 2" xfId="4348" xr:uid="{00000000-0005-0000-0000-0000DA100000}"/>
    <cellStyle name="Normal 2 3 7 2 2 3 2 2" xfId="9578" xr:uid="{00000000-0005-0000-0000-0000DB100000}"/>
    <cellStyle name="Normal 2 3 7 2 2 3 3" xfId="6556" xr:uid="{00000000-0005-0000-0000-0000DC100000}"/>
    <cellStyle name="Normal 2 3 7 2 2 4" xfId="2824" xr:uid="{00000000-0005-0000-0000-0000DD100000}"/>
    <cellStyle name="Normal 2 3 7 2 2 4 2" xfId="8054" xr:uid="{00000000-0005-0000-0000-0000DE100000}"/>
    <cellStyle name="Normal 2 3 7 2 2 5" xfId="5537" xr:uid="{00000000-0005-0000-0000-0000DF100000}"/>
    <cellStyle name="Normal 2 3 7 2 3" xfId="1736" xr:uid="{00000000-0005-0000-0000-0000E0100000}"/>
    <cellStyle name="Normal 2 3 7 2 3 2" xfId="4759" xr:uid="{00000000-0005-0000-0000-0000E1100000}"/>
    <cellStyle name="Normal 2 3 7 2 3 2 2" xfId="9989" xr:uid="{00000000-0005-0000-0000-0000E2100000}"/>
    <cellStyle name="Normal 2 3 7 2 3 3" xfId="3235" xr:uid="{00000000-0005-0000-0000-0000E3100000}"/>
    <cellStyle name="Normal 2 3 7 2 3 3 2" xfId="8465" xr:uid="{00000000-0005-0000-0000-0000E4100000}"/>
    <cellStyle name="Normal 2 3 7 2 3 4" xfId="6967" xr:uid="{00000000-0005-0000-0000-0000E5100000}"/>
    <cellStyle name="Normal 2 3 7 2 4" xfId="971" xr:uid="{00000000-0005-0000-0000-0000E6100000}"/>
    <cellStyle name="Normal 2 3 7 2 4 2" xfId="3994" xr:uid="{00000000-0005-0000-0000-0000E7100000}"/>
    <cellStyle name="Normal 2 3 7 2 4 2 2" xfId="9224" xr:uid="{00000000-0005-0000-0000-0000E8100000}"/>
    <cellStyle name="Normal 2 3 7 2 4 3" xfId="6202" xr:uid="{00000000-0005-0000-0000-0000E9100000}"/>
    <cellStyle name="Normal 2 3 7 2 5" xfId="2470" xr:uid="{00000000-0005-0000-0000-0000EA100000}"/>
    <cellStyle name="Normal 2 3 7 2 5 2" xfId="7700" xr:uid="{00000000-0005-0000-0000-0000EB100000}"/>
    <cellStyle name="Normal 2 3 7 2 6" xfId="5536" xr:uid="{00000000-0005-0000-0000-0000EC100000}"/>
    <cellStyle name="Normal 2 3 7 3" xfId="298" xr:uid="{00000000-0005-0000-0000-0000ED100000}"/>
    <cellStyle name="Normal 2 3 7 3 2" xfId="1913" xr:uid="{00000000-0005-0000-0000-0000EE100000}"/>
    <cellStyle name="Normal 2 3 7 3 2 2" xfId="4936" xr:uid="{00000000-0005-0000-0000-0000EF100000}"/>
    <cellStyle name="Normal 2 3 7 3 2 2 2" xfId="10166" xr:uid="{00000000-0005-0000-0000-0000F0100000}"/>
    <cellStyle name="Normal 2 3 7 3 2 3" xfId="3412" xr:uid="{00000000-0005-0000-0000-0000F1100000}"/>
    <cellStyle name="Normal 2 3 7 3 2 3 2" xfId="8642" xr:uid="{00000000-0005-0000-0000-0000F2100000}"/>
    <cellStyle name="Normal 2 3 7 3 2 4" xfId="7144" xr:uid="{00000000-0005-0000-0000-0000F3100000}"/>
    <cellStyle name="Normal 2 3 7 3 3" xfId="1148" xr:uid="{00000000-0005-0000-0000-0000F4100000}"/>
    <cellStyle name="Normal 2 3 7 3 3 2" xfId="4171" xr:uid="{00000000-0005-0000-0000-0000F5100000}"/>
    <cellStyle name="Normal 2 3 7 3 3 2 2" xfId="9401" xr:uid="{00000000-0005-0000-0000-0000F6100000}"/>
    <cellStyle name="Normal 2 3 7 3 3 3" xfId="6379" xr:uid="{00000000-0005-0000-0000-0000F7100000}"/>
    <cellStyle name="Normal 2 3 7 3 4" xfId="2647" xr:uid="{00000000-0005-0000-0000-0000F8100000}"/>
    <cellStyle name="Normal 2 3 7 3 4 2" xfId="7877" xr:uid="{00000000-0005-0000-0000-0000F9100000}"/>
    <cellStyle name="Normal 2 3 7 3 5" xfId="5538" xr:uid="{00000000-0005-0000-0000-0000FA100000}"/>
    <cellStyle name="Normal 2 3 7 4" xfId="1559" xr:uid="{00000000-0005-0000-0000-0000FB100000}"/>
    <cellStyle name="Normal 2 3 7 4 2" xfId="4582" xr:uid="{00000000-0005-0000-0000-0000FC100000}"/>
    <cellStyle name="Normal 2 3 7 4 2 2" xfId="9812" xr:uid="{00000000-0005-0000-0000-0000FD100000}"/>
    <cellStyle name="Normal 2 3 7 4 3" xfId="3058" xr:uid="{00000000-0005-0000-0000-0000FE100000}"/>
    <cellStyle name="Normal 2 3 7 4 3 2" xfId="8288" xr:uid="{00000000-0005-0000-0000-0000FF100000}"/>
    <cellStyle name="Normal 2 3 7 4 4" xfId="6790" xr:uid="{00000000-0005-0000-0000-000000110000}"/>
    <cellStyle name="Normal 2 3 7 5" xfId="794" xr:uid="{00000000-0005-0000-0000-000001110000}"/>
    <cellStyle name="Normal 2 3 7 5 2" xfId="3817" xr:uid="{00000000-0005-0000-0000-000002110000}"/>
    <cellStyle name="Normal 2 3 7 5 2 2" xfId="9047" xr:uid="{00000000-0005-0000-0000-000003110000}"/>
    <cellStyle name="Normal 2 3 7 5 3" xfId="6025" xr:uid="{00000000-0005-0000-0000-000004110000}"/>
    <cellStyle name="Normal 2 3 7 6" xfId="2293" xr:uid="{00000000-0005-0000-0000-000005110000}"/>
    <cellStyle name="Normal 2 3 7 6 2" xfId="7523" xr:uid="{00000000-0005-0000-0000-000006110000}"/>
    <cellStyle name="Normal 2 3 7 7" xfId="5535" xr:uid="{00000000-0005-0000-0000-000007110000}"/>
    <cellStyle name="Normal 2 3 8" xfId="299" xr:uid="{00000000-0005-0000-0000-000008110000}"/>
    <cellStyle name="Normal 2 3 8 2" xfId="300" xr:uid="{00000000-0005-0000-0000-000009110000}"/>
    <cellStyle name="Normal 2 3 8 2 2" xfId="301" xr:uid="{00000000-0005-0000-0000-00000A110000}"/>
    <cellStyle name="Normal 2 3 8 2 2 2" xfId="2101" xr:uid="{00000000-0005-0000-0000-00000B110000}"/>
    <cellStyle name="Normal 2 3 8 2 2 2 2" xfId="5124" xr:uid="{00000000-0005-0000-0000-00000C110000}"/>
    <cellStyle name="Normal 2 3 8 2 2 2 2 2" xfId="10354" xr:uid="{00000000-0005-0000-0000-00000D110000}"/>
    <cellStyle name="Normal 2 3 8 2 2 2 3" xfId="3600" xr:uid="{00000000-0005-0000-0000-00000E110000}"/>
    <cellStyle name="Normal 2 3 8 2 2 2 3 2" xfId="8830" xr:uid="{00000000-0005-0000-0000-00000F110000}"/>
    <cellStyle name="Normal 2 3 8 2 2 2 4" xfId="7332" xr:uid="{00000000-0005-0000-0000-000010110000}"/>
    <cellStyle name="Normal 2 3 8 2 2 3" xfId="1336" xr:uid="{00000000-0005-0000-0000-000011110000}"/>
    <cellStyle name="Normal 2 3 8 2 2 3 2" xfId="4359" xr:uid="{00000000-0005-0000-0000-000012110000}"/>
    <cellStyle name="Normal 2 3 8 2 2 3 2 2" xfId="9589" xr:uid="{00000000-0005-0000-0000-000013110000}"/>
    <cellStyle name="Normal 2 3 8 2 2 3 3" xfId="6567" xr:uid="{00000000-0005-0000-0000-000014110000}"/>
    <cellStyle name="Normal 2 3 8 2 2 4" xfId="2835" xr:uid="{00000000-0005-0000-0000-000015110000}"/>
    <cellStyle name="Normal 2 3 8 2 2 4 2" xfId="8065" xr:uid="{00000000-0005-0000-0000-000016110000}"/>
    <cellStyle name="Normal 2 3 8 2 2 5" xfId="5541" xr:uid="{00000000-0005-0000-0000-000017110000}"/>
    <cellStyle name="Normal 2 3 8 2 3" xfId="1747" xr:uid="{00000000-0005-0000-0000-000018110000}"/>
    <cellStyle name="Normal 2 3 8 2 3 2" xfId="4770" xr:uid="{00000000-0005-0000-0000-000019110000}"/>
    <cellStyle name="Normal 2 3 8 2 3 2 2" xfId="10000" xr:uid="{00000000-0005-0000-0000-00001A110000}"/>
    <cellStyle name="Normal 2 3 8 2 3 3" xfId="3246" xr:uid="{00000000-0005-0000-0000-00001B110000}"/>
    <cellStyle name="Normal 2 3 8 2 3 3 2" xfId="8476" xr:uid="{00000000-0005-0000-0000-00001C110000}"/>
    <cellStyle name="Normal 2 3 8 2 3 4" xfId="6978" xr:uid="{00000000-0005-0000-0000-00001D110000}"/>
    <cellStyle name="Normal 2 3 8 2 4" xfId="982" xr:uid="{00000000-0005-0000-0000-00001E110000}"/>
    <cellStyle name="Normal 2 3 8 2 4 2" xfId="4005" xr:uid="{00000000-0005-0000-0000-00001F110000}"/>
    <cellStyle name="Normal 2 3 8 2 4 2 2" xfId="9235" xr:uid="{00000000-0005-0000-0000-000020110000}"/>
    <cellStyle name="Normal 2 3 8 2 4 3" xfId="6213" xr:uid="{00000000-0005-0000-0000-000021110000}"/>
    <cellStyle name="Normal 2 3 8 2 5" xfId="2481" xr:uid="{00000000-0005-0000-0000-000022110000}"/>
    <cellStyle name="Normal 2 3 8 2 5 2" xfId="7711" xr:uid="{00000000-0005-0000-0000-000023110000}"/>
    <cellStyle name="Normal 2 3 8 2 6" xfId="5540" xr:uid="{00000000-0005-0000-0000-000024110000}"/>
    <cellStyle name="Normal 2 3 8 3" xfId="302" xr:uid="{00000000-0005-0000-0000-000025110000}"/>
    <cellStyle name="Normal 2 3 8 3 2" xfId="1924" xr:uid="{00000000-0005-0000-0000-000026110000}"/>
    <cellStyle name="Normal 2 3 8 3 2 2" xfId="4947" xr:uid="{00000000-0005-0000-0000-000027110000}"/>
    <cellStyle name="Normal 2 3 8 3 2 2 2" xfId="10177" xr:uid="{00000000-0005-0000-0000-000028110000}"/>
    <cellStyle name="Normal 2 3 8 3 2 3" xfId="3423" xr:uid="{00000000-0005-0000-0000-000029110000}"/>
    <cellStyle name="Normal 2 3 8 3 2 3 2" xfId="8653" xr:uid="{00000000-0005-0000-0000-00002A110000}"/>
    <cellStyle name="Normal 2 3 8 3 2 4" xfId="7155" xr:uid="{00000000-0005-0000-0000-00002B110000}"/>
    <cellStyle name="Normal 2 3 8 3 3" xfId="1159" xr:uid="{00000000-0005-0000-0000-00002C110000}"/>
    <cellStyle name="Normal 2 3 8 3 3 2" xfId="4182" xr:uid="{00000000-0005-0000-0000-00002D110000}"/>
    <cellStyle name="Normal 2 3 8 3 3 2 2" xfId="9412" xr:uid="{00000000-0005-0000-0000-00002E110000}"/>
    <cellStyle name="Normal 2 3 8 3 3 3" xfId="6390" xr:uid="{00000000-0005-0000-0000-00002F110000}"/>
    <cellStyle name="Normal 2 3 8 3 4" xfId="2658" xr:uid="{00000000-0005-0000-0000-000030110000}"/>
    <cellStyle name="Normal 2 3 8 3 4 2" xfId="7888" xr:uid="{00000000-0005-0000-0000-000031110000}"/>
    <cellStyle name="Normal 2 3 8 3 5" xfId="5542" xr:uid="{00000000-0005-0000-0000-000032110000}"/>
    <cellStyle name="Normal 2 3 8 4" xfId="1570" xr:uid="{00000000-0005-0000-0000-000033110000}"/>
    <cellStyle name="Normal 2 3 8 4 2" xfId="4593" xr:uid="{00000000-0005-0000-0000-000034110000}"/>
    <cellStyle name="Normal 2 3 8 4 2 2" xfId="9823" xr:uid="{00000000-0005-0000-0000-000035110000}"/>
    <cellStyle name="Normal 2 3 8 4 3" xfId="3069" xr:uid="{00000000-0005-0000-0000-000036110000}"/>
    <cellStyle name="Normal 2 3 8 4 3 2" xfId="8299" xr:uid="{00000000-0005-0000-0000-000037110000}"/>
    <cellStyle name="Normal 2 3 8 4 4" xfId="6801" xr:uid="{00000000-0005-0000-0000-000038110000}"/>
    <cellStyle name="Normal 2 3 8 5" xfId="805" xr:uid="{00000000-0005-0000-0000-000039110000}"/>
    <cellStyle name="Normal 2 3 8 5 2" xfId="3828" xr:uid="{00000000-0005-0000-0000-00003A110000}"/>
    <cellStyle name="Normal 2 3 8 5 2 2" xfId="9058" xr:uid="{00000000-0005-0000-0000-00003B110000}"/>
    <cellStyle name="Normal 2 3 8 5 3" xfId="6036" xr:uid="{00000000-0005-0000-0000-00003C110000}"/>
    <cellStyle name="Normal 2 3 8 6" xfId="2304" xr:uid="{00000000-0005-0000-0000-00003D110000}"/>
    <cellStyle name="Normal 2 3 8 6 2" xfId="7534" xr:uid="{00000000-0005-0000-0000-00003E110000}"/>
    <cellStyle name="Normal 2 3 8 7" xfId="5539" xr:uid="{00000000-0005-0000-0000-00003F110000}"/>
    <cellStyle name="Normal 2 3 9" xfId="303" xr:uid="{00000000-0005-0000-0000-000040110000}"/>
    <cellStyle name="Normal 2 3 9 2" xfId="304" xr:uid="{00000000-0005-0000-0000-000041110000}"/>
    <cellStyle name="Normal 2 3 9 2 2" xfId="305" xr:uid="{00000000-0005-0000-0000-000042110000}"/>
    <cellStyle name="Normal 2 3 9 2 2 2" xfId="2160" xr:uid="{00000000-0005-0000-0000-000043110000}"/>
    <cellStyle name="Normal 2 3 9 2 2 2 2" xfId="5183" xr:uid="{00000000-0005-0000-0000-000044110000}"/>
    <cellStyle name="Normal 2 3 9 2 2 2 2 2" xfId="10413" xr:uid="{00000000-0005-0000-0000-000045110000}"/>
    <cellStyle name="Normal 2 3 9 2 2 2 3" xfId="3659" xr:uid="{00000000-0005-0000-0000-000046110000}"/>
    <cellStyle name="Normal 2 3 9 2 2 2 3 2" xfId="8889" xr:uid="{00000000-0005-0000-0000-000047110000}"/>
    <cellStyle name="Normal 2 3 9 2 2 2 4" xfId="7391" xr:uid="{00000000-0005-0000-0000-000048110000}"/>
    <cellStyle name="Normal 2 3 9 2 2 3" xfId="1395" xr:uid="{00000000-0005-0000-0000-000049110000}"/>
    <cellStyle name="Normal 2 3 9 2 2 3 2" xfId="4418" xr:uid="{00000000-0005-0000-0000-00004A110000}"/>
    <cellStyle name="Normal 2 3 9 2 2 3 2 2" xfId="9648" xr:uid="{00000000-0005-0000-0000-00004B110000}"/>
    <cellStyle name="Normal 2 3 9 2 2 3 3" xfId="6626" xr:uid="{00000000-0005-0000-0000-00004C110000}"/>
    <cellStyle name="Normal 2 3 9 2 2 4" xfId="2894" xr:uid="{00000000-0005-0000-0000-00004D110000}"/>
    <cellStyle name="Normal 2 3 9 2 2 4 2" xfId="8124" xr:uid="{00000000-0005-0000-0000-00004E110000}"/>
    <cellStyle name="Normal 2 3 9 2 2 5" xfId="5545" xr:uid="{00000000-0005-0000-0000-00004F110000}"/>
    <cellStyle name="Normal 2 3 9 2 3" xfId="1806" xr:uid="{00000000-0005-0000-0000-000050110000}"/>
    <cellStyle name="Normal 2 3 9 2 3 2" xfId="4829" xr:uid="{00000000-0005-0000-0000-000051110000}"/>
    <cellStyle name="Normal 2 3 9 2 3 2 2" xfId="10059" xr:uid="{00000000-0005-0000-0000-000052110000}"/>
    <cellStyle name="Normal 2 3 9 2 3 3" xfId="3305" xr:uid="{00000000-0005-0000-0000-000053110000}"/>
    <cellStyle name="Normal 2 3 9 2 3 3 2" xfId="8535" xr:uid="{00000000-0005-0000-0000-000054110000}"/>
    <cellStyle name="Normal 2 3 9 2 3 4" xfId="7037" xr:uid="{00000000-0005-0000-0000-000055110000}"/>
    <cellStyle name="Normal 2 3 9 2 4" xfId="1041" xr:uid="{00000000-0005-0000-0000-000056110000}"/>
    <cellStyle name="Normal 2 3 9 2 4 2" xfId="4064" xr:uid="{00000000-0005-0000-0000-000057110000}"/>
    <cellStyle name="Normal 2 3 9 2 4 2 2" xfId="9294" xr:uid="{00000000-0005-0000-0000-000058110000}"/>
    <cellStyle name="Normal 2 3 9 2 4 3" xfId="6272" xr:uid="{00000000-0005-0000-0000-000059110000}"/>
    <cellStyle name="Normal 2 3 9 2 5" xfId="2540" xr:uid="{00000000-0005-0000-0000-00005A110000}"/>
    <cellStyle name="Normal 2 3 9 2 5 2" xfId="7770" xr:uid="{00000000-0005-0000-0000-00005B110000}"/>
    <cellStyle name="Normal 2 3 9 2 6" xfId="5544" xr:uid="{00000000-0005-0000-0000-00005C110000}"/>
    <cellStyle name="Normal 2 3 9 3" xfId="306" xr:uid="{00000000-0005-0000-0000-00005D110000}"/>
    <cellStyle name="Normal 2 3 9 3 2" xfId="1983" xr:uid="{00000000-0005-0000-0000-00005E110000}"/>
    <cellStyle name="Normal 2 3 9 3 2 2" xfId="5006" xr:uid="{00000000-0005-0000-0000-00005F110000}"/>
    <cellStyle name="Normal 2 3 9 3 2 2 2" xfId="10236" xr:uid="{00000000-0005-0000-0000-000060110000}"/>
    <cellStyle name="Normal 2 3 9 3 2 3" xfId="3482" xr:uid="{00000000-0005-0000-0000-000061110000}"/>
    <cellStyle name="Normal 2 3 9 3 2 3 2" xfId="8712" xr:uid="{00000000-0005-0000-0000-000062110000}"/>
    <cellStyle name="Normal 2 3 9 3 2 4" xfId="7214" xr:uid="{00000000-0005-0000-0000-000063110000}"/>
    <cellStyle name="Normal 2 3 9 3 3" xfId="1218" xr:uid="{00000000-0005-0000-0000-000064110000}"/>
    <cellStyle name="Normal 2 3 9 3 3 2" xfId="4241" xr:uid="{00000000-0005-0000-0000-000065110000}"/>
    <cellStyle name="Normal 2 3 9 3 3 2 2" xfId="9471" xr:uid="{00000000-0005-0000-0000-000066110000}"/>
    <cellStyle name="Normal 2 3 9 3 3 3" xfId="6449" xr:uid="{00000000-0005-0000-0000-000067110000}"/>
    <cellStyle name="Normal 2 3 9 3 4" xfId="2717" xr:uid="{00000000-0005-0000-0000-000068110000}"/>
    <cellStyle name="Normal 2 3 9 3 4 2" xfId="7947" xr:uid="{00000000-0005-0000-0000-000069110000}"/>
    <cellStyle name="Normal 2 3 9 3 5" xfId="5546" xr:uid="{00000000-0005-0000-0000-00006A110000}"/>
    <cellStyle name="Normal 2 3 9 4" xfId="1629" xr:uid="{00000000-0005-0000-0000-00006B110000}"/>
    <cellStyle name="Normal 2 3 9 4 2" xfId="4652" xr:uid="{00000000-0005-0000-0000-00006C110000}"/>
    <cellStyle name="Normal 2 3 9 4 2 2" xfId="9882" xr:uid="{00000000-0005-0000-0000-00006D110000}"/>
    <cellStyle name="Normal 2 3 9 4 3" xfId="3128" xr:uid="{00000000-0005-0000-0000-00006E110000}"/>
    <cellStyle name="Normal 2 3 9 4 3 2" xfId="8358" xr:uid="{00000000-0005-0000-0000-00006F110000}"/>
    <cellStyle name="Normal 2 3 9 4 4" xfId="6860" xr:uid="{00000000-0005-0000-0000-000070110000}"/>
    <cellStyle name="Normal 2 3 9 5" xfId="864" xr:uid="{00000000-0005-0000-0000-000071110000}"/>
    <cellStyle name="Normal 2 3 9 5 2" xfId="3887" xr:uid="{00000000-0005-0000-0000-000072110000}"/>
    <cellStyle name="Normal 2 3 9 5 2 2" xfId="9117" xr:uid="{00000000-0005-0000-0000-000073110000}"/>
    <cellStyle name="Normal 2 3 9 5 3" xfId="6095" xr:uid="{00000000-0005-0000-0000-000074110000}"/>
    <cellStyle name="Normal 2 3 9 6" xfId="2363" xr:uid="{00000000-0005-0000-0000-000075110000}"/>
    <cellStyle name="Normal 2 3 9 6 2" xfId="7593" xr:uid="{00000000-0005-0000-0000-000076110000}"/>
    <cellStyle name="Normal 2 3 9 7" xfId="5543" xr:uid="{00000000-0005-0000-0000-000077110000}"/>
    <cellStyle name="Normal 2 4" xfId="307" xr:uid="{00000000-0005-0000-0000-000078110000}"/>
    <cellStyle name="Normal 2 4 10" xfId="308" xr:uid="{00000000-0005-0000-0000-000079110000}"/>
    <cellStyle name="Normal 2 4 10 2" xfId="309" xr:uid="{00000000-0005-0000-0000-00007A110000}"/>
    <cellStyle name="Normal 2 4 10 2 2" xfId="310" xr:uid="{00000000-0005-0000-0000-00007B110000}"/>
    <cellStyle name="Normal 2 4 10 2 2 2" xfId="2178" xr:uid="{00000000-0005-0000-0000-00007C110000}"/>
    <cellStyle name="Normal 2 4 10 2 2 2 2" xfId="5201" xr:uid="{00000000-0005-0000-0000-00007D110000}"/>
    <cellStyle name="Normal 2 4 10 2 2 2 2 2" xfId="10431" xr:uid="{00000000-0005-0000-0000-00007E110000}"/>
    <cellStyle name="Normal 2 4 10 2 2 2 3" xfId="3677" xr:uid="{00000000-0005-0000-0000-00007F110000}"/>
    <cellStyle name="Normal 2 4 10 2 2 2 3 2" xfId="8907" xr:uid="{00000000-0005-0000-0000-000080110000}"/>
    <cellStyle name="Normal 2 4 10 2 2 2 4" xfId="7409" xr:uid="{00000000-0005-0000-0000-000081110000}"/>
    <cellStyle name="Normal 2 4 10 2 2 3" xfId="1413" xr:uid="{00000000-0005-0000-0000-000082110000}"/>
    <cellStyle name="Normal 2 4 10 2 2 3 2" xfId="4436" xr:uid="{00000000-0005-0000-0000-000083110000}"/>
    <cellStyle name="Normal 2 4 10 2 2 3 2 2" xfId="9666" xr:uid="{00000000-0005-0000-0000-000084110000}"/>
    <cellStyle name="Normal 2 4 10 2 2 3 3" xfId="6644" xr:uid="{00000000-0005-0000-0000-000085110000}"/>
    <cellStyle name="Normal 2 4 10 2 2 4" xfId="2912" xr:uid="{00000000-0005-0000-0000-000086110000}"/>
    <cellStyle name="Normal 2 4 10 2 2 4 2" xfId="8142" xr:uid="{00000000-0005-0000-0000-000087110000}"/>
    <cellStyle name="Normal 2 4 10 2 2 5" xfId="5550" xr:uid="{00000000-0005-0000-0000-000088110000}"/>
    <cellStyle name="Normal 2 4 10 2 3" xfId="1824" xr:uid="{00000000-0005-0000-0000-000089110000}"/>
    <cellStyle name="Normal 2 4 10 2 3 2" xfId="4847" xr:uid="{00000000-0005-0000-0000-00008A110000}"/>
    <cellStyle name="Normal 2 4 10 2 3 2 2" xfId="10077" xr:uid="{00000000-0005-0000-0000-00008B110000}"/>
    <cellStyle name="Normal 2 4 10 2 3 3" xfId="3323" xr:uid="{00000000-0005-0000-0000-00008C110000}"/>
    <cellStyle name="Normal 2 4 10 2 3 3 2" xfId="8553" xr:uid="{00000000-0005-0000-0000-00008D110000}"/>
    <cellStyle name="Normal 2 4 10 2 3 4" xfId="7055" xr:uid="{00000000-0005-0000-0000-00008E110000}"/>
    <cellStyle name="Normal 2 4 10 2 4" xfId="1059" xr:uid="{00000000-0005-0000-0000-00008F110000}"/>
    <cellStyle name="Normal 2 4 10 2 4 2" xfId="4082" xr:uid="{00000000-0005-0000-0000-000090110000}"/>
    <cellStyle name="Normal 2 4 10 2 4 2 2" xfId="9312" xr:uid="{00000000-0005-0000-0000-000091110000}"/>
    <cellStyle name="Normal 2 4 10 2 4 3" xfId="6290" xr:uid="{00000000-0005-0000-0000-000092110000}"/>
    <cellStyle name="Normal 2 4 10 2 5" xfId="2558" xr:uid="{00000000-0005-0000-0000-000093110000}"/>
    <cellStyle name="Normal 2 4 10 2 5 2" xfId="7788" xr:uid="{00000000-0005-0000-0000-000094110000}"/>
    <cellStyle name="Normal 2 4 10 2 6" xfId="5549" xr:uid="{00000000-0005-0000-0000-000095110000}"/>
    <cellStyle name="Normal 2 4 10 3" xfId="311" xr:uid="{00000000-0005-0000-0000-000096110000}"/>
    <cellStyle name="Normal 2 4 10 3 2" xfId="2001" xr:uid="{00000000-0005-0000-0000-000097110000}"/>
    <cellStyle name="Normal 2 4 10 3 2 2" xfId="5024" xr:uid="{00000000-0005-0000-0000-000098110000}"/>
    <cellStyle name="Normal 2 4 10 3 2 2 2" xfId="10254" xr:uid="{00000000-0005-0000-0000-000099110000}"/>
    <cellStyle name="Normal 2 4 10 3 2 3" xfId="3500" xr:uid="{00000000-0005-0000-0000-00009A110000}"/>
    <cellStyle name="Normal 2 4 10 3 2 3 2" xfId="8730" xr:uid="{00000000-0005-0000-0000-00009B110000}"/>
    <cellStyle name="Normal 2 4 10 3 2 4" xfId="7232" xr:uid="{00000000-0005-0000-0000-00009C110000}"/>
    <cellStyle name="Normal 2 4 10 3 3" xfId="1236" xr:uid="{00000000-0005-0000-0000-00009D110000}"/>
    <cellStyle name="Normal 2 4 10 3 3 2" xfId="4259" xr:uid="{00000000-0005-0000-0000-00009E110000}"/>
    <cellStyle name="Normal 2 4 10 3 3 2 2" xfId="9489" xr:uid="{00000000-0005-0000-0000-00009F110000}"/>
    <cellStyle name="Normal 2 4 10 3 3 3" xfId="6467" xr:uid="{00000000-0005-0000-0000-0000A0110000}"/>
    <cellStyle name="Normal 2 4 10 3 4" xfId="2735" xr:uid="{00000000-0005-0000-0000-0000A1110000}"/>
    <cellStyle name="Normal 2 4 10 3 4 2" xfId="7965" xr:uid="{00000000-0005-0000-0000-0000A2110000}"/>
    <cellStyle name="Normal 2 4 10 3 5" xfId="5551" xr:uid="{00000000-0005-0000-0000-0000A3110000}"/>
    <cellStyle name="Normal 2 4 10 4" xfId="1647" xr:uid="{00000000-0005-0000-0000-0000A4110000}"/>
    <cellStyle name="Normal 2 4 10 4 2" xfId="4670" xr:uid="{00000000-0005-0000-0000-0000A5110000}"/>
    <cellStyle name="Normal 2 4 10 4 2 2" xfId="9900" xr:uid="{00000000-0005-0000-0000-0000A6110000}"/>
    <cellStyle name="Normal 2 4 10 4 3" xfId="3146" xr:uid="{00000000-0005-0000-0000-0000A7110000}"/>
    <cellStyle name="Normal 2 4 10 4 3 2" xfId="8376" xr:uid="{00000000-0005-0000-0000-0000A8110000}"/>
    <cellStyle name="Normal 2 4 10 4 4" xfId="6878" xr:uid="{00000000-0005-0000-0000-0000A9110000}"/>
    <cellStyle name="Normal 2 4 10 5" xfId="882" xr:uid="{00000000-0005-0000-0000-0000AA110000}"/>
    <cellStyle name="Normal 2 4 10 5 2" xfId="3905" xr:uid="{00000000-0005-0000-0000-0000AB110000}"/>
    <cellStyle name="Normal 2 4 10 5 2 2" xfId="9135" xr:uid="{00000000-0005-0000-0000-0000AC110000}"/>
    <cellStyle name="Normal 2 4 10 5 3" xfId="6113" xr:uid="{00000000-0005-0000-0000-0000AD110000}"/>
    <cellStyle name="Normal 2 4 10 6" xfId="2381" xr:uid="{00000000-0005-0000-0000-0000AE110000}"/>
    <cellStyle name="Normal 2 4 10 6 2" xfId="7611" xr:uid="{00000000-0005-0000-0000-0000AF110000}"/>
    <cellStyle name="Normal 2 4 10 7" xfId="5548" xr:uid="{00000000-0005-0000-0000-0000B0110000}"/>
    <cellStyle name="Normal 2 4 11" xfId="312" xr:uid="{00000000-0005-0000-0000-0000B1110000}"/>
    <cellStyle name="Normal 2 4 11 2" xfId="313" xr:uid="{00000000-0005-0000-0000-0000B2110000}"/>
    <cellStyle name="Normal 2 4 11 2 2" xfId="314" xr:uid="{00000000-0005-0000-0000-0000B3110000}"/>
    <cellStyle name="Normal 2 4 11 2 2 2" xfId="2190" xr:uid="{00000000-0005-0000-0000-0000B4110000}"/>
    <cellStyle name="Normal 2 4 11 2 2 2 2" xfId="5213" xr:uid="{00000000-0005-0000-0000-0000B5110000}"/>
    <cellStyle name="Normal 2 4 11 2 2 2 2 2" xfId="10443" xr:uid="{00000000-0005-0000-0000-0000B6110000}"/>
    <cellStyle name="Normal 2 4 11 2 2 2 3" xfId="3689" xr:uid="{00000000-0005-0000-0000-0000B7110000}"/>
    <cellStyle name="Normal 2 4 11 2 2 2 3 2" xfId="8919" xr:uid="{00000000-0005-0000-0000-0000B8110000}"/>
    <cellStyle name="Normal 2 4 11 2 2 2 4" xfId="7421" xr:uid="{00000000-0005-0000-0000-0000B9110000}"/>
    <cellStyle name="Normal 2 4 11 2 2 3" xfId="1425" xr:uid="{00000000-0005-0000-0000-0000BA110000}"/>
    <cellStyle name="Normal 2 4 11 2 2 3 2" xfId="4448" xr:uid="{00000000-0005-0000-0000-0000BB110000}"/>
    <cellStyle name="Normal 2 4 11 2 2 3 2 2" xfId="9678" xr:uid="{00000000-0005-0000-0000-0000BC110000}"/>
    <cellStyle name="Normal 2 4 11 2 2 3 3" xfId="6656" xr:uid="{00000000-0005-0000-0000-0000BD110000}"/>
    <cellStyle name="Normal 2 4 11 2 2 4" xfId="2924" xr:uid="{00000000-0005-0000-0000-0000BE110000}"/>
    <cellStyle name="Normal 2 4 11 2 2 4 2" xfId="8154" xr:uid="{00000000-0005-0000-0000-0000BF110000}"/>
    <cellStyle name="Normal 2 4 11 2 2 5" xfId="5554" xr:uid="{00000000-0005-0000-0000-0000C0110000}"/>
    <cellStyle name="Normal 2 4 11 2 3" xfId="1836" xr:uid="{00000000-0005-0000-0000-0000C1110000}"/>
    <cellStyle name="Normal 2 4 11 2 3 2" xfId="4859" xr:uid="{00000000-0005-0000-0000-0000C2110000}"/>
    <cellStyle name="Normal 2 4 11 2 3 2 2" xfId="10089" xr:uid="{00000000-0005-0000-0000-0000C3110000}"/>
    <cellStyle name="Normal 2 4 11 2 3 3" xfId="3335" xr:uid="{00000000-0005-0000-0000-0000C4110000}"/>
    <cellStyle name="Normal 2 4 11 2 3 3 2" xfId="8565" xr:uid="{00000000-0005-0000-0000-0000C5110000}"/>
    <cellStyle name="Normal 2 4 11 2 3 4" xfId="7067" xr:uid="{00000000-0005-0000-0000-0000C6110000}"/>
    <cellStyle name="Normal 2 4 11 2 4" xfId="1071" xr:uid="{00000000-0005-0000-0000-0000C7110000}"/>
    <cellStyle name="Normal 2 4 11 2 4 2" xfId="4094" xr:uid="{00000000-0005-0000-0000-0000C8110000}"/>
    <cellStyle name="Normal 2 4 11 2 4 2 2" xfId="9324" xr:uid="{00000000-0005-0000-0000-0000C9110000}"/>
    <cellStyle name="Normal 2 4 11 2 4 3" xfId="6302" xr:uid="{00000000-0005-0000-0000-0000CA110000}"/>
    <cellStyle name="Normal 2 4 11 2 5" xfId="2570" xr:uid="{00000000-0005-0000-0000-0000CB110000}"/>
    <cellStyle name="Normal 2 4 11 2 5 2" xfId="7800" xr:uid="{00000000-0005-0000-0000-0000CC110000}"/>
    <cellStyle name="Normal 2 4 11 2 6" xfId="5553" xr:uid="{00000000-0005-0000-0000-0000CD110000}"/>
    <cellStyle name="Normal 2 4 11 3" xfId="315" xr:uid="{00000000-0005-0000-0000-0000CE110000}"/>
    <cellStyle name="Normal 2 4 11 3 2" xfId="2013" xr:uid="{00000000-0005-0000-0000-0000CF110000}"/>
    <cellStyle name="Normal 2 4 11 3 2 2" xfId="5036" xr:uid="{00000000-0005-0000-0000-0000D0110000}"/>
    <cellStyle name="Normal 2 4 11 3 2 2 2" xfId="10266" xr:uid="{00000000-0005-0000-0000-0000D1110000}"/>
    <cellStyle name="Normal 2 4 11 3 2 3" xfId="3512" xr:uid="{00000000-0005-0000-0000-0000D2110000}"/>
    <cellStyle name="Normal 2 4 11 3 2 3 2" xfId="8742" xr:uid="{00000000-0005-0000-0000-0000D3110000}"/>
    <cellStyle name="Normal 2 4 11 3 2 4" xfId="7244" xr:uid="{00000000-0005-0000-0000-0000D4110000}"/>
    <cellStyle name="Normal 2 4 11 3 3" xfId="1248" xr:uid="{00000000-0005-0000-0000-0000D5110000}"/>
    <cellStyle name="Normal 2 4 11 3 3 2" xfId="4271" xr:uid="{00000000-0005-0000-0000-0000D6110000}"/>
    <cellStyle name="Normal 2 4 11 3 3 2 2" xfId="9501" xr:uid="{00000000-0005-0000-0000-0000D7110000}"/>
    <cellStyle name="Normal 2 4 11 3 3 3" xfId="6479" xr:uid="{00000000-0005-0000-0000-0000D8110000}"/>
    <cellStyle name="Normal 2 4 11 3 4" xfId="2747" xr:uid="{00000000-0005-0000-0000-0000D9110000}"/>
    <cellStyle name="Normal 2 4 11 3 4 2" xfId="7977" xr:uid="{00000000-0005-0000-0000-0000DA110000}"/>
    <cellStyle name="Normal 2 4 11 3 5" xfId="5555" xr:uid="{00000000-0005-0000-0000-0000DB110000}"/>
    <cellStyle name="Normal 2 4 11 4" xfId="1659" xr:uid="{00000000-0005-0000-0000-0000DC110000}"/>
    <cellStyle name="Normal 2 4 11 4 2" xfId="4682" xr:uid="{00000000-0005-0000-0000-0000DD110000}"/>
    <cellStyle name="Normal 2 4 11 4 2 2" xfId="9912" xr:uid="{00000000-0005-0000-0000-0000DE110000}"/>
    <cellStyle name="Normal 2 4 11 4 3" xfId="3158" xr:uid="{00000000-0005-0000-0000-0000DF110000}"/>
    <cellStyle name="Normal 2 4 11 4 3 2" xfId="8388" xr:uid="{00000000-0005-0000-0000-0000E0110000}"/>
    <cellStyle name="Normal 2 4 11 4 4" xfId="6890" xr:uid="{00000000-0005-0000-0000-0000E1110000}"/>
    <cellStyle name="Normal 2 4 11 5" xfId="894" xr:uid="{00000000-0005-0000-0000-0000E2110000}"/>
    <cellStyle name="Normal 2 4 11 5 2" xfId="3917" xr:uid="{00000000-0005-0000-0000-0000E3110000}"/>
    <cellStyle name="Normal 2 4 11 5 2 2" xfId="9147" xr:uid="{00000000-0005-0000-0000-0000E4110000}"/>
    <cellStyle name="Normal 2 4 11 5 3" xfId="6125" xr:uid="{00000000-0005-0000-0000-0000E5110000}"/>
    <cellStyle name="Normal 2 4 11 6" xfId="2393" xr:uid="{00000000-0005-0000-0000-0000E6110000}"/>
    <cellStyle name="Normal 2 4 11 6 2" xfId="7623" xr:uid="{00000000-0005-0000-0000-0000E7110000}"/>
    <cellStyle name="Normal 2 4 11 7" xfId="5552" xr:uid="{00000000-0005-0000-0000-0000E8110000}"/>
    <cellStyle name="Normal 2 4 12" xfId="316" xr:uid="{00000000-0005-0000-0000-0000E9110000}"/>
    <cellStyle name="Normal 2 4 12 2" xfId="317" xr:uid="{00000000-0005-0000-0000-0000EA110000}"/>
    <cellStyle name="Normal 2 4 12 2 2" xfId="2025" xr:uid="{00000000-0005-0000-0000-0000EB110000}"/>
    <cellStyle name="Normal 2 4 12 2 2 2" xfId="5048" xr:uid="{00000000-0005-0000-0000-0000EC110000}"/>
    <cellStyle name="Normal 2 4 12 2 2 2 2" xfId="10278" xr:uid="{00000000-0005-0000-0000-0000ED110000}"/>
    <cellStyle name="Normal 2 4 12 2 2 3" xfId="3524" xr:uid="{00000000-0005-0000-0000-0000EE110000}"/>
    <cellStyle name="Normal 2 4 12 2 2 3 2" xfId="8754" xr:uid="{00000000-0005-0000-0000-0000EF110000}"/>
    <cellStyle name="Normal 2 4 12 2 2 4" xfId="7256" xr:uid="{00000000-0005-0000-0000-0000F0110000}"/>
    <cellStyle name="Normal 2 4 12 2 3" xfId="1260" xr:uid="{00000000-0005-0000-0000-0000F1110000}"/>
    <cellStyle name="Normal 2 4 12 2 3 2" xfId="4283" xr:uid="{00000000-0005-0000-0000-0000F2110000}"/>
    <cellStyle name="Normal 2 4 12 2 3 2 2" xfId="9513" xr:uid="{00000000-0005-0000-0000-0000F3110000}"/>
    <cellStyle name="Normal 2 4 12 2 3 3" xfId="6491" xr:uid="{00000000-0005-0000-0000-0000F4110000}"/>
    <cellStyle name="Normal 2 4 12 2 4" xfId="2759" xr:uid="{00000000-0005-0000-0000-0000F5110000}"/>
    <cellStyle name="Normal 2 4 12 2 4 2" xfId="7989" xr:uid="{00000000-0005-0000-0000-0000F6110000}"/>
    <cellStyle name="Normal 2 4 12 2 5" xfId="5557" xr:uid="{00000000-0005-0000-0000-0000F7110000}"/>
    <cellStyle name="Normal 2 4 12 3" xfId="1671" xr:uid="{00000000-0005-0000-0000-0000F8110000}"/>
    <cellStyle name="Normal 2 4 12 3 2" xfId="4694" xr:uid="{00000000-0005-0000-0000-0000F9110000}"/>
    <cellStyle name="Normal 2 4 12 3 2 2" xfId="9924" xr:uid="{00000000-0005-0000-0000-0000FA110000}"/>
    <cellStyle name="Normal 2 4 12 3 3" xfId="3170" xr:uid="{00000000-0005-0000-0000-0000FB110000}"/>
    <cellStyle name="Normal 2 4 12 3 3 2" xfId="8400" xr:uid="{00000000-0005-0000-0000-0000FC110000}"/>
    <cellStyle name="Normal 2 4 12 3 4" xfId="6902" xr:uid="{00000000-0005-0000-0000-0000FD110000}"/>
    <cellStyle name="Normal 2 4 12 4" xfId="906" xr:uid="{00000000-0005-0000-0000-0000FE110000}"/>
    <cellStyle name="Normal 2 4 12 4 2" xfId="3929" xr:uid="{00000000-0005-0000-0000-0000FF110000}"/>
    <cellStyle name="Normal 2 4 12 4 2 2" xfId="9159" xr:uid="{00000000-0005-0000-0000-000000120000}"/>
    <cellStyle name="Normal 2 4 12 4 3" xfId="6137" xr:uid="{00000000-0005-0000-0000-000001120000}"/>
    <cellStyle name="Normal 2 4 12 5" xfId="2405" xr:uid="{00000000-0005-0000-0000-000002120000}"/>
    <cellStyle name="Normal 2 4 12 5 2" xfId="7635" xr:uid="{00000000-0005-0000-0000-000003120000}"/>
    <cellStyle name="Normal 2 4 12 6" xfId="5556" xr:uid="{00000000-0005-0000-0000-000004120000}"/>
    <cellStyle name="Normal 2 4 13" xfId="318" xr:uid="{00000000-0005-0000-0000-000005120000}"/>
    <cellStyle name="Normal 2 4 13 2" xfId="1848" xr:uid="{00000000-0005-0000-0000-000006120000}"/>
    <cellStyle name="Normal 2 4 13 2 2" xfId="4871" xr:uid="{00000000-0005-0000-0000-000007120000}"/>
    <cellStyle name="Normal 2 4 13 2 2 2" xfId="10101" xr:uid="{00000000-0005-0000-0000-000008120000}"/>
    <cellStyle name="Normal 2 4 13 2 3" xfId="3347" xr:uid="{00000000-0005-0000-0000-000009120000}"/>
    <cellStyle name="Normal 2 4 13 2 3 2" xfId="8577" xr:uid="{00000000-0005-0000-0000-00000A120000}"/>
    <cellStyle name="Normal 2 4 13 2 4" xfId="7079" xr:uid="{00000000-0005-0000-0000-00000B120000}"/>
    <cellStyle name="Normal 2 4 13 3" xfId="1083" xr:uid="{00000000-0005-0000-0000-00000C120000}"/>
    <cellStyle name="Normal 2 4 13 3 2" xfId="4106" xr:uid="{00000000-0005-0000-0000-00000D120000}"/>
    <cellStyle name="Normal 2 4 13 3 2 2" xfId="9336" xr:uid="{00000000-0005-0000-0000-00000E120000}"/>
    <cellStyle name="Normal 2 4 13 3 3" xfId="6314" xr:uid="{00000000-0005-0000-0000-00000F120000}"/>
    <cellStyle name="Normal 2 4 13 4" xfId="2582" xr:uid="{00000000-0005-0000-0000-000010120000}"/>
    <cellStyle name="Normal 2 4 13 4 2" xfId="7812" xr:uid="{00000000-0005-0000-0000-000011120000}"/>
    <cellStyle name="Normal 2 4 13 5" xfId="5558" xr:uid="{00000000-0005-0000-0000-000012120000}"/>
    <cellStyle name="Normal 2 4 14" xfId="1493" xr:uid="{00000000-0005-0000-0000-000013120000}"/>
    <cellStyle name="Normal 2 4 14 2" xfId="4516" xr:uid="{00000000-0005-0000-0000-000014120000}"/>
    <cellStyle name="Normal 2 4 14 2 2" xfId="9746" xr:uid="{00000000-0005-0000-0000-000015120000}"/>
    <cellStyle name="Normal 2 4 14 3" xfId="2992" xr:uid="{00000000-0005-0000-0000-000016120000}"/>
    <cellStyle name="Normal 2 4 14 3 2" xfId="8222" xr:uid="{00000000-0005-0000-0000-000017120000}"/>
    <cellStyle name="Normal 2 4 14 4" xfId="6724" xr:uid="{00000000-0005-0000-0000-000018120000}"/>
    <cellStyle name="Normal 2 4 15" xfId="1435" xr:uid="{00000000-0005-0000-0000-000019120000}"/>
    <cellStyle name="Normal 2 4 15 2" xfId="4458" xr:uid="{00000000-0005-0000-0000-00001A120000}"/>
    <cellStyle name="Normal 2 4 15 2 2" xfId="9688" xr:uid="{00000000-0005-0000-0000-00001B120000}"/>
    <cellStyle name="Normal 2 4 15 3" xfId="2934" xr:uid="{00000000-0005-0000-0000-00001C120000}"/>
    <cellStyle name="Normal 2 4 15 3 2" xfId="8164" xr:uid="{00000000-0005-0000-0000-00001D120000}"/>
    <cellStyle name="Normal 2 4 15 4" xfId="6666" xr:uid="{00000000-0005-0000-0000-00001E120000}"/>
    <cellStyle name="Normal 2 4 16" xfId="2202" xr:uid="{00000000-0005-0000-0000-00001F120000}"/>
    <cellStyle name="Normal 2 4 16 2" xfId="5225" xr:uid="{00000000-0005-0000-0000-000020120000}"/>
    <cellStyle name="Normal 2 4 16 2 2" xfId="10455" xr:uid="{00000000-0005-0000-0000-000021120000}"/>
    <cellStyle name="Normal 2 4 16 3" xfId="3701" xr:uid="{00000000-0005-0000-0000-000022120000}"/>
    <cellStyle name="Normal 2 4 16 3 2" xfId="8931" xr:uid="{00000000-0005-0000-0000-000023120000}"/>
    <cellStyle name="Normal 2 4 16 4" xfId="7433" xr:uid="{00000000-0005-0000-0000-000024120000}"/>
    <cellStyle name="Normal 2 4 17" xfId="2216" xr:uid="{00000000-0005-0000-0000-000025120000}"/>
    <cellStyle name="Normal 2 4 17 2" xfId="5238" xr:uid="{00000000-0005-0000-0000-000026120000}"/>
    <cellStyle name="Normal 2 4 17 2 2" xfId="10468" xr:uid="{00000000-0005-0000-0000-000027120000}"/>
    <cellStyle name="Normal 2 4 17 3" xfId="3714" xr:uid="{00000000-0005-0000-0000-000028120000}"/>
    <cellStyle name="Normal 2 4 17 3 2" xfId="8944" xr:uid="{00000000-0005-0000-0000-000029120000}"/>
    <cellStyle name="Normal 2 4 17 4" xfId="7446" xr:uid="{00000000-0005-0000-0000-00002A120000}"/>
    <cellStyle name="Normal 2 4 18" xfId="728" xr:uid="{00000000-0005-0000-0000-00002B120000}"/>
    <cellStyle name="Normal 2 4 18 2" xfId="3727" xr:uid="{00000000-0005-0000-0000-00002C120000}"/>
    <cellStyle name="Normal 2 4 18 2 2" xfId="8957" xr:uid="{00000000-0005-0000-0000-00002D120000}"/>
    <cellStyle name="Normal 2 4 18 3" xfId="5959" xr:uid="{00000000-0005-0000-0000-00002E120000}"/>
    <cellStyle name="Normal 2 4 19" xfId="3740" xr:uid="{00000000-0005-0000-0000-00002F120000}"/>
    <cellStyle name="Normal 2 4 19 2" xfId="8970" xr:uid="{00000000-0005-0000-0000-000030120000}"/>
    <cellStyle name="Normal 2 4 2" xfId="319" xr:uid="{00000000-0005-0000-0000-000031120000}"/>
    <cellStyle name="Normal 2 4 2 2" xfId="320" xr:uid="{00000000-0005-0000-0000-000032120000}"/>
    <cellStyle name="Normal 2 4 2 2 2" xfId="321" xr:uid="{00000000-0005-0000-0000-000033120000}"/>
    <cellStyle name="Normal 2 4 2 2 2 2" xfId="322" xr:uid="{00000000-0005-0000-0000-000034120000}"/>
    <cellStyle name="Normal 2 4 2 2 2 2 2" xfId="2119" xr:uid="{00000000-0005-0000-0000-000035120000}"/>
    <cellStyle name="Normal 2 4 2 2 2 2 2 2" xfId="5142" xr:uid="{00000000-0005-0000-0000-000036120000}"/>
    <cellStyle name="Normal 2 4 2 2 2 2 2 2 2" xfId="10372" xr:uid="{00000000-0005-0000-0000-000037120000}"/>
    <cellStyle name="Normal 2 4 2 2 2 2 2 3" xfId="3618" xr:uid="{00000000-0005-0000-0000-000038120000}"/>
    <cellStyle name="Normal 2 4 2 2 2 2 2 3 2" xfId="8848" xr:uid="{00000000-0005-0000-0000-000039120000}"/>
    <cellStyle name="Normal 2 4 2 2 2 2 2 4" xfId="7350" xr:uid="{00000000-0005-0000-0000-00003A120000}"/>
    <cellStyle name="Normal 2 4 2 2 2 2 3" xfId="1354" xr:uid="{00000000-0005-0000-0000-00003B120000}"/>
    <cellStyle name="Normal 2 4 2 2 2 2 3 2" xfId="4377" xr:uid="{00000000-0005-0000-0000-00003C120000}"/>
    <cellStyle name="Normal 2 4 2 2 2 2 3 2 2" xfId="9607" xr:uid="{00000000-0005-0000-0000-00003D120000}"/>
    <cellStyle name="Normal 2 4 2 2 2 2 3 3" xfId="6585" xr:uid="{00000000-0005-0000-0000-00003E120000}"/>
    <cellStyle name="Normal 2 4 2 2 2 2 4" xfId="2853" xr:uid="{00000000-0005-0000-0000-00003F120000}"/>
    <cellStyle name="Normal 2 4 2 2 2 2 4 2" xfId="8083" xr:uid="{00000000-0005-0000-0000-000040120000}"/>
    <cellStyle name="Normal 2 4 2 2 2 2 5" xfId="5562" xr:uid="{00000000-0005-0000-0000-000041120000}"/>
    <cellStyle name="Normal 2 4 2 2 2 3" xfId="1765" xr:uid="{00000000-0005-0000-0000-000042120000}"/>
    <cellStyle name="Normal 2 4 2 2 2 3 2" xfId="4788" xr:uid="{00000000-0005-0000-0000-000043120000}"/>
    <cellStyle name="Normal 2 4 2 2 2 3 2 2" xfId="10018" xr:uid="{00000000-0005-0000-0000-000044120000}"/>
    <cellStyle name="Normal 2 4 2 2 2 3 3" xfId="3264" xr:uid="{00000000-0005-0000-0000-000045120000}"/>
    <cellStyle name="Normal 2 4 2 2 2 3 3 2" xfId="8494" xr:uid="{00000000-0005-0000-0000-000046120000}"/>
    <cellStyle name="Normal 2 4 2 2 2 3 4" xfId="6996" xr:uid="{00000000-0005-0000-0000-000047120000}"/>
    <cellStyle name="Normal 2 4 2 2 2 4" xfId="1000" xr:uid="{00000000-0005-0000-0000-000048120000}"/>
    <cellStyle name="Normal 2 4 2 2 2 4 2" xfId="4023" xr:uid="{00000000-0005-0000-0000-000049120000}"/>
    <cellStyle name="Normal 2 4 2 2 2 4 2 2" xfId="9253" xr:uid="{00000000-0005-0000-0000-00004A120000}"/>
    <cellStyle name="Normal 2 4 2 2 2 4 3" xfId="6231" xr:uid="{00000000-0005-0000-0000-00004B120000}"/>
    <cellStyle name="Normal 2 4 2 2 2 5" xfId="2499" xr:uid="{00000000-0005-0000-0000-00004C120000}"/>
    <cellStyle name="Normal 2 4 2 2 2 5 2" xfId="7729" xr:uid="{00000000-0005-0000-0000-00004D120000}"/>
    <cellStyle name="Normal 2 4 2 2 2 6" xfId="5561" xr:uid="{00000000-0005-0000-0000-00004E120000}"/>
    <cellStyle name="Normal 2 4 2 2 3" xfId="323" xr:uid="{00000000-0005-0000-0000-00004F120000}"/>
    <cellStyle name="Normal 2 4 2 2 3 2" xfId="1942" xr:uid="{00000000-0005-0000-0000-000050120000}"/>
    <cellStyle name="Normal 2 4 2 2 3 2 2" xfId="4965" xr:uid="{00000000-0005-0000-0000-000051120000}"/>
    <cellStyle name="Normal 2 4 2 2 3 2 2 2" xfId="10195" xr:uid="{00000000-0005-0000-0000-000052120000}"/>
    <cellStyle name="Normal 2 4 2 2 3 2 3" xfId="3441" xr:uid="{00000000-0005-0000-0000-000053120000}"/>
    <cellStyle name="Normal 2 4 2 2 3 2 3 2" xfId="8671" xr:uid="{00000000-0005-0000-0000-000054120000}"/>
    <cellStyle name="Normal 2 4 2 2 3 2 4" xfId="7173" xr:uid="{00000000-0005-0000-0000-000055120000}"/>
    <cellStyle name="Normal 2 4 2 2 3 3" xfId="1177" xr:uid="{00000000-0005-0000-0000-000056120000}"/>
    <cellStyle name="Normal 2 4 2 2 3 3 2" xfId="4200" xr:uid="{00000000-0005-0000-0000-000057120000}"/>
    <cellStyle name="Normal 2 4 2 2 3 3 2 2" xfId="9430" xr:uid="{00000000-0005-0000-0000-000058120000}"/>
    <cellStyle name="Normal 2 4 2 2 3 3 3" xfId="6408" xr:uid="{00000000-0005-0000-0000-000059120000}"/>
    <cellStyle name="Normal 2 4 2 2 3 4" xfId="2676" xr:uid="{00000000-0005-0000-0000-00005A120000}"/>
    <cellStyle name="Normal 2 4 2 2 3 4 2" xfId="7906" xr:uid="{00000000-0005-0000-0000-00005B120000}"/>
    <cellStyle name="Normal 2 4 2 2 3 5" xfId="5563" xr:uid="{00000000-0005-0000-0000-00005C120000}"/>
    <cellStyle name="Normal 2 4 2 2 4" xfId="1588" xr:uid="{00000000-0005-0000-0000-00005D120000}"/>
    <cellStyle name="Normal 2 4 2 2 4 2" xfId="4611" xr:uid="{00000000-0005-0000-0000-00005E120000}"/>
    <cellStyle name="Normal 2 4 2 2 4 2 2" xfId="9841" xr:uid="{00000000-0005-0000-0000-00005F120000}"/>
    <cellStyle name="Normal 2 4 2 2 4 3" xfId="3087" xr:uid="{00000000-0005-0000-0000-000060120000}"/>
    <cellStyle name="Normal 2 4 2 2 4 3 2" xfId="8317" xr:uid="{00000000-0005-0000-0000-000061120000}"/>
    <cellStyle name="Normal 2 4 2 2 4 4" xfId="6819" xr:uid="{00000000-0005-0000-0000-000062120000}"/>
    <cellStyle name="Normal 2 4 2 2 5" xfId="823" xr:uid="{00000000-0005-0000-0000-000063120000}"/>
    <cellStyle name="Normal 2 4 2 2 5 2" xfId="3846" xr:uid="{00000000-0005-0000-0000-000064120000}"/>
    <cellStyle name="Normal 2 4 2 2 5 2 2" xfId="9076" xr:uid="{00000000-0005-0000-0000-000065120000}"/>
    <cellStyle name="Normal 2 4 2 2 5 3" xfId="6054" xr:uid="{00000000-0005-0000-0000-000066120000}"/>
    <cellStyle name="Normal 2 4 2 2 6" xfId="2322" xr:uid="{00000000-0005-0000-0000-000067120000}"/>
    <cellStyle name="Normal 2 4 2 2 6 2" xfId="7552" xr:uid="{00000000-0005-0000-0000-000068120000}"/>
    <cellStyle name="Normal 2 4 2 2 7" xfId="5560" xr:uid="{00000000-0005-0000-0000-000069120000}"/>
    <cellStyle name="Normal 2 4 2 3" xfId="324" xr:uid="{00000000-0005-0000-0000-00006A120000}"/>
    <cellStyle name="Normal 2 4 2 3 2" xfId="325" xr:uid="{00000000-0005-0000-0000-00006B120000}"/>
    <cellStyle name="Normal 2 4 2 3 2 2" xfId="2037" xr:uid="{00000000-0005-0000-0000-00006C120000}"/>
    <cellStyle name="Normal 2 4 2 3 2 2 2" xfId="5060" xr:uid="{00000000-0005-0000-0000-00006D120000}"/>
    <cellStyle name="Normal 2 4 2 3 2 2 2 2" xfId="10290" xr:uid="{00000000-0005-0000-0000-00006E120000}"/>
    <cellStyle name="Normal 2 4 2 3 2 2 3" xfId="3536" xr:uid="{00000000-0005-0000-0000-00006F120000}"/>
    <cellStyle name="Normal 2 4 2 3 2 2 3 2" xfId="8766" xr:uid="{00000000-0005-0000-0000-000070120000}"/>
    <cellStyle name="Normal 2 4 2 3 2 2 4" xfId="7268" xr:uid="{00000000-0005-0000-0000-000071120000}"/>
    <cellStyle name="Normal 2 4 2 3 2 3" xfId="1272" xr:uid="{00000000-0005-0000-0000-000072120000}"/>
    <cellStyle name="Normal 2 4 2 3 2 3 2" xfId="4295" xr:uid="{00000000-0005-0000-0000-000073120000}"/>
    <cellStyle name="Normal 2 4 2 3 2 3 2 2" xfId="9525" xr:uid="{00000000-0005-0000-0000-000074120000}"/>
    <cellStyle name="Normal 2 4 2 3 2 3 3" xfId="6503" xr:uid="{00000000-0005-0000-0000-000075120000}"/>
    <cellStyle name="Normal 2 4 2 3 2 4" xfId="2771" xr:uid="{00000000-0005-0000-0000-000076120000}"/>
    <cellStyle name="Normal 2 4 2 3 2 4 2" xfId="8001" xr:uid="{00000000-0005-0000-0000-000077120000}"/>
    <cellStyle name="Normal 2 4 2 3 2 5" xfId="5565" xr:uid="{00000000-0005-0000-0000-000078120000}"/>
    <cellStyle name="Normal 2 4 2 3 3" xfId="1683" xr:uid="{00000000-0005-0000-0000-000079120000}"/>
    <cellStyle name="Normal 2 4 2 3 3 2" xfId="4706" xr:uid="{00000000-0005-0000-0000-00007A120000}"/>
    <cellStyle name="Normal 2 4 2 3 3 2 2" xfId="9936" xr:uid="{00000000-0005-0000-0000-00007B120000}"/>
    <cellStyle name="Normal 2 4 2 3 3 3" xfId="3182" xr:uid="{00000000-0005-0000-0000-00007C120000}"/>
    <cellStyle name="Normal 2 4 2 3 3 3 2" xfId="8412" xr:uid="{00000000-0005-0000-0000-00007D120000}"/>
    <cellStyle name="Normal 2 4 2 3 3 4" xfId="6914" xr:uid="{00000000-0005-0000-0000-00007E120000}"/>
    <cellStyle name="Normal 2 4 2 3 4" xfId="918" xr:uid="{00000000-0005-0000-0000-00007F120000}"/>
    <cellStyle name="Normal 2 4 2 3 4 2" xfId="3941" xr:uid="{00000000-0005-0000-0000-000080120000}"/>
    <cellStyle name="Normal 2 4 2 3 4 2 2" xfId="9171" xr:uid="{00000000-0005-0000-0000-000081120000}"/>
    <cellStyle name="Normal 2 4 2 3 4 3" xfId="6149" xr:uid="{00000000-0005-0000-0000-000082120000}"/>
    <cellStyle name="Normal 2 4 2 3 5" xfId="2417" xr:uid="{00000000-0005-0000-0000-000083120000}"/>
    <cellStyle name="Normal 2 4 2 3 5 2" xfId="7647" xr:uid="{00000000-0005-0000-0000-000084120000}"/>
    <cellStyle name="Normal 2 4 2 3 6" xfId="5564" xr:uid="{00000000-0005-0000-0000-000085120000}"/>
    <cellStyle name="Normal 2 4 2 4" xfId="326" xr:uid="{00000000-0005-0000-0000-000086120000}"/>
    <cellStyle name="Normal 2 4 2 4 2" xfId="1860" xr:uid="{00000000-0005-0000-0000-000087120000}"/>
    <cellStyle name="Normal 2 4 2 4 2 2" xfId="4883" xr:uid="{00000000-0005-0000-0000-000088120000}"/>
    <cellStyle name="Normal 2 4 2 4 2 2 2" xfId="10113" xr:uid="{00000000-0005-0000-0000-000089120000}"/>
    <cellStyle name="Normal 2 4 2 4 2 3" xfId="3359" xr:uid="{00000000-0005-0000-0000-00008A120000}"/>
    <cellStyle name="Normal 2 4 2 4 2 3 2" xfId="8589" xr:uid="{00000000-0005-0000-0000-00008B120000}"/>
    <cellStyle name="Normal 2 4 2 4 2 4" xfId="7091" xr:uid="{00000000-0005-0000-0000-00008C120000}"/>
    <cellStyle name="Normal 2 4 2 4 3" xfId="1095" xr:uid="{00000000-0005-0000-0000-00008D120000}"/>
    <cellStyle name="Normal 2 4 2 4 3 2" xfId="4118" xr:uid="{00000000-0005-0000-0000-00008E120000}"/>
    <cellStyle name="Normal 2 4 2 4 3 2 2" xfId="9348" xr:uid="{00000000-0005-0000-0000-00008F120000}"/>
    <cellStyle name="Normal 2 4 2 4 3 3" xfId="6326" xr:uid="{00000000-0005-0000-0000-000090120000}"/>
    <cellStyle name="Normal 2 4 2 4 4" xfId="2594" xr:uid="{00000000-0005-0000-0000-000091120000}"/>
    <cellStyle name="Normal 2 4 2 4 4 2" xfId="7824" xr:uid="{00000000-0005-0000-0000-000092120000}"/>
    <cellStyle name="Normal 2 4 2 4 5" xfId="5566" xr:uid="{00000000-0005-0000-0000-000093120000}"/>
    <cellStyle name="Normal 2 4 2 5" xfId="1506" xr:uid="{00000000-0005-0000-0000-000094120000}"/>
    <cellStyle name="Normal 2 4 2 5 2" xfId="4529" xr:uid="{00000000-0005-0000-0000-000095120000}"/>
    <cellStyle name="Normal 2 4 2 5 2 2" xfId="9759" xr:uid="{00000000-0005-0000-0000-000096120000}"/>
    <cellStyle name="Normal 2 4 2 5 3" xfId="3005" xr:uid="{00000000-0005-0000-0000-000097120000}"/>
    <cellStyle name="Normal 2 4 2 5 3 2" xfId="8235" xr:uid="{00000000-0005-0000-0000-000098120000}"/>
    <cellStyle name="Normal 2 4 2 5 4" xfId="6737" xr:uid="{00000000-0005-0000-0000-000099120000}"/>
    <cellStyle name="Normal 2 4 2 6" xfId="1448" xr:uid="{00000000-0005-0000-0000-00009A120000}"/>
    <cellStyle name="Normal 2 4 2 6 2" xfId="4471" xr:uid="{00000000-0005-0000-0000-00009B120000}"/>
    <cellStyle name="Normal 2 4 2 6 2 2" xfId="9701" xr:uid="{00000000-0005-0000-0000-00009C120000}"/>
    <cellStyle name="Normal 2 4 2 6 3" xfId="2947" xr:uid="{00000000-0005-0000-0000-00009D120000}"/>
    <cellStyle name="Normal 2 4 2 6 3 2" xfId="8177" xr:uid="{00000000-0005-0000-0000-00009E120000}"/>
    <cellStyle name="Normal 2 4 2 6 4" xfId="6679" xr:uid="{00000000-0005-0000-0000-00009F120000}"/>
    <cellStyle name="Normal 2 4 2 7" xfId="741" xr:uid="{00000000-0005-0000-0000-0000A0120000}"/>
    <cellStyle name="Normal 2 4 2 7 2" xfId="3764" xr:uid="{00000000-0005-0000-0000-0000A1120000}"/>
    <cellStyle name="Normal 2 4 2 7 2 2" xfId="8994" xr:uid="{00000000-0005-0000-0000-0000A2120000}"/>
    <cellStyle name="Normal 2 4 2 7 3" xfId="5972" xr:uid="{00000000-0005-0000-0000-0000A3120000}"/>
    <cellStyle name="Normal 2 4 2 8" xfId="2240" xr:uid="{00000000-0005-0000-0000-0000A4120000}"/>
    <cellStyle name="Normal 2 4 2 8 2" xfId="7470" xr:uid="{00000000-0005-0000-0000-0000A5120000}"/>
    <cellStyle name="Normal 2 4 2 9" xfId="5559" xr:uid="{00000000-0005-0000-0000-0000A6120000}"/>
    <cellStyle name="Normal 2 4 20" xfId="3751" xr:uid="{00000000-0005-0000-0000-0000A7120000}"/>
    <cellStyle name="Normal 2 4 20 2" xfId="8981" xr:uid="{00000000-0005-0000-0000-0000A8120000}"/>
    <cellStyle name="Normal 2 4 21" xfId="2227" xr:uid="{00000000-0005-0000-0000-0000A9120000}"/>
    <cellStyle name="Normal 2 4 21 2" xfId="7457" xr:uid="{00000000-0005-0000-0000-0000AA120000}"/>
    <cellStyle name="Normal 2 4 22" xfId="5547" xr:uid="{00000000-0005-0000-0000-0000AB120000}"/>
    <cellStyle name="Normal 2 4 3" xfId="327" xr:uid="{00000000-0005-0000-0000-0000AC120000}"/>
    <cellStyle name="Normal 2 4 3 2" xfId="328" xr:uid="{00000000-0005-0000-0000-0000AD120000}"/>
    <cellStyle name="Normal 2 4 3 2 2" xfId="329" xr:uid="{00000000-0005-0000-0000-0000AE120000}"/>
    <cellStyle name="Normal 2 4 3 2 2 2" xfId="330" xr:uid="{00000000-0005-0000-0000-0000AF120000}"/>
    <cellStyle name="Normal 2 4 3 2 2 2 2" xfId="2131" xr:uid="{00000000-0005-0000-0000-0000B0120000}"/>
    <cellStyle name="Normal 2 4 3 2 2 2 2 2" xfId="5154" xr:uid="{00000000-0005-0000-0000-0000B1120000}"/>
    <cellStyle name="Normal 2 4 3 2 2 2 2 2 2" xfId="10384" xr:uid="{00000000-0005-0000-0000-0000B2120000}"/>
    <cellStyle name="Normal 2 4 3 2 2 2 2 3" xfId="3630" xr:uid="{00000000-0005-0000-0000-0000B3120000}"/>
    <cellStyle name="Normal 2 4 3 2 2 2 2 3 2" xfId="8860" xr:uid="{00000000-0005-0000-0000-0000B4120000}"/>
    <cellStyle name="Normal 2 4 3 2 2 2 2 4" xfId="7362" xr:uid="{00000000-0005-0000-0000-0000B5120000}"/>
    <cellStyle name="Normal 2 4 3 2 2 2 3" xfId="1366" xr:uid="{00000000-0005-0000-0000-0000B6120000}"/>
    <cellStyle name="Normal 2 4 3 2 2 2 3 2" xfId="4389" xr:uid="{00000000-0005-0000-0000-0000B7120000}"/>
    <cellStyle name="Normal 2 4 3 2 2 2 3 2 2" xfId="9619" xr:uid="{00000000-0005-0000-0000-0000B8120000}"/>
    <cellStyle name="Normal 2 4 3 2 2 2 3 3" xfId="6597" xr:uid="{00000000-0005-0000-0000-0000B9120000}"/>
    <cellStyle name="Normal 2 4 3 2 2 2 4" xfId="2865" xr:uid="{00000000-0005-0000-0000-0000BA120000}"/>
    <cellStyle name="Normal 2 4 3 2 2 2 4 2" xfId="8095" xr:uid="{00000000-0005-0000-0000-0000BB120000}"/>
    <cellStyle name="Normal 2 4 3 2 2 2 5" xfId="5570" xr:uid="{00000000-0005-0000-0000-0000BC120000}"/>
    <cellStyle name="Normal 2 4 3 2 2 3" xfId="1777" xr:uid="{00000000-0005-0000-0000-0000BD120000}"/>
    <cellStyle name="Normal 2 4 3 2 2 3 2" xfId="4800" xr:uid="{00000000-0005-0000-0000-0000BE120000}"/>
    <cellStyle name="Normal 2 4 3 2 2 3 2 2" xfId="10030" xr:uid="{00000000-0005-0000-0000-0000BF120000}"/>
    <cellStyle name="Normal 2 4 3 2 2 3 3" xfId="3276" xr:uid="{00000000-0005-0000-0000-0000C0120000}"/>
    <cellStyle name="Normal 2 4 3 2 2 3 3 2" xfId="8506" xr:uid="{00000000-0005-0000-0000-0000C1120000}"/>
    <cellStyle name="Normal 2 4 3 2 2 3 4" xfId="7008" xr:uid="{00000000-0005-0000-0000-0000C2120000}"/>
    <cellStyle name="Normal 2 4 3 2 2 4" xfId="1012" xr:uid="{00000000-0005-0000-0000-0000C3120000}"/>
    <cellStyle name="Normal 2 4 3 2 2 4 2" xfId="4035" xr:uid="{00000000-0005-0000-0000-0000C4120000}"/>
    <cellStyle name="Normal 2 4 3 2 2 4 2 2" xfId="9265" xr:uid="{00000000-0005-0000-0000-0000C5120000}"/>
    <cellStyle name="Normal 2 4 3 2 2 4 3" xfId="6243" xr:uid="{00000000-0005-0000-0000-0000C6120000}"/>
    <cellStyle name="Normal 2 4 3 2 2 5" xfId="2511" xr:uid="{00000000-0005-0000-0000-0000C7120000}"/>
    <cellStyle name="Normal 2 4 3 2 2 5 2" xfId="7741" xr:uid="{00000000-0005-0000-0000-0000C8120000}"/>
    <cellStyle name="Normal 2 4 3 2 2 6" xfId="5569" xr:uid="{00000000-0005-0000-0000-0000C9120000}"/>
    <cellStyle name="Normal 2 4 3 2 3" xfId="331" xr:uid="{00000000-0005-0000-0000-0000CA120000}"/>
    <cellStyle name="Normal 2 4 3 2 3 2" xfId="1954" xr:uid="{00000000-0005-0000-0000-0000CB120000}"/>
    <cellStyle name="Normal 2 4 3 2 3 2 2" xfId="4977" xr:uid="{00000000-0005-0000-0000-0000CC120000}"/>
    <cellStyle name="Normal 2 4 3 2 3 2 2 2" xfId="10207" xr:uid="{00000000-0005-0000-0000-0000CD120000}"/>
    <cellStyle name="Normal 2 4 3 2 3 2 3" xfId="3453" xr:uid="{00000000-0005-0000-0000-0000CE120000}"/>
    <cellStyle name="Normal 2 4 3 2 3 2 3 2" xfId="8683" xr:uid="{00000000-0005-0000-0000-0000CF120000}"/>
    <cellStyle name="Normal 2 4 3 2 3 2 4" xfId="7185" xr:uid="{00000000-0005-0000-0000-0000D0120000}"/>
    <cellStyle name="Normal 2 4 3 2 3 3" xfId="1189" xr:uid="{00000000-0005-0000-0000-0000D1120000}"/>
    <cellStyle name="Normal 2 4 3 2 3 3 2" xfId="4212" xr:uid="{00000000-0005-0000-0000-0000D2120000}"/>
    <cellStyle name="Normal 2 4 3 2 3 3 2 2" xfId="9442" xr:uid="{00000000-0005-0000-0000-0000D3120000}"/>
    <cellStyle name="Normal 2 4 3 2 3 3 3" xfId="6420" xr:uid="{00000000-0005-0000-0000-0000D4120000}"/>
    <cellStyle name="Normal 2 4 3 2 3 4" xfId="2688" xr:uid="{00000000-0005-0000-0000-0000D5120000}"/>
    <cellStyle name="Normal 2 4 3 2 3 4 2" xfId="7918" xr:uid="{00000000-0005-0000-0000-0000D6120000}"/>
    <cellStyle name="Normal 2 4 3 2 3 5" xfId="5571" xr:uid="{00000000-0005-0000-0000-0000D7120000}"/>
    <cellStyle name="Normal 2 4 3 2 4" xfId="1600" xr:uid="{00000000-0005-0000-0000-0000D8120000}"/>
    <cellStyle name="Normal 2 4 3 2 4 2" xfId="4623" xr:uid="{00000000-0005-0000-0000-0000D9120000}"/>
    <cellStyle name="Normal 2 4 3 2 4 2 2" xfId="9853" xr:uid="{00000000-0005-0000-0000-0000DA120000}"/>
    <cellStyle name="Normal 2 4 3 2 4 3" xfId="3099" xr:uid="{00000000-0005-0000-0000-0000DB120000}"/>
    <cellStyle name="Normal 2 4 3 2 4 3 2" xfId="8329" xr:uid="{00000000-0005-0000-0000-0000DC120000}"/>
    <cellStyle name="Normal 2 4 3 2 4 4" xfId="6831" xr:uid="{00000000-0005-0000-0000-0000DD120000}"/>
    <cellStyle name="Normal 2 4 3 2 5" xfId="835" xr:uid="{00000000-0005-0000-0000-0000DE120000}"/>
    <cellStyle name="Normal 2 4 3 2 5 2" xfId="3858" xr:uid="{00000000-0005-0000-0000-0000DF120000}"/>
    <cellStyle name="Normal 2 4 3 2 5 2 2" xfId="9088" xr:uid="{00000000-0005-0000-0000-0000E0120000}"/>
    <cellStyle name="Normal 2 4 3 2 5 3" xfId="6066" xr:uid="{00000000-0005-0000-0000-0000E1120000}"/>
    <cellStyle name="Normal 2 4 3 2 6" xfId="2334" xr:uid="{00000000-0005-0000-0000-0000E2120000}"/>
    <cellStyle name="Normal 2 4 3 2 6 2" xfId="7564" xr:uid="{00000000-0005-0000-0000-0000E3120000}"/>
    <cellStyle name="Normal 2 4 3 2 7" xfId="5568" xr:uid="{00000000-0005-0000-0000-0000E4120000}"/>
    <cellStyle name="Normal 2 4 3 3" xfId="332" xr:uid="{00000000-0005-0000-0000-0000E5120000}"/>
    <cellStyle name="Normal 2 4 3 3 2" xfId="333" xr:uid="{00000000-0005-0000-0000-0000E6120000}"/>
    <cellStyle name="Normal 2 4 3 3 2 2" xfId="2049" xr:uid="{00000000-0005-0000-0000-0000E7120000}"/>
    <cellStyle name="Normal 2 4 3 3 2 2 2" xfId="5072" xr:uid="{00000000-0005-0000-0000-0000E8120000}"/>
    <cellStyle name="Normal 2 4 3 3 2 2 2 2" xfId="10302" xr:uid="{00000000-0005-0000-0000-0000E9120000}"/>
    <cellStyle name="Normal 2 4 3 3 2 2 3" xfId="3548" xr:uid="{00000000-0005-0000-0000-0000EA120000}"/>
    <cellStyle name="Normal 2 4 3 3 2 2 3 2" xfId="8778" xr:uid="{00000000-0005-0000-0000-0000EB120000}"/>
    <cellStyle name="Normal 2 4 3 3 2 2 4" xfId="7280" xr:uid="{00000000-0005-0000-0000-0000EC120000}"/>
    <cellStyle name="Normal 2 4 3 3 2 3" xfId="1284" xr:uid="{00000000-0005-0000-0000-0000ED120000}"/>
    <cellStyle name="Normal 2 4 3 3 2 3 2" xfId="4307" xr:uid="{00000000-0005-0000-0000-0000EE120000}"/>
    <cellStyle name="Normal 2 4 3 3 2 3 2 2" xfId="9537" xr:uid="{00000000-0005-0000-0000-0000EF120000}"/>
    <cellStyle name="Normal 2 4 3 3 2 3 3" xfId="6515" xr:uid="{00000000-0005-0000-0000-0000F0120000}"/>
    <cellStyle name="Normal 2 4 3 3 2 4" xfId="2783" xr:uid="{00000000-0005-0000-0000-0000F1120000}"/>
    <cellStyle name="Normal 2 4 3 3 2 4 2" xfId="8013" xr:uid="{00000000-0005-0000-0000-0000F2120000}"/>
    <cellStyle name="Normal 2 4 3 3 2 5" xfId="5573" xr:uid="{00000000-0005-0000-0000-0000F3120000}"/>
    <cellStyle name="Normal 2 4 3 3 3" xfId="1695" xr:uid="{00000000-0005-0000-0000-0000F4120000}"/>
    <cellStyle name="Normal 2 4 3 3 3 2" xfId="4718" xr:uid="{00000000-0005-0000-0000-0000F5120000}"/>
    <cellStyle name="Normal 2 4 3 3 3 2 2" xfId="9948" xr:uid="{00000000-0005-0000-0000-0000F6120000}"/>
    <cellStyle name="Normal 2 4 3 3 3 3" xfId="3194" xr:uid="{00000000-0005-0000-0000-0000F7120000}"/>
    <cellStyle name="Normal 2 4 3 3 3 3 2" xfId="8424" xr:uid="{00000000-0005-0000-0000-0000F8120000}"/>
    <cellStyle name="Normal 2 4 3 3 3 4" xfId="6926" xr:uid="{00000000-0005-0000-0000-0000F9120000}"/>
    <cellStyle name="Normal 2 4 3 3 4" xfId="930" xr:uid="{00000000-0005-0000-0000-0000FA120000}"/>
    <cellStyle name="Normal 2 4 3 3 4 2" xfId="3953" xr:uid="{00000000-0005-0000-0000-0000FB120000}"/>
    <cellStyle name="Normal 2 4 3 3 4 2 2" xfId="9183" xr:uid="{00000000-0005-0000-0000-0000FC120000}"/>
    <cellStyle name="Normal 2 4 3 3 4 3" xfId="6161" xr:uid="{00000000-0005-0000-0000-0000FD120000}"/>
    <cellStyle name="Normal 2 4 3 3 5" xfId="2429" xr:uid="{00000000-0005-0000-0000-0000FE120000}"/>
    <cellStyle name="Normal 2 4 3 3 5 2" xfId="7659" xr:uid="{00000000-0005-0000-0000-0000FF120000}"/>
    <cellStyle name="Normal 2 4 3 3 6" xfId="5572" xr:uid="{00000000-0005-0000-0000-000000130000}"/>
    <cellStyle name="Normal 2 4 3 4" xfId="334" xr:uid="{00000000-0005-0000-0000-000001130000}"/>
    <cellStyle name="Normal 2 4 3 4 2" xfId="1872" xr:uid="{00000000-0005-0000-0000-000002130000}"/>
    <cellStyle name="Normal 2 4 3 4 2 2" xfId="4895" xr:uid="{00000000-0005-0000-0000-000003130000}"/>
    <cellStyle name="Normal 2 4 3 4 2 2 2" xfId="10125" xr:uid="{00000000-0005-0000-0000-000004130000}"/>
    <cellStyle name="Normal 2 4 3 4 2 3" xfId="3371" xr:uid="{00000000-0005-0000-0000-000005130000}"/>
    <cellStyle name="Normal 2 4 3 4 2 3 2" xfId="8601" xr:uid="{00000000-0005-0000-0000-000006130000}"/>
    <cellStyle name="Normal 2 4 3 4 2 4" xfId="7103" xr:uid="{00000000-0005-0000-0000-000007130000}"/>
    <cellStyle name="Normal 2 4 3 4 3" xfId="1107" xr:uid="{00000000-0005-0000-0000-000008130000}"/>
    <cellStyle name="Normal 2 4 3 4 3 2" xfId="4130" xr:uid="{00000000-0005-0000-0000-000009130000}"/>
    <cellStyle name="Normal 2 4 3 4 3 2 2" xfId="9360" xr:uid="{00000000-0005-0000-0000-00000A130000}"/>
    <cellStyle name="Normal 2 4 3 4 3 3" xfId="6338" xr:uid="{00000000-0005-0000-0000-00000B130000}"/>
    <cellStyle name="Normal 2 4 3 4 4" xfId="2606" xr:uid="{00000000-0005-0000-0000-00000C130000}"/>
    <cellStyle name="Normal 2 4 3 4 4 2" xfId="7836" xr:uid="{00000000-0005-0000-0000-00000D130000}"/>
    <cellStyle name="Normal 2 4 3 4 5" xfId="5574" xr:uid="{00000000-0005-0000-0000-00000E130000}"/>
    <cellStyle name="Normal 2 4 3 5" xfId="1518" xr:uid="{00000000-0005-0000-0000-00000F130000}"/>
    <cellStyle name="Normal 2 4 3 5 2" xfId="4541" xr:uid="{00000000-0005-0000-0000-000010130000}"/>
    <cellStyle name="Normal 2 4 3 5 2 2" xfId="9771" xr:uid="{00000000-0005-0000-0000-000011130000}"/>
    <cellStyle name="Normal 2 4 3 5 3" xfId="3017" xr:uid="{00000000-0005-0000-0000-000012130000}"/>
    <cellStyle name="Normal 2 4 3 5 3 2" xfId="8247" xr:uid="{00000000-0005-0000-0000-000013130000}"/>
    <cellStyle name="Normal 2 4 3 5 4" xfId="6749" xr:uid="{00000000-0005-0000-0000-000014130000}"/>
    <cellStyle name="Normal 2 4 3 6" xfId="1460" xr:uid="{00000000-0005-0000-0000-000015130000}"/>
    <cellStyle name="Normal 2 4 3 6 2" xfId="4483" xr:uid="{00000000-0005-0000-0000-000016130000}"/>
    <cellStyle name="Normal 2 4 3 6 2 2" xfId="9713" xr:uid="{00000000-0005-0000-0000-000017130000}"/>
    <cellStyle name="Normal 2 4 3 6 3" xfId="2959" xr:uid="{00000000-0005-0000-0000-000018130000}"/>
    <cellStyle name="Normal 2 4 3 6 3 2" xfId="8189" xr:uid="{00000000-0005-0000-0000-000019130000}"/>
    <cellStyle name="Normal 2 4 3 6 4" xfId="6691" xr:uid="{00000000-0005-0000-0000-00001A130000}"/>
    <cellStyle name="Normal 2 4 3 7" xfId="753" xr:uid="{00000000-0005-0000-0000-00001B130000}"/>
    <cellStyle name="Normal 2 4 3 7 2" xfId="3776" xr:uid="{00000000-0005-0000-0000-00001C130000}"/>
    <cellStyle name="Normal 2 4 3 7 2 2" xfId="9006" xr:uid="{00000000-0005-0000-0000-00001D130000}"/>
    <cellStyle name="Normal 2 4 3 7 3" xfId="5984" xr:uid="{00000000-0005-0000-0000-00001E130000}"/>
    <cellStyle name="Normal 2 4 3 8" xfId="2252" xr:uid="{00000000-0005-0000-0000-00001F130000}"/>
    <cellStyle name="Normal 2 4 3 8 2" xfId="7482" xr:uid="{00000000-0005-0000-0000-000020130000}"/>
    <cellStyle name="Normal 2 4 3 9" xfId="5567" xr:uid="{00000000-0005-0000-0000-000021130000}"/>
    <cellStyle name="Normal 2 4 4" xfId="335" xr:uid="{00000000-0005-0000-0000-000022130000}"/>
    <cellStyle name="Normal 2 4 4 2" xfId="336" xr:uid="{00000000-0005-0000-0000-000023130000}"/>
    <cellStyle name="Normal 2 4 4 2 2" xfId="337" xr:uid="{00000000-0005-0000-0000-000024130000}"/>
    <cellStyle name="Normal 2 4 4 2 2 2" xfId="338" xr:uid="{00000000-0005-0000-0000-000025130000}"/>
    <cellStyle name="Normal 2 4 4 2 2 2 2" xfId="2143" xr:uid="{00000000-0005-0000-0000-000026130000}"/>
    <cellStyle name="Normal 2 4 4 2 2 2 2 2" xfId="5166" xr:uid="{00000000-0005-0000-0000-000027130000}"/>
    <cellStyle name="Normal 2 4 4 2 2 2 2 2 2" xfId="10396" xr:uid="{00000000-0005-0000-0000-000028130000}"/>
    <cellStyle name="Normal 2 4 4 2 2 2 2 3" xfId="3642" xr:uid="{00000000-0005-0000-0000-000029130000}"/>
    <cellStyle name="Normal 2 4 4 2 2 2 2 3 2" xfId="8872" xr:uid="{00000000-0005-0000-0000-00002A130000}"/>
    <cellStyle name="Normal 2 4 4 2 2 2 2 4" xfId="7374" xr:uid="{00000000-0005-0000-0000-00002B130000}"/>
    <cellStyle name="Normal 2 4 4 2 2 2 3" xfId="1378" xr:uid="{00000000-0005-0000-0000-00002C130000}"/>
    <cellStyle name="Normal 2 4 4 2 2 2 3 2" xfId="4401" xr:uid="{00000000-0005-0000-0000-00002D130000}"/>
    <cellStyle name="Normal 2 4 4 2 2 2 3 2 2" xfId="9631" xr:uid="{00000000-0005-0000-0000-00002E130000}"/>
    <cellStyle name="Normal 2 4 4 2 2 2 3 3" xfId="6609" xr:uid="{00000000-0005-0000-0000-00002F130000}"/>
    <cellStyle name="Normal 2 4 4 2 2 2 4" xfId="2877" xr:uid="{00000000-0005-0000-0000-000030130000}"/>
    <cellStyle name="Normal 2 4 4 2 2 2 4 2" xfId="8107" xr:uid="{00000000-0005-0000-0000-000031130000}"/>
    <cellStyle name="Normal 2 4 4 2 2 2 5" xfId="5578" xr:uid="{00000000-0005-0000-0000-000032130000}"/>
    <cellStyle name="Normal 2 4 4 2 2 3" xfId="1789" xr:uid="{00000000-0005-0000-0000-000033130000}"/>
    <cellStyle name="Normal 2 4 4 2 2 3 2" xfId="4812" xr:uid="{00000000-0005-0000-0000-000034130000}"/>
    <cellStyle name="Normal 2 4 4 2 2 3 2 2" xfId="10042" xr:uid="{00000000-0005-0000-0000-000035130000}"/>
    <cellStyle name="Normal 2 4 4 2 2 3 3" xfId="3288" xr:uid="{00000000-0005-0000-0000-000036130000}"/>
    <cellStyle name="Normal 2 4 4 2 2 3 3 2" xfId="8518" xr:uid="{00000000-0005-0000-0000-000037130000}"/>
    <cellStyle name="Normal 2 4 4 2 2 3 4" xfId="7020" xr:uid="{00000000-0005-0000-0000-000038130000}"/>
    <cellStyle name="Normal 2 4 4 2 2 4" xfId="1024" xr:uid="{00000000-0005-0000-0000-000039130000}"/>
    <cellStyle name="Normal 2 4 4 2 2 4 2" xfId="4047" xr:uid="{00000000-0005-0000-0000-00003A130000}"/>
    <cellStyle name="Normal 2 4 4 2 2 4 2 2" xfId="9277" xr:uid="{00000000-0005-0000-0000-00003B130000}"/>
    <cellStyle name="Normal 2 4 4 2 2 4 3" xfId="6255" xr:uid="{00000000-0005-0000-0000-00003C130000}"/>
    <cellStyle name="Normal 2 4 4 2 2 5" xfId="2523" xr:uid="{00000000-0005-0000-0000-00003D130000}"/>
    <cellStyle name="Normal 2 4 4 2 2 5 2" xfId="7753" xr:uid="{00000000-0005-0000-0000-00003E130000}"/>
    <cellStyle name="Normal 2 4 4 2 2 6" xfId="5577" xr:uid="{00000000-0005-0000-0000-00003F130000}"/>
    <cellStyle name="Normal 2 4 4 2 3" xfId="339" xr:uid="{00000000-0005-0000-0000-000040130000}"/>
    <cellStyle name="Normal 2 4 4 2 3 2" xfId="1966" xr:uid="{00000000-0005-0000-0000-000041130000}"/>
    <cellStyle name="Normal 2 4 4 2 3 2 2" xfId="4989" xr:uid="{00000000-0005-0000-0000-000042130000}"/>
    <cellStyle name="Normal 2 4 4 2 3 2 2 2" xfId="10219" xr:uid="{00000000-0005-0000-0000-000043130000}"/>
    <cellStyle name="Normal 2 4 4 2 3 2 3" xfId="3465" xr:uid="{00000000-0005-0000-0000-000044130000}"/>
    <cellStyle name="Normal 2 4 4 2 3 2 3 2" xfId="8695" xr:uid="{00000000-0005-0000-0000-000045130000}"/>
    <cellStyle name="Normal 2 4 4 2 3 2 4" xfId="7197" xr:uid="{00000000-0005-0000-0000-000046130000}"/>
    <cellStyle name="Normal 2 4 4 2 3 3" xfId="1201" xr:uid="{00000000-0005-0000-0000-000047130000}"/>
    <cellStyle name="Normal 2 4 4 2 3 3 2" xfId="4224" xr:uid="{00000000-0005-0000-0000-000048130000}"/>
    <cellStyle name="Normal 2 4 4 2 3 3 2 2" xfId="9454" xr:uid="{00000000-0005-0000-0000-000049130000}"/>
    <cellStyle name="Normal 2 4 4 2 3 3 3" xfId="6432" xr:uid="{00000000-0005-0000-0000-00004A130000}"/>
    <cellStyle name="Normal 2 4 4 2 3 4" xfId="2700" xr:uid="{00000000-0005-0000-0000-00004B130000}"/>
    <cellStyle name="Normal 2 4 4 2 3 4 2" xfId="7930" xr:uid="{00000000-0005-0000-0000-00004C130000}"/>
    <cellStyle name="Normal 2 4 4 2 3 5" xfId="5579" xr:uid="{00000000-0005-0000-0000-00004D130000}"/>
    <cellStyle name="Normal 2 4 4 2 4" xfId="1612" xr:uid="{00000000-0005-0000-0000-00004E130000}"/>
    <cellStyle name="Normal 2 4 4 2 4 2" xfId="4635" xr:uid="{00000000-0005-0000-0000-00004F130000}"/>
    <cellStyle name="Normal 2 4 4 2 4 2 2" xfId="9865" xr:uid="{00000000-0005-0000-0000-000050130000}"/>
    <cellStyle name="Normal 2 4 4 2 4 3" xfId="3111" xr:uid="{00000000-0005-0000-0000-000051130000}"/>
    <cellStyle name="Normal 2 4 4 2 4 3 2" xfId="8341" xr:uid="{00000000-0005-0000-0000-000052130000}"/>
    <cellStyle name="Normal 2 4 4 2 4 4" xfId="6843" xr:uid="{00000000-0005-0000-0000-000053130000}"/>
    <cellStyle name="Normal 2 4 4 2 5" xfId="847" xr:uid="{00000000-0005-0000-0000-000054130000}"/>
    <cellStyle name="Normal 2 4 4 2 5 2" xfId="3870" xr:uid="{00000000-0005-0000-0000-000055130000}"/>
    <cellStyle name="Normal 2 4 4 2 5 2 2" xfId="9100" xr:uid="{00000000-0005-0000-0000-000056130000}"/>
    <cellStyle name="Normal 2 4 4 2 5 3" xfId="6078" xr:uid="{00000000-0005-0000-0000-000057130000}"/>
    <cellStyle name="Normal 2 4 4 2 6" xfId="2346" xr:uid="{00000000-0005-0000-0000-000058130000}"/>
    <cellStyle name="Normal 2 4 4 2 6 2" xfId="7576" xr:uid="{00000000-0005-0000-0000-000059130000}"/>
    <cellStyle name="Normal 2 4 4 2 7" xfId="5576" xr:uid="{00000000-0005-0000-0000-00005A130000}"/>
    <cellStyle name="Normal 2 4 4 3" xfId="340" xr:uid="{00000000-0005-0000-0000-00005B130000}"/>
    <cellStyle name="Normal 2 4 4 3 2" xfId="341" xr:uid="{00000000-0005-0000-0000-00005C130000}"/>
    <cellStyle name="Normal 2 4 4 3 2 2" xfId="2061" xr:uid="{00000000-0005-0000-0000-00005D130000}"/>
    <cellStyle name="Normal 2 4 4 3 2 2 2" xfId="5084" xr:uid="{00000000-0005-0000-0000-00005E130000}"/>
    <cellStyle name="Normal 2 4 4 3 2 2 2 2" xfId="10314" xr:uid="{00000000-0005-0000-0000-00005F130000}"/>
    <cellStyle name="Normal 2 4 4 3 2 2 3" xfId="3560" xr:uid="{00000000-0005-0000-0000-000060130000}"/>
    <cellStyle name="Normal 2 4 4 3 2 2 3 2" xfId="8790" xr:uid="{00000000-0005-0000-0000-000061130000}"/>
    <cellStyle name="Normal 2 4 4 3 2 2 4" xfId="7292" xr:uid="{00000000-0005-0000-0000-000062130000}"/>
    <cellStyle name="Normal 2 4 4 3 2 3" xfId="1296" xr:uid="{00000000-0005-0000-0000-000063130000}"/>
    <cellStyle name="Normal 2 4 4 3 2 3 2" xfId="4319" xr:uid="{00000000-0005-0000-0000-000064130000}"/>
    <cellStyle name="Normal 2 4 4 3 2 3 2 2" xfId="9549" xr:uid="{00000000-0005-0000-0000-000065130000}"/>
    <cellStyle name="Normal 2 4 4 3 2 3 3" xfId="6527" xr:uid="{00000000-0005-0000-0000-000066130000}"/>
    <cellStyle name="Normal 2 4 4 3 2 4" xfId="2795" xr:uid="{00000000-0005-0000-0000-000067130000}"/>
    <cellStyle name="Normal 2 4 4 3 2 4 2" xfId="8025" xr:uid="{00000000-0005-0000-0000-000068130000}"/>
    <cellStyle name="Normal 2 4 4 3 2 5" xfId="5581" xr:uid="{00000000-0005-0000-0000-000069130000}"/>
    <cellStyle name="Normal 2 4 4 3 3" xfId="1707" xr:uid="{00000000-0005-0000-0000-00006A130000}"/>
    <cellStyle name="Normal 2 4 4 3 3 2" xfId="4730" xr:uid="{00000000-0005-0000-0000-00006B130000}"/>
    <cellStyle name="Normal 2 4 4 3 3 2 2" xfId="9960" xr:uid="{00000000-0005-0000-0000-00006C130000}"/>
    <cellStyle name="Normal 2 4 4 3 3 3" xfId="3206" xr:uid="{00000000-0005-0000-0000-00006D130000}"/>
    <cellStyle name="Normal 2 4 4 3 3 3 2" xfId="8436" xr:uid="{00000000-0005-0000-0000-00006E130000}"/>
    <cellStyle name="Normal 2 4 4 3 3 4" xfId="6938" xr:uid="{00000000-0005-0000-0000-00006F130000}"/>
    <cellStyle name="Normal 2 4 4 3 4" xfId="942" xr:uid="{00000000-0005-0000-0000-000070130000}"/>
    <cellStyle name="Normal 2 4 4 3 4 2" xfId="3965" xr:uid="{00000000-0005-0000-0000-000071130000}"/>
    <cellStyle name="Normal 2 4 4 3 4 2 2" xfId="9195" xr:uid="{00000000-0005-0000-0000-000072130000}"/>
    <cellStyle name="Normal 2 4 4 3 4 3" xfId="6173" xr:uid="{00000000-0005-0000-0000-000073130000}"/>
    <cellStyle name="Normal 2 4 4 3 5" xfId="2441" xr:uid="{00000000-0005-0000-0000-000074130000}"/>
    <cellStyle name="Normal 2 4 4 3 5 2" xfId="7671" xr:uid="{00000000-0005-0000-0000-000075130000}"/>
    <cellStyle name="Normal 2 4 4 3 6" xfId="5580" xr:uid="{00000000-0005-0000-0000-000076130000}"/>
    <cellStyle name="Normal 2 4 4 4" xfId="342" xr:uid="{00000000-0005-0000-0000-000077130000}"/>
    <cellStyle name="Normal 2 4 4 4 2" xfId="1884" xr:uid="{00000000-0005-0000-0000-000078130000}"/>
    <cellStyle name="Normal 2 4 4 4 2 2" xfId="4907" xr:uid="{00000000-0005-0000-0000-000079130000}"/>
    <cellStyle name="Normal 2 4 4 4 2 2 2" xfId="10137" xr:uid="{00000000-0005-0000-0000-00007A130000}"/>
    <cellStyle name="Normal 2 4 4 4 2 3" xfId="3383" xr:uid="{00000000-0005-0000-0000-00007B130000}"/>
    <cellStyle name="Normal 2 4 4 4 2 3 2" xfId="8613" xr:uid="{00000000-0005-0000-0000-00007C130000}"/>
    <cellStyle name="Normal 2 4 4 4 2 4" xfId="7115" xr:uid="{00000000-0005-0000-0000-00007D130000}"/>
    <cellStyle name="Normal 2 4 4 4 3" xfId="1119" xr:uid="{00000000-0005-0000-0000-00007E130000}"/>
    <cellStyle name="Normal 2 4 4 4 3 2" xfId="4142" xr:uid="{00000000-0005-0000-0000-00007F130000}"/>
    <cellStyle name="Normal 2 4 4 4 3 2 2" xfId="9372" xr:uid="{00000000-0005-0000-0000-000080130000}"/>
    <cellStyle name="Normal 2 4 4 4 3 3" xfId="6350" xr:uid="{00000000-0005-0000-0000-000081130000}"/>
    <cellStyle name="Normal 2 4 4 4 4" xfId="2618" xr:uid="{00000000-0005-0000-0000-000082130000}"/>
    <cellStyle name="Normal 2 4 4 4 4 2" xfId="7848" xr:uid="{00000000-0005-0000-0000-000083130000}"/>
    <cellStyle name="Normal 2 4 4 4 5" xfId="5582" xr:uid="{00000000-0005-0000-0000-000084130000}"/>
    <cellStyle name="Normal 2 4 4 5" xfId="1530" xr:uid="{00000000-0005-0000-0000-000085130000}"/>
    <cellStyle name="Normal 2 4 4 5 2" xfId="4553" xr:uid="{00000000-0005-0000-0000-000086130000}"/>
    <cellStyle name="Normal 2 4 4 5 2 2" xfId="9783" xr:uid="{00000000-0005-0000-0000-000087130000}"/>
    <cellStyle name="Normal 2 4 4 5 3" xfId="3029" xr:uid="{00000000-0005-0000-0000-000088130000}"/>
    <cellStyle name="Normal 2 4 4 5 3 2" xfId="8259" xr:uid="{00000000-0005-0000-0000-000089130000}"/>
    <cellStyle name="Normal 2 4 4 5 4" xfId="6761" xr:uid="{00000000-0005-0000-0000-00008A130000}"/>
    <cellStyle name="Normal 2 4 4 6" xfId="1472" xr:uid="{00000000-0005-0000-0000-00008B130000}"/>
    <cellStyle name="Normal 2 4 4 6 2" xfId="4495" xr:uid="{00000000-0005-0000-0000-00008C130000}"/>
    <cellStyle name="Normal 2 4 4 6 2 2" xfId="9725" xr:uid="{00000000-0005-0000-0000-00008D130000}"/>
    <cellStyle name="Normal 2 4 4 6 3" xfId="2971" xr:uid="{00000000-0005-0000-0000-00008E130000}"/>
    <cellStyle name="Normal 2 4 4 6 3 2" xfId="8201" xr:uid="{00000000-0005-0000-0000-00008F130000}"/>
    <cellStyle name="Normal 2 4 4 6 4" xfId="6703" xr:uid="{00000000-0005-0000-0000-000090130000}"/>
    <cellStyle name="Normal 2 4 4 7" xfId="765" xr:uid="{00000000-0005-0000-0000-000091130000}"/>
    <cellStyle name="Normal 2 4 4 7 2" xfId="3788" xr:uid="{00000000-0005-0000-0000-000092130000}"/>
    <cellStyle name="Normal 2 4 4 7 2 2" xfId="9018" xr:uid="{00000000-0005-0000-0000-000093130000}"/>
    <cellStyle name="Normal 2 4 4 7 3" xfId="5996" xr:uid="{00000000-0005-0000-0000-000094130000}"/>
    <cellStyle name="Normal 2 4 4 8" xfId="2264" xr:uid="{00000000-0005-0000-0000-000095130000}"/>
    <cellStyle name="Normal 2 4 4 8 2" xfId="7494" xr:uid="{00000000-0005-0000-0000-000096130000}"/>
    <cellStyle name="Normal 2 4 4 9" xfId="5575" xr:uid="{00000000-0005-0000-0000-000097130000}"/>
    <cellStyle name="Normal 2 4 5" xfId="343" xr:uid="{00000000-0005-0000-0000-000098130000}"/>
    <cellStyle name="Normal 2 4 5 2" xfId="344" xr:uid="{00000000-0005-0000-0000-000099130000}"/>
    <cellStyle name="Normal 2 4 5 2 2" xfId="345" xr:uid="{00000000-0005-0000-0000-00009A130000}"/>
    <cellStyle name="Normal 2 4 5 2 2 2" xfId="346" xr:uid="{00000000-0005-0000-0000-00009B130000}"/>
    <cellStyle name="Normal 2 4 5 2 2 2 2" xfId="2153" xr:uid="{00000000-0005-0000-0000-00009C130000}"/>
    <cellStyle name="Normal 2 4 5 2 2 2 2 2" xfId="5176" xr:uid="{00000000-0005-0000-0000-00009D130000}"/>
    <cellStyle name="Normal 2 4 5 2 2 2 2 2 2" xfId="10406" xr:uid="{00000000-0005-0000-0000-00009E130000}"/>
    <cellStyle name="Normal 2 4 5 2 2 2 2 3" xfId="3652" xr:uid="{00000000-0005-0000-0000-00009F130000}"/>
    <cellStyle name="Normal 2 4 5 2 2 2 2 3 2" xfId="8882" xr:uid="{00000000-0005-0000-0000-0000A0130000}"/>
    <cellStyle name="Normal 2 4 5 2 2 2 2 4" xfId="7384" xr:uid="{00000000-0005-0000-0000-0000A1130000}"/>
    <cellStyle name="Normal 2 4 5 2 2 2 3" xfId="1388" xr:uid="{00000000-0005-0000-0000-0000A2130000}"/>
    <cellStyle name="Normal 2 4 5 2 2 2 3 2" xfId="4411" xr:uid="{00000000-0005-0000-0000-0000A3130000}"/>
    <cellStyle name="Normal 2 4 5 2 2 2 3 2 2" xfId="9641" xr:uid="{00000000-0005-0000-0000-0000A4130000}"/>
    <cellStyle name="Normal 2 4 5 2 2 2 3 3" xfId="6619" xr:uid="{00000000-0005-0000-0000-0000A5130000}"/>
    <cellStyle name="Normal 2 4 5 2 2 2 4" xfId="2887" xr:uid="{00000000-0005-0000-0000-0000A6130000}"/>
    <cellStyle name="Normal 2 4 5 2 2 2 4 2" xfId="8117" xr:uid="{00000000-0005-0000-0000-0000A7130000}"/>
    <cellStyle name="Normal 2 4 5 2 2 2 5" xfId="5586" xr:uid="{00000000-0005-0000-0000-0000A8130000}"/>
    <cellStyle name="Normal 2 4 5 2 2 3" xfId="1799" xr:uid="{00000000-0005-0000-0000-0000A9130000}"/>
    <cellStyle name="Normal 2 4 5 2 2 3 2" xfId="4822" xr:uid="{00000000-0005-0000-0000-0000AA130000}"/>
    <cellStyle name="Normal 2 4 5 2 2 3 2 2" xfId="10052" xr:uid="{00000000-0005-0000-0000-0000AB130000}"/>
    <cellStyle name="Normal 2 4 5 2 2 3 3" xfId="3298" xr:uid="{00000000-0005-0000-0000-0000AC130000}"/>
    <cellStyle name="Normal 2 4 5 2 2 3 3 2" xfId="8528" xr:uid="{00000000-0005-0000-0000-0000AD130000}"/>
    <cellStyle name="Normal 2 4 5 2 2 3 4" xfId="7030" xr:uid="{00000000-0005-0000-0000-0000AE130000}"/>
    <cellStyle name="Normal 2 4 5 2 2 4" xfId="1034" xr:uid="{00000000-0005-0000-0000-0000AF130000}"/>
    <cellStyle name="Normal 2 4 5 2 2 4 2" xfId="4057" xr:uid="{00000000-0005-0000-0000-0000B0130000}"/>
    <cellStyle name="Normal 2 4 5 2 2 4 2 2" xfId="9287" xr:uid="{00000000-0005-0000-0000-0000B1130000}"/>
    <cellStyle name="Normal 2 4 5 2 2 4 3" xfId="6265" xr:uid="{00000000-0005-0000-0000-0000B2130000}"/>
    <cellStyle name="Normal 2 4 5 2 2 5" xfId="2533" xr:uid="{00000000-0005-0000-0000-0000B3130000}"/>
    <cellStyle name="Normal 2 4 5 2 2 5 2" xfId="7763" xr:uid="{00000000-0005-0000-0000-0000B4130000}"/>
    <cellStyle name="Normal 2 4 5 2 2 6" xfId="5585" xr:uid="{00000000-0005-0000-0000-0000B5130000}"/>
    <cellStyle name="Normal 2 4 5 2 3" xfId="347" xr:uid="{00000000-0005-0000-0000-0000B6130000}"/>
    <cellStyle name="Normal 2 4 5 2 3 2" xfId="1976" xr:uid="{00000000-0005-0000-0000-0000B7130000}"/>
    <cellStyle name="Normal 2 4 5 2 3 2 2" xfId="4999" xr:uid="{00000000-0005-0000-0000-0000B8130000}"/>
    <cellStyle name="Normal 2 4 5 2 3 2 2 2" xfId="10229" xr:uid="{00000000-0005-0000-0000-0000B9130000}"/>
    <cellStyle name="Normal 2 4 5 2 3 2 3" xfId="3475" xr:uid="{00000000-0005-0000-0000-0000BA130000}"/>
    <cellStyle name="Normal 2 4 5 2 3 2 3 2" xfId="8705" xr:uid="{00000000-0005-0000-0000-0000BB130000}"/>
    <cellStyle name="Normal 2 4 5 2 3 2 4" xfId="7207" xr:uid="{00000000-0005-0000-0000-0000BC130000}"/>
    <cellStyle name="Normal 2 4 5 2 3 3" xfId="1211" xr:uid="{00000000-0005-0000-0000-0000BD130000}"/>
    <cellStyle name="Normal 2 4 5 2 3 3 2" xfId="4234" xr:uid="{00000000-0005-0000-0000-0000BE130000}"/>
    <cellStyle name="Normal 2 4 5 2 3 3 2 2" xfId="9464" xr:uid="{00000000-0005-0000-0000-0000BF130000}"/>
    <cellStyle name="Normal 2 4 5 2 3 3 3" xfId="6442" xr:uid="{00000000-0005-0000-0000-0000C0130000}"/>
    <cellStyle name="Normal 2 4 5 2 3 4" xfId="2710" xr:uid="{00000000-0005-0000-0000-0000C1130000}"/>
    <cellStyle name="Normal 2 4 5 2 3 4 2" xfId="7940" xr:uid="{00000000-0005-0000-0000-0000C2130000}"/>
    <cellStyle name="Normal 2 4 5 2 3 5" xfId="5587" xr:uid="{00000000-0005-0000-0000-0000C3130000}"/>
    <cellStyle name="Normal 2 4 5 2 4" xfId="1622" xr:uid="{00000000-0005-0000-0000-0000C4130000}"/>
    <cellStyle name="Normal 2 4 5 2 4 2" xfId="4645" xr:uid="{00000000-0005-0000-0000-0000C5130000}"/>
    <cellStyle name="Normal 2 4 5 2 4 2 2" xfId="9875" xr:uid="{00000000-0005-0000-0000-0000C6130000}"/>
    <cellStyle name="Normal 2 4 5 2 4 3" xfId="3121" xr:uid="{00000000-0005-0000-0000-0000C7130000}"/>
    <cellStyle name="Normal 2 4 5 2 4 3 2" xfId="8351" xr:uid="{00000000-0005-0000-0000-0000C8130000}"/>
    <cellStyle name="Normal 2 4 5 2 4 4" xfId="6853" xr:uid="{00000000-0005-0000-0000-0000C9130000}"/>
    <cellStyle name="Normal 2 4 5 2 5" xfId="857" xr:uid="{00000000-0005-0000-0000-0000CA130000}"/>
    <cellStyle name="Normal 2 4 5 2 5 2" xfId="3880" xr:uid="{00000000-0005-0000-0000-0000CB130000}"/>
    <cellStyle name="Normal 2 4 5 2 5 2 2" xfId="9110" xr:uid="{00000000-0005-0000-0000-0000CC130000}"/>
    <cellStyle name="Normal 2 4 5 2 5 3" xfId="6088" xr:uid="{00000000-0005-0000-0000-0000CD130000}"/>
    <cellStyle name="Normal 2 4 5 2 6" xfId="2356" xr:uid="{00000000-0005-0000-0000-0000CE130000}"/>
    <cellStyle name="Normal 2 4 5 2 6 2" xfId="7586" xr:uid="{00000000-0005-0000-0000-0000CF130000}"/>
    <cellStyle name="Normal 2 4 5 2 7" xfId="5584" xr:uid="{00000000-0005-0000-0000-0000D0130000}"/>
    <cellStyle name="Normal 2 4 5 3" xfId="348" xr:uid="{00000000-0005-0000-0000-0000D1130000}"/>
    <cellStyle name="Normal 2 4 5 3 2" xfId="349" xr:uid="{00000000-0005-0000-0000-0000D2130000}"/>
    <cellStyle name="Normal 2 4 5 3 2 2" xfId="2071" xr:uid="{00000000-0005-0000-0000-0000D3130000}"/>
    <cellStyle name="Normal 2 4 5 3 2 2 2" xfId="5094" xr:uid="{00000000-0005-0000-0000-0000D4130000}"/>
    <cellStyle name="Normal 2 4 5 3 2 2 2 2" xfId="10324" xr:uid="{00000000-0005-0000-0000-0000D5130000}"/>
    <cellStyle name="Normal 2 4 5 3 2 2 3" xfId="3570" xr:uid="{00000000-0005-0000-0000-0000D6130000}"/>
    <cellStyle name="Normal 2 4 5 3 2 2 3 2" xfId="8800" xr:uid="{00000000-0005-0000-0000-0000D7130000}"/>
    <cellStyle name="Normal 2 4 5 3 2 2 4" xfId="7302" xr:uid="{00000000-0005-0000-0000-0000D8130000}"/>
    <cellStyle name="Normal 2 4 5 3 2 3" xfId="1306" xr:uid="{00000000-0005-0000-0000-0000D9130000}"/>
    <cellStyle name="Normal 2 4 5 3 2 3 2" xfId="4329" xr:uid="{00000000-0005-0000-0000-0000DA130000}"/>
    <cellStyle name="Normal 2 4 5 3 2 3 2 2" xfId="9559" xr:uid="{00000000-0005-0000-0000-0000DB130000}"/>
    <cellStyle name="Normal 2 4 5 3 2 3 3" xfId="6537" xr:uid="{00000000-0005-0000-0000-0000DC130000}"/>
    <cellStyle name="Normal 2 4 5 3 2 4" xfId="2805" xr:uid="{00000000-0005-0000-0000-0000DD130000}"/>
    <cellStyle name="Normal 2 4 5 3 2 4 2" xfId="8035" xr:uid="{00000000-0005-0000-0000-0000DE130000}"/>
    <cellStyle name="Normal 2 4 5 3 2 5" xfId="5589" xr:uid="{00000000-0005-0000-0000-0000DF130000}"/>
    <cellStyle name="Normal 2 4 5 3 3" xfId="1717" xr:uid="{00000000-0005-0000-0000-0000E0130000}"/>
    <cellStyle name="Normal 2 4 5 3 3 2" xfId="4740" xr:uid="{00000000-0005-0000-0000-0000E1130000}"/>
    <cellStyle name="Normal 2 4 5 3 3 2 2" xfId="9970" xr:uid="{00000000-0005-0000-0000-0000E2130000}"/>
    <cellStyle name="Normal 2 4 5 3 3 3" xfId="3216" xr:uid="{00000000-0005-0000-0000-0000E3130000}"/>
    <cellStyle name="Normal 2 4 5 3 3 3 2" xfId="8446" xr:uid="{00000000-0005-0000-0000-0000E4130000}"/>
    <cellStyle name="Normal 2 4 5 3 3 4" xfId="6948" xr:uid="{00000000-0005-0000-0000-0000E5130000}"/>
    <cellStyle name="Normal 2 4 5 3 4" xfId="952" xr:uid="{00000000-0005-0000-0000-0000E6130000}"/>
    <cellStyle name="Normal 2 4 5 3 4 2" xfId="3975" xr:uid="{00000000-0005-0000-0000-0000E7130000}"/>
    <cellStyle name="Normal 2 4 5 3 4 2 2" xfId="9205" xr:uid="{00000000-0005-0000-0000-0000E8130000}"/>
    <cellStyle name="Normal 2 4 5 3 4 3" xfId="6183" xr:uid="{00000000-0005-0000-0000-0000E9130000}"/>
    <cellStyle name="Normal 2 4 5 3 5" xfId="2451" xr:uid="{00000000-0005-0000-0000-0000EA130000}"/>
    <cellStyle name="Normal 2 4 5 3 5 2" xfId="7681" xr:uid="{00000000-0005-0000-0000-0000EB130000}"/>
    <cellStyle name="Normal 2 4 5 3 6" xfId="5588" xr:uid="{00000000-0005-0000-0000-0000EC130000}"/>
    <cellStyle name="Normal 2 4 5 4" xfId="350" xr:uid="{00000000-0005-0000-0000-0000ED130000}"/>
    <cellStyle name="Normal 2 4 5 4 2" xfId="1894" xr:uid="{00000000-0005-0000-0000-0000EE130000}"/>
    <cellStyle name="Normal 2 4 5 4 2 2" xfId="4917" xr:uid="{00000000-0005-0000-0000-0000EF130000}"/>
    <cellStyle name="Normal 2 4 5 4 2 2 2" xfId="10147" xr:uid="{00000000-0005-0000-0000-0000F0130000}"/>
    <cellStyle name="Normal 2 4 5 4 2 3" xfId="3393" xr:uid="{00000000-0005-0000-0000-0000F1130000}"/>
    <cellStyle name="Normal 2 4 5 4 2 3 2" xfId="8623" xr:uid="{00000000-0005-0000-0000-0000F2130000}"/>
    <cellStyle name="Normal 2 4 5 4 2 4" xfId="7125" xr:uid="{00000000-0005-0000-0000-0000F3130000}"/>
    <cellStyle name="Normal 2 4 5 4 3" xfId="1129" xr:uid="{00000000-0005-0000-0000-0000F4130000}"/>
    <cellStyle name="Normal 2 4 5 4 3 2" xfId="4152" xr:uid="{00000000-0005-0000-0000-0000F5130000}"/>
    <cellStyle name="Normal 2 4 5 4 3 2 2" xfId="9382" xr:uid="{00000000-0005-0000-0000-0000F6130000}"/>
    <cellStyle name="Normal 2 4 5 4 3 3" xfId="6360" xr:uid="{00000000-0005-0000-0000-0000F7130000}"/>
    <cellStyle name="Normal 2 4 5 4 4" xfId="2628" xr:uid="{00000000-0005-0000-0000-0000F8130000}"/>
    <cellStyle name="Normal 2 4 5 4 4 2" xfId="7858" xr:uid="{00000000-0005-0000-0000-0000F9130000}"/>
    <cellStyle name="Normal 2 4 5 4 5" xfId="5590" xr:uid="{00000000-0005-0000-0000-0000FA130000}"/>
    <cellStyle name="Normal 2 4 5 5" xfId="1540" xr:uid="{00000000-0005-0000-0000-0000FB130000}"/>
    <cellStyle name="Normal 2 4 5 5 2" xfId="4563" xr:uid="{00000000-0005-0000-0000-0000FC130000}"/>
    <cellStyle name="Normal 2 4 5 5 2 2" xfId="9793" xr:uid="{00000000-0005-0000-0000-0000FD130000}"/>
    <cellStyle name="Normal 2 4 5 5 3" xfId="3039" xr:uid="{00000000-0005-0000-0000-0000FE130000}"/>
    <cellStyle name="Normal 2 4 5 5 3 2" xfId="8269" xr:uid="{00000000-0005-0000-0000-0000FF130000}"/>
    <cellStyle name="Normal 2 4 5 5 4" xfId="6771" xr:uid="{00000000-0005-0000-0000-000000140000}"/>
    <cellStyle name="Normal 2 4 5 6" xfId="1482" xr:uid="{00000000-0005-0000-0000-000001140000}"/>
    <cellStyle name="Normal 2 4 5 6 2" xfId="4505" xr:uid="{00000000-0005-0000-0000-000002140000}"/>
    <cellStyle name="Normal 2 4 5 6 2 2" xfId="9735" xr:uid="{00000000-0005-0000-0000-000003140000}"/>
    <cellStyle name="Normal 2 4 5 6 3" xfId="2981" xr:uid="{00000000-0005-0000-0000-000004140000}"/>
    <cellStyle name="Normal 2 4 5 6 3 2" xfId="8211" xr:uid="{00000000-0005-0000-0000-000005140000}"/>
    <cellStyle name="Normal 2 4 5 6 4" xfId="6713" xr:uid="{00000000-0005-0000-0000-000006140000}"/>
    <cellStyle name="Normal 2 4 5 7" xfId="775" xr:uid="{00000000-0005-0000-0000-000007140000}"/>
    <cellStyle name="Normal 2 4 5 7 2" xfId="3798" xr:uid="{00000000-0005-0000-0000-000008140000}"/>
    <cellStyle name="Normal 2 4 5 7 2 2" xfId="9028" xr:uid="{00000000-0005-0000-0000-000009140000}"/>
    <cellStyle name="Normal 2 4 5 7 3" xfId="6006" xr:uid="{00000000-0005-0000-0000-00000A140000}"/>
    <cellStyle name="Normal 2 4 5 8" xfId="2274" xr:uid="{00000000-0005-0000-0000-00000B140000}"/>
    <cellStyle name="Normal 2 4 5 8 2" xfId="7504" xr:uid="{00000000-0005-0000-0000-00000C140000}"/>
    <cellStyle name="Normal 2 4 5 9" xfId="5583" xr:uid="{00000000-0005-0000-0000-00000D140000}"/>
    <cellStyle name="Normal 2 4 6" xfId="351" xr:uid="{00000000-0005-0000-0000-00000E140000}"/>
    <cellStyle name="Normal 2 4 6 2" xfId="352" xr:uid="{00000000-0005-0000-0000-00000F140000}"/>
    <cellStyle name="Normal 2 4 6 2 2" xfId="353" xr:uid="{00000000-0005-0000-0000-000010140000}"/>
    <cellStyle name="Normal 2 4 6 2 2 2" xfId="2084" xr:uid="{00000000-0005-0000-0000-000011140000}"/>
    <cellStyle name="Normal 2 4 6 2 2 2 2" xfId="5107" xr:uid="{00000000-0005-0000-0000-000012140000}"/>
    <cellStyle name="Normal 2 4 6 2 2 2 2 2" xfId="10337" xr:uid="{00000000-0005-0000-0000-000013140000}"/>
    <cellStyle name="Normal 2 4 6 2 2 2 3" xfId="3583" xr:uid="{00000000-0005-0000-0000-000014140000}"/>
    <cellStyle name="Normal 2 4 6 2 2 2 3 2" xfId="8813" xr:uid="{00000000-0005-0000-0000-000015140000}"/>
    <cellStyle name="Normal 2 4 6 2 2 2 4" xfId="7315" xr:uid="{00000000-0005-0000-0000-000016140000}"/>
    <cellStyle name="Normal 2 4 6 2 2 3" xfId="1319" xr:uid="{00000000-0005-0000-0000-000017140000}"/>
    <cellStyle name="Normal 2 4 6 2 2 3 2" xfId="4342" xr:uid="{00000000-0005-0000-0000-000018140000}"/>
    <cellStyle name="Normal 2 4 6 2 2 3 2 2" xfId="9572" xr:uid="{00000000-0005-0000-0000-000019140000}"/>
    <cellStyle name="Normal 2 4 6 2 2 3 3" xfId="6550" xr:uid="{00000000-0005-0000-0000-00001A140000}"/>
    <cellStyle name="Normal 2 4 6 2 2 4" xfId="2818" xr:uid="{00000000-0005-0000-0000-00001B140000}"/>
    <cellStyle name="Normal 2 4 6 2 2 4 2" xfId="8048" xr:uid="{00000000-0005-0000-0000-00001C140000}"/>
    <cellStyle name="Normal 2 4 6 2 2 5" xfId="5593" xr:uid="{00000000-0005-0000-0000-00001D140000}"/>
    <cellStyle name="Normal 2 4 6 2 3" xfId="1730" xr:uid="{00000000-0005-0000-0000-00001E140000}"/>
    <cellStyle name="Normal 2 4 6 2 3 2" xfId="4753" xr:uid="{00000000-0005-0000-0000-00001F140000}"/>
    <cellStyle name="Normal 2 4 6 2 3 2 2" xfId="9983" xr:uid="{00000000-0005-0000-0000-000020140000}"/>
    <cellStyle name="Normal 2 4 6 2 3 3" xfId="3229" xr:uid="{00000000-0005-0000-0000-000021140000}"/>
    <cellStyle name="Normal 2 4 6 2 3 3 2" xfId="8459" xr:uid="{00000000-0005-0000-0000-000022140000}"/>
    <cellStyle name="Normal 2 4 6 2 3 4" xfId="6961" xr:uid="{00000000-0005-0000-0000-000023140000}"/>
    <cellStyle name="Normal 2 4 6 2 4" xfId="965" xr:uid="{00000000-0005-0000-0000-000024140000}"/>
    <cellStyle name="Normal 2 4 6 2 4 2" xfId="3988" xr:uid="{00000000-0005-0000-0000-000025140000}"/>
    <cellStyle name="Normal 2 4 6 2 4 2 2" xfId="9218" xr:uid="{00000000-0005-0000-0000-000026140000}"/>
    <cellStyle name="Normal 2 4 6 2 4 3" xfId="6196" xr:uid="{00000000-0005-0000-0000-000027140000}"/>
    <cellStyle name="Normal 2 4 6 2 5" xfId="2464" xr:uid="{00000000-0005-0000-0000-000028140000}"/>
    <cellStyle name="Normal 2 4 6 2 5 2" xfId="7694" xr:uid="{00000000-0005-0000-0000-000029140000}"/>
    <cellStyle name="Normal 2 4 6 2 6" xfId="5592" xr:uid="{00000000-0005-0000-0000-00002A140000}"/>
    <cellStyle name="Normal 2 4 6 3" xfId="354" xr:uid="{00000000-0005-0000-0000-00002B140000}"/>
    <cellStyle name="Normal 2 4 6 3 2" xfId="1907" xr:uid="{00000000-0005-0000-0000-00002C140000}"/>
    <cellStyle name="Normal 2 4 6 3 2 2" xfId="4930" xr:uid="{00000000-0005-0000-0000-00002D140000}"/>
    <cellStyle name="Normal 2 4 6 3 2 2 2" xfId="10160" xr:uid="{00000000-0005-0000-0000-00002E140000}"/>
    <cellStyle name="Normal 2 4 6 3 2 3" xfId="3406" xr:uid="{00000000-0005-0000-0000-00002F140000}"/>
    <cellStyle name="Normal 2 4 6 3 2 3 2" xfId="8636" xr:uid="{00000000-0005-0000-0000-000030140000}"/>
    <cellStyle name="Normal 2 4 6 3 2 4" xfId="7138" xr:uid="{00000000-0005-0000-0000-000031140000}"/>
    <cellStyle name="Normal 2 4 6 3 3" xfId="1142" xr:uid="{00000000-0005-0000-0000-000032140000}"/>
    <cellStyle name="Normal 2 4 6 3 3 2" xfId="4165" xr:uid="{00000000-0005-0000-0000-000033140000}"/>
    <cellStyle name="Normal 2 4 6 3 3 2 2" xfId="9395" xr:uid="{00000000-0005-0000-0000-000034140000}"/>
    <cellStyle name="Normal 2 4 6 3 3 3" xfId="6373" xr:uid="{00000000-0005-0000-0000-000035140000}"/>
    <cellStyle name="Normal 2 4 6 3 4" xfId="2641" xr:uid="{00000000-0005-0000-0000-000036140000}"/>
    <cellStyle name="Normal 2 4 6 3 4 2" xfId="7871" xr:uid="{00000000-0005-0000-0000-000037140000}"/>
    <cellStyle name="Normal 2 4 6 3 5" xfId="5594" xr:uid="{00000000-0005-0000-0000-000038140000}"/>
    <cellStyle name="Normal 2 4 6 4" xfId="1553" xr:uid="{00000000-0005-0000-0000-000039140000}"/>
    <cellStyle name="Normal 2 4 6 4 2" xfId="4576" xr:uid="{00000000-0005-0000-0000-00003A140000}"/>
    <cellStyle name="Normal 2 4 6 4 2 2" xfId="9806" xr:uid="{00000000-0005-0000-0000-00003B140000}"/>
    <cellStyle name="Normal 2 4 6 4 3" xfId="3052" xr:uid="{00000000-0005-0000-0000-00003C140000}"/>
    <cellStyle name="Normal 2 4 6 4 3 2" xfId="8282" xr:uid="{00000000-0005-0000-0000-00003D140000}"/>
    <cellStyle name="Normal 2 4 6 4 4" xfId="6784" xr:uid="{00000000-0005-0000-0000-00003E140000}"/>
    <cellStyle name="Normal 2 4 6 5" xfId="788" xr:uid="{00000000-0005-0000-0000-00003F140000}"/>
    <cellStyle name="Normal 2 4 6 5 2" xfId="3811" xr:uid="{00000000-0005-0000-0000-000040140000}"/>
    <cellStyle name="Normal 2 4 6 5 2 2" xfId="9041" xr:uid="{00000000-0005-0000-0000-000041140000}"/>
    <cellStyle name="Normal 2 4 6 5 3" xfId="6019" xr:uid="{00000000-0005-0000-0000-000042140000}"/>
    <cellStyle name="Normal 2 4 6 6" xfId="2287" xr:uid="{00000000-0005-0000-0000-000043140000}"/>
    <cellStyle name="Normal 2 4 6 6 2" xfId="7517" xr:uid="{00000000-0005-0000-0000-000044140000}"/>
    <cellStyle name="Normal 2 4 6 7" xfId="5591" xr:uid="{00000000-0005-0000-0000-000045140000}"/>
    <cellStyle name="Normal 2 4 7" xfId="355" xr:uid="{00000000-0005-0000-0000-000046140000}"/>
    <cellStyle name="Normal 2 4 7 2" xfId="356" xr:uid="{00000000-0005-0000-0000-000047140000}"/>
    <cellStyle name="Normal 2 4 7 2 2" xfId="357" xr:uid="{00000000-0005-0000-0000-000048140000}"/>
    <cellStyle name="Normal 2 4 7 2 2 2" xfId="2096" xr:uid="{00000000-0005-0000-0000-000049140000}"/>
    <cellStyle name="Normal 2 4 7 2 2 2 2" xfId="5119" xr:uid="{00000000-0005-0000-0000-00004A140000}"/>
    <cellStyle name="Normal 2 4 7 2 2 2 2 2" xfId="10349" xr:uid="{00000000-0005-0000-0000-00004B140000}"/>
    <cellStyle name="Normal 2 4 7 2 2 2 3" xfId="3595" xr:uid="{00000000-0005-0000-0000-00004C140000}"/>
    <cellStyle name="Normal 2 4 7 2 2 2 3 2" xfId="8825" xr:uid="{00000000-0005-0000-0000-00004D140000}"/>
    <cellStyle name="Normal 2 4 7 2 2 2 4" xfId="7327" xr:uid="{00000000-0005-0000-0000-00004E140000}"/>
    <cellStyle name="Normal 2 4 7 2 2 3" xfId="1331" xr:uid="{00000000-0005-0000-0000-00004F140000}"/>
    <cellStyle name="Normal 2 4 7 2 2 3 2" xfId="4354" xr:uid="{00000000-0005-0000-0000-000050140000}"/>
    <cellStyle name="Normal 2 4 7 2 2 3 2 2" xfId="9584" xr:uid="{00000000-0005-0000-0000-000051140000}"/>
    <cellStyle name="Normal 2 4 7 2 2 3 3" xfId="6562" xr:uid="{00000000-0005-0000-0000-000052140000}"/>
    <cellStyle name="Normal 2 4 7 2 2 4" xfId="2830" xr:uid="{00000000-0005-0000-0000-000053140000}"/>
    <cellStyle name="Normal 2 4 7 2 2 4 2" xfId="8060" xr:uid="{00000000-0005-0000-0000-000054140000}"/>
    <cellStyle name="Normal 2 4 7 2 2 5" xfId="5597" xr:uid="{00000000-0005-0000-0000-000055140000}"/>
    <cellStyle name="Normal 2 4 7 2 3" xfId="1742" xr:uid="{00000000-0005-0000-0000-000056140000}"/>
    <cellStyle name="Normal 2 4 7 2 3 2" xfId="4765" xr:uid="{00000000-0005-0000-0000-000057140000}"/>
    <cellStyle name="Normal 2 4 7 2 3 2 2" xfId="9995" xr:uid="{00000000-0005-0000-0000-000058140000}"/>
    <cellStyle name="Normal 2 4 7 2 3 3" xfId="3241" xr:uid="{00000000-0005-0000-0000-000059140000}"/>
    <cellStyle name="Normal 2 4 7 2 3 3 2" xfId="8471" xr:uid="{00000000-0005-0000-0000-00005A140000}"/>
    <cellStyle name="Normal 2 4 7 2 3 4" xfId="6973" xr:uid="{00000000-0005-0000-0000-00005B140000}"/>
    <cellStyle name="Normal 2 4 7 2 4" xfId="977" xr:uid="{00000000-0005-0000-0000-00005C140000}"/>
    <cellStyle name="Normal 2 4 7 2 4 2" xfId="4000" xr:uid="{00000000-0005-0000-0000-00005D140000}"/>
    <cellStyle name="Normal 2 4 7 2 4 2 2" xfId="9230" xr:uid="{00000000-0005-0000-0000-00005E140000}"/>
    <cellStyle name="Normal 2 4 7 2 4 3" xfId="6208" xr:uid="{00000000-0005-0000-0000-00005F140000}"/>
    <cellStyle name="Normal 2 4 7 2 5" xfId="2476" xr:uid="{00000000-0005-0000-0000-000060140000}"/>
    <cellStyle name="Normal 2 4 7 2 5 2" xfId="7706" xr:uid="{00000000-0005-0000-0000-000061140000}"/>
    <cellStyle name="Normal 2 4 7 2 6" xfId="5596" xr:uid="{00000000-0005-0000-0000-000062140000}"/>
    <cellStyle name="Normal 2 4 7 3" xfId="358" xr:uid="{00000000-0005-0000-0000-000063140000}"/>
    <cellStyle name="Normal 2 4 7 3 2" xfId="1919" xr:uid="{00000000-0005-0000-0000-000064140000}"/>
    <cellStyle name="Normal 2 4 7 3 2 2" xfId="4942" xr:uid="{00000000-0005-0000-0000-000065140000}"/>
    <cellStyle name="Normal 2 4 7 3 2 2 2" xfId="10172" xr:uid="{00000000-0005-0000-0000-000066140000}"/>
    <cellStyle name="Normal 2 4 7 3 2 3" xfId="3418" xr:uid="{00000000-0005-0000-0000-000067140000}"/>
    <cellStyle name="Normal 2 4 7 3 2 3 2" xfId="8648" xr:uid="{00000000-0005-0000-0000-000068140000}"/>
    <cellStyle name="Normal 2 4 7 3 2 4" xfId="7150" xr:uid="{00000000-0005-0000-0000-000069140000}"/>
    <cellStyle name="Normal 2 4 7 3 3" xfId="1154" xr:uid="{00000000-0005-0000-0000-00006A140000}"/>
    <cellStyle name="Normal 2 4 7 3 3 2" xfId="4177" xr:uid="{00000000-0005-0000-0000-00006B140000}"/>
    <cellStyle name="Normal 2 4 7 3 3 2 2" xfId="9407" xr:uid="{00000000-0005-0000-0000-00006C140000}"/>
    <cellStyle name="Normal 2 4 7 3 3 3" xfId="6385" xr:uid="{00000000-0005-0000-0000-00006D140000}"/>
    <cellStyle name="Normal 2 4 7 3 4" xfId="2653" xr:uid="{00000000-0005-0000-0000-00006E140000}"/>
    <cellStyle name="Normal 2 4 7 3 4 2" xfId="7883" xr:uid="{00000000-0005-0000-0000-00006F140000}"/>
    <cellStyle name="Normal 2 4 7 3 5" xfId="5598" xr:uid="{00000000-0005-0000-0000-000070140000}"/>
    <cellStyle name="Normal 2 4 7 4" xfId="1565" xr:uid="{00000000-0005-0000-0000-000071140000}"/>
    <cellStyle name="Normal 2 4 7 4 2" xfId="4588" xr:uid="{00000000-0005-0000-0000-000072140000}"/>
    <cellStyle name="Normal 2 4 7 4 2 2" xfId="9818" xr:uid="{00000000-0005-0000-0000-000073140000}"/>
    <cellStyle name="Normal 2 4 7 4 3" xfId="3064" xr:uid="{00000000-0005-0000-0000-000074140000}"/>
    <cellStyle name="Normal 2 4 7 4 3 2" xfId="8294" xr:uid="{00000000-0005-0000-0000-000075140000}"/>
    <cellStyle name="Normal 2 4 7 4 4" xfId="6796" xr:uid="{00000000-0005-0000-0000-000076140000}"/>
    <cellStyle name="Normal 2 4 7 5" xfId="800" xr:uid="{00000000-0005-0000-0000-000077140000}"/>
    <cellStyle name="Normal 2 4 7 5 2" xfId="3823" xr:uid="{00000000-0005-0000-0000-000078140000}"/>
    <cellStyle name="Normal 2 4 7 5 2 2" xfId="9053" xr:uid="{00000000-0005-0000-0000-000079140000}"/>
    <cellStyle name="Normal 2 4 7 5 3" xfId="6031" xr:uid="{00000000-0005-0000-0000-00007A140000}"/>
    <cellStyle name="Normal 2 4 7 6" xfId="2299" xr:uid="{00000000-0005-0000-0000-00007B140000}"/>
    <cellStyle name="Normal 2 4 7 6 2" xfId="7529" xr:uid="{00000000-0005-0000-0000-00007C140000}"/>
    <cellStyle name="Normal 2 4 7 7" xfId="5595" xr:uid="{00000000-0005-0000-0000-00007D140000}"/>
    <cellStyle name="Normal 2 4 8" xfId="359" xr:uid="{00000000-0005-0000-0000-00007E140000}"/>
    <cellStyle name="Normal 2 4 8 2" xfId="360" xr:uid="{00000000-0005-0000-0000-00007F140000}"/>
    <cellStyle name="Normal 2 4 8 2 2" xfId="361" xr:uid="{00000000-0005-0000-0000-000080140000}"/>
    <cellStyle name="Normal 2 4 8 2 2 2" xfId="2106" xr:uid="{00000000-0005-0000-0000-000081140000}"/>
    <cellStyle name="Normal 2 4 8 2 2 2 2" xfId="5129" xr:uid="{00000000-0005-0000-0000-000082140000}"/>
    <cellStyle name="Normal 2 4 8 2 2 2 2 2" xfId="10359" xr:uid="{00000000-0005-0000-0000-000083140000}"/>
    <cellStyle name="Normal 2 4 8 2 2 2 3" xfId="3605" xr:uid="{00000000-0005-0000-0000-000084140000}"/>
    <cellStyle name="Normal 2 4 8 2 2 2 3 2" xfId="8835" xr:uid="{00000000-0005-0000-0000-000085140000}"/>
    <cellStyle name="Normal 2 4 8 2 2 2 4" xfId="7337" xr:uid="{00000000-0005-0000-0000-000086140000}"/>
    <cellStyle name="Normal 2 4 8 2 2 3" xfId="1341" xr:uid="{00000000-0005-0000-0000-000087140000}"/>
    <cellStyle name="Normal 2 4 8 2 2 3 2" xfId="4364" xr:uid="{00000000-0005-0000-0000-000088140000}"/>
    <cellStyle name="Normal 2 4 8 2 2 3 2 2" xfId="9594" xr:uid="{00000000-0005-0000-0000-000089140000}"/>
    <cellStyle name="Normal 2 4 8 2 2 3 3" xfId="6572" xr:uid="{00000000-0005-0000-0000-00008A140000}"/>
    <cellStyle name="Normal 2 4 8 2 2 4" xfId="2840" xr:uid="{00000000-0005-0000-0000-00008B140000}"/>
    <cellStyle name="Normal 2 4 8 2 2 4 2" xfId="8070" xr:uid="{00000000-0005-0000-0000-00008C140000}"/>
    <cellStyle name="Normal 2 4 8 2 2 5" xfId="5601" xr:uid="{00000000-0005-0000-0000-00008D140000}"/>
    <cellStyle name="Normal 2 4 8 2 3" xfId="1752" xr:uid="{00000000-0005-0000-0000-00008E140000}"/>
    <cellStyle name="Normal 2 4 8 2 3 2" xfId="4775" xr:uid="{00000000-0005-0000-0000-00008F140000}"/>
    <cellStyle name="Normal 2 4 8 2 3 2 2" xfId="10005" xr:uid="{00000000-0005-0000-0000-000090140000}"/>
    <cellStyle name="Normal 2 4 8 2 3 3" xfId="3251" xr:uid="{00000000-0005-0000-0000-000091140000}"/>
    <cellStyle name="Normal 2 4 8 2 3 3 2" xfId="8481" xr:uid="{00000000-0005-0000-0000-000092140000}"/>
    <cellStyle name="Normal 2 4 8 2 3 4" xfId="6983" xr:uid="{00000000-0005-0000-0000-000093140000}"/>
    <cellStyle name="Normal 2 4 8 2 4" xfId="987" xr:uid="{00000000-0005-0000-0000-000094140000}"/>
    <cellStyle name="Normal 2 4 8 2 4 2" xfId="4010" xr:uid="{00000000-0005-0000-0000-000095140000}"/>
    <cellStyle name="Normal 2 4 8 2 4 2 2" xfId="9240" xr:uid="{00000000-0005-0000-0000-000096140000}"/>
    <cellStyle name="Normal 2 4 8 2 4 3" xfId="6218" xr:uid="{00000000-0005-0000-0000-000097140000}"/>
    <cellStyle name="Normal 2 4 8 2 5" xfId="2486" xr:uid="{00000000-0005-0000-0000-000098140000}"/>
    <cellStyle name="Normal 2 4 8 2 5 2" xfId="7716" xr:uid="{00000000-0005-0000-0000-000099140000}"/>
    <cellStyle name="Normal 2 4 8 2 6" xfId="5600" xr:uid="{00000000-0005-0000-0000-00009A140000}"/>
    <cellStyle name="Normal 2 4 8 3" xfId="362" xr:uid="{00000000-0005-0000-0000-00009B140000}"/>
    <cellStyle name="Normal 2 4 8 3 2" xfId="1929" xr:uid="{00000000-0005-0000-0000-00009C140000}"/>
    <cellStyle name="Normal 2 4 8 3 2 2" xfId="4952" xr:uid="{00000000-0005-0000-0000-00009D140000}"/>
    <cellStyle name="Normal 2 4 8 3 2 2 2" xfId="10182" xr:uid="{00000000-0005-0000-0000-00009E140000}"/>
    <cellStyle name="Normal 2 4 8 3 2 3" xfId="3428" xr:uid="{00000000-0005-0000-0000-00009F140000}"/>
    <cellStyle name="Normal 2 4 8 3 2 3 2" xfId="8658" xr:uid="{00000000-0005-0000-0000-0000A0140000}"/>
    <cellStyle name="Normal 2 4 8 3 2 4" xfId="7160" xr:uid="{00000000-0005-0000-0000-0000A1140000}"/>
    <cellStyle name="Normal 2 4 8 3 3" xfId="1164" xr:uid="{00000000-0005-0000-0000-0000A2140000}"/>
    <cellStyle name="Normal 2 4 8 3 3 2" xfId="4187" xr:uid="{00000000-0005-0000-0000-0000A3140000}"/>
    <cellStyle name="Normal 2 4 8 3 3 2 2" xfId="9417" xr:uid="{00000000-0005-0000-0000-0000A4140000}"/>
    <cellStyle name="Normal 2 4 8 3 3 3" xfId="6395" xr:uid="{00000000-0005-0000-0000-0000A5140000}"/>
    <cellStyle name="Normal 2 4 8 3 4" xfId="2663" xr:uid="{00000000-0005-0000-0000-0000A6140000}"/>
    <cellStyle name="Normal 2 4 8 3 4 2" xfId="7893" xr:uid="{00000000-0005-0000-0000-0000A7140000}"/>
    <cellStyle name="Normal 2 4 8 3 5" xfId="5602" xr:uid="{00000000-0005-0000-0000-0000A8140000}"/>
    <cellStyle name="Normal 2 4 8 4" xfId="1575" xr:uid="{00000000-0005-0000-0000-0000A9140000}"/>
    <cellStyle name="Normal 2 4 8 4 2" xfId="4598" xr:uid="{00000000-0005-0000-0000-0000AA140000}"/>
    <cellStyle name="Normal 2 4 8 4 2 2" xfId="9828" xr:uid="{00000000-0005-0000-0000-0000AB140000}"/>
    <cellStyle name="Normal 2 4 8 4 3" xfId="3074" xr:uid="{00000000-0005-0000-0000-0000AC140000}"/>
    <cellStyle name="Normal 2 4 8 4 3 2" xfId="8304" xr:uid="{00000000-0005-0000-0000-0000AD140000}"/>
    <cellStyle name="Normal 2 4 8 4 4" xfId="6806" xr:uid="{00000000-0005-0000-0000-0000AE140000}"/>
    <cellStyle name="Normal 2 4 8 5" xfId="810" xr:uid="{00000000-0005-0000-0000-0000AF140000}"/>
    <cellStyle name="Normal 2 4 8 5 2" xfId="3833" xr:uid="{00000000-0005-0000-0000-0000B0140000}"/>
    <cellStyle name="Normal 2 4 8 5 2 2" xfId="9063" xr:uid="{00000000-0005-0000-0000-0000B1140000}"/>
    <cellStyle name="Normal 2 4 8 5 3" xfId="6041" xr:uid="{00000000-0005-0000-0000-0000B2140000}"/>
    <cellStyle name="Normal 2 4 8 6" xfId="2309" xr:uid="{00000000-0005-0000-0000-0000B3140000}"/>
    <cellStyle name="Normal 2 4 8 6 2" xfId="7539" xr:uid="{00000000-0005-0000-0000-0000B4140000}"/>
    <cellStyle name="Normal 2 4 8 7" xfId="5599" xr:uid="{00000000-0005-0000-0000-0000B5140000}"/>
    <cellStyle name="Normal 2 4 9" xfId="363" xr:uid="{00000000-0005-0000-0000-0000B6140000}"/>
    <cellStyle name="Normal 2 4 9 2" xfId="364" xr:uid="{00000000-0005-0000-0000-0000B7140000}"/>
    <cellStyle name="Normal 2 4 9 2 2" xfId="365" xr:uid="{00000000-0005-0000-0000-0000B8140000}"/>
    <cellStyle name="Normal 2 4 9 2 2 2" xfId="2166" xr:uid="{00000000-0005-0000-0000-0000B9140000}"/>
    <cellStyle name="Normal 2 4 9 2 2 2 2" xfId="5189" xr:uid="{00000000-0005-0000-0000-0000BA140000}"/>
    <cellStyle name="Normal 2 4 9 2 2 2 2 2" xfId="10419" xr:uid="{00000000-0005-0000-0000-0000BB140000}"/>
    <cellStyle name="Normal 2 4 9 2 2 2 3" xfId="3665" xr:uid="{00000000-0005-0000-0000-0000BC140000}"/>
    <cellStyle name="Normal 2 4 9 2 2 2 3 2" xfId="8895" xr:uid="{00000000-0005-0000-0000-0000BD140000}"/>
    <cellStyle name="Normal 2 4 9 2 2 2 4" xfId="7397" xr:uid="{00000000-0005-0000-0000-0000BE140000}"/>
    <cellStyle name="Normal 2 4 9 2 2 3" xfId="1401" xr:uid="{00000000-0005-0000-0000-0000BF140000}"/>
    <cellStyle name="Normal 2 4 9 2 2 3 2" xfId="4424" xr:uid="{00000000-0005-0000-0000-0000C0140000}"/>
    <cellStyle name="Normal 2 4 9 2 2 3 2 2" xfId="9654" xr:uid="{00000000-0005-0000-0000-0000C1140000}"/>
    <cellStyle name="Normal 2 4 9 2 2 3 3" xfId="6632" xr:uid="{00000000-0005-0000-0000-0000C2140000}"/>
    <cellStyle name="Normal 2 4 9 2 2 4" xfId="2900" xr:uid="{00000000-0005-0000-0000-0000C3140000}"/>
    <cellStyle name="Normal 2 4 9 2 2 4 2" xfId="8130" xr:uid="{00000000-0005-0000-0000-0000C4140000}"/>
    <cellStyle name="Normal 2 4 9 2 2 5" xfId="5605" xr:uid="{00000000-0005-0000-0000-0000C5140000}"/>
    <cellStyle name="Normal 2 4 9 2 3" xfId="1812" xr:uid="{00000000-0005-0000-0000-0000C6140000}"/>
    <cellStyle name="Normal 2 4 9 2 3 2" xfId="4835" xr:uid="{00000000-0005-0000-0000-0000C7140000}"/>
    <cellStyle name="Normal 2 4 9 2 3 2 2" xfId="10065" xr:uid="{00000000-0005-0000-0000-0000C8140000}"/>
    <cellStyle name="Normal 2 4 9 2 3 3" xfId="3311" xr:uid="{00000000-0005-0000-0000-0000C9140000}"/>
    <cellStyle name="Normal 2 4 9 2 3 3 2" xfId="8541" xr:uid="{00000000-0005-0000-0000-0000CA140000}"/>
    <cellStyle name="Normal 2 4 9 2 3 4" xfId="7043" xr:uid="{00000000-0005-0000-0000-0000CB140000}"/>
    <cellStyle name="Normal 2 4 9 2 4" xfId="1047" xr:uid="{00000000-0005-0000-0000-0000CC140000}"/>
    <cellStyle name="Normal 2 4 9 2 4 2" xfId="4070" xr:uid="{00000000-0005-0000-0000-0000CD140000}"/>
    <cellStyle name="Normal 2 4 9 2 4 2 2" xfId="9300" xr:uid="{00000000-0005-0000-0000-0000CE140000}"/>
    <cellStyle name="Normal 2 4 9 2 4 3" xfId="6278" xr:uid="{00000000-0005-0000-0000-0000CF140000}"/>
    <cellStyle name="Normal 2 4 9 2 5" xfId="2546" xr:uid="{00000000-0005-0000-0000-0000D0140000}"/>
    <cellStyle name="Normal 2 4 9 2 5 2" xfId="7776" xr:uid="{00000000-0005-0000-0000-0000D1140000}"/>
    <cellStyle name="Normal 2 4 9 2 6" xfId="5604" xr:uid="{00000000-0005-0000-0000-0000D2140000}"/>
    <cellStyle name="Normal 2 4 9 3" xfId="366" xr:uid="{00000000-0005-0000-0000-0000D3140000}"/>
    <cellStyle name="Normal 2 4 9 3 2" xfId="1989" xr:uid="{00000000-0005-0000-0000-0000D4140000}"/>
    <cellStyle name="Normal 2 4 9 3 2 2" xfId="5012" xr:uid="{00000000-0005-0000-0000-0000D5140000}"/>
    <cellStyle name="Normal 2 4 9 3 2 2 2" xfId="10242" xr:uid="{00000000-0005-0000-0000-0000D6140000}"/>
    <cellStyle name="Normal 2 4 9 3 2 3" xfId="3488" xr:uid="{00000000-0005-0000-0000-0000D7140000}"/>
    <cellStyle name="Normal 2 4 9 3 2 3 2" xfId="8718" xr:uid="{00000000-0005-0000-0000-0000D8140000}"/>
    <cellStyle name="Normal 2 4 9 3 2 4" xfId="7220" xr:uid="{00000000-0005-0000-0000-0000D9140000}"/>
    <cellStyle name="Normal 2 4 9 3 3" xfId="1224" xr:uid="{00000000-0005-0000-0000-0000DA140000}"/>
    <cellStyle name="Normal 2 4 9 3 3 2" xfId="4247" xr:uid="{00000000-0005-0000-0000-0000DB140000}"/>
    <cellStyle name="Normal 2 4 9 3 3 2 2" xfId="9477" xr:uid="{00000000-0005-0000-0000-0000DC140000}"/>
    <cellStyle name="Normal 2 4 9 3 3 3" xfId="6455" xr:uid="{00000000-0005-0000-0000-0000DD140000}"/>
    <cellStyle name="Normal 2 4 9 3 4" xfId="2723" xr:uid="{00000000-0005-0000-0000-0000DE140000}"/>
    <cellStyle name="Normal 2 4 9 3 4 2" xfId="7953" xr:uid="{00000000-0005-0000-0000-0000DF140000}"/>
    <cellStyle name="Normal 2 4 9 3 5" xfId="5606" xr:uid="{00000000-0005-0000-0000-0000E0140000}"/>
    <cellStyle name="Normal 2 4 9 4" xfId="1635" xr:uid="{00000000-0005-0000-0000-0000E1140000}"/>
    <cellStyle name="Normal 2 4 9 4 2" xfId="4658" xr:uid="{00000000-0005-0000-0000-0000E2140000}"/>
    <cellStyle name="Normal 2 4 9 4 2 2" xfId="9888" xr:uid="{00000000-0005-0000-0000-0000E3140000}"/>
    <cellStyle name="Normal 2 4 9 4 3" xfId="3134" xr:uid="{00000000-0005-0000-0000-0000E4140000}"/>
    <cellStyle name="Normal 2 4 9 4 3 2" xfId="8364" xr:uid="{00000000-0005-0000-0000-0000E5140000}"/>
    <cellStyle name="Normal 2 4 9 4 4" xfId="6866" xr:uid="{00000000-0005-0000-0000-0000E6140000}"/>
    <cellStyle name="Normal 2 4 9 5" xfId="870" xr:uid="{00000000-0005-0000-0000-0000E7140000}"/>
    <cellStyle name="Normal 2 4 9 5 2" xfId="3893" xr:uid="{00000000-0005-0000-0000-0000E8140000}"/>
    <cellStyle name="Normal 2 4 9 5 2 2" xfId="9123" xr:uid="{00000000-0005-0000-0000-0000E9140000}"/>
    <cellStyle name="Normal 2 4 9 5 3" xfId="6101" xr:uid="{00000000-0005-0000-0000-0000EA140000}"/>
    <cellStyle name="Normal 2 4 9 6" xfId="2369" xr:uid="{00000000-0005-0000-0000-0000EB140000}"/>
    <cellStyle name="Normal 2 4 9 6 2" xfId="7599" xr:uid="{00000000-0005-0000-0000-0000EC140000}"/>
    <cellStyle name="Normal 2 4 9 7" xfId="5603" xr:uid="{00000000-0005-0000-0000-0000ED140000}"/>
    <cellStyle name="Normal 2 5" xfId="367" xr:uid="{00000000-0005-0000-0000-0000EE140000}"/>
    <cellStyle name="Normal 2 5 10" xfId="3742" xr:uid="{00000000-0005-0000-0000-0000EF140000}"/>
    <cellStyle name="Normal 2 5 10 2" xfId="8972" xr:uid="{00000000-0005-0000-0000-0000F0140000}"/>
    <cellStyle name="Normal 2 5 11" xfId="3755" xr:uid="{00000000-0005-0000-0000-0000F1140000}"/>
    <cellStyle name="Normal 2 5 11 2" xfId="8985" xr:uid="{00000000-0005-0000-0000-0000F2140000}"/>
    <cellStyle name="Normal 2 5 12" xfId="2231" xr:uid="{00000000-0005-0000-0000-0000F3140000}"/>
    <cellStyle name="Normal 2 5 12 2" xfId="7461" xr:uid="{00000000-0005-0000-0000-0000F4140000}"/>
    <cellStyle name="Normal 2 5 13" xfId="5607" xr:uid="{00000000-0005-0000-0000-0000F5140000}"/>
    <cellStyle name="Normal 2 5 2" xfId="368" xr:uid="{00000000-0005-0000-0000-0000F6140000}"/>
    <cellStyle name="Normal 2 5 2 2" xfId="369" xr:uid="{00000000-0005-0000-0000-0000F7140000}"/>
    <cellStyle name="Normal 2 5 2 2 2" xfId="370" xr:uid="{00000000-0005-0000-0000-0000F8140000}"/>
    <cellStyle name="Normal 2 5 2 2 2 2" xfId="2110" xr:uid="{00000000-0005-0000-0000-0000F9140000}"/>
    <cellStyle name="Normal 2 5 2 2 2 2 2" xfId="5133" xr:uid="{00000000-0005-0000-0000-0000FA140000}"/>
    <cellStyle name="Normal 2 5 2 2 2 2 2 2" xfId="10363" xr:uid="{00000000-0005-0000-0000-0000FB140000}"/>
    <cellStyle name="Normal 2 5 2 2 2 2 3" xfId="3609" xr:uid="{00000000-0005-0000-0000-0000FC140000}"/>
    <cellStyle name="Normal 2 5 2 2 2 2 3 2" xfId="8839" xr:uid="{00000000-0005-0000-0000-0000FD140000}"/>
    <cellStyle name="Normal 2 5 2 2 2 2 4" xfId="7341" xr:uid="{00000000-0005-0000-0000-0000FE140000}"/>
    <cellStyle name="Normal 2 5 2 2 2 3" xfId="1345" xr:uid="{00000000-0005-0000-0000-0000FF140000}"/>
    <cellStyle name="Normal 2 5 2 2 2 3 2" xfId="4368" xr:uid="{00000000-0005-0000-0000-000000150000}"/>
    <cellStyle name="Normal 2 5 2 2 2 3 2 2" xfId="9598" xr:uid="{00000000-0005-0000-0000-000001150000}"/>
    <cellStyle name="Normal 2 5 2 2 2 3 3" xfId="6576" xr:uid="{00000000-0005-0000-0000-000002150000}"/>
    <cellStyle name="Normal 2 5 2 2 2 4" xfId="2844" xr:uid="{00000000-0005-0000-0000-000003150000}"/>
    <cellStyle name="Normal 2 5 2 2 2 4 2" xfId="8074" xr:uid="{00000000-0005-0000-0000-000004150000}"/>
    <cellStyle name="Normal 2 5 2 2 2 5" xfId="5610" xr:uid="{00000000-0005-0000-0000-000005150000}"/>
    <cellStyle name="Normal 2 5 2 2 3" xfId="1756" xr:uid="{00000000-0005-0000-0000-000006150000}"/>
    <cellStyle name="Normal 2 5 2 2 3 2" xfId="4779" xr:uid="{00000000-0005-0000-0000-000007150000}"/>
    <cellStyle name="Normal 2 5 2 2 3 2 2" xfId="10009" xr:uid="{00000000-0005-0000-0000-000008150000}"/>
    <cellStyle name="Normal 2 5 2 2 3 3" xfId="3255" xr:uid="{00000000-0005-0000-0000-000009150000}"/>
    <cellStyle name="Normal 2 5 2 2 3 3 2" xfId="8485" xr:uid="{00000000-0005-0000-0000-00000A150000}"/>
    <cellStyle name="Normal 2 5 2 2 3 4" xfId="6987" xr:uid="{00000000-0005-0000-0000-00000B150000}"/>
    <cellStyle name="Normal 2 5 2 2 4" xfId="991" xr:uid="{00000000-0005-0000-0000-00000C150000}"/>
    <cellStyle name="Normal 2 5 2 2 4 2" xfId="4014" xr:uid="{00000000-0005-0000-0000-00000D150000}"/>
    <cellStyle name="Normal 2 5 2 2 4 2 2" xfId="9244" xr:uid="{00000000-0005-0000-0000-00000E150000}"/>
    <cellStyle name="Normal 2 5 2 2 4 3" xfId="6222" xr:uid="{00000000-0005-0000-0000-00000F150000}"/>
    <cellStyle name="Normal 2 5 2 2 5" xfId="2490" xr:uid="{00000000-0005-0000-0000-000010150000}"/>
    <cellStyle name="Normal 2 5 2 2 5 2" xfId="7720" xr:uid="{00000000-0005-0000-0000-000011150000}"/>
    <cellStyle name="Normal 2 5 2 2 6" xfId="5609" xr:uid="{00000000-0005-0000-0000-000012150000}"/>
    <cellStyle name="Normal 2 5 2 3" xfId="371" xr:uid="{00000000-0005-0000-0000-000013150000}"/>
    <cellStyle name="Normal 2 5 2 3 2" xfId="1933" xr:uid="{00000000-0005-0000-0000-000014150000}"/>
    <cellStyle name="Normal 2 5 2 3 2 2" xfId="4956" xr:uid="{00000000-0005-0000-0000-000015150000}"/>
    <cellStyle name="Normal 2 5 2 3 2 2 2" xfId="10186" xr:uid="{00000000-0005-0000-0000-000016150000}"/>
    <cellStyle name="Normal 2 5 2 3 2 3" xfId="3432" xr:uid="{00000000-0005-0000-0000-000017150000}"/>
    <cellStyle name="Normal 2 5 2 3 2 3 2" xfId="8662" xr:uid="{00000000-0005-0000-0000-000018150000}"/>
    <cellStyle name="Normal 2 5 2 3 2 4" xfId="7164" xr:uid="{00000000-0005-0000-0000-000019150000}"/>
    <cellStyle name="Normal 2 5 2 3 3" xfId="1168" xr:uid="{00000000-0005-0000-0000-00001A150000}"/>
    <cellStyle name="Normal 2 5 2 3 3 2" xfId="4191" xr:uid="{00000000-0005-0000-0000-00001B150000}"/>
    <cellStyle name="Normal 2 5 2 3 3 2 2" xfId="9421" xr:uid="{00000000-0005-0000-0000-00001C150000}"/>
    <cellStyle name="Normal 2 5 2 3 3 3" xfId="6399" xr:uid="{00000000-0005-0000-0000-00001D150000}"/>
    <cellStyle name="Normal 2 5 2 3 4" xfId="2667" xr:uid="{00000000-0005-0000-0000-00001E150000}"/>
    <cellStyle name="Normal 2 5 2 3 4 2" xfId="7897" xr:uid="{00000000-0005-0000-0000-00001F150000}"/>
    <cellStyle name="Normal 2 5 2 3 5" xfId="5611" xr:uid="{00000000-0005-0000-0000-000020150000}"/>
    <cellStyle name="Normal 2 5 2 4" xfId="1579" xr:uid="{00000000-0005-0000-0000-000021150000}"/>
    <cellStyle name="Normal 2 5 2 4 2" xfId="4602" xr:uid="{00000000-0005-0000-0000-000022150000}"/>
    <cellStyle name="Normal 2 5 2 4 2 2" xfId="9832" xr:uid="{00000000-0005-0000-0000-000023150000}"/>
    <cellStyle name="Normal 2 5 2 4 3" xfId="3078" xr:uid="{00000000-0005-0000-0000-000024150000}"/>
    <cellStyle name="Normal 2 5 2 4 3 2" xfId="8308" xr:uid="{00000000-0005-0000-0000-000025150000}"/>
    <cellStyle name="Normal 2 5 2 4 4" xfId="6810" xr:uid="{00000000-0005-0000-0000-000026150000}"/>
    <cellStyle name="Normal 2 5 2 5" xfId="814" xr:uid="{00000000-0005-0000-0000-000027150000}"/>
    <cellStyle name="Normal 2 5 2 5 2" xfId="3837" xr:uid="{00000000-0005-0000-0000-000028150000}"/>
    <cellStyle name="Normal 2 5 2 5 2 2" xfId="9067" xr:uid="{00000000-0005-0000-0000-000029150000}"/>
    <cellStyle name="Normal 2 5 2 5 3" xfId="6045" xr:uid="{00000000-0005-0000-0000-00002A150000}"/>
    <cellStyle name="Normal 2 5 2 6" xfId="2313" xr:uid="{00000000-0005-0000-0000-00002B150000}"/>
    <cellStyle name="Normal 2 5 2 6 2" xfId="7543" xr:uid="{00000000-0005-0000-0000-00002C150000}"/>
    <cellStyle name="Normal 2 5 2 7" xfId="5608" xr:uid="{00000000-0005-0000-0000-00002D150000}"/>
    <cellStyle name="Normal 2 5 3" xfId="372" xr:uid="{00000000-0005-0000-0000-00002E150000}"/>
    <cellStyle name="Normal 2 5 3 2" xfId="373" xr:uid="{00000000-0005-0000-0000-00002F150000}"/>
    <cellStyle name="Normal 2 5 3 2 2" xfId="2028" xr:uid="{00000000-0005-0000-0000-000030150000}"/>
    <cellStyle name="Normal 2 5 3 2 2 2" xfId="5051" xr:uid="{00000000-0005-0000-0000-000031150000}"/>
    <cellStyle name="Normal 2 5 3 2 2 2 2" xfId="10281" xr:uid="{00000000-0005-0000-0000-000032150000}"/>
    <cellStyle name="Normal 2 5 3 2 2 3" xfId="3527" xr:uid="{00000000-0005-0000-0000-000033150000}"/>
    <cellStyle name="Normal 2 5 3 2 2 3 2" xfId="8757" xr:uid="{00000000-0005-0000-0000-000034150000}"/>
    <cellStyle name="Normal 2 5 3 2 2 4" xfId="7259" xr:uid="{00000000-0005-0000-0000-000035150000}"/>
    <cellStyle name="Normal 2 5 3 2 3" xfId="1263" xr:uid="{00000000-0005-0000-0000-000036150000}"/>
    <cellStyle name="Normal 2 5 3 2 3 2" xfId="4286" xr:uid="{00000000-0005-0000-0000-000037150000}"/>
    <cellStyle name="Normal 2 5 3 2 3 2 2" xfId="9516" xr:uid="{00000000-0005-0000-0000-000038150000}"/>
    <cellStyle name="Normal 2 5 3 2 3 3" xfId="6494" xr:uid="{00000000-0005-0000-0000-000039150000}"/>
    <cellStyle name="Normal 2 5 3 2 4" xfId="2762" xr:uid="{00000000-0005-0000-0000-00003A150000}"/>
    <cellStyle name="Normal 2 5 3 2 4 2" xfId="7992" xr:uid="{00000000-0005-0000-0000-00003B150000}"/>
    <cellStyle name="Normal 2 5 3 2 5" xfId="5613" xr:uid="{00000000-0005-0000-0000-00003C150000}"/>
    <cellStyle name="Normal 2 5 3 3" xfId="1674" xr:uid="{00000000-0005-0000-0000-00003D150000}"/>
    <cellStyle name="Normal 2 5 3 3 2" xfId="4697" xr:uid="{00000000-0005-0000-0000-00003E150000}"/>
    <cellStyle name="Normal 2 5 3 3 2 2" xfId="9927" xr:uid="{00000000-0005-0000-0000-00003F150000}"/>
    <cellStyle name="Normal 2 5 3 3 3" xfId="3173" xr:uid="{00000000-0005-0000-0000-000040150000}"/>
    <cellStyle name="Normal 2 5 3 3 3 2" xfId="8403" xr:uid="{00000000-0005-0000-0000-000041150000}"/>
    <cellStyle name="Normal 2 5 3 3 4" xfId="6905" xr:uid="{00000000-0005-0000-0000-000042150000}"/>
    <cellStyle name="Normal 2 5 3 4" xfId="909" xr:uid="{00000000-0005-0000-0000-000043150000}"/>
    <cellStyle name="Normal 2 5 3 4 2" xfId="3932" xr:uid="{00000000-0005-0000-0000-000044150000}"/>
    <cellStyle name="Normal 2 5 3 4 2 2" xfId="9162" xr:uid="{00000000-0005-0000-0000-000045150000}"/>
    <cellStyle name="Normal 2 5 3 4 3" xfId="6140" xr:uid="{00000000-0005-0000-0000-000046150000}"/>
    <cellStyle name="Normal 2 5 3 5" xfId="2408" xr:uid="{00000000-0005-0000-0000-000047150000}"/>
    <cellStyle name="Normal 2 5 3 5 2" xfId="7638" xr:uid="{00000000-0005-0000-0000-000048150000}"/>
    <cellStyle name="Normal 2 5 3 6" xfId="5612" xr:uid="{00000000-0005-0000-0000-000049150000}"/>
    <cellStyle name="Normal 2 5 4" xfId="374" xr:uid="{00000000-0005-0000-0000-00004A150000}"/>
    <cellStyle name="Normal 2 5 4 2" xfId="1851" xr:uid="{00000000-0005-0000-0000-00004B150000}"/>
    <cellStyle name="Normal 2 5 4 2 2" xfId="4874" xr:uid="{00000000-0005-0000-0000-00004C150000}"/>
    <cellStyle name="Normal 2 5 4 2 2 2" xfId="10104" xr:uid="{00000000-0005-0000-0000-00004D150000}"/>
    <cellStyle name="Normal 2 5 4 2 3" xfId="3350" xr:uid="{00000000-0005-0000-0000-00004E150000}"/>
    <cellStyle name="Normal 2 5 4 2 3 2" xfId="8580" xr:uid="{00000000-0005-0000-0000-00004F150000}"/>
    <cellStyle name="Normal 2 5 4 2 4" xfId="7082" xr:uid="{00000000-0005-0000-0000-000050150000}"/>
    <cellStyle name="Normal 2 5 4 3" xfId="1086" xr:uid="{00000000-0005-0000-0000-000051150000}"/>
    <cellStyle name="Normal 2 5 4 3 2" xfId="4109" xr:uid="{00000000-0005-0000-0000-000052150000}"/>
    <cellStyle name="Normal 2 5 4 3 2 2" xfId="9339" xr:uid="{00000000-0005-0000-0000-000053150000}"/>
    <cellStyle name="Normal 2 5 4 3 3" xfId="6317" xr:uid="{00000000-0005-0000-0000-000054150000}"/>
    <cellStyle name="Normal 2 5 4 4" xfId="2585" xr:uid="{00000000-0005-0000-0000-000055150000}"/>
    <cellStyle name="Normal 2 5 4 4 2" xfId="7815" xr:uid="{00000000-0005-0000-0000-000056150000}"/>
    <cellStyle name="Normal 2 5 4 5" xfId="5614" xr:uid="{00000000-0005-0000-0000-000057150000}"/>
    <cellStyle name="Normal 2 5 5" xfId="1497" xr:uid="{00000000-0005-0000-0000-000058150000}"/>
    <cellStyle name="Normal 2 5 5 2" xfId="4520" xr:uid="{00000000-0005-0000-0000-000059150000}"/>
    <cellStyle name="Normal 2 5 5 2 2" xfId="9750" xr:uid="{00000000-0005-0000-0000-00005A150000}"/>
    <cellStyle name="Normal 2 5 5 3" xfId="2996" xr:uid="{00000000-0005-0000-0000-00005B150000}"/>
    <cellStyle name="Normal 2 5 5 3 2" xfId="8226" xr:uid="{00000000-0005-0000-0000-00005C150000}"/>
    <cellStyle name="Normal 2 5 5 4" xfId="6728" xr:uid="{00000000-0005-0000-0000-00005D150000}"/>
    <cellStyle name="Normal 2 5 6" xfId="1439" xr:uid="{00000000-0005-0000-0000-00005E150000}"/>
    <cellStyle name="Normal 2 5 6 2" xfId="4462" xr:uid="{00000000-0005-0000-0000-00005F150000}"/>
    <cellStyle name="Normal 2 5 6 2 2" xfId="9692" xr:uid="{00000000-0005-0000-0000-000060150000}"/>
    <cellStyle name="Normal 2 5 6 3" xfId="2938" xr:uid="{00000000-0005-0000-0000-000061150000}"/>
    <cellStyle name="Normal 2 5 6 3 2" xfId="8168" xr:uid="{00000000-0005-0000-0000-000062150000}"/>
    <cellStyle name="Normal 2 5 6 4" xfId="6670" xr:uid="{00000000-0005-0000-0000-000063150000}"/>
    <cellStyle name="Normal 2 5 7" xfId="2205" xr:uid="{00000000-0005-0000-0000-000064150000}"/>
    <cellStyle name="Normal 2 5 7 2" xfId="5227" xr:uid="{00000000-0005-0000-0000-000065150000}"/>
    <cellStyle name="Normal 2 5 7 2 2" xfId="10457" xr:uid="{00000000-0005-0000-0000-000066150000}"/>
    <cellStyle name="Normal 2 5 7 3" xfId="3703" xr:uid="{00000000-0005-0000-0000-000067150000}"/>
    <cellStyle name="Normal 2 5 7 3 2" xfId="8933" xr:uid="{00000000-0005-0000-0000-000068150000}"/>
    <cellStyle name="Normal 2 5 7 4" xfId="7435" xr:uid="{00000000-0005-0000-0000-000069150000}"/>
    <cellStyle name="Normal 2 5 8" xfId="2218" xr:uid="{00000000-0005-0000-0000-00006A150000}"/>
    <cellStyle name="Normal 2 5 8 2" xfId="5240" xr:uid="{00000000-0005-0000-0000-00006B150000}"/>
    <cellStyle name="Normal 2 5 8 2 2" xfId="10470" xr:uid="{00000000-0005-0000-0000-00006C150000}"/>
    <cellStyle name="Normal 2 5 8 3" xfId="3716" xr:uid="{00000000-0005-0000-0000-00006D150000}"/>
    <cellStyle name="Normal 2 5 8 3 2" xfId="8946" xr:uid="{00000000-0005-0000-0000-00006E150000}"/>
    <cellStyle name="Normal 2 5 8 4" xfId="7448" xr:uid="{00000000-0005-0000-0000-00006F150000}"/>
    <cellStyle name="Normal 2 5 9" xfId="732" xr:uid="{00000000-0005-0000-0000-000070150000}"/>
    <cellStyle name="Normal 2 5 9 2" xfId="3729" xr:uid="{00000000-0005-0000-0000-000071150000}"/>
    <cellStyle name="Normal 2 5 9 2 2" xfId="8959" xr:uid="{00000000-0005-0000-0000-000072150000}"/>
    <cellStyle name="Normal 2 5 9 3" xfId="5963" xr:uid="{00000000-0005-0000-0000-000073150000}"/>
    <cellStyle name="Normal 2 6" xfId="375" xr:uid="{00000000-0005-0000-0000-000074150000}"/>
    <cellStyle name="Normal 2 6 10" xfId="5615" xr:uid="{00000000-0005-0000-0000-000075150000}"/>
    <cellStyle name="Normal 2 6 2" xfId="376" xr:uid="{00000000-0005-0000-0000-000076150000}"/>
    <cellStyle name="Normal 2 6 2 2" xfId="377" xr:uid="{00000000-0005-0000-0000-000077150000}"/>
    <cellStyle name="Normal 2 6 2 2 2" xfId="378" xr:uid="{00000000-0005-0000-0000-000078150000}"/>
    <cellStyle name="Normal 2 6 2 2 2 2" xfId="2122" xr:uid="{00000000-0005-0000-0000-000079150000}"/>
    <cellStyle name="Normal 2 6 2 2 2 2 2" xfId="5145" xr:uid="{00000000-0005-0000-0000-00007A150000}"/>
    <cellStyle name="Normal 2 6 2 2 2 2 2 2" xfId="10375" xr:uid="{00000000-0005-0000-0000-00007B150000}"/>
    <cellStyle name="Normal 2 6 2 2 2 2 3" xfId="3621" xr:uid="{00000000-0005-0000-0000-00007C150000}"/>
    <cellStyle name="Normal 2 6 2 2 2 2 3 2" xfId="8851" xr:uid="{00000000-0005-0000-0000-00007D150000}"/>
    <cellStyle name="Normal 2 6 2 2 2 2 4" xfId="7353" xr:uid="{00000000-0005-0000-0000-00007E150000}"/>
    <cellStyle name="Normal 2 6 2 2 2 3" xfId="1357" xr:uid="{00000000-0005-0000-0000-00007F150000}"/>
    <cellStyle name="Normal 2 6 2 2 2 3 2" xfId="4380" xr:uid="{00000000-0005-0000-0000-000080150000}"/>
    <cellStyle name="Normal 2 6 2 2 2 3 2 2" xfId="9610" xr:uid="{00000000-0005-0000-0000-000081150000}"/>
    <cellStyle name="Normal 2 6 2 2 2 3 3" xfId="6588" xr:uid="{00000000-0005-0000-0000-000082150000}"/>
    <cellStyle name="Normal 2 6 2 2 2 4" xfId="2856" xr:uid="{00000000-0005-0000-0000-000083150000}"/>
    <cellStyle name="Normal 2 6 2 2 2 4 2" xfId="8086" xr:uid="{00000000-0005-0000-0000-000084150000}"/>
    <cellStyle name="Normal 2 6 2 2 2 5" xfId="5618" xr:uid="{00000000-0005-0000-0000-000085150000}"/>
    <cellStyle name="Normal 2 6 2 2 3" xfId="1768" xr:uid="{00000000-0005-0000-0000-000086150000}"/>
    <cellStyle name="Normal 2 6 2 2 3 2" xfId="4791" xr:uid="{00000000-0005-0000-0000-000087150000}"/>
    <cellStyle name="Normal 2 6 2 2 3 2 2" xfId="10021" xr:uid="{00000000-0005-0000-0000-000088150000}"/>
    <cellStyle name="Normal 2 6 2 2 3 3" xfId="3267" xr:uid="{00000000-0005-0000-0000-000089150000}"/>
    <cellStyle name="Normal 2 6 2 2 3 3 2" xfId="8497" xr:uid="{00000000-0005-0000-0000-00008A150000}"/>
    <cellStyle name="Normal 2 6 2 2 3 4" xfId="6999" xr:uid="{00000000-0005-0000-0000-00008B150000}"/>
    <cellStyle name="Normal 2 6 2 2 4" xfId="1003" xr:uid="{00000000-0005-0000-0000-00008C150000}"/>
    <cellStyle name="Normal 2 6 2 2 4 2" xfId="4026" xr:uid="{00000000-0005-0000-0000-00008D150000}"/>
    <cellStyle name="Normal 2 6 2 2 4 2 2" xfId="9256" xr:uid="{00000000-0005-0000-0000-00008E150000}"/>
    <cellStyle name="Normal 2 6 2 2 4 3" xfId="6234" xr:uid="{00000000-0005-0000-0000-00008F150000}"/>
    <cellStyle name="Normal 2 6 2 2 5" xfId="2502" xr:uid="{00000000-0005-0000-0000-000090150000}"/>
    <cellStyle name="Normal 2 6 2 2 5 2" xfId="7732" xr:uid="{00000000-0005-0000-0000-000091150000}"/>
    <cellStyle name="Normal 2 6 2 2 6" xfId="5617" xr:uid="{00000000-0005-0000-0000-000092150000}"/>
    <cellStyle name="Normal 2 6 2 3" xfId="379" xr:uid="{00000000-0005-0000-0000-000093150000}"/>
    <cellStyle name="Normal 2 6 2 3 2" xfId="1945" xr:uid="{00000000-0005-0000-0000-000094150000}"/>
    <cellStyle name="Normal 2 6 2 3 2 2" xfId="4968" xr:uid="{00000000-0005-0000-0000-000095150000}"/>
    <cellStyle name="Normal 2 6 2 3 2 2 2" xfId="10198" xr:uid="{00000000-0005-0000-0000-000096150000}"/>
    <cellStyle name="Normal 2 6 2 3 2 3" xfId="3444" xr:uid="{00000000-0005-0000-0000-000097150000}"/>
    <cellStyle name="Normal 2 6 2 3 2 3 2" xfId="8674" xr:uid="{00000000-0005-0000-0000-000098150000}"/>
    <cellStyle name="Normal 2 6 2 3 2 4" xfId="7176" xr:uid="{00000000-0005-0000-0000-000099150000}"/>
    <cellStyle name="Normal 2 6 2 3 3" xfId="1180" xr:uid="{00000000-0005-0000-0000-00009A150000}"/>
    <cellStyle name="Normal 2 6 2 3 3 2" xfId="4203" xr:uid="{00000000-0005-0000-0000-00009B150000}"/>
    <cellStyle name="Normal 2 6 2 3 3 2 2" xfId="9433" xr:uid="{00000000-0005-0000-0000-00009C150000}"/>
    <cellStyle name="Normal 2 6 2 3 3 3" xfId="6411" xr:uid="{00000000-0005-0000-0000-00009D150000}"/>
    <cellStyle name="Normal 2 6 2 3 4" xfId="2679" xr:uid="{00000000-0005-0000-0000-00009E150000}"/>
    <cellStyle name="Normal 2 6 2 3 4 2" xfId="7909" xr:uid="{00000000-0005-0000-0000-00009F150000}"/>
    <cellStyle name="Normal 2 6 2 3 5" xfId="5619" xr:uid="{00000000-0005-0000-0000-0000A0150000}"/>
    <cellStyle name="Normal 2 6 2 4" xfId="1591" xr:uid="{00000000-0005-0000-0000-0000A1150000}"/>
    <cellStyle name="Normal 2 6 2 4 2" xfId="4614" xr:uid="{00000000-0005-0000-0000-0000A2150000}"/>
    <cellStyle name="Normal 2 6 2 4 2 2" xfId="9844" xr:uid="{00000000-0005-0000-0000-0000A3150000}"/>
    <cellStyle name="Normal 2 6 2 4 3" xfId="3090" xr:uid="{00000000-0005-0000-0000-0000A4150000}"/>
    <cellStyle name="Normal 2 6 2 4 3 2" xfId="8320" xr:uid="{00000000-0005-0000-0000-0000A5150000}"/>
    <cellStyle name="Normal 2 6 2 4 4" xfId="6822" xr:uid="{00000000-0005-0000-0000-0000A6150000}"/>
    <cellStyle name="Normal 2 6 2 5" xfId="826" xr:uid="{00000000-0005-0000-0000-0000A7150000}"/>
    <cellStyle name="Normal 2 6 2 5 2" xfId="3849" xr:uid="{00000000-0005-0000-0000-0000A8150000}"/>
    <cellStyle name="Normal 2 6 2 5 2 2" xfId="9079" xr:uid="{00000000-0005-0000-0000-0000A9150000}"/>
    <cellStyle name="Normal 2 6 2 5 3" xfId="6057" xr:uid="{00000000-0005-0000-0000-0000AA150000}"/>
    <cellStyle name="Normal 2 6 2 6" xfId="2325" xr:uid="{00000000-0005-0000-0000-0000AB150000}"/>
    <cellStyle name="Normal 2 6 2 6 2" xfId="7555" xr:uid="{00000000-0005-0000-0000-0000AC150000}"/>
    <cellStyle name="Normal 2 6 2 7" xfId="5616" xr:uid="{00000000-0005-0000-0000-0000AD150000}"/>
    <cellStyle name="Normal 2 6 3" xfId="380" xr:uid="{00000000-0005-0000-0000-0000AE150000}"/>
    <cellStyle name="Normal 2 6 3 2" xfId="381" xr:uid="{00000000-0005-0000-0000-0000AF150000}"/>
    <cellStyle name="Normal 2 6 3 2 2" xfId="2040" xr:uid="{00000000-0005-0000-0000-0000B0150000}"/>
    <cellStyle name="Normal 2 6 3 2 2 2" xfId="5063" xr:uid="{00000000-0005-0000-0000-0000B1150000}"/>
    <cellStyle name="Normal 2 6 3 2 2 2 2" xfId="10293" xr:uid="{00000000-0005-0000-0000-0000B2150000}"/>
    <cellStyle name="Normal 2 6 3 2 2 3" xfId="3539" xr:uid="{00000000-0005-0000-0000-0000B3150000}"/>
    <cellStyle name="Normal 2 6 3 2 2 3 2" xfId="8769" xr:uid="{00000000-0005-0000-0000-0000B4150000}"/>
    <cellStyle name="Normal 2 6 3 2 2 4" xfId="7271" xr:uid="{00000000-0005-0000-0000-0000B5150000}"/>
    <cellStyle name="Normal 2 6 3 2 3" xfId="1275" xr:uid="{00000000-0005-0000-0000-0000B6150000}"/>
    <cellStyle name="Normal 2 6 3 2 3 2" xfId="4298" xr:uid="{00000000-0005-0000-0000-0000B7150000}"/>
    <cellStyle name="Normal 2 6 3 2 3 2 2" xfId="9528" xr:uid="{00000000-0005-0000-0000-0000B8150000}"/>
    <cellStyle name="Normal 2 6 3 2 3 3" xfId="6506" xr:uid="{00000000-0005-0000-0000-0000B9150000}"/>
    <cellStyle name="Normal 2 6 3 2 4" xfId="2774" xr:uid="{00000000-0005-0000-0000-0000BA150000}"/>
    <cellStyle name="Normal 2 6 3 2 4 2" xfId="8004" xr:uid="{00000000-0005-0000-0000-0000BB150000}"/>
    <cellStyle name="Normal 2 6 3 2 5" xfId="5621" xr:uid="{00000000-0005-0000-0000-0000BC150000}"/>
    <cellStyle name="Normal 2 6 3 3" xfId="1686" xr:uid="{00000000-0005-0000-0000-0000BD150000}"/>
    <cellStyle name="Normal 2 6 3 3 2" xfId="4709" xr:uid="{00000000-0005-0000-0000-0000BE150000}"/>
    <cellStyle name="Normal 2 6 3 3 2 2" xfId="9939" xr:uid="{00000000-0005-0000-0000-0000BF150000}"/>
    <cellStyle name="Normal 2 6 3 3 3" xfId="3185" xr:uid="{00000000-0005-0000-0000-0000C0150000}"/>
    <cellStyle name="Normal 2 6 3 3 3 2" xfId="8415" xr:uid="{00000000-0005-0000-0000-0000C1150000}"/>
    <cellStyle name="Normal 2 6 3 3 4" xfId="6917" xr:uid="{00000000-0005-0000-0000-0000C2150000}"/>
    <cellStyle name="Normal 2 6 3 4" xfId="921" xr:uid="{00000000-0005-0000-0000-0000C3150000}"/>
    <cellStyle name="Normal 2 6 3 4 2" xfId="3944" xr:uid="{00000000-0005-0000-0000-0000C4150000}"/>
    <cellStyle name="Normal 2 6 3 4 2 2" xfId="9174" xr:uid="{00000000-0005-0000-0000-0000C5150000}"/>
    <cellStyle name="Normal 2 6 3 4 3" xfId="6152" xr:uid="{00000000-0005-0000-0000-0000C6150000}"/>
    <cellStyle name="Normal 2 6 3 5" xfId="2420" xr:uid="{00000000-0005-0000-0000-0000C7150000}"/>
    <cellStyle name="Normal 2 6 3 5 2" xfId="7650" xr:uid="{00000000-0005-0000-0000-0000C8150000}"/>
    <cellStyle name="Normal 2 6 3 6" xfId="5620" xr:uid="{00000000-0005-0000-0000-0000C9150000}"/>
    <cellStyle name="Normal 2 6 4" xfId="382" xr:uid="{00000000-0005-0000-0000-0000CA150000}"/>
    <cellStyle name="Normal 2 6 4 2" xfId="1863" xr:uid="{00000000-0005-0000-0000-0000CB150000}"/>
    <cellStyle name="Normal 2 6 4 2 2" xfId="4886" xr:uid="{00000000-0005-0000-0000-0000CC150000}"/>
    <cellStyle name="Normal 2 6 4 2 2 2" xfId="10116" xr:uid="{00000000-0005-0000-0000-0000CD150000}"/>
    <cellStyle name="Normal 2 6 4 2 3" xfId="3362" xr:uid="{00000000-0005-0000-0000-0000CE150000}"/>
    <cellStyle name="Normal 2 6 4 2 3 2" xfId="8592" xr:uid="{00000000-0005-0000-0000-0000CF150000}"/>
    <cellStyle name="Normal 2 6 4 2 4" xfId="7094" xr:uid="{00000000-0005-0000-0000-0000D0150000}"/>
    <cellStyle name="Normal 2 6 4 3" xfId="1098" xr:uid="{00000000-0005-0000-0000-0000D1150000}"/>
    <cellStyle name="Normal 2 6 4 3 2" xfId="4121" xr:uid="{00000000-0005-0000-0000-0000D2150000}"/>
    <cellStyle name="Normal 2 6 4 3 2 2" xfId="9351" xr:uid="{00000000-0005-0000-0000-0000D3150000}"/>
    <cellStyle name="Normal 2 6 4 3 3" xfId="6329" xr:uid="{00000000-0005-0000-0000-0000D4150000}"/>
    <cellStyle name="Normal 2 6 4 4" xfId="2597" xr:uid="{00000000-0005-0000-0000-0000D5150000}"/>
    <cellStyle name="Normal 2 6 4 4 2" xfId="7827" xr:uid="{00000000-0005-0000-0000-0000D6150000}"/>
    <cellStyle name="Normal 2 6 4 5" xfId="5622" xr:uid="{00000000-0005-0000-0000-0000D7150000}"/>
    <cellStyle name="Normal 2 6 5" xfId="1509" xr:uid="{00000000-0005-0000-0000-0000D8150000}"/>
    <cellStyle name="Normal 2 6 5 2" xfId="4532" xr:uid="{00000000-0005-0000-0000-0000D9150000}"/>
    <cellStyle name="Normal 2 6 5 2 2" xfId="9762" xr:uid="{00000000-0005-0000-0000-0000DA150000}"/>
    <cellStyle name="Normal 2 6 5 3" xfId="3008" xr:uid="{00000000-0005-0000-0000-0000DB150000}"/>
    <cellStyle name="Normal 2 6 5 3 2" xfId="8238" xr:uid="{00000000-0005-0000-0000-0000DC150000}"/>
    <cellStyle name="Normal 2 6 5 4" xfId="6740" xr:uid="{00000000-0005-0000-0000-0000DD150000}"/>
    <cellStyle name="Normal 2 6 6" xfId="1451" xr:uid="{00000000-0005-0000-0000-0000DE150000}"/>
    <cellStyle name="Normal 2 6 6 2" xfId="4474" xr:uid="{00000000-0005-0000-0000-0000DF150000}"/>
    <cellStyle name="Normal 2 6 6 2 2" xfId="9704" xr:uid="{00000000-0005-0000-0000-0000E0150000}"/>
    <cellStyle name="Normal 2 6 6 3" xfId="2950" xr:uid="{00000000-0005-0000-0000-0000E1150000}"/>
    <cellStyle name="Normal 2 6 6 3 2" xfId="8180" xr:uid="{00000000-0005-0000-0000-0000E2150000}"/>
    <cellStyle name="Normal 2 6 6 4" xfId="6682" xr:uid="{00000000-0005-0000-0000-0000E3150000}"/>
    <cellStyle name="Normal 2 6 7" xfId="2204" xr:uid="{00000000-0005-0000-0000-0000E4150000}"/>
    <cellStyle name="Normal 2 6 7 2" xfId="10471" xr:uid="{00000000-0005-0000-0000-0000E5150000}"/>
    <cellStyle name="Normal 2 6 8" xfId="744" xr:uid="{00000000-0005-0000-0000-0000E6150000}"/>
    <cellStyle name="Normal 2 6 8 2" xfId="3767" xr:uid="{00000000-0005-0000-0000-0000E7150000}"/>
    <cellStyle name="Normal 2 6 8 2 2" xfId="8997" xr:uid="{00000000-0005-0000-0000-0000E8150000}"/>
    <cellStyle name="Normal 2 6 8 3" xfId="5975" xr:uid="{00000000-0005-0000-0000-0000E9150000}"/>
    <cellStyle name="Normal 2 6 9" xfId="2243" xr:uid="{00000000-0005-0000-0000-0000EA150000}"/>
    <cellStyle name="Normal 2 6 9 2" xfId="7473" xr:uid="{00000000-0005-0000-0000-0000EB150000}"/>
    <cellStyle name="Normal 2 7" xfId="383" xr:uid="{00000000-0005-0000-0000-0000EC150000}"/>
    <cellStyle name="Normal 2 7 2" xfId="384" xr:uid="{00000000-0005-0000-0000-0000ED150000}"/>
    <cellStyle name="Normal 2 7 2 2" xfId="385" xr:uid="{00000000-0005-0000-0000-0000EE150000}"/>
    <cellStyle name="Normal 2 7 2 2 2" xfId="386" xr:uid="{00000000-0005-0000-0000-0000EF150000}"/>
    <cellStyle name="Normal 2 7 2 2 2 2" xfId="2134" xr:uid="{00000000-0005-0000-0000-0000F0150000}"/>
    <cellStyle name="Normal 2 7 2 2 2 2 2" xfId="5157" xr:uid="{00000000-0005-0000-0000-0000F1150000}"/>
    <cellStyle name="Normal 2 7 2 2 2 2 2 2" xfId="10387" xr:uid="{00000000-0005-0000-0000-0000F2150000}"/>
    <cellStyle name="Normal 2 7 2 2 2 2 3" xfId="3633" xr:uid="{00000000-0005-0000-0000-0000F3150000}"/>
    <cellStyle name="Normal 2 7 2 2 2 2 3 2" xfId="8863" xr:uid="{00000000-0005-0000-0000-0000F4150000}"/>
    <cellStyle name="Normal 2 7 2 2 2 2 4" xfId="7365" xr:uid="{00000000-0005-0000-0000-0000F5150000}"/>
    <cellStyle name="Normal 2 7 2 2 2 3" xfId="1369" xr:uid="{00000000-0005-0000-0000-0000F6150000}"/>
    <cellStyle name="Normal 2 7 2 2 2 3 2" xfId="4392" xr:uid="{00000000-0005-0000-0000-0000F7150000}"/>
    <cellStyle name="Normal 2 7 2 2 2 3 2 2" xfId="9622" xr:uid="{00000000-0005-0000-0000-0000F8150000}"/>
    <cellStyle name="Normal 2 7 2 2 2 3 3" xfId="6600" xr:uid="{00000000-0005-0000-0000-0000F9150000}"/>
    <cellStyle name="Normal 2 7 2 2 2 4" xfId="2868" xr:uid="{00000000-0005-0000-0000-0000FA150000}"/>
    <cellStyle name="Normal 2 7 2 2 2 4 2" xfId="8098" xr:uid="{00000000-0005-0000-0000-0000FB150000}"/>
    <cellStyle name="Normal 2 7 2 2 2 5" xfId="5626" xr:uid="{00000000-0005-0000-0000-0000FC150000}"/>
    <cellStyle name="Normal 2 7 2 2 3" xfId="1780" xr:uid="{00000000-0005-0000-0000-0000FD150000}"/>
    <cellStyle name="Normal 2 7 2 2 3 2" xfId="4803" xr:uid="{00000000-0005-0000-0000-0000FE150000}"/>
    <cellStyle name="Normal 2 7 2 2 3 2 2" xfId="10033" xr:uid="{00000000-0005-0000-0000-0000FF150000}"/>
    <cellStyle name="Normal 2 7 2 2 3 3" xfId="3279" xr:uid="{00000000-0005-0000-0000-000000160000}"/>
    <cellStyle name="Normal 2 7 2 2 3 3 2" xfId="8509" xr:uid="{00000000-0005-0000-0000-000001160000}"/>
    <cellStyle name="Normal 2 7 2 2 3 4" xfId="7011" xr:uid="{00000000-0005-0000-0000-000002160000}"/>
    <cellStyle name="Normal 2 7 2 2 4" xfId="1015" xr:uid="{00000000-0005-0000-0000-000003160000}"/>
    <cellStyle name="Normal 2 7 2 2 4 2" xfId="4038" xr:uid="{00000000-0005-0000-0000-000004160000}"/>
    <cellStyle name="Normal 2 7 2 2 4 2 2" xfId="9268" xr:uid="{00000000-0005-0000-0000-000005160000}"/>
    <cellStyle name="Normal 2 7 2 2 4 3" xfId="6246" xr:uid="{00000000-0005-0000-0000-000006160000}"/>
    <cellStyle name="Normal 2 7 2 2 5" xfId="2514" xr:uid="{00000000-0005-0000-0000-000007160000}"/>
    <cellStyle name="Normal 2 7 2 2 5 2" xfId="7744" xr:uid="{00000000-0005-0000-0000-000008160000}"/>
    <cellStyle name="Normal 2 7 2 2 6" xfId="5625" xr:uid="{00000000-0005-0000-0000-000009160000}"/>
    <cellStyle name="Normal 2 7 2 3" xfId="387" xr:uid="{00000000-0005-0000-0000-00000A160000}"/>
    <cellStyle name="Normal 2 7 2 3 2" xfId="1957" xr:uid="{00000000-0005-0000-0000-00000B160000}"/>
    <cellStyle name="Normal 2 7 2 3 2 2" xfId="4980" xr:uid="{00000000-0005-0000-0000-00000C160000}"/>
    <cellStyle name="Normal 2 7 2 3 2 2 2" xfId="10210" xr:uid="{00000000-0005-0000-0000-00000D160000}"/>
    <cellStyle name="Normal 2 7 2 3 2 3" xfId="3456" xr:uid="{00000000-0005-0000-0000-00000E160000}"/>
    <cellStyle name="Normal 2 7 2 3 2 3 2" xfId="8686" xr:uid="{00000000-0005-0000-0000-00000F160000}"/>
    <cellStyle name="Normal 2 7 2 3 2 4" xfId="7188" xr:uid="{00000000-0005-0000-0000-000010160000}"/>
    <cellStyle name="Normal 2 7 2 3 3" xfId="1192" xr:uid="{00000000-0005-0000-0000-000011160000}"/>
    <cellStyle name="Normal 2 7 2 3 3 2" xfId="4215" xr:uid="{00000000-0005-0000-0000-000012160000}"/>
    <cellStyle name="Normal 2 7 2 3 3 2 2" xfId="9445" xr:uid="{00000000-0005-0000-0000-000013160000}"/>
    <cellStyle name="Normal 2 7 2 3 3 3" xfId="6423" xr:uid="{00000000-0005-0000-0000-000014160000}"/>
    <cellStyle name="Normal 2 7 2 3 4" xfId="2691" xr:uid="{00000000-0005-0000-0000-000015160000}"/>
    <cellStyle name="Normal 2 7 2 3 4 2" xfId="7921" xr:uid="{00000000-0005-0000-0000-000016160000}"/>
    <cellStyle name="Normal 2 7 2 3 5" xfId="5627" xr:uid="{00000000-0005-0000-0000-000017160000}"/>
    <cellStyle name="Normal 2 7 2 4" xfId="1603" xr:uid="{00000000-0005-0000-0000-000018160000}"/>
    <cellStyle name="Normal 2 7 2 4 2" xfId="4626" xr:uid="{00000000-0005-0000-0000-000019160000}"/>
    <cellStyle name="Normal 2 7 2 4 2 2" xfId="9856" xr:uid="{00000000-0005-0000-0000-00001A160000}"/>
    <cellStyle name="Normal 2 7 2 4 3" xfId="3102" xr:uid="{00000000-0005-0000-0000-00001B160000}"/>
    <cellStyle name="Normal 2 7 2 4 3 2" xfId="8332" xr:uid="{00000000-0005-0000-0000-00001C160000}"/>
    <cellStyle name="Normal 2 7 2 4 4" xfId="6834" xr:uid="{00000000-0005-0000-0000-00001D160000}"/>
    <cellStyle name="Normal 2 7 2 5" xfId="838" xr:uid="{00000000-0005-0000-0000-00001E160000}"/>
    <cellStyle name="Normal 2 7 2 5 2" xfId="3861" xr:uid="{00000000-0005-0000-0000-00001F160000}"/>
    <cellStyle name="Normal 2 7 2 5 2 2" xfId="9091" xr:uid="{00000000-0005-0000-0000-000020160000}"/>
    <cellStyle name="Normal 2 7 2 5 3" xfId="6069" xr:uid="{00000000-0005-0000-0000-000021160000}"/>
    <cellStyle name="Normal 2 7 2 6" xfId="2337" xr:uid="{00000000-0005-0000-0000-000022160000}"/>
    <cellStyle name="Normal 2 7 2 6 2" xfId="7567" xr:uid="{00000000-0005-0000-0000-000023160000}"/>
    <cellStyle name="Normal 2 7 2 7" xfId="5624" xr:uid="{00000000-0005-0000-0000-000024160000}"/>
    <cellStyle name="Normal 2 7 3" xfId="388" xr:uid="{00000000-0005-0000-0000-000025160000}"/>
    <cellStyle name="Normal 2 7 3 2" xfId="389" xr:uid="{00000000-0005-0000-0000-000026160000}"/>
    <cellStyle name="Normal 2 7 3 2 2" xfId="2052" xr:uid="{00000000-0005-0000-0000-000027160000}"/>
    <cellStyle name="Normal 2 7 3 2 2 2" xfId="5075" xr:uid="{00000000-0005-0000-0000-000028160000}"/>
    <cellStyle name="Normal 2 7 3 2 2 2 2" xfId="10305" xr:uid="{00000000-0005-0000-0000-000029160000}"/>
    <cellStyle name="Normal 2 7 3 2 2 3" xfId="3551" xr:uid="{00000000-0005-0000-0000-00002A160000}"/>
    <cellStyle name="Normal 2 7 3 2 2 3 2" xfId="8781" xr:uid="{00000000-0005-0000-0000-00002B160000}"/>
    <cellStyle name="Normal 2 7 3 2 2 4" xfId="7283" xr:uid="{00000000-0005-0000-0000-00002C160000}"/>
    <cellStyle name="Normal 2 7 3 2 3" xfId="1287" xr:uid="{00000000-0005-0000-0000-00002D160000}"/>
    <cellStyle name="Normal 2 7 3 2 3 2" xfId="4310" xr:uid="{00000000-0005-0000-0000-00002E160000}"/>
    <cellStyle name="Normal 2 7 3 2 3 2 2" xfId="9540" xr:uid="{00000000-0005-0000-0000-00002F160000}"/>
    <cellStyle name="Normal 2 7 3 2 3 3" xfId="6518" xr:uid="{00000000-0005-0000-0000-000030160000}"/>
    <cellStyle name="Normal 2 7 3 2 4" xfId="2786" xr:uid="{00000000-0005-0000-0000-000031160000}"/>
    <cellStyle name="Normal 2 7 3 2 4 2" xfId="8016" xr:uid="{00000000-0005-0000-0000-000032160000}"/>
    <cellStyle name="Normal 2 7 3 2 5" xfId="5629" xr:uid="{00000000-0005-0000-0000-000033160000}"/>
    <cellStyle name="Normal 2 7 3 3" xfId="1698" xr:uid="{00000000-0005-0000-0000-000034160000}"/>
    <cellStyle name="Normal 2 7 3 3 2" xfId="4721" xr:uid="{00000000-0005-0000-0000-000035160000}"/>
    <cellStyle name="Normal 2 7 3 3 2 2" xfId="9951" xr:uid="{00000000-0005-0000-0000-000036160000}"/>
    <cellStyle name="Normal 2 7 3 3 3" xfId="3197" xr:uid="{00000000-0005-0000-0000-000037160000}"/>
    <cellStyle name="Normal 2 7 3 3 3 2" xfId="8427" xr:uid="{00000000-0005-0000-0000-000038160000}"/>
    <cellStyle name="Normal 2 7 3 3 4" xfId="6929" xr:uid="{00000000-0005-0000-0000-000039160000}"/>
    <cellStyle name="Normal 2 7 3 4" xfId="933" xr:uid="{00000000-0005-0000-0000-00003A160000}"/>
    <cellStyle name="Normal 2 7 3 4 2" xfId="3956" xr:uid="{00000000-0005-0000-0000-00003B160000}"/>
    <cellStyle name="Normal 2 7 3 4 2 2" xfId="9186" xr:uid="{00000000-0005-0000-0000-00003C160000}"/>
    <cellStyle name="Normal 2 7 3 4 3" xfId="6164" xr:uid="{00000000-0005-0000-0000-00003D160000}"/>
    <cellStyle name="Normal 2 7 3 5" xfId="2432" xr:uid="{00000000-0005-0000-0000-00003E160000}"/>
    <cellStyle name="Normal 2 7 3 5 2" xfId="7662" xr:uid="{00000000-0005-0000-0000-00003F160000}"/>
    <cellStyle name="Normal 2 7 3 6" xfId="5628" xr:uid="{00000000-0005-0000-0000-000040160000}"/>
    <cellStyle name="Normal 2 7 4" xfId="390" xr:uid="{00000000-0005-0000-0000-000041160000}"/>
    <cellStyle name="Normal 2 7 4 2" xfId="1875" xr:uid="{00000000-0005-0000-0000-000042160000}"/>
    <cellStyle name="Normal 2 7 4 2 2" xfId="4898" xr:uid="{00000000-0005-0000-0000-000043160000}"/>
    <cellStyle name="Normal 2 7 4 2 2 2" xfId="10128" xr:uid="{00000000-0005-0000-0000-000044160000}"/>
    <cellStyle name="Normal 2 7 4 2 3" xfId="3374" xr:uid="{00000000-0005-0000-0000-000045160000}"/>
    <cellStyle name="Normal 2 7 4 2 3 2" xfId="8604" xr:uid="{00000000-0005-0000-0000-000046160000}"/>
    <cellStyle name="Normal 2 7 4 2 4" xfId="7106" xr:uid="{00000000-0005-0000-0000-000047160000}"/>
    <cellStyle name="Normal 2 7 4 3" xfId="1110" xr:uid="{00000000-0005-0000-0000-000048160000}"/>
    <cellStyle name="Normal 2 7 4 3 2" xfId="4133" xr:uid="{00000000-0005-0000-0000-000049160000}"/>
    <cellStyle name="Normal 2 7 4 3 2 2" xfId="9363" xr:uid="{00000000-0005-0000-0000-00004A160000}"/>
    <cellStyle name="Normal 2 7 4 3 3" xfId="6341" xr:uid="{00000000-0005-0000-0000-00004B160000}"/>
    <cellStyle name="Normal 2 7 4 4" xfId="2609" xr:uid="{00000000-0005-0000-0000-00004C160000}"/>
    <cellStyle name="Normal 2 7 4 4 2" xfId="7839" xr:uid="{00000000-0005-0000-0000-00004D160000}"/>
    <cellStyle name="Normal 2 7 4 5" xfId="5630" xr:uid="{00000000-0005-0000-0000-00004E160000}"/>
    <cellStyle name="Normal 2 7 5" xfId="1521" xr:uid="{00000000-0005-0000-0000-00004F160000}"/>
    <cellStyle name="Normal 2 7 5 2" xfId="4544" xr:uid="{00000000-0005-0000-0000-000050160000}"/>
    <cellStyle name="Normal 2 7 5 2 2" xfId="9774" xr:uid="{00000000-0005-0000-0000-000051160000}"/>
    <cellStyle name="Normal 2 7 5 3" xfId="3020" xr:uid="{00000000-0005-0000-0000-000052160000}"/>
    <cellStyle name="Normal 2 7 5 3 2" xfId="8250" xr:uid="{00000000-0005-0000-0000-000053160000}"/>
    <cellStyle name="Normal 2 7 5 4" xfId="6752" xr:uid="{00000000-0005-0000-0000-000054160000}"/>
    <cellStyle name="Normal 2 7 6" xfId="1463" xr:uid="{00000000-0005-0000-0000-000055160000}"/>
    <cellStyle name="Normal 2 7 6 2" xfId="4486" xr:uid="{00000000-0005-0000-0000-000056160000}"/>
    <cellStyle name="Normal 2 7 6 2 2" xfId="9716" xr:uid="{00000000-0005-0000-0000-000057160000}"/>
    <cellStyle name="Normal 2 7 6 3" xfId="2962" xr:uid="{00000000-0005-0000-0000-000058160000}"/>
    <cellStyle name="Normal 2 7 6 3 2" xfId="8192" xr:uid="{00000000-0005-0000-0000-000059160000}"/>
    <cellStyle name="Normal 2 7 6 4" xfId="6694" xr:uid="{00000000-0005-0000-0000-00005A160000}"/>
    <cellStyle name="Normal 2 7 7" xfId="756" xr:uid="{00000000-0005-0000-0000-00005B160000}"/>
    <cellStyle name="Normal 2 7 7 2" xfId="3779" xr:uid="{00000000-0005-0000-0000-00005C160000}"/>
    <cellStyle name="Normal 2 7 7 2 2" xfId="9009" xr:uid="{00000000-0005-0000-0000-00005D160000}"/>
    <cellStyle name="Normal 2 7 7 3" xfId="5987" xr:uid="{00000000-0005-0000-0000-00005E160000}"/>
    <cellStyle name="Normal 2 7 8" xfId="2255" xr:uid="{00000000-0005-0000-0000-00005F160000}"/>
    <cellStyle name="Normal 2 7 8 2" xfId="7485" xr:uid="{00000000-0005-0000-0000-000060160000}"/>
    <cellStyle name="Normal 2 7 9" xfId="5623" xr:uid="{00000000-0005-0000-0000-000061160000}"/>
    <cellStyle name="Normal 2 8" xfId="391" xr:uid="{00000000-0005-0000-0000-000062160000}"/>
    <cellStyle name="Normal 2 8 2" xfId="392" xr:uid="{00000000-0005-0000-0000-000063160000}"/>
    <cellStyle name="Normal 2 8 2 2" xfId="393" xr:uid="{00000000-0005-0000-0000-000064160000}"/>
    <cellStyle name="Normal 2 8 2 2 2" xfId="394" xr:uid="{00000000-0005-0000-0000-000065160000}"/>
    <cellStyle name="Normal 2 8 2 2 2 2" xfId="2145" xr:uid="{00000000-0005-0000-0000-000066160000}"/>
    <cellStyle name="Normal 2 8 2 2 2 2 2" xfId="5168" xr:uid="{00000000-0005-0000-0000-000067160000}"/>
    <cellStyle name="Normal 2 8 2 2 2 2 2 2" xfId="10398" xr:uid="{00000000-0005-0000-0000-000068160000}"/>
    <cellStyle name="Normal 2 8 2 2 2 2 3" xfId="3644" xr:uid="{00000000-0005-0000-0000-000069160000}"/>
    <cellStyle name="Normal 2 8 2 2 2 2 3 2" xfId="8874" xr:uid="{00000000-0005-0000-0000-00006A160000}"/>
    <cellStyle name="Normal 2 8 2 2 2 2 4" xfId="7376" xr:uid="{00000000-0005-0000-0000-00006B160000}"/>
    <cellStyle name="Normal 2 8 2 2 2 3" xfId="1380" xr:uid="{00000000-0005-0000-0000-00006C160000}"/>
    <cellStyle name="Normal 2 8 2 2 2 3 2" xfId="4403" xr:uid="{00000000-0005-0000-0000-00006D160000}"/>
    <cellStyle name="Normal 2 8 2 2 2 3 2 2" xfId="9633" xr:uid="{00000000-0005-0000-0000-00006E160000}"/>
    <cellStyle name="Normal 2 8 2 2 2 3 3" xfId="6611" xr:uid="{00000000-0005-0000-0000-00006F160000}"/>
    <cellStyle name="Normal 2 8 2 2 2 4" xfId="2879" xr:uid="{00000000-0005-0000-0000-000070160000}"/>
    <cellStyle name="Normal 2 8 2 2 2 4 2" xfId="8109" xr:uid="{00000000-0005-0000-0000-000071160000}"/>
    <cellStyle name="Normal 2 8 2 2 2 5" xfId="5634" xr:uid="{00000000-0005-0000-0000-000072160000}"/>
    <cellStyle name="Normal 2 8 2 2 3" xfId="1791" xr:uid="{00000000-0005-0000-0000-000073160000}"/>
    <cellStyle name="Normal 2 8 2 2 3 2" xfId="4814" xr:uid="{00000000-0005-0000-0000-000074160000}"/>
    <cellStyle name="Normal 2 8 2 2 3 2 2" xfId="10044" xr:uid="{00000000-0005-0000-0000-000075160000}"/>
    <cellStyle name="Normal 2 8 2 2 3 3" xfId="3290" xr:uid="{00000000-0005-0000-0000-000076160000}"/>
    <cellStyle name="Normal 2 8 2 2 3 3 2" xfId="8520" xr:uid="{00000000-0005-0000-0000-000077160000}"/>
    <cellStyle name="Normal 2 8 2 2 3 4" xfId="7022" xr:uid="{00000000-0005-0000-0000-000078160000}"/>
    <cellStyle name="Normal 2 8 2 2 4" xfId="1026" xr:uid="{00000000-0005-0000-0000-000079160000}"/>
    <cellStyle name="Normal 2 8 2 2 4 2" xfId="4049" xr:uid="{00000000-0005-0000-0000-00007A160000}"/>
    <cellStyle name="Normal 2 8 2 2 4 2 2" xfId="9279" xr:uid="{00000000-0005-0000-0000-00007B160000}"/>
    <cellStyle name="Normal 2 8 2 2 4 3" xfId="6257" xr:uid="{00000000-0005-0000-0000-00007C160000}"/>
    <cellStyle name="Normal 2 8 2 2 5" xfId="2525" xr:uid="{00000000-0005-0000-0000-00007D160000}"/>
    <cellStyle name="Normal 2 8 2 2 5 2" xfId="7755" xr:uid="{00000000-0005-0000-0000-00007E160000}"/>
    <cellStyle name="Normal 2 8 2 2 6" xfId="5633" xr:uid="{00000000-0005-0000-0000-00007F160000}"/>
    <cellStyle name="Normal 2 8 2 3" xfId="395" xr:uid="{00000000-0005-0000-0000-000080160000}"/>
    <cellStyle name="Normal 2 8 2 3 2" xfId="1968" xr:uid="{00000000-0005-0000-0000-000081160000}"/>
    <cellStyle name="Normal 2 8 2 3 2 2" xfId="4991" xr:uid="{00000000-0005-0000-0000-000082160000}"/>
    <cellStyle name="Normal 2 8 2 3 2 2 2" xfId="10221" xr:uid="{00000000-0005-0000-0000-000083160000}"/>
    <cellStyle name="Normal 2 8 2 3 2 3" xfId="3467" xr:uid="{00000000-0005-0000-0000-000084160000}"/>
    <cellStyle name="Normal 2 8 2 3 2 3 2" xfId="8697" xr:uid="{00000000-0005-0000-0000-000085160000}"/>
    <cellStyle name="Normal 2 8 2 3 2 4" xfId="7199" xr:uid="{00000000-0005-0000-0000-000086160000}"/>
    <cellStyle name="Normal 2 8 2 3 3" xfId="1203" xr:uid="{00000000-0005-0000-0000-000087160000}"/>
    <cellStyle name="Normal 2 8 2 3 3 2" xfId="4226" xr:uid="{00000000-0005-0000-0000-000088160000}"/>
    <cellStyle name="Normal 2 8 2 3 3 2 2" xfId="9456" xr:uid="{00000000-0005-0000-0000-000089160000}"/>
    <cellStyle name="Normal 2 8 2 3 3 3" xfId="6434" xr:uid="{00000000-0005-0000-0000-00008A160000}"/>
    <cellStyle name="Normal 2 8 2 3 4" xfId="2702" xr:uid="{00000000-0005-0000-0000-00008B160000}"/>
    <cellStyle name="Normal 2 8 2 3 4 2" xfId="7932" xr:uid="{00000000-0005-0000-0000-00008C160000}"/>
    <cellStyle name="Normal 2 8 2 3 5" xfId="5635" xr:uid="{00000000-0005-0000-0000-00008D160000}"/>
    <cellStyle name="Normal 2 8 2 4" xfId="1614" xr:uid="{00000000-0005-0000-0000-00008E160000}"/>
    <cellStyle name="Normal 2 8 2 4 2" xfId="4637" xr:uid="{00000000-0005-0000-0000-00008F160000}"/>
    <cellStyle name="Normal 2 8 2 4 2 2" xfId="9867" xr:uid="{00000000-0005-0000-0000-000090160000}"/>
    <cellStyle name="Normal 2 8 2 4 3" xfId="3113" xr:uid="{00000000-0005-0000-0000-000091160000}"/>
    <cellStyle name="Normal 2 8 2 4 3 2" xfId="8343" xr:uid="{00000000-0005-0000-0000-000092160000}"/>
    <cellStyle name="Normal 2 8 2 4 4" xfId="6845" xr:uid="{00000000-0005-0000-0000-000093160000}"/>
    <cellStyle name="Normal 2 8 2 5" xfId="849" xr:uid="{00000000-0005-0000-0000-000094160000}"/>
    <cellStyle name="Normal 2 8 2 5 2" xfId="3872" xr:uid="{00000000-0005-0000-0000-000095160000}"/>
    <cellStyle name="Normal 2 8 2 5 2 2" xfId="9102" xr:uid="{00000000-0005-0000-0000-000096160000}"/>
    <cellStyle name="Normal 2 8 2 5 3" xfId="6080" xr:uid="{00000000-0005-0000-0000-000097160000}"/>
    <cellStyle name="Normal 2 8 2 6" xfId="2348" xr:uid="{00000000-0005-0000-0000-000098160000}"/>
    <cellStyle name="Normal 2 8 2 6 2" xfId="7578" xr:uid="{00000000-0005-0000-0000-000099160000}"/>
    <cellStyle name="Normal 2 8 2 7" xfId="5632" xr:uid="{00000000-0005-0000-0000-00009A160000}"/>
    <cellStyle name="Normal 2 8 3" xfId="396" xr:uid="{00000000-0005-0000-0000-00009B160000}"/>
    <cellStyle name="Normal 2 8 3 2" xfId="397" xr:uid="{00000000-0005-0000-0000-00009C160000}"/>
    <cellStyle name="Normal 2 8 3 2 2" xfId="2063" xr:uid="{00000000-0005-0000-0000-00009D160000}"/>
    <cellStyle name="Normal 2 8 3 2 2 2" xfId="5086" xr:uid="{00000000-0005-0000-0000-00009E160000}"/>
    <cellStyle name="Normal 2 8 3 2 2 2 2" xfId="10316" xr:uid="{00000000-0005-0000-0000-00009F160000}"/>
    <cellStyle name="Normal 2 8 3 2 2 3" xfId="3562" xr:uid="{00000000-0005-0000-0000-0000A0160000}"/>
    <cellStyle name="Normal 2 8 3 2 2 3 2" xfId="8792" xr:uid="{00000000-0005-0000-0000-0000A1160000}"/>
    <cellStyle name="Normal 2 8 3 2 2 4" xfId="7294" xr:uid="{00000000-0005-0000-0000-0000A2160000}"/>
    <cellStyle name="Normal 2 8 3 2 3" xfId="1298" xr:uid="{00000000-0005-0000-0000-0000A3160000}"/>
    <cellStyle name="Normal 2 8 3 2 3 2" xfId="4321" xr:uid="{00000000-0005-0000-0000-0000A4160000}"/>
    <cellStyle name="Normal 2 8 3 2 3 2 2" xfId="9551" xr:uid="{00000000-0005-0000-0000-0000A5160000}"/>
    <cellStyle name="Normal 2 8 3 2 3 3" xfId="6529" xr:uid="{00000000-0005-0000-0000-0000A6160000}"/>
    <cellStyle name="Normal 2 8 3 2 4" xfId="2797" xr:uid="{00000000-0005-0000-0000-0000A7160000}"/>
    <cellStyle name="Normal 2 8 3 2 4 2" xfId="8027" xr:uid="{00000000-0005-0000-0000-0000A8160000}"/>
    <cellStyle name="Normal 2 8 3 2 5" xfId="5637" xr:uid="{00000000-0005-0000-0000-0000A9160000}"/>
    <cellStyle name="Normal 2 8 3 3" xfId="1709" xr:uid="{00000000-0005-0000-0000-0000AA160000}"/>
    <cellStyle name="Normal 2 8 3 3 2" xfId="4732" xr:uid="{00000000-0005-0000-0000-0000AB160000}"/>
    <cellStyle name="Normal 2 8 3 3 2 2" xfId="9962" xr:uid="{00000000-0005-0000-0000-0000AC160000}"/>
    <cellStyle name="Normal 2 8 3 3 3" xfId="3208" xr:uid="{00000000-0005-0000-0000-0000AD160000}"/>
    <cellStyle name="Normal 2 8 3 3 3 2" xfId="8438" xr:uid="{00000000-0005-0000-0000-0000AE160000}"/>
    <cellStyle name="Normal 2 8 3 3 4" xfId="6940" xr:uid="{00000000-0005-0000-0000-0000AF160000}"/>
    <cellStyle name="Normal 2 8 3 4" xfId="944" xr:uid="{00000000-0005-0000-0000-0000B0160000}"/>
    <cellStyle name="Normal 2 8 3 4 2" xfId="3967" xr:uid="{00000000-0005-0000-0000-0000B1160000}"/>
    <cellStyle name="Normal 2 8 3 4 2 2" xfId="9197" xr:uid="{00000000-0005-0000-0000-0000B2160000}"/>
    <cellStyle name="Normal 2 8 3 4 3" xfId="6175" xr:uid="{00000000-0005-0000-0000-0000B3160000}"/>
    <cellStyle name="Normal 2 8 3 5" xfId="2443" xr:uid="{00000000-0005-0000-0000-0000B4160000}"/>
    <cellStyle name="Normal 2 8 3 5 2" xfId="7673" xr:uid="{00000000-0005-0000-0000-0000B5160000}"/>
    <cellStyle name="Normal 2 8 3 6" xfId="5636" xr:uid="{00000000-0005-0000-0000-0000B6160000}"/>
    <cellStyle name="Normal 2 8 4" xfId="398" xr:uid="{00000000-0005-0000-0000-0000B7160000}"/>
    <cellStyle name="Normal 2 8 4 2" xfId="1886" xr:uid="{00000000-0005-0000-0000-0000B8160000}"/>
    <cellStyle name="Normal 2 8 4 2 2" xfId="4909" xr:uid="{00000000-0005-0000-0000-0000B9160000}"/>
    <cellStyle name="Normal 2 8 4 2 2 2" xfId="10139" xr:uid="{00000000-0005-0000-0000-0000BA160000}"/>
    <cellStyle name="Normal 2 8 4 2 3" xfId="3385" xr:uid="{00000000-0005-0000-0000-0000BB160000}"/>
    <cellStyle name="Normal 2 8 4 2 3 2" xfId="8615" xr:uid="{00000000-0005-0000-0000-0000BC160000}"/>
    <cellStyle name="Normal 2 8 4 2 4" xfId="7117" xr:uid="{00000000-0005-0000-0000-0000BD160000}"/>
    <cellStyle name="Normal 2 8 4 3" xfId="1121" xr:uid="{00000000-0005-0000-0000-0000BE160000}"/>
    <cellStyle name="Normal 2 8 4 3 2" xfId="4144" xr:uid="{00000000-0005-0000-0000-0000BF160000}"/>
    <cellStyle name="Normal 2 8 4 3 2 2" xfId="9374" xr:uid="{00000000-0005-0000-0000-0000C0160000}"/>
    <cellStyle name="Normal 2 8 4 3 3" xfId="6352" xr:uid="{00000000-0005-0000-0000-0000C1160000}"/>
    <cellStyle name="Normal 2 8 4 4" xfId="2620" xr:uid="{00000000-0005-0000-0000-0000C2160000}"/>
    <cellStyle name="Normal 2 8 4 4 2" xfId="7850" xr:uid="{00000000-0005-0000-0000-0000C3160000}"/>
    <cellStyle name="Normal 2 8 4 5" xfId="5638" xr:uid="{00000000-0005-0000-0000-0000C4160000}"/>
    <cellStyle name="Normal 2 8 5" xfId="1532" xr:uid="{00000000-0005-0000-0000-0000C5160000}"/>
    <cellStyle name="Normal 2 8 5 2" xfId="4555" xr:uid="{00000000-0005-0000-0000-0000C6160000}"/>
    <cellStyle name="Normal 2 8 5 2 2" xfId="9785" xr:uid="{00000000-0005-0000-0000-0000C7160000}"/>
    <cellStyle name="Normal 2 8 5 3" xfId="3031" xr:uid="{00000000-0005-0000-0000-0000C8160000}"/>
    <cellStyle name="Normal 2 8 5 3 2" xfId="8261" xr:uid="{00000000-0005-0000-0000-0000C9160000}"/>
    <cellStyle name="Normal 2 8 5 4" xfId="6763" xr:uid="{00000000-0005-0000-0000-0000CA160000}"/>
    <cellStyle name="Normal 2 8 6" xfId="1474" xr:uid="{00000000-0005-0000-0000-0000CB160000}"/>
    <cellStyle name="Normal 2 8 6 2" xfId="4497" xr:uid="{00000000-0005-0000-0000-0000CC160000}"/>
    <cellStyle name="Normal 2 8 6 2 2" xfId="9727" xr:uid="{00000000-0005-0000-0000-0000CD160000}"/>
    <cellStyle name="Normal 2 8 6 3" xfId="2973" xr:uid="{00000000-0005-0000-0000-0000CE160000}"/>
    <cellStyle name="Normal 2 8 6 3 2" xfId="8203" xr:uid="{00000000-0005-0000-0000-0000CF160000}"/>
    <cellStyle name="Normal 2 8 6 4" xfId="6705" xr:uid="{00000000-0005-0000-0000-0000D0160000}"/>
    <cellStyle name="Normal 2 8 7" xfId="767" xr:uid="{00000000-0005-0000-0000-0000D1160000}"/>
    <cellStyle name="Normal 2 8 7 2" xfId="3790" xr:uid="{00000000-0005-0000-0000-0000D2160000}"/>
    <cellStyle name="Normal 2 8 7 2 2" xfId="9020" xr:uid="{00000000-0005-0000-0000-0000D3160000}"/>
    <cellStyle name="Normal 2 8 7 3" xfId="5998" xr:uid="{00000000-0005-0000-0000-0000D4160000}"/>
    <cellStyle name="Normal 2 8 8" xfId="2266" xr:uid="{00000000-0005-0000-0000-0000D5160000}"/>
    <cellStyle name="Normal 2 8 8 2" xfId="7496" xr:uid="{00000000-0005-0000-0000-0000D6160000}"/>
    <cellStyle name="Normal 2 8 9" xfId="5631" xr:uid="{00000000-0005-0000-0000-0000D7160000}"/>
    <cellStyle name="Normal 2 9" xfId="399" xr:uid="{00000000-0005-0000-0000-0000D8160000}"/>
    <cellStyle name="Normal 2 9 2" xfId="400" xr:uid="{00000000-0005-0000-0000-0000D9160000}"/>
    <cellStyle name="Normal 2 9 2 2" xfId="401" xr:uid="{00000000-0005-0000-0000-0000DA160000}"/>
    <cellStyle name="Normal 2 9 2 2 2" xfId="2075" xr:uid="{00000000-0005-0000-0000-0000DB160000}"/>
    <cellStyle name="Normal 2 9 2 2 2 2" xfId="5098" xr:uid="{00000000-0005-0000-0000-0000DC160000}"/>
    <cellStyle name="Normal 2 9 2 2 2 2 2" xfId="10328" xr:uid="{00000000-0005-0000-0000-0000DD160000}"/>
    <cellStyle name="Normal 2 9 2 2 2 3" xfId="3574" xr:uid="{00000000-0005-0000-0000-0000DE160000}"/>
    <cellStyle name="Normal 2 9 2 2 2 3 2" xfId="8804" xr:uid="{00000000-0005-0000-0000-0000DF160000}"/>
    <cellStyle name="Normal 2 9 2 2 2 4" xfId="7306" xr:uid="{00000000-0005-0000-0000-0000E0160000}"/>
    <cellStyle name="Normal 2 9 2 2 3" xfId="1310" xr:uid="{00000000-0005-0000-0000-0000E1160000}"/>
    <cellStyle name="Normal 2 9 2 2 3 2" xfId="4333" xr:uid="{00000000-0005-0000-0000-0000E2160000}"/>
    <cellStyle name="Normal 2 9 2 2 3 2 2" xfId="9563" xr:uid="{00000000-0005-0000-0000-0000E3160000}"/>
    <cellStyle name="Normal 2 9 2 2 3 3" xfId="6541" xr:uid="{00000000-0005-0000-0000-0000E4160000}"/>
    <cellStyle name="Normal 2 9 2 2 4" xfId="2809" xr:uid="{00000000-0005-0000-0000-0000E5160000}"/>
    <cellStyle name="Normal 2 9 2 2 4 2" xfId="8039" xr:uid="{00000000-0005-0000-0000-0000E6160000}"/>
    <cellStyle name="Normal 2 9 2 2 5" xfId="5641" xr:uid="{00000000-0005-0000-0000-0000E7160000}"/>
    <cellStyle name="Normal 2 9 2 3" xfId="1721" xr:uid="{00000000-0005-0000-0000-0000E8160000}"/>
    <cellStyle name="Normal 2 9 2 3 2" xfId="4744" xr:uid="{00000000-0005-0000-0000-0000E9160000}"/>
    <cellStyle name="Normal 2 9 2 3 2 2" xfId="9974" xr:uid="{00000000-0005-0000-0000-0000EA160000}"/>
    <cellStyle name="Normal 2 9 2 3 3" xfId="3220" xr:uid="{00000000-0005-0000-0000-0000EB160000}"/>
    <cellStyle name="Normal 2 9 2 3 3 2" xfId="8450" xr:uid="{00000000-0005-0000-0000-0000EC160000}"/>
    <cellStyle name="Normal 2 9 2 3 4" xfId="6952" xr:uid="{00000000-0005-0000-0000-0000ED160000}"/>
    <cellStyle name="Normal 2 9 2 4" xfId="956" xr:uid="{00000000-0005-0000-0000-0000EE160000}"/>
    <cellStyle name="Normal 2 9 2 4 2" xfId="3979" xr:uid="{00000000-0005-0000-0000-0000EF160000}"/>
    <cellStyle name="Normal 2 9 2 4 2 2" xfId="9209" xr:uid="{00000000-0005-0000-0000-0000F0160000}"/>
    <cellStyle name="Normal 2 9 2 4 3" xfId="6187" xr:uid="{00000000-0005-0000-0000-0000F1160000}"/>
    <cellStyle name="Normal 2 9 2 5" xfId="2455" xr:uid="{00000000-0005-0000-0000-0000F2160000}"/>
    <cellStyle name="Normal 2 9 2 5 2" xfId="7685" xr:uid="{00000000-0005-0000-0000-0000F3160000}"/>
    <cellStyle name="Normal 2 9 2 6" xfId="5640" xr:uid="{00000000-0005-0000-0000-0000F4160000}"/>
    <cellStyle name="Normal 2 9 3" xfId="402" xr:uid="{00000000-0005-0000-0000-0000F5160000}"/>
    <cellStyle name="Normal 2 9 3 2" xfId="1898" xr:uid="{00000000-0005-0000-0000-0000F6160000}"/>
    <cellStyle name="Normal 2 9 3 2 2" xfId="4921" xr:uid="{00000000-0005-0000-0000-0000F7160000}"/>
    <cellStyle name="Normal 2 9 3 2 2 2" xfId="10151" xr:uid="{00000000-0005-0000-0000-0000F8160000}"/>
    <cellStyle name="Normal 2 9 3 2 3" xfId="3397" xr:uid="{00000000-0005-0000-0000-0000F9160000}"/>
    <cellStyle name="Normal 2 9 3 2 3 2" xfId="8627" xr:uid="{00000000-0005-0000-0000-0000FA160000}"/>
    <cellStyle name="Normal 2 9 3 2 4" xfId="7129" xr:uid="{00000000-0005-0000-0000-0000FB160000}"/>
    <cellStyle name="Normal 2 9 3 3" xfId="1133" xr:uid="{00000000-0005-0000-0000-0000FC160000}"/>
    <cellStyle name="Normal 2 9 3 3 2" xfId="4156" xr:uid="{00000000-0005-0000-0000-0000FD160000}"/>
    <cellStyle name="Normal 2 9 3 3 2 2" xfId="9386" xr:uid="{00000000-0005-0000-0000-0000FE160000}"/>
    <cellStyle name="Normal 2 9 3 3 3" xfId="6364" xr:uid="{00000000-0005-0000-0000-0000FF160000}"/>
    <cellStyle name="Normal 2 9 3 4" xfId="2632" xr:uid="{00000000-0005-0000-0000-000000170000}"/>
    <cellStyle name="Normal 2 9 3 4 2" xfId="7862" xr:uid="{00000000-0005-0000-0000-000001170000}"/>
    <cellStyle name="Normal 2 9 3 5" xfId="5642" xr:uid="{00000000-0005-0000-0000-000002170000}"/>
    <cellStyle name="Normal 2 9 4" xfId="1544" xr:uid="{00000000-0005-0000-0000-000003170000}"/>
    <cellStyle name="Normal 2 9 4 2" xfId="4567" xr:uid="{00000000-0005-0000-0000-000004170000}"/>
    <cellStyle name="Normal 2 9 4 2 2" xfId="9797" xr:uid="{00000000-0005-0000-0000-000005170000}"/>
    <cellStyle name="Normal 2 9 4 3" xfId="3043" xr:uid="{00000000-0005-0000-0000-000006170000}"/>
    <cellStyle name="Normal 2 9 4 3 2" xfId="8273" xr:uid="{00000000-0005-0000-0000-000007170000}"/>
    <cellStyle name="Normal 2 9 4 4" xfId="6775" xr:uid="{00000000-0005-0000-0000-000008170000}"/>
    <cellStyle name="Normal 2 9 5" xfId="779" xr:uid="{00000000-0005-0000-0000-000009170000}"/>
    <cellStyle name="Normal 2 9 5 2" xfId="3802" xr:uid="{00000000-0005-0000-0000-00000A170000}"/>
    <cellStyle name="Normal 2 9 5 2 2" xfId="9032" xr:uid="{00000000-0005-0000-0000-00000B170000}"/>
    <cellStyle name="Normal 2 9 5 3" xfId="6010" xr:uid="{00000000-0005-0000-0000-00000C170000}"/>
    <cellStyle name="Normal 2 9 6" xfId="2278" xr:uid="{00000000-0005-0000-0000-00000D170000}"/>
    <cellStyle name="Normal 2 9 6 2" xfId="7508" xr:uid="{00000000-0005-0000-0000-00000E170000}"/>
    <cellStyle name="Normal 2 9 7" xfId="5639" xr:uid="{00000000-0005-0000-0000-00000F170000}"/>
    <cellStyle name="Normal 20" xfId="2206" xr:uid="{00000000-0005-0000-0000-000010170000}"/>
    <cellStyle name="Normal 20 2" xfId="5228" xr:uid="{00000000-0005-0000-0000-000011170000}"/>
    <cellStyle name="Normal 20 2 2" xfId="10458" xr:uid="{00000000-0005-0000-0000-000012170000}"/>
    <cellStyle name="Normal 20 3" xfId="3704" xr:uid="{00000000-0005-0000-0000-000013170000}"/>
    <cellStyle name="Normal 20 3 2" xfId="8934" xr:uid="{00000000-0005-0000-0000-000014170000}"/>
    <cellStyle name="Normal 20 4" xfId="7436" xr:uid="{00000000-0005-0000-0000-000015170000}"/>
    <cellStyle name="Normal 21" xfId="3717" xr:uid="{00000000-0005-0000-0000-000016170000}"/>
    <cellStyle name="Normal 21 2" xfId="8947" xr:uid="{00000000-0005-0000-0000-000017170000}"/>
    <cellStyle name="Normal 22" xfId="3730" xr:uid="{00000000-0005-0000-0000-000018170000}"/>
    <cellStyle name="Normal 22 2" xfId="8960" xr:uid="{00000000-0005-0000-0000-000019170000}"/>
    <cellStyle name="Normal 23" xfId="5241" xr:uid="{00000000-0005-0000-0000-00001A170000}"/>
    <cellStyle name="Normal 24" xfId="10474" xr:uid="{9602CD0B-1390-4722-8594-4B37E68AD8F2}"/>
    <cellStyle name="Normal 3" xfId="403" xr:uid="{00000000-0005-0000-0000-00001B170000}"/>
    <cellStyle name="Normal 4" xfId="404" xr:uid="{00000000-0005-0000-0000-00001C170000}"/>
    <cellStyle name="Normal 4 2" xfId="405" xr:uid="{00000000-0005-0000-0000-00001D170000}"/>
    <cellStyle name="Normal 5" xfId="406" xr:uid="{00000000-0005-0000-0000-00001E170000}"/>
    <cellStyle name="Normal 5 10" xfId="407" xr:uid="{00000000-0005-0000-0000-00001F170000}"/>
    <cellStyle name="Normal 5 10 2" xfId="408" xr:uid="{00000000-0005-0000-0000-000020170000}"/>
    <cellStyle name="Normal 5 10 2 2" xfId="409" xr:uid="{00000000-0005-0000-0000-000021170000}"/>
    <cellStyle name="Normal 5 10 2 2 2" xfId="2099" xr:uid="{00000000-0005-0000-0000-000022170000}"/>
    <cellStyle name="Normal 5 10 2 2 2 2" xfId="5122" xr:uid="{00000000-0005-0000-0000-000023170000}"/>
    <cellStyle name="Normal 5 10 2 2 2 2 2" xfId="10352" xr:uid="{00000000-0005-0000-0000-000024170000}"/>
    <cellStyle name="Normal 5 10 2 2 2 3" xfId="3598" xr:uid="{00000000-0005-0000-0000-000025170000}"/>
    <cellStyle name="Normal 5 10 2 2 2 3 2" xfId="8828" xr:uid="{00000000-0005-0000-0000-000026170000}"/>
    <cellStyle name="Normal 5 10 2 2 2 4" xfId="7330" xr:uid="{00000000-0005-0000-0000-000027170000}"/>
    <cellStyle name="Normal 5 10 2 2 3" xfId="1334" xr:uid="{00000000-0005-0000-0000-000028170000}"/>
    <cellStyle name="Normal 5 10 2 2 3 2" xfId="4357" xr:uid="{00000000-0005-0000-0000-000029170000}"/>
    <cellStyle name="Normal 5 10 2 2 3 2 2" xfId="9587" xr:uid="{00000000-0005-0000-0000-00002A170000}"/>
    <cellStyle name="Normal 5 10 2 2 3 3" xfId="6565" xr:uid="{00000000-0005-0000-0000-00002B170000}"/>
    <cellStyle name="Normal 5 10 2 2 4" xfId="2833" xr:uid="{00000000-0005-0000-0000-00002C170000}"/>
    <cellStyle name="Normal 5 10 2 2 4 2" xfId="8063" xr:uid="{00000000-0005-0000-0000-00002D170000}"/>
    <cellStyle name="Normal 5 10 2 2 5" xfId="5646" xr:uid="{00000000-0005-0000-0000-00002E170000}"/>
    <cellStyle name="Normal 5 10 2 3" xfId="1745" xr:uid="{00000000-0005-0000-0000-00002F170000}"/>
    <cellStyle name="Normal 5 10 2 3 2" xfId="4768" xr:uid="{00000000-0005-0000-0000-000030170000}"/>
    <cellStyle name="Normal 5 10 2 3 2 2" xfId="9998" xr:uid="{00000000-0005-0000-0000-000031170000}"/>
    <cellStyle name="Normal 5 10 2 3 3" xfId="3244" xr:uid="{00000000-0005-0000-0000-000032170000}"/>
    <cellStyle name="Normal 5 10 2 3 3 2" xfId="8474" xr:uid="{00000000-0005-0000-0000-000033170000}"/>
    <cellStyle name="Normal 5 10 2 3 4" xfId="6976" xr:uid="{00000000-0005-0000-0000-000034170000}"/>
    <cellStyle name="Normal 5 10 2 4" xfId="980" xr:uid="{00000000-0005-0000-0000-000035170000}"/>
    <cellStyle name="Normal 5 10 2 4 2" xfId="4003" xr:uid="{00000000-0005-0000-0000-000036170000}"/>
    <cellStyle name="Normal 5 10 2 4 2 2" xfId="9233" xr:uid="{00000000-0005-0000-0000-000037170000}"/>
    <cellStyle name="Normal 5 10 2 4 3" xfId="6211" xr:uid="{00000000-0005-0000-0000-000038170000}"/>
    <cellStyle name="Normal 5 10 2 5" xfId="2479" xr:uid="{00000000-0005-0000-0000-000039170000}"/>
    <cellStyle name="Normal 5 10 2 5 2" xfId="7709" xr:uid="{00000000-0005-0000-0000-00003A170000}"/>
    <cellStyle name="Normal 5 10 2 6" xfId="5645" xr:uid="{00000000-0005-0000-0000-00003B170000}"/>
    <cellStyle name="Normal 5 10 3" xfId="410" xr:uid="{00000000-0005-0000-0000-00003C170000}"/>
    <cellStyle name="Normal 5 10 3 2" xfId="1922" xr:uid="{00000000-0005-0000-0000-00003D170000}"/>
    <cellStyle name="Normal 5 10 3 2 2" xfId="4945" xr:uid="{00000000-0005-0000-0000-00003E170000}"/>
    <cellStyle name="Normal 5 10 3 2 2 2" xfId="10175" xr:uid="{00000000-0005-0000-0000-00003F170000}"/>
    <cellStyle name="Normal 5 10 3 2 3" xfId="3421" xr:uid="{00000000-0005-0000-0000-000040170000}"/>
    <cellStyle name="Normal 5 10 3 2 3 2" xfId="8651" xr:uid="{00000000-0005-0000-0000-000041170000}"/>
    <cellStyle name="Normal 5 10 3 2 4" xfId="7153" xr:uid="{00000000-0005-0000-0000-000042170000}"/>
    <cellStyle name="Normal 5 10 3 3" xfId="1157" xr:uid="{00000000-0005-0000-0000-000043170000}"/>
    <cellStyle name="Normal 5 10 3 3 2" xfId="4180" xr:uid="{00000000-0005-0000-0000-000044170000}"/>
    <cellStyle name="Normal 5 10 3 3 2 2" xfId="9410" xr:uid="{00000000-0005-0000-0000-000045170000}"/>
    <cellStyle name="Normal 5 10 3 3 3" xfId="6388" xr:uid="{00000000-0005-0000-0000-000046170000}"/>
    <cellStyle name="Normal 5 10 3 4" xfId="2656" xr:uid="{00000000-0005-0000-0000-000047170000}"/>
    <cellStyle name="Normal 5 10 3 4 2" xfId="7886" xr:uid="{00000000-0005-0000-0000-000048170000}"/>
    <cellStyle name="Normal 5 10 3 5" xfId="5647" xr:uid="{00000000-0005-0000-0000-000049170000}"/>
    <cellStyle name="Normal 5 10 4" xfId="1568" xr:uid="{00000000-0005-0000-0000-00004A170000}"/>
    <cellStyle name="Normal 5 10 4 2" xfId="4591" xr:uid="{00000000-0005-0000-0000-00004B170000}"/>
    <cellStyle name="Normal 5 10 4 2 2" xfId="9821" xr:uid="{00000000-0005-0000-0000-00004C170000}"/>
    <cellStyle name="Normal 5 10 4 3" xfId="3067" xr:uid="{00000000-0005-0000-0000-00004D170000}"/>
    <cellStyle name="Normal 5 10 4 3 2" xfId="8297" xr:uid="{00000000-0005-0000-0000-00004E170000}"/>
    <cellStyle name="Normal 5 10 4 4" xfId="6799" xr:uid="{00000000-0005-0000-0000-00004F170000}"/>
    <cellStyle name="Normal 5 10 5" xfId="803" xr:uid="{00000000-0005-0000-0000-000050170000}"/>
    <cellStyle name="Normal 5 10 5 2" xfId="3826" xr:uid="{00000000-0005-0000-0000-000051170000}"/>
    <cellStyle name="Normal 5 10 5 2 2" xfId="9056" xr:uid="{00000000-0005-0000-0000-000052170000}"/>
    <cellStyle name="Normal 5 10 5 3" xfId="6034" xr:uid="{00000000-0005-0000-0000-000053170000}"/>
    <cellStyle name="Normal 5 10 6" xfId="2302" xr:uid="{00000000-0005-0000-0000-000054170000}"/>
    <cellStyle name="Normal 5 10 6 2" xfId="7532" xr:uid="{00000000-0005-0000-0000-000055170000}"/>
    <cellStyle name="Normal 5 10 7" xfId="5644" xr:uid="{00000000-0005-0000-0000-000056170000}"/>
    <cellStyle name="Normal 5 11" xfId="411" xr:uid="{00000000-0005-0000-0000-000057170000}"/>
    <cellStyle name="Normal 5 11 2" xfId="412" xr:uid="{00000000-0005-0000-0000-000058170000}"/>
    <cellStyle name="Normal 5 11 2 2" xfId="413" xr:uid="{00000000-0005-0000-0000-000059170000}"/>
    <cellStyle name="Normal 5 11 2 2 2" xfId="2161" xr:uid="{00000000-0005-0000-0000-00005A170000}"/>
    <cellStyle name="Normal 5 11 2 2 2 2" xfId="5184" xr:uid="{00000000-0005-0000-0000-00005B170000}"/>
    <cellStyle name="Normal 5 11 2 2 2 2 2" xfId="10414" xr:uid="{00000000-0005-0000-0000-00005C170000}"/>
    <cellStyle name="Normal 5 11 2 2 2 3" xfId="3660" xr:uid="{00000000-0005-0000-0000-00005D170000}"/>
    <cellStyle name="Normal 5 11 2 2 2 3 2" xfId="8890" xr:uid="{00000000-0005-0000-0000-00005E170000}"/>
    <cellStyle name="Normal 5 11 2 2 2 4" xfId="7392" xr:uid="{00000000-0005-0000-0000-00005F170000}"/>
    <cellStyle name="Normal 5 11 2 2 3" xfId="1396" xr:uid="{00000000-0005-0000-0000-000060170000}"/>
    <cellStyle name="Normal 5 11 2 2 3 2" xfId="4419" xr:uid="{00000000-0005-0000-0000-000061170000}"/>
    <cellStyle name="Normal 5 11 2 2 3 2 2" xfId="9649" xr:uid="{00000000-0005-0000-0000-000062170000}"/>
    <cellStyle name="Normal 5 11 2 2 3 3" xfId="6627" xr:uid="{00000000-0005-0000-0000-000063170000}"/>
    <cellStyle name="Normal 5 11 2 2 4" xfId="2895" xr:uid="{00000000-0005-0000-0000-000064170000}"/>
    <cellStyle name="Normal 5 11 2 2 4 2" xfId="8125" xr:uid="{00000000-0005-0000-0000-000065170000}"/>
    <cellStyle name="Normal 5 11 2 2 5" xfId="5650" xr:uid="{00000000-0005-0000-0000-000066170000}"/>
    <cellStyle name="Normal 5 11 2 3" xfId="1807" xr:uid="{00000000-0005-0000-0000-000067170000}"/>
    <cellStyle name="Normal 5 11 2 3 2" xfId="4830" xr:uid="{00000000-0005-0000-0000-000068170000}"/>
    <cellStyle name="Normal 5 11 2 3 2 2" xfId="10060" xr:uid="{00000000-0005-0000-0000-000069170000}"/>
    <cellStyle name="Normal 5 11 2 3 3" xfId="3306" xr:uid="{00000000-0005-0000-0000-00006A170000}"/>
    <cellStyle name="Normal 5 11 2 3 3 2" xfId="8536" xr:uid="{00000000-0005-0000-0000-00006B170000}"/>
    <cellStyle name="Normal 5 11 2 3 4" xfId="7038" xr:uid="{00000000-0005-0000-0000-00006C170000}"/>
    <cellStyle name="Normal 5 11 2 4" xfId="1042" xr:uid="{00000000-0005-0000-0000-00006D170000}"/>
    <cellStyle name="Normal 5 11 2 4 2" xfId="4065" xr:uid="{00000000-0005-0000-0000-00006E170000}"/>
    <cellStyle name="Normal 5 11 2 4 2 2" xfId="9295" xr:uid="{00000000-0005-0000-0000-00006F170000}"/>
    <cellStyle name="Normal 5 11 2 4 3" xfId="6273" xr:uid="{00000000-0005-0000-0000-000070170000}"/>
    <cellStyle name="Normal 5 11 2 5" xfId="2541" xr:uid="{00000000-0005-0000-0000-000071170000}"/>
    <cellStyle name="Normal 5 11 2 5 2" xfId="7771" xr:uid="{00000000-0005-0000-0000-000072170000}"/>
    <cellStyle name="Normal 5 11 2 6" xfId="5649" xr:uid="{00000000-0005-0000-0000-000073170000}"/>
    <cellStyle name="Normal 5 11 3" xfId="414" xr:uid="{00000000-0005-0000-0000-000074170000}"/>
    <cellStyle name="Normal 5 11 3 2" xfId="1984" xr:uid="{00000000-0005-0000-0000-000075170000}"/>
    <cellStyle name="Normal 5 11 3 2 2" xfId="5007" xr:uid="{00000000-0005-0000-0000-000076170000}"/>
    <cellStyle name="Normal 5 11 3 2 2 2" xfId="10237" xr:uid="{00000000-0005-0000-0000-000077170000}"/>
    <cellStyle name="Normal 5 11 3 2 3" xfId="3483" xr:uid="{00000000-0005-0000-0000-000078170000}"/>
    <cellStyle name="Normal 5 11 3 2 3 2" xfId="8713" xr:uid="{00000000-0005-0000-0000-000079170000}"/>
    <cellStyle name="Normal 5 11 3 2 4" xfId="7215" xr:uid="{00000000-0005-0000-0000-00007A170000}"/>
    <cellStyle name="Normal 5 11 3 3" xfId="1219" xr:uid="{00000000-0005-0000-0000-00007B170000}"/>
    <cellStyle name="Normal 5 11 3 3 2" xfId="4242" xr:uid="{00000000-0005-0000-0000-00007C170000}"/>
    <cellStyle name="Normal 5 11 3 3 2 2" xfId="9472" xr:uid="{00000000-0005-0000-0000-00007D170000}"/>
    <cellStyle name="Normal 5 11 3 3 3" xfId="6450" xr:uid="{00000000-0005-0000-0000-00007E170000}"/>
    <cellStyle name="Normal 5 11 3 4" xfId="2718" xr:uid="{00000000-0005-0000-0000-00007F170000}"/>
    <cellStyle name="Normal 5 11 3 4 2" xfId="7948" xr:uid="{00000000-0005-0000-0000-000080170000}"/>
    <cellStyle name="Normal 5 11 3 5" xfId="5651" xr:uid="{00000000-0005-0000-0000-000081170000}"/>
    <cellStyle name="Normal 5 11 4" xfId="1630" xr:uid="{00000000-0005-0000-0000-000082170000}"/>
    <cellStyle name="Normal 5 11 4 2" xfId="4653" xr:uid="{00000000-0005-0000-0000-000083170000}"/>
    <cellStyle name="Normal 5 11 4 2 2" xfId="9883" xr:uid="{00000000-0005-0000-0000-000084170000}"/>
    <cellStyle name="Normal 5 11 4 3" xfId="3129" xr:uid="{00000000-0005-0000-0000-000085170000}"/>
    <cellStyle name="Normal 5 11 4 3 2" xfId="8359" xr:uid="{00000000-0005-0000-0000-000086170000}"/>
    <cellStyle name="Normal 5 11 4 4" xfId="6861" xr:uid="{00000000-0005-0000-0000-000087170000}"/>
    <cellStyle name="Normal 5 11 5" xfId="865" xr:uid="{00000000-0005-0000-0000-000088170000}"/>
    <cellStyle name="Normal 5 11 5 2" xfId="3888" xr:uid="{00000000-0005-0000-0000-000089170000}"/>
    <cellStyle name="Normal 5 11 5 2 2" xfId="9118" xr:uid="{00000000-0005-0000-0000-00008A170000}"/>
    <cellStyle name="Normal 5 11 5 3" xfId="6096" xr:uid="{00000000-0005-0000-0000-00008B170000}"/>
    <cellStyle name="Normal 5 11 6" xfId="2364" xr:uid="{00000000-0005-0000-0000-00008C170000}"/>
    <cellStyle name="Normal 5 11 6 2" xfId="7594" xr:uid="{00000000-0005-0000-0000-00008D170000}"/>
    <cellStyle name="Normal 5 11 7" xfId="5648" xr:uid="{00000000-0005-0000-0000-00008E170000}"/>
    <cellStyle name="Normal 5 12" xfId="415" xr:uid="{00000000-0005-0000-0000-00008F170000}"/>
    <cellStyle name="Normal 5 12 2" xfId="416" xr:uid="{00000000-0005-0000-0000-000090170000}"/>
    <cellStyle name="Normal 5 12 2 2" xfId="417" xr:uid="{00000000-0005-0000-0000-000091170000}"/>
    <cellStyle name="Normal 5 12 2 2 2" xfId="2173" xr:uid="{00000000-0005-0000-0000-000092170000}"/>
    <cellStyle name="Normal 5 12 2 2 2 2" xfId="5196" xr:uid="{00000000-0005-0000-0000-000093170000}"/>
    <cellStyle name="Normal 5 12 2 2 2 2 2" xfId="10426" xr:uid="{00000000-0005-0000-0000-000094170000}"/>
    <cellStyle name="Normal 5 12 2 2 2 3" xfId="3672" xr:uid="{00000000-0005-0000-0000-000095170000}"/>
    <cellStyle name="Normal 5 12 2 2 2 3 2" xfId="8902" xr:uid="{00000000-0005-0000-0000-000096170000}"/>
    <cellStyle name="Normal 5 12 2 2 2 4" xfId="7404" xr:uid="{00000000-0005-0000-0000-000097170000}"/>
    <cellStyle name="Normal 5 12 2 2 3" xfId="1408" xr:uid="{00000000-0005-0000-0000-000098170000}"/>
    <cellStyle name="Normal 5 12 2 2 3 2" xfId="4431" xr:uid="{00000000-0005-0000-0000-000099170000}"/>
    <cellStyle name="Normal 5 12 2 2 3 2 2" xfId="9661" xr:uid="{00000000-0005-0000-0000-00009A170000}"/>
    <cellStyle name="Normal 5 12 2 2 3 3" xfId="6639" xr:uid="{00000000-0005-0000-0000-00009B170000}"/>
    <cellStyle name="Normal 5 12 2 2 4" xfId="2907" xr:uid="{00000000-0005-0000-0000-00009C170000}"/>
    <cellStyle name="Normal 5 12 2 2 4 2" xfId="8137" xr:uid="{00000000-0005-0000-0000-00009D170000}"/>
    <cellStyle name="Normal 5 12 2 2 5" xfId="5654" xr:uid="{00000000-0005-0000-0000-00009E170000}"/>
    <cellStyle name="Normal 5 12 2 3" xfId="1819" xr:uid="{00000000-0005-0000-0000-00009F170000}"/>
    <cellStyle name="Normal 5 12 2 3 2" xfId="4842" xr:uid="{00000000-0005-0000-0000-0000A0170000}"/>
    <cellStyle name="Normal 5 12 2 3 2 2" xfId="10072" xr:uid="{00000000-0005-0000-0000-0000A1170000}"/>
    <cellStyle name="Normal 5 12 2 3 3" xfId="3318" xr:uid="{00000000-0005-0000-0000-0000A2170000}"/>
    <cellStyle name="Normal 5 12 2 3 3 2" xfId="8548" xr:uid="{00000000-0005-0000-0000-0000A3170000}"/>
    <cellStyle name="Normal 5 12 2 3 4" xfId="7050" xr:uid="{00000000-0005-0000-0000-0000A4170000}"/>
    <cellStyle name="Normal 5 12 2 4" xfId="1054" xr:uid="{00000000-0005-0000-0000-0000A5170000}"/>
    <cellStyle name="Normal 5 12 2 4 2" xfId="4077" xr:uid="{00000000-0005-0000-0000-0000A6170000}"/>
    <cellStyle name="Normal 5 12 2 4 2 2" xfId="9307" xr:uid="{00000000-0005-0000-0000-0000A7170000}"/>
    <cellStyle name="Normal 5 12 2 4 3" xfId="6285" xr:uid="{00000000-0005-0000-0000-0000A8170000}"/>
    <cellStyle name="Normal 5 12 2 5" xfId="2553" xr:uid="{00000000-0005-0000-0000-0000A9170000}"/>
    <cellStyle name="Normal 5 12 2 5 2" xfId="7783" xr:uid="{00000000-0005-0000-0000-0000AA170000}"/>
    <cellStyle name="Normal 5 12 2 6" xfId="5653" xr:uid="{00000000-0005-0000-0000-0000AB170000}"/>
    <cellStyle name="Normal 5 12 3" xfId="418" xr:uid="{00000000-0005-0000-0000-0000AC170000}"/>
    <cellStyle name="Normal 5 12 3 2" xfId="1996" xr:uid="{00000000-0005-0000-0000-0000AD170000}"/>
    <cellStyle name="Normal 5 12 3 2 2" xfId="5019" xr:uid="{00000000-0005-0000-0000-0000AE170000}"/>
    <cellStyle name="Normal 5 12 3 2 2 2" xfId="10249" xr:uid="{00000000-0005-0000-0000-0000AF170000}"/>
    <cellStyle name="Normal 5 12 3 2 3" xfId="3495" xr:uid="{00000000-0005-0000-0000-0000B0170000}"/>
    <cellStyle name="Normal 5 12 3 2 3 2" xfId="8725" xr:uid="{00000000-0005-0000-0000-0000B1170000}"/>
    <cellStyle name="Normal 5 12 3 2 4" xfId="7227" xr:uid="{00000000-0005-0000-0000-0000B2170000}"/>
    <cellStyle name="Normal 5 12 3 3" xfId="1231" xr:uid="{00000000-0005-0000-0000-0000B3170000}"/>
    <cellStyle name="Normal 5 12 3 3 2" xfId="4254" xr:uid="{00000000-0005-0000-0000-0000B4170000}"/>
    <cellStyle name="Normal 5 12 3 3 2 2" xfId="9484" xr:uid="{00000000-0005-0000-0000-0000B5170000}"/>
    <cellStyle name="Normal 5 12 3 3 3" xfId="6462" xr:uid="{00000000-0005-0000-0000-0000B6170000}"/>
    <cellStyle name="Normal 5 12 3 4" xfId="2730" xr:uid="{00000000-0005-0000-0000-0000B7170000}"/>
    <cellStyle name="Normal 5 12 3 4 2" xfId="7960" xr:uid="{00000000-0005-0000-0000-0000B8170000}"/>
    <cellStyle name="Normal 5 12 3 5" xfId="5655" xr:uid="{00000000-0005-0000-0000-0000B9170000}"/>
    <cellStyle name="Normal 5 12 4" xfId="1642" xr:uid="{00000000-0005-0000-0000-0000BA170000}"/>
    <cellStyle name="Normal 5 12 4 2" xfId="4665" xr:uid="{00000000-0005-0000-0000-0000BB170000}"/>
    <cellStyle name="Normal 5 12 4 2 2" xfId="9895" xr:uid="{00000000-0005-0000-0000-0000BC170000}"/>
    <cellStyle name="Normal 5 12 4 3" xfId="3141" xr:uid="{00000000-0005-0000-0000-0000BD170000}"/>
    <cellStyle name="Normal 5 12 4 3 2" xfId="8371" xr:uid="{00000000-0005-0000-0000-0000BE170000}"/>
    <cellStyle name="Normal 5 12 4 4" xfId="6873" xr:uid="{00000000-0005-0000-0000-0000BF170000}"/>
    <cellStyle name="Normal 5 12 5" xfId="877" xr:uid="{00000000-0005-0000-0000-0000C0170000}"/>
    <cellStyle name="Normal 5 12 5 2" xfId="3900" xr:uid="{00000000-0005-0000-0000-0000C1170000}"/>
    <cellStyle name="Normal 5 12 5 2 2" xfId="9130" xr:uid="{00000000-0005-0000-0000-0000C2170000}"/>
    <cellStyle name="Normal 5 12 5 3" xfId="6108" xr:uid="{00000000-0005-0000-0000-0000C3170000}"/>
    <cellStyle name="Normal 5 12 6" xfId="2376" xr:uid="{00000000-0005-0000-0000-0000C4170000}"/>
    <cellStyle name="Normal 5 12 6 2" xfId="7606" xr:uid="{00000000-0005-0000-0000-0000C5170000}"/>
    <cellStyle name="Normal 5 12 7" xfId="5652" xr:uid="{00000000-0005-0000-0000-0000C6170000}"/>
    <cellStyle name="Normal 5 13" xfId="419" xr:uid="{00000000-0005-0000-0000-0000C7170000}"/>
    <cellStyle name="Normal 5 13 2" xfId="420" xr:uid="{00000000-0005-0000-0000-0000C8170000}"/>
    <cellStyle name="Normal 5 13 2 2" xfId="421" xr:uid="{00000000-0005-0000-0000-0000C9170000}"/>
    <cellStyle name="Normal 5 13 2 2 2" xfId="2185" xr:uid="{00000000-0005-0000-0000-0000CA170000}"/>
    <cellStyle name="Normal 5 13 2 2 2 2" xfId="5208" xr:uid="{00000000-0005-0000-0000-0000CB170000}"/>
    <cellStyle name="Normal 5 13 2 2 2 2 2" xfId="10438" xr:uid="{00000000-0005-0000-0000-0000CC170000}"/>
    <cellStyle name="Normal 5 13 2 2 2 3" xfId="3684" xr:uid="{00000000-0005-0000-0000-0000CD170000}"/>
    <cellStyle name="Normal 5 13 2 2 2 3 2" xfId="8914" xr:uid="{00000000-0005-0000-0000-0000CE170000}"/>
    <cellStyle name="Normal 5 13 2 2 2 4" xfId="7416" xr:uid="{00000000-0005-0000-0000-0000CF170000}"/>
    <cellStyle name="Normal 5 13 2 2 3" xfId="1420" xr:uid="{00000000-0005-0000-0000-0000D0170000}"/>
    <cellStyle name="Normal 5 13 2 2 3 2" xfId="4443" xr:uid="{00000000-0005-0000-0000-0000D1170000}"/>
    <cellStyle name="Normal 5 13 2 2 3 2 2" xfId="9673" xr:uid="{00000000-0005-0000-0000-0000D2170000}"/>
    <cellStyle name="Normal 5 13 2 2 3 3" xfId="6651" xr:uid="{00000000-0005-0000-0000-0000D3170000}"/>
    <cellStyle name="Normal 5 13 2 2 4" xfId="2919" xr:uid="{00000000-0005-0000-0000-0000D4170000}"/>
    <cellStyle name="Normal 5 13 2 2 4 2" xfId="8149" xr:uid="{00000000-0005-0000-0000-0000D5170000}"/>
    <cellStyle name="Normal 5 13 2 2 5" xfId="5658" xr:uid="{00000000-0005-0000-0000-0000D6170000}"/>
    <cellStyle name="Normal 5 13 2 3" xfId="1831" xr:uid="{00000000-0005-0000-0000-0000D7170000}"/>
    <cellStyle name="Normal 5 13 2 3 2" xfId="4854" xr:uid="{00000000-0005-0000-0000-0000D8170000}"/>
    <cellStyle name="Normal 5 13 2 3 2 2" xfId="10084" xr:uid="{00000000-0005-0000-0000-0000D9170000}"/>
    <cellStyle name="Normal 5 13 2 3 3" xfId="3330" xr:uid="{00000000-0005-0000-0000-0000DA170000}"/>
    <cellStyle name="Normal 5 13 2 3 3 2" xfId="8560" xr:uid="{00000000-0005-0000-0000-0000DB170000}"/>
    <cellStyle name="Normal 5 13 2 3 4" xfId="7062" xr:uid="{00000000-0005-0000-0000-0000DC170000}"/>
    <cellStyle name="Normal 5 13 2 4" xfId="1066" xr:uid="{00000000-0005-0000-0000-0000DD170000}"/>
    <cellStyle name="Normal 5 13 2 4 2" xfId="4089" xr:uid="{00000000-0005-0000-0000-0000DE170000}"/>
    <cellStyle name="Normal 5 13 2 4 2 2" xfId="9319" xr:uid="{00000000-0005-0000-0000-0000DF170000}"/>
    <cellStyle name="Normal 5 13 2 4 3" xfId="6297" xr:uid="{00000000-0005-0000-0000-0000E0170000}"/>
    <cellStyle name="Normal 5 13 2 5" xfId="2565" xr:uid="{00000000-0005-0000-0000-0000E1170000}"/>
    <cellStyle name="Normal 5 13 2 5 2" xfId="7795" xr:uid="{00000000-0005-0000-0000-0000E2170000}"/>
    <cellStyle name="Normal 5 13 2 6" xfId="5657" xr:uid="{00000000-0005-0000-0000-0000E3170000}"/>
    <cellStyle name="Normal 5 13 3" xfId="422" xr:uid="{00000000-0005-0000-0000-0000E4170000}"/>
    <cellStyle name="Normal 5 13 3 2" xfId="2008" xr:uid="{00000000-0005-0000-0000-0000E5170000}"/>
    <cellStyle name="Normal 5 13 3 2 2" xfId="5031" xr:uid="{00000000-0005-0000-0000-0000E6170000}"/>
    <cellStyle name="Normal 5 13 3 2 2 2" xfId="10261" xr:uid="{00000000-0005-0000-0000-0000E7170000}"/>
    <cellStyle name="Normal 5 13 3 2 3" xfId="3507" xr:uid="{00000000-0005-0000-0000-0000E8170000}"/>
    <cellStyle name="Normal 5 13 3 2 3 2" xfId="8737" xr:uid="{00000000-0005-0000-0000-0000E9170000}"/>
    <cellStyle name="Normal 5 13 3 2 4" xfId="7239" xr:uid="{00000000-0005-0000-0000-0000EA170000}"/>
    <cellStyle name="Normal 5 13 3 3" xfId="1243" xr:uid="{00000000-0005-0000-0000-0000EB170000}"/>
    <cellStyle name="Normal 5 13 3 3 2" xfId="4266" xr:uid="{00000000-0005-0000-0000-0000EC170000}"/>
    <cellStyle name="Normal 5 13 3 3 2 2" xfId="9496" xr:uid="{00000000-0005-0000-0000-0000ED170000}"/>
    <cellStyle name="Normal 5 13 3 3 3" xfId="6474" xr:uid="{00000000-0005-0000-0000-0000EE170000}"/>
    <cellStyle name="Normal 5 13 3 4" xfId="2742" xr:uid="{00000000-0005-0000-0000-0000EF170000}"/>
    <cellStyle name="Normal 5 13 3 4 2" xfId="7972" xr:uid="{00000000-0005-0000-0000-0000F0170000}"/>
    <cellStyle name="Normal 5 13 3 5" xfId="5659" xr:uid="{00000000-0005-0000-0000-0000F1170000}"/>
    <cellStyle name="Normal 5 13 4" xfId="1654" xr:uid="{00000000-0005-0000-0000-0000F2170000}"/>
    <cellStyle name="Normal 5 13 4 2" xfId="4677" xr:uid="{00000000-0005-0000-0000-0000F3170000}"/>
    <cellStyle name="Normal 5 13 4 2 2" xfId="9907" xr:uid="{00000000-0005-0000-0000-0000F4170000}"/>
    <cellStyle name="Normal 5 13 4 3" xfId="3153" xr:uid="{00000000-0005-0000-0000-0000F5170000}"/>
    <cellStyle name="Normal 5 13 4 3 2" xfId="8383" xr:uid="{00000000-0005-0000-0000-0000F6170000}"/>
    <cellStyle name="Normal 5 13 4 4" xfId="6885" xr:uid="{00000000-0005-0000-0000-0000F7170000}"/>
    <cellStyle name="Normal 5 13 5" xfId="889" xr:uid="{00000000-0005-0000-0000-0000F8170000}"/>
    <cellStyle name="Normal 5 13 5 2" xfId="3912" xr:uid="{00000000-0005-0000-0000-0000F9170000}"/>
    <cellStyle name="Normal 5 13 5 2 2" xfId="9142" xr:uid="{00000000-0005-0000-0000-0000FA170000}"/>
    <cellStyle name="Normal 5 13 5 3" xfId="6120" xr:uid="{00000000-0005-0000-0000-0000FB170000}"/>
    <cellStyle name="Normal 5 13 6" xfId="2388" xr:uid="{00000000-0005-0000-0000-0000FC170000}"/>
    <cellStyle name="Normal 5 13 6 2" xfId="7618" xr:uid="{00000000-0005-0000-0000-0000FD170000}"/>
    <cellStyle name="Normal 5 13 7" xfId="5656" xr:uid="{00000000-0005-0000-0000-0000FE170000}"/>
    <cellStyle name="Normal 5 14" xfId="423" xr:uid="{00000000-0005-0000-0000-0000FF170000}"/>
    <cellStyle name="Normal 5 14 2" xfId="424" xr:uid="{00000000-0005-0000-0000-000000180000}"/>
    <cellStyle name="Normal 5 14 2 2" xfId="2020" xr:uid="{00000000-0005-0000-0000-000001180000}"/>
    <cellStyle name="Normal 5 14 2 2 2" xfId="5043" xr:uid="{00000000-0005-0000-0000-000002180000}"/>
    <cellStyle name="Normal 5 14 2 2 2 2" xfId="10273" xr:uid="{00000000-0005-0000-0000-000003180000}"/>
    <cellStyle name="Normal 5 14 2 2 3" xfId="3519" xr:uid="{00000000-0005-0000-0000-000004180000}"/>
    <cellStyle name="Normal 5 14 2 2 3 2" xfId="8749" xr:uid="{00000000-0005-0000-0000-000005180000}"/>
    <cellStyle name="Normal 5 14 2 2 4" xfId="7251" xr:uid="{00000000-0005-0000-0000-000006180000}"/>
    <cellStyle name="Normal 5 14 2 3" xfId="1255" xr:uid="{00000000-0005-0000-0000-000007180000}"/>
    <cellStyle name="Normal 5 14 2 3 2" xfId="4278" xr:uid="{00000000-0005-0000-0000-000008180000}"/>
    <cellStyle name="Normal 5 14 2 3 2 2" xfId="9508" xr:uid="{00000000-0005-0000-0000-000009180000}"/>
    <cellStyle name="Normal 5 14 2 3 3" xfId="6486" xr:uid="{00000000-0005-0000-0000-00000A180000}"/>
    <cellStyle name="Normal 5 14 2 4" xfId="2754" xr:uid="{00000000-0005-0000-0000-00000B180000}"/>
    <cellStyle name="Normal 5 14 2 4 2" xfId="7984" xr:uid="{00000000-0005-0000-0000-00000C180000}"/>
    <cellStyle name="Normal 5 14 2 5" xfId="5661" xr:uid="{00000000-0005-0000-0000-00000D180000}"/>
    <cellStyle name="Normal 5 14 3" xfId="1666" xr:uid="{00000000-0005-0000-0000-00000E180000}"/>
    <cellStyle name="Normal 5 14 3 2" xfId="4689" xr:uid="{00000000-0005-0000-0000-00000F180000}"/>
    <cellStyle name="Normal 5 14 3 2 2" xfId="9919" xr:uid="{00000000-0005-0000-0000-000010180000}"/>
    <cellStyle name="Normal 5 14 3 3" xfId="3165" xr:uid="{00000000-0005-0000-0000-000011180000}"/>
    <cellStyle name="Normal 5 14 3 3 2" xfId="8395" xr:uid="{00000000-0005-0000-0000-000012180000}"/>
    <cellStyle name="Normal 5 14 3 4" xfId="6897" xr:uid="{00000000-0005-0000-0000-000013180000}"/>
    <cellStyle name="Normal 5 14 4" xfId="901" xr:uid="{00000000-0005-0000-0000-000014180000}"/>
    <cellStyle name="Normal 5 14 4 2" xfId="3924" xr:uid="{00000000-0005-0000-0000-000015180000}"/>
    <cellStyle name="Normal 5 14 4 2 2" xfId="9154" xr:uid="{00000000-0005-0000-0000-000016180000}"/>
    <cellStyle name="Normal 5 14 4 3" xfId="6132" xr:uid="{00000000-0005-0000-0000-000017180000}"/>
    <cellStyle name="Normal 5 14 5" xfId="2400" xr:uid="{00000000-0005-0000-0000-000018180000}"/>
    <cellStyle name="Normal 5 14 5 2" xfId="7630" xr:uid="{00000000-0005-0000-0000-000019180000}"/>
    <cellStyle name="Normal 5 14 6" xfId="5660" xr:uid="{00000000-0005-0000-0000-00001A180000}"/>
    <cellStyle name="Normal 5 15" xfId="425" xr:uid="{00000000-0005-0000-0000-00001B180000}"/>
    <cellStyle name="Normal 5 15 2" xfId="1843" xr:uid="{00000000-0005-0000-0000-00001C180000}"/>
    <cellStyle name="Normal 5 15 2 2" xfId="4866" xr:uid="{00000000-0005-0000-0000-00001D180000}"/>
    <cellStyle name="Normal 5 15 2 2 2" xfId="10096" xr:uid="{00000000-0005-0000-0000-00001E180000}"/>
    <cellStyle name="Normal 5 15 2 3" xfId="3342" xr:uid="{00000000-0005-0000-0000-00001F180000}"/>
    <cellStyle name="Normal 5 15 2 3 2" xfId="8572" xr:uid="{00000000-0005-0000-0000-000020180000}"/>
    <cellStyle name="Normal 5 15 2 4" xfId="7074" xr:uid="{00000000-0005-0000-0000-000021180000}"/>
    <cellStyle name="Normal 5 15 3" xfId="1078" xr:uid="{00000000-0005-0000-0000-000022180000}"/>
    <cellStyle name="Normal 5 15 3 2" xfId="4101" xr:uid="{00000000-0005-0000-0000-000023180000}"/>
    <cellStyle name="Normal 5 15 3 2 2" xfId="9331" xr:uid="{00000000-0005-0000-0000-000024180000}"/>
    <cellStyle name="Normal 5 15 3 3" xfId="6309" xr:uid="{00000000-0005-0000-0000-000025180000}"/>
    <cellStyle name="Normal 5 15 4" xfId="2577" xr:uid="{00000000-0005-0000-0000-000026180000}"/>
    <cellStyle name="Normal 5 15 4 2" xfId="7807" xr:uid="{00000000-0005-0000-0000-000027180000}"/>
    <cellStyle name="Normal 5 15 5" xfId="5662" xr:uid="{00000000-0005-0000-0000-000028180000}"/>
    <cellStyle name="Normal 5 16" xfId="1486" xr:uid="{00000000-0005-0000-0000-000029180000}"/>
    <cellStyle name="Normal 5 16 2" xfId="4509" xr:uid="{00000000-0005-0000-0000-00002A180000}"/>
    <cellStyle name="Normal 5 16 2 2" xfId="9739" xr:uid="{00000000-0005-0000-0000-00002B180000}"/>
    <cellStyle name="Normal 5 16 3" xfId="2985" xr:uid="{00000000-0005-0000-0000-00002C180000}"/>
    <cellStyle name="Normal 5 16 3 2" xfId="8215" xr:uid="{00000000-0005-0000-0000-00002D180000}"/>
    <cellStyle name="Normal 5 16 4" xfId="6717" xr:uid="{00000000-0005-0000-0000-00002E180000}"/>
    <cellStyle name="Normal 5 17" xfId="1428" xr:uid="{00000000-0005-0000-0000-00002F180000}"/>
    <cellStyle name="Normal 5 17 2" xfId="4451" xr:uid="{00000000-0005-0000-0000-000030180000}"/>
    <cellStyle name="Normal 5 17 2 2" xfId="9681" xr:uid="{00000000-0005-0000-0000-000031180000}"/>
    <cellStyle name="Normal 5 17 3" xfId="2927" xr:uid="{00000000-0005-0000-0000-000032180000}"/>
    <cellStyle name="Normal 5 17 3 2" xfId="8157" xr:uid="{00000000-0005-0000-0000-000033180000}"/>
    <cellStyle name="Normal 5 17 4" xfId="6659" xr:uid="{00000000-0005-0000-0000-000034180000}"/>
    <cellStyle name="Normal 5 18" xfId="2197" xr:uid="{00000000-0005-0000-0000-000035180000}"/>
    <cellStyle name="Normal 5 18 2" xfId="5220" xr:uid="{00000000-0005-0000-0000-000036180000}"/>
    <cellStyle name="Normal 5 18 2 2" xfId="10450" xr:uid="{00000000-0005-0000-0000-000037180000}"/>
    <cellStyle name="Normal 5 18 3" xfId="3696" xr:uid="{00000000-0005-0000-0000-000038180000}"/>
    <cellStyle name="Normal 5 18 3 2" xfId="8926" xr:uid="{00000000-0005-0000-0000-000039180000}"/>
    <cellStyle name="Normal 5 18 4" xfId="7428" xr:uid="{00000000-0005-0000-0000-00003A180000}"/>
    <cellStyle name="Normal 5 19" xfId="2211" xr:uid="{00000000-0005-0000-0000-00003B180000}"/>
    <cellStyle name="Normal 5 19 2" xfId="5233" xr:uid="{00000000-0005-0000-0000-00003C180000}"/>
    <cellStyle name="Normal 5 19 2 2" xfId="10463" xr:uid="{00000000-0005-0000-0000-00003D180000}"/>
    <cellStyle name="Normal 5 19 3" xfId="3709" xr:uid="{00000000-0005-0000-0000-00003E180000}"/>
    <cellStyle name="Normal 5 19 3 2" xfId="8939" xr:uid="{00000000-0005-0000-0000-00003F180000}"/>
    <cellStyle name="Normal 5 19 4" xfId="7441" xr:uid="{00000000-0005-0000-0000-000040180000}"/>
    <cellStyle name="Normal 5 2" xfId="426" xr:uid="{00000000-0005-0000-0000-000041180000}"/>
    <cellStyle name="Normal 5 2 10" xfId="427" xr:uid="{00000000-0005-0000-0000-000042180000}"/>
    <cellStyle name="Normal 5 2 10 2" xfId="428" xr:uid="{00000000-0005-0000-0000-000043180000}"/>
    <cellStyle name="Normal 5 2 10 2 2" xfId="429" xr:uid="{00000000-0005-0000-0000-000044180000}"/>
    <cellStyle name="Normal 5 2 10 2 2 2" xfId="2174" xr:uid="{00000000-0005-0000-0000-000045180000}"/>
    <cellStyle name="Normal 5 2 10 2 2 2 2" xfId="5197" xr:uid="{00000000-0005-0000-0000-000046180000}"/>
    <cellStyle name="Normal 5 2 10 2 2 2 2 2" xfId="10427" xr:uid="{00000000-0005-0000-0000-000047180000}"/>
    <cellStyle name="Normal 5 2 10 2 2 2 3" xfId="3673" xr:uid="{00000000-0005-0000-0000-000048180000}"/>
    <cellStyle name="Normal 5 2 10 2 2 2 3 2" xfId="8903" xr:uid="{00000000-0005-0000-0000-000049180000}"/>
    <cellStyle name="Normal 5 2 10 2 2 2 4" xfId="7405" xr:uid="{00000000-0005-0000-0000-00004A180000}"/>
    <cellStyle name="Normal 5 2 10 2 2 3" xfId="1409" xr:uid="{00000000-0005-0000-0000-00004B180000}"/>
    <cellStyle name="Normal 5 2 10 2 2 3 2" xfId="4432" xr:uid="{00000000-0005-0000-0000-00004C180000}"/>
    <cellStyle name="Normal 5 2 10 2 2 3 2 2" xfId="9662" xr:uid="{00000000-0005-0000-0000-00004D180000}"/>
    <cellStyle name="Normal 5 2 10 2 2 3 3" xfId="6640" xr:uid="{00000000-0005-0000-0000-00004E180000}"/>
    <cellStyle name="Normal 5 2 10 2 2 4" xfId="2908" xr:uid="{00000000-0005-0000-0000-00004F180000}"/>
    <cellStyle name="Normal 5 2 10 2 2 4 2" xfId="8138" xr:uid="{00000000-0005-0000-0000-000050180000}"/>
    <cellStyle name="Normal 5 2 10 2 2 5" xfId="5666" xr:uid="{00000000-0005-0000-0000-000051180000}"/>
    <cellStyle name="Normal 5 2 10 2 3" xfId="1820" xr:uid="{00000000-0005-0000-0000-000052180000}"/>
    <cellStyle name="Normal 5 2 10 2 3 2" xfId="4843" xr:uid="{00000000-0005-0000-0000-000053180000}"/>
    <cellStyle name="Normal 5 2 10 2 3 2 2" xfId="10073" xr:uid="{00000000-0005-0000-0000-000054180000}"/>
    <cellStyle name="Normal 5 2 10 2 3 3" xfId="3319" xr:uid="{00000000-0005-0000-0000-000055180000}"/>
    <cellStyle name="Normal 5 2 10 2 3 3 2" xfId="8549" xr:uid="{00000000-0005-0000-0000-000056180000}"/>
    <cellStyle name="Normal 5 2 10 2 3 4" xfId="7051" xr:uid="{00000000-0005-0000-0000-000057180000}"/>
    <cellStyle name="Normal 5 2 10 2 4" xfId="1055" xr:uid="{00000000-0005-0000-0000-000058180000}"/>
    <cellStyle name="Normal 5 2 10 2 4 2" xfId="4078" xr:uid="{00000000-0005-0000-0000-000059180000}"/>
    <cellStyle name="Normal 5 2 10 2 4 2 2" xfId="9308" xr:uid="{00000000-0005-0000-0000-00005A180000}"/>
    <cellStyle name="Normal 5 2 10 2 4 3" xfId="6286" xr:uid="{00000000-0005-0000-0000-00005B180000}"/>
    <cellStyle name="Normal 5 2 10 2 5" xfId="2554" xr:uid="{00000000-0005-0000-0000-00005C180000}"/>
    <cellStyle name="Normal 5 2 10 2 5 2" xfId="7784" xr:uid="{00000000-0005-0000-0000-00005D180000}"/>
    <cellStyle name="Normal 5 2 10 2 6" xfId="5665" xr:uid="{00000000-0005-0000-0000-00005E180000}"/>
    <cellStyle name="Normal 5 2 10 3" xfId="430" xr:uid="{00000000-0005-0000-0000-00005F180000}"/>
    <cellStyle name="Normal 5 2 10 3 2" xfId="1997" xr:uid="{00000000-0005-0000-0000-000060180000}"/>
    <cellStyle name="Normal 5 2 10 3 2 2" xfId="5020" xr:uid="{00000000-0005-0000-0000-000061180000}"/>
    <cellStyle name="Normal 5 2 10 3 2 2 2" xfId="10250" xr:uid="{00000000-0005-0000-0000-000062180000}"/>
    <cellStyle name="Normal 5 2 10 3 2 3" xfId="3496" xr:uid="{00000000-0005-0000-0000-000063180000}"/>
    <cellStyle name="Normal 5 2 10 3 2 3 2" xfId="8726" xr:uid="{00000000-0005-0000-0000-000064180000}"/>
    <cellStyle name="Normal 5 2 10 3 2 4" xfId="7228" xr:uid="{00000000-0005-0000-0000-000065180000}"/>
    <cellStyle name="Normal 5 2 10 3 3" xfId="1232" xr:uid="{00000000-0005-0000-0000-000066180000}"/>
    <cellStyle name="Normal 5 2 10 3 3 2" xfId="4255" xr:uid="{00000000-0005-0000-0000-000067180000}"/>
    <cellStyle name="Normal 5 2 10 3 3 2 2" xfId="9485" xr:uid="{00000000-0005-0000-0000-000068180000}"/>
    <cellStyle name="Normal 5 2 10 3 3 3" xfId="6463" xr:uid="{00000000-0005-0000-0000-000069180000}"/>
    <cellStyle name="Normal 5 2 10 3 4" xfId="2731" xr:uid="{00000000-0005-0000-0000-00006A180000}"/>
    <cellStyle name="Normal 5 2 10 3 4 2" xfId="7961" xr:uid="{00000000-0005-0000-0000-00006B180000}"/>
    <cellStyle name="Normal 5 2 10 3 5" xfId="5667" xr:uid="{00000000-0005-0000-0000-00006C180000}"/>
    <cellStyle name="Normal 5 2 10 4" xfId="1643" xr:uid="{00000000-0005-0000-0000-00006D180000}"/>
    <cellStyle name="Normal 5 2 10 4 2" xfId="4666" xr:uid="{00000000-0005-0000-0000-00006E180000}"/>
    <cellStyle name="Normal 5 2 10 4 2 2" xfId="9896" xr:uid="{00000000-0005-0000-0000-00006F180000}"/>
    <cellStyle name="Normal 5 2 10 4 3" xfId="3142" xr:uid="{00000000-0005-0000-0000-000070180000}"/>
    <cellStyle name="Normal 5 2 10 4 3 2" xfId="8372" xr:uid="{00000000-0005-0000-0000-000071180000}"/>
    <cellStyle name="Normal 5 2 10 4 4" xfId="6874" xr:uid="{00000000-0005-0000-0000-000072180000}"/>
    <cellStyle name="Normal 5 2 10 5" xfId="878" xr:uid="{00000000-0005-0000-0000-000073180000}"/>
    <cellStyle name="Normal 5 2 10 5 2" xfId="3901" xr:uid="{00000000-0005-0000-0000-000074180000}"/>
    <cellStyle name="Normal 5 2 10 5 2 2" xfId="9131" xr:uid="{00000000-0005-0000-0000-000075180000}"/>
    <cellStyle name="Normal 5 2 10 5 3" xfId="6109" xr:uid="{00000000-0005-0000-0000-000076180000}"/>
    <cellStyle name="Normal 5 2 10 6" xfId="2377" xr:uid="{00000000-0005-0000-0000-000077180000}"/>
    <cellStyle name="Normal 5 2 10 6 2" xfId="7607" xr:uid="{00000000-0005-0000-0000-000078180000}"/>
    <cellStyle name="Normal 5 2 10 7" xfId="5664" xr:uid="{00000000-0005-0000-0000-000079180000}"/>
    <cellStyle name="Normal 5 2 11" xfId="431" xr:uid="{00000000-0005-0000-0000-00007A180000}"/>
    <cellStyle name="Normal 5 2 11 2" xfId="432" xr:uid="{00000000-0005-0000-0000-00007B180000}"/>
    <cellStyle name="Normal 5 2 11 2 2" xfId="433" xr:uid="{00000000-0005-0000-0000-00007C180000}"/>
    <cellStyle name="Normal 5 2 11 2 2 2" xfId="2186" xr:uid="{00000000-0005-0000-0000-00007D180000}"/>
    <cellStyle name="Normal 5 2 11 2 2 2 2" xfId="5209" xr:uid="{00000000-0005-0000-0000-00007E180000}"/>
    <cellStyle name="Normal 5 2 11 2 2 2 2 2" xfId="10439" xr:uid="{00000000-0005-0000-0000-00007F180000}"/>
    <cellStyle name="Normal 5 2 11 2 2 2 3" xfId="3685" xr:uid="{00000000-0005-0000-0000-000080180000}"/>
    <cellStyle name="Normal 5 2 11 2 2 2 3 2" xfId="8915" xr:uid="{00000000-0005-0000-0000-000081180000}"/>
    <cellStyle name="Normal 5 2 11 2 2 2 4" xfId="7417" xr:uid="{00000000-0005-0000-0000-000082180000}"/>
    <cellStyle name="Normal 5 2 11 2 2 3" xfId="1421" xr:uid="{00000000-0005-0000-0000-000083180000}"/>
    <cellStyle name="Normal 5 2 11 2 2 3 2" xfId="4444" xr:uid="{00000000-0005-0000-0000-000084180000}"/>
    <cellStyle name="Normal 5 2 11 2 2 3 2 2" xfId="9674" xr:uid="{00000000-0005-0000-0000-000085180000}"/>
    <cellStyle name="Normal 5 2 11 2 2 3 3" xfId="6652" xr:uid="{00000000-0005-0000-0000-000086180000}"/>
    <cellStyle name="Normal 5 2 11 2 2 4" xfId="2920" xr:uid="{00000000-0005-0000-0000-000087180000}"/>
    <cellStyle name="Normal 5 2 11 2 2 4 2" xfId="8150" xr:uid="{00000000-0005-0000-0000-000088180000}"/>
    <cellStyle name="Normal 5 2 11 2 2 5" xfId="5670" xr:uid="{00000000-0005-0000-0000-000089180000}"/>
    <cellStyle name="Normal 5 2 11 2 3" xfId="1832" xr:uid="{00000000-0005-0000-0000-00008A180000}"/>
    <cellStyle name="Normal 5 2 11 2 3 2" xfId="4855" xr:uid="{00000000-0005-0000-0000-00008B180000}"/>
    <cellStyle name="Normal 5 2 11 2 3 2 2" xfId="10085" xr:uid="{00000000-0005-0000-0000-00008C180000}"/>
    <cellStyle name="Normal 5 2 11 2 3 3" xfId="3331" xr:uid="{00000000-0005-0000-0000-00008D180000}"/>
    <cellStyle name="Normal 5 2 11 2 3 3 2" xfId="8561" xr:uid="{00000000-0005-0000-0000-00008E180000}"/>
    <cellStyle name="Normal 5 2 11 2 3 4" xfId="7063" xr:uid="{00000000-0005-0000-0000-00008F180000}"/>
    <cellStyle name="Normal 5 2 11 2 4" xfId="1067" xr:uid="{00000000-0005-0000-0000-000090180000}"/>
    <cellStyle name="Normal 5 2 11 2 4 2" xfId="4090" xr:uid="{00000000-0005-0000-0000-000091180000}"/>
    <cellStyle name="Normal 5 2 11 2 4 2 2" xfId="9320" xr:uid="{00000000-0005-0000-0000-000092180000}"/>
    <cellStyle name="Normal 5 2 11 2 4 3" xfId="6298" xr:uid="{00000000-0005-0000-0000-000093180000}"/>
    <cellStyle name="Normal 5 2 11 2 5" xfId="2566" xr:uid="{00000000-0005-0000-0000-000094180000}"/>
    <cellStyle name="Normal 5 2 11 2 5 2" xfId="7796" xr:uid="{00000000-0005-0000-0000-000095180000}"/>
    <cellStyle name="Normal 5 2 11 2 6" xfId="5669" xr:uid="{00000000-0005-0000-0000-000096180000}"/>
    <cellStyle name="Normal 5 2 11 3" xfId="434" xr:uid="{00000000-0005-0000-0000-000097180000}"/>
    <cellStyle name="Normal 5 2 11 3 2" xfId="2009" xr:uid="{00000000-0005-0000-0000-000098180000}"/>
    <cellStyle name="Normal 5 2 11 3 2 2" xfId="5032" xr:uid="{00000000-0005-0000-0000-000099180000}"/>
    <cellStyle name="Normal 5 2 11 3 2 2 2" xfId="10262" xr:uid="{00000000-0005-0000-0000-00009A180000}"/>
    <cellStyle name="Normal 5 2 11 3 2 3" xfId="3508" xr:uid="{00000000-0005-0000-0000-00009B180000}"/>
    <cellStyle name="Normal 5 2 11 3 2 3 2" xfId="8738" xr:uid="{00000000-0005-0000-0000-00009C180000}"/>
    <cellStyle name="Normal 5 2 11 3 2 4" xfId="7240" xr:uid="{00000000-0005-0000-0000-00009D180000}"/>
    <cellStyle name="Normal 5 2 11 3 3" xfId="1244" xr:uid="{00000000-0005-0000-0000-00009E180000}"/>
    <cellStyle name="Normal 5 2 11 3 3 2" xfId="4267" xr:uid="{00000000-0005-0000-0000-00009F180000}"/>
    <cellStyle name="Normal 5 2 11 3 3 2 2" xfId="9497" xr:uid="{00000000-0005-0000-0000-0000A0180000}"/>
    <cellStyle name="Normal 5 2 11 3 3 3" xfId="6475" xr:uid="{00000000-0005-0000-0000-0000A1180000}"/>
    <cellStyle name="Normal 5 2 11 3 4" xfId="2743" xr:uid="{00000000-0005-0000-0000-0000A2180000}"/>
    <cellStyle name="Normal 5 2 11 3 4 2" xfId="7973" xr:uid="{00000000-0005-0000-0000-0000A3180000}"/>
    <cellStyle name="Normal 5 2 11 3 5" xfId="5671" xr:uid="{00000000-0005-0000-0000-0000A4180000}"/>
    <cellStyle name="Normal 5 2 11 4" xfId="1655" xr:uid="{00000000-0005-0000-0000-0000A5180000}"/>
    <cellStyle name="Normal 5 2 11 4 2" xfId="4678" xr:uid="{00000000-0005-0000-0000-0000A6180000}"/>
    <cellStyle name="Normal 5 2 11 4 2 2" xfId="9908" xr:uid="{00000000-0005-0000-0000-0000A7180000}"/>
    <cellStyle name="Normal 5 2 11 4 3" xfId="3154" xr:uid="{00000000-0005-0000-0000-0000A8180000}"/>
    <cellStyle name="Normal 5 2 11 4 3 2" xfId="8384" xr:uid="{00000000-0005-0000-0000-0000A9180000}"/>
    <cellStyle name="Normal 5 2 11 4 4" xfId="6886" xr:uid="{00000000-0005-0000-0000-0000AA180000}"/>
    <cellStyle name="Normal 5 2 11 5" xfId="890" xr:uid="{00000000-0005-0000-0000-0000AB180000}"/>
    <cellStyle name="Normal 5 2 11 5 2" xfId="3913" xr:uid="{00000000-0005-0000-0000-0000AC180000}"/>
    <cellStyle name="Normal 5 2 11 5 2 2" xfId="9143" xr:uid="{00000000-0005-0000-0000-0000AD180000}"/>
    <cellStyle name="Normal 5 2 11 5 3" xfId="6121" xr:uid="{00000000-0005-0000-0000-0000AE180000}"/>
    <cellStyle name="Normal 5 2 11 6" xfId="2389" xr:uid="{00000000-0005-0000-0000-0000AF180000}"/>
    <cellStyle name="Normal 5 2 11 6 2" xfId="7619" xr:uid="{00000000-0005-0000-0000-0000B0180000}"/>
    <cellStyle name="Normal 5 2 11 7" xfId="5668" xr:uid="{00000000-0005-0000-0000-0000B1180000}"/>
    <cellStyle name="Normal 5 2 12" xfId="435" xr:uid="{00000000-0005-0000-0000-0000B2180000}"/>
    <cellStyle name="Normal 5 2 12 2" xfId="436" xr:uid="{00000000-0005-0000-0000-0000B3180000}"/>
    <cellStyle name="Normal 5 2 12 2 2" xfId="2021" xr:uid="{00000000-0005-0000-0000-0000B4180000}"/>
    <cellStyle name="Normal 5 2 12 2 2 2" xfId="5044" xr:uid="{00000000-0005-0000-0000-0000B5180000}"/>
    <cellStyle name="Normal 5 2 12 2 2 2 2" xfId="10274" xr:uid="{00000000-0005-0000-0000-0000B6180000}"/>
    <cellStyle name="Normal 5 2 12 2 2 3" xfId="3520" xr:uid="{00000000-0005-0000-0000-0000B7180000}"/>
    <cellStyle name="Normal 5 2 12 2 2 3 2" xfId="8750" xr:uid="{00000000-0005-0000-0000-0000B8180000}"/>
    <cellStyle name="Normal 5 2 12 2 2 4" xfId="7252" xr:uid="{00000000-0005-0000-0000-0000B9180000}"/>
    <cellStyle name="Normal 5 2 12 2 3" xfId="1256" xr:uid="{00000000-0005-0000-0000-0000BA180000}"/>
    <cellStyle name="Normal 5 2 12 2 3 2" xfId="4279" xr:uid="{00000000-0005-0000-0000-0000BB180000}"/>
    <cellStyle name="Normal 5 2 12 2 3 2 2" xfId="9509" xr:uid="{00000000-0005-0000-0000-0000BC180000}"/>
    <cellStyle name="Normal 5 2 12 2 3 3" xfId="6487" xr:uid="{00000000-0005-0000-0000-0000BD180000}"/>
    <cellStyle name="Normal 5 2 12 2 4" xfId="2755" xr:uid="{00000000-0005-0000-0000-0000BE180000}"/>
    <cellStyle name="Normal 5 2 12 2 4 2" xfId="7985" xr:uid="{00000000-0005-0000-0000-0000BF180000}"/>
    <cellStyle name="Normal 5 2 12 2 5" xfId="5673" xr:uid="{00000000-0005-0000-0000-0000C0180000}"/>
    <cellStyle name="Normal 5 2 12 3" xfId="1667" xr:uid="{00000000-0005-0000-0000-0000C1180000}"/>
    <cellStyle name="Normal 5 2 12 3 2" xfId="4690" xr:uid="{00000000-0005-0000-0000-0000C2180000}"/>
    <cellStyle name="Normal 5 2 12 3 2 2" xfId="9920" xr:uid="{00000000-0005-0000-0000-0000C3180000}"/>
    <cellStyle name="Normal 5 2 12 3 3" xfId="3166" xr:uid="{00000000-0005-0000-0000-0000C4180000}"/>
    <cellStyle name="Normal 5 2 12 3 3 2" xfId="8396" xr:uid="{00000000-0005-0000-0000-0000C5180000}"/>
    <cellStyle name="Normal 5 2 12 3 4" xfId="6898" xr:uid="{00000000-0005-0000-0000-0000C6180000}"/>
    <cellStyle name="Normal 5 2 12 4" xfId="902" xr:uid="{00000000-0005-0000-0000-0000C7180000}"/>
    <cellStyle name="Normal 5 2 12 4 2" xfId="3925" xr:uid="{00000000-0005-0000-0000-0000C8180000}"/>
    <cellStyle name="Normal 5 2 12 4 2 2" xfId="9155" xr:uid="{00000000-0005-0000-0000-0000C9180000}"/>
    <cellStyle name="Normal 5 2 12 4 3" xfId="6133" xr:uid="{00000000-0005-0000-0000-0000CA180000}"/>
    <cellStyle name="Normal 5 2 12 5" xfId="2401" xr:uid="{00000000-0005-0000-0000-0000CB180000}"/>
    <cellStyle name="Normal 5 2 12 5 2" xfId="7631" xr:uid="{00000000-0005-0000-0000-0000CC180000}"/>
    <cellStyle name="Normal 5 2 12 6" xfId="5672" xr:uid="{00000000-0005-0000-0000-0000CD180000}"/>
    <cellStyle name="Normal 5 2 13" xfId="437" xr:uid="{00000000-0005-0000-0000-0000CE180000}"/>
    <cellStyle name="Normal 5 2 13 2" xfId="1844" xr:uid="{00000000-0005-0000-0000-0000CF180000}"/>
    <cellStyle name="Normal 5 2 13 2 2" xfId="4867" xr:uid="{00000000-0005-0000-0000-0000D0180000}"/>
    <cellStyle name="Normal 5 2 13 2 2 2" xfId="10097" xr:uid="{00000000-0005-0000-0000-0000D1180000}"/>
    <cellStyle name="Normal 5 2 13 2 3" xfId="3343" xr:uid="{00000000-0005-0000-0000-0000D2180000}"/>
    <cellStyle name="Normal 5 2 13 2 3 2" xfId="8573" xr:uid="{00000000-0005-0000-0000-0000D3180000}"/>
    <cellStyle name="Normal 5 2 13 2 4" xfId="7075" xr:uid="{00000000-0005-0000-0000-0000D4180000}"/>
    <cellStyle name="Normal 5 2 13 3" xfId="1079" xr:uid="{00000000-0005-0000-0000-0000D5180000}"/>
    <cellStyle name="Normal 5 2 13 3 2" xfId="4102" xr:uid="{00000000-0005-0000-0000-0000D6180000}"/>
    <cellStyle name="Normal 5 2 13 3 2 2" xfId="9332" xr:uid="{00000000-0005-0000-0000-0000D7180000}"/>
    <cellStyle name="Normal 5 2 13 3 3" xfId="6310" xr:uid="{00000000-0005-0000-0000-0000D8180000}"/>
    <cellStyle name="Normal 5 2 13 4" xfId="2578" xr:uid="{00000000-0005-0000-0000-0000D9180000}"/>
    <cellStyle name="Normal 5 2 13 4 2" xfId="7808" xr:uid="{00000000-0005-0000-0000-0000DA180000}"/>
    <cellStyle name="Normal 5 2 13 5" xfId="5674" xr:uid="{00000000-0005-0000-0000-0000DB180000}"/>
    <cellStyle name="Normal 5 2 14" xfId="1489" xr:uid="{00000000-0005-0000-0000-0000DC180000}"/>
    <cellStyle name="Normal 5 2 14 2" xfId="4512" xr:uid="{00000000-0005-0000-0000-0000DD180000}"/>
    <cellStyle name="Normal 5 2 14 2 2" xfId="9742" xr:uid="{00000000-0005-0000-0000-0000DE180000}"/>
    <cellStyle name="Normal 5 2 14 3" xfId="2988" xr:uid="{00000000-0005-0000-0000-0000DF180000}"/>
    <cellStyle name="Normal 5 2 14 3 2" xfId="8218" xr:uid="{00000000-0005-0000-0000-0000E0180000}"/>
    <cellStyle name="Normal 5 2 14 4" xfId="6720" xr:uid="{00000000-0005-0000-0000-0000E1180000}"/>
    <cellStyle name="Normal 5 2 15" xfId="1431" xr:uid="{00000000-0005-0000-0000-0000E2180000}"/>
    <cellStyle name="Normal 5 2 15 2" xfId="4454" xr:uid="{00000000-0005-0000-0000-0000E3180000}"/>
    <cellStyle name="Normal 5 2 15 2 2" xfId="9684" xr:uid="{00000000-0005-0000-0000-0000E4180000}"/>
    <cellStyle name="Normal 5 2 15 3" xfId="2930" xr:uid="{00000000-0005-0000-0000-0000E5180000}"/>
    <cellStyle name="Normal 5 2 15 3 2" xfId="8160" xr:uid="{00000000-0005-0000-0000-0000E6180000}"/>
    <cellStyle name="Normal 5 2 15 4" xfId="6662" xr:uid="{00000000-0005-0000-0000-0000E7180000}"/>
    <cellStyle name="Normal 5 2 16" xfId="2198" xr:uid="{00000000-0005-0000-0000-0000E8180000}"/>
    <cellStyle name="Normal 5 2 16 2" xfId="5221" xr:uid="{00000000-0005-0000-0000-0000E9180000}"/>
    <cellStyle name="Normal 5 2 16 2 2" xfId="10451" xr:uid="{00000000-0005-0000-0000-0000EA180000}"/>
    <cellStyle name="Normal 5 2 16 3" xfId="3697" xr:uid="{00000000-0005-0000-0000-0000EB180000}"/>
    <cellStyle name="Normal 5 2 16 3 2" xfId="8927" xr:uid="{00000000-0005-0000-0000-0000EC180000}"/>
    <cellStyle name="Normal 5 2 16 4" xfId="7429" xr:uid="{00000000-0005-0000-0000-0000ED180000}"/>
    <cellStyle name="Normal 5 2 17" xfId="2212" xr:uid="{00000000-0005-0000-0000-0000EE180000}"/>
    <cellStyle name="Normal 5 2 17 2" xfId="5234" xr:uid="{00000000-0005-0000-0000-0000EF180000}"/>
    <cellStyle name="Normal 5 2 17 2 2" xfId="10464" xr:uid="{00000000-0005-0000-0000-0000F0180000}"/>
    <cellStyle name="Normal 5 2 17 3" xfId="3710" xr:uid="{00000000-0005-0000-0000-0000F1180000}"/>
    <cellStyle name="Normal 5 2 17 3 2" xfId="8940" xr:uid="{00000000-0005-0000-0000-0000F2180000}"/>
    <cellStyle name="Normal 5 2 17 4" xfId="7442" xr:uid="{00000000-0005-0000-0000-0000F3180000}"/>
    <cellStyle name="Normal 5 2 18" xfId="724" xr:uid="{00000000-0005-0000-0000-0000F4180000}"/>
    <cellStyle name="Normal 5 2 18 2" xfId="3723" xr:uid="{00000000-0005-0000-0000-0000F5180000}"/>
    <cellStyle name="Normal 5 2 18 2 2" xfId="8953" xr:uid="{00000000-0005-0000-0000-0000F6180000}"/>
    <cellStyle name="Normal 5 2 18 3" xfId="5955" xr:uid="{00000000-0005-0000-0000-0000F7180000}"/>
    <cellStyle name="Normal 5 2 19" xfId="3736" xr:uid="{00000000-0005-0000-0000-0000F8180000}"/>
    <cellStyle name="Normal 5 2 19 2" xfId="8966" xr:uid="{00000000-0005-0000-0000-0000F9180000}"/>
    <cellStyle name="Normal 5 2 2" xfId="438" xr:uid="{00000000-0005-0000-0000-0000FA180000}"/>
    <cellStyle name="Normal 5 2 2 2" xfId="439" xr:uid="{00000000-0005-0000-0000-0000FB180000}"/>
    <cellStyle name="Normal 5 2 2 2 2" xfId="440" xr:uid="{00000000-0005-0000-0000-0000FC180000}"/>
    <cellStyle name="Normal 5 2 2 2 2 2" xfId="441" xr:uid="{00000000-0005-0000-0000-0000FD180000}"/>
    <cellStyle name="Normal 5 2 2 2 2 2 2" xfId="2115" xr:uid="{00000000-0005-0000-0000-0000FE180000}"/>
    <cellStyle name="Normal 5 2 2 2 2 2 2 2" xfId="5138" xr:uid="{00000000-0005-0000-0000-0000FF180000}"/>
    <cellStyle name="Normal 5 2 2 2 2 2 2 2 2" xfId="10368" xr:uid="{00000000-0005-0000-0000-000000190000}"/>
    <cellStyle name="Normal 5 2 2 2 2 2 2 3" xfId="3614" xr:uid="{00000000-0005-0000-0000-000001190000}"/>
    <cellStyle name="Normal 5 2 2 2 2 2 2 3 2" xfId="8844" xr:uid="{00000000-0005-0000-0000-000002190000}"/>
    <cellStyle name="Normal 5 2 2 2 2 2 2 4" xfId="7346" xr:uid="{00000000-0005-0000-0000-000003190000}"/>
    <cellStyle name="Normal 5 2 2 2 2 2 3" xfId="1350" xr:uid="{00000000-0005-0000-0000-000004190000}"/>
    <cellStyle name="Normal 5 2 2 2 2 2 3 2" xfId="4373" xr:uid="{00000000-0005-0000-0000-000005190000}"/>
    <cellStyle name="Normal 5 2 2 2 2 2 3 2 2" xfId="9603" xr:uid="{00000000-0005-0000-0000-000006190000}"/>
    <cellStyle name="Normal 5 2 2 2 2 2 3 3" xfId="6581" xr:uid="{00000000-0005-0000-0000-000007190000}"/>
    <cellStyle name="Normal 5 2 2 2 2 2 4" xfId="2849" xr:uid="{00000000-0005-0000-0000-000008190000}"/>
    <cellStyle name="Normal 5 2 2 2 2 2 4 2" xfId="8079" xr:uid="{00000000-0005-0000-0000-000009190000}"/>
    <cellStyle name="Normal 5 2 2 2 2 2 5" xfId="5678" xr:uid="{00000000-0005-0000-0000-00000A190000}"/>
    <cellStyle name="Normal 5 2 2 2 2 3" xfId="1761" xr:uid="{00000000-0005-0000-0000-00000B190000}"/>
    <cellStyle name="Normal 5 2 2 2 2 3 2" xfId="4784" xr:uid="{00000000-0005-0000-0000-00000C190000}"/>
    <cellStyle name="Normal 5 2 2 2 2 3 2 2" xfId="10014" xr:uid="{00000000-0005-0000-0000-00000D190000}"/>
    <cellStyle name="Normal 5 2 2 2 2 3 3" xfId="3260" xr:uid="{00000000-0005-0000-0000-00000E190000}"/>
    <cellStyle name="Normal 5 2 2 2 2 3 3 2" xfId="8490" xr:uid="{00000000-0005-0000-0000-00000F190000}"/>
    <cellStyle name="Normal 5 2 2 2 2 3 4" xfId="6992" xr:uid="{00000000-0005-0000-0000-000010190000}"/>
    <cellStyle name="Normal 5 2 2 2 2 4" xfId="996" xr:uid="{00000000-0005-0000-0000-000011190000}"/>
    <cellStyle name="Normal 5 2 2 2 2 4 2" xfId="4019" xr:uid="{00000000-0005-0000-0000-000012190000}"/>
    <cellStyle name="Normal 5 2 2 2 2 4 2 2" xfId="9249" xr:uid="{00000000-0005-0000-0000-000013190000}"/>
    <cellStyle name="Normal 5 2 2 2 2 4 3" xfId="6227" xr:uid="{00000000-0005-0000-0000-000014190000}"/>
    <cellStyle name="Normal 5 2 2 2 2 5" xfId="2495" xr:uid="{00000000-0005-0000-0000-000015190000}"/>
    <cellStyle name="Normal 5 2 2 2 2 5 2" xfId="7725" xr:uid="{00000000-0005-0000-0000-000016190000}"/>
    <cellStyle name="Normal 5 2 2 2 2 6" xfId="5677" xr:uid="{00000000-0005-0000-0000-000017190000}"/>
    <cellStyle name="Normal 5 2 2 2 3" xfId="442" xr:uid="{00000000-0005-0000-0000-000018190000}"/>
    <cellStyle name="Normal 5 2 2 2 3 2" xfId="1938" xr:uid="{00000000-0005-0000-0000-000019190000}"/>
    <cellStyle name="Normal 5 2 2 2 3 2 2" xfId="4961" xr:uid="{00000000-0005-0000-0000-00001A190000}"/>
    <cellStyle name="Normal 5 2 2 2 3 2 2 2" xfId="10191" xr:uid="{00000000-0005-0000-0000-00001B190000}"/>
    <cellStyle name="Normal 5 2 2 2 3 2 3" xfId="3437" xr:uid="{00000000-0005-0000-0000-00001C190000}"/>
    <cellStyle name="Normal 5 2 2 2 3 2 3 2" xfId="8667" xr:uid="{00000000-0005-0000-0000-00001D190000}"/>
    <cellStyle name="Normal 5 2 2 2 3 2 4" xfId="7169" xr:uid="{00000000-0005-0000-0000-00001E190000}"/>
    <cellStyle name="Normal 5 2 2 2 3 3" xfId="1173" xr:uid="{00000000-0005-0000-0000-00001F190000}"/>
    <cellStyle name="Normal 5 2 2 2 3 3 2" xfId="4196" xr:uid="{00000000-0005-0000-0000-000020190000}"/>
    <cellStyle name="Normal 5 2 2 2 3 3 2 2" xfId="9426" xr:uid="{00000000-0005-0000-0000-000021190000}"/>
    <cellStyle name="Normal 5 2 2 2 3 3 3" xfId="6404" xr:uid="{00000000-0005-0000-0000-000022190000}"/>
    <cellStyle name="Normal 5 2 2 2 3 4" xfId="2672" xr:uid="{00000000-0005-0000-0000-000023190000}"/>
    <cellStyle name="Normal 5 2 2 2 3 4 2" xfId="7902" xr:uid="{00000000-0005-0000-0000-000024190000}"/>
    <cellStyle name="Normal 5 2 2 2 3 5" xfId="5679" xr:uid="{00000000-0005-0000-0000-000025190000}"/>
    <cellStyle name="Normal 5 2 2 2 4" xfId="1584" xr:uid="{00000000-0005-0000-0000-000026190000}"/>
    <cellStyle name="Normal 5 2 2 2 4 2" xfId="4607" xr:uid="{00000000-0005-0000-0000-000027190000}"/>
    <cellStyle name="Normal 5 2 2 2 4 2 2" xfId="9837" xr:uid="{00000000-0005-0000-0000-000028190000}"/>
    <cellStyle name="Normal 5 2 2 2 4 3" xfId="3083" xr:uid="{00000000-0005-0000-0000-000029190000}"/>
    <cellStyle name="Normal 5 2 2 2 4 3 2" xfId="8313" xr:uid="{00000000-0005-0000-0000-00002A190000}"/>
    <cellStyle name="Normal 5 2 2 2 4 4" xfId="6815" xr:uid="{00000000-0005-0000-0000-00002B190000}"/>
    <cellStyle name="Normal 5 2 2 2 5" xfId="819" xr:uid="{00000000-0005-0000-0000-00002C190000}"/>
    <cellStyle name="Normal 5 2 2 2 5 2" xfId="3842" xr:uid="{00000000-0005-0000-0000-00002D190000}"/>
    <cellStyle name="Normal 5 2 2 2 5 2 2" xfId="9072" xr:uid="{00000000-0005-0000-0000-00002E190000}"/>
    <cellStyle name="Normal 5 2 2 2 5 3" xfId="6050" xr:uid="{00000000-0005-0000-0000-00002F190000}"/>
    <cellStyle name="Normal 5 2 2 2 6" xfId="2318" xr:uid="{00000000-0005-0000-0000-000030190000}"/>
    <cellStyle name="Normal 5 2 2 2 6 2" xfId="7548" xr:uid="{00000000-0005-0000-0000-000031190000}"/>
    <cellStyle name="Normal 5 2 2 2 7" xfId="5676" xr:uid="{00000000-0005-0000-0000-000032190000}"/>
    <cellStyle name="Normal 5 2 2 3" xfId="443" xr:uid="{00000000-0005-0000-0000-000033190000}"/>
    <cellStyle name="Normal 5 2 2 3 2" xfId="444" xr:uid="{00000000-0005-0000-0000-000034190000}"/>
    <cellStyle name="Normal 5 2 2 3 2 2" xfId="2033" xr:uid="{00000000-0005-0000-0000-000035190000}"/>
    <cellStyle name="Normal 5 2 2 3 2 2 2" xfId="5056" xr:uid="{00000000-0005-0000-0000-000036190000}"/>
    <cellStyle name="Normal 5 2 2 3 2 2 2 2" xfId="10286" xr:uid="{00000000-0005-0000-0000-000037190000}"/>
    <cellStyle name="Normal 5 2 2 3 2 2 3" xfId="3532" xr:uid="{00000000-0005-0000-0000-000038190000}"/>
    <cellStyle name="Normal 5 2 2 3 2 2 3 2" xfId="8762" xr:uid="{00000000-0005-0000-0000-000039190000}"/>
    <cellStyle name="Normal 5 2 2 3 2 2 4" xfId="7264" xr:uid="{00000000-0005-0000-0000-00003A190000}"/>
    <cellStyle name="Normal 5 2 2 3 2 3" xfId="1268" xr:uid="{00000000-0005-0000-0000-00003B190000}"/>
    <cellStyle name="Normal 5 2 2 3 2 3 2" xfId="4291" xr:uid="{00000000-0005-0000-0000-00003C190000}"/>
    <cellStyle name="Normal 5 2 2 3 2 3 2 2" xfId="9521" xr:uid="{00000000-0005-0000-0000-00003D190000}"/>
    <cellStyle name="Normal 5 2 2 3 2 3 3" xfId="6499" xr:uid="{00000000-0005-0000-0000-00003E190000}"/>
    <cellStyle name="Normal 5 2 2 3 2 4" xfId="2767" xr:uid="{00000000-0005-0000-0000-00003F190000}"/>
    <cellStyle name="Normal 5 2 2 3 2 4 2" xfId="7997" xr:uid="{00000000-0005-0000-0000-000040190000}"/>
    <cellStyle name="Normal 5 2 2 3 2 5" xfId="5681" xr:uid="{00000000-0005-0000-0000-000041190000}"/>
    <cellStyle name="Normal 5 2 2 3 3" xfId="1679" xr:uid="{00000000-0005-0000-0000-000042190000}"/>
    <cellStyle name="Normal 5 2 2 3 3 2" xfId="4702" xr:uid="{00000000-0005-0000-0000-000043190000}"/>
    <cellStyle name="Normal 5 2 2 3 3 2 2" xfId="9932" xr:uid="{00000000-0005-0000-0000-000044190000}"/>
    <cellStyle name="Normal 5 2 2 3 3 3" xfId="3178" xr:uid="{00000000-0005-0000-0000-000045190000}"/>
    <cellStyle name="Normal 5 2 2 3 3 3 2" xfId="8408" xr:uid="{00000000-0005-0000-0000-000046190000}"/>
    <cellStyle name="Normal 5 2 2 3 3 4" xfId="6910" xr:uid="{00000000-0005-0000-0000-000047190000}"/>
    <cellStyle name="Normal 5 2 2 3 4" xfId="914" xr:uid="{00000000-0005-0000-0000-000048190000}"/>
    <cellStyle name="Normal 5 2 2 3 4 2" xfId="3937" xr:uid="{00000000-0005-0000-0000-000049190000}"/>
    <cellStyle name="Normal 5 2 2 3 4 2 2" xfId="9167" xr:uid="{00000000-0005-0000-0000-00004A190000}"/>
    <cellStyle name="Normal 5 2 2 3 4 3" xfId="6145" xr:uid="{00000000-0005-0000-0000-00004B190000}"/>
    <cellStyle name="Normal 5 2 2 3 5" xfId="2413" xr:uid="{00000000-0005-0000-0000-00004C190000}"/>
    <cellStyle name="Normal 5 2 2 3 5 2" xfId="7643" xr:uid="{00000000-0005-0000-0000-00004D190000}"/>
    <cellStyle name="Normal 5 2 2 3 6" xfId="5680" xr:uid="{00000000-0005-0000-0000-00004E190000}"/>
    <cellStyle name="Normal 5 2 2 4" xfId="445" xr:uid="{00000000-0005-0000-0000-00004F190000}"/>
    <cellStyle name="Normal 5 2 2 4 2" xfId="1856" xr:uid="{00000000-0005-0000-0000-000050190000}"/>
    <cellStyle name="Normal 5 2 2 4 2 2" xfId="4879" xr:uid="{00000000-0005-0000-0000-000051190000}"/>
    <cellStyle name="Normal 5 2 2 4 2 2 2" xfId="10109" xr:uid="{00000000-0005-0000-0000-000052190000}"/>
    <cellStyle name="Normal 5 2 2 4 2 3" xfId="3355" xr:uid="{00000000-0005-0000-0000-000053190000}"/>
    <cellStyle name="Normal 5 2 2 4 2 3 2" xfId="8585" xr:uid="{00000000-0005-0000-0000-000054190000}"/>
    <cellStyle name="Normal 5 2 2 4 2 4" xfId="7087" xr:uid="{00000000-0005-0000-0000-000055190000}"/>
    <cellStyle name="Normal 5 2 2 4 3" xfId="1091" xr:uid="{00000000-0005-0000-0000-000056190000}"/>
    <cellStyle name="Normal 5 2 2 4 3 2" xfId="4114" xr:uid="{00000000-0005-0000-0000-000057190000}"/>
    <cellStyle name="Normal 5 2 2 4 3 2 2" xfId="9344" xr:uid="{00000000-0005-0000-0000-000058190000}"/>
    <cellStyle name="Normal 5 2 2 4 3 3" xfId="6322" xr:uid="{00000000-0005-0000-0000-000059190000}"/>
    <cellStyle name="Normal 5 2 2 4 4" xfId="2590" xr:uid="{00000000-0005-0000-0000-00005A190000}"/>
    <cellStyle name="Normal 5 2 2 4 4 2" xfId="7820" xr:uid="{00000000-0005-0000-0000-00005B190000}"/>
    <cellStyle name="Normal 5 2 2 4 5" xfId="5682" xr:uid="{00000000-0005-0000-0000-00005C190000}"/>
    <cellStyle name="Normal 5 2 2 5" xfId="1502" xr:uid="{00000000-0005-0000-0000-00005D190000}"/>
    <cellStyle name="Normal 5 2 2 5 2" xfId="4525" xr:uid="{00000000-0005-0000-0000-00005E190000}"/>
    <cellStyle name="Normal 5 2 2 5 2 2" xfId="9755" xr:uid="{00000000-0005-0000-0000-00005F190000}"/>
    <cellStyle name="Normal 5 2 2 5 3" xfId="3001" xr:uid="{00000000-0005-0000-0000-000060190000}"/>
    <cellStyle name="Normal 5 2 2 5 3 2" xfId="8231" xr:uid="{00000000-0005-0000-0000-000061190000}"/>
    <cellStyle name="Normal 5 2 2 5 4" xfId="6733" xr:uid="{00000000-0005-0000-0000-000062190000}"/>
    <cellStyle name="Normal 5 2 2 6" xfId="1444" xr:uid="{00000000-0005-0000-0000-000063190000}"/>
    <cellStyle name="Normal 5 2 2 6 2" xfId="4467" xr:uid="{00000000-0005-0000-0000-000064190000}"/>
    <cellStyle name="Normal 5 2 2 6 2 2" xfId="9697" xr:uid="{00000000-0005-0000-0000-000065190000}"/>
    <cellStyle name="Normal 5 2 2 6 3" xfId="2943" xr:uid="{00000000-0005-0000-0000-000066190000}"/>
    <cellStyle name="Normal 5 2 2 6 3 2" xfId="8173" xr:uid="{00000000-0005-0000-0000-000067190000}"/>
    <cellStyle name="Normal 5 2 2 6 4" xfId="6675" xr:uid="{00000000-0005-0000-0000-000068190000}"/>
    <cellStyle name="Normal 5 2 2 7" xfId="737" xr:uid="{00000000-0005-0000-0000-000069190000}"/>
    <cellStyle name="Normal 5 2 2 7 2" xfId="3760" xr:uid="{00000000-0005-0000-0000-00006A190000}"/>
    <cellStyle name="Normal 5 2 2 7 2 2" xfId="8990" xr:uid="{00000000-0005-0000-0000-00006B190000}"/>
    <cellStyle name="Normal 5 2 2 7 3" xfId="5968" xr:uid="{00000000-0005-0000-0000-00006C190000}"/>
    <cellStyle name="Normal 5 2 2 8" xfId="2236" xr:uid="{00000000-0005-0000-0000-00006D190000}"/>
    <cellStyle name="Normal 5 2 2 8 2" xfId="7466" xr:uid="{00000000-0005-0000-0000-00006E190000}"/>
    <cellStyle name="Normal 5 2 2 9" xfId="5675" xr:uid="{00000000-0005-0000-0000-00006F190000}"/>
    <cellStyle name="Normal 5 2 20" xfId="3747" xr:uid="{00000000-0005-0000-0000-000070190000}"/>
    <cellStyle name="Normal 5 2 20 2" xfId="8977" xr:uid="{00000000-0005-0000-0000-000071190000}"/>
    <cellStyle name="Normal 5 2 21" xfId="2223" xr:uid="{00000000-0005-0000-0000-000072190000}"/>
    <cellStyle name="Normal 5 2 21 2" xfId="7453" xr:uid="{00000000-0005-0000-0000-000073190000}"/>
    <cellStyle name="Normal 5 2 22" xfId="5663" xr:uid="{00000000-0005-0000-0000-000074190000}"/>
    <cellStyle name="Normal 5 2 3" xfId="446" xr:uid="{00000000-0005-0000-0000-000075190000}"/>
    <cellStyle name="Normal 5 2 3 2" xfId="447" xr:uid="{00000000-0005-0000-0000-000076190000}"/>
    <cellStyle name="Normal 5 2 3 2 2" xfId="448" xr:uid="{00000000-0005-0000-0000-000077190000}"/>
    <cellStyle name="Normal 5 2 3 2 2 2" xfId="449" xr:uid="{00000000-0005-0000-0000-000078190000}"/>
    <cellStyle name="Normal 5 2 3 2 2 2 2" xfId="2127" xr:uid="{00000000-0005-0000-0000-000079190000}"/>
    <cellStyle name="Normal 5 2 3 2 2 2 2 2" xfId="5150" xr:uid="{00000000-0005-0000-0000-00007A190000}"/>
    <cellStyle name="Normal 5 2 3 2 2 2 2 2 2" xfId="10380" xr:uid="{00000000-0005-0000-0000-00007B190000}"/>
    <cellStyle name="Normal 5 2 3 2 2 2 2 3" xfId="3626" xr:uid="{00000000-0005-0000-0000-00007C190000}"/>
    <cellStyle name="Normal 5 2 3 2 2 2 2 3 2" xfId="8856" xr:uid="{00000000-0005-0000-0000-00007D190000}"/>
    <cellStyle name="Normal 5 2 3 2 2 2 2 4" xfId="7358" xr:uid="{00000000-0005-0000-0000-00007E190000}"/>
    <cellStyle name="Normal 5 2 3 2 2 2 3" xfId="1362" xr:uid="{00000000-0005-0000-0000-00007F190000}"/>
    <cellStyle name="Normal 5 2 3 2 2 2 3 2" xfId="4385" xr:uid="{00000000-0005-0000-0000-000080190000}"/>
    <cellStyle name="Normal 5 2 3 2 2 2 3 2 2" xfId="9615" xr:uid="{00000000-0005-0000-0000-000081190000}"/>
    <cellStyle name="Normal 5 2 3 2 2 2 3 3" xfId="6593" xr:uid="{00000000-0005-0000-0000-000082190000}"/>
    <cellStyle name="Normal 5 2 3 2 2 2 4" xfId="2861" xr:uid="{00000000-0005-0000-0000-000083190000}"/>
    <cellStyle name="Normal 5 2 3 2 2 2 4 2" xfId="8091" xr:uid="{00000000-0005-0000-0000-000084190000}"/>
    <cellStyle name="Normal 5 2 3 2 2 2 5" xfId="5686" xr:uid="{00000000-0005-0000-0000-000085190000}"/>
    <cellStyle name="Normal 5 2 3 2 2 3" xfId="1773" xr:uid="{00000000-0005-0000-0000-000086190000}"/>
    <cellStyle name="Normal 5 2 3 2 2 3 2" xfId="4796" xr:uid="{00000000-0005-0000-0000-000087190000}"/>
    <cellStyle name="Normal 5 2 3 2 2 3 2 2" xfId="10026" xr:uid="{00000000-0005-0000-0000-000088190000}"/>
    <cellStyle name="Normal 5 2 3 2 2 3 3" xfId="3272" xr:uid="{00000000-0005-0000-0000-000089190000}"/>
    <cellStyle name="Normal 5 2 3 2 2 3 3 2" xfId="8502" xr:uid="{00000000-0005-0000-0000-00008A190000}"/>
    <cellStyle name="Normal 5 2 3 2 2 3 4" xfId="7004" xr:uid="{00000000-0005-0000-0000-00008B190000}"/>
    <cellStyle name="Normal 5 2 3 2 2 4" xfId="1008" xr:uid="{00000000-0005-0000-0000-00008C190000}"/>
    <cellStyle name="Normal 5 2 3 2 2 4 2" xfId="4031" xr:uid="{00000000-0005-0000-0000-00008D190000}"/>
    <cellStyle name="Normal 5 2 3 2 2 4 2 2" xfId="9261" xr:uid="{00000000-0005-0000-0000-00008E190000}"/>
    <cellStyle name="Normal 5 2 3 2 2 4 3" xfId="6239" xr:uid="{00000000-0005-0000-0000-00008F190000}"/>
    <cellStyle name="Normal 5 2 3 2 2 5" xfId="2507" xr:uid="{00000000-0005-0000-0000-000090190000}"/>
    <cellStyle name="Normal 5 2 3 2 2 5 2" xfId="7737" xr:uid="{00000000-0005-0000-0000-000091190000}"/>
    <cellStyle name="Normal 5 2 3 2 2 6" xfId="5685" xr:uid="{00000000-0005-0000-0000-000092190000}"/>
    <cellStyle name="Normal 5 2 3 2 3" xfId="450" xr:uid="{00000000-0005-0000-0000-000093190000}"/>
    <cellStyle name="Normal 5 2 3 2 3 2" xfId="1950" xr:uid="{00000000-0005-0000-0000-000094190000}"/>
    <cellStyle name="Normal 5 2 3 2 3 2 2" xfId="4973" xr:uid="{00000000-0005-0000-0000-000095190000}"/>
    <cellStyle name="Normal 5 2 3 2 3 2 2 2" xfId="10203" xr:uid="{00000000-0005-0000-0000-000096190000}"/>
    <cellStyle name="Normal 5 2 3 2 3 2 3" xfId="3449" xr:uid="{00000000-0005-0000-0000-000097190000}"/>
    <cellStyle name="Normal 5 2 3 2 3 2 3 2" xfId="8679" xr:uid="{00000000-0005-0000-0000-000098190000}"/>
    <cellStyle name="Normal 5 2 3 2 3 2 4" xfId="7181" xr:uid="{00000000-0005-0000-0000-000099190000}"/>
    <cellStyle name="Normal 5 2 3 2 3 3" xfId="1185" xr:uid="{00000000-0005-0000-0000-00009A190000}"/>
    <cellStyle name="Normal 5 2 3 2 3 3 2" xfId="4208" xr:uid="{00000000-0005-0000-0000-00009B190000}"/>
    <cellStyle name="Normal 5 2 3 2 3 3 2 2" xfId="9438" xr:uid="{00000000-0005-0000-0000-00009C190000}"/>
    <cellStyle name="Normal 5 2 3 2 3 3 3" xfId="6416" xr:uid="{00000000-0005-0000-0000-00009D190000}"/>
    <cellStyle name="Normal 5 2 3 2 3 4" xfId="2684" xr:uid="{00000000-0005-0000-0000-00009E190000}"/>
    <cellStyle name="Normal 5 2 3 2 3 4 2" xfId="7914" xr:uid="{00000000-0005-0000-0000-00009F190000}"/>
    <cellStyle name="Normal 5 2 3 2 3 5" xfId="5687" xr:uid="{00000000-0005-0000-0000-0000A0190000}"/>
    <cellStyle name="Normal 5 2 3 2 4" xfId="1596" xr:uid="{00000000-0005-0000-0000-0000A1190000}"/>
    <cellStyle name="Normal 5 2 3 2 4 2" xfId="4619" xr:uid="{00000000-0005-0000-0000-0000A2190000}"/>
    <cellStyle name="Normal 5 2 3 2 4 2 2" xfId="9849" xr:uid="{00000000-0005-0000-0000-0000A3190000}"/>
    <cellStyle name="Normal 5 2 3 2 4 3" xfId="3095" xr:uid="{00000000-0005-0000-0000-0000A4190000}"/>
    <cellStyle name="Normal 5 2 3 2 4 3 2" xfId="8325" xr:uid="{00000000-0005-0000-0000-0000A5190000}"/>
    <cellStyle name="Normal 5 2 3 2 4 4" xfId="6827" xr:uid="{00000000-0005-0000-0000-0000A6190000}"/>
    <cellStyle name="Normal 5 2 3 2 5" xfId="831" xr:uid="{00000000-0005-0000-0000-0000A7190000}"/>
    <cellStyle name="Normal 5 2 3 2 5 2" xfId="3854" xr:uid="{00000000-0005-0000-0000-0000A8190000}"/>
    <cellStyle name="Normal 5 2 3 2 5 2 2" xfId="9084" xr:uid="{00000000-0005-0000-0000-0000A9190000}"/>
    <cellStyle name="Normal 5 2 3 2 5 3" xfId="6062" xr:uid="{00000000-0005-0000-0000-0000AA190000}"/>
    <cellStyle name="Normal 5 2 3 2 6" xfId="2330" xr:uid="{00000000-0005-0000-0000-0000AB190000}"/>
    <cellStyle name="Normal 5 2 3 2 6 2" xfId="7560" xr:uid="{00000000-0005-0000-0000-0000AC190000}"/>
    <cellStyle name="Normal 5 2 3 2 7" xfId="5684" xr:uid="{00000000-0005-0000-0000-0000AD190000}"/>
    <cellStyle name="Normal 5 2 3 3" xfId="451" xr:uid="{00000000-0005-0000-0000-0000AE190000}"/>
    <cellStyle name="Normal 5 2 3 3 2" xfId="452" xr:uid="{00000000-0005-0000-0000-0000AF190000}"/>
    <cellStyle name="Normal 5 2 3 3 2 2" xfId="2045" xr:uid="{00000000-0005-0000-0000-0000B0190000}"/>
    <cellStyle name="Normal 5 2 3 3 2 2 2" xfId="5068" xr:uid="{00000000-0005-0000-0000-0000B1190000}"/>
    <cellStyle name="Normal 5 2 3 3 2 2 2 2" xfId="10298" xr:uid="{00000000-0005-0000-0000-0000B2190000}"/>
    <cellStyle name="Normal 5 2 3 3 2 2 3" xfId="3544" xr:uid="{00000000-0005-0000-0000-0000B3190000}"/>
    <cellStyle name="Normal 5 2 3 3 2 2 3 2" xfId="8774" xr:uid="{00000000-0005-0000-0000-0000B4190000}"/>
    <cellStyle name="Normal 5 2 3 3 2 2 4" xfId="7276" xr:uid="{00000000-0005-0000-0000-0000B5190000}"/>
    <cellStyle name="Normal 5 2 3 3 2 3" xfId="1280" xr:uid="{00000000-0005-0000-0000-0000B6190000}"/>
    <cellStyle name="Normal 5 2 3 3 2 3 2" xfId="4303" xr:uid="{00000000-0005-0000-0000-0000B7190000}"/>
    <cellStyle name="Normal 5 2 3 3 2 3 2 2" xfId="9533" xr:uid="{00000000-0005-0000-0000-0000B8190000}"/>
    <cellStyle name="Normal 5 2 3 3 2 3 3" xfId="6511" xr:uid="{00000000-0005-0000-0000-0000B9190000}"/>
    <cellStyle name="Normal 5 2 3 3 2 4" xfId="2779" xr:uid="{00000000-0005-0000-0000-0000BA190000}"/>
    <cellStyle name="Normal 5 2 3 3 2 4 2" xfId="8009" xr:uid="{00000000-0005-0000-0000-0000BB190000}"/>
    <cellStyle name="Normal 5 2 3 3 2 5" xfId="5689" xr:uid="{00000000-0005-0000-0000-0000BC190000}"/>
    <cellStyle name="Normal 5 2 3 3 3" xfId="1691" xr:uid="{00000000-0005-0000-0000-0000BD190000}"/>
    <cellStyle name="Normal 5 2 3 3 3 2" xfId="4714" xr:uid="{00000000-0005-0000-0000-0000BE190000}"/>
    <cellStyle name="Normal 5 2 3 3 3 2 2" xfId="9944" xr:uid="{00000000-0005-0000-0000-0000BF190000}"/>
    <cellStyle name="Normal 5 2 3 3 3 3" xfId="3190" xr:uid="{00000000-0005-0000-0000-0000C0190000}"/>
    <cellStyle name="Normal 5 2 3 3 3 3 2" xfId="8420" xr:uid="{00000000-0005-0000-0000-0000C1190000}"/>
    <cellStyle name="Normal 5 2 3 3 3 4" xfId="6922" xr:uid="{00000000-0005-0000-0000-0000C2190000}"/>
    <cellStyle name="Normal 5 2 3 3 4" xfId="926" xr:uid="{00000000-0005-0000-0000-0000C3190000}"/>
    <cellStyle name="Normal 5 2 3 3 4 2" xfId="3949" xr:uid="{00000000-0005-0000-0000-0000C4190000}"/>
    <cellStyle name="Normal 5 2 3 3 4 2 2" xfId="9179" xr:uid="{00000000-0005-0000-0000-0000C5190000}"/>
    <cellStyle name="Normal 5 2 3 3 4 3" xfId="6157" xr:uid="{00000000-0005-0000-0000-0000C6190000}"/>
    <cellStyle name="Normal 5 2 3 3 5" xfId="2425" xr:uid="{00000000-0005-0000-0000-0000C7190000}"/>
    <cellStyle name="Normal 5 2 3 3 5 2" xfId="7655" xr:uid="{00000000-0005-0000-0000-0000C8190000}"/>
    <cellStyle name="Normal 5 2 3 3 6" xfId="5688" xr:uid="{00000000-0005-0000-0000-0000C9190000}"/>
    <cellStyle name="Normal 5 2 3 4" xfId="453" xr:uid="{00000000-0005-0000-0000-0000CA190000}"/>
    <cellStyle name="Normal 5 2 3 4 2" xfId="1868" xr:uid="{00000000-0005-0000-0000-0000CB190000}"/>
    <cellStyle name="Normal 5 2 3 4 2 2" xfId="4891" xr:uid="{00000000-0005-0000-0000-0000CC190000}"/>
    <cellStyle name="Normal 5 2 3 4 2 2 2" xfId="10121" xr:uid="{00000000-0005-0000-0000-0000CD190000}"/>
    <cellStyle name="Normal 5 2 3 4 2 3" xfId="3367" xr:uid="{00000000-0005-0000-0000-0000CE190000}"/>
    <cellStyle name="Normal 5 2 3 4 2 3 2" xfId="8597" xr:uid="{00000000-0005-0000-0000-0000CF190000}"/>
    <cellStyle name="Normal 5 2 3 4 2 4" xfId="7099" xr:uid="{00000000-0005-0000-0000-0000D0190000}"/>
    <cellStyle name="Normal 5 2 3 4 3" xfId="1103" xr:uid="{00000000-0005-0000-0000-0000D1190000}"/>
    <cellStyle name="Normal 5 2 3 4 3 2" xfId="4126" xr:uid="{00000000-0005-0000-0000-0000D2190000}"/>
    <cellStyle name="Normal 5 2 3 4 3 2 2" xfId="9356" xr:uid="{00000000-0005-0000-0000-0000D3190000}"/>
    <cellStyle name="Normal 5 2 3 4 3 3" xfId="6334" xr:uid="{00000000-0005-0000-0000-0000D4190000}"/>
    <cellStyle name="Normal 5 2 3 4 4" xfId="2602" xr:uid="{00000000-0005-0000-0000-0000D5190000}"/>
    <cellStyle name="Normal 5 2 3 4 4 2" xfId="7832" xr:uid="{00000000-0005-0000-0000-0000D6190000}"/>
    <cellStyle name="Normal 5 2 3 4 5" xfId="5690" xr:uid="{00000000-0005-0000-0000-0000D7190000}"/>
    <cellStyle name="Normal 5 2 3 5" xfId="1514" xr:uid="{00000000-0005-0000-0000-0000D8190000}"/>
    <cellStyle name="Normal 5 2 3 5 2" xfId="4537" xr:uid="{00000000-0005-0000-0000-0000D9190000}"/>
    <cellStyle name="Normal 5 2 3 5 2 2" xfId="9767" xr:uid="{00000000-0005-0000-0000-0000DA190000}"/>
    <cellStyle name="Normal 5 2 3 5 3" xfId="3013" xr:uid="{00000000-0005-0000-0000-0000DB190000}"/>
    <cellStyle name="Normal 5 2 3 5 3 2" xfId="8243" xr:uid="{00000000-0005-0000-0000-0000DC190000}"/>
    <cellStyle name="Normal 5 2 3 5 4" xfId="6745" xr:uid="{00000000-0005-0000-0000-0000DD190000}"/>
    <cellStyle name="Normal 5 2 3 6" xfId="1456" xr:uid="{00000000-0005-0000-0000-0000DE190000}"/>
    <cellStyle name="Normal 5 2 3 6 2" xfId="4479" xr:uid="{00000000-0005-0000-0000-0000DF190000}"/>
    <cellStyle name="Normal 5 2 3 6 2 2" xfId="9709" xr:uid="{00000000-0005-0000-0000-0000E0190000}"/>
    <cellStyle name="Normal 5 2 3 6 3" xfId="2955" xr:uid="{00000000-0005-0000-0000-0000E1190000}"/>
    <cellStyle name="Normal 5 2 3 6 3 2" xfId="8185" xr:uid="{00000000-0005-0000-0000-0000E2190000}"/>
    <cellStyle name="Normal 5 2 3 6 4" xfId="6687" xr:uid="{00000000-0005-0000-0000-0000E3190000}"/>
    <cellStyle name="Normal 5 2 3 7" xfId="749" xr:uid="{00000000-0005-0000-0000-0000E4190000}"/>
    <cellStyle name="Normal 5 2 3 7 2" xfId="3772" xr:uid="{00000000-0005-0000-0000-0000E5190000}"/>
    <cellStyle name="Normal 5 2 3 7 2 2" xfId="9002" xr:uid="{00000000-0005-0000-0000-0000E6190000}"/>
    <cellStyle name="Normal 5 2 3 7 3" xfId="5980" xr:uid="{00000000-0005-0000-0000-0000E7190000}"/>
    <cellStyle name="Normal 5 2 3 8" xfId="2248" xr:uid="{00000000-0005-0000-0000-0000E8190000}"/>
    <cellStyle name="Normal 5 2 3 8 2" xfId="7478" xr:uid="{00000000-0005-0000-0000-0000E9190000}"/>
    <cellStyle name="Normal 5 2 3 9" xfId="5683" xr:uid="{00000000-0005-0000-0000-0000EA190000}"/>
    <cellStyle name="Normal 5 2 4" xfId="454" xr:uid="{00000000-0005-0000-0000-0000EB190000}"/>
    <cellStyle name="Normal 5 2 4 2" xfId="455" xr:uid="{00000000-0005-0000-0000-0000EC190000}"/>
    <cellStyle name="Normal 5 2 4 2 2" xfId="456" xr:uid="{00000000-0005-0000-0000-0000ED190000}"/>
    <cellStyle name="Normal 5 2 4 2 2 2" xfId="457" xr:uid="{00000000-0005-0000-0000-0000EE190000}"/>
    <cellStyle name="Normal 5 2 4 2 2 2 2" xfId="2139" xr:uid="{00000000-0005-0000-0000-0000EF190000}"/>
    <cellStyle name="Normal 5 2 4 2 2 2 2 2" xfId="5162" xr:uid="{00000000-0005-0000-0000-0000F0190000}"/>
    <cellStyle name="Normal 5 2 4 2 2 2 2 2 2" xfId="10392" xr:uid="{00000000-0005-0000-0000-0000F1190000}"/>
    <cellStyle name="Normal 5 2 4 2 2 2 2 3" xfId="3638" xr:uid="{00000000-0005-0000-0000-0000F2190000}"/>
    <cellStyle name="Normal 5 2 4 2 2 2 2 3 2" xfId="8868" xr:uid="{00000000-0005-0000-0000-0000F3190000}"/>
    <cellStyle name="Normal 5 2 4 2 2 2 2 4" xfId="7370" xr:uid="{00000000-0005-0000-0000-0000F4190000}"/>
    <cellStyle name="Normal 5 2 4 2 2 2 3" xfId="1374" xr:uid="{00000000-0005-0000-0000-0000F5190000}"/>
    <cellStyle name="Normal 5 2 4 2 2 2 3 2" xfId="4397" xr:uid="{00000000-0005-0000-0000-0000F6190000}"/>
    <cellStyle name="Normal 5 2 4 2 2 2 3 2 2" xfId="9627" xr:uid="{00000000-0005-0000-0000-0000F7190000}"/>
    <cellStyle name="Normal 5 2 4 2 2 2 3 3" xfId="6605" xr:uid="{00000000-0005-0000-0000-0000F8190000}"/>
    <cellStyle name="Normal 5 2 4 2 2 2 4" xfId="2873" xr:uid="{00000000-0005-0000-0000-0000F9190000}"/>
    <cellStyle name="Normal 5 2 4 2 2 2 4 2" xfId="8103" xr:uid="{00000000-0005-0000-0000-0000FA190000}"/>
    <cellStyle name="Normal 5 2 4 2 2 2 5" xfId="5694" xr:uid="{00000000-0005-0000-0000-0000FB190000}"/>
    <cellStyle name="Normal 5 2 4 2 2 3" xfId="1785" xr:uid="{00000000-0005-0000-0000-0000FC190000}"/>
    <cellStyle name="Normal 5 2 4 2 2 3 2" xfId="4808" xr:uid="{00000000-0005-0000-0000-0000FD190000}"/>
    <cellStyle name="Normal 5 2 4 2 2 3 2 2" xfId="10038" xr:uid="{00000000-0005-0000-0000-0000FE190000}"/>
    <cellStyle name="Normal 5 2 4 2 2 3 3" xfId="3284" xr:uid="{00000000-0005-0000-0000-0000FF190000}"/>
    <cellStyle name="Normal 5 2 4 2 2 3 3 2" xfId="8514" xr:uid="{00000000-0005-0000-0000-0000001A0000}"/>
    <cellStyle name="Normal 5 2 4 2 2 3 4" xfId="7016" xr:uid="{00000000-0005-0000-0000-0000011A0000}"/>
    <cellStyle name="Normal 5 2 4 2 2 4" xfId="1020" xr:uid="{00000000-0005-0000-0000-0000021A0000}"/>
    <cellStyle name="Normal 5 2 4 2 2 4 2" xfId="4043" xr:uid="{00000000-0005-0000-0000-0000031A0000}"/>
    <cellStyle name="Normal 5 2 4 2 2 4 2 2" xfId="9273" xr:uid="{00000000-0005-0000-0000-0000041A0000}"/>
    <cellStyle name="Normal 5 2 4 2 2 4 3" xfId="6251" xr:uid="{00000000-0005-0000-0000-0000051A0000}"/>
    <cellStyle name="Normal 5 2 4 2 2 5" xfId="2519" xr:uid="{00000000-0005-0000-0000-0000061A0000}"/>
    <cellStyle name="Normal 5 2 4 2 2 5 2" xfId="7749" xr:uid="{00000000-0005-0000-0000-0000071A0000}"/>
    <cellStyle name="Normal 5 2 4 2 2 6" xfId="5693" xr:uid="{00000000-0005-0000-0000-0000081A0000}"/>
    <cellStyle name="Normal 5 2 4 2 3" xfId="458" xr:uid="{00000000-0005-0000-0000-0000091A0000}"/>
    <cellStyle name="Normal 5 2 4 2 3 2" xfId="1962" xr:uid="{00000000-0005-0000-0000-00000A1A0000}"/>
    <cellStyle name="Normal 5 2 4 2 3 2 2" xfId="4985" xr:uid="{00000000-0005-0000-0000-00000B1A0000}"/>
    <cellStyle name="Normal 5 2 4 2 3 2 2 2" xfId="10215" xr:uid="{00000000-0005-0000-0000-00000C1A0000}"/>
    <cellStyle name="Normal 5 2 4 2 3 2 3" xfId="3461" xr:uid="{00000000-0005-0000-0000-00000D1A0000}"/>
    <cellStyle name="Normal 5 2 4 2 3 2 3 2" xfId="8691" xr:uid="{00000000-0005-0000-0000-00000E1A0000}"/>
    <cellStyle name="Normal 5 2 4 2 3 2 4" xfId="7193" xr:uid="{00000000-0005-0000-0000-00000F1A0000}"/>
    <cellStyle name="Normal 5 2 4 2 3 3" xfId="1197" xr:uid="{00000000-0005-0000-0000-0000101A0000}"/>
    <cellStyle name="Normal 5 2 4 2 3 3 2" xfId="4220" xr:uid="{00000000-0005-0000-0000-0000111A0000}"/>
    <cellStyle name="Normal 5 2 4 2 3 3 2 2" xfId="9450" xr:uid="{00000000-0005-0000-0000-0000121A0000}"/>
    <cellStyle name="Normal 5 2 4 2 3 3 3" xfId="6428" xr:uid="{00000000-0005-0000-0000-0000131A0000}"/>
    <cellStyle name="Normal 5 2 4 2 3 4" xfId="2696" xr:uid="{00000000-0005-0000-0000-0000141A0000}"/>
    <cellStyle name="Normal 5 2 4 2 3 4 2" xfId="7926" xr:uid="{00000000-0005-0000-0000-0000151A0000}"/>
    <cellStyle name="Normal 5 2 4 2 3 5" xfId="5695" xr:uid="{00000000-0005-0000-0000-0000161A0000}"/>
    <cellStyle name="Normal 5 2 4 2 4" xfId="1608" xr:uid="{00000000-0005-0000-0000-0000171A0000}"/>
    <cellStyle name="Normal 5 2 4 2 4 2" xfId="4631" xr:uid="{00000000-0005-0000-0000-0000181A0000}"/>
    <cellStyle name="Normal 5 2 4 2 4 2 2" xfId="9861" xr:uid="{00000000-0005-0000-0000-0000191A0000}"/>
    <cellStyle name="Normal 5 2 4 2 4 3" xfId="3107" xr:uid="{00000000-0005-0000-0000-00001A1A0000}"/>
    <cellStyle name="Normal 5 2 4 2 4 3 2" xfId="8337" xr:uid="{00000000-0005-0000-0000-00001B1A0000}"/>
    <cellStyle name="Normal 5 2 4 2 4 4" xfId="6839" xr:uid="{00000000-0005-0000-0000-00001C1A0000}"/>
    <cellStyle name="Normal 5 2 4 2 5" xfId="843" xr:uid="{00000000-0005-0000-0000-00001D1A0000}"/>
    <cellStyle name="Normal 5 2 4 2 5 2" xfId="3866" xr:uid="{00000000-0005-0000-0000-00001E1A0000}"/>
    <cellStyle name="Normal 5 2 4 2 5 2 2" xfId="9096" xr:uid="{00000000-0005-0000-0000-00001F1A0000}"/>
    <cellStyle name="Normal 5 2 4 2 5 3" xfId="6074" xr:uid="{00000000-0005-0000-0000-0000201A0000}"/>
    <cellStyle name="Normal 5 2 4 2 6" xfId="2342" xr:uid="{00000000-0005-0000-0000-0000211A0000}"/>
    <cellStyle name="Normal 5 2 4 2 6 2" xfId="7572" xr:uid="{00000000-0005-0000-0000-0000221A0000}"/>
    <cellStyle name="Normal 5 2 4 2 7" xfId="5692" xr:uid="{00000000-0005-0000-0000-0000231A0000}"/>
    <cellStyle name="Normal 5 2 4 3" xfId="459" xr:uid="{00000000-0005-0000-0000-0000241A0000}"/>
    <cellStyle name="Normal 5 2 4 3 2" xfId="460" xr:uid="{00000000-0005-0000-0000-0000251A0000}"/>
    <cellStyle name="Normal 5 2 4 3 2 2" xfId="2057" xr:uid="{00000000-0005-0000-0000-0000261A0000}"/>
    <cellStyle name="Normal 5 2 4 3 2 2 2" xfId="5080" xr:uid="{00000000-0005-0000-0000-0000271A0000}"/>
    <cellStyle name="Normal 5 2 4 3 2 2 2 2" xfId="10310" xr:uid="{00000000-0005-0000-0000-0000281A0000}"/>
    <cellStyle name="Normal 5 2 4 3 2 2 3" xfId="3556" xr:uid="{00000000-0005-0000-0000-0000291A0000}"/>
    <cellStyle name="Normal 5 2 4 3 2 2 3 2" xfId="8786" xr:uid="{00000000-0005-0000-0000-00002A1A0000}"/>
    <cellStyle name="Normal 5 2 4 3 2 2 4" xfId="7288" xr:uid="{00000000-0005-0000-0000-00002B1A0000}"/>
    <cellStyle name="Normal 5 2 4 3 2 3" xfId="1292" xr:uid="{00000000-0005-0000-0000-00002C1A0000}"/>
    <cellStyle name="Normal 5 2 4 3 2 3 2" xfId="4315" xr:uid="{00000000-0005-0000-0000-00002D1A0000}"/>
    <cellStyle name="Normal 5 2 4 3 2 3 2 2" xfId="9545" xr:uid="{00000000-0005-0000-0000-00002E1A0000}"/>
    <cellStyle name="Normal 5 2 4 3 2 3 3" xfId="6523" xr:uid="{00000000-0005-0000-0000-00002F1A0000}"/>
    <cellStyle name="Normal 5 2 4 3 2 4" xfId="2791" xr:uid="{00000000-0005-0000-0000-0000301A0000}"/>
    <cellStyle name="Normal 5 2 4 3 2 4 2" xfId="8021" xr:uid="{00000000-0005-0000-0000-0000311A0000}"/>
    <cellStyle name="Normal 5 2 4 3 2 5" xfId="5697" xr:uid="{00000000-0005-0000-0000-0000321A0000}"/>
    <cellStyle name="Normal 5 2 4 3 3" xfId="1703" xr:uid="{00000000-0005-0000-0000-0000331A0000}"/>
    <cellStyle name="Normal 5 2 4 3 3 2" xfId="4726" xr:uid="{00000000-0005-0000-0000-0000341A0000}"/>
    <cellStyle name="Normal 5 2 4 3 3 2 2" xfId="9956" xr:uid="{00000000-0005-0000-0000-0000351A0000}"/>
    <cellStyle name="Normal 5 2 4 3 3 3" xfId="3202" xr:uid="{00000000-0005-0000-0000-0000361A0000}"/>
    <cellStyle name="Normal 5 2 4 3 3 3 2" xfId="8432" xr:uid="{00000000-0005-0000-0000-0000371A0000}"/>
    <cellStyle name="Normal 5 2 4 3 3 4" xfId="6934" xr:uid="{00000000-0005-0000-0000-0000381A0000}"/>
    <cellStyle name="Normal 5 2 4 3 4" xfId="938" xr:uid="{00000000-0005-0000-0000-0000391A0000}"/>
    <cellStyle name="Normal 5 2 4 3 4 2" xfId="3961" xr:uid="{00000000-0005-0000-0000-00003A1A0000}"/>
    <cellStyle name="Normal 5 2 4 3 4 2 2" xfId="9191" xr:uid="{00000000-0005-0000-0000-00003B1A0000}"/>
    <cellStyle name="Normal 5 2 4 3 4 3" xfId="6169" xr:uid="{00000000-0005-0000-0000-00003C1A0000}"/>
    <cellStyle name="Normal 5 2 4 3 5" xfId="2437" xr:uid="{00000000-0005-0000-0000-00003D1A0000}"/>
    <cellStyle name="Normal 5 2 4 3 5 2" xfId="7667" xr:uid="{00000000-0005-0000-0000-00003E1A0000}"/>
    <cellStyle name="Normal 5 2 4 3 6" xfId="5696" xr:uid="{00000000-0005-0000-0000-00003F1A0000}"/>
    <cellStyle name="Normal 5 2 4 4" xfId="461" xr:uid="{00000000-0005-0000-0000-0000401A0000}"/>
    <cellStyle name="Normal 5 2 4 4 2" xfId="1880" xr:uid="{00000000-0005-0000-0000-0000411A0000}"/>
    <cellStyle name="Normal 5 2 4 4 2 2" xfId="4903" xr:uid="{00000000-0005-0000-0000-0000421A0000}"/>
    <cellStyle name="Normal 5 2 4 4 2 2 2" xfId="10133" xr:uid="{00000000-0005-0000-0000-0000431A0000}"/>
    <cellStyle name="Normal 5 2 4 4 2 3" xfId="3379" xr:uid="{00000000-0005-0000-0000-0000441A0000}"/>
    <cellStyle name="Normal 5 2 4 4 2 3 2" xfId="8609" xr:uid="{00000000-0005-0000-0000-0000451A0000}"/>
    <cellStyle name="Normal 5 2 4 4 2 4" xfId="7111" xr:uid="{00000000-0005-0000-0000-0000461A0000}"/>
    <cellStyle name="Normal 5 2 4 4 3" xfId="1115" xr:uid="{00000000-0005-0000-0000-0000471A0000}"/>
    <cellStyle name="Normal 5 2 4 4 3 2" xfId="4138" xr:uid="{00000000-0005-0000-0000-0000481A0000}"/>
    <cellStyle name="Normal 5 2 4 4 3 2 2" xfId="9368" xr:uid="{00000000-0005-0000-0000-0000491A0000}"/>
    <cellStyle name="Normal 5 2 4 4 3 3" xfId="6346" xr:uid="{00000000-0005-0000-0000-00004A1A0000}"/>
    <cellStyle name="Normal 5 2 4 4 4" xfId="2614" xr:uid="{00000000-0005-0000-0000-00004B1A0000}"/>
    <cellStyle name="Normal 5 2 4 4 4 2" xfId="7844" xr:uid="{00000000-0005-0000-0000-00004C1A0000}"/>
    <cellStyle name="Normal 5 2 4 4 5" xfId="5698" xr:uid="{00000000-0005-0000-0000-00004D1A0000}"/>
    <cellStyle name="Normal 5 2 4 5" xfId="1526" xr:uid="{00000000-0005-0000-0000-00004E1A0000}"/>
    <cellStyle name="Normal 5 2 4 5 2" xfId="4549" xr:uid="{00000000-0005-0000-0000-00004F1A0000}"/>
    <cellStyle name="Normal 5 2 4 5 2 2" xfId="9779" xr:uid="{00000000-0005-0000-0000-0000501A0000}"/>
    <cellStyle name="Normal 5 2 4 5 3" xfId="3025" xr:uid="{00000000-0005-0000-0000-0000511A0000}"/>
    <cellStyle name="Normal 5 2 4 5 3 2" xfId="8255" xr:uid="{00000000-0005-0000-0000-0000521A0000}"/>
    <cellStyle name="Normal 5 2 4 5 4" xfId="6757" xr:uid="{00000000-0005-0000-0000-0000531A0000}"/>
    <cellStyle name="Normal 5 2 4 6" xfId="1468" xr:uid="{00000000-0005-0000-0000-0000541A0000}"/>
    <cellStyle name="Normal 5 2 4 6 2" xfId="4491" xr:uid="{00000000-0005-0000-0000-0000551A0000}"/>
    <cellStyle name="Normal 5 2 4 6 2 2" xfId="9721" xr:uid="{00000000-0005-0000-0000-0000561A0000}"/>
    <cellStyle name="Normal 5 2 4 6 3" xfId="2967" xr:uid="{00000000-0005-0000-0000-0000571A0000}"/>
    <cellStyle name="Normal 5 2 4 6 3 2" xfId="8197" xr:uid="{00000000-0005-0000-0000-0000581A0000}"/>
    <cellStyle name="Normal 5 2 4 6 4" xfId="6699" xr:uid="{00000000-0005-0000-0000-0000591A0000}"/>
    <cellStyle name="Normal 5 2 4 7" xfId="761" xr:uid="{00000000-0005-0000-0000-00005A1A0000}"/>
    <cellStyle name="Normal 5 2 4 7 2" xfId="3784" xr:uid="{00000000-0005-0000-0000-00005B1A0000}"/>
    <cellStyle name="Normal 5 2 4 7 2 2" xfId="9014" xr:uid="{00000000-0005-0000-0000-00005C1A0000}"/>
    <cellStyle name="Normal 5 2 4 7 3" xfId="5992" xr:uid="{00000000-0005-0000-0000-00005D1A0000}"/>
    <cellStyle name="Normal 5 2 4 8" xfId="2260" xr:uid="{00000000-0005-0000-0000-00005E1A0000}"/>
    <cellStyle name="Normal 5 2 4 8 2" xfId="7490" xr:uid="{00000000-0005-0000-0000-00005F1A0000}"/>
    <cellStyle name="Normal 5 2 4 9" xfId="5691" xr:uid="{00000000-0005-0000-0000-0000601A0000}"/>
    <cellStyle name="Normal 5 2 5" xfId="462" xr:uid="{00000000-0005-0000-0000-0000611A0000}"/>
    <cellStyle name="Normal 5 2 5 2" xfId="463" xr:uid="{00000000-0005-0000-0000-0000621A0000}"/>
    <cellStyle name="Normal 5 2 5 2 2" xfId="464" xr:uid="{00000000-0005-0000-0000-0000631A0000}"/>
    <cellStyle name="Normal 5 2 5 2 2 2" xfId="465" xr:uid="{00000000-0005-0000-0000-0000641A0000}"/>
    <cellStyle name="Normal 5 2 5 2 2 2 2" xfId="2149" xr:uid="{00000000-0005-0000-0000-0000651A0000}"/>
    <cellStyle name="Normal 5 2 5 2 2 2 2 2" xfId="5172" xr:uid="{00000000-0005-0000-0000-0000661A0000}"/>
    <cellStyle name="Normal 5 2 5 2 2 2 2 2 2" xfId="10402" xr:uid="{00000000-0005-0000-0000-0000671A0000}"/>
    <cellStyle name="Normal 5 2 5 2 2 2 2 3" xfId="3648" xr:uid="{00000000-0005-0000-0000-0000681A0000}"/>
    <cellStyle name="Normal 5 2 5 2 2 2 2 3 2" xfId="8878" xr:uid="{00000000-0005-0000-0000-0000691A0000}"/>
    <cellStyle name="Normal 5 2 5 2 2 2 2 4" xfId="7380" xr:uid="{00000000-0005-0000-0000-00006A1A0000}"/>
    <cellStyle name="Normal 5 2 5 2 2 2 3" xfId="1384" xr:uid="{00000000-0005-0000-0000-00006B1A0000}"/>
    <cellStyle name="Normal 5 2 5 2 2 2 3 2" xfId="4407" xr:uid="{00000000-0005-0000-0000-00006C1A0000}"/>
    <cellStyle name="Normal 5 2 5 2 2 2 3 2 2" xfId="9637" xr:uid="{00000000-0005-0000-0000-00006D1A0000}"/>
    <cellStyle name="Normal 5 2 5 2 2 2 3 3" xfId="6615" xr:uid="{00000000-0005-0000-0000-00006E1A0000}"/>
    <cellStyle name="Normal 5 2 5 2 2 2 4" xfId="2883" xr:uid="{00000000-0005-0000-0000-00006F1A0000}"/>
    <cellStyle name="Normal 5 2 5 2 2 2 4 2" xfId="8113" xr:uid="{00000000-0005-0000-0000-0000701A0000}"/>
    <cellStyle name="Normal 5 2 5 2 2 2 5" xfId="5702" xr:uid="{00000000-0005-0000-0000-0000711A0000}"/>
    <cellStyle name="Normal 5 2 5 2 2 3" xfId="1795" xr:uid="{00000000-0005-0000-0000-0000721A0000}"/>
    <cellStyle name="Normal 5 2 5 2 2 3 2" xfId="4818" xr:uid="{00000000-0005-0000-0000-0000731A0000}"/>
    <cellStyle name="Normal 5 2 5 2 2 3 2 2" xfId="10048" xr:uid="{00000000-0005-0000-0000-0000741A0000}"/>
    <cellStyle name="Normal 5 2 5 2 2 3 3" xfId="3294" xr:uid="{00000000-0005-0000-0000-0000751A0000}"/>
    <cellStyle name="Normal 5 2 5 2 2 3 3 2" xfId="8524" xr:uid="{00000000-0005-0000-0000-0000761A0000}"/>
    <cellStyle name="Normal 5 2 5 2 2 3 4" xfId="7026" xr:uid="{00000000-0005-0000-0000-0000771A0000}"/>
    <cellStyle name="Normal 5 2 5 2 2 4" xfId="1030" xr:uid="{00000000-0005-0000-0000-0000781A0000}"/>
    <cellStyle name="Normal 5 2 5 2 2 4 2" xfId="4053" xr:uid="{00000000-0005-0000-0000-0000791A0000}"/>
    <cellStyle name="Normal 5 2 5 2 2 4 2 2" xfId="9283" xr:uid="{00000000-0005-0000-0000-00007A1A0000}"/>
    <cellStyle name="Normal 5 2 5 2 2 4 3" xfId="6261" xr:uid="{00000000-0005-0000-0000-00007B1A0000}"/>
    <cellStyle name="Normal 5 2 5 2 2 5" xfId="2529" xr:uid="{00000000-0005-0000-0000-00007C1A0000}"/>
    <cellStyle name="Normal 5 2 5 2 2 5 2" xfId="7759" xr:uid="{00000000-0005-0000-0000-00007D1A0000}"/>
    <cellStyle name="Normal 5 2 5 2 2 6" xfId="5701" xr:uid="{00000000-0005-0000-0000-00007E1A0000}"/>
    <cellStyle name="Normal 5 2 5 2 3" xfId="466" xr:uid="{00000000-0005-0000-0000-00007F1A0000}"/>
    <cellStyle name="Normal 5 2 5 2 3 2" xfId="1972" xr:uid="{00000000-0005-0000-0000-0000801A0000}"/>
    <cellStyle name="Normal 5 2 5 2 3 2 2" xfId="4995" xr:uid="{00000000-0005-0000-0000-0000811A0000}"/>
    <cellStyle name="Normal 5 2 5 2 3 2 2 2" xfId="10225" xr:uid="{00000000-0005-0000-0000-0000821A0000}"/>
    <cellStyle name="Normal 5 2 5 2 3 2 3" xfId="3471" xr:uid="{00000000-0005-0000-0000-0000831A0000}"/>
    <cellStyle name="Normal 5 2 5 2 3 2 3 2" xfId="8701" xr:uid="{00000000-0005-0000-0000-0000841A0000}"/>
    <cellStyle name="Normal 5 2 5 2 3 2 4" xfId="7203" xr:uid="{00000000-0005-0000-0000-0000851A0000}"/>
    <cellStyle name="Normal 5 2 5 2 3 3" xfId="1207" xr:uid="{00000000-0005-0000-0000-0000861A0000}"/>
    <cellStyle name="Normal 5 2 5 2 3 3 2" xfId="4230" xr:uid="{00000000-0005-0000-0000-0000871A0000}"/>
    <cellStyle name="Normal 5 2 5 2 3 3 2 2" xfId="9460" xr:uid="{00000000-0005-0000-0000-0000881A0000}"/>
    <cellStyle name="Normal 5 2 5 2 3 3 3" xfId="6438" xr:uid="{00000000-0005-0000-0000-0000891A0000}"/>
    <cellStyle name="Normal 5 2 5 2 3 4" xfId="2706" xr:uid="{00000000-0005-0000-0000-00008A1A0000}"/>
    <cellStyle name="Normal 5 2 5 2 3 4 2" xfId="7936" xr:uid="{00000000-0005-0000-0000-00008B1A0000}"/>
    <cellStyle name="Normal 5 2 5 2 3 5" xfId="5703" xr:uid="{00000000-0005-0000-0000-00008C1A0000}"/>
    <cellStyle name="Normal 5 2 5 2 4" xfId="1618" xr:uid="{00000000-0005-0000-0000-00008D1A0000}"/>
    <cellStyle name="Normal 5 2 5 2 4 2" xfId="4641" xr:uid="{00000000-0005-0000-0000-00008E1A0000}"/>
    <cellStyle name="Normal 5 2 5 2 4 2 2" xfId="9871" xr:uid="{00000000-0005-0000-0000-00008F1A0000}"/>
    <cellStyle name="Normal 5 2 5 2 4 3" xfId="3117" xr:uid="{00000000-0005-0000-0000-0000901A0000}"/>
    <cellStyle name="Normal 5 2 5 2 4 3 2" xfId="8347" xr:uid="{00000000-0005-0000-0000-0000911A0000}"/>
    <cellStyle name="Normal 5 2 5 2 4 4" xfId="6849" xr:uid="{00000000-0005-0000-0000-0000921A0000}"/>
    <cellStyle name="Normal 5 2 5 2 5" xfId="853" xr:uid="{00000000-0005-0000-0000-0000931A0000}"/>
    <cellStyle name="Normal 5 2 5 2 5 2" xfId="3876" xr:uid="{00000000-0005-0000-0000-0000941A0000}"/>
    <cellStyle name="Normal 5 2 5 2 5 2 2" xfId="9106" xr:uid="{00000000-0005-0000-0000-0000951A0000}"/>
    <cellStyle name="Normal 5 2 5 2 5 3" xfId="6084" xr:uid="{00000000-0005-0000-0000-0000961A0000}"/>
    <cellStyle name="Normal 5 2 5 2 6" xfId="2352" xr:uid="{00000000-0005-0000-0000-0000971A0000}"/>
    <cellStyle name="Normal 5 2 5 2 6 2" xfId="7582" xr:uid="{00000000-0005-0000-0000-0000981A0000}"/>
    <cellStyle name="Normal 5 2 5 2 7" xfId="5700" xr:uid="{00000000-0005-0000-0000-0000991A0000}"/>
    <cellStyle name="Normal 5 2 5 3" xfId="467" xr:uid="{00000000-0005-0000-0000-00009A1A0000}"/>
    <cellStyle name="Normal 5 2 5 3 2" xfId="468" xr:uid="{00000000-0005-0000-0000-00009B1A0000}"/>
    <cellStyle name="Normal 5 2 5 3 2 2" xfId="2067" xr:uid="{00000000-0005-0000-0000-00009C1A0000}"/>
    <cellStyle name="Normal 5 2 5 3 2 2 2" xfId="5090" xr:uid="{00000000-0005-0000-0000-00009D1A0000}"/>
    <cellStyle name="Normal 5 2 5 3 2 2 2 2" xfId="10320" xr:uid="{00000000-0005-0000-0000-00009E1A0000}"/>
    <cellStyle name="Normal 5 2 5 3 2 2 3" xfId="3566" xr:uid="{00000000-0005-0000-0000-00009F1A0000}"/>
    <cellStyle name="Normal 5 2 5 3 2 2 3 2" xfId="8796" xr:uid="{00000000-0005-0000-0000-0000A01A0000}"/>
    <cellStyle name="Normal 5 2 5 3 2 2 4" xfId="7298" xr:uid="{00000000-0005-0000-0000-0000A11A0000}"/>
    <cellStyle name="Normal 5 2 5 3 2 3" xfId="1302" xr:uid="{00000000-0005-0000-0000-0000A21A0000}"/>
    <cellStyle name="Normal 5 2 5 3 2 3 2" xfId="4325" xr:uid="{00000000-0005-0000-0000-0000A31A0000}"/>
    <cellStyle name="Normal 5 2 5 3 2 3 2 2" xfId="9555" xr:uid="{00000000-0005-0000-0000-0000A41A0000}"/>
    <cellStyle name="Normal 5 2 5 3 2 3 3" xfId="6533" xr:uid="{00000000-0005-0000-0000-0000A51A0000}"/>
    <cellStyle name="Normal 5 2 5 3 2 4" xfId="2801" xr:uid="{00000000-0005-0000-0000-0000A61A0000}"/>
    <cellStyle name="Normal 5 2 5 3 2 4 2" xfId="8031" xr:uid="{00000000-0005-0000-0000-0000A71A0000}"/>
    <cellStyle name="Normal 5 2 5 3 2 5" xfId="5705" xr:uid="{00000000-0005-0000-0000-0000A81A0000}"/>
    <cellStyle name="Normal 5 2 5 3 3" xfId="1713" xr:uid="{00000000-0005-0000-0000-0000A91A0000}"/>
    <cellStyle name="Normal 5 2 5 3 3 2" xfId="4736" xr:uid="{00000000-0005-0000-0000-0000AA1A0000}"/>
    <cellStyle name="Normal 5 2 5 3 3 2 2" xfId="9966" xr:uid="{00000000-0005-0000-0000-0000AB1A0000}"/>
    <cellStyle name="Normal 5 2 5 3 3 3" xfId="3212" xr:uid="{00000000-0005-0000-0000-0000AC1A0000}"/>
    <cellStyle name="Normal 5 2 5 3 3 3 2" xfId="8442" xr:uid="{00000000-0005-0000-0000-0000AD1A0000}"/>
    <cellStyle name="Normal 5 2 5 3 3 4" xfId="6944" xr:uid="{00000000-0005-0000-0000-0000AE1A0000}"/>
    <cellStyle name="Normal 5 2 5 3 4" xfId="948" xr:uid="{00000000-0005-0000-0000-0000AF1A0000}"/>
    <cellStyle name="Normal 5 2 5 3 4 2" xfId="3971" xr:uid="{00000000-0005-0000-0000-0000B01A0000}"/>
    <cellStyle name="Normal 5 2 5 3 4 2 2" xfId="9201" xr:uid="{00000000-0005-0000-0000-0000B11A0000}"/>
    <cellStyle name="Normal 5 2 5 3 4 3" xfId="6179" xr:uid="{00000000-0005-0000-0000-0000B21A0000}"/>
    <cellStyle name="Normal 5 2 5 3 5" xfId="2447" xr:uid="{00000000-0005-0000-0000-0000B31A0000}"/>
    <cellStyle name="Normal 5 2 5 3 5 2" xfId="7677" xr:uid="{00000000-0005-0000-0000-0000B41A0000}"/>
    <cellStyle name="Normal 5 2 5 3 6" xfId="5704" xr:uid="{00000000-0005-0000-0000-0000B51A0000}"/>
    <cellStyle name="Normal 5 2 5 4" xfId="469" xr:uid="{00000000-0005-0000-0000-0000B61A0000}"/>
    <cellStyle name="Normal 5 2 5 4 2" xfId="1890" xr:uid="{00000000-0005-0000-0000-0000B71A0000}"/>
    <cellStyle name="Normal 5 2 5 4 2 2" xfId="4913" xr:uid="{00000000-0005-0000-0000-0000B81A0000}"/>
    <cellStyle name="Normal 5 2 5 4 2 2 2" xfId="10143" xr:uid="{00000000-0005-0000-0000-0000B91A0000}"/>
    <cellStyle name="Normal 5 2 5 4 2 3" xfId="3389" xr:uid="{00000000-0005-0000-0000-0000BA1A0000}"/>
    <cellStyle name="Normal 5 2 5 4 2 3 2" xfId="8619" xr:uid="{00000000-0005-0000-0000-0000BB1A0000}"/>
    <cellStyle name="Normal 5 2 5 4 2 4" xfId="7121" xr:uid="{00000000-0005-0000-0000-0000BC1A0000}"/>
    <cellStyle name="Normal 5 2 5 4 3" xfId="1125" xr:uid="{00000000-0005-0000-0000-0000BD1A0000}"/>
    <cellStyle name="Normal 5 2 5 4 3 2" xfId="4148" xr:uid="{00000000-0005-0000-0000-0000BE1A0000}"/>
    <cellStyle name="Normal 5 2 5 4 3 2 2" xfId="9378" xr:uid="{00000000-0005-0000-0000-0000BF1A0000}"/>
    <cellStyle name="Normal 5 2 5 4 3 3" xfId="6356" xr:uid="{00000000-0005-0000-0000-0000C01A0000}"/>
    <cellStyle name="Normal 5 2 5 4 4" xfId="2624" xr:uid="{00000000-0005-0000-0000-0000C11A0000}"/>
    <cellStyle name="Normal 5 2 5 4 4 2" xfId="7854" xr:uid="{00000000-0005-0000-0000-0000C21A0000}"/>
    <cellStyle name="Normal 5 2 5 4 5" xfId="5706" xr:uid="{00000000-0005-0000-0000-0000C31A0000}"/>
    <cellStyle name="Normal 5 2 5 5" xfId="1536" xr:uid="{00000000-0005-0000-0000-0000C41A0000}"/>
    <cellStyle name="Normal 5 2 5 5 2" xfId="4559" xr:uid="{00000000-0005-0000-0000-0000C51A0000}"/>
    <cellStyle name="Normal 5 2 5 5 2 2" xfId="9789" xr:uid="{00000000-0005-0000-0000-0000C61A0000}"/>
    <cellStyle name="Normal 5 2 5 5 3" xfId="3035" xr:uid="{00000000-0005-0000-0000-0000C71A0000}"/>
    <cellStyle name="Normal 5 2 5 5 3 2" xfId="8265" xr:uid="{00000000-0005-0000-0000-0000C81A0000}"/>
    <cellStyle name="Normal 5 2 5 5 4" xfId="6767" xr:uid="{00000000-0005-0000-0000-0000C91A0000}"/>
    <cellStyle name="Normal 5 2 5 6" xfId="1478" xr:uid="{00000000-0005-0000-0000-0000CA1A0000}"/>
    <cellStyle name="Normal 5 2 5 6 2" xfId="4501" xr:uid="{00000000-0005-0000-0000-0000CB1A0000}"/>
    <cellStyle name="Normal 5 2 5 6 2 2" xfId="9731" xr:uid="{00000000-0005-0000-0000-0000CC1A0000}"/>
    <cellStyle name="Normal 5 2 5 6 3" xfId="2977" xr:uid="{00000000-0005-0000-0000-0000CD1A0000}"/>
    <cellStyle name="Normal 5 2 5 6 3 2" xfId="8207" xr:uid="{00000000-0005-0000-0000-0000CE1A0000}"/>
    <cellStyle name="Normal 5 2 5 6 4" xfId="6709" xr:uid="{00000000-0005-0000-0000-0000CF1A0000}"/>
    <cellStyle name="Normal 5 2 5 7" xfId="771" xr:uid="{00000000-0005-0000-0000-0000D01A0000}"/>
    <cellStyle name="Normal 5 2 5 7 2" xfId="3794" xr:uid="{00000000-0005-0000-0000-0000D11A0000}"/>
    <cellStyle name="Normal 5 2 5 7 2 2" xfId="9024" xr:uid="{00000000-0005-0000-0000-0000D21A0000}"/>
    <cellStyle name="Normal 5 2 5 7 3" xfId="6002" xr:uid="{00000000-0005-0000-0000-0000D31A0000}"/>
    <cellStyle name="Normal 5 2 5 8" xfId="2270" xr:uid="{00000000-0005-0000-0000-0000D41A0000}"/>
    <cellStyle name="Normal 5 2 5 8 2" xfId="7500" xr:uid="{00000000-0005-0000-0000-0000D51A0000}"/>
    <cellStyle name="Normal 5 2 5 9" xfId="5699" xr:uid="{00000000-0005-0000-0000-0000D61A0000}"/>
    <cellStyle name="Normal 5 2 6" xfId="470" xr:uid="{00000000-0005-0000-0000-0000D71A0000}"/>
    <cellStyle name="Normal 5 2 6 2" xfId="471" xr:uid="{00000000-0005-0000-0000-0000D81A0000}"/>
    <cellStyle name="Normal 5 2 6 2 2" xfId="472" xr:uid="{00000000-0005-0000-0000-0000D91A0000}"/>
    <cellStyle name="Normal 5 2 6 2 2 2" xfId="2080" xr:uid="{00000000-0005-0000-0000-0000DA1A0000}"/>
    <cellStyle name="Normal 5 2 6 2 2 2 2" xfId="5103" xr:uid="{00000000-0005-0000-0000-0000DB1A0000}"/>
    <cellStyle name="Normal 5 2 6 2 2 2 2 2" xfId="10333" xr:uid="{00000000-0005-0000-0000-0000DC1A0000}"/>
    <cellStyle name="Normal 5 2 6 2 2 2 3" xfId="3579" xr:uid="{00000000-0005-0000-0000-0000DD1A0000}"/>
    <cellStyle name="Normal 5 2 6 2 2 2 3 2" xfId="8809" xr:uid="{00000000-0005-0000-0000-0000DE1A0000}"/>
    <cellStyle name="Normal 5 2 6 2 2 2 4" xfId="7311" xr:uid="{00000000-0005-0000-0000-0000DF1A0000}"/>
    <cellStyle name="Normal 5 2 6 2 2 3" xfId="1315" xr:uid="{00000000-0005-0000-0000-0000E01A0000}"/>
    <cellStyle name="Normal 5 2 6 2 2 3 2" xfId="4338" xr:uid="{00000000-0005-0000-0000-0000E11A0000}"/>
    <cellStyle name="Normal 5 2 6 2 2 3 2 2" xfId="9568" xr:uid="{00000000-0005-0000-0000-0000E21A0000}"/>
    <cellStyle name="Normal 5 2 6 2 2 3 3" xfId="6546" xr:uid="{00000000-0005-0000-0000-0000E31A0000}"/>
    <cellStyle name="Normal 5 2 6 2 2 4" xfId="2814" xr:uid="{00000000-0005-0000-0000-0000E41A0000}"/>
    <cellStyle name="Normal 5 2 6 2 2 4 2" xfId="8044" xr:uid="{00000000-0005-0000-0000-0000E51A0000}"/>
    <cellStyle name="Normal 5 2 6 2 2 5" xfId="5709" xr:uid="{00000000-0005-0000-0000-0000E61A0000}"/>
    <cellStyle name="Normal 5 2 6 2 3" xfId="1726" xr:uid="{00000000-0005-0000-0000-0000E71A0000}"/>
    <cellStyle name="Normal 5 2 6 2 3 2" xfId="4749" xr:uid="{00000000-0005-0000-0000-0000E81A0000}"/>
    <cellStyle name="Normal 5 2 6 2 3 2 2" xfId="9979" xr:uid="{00000000-0005-0000-0000-0000E91A0000}"/>
    <cellStyle name="Normal 5 2 6 2 3 3" xfId="3225" xr:uid="{00000000-0005-0000-0000-0000EA1A0000}"/>
    <cellStyle name="Normal 5 2 6 2 3 3 2" xfId="8455" xr:uid="{00000000-0005-0000-0000-0000EB1A0000}"/>
    <cellStyle name="Normal 5 2 6 2 3 4" xfId="6957" xr:uid="{00000000-0005-0000-0000-0000EC1A0000}"/>
    <cellStyle name="Normal 5 2 6 2 4" xfId="961" xr:uid="{00000000-0005-0000-0000-0000ED1A0000}"/>
    <cellStyle name="Normal 5 2 6 2 4 2" xfId="3984" xr:uid="{00000000-0005-0000-0000-0000EE1A0000}"/>
    <cellStyle name="Normal 5 2 6 2 4 2 2" xfId="9214" xr:uid="{00000000-0005-0000-0000-0000EF1A0000}"/>
    <cellStyle name="Normal 5 2 6 2 4 3" xfId="6192" xr:uid="{00000000-0005-0000-0000-0000F01A0000}"/>
    <cellStyle name="Normal 5 2 6 2 5" xfId="2460" xr:uid="{00000000-0005-0000-0000-0000F11A0000}"/>
    <cellStyle name="Normal 5 2 6 2 5 2" xfId="7690" xr:uid="{00000000-0005-0000-0000-0000F21A0000}"/>
    <cellStyle name="Normal 5 2 6 2 6" xfId="5708" xr:uid="{00000000-0005-0000-0000-0000F31A0000}"/>
    <cellStyle name="Normal 5 2 6 3" xfId="473" xr:uid="{00000000-0005-0000-0000-0000F41A0000}"/>
    <cellStyle name="Normal 5 2 6 3 2" xfId="1903" xr:uid="{00000000-0005-0000-0000-0000F51A0000}"/>
    <cellStyle name="Normal 5 2 6 3 2 2" xfId="4926" xr:uid="{00000000-0005-0000-0000-0000F61A0000}"/>
    <cellStyle name="Normal 5 2 6 3 2 2 2" xfId="10156" xr:uid="{00000000-0005-0000-0000-0000F71A0000}"/>
    <cellStyle name="Normal 5 2 6 3 2 3" xfId="3402" xr:uid="{00000000-0005-0000-0000-0000F81A0000}"/>
    <cellStyle name="Normal 5 2 6 3 2 3 2" xfId="8632" xr:uid="{00000000-0005-0000-0000-0000F91A0000}"/>
    <cellStyle name="Normal 5 2 6 3 2 4" xfId="7134" xr:uid="{00000000-0005-0000-0000-0000FA1A0000}"/>
    <cellStyle name="Normal 5 2 6 3 3" xfId="1138" xr:uid="{00000000-0005-0000-0000-0000FB1A0000}"/>
    <cellStyle name="Normal 5 2 6 3 3 2" xfId="4161" xr:uid="{00000000-0005-0000-0000-0000FC1A0000}"/>
    <cellStyle name="Normal 5 2 6 3 3 2 2" xfId="9391" xr:uid="{00000000-0005-0000-0000-0000FD1A0000}"/>
    <cellStyle name="Normal 5 2 6 3 3 3" xfId="6369" xr:uid="{00000000-0005-0000-0000-0000FE1A0000}"/>
    <cellStyle name="Normal 5 2 6 3 4" xfId="2637" xr:uid="{00000000-0005-0000-0000-0000FF1A0000}"/>
    <cellStyle name="Normal 5 2 6 3 4 2" xfId="7867" xr:uid="{00000000-0005-0000-0000-0000001B0000}"/>
    <cellStyle name="Normal 5 2 6 3 5" xfId="5710" xr:uid="{00000000-0005-0000-0000-0000011B0000}"/>
    <cellStyle name="Normal 5 2 6 4" xfId="1549" xr:uid="{00000000-0005-0000-0000-0000021B0000}"/>
    <cellStyle name="Normal 5 2 6 4 2" xfId="4572" xr:uid="{00000000-0005-0000-0000-0000031B0000}"/>
    <cellStyle name="Normal 5 2 6 4 2 2" xfId="9802" xr:uid="{00000000-0005-0000-0000-0000041B0000}"/>
    <cellStyle name="Normal 5 2 6 4 3" xfId="3048" xr:uid="{00000000-0005-0000-0000-0000051B0000}"/>
    <cellStyle name="Normal 5 2 6 4 3 2" xfId="8278" xr:uid="{00000000-0005-0000-0000-0000061B0000}"/>
    <cellStyle name="Normal 5 2 6 4 4" xfId="6780" xr:uid="{00000000-0005-0000-0000-0000071B0000}"/>
    <cellStyle name="Normal 5 2 6 5" xfId="784" xr:uid="{00000000-0005-0000-0000-0000081B0000}"/>
    <cellStyle name="Normal 5 2 6 5 2" xfId="3807" xr:uid="{00000000-0005-0000-0000-0000091B0000}"/>
    <cellStyle name="Normal 5 2 6 5 2 2" xfId="9037" xr:uid="{00000000-0005-0000-0000-00000A1B0000}"/>
    <cellStyle name="Normal 5 2 6 5 3" xfId="6015" xr:uid="{00000000-0005-0000-0000-00000B1B0000}"/>
    <cellStyle name="Normal 5 2 6 6" xfId="2283" xr:uid="{00000000-0005-0000-0000-00000C1B0000}"/>
    <cellStyle name="Normal 5 2 6 6 2" xfId="7513" xr:uid="{00000000-0005-0000-0000-00000D1B0000}"/>
    <cellStyle name="Normal 5 2 6 7" xfId="5707" xr:uid="{00000000-0005-0000-0000-00000E1B0000}"/>
    <cellStyle name="Normal 5 2 7" xfId="474" xr:uid="{00000000-0005-0000-0000-00000F1B0000}"/>
    <cellStyle name="Normal 5 2 7 2" xfId="475" xr:uid="{00000000-0005-0000-0000-0000101B0000}"/>
    <cellStyle name="Normal 5 2 7 2 2" xfId="476" xr:uid="{00000000-0005-0000-0000-0000111B0000}"/>
    <cellStyle name="Normal 5 2 7 2 2 2" xfId="2092" xr:uid="{00000000-0005-0000-0000-0000121B0000}"/>
    <cellStyle name="Normal 5 2 7 2 2 2 2" xfId="5115" xr:uid="{00000000-0005-0000-0000-0000131B0000}"/>
    <cellStyle name="Normal 5 2 7 2 2 2 2 2" xfId="10345" xr:uid="{00000000-0005-0000-0000-0000141B0000}"/>
    <cellStyle name="Normal 5 2 7 2 2 2 3" xfId="3591" xr:uid="{00000000-0005-0000-0000-0000151B0000}"/>
    <cellStyle name="Normal 5 2 7 2 2 2 3 2" xfId="8821" xr:uid="{00000000-0005-0000-0000-0000161B0000}"/>
    <cellStyle name="Normal 5 2 7 2 2 2 4" xfId="7323" xr:uid="{00000000-0005-0000-0000-0000171B0000}"/>
    <cellStyle name="Normal 5 2 7 2 2 3" xfId="1327" xr:uid="{00000000-0005-0000-0000-0000181B0000}"/>
    <cellStyle name="Normal 5 2 7 2 2 3 2" xfId="4350" xr:uid="{00000000-0005-0000-0000-0000191B0000}"/>
    <cellStyle name="Normal 5 2 7 2 2 3 2 2" xfId="9580" xr:uid="{00000000-0005-0000-0000-00001A1B0000}"/>
    <cellStyle name="Normal 5 2 7 2 2 3 3" xfId="6558" xr:uid="{00000000-0005-0000-0000-00001B1B0000}"/>
    <cellStyle name="Normal 5 2 7 2 2 4" xfId="2826" xr:uid="{00000000-0005-0000-0000-00001C1B0000}"/>
    <cellStyle name="Normal 5 2 7 2 2 4 2" xfId="8056" xr:uid="{00000000-0005-0000-0000-00001D1B0000}"/>
    <cellStyle name="Normal 5 2 7 2 2 5" xfId="5713" xr:uid="{00000000-0005-0000-0000-00001E1B0000}"/>
    <cellStyle name="Normal 5 2 7 2 3" xfId="1738" xr:uid="{00000000-0005-0000-0000-00001F1B0000}"/>
    <cellStyle name="Normal 5 2 7 2 3 2" xfId="4761" xr:uid="{00000000-0005-0000-0000-0000201B0000}"/>
    <cellStyle name="Normal 5 2 7 2 3 2 2" xfId="9991" xr:uid="{00000000-0005-0000-0000-0000211B0000}"/>
    <cellStyle name="Normal 5 2 7 2 3 3" xfId="3237" xr:uid="{00000000-0005-0000-0000-0000221B0000}"/>
    <cellStyle name="Normal 5 2 7 2 3 3 2" xfId="8467" xr:uid="{00000000-0005-0000-0000-0000231B0000}"/>
    <cellStyle name="Normal 5 2 7 2 3 4" xfId="6969" xr:uid="{00000000-0005-0000-0000-0000241B0000}"/>
    <cellStyle name="Normal 5 2 7 2 4" xfId="973" xr:uid="{00000000-0005-0000-0000-0000251B0000}"/>
    <cellStyle name="Normal 5 2 7 2 4 2" xfId="3996" xr:uid="{00000000-0005-0000-0000-0000261B0000}"/>
    <cellStyle name="Normal 5 2 7 2 4 2 2" xfId="9226" xr:uid="{00000000-0005-0000-0000-0000271B0000}"/>
    <cellStyle name="Normal 5 2 7 2 4 3" xfId="6204" xr:uid="{00000000-0005-0000-0000-0000281B0000}"/>
    <cellStyle name="Normal 5 2 7 2 5" xfId="2472" xr:uid="{00000000-0005-0000-0000-0000291B0000}"/>
    <cellStyle name="Normal 5 2 7 2 5 2" xfId="7702" xr:uid="{00000000-0005-0000-0000-00002A1B0000}"/>
    <cellStyle name="Normal 5 2 7 2 6" xfId="5712" xr:uid="{00000000-0005-0000-0000-00002B1B0000}"/>
    <cellStyle name="Normal 5 2 7 3" xfId="477" xr:uid="{00000000-0005-0000-0000-00002C1B0000}"/>
    <cellStyle name="Normal 5 2 7 3 2" xfId="1915" xr:uid="{00000000-0005-0000-0000-00002D1B0000}"/>
    <cellStyle name="Normal 5 2 7 3 2 2" xfId="4938" xr:uid="{00000000-0005-0000-0000-00002E1B0000}"/>
    <cellStyle name="Normal 5 2 7 3 2 2 2" xfId="10168" xr:uid="{00000000-0005-0000-0000-00002F1B0000}"/>
    <cellStyle name="Normal 5 2 7 3 2 3" xfId="3414" xr:uid="{00000000-0005-0000-0000-0000301B0000}"/>
    <cellStyle name="Normal 5 2 7 3 2 3 2" xfId="8644" xr:uid="{00000000-0005-0000-0000-0000311B0000}"/>
    <cellStyle name="Normal 5 2 7 3 2 4" xfId="7146" xr:uid="{00000000-0005-0000-0000-0000321B0000}"/>
    <cellStyle name="Normal 5 2 7 3 3" xfId="1150" xr:uid="{00000000-0005-0000-0000-0000331B0000}"/>
    <cellStyle name="Normal 5 2 7 3 3 2" xfId="4173" xr:uid="{00000000-0005-0000-0000-0000341B0000}"/>
    <cellStyle name="Normal 5 2 7 3 3 2 2" xfId="9403" xr:uid="{00000000-0005-0000-0000-0000351B0000}"/>
    <cellStyle name="Normal 5 2 7 3 3 3" xfId="6381" xr:uid="{00000000-0005-0000-0000-0000361B0000}"/>
    <cellStyle name="Normal 5 2 7 3 4" xfId="2649" xr:uid="{00000000-0005-0000-0000-0000371B0000}"/>
    <cellStyle name="Normal 5 2 7 3 4 2" xfId="7879" xr:uid="{00000000-0005-0000-0000-0000381B0000}"/>
    <cellStyle name="Normal 5 2 7 3 5" xfId="5714" xr:uid="{00000000-0005-0000-0000-0000391B0000}"/>
    <cellStyle name="Normal 5 2 7 4" xfId="1561" xr:uid="{00000000-0005-0000-0000-00003A1B0000}"/>
    <cellStyle name="Normal 5 2 7 4 2" xfId="4584" xr:uid="{00000000-0005-0000-0000-00003B1B0000}"/>
    <cellStyle name="Normal 5 2 7 4 2 2" xfId="9814" xr:uid="{00000000-0005-0000-0000-00003C1B0000}"/>
    <cellStyle name="Normal 5 2 7 4 3" xfId="3060" xr:uid="{00000000-0005-0000-0000-00003D1B0000}"/>
    <cellStyle name="Normal 5 2 7 4 3 2" xfId="8290" xr:uid="{00000000-0005-0000-0000-00003E1B0000}"/>
    <cellStyle name="Normal 5 2 7 4 4" xfId="6792" xr:uid="{00000000-0005-0000-0000-00003F1B0000}"/>
    <cellStyle name="Normal 5 2 7 5" xfId="796" xr:uid="{00000000-0005-0000-0000-0000401B0000}"/>
    <cellStyle name="Normal 5 2 7 5 2" xfId="3819" xr:uid="{00000000-0005-0000-0000-0000411B0000}"/>
    <cellStyle name="Normal 5 2 7 5 2 2" xfId="9049" xr:uid="{00000000-0005-0000-0000-0000421B0000}"/>
    <cellStyle name="Normal 5 2 7 5 3" xfId="6027" xr:uid="{00000000-0005-0000-0000-0000431B0000}"/>
    <cellStyle name="Normal 5 2 7 6" xfId="2295" xr:uid="{00000000-0005-0000-0000-0000441B0000}"/>
    <cellStyle name="Normal 5 2 7 6 2" xfId="7525" xr:uid="{00000000-0005-0000-0000-0000451B0000}"/>
    <cellStyle name="Normal 5 2 7 7" xfId="5711" xr:uid="{00000000-0005-0000-0000-0000461B0000}"/>
    <cellStyle name="Normal 5 2 8" xfId="478" xr:uid="{00000000-0005-0000-0000-0000471B0000}"/>
    <cellStyle name="Normal 5 2 8 2" xfId="479" xr:uid="{00000000-0005-0000-0000-0000481B0000}"/>
    <cellStyle name="Normal 5 2 8 2 2" xfId="480" xr:uid="{00000000-0005-0000-0000-0000491B0000}"/>
    <cellStyle name="Normal 5 2 8 2 2 2" xfId="2102" xr:uid="{00000000-0005-0000-0000-00004A1B0000}"/>
    <cellStyle name="Normal 5 2 8 2 2 2 2" xfId="5125" xr:uid="{00000000-0005-0000-0000-00004B1B0000}"/>
    <cellStyle name="Normal 5 2 8 2 2 2 2 2" xfId="10355" xr:uid="{00000000-0005-0000-0000-00004C1B0000}"/>
    <cellStyle name="Normal 5 2 8 2 2 2 3" xfId="3601" xr:uid="{00000000-0005-0000-0000-00004D1B0000}"/>
    <cellStyle name="Normal 5 2 8 2 2 2 3 2" xfId="8831" xr:uid="{00000000-0005-0000-0000-00004E1B0000}"/>
    <cellStyle name="Normal 5 2 8 2 2 2 4" xfId="7333" xr:uid="{00000000-0005-0000-0000-00004F1B0000}"/>
    <cellStyle name="Normal 5 2 8 2 2 3" xfId="1337" xr:uid="{00000000-0005-0000-0000-0000501B0000}"/>
    <cellStyle name="Normal 5 2 8 2 2 3 2" xfId="4360" xr:uid="{00000000-0005-0000-0000-0000511B0000}"/>
    <cellStyle name="Normal 5 2 8 2 2 3 2 2" xfId="9590" xr:uid="{00000000-0005-0000-0000-0000521B0000}"/>
    <cellStyle name="Normal 5 2 8 2 2 3 3" xfId="6568" xr:uid="{00000000-0005-0000-0000-0000531B0000}"/>
    <cellStyle name="Normal 5 2 8 2 2 4" xfId="2836" xr:uid="{00000000-0005-0000-0000-0000541B0000}"/>
    <cellStyle name="Normal 5 2 8 2 2 4 2" xfId="8066" xr:uid="{00000000-0005-0000-0000-0000551B0000}"/>
    <cellStyle name="Normal 5 2 8 2 2 5" xfId="5717" xr:uid="{00000000-0005-0000-0000-0000561B0000}"/>
    <cellStyle name="Normal 5 2 8 2 3" xfId="1748" xr:uid="{00000000-0005-0000-0000-0000571B0000}"/>
    <cellStyle name="Normal 5 2 8 2 3 2" xfId="4771" xr:uid="{00000000-0005-0000-0000-0000581B0000}"/>
    <cellStyle name="Normal 5 2 8 2 3 2 2" xfId="10001" xr:uid="{00000000-0005-0000-0000-0000591B0000}"/>
    <cellStyle name="Normal 5 2 8 2 3 3" xfId="3247" xr:uid="{00000000-0005-0000-0000-00005A1B0000}"/>
    <cellStyle name="Normal 5 2 8 2 3 3 2" xfId="8477" xr:uid="{00000000-0005-0000-0000-00005B1B0000}"/>
    <cellStyle name="Normal 5 2 8 2 3 4" xfId="6979" xr:uid="{00000000-0005-0000-0000-00005C1B0000}"/>
    <cellStyle name="Normal 5 2 8 2 4" xfId="983" xr:uid="{00000000-0005-0000-0000-00005D1B0000}"/>
    <cellStyle name="Normal 5 2 8 2 4 2" xfId="4006" xr:uid="{00000000-0005-0000-0000-00005E1B0000}"/>
    <cellStyle name="Normal 5 2 8 2 4 2 2" xfId="9236" xr:uid="{00000000-0005-0000-0000-00005F1B0000}"/>
    <cellStyle name="Normal 5 2 8 2 4 3" xfId="6214" xr:uid="{00000000-0005-0000-0000-0000601B0000}"/>
    <cellStyle name="Normal 5 2 8 2 5" xfId="2482" xr:uid="{00000000-0005-0000-0000-0000611B0000}"/>
    <cellStyle name="Normal 5 2 8 2 5 2" xfId="7712" xr:uid="{00000000-0005-0000-0000-0000621B0000}"/>
    <cellStyle name="Normal 5 2 8 2 6" xfId="5716" xr:uid="{00000000-0005-0000-0000-0000631B0000}"/>
    <cellStyle name="Normal 5 2 8 3" xfId="481" xr:uid="{00000000-0005-0000-0000-0000641B0000}"/>
    <cellStyle name="Normal 5 2 8 3 2" xfId="1925" xr:uid="{00000000-0005-0000-0000-0000651B0000}"/>
    <cellStyle name="Normal 5 2 8 3 2 2" xfId="4948" xr:uid="{00000000-0005-0000-0000-0000661B0000}"/>
    <cellStyle name="Normal 5 2 8 3 2 2 2" xfId="10178" xr:uid="{00000000-0005-0000-0000-0000671B0000}"/>
    <cellStyle name="Normal 5 2 8 3 2 3" xfId="3424" xr:uid="{00000000-0005-0000-0000-0000681B0000}"/>
    <cellStyle name="Normal 5 2 8 3 2 3 2" xfId="8654" xr:uid="{00000000-0005-0000-0000-0000691B0000}"/>
    <cellStyle name="Normal 5 2 8 3 2 4" xfId="7156" xr:uid="{00000000-0005-0000-0000-00006A1B0000}"/>
    <cellStyle name="Normal 5 2 8 3 3" xfId="1160" xr:uid="{00000000-0005-0000-0000-00006B1B0000}"/>
    <cellStyle name="Normal 5 2 8 3 3 2" xfId="4183" xr:uid="{00000000-0005-0000-0000-00006C1B0000}"/>
    <cellStyle name="Normal 5 2 8 3 3 2 2" xfId="9413" xr:uid="{00000000-0005-0000-0000-00006D1B0000}"/>
    <cellStyle name="Normal 5 2 8 3 3 3" xfId="6391" xr:uid="{00000000-0005-0000-0000-00006E1B0000}"/>
    <cellStyle name="Normal 5 2 8 3 4" xfId="2659" xr:uid="{00000000-0005-0000-0000-00006F1B0000}"/>
    <cellStyle name="Normal 5 2 8 3 4 2" xfId="7889" xr:uid="{00000000-0005-0000-0000-0000701B0000}"/>
    <cellStyle name="Normal 5 2 8 3 5" xfId="5718" xr:uid="{00000000-0005-0000-0000-0000711B0000}"/>
    <cellStyle name="Normal 5 2 8 4" xfId="1571" xr:uid="{00000000-0005-0000-0000-0000721B0000}"/>
    <cellStyle name="Normal 5 2 8 4 2" xfId="4594" xr:uid="{00000000-0005-0000-0000-0000731B0000}"/>
    <cellStyle name="Normal 5 2 8 4 2 2" xfId="9824" xr:uid="{00000000-0005-0000-0000-0000741B0000}"/>
    <cellStyle name="Normal 5 2 8 4 3" xfId="3070" xr:uid="{00000000-0005-0000-0000-0000751B0000}"/>
    <cellStyle name="Normal 5 2 8 4 3 2" xfId="8300" xr:uid="{00000000-0005-0000-0000-0000761B0000}"/>
    <cellStyle name="Normal 5 2 8 4 4" xfId="6802" xr:uid="{00000000-0005-0000-0000-0000771B0000}"/>
    <cellStyle name="Normal 5 2 8 5" xfId="806" xr:uid="{00000000-0005-0000-0000-0000781B0000}"/>
    <cellStyle name="Normal 5 2 8 5 2" xfId="3829" xr:uid="{00000000-0005-0000-0000-0000791B0000}"/>
    <cellStyle name="Normal 5 2 8 5 2 2" xfId="9059" xr:uid="{00000000-0005-0000-0000-00007A1B0000}"/>
    <cellStyle name="Normal 5 2 8 5 3" xfId="6037" xr:uid="{00000000-0005-0000-0000-00007B1B0000}"/>
    <cellStyle name="Normal 5 2 8 6" xfId="2305" xr:uid="{00000000-0005-0000-0000-00007C1B0000}"/>
    <cellStyle name="Normal 5 2 8 6 2" xfId="7535" xr:uid="{00000000-0005-0000-0000-00007D1B0000}"/>
    <cellStyle name="Normal 5 2 8 7" xfId="5715" xr:uid="{00000000-0005-0000-0000-00007E1B0000}"/>
    <cellStyle name="Normal 5 2 9" xfId="482" xr:uid="{00000000-0005-0000-0000-00007F1B0000}"/>
    <cellStyle name="Normal 5 2 9 2" xfId="483" xr:uid="{00000000-0005-0000-0000-0000801B0000}"/>
    <cellStyle name="Normal 5 2 9 2 2" xfId="484" xr:uid="{00000000-0005-0000-0000-0000811B0000}"/>
    <cellStyle name="Normal 5 2 9 2 2 2" xfId="2162" xr:uid="{00000000-0005-0000-0000-0000821B0000}"/>
    <cellStyle name="Normal 5 2 9 2 2 2 2" xfId="5185" xr:uid="{00000000-0005-0000-0000-0000831B0000}"/>
    <cellStyle name="Normal 5 2 9 2 2 2 2 2" xfId="10415" xr:uid="{00000000-0005-0000-0000-0000841B0000}"/>
    <cellStyle name="Normal 5 2 9 2 2 2 3" xfId="3661" xr:uid="{00000000-0005-0000-0000-0000851B0000}"/>
    <cellStyle name="Normal 5 2 9 2 2 2 3 2" xfId="8891" xr:uid="{00000000-0005-0000-0000-0000861B0000}"/>
    <cellStyle name="Normal 5 2 9 2 2 2 4" xfId="7393" xr:uid="{00000000-0005-0000-0000-0000871B0000}"/>
    <cellStyle name="Normal 5 2 9 2 2 3" xfId="1397" xr:uid="{00000000-0005-0000-0000-0000881B0000}"/>
    <cellStyle name="Normal 5 2 9 2 2 3 2" xfId="4420" xr:uid="{00000000-0005-0000-0000-0000891B0000}"/>
    <cellStyle name="Normal 5 2 9 2 2 3 2 2" xfId="9650" xr:uid="{00000000-0005-0000-0000-00008A1B0000}"/>
    <cellStyle name="Normal 5 2 9 2 2 3 3" xfId="6628" xr:uid="{00000000-0005-0000-0000-00008B1B0000}"/>
    <cellStyle name="Normal 5 2 9 2 2 4" xfId="2896" xr:uid="{00000000-0005-0000-0000-00008C1B0000}"/>
    <cellStyle name="Normal 5 2 9 2 2 4 2" xfId="8126" xr:uid="{00000000-0005-0000-0000-00008D1B0000}"/>
    <cellStyle name="Normal 5 2 9 2 2 5" xfId="5721" xr:uid="{00000000-0005-0000-0000-00008E1B0000}"/>
    <cellStyle name="Normal 5 2 9 2 3" xfId="1808" xr:uid="{00000000-0005-0000-0000-00008F1B0000}"/>
    <cellStyle name="Normal 5 2 9 2 3 2" xfId="4831" xr:uid="{00000000-0005-0000-0000-0000901B0000}"/>
    <cellStyle name="Normal 5 2 9 2 3 2 2" xfId="10061" xr:uid="{00000000-0005-0000-0000-0000911B0000}"/>
    <cellStyle name="Normal 5 2 9 2 3 3" xfId="3307" xr:uid="{00000000-0005-0000-0000-0000921B0000}"/>
    <cellStyle name="Normal 5 2 9 2 3 3 2" xfId="8537" xr:uid="{00000000-0005-0000-0000-0000931B0000}"/>
    <cellStyle name="Normal 5 2 9 2 3 4" xfId="7039" xr:uid="{00000000-0005-0000-0000-0000941B0000}"/>
    <cellStyle name="Normal 5 2 9 2 4" xfId="1043" xr:uid="{00000000-0005-0000-0000-0000951B0000}"/>
    <cellStyle name="Normal 5 2 9 2 4 2" xfId="4066" xr:uid="{00000000-0005-0000-0000-0000961B0000}"/>
    <cellStyle name="Normal 5 2 9 2 4 2 2" xfId="9296" xr:uid="{00000000-0005-0000-0000-0000971B0000}"/>
    <cellStyle name="Normal 5 2 9 2 4 3" xfId="6274" xr:uid="{00000000-0005-0000-0000-0000981B0000}"/>
    <cellStyle name="Normal 5 2 9 2 5" xfId="2542" xr:uid="{00000000-0005-0000-0000-0000991B0000}"/>
    <cellStyle name="Normal 5 2 9 2 5 2" xfId="7772" xr:uid="{00000000-0005-0000-0000-00009A1B0000}"/>
    <cellStyle name="Normal 5 2 9 2 6" xfId="5720" xr:uid="{00000000-0005-0000-0000-00009B1B0000}"/>
    <cellStyle name="Normal 5 2 9 3" xfId="485" xr:uid="{00000000-0005-0000-0000-00009C1B0000}"/>
    <cellStyle name="Normal 5 2 9 3 2" xfId="1985" xr:uid="{00000000-0005-0000-0000-00009D1B0000}"/>
    <cellStyle name="Normal 5 2 9 3 2 2" xfId="5008" xr:uid="{00000000-0005-0000-0000-00009E1B0000}"/>
    <cellStyle name="Normal 5 2 9 3 2 2 2" xfId="10238" xr:uid="{00000000-0005-0000-0000-00009F1B0000}"/>
    <cellStyle name="Normal 5 2 9 3 2 3" xfId="3484" xr:uid="{00000000-0005-0000-0000-0000A01B0000}"/>
    <cellStyle name="Normal 5 2 9 3 2 3 2" xfId="8714" xr:uid="{00000000-0005-0000-0000-0000A11B0000}"/>
    <cellStyle name="Normal 5 2 9 3 2 4" xfId="7216" xr:uid="{00000000-0005-0000-0000-0000A21B0000}"/>
    <cellStyle name="Normal 5 2 9 3 3" xfId="1220" xr:uid="{00000000-0005-0000-0000-0000A31B0000}"/>
    <cellStyle name="Normal 5 2 9 3 3 2" xfId="4243" xr:uid="{00000000-0005-0000-0000-0000A41B0000}"/>
    <cellStyle name="Normal 5 2 9 3 3 2 2" xfId="9473" xr:uid="{00000000-0005-0000-0000-0000A51B0000}"/>
    <cellStyle name="Normal 5 2 9 3 3 3" xfId="6451" xr:uid="{00000000-0005-0000-0000-0000A61B0000}"/>
    <cellStyle name="Normal 5 2 9 3 4" xfId="2719" xr:uid="{00000000-0005-0000-0000-0000A71B0000}"/>
    <cellStyle name="Normal 5 2 9 3 4 2" xfId="7949" xr:uid="{00000000-0005-0000-0000-0000A81B0000}"/>
    <cellStyle name="Normal 5 2 9 3 5" xfId="5722" xr:uid="{00000000-0005-0000-0000-0000A91B0000}"/>
    <cellStyle name="Normal 5 2 9 4" xfId="1631" xr:uid="{00000000-0005-0000-0000-0000AA1B0000}"/>
    <cellStyle name="Normal 5 2 9 4 2" xfId="4654" xr:uid="{00000000-0005-0000-0000-0000AB1B0000}"/>
    <cellStyle name="Normal 5 2 9 4 2 2" xfId="9884" xr:uid="{00000000-0005-0000-0000-0000AC1B0000}"/>
    <cellStyle name="Normal 5 2 9 4 3" xfId="3130" xr:uid="{00000000-0005-0000-0000-0000AD1B0000}"/>
    <cellStyle name="Normal 5 2 9 4 3 2" xfId="8360" xr:uid="{00000000-0005-0000-0000-0000AE1B0000}"/>
    <cellStyle name="Normal 5 2 9 4 4" xfId="6862" xr:uid="{00000000-0005-0000-0000-0000AF1B0000}"/>
    <cellStyle name="Normal 5 2 9 5" xfId="866" xr:uid="{00000000-0005-0000-0000-0000B01B0000}"/>
    <cellStyle name="Normal 5 2 9 5 2" xfId="3889" xr:uid="{00000000-0005-0000-0000-0000B11B0000}"/>
    <cellStyle name="Normal 5 2 9 5 2 2" xfId="9119" xr:uid="{00000000-0005-0000-0000-0000B21B0000}"/>
    <cellStyle name="Normal 5 2 9 5 3" xfId="6097" xr:uid="{00000000-0005-0000-0000-0000B31B0000}"/>
    <cellStyle name="Normal 5 2 9 6" xfId="2365" xr:uid="{00000000-0005-0000-0000-0000B41B0000}"/>
    <cellStyle name="Normal 5 2 9 6 2" xfId="7595" xr:uid="{00000000-0005-0000-0000-0000B51B0000}"/>
    <cellStyle name="Normal 5 2 9 7" xfId="5719" xr:uid="{00000000-0005-0000-0000-0000B61B0000}"/>
    <cellStyle name="Normal 5 20" xfId="721" xr:uid="{00000000-0005-0000-0000-0000B71B0000}"/>
    <cellStyle name="Normal 5 20 2" xfId="3722" xr:uid="{00000000-0005-0000-0000-0000B81B0000}"/>
    <cellStyle name="Normal 5 20 2 2" xfId="8952" xr:uid="{00000000-0005-0000-0000-0000B91B0000}"/>
    <cellStyle name="Normal 5 20 3" xfId="5952" xr:uid="{00000000-0005-0000-0000-0000BA1B0000}"/>
    <cellStyle name="Normal 5 21" xfId="3735" xr:uid="{00000000-0005-0000-0000-0000BB1B0000}"/>
    <cellStyle name="Normal 5 21 2" xfId="8965" xr:uid="{00000000-0005-0000-0000-0000BC1B0000}"/>
    <cellStyle name="Normal 5 22" xfId="3744" xr:uid="{00000000-0005-0000-0000-0000BD1B0000}"/>
    <cellStyle name="Normal 5 22 2" xfId="8974" xr:uid="{00000000-0005-0000-0000-0000BE1B0000}"/>
    <cellStyle name="Normal 5 23" xfId="2220" xr:uid="{00000000-0005-0000-0000-0000BF1B0000}"/>
    <cellStyle name="Normal 5 23 2" xfId="7450" xr:uid="{00000000-0005-0000-0000-0000C01B0000}"/>
    <cellStyle name="Normal 5 24" xfId="5643" xr:uid="{00000000-0005-0000-0000-0000C11B0000}"/>
    <cellStyle name="Normal 5 3" xfId="486" xr:uid="{00000000-0005-0000-0000-0000C21B0000}"/>
    <cellStyle name="Normal 5 3 10" xfId="487" xr:uid="{00000000-0005-0000-0000-0000C31B0000}"/>
    <cellStyle name="Normal 5 3 10 2" xfId="488" xr:uid="{00000000-0005-0000-0000-0000C41B0000}"/>
    <cellStyle name="Normal 5 3 10 2 2" xfId="489" xr:uid="{00000000-0005-0000-0000-0000C51B0000}"/>
    <cellStyle name="Normal 5 3 10 2 2 2" xfId="2179" xr:uid="{00000000-0005-0000-0000-0000C61B0000}"/>
    <cellStyle name="Normal 5 3 10 2 2 2 2" xfId="5202" xr:uid="{00000000-0005-0000-0000-0000C71B0000}"/>
    <cellStyle name="Normal 5 3 10 2 2 2 2 2" xfId="10432" xr:uid="{00000000-0005-0000-0000-0000C81B0000}"/>
    <cellStyle name="Normal 5 3 10 2 2 2 3" xfId="3678" xr:uid="{00000000-0005-0000-0000-0000C91B0000}"/>
    <cellStyle name="Normal 5 3 10 2 2 2 3 2" xfId="8908" xr:uid="{00000000-0005-0000-0000-0000CA1B0000}"/>
    <cellStyle name="Normal 5 3 10 2 2 2 4" xfId="7410" xr:uid="{00000000-0005-0000-0000-0000CB1B0000}"/>
    <cellStyle name="Normal 5 3 10 2 2 3" xfId="1414" xr:uid="{00000000-0005-0000-0000-0000CC1B0000}"/>
    <cellStyle name="Normal 5 3 10 2 2 3 2" xfId="4437" xr:uid="{00000000-0005-0000-0000-0000CD1B0000}"/>
    <cellStyle name="Normal 5 3 10 2 2 3 2 2" xfId="9667" xr:uid="{00000000-0005-0000-0000-0000CE1B0000}"/>
    <cellStyle name="Normal 5 3 10 2 2 3 3" xfId="6645" xr:uid="{00000000-0005-0000-0000-0000CF1B0000}"/>
    <cellStyle name="Normal 5 3 10 2 2 4" xfId="2913" xr:uid="{00000000-0005-0000-0000-0000D01B0000}"/>
    <cellStyle name="Normal 5 3 10 2 2 4 2" xfId="8143" xr:uid="{00000000-0005-0000-0000-0000D11B0000}"/>
    <cellStyle name="Normal 5 3 10 2 2 5" xfId="5726" xr:uid="{00000000-0005-0000-0000-0000D21B0000}"/>
    <cellStyle name="Normal 5 3 10 2 3" xfId="1825" xr:uid="{00000000-0005-0000-0000-0000D31B0000}"/>
    <cellStyle name="Normal 5 3 10 2 3 2" xfId="4848" xr:uid="{00000000-0005-0000-0000-0000D41B0000}"/>
    <cellStyle name="Normal 5 3 10 2 3 2 2" xfId="10078" xr:uid="{00000000-0005-0000-0000-0000D51B0000}"/>
    <cellStyle name="Normal 5 3 10 2 3 3" xfId="3324" xr:uid="{00000000-0005-0000-0000-0000D61B0000}"/>
    <cellStyle name="Normal 5 3 10 2 3 3 2" xfId="8554" xr:uid="{00000000-0005-0000-0000-0000D71B0000}"/>
    <cellStyle name="Normal 5 3 10 2 3 4" xfId="7056" xr:uid="{00000000-0005-0000-0000-0000D81B0000}"/>
    <cellStyle name="Normal 5 3 10 2 4" xfId="1060" xr:uid="{00000000-0005-0000-0000-0000D91B0000}"/>
    <cellStyle name="Normal 5 3 10 2 4 2" xfId="4083" xr:uid="{00000000-0005-0000-0000-0000DA1B0000}"/>
    <cellStyle name="Normal 5 3 10 2 4 2 2" xfId="9313" xr:uid="{00000000-0005-0000-0000-0000DB1B0000}"/>
    <cellStyle name="Normal 5 3 10 2 4 3" xfId="6291" xr:uid="{00000000-0005-0000-0000-0000DC1B0000}"/>
    <cellStyle name="Normal 5 3 10 2 5" xfId="2559" xr:uid="{00000000-0005-0000-0000-0000DD1B0000}"/>
    <cellStyle name="Normal 5 3 10 2 5 2" xfId="7789" xr:uid="{00000000-0005-0000-0000-0000DE1B0000}"/>
    <cellStyle name="Normal 5 3 10 2 6" xfId="5725" xr:uid="{00000000-0005-0000-0000-0000DF1B0000}"/>
    <cellStyle name="Normal 5 3 10 3" xfId="490" xr:uid="{00000000-0005-0000-0000-0000E01B0000}"/>
    <cellStyle name="Normal 5 3 10 3 2" xfId="2002" xr:uid="{00000000-0005-0000-0000-0000E11B0000}"/>
    <cellStyle name="Normal 5 3 10 3 2 2" xfId="5025" xr:uid="{00000000-0005-0000-0000-0000E21B0000}"/>
    <cellStyle name="Normal 5 3 10 3 2 2 2" xfId="10255" xr:uid="{00000000-0005-0000-0000-0000E31B0000}"/>
    <cellStyle name="Normal 5 3 10 3 2 3" xfId="3501" xr:uid="{00000000-0005-0000-0000-0000E41B0000}"/>
    <cellStyle name="Normal 5 3 10 3 2 3 2" xfId="8731" xr:uid="{00000000-0005-0000-0000-0000E51B0000}"/>
    <cellStyle name="Normal 5 3 10 3 2 4" xfId="7233" xr:uid="{00000000-0005-0000-0000-0000E61B0000}"/>
    <cellStyle name="Normal 5 3 10 3 3" xfId="1237" xr:uid="{00000000-0005-0000-0000-0000E71B0000}"/>
    <cellStyle name="Normal 5 3 10 3 3 2" xfId="4260" xr:uid="{00000000-0005-0000-0000-0000E81B0000}"/>
    <cellStyle name="Normal 5 3 10 3 3 2 2" xfId="9490" xr:uid="{00000000-0005-0000-0000-0000E91B0000}"/>
    <cellStyle name="Normal 5 3 10 3 3 3" xfId="6468" xr:uid="{00000000-0005-0000-0000-0000EA1B0000}"/>
    <cellStyle name="Normal 5 3 10 3 4" xfId="2736" xr:uid="{00000000-0005-0000-0000-0000EB1B0000}"/>
    <cellStyle name="Normal 5 3 10 3 4 2" xfId="7966" xr:uid="{00000000-0005-0000-0000-0000EC1B0000}"/>
    <cellStyle name="Normal 5 3 10 3 5" xfId="5727" xr:uid="{00000000-0005-0000-0000-0000ED1B0000}"/>
    <cellStyle name="Normal 5 3 10 4" xfId="1648" xr:uid="{00000000-0005-0000-0000-0000EE1B0000}"/>
    <cellStyle name="Normal 5 3 10 4 2" xfId="4671" xr:uid="{00000000-0005-0000-0000-0000EF1B0000}"/>
    <cellStyle name="Normal 5 3 10 4 2 2" xfId="9901" xr:uid="{00000000-0005-0000-0000-0000F01B0000}"/>
    <cellStyle name="Normal 5 3 10 4 3" xfId="3147" xr:uid="{00000000-0005-0000-0000-0000F11B0000}"/>
    <cellStyle name="Normal 5 3 10 4 3 2" xfId="8377" xr:uid="{00000000-0005-0000-0000-0000F21B0000}"/>
    <cellStyle name="Normal 5 3 10 4 4" xfId="6879" xr:uid="{00000000-0005-0000-0000-0000F31B0000}"/>
    <cellStyle name="Normal 5 3 10 5" xfId="883" xr:uid="{00000000-0005-0000-0000-0000F41B0000}"/>
    <cellStyle name="Normal 5 3 10 5 2" xfId="3906" xr:uid="{00000000-0005-0000-0000-0000F51B0000}"/>
    <cellStyle name="Normal 5 3 10 5 2 2" xfId="9136" xr:uid="{00000000-0005-0000-0000-0000F61B0000}"/>
    <cellStyle name="Normal 5 3 10 5 3" xfId="6114" xr:uid="{00000000-0005-0000-0000-0000F71B0000}"/>
    <cellStyle name="Normal 5 3 10 6" xfId="2382" xr:uid="{00000000-0005-0000-0000-0000F81B0000}"/>
    <cellStyle name="Normal 5 3 10 6 2" xfId="7612" xr:uid="{00000000-0005-0000-0000-0000F91B0000}"/>
    <cellStyle name="Normal 5 3 10 7" xfId="5724" xr:uid="{00000000-0005-0000-0000-0000FA1B0000}"/>
    <cellStyle name="Normal 5 3 11" xfId="491" xr:uid="{00000000-0005-0000-0000-0000FB1B0000}"/>
    <cellStyle name="Normal 5 3 11 2" xfId="492" xr:uid="{00000000-0005-0000-0000-0000FC1B0000}"/>
    <cellStyle name="Normal 5 3 11 2 2" xfId="493" xr:uid="{00000000-0005-0000-0000-0000FD1B0000}"/>
    <cellStyle name="Normal 5 3 11 2 2 2" xfId="2191" xr:uid="{00000000-0005-0000-0000-0000FE1B0000}"/>
    <cellStyle name="Normal 5 3 11 2 2 2 2" xfId="5214" xr:uid="{00000000-0005-0000-0000-0000FF1B0000}"/>
    <cellStyle name="Normal 5 3 11 2 2 2 2 2" xfId="10444" xr:uid="{00000000-0005-0000-0000-0000001C0000}"/>
    <cellStyle name="Normal 5 3 11 2 2 2 3" xfId="3690" xr:uid="{00000000-0005-0000-0000-0000011C0000}"/>
    <cellStyle name="Normal 5 3 11 2 2 2 3 2" xfId="8920" xr:uid="{00000000-0005-0000-0000-0000021C0000}"/>
    <cellStyle name="Normal 5 3 11 2 2 2 4" xfId="7422" xr:uid="{00000000-0005-0000-0000-0000031C0000}"/>
    <cellStyle name="Normal 5 3 11 2 2 3" xfId="1426" xr:uid="{00000000-0005-0000-0000-0000041C0000}"/>
    <cellStyle name="Normal 5 3 11 2 2 3 2" xfId="4449" xr:uid="{00000000-0005-0000-0000-0000051C0000}"/>
    <cellStyle name="Normal 5 3 11 2 2 3 2 2" xfId="9679" xr:uid="{00000000-0005-0000-0000-0000061C0000}"/>
    <cellStyle name="Normal 5 3 11 2 2 3 3" xfId="6657" xr:uid="{00000000-0005-0000-0000-0000071C0000}"/>
    <cellStyle name="Normal 5 3 11 2 2 4" xfId="2925" xr:uid="{00000000-0005-0000-0000-0000081C0000}"/>
    <cellStyle name="Normal 5 3 11 2 2 4 2" xfId="8155" xr:uid="{00000000-0005-0000-0000-0000091C0000}"/>
    <cellStyle name="Normal 5 3 11 2 2 5" xfId="5730" xr:uid="{00000000-0005-0000-0000-00000A1C0000}"/>
    <cellStyle name="Normal 5 3 11 2 3" xfId="1837" xr:uid="{00000000-0005-0000-0000-00000B1C0000}"/>
    <cellStyle name="Normal 5 3 11 2 3 2" xfId="4860" xr:uid="{00000000-0005-0000-0000-00000C1C0000}"/>
    <cellStyle name="Normal 5 3 11 2 3 2 2" xfId="10090" xr:uid="{00000000-0005-0000-0000-00000D1C0000}"/>
    <cellStyle name="Normal 5 3 11 2 3 3" xfId="3336" xr:uid="{00000000-0005-0000-0000-00000E1C0000}"/>
    <cellStyle name="Normal 5 3 11 2 3 3 2" xfId="8566" xr:uid="{00000000-0005-0000-0000-00000F1C0000}"/>
    <cellStyle name="Normal 5 3 11 2 3 4" xfId="7068" xr:uid="{00000000-0005-0000-0000-0000101C0000}"/>
    <cellStyle name="Normal 5 3 11 2 4" xfId="1072" xr:uid="{00000000-0005-0000-0000-0000111C0000}"/>
    <cellStyle name="Normal 5 3 11 2 4 2" xfId="4095" xr:uid="{00000000-0005-0000-0000-0000121C0000}"/>
    <cellStyle name="Normal 5 3 11 2 4 2 2" xfId="9325" xr:uid="{00000000-0005-0000-0000-0000131C0000}"/>
    <cellStyle name="Normal 5 3 11 2 4 3" xfId="6303" xr:uid="{00000000-0005-0000-0000-0000141C0000}"/>
    <cellStyle name="Normal 5 3 11 2 5" xfId="2571" xr:uid="{00000000-0005-0000-0000-0000151C0000}"/>
    <cellStyle name="Normal 5 3 11 2 5 2" xfId="7801" xr:uid="{00000000-0005-0000-0000-0000161C0000}"/>
    <cellStyle name="Normal 5 3 11 2 6" xfId="5729" xr:uid="{00000000-0005-0000-0000-0000171C0000}"/>
    <cellStyle name="Normal 5 3 11 3" xfId="494" xr:uid="{00000000-0005-0000-0000-0000181C0000}"/>
    <cellStyle name="Normal 5 3 11 3 2" xfId="2014" xr:uid="{00000000-0005-0000-0000-0000191C0000}"/>
    <cellStyle name="Normal 5 3 11 3 2 2" xfId="5037" xr:uid="{00000000-0005-0000-0000-00001A1C0000}"/>
    <cellStyle name="Normal 5 3 11 3 2 2 2" xfId="10267" xr:uid="{00000000-0005-0000-0000-00001B1C0000}"/>
    <cellStyle name="Normal 5 3 11 3 2 3" xfId="3513" xr:uid="{00000000-0005-0000-0000-00001C1C0000}"/>
    <cellStyle name="Normal 5 3 11 3 2 3 2" xfId="8743" xr:uid="{00000000-0005-0000-0000-00001D1C0000}"/>
    <cellStyle name="Normal 5 3 11 3 2 4" xfId="7245" xr:uid="{00000000-0005-0000-0000-00001E1C0000}"/>
    <cellStyle name="Normal 5 3 11 3 3" xfId="1249" xr:uid="{00000000-0005-0000-0000-00001F1C0000}"/>
    <cellStyle name="Normal 5 3 11 3 3 2" xfId="4272" xr:uid="{00000000-0005-0000-0000-0000201C0000}"/>
    <cellStyle name="Normal 5 3 11 3 3 2 2" xfId="9502" xr:uid="{00000000-0005-0000-0000-0000211C0000}"/>
    <cellStyle name="Normal 5 3 11 3 3 3" xfId="6480" xr:uid="{00000000-0005-0000-0000-0000221C0000}"/>
    <cellStyle name="Normal 5 3 11 3 4" xfId="2748" xr:uid="{00000000-0005-0000-0000-0000231C0000}"/>
    <cellStyle name="Normal 5 3 11 3 4 2" xfId="7978" xr:uid="{00000000-0005-0000-0000-0000241C0000}"/>
    <cellStyle name="Normal 5 3 11 3 5" xfId="5731" xr:uid="{00000000-0005-0000-0000-0000251C0000}"/>
    <cellStyle name="Normal 5 3 11 4" xfId="1660" xr:uid="{00000000-0005-0000-0000-0000261C0000}"/>
    <cellStyle name="Normal 5 3 11 4 2" xfId="4683" xr:uid="{00000000-0005-0000-0000-0000271C0000}"/>
    <cellStyle name="Normal 5 3 11 4 2 2" xfId="9913" xr:uid="{00000000-0005-0000-0000-0000281C0000}"/>
    <cellStyle name="Normal 5 3 11 4 3" xfId="3159" xr:uid="{00000000-0005-0000-0000-0000291C0000}"/>
    <cellStyle name="Normal 5 3 11 4 3 2" xfId="8389" xr:uid="{00000000-0005-0000-0000-00002A1C0000}"/>
    <cellStyle name="Normal 5 3 11 4 4" xfId="6891" xr:uid="{00000000-0005-0000-0000-00002B1C0000}"/>
    <cellStyle name="Normal 5 3 11 5" xfId="895" xr:uid="{00000000-0005-0000-0000-00002C1C0000}"/>
    <cellStyle name="Normal 5 3 11 5 2" xfId="3918" xr:uid="{00000000-0005-0000-0000-00002D1C0000}"/>
    <cellStyle name="Normal 5 3 11 5 2 2" xfId="9148" xr:uid="{00000000-0005-0000-0000-00002E1C0000}"/>
    <cellStyle name="Normal 5 3 11 5 3" xfId="6126" xr:uid="{00000000-0005-0000-0000-00002F1C0000}"/>
    <cellStyle name="Normal 5 3 11 6" xfId="2394" xr:uid="{00000000-0005-0000-0000-0000301C0000}"/>
    <cellStyle name="Normal 5 3 11 6 2" xfId="7624" xr:uid="{00000000-0005-0000-0000-0000311C0000}"/>
    <cellStyle name="Normal 5 3 11 7" xfId="5728" xr:uid="{00000000-0005-0000-0000-0000321C0000}"/>
    <cellStyle name="Normal 5 3 12" xfId="495" xr:uid="{00000000-0005-0000-0000-0000331C0000}"/>
    <cellStyle name="Normal 5 3 12 2" xfId="496" xr:uid="{00000000-0005-0000-0000-0000341C0000}"/>
    <cellStyle name="Normal 5 3 12 2 2" xfId="2026" xr:uid="{00000000-0005-0000-0000-0000351C0000}"/>
    <cellStyle name="Normal 5 3 12 2 2 2" xfId="5049" xr:uid="{00000000-0005-0000-0000-0000361C0000}"/>
    <cellStyle name="Normal 5 3 12 2 2 2 2" xfId="10279" xr:uid="{00000000-0005-0000-0000-0000371C0000}"/>
    <cellStyle name="Normal 5 3 12 2 2 3" xfId="3525" xr:uid="{00000000-0005-0000-0000-0000381C0000}"/>
    <cellStyle name="Normal 5 3 12 2 2 3 2" xfId="8755" xr:uid="{00000000-0005-0000-0000-0000391C0000}"/>
    <cellStyle name="Normal 5 3 12 2 2 4" xfId="7257" xr:uid="{00000000-0005-0000-0000-00003A1C0000}"/>
    <cellStyle name="Normal 5 3 12 2 3" xfId="1261" xr:uid="{00000000-0005-0000-0000-00003B1C0000}"/>
    <cellStyle name="Normal 5 3 12 2 3 2" xfId="4284" xr:uid="{00000000-0005-0000-0000-00003C1C0000}"/>
    <cellStyle name="Normal 5 3 12 2 3 2 2" xfId="9514" xr:uid="{00000000-0005-0000-0000-00003D1C0000}"/>
    <cellStyle name="Normal 5 3 12 2 3 3" xfId="6492" xr:uid="{00000000-0005-0000-0000-00003E1C0000}"/>
    <cellStyle name="Normal 5 3 12 2 4" xfId="2760" xr:uid="{00000000-0005-0000-0000-00003F1C0000}"/>
    <cellStyle name="Normal 5 3 12 2 4 2" xfId="7990" xr:uid="{00000000-0005-0000-0000-0000401C0000}"/>
    <cellStyle name="Normal 5 3 12 2 5" xfId="5733" xr:uid="{00000000-0005-0000-0000-0000411C0000}"/>
    <cellStyle name="Normal 5 3 12 3" xfId="1672" xr:uid="{00000000-0005-0000-0000-0000421C0000}"/>
    <cellStyle name="Normal 5 3 12 3 2" xfId="4695" xr:uid="{00000000-0005-0000-0000-0000431C0000}"/>
    <cellStyle name="Normal 5 3 12 3 2 2" xfId="9925" xr:uid="{00000000-0005-0000-0000-0000441C0000}"/>
    <cellStyle name="Normal 5 3 12 3 3" xfId="3171" xr:uid="{00000000-0005-0000-0000-0000451C0000}"/>
    <cellStyle name="Normal 5 3 12 3 3 2" xfId="8401" xr:uid="{00000000-0005-0000-0000-0000461C0000}"/>
    <cellStyle name="Normal 5 3 12 3 4" xfId="6903" xr:uid="{00000000-0005-0000-0000-0000471C0000}"/>
    <cellStyle name="Normal 5 3 12 4" xfId="907" xr:uid="{00000000-0005-0000-0000-0000481C0000}"/>
    <cellStyle name="Normal 5 3 12 4 2" xfId="3930" xr:uid="{00000000-0005-0000-0000-0000491C0000}"/>
    <cellStyle name="Normal 5 3 12 4 2 2" xfId="9160" xr:uid="{00000000-0005-0000-0000-00004A1C0000}"/>
    <cellStyle name="Normal 5 3 12 4 3" xfId="6138" xr:uid="{00000000-0005-0000-0000-00004B1C0000}"/>
    <cellStyle name="Normal 5 3 12 5" xfId="2406" xr:uid="{00000000-0005-0000-0000-00004C1C0000}"/>
    <cellStyle name="Normal 5 3 12 5 2" xfId="7636" xr:uid="{00000000-0005-0000-0000-00004D1C0000}"/>
    <cellStyle name="Normal 5 3 12 6" xfId="5732" xr:uid="{00000000-0005-0000-0000-00004E1C0000}"/>
    <cellStyle name="Normal 5 3 13" xfId="497" xr:uid="{00000000-0005-0000-0000-00004F1C0000}"/>
    <cellStyle name="Normal 5 3 13 2" xfId="1849" xr:uid="{00000000-0005-0000-0000-0000501C0000}"/>
    <cellStyle name="Normal 5 3 13 2 2" xfId="4872" xr:uid="{00000000-0005-0000-0000-0000511C0000}"/>
    <cellStyle name="Normal 5 3 13 2 2 2" xfId="10102" xr:uid="{00000000-0005-0000-0000-0000521C0000}"/>
    <cellStyle name="Normal 5 3 13 2 3" xfId="3348" xr:uid="{00000000-0005-0000-0000-0000531C0000}"/>
    <cellStyle name="Normal 5 3 13 2 3 2" xfId="8578" xr:uid="{00000000-0005-0000-0000-0000541C0000}"/>
    <cellStyle name="Normal 5 3 13 2 4" xfId="7080" xr:uid="{00000000-0005-0000-0000-0000551C0000}"/>
    <cellStyle name="Normal 5 3 13 3" xfId="1084" xr:uid="{00000000-0005-0000-0000-0000561C0000}"/>
    <cellStyle name="Normal 5 3 13 3 2" xfId="4107" xr:uid="{00000000-0005-0000-0000-0000571C0000}"/>
    <cellStyle name="Normal 5 3 13 3 2 2" xfId="9337" xr:uid="{00000000-0005-0000-0000-0000581C0000}"/>
    <cellStyle name="Normal 5 3 13 3 3" xfId="6315" xr:uid="{00000000-0005-0000-0000-0000591C0000}"/>
    <cellStyle name="Normal 5 3 13 4" xfId="2583" xr:uid="{00000000-0005-0000-0000-00005A1C0000}"/>
    <cellStyle name="Normal 5 3 13 4 2" xfId="7813" xr:uid="{00000000-0005-0000-0000-00005B1C0000}"/>
    <cellStyle name="Normal 5 3 13 5" xfId="5734" xr:uid="{00000000-0005-0000-0000-00005C1C0000}"/>
    <cellStyle name="Normal 5 3 14" xfId="1494" xr:uid="{00000000-0005-0000-0000-00005D1C0000}"/>
    <cellStyle name="Normal 5 3 14 2" xfId="4517" xr:uid="{00000000-0005-0000-0000-00005E1C0000}"/>
    <cellStyle name="Normal 5 3 14 2 2" xfId="9747" xr:uid="{00000000-0005-0000-0000-00005F1C0000}"/>
    <cellStyle name="Normal 5 3 14 3" xfId="2993" xr:uid="{00000000-0005-0000-0000-0000601C0000}"/>
    <cellStyle name="Normal 5 3 14 3 2" xfId="8223" xr:uid="{00000000-0005-0000-0000-0000611C0000}"/>
    <cellStyle name="Normal 5 3 14 4" xfId="6725" xr:uid="{00000000-0005-0000-0000-0000621C0000}"/>
    <cellStyle name="Normal 5 3 15" xfId="1436" xr:uid="{00000000-0005-0000-0000-0000631C0000}"/>
    <cellStyle name="Normal 5 3 15 2" xfId="4459" xr:uid="{00000000-0005-0000-0000-0000641C0000}"/>
    <cellStyle name="Normal 5 3 15 2 2" xfId="9689" xr:uid="{00000000-0005-0000-0000-0000651C0000}"/>
    <cellStyle name="Normal 5 3 15 3" xfId="2935" xr:uid="{00000000-0005-0000-0000-0000661C0000}"/>
    <cellStyle name="Normal 5 3 15 3 2" xfId="8165" xr:uid="{00000000-0005-0000-0000-0000671C0000}"/>
    <cellStyle name="Normal 5 3 15 4" xfId="6667" xr:uid="{00000000-0005-0000-0000-0000681C0000}"/>
    <cellStyle name="Normal 5 3 16" xfId="2203" xr:uid="{00000000-0005-0000-0000-0000691C0000}"/>
    <cellStyle name="Normal 5 3 16 2" xfId="5226" xr:uid="{00000000-0005-0000-0000-00006A1C0000}"/>
    <cellStyle name="Normal 5 3 16 2 2" xfId="10456" xr:uid="{00000000-0005-0000-0000-00006B1C0000}"/>
    <cellStyle name="Normal 5 3 16 3" xfId="3702" xr:uid="{00000000-0005-0000-0000-00006C1C0000}"/>
    <cellStyle name="Normal 5 3 16 3 2" xfId="8932" xr:uid="{00000000-0005-0000-0000-00006D1C0000}"/>
    <cellStyle name="Normal 5 3 16 4" xfId="7434" xr:uid="{00000000-0005-0000-0000-00006E1C0000}"/>
    <cellStyle name="Normal 5 3 17" xfId="2217" xr:uid="{00000000-0005-0000-0000-00006F1C0000}"/>
    <cellStyle name="Normal 5 3 17 2" xfId="5239" xr:uid="{00000000-0005-0000-0000-0000701C0000}"/>
    <cellStyle name="Normal 5 3 17 2 2" xfId="10469" xr:uid="{00000000-0005-0000-0000-0000711C0000}"/>
    <cellStyle name="Normal 5 3 17 3" xfId="3715" xr:uid="{00000000-0005-0000-0000-0000721C0000}"/>
    <cellStyle name="Normal 5 3 17 3 2" xfId="8945" xr:uid="{00000000-0005-0000-0000-0000731C0000}"/>
    <cellStyle name="Normal 5 3 17 4" xfId="7447" xr:uid="{00000000-0005-0000-0000-0000741C0000}"/>
    <cellStyle name="Normal 5 3 18" xfId="729" xr:uid="{00000000-0005-0000-0000-0000751C0000}"/>
    <cellStyle name="Normal 5 3 18 2" xfId="3728" xr:uid="{00000000-0005-0000-0000-0000761C0000}"/>
    <cellStyle name="Normal 5 3 18 2 2" xfId="8958" xr:uid="{00000000-0005-0000-0000-0000771C0000}"/>
    <cellStyle name="Normal 5 3 18 3" xfId="5960" xr:uid="{00000000-0005-0000-0000-0000781C0000}"/>
    <cellStyle name="Normal 5 3 19" xfId="3741" xr:uid="{00000000-0005-0000-0000-0000791C0000}"/>
    <cellStyle name="Normal 5 3 19 2" xfId="8971" xr:uid="{00000000-0005-0000-0000-00007A1C0000}"/>
    <cellStyle name="Normal 5 3 2" xfId="498" xr:uid="{00000000-0005-0000-0000-00007B1C0000}"/>
    <cellStyle name="Normal 5 3 2 2" xfId="499" xr:uid="{00000000-0005-0000-0000-00007C1C0000}"/>
    <cellStyle name="Normal 5 3 2 2 2" xfId="500" xr:uid="{00000000-0005-0000-0000-00007D1C0000}"/>
    <cellStyle name="Normal 5 3 2 2 2 2" xfId="501" xr:uid="{00000000-0005-0000-0000-00007E1C0000}"/>
    <cellStyle name="Normal 5 3 2 2 2 2 2" xfId="2120" xr:uid="{00000000-0005-0000-0000-00007F1C0000}"/>
    <cellStyle name="Normal 5 3 2 2 2 2 2 2" xfId="5143" xr:uid="{00000000-0005-0000-0000-0000801C0000}"/>
    <cellStyle name="Normal 5 3 2 2 2 2 2 2 2" xfId="10373" xr:uid="{00000000-0005-0000-0000-0000811C0000}"/>
    <cellStyle name="Normal 5 3 2 2 2 2 2 3" xfId="3619" xr:uid="{00000000-0005-0000-0000-0000821C0000}"/>
    <cellStyle name="Normal 5 3 2 2 2 2 2 3 2" xfId="8849" xr:uid="{00000000-0005-0000-0000-0000831C0000}"/>
    <cellStyle name="Normal 5 3 2 2 2 2 2 4" xfId="7351" xr:uid="{00000000-0005-0000-0000-0000841C0000}"/>
    <cellStyle name="Normal 5 3 2 2 2 2 3" xfId="1355" xr:uid="{00000000-0005-0000-0000-0000851C0000}"/>
    <cellStyle name="Normal 5 3 2 2 2 2 3 2" xfId="4378" xr:uid="{00000000-0005-0000-0000-0000861C0000}"/>
    <cellStyle name="Normal 5 3 2 2 2 2 3 2 2" xfId="9608" xr:uid="{00000000-0005-0000-0000-0000871C0000}"/>
    <cellStyle name="Normal 5 3 2 2 2 2 3 3" xfId="6586" xr:uid="{00000000-0005-0000-0000-0000881C0000}"/>
    <cellStyle name="Normal 5 3 2 2 2 2 4" xfId="2854" xr:uid="{00000000-0005-0000-0000-0000891C0000}"/>
    <cellStyle name="Normal 5 3 2 2 2 2 4 2" xfId="8084" xr:uid="{00000000-0005-0000-0000-00008A1C0000}"/>
    <cellStyle name="Normal 5 3 2 2 2 2 5" xfId="5738" xr:uid="{00000000-0005-0000-0000-00008B1C0000}"/>
    <cellStyle name="Normal 5 3 2 2 2 3" xfId="1766" xr:uid="{00000000-0005-0000-0000-00008C1C0000}"/>
    <cellStyle name="Normal 5 3 2 2 2 3 2" xfId="4789" xr:uid="{00000000-0005-0000-0000-00008D1C0000}"/>
    <cellStyle name="Normal 5 3 2 2 2 3 2 2" xfId="10019" xr:uid="{00000000-0005-0000-0000-00008E1C0000}"/>
    <cellStyle name="Normal 5 3 2 2 2 3 3" xfId="3265" xr:uid="{00000000-0005-0000-0000-00008F1C0000}"/>
    <cellStyle name="Normal 5 3 2 2 2 3 3 2" xfId="8495" xr:uid="{00000000-0005-0000-0000-0000901C0000}"/>
    <cellStyle name="Normal 5 3 2 2 2 3 4" xfId="6997" xr:uid="{00000000-0005-0000-0000-0000911C0000}"/>
    <cellStyle name="Normal 5 3 2 2 2 4" xfId="1001" xr:uid="{00000000-0005-0000-0000-0000921C0000}"/>
    <cellStyle name="Normal 5 3 2 2 2 4 2" xfId="4024" xr:uid="{00000000-0005-0000-0000-0000931C0000}"/>
    <cellStyle name="Normal 5 3 2 2 2 4 2 2" xfId="9254" xr:uid="{00000000-0005-0000-0000-0000941C0000}"/>
    <cellStyle name="Normal 5 3 2 2 2 4 3" xfId="6232" xr:uid="{00000000-0005-0000-0000-0000951C0000}"/>
    <cellStyle name="Normal 5 3 2 2 2 5" xfId="2500" xr:uid="{00000000-0005-0000-0000-0000961C0000}"/>
    <cellStyle name="Normal 5 3 2 2 2 5 2" xfId="7730" xr:uid="{00000000-0005-0000-0000-0000971C0000}"/>
    <cellStyle name="Normal 5 3 2 2 2 6" xfId="5737" xr:uid="{00000000-0005-0000-0000-0000981C0000}"/>
    <cellStyle name="Normal 5 3 2 2 3" xfId="502" xr:uid="{00000000-0005-0000-0000-0000991C0000}"/>
    <cellStyle name="Normal 5 3 2 2 3 2" xfId="1943" xr:uid="{00000000-0005-0000-0000-00009A1C0000}"/>
    <cellStyle name="Normal 5 3 2 2 3 2 2" xfId="4966" xr:uid="{00000000-0005-0000-0000-00009B1C0000}"/>
    <cellStyle name="Normal 5 3 2 2 3 2 2 2" xfId="10196" xr:uid="{00000000-0005-0000-0000-00009C1C0000}"/>
    <cellStyle name="Normal 5 3 2 2 3 2 3" xfId="3442" xr:uid="{00000000-0005-0000-0000-00009D1C0000}"/>
    <cellStyle name="Normal 5 3 2 2 3 2 3 2" xfId="8672" xr:uid="{00000000-0005-0000-0000-00009E1C0000}"/>
    <cellStyle name="Normal 5 3 2 2 3 2 4" xfId="7174" xr:uid="{00000000-0005-0000-0000-00009F1C0000}"/>
    <cellStyle name="Normal 5 3 2 2 3 3" xfId="1178" xr:uid="{00000000-0005-0000-0000-0000A01C0000}"/>
    <cellStyle name="Normal 5 3 2 2 3 3 2" xfId="4201" xr:uid="{00000000-0005-0000-0000-0000A11C0000}"/>
    <cellStyle name="Normal 5 3 2 2 3 3 2 2" xfId="9431" xr:uid="{00000000-0005-0000-0000-0000A21C0000}"/>
    <cellStyle name="Normal 5 3 2 2 3 3 3" xfId="6409" xr:uid="{00000000-0005-0000-0000-0000A31C0000}"/>
    <cellStyle name="Normal 5 3 2 2 3 4" xfId="2677" xr:uid="{00000000-0005-0000-0000-0000A41C0000}"/>
    <cellStyle name="Normal 5 3 2 2 3 4 2" xfId="7907" xr:uid="{00000000-0005-0000-0000-0000A51C0000}"/>
    <cellStyle name="Normal 5 3 2 2 3 5" xfId="5739" xr:uid="{00000000-0005-0000-0000-0000A61C0000}"/>
    <cellStyle name="Normal 5 3 2 2 4" xfId="1589" xr:uid="{00000000-0005-0000-0000-0000A71C0000}"/>
    <cellStyle name="Normal 5 3 2 2 4 2" xfId="4612" xr:uid="{00000000-0005-0000-0000-0000A81C0000}"/>
    <cellStyle name="Normal 5 3 2 2 4 2 2" xfId="9842" xr:uid="{00000000-0005-0000-0000-0000A91C0000}"/>
    <cellStyle name="Normal 5 3 2 2 4 3" xfId="3088" xr:uid="{00000000-0005-0000-0000-0000AA1C0000}"/>
    <cellStyle name="Normal 5 3 2 2 4 3 2" xfId="8318" xr:uid="{00000000-0005-0000-0000-0000AB1C0000}"/>
    <cellStyle name="Normal 5 3 2 2 4 4" xfId="6820" xr:uid="{00000000-0005-0000-0000-0000AC1C0000}"/>
    <cellStyle name="Normal 5 3 2 2 5" xfId="824" xr:uid="{00000000-0005-0000-0000-0000AD1C0000}"/>
    <cellStyle name="Normal 5 3 2 2 5 2" xfId="3847" xr:uid="{00000000-0005-0000-0000-0000AE1C0000}"/>
    <cellStyle name="Normal 5 3 2 2 5 2 2" xfId="9077" xr:uid="{00000000-0005-0000-0000-0000AF1C0000}"/>
    <cellStyle name="Normal 5 3 2 2 5 3" xfId="6055" xr:uid="{00000000-0005-0000-0000-0000B01C0000}"/>
    <cellStyle name="Normal 5 3 2 2 6" xfId="2323" xr:uid="{00000000-0005-0000-0000-0000B11C0000}"/>
    <cellStyle name="Normal 5 3 2 2 6 2" xfId="7553" xr:uid="{00000000-0005-0000-0000-0000B21C0000}"/>
    <cellStyle name="Normal 5 3 2 2 7" xfId="5736" xr:uid="{00000000-0005-0000-0000-0000B31C0000}"/>
    <cellStyle name="Normal 5 3 2 3" xfId="503" xr:uid="{00000000-0005-0000-0000-0000B41C0000}"/>
    <cellStyle name="Normal 5 3 2 3 2" xfId="504" xr:uid="{00000000-0005-0000-0000-0000B51C0000}"/>
    <cellStyle name="Normal 5 3 2 3 2 2" xfId="2038" xr:uid="{00000000-0005-0000-0000-0000B61C0000}"/>
    <cellStyle name="Normal 5 3 2 3 2 2 2" xfId="5061" xr:uid="{00000000-0005-0000-0000-0000B71C0000}"/>
    <cellStyle name="Normal 5 3 2 3 2 2 2 2" xfId="10291" xr:uid="{00000000-0005-0000-0000-0000B81C0000}"/>
    <cellStyle name="Normal 5 3 2 3 2 2 3" xfId="3537" xr:uid="{00000000-0005-0000-0000-0000B91C0000}"/>
    <cellStyle name="Normal 5 3 2 3 2 2 3 2" xfId="8767" xr:uid="{00000000-0005-0000-0000-0000BA1C0000}"/>
    <cellStyle name="Normal 5 3 2 3 2 2 4" xfId="7269" xr:uid="{00000000-0005-0000-0000-0000BB1C0000}"/>
    <cellStyle name="Normal 5 3 2 3 2 3" xfId="1273" xr:uid="{00000000-0005-0000-0000-0000BC1C0000}"/>
    <cellStyle name="Normal 5 3 2 3 2 3 2" xfId="4296" xr:uid="{00000000-0005-0000-0000-0000BD1C0000}"/>
    <cellStyle name="Normal 5 3 2 3 2 3 2 2" xfId="9526" xr:uid="{00000000-0005-0000-0000-0000BE1C0000}"/>
    <cellStyle name="Normal 5 3 2 3 2 3 3" xfId="6504" xr:uid="{00000000-0005-0000-0000-0000BF1C0000}"/>
    <cellStyle name="Normal 5 3 2 3 2 4" xfId="2772" xr:uid="{00000000-0005-0000-0000-0000C01C0000}"/>
    <cellStyle name="Normal 5 3 2 3 2 4 2" xfId="8002" xr:uid="{00000000-0005-0000-0000-0000C11C0000}"/>
    <cellStyle name="Normal 5 3 2 3 2 5" xfId="5741" xr:uid="{00000000-0005-0000-0000-0000C21C0000}"/>
    <cellStyle name="Normal 5 3 2 3 3" xfId="1684" xr:uid="{00000000-0005-0000-0000-0000C31C0000}"/>
    <cellStyle name="Normal 5 3 2 3 3 2" xfId="4707" xr:uid="{00000000-0005-0000-0000-0000C41C0000}"/>
    <cellStyle name="Normal 5 3 2 3 3 2 2" xfId="9937" xr:uid="{00000000-0005-0000-0000-0000C51C0000}"/>
    <cellStyle name="Normal 5 3 2 3 3 3" xfId="3183" xr:uid="{00000000-0005-0000-0000-0000C61C0000}"/>
    <cellStyle name="Normal 5 3 2 3 3 3 2" xfId="8413" xr:uid="{00000000-0005-0000-0000-0000C71C0000}"/>
    <cellStyle name="Normal 5 3 2 3 3 4" xfId="6915" xr:uid="{00000000-0005-0000-0000-0000C81C0000}"/>
    <cellStyle name="Normal 5 3 2 3 4" xfId="919" xr:uid="{00000000-0005-0000-0000-0000C91C0000}"/>
    <cellStyle name="Normal 5 3 2 3 4 2" xfId="3942" xr:uid="{00000000-0005-0000-0000-0000CA1C0000}"/>
    <cellStyle name="Normal 5 3 2 3 4 2 2" xfId="9172" xr:uid="{00000000-0005-0000-0000-0000CB1C0000}"/>
    <cellStyle name="Normal 5 3 2 3 4 3" xfId="6150" xr:uid="{00000000-0005-0000-0000-0000CC1C0000}"/>
    <cellStyle name="Normal 5 3 2 3 5" xfId="2418" xr:uid="{00000000-0005-0000-0000-0000CD1C0000}"/>
    <cellStyle name="Normal 5 3 2 3 5 2" xfId="7648" xr:uid="{00000000-0005-0000-0000-0000CE1C0000}"/>
    <cellStyle name="Normal 5 3 2 3 6" xfId="5740" xr:uid="{00000000-0005-0000-0000-0000CF1C0000}"/>
    <cellStyle name="Normal 5 3 2 4" xfId="505" xr:uid="{00000000-0005-0000-0000-0000D01C0000}"/>
    <cellStyle name="Normal 5 3 2 4 2" xfId="1861" xr:uid="{00000000-0005-0000-0000-0000D11C0000}"/>
    <cellStyle name="Normal 5 3 2 4 2 2" xfId="4884" xr:uid="{00000000-0005-0000-0000-0000D21C0000}"/>
    <cellStyle name="Normal 5 3 2 4 2 2 2" xfId="10114" xr:uid="{00000000-0005-0000-0000-0000D31C0000}"/>
    <cellStyle name="Normal 5 3 2 4 2 3" xfId="3360" xr:uid="{00000000-0005-0000-0000-0000D41C0000}"/>
    <cellStyle name="Normal 5 3 2 4 2 3 2" xfId="8590" xr:uid="{00000000-0005-0000-0000-0000D51C0000}"/>
    <cellStyle name="Normal 5 3 2 4 2 4" xfId="7092" xr:uid="{00000000-0005-0000-0000-0000D61C0000}"/>
    <cellStyle name="Normal 5 3 2 4 3" xfId="1096" xr:uid="{00000000-0005-0000-0000-0000D71C0000}"/>
    <cellStyle name="Normal 5 3 2 4 3 2" xfId="4119" xr:uid="{00000000-0005-0000-0000-0000D81C0000}"/>
    <cellStyle name="Normal 5 3 2 4 3 2 2" xfId="9349" xr:uid="{00000000-0005-0000-0000-0000D91C0000}"/>
    <cellStyle name="Normal 5 3 2 4 3 3" xfId="6327" xr:uid="{00000000-0005-0000-0000-0000DA1C0000}"/>
    <cellStyle name="Normal 5 3 2 4 4" xfId="2595" xr:uid="{00000000-0005-0000-0000-0000DB1C0000}"/>
    <cellStyle name="Normal 5 3 2 4 4 2" xfId="7825" xr:uid="{00000000-0005-0000-0000-0000DC1C0000}"/>
    <cellStyle name="Normal 5 3 2 4 5" xfId="5742" xr:uid="{00000000-0005-0000-0000-0000DD1C0000}"/>
    <cellStyle name="Normal 5 3 2 5" xfId="1507" xr:uid="{00000000-0005-0000-0000-0000DE1C0000}"/>
    <cellStyle name="Normal 5 3 2 5 2" xfId="4530" xr:uid="{00000000-0005-0000-0000-0000DF1C0000}"/>
    <cellStyle name="Normal 5 3 2 5 2 2" xfId="9760" xr:uid="{00000000-0005-0000-0000-0000E01C0000}"/>
    <cellStyle name="Normal 5 3 2 5 3" xfId="3006" xr:uid="{00000000-0005-0000-0000-0000E11C0000}"/>
    <cellStyle name="Normal 5 3 2 5 3 2" xfId="8236" xr:uid="{00000000-0005-0000-0000-0000E21C0000}"/>
    <cellStyle name="Normal 5 3 2 5 4" xfId="6738" xr:uid="{00000000-0005-0000-0000-0000E31C0000}"/>
    <cellStyle name="Normal 5 3 2 6" xfId="1449" xr:uid="{00000000-0005-0000-0000-0000E41C0000}"/>
    <cellStyle name="Normal 5 3 2 6 2" xfId="4472" xr:uid="{00000000-0005-0000-0000-0000E51C0000}"/>
    <cellStyle name="Normal 5 3 2 6 2 2" xfId="9702" xr:uid="{00000000-0005-0000-0000-0000E61C0000}"/>
    <cellStyle name="Normal 5 3 2 6 3" xfId="2948" xr:uid="{00000000-0005-0000-0000-0000E71C0000}"/>
    <cellStyle name="Normal 5 3 2 6 3 2" xfId="8178" xr:uid="{00000000-0005-0000-0000-0000E81C0000}"/>
    <cellStyle name="Normal 5 3 2 6 4" xfId="6680" xr:uid="{00000000-0005-0000-0000-0000E91C0000}"/>
    <cellStyle name="Normal 5 3 2 7" xfId="742" xr:uid="{00000000-0005-0000-0000-0000EA1C0000}"/>
    <cellStyle name="Normal 5 3 2 7 2" xfId="3765" xr:uid="{00000000-0005-0000-0000-0000EB1C0000}"/>
    <cellStyle name="Normal 5 3 2 7 2 2" xfId="8995" xr:uid="{00000000-0005-0000-0000-0000EC1C0000}"/>
    <cellStyle name="Normal 5 3 2 7 3" xfId="5973" xr:uid="{00000000-0005-0000-0000-0000ED1C0000}"/>
    <cellStyle name="Normal 5 3 2 8" xfId="2241" xr:uid="{00000000-0005-0000-0000-0000EE1C0000}"/>
    <cellStyle name="Normal 5 3 2 8 2" xfId="7471" xr:uid="{00000000-0005-0000-0000-0000EF1C0000}"/>
    <cellStyle name="Normal 5 3 2 9" xfId="5735" xr:uid="{00000000-0005-0000-0000-0000F01C0000}"/>
    <cellStyle name="Normal 5 3 20" xfId="3752" xr:uid="{00000000-0005-0000-0000-0000F11C0000}"/>
    <cellStyle name="Normal 5 3 20 2" xfId="8982" xr:uid="{00000000-0005-0000-0000-0000F21C0000}"/>
    <cellStyle name="Normal 5 3 21" xfId="2228" xr:uid="{00000000-0005-0000-0000-0000F31C0000}"/>
    <cellStyle name="Normal 5 3 21 2" xfId="7458" xr:uid="{00000000-0005-0000-0000-0000F41C0000}"/>
    <cellStyle name="Normal 5 3 22" xfId="5723" xr:uid="{00000000-0005-0000-0000-0000F51C0000}"/>
    <cellStyle name="Normal 5 3 3" xfId="506" xr:uid="{00000000-0005-0000-0000-0000F61C0000}"/>
    <cellStyle name="Normal 5 3 3 2" xfId="507" xr:uid="{00000000-0005-0000-0000-0000F71C0000}"/>
    <cellStyle name="Normal 5 3 3 2 2" xfId="508" xr:uid="{00000000-0005-0000-0000-0000F81C0000}"/>
    <cellStyle name="Normal 5 3 3 2 2 2" xfId="509" xr:uid="{00000000-0005-0000-0000-0000F91C0000}"/>
    <cellStyle name="Normal 5 3 3 2 2 2 2" xfId="2132" xr:uid="{00000000-0005-0000-0000-0000FA1C0000}"/>
    <cellStyle name="Normal 5 3 3 2 2 2 2 2" xfId="5155" xr:uid="{00000000-0005-0000-0000-0000FB1C0000}"/>
    <cellStyle name="Normal 5 3 3 2 2 2 2 2 2" xfId="10385" xr:uid="{00000000-0005-0000-0000-0000FC1C0000}"/>
    <cellStyle name="Normal 5 3 3 2 2 2 2 3" xfId="3631" xr:uid="{00000000-0005-0000-0000-0000FD1C0000}"/>
    <cellStyle name="Normal 5 3 3 2 2 2 2 3 2" xfId="8861" xr:uid="{00000000-0005-0000-0000-0000FE1C0000}"/>
    <cellStyle name="Normal 5 3 3 2 2 2 2 4" xfId="7363" xr:uid="{00000000-0005-0000-0000-0000FF1C0000}"/>
    <cellStyle name="Normal 5 3 3 2 2 2 3" xfId="1367" xr:uid="{00000000-0005-0000-0000-0000001D0000}"/>
    <cellStyle name="Normal 5 3 3 2 2 2 3 2" xfId="4390" xr:uid="{00000000-0005-0000-0000-0000011D0000}"/>
    <cellStyle name="Normal 5 3 3 2 2 2 3 2 2" xfId="9620" xr:uid="{00000000-0005-0000-0000-0000021D0000}"/>
    <cellStyle name="Normal 5 3 3 2 2 2 3 3" xfId="6598" xr:uid="{00000000-0005-0000-0000-0000031D0000}"/>
    <cellStyle name="Normal 5 3 3 2 2 2 4" xfId="2866" xr:uid="{00000000-0005-0000-0000-0000041D0000}"/>
    <cellStyle name="Normal 5 3 3 2 2 2 4 2" xfId="8096" xr:uid="{00000000-0005-0000-0000-0000051D0000}"/>
    <cellStyle name="Normal 5 3 3 2 2 2 5" xfId="5746" xr:uid="{00000000-0005-0000-0000-0000061D0000}"/>
    <cellStyle name="Normal 5 3 3 2 2 3" xfId="1778" xr:uid="{00000000-0005-0000-0000-0000071D0000}"/>
    <cellStyle name="Normal 5 3 3 2 2 3 2" xfId="4801" xr:uid="{00000000-0005-0000-0000-0000081D0000}"/>
    <cellStyle name="Normal 5 3 3 2 2 3 2 2" xfId="10031" xr:uid="{00000000-0005-0000-0000-0000091D0000}"/>
    <cellStyle name="Normal 5 3 3 2 2 3 3" xfId="3277" xr:uid="{00000000-0005-0000-0000-00000A1D0000}"/>
    <cellStyle name="Normal 5 3 3 2 2 3 3 2" xfId="8507" xr:uid="{00000000-0005-0000-0000-00000B1D0000}"/>
    <cellStyle name="Normal 5 3 3 2 2 3 4" xfId="7009" xr:uid="{00000000-0005-0000-0000-00000C1D0000}"/>
    <cellStyle name="Normal 5 3 3 2 2 4" xfId="1013" xr:uid="{00000000-0005-0000-0000-00000D1D0000}"/>
    <cellStyle name="Normal 5 3 3 2 2 4 2" xfId="4036" xr:uid="{00000000-0005-0000-0000-00000E1D0000}"/>
    <cellStyle name="Normal 5 3 3 2 2 4 2 2" xfId="9266" xr:uid="{00000000-0005-0000-0000-00000F1D0000}"/>
    <cellStyle name="Normal 5 3 3 2 2 4 3" xfId="6244" xr:uid="{00000000-0005-0000-0000-0000101D0000}"/>
    <cellStyle name="Normal 5 3 3 2 2 5" xfId="2512" xr:uid="{00000000-0005-0000-0000-0000111D0000}"/>
    <cellStyle name="Normal 5 3 3 2 2 5 2" xfId="7742" xr:uid="{00000000-0005-0000-0000-0000121D0000}"/>
    <cellStyle name="Normal 5 3 3 2 2 6" xfId="5745" xr:uid="{00000000-0005-0000-0000-0000131D0000}"/>
    <cellStyle name="Normal 5 3 3 2 3" xfId="510" xr:uid="{00000000-0005-0000-0000-0000141D0000}"/>
    <cellStyle name="Normal 5 3 3 2 3 2" xfId="1955" xr:uid="{00000000-0005-0000-0000-0000151D0000}"/>
    <cellStyle name="Normal 5 3 3 2 3 2 2" xfId="4978" xr:uid="{00000000-0005-0000-0000-0000161D0000}"/>
    <cellStyle name="Normal 5 3 3 2 3 2 2 2" xfId="10208" xr:uid="{00000000-0005-0000-0000-0000171D0000}"/>
    <cellStyle name="Normal 5 3 3 2 3 2 3" xfId="3454" xr:uid="{00000000-0005-0000-0000-0000181D0000}"/>
    <cellStyle name="Normal 5 3 3 2 3 2 3 2" xfId="8684" xr:uid="{00000000-0005-0000-0000-0000191D0000}"/>
    <cellStyle name="Normal 5 3 3 2 3 2 4" xfId="7186" xr:uid="{00000000-0005-0000-0000-00001A1D0000}"/>
    <cellStyle name="Normal 5 3 3 2 3 3" xfId="1190" xr:uid="{00000000-0005-0000-0000-00001B1D0000}"/>
    <cellStyle name="Normal 5 3 3 2 3 3 2" xfId="4213" xr:uid="{00000000-0005-0000-0000-00001C1D0000}"/>
    <cellStyle name="Normal 5 3 3 2 3 3 2 2" xfId="9443" xr:uid="{00000000-0005-0000-0000-00001D1D0000}"/>
    <cellStyle name="Normal 5 3 3 2 3 3 3" xfId="6421" xr:uid="{00000000-0005-0000-0000-00001E1D0000}"/>
    <cellStyle name="Normal 5 3 3 2 3 4" xfId="2689" xr:uid="{00000000-0005-0000-0000-00001F1D0000}"/>
    <cellStyle name="Normal 5 3 3 2 3 4 2" xfId="7919" xr:uid="{00000000-0005-0000-0000-0000201D0000}"/>
    <cellStyle name="Normal 5 3 3 2 3 5" xfId="5747" xr:uid="{00000000-0005-0000-0000-0000211D0000}"/>
    <cellStyle name="Normal 5 3 3 2 4" xfId="1601" xr:uid="{00000000-0005-0000-0000-0000221D0000}"/>
    <cellStyle name="Normal 5 3 3 2 4 2" xfId="4624" xr:uid="{00000000-0005-0000-0000-0000231D0000}"/>
    <cellStyle name="Normal 5 3 3 2 4 2 2" xfId="9854" xr:uid="{00000000-0005-0000-0000-0000241D0000}"/>
    <cellStyle name="Normal 5 3 3 2 4 3" xfId="3100" xr:uid="{00000000-0005-0000-0000-0000251D0000}"/>
    <cellStyle name="Normal 5 3 3 2 4 3 2" xfId="8330" xr:uid="{00000000-0005-0000-0000-0000261D0000}"/>
    <cellStyle name="Normal 5 3 3 2 4 4" xfId="6832" xr:uid="{00000000-0005-0000-0000-0000271D0000}"/>
    <cellStyle name="Normal 5 3 3 2 5" xfId="836" xr:uid="{00000000-0005-0000-0000-0000281D0000}"/>
    <cellStyle name="Normal 5 3 3 2 5 2" xfId="3859" xr:uid="{00000000-0005-0000-0000-0000291D0000}"/>
    <cellStyle name="Normal 5 3 3 2 5 2 2" xfId="9089" xr:uid="{00000000-0005-0000-0000-00002A1D0000}"/>
    <cellStyle name="Normal 5 3 3 2 5 3" xfId="6067" xr:uid="{00000000-0005-0000-0000-00002B1D0000}"/>
    <cellStyle name="Normal 5 3 3 2 6" xfId="2335" xr:uid="{00000000-0005-0000-0000-00002C1D0000}"/>
    <cellStyle name="Normal 5 3 3 2 6 2" xfId="7565" xr:uid="{00000000-0005-0000-0000-00002D1D0000}"/>
    <cellStyle name="Normal 5 3 3 2 7" xfId="5744" xr:uid="{00000000-0005-0000-0000-00002E1D0000}"/>
    <cellStyle name="Normal 5 3 3 3" xfId="511" xr:uid="{00000000-0005-0000-0000-00002F1D0000}"/>
    <cellStyle name="Normal 5 3 3 3 2" xfId="512" xr:uid="{00000000-0005-0000-0000-0000301D0000}"/>
    <cellStyle name="Normal 5 3 3 3 2 2" xfId="2050" xr:uid="{00000000-0005-0000-0000-0000311D0000}"/>
    <cellStyle name="Normal 5 3 3 3 2 2 2" xfId="5073" xr:uid="{00000000-0005-0000-0000-0000321D0000}"/>
    <cellStyle name="Normal 5 3 3 3 2 2 2 2" xfId="10303" xr:uid="{00000000-0005-0000-0000-0000331D0000}"/>
    <cellStyle name="Normal 5 3 3 3 2 2 3" xfId="3549" xr:uid="{00000000-0005-0000-0000-0000341D0000}"/>
    <cellStyle name="Normal 5 3 3 3 2 2 3 2" xfId="8779" xr:uid="{00000000-0005-0000-0000-0000351D0000}"/>
    <cellStyle name="Normal 5 3 3 3 2 2 4" xfId="7281" xr:uid="{00000000-0005-0000-0000-0000361D0000}"/>
    <cellStyle name="Normal 5 3 3 3 2 3" xfId="1285" xr:uid="{00000000-0005-0000-0000-0000371D0000}"/>
    <cellStyle name="Normal 5 3 3 3 2 3 2" xfId="4308" xr:uid="{00000000-0005-0000-0000-0000381D0000}"/>
    <cellStyle name="Normal 5 3 3 3 2 3 2 2" xfId="9538" xr:uid="{00000000-0005-0000-0000-0000391D0000}"/>
    <cellStyle name="Normal 5 3 3 3 2 3 3" xfId="6516" xr:uid="{00000000-0005-0000-0000-00003A1D0000}"/>
    <cellStyle name="Normal 5 3 3 3 2 4" xfId="2784" xr:uid="{00000000-0005-0000-0000-00003B1D0000}"/>
    <cellStyle name="Normal 5 3 3 3 2 4 2" xfId="8014" xr:uid="{00000000-0005-0000-0000-00003C1D0000}"/>
    <cellStyle name="Normal 5 3 3 3 2 5" xfId="5749" xr:uid="{00000000-0005-0000-0000-00003D1D0000}"/>
    <cellStyle name="Normal 5 3 3 3 3" xfId="1696" xr:uid="{00000000-0005-0000-0000-00003E1D0000}"/>
    <cellStyle name="Normal 5 3 3 3 3 2" xfId="4719" xr:uid="{00000000-0005-0000-0000-00003F1D0000}"/>
    <cellStyle name="Normal 5 3 3 3 3 2 2" xfId="9949" xr:uid="{00000000-0005-0000-0000-0000401D0000}"/>
    <cellStyle name="Normal 5 3 3 3 3 3" xfId="3195" xr:uid="{00000000-0005-0000-0000-0000411D0000}"/>
    <cellStyle name="Normal 5 3 3 3 3 3 2" xfId="8425" xr:uid="{00000000-0005-0000-0000-0000421D0000}"/>
    <cellStyle name="Normal 5 3 3 3 3 4" xfId="6927" xr:uid="{00000000-0005-0000-0000-0000431D0000}"/>
    <cellStyle name="Normal 5 3 3 3 4" xfId="931" xr:uid="{00000000-0005-0000-0000-0000441D0000}"/>
    <cellStyle name="Normal 5 3 3 3 4 2" xfId="3954" xr:uid="{00000000-0005-0000-0000-0000451D0000}"/>
    <cellStyle name="Normal 5 3 3 3 4 2 2" xfId="9184" xr:uid="{00000000-0005-0000-0000-0000461D0000}"/>
    <cellStyle name="Normal 5 3 3 3 4 3" xfId="6162" xr:uid="{00000000-0005-0000-0000-0000471D0000}"/>
    <cellStyle name="Normal 5 3 3 3 5" xfId="2430" xr:uid="{00000000-0005-0000-0000-0000481D0000}"/>
    <cellStyle name="Normal 5 3 3 3 5 2" xfId="7660" xr:uid="{00000000-0005-0000-0000-0000491D0000}"/>
    <cellStyle name="Normal 5 3 3 3 6" xfId="5748" xr:uid="{00000000-0005-0000-0000-00004A1D0000}"/>
    <cellStyle name="Normal 5 3 3 4" xfId="513" xr:uid="{00000000-0005-0000-0000-00004B1D0000}"/>
    <cellStyle name="Normal 5 3 3 4 2" xfId="1873" xr:uid="{00000000-0005-0000-0000-00004C1D0000}"/>
    <cellStyle name="Normal 5 3 3 4 2 2" xfId="4896" xr:uid="{00000000-0005-0000-0000-00004D1D0000}"/>
    <cellStyle name="Normal 5 3 3 4 2 2 2" xfId="10126" xr:uid="{00000000-0005-0000-0000-00004E1D0000}"/>
    <cellStyle name="Normal 5 3 3 4 2 3" xfId="3372" xr:uid="{00000000-0005-0000-0000-00004F1D0000}"/>
    <cellStyle name="Normal 5 3 3 4 2 3 2" xfId="8602" xr:uid="{00000000-0005-0000-0000-0000501D0000}"/>
    <cellStyle name="Normal 5 3 3 4 2 4" xfId="7104" xr:uid="{00000000-0005-0000-0000-0000511D0000}"/>
    <cellStyle name="Normal 5 3 3 4 3" xfId="1108" xr:uid="{00000000-0005-0000-0000-0000521D0000}"/>
    <cellStyle name="Normal 5 3 3 4 3 2" xfId="4131" xr:uid="{00000000-0005-0000-0000-0000531D0000}"/>
    <cellStyle name="Normal 5 3 3 4 3 2 2" xfId="9361" xr:uid="{00000000-0005-0000-0000-0000541D0000}"/>
    <cellStyle name="Normal 5 3 3 4 3 3" xfId="6339" xr:uid="{00000000-0005-0000-0000-0000551D0000}"/>
    <cellStyle name="Normal 5 3 3 4 4" xfId="2607" xr:uid="{00000000-0005-0000-0000-0000561D0000}"/>
    <cellStyle name="Normal 5 3 3 4 4 2" xfId="7837" xr:uid="{00000000-0005-0000-0000-0000571D0000}"/>
    <cellStyle name="Normal 5 3 3 4 5" xfId="5750" xr:uid="{00000000-0005-0000-0000-0000581D0000}"/>
    <cellStyle name="Normal 5 3 3 5" xfId="1519" xr:uid="{00000000-0005-0000-0000-0000591D0000}"/>
    <cellStyle name="Normal 5 3 3 5 2" xfId="4542" xr:uid="{00000000-0005-0000-0000-00005A1D0000}"/>
    <cellStyle name="Normal 5 3 3 5 2 2" xfId="9772" xr:uid="{00000000-0005-0000-0000-00005B1D0000}"/>
    <cellStyle name="Normal 5 3 3 5 3" xfId="3018" xr:uid="{00000000-0005-0000-0000-00005C1D0000}"/>
    <cellStyle name="Normal 5 3 3 5 3 2" xfId="8248" xr:uid="{00000000-0005-0000-0000-00005D1D0000}"/>
    <cellStyle name="Normal 5 3 3 5 4" xfId="6750" xr:uid="{00000000-0005-0000-0000-00005E1D0000}"/>
    <cellStyle name="Normal 5 3 3 6" xfId="1461" xr:uid="{00000000-0005-0000-0000-00005F1D0000}"/>
    <cellStyle name="Normal 5 3 3 6 2" xfId="4484" xr:uid="{00000000-0005-0000-0000-0000601D0000}"/>
    <cellStyle name="Normal 5 3 3 6 2 2" xfId="9714" xr:uid="{00000000-0005-0000-0000-0000611D0000}"/>
    <cellStyle name="Normal 5 3 3 6 3" xfId="2960" xr:uid="{00000000-0005-0000-0000-0000621D0000}"/>
    <cellStyle name="Normal 5 3 3 6 3 2" xfId="8190" xr:uid="{00000000-0005-0000-0000-0000631D0000}"/>
    <cellStyle name="Normal 5 3 3 6 4" xfId="6692" xr:uid="{00000000-0005-0000-0000-0000641D0000}"/>
    <cellStyle name="Normal 5 3 3 7" xfId="754" xr:uid="{00000000-0005-0000-0000-0000651D0000}"/>
    <cellStyle name="Normal 5 3 3 7 2" xfId="3777" xr:uid="{00000000-0005-0000-0000-0000661D0000}"/>
    <cellStyle name="Normal 5 3 3 7 2 2" xfId="9007" xr:uid="{00000000-0005-0000-0000-0000671D0000}"/>
    <cellStyle name="Normal 5 3 3 7 3" xfId="5985" xr:uid="{00000000-0005-0000-0000-0000681D0000}"/>
    <cellStyle name="Normal 5 3 3 8" xfId="2253" xr:uid="{00000000-0005-0000-0000-0000691D0000}"/>
    <cellStyle name="Normal 5 3 3 8 2" xfId="7483" xr:uid="{00000000-0005-0000-0000-00006A1D0000}"/>
    <cellStyle name="Normal 5 3 3 9" xfId="5743" xr:uid="{00000000-0005-0000-0000-00006B1D0000}"/>
    <cellStyle name="Normal 5 3 4" xfId="514" xr:uid="{00000000-0005-0000-0000-00006C1D0000}"/>
    <cellStyle name="Normal 5 3 4 2" xfId="515" xr:uid="{00000000-0005-0000-0000-00006D1D0000}"/>
    <cellStyle name="Normal 5 3 4 2 2" xfId="516" xr:uid="{00000000-0005-0000-0000-00006E1D0000}"/>
    <cellStyle name="Normal 5 3 4 2 2 2" xfId="517" xr:uid="{00000000-0005-0000-0000-00006F1D0000}"/>
    <cellStyle name="Normal 5 3 4 2 2 2 2" xfId="2144" xr:uid="{00000000-0005-0000-0000-0000701D0000}"/>
    <cellStyle name="Normal 5 3 4 2 2 2 2 2" xfId="5167" xr:uid="{00000000-0005-0000-0000-0000711D0000}"/>
    <cellStyle name="Normal 5 3 4 2 2 2 2 2 2" xfId="10397" xr:uid="{00000000-0005-0000-0000-0000721D0000}"/>
    <cellStyle name="Normal 5 3 4 2 2 2 2 3" xfId="3643" xr:uid="{00000000-0005-0000-0000-0000731D0000}"/>
    <cellStyle name="Normal 5 3 4 2 2 2 2 3 2" xfId="8873" xr:uid="{00000000-0005-0000-0000-0000741D0000}"/>
    <cellStyle name="Normal 5 3 4 2 2 2 2 4" xfId="7375" xr:uid="{00000000-0005-0000-0000-0000751D0000}"/>
    <cellStyle name="Normal 5 3 4 2 2 2 3" xfId="1379" xr:uid="{00000000-0005-0000-0000-0000761D0000}"/>
    <cellStyle name="Normal 5 3 4 2 2 2 3 2" xfId="4402" xr:uid="{00000000-0005-0000-0000-0000771D0000}"/>
    <cellStyle name="Normal 5 3 4 2 2 2 3 2 2" xfId="9632" xr:uid="{00000000-0005-0000-0000-0000781D0000}"/>
    <cellStyle name="Normal 5 3 4 2 2 2 3 3" xfId="6610" xr:uid="{00000000-0005-0000-0000-0000791D0000}"/>
    <cellStyle name="Normal 5 3 4 2 2 2 4" xfId="2878" xr:uid="{00000000-0005-0000-0000-00007A1D0000}"/>
    <cellStyle name="Normal 5 3 4 2 2 2 4 2" xfId="8108" xr:uid="{00000000-0005-0000-0000-00007B1D0000}"/>
    <cellStyle name="Normal 5 3 4 2 2 2 5" xfId="5754" xr:uid="{00000000-0005-0000-0000-00007C1D0000}"/>
    <cellStyle name="Normal 5 3 4 2 2 3" xfId="1790" xr:uid="{00000000-0005-0000-0000-00007D1D0000}"/>
    <cellStyle name="Normal 5 3 4 2 2 3 2" xfId="4813" xr:uid="{00000000-0005-0000-0000-00007E1D0000}"/>
    <cellStyle name="Normal 5 3 4 2 2 3 2 2" xfId="10043" xr:uid="{00000000-0005-0000-0000-00007F1D0000}"/>
    <cellStyle name="Normal 5 3 4 2 2 3 3" xfId="3289" xr:uid="{00000000-0005-0000-0000-0000801D0000}"/>
    <cellStyle name="Normal 5 3 4 2 2 3 3 2" xfId="8519" xr:uid="{00000000-0005-0000-0000-0000811D0000}"/>
    <cellStyle name="Normal 5 3 4 2 2 3 4" xfId="7021" xr:uid="{00000000-0005-0000-0000-0000821D0000}"/>
    <cellStyle name="Normal 5 3 4 2 2 4" xfId="1025" xr:uid="{00000000-0005-0000-0000-0000831D0000}"/>
    <cellStyle name="Normal 5 3 4 2 2 4 2" xfId="4048" xr:uid="{00000000-0005-0000-0000-0000841D0000}"/>
    <cellStyle name="Normal 5 3 4 2 2 4 2 2" xfId="9278" xr:uid="{00000000-0005-0000-0000-0000851D0000}"/>
    <cellStyle name="Normal 5 3 4 2 2 4 3" xfId="6256" xr:uid="{00000000-0005-0000-0000-0000861D0000}"/>
    <cellStyle name="Normal 5 3 4 2 2 5" xfId="2524" xr:uid="{00000000-0005-0000-0000-0000871D0000}"/>
    <cellStyle name="Normal 5 3 4 2 2 5 2" xfId="7754" xr:uid="{00000000-0005-0000-0000-0000881D0000}"/>
    <cellStyle name="Normal 5 3 4 2 2 6" xfId="5753" xr:uid="{00000000-0005-0000-0000-0000891D0000}"/>
    <cellStyle name="Normal 5 3 4 2 3" xfId="518" xr:uid="{00000000-0005-0000-0000-00008A1D0000}"/>
    <cellStyle name="Normal 5 3 4 2 3 2" xfId="1967" xr:uid="{00000000-0005-0000-0000-00008B1D0000}"/>
    <cellStyle name="Normal 5 3 4 2 3 2 2" xfId="4990" xr:uid="{00000000-0005-0000-0000-00008C1D0000}"/>
    <cellStyle name="Normal 5 3 4 2 3 2 2 2" xfId="10220" xr:uid="{00000000-0005-0000-0000-00008D1D0000}"/>
    <cellStyle name="Normal 5 3 4 2 3 2 3" xfId="3466" xr:uid="{00000000-0005-0000-0000-00008E1D0000}"/>
    <cellStyle name="Normal 5 3 4 2 3 2 3 2" xfId="8696" xr:uid="{00000000-0005-0000-0000-00008F1D0000}"/>
    <cellStyle name="Normal 5 3 4 2 3 2 4" xfId="7198" xr:uid="{00000000-0005-0000-0000-0000901D0000}"/>
    <cellStyle name="Normal 5 3 4 2 3 3" xfId="1202" xr:uid="{00000000-0005-0000-0000-0000911D0000}"/>
    <cellStyle name="Normal 5 3 4 2 3 3 2" xfId="4225" xr:uid="{00000000-0005-0000-0000-0000921D0000}"/>
    <cellStyle name="Normal 5 3 4 2 3 3 2 2" xfId="9455" xr:uid="{00000000-0005-0000-0000-0000931D0000}"/>
    <cellStyle name="Normal 5 3 4 2 3 3 3" xfId="6433" xr:uid="{00000000-0005-0000-0000-0000941D0000}"/>
    <cellStyle name="Normal 5 3 4 2 3 4" xfId="2701" xr:uid="{00000000-0005-0000-0000-0000951D0000}"/>
    <cellStyle name="Normal 5 3 4 2 3 4 2" xfId="7931" xr:uid="{00000000-0005-0000-0000-0000961D0000}"/>
    <cellStyle name="Normal 5 3 4 2 3 5" xfId="5755" xr:uid="{00000000-0005-0000-0000-0000971D0000}"/>
    <cellStyle name="Normal 5 3 4 2 4" xfId="1613" xr:uid="{00000000-0005-0000-0000-0000981D0000}"/>
    <cellStyle name="Normal 5 3 4 2 4 2" xfId="4636" xr:uid="{00000000-0005-0000-0000-0000991D0000}"/>
    <cellStyle name="Normal 5 3 4 2 4 2 2" xfId="9866" xr:uid="{00000000-0005-0000-0000-00009A1D0000}"/>
    <cellStyle name="Normal 5 3 4 2 4 3" xfId="3112" xr:uid="{00000000-0005-0000-0000-00009B1D0000}"/>
    <cellStyle name="Normal 5 3 4 2 4 3 2" xfId="8342" xr:uid="{00000000-0005-0000-0000-00009C1D0000}"/>
    <cellStyle name="Normal 5 3 4 2 4 4" xfId="6844" xr:uid="{00000000-0005-0000-0000-00009D1D0000}"/>
    <cellStyle name="Normal 5 3 4 2 5" xfId="848" xr:uid="{00000000-0005-0000-0000-00009E1D0000}"/>
    <cellStyle name="Normal 5 3 4 2 5 2" xfId="3871" xr:uid="{00000000-0005-0000-0000-00009F1D0000}"/>
    <cellStyle name="Normal 5 3 4 2 5 2 2" xfId="9101" xr:uid="{00000000-0005-0000-0000-0000A01D0000}"/>
    <cellStyle name="Normal 5 3 4 2 5 3" xfId="6079" xr:uid="{00000000-0005-0000-0000-0000A11D0000}"/>
    <cellStyle name="Normal 5 3 4 2 6" xfId="2347" xr:uid="{00000000-0005-0000-0000-0000A21D0000}"/>
    <cellStyle name="Normal 5 3 4 2 6 2" xfId="7577" xr:uid="{00000000-0005-0000-0000-0000A31D0000}"/>
    <cellStyle name="Normal 5 3 4 2 7" xfId="5752" xr:uid="{00000000-0005-0000-0000-0000A41D0000}"/>
    <cellStyle name="Normal 5 3 4 3" xfId="519" xr:uid="{00000000-0005-0000-0000-0000A51D0000}"/>
    <cellStyle name="Normal 5 3 4 3 2" xfId="520" xr:uid="{00000000-0005-0000-0000-0000A61D0000}"/>
    <cellStyle name="Normal 5 3 4 3 2 2" xfId="2062" xr:uid="{00000000-0005-0000-0000-0000A71D0000}"/>
    <cellStyle name="Normal 5 3 4 3 2 2 2" xfId="5085" xr:uid="{00000000-0005-0000-0000-0000A81D0000}"/>
    <cellStyle name="Normal 5 3 4 3 2 2 2 2" xfId="10315" xr:uid="{00000000-0005-0000-0000-0000A91D0000}"/>
    <cellStyle name="Normal 5 3 4 3 2 2 3" xfId="3561" xr:uid="{00000000-0005-0000-0000-0000AA1D0000}"/>
    <cellStyle name="Normal 5 3 4 3 2 2 3 2" xfId="8791" xr:uid="{00000000-0005-0000-0000-0000AB1D0000}"/>
    <cellStyle name="Normal 5 3 4 3 2 2 4" xfId="7293" xr:uid="{00000000-0005-0000-0000-0000AC1D0000}"/>
    <cellStyle name="Normal 5 3 4 3 2 3" xfId="1297" xr:uid="{00000000-0005-0000-0000-0000AD1D0000}"/>
    <cellStyle name="Normal 5 3 4 3 2 3 2" xfId="4320" xr:uid="{00000000-0005-0000-0000-0000AE1D0000}"/>
    <cellStyle name="Normal 5 3 4 3 2 3 2 2" xfId="9550" xr:uid="{00000000-0005-0000-0000-0000AF1D0000}"/>
    <cellStyle name="Normal 5 3 4 3 2 3 3" xfId="6528" xr:uid="{00000000-0005-0000-0000-0000B01D0000}"/>
    <cellStyle name="Normal 5 3 4 3 2 4" xfId="2796" xr:uid="{00000000-0005-0000-0000-0000B11D0000}"/>
    <cellStyle name="Normal 5 3 4 3 2 4 2" xfId="8026" xr:uid="{00000000-0005-0000-0000-0000B21D0000}"/>
    <cellStyle name="Normal 5 3 4 3 2 5" xfId="5757" xr:uid="{00000000-0005-0000-0000-0000B31D0000}"/>
    <cellStyle name="Normal 5 3 4 3 3" xfId="1708" xr:uid="{00000000-0005-0000-0000-0000B41D0000}"/>
    <cellStyle name="Normal 5 3 4 3 3 2" xfId="4731" xr:uid="{00000000-0005-0000-0000-0000B51D0000}"/>
    <cellStyle name="Normal 5 3 4 3 3 2 2" xfId="9961" xr:uid="{00000000-0005-0000-0000-0000B61D0000}"/>
    <cellStyle name="Normal 5 3 4 3 3 3" xfId="3207" xr:uid="{00000000-0005-0000-0000-0000B71D0000}"/>
    <cellStyle name="Normal 5 3 4 3 3 3 2" xfId="8437" xr:uid="{00000000-0005-0000-0000-0000B81D0000}"/>
    <cellStyle name="Normal 5 3 4 3 3 4" xfId="6939" xr:uid="{00000000-0005-0000-0000-0000B91D0000}"/>
    <cellStyle name="Normal 5 3 4 3 4" xfId="943" xr:uid="{00000000-0005-0000-0000-0000BA1D0000}"/>
    <cellStyle name="Normal 5 3 4 3 4 2" xfId="3966" xr:uid="{00000000-0005-0000-0000-0000BB1D0000}"/>
    <cellStyle name="Normal 5 3 4 3 4 2 2" xfId="9196" xr:uid="{00000000-0005-0000-0000-0000BC1D0000}"/>
    <cellStyle name="Normal 5 3 4 3 4 3" xfId="6174" xr:uid="{00000000-0005-0000-0000-0000BD1D0000}"/>
    <cellStyle name="Normal 5 3 4 3 5" xfId="2442" xr:uid="{00000000-0005-0000-0000-0000BE1D0000}"/>
    <cellStyle name="Normal 5 3 4 3 5 2" xfId="7672" xr:uid="{00000000-0005-0000-0000-0000BF1D0000}"/>
    <cellStyle name="Normal 5 3 4 3 6" xfId="5756" xr:uid="{00000000-0005-0000-0000-0000C01D0000}"/>
    <cellStyle name="Normal 5 3 4 4" xfId="521" xr:uid="{00000000-0005-0000-0000-0000C11D0000}"/>
    <cellStyle name="Normal 5 3 4 4 2" xfId="1885" xr:uid="{00000000-0005-0000-0000-0000C21D0000}"/>
    <cellStyle name="Normal 5 3 4 4 2 2" xfId="4908" xr:uid="{00000000-0005-0000-0000-0000C31D0000}"/>
    <cellStyle name="Normal 5 3 4 4 2 2 2" xfId="10138" xr:uid="{00000000-0005-0000-0000-0000C41D0000}"/>
    <cellStyle name="Normal 5 3 4 4 2 3" xfId="3384" xr:uid="{00000000-0005-0000-0000-0000C51D0000}"/>
    <cellStyle name="Normal 5 3 4 4 2 3 2" xfId="8614" xr:uid="{00000000-0005-0000-0000-0000C61D0000}"/>
    <cellStyle name="Normal 5 3 4 4 2 4" xfId="7116" xr:uid="{00000000-0005-0000-0000-0000C71D0000}"/>
    <cellStyle name="Normal 5 3 4 4 3" xfId="1120" xr:uid="{00000000-0005-0000-0000-0000C81D0000}"/>
    <cellStyle name="Normal 5 3 4 4 3 2" xfId="4143" xr:uid="{00000000-0005-0000-0000-0000C91D0000}"/>
    <cellStyle name="Normal 5 3 4 4 3 2 2" xfId="9373" xr:uid="{00000000-0005-0000-0000-0000CA1D0000}"/>
    <cellStyle name="Normal 5 3 4 4 3 3" xfId="6351" xr:uid="{00000000-0005-0000-0000-0000CB1D0000}"/>
    <cellStyle name="Normal 5 3 4 4 4" xfId="2619" xr:uid="{00000000-0005-0000-0000-0000CC1D0000}"/>
    <cellStyle name="Normal 5 3 4 4 4 2" xfId="7849" xr:uid="{00000000-0005-0000-0000-0000CD1D0000}"/>
    <cellStyle name="Normal 5 3 4 4 5" xfId="5758" xr:uid="{00000000-0005-0000-0000-0000CE1D0000}"/>
    <cellStyle name="Normal 5 3 4 5" xfId="1531" xr:uid="{00000000-0005-0000-0000-0000CF1D0000}"/>
    <cellStyle name="Normal 5 3 4 5 2" xfId="4554" xr:uid="{00000000-0005-0000-0000-0000D01D0000}"/>
    <cellStyle name="Normal 5 3 4 5 2 2" xfId="9784" xr:uid="{00000000-0005-0000-0000-0000D11D0000}"/>
    <cellStyle name="Normal 5 3 4 5 3" xfId="3030" xr:uid="{00000000-0005-0000-0000-0000D21D0000}"/>
    <cellStyle name="Normal 5 3 4 5 3 2" xfId="8260" xr:uid="{00000000-0005-0000-0000-0000D31D0000}"/>
    <cellStyle name="Normal 5 3 4 5 4" xfId="6762" xr:uid="{00000000-0005-0000-0000-0000D41D0000}"/>
    <cellStyle name="Normal 5 3 4 6" xfId="1473" xr:uid="{00000000-0005-0000-0000-0000D51D0000}"/>
    <cellStyle name="Normal 5 3 4 6 2" xfId="4496" xr:uid="{00000000-0005-0000-0000-0000D61D0000}"/>
    <cellStyle name="Normal 5 3 4 6 2 2" xfId="9726" xr:uid="{00000000-0005-0000-0000-0000D71D0000}"/>
    <cellStyle name="Normal 5 3 4 6 3" xfId="2972" xr:uid="{00000000-0005-0000-0000-0000D81D0000}"/>
    <cellStyle name="Normal 5 3 4 6 3 2" xfId="8202" xr:uid="{00000000-0005-0000-0000-0000D91D0000}"/>
    <cellStyle name="Normal 5 3 4 6 4" xfId="6704" xr:uid="{00000000-0005-0000-0000-0000DA1D0000}"/>
    <cellStyle name="Normal 5 3 4 7" xfId="766" xr:uid="{00000000-0005-0000-0000-0000DB1D0000}"/>
    <cellStyle name="Normal 5 3 4 7 2" xfId="3789" xr:uid="{00000000-0005-0000-0000-0000DC1D0000}"/>
    <cellStyle name="Normal 5 3 4 7 2 2" xfId="9019" xr:uid="{00000000-0005-0000-0000-0000DD1D0000}"/>
    <cellStyle name="Normal 5 3 4 7 3" xfId="5997" xr:uid="{00000000-0005-0000-0000-0000DE1D0000}"/>
    <cellStyle name="Normal 5 3 4 8" xfId="2265" xr:uid="{00000000-0005-0000-0000-0000DF1D0000}"/>
    <cellStyle name="Normal 5 3 4 8 2" xfId="7495" xr:uid="{00000000-0005-0000-0000-0000E01D0000}"/>
    <cellStyle name="Normal 5 3 4 9" xfId="5751" xr:uid="{00000000-0005-0000-0000-0000E11D0000}"/>
    <cellStyle name="Normal 5 3 5" xfId="522" xr:uid="{00000000-0005-0000-0000-0000E21D0000}"/>
    <cellStyle name="Normal 5 3 5 2" xfId="523" xr:uid="{00000000-0005-0000-0000-0000E31D0000}"/>
    <cellStyle name="Normal 5 3 5 2 2" xfId="524" xr:uid="{00000000-0005-0000-0000-0000E41D0000}"/>
    <cellStyle name="Normal 5 3 5 2 2 2" xfId="525" xr:uid="{00000000-0005-0000-0000-0000E51D0000}"/>
    <cellStyle name="Normal 5 3 5 2 2 2 2" xfId="2154" xr:uid="{00000000-0005-0000-0000-0000E61D0000}"/>
    <cellStyle name="Normal 5 3 5 2 2 2 2 2" xfId="5177" xr:uid="{00000000-0005-0000-0000-0000E71D0000}"/>
    <cellStyle name="Normal 5 3 5 2 2 2 2 2 2" xfId="10407" xr:uid="{00000000-0005-0000-0000-0000E81D0000}"/>
    <cellStyle name="Normal 5 3 5 2 2 2 2 3" xfId="3653" xr:uid="{00000000-0005-0000-0000-0000E91D0000}"/>
    <cellStyle name="Normal 5 3 5 2 2 2 2 3 2" xfId="8883" xr:uid="{00000000-0005-0000-0000-0000EA1D0000}"/>
    <cellStyle name="Normal 5 3 5 2 2 2 2 4" xfId="7385" xr:uid="{00000000-0005-0000-0000-0000EB1D0000}"/>
    <cellStyle name="Normal 5 3 5 2 2 2 3" xfId="1389" xr:uid="{00000000-0005-0000-0000-0000EC1D0000}"/>
    <cellStyle name="Normal 5 3 5 2 2 2 3 2" xfId="4412" xr:uid="{00000000-0005-0000-0000-0000ED1D0000}"/>
    <cellStyle name="Normal 5 3 5 2 2 2 3 2 2" xfId="9642" xr:uid="{00000000-0005-0000-0000-0000EE1D0000}"/>
    <cellStyle name="Normal 5 3 5 2 2 2 3 3" xfId="6620" xr:uid="{00000000-0005-0000-0000-0000EF1D0000}"/>
    <cellStyle name="Normal 5 3 5 2 2 2 4" xfId="2888" xr:uid="{00000000-0005-0000-0000-0000F01D0000}"/>
    <cellStyle name="Normal 5 3 5 2 2 2 4 2" xfId="8118" xr:uid="{00000000-0005-0000-0000-0000F11D0000}"/>
    <cellStyle name="Normal 5 3 5 2 2 2 5" xfId="5762" xr:uid="{00000000-0005-0000-0000-0000F21D0000}"/>
    <cellStyle name="Normal 5 3 5 2 2 3" xfId="1800" xr:uid="{00000000-0005-0000-0000-0000F31D0000}"/>
    <cellStyle name="Normal 5 3 5 2 2 3 2" xfId="4823" xr:uid="{00000000-0005-0000-0000-0000F41D0000}"/>
    <cellStyle name="Normal 5 3 5 2 2 3 2 2" xfId="10053" xr:uid="{00000000-0005-0000-0000-0000F51D0000}"/>
    <cellStyle name="Normal 5 3 5 2 2 3 3" xfId="3299" xr:uid="{00000000-0005-0000-0000-0000F61D0000}"/>
    <cellStyle name="Normal 5 3 5 2 2 3 3 2" xfId="8529" xr:uid="{00000000-0005-0000-0000-0000F71D0000}"/>
    <cellStyle name="Normal 5 3 5 2 2 3 4" xfId="7031" xr:uid="{00000000-0005-0000-0000-0000F81D0000}"/>
    <cellStyle name="Normal 5 3 5 2 2 4" xfId="1035" xr:uid="{00000000-0005-0000-0000-0000F91D0000}"/>
    <cellStyle name="Normal 5 3 5 2 2 4 2" xfId="4058" xr:uid="{00000000-0005-0000-0000-0000FA1D0000}"/>
    <cellStyle name="Normal 5 3 5 2 2 4 2 2" xfId="9288" xr:uid="{00000000-0005-0000-0000-0000FB1D0000}"/>
    <cellStyle name="Normal 5 3 5 2 2 4 3" xfId="6266" xr:uid="{00000000-0005-0000-0000-0000FC1D0000}"/>
    <cellStyle name="Normal 5 3 5 2 2 5" xfId="2534" xr:uid="{00000000-0005-0000-0000-0000FD1D0000}"/>
    <cellStyle name="Normal 5 3 5 2 2 5 2" xfId="7764" xr:uid="{00000000-0005-0000-0000-0000FE1D0000}"/>
    <cellStyle name="Normal 5 3 5 2 2 6" xfId="5761" xr:uid="{00000000-0005-0000-0000-0000FF1D0000}"/>
    <cellStyle name="Normal 5 3 5 2 3" xfId="526" xr:uid="{00000000-0005-0000-0000-0000001E0000}"/>
    <cellStyle name="Normal 5 3 5 2 3 2" xfId="1977" xr:uid="{00000000-0005-0000-0000-0000011E0000}"/>
    <cellStyle name="Normal 5 3 5 2 3 2 2" xfId="5000" xr:uid="{00000000-0005-0000-0000-0000021E0000}"/>
    <cellStyle name="Normal 5 3 5 2 3 2 2 2" xfId="10230" xr:uid="{00000000-0005-0000-0000-0000031E0000}"/>
    <cellStyle name="Normal 5 3 5 2 3 2 3" xfId="3476" xr:uid="{00000000-0005-0000-0000-0000041E0000}"/>
    <cellStyle name="Normal 5 3 5 2 3 2 3 2" xfId="8706" xr:uid="{00000000-0005-0000-0000-0000051E0000}"/>
    <cellStyle name="Normal 5 3 5 2 3 2 4" xfId="7208" xr:uid="{00000000-0005-0000-0000-0000061E0000}"/>
    <cellStyle name="Normal 5 3 5 2 3 3" xfId="1212" xr:uid="{00000000-0005-0000-0000-0000071E0000}"/>
    <cellStyle name="Normal 5 3 5 2 3 3 2" xfId="4235" xr:uid="{00000000-0005-0000-0000-0000081E0000}"/>
    <cellStyle name="Normal 5 3 5 2 3 3 2 2" xfId="9465" xr:uid="{00000000-0005-0000-0000-0000091E0000}"/>
    <cellStyle name="Normal 5 3 5 2 3 3 3" xfId="6443" xr:uid="{00000000-0005-0000-0000-00000A1E0000}"/>
    <cellStyle name="Normal 5 3 5 2 3 4" xfId="2711" xr:uid="{00000000-0005-0000-0000-00000B1E0000}"/>
    <cellStyle name="Normal 5 3 5 2 3 4 2" xfId="7941" xr:uid="{00000000-0005-0000-0000-00000C1E0000}"/>
    <cellStyle name="Normal 5 3 5 2 3 5" xfId="5763" xr:uid="{00000000-0005-0000-0000-00000D1E0000}"/>
    <cellStyle name="Normal 5 3 5 2 4" xfId="1623" xr:uid="{00000000-0005-0000-0000-00000E1E0000}"/>
    <cellStyle name="Normal 5 3 5 2 4 2" xfId="4646" xr:uid="{00000000-0005-0000-0000-00000F1E0000}"/>
    <cellStyle name="Normal 5 3 5 2 4 2 2" xfId="9876" xr:uid="{00000000-0005-0000-0000-0000101E0000}"/>
    <cellStyle name="Normal 5 3 5 2 4 3" xfId="3122" xr:uid="{00000000-0005-0000-0000-0000111E0000}"/>
    <cellStyle name="Normal 5 3 5 2 4 3 2" xfId="8352" xr:uid="{00000000-0005-0000-0000-0000121E0000}"/>
    <cellStyle name="Normal 5 3 5 2 4 4" xfId="6854" xr:uid="{00000000-0005-0000-0000-0000131E0000}"/>
    <cellStyle name="Normal 5 3 5 2 5" xfId="858" xr:uid="{00000000-0005-0000-0000-0000141E0000}"/>
    <cellStyle name="Normal 5 3 5 2 5 2" xfId="3881" xr:uid="{00000000-0005-0000-0000-0000151E0000}"/>
    <cellStyle name="Normal 5 3 5 2 5 2 2" xfId="9111" xr:uid="{00000000-0005-0000-0000-0000161E0000}"/>
    <cellStyle name="Normal 5 3 5 2 5 3" xfId="6089" xr:uid="{00000000-0005-0000-0000-0000171E0000}"/>
    <cellStyle name="Normal 5 3 5 2 6" xfId="2357" xr:uid="{00000000-0005-0000-0000-0000181E0000}"/>
    <cellStyle name="Normal 5 3 5 2 6 2" xfId="7587" xr:uid="{00000000-0005-0000-0000-0000191E0000}"/>
    <cellStyle name="Normal 5 3 5 2 7" xfId="5760" xr:uid="{00000000-0005-0000-0000-00001A1E0000}"/>
    <cellStyle name="Normal 5 3 5 3" xfId="527" xr:uid="{00000000-0005-0000-0000-00001B1E0000}"/>
    <cellStyle name="Normal 5 3 5 3 2" xfId="528" xr:uid="{00000000-0005-0000-0000-00001C1E0000}"/>
    <cellStyle name="Normal 5 3 5 3 2 2" xfId="2072" xr:uid="{00000000-0005-0000-0000-00001D1E0000}"/>
    <cellStyle name="Normal 5 3 5 3 2 2 2" xfId="5095" xr:uid="{00000000-0005-0000-0000-00001E1E0000}"/>
    <cellStyle name="Normal 5 3 5 3 2 2 2 2" xfId="10325" xr:uid="{00000000-0005-0000-0000-00001F1E0000}"/>
    <cellStyle name="Normal 5 3 5 3 2 2 3" xfId="3571" xr:uid="{00000000-0005-0000-0000-0000201E0000}"/>
    <cellStyle name="Normal 5 3 5 3 2 2 3 2" xfId="8801" xr:uid="{00000000-0005-0000-0000-0000211E0000}"/>
    <cellStyle name="Normal 5 3 5 3 2 2 4" xfId="7303" xr:uid="{00000000-0005-0000-0000-0000221E0000}"/>
    <cellStyle name="Normal 5 3 5 3 2 3" xfId="1307" xr:uid="{00000000-0005-0000-0000-0000231E0000}"/>
    <cellStyle name="Normal 5 3 5 3 2 3 2" xfId="4330" xr:uid="{00000000-0005-0000-0000-0000241E0000}"/>
    <cellStyle name="Normal 5 3 5 3 2 3 2 2" xfId="9560" xr:uid="{00000000-0005-0000-0000-0000251E0000}"/>
    <cellStyle name="Normal 5 3 5 3 2 3 3" xfId="6538" xr:uid="{00000000-0005-0000-0000-0000261E0000}"/>
    <cellStyle name="Normal 5 3 5 3 2 4" xfId="2806" xr:uid="{00000000-0005-0000-0000-0000271E0000}"/>
    <cellStyle name="Normal 5 3 5 3 2 4 2" xfId="8036" xr:uid="{00000000-0005-0000-0000-0000281E0000}"/>
    <cellStyle name="Normal 5 3 5 3 2 5" xfId="5765" xr:uid="{00000000-0005-0000-0000-0000291E0000}"/>
    <cellStyle name="Normal 5 3 5 3 3" xfId="1718" xr:uid="{00000000-0005-0000-0000-00002A1E0000}"/>
    <cellStyle name="Normal 5 3 5 3 3 2" xfId="4741" xr:uid="{00000000-0005-0000-0000-00002B1E0000}"/>
    <cellStyle name="Normal 5 3 5 3 3 2 2" xfId="9971" xr:uid="{00000000-0005-0000-0000-00002C1E0000}"/>
    <cellStyle name="Normal 5 3 5 3 3 3" xfId="3217" xr:uid="{00000000-0005-0000-0000-00002D1E0000}"/>
    <cellStyle name="Normal 5 3 5 3 3 3 2" xfId="8447" xr:uid="{00000000-0005-0000-0000-00002E1E0000}"/>
    <cellStyle name="Normal 5 3 5 3 3 4" xfId="6949" xr:uid="{00000000-0005-0000-0000-00002F1E0000}"/>
    <cellStyle name="Normal 5 3 5 3 4" xfId="953" xr:uid="{00000000-0005-0000-0000-0000301E0000}"/>
    <cellStyle name="Normal 5 3 5 3 4 2" xfId="3976" xr:uid="{00000000-0005-0000-0000-0000311E0000}"/>
    <cellStyle name="Normal 5 3 5 3 4 2 2" xfId="9206" xr:uid="{00000000-0005-0000-0000-0000321E0000}"/>
    <cellStyle name="Normal 5 3 5 3 4 3" xfId="6184" xr:uid="{00000000-0005-0000-0000-0000331E0000}"/>
    <cellStyle name="Normal 5 3 5 3 5" xfId="2452" xr:uid="{00000000-0005-0000-0000-0000341E0000}"/>
    <cellStyle name="Normal 5 3 5 3 5 2" xfId="7682" xr:uid="{00000000-0005-0000-0000-0000351E0000}"/>
    <cellStyle name="Normal 5 3 5 3 6" xfId="5764" xr:uid="{00000000-0005-0000-0000-0000361E0000}"/>
    <cellStyle name="Normal 5 3 5 4" xfId="529" xr:uid="{00000000-0005-0000-0000-0000371E0000}"/>
    <cellStyle name="Normal 5 3 5 4 2" xfId="1895" xr:uid="{00000000-0005-0000-0000-0000381E0000}"/>
    <cellStyle name="Normal 5 3 5 4 2 2" xfId="4918" xr:uid="{00000000-0005-0000-0000-0000391E0000}"/>
    <cellStyle name="Normal 5 3 5 4 2 2 2" xfId="10148" xr:uid="{00000000-0005-0000-0000-00003A1E0000}"/>
    <cellStyle name="Normal 5 3 5 4 2 3" xfId="3394" xr:uid="{00000000-0005-0000-0000-00003B1E0000}"/>
    <cellStyle name="Normal 5 3 5 4 2 3 2" xfId="8624" xr:uid="{00000000-0005-0000-0000-00003C1E0000}"/>
    <cellStyle name="Normal 5 3 5 4 2 4" xfId="7126" xr:uid="{00000000-0005-0000-0000-00003D1E0000}"/>
    <cellStyle name="Normal 5 3 5 4 3" xfId="1130" xr:uid="{00000000-0005-0000-0000-00003E1E0000}"/>
    <cellStyle name="Normal 5 3 5 4 3 2" xfId="4153" xr:uid="{00000000-0005-0000-0000-00003F1E0000}"/>
    <cellStyle name="Normal 5 3 5 4 3 2 2" xfId="9383" xr:uid="{00000000-0005-0000-0000-0000401E0000}"/>
    <cellStyle name="Normal 5 3 5 4 3 3" xfId="6361" xr:uid="{00000000-0005-0000-0000-0000411E0000}"/>
    <cellStyle name="Normal 5 3 5 4 4" xfId="2629" xr:uid="{00000000-0005-0000-0000-0000421E0000}"/>
    <cellStyle name="Normal 5 3 5 4 4 2" xfId="7859" xr:uid="{00000000-0005-0000-0000-0000431E0000}"/>
    <cellStyle name="Normal 5 3 5 4 5" xfId="5766" xr:uid="{00000000-0005-0000-0000-0000441E0000}"/>
    <cellStyle name="Normal 5 3 5 5" xfId="1541" xr:uid="{00000000-0005-0000-0000-0000451E0000}"/>
    <cellStyle name="Normal 5 3 5 5 2" xfId="4564" xr:uid="{00000000-0005-0000-0000-0000461E0000}"/>
    <cellStyle name="Normal 5 3 5 5 2 2" xfId="9794" xr:uid="{00000000-0005-0000-0000-0000471E0000}"/>
    <cellStyle name="Normal 5 3 5 5 3" xfId="3040" xr:uid="{00000000-0005-0000-0000-0000481E0000}"/>
    <cellStyle name="Normal 5 3 5 5 3 2" xfId="8270" xr:uid="{00000000-0005-0000-0000-0000491E0000}"/>
    <cellStyle name="Normal 5 3 5 5 4" xfId="6772" xr:uid="{00000000-0005-0000-0000-00004A1E0000}"/>
    <cellStyle name="Normal 5 3 5 6" xfId="1483" xr:uid="{00000000-0005-0000-0000-00004B1E0000}"/>
    <cellStyle name="Normal 5 3 5 6 2" xfId="4506" xr:uid="{00000000-0005-0000-0000-00004C1E0000}"/>
    <cellStyle name="Normal 5 3 5 6 2 2" xfId="9736" xr:uid="{00000000-0005-0000-0000-00004D1E0000}"/>
    <cellStyle name="Normal 5 3 5 6 3" xfId="2982" xr:uid="{00000000-0005-0000-0000-00004E1E0000}"/>
    <cellStyle name="Normal 5 3 5 6 3 2" xfId="8212" xr:uid="{00000000-0005-0000-0000-00004F1E0000}"/>
    <cellStyle name="Normal 5 3 5 6 4" xfId="6714" xr:uid="{00000000-0005-0000-0000-0000501E0000}"/>
    <cellStyle name="Normal 5 3 5 7" xfId="776" xr:uid="{00000000-0005-0000-0000-0000511E0000}"/>
    <cellStyle name="Normal 5 3 5 7 2" xfId="3799" xr:uid="{00000000-0005-0000-0000-0000521E0000}"/>
    <cellStyle name="Normal 5 3 5 7 2 2" xfId="9029" xr:uid="{00000000-0005-0000-0000-0000531E0000}"/>
    <cellStyle name="Normal 5 3 5 7 3" xfId="6007" xr:uid="{00000000-0005-0000-0000-0000541E0000}"/>
    <cellStyle name="Normal 5 3 5 8" xfId="2275" xr:uid="{00000000-0005-0000-0000-0000551E0000}"/>
    <cellStyle name="Normal 5 3 5 8 2" xfId="7505" xr:uid="{00000000-0005-0000-0000-0000561E0000}"/>
    <cellStyle name="Normal 5 3 5 9" xfId="5759" xr:uid="{00000000-0005-0000-0000-0000571E0000}"/>
    <cellStyle name="Normal 5 3 6" xfId="530" xr:uid="{00000000-0005-0000-0000-0000581E0000}"/>
    <cellStyle name="Normal 5 3 6 2" xfId="531" xr:uid="{00000000-0005-0000-0000-0000591E0000}"/>
    <cellStyle name="Normal 5 3 6 2 2" xfId="532" xr:uid="{00000000-0005-0000-0000-00005A1E0000}"/>
    <cellStyle name="Normal 5 3 6 2 2 2" xfId="2085" xr:uid="{00000000-0005-0000-0000-00005B1E0000}"/>
    <cellStyle name="Normal 5 3 6 2 2 2 2" xfId="5108" xr:uid="{00000000-0005-0000-0000-00005C1E0000}"/>
    <cellStyle name="Normal 5 3 6 2 2 2 2 2" xfId="10338" xr:uid="{00000000-0005-0000-0000-00005D1E0000}"/>
    <cellStyle name="Normal 5 3 6 2 2 2 3" xfId="3584" xr:uid="{00000000-0005-0000-0000-00005E1E0000}"/>
    <cellStyle name="Normal 5 3 6 2 2 2 3 2" xfId="8814" xr:uid="{00000000-0005-0000-0000-00005F1E0000}"/>
    <cellStyle name="Normal 5 3 6 2 2 2 4" xfId="7316" xr:uid="{00000000-0005-0000-0000-0000601E0000}"/>
    <cellStyle name="Normal 5 3 6 2 2 3" xfId="1320" xr:uid="{00000000-0005-0000-0000-0000611E0000}"/>
    <cellStyle name="Normal 5 3 6 2 2 3 2" xfId="4343" xr:uid="{00000000-0005-0000-0000-0000621E0000}"/>
    <cellStyle name="Normal 5 3 6 2 2 3 2 2" xfId="9573" xr:uid="{00000000-0005-0000-0000-0000631E0000}"/>
    <cellStyle name="Normal 5 3 6 2 2 3 3" xfId="6551" xr:uid="{00000000-0005-0000-0000-0000641E0000}"/>
    <cellStyle name="Normal 5 3 6 2 2 4" xfId="2819" xr:uid="{00000000-0005-0000-0000-0000651E0000}"/>
    <cellStyle name="Normal 5 3 6 2 2 4 2" xfId="8049" xr:uid="{00000000-0005-0000-0000-0000661E0000}"/>
    <cellStyle name="Normal 5 3 6 2 2 5" xfId="5769" xr:uid="{00000000-0005-0000-0000-0000671E0000}"/>
    <cellStyle name="Normal 5 3 6 2 3" xfId="1731" xr:uid="{00000000-0005-0000-0000-0000681E0000}"/>
    <cellStyle name="Normal 5 3 6 2 3 2" xfId="4754" xr:uid="{00000000-0005-0000-0000-0000691E0000}"/>
    <cellStyle name="Normal 5 3 6 2 3 2 2" xfId="9984" xr:uid="{00000000-0005-0000-0000-00006A1E0000}"/>
    <cellStyle name="Normal 5 3 6 2 3 3" xfId="3230" xr:uid="{00000000-0005-0000-0000-00006B1E0000}"/>
    <cellStyle name="Normal 5 3 6 2 3 3 2" xfId="8460" xr:uid="{00000000-0005-0000-0000-00006C1E0000}"/>
    <cellStyle name="Normal 5 3 6 2 3 4" xfId="6962" xr:uid="{00000000-0005-0000-0000-00006D1E0000}"/>
    <cellStyle name="Normal 5 3 6 2 4" xfId="966" xr:uid="{00000000-0005-0000-0000-00006E1E0000}"/>
    <cellStyle name="Normal 5 3 6 2 4 2" xfId="3989" xr:uid="{00000000-0005-0000-0000-00006F1E0000}"/>
    <cellStyle name="Normal 5 3 6 2 4 2 2" xfId="9219" xr:uid="{00000000-0005-0000-0000-0000701E0000}"/>
    <cellStyle name="Normal 5 3 6 2 4 3" xfId="6197" xr:uid="{00000000-0005-0000-0000-0000711E0000}"/>
    <cellStyle name="Normal 5 3 6 2 5" xfId="2465" xr:uid="{00000000-0005-0000-0000-0000721E0000}"/>
    <cellStyle name="Normal 5 3 6 2 5 2" xfId="7695" xr:uid="{00000000-0005-0000-0000-0000731E0000}"/>
    <cellStyle name="Normal 5 3 6 2 6" xfId="5768" xr:uid="{00000000-0005-0000-0000-0000741E0000}"/>
    <cellStyle name="Normal 5 3 6 3" xfId="533" xr:uid="{00000000-0005-0000-0000-0000751E0000}"/>
    <cellStyle name="Normal 5 3 6 3 2" xfId="1908" xr:uid="{00000000-0005-0000-0000-0000761E0000}"/>
    <cellStyle name="Normal 5 3 6 3 2 2" xfId="4931" xr:uid="{00000000-0005-0000-0000-0000771E0000}"/>
    <cellStyle name="Normal 5 3 6 3 2 2 2" xfId="10161" xr:uid="{00000000-0005-0000-0000-0000781E0000}"/>
    <cellStyle name="Normal 5 3 6 3 2 3" xfId="3407" xr:uid="{00000000-0005-0000-0000-0000791E0000}"/>
    <cellStyle name="Normal 5 3 6 3 2 3 2" xfId="8637" xr:uid="{00000000-0005-0000-0000-00007A1E0000}"/>
    <cellStyle name="Normal 5 3 6 3 2 4" xfId="7139" xr:uid="{00000000-0005-0000-0000-00007B1E0000}"/>
    <cellStyle name="Normal 5 3 6 3 3" xfId="1143" xr:uid="{00000000-0005-0000-0000-00007C1E0000}"/>
    <cellStyle name="Normal 5 3 6 3 3 2" xfId="4166" xr:uid="{00000000-0005-0000-0000-00007D1E0000}"/>
    <cellStyle name="Normal 5 3 6 3 3 2 2" xfId="9396" xr:uid="{00000000-0005-0000-0000-00007E1E0000}"/>
    <cellStyle name="Normal 5 3 6 3 3 3" xfId="6374" xr:uid="{00000000-0005-0000-0000-00007F1E0000}"/>
    <cellStyle name="Normal 5 3 6 3 4" xfId="2642" xr:uid="{00000000-0005-0000-0000-0000801E0000}"/>
    <cellStyle name="Normal 5 3 6 3 4 2" xfId="7872" xr:uid="{00000000-0005-0000-0000-0000811E0000}"/>
    <cellStyle name="Normal 5 3 6 3 5" xfId="5770" xr:uid="{00000000-0005-0000-0000-0000821E0000}"/>
    <cellStyle name="Normal 5 3 6 4" xfId="1554" xr:uid="{00000000-0005-0000-0000-0000831E0000}"/>
    <cellStyle name="Normal 5 3 6 4 2" xfId="4577" xr:uid="{00000000-0005-0000-0000-0000841E0000}"/>
    <cellStyle name="Normal 5 3 6 4 2 2" xfId="9807" xr:uid="{00000000-0005-0000-0000-0000851E0000}"/>
    <cellStyle name="Normal 5 3 6 4 3" xfId="3053" xr:uid="{00000000-0005-0000-0000-0000861E0000}"/>
    <cellStyle name="Normal 5 3 6 4 3 2" xfId="8283" xr:uid="{00000000-0005-0000-0000-0000871E0000}"/>
    <cellStyle name="Normal 5 3 6 4 4" xfId="6785" xr:uid="{00000000-0005-0000-0000-0000881E0000}"/>
    <cellStyle name="Normal 5 3 6 5" xfId="789" xr:uid="{00000000-0005-0000-0000-0000891E0000}"/>
    <cellStyle name="Normal 5 3 6 5 2" xfId="3812" xr:uid="{00000000-0005-0000-0000-00008A1E0000}"/>
    <cellStyle name="Normal 5 3 6 5 2 2" xfId="9042" xr:uid="{00000000-0005-0000-0000-00008B1E0000}"/>
    <cellStyle name="Normal 5 3 6 5 3" xfId="6020" xr:uid="{00000000-0005-0000-0000-00008C1E0000}"/>
    <cellStyle name="Normal 5 3 6 6" xfId="2288" xr:uid="{00000000-0005-0000-0000-00008D1E0000}"/>
    <cellStyle name="Normal 5 3 6 6 2" xfId="7518" xr:uid="{00000000-0005-0000-0000-00008E1E0000}"/>
    <cellStyle name="Normal 5 3 6 7" xfId="5767" xr:uid="{00000000-0005-0000-0000-00008F1E0000}"/>
    <cellStyle name="Normal 5 3 7" xfId="534" xr:uid="{00000000-0005-0000-0000-0000901E0000}"/>
    <cellStyle name="Normal 5 3 7 2" xfId="535" xr:uid="{00000000-0005-0000-0000-0000911E0000}"/>
    <cellStyle name="Normal 5 3 7 2 2" xfId="536" xr:uid="{00000000-0005-0000-0000-0000921E0000}"/>
    <cellStyle name="Normal 5 3 7 2 2 2" xfId="2097" xr:uid="{00000000-0005-0000-0000-0000931E0000}"/>
    <cellStyle name="Normal 5 3 7 2 2 2 2" xfId="5120" xr:uid="{00000000-0005-0000-0000-0000941E0000}"/>
    <cellStyle name="Normal 5 3 7 2 2 2 2 2" xfId="10350" xr:uid="{00000000-0005-0000-0000-0000951E0000}"/>
    <cellStyle name="Normal 5 3 7 2 2 2 3" xfId="3596" xr:uid="{00000000-0005-0000-0000-0000961E0000}"/>
    <cellStyle name="Normal 5 3 7 2 2 2 3 2" xfId="8826" xr:uid="{00000000-0005-0000-0000-0000971E0000}"/>
    <cellStyle name="Normal 5 3 7 2 2 2 4" xfId="7328" xr:uid="{00000000-0005-0000-0000-0000981E0000}"/>
    <cellStyle name="Normal 5 3 7 2 2 3" xfId="1332" xr:uid="{00000000-0005-0000-0000-0000991E0000}"/>
    <cellStyle name="Normal 5 3 7 2 2 3 2" xfId="4355" xr:uid="{00000000-0005-0000-0000-00009A1E0000}"/>
    <cellStyle name="Normal 5 3 7 2 2 3 2 2" xfId="9585" xr:uid="{00000000-0005-0000-0000-00009B1E0000}"/>
    <cellStyle name="Normal 5 3 7 2 2 3 3" xfId="6563" xr:uid="{00000000-0005-0000-0000-00009C1E0000}"/>
    <cellStyle name="Normal 5 3 7 2 2 4" xfId="2831" xr:uid="{00000000-0005-0000-0000-00009D1E0000}"/>
    <cellStyle name="Normal 5 3 7 2 2 4 2" xfId="8061" xr:uid="{00000000-0005-0000-0000-00009E1E0000}"/>
    <cellStyle name="Normal 5 3 7 2 2 5" xfId="5773" xr:uid="{00000000-0005-0000-0000-00009F1E0000}"/>
    <cellStyle name="Normal 5 3 7 2 3" xfId="1743" xr:uid="{00000000-0005-0000-0000-0000A01E0000}"/>
    <cellStyle name="Normal 5 3 7 2 3 2" xfId="4766" xr:uid="{00000000-0005-0000-0000-0000A11E0000}"/>
    <cellStyle name="Normal 5 3 7 2 3 2 2" xfId="9996" xr:uid="{00000000-0005-0000-0000-0000A21E0000}"/>
    <cellStyle name="Normal 5 3 7 2 3 3" xfId="3242" xr:uid="{00000000-0005-0000-0000-0000A31E0000}"/>
    <cellStyle name="Normal 5 3 7 2 3 3 2" xfId="8472" xr:uid="{00000000-0005-0000-0000-0000A41E0000}"/>
    <cellStyle name="Normal 5 3 7 2 3 4" xfId="6974" xr:uid="{00000000-0005-0000-0000-0000A51E0000}"/>
    <cellStyle name="Normal 5 3 7 2 4" xfId="978" xr:uid="{00000000-0005-0000-0000-0000A61E0000}"/>
    <cellStyle name="Normal 5 3 7 2 4 2" xfId="4001" xr:uid="{00000000-0005-0000-0000-0000A71E0000}"/>
    <cellStyle name="Normal 5 3 7 2 4 2 2" xfId="9231" xr:uid="{00000000-0005-0000-0000-0000A81E0000}"/>
    <cellStyle name="Normal 5 3 7 2 4 3" xfId="6209" xr:uid="{00000000-0005-0000-0000-0000A91E0000}"/>
    <cellStyle name="Normal 5 3 7 2 5" xfId="2477" xr:uid="{00000000-0005-0000-0000-0000AA1E0000}"/>
    <cellStyle name="Normal 5 3 7 2 5 2" xfId="7707" xr:uid="{00000000-0005-0000-0000-0000AB1E0000}"/>
    <cellStyle name="Normal 5 3 7 2 6" xfId="5772" xr:uid="{00000000-0005-0000-0000-0000AC1E0000}"/>
    <cellStyle name="Normal 5 3 7 3" xfId="537" xr:uid="{00000000-0005-0000-0000-0000AD1E0000}"/>
    <cellStyle name="Normal 5 3 7 3 2" xfId="1920" xr:uid="{00000000-0005-0000-0000-0000AE1E0000}"/>
    <cellStyle name="Normal 5 3 7 3 2 2" xfId="4943" xr:uid="{00000000-0005-0000-0000-0000AF1E0000}"/>
    <cellStyle name="Normal 5 3 7 3 2 2 2" xfId="10173" xr:uid="{00000000-0005-0000-0000-0000B01E0000}"/>
    <cellStyle name="Normal 5 3 7 3 2 3" xfId="3419" xr:uid="{00000000-0005-0000-0000-0000B11E0000}"/>
    <cellStyle name="Normal 5 3 7 3 2 3 2" xfId="8649" xr:uid="{00000000-0005-0000-0000-0000B21E0000}"/>
    <cellStyle name="Normal 5 3 7 3 2 4" xfId="7151" xr:uid="{00000000-0005-0000-0000-0000B31E0000}"/>
    <cellStyle name="Normal 5 3 7 3 3" xfId="1155" xr:uid="{00000000-0005-0000-0000-0000B41E0000}"/>
    <cellStyle name="Normal 5 3 7 3 3 2" xfId="4178" xr:uid="{00000000-0005-0000-0000-0000B51E0000}"/>
    <cellStyle name="Normal 5 3 7 3 3 2 2" xfId="9408" xr:uid="{00000000-0005-0000-0000-0000B61E0000}"/>
    <cellStyle name="Normal 5 3 7 3 3 3" xfId="6386" xr:uid="{00000000-0005-0000-0000-0000B71E0000}"/>
    <cellStyle name="Normal 5 3 7 3 4" xfId="2654" xr:uid="{00000000-0005-0000-0000-0000B81E0000}"/>
    <cellStyle name="Normal 5 3 7 3 4 2" xfId="7884" xr:uid="{00000000-0005-0000-0000-0000B91E0000}"/>
    <cellStyle name="Normal 5 3 7 3 5" xfId="5774" xr:uid="{00000000-0005-0000-0000-0000BA1E0000}"/>
    <cellStyle name="Normal 5 3 7 4" xfId="1566" xr:uid="{00000000-0005-0000-0000-0000BB1E0000}"/>
    <cellStyle name="Normal 5 3 7 4 2" xfId="4589" xr:uid="{00000000-0005-0000-0000-0000BC1E0000}"/>
    <cellStyle name="Normal 5 3 7 4 2 2" xfId="9819" xr:uid="{00000000-0005-0000-0000-0000BD1E0000}"/>
    <cellStyle name="Normal 5 3 7 4 3" xfId="3065" xr:uid="{00000000-0005-0000-0000-0000BE1E0000}"/>
    <cellStyle name="Normal 5 3 7 4 3 2" xfId="8295" xr:uid="{00000000-0005-0000-0000-0000BF1E0000}"/>
    <cellStyle name="Normal 5 3 7 4 4" xfId="6797" xr:uid="{00000000-0005-0000-0000-0000C01E0000}"/>
    <cellStyle name="Normal 5 3 7 5" xfId="801" xr:uid="{00000000-0005-0000-0000-0000C11E0000}"/>
    <cellStyle name="Normal 5 3 7 5 2" xfId="3824" xr:uid="{00000000-0005-0000-0000-0000C21E0000}"/>
    <cellStyle name="Normal 5 3 7 5 2 2" xfId="9054" xr:uid="{00000000-0005-0000-0000-0000C31E0000}"/>
    <cellStyle name="Normal 5 3 7 5 3" xfId="6032" xr:uid="{00000000-0005-0000-0000-0000C41E0000}"/>
    <cellStyle name="Normal 5 3 7 6" xfId="2300" xr:uid="{00000000-0005-0000-0000-0000C51E0000}"/>
    <cellStyle name="Normal 5 3 7 6 2" xfId="7530" xr:uid="{00000000-0005-0000-0000-0000C61E0000}"/>
    <cellStyle name="Normal 5 3 7 7" xfId="5771" xr:uid="{00000000-0005-0000-0000-0000C71E0000}"/>
    <cellStyle name="Normal 5 3 8" xfId="538" xr:uid="{00000000-0005-0000-0000-0000C81E0000}"/>
    <cellStyle name="Normal 5 3 8 2" xfId="539" xr:uid="{00000000-0005-0000-0000-0000C91E0000}"/>
    <cellStyle name="Normal 5 3 8 2 2" xfId="540" xr:uid="{00000000-0005-0000-0000-0000CA1E0000}"/>
    <cellStyle name="Normal 5 3 8 2 2 2" xfId="2107" xr:uid="{00000000-0005-0000-0000-0000CB1E0000}"/>
    <cellStyle name="Normal 5 3 8 2 2 2 2" xfId="5130" xr:uid="{00000000-0005-0000-0000-0000CC1E0000}"/>
    <cellStyle name="Normal 5 3 8 2 2 2 2 2" xfId="10360" xr:uid="{00000000-0005-0000-0000-0000CD1E0000}"/>
    <cellStyle name="Normal 5 3 8 2 2 2 3" xfId="3606" xr:uid="{00000000-0005-0000-0000-0000CE1E0000}"/>
    <cellStyle name="Normal 5 3 8 2 2 2 3 2" xfId="8836" xr:uid="{00000000-0005-0000-0000-0000CF1E0000}"/>
    <cellStyle name="Normal 5 3 8 2 2 2 4" xfId="7338" xr:uid="{00000000-0005-0000-0000-0000D01E0000}"/>
    <cellStyle name="Normal 5 3 8 2 2 3" xfId="1342" xr:uid="{00000000-0005-0000-0000-0000D11E0000}"/>
    <cellStyle name="Normal 5 3 8 2 2 3 2" xfId="4365" xr:uid="{00000000-0005-0000-0000-0000D21E0000}"/>
    <cellStyle name="Normal 5 3 8 2 2 3 2 2" xfId="9595" xr:uid="{00000000-0005-0000-0000-0000D31E0000}"/>
    <cellStyle name="Normal 5 3 8 2 2 3 3" xfId="6573" xr:uid="{00000000-0005-0000-0000-0000D41E0000}"/>
    <cellStyle name="Normal 5 3 8 2 2 4" xfId="2841" xr:uid="{00000000-0005-0000-0000-0000D51E0000}"/>
    <cellStyle name="Normal 5 3 8 2 2 4 2" xfId="8071" xr:uid="{00000000-0005-0000-0000-0000D61E0000}"/>
    <cellStyle name="Normal 5 3 8 2 2 5" xfId="5777" xr:uid="{00000000-0005-0000-0000-0000D71E0000}"/>
    <cellStyle name="Normal 5 3 8 2 3" xfId="1753" xr:uid="{00000000-0005-0000-0000-0000D81E0000}"/>
    <cellStyle name="Normal 5 3 8 2 3 2" xfId="4776" xr:uid="{00000000-0005-0000-0000-0000D91E0000}"/>
    <cellStyle name="Normal 5 3 8 2 3 2 2" xfId="10006" xr:uid="{00000000-0005-0000-0000-0000DA1E0000}"/>
    <cellStyle name="Normal 5 3 8 2 3 3" xfId="3252" xr:uid="{00000000-0005-0000-0000-0000DB1E0000}"/>
    <cellStyle name="Normal 5 3 8 2 3 3 2" xfId="8482" xr:uid="{00000000-0005-0000-0000-0000DC1E0000}"/>
    <cellStyle name="Normal 5 3 8 2 3 4" xfId="6984" xr:uid="{00000000-0005-0000-0000-0000DD1E0000}"/>
    <cellStyle name="Normal 5 3 8 2 4" xfId="988" xr:uid="{00000000-0005-0000-0000-0000DE1E0000}"/>
    <cellStyle name="Normal 5 3 8 2 4 2" xfId="4011" xr:uid="{00000000-0005-0000-0000-0000DF1E0000}"/>
    <cellStyle name="Normal 5 3 8 2 4 2 2" xfId="9241" xr:uid="{00000000-0005-0000-0000-0000E01E0000}"/>
    <cellStyle name="Normal 5 3 8 2 4 3" xfId="6219" xr:uid="{00000000-0005-0000-0000-0000E11E0000}"/>
    <cellStyle name="Normal 5 3 8 2 5" xfId="2487" xr:uid="{00000000-0005-0000-0000-0000E21E0000}"/>
    <cellStyle name="Normal 5 3 8 2 5 2" xfId="7717" xr:uid="{00000000-0005-0000-0000-0000E31E0000}"/>
    <cellStyle name="Normal 5 3 8 2 6" xfId="5776" xr:uid="{00000000-0005-0000-0000-0000E41E0000}"/>
    <cellStyle name="Normal 5 3 8 3" xfId="541" xr:uid="{00000000-0005-0000-0000-0000E51E0000}"/>
    <cellStyle name="Normal 5 3 8 3 2" xfId="1930" xr:uid="{00000000-0005-0000-0000-0000E61E0000}"/>
    <cellStyle name="Normal 5 3 8 3 2 2" xfId="4953" xr:uid="{00000000-0005-0000-0000-0000E71E0000}"/>
    <cellStyle name="Normal 5 3 8 3 2 2 2" xfId="10183" xr:uid="{00000000-0005-0000-0000-0000E81E0000}"/>
    <cellStyle name="Normal 5 3 8 3 2 3" xfId="3429" xr:uid="{00000000-0005-0000-0000-0000E91E0000}"/>
    <cellStyle name="Normal 5 3 8 3 2 3 2" xfId="8659" xr:uid="{00000000-0005-0000-0000-0000EA1E0000}"/>
    <cellStyle name="Normal 5 3 8 3 2 4" xfId="7161" xr:uid="{00000000-0005-0000-0000-0000EB1E0000}"/>
    <cellStyle name="Normal 5 3 8 3 3" xfId="1165" xr:uid="{00000000-0005-0000-0000-0000EC1E0000}"/>
    <cellStyle name="Normal 5 3 8 3 3 2" xfId="4188" xr:uid="{00000000-0005-0000-0000-0000ED1E0000}"/>
    <cellStyle name="Normal 5 3 8 3 3 2 2" xfId="9418" xr:uid="{00000000-0005-0000-0000-0000EE1E0000}"/>
    <cellStyle name="Normal 5 3 8 3 3 3" xfId="6396" xr:uid="{00000000-0005-0000-0000-0000EF1E0000}"/>
    <cellStyle name="Normal 5 3 8 3 4" xfId="2664" xr:uid="{00000000-0005-0000-0000-0000F01E0000}"/>
    <cellStyle name="Normal 5 3 8 3 4 2" xfId="7894" xr:uid="{00000000-0005-0000-0000-0000F11E0000}"/>
    <cellStyle name="Normal 5 3 8 3 5" xfId="5778" xr:uid="{00000000-0005-0000-0000-0000F21E0000}"/>
    <cellStyle name="Normal 5 3 8 4" xfId="1576" xr:uid="{00000000-0005-0000-0000-0000F31E0000}"/>
    <cellStyle name="Normal 5 3 8 4 2" xfId="4599" xr:uid="{00000000-0005-0000-0000-0000F41E0000}"/>
    <cellStyle name="Normal 5 3 8 4 2 2" xfId="9829" xr:uid="{00000000-0005-0000-0000-0000F51E0000}"/>
    <cellStyle name="Normal 5 3 8 4 3" xfId="3075" xr:uid="{00000000-0005-0000-0000-0000F61E0000}"/>
    <cellStyle name="Normal 5 3 8 4 3 2" xfId="8305" xr:uid="{00000000-0005-0000-0000-0000F71E0000}"/>
    <cellStyle name="Normal 5 3 8 4 4" xfId="6807" xr:uid="{00000000-0005-0000-0000-0000F81E0000}"/>
    <cellStyle name="Normal 5 3 8 5" xfId="811" xr:uid="{00000000-0005-0000-0000-0000F91E0000}"/>
    <cellStyle name="Normal 5 3 8 5 2" xfId="3834" xr:uid="{00000000-0005-0000-0000-0000FA1E0000}"/>
    <cellStyle name="Normal 5 3 8 5 2 2" xfId="9064" xr:uid="{00000000-0005-0000-0000-0000FB1E0000}"/>
    <cellStyle name="Normal 5 3 8 5 3" xfId="6042" xr:uid="{00000000-0005-0000-0000-0000FC1E0000}"/>
    <cellStyle name="Normal 5 3 8 6" xfId="2310" xr:uid="{00000000-0005-0000-0000-0000FD1E0000}"/>
    <cellStyle name="Normal 5 3 8 6 2" xfId="7540" xr:uid="{00000000-0005-0000-0000-0000FE1E0000}"/>
    <cellStyle name="Normal 5 3 8 7" xfId="5775" xr:uid="{00000000-0005-0000-0000-0000FF1E0000}"/>
    <cellStyle name="Normal 5 3 9" xfId="542" xr:uid="{00000000-0005-0000-0000-0000001F0000}"/>
    <cellStyle name="Normal 5 3 9 2" xfId="543" xr:uid="{00000000-0005-0000-0000-0000011F0000}"/>
    <cellStyle name="Normal 5 3 9 2 2" xfId="544" xr:uid="{00000000-0005-0000-0000-0000021F0000}"/>
    <cellStyle name="Normal 5 3 9 2 2 2" xfId="2167" xr:uid="{00000000-0005-0000-0000-0000031F0000}"/>
    <cellStyle name="Normal 5 3 9 2 2 2 2" xfId="5190" xr:uid="{00000000-0005-0000-0000-0000041F0000}"/>
    <cellStyle name="Normal 5 3 9 2 2 2 2 2" xfId="10420" xr:uid="{00000000-0005-0000-0000-0000051F0000}"/>
    <cellStyle name="Normal 5 3 9 2 2 2 3" xfId="3666" xr:uid="{00000000-0005-0000-0000-0000061F0000}"/>
    <cellStyle name="Normal 5 3 9 2 2 2 3 2" xfId="8896" xr:uid="{00000000-0005-0000-0000-0000071F0000}"/>
    <cellStyle name="Normal 5 3 9 2 2 2 4" xfId="7398" xr:uid="{00000000-0005-0000-0000-0000081F0000}"/>
    <cellStyle name="Normal 5 3 9 2 2 3" xfId="1402" xr:uid="{00000000-0005-0000-0000-0000091F0000}"/>
    <cellStyle name="Normal 5 3 9 2 2 3 2" xfId="4425" xr:uid="{00000000-0005-0000-0000-00000A1F0000}"/>
    <cellStyle name="Normal 5 3 9 2 2 3 2 2" xfId="9655" xr:uid="{00000000-0005-0000-0000-00000B1F0000}"/>
    <cellStyle name="Normal 5 3 9 2 2 3 3" xfId="6633" xr:uid="{00000000-0005-0000-0000-00000C1F0000}"/>
    <cellStyle name="Normal 5 3 9 2 2 4" xfId="2901" xr:uid="{00000000-0005-0000-0000-00000D1F0000}"/>
    <cellStyle name="Normal 5 3 9 2 2 4 2" xfId="8131" xr:uid="{00000000-0005-0000-0000-00000E1F0000}"/>
    <cellStyle name="Normal 5 3 9 2 2 5" xfId="5781" xr:uid="{00000000-0005-0000-0000-00000F1F0000}"/>
    <cellStyle name="Normal 5 3 9 2 3" xfId="1813" xr:uid="{00000000-0005-0000-0000-0000101F0000}"/>
    <cellStyle name="Normal 5 3 9 2 3 2" xfId="4836" xr:uid="{00000000-0005-0000-0000-0000111F0000}"/>
    <cellStyle name="Normal 5 3 9 2 3 2 2" xfId="10066" xr:uid="{00000000-0005-0000-0000-0000121F0000}"/>
    <cellStyle name="Normal 5 3 9 2 3 3" xfId="3312" xr:uid="{00000000-0005-0000-0000-0000131F0000}"/>
    <cellStyle name="Normal 5 3 9 2 3 3 2" xfId="8542" xr:uid="{00000000-0005-0000-0000-0000141F0000}"/>
    <cellStyle name="Normal 5 3 9 2 3 4" xfId="7044" xr:uid="{00000000-0005-0000-0000-0000151F0000}"/>
    <cellStyle name="Normal 5 3 9 2 4" xfId="1048" xr:uid="{00000000-0005-0000-0000-0000161F0000}"/>
    <cellStyle name="Normal 5 3 9 2 4 2" xfId="4071" xr:uid="{00000000-0005-0000-0000-0000171F0000}"/>
    <cellStyle name="Normal 5 3 9 2 4 2 2" xfId="9301" xr:uid="{00000000-0005-0000-0000-0000181F0000}"/>
    <cellStyle name="Normal 5 3 9 2 4 3" xfId="6279" xr:uid="{00000000-0005-0000-0000-0000191F0000}"/>
    <cellStyle name="Normal 5 3 9 2 5" xfId="2547" xr:uid="{00000000-0005-0000-0000-00001A1F0000}"/>
    <cellStyle name="Normal 5 3 9 2 5 2" xfId="7777" xr:uid="{00000000-0005-0000-0000-00001B1F0000}"/>
    <cellStyle name="Normal 5 3 9 2 6" xfId="5780" xr:uid="{00000000-0005-0000-0000-00001C1F0000}"/>
    <cellStyle name="Normal 5 3 9 3" xfId="545" xr:uid="{00000000-0005-0000-0000-00001D1F0000}"/>
    <cellStyle name="Normal 5 3 9 3 2" xfId="1990" xr:uid="{00000000-0005-0000-0000-00001E1F0000}"/>
    <cellStyle name="Normal 5 3 9 3 2 2" xfId="5013" xr:uid="{00000000-0005-0000-0000-00001F1F0000}"/>
    <cellStyle name="Normal 5 3 9 3 2 2 2" xfId="10243" xr:uid="{00000000-0005-0000-0000-0000201F0000}"/>
    <cellStyle name="Normal 5 3 9 3 2 3" xfId="3489" xr:uid="{00000000-0005-0000-0000-0000211F0000}"/>
    <cellStyle name="Normal 5 3 9 3 2 3 2" xfId="8719" xr:uid="{00000000-0005-0000-0000-0000221F0000}"/>
    <cellStyle name="Normal 5 3 9 3 2 4" xfId="7221" xr:uid="{00000000-0005-0000-0000-0000231F0000}"/>
    <cellStyle name="Normal 5 3 9 3 3" xfId="1225" xr:uid="{00000000-0005-0000-0000-0000241F0000}"/>
    <cellStyle name="Normal 5 3 9 3 3 2" xfId="4248" xr:uid="{00000000-0005-0000-0000-0000251F0000}"/>
    <cellStyle name="Normal 5 3 9 3 3 2 2" xfId="9478" xr:uid="{00000000-0005-0000-0000-0000261F0000}"/>
    <cellStyle name="Normal 5 3 9 3 3 3" xfId="6456" xr:uid="{00000000-0005-0000-0000-0000271F0000}"/>
    <cellStyle name="Normal 5 3 9 3 4" xfId="2724" xr:uid="{00000000-0005-0000-0000-0000281F0000}"/>
    <cellStyle name="Normal 5 3 9 3 4 2" xfId="7954" xr:uid="{00000000-0005-0000-0000-0000291F0000}"/>
    <cellStyle name="Normal 5 3 9 3 5" xfId="5782" xr:uid="{00000000-0005-0000-0000-00002A1F0000}"/>
    <cellStyle name="Normal 5 3 9 4" xfId="1636" xr:uid="{00000000-0005-0000-0000-00002B1F0000}"/>
    <cellStyle name="Normal 5 3 9 4 2" xfId="4659" xr:uid="{00000000-0005-0000-0000-00002C1F0000}"/>
    <cellStyle name="Normal 5 3 9 4 2 2" xfId="9889" xr:uid="{00000000-0005-0000-0000-00002D1F0000}"/>
    <cellStyle name="Normal 5 3 9 4 3" xfId="3135" xr:uid="{00000000-0005-0000-0000-00002E1F0000}"/>
    <cellStyle name="Normal 5 3 9 4 3 2" xfId="8365" xr:uid="{00000000-0005-0000-0000-00002F1F0000}"/>
    <cellStyle name="Normal 5 3 9 4 4" xfId="6867" xr:uid="{00000000-0005-0000-0000-0000301F0000}"/>
    <cellStyle name="Normal 5 3 9 5" xfId="871" xr:uid="{00000000-0005-0000-0000-0000311F0000}"/>
    <cellStyle name="Normal 5 3 9 5 2" xfId="3894" xr:uid="{00000000-0005-0000-0000-0000321F0000}"/>
    <cellStyle name="Normal 5 3 9 5 2 2" xfId="9124" xr:uid="{00000000-0005-0000-0000-0000331F0000}"/>
    <cellStyle name="Normal 5 3 9 5 3" xfId="6102" xr:uid="{00000000-0005-0000-0000-0000341F0000}"/>
    <cellStyle name="Normal 5 3 9 6" xfId="2370" xr:uid="{00000000-0005-0000-0000-0000351F0000}"/>
    <cellStyle name="Normal 5 3 9 6 2" xfId="7600" xr:uid="{00000000-0005-0000-0000-0000361F0000}"/>
    <cellStyle name="Normal 5 3 9 7" xfId="5779" xr:uid="{00000000-0005-0000-0000-0000371F0000}"/>
    <cellStyle name="Normal 5 4" xfId="546" xr:uid="{00000000-0005-0000-0000-0000381F0000}"/>
    <cellStyle name="Normal 5 4 2" xfId="547" xr:uid="{00000000-0005-0000-0000-0000391F0000}"/>
    <cellStyle name="Normal 5 4 2 2" xfId="548" xr:uid="{00000000-0005-0000-0000-00003A1F0000}"/>
    <cellStyle name="Normal 5 4 2 2 2" xfId="549" xr:uid="{00000000-0005-0000-0000-00003B1F0000}"/>
    <cellStyle name="Normal 5 4 2 2 2 2" xfId="2114" xr:uid="{00000000-0005-0000-0000-00003C1F0000}"/>
    <cellStyle name="Normal 5 4 2 2 2 2 2" xfId="5137" xr:uid="{00000000-0005-0000-0000-00003D1F0000}"/>
    <cellStyle name="Normal 5 4 2 2 2 2 2 2" xfId="10367" xr:uid="{00000000-0005-0000-0000-00003E1F0000}"/>
    <cellStyle name="Normal 5 4 2 2 2 2 3" xfId="3613" xr:uid="{00000000-0005-0000-0000-00003F1F0000}"/>
    <cellStyle name="Normal 5 4 2 2 2 2 3 2" xfId="8843" xr:uid="{00000000-0005-0000-0000-0000401F0000}"/>
    <cellStyle name="Normal 5 4 2 2 2 2 4" xfId="7345" xr:uid="{00000000-0005-0000-0000-0000411F0000}"/>
    <cellStyle name="Normal 5 4 2 2 2 3" xfId="1349" xr:uid="{00000000-0005-0000-0000-0000421F0000}"/>
    <cellStyle name="Normal 5 4 2 2 2 3 2" xfId="4372" xr:uid="{00000000-0005-0000-0000-0000431F0000}"/>
    <cellStyle name="Normal 5 4 2 2 2 3 2 2" xfId="9602" xr:uid="{00000000-0005-0000-0000-0000441F0000}"/>
    <cellStyle name="Normal 5 4 2 2 2 3 3" xfId="6580" xr:uid="{00000000-0005-0000-0000-0000451F0000}"/>
    <cellStyle name="Normal 5 4 2 2 2 4" xfId="2848" xr:uid="{00000000-0005-0000-0000-0000461F0000}"/>
    <cellStyle name="Normal 5 4 2 2 2 4 2" xfId="8078" xr:uid="{00000000-0005-0000-0000-0000471F0000}"/>
    <cellStyle name="Normal 5 4 2 2 2 5" xfId="5786" xr:uid="{00000000-0005-0000-0000-0000481F0000}"/>
    <cellStyle name="Normal 5 4 2 2 3" xfId="1760" xr:uid="{00000000-0005-0000-0000-0000491F0000}"/>
    <cellStyle name="Normal 5 4 2 2 3 2" xfId="4783" xr:uid="{00000000-0005-0000-0000-00004A1F0000}"/>
    <cellStyle name="Normal 5 4 2 2 3 2 2" xfId="10013" xr:uid="{00000000-0005-0000-0000-00004B1F0000}"/>
    <cellStyle name="Normal 5 4 2 2 3 3" xfId="3259" xr:uid="{00000000-0005-0000-0000-00004C1F0000}"/>
    <cellStyle name="Normal 5 4 2 2 3 3 2" xfId="8489" xr:uid="{00000000-0005-0000-0000-00004D1F0000}"/>
    <cellStyle name="Normal 5 4 2 2 3 4" xfId="6991" xr:uid="{00000000-0005-0000-0000-00004E1F0000}"/>
    <cellStyle name="Normal 5 4 2 2 4" xfId="995" xr:uid="{00000000-0005-0000-0000-00004F1F0000}"/>
    <cellStyle name="Normal 5 4 2 2 4 2" xfId="4018" xr:uid="{00000000-0005-0000-0000-0000501F0000}"/>
    <cellStyle name="Normal 5 4 2 2 4 2 2" xfId="9248" xr:uid="{00000000-0005-0000-0000-0000511F0000}"/>
    <cellStyle name="Normal 5 4 2 2 4 3" xfId="6226" xr:uid="{00000000-0005-0000-0000-0000521F0000}"/>
    <cellStyle name="Normal 5 4 2 2 5" xfId="2494" xr:uid="{00000000-0005-0000-0000-0000531F0000}"/>
    <cellStyle name="Normal 5 4 2 2 5 2" xfId="7724" xr:uid="{00000000-0005-0000-0000-0000541F0000}"/>
    <cellStyle name="Normal 5 4 2 2 6" xfId="5785" xr:uid="{00000000-0005-0000-0000-0000551F0000}"/>
    <cellStyle name="Normal 5 4 2 3" xfId="550" xr:uid="{00000000-0005-0000-0000-0000561F0000}"/>
    <cellStyle name="Normal 5 4 2 3 2" xfId="1937" xr:uid="{00000000-0005-0000-0000-0000571F0000}"/>
    <cellStyle name="Normal 5 4 2 3 2 2" xfId="4960" xr:uid="{00000000-0005-0000-0000-0000581F0000}"/>
    <cellStyle name="Normal 5 4 2 3 2 2 2" xfId="10190" xr:uid="{00000000-0005-0000-0000-0000591F0000}"/>
    <cellStyle name="Normal 5 4 2 3 2 3" xfId="3436" xr:uid="{00000000-0005-0000-0000-00005A1F0000}"/>
    <cellStyle name="Normal 5 4 2 3 2 3 2" xfId="8666" xr:uid="{00000000-0005-0000-0000-00005B1F0000}"/>
    <cellStyle name="Normal 5 4 2 3 2 4" xfId="7168" xr:uid="{00000000-0005-0000-0000-00005C1F0000}"/>
    <cellStyle name="Normal 5 4 2 3 3" xfId="1172" xr:uid="{00000000-0005-0000-0000-00005D1F0000}"/>
    <cellStyle name="Normal 5 4 2 3 3 2" xfId="4195" xr:uid="{00000000-0005-0000-0000-00005E1F0000}"/>
    <cellStyle name="Normal 5 4 2 3 3 2 2" xfId="9425" xr:uid="{00000000-0005-0000-0000-00005F1F0000}"/>
    <cellStyle name="Normal 5 4 2 3 3 3" xfId="6403" xr:uid="{00000000-0005-0000-0000-0000601F0000}"/>
    <cellStyle name="Normal 5 4 2 3 4" xfId="2671" xr:uid="{00000000-0005-0000-0000-0000611F0000}"/>
    <cellStyle name="Normal 5 4 2 3 4 2" xfId="7901" xr:uid="{00000000-0005-0000-0000-0000621F0000}"/>
    <cellStyle name="Normal 5 4 2 3 5" xfId="5787" xr:uid="{00000000-0005-0000-0000-0000631F0000}"/>
    <cellStyle name="Normal 5 4 2 4" xfId="1583" xr:uid="{00000000-0005-0000-0000-0000641F0000}"/>
    <cellStyle name="Normal 5 4 2 4 2" xfId="4606" xr:uid="{00000000-0005-0000-0000-0000651F0000}"/>
    <cellStyle name="Normal 5 4 2 4 2 2" xfId="9836" xr:uid="{00000000-0005-0000-0000-0000661F0000}"/>
    <cellStyle name="Normal 5 4 2 4 3" xfId="3082" xr:uid="{00000000-0005-0000-0000-0000671F0000}"/>
    <cellStyle name="Normal 5 4 2 4 3 2" xfId="8312" xr:uid="{00000000-0005-0000-0000-0000681F0000}"/>
    <cellStyle name="Normal 5 4 2 4 4" xfId="6814" xr:uid="{00000000-0005-0000-0000-0000691F0000}"/>
    <cellStyle name="Normal 5 4 2 5" xfId="818" xr:uid="{00000000-0005-0000-0000-00006A1F0000}"/>
    <cellStyle name="Normal 5 4 2 5 2" xfId="3841" xr:uid="{00000000-0005-0000-0000-00006B1F0000}"/>
    <cellStyle name="Normal 5 4 2 5 2 2" xfId="9071" xr:uid="{00000000-0005-0000-0000-00006C1F0000}"/>
    <cellStyle name="Normal 5 4 2 5 3" xfId="6049" xr:uid="{00000000-0005-0000-0000-00006D1F0000}"/>
    <cellStyle name="Normal 5 4 2 6" xfId="2317" xr:uid="{00000000-0005-0000-0000-00006E1F0000}"/>
    <cellStyle name="Normal 5 4 2 6 2" xfId="7547" xr:uid="{00000000-0005-0000-0000-00006F1F0000}"/>
    <cellStyle name="Normal 5 4 2 7" xfId="5784" xr:uid="{00000000-0005-0000-0000-0000701F0000}"/>
    <cellStyle name="Normal 5 4 3" xfId="551" xr:uid="{00000000-0005-0000-0000-0000711F0000}"/>
    <cellStyle name="Normal 5 4 3 2" xfId="552" xr:uid="{00000000-0005-0000-0000-0000721F0000}"/>
    <cellStyle name="Normal 5 4 3 2 2" xfId="2032" xr:uid="{00000000-0005-0000-0000-0000731F0000}"/>
    <cellStyle name="Normal 5 4 3 2 2 2" xfId="5055" xr:uid="{00000000-0005-0000-0000-0000741F0000}"/>
    <cellStyle name="Normal 5 4 3 2 2 2 2" xfId="10285" xr:uid="{00000000-0005-0000-0000-0000751F0000}"/>
    <cellStyle name="Normal 5 4 3 2 2 3" xfId="3531" xr:uid="{00000000-0005-0000-0000-0000761F0000}"/>
    <cellStyle name="Normal 5 4 3 2 2 3 2" xfId="8761" xr:uid="{00000000-0005-0000-0000-0000771F0000}"/>
    <cellStyle name="Normal 5 4 3 2 2 4" xfId="7263" xr:uid="{00000000-0005-0000-0000-0000781F0000}"/>
    <cellStyle name="Normal 5 4 3 2 3" xfId="1267" xr:uid="{00000000-0005-0000-0000-0000791F0000}"/>
    <cellStyle name="Normal 5 4 3 2 3 2" xfId="4290" xr:uid="{00000000-0005-0000-0000-00007A1F0000}"/>
    <cellStyle name="Normal 5 4 3 2 3 2 2" xfId="9520" xr:uid="{00000000-0005-0000-0000-00007B1F0000}"/>
    <cellStyle name="Normal 5 4 3 2 3 3" xfId="6498" xr:uid="{00000000-0005-0000-0000-00007C1F0000}"/>
    <cellStyle name="Normal 5 4 3 2 4" xfId="2766" xr:uid="{00000000-0005-0000-0000-00007D1F0000}"/>
    <cellStyle name="Normal 5 4 3 2 4 2" xfId="7996" xr:uid="{00000000-0005-0000-0000-00007E1F0000}"/>
    <cellStyle name="Normal 5 4 3 2 5" xfId="5789" xr:uid="{00000000-0005-0000-0000-00007F1F0000}"/>
    <cellStyle name="Normal 5 4 3 3" xfId="1678" xr:uid="{00000000-0005-0000-0000-0000801F0000}"/>
    <cellStyle name="Normal 5 4 3 3 2" xfId="4701" xr:uid="{00000000-0005-0000-0000-0000811F0000}"/>
    <cellStyle name="Normal 5 4 3 3 2 2" xfId="9931" xr:uid="{00000000-0005-0000-0000-0000821F0000}"/>
    <cellStyle name="Normal 5 4 3 3 3" xfId="3177" xr:uid="{00000000-0005-0000-0000-0000831F0000}"/>
    <cellStyle name="Normal 5 4 3 3 3 2" xfId="8407" xr:uid="{00000000-0005-0000-0000-0000841F0000}"/>
    <cellStyle name="Normal 5 4 3 3 4" xfId="6909" xr:uid="{00000000-0005-0000-0000-0000851F0000}"/>
    <cellStyle name="Normal 5 4 3 4" xfId="913" xr:uid="{00000000-0005-0000-0000-0000861F0000}"/>
    <cellStyle name="Normal 5 4 3 4 2" xfId="3936" xr:uid="{00000000-0005-0000-0000-0000871F0000}"/>
    <cellStyle name="Normal 5 4 3 4 2 2" xfId="9166" xr:uid="{00000000-0005-0000-0000-0000881F0000}"/>
    <cellStyle name="Normal 5 4 3 4 3" xfId="6144" xr:uid="{00000000-0005-0000-0000-0000891F0000}"/>
    <cellStyle name="Normal 5 4 3 5" xfId="2412" xr:uid="{00000000-0005-0000-0000-00008A1F0000}"/>
    <cellStyle name="Normal 5 4 3 5 2" xfId="7642" xr:uid="{00000000-0005-0000-0000-00008B1F0000}"/>
    <cellStyle name="Normal 5 4 3 6" xfId="5788" xr:uid="{00000000-0005-0000-0000-00008C1F0000}"/>
    <cellStyle name="Normal 5 4 4" xfId="553" xr:uid="{00000000-0005-0000-0000-00008D1F0000}"/>
    <cellStyle name="Normal 5 4 4 2" xfId="1855" xr:uid="{00000000-0005-0000-0000-00008E1F0000}"/>
    <cellStyle name="Normal 5 4 4 2 2" xfId="4878" xr:uid="{00000000-0005-0000-0000-00008F1F0000}"/>
    <cellStyle name="Normal 5 4 4 2 2 2" xfId="10108" xr:uid="{00000000-0005-0000-0000-0000901F0000}"/>
    <cellStyle name="Normal 5 4 4 2 3" xfId="3354" xr:uid="{00000000-0005-0000-0000-0000911F0000}"/>
    <cellStyle name="Normal 5 4 4 2 3 2" xfId="8584" xr:uid="{00000000-0005-0000-0000-0000921F0000}"/>
    <cellStyle name="Normal 5 4 4 2 4" xfId="7086" xr:uid="{00000000-0005-0000-0000-0000931F0000}"/>
    <cellStyle name="Normal 5 4 4 3" xfId="1090" xr:uid="{00000000-0005-0000-0000-0000941F0000}"/>
    <cellStyle name="Normal 5 4 4 3 2" xfId="4113" xr:uid="{00000000-0005-0000-0000-0000951F0000}"/>
    <cellStyle name="Normal 5 4 4 3 2 2" xfId="9343" xr:uid="{00000000-0005-0000-0000-0000961F0000}"/>
    <cellStyle name="Normal 5 4 4 3 3" xfId="6321" xr:uid="{00000000-0005-0000-0000-0000971F0000}"/>
    <cellStyle name="Normal 5 4 4 4" xfId="2589" xr:uid="{00000000-0005-0000-0000-0000981F0000}"/>
    <cellStyle name="Normal 5 4 4 4 2" xfId="7819" xr:uid="{00000000-0005-0000-0000-0000991F0000}"/>
    <cellStyle name="Normal 5 4 4 5" xfId="5790" xr:uid="{00000000-0005-0000-0000-00009A1F0000}"/>
    <cellStyle name="Normal 5 4 5" xfId="1501" xr:uid="{00000000-0005-0000-0000-00009B1F0000}"/>
    <cellStyle name="Normal 5 4 5 2" xfId="4524" xr:uid="{00000000-0005-0000-0000-00009C1F0000}"/>
    <cellStyle name="Normal 5 4 5 2 2" xfId="9754" xr:uid="{00000000-0005-0000-0000-00009D1F0000}"/>
    <cellStyle name="Normal 5 4 5 3" xfId="3000" xr:uid="{00000000-0005-0000-0000-00009E1F0000}"/>
    <cellStyle name="Normal 5 4 5 3 2" xfId="8230" xr:uid="{00000000-0005-0000-0000-00009F1F0000}"/>
    <cellStyle name="Normal 5 4 5 4" xfId="6732" xr:uid="{00000000-0005-0000-0000-0000A01F0000}"/>
    <cellStyle name="Normal 5 4 6" xfId="1443" xr:uid="{00000000-0005-0000-0000-0000A11F0000}"/>
    <cellStyle name="Normal 5 4 6 2" xfId="4466" xr:uid="{00000000-0005-0000-0000-0000A21F0000}"/>
    <cellStyle name="Normal 5 4 6 2 2" xfId="9696" xr:uid="{00000000-0005-0000-0000-0000A31F0000}"/>
    <cellStyle name="Normal 5 4 6 3" xfId="2942" xr:uid="{00000000-0005-0000-0000-0000A41F0000}"/>
    <cellStyle name="Normal 5 4 6 3 2" xfId="8172" xr:uid="{00000000-0005-0000-0000-0000A51F0000}"/>
    <cellStyle name="Normal 5 4 6 4" xfId="6674" xr:uid="{00000000-0005-0000-0000-0000A61F0000}"/>
    <cellStyle name="Normal 5 4 7" xfId="736" xr:uid="{00000000-0005-0000-0000-0000A71F0000}"/>
    <cellStyle name="Normal 5 4 7 2" xfId="3759" xr:uid="{00000000-0005-0000-0000-0000A81F0000}"/>
    <cellStyle name="Normal 5 4 7 2 2" xfId="8989" xr:uid="{00000000-0005-0000-0000-0000A91F0000}"/>
    <cellStyle name="Normal 5 4 7 3" xfId="5967" xr:uid="{00000000-0005-0000-0000-0000AA1F0000}"/>
    <cellStyle name="Normal 5 4 8" xfId="2235" xr:uid="{00000000-0005-0000-0000-0000AB1F0000}"/>
    <cellStyle name="Normal 5 4 8 2" xfId="7465" xr:uid="{00000000-0005-0000-0000-0000AC1F0000}"/>
    <cellStyle name="Normal 5 4 9" xfId="5783" xr:uid="{00000000-0005-0000-0000-0000AD1F0000}"/>
    <cellStyle name="Normal 5 5" xfId="554" xr:uid="{00000000-0005-0000-0000-0000AE1F0000}"/>
    <cellStyle name="Normal 5 5 2" xfId="555" xr:uid="{00000000-0005-0000-0000-0000AF1F0000}"/>
    <cellStyle name="Normal 5 5 2 2" xfId="556" xr:uid="{00000000-0005-0000-0000-0000B01F0000}"/>
    <cellStyle name="Normal 5 5 2 2 2" xfId="557" xr:uid="{00000000-0005-0000-0000-0000B11F0000}"/>
    <cellStyle name="Normal 5 5 2 2 2 2" xfId="2126" xr:uid="{00000000-0005-0000-0000-0000B21F0000}"/>
    <cellStyle name="Normal 5 5 2 2 2 2 2" xfId="5149" xr:uid="{00000000-0005-0000-0000-0000B31F0000}"/>
    <cellStyle name="Normal 5 5 2 2 2 2 2 2" xfId="10379" xr:uid="{00000000-0005-0000-0000-0000B41F0000}"/>
    <cellStyle name="Normal 5 5 2 2 2 2 3" xfId="3625" xr:uid="{00000000-0005-0000-0000-0000B51F0000}"/>
    <cellStyle name="Normal 5 5 2 2 2 2 3 2" xfId="8855" xr:uid="{00000000-0005-0000-0000-0000B61F0000}"/>
    <cellStyle name="Normal 5 5 2 2 2 2 4" xfId="7357" xr:uid="{00000000-0005-0000-0000-0000B71F0000}"/>
    <cellStyle name="Normal 5 5 2 2 2 3" xfId="1361" xr:uid="{00000000-0005-0000-0000-0000B81F0000}"/>
    <cellStyle name="Normal 5 5 2 2 2 3 2" xfId="4384" xr:uid="{00000000-0005-0000-0000-0000B91F0000}"/>
    <cellStyle name="Normal 5 5 2 2 2 3 2 2" xfId="9614" xr:uid="{00000000-0005-0000-0000-0000BA1F0000}"/>
    <cellStyle name="Normal 5 5 2 2 2 3 3" xfId="6592" xr:uid="{00000000-0005-0000-0000-0000BB1F0000}"/>
    <cellStyle name="Normal 5 5 2 2 2 4" xfId="2860" xr:uid="{00000000-0005-0000-0000-0000BC1F0000}"/>
    <cellStyle name="Normal 5 5 2 2 2 4 2" xfId="8090" xr:uid="{00000000-0005-0000-0000-0000BD1F0000}"/>
    <cellStyle name="Normal 5 5 2 2 2 5" xfId="5794" xr:uid="{00000000-0005-0000-0000-0000BE1F0000}"/>
    <cellStyle name="Normal 5 5 2 2 3" xfId="1772" xr:uid="{00000000-0005-0000-0000-0000BF1F0000}"/>
    <cellStyle name="Normal 5 5 2 2 3 2" xfId="4795" xr:uid="{00000000-0005-0000-0000-0000C01F0000}"/>
    <cellStyle name="Normal 5 5 2 2 3 2 2" xfId="10025" xr:uid="{00000000-0005-0000-0000-0000C11F0000}"/>
    <cellStyle name="Normal 5 5 2 2 3 3" xfId="3271" xr:uid="{00000000-0005-0000-0000-0000C21F0000}"/>
    <cellStyle name="Normal 5 5 2 2 3 3 2" xfId="8501" xr:uid="{00000000-0005-0000-0000-0000C31F0000}"/>
    <cellStyle name="Normal 5 5 2 2 3 4" xfId="7003" xr:uid="{00000000-0005-0000-0000-0000C41F0000}"/>
    <cellStyle name="Normal 5 5 2 2 4" xfId="1007" xr:uid="{00000000-0005-0000-0000-0000C51F0000}"/>
    <cellStyle name="Normal 5 5 2 2 4 2" xfId="4030" xr:uid="{00000000-0005-0000-0000-0000C61F0000}"/>
    <cellStyle name="Normal 5 5 2 2 4 2 2" xfId="9260" xr:uid="{00000000-0005-0000-0000-0000C71F0000}"/>
    <cellStyle name="Normal 5 5 2 2 4 3" xfId="6238" xr:uid="{00000000-0005-0000-0000-0000C81F0000}"/>
    <cellStyle name="Normal 5 5 2 2 5" xfId="2506" xr:uid="{00000000-0005-0000-0000-0000C91F0000}"/>
    <cellStyle name="Normal 5 5 2 2 5 2" xfId="7736" xr:uid="{00000000-0005-0000-0000-0000CA1F0000}"/>
    <cellStyle name="Normal 5 5 2 2 6" xfId="5793" xr:uid="{00000000-0005-0000-0000-0000CB1F0000}"/>
    <cellStyle name="Normal 5 5 2 3" xfId="558" xr:uid="{00000000-0005-0000-0000-0000CC1F0000}"/>
    <cellStyle name="Normal 5 5 2 3 2" xfId="1949" xr:uid="{00000000-0005-0000-0000-0000CD1F0000}"/>
    <cellStyle name="Normal 5 5 2 3 2 2" xfId="4972" xr:uid="{00000000-0005-0000-0000-0000CE1F0000}"/>
    <cellStyle name="Normal 5 5 2 3 2 2 2" xfId="10202" xr:uid="{00000000-0005-0000-0000-0000CF1F0000}"/>
    <cellStyle name="Normal 5 5 2 3 2 3" xfId="3448" xr:uid="{00000000-0005-0000-0000-0000D01F0000}"/>
    <cellStyle name="Normal 5 5 2 3 2 3 2" xfId="8678" xr:uid="{00000000-0005-0000-0000-0000D11F0000}"/>
    <cellStyle name="Normal 5 5 2 3 2 4" xfId="7180" xr:uid="{00000000-0005-0000-0000-0000D21F0000}"/>
    <cellStyle name="Normal 5 5 2 3 3" xfId="1184" xr:uid="{00000000-0005-0000-0000-0000D31F0000}"/>
    <cellStyle name="Normal 5 5 2 3 3 2" xfId="4207" xr:uid="{00000000-0005-0000-0000-0000D41F0000}"/>
    <cellStyle name="Normal 5 5 2 3 3 2 2" xfId="9437" xr:uid="{00000000-0005-0000-0000-0000D51F0000}"/>
    <cellStyle name="Normal 5 5 2 3 3 3" xfId="6415" xr:uid="{00000000-0005-0000-0000-0000D61F0000}"/>
    <cellStyle name="Normal 5 5 2 3 4" xfId="2683" xr:uid="{00000000-0005-0000-0000-0000D71F0000}"/>
    <cellStyle name="Normal 5 5 2 3 4 2" xfId="7913" xr:uid="{00000000-0005-0000-0000-0000D81F0000}"/>
    <cellStyle name="Normal 5 5 2 3 5" xfId="5795" xr:uid="{00000000-0005-0000-0000-0000D91F0000}"/>
    <cellStyle name="Normal 5 5 2 4" xfId="1595" xr:uid="{00000000-0005-0000-0000-0000DA1F0000}"/>
    <cellStyle name="Normal 5 5 2 4 2" xfId="4618" xr:uid="{00000000-0005-0000-0000-0000DB1F0000}"/>
    <cellStyle name="Normal 5 5 2 4 2 2" xfId="9848" xr:uid="{00000000-0005-0000-0000-0000DC1F0000}"/>
    <cellStyle name="Normal 5 5 2 4 3" xfId="3094" xr:uid="{00000000-0005-0000-0000-0000DD1F0000}"/>
    <cellStyle name="Normal 5 5 2 4 3 2" xfId="8324" xr:uid="{00000000-0005-0000-0000-0000DE1F0000}"/>
    <cellStyle name="Normal 5 5 2 4 4" xfId="6826" xr:uid="{00000000-0005-0000-0000-0000DF1F0000}"/>
    <cellStyle name="Normal 5 5 2 5" xfId="830" xr:uid="{00000000-0005-0000-0000-0000E01F0000}"/>
    <cellStyle name="Normal 5 5 2 5 2" xfId="3853" xr:uid="{00000000-0005-0000-0000-0000E11F0000}"/>
    <cellStyle name="Normal 5 5 2 5 2 2" xfId="9083" xr:uid="{00000000-0005-0000-0000-0000E21F0000}"/>
    <cellStyle name="Normal 5 5 2 5 3" xfId="6061" xr:uid="{00000000-0005-0000-0000-0000E31F0000}"/>
    <cellStyle name="Normal 5 5 2 6" xfId="2329" xr:uid="{00000000-0005-0000-0000-0000E41F0000}"/>
    <cellStyle name="Normal 5 5 2 6 2" xfId="7559" xr:uid="{00000000-0005-0000-0000-0000E51F0000}"/>
    <cellStyle name="Normal 5 5 2 7" xfId="5792" xr:uid="{00000000-0005-0000-0000-0000E61F0000}"/>
    <cellStyle name="Normal 5 5 3" xfId="559" xr:uid="{00000000-0005-0000-0000-0000E71F0000}"/>
    <cellStyle name="Normal 5 5 3 2" xfId="560" xr:uid="{00000000-0005-0000-0000-0000E81F0000}"/>
    <cellStyle name="Normal 5 5 3 2 2" xfId="2044" xr:uid="{00000000-0005-0000-0000-0000E91F0000}"/>
    <cellStyle name="Normal 5 5 3 2 2 2" xfId="5067" xr:uid="{00000000-0005-0000-0000-0000EA1F0000}"/>
    <cellStyle name="Normal 5 5 3 2 2 2 2" xfId="10297" xr:uid="{00000000-0005-0000-0000-0000EB1F0000}"/>
    <cellStyle name="Normal 5 5 3 2 2 3" xfId="3543" xr:uid="{00000000-0005-0000-0000-0000EC1F0000}"/>
    <cellStyle name="Normal 5 5 3 2 2 3 2" xfId="8773" xr:uid="{00000000-0005-0000-0000-0000ED1F0000}"/>
    <cellStyle name="Normal 5 5 3 2 2 4" xfId="7275" xr:uid="{00000000-0005-0000-0000-0000EE1F0000}"/>
    <cellStyle name="Normal 5 5 3 2 3" xfId="1279" xr:uid="{00000000-0005-0000-0000-0000EF1F0000}"/>
    <cellStyle name="Normal 5 5 3 2 3 2" xfId="4302" xr:uid="{00000000-0005-0000-0000-0000F01F0000}"/>
    <cellStyle name="Normal 5 5 3 2 3 2 2" xfId="9532" xr:uid="{00000000-0005-0000-0000-0000F11F0000}"/>
    <cellStyle name="Normal 5 5 3 2 3 3" xfId="6510" xr:uid="{00000000-0005-0000-0000-0000F21F0000}"/>
    <cellStyle name="Normal 5 5 3 2 4" xfId="2778" xr:uid="{00000000-0005-0000-0000-0000F31F0000}"/>
    <cellStyle name="Normal 5 5 3 2 4 2" xfId="8008" xr:uid="{00000000-0005-0000-0000-0000F41F0000}"/>
    <cellStyle name="Normal 5 5 3 2 5" xfId="5797" xr:uid="{00000000-0005-0000-0000-0000F51F0000}"/>
    <cellStyle name="Normal 5 5 3 3" xfId="1690" xr:uid="{00000000-0005-0000-0000-0000F61F0000}"/>
    <cellStyle name="Normal 5 5 3 3 2" xfId="4713" xr:uid="{00000000-0005-0000-0000-0000F71F0000}"/>
    <cellStyle name="Normal 5 5 3 3 2 2" xfId="9943" xr:uid="{00000000-0005-0000-0000-0000F81F0000}"/>
    <cellStyle name="Normal 5 5 3 3 3" xfId="3189" xr:uid="{00000000-0005-0000-0000-0000F91F0000}"/>
    <cellStyle name="Normal 5 5 3 3 3 2" xfId="8419" xr:uid="{00000000-0005-0000-0000-0000FA1F0000}"/>
    <cellStyle name="Normal 5 5 3 3 4" xfId="6921" xr:uid="{00000000-0005-0000-0000-0000FB1F0000}"/>
    <cellStyle name="Normal 5 5 3 4" xfId="925" xr:uid="{00000000-0005-0000-0000-0000FC1F0000}"/>
    <cellStyle name="Normal 5 5 3 4 2" xfId="3948" xr:uid="{00000000-0005-0000-0000-0000FD1F0000}"/>
    <cellStyle name="Normal 5 5 3 4 2 2" xfId="9178" xr:uid="{00000000-0005-0000-0000-0000FE1F0000}"/>
    <cellStyle name="Normal 5 5 3 4 3" xfId="6156" xr:uid="{00000000-0005-0000-0000-0000FF1F0000}"/>
    <cellStyle name="Normal 5 5 3 5" xfId="2424" xr:uid="{00000000-0005-0000-0000-000000200000}"/>
    <cellStyle name="Normal 5 5 3 5 2" xfId="7654" xr:uid="{00000000-0005-0000-0000-000001200000}"/>
    <cellStyle name="Normal 5 5 3 6" xfId="5796" xr:uid="{00000000-0005-0000-0000-000002200000}"/>
    <cellStyle name="Normal 5 5 4" xfId="561" xr:uid="{00000000-0005-0000-0000-000003200000}"/>
    <cellStyle name="Normal 5 5 4 2" xfId="1867" xr:uid="{00000000-0005-0000-0000-000004200000}"/>
    <cellStyle name="Normal 5 5 4 2 2" xfId="4890" xr:uid="{00000000-0005-0000-0000-000005200000}"/>
    <cellStyle name="Normal 5 5 4 2 2 2" xfId="10120" xr:uid="{00000000-0005-0000-0000-000006200000}"/>
    <cellStyle name="Normal 5 5 4 2 3" xfId="3366" xr:uid="{00000000-0005-0000-0000-000007200000}"/>
    <cellStyle name="Normal 5 5 4 2 3 2" xfId="8596" xr:uid="{00000000-0005-0000-0000-000008200000}"/>
    <cellStyle name="Normal 5 5 4 2 4" xfId="7098" xr:uid="{00000000-0005-0000-0000-000009200000}"/>
    <cellStyle name="Normal 5 5 4 3" xfId="1102" xr:uid="{00000000-0005-0000-0000-00000A200000}"/>
    <cellStyle name="Normal 5 5 4 3 2" xfId="4125" xr:uid="{00000000-0005-0000-0000-00000B200000}"/>
    <cellStyle name="Normal 5 5 4 3 2 2" xfId="9355" xr:uid="{00000000-0005-0000-0000-00000C200000}"/>
    <cellStyle name="Normal 5 5 4 3 3" xfId="6333" xr:uid="{00000000-0005-0000-0000-00000D200000}"/>
    <cellStyle name="Normal 5 5 4 4" xfId="2601" xr:uid="{00000000-0005-0000-0000-00000E200000}"/>
    <cellStyle name="Normal 5 5 4 4 2" xfId="7831" xr:uid="{00000000-0005-0000-0000-00000F200000}"/>
    <cellStyle name="Normal 5 5 4 5" xfId="5798" xr:uid="{00000000-0005-0000-0000-000010200000}"/>
    <cellStyle name="Normal 5 5 5" xfId="1513" xr:uid="{00000000-0005-0000-0000-000011200000}"/>
    <cellStyle name="Normal 5 5 5 2" xfId="4536" xr:uid="{00000000-0005-0000-0000-000012200000}"/>
    <cellStyle name="Normal 5 5 5 2 2" xfId="9766" xr:uid="{00000000-0005-0000-0000-000013200000}"/>
    <cellStyle name="Normal 5 5 5 3" xfId="3012" xr:uid="{00000000-0005-0000-0000-000014200000}"/>
    <cellStyle name="Normal 5 5 5 3 2" xfId="8242" xr:uid="{00000000-0005-0000-0000-000015200000}"/>
    <cellStyle name="Normal 5 5 5 4" xfId="6744" xr:uid="{00000000-0005-0000-0000-000016200000}"/>
    <cellStyle name="Normal 5 5 6" xfId="1455" xr:uid="{00000000-0005-0000-0000-000017200000}"/>
    <cellStyle name="Normal 5 5 6 2" xfId="4478" xr:uid="{00000000-0005-0000-0000-000018200000}"/>
    <cellStyle name="Normal 5 5 6 2 2" xfId="9708" xr:uid="{00000000-0005-0000-0000-000019200000}"/>
    <cellStyle name="Normal 5 5 6 3" xfId="2954" xr:uid="{00000000-0005-0000-0000-00001A200000}"/>
    <cellStyle name="Normal 5 5 6 3 2" xfId="8184" xr:uid="{00000000-0005-0000-0000-00001B200000}"/>
    <cellStyle name="Normal 5 5 6 4" xfId="6686" xr:uid="{00000000-0005-0000-0000-00001C200000}"/>
    <cellStyle name="Normal 5 5 7" xfId="748" xr:uid="{00000000-0005-0000-0000-00001D200000}"/>
    <cellStyle name="Normal 5 5 7 2" xfId="3771" xr:uid="{00000000-0005-0000-0000-00001E200000}"/>
    <cellStyle name="Normal 5 5 7 2 2" xfId="9001" xr:uid="{00000000-0005-0000-0000-00001F200000}"/>
    <cellStyle name="Normal 5 5 7 3" xfId="5979" xr:uid="{00000000-0005-0000-0000-000020200000}"/>
    <cellStyle name="Normal 5 5 8" xfId="2247" xr:uid="{00000000-0005-0000-0000-000021200000}"/>
    <cellStyle name="Normal 5 5 8 2" xfId="7477" xr:uid="{00000000-0005-0000-0000-000022200000}"/>
    <cellStyle name="Normal 5 5 9" xfId="5791" xr:uid="{00000000-0005-0000-0000-000023200000}"/>
    <cellStyle name="Normal 5 6" xfId="562" xr:uid="{00000000-0005-0000-0000-000024200000}"/>
    <cellStyle name="Normal 5 6 2" xfId="563" xr:uid="{00000000-0005-0000-0000-000025200000}"/>
    <cellStyle name="Normal 5 6 2 2" xfId="564" xr:uid="{00000000-0005-0000-0000-000026200000}"/>
    <cellStyle name="Normal 5 6 2 2 2" xfId="565" xr:uid="{00000000-0005-0000-0000-000027200000}"/>
    <cellStyle name="Normal 5 6 2 2 2 2" xfId="2138" xr:uid="{00000000-0005-0000-0000-000028200000}"/>
    <cellStyle name="Normal 5 6 2 2 2 2 2" xfId="5161" xr:uid="{00000000-0005-0000-0000-000029200000}"/>
    <cellStyle name="Normal 5 6 2 2 2 2 2 2" xfId="10391" xr:uid="{00000000-0005-0000-0000-00002A200000}"/>
    <cellStyle name="Normal 5 6 2 2 2 2 3" xfId="3637" xr:uid="{00000000-0005-0000-0000-00002B200000}"/>
    <cellStyle name="Normal 5 6 2 2 2 2 3 2" xfId="8867" xr:uid="{00000000-0005-0000-0000-00002C200000}"/>
    <cellStyle name="Normal 5 6 2 2 2 2 4" xfId="7369" xr:uid="{00000000-0005-0000-0000-00002D200000}"/>
    <cellStyle name="Normal 5 6 2 2 2 3" xfId="1373" xr:uid="{00000000-0005-0000-0000-00002E200000}"/>
    <cellStyle name="Normal 5 6 2 2 2 3 2" xfId="4396" xr:uid="{00000000-0005-0000-0000-00002F200000}"/>
    <cellStyle name="Normal 5 6 2 2 2 3 2 2" xfId="9626" xr:uid="{00000000-0005-0000-0000-000030200000}"/>
    <cellStyle name="Normal 5 6 2 2 2 3 3" xfId="6604" xr:uid="{00000000-0005-0000-0000-000031200000}"/>
    <cellStyle name="Normal 5 6 2 2 2 4" xfId="2872" xr:uid="{00000000-0005-0000-0000-000032200000}"/>
    <cellStyle name="Normal 5 6 2 2 2 4 2" xfId="8102" xr:uid="{00000000-0005-0000-0000-000033200000}"/>
    <cellStyle name="Normal 5 6 2 2 2 5" xfId="5802" xr:uid="{00000000-0005-0000-0000-000034200000}"/>
    <cellStyle name="Normal 5 6 2 2 3" xfId="1784" xr:uid="{00000000-0005-0000-0000-000035200000}"/>
    <cellStyle name="Normal 5 6 2 2 3 2" xfId="4807" xr:uid="{00000000-0005-0000-0000-000036200000}"/>
    <cellStyle name="Normal 5 6 2 2 3 2 2" xfId="10037" xr:uid="{00000000-0005-0000-0000-000037200000}"/>
    <cellStyle name="Normal 5 6 2 2 3 3" xfId="3283" xr:uid="{00000000-0005-0000-0000-000038200000}"/>
    <cellStyle name="Normal 5 6 2 2 3 3 2" xfId="8513" xr:uid="{00000000-0005-0000-0000-000039200000}"/>
    <cellStyle name="Normal 5 6 2 2 3 4" xfId="7015" xr:uid="{00000000-0005-0000-0000-00003A200000}"/>
    <cellStyle name="Normal 5 6 2 2 4" xfId="1019" xr:uid="{00000000-0005-0000-0000-00003B200000}"/>
    <cellStyle name="Normal 5 6 2 2 4 2" xfId="4042" xr:uid="{00000000-0005-0000-0000-00003C200000}"/>
    <cellStyle name="Normal 5 6 2 2 4 2 2" xfId="9272" xr:uid="{00000000-0005-0000-0000-00003D200000}"/>
    <cellStyle name="Normal 5 6 2 2 4 3" xfId="6250" xr:uid="{00000000-0005-0000-0000-00003E200000}"/>
    <cellStyle name="Normal 5 6 2 2 5" xfId="2518" xr:uid="{00000000-0005-0000-0000-00003F200000}"/>
    <cellStyle name="Normal 5 6 2 2 5 2" xfId="7748" xr:uid="{00000000-0005-0000-0000-000040200000}"/>
    <cellStyle name="Normal 5 6 2 2 6" xfId="5801" xr:uid="{00000000-0005-0000-0000-000041200000}"/>
    <cellStyle name="Normal 5 6 2 3" xfId="566" xr:uid="{00000000-0005-0000-0000-000042200000}"/>
    <cellStyle name="Normal 5 6 2 3 2" xfId="1961" xr:uid="{00000000-0005-0000-0000-000043200000}"/>
    <cellStyle name="Normal 5 6 2 3 2 2" xfId="4984" xr:uid="{00000000-0005-0000-0000-000044200000}"/>
    <cellStyle name="Normal 5 6 2 3 2 2 2" xfId="10214" xr:uid="{00000000-0005-0000-0000-000045200000}"/>
    <cellStyle name="Normal 5 6 2 3 2 3" xfId="3460" xr:uid="{00000000-0005-0000-0000-000046200000}"/>
    <cellStyle name="Normal 5 6 2 3 2 3 2" xfId="8690" xr:uid="{00000000-0005-0000-0000-000047200000}"/>
    <cellStyle name="Normal 5 6 2 3 2 4" xfId="7192" xr:uid="{00000000-0005-0000-0000-000048200000}"/>
    <cellStyle name="Normal 5 6 2 3 3" xfId="1196" xr:uid="{00000000-0005-0000-0000-000049200000}"/>
    <cellStyle name="Normal 5 6 2 3 3 2" xfId="4219" xr:uid="{00000000-0005-0000-0000-00004A200000}"/>
    <cellStyle name="Normal 5 6 2 3 3 2 2" xfId="9449" xr:uid="{00000000-0005-0000-0000-00004B200000}"/>
    <cellStyle name="Normal 5 6 2 3 3 3" xfId="6427" xr:uid="{00000000-0005-0000-0000-00004C200000}"/>
    <cellStyle name="Normal 5 6 2 3 4" xfId="2695" xr:uid="{00000000-0005-0000-0000-00004D200000}"/>
    <cellStyle name="Normal 5 6 2 3 4 2" xfId="7925" xr:uid="{00000000-0005-0000-0000-00004E200000}"/>
    <cellStyle name="Normal 5 6 2 3 5" xfId="5803" xr:uid="{00000000-0005-0000-0000-00004F200000}"/>
    <cellStyle name="Normal 5 6 2 4" xfId="1607" xr:uid="{00000000-0005-0000-0000-000050200000}"/>
    <cellStyle name="Normal 5 6 2 4 2" xfId="4630" xr:uid="{00000000-0005-0000-0000-000051200000}"/>
    <cellStyle name="Normal 5 6 2 4 2 2" xfId="9860" xr:uid="{00000000-0005-0000-0000-000052200000}"/>
    <cellStyle name="Normal 5 6 2 4 3" xfId="3106" xr:uid="{00000000-0005-0000-0000-000053200000}"/>
    <cellStyle name="Normal 5 6 2 4 3 2" xfId="8336" xr:uid="{00000000-0005-0000-0000-000054200000}"/>
    <cellStyle name="Normal 5 6 2 4 4" xfId="6838" xr:uid="{00000000-0005-0000-0000-000055200000}"/>
    <cellStyle name="Normal 5 6 2 5" xfId="842" xr:uid="{00000000-0005-0000-0000-000056200000}"/>
    <cellStyle name="Normal 5 6 2 5 2" xfId="3865" xr:uid="{00000000-0005-0000-0000-000057200000}"/>
    <cellStyle name="Normal 5 6 2 5 2 2" xfId="9095" xr:uid="{00000000-0005-0000-0000-000058200000}"/>
    <cellStyle name="Normal 5 6 2 5 3" xfId="6073" xr:uid="{00000000-0005-0000-0000-000059200000}"/>
    <cellStyle name="Normal 5 6 2 6" xfId="2341" xr:uid="{00000000-0005-0000-0000-00005A200000}"/>
    <cellStyle name="Normal 5 6 2 6 2" xfId="7571" xr:uid="{00000000-0005-0000-0000-00005B200000}"/>
    <cellStyle name="Normal 5 6 2 7" xfId="5800" xr:uid="{00000000-0005-0000-0000-00005C200000}"/>
    <cellStyle name="Normal 5 6 3" xfId="567" xr:uid="{00000000-0005-0000-0000-00005D200000}"/>
    <cellStyle name="Normal 5 6 3 2" xfId="568" xr:uid="{00000000-0005-0000-0000-00005E200000}"/>
    <cellStyle name="Normal 5 6 3 2 2" xfId="2056" xr:uid="{00000000-0005-0000-0000-00005F200000}"/>
    <cellStyle name="Normal 5 6 3 2 2 2" xfId="5079" xr:uid="{00000000-0005-0000-0000-000060200000}"/>
    <cellStyle name="Normal 5 6 3 2 2 2 2" xfId="10309" xr:uid="{00000000-0005-0000-0000-000061200000}"/>
    <cellStyle name="Normal 5 6 3 2 2 3" xfId="3555" xr:uid="{00000000-0005-0000-0000-000062200000}"/>
    <cellStyle name="Normal 5 6 3 2 2 3 2" xfId="8785" xr:uid="{00000000-0005-0000-0000-000063200000}"/>
    <cellStyle name="Normal 5 6 3 2 2 4" xfId="7287" xr:uid="{00000000-0005-0000-0000-000064200000}"/>
    <cellStyle name="Normal 5 6 3 2 3" xfId="1291" xr:uid="{00000000-0005-0000-0000-000065200000}"/>
    <cellStyle name="Normal 5 6 3 2 3 2" xfId="4314" xr:uid="{00000000-0005-0000-0000-000066200000}"/>
    <cellStyle name="Normal 5 6 3 2 3 2 2" xfId="9544" xr:uid="{00000000-0005-0000-0000-000067200000}"/>
    <cellStyle name="Normal 5 6 3 2 3 3" xfId="6522" xr:uid="{00000000-0005-0000-0000-000068200000}"/>
    <cellStyle name="Normal 5 6 3 2 4" xfId="2790" xr:uid="{00000000-0005-0000-0000-000069200000}"/>
    <cellStyle name="Normal 5 6 3 2 4 2" xfId="8020" xr:uid="{00000000-0005-0000-0000-00006A200000}"/>
    <cellStyle name="Normal 5 6 3 2 5" xfId="5805" xr:uid="{00000000-0005-0000-0000-00006B200000}"/>
    <cellStyle name="Normal 5 6 3 3" xfId="1702" xr:uid="{00000000-0005-0000-0000-00006C200000}"/>
    <cellStyle name="Normal 5 6 3 3 2" xfId="4725" xr:uid="{00000000-0005-0000-0000-00006D200000}"/>
    <cellStyle name="Normal 5 6 3 3 2 2" xfId="9955" xr:uid="{00000000-0005-0000-0000-00006E200000}"/>
    <cellStyle name="Normal 5 6 3 3 3" xfId="3201" xr:uid="{00000000-0005-0000-0000-00006F200000}"/>
    <cellStyle name="Normal 5 6 3 3 3 2" xfId="8431" xr:uid="{00000000-0005-0000-0000-000070200000}"/>
    <cellStyle name="Normal 5 6 3 3 4" xfId="6933" xr:uid="{00000000-0005-0000-0000-000071200000}"/>
    <cellStyle name="Normal 5 6 3 4" xfId="937" xr:uid="{00000000-0005-0000-0000-000072200000}"/>
    <cellStyle name="Normal 5 6 3 4 2" xfId="3960" xr:uid="{00000000-0005-0000-0000-000073200000}"/>
    <cellStyle name="Normal 5 6 3 4 2 2" xfId="9190" xr:uid="{00000000-0005-0000-0000-000074200000}"/>
    <cellStyle name="Normal 5 6 3 4 3" xfId="6168" xr:uid="{00000000-0005-0000-0000-000075200000}"/>
    <cellStyle name="Normal 5 6 3 5" xfId="2436" xr:uid="{00000000-0005-0000-0000-000076200000}"/>
    <cellStyle name="Normal 5 6 3 5 2" xfId="7666" xr:uid="{00000000-0005-0000-0000-000077200000}"/>
    <cellStyle name="Normal 5 6 3 6" xfId="5804" xr:uid="{00000000-0005-0000-0000-000078200000}"/>
    <cellStyle name="Normal 5 6 4" xfId="569" xr:uid="{00000000-0005-0000-0000-000079200000}"/>
    <cellStyle name="Normal 5 6 4 2" xfId="1879" xr:uid="{00000000-0005-0000-0000-00007A200000}"/>
    <cellStyle name="Normal 5 6 4 2 2" xfId="4902" xr:uid="{00000000-0005-0000-0000-00007B200000}"/>
    <cellStyle name="Normal 5 6 4 2 2 2" xfId="10132" xr:uid="{00000000-0005-0000-0000-00007C200000}"/>
    <cellStyle name="Normal 5 6 4 2 3" xfId="3378" xr:uid="{00000000-0005-0000-0000-00007D200000}"/>
    <cellStyle name="Normal 5 6 4 2 3 2" xfId="8608" xr:uid="{00000000-0005-0000-0000-00007E200000}"/>
    <cellStyle name="Normal 5 6 4 2 4" xfId="7110" xr:uid="{00000000-0005-0000-0000-00007F200000}"/>
    <cellStyle name="Normal 5 6 4 3" xfId="1114" xr:uid="{00000000-0005-0000-0000-000080200000}"/>
    <cellStyle name="Normal 5 6 4 3 2" xfId="4137" xr:uid="{00000000-0005-0000-0000-000081200000}"/>
    <cellStyle name="Normal 5 6 4 3 2 2" xfId="9367" xr:uid="{00000000-0005-0000-0000-000082200000}"/>
    <cellStyle name="Normal 5 6 4 3 3" xfId="6345" xr:uid="{00000000-0005-0000-0000-000083200000}"/>
    <cellStyle name="Normal 5 6 4 4" xfId="2613" xr:uid="{00000000-0005-0000-0000-000084200000}"/>
    <cellStyle name="Normal 5 6 4 4 2" xfId="7843" xr:uid="{00000000-0005-0000-0000-000085200000}"/>
    <cellStyle name="Normal 5 6 4 5" xfId="5806" xr:uid="{00000000-0005-0000-0000-000086200000}"/>
    <cellStyle name="Normal 5 6 5" xfId="1525" xr:uid="{00000000-0005-0000-0000-000087200000}"/>
    <cellStyle name="Normal 5 6 5 2" xfId="4548" xr:uid="{00000000-0005-0000-0000-000088200000}"/>
    <cellStyle name="Normal 5 6 5 2 2" xfId="9778" xr:uid="{00000000-0005-0000-0000-000089200000}"/>
    <cellStyle name="Normal 5 6 5 3" xfId="3024" xr:uid="{00000000-0005-0000-0000-00008A200000}"/>
    <cellStyle name="Normal 5 6 5 3 2" xfId="8254" xr:uid="{00000000-0005-0000-0000-00008B200000}"/>
    <cellStyle name="Normal 5 6 5 4" xfId="6756" xr:uid="{00000000-0005-0000-0000-00008C200000}"/>
    <cellStyle name="Normal 5 6 6" xfId="1467" xr:uid="{00000000-0005-0000-0000-00008D200000}"/>
    <cellStyle name="Normal 5 6 6 2" xfId="4490" xr:uid="{00000000-0005-0000-0000-00008E200000}"/>
    <cellStyle name="Normal 5 6 6 2 2" xfId="9720" xr:uid="{00000000-0005-0000-0000-00008F200000}"/>
    <cellStyle name="Normal 5 6 6 3" xfId="2966" xr:uid="{00000000-0005-0000-0000-000090200000}"/>
    <cellStyle name="Normal 5 6 6 3 2" xfId="8196" xr:uid="{00000000-0005-0000-0000-000091200000}"/>
    <cellStyle name="Normal 5 6 6 4" xfId="6698" xr:uid="{00000000-0005-0000-0000-000092200000}"/>
    <cellStyle name="Normal 5 6 7" xfId="760" xr:uid="{00000000-0005-0000-0000-000093200000}"/>
    <cellStyle name="Normal 5 6 7 2" xfId="3783" xr:uid="{00000000-0005-0000-0000-000094200000}"/>
    <cellStyle name="Normal 5 6 7 2 2" xfId="9013" xr:uid="{00000000-0005-0000-0000-000095200000}"/>
    <cellStyle name="Normal 5 6 7 3" xfId="5991" xr:uid="{00000000-0005-0000-0000-000096200000}"/>
    <cellStyle name="Normal 5 6 8" xfId="2259" xr:uid="{00000000-0005-0000-0000-000097200000}"/>
    <cellStyle name="Normal 5 6 8 2" xfId="7489" xr:uid="{00000000-0005-0000-0000-000098200000}"/>
    <cellStyle name="Normal 5 6 9" xfId="5799" xr:uid="{00000000-0005-0000-0000-000099200000}"/>
    <cellStyle name="Normal 5 7" xfId="570" xr:uid="{00000000-0005-0000-0000-00009A200000}"/>
    <cellStyle name="Normal 5 7 2" xfId="571" xr:uid="{00000000-0005-0000-0000-00009B200000}"/>
    <cellStyle name="Normal 5 7 2 2" xfId="572" xr:uid="{00000000-0005-0000-0000-00009C200000}"/>
    <cellStyle name="Normal 5 7 2 2 2" xfId="573" xr:uid="{00000000-0005-0000-0000-00009D200000}"/>
    <cellStyle name="Normal 5 7 2 2 2 2" xfId="2146" xr:uid="{00000000-0005-0000-0000-00009E200000}"/>
    <cellStyle name="Normal 5 7 2 2 2 2 2" xfId="5169" xr:uid="{00000000-0005-0000-0000-00009F200000}"/>
    <cellStyle name="Normal 5 7 2 2 2 2 2 2" xfId="10399" xr:uid="{00000000-0005-0000-0000-0000A0200000}"/>
    <cellStyle name="Normal 5 7 2 2 2 2 3" xfId="3645" xr:uid="{00000000-0005-0000-0000-0000A1200000}"/>
    <cellStyle name="Normal 5 7 2 2 2 2 3 2" xfId="8875" xr:uid="{00000000-0005-0000-0000-0000A2200000}"/>
    <cellStyle name="Normal 5 7 2 2 2 2 4" xfId="7377" xr:uid="{00000000-0005-0000-0000-0000A3200000}"/>
    <cellStyle name="Normal 5 7 2 2 2 3" xfId="1381" xr:uid="{00000000-0005-0000-0000-0000A4200000}"/>
    <cellStyle name="Normal 5 7 2 2 2 3 2" xfId="4404" xr:uid="{00000000-0005-0000-0000-0000A5200000}"/>
    <cellStyle name="Normal 5 7 2 2 2 3 2 2" xfId="9634" xr:uid="{00000000-0005-0000-0000-0000A6200000}"/>
    <cellStyle name="Normal 5 7 2 2 2 3 3" xfId="6612" xr:uid="{00000000-0005-0000-0000-0000A7200000}"/>
    <cellStyle name="Normal 5 7 2 2 2 4" xfId="2880" xr:uid="{00000000-0005-0000-0000-0000A8200000}"/>
    <cellStyle name="Normal 5 7 2 2 2 4 2" xfId="8110" xr:uid="{00000000-0005-0000-0000-0000A9200000}"/>
    <cellStyle name="Normal 5 7 2 2 2 5" xfId="5810" xr:uid="{00000000-0005-0000-0000-0000AA200000}"/>
    <cellStyle name="Normal 5 7 2 2 3" xfId="1792" xr:uid="{00000000-0005-0000-0000-0000AB200000}"/>
    <cellStyle name="Normal 5 7 2 2 3 2" xfId="4815" xr:uid="{00000000-0005-0000-0000-0000AC200000}"/>
    <cellStyle name="Normal 5 7 2 2 3 2 2" xfId="10045" xr:uid="{00000000-0005-0000-0000-0000AD200000}"/>
    <cellStyle name="Normal 5 7 2 2 3 3" xfId="3291" xr:uid="{00000000-0005-0000-0000-0000AE200000}"/>
    <cellStyle name="Normal 5 7 2 2 3 3 2" xfId="8521" xr:uid="{00000000-0005-0000-0000-0000AF200000}"/>
    <cellStyle name="Normal 5 7 2 2 3 4" xfId="7023" xr:uid="{00000000-0005-0000-0000-0000B0200000}"/>
    <cellStyle name="Normal 5 7 2 2 4" xfId="1027" xr:uid="{00000000-0005-0000-0000-0000B1200000}"/>
    <cellStyle name="Normal 5 7 2 2 4 2" xfId="4050" xr:uid="{00000000-0005-0000-0000-0000B2200000}"/>
    <cellStyle name="Normal 5 7 2 2 4 2 2" xfId="9280" xr:uid="{00000000-0005-0000-0000-0000B3200000}"/>
    <cellStyle name="Normal 5 7 2 2 4 3" xfId="6258" xr:uid="{00000000-0005-0000-0000-0000B4200000}"/>
    <cellStyle name="Normal 5 7 2 2 5" xfId="2526" xr:uid="{00000000-0005-0000-0000-0000B5200000}"/>
    <cellStyle name="Normal 5 7 2 2 5 2" xfId="7756" xr:uid="{00000000-0005-0000-0000-0000B6200000}"/>
    <cellStyle name="Normal 5 7 2 2 6" xfId="5809" xr:uid="{00000000-0005-0000-0000-0000B7200000}"/>
    <cellStyle name="Normal 5 7 2 3" xfId="574" xr:uid="{00000000-0005-0000-0000-0000B8200000}"/>
    <cellStyle name="Normal 5 7 2 3 2" xfId="1969" xr:uid="{00000000-0005-0000-0000-0000B9200000}"/>
    <cellStyle name="Normal 5 7 2 3 2 2" xfId="4992" xr:uid="{00000000-0005-0000-0000-0000BA200000}"/>
    <cellStyle name="Normal 5 7 2 3 2 2 2" xfId="10222" xr:uid="{00000000-0005-0000-0000-0000BB200000}"/>
    <cellStyle name="Normal 5 7 2 3 2 3" xfId="3468" xr:uid="{00000000-0005-0000-0000-0000BC200000}"/>
    <cellStyle name="Normal 5 7 2 3 2 3 2" xfId="8698" xr:uid="{00000000-0005-0000-0000-0000BD200000}"/>
    <cellStyle name="Normal 5 7 2 3 2 4" xfId="7200" xr:uid="{00000000-0005-0000-0000-0000BE200000}"/>
    <cellStyle name="Normal 5 7 2 3 3" xfId="1204" xr:uid="{00000000-0005-0000-0000-0000BF200000}"/>
    <cellStyle name="Normal 5 7 2 3 3 2" xfId="4227" xr:uid="{00000000-0005-0000-0000-0000C0200000}"/>
    <cellStyle name="Normal 5 7 2 3 3 2 2" xfId="9457" xr:uid="{00000000-0005-0000-0000-0000C1200000}"/>
    <cellStyle name="Normal 5 7 2 3 3 3" xfId="6435" xr:uid="{00000000-0005-0000-0000-0000C2200000}"/>
    <cellStyle name="Normal 5 7 2 3 4" xfId="2703" xr:uid="{00000000-0005-0000-0000-0000C3200000}"/>
    <cellStyle name="Normal 5 7 2 3 4 2" xfId="7933" xr:uid="{00000000-0005-0000-0000-0000C4200000}"/>
    <cellStyle name="Normal 5 7 2 3 5" xfId="5811" xr:uid="{00000000-0005-0000-0000-0000C5200000}"/>
    <cellStyle name="Normal 5 7 2 4" xfId="1615" xr:uid="{00000000-0005-0000-0000-0000C6200000}"/>
    <cellStyle name="Normal 5 7 2 4 2" xfId="4638" xr:uid="{00000000-0005-0000-0000-0000C7200000}"/>
    <cellStyle name="Normal 5 7 2 4 2 2" xfId="9868" xr:uid="{00000000-0005-0000-0000-0000C8200000}"/>
    <cellStyle name="Normal 5 7 2 4 3" xfId="3114" xr:uid="{00000000-0005-0000-0000-0000C9200000}"/>
    <cellStyle name="Normal 5 7 2 4 3 2" xfId="8344" xr:uid="{00000000-0005-0000-0000-0000CA200000}"/>
    <cellStyle name="Normal 5 7 2 4 4" xfId="6846" xr:uid="{00000000-0005-0000-0000-0000CB200000}"/>
    <cellStyle name="Normal 5 7 2 5" xfId="850" xr:uid="{00000000-0005-0000-0000-0000CC200000}"/>
    <cellStyle name="Normal 5 7 2 5 2" xfId="3873" xr:uid="{00000000-0005-0000-0000-0000CD200000}"/>
    <cellStyle name="Normal 5 7 2 5 2 2" xfId="9103" xr:uid="{00000000-0005-0000-0000-0000CE200000}"/>
    <cellStyle name="Normal 5 7 2 5 3" xfId="6081" xr:uid="{00000000-0005-0000-0000-0000CF200000}"/>
    <cellStyle name="Normal 5 7 2 6" xfId="2349" xr:uid="{00000000-0005-0000-0000-0000D0200000}"/>
    <cellStyle name="Normal 5 7 2 6 2" xfId="7579" xr:uid="{00000000-0005-0000-0000-0000D1200000}"/>
    <cellStyle name="Normal 5 7 2 7" xfId="5808" xr:uid="{00000000-0005-0000-0000-0000D2200000}"/>
    <cellStyle name="Normal 5 7 3" xfId="575" xr:uid="{00000000-0005-0000-0000-0000D3200000}"/>
    <cellStyle name="Normal 5 7 3 2" xfId="576" xr:uid="{00000000-0005-0000-0000-0000D4200000}"/>
    <cellStyle name="Normal 5 7 3 2 2" xfId="2064" xr:uid="{00000000-0005-0000-0000-0000D5200000}"/>
    <cellStyle name="Normal 5 7 3 2 2 2" xfId="5087" xr:uid="{00000000-0005-0000-0000-0000D6200000}"/>
    <cellStyle name="Normal 5 7 3 2 2 2 2" xfId="10317" xr:uid="{00000000-0005-0000-0000-0000D7200000}"/>
    <cellStyle name="Normal 5 7 3 2 2 3" xfId="3563" xr:uid="{00000000-0005-0000-0000-0000D8200000}"/>
    <cellStyle name="Normal 5 7 3 2 2 3 2" xfId="8793" xr:uid="{00000000-0005-0000-0000-0000D9200000}"/>
    <cellStyle name="Normal 5 7 3 2 2 4" xfId="7295" xr:uid="{00000000-0005-0000-0000-0000DA200000}"/>
    <cellStyle name="Normal 5 7 3 2 3" xfId="1299" xr:uid="{00000000-0005-0000-0000-0000DB200000}"/>
    <cellStyle name="Normal 5 7 3 2 3 2" xfId="4322" xr:uid="{00000000-0005-0000-0000-0000DC200000}"/>
    <cellStyle name="Normal 5 7 3 2 3 2 2" xfId="9552" xr:uid="{00000000-0005-0000-0000-0000DD200000}"/>
    <cellStyle name="Normal 5 7 3 2 3 3" xfId="6530" xr:uid="{00000000-0005-0000-0000-0000DE200000}"/>
    <cellStyle name="Normal 5 7 3 2 4" xfId="2798" xr:uid="{00000000-0005-0000-0000-0000DF200000}"/>
    <cellStyle name="Normal 5 7 3 2 4 2" xfId="8028" xr:uid="{00000000-0005-0000-0000-0000E0200000}"/>
    <cellStyle name="Normal 5 7 3 2 5" xfId="5813" xr:uid="{00000000-0005-0000-0000-0000E1200000}"/>
    <cellStyle name="Normal 5 7 3 3" xfId="1710" xr:uid="{00000000-0005-0000-0000-0000E2200000}"/>
    <cellStyle name="Normal 5 7 3 3 2" xfId="4733" xr:uid="{00000000-0005-0000-0000-0000E3200000}"/>
    <cellStyle name="Normal 5 7 3 3 2 2" xfId="9963" xr:uid="{00000000-0005-0000-0000-0000E4200000}"/>
    <cellStyle name="Normal 5 7 3 3 3" xfId="3209" xr:uid="{00000000-0005-0000-0000-0000E5200000}"/>
    <cellStyle name="Normal 5 7 3 3 3 2" xfId="8439" xr:uid="{00000000-0005-0000-0000-0000E6200000}"/>
    <cellStyle name="Normal 5 7 3 3 4" xfId="6941" xr:uid="{00000000-0005-0000-0000-0000E7200000}"/>
    <cellStyle name="Normal 5 7 3 4" xfId="945" xr:uid="{00000000-0005-0000-0000-0000E8200000}"/>
    <cellStyle name="Normal 5 7 3 4 2" xfId="3968" xr:uid="{00000000-0005-0000-0000-0000E9200000}"/>
    <cellStyle name="Normal 5 7 3 4 2 2" xfId="9198" xr:uid="{00000000-0005-0000-0000-0000EA200000}"/>
    <cellStyle name="Normal 5 7 3 4 3" xfId="6176" xr:uid="{00000000-0005-0000-0000-0000EB200000}"/>
    <cellStyle name="Normal 5 7 3 5" xfId="2444" xr:uid="{00000000-0005-0000-0000-0000EC200000}"/>
    <cellStyle name="Normal 5 7 3 5 2" xfId="7674" xr:uid="{00000000-0005-0000-0000-0000ED200000}"/>
    <cellStyle name="Normal 5 7 3 6" xfId="5812" xr:uid="{00000000-0005-0000-0000-0000EE200000}"/>
    <cellStyle name="Normal 5 7 4" xfId="577" xr:uid="{00000000-0005-0000-0000-0000EF200000}"/>
    <cellStyle name="Normal 5 7 4 2" xfId="1887" xr:uid="{00000000-0005-0000-0000-0000F0200000}"/>
    <cellStyle name="Normal 5 7 4 2 2" xfId="4910" xr:uid="{00000000-0005-0000-0000-0000F1200000}"/>
    <cellStyle name="Normal 5 7 4 2 2 2" xfId="10140" xr:uid="{00000000-0005-0000-0000-0000F2200000}"/>
    <cellStyle name="Normal 5 7 4 2 3" xfId="3386" xr:uid="{00000000-0005-0000-0000-0000F3200000}"/>
    <cellStyle name="Normal 5 7 4 2 3 2" xfId="8616" xr:uid="{00000000-0005-0000-0000-0000F4200000}"/>
    <cellStyle name="Normal 5 7 4 2 4" xfId="7118" xr:uid="{00000000-0005-0000-0000-0000F5200000}"/>
    <cellStyle name="Normal 5 7 4 3" xfId="1122" xr:uid="{00000000-0005-0000-0000-0000F6200000}"/>
    <cellStyle name="Normal 5 7 4 3 2" xfId="4145" xr:uid="{00000000-0005-0000-0000-0000F7200000}"/>
    <cellStyle name="Normal 5 7 4 3 2 2" xfId="9375" xr:uid="{00000000-0005-0000-0000-0000F8200000}"/>
    <cellStyle name="Normal 5 7 4 3 3" xfId="6353" xr:uid="{00000000-0005-0000-0000-0000F9200000}"/>
    <cellStyle name="Normal 5 7 4 4" xfId="2621" xr:uid="{00000000-0005-0000-0000-0000FA200000}"/>
    <cellStyle name="Normal 5 7 4 4 2" xfId="7851" xr:uid="{00000000-0005-0000-0000-0000FB200000}"/>
    <cellStyle name="Normal 5 7 4 5" xfId="5814" xr:uid="{00000000-0005-0000-0000-0000FC200000}"/>
    <cellStyle name="Normal 5 7 5" xfId="1533" xr:uid="{00000000-0005-0000-0000-0000FD200000}"/>
    <cellStyle name="Normal 5 7 5 2" xfId="4556" xr:uid="{00000000-0005-0000-0000-0000FE200000}"/>
    <cellStyle name="Normal 5 7 5 2 2" xfId="9786" xr:uid="{00000000-0005-0000-0000-0000FF200000}"/>
    <cellStyle name="Normal 5 7 5 3" xfId="3032" xr:uid="{00000000-0005-0000-0000-000000210000}"/>
    <cellStyle name="Normal 5 7 5 3 2" xfId="8262" xr:uid="{00000000-0005-0000-0000-000001210000}"/>
    <cellStyle name="Normal 5 7 5 4" xfId="6764" xr:uid="{00000000-0005-0000-0000-000002210000}"/>
    <cellStyle name="Normal 5 7 6" xfId="1475" xr:uid="{00000000-0005-0000-0000-000003210000}"/>
    <cellStyle name="Normal 5 7 6 2" xfId="4498" xr:uid="{00000000-0005-0000-0000-000004210000}"/>
    <cellStyle name="Normal 5 7 6 2 2" xfId="9728" xr:uid="{00000000-0005-0000-0000-000005210000}"/>
    <cellStyle name="Normal 5 7 6 3" xfId="2974" xr:uid="{00000000-0005-0000-0000-000006210000}"/>
    <cellStyle name="Normal 5 7 6 3 2" xfId="8204" xr:uid="{00000000-0005-0000-0000-000007210000}"/>
    <cellStyle name="Normal 5 7 6 4" xfId="6706" xr:uid="{00000000-0005-0000-0000-000008210000}"/>
    <cellStyle name="Normal 5 7 7" xfId="768" xr:uid="{00000000-0005-0000-0000-000009210000}"/>
    <cellStyle name="Normal 5 7 7 2" xfId="3791" xr:uid="{00000000-0005-0000-0000-00000A210000}"/>
    <cellStyle name="Normal 5 7 7 2 2" xfId="9021" xr:uid="{00000000-0005-0000-0000-00000B210000}"/>
    <cellStyle name="Normal 5 7 7 3" xfId="5999" xr:uid="{00000000-0005-0000-0000-00000C210000}"/>
    <cellStyle name="Normal 5 7 8" xfId="2267" xr:uid="{00000000-0005-0000-0000-00000D210000}"/>
    <cellStyle name="Normal 5 7 8 2" xfId="7497" xr:uid="{00000000-0005-0000-0000-00000E210000}"/>
    <cellStyle name="Normal 5 7 9" xfId="5807" xr:uid="{00000000-0005-0000-0000-00000F210000}"/>
    <cellStyle name="Normal 5 8" xfId="578" xr:uid="{00000000-0005-0000-0000-000010210000}"/>
    <cellStyle name="Normal 5 8 2" xfId="579" xr:uid="{00000000-0005-0000-0000-000011210000}"/>
    <cellStyle name="Normal 5 8 2 2" xfId="580" xr:uid="{00000000-0005-0000-0000-000012210000}"/>
    <cellStyle name="Normal 5 8 2 2 2" xfId="2079" xr:uid="{00000000-0005-0000-0000-000013210000}"/>
    <cellStyle name="Normal 5 8 2 2 2 2" xfId="5102" xr:uid="{00000000-0005-0000-0000-000014210000}"/>
    <cellStyle name="Normal 5 8 2 2 2 2 2" xfId="10332" xr:uid="{00000000-0005-0000-0000-000015210000}"/>
    <cellStyle name="Normal 5 8 2 2 2 3" xfId="3578" xr:uid="{00000000-0005-0000-0000-000016210000}"/>
    <cellStyle name="Normal 5 8 2 2 2 3 2" xfId="8808" xr:uid="{00000000-0005-0000-0000-000017210000}"/>
    <cellStyle name="Normal 5 8 2 2 2 4" xfId="7310" xr:uid="{00000000-0005-0000-0000-000018210000}"/>
    <cellStyle name="Normal 5 8 2 2 3" xfId="1314" xr:uid="{00000000-0005-0000-0000-000019210000}"/>
    <cellStyle name="Normal 5 8 2 2 3 2" xfId="4337" xr:uid="{00000000-0005-0000-0000-00001A210000}"/>
    <cellStyle name="Normal 5 8 2 2 3 2 2" xfId="9567" xr:uid="{00000000-0005-0000-0000-00001B210000}"/>
    <cellStyle name="Normal 5 8 2 2 3 3" xfId="6545" xr:uid="{00000000-0005-0000-0000-00001C210000}"/>
    <cellStyle name="Normal 5 8 2 2 4" xfId="2813" xr:uid="{00000000-0005-0000-0000-00001D210000}"/>
    <cellStyle name="Normal 5 8 2 2 4 2" xfId="8043" xr:uid="{00000000-0005-0000-0000-00001E210000}"/>
    <cellStyle name="Normal 5 8 2 2 5" xfId="5817" xr:uid="{00000000-0005-0000-0000-00001F210000}"/>
    <cellStyle name="Normal 5 8 2 3" xfId="1725" xr:uid="{00000000-0005-0000-0000-000020210000}"/>
    <cellStyle name="Normal 5 8 2 3 2" xfId="4748" xr:uid="{00000000-0005-0000-0000-000021210000}"/>
    <cellStyle name="Normal 5 8 2 3 2 2" xfId="9978" xr:uid="{00000000-0005-0000-0000-000022210000}"/>
    <cellStyle name="Normal 5 8 2 3 3" xfId="3224" xr:uid="{00000000-0005-0000-0000-000023210000}"/>
    <cellStyle name="Normal 5 8 2 3 3 2" xfId="8454" xr:uid="{00000000-0005-0000-0000-000024210000}"/>
    <cellStyle name="Normal 5 8 2 3 4" xfId="6956" xr:uid="{00000000-0005-0000-0000-000025210000}"/>
    <cellStyle name="Normal 5 8 2 4" xfId="960" xr:uid="{00000000-0005-0000-0000-000026210000}"/>
    <cellStyle name="Normal 5 8 2 4 2" xfId="3983" xr:uid="{00000000-0005-0000-0000-000027210000}"/>
    <cellStyle name="Normal 5 8 2 4 2 2" xfId="9213" xr:uid="{00000000-0005-0000-0000-000028210000}"/>
    <cellStyle name="Normal 5 8 2 4 3" xfId="6191" xr:uid="{00000000-0005-0000-0000-000029210000}"/>
    <cellStyle name="Normal 5 8 2 5" xfId="2459" xr:uid="{00000000-0005-0000-0000-00002A210000}"/>
    <cellStyle name="Normal 5 8 2 5 2" xfId="7689" xr:uid="{00000000-0005-0000-0000-00002B210000}"/>
    <cellStyle name="Normal 5 8 2 6" xfId="5816" xr:uid="{00000000-0005-0000-0000-00002C210000}"/>
    <cellStyle name="Normal 5 8 3" xfId="581" xr:uid="{00000000-0005-0000-0000-00002D210000}"/>
    <cellStyle name="Normal 5 8 3 2" xfId="1902" xr:uid="{00000000-0005-0000-0000-00002E210000}"/>
    <cellStyle name="Normal 5 8 3 2 2" xfId="4925" xr:uid="{00000000-0005-0000-0000-00002F210000}"/>
    <cellStyle name="Normal 5 8 3 2 2 2" xfId="10155" xr:uid="{00000000-0005-0000-0000-000030210000}"/>
    <cellStyle name="Normal 5 8 3 2 3" xfId="3401" xr:uid="{00000000-0005-0000-0000-000031210000}"/>
    <cellStyle name="Normal 5 8 3 2 3 2" xfId="8631" xr:uid="{00000000-0005-0000-0000-000032210000}"/>
    <cellStyle name="Normal 5 8 3 2 4" xfId="7133" xr:uid="{00000000-0005-0000-0000-000033210000}"/>
    <cellStyle name="Normal 5 8 3 3" xfId="1137" xr:uid="{00000000-0005-0000-0000-000034210000}"/>
    <cellStyle name="Normal 5 8 3 3 2" xfId="4160" xr:uid="{00000000-0005-0000-0000-000035210000}"/>
    <cellStyle name="Normal 5 8 3 3 2 2" xfId="9390" xr:uid="{00000000-0005-0000-0000-000036210000}"/>
    <cellStyle name="Normal 5 8 3 3 3" xfId="6368" xr:uid="{00000000-0005-0000-0000-000037210000}"/>
    <cellStyle name="Normal 5 8 3 4" xfId="2636" xr:uid="{00000000-0005-0000-0000-000038210000}"/>
    <cellStyle name="Normal 5 8 3 4 2" xfId="7866" xr:uid="{00000000-0005-0000-0000-000039210000}"/>
    <cellStyle name="Normal 5 8 3 5" xfId="5818" xr:uid="{00000000-0005-0000-0000-00003A210000}"/>
    <cellStyle name="Normal 5 8 4" xfId="1548" xr:uid="{00000000-0005-0000-0000-00003B210000}"/>
    <cellStyle name="Normal 5 8 4 2" xfId="4571" xr:uid="{00000000-0005-0000-0000-00003C210000}"/>
    <cellStyle name="Normal 5 8 4 2 2" xfId="9801" xr:uid="{00000000-0005-0000-0000-00003D210000}"/>
    <cellStyle name="Normal 5 8 4 3" xfId="3047" xr:uid="{00000000-0005-0000-0000-00003E210000}"/>
    <cellStyle name="Normal 5 8 4 3 2" xfId="8277" xr:uid="{00000000-0005-0000-0000-00003F210000}"/>
    <cellStyle name="Normal 5 8 4 4" xfId="6779" xr:uid="{00000000-0005-0000-0000-000040210000}"/>
    <cellStyle name="Normal 5 8 5" xfId="783" xr:uid="{00000000-0005-0000-0000-000041210000}"/>
    <cellStyle name="Normal 5 8 5 2" xfId="3806" xr:uid="{00000000-0005-0000-0000-000042210000}"/>
    <cellStyle name="Normal 5 8 5 2 2" xfId="9036" xr:uid="{00000000-0005-0000-0000-000043210000}"/>
    <cellStyle name="Normal 5 8 5 3" xfId="6014" xr:uid="{00000000-0005-0000-0000-000044210000}"/>
    <cellStyle name="Normal 5 8 6" xfId="2282" xr:uid="{00000000-0005-0000-0000-000045210000}"/>
    <cellStyle name="Normal 5 8 6 2" xfId="7512" xr:uid="{00000000-0005-0000-0000-000046210000}"/>
    <cellStyle name="Normal 5 8 7" xfId="5815" xr:uid="{00000000-0005-0000-0000-000047210000}"/>
    <cellStyle name="Normal 5 9" xfId="582" xr:uid="{00000000-0005-0000-0000-000048210000}"/>
    <cellStyle name="Normal 5 9 2" xfId="583" xr:uid="{00000000-0005-0000-0000-000049210000}"/>
    <cellStyle name="Normal 5 9 2 2" xfId="584" xr:uid="{00000000-0005-0000-0000-00004A210000}"/>
    <cellStyle name="Normal 5 9 2 2 2" xfId="2091" xr:uid="{00000000-0005-0000-0000-00004B210000}"/>
    <cellStyle name="Normal 5 9 2 2 2 2" xfId="5114" xr:uid="{00000000-0005-0000-0000-00004C210000}"/>
    <cellStyle name="Normal 5 9 2 2 2 2 2" xfId="10344" xr:uid="{00000000-0005-0000-0000-00004D210000}"/>
    <cellStyle name="Normal 5 9 2 2 2 3" xfId="3590" xr:uid="{00000000-0005-0000-0000-00004E210000}"/>
    <cellStyle name="Normal 5 9 2 2 2 3 2" xfId="8820" xr:uid="{00000000-0005-0000-0000-00004F210000}"/>
    <cellStyle name="Normal 5 9 2 2 2 4" xfId="7322" xr:uid="{00000000-0005-0000-0000-000050210000}"/>
    <cellStyle name="Normal 5 9 2 2 3" xfId="1326" xr:uid="{00000000-0005-0000-0000-000051210000}"/>
    <cellStyle name="Normal 5 9 2 2 3 2" xfId="4349" xr:uid="{00000000-0005-0000-0000-000052210000}"/>
    <cellStyle name="Normal 5 9 2 2 3 2 2" xfId="9579" xr:uid="{00000000-0005-0000-0000-000053210000}"/>
    <cellStyle name="Normal 5 9 2 2 3 3" xfId="6557" xr:uid="{00000000-0005-0000-0000-000054210000}"/>
    <cellStyle name="Normal 5 9 2 2 4" xfId="2825" xr:uid="{00000000-0005-0000-0000-000055210000}"/>
    <cellStyle name="Normal 5 9 2 2 4 2" xfId="8055" xr:uid="{00000000-0005-0000-0000-000056210000}"/>
    <cellStyle name="Normal 5 9 2 2 5" xfId="5821" xr:uid="{00000000-0005-0000-0000-000057210000}"/>
    <cellStyle name="Normal 5 9 2 3" xfId="1737" xr:uid="{00000000-0005-0000-0000-000058210000}"/>
    <cellStyle name="Normal 5 9 2 3 2" xfId="4760" xr:uid="{00000000-0005-0000-0000-000059210000}"/>
    <cellStyle name="Normal 5 9 2 3 2 2" xfId="9990" xr:uid="{00000000-0005-0000-0000-00005A210000}"/>
    <cellStyle name="Normal 5 9 2 3 3" xfId="3236" xr:uid="{00000000-0005-0000-0000-00005B210000}"/>
    <cellStyle name="Normal 5 9 2 3 3 2" xfId="8466" xr:uid="{00000000-0005-0000-0000-00005C210000}"/>
    <cellStyle name="Normal 5 9 2 3 4" xfId="6968" xr:uid="{00000000-0005-0000-0000-00005D210000}"/>
    <cellStyle name="Normal 5 9 2 4" xfId="972" xr:uid="{00000000-0005-0000-0000-00005E210000}"/>
    <cellStyle name="Normal 5 9 2 4 2" xfId="3995" xr:uid="{00000000-0005-0000-0000-00005F210000}"/>
    <cellStyle name="Normal 5 9 2 4 2 2" xfId="9225" xr:uid="{00000000-0005-0000-0000-000060210000}"/>
    <cellStyle name="Normal 5 9 2 4 3" xfId="6203" xr:uid="{00000000-0005-0000-0000-000061210000}"/>
    <cellStyle name="Normal 5 9 2 5" xfId="2471" xr:uid="{00000000-0005-0000-0000-000062210000}"/>
    <cellStyle name="Normal 5 9 2 5 2" xfId="7701" xr:uid="{00000000-0005-0000-0000-000063210000}"/>
    <cellStyle name="Normal 5 9 2 6" xfId="5820" xr:uid="{00000000-0005-0000-0000-000064210000}"/>
    <cellStyle name="Normal 5 9 3" xfId="585" xr:uid="{00000000-0005-0000-0000-000065210000}"/>
    <cellStyle name="Normal 5 9 3 2" xfId="1914" xr:uid="{00000000-0005-0000-0000-000066210000}"/>
    <cellStyle name="Normal 5 9 3 2 2" xfId="4937" xr:uid="{00000000-0005-0000-0000-000067210000}"/>
    <cellStyle name="Normal 5 9 3 2 2 2" xfId="10167" xr:uid="{00000000-0005-0000-0000-000068210000}"/>
    <cellStyle name="Normal 5 9 3 2 3" xfId="3413" xr:uid="{00000000-0005-0000-0000-000069210000}"/>
    <cellStyle name="Normal 5 9 3 2 3 2" xfId="8643" xr:uid="{00000000-0005-0000-0000-00006A210000}"/>
    <cellStyle name="Normal 5 9 3 2 4" xfId="7145" xr:uid="{00000000-0005-0000-0000-00006B210000}"/>
    <cellStyle name="Normal 5 9 3 3" xfId="1149" xr:uid="{00000000-0005-0000-0000-00006C210000}"/>
    <cellStyle name="Normal 5 9 3 3 2" xfId="4172" xr:uid="{00000000-0005-0000-0000-00006D210000}"/>
    <cellStyle name="Normal 5 9 3 3 2 2" xfId="9402" xr:uid="{00000000-0005-0000-0000-00006E210000}"/>
    <cellStyle name="Normal 5 9 3 3 3" xfId="6380" xr:uid="{00000000-0005-0000-0000-00006F210000}"/>
    <cellStyle name="Normal 5 9 3 4" xfId="2648" xr:uid="{00000000-0005-0000-0000-000070210000}"/>
    <cellStyle name="Normal 5 9 3 4 2" xfId="7878" xr:uid="{00000000-0005-0000-0000-000071210000}"/>
    <cellStyle name="Normal 5 9 3 5" xfId="5822" xr:uid="{00000000-0005-0000-0000-000072210000}"/>
    <cellStyle name="Normal 5 9 4" xfId="1560" xr:uid="{00000000-0005-0000-0000-000073210000}"/>
    <cellStyle name="Normal 5 9 4 2" xfId="4583" xr:uid="{00000000-0005-0000-0000-000074210000}"/>
    <cellStyle name="Normal 5 9 4 2 2" xfId="9813" xr:uid="{00000000-0005-0000-0000-000075210000}"/>
    <cellStyle name="Normal 5 9 4 3" xfId="3059" xr:uid="{00000000-0005-0000-0000-000076210000}"/>
    <cellStyle name="Normal 5 9 4 3 2" xfId="8289" xr:uid="{00000000-0005-0000-0000-000077210000}"/>
    <cellStyle name="Normal 5 9 4 4" xfId="6791" xr:uid="{00000000-0005-0000-0000-000078210000}"/>
    <cellStyle name="Normal 5 9 5" xfId="795" xr:uid="{00000000-0005-0000-0000-000079210000}"/>
    <cellStyle name="Normal 5 9 5 2" xfId="3818" xr:uid="{00000000-0005-0000-0000-00007A210000}"/>
    <cellStyle name="Normal 5 9 5 2 2" xfId="9048" xr:uid="{00000000-0005-0000-0000-00007B210000}"/>
    <cellStyle name="Normal 5 9 5 3" xfId="6026" xr:uid="{00000000-0005-0000-0000-00007C210000}"/>
    <cellStyle name="Normal 5 9 6" xfId="2294" xr:uid="{00000000-0005-0000-0000-00007D210000}"/>
    <cellStyle name="Normal 5 9 6 2" xfId="7524" xr:uid="{00000000-0005-0000-0000-00007E210000}"/>
    <cellStyle name="Normal 5 9 7" xfId="5819" xr:uid="{00000000-0005-0000-0000-00007F210000}"/>
    <cellStyle name="Normal 6" xfId="586" xr:uid="{00000000-0005-0000-0000-000080210000}"/>
    <cellStyle name="Normal 6 10" xfId="587" xr:uid="{00000000-0005-0000-0000-000081210000}"/>
    <cellStyle name="Normal 6 10 2" xfId="588" xr:uid="{00000000-0005-0000-0000-000082210000}"/>
    <cellStyle name="Normal 6 10 2 2" xfId="589" xr:uid="{00000000-0005-0000-0000-000083210000}"/>
    <cellStyle name="Normal 6 10 2 2 2" xfId="2175" xr:uid="{00000000-0005-0000-0000-000084210000}"/>
    <cellStyle name="Normal 6 10 2 2 2 2" xfId="5198" xr:uid="{00000000-0005-0000-0000-000085210000}"/>
    <cellStyle name="Normal 6 10 2 2 2 2 2" xfId="10428" xr:uid="{00000000-0005-0000-0000-000086210000}"/>
    <cellStyle name="Normal 6 10 2 2 2 3" xfId="3674" xr:uid="{00000000-0005-0000-0000-000087210000}"/>
    <cellStyle name="Normal 6 10 2 2 2 3 2" xfId="8904" xr:uid="{00000000-0005-0000-0000-000088210000}"/>
    <cellStyle name="Normal 6 10 2 2 2 4" xfId="7406" xr:uid="{00000000-0005-0000-0000-000089210000}"/>
    <cellStyle name="Normal 6 10 2 2 3" xfId="1410" xr:uid="{00000000-0005-0000-0000-00008A210000}"/>
    <cellStyle name="Normal 6 10 2 2 3 2" xfId="4433" xr:uid="{00000000-0005-0000-0000-00008B210000}"/>
    <cellStyle name="Normal 6 10 2 2 3 2 2" xfId="9663" xr:uid="{00000000-0005-0000-0000-00008C210000}"/>
    <cellStyle name="Normal 6 10 2 2 3 3" xfId="6641" xr:uid="{00000000-0005-0000-0000-00008D210000}"/>
    <cellStyle name="Normal 6 10 2 2 4" xfId="2909" xr:uid="{00000000-0005-0000-0000-00008E210000}"/>
    <cellStyle name="Normal 6 10 2 2 4 2" xfId="8139" xr:uid="{00000000-0005-0000-0000-00008F210000}"/>
    <cellStyle name="Normal 6 10 2 2 5" xfId="5826" xr:uid="{00000000-0005-0000-0000-000090210000}"/>
    <cellStyle name="Normal 6 10 2 3" xfId="1821" xr:uid="{00000000-0005-0000-0000-000091210000}"/>
    <cellStyle name="Normal 6 10 2 3 2" xfId="4844" xr:uid="{00000000-0005-0000-0000-000092210000}"/>
    <cellStyle name="Normal 6 10 2 3 2 2" xfId="10074" xr:uid="{00000000-0005-0000-0000-000093210000}"/>
    <cellStyle name="Normal 6 10 2 3 3" xfId="3320" xr:uid="{00000000-0005-0000-0000-000094210000}"/>
    <cellStyle name="Normal 6 10 2 3 3 2" xfId="8550" xr:uid="{00000000-0005-0000-0000-000095210000}"/>
    <cellStyle name="Normal 6 10 2 3 4" xfId="7052" xr:uid="{00000000-0005-0000-0000-000096210000}"/>
    <cellStyle name="Normal 6 10 2 4" xfId="1056" xr:uid="{00000000-0005-0000-0000-000097210000}"/>
    <cellStyle name="Normal 6 10 2 4 2" xfId="4079" xr:uid="{00000000-0005-0000-0000-000098210000}"/>
    <cellStyle name="Normal 6 10 2 4 2 2" xfId="9309" xr:uid="{00000000-0005-0000-0000-000099210000}"/>
    <cellStyle name="Normal 6 10 2 4 3" xfId="6287" xr:uid="{00000000-0005-0000-0000-00009A210000}"/>
    <cellStyle name="Normal 6 10 2 5" xfId="2555" xr:uid="{00000000-0005-0000-0000-00009B210000}"/>
    <cellStyle name="Normal 6 10 2 5 2" xfId="7785" xr:uid="{00000000-0005-0000-0000-00009C210000}"/>
    <cellStyle name="Normal 6 10 2 6" xfId="5825" xr:uid="{00000000-0005-0000-0000-00009D210000}"/>
    <cellStyle name="Normal 6 10 3" xfId="590" xr:uid="{00000000-0005-0000-0000-00009E210000}"/>
    <cellStyle name="Normal 6 10 3 2" xfId="1998" xr:uid="{00000000-0005-0000-0000-00009F210000}"/>
    <cellStyle name="Normal 6 10 3 2 2" xfId="5021" xr:uid="{00000000-0005-0000-0000-0000A0210000}"/>
    <cellStyle name="Normal 6 10 3 2 2 2" xfId="10251" xr:uid="{00000000-0005-0000-0000-0000A1210000}"/>
    <cellStyle name="Normal 6 10 3 2 3" xfId="3497" xr:uid="{00000000-0005-0000-0000-0000A2210000}"/>
    <cellStyle name="Normal 6 10 3 2 3 2" xfId="8727" xr:uid="{00000000-0005-0000-0000-0000A3210000}"/>
    <cellStyle name="Normal 6 10 3 2 4" xfId="7229" xr:uid="{00000000-0005-0000-0000-0000A4210000}"/>
    <cellStyle name="Normal 6 10 3 3" xfId="1233" xr:uid="{00000000-0005-0000-0000-0000A5210000}"/>
    <cellStyle name="Normal 6 10 3 3 2" xfId="4256" xr:uid="{00000000-0005-0000-0000-0000A6210000}"/>
    <cellStyle name="Normal 6 10 3 3 2 2" xfId="9486" xr:uid="{00000000-0005-0000-0000-0000A7210000}"/>
    <cellStyle name="Normal 6 10 3 3 3" xfId="6464" xr:uid="{00000000-0005-0000-0000-0000A8210000}"/>
    <cellStyle name="Normal 6 10 3 4" xfId="2732" xr:uid="{00000000-0005-0000-0000-0000A9210000}"/>
    <cellStyle name="Normal 6 10 3 4 2" xfId="7962" xr:uid="{00000000-0005-0000-0000-0000AA210000}"/>
    <cellStyle name="Normal 6 10 3 5" xfId="5827" xr:uid="{00000000-0005-0000-0000-0000AB210000}"/>
    <cellStyle name="Normal 6 10 4" xfId="1644" xr:uid="{00000000-0005-0000-0000-0000AC210000}"/>
    <cellStyle name="Normal 6 10 4 2" xfId="4667" xr:uid="{00000000-0005-0000-0000-0000AD210000}"/>
    <cellStyle name="Normal 6 10 4 2 2" xfId="9897" xr:uid="{00000000-0005-0000-0000-0000AE210000}"/>
    <cellStyle name="Normal 6 10 4 3" xfId="3143" xr:uid="{00000000-0005-0000-0000-0000AF210000}"/>
    <cellStyle name="Normal 6 10 4 3 2" xfId="8373" xr:uid="{00000000-0005-0000-0000-0000B0210000}"/>
    <cellStyle name="Normal 6 10 4 4" xfId="6875" xr:uid="{00000000-0005-0000-0000-0000B1210000}"/>
    <cellStyle name="Normal 6 10 5" xfId="879" xr:uid="{00000000-0005-0000-0000-0000B2210000}"/>
    <cellStyle name="Normal 6 10 5 2" xfId="3902" xr:uid="{00000000-0005-0000-0000-0000B3210000}"/>
    <cellStyle name="Normal 6 10 5 2 2" xfId="9132" xr:uid="{00000000-0005-0000-0000-0000B4210000}"/>
    <cellStyle name="Normal 6 10 5 3" xfId="6110" xr:uid="{00000000-0005-0000-0000-0000B5210000}"/>
    <cellStyle name="Normal 6 10 6" xfId="2378" xr:uid="{00000000-0005-0000-0000-0000B6210000}"/>
    <cellStyle name="Normal 6 10 6 2" xfId="7608" xr:uid="{00000000-0005-0000-0000-0000B7210000}"/>
    <cellStyle name="Normal 6 10 7" xfId="5824" xr:uid="{00000000-0005-0000-0000-0000B8210000}"/>
    <cellStyle name="Normal 6 11" xfId="591" xr:uid="{00000000-0005-0000-0000-0000B9210000}"/>
    <cellStyle name="Normal 6 11 2" xfId="592" xr:uid="{00000000-0005-0000-0000-0000BA210000}"/>
    <cellStyle name="Normal 6 11 2 2" xfId="593" xr:uid="{00000000-0005-0000-0000-0000BB210000}"/>
    <cellStyle name="Normal 6 11 2 2 2" xfId="2187" xr:uid="{00000000-0005-0000-0000-0000BC210000}"/>
    <cellStyle name="Normal 6 11 2 2 2 2" xfId="5210" xr:uid="{00000000-0005-0000-0000-0000BD210000}"/>
    <cellStyle name="Normal 6 11 2 2 2 2 2" xfId="10440" xr:uid="{00000000-0005-0000-0000-0000BE210000}"/>
    <cellStyle name="Normal 6 11 2 2 2 3" xfId="3686" xr:uid="{00000000-0005-0000-0000-0000BF210000}"/>
    <cellStyle name="Normal 6 11 2 2 2 3 2" xfId="8916" xr:uid="{00000000-0005-0000-0000-0000C0210000}"/>
    <cellStyle name="Normal 6 11 2 2 2 4" xfId="7418" xr:uid="{00000000-0005-0000-0000-0000C1210000}"/>
    <cellStyle name="Normal 6 11 2 2 3" xfId="1422" xr:uid="{00000000-0005-0000-0000-0000C2210000}"/>
    <cellStyle name="Normal 6 11 2 2 3 2" xfId="4445" xr:uid="{00000000-0005-0000-0000-0000C3210000}"/>
    <cellStyle name="Normal 6 11 2 2 3 2 2" xfId="9675" xr:uid="{00000000-0005-0000-0000-0000C4210000}"/>
    <cellStyle name="Normal 6 11 2 2 3 3" xfId="6653" xr:uid="{00000000-0005-0000-0000-0000C5210000}"/>
    <cellStyle name="Normal 6 11 2 2 4" xfId="2921" xr:uid="{00000000-0005-0000-0000-0000C6210000}"/>
    <cellStyle name="Normal 6 11 2 2 4 2" xfId="8151" xr:uid="{00000000-0005-0000-0000-0000C7210000}"/>
    <cellStyle name="Normal 6 11 2 2 5" xfId="5830" xr:uid="{00000000-0005-0000-0000-0000C8210000}"/>
    <cellStyle name="Normal 6 11 2 3" xfId="1833" xr:uid="{00000000-0005-0000-0000-0000C9210000}"/>
    <cellStyle name="Normal 6 11 2 3 2" xfId="4856" xr:uid="{00000000-0005-0000-0000-0000CA210000}"/>
    <cellStyle name="Normal 6 11 2 3 2 2" xfId="10086" xr:uid="{00000000-0005-0000-0000-0000CB210000}"/>
    <cellStyle name="Normal 6 11 2 3 3" xfId="3332" xr:uid="{00000000-0005-0000-0000-0000CC210000}"/>
    <cellStyle name="Normal 6 11 2 3 3 2" xfId="8562" xr:uid="{00000000-0005-0000-0000-0000CD210000}"/>
    <cellStyle name="Normal 6 11 2 3 4" xfId="7064" xr:uid="{00000000-0005-0000-0000-0000CE210000}"/>
    <cellStyle name="Normal 6 11 2 4" xfId="1068" xr:uid="{00000000-0005-0000-0000-0000CF210000}"/>
    <cellStyle name="Normal 6 11 2 4 2" xfId="4091" xr:uid="{00000000-0005-0000-0000-0000D0210000}"/>
    <cellStyle name="Normal 6 11 2 4 2 2" xfId="9321" xr:uid="{00000000-0005-0000-0000-0000D1210000}"/>
    <cellStyle name="Normal 6 11 2 4 3" xfId="6299" xr:uid="{00000000-0005-0000-0000-0000D2210000}"/>
    <cellStyle name="Normal 6 11 2 5" xfId="2567" xr:uid="{00000000-0005-0000-0000-0000D3210000}"/>
    <cellStyle name="Normal 6 11 2 5 2" xfId="7797" xr:uid="{00000000-0005-0000-0000-0000D4210000}"/>
    <cellStyle name="Normal 6 11 2 6" xfId="5829" xr:uid="{00000000-0005-0000-0000-0000D5210000}"/>
    <cellStyle name="Normal 6 11 3" xfId="594" xr:uid="{00000000-0005-0000-0000-0000D6210000}"/>
    <cellStyle name="Normal 6 11 3 2" xfId="2010" xr:uid="{00000000-0005-0000-0000-0000D7210000}"/>
    <cellStyle name="Normal 6 11 3 2 2" xfId="5033" xr:uid="{00000000-0005-0000-0000-0000D8210000}"/>
    <cellStyle name="Normal 6 11 3 2 2 2" xfId="10263" xr:uid="{00000000-0005-0000-0000-0000D9210000}"/>
    <cellStyle name="Normal 6 11 3 2 3" xfId="3509" xr:uid="{00000000-0005-0000-0000-0000DA210000}"/>
    <cellStyle name="Normal 6 11 3 2 3 2" xfId="8739" xr:uid="{00000000-0005-0000-0000-0000DB210000}"/>
    <cellStyle name="Normal 6 11 3 2 4" xfId="7241" xr:uid="{00000000-0005-0000-0000-0000DC210000}"/>
    <cellStyle name="Normal 6 11 3 3" xfId="1245" xr:uid="{00000000-0005-0000-0000-0000DD210000}"/>
    <cellStyle name="Normal 6 11 3 3 2" xfId="4268" xr:uid="{00000000-0005-0000-0000-0000DE210000}"/>
    <cellStyle name="Normal 6 11 3 3 2 2" xfId="9498" xr:uid="{00000000-0005-0000-0000-0000DF210000}"/>
    <cellStyle name="Normal 6 11 3 3 3" xfId="6476" xr:uid="{00000000-0005-0000-0000-0000E0210000}"/>
    <cellStyle name="Normal 6 11 3 4" xfId="2744" xr:uid="{00000000-0005-0000-0000-0000E1210000}"/>
    <cellStyle name="Normal 6 11 3 4 2" xfId="7974" xr:uid="{00000000-0005-0000-0000-0000E2210000}"/>
    <cellStyle name="Normal 6 11 3 5" xfId="5831" xr:uid="{00000000-0005-0000-0000-0000E3210000}"/>
    <cellStyle name="Normal 6 11 4" xfId="1656" xr:uid="{00000000-0005-0000-0000-0000E4210000}"/>
    <cellStyle name="Normal 6 11 4 2" xfId="4679" xr:uid="{00000000-0005-0000-0000-0000E5210000}"/>
    <cellStyle name="Normal 6 11 4 2 2" xfId="9909" xr:uid="{00000000-0005-0000-0000-0000E6210000}"/>
    <cellStyle name="Normal 6 11 4 3" xfId="3155" xr:uid="{00000000-0005-0000-0000-0000E7210000}"/>
    <cellStyle name="Normal 6 11 4 3 2" xfId="8385" xr:uid="{00000000-0005-0000-0000-0000E8210000}"/>
    <cellStyle name="Normal 6 11 4 4" xfId="6887" xr:uid="{00000000-0005-0000-0000-0000E9210000}"/>
    <cellStyle name="Normal 6 11 5" xfId="891" xr:uid="{00000000-0005-0000-0000-0000EA210000}"/>
    <cellStyle name="Normal 6 11 5 2" xfId="3914" xr:uid="{00000000-0005-0000-0000-0000EB210000}"/>
    <cellStyle name="Normal 6 11 5 2 2" xfId="9144" xr:uid="{00000000-0005-0000-0000-0000EC210000}"/>
    <cellStyle name="Normal 6 11 5 3" xfId="6122" xr:uid="{00000000-0005-0000-0000-0000ED210000}"/>
    <cellStyle name="Normal 6 11 6" xfId="2390" xr:uid="{00000000-0005-0000-0000-0000EE210000}"/>
    <cellStyle name="Normal 6 11 6 2" xfId="7620" xr:uid="{00000000-0005-0000-0000-0000EF210000}"/>
    <cellStyle name="Normal 6 11 7" xfId="5828" xr:uid="{00000000-0005-0000-0000-0000F0210000}"/>
    <cellStyle name="Normal 6 12" xfId="595" xr:uid="{00000000-0005-0000-0000-0000F1210000}"/>
    <cellStyle name="Normal 6 12 2" xfId="596" xr:uid="{00000000-0005-0000-0000-0000F2210000}"/>
    <cellStyle name="Normal 6 12 2 2" xfId="2022" xr:uid="{00000000-0005-0000-0000-0000F3210000}"/>
    <cellStyle name="Normal 6 12 2 2 2" xfId="5045" xr:uid="{00000000-0005-0000-0000-0000F4210000}"/>
    <cellStyle name="Normal 6 12 2 2 2 2" xfId="10275" xr:uid="{00000000-0005-0000-0000-0000F5210000}"/>
    <cellStyle name="Normal 6 12 2 2 3" xfId="3521" xr:uid="{00000000-0005-0000-0000-0000F6210000}"/>
    <cellStyle name="Normal 6 12 2 2 3 2" xfId="8751" xr:uid="{00000000-0005-0000-0000-0000F7210000}"/>
    <cellStyle name="Normal 6 12 2 2 4" xfId="7253" xr:uid="{00000000-0005-0000-0000-0000F8210000}"/>
    <cellStyle name="Normal 6 12 2 3" xfId="1257" xr:uid="{00000000-0005-0000-0000-0000F9210000}"/>
    <cellStyle name="Normal 6 12 2 3 2" xfId="4280" xr:uid="{00000000-0005-0000-0000-0000FA210000}"/>
    <cellStyle name="Normal 6 12 2 3 2 2" xfId="9510" xr:uid="{00000000-0005-0000-0000-0000FB210000}"/>
    <cellStyle name="Normal 6 12 2 3 3" xfId="6488" xr:uid="{00000000-0005-0000-0000-0000FC210000}"/>
    <cellStyle name="Normal 6 12 2 4" xfId="2756" xr:uid="{00000000-0005-0000-0000-0000FD210000}"/>
    <cellStyle name="Normal 6 12 2 4 2" xfId="7986" xr:uid="{00000000-0005-0000-0000-0000FE210000}"/>
    <cellStyle name="Normal 6 12 2 5" xfId="5833" xr:uid="{00000000-0005-0000-0000-0000FF210000}"/>
    <cellStyle name="Normal 6 12 3" xfId="1668" xr:uid="{00000000-0005-0000-0000-000000220000}"/>
    <cellStyle name="Normal 6 12 3 2" xfId="4691" xr:uid="{00000000-0005-0000-0000-000001220000}"/>
    <cellStyle name="Normal 6 12 3 2 2" xfId="9921" xr:uid="{00000000-0005-0000-0000-000002220000}"/>
    <cellStyle name="Normal 6 12 3 3" xfId="3167" xr:uid="{00000000-0005-0000-0000-000003220000}"/>
    <cellStyle name="Normal 6 12 3 3 2" xfId="8397" xr:uid="{00000000-0005-0000-0000-000004220000}"/>
    <cellStyle name="Normal 6 12 3 4" xfId="6899" xr:uid="{00000000-0005-0000-0000-000005220000}"/>
    <cellStyle name="Normal 6 12 4" xfId="903" xr:uid="{00000000-0005-0000-0000-000006220000}"/>
    <cellStyle name="Normal 6 12 4 2" xfId="3926" xr:uid="{00000000-0005-0000-0000-000007220000}"/>
    <cellStyle name="Normal 6 12 4 2 2" xfId="9156" xr:uid="{00000000-0005-0000-0000-000008220000}"/>
    <cellStyle name="Normal 6 12 4 3" xfId="6134" xr:uid="{00000000-0005-0000-0000-000009220000}"/>
    <cellStyle name="Normal 6 12 5" xfId="2402" xr:uid="{00000000-0005-0000-0000-00000A220000}"/>
    <cellStyle name="Normal 6 12 5 2" xfId="7632" xr:uid="{00000000-0005-0000-0000-00000B220000}"/>
    <cellStyle name="Normal 6 12 6" xfId="5832" xr:uid="{00000000-0005-0000-0000-00000C220000}"/>
    <cellStyle name="Normal 6 13" xfId="597" xr:uid="{00000000-0005-0000-0000-00000D220000}"/>
    <cellStyle name="Normal 6 13 2" xfId="1845" xr:uid="{00000000-0005-0000-0000-00000E220000}"/>
    <cellStyle name="Normal 6 13 2 2" xfId="4868" xr:uid="{00000000-0005-0000-0000-00000F220000}"/>
    <cellStyle name="Normal 6 13 2 2 2" xfId="10098" xr:uid="{00000000-0005-0000-0000-000010220000}"/>
    <cellStyle name="Normal 6 13 2 3" xfId="3344" xr:uid="{00000000-0005-0000-0000-000011220000}"/>
    <cellStyle name="Normal 6 13 2 3 2" xfId="8574" xr:uid="{00000000-0005-0000-0000-000012220000}"/>
    <cellStyle name="Normal 6 13 2 4" xfId="7076" xr:uid="{00000000-0005-0000-0000-000013220000}"/>
    <cellStyle name="Normal 6 13 3" xfId="1080" xr:uid="{00000000-0005-0000-0000-000014220000}"/>
    <cellStyle name="Normal 6 13 3 2" xfId="4103" xr:uid="{00000000-0005-0000-0000-000015220000}"/>
    <cellStyle name="Normal 6 13 3 2 2" xfId="9333" xr:uid="{00000000-0005-0000-0000-000016220000}"/>
    <cellStyle name="Normal 6 13 3 3" xfId="6311" xr:uid="{00000000-0005-0000-0000-000017220000}"/>
    <cellStyle name="Normal 6 13 4" xfId="2579" xr:uid="{00000000-0005-0000-0000-000018220000}"/>
    <cellStyle name="Normal 6 13 4 2" xfId="7809" xr:uid="{00000000-0005-0000-0000-000019220000}"/>
    <cellStyle name="Normal 6 13 5" xfId="5834" xr:uid="{00000000-0005-0000-0000-00001A220000}"/>
    <cellStyle name="Normal 6 14" xfId="1491" xr:uid="{00000000-0005-0000-0000-00001B220000}"/>
    <cellStyle name="Normal 6 14 2" xfId="4514" xr:uid="{00000000-0005-0000-0000-00001C220000}"/>
    <cellStyle name="Normal 6 14 2 2" xfId="9744" xr:uid="{00000000-0005-0000-0000-00001D220000}"/>
    <cellStyle name="Normal 6 14 3" xfId="2990" xr:uid="{00000000-0005-0000-0000-00001E220000}"/>
    <cellStyle name="Normal 6 14 3 2" xfId="8220" xr:uid="{00000000-0005-0000-0000-00001F220000}"/>
    <cellStyle name="Normal 6 14 4" xfId="6722" xr:uid="{00000000-0005-0000-0000-000020220000}"/>
    <cellStyle name="Normal 6 15" xfId="1433" xr:uid="{00000000-0005-0000-0000-000021220000}"/>
    <cellStyle name="Normal 6 15 2" xfId="4456" xr:uid="{00000000-0005-0000-0000-000022220000}"/>
    <cellStyle name="Normal 6 15 2 2" xfId="9686" xr:uid="{00000000-0005-0000-0000-000023220000}"/>
    <cellStyle name="Normal 6 15 3" xfId="2932" xr:uid="{00000000-0005-0000-0000-000024220000}"/>
    <cellStyle name="Normal 6 15 3 2" xfId="8162" xr:uid="{00000000-0005-0000-0000-000025220000}"/>
    <cellStyle name="Normal 6 15 4" xfId="6664" xr:uid="{00000000-0005-0000-0000-000026220000}"/>
    <cellStyle name="Normal 6 16" xfId="2199" xr:uid="{00000000-0005-0000-0000-000027220000}"/>
    <cellStyle name="Normal 6 16 2" xfId="5222" xr:uid="{00000000-0005-0000-0000-000028220000}"/>
    <cellStyle name="Normal 6 16 2 2" xfId="10452" xr:uid="{00000000-0005-0000-0000-000029220000}"/>
    <cellStyle name="Normal 6 16 3" xfId="3698" xr:uid="{00000000-0005-0000-0000-00002A220000}"/>
    <cellStyle name="Normal 6 16 3 2" xfId="8928" xr:uid="{00000000-0005-0000-0000-00002B220000}"/>
    <cellStyle name="Normal 6 16 4" xfId="7430" xr:uid="{00000000-0005-0000-0000-00002C220000}"/>
    <cellStyle name="Normal 6 17" xfId="2213" xr:uid="{00000000-0005-0000-0000-00002D220000}"/>
    <cellStyle name="Normal 6 17 2" xfId="5235" xr:uid="{00000000-0005-0000-0000-00002E220000}"/>
    <cellStyle name="Normal 6 17 2 2" xfId="10465" xr:uid="{00000000-0005-0000-0000-00002F220000}"/>
    <cellStyle name="Normal 6 17 3" xfId="3711" xr:uid="{00000000-0005-0000-0000-000030220000}"/>
    <cellStyle name="Normal 6 17 3 2" xfId="8941" xr:uid="{00000000-0005-0000-0000-000031220000}"/>
    <cellStyle name="Normal 6 17 4" xfId="7443" xr:uid="{00000000-0005-0000-0000-000032220000}"/>
    <cellStyle name="Normal 6 18" xfId="726" xr:uid="{00000000-0005-0000-0000-000033220000}"/>
    <cellStyle name="Normal 6 18 2" xfId="3724" xr:uid="{00000000-0005-0000-0000-000034220000}"/>
    <cellStyle name="Normal 6 18 2 2" xfId="8954" xr:uid="{00000000-0005-0000-0000-000035220000}"/>
    <cellStyle name="Normal 6 18 3" xfId="5957" xr:uid="{00000000-0005-0000-0000-000036220000}"/>
    <cellStyle name="Normal 6 19" xfId="3737" xr:uid="{00000000-0005-0000-0000-000037220000}"/>
    <cellStyle name="Normal 6 19 2" xfId="8967" xr:uid="{00000000-0005-0000-0000-000038220000}"/>
    <cellStyle name="Normal 6 2" xfId="598" xr:uid="{00000000-0005-0000-0000-000039220000}"/>
    <cellStyle name="Normal 6 2 2" xfId="599" xr:uid="{00000000-0005-0000-0000-00003A220000}"/>
    <cellStyle name="Normal 6 2 2 2" xfId="600" xr:uid="{00000000-0005-0000-0000-00003B220000}"/>
    <cellStyle name="Normal 6 2 2 2 2" xfId="601" xr:uid="{00000000-0005-0000-0000-00003C220000}"/>
    <cellStyle name="Normal 6 2 2 2 2 2" xfId="2116" xr:uid="{00000000-0005-0000-0000-00003D220000}"/>
    <cellStyle name="Normal 6 2 2 2 2 2 2" xfId="5139" xr:uid="{00000000-0005-0000-0000-00003E220000}"/>
    <cellStyle name="Normal 6 2 2 2 2 2 2 2" xfId="10369" xr:uid="{00000000-0005-0000-0000-00003F220000}"/>
    <cellStyle name="Normal 6 2 2 2 2 2 3" xfId="3615" xr:uid="{00000000-0005-0000-0000-000040220000}"/>
    <cellStyle name="Normal 6 2 2 2 2 2 3 2" xfId="8845" xr:uid="{00000000-0005-0000-0000-000041220000}"/>
    <cellStyle name="Normal 6 2 2 2 2 2 4" xfId="7347" xr:uid="{00000000-0005-0000-0000-000042220000}"/>
    <cellStyle name="Normal 6 2 2 2 2 3" xfId="1351" xr:uid="{00000000-0005-0000-0000-000043220000}"/>
    <cellStyle name="Normal 6 2 2 2 2 3 2" xfId="4374" xr:uid="{00000000-0005-0000-0000-000044220000}"/>
    <cellStyle name="Normal 6 2 2 2 2 3 2 2" xfId="9604" xr:uid="{00000000-0005-0000-0000-000045220000}"/>
    <cellStyle name="Normal 6 2 2 2 2 3 3" xfId="6582" xr:uid="{00000000-0005-0000-0000-000046220000}"/>
    <cellStyle name="Normal 6 2 2 2 2 4" xfId="2850" xr:uid="{00000000-0005-0000-0000-000047220000}"/>
    <cellStyle name="Normal 6 2 2 2 2 4 2" xfId="8080" xr:uid="{00000000-0005-0000-0000-000048220000}"/>
    <cellStyle name="Normal 6 2 2 2 2 5" xfId="5838" xr:uid="{00000000-0005-0000-0000-000049220000}"/>
    <cellStyle name="Normal 6 2 2 2 3" xfId="1762" xr:uid="{00000000-0005-0000-0000-00004A220000}"/>
    <cellStyle name="Normal 6 2 2 2 3 2" xfId="4785" xr:uid="{00000000-0005-0000-0000-00004B220000}"/>
    <cellStyle name="Normal 6 2 2 2 3 2 2" xfId="10015" xr:uid="{00000000-0005-0000-0000-00004C220000}"/>
    <cellStyle name="Normal 6 2 2 2 3 3" xfId="3261" xr:uid="{00000000-0005-0000-0000-00004D220000}"/>
    <cellStyle name="Normal 6 2 2 2 3 3 2" xfId="8491" xr:uid="{00000000-0005-0000-0000-00004E220000}"/>
    <cellStyle name="Normal 6 2 2 2 3 4" xfId="6993" xr:uid="{00000000-0005-0000-0000-00004F220000}"/>
    <cellStyle name="Normal 6 2 2 2 4" xfId="997" xr:uid="{00000000-0005-0000-0000-000050220000}"/>
    <cellStyle name="Normal 6 2 2 2 4 2" xfId="4020" xr:uid="{00000000-0005-0000-0000-000051220000}"/>
    <cellStyle name="Normal 6 2 2 2 4 2 2" xfId="9250" xr:uid="{00000000-0005-0000-0000-000052220000}"/>
    <cellStyle name="Normal 6 2 2 2 4 3" xfId="6228" xr:uid="{00000000-0005-0000-0000-000053220000}"/>
    <cellStyle name="Normal 6 2 2 2 5" xfId="2496" xr:uid="{00000000-0005-0000-0000-000054220000}"/>
    <cellStyle name="Normal 6 2 2 2 5 2" xfId="7726" xr:uid="{00000000-0005-0000-0000-000055220000}"/>
    <cellStyle name="Normal 6 2 2 2 6" xfId="5837" xr:uid="{00000000-0005-0000-0000-000056220000}"/>
    <cellStyle name="Normal 6 2 2 3" xfId="602" xr:uid="{00000000-0005-0000-0000-000057220000}"/>
    <cellStyle name="Normal 6 2 2 3 2" xfId="1939" xr:uid="{00000000-0005-0000-0000-000058220000}"/>
    <cellStyle name="Normal 6 2 2 3 2 2" xfId="4962" xr:uid="{00000000-0005-0000-0000-000059220000}"/>
    <cellStyle name="Normal 6 2 2 3 2 2 2" xfId="10192" xr:uid="{00000000-0005-0000-0000-00005A220000}"/>
    <cellStyle name="Normal 6 2 2 3 2 3" xfId="3438" xr:uid="{00000000-0005-0000-0000-00005B220000}"/>
    <cellStyle name="Normal 6 2 2 3 2 3 2" xfId="8668" xr:uid="{00000000-0005-0000-0000-00005C220000}"/>
    <cellStyle name="Normal 6 2 2 3 2 4" xfId="7170" xr:uid="{00000000-0005-0000-0000-00005D220000}"/>
    <cellStyle name="Normal 6 2 2 3 3" xfId="1174" xr:uid="{00000000-0005-0000-0000-00005E220000}"/>
    <cellStyle name="Normal 6 2 2 3 3 2" xfId="4197" xr:uid="{00000000-0005-0000-0000-00005F220000}"/>
    <cellStyle name="Normal 6 2 2 3 3 2 2" xfId="9427" xr:uid="{00000000-0005-0000-0000-000060220000}"/>
    <cellStyle name="Normal 6 2 2 3 3 3" xfId="6405" xr:uid="{00000000-0005-0000-0000-000061220000}"/>
    <cellStyle name="Normal 6 2 2 3 4" xfId="2673" xr:uid="{00000000-0005-0000-0000-000062220000}"/>
    <cellStyle name="Normal 6 2 2 3 4 2" xfId="7903" xr:uid="{00000000-0005-0000-0000-000063220000}"/>
    <cellStyle name="Normal 6 2 2 3 5" xfId="5839" xr:uid="{00000000-0005-0000-0000-000064220000}"/>
    <cellStyle name="Normal 6 2 2 4" xfId="1585" xr:uid="{00000000-0005-0000-0000-000065220000}"/>
    <cellStyle name="Normal 6 2 2 4 2" xfId="4608" xr:uid="{00000000-0005-0000-0000-000066220000}"/>
    <cellStyle name="Normal 6 2 2 4 2 2" xfId="9838" xr:uid="{00000000-0005-0000-0000-000067220000}"/>
    <cellStyle name="Normal 6 2 2 4 3" xfId="3084" xr:uid="{00000000-0005-0000-0000-000068220000}"/>
    <cellStyle name="Normal 6 2 2 4 3 2" xfId="8314" xr:uid="{00000000-0005-0000-0000-000069220000}"/>
    <cellStyle name="Normal 6 2 2 4 4" xfId="6816" xr:uid="{00000000-0005-0000-0000-00006A220000}"/>
    <cellStyle name="Normal 6 2 2 5" xfId="820" xr:uid="{00000000-0005-0000-0000-00006B220000}"/>
    <cellStyle name="Normal 6 2 2 5 2" xfId="3843" xr:uid="{00000000-0005-0000-0000-00006C220000}"/>
    <cellStyle name="Normal 6 2 2 5 2 2" xfId="9073" xr:uid="{00000000-0005-0000-0000-00006D220000}"/>
    <cellStyle name="Normal 6 2 2 5 3" xfId="6051" xr:uid="{00000000-0005-0000-0000-00006E220000}"/>
    <cellStyle name="Normal 6 2 2 6" xfId="2319" xr:uid="{00000000-0005-0000-0000-00006F220000}"/>
    <cellStyle name="Normal 6 2 2 6 2" xfId="7549" xr:uid="{00000000-0005-0000-0000-000070220000}"/>
    <cellStyle name="Normal 6 2 2 7" xfId="5836" xr:uid="{00000000-0005-0000-0000-000071220000}"/>
    <cellStyle name="Normal 6 2 3" xfId="603" xr:uid="{00000000-0005-0000-0000-000072220000}"/>
    <cellStyle name="Normal 6 2 3 2" xfId="604" xr:uid="{00000000-0005-0000-0000-000073220000}"/>
    <cellStyle name="Normal 6 2 3 2 2" xfId="2034" xr:uid="{00000000-0005-0000-0000-000074220000}"/>
    <cellStyle name="Normal 6 2 3 2 2 2" xfId="5057" xr:uid="{00000000-0005-0000-0000-000075220000}"/>
    <cellStyle name="Normal 6 2 3 2 2 2 2" xfId="10287" xr:uid="{00000000-0005-0000-0000-000076220000}"/>
    <cellStyle name="Normal 6 2 3 2 2 3" xfId="3533" xr:uid="{00000000-0005-0000-0000-000077220000}"/>
    <cellStyle name="Normal 6 2 3 2 2 3 2" xfId="8763" xr:uid="{00000000-0005-0000-0000-000078220000}"/>
    <cellStyle name="Normal 6 2 3 2 2 4" xfId="7265" xr:uid="{00000000-0005-0000-0000-000079220000}"/>
    <cellStyle name="Normal 6 2 3 2 3" xfId="1269" xr:uid="{00000000-0005-0000-0000-00007A220000}"/>
    <cellStyle name="Normal 6 2 3 2 3 2" xfId="4292" xr:uid="{00000000-0005-0000-0000-00007B220000}"/>
    <cellStyle name="Normal 6 2 3 2 3 2 2" xfId="9522" xr:uid="{00000000-0005-0000-0000-00007C220000}"/>
    <cellStyle name="Normal 6 2 3 2 3 3" xfId="6500" xr:uid="{00000000-0005-0000-0000-00007D220000}"/>
    <cellStyle name="Normal 6 2 3 2 4" xfId="2768" xr:uid="{00000000-0005-0000-0000-00007E220000}"/>
    <cellStyle name="Normal 6 2 3 2 4 2" xfId="7998" xr:uid="{00000000-0005-0000-0000-00007F220000}"/>
    <cellStyle name="Normal 6 2 3 2 5" xfId="5841" xr:uid="{00000000-0005-0000-0000-000080220000}"/>
    <cellStyle name="Normal 6 2 3 3" xfId="1680" xr:uid="{00000000-0005-0000-0000-000081220000}"/>
    <cellStyle name="Normal 6 2 3 3 2" xfId="4703" xr:uid="{00000000-0005-0000-0000-000082220000}"/>
    <cellStyle name="Normal 6 2 3 3 2 2" xfId="9933" xr:uid="{00000000-0005-0000-0000-000083220000}"/>
    <cellStyle name="Normal 6 2 3 3 3" xfId="3179" xr:uid="{00000000-0005-0000-0000-000084220000}"/>
    <cellStyle name="Normal 6 2 3 3 3 2" xfId="8409" xr:uid="{00000000-0005-0000-0000-000085220000}"/>
    <cellStyle name="Normal 6 2 3 3 4" xfId="6911" xr:uid="{00000000-0005-0000-0000-000086220000}"/>
    <cellStyle name="Normal 6 2 3 4" xfId="915" xr:uid="{00000000-0005-0000-0000-000087220000}"/>
    <cellStyle name="Normal 6 2 3 4 2" xfId="3938" xr:uid="{00000000-0005-0000-0000-000088220000}"/>
    <cellStyle name="Normal 6 2 3 4 2 2" xfId="9168" xr:uid="{00000000-0005-0000-0000-000089220000}"/>
    <cellStyle name="Normal 6 2 3 4 3" xfId="6146" xr:uid="{00000000-0005-0000-0000-00008A220000}"/>
    <cellStyle name="Normal 6 2 3 5" xfId="2414" xr:uid="{00000000-0005-0000-0000-00008B220000}"/>
    <cellStyle name="Normal 6 2 3 5 2" xfId="7644" xr:uid="{00000000-0005-0000-0000-00008C220000}"/>
    <cellStyle name="Normal 6 2 3 6" xfId="5840" xr:uid="{00000000-0005-0000-0000-00008D220000}"/>
    <cellStyle name="Normal 6 2 4" xfId="605" xr:uid="{00000000-0005-0000-0000-00008E220000}"/>
    <cellStyle name="Normal 6 2 4 2" xfId="1857" xr:uid="{00000000-0005-0000-0000-00008F220000}"/>
    <cellStyle name="Normal 6 2 4 2 2" xfId="4880" xr:uid="{00000000-0005-0000-0000-000090220000}"/>
    <cellStyle name="Normal 6 2 4 2 2 2" xfId="10110" xr:uid="{00000000-0005-0000-0000-000091220000}"/>
    <cellStyle name="Normal 6 2 4 2 3" xfId="3356" xr:uid="{00000000-0005-0000-0000-000092220000}"/>
    <cellStyle name="Normal 6 2 4 2 3 2" xfId="8586" xr:uid="{00000000-0005-0000-0000-000093220000}"/>
    <cellStyle name="Normal 6 2 4 2 4" xfId="7088" xr:uid="{00000000-0005-0000-0000-000094220000}"/>
    <cellStyle name="Normal 6 2 4 3" xfId="1092" xr:uid="{00000000-0005-0000-0000-000095220000}"/>
    <cellStyle name="Normal 6 2 4 3 2" xfId="4115" xr:uid="{00000000-0005-0000-0000-000096220000}"/>
    <cellStyle name="Normal 6 2 4 3 2 2" xfId="9345" xr:uid="{00000000-0005-0000-0000-000097220000}"/>
    <cellStyle name="Normal 6 2 4 3 3" xfId="6323" xr:uid="{00000000-0005-0000-0000-000098220000}"/>
    <cellStyle name="Normal 6 2 4 4" xfId="2591" xr:uid="{00000000-0005-0000-0000-000099220000}"/>
    <cellStyle name="Normal 6 2 4 4 2" xfId="7821" xr:uid="{00000000-0005-0000-0000-00009A220000}"/>
    <cellStyle name="Normal 6 2 4 5" xfId="5842" xr:uid="{00000000-0005-0000-0000-00009B220000}"/>
    <cellStyle name="Normal 6 2 5" xfId="1503" xr:uid="{00000000-0005-0000-0000-00009C220000}"/>
    <cellStyle name="Normal 6 2 5 2" xfId="4526" xr:uid="{00000000-0005-0000-0000-00009D220000}"/>
    <cellStyle name="Normal 6 2 5 2 2" xfId="9756" xr:uid="{00000000-0005-0000-0000-00009E220000}"/>
    <cellStyle name="Normal 6 2 5 3" xfId="3002" xr:uid="{00000000-0005-0000-0000-00009F220000}"/>
    <cellStyle name="Normal 6 2 5 3 2" xfId="8232" xr:uid="{00000000-0005-0000-0000-0000A0220000}"/>
    <cellStyle name="Normal 6 2 5 4" xfId="6734" xr:uid="{00000000-0005-0000-0000-0000A1220000}"/>
    <cellStyle name="Normal 6 2 6" xfId="1445" xr:uid="{00000000-0005-0000-0000-0000A2220000}"/>
    <cellStyle name="Normal 6 2 6 2" xfId="4468" xr:uid="{00000000-0005-0000-0000-0000A3220000}"/>
    <cellStyle name="Normal 6 2 6 2 2" xfId="9698" xr:uid="{00000000-0005-0000-0000-0000A4220000}"/>
    <cellStyle name="Normal 6 2 6 3" xfId="2944" xr:uid="{00000000-0005-0000-0000-0000A5220000}"/>
    <cellStyle name="Normal 6 2 6 3 2" xfId="8174" xr:uid="{00000000-0005-0000-0000-0000A6220000}"/>
    <cellStyle name="Normal 6 2 6 4" xfId="6676" xr:uid="{00000000-0005-0000-0000-0000A7220000}"/>
    <cellStyle name="Normal 6 2 7" xfId="738" xr:uid="{00000000-0005-0000-0000-0000A8220000}"/>
    <cellStyle name="Normal 6 2 7 2" xfId="3761" xr:uid="{00000000-0005-0000-0000-0000A9220000}"/>
    <cellStyle name="Normal 6 2 7 2 2" xfId="8991" xr:uid="{00000000-0005-0000-0000-0000AA220000}"/>
    <cellStyle name="Normal 6 2 7 3" xfId="5969" xr:uid="{00000000-0005-0000-0000-0000AB220000}"/>
    <cellStyle name="Normal 6 2 8" xfId="2237" xr:uid="{00000000-0005-0000-0000-0000AC220000}"/>
    <cellStyle name="Normal 6 2 8 2" xfId="7467" xr:uid="{00000000-0005-0000-0000-0000AD220000}"/>
    <cellStyle name="Normal 6 2 9" xfId="5835" xr:uid="{00000000-0005-0000-0000-0000AE220000}"/>
    <cellStyle name="Normal 6 20" xfId="3749" xr:uid="{00000000-0005-0000-0000-0000AF220000}"/>
    <cellStyle name="Normal 6 20 2" xfId="8979" xr:uid="{00000000-0005-0000-0000-0000B0220000}"/>
    <cellStyle name="Normal 6 21" xfId="2225" xr:uid="{00000000-0005-0000-0000-0000B1220000}"/>
    <cellStyle name="Normal 6 21 2" xfId="7455" xr:uid="{00000000-0005-0000-0000-0000B2220000}"/>
    <cellStyle name="Normal 6 22" xfId="5823" xr:uid="{00000000-0005-0000-0000-0000B3220000}"/>
    <cellStyle name="Normal 6 3" xfId="606" xr:uid="{00000000-0005-0000-0000-0000B4220000}"/>
    <cellStyle name="Normal 6 3 2" xfId="607" xr:uid="{00000000-0005-0000-0000-0000B5220000}"/>
    <cellStyle name="Normal 6 3 2 2" xfId="608" xr:uid="{00000000-0005-0000-0000-0000B6220000}"/>
    <cellStyle name="Normal 6 3 2 2 2" xfId="609" xr:uid="{00000000-0005-0000-0000-0000B7220000}"/>
    <cellStyle name="Normal 6 3 2 2 2 2" xfId="2128" xr:uid="{00000000-0005-0000-0000-0000B8220000}"/>
    <cellStyle name="Normal 6 3 2 2 2 2 2" xfId="5151" xr:uid="{00000000-0005-0000-0000-0000B9220000}"/>
    <cellStyle name="Normal 6 3 2 2 2 2 2 2" xfId="10381" xr:uid="{00000000-0005-0000-0000-0000BA220000}"/>
    <cellStyle name="Normal 6 3 2 2 2 2 3" xfId="3627" xr:uid="{00000000-0005-0000-0000-0000BB220000}"/>
    <cellStyle name="Normal 6 3 2 2 2 2 3 2" xfId="8857" xr:uid="{00000000-0005-0000-0000-0000BC220000}"/>
    <cellStyle name="Normal 6 3 2 2 2 2 4" xfId="7359" xr:uid="{00000000-0005-0000-0000-0000BD220000}"/>
    <cellStyle name="Normal 6 3 2 2 2 3" xfId="1363" xr:uid="{00000000-0005-0000-0000-0000BE220000}"/>
    <cellStyle name="Normal 6 3 2 2 2 3 2" xfId="4386" xr:uid="{00000000-0005-0000-0000-0000BF220000}"/>
    <cellStyle name="Normal 6 3 2 2 2 3 2 2" xfId="9616" xr:uid="{00000000-0005-0000-0000-0000C0220000}"/>
    <cellStyle name="Normal 6 3 2 2 2 3 3" xfId="6594" xr:uid="{00000000-0005-0000-0000-0000C1220000}"/>
    <cellStyle name="Normal 6 3 2 2 2 4" xfId="2862" xr:uid="{00000000-0005-0000-0000-0000C2220000}"/>
    <cellStyle name="Normal 6 3 2 2 2 4 2" xfId="8092" xr:uid="{00000000-0005-0000-0000-0000C3220000}"/>
    <cellStyle name="Normal 6 3 2 2 2 5" xfId="5846" xr:uid="{00000000-0005-0000-0000-0000C4220000}"/>
    <cellStyle name="Normal 6 3 2 2 3" xfId="1774" xr:uid="{00000000-0005-0000-0000-0000C5220000}"/>
    <cellStyle name="Normal 6 3 2 2 3 2" xfId="4797" xr:uid="{00000000-0005-0000-0000-0000C6220000}"/>
    <cellStyle name="Normal 6 3 2 2 3 2 2" xfId="10027" xr:uid="{00000000-0005-0000-0000-0000C7220000}"/>
    <cellStyle name="Normal 6 3 2 2 3 3" xfId="3273" xr:uid="{00000000-0005-0000-0000-0000C8220000}"/>
    <cellStyle name="Normal 6 3 2 2 3 3 2" xfId="8503" xr:uid="{00000000-0005-0000-0000-0000C9220000}"/>
    <cellStyle name="Normal 6 3 2 2 3 4" xfId="7005" xr:uid="{00000000-0005-0000-0000-0000CA220000}"/>
    <cellStyle name="Normal 6 3 2 2 4" xfId="1009" xr:uid="{00000000-0005-0000-0000-0000CB220000}"/>
    <cellStyle name="Normal 6 3 2 2 4 2" xfId="4032" xr:uid="{00000000-0005-0000-0000-0000CC220000}"/>
    <cellStyle name="Normal 6 3 2 2 4 2 2" xfId="9262" xr:uid="{00000000-0005-0000-0000-0000CD220000}"/>
    <cellStyle name="Normal 6 3 2 2 4 3" xfId="6240" xr:uid="{00000000-0005-0000-0000-0000CE220000}"/>
    <cellStyle name="Normal 6 3 2 2 5" xfId="2508" xr:uid="{00000000-0005-0000-0000-0000CF220000}"/>
    <cellStyle name="Normal 6 3 2 2 5 2" xfId="7738" xr:uid="{00000000-0005-0000-0000-0000D0220000}"/>
    <cellStyle name="Normal 6 3 2 2 6" xfId="5845" xr:uid="{00000000-0005-0000-0000-0000D1220000}"/>
    <cellStyle name="Normal 6 3 2 3" xfId="610" xr:uid="{00000000-0005-0000-0000-0000D2220000}"/>
    <cellStyle name="Normal 6 3 2 3 2" xfId="1951" xr:uid="{00000000-0005-0000-0000-0000D3220000}"/>
    <cellStyle name="Normal 6 3 2 3 2 2" xfId="4974" xr:uid="{00000000-0005-0000-0000-0000D4220000}"/>
    <cellStyle name="Normal 6 3 2 3 2 2 2" xfId="10204" xr:uid="{00000000-0005-0000-0000-0000D5220000}"/>
    <cellStyle name="Normal 6 3 2 3 2 3" xfId="3450" xr:uid="{00000000-0005-0000-0000-0000D6220000}"/>
    <cellStyle name="Normal 6 3 2 3 2 3 2" xfId="8680" xr:uid="{00000000-0005-0000-0000-0000D7220000}"/>
    <cellStyle name="Normal 6 3 2 3 2 4" xfId="7182" xr:uid="{00000000-0005-0000-0000-0000D8220000}"/>
    <cellStyle name="Normal 6 3 2 3 3" xfId="1186" xr:uid="{00000000-0005-0000-0000-0000D9220000}"/>
    <cellStyle name="Normal 6 3 2 3 3 2" xfId="4209" xr:uid="{00000000-0005-0000-0000-0000DA220000}"/>
    <cellStyle name="Normal 6 3 2 3 3 2 2" xfId="9439" xr:uid="{00000000-0005-0000-0000-0000DB220000}"/>
    <cellStyle name="Normal 6 3 2 3 3 3" xfId="6417" xr:uid="{00000000-0005-0000-0000-0000DC220000}"/>
    <cellStyle name="Normal 6 3 2 3 4" xfId="2685" xr:uid="{00000000-0005-0000-0000-0000DD220000}"/>
    <cellStyle name="Normal 6 3 2 3 4 2" xfId="7915" xr:uid="{00000000-0005-0000-0000-0000DE220000}"/>
    <cellStyle name="Normal 6 3 2 3 5" xfId="5847" xr:uid="{00000000-0005-0000-0000-0000DF220000}"/>
    <cellStyle name="Normal 6 3 2 4" xfId="1597" xr:uid="{00000000-0005-0000-0000-0000E0220000}"/>
    <cellStyle name="Normal 6 3 2 4 2" xfId="4620" xr:uid="{00000000-0005-0000-0000-0000E1220000}"/>
    <cellStyle name="Normal 6 3 2 4 2 2" xfId="9850" xr:uid="{00000000-0005-0000-0000-0000E2220000}"/>
    <cellStyle name="Normal 6 3 2 4 3" xfId="3096" xr:uid="{00000000-0005-0000-0000-0000E3220000}"/>
    <cellStyle name="Normal 6 3 2 4 3 2" xfId="8326" xr:uid="{00000000-0005-0000-0000-0000E4220000}"/>
    <cellStyle name="Normal 6 3 2 4 4" xfId="6828" xr:uid="{00000000-0005-0000-0000-0000E5220000}"/>
    <cellStyle name="Normal 6 3 2 5" xfId="832" xr:uid="{00000000-0005-0000-0000-0000E6220000}"/>
    <cellStyle name="Normal 6 3 2 5 2" xfId="3855" xr:uid="{00000000-0005-0000-0000-0000E7220000}"/>
    <cellStyle name="Normal 6 3 2 5 2 2" xfId="9085" xr:uid="{00000000-0005-0000-0000-0000E8220000}"/>
    <cellStyle name="Normal 6 3 2 5 3" xfId="6063" xr:uid="{00000000-0005-0000-0000-0000E9220000}"/>
    <cellStyle name="Normal 6 3 2 6" xfId="2331" xr:uid="{00000000-0005-0000-0000-0000EA220000}"/>
    <cellStyle name="Normal 6 3 2 6 2" xfId="7561" xr:uid="{00000000-0005-0000-0000-0000EB220000}"/>
    <cellStyle name="Normal 6 3 2 7" xfId="5844" xr:uid="{00000000-0005-0000-0000-0000EC220000}"/>
    <cellStyle name="Normal 6 3 3" xfId="611" xr:uid="{00000000-0005-0000-0000-0000ED220000}"/>
    <cellStyle name="Normal 6 3 3 2" xfId="612" xr:uid="{00000000-0005-0000-0000-0000EE220000}"/>
    <cellStyle name="Normal 6 3 3 2 2" xfId="2046" xr:uid="{00000000-0005-0000-0000-0000EF220000}"/>
    <cellStyle name="Normal 6 3 3 2 2 2" xfId="5069" xr:uid="{00000000-0005-0000-0000-0000F0220000}"/>
    <cellStyle name="Normal 6 3 3 2 2 2 2" xfId="10299" xr:uid="{00000000-0005-0000-0000-0000F1220000}"/>
    <cellStyle name="Normal 6 3 3 2 2 3" xfId="3545" xr:uid="{00000000-0005-0000-0000-0000F2220000}"/>
    <cellStyle name="Normal 6 3 3 2 2 3 2" xfId="8775" xr:uid="{00000000-0005-0000-0000-0000F3220000}"/>
    <cellStyle name="Normal 6 3 3 2 2 4" xfId="7277" xr:uid="{00000000-0005-0000-0000-0000F4220000}"/>
    <cellStyle name="Normal 6 3 3 2 3" xfId="1281" xr:uid="{00000000-0005-0000-0000-0000F5220000}"/>
    <cellStyle name="Normal 6 3 3 2 3 2" xfId="4304" xr:uid="{00000000-0005-0000-0000-0000F6220000}"/>
    <cellStyle name="Normal 6 3 3 2 3 2 2" xfId="9534" xr:uid="{00000000-0005-0000-0000-0000F7220000}"/>
    <cellStyle name="Normal 6 3 3 2 3 3" xfId="6512" xr:uid="{00000000-0005-0000-0000-0000F8220000}"/>
    <cellStyle name="Normal 6 3 3 2 4" xfId="2780" xr:uid="{00000000-0005-0000-0000-0000F9220000}"/>
    <cellStyle name="Normal 6 3 3 2 4 2" xfId="8010" xr:uid="{00000000-0005-0000-0000-0000FA220000}"/>
    <cellStyle name="Normal 6 3 3 2 5" xfId="5849" xr:uid="{00000000-0005-0000-0000-0000FB220000}"/>
    <cellStyle name="Normal 6 3 3 3" xfId="1692" xr:uid="{00000000-0005-0000-0000-0000FC220000}"/>
    <cellStyle name="Normal 6 3 3 3 2" xfId="4715" xr:uid="{00000000-0005-0000-0000-0000FD220000}"/>
    <cellStyle name="Normal 6 3 3 3 2 2" xfId="9945" xr:uid="{00000000-0005-0000-0000-0000FE220000}"/>
    <cellStyle name="Normal 6 3 3 3 3" xfId="3191" xr:uid="{00000000-0005-0000-0000-0000FF220000}"/>
    <cellStyle name="Normal 6 3 3 3 3 2" xfId="8421" xr:uid="{00000000-0005-0000-0000-000000230000}"/>
    <cellStyle name="Normal 6 3 3 3 4" xfId="6923" xr:uid="{00000000-0005-0000-0000-000001230000}"/>
    <cellStyle name="Normal 6 3 3 4" xfId="927" xr:uid="{00000000-0005-0000-0000-000002230000}"/>
    <cellStyle name="Normal 6 3 3 4 2" xfId="3950" xr:uid="{00000000-0005-0000-0000-000003230000}"/>
    <cellStyle name="Normal 6 3 3 4 2 2" xfId="9180" xr:uid="{00000000-0005-0000-0000-000004230000}"/>
    <cellStyle name="Normal 6 3 3 4 3" xfId="6158" xr:uid="{00000000-0005-0000-0000-000005230000}"/>
    <cellStyle name="Normal 6 3 3 5" xfId="2426" xr:uid="{00000000-0005-0000-0000-000006230000}"/>
    <cellStyle name="Normal 6 3 3 5 2" xfId="7656" xr:uid="{00000000-0005-0000-0000-000007230000}"/>
    <cellStyle name="Normal 6 3 3 6" xfId="5848" xr:uid="{00000000-0005-0000-0000-000008230000}"/>
    <cellStyle name="Normal 6 3 4" xfId="613" xr:uid="{00000000-0005-0000-0000-000009230000}"/>
    <cellStyle name="Normal 6 3 4 2" xfId="1869" xr:uid="{00000000-0005-0000-0000-00000A230000}"/>
    <cellStyle name="Normal 6 3 4 2 2" xfId="4892" xr:uid="{00000000-0005-0000-0000-00000B230000}"/>
    <cellStyle name="Normal 6 3 4 2 2 2" xfId="10122" xr:uid="{00000000-0005-0000-0000-00000C230000}"/>
    <cellStyle name="Normal 6 3 4 2 3" xfId="3368" xr:uid="{00000000-0005-0000-0000-00000D230000}"/>
    <cellStyle name="Normal 6 3 4 2 3 2" xfId="8598" xr:uid="{00000000-0005-0000-0000-00000E230000}"/>
    <cellStyle name="Normal 6 3 4 2 4" xfId="7100" xr:uid="{00000000-0005-0000-0000-00000F230000}"/>
    <cellStyle name="Normal 6 3 4 3" xfId="1104" xr:uid="{00000000-0005-0000-0000-000010230000}"/>
    <cellStyle name="Normal 6 3 4 3 2" xfId="4127" xr:uid="{00000000-0005-0000-0000-000011230000}"/>
    <cellStyle name="Normal 6 3 4 3 2 2" xfId="9357" xr:uid="{00000000-0005-0000-0000-000012230000}"/>
    <cellStyle name="Normal 6 3 4 3 3" xfId="6335" xr:uid="{00000000-0005-0000-0000-000013230000}"/>
    <cellStyle name="Normal 6 3 4 4" xfId="2603" xr:uid="{00000000-0005-0000-0000-000014230000}"/>
    <cellStyle name="Normal 6 3 4 4 2" xfId="7833" xr:uid="{00000000-0005-0000-0000-000015230000}"/>
    <cellStyle name="Normal 6 3 4 5" xfId="5850" xr:uid="{00000000-0005-0000-0000-000016230000}"/>
    <cellStyle name="Normal 6 3 5" xfId="1515" xr:uid="{00000000-0005-0000-0000-000017230000}"/>
    <cellStyle name="Normal 6 3 5 2" xfId="4538" xr:uid="{00000000-0005-0000-0000-000018230000}"/>
    <cellStyle name="Normal 6 3 5 2 2" xfId="9768" xr:uid="{00000000-0005-0000-0000-000019230000}"/>
    <cellStyle name="Normal 6 3 5 3" xfId="3014" xr:uid="{00000000-0005-0000-0000-00001A230000}"/>
    <cellStyle name="Normal 6 3 5 3 2" xfId="8244" xr:uid="{00000000-0005-0000-0000-00001B230000}"/>
    <cellStyle name="Normal 6 3 5 4" xfId="6746" xr:uid="{00000000-0005-0000-0000-00001C230000}"/>
    <cellStyle name="Normal 6 3 6" xfId="1457" xr:uid="{00000000-0005-0000-0000-00001D230000}"/>
    <cellStyle name="Normal 6 3 6 2" xfId="4480" xr:uid="{00000000-0005-0000-0000-00001E230000}"/>
    <cellStyle name="Normal 6 3 6 2 2" xfId="9710" xr:uid="{00000000-0005-0000-0000-00001F230000}"/>
    <cellStyle name="Normal 6 3 6 3" xfId="2956" xr:uid="{00000000-0005-0000-0000-000020230000}"/>
    <cellStyle name="Normal 6 3 6 3 2" xfId="8186" xr:uid="{00000000-0005-0000-0000-000021230000}"/>
    <cellStyle name="Normal 6 3 6 4" xfId="6688" xr:uid="{00000000-0005-0000-0000-000022230000}"/>
    <cellStyle name="Normal 6 3 7" xfId="750" xr:uid="{00000000-0005-0000-0000-000023230000}"/>
    <cellStyle name="Normal 6 3 7 2" xfId="3773" xr:uid="{00000000-0005-0000-0000-000024230000}"/>
    <cellStyle name="Normal 6 3 7 2 2" xfId="9003" xr:uid="{00000000-0005-0000-0000-000025230000}"/>
    <cellStyle name="Normal 6 3 7 3" xfId="5981" xr:uid="{00000000-0005-0000-0000-000026230000}"/>
    <cellStyle name="Normal 6 3 8" xfId="2249" xr:uid="{00000000-0005-0000-0000-000027230000}"/>
    <cellStyle name="Normal 6 3 8 2" xfId="7479" xr:uid="{00000000-0005-0000-0000-000028230000}"/>
    <cellStyle name="Normal 6 3 9" xfId="5843" xr:uid="{00000000-0005-0000-0000-000029230000}"/>
    <cellStyle name="Normal 6 4" xfId="614" xr:uid="{00000000-0005-0000-0000-00002A230000}"/>
    <cellStyle name="Normal 6 4 2" xfId="615" xr:uid="{00000000-0005-0000-0000-00002B230000}"/>
    <cellStyle name="Normal 6 4 2 2" xfId="616" xr:uid="{00000000-0005-0000-0000-00002C230000}"/>
    <cellStyle name="Normal 6 4 2 2 2" xfId="617" xr:uid="{00000000-0005-0000-0000-00002D230000}"/>
    <cellStyle name="Normal 6 4 2 2 2 2" xfId="2140" xr:uid="{00000000-0005-0000-0000-00002E230000}"/>
    <cellStyle name="Normal 6 4 2 2 2 2 2" xfId="5163" xr:uid="{00000000-0005-0000-0000-00002F230000}"/>
    <cellStyle name="Normal 6 4 2 2 2 2 2 2" xfId="10393" xr:uid="{00000000-0005-0000-0000-000030230000}"/>
    <cellStyle name="Normal 6 4 2 2 2 2 3" xfId="3639" xr:uid="{00000000-0005-0000-0000-000031230000}"/>
    <cellStyle name="Normal 6 4 2 2 2 2 3 2" xfId="8869" xr:uid="{00000000-0005-0000-0000-000032230000}"/>
    <cellStyle name="Normal 6 4 2 2 2 2 4" xfId="7371" xr:uid="{00000000-0005-0000-0000-000033230000}"/>
    <cellStyle name="Normal 6 4 2 2 2 3" xfId="1375" xr:uid="{00000000-0005-0000-0000-000034230000}"/>
    <cellStyle name="Normal 6 4 2 2 2 3 2" xfId="4398" xr:uid="{00000000-0005-0000-0000-000035230000}"/>
    <cellStyle name="Normal 6 4 2 2 2 3 2 2" xfId="9628" xr:uid="{00000000-0005-0000-0000-000036230000}"/>
    <cellStyle name="Normal 6 4 2 2 2 3 3" xfId="6606" xr:uid="{00000000-0005-0000-0000-000037230000}"/>
    <cellStyle name="Normal 6 4 2 2 2 4" xfId="2874" xr:uid="{00000000-0005-0000-0000-000038230000}"/>
    <cellStyle name="Normal 6 4 2 2 2 4 2" xfId="8104" xr:uid="{00000000-0005-0000-0000-000039230000}"/>
    <cellStyle name="Normal 6 4 2 2 2 5" xfId="5854" xr:uid="{00000000-0005-0000-0000-00003A230000}"/>
    <cellStyle name="Normal 6 4 2 2 3" xfId="1786" xr:uid="{00000000-0005-0000-0000-00003B230000}"/>
    <cellStyle name="Normal 6 4 2 2 3 2" xfId="4809" xr:uid="{00000000-0005-0000-0000-00003C230000}"/>
    <cellStyle name="Normal 6 4 2 2 3 2 2" xfId="10039" xr:uid="{00000000-0005-0000-0000-00003D230000}"/>
    <cellStyle name="Normal 6 4 2 2 3 3" xfId="3285" xr:uid="{00000000-0005-0000-0000-00003E230000}"/>
    <cellStyle name="Normal 6 4 2 2 3 3 2" xfId="8515" xr:uid="{00000000-0005-0000-0000-00003F230000}"/>
    <cellStyle name="Normal 6 4 2 2 3 4" xfId="7017" xr:uid="{00000000-0005-0000-0000-000040230000}"/>
    <cellStyle name="Normal 6 4 2 2 4" xfId="1021" xr:uid="{00000000-0005-0000-0000-000041230000}"/>
    <cellStyle name="Normal 6 4 2 2 4 2" xfId="4044" xr:uid="{00000000-0005-0000-0000-000042230000}"/>
    <cellStyle name="Normal 6 4 2 2 4 2 2" xfId="9274" xr:uid="{00000000-0005-0000-0000-000043230000}"/>
    <cellStyle name="Normal 6 4 2 2 4 3" xfId="6252" xr:uid="{00000000-0005-0000-0000-000044230000}"/>
    <cellStyle name="Normal 6 4 2 2 5" xfId="2520" xr:uid="{00000000-0005-0000-0000-000045230000}"/>
    <cellStyle name="Normal 6 4 2 2 5 2" xfId="7750" xr:uid="{00000000-0005-0000-0000-000046230000}"/>
    <cellStyle name="Normal 6 4 2 2 6" xfId="5853" xr:uid="{00000000-0005-0000-0000-000047230000}"/>
    <cellStyle name="Normal 6 4 2 3" xfId="618" xr:uid="{00000000-0005-0000-0000-000048230000}"/>
    <cellStyle name="Normal 6 4 2 3 2" xfId="1963" xr:uid="{00000000-0005-0000-0000-000049230000}"/>
    <cellStyle name="Normal 6 4 2 3 2 2" xfId="4986" xr:uid="{00000000-0005-0000-0000-00004A230000}"/>
    <cellStyle name="Normal 6 4 2 3 2 2 2" xfId="10216" xr:uid="{00000000-0005-0000-0000-00004B230000}"/>
    <cellStyle name="Normal 6 4 2 3 2 3" xfId="3462" xr:uid="{00000000-0005-0000-0000-00004C230000}"/>
    <cellStyle name="Normal 6 4 2 3 2 3 2" xfId="8692" xr:uid="{00000000-0005-0000-0000-00004D230000}"/>
    <cellStyle name="Normal 6 4 2 3 2 4" xfId="7194" xr:uid="{00000000-0005-0000-0000-00004E230000}"/>
    <cellStyle name="Normal 6 4 2 3 3" xfId="1198" xr:uid="{00000000-0005-0000-0000-00004F230000}"/>
    <cellStyle name="Normal 6 4 2 3 3 2" xfId="4221" xr:uid="{00000000-0005-0000-0000-000050230000}"/>
    <cellStyle name="Normal 6 4 2 3 3 2 2" xfId="9451" xr:uid="{00000000-0005-0000-0000-000051230000}"/>
    <cellStyle name="Normal 6 4 2 3 3 3" xfId="6429" xr:uid="{00000000-0005-0000-0000-000052230000}"/>
    <cellStyle name="Normal 6 4 2 3 4" xfId="2697" xr:uid="{00000000-0005-0000-0000-000053230000}"/>
    <cellStyle name="Normal 6 4 2 3 4 2" xfId="7927" xr:uid="{00000000-0005-0000-0000-000054230000}"/>
    <cellStyle name="Normal 6 4 2 3 5" xfId="5855" xr:uid="{00000000-0005-0000-0000-000055230000}"/>
    <cellStyle name="Normal 6 4 2 4" xfId="1609" xr:uid="{00000000-0005-0000-0000-000056230000}"/>
    <cellStyle name="Normal 6 4 2 4 2" xfId="4632" xr:uid="{00000000-0005-0000-0000-000057230000}"/>
    <cellStyle name="Normal 6 4 2 4 2 2" xfId="9862" xr:uid="{00000000-0005-0000-0000-000058230000}"/>
    <cellStyle name="Normal 6 4 2 4 3" xfId="3108" xr:uid="{00000000-0005-0000-0000-000059230000}"/>
    <cellStyle name="Normal 6 4 2 4 3 2" xfId="8338" xr:uid="{00000000-0005-0000-0000-00005A230000}"/>
    <cellStyle name="Normal 6 4 2 4 4" xfId="6840" xr:uid="{00000000-0005-0000-0000-00005B230000}"/>
    <cellStyle name="Normal 6 4 2 5" xfId="844" xr:uid="{00000000-0005-0000-0000-00005C230000}"/>
    <cellStyle name="Normal 6 4 2 5 2" xfId="3867" xr:uid="{00000000-0005-0000-0000-00005D230000}"/>
    <cellStyle name="Normal 6 4 2 5 2 2" xfId="9097" xr:uid="{00000000-0005-0000-0000-00005E230000}"/>
    <cellStyle name="Normal 6 4 2 5 3" xfId="6075" xr:uid="{00000000-0005-0000-0000-00005F230000}"/>
    <cellStyle name="Normal 6 4 2 6" xfId="2343" xr:uid="{00000000-0005-0000-0000-000060230000}"/>
    <cellStyle name="Normal 6 4 2 6 2" xfId="7573" xr:uid="{00000000-0005-0000-0000-000061230000}"/>
    <cellStyle name="Normal 6 4 2 7" xfId="5852" xr:uid="{00000000-0005-0000-0000-000062230000}"/>
    <cellStyle name="Normal 6 4 3" xfId="619" xr:uid="{00000000-0005-0000-0000-000063230000}"/>
    <cellStyle name="Normal 6 4 3 2" xfId="620" xr:uid="{00000000-0005-0000-0000-000064230000}"/>
    <cellStyle name="Normal 6 4 3 2 2" xfId="2058" xr:uid="{00000000-0005-0000-0000-000065230000}"/>
    <cellStyle name="Normal 6 4 3 2 2 2" xfId="5081" xr:uid="{00000000-0005-0000-0000-000066230000}"/>
    <cellStyle name="Normal 6 4 3 2 2 2 2" xfId="10311" xr:uid="{00000000-0005-0000-0000-000067230000}"/>
    <cellStyle name="Normal 6 4 3 2 2 3" xfId="3557" xr:uid="{00000000-0005-0000-0000-000068230000}"/>
    <cellStyle name="Normal 6 4 3 2 2 3 2" xfId="8787" xr:uid="{00000000-0005-0000-0000-000069230000}"/>
    <cellStyle name="Normal 6 4 3 2 2 4" xfId="7289" xr:uid="{00000000-0005-0000-0000-00006A230000}"/>
    <cellStyle name="Normal 6 4 3 2 3" xfId="1293" xr:uid="{00000000-0005-0000-0000-00006B230000}"/>
    <cellStyle name="Normal 6 4 3 2 3 2" xfId="4316" xr:uid="{00000000-0005-0000-0000-00006C230000}"/>
    <cellStyle name="Normal 6 4 3 2 3 2 2" xfId="9546" xr:uid="{00000000-0005-0000-0000-00006D230000}"/>
    <cellStyle name="Normal 6 4 3 2 3 3" xfId="6524" xr:uid="{00000000-0005-0000-0000-00006E230000}"/>
    <cellStyle name="Normal 6 4 3 2 4" xfId="2792" xr:uid="{00000000-0005-0000-0000-00006F230000}"/>
    <cellStyle name="Normal 6 4 3 2 4 2" xfId="8022" xr:uid="{00000000-0005-0000-0000-000070230000}"/>
    <cellStyle name="Normal 6 4 3 2 5" xfId="5857" xr:uid="{00000000-0005-0000-0000-000071230000}"/>
    <cellStyle name="Normal 6 4 3 3" xfId="1704" xr:uid="{00000000-0005-0000-0000-000072230000}"/>
    <cellStyle name="Normal 6 4 3 3 2" xfId="4727" xr:uid="{00000000-0005-0000-0000-000073230000}"/>
    <cellStyle name="Normal 6 4 3 3 2 2" xfId="9957" xr:uid="{00000000-0005-0000-0000-000074230000}"/>
    <cellStyle name="Normal 6 4 3 3 3" xfId="3203" xr:uid="{00000000-0005-0000-0000-000075230000}"/>
    <cellStyle name="Normal 6 4 3 3 3 2" xfId="8433" xr:uid="{00000000-0005-0000-0000-000076230000}"/>
    <cellStyle name="Normal 6 4 3 3 4" xfId="6935" xr:uid="{00000000-0005-0000-0000-000077230000}"/>
    <cellStyle name="Normal 6 4 3 4" xfId="939" xr:uid="{00000000-0005-0000-0000-000078230000}"/>
    <cellStyle name="Normal 6 4 3 4 2" xfId="3962" xr:uid="{00000000-0005-0000-0000-000079230000}"/>
    <cellStyle name="Normal 6 4 3 4 2 2" xfId="9192" xr:uid="{00000000-0005-0000-0000-00007A230000}"/>
    <cellStyle name="Normal 6 4 3 4 3" xfId="6170" xr:uid="{00000000-0005-0000-0000-00007B230000}"/>
    <cellStyle name="Normal 6 4 3 5" xfId="2438" xr:uid="{00000000-0005-0000-0000-00007C230000}"/>
    <cellStyle name="Normal 6 4 3 5 2" xfId="7668" xr:uid="{00000000-0005-0000-0000-00007D230000}"/>
    <cellStyle name="Normal 6 4 3 6" xfId="5856" xr:uid="{00000000-0005-0000-0000-00007E230000}"/>
    <cellStyle name="Normal 6 4 4" xfId="621" xr:uid="{00000000-0005-0000-0000-00007F230000}"/>
    <cellStyle name="Normal 6 4 4 2" xfId="1881" xr:uid="{00000000-0005-0000-0000-000080230000}"/>
    <cellStyle name="Normal 6 4 4 2 2" xfId="4904" xr:uid="{00000000-0005-0000-0000-000081230000}"/>
    <cellStyle name="Normal 6 4 4 2 2 2" xfId="10134" xr:uid="{00000000-0005-0000-0000-000082230000}"/>
    <cellStyle name="Normal 6 4 4 2 3" xfId="3380" xr:uid="{00000000-0005-0000-0000-000083230000}"/>
    <cellStyle name="Normal 6 4 4 2 3 2" xfId="8610" xr:uid="{00000000-0005-0000-0000-000084230000}"/>
    <cellStyle name="Normal 6 4 4 2 4" xfId="7112" xr:uid="{00000000-0005-0000-0000-000085230000}"/>
    <cellStyle name="Normal 6 4 4 3" xfId="1116" xr:uid="{00000000-0005-0000-0000-000086230000}"/>
    <cellStyle name="Normal 6 4 4 3 2" xfId="4139" xr:uid="{00000000-0005-0000-0000-000087230000}"/>
    <cellStyle name="Normal 6 4 4 3 2 2" xfId="9369" xr:uid="{00000000-0005-0000-0000-000088230000}"/>
    <cellStyle name="Normal 6 4 4 3 3" xfId="6347" xr:uid="{00000000-0005-0000-0000-000089230000}"/>
    <cellStyle name="Normal 6 4 4 4" xfId="2615" xr:uid="{00000000-0005-0000-0000-00008A230000}"/>
    <cellStyle name="Normal 6 4 4 4 2" xfId="7845" xr:uid="{00000000-0005-0000-0000-00008B230000}"/>
    <cellStyle name="Normal 6 4 4 5" xfId="5858" xr:uid="{00000000-0005-0000-0000-00008C230000}"/>
    <cellStyle name="Normal 6 4 5" xfId="1527" xr:uid="{00000000-0005-0000-0000-00008D230000}"/>
    <cellStyle name="Normal 6 4 5 2" xfId="4550" xr:uid="{00000000-0005-0000-0000-00008E230000}"/>
    <cellStyle name="Normal 6 4 5 2 2" xfId="9780" xr:uid="{00000000-0005-0000-0000-00008F230000}"/>
    <cellStyle name="Normal 6 4 5 3" xfId="3026" xr:uid="{00000000-0005-0000-0000-000090230000}"/>
    <cellStyle name="Normal 6 4 5 3 2" xfId="8256" xr:uid="{00000000-0005-0000-0000-000091230000}"/>
    <cellStyle name="Normal 6 4 5 4" xfId="6758" xr:uid="{00000000-0005-0000-0000-000092230000}"/>
    <cellStyle name="Normal 6 4 6" xfId="1469" xr:uid="{00000000-0005-0000-0000-000093230000}"/>
    <cellStyle name="Normal 6 4 6 2" xfId="4492" xr:uid="{00000000-0005-0000-0000-000094230000}"/>
    <cellStyle name="Normal 6 4 6 2 2" xfId="9722" xr:uid="{00000000-0005-0000-0000-000095230000}"/>
    <cellStyle name="Normal 6 4 6 3" xfId="2968" xr:uid="{00000000-0005-0000-0000-000096230000}"/>
    <cellStyle name="Normal 6 4 6 3 2" xfId="8198" xr:uid="{00000000-0005-0000-0000-000097230000}"/>
    <cellStyle name="Normal 6 4 6 4" xfId="6700" xr:uid="{00000000-0005-0000-0000-000098230000}"/>
    <cellStyle name="Normal 6 4 7" xfId="762" xr:uid="{00000000-0005-0000-0000-000099230000}"/>
    <cellStyle name="Normal 6 4 7 2" xfId="3785" xr:uid="{00000000-0005-0000-0000-00009A230000}"/>
    <cellStyle name="Normal 6 4 7 2 2" xfId="9015" xr:uid="{00000000-0005-0000-0000-00009B230000}"/>
    <cellStyle name="Normal 6 4 7 3" xfId="5993" xr:uid="{00000000-0005-0000-0000-00009C230000}"/>
    <cellStyle name="Normal 6 4 8" xfId="2261" xr:uid="{00000000-0005-0000-0000-00009D230000}"/>
    <cellStyle name="Normal 6 4 8 2" xfId="7491" xr:uid="{00000000-0005-0000-0000-00009E230000}"/>
    <cellStyle name="Normal 6 4 9" xfId="5851" xr:uid="{00000000-0005-0000-0000-00009F230000}"/>
    <cellStyle name="Normal 6 5" xfId="622" xr:uid="{00000000-0005-0000-0000-0000A0230000}"/>
    <cellStyle name="Normal 6 5 2" xfId="623" xr:uid="{00000000-0005-0000-0000-0000A1230000}"/>
    <cellStyle name="Normal 6 5 2 2" xfId="624" xr:uid="{00000000-0005-0000-0000-0000A2230000}"/>
    <cellStyle name="Normal 6 5 2 2 2" xfId="625" xr:uid="{00000000-0005-0000-0000-0000A3230000}"/>
    <cellStyle name="Normal 6 5 2 2 2 2" xfId="2151" xr:uid="{00000000-0005-0000-0000-0000A4230000}"/>
    <cellStyle name="Normal 6 5 2 2 2 2 2" xfId="5174" xr:uid="{00000000-0005-0000-0000-0000A5230000}"/>
    <cellStyle name="Normal 6 5 2 2 2 2 2 2" xfId="10404" xr:uid="{00000000-0005-0000-0000-0000A6230000}"/>
    <cellStyle name="Normal 6 5 2 2 2 2 3" xfId="3650" xr:uid="{00000000-0005-0000-0000-0000A7230000}"/>
    <cellStyle name="Normal 6 5 2 2 2 2 3 2" xfId="8880" xr:uid="{00000000-0005-0000-0000-0000A8230000}"/>
    <cellStyle name="Normal 6 5 2 2 2 2 4" xfId="7382" xr:uid="{00000000-0005-0000-0000-0000A9230000}"/>
    <cellStyle name="Normal 6 5 2 2 2 3" xfId="1386" xr:uid="{00000000-0005-0000-0000-0000AA230000}"/>
    <cellStyle name="Normal 6 5 2 2 2 3 2" xfId="4409" xr:uid="{00000000-0005-0000-0000-0000AB230000}"/>
    <cellStyle name="Normal 6 5 2 2 2 3 2 2" xfId="9639" xr:uid="{00000000-0005-0000-0000-0000AC230000}"/>
    <cellStyle name="Normal 6 5 2 2 2 3 3" xfId="6617" xr:uid="{00000000-0005-0000-0000-0000AD230000}"/>
    <cellStyle name="Normal 6 5 2 2 2 4" xfId="2885" xr:uid="{00000000-0005-0000-0000-0000AE230000}"/>
    <cellStyle name="Normal 6 5 2 2 2 4 2" xfId="8115" xr:uid="{00000000-0005-0000-0000-0000AF230000}"/>
    <cellStyle name="Normal 6 5 2 2 2 5" xfId="5862" xr:uid="{00000000-0005-0000-0000-0000B0230000}"/>
    <cellStyle name="Normal 6 5 2 2 3" xfId="1797" xr:uid="{00000000-0005-0000-0000-0000B1230000}"/>
    <cellStyle name="Normal 6 5 2 2 3 2" xfId="4820" xr:uid="{00000000-0005-0000-0000-0000B2230000}"/>
    <cellStyle name="Normal 6 5 2 2 3 2 2" xfId="10050" xr:uid="{00000000-0005-0000-0000-0000B3230000}"/>
    <cellStyle name="Normal 6 5 2 2 3 3" xfId="3296" xr:uid="{00000000-0005-0000-0000-0000B4230000}"/>
    <cellStyle name="Normal 6 5 2 2 3 3 2" xfId="8526" xr:uid="{00000000-0005-0000-0000-0000B5230000}"/>
    <cellStyle name="Normal 6 5 2 2 3 4" xfId="7028" xr:uid="{00000000-0005-0000-0000-0000B6230000}"/>
    <cellStyle name="Normal 6 5 2 2 4" xfId="1032" xr:uid="{00000000-0005-0000-0000-0000B7230000}"/>
    <cellStyle name="Normal 6 5 2 2 4 2" xfId="4055" xr:uid="{00000000-0005-0000-0000-0000B8230000}"/>
    <cellStyle name="Normal 6 5 2 2 4 2 2" xfId="9285" xr:uid="{00000000-0005-0000-0000-0000B9230000}"/>
    <cellStyle name="Normal 6 5 2 2 4 3" xfId="6263" xr:uid="{00000000-0005-0000-0000-0000BA230000}"/>
    <cellStyle name="Normal 6 5 2 2 5" xfId="2531" xr:uid="{00000000-0005-0000-0000-0000BB230000}"/>
    <cellStyle name="Normal 6 5 2 2 5 2" xfId="7761" xr:uid="{00000000-0005-0000-0000-0000BC230000}"/>
    <cellStyle name="Normal 6 5 2 2 6" xfId="5861" xr:uid="{00000000-0005-0000-0000-0000BD230000}"/>
    <cellStyle name="Normal 6 5 2 3" xfId="626" xr:uid="{00000000-0005-0000-0000-0000BE230000}"/>
    <cellStyle name="Normal 6 5 2 3 2" xfId="1974" xr:uid="{00000000-0005-0000-0000-0000BF230000}"/>
    <cellStyle name="Normal 6 5 2 3 2 2" xfId="4997" xr:uid="{00000000-0005-0000-0000-0000C0230000}"/>
    <cellStyle name="Normal 6 5 2 3 2 2 2" xfId="10227" xr:uid="{00000000-0005-0000-0000-0000C1230000}"/>
    <cellStyle name="Normal 6 5 2 3 2 3" xfId="3473" xr:uid="{00000000-0005-0000-0000-0000C2230000}"/>
    <cellStyle name="Normal 6 5 2 3 2 3 2" xfId="8703" xr:uid="{00000000-0005-0000-0000-0000C3230000}"/>
    <cellStyle name="Normal 6 5 2 3 2 4" xfId="7205" xr:uid="{00000000-0005-0000-0000-0000C4230000}"/>
    <cellStyle name="Normal 6 5 2 3 3" xfId="1209" xr:uid="{00000000-0005-0000-0000-0000C5230000}"/>
    <cellStyle name="Normal 6 5 2 3 3 2" xfId="4232" xr:uid="{00000000-0005-0000-0000-0000C6230000}"/>
    <cellStyle name="Normal 6 5 2 3 3 2 2" xfId="9462" xr:uid="{00000000-0005-0000-0000-0000C7230000}"/>
    <cellStyle name="Normal 6 5 2 3 3 3" xfId="6440" xr:uid="{00000000-0005-0000-0000-0000C8230000}"/>
    <cellStyle name="Normal 6 5 2 3 4" xfId="2708" xr:uid="{00000000-0005-0000-0000-0000C9230000}"/>
    <cellStyle name="Normal 6 5 2 3 4 2" xfId="7938" xr:uid="{00000000-0005-0000-0000-0000CA230000}"/>
    <cellStyle name="Normal 6 5 2 3 5" xfId="5863" xr:uid="{00000000-0005-0000-0000-0000CB230000}"/>
    <cellStyle name="Normal 6 5 2 4" xfId="1620" xr:uid="{00000000-0005-0000-0000-0000CC230000}"/>
    <cellStyle name="Normal 6 5 2 4 2" xfId="4643" xr:uid="{00000000-0005-0000-0000-0000CD230000}"/>
    <cellStyle name="Normal 6 5 2 4 2 2" xfId="9873" xr:uid="{00000000-0005-0000-0000-0000CE230000}"/>
    <cellStyle name="Normal 6 5 2 4 3" xfId="3119" xr:uid="{00000000-0005-0000-0000-0000CF230000}"/>
    <cellStyle name="Normal 6 5 2 4 3 2" xfId="8349" xr:uid="{00000000-0005-0000-0000-0000D0230000}"/>
    <cellStyle name="Normal 6 5 2 4 4" xfId="6851" xr:uid="{00000000-0005-0000-0000-0000D1230000}"/>
    <cellStyle name="Normal 6 5 2 5" xfId="855" xr:uid="{00000000-0005-0000-0000-0000D2230000}"/>
    <cellStyle name="Normal 6 5 2 5 2" xfId="3878" xr:uid="{00000000-0005-0000-0000-0000D3230000}"/>
    <cellStyle name="Normal 6 5 2 5 2 2" xfId="9108" xr:uid="{00000000-0005-0000-0000-0000D4230000}"/>
    <cellStyle name="Normal 6 5 2 5 3" xfId="6086" xr:uid="{00000000-0005-0000-0000-0000D5230000}"/>
    <cellStyle name="Normal 6 5 2 6" xfId="2354" xr:uid="{00000000-0005-0000-0000-0000D6230000}"/>
    <cellStyle name="Normal 6 5 2 6 2" xfId="7584" xr:uid="{00000000-0005-0000-0000-0000D7230000}"/>
    <cellStyle name="Normal 6 5 2 7" xfId="5860" xr:uid="{00000000-0005-0000-0000-0000D8230000}"/>
    <cellStyle name="Normal 6 5 3" xfId="627" xr:uid="{00000000-0005-0000-0000-0000D9230000}"/>
    <cellStyle name="Normal 6 5 3 2" xfId="628" xr:uid="{00000000-0005-0000-0000-0000DA230000}"/>
    <cellStyle name="Normal 6 5 3 2 2" xfId="2069" xr:uid="{00000000-0005-0000-0000-0000DB230000}"/>
    <cellStyle name="Normal 6 5 3 2 2 2" xfId="5092" xr:uid="{00000000-0005-0000-0000-0000DC230000}"/>
    <cellStyle name="Normal 6 5 3 2 2 2 2" xfId="10322" xr:uid="{00000000-0005-0000-0000-0000DD230000}"/>
    <cellStyle name="Normal 6 5 3 2 2 3" xfId="3568" xr:uid="{00000000-0005-0000-0000-0000DE230000}"/>
    <cellStyle name="Normal 6 5 3 2 2 3 2" xfId="8798" xr:uid="{00000000-0005-0000-0000-0000DF230000}"/>
    <cellStyle name="Normal 6 5 3 2 2 4" xfId="7300" xr:uid="{00000000-0005-0000-0000-0000E0230000}"/>
    <cellStyle name="Normal 6 5 3 2 3" xfId="1304" xr:uid="{00000000-0005-0000-0000-0000E1230000}"/>
    <cellStyle name="Normal 6 5 3 2 3 2" xfId="4327" xr:uid="{00000000-0005-0000-0000-0000E2230000}"/>
    <cellStyle name="Normal 6 5 3 2 3 2 2" xfId="9557" xr:uid="{00000000-0005-0000-0000-0000E3230000}"/>
    <cellStyle name="Normal 6 5 3 2 3 3" xfId="6535" xr:uid="{00000000-0005-0000-0000-0000E4230000}"/>
    <cellStyle name="Normal 6 5 3 2 4" xfId="2803" xr:uid="{00000000-0005-0000-0000-0000E5230000}"/>
    <cellStyle name="Normal 6 5 3 2 4 2" xfId="8033" xr:uid="{00000000-0005-0000-0000-0000E6230000}"/>
    <cellStyle name="Normal 6 5 3 2 5" xfId="5865" xr:uid="{00000000-0005-0000-0000-0000E7230000}"/>
    <cellStyle name="Normal 6 5 3 3" xfId="1715" xr:uid="{00000000-0005-0000-0000-0000E8230000}"/>
    <cellStyle name="Normal 6 5 3 3 2" xfId="4738" xr:uid="{00000000-0005-0000-0000-0000E9230000}"/>
    <cellStyle name="Normal 6 5 3 3 2 2" xfId="9968" xr:uid="{00000000-0005-0000-0000-0000EA230000}"/>
    <cellStyle name="Normal 6 5 3 3 3" xfId="3214" xr:uid="{00000000-0005-0000-0000-0000EB230000}"/>
    <cellStyle name="Normal 6 5 3 3 3 2" xfId="8444" xr:uid="{00000000-0005-0000-0000-0000EC230000}"/>
    <cellStyle name="Normal 6 5 3 3 4" xfId="6946" xr:uid="{00000000-0005-0000-0000-0000ED230000}"/>
    <cellStyle name="Normal 6 5 3 4" xfId="950" xr:uid="{00000000-0005-0000-0000-0000EE230000}"/>
    <cellStyle name="Normal 6 5 3 4 2" xfId="3973" xr:uid="{00000000-0005-0000-0000-0000EF230000}"/>
    <cellStyle name="Normal 6 5 3 4 2 2" xfId="9203" xr:uid="{00000000-0005-0000-0000-0000F0230000}"/>
    <cellStyle name="Normal 6 5 3 4 3" xfId="6181" xr:uid="{00000000-0005-0000-0000-0000F1230000}"/>
    <cellStyle name="Normal 6 5 3 5" xfId="2449" xr:uid="{00000000-0005-0000-0000-0000F2230000}"/>
    <cellStyle name="Normal 6 5 3 5 2" xfId="7679" xr:uid="{00000000-0005-0000-0000-0000F3230000}"/>
    <cellStyle name="Normal 6 5 3 6" xfId="5864" xr:uid="{00000000-0005-0000-0000-0000F4230000}"/>
    <cellStyle name="Normal 6 5 4" xfId="629" xr:uid="{00000000-0005-0000-0000-0000F5230000}"/>
    <cellStyle name="Normal 6 5 4 2" xfId="1892" xr:uid="{00000000-0005-0000-0000-0000F6230000}"/>
    <cellStyle name="Normal 6 5 4 2 2" xfId="4915" xr:uid="{00000000-0005-0000-0000-0000F7230000}"/>
    <cellStyle name="Normal 6 5 4 2 2 2" xfId="10145" xr:uid="{00000000-0005-0000-0000-0000F8230000}"/>
    <cellStyle name="Normal 6 5 4 2 3" xfId="3391" xr:uid="{00000000-0005-0000-0000-0000F9230000}"/>
    <cellStyle name="Normal 6 5 4 2 3 2" xfId="8621" xr:uid="{00000000-0005-0000-0000-0000FA230000}"/>
    <cellStyle name="Normal 6 5 4 2 4" xfId="7123" xr:uid="{00000000-0005-0000-0000-0000FB230000}"/>
    <cellStyle name="Normal 6 5 4 3" xfId="1127" xr:uid="{00000000-0005-0000-0000-0000FC230000}"/>
    <cellStyle name="Normal 6 5 4 3 2" xfId="4150" xr:uid="{00000000-0005-0000-0000-0000FD230000}"/>
    <cellStyle name="Normal 6 5 4 3 2 2" xfId="9380" xr:uid="{00000000-0005-0000-0000-0000FE230000}"/>
    <cellStyle name="Normal 6 5 4 3 3" xfId="6358" xr:uid="{00000000-0005-0000-0000-0000FF230000}"/>
    <cellStyle name="Normal 6 5 4 4" xfId="2626" xr:uid="{00000000-0005-0000-0000-000000240000}"/>
    <cellStyle name="Normal 6 5 4 4 2" xfId="7856" xr:uid="{00000000-0005-0000-0000-000001240000}"/>
    <cellStyle name="Normal 6 5 4 5" xfId="5866" xr:uid="{00000000-0005-0000-0000-000002240000}"/>
    <cellStyle name="Normal 6 5 5" xfId="1538" xr:uid="{00000000-0005-0000-0000-000003240000}"/>
    <cellStyle name="Normal 6 5 5 2" xfId="4561" xr:uid="{00000000-0005-0000-0000-000004240000}"/>
    <cellStyle name="Normal 6 5 5 2 2" xfId="9791" xr:uid="{00000000-0005-0000-0000-000005240000}"/>
    <cellStyle name="Normal 6 5 5 3" xfId="3037" xr:uid="{00000000-0005-0000-0000-000006240000}"/>
    <cellStyle name="Normal 6 5 5 3 2" xfId="8267" xr:uid="{00000000-0005-0000-0000-000007240000}"/>
    <cellStyle name="Normal 6 5 5 4" xfId="6769" xr:uid="{00000000-0005-0000-0000-000008240000}"/>
    <cellStyle name="Normal 6 5 6" xfId="1480" xr:uid="{00000000-0005-0000-0000-000009240000}"/>
    <cellStyle name="Normal 6 5 6 2" xfId="4503" xr:uid="{00000000-0005-0000-0000-00000A240000}"/>
    <cellStyle name="Normal 6 5 6 2 2" xfId="9733" xr:uid="{00000000-0005-0000-0000-00000B240000}"/>
    <cellStyle name="Normal 6 5 6 3" xfId="2979" xr:uid="{00000000-0005-0000-0000-00000C240000}"/>
    <cellStyle name="Normal 6 5 6 3 2" xfId="8209" xr:uid="{00000000-0005-0000-0000-00000D240000}"/>
    <cellStyle name="Normal 6 5 6 4" xfId="6711" xr:uid="{00000000-0005-0000-0000-00000E240000}"/>
    <cellStyle name="Normal 6 5 7" xfId="773" xr:uid="{00000000-0005-0000-0000-00000F240000}"/>
    <cellStyle name="Normal 6 5 7 2" xfId="3796" xr:uid="{00000000-0005-0000-0000-000010240000}"/>
    <cellStyle name="Normal 6 5 7 2 2" xfId="9026" xr:uid="{00000000-0005-0000-0000-000011240000}"/>
    <cellStyle name="Normal 6 5 7 3" xfId="6004" xr:uid="{00000000-0005-0000-0000-000012240000}"/>
    <cellStyle name="Normal 6 5 8" xfId="2272" xr:uid="{00000000-0005-0000-0000-000013240000}"/>
    <cellStyle name="Normal 6 5 8 2" xfId="7502" xr:uid="{00000000-0005-0000-0000-000014240000}"/>
    <cellStyle name="Normal 6 5 9" xfId="5859" xr:uid="{00000000-0005-0000-0000-000015240000}"/>
    <cellStyle name="Normal 6 6" xfId="630" xr:uid="{00000000-0005-0000-0000-000016240000}"/>
    <cellStyle name="Normal 6 6 2" xfId="631" xr:uid="{00000000-0005-0000-0000-000017240000}"/>
    <cellStyle name="Normal 6 6 2 2" xfId="632" xr:uid="{00000000-0005-0000-0000-000018240000}"/>
    <cellStyle name="Normal 6 6 2 2 2" xfId="2081" xr:uid="{00000000-0005-0000-0000-000019240000}"/>
    <cellStyle name="Normal 6 6 2 2 2 2" xfId="5104" xr:uid="{00000000-0005-0000-0000-00001A240000}"/>
    <cellStyle name="Normal 6 6 2 2 2 2 2" xfId="10334" xr:uid="{00000000-0005-0000-0000-00001B240000}"/>
    <cellStyle name="Normal 6 6 2 2 2 3" xfId="3580" xr:uid="{00000000-0005-0000-0000-00001C240000}"/>
    <cellStyle name="Normal 6 6 2 2 2 3 2" xfId="8810" xr:uid="{00000000-0005-0000-0000-00001D240000}"/>
    <cellStyle name="Normal 6 6 2 2 2 4" xfId="7312" xr:uid="{00000000-0005-0000-0000-00001E240000}"/>
    <cellStyle name="Normal 6 6 2 2 3" xfId="1316" xr:uid="{00000000-0005-0000-0000-00001F240000}"/>
    <cellStyle name="Normal 6 6 2 2 3 2" xfId="4339" xr:uid="{00000000-0005-0000-0000-000020240000}"/>
    <cellStyle name="Normal 6 6 2 2 3 2 2" xfId="9569" xr:uid="{00000000-0005-0000-0000-000021240000}"/>
    <cellStyle name="Normal 6 6 2 2 3 3" xfId="6547" xr:uid="{00000000-0005-0000-0000-000022240000}"/>
    <cellStyle name="Normal 6 6 2 2 4" xfId="2815" xr:uid="{00000000-0005-0000-0000-000023240000}"/>
    <cellStyle name="Normal 6 6 2 2 4 2" xfId="8045" xr:uid="{00000000-0005-0000-0000-000024240000}"/>
    <cellStyle name="Normal 6 6 2 2 5" xfId="5869" xr:uid="{00000000-0005-0000-0000-000025240000}"/>
    <cellStyle name="Normal 6 6 2 3" xfId="1727" xr:uid="{00000000-0005-0000-0000-000026240000}"/>
    <cellStyle name="Normal 6 6 2 3 2" xfId="4750" xr:uid="{00000000-0005-0000-0000-000027240000}"/>
    <cellStyle name="Normal 6 6 2 3 2 2" xfId="9980" xr:uid="{00000000-0005-0000-0000-000028240000}"/>
    <cellStyle name="Normal 6 6 2 3 3" xfId="3226" xr:uid="{00000000-0005-0000-0000-000029240000}"/>
    <cellStyle name="Normal 6 6 2 3 3 2" xfId="8456" xr:uid="{00000000-0005-0000-0000-00002A240000}"/>
    <cellStyle name="Normal 6 6 2 3 4" xfId="6958" xr:uid="{00000000-0005-0000-0000-00002B240000}"/>
    <cellStyle name="Normal 6 6 2 4" xfId="962" xr:uid="{00000000-0005-0000-0000-00002C240000}"/>
    <cellStyle name="Normal 6 6 2 4 2" xfId="3985" xr:uid="{00000000-0005-0000-0000-00002D240000}"/>
    <cellStyle name="Normal 6 6 2 4 2 2" xfId="9215" xr:uid="{00000000-0005-0000-0000-00002E240000}"/>
    <cellStyle name="Normal 6 6 2 4 3" xfId="6193" xr:uid="{00000000-0005-0000-0000-00002F240000}"/>
    <cellStyle name="Normal 6 6 2 5" xfId="2461" xr:uid="{00000000-0005-0000-0000-000030240000}"/>
    <cellStyle name="Normal 6 6 2 5 2" xfId="7691" xr:uid="{00000000-0005-0000-0000-000031240000}"/>
    <cellStyle name="Normal 6 6 2 6" xfId="5868" xr:uid="{00000000-0005-0000-0000-000032240000}"/>
    <cellStyle name="Normal 6 6 3" xfId="633" xr:uid="{00000000-0005-0000-0000-000033240000}"/>
    <cellStyle name="Normal 6 6 3 2" xfId="1904" xr:uid="{00000000-0005-0000-0000-000034240000}"/>
    <cellStyle name="Normal 6 6 3 2 2" xfId="4927" xr:uid="{00000000-0005-0000-0000-000035240000}"/>
    <cellStyle name="Normal 6 6 3 2 2 2" xfId="10157" xr:uid="{00000000-0005-0000-0000-000036240000}"/>
    <cellStyle name="Normal 6 6 3 2 3" xfId="3403" xr:uid="{00000000-0005-0000-0000-000037240000}"/>
    <cellStyle name="Normal 6 6 3 2 3 2" xfId="8633" xr:uid="{00000000-0005-0000-0000-000038240000}"/>
    <cellStyle name="Normal 6 6 3 2 4" xfId="7135" xr:uid="{00000000-0005-0000-0000-000039240000}"/>
    <cellStyle name="Normal 6 6 3 3" xfId="1139" xr:uid="{00000000-0005-0000-0000-00003A240000}"/>
    <cellStyle name="Normal 6 6 3 3 2" xfId="4162" xr:uid="{00000000-0005-0000-0000-00003B240000}"/>
    <cellStyle name="Normal 6 6 3 3 2 2" xfId="9392" xr:uid="{00000000-0005-0000-0000-00003C240000}"/>
    <cellStyle name="Normal 6 6 3 3 3" xfId="6370" xr:uid="{00000000-0005-0000-0000-00003D240000}"/>
    <cellStyle name="Normal 6 6 3 4" xfId="2638" xr:uid="{00000000-0005-0000-0000-00003E240000}"/>
    <cellStyle name="Normal 6 6 3 4 2" xfId="7868" xr:uid="{00000000-0005-0000-0000-00003F240000}"/>
    <cellStyle name="Normal 6 6 3 5" xfId="5870" xr:uid="{00000000-0005-0000-0000-000040240000}"/>
    <cellStyle name="Normal 6 6 4" xfId="1550" xr:uid="{00000000-0005-0000-0000-000041240000}"/>
    <cellStyle name="Normal 6 6 4 2" xfId="4573" xr:uid="{00000000-0005-0000-0000-000042240000}"/>
    <cellStyle name="Normal 6 6 4 2 2" xfId="9803" xr:uid="{00000000-0005-0000-0000-000043240000}"/>
    <cellStyle name="Normal 6 6 4 3" xfId="3049" xr:uid="{00000000-0005-0000-0000-000044240000}"/>
    <cellStyle name="Normal 6 6 4 3 2" xfId="8279" xr:uid="{00000000-0005-0000-0000-000045240000}"/>
    <cellStyle name="Normal 6 6 4 4" xfId="6781" xr:uid="{00000000-0005-0000-0000-000046240000}"/>
    <cellStyle name="Normal 6 6 5" xfId="785" xr:uid="{00000000-0005-0000-0000-000047240000}"/>
    <cellStyle name="Normal 6 6 5 2" xfId="3808" xr:uid="{00000000-0005-0000-0000-000048240000}"/>
    <cellStyle name="Normal 6 6 5 2 2" xfId="9038" xr:uid="{00000000-0005-0000-0000-000049240000}"/>
    <cellStyle name="Normal 6 6 5 3" xfId="6016" xr:uid="{00000000-0005-0000-0000-00004A240000}"/>
    <cellStyle name="Normal 6 6 6" xfId="2284" xr:uid="{00000000-0005-0000-0000-00004B240000}"/>
    <cellStyle name="Normal 6 6 6 2" xfId="7514" xr:uid="{00000000-0005-0000-0000-00004C240000}"/>
    <cellStyle name="Normal 6 6 7" xfId="5867" xr:uid="{00000000-0005-0000-0000-00004D240000}"/>
    <cellStyle name="Normal 6 7" xfId="634" xr:uid="{00000000-0005-0000-0000-00004E240000}"/>
    <cellStyle name="Normal 6 7 2" xfId="635" xr:uid="{00000000-0005-0000-0000-00004F240000}"/>
    <cellStyle name="Normal 6 7 2 2" xfId="636" xr:uid="{00000000-0005-0000-0000-000050240000}"/>
    <cellStyle name="Normal 6 7 2 2 2" xfId="2093" xr:uid="{00000000-0005-0000-0000-000051240000}"/>
    <cellStyle name="Normal 6 7 2 2 2 2" xfId="5116" xr:uid="{00000000-0005-0000-0000-000052240000}"/>
    <cellStyle name="Normal 6 7 2 2 2 2 2" xfId="10346" xr:uid="{00000000-0005-0000-0000-000053240000}"/>
    <cellStyle name="Normal 6 7 2 2 2 3" xfId="3592" xr:uid="{00000000-0005-0000-0000-000054240000}"/>
    <cellStyle name="Normal 6 7 2 2 2 3 2" xfId="8822" xr:uid="{00000000-0005-0000-0000-000055240000}"/>
    <cellStyle name="Normal 6 7 2 2 2 4" xfId="7324" xr:uid="{00000000-0005-0000-0000-000056240000}"/>
    <cellStyle name="Normal 6 7 2 2 3" xfId="1328" xr:uid="{00000000-0005-0000-0000-000057240000}"/>
    <cellStyle name="Normal 6 7 2 2 3 2" xfId="4351" xr:uid="{00000000-0005-0000-0000-000058240000}"/>
    <cellStyle name="Normal 6 7 2 2 3 2 2" xfId="9581" xr:uid="{00000000-0005-0000-0000-000059240000}"/>
    <cellStyle name="Normal 6 7 2 2 3 3" xfId="6559" xr:uid="{00000000-0005-0000-0000-00005A240000}"/>
    <cellStyle name="Normal 6 7 2 2 4" xfId="2827" xr:uid="{00000000-0005-0000-0000-00005B240000}"/>
    <cellStyle name="Normal 6 7 2 2 4 2" xfId="8057" xr:uid="{00000000-0005-0000-0000-00005C240000}"/>
    <cellStyle name="Normal 6 7 2 2 5" xfId="5873" xr:uid="{00000000-0005-0000-0000-00005D240000}"/>
    <cellStyle name="Normal 6 7 2 3" xfId="1739" xr:uid="{00000000-0005-0000-0000-00005E240000}"/>
    <cellStyle name="Normal 6 7 2 3 2" xfId="4762" xr:uid="{00000000-0005-0000-0000-00005F240000}"/>
    <cellStyle name="Normal 6 7 2 3 2 2" xfId="9992" xr:uid="{00000000-0005-0000-0000-000060240000}"/>
    <cellStyle name="Normal 6 7 2 3 3" xfId="3238" xr:uid="{00000000-0005-0000-0000-000061240000}"/>
    <cellStyle name="Normal 6 7 2 3 3 2" xfId="8468" xr:uid="{00000000-0005-0000-0000-000062240000}"/>
    <cellStyle name="Normal 6 7 2 3 4" xfId="6970" xr:uid="{00000000-0005-0000-0000-000063240000}"/>
    <cellStyle name="Normal 6 7 2 4" xfId="974" xr:uid="{00000000-0005-0000-0000-000064240000}"/>
    <cellStyle name="Normal 6 7 2 4 2" xfId="3997" xr:uid="{00000000-0005-0000-0000-000065240000}"/>
    <cellStyle name="Normal 6 7 2 4 2 2" xfId="9227" xr:uid="{00000000-0005-0000-0000-000066240000}"/>
    <cellStyle name="Normal 6 7 2 4 3" xfId="6205" xr:uid="{00000000-0005-0000-0000-000067240000}"/>
    <cellStyle name="Normal 6 7 2 5" xfId="2473" xr:uid="{00000000-0005-0000-0000-000068240000}"/>
    <cellStyle name="Normal 6 7 2 5 2" xfId="7703" xr:uid="{00000000-0005-0000-0000-000069240000}"/>
    <cellStyle name="Normal 6 7 2 6" xfId="5872" xr:uid="{00000000-0005-0000-0000-00006A240000}"/>
    <cellStyle name="Normal 6 7 3" xfId="637" xr:uid="{00000000-0005-0000-0000-00006B240000}"/>
    <cellStyle name="Normal 6 7 3 2" xfId="1916" xr:uid="{00000000-0005-0000-0000-00006C240000}"/>
    <cellStyle name="Normal 6 7 3 2 2" xfId="4939" xr:uid="{00000000-0005-0000-0000-00006D240000}"/>
    <cellStyle name="Normal 6 7 3 2 2 2" xfId="10169" xr:uid="{00000000-0005-0000-0000-00006E240000}"/>
    <cellStyle name="Normal 6 7 3 2 3" xfId="3415" xr:uid="{00000000-0005-0000-0000-00006F240000}"/>
    <cellStyle name="Normal 6 7 3 2 3 2" xfId="8645" xr:uid="{00000000-0005-0000-0000-000070240000}"/>
    <cellStyle name="Normal 6 7 3 2 4" xfId="7147" xr:uid="{00000000-0005-0000-0000-000071240000}"/>
    <cellStyle name="Normal 6 7 3 3" xfId="1151" xr:uid="{00000000-0005-0000-0000-000072240000}"/>
    <cellStyle name="Normal 6 7 3 3 2" xfId="4174" xr:uid="{00000000-0005-0000-0000-000073240000}"/>
    <cellStyle name="Normal 6 7 3 3 2 2" xfId="9404" xr:uid="{00000000-0005-0000-0000-000074240000}"/>
    <cellStyle name="Normal 6 7 3 3 3" xfId="6382" xr:uid="{00000000-0005-0000-0000-000075240000}"/>
    <cellStyle name="Normal 6 7 3 4" xfId="2650" xr:uid="{00000000-0005-0000-0000-000076240000}"/>
    <cellStyle name="Normal 6 7 3 4 2" xfId="7880" xr:uid="{00000000-0005-0000-0000-000077240000}"/>
    <cellStyle name="Normal 6 7 3 5" xfId="5874" xr:uid="{00000000-0005-0000-0000-000078240000}"/>
    <cellStyle name="Normal 6 7 4" xfId="1562" xr:uid="{00000000-0005-0000-0000-000079240000}"/>
    <cellStyle name="Normal 6 7 4 2" xfId="4585" xr:uid="{00000000-0005-0000-0000-00007A240000}"/>
    <cellStyle name="Normal 6 7 4 2 2" xfId="9815" xr:uid="{00000000-0005-0000-0000-00007B240000}"/>
    <cellStyle name="Normal 6 7 4 3" xfId="3061" xr:uid="{00000000-0005-0000-0000-00007C240000}"/>
    <cellStyle name="Normal 6 7 4 3 2" xfId="8291" xr:uid="{00000000-0005-0000-0000-00007D240000}"/>
    <cellStyle name="Normal 6 7 4 4" xfId="6793" xr:uid="{00000000-0005-0000-0000-00007E240000}"/>
    <cellStyle name="Normal 6 7 5" xfId="797" xr:uid="{00000000-0005-0000-0000-00007F240000}"/>
    <cellStyle name="Normal 6 7 5 2" xfId="3820" xr:uid="{00000000-0005-0000-0000-000080240000}"/>
    <cellStyle name="Normal 6 7 5 2 2" xfId="9050" xr:uid="{00000000-0005-0000-0000-000081240000}"/>
    <cellStyle name="Normal 6 7 5 3" xfId="6028" xr:uid="{00000000-0005-0000-0000-000082240000}"/>
    <cellStyle name="Normal 6 7 6" xfId="2296" xr:uid="{00000000-0005-0000-0000-000083240000}"/>
    <cellStyle name="Normal 6 7 6 2" xfId="7526" xr:uid="{00000000-0005-0000-0000-000084240000}"/>
    <cellStyle name="Normal 6 7 7" xfId="5871" xr:uid="{00000000-0005-0000-0000-000085240000}"/>
    <cellStyle name="Normal 6 8" xfId="638" xr:uid="{00000000-0005-0000-0000-000086240000}"/>
    <cellStyle name="Normal 6 8 2" xfId="639" xr:uid="{00000000-0005-0000-0000-000087240000}"/>
    <cellStyle name="Normal 6 8 2 2" xfId="640" xr:uid="{00000000-0005-0000-0000-000088240000}"/>
    <cellStyle name="Normal 6 8 2 2 2" xfId="2104" xr:uid="{00000000-0005-0000-0000-000089240000}"/>
    <cellStyle name="Normal 6 8 2 2 2 2" xfId="5127" xr:uid="{00000000-0005-0000-0000-00008A240000}"/>
    <cellStyle name="Normal 6 8 2 2 2 2 2" xfId="10357" xr:uid="{00000000-0005-0000-0000-00008B240000}"/>
    <cellStyle name="Normal 6 8 2 2 2 3" xfId="3603" xr:uid="{00000000-0005-0000-0000-00008C240000}"/>
    <cellStyle name="Normal 6 8 2 2 2 3 2" xfId="8833" xr:uid="{00000000-0005-0000-0000-00008D240000}"/>
    <cellStyle name="Normal 6 8 2 2 2 4" xfId="7335" xr:uid="{00000000-0005-0000-0000-00008E240000}"/>
    <cellStyle name="Normal 6 8 2 2 3" xfId="1339" xr:uid="{00000000-0005-0000-0000-00008F240000}"/>
    <cellStyle name="Normal 6 8 2 2 3 2" xfId="4362" xr:uid="{00000000-0005-0000-0000-000090240000}"/>
    <cellStyle name="Normal 6 8 2 2 3 2 2" xfId="9592" xr:uid="{00000000-0005-0000-0000-000091240000}"/>
    <cellStyle name="Normal 6 8 2 2 3 3" xfId="6570" xr:uid="{00000000-0005-0000-0000-000092240000}"/>
    <cellStyle name="Normal 6 8 2 2 4" xfId="2838" xr:uid="{00000000-0005-0000-0000-000093240000}"/>
    <cellStyle name="Normal 6 8 2 2 4 2" xfId="8068" xr:uid="{00000000-0005-0000-0000-000094240000}"/>
    <cellStyle name="Normal 6 8 2 2 5" xfId="5877" xr:uid="{00000000-0005-0000-0000-000095240000}"/>
    <cellStyle name="Normal 6 8 2 3" xfId="1750" xr:uid="{00000000-0005-0000-0000-000096240000}"/>
    <cellStyle name="Normal 6 8 2 3 2" xfId="4773" xr:uid="{00000000-0005-0000-0000-000097240000}"/>
    <cellStyle name="Normal 6 8 2 3 2 2" xfId="10003" xr:uid="{00000000-0005-0000-0000-000098240000}"/>
    <cellStyle name="Normal 6 8 2 3 3" xfId="3249" xr:uid="{00000000-0005-0000-0000-000099240000}"/>
    <cellStyle name="Normal 6 8 2 3 3 2" xfId="8479" xr:uid="{00000000-0005-0000-0000-00009A240000}"/>
    <cellStyle name="Normal 6 8 2 3 4" xfId="6981" xr:uid="{00000000-0005-0000-0000-00009B240000}"/>
    <cellStyle name="Normal 6 8 2 4" xfId="985" xr:uid="{00000000-0005-0000-0000-00009C240000}"/>
    <cellStyle name="Normal 6 8 2 4 2" xfId="4008" xr:uid="{00000000-0005-0000-0000-00009D240000}"/>
    <cellStyle name="Normal 6 8 2 4 2 2" xfId="9238" xr:uid="{00000000-0005-0000-0000-00009E240000}"/>
    <cellStyle name="Normal 6 8 2 4 3" xfId="6216" xr:uid="{00000000-0005-0000-0000-00009F240000}"/>
    <cellStyle name="Normal 6 8 2 5" xfId="2484" xr:uid="{00000000-0005-0000-0000-0000A0240000}"/>
    <cellStyle name="Normal 6 8 2 5 2" xfId="7714" xr:uid="{00000000-0005-0000-0000-0000A1240000}"/>
    <cellStyle name="Normal 6 8 2 6" xfId="5876" xr:uid="{00000000-0005-0000-0000-0000A2240000}"/>
    <cellStyle name="Normal 6 8 3" xfId="641" xr:uid="{00000000-0005-0000-0000-0000A3240000}"/>
    <cellStyle name="Normal 6 8 3 2" xfId="1927" xr:uid="{00000000-0005-0000-0000-0000A4240000}"/>
    <cellStyle name="Normal 6 8 3 2 2" xfId="4950" xr:uid="{00000000-0005-0000-0000-0000A5240000}"/>
    <cellStyle name="Normal 6 8 3 2 2 2" xfId="10180" xr:uid="{00000000-0005-0000-0000-0000A6240000}"/>
    <cellStyle name="Normal 6 8 3 2 3" xfId="3426" xr:uid="{00000000-0005-0000-0000-0000A7240000}"/>
    <cellStyle name="Normal 6 8 3 2 3 2" xfId="8656" xr:uid="{00000000-0005-0000-0000-0000A8240000}"/>
    <cellStyle name="Normal 6 8 3 2 4" xfId="7158" xr:uid="{00000000-0005-0000-0000-0000A9240000}"/>
    <cellStyle name="Normal 6 8 3 3" xfId="1162" xr:uid="{00000000-0005-0000-0000-0000AA240000}"/>
    <cellStyle name="Normal 6 8 3 3 2" xfId="4185" xr:uid="{00000000-0005-0000-0000-0000AB240000}"/>
    <cellStyle name="Normal 6 8 3 3 2 2" xfId="9415" xr:uid="{00000000-0005-0000-0000-0000AC240000}"/>
    <cellStyle name="Normal 6 8 3 3 3" xfId="6393" xr:uid="{00000000-0005-0000-0000-0000AD240000}"/>
    <cellStyle name="Normal 6 8 3 4" xfId="2661" xr:uid="{00000000-0005-0000-0000-0000AE240000}"/>
    <cellStyle name="Normal 6 8 3 4 2" xfId="7891" xr:uid="{00000000-0005-0000-0000-0000AF240000}"/>
    <cellStyle name="Normal 6 8 3 5" xfId="5878" xr:uid="{00000000-0005-0000-0000-0000B0240000}"/>
    <cellStyle name="Normal 6 8 4" xfId="1573" xr:uid="{00000000-0005-0000-0000-0000B1240000}"/>
    <cellStyle name="Normal 6 8 4 2" xfId="4596" xr:uid="{00000000-0005-0000-0000-0000B2240000}"/>
    <cellStyle name="Normal 6 8 4 2 2" xfId="9826" xr:uid="{00000000-0005-0000-0000-0000B3240000}"/>
    <cellStyle name="Normal 6 8 4 3" xfId="3072" xr:uid="{00000000-0005-0000-0000-0000B4240000}"/>
    <cellStyle name="Normal 6 8 4 3 2" xfId="8302" xr:uid="{00000000-0005-0000-0000-0000B5240000}"/>
    <cellStyle name="Normal 6 8 4 4" xfId="6804" xr:uid="{00000000-0005-0000-0000-0000B6240000}"/>
    <cellStyle name="Normal 6 8 5" xfId="808" xr:uid="{00000000-0005-0000-0000-0000B7240000}"/>
    <cellStyle name="Normal 6 8 5 2" xfId="3831" xr:uid="{00000000-0005-0000-0000-0000B8240000}"/>
    <cellStyle name="Normal 6 8 5 2 2" xfId="9061" xr:uid="{00000000-0005-0000-0000-0000B9240000}"/>
    <cellStyle name="Normal 6 8 5 3" xfId="6039" xr:uid="{00000000-0005-0000-0000-0000BA240000}"/>
    <cellStyle name="Normal 6 8 6" xfId="2307" xr:uid="{00000000-0005-0000-0000-0000BB240000}"/>
    <cellStyle name="Normal 6 8 6 2" xfId="7537" xr:uid="{00000000-0005-0000-0000-0000BC240000}"/>
    <cellStyle name="Normal 6 8 7" xfId="5875" xr:uid="{00000000-0005-0000-0000-0000BD240000}"/>
    <cellStyle name="Normal 6 9" xfId="642" xr:uid="{00000000-0005-0000-0000-0000BE240000}"/>
    <cellStyle name="Normal 6 9 2" xfId="643" xr:uid="{00000000-0005-0000-0000-0000BF240000}"/>
    <cellStyle name="Normal 6 9 2 2" xfId="644" xr:uid="{00000000-0005-0000-0000-0000C0240000}"/>
    <cellStyle name="Normal 6 9 2 2 2" xfId="2163" xr:uid="{00000000-0005-0000-0000-0000C1240000}"/>
    <cellStyle name="Normal 6 9 2 2 2 2" xfId="5186" xr:uid="{00000000-0005-0000-0000-0000C2240000}"/>
    <cellStyle name="Normal 6 9 2 2 2 2 2" xfId="10416" xr:uid="{00000000-0005-0000-0000-0000C3240000}"/>
    <cellStyle name="Normal 6 9 2 2 2 3" xfId="3662" xr:uid="{00000000-0005-0000-0000-0000C4240000}"/>
    <cellStyle name="Normal 6 9 2 2 2 3 2" xfId="8892" xr:uid="{00000000-0005-0000-0000-0000C5240000}"/>
    <cellStyle name="Normal 6 9 2 2 2 4" xfId="7394" xr:uid="{00000000-0005-0000-0000-0000C6240000}"/>
    <cellStyle name="Normal 6 9 2 2 3" xfId="1398" xr:uid="{00000000-0005-0000-0000-0000C7240000}"/>
    <cellStyle name="Normal 6 9 2 2 3 2" xfId="4421" xr:uid="{00000000-0005-0000-0000-0000C8240000}"/>
    <cellStyle name="Normal 6 9 2 2 3 2 2" xfId="9651" xr:uid="{00000000-0005-0000-0000-0000C9240000}"/>
    <cellStyle name="Normal 6 9 2 2 3 3" xfId="6629" xr:uid="{00000000-0005-0000-0000-0000CA240000}"/>
    <cellStyle name="Normal 6 9 2 2 4" xfId="2897" xr:uid="{00000000-0005-0000-0000-0000CB240000}"/>
    <cellStyle name="Normal 6 9 2 2 4 2" xfId="8127" xr:uid="{00000000-0005-0000-0000-0000CC240000}"/>
    <cellStyle name="Normal 6 9 2 2 5" xfId="5881" xr:uid="{00000000-0005-0000-0000-0000CD240000}"/>
    <cellStyle name="Normal 6 9 2 3" xfId="1809" xr:uid="{00000000-0005-0000-0000-0000CE240000}"/>
    <cellStyle name="Normal 6 9 2 3 2" xfId="4832" xr:uid="{00000000-0005-0000-0000-0000CF240000}"/>
    <cellStyle name="Normal 6 9 2 3 2 2" xfId="10062" xr:uid="{00000000-0005-0000-0000-0000D0240000}"/>
    <cellStyle name="Normal 6 9 2 3 3" xfId="3308" xr:uid="{00000000-0005-0000-0000-0000D1240000}"/>
    <cellStyle name="Normal 6 9 2 3 3 2" xfId="8538" xr:uid="{00000000-0005-0000-0000-0000D2240000}"/>
    <cellStyle name="Normal 6 9 2 3 4" xfId="7040" xr:uid="{00000000-0005-0000-0000-0000D3240000}"/>
    <cellStyle name="Normal 6 9 2 4" xfId="1044" xr:uid="{00000000-0005-0000-0000-0000D4240000}"/>
    <cellStyle name="Normal 6 9 2 4 2" xfId="4067" xr:uid="{00000000-0005-0000-0000-0000D5240000}"/>
    <cellStyle name="Normal 6 9 2 4 2 2" xfId="9297" xr:uid="{00000000-0005-0000-0000-0000D6240000}"/>
    <cellStyle name="Normal 6 9 2 4 3" xfId="6275" xr:uid="{00000000-0005-0000-0000-0000D7240000}"/>
    <cellStyle name="Normal 6 9 2 5" xfId="2543" xr:uid="{00000000-0005-0000-0000-0000D8240000}"/>
    <cellStyle name="Normal 6 9 2 5 2" xfId="7773" xr:uid="{00000000-0005-0000-0000-0000D9240000}"/>
    <cellStyle name="Normal 6 9 2 6" xfId="5880" xr:uid="{00000000-0005-0000-0000-0000DA240000}"/>
    <cellStyle name="Normal 6 9 3" xfId="645" xr:uid="{00000000-0005-0000-0000-0000DB240000}"/>
    <cellStyle name="Normal 6 9 3 2" xfId="1986" xr:uid="{00000000-0005-0000-0000-0000DC240000}"/>
    <cellStyle name="Normal 6 9 3 2 2" xfId="5009" xr:uid="{00000000-0005-0000-0000-0000DD240000}"/>
    <cellStyle name="Normal 6 9 3 2 2 2" xfId="10239" xr:uid="{00000000-0005-0000-0000-0000DE240000}"/>
    <cellStyle name="Normal 6 9 3 2 3" xfId="3485" xr:uid="{00000000-0005-0000-0000-0000DF240000}"/>
    <cellStyle name="Normal 6 9 3 2 3 2" xfId="8715" xr:uid="{00000000-0005-0000-0000-0000E0240000}"/>
    <cellStyle name="Normal 6 9 3 2 4" xfId="7217" xr:uid="{00000000-0005-0000-0000-0000E1240000}"/>
    <cellStyle name="Normal 6 9 3 3" xfId="1221" xr:uid="{00000000-0005-0000-0000-0000E2240000}"/>
    <cellStyle name="Normal 6 9 3 3 2" xfId="4244" xr:uid="{00000000-0005-0000-0000-0000E3240000}"/>
    <cellStyle name="Normal 6 9 3 3 2 2" xfId="9474" xr:uid="{00000000-0005-0000-0000-0000E4240000}"/>
    <cellStyle name="Normal 6 9 3 3 3" xfId="6452" xr:uid="{00000000-0005-0000-0000-0000E5240000}"/>
    <cellStyle name="Normal 6 9 3 4" xfId="2720" xr:uid="{00000000-0005-0000-0000-0000E6240000}"/>
    <cellStyle name="Normal 6 9 3 4 2" xfId="7950" xr:uid="{00000000-0005-0000-0000-0000E7240000}"/>
    <cellStyle name="Normal 6 9 3 5" xfId="5882" xr:uid="{00000000-0005-0000-0000-0000E8240000}"/>
    <cellStyle name="Normal 6 9 4" xfId="1632" xr:uid="{00000000-0005-0000-0000-0000E9240000}"/>
    <cellStyle name="Normal 6 9 4 2" xfId="4655" xr:uid="{00000000-0005-0000-0000-0000EA240000}"/>
    <cellStyle name="Normal 6 9 4 2 2" xfId="9885" xr:uid="{00000000-0005-0000-0000-0000EB240000}"/>
    <cellStyle name="Normal 6 9 4 3" xfId="3131" xr:uid="{00000000-0005-0000-0000-0000EC240000}"/>
    <cellStyle name="Normal 6 9 4 3 2" xfId="8361" xr:uid="{00000000-0005-0000-0000-0000ED240000}"/>
    <cellStyle name="Normal 6 9 4 4" xfId="6863" xr:uid="{00000000-0005-0000-0000-0000EE240000}"/>
    <cellStyle name="Normal 6 9 5" xfId="867" xr:uid="{00000000-0005-0000-0000-0000EF240000}"/>
    <cellStyle name="Normal 6 9 5 2" xfId="3890" xr:uid="{00000000-0005-0000-0000-0000F0240000}"/>
    <cellStyle name="Normal 6 9 5 2 2" xfId="9120" xr:uid="{00000000-0005-0000-0000-0000F1240000}"/>
    <cellStyle name="Normal 6 9 5 3" xfId="6098" xr:uid="{00000000-0005-0000-0000-0000F2240000}"/>
    <cellStyle name="Normal 6 9 6" xfId="2366" xr:uid="{00000000-0005-0000-0000-0000F3240000}"/>
    <cellStyle name="Normal 6 9 6 2" xfId="7596" xr:uid="{00000000-0005-0000-0000-0000F4240000}"/>
    <cellStyle name="Normal 6 9 7" xfId="5879" xr:uid="{00000000-0005-0000-0000-0000F5240000}"/>
    <cellStyle name="Normal 7" xfId="646" xr:uid="{00000000-0005-0000-0000-0000F6240000}"/>
    <cellStyle name="Normal 7 10" xfId="647" xr:uid="{00000000-0005-0000-0000-0000F7240000}"/>
    <cellStyle name="Normal 7 10 2" xfId="648" xr:uid="{00000000-0005-0000-0000-0000F8240000}"/>
    <cellStyle name="Normal 7 10 2 2" xfId="649" xr:uid="{00000000-0005-0000-0000-0000F9240000}"/>
    <cellStyle name="Normal 7 10 2 2 2" xfId="2176" xr:uid="{00000000-0005-0000-0000-0000FA240000}"/>
    <cellStyle name="Normal 7 10 2 2 2 2" xfId="5199" xr:uid="{00000000-0005-0000-0000-0000FB240000}"/>
    <cellStyle name="Normal 7 10 2 2 2 2 2" xfId="10429" xr:uid="{00000000-0005-0000-0000-0000FC240000}"/>
    <cellStyle name="Normal 7 10 2 2 2 3" xfId="3675" xr:uid="{00000000-0005-0000-0000-0000FD240000}"/>
    <cellStyle name="Normal 7 10 2 2 2 3 2" xfId="8905" xr:uid="{00000000-0005-0000-0000-0000FE240000}"/>
    <cellStyle name="Normal 7 10 2 2 2 4" xfId="7407" xr:uid="{00000000-0005-0000-0000-0000FF240000}"/>
    <cellStyle name="Normal 7 10 2 2 3" xfId="1411" xr:uid="{00000000-0005-0000-0000-000000250000}"/>
    <cellStyle name="Normal 7 10 2 2 3 2" xfId="4434" xr:uid="{00000000-0005-0000-0000-000001250000}"/>
    <cellStyle name="Normal 7 10 2 2 3 2 2" xfId="9664" xr:uid="{00000000-0005-0000-0000-000002250000}"/>
    <cellStyle name="Normal 7 10 2 2 3 3" xfId="6642" xr:uid="{00000000-0005-0000-0000-000003250000}"/>
    <cellStyle name="Normal 7 10 2 2 4" xfId="2910" xr:uid="{00000000-0005-0000-0000-000004250000}"/>
    <cellStyle name="Normal 7 10 2 2 4 2" xfId="8140" xr:uid="{00000000-0005-0000-0000-000005250000}"/>
    <cellStyle name="Normal 7 10 2 2 5" xfId="5886" xr:uid="{00000000-0005-0000-0000-000006250000}"/>
    <cellStyle name="Normal 7 10 2 3" xfId="1822" xr:uid="{00000000-0005-0000-0000-000007250000}"/>
    <cellStyle name="Normal 7 10 2 3 2" xfId="4845" xr:uid="{00000000-0005-0000-0000-000008250000}"/>
    <cellStyle name="Normal 7 10 2 3 2 2" xfId="10075" xr:uid="{00000000-0005-0000-0000-000009250000}"/>
    <cellStyle name="Normal 7 10 2 3 3" xfId="3321" xr:uid="{00000000-0005-0000-0000-00000A250000}"/>
    <cellStyle name="Normal 7 10 2 3 3 2" xfId="8551" xr:uid="{00000000-0005-0000-0000-00000B250000}"/>
    <cellStyle name="Normal 7 10 2 3 4" xfId="7053" xr:uid="{00000000-0005-0000-0000-00000C250000}"/>
    <cellStyle name="Normal 7 10 2 4" xfId="1057" xr:uid="{00000000-0005-0000-0000-00000D250000}"/>
    <cellStyle name="Normal 7 10 2 4 2" xfId="4080" xr:uid="{00000000-0005-0000-0000-00000E250000}"/>
    <cellStyle name="Normal 7 10 2 4 2 2" xfId="9310" xr:uid="{00000000-0005-0000-0000-00000F250000}"/>
    <cellStyle name="Normal 7 10 2 4 3" xfId="6288" xr:uid="{00000000-0005-0000-0000-000010250000}"/>
    <cellStyle name="Normal 7 10 2 5" xfId="2556" xr:uid="{00000000-0005-0000-0000-000011250000}"/>
    <cellStyle name="Normal 7 10 2 5 2" xfId="7786" xr:uid="{00000000-0005-0000-0000-000012250000}"/>
    <cellStyle name="Normal 7 10 2 6" xfId="5885" xr:uid="{00000000-0005-0000-0000-000013250000}"/>
    <cellStyle name="Normal 7 10 3" xfId="650" xr:uid="{00000000-0005-0000-0000-000014250000}"/>
    <cellStyle name="Normal 7 10 3 2" xfId="1999" xr:uid="{00000000-0005-0000-0000-000015250000}"/>
    <cellStyle name="Normal 7 10 3 2 2" xfId="5022" xr:uid="{00000000-0005-0000-0000-000016250000}"/>
    <cellStyle name="Normal 7 10 3 2 2 2" xfId="10252" xr:uid="{00000000-0005-0000-0000-000017250000}"/>
    <cellStyle name="Normal 7 10 3 2 3" xfId="3498" xr:uid="{00000000-0005-0000-0000-000018250000}"/>
    <cellStyle name="Normal 7 10 3 2 3 2" xfId="8728" xr:uid="{00000000-0005-0000-0000-000019250000}"/>
    <cellStyle name="Normal 7 10 3 2 4" xfId="7230" xr:uid="{00000000-0005-0000-0000-00001A250000}"/>
    <cellStyle name="Normal 7 10 3 3" xfId="1234" xr:uid="{00000000-0005-0000-0000-00001B250000}"/>
    <cellStyle name="Normal 7 10 3 3 2" xfId="4257" xr:uid="{00000000-0005-0000-0000-00001C250000}"/>
    <cellStyle name="Normal 7 10 3 3 2 2" xfId="9487" xr:uid="{00000000-0005-0000-0000-00001D250000}"/>
    <cellStyle name="Normal 7 10 3 3 3" xfId="6465" xr:uid="{00000000-0005-0000-0000-00001E250000}"/>
    <cellStyle name="Normal 7 10 3 4" xfId="2733" xr:uid="{00000000-0005-0000-0000-00001F250000}"/>
    <cellStyle name="Normal 7 10 3 4 2" xfId="7963" xr:uid="{00000000-0005-0000-0000-000020250000}"/>
    <cellStyle name="Normal 7 10 3 5" xfId="5887" xr:uid="{00000000-0005-0000-0000-000021250000}"/>
    <cellStyle name="Normal 7 10 4" xfId="1645" xr:uid="{00000000-0005-0000-0000-000022250000}"/>
    <cellStyle name="Normal 7 10 4 2" xfId="4668" xr:uid="{00000000-0005-0000-0000-000023250000}"/>
    <cellStyle name="Normal 7 10 4 2 2" xfId="9898" xr:uid="{00000000-0005-0000-0000-000024250000}"/>
    <cellStyle name="Normal 7 10 4 3" xfId="3144" xr:uid="{00000000-0005-0000-0000-000025250000}"/>
    <cellStyle name="Normal 7 10 4 3 2" xfId="8374" xr:uid="{00000000-0005-0000-0000-000026250000}"/>
    <cellStyle name="Normal 7 10 4 4" xfId="6876" xr:uid="{00000000-0005-0000-0000-000027250000}"/>
    <cellStyle name="Normal 7 10 5" xfId="880" xr:uid="{00000000-0005-0000-0000-000028250000}"/>
    <cellStyle name="Normal 7 10 5 2" xfId="3903" xr:uid="{00000000-0005-0000-0000-000029250000}"/>
    <cellStyle name="Normal 7 10 5 2 2" xfId="9133" xr:uid="{00000000-0005-0000-0000-00002A250000}"/>
    <cellStyle name="Normal 7 10 5 3" xfId="6111" xr:uid="{00000000-0005-0000-0000-00002B250000}"/>
    <cellStyle name="Normal 7 10 6" xfId="2379" xr:uid="{00000000-0005-0000-0000-00002C250000}"/>
    <cellStyle name="Normal 7 10 6 2" xfId="7609" xr:uid="{00000000-0005-0000-0000-00002D250000}"/>
    <cellStyle name="Normal 7 10 7" xfId="5884" xr:uid="{00000000-0005-0000-0000-00002E250000}"/>
    <cellStyle name="Normal 7 11" xfId="651" xr:uid="{00000000-0005-0000-0000-00002F250000}"/>
    <cellStyle name="Normal 7 11 2" xfId="652" xr:uid="{00000000-0005-0000-0000-000030250000}"/>
    <cellStyle name="Normal 7 11 2 2" xfId="653" xr:uid="{00000000-0005-0000-0000-000031250000}"/>
    <cellStyle name="Normal 7 11 2 2 2" xfId="2188" xr:uid="{00000000-0005-0000-0000-000032250000}"/>
    <cellStyle name="Normal 7 11 2 2 2 2" xfId="5211" xr:uid="{00000000-0005-0000-0000-000033250000}"/>
    <cellStyle name="Normal 7 11 2 2 2 2 2" xfId="10441" xr:uid="{00000000-0005-0000-0000-000034250000}"/>
    <cellStyle name="Normal 7 11 2 2 2 3" xfId="3687" xr:uid="{00000000-0005-0000-0000-000035250000}"/>
    <cellStyle name="Normal 7 11 2 2 2 3 2" xfId="8917" xr:uid="{00000000-0005-0000-0000-000036250000}"/>
    <cellStyle name="Normal 7 11 2 2 2 4" xfId="7419" xr:uid="{00000000-0005-0000-0000-000037250000}"/>
    <cellStyle name="Normal 7 11 2 2 3" xfId="1423" xr:uid="{00000000-0005-0000-0000-000038250000}"/>
    <cellStyle name="Normal 7 11 2 2 3 2" xfId="4446" xr:uid="{00000000-0005-0000-0000-000039250000}"/>
    <cellStyle name="Normal 7 11 2 2 3 2 2" xfId="9676" xr:uid="{00000000-0005-0000-0000-00003A250000}"/>
    <cellStyle name="Normal 7 11 2 2 3 3" xfId="6654" xr:uid="{00000000-0005-0000-0000-00003B250000}"/>
    <cellStyle name="Normal 7 11 2 2 4" xfId="2922" xr:uid="{00000000-0005-0000-0000-00003C250000}"/>
    <cellStyle name="Normal 7 11 2 2 4 2" xfId="8152" xr:uid="{00000000-0005-0000-0000-00003D250000}"/>
    <cellStyle name="Normal 7 11 2 2 5" xfId="5890" xr:uid="{00000000-0005-0000-0000-00003E250000}"/>
    <cellStyle name="Normal 7 11 2 3" xfId="1834" xr:uid="{00000000-0005-0000-0000-00003F250000}"/>
    <cellStyle name="Normal 7 11 2 3 2" xfId="4857" xr:uid="{00000000-0005-0000-0000-000040250000}"/>
    <cellStyle name="Normal 7 11 2 3 2 2" xfId="10087" xr:uid="{00000000-0005-0000-0000-000041250000}"/>
    <cellStyle name="Normal 7 11 2 3 3" xfId="3333" xr:uid="{00000000-0005-0000-0000-000042250000}"/>
    <cellStyle name="Normal 7 11 2 3 3 2" xfId="8563" xr:uid="{00000000-0005-0000-0000-000043250000}"/>
    <cellStyle name="Normal 7 11 2 3 4" xfId="7065" xr:uid="{00000000-0005-0000-0000-000044250000}"/>
    <cellStyle name="Normal 7 11 2 4" xfId="1069" xr:uid="{00000000-0005-0000-0000-000045250000}"/>
    <cellStyle name="Normal 7 11 2 4 2" xfId="4092" xr:uid="{00000000-0005-0000-0000-000046250000}"/>
    <cellStyle name="Normal 7 11 2 4 2 2" xfId="9322" xr:uid="{00000000-0005-0000-0000-000047250000}"/>
    <cellStyle name="Normal 7 11 2 4 3" xfId="6300" xr:uid="{00000000-0005-0000-0000-000048250000}"/>
    <cellStyle name="Normal 7 11 2 5" xfId="2568" xr:uid="{00000000-0005-0000-0000-000049250000}"/>
    <cellStyle name="Normal 7 11 2 5 2" xfId="7798" xr:uid="{00000000-0005-0000-0000-00004A250000}"/>
    <cellStyle name="Normal 7 11 2 6" xfId="5889" xr:uid="{00000000-0005-0000-0000-00004B250000}"/>
    <cellStyle name="Normal 7 11 3" xfId="654" xr:uid="{00000000-0005-0000-0000-00004C250000}"/>
    <cellStyle name="Normal 7 11 3 2" xfId="2011" xr:uid="{00000000-0005-0000-0000-00004D250000}"/>
    <cellStyle name="Normal 7 11 3 2 2" xfId="5034" xr:uid="{00000000-0005-0000-0000-00004E250000}"/>
    <cellStyle name="Normal 7 11 3 2 2 2" xfId="10264" xr:uid="{00000000-0005-0000-0000-00004F250000}"/>
    <cellStyle name="Normal 7 11 3 2 3" xfId="3510" xr:uid="{00000000-0005-0000-0000-000050250000}"/>
    <cellStyle name="Normal 7 11 3 2 3 2" xfId="8740" xr:uid="{00000000-0005-0000-0000-000051250000}"/>
    <cellStyle name="Normal 7 11 3 2 4" xfId="7242" xr:uid="{00000000-0005-0000-0000-000052250000}"/>
    <cellStyle name="Normal 7 11 3 3" xfId="1246" xr:uid="{00000000-0005-0000-0000-000053250000}"/>
    <cellStyle name="Normal 7 11 3 3 2" xfId="4269" xr:uid="{00000000-0005-0000-0000-000054250000}"/>
    <cellStyle name="Normal 7 11 3 3 2 2" xfId="9499" xr:uid="{00000000-0005-0000-0000-000055250000}"/>
    <cellStyle name="Normal 7 11 3 3 3" xfId="6477" xr:uid="{00000000-0005-0000-0000-000056250000}"/>
    <cellStyle name="Normal 7 11 3 4" xfId="2745" xr:uid="{00000000-0005-0000-0000-000057250000}"/>
    <cellStyle name="Normal 7 11 3 4 2" xfId="7975" xr:uid="{00000000-0005-0000-0000-000058250000}"/>
    <cellStyle name="Normal 7 11 3 5" xfId="5891" xr:uid="{00000000-0005-0000-0000-000059250000}"/>
    <cellStyle name="Normal 7 11 4" xfId="1657" xr:uid="{00000000-0005-0000-0000-00005A250000}"/>
    <cellStyle name="Normal 7 11 4 2" xfId="4680" xr:uid="{00000000-0005-0000-0000-00005B250000}"/>
    <cellStyle name="Normal 7 11 4 2 2" xfId="9910" xr:uid="{00000000-0005-0000-0000-00005C250000}"/>
    <cellStyle name="Normal 7 11 4 3" xfId="3156" xr:uid="{00000000-0005-0000-0000-00005D250000}"/>
    <cellStyle name="Normal 7 11 4 3 2" xfId="8386" xr:uid="{00000000-0005-0000-0000-00005E250000}"/>
    <cellStyle name="Normal 7 11 4 4" xfId="6888" xr:uid="{00000000-0005-0000-0000-00005F250000}"/>
    <cellStyle name="Normal 7 11 5" xfId="892" xr:uid="{00000000-0005-0000-0000-000060250000}"/>
    <cellStyle name="Normal 7 11 5 2" xfId="3915" xr:uid="{00000000-0005-0000-0000-000061250000}"/>
    <cellStyle name="Normal 7 11 5 2 2" xfId="9145" xr:uid="{00000000-0005-0000-0000-000062250000}"/>
    <cellStyle name="Normal 7 11 5 3" xfId="6123" xr:uid="{00000000-0005-0000-0000-000063250000}"/>
    <cellStyle name="Normal 7 11 6" xfId="2391" xr:uid="{00000000-0005-0000-0000-000064250000}"/>
    <cellStyle name="Normal 7 11 6 2" xfId="7621" xr:uid="{00000000-0005-0000-0000-000065250000}"/>
    <cellStyle name="Normal 7 11 7" xfId="5888" xr:uid="{00000000-0005-0000-0000-000066250000}"/>
    <cellStyle name="Normal 7 12" xfId="655" xr:uid="{00000000-0005-0000-0000-000067250000}"/>
    <cellStyle name="Normal 7 12 2" xfId="656" xr:uid="{00000000-0005-0000-0000-000068250000}"/>
    <cellStyle name="Normal 7 12 2 2" xfId="2023" xr:uid="{00000000-0005-0000-0000-000069250000}"/>
    <cellStyle name="Normal 7 12 2 2 2" xfId="5046" xr:uid="{00000000-0005-0000-0000-00006A250000}"/>
    <cellStyle name="Normal 7 12 2 2 2 2" xfId="10276" xr:uid="{00000000-0005-0000-0000-00006B250000}"/>
    <cellStyle name="Normal 7 12 2 2 3" xfId="3522" xr:uid="{00000000-0005-0000-0000-00006C250000}"/>
    <cellStyle name="Normal 7 12 2 2 3 2" xfId="8752" xr:uid="{00000000-0005-0000-0000-00006D250000}"/>
    <cellStyle name="Normal 7 12 2 2 4" xfId="7254" xr:uid="{00000000-0005-0000-0000-00006E250000}"/>
    <cellStyle name="Normal 7 12 2 3" xfId="1258" xr:uid="{00000000-0005-0000-0000-00006F250000}"/>
    <cellStyle name="Normal 7 12 2 3 2" xfId="4281" xr:uid="{00000000-0005-0000-0000-000070250000}"/>
    <cellStyle name="Normal 7 12 2 3 2 2" xfId="9511" xr:uid="{00000000-0005-0000-0000-000071250000}"/>
    <cellStyle name="Normal 7 12 2 3 3" xfId="6489" xr:uid="{00000000-0005-0000-0000-000072250000}"/>
    <cellStyle name="Normal 7 12 2 4" xfId="2757" xr:uid="{00000000-0005-0000-0000-000073250000}"/>
    <cellStyle name="Normal 7 12 2 4 2" xfId="7987" xr:uid="{00000000-0005-0000-0000-000074250000}"/>
    <cellStyle name="Normal 7 12 2 5" xfId="5893" xr:uid="{00000000-0005-0000-0000-000075250000}"/>
    <cellStyle name="Normal 7 12 3" xfId="1669" xr:uid="{00000000-0005-0000-0000-000076250000}"/>
    <cellStyle name="Normal 7 12 3 2" xfId="4692" xr:uid="{00000000-0005-0000-0000-000077250000}"/>
    <cellStyle name="Normal 7 12 3 2 2" xfId="9922" xr:uid="{00000000-0005-0000-0000-000078250000}"/>
    <cellStyle name="Normal 7 12 3 3" xfId="3168" xr:uid="{00000000-0005-0000-0000-000079250000}"/>
    <cellStyle name="Normal 7 12 3 3 2" xfId="8398" xr:uid="{00000000-0005-0000-0000-00007A250000}"/>
    <cellStyle name="Normal 7 12 3 4" xfId="6900" xr:uid="{00000000-0005-0000-0000-00007B250000}"/>
    <cellStyle name="Normal 7 12 4" xfId="904" xr:uid="{00000000-0005-0000-0000-00007C250000}"/>
    <cellStyle name="Normal 7 12 4 2" xfId="3927" xr:uid="{00000000-0005-0000-0000-00007D250000}"/>
    <cellStyle name="Normal 7 12 4 2 2" xfId="9157" xr:uid="{00000000-0005-0000-0000-00007E250000}"/>
    <cellStyle name="Normal 7 12 4 3" xfId="6135" xr:uid="{00000000-0005-0000-0000-00007F250000}"/>
    <cellStyle name="Normal 7 12 5" xfId="2403" xr:uid="{00000000-0005-0000-0000-000080250000}"/>
    <cellStyle name="Normal 7 12 5 2" xfId="7633" xr:uid="{00000000-0005-0000-0000-000081250000}"/>
    <cellStyle name="Normal 7 12 6" xfId="5892" xr:uid="{00000000-0005-0000-0000-000082250000}"/>
    <cellStyle name="Normal 7 13" xfId="657" xr:uid="{00000000-0005-0000-0000-000083250000}"/>
    <cellStyle name="Normal 7 13 2" xfId="1846" xr:uid="{00000000-0005-0000-0000-000084250000}"/>
    <cellStyle name="Normal 7 13 2 2" xfId="4869" xr:uid="{00000000-0005-0000-0000-000085250000}"/>
    <cellStyle name="Normal 7 13 2 2 2" xfId="10099" xr:uid="{00000000-0005-0000-0000-000086250000}"/>
    <cellStyle name="Normal 7 13 2 3" xfId="3345" xr:uid="{00000000-0005-0000-0000-000087250000}"/>
    <cellStyle name="Normal 7 13 2 3 2" xfId="8575" xr:uid="{00000000-0005-0000-0000-000088250000}"/>
    <cellStyle name="Normal 7 13 2 4" xfId="7077" xr:uid="{00000000-0005-0000-0000-000089250000}"/>
    <cellStyle name="Normal 7 13 3" xfId="1081" xr:uid="{00000000-0005-0000-0000-00008A250000}"/>
    <cellStyle name="Normal 7 13 3 2" xfId="4104" xr:uid="{00000000-0005-0000-0000-00008B250000}"/>
    <cellStyle name="Normal 7 13 3 2 2" xfId="9334" xr:uid="{00000000-0005-0000-0000-00008C250000}"/>
    <cellStyle name="Normal 7 13 3 3" xfId="6312" xr:uid="{00000000-0005-0000-0000-00008D250000}"/>
    <cellStyle name="Normal 7 13 4" xfId="2580" xr:uid="{00000000-0005-0000-0000-00008E250000}"/>
    <cellStyle name="Normal 7 13 4 2" xfId="7810" xr:uid="{00000000-0005-0000-0000-00008F250000}"/>
    <cellStyle name="Normal 7 13 5" xfId="5894" xr:uid="{00000000-0005-0000-0000-000090250000}"/>
    <cellStyle name="Normal 7 14" xfId="1492" xr:uid="{00000000-0005-0000-0000-000091250000}"/>
    <cellStyle name="Normal 7 14 2" xfId="4515" xr:uid="{00000000-0005-0000-0000-000092250000}"/>
    <cellStyle name="Normal 7 14 2 2" xfId="9745" xr:uid="{00000000-0005-0000-0000-000093250000}"/>
    <cellStyle name="Normal 7 14 3" xfId="2991" xr:uid="{00000000-0005-0000-0000-000094250000}"/>
    <cellStyle name="Normal 7 14 3 2" xfId="8221" xr:uid="{00000000-0005-0000-0000-000095250000}"/>
    <cellStyle name="Normal 7 14 4" xfId="6723" xr:uid="{00000000-0005-0000-0000-000096250000}"/>
    <cellStyle name="Normal 7 15" xfId="1434" xr:uid="{00000000-0005-0000-0000-000097250000}"/>
    <cellStyle name="Normal 7 15 2" xfId="4457" xr:uid="{00000000-0005-0000-0000-000098250000}"/>
    <cellStyle name="Normal 7 15 2 2" xfId="9687" xr:uid="{00000000-0005-0000-0000-000099250000}"/>
    <cellStyle name="Normal 7 15 3" xfId="2933" xr:uid="{00000000-0005-0000-0000-00009A250000}"/>
    <cellStyle name="Normal 7 15 3 2" xfId="8163" xr:uid="{00000000-0005-0000-0000-00009B250000}"/>
    <cellStyle name="Normal 7 15 4" xfId="6665" xr:uid="{00000000-0005-0000-0000-00009C250000}"/>
    <cellStyle name="Normal 7 16" xfId="2200" xr:uid="{00000000-0005-0000-0000-00009D250000}"/>
    <cellStyle name="Normal 7 16 2" xfId="5223" xr:uid="{00000000-0005-0000-0000-00009E250000}"/>
    <cellStyle name="Normal 7 16 2 2" xfId="10453" xr:uid="{00000000-0005-0000-0000-00009F250000}"/>
    <cellStyle name="Normal 7 16 3" xfId="3699" xr:uid="{00000000-0005-0000-0000-0000A0250000}"/>
    <cellStyle name="Normal 7 16 3 2" xfId="8929" xr:uid="{00000000-0005-0000-0000-0000A1250000}"/>
    <cellStyle name="Normal 7 16 4" xfId="7431" xr:uid="{00000000-0005-0000-0000-0000A2250000}"/>
    <cellStyle name="Normal 7 17" xfId="2214" xr:uid="{00000000-0005-0000-0000-0000A3250000}"/>
    <cellStyle name="Normal 7 17 2" xfId="5236" xr:uid="{00000000-0005-0000-0000-0000A4250000}"/>
    <cellStyle name="Normal 7 17 2 2" xfId="10466" xr:uid="{00000000-0005-0000-0000-0000A5250000}"/>
    <cellStyle name="Normal 7 17 3" xfId="3712" xr:uid="{00000000-0005-0000-0000-0000A6250000}"/>
    <cellStyle name="Normal 7 17 3 2" xfId="8942" xr:uid="{00000000-0005-0000-0000-0000A7250000}"/>
    <cellStyle name="Normal 7 17 4" xfId="7444" xr:uid="{00000000-0005-0000-0000-0000A8250000}"/>
    <cellStyle name="Normal 7 18" xfId="727" xr:uid="{00000000-0005-0000-0000-0000A9250000}"/>
    <cellStyle name="Normal 7 18 2" xfId="3725" xr:uid="{00000000-0005-0000-0000-0000AA250000}"/>
    <cellStyle name="Normal 7 18 2 2" xfId="8955" xr:uid="{00000000-0005-0000-0000-0000AB250000}"/>
    <cellStyle name="Normal 7 18 3" xfId="5958" xr:uid="{00000000-0005-0000-0000-0000AC250000}"/>
    <cellStyle name="Normal 7 19" xfId="3738" xr:uid="{00000000-0005-0000-0000-0000AD250000}"/>
    <cellStyle name="Normal 7 19 2" xfId="8968" xr:uid="{00000000-0005-0000-0000-0000AE250000}"/>
    <cellStyle name="Normal 7 2" xfId="658" xr:uid="{00000000-0005-0000-0000-0000AF250000}"/>
    <cellStyle name="Normal 7 2 2" xfId="659" xr:uid="{00000000-0005-0000-0000-0000B0250000}"/>
    <cellStyle name="Normal 7 2 2 2" xfId="660" xr:uid="{00000000-0005-0000-0000-0000B1250000}"/>
    <cellStyle name="Normal 7 2 2 2 2" xfId="661" xr:uid="{00000000-0005-0000-0000-0000B2250000}"/>
    <cellStyle name="Normal 7 2 2 2 2 2" xfId="2117" xr:uid="{00000000-0005-0000-0000-0000B3250000}"/>
    <cellStyle name="Normal 7 2 2 2 2 2 2" xfId="5140" xr:uid="{00000000-0005-0000-0000-0000B4250000}"/>
    <cellStyle name="Normal 7 2 2 2 2 2 2 2" xfId="10370" xr:uid="{00000000-0005-0000-0000-0000B5250000}"/>
    <cellStyle name="Normal 7 2 2 2 2 2 3" xfId="3616" xr:uid="{00000000-0005-0000-0000-0000B6250000}"/>
    <cellStyle name="Normal 7 2 2 2 2 2 3 2" xfId="8846" xr:uid="{00000000-0005-0000-0000-0000B7250000}"/>
    <cellStyle name="Normal 7 2 2 2 2 2 4" xfId="7348" xr:uid="{00000000-0005-0000-0000-0000B8250000}"/>
    <cellStyle name="Normal 7 2 2 2 2 3" xfId="1352" xr:uid="{00000000-0005-0000-0000-0000B9250000}"/>
    <cellStyle name="Normal 7 2 2 2 2 3 2" xfId="4375" xr:uid="{00000000-0005-0000-0000-0000BA250000}"/>
    <cellStyle name="Normal 7 2 2 2 2 3 2 2" xfId="9605" xr:uid="{00000000-0005-0000-0000-0000BB250000}"/>
    <cellStyle name="Normal 7 2 2 2 2 3 3" xfId="6583" xr:uid="{00000000-0005-0000-0000-0000BC250000}"/>
    <cellStyle name="Normal 7 2 2 2 2 4" xfId="2851" xr:uid="{00000000-0005-0000-0000-0000BD250000}"/>
    <cellStyle name="Normal 7 2 2 2 2 4 2" xfId="8081" xr:uid="{00000000-0005-0000-0000-0000BE250000}"/>
    <cellStyle name="Normal 7 2 2 2 2 5" xfId="5898" xr:uid="{00000000-0005-0000-0000-0000BF250000}"/>
    <cellStyle name="Normal 7 2 2 2 3" xfId="1763" xr:uid="{00000000-0005-0000-0000-0000C0250000}"/>
    <cellStyle name="Normal 7 2 2 2 3 2" xfId="4786" xr:uid="{00000000-0005-0000-0000-0000C1250000}"/>
    <cellStyle name="Normal 7 2 2 2 3 2 2" xfId="10016" xr:uid="{00000000-0005-0000-0000-0000C2250000}"/>
    <cellStyle name="Normal 7 2 2 2 3 3" xfId="3262" xr:uid="{00000000-0005-0000-0000-0000C3250000}"/>
    <cellStyle name="Normal 7 2 2 2 3 3 2" xfId="8492" xr:uid="{00000000-0005-0000-0000-0000C4250000}"/>
    <cellStyle name="Normal 7 2 2 2 3 4" xfId="6994" xr:uid="{00000000-0005-0000-0000-0000C5250000}"/>
    <cellStyle name="Normal 7 2 2 2 4" xfId="998" xr:uid="{00000000-0005-0000-0000-0000C6250000}"/>
    <cellStyle name="Normal 7 2 2 2 4 2" xfId="4021" xr:uid="{00000000-0005-0000-0000-0000C7250000}"/>
    <cellStyle name="Normal 7 2 2 2 4 2 2" xfId="9251" xr:uid="{00000000-0005-0000-0000-0000C8250000}"/>
    <cellStyle name="Normal 7 2 2 2 4 3" xfId="6229" xr:uid="{00000000-0005-0000-0000-0000C9250000}"/>
    <cellStyle name="Normal 7 2 2 2 5" xfId="2497" xr:uid="{00000000-0005-0000-0000-0000CA250000}"/>
    <cellStyle name="Normal 7 2 2 2 5 2" xfId="7727" xr:uid="{00000000-0005-0000-0000-0000CB250000}"/>
    <cellStyle name="Normal 7 2 2 2 6" xfId="5897" xr:uid="{00000000-0005-0000-0000-0000CC250000}"/>
    <cellStyle name="Normal 7 2 2 3" xfId="662" xr:uid="{00000000-0005-0000-0000-0000CD250000}"/>
    <cellStyle name="Normal 7 2 2 3 2" xfId="1940" xr:uid="{00000000-0005-0000-0000-0000CE250000}"/>
    <cellStyle name="Normal 7 2 2 3 2 2" xfId="4963" xr:uid="{00000000-0005-0000-0000-0000CF250000}"/>
    <cellStyle name="Normal 7 2 2 3 2 2 2" xfId="10193" xr:uid="{00000000-0005-0000-0000-0000D0250000}"/>
    <cellStyle name="Normal 7 2 2 3 2 3" xfId="3439" xr:uid="{00000000-0005-0000-0000-0000D1250000}"/>
    <cellStyle name="Normal 7 2 2 3 2 3 2" xfId="8669" xr:uid="{00000000-0005-0000-0000-0000D2250000}"/>
    <cellStyle name="Normal 7 2 2 3 2 4" xfId="7171" xr:uid="{00000000-0005-0000-0000-0000D3250000}"/>
    <cellStyle name="Normal 7 2 2 3 3" xfId="1175" xr:uid="{00000000-0005-0000-0000-0000D4250000}"/>
    <cellStyle name="Normal 7 2 2 3 3 2" xfId="4198" xr:uid="{00000000-0005-0000-0000-0000D5250000}"/>
    <cellStyle name="Normal 7 2 2 3 3 2 2" xfId="9428" xr:uid="{00000000-0005-0000-0000-0000D6250000}"/>
    <cellStyle name="Normal 7 2 2 3 3 3" xfId="6406" xr:uid="{00000000-0005-0000-0000-0000D7250000}"/>
    <cellStyle name="Normal 7 2 2 3 4" xfId="2674" xr:uid="{00000000-0005-0000-0000-0000D8250000}"/>
    <cellStyle name="Normal 7 2 2 3 4 2" xfId="7904" xr:uid="{00000000-0005-0000-0000-0000D9250000}"/>
    <cellStyle name="Normal 7 2 2 3 5" xfId="5899" xr:uid="{00000000-0005-0000-0000-0000DA250000}"/>
    <cellStyle name="Normal 7 2 2 4" xfId="1586" xr:uid="{00000000-0005-0000-0000-0000DB250000}"/>
    <cellStyle name="Normal 7 2 2 4 2" xfId="4609" xr:uid="{00000000-0005-0000-0000-0000DC250000}"/>
    <cellStyle name="Normal 7 2 2 4 2 2" xfId="9839" xr:uid="{00000000-0005-0000-0000-0000DD250000}"/>
    <cellStyle name="Normal 7 2 2 4 3" xfId="3085" xr:uid="{00000000-0005-0000-0000-0000DE250000}"/>
    <cellStyle name="Normal 7 2 2 4 3 2" xfId="8315" xr:uid="{00000000-0005-0000-0000-0000DF250000}"/>
    <cellStyle name="Normal 7 2 2 4 4" xfId="6817" xr:uid="{00000000-0005-0000-0000-0000E0250000}"/>
    <cellStyle name="Normal 7 2 2 5" xfId="821" xr:uid="{00000000-0005-0000-0000-0000E1250000}"/>
    <cellStyle name="Normal 7 2 2 5 2" xfId="3844" xr:uid="{00000000-0005-0000-0000-0000E2250000}"/>
    <cellStyle name="Normal 7 2 2 5 2 2" xfId="9074" xr:uid="{00000000-0005-0000-0000-0000E3250000}"/>
    <cellStyle name="Normal 7 2 2 5 3" xfId="6052" xr:uid="{00000000-0005-0000-0000-0000E4250000}"/>
    <cellStyle name="Normal 7 2 2 6" xfId="2320" xr:uid="{00000000-0005-0000-0000-0000E5250000}"/>
    <cellStyle name="Normal 7 2 2 6 2" xfId="7550" xr:uid="{00000000-0005-0000-0000-0000E6250000}"/>
    <cellStyle name="Normal 7 2 2 7" xfId="5896" xr:uid="{00000000-0005-0000-0000-0000E7250000}"/>
    <cellStyle name="Normal 7 2 3" xfId="663" xr:uid="{00000000-0005-0000-0000-0000E8250000}"/>
    <cellStyle name="Normal 7 2 3 2" xfId="664" xr:uid="{00000000-0005-0000-0000-0000E9250000}"/>
    <cellStyle name="Normal 7 2 3 2 2" xfId="2035" xr:uid="{00000000-0005-0000-0000-0000EA250000}"/>
    <cellStyle name="Normal 7 2 3 2 2 2" xfId="5058" xr:uid="{00000000-0005-0000-0000-0000EB250000}"/>
    <cellStyle name="Normal 7 2 3 2 2 2 2" xfId="10288" xr:uid="{00000000-0005-0000-0000-0000EC250000}"/>
    <cellStyle name="Normal 7 2 3 2 2 3" xfId="3534" xr:uid="{00000000-0005-0000-0000-0000ED250000}"/>
    <cellStyle name="Normal 7 2 3 2 2 3 2" xfId="8764" xr:uid="{00000000-0005-0000-0000-0000EE250000}"/>
    <cellStyle name="Normal 7 2 3 2 2 4" xfId="7266" xr:uid="{00000000-0005-0000-0000-0000EF250000}"/>
    <cellStyle name="Normal 7 2 3 2 3" xfId="1270" xr:uid="{00000000-0005-0000-0000-0000F0250000}"/>
    <cellStyle name="Normal 7 2 3 2 3 2" xfId="4293" xr:uid="{00000000-0005-0000-0000-0000F1250000}"/>
    <cellStyle name="Normal 7 2 3 2 3 2 2" xfId="9523" xr:uid="{00000000-0005-0000-0000-0000F2250000}"/>
    <cellStyle name="Normal 7 2 3 2 3 3" xfId="6501" xr:uid="{00000000-0005-0000-0000-0000F3250000}"/>
    <cellStyle name="Normal 7 2 3 2 4" xfId="2769" xr:uid="{00000000-0005-0000-0000-0000F4250000}"/>
    <cellStyle name="Normal 7 2 3 2 4 2" xfId="7999" xr:uid="{00000000-0005-0000-0000-0000F5250000}"/>
    <cellStyle name="Normal 7 2 3 2 5" xfId="5901" xr:uid="{00000000-0005-0000-0000-0000F6250000}"/>
    <cellStyle name="Normal 7 2 3 3" xfId="1681" xr:uid="{00000000-0005-0000-0000-0000F7250000}"/>
    <cellStyle name="Normal 7 2 3 3 2" xfId="4704" xr:uid="{00000000-0005-0000-0000-0000F8250000}"/>
    <cellStyle name="Normal 7 2 3 3 2 2" xfId="9934" xr:uid="{00000000-0005-0000-0000-0000F9250000}"/>
    <cellStyle name="Normal 7 2 3 3 3" xfId="3180" xr:uid="{00000000-0005-0000-0000-0000FA250000}"/>
    <cellStyle name="Normal 7 2 3 3 3 2" xfId="8410" xr:uid="{00000000-0005-0000-0000-0000FB250000}"/>
    <cellStyle name="Normal 7 2 3 3 4" xfId="6912" xr:uid="{00000000-0005-0000-0000-0000FC250000}"/>
    <cellStyle name="Normal 7 2 3 4" xfId="916" xr:uid="{00000000-0005-0000-0000-0000FD250000}"/>
    <cellStyle name="Normal 7 2 3 4 2" xfId="3939" xr:uid="{00000000-0005-0000-0000-0000FE250000}"/>
    <cellStyle name="Normal 7 2 3 4 2 2" xfId="9169" xr:uid="{00000000-0005-0000-0000-0000FF250000}"/>
    <cellStyle name="Normal 7 2 3 4 3" xfId="6147" xr:uid="{00000000-0005-0000-0000-000000260000}"/>
    <cellStyle name="Normal 7 2 3 5" xfId="2415" xr:uid="{00000000-0005-0000-0000-000001260000}"/>
    <cellStyle name="Normal 7 2 3 5 2" xfId="7645" xr:uid="{00000000-0005-0000-0000-000002260000}"/>
    <cellStyle name="Normal 7 2 3 6" xfId="5900" xr:uid="{00000000-0005-0000-0000-000003260000}"/>
    <cellStyle name="Normal 7 2 4" xfId="665" xr:uid="{00000000-0005-0000-0000-000004260000}"/>
    <cellStyle name="Normal 7 2 4 2" xfId="1858" xr:uid="{00000000-0005-0000-0000-000005260000}"/>
    <cellStyle name="Normal 7 2 4 2 2" xfId="4881" xr:uid="{00000000-0005-0000-0000-000006260000}"/>
    <cellStyle name="Normal 7 2 4 2 2 2" xfId="10111" xr:uid="{00000000-0005-0000-0000-000007260000}"/>
    <cellStyle name="Normal 7 2 4 2 3" xfId="3357" xr:uid="{00000000-0005-0000-0000-000008260000}"/>
    <cellStyle name="Normal 7 2 4 2 3 2" xfId="8587" xr:uid="{00000000-0005-0000-0000-000009260000}"/>
    <cellStyle name="Normal 7 2 4 2 4" xfId="7089" xr:uid="{00000000-0005-0000-0000-00000A260000}"/>
    <cellStyle name="Normal 7 2 4 3" xfId="1093" xr:uid="{00000000-0005-0000-0000-00000B260000}"/>
    <cellStyle name="Normal 7 2 4 3 2" xfId="4116" xr:uid="{00000000-0005-0000-0000-00000C260000}"/>
    <cellStyle name="Normal 7 2 4 3 2 2" xfId="9346" xr:uid="{00000000-0005-0000-0000-00000D260000}"/>
    <cellStyle name="Normal 7 2 4 3 3" xfId="6324" xr:uid="{00000000-0005-0000-0000-00000E260000}"/>
    <cellStyle name="Normal 7 2 4 4" xfId="2592" xr:uid="{00000000-0005-0000-0000-00000F260000}"/>
    <cellStyle name="Normal 7 2 4 4 2" xfId="7822" xr:uid="{00000000-0005-0000-0000-000010260000}"/>
    <cellStyle name="Normal 7 2 4 5" xfId="5902" xr:uid="{00000000-0005-0000-0000-000011260000}"/>
    <cellStyle name="Normal 7 2 5" xfId="1504" xr:uid="{00000000-0005-0000-0000-000012260000}"/>
    <cellStyle name="Normal 7 2 5 2" xfId="4527" xr:uid="{00000000-0005-0000-0000-000013260000}"/>
    <cellStyle name="Normal 7 2 5 2 2" xfId="9757" xr:uid="{00000000-0005-0000-0000-000014260000}"/>
    <cellStyle name="Normal 7 2 5 3" xfId="3003" xr:uid="{00000000-0005-0000-0000-000015260000}"/>
    <cellStyle name="Normal 7 2 5 3 2" xfId="8233" xr:uid="{00000000-0005-0000-0000-000016260000}"/>
    <cellStyle name="Normal 7 2 5 4" xfId="6735" xr:uid="{00000000-0005-0000-0000-000017260000}"/>
    <cellStyle name="Normal 7 2 6" xfId="1446" xr:uid="{00000000-0005-0000-0000-000018260000}"/>
    <cellStyle name="Normal 7 2 6 2" xfId="4469" xr:uid="{00000000-0005-0000-0000-000019260000}"/>
    <cellStyle name="Normal 7 2 6 2 2" xfId="9699" xr:uid="{00000000-0005-0000-0000-00001A260000}"/>
    <cellStyle name="Normal 7 2 6 3" xfId="2945" xr:uid="{00000000-0005-0000-0000-00001B260000}"/>
    <cellStyle name="Normal 7 2 6 3 2" xfId="8175" xr:uid="{00000000-0005-0000-0000-00001C260000}"/>
    <cellStyle name="Normal 7 2 6 4" xfId="6677" xr:uid="{00000000-0005-0000-0000-00001D260000}"/>
    <cellStyle name="Normal 7 2 7" xfId="739" xr:uid="{00000000-0005-0000-0000-00001E260000}"/>
    <cellStyle name="Normal 7 2 7 2" xfId="3762" xr:uid="{00000000-0005-0000-0000-00001F260000}"/>
    <cellStyle name="Normal 7 2 7 2 2" xfId="8992" xr:uid="{00000000-0005-0000-0000-000020260000}"/>
    <cellStyle name="Normal 7 2 7 3" xfId="5970" xr:uid="{00000000-0005-0000-0000-000021260000}"/>
    <cellStyle name="Normal 7 2 8" xfId="2238" xr:uid="{00000000-0005-0000-0000-000022260000}"/>
    <cellStyle name="Normal 7 2 8 2" xfId="7468" xr:uid="{00000000-0005-0000-0000-000023260000}"/>
    <cellStyle name="Normal 7 2 9" xfId="5895" xr:uid="{00000000-0005-0000-0000-000024260000}"/>
    <cellStyle name="Normal 7 20" xfId="3750" xr:uid="{00000000-0005-0000-0000-000025260000}"/>
    <cellStyle name="Normal 7 20 2" xfId="8980" xr:uid="{00000000-0005-0000-0000-000026260000}"/>
    <cellStyle name="Normal 7 21" xfId="2226" xr:uid="{00000000-0005-0000-0000-000027260000}"/>
    <cellStyle name="Normal 7 21 2" xfId="7456" xr:uid="{00000000-0005-0000-0000-000028260000}"/>
    <cellStyle name="Normal 7 22" xfId="5883" xr:uid="{00000000-0005-0000-0000-000029260000}"/>
    <cellStyle name="Normal 7 3" xfId="666" xr:uid="{00000000-0005-0000-0000-00002A260000}"/>
    <cellStyle name="Normal 7 3 2" xfId="667" xr:uid="{00000000-0005-0000-0000-00002B260000}"/>
    <cellStyle name="Normal 7 3 2 2" xfId="668" xr:uid="{00000000-0005-0000-0000-00002C260000}"/>
    <cellStyle name="Normal 7 3 2 2 2" xfId="669" xr:uid="{00000000-0005-0000-0000-00002D260000}"/>
    <cellStyle name="Normal 7 3 2 2 2 2" xfId="2129" xr:uid="{00000000-0005-0000-0000-00002E260000}"/>
    <cellStyle name="Normal 7 3 2 2 2 2 2" xfId="5152" xr:uid="{00000000-0005-0000-0000-00002F260000}"/>
    <cellStyle name="Normal 7 3 2 2 2 2 2 2" xfId="10382" xr:uid="{00000000-0005-0000-0000-000030260000}"/>
    <cellStyle name="Normal 7 3 2 2 2 2 3" xfId="3628" xr:uid="{00000000-0005-0000-0000-000031260000}"/>
    <cellStyle name="Normal 7 3 2 2 2 2 3 2" xfId="8858" xr:uid="{00000000-0005-0000-0000-000032260000}"/>
    <cellStyle name="Normal 7 3 2 2 2 2 4" xfId="7360" xr:uid="{00000000-0005-0000-0000-000033260000}"/>
    <cellStyle name="Normal 7 3 2 2 2 3" xfId="1364" xr:uid="{00000000-0005-0000-0000-000034260000}"/>
    <cellStyle name="Normal 7 3 2 2 2 3 2" xfId="4387" xr:uid="{00000000-0005-0000-0000-000035260000}"/>
    <cellStyle name="Normal 7 3 2 2 2 3 2 2" xfId="9617" xr:uid="{00000000-0005-0000-0000-000036260000}"/>
    <cellStyle name="Normal 7 3 2 2 2 3 3" xfId="6595" xr:uid="{00000000-0005-0000-0000-000037260000}"/>
    <cellStyle name="Normal 7 3 2 2 2 4" xfId="2863" xr:uid="{00000000-0005-0000-0000-000038260000}"/>
    <cellStyle name="Normal 7 3 2 2 2 4 2" xfId="8093" xr:uid="{00000000-0005-0000-0000-000039260000}"/>
    <cellStyle name="Normal 7 3 2 2 2 5" xfId="5906" xr:uid="{00000000-0005-0000-0000-00003A260000}"/>
    <cellStyle name="Normal 7 3 2 2 3" xfId="1775" xr:uid="{00000000-0005-0000-0000-00003B260000}"/>
    <cellStyle name="Normal 7 3 2 2 3 2" xfId="4798" xr:uid="{00000000-0005-0000-0000-00003C260000}"/>
    <cellStyle name="Normal 7 3 2 2 3 2 2" xfId="10028" xr:uid="{00000000-0005-0000-0000-00003D260000}"/>
    <cellStyle name="Normal 7 3 2 2 3 3" xfId="3274" xr:uid="{00000000-0005-0000-0000-00003E260000}"/>
    <cellStyle name="Normal 7 3 2 2 3 3 2" xfId="8504" xr:uid="{00000000-0005-0000-0000-00003F260000}"/>
    <cellStyle name="Normal 7 3 2 2 3 4" xfId="7006" xr:uid="{00000000-0005-0000-0000-000040260000}"/>
    <cellStyle name="Normal 7 3 2 2 4" xfId="1010" xr:uid="{00000000-0005-0000-0000-000041260000}"/>
    <cellStyle name="Normal 7 3 2 2 4 2" xfId="4033" xr:uid="{00000000-0005-0000-0000-000042260000}"/>
    <cellStyle name="Normal 7 3 2 2 4 2 2" xfId="9263" xr:uid="{00000000-0005-0000-0000-000043260000}"/>
    <cellStyle name="Normal 7 3 2 2 4 3" xfId="6241" xr:uid="{00000000-0005-0000-0000-000044260000}"/>
    <cellStyle name="Normal 7 3 2 2 5" xfId="2509" xr:uid="{00000000-0005-0000-0000-000045260000}"/>
    <cellStyle name="Normal 7 3 2 2 5 2" xfId="7739" xr:uid="{00000000-0005-0000-0000-000046260000}"/>
    <cellStyle name="Normal 7 3 2 2 6" xfId="5905" xr:uid="{00000000-0005-0000-0000-000047260000}"/>
    <cellStyle name="Normal 7 3 2 3" xfId="670" xr:uid="{00000000-0005-0000-0000-000048260000}"/>
    <cellStyle name="Normal 7 3 2 3 2" xfId="1952" xr:uid="{00000000-0005-0000-0000-000049260000}"/>
    <cellStyle name="Normal 7 3 2 3 2 2" xfId="4975" xr:uid="{00000000-0005-0000-0000-00004A260000}"/>
    <cellStyle name="Normal 7 3 2 3 2 2 2" xfId="10205" xr:uid="{00000000-0005-0000-0000-00004B260000}"/>
    <cellStyle name="Normal 7 3 2 3 2 3" xfId="3451" xr:uid="{00000000-0005-0000-0000-00004C260000}"/>
    <cellStyle name="Normal 7 3 2 3 2 3 2" xfId="8681" xr:uid="{00000000-0005-0000-0000-00004D260000}"/>
    <cellStyle name="Normal 7 3 2 3 2 4" xfId="7183" xr:uid="{00000000-0005-0000-0000-00004E260000}"/>
    <cellStyle name="Normal 7 3 2 3 3" xfId="1187" xr:uid="{00000000-0005-0000-0000-00004F260000}"/>
    <cellStyle name="Normal 7 3 2 3 3 2" xfId="4210" xr:uid="{00000000-0005-0000-0000-000050260000}"/>
    <cellStyle name="Normal 7 3 2 3 3 2 2" xfId="9440" xr:uid="{00000000-0005-0000-0000-000051260000}"/>
    <cellStyle name="Normal 7 3 2 3 3 3" xfId="6418" xr:uid="{00000000-0005-0000-0000-000052260000}"/>
    <cellStyle name="Normal 7 3 2 3 4" xfId="2686" xr:uid="{00000000-0005-0000-0000-000053260000}"/>
    <cellStyle name="Normal 7 3 2 3 4 2" xfId="7916" xr:uid="{00000000-0005-0000-0000-000054260000}"/>
    <cellStyle name="Normal 7 3 2 3 5" xfId="5907" xr:uid="{00000000-0005-0000-0000-000055260000}"/>
    <cellStyle name="Normal 7 3 2 4" xfId="1598" xr:uid="{00000000-0005-0000-0000-000056260000}"/>
    <cellStyle name="Normal 7 3 2 4 2" xfId="4621" xr:uid="{00000000-0005-0000-0000-000057260000}"/>
    <cellStyle name="Normal 7 3 2 4 2 2" xfId="9851" xr:uid="{00000000-0005-0000-0000-000058260000}"/>
    <cellStyle name="Normal 7 3 2 4 3" xfId="3097" xr:uid="{00000000-0005-0000-0000-000059260000}"/>
    <cellStyle name="Normal 7 3 2 4 3 2" xfId="8327" xr:uid="{00000000-0005-0000-0000-00005A260000}"/>
    <cellStyle name="Normal 7 3 2 4 4" xfId="6829" xr:uid="{00000000-0005-0000-0000-00005B260000}"/>
    <cellStyle name="Normal 7 3 2 5" xfId="833" xr:uid="{00000000-0005-0000-0000-00005C260000}"/>
    <cellStyle name="Normal 7 3 2 5 2" xfId="3856" xr:uid="{00000000-0005-0000-0000-00005D260000}"/>
    <cellStyle name="Normal 7 3 2 5 2 2" xfId="9086" xr:uid="{00000000-0005-0000-0000-00005E260000}"/>
    <cellStyle name="Normal 7 3 2 5 3" xfId="6064" xr:uid="{00000000-0005-0000-0000-00005F260000}"/>
    <cellStyle name="Normal 7 3 2 6" xfId="2332" xr:uid="{00000000-0005-0000-0000-000060260000}"/>
    <cellStyle name="Normal 7 3 2 6 2" xfId="7562" xr:uid="{00000000-0005-0000-0000-000061260000}"/>
    <cellStyle name="Normal 7 3 2 7" xfId="5904" xr:uid="{00000000-0005-0000-0000-000062260000}"/>
    <cellStyle name="Normal 7 3 3" xfId="671" xr:uid="{00000000-0005-0000-0000-000063260000}"/>
    <cellStyle name="Normal 7 3 3 2" xfId="672" xr:uid="{00000000-0005-0000-0000-000064260000}"/>
    <cellStyle name="Normal 7 3 3 2 2" xfId="2047" xr:uid="{00000000-0005-0000-0000-000065260000}"/>
    <cellStyle name="Normal 7 3 3 2 2 2" xfId="5070" xr:uid="{00000000-0005-0000-0000-000066260000}"/>
    <cellStyle name="Normal 7 3 3 2 2 2 2" xfId="10300" xr:uid="{00000000-0005-0000-0000-000067260000}"/>
    <cellStyle name="Normal 7 3 3 2 2 3" xfId="3546" xr:uid="{00000000-0005-0000-0000-000068260000}"/>
    <cellStyle name="Normal 7 3 3 2 2 3 2" xfId="8776" xr:uid="{00000000-0005-0000-0000-000069260000}"/>
    <cellStyle name="Normal 7 3 3 2 2 4" xfId="7278" xr:uid="{00000000-0005-0000-0000-00006A260000}"/>
    <cellStyle name="Normal 7 3 3 2 3" xfId="1282" xr:uid="{00000000-0005-0000-0000-00006B260000}"/>
    <cellStyle name="Normal 7 3 3 2 3 2" xfId="4305" xr:uid="{00000000-0005-0000-0000-00006C260000}"/>
    <cellStyle name="Normal 7 3 3 2 3 2 2" xfId="9535" xr:uid="{00000000-0005-0000-0000-00006D260000}"/>
    <cellStyle name="Normal 7 3 3 2 3 3" xfId="6513" xr:uid="{00000000-0005-0000-0000-00006E260000}"/>
    <cellStyle name="Normal 7 3 3 2 4" xfId="2781" xr:uid="{00000000-0005-0000-0000-00006F260000}"/>
    <cellStyle name="Normal 7 3 3 2 4 2" xfId="8011" xr:uid="{00000000-0005-0000-0000-000070260000}"/>
    <cellStyle name="Normal 7 3 3 2 5" xfId="5909" xr:uid="{00000000-0005-0000-0000-000071260000}"/>
    <cellStyle name="Normal 7 3 3 3" xfId="1693" xr:uid="{00000000-0005-0000-0000-000072260000}"/>
    <cellStyle name="Normal 7 3 3 3 2" xfId="4716" xr:uid="{00000000-0005-0000-0000-000073260000}"/>
    <cellStyle name="Normal 7 3 3 3 2 2" xfId="9946" xr:uid="{00000000-0005-0000-0000-000074260000}"/>
    <cellStyle name="Normal 7 3 3 3 3" xfId="3192" xr:uid="{00000000-0005-0000-0000-000075260000}"/>
    <cellStyle name="Normal 7 3 3 3 3 2" xfId="8422" xr:uid="{00000000-0005-0000-0000-000076260000}"/>
    <cellStyle name="Normal 7 3 3 3 4" xfId="6924" xr:uid="{00000000-0005-0000-0000-000077260000}"/>
    <cellStyle name="Normal 7 3 3 4" xfId="928" xr:uid="{00000000-0005-0000-0000-000078260000}"/>
    <cellStyle name="Normal 7 3 3 4 2" xfId="3951" xr:uid="{00000000-0005-0000-0000-000079260000}"/>
    <cellStyle name="Normal 7 3 3 4 2 2" xfId="9181" xr:uid="{00000000-0005-0000-0000-00007A260000}"/>
    <cellStyle name="Normal 7 3 3 4 3" xfId="6159" xr:uid="{00000000-0005-0000-0000-00007B260000}"/>
    <cellStyle name="Normal 7 3 3 5" xfId="2427" xr:uid="{00000000-0005-0000-0000-00007C260000}"/>
    <cellStyle name="Normal 7 3 3 5 2" xfId="7657" xr:uid="{00000000-0005-0000-0000-00007D260000}"/>
    <cellStyle name="Normal 7 3 3 6" xfId="5908" xr:uid="{00000000-0005-0000-0000-00007E260000}"/>
    <cellStyle name="Normal 7 3 4" xfId="673" xr:uid="{00000000-0005-0000-0000-00007F260000}"/>
    <cellStyle name="Normal 7 3 4 2" xfId="1870" xr:uid="{00000000-0005-0000-0000-000080260000}"/>
    <cellStyle name="Normal 7 3 4 2 2" xfId="4893" xr:uid="{00000000-0005-0000-0000-000081260000}"/>
    <cellStyle name="Normal 7 3 4 2 2 2" xfId="10123" xr:uid="{00000000-0005-0000-0000-000082260000}"/>
    <cellStyle name="Normal 7 3 4 2 3" xfId="3369" xr:uid="{00000000-0005-0000-0000-000083260000}"/>
    <cellStyle name="Normal 7 3 4 2 3 2" xfId="8599" xr:uid="{00000000-0005-0000-0000-000084260000}"/>
    <cellStyle name="Normal 7 3 4 2 4" xfId="7101" xr:uid="{00000000-0005-0000-0000-000085260000}"/>
    <cellStyle name="Normal 7 3 4 3" xfId="1105" xr:uid="{00000000-0005-0000-0000-000086260000}"/>
    <cellStyle name="Normal 7 3 4 3 2" xfId="4128" xr:uid="{00000000-0005-0000-0000-000087260000}"/>
    <cellStyle name="Normal 7 3 4 3 2 2" xfId="9358" xr:uid="{00000000-0005-0000-0000-000088260000}"/>
    <cellStyle name="Normal 7 3 4 3 3" xfId="6336" xr:uid="{00000000-0005-0000-0000-000089260000}"/>
    <cellStyle name="Normal 7 3 4 4" xfId="2604" xr:uid="{00000000-0005-0000-0000-00008A260000}"/>
    <cellStyle name="Normal 7 3 4 4 2" xfId="7834" xr:uid="{00000000-0005-0000-0000-00008B260000}"/>
    <cellStyle name="Normal 7 3 4 5" xfId="5910" xr:uid="{00000000-0005-0000-0000-00008C260000}"/>
    <cellStyle name="Normal 7 3 5" xfId="1516" xr:uid="{00000000-0005-0000-0000-00008D260000}"/>
    <cellStyle name="Normal 7 3 5 2" xfId="4539" xr:uid="{00000000-0005-0000-0000-00008E260000}"/>
    <cellStyle name="Normal 7 3 5 2 2" xfId="9769" xr:uid="{00000000-0005-0000-0000-00008F260000}"/>
    <cellStyle name="Normal 7 3 5 3" xfId="3015" xr:uid="{00000000-0005-0000-0000-000090260000}"/>
    <cellStyle name="Normal 7 3 5 3 2" xfId="8245" xr:uid="{00000000-0005-0000-0000-000091260000}"/>
    <cellStyle name="Normal 7 3 5 4" xfId="6747" xr:uid="{00000000-0005-0000-0000-000092260000}"/>
    <cellStyle name="Normal 7 3 6" xfId="1458" xr:uid="{00000000-0005-0000-0000-000093260000}"/>
    <cellStyle name="Normal 7 3 6 2" xfId="4481" xr:uid="{00000000-0005-0000-0000-000094260000}"/>
    <cellStyle name="Normal 7 3 6 2 2" xfId="9711" xr:uid="{00000000-0005-0000-0000-000095260000}"/>
    <cellStyle name="Normal 7 3 6 3" xfId="2957" xr:uid="{00000000-0005-0000-0000-000096260000}"/>
    <cellStyle name="Normal 7 3 6 3 2" xfId="8187" xr:uid="{00000000-0005-0000-0000-000097260000}"/>
    <cellStyle name="Normal 7 3 6 4" xfId="6689" xr:uid="{00000000-0005-0000-0000-000098260000}"/>
    <cellStyle name="Normal 7 3 7" xfId="751" xr:uid="{00000000-0005-0000-0000-000099260000}"/>
    <cellStyle name="Normal 7 3 7 2" xfId="3774" xr:uid="{00000000-0005-0000-0000-00009A260000}"/>
    <cellStyle name="Normal 7 3 7 2 2" xfId="9004" xr:uid="{00000000-0005-0000-0000-00009B260000}"/>
    <cellStyle name="Normal 7 3 7 3" xfId="5982" xr:uid="{00000000-0005-0000-0000-00009C260000}"/>
    <cellStyle name="Normal 7 3 8" xfId="2250" xr:uid="{00000000-0005-0000-0000-00009D260000}"/>
    <cellStyle name="Normal 7 3 8 2" xfId="7480" xr:uid="{00000000-0005-0000-0000-00009E260000}"/>
    <cellStyle name="Normal 7 3 9" xfId="5903" xr:uid="{00000000-0005-0000-0000-00009F260000}"/>
    <cellStyle name="Normal 7 4" xfId="674" xr:uid="{00000000-0005-0000-0000-0000A0260000}"/>
    <cellStyle name="Normal 7 4 2" xfId="675" xr:uid="{00000000-0005-0000-0000-0000A1260000}"/>
    <cellStyle name="Normal 7 4 2 2" xfId="676" xr:uid="{00000000-0005-0000-0000-0000A2260000}"/>
    <cellStyle name="Normal 7 4 2 2 2" xfId="677" xr:uid="{00000000-0005-0000-0000-0000A3260000}"/>
    <cellStyle name="Normal 7 4 2 2 2 2" xfId="2141" xr:uid="{00000000-0005-0000-0000-0000A4260000}"/>
    <cellStyle name="Normal 7 4 2 2 2 2 2" xfId="5164" xr:uid="{00000000-0005-0000-0000-0000A5260000}"/>
    <cellStyle name="Normal 7 4 2 2 2 2 2 2" xfId="10394" xr:uid="{00000000-0005-0000-0000-0000A6260000}"/>
    <cellStyle name="Normal 7 4 2 2 2 2 3" xfId="3640" xr:uid="{00000000-0005-0000-0000-0000A7260000}"/>
    <cellStyle name="Normal 7 4 2 2 2 2 3 2" xfId="8870" xr:uid="{00000000-0005-0000-0000-0000A8260000}"/>
    <cellStyle name="Normal 7 4 2 2 2 2 4" xfId="7372" xr:uid="{00000000-0005-0000-0000-0000A9260000}"/>
    <cellStyle name="Normal 7 4 2 2 2 3" xfId="1376" xr:uid="{00000000-0005-0000-0000-0000AA260000}"/>
    <cellStyle name="Normal 7 4 2 2 2 3 2" xfId="4399" xr:uid="{00000000-0005-0000-0000-0000AB260000}"/>
    <cellStyle name="Normal 7 4 2 2 2 3 2 2" xfId="9629" xr:uid="{00000000-0005-0000-0000-0000AC260000}"/>
    <cellStyle name="Normal 7 4 2 2 2 3 3" xfId="6607" xr:uid="{00000000-0005-0000-0000-0000AD260000}"/>
    <cellStyle name="Normal 7 4 2 2 2 4" xfId="2875" xr:uid="{00000000-0005-0000-0000-0000AE260000}"/>
    <cellStyle name="Normal 7 4 2 2 2 4 2" xfId="8105" xr:uid="{00000000-0005-0000-0000-0000AF260000}"/>
    <cellStyle name="Normal 7 4 2 2 2 5" xfId="5914" xr:uid="{00000000-0005-0000-0000-0000B0260000}"/>
    <cellStyle name="Normal 7 4 2 2 3" xfId="1787" xr:uid="{00000000-0005-0000-0000-0000B1260000}"/>
    <cellStyle name="Normal 7 4 2 2 3 2" xfId="4810" xr:uid="{00000000-0005-0000-0000-0000B2260000}"/>
    <cellStyle name="Normal 7 4 2 2 3 2 2" xfId="10040" xr:uid="{00000000-0005-0000-0000-0000B3260000}"/>
    <cellStyle name="Normal 7 4 2 2 3 3" xfId="3286" xr:uid="{00000000-0005-0000-0000-0000B4260000}"/>
    <cellStyle name="Normal 7 4 2 2 3 3 2" xfId="8516" xr:uid="{00000000-0005-0000-0000-0000B5260000}"/>
    <cellStyle name="Normal 7 4 2 2 3 4" xfId="7018" xr:uid="{00000000-0005-0000-0000-0000B6260000}"/>
    <cellStyle name="Normal 7 4 2 2 4" xfId="1022" xr:uid="{00000000-0005-0000-0000-0000B7260000}"/>
    <cellStyle name="Normal 7 4 2 2 4 2" xfId="4045" xr:uid="{00000000-0005-0000-0000-0000B8260000}"/>
    <cellStyle name="Normal 7 4 2 2 4 2 2" xfId="9275" xr:uid="{00000000-0005-0000-0000-0000B9260000}"/>
    <cellStyle name="Normal 7 4 2 2 4 3" xfId="6253" xr:uid="{00000000-0005-0000-0000-0000BA260000}"/>
    <cellStyle name="Normal 7 4 2 2 5" xfId="2521" xr:uid="{00000000-0005-0000-0000-0000BB260000}"/>
    <cellStyle name="Normal 7 4 2 2 5 2" xfId="7751" xr:uid="{00000000-0005-0000-0000-0000BC260000}"/>
    <cellStyle name="Normal 7 4 2 2 6" xfId="5913" xr:uid="{00000000-0005-0000-0000-0000BD260000}"/>
    <cellStyle name="Normal 7 4 2 3" xfId="678" xr:uid="{00000000-0005-0000-0000-0000BE260000}"/>
    <cellStyle name="Normal 7 4 2 3 2" xfId="1964" xr:uid="{00000000-0005-0000-0000-0000BF260000}"/>
    <cellStyle name="Normal 7 4 2 3 2 2" xfId="4987" xr:uid="{00000000-0005-0000-0000-0000C0260000}"/>
    <cellStyle name="Normal 7 4 2 3 2 2 2" xfId="10217" xr:uid="{00000000-0005-0000-0000-0000C1260000}"/>
    <cellStyle name="Normal 7 4 2 3 2 3" xfId="3463" xr:uid="{00000000-0005-0000-0000-0000C2260000}"/>
    <cellStyle name="Normal 7 4 2 3 2 3 2" xfId="8693" xr:uid="{00000000-0005-0000-0000-0000C3260000}"/>
    <cellStyle name="Normal 7 4 2 3 2 4" xfId="7195" xr:uid="{00000000-0005-0000-0000-0000C4260000}"/>
    <cellStyle name="Normal 7 4 2 3 3" xfId="1199" xr:uid="{00000000-0005-0000-0000-0000C5260000}"/>
    <cellStyle name="Normal 7 4 2 3 3 2" xfId="4222" xr:uid="{00000000-0005-0000-0000-0000C6260000}"/>
    <cellStyle name="Normal 7 4 2 3 3 2 2" xfId="9452" xr:uid="{00000000-0005-0000-0000-0000C7260000}"/>
    <cellStyle name="Normal 7 4 2 3 3 3" xfId="6430" xr:uid="{00000000-0005-0000-0000-0000C8260000}"/>
    <cellStyle name="Normal 7 4 2 3 4" xfId="2698" xr:uid="{00000000-0005-0000-0000-0000C9260000}"/>
    <cellStyle name="Normal 7 4 2 3 4 2" xfId="7928" xr:uid="{00000000-0005-0000-0000-0000CA260000}"/>
    <cellStyle name="Normal 7 4 2 3 5" xfId="5915" xr:uid="{00000000-0005-0000-0000-0000CB260000}"/>
    <cellStyle name="Normal 7 4 2 4" xfId="1610" xr:uid="{00000000-0005-0000-0000-0000CC260000}"/>
    <cellStyle name="Normal 7 4 2 4 2" xfId="4633" xr:uid="{00000000-0005-0000-0000-0000CD260000}"/>
    <cellStyle name="Normal 7 4 2 4 2 2" xfId="9863" xr:uid="{00000000-0005-0000-0000-0000CE260000}"/>
    <cellStyle name="Normal 7 4 2 4 3" xfId="3109" xr:uid="{00000000-0005-0000-0000-0000CF260000}"/>
    <cellStyle name="Normal 7 4 2 4 3 2" xfId="8339" xr:uid="{00000000-0005-0000-0000-0000D0260000}"/>
    <cellStyle name="Normal 7 4 2 4 4" xfId="6841" xr:uid="{00000000-0005-0000-0000-0000D1260000}"/>
    <cellStyle name="Normal 7 4 2 5" xfId="845" xr:uid="{00000000-0005-0000-0000-0000D2260000}"/>
    <cellStyle name="Normal 7 4 2 5 2" xfId="3868" xr:uid="{00000000-0005-0000-0000-0000D3260000}"/>
    <cellStyle name="Normal 7 4 2 5 2 2" xfId="9098" xr:uid="{00000000-0005-0000-0000-0000D4260000}"/>
    <cellStyle name="Normal 7 4 2 5 3" xfId="6076" xr:uid="{00000000-0005-0000-0000-0000D5260000}"/>
    <cellStyle name="Normal 7 4 2 6" xfId="2344" xr:uid="{00000000-0005-0000-0000-0000D6260000}"/>
    <cellStyle name="Normal 7 4 2 6 2" xfId="7574" xr:uid="{00000000-0005-0000-0000-0000D7260000}"/>
    <cellStyle name="Normal 7 4 2 7" xfId="5912" xr:uid="{00000000-0005-0000-0000-0000D8260000}"/>
    <cellStyle name="Normal 7 4 3" xfId="679" xr:uid="{00000000-0005-0000-0000-0000D9260000}"/>
    <cellStyle name="Normal 7 4 3 2" xfId="680" xr:uid="{00000000-0005-0000-0000-0000DA260000}"/>
    <cellStyle name="Normal 7 4 3 2 2" xfId="2059" xr:uid="{00000000-0005-0000-0000-0000DB260000}"/>
    <cellStyle name="Normal 7 4 3 2 2 2" xfId="5082" xr:uid="{00000000-0005-0000-0000-0000DC260000}"/>
    <cellStyle name="Normal 7 4 3 2 2 2 2" xfId="10312" xr:uid="{00000000-0005-0000-0000-0000DD260000}"/>
    <cellStyle name="Normal 7 4 3 2 2 3" xfId="3558" xr:uid="{00000000-0005-0000-0000-0000DE260000}"/>
    <cellStyle name="Normal 7 4 3 2 2 3 2" xfId="8788" xr:uid="{00000000-0005-0000-0000-0000DF260000}"/>
    <cellStyle name="Normal 7 4 3 2 2 4" xfId="7290" xr:uid="{00000000-0005-0000-0000-0000E0260000}"/>
    <cellStyle name="Normal 7 4 3 2 3" xfId="1294" xr:uid="{00000000-0005-0000-0000-0000E1260000}"/>
    <cellStyle name="Normal 7 4 3 2 3 2" xfId="4317" xr:uid="{00000000-0005-0000-0000-0000E2260000}"/>
    <cellStyle name="Normal 7 4 3 2 3 2 2" xfId="9547" xr:uid="{00000000-0005-0000-0000-0000E3260000}"/>
    <cellStyle name="Normal 7 4 3 2 3 3" xfId="6525" xr:uid="{00000000-0005-0000-0000-0000E4260000}"/>
    <cellStyle name="Normal 7 4 3 2 4" xfId="2793" xr:uid="{00000000-0005-0000-0000-0000E5260000}"/>
    <cellStyle name="Normal 7 4 3 2 4 2" xfId="8023" xr:uid="{00000000-0005-0000-0000-0000E6260000}"/>
    <cellStyle name="Normal 7 4 3 2 5" xfId="5917" xr:uid="{00000000-0005-0000-0000-0000E7260000}"/>
    <cellStyle name="Normal 7 4 3 3" xfId="1705" xr:uid="{00000000-0005-0000-0000-0000E8260000}"/>
    <cellStyle name="Normal 7 4 3 3 2" xfId="4728" xr:uid="{00000000-0005-0000-0000-0000E9260000}"/>
    <cellStyle name="Normal 7 4 3 3 2 2" xfId="9958" xr:uid="{00000000-0005-0000-0000-0000EA260000}"/>
    <cellStyle name="Normal 7 4 3 3 3" xfId="3204" xr:uid="{00000000-0005-0000-0000-0000EB260000}"/>
    <cellStyle name="Normal 7 4 3 3 3 2" xfId="8434" xr:uid="{00000000-0005-0000-0000-0000EC260000}"/>
    <cellStyle name="Normal 7 4 3 3 4" xfId="6936" xr:uid="{00000000-0005-0000-0000-0000ED260000}"/>
    <cellStyle name="Normal 7 4 3 4" xfId="940" xr:uid="{00000000-0005-0000-0000-0000EE260000}"/>
    <cellStyle name="Normal 7 4 3 4 2" xfId="3963" xr:uid="{00000000-0005-0000-0000-0000EF260000}"/>
    <cellStyle name="Normal 7 4 3 4 2 2" xfId="9193" xr:uid="{00000000-0005-0000-0000-0000F0260000}"/>
    <cellStyle name="Normal 7 4 3 4 3" xfId="6171" xr:uid="{00000000-0005-0000-0000-0000F1260000}"/>
    <cellStyle name="Normal 7 4 3 5" xfId="2439" xr:uid="{00000000-0005-0000-0000-0000F2260000}"/>
    <cellStyle name="Normal 7 4 3 5 2" xfId="7669" xr:uid="{00000000-0005-0000-0000-0000F3260000}"/>
    <cellStyle name="Normal 7 4 3 6" xfId="5916" xr:uid="{00000000-0005-0000-0000-0000F4260000}"/>
    <cellStyle name="Normal 7 4 4" xfId="681" xr:uid="{00000000-0005-0000-0000-0000F5260000}"/>
    <cellStyle name="Normal 7 4 4 2" xfId="1882" xr:uid="{00000000-0005-0000-0000-0000F6260000}"/>
    <cellStyle name="Normal 7 4 4 2 2" xfId="4905" xr:uid="{00000000-0005-0000-0000-0000F7260000}"/>
    <cellStyle name="Normal 7 4 4 2 2 2" xfId="10135" xr:uid="{00000000-0005-0000-0000-0000F8260000}"/>
    <cellStyle name="Normal 7 4 4 2 3" xfId="3381" xr:uid="{00000000-0005-0000-0000-0000F9260000}"/>
    <cellStyle name="Normal 7 4 4 2 3 2" xfId="8611" xr:uid="{00000000-0005-0000-0000-0000FA260000}"/>
    <cellStyle name="Normal 7 4 4 2 4" xfId="7113" xr:uid="{00000000-0005-0000-0000-0000FB260000}"/>
    <cellStyle name="Normal 7 4 4 3" xfId="1117" xr:uid="{00000000-0005-0000-0000-0000FC260000}"/>
    <cellStyle name="Normal 7 4 4 3 2" xfId="4140" xr:uid="{00000000-0005-0000-0000-0000FD260000}"/>
    <cellStyle name="Normal 7 4 4 3 2 2" xfId="9370" xr:uid="{00000000-0005-0000-0000-0000FE260000}"/>
    <cellStyle name="Normal 7 4 4 3 3" xfId="6348" xr:uid="{00000000-0005-0000-0000-0000FF260000}"/>
    <cellStyle name="Normal 7 4 4 4" xfId="2616" xr:uid="{00000000-0005-0000-0000-000000270000}"/>
    <cellStyle name="Normal 7 4 4 4 2" xfId="7846" xr:uid="{00000000-0005-0000-0000-000001270000}"/>
    <cellStyle name="Normal 7 4 4 5" xfId="5918" xr:uid="{00000000-0005-0000-0000-000002270000}"/>
    <cellStyle name="Normal 7 4 5" xfId="1528" xr:uid="{00000000-0005-0000-0000-000003270000}"/>
    <cellStyle name="Normal 7 4 5 2" xfId="4551" xr:uid="{00000000-0005-0000-0000-000004270000}"/>
    <cellStyle name="Normal 7 4 5 2 2" xfId="9781" xr:uid="{00000000-0005-0000-0000-000005270000}"/>
    <cellStyle name="Normal 7 4 5 3" xfId="3027" xr:uid="{00000000-0005-0000-0000-000006270000}"/>
    <cellStyle name="Normal 7 4 5 3 2" xfId="8257" xr:uid="{00000000-0005-0000-0000-000007270000}"/>
    <cellStyle name="Normal 7 4 5 4" xfId="6759" xr:uid="{00000000-0005-0000-0000-000008270000}"/>
    <cellStyle name="Normal 7 4 6" xfId="1470" xr:uid="{00000000-0005-0000-0000-000009270000}"/>
    <cellStyle name="Normal 7 4 6 2" xfId="4493" xr:uid="{00000000-0005-0000-0000-00000A270000}"/>
    <cellStyle name="Normal 7 4 6 2 2" xfId="9723" xr:uid="{00000000-0005-0000-0000-00000B270000}"/>
    <cellStyle name="Normal 7 4 6 3" xfId="2969" xr:uid="{00000000-0005-0000-0000-00000C270000}"/>
    <cellStyle name="Normal 7 4 6 3 2" xfId="8199" xr:uid="{00000000-0005-0000-0000-00000D270000}"/>
    <cellStyle name="Normal 7 4 6 4" xfId="6701" xr:uid="{00000000-0005-0000-0000-00000E270000}"/>
    <cellStyle name="Normal 7 4 7" xfId="763" xr:uid="{00000000-0005-0000-0000-00000F270000}"/>
    <cellStyle name="Normal 7 4 7 2" xfId="3786" xr:uid="{00000000-0005-0000-0000-000010270000}"/>
    <cellStyle name="Normal 7 4 7 2 2" xfId="9016" xr:uid="{00000000-0005-0000-0000-000011270000}"/>
    <cellStyle name="Normal 7 4 7 3" xfId="5994" xr:uid="{00000000-0005-0000-0000-000012270000}"/>
    <cellStyle name="Normal 7 4 8" xfId="2262" xr:uid="{00000000-0005-0000-0000-000013270000}"/>
    <cellStyle name="Normal 7 4 8 2" xfId="7492" xr:uid="{00000000-0005-0000-0000-000014270000}"/>
    <cellStyle name="Normal 7 4 9" xfId="5911" xr:uid="{00000000-0005-0000-0000-000015270000}"/>
    <cellStyle name="Normal 7 5" xfId="682" xr:uid="{00000000-0005-0000-0000-000016270000}"/>
    <cellStyle name="Normal 7 5 2" xfId="683" xr:uid="{00000000-0005-0000-0000-000017270000}"/>
    <cellStyle name="Normal 7 5 2 2" xfId="684" xr:uid="{00000000-0005-0000-0000-000018270000}"/>
    <cellStyle name="Normal 7 5 2 2 2" xfId="685" xr:uid="{00000000-0005-0000-0000-000019270000}"/>
    <cellStyle name="Normal 7 5 2 2 2 2" xfId="2152" xr:uid="{00000000-0005-0000-0000-00001A270000}"/>
    <cellStyle name="Normal 7 5 2 2 2 2 2" xfId="5175" xr:uid="{00000000-0005-0000-0000-00001B270000}"/>
    <cellStyle name="Normal 7 5 2 2 2 2 2 2" xfId="10405" xr:uid="{00000000-0005-0000-0000-00001C270000}"/>
    <cellStyle name="Normal 7 5 2 2 2 2 3" xfId="3651" xr:uid="{00000000-0005-0000-0000-00001D270000}"/>
    <cellStyle name="Normal 7 5 2 2 2 2 3 2" xfId="8881" xr:uid="{00000000-0005-0000-0000-00001E270000}"/>
    <cellStyle name="Normal 7 5 2 2 2 2 4" xfId="7383" xr:uid="{00000000-0005-0000-0000-00001F270000}"/>
    <cellStyle name="Normal 7 5 2 2 2 3" xfId="1387" xr:uid="{00000000-0005-0000-0000-000020270000}"/>
    <cellStyle name="Normal 7 5 2 2 2 3 2" xfId="4410" xr:uid="{00000000-0005-0000-0000-000021270000}"/>
    <cellStyle name="Normal 7 5 2 2 2 3 2 2" xfId="9640" xr:uid="{00000000-0005-0000-0000-000022270000}"/>
    <cellStyle name="Normal 7 5 2 2 2 3 3" xfId="6618" xr:uid="{00000000-0005-0000-0000-000023270000}"/>
    <cellStyle name="Normal 7 5 2 2 2 4" xfId="2886" xr:uid="{00000000-0005-0000-0000-000024270000}"/>
    <cellStyle name="Normal 7 5 2 2 2 4 2" xfId="8116" xr:uid="{00000000-0005-0000-0000-000025270000}"/>
    <cellStyle name="Normal 7 5 2 2 2 5" xfId="5922" xr:uid="{00000000-0005-0000-0000-000026270000}"/>
    <cellStyle name="Normal 7 5 2 2 3" xfId="1798" xr:uid="{00000000-0005-0000-0000-000027270000}"/>
    <cellStyle name="Normal 7 5 2 2 3 2" xfId="4821" xr:uid="{00000000-0005-0000-0000-000028270000}"/>
    <cellStyle name="Normal 7 5 2 2 3 2 2" xfId="10051" xr:uid="{00000000-0005-0000-0000-000029270000}"/>
    <cellStyle name="Normal 7 5 2 2 3 3" xfId="3297" xr:uid="{00000000-0005-0000-0000-00002A270000}"/>
    <cellStyle name="Normal 7 5 2 2 3 3 2" xfId="8527" xr:uid="{00000000-0005-0000-0000-00002B270000}"/>
    <cellStyle name="Normal 7 5 2 2 3 4" xfId="7029" xr:uid="{00000000-0005-0000-0000-00002C270000}"/>
    <cellStyle name="Normal 7 5 2 2 4" xfId="1033" xr:uid="{00000000-0005-0000-0000-00002D270000}"/>
    <cellStyle name="Normal 7 5 2 2 4 2" xfId="4056" xr:uid="{00000000-0005-0000-0000-00002E270000}"/>
    <cellStyle name="Normal 7 5 2 2 4 2 2" xfId="9286" xr:uid="{00000000-0005-0000-0000-00002F270000}"/>
    <cellStyle name="Normal 7 5 2 2 4 3" xfId="6264" xr:uid="{00000000-0005-0000-0000-000030270000}"/>
    <cellStyle name="Normal 7 5 2 2 5" xfId="2532" xr:uid="{00000000-0005-0000-0000-000031270000}"/>
    <cellStyle name="Normal 7 5 2 2 5 2" xfId="7762" xr:uid="{00000000-0005-0000-0000-000032270000}"/>
    <cellStyle name="Normal 7 5 2 2 6" xfId="5921" xr:uid="{00000000-0005-0000-0000-000033270000}"/>
    <cellStyle name="Normal 7 5 2 3" xfId="686" xr:uid="{00000000-0005-0000-0000-000034270000}"/>
    <cellStyle name="Normal 7 5 2 3 2" xfId="1975" xr:uid="{00000000-0005-0000-0000-000035270000}"/>
    <cellStyle name="Normal 7 5 2 3 2 2" xfId="4998" xr:uid="{00000000-0005-0000-0000-000036270000}"/>
    <cellStyle name="Normal 7 5 2 3 2 2 2" xfId="10228" xr:uid="{00000000-0005-0000-0000-000037270000}"/>
    <cellStyle name="Normal 7 5 2 3 2 3" xfId="3474" xr:uid="{00000000-0005-0000-0000-000038270000}"/>
    <cellStyle name="Normal 7 5 2 3 2 3 2" xfId="8704" xr:uid="{00000000-0005-0000-0000-000039270000}"/>
    <cellStyle name="Normal 7 5 2 3 2 4" xfId="7206" xr:uid="{00000000-0005-0000-0000-00003A270000}"/>
    <cellStyle name="Normal 7 5 2 3 3" xfId="1210" xr:uid="{00000000-0005-0000-0000-00003B270000}"/>
    <cellStyle name="Normal 7 5 2 3 3 2" xfId="4233" xr:uid="{00000000-0005-0000-0000-00003C270000}"/>
    <cellStyle name="Normal 7 5 2 3 3 2 2" xfId="9463" xr:uid="{00000000-0005-0000-0000-00003D270000}"/>
    <cellStyle name="Normal 7 5 2 3 3 3" xfId="6441" xr:uid="{00000000-0005-0000-0000-00003E270000}"/>
    <cellStyle name="Normal 7 5 2 3 4" xfId="2709" xr:uid="{00000000-0005-0000-0000-00003F270000}"/>
    <cellStyle name="Normal 7 5 2 3 4 2" xfId="7939" xr:uid="{00000000-0005-0000-0000-000040270000}"/>
    <cellStyle name="Normal 7 5 2 3 5" xfId="5923" xr:uid="{00000000-0005-0000-0000-000041270000}"/>
    <cellStyle name="Normal 7 5 2 4" xfId="1621" xr:uid="{00000000-0005-0000-0000-000042270000}"/>
    <cellStyle name="Normal 7 5 2 4 2" xfId="4644" xr:uid="{00000000-0005-0000-0000-000043270000}"/>
    <cellStyle name="Normal 7 5 2 4 2 2" xfId="9874" xr:uid="{00000000-0005-0000-0000-000044270000}"/>
    <cellStyle name="Normal 7 5 2 4 3" xfId="3120" xr:uid="{00000000-0005-0000-0000-000045270000}"/>
    <cellStyle name="Normal 7 5 2 4 3 2" xfId="8350" xr:uid="{00000000-0005-0000-0000-000046270000}"/>
    <cellStyle name="Normal 7 5 2 4 4" xfId="6852" xr:uid="{00000000-0005-0000-0000-000047270000}"/>
    <cellStyle name="Normal 7 5 2 5" xfId="856" xr:uid="{00000000-0005-0000-0000-000048270000}"/>
    <cellStyle name="Normal 7 5 2 5 2" xfId="3879" xr:uid="{00000000-0005-0000-0000-000049270000}"/>
    <cellStyle name="Normal 7 5 2 5 2 2" xfId="9109" xr:uid="{00000000-0005-0000-0000-00004A270000}"/>
    <cellStyle name="Normal 7 5 2 5 3" xfId="6087" xr:uid="{00000000-0005-0000-0000-00004B270000}"/>
    <cellStyle name="Normal 7 5 2 6" xfId="2355" xr:uid="{00000000-0005-0000-0000-00004C270000}"/>
    <cellStyle name="Normal 7 5 2 6 2" xfId="7585" xr:uid="{00000000-0005-0000-0000-00004D270000}"/>
    <cellStyle name="Normal 7 5 2 7" xfId="5920" xr:uid="{00000000-0005-0000-0000-00004E270000}"/>
    <cellStyle name="Normal 7 5 3" xfId="687" xr:uid="{00000000-0005-0000-0000-00004F270000}"/>
    <cellStyle name="Normal 7 5 3 2" xfId="688" xr:uid="{00000000-0005-0000-0000-000050270000}"/>
    <cellStyle name="Normal 7 5 3 2 2" xfId="2070" xr:uid="{00000000-0005-0000-0000-000051270000}"/>
    <cellStyle name="Normal 7 5 3 2 2 2" xfId="5093" xr:uid="{00000000-0005-0000-0000-000052270000}"/>
    <cellStyle name="Normal 7 5 3 2 2 2 2" xfId="10323" xr:uid="{00000000-0005-0000-0000-000053270000}"/>
    <cellStyle name="Normal 7 5 3 2 2 3" xfId="3569" xr:uid="{00000000-0005-0000-0000-000054270000}"/>
    <cellStyle name="Normal 7 5 3 2 2 3 2" xfId="8799" xr:uid="{00000000-0005-0000-0000-000055270000}"/>
    <cellStyle name="Normal 7 5 3 2 2 4" xfId="7301" xr:uid="{00000000-0005-0000-0000-000056270000}"/>
    <cellStyle name="Normal 7 5 3 2 3" xfId="1305" xr:uid="{00000000-0005-0000-0000-000057270000}"/>
    <cellStyle name="Normal 7 5 3 2 3 2" xfId="4328" xr:uid="{00000000-0005-0000-0000-000058270000}"/>
    <cellStyle name="Normal 7 5 3 2 3 2 2" xfId="9558" xr:uid="{00000000-0005-0000-0000-000059270000}"/>
    <cellStyle name="Normal 7 5 3 2 3 3" xfId="6536" xr:uid="{00000000-0005-0000-0000-00005A270000}"/>
    <cellStyle name="Normal 7 5 3 2 4" xfId="2804" xr:uid="{00000000-0005-0000-0000-00005B270000}"/>
    <cellStyle name="Normal 7 5 3 2 4 2" xfId="8034" xr:uid="{00000000-0005-0000-0000-00005C270000}"/>
    <cellStyle name="Normal 7 5 3 2 5" xfId="5925" xr:uid="{00000000-0005-0000-0000-00005D270000}"/>
    <cellStyle name="Normal 7 5 3 3" xfId="1716" xr:uid="{00000000-0005-0000-0000-00005E270000}"/>
    <cellStyle name="Normal 7 5 3 3 2" xfId="4739" xr:uid="{00000000-0005-0000-0000-00005F270000}"/>
    <cellStyle name="Normal 7 5 3 3 2 2" xfId="9969" xr:uid="{00000000-0005-0000-0000-000060270000}"/>
    <cellStyle name="Normal 7 5 3 3 3" xfId="3215" xr:uid="{00000000-0005-0000-0000-000061270000}"/>
    <cellStyle name="Normal 7 5 3 3 3 2" xfId="8445" xr:uid="{00000000-0005-0000-0000-000062270000}"/>
    <cellStyle name="Normal 7 5 3 3 4" xfId="6947" xr:uid="{00000000-0005-0000-0000-000063270000}"/>
    <cellStyle name="Normal 7 5 3 4" xfId="951" xr:uid="{00000000-0005-0000-0000-000064270000}"/>
    <cellStyle name="Normal 7 5 3 4 2" xfId="3974" xr:uid="{00000000-0005-0000-0000-000065270000}"/>
    <cellStyle name="Normal 7 5 3 4 2 2" xfId="9204" xr:uid="{00000000-0005-0000-0000-000066270000}"/>
    <cellStyle name="Normal 7 5 3 4 3" xfId="6182" xr:uid="{00000000-0005-0000-0000-000067270000}"/>
    <cellStyle name="Normal 7 5 3 5" xfId="2450" xr:uid="{00000000-0005-0000-0000-000068270000}"/>
    <cellStyle name="Normal 7 5 3 5 2" xfId="7680" xr:uid="{00000000-0005-0000-0000-000069270000}"/>
    <cellStyle name="Normal 7 5 3 6" xfId="5924" xr:uid="{00000000-0005-0000-0000-00006A270000}"/>
    <cellStyle name="Normal 7 5 4" xfId="689" xr:uid="{00000000-0005-0000-0000-00006B270000}"/>
    <cellStyle name="Normal 7 5 4 2" xfId="1893" xr:uid="{00000000-0005-0000-0000-00006C270000}"/>
    <cellStyle name="Normal 7 5 4 2 2" xfId="4916" xr:uid="{00000000-0005-0000-0000-00006D270000}"/>
    <cellStyle name="Normal 7 5 4 2 2 2" xfId="10146" xr:uid="{00000000-0005-0000-0000-00006E270000}"/>
    <cellStyle name="Normal 7 5 4 2 3" xfId="3392" xr:uid="{00000000-0005-0000-0000-00006F270000}"/>
    <cellStyle name="Normal 7 5 4 2 3 2" xfId="8622" xr:uid="{00000000-0005-0000-0000-000070270000}"/>
    <cellStyle name="Normal 7 5 4 2 4" xfId="7124" xr:uid="{00000000-0005-0000-0000-000071270000}"/>
    <cellStyle name="Normal 7 5 4 3" xfId="1128" xr:uid="{00000000-0005-0000-0000-000072270000}"/>
    <cellStyle name="Normal 7 5 4 3 2" xfId="4151" xr:uid="{00000000-0005-0000-0000-000073270000}"/>
    <cellStyle name="Normal 7 5 4 3 2 2" xfId="9381" xr:uid="{00000000-0005-0000-0000-000074270000}"/>
    <cellStyle name="Normal 7 5 4 3 3" xfId="6359" xr:uid="{00000000-0005-0000-0000-000075270000}"/>
    <cellStyle name="Normal 7 5 4 4" xfId="2627" xr:uid="{00000000-0005-0000-0000-000076270000}"/>
    <cellStyle name="Normal 7 5 4 4 2" xfId="7857" xr:uid="{00000000-0005-0000-0000-000077270000}"/>
    <cellStyle name="Normal 7 5 4 5" xfId="5926" xr:uid="{00000000-0005-0000-0000-000078270000}"/>
    <cellStyle name="Normal 7 5 5" xfId="1539" xr:uid="{00000000-0005-0000-0000-000079270000}"/>
    <cellStyle name="Normal 7 5 5 2" xfId="4562" xr:uid="{00000000-0005-0000-0000-00007A270000}"/>
    <cellStyle name="Normal 7 5 5 2 2" xfId="9792" xr:uid="{00000000-0005-0000-0000-00007B270000}"/>
    <cellStyle name="Normal 7 5 5 3" xfId="3038" xr:uid="{00000000-0005-0000-0000-00007C270000}"/>
    <cellStyle name="Normal 7 5 5 3 2" xfId="8268" xr:uid="{00000000-0005-0000-0000-00007D270000}"/>
    <cellStyle name="Normal 7 5 5 4" xfId="6770" xr:uid="{00000000-0005-0000-0000-00007E270000}"/>
    <cellStyle name="Normal 7 5 6" xfId="1481" xr:uid="{00000000-0005-0000-0000-00007F270000}"/>
    <cellStyle name="Normal 7 5 6 2" xfId="4504" xr:uid="{00000000-0005-0000-0000-000080270000}"/>
    <cellStyle name="Normal 7 5 6 2 2" xfId="9734" xr:uid="{00000000-0005-0000-0000-000081270000}"/>
    <cellStyle name="Normal 7 5 6 3" xfId="2980" xr:uid="{00000000-0005-0000-0000-000082270000}"/>
    <cellStyle name="Normal 7 5 6 3 2" xfId="8210" xr:uid="{00000000-0005-0000-0000-000083270000}"/>
    <cellStyle name="Normal 7 5 6 4" xfId="6712" xr:uid="{00000000-0005-0000-0000-000084270000}"/>
    <cellStyle name="Normal 7 5 7" xfId="774" xr:uid="{00000000-0005-0000-0000-000085270000}"/>
    <cellStyle name="Normal 7 5 7 2" xfId="3797" xr:uid="{00000000-0005-0000-0000-000086270000}"/>
    <cellStyle name="Normal 7 5 7 2 2" xfId="9027" xr:uid="{00000000-0005-0000-0000-000087270000}"/>
    <cellStyle name="Normal 7 5 7 3" xfId="6005" xr:uid="{00000000-0005-0000-0000-000088270000}"/>
    <cellStyle name="Normal 7 5 8" xfId="2273" xr:uid="{00000000-0005-0000-0000-000089270000}"/>
    <cellStyle name="Normal 7 5 8 2" xfId="7503" xr:uid="{00000000-0005-0000-0000-00008A270000}"/>
    <cellStyle name="Normal 7 5 9" xfId="5919" xr:uid="{00000000-0005-0000-0000-00008B270000}"/>
    <cellStyle name="Normal 7 6" xfId="690" xr:uid="{00000000-0005-0000-0000-00008C270000}"/>
    <cellStyle name="Normal 7 6 2" xfId="691" xr:uid="{00000000-0005-0000-0000-00008D270000}"/>
    <cellStyle name="Normal 7 6 2 2" xfId="692" xr:uid="{00000000-0005-0000-0000-00008E270000}"/>
    <cellStyle name="Normal 7 6 2 2 2" xfId="2082" xr:uid="{00000000-0005-0000-0000-00008F270000}"/>
    <cellStyle name="Normal 7 6 2 2 2 2" xfId="5105" xr:uid="{00000000-0005-0000-0000-000090270000}"/>
    <cellStyle name="Normal 7 6 2 2 2 2 2" xfId="10335" xr:uid="{00000000-0005-0000-0000-000091270000}"/>
    <cellStyle name="Normal 7 6 2 2 2 3" xfId="3581" xr:uid="{00000000-0005-0000-0000-000092270000}"/>
    <cellStyle name="Normal 7 6 2 2 2 3 2" xfId="8811" xr:uid="{00000000-0005-0000-0000-000093270000}"/>
    <cellStyle name="Normal 7 6 2 2 2 4" xfId="7313" xr:uid="{00000000-0005-0000-0000-000094270000}"/>
    <cellStyle name="Normal 7 6 2 2 3" xfId="1317" xr:uid="{00000000-0005-0000-0000-000095270000}"/>
    <cellStyle name="Normal 7 6 2 2 3 2" xfId="4340" xr:uid="{00000000-0005-0000-0000-000096270000}"/>
    <cellStyle name="Normal 7 6 2 2 3 2 2" xfId="9570" xr:uid="{00000000-0005-0000-0000-000097270000}"/>
    <cellStyle name="Normal 7 6 2 2 3 3" xfId="6548" xr:uid="{00000000-0005-0000-0000-000098270000}"/>
    <cellStyle name="Normal 7 6 2 2 4" xfId="2816" xr:uid="{00000000-0005-0000-0000-000099270000}"/>
    <cellStyle name="Normal 7 6 2 2 4 2" xfId="8046" xr:uid="{00000000-0005-0000-0000-00009A270000}"/>
    <cellStyle name="Normal 7 6 2 2 5" xfId="5929" xr:uid="{00000000-0005-0000-0000-00009B270000}"/>
    <cellStyle name="Normal 7 6 2 3" xfId="1728" xr:uid="{00000000-0005-0000-0000-00009C270000}"/>
    <cellStyle name="Normal 7 6 2 3 2" xfId="4751" xr:uid="{00000000-0005-0000-0000-00009D270000}"/>
    <cellStyle name="Normal 7 6 2 3 2 2" xfId="9981" xr:uid="{00000000-0005-0000-0000-00009E270000}"/>
    <cellStyle name="Normal 7 6 2 3 3" xfId="3227" xr:uid="{00000000-0005-0000-0000-00009F270000}"/>
    <cellStyle name="Normal 7 6 2 3 3 2" xfId="8457" xr:uid="{00000000-0005-0000-0000-0000A0270000}"/>
    <cellStyle name="Normal 7 6 2 3 4" xfId="6959" xr:uid="{00000000-0005-0000-0000-0000A1270000}"/>
    <cellStyle name="Normal 7 6 2 4" xfId="963" xr:uid="{00000000-0005-0000-0000-0000A2270000}"/>
    <cellStyle name="Normal 7 6 2 4 2" xfId="3986" xr:uid="{00000000-0005-0000-0000-0000A3270000}"/>
    <cellStyle name="Normal 7 6 2 4 2 2" xfId="9216" xr:uid="{00000000-0005-0000-0000-0000A4270000}"/>
    <cellStyle name="Normal 7 6 2 4 3" xfId="6194" xr:uid="{00000000-0005-0000-0000-0000A5270000}"/>
    <cellStyle name="Normal 7 6 2 5" xfId="2462" xr:uid="{00000000-0005-0000-0000-0000A6270000}"/>
    <cellStyle name="Normal 7 6 2 5 2" xfId="7692" xr:uid="{00000000-0005-0000-0000-0000A7270000}"/>
    <cellStyle name="Normal 7 6 2 6" xfId="5928" xr:uid="{00000000-0005-0000-0000-0000A8270000}"/>
    <cellStyle name="Normal 7 6 3" xfId="693" xr:uid="{00000000-0005-0000-0000-0000A9270000}"/>
    <cellStyle name="Normal 7 6 3 2" xfId="1905" xr:uid="{00000000-0005-0000-0000-0000AA270000}"/>
    <cellStyle name="Normal 7 6 3 2 2" xfId="4928" xr:uid="{00000000-0005-0000-0000-0000AB270000}"/>
    <cellStyle name="Normal 7 6 3 2 2 2" xfId="10158" xr:uid="{00000000-0005-0000-0000-0000AC270000}"/>
    <cellStyle name="Normal 7 6 3 2 3" xfId="3404" xr:uid="{00000000-0005-0000-0000-0000AD270000}"/>
    <cellStyle name="Normal 7 6 3 2 3 2" xfId="8634" xr:uid="{00000000-0005-0000-0000-0000AE270000}"/>
    <cellStyle name="Normal 7 6 3 2 4" xfId="7136" xr:uid="{00000000-0005-0000-0000-0000AF270000}"/>
    <cellStyle name="Normal 7 6 3 3" xfId="1140" xr:uid="{00000000-0005-0000-0000-0000B0270000}"/>
    <cellStyle name="Normal 7 6 3 3 2" xfId="4163" xr:uid="{00000000-0005-0000-0000-0000B1270000}"/>
    <cellStyle name="Normal 7 6 3 3 2 2" xfId="9393" xr:uid="{00000000-0005-0000-0000-0000B2270000}"/>
    <cellStyle name="Normal 7 6 3 3 3" xfId="6371" xr:uid="{00000000-0005-0000-0000-0000B3270000}"/>
    <cellStyle name="Normal 7 6 3 4" xfId="2639" xr:uid="{00000000-0005-0000-0000-0000B4270000}"/>
    <cellStyle name="Normal 7 6 3 4 2" xfId="7869" xr:uid="{00000000-0005-0000-0000-0000B5270000}"/>
    <cellStyle name="Normal 7 6 3 5" xfId="5930" xr:uid="{00000000-0005-0000-0000-0000B6270000}"/>
    <cellStyle name="Normal 7 6 4" xfId="1551" xr:uid="{00000000-0005-0000-0000-0000B7270000}"/>
    <cellStyle name="Normal 7 6 4 2" xfId="4574" xr:uid="{00000000-0005-0000-0000-0000B8270000}"/>
    <cellStyle name="Normal 7 6 4 2 2" xfId="9804" xr:uid="{00000000-0005-0000-0000-0000B9270000}"/>
    <cellStyle name="Normal 7 6 4 3" xfId="3050" xr:uid="{00000000-0005-0000-0000-0000BA270000}"/>
    <cellStyle name="Normal 7 6 4 3 2" xfId="8280" xr:uid="{00000000-0005-0000-0000-0000BB270000}"/>
    <cellStyle name="Normal 7 6 4 4" xfId="6782" xr:uid="{00000000-0005-0000-0000-0000BC270000}"/>
    <cellStyle name="Normal 7 6 5" xfId="786" xr:uid="{00000000-0005-0000-0000-0000BD270000}"/>
    <cellStyle name="Normal 7 6 5 2" xfId="3809" xr:uid="{00000000-0005-0000-0000-0000BE270000}"/>
    <cellStyle name="Normal 7 6 5 2 2" xfId="9039" xr:uid="{00000000-0005-0000-0000-0000BF270000}"/>
    <cellStyle name="Normal 7 6 5 3" xfId="6017" xr:uid="{00000000-0005-0000-0000-0000C0270000}"/>
    <cellStyle name="Normal 7 6 6" xfId="2285" xr:uid="{00000000-0005-0000-0000-0000C1270000}"/>
    <cellStyle name="Normal 7 6 6 2" xfId="7515" xr:uid="{00000000-0005-0000-0000-0000C2270000}"/>
    <cellStyle name="Normal 7 6 7" xfId="5927" xr:uid="{00000000-0005-0000-0000-0000C3270000}"/>
    <cellStyle name="Normal 7 7" xfId="694" xr:uid="{00000000-0005-0000-0000-0000C4270000}"/>
    <cellStyle name="Normal 7 7 2" xfId="695" xr:uid="{00000000-0005-0000-0000-0000C5270000}"/>
    <cellStyle name="Normal 7 7 2 2" xfId="696" xr:uid="{00000000-0005-0000-0000-0000C6270000}"/>
    <cellStyle name="Normal 7 7 2 2 2" xfId="2094" xr:uid="{00000000-0005-0000-0000-0000C7270000}"/>
    <cellStyle name="Normal 7 7 2 2 2 2" xfId="5117" xr:uid="{00000000-0005-0000-0000-0000C8270000}"/>
    <cellStyle name="Normal 7 7 2 2 2 2 2" xfId="10347" xr:uid="{00000000-0005-0000-0000-0000C9270000}"/>
    <cellStyle name="Normal 7 7 2 2 2 3" xfId="3593" xr:uid="{00000000-0005-0000-0000-0000CA270000}"/>
    <cellStyle name="Normal 7 7 2 2 2 3 2" xfId="8823" xr:uid="{00000000-0005-0000-0000-0000CB270000}"/>
    <cellStyle name="Normal 7 7 2 2 2 4" xfId="7325" xr:uid="{00000000-0005-0000-0000-0000CC270000}"/>
    <cellStyle name="Normal 7 7 2 2 3" xfId="1329" xr:uid="{00000000-0005-0000-0000-0000CD270000}"/>
    <cellStyle name="Normal 7 7 2 2 3 2" xfId="4352" xr:uid="{00000000-0005-0000-0000-0000CE270000}"/>
    <cellStyle name="Normal 7 7 2 2 3 2 2" xfId="9582" xr:uid="{00000000-0005-0000-0000-0000CF270000}"/>
    <cellStyle name="Normal 7 7 2 2 3 3" xfId="6560" xr:uid="{00000000-0005-0000-0000-0000D0270000}"/>
    <cellStyle name="Normal 7 7 2 2 4" xfId="2828" xr:uid="{00000000-0005-0000-0000-0000D1270000}"/>
    <cellStyle name="Normal 7 7 2 2 4 2" xfId="8058" xr:uid="{00000000-0005-0000-0000-0000D2270000}"/>
    <cellStyle name="Normal 7 7 2 2 5" xfId="5933" xr:uid="{00000000-0005-0000-0000-0000D3270000}"/>
    <cellStyle name="Normal 7 7 2 3" xfId="1740" xr:uid="{00000000-0005-0000-0000-0000D4270000}"/>
    <cellStyle name="Normal 7 7 2 3 2" xfId="4763" xr:uid="{00000000-0005-0000-0000-0000D5270000}"/>
    <cellStyle name="Normal 7 7 2 3 2 2" xfId="9993" xr:uid="{00000000-0005-0000-0000-0000D6270000}"/>
    <cellStyle name="Normal 7 7 2 3 3" xfId="3239" xr:uid="{00000000-0005-0000-0000-0000D7270000}"/>
    <cellStyle name="Normal 7 7 2 3 3 2" xfId="8469" xr:uid="{00000000-0005-0000-0000-0000D8270000}"/>
    <cellStyle name="Normal 7 7 2 3 4" xfId="6971" xr:uid="{00000000-0005-0000-0000-0000D9270000}"/>
    <cellStyle name="Normal 7 7 2 4" xfId="975" xr:uid="{00000000-0005-0000-0000-0000DA270000}"/>
    <cellStyle name="Normal 7 7 2 4 2" xfId="3998" xr:uid="{00000000-0005-0000-0000-0000DB270000}"/>
    <cellStyle name="Normal 7 7 2 4 2 2" xfId="9228" xr:uid="{00000000-0005-0000-0000-0000DC270000}"/>
    <cellStyle name="Normal 7 7 2 4 3" xfId="6206" xr:uid="{00000000-0005-0000-0000-0000DD270000}"/>
    <cellStyle name="Normal 7 7 2 5" xfId="2474" xr:uid="{00000000-0005-0000-0000-0000DE270000}"/>
    <cellStyle name="Normal 7 7 2 5 2" xfId="7704" xr:uid="{00000000-0005-0000-0000-0000DF270000}"/>
    <cellStyle name="Normal 7 7 2 6" xfId="5932" xr:uid="{00000000-0005-0000-0000-0000E0270000}"/>
    <cellStyle name="Normal 7 7 3" xfId="697" xr:uid="{00000000-0005-0000-0000-0000E1270000}"/>
    <cellStyle name="Normal 7 7 3 2" xfId="1917" xr:uid="{00000000-0005-0000-0000-0000E2270000}"/>
    <cellStyle name="Normal 7 7 3 2 2" xfId="4940" xr:uid="{00000000-0005-0000-0000-0000E3270000}"/>
    <cellStyle name="Normal 7 7 3 2 2 2" xfId="10170" xr:uid="{00000000-0005-0000-0000-0000E4270000}"/>
    <cellStyle name="Normal 7 7 3 2 3" xfId="3416" xr:uid="{00000000-0005-0000-0000-0000E5270000}"/>
    <cellStyle name="Normal 7 7 3 2 3 2" xfId="8646" xr:uid="{00000000-0005-0000-0000-0000E6270000}"/>
    <cellStyle name="Normal 7 7 3 2 4" xfId="7148" xr:uid="{00000000-0005-0000-0000-0000E7270000}"/>
    <cellStyle name="Normal 7 7 3 3" xfId="1152" xr:uid="{00000000-0005-0000-0000-0000E8270000}"/>
    <cellStyle name="Normal 7 7 3 3 2" xfId="4175" xr:uid="{00000000-0005-0000-0000-0000E9270000}"/>
    <cellStyle name="Normal 7 7 3 3 2 2" xfId="9405" xr:uid="{00000000-0005-0000-0000-0000EA270000}"/>
    <cellStyle name="Normal 7 7 3 3 3" xfId="6383" xr:uid="{00000000-0005-0000-0000-0000EB270000}"/>
    <cellStyle name="Normal 7 7 3 4" xfId="2651" xr:uid="{00000000-0005-0000-0000-0000EC270000}"/>
    <cellStyle name="Normal 7 7 3 4 2" xfId="7881" xr:uid="{00000000-0005-0000-0000-0000ED270000}"/>
    <cellStyle name="Normal 7 7 3 5" xfId="5934" xr:uid="{00000000-0005-0000-0000-0000EE270000}"/>
    <cellStyle name="Normal 7 7 4" xfId="1563" xr:uid="{00000000-0005-0000-0000-0000EF270000}"/>
    <cellStyle name="Normal 7 7 4 2" xfId="4586" xr:uid="{00000000-0005-0000-0000-0000F0270000}"/>
    <cellStyle name="Normal 7 7 4 2 2" xfId="9816" xr:uid="{00000000-0005-0000-0000-0000F1270000}"/>
    <cellStyle name="Normal 7 7 4 3" xfId="3062" xr:uid="{00000000-0005-0000-0000-0000F2270000}"/>
    <cellStyle name="Normal 7 7 4 3 2" xfId="8292" xr:uid="{00000000-0005-0000-0000-0000F3270000}"/>
    <cellStyle name="Normal 7 7 4 4" xfId="6794" xr:uid="{00000000-0005-0000-0000-0000F4270000}"/>
    <cellStyle name="Normal 7 7 5" xfId="798" xr:uid="{00000000-0005-0000-0000-0000F5270000}"/>
    <cellStyle name="Normal 7 7 5 2" xfId="3821" xr:uid="{00000000-0005-0000-0000-0000F6270000}"/>
    <cellStyle name="Normal 7 7 5 2 2" xfId="9051" xr:uid="{00000000-0005-0000-0000-0000F7270000}"/>
    <cellStyle name="Normal 7 7 5 3" xfId="6029" xr:uid="{00000000-0005-0000-0000-0000F8270000}"/>
    <cellStyle name="Normal 7 7 6" xfId="2297" xr:uid="{00000000-0005-0000-0000-0000F9270000}"/>
    <cellStyle name="Normal 7 7 6 2" xfId="7527" xr:uid="{00000000-0005-0000-0000-0000FA270000}"/>
    <cellStyle name="Normal 7 7 7" xfId="5931" xr:uid="{00000000-0005-0000-0000-0000FB270000}"/>
    <cellStyle name="Normal 7 8" xfId="698" xr:uid="{00000000-0005-0000-0000-0000FC270000}"/>
    <cellStyle name="Normal 7 8 2" xfId="699" xr:uid="{00000000-0005-0000-0000-0000FD270000}"/>
    <cellStyle name="Normal 7 8 2 2" xfId="700" xr:uid="{00000000-0005-0000-0000-0000FE270000}"/>
    <cellStyle name="Normal 7 8 2 2 2" xfId="2105" xr:uid="{00000000-0005-0000-0000-0000FF270000}"/>
    <cellStyle name="Normal 7 8 2 2 2 2" xfId="5128" xr:uid="{00000000-0005-0000-0000-000000280000}"/>
    <cellStyle name="Normal 7 8 2 2 2 2 2" xfId="10358" xr:uid="{00000000-0005-0000-0000-000001280000}"/>
    <cellStyle name="Normal 7 8 2 2 2 3" xfId="3604" xr:uid="{00000000-0005-0000-0000-000002280000}"/>
    <cellStyle name="Normal 7 8 2 2 2 3 2" xfId="8834" xr:uid="{00000000-0005-0000-0000-000003280000}"/>
    <cellStyle name="Normal 7 8 2 2 2 4" xfId="7336" xr:uid="{00000000-0005-0000-0000-000004280000}"/>
    <cellStyle name="Normal 7 8 2 2 3" xfId="1340" xr:uid="{00000000-0005-0000-0000-000005280000}"/>
    <cellStyle name="Normal 7 8 2 2 3 2" xfId="4363" xr:uid="{00000000-0005-0000-0000-000006280000}"/>
    <cellStyle name="Normal 7 8 2 2 3 2 2" xfId="9593" xr:uid="{00000000-0005-0000-0000-000007280000}"/>
    <cellStyle name="Normal 7 8 2 2 3 3" xfId="6571" xr:uid="{00000000-0005-0000-0000-000008280000}"/>
    <cellStyle name="Normal 7 8 2 2 4" xfId="2839" xr:uid="{00000000-0005-0000-0000-000009280000}"/>
    <cellStyle name="Normal 7 8 2 2 4 2" xfId="8069" xr:uid="{00000000-0005-0000-0000-00000A280000}"/>
    <cellStyle name="Normal 7 8 2 2 5" xfId="5937" xr:uid="{00000000-0005-0000-0000-00000B280000}"/>
    <cellStyle name="Normal 7 8 2 3" xfId="1751" xr:uid="{00000000-0005-0000-0000-00000C280000}"/>
    <cellStyle name="Normal 7 8 2 3 2" xfId="4774" xr:uid="{00000000-0005-0000-0000-00000D280000}"/>
    <cellStyle name="Normal 7 8 2 3 2 2" xfId="10004" xr:uid="{00000000-0005-0000-0000-00000E280000}"/>
    <cellStyle name="Normal 7 8 2 3 3" xfId="3250" xr:uid="{00000000-0005-0000-0000-00000F280000}"/>
    <cellStyle name="Normal 7 8 2 3 3 2" xfId="8480" xr:uid="{00000000-0005-0000-0000-000010280000}"/>
    <cellStyle name="Normal 7 8 2 3 4" xfId="6982" xr:uid="{00000000-0005-0000-0000-000011280000}"/>
    <cellStyle name="Normal 7 8 2 4" xfId="986" xr:uid="{00000000-0005-0000-0000-000012280000}"/>
    <cellStyle name="Normal 7 8 2 4 2" xfId="4009" xr:uid="{00000000-0005-0000-0000-000013280000}"/>
    <cellStyle name="Normal 7 8 2 4 2 2" xfId="9239" xr:uid="{00000000-0005-0000-0000-000014280000}"/>
    <cellStyle name="Normal 7 8 2 4 3" xfId="6217" xr:uid="{00000000-0005-0000-0000-000015280000}"/>
    <cellStyle name="Normal 7 8 2 5" xfId="2485" xr:uid="{00000000-0005-0000-0000-000016280000}"/>
    <cellStyle name="Normal 7 8 2 5 2" xfId="7715" xr:uid="{00000000-0005-0000-0000-000017280000}"/>
    <cellStyle name="Normal 7 8 2 6" xfId="5936" xr:uid="{00000000-0005-0000-0000-000018280000}"/>
    <cellStyle name="Normal 7 8 3" xfId="701" xr:uid="{00000000-0005-0000-0000-000019280000}"/>
    <cellStyle name="Normal 7 8 3 2" xfId="1928" xr:uid="{00000000-0005-0000-0000-00001A280000}"/>
    <cellStyle name="Normal 7 8 3 2 2" xfId="4951" xr:uid="{00000000-0005-0000-0000-00001B280000}"/>
    <cellStyle name="Normal 7 8 3 2 2 2" xfId="10181" xr:uid="{00000000-0005-0000-0000-00001C280000}"/>
    <cellStyle name="Normal 7 8 3 2 3" xfId="3427" xr:uid="{00000000-0005-0000-0000-00001D280000}"/>
    <cellStyle name="Normal 7 8 3 2 3 2" xfId="8657" xr:uid="{00000000-0005-0000-0000-00001E280000}"/>
    <cellStyle name="Normal 7 8 3 2 4" xfId="7159" xr:uid="{00000000-0005-0000-0000-00001F280000}"/>
    <cellStyle name="Normal 7 8 3 3" xfId="1163" xr:uid="{00000000-0005-0000-0000-000020280000}"/>
    <cellStyle name="Normal 7 8 3 3 2" xfId="4186" xr:uid="{00000000-0005-0000-0000-000021280000}"/>
    <cellStyle name="Normal 7 8 3 3 2 2" xfId="9416" xr:uid="{00000000-0005-0000-0000-000022280000}"/>
    <cellStyle name="Normal 7 8 3 3 3" xfId="6394" xr:uid="{00000000-0005-0000-0000-000023280000}"/>
    <cellStyle name="Normal 7 8 3 4" xfId="2662" xr:uid="{00000000-0005-0000-0000-000024280000}"/>
    <cellStyle name="Normal 7 8 3 4 2" xfId="7892" xr:uid="{00000000-0005-0000-0000-000025280000}"/>
    <cellStyle name="Normal 7 8 3 5" xfId="5938" xr:uid="{00000000-0005-0000-0000-000026280000}"/>
    <cellStyle name="Normal 7 8 4" xfId="1574" xr:uid="{00000000-0005-0000-0000-000027280000}"/>
    <cellStyle name="Normal 7 8 4 2" xfId="4597" xr:uid="{00000000-0005-0000-0000-000028280000}"/>
    <cellStyle name="Normal 7 8 4 2 2" xfId="9827" xr:uid="{00000000-0005-0000-0000-000029280000}"/>
    <cellStyle name="Normal 7 8 4 3" xfId="3073" xr:uid="{00000000-0005-0000-0000-00002A280000}"/>
    <cellStyle name="Normal 7 8 4 3 2" xfId="8303" xr:uid="{00000000-0005-0000-0000-00002B280000}"/>
    <cellStyle name="Normal 7 8 4 4" xfId="6805" xr:uid="{00000000-0005-0000-0000-00002C280000}"/>
    <cellStyle name="Normal 7 8 5" xfId="809" xr:uid="{00000000-0005-0000-0000-00002D280000}"/>
    <cellStyle name="Normal 7 8 5 2" xfId="3832" xr:uid="{00000000-0005-0000-0000-00002E280000}"/>
    <cellStyle name="Normal 7 8 5 2 2" xfId="9062" xr:uid="{00000000-0005-0000-0000-00002F280000}"/>
    <cellStyle name="Normal 7 8 5 3" xfId="6040" xr:uid="{00000000-0005-0000-0000-000030280000}"/>
    <cellStyle name="Normal 7 8 6" xfId="2308" xr:uid="{00000000-0005-0000-0000-000031280000}"/>
    <cellStyle name="Normal 7 8 6 2" xfId="7538" xr:uid="{00000000-0005-0000-0000-000032280000}"/>
    <cellStyle name="Normal 7 8 7" xfId="5935" xr:uid="{00000000-0005-0000-0000-000033280000}"/>
    <cellStyle name="Normal 7 9" xfId="702" xr:uid="{00000000-0005-0000-0000-000034280000}"/>
    <cellStyle name="Normal 7 9 2" xfId="703" xr:uid="{00000000-0005-0000-0000-000035280000}"/>
    <cellStyle name="Normal 7 9 2 2" xfId="704" xr:uid="{00000000-0005-0000-0000-000036280000}"/>
    <cellStyle name="Normal 7 9 2 2 2" xfId="2164" xr:uid="{00000000-0005-0000-0000-000037280000}"/>
    <cellStyle name="Normal 7 9 2 2 2 2" xfId="5187" xr:uid="{00000000-0005-0000-0000-000038280000}"/>
    <cellStyle name="Normal 7 9 2 2 2 2 2" xfId="10417" xr:uid="{00000000-0005-0000-0000-000039280000}"/>
    <cellStyle name="Normal 7 9 2 2 2 3" xfId="3663" xr:uid="{00000000-0005-0000-0000-00003A280000}"/>
    <cellStyle name="Normal 7 9 2 2 2 3 2" xfId="8893" xr:uid="{00000000-0005-0000-0000-00003B280000}"/>
    <cellStyle name="Normal 7 9 2 2 2 4" xfId="7395" xr:uid="{00000000-0005-0000-0000-00003C280000}"/>
    <cellStyle name="Normal 7 9 2 2 3" xfId="1399" xr:uid="{00000000-0005-0000-0000-00003D280000}"/>
    <cellStyle name="Normal 7 9 2 2 3 2" xfId="4422" xr:uid="{00000000-0005-0000-0000-00003E280000}"/>
    <cellStyle name="Normal 7 9 2 2 3 2 2" xfId="9652" xr:uid="{00000000-0005-0000-0000-00003F280000}"/>
    <cellStyle name="Normal 7 9 2 2 3 3" xfId="6630" xr:uid="{00000000-0005-0000-0000-000040280000}"/>
    <cellStyle name="Normal 7 9 2 2 4" xfId="2898" xr:uid="{00000000-0005-0000-0000-000041280000}"/>
    <cellStyle name="Normal 7 9 2 2 4 2" xfId="8128" xr:uid="{00000000-0005-0000-0000-000042280000}"/>
    <cellStyle name="Normal 7 9 2 2 5" xfId="5941" xr:uid="{00000000-0005-0000-0000-000043280000}"/>
    <cellStyle name="Normal 7 9 2 3" xfId="1810" xr:uid="{00000000-0005-0000-0000-000044280000}"/>
    <cellStyle name="Normal 7 9 2 3 2" xfId="4833" xr:uid="{00000000-0005-0000-0000-000045280000}"/>
    <cellStyle name="Normal 7 9 2 3 2 2" xfId="10063" xr:uid="{00000000-0005-0000-0000-000046280000}"/>
    <cellStyle name="Normal 7 9 2 3 3" xfId="3309" xr:uid="{00000000-0005-0000-0000-000047280000}"/>
    <cellStyle name="Normal 7 9 2 3 3 2" xfId="8539" xr:uid="{00000000-0005-0000-0000-000048280000}"/>
    <cellStyle name="Normal 7 9 2 3 4" xfId="7041" xr:uid="{00000000-0005-0000-0000-000049280000}"/>
    <cellStyle name="Normal 7 9 2 4" xfId="1045" xr:uid="{00000000-0005-0000-0000-00004A280000}"/>
    <cellStyle name="Normal 7 9 2 4 2" xfId="4068" xr:uid="{00000000-0005-0000-0000-00004B280000}"/>
    <cellStyle name="Normal 7 9 2 4 2 2" xfId="9298" xr:uid="{00000000-0005-0000-0000-00004C280000}"/>
    <cellStyle name="Normal 7 9 2 4 3" xfId="6276" xr:uid="{00000000-0005-0000-0000-00004D280000}"/>
    <cellStyle name="Normal 7 9 2 5" xfId="2544" xr:uid="{00000000-0005-0000-0000-00004E280000}"/>
    <cellStyle name="Normal 7 9 2 5 2" xfId="7774" xr:uid="{00000000-0005-0000-0000-00004F280000}"/>
    <cellStyle name="Normal 7 9 2 6" xfId="5940" xr:uid="{00000000-0005-0000-0000-000050280000}"/>
    <cellStyle name="Normal 7 9 3" xfId="705" xr:uid="{00000000-0005-0000-0000-000051280000}"/>
    <cellStyle name="Normal 7 9 3 2" xfId="1987" xr:uid="{00000000-0005-0000-0000-000052280000}"/>
    <cellStyle name="Normal 7 9 3 2 2" xfId="5010" xr:uid="{00000000-0005-0000-0000-000053280000}"/>
    <cellStyle name="Normal 7 9 3 2 2 2" xfId="10240" xr:uid="{00000000-0005-0000-0000-000054280000}"/>
    <cellStyle name="Normal 7 9 3 2 3" xfId="3486" xr:uid="{00000000-0005-0000-0000-000055280000}"/>
    <cellStyle name="Normal 7 9 3 2 3 2" xfId="8716" xr:uid="{00000000-0005-0000-0000-000056280000}"/>
    <cellStyle name="Normal 7 9 3 2 4" xfId="7218" xr:uid="{00000000-0005-0000-0000-000057280000}"/>
    <cellStyle name="Normal 7 9 3 3" xfId="1222" xr:uid="{00000000-0005-0000-0000-000058280000}"/>
    <cellStyle name="Normal 7 9 3 3 2" xfId="4245" xr:uid="{00000000-0005-0000-0000-000059280000}"/>
    <cellStyle name="Normal 7 9 3 3 2 2" xfId="9475" xr:uid="{00000000-0005-0000-0000-00005A280000}"/>
    <cellStyle name="Normal 7 9 3 3 3" xfId="6453" xr:uid="{00000000-0005-0000-0000-00005B280000}"/>
    <cellStyle name="Normal 7 9 3 4" xfId="2721" xr:uid="{00000000-0005-0000-0000-00005C280000}"/>
    <cellStyle name="Normal 7 9 3 4 2" xfId="7951" xr:uid="{00000000-0005-0000-0000-00005D280000}"/>
    <cellStyle name="Normal 7 9 3 5" xfId="5942" xr:uid="{00000000-0005-0000-0000-00005E280000}"/>
    <cellStyle name="Normal 7 9 4" xfId="1633" xr:uid="{00000000-0005-0000-0000-00005F280000}"/>
    <cellStyle name="Normal 7 9 4 2" xfId="4656" xr:uid="{00000000-0005-0000-0000-000060280000}"/>
    <cellStyle name="Normal 7 9 4 2 2" xfId="9886" xr:uid="{00000000-0005-0000-0000-000061280000}"/>
    <cellStyle name="Normal 7 9 4 3" xfId="3132" xr:uid="{00000000-0005-0000-0000-000062280000}"/>
    <cellStyle name="Normal 7 9 4 3 2" xfId="8362" xr:uid="{00000000-0005-0000-0000-000063280000}"/>
    <cellStyle name="Normal 7 9 4 4" xfId="6864" xr:uid="{00000000-0005-0000-0000-000064280000}"/>
    <cellStyle name="Normal 7 9 5" xfId="868" xr:uid="{00000000-0005-0000-0000-000065280000}"/>
    <cellStyle name="Normal 7 9 5 2" xfId="3891" xr:uid="{00000000-0005-0000-0000-000066280000}"/>
    <cellStyle name="Normal 7 9 5 2 2" xfId="9121" xr:uid="{00000000-0005-0000-0000-000067280000}"/>
    <cellStyle name="Normal 7 9 5 3" xfId="6099" xr:uid="{00000000-0005-0000-0000-000068280000}"/>
    <cellStyle name="Normal 7 9 6" xfId="2367" xr:uid="{00000000-0005-0000-0000-000069280000}"/>
    <cellStyle name="Normal 7 9 6 2" xfId="7597" xr:uid="{00000000-0005-0000-0000-00006A280000}"/>
    <cellStyle name="Normal 7 9 7" xfId="5939" xr:uid="{00000000-0005-0000-0000-00006B280000}"/>
    <cellStyle name="Normal 8" xfId="706" xr:uid="{00000000-0005-0000-0000-00006C280000}"/>
    <cellStyle name="Normal 8 2" xfId="707" xr:uid="{00000000-0005-0000-0000-00006D280000}"/>
    <cellStyle name="Normal 9" xfId="708" xr:uid="{00000000-0005-0000-0000-00006E280000}"/>
    <cellStyle name="Normal 9 2" xfId="709" xr:uid="{00000000-0005-0000-0000-00006F280000}"/>
    <cellStyle name="Normal 9 2 2" xfId="710" xr:uid="{00000000-0005-0000-0000-000070280000}"/>
    <cellStyle name="Normal 9 2 2 2" xfId="711" xr:uid="{00000000-0005-0000-0000-000071280000}"/>
    <cellStyle name="Normal 9 2 2 2 2" xfId="2109" xr:uid="{00000000-0005-0000-0000-000072280000}"/>
    <cellStyle name="Normal 9 2 2 2 2 2" xfId="5132" xr:uid="{00000000-0005-0000-0000-000073280000}"/>
    <cellStyle name="Normal 9 2 2 2 2 2 2" xfId="10362" xr:uid="{00000000-0005-0000-0000-000074280000}"/>
    <cellStyle name="Normal 9 2 2 2 2 3" xfId="3608" xr:uid="{00000000-0005-0000-0000-000075280000}"/>
    <cellStyle name="Normal 9 2 2 2 2 3 2" xfId="8838" xr:uid="{00000000-0005-0000-0000-000076280000}"/>
    <cellStyle name="Normal 9 2 2 2 2 4" xfId="7340" xr:uid="{00000000-0005-0000-0000-000077280000}"/>
    <cellStyle name="Normal 9 2 2 2 3" xfId="1344" xr:uid="{00000000-0005-0000-0000-000078280000}"/>
    <cellStyle name="Normal 9 2 2 2 3 2" xfId="4367" xr:uid="{00000000-0005-0000-0000-000079280000}"/>
    <cellStyle name="Normal 9 2 2 2 3 2 2" xfId="9597" xr:uid="{00000000-0005-0000-0000-00007A280000}"/>
    <cellStyle name="Normal 9 2 2 2 3 3" xfId="6575" xr:uid="{00000000-0005-0000-0000-00007B280000}"/>
    <cellStyle name="Normal 9 2 2 2 4" xfId="2843" xr:uid="{00000000-0005-0000-0000-00007C280000}"/>
    <cellStyle name="Normal 9 2 2 2 4 2" xfId="8073" xr:uid="{00000000-0005-0000-0000-00007D280000}"/>
    <cellStyle name="Normal 9 2 2 2 5" xfId="5946" xr:uid="{00000000-0005-0000-0000-00007E280000}"/>
    <cellStyle name="Normal 9 2 2 3" xfId="1755" xr:uid="{00000000-0005-0000-0000-00007F280000}"/>
    <cellStyle name="Normal 9 2 2 3 2" xfId="4778" xr:uid="{00000000-0005-0000-0000-000080280000}"/>
    <cellStyle name="Normal 9 2 2 3 2 2" xfId="10008" xr:uid="{00000000-0005-0000-0000-000081280000}"/>
    <cellStyle name="Normal 9 2 2 3 3" xfId="3254" xr:uid="{00000000-0005-0000-0000-000082280000}"/>
    <cellStyle name="Normal 9 2 2 3 3 2" xfId="8484" xr:uid="{00000000-0005-0000-0000-000083280000}"/>
    <cellStyle name="Normal 9 2 2 3 4" xfId="6986" xr:uid="{00000000-0005-0000-0000-000084280000}"/>
    <cellStyle name="Normal 9 2 2 4" xfId="990" xr:uid="{00000000-0005-0000-0000-000085280000}"/>
    <cellStyle name="Normal 9 2 2 4 2" xfId="4013" xr:uid="{00000000-0005-0000-0000-000086280000}"/>
    <cellStyle name="Normal 9 2 2 4 2 2" xfId="9243" xr:uid="{00000000-0005-0000-0000-000087280000}"/>
    <cellStyle name="Normal 9 2 2 4 3" xfId="6221" xr:uid="{00000000-0005-0000-0000-000088280000}"/>
    <cellStyle name="Normal 9 2 2 5" xfId="2489" xr:uid="{00000000-0005-0000-0000-000089280000}"/>
    <cellStyle name="Normal 9 2 2 5 2" xfId="7719" xr:uid="{00000000-0005-0000-0000-00008A280000}"/>
    <cellStyle name="Normal 9 2 2 6" xfId="5945" xr:uid="{00000000-0005-0000-0000-00008B280000}"/>
    <cellStyle name="Normal 9 2 3" xfId="712" xr:uid="{00000000-0005-0000-0000-00008C280000}"/>
    <cellStyle name="Normal 9 2 3 2" xfId="1932" xr:uid="{00000000-0005-0000-0000-00008D280000}"/>
    <cellStyle name="Normal 9 2 3 2 2" xfId="4955" xr:uid="{00000000-0005-0000-0000-00008E280000}"/>
    <cellStyle name="Normal 9 2 3 2 2 2" xfId="10185" xr:uid="{00000000-0005-0000-0000-00008F280000}"/>
    <cellStyle name="Normal 9 2 3 2 3" xfId="3431" xr:uid="{00000000-0005-0000-0000-000090280000}"/>
    <cellStyle name="Normal 9 2 3 2 3 2" xfId="8661" xr:uid="{00000000-0005-0000-0000-000091280000}"/>
    <cellStyle name="Normal 9 2 3 2 4" xfId="7163" xr:uid="{00000000-0005-0000-0000-000092280000}"/>
    <cellStyle name="Normal 9 2 3 3" xfId="1167" xr:uid="{00000000-0005-0000-0000-000093280000}"/>
    <cellStyle name="Normal 9 2 3 3 2" xfId="4190" xr:uid="{00000000-0005-0000-0000-000094280000}"/>
    <cellStyle name="Normal 9 2 3 3 2 2" xfId="9420" xr:uid="{00000000-0005-0000-0000-000095280000}"/>
    <cellStyle name="Normal 9 2 3 3 3" xfId="6398" xr:uid="{00000000-0005-0000-0000-000096280000}"/>
    <cellStyle name="Normal 9 2 3 4" xfId="2666" xr:uid="{00000000-0005-0000-0000-000097280000}"/>
    <cellStyle name="Normal 9 2 3 4 2" xfId="7896" xr:uid="{00000000-0005-0000-0000-000098280000}"/>
    <cellStyle name="Normal 9 2 3 5" xfId="5947" xr:uid="{00000000-0005-0000-0000-000099280000}"/>
    <cellStyle name="Normal 9 2 4" xfId="1578" xr:uid="{00000000-0005-0000-0000-00009A280000}"/>
    <cellStyle name="Normal 9 2 4 2" xfId="4601" xr:uid="{00000000-0005-0000-0000-00009B280000}"/>
    <cellStyle name="Normal 9 2 4 2 2" xfId="9831" xr:uid="{00000000-0005-0000-0000-00009C280000}"/>
    <cellStyle name="Normal 9 2 4 3" xfId="3077" xr:uid="{00000000-0005-0000-0000-00009D280000}"/>
    <cellStyle name="Normal 9 2 4 3 2" xfId="8307" xr:uid="{00000000-0005-0000-0000-00009E280000}"/>
    <cellStyle name="Normal 9 2 4 4" xfId="6809" xr:uid="{00000000-0005-0000-0000-00009F280000}"/>
    <cellStyle name="Normal 9 2 5" xfId="813" xr:uid="{00000000-0005-0000-0000-0000A0280000}"/>
    <cellStyle name="Normal 9 2 5 2" xfId="3836" xr:uid="{00000000-0005-0000-0000-0000A1280000}"/>
    <cellStyle name="Normal 9 2 5 2 2" xfId="9066" xr:uid="{00000000-0005-0000-0000-0000A2280000}"/>
    <cellStyle name="Normal 9 2 5 3" xfId="6044" xr:uid="{00000000-0005-0000-0000-0000A3280000}"/>
    <cellStyle name="Normal 9 2 6" xfId="2312" xr:uid="{00000000-0005-0000-0000-0000A4280000}"/>
    <cellStyle name="Normal 9 2 6 2" xfId="7542" xr:uid="{00000000-0005-0000-0000-0000A5280000}"/>
    <cellStyle name="Normal 9 2 7" xfId="5944" xr:uid="{00000000-0005-0000-0000-0000A6280000}"/>
    <cellStyle name="Normal 9 3" xfId="713" xr:uid="{00000000-0005-0000-0000-0000A7280000}"/>
    <cellStyle name="Normal 9 3 2" xfId="714" xr:uid="{00000000-0005-0000-0000-0000A8280000}"/>
    <cellStyle name="Normal 9 3 2 2" xfId="2027" xr:uid="{00000000-0005-0000-0000-0000A9280000}"/>
    <cellStyle name="Normal 9 3 2 2 2" xfId="5050" xr:uid="{00000000-0005-0000-0000-0000AA280000}"/>
    <cellStyle name="Normal 9 3 2 2 2 2" xfId="10280" xr:uid="{00000000-0005-0000-0000-0000AB280000}"/>
    <cellStyle name="Normal 9 3 2 2 3" xfId="3526" xr:uid="{00000000-0005-0000-0000-0000AC280000}"/>
    <cellStyle name="Normal 9 3 2 2 3 2" xfId="8756" xr:uid="{00000000-0005-0000-0000-0000AD280000}"/>
    <cellStyle name="Normal 9 3 2 2 4" xfId="7258" xr:uid="{00000000-0005-0000-0000-0000AE280000}"/>
    <cellStyle name="Normal 9 3 2 3" xfId="1262" xr:uid="{00000000-0005-0000-0000-0000AF280000}"/>
    <cellStyle name="Normal 9 3 2 3 2" xfId="4285" xr:uid="{00000000-0005-0000-0000-0000B0280000}"/>
    <cellStyle name="Normal 9 3 2 3 2 2" xfId="9515" xr:uid="{00000000-0005-0000-0000-0000B1280000}"/>
    <cellStyle name="Normal 9 3 2 3 3" xfId="6493" xr:uid="{00000000-0005-0000-0000-0000B2280000}"/>
    <cellStyle name="Normal 9 3 2 4" xfId="2761" xr:uid="{00000000-0005-0000-0000-0000B3280000}"/>
    <cellStyle name="Normal 9 3 2 4 2" xfId="7991" xr:uid="{00000000-0005-0000-0000-0000B4280000}"/>
    <cellStyle name="Normal 9 3 2 5" xfId="5949" xr:uid="{00000000-0005-0000-0000-0000B5280000}"/>
    <cellStyle name="Normal 9 3 3" xfId="1673" xr:uid="{00000000-0005-0000-0000-0000B6280000}"/>
    <cellStyle name="Normal 9 3 3 2" xfId="4696" xr:uid="{00000000-0005-0000-0000-0000B7280000}"/>
    <cellStyle name="Normal 9 3 3 2 2" xfId="9926" xr:uid="{00000000-0005-0000-0000-0000B8280000}"/>
    <cellStyle name="Normal 9 3 3 3" xfId="3172" xr:uid="{00000000-0005-0000-0000-0000B9280000}"/>
    <cellStyle name="Normal 9 3 3 3 2" xfId="8402" xr:uid="{00000000-0005-0000-0000-0000BA280000}"/>
    <cellStyle name="Normal 9 3 3 4" xfId="6904" xr:uid="{00000000-0005-0000-0000-0000BB280000}"/>
    <cellStyle name="Normal 9 3 4" xfId="908" xr:uid="{00000000-0005-0000-0000-0000BC280000}"/>
    <cellStyle name="Normal 9 3 4 2" xfId="3931" xr:uid="{00000000-0005-0000-0000-0000BD280000}"/>
    <cellStyle name="Normal 9 3 4 2 2" xfId="9161" xr:uid="{00000000-0005-0000-0000-0000BE280000}"/>
    <cellStyle name="Normal 9 3 4 3" xfId="6139" xr:uid="{00000000-0005-0000-0000-0000BF280000}"/>
    <cellStyle name="Normal 9 3 5" xfId="2407" xr:uid="{00000000-0005-0000-0000-0000C0280000}"/>
    <cellStyle name="Normal 9 3 5 2" xfId="7637" xr:uid="{00000000-0005-0000-0000-0000C1280000}"/>
    <cellStyle name="Normal 9 3 6" xfId="5948" xr:uid="{00000000-0005-0000-0000-0000C2280000}"/>
    <cellStyle name="Normal 9 4" xfId="715" xr:uid="{00000000-0005-0000-0000-0000C3280000}"/>
    <cellStyle name="Normal 9 4 2" xfId="1850" xr:uid="{00000000-0005-0000-0000-0000C4280000}"/>
    <cellStyle name="Normal 9 4 2 2" xfId="4873" xr:uid="{00000000-0005-0000-0000-0000C5280000}"/>
    <cellStyle name="Normal 9 4 2 2 2" xfId="10103" xr:uid="{00000000-0005-0000-0000-0000C6280000}"/>
    <cellStyle name="Normal 9 4 2 3" xfId="3349" xr:uid="{00000000-0005-0000-0000-0000C7280000}"/>
    <cellStyle name="Normal 9 4 2 3 2" xfId="8579" xr:uid="{00000000-0005-0000-0000-0000C8280000}"/>
    <cellStyle name="Normal 9 4 2 4" xfId="7081" xr:uid="{00000000-0005-0000-0000-0000C9280000}"/>
    <cellStyle name="Normal 9 4 3" xfId="1085" xr:uid="{00000000-0005-0000-0000-0000CA280000}"/>
    <cellStyle name="Normal 9 4 3 2" xfId="4108" xr:uid="{00000000-0005-0000-0000-0000CB280000}"/>
    <cellStyle name="Normal 9 4 3 2 2" xfId="9338" xr:uid="{00000000-0005-0000-0000-0000CC280000}"/>
    <cellStyle name="Normal 9 4 3 3" xfId="6316" xr:uid="{00000000-0005-0000-0000-0000CD280000}"/>
    <cellStyle name="Normal 9 4 4" xfId="2584" xr:uid="{00000000-0005-0000-0000-0000CE280000}"/>
    <cellStyle name="Normal 9 4 4 2" xfId="7814" xr:uid="{00000000-0005-0000-0000-0000CF280000}"/>
    <cellStyle name="Normal 9 4 5" xfId="5950" xr:uid="{00000000-0005-0000-0000-0000D0280000}"/>
    <cellStyle name="Normal 9 5" xfId="1496" xr:uid="{00000000-0005-0000-0000-0000D1280000}"/>
    <cellStyle name="Normal 9 5 2" xfId="4519" xr:uid="{00000000-0005-0000-0000-0000D2280000}"/>
    <cellStyle name="Normal 9 5 2 2" xfId="9749" xr:uid="{00000000-0005-0000-0000-0000D3280000}"/>
    <cellStyle name="Normal 9 5 3" xfId="2995" xr:uid="{00000000-0005-0000-0000-0000D4280000}"/>
    <cellStyle name="Normal 9 5 3 2" xfId="8225" xr:uid="{00000000-0005-0000-0000-0000D5280000}"/>
    <cellStyle name="Normal 9 5 4" xfId="6727" xr:uid="{00000000-0005-0000-0000-0000D6280000}"/>
    <cellStyle name="Normal 9 6" xfId="1438" xr:uid="{00000000-0005-0000-0000-0000D7280000}"/>
    <cellStyle name="Normal 9 6 2" xfId="4461" xr:uid="{00000000-0005-0000-0000-0000D8280000}"/>
    <cellStyle name="Normal 9 6 2 2" xfId="9691" xr:uid="{00000000-0005-0000-0000-0000D9280000}"/>
    <cellStyle name="Normal 9 6 3" xfId="2937" xr:uid="{00000000-0005-0000-0000-0000DA280000}"/>
    <cellStyle name="Normal 9 6 3 2" xfId="8167" xr:uid="{00000000-0005-0000-0000-0000DB280000}"/>
    <cellStyle name="Normal 9 6 4" xfId="6669" xr:uid="{00000000-0005-0000-0000-0000DC280000}"/>
    <cellStyle name="Normal 9 7" xfId="731" xr:uid="{00000000-0005-0000-0000-0000DD280000}"/>
    <cellStyle name="Normal 9 7 2" xfId="3754" xr:uid="{00000000-0005-0000-0000-0000DE280000}"/>
    <cellStyle name="Normal 9 7 2 2" xfId="8984" xr:uid="{00000000-0005-0000-0000-0000DF280000}"/>
    <cellStyle name="Normal 9 7 3" xfId="5962" xr:uid="{00000000-0005-0000-0000-0000E0280000}"/>
    <cellStyle name="Normal 9 8" xfId="2230" xr:uid="{00000000-0005-0000-0000-0000E1280000}"/>
    <cellStyle name="Normal 9 8 2" xfId="7460" xr:uid="{00000000-0005-0000-0000-0000E2280000}"/>
    <cellStyle name="Normal 9 9" xfId="5943" xr:uid="{00000000-0005-0000-0000-0000E3280000}"/>
    <cellStyle name="Per cent" xfId="1" builtinId="5"/>
    <cellStyle name="Percent 2" xfId="716" xr:uid="{00000000-0005-0000-0000-0000E5280000}"/>
    <cellStyle name="Percent 2 2" xfId="10472" xr:uid="{00000000-0005-0000-0000-0000E6280000}"/>
    <cellStyle name="Percent 3" xfId="717" xr:uid="{00000000-0005-0000-0000-0000E7280000}"/>
    <cellStyle name="Percent 3 2" xfId="718" xr:uid="{00000000-0005-0000-0000-0000E82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n-US"/>
              <a:t>Enforcement</a:t>
            </a:r>
            <a:r>
              <a:rPr lang="en-US" baseline="0"/>
              <a:t> Action - Percentage share in last 3 months</a:t>
            </a:r>
            <a:endParaRPr lang="en-US"/>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'3'!$E$9</c:f>
              <c:strCache>
                <c:ptCount val="1"/>
                <c:pt idx="0">
                  <c:v>Total in last 3 months </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EBC-4644-A6CE-CA526BB026FA}"/>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EBC-4644-A6CE-CA526BB026FA}"/>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EBC-4644-A6CE-CA526BB026FA}"/>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6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'3'!$C$11:$C$13</c:f>
              <c:strCache>
                <c:ptCount val="3"/>
                <c:pt idx="0">
                  <c:v>Deduction from Benefits Orders</c:v>
                </c:pt>
                <c:pt idx="1">
                  <c:v>Earning Arrestment Orders</c:v>
                </c:pt>
                <c:pt idx="2">
                  <c:v>Bank Account Arresment </c:v>
                </c:pt>
              </c:strCache>
            </c:strRef>
          </c:cat>
          <c:val>
            <c:numRef>
              <c:f>'3'!$E$11:$E$13</c:f>
              <c:numCache>
                <c:formatCode>_-* #,##0_-;\-* #,##0_-;_-* "-"??_-;_-@_-</c:formatCode>
                <c:ptCount val="3"/>
                <c:pt idx="0">
                  <c:v>2207</c:v>
                </c:pt>
                <c:pt idx="1">
                  <c:v>2740</c:v>
                </c:pt>
                <c:pt idx="2">
                  <c:v>3922</c:v>
                </c:pt>
              </c:numCache>
            </c:numRef>
          </c:val>
          <c:extLst>
            <c:ext xmlns:c16="http://schemas.microsoft.com/office/drawing/2014/chart" uri="{C3380CC4-5D6E-409C-BE32-E72D297353CC}">
              <c16:uniqueId val="{00000000-EC23-45AE-AD26-15A121CFC30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10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aseline="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600075</xdr:colOff>
      <xdr:row>4</xdr:row>
      <xdr:rowOff>9525</xdr:rowOff>
    </xdr:from>
    <xdr:to>
      <xdr:col>3</xdr:col>
      <xdr:colOff>3175</xdr:colOff>
      <xdr:row>5</xdr:row>
      <xdr:rowOff>139700</xdr:rowOff>
    </xdr:to>
    <xdr:sp macro="" textlink="">
      <xdr:nvSpPr>
        <xdr:cNvPr id="2" name="Rectangle: Rounded Corners 1">
          <a:extLst>
            <a:ext uri="{FF2B5EF4-FFF2-40B4-BE49-F238E27FC236}">
              <a16:creationId xmlns:a16="http://schemas.microsoft.com/office/drawing/2014/main" id="{78C56BD7-9459-4F1A-A56B-70833F293C53}"/>
            </a:ext>
            <a:ext uri="{6ECC49D1-AA05-4338-93AA-15A1B29DFB0A}">
              <asl:scriptLink xmlns:asl="http://schemas.microsoft.com/office/drawing/2021/scriptlink" val="{&quot;shareId&quot;:&quot;ms-officescript%3A%2F%2Fonedrive_business_sharinglink%2Fu!aHR0cHM6Ly9zY290Y291cnRzdHJpYnVuYWxzLW15LnNoYXJlcG9pbnQuY29tLzp1Oi9nL3BlcnNvbmFsL21jYXNlYnVyeV9zY290Y291cnRzX2dvdl91ay9FY1kwcTJMajdfQkpuaXlHNF9ZelJMRUI1VzNjSVU0NWJ1Rk9tc0VnQVR4RFp3&quot;}"/>
            </a:ext>
          </a:extLst>
        </xdr:cNvPr>
        <xdr:cNvSpPr/>
      </xdr:nvSpPr>
      <xdr:spPr>
        <a:xfrm>
          <a:off x="600075" y="657225"/>
          <a:ext cx="1231900" cy="292100"/>
        </a:xfrm>
        <a:prstGeom prst="roundRect">
          <a:avLst/>
        </a:prstGeom>
        <a:solidFill>
          <a:srgbClr val="107C41"/>
        </a:solidFill>
        <a:ln w="25400" cap="flat" cmpd="sng" algn="ctr">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a:t>CTDSF Protect</a:t>
          </a:r>
        </a:p>
      </xdr:txBody>
    </xdr:sp>
    <xdr:clientData/>
  </xdr:twoCellAnchor>
  <xdr:twoCellAnchor>
    <xdr:from>
      <xdr:col>1</xdr:col>
      <xdr:colOff>0</xdr:colOff>
      <xdr:row>1</xdr:row>
      <xdr:rowOff>0</xdr:rowOff>
    </xdr:from>
    <xdr:to>
      <xdr:col>3</xdr:col>
      <xdr:colOff>139700</xdr:colOff>
      <xdr:row>2</xdr:row>
      <xdr:rowOff>130175</xdr:rowOff>
    </xdr:to>
    <xdr:sp macro="" textlink="">
      <xdr:nvSpPr>
        <xdr:cNvPr id="3" name="Rectangle: Rounded Corners 2">
          <a:extLst>
            <a:ext uri="{FF2B5EF4-FFF2-40B4-BE49-F238E27FC236}">
              <a16:creationId xmlns:a16="http://schemas.microsoft.com/office/drawing/2014/main" id="{BEAA84C0-B6D2-4971-8D9F-55FAE7C1B1FA}"/>
            </a:ext>
            <a:ext uri="{6ECC49D1-AA05-4338-93AA-15A1B29DFB0A}">
              <asl:scriptLink xmlns:asl="http://schemas.microsoft.com/office/drawing/2021/scriptlink" val="{&quot;shareId&quot;:&quot;ms-officescript%3A%2F%2Fonedrive_business_sharinglink%2Fu!aHR0cHM6Ly9zY290Y291cnRzdHJpYnVuYWxzLW15LnNoYXJlcG9pbnQuY29tLzp1Oi9nL3BlcnNvbmFsL21jYXNlYnVyeV9zY290Y291cnRzX2dvdl91ay9FWWNwSGJUdFF5aE5rMmplTUw3Q05QZ0JSV2V4ZEc3SktZV2txX3BrNkpSZjhB&quot;}"/>
            </a:ext>
          </a:extLst>
        </xdr:cNvPr>
        <xdr:cNvSpPr/>
      </xdr:nvSpPr>
      <xdr:spPr>
        <a:xfrm>
          <a:off x="609600" y="161925"/>
          <a:ext cx="1358900" cy="292100"/>
        </a:xfrm>
        <a:prstGeom prst="roundRect">
          <a:avLst/>
        </a:prstGeom>
        <a:solidFill>
          <a:srgbClr val="107C41"/>
        </a:solidFill>
        <a:ln w="25400" cap="flat" cmpd="sng" algn="ctr">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a:t>CTDSF Unprotect</a:t>
          </a:r>
        </a:p>
      </xdr:txBody>
    </xdr:sp>
    <xdr:clientData/>
  </xdr:twoCellAnchor>
  <xdr:twoCellAnchor>
    <xdr:from>
      <xdr:col>1</xdr:col>
      <xdr:colOff>0</xdr:colOff>
      <xdr:row>7</xdr:row>
      <xdr:rowOff>0</xdr:rowOff>
    </xdr:from>
    <xdr:to>
      <xdr:col>2</xdr:col>
      <xdr:colOff>431800</xdr:colOff>
      <xdr:row>8</xdr:row>
      <xdr:rowOff>130175</xdr:rowOff>
    </xdr:to>
    <xdr:sp macro="" textlink="">
      <xdr:nvSpPr>
        <xdr:cNvPr id="4" name="Rectangle: Rounded Corners 3">
          <a:extLst>
            <a:ext uri="{FF2B5EF4-FFF2-40B4-BE49-F238E27FC236}">
              <a16:creationId xmlns:a16="http://schemas.microsoft.com/office/drawing/2014/main" id="{909B5319-9D3A-417C-A94B-C40B7A91E739}"/>
            </a:ext>
            <a:ext uri="{6ECC49D1-AA05-4338-93AA-15A1B29DFB0A}">
              <asl:scriptLink xmlns:asl="http://schemas.microsoft.com/office/drawing/2021/scriptlink" val="{&quot;shareId&quot;:&quot;ms-officescript%3A%2F%2Fonedrive_business_sharinglink%2Fu!aHR0cHM6Ly9zY290Y291cnRzdHJpYnVuYWxzLW15LnNoYXJlcG9pbnQuY29tLzp1Oi9nL3BlcnNvbmFsL21jYXNlYnVyeV9zY290Y291cnRzX2dvdl91ay9FYW5EZVM3T04wNUFuUzBRTlNVTzBOb0J2bEhWOGxkenZmZzJtbzhPMUt4TW5R&quot;}"/>
            </a:ext>
          </a:extLst>
        </xdr:cNvPr>
        <xdr:cNvSpPr/>
      </xdr:nvSpPr>
      <xdr:spPr>
        <a:xfrm>
          <a:off x="609600" y="1133475"/>
          <a:ext cx="1041400" cy="292100"/>
        </a:xfrm>
        <a:prstGeom prst="roundRect">
          <a:avLst/>
        </a:prstGeom>
        <a:solidFill>
          <a:srgbClr val="107C41"/>
        </a:solidFill>
        <a:ln w="25400" cap="flat" cmpd="sng" algn="ctr">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a:t>Final Prep</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19</xdr:col>
      <xdr:colOff>38100</xdr:colOff>
      <xdr:row>0</xdr:row>
      <xdr:rowOff>28575</xdr:rowOff>
    </xdr:from>
    <xdr:to>
      <xdr:col>22</xdr:col>
      <xdr:colOff>615855</xdr:colOff>
      <xdr:row>3</xdr:row>
      <xdr:rowOff>89220</xdr:rowOff>
    </xdr:to>
    <xdr:pic>
      <xdr:nvPicPr>
        <xdr:cNvPr id="4" name="Picture 3">
          <a:extLst>
            <a:ext uri="{FF2B5EF4-FFF2-40B4-BE49-F238E27FC236}">
              <a16:creationId xmlns:a16="http://schemas.microsoft.com/office/drawing/2014/main" id="{31334CF9-71E2-4C22-9999-2E4D21EA2641}"/>
            </a:ext>
          </a:extLst>
        </xdr:cNvPr>
        <xdr:cNvPicPr>
          <a:picLocks noChangeAspect="1"/>
        </xdr:cNvPicPr>
      </xdr:nvPicPr>
      <xdr:blipFill>
        <a:blip xmlns:r="http://schemas.openxmlformats.org/officeDocument/2006/relationships" r:embed="rId1"/>
        <a:stretch>
          <a:fillRect/>
        </a:stretch>
      </xdr:blipFill>
      <xdr:spPr>
        <a:xfrm>
          <a:off x="13373100" y="28575"/>
          <a:ext cx="2492280" cy="7369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47625</xdr:colOff>
      <xdr:row>0</xdr:row>
      <xdr:rowOff>85725</xdr:rowOff>
    </xdr:from>
    <xdr:to>
      <xdr:col>21</xdr:col>
      <xdr:colOff>625380</xdr:colOff>
      <xdr:row>3</xdr:row>
      <xdr:rowOff>146370</xdr:rowOff>
    </xdr:to>
    <xdr:pic>
      <xdr:nvPicPr>
        <xdr:cNvPr id="4" name="Picture 3">
          <a:extLst>
            <a:ext uri="{FF2B5EF4-FFF2-40B4-BE49-F238E27FC236}">
              <a16:creationId xmlns:a16="http://schemas.microsoft.com/office/drawing/2014/main" id="{81906433-D762-4B63-8CDE-39E36D2C230A}"/>
            </a:ext>
          </a:extLst>
        </xdr:cNvPr>
        <xdr:cNvPicPr>
          <a:picLocks noChangeAspect="1"/>
        </xdr:cNvPicPr>
      </xdr:nvPicPr>
      <xdr:blipFill>
        <a:blip xmlns:r="http://schemas.openxmlformats.org/officeDocument/2006/relationships" r:embed="rId1"/>
        <a:stretch>
          <a:fillRect/>
        </a:stretch>
      </xdr:blipFill>
      <xdr:spPr>
        <a:xfrm>
          <a:off x="12487275" y="85725"/>
          <a:ext cx="2492280" cy="7369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238125</xdr:colOff>
      <xdr:row>3</xdr:row>
      <xdr:rowOff>57150</xdr:rowOff>
    </xdr:from>
    <xdr:to>
      <xdr:col>6</xdr:col>
      <xdr:colOff>409575</xdr:colOff>
      <xdr:row>3</xdr:row>
      <xdr:rowOff>457200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a:off x="1914525" y="1676400"/>
          <a:ext cx="2609850" cy="400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228600</xdr:colOff>
      <xdr:row>4</xdr:row>
      <xdr:rowOff>76200</xdr:rowOff>
    </xdr:from>
    <xdr:to>
      <xdr:col>4</xdr:col>
      <xdr:colOff>600075</xdr:colOff>
      <xdr:row>4</xdr:row>
      <xdr:rowOff>476250</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1905000" y="2295525"/>
          <a:ext cx="1590675" cy="400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247650</xdr:colOff>
      <xdr:row>5</xdr:row>
      <xdr:rowOff>85725</xdr:rowOff>
    </xdr:from>
    <xdr:to>
      <xdr:col>3</xdr:col>
      <xdr:colOff>390525</xdr:colOff>
      <xdr:row>5</xdr:row>
      <xdr:rowOff>476250</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a:off x="2838450" y="5753100"/>
          <a:ext cx="904875" cy="390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editAs="oneCell">
    <xdr:from>
      <xdr:col>9</xdr:col>
      <xdr:colOff>247649</xdr:colOff>
      <xdr:row>0</xdr:row>
      <xdr:rowOff>84366</xdr:rowOff>
    </xdr:from>
    <xdr:to>
      <xdr:col>12</xdr:col>
      <xdr:colOff>584472</xdr:colOff>
      <xdr:row>1</xdr:row>
      <xdr:rowOff>66676</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49" y="246291"/>
          <a:ext cx="2165623" cy="744310"/>
        </a:xfrm>
        <a:prstGeom prst="rect">
          <a:avLst/>
        </a:prstGeom>
        <a:noFill/>
        <a:ln>
          <a:noFill/>
        </a:ln>
      </xdr:spPr>
    </xdr:pic>
    <xdr:clientData/>
  </xdr:twoCellAnchor>
  <xdr:twoCellAnchor>
    <xdr:from>
      <xdr:col>2</xdr:col>
      <xdr:colOff>247651</xdr:colOff>
      <xdr:row>6</xdr:row>
      <xdr:rowOff>85725</xdr:rowOff>
    </xdr:from>
    <xdr:to>
      <xdr:col>3</xdr:col>
      <xdr:colOff>1</xdr:colOff>
      <xdr:row>6</xdr:row>
      <xdr:rowOff>457200</xdr:rowOff>
    </xdr:to>
    <xdr:sp macro="" textlink="">
      <xdr:nvSpPr>
        <xdr:cNvPr id="6" name="Right Arrow 5">
          <a:extLst>
            <a:ext uri="{FF2B5EF4-FFF2-40B4-BE49-F238E27FC236}">
              <a16:creationId xmlns:a16="http://schemas.microsoft.com/office/drawing/2014/main" id="{00000000-0008-0000-0100-000006000000}"/>
            </a:ext>
          </a:extLst>
        </xdr:cNvPr>
        <xdr:cNvSpPr/>
      </xdr:nvSpPr>
      <xdr:spPr>
        <a:xfrm>
          <a:off x="1924051" y="3324225"/>
          <a:ext cx="361950" cy="3714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228600</xdr:colOff>
      <xdr:row>4</xdr:row>
      <xdr:rowOff>76200</xdr:rowOff>
    </xdr:from>
    <xdr:to>
      <xdr:col>4</xdr:col>
      <xdr:colOff>600075</xdr:colOff>
      <xdr:row>4</xdr:row>
      <xdr:rowOff>476250</xdr:rowOff>
    </xdr:to>
    <xdr:sp macro="" textlink="">
      <xdr:nvSpPr>
        <xdr:cNvPr id="9" name="Right Arrow 8">
          <a:extLst>
            <a:ext uri="{FF2B5EF4-FFF2-40B4-BE49-F238E27FC236}">
              <a16:creationId xmlns:a16="http://schemas.microsoft.com/office/drawing/2014/main" id="{00000000-0008-0000-0100-000009000000}"/>
            </a:ext>
          </a:extLst>
        </xdr:cNvPr>
        <xdr:cNvSpPr/>
      </xdr:nvSpPr>
      <xdr:spPr>
        <a:xfrm>
          <a:off x="1905000" y="2705100"/>
          <a:ext cx="1590675" cy="400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247650</xdr:colOff>
      <xdr:row>5</xdr:row>
      <xdr:rowOff>85725</xdr:rowOff>
    </xdr:from>
    <xdr:to>
      <xdr:col>3</xdr:col>
      <xdr:colOff>390525</xdr:colOff>
      <xdr:row>5</xdr:row>
      <xdr:rowOff>476250</xdr:rowOff>
    </xdr:to>
    <xdr:sp macro="" textlink="">
      <xdr:nvSpPr>
        <xdr:cNvPr id="10" name="Right Arrow 9">
          <a:extLst>
            <a:ext uri="{FF2B5EF4-FFF2-40B4-BE49-F238E27FC236}">
              <a16:creationId xmlns:a16="http://schemas.microsoft.com/office/drawing/2014/main" id="{00000000-0008-0000-0100-00000A000000}"/>
            </a:ext>
          </a:extLst>
        </xdr:cNvPr>
        <xdr:cNvSpPr/>
      </xdr:nvSpPr>
      <xdr:spPr>
        <a:xfrm>
          <a:off x="1924050" y="3238500"/>
          <a:ext cx="752475" cy="390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247651</xdr:colOff>
      <xdr:row>6</xdr:row>
      <xdr:rowOff>85725</xdr:rowOff>
    </xdr:from>
    <xdr:to>
      <xdr:col>3</xdr:col>
      <xdr:colOff>1</xdr:colOff>
      <xdr:row>6</xdr:row>
      <xdr:rowOff>457200</xdr:rowOff>
    </xdr:to>
    <xdr:sp macro="" textlink="">
      <xdr:nvSpPr>
        <xdr:cNvPr id="11" name="Right Arrow 10">
          <a:extLst>
            <a:ext uri="{FF2B5EF4-FFF2-40B4-BE49-F238E27FC236}">
              <a16:creationId xmlns:a16="http://schemas.microsoft.com/office/drawing/2014/main" id="{00000000-0008-0000-0100-00000B000000}"/>
            </a:ext>
          </a:extLst>
        </xdr:cNvPr>
        <xdr:cNvSpPr/>
      </xdr:nvSpPr>
      <xdr:spPr>
        <a:xfrm>
          <a:off x="1924051" y="3762375"/>
          <a:ext cx="361950" cy="3714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3276600</xdr:colOff>
      <xdr:row>1</xdr:row>
      <xdr:rowOff>266700</xdr:rowOff>
    </xdr:from>
    <xdr:to>
      <xdr:col>2</xdr:col>
      <xdr:colOff>5778500</xdr:colOff>
      <xdr:row>1</xdr:row>
      <xdr:rowOff>962096</xdr:rowOff>
    </xdr:to>
    <xdr:pic>
      <xdr:nvPicPr>
        <xdr:cNvPr id="8" name="Picture 7" descr="http://myscs/library/Support/Templates/Crests/SCTS/Scottish_Courts_Tribunals_Service.jpg">
          <a:extLst>
            <a:ext uri="{FF2B5EF4-FFF2-40B4-BE49-F238E27FC236}">
              <a16:creationId xmlns:a16="http://schemas.microsoft.com/office/drawing/2014/main" id="{F328977C-FDF7-4C83-8ED2-D8DC4D6C97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8350" y="466725"/>
          <a:ext cx="2501900" cy="695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3276600</xdr:colOff>
      <xdr:row>1</xdr:row>
      <xdr:rowOff>266700</xdr:rowOff>
    </xdr:from>
    <xdr:to>
      <xdr:col>1</xdr:col>
      <xdr:colOff>5778500</xdr:colOff>
      <xdr:row>1</xdr:row>
      <xdr:rowOff>962096</xdr:rowOff>
    </xdr:to>
    <xdr:pic>
      <xdr:nvPicPr>
        <xdr:cNvPr id="2" name="Picture 1" descr="http://myscs/library/Support/Templates/Crests/SCTS/Scottish_Courts_Tribunals_Service.jpg">
          <a:extLst>
            <a:ext uri="{FF2B5EF4-FFF2-40B4-BE49-F238E27FC236}">
              <a16:creationId xmlns:a16="http://schemas.microsoft.com/office/drawing/2014/main" id="{3EA0804B-6138-4574-AA68-AFE3F98FE3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8350" y="466725"/>
          <a:ext cx="2501900" cy="695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4495800</xdr:colOff>
      <xdr:row>1</xdr:row>
      <xdr:rowOff>22225</xdr:rowOff>
    </xdr:from>
    <xdr:to>
      <xdr:col>2</xdr:col>
      <xdr:colOff>6018952</xdr:colOff>
      <xdr:row>3</xdr:row>
      <xdr:rowOff>113956</xdr:rowOff>
    </xdr:to>
    <xdr:pic>
      <xdr:nvPicPr>
        <xdr:cNvPr id="2" name="Picture 1" descr="http://myscs/library/Support/Templates/Crests/SCTS/Scottish_Courts_Tribunals_Service.jpg">
          <a:extLst>
            <a:ext uri="{FF2B5EF4-FFF2-40B4-BE49-F238E27FC236}">
              <a16:creationId xmlns:a16="http://schemas.microsoft.com/office/drawing/2014/main" id="{F4DEE3DD-8A4B-44D6-9A1E-9A07B5A52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4450" y="212725"/>
          <a:ext cx="1523152" cy="472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1257300</xdr:colOff>
      <xdr:row>0</xdr:row>
      <xdr:rowOff>0</xdr:rowOff>
    </xdr:from>
    <xdr:to>
      <xdr:col>2</xdr:col>
      <xdr:colOff>3378386</xdr:colOff>
      <xdr:row>0</xdr:row>
      <xdr:rowOff>641350</xdr:rowOff>
    </xdr:to>
    <xdr:pic>
      <xdr:nvPicPr>
        <xdr:cNvPr id="3" name="Picture 2">
          <a:extLst>
            <a:ext uri="{FF2B5EF4-FFF2-40B4-BE49-F238E27FC236}">
              <a16:creationId xmlns:a16="http://schemas.microsoft.com/office/drawing/2014/main" id="{A35851AB-7EA0-4FDD-B61D-16D949D1F61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0"/>
          <a:ext cx="2121086" cy="641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314112</xdr:colOff>
      <xdr:row>0</xdr:row>
      <xdr:rowOff>76534</xdr:rowOff>
    </xdr:from>
    <xdr:to>
      <xdr:col>12</xdr:col>
      <xdr:colOff>682531</xdr:colOff>
      <xdr:row>3</xdr:row>
      <xdr:rowOff>85725</xdr:rowOff>
    </xdr:to>
    <xdr:pic>
      <xdr:nvPicPr>
        <xdr:cNvPr id="2" name="Picture 1">
          <a:extLst>
            <a:ext uri="{FF2B5EF4-FFF2-40B4-BE49-F238E27FC236}">
              <a16:creationId xmlns:a16="http://schemas.microsoft.com/office/drawing/2014/main" id="{6A07D198-1865-44E0-9295-686175B68801}"/>
            </a:ext>
          </a:extLst>
        </xdr:cNvPr>
        <xdr:cNvPicPr>
          <a:picLocks noChangeAspect="1"/>
        </xdr:cNvPicPr>
      </xdr:nvPicPr>
      <xdr:blipFill>
        <a:blip xmlns:r="http://schemas.openxmlformats.org/officeDocument/2006/relationships" r:embed="rId1"/>
        <a:stretch>
          <a:fillRect/>
        </a:stretch>
      </xdr:blipFill>
      <xdr:spPr>
        <a:xfrm>
          <a:off x="7276887" y="76534"/>
          <a:ext cx="2511544" cy="7426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447675</xdr:colOff>
      <xdr:row>0</xdr:row>
      <xdr:rowOff>95584</xdr:rowOff>
    </xdr:from>
    <xdr:to>
      <xdr:col>6</xdr:col>
      <xdr:colOff>6255</xdr:colOff>
      <xdr:row>3</xdr:row>
      <xdr:rowOff>123825</xdr:rowOff>
    </xdr:to>
    <xdr:pic>
      <xdr:nvPicPr>
        <xdr:cNvPr id="2" name="Picture 1">
          <a:extLst>
            <a:ext uri="{FF2B5EF4-FFF2-40B4-BE49-F238E27FC236}">
              <a16:creationId xmlns:a16="http://schemas.microsoft.com/office/drawing/2014/main" id="{9389FDDE-9FC2-43C7-AE25-295B247D91E0}"/>
            </a:ext>
          </a:extLst>
        </xdr:cNvPr>
        <xdr:cNvPicPr>
          <a:picLocks noChangeAspect="1"/>
        </xdr:cNvPicPr>
      </xdr:nvPicPr>
      <xdr:blipFill>
        <a:blip xmlns:r="http://schemas.openxmlformats.org/officeDocument/2006/relationships" r:embed="rId1"/>
        <a:stretch>
          <a:fillRect/>
        </a:stretch>
      </xdr:blipFill>
      <xdr:spPr>
        <a:xfrm>
          <a:off x="4591050" y="95584"/>
          <a:ext cx="1835055" cy="542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15</xdr:row>
      <xdr:rowOff>47625</xdr:rowOff>
    </xdr:from>
    <xdr:to>
      <xdr:col>6</xdr:col>
      <xdr:colOff>590550</xdr:colOff>
      <xdr:row>42</xdr:row>
      <xdr:rowOff>133350</xdr:rowOff>
    </xdr:to>
    <xdr:graphicFrame macro="">
      <xdr:nvGraphicFramePr>
        <xdr:cNvPr id="5" name="Chart 4">
          <a:extLst>
            <a:ext uri="{FF2B5EF4-FFF2-40B4-BE49-F238E27FC236}">
              <a16:creationId xmlns:a16="http://schemas.microsoft.com/office/drawing/2014/main" id="{1EA71607-DB72-D6FE-EA75-8D9BB334BE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825617</xdr:colOff>
      <xdr:row>0</xdr:row>
      <xdr:rowOff>123825</xdr:rowOff>
    </xdr:from>
    <xdr:to>
      <xdr:col>7</xdr:col>
      <xdr:colOff>9525</xdr:colOff>
      <xdr:row>4</xdr:row>
      <xdr:rowOff>57150</xdr:rowOff>
    </xdr:to>
    <xdr:pic>
      <xdr:nvPicPr>
        <xdr:cNvPr id="3" name="Picture 2">
          <a:extLst>
            <a:ext uri="{FF2B5EF4-FFF2-40B4-BE49-F238E27FC236}">
              <a16:creationId xmlns:a16="http://schemas.microsoft.com/office/drawing/2014/main" id="{9DDE7ED7-3400-4611-ADC3-9557D8DAF8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49967" y="123825"/>
          <a:ext cx="1889008" cy="6096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19051</xdr:colOff>
      <xdr:row>0</xdr:row>
      <xdr:rowOff>86059</xdr:rowOff>
    </xdr:from>
    <xdr:to>
      <xdr:col>21</xdr:col>
      <xdr:colOff>596806</xdr:colOff>
      <xdr:row>3</xdr:row>
      <xdr:rowOff>89554</xdr:rowOff>
    </xdr:to>
    <xdr:pic>
      <xdr:nvPicPr>
        <xdr:cNvPr id="3" name="Picture 2">
          <a:extLst>
            <a:ext uri="{FF2B5EF4-FFF2-40B4-BE49-F238E27FC236}">
              <a16:creationId xmlns:a16="http://schemas.microsoft.com/office/drawing/2014/main" id="{42ED504F-5130-40CE-992E-F5257A6B5BB5}"/>
            </a:ext>
          </a:extLst>
        </xdr:cNvPr>
        <xdr:cNvPicPr>
          <a:picLocks noChangeAspect="1"/>
        </xdr:cNvPicPr>
      </xdr:nvPicPr>
      <xdr:blipFill>
        <a:blip xmlns:r="http://schemas.openxmlformats.org/officeDocument/2006/relationships" r:embed="rId1"/>
        <a:stretch>
          <a:fillRect/>
        </a:stretch>
      </xdr:blipFill>
      <xdr:spPr>
        <a:xfrm>
          <a:off x="12592051" y="86059"/>
          <a:ext cx="2492280" cy="7369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47625</xdr:colOff>
      <xdr:row>0</xdr:row>
      <xdr:rowOff>38100</xdr:rowOff>
    </xdr:from>
    <xdr:to>
      <xdr:col>21</xdr:col>
      <xdr:colOff>625380</xdr:colOff>
      <xdr:row>3</xdr:row>
      <xdr:rowOff>41595</xdr:rowOff>
    </xdr:to>
    <xdr:pic>
      <xdr:nvPicPr>
        <xdr:cNvPr id="4" name="Picture 3">
          <a:extLst>
            <a:ext uri="{FF2B5EF4-FFF2-40B4-BE49-F238E27FC236}">
              <a16:creationId xmlns:a16="http://schemas.microsoft.com/office/drawing/2014/main" id="{99E1E1FF-3ED7-4BCD-8103-F75D666DB314}"/>
            </a:ext>
          </a:extLst>
        </xdr:cNvPr>
        <xdr:cNvPicPr>
          <a:picLocks noChangeAspect="1"/>
        </xdr:cNvPicPr>
      </xdr:nvPicPr>
      <xdr:blipFill>
        <a:blip xmlns:r="http://schemas.openxmlformats.org/officeDocument/2006/relationships" r:embed="rId1"/>
        <a:stretch>
          <a:fillRect/>
        </a:stretch>
      </xdr:blipFill>
      <xdr:spPr>
        <a:xfrm>
          <a:off x="12620625" y="38100"/>
          <a:ext cx="2492280" cy="7369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57150</xdr:colOff>
      <xdr:row>0</xdr:row>
      <xdr:rowOff>85725</xdr:rowOff>
    </xdr:from>
    <xdr:to>
      <xdr:col>21</xdr:col>
      <xdr:colOff>634905</xdr:colOff>
      <xdr:row>3</xdr:row>
      <xdr:rowOff>89220</xdr:rowOff>
    </xdr:to>
    <xdr:pic>
      <xdr:nvPicPr>
        <xdr:cNvPr id="4" name="Picture 3">
          <a:extLst>
            <a:ext uri="{FF2B5EF4-FFF2-40B4-BE49-F238E27FC236}">
              <a16:creationId xmlns:a16="http://schemas.microsoft.com/office/drawing/2014/main" id="{20FC6085-BA1B-417C-92FB-9428467F6A7B}"/>
            </a:ext>
          </a:extLst>
        </xdr:cNvPr>
        <xdr:cNvPicPr>
          <a:picLocks noChangeAspect="1"/>
        </xdr:cNvPicPr>
      </xdr:nvPicPr>
      <xdr:blipFill>
        <a:blip xmlns:r="http://schemas.openxmlformats.org/officeDocument/2006/relationships" r:embed="rId1"/>
        <a:stretch>
          <a:fillRect/>
        </a:stretch>
      </xdr:blipFill>
      <xdr:spPr>
        <a:xfrm>
          <a:off x="12630150" y="85725"/>
          <a:ext cx="2492280" cy="7369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57150</xdr:colOff>
      <xdr:row>0</xdr:row>
      <xdr:rowOff>66675</xdr:rowOff>
    </xdr:from>
    <xdr:to>
      <xdr:col>22</xdr:col>
      <xdr:colOff>634905</xdr:colOff>
      <xdr:row>3</xdr:row>
      <xdr:rowOff>70170</xdr:rowOff>
    </xdr:to>
    <xdr:pic>
      <xdr:nvPicPr>
        <xdr:cNvPr id="3" name="Picture 2">
          <a:extLst>
            <a:ext uri="{FF2B5EF4-FFF2-40B4-BE49-F238E27FC236}">
              <a16:creationId xmlns:a16="http://schemas.microsoft.com/office/drawing/2014/main" id="{2A00785E-652B-416C-BA41-ACE249CB3A12}"/>
            </a:ext>
          </a:extLst>
        </xdr:cNvPr>
        <xdr:cNvPicPr>
          <a:picLocks noChangeAspect="1"/>
        </xdr:cNvPicPr>
      </xdr:nvPicPr>
      <xdr:blipFill>
        <a:blip xmlns:r="http://schemas.openxmlformats.org/officeDocument/2006/relationships" r:embed="rId1"/>
        <a:stretch>
          <a:fillRect/>
        </a:stretch>
      </xdr:blipFill>
      <xdr:spPr>
        <a:xfrm>
          <a:off x="13268325" y="66675"/>
          <a:ext cx="2492280" cy="7369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scotcourts.gov.uk/courts-and-tribunals/the-accountant-of-court/enforcement-administrators/"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87DBC-F9CF-425C-BAB6-7BA73C6123FD}">
  <dimension ref="A1"/>
  <sheetViews>
    <sheetView workbookViewId="0">
      <selection activeCell="E21" sqref="E21"/>
    </sheetView>
  </sheetViews>
  <sheetFormatPr defaultRowHeight="12.75" x14ac:dyDescent="0.2"/>
  <sheetData/>
  <sheetProtection algorithmName="SHA-512" hashValue="+hXpaBH7GtBaldnvEYuW5/+5Z6/hRgzRJPdc3dowbyKn+5b3g/ccv35YXBvR1DzWh91MinP1nuCQzX90GrskQw==" saltValue="BSUs+qpMYZR7gfxgEQpc6w=="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C73AE-7BF3-420C-B5C9-F0D2CB211409}">
  <sheetPr codeName="Sheet10"/>
  <dimension ref="A1:W22"/>
  <sheetViews>
    <sheetView showGridLines="0" zoomScaleNormal="100" workbookViewId="0">
      <selection activeCell="C4" sqref="C4:D4"/>
    </sheetView>
  </sheetViews>
  <sheetFormatPr defaultRowHeight="12.75" x14ac:dyDescent="0.2"/>
  <cols>
    <col min="1" max="1" width="2.7109375" style="190" customWidth="1"/>
    <col min="2" max="2" width="30.7109375" style="190" customWidth="1"/>
    <col min="3" max="23" width="9.5703125" style="190" customWidth="1"/>
    <col min="24" max="16384" width="9.140625" style="190"/>
  </cols>
  <sheetData>
    <row r="1" spans="1:23" s="40" customFormat="1" x14ac:dyDescent="0.2">
      <c r="B1" s="204" t="s">
        <v>54</v>
      </c>
      <c r="G1" s="205"/>
    </row>
    <row r="2" spans="1:23" s="40" customFormat="1" ht="15.75" x14ac:dyDescent="0.2">
      <c r="B2" s="348" t="s">
        <v>404</v>
      </c>
      <c r="C2" s="348"/>
      <c r="D2" s="348"/>
      <c r="G2" s="205"/>
    </row>
    <row r="3" spans="1:23" s="40" customFormat="1" ht="24.95" customHeight="1" x14ac:dyDescent="0.2">
      <c r="B3" s="326" t="s">
        <v>375</v>
      </c>
      <c r="C3" s="326"/>
      <c r="D3" s="326"/>
      <c r="G3" s="205"/>
    </row>
    <row r="4" spans="1:23" s="40" customFormat="1" ht="15" x14ac:dyDescent="0.2">
      <c r="B4" s="265" t="s">
        <v>371</v>
      </c>
      <c r="C4" s="349">
        <v>46204</v>
      </c>
      <c r="D4" s="349"/>
      <c r="G4" s="205"/>
    </row>
    <row r="5" spans="1:23" x14ac:dyDescent="0.2">
      <c r="A5" s="40"/>
      <c r="M5" s="40"/>
      <c r="N5" s="40"/>
      <c r="O5" s="40"/>
      <c r="P5" s="40"/>
      <c r="Q5" s="40"/>
      <c r="R5" s="40"/>
      <c r="S5" s="40"/>
      <c r="T5" s="40"/>
      <c r="U5" s="40"/>
      <c r="V5" s="40"/>
      <c r="W5" s="40"/>
    </row>
    <row r="6" spans="1:23" x14ac:dyDescent="0.2">
      <c r="A6" s="40"/>
      <c r="B6" s="346" t="str">
        <f>"Victim Surcharges Imposed between April 2021 and "&amp;TEXT(EDATE(C4,-4),"Mmmm yyyy")</f>
        <v>Victim Surcharges Imposed between April 2021 and March 2026</v>
      </c>
      <c r="C6" s="343" t="s">
        <v>297</v>
      </c>
      <c r="D6" s="344"/>
      <c r="E6" s="344"/>
      <c r="F6" s="344"/>
      <c r="G6" s="344"/>
      <c r="H6" s="344"/>
      <c r="I6" s="344"/>
      <c r="J6" s="344"/>
      <c r="K6" s="344"/>
      <c r="L6" s="345"/>
      <c r="M6" s="343" t="s">
        <v>402</v>
      </c>
      <c r="N6" s="344"/>
      <c r="O6" s="344"/>
      <c r="P6" s="344"/>
      <c r="Q6" s="344"/>
      <c r="R6" s="344"/>
      <c r="S6" s="344"/>
      <c r="T6" s="344"/>
      <c r="U6" s="344"/>
      <c r="V6" s="344"/>
      <c r="W6" s="345"/>
    </row>
    <row r="7" spans="1:23" ht="51" x14ac:dyDescent="0.2">
      <c r="A7" s="40"/>
      <c r="B7" s="347"/>
      <c r="C7" s="156" t="s">
        <v>377</v>
      </c>
      <c r="D7" s="156" t="s">
        <v>378</v>
      </c>
      <c r="E7" s="156" t="s">
        <v>379</v>
      </c>
      <c r="F7" s="156" t="s">
        <v>380</v>
      </c>
      <c r="G7" s="157" t="s">
        <v>381</v>
      </c>
      <c r="H7" s="157" t="s">
        <v>382</v>
      </c>
      <c r="I7" s="157" t="s">
        <v>383</v>
      </c>
      <c r="J7" s="156" t="s">
        <v>384</v>
      </c>
      <c r="K7" s="157" t="s">
        <v>385</v>
      </c>
      <c r="L7" s="157" t="s">
        <v>403</v>
      </c>
      <c r="M7" s="156" t="s">
        <v>386</v>
      </c>
      <c r="N7" s="156" t="s">
        <v>387</v>
      </c>
      <c r="O7" s="156" t="s">
        <v>388</v>
      </c>
      <c r="P7" s="156" t="s">
        <v>366</v>
      </c>
      <c r="Q7" s="157" t="s">
        <v>2</v>
      </c>
      <c r="R7" s="157" t="s">
        <v>389</v>
      </c>
      <c r="S7" s="157" t="s">
        <v>3</v>
      </c>
      <c r="T7" s="156" t="s">
        <v>390</v>
      </c>
      <c r="U7" s="157" t="s">
        <v>4</v>
      </c>
      <c r="V7" s="156" t="s">
        <v>393</v>
      </c>
      <c r="W7" s="157" t="s">
        <v>5</v>
      </c>
    </row>
    <row r="8" spans="1:23" x14ac:dyDescent="0.2">
      <c r="A8" s="40"/>
      <c r="B8" s="158"/>
      <c r="C8" s="159"/>
      <c r="D8" s="160"/>
      <c r="E8" s="160"/>
      <c r="F8" s="161"/>
      <c r="G8" s="160"/>
      <c r="H8" s="160"/>
      <c r="I8" s="160"/>
      <c r="J8" s="160"/>
      <c r="K8" s="160"/>
      <c r="L8" s="162"/>
      <c r="M8" s="160"/>
      <c r="N8" s="160"/>
      <c r="O8" s="160"/>
      <c r="P8" s="160"/>
      <c r="Q8" s="160"/>
      <c r="R8" s="160"/>
      <c r="S8" s="160"/>
      <c r="T8" s="160"/>
      <c r="U8" s="160"/>
      <c r="V8" s="160"/>
      <c r="W8" s="162"/>
    </row>
    <row r="9" spans="1:23" x14ac:dyDescent="0.2">
      <c r="A9" s="40"/>
      <c r="B9" s="163" t="s">
        <v>436</v>
      </c>
      <c r="C9" s="136">
        <f>SUM(C13,C15,C17)</f>
        <v>2084.1899900000003</v>
      </c>
      <c r="D9" s="136">
        <f t="shared" ref="D9:V9" si="0">SUM(D13,D15,D17)</f>
        <v>69.999769999999998</v>
      </c>
      <c r="E9" s="136">
        <f t="shared" si="0"/>
        <v>2014.1902200000002</v>
      </c>
      <c r="F9" s="136">
        <f t="shared" si="0"/>
        <v>1804.5343399999999</v>
      </c>
      <c r="G9" s="137">
        <f t="shared" ref="G9" si="1">IFERROR(F9/E9,0)</f>
        <v>0.89591058584327743</v>
      </c>
      <c r="H9" s="136">
        <f t="shared" si="0"/>
        <v>98.594040000000035</v>
      </c>
      <c r="I9" s="137">
        <f t="shared" ref="I9" si="2">IFERROR(H9/E9,0)</f>
        <v>4.8949716377830507E-2</v>
      </c>
      <c r="J9" s="136">
        <f t="shared" si="0"/>
        <v>111.06183999999999</v>
      </c>
      <c r="K9" s="137">
        <f t="shared" ref="K9" si="3">IFERROR(J9/E9,0)</f>
        <v>5.5139697778891994E-2</v>
      </c>
      <c r="L9" s="138">
        <f t="shared" ref="L9" si="4">IFERROR((H9+F9)/E9,0)</f>
        <v>0.94486030222110784</v>
      </c>
      <c r="M9" s="136">
        <f>SUM(M13,M15,M17)</f>
        <v>82753</v>
      </c>
      <c r="N9" s="136">
        <f t="shared" si="0"/>
        <v>3453</v>
      </c>
      <c r="O9" s="136">
        <f t="shared" si="0"/>
        <v>79300</v>
      </c>
      <c r="P9" s="136">
        <f t="shared" si="0"/>
        <v>69863</v>
      </c>
      <c r="Q9" s="137">
        <f t="shared" ref="Q9" si="5">IFERROR(P9/O9,0)</f>
        <v>0.88099621689785623</v>
      </c>
      <c r="R9" s="136">
        <f t="shared" si="0"/>
        <v>4644</v>
      </c>
      <c r="S9" s="137">
        <f t="shared" ref="S9" si="6">IFERROR(R9/O9,0)</f>
        <v>5.8562421185372006E-2</v>
      </c>
      <c r="T9" s="136">
        <f t="shared" si="0"/>
        <v>199</v>
      </c>
      <c r="U9" s="139">
        <f t="shared" ref="U9" si="7">IFERROR(T9/O9,0)</f>
        <v>2.5094577553593949E-3</v>
      </c>
      <c r="V9" s="136">
        <f t="shared" si="0"/>
        <v>4594</v>
      </c>
      <c r="W9" s="138">
        <f t="shared" ref="W9" si="8">IFERROR(V9/O9,0)</f>
        <v>5.7931904161412355E-2</v>
      </c>
    </row>
    <row r="10" spans="1:23" x14ac:dyDescent="0.2">
      <c r="A10" s="40"/>
      <c r="B10" s="164"/>
      <c r="C10" s="140"/>
      <c r="D10" s="141"/>
      <c r="E10" s="141"/>
      <c r="F10" s="142"/>
      <c r="G10" s="143"/>
      <c r="H10" s="141"/>
      <c r="I10" s="143"/>
      <c r="J10" s="141"/>
      <c r="K10" s="143"/>
      <c r="L10" s="144"/>
      <c r="M10" s="141"/>
      <c r="N10" s="141"/>
      <c r="O10" s="141"/>
      <c r="P10" s="141"/>
      <c r="Q10" s="143"/>
      <c r="R10" s="141"/>
      <c r="S10" s="143"/>
      <c r="T10" s="141"/>
      <c r="U10" s="145"/>
      <c r="V10" s="141"/>
      <c r="W10" s="144"/>
    </row>
    <row r="11" spans="1:23" x14ac:dyDescent="0.2">
      <c r="A11" s="40"/>
      <c r="B11" s="165" t="s">
        <v>437</v>
      </c>
      <c r="C11" s="146" cm="1">
        <f t="array" ref="C11">(SUMPRODUCT(('Raw Data'!$BL$2:$BL$6289=RIGHT(B11,7))*('Raw Data'!$P$2:$P$6289="SC VSUR")*('Raw Data'!$J$2:$J$6289=$C$4)*('Raw Data'!$S$2:$S$6289))+
SUMPRODUCT(('Raw Data'!$BL$2:$BL$6289=RIGHT(B11,7))*('Raw Data'!$P$2:$P$6289="JP VSUR")*('Raw Data'!$J$2:$J$6289=$C$4)*('Raw Data'!$S$2:$S$6289)))/1000</f>
        <v>775.56500000000005</v>
      </c>
      <c r="D11" s="147" cm="1">
        <f t="array" ref="D11">(SUMPRODUCT(('Raw Data'!$BL$2:$BL$6289=RIGHT(B11,7))*('Raw Data'!$P$2:$P$6289="SC VSUR")*('Raw Data'!$J$2:$J$6289=$C$4)*('Raw Data'!$T$2:$T$6289)+('Raw Data'!$BL$2:$BL$6289=RIGHT(B11,7))*('Raw Data'!$P$2:$P$6289="JP VSUR")*('Raw Data'!$J$2:$J$6289=$C$4)*('Raw Data'!$T$2:$T$6289)))/1000</f>
        <v>13.824999999999999</v>
      </c>
      <c r="E11" s="147">
        <f>C11-D11</f>
        <v>761.74</v>
      </c>
      <c r="F11" s="147" cm="1">
        <f t="array" ref="F11">(SUMPRODUCT(('Raw Data'!$BL$2:$BL$6289=RIGHT(B11,7))*('Raw Data'!$P$2:$P$6289="JP VSUR")*('Raw Data'!$J$2:$J$6289=$C$4)*('Raw Data'!$AA$2:$AA$6289))+SUMPRODUCT(('Raw Data'!$BL$2:$BL$6289=RIGHT(B11,7))*('Raw Data'!$P$2:$P$6289="SC VSUR")*('Raw Data'!$J$2:$J$6289=$C$4)*('Raw Data'!$AA$2:$AA$6289)))/1000</f>
        <v>620.80436999999995</v>
      </c>
      <c r="G11" s="148">
        <f>IFERROR(F11/E11,0)</f>
        <v>0.81498197547719686</v>
      </c>
      <c r="H11" s="147">
        <f>E11-F11-J11</f>
        <v>51.65081000000005</v>
      </c>
      <c r="I11" s="148">
        <f>IFERROR(H11/E11,0)</f>
        <v>6.7806351248457547E-2</v>
      </c>
      <c r="J11" s="147" cm="1">
        <f t="array" ref="J11">(SUMPRODUCT(('Raw Data'!$BL$2:$BL$6289=RIGHT(B11,7))*('Raw Data'!$P$2:$P$6289="SC VSUR")*('Raw Data'!$J$2:$J$6289=$C$4)*('Raw Data'!$W$2:$W$6289))+
SUMPRODUCT(('Raw Data'!$BL$2:$BL$6289=RIGHT(B11,7))*('Raw Data'!$P$2:$P$6289="JP VSUR")*('Raw Data'!$J$2:$J$6289=$C$4)*('Raw Data'!$W$2:$W$6289)))/1000</f>
        <v>89.284820000000011</v>
      </c>
      <c r="K11" s="148">
        <f>IFERROR(J11/E11,0)</f>
        <v>0.11721167327434559</v>
      </c>
      <c r="L11" s="148">
        <f>IFERROR((H11+F11)/E11,0)</f>
        <v>0.88278832672565444</v>
      </c>
      <c r="M11" s="146" cm="1">
        <f t="array" ref="M11">SUMPRODUCT(('Raw Data'!$BL$2:$BL$6289=RIGHT(B11,7))*('Raw Data'!$P$2:$P$6289="SC VSUR")*('Raw Data'!$J$2:$J$6289=$C$4)*('Raw Data'!$R$2:$R$6289))+SUMPRODUCT(('Raw Data'!$BL$2:$BL$6289=RIGHT(B11,7))*('Raw Data'!$P$2:$P$6289="JP VSUR")*('Raw Data'!$J$2:$J$6289=$C$4)*('Raw Data'!$R$2:$R$6289))</f>
        <v>24638</v>
      </c>
      <c r="N11" s="147" cm="1">
        <f t="array" ref="N11">SUMPRODUCT(('Raw Data'!$BL$2:$BL$6289=RIGHT(B11,7))*('Raw Data'!$P$2:$P$6289="SC VSUR")*('Raw Data'!$J$2:$J$6289=$C$4)*('Raw Data'!$AH$2:$AH$6289))+
SUMPRODUCT(('Raw Data'!$BL$2:$BL$6289=RIGHT(B11,7))*('Raw Data'!$P$2:$P$6289="JP VSUR")*('Raw Data'!$J$2:$J$6289=$C$4)*('Raw Data'!$AH$2:$AH$6289))+
SUMPRODUCT(('Raw Data'!$BL$2:$BL$6289=RIGHT(B11,7))*('Raw Data'!$P$2:$P$6289="SC VSUR")*('Raw Data'!$J$2:$J$6289=$C$4)*('Raw Data'!$BH$2:$BH$6289))+
SUMPRODUCT(('Raw Data'!$BL$2:$BL$6289=RIGHT(B11,7))*('Raw Data'!$P$2:$P$6289="JP VSUR")*('Raw Data'!$J$2:$J$6289=$C$4)*('Raw Data'!$BH$2:$BH$6289))</f>
        <v>614</v>
      </c>
      <c r="O11" s="147">
        <f>M11-N11</f>
        <v>24024</v>
      </c>
      <c r="P11" s="147" cm="1">
        <f t="array" ref="P11">SUMPRODUCT(('Raw Data'!$BL$2:$BL$6289=RIGHT(B11,7))*('Raw Data'!$P$2:$P$6289="SC VSUR")*('Raw Data'!$J$2:$J$6289=$C$4)*('Raw Data'!$AF$2:$AF$6289))+SUMPRODUCT(('Raw Data'!$BL$2:$BL$6289=RIGHT(B11,7))*('Raw Data'!$P$2:$P$6289="JP VSUR")*('Raw Data'!$J$2:$J$6289=$C$4)*('Raw Data'!$AF$2:$AF$6289))</f>
        <v>17431</v>
      </c>
      <c r="Q11" s="148">
        <f>IFERROR(P11/O11,0)</f>
        <v>0.7255661005661006</v>
      </c>
      <c r="R11" s="147">
        <f>O11-P11-T11-V11</f>
        <v>2163</v>
      </c>
      <c r="S11" s="148">
        <f>IFERROR(R11/O11,0)</f>
        <v>9.0034965034965039E-2</v>
      </c>
      <c r="T11" s="147" cm="1">
        <f t="array" ref="T11">SUMPRODUCT(('Raw Data'!$BL$2:$BL$6289=RIGHT(B11,7))*('Raw Data'!$P$2:$P$6289="SC VSUR")*('Raw Data'!$J$2:$J$6289=$C$4)*('Raw Data'!$AE$2:$AE$6289))+SUMPRODUCT(('Raw Data'!$BL$2:$BL$6289=RIGHT(B11,7))*('Raw Data'!$P$2:$P$6289="JP VSUR")*('Raw Data'!$J$2:$J$6289=$C$4)*('Raw Data'!$AE$2:$AE$6289))</f>
        <v>69</v>
      </c>
      <c r="U11" s="149">
        <f>IFERROR(T11/O11,0)</f>
        <v>2.872127872127872E-3</v>
      </c>
      <c r="V11" s="147" cm="1">
        <f t="array" ref="V11">SUMPRODUCT(('Raw Data'!$BL$2:$BL$6289=RIGHT(B11,7))*('Raw Data'!$P$2:$P$6289="SC VSUR")*('Raw Data'!$J$2:$J$6289=$C$4)*('Raw Data'!$AD$2:$AD$6289))+SUMPRODUCT(('Raw Data'!$BL$2:$BL$6289=RIGHT(B11,7))*('Raw Data'!$P$2:$P$6289="JP VSUR")*('Raw Data'!$J$2:$J$6289=$C$4)*('Raw Data'!$AD$2:$AD$6289))</f>
        <v>4361</v>
      </c>
      <c r="W11" s="150">
        <f>IFERROR(V11/O11,0)</f>
        <v>0.18152680652680653</v>
      </c>
    </row>
    <row r="12" spans="1:23" x14ac:dyDescent="0.2">
      <c r="A12" s="40"/>
      <c r="B12" s="165"/>
      <c r="C12" s="146"/>
      <c r="D12" s="147"/>
      <c r="E12" s="147"/>
      <c r="F12" s="147"/>
      <c r="G12" s="148"/>
      <c r="H12" s="147"/>
      <c r="I12" s="148"/>
      <c r="J12" s="147"/>
      <c r="K12" s="148"/>
      <c r="L12" s="148"/>
      <c r="M12" s="146"/>
      <c r="N12" s="147"/>
      <c r="O12" s="147"/>
      <c r="P12" s="147"/>
      <c r="Q12" s="148"/>
      <c r="R12" s="147"/>
      <c r="S12" s="148"/>
      <c r="T12" s="147"/>
      <c r="U12" s="149"/>
      <c r="V12" s="147"/>
      <c r="W12" s="150"/>
    </row>
    <row r="13" spans="1:23" x14ac:dyDescent="0.2">
      <c r="A13" s="40"/>
      <c r="B13" s="165" t="s">
        <v>261</v>
      </c>
      <c r="C13" s="146" cm="1">
        <f t="array" ref="C13">(SUMPRODUCT(('Raw Data'!$BL$2:$BL$6289=RIGHT(B13,7))*('Raw Data'!$P$2:$P$6289="SC VSUR")*('Raw Data'!$J$2:$J$6289=$C$4)*('Raw Data'!$S$2:$S$6289))+
SUMPRODUCT(('Raw Data'!$BL$2:$BL$6289=RIGHT(B13,7))*('Raw Data'!$P$2:$P$6289="JP VSUR")*('Raw Data'!$J$2:$J$6289=$C$4)*('Raw Data'!$S$2:$S$6289)))/1000</f>
        <v>824.88499000000002</v>
      </c>
      <c r="D13" s="147" cm="1">
        <f t="array" ref="D13">(SUMPRODUCT(('Raw Data'!$BL$2:$BL$6289=RIGHT(B13,7))*('Raw Data'!$P$2:$P$6289="SC VSUR")*('Raw Data'!$J$2:$J$6289=$C$4)*('Raw Data'!$T$2:$T$6289)+('Raw Data'!$BL$2:$BL$6289=RIGHT(B13,7))*('Raw Data'!$P$2:$P$6289="JP VSUR")*('Raw Data'!$J$2:$J$6289=$C$4)*('Raw Data'!$T$2:$T$6289)))/1000</f>
        <v>21.309750000000001</v>
      </c>
      <c r="E13" s="147">
        <f t="shared" ref="E13" si="9">C13-D13</f>
        <v>803.57524000000001</v>
      </c>
      <c r="F13" s="147" cm="1">
        <f t="array" ref="F13">(SUMPRODUCT(('Raw Data'!$BL$2:$BL$6289=RIGHT(B13,7))*('Raw Data'!$P$2:$P$6289="JP VSUR")*('Raw Data'!$J$2:$J$6289=$C$4)*('Raw Data'!$AA$2:$AA$6289))+SUMPRODUCT(('Raw Data'!$BL$2:$BL$6289=RIGHT(B13,7))*('Raw Data'!$P$2:$P$6289="SC VSUR")*('Raw Data'!$J$2:$J$6289=$C$4)*('Raw Data'!$AA$2:$AA$6289)))/1000</f>
        <v>690.32381999999996</v>
      </c>
      <c r="G13" s="148">
        <f t="shared" ref="G13" si="10">IFERROR(F13/E13,0)</f>
        <v>0.85906556802322576</v>
      </c>
      <c r="H13" s="147">
        <f>E13-F13-J13</f>
        <v>57.030560000000044</v>
      </c>
      <c r="I13" s="148">
        <f t="shared" ref="I13" si="11">IFERROR(H13/E13,0)</f>
        <v>7.0971026932089204E-2</v>
      </c>
      <c r="J13" s="147" cm="1">
        <f t="array" ref="J13">(SUMPRODUCT(('Raw Data'!$BL$2:$BL$6289=RIGHT(B13,7))*('Raw Data'!$P$2:$P$6289="SC VSUR")*('Raw Data'!$J$2:$J$6289=$C$4)*('Raw Data'!$W$2:$W$6289))+
SUMPRODUCT(('Raw Data'!$BL$2:$BL$6289=RIGHT(B13,7))*('Raw Data'!$P$2:$P$6289="JP VSUR")*('Raw Data'!$J$2:$J$6289=$C$4)*('Raw Data'!$W$2:$W$6289)))/1000</f>
        <v>56.220860000000009</v>
      </c>
      <c r="K13" s="148">
        <f t="shared" ref="K13" si="12">IFERROR(J13/E13,0)</f>
        <v>6.9963405044685067E-2</v>
      </c>
      <c r="L13" s="148">
        <f t="shared" ref="L13" si="13">IFERROR((H13+F13)/E13,0)</f>
        <v>0.93003659495531488</v>
      </c>
      <c r="M13" s="146" cm="1">
        <f t="array" ref="M13">SUMPRODUCT(('Raw Data'!$BL$2:$BL$6289=RIGHT(B13,7))*('Raw Data'!$P$2:$P$6289="SC VSUR")*('Raw Data'!$J$2:$J$6289=$C$4)*('Raw Data'!$R$2:$R$6289))+SUMPRODUCT(('Raw Data'!$BL$2:$BL$6289=RIGHT(B13,7))*('Raw Data'!$P$2:$P$6289="JP VSUR")*('Raw Data'!$J$2:$J$6289=$C$4)*('Raw Data'!$R$2:$R$6289))</f>
        <v>28327</v>
      </c>
      <c r="N13" s="147" cm="1">
        <f t="array" ref="N13">SUMPRODUCT(('Raw Data'!$BL$2:$BL$6289=RIGHT(B13,7))*('Raw Data'!$P$2:$P$6289="SC VSUR")*('Raw Data'!$J$2:$J$6289=$C$4)*('Raw Data'!$AH$2:$AH$6289))+
SUMPRODUCT(('Raw Data'!$BL$2:$BL$6289=RIGHT(B13,7))*('Raw Data'!$P$2:$P$6289="JP VSUR")*('Raw Data'!$J$2:$J$6289=$C$4)*('Raw Data'!$AH$2:$AH$6289))+
SUMPRODUCT(('Raw Data'!$BL$2:$BL$6289=RIGHT(B13,7))*('Raw Data'!$P$2:$P$6289="SC VSUR")*('Raw Data'!$J$2:$J$6289=$C$4)*('Raw Data'!$BH$2:$BH$6289))+
SUMPRODUCT(('Raw Data'!$BL$2:$BL$6289=RIGHT(B13,7))*('Raw Data'!$P$2:$P$6289="JP VSUR")*('Raw Data'!$J$2:$J$6289=$C$4)*('Raw Data'!$BH$2:$BH$6289))</f>
        <v>1023</v>
      </c>
      <c r="O13" s="147">
        <f>M13-N13</f>
        <v>27304</v>
      </c>
      <c r="P13" s="147" cm="1">
        <f t="array" ref="P13">SUMPRODUCT(('Raw Data'!$BL$2:$BL$6289=RIGHT(B13,7))*('Raw Data'!$P$2:$P$6289="SC VSUR")*('Raw Data'!$J$2:$J$6289=$C$4)*('Raw Data'!$AF$2:$AF$6289))+SUMPRODUCT(('Raw Data'!$BL$2:$BL$6289=RIGHT(B13,7))*('Raw Data'!$P$2:$P$6289="JP VSUR")*('Raw Data'!$J$2:$J$6289=$C$4)*('Raw Data'!$AF$2:$AF$6289))</f>
        <v>22793</v>
      </c>
      <c r="Q13" s="148">
        <f t="shared" ref="Q13" si="14">IFERROR(P13/O13,0)</f>
        <v>0.83478611192499264</v>
      </c>
      <c r="R13" s="147">
        <f t="shared" ref="R13" si="15">O13-P13-T13-V13</f>
        <v>2266</v>
      </c>
      <c r="S13" s="148">
        <f t="shared" ref="S13" si="16">IFERROR(R13/O13,0)</f>
        <v>8.2991503076472309E-2</v>
      </c>
      <c r="T13" s="147" cm="1">
        <f t="array" ref="T13">SUMPRODUCT(('Raw Data'!$BL$2:$BL$6289=RIGHT(B13,7))*('Raw Data'!$P$2:$P$6289="SC VSUR")*('Raw Data'!$J$2:$J$6289=$C$4)*('Raw Data'!$AE$2:$AE$6289))+SUMPRODUCT(('Raw Data'!$BL$2:$BL$6289=RIGHT(B13,7))*('Raw Data'!$P$2:$P$6289="JP VSUR")*('Raw Data'!$J$2:$J$6289=$C$4)*('Raw Data'!$AE$2:$AE$6289))</f>
        <v>92</v>
      </c>
      <c r="U13" s="149">
        <f t="shared" ref="U13" si="17">IFERROR(T13/O13,0)</f>
        <v>3.3694696747729271E-3</v>
      </c>
      <c r="V13" s="147" cm="1">
        <f t="array" ref="V13">SUMPRODUCT(('Raw Data'!$BL$2:$BL$6289=RIGHT(B13,7))*('Raw Data'!$P$2:$P$6289="SC VSUR")*('Raw Data'!$J$2:$J$6289=$C$4)*('Raw Data'!$AD$2:$AD$6289))+SUMPRODUCT(('Raw Data'!$BL$2:$BL$6289=RIGHT(B13,7))*('Raw Data'!$P$2:$P$6289="JP VSUR")*('Raw Data'!$J$2:$J$6289=$C$4)*('Raw Data'!$AD$2:$AD$6289))</f>
        <v>2153</v>
      </c>
      <c r="W13" s="150">
        <f t="shared" ref="W13" si="18">IFERROR(V13/O13,0)</f>
        <v>7.8852915323762082E-2</v>
      </c>
    </row>
    <row r="14" spans="1:23" x14ac:dyDescent="0.2">
      <c r="A14" s="40"/>
      <c r="B14" s="165"/>
      <c r="C14" s="146"/>
      <c r="D14" s="147"/>
      <c r="E14" s="147"/>
      <c r="F14" s="147"/>
      <c r="G14" s="148"/>
      <c r="H14" s="147"/>
      <c r="I14" s="148"/>
      <c r="J14" s="147"/>
      <c r="K14" s="148"/>
      <c r="L14" s="148"/>
      <c r="M14" s="146"/>
      <c r="N14" s="147"/>
      <c r="O14" s="147"/>
      <c r="P14" s="147"/>
      <c r="Q14" s="148"/>
      <c r="R14" s="147"/>
      <c r="S14" s="148"/>
      <c r="T14" s="147"/>
      <c r="U14" s="149"/>
      <c r="V14" s="147"/>
      <c r="W14" s="150"/>
    </row>
    <row r="15" spans="1:23" x14ac:dyDescent="0.2">
      <c r="A15" s="40"/>
      <c r="B15" s="165" t="s">
        <v>260</v>
      </c>
      <c r="C15" s="146" cm="1">
        <f t="array" ref="C15">(SUMPRODUCT(('Raw Data'!$BL$2:$BL$6289=RIGHT(B15,7))*('Raw Data'!$P$2:$P$6289="SC VSUR")*('Raw Data'!$J$2:$J$6289=$C$4)*('Raw Data'!$S$2:$S$6289))+
SUMPRODUCT(('Raw Data'!$BL$2:$BL$6289=RIGHT(B15,7))*('Raw Data'!$P$2:$P$6289="JP VSUR")*('Raw Data'!$J$2:$J$6289=$C$4)*('Raw Data'!$S$2:$S$6289)))/1000</f>
        <v>672.07</v>
      </c>
      <c r="D15" s="147" cm="1">
        <f t="array" ref="D15">(SUMPRODUCT(('Raw Data'!$BL$2:$BL$6289=RIGHT(B15,7))*('Raw Data'!$P$2:$P$6289="SC VSUR")*('Raw Data'!$J$2:$J$6289=$C$4)*('Raw Data'!$T$2:$T$6289)+('Raw Data'!$BL$2:$BL$6289=RIGHT(B15,7))*('Raw Data'!$P$2:$P$6289="JP VSUR")*('Raw Data'!$J$2:$J$6289=$C$4)*('Raw Data'!$T$2:$T$6289)))/1000</f>
        <v>23.653939999999999</v>
      </c>
      <c r="E15" s="147">
        <f t="shared" ref="E15" si="19">C15-D15</f>
        <v>648.41606000000002</v>
      </c>
      <c r="F15" s="147" cm="1">
        <f t="array" ref="F15">(SUMPRODUCT(('Raw Data'!$BL$2:$BL$6289=RIGHT(B15,7))*('Raw Data'!$P$2:$P$6289="JP VSUR")*('Raw Data'!$J$2:$J$6289=$C$4)*('Raw Data'!$AA$2:$AA$6289))+SUMPRODUCT(('Raw Data'!$BL$2:$BL$6289=RIGHT(B15,7))*('Raw Data'!$P$2:$P$6289="SC VSUR")*('Raw Data'!$J$2:$J$6289=$C$4)*('Raw Data'!$AA$2:$AA$6289)))/1000</f>
        <v>593.23352</v>
      </c>
      <c r="G15" s="148">
        <f t="shared" ref="G15" si="20">IFERROR(F15/E15,0)</f>
        <v>0.9148964015481047</v>
      </c>
      <c r="H15" s="147">
        <f t="shared" ref="H15" si="21">E15-F15-J15</f>
        <v>23.572730000000021</v>
      </c>
      <c r="I15" s="148">
        <f t="shared" ref="I15" si="22">IFERROR(H15/E15,0)</f>
        <v>3.6354327806131174E-2</v>
      </c>
      <c r="J15" s="147" cm="1">
        <f t="array" ref="J15">(SUMPRODUCT(('Raw Data'!$BL$2:$BL$6289=RIGHT(B15,7))*('Raw Data'!$P$2:$P$6289="SC VSUR")*('Raw Data'!$J$2:$J$6289=$C$4)*('Raw Data'!$W$2:$W$6289))+
SUMPRODUCT(('Raw Data'!$BL$2:$BL$6289=RIGHT(B15,7))*('Raw Data'!$P$2:$P$6289="JP VSUR")*('Raw Data'!$J$2:$J$6289=$C$4)*('Raw Data'!$W$2:$W$6289)))/1000</f>
        <v>31.609809999999996</v>
      </c>
      <c r="K15" s="148">
        <f t="shared" ref="K15" si="23">IFERROR(J15/E15,0)</f>
        <v>4.8749270645764071E-2</v>
      </c>
      <c r="L15" s="148">
        <f t="shared" ref="L15" si="24">IFERROR((H15+F15)/E15,0)</f>
        <v>0.95125072935423582</v>
      </c>
      <c r="M15" s="146" cm="1">
        <f t="array" ref="M15">SUMPRODUCT(('Raw Data'!$BL$2:$BL$6289=RIGHT(B15,7))*('Raw Data'!$P$2:$P$6289="SC VSUR")*('Raw Data'!$J$2:$J$6289=$C$4)*('Raw Data'!$R$2:$R$6289))+SUMPRODUCT(('Raw Data'!$BL$2:$BL$6289=RIGHT(B15,7))*('Raw Data'!$P$2:$P$6289="JP VSUR")*('Raw Data'!$J$2:$J$6289=$C$4)*('Raw Data'!$R$2:$R$6289))</f>
        <v>24893</v>
      </c>
      <c r="N15" s="147" cm="1">
        <f t="array" ref="N15">SUMPRODUCT(('Raw Data'!$BL$2:$BL$6289=RIGHT(B15,7))*('Raw Data'!$P$2:$P$6289="SC VSUR")*('Raw Data'!$J$2:$J$6289=$C$4)*('Raw Data'!$AH$2:$AH$6289))+
SUMPRODUCT(('Raw Data'!$BL$2:$BL$6289=RIGHT(B15,7))*('Raw Data'!$P$2:$P$6289="JP VSUR")*('Raw Data'!$J$2:$J$6289=$C$4)*('Raw Data'!$AH$2:$AH$6289))+
SUMPRODUCT(('Raw Data'!$BL$2:$BL$6289=RIGHT(B15,7))*('Raw Data'!$P$2:$P$6289="SC VSUR")*('Raw Data'!$J$2:$J$6289=$C$4)*('Raw Data'!$BH$2:$BH$6289))+
SUMPRODUCT(('Raw Data'!$BL$2:$BL$6289=RIGHT(B15,7))*('Raw Data'!$P$2:$P$6289="JP VSUR")*('Raw Data'!$J$2:$J$6289=$C$4)*('Raw Data'!$BH$2:$BH$6289))</f>
        <v>1129</v>
      </c>
      <c r="O15" s="147">
        <f>M15-N15</f>
        <v>23764</v>
      </c>
      <c r="P15" s="147" cm="1">
        <f t="array" ref="P15">SUMPRODUCT(('Raw Data'!$BL$2:$BL$6289=RIGHT(B15,7))*('Raw Data'!$P$2:$P$6289="SC VSUR")*('Raw Data'!$J$2:$J$6289=$C$4)*('Raw Data'!$AF$2:$AF$6289))+SUMPRODUCT(('Raw Data'!$BL$2:$BL$6289=RIGHT(B15,7))*('Raw Data'!$P$2:$P$6289="JP VSUR")*('Raw Data'!$J$2:$J$6289=$C$4)*('Raw Data'!$AF$2:$AF$6289))</f>
        <v>21065</v>
      </c>
      <c r="Q15" s="148">
        <f t="shared" ref="Q15" si="25">IFERROR(P15/O15,0)</f>
        <v>0.88642484430230606</v>
      </c>
      <c r="R15" s="147">
        <f t="shared" ref="R15" si="26">O15-P15-T15-V15</f>
        <v>1347</v>
      </c>
      <c r="S15" s="148">
        <f t="shared" ref="S15" si="27">IFERROR(R15/O15,0)</f>
        <v>5.668237670425854E-2</v>
      </c>
      <c r="T15" s="147" cm="1">
        <f t="array" ref="T15">SUMPRODUCT(('Raw Data'!$BL$2:$BL$6289=RIGHT(B15,7))*('Raw Data'!$P$2:$P$6289="SC VSUR")*('Raw Data'!$J$2:$J$6289=$C$4)*('Raw Data'!$AE$2:$AE$6289))+SUMPRODUCT(('Raw Data'!$BL$2:$BL$6289=RIGHT(B15,7))*('Raw Data'!$P$2:$P$6289="JP VSUR")*('Raw Data'!$J$2:$J$6289=$C$4)*('Raw Data'!$AE$2:$AE$6289))</f>
        <v>54</v>
      </c>
      <c r="U15" s="149">
        <f t="shared" ref="U15" si="28">IFERROR(T15/O15,0)</f>
        <v>2.2723447231105874E-3</v>
      </c>
      <c r="V15" s="147" cm="1">
        <f t="array" ref="V15">SUMPRODUCT(('Raw Data'!$BL$2:$BL$6289=RIGHT(B15,7))*('Raw Data'!$P$2:$P$6289="SC VSUR")*('Raw Data'!$J$2:$J$6289=$C$4)*('Raw Data'!$AD$2:$AD$6289))+SUMPRODUCT(('Raw Data'!$BL$2:$BL$6289=RIGHT(B15,7))*('Raw Data'!$P$2:$P$6289="JP VSUR")*('Raw Data'!$J$2:$J$6289=$C$4)*('Raw Data'!$AD$2:$AD$6289))</f>
        <v>1298</v>
      </c>
      <c r="W15" s="150">
        <f t="shared" ref="W15" si="29">IFERROR(V15/O15,0)</f>
        <v>5.4620434270324862E-2</v>
      </c>
    </row>
    <row r="16" spans="1:23" x14ac:dyDescent="0.2">
      <c r="A16" s="40"/>
      <c r="B16" s="165"/>
      <c r="C16" s="146"/>
      <c r="D16" s="147"/>
      <c r="E16" s="147"/>
      <c r="F16" s="147"/>
      <c r="G16" s="148"/>
      <c r="H16" s="147"/>
      <c r="I16" s="148"/>
      <c r="J16" s="147"/>
      <c r="K16" s="148"/>
      <c r="L16" s="148"/>
      <c r="M16" s="146"/>
      <c r="N16" s="147"/>
      <c r="O16" s="147"/>
      <c r="P16" s="147"/>
      <c r="Q16" s="148"/>
      <c r="R16" s="147"/>
      <c r="S16" s="148"/>
      <c r="T16" s="147"/>
      <c r="U16" s="149"/>
      <c r="V16" s="147"/>
      <c r="W16" s="150"/>
    </row>
    <row r="17" spans="1:23" x14ac:dyDescent="0.2">
      <c r="A17" s="40"/>
      <c r="B17" s="165" t="s">
        <v>262</v>
      </c>
      <c r="C17" s="146" cm="1">
        <f t="array" ref="C17">(SUMPRODUCT(('Raw Data'!$BL$2:$BL$6289=RIGHT(B17,7))*('Raw Data'!$P$2:$P$6289="SC VSUR")*('Raw Data'!$J$2:$J$6289=$C$4)*('Raw Data'!$S$2:$S$6289))+
SUMPRODUCT(('Raw Data'!$BL$2:$BL$6289=RIGHT(B17,7))*('Raw Data'!$P$2:$P$6289="JP VSUR")*('Raw Data'!$J$2:$J$6289=$C$4)*('Raw Data'!$S$2:$S$6289)))/1000</f>
        <v>587.23500000000001</v>
      </c>
      <c r="D17" s="147" cm="1">
        <f t="array" ref="D17">(SUMPRODUCT(('Raw Data'!$BL$2:$BL$6289=RIGHT(B17,7))*('Raw Data'!$P$2:$P$6289="SC VSUR")*('Raw Data'!$J$2:$J$6289=$C$4)*('Raw Data'!$T$2:$T$6289)+('Raw Data'!$BL$2:$BL$6289=RIGHT(B17,7))*('Raw Data'!$P$2:$P$6289="JP VSUR")*('Raw Data'!$J$2:$J$6289=$C$4)*('Raw Data'!$T$2:$T$6289)))/1000</f>
        <v>25.036079999999998</v>
      </c>
      <c r="E17" s="147">
        <f t="shared" ref="E17" si="30">C17-D17</f>
        <v>562.19892000000004</v>
      </c>
      <c r="F17" s="147" cm="1">
        <f t="array" ref="F17">(SUMPRODUCT(('Raw Data'!$BL$2:$BL$6289=RIGHT(B17,7))*('Raw Data'!$P$2:$P$6289="JP VSUR")*('Raw Data'!$J$2:$J$6289=$C$4)*('Raw Data'!$AA$2:$AA$6289))+SUMPRODUCT(('Raw Data'!$BL$2:$BL$6289=RIGHT(B17,7))*('Raw Data'!$P$2:$P$6289="SC VSUR")*('Raw Data'!$J$2:$J$6289=$C$4)*('Raw Data'!$AA$2:$AA$6289)))/1000</f>
        <v>520.97700000000009</v>
      </c>
      <c r="G17" s="148">
        <f t="shared" ref="G17" si="31">IFERROR(F17/E17,0)</f>
        <v>0.92667734046874384</v>
      </c>
      <c r="H17" s="147">
        <f t="shared" ref="H17" si="32">E17-F17-J17</f>
        <v>17.990749999999956</v>
      </c>
      <c r="I17" s="148">
        <f t="shared" ref="I17" si="33">IFERROR(H17/E17,0)</f>
        <v>3.2000684028350594E-2</v>
      </c>
      <c r="J17" s="147" cm="1">
        <f t="array" ref="J17">(SUMPRODUCT(('Raw Data'!$BL$2:$BL$6289=RIGHT(B17,7))*('Raw Data'!$P$2:$P$6289="SC VSUR")*('Raw Data'!$J$2:$J$6289=$C$4)*('Raw Data'!$W$2:$W$6289))+
SUMPRODUCT(('Raw Data'!$BL$2:$BL$6289=RIGHT(B17,7))*('Raw Data'!$P$2:$P$6289="JP VSUR")*('Raw Data'!$J$2:$J$6289=$C$4)*('Raw Data'!$W$2:$W$6289)))/1000</f>
        <v>23.231169999999999</v>
      </c>
      <c r="K17" s="148">
        <f t="shared" ref="K17" si="34">IFERROR(J17/E17,0)</f>
        <v>4.1321975502905624E-2</v>
      </c>
      <c r="L17" s="148">
        <f t="shared" ref="L17" si="35">IFERROR((H17+F17)/E17,0)</f>
        <v>0.95867802449709438</v>
      </c>
      <c r="M17" s="146" cm="1">
        <f t="array" ref="M17">SUMPRODUCT(('Raw Data'!$BL$2:$BL$6289=RIGHT(B17,7))*('Raw Data'!$P$2:$P$6289="SC VSUR")*('Raw Data'!$J$2:$J$6289=$C$4)*('Raw Data'!$R$2:$R$6289))+SUMPRODUCT(('Raw Data'!$BL$2:$BL$6289=RIGHT(B17,7))*('Raw Data'!$P$2:$P$6289="JP VSUR")*('Raw Data'!$J$2:$J$6289=$C$4)*('Raw Data'!$R$2:$R$6289))</f>
        <v>29533</v>
      </c>
      <c r="N17" s="147" cm="1">
        <f t="array" ref="N17">SUMPRODUCT(('Raw Data'!$BL$2:$BL$6289=RIGHT(B17,7))*('Raw Data'!$P$2:$P$6289="SC VSUR")*('Raw Data'!$J$2:$J$6289=$C$4)*('Raw Data'!$AH$2:$AH$6289))+
SUMPRODUCT(('Raw Data'!$BL$2:$BL$6289=RIGHT(B17,7))*('Raw Data'!$P$2:$P$6289="JP VSUR")*('Raw Data'!$J$2:$J$6289=$C$4)*('Raw Data'!$AH$2:$AH$6289))+
SUMPRODUCT(('Raw Data'!$BL$2:$BL$6289=RIGHT(B17,7))*('Raw Data'!$P$2:$P$6289="SC VSUR")*('Raw Data'!$J$2:$J$6289=$C$4)*('Raw Data'!$BH$2:$BH$6289))+
SUMPRODUCT(('Raw Data'!$BL$2:$BL$6289=RIGHT(B17,7))*('Raw Data'!$P$2:$P$6289="JP VSUR")*('Raw Data'!$J$2:$J$6289=$C$4)*('Raw Data'!$BH$2:$BH$6289))</f>
        <v>1301</v>
      </c>
      <c r="O17" s="147">
        <f>M17-N17</f>
        <v>28232</v>
      </c>
      <c r="P17" s="147" cm="1">
        <f t="array" ref="P17">SUMPRODUCT(('Raw Data'!$BL$2:$BL$6289=RIGHT(B17,7))*('Raw Data'!$P$2:$P$6289="SC VSUR")*('Raw Data'!$J$2:$J$6289=$C$4)*('Raw Data'!$AF$2:$AF$6289))+SUMPRODUCT(('Raw Data'!$BL$2:$BL$6289=RIGHT(B17,7))*('Raw Data'!$P$2:$P$6289="JP VSUR")*('Raw Data'!$J$2:$J$6289=$C$4)*('Raw Data'!$AF$2:$AF$6289))</f>
        <v>26005</v>
      </c>
      <c r="Q17" s="148">
        <f t="shared" ref="Q17" si="36">IFERROR(P17/O17,0)</f>
        <v>0.92111788041938225</v>
      </c>
      <c r="R17" s="147">
        <f t="shared" ref="R17" si="37">O17-P17-T17-V17</f>
        <v>1031</v>
      </c>
      <c r="S17" s="148">
        <f t="shared" ref="S17" si="38">IFERROR(R17/O17,0)</f>
        <v>3.6518843865117598E-2</v>
      </c>
      <c r="T17" s="147" cm="1">
        <f t="array" ref="T17">SUMPRODUCT(('Raw Data'!$BL$2:$BL$6289=RIGHT(B17,7))*('Raw Data'!$P$2:$P$6289="SC VSUR")*('Raw Data'!$J$2:$J$6289=$C$4)*('Raw Data'!$AE$2:$AE$6289))+SUMPRODUCT(('Raw Data'!$BL$2:$BL$6289=RIGHT(B17,7))*('Raw Data'!$P$2:$P$6289="JP VSUR")*('Raw Data'!$J$2:$J$6289=$C$4)*('Raw Data'!$AE$2:$AE$6289))</f>
        <v>53</v>
      </c>
      <c r="U17" s="149">
        <f t="shared" ref="U17" si="39">IFERROR(T17/O17,0)</f>
        <v>1.8773023519410598E-3</v>
      </c>
      <c r="V17" s="147" cm="1">
        <f t="array" ref="V17">SUMPRODUCT(('Raw Data'!$BL$2:$BL$6289=RIGHT(B17,7))*('Raw Data'!$P$2:$P$6289="SC VSUR")*('Raw Data'!$J$2:$J$6289=$C$4)*('Raw Data'!$AD$2:$AD$6289))+SUMPRODUCT(('Raw Data'!$BL$2:$BL$6289=RIGHT(B17,7))*('Raw Data'!$P$2:$P$6289="JP VSUR")*('Raw Data'!$J$2:$J$6289=$C$4)*('Raw Data'!$AD$2:$AD$6289))</f>
        <v>1143</v>
      </c>
      <c r="W17" s="150">
        <f t="shared" ref="W17" si="40">IFERROR(V17/O17,0)</f>
        <v>4.048597336355908E-2</v>
      </c>
    </row>
    <row r="18" spans="1:23" x14ac:dyDescent="0.2">
      <c r="A18" s="40"/>
      <c r="B18" s="164"/>
      <c r="C18" s="151"/>
      <c r="D18" s="142"/>
      <c r="E18" s="142"/>
      <c r="F18" s="142"/>
      <c r="G18" s="152"/>
      <c r="H18" s="152"/>
      <c r="I18" s="152"/>
      <c r="J18" s="152"/>
      <c r="K18" s="152"/>
      <c r="L18" s="152"/>
      <c r="M18" s="153"/>
      <c r="N18" s="154"/>
      <c r="O18" s="154"/>
      <c r="P18" s="154"/>
      <c r="Q18" s="154"/>
      <c r="R18" s="154"/>
      <c r="S18" s="154"/>
      <c r="T18" s="154"/>
      <c r="U18" s="154"/>
      <c r="V18" s="154"/>
      <c r="W18" s="155"/>
    </row>
    <row r="20" spans="1:23" ht="12.75" customHeight="1" x14ac:dyDescent="0.2">
      <c r="B20" s="342" t="s">
        <v>62</v>
      </c>
      <c r="C20" s="342"/>
      <c r="D20" s="342"/>
      <c r="E20" s="342"/>
      <c r="F20" s="342"/>
      <c r="G20" s="342"/>
      <c r="H20" s="342"/>
      <c r="I20" s="342"/>
      <c r="J20" s="342"/>
      <c r="K20" s="342"/>
      <c r="L20" s="342"/>
    </row>
    <row r="21" spans="1:23" ht="12.75" customHeight="1" x14ac:dyDescent="0.2">
      <c r="B21" s="342"/>
      <c r="C21" s="342"/>
      <c r="D21" s="342"/>
      <c r="E21" s="342"/>
      <c r="F21" s="342"/>
      <c r="G21" s="342"/>
      <c r="H21" s="342"/>
      <c r="I21" s="342"/>
      <c r="J21" s="342"/>
      <c r="K21" s="342"/>
      <c r="L21" s="342"/>
    </row>
    <row r="22" spans="1:23" ht="35.25" customHeight="1" x14ac:dyDescent="0.2">
      <c r="B22" s="342"/>
      <c r="C22" s="342"/>
      <c r="D22" s="342"/>
      <c r="E22" s="342"/>
      <c r="F22" s="342"/>
      <c r="G22" s="342"/>
      <c r="H22" s="342"/>
      <c r="I22" s="342"/>
      <c r="J22" s="342"/>
      <c r="K22" s="342"/>
      <c r="L22" s="342"/>
    </row>
  </sheetData>
  <sheetProtection algorithmName="SHA-512" hashValue="rtbHWbkVdJSF/MOTOG44cGQha7Xn5ECdjzHIg42Tku47LUg0z0ll8hNHpYBpUCMxks6I4twuqlu0EKDD/jqTzQ==" saltValue="qhkghg1kLZfbZIx764ZYIw==" spinCount="100000" sheet="1" objects="1" scenarios="1"/>
  <mergeCells count="7">
    <mergeCell ref="B20:L22"/>
    <mergeCell ref="M6:W6"/>
    <mergeCell ref="B6:B7"/>
    <mergeCell ref="C6:L6"/>
    <mergeCell ref="B2:D2"/>
    <mergeCell ref="B3:D3"/>
    <mergeCell ref="C4:D4"/>
  </mergeCells>
  <dataValidations count="1">
    <dataValidation type="list" allowBlank="1" showInputMessage="1" showErrorMessage="1" sqref="C4:D4" xr:uid="{A6CA5D51-FD18-4259-83CE-C69EAD0B4A54}">
      <formula1>ExtractDate</formula1>
    </dataValidation>
  </dataValidations>
  <hyperlinks>
    <hyperlink ref="B1" location="Index!A1" display="Back to INDEX" xr:uid="{41BD7386-C35B-401D-B703-560DA91DA16A}"/>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B726-86E0-4510-AAC5-E41FBB735D4D}">
  <sheetPr codeName="Sheet12"/>
  <dimension ref="A1:W20"/>
  <sheetViews>
    <sheetView showGridLines="0" workbookViewId="0">
      <selection activeCell="C4" sqref="C4:D4"/>
    </sheetView>
  </sheetViews>
  <sheetFormatPr defaultRowHeight="12.75" x14ac:dyDescent="0.2"/>
  <cols>
    <col min="1" max="1" width="2.7109375" style="190" customWidth="1"/>
    <col min="2" max="2" width="30.7109375" style="190" customWidth="1"/>
    <col min="3" max="22" width="9.5703125" style="190" customWidth="1"/>
    <col min="23" max="16384" width="9.140625" style="190"/>
  </cols>
  <sheetData>
    <row r="1" spans="1:23" s="40" customFormat="1" x14ac:dyDescent="0.2">
      <c r="B1" s="204" t="s">
        <v>54</v>
      </c>
      <c r="G1" s="205"/>
    </row>
    <row r="2" spans="1:23" s="40" customFormat="1" ht="15.75" x14ac:dyDescent="0.2">
      <c r="B2" s="348" t="s">
        <v>407</v>
      </c>
      <c r="C2" s="348"/>
      <c r="D2" s="348"/>
      <c r="G2" s="205"/>
    </row>
    <row r="3" spans="1:23" s="40" customFormat="1" ht="24.95" customHeight="1" x14ac:dyDescent="0.2">
      <c r="B3" s="326" t="s">
        <v>375</v>
      </c>
      <c r="C3" s="326"/>
      <c r="D3" s="326"/>
      <c r="G3" s="205"/>
    </row>
    <row r="4" spans="1:23" s="40" customFormat="1" ht="15" x14ac:dyDescent="0.2">
      <c r="B4" s="266" t="s">
        <v>371</v>
      </c>
      <c r="C4" s="349">
        <v>46204</v>
      </c>
      <c r="D4" s="349"/>
      <c r="G4" s="205"/>
    </row>
    <row r="5" spans="1:23" x14ac:dyDescent="0.2">
      <c r="A5" s="40"/>
      <c r="M5" s="40"/>
      <c r="N5" s="40"/>
      <c r="O5" s="40"/>
      <c r="P5" s="40"/>
      <c r="Q5" s="40"/>
      <c r="R5" s="40"/>
      <c r="S5" s="40"/>
      <c r="T5" s="40"/>
      <c r="U5" s="40"/>
      <c r="V5" s="40"/>
      <c r="W5" s="40"/>
    </row>
    <row r="6" spans="1:23" ht="15" customHeight="1" x14ac:dyDescent="0.2">
      <c r="B6" s="346" t="str">
        <f>"Confiscation Orders Imposed between April 2021 and "&amp;TEXT(EDATE(C4,-4),"Mmmm yyyy")</f>
        <v>Confiscation Orders Imposed between April 2021 and March 2026</v>
      </c>
      <c r="C6" s="352" t="s">
        <v>405</v>
      </c>
      <c r="D6" s="352"/>
      <c r="E6" s="352"/>
      <c r="F6" s="352"/>
      <c r="G6" s="352"/>
      <c r="H6" s="352"/>
      <c r="I6" s="352"/>
      <c r="J6" s="352"/>
      <c r="K6" s="352"/>
      <c r="L6" s="351" t="s">
        <v>402</v>
      </c>
      <c r="M6" s="352"/>
      <c r="N6" s="352"/>
      <c r="O6" s="352"/>
      <c r="P6" s="352"/>
      <c r="Q6" s="352"/>
      <c r="R6" s="352"/>
      <c r="S6" s="352"/>
      <c r="T6" s="352"/>
      <c r="U6" s="352"/>
      <c r="V6" s="352"/>
    </row>
    <row r="7" spans="1:23" ht="51" x14ac:dyDescent="0.2">
      <c r="B7" s="347"/>
      <c r="C7" s="175" t="s">
        <v>377</v>
      </c>
      <c r="D7" s="175" t="s">
        <v>378</v>
      </c>
      <c r="E7" s="175" t="s">
        <v>379</v>
      </c>
      <c r="F7" s="175" t="s">
        <v>380</v>
      </c>
      <c r="G7" s="176" t="s">
        <v>381</v>
      </c>
      <c r="H7" s="176" t="s">
        <v>382</v>
      </c>
      <c r="I7" s="176" t="s">
        <v>383</v>
      </c>
      <c r="J7" s="175" t="s">
        <v>384</v>
      </c>
      <c r="K7" s="176" t="s">
        <v>385</v>
      </c>
      <c r="L7" s="177" t="s">
        <v>386</v>
      </c>
      <c r="M7" s="175" t="s">
        <v>387</v>
      </c>
      <c r="N7" s="175" t="s">
        <v>388</v>
      </c>
      <c r="O7" s="175" t="s">
        <v>366</v>
      </c>
      <c r="P7" s="176" t="s">
        <v>2</v>
      </c>
      <c r="Q7" s="176" t="s">
        <v>389</v>
      </c>
      <c r="R7" s="176" t="s">
        <v>3</v>
      </c>
      <c r="S7" s="175" t="s">
        <v>390</v>
      </c>
      <c r="T7" s="176" t="s">
        <v>4</v>
      </c>
      <c r="U7" s="175" t="s">
        <v>391</v>
      </c>
      <c r="V7" s="176" t="s">
        <v>5</v>
      </c>
    </row>
    <row r="8" spans="1:23" x14ac:dyDescent="0.2">
      <c r="B8" s="178"/>
      <c r="C8" s="179"/>
      <c r="D8" s="180"/>
      <c r="E8" s="180"/>
      <c r="F8" s="181"/>
      <c r="G8" s="180"/>
      <c r="H8" s="180"/>
      <c r="I8" s="180"/>
      <c r="J8" s="180"/>
      <c r="K8" s="182"/>
      <c r="L8" s="180"/>
      <c r="M8" s="180"/>
      <c r="N8" s="180"/>
      <c r="O8" s="180"/>
      <c r="P8" s="180"/>
      <c r="Q8" s="180"/>
      <c r="R8" s="180"/>
      <c r="S8" s="180"/>
      <c r="T8" s="180"/>
      <c r="U8" s="180"/>
      <c r="V8" s="182"/>
    </row>
    <row r="9" spans="1:23" x14ac:dyDescent="0.2">
      <c r="B9" s="163" t="s">
        <v>436</v>
      </c>
      <c r="C9" s="166">
        <f>SUM(C13,C15,C17)</f>
        <v>14619.857100000001</v>
      </c>
      <c r="D9" s="136">
        <f t="shared" ref="D9:J9" si="0">SUM(D13,D15,D17)</f>
        <v>2108.7979000000005</v>
      </c>
      <c r="E9" s="136">
        <f t="shared" si="0"/>
        <v>12511.059199999998</v>
      </c>
      <c r="F9" s="136">
        <f t="shared" si="0"/>
        <v>10814.649109999998</v>
      </c>
      <c r="G9" s="137">
        <f t="shared" ref="G9" si="1">IFERROR(F9/E9,0)</f>
        <v>0.86440715666983658</v>
      </c>
      <c r="H9" s="136">
        <f t="shared" si="0"/>
        <v>408.31417999999962</v>
      </c>
      <c r="I9" s="137">
        <f t="shared" ref="I9" si="2">IFERROR(H9/E9,0)</f>
        <v>3.2636259925938139E-2</v>
      </c>
      <c r="J9" s="136">
        <f t="shared" si="0"/>
        <v>1288.0959099999998</v>
      </c>
      <c r="K9" s="138">
        <f>IFERROR(J9/E9,0)</f>
        <v>0.10295658340422528</v>
      </c>
      <c r="L9" s="136">
        <f>SUM(L13,L15,L17)</f>
        <v>723</v>
      </c>
      <c r="M9" s="136">
        <f t="shared" ref="M9:U9" si="3">SUM(M13,M15,M17)</f>
        <v>187</v>
      </c>
      <c r="N9" s="136">
        <f t="shared" si="3"/>
        <v>536</v>
      </c>
      <c r="O9" s="136">
        <f t="shared" si="3"/>
        <v>488</v>
      </c>
      <c r="P9" s="137">
        <f>IFERROR(O9/N9,0)</f>
        <v>0.91044776119402981</v>
      </c>
      <c r="Q9" s="136">
        <f t="shared" si="3"/>
        <v>18</v>
      </c>
      <c r="R9" s="137">
        <f>IFERROR(Q9/N9,0)</f>
        <v>3.3582089552238806E-2</v>
      </c>
      <c r="S9" s="136">
        <f t="shared" si="3"/>
        <v>9</v>
      </c>
      <c r="T9" s="139">
        <f>IFERROR(S9/N9,0)</f>
        <v>1.6791044776119403E-2</v>
      </c>
      <c r="U9" s="136">
        <f t="shared" si="3"/>
        <v>21</v>
      </c>
      <c r="V9" s="138">
        <f t="shared" ref="V9" si="4">IFERROR(U9/N9,0)</f>
        <v>3.9179104477611942E-2</v>
      </c>
    </row>
    <row r="10" spans="1:23" x14ac:dyDescent="0.2">
      <c r="B10" s="164"/>
      <c r="C10" s="167"/>
      <c r="D10" s="168"/>
      <c r="E10" s="168"/>
      <c r="F10" s="169"/>
      <c r="G10" s="168"/>
      <c r="H10" s="168"/>
      <c r="I10" s="168"/>
      <c r="J10" s="168"/>
      <c r="K10" s="170"/>
      <c r="L10" s="168"/>
      <c r="M10" s="168"/>
      <c r="N10" s="168"/>
      <c r="O10" s="168"/>
      <c r="P10" s="168"/>
      <c r="Q10" s="168"/>
      <c r="R10" s="168"/>
      <c r="S10" s="168"/>
      <c r="T10" s="168"/>
      <c r="U10" s="168"/>
      <c r="V10" s="170"/>
    </row>
    <row r="11" spans="1:23" x14ac:dyDescent="0.2">
      <c r="B11" s="165" t="s">
        <v>437</v>
      </c>
      <c r="C11" s="171" cm="1">
        <f t="array" ref="C11">(SUMPRODUCT(('Raw Data'!$BL$2:$BL$6289=RIGHT(B11,7))*('Raw Data'!$P$2:$P$6289="SC CONF")*('Raw Data'!$J$2:$J$6289=$C$4)*('Raw Data'!$S$2:$S$6289)))/1000</f>
        <v>9677.3070499999994</v>
      </c>
      <c r="D11" s="172" cm="1">
        <f t="array" ref="D11">(SUMPRODUCT(('Raw Data'!$BL$2:$BL$6289=RIGHT(B11,7))*('Raw Data'!$P$2:$P$6289="SC CONF")*('Raw Data'!$J$2:$J$6289=$C$4)*('Raw Data'!$T$2:$T$6289)))/1000</f>
        <v>2000.4725100000001</v>
      </c>
      <c r="E11" s="172">
        <f>C11-D11</f>
        <v>7676.8345399999998</v>
      </c>
      <c r="F11" s="172" cm="1">
        <f t="array" ref="F11">(SUMPRODUCT(('Raw Data'!$BL$2:$BL$6289=RIGHT(B11,7))*('Raw Data'!$P$2:$P$6289="SC CONF")*('Raw Data'!$J$2:$J$6289=$C$4)*('Raw Data'!$AA$2:$AA$6289)))/1000</f>
        <v>3242.2710099999999</v>
      </c>
      <c r="G11" s="173">
        <f>IFERROR(F11/E11,0)</f>
        <v>0.42234478196790731</v>
      </c>
      <c r="H11" s="172">
        <f>E11-F11-J11</f>
        <v>2994.1654699999999</v>
      </c>
      <c r="I11" s="173">
        <f>IFERROR(H11/E11,0)</f>
        <v>0.39002605232651011</v>
      </c>
      <c r="J11" s="172" cm="1">
        <f t="array" ref="J11">(SUMPRODUCT(('Raw Data'!$BL$2:$BL$6289=RIGHT(B11,7))*('Raw Data'!$P$2:$P$6289="SC CONF")*('Raw Data'!$J$2:$J$6289=$C$4)*('Raw Data'!$W$2:$W$6289)))/1000</f>
        <v>1440.3980599999998</v>
      </c>
      <c r="K11" s="174">
        <f>IFERROR(J11/E11,0)</f>
        <v>0.18762916570558258</v>
      </c>
      <c r="L11" s="172" cm="1">
        <f t="array" ref="L11">SUMPRODUCT(('Raw Data'!$BL$2:$BL$6289=RIGHT(B11,7))*('Raw Data'!$P$2:$P$6289="SC CONF")*('Raw Data'!$J$2:$J$6289=$C$4)*('Raw Data'!$R$2:$R$6289))</f>
        <v>276</v>
      </c>
      <c r="M11" s="172" cm="1">
        <f t="array" ref="M11">SUMPRODUCT(('Raw Data'!$BL$2:$BL$6289=RIGHT(B11,7))*('Raw Data'!$P$2:$P$6289="SC CONF")*('Raw Data'!$J$2:$J$6289=$C$4)*('Raw Data'!$AH$2:$AH$6289))+
SUMPRODUCT(('Raw Data'!$BL$2:$BL$6289=RIGHT(B11,7))*('Raw Data'!$P$2:$P$6289="SC CONF")*('Raw Data'!$J$2:$J$6289=$C$4)*('Raw Data'!$BH$2:$BH$6289))</f>
        <v>35</v>
      </c>
      <c r="N11" s="172">
        <f>L11-M11</f>
        <v>241</v>
      </c>
      <c r="O11" s="172" cm="1">
        <f t="array" ref="O11">SUMPRODUCT(('Raw Data'!$BL$2:$BL$6289=RIGHT(B11,7))*('Raw Data'!$P$2:$P$6289="SC CONF")*('Raw Data'!$J$2:$J$6289=$C$4)*('Raw Data'!$AF$2:$AF$6289))</f>
        <v>162</v>
      </c>
      <c r="P11" s="173">
        <f>IFERROR(O11/N11,0)</f>
        <v>0.67219917012448138</v>
      </c>
      <c r="Q11" s="172">
        <f>N11-O11-S11-U11</f>
        <v>59</v>
      </c>
      <c r="R11" s="173">
        <f>IFERROR(Q11/N11,0)</f>
        <v>0.24481327800829875</v>
      </c>
      <c r="S11" s="172" cm="1">
        <f t="array" ref="S11">SUMPRODUCT(('Raw Data'!$BL$2:$BL$6289=RIGHT(B11,7))*('Raw Data'!$P$2:$P$6289="SC CONF")*('Raw Data'!$J$2:$J$6289=$C$4)*('Raw Data'!$AE$2:$AE$6289))</f>
        <v>10</v>
      </c>
      <c r="T11" s="173">
        <f>IFERROR(S11/N11,0)</f>
        <v>4.1493775933609957E-2</v>
      </c>
      <c r="U11" s="172" cm="1">
        <f t="array" ref="U11">SUMPRODUCT(('Raw Data'!$BL$2:$BL$6289=RIGHT(B11,7))*('Raw Data'!$P$2:$P$6289="SC CONF")*('Raw Data'!$J$2:$J$6289=$C$4)*('Raw Data'!$AD$2:$AD$6289))</f>
        <v>10</v>
      </c>
      <c r="V11" s="174">
        <f>IFERROR(U11/N11,0)</f>
        <v>4.1493775933609957E-2</v>
      </c>
    </row>
    <row r="12" spans="1:23" x14ac:dyDescent="0.2">
      <c r="B12" s="165"/>
      <c r="C12" s="171"/>
      <c r="D12" s="172"/>
      <c r="E12" s="172"/>
      <c r="F12" s="172"/>
      <c r="G12" s="173"/>
      <c r="H12" s="172"/>
      <c r="I12" s="173"/>
      <c r="J12" s="172"/>
      <c r="K12" s="174"/>
      <c r="L12" s="172"/>
      <c r="M12" s="172"/>
      <c r="N12" s="172"/>
      <c r="O12" s="172"/>
      <c r="P12" s="173"/>
      <c r="Q12" s="172"/>
      <c r="R12" s="173"/>
      <c r="S12" s="172"/>
      <c r="T12" s="173"/>
      <c r="U12" s="172"/>
      <c r="V12" s="174"/>
    </row>
    <row r="13" spans="1:23" x14ac:dyDescent="0.2">
      <c r="B13" s="165" t="s">
        <v>261</v>
      </c>
      <c r="C13" s="171" cm="1">
        <f t="array" ref="C13">(SUMPRODUCT(('Raw Data'!$BL$2:$BL$6289=RIGHT(B13,7))*('Raw Data'!$P$2:$P$6289="SC CONF")*('Raw Data'!$J$2:$J$6289=$C$4)*('Raw Data'!$S$2:$S$6289)))/1000</f>
        <v>7492.0715900000005</v>
      </c>
      <c r="D13" s="172" cm="1">
        <f t="array" ref="D13">(SUMPRODUCT(('Raw Data'!$BL$2:$BL$6289=RIGHT(B13,7))*('Raw Data'!$P$2:$P$6289="SC CONF")*('Raw Data'!$J$2:$J$6289=$C$4)*('Raw Data'!$T$2:$T$6289)))/1000</f>
        <v>1421.0912400000002</v>
      </c>
      <c r="E13" s="172">
        <f t="shared" ref="E13" si="5">C13-D13</f>
        <v>6070.9803499999998</v>
      </c>
      <c r="F13" s="172" cm="1">
        <f t="array" ref="F13">(SUMPRODUCT(('Raw Data'!$BL$2:$BL$6289=RIGHT(B13,7))*('Raw Data'!$P$2:$P$6289="SC CONF")*('Raw Data'!$J$2:$J$6289=$C$4)*('Raw Data'!$AA$2:$AA$6289)))/1000</f>
        <v>4992.7769799999996</v>
      </c>
      <c r="G13" s="173">
        <f t="shared" ref="G13" si="6">IFERROR(F13/E13,0)</f>
        <v>0.82240045135379158</v>
      </c>
      <c r="H13" s="172">
        <f t="shared" ref="H13" si="7">E13-F13-J13</f>
        <v>177.64394000000038</v>
      </c>
      <c r="I13" s="173">
        <f>IFERROR(H13/E13,0)</f>
        <v>2.9261162079037267E-2</v>
      </c>
      <c r="J13" s="172" cm="1">
        <f t="array" ref="J13">(SUMPRODUCT(('Raw Data'!$BL$2:$BL$6289=RIGHT(B13,7))*('Raw Data'!$P$2:$P$6289="SC CONF")*('Raw Data'!$J$2:$J$6289=$C$4)*('Raw Data'!$W$2:$W$6289)))/1000</f>
        <v>900.55942999999979</v>
      </c>
      <c r="K13" s="174">
        <f>IFERROR(J13/E13,0)</f>
        <v>0.14833838656717113</v>
      </c>
      <c r="L13" s="172" cm="1">
        <f t="array" ref="L13">SUMPRODUCT(('Raw Data'!$BL$2:$BL$6289=RIGHT(B13,7))*('Raw Data'!$P$2:$P$6289="SC CONF")*('Raw Data'!$J$2:$J$6289=$C$4)*('Raw Data'!$R$2:$R$6289))</f>
        <v>266</v>
      </c>
      <c r="M13" s="172" cm="1">
        <f t="array" ref="M13">SUMPRODUCT(('Raw Data'!$BL$2:$BL$6289=RIGHT(B13,7))*('Raw Data'!$P$2:$P$6289="SC CONF")*('Raw Data'!$J$2:$J$6289=$C$4)*('Raw Data'!$AH$2:$AH$6289))+
SUMPRODUCT(('Raw Data'!$BL$2:$BL$6289=RIGHT(B13,7))*('Raw Data'!$P$2:$P$6289="SC CONF")*('Raw Data'!$J$2:$J$6289=$C$4)*('Raw Data'!$BH$2:$BH$6289))</f>
        <v>56</v>
      </c>
      <c r="N13" s="172">
        <f>L13-M13</f>
        <v>210</v>
      </c>
      <c r="O13" s="172" cm="1">
        <f t="array" ref="O13">SUMPRODUCT(('Raw Data'!$BL$2:$BL$6289=RIGHT(B13,7))*('Raw Data'!$P$2:$P$6289="SC CONF")*('Raw Data'!$J$2:$J$6289=$C$4)*('Raw Data'!$AF$2:$AF$6289))</f>
        <v>180</v>
      </c>
      <c r="P13" s="173">
        <f t="shared" ref="P13" si="8">IFERROR(O13/N13,0)</f>
        <v>0.8571428571428571</v>
      </c>
      <c r="Q13" s="172">
        <f t="shared" ref="Q13" si="9">N13-O13-S13-U13</f>
        <v>10</v>
      </c>
      <c r="R13" s="173">
        <f t="shared" ref="R13" si="10">IFERROR(Q13/N13,0)</f>
        <v>4.7619047619047616E-2</v>
      </c>
      <c r="S13" s="172" cm="1">
        <f t="array" ref="S13">SUMPRODUCT(('Raw Data'!$BL$2:$BL$6289=RIGHT(B13,7))*('Raw Data'!$P$2:$P$6289="SC CONF")*('Raw Data'!$J$2:$J$6289=$C$4)*('Raw Data'!$AE$2:$AE$6289))</f>
        <v>6</v>
      </c>
      <c r="T13" s="173">
        <f t="shared" ref="T13" si="11">IFERROR(S13/N13,0)</f>
        <v>2.8571428571428571E-2</v>
      </c>
      <c r="U13" s="172" cm="1">
        <f t="array" ref="U13">SUMPRODUCT(('Raw Data'!$BL$2:$BL$6289=RIGHT(B13,7))*('Raw Data'!$P$2:$P$6289="SC CONF")*('Raw Data'!$J$2:$J$6289=$C$4)*('Raw Data'!$AD$2:$AD$6289))</f>
        <v>14</v>
      </c>
      <c r="V13" s="174">
        <f t="shared" ref="V13" si="12">IFERROR(U13/N13,0)</f>
        <v>6.6666666666666666E-2</v>
      </c>
    </row>
    <row r="14" spans="1:23" x14ac:dyDescent="0.2">
      <c r="B14" s="165"/>
      <c r="C14" s="171"/>
      <c r="D14" s="172"/>
      <c r="E14" s="172"/>
      <c r="F14" s="172"/>
      <c r="G14" s="173"/>
      <c r="H14" s="172"/>
      <c r="I14" s="173"/>
      <c r="J14" s="172"/>
      <c r="K14" s="174"/>
      <c r="L14" s="172"/>
      <c r="M14" s="172"/>
      <c r="N14" s="172"/>
      <c r="O14" s="172"/>
      <c r="P14" s="173"/>
      <c r="Q14" s="172"/>
      <c r="R14" s="173"/>
      <c r="S14" s="172"/>
      <c r="T14" s="173"/>
      <c r="U14" s="172"/>
      <c r="V14" s="174"/>
    </row>
    <row r="15" spans="1:23" x14ac:dyDescent="0.2">
      <c r="B15" s="165" t="s">
        <v>260</v>
      </c>
      <c r="C15" s="171" cm="1">
        <f t="array" ref="C15">(SUMPRODUCT(('Raw Data'!$BL$2:$BL$6289=RIGHT(B15,7))*('Raw Data'!$P$2:$P$6289="SC CONF")*('Raw Data'!$J$2:$J$6289=$C$4)*('Raw Data'!$S$2:$S$6289)))/1000</f>
        <v>4395.2431699999997</v>
      </c>
      <c r="D15" s="172" cm="1">
        <f t="array" ref="D15">(SUMPRODUCT(('Raw Data'!$BL$2:$BL$6289=RIGHT(B15,7))*('Raw Data'!$P$2:$P$6289="SC CONF")*('Raw Data'!$J$2:$J$6289=$C$4)*('Raw Data'!$T$2:$T$6289)))/1000</f>
        <v>619.07556000000011</v>
      </c>
      <c r="E15" s="172">
        <f t="shared" ref="E15" si="13">C15-D15</f>
        <v>3776.1676099999995</v>
      </c>
      <c r="F15" s="172" cm="1">
        <f t="array" ref="F15">(SUMPRODUCT(('Raw Data'!$BL$2:$BL$6289=RIGHT(B15,7))*('Raw Data'!$P$2:$P$6289="SC CONF")*('Raw Data'!$J$2:$J$6289=$C$4)*('Raw Data'!$AA$2:$AA$6289)))/1000</f>
        <v>3459.0361200000002</v>
      </c>
      <c r="G15" s="173">
        <f t="shared" ref="G15" si="14">IFERROR(F15/E15,0)</f>
        <v>0.91601763407954251</v>
      </c>
      <c r="H15" s="172">
        <f t="shared" ref="H15" si="15">E15-F15-J15</f>
        <v>58.703419999999312</v>
      </c>
      <c r="I15" s="173">
        <f t="shared" ref="I15" si="16">IFERROR(H15/E15,0)</f>
        <v>1.5545766518557507E-2</v>
      </c>
      <c r="J15" s="172" cm="1">
        <f t="array" ref="J15">(SUMPRODUCT(('Raw Data'!$BL$2:$BL$6289=RIGHT(B15,7))*('Raw Data'!$P$2:$P$6289="SC CONF")*('Raw Data'!$J$2:$J$6289=$C$4)*('Raw Data'!$W$2:$W$6289)))/1000</f>
        <v>258.42806999999999</v>
      </c>
      <c r="K15" s="174">
        <f t="shared" ref="K15" si="17">IFERROR(J15/E15,0)</f>
        <v>6.8436599401899972E-2</v>
      </c>
      <c r="L15" s="172" cm="1">
        <f t="array" ref="L15">SUMPRODUCT(('Raw Data'!$BL$2:$BL$6289=RIGHT(B15,7))*('Raw Data'!$P$2:$P$6289="SC CONF")*('Raw Data'!$J$2:$J$6289=$C$4)*('Raw Data'!$R$2:$R$6289))</f>
        <v>256</v>
      </c>
      <c r="M15" s="172" cm="1">
        <f t="array" ref="M15">SUMPRODUCT(('Raw Data'!$BL$2:$BL$6289=RIGHT(B15,7))*('Raw Data'!$P$2:$P$6289="SC CONF")*('Raw Data'!$J$2:$J$6289=$C$4)*('Raw Data'!$AH$2:$AH$6289))+
SUMPRODUCT(('Raw Data'!$BL$2:$BL$6289=RIGHT(B15,7))*('Raw Data'!$P$2:$P$6289="SC CONF")*('Raw Data'!$J$2:$J$6289=$C$4)*('Raw Data'!$BH$2:$BH$6289))</f>
        <v>86</v>
      </c>
      <c r="N15" s="172">
        <f>L15-M15</f>
        <v>170</v>
      </c>
      <c r="O15" s="172" cm="1">
        <f t="array" ref="O15">SUMPRODUCT(('Raw Data'!$BL$2:$BL$6289=RIGHT(B15,7))*('Raw Data'!$P$2:$P$6289="SC CONF")*('Raw Data'!$J$2:$J$6289=$C$4)*('Raw Data'!$AF$2:$AF$6289))</f>
        <v>160</v>
      </c>
      <c r="P15" s="173">
        <f t="shared" ref="P15" si="18">IFERROR(O15/N15,0)</f>
        <v>0.94117647058823528</v>
      </c>
      <c r="Q15" s="172">
        <f t="shared" ref="Q15" si="19">N15-O15-S15-U15</f>
        <v>4</v>
      </c>
      <c r="R15" s="173">
        <f t="shared" ref="R15" si="20">IFERROR(Q15/N15,0)</f>
        <v>2.3529411764705882E-2</v>
      </c>
      <c r="S15" s="172" cm="1">
        <f t="array" ref="S15">SUMPRODUCT(('Raw Data'!$BL$2:$BL$6289=RIGHT(B15,7))*('Raw Data'!$P$2:$P$6289="SC CONF")*('Raw Data'!$J$2:$J$6289=$C$4)*('Raw Data'!$AE$2:$AE$6289))</f>
        <v>3</v>
      </c>
      <c r="T15" s="173">
        <f t="shared" ref="T15" si="21">IFERROR(S15/N15,0)</f>
        <v>1.7647058823529412E-2</v>
      </c>
      <c r="U15" s="172" cm="1">
        <f t="array" ref="U15">SUMPRODUCT(('Raw Data'!$BL$2:$BL$6289=RIGHT(B15,7))*('Raw Data'!$P$2:$P$6289="SC CONF")*('Raw Data'!$J$2:$J$6289=$C$4)*('Raw Data'!$AD$2:$AD$6289))</f>
        <v>3</v>
      </c>
      <c r="V15" s="174">
        <f t="shared" ref="V15" si="22">IFERROR(U15/N15,0)</f>
        <v>1.7647058823529412E-2</v>
      </c>
    </row>
    <row r="16" spans="1:23" x14ac:dyDescent="0.2">
      <c r="B16" s="165"/>
      <c r="C16" s="171"/>
      <c r="D16" s="172"/>
      <c r="E16" s="172"/>
      <c r="F16" s="172"/>
      <c r="G16" s="173"/>
      <c r="H16" s="172"/>
      <c r="I16" s="173"/>
      <c r="J16" s="172"/>
      <c r="K16" s="174"/>
      <c r="L16" s="172"/>
      <c r="M16" s="172"/>
      <c r="N16" s="172"/>
      <c r="O16" s="172"/>
      <c r="P16" s="173"/>
      <c r="Q16" s="172"/>
      <c r="R16" s="173"/>
      <c r="S16" s="172"/>
      <c r="T16" s="173"/>
      <c r="U16" s="172"/>
      <c r="V16" s="174"/>
    </row>
    <row r="17" spans="2:22" x14ac:dyDescent="0.2">
      <c r="B17" s="165" t="s">
        <v>262</v>
      </c>
      <c r="C17" s="171" cm="1">
        <f t="array" ref="C17">(SUMPRODUCT(('Raw Data'!$BL$2:$BL$6289=RIGHT(B17,7))*('Raw Data'!$P$2:$P$6289="SC CONF")*('Raw Data'!$J$2:$J$6289=$C$4)*('Raw Data'!$S$2:$S$6289)))/1000</f>
        <v>2732.54234</v>
      </c>
      <c r="D17" s="172" cm="1">
        <f t="array" ref="D17">(SUMPRODUCT(('Raw Data'!$BL$2:$BL$6289=RIGHT(B17,7))*('Raw Data'!$P$2:$P$6289="SC CONF")*('Raw Data'!$J$2:$J$6289=$C$4)*('Raw Data'!$T$2:$T$6289)))/1000</f>
        <v>68.631099999999975</v>
      </c>
      <c r="E17" s="172">
        <f t="shared" ref="E17" si="23">C17-D17</f>
        <v>2663.9112399999999</v>
      </c>
      <c r="F17" s="172" cm="1">
        <f t="array" ref="F17">(SUMPRODUCT(('Raw Data'!$BL$2:$BL$6289=RIGHT(B17,7))*('Raw Data'!$P$2:$P$6289="SC CONF")*('Raw Data'!$J$2:$J$6289=$C$4)*('Raw Data'!$AA$2:$AA$6289)))/1000</f>
        <v>2362.83601</v>
      </c>
      <c r="G17" s="173">
        <f t="shared" ref="G17" si="24">IFERROR(F17/E17,0)</f>
        <v>0.88698000688641565</v>
      </c>
      <c r="H17" s="172">
        <f t="shared" ref="H17" si="25">E17-F17-J17</f>
        <v>171.96681999999993</v>
      </c>
      <c r="I17" s="173">
        <f t="shared" ref="I17" si="26">IFERROR(H17/E17,0)</f>
        <v>6.4554260449008027E-2</v>
      </c>
      <c r="J17" s="172" cm="1">
        <f t="array" ref="J17">(SUMPRODUCT(('Raw Data'!$BL$2:$BL$6289=RIGHT(B17,7))*('Raw Data'!$P$2:$P$6289="SC CONF")*('Raw Data'!$J$2:$J$6289=$C$4)*('Raw Data'!$W$2:$W$6289)))/1000</f>
        <v>129.10840999999999</v>
      </c>
      <c r="K17" s="174">
        <f t="shared" ref="K17" si="27">IFERROR(J17/E17,0)</f>
        <v>4.8465732664576315E-2</v>
      </c>
      <c r="L17" s="172" cm="1">
        <f t="array" ref="L17">SUMPRODUCT(('Raw Data'!$BL$2:$BL$6289=RIGHT(B17,7))*('Raw Data'!$P$2:$P$6289="SC CONF")*('Raw Data'!$J$2:$J$6289=$C$4)*('Raw Data'!$R$2:$R$6289))</f>
        <v>201</v>
      </c>
      <c r="M17" s="172" cm="1">
        <f t="array" ref="M17">SUMPRODUCT(('Raw Data'!$BL$2:$BL$6289=RIGHT(B17,7))*('Raw Data'!$P$2:$P$6289="SC CONF")*('Raw Data'!$J$2:$J$6289=$C$4)*('Raw Data'!$AH$2:$AH$6289))+
SUMPRODUCT(('Raw Data'!$BL$2:$BL$6289=RIGHT(B17,7))*('Raw Data'!$P$2:$P$6289="SC CONF")*('Raw Data'!$J$2:$J$6289=$C$4)*('Raw Data'!$BH$2:$BH$6289))</f>
        <v>45</v>
      </c>
      <c r="N17" s="172">
        <f>L17-M17</f>
        <v>156</v>
      </c>
      <c r="O17" s="172" cm="1">
        <f t="array" ref="O17">SUMPRODUCT(('Raw Data'!$BL$2:$BL$6289=RIGHT(B17,7))*('Raw Data'!$P$2:$P$6289="SC CONF")*('Raw Data'!$J$2:$J$6289=$C$4)*('Raw Data'!$AF$2:$AF$6289))</f>
        <v>148</v>
      </c>
      <c r="P17" s="173">
        <f t="shared" ref="P17" si="28">IFERROR(O17/N17,0)</f>
        <v>0.94871794871794868</v>
      </c>
      <c r="Q17" s="172">
        <f t="shared" ref="Q17" si="29">N17-O17-S17-U17</f>
        <v>4</v>
      </c>
      <c r="R17" s="173">
        <f t="shared" ref="R17" si="30">IFERROR(Q17/N17,0)</f>
        <v>2.564102564102564E-2</v>
      </c>
      <c r="S17" s="172" cm="1">
        <f t="array" ref="S17">SUMPRODUCT(('Raw Data'!$BL$2:$BL$6289=RIGHT(B17,7))*('Raw Data'!$P$2:$P$6289="SC CONF")*('Raw Data'!$J$2:$J$6289=$C$4)*('Raw Data'!$AE$2:$AE$6289))</f>
        <v>0</v>
      </c>
      <c r="T17" s="173">
        <f t="shared" ref="T17" si="31">IFERROR(S17/N17,0)</f>
        <v>0</v>
      </c>
      <c r="U17" s="172" cm="1">
        <f t="array" ref="U17">SUMPRODUCT(('Raw Data'!$BL$2:$BL$6289=RIGHT(B17,7))*('Raw Data'!$P$2:$P$6289="SC CONF")*('Raw Data'!$J$2:$J$6289=$C$4)*('Raw Data'!$AD$2:$AD$6289))</f>
        <v>4</v>
      </c>
      <c r="V17" s="174">
        <f t="shared" ref="V17" si="32">IFERROR(U17/N17,0)</f>
        <v>2.564102564102564E-2</v>
      </c>
    </row>
    <row r="18" spans="2:22" x14ac:dyDescent="0.2">
      <c r="B18" s="164"/>
      <c r="C18" s="183"/>
      <c r="D18" s="184"/>
      <c r="E18" s="184"/>
      <c r="F18" s="184"/>
      <c r="G18" s="184"/>
      <c r="H18" s="184"/>
      <c r="I18" s="184"/>
      <c r="J18" s="184"/>
      <c r="K18" s="185"/>
      <c r="L18" s="186"/>
      <c r="M18" s="186"/>
      <c r="N18" s="186"/>
      <c r="O18" s="186"/>
      <c r="P18" s="186"/>
      <c r="Q18" s="186"/>
      <c r="R18" s="186"/>
      <c r="S18" s="186"/>
      <c r="T18" s="186"/>
      <c r="U18" s="186"/>
      <c r="V18" s="187"/>
    </row>
    <row r="20" spans="2:22" ht="49.5" customHeight="1" x14ac:dyDescent="0.2">
      <c r="B20" s="350" t="s">
        <v>406</v>
      </c>
      <c r="C20" s="350"/>
      <c r="D20" s="350"/>
      <c r="E20" s="350"/>
      <c r="F20" s="350"/>
      <c r="G20" s="350"/>
      <c r="H20" s="350"/>
      <c r="I20" s="350"/>
      <c r="J20" s="350"/>
      <c r="K20" s="350"/>
    </row>
  </sheetData>
  <sheetProtection algorithmName="SHA-512" hashValue="IrwwBXO+cTjgPo/lGllP3vFKiqkeOLuWTo8Xw0WaYA8EpXwJTAdDKAwxo7BrCSCjdzAI0A5/yfNB5s57vtxROA==" saltValue="QZKTGVCr8z8fAHKl8Fa+Eg==" spinCount="100000" sheet="1" objects="1" scenarios="1"/>
  <mergeCells count="7">
    <mergeCell ref="B3:D3"/>
    <mergeCell ref="B2:D2"/>
    <mergeCell ref="B20:K20"/>
    <mergeCell ref="L6:V6"/>
    <mergeCell ref="B6:B7"/>
    <mergeCell ref="C6:K6"/>
    <mergeCell ref="C4:D4"/>
  </mergeCells>
  <dataValidations count="1">
    <dataValidation type="list" allowBlank="1" showInputMessage="1" showErrorMessage="1" sqref="C4:D4" xr:uid="{DEBB70A1-E187-43C8-A2C9-C35C6668DB99}">
      <formula1>ExtractDate</formula1>
    </dataValidation>
  </dataValidations>
  <hyperlinks>
    <hyperlink ref="B1" location="Index!A1" display="Back to INDEX" xr:uid="{2FBABD4A-77F0-4E60-999B-845238F0B4C1}"/>
  </hyperlink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B1:M9"/>
  <sheetViews>
    <sheetView showGridLines="0" zoomScaleNormal="100" workbookViewId="0">
      <selection activeCell="B45" sqref="B45"/>
    </sheetView>
  </sheetViews>
  <sheetFormatPr defaultRowHeight="12.75" x14ac:dyDescent="0.2"/>
  <cols>
    <col min="1" max="1" width="2.7109375" style="190" customWidth="1"/>
    <col min="2" max="2" width="16" style="190" customWidth="1"/>
    <col min="3" max="7" width="9.140625" style="190"/>
    <col min="8" max="8" width="3" style="190" customWidth="1"/>
    <col min="9" max="12" width="9.140625" style="190"/>
    <col min="13" max="13" width="9.140625" style="190" customWidth="1"/>
    <col min="14" max="16384" width="9.140625" style="190"/>
  </cols>
  <sheetData>
    <row r="1" spans="2:13" ht="60" customHeight="1" x14ac:dyDescent="0.2"/>
    <row r="2" spans="2:13" x14ac:dyDescent="0.2">
      <c r="B2" s="267" t="s">
        <v>54</v>
      </c>
    </row>
    <row r="3" spans="2:13" ht="12.75" customHeight="1" x14ac:dyDescent="0.2">
      <c r="B3" s="268" t="s">
        <v>59</v>
      </c>
      <c r="C3" s="353" t="s">
        <v>60</v>
      </c>
      <c r="D3" s="353"/>
      <c r="E3" s="353"/>
      <c r="F3" s="353"/>
      <c r="G3" s="353"/>
      <c r="I3" s="354" t="s">
        <v>61</v>
      </c>
      <c r="J3" s="355"/>
      <c r="K3" s="355"/>
      <c r="L3" s="355"/>
      <c r="M3" s="356"/>
    </row>
    <row r="4" spans="2:13" ht="45" customHeight="1" x14ac:dyDescent="0.2">
      <c r="B4" s="269" t="s">
        <v>63</v>
      </c>
      <c r="C4" s="270"/>
      <c r="D4" s="271"/>
      <c r="E4" s="271"/>
      <c r="F4" s="271"/>
      <c r="G4" s="272"/>
      <c r="I4" s="361" t="s">
        <v>432</v>
      </c>
      <c r="J4" s="362"/>
      <c r="K4" s="362"/>
      <c r="L4" s="362"/>
      <c r="M4" s="363"/>
    </row>
    <row r="5" spans="2:13" ht="45" customHeight="1" x14ac:dyDescent="0.2">
      <c r="B5" s="269" t="s">
        <v>64</v>
      </c>
      <c r="C5" s="270"/>
      <c r="D5" s="271"/>
      <c r="E5" s="271"/>
      <c r="F5" s="271"/>
      <c r="G5" s="272"/>
      <c r="I5" s="364"/>
      <c r="J5" s="365"/>
      <c r="K5" s="365"/>
      <c r="L5" s="365"/>
      <c r="M5" s="366"/>
    </row>
    <row r="6" spans="2:13" ht="45" customHeight="1" x14ac:dyDescent="0.2">
      <c r="B6" s="273" t="s">
        <v>65</v>
      </c>
      <c r="C6" s="274"/>
      <c r="D6" s="275"/>
      <c r="E6" s="275"/>
      <c r="F6" s="275"/>
      <c r="G6" s="276"/>
      <c r="I6" s="364"/>
      <c r="J6" s="365"/>
      <c r="K6" s="365"/>
      <c r="L6" s="365"/>
      <c r="M6" s="366"/>
    </row>
    <row r="7" spans="2:13" ht="45" customHeight="1" x14ac:dyDescent="0.2">
      <c r="B7" s="273" t="s">
        <v>433</v>
      </c>
      <c r="C7" s="274"/>
      <c r="D7" s="275"/>
      <c r="E7" s="275"/>
      <c r="F7" s="275"/>
      <c r="G7" s="276"/>
      <c r="I7" s="357" t="s">
        <v>313</v>
      </c>
      <c r="J7" s="358"/>
      <c r="K7" s="358"/>
      <c r="L7" s="358"/>
      <c r="M7" s="359"/>
    </row>
    <row r="8" spans="2:13" ht="28.5" customHeight="1" x14ac:dyDescent="0.2"/>
    <row r="9" spans="2:13" ht="14.25" x14ac:dyDescent="0.2">
      <c r="B9" s="360"/>
      <c r="C9" s="360"/>
      <c r="D9" s="360"/>
      <c r="E9" s="360"/>
      <c r="F9" s="360"/>
      <c r="G9" s="360"/>
    </row>
  </sheetData>
  <sheetProtection algorithmName="SHA-512" hashValue="WGXZjjUFW3vpAE6aWDk4kqBIjdGlr1sD9kE32+7p4hiwKQMGFg2e17lzZ9Dr/QVrZVNcg1EiczNYAqw75F+eHw==" saltValue="AJacBCYFVoqEa/N8PAfmiQ==" spinCount="100000" sheet="1" objects="1" scenarios="1"/>
  <mergeCells count="5">
    <mergeCell ref="C3:G3"/>
    <mergeCell ref="I3:M3"/>
    <mergeCell ref="I7:M7"/>
    <mergeCell ref="B9:G9"/>
    <mergeCell ref="I4:M6"/>
  </mergeCells>
  <hyperlinks>
    <hyperlink ref="B2" location="Index!A1" display="Back to INDEX" xr:uid="{00000000-0004-0000-0100-000000000000}"/>
    <hyperlink ref="I7:M7" location="'2'!A1" display="A 'three year collection rate' is provided here and contains older and younger fines to provide a statistically robust collection rate." xr:uid="{00000000-0004-0000-0100-000001000000}"/>
  </hyperlinks>
  <pageMargins left="0.7" right="0.7" top="0.75" bottom="0.75" header="0.3" footer="0.3"/>
  <pageSetup paperSize="9"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9CBF-2AB5-443B-AFBC-C898C31C66DF}">
  <sheetPr codeName="Sheet15"/>
  <dimension ref="B1:J20"/>
  <sheetViews>
    <sheetView showGridLines="0" zoomScaleNormal="100" workbookViewId="0">
      <selection activeCell="B1" sqref="B1"/>
    </sheetView>
  </sheetViews>
  <sheetFormatPr defaultColWidth="9.140625" defaultRowHeight="12.75" x14ac:dyDescent="0.2"/>
  <cols>
    <col min="1" max="1" width="2.7109375" style="279" customWidth="1"/>
    <col min="2" max="2" width="35.85546875" style="279" customWidth="1"/>
    <col min="3" max="3" width="89.5703125" style="279" customWidth="1"/>
    <col min="4" max="16384" width="9.140625" style="279"/>
  </cols>
  <sheetData>
    <row r="1" spans="2:10" ht="15.75" thickBot="1" x14ac:dyDescent="0.25">
      <c r="B1" s="277" t="s">
        <v>314</v>
      </c>
      <c r="C1" s="278" t="s">
        <v>0</v>
      </c>
    </row>
    <row r="2" spans="2:10" ht="101.25" customHeight="1" thickBot="1" x14ac:dyDescent="0.25">
      <c r="B2" s="280" t="s">
        <v>282</v>
      </c>
      <c r="C2" s="281"/>
      <c r="J2" s="247"/>
    </row>
    <row r="3" spans="2:10" ht="38.25" x14ac:dyDescent="0.2">
      <c r="B3" s="282" t="s">
        <v>413</v>
      </c>
      <c r="C3" s="283" t="s">
        <v>421</v>
      </c>
    </row>
    <row r="4" spans="2:10" ht="25.5" x14ac:dyDescent="0.2">
      <c r="B4" s="284" t="s">
        <v>411</v>
      </c>
      <c r="C4" s="285" t="s">
        <v>422</v>
      </c>
    </row>
    <row r="5" spans="2:10" ht="25.5" x14ac:dyDescent="0.2">
      <c r="B5" s="284" t="s">
        <v>412</v>
      </c>
      <c r="C5" s="285" t="s">
        <v>423</v>
      </c>
      <c r="D5" s="278"/>
    </row>
    <row r="6" spans="2:10" ht="25.5" x14ac:dyDescent="0.2">
      <c r="B6" s="286" t="s">
        <v>410</v>
      </c>
      <c r="C6" s="287" t="s">
        <v>414</v>
      </c>
      <c r="D6" s="278" t="s">
        <v>0</v>
      </c>
    </row>
    <row r="7" spans="2:10" ht="102" x14ac:dyDescent="0.2">
      <c r="B7" s="288" t="s">
        <v>57</v>
      </c>
      <c r="C7" s="289" t="s">
        <v>424</v>
      </c>
      <c r="D7" s="278"/>
    </row>
    <row r="8" spans="2:10" x14ac:dyDescent="0.2">
      <c r="B8" s="284" t="s">
        <v>1</v>
      </c>
      <c r="C8" s="290" t="s">
        <v>328</v>
      </c>
    </row>
    <row r="9" spans="2:10" x14ac:dyDescent="0.2">
      <c r="B9" s="286" t="s">
        <v>289</v>
      </c>
      <c r="C9" s="287" t="s">
        <v>425</v>
      </c>
    </row>
    <row r="10" spans="2:10" ht="25.5" x14ac:dyDescent="0.2">
      <c r="B10" s="286" t="s">
        <v>326</v>
      </c>
      <c r="C10" s="287" t="s">
        <v>327</v>
      </c>
    </row>
    <row r="11" spans="2:10" x14ac:dyDescent="0.2">
      <c r="B11" s="284" t="s">
        <v>331</v>
      </c>
      <c r="C11" s="291" t="s">
        <v>332</v>
      </c>
    </row>
    <row r="12" spans="2:10" x14ac:dyDescent="0.2">
      <c r="B12" s="284" t="s">
        <v>294</v>
      </c>
      <c r="C12" s="291" t="s">
        <v>330</v>
      </c>
    </row>
    <row r="13" spans="2:10" x14ac:dyDescent="0.2">
      <c r="B13" s="284" t="s">
        <v>293</v>
      </c>
      <c r="C13" s="290" t="s">
        <v>329</v>
      </c>
    </row>
    <row r="14" spans="2:10" ht="25.5" x14ac:dyDescent="0.2">
      <c r="B14" s="286" t="s">
        <v>408</v>
      </c>
      <c r="C14" s="289" t="s">
        <v>409</v>
      </c>
    </row>
    <row r="15" spans="2:10" ht="25.5" x14ac:dyDescent="0.2">
      <c r="B15" s="286" t="s">
        <v>318</v>
      </c>
      <c r="C15" s="287" t="s">
        <v>319</v>
      </c>
    </row>
    <row r="16" spans="2:10" ht="102" x14ac:dyDescent="0.2">
      <c r="B16" s="286" t="s">
        <v>317</v>
      </c>
      <c r="C16" s="287" t="s">
        <v>426</v>
      </c>
    </row>
    <row r="17" spans="2:3" ht="25.5" x14ac:dyDescent="0.2">
      <c r="B17" s="286" t="s">
        <v>324</v>
      </c>
      <c r="C17" s="289" t="s">
        <v>325</v>
      </c>
    </row>
    <row r="18" spans="2:3" x14ac:dyDescent="0.2">
      <c r="B18" s="286" t="s">
        <v>315</v>
      </c>
      <c r="C18" s="287" t="s">
        <v>316</v>
      </c>
    </row>
    <row r="19" spans="2:3" x14ac:dyDescent="0.2">
      <c r="B19" s="284" t="s">
        <v>320</v>
      </c>
      <c r="C19" s="285" t="s">
        <v>321</v>
      </c>
    </row>
    <row r="20" spans="2:3" ht="26.25" thickBot="1" x14ac:dyDescent="0.25">
      <c r="B20" s="292" t="s">
        <v>322</v>
      </c>
      <c r="C20" s="293" t="s">
        <v>323</v>
      </c>
    </row>
  </sheetData>
  <sheetProtection algorithmName="SHA-512" hashValue="qvmr18V3Ys8Qoqu89f6TXuzblOhhbcMml/DSth1MajNSUZuvdmTfxUycj1DyHShkTpqoPotKmNwep/J9pXW4WQ==" saltValue="3tFZXFBLkcWJ/OD3lO2i4Q==" spinCount="100000" sheet="1" objects="1" scenarios="1"/>
  <sortState xmlns:xlrd2="http://schemas.microsoft.com/office/spreadsheetml/2017/richdata2" ref="B3:C20">
    <sortCondition ref="B3:B20"/>
  </sortState>
  <hyperlinks>
    <hyperlink ref="B1" location="Index!A1" display="Back to Index" xr:uid="{856D6B15-5D86-44C6-B607-1C6270BB7C03}"/>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6C95-6DD5-4779-AE8C-E9F21C83AD21}">
  <dimension ref="B1:I12"/>
  <sheetViews>
    <sheetView showGridLines="0" zoomScaleNormal="100" workbookViewId="0">
      <selection activeCell="B1" sqref="B1"/>
    </sheetView>
  </sheetViews>
  <sheetFormatPr defaultColWidth="9.140625" defaultRowHeight="12.75" x14ac:dyDescent="0.2"/>
  <cols>
    <col min="1" max="1" width="2.7109375" style="279" customWidth="1"/>
    <col min="2" max="2" width="89.5703125" style="279" customWidth="1"/>
    <col min="3" max="16384" width="9.140625" style="279"/>
  </cols>
  <sheetData>
    <row r="1" spans="2:9" ht="13.5" thickBot="1" x14ac:dyDescent="0.25">
      <c r="B1" s="277" t="s">
        <v>314</v>
      </c>
    </row>
    <row r="2" spans="2:9" ht="101.25" customHeight="1" thickBot="1" x14ac:dyDescent="0.25">
      <c r="B2" s="294" t="s">
        <v>333</v>
      </c>
      <c r="I2" s="247"/>
    </row>
    <row r="3" spans="2:9" ht="25.5" x14ac:dyDescent="0.2">
      <c r="B3" s="295" t="s">
        <v>334</v>
      </c>
    </row>
    <row r="4" spans="2:9" x14ac:dyDescent="0.2">
      <c r="B4" s="296" t="s">
        <v>335</v>
      </c>
      <c r="C4" s="279" t="s">
        <v>0</v>
      </c>
    </row>
    <row r="5" spans="2:9" ht="15" x14ac:dyDescent="0.2">
      <c r="B5" s="296" t="s">
        <v>336</v>
      </c>
      <c r="C5" s="278" t="s">
        <v>0</v>
      </c>
    </row>
    <row r="6" spans="2:9" ht="25.5" x14ac:dyDescent="0.2">
      <c r="B6" s="297" t="s">
        <v>337</v>
      </c>
      <c r="C6" s="278" t="s">
        <v>0</v>
      </c>
    </row>
    <row r="7" spans="2:9" ht="63.75" x14ac:dyDescent="0.2">
      <c r="B7" s="298" t="s">
        <v>338</v>
      </c>
      <c r="C7" s="278" t="s">
        <v>0</v>
      </c>
    </row>
    <row r="8" spans="2:9" ht="76.5" x14ac:dyDescent="0.2">
      <c r="B8" s="298" t="s">
        <v>339</v>
      </c>
    </row>
    <row r="9" spans="2:9" ht="89.25" x14ac:dyDescent="0.2">
      <c r="B9" s="296" t="s">
        <v>62</v>
      </c>
    </row>
    <row r="10" spans="2:9" ht="38.25" x14ac:dyDescent="0.2">
      <c r="B10" s="299" t="s">
        <v>342</v>
      </c>
    </row>
    <row r="11" spans="2:9" ht="25.5" x14ac:dyDescent="0.2">
      <c r="B11" s="300" t="s">
        <v>340</v>
      </c>
    </row>
    <row r="12" spans="2:9" ht="26.25" thickBot="1" x14ac:dyDescent="0.25">
      <c r="B12" s="301" t="s">
        <v>341</v>
      </c>
    </row>
  </sheetData>
  <sheetProtection algorithmName="SHA-512" hashValue="kfwX+VOx99NSVmkFogimAuh99LdfbHD0L07voC1nyZ8jsD9MnOs+BTSNwl1lWDzxpesUvmOrzRgqTQQai6EZsQ==" saltValue="e9j47alrxpJOwwzWy+hgSg==" spinCount="100000" sheet="1" objects="1" scenarios="1"/>
  <hyperlinks>
    <hyperlink ref="B1" location="Index!A1" display="Back to Index" xr:uid="{7827953F-43EE-4A78-B429-B32ACDCB889B}"/>
    <hyperlink ref="B10" r:id="rId1" display="Confiscation Orders are outwith the scope of the SCTS administrative fines and penalties enforcement process. COPFS can ask the court to appoint an Enforcement Administrator to identify and realise assets. For more info see http://www.scotcourts.gov.uk/the-courts/more/the-accountant-of-court/poc-administrators    " xr:uid="{116A5984-FACD-47B6-88CC-1E852CEEEDA4}"/>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A58F5-A1F7-48B6-9203-E7D6A43142DD}">
  <dimension ref="A1:C30"/>
  <sheetViews>
    <sheetView showGridLines="0" workbookViewId="0">
      <selection activeCell="C1" sqref="C1"/>
    </sheetView>
  </sheetViews>
  <sheetFormatPr defaultColWidth="9.140625" defaultRowHeight="15" x14ac:dyDescent="0.25"/>
  <cols>
    <col min="1" max="1" width="3.85546875" style="5" customWidth="1"/>
    <col min="2" max="2" width="5.5703125" style="5" customWidth="1"/>
    <col min="3" max="3" width="90.7109375" style="5" customWidth="1"/>
    <col min="4" max="16384" width="9.140625" style="5"/>
  </cols>
  <sheetData>
    <row r="1" spans="1:3" x14ac:dyDescent="0.25">
      <c r="B1" s="6" t="s">
        <v>314</v>
      </c>
    </row>
    <row r="5" spans="1:3" ht="18" x14ac:dyDescent="0.25">
      <c r="C5" s="7" t="s">
        <v>350</v>
      </c>
    </row>
    <row r="7" spans="1:3" ht="18" x14ac:dyDescent="0.25">
      <c r="A7" s="8"/>
      <c r="C7" s="9" t="s">
        <v>312</v>
      </c>
    </row>
    <row r="9" spans="1:3" x14ac:dyDescent="0.25">
      <c r="B9" s="10" t="s">
        <v>343</v>
      </c>
      <c r="C9" s="11" t="s">
        <v>351</v>
      </c>
    </row>
    <row r="10" spans="1:3" ht="25.5" x14ac:dyDescent="0.25">
      <c r="B10" s="12" t="s">
        <v>344</v>
      </c>
      <c r="C10" s="13" t="s">
        <v>352</v>
      </c>
    </row>
    <row r="12" spans="1:3" ht="24" customHeight="1" x14ac:dyDescent="0.25">
      <c r="B12" s="10" t="s">
        <v>345</v>
      </c>
      <c r="C12" s="18" t="s">
        <v>353</v>
      </c>
    </row>
    <row r="13" spans="1:3" ht="89.25" x14ac:dyDescent="0.25">
      <c r="B13" s="12" t="s">
        <v>344</v>
      </c>
      <c r="C13" s="15" t="s">
        <v>355</v>
      </c>
    </row>
    <row r="15" spans="1:3" ht="21" customHeight="1" x14ac:dyDescent="0.25">
      <c r="B15" s="10" t="s">
        <v>346</v>
      </c>
      <c r="C15" s="16" t="s">
        <v>354</v>
      </c>
    </row>
    <row r="16" spans="1:3" ht="38.25" x14ac:dyDescent="0.25">
      <c r="B16" s="12" t="s">
        <v>344</v>
      </c>
      <c r="C16" s="15" t="s">
        <v>427</v>
      </c>
    </row>
    <row r="18" spans="2:3" x14ac:dyDescent="0.25">
      <c r="B18" s="10" t="s">
        <v>347</v>
      </c>
      <c r="C18" s="17" t="s">
        <v>415</v>
      </c>
    </row>
    <row r="19" spans="2:3" ht="25.5" x14ac:dyDescent="0.25">
      <c r="B19" s="12" t="s">
        <v>344</v>
      </c>
      <c r="C19" s="15" t="s">
        <v>428</v>
      </c>
    </row>
    <row r="21" spans="2:3" x14ac:dyDescent="0.25">
      <c r="B21" s="10" t="s">
        <v>348</v>
      </c>
      <c r="C21" s="18" t="s">
        <v>356</v>
      </c>
    </row>
    <row r="22" spans="2:3" ht="39" x14ac:dyDescent="0.25">
      <c r="B22" s="12" t="s">
        <v>344</v>
      </c>
      <c r="C22" s="19" t="s">
        <v>357</v>
      </c>
    </row>
    <row r="24" spans="2:3" x14ac:dyDescent="0.25">
      <c r="B24" s="10" t="s">
        <v>349</v>
      </c>
      <c r="C24" s="14" t="s">
        <v>358</v>
      </c>
    </row>
    <row r="25" spans="2:3" ht="127.5" x14ac:dyDescent="0.25">
      <c r="B25" s="12" t="s">
        <v>344</v>
      </c>
      <c r="C25" s="20" t="s">
        <v>419</v>
      </c>
    </row>
    <row r="27" spans="2:3" x14ac:dyDescent="0.25">
      <c r="B27" s="21" t="s">
        <v>416</v>
      </c>
      <c r="C27" s="22" t="s">
        <v>418</v>
      </c>
    </row>
    <row r="28" spans="2:3" ht="25.5" x14ac:dyDescent="0.25">
      <c r="B28" s="23" t="s">
        <v>344</v>
      </c>
      <c r="C28" s="24" t="s">
        <v>417</v>
      </c>
    </row>
    <row r="30" spans="2:3" x14ac:dyDescent="0.25">
      <c r="B30" s="25" t="s">
        <v>420</v>
      </c>
    </row>
  </sheetData>
  <sheetProtection algorithmName="SHA-512" hashValue="2FgtziOeJ23loDCiXaacqvd7kDK1r22cXTpK1TKGbQxs+KtvRYVKmlQDPIQuuD86iqf2gbMq1ibz71wg55iSLA==" saltValue="Mu4fcfGtpKTZ9auDLfXUoQ==" spinCount="100000" sheet="1" objects="1" scenarios="1"/>
  <hyperlinks>
    <hyperlink ref="B1" location="Index!A1" display="Back to Index" xr:uid="{16AE50C5-9197-4968-A581-3804FC6C936F}"/>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FA574-F5B7-458B-BFD4-4C65EA516E46}">
  <sheetPr codeName="Sheet17">
    <tabColor rgb="FF00B0F0"/>
  </sheetPr>
  <dimension ref="A1:BM6289"/>
  <sheetViews>
    <sheetView topLeftCell="AS6270" zoomScaleNormal="100" workbookViewId="0">
      <selection activeCell="AZ6300" sqref="AZ6300"/>
    </sheetView>
  </sheetViews>
  <sheetFormatPr defaultRowHeight="12.75" x14ac:dyDescent="0.2"/>
  <cols>
    <col min="4" max="5" width="16" customWidth="1"/>
    <col min="7" max="7" width="21.140625" customWidth="1"/>
    <col min="8" max="8" width="22.85546875" customWidth="1"/>
    <col min="9" max="9" width="15.85546875" customWidth="1"/>
    <col min="10" max="10" width="28.42578125" customWidth="1"/>
    <col min="11" max="11" width="26.140625" customWidth="1"/>
    <col min="12" max="12" width="17.5703125" customWidth="1"/>
    <col min="13" max="13" width="33.42578125" customWidth="1"/>
    <col min="14" max="14" width="21.7109375" customWidth="1"/>
    <col min="15" max="15" width="26.42578125" customWidth="1"/>
    <col min="16" max="16" width="25.85546875" customWidth="1"/>
    <col min="17" max="17" width="25.7109375" customWidth="1"/>
    <col min="18" max="18" width="34.5703125" customWidth="1"/>
    <col min="19" max="19" width="24.85546875" customWidth="1"/>
    <col min="20" max="20" width="34.5703125" customWidth="1"/>
    <col min="21" max="21" width="20.7109375" customWidth="1"/>
    <col min="22" max="22" width="29.7109375" customWidth="1"/>
    <col min="23" max="23" width="31.42578125" customWidth="1"/>
    <col min="24" max="24" width="35.140625" customWidth="1"/>
    <col min="25" max="25" width="24.42578125" customWidth="1"/>
    <col min="26" max="26" width="30.5703125" customWidth="1"/>
    <col min="27" max="27" width="35.42578125" customWidth="1"/>
    <col min="28" max="28" width="32.7109375" customWidth="1"/>
    <col min="29" max="29" width="37.140625" customWidth="1"/>
    <col min="30" max="30" width="36" customWidth="1"/>
    <col min="31" max="31" width="32.5703125" customWidth="1"/>
    <col min="32" max="32" width="26.28515625" customWidth="1"/>
    <col min="33" max="33" width="32.5703125" customWidth="1"/>
    <col min="34" max="34" width="33.5703125" customWidth="1"/>
    <col min="40" max="40" width="36.7109375" customWidth="1"/>
    <col min="41" max="41" width="19.85546875" customWidth="1"/>
    <col min="42" max="42" width="32.85546875" customWidth="1"/>
    <col min="56" max="56" width="13.140625" customWidth="1"/>
    <col min="57" max="57" width="18" customWidth="1"/>
    <col min="58" max="58" width="28.42578125" customWidth="1"/>
    <col min="60" max="60" width="22.42578125" customWidth="1"/>
    <col min="61" max="61" width="11" customWidth="1"/>
    <col min="62" max="62" width="35.140625" customWidth="1"/>
    <col min="64" max="65" width="9.140625" style="3"/>
  </cols>
  <sheetData>
    <row r="1" spans="1:65" x14ac:dyDescent="0.2">
      <c r="A1" t="s">
        <v>75</v>
      </c>
      <c r="B1" t="s">
        <v>76</v>
      </c>
      <c r="C1" t="s">
        <v>77</v>
      </c>
      <c r="D1" t="s">
        <v>78</v>
      </c>
      <c r="E1" t="s">
        <v>79</v>
      </c>
      <c r="F1" t="s">
        <v>80</v>
      </c>
      <c r="G1" t="s">
        <v>81</v>
      </c>
      <c r="H1" t="s">
        <v>82</v>
      </c>
      <c r="I1" t="s">
        <v>83</v>
      </c>
      <c r="J1" t="s">
        <v>84</v>
      </c>
      <c r="K1" t="s">
        <v>85</v>
      </c>
      <c r="L1" t="s">
        <v>86</v>
      </c>
      <c r="M1" t="s">
        <v>87</v>
      </c>
      <c r="N1" t="s">
        <v>88</v>
      </c>
      <c r="O1" t="s">
        <v>89</v>
      </c>
      <c r="P1" t="s">
        <v>90</v>
      </c>
      <c r="Q1" t="s">
        <v>91</v>
      </c>
      <c r="R1" t="s">
        <v>92</v>
      </c>
      <c r="S1" t="s">
        <v>93</v>
      </c>
      <c r="T1" t="s">
        <v>94</v>
      </c>
      <c r="U1" t="s">
        <v>95</v>
      </c>
      <c r="V1" t="s">
        <v>96</v>
      </c>
      <c r="W1" t="s">
        <v>97</v>
      </c>
      <c r="X1" t="s">
        <v>98</v>
      </c>
      <c r="Y1" t="s">
        <v>99</v>
      </c>
      <c r="Z1" t="s">
        <v>100</v>
      </c>
      <c r="AA1" t="s">
        <v>101</v>
      </c>
      <c r="AB1" t="s">
        <v>102</v>
      </c>
      <c r="AC1" t="s">
        <v>103</v>
      </c>
      <c r="AD1" t="s">
        <v>104</v>
      </c>
      <c r="AE1" t="s">
        <v>105</v>
      </c>
      <c r="AF1" t="s">
        <v>106</v>
      </c>
      <c r="AG1" t="s">
        <v>107</v>
      </c>
      <c r="AH1" t="s">
        <v>108</v>
      </c>
      <c r="AI1" t="s">
        <v>109</v>
      </c>
      <c r="AJ1" t="s">
        <v>110</v>
      </c>
      <c r="AK1" t="s">
        <v>111</v>
      </c>
      <c r="AL1" t="s">
        <v>112</v>
      </c>
      <c r="AM1" t="s">
        <v>113</v>
      </c>
      <c r="AN1" t="s">
        <v>114</v>
      </c>
      <c r="AO1" t="s">
        <v>115</v>
      </c>
      <c r="AP1" t="s">
        <v>116</v>
      </c>
      <c r="AQ1" t="s">
        <v>117</v>
      </c>
      <c r="AR1" t="s">
        <v>118</v>
      </c>
      <c r="AS1" t="s">
        <v>119</v>
      </c>
      <c r="AT1" t="s">
        <v>120</v>
      </c>
      <c r="AU1" t="s">
        <v>121</v>
      </c>
      <c r="AV1" t="s">
        <v>122</v>
      </c>
      <c r="AW1" t="s">
        <v>123</v>
      </c>
      <c r="AX1" t="s">
        <v>124</v>
      </c>
      <c r="AY1" t="s">
        <v>125</v>
      </c>
      <c r="AZ1" t="s">
        <v>126</v>
      </c>
      <c r="BA1" t="s">
        <v>127</v>
      </c>
      <c r="BB1" t="s">
        <v>128</v>
      </c>
      <c r="BC1" t="s">
        <v>129</v>
      </c>
      <c r="BD1" t="s">
        <v>130</v>
      </c>
      <c r="BE1" t="s">
        <v>131</v>
      </c>
      <c r="BF1" t="s">
        <v>132</v>
      </c>
      <c r="BG1" t="s">
        <v>133</v>
      </c>
      <c r="BH1" t="s">
        <v>134</v>
      </c>
      <c r="BI1" t="s">
        <v>135</v>
      </c>
      <c r="BJ1" t="s">
        <v>136</v>
      </c>
      <c r="BK1" t="s">
        <v>137</v>
      </c>
      <c r="BL1" s="3" t="s">
        <v>138</v>
      </c>
      <c r="BM1" s="3" t="s">
        <v>283</v>
      </c>
    </row>
    <row r="2" spans="1:65" x14ac:dyDescent="0.2">
      <c r="A2">
        <v>2026</v>
      </c>
      <c r="B2">
        <v>7</v>
      </c>
      <c r="C2" t="s">
        <v>139</v>
      </c>
      <c r="D2" t="s">
        <v>140</v>
      </c>
      <c r="E2" t="s">
        <v>8</v>
      </c>
      <c r="F2">
        <v>9295</v>
      </c>
      <c r="G2" t="s">
        <v>141</v>
      </c>
      <c r="H2" t="s">
        <v>139</v>
      </c>
      <c r="I2" t="s">
        <v>142</v>
      </c>
      <c r="J2" s="1">
        <v>46204</v>
      </c>
      <c r="K2" t="s">
        <v>143</v>
      </c>
      <c r="L2">
        <v>2</v>
      </c>
      <c r="M2" t="s">
        <v>445</v>
      </c>
      <c r="N2" t="s">
        <v>442</v>
      </c>
      <c r="O2" t="s">
        <v>149</v>
      </c>
      <c r="P2" t="s">
        <v>146</v>
      </c>
      <c r="Q2">
        <v>7190.17</v>
      </c>
      <c r="R2">
        <v>1761</v>
      </c>
      <c r="S2">
        <v>29730</v>
      </c>
      <c r="T2">
        <v>100</v>
      </c>
      <c r="U2">
        <v>899</v>
      </c>
      <c r="V2">
        <v>332</v>
      </c>
      <c r="W2">
        <v>5745</v>
      </c>
      <c r="X2">
        <v>5745</v>
      </c>
      <c r="Y2">
        <v>0</v>
      </c>
      <c r="Z2">
        <v>0</v>
      </c>
      <c r="AA2">
        <v>22439.83</v>
      </c>
      <c r="AB2">
        <v>0</v>
      </c>
      <c r="AC2">
        <v>0</v>
      </c>
      <c r="AD2">
        <v>326</v>
      </c>
      <c r="AE2">
        <v>6</v>
      </c>
      <c r="AF2">
        <v>1336</v>
      </c>
      <c r="AG2">
        <v>11</v>
      </c>
      <c r="AH2">
        <v>7</v>
      </c>
      <c r="AI2">
        <v>407</v>
      </c>
      <c r="AJ2">
        <v>0</v>
      </c>
      <c r="AK2">
        <v>0</v>
      </c>
      <c r="AL2">
        <v>0</v>
      </c>
      <c r="AM2">
        <v>0</v>
      </c>
      <c r="AN2">
        <v>0</v>
      </c>
      <c r="AO2">
        <v>1146</v>
      </c>
      <c r="AP2">
        <v>2525</v>
      </c>
      <c r="AQ2">
        <v>1178</v>
      </c>
      <c r="AR2">
        <v>0</v>
      </c>
      <c r="AS2">
        <v>318</v>
      </c>
      <c r="AT2">
        <v>194</v>
      </c>
      <c r="AU2">
        <v>26</v>
      </c>
      <c r="AV2">
        <v>6</v>
      </c>
      <c r="AW2">
        <v>3</v>
      </c>
      <c r="AX2">
        <v>0</v>
      </c>
      <c r="AY2">
        <v>172</v>
      </c>
      <c r="AZ2">
        <v>237</v>
      </c>
      <c r="BA2">
        <v>41</v>
      </c>
      <c r="BB2">
        <v>46</v>
      </c>
      <c r="BC2">
        <v>7</v>
      </c>
      <c r="BD2">
        <v>6</v>
      </c>
      <c r="BE2">
        <v>1</v>
      </c>
      <c r="BF2">
        <v>1758</v>
      </c>
      <c r="BG2">
        <v>7080</v>
      </c>
      <c r="BH2">
        <v>0</v>
      </c>
      <c r="BI2">
        <v>891</v>
      </c>
      <c r="BJ2" s="2">
        <v>46218</v>
      </c>
      <c r="BK2">
        <v>0</v>
      </c>
      <c r="BL2" s="3" t="str">
        <f>VLOOKUP(O2,DropDownList!$H$1:$I$7,2,FALSE)</f>
        <v>2025/26</v>
      </c>
      <c r="BM2" s="3" t="str">
        <f>IF(RIGHT(P2,4)="VSUR","VSUR",IF(RIGHT(P2,4)="CONF","CONF",P2))</f>
        <v>VSUR</v>
      </c>
    </row>
    <row r="3" spans="1:65" x14ac:dyDescent="0.2">
      <c r="A3">
        <v>2026</v>
      </c>
      <c r="B3">
        <v>7</v>
      </c>
      <c r="C3" t="s">
        <v>139</v>
      </c>
      <c r="D3" t="s">
        <v>140</v>
      </c>
      <c r="E3" t="s">
        <v>8</v>
      </c>
      <c r="F3">
        <v>9295</v>
      </c>
      <c r="G3" t="s">
        <v>141</v>
      </c>
      <c r="H3" t="s">
        <v>139</v>
      </c>
      <c r="I3" t="s">
        <v>142</v>
      </c>
      <c r="J3" s="1">
        <v>46204</v>
      </c>
      <c r="K3" t="s">
        <v>143</v>
      </c>
      <c r="L3">
        <v>2</v>
      </c>
      <c r="M3" t="s">
        <v>445</v>
      </c>
      <c r="N3" t="s">
        <v>442</v>
      </c>
      <c r="O3" t="s">
        <v>155</v>
      </c>
      <c r="P3" t="s">
        <v>148</v>
      </c>
      <c r="Q3">
        <v>23790.639999999999</v>
      </c>
      <c r="R3">
        <v>1380</v>
      </c>
      <c r="S3">
        <v>82800</v>
      </c>
      <c r="T3">
        <v>7176.94</v>
      </c>
      <c r="U3">
        <v>429</v>
      </c>
      <c r="V3">
        <v>266</v>
      </c>
      <c r="W3">
        <v>15266.86</v>
      </c>
      <c r="X3">
        <v>15266.86</v>
      </c>
      <c r="Y3">
        <v>0</v>
      </c>
      <c r="Z3">
        <v>0</v>
      </c>
      <c r="AA3">
        <v>51832.42</v>
      </c>
      <c r="AB3">
        <v>0</v>
      </c>
      <c r="AC3">
        <v>51832.42</v>
      </c>
      <c r="AD3">
        <v>240</v>
      </c>
      <c r="AE3">
        <v>26</v>
      </c>
      <c r="AF3">
        <v>825</v>
      </c>
      <c r="AG3">
        <v>64</v>
      </c>
      <c r="AH3">
        <v>115</v>
      </c>
      <c r="AI3">
        <v>365</v>
      </c>
      <c r="AJ3">
        <v>0</v>
      </c>
      <c r="AK3">
        <v>0</v>
      </c>
      <c r="AL3">
        <v>0</v>
      </c>
      <c r="AM3">
        <v>0</v>
      </c>
      <c r="AN3">
        <v>0</v>
      </c>
      <c r="AO3">
        <v>1123</v>
      </c>
      <c r="AP3">
        <v>7118</v>
      </c>
      <c r="AQ3">
        <v>1344</v>
      </c>
      <c r="AR3">
        <v>0</v>
      </c>
      <c r="AS3">
        <v>492</v>
      </c>
      <c r="AT3">
        <v>939</v>
      </c>
      <c r="AU3">
        <v>40</v>
      </c>
      <c r="AV3">
        <v>13</v>
      </c>
      <c r="AW3">
        <v>0</v>
      </c>
      <c r="AX3">
        <v>0</v>
      </c>
      <c r="AY3">
        <v>849</v>
      </c>
      <c r="AZ3">
        <v>1877</v>
      </c>
      <c r="BA3">
        <v>1275</v>
      </c>
      <c r="BB3">
        <v>41</v>
      </c>
      <c r="BC3">
        <v>16</v>
      </c>
      <c r="BD3">
        <v>15</v>
      </c>
      <c r="BE3">
        <v>0</v>
      </c>
      <c r="BF3">
        <v>1165</v>
      </c>
      <c r="BG3">
        <v>21900</v>
      </c>
      <c r="BH3">
        <v>11</v>
      </c>
      <c r="BI3">
        <v>429</v>
      </c>
      <c r="BJ3" s="2">
        <v>46218</v>
      </c>
      <c r="BK3">
        <v>0</v>
      </c>
      <c r="BL3" s="3" t="str">
        <f>VLOOKUP(O3,DropDownList!$H$1:$I$7,2,FALSE)</f>
        <v>2022/23</v>
      </c>
      <c r="BM3" s="3" t="str">
        <f t="shared" ref="BM3:BM66" si="0">IF(RIGHT(P3,4)="VSUR","VSUR",IF(RIGHT(P3,4)="CONF","CONF",P3))</f>
        <v>PRAS</v>
      </c>
    </row>
    <row r="4" spans="1:65" x14ac:dyDescent="0.2">
      <c r="A4">
        <v>2026</v>
      </c>
      <c r="B4">
        <v>7</v>
      </c>
      <c r="C4" t="s">
        <v>139</v>
      </c>
      <c r="D4" t="s">
        <v>140</v>
      </c>
      <c r="E4" t="s">
        <v>8</v>
      </c>
      <c r="F4">
        <v>9295</v>
      </c>
      <c r="G4" t="s">
        <v>141</v>
      </c>
      <c r="H4" t="s">
        <v>139</v>
      </c>
      <c r="I4" t="s">
        <v>142</v>
      </c>
      <c r="J4" s="1">
        <v>46204</v>
      </c>
      <c r="K4" t="s">
        <v>143</v>
      </c>
      <c r="L4">
        <v>2</v>
      </c>
      <c r="M4" t="s">
        <v>445</v>
      </c>
      <c r="N4" t="s">
        <v>442</v>
      </c>
      <c r="O4" t="s">
        <v>156</v>
      </c>
      <c r="P4" t="s">
        <v>146</v>
      </c>
      <c r="Q4">
        <v>2808.33</v>
      </c>
      <c r="R4">
        <v>1755</v>
      </c>
      <c r="S4">
        <v>30230</v>
      </c>
      <c r="T4">
        <v>460</v>
      </c>
      <c r="U4">
        <v>414</v>
      </c>
      <c r="V4">
        <v>69</v>
      </c>
      <c r="W4">
        <v>1291.56</v>
      </c>
      <c r="X4">
        <v>1291.56</v>
      </c>
      <c r="Y4">
        <v>0</v>
      </c>
      <c r="Z4">
        <v>0</v>
      </c>
      <c r="AA4">
        <v>26961.67</v>
      </c>
      <c r="AB4">
        <v>0</v>
      </c>
      <c r="AC4">
        <v>0</v>
      </c>
      <c r="AD4">
        <v>63</v>
      </c>
      <c r="AE4">
        <v>6</v>
      </c>
      <c r="AF4">
        <v>1573</v>
      </c>
      <c r="AG4">
        <v>9</v>
      </c>
      <c r="AH4">
        <v>28</v>
      </c>
      <c r="AI4">
        <v>145</v>
      </c>
      <c r="AJ4">
        <v>0</v>
      </c>
      <c r="AK4">
        <v>0</v>
      </c>
      <c r="AL4">
        <v>0</v>
      </c>
      <c r="AM4">
        <v>0</v>
      </c>
      <c r="AN4">
        <v>0</v>
      </c>
      <c r="AO4">
        <v>1162</v>
      </c>
      <c r="AP4">
        <v>5184</v>
      </c>
      <c r="AQ4">
        <v>1314</v>
      </c>
      <c r="AR4">
        <v>1</v>
      </c>
      <c r="AS4">
        <v>603</v>
      </c>
      <c r="AT4">
        <v>542</v>
      </c>
      <c r="AU4">
        <v>139</v>
      </c>
      <c r="AV4">
        <v>57</v>
      </c>
      <c r="AW4">
        <v>7</v>
      </c>
      <c r="AX4">
        <v>0</v>
      </c>
      <c r="AY4">
        <v>517</v>
      </c>
      <c r="AZ4">
        <v>964</v>
      </c>
      <c r="BA4">
        <v>570</v>
      </c>
      <c r="BB4">
        <v>109</v>
      </c>
      <c r="BC4">
        <v>48</v>
      </c>
      <c r="BD4">
        <v>15</v>
      </c>
      <c r="BE4">
        <v>1</v>
      </c>
      <c r="BF4">
        <v>1738</v>
      </c>
      <c r="BG4">
        <v>2710</v>
      </c>
      <c r="BH4">
        <v>0</v>
      </c>
      <c r="BI4">
        <v>407</v>
      </c>
      <c r="BJ4" s="2">
        <v>46218</v>
      </c>
      <c r="BK4">
        <v>6</v>
      </c>
      <c r="BL4" s="3" t="str">
        <f>VLOOKUP(O4,DropDownList!$H$1:$I$7,2,FALSE)</f>
        <v>2023/24</v>
      </c>
      <c r="BM4" s="3" t="str">
        <f t="shared" si="0"/>
        <v>VSUR</v>
      </c>
    </row>
    <row r="5" spans="1:65" x14ac:dyDescent="0.2">
      <c r="A5">
        <v>2026</v>
      </c>
      <c r="B5">
        <v>7</v>
      </c>
      <c r="C5" t="s">
        <v>139</v>
      </c>
      <c r="D5" t="s">
        <v>140</v>
      </c>
      <c r="E5" t="s">
        <v>8</v>
      </c>
      <c r="F5">
        <v>9295</v>
      </c>
      <c r="G5" t="s">
        <v>141</v>
      </c>
      <c r="H5" t="s">
        <v>139</v>
      </c>
      <c r="I5" t="s">
        <v>142</v>
      </c>
      <c r="J5" s="1">
        <v>46204</v>
      </c>
      <c r="K5" t="s">
        <v>143</v>
      </c>
      <c r="L5">
        <v>2</v>
      </c>
      <c r="M5" t="s">
        <v>445</v>
      </c>
      <c r="N5" t="s">
        <v>442</v>
      </c>
      <c r="O5" t="s">
        <v>149</v>
      </c>
      <c r="P5" t="s">
        <v>148</v>
      </c>
      <c r="Q5">
        <v>32095.93</v>
      </c>
      <c r="R5">
        <v>759</v>
      </c>
      <c r="S5">
        <v>45540</v>
      </c>
      <c r="T5">
        <v>1800</v>
      </c>
      <c r="U5">
        <v>549</v>
      </c>
      <c r="V5">
        <v>432</v>
      </c>
      <c r="W5">
        <v>25610</v>
      </c>
      <c r="X5">
        <v>25610</v>
      </c>
      <c r="Y5">
        <v>0</v>
      </c>
      <c r="Z5">
        <v>0</v>
      </c>
      <c r="AA5">
        <v>11644.07</v>
      </c>
      <c r="AB5">
        <v>0</v>
      </c>
      <c r="AC5">
        <v>11644.07</v>
      </c>
      <c r="AD5">
        <v>421</v>
      </c>
      <c r="AE5">
        <v>11</v>
      </c>
      <c r="AF5">
        <v>180</v>
      </c>
      <c r="AG5">
        <v>32</v>
      </c>
      <c r="AH5">
        <v>30</v>
      </c>
      <c r="AI5">
        <v>517</v>
      </c>
      <c r="AJ5">
        <v>0</v>
      </c>
      <c r="AK5">
        <v>0</v>
      </c>
      <c r="AL5">
        <v>0</v>
      </c>
      <c r="AM5">
        <v>0</v>
      </c>
      <c r="AN5">
        <v>0</v>
      </c>
      <c r="AO5">
        <v>629</v>
      </c>
      <c r="AP5">
        <v>1693</v>
      </c>
      <c r="AQ5">
        <v>671</v>
      </c>
      <c r="AR5">
        <v>0</v>
      </c>
      <c r="AS5">
        <v>77</v>
      </c>
      <c r="AT5">
        <v>196</v>
      </c>
      <c r="AU5">
        <v>3</v>
      </c>
      <c r="AV5">
        <v>0</v>
      </c>
      <c r="AW5">
        <v>0</v>
      </c>
      <c r="AX5">
        <v>0</v>
      </c>
      <c r="AY5">
        <v>144</v>
      </c>
      <c r="AZ5">
        <v>261</v>
      </c>
      <c r="BA5">
        <v>50</v>
      </c>
      <c r="BB5">
        <v>12</v>
      </c>
      <c r="BC5">
        <v>2</v>
      </c>
      <c r="BD5">
        <v>0</v>
      </c>
      <c r="BE5">
        <v>0</v>
      </c>
      <c r="BF5">
        <v>652</v>
      </c>
      <c r="BG5">
        <v>31020</v>
      </c>
      <c r="BH5">
        <v>0</v>
      </c>
      <c r="BI5">
        <v>549</v>
      </c>
      <c r="BJ5" s="2">
        <v>46218</v>
      </c>
      <c r="BK5">
        <v>0</v>
      </c>
      <c r="BL5" s="3" t="str">
        <f>VLOOKUP(O5,DropDownList!$H$1:$I$7,2,FALSE)</f>
        <v>2025/26</v>
      </c>
      <c r="BM5" s="3" t="str">
        <f t="shared" si="0"/>
        <v>PRAS</v>
      </c>
    </row>
    <row r="6" spans="1:65" x14ac:dyDescent="0.2">
      <c r="A6">
        <v>2026</v>
      </c>
      <c r="B6">
        <v>7</v>
      </c>
      <c r="C6" t="s">
        <v>139</v>
      </c>
      <c r="D6" t="s">
        <v>140</v>
      </c>
      <c r="E6" t="s">
        <v>8</v>
      </c>
      <c r="F6">
        <v>9295</v>
      </c>
      <c r="G6" t="s">
        <v>141</v>
      </c>
      <c r="H6" t="s">
        <v>139</v>
      </c>
      <c r="I6" t="s">
        <v>142</v>
      </c>
      <c r="J6" s="1">
        <v>46204</v>
      </c>
      <c r="K6" t="s">
        <v>143</v>
      </c>
      <c r="L6">
        <v>2</v>
      </c>
      <c r="M6" t="s">
        <v>445</v>
      </c>
      <c r="N6" t="s">
        <v>442</v>
      </c>
      <c r="O6" t="s">
        <v>156</v>
      </c>
      <c r="P6" t="s">
        <v>154</v>
      </c>
      <c r="Q6">
        <v>108757.52</v>
      </c>
      <c r="R6">
        <v>1774</v>
      </c>
      <c r="S6">
        <v>538814.4</v>
      </c>
      <c r="T6">
        <v>12306.08</v>
      </c>
      <c r="U6">
        <v>416</v>
      </c>
      <c r="V6">
        <v>188</v>
      </c>
      <c r="W6">
        <v>50554.64</v>
      </c>
      <c r="X6">
        <v>53666.64</v>
      </c>
      <c r="Y6">
        <v>0</v>
      </c>
      <c r="Z6">
        <v>0</v>
      </c>
      <c r="AA6">
        <v>417750.8</v>
      </c>
      <c r="AB6">
        <v>4342.26</v>
      </c>
      <c r="AC6">
        <v>386326.87</v>
      </c>
      <c r="AD6">
        <v>63</v>
      </c>
      <c r="AE6">
        <v>125</v>
      </c>
      <c r="AF6">
        <v>1311</v>
      </c>
      <c r="AG6">
        <v>273</v>
      </c>
      <c r="AH6">
        <v>31</v>
      </c>
      <c r="AI6">
        <v>143</v>
      </c>
      <c r="AJ6">
        <v>0</v>
      </c>
      <c r="AK6">
        <v>0</v>
      </c>
      <c r="AL6">
        <v>0</v>
      </c>
      <c r="AM6">
        <v>0</v>
      </c>
      <c r="AN6">
        <v>0</v>
      </c>
      <c r="AO6">
        <v>1175</v>
      </c>
      <c r="AP6">
        <v>5212</v>
      </c>
      <c r="AQ6">
        <v>1319</v>
      </c>
      <c r="AR6">
        <v>1</v>
      </c>
      <c r="AS6">
        <v>608</v>
      </c>
      <c r="AT6">
        <v>549</v>
      </c>
      <c r="AU6">
        <v>142</v>
      </c>
      <c r="AV6">
        <v>60</v>
      </c>
      <c r="AW6">
        <v>9</v>
      </c>
      <c r="AX6">
        <v>0</v>
      </c>
      <c r="AY6">
        <v>517</v>
      </c>
      <c r="AZ6">
        <v>970</v>
      </c>
      <c r="BA6">
        <v>573</v>
      </c>
      <c r="BB6">
        <v>108</v>
      </c>
      <c r="BC6">
        <v>47</v>
      </c>
      <c r="BD6">
        <v>15</v>
      </c>
      <c r="BE6">
        <v>1</v>
      </c>
      <c r="BF6">
        <v>1754</v>
      </c>
      <c r="BG6">
        <v>49091</v>
      </c>
      <c r="BH6">
        <v>16</v>
      </c>
      <c r="BI6">
        <v>409</v>
      </c>
      <c r="BJ6" s="2">
        <v>46218</v>
      </c>
      <c r="BK6">
        <v>6</v>
      </c>
      <c r="BL6" s="3" t="str">
        <f>VLOOKUP(O6,DropDownList!$H$1:$I$7,2,FALSE)</f>
        <v>2023/24</v>
      </c>
      <c r="BM6" s="3" t="str">
        <f t="shared" si="0"/>
        <v>JP COURT</v>
      </c>
    </row>
    <row r="7" spans="1:65" x14ac:dyDescent="0.2">
      <c r="A7">
        <v>2026</v>
      </c>
      <c r="B7">
        <v>7</v>
      </c>
      <c r="C7" t="s">
        <v>139</v>
      </c>
      <c r="D7" t="s">
        <v>140</v>
      </c>
      <c r="E7" t="s">
        <v>8</v>
      </c>
      <c r="F7">
        <v>9295</v>
      </c>
      <c r="G7" t="s">
        <v>141</v>
      </c>
      <c r="H7" t="s">
        <v>139</v>
      </c>
      <c r="I7" t="s">
        <v>142</v>
      </c>
      <c r="J7" s="1">
        <v>46204</v>
      </c>
      <c r="K7" t="s">
        <v>143</v>
      </c>
      <c r="L7">
        <v>2</v>
      </c>
      <c r="M7" t="s">
        <v>445</v>
      </c>
      <c r="N7" t="s">
        <v>442</v>
      </c>
      <c r="O7" t="s">
        <v>155</v>
      </c>
      <c r="P7" t="s">
        <v>150</v>
      </c>
      <c r="Q7">
        <v>124069.86</v>
      </c>
      <c r="R7">
        <v>3988</v>
      </c>
      <c r="S7">
        <v>570102.31000000006</v>
      </c>
      <c r="T7">
        <v>96315.06</v>
      </c>
      <c r="U7">
        <v>934</v>
      </c>
      <c r="V7">
        <v>529</v>
      </c>
      <c r="W7">
        <v>78499.679999999993</v>
      </c>
      <c r="X7">
        <v>79021.679999999993</v>
      </c>
      <c r="Y7">
        <v>3320</v>
      </c>
      <c r="Z7">
        <v>473787.25</v>
      </c>
      <c r="AA7">
        <v>349717.39</v>
      </c>
      <c r="AB7">
        <v>86599.02</v>
      </c>
      <c r="AC7">
        <v>263118.37</v>
      </c>
      <c r="AD7">
        <v>409</v>
      </c>
      <c r="AE7">
        <v>120</v>
      </c>
      <c r="AF7">
        <v>2331</v>
      </c>
      <c r="AG7">
        <v>300</v>
      </c>
      <c r="AH7">
        <v>668</v>
      </c>
      <c r="AI7">
        <v>634</v>
      </c>
      <c r="AJ7">
        <v>589</v>
      </c>
      <c r="AK7">
        <v>276</v>
      </c>
      <c r="AL7">
        <v>73</v>
      </c>
      <c r="AM7">
        <v>307</v>
      </c>
      <c r="AN7">
        <v>38</v>
      </c>
      <c r="AO7">
        <v>2715</v>
      </c>
      <c r="AP7">
        <v>16861</v>
      </c>
      <c r="AQ7">
        <v>3331</v>
      </c>
      <c r="AR7">
        <v>7</v>
      </c>
      <c r="AS7">
        <v>1573</v>
      </c>
      <c r="AT7">
        <v>2135</v>
      </c>
      <c r="AU7">
        <v>186</v>
      </c>
      <c r="AV7">
        <v>75</v>
      </c>
      <c r="AW7">
        <v>0</v>
      </c>
      <c r="AX7">
        <v>0</v>
      </c>
      <c r="AY7">
        <v>1891</v>
      </c>
      <c r="AZ7">
        <v>3975</v>
      </c>
      <c r="BA7">
        <v>2674</v>
      </c>
      <c r="BB7">
        <v>199</v>
      </c>
      <c r="BC7">
        <v>76</v>
      </c>
      <c r="BD7">
        <v>50</v>
      </c>
      <c r="BE7">
        <v>0</v>
      </c>
      <c r="BF7">
        <v>2827</v>
      </c>
      <c r="BG7">
        <v>89124.31</v>
      </c>
      <c r="BH7">
        <v>55</v>
      </c>
      <c r="BI7">
        <v>932</v>
      </c>
      <c r="BJ7" s="2">
        <v>46218</v>
      </c>
      <c r="BK7">
        <v>0</v>
      </c>
      <c r="BL7" s="3" t="str">
        <f>VLOOKUP(O7,DropDownList!$H$1:$I$7,2,FALSE)</f>
        <v>2022/23</v>
      </c>
      <c r="BM7" s="3" t="str">
        <f t="shared" si="0"/>
        <v>FISCAL FINES</v>
      </c>
    </row>
    <row r="8" spans="1:65" x14ac:dyDescent="0.2">
      <c r="A8">
        <v>2026</v>
      </c>
      <c r="B8">
        <v>7</v>
      </c>
      <c r="C8" t="s">
        <v>139</v>
      </c>
      <c r="D8" t="s">
        <v>140</v>
      </c>
      <c r="E8" t="s">
        <v>8</v>
      </c>
      <c r="F8">
        <v>9295</v>
      </c>
      <c r="G8" t="s">
        <v>141</v>
      </c>
      <c r="H8" t="s">
        <v>139</v>
      </c>
      <c r="I8" t="s">
        <v>142</v>
      </c>
      <c r="J8" s="1">
        <v>46204</v>
      </c>
      <c r="K8" t="s">
        <v>143</v>
      </c>
      <c r="L8">
        <v>2</v>
      </c>
      <c r="M8" t="s">
        <v>445</v>
      </c>
      <c r="N8" t="s">
        <v>442</v>
      </c>
      <c r="O8" t="s">
        <v>156</v>
      </c>
      <c r="P8" t="s">
        <v>152</v>
      </c>
      <c r="Q8">
        <v>0</v>
      </c>
      <c r="R8">
        <v>1790</v>
      </c>
      <c r="S8">
        <v>71600</v>
      </c>
      <c r="T8">
        <v>44920</v>
      </c>
      <c r="U8">
        <v>0</v>
      </c>
      <c r="V8">
        <v>0</v>
      </c>
      <c r="W8">
        <v>0</v>
      </c>
      <c r="X8">
        <v>0</v>
      </c>
      <c r="Y8">
        <v>0</v>
      </c>
      <c r="Z8">
        <v>0</v>
      </c>
      <c r="AA8">
        <v>26680</v>
      </c>
      <c r="AB8">
        <v>0</v>
      </c>
      <c r="AC8">
        <v>26680</v>
      </c>
      <c r="AD8">
        <v>0</v>
      </c>
      <c r="AE8">
        <v>0</v>
      </c>
      <c r="AF8">
        <v>667</v>
      </c>
      <c r="AG8">
        <v>0</v>
      </c>
      <c r="AH8">
        <v>1123</v>
      </c>
      <c r="AI8">
        <v>0</v>
      </c>
      <c r="AJ8">
        <v>0</v>
      </c>
      <c r="AK8">
        <v>0</v>
      </c>
      <c r="AL8">
        <v>0</v>
      </c>
      <c r="AM8">
        <v>5</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s="2">
        <v>46218</v>
      </c>
      <c r="BK8">
        <v>0</v>
      </c>
      <c r="BL8" s="3" t="str">
        <f>VLOOKUP(O8,DropDownList!$H$1:$I$7,2,FALSE)</f>
        <v>2023/24</v>
      </c>
      <c r="BM8" s="3" t="str">
        <f t="shared" si="0"/>
        <v>PCOA</v>
      </c>
    </row>
    <row r="9" spans="1:65" x14ac:dyDescent="0.2">
      <c r="A9">
        <v>2026</v>
      </c>
      <c r="B9">
        <v>7</v>
      </c>
      <c r="C9" t="s">
        <v>139</v>
      </c>
      <c r="D9" t="s">
        <v>140</v>
      </c>
      <c r="E9" t="s">
        <v>8</v>
      </c>
      <c r="F9">
        <v>9295</v>
      </c>
      <c r="G9" t="s">
        <v>141</v>
      </c>
      <c r="H9" t="s">
        <v>139</v>
      </c>
      <c r="I9" t="s">
        <v>142</v>
      </c>
      <c r="J9" s="1">
        <v>46204</v>
      </c>
      <c r="K9" t="s">
        <v>143</v>
      </c>
      <c r="L9">
        <v>2</v>
      </c>
      <c r="M9" t="s">
        <v>445</v>
      </c>
      <c r="N9" t="s">
        <v>442</v>
      </c>
      <c r="O9" t="s">
        <v>147</v>
      </c>
      <c r="P9" t="s">
        <v>153</v>
      </c>
      <c r="Q9">
        <v>1710</v>
      </c>
      <c r="R9">
        <v>29</v>
      </c>
      <c r="S9">
        <v>2895</v>
      </c>
      <c r="T9">
        <v>195</v>
      </c>
      <c r="U9">
        <v>16</v>
      </c>
      <c r="V9">
        <v>16</v>
      </c>
      <c r="W9">
        <v>1710</v>
      </c>
      <c r="X9">
        <v>1710</v>
      </c>
      <c r="Y9">
        <v>0</v>
      </c>
      <c r="Z9">
        <v>0</v>
      </c>
      <c r="AA9">
        <v>990</v>
      </c>
      <c r="AB9">
        <v>0</v>
      </c>
      <c r="AC9">
        <v>990</v>
      </c>
      <c r="AD9">
        <v>16</v>
      </c>
      <c r="AE9">
        <v>0</v>
      </c>
      <c r="AF9">
        <v>10</v>
      </c>
      <c r="AG9">
        <v>0</v>
      </c>
      <c r="AH9">
        <v>3</v>
      </c>
      <c r="AI9">
        <v>16</v>
      </c>
      <c r="AJ9">
        <v>0</v>
      </c>
      <c r="AK9">
        <v>0</v>
      </c>
      <c r="AL9">
        <v>0</v>
      </c>
      <c r="AM9">
        <v>0</v>
      </c>
      <c r="AN9">
        <v>0</v>
      </c>
      <c r="AO9">
        <v>19</v>
      </c>
      <c r="AP9">
        <v>27</v>
      </c>
      <c r="AQ9">
        <v>20</v>
      </c>
      <c r="AR9">
        <v>0</v>
      </c>
      <c r="AS9">
        <v>1</v>
      </c>
      <c r="AT9">
        <v>2</v>
      </c>
      <c r="AU9">
        <v>0</v>
      </c>
      <c r="AV9">
        <v>0</v>
      </c>
      <c r="AW9">
        <v>0</v>
      </c>
      <c r="AX9">
        <v>0</v>
      </c>
      <c r="AY9">
        <v>0</v>
      </c>
      <c r="AZ9">
        <v>2</v>
      </c>
      <c r="BA9">
        <v>2</v>
      </c>
      <c r="BB9">
        <v>0</v>
      </c>
      <c r="BC9">
        <v>0</v>
      </c>
      <c r="BD9">
        <v>0</v>
      </c>
      <c r="BE9">
        <v>0</v>
      </c>
      <c r="BF9">
        <v>19</v>
      </c>
      <c r="BG9">
        <v>1710</v>
      </c>
      <c r="BH9">
        <v>0</v>
      </c>
      <c r="BI9">
        <v>16</v>
      </c>
      <c r="BJ9" s="2">
        <v>46218</v>
      </c>
      <c r="BK9">
        <v>0</v>
      </c>
      <c r="BL9" s="3" t="str">
        <f>VLOOKUP(O9,DropDownList!$H$1:$I$7,2,FALSE)</f>
        <v>2024/25</v>
      </c>
      <c r="BM9" s="3" t="str">
        <f t="shared" si="0"/>
        <v>PREG</v>
      </c>
    </row>
    <row r="10" spans="1:65" x14ac:dyDescent="0.2">
      <c r="A10">
        <v>2026</v>
      </c>
      <c r="B10">
        <v>7</v>
      </c>
      <c r="C10" t="s">
        <v>139</v>
      </c>
      <c r="D10" t="s">
        <v>140</v>
      </c>
      <c r="E10" t="s">
        <v>8</v>
      </c>
      <c r="F10">
        <v>9295</v>
      </c>
      <c r="G10" t="s">
        <v>141</v>
      </c>
      <c r="H10" t="s">
        <v>139</v>
      </c>
      <c r="I10" t="s">
        <v>142</v>
      </c>
      <c r="J10" s="1">
        <v>46204</v>
      </c>
      <c r="K10" t="s">
        <v>143</v>
      </c>
      <c r="L10">
        <v>2</v>
      </c>
      <c r="M10" t="s">
        <v>445</v>
      </c>
      <c r="N10" t="s">
        <v>442</v>
      </c>
      <c r="O10" t="s">
        <v>156</v>
      </c>
      <c r="P10" t="s">
        <v>148</v>
      </c>
      <c r="Q10">
        <v>21389.360000000001</v>
      </c>
      <c r="R10">
        <v>1110</v>
      </c>
      <c r="S10">
        <v>66600</v>
      </c>
      <c r="T10">
        <v>4968.5</v>
      </c>
      <c r="U10">
        <v>395</v>
      </c>
      <c r="V10">
        <v>225</v>
      </c>
      <c r="W10">
        <v>12432.05</v>
      </c>
      <c r="X10">
        <v>12432.05</v>
      </c>
      <c r="Y10">
        <v>0</v>
      </c>
      <c r="Z10">
        <v>0</v>
      </c>
      <c r="AA10">
        <v>40242.14</v>
      </c>
      <c r="AB10">
        <v>0</v>
      </c>
      <c r="AC10">
        <v>40242.14</v>
      </c>
      <c r="AD10">
        <v>192</v>
      </c>
      <c r="AE10">
        <v>33</v>
      </c>
      <c r="AF10">
        <v>629</v>
      </c>
      <c r="AG10">
        <v>74</v>
      </c>
      <c r="AH10">
        <v>80</v>
      </c>
      <c r="AI10">
        <v>321</v>
      </c>
      <c r="AJ10">
        <v>0</v>
      </c>
      <c r="AK10">
        <v>0</v>
      </c>
      <c r="AL10">
        <v>0</v>
      </c>
      <c r="AM10">
        <v>0</v>
      </c>
      <c r="AN10">
        <v>0</v>
      </c>
      <c r="AO10">
        <v>908</v>
      </c>
      <c r="AP10">
        <v>4691</v>
      </c>
      <c r="AQ10">
        <v>1038</v>
      </c>
      <c r="AR10">
        <v>0</v>
      </c>
      <c r="AS10">
        <v>268</v>
      </c>
      <c r="AT10">
        <v>520</v>
      </c>
      <c r="AU10">
        <v>19</v>
      </c>
      <c r="AV10">
        <v>8</v>
      </c>
      <c r="AW10">
        <v>0</v>
      </c>
      <c r="AX10">
        <v>0</v>
      </c>
      <c r="AY10">
        <v>686</v>
      </c>
      <c r="AZ10">
        <v>1226</v>
      </c>
      <c r="BA10">
        <v>695</v>
      </c>
      <c r="BB10">
        <v>29</v>
      </c>
      <c r="BC10">
        <v>12</v>
      </c>
      <c r="BD10">
        <v>4</v>
      </c>
      <c r="BE10">
        <v>0</v>
      </c>
      <c r="BF10">
        <v>952</v>
      </c>
      <c r="BG10">
        <v>19260</v>
      </c>
      <c r="BH10">
        <v>6</v>
      </c>
      <c r="BI10">
        <v>395</v>
      </c>
      <c r="BJ10" s="2">
        <v>46218</v>
      </c>
      <c r="BK10">
        <v>0</v>
      </c>
      <c r="BL10" s="3" t="str">
        <f>VLOOKUP(O10,DropDownList!$H$1:$I$7,2,FALSE)</f>
        <v>2023/24</v>
      </c>
      <c r="BM10" s="3" t="str">
        <f t="shared" si="0"/>
        <v>PRAS</v>
      </c>
    </row>
    <row r="11" spans="1:65" x14ac:dyDescent="0.2">
      <c r="A11">
        <v>2026</v>
      </c>
      <c r="B11">
        <v>7</v>
      </c>
      <c r="C11" t="s">
        <v>139</v>
      </c>
      <c r="D11" t="s">
        <v>140</v>
      </c>
      <c r="E11" t="s">
        <v>8</v>
      </c>
      <c r="F11">
        <v>9295</v>
      </c>
      <c r="G11" t="s">
        <v>141</v>
      </c>
      <c r="H11" t="s">
        <v>139</v>
      </c>
      <c r="I11" t="s">
        <v>142</v>
      </c>
      <c r="J11" s="1">
        <v>46204</v>
      </c>
      <c r="K11" t="s">
        <v>143</v>
      </c>
      <c r="L11">
        <v>2</v>
      </c>
      <c r="M11" t="s">
        <v>445</v>
      </c>
      <c r="N11" t="s">
        <v>442</v>
      </c>
      <c r="O11" t="s">
        <v>156</v>
      </c>
      <c r="P11" t="s">
        <v>151</v>
      </c>
      <c r="Q11">
        <v>0</v>
      </c>
      <c r="R11">
        <v>19</v>
      </c>
      <c r="S11">
        <v>570</v>
      </c>
      <c r="T11">
        <v>60</v>
      </c>
      <c r="U11">
        <v>0</v>
      </c>
      <c r="V11">
        <v>0</v>
      </c>
      <c r="W11">
        <v>0</v>
      </c>
      <c r="X11">
        <v>0</v>
      </c>
      <c r="Y11">
        <v>0</v>
      </c>
      <c r="Z11">
        <v>0</v>
      </c>
      <c r="AA11">
        <v>510</v>
      </c>
      <c r="AB11">
        <v>0</v>
      </c>
      <c r="AC11">
        <v>510</v>
      </c>
      <c r="AD11">
        <v>0</v>
      </c>
      <c r="AE11">
        <v>0</v>
      </c>
      <c r="AF11">
        <v>17</v>
      </c>
      <c r="AG11">
        <v>0</v>
      </c>
      <c r="AH11">
        <v>2</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s="2">
        <v>46218</v>
      </c>
      <c r="BK11">
        <v>0</v>
      </c>
      <c r="BL11" s="3" t="str">
        <f>VLOOKUP(O11,DropDownList!$H$1:$I$7,2,FALSE)</f>
        <v>2023/24</v>
      </c>
      <c r="BM11" s="3" t="str">
        <f t="shared" si="0"/>
        <v>PCPF</v>
      </c>
    </row>
    <row r="12" spans="1:65" x14ac:dyDescent="0.2">
      <c r="A12">
        <v>2026</v>
      </c>
      <c r="B12">
        <v>7</v>
      </c>
      <c r="C12" t="s">
        <v>139</v>
      </c>
      <c r="D12" t="s">
        <v>140</v>
      </c>
      <c r="E12" t="s">
        <v>8</v>
      </c>
      <c r="F12">
        <v>9295</v>
      </c>
      <c r="G12" t="s">
        <v>141</v>
      </c>
      <c r="H12" t="s">
        <v>139</v>
      </c>
      <c r="I12" t="s">
        <v>142</v>
      </c>
      <c r="J12" s="1">
        <v>46204</v>
      </c>
      <c r="K12" t="s">
        <v>143</v>
      </c>
      <c r="L12">
        <v>2</v>
      </c>
      <c r="M12" t="s">
        <v>445</v>
      </c>
      <c r="N12" t="s">
        <v>442</v>
      </c>
      <c r="O12" t="s">
        <v>156</v>
      </c>
      <c r="P12" t="s">
        <v>153</v>
      </c>
      <c r="Q12">
        <v>135</v>
      </c>
      <c r="R12">
        <v>13</v>
      </c>
      <c r="S12">
        <v>1500</v>
      </c>
      <c r="T12">
        <v>150</v>
      </c>
      <c r="U12">
        <v>3</v>
      </c>
      <c r="V12">
        <v>3</v>
      </c>
      <c r="W12">
        <v>135</v>
      </c>
      <c r="X12">
        <v>135</v>
      </c>
      <c r="Y12">
        <v>0</v>
      </c>
      <c r="Z12">
        <v>0</v>
      </c>
      <c r="AA12">
        <v>1215</v>
      </c>
      <c r="AB12">
        <v>0</v>
      </c>
      <c r="AC12">
        <v>1215</v>
      </c>
      <c r="AD12">
        <v>3</v>
      </c>
      <c r="AE12">
        <v>0</v>
      </c>
      <c r="AF12">
        <v>9</v>
      </c>
      <c r="AG12">
        <v>0</v>
      </c>
      <c r="AH12">
        <v>1</v>
      </c>
      <c r="AI12">
        <v>3</v>
      </c>
      <c r="AJ12">
        <v>0</v>
      </c>
      <c r="AK12">
        <v>0</v>
      </c>
      <c r="AL12">
        <v>0</v>
      </c>
      <c r="AM12">
        <v>0</v>
      </c>
      <c r="AN12">
        <v>0</v>
      </c>
      <c r="AO12">
        <v>3</v>
      </c>
      <c r="AP12">
        <v>6</v>
      </c>
      <c r="AQ12">
        <v>4</v>
      </c>
      <c r="AR12">
        <v>0</v>
      </c>
      <c r="AS12">
        <v>0</v>
      </c>
      <c r="AT12">
        <v>2</v>
      </c>
      <c r="AU12">
        <v>0</v>
      </c>
      <c r="AV12">
        <v>0</v>
      </c>
      <c r="AW12">
        <v>0</v>
      </c>
      <c r="AX12">
        <v>0</v>
      </c>
      <c r="AY12">
        <v>0</v>
      </c>
      <c r="AZ12">
        <v>0</v>
      </c>
      <c r="BA12">
        <v>0</v>
      </c>
      <c r="BB12">
        <v>0</v>
      </c>
      <c r="BC12">
        <v>0</v>
      </c>
      <c r="BD12">
        <v>0</v>
      </c>
      <c r="BE12">
        <v>0</v>
      </c>
      <c r="BF12">
        <v>7</v>
      </c>
      <c r="BG12">
        <v>135</v>
      </c>
      <c r="BH12">
        <v>0</v>
      </c>
      <c r="BI12">
        <v>3</v>
      </c>
      <c r="BJ12" s="2">
        <v>46218</v>
      </c>
      <c r="BK12">
        <v>0</v>
      </c>
      <c r="BL12" s="3" t="str">
        <f>VLOOKUP(O12,DropDownList!$H$1:$I$7,2,FALSE)</f>
        <v>2023/24</v>
      </c>
      <c r="BM12" s="3" t="str">
        <f t="shared" si="0"/>
        <v>PREG</v>
      </c>
    </row>
    <row r="13" spans="1:65" x14ac:dyDescent="0.2">
      <c r="A13">
        <v>2026</v>
      </c>
      <c r="B13">
        <v>7</v>
      </c>
      <c r="C13" t="s">
        <v>139</v>
      </c>
      <c r="D13" t="s">
        <v>140</v>
      </c>
      <c r="E13" t="s">
        <v>8</v>
      </c>
      <c r="F13">
        <v>9295</v>
      </c>
      <c r="G13" t="s">
        <v>141</v>
      </c>
      <c r="H13" t="s">
        <v>139</v>
      </c>
      <c r="I13" t="s">
        <v>142</v>
      </c>
      <c r="J13" s="1">
        <v>46204</v>
      </c>
      <c r="K13" t="s">
        <v>143</v>
      </c>
      <c r="L13">
        <v>2</v>
      </c>
      <c r="M13" t="s">
        <v>445</v>
      </c>
      <c r="N13" t="s">
        <v>442</v>
      </c>
      <c r="O13" t="s">
        <v>149</v>
      </c>
      <c r="P13" t="s">
        <v>153</v>
      </c>
      <c r="Q13">
        <v>960</v>
      </c>
      <c r="R13">
        <v>12</v>
      </c>
      <c r="S13">
        <v>2100</v>
      </c>
      <c r="T13">
        <v>45</v>
      </c>
      <c r="U13">
        <v>7</v>
      </c>
      <c r="V13">
        <v>7</v>
      </c>
      <c r="W13">
        <v>960</v>
      </c>
      <c r="X13">
        <v>960</v>
      </c>
      <c r="Y13">
        <v>0</v>
      </c>
      <c r="Z13">
        <v>0</v>
      </c>
      <c r="AA13">
        <v>1095</v>
      </c>
      <c r="AB13">
        <v>0</v>
      </c>
      <c r="AC13">
        <v>1095</v>
      </c>
      <c r="AD13">
        <v>7</v>
      </c>
      <c r="AE13">
        <v>0</v>
      </c>
      <c r="AF13">
        <v>4</v>
      </c>
      <c r="AG13">
        <v>0</v>
      </c>
      <c r="AH13">
        <v>1</v>
      </c>
      <c r="AI13">
        <v>7</v>
      </c>
      <c r="AJ13">
        <v>0</v>
      </c>
      <c r="AK13">
        <v>0</v>
      </c>
      <c r="AL13">
        <v>0</v>
      </c>
      <c r="AM13">
        <v>0</v>
      </c>
      <c r="AN13">
        <v>0</v>
      </c>
      <c r="AO13">
        <v>7</v>
      </c>
      <c r="AP13">
        <v>10</v>
      </c>
      <c r="AQ13">
        <v>7</v>
      </c>
      <c r="AR13">
        <v>0</v>
      </c>
      <c r="AS13">
        <v>0</v>
      </c>
      <c r="AT13">
        <v>0</v>
      </c>
      <c r="AU13">
        <v>1</v>
      </c>
      <c r="AV13">
        <v>1</v>
      </c>
      <c r="AW13">
        <v>0</v>
      </c>
      <c r="AX13">
        <v>0</v>
      </c>
      <c r="AY13">
        <v>0</v>
      </c>
      <c r="AZ13">
        <v>0</v>
      </c>
      <c r="BA13">
        <v>0</v>
      </c>
      <c r="BB13">
        <v>0</v>
      </c>
      <c r="BC13">
        <v>0</v>
      </c>
      <c r="BD13">
        <v>0</v>
      </c>
      <c r="BE13">
        <v>0</v>
      </c>
      <c r="BF13">
        <v>8</v>
      </c>
      <c r="BG13">
        <v>960</v>
      </c>
      <c r="BH13">
        <v>0</v>
      </c>
      <c r="BI13">
        <v>7</v>
      </c>
      <c r="BJ13" s="2">
        <v>46218</v>
      </c>
      <c r="BK13">
        <v>0</v>
      </c>
      <c r="BL13" s="3" t="str">
        <f>VLOOKUP(O13,DropDownList!$H$1:$I$7,2,FALSE)</f>
        <v>2025/26</v>
      </c>
      <c r="BM13" s="3" t="str">
        <f t="shared" si="0"/>
        <v>PREG</v>
      </c>
    </row>
    <row r="14" spans="1:65" x14ac:dyDescent="0.2">
      <c r="A14">
        <v>2026</v>
      </c>
      <c r="B14">
        <v>7</v>
      </c>
      <c r="C14" t="s">
        <v>139</v>
      </c>
      <c r="D14" t="s">
        <v>140</v>
      </c>
      <c r="E14" t="s">
        <v>8</v>
      </c>
      <c r="F14">
        <v>9295</v>
      </c>
      <c r="G14" t="s">
        <v>141</v>
      </c>
      <c r="H14" t="s">
        <v>139</v>
      </c>
      <c r="I14" t="s">
        <v>142</v>
      </c>
      <c r="J14" s="1">
        <v>46204</v>
      </c>
      <c r="K14" t="s">
        <v>143</v>
      </c>
      <c r="L14">
        <v>2</v>
      </c>
      <c r="M14" t="s">
        <v>445</v>
      </c>
      <c r="N14" t="s">
        <v>442</v>
      </c>
      <c r="O14" t="s">
        <v>155</v>
      </c>
      <c r="P14" t="s">
        <v>152</v>
      </c>
      <c r="Q14">
        <v>0</v>
      </c>
      <c r="R14">
        <v>2256</v>
      </c>
      <c r="S14">
        <v>90240</v>
      </c>
      <c r="T14">
        <v>53280</v>
      </c>
      <c r="U14">
        <v>0</v>
      </c>
      <c r="V14">
        <v>0</v>
      </c>
      <c r="W14">
        <v>0</v>
      </c>
      <c r="X14">
        <v>0</v>
      </c>
      <c r="Y14">
        <v>0</v>
      </c>
      <c r="Z14">
        <v>0</v>
      </c>
      <c r="AA14">
        <v>36960</v>
      </c>
      <c r="AB14">
        <v>0</v>
      </c>
      <c r="AC14">
        <v>36960</v>
      </c>
      <c r="AD14">
        <v>0</v>
      </c>
      <c r="AE14">
        <v>0</v>
      </c>
      <c r="AF14">
        <v>924</v>
      </c>
      <c r="AG14">
        <v>0</v>
      </c>
      <c r="AH14">
        <v>1332</v>
      </c>
      <c r="AI14">
        <v>0</v>
      </c>
      <c r="AJ14">
        <v>0</v>
      </c>
      <c r="AK14">
        <v>0</v>
      </c>
      <c r="AL14">
        <v>0</v>
      </c>
      <c r="AM14">
        <v>2</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s="2">
        <v>46218</v>
      </c>
      <c r="BK14">
        <v>0</v>
      </c>
      <c r="BL14" s="3" t="str">
        <f>VLOOKUP(O14,DropDownList!$H$1:$I$7,2,FALSE)</f>
        <v>2022/23</v>
      </c>
      <c r="BM14" s="3" t="str">
        <f t="shared" si="0"/>
        <v>PCOA</v>
      </c>
    </row>
    <row r="15" spans="1:65" x14ac:dyDescent="0.2">
      <c r="A15">
        <v>2026</v>
      </c>
      <c r="B15">
        <v>7</v>
      </c>
      <c r="C15" t="s">
        <v>139</v>
      </c>
      <c r="D15" t="s">
        <v>140</v>
      </c>
      <c r="E15" t="s">
        <v>8</v>
      </c>
      <c r="F15">
        <v>9295</v>
      </c>
      <c r="G15" t="s">
        <v>141</v>
      </c>
      <c r="H15" t="s">
        <v>139</v>
      </c>
      <c r="I15" t="s">
        <v>142</v>
      </c>
      <c r="J15" s="1">
        <v>46204</v>
      </c>
      <c r="K15" t="s">
        <v>143</v>
      </c>
      <c r="L15">
        <v>2</v>
      </c>
      <c r="M15" t="s">
        <v>445</v>
      </c>
      <c r="N15" t="s">
        <v>442</v>
      </c>
      <c r="O15" t="s">
        <v>155</v>
      </c>
      <c r="P15" t="s">
        <v>154</v>
      </c>
      <c r="Q15">
        <v>86627.29</v>
      </c>
      <c r="R15">
        <v>1943</v>
      </c>
      <c r="S15">
        <v>527468.69999999995</v>
      </c>
      <c r="T15">
        <v>9048.33</v>
      </c>
      <c r="U15">
        <v>343</v>
      </c>
      <c r="V15">
        <v>176</v>
      </c>
      <c r="W15">
        <v>45074.04</v>
      </c>
      <c r="X15">
        <v>46014.04</v>
      </c>
      <c r="Y15">
        <v>0</v>
      </c>
      <c r="Z15">
        <v>0</v>
      </c>
      <c r="AA15">
        <v>431793.08</v>
      </c>
      <c r="AB15">
        <v>2791.51</v>
      </c>
      <c r="AC15">
        <v>401610.27</v>
      </c>
      <c r="AD15">
        <v>63</v>
      </c>
      <c r="AE15">
        <v>113</v>
      </c>
      <c r="AF15">
        <v>1559</v>
      </c>
      <c r="AG15">
        <v>212</v>
      </c>
      <c r="AH15">
        <v>26</v>
      </c>
      <c r="AI15">
        <v>131</v>
      </c>
      <c r="AJ15">
        <v>0</v>
      </c>
      <c r="AK15">
        <v>0</v>
      </c>
      <c r="AL15">
        <v>0</v>
      </c>
      <c r="AM15">
        <v>0</v>
      </c>
      <c r="AN15">
        <v>0</v>
      </c>
      <c r="AO15">
        <v>1332</v>
      </c>
      <c r="AP15">
        <v>6926</v>
      </c>
      <c r="AQ15">
        <v>1601</v>
      </c>
      <c r="AR15">
        <v>1</v>
      </c>
      <c r="AS15">
        <v>962</v>
      </c>
      <c r="AT15">
        <v>748</v>
      </c>
      <c r="AU15">
        <v>162</v>
      </c>
      <c r="AV15">
        <v>75</v>
      </c>
      <c r="AW15">
        <v>5</v>
      </c>
      <c r="AX15">
        <v>0</v>
      </c>
      <c r="AY15">
        <v>612</v>
      </c>
      <c r="AZ15">
        <v>1258</v>
      </c>
      <c r="BA15">
        <v>845</v>
      </c>
      <c r="BB15">
        <v>177</v>
      </c>
      <c r="BC15">
        <v>69</v>
      </c>
      <c r="BD15">
        <v>41</v>
      </c>
      <c r="BE15">
        <v>1</v>
      </c>
      <c r="BF15">
        <v>1929</v>
      </c>
      <c r="BG15">
        <v>43007</v>
      </c>
      <c r="BH15">
        <v>15</v>
      </c>
      <c r="BI15">
        <v>336</v>
      </c>
      <c r="BJ15" s="2">
        <v>46218</v>
      </c>
      <c r="BK15">
        <v>7</v>
      </c>
      <c r="BL15" s="3" t="str">
        <f>VLOOKUP(O15,DropDownList!$H$1:$I$7,2,FALSE)</f>
        <v>2022/23</v>
      </c>
      <c r="BM15" s="3" t="str">
        <f t="shared" si="0"/>
        <v>JP COURT</v>
      </c>
    </row>
    <row r="16" spans="1:65" x14ac:dyDescent="0.2">
      <c r="A16">
        <v>2026</v>
      </c>
      <c r="B16">
        <v>7</v>
      </c>
      <c r="C16" t="s">
        <v>139</v>
      </c>
      <c r="D16" t="s">
        <v>140</v>
      </c>
      <c r="E16" t="s">
        <v>8</v>
      </c>
      <c r="F16">
        <v>9295</v>
      </c>
      <c r="G16" t="s">
        <v>141</v>
      </c>
      <c r="H16" t="s">
        <v>139</v>
      </c>
      <c r="I16" t="s">
        <v>142</v>
      </c>
      <c r="J16" s="1">
        <v>46204</v>
      </c>
      <c r="K16" t="s">
        <v>143</v>
      </c>
      <c r="L16">
        <v>2</v>
      </c>
      <c r="M16" t="s">
        <v>445</v>
      </c>
      <c r="N16" t="s">
        <v>442</v>
      </c>
      <c r="O16" t="s">
        <v>147</v>
      </c>
      <c r="P16" t="s">
        <v>148</v>
      </c>
      <c r="Q16">
        <v>29465.77</v>
      </c>
      <c r="R16">
        <v>1048</v>
      </c>
      <c r="S16">
        <v>62880</v>
      </c>
      <c r="T16">
        <v>4225</v>
      </c>
      <c r="U16">
        <v>528</v>
      </c>
      <c r="V16">
        <v>246</v>
      </c>
      <c r="W16">
        <v>14360</v>
      </c>
      <c r="X16">
        <v>14360</v>
      </c>
      <c r="Y16">
        <v>0</v>
      </c>
      <c r="Z16">
        <v>0</v>
      </c>
      <c r="AA16">
        <v>29189.23</v>
      </c>
      <c r="AB16">
        <v>0</v>
      </c>
      <c r="AC16">
        <v>29189.23</v>
      </c>
      <c r="AD16">
        <v>231</v>
      </c>
      <c r="AE16">
        <v>15</v>
      </c>
      <c r="AF16">
        <v>449</v>
      </c>
      <c r="AG16">
        <v>69</v>
      </c>
      <c r="AH16">
        <v>69</v>
      </c>
      <c r="AI16">
        <v>459</v>
      </c>
      <c r="AJ16">
        <v>0</v>
      </c>
      <c r="AK16">
        <v>0</v>
      </c>
      <c r="AL16">
        <v>0</v>
      </c>
      <c r="AM16">
        <v>0</v>
      </c>
      <c r="AN16">
        <v>0</v>
      </c>
      <c r="AO16">
        <v>857</v>
      </c>
      <c r="AP16">
        <v>3711</v>
      </c>
      <c r="AQ16">
        <v>967</v>
      </c>
      <c r="AR16">
        <v>0</v>
      </c>
      <c r="AS16">
        <v>199</v>
      </c>
      <c r="AT16">
        <v>384</v>
      </c>
      <c r="AU16">
        <v>17</v>
      </c>
      <c r="AV16">
        <v>6</v>
      </c>
      <c r="AW16">
        <v>0</v>
      </c>
      <c r="AX16">
        <v>0</v>
      </c>
      <c r="AY16">
        <v>529</v>
      </c>
      <c r="AZ16">
        <v>867</v>
      </c>
      <c r="BA16">
        <v>383</v>
      </c>
      <c r="BB16">
        <v>33</v>
      </c>
      <c r="BC16">
        <v>6</v>
      </c>
      <c r="BD16">
        <v>4</v>
      </c>
      <c r="BE16">
        <v>0</v>
      </c>
      <c r="BF16">
        <v>888</v>
      </c>
      <c r="BG16">
        <v>27540</v>
      </c>
      <c r="BH16">
        <v>2</v>
      </c>
      <c r="BI16">
        <v>527</v>
      </c>
      <c r="BJ16" s="2">
        <v>46218</v>
      </c>
      <c r="BK16">
        <v>0</v>
      </c>
      <c r="BL16" s="3" t="str">
        <f>VLOOKUP(O16,DropDownList!$H$1:$I$7,2,FALSE)</f>
        <v>2024/25</v>
      </c>
      <c r="BM16" s="3" t="str">
        <f t="shared" si="0"/>
        <v>PRAS</v>
      </c>
    </row>
    <row r="17" spans="1:65" x14ac:dyDescent="0.2">
      <c r="A17">
        <v>2026</v>
      </c>
      <c r="B17">
        <v>7</v>
      </c>
      <c r="C17" t="s">
        <v>139</v>
      </c>
      <c r="D17" t="s">
        <v>140</v>
      </c>
      <c r="E17" t="s">
        <v>8</v>
      </c>
      <c r="F17">
        <v>9295</v>
      </c>
      <c r="G17" t="s">
        <v>141</v>
      </c>
      <c r="H17" t="s">
        <v>139</v>
      </c>
      <c r="I17" t="s">
        <v>142</v>
      </c>
      <c r="J17" s="1">
        <v>46204</v>
      </c>
      <c r="K17" t="s">
        <v>143</v>
      </c>
      <c r="L17">
        <v>2</v>
      </c>
      <c r="M17" t="s">
        <v>445</v>
      </c>
      <c r="N17" t="s">
        <v>442</v>
      </c>
      <c r="O17" t="s">
        <v>149</v>
      </c>
      <c r="P17" t="s">
        <v>152</v>
      </c>
      <c r="Q17">
        <v>0</v>
      </c>
      <c r="R17">
        <v>1217</v>
      </c>
      <c r="S17">
        <v>48680</v>
      </c>
      <c r="T17">
        <v>31280</v>
      </c>
      <c r="U17">
        <v>0</v>
      </c>
      <c r="V17">
        <v>0</v>
      </c>
      <c r="W17">
        <v>0</v>
      </c>
      <c r="X17">
        <v>0</v>
      </c>
      <c r="Y17">
        <v>0</v>
      </c>
      <c r="Z17">
        <v>0</v>
      </c>
      <c r="AA17">
        <v>17400</v>
      </c>
      <c r="AB17">
        <v>0</v>
      </c>
      <c r="AC17">
        <v>17400</v>
      </c>
      <c r="AD17">
        <v>0</v>
      </c>
      <c r="AE17">
        <v>0</v>
      </c>
      <c r="AF17">
        <v>435</v>
      </c>
      <c r="AG17">
        <v>0</v>
      </c>
      <c r="AH17">
        <v>782</v>
      </c>
      <c r="AI17">
        <v>0</v>
      </c>
      <c r="AJ17">
        <v>0</v>
      </c>
      <c r="AK17">
        <v>0</v>
      </c>
      <c r="AL17">
        <v>0</v>
      </c>
      <c r="AM17">
        <v>21</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s="2">
        <v>46218</v>
      </c>
      <c r="BK17">
        <v>0</v>
      </c>
      <c r="BL17" s="3" t="str">
        <f>VLOOKUP(O17,DropDownList!$H$1:$I$7,2,FALSE)</f>
        <v>2025/26</v>
      </c>
      <c r="BM17" s="3" t="str">
        <f t="shared" si="0"/>
        <v>PCOA</v>
      </c>
    </row>
    <row r="18" spans="1:65" x14ac:dyDescent="0.2">
      <c r="A18">
        <v>2026</v>
      </c>
      <c r="B18">
        <v>7</v>
      </c>
      <c r="C18" t="s">
        <v>139</v>
      </c>
      <c r="D18" t="s">
        <v>140</v>
      </c>
      <c r="E18" t="s">
        <v>8</v>
      </c>
      <c r="F18">
        <v>9295</v>
      </c>
      <c r="G18" t="s">
        <v>141</v>
      </c>
      <c r="H18" t="s">
        <v>139</v>
      </c>
      <c r="I18" t="s">
        <v>142</v>
      </c>
      <c r="J18" s="1">
        <v>46204</v>
      </c>
      <c r="K18" t="s">
        <v>143</v>
      </c>
      <c r="L18">
        <v>2</v>
      </c>
      <c r="M18" t="s">
        <v>445</v>
      </c>
      <c r="N18" t="s">
        <v>442</v>
      </c>
      <c r="O18" t="s">
        <v>149</v>
      </c>
      <c r="P18" t="s">
        <v>154</v>
      </c>
      <c r="Q18">
        <v>231640.64</v>
      </c>
      <c r="R18">
        <v>1768</v>
      </c>
      <c r="S18">
        <v>518536.94</v>
      </c>
      <c r="T18">
        <v>2558</v>
      </c>
      <c r="U18">
        <v>903</v>
      </c>
      <c r="V18">
        <v>652</v>
      </c>
      <c r="W18">
        <v>122135.25</v>
      </c>
      <c r="X18">
        <v>175221.8</v>
      </c>
      <c r="Y18">
        <v>0</v>
      </c>
      <c r="Z18">
        <v>0</v>
      </c>
      <c r="AA18">
        <v>284338.3</v>
      </c>
      <c r="AB18">
        <v>3134.59</v>
      </c>
      <c r="AC18">
        <v>258683.88</v>
      </c>
      <c r="AD18">
        <v>324</v>
      </c>
      <c r="AE18">
        <v>328</v>
      </c>
      <c r="AF18">
        <v>854</v>
      </c>
      <c r="AG18">
        <v>499</v>
      </c>
      <c r="AH18">
        <v>7</v>
      </c>
      <c r="AI18">
        <v>404</v>
      </c>
      <c r="AJ18">
        <v>0</v>
      </c>
      <c r="AK18">
        <v>0</v>
      </c>
      <c r="AL18">
        <v>0</v>
      </c>
      <c r="AM18">
        <v>0</v>
      </c>
      <c r="AN18">
        <v>0</v>
      </c>
      <c r="AO18">
        <v>1150</v>
      </c>
      <c r="AP18">
        <v>2524</v>
      </c>
      <c r="AQ18">
        <v>1177</v>
      </c>
      <c r="AR18">
        <v>0</v>
      </c>
      <c r="AS18">
        <v>316</v>
      </c>
      <c r="AT18">
        <v>193</v>
      </c>
      <c r="AU18">
        <v>26</v>
      </c>
      <c r="AV18">
        <v>6</v>
      </c>
      <c r="AW18">
        <v>3</v>
      </c>
      <c r="AX18">
        <v>0</v>
      </c>
      <c r="AY18">
        <v>173</v>
      </c>
      <c r="AZ18">
        <v>238</v>
      </c>
      <c r="BA18">
        <v>41</v>
      </c>
      <c r="BB18">
        <v>46</v>
      </c>
      <c r="BC18">
        <v>7</v>
      </c>
      <c r="BD18">
        <v>6</v>
      </c>
      <c r="BE18">
        <v>1</v>
      </c>
      <c r="BF18">
        <v>1765</v>
      </c>
      <c r="BG18">
        <v>126120.8</v>
      </c>
      <c r="BH18">
        <v>4</v>
      </c>
      <c r="BI18">
        <v>896</v>
      </c>
      <c r="BJ18" s="2">
        <v>46218</v>
      </c>
      <c r="BK18">
        <v>0</v>
      </c>
      <c r="BL18" s="3" t="str">
        <f>VLOOKUP(O18,DropDownList!$H$1:$I$7,2,FALSE)</f>
        <v>2025/26</v>
      </c>
      <c r="BM18" s="3" t="str">
        <f t="shared" si="0"/>
        <v>JP COURT</v>
      </c>
    </row>
    <row r="19" spans="1:65" x14ac:dyDescent="0.2">
      <c r="A19">
        <v>2026</v>
      </c>
      <c r="B19">
        <v>7</v>
      </c>
      <c r="C19" t="s">
        <v>139</v>
      </c>
      <c r="D19" t="s">
        <v>140</v>
      </c>
      <c r="E19" t="s">
        <v>8</v>
      </c>
      <c r="F19">
        <v>9295</v>
      </c>
      <c r="G19" t="s">
        <v>141</v>
      </c>
      <c r="H19" t="s">
        <v>139</v>
      </c>
      <c r="I19" t="s">
        <v>142</v>
      </c>
      <c r="J19" s="1">
        <v>46204</v>
      </c>
      <c r="K19" t="s">
        <v>143</v>
      </c>
      <c r="L19">
        <v>2</v>
      </c>
      <c r="M19" t="s">
        <v>445</v>
      </c>
      <c r="N19" t="s">
        <v>442</v>
      </c>
      <c r="O19" t="s">
        <v>155</v>
      </c>
      <c r="P19" t="s">
        <v>146</v>
      </c>
      <c r="Q19">
        <v>2531.1999999999998</v>
      </c>
      <c r="R19">
        <v>1904</v>
      </c>
      <c r="S19">
        <v>30260</v>
      </c>
      <c r="T19">
        <v>400</v>
      </c>
      <c r="U19">
        <v>333</v>
      </c>
      <c r="V19">
        <v>76</v>
      </c>
      <c r="W19">
        <v>1343.54</v>
      </c>
      <c r="X19">
        <v>1343.54</v>
      </c>
      <c r="Y19">
        <v>0</v>
      </c>
      <c r="Z19">
        <v>0</v>
      </c>
      <c r="AA19">
        <v>27328.799999999999</v>
      </c>
      <c r="AB19">
        <v>0</v>
      </c>
      <c r="AC19">
        <v>0</v>
      </c>
      <c r="AD19">
        <v>67</v>
      </c>
      <c r="AE19">
        <v>9</v>
      </c>
      <c r="AF19">
        <v>1733</v>
      </c>
      <c r="AG19">
        <v>12</v>
      </c>
      <c r="AH19">
        <v>26</v>
      </c>
      <c r="AI19">
        <v>133</v>
      </c>
      <c r="AJ19">
        <v>0</v>
      </c>
      <c r="AK19">
        <v>0</v>
      </c>
      <c r="AL19">
        <v>0</v>
      </c>
      <c r="AM19">
        <v>0</v>
      </c>
      <c r="AN19">
        <v>0</v>
      </c>
      <c r="AO19">
        <v>1301</v>
      </c>
      <c r="AP19">
        <v>6806</v>
      </c>
      <c r="AQ19">
        <v>1572</v>
      </c>
      <c r="AR19">
        <v>1</v>
      </c>
      <c r="AS19">
        <v>945</v>
      </c>
      <c r="AT19">
        <v>731</v>
      </c>
      <c r="AU19">
        <v>158</v>
      </c>
      <c r="AV19">
        <v>72</v>
      </c>
      <c r="AW19">
        <v>5</v>
      </c>
      <c r="AX19">
        <v>0</v>
      </c>
      <c r="AY19">
        <v>597</v>
      </c>
      <c r="AZ19">
        <v>1236</v>
      </c>
      <c r="BA19">
        <v>838</v>
      </c>
      <c r="BB19">
        <v>176</v>
      </c>
      <c r="BC19">
        <v>69</v>
      </c>
      <c r="BD19">
        <v>40</v>
      </c>
      <c r="BE19">
        <v>1</v>
      </c>
      <c r="BF19">
        <v>1890</v>
      </c>
      <c r="BG19">
        <v>2405</v>
      </c>
      <c r="BH19">
        <v>0</v>
      </c>
      <c r="BI19">
        <v>326</v>
      </c>
      <c r="BJ19" s="2">
        <v>46218</v>
      </c>
      <c r="BK19">
        <v>7</v>
      </c>
      <c r="BL19" s="3" t="str">
        <f>VLOOKUP(O19,DropDownList!$H$1:$I$7,2,FALSE)</f>
        <v>2022/23</v>
      </c>
      <c r="BM19" s="3" t="str">
        <f t="shared" si="0"/>
        <v>VSUR</v>
      </c>
    </row>
    <row r="20" spans="1:65" x14ac:dyDescent="0.2">
      <c r="A20">
        <v>2026</v>
      </c>
      <c r="B20">
        <v>7</v>
      </c>
      <c r="C20" t="s">
        <v>139</v>
      </c>
      <c r="D20" t="s">
        <v>140</v>
      </c>
      <c r="E20" t="s">
        <v>8</v>
      </c>
      <c r="F20">
        <v>9295</v>
      </c>
      <c r="G20" t="s">
        <v>141</v>
      </c>
      <c r="H20" t="s">
        <v>139</v>
      </c>
      <c r="I20" t="s">
        <v>142</v>
      </c>
      <c r="J20" s="1">
        <v>46204</v>
      </c>
      <c r="K20" t="s">
        <v>143</v>
      </c>
      <c r="L20">
        <v>2</v>
      </c>
      <c r="M20" t="s">
        <v>445</v>
      </c>
      <c r="N20" t="s">
        <v>442</v>
      </c>
      <c r="O20" t="s">
        <v>147</v>
      </c>
      <c r="P20" t="s">
        <v>152</v>
      </c>
      <c r="Q20">
        <v>0</v>
      </c>
      <c r="R20">
        <v>1777</v>
      </c>
      <c r="S20">
        <v>71080</v>
      </c>
      <c r="T20">
        <v>42760</v>
      </c>
      <c r="U20">
        <v>0</v>
      </c>
      <c r="V20">
        <v>0</v>
      </c>
      <c r="W20">
        <v>0</v>
      </c>
      <c r="X20">
        <v>0</v>
      </c>
      <c r="Y20">
        <v>0</v>
      </c>
      <c r="Z20">
        <v>0</v>
      </c>
      <c r="AA20">
        <v>28320</v>
      </c>
      <c r="AB20">
        <v>0</v>
      </c>
      <c r="AC20">
        <v>28320</v>
      </c>
      <c r="AD20">
        <v>0</v>
      </c>
      <c r="AE20">
        <v>0</v>
      </c>
      <c r="AF20">
        <v>708</v>
      </c>
      <c r="AG20">
        <v>0</v>
      </c>
      <c r="AH20">
        <v>1069</v>
      </c>
      <c r="AI20">
        <v>0</v>
      </c>
      <c r="AJ20">
        <v>0</v>
      </c>
      <c r="AK20">
        <v>0</v>
      </c>
      <c r="AL20">
        <v>0</v>
      </c>
      <c r="AM20">
        <v>6</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s="2">
        <v>46218</v>
      </c>
      <c r="BK20">
        <v>0</v>
      </c>
      <c r="BL20" s="3" t="str">
        <f>VLOOKUP(O20,DropDownList!$H$1:$I$7,2,FALSE)</f>
        <v>2024/25</v>
      </c>
      <c r="BM20" s="3" t="str">
        <f t="shared" si="0"/>
        <v>PCOA</v>
      </c>
    </row>
    <row r="21" spans="1:65" x14ac:dyDescent="0.2">
      <c r="A21">
        <v>2026</v>
      </c>
      <c r="B21">
        <v>7</v>
      </c>
      <c r="C21" t="s">
        <v>139</v>
      </c>
      <c r="D21" t="s">
        <v>140</v>
      </c>
      <c r="E21" t="s">
        <v>8</v>
      </c>
      <c r="F21">
        <v>9295</v>
      </c>
      <c r="G21" t="s">
        <v>141</v>
      </c>
      <c r="H21" t="s">
        <v>139</v>
      </c>
      <c r="I21" t="s">
        <v>142</v>
      </c>
      <c r="J21" s="1">
        <v>46204</v>
      </c>
      <c r="K21" t="s">
        <v>143</v>
      </c>
      <c r="L21">
        <v>2</v>
      </c>
      <c r="M21" t="s">
        <v>445</v>
      </c>
      <c r="N21" t="s">
        <v>442</v>
      </c>
      <c r="O21" t="s">
        <v>147</v>
      </c>
      <c r="P21" t="s">
        <v>154</v>
      </c>
      <c r="Q21">
        <v>147129.60999999999</v>
      </c>
      <c r="R21">
        <v>2100</v>
      </c>
      <c r="S21">
        <v>570832.15</v>
      </c>
      <c r="T21">
        <v>11042.58</v>
      </c>
      <c r="U21">
        <v>626</v>
      </c>
      <c r="V21">
        <v>302</v>
      </c>
      <c r="W21">
        <v>73353.960000000006</v>
      </c>
      <c r="X21">
        <v>75780.960000000006</v>
      </c>
      <c r="Y21">
        <v>0</v>
      </c>
      <c r="Z21">
        <v>0</v>
      </c>
      <c r="AA21">
        <v>412659.96</v>
      </c>
      <c r="AB21">
        <v>5615.51</v>
      </c>
      <c r="AC21">
        <v>378815.67</v>
      </c>
      <c r="AD21">
        <v>139</v>
      </c>
      <c r="AE21">
        <v>163</v>
      </c>
      <c r="AF21">
        <v>1437</v>
      </c>
      <c r="AG21">
        <v>352</v>
      </c>
      <c r="AH21">
        <v>31</v>
      </c>
      <c r="AI21">
        <v>274</v>
      </c>
      <c r="AJ21">
        <v>0</v>
      </c>
      <c r="AK21">
        <v>0</v>
      </c>
      <c r="AL21">
        <v>0</v>
      </c>
      <c r="AM21">
        <v>0</v>
      </c>
      <c r="AN21">
        <v>0</v>
      </c>
      <c r="AO21">
        <v>1358</v>
      </c>
      <c r="AP21">
        <v>5074</v>
      </c>
      <c r="AQ21">
        <v>1477</v>
      </c>
      <c r="AR21">
        <v>0</v>
      </c>
      <c r="AS21">
        <v>633</v>
      </c>
      <c r="AT21">
        <v>453</v>
      </c>
      <c r="AU21">
        <v>134</v>
      </c>
      <c r="AV21">
        <v>67</v>
      </c>
      <c r="AW21">
        <v>8</v>
      </c>
      <c r="AX21">
        <v>0</v>
      </c>
      <c r="AY21">
        <v>486</v>
      </c>
      <c r="AZ21">
        <v>844</v>
      </c>
      <c r="BA21">
        <v>392</v>
      </c>
      <c r="BB21">
        <v>109</v>
      </c>
      <c r="BC21">
        <v>36</v>
      </c>
      <c r="BD21">
        <v>13</v>
      </c>
      <c r="BE21">
        <v>1</v>
      </c>
      <c r="BF21">
        <v>2085</v>
      </c>
      <c r="BG21">
        <v>79899.100000000006</v>
      </c>
      <c r="BH21">
        <v>6</v>
      </c>
      <c r="BI21">
        <v>620</v>
      </c>
      <c r="BJ21" s="2">
        <v>46218</v>
      </c>
      <c r="BK21">
        <v>3</v>
      </c>
      <c r="BL21" s="3" t="str">
        <f>VLOOKUP(O21,DropDownList!$H$1:$I$7,2,FALSE)</f>
        <v>2024/25</v>
      </c>
      <c r="BM21" s="3" t="str">
        <f t="shared" si="0"/>
        <v>JP COURT</v>
      </c>
    </row>
    <row r="22" spans="1:65" x14ac:dyDescent="0.2">
      <c r="A22">
        <v>2026</v>
      </c>
      <c r="B22">
        <v>7</v>
      </c>
      <c r="C22" t="s">
        <v>139</v>
      </c>
      <c r="D22" t="s">
        <v>140</v>
      </c>
      <c r="E22" t="s">
        <v>8</v>
      </c>
      <c r="F22">
        <v>9295</v>
      </c>
      <c r="G22" t="s">
        <v>141</v>
      </c>
      <c r="H22" t="s">
        <v>139</v>
      </c>
      <c r="I22" t="s">
        <v>142</v>
      </c>
      <c r="J22" s="1">
        <v>46204</v>
      </c>
      <c r="K22" t="s">
        <v>143</v>
      </c>
      <c r="L22">
        <v>2</v>
      </c>
      <c r="M22" t="s">
        <v>445</v>
      </c>
      <c r="N22" t="s">
        <v>442</v>
      </c>
      <c r="O22" t="s">
        <v>149</v>
      </c>
      <c r="P22" t="s">
        <v>151</v>
      </c>
      <c r="Q22">
        <v>0</v>
      </c>
      <c r="R22">
        <v>6</v>
      </c>
      <c r="S22">
        <v>180</v>
      </c>
      <c r="T22">
        <v>30</v>
      </c>
      <c r="U22">
        <v>0</v>
      </c>
      <c r="V22">
        <v>0</v>
      </c>
      <c r="W22">
        <v>0</v>
      </c>
      <c r="X22">
        <v>0</v>
      </c>
      <c r="Y22">
        <v>0</v>
      </c>
      <c r="Z22">
        <v>0</v>
      </c>
      <c r="AA22">
        <v>150</v>
      </c>
      <c r="AB22">
        <v>0</v>
      </c>
      <c r="AC22">
        <v>150</v>
      </c>
      <c r="AD22">
        <v>0</v>
      </c>
      <c r="AE22">
        <v>0</v>
      </c>
      <c r="AF22">
        <v>5</v>
      </c>
      <c r="AG22">
        <v>0</v>
      </c>
      <c r="AH22">
        <v>1</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s="2">
        <v>46218</v>
      </c>
      <c r="BK22">
        <v>0</v>
      </c>
      <c r="BL22" s="3" t="str">
        <f>VLOOKUP(O22,DropDownList!$H$1:$I$7,2,FALSE)</f>
        <v>2025/26</v>
      </c>
      <c r="BM22" s="3" t="str">
        <f t="shared" si="0"/>
        <v>PCPF</v>
      </c>
    </row>
    <row r="23" spans="1:65" x14ac:dyDescent="0.2">
      <c r="A23">
        <v>2026</v>
      </c>
      <c r="B23">
        <v>7</v>
      </c>
      <c r="C23" t="s">
        <v>139</v>
      </c>
      <c r="D23" t="s">
        <v>140</v>
      </c>
      <c r="E23" t="s">
        <v>8</v>
      </c>
      <c r="F23">
        <v>9295</v>
      </c>
      <c r="G23" t="s">
        <v>141</v>
      </c>
      <c r="H23" t="s">
        <v>139</v>
      </c>
      <c r="I23" t="s">
        <v>142</v>
      </c>
      <c r="J23" s="1">
        <v>46204</v>
      </c>
      <c r="K23" t="s">
        <v>143</v>
      </c>
      <c r="L23">
        <v>2</v>
      </c>
      <c r="M23" t="s">
        <v>445</v>
      </c>
      <c r="N23" t="s">
        <v>442</v>
      </c>
      <c r="O23" t="s">
        <v>147</v>
      </c>
      <c r="P23" t="s">
        <v>146</v>
      </c>
      <c r="Q23">
        <v>4931.22</v>
      </c>
      <c r="R23">
        <v>2094</v>
      </c>
      <c r="S23">
        <v>33600</v>
      </c>
      <c r="T23">
        <v>560</v>
      </c>
      <c r="U23">
        <v>624</v>
      </c>
      <c r="V23">
        <v>148</v>
      </c>
      <c r="W23">
        <v>2620.8200000000002</v>
      </c>
      <c r="X23">
        <v>2620.8200000000002</v>
      </c>
      <c r="Y23">
        <v>0</v>
      </c>
      <c r="Z23">
        <v>0</v>
      </c>
      <c r="AA23">
        <v>28108.78</v>
      </c>
      <c r="AB23">
        <v>0</v>
      </c>
      <c r="AC23">
        <v>0</v>
      </c>
      <c r="AD23">
        <v>141</v>
      </c>
      <c r="AE23">
        <v>7</v>
      </c>
      <c r="AF23">
        <v>1774</v>
      </c>
      <c r="AG23">
        <v>11</v>
      </c>
      <c r="AH23">
        <v>31</v>
      </c>
      <c r="AI23">
        <v>278</v>
      </c>
      <c r="AJ23">
        <v>0</v>
      </c>
      <c r="AK23">
        <v>0</v>
      </c>
      <c r="AL23">
        <v>0</v>
      </c>
      <c r="AM23">
        <v>0</v>
      </c>
      <c r="AN23">
        <v>0</v>
      </c>
      <c r="AO23">
        <v>1354</v>
      </c>
      <c r="AP23">
        <v>5092</v>
      </c>
      <c r="AQ23">
        <v>1481</v>
      </c>
      <c r="AR23">
        <v>0</v>
      </c>
      <c r="AS23">
        <v>634</v>
      </c>
      <c r="AT23">
        <v>453</v>
      </c>
      <c r="AU23">
        <v>135</v>
      </c>
      <c r="AV23">
        <v>68</v>
      </c>
      <c r="AW23">
        <v>7</v>
      </c>
      <c r="AX23">
        <v>0</v>
      </c>
      <c r="AY23">
        <v>488</v>
      </c>
      <c r="AZ23">
        <v>849</v>
      </c>
      <c r="BA23">
        <v>395</v>
      </c>
      <c r="BB23">
        <v>109</v>
      </c>
      <c r="BC23">
        <v>36</v>
      </c>
      <c r="BD23">
        <v>13</v>
      </c>
      <c r="BE23">
        <v>1</v>
      </c>
      <c r="BF23">
        <v>2080</v>
      </c>
      <c r="BG23">
        <v>4810</v>
      </c>
      <c r="BH23">
        <v>0</v>
      </c>
      <c r="BI23">
        <v>618</v>
      </c>
      <c r="BJ23" s="2">
        <v>46218</v>
      </c>
      <c r="BK23">
        <v>3</v>
      </c>
      <c r="BL23" s="3" t="str">
        <f>VLOOKUP(O23,DropDownList!$H$1:$I$7,2,FALSE)</f>
        <v>2024/25</v>
      </c>
      <c r="BM23" s="3" t="str">
        <f t="shared" si="0"/>
        <v>VSUR</v>
      </c>
    </row>
    <row r="24" spans="1:65" x14ac:dyDescent="0.2">
      <c r="A24">
        <v>2026</v>
      </c>
      <c r="B24">
        <v>7</v>
      </c>
      <c r="C24" t="s">
        <v>139</v>
      </c>
      <c r="D24" t="s">
        <v>140</v>
      </c>
      <c r="E24" t="s">
        <v>8</v>
      </c>
      <c r="F24">
        <v>9295</v>
      </c>
      <c r="G24" t="s">
        <v>141</v>
      </c>
      <c r="H24" t="s">
        <v>139</v>
      </c>
      <c r="I24" t="s">
        <v>142</v>
      </c>
      <c r="J24" s="1">
        <v>46204</v>
      </c>
      <c r="K24" t="s">
        <v>143</v>
      </c>
      <c r="L24">
        <v>2</v>
      </c>
      <c r="M24" t="s">
        <v>445</v>
      </c>
      <c r="N24" t="s">
        <v>442</v>
      </c>
      <c r="O24" t="s">
        <v>155</v>
      </c>
      <c r="P24" t="s">
        <v>151</v>
      </c>
      <c r="Q24">
        <v>0</v>
      </c>
      <c r="R24">
        <v>181</v>
      </c>
      <c r="S24">
        <v>5430</v>
      </c>
      <c r="T24">
        <v>1200</v>
      </c>
      <c r="U24">
        <v>0</v>
      </c>
      <c r="V24">
        <v>0</v>
      </c>
      <c r="W24">
        <v>0</v>
      </c>
      <c r="X24">
        <v>0</v>
      </c>
      <c r="Y24">
        <v>0</v>
      </c>
      <c r="Z24">
        <v>0</v>
      </c>
      <c r="AA24">
        <v>4230</v>
      </c>
      <c r="AB24">
        <v>0</v>
      </c>
      <c r="AC24">
        <v>4230</v>
      </c>
      <c r="AD24">
        <v>0</v>
      </c>
      <c r="AE24">
        <v>0</v>
      </c>
      <c r="AF24">
        <v>141</v>
      </c>
      <c r="AG24">
        <v>0</v>
      </c>
      <c r="AH24">
        <v>40</v>
      </c>
      <c r="AI24">
        <v>0</v>
      </c>
      <c r="AJ24">
        <v>0</v>
      </c>
      <c r="AK24">
        <v>0</v>
      </c>
      <c r="AL24">
        <v>0</v>
      </c>
      <c r="AM24">
        <v>3</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s="2">
        <v>46218</v>
      </c>
      <c r="BK24">
        <v>0</v>
      </c>
      <c r="BL24" s="3" t="str">
        <f>VLOOKUP(O24,DropDownList!$H$1:$I$7,2,FALSE)</f>
        <v>2022/23</v>
      </c>
      <c r="BM24" s="3" t="str">
        <f t="shared" si="0"/>
        <v>PCPF</v>
      </c>
    </row>
    <row r="25" spans="1:65" x14ac:dyDescent="0.2">
      <c r="A25">
        <v>2026</v>
      </c>
      <c r="B25">
        <v>7</v>
      </c>
      <c r="C25" t="s">
        <v>139</v>
      </c>
      <c r="D25" t="s">
        <v>140</v>
      </c>
      <c r="E25" t="s">
        <v>8</v>
      </c>
      <c r="F25">
        <v>9295</v>
      </c>
      <c r="G25" t="s">
        <v>141</v>
      </c>
      <c r="H25" t="s">
        <v>139</v>
      </c>
      <c r="I25" t="s">
        <v>142</v>
      </c>
      <c r="J25" s="1">
        <v>46204</v>
      </c>
      <c r="K25" t="s">
        <v>143</v>
      </c>
      <c r="L25">
        <v>2</v>
      </c>
      <c r="M25" t="s">
        <v>445</v>
      </c>
      <c r="N25" t="s">
        <v>442</v>
      </c>
      <c r="O25" t="s">
        <v>147</v>
      </c>
      <c r="P25" t="s">
        <v>151</v>
      </c>
      <c r="Q25">
        <v>0</v>
      </c>
      <c r="R25">
        <v>2</v>
      </c>
      <c r="S25">
        <v>60</v>
      </c>
      <c r="T25">
        <v>0</v>
      </c>
      <c r="U25">
        <v>0</v>
      </c>
      <c r="V25">
        <v>0</v>
      </c>
      <c r="W25">
        <v>0</v>
      </c>
      <c r="X25">
        <v>0</v>
      </c>
      <c r="Y25">
        <v>0</v>
      </c>
      <c r="Z25">
        <v>0</v>
      </c>
      <c r="AA25">
        <v>60</v>
      </c>
      <c r="AB25">
        <v>0</v>
      </c>
      <c r="AC25">
        <v>60</v>
      </c>
      <c r="AD25">
        <v>0</v>
      </c>
      <c r="AE25">
        <v>0</v>
      </c>
      <c r="AF25">
        <v>2</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s="2">
        <v>46218</v>
      </c>
      <c r="BK25">
        <v>0</v>
      </c>
      <c r="BL25" s="3" t="str">
        <f>VLOOKUP(O25,DropDownList!$H$1:$I$7,2,FALSE)</f>
        <v>2024/25</v>
      </c>
      <c r="BM25" s="3" t="str">
        <f t="shared" si="0"/>
        <v>PCPF</v>
      </c>
    </row>
    <row r="26" spans="1:65" x14ac:dyDescent="0.2">
      <c r="A26">
        <v>2026</v>
      </c>
      <c r="B26">
        <v>7</v>
      </c>
      <c r="C26" t="s">
        <v>139</v>
      </c>
      <c r="D26" t="s">
        <v>140</v>
      </c>
      <c r="E26" t="s">
        <v>8</v>
      </c>
      <c r="F26">
        <v>9295</v>
      </c>
      <c r="G26" t="s">
        <v>141</v>
      </c>
      <c r="H26" t="s">
        <v>139</v>
      </c>
      <c r="I26" t="s">
        <v>142</v>
      </c>
      <c r="J26" s="1">
        <v>46204</v>
      </c>
      <c r="K26" t="s">
        <v>143</v>
      </c>
      <c r="L26">
        <v>2</v>
      </c>
      <c r="M26" t="s">
        <v>445</v>
      </c>
      <c r="N26" t="s">
        <v>442</v>
      </c>
      <c r="O26" t="s">
        <v>156</v>
      </c>
      <c r="P26" t="s">
        <v>150</v>
      </c>
      <c r="Q26">
        <v>164543.72</v>
      </c>
      <c r="R26">
        <v>3850</v>
      </c>
      <c r="S26">
        <v>604795.1</v>
      </c>
      <c r="T26">
        <v>94323.36</v>
      </c>
      <c r="U26">
        <v>1154</v>
      </c>
      <c r="V26">
        <v>632</v>
      </c>
      <c r="W26">
        <v>99724.39</v>
      </c>
      <c r="X26">
        <v>100878.39</v>
      </c>
      <c r="Y26">
        <v>3249</v>
      </c>
      <c r="Z26">
        <v>510471.74</v>
      </c>
      <c r="AA26">
        <v>345928.02</v>
      </c>
      <c r="AB26">
        <v>73183.97</v>
      </c>
      <c r="AC26">
        <v>272744.05</v>
      </c>
      <c r="AD26">
        <v>491</v>
      </c>
      <c r="AE26">
        <v>141</v>
      </c>
      <c r="AF26">
        <v>2060</v>
      </c>
      <c r="AG26">
        <v>395</v>
      </c>
      <c r="AH26">
        <v>601</v>
      </c>
      <c r="AI26">
        <v>759</v>
      </c>
      <c r="AJ26">
        <v>573</v>
      </c>
      <c r="AK26">
        <v>291</v>
      </c>
      <c r="AL26">
        <v>71</v>
      </c>
      <c r="AM26">
        <v>294</v>
      </c>
      <c r="AN26">
        <v>34</v>
      </c>
      <c r="AO26">
        <v>2606</v>
      </c>
      <c r="AP26">
        <v>13845</v>
      </c>
      <c r="AQ26">
        <v>3058</v>
      </c>
      <c r="AR26">
        <v>1</v>
      </c>
      <c r="AS26">
        <v>1217</v>
      </c>
      <c r="AT26">
        <v>1648</v>
      </c>
      <c r="AU26">
        <v>137</v>
      </c>
      <c r="AV26">
        <v>59</v>
      </c>
      <c r="AW26">
        <v>0</v>
      </c>
      <c r="AX26">
        <v>0</v>
      </c>
      <c r="AY26">
        <v>1614</v>
      </c>
      <c r="AZ26">
        <v>3245</v>
      </c>
      <c r="BA26">
        <v>1963</v>
      </c>
      <c r="BB26">
        <v>157</v>
      </c>
      <c r="BC26">
        <v>56</v>
      </c>
      <c r="BD26">
        <v>16</v>
      </c>
      <c r="BE26">
        <v>0</v>
      </c>
      <c r="BF26">
        <v>2738</v>
      </c>
      <c r="BG26">
        <v>119801.34</v>
      </c>
      <c r="BH26">
        <v>35</v>
      </c>
      <c r="BI26">
        <v>1146</v>
      </c>
      <c r="BJ26" s="2">
        <v>46218</v>
      </c>
      <c r="BK26">
        <v>0</v>
      </c>
      <c r="BL26" s="3" t="str">
        <f>VLOOKUP(O26,DropDownList!$H$1:$I$7,2,FALSE)</f>
        <v>2023/24</v>
      </c>
      <c r="BM26" s="3" t="str">
        <f t="shared" si="0"/>
        <v>FISCAL FINES</v>
      </c>
    </row>
    <row r="27" spans="1:65" x14ac:dyDescent="0.2">
      <c r="A27">
        <v>2026</v>
      </c>
      <c r="B27">
        <v>7</v>
      </c>
      <c r="C27" t="s">
        <v>139</v>
      </c>
      <c r="D27" t="s">
        <v>140</v>
      </c>
      <c r="E27" t="s">
        <v>8</v>
      </c>
      <c r="F27">
        <v>9295</v>
      </c>
      <c r="G27" t="s">
        <v>141</v>
      </c>
      <c r="H27" t="s">
        <v>139</v>
      </c>
      <c r="I27" t="s">
        <v>142</v>
      </c>
      <c r="J27" s="1">
        <v>46204</v>
      </c>
      <c r="K27" t="s">
        <v>143</v>
      </c>
      <c r="L27">
        <v>2</v>
      </c>
      <c r="M27" t="s">
        <v>445</v>
      </c>
      <c r="N27" t="s">
        <v>442</v>
      </c>
      <c r="O27" t="s">
        <v>149</v>
      </c>
      <c r="P27" t="s">
        <v>150</v>
      </c>
      <c r="Q27">
        <v>233410.8</v>
      </c>
      <c r="R27">
        <v>2504</v>
      </c>
      <c r="S27">
        <v>395328.49</v>
      </c>
      <c r="T27">
        <v>39271.24</v>
      </c>
      <c r="U27">
        <v>1552</v>
      </c>
      <c r="V27">
        <v>1253</v>
      </c>
      <c r="W27">
        <v>177532.69</v>
      </c>
      <c r="X27">
        <v>193613.47</v>
      </c>
      <c r="Y27">
        <v>2263</v>
      </c>
      <c r="Z27">
        <v>356057.25</v>
      </c>
      <c r="AA27">
        <v>122646.45</v>
      </c>
      <c r="AB27">
        <v>21860.5</v>
      </c>
      <c r="AC27">
        <v>100785.95</v>
      </c>
      <c r="AD27">
        <v>1079</v>
      </c>
      <c r="AE27">
        <v>174</v>
      </c>
      <c r="AF27">
        <v>709</v>
      </c>
      <c r="AG27">
        <v>259</v>
      </c>
      <c r="AH27">
        <v>241</v>
      </c>
      <c r="AI27">
        <v>1293</v>
      </c>
      <c r="AJ27">
        <v>362</v>
      </c>
      <c r="AK27">
        <v>151</v>
      </c>
      <c r="AL27">
        <v>31</v>
      </c>
      <c r="AM27">
        <v>123</v>
      </c>
      <c r="AN27">
        <v>22</v>
      </c>
      <c r="AO27">
        <v>1805</v>
      </c>
      <c r="AP27">
        <v>4490</v>
      </c>
      <c r="AQ27">
        <v>1894</v>
      </c>
      <c r="AR27">
        <v>3</v>
      </c>
      <c r="AS27">
        <v>353</v>
      </c>
      <c r="AT27">
        <v>531</v>
      </c>
      <c r="AU27">
        <v>29</v>
      </c>
      <c r="AV27">
        <v>13</v>
      </c>
      <c r="AW27">
        <v>0</v>
      </c>
      <c r="AX27">
        <v>0</v>
      </c>
      <c r="AY27">
        <v>321</v>
      </c>
      <c r="AZ27">
        <v>579</v>
      </c>
      <c r="BA27">
        <v>109</v>
      </c>
      <c r="BB27">
        <v>52</v>
      </c>
      <c r="BC27">
        <v>7</v>
      </c>
      <c r="BD27">
        <v>5</v>
      </c>
      <c r="BE27">
        <v>0</v>
      </c>
      <c r="BF27">
        <v>1882</v>
      </c>
      <c r="BG27">
        <v>203583.65</v>
      </c>
      <c r="BH27">
        <v>2</v>
      </c>
      <c r="BI27">
        <v>1548</v>
      </c>
      <c r="BJ27" s="2">
        <v>46218</v>
      </c>
      <c r="BK27">
        <v>0</v>
      </c>
      <c r="BL27" s="3" t="str">
        <f>VLOOKUP(O27,DropDownList!$H$1:$I$7,2,FALSE)</f>
        <v>2025/26</v>
      </c>
      <c r="BM27" s="3" t="str">
        <f t="shared" si="0"/>
        <v>FISCAL FINES</v>
      </c>
    </row>
    <row r="28" spans="1:65" x14ac:dyDescent="0.2">
      <c r="A28">
        <v>2026</v>
      </c>
      <c r="B28">
        <v>7</v>
      </c>
      <c r="C28" t="s">
        <v>139</v>
      </c>
      <c r="D28" t="s">
        <v>140</v>
      </c>
      <c r="E28" t="s">
        <v>8</v>
      </c>
      <c r="F28">
        <v>9295</v>
      </c>
      <c r="G28" t="s">
        <v>141</v>
      </c>
      <c r="H28" t="s">
        <v>139</v>
      </c>
      <c r="I28" t="s">
        <v>142</v>
      </c>
      <c r="J28" s="1">
        <v>46204</v>
      </c>
      <c r="K28" t="s">
        <v>143</v>
      </c>
      <c r="L28">
        <v>2</v>
      </c>
      <c r="M28" t="s">
        <v>445</v>
      </c>
      <c r="N28" t="s">
        <v>442</v>
      </c>
      <c r="O28" t="s">
        <v>155</v>
      </c>
      <c r="P28" t="s">
        <v>153</v>
      </c>
      <c r="Q28">
        <v>225</v>
      </c>
      <c r="R28">
        <v>14</v>
      </c>
      <c r="S28">
        <v>765</v>
      </c>
      <c r="T28">
        <v>90</v>
      </c>
      <c r="U28">
        <v>5</v>
      </c>
      <c r="V28">
        <v>5</v>
      </c>
      <c r="W28">
        <v>225</v>
      </c>
      <c r="X28">
        <v>225</v>
      </c>
      <c r="Y28">
        <v>0</v>
      </c>
      <c r="Z28">
        <v>0</v>
      </c>
      <c r="AA28">
        <v>450</v>
      </c>
      <c r="AB28">
        <v>0</v>
      </c>
      <c r="AC28">
        <v>450</v>
      </c>
      <c r="AD28">
        <v>5</v>
      </c>
      <c r="AE28">
        <v>0</v>
      </c>
      <c r="AF28">
        <v>7</v>
      </c>
      <c r="AG28">
        <v>0</v>
      </c>
      <c r="AH28">
        <v>2</v>
      </c>
      <c r="AI28">
        <v>5</v>
      </c>
      <c r="AJ28">
        <v>0</v>
      </c>
      <c r="AK28">
        <v>0</v>
      </c>
      <c r="AL28">
        <v>0</v>
      </c>
      <c r="AM28">
        <v>0</v>
      </c>
      <c r="AN28">
        <v>0</v>
      </c>
      <c r="AO28">
        <v>10</v>
      </c>
      <c r="AP28">
        <v>28</v>
      </c>
      <c r="AQ28">
        <v>12</v>
      </c>
      <c r="AR28">
        <v>1</v>
      </c>
      <c r="AS28">
        <v>1</v>
      </c>
      <c r="AT28">
        <v>6</v>
      </c>
      <c r="AU28">
        <v>0</v>
      </c>
      <c r="AV28">
        <v>0</v>
      </c>
      <c r="AW28">
        <v>0</v>
      </c>
      <c r="AX28">
        <v>0</v>
      </c>
      <c r="AY28">
        <v>2</v>
      </c>
      <c r="AZ28">
        <v>3</v>
      </c>
      <c r="BA28">
        <v>2</v>
      </c>
      <c r="BB28">
        <v>0</v>
      </c>
      <c r="BC28">
        <v>0</v>
      </c>
      <c r="BD28">
        <v>0</v>
      </c>
      <c r="BE28">
        <v>0</v>
      </c>
      <c r="BF28">
        <v>11</v>
      </c>
      <c r="BG28">
        <v>225</v>
      </c>
      <c r="BH28">
        <v>0</v>
      </c>
      <c r="BI28">
        <v>5</v>
      </c>
      <c r="BJ28" s="2">
        <v>46218</v>
      </c>
      <c r="BK28">
        <v>0</v>
      </c>
      <c r="BL28" s="3" t="str">
        <f>VLOOKUP(O28,DropDownList!$H$1:$I$7,2,FALSE)</f>
        <v>2022/23</v>
      </c>
      <c r="BM28" s="3" t="str">
        <f t="shared" si="0"/>
        <v>PREG</v>
      </c>
    </row>
    <row r="29" spans="1:65" x14ac:dyDescent="0.2">
      <c r="A29">
        <v>2026</v>
      </c>
      <c r="B29">
        <v>7</v>
      </c>
      <c r="C29" t="s">
        <v>139</v>
      </c>
      <c r="D29" t="s">
        <v>140</v>
      </c>
      <c r="E29" t="s">
        <v>8</v>
      </c>
      <c r="F29">
        <v>9295</v>
      </c>
      <c r="G29" t="s">
        <v>141</v>
      </c>
      <c r="H29" t="s">
        <v>139</v>
      </c>
      <c r="I29" t="s">
        <v>142</v>
      </c>
      <c r="J29" s="1">
        <v>46204</v>
      </c>
      <c r="K29" t="s">
        <v>143</v>
      </c>
      <c r="L29">
        <v>2</v>
      </c>
      <c r="M29" t="s">
        <v>445</v>
      </c>
      <c r="N29" t="s">
        <v>442</v>
      </c>
      <c r="O29" t="s">
        <v>147</v>
      </c>
      <c r="P29" t="s">
        <v>150</v>
      </c>
      <c r="Q29">
        <v>186368.92</v>
      </c>
      <c r="R29">
        <v>2913</v>
      </c>
      <c r="S29">
        <v>436449.47</v>
      </c>
      <c r="T29">
        <v>52493.440000000002</v>
      </c>
      <c r="U29">
        <v>1275</v>
      </c>
      <c r="V29">
        <v>662</v>
      </c>
      <c r="W29">
        <v>104662.11</v>
      </c>
      <c r="X29">
        <v>107222.42</v>
      </c>
      <c r="Y29">
        <v>2519</v>
      </c>
      <c r="Z29">
        <v>383956.03</v>
      </c>
      <c r="AA29">
        <v>197587.11</v>
      </c>
      <c r="AB29">
        <v>44034.09</v>
      </c>
      <c r="AC29">
        <v>153553.01999999999</v>
      </c>
      <c r="AD29">
        <v>551</v>
      </c>
      <c r="AE29">
        <v>111</v>
      </c>
      <c r="AF29">
        <v>1224</v>
      </c>
      <c r="AG29">
        <v>336</v>
      </c>
      <c r="AH29">
        <v>394</v>
      </c>
      <c r="AI29">
        <v>939</v>
      </c>
      <c r="AJ29">
        <v>424</v>
      </c>
      <c r="AK29">
        <v>213</v>
      </c>
      <c r="AL29">
        <v>48</v>
      </c>
      <c r="AM29">
        <v>168</v>
      </c>
      <c r="AN29">
        <v>26</v>
      </c>
      <c r="AO29">
        <v>2051</v>
      </c>
      <c r="AP29">
        <v>8963</v>
      </c>
      <c r="AQ29">
        <v>2243</v>
      </c>
      <c r="AR29">
        <v>3</v>
      </c>
      <c r="AS29">
        <v>734</v>
      </c>
      <c r="AT29">
        <v>960</v>
      </c>
      <c r="AU29">
        <v>79</v>
      </c>
      <c r="AV29">
        <v>30</v>
      </c>
      <c r="AW29">
        <v>0</v>
      </c>
      <c r="AX29">
        <v>0</v>
      </c>
      <c r="AY29">
        <v>1066</v>
      </c>
      <c r="AZ29">
        <v>1995</v>
      </c>
      <c r="BA29">
        <v>1034</v>
      </c>
      <c r="BB29">
        <v>122</v>
      </c>
      <c r="BC29">
        <v>26</v>
      </c>
      <c r="BD29">
        <v>16</v>
      </c>
      <c r="BE29">
        <v>0</v>
      </c>
      <c r="BF29">
        <v>2151</v>
      </c>
      <c r="BG29">
        <v>147974.24</v>
      </c>
      <c r="BH29">
        <v>20</v>
      </c>
      <c r="BI29">
        <v>1274</v>
      </c>
      <c r="BJ29" s="2">
        <v>46218</v>
      </c>
      <c r="BK29">
        <v>0</v>
      </c>
      <c r="BL29" s="3" t="str">
        <f>VLOOKUP(O29,DropDownList!$H$1:$I$7,2,FALSE)</f>
        <v>2024/25</v>
      </c>
      <c r="BM29" s="3" t="str">
        <f t="shared" si="0"/>
        <v>FISCAL FINES</v>
      </c>
    </row>
    <row r="30" spans="1:65" x14ac:dyDescent="0.2">
      <c r="A30">
        <v>2026</v>
      </c>
      <c r="B30">
        <v>7</v>
      </c>
      <c r="C30" t="s">
        <v>139</v>
      </c>
      <c r="D30" t="s">
        <v>157</v>
      </c>
      <c r="E30" t="s">
        <v>8</v>
      </c>
      <c r="F30">
        <v>9761</v>
      </c>
      <c r="G30" t="s">
        <v>158</v>
      </c>
      <c r="H30" t="s">
        <v>139</v>
      </c>
      <c r="I30" t="s">
        <v>142</v>
      </c>
      <c r="J30" s="1">
        <v>46204</v>
      </c>
      <c r="K30" t="s">
        <v>143</v>
      </c>
      <c r="L30">
        <v>2</v>
      </c>
      <c r="M30" t="s">
        <v>445</v>
      </c>
      <c r="N30" t="s">
        <v>442</v>
      </c>
      <c r="O30" t="s">
        <v>147</v>
      </c>
      <c r="P30" t="s">
        <v>150</v>
      </c>
      <c r="Q30">
        <v>0</v>
      </c>
      <c r="R30">
        <v>3</v>
      </c>
      <c r="S30">
        <v>500</v>
      </c>
      <c r="T30">
        <v>100</v>
      </c>
      <c r="U30">
        <v>0</v>
      </c>
      <c r="V30">
        <v>0</v>
      </c>
      <c r="W30">
        <v>0</v>
      </c>
      <c r="X30">
        <v>0</v>
      </c>
      <c r="Y30">
        <v>2</v>
      </c>
      <c r="Z30">
        <v>400</v>
      </c>
      <c r="AA30">
        <v>400</v>
      </c>
      <c r="AB30">
        <v>400</v>
      </c>
      <c r="AC30">
        <v>0</v>
      </c>
      <c r="AD30">
        <v>0</v>
      </c>
      <c r="AE30">
        <v>0</v>
      </c>
      <c r="AF30">
        <v>2</v>
      </c>
      <c r="AG30">
        <v>0</v>
      </c>
      <c r="AH30">
        <v>1</v>
      </c>
      <c r="AI30">
        <v>0</v>
      </c>
      <c r="AJ30">
        <v>2</v>
      </c>
      <c r="AK30">
        <v>0</v>
      </c>
      <c r="AL30">
        <v>1</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s="2">
        <v>46218</v>
      </c>
      <c r="BK30">
        <v>0</v>
      </c>
      <c r="BL30" s="3" t="str">
        <f>VLOOKUP(O30,DropDownList!$H$1:$I$7,2,FALSE)</f>
        <v>2024/25</v>
      </c>
      <c r="BM30" s="3" t="str">
        <f t="shared" si="0"/>
        <v>FISCAL FINES</v>
      </c>
    </row>
    <row r="31" spans="1:65" x14ac:dyDescent="0.2">
      <c r="A31">
        <v>2026</v>
      </c>
      <c r="B31">
        <v>7</v>
      </c>
      <c r="C31" t="s">
        <v>139</v>
      </c>
      <c r="D31" t="s">
        <v>157</v>
      </c>
      <c r="E31" t="s">
        <v>8</v>
      </c>
      <c r="F31">
        <v>9761</v>
      </c>
      <c r="G31" t="s">
        <v>158</v>
      </c>
      <c r="H31" t="s">
        <v>139</v>
      </c>
      <c r="I31" t="s">
        <v>142</v>
      </c>
      <c r="J31" s="1">
        <v>46204</v>
      </c>
      <c r="K31" t="s">
        <v>143</v>
      </c>
      <c r="L31">
        <v>2</v>
      </c>
      <c r="M31" t="s">
        <v>445</v>
      </c>
      <c r="N31" t="s">
        <v>442</v>
      </c>
      <c r="O31" t="s">
        <v>156</v>
      </c>
      <c r="P31" t="s">
        <v>159</v>
      </c>
      <c r="Q31">
        <v>0</v>
      </c>
      <c r="R31">
        <v>52</v>
      </c>
      <c r="S31">
        <v>1054132.3999999999</v>
      </c>
      <c r="T31">
        <v>365226.9</v>
      </c>
      <c r="U31">
        <v>0</v>
      </c>
      <c r="V31">
        <v>0</v>
      </c>
      <c r="W31">
        <v>0</v>
      </c>
      <c r="X31">
        <v>0</v>
      </c>
      <c r="Y31">
        <v>0</v>
      </c>
      <c r="Z31">
        <v>0</v>
      </c>
      <c r="AA31">
        <v>688905.5</v>
      </c>
      <c r="AB31">
        <v>0</v>
      </c>
      <c r="AC31">
        <v>0</v>
      </c>
      <c r="AD31">
        <v>0</v>
      </c>
      <c r="AE31">
        <v>0</v>
      </c>
      <c r="AF31">
        <v>39</v>
      </c>
      <c r="AG31">
        <v>0</v>
      </c>
      <c r="AH31">
        <v>0</v>
      </c>
      <c r="AI31">
        <v>0</v>
      </c>
      <c r="AJ31">
        <v>0</v>
      </c>
      <c r="AK31">
        <v>0</v>
      </c>
      <c r="AL31">
        <v>0</v>
      </c>
      <c r="AM31">
        <v>0</v>
      </c>
      <c r="AN31">
        <v>0</v>
      </c>
      <c r="AO31">
        <v>21</v>
      </c>
      <c r="AP31">
        <v>33</v>
      </c>
      <c r="AQ31">
        <v>13</v>
      </c>
      <c r="AR31">
        <v>2</v>
      </c>
      <c r="AS31">
        <v>0</v>
      </c>
      <c r="AT31">
        <v>0</v>
      </c>
      <c r="AU31">
        <v>1</v>
      </c>
      <c r="AV31">
        <v>0</v>
      </c>
      <c r="AW31">
        <v>0</v>
      </c>
      <c r="AX31">
        <v>0</v>
      </c>
      <c r="AY31">
        <v>0</v>
      </c>
      <c r="AZ31">
        <v>0</v>
      </c>
      <c r="BA31">
        <v>0</v>
      </c>
      <c r="BB31">
        <v>0</v>
      </c>
      <c r="BC31">
        <v>0</v>
      </c>
      <c r="BD31">
        <v>0</v>
      </c>
      <c r="BE31">
        <v>0</v>
      </c>
      <c r="BF31">
        <v>0</v>
      </c>
      <c r="BG31">
        <v>0</v>
      </c>
      <c r="BH31">
        <v>13</v>
      </c>
      <c r="BI31">
        <v>0</v>
      </c>
      <c r="BJ31" s="2">
        <v>46218</v>
      </c>
      <c r="BK31">
        <v>0</v>
      </c>
      <c r="BL31" s="3" t="str">
        <f>VLOOKUP(O31,DropDownList!$H$1:$I$7,2,FALSE)</f>
        <v>2023/24</v>
      </c>
      <c r="BM31" s="3" t="str">
        <f t="shared" si="0"/>
        <v>CONF</v>
      </c>
    </row>
    <row r="32" spans="1:65" x14ac:dyDescent="0.2">
      <c r="A32">
        <v>2026</v>
      </c>
      <c r="B32">
        <v>7</v>
      </c>
      <c r="C32" t="s">
        <v>139</v>
      </c>
      <c r="D32" t="s">
        <v>157</v>
      </c>
      <c r="E32" t="s">
        <v>8</v>
      </c>
      <c r="F32">
        <v>9761</v>
      </c>
      <c r="G32" t="s">
        <v>158</v>
      </c>
      <c r="H32" t="s">
        <v>139</v>
      </c>
      <c r="I32" t="s">
        <v>142</v>
      </c>
      <c r="J32" s="1">
        <v>46204</v>
      </c>
      <c r="K32" t="s">
        <v>143</v>
      </c>
      <c r="L32">
        <v>2</v>
      </c>
      <c r="M32" t="s">
        <v>445</v>
      </c>
      <c r="N32" t="s">
        <v>442</v>
      </c>
      <c r="O32" t="s">
        <v>155</v>
      </c>
      <c r="P32" t="s">
        <v>160</v>
      </c>
      <c r="Q32">
        <v>156500.35</v>
      </c>
      <c r="R32">
        <v>2303</v>
      </c>
      <c r="S32">
        <v>993416.03</v>
      </c>
      <c r="T32">
        <v>60551.81</v>
      </c>
      <c r="U32">
        <v>491</v>
      </c>
      <c r="V32">
        <v>204</v>
      </c>
      <c r="W32">
        <v>74380.160000000003</v>
      </c>
      <c r="X32">
        <v>78544.740000000005</v>
      </c>
      <c r="Y32">
        <v>0</v>
      </c>
      <c r="Z32">
        <v>0</v>
      </c>
      <c r="AA32">
        <v>776363.87</v>
      </c>
      <c r="AB32">
        <v>117074.56</v>
      </c>
      <c r="AC32">
        <v>621455.4</v>
      </c>
      <c r="AD32">
        <v>88</v>
      </c>
      <c r="AE32">
        <v>116</v>
      </c>
      <c r="AF32">
        <v>1621</v>
      </c>
      <c r="AG32">
        <v>311</v>
      </c>
      <c r="AH32">
        <v>153</v>
      </c>
      <c r="AI32">
        <v>180</v>
      </c>
      <c r="AJ32">
        <v>0</v>
      </c>
      <c r="AK32">
        <v>0</v>
      </c>
      <c r="AL32">
        <v>0</v>
      </c>
      <c r="AM32">
        <v>0</v>
      </c>
      <c r="AN32">
        <v>0</v>
      </c>
      <c r="AO32">
        <v>1664</v>
      </c>
      <c r="AP32">
        <v>8735</v>
      </c>
      <c r="AQ32">
        <v>1837</v>
      </c>
      <c r="AR32">
        <v>4</v>
      </c>
      <c r="AS32">
        <v>873</v>
      </c>
      <c r="AT32">
        <v>1108</v>
      </c>
      <c r="AU32">
        <v>247</v>
      </c>
      <c r="AV32">
        <v>101</v>
      </c>
      <c r="AW32">
        <v>104</v>
      </c>
      <c r="AX32">
        <v>0</v>
      </c>
      <c r="AY32">
        <v>960</v>
      </c>
      <c r="AZ32">
        <v>1679</v>
      </c>
      <c r="BA32">
        <v>1040</v>
      </c>
      <c r="BB32">
        <v>166</v>
      </c>
      <c r="BC32">
        <v>65</v>
      </c>
      <c r="BD32">
        <v>48</v>
      </c>
      <c r="BE32">
        <v>0</v>
      </c>
      <c r="BF32">
        <v>2171</v>
      </c>
      <c r="BG32">
        <v>71496.66</v>
      </c>
      <c r="BH32">
        <v>38</v>
      </c>
      <c r="BI32">
        <v>461</v>
      </c>
      <c r="BJ32" s="2">
        <v>46218</v>
      </c>
      <c r="BK32">
        <v>15</v>
      </c>
      <c r="BL32" s="3" t="str">
        <f>VLOOKUP(O32,DropDownList!$H$1:$I$7,2,FALSE)</f>
        <v>2022/23</v>
      </c>
      <c r="BM32" s="3" t="str">
        <f t="shared" si="0"/>
        <v>SC COURT</v>
      </c>
    </row>
    <row r="33" spans="1:65" x14ac:dyDescent="0.2">
      <c r="A33">
        <v>2026</v>
      </c>
      <c r="B33">
        <v>7</v>
      </c>
      <c r="C33" t="s">
        <v>139</v>
      </c>
      <c r="D33" t="s">
        <v>157</v>
      </c>
      <c r="E33" t="s">
        <v>8</v>
      </c>
      <c r="F33">
        <v>9761</v>
      </c>
      <c r="G33" t="s">
        <v>158</v>
      </c>
      <c r="H33" t="s">
        <v>139</v>
      </c>
      <c r="I33" t="s">
        <v>142</v>
      </c>
      <c r="J33" s="1">
        <v>46204</v>
      </c>
      <c r="K33" t="s">
        <v>143</v>
      </c>
      <c r="L33">
        <v>2</v>
      </c>
      <c r="M33" t="s">
        <v>445</v>
      </c>
      <c r="N33" t="s">
        <v>442</v>
      </c>
      <c r="O33" t="s">
        <v>156</v>
      </c>
      <c r="P33" t="s">
        <v>161</v>
      </c>
      <c r="Q33">
        <v>4358.7700000000004</v>
      </c>
      <c r="R33">
        <v>2022</v>
      </c>
      <c r="S33">
        <v>48895</v>
      </c>
      <c r="T33">
        <v>1971.56</v>
      </c>
      <c r="U33">
        <v>574</v>
      </c>
      <c r="V33">
        <v>87</v>
      </c>
      <c r="W33">
        <v>1635</v>
      </c>
      <c r="X33">
        <v>1640</v>
      </c>
      <c r="Y33">
        <v>0</v>
      </c>
      <c r="Z33">
        <v>0</v>
      </c>
      <c r="AA33">
        <v>42564.67</v>
      </c>
      <c r="AB33">
        <v>0</v>
      </c>
      <c r="AC33">
        <v>0</v>
      </c>
      <c r="AD33">
        <v>84</v>
      </c>
      <c r="AE33">
        <v>3</v>
      </c>
      <c r="AF33">
        <v>1699</v>
      </c>
      <c r="AG33">
        <v>13</v>
      </c>
      <c r="AH33">
        <v>94</v>
      </c>
      <c r="AI33">
        <v>215</v>
      </c>
      <c r="AJ33">
        <v>0</v>
      </c>
      <c r="AK33">
        <v>0</v>
      </c>
      <c r="AL33">
        <v>0</v>
      </c>
      <c r="AM33">
        <v>0</v>
      </c>
      <c r="AN33">
        <v>0</v>
      </c>
      <c r="AO33">
        <v>1381</v>
      </c>
      <c r="AP33">
        <v>6407</v>
      </c>
      <c r="AQ33">
        <v>1526</v>
      </c>
      <c r="AR33">
        <v>8</v>
      </c>
      <c r="AS33">
        <v>633</v>
      </c>
      <c r="AT33">
        <v>630</v>
      </c>
      <c r="AU33">
        <v>192</v>
      </c>
      <c r="AV33">
        <v>81</v>
      </c>
      <c r="AW33">
        <v>63</v>
      </c>
      <c r="AX33">
        <v>0</v>
      </c>
      <c r="AY33">
        <v>763</v>
      </c>
      <c r="AZ33">
        <v>1254</v>
      </c>
      <c r="BA33">
        <v>654</v>
      </c>
      <c r="BB33">
        <v>120</v>
      </c>
      <c r="BC33">
        <v>58</v>
      </c>
      <c r="BD33">
        <v>25</v>
      </c>
      <c r="BE33">
        <v>0</v>
      </c>
      <c r="BF33">
        <v>1947</v>
      </c>
      <c r="BG33">
        <v>4180</v>
      </c>
      <c r="BH33">
        <v>1</v>
      </c>
      <c r="BI33">
        <v>568</v>
      </c>
      <c r="BJ33" s="2">
        <v>46218</v>
      </c>
      <c r="BK33">
        <v>4</v>
      </c>
      <c r="BL33" s="3" t="str">
        <f>VLOOKUP(O33,DropDownList!$H$1:$I$7,2,FALSE)</f>
        <v>2023/24</v>
      </c>
      <c r="BM33" s="3" t="str">
        <f t="shared" si="0"/>
        <v>VSUR</v>
      </c>
    </row>
    <row r="34" spans="1:65" x14ac:dyDescent="0.2">
      <c r="A34">
        <v>2026</v>
      </c>
      <c r="B34">
        <v>7</v>
      </c>
      <c r="C34" t="s">
        <v>139</v>
      </c>
      <c r="D34" t="s">
        <v>157</v>
      </c>
      <c r="E34" t="s">
        <v>8</v>
      </c>
      <c r="F34">
        <v>9761</v>
      </c>
      <c r="G34" t="s">
        <v>158</v>
      </c>
      <c r="H34" t="s">
        <v>139</v>
      </c>
      <c r="I34" t="s">
        <v>142</v>
      </c>
      <c r="J34" s="1">
        <v>46204</v>
      </c>
      <c r="K34" t="s">
        <v>143</v>
      </c>
      <c r="L34">
        <v>2</v>
      </c>
      <c r="M34" t="s">
        <v>445</v>
      </c>
      <c r="N34" t="s">
        <v>442</v>
      </c>
      <c r="O34" t="s">
        <v>149</v>
      </c>
      <c r="P34" t="s">
        <v>150</v>
      </c>
      <c r="Q34">
        <v>850</v>
      </c>
      <c r="R34">
        <v>5</v>
      </c>
      <c r="S34">
        <v>1190</v>
      </c>
      <c r="T34">
        <v>0</v>
      </c>
      <c r="U34">
        <v>3</v>
      </c>
      <c r="V34">
        <v>3</v>
      </c>
      <c r="W34">
        <v>725</v>
      </c>
      <c r="X34">
        <v>850</v>
      </c>
      <c r="Y34">
        <v>5</v>
      </c>
      <c r="Z34">
        <v>1190</v>
      </c>
      <c r="AA34">
        <v>340</v>
      </c>
      <c r="AB34">
        <v>65</v>
      </c>
      <c r="AC34">
        <v>275</v>
      </c>
      <c r="AD34">
        <v>3</v>
      </c>
      <c r="AE34">
        <v>0</v>
      </c>
      <c r="AF34">
        <v>2</v>
      </c>
      <c r="AG34">
        <v>0</v>
      </c>
      <c r="AH34">
        <v>0</v>
      </c>
      <c r="AI34">
        <v>3</v>
      </c>
      <c r="AJ34">
        <v>0</v>
      </c>
      <c r="AK34">
        <v>2</v>
      </c>
      <c r="AL34">
        <v>0</v>
      </c>
      <c r="AM34">
        <v>0</v>
      </c>
      <c r="AN34">
        <v>0</v>
      </c>
      <c r="AO34">
        <v>4</v>
      </c>
      <c r="AP34">
        <v>8</v>
      </c>
      <c r="AQ34">
        <v>4</v>
      </c>
      <c r="AR34">
        <v>4</v>
      </c>
      <c r="AS34">
        <v>0</v>
      </c>
      <c r="AT34">
        <v>0</v>
      </c>
      <c r="AU34">
        <v>0</v>
      </c>
      <c r="AV34">
        <v>0</v>
      </c>
      <c r="AW34">
        <v>0</v>
      </c>
      <c r="AX34">
        <v>0</v>
      </c>
      <c r="AY34">
        <v>0</v>
      </c>
      <c r="AZ34">
        <v>0</v>
      </c>
      <c r="BA34">
        <v>0</v>
      </c>
      <c r="BB34">
        <v>0</v>
      </c>
      <c r="BC34">
        <v>0</v>
      </c>
      <c r="BD34">
        <v>0</v>
      </c>
      <c r="BE34">
        <v>0</v>
      </c>
      <c r="BF34">
        <v>0</v>
      </c>
      <c r="BG34">
        <v>850</v>
      </c>
      <c r="BH34">
        <v>0</v>
      </c>
      <c r="BI34">
        <v>0</v>
      </c>
      <c r="BJ34" s="2">
        <v>46218</v>
      </c>
      <c r="BK34">
        <v>0</v>
      </c>
      <c r="BL34" s="3" t="str">
        <f>VLOOKUP(O34,DropDownList!$H$1:$I$7,2,FALSE)</f>
        <v>2025/26</v>
      </c>
      <c r="BM34" s="3" t="str">
        <f t="shared" si="0"/>
        <v>FISCAL FINES</v>
      </c>
    </row>
    <row r="35" spans="1:65" x14ac:dyDescent="0.2">
      <c r="A35">
        <v>2026</v>
      </c>
      <c r="B35">
        <v>7</v>
      </c>
      <c r="C35" t="s">
        <v>139</v>
      </c>
      <c r="D35" t="s">
        <v>157</v>
      </c>
      <c r="E35" t="s">
        <v>8</v>
      </c>
      <c r="F35">
        <v>9761</v>
      </c>
      <c r="G35" t="s">
        <v>158</v>
      </c>
      <c r="H35" t="s">
        <v>139</v>
      </c>
      <c r="I35" t="s">
        <v>142</v>
      </c>
      <c r="J35" s="1">
        <v>46204</v>
      </c>
      <c r="K35" t="s">
        <v>143</v>
      </c>
      <c r="L35">
        <v>2</v>
      </c>
      <c r="M35" t="s">
        <v>445</v>
      </c>
      <c r="N35" t="s">
        <v>442</v>
      </c>
      <c r="O35" t="s">
        <v>147</v>
      </c>
      <c r="P35" t="s">
        <v>160</v>
      </c>
      <c r="Q35">
        <v>319416.31</v>
      </c>
      <c r="R35">
        <v>2513</v>
      </c>
      <c r="S35">
        <v>1171281.03</v>
      </c>
      <c r="T35">
        <v>75518.009999999995</v>
      </c>
      <c r="U35">
        <v>953</v>
      </c>
      <c r="V35">
        <v>390</v>
      </c>
      <c r="W35">
        <v>138869.16</v>
      </c>
      <c r="X35">
        <v>147490.16</v>
      </c>
      <c r="Y35">
        <v>0</v>
      </c>
      <c r="Z35">
        <v>0</v>
      </c>
      <c r="AA35">
        <v>776346.71</v>
      </c>
      <c r="AB35">
        <v>103170.65</v>
      </c>
      <c r="AC35">
        <v>629213.88</v>
      </c>
      <c r="AD35">
        <v>168</v>
      </c>
      <c r="AE35">
        <v>222</v>
      </c>
      <c r="AF35">
        <v>1387</v>
      </c>
      <c r="AG35">
        <v>569</v>
      </c>
      <c r="AH35">
        <v>148</v>
      </c>
      <c r="AI35">
        <v>384</v>
      </c>
      <c r="AJ35">
        <v>0</v>
      </c>
      <c r="AK35">
        <v>0</v>
      </c>
      <c r="AL35">
        <v>0</v>
      </c>
      <c r="AM35">
        <v>0</v>
      </c>
      <c r="AN35">
        <v>0</v>
      </c>
      <c r="AO35">
        <v>1759</v>
      </c>
      <c r="AP35">
        <v>6414</v>
      </c>
      <c r="AQ35">
        <v>1803</v>
      </c>
      <c r="AR35">
        <v>2</v>
      </c>
      <c r="AS35">
        <v>564</v>
      </c>
      <c r="AT35">
        <v>602</v>
      </c>
      <c r="AU35">
        <v>143</v>
      </c>
      <c r="AV35">
        <v>60</v>
      </c>
      <c r="AW35">
        <v>108</v>
      </c>
      <c r="AX35">
        <v>0</v>
      </c>
      <c r="AY35">
        <v>785</v>
      </c>
      <c r="AZ35">
        <v>1169</v>
      </c>
      <c r="BA35">
        <v>468</v>
      </c>
      <c r="BB35">
        <v>121</v>
      </c>
      <c r="BC35">
        <v>45</v>
      </c>
      <c r="BD35">
        <v>16</v>
      </c>
      <c r="BE35">
        <v>1</v>
      </c>
      <c r="BF35">
        <v>2390</v>
      </c>
      <c r="BG35">
        <v>153377.25</v>
      </c>
      <c r="BH35">
        <v>25</v>
      </c>
      <c r="BI35">
        <v>938</v>
      </c>
      <c r="BJ35" s="2">
        <v>46218</v>
      </c>
      <c r="BK35">
        <v>2</v>
      </c>
      <c r="BL35" s="3" t="str">
        <f>VLOOKUP(O35,DropDownList!$H$1:$I$7,2,FALSE)</f>
        <v>2024/25</v>
      </c>
      <c r="BM35" s="3" t="str">
        <f t="shared" si="0"/>
        <v>SC COURT</v>
      </c>
    </row>
    <row r="36" spans="1:65" x14ac:dyDescent="0.2">
      <c r="A36">
        <v>2026</v>
      </c>
      <c r="B36">
        <v>7</v>
      </c>
      <c r="C36" t="s">
        <v>139</v>
      </c>
      <c r="D36" t="s">
        <v>157</v>
      </c>
      <c r="E36" t="s">
        <v>8</v>
      </c>
      <c r="F36">
        <v>9761</v>
      </c>
      <c r="G36" t="s">
        <v>158</v>
      </c>
      <c r="H36" t="s">
        <v>139</v>
      </c>
      <c r="I36" t="s">
        <v>142</v>
      </c>
      <c r="J36" s="1">
        <v>46204</v>
      </c>
      <c r="K36" t="s">
        <v>143</v>
      </c>
      <c r="L36">
        <v>2</v>
      </c>
      <c r="M36" t="s">
        <v>445</v>
      </c>
      <c r="N36" t="s">
        <v>442</v>
      </c>
      <c r="O36" t="s">
        <v>155</v>
      </c>
      <c r="P36" t="s">
        <v>161</v>
      </c>
      <c r="Q36">
        <v>3792.84</v>
      </c>
      <c r="R36">
        <v>2038</v>
      </c>
      <c r="S36">
        <v>43145</v>
      </c>
      <c r="T36">
        <v>1758.25</v>
      </c>
      <c r="U36">
        <v>440</v>
      </c>
      <c r="V36">
        <v>88</v>
      </c>
      <c r="W36">
        <v>2044.6</v>
      </c>
      <c r="X36">
        <v>2044.6</v>
      </c>
      <c r="Y36">
        <v>0</v>
      </c>
      <c r="Z36">
        <v>0</v>
      </c>
      <c r="AA36">
        <v>37593.910000000003</v>
      </c>
      <c r="AB36">
        <v>0</v>
      </c>
      <c r="AC36">
        <v>0</v>
      </c>
      <c r="AD36">
        <v>82</v>
      </c>
      <c r="AE36">
        <v>6</v>
      </c>
      <c r="AF36">
        <v>1756</v>
      </c>
      <c r="AG36">
        <v>12</v>
      </c>
      <c r="AH36">
        <v>94</v>
      </c>
      <c r="AI36">
        <v>174</v>
      </c>
      <c r="AJ36">
        <v>0</v>
      </c>
      <c r="AK36">
        <v>0</v>
      </c>
      <c r="AL36">
        <v>0</v>
      </c>
      <c r="AM36">
        <v>0</v>
      </c>
      <c r="AN36">
        <v>0</v>
      </c>
      <c r="AO36">
        <v>1467</v>
      </c>
      <c r="AP36">
        <v>7962</v>
      </c>
      <c r="AQ36">
        <v>1697</v>
      </c>
      <c r="AR36">
        <v>4</v>
      </c>
      <c r="AS36">
        <v>802</v>
      </c>
      <c r="AT36">
        <v>1002</v>
      </c>
      <c r="AU36">
        <v>223</v>
      </c>
      <c r="AV36">
        <v>93</v>
      </c>
      <c r="AW36">
        <v>49</v>
      </c>
      <c r="AX36">
        <v>0</v>
      </c>
      <c r="AY36">
        <v>878</v>
      </c>
      <c r="AZ36">
        <v>1553</v>
      </c>
      <c r="BA36">
        <v>959</v>
      </c>
      <c r="BB36">
        <v>157</v>
      </c>
      <c r="BC36">
        <v>58</v>
      </c>
      <c r="BD36">
        <v>43</v>
      </c>
      <c r="BE36">
        <v>0</v>
      </c>
      <c r="BF36">
        <v>1968</v>
      </c>
      <c r="BG36">
        <v>3670</v>
      </c>
      <c r="BH36">
        <v>2</v>
      </c>
      <c r="BI36">
        <v>415</v>
      </c>
      <c r="BJ36" s="2">
        <v>46218</v>
      </c>
      <c r="BK36">
        <v>14</v>
      </c>
      <c r="BL36" s="3" t="str">
        <f>VLOOKUP(O36,DropDownList!$H$1:$I$7,2,FALSE)</f>
        <v>2022/23</v>
      </c>
      <c r="BM36" s="3" t="str">
        <f t="shared" si="0"/>
        <v>VSUR</v>
      </c>
    </row>
    <row r="37" spans="1:65" x14ac:dyDescent="0.2">
      <c r="A37">
        <v>2026</v>
      </c>
      <c r="B37">
        <v>7</v>
      </c>
      <c r="C37" t="s">
        <v>139</v>
      </c>
      <c r="D37" t="s">
        <v>157</v>
      </c>
      <c r="E37" t="s">
        <v>8</v>
      </c>
      <c r="F37">
        <v>9761</v>
      </c>
      <c r="G37" t="s">
        <v>158</v>
      </c>
      <c r="H37" t="s">
        <v>139</v>
      </c>
      <c r="I37" t="s">
        <v>142</v>
      </c>
      <c r="J37" s="1">
        <v>46204</v>
      </c>
      <c r="K37" t="s">
        <v>143</v>
      </c>
      <c r="L37">
        <v>2</v>
      </c>
      <c r="M37" t="s">
        <v>445</v>
      </c>
      <c r="N37" t="s">
        <v>442</v>
      </c>
      <c r="O37" t="s">
        <v>149</v>
      </c>
      <c r="P37" t="s">
        <v>160</v>
      </c>
      <c r="Q37">
        <v>451819.01</v>
      </c>
      <c r="R37">
        <v>2225</v>
      </c>
      <c r="S37">
        <v>1014735.66</v>
      </c>
      <c r="T37">
        <v>62751.23</v>
      </c>
      <c r="U37">
        <v>1204</v>
      </c>
      <c r="V37">
        <v>766</v>
      </c>
      <c r="W37">
        <v>172890.01</v>
      </c>
      <c r="X37">
        <v>249556.18</v>
      </c>
      <c r="Y37">
        <v>0</v>
      </c>
      <c r="Z37">
        <v>0</v>
      </c>
      <c r="AA37">
        <v>500165.42</v>
      </c>
      <c r="AB37">
        <v>57805.32</v>
      </c>
      <c r="AC37">
        <v>409772.2</v>
      </c>
      <c r="AD37">
        <v>401</v>
      </c>
      <c r="AE37">
        <v>365</v>
      </c>
      <c r="AF37">
        <v>872</v>
      </c>
      <c r="AG37">
        <v>615</v>
      </c>
      <c r="AH37">
        <v>138</v>
      </c>
      <c r="AI37">
        <v>589</v>
      </c>
      <c r="AJ37">
        <v>0</v>
      </c>
      <c r="AK37">
        <v>0</v>
      </c>
      <c r="AL37">
        <v>0</v>
      </c>
      <c r="AM37">
        <v>0</v>
      </c>
      <c r="AN37">
        <v>0</v>
      </c>
      <c r="AO37">
        <v>1541</v>
      </c>
      <c r="AP37">
        <v>3811</v>
      </c>
      <c r="AQ37">
        <v>1454</v>
      </c>
      <c r="AR37">
        <v>3</v>
      </c>
      <c r="AS37">
        <v>302</v>
      </c>
      <c r="AT37">
        <v>276</v>
      </c>
      <c r="AU37">
        <v>62</v>
      </c>
      <c r="AV37">
        <v>19</v>
      </c>
      <c r="AW37">
        <v>111</v>
      </c>
      <c r="AX37">
        <v>0</v>
      </c>
      <c r="AY37">
        <v>352</v>
      </c>
      <c r="AZ37">
        <v>528</v>
      </c>
      <c r="BA37">
        <v>88</v>
      </c>
      <c r="BB37">
        <v>37</v>
      </c>
      <c r="BC37">
        <v>8</v>
      </c>
      <c r="BD37">
        <v>14</v>
      </c>
      <c r="BE37">
        <v>0</v>
      </c>
      <c r="BF37">
        <v>2098</v>
      </c>
      <c r="BG37">
        <v>283526.59999999998</v>
      </c>
      <c r="BH37">
        <v>11</v>
      </c>
      <c r="BI37">
        <v>1193</v>
      </c>
      <c r="BJ37" s="2">
        <v>46218</v>
      </c>
      <c r="BK37">
        <v>1</v>
      </c>
      <c r="BL37" s="3" t="str">
        <f>VLOOKUP(O37,DropDownList!$H$1:$I$7,2,FALSE)</f>
        <v>2025/26</v>
      </c>
      <c r="BM37" s="3" t="str">
        <f t="shared" si="0"/>
        <v>SC COURT</v>
      </c>
    </row>
    <row r="38" spans="1:65" x14ac:dyDescent="0.2">
      <c r="A38">
        <v>2026</v>
      </c>
      <c r="B38">
        <v>7</v>
      </c>
      <c r="C38" t="s">
        <v>139</v>
      </c>
      <c r="D38" t="s">
        <v>157</v>
      </c>
      <c r="E38" t="s">
        <v>8</v>
      </c>
      <c r="F38">
        <v>9761</v>
      </c>
      <c r="G38" t="s">
        <v>158</v>
      </c>
      <c r="H38" t="s">
        <v>139</v>
      </c>
      <c r="I38" t="s">
        <v>142</v>
      </c>
      <c r="J38" s="1">
        <v>46204</v>
      </c>
      <c r="K38" t="s">
        <v>143</v>
      </c>
      <c r="L38">
        <v>2</v>
      </c>
      <c r="M38" t="s">
        <v>445</v>
      </c>
      <c r="N38" t="s">
        <v>442</v>
      </c>
      <c r="O38" t="s">
        <v>155</v>
      </c>
      <c r="P38" t="s">
        <v>159</v>
      </c>
      <c r="Q38">
        <v>86919.8</v>
      </c>
      <c r="R38">
        <v>36</v>
      </c>
      <c r="S38">
        <v>782913.64</v>
      </c>
      <c r="T38">
        <v>7201.73</v>
      </c>
      <c r="U38">
        <v>2</v>
      </c>
      <c r="V38">
        <v>1</v>
      </c>
      <c r="W38">
        <v>1</v>
      </c>
      <c r="X38">
        <v>1</v>
      </c>
      <c r="Y38">
        <v>0</v>
      </c>
      <c r="Z38">
        <v>0</v>
      </c>
      <c r="AA38">
        <v>688792.11</v>
      </c>
      <c r="AB38">
        <v>0</v>
      </c>
      <c r="AC38">
        <v>0</v>
      </c>
      <c r="AD38">
        <v>1</v>
      </c>
      <c r="AE38">
        <v>0</v>
      </c>
      <c r="AF38">
        <v>30</v>
      </c>
      <c r="AG38">
        <v>1</v>
      </c>
      <c r="AH38">
        <v>0</v>
      </c>
      <c r="AI38">
        <v>1</v>
      </c>
      <c r="AJ38">
        <v>0</v>
      </c>
      <c r="AK38">
        <v>0</v>
      </c>
      <c r="AL38">
        <v>0</v>
      </c>
      <c r="AM38">
        <v>0</v>
      </c>
      <c r="AN38">
        <v>0</v>
      </c>
      <c r="AO38">
        <v>15</v>
      </c>
      <c r="AP38">
        <v>23</v>
      </c>
      <c r="AQ38">
        <v>10</v>
      </c>
      <c r="AR38">
        <v>1</v>
      </c>
      <c r="AS38">
        <v>0</v>
      </c>
      <c r="AT38">
        <v>0</v>
      </c>
      <c r="AU38">
        <v>1</v>
      </c>
      <c r="AV38">
        <v>0</v>
      </c>
      <c r="AW38">
        <v>0</v>
      </c>
      <c r="AX38">
        <v>0</v>
      </c>
      <c r="AY38">
        <v>0</v>
      </c>
      <c r="AZ38">
        <v>0</v>
      </c>
      <c r="BA38">
        <v>0</v>
      </c>
      <c r="BB38">
        <v>0</v>
      </c>
      <c r="BC38">
        <v>0</v>
      </c>
      <c r="BD38">
        <v>0</v>
      </c>
      <c r="BE38">
        <v>0</v>
      </c>
      <c r="BF38">
        <v>0</v>
      </c>
      <c r="BG38">
        <v>1</v>
      </c>
      <c r="BH38">
        <v>4</v>
      </c>
      <c r="BI38">
        <v>0</v>
      </c>
      <c r="BJ38" s="2">
        <v>46218</v>
      </c>
      <c r="BK38">
        <v>0</v>
      </c>
      <c r="BL38" s="3" t="str">
        <f>VLOOKUP(O38,DropDownList!$H$1:$I$7,2,FALSE)</f>
        <v>2022/23</v>
      </c>
      <c r="BM38" s="3" t="str">
        <f t="shared" si="0"/>
        <v>CONF</v>
      </c>
    </row>
    <row r="39" spans="1:65" x14ac:dyDescent="0.2">
      <c r="A39">
        <v>2026</v>
      </c>
      <c r="B39">
        <v>7</v>
      </c>
      <c r="C39" t="s">
        <v>139</v>
      </c>
      <c r="D39" t="s">
        <v>157</v>
      </c>
      <c r="E39" t="s">
        <v>8</v>
      </c>
      <c r="F39">
        <v>9761</v>
      </c>
      <c r="G39" t="s">
        <v>158</v>
      </c>
      <c r="H39" t="s">
        <v>139</v>
      </c>
      <c r="I39" t="s">
        <v>142</v>
      </c>
      <c r="J39" s="1">
        <v>46204</v>
      </c>
      <c r="K39" t="s">
        <v>143</v>
      </c>
      <c r="L39">
        <v>2</v>
      </c>
      <c r="M39" t="s">
        <v>445</v>
      </c>
      <c r="N39" t="s">
        <v>442</v>
      </c>
      <c r="O39" t="s">
        <v>147</v>
      </c>
      <c r="P39" t="s">
        <v>161</v>
      </c>
      <c r="Q39">
        <v>19867.8</v>
      </c>
      <c r="R39">
        <v>2315</v>
      </c>
      <c r="S39">
        <v>117944.98</v>
      </c>
      <c r="T39">
        <v>1975</v>
      </c>
      <c r="U39">
        <v>897</v>
      </c>
      <c r="V39">
        <v>171</v>
      </c>
      <c r="W39">
        <v>15495.9</v>
      </c>
      <c r="X39">
        <v>15495.9</v>
      </c>
      <c r="Y39">
        <v>0</v>
      </c>
      <c r="Z39">
        <v>0</v>
      </c>
      <c r="AA39">
        <v>96102.18</v>
      </c>
      <c r="AB39">
        <v>0</v>
      </c>
      <c r="AC39">
        <v>0</v>
      </c>
      <c r="AD39">
        <v>166</v>
      </c>
      <c r="AE39">
        <v>5</v>
      </c>
      <c r="AF39">
        <v>1819</v>
      </c>
      <c r="AG39">
        <v>26</v>
      </c>
      <c r="AH39">
        <v>92</v>
      </c>
      <c r="AI39">
        <v>377</v>
      </c>
      <c r="AJ39">
        <v>0</v>
      </c>
      <c r="AK39">
        <v>0</v>
      </c>
      <c r="AL39">
        <v>0</v>
      </c>
      <c r="AM39">
        <v>0</v>
      </c>
      <c r="AN39">
        <v>0</v>
      </c>
      <c r="AO39">
        <v>1609</v>
      </c>
      <c r="AP39">
        <v>6134</v>
      </c>
      <c r="AQ39">
        <v>1728</v>
      </c>
      <c r="AR39">
        <v>2</v>
      </c>
      <c r="AS39">
        <v>548</v>
      </c>
      <c r="AT39">
        <v>566</v>
      </c>
      <c r="AU39">
        <v>135</v>
      </c>
      <c r="AV39">
        <v>56</v>
      </c>
      <c r="AW39">
        <v>52</v>
      </c>
      <c r="AX39">
        <v>0</v>
      </c>
      <c r="AY39">
        <v>753</v>
      </c>
      <c r="AZ39">
        <v>1133</v>
      </c>
      <c r="BA39">
        <v>463</v>
      </c>
      <c r="BB39">
        <v>115</v>
      </c>
      <c r="BC39">
        <v>44</v>
      </c>
      <c r="BD39">
        <v>16</v>
      </c>
      <c r="BE39">
        <v>1</v>
      </c>
      <c r="BF39">
        <v>2245</v>
      </c>
      <c r="BG39">
        <v>19535</v>
      </c>
      <c r="BH39">
        <v>1</v>
      </c>
      <c r="BI39">
        <v>881</v>
      </c>
      <c r="BJ39" s="2">
        <v>46218</v>
      </c>
      <c r="BK39">
        <v>2</v>
      </c>
      <c r="BL39" s="3" t="str">
        <f>VLOOKUP(O39,DropDownList!$H$1:$I$7,2,FALSE)</f>
        <v>2024/25</v>
      </c>
      <c r="BM39" s="3" t="str">
        <f t="shared" si="0"/>
        <v>VSUR</v>
      </c>
    </row>
    <row r="40" spans="1:65" x14ac:dyDescent="0.2">
      <c r="A40">
        <v>2026</v>
      </c>
      <c r="B40">
        <v>7</v>
      </c>
      <c r="C40" t="s">
        <v>139</v>
      </c>
      <c r="D40" t="s">
        <v>157</v>
      </c>
      <c r="E40" t="s">
        <v>8</v>
      </c>
      <c r="F40">
        <v>9761</v>
      </c>
      <c r="G40" t="s">
        <v>158</v>
      </c>
      <c r="H40" t="s">
        <v>139</v>
      </c>
      <c r="I40" t="s">
        <v>142</v>
      </c>
      <c r="J40" s="1">
        <v>46204</v>
      </c>
      <c r="K40" t="s">
        <v>143</v>
      </c>
      <c r="L40">
        <v>2</v>
      </c>
      <c r="M40" t="s">
        <v>445</v>
      </c>
      <c r="N40" t="s">
        <v>442</v>
      </c>
      <c r="O40" t="s">
        <v>147</v>
      </c>
      <c r="P40" t="s">
        <v>159</v>
      </c>
      <c r="Q40">
        <v>228702.81</v>
      </c>
      <c r="R40">
        <v>42</v>
      </c>
      <c r="S40">
        <v>1962216.7</v>
      </c>
      <c r="T40">
        <v>4371.63</v>
      </c>
      <c r="U40">
        <v>6</v>
      </c>
      <c r="V40">
        <v>3</v>
      </c>
      <c r="W40">
        <v>208909.28</v>
      </c>
      <c r="X40">
        <v>212215.25</v>
      </c>
      <c r="Y40">
        <v>0</v>
      </c>
      <c r="Z40">
        <v>0</v>
      </c>
      <c r="AA40">
        <v>1729142.26</v>
      </c>
      <c r="AB40">
        <v>0</v>
      </c>
      <c r="AC40">
        <v>0</v>
      </c>
      <c r="AD40">
        <v>2</v>
      </c>
      <c r="AE40">
        <v>1</v>
      </c>
      <c r="AF40">
        <v>32</v>
      </c>
      <c r="AG40">
        <v>4</v>
      </c>
      <c r="AH40">
        <v>0</v>
      </c>
      <c r="AI40">
        <v>2</v>
      </c>
      <c r="AJ40">
        <v>0</v>
      </c>
      <c r="AK40">
        <v>0</v>
      </c>
      <c r="AL40">
        <v>0</v>
      </c>
      <c r="AM40">
        <v>0</v>
      </c>
      <c r="AN40">
        <v>0</v>
      </c>
      <c r="AO40">
        <v>18</v>
      </c>
      <c r="AP40">
        <v>27</v>
      </c>
      <c r="AQ40">
        <v>9</v>
      </c>
      <c r="AR40">
        <v>0</v>
      </c>
      <c r="AS40">
        <v>0</v>
      </c>
      <c r="AT40">
        <v>0</v>
      </c>
      <c r="AU40">
        <v>3</v>
      </c>
      <c r="AV40">
        <v>2</v>
      </c>
      <c r="AW40">
        <v>0</v>
      </c>
      <c r="AX40">
        <v>0</v>
      </c>
      <c r="AY40">
        <v>0</v>
      </c>
      <c r="AZ40">
        <v>0</v>
      </c>
      <c r="BA40">
        <v>0</v>
      </c>
      <c r="BB40">
        <v>0</v>
      </c>
      <c r="BC40">
        <v>0</v>
      </c>
      <c r="BD40">
        <v>0</v>
      </c>
      <c r="BE40">
        <v>0</v>
      </c>
      <c r="BF40">
        <v>0</v>
      </c>
      <c r="BG40">
        <v>179601.46</v>
      </c>
      <c r="BH40">
        <v>4</v>
      </c>
      <c r="BI40">
        <v>0</v>
      </c>
      <c r="BJ40" s="2">
        <v>46218</v>
      </c>
      <c r="BK40">
        <v>0</v>
      </c>
      <c r="BL40" s="3" t="str">
        <f>VLOOKUP(O40,DropDownList!$H$1:$I$7,2,FALSE)</f>
        <v>2024/25</v>
      </c>
      <c r="BM40" s="3" t="str">
        <f t="shared" si="0"/>
        <v>CONF</v>
      </c>
    </row>
    <row r="41" spans="1:65" x14ac:dyDescent="0.2">
      <c r="A41">
        <v>2026</v>
      </c>
      <c r="B41">
        <v>7</v>
      </c>
      <c r="C41" t="s">
        <v>139</v>
      </c>
      <c r="D41" t="s">
        <v>157</v>
      </c>
      <c r="E41" t="s">
        <v>8</v>
      </c>
      <c r="F41">
        <v>9761</v>
      </c>
      <c r="G41" t="s">
        <v>158</v>
      </c>
      <c r="H41" t="s">
        <v>139</v>
      </c>
      <c r="I41" t="s">
        <v>142</v>
      </c>
      <c r="J41" s="1">
        <v>46204</v>
      </c>
      <c r="K41" t="s">
        <v>143</v>
      </c>
      <c r="L41">
        <v>2</v>
      </c>
      <c r="M41" t="s">
        <v>445</v>
      </c>
      <c r="N41" t="s">
        <v>442</v>
      </c>
      <c r="O41" t="s">
        <v>149</v>
      </c>
      <c r="P41" t="s">
        <v>161</v>
      </c>
      <c r="Q41">
        <v>14212.14</v>
      </c>
      <c r="R41">
        <v>2058</v>
      </c>
      <c r="S41">
        <v>67605</v>
      </c>
      <c r="T41">
        <v>1795</v>
      </c>
      <c r="U41">
        <v>1134</v>
      </c>
      <c r="V41">
        <v>387</v>
      </c>
      <c r="W41">
        <v>7730</v>
      </c>
      <c r="X41">
        <v>7730</v>
      </c>
      <c r="Y41">
        <v>0</v>
      </c>
      <c r="Z41">
        <v>0</v>
      </c>
      <c r="AA41">
        <v>51597.86</v>
      </c>
      <c r="AB41">
        <v>0</v>
      </c>
      <c r="AC41">
        <v>0</v>
      </c>
      <c r="AD41">
        <v>386</v>
      </c>
      <c r="AE41">
        <v>1</v>
      </c>
      <c r="AF41">
        <v>1385</v>
      </c>
      <c r="AG41">
        <v>9</v>
      </c>
      <c r="AH41">
        <v>91</v>
      </c>
      <c r="AI41">
        <v>571</v>
      </c>
      <c r="AJ41">
        <v>0</v>
      </c>
      <c r="AK41">
        <v>0</v>
      </c>
      <c r="AL41">
        <v>0</v>
      </c>
      <c r="AM41">
        <v>0</v>
      </c>
      <c r="AN41">
        <v>0</v>
      </c>
      <c r="AO41">
        <v>1411</v>
      </c>
      <c r="AP41">
        <v>3651</v>
      </c>
      <c r="AQ41">
        <v>1395</v>
      </c>
      <c r="AR41">
        <v>3</v>
      </c>
      <c r="AS41">
        <v>297</v>
      </c>
      <c r="AT41">
        <v>262</v>
      </c>
      <c r="AU41">
        <v>61</v>
      </c>
      <c r="AV41">
        <v>18</v>
      </c>
      <c r="AW41">
        <v>65</v>
      </c>
      <c r="AX41">
        <v>0</v>
      </c>
      <c r="AY41">
        <v>346</v>
      </c>
      <c r="AZ41">
        <v>522</v>
      </c>
      <c r="BA41">
        <v>89</v>
      </c>
      <c r="BB41">
        <v>34</v>
      </c>
      <c r="BC41">
        <v>7</v>
      </c>
      <c r="BD41">
        <v>12</v>
      </c>
      <c r="BE41">
        <v>0</v>
      </c>
      <c r="BF41">
        <v>1978</v>
      </c>
      <c r="BG41">
        <v>14125</v>
      </c>
      <c r="BH41">
        <v>2</v>
      </c>
      <c r="BI41">
        <v>1125</v>
      </c>
      <c r="BJ41" s="2">
        <v>46218</v>
      </c>
      <c r="BK41">
        <v>0</v>
      </c>
      <c r="BL41" s="3" t="str">
        <f>VLOOKUP(O41,DropDownList!$H$1:$I$7,2,FALSE)</f>
        <v>2025/26</v>
      </c>
      <c r="BM41" s="3" t="str">
        <f t="shared" si="0"/>
        <v>VSUR</v>
      </c>
    </row>
    <row r="42" spans="1:65" x14ac:dyDescent="0.2">
      <c r="A42">
        <v>2026</v>
      </c>
      <c r="B42">
        <v>7</v>
      </c>
      <c r="C42" t="s">
        <v>139</v>
      </c>
      <c r="D42" t="s">
        <v>157</v>
      </c>
      <c r="E42" t="s">
        <v>8</v>
      </c>
      <c r="F42">
        <v>9761</v>
      </c>
      <c r="G42" t="s">
        <v>158</v>
      </c>
      <c r="H42" t="s">
        <v>139</v>
      </c>
      <c r="I42" t="s">
        <v>142</v>
      </c>
      <c r="J42" s="1">
        <v>46204</v>
      </c>
      <c r="K42" t="s">
        <v>143</v>
      </c>
      <c r="L42">
        <v>2</v>
      </c>
      <c r="M42" t="s">
        <v>445</v>
      </c>
      <c r="N42" t="s">
        <v>442</v>
      </c>
      <c r="O42" t="s">
        <v>149</v>
      </c>
      <c r="P42" t="s">
        <v>159</v>
      </c>
      <c r="Q42">
        <v>334526.96999999997</v>
      </c>
      <c r="R42">
        <v>63</v>
      </c>
      <c r="S42">
        <v>1425912.83</v>
      </c>
      <c r="T42">
        <v>1221.3599999999999</v>
      </c>
      <c r="U42">
        <v>8</v>
      </c>
      <c r="V42">
        <v>0</v>
      </c>
      <c r="W42">
        <v>0</v>
      </c>
      <c r="X42">
        <v>0</v>
      </c>
      <c r="Y42">
        <v>0</v>
      </c>
      <c r="Z42">
        <v>0</v>
      </c>
      <c r="AA42">
        <v>1090164.5</v>
      </c>
      <c r="AB42">
        <v>0</v>
      </c>
      <c r="AC42">
        <v>0</v>
      </c>
      <c r="AD42">
        <v>0</v>
      </c>
      <c r="AE42">
        <v>0</v>
      </c>
      <c r="AF42">
        <v>44</v>
      </c>
      <c r="AG42">
        <v>7</v>
      </c>
      <c r="AH42">
        <v>0</v>
      </c>
      <c r="AI42">
        <v>1</v>
      </c>
      <c r="AJ42">
        <v>0</v>
      </c>
      <c r="AK42">
        <v>0</v>
      </c>
      <c r="AL42">
        <v>0</v>
      </c>
      <c r="AM42">
        <v>0</v>
      </c>
      <c r="AN42">
        <v>0</v>
      </c>
      <c r="AO42">
        <v>20</v>
      </c>
      <c r="AP42">
        <v>22</v>
      </c>
      <c r="AQ42">
        <v>8</v>
      </c>
      <c r="AR42">
        <v>0</v>
      </c>
      <c r="AS42">
        <v>0</v>
      </c>
      <c r="AT42">
        <v>0</v>
      </c>
      <c r="AU42">
        <v>2</v>
      </c>
      <c r="AV42">
        <v>0</v>
      </c>
      <c r="AW42">
        <v>0</v>
      </c>
      <c r="AX42">
        <v>0</v>
      </c>
      <c r="AY42">
        <v>0</v>
      </c>
      <c r="AZ42">
        <v>0</v>
      </c>
      <c r="BA42">
        <v>0</v>
      </c>
      <c r="BB42">
        <v>0</v>
      </c>
      <c r="BC42">
        <v>0</v>
      </c>
      <c r="BD42">
        <v>0</v>
      </c>
      <c r="BE42">
        <v>0</v>
      </c>
      <c r="BF42">
        <v>0</v>
      </c>
      <c r="BG42">
        <v>59050</v>
      </c>
      <c r="BH42">
        <v>11</v>
      </c>
      <c r="BI42">
        <v>0</v>
      </c>
      <c r="BJ42" s="2">
        <v>46218</v>
      </c>
      <c r="BK42">
        <v>0</v>
      </c>
      <c r="BL42" s="3" t="str">
        <f>VLOOKUP(O42,DropDownList!$H$1:$I$7,2,FALSE)</f>
        <v>2025/26</v>
      </c>
      <c r="BM42" s="3" t="str">
        <f t="shared" si="0"/>
        <v>CONF</v>
      </c>
    </row>
    <row r="43" spans="1:65" x14ac:dyDescent="0.2">
      <c r="A43">
        <v>2026</v>
      </c>
      <c r="B43">
        <v>7</v>
      </c>
      <c r="C43" t="s">
        <v>139</v>
      </c>
      <c r="D43" t="s">
        <v>157</v>
      </c>
      <c r="E43" t="s">
        <v>8</v>
      </c>
      <c r="F43">
        <v>9761</v>
      </c>
      <c r="G43" t="s">
        <v>158</v>
      </c>
      <c r="H43" t="s">
        <v>139</v>
      </c>
      <c r="I43" t="s">
        <v>142</v>
      </c>
      <c r="J43" s="1">
        <v>46204</v>
      </c>
      <c r="K43" t="s">
        <v>143</v>
      </c>
      <c r="L43">
        <v>2</v>
      </c>
      <c r="M43" t="s">
        <v>445</v>
      </c>
      <c r="N43" t="s">
        <v>442</v>
      </c>
      <c r="O43" t="s">
        <v>156</v>
      </c>
      <c r="P43" t="s">
        <v>160</v>
      </c>
      <c r="Q43">
        <v>192028.01</v>
      </c>
      <c r="R43">
        <v>2148</v>
      </c>
      <c r="S43">
        <v>941965.37</v>
      </c>
      <c r="T43">
        <v>53502.21</v>
      </c>
      <c r="U43">
        <v>603</v>
      </c>
      <c r="V43">
        <v>199</v>
      </c>
      <c r="W43">
        <v>70147.72</v>
      </c>
      <c r="X43">
        <v>85313.05</v>
      </c>
      <c r="Y43">
        <v>0</v>
      </c>
      <c r="Z43">
        <v>0</v>
      </c>
      <c r="AA43">
        <v>696435.15</v>
      </c>
      <c r="AB43">
        <v>82050.13</v>
      </c>
      <c r="AC43">
        <v>574396.26</v>
      </c>
      <c r="AD43">
        <v>80</v>
      </c>
      <c r="AE43">
        <v>119</v>
      </c>
      <c r="AF43">
        <v>1398</v>
      </c>
      <c r="AG43">
        <v>392</v>
      </c>
      <c r="AH43">
        <v>113</v>
      </c>
      <c r="AI43">
        <v>210</v>
      </c>
      <c r="AJ43">
        <v>0</v>
      </c>
      <c r="AK43">
        <v>0</v>
      </c>
      <c r="AL43">
        <v>0</v>
      </c>
      <c r="AM43">
        <v>0</v>
      </c>
      <c r="AN43">
        <v>0</v>
      </c>
      <c r="AO43">
        <v>1479</v>
      </c>
      <c r="AP43">
        <v>6693</v>
      </c>
      <c r="AQ43">
        <v>1598</v>
      </c>
      <c r="AR43">
        <v>8</v>
      </c>
      <c r="AS43">
        <v>652</v>
      </c>
      <c r="AT43">
        <v>652</v>
      </c>
      <c r="AU43">
        <v>196</v>
      </c>
      <c r="AV43">
        <v>81</v>
      </c>
      <c r="AW43">
        <v>81</v>
      </c>
      <c r="AX43">
        <v>0</v>
      </c>
      <c r="AY43">
        <v>800</v>
      </c>
      <c r="AZ43">
        <v>1322</v>
      </c>
      <c r="BA43">
        <v>690</v>
      </c>
      <c r="BB43">
        <v>121</v>
      </c>
      <c r="BC43">
        <v>58</v>
      </c>
      <c r="BD43">
        <v>25</v>
      </c>
      <c r="BE43">
        <v>1</v>
      </c>
      <c r="BF43">
        <v>2053</v>
      </c>
      <c r="BG43">
        <v>76484</v>
      </c>
      <c r="BH43">
        <v>35</v>
      </c>
      <c r="BI43">
        <v>597</v>
      </c>
      <c r="BJ43" s="2">
        <v>46218</v>
      </c>
      <c r="BK43">
        <v>4</v>
      </c>
      <c r="BL43" s="3" t="str">
        <f>VLOOKUP(O43,DropDownList!$H$1:$I$7,2,FALSE)</f>
        <v>2023/24</v>
      </c>
      <c r="BM43" s="3" t="str">
        <f t="shared" si="0"/>
        <v>SC COURT</v>
      </c>
    </row>
    <row r="44" spans="1:65" x14ac:dyDescent="0.2">
      <c r="A44">
        <v>2026</v>
      </c>
      <c r="B44">
        <v>7</v>
      </c>
      <c r="C44" t="s">
        <v>139</v>
      </c>
      <c r="D44" t="s">
        <v>157</v>
      </c>
      <c r="E44" t="s">
        <v>8</v>
      </c>
      <c r="F44">
        <v>9761</v>
      </c>
      <c r="G44" t="s">
        <v>158</v>
      </c>
      <c r="H44" t="s">
        <v>139</v>
      </c>
      <c r="I44" t="s">
        <v>142</v>
      </c>
      <c r="J44" s="1">
        <v>46204</v>
      </c>
      <c r="K44" t="s">
        <v>143</v>
      </c>
      <c r="L44">
        <v>2</v>
      </c>
      <c r="M44" t="s">
        <v>445</v>
      </c>
      <c r="N44" t="s">
        <v>442</v>
      </c>
      <c r="O44" t="s">
        <v>156</v>
      </c>
      <c r="P44" t="s">
        <v>150</v>
      </c>
      <c r="Q44">
        <v>0</v>
      </c>
      <c r="R44">
        <v>3</v>
      </c>
      <c r="S44">
        <v>500</v>
      </c>
      <c r="T44">
        <v>100</v>
      </c>
      <c r="U44">
        <v>0</v>
      </c>
      <c r="V44">
        <v>0</v>
      </c>
      <c r="W44">
        <v>0</v>
      </c>
      <c r="X44">
        <v>0</v>
      </c>
      <c r="Y44">
        <v>2</v>
      </c>
      <c r="Z44">
        <v>400</v>
      </c>
      <c r="AA44">
        <v>400</v>
      </c>
      <c r="AB44">
        <v>0</v>
      </c>
      <c r="AC44">
        <v>400</v>
      </c>
      <c r="AD44">
        <v>0</v>
      </c>
      <c r="AE44">
        <v>0</v>
      </c>
      <c r="AF44">
        <v>2</v>
      </c>
      <c r="AG44">
        <v>0</v>
      </c>
      <c r="AH44">
        <v>1</v>
      </c>
      <c r="AI44">
        <v>0</v>
      </c>
      <c r="AJ44">
        <v>2</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s="2">
        <v>46218</v>
      </c>
      <c r="BK44">
        <v>0</v>
      </c>
      <c r="BL44" s="3" t="str">
        <f>VLOOKUP(O44,DropDownList!$H$1:$I$7,2,FALSE)</f>
        <v>2023/24</v>
      </c>
      <c r="BM44" s="3" t="str">
        <f t="shared" si="0"/>
        <v>FISCAL FINES</v>
      </c>
    </row>
    <row r="45" spans="1:65" x14ac:dyDescent="0.2">
      <c r="A45">
        <v>2026</v>
      </c>
      <c r="B45">
        <v>7</v>
      </c>
      <c r="C45" t="s">
        <v>162</v>
      </c>
      <c r="D45" t="s">
        <v>163</v>
      </c>
      <c r="E45" t="s">
        <v>10</v>
      </c>
      <c r="F45">
        <v>9251</v>
      </c>
      <c r="G45" t="s">
        <v>141</v>
      </c>
      <c r="H45" t="s">
        <v>164</v>
      </c>
      <c r="I45" t="s">
        <v>164</v>
      </c>
      <c r="J45" s="1">
        <v>46204</v>
      </c>
      <c r="K45" t="s">
        <v>143</v>
      </c>
      <c r="L45">
        <v>2</v>
      </c>
      <c r="M45" t="s">
        <v>445</v>
      </c>
      <c r="N45" t="s">
        <v>442</v>
      </c>
      <c r="O45" t="s">
        <v>156</v>
      </c>
      <c r="P45" t="s">
        <v>154</v>
      </c>
      <c r="Q45">
        <v>24752.43</v>
      </c>
      <c r="R45">
        <v>707</v>
      </c>
      <c r="S45">
        <v>198262</v>
      </c>
      <c r="T45">
        <v>6151.15</v>
      </c>
      <c r="U45">
        <v>111</v>
      </c>
      <c r="V45">
        <v>64</v>
      </c>
      <c r="W45">
        <v>14355.43</v>
      </c>
      <c r="X45">
        <v>14585.43</v>
      </c>
      <c r="Y45">
        <v>0</v>
      </c>
      <c r="Z45">
        <v>0</v>
      </c>
      <c r="AA45">
        <v>167358.42000000001</v>
      </c>
      <c r="AB45">
        <v>524.99</v>
      </c>
      <c r="AC45">
        <v>155987.85</v>
      </c>
      <c r="AD45">
        <v>27</v>
      </c>
      <c r="AE45">
        <v>37</v>
      </c>
      <c r="AF45">
        <v>570</v>
      </c>
      <c r="AG45">
        <v>69</v>
      </c>
      <c r="AH45">
        <v>21</v>
      </c>
      <c r="AI45">
        <v>42</v>
      </c>
      <c r="AJ45">
        <v>0</v>
      </c>
      <c r="AK45">
        <v>0</v>
      </c>
      <c r="AL45">
        <v>0</v>
      </c>
      <c r="AM45">
        <v>0</v>
      </c>
      <c r="AN45">
        <v>0</v>
      </c>
      <c r="AO45">
        <v>396</v>
      </c>
      <c r="AP45">
        <v>1802</v>
      </c>
      <c r="AQ45">
        <v>415</v>
      </c>
      <c r="AR45">
        <v>0</v>
      </c>
      <c r="AS45">
        <v>243</v>
      </c>
      <c r="AT45">
        <v>167</v>
      </c>
      <c r="AU45">
        <v>48</v>
      </c>
      <c r="AV45">
        <v>23</v>
      </c>
      <c r="AW45">
        <v>5</v>
      </c>
      <c r="AX45">
        <v>0</v>
      </c>
      <c r="AY45">
        <v>184</v>
      </c>
      <c r="AZ45">
        <v>261</v>
      </c>
      <c r="BA45">
        <v>158</v>
      </c>
      <c r="BB45">
        <v>98</v>
      </c>
      <c r="BC45">
        <v>44</v>
      </c>
      <c r="BD45">
        <v>11</v>
      </c>
      <c r="BE45">
        <v>0</v>
      </c>
      <c r="BF45">
        <v>699</v>
      </c>
      <c r="BG45">
        <v>12805</v>
      </c>
      <c r="BH45">
        <v>5</v>
      </c>
      <c r="BI45">
        <v>109</v>
      </c>
      <c r="BJ45" s="2">
        <v>46218</v>
      </c>
      <c r="BK45">
        <v>1</v>
      </c>
      <c r="BL45" s="3" t="str">
        <f>VLOOKUP(O45,DropDownList!$H$1:$I$7,2,FALSE)</f>
        <v>2023/24</v>
      </c>
      <c r="BM45" s="3" t="str">
        <f t="shared" si="0"/>
        <v>JP COURT</v>
      </c>
    </row>
    <row r="46" spans="1:65" x14ac:dyDescent="0.2">
      <c r="A46">
        <v>2026</v>
      </c>
      <c r="B46">
        <v>7</v>
      </c>
      <c r="C46" t="s">
        <v>162</v>
      </c>
      <c r="D46" t="s">
        <v>163</v>
      </c>
      <c r="E46" t="s">
        <v>10</v>
      </c>
      <c r="F46">
        <v>9251</v>
      </c>
      <c r="G46" t="s">
        <v>141</v>
      </c>
      <c r="H46" t="s">
        <v>164</v>
      </c>
      <c r="I46" t="s">
        <v>164</v>
      </c>
      <c r="J46" s="1">
        <v>46204</v>
      </c>
      <c r="K46" t="s">
        <v>143</v>
      </c>
      <c r="L46">
        <v>2</v>
      </c>
      <c r="M46" t="s">
        <v>445</v>
      </c>
      <c r="N46" t="s">
        <v>442</v>
      </c>
      <c r="O46" t="s">
        <v>155</v>
      </c>
      <c r="P46" t="s">
        <v>146</v>
      </c>
      <c r="Q46">
        <v>781.93</v>
      </c>
      <c r="R46">
        <v>1084</v>
      </c>
      <c r="S46">
        <v>16060</v>
      </c>
      <c r="T46">
        <v>455</v>
      </c>
      <c r="U46">
        <v>95</v>
      </c>
      <c r="V46">
        <v>36</v>
      </c>
      <c r="W46">
        <v>524.67999999999995</v>
      </c>
      <c r="X46">
        <v>524.67999999999995</v>
      </c>
      <c r="Y46">
        <v>0</v>
      </c>
      <c r="Z46">
        <v>0</v>
      </c>
      <c r="AA46">
        <v>14823.07</v>
      </c>
      <c r="AB46">
        <v>0</v>
      </c>
      <c r="AC46">
        <v>0</v>
      </c>
      <c r="AD46">
        <v>34</v>
      </c>
      <c r="AE46">
        <v>2</v>
      </c>
      <c r="AF46">
        <v>1001</v>
      </c>
      <c r="AG46">
        <v>3</v>
      </c>
      <c r="AH46">
        <v>29</v>
      </c>
      <c r="AI46">
        <v>50</v>
      </c>
      <c r="AJ46">
        <v>0</v>
      </c>
      <c r="AK46">
        <v>0</v>
      </c>
      <c r="AL46">
        <v>0</v>
      </c>
      <c r="AM46">
        <v>0</v>
      </c>
      <c r="AN46">
        <v>0</v>
      </c>
      <c r="AO46">
        <v>579</v>
      </c>
      <c r="AP46">
        <v>3028</v>
      </c>
      <c r="AQ46">
        <v>585</v>
      </c>
      <c r="AR46">
        <v>0</v>
      </c>
      <c r="AS46">
        <v>468</v>
      </c>
      <c r="AT46">
        <v>279</v>
      </c>
      <c r="AU46">
        <v>72</v>
      </c>
      <c r="AV46">
        <v>31</v>
      </c>
      <c r="AW46">
        <v>10</v>
      </c>
      <c r="AX46">
        <v>0</v>
      </c>
      <c r="AY46">
        <v>292</v>
      </c>
      <c r="AZ46">
        <v>402</v>
      </c>
      <c r="BA46">
        <v>295</v>
      </c>
      <c r="BB46">
        <v>210</v>
      </c>
      <c r="BC46">
        <v>114</v>
      </c>
      <c r="BD46">
        <v>22</v>
      </c>
      <c r="BE46">
        <v>0</v>
      </c>
      <c r="BF46">
        <v>1064</v>
      </c>
      <c r="BG46">
        <v>720</v>
      </c>
      <c r="BH46">
        <v>1</v>
      </c>
      <c r="BI46">
        <v>89</v>
      </c>
      <c r="BJ46" s="2">
        <v>46218</v>
      </c>
      <c r="BK46">
        <v>3</v>
      </c>
      <c r="BL46" s="3" t="str">
        <f>VLOOKUP(O46,DropDownList!$H$1:$I$7,2,FALSE)</f>
        <v>2022/23</v>
      </c>
      <c r="BM46" s="3" t="str">
        <f t="shared" si="0"/>
        <v>VSUR</v>
      </c>
    </row>
    <row r="47" spans="1:65" x14ac:dyDescent="0.2">
      <c r="A47">
        <v>2026</v>
      </c>
      <c r="B47">
        <v>7</v>
      </c>
      <c r="C47" t="s">
        <v>162</v>
      </c>
      <c r="D47" t="s">
        <v>163</v>
      </c>
      <c r="E47" t="s">
        <v>10</v>
      </c>
      <c r="F47">
        <v>9251</v>
      </c>
      <c r="G47" t="s">
        <v>141</v>
      </c>
      <c r="H47" t="s">
        <v>164</v>
      </c>
      <c r="I47" t="s">
        <v>164</v>
      </c>
      <c r="J47" s="1">
        <v>46204</v>
      </c>
      <c r="K47" t="s">
        <v>143</v>
      </c>
      <c r="L47">
        <v>2</v>
      </c>
      <c r="M47" t="s">
        <v>445</v>
      </c>
      <c r="N47" t="s">
        <v>442</v>
      </c>
      <c r="O47" t="s">
        <v>147</v>
      </c>
      <c r="P47" t="s">
        <v>146</v>
      </c>
      <c r="Q47">
        <v>1450.86</v>
      </c>
      <c r="R47">
        <v>1066</v>
      </c>
      <c r="S47">
        <v>15330</v>
      </c>
      <c r="T47">
        <v>210</v>
      </c>
      <c r="U47">
        <v>199</v>
      </c>
      <c r="V47">
        <v>73</v>
      </c>
      <c r="W47">
        <v>990.86</v>
      </c>
      <c r="X47">
        <v>990.86</v>
      </c>
      <c r="Y47">
        <v>0</v>
      </c>
      <c r="Z47">
        <v>0</v>
      </c>
      <c r="AA47">
        <v>13669.14</v>
      </c>
      <c r="AB47">
        <v>0</v>
      </c>
      <c r="AC47">
        <v>0</v>
      </c>
      <c r="AD47">
        <v>70</v>
      </c>
      <c r="AE47">
        <v>3</v>
      </c>
      <c r="AF47">
        <v>950</v>
      </c>
      <c r="AG47">
        <v>3</v>
      </c>
      <c r="AH47">
        <v>12</v>
      </c>
      <c r="AI47">
        <v>101</v>
      </c>
      <c r="AJ47">
        <v>0</v>
      </c>
      <c r="AK47">
        <v>0</v>
      </c>
      <c r="AL47">
        <v>0</v>
      </c>
      <c r="AM47">
        <v>0</v>
      </c>
      <c r="AN47">
        <v>0</v>
      </c>
      <c r="AO47">
        <v>577</v>
      </c>
      <c r="AP47">
        <v>2314</v>
      </c>
      <c r="AQ47">
        <v>586</v>
      </c>
      <c r="AR47">
        <v>0</v>
      </c>
      <c r="AS47">
        <v>312</v>
      </c>
      <c r="AT47">
        <v>268</v>
      </c>
      <c r="AU47">
        <v>45</v>
      </c>
      <c r="AV47">
        <v>20</v>
      </c>
      <c r="AW47">
        <v>8</v>
      </c>
      <c r="AX47">
        <v>0</v>
      </c>
      <c r="AY47">
        <v>178</v>
      </c>
      <c r="AZ47">
        <v>275</v>
      </c>
      <c r="BA47">
        <v>151</v>
      </c>
      <c r="BB47">
        <v>142</v>
      </c>
      <c r="BC47">
        <v>46</v>
      </c>
      <c r="BD47">
        <v>4</v>
      </c>
      <c r="BE47">
        <v>0</v>
      </c>
      <c r="BF47">
        <v>1056</v>
      </c>
      <c r="BG47">
        <v>1430</v>
      </c>
      <c r="BH47">
        <v>0</v>
      </c>
      <c r="BI47">
        <v>196</v>
      </c>
      <c r="BJ47" s="2">
        <v>46218</v>
      </c>
      <c r="BK47">
        <v>0</v>
      </c>
      <c r="BL47" s="3" t="str">
        <f>VLOOKUP(O47,DropDownList!$H$1:$I$7,2,FALSE)</f>
        <v>2024/25</v>
      </c>
      <c r="BM47" s="3" t="str">
        <f t="shared" si="0"/>
        <v>VSUR</v>
      </c>
    </row>
    <row r="48" spans="1:65" x14ac:dyDescent="0.2">
      <c r="A48">
        <v>2026</v>
      </c>
      <c r="B48">
        <v>7</v>
      </c>
      <c r="C48" t="s">
        <v>162</v>
      </c>
      <c r="D48" t="s">
        <v>163</v>
      </c>
      <c r="E48" t="s">
        <v>10</v>
      </c>
      <c r="F48">
        <v>9251</v>
      </c>
      <c r="G48" t="s">
        <v>141</v>
      </c>
      <c r="H48" t="s">
        <v>164</v>
      </c>
      <c r="I48" t="s">
        <v>164</v>
      </c>
      <c r="J48" s="1">
        <v>46204</v>
      </c>
      <c r="K48" t="s">
        <v>143</v>
      </c>
      <c r="L48">
        <v>2</v>
      </c>
      <c r="M48" t="s">
        <v>445</v>
      </c>
      <c r="N48" t="s">
        <v>442</v>
      </c>
      <c r="O48" t="s">
        <v>149</v>
      </c>
      <c r="P48" t="s">
        <v>151</v>
      </c>
      <c r="Q48">
        <v>60</v>
      </c>
      <c r="R48">
        <v>95</v>
      </c>
      <c r="S48">
        <v>2880</v>
      </c>
      <c r="T48">
        <v>660</v>
      </c>
      <c r="U48">
        <v>2</v>
      </c>
      <c r="V48">
        <v>0</v>
      </c>
      <c r="W48">
        <v>0</v>
      </c>
      <c r="X48">
        <v>0</v>
      </c>
      <c r="Y48">
        <v>0</v>
      </c>
      <c r="Z48">
        <v>0</v>
      </c>
      <c r="AA48">
        <v>2160</v>
      </c>
      <c r="AB48">
        <v>0</v>
      </c>
      <c r="AC48">
        <v>2160</v>
      </c>
      <c r="AD48">
        <v>0</v>
      </c>
      <c r="AE48">
        <v>0</v>
      </c>
      <c r="AF48">
        <v>72</v>
      </c>
      <c r="AG48">
        <v>0</v>
      </c>
      <c r="AH48">
        <v>21</v>
      </c>
      <c r="AI48">
        <v>2</v>
      </c>
      <c r="AJ48">
        <v>0</v>
      </c>
      <c r="AK48">
        <v>0</v>
      </c>
      <c r="AL48">
        <v>0</v>
      </c>
      <c r="AM48">
        <v>8</v>
      </c>
      <c r="AN48">
        <v>0</v>
      </c>
      <c r="AO48">
        <v>0</v>
      </c>
      <c r="AP48">
        <v>0</v>
      </c>
      <c r="AQ48">
        <v>0</v>
      </c>
      <c r="AR48">
        <v>0</v>
      </c>
      <c r="AS48">
        <v>0</v>
      </c>
      <c r="AT48">
        <v>0</v>
      </c>
      <c r="AU48">
        <v>0</v>
      </c>
      <c r="AV48">
        <v>0</v>
      </c>
      <c r="AW48">
        <v>0</v>
      </c>
      <c r="AX48">
        <v>0</v>
      </c>
      <c r="AY48">
        <v>0</v>
      </c>
      <c r="AZ48">
        <v>0</v>
      </c>
      <c r="BA48">
        <v>0</v>
      </c>
      <c r="BB48">
        <v>0</v>
      </c>
      <c r="BC48">
        <v>0</v>
      </c>
      <c r="BD48">
        <v>0</v>
      </c>
      <c r="BE48">
        <v>0</v>
      </c>
      <c r="BF48">
        <v>0</v>
      </c>
      <c r="BG48">
        <v>60</v>
      </c>
      <c r="BH48">
        <v>0</v>
      </c>
      <c r="BI48">
        <v>0</v>
      </c>
      <c r="BJ48" s="2">
        <v>46218</v>
      </c>
      <c r="BK48">
        <v>0</v>
      </c>
      <c r="BL48" s="3" t="str">
        <f>VLOOKUP(O48,DropDownList!$H$1:$I$7,2,FALSE)</f>
        <v>2025/26</v>
      </c>
      <c r="BM48" s="3" t="str">
        <f t="shared" si="0"/>
        <v>PCPF</v>
      </c>
    </row>
    <row r="49" spans="1:65" x14ac:dyDescent="0.2">
      <c r="A49">
        <v>2026</v>
      </c>
      <c r="B49">
        <v>7</v>
      </c>
      <c r="C49" t="s">
        <v>162</v>
      </c>
      <c r="D49" t="s">
        <v>163</v>
      </c>
      <c r="E49" t="s">
        <v>10</v>
      </c>
      <c r="F49">
        <v>9251</v>
      </c>
      <c r="G49" t="s">
        <v>141</v>
      </c>
      <c r="H49" t="s">
        <v>164</v>
      </c>
      <c r="I49" t="s">
        <v>164</v>
      </c>
      <c r="J49" s="1">
        <v>46204</v>
      </c>
      <c r="K49" t="s">
        <v>143</v>
      </c>
      <c r="L49">
        <v>2</v>
      </c>
      <c r="M49" t="s">
        <v>445</v>
      </c>
      <c r="N49" t="s">
        <v>442</v>
      </c>
      <c r="O49" t="s">
        <v>149</v>
      </c>
      <c r="P49" t="s">
        <v>146</v>
      </c>
      <c r="Q49">
        <v>3590.98</v>
      </c>
      <c r="R49">
        <v>1016</v>
      </c>
      <c r="S49">
        <v>15890</v>
      </c>
      <c r="T49">
        <v>160</v>
      </c>
      <c r="U49">
        <v>425</v>
      </c>
      <c r="V49">
        <v>169</v>
      </c>
      <c r="W49">
        <v>2840</v>
      </c>
      <c r="X49">
        <v>2840</v>
      </c>
      <c r="Y49">
        <v>0</v>
      </c>
      <c r="Z49">
        <v>0</v>
      </c>
      <c r="AA49">
        <v>12139.02</v>
      </c>
      <c r="AB49">
        <v>0</v>
      </c>
      <c r="AC49">
        <v>0</v>
      </c>
      <c r="AD49">
        <v>167</v>
      </c>
      <c r="AE49">
        <v>2</v>
      </c>
      <c r="AF49">
        <v>790</v>
      </c>
      <c r="AG49">
        <v>3</v>
      </c>
      <c r="AH49">
        <v>11</v>
      </c>
      <c r="AI49">
        <v>212</v>
      </c>
      <c r="AJ49">
        <v>0</v>
      </c>
      <c r="AK49">
        <v>0</v>
      </c>
      <c r="AL49">
        <v>0</v>
      </c>
      <c r="AM49">
        <v>0</v>
      </c>
      <c r="AN49">
        <v>0</v>
      </c>
      <c r="AO49">
        <v>592</v>
      </c>
      <c r="AP49">
        <v>1490</v>
      </c>
      <c r="AQ49">
        <v>592</v>
      </c>
      <c r="AR49">
        <v>0</v>
      </c>
      <c r="AS49">
        <v>211</v>
      </c>
      <c r="AT49">
        <v>94</v>
      </c>
      <c r="AU49">
        <v>20</v>
      </c>
      <c r="AV49">
        <v>4</v>
      </c>
      <c r="AW49">
        <v>9</v>
      </c>
      <c r="AX49">
        <v>0</v>
      </c>
      <c r="AY49">
        <v>87</v>
      </c>
      <c r="AZ49">
        <v>117</v>
      </c>
      <c r="BA49">
        <v>20</v>
      </c>
      <c r="BB49">
        <v>86</v>
      </c>
      <c r="BC49">
        <v>10</v>
      </c>
      <c r="BD49">
        <v>5</v>
      </c>
      <c r="BE49">
        <v>0</v>
      </c>
      <c r="BF49">
        <v>1006</v>
      </c>
      <c r="BG49">
        <v>3570</v>
      </c>
      <c r="BH49">
        <v>0</v>
      </c>
      <c r="BI49">
        <v>422</v>
      </c>
      <c r="BJ49" s="2">
        <v>46218</v>
      </c>
      <c r="BK49">
        <v>0</v>
      </c>
      <c r="BL49" s="3" t="str">
        <f>VLOOKUP(O49,DropDownList!$H$1:$I$7,2,FALSE)</f>
        <v>2025/26</v>
      </c>
      <c r="BM49" s="3" t="str">
        <f t="shared" si="0"/>
        <v>VSUR</v>
      </c>
    </row>
    <row r="50" spans="1:65" x14ac:dyDescent="0.2">
      <c r="A50">
        <v>2026</v>
      </c>
      <c r="B50">
        <v>7</v>
      </c>
      <c r="C50" t="s">
        <v>162</v>
      </c>
      <c r="D50" t="s">
        <v>163</v>
      </c>
      <c r="E50" t="s">
        <v>10</v>
      </c>
      <c r="F50">
        <v>9251</v>
      </c>
      <c r="G50" t="s">
        <v>141</v>
      </c>
      <c r="H50" t="s">
        <v>164</v>
      </c>
      <c r="I50" t="s">
        <v>164</v>
      </c>
      <c r="J50" s="1">
        <v>46204</v>
      </c>
      <c r="K50" t="s">
        <v>143</v>
      </c>
      <c r="L50">
        <v>2</v>
      </c>
      <c r="M50" t="s">
        <v>445</v>
      </c>
      <c r="N50" t="s">
        <v>442</v>
      </c>
      <c r="O50" t="s">
        <v>156</v>
      </c>
      <c r="P50" t="s">
        <v>150</v>
      </c>
      <c r="Q50">
        <v>40046.78</v>
      </c>
      <c r="R50">
        <v>852</v>
      </c>
      <c r="S50">
        <v>158362.41</v>
      </c>
      <c r="T50">
        <v>18839.59</v>
      </c>
      <c r="U50">
        <v>196</v>
      </c>
      <c r="V50">
        <v>147</v>
      </c>
      <c r="W50">
        <v>27080.93</v>
      </c>
      <c r="X50">
        <v>31005.93</v>
      </c>
      <c r="Y50">
        <v>729</v>
      </c>
      <c r="Z50">
        <v>139522.82</v>
      </c>
      <c r="AA50">
        <v>99476.04</v>
      </c>
      <c r="AB50">
        <v>42453.83</v>
      </c>
      <c r="AC50">
        <v>57022.21</v>
      </c>
      <c r="AD50">
        <v>96</v>
      </c>
      <c r="AE50">
        <v>51</v>
      </c>
      <c r="AF50">
        <v>515</v>
      </c>
      <c r="AG50">
        <v>82</v>
      </c>
      <c r="AH50">
        <v>123</v>
      </c>
      <c r="AI50">
        <v>114</v>
      </c>
      <c r="AJ50">
        <v>148</v>
      </c>
      <c r="AK50">
        <v>63</v>
      </c>
      <c r="AL50">
        <v>9</v>
      </c>
      <c r="AM50">
        <v>40</v>
      </c>
      <c r="AN50">
        <v>11</v>
      </c>
      <c r="AO50">
        <v>570</v>
      </c>
      <c r="AP50">
        <v>3209</v>
      </c>
      <c r="AQ50">
        <v>653</v>
      </c>
      <c r="AR50">
        <v>1</v>
      </c>
      <c r="AS50">
        <v>384</v>
      </c>
      <c r="AT50">
        <v>467</v>
      </c>
      <c r="AU50">
        <v>21</v>
      </c>
      <c r="AV50">
        <v>11</v>
      </c>
      <c r="AW50">
        <v>0</v>
      </c>
      <c r="AX50">
        <v>0</v>
      </c>
      <c r="AY50">
        <v>341</v>
      </c>
      <c r="AZ50">
        <v>554</v>
      </c>
      <c r="BA50">
        <v>365</v>
      </c>
      <c r="BB50">
        <v>102</v>
      </c>
      <c r="BC50">
        <v>40</v>
      </c>
      <c r="BD50">
        <v>10</v>
      </c>
      <c r="BE50">
        <v>0</v>
      </c>
      <c r="BF50">
        <v>571</v>
      </c>
      <c r="BG50">
        <v>24263.97</v>
      </c>
      <c r="BH50">
        <v>18</v>
      </c>
      <c r="BI50">
        <v>194</v>
      </c>
      <c r="BJ50" s="2">
        <v>46218</v>
      </c>
      <c r="BK50">
        <v>0</v>
      </c>
      <c r="BL50" s="3" t="str">
        <f>VLOOKUP(O50,DropDownList!$H$1:$I$7,2,FALSE)</f>
        <v>2023/24</v>
      </c>
      <c r="BM50" s="3" t="str">
        <f t="shared" si="0"/>
        <v>FISCAL FINES</v>
      </c>
    </row>
    <row r="51" spans="1:65" x14ac:dyDescent="0.2">
      <c r="A51">
        <v>2026</v>
      </c>
      <c r="B51">
        <v>7</v>
      </c>
      <c r="C51" t="s">
        <v>162</v>
      </c>
      <c r="D51" t="s">
        <v>163</v>
      </c>
      <c r="E51" t="s">
        <v>10</v>
      </c>
      <c r="F51">
        <v>9251</v>
      </c>
      <c r="G51" t="s">
        <v>141</v>
      </c>
      <c r="H51" t="s">
        <v>164</v>
      </c>
      <c r="I51" t="s">
        <v>164</v>
      </c>
      <c r="J51" s="1">
        <v>46204</v>
      </c>
      <c r="K51" t="s">
        <v>143</v>
      </c>
      <c r="L51">
        <v>2</v>
      </c>
      <c r="M51" t="s">
        <v>445</v>
      </c>
      <c r="N51" t="s">
        <v>442</v>
      </c>
      <c r="O51" t="s">
        <v>147</v>
      </c>
      <c r="P51" t="s">
        <v>148</v>
      </c>
      <c r="Q51">
        <v>1089.48</v>
      </c>
      <c r="R51">
        <v>67</v>
      </c>
      <c r="S51">
        <v>4020</v>
      </c>
      <c r="T51">
        <v>80</v>
      </c>
      <c r="U51">
        <v>20</v>
      </c>
      <c r="V51">
        <v>14</v>
      </c>
      <c r="W51">
        <v>729.48</v>
      </c>
      <c r="X51">
        <v>729.48</v>
      </c>
      <c r="Y51">
        <v>0</v>
      </c>
      <c r="Z51">
        <v>0</v>
      </c>
      <c r="AA51">
        <v>2850.52</v>
      </c>
      <c r="AB51">
        <v>0</v>
      </c>
      <c r="AC51">
        <v>2850.52</v>
      </c>
      <c r="AD51">
        <v>11</v>
      </c>
      <c r="AE51">
        <v>3</v>
      </c>
      <c r="AF51">
        <v>45</v>
      </c>
      <c r="AG51">
        <v>3</v>
      </c>
      <c r="AH51">
        <v>1</v>
      </c>
      <c r="AI51">
        <v>17</v>
      </c>
      <c r="AJ51">
        <v>0</v>
      </c>
      <c r="AK51">
        <v>0</v>
      </c>
      <c r="AL51">
        <v>0</v>
      </c>
      <c r="AM51">
        <v>0</v>
      </c>
      <c r="AN51">
        <v>0</v>
      </c>
      <c r="AO51">
        <v>44</v>
      </c>
      <c r="AP51">
        <v>195</v>
      </c>
      <c r="AQ51">
        <v>49</v>
      </c>
      <c r="AR51">
        <v>4</v>
      </c>
      <c r="AS51">
        <v>7</v>
      </c>
      <c r="AT51">
        <v>32</v>
      </c>
      <c r="AU51">
        <v>0</v>
      </c>
      <c r="AV51">
        <v>0</v>
      </c>
      <c r="AW51">
        <v>0</v>
      </c>
      <c r="AX51">
        <v>0</v>
      </c>
      <c r="AY51">
        <v>20</v>
      </c>
      <c r="AZ51">
        <v>39</v>
      </c>
      <c r="BA51">
        <v>25</v>
      </c>
      <c r="BB51">
        <v>3</v>
      </c>
      <c r="BC51">
        <v>1</v>
      </c>
      <c r="BD51">
        <v>0</v>
      </c>
      <c r="BE51">
        <v>0</v>
      </c>
      <c r="BF51">
        <v>44</v>
      </c>
      <c r="BG51">
        <v>1020</v>
      </c>
      <c r="BH51">
        <v>1</v>
      </c>
      <c r="BI51">
        <v>20</v>
      </c>
      <c r="BJ51" s="2">
        <v>46218</v>
      </c>
      <c r="BK51">
        <v>0</v>
      </c>
      <c r="BL51" s="3" t="str">
        <f>VLOOKUP(O51,DropDownList!$H$1:$I$7,2,FALSE)</f>
        <v>2024/25</v>
      </c>
      <c r="BM51" s="3" t="str">
        <f t="shared" si="0"/>
        <v>PRAS</v>
      </c>
    </row>
    <row r="52" spans="1:65" x14ac:dyDescent="0.2">
      <c r="A52">
        <v>2026</v>
      </c>
      <c r="B52">
        <v>7</v>
      </c>
      <c r="C52" t="s">
        <v>162</v>
      </c>
      <c r="D52" t="s">
        <v>163</v>
      </c>
      <c r="E52" t="s">
        <v>10</v>
      </c>
      <c r="F52">
        <v>9251</v>
      </c>
      <c r="G52" t="s">
        <v>141</v>
      </c>
      <c r="H52" t="s">
        <v>164</v>
      </c>
      <c r="I52" t="s">
        <v>164</v>
      </c>
      <c r="J52" s="1">
        <v>46204</v>
      </c>
      <c r="K52" t="s">
        <v>143</v>
      </c>
      <c r="L52">
        <v>2</v>
      </c>
      <c r="M52" t="s">
        <v>445</v>
      </c>
      <c r="N52" t="s">
        <v>442</v>
      </c>
      <c r="O52" t="s">
        <v>149</v>
      </c>
      <c r="P52" t="s">
        <v>152</v>
      </c>
      <c r="Q52">
        <v>0</v>
      </c>
      <c r="R52">
        <v>140</v>
      </c>
      <c r="S52">
        <v>5600</v>
      </c>
      <c r="T52">
        <v>2200</v>
      </c>
      <c r="U52">
        <v>0</v>
      </c>
      <c r="V52">
        <v>0</v>
      </c>
      <c r="W52">
        <v>0</v>
      </c>
      <c r="X52">
        <v>0</v>
      </c>
      <c r="Y52">
        <v>0</v>
      </c>
      <c r="Z52">
        <v>0</v>
      </c>
      <c r="AA52">
        <v>3400</v>
      </c>
      <c r="AB52">
        <v>0</v>
      </c>
      <c r="AC52">
        <v>3400</v>
      </c>
      <c r="AD52">
        <v>0</v>
      </c>
      <c r="AE52">
        <v>0</v>
      </c>
      <c r="AF52">
        <v>85</v>
      </c>
      <c r="AG52">
        <v>0</v>
      </c>
      <c r="AH52">
        <v>55</v>
      </c>
      <c r="AI52">
        <v>0</v>
      </c>
      <c r="AJ52">
        <v>0</v>
      </c>
      <c r="AK52">
        <v>0</v>
      </c>
      <c r="AL52">
        <v>0</v>
      </c>
      <c r="AM52">
        <v>4</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s="2">
        <v>46218</v>
      </c>
      <c r="BK52">
        <v>0</v>
      </c>
      <c r="BL52" s="3" t="str">
        <f>VLOOKUP(O52,DropDownList!$H$1:$I$7,2,FALSE)</f>
        <v>2025/26</v>
      </c>
      <c r="BM52" s="3" t="str">
        <f t="shared" si="0"/>
        <v>PCOA</v>
      </c>
    </row>
    <row r="53" spans="1:65" x14ac:dyDescent="0.2">
      <c r="A53">
        <v>2026</v>
      </c>
      <c r="B53">
        <v>7</v>
      </c>
      <c r="C53" t="s">
        <v>162</v>
      </c>
      <c r="D53" t="s">
        <v>163</v>
      </c>
      <c r="E53" t="s">
        <v>10</v>
      </c>
      <c r="F53">
        <v>9251</v>
      </c>
      <c r="G53" t="s">
        <v>141</v>
      </c>
      <c r="H53" t="s">
        <v>164</v>
      </c>
      <c r="I53" t="s">
        <v>164</v>
      </c>
      <c r="J53" s="1">
        <v>46204</v>
      </c>
      <c r="K53" t="s">
        <v>143</v>
      </c>
      <c r="L53">
        <v>2</v>
      </c>
      <c r="M53" t="s">
        <v>445</v>
      </c>
      <c r="N53" t="s">
        <v>442</v>
      </c>
      <c r="O53" t="s">
        <v>149</v>
      </c>
      <c r="P53" t="s">
        <v>148</v>
      </c>
      <c r="Q53">
        <v>1628.73</v>
      </c>
      <c r="R53">
        <v>51</v>
      </c>
      <c r="S53">
        <v>3060</v>
      </c>
      <c r="T53">
        <v>120</v>
      </c>
      <c r="U53">
        <v>29</v>
      </c>
      <c r="V53">
        <v>20</v>
      </c>
      <c r="W53">
        <v>1180</v>
      </c>
      <c r="X53">
        <v>1180</v>
      </c>
      <c r="Y53">
        <v>0</v>
      </c>
      <c r="Z53">
        <v>0</v>
      </c>
      <c r="AA53">
        <v>1311.27</v>
      </c>
      <c r="AB53">
        <v>0</v>
      </c>
      <c r="AC53">
        <v>1311.27</v>
      </c>
      <c r="AD53">
        <v>19</v>
      </c>
      <c r="AE53">
        <v>1</v>
      </c>
      <c r="AF53">
        <v>20</v>
      </c>
      <c r="AG53">
        <v>4</v>
      </c>
      <c r="AH53">
        <v>2</v>
      </c>
      <c r="AI53">
        <v>25</v>
      </c>
      <c r="AJ53">
        <v>0</v>
      </c>
      <c r="AK53">
        <v>0</v>
      </c>
      <c r="AL53">
        <v>0</v>
      </c>
      <c r="AM53">
        <v>0</v>
      </c>
      <c r="AN53">
        <v>0</v>
      </c>
      <c r="AO53">
        <v>40</v>
      </c>
      <c r="AP53">
        <v>90</v>
      </c>
      <c r="AQ53">
        <v>42</v>
      </c>
      <c r="AR53">
        <v>1</v>
      </c>
      <c r="AS53">
        <v>7</v>
      </c>
      <c r="AT53">
        <v>5</v>
      </c>
      <c r="AU53">
        <v>0</v>
      </c>
      <c r="AV53">
        <v>0</v>
      </c>
      <c r="AW53">
        <v>0</v>
      </c>
      <c r="AX53">
        <v>0</v>
      </c>
      <c r="AY53">
        <v>10</v>
      </c>
      <c r="AZ53">
        <v>12</v>
      </c>
      <c r="BA53">
        <v>2</v>
      </c>
      <c r="BB53">
        <v>0</v>
      </c>
      <c r="BC53">
        <v>0</v>
      </c>
      <c r="BD53">
        <v>0</v>
      </c>
      <c r="BE53">
        <v>0</v>
      </c>
      <c r="BF53">
        <v>41</v>
      </c>
      <c r="BG53">
        <v>1500</v>
      </c>
      <c r="BH53">
        <v>0</v>
      </c>
      <c r="BI53">
        <v>29</v>
      </c>
      <c r="BJ53" s="2">
        <v>46218</v>
      </c>
      <c r="BK53">
        <v>0</v>
      </c>
      <c r="BL53" s="3" t="str">
        <f>VLOOKUP(O53,DropDownList!$H$1:$I$7,2,FALSE)</f>
        <v>2025/26</v>
      </c>
      <c r="BM53" s="3" t="str">
        <f t="shared" si="0"/>
        <v>PRAS</v>
      </c>
    </row>
    <row r="54" spans="1:65" x14ac:dyDescent="0.2">
      <c r="A54">
        <v>2026</v>
      </c>
      <c r="B54">
        <v>7</v>
      </c>
      <c r="C54" t="s">
        <v>162</v>
      </c>
      <c r="D54" t="s">
        <v>163</v>
      </c>
      <c r="E54" t="s">
        <v>10</v>
      </c>
      <c r="F54">
        <v>9251</v>
      </c>
      <c r="G54" t="s">
        <v>141</v>
      </c>
      <c r="H54" t="s">
        <v>164</v>
      </c>
      <c r="I54" t="s">
        <v>164</v>
      </c>
      <c r="J54" s="1">
        <v>46204</v>
      </c>
      <c r="K54" t="s">
        <v>143</v>
      </c>
      <c r="L54">
        <v>2</v>
      </c>
      <c r="M54" t="s">
        <v>445</v>
      </c>
      <c r="N54" t="s">
        <v>442</v>
      </c>
      <c r="O54" t="s">
        <v>147</v>
      </c>
      <c r="P54" t="s">
        <v>153</v>
      </c>
      <c r="Q54">
        <v>315</v>
      </c>
      <c r="R54">
        <v>18</v>
      </c>
      <c r="S54">
        <v>1140</v>
      </c>
      <c r="T54">
        <v>525</v>
      </c>
      <c r="U54">
        <v>7</v>
      </c>
      <c r="V54">
        <v>7</v>
      </c>
      <c r="W54">
        <v>315</v>
      </c>
      <c r="X54">
        <v>315</v>
      </c>
      <c r="Y54">
        <v>0</v>
      </c>
      <c r="Z54">
        <v>0</v>
      </c>
      <c r="AA54">
        <v>300</v>
      </c>
      <c r="AB54">
        <v>0</v>
      </c>
      <c r="AC54">
        <v>300</v>
      </c>
      <c r="AD54">
        <v>7</v>
      </c>
      <c r="AE54">
        <v>0</v>
      </c>
      <c r="AF54">
        <v>6</v>
      </c>
      <c r="AG54">
        <v>0</v>
      </c>
      <c r="AH54">
        <v>5</v>
      </c>
      <c r="AI54">
        <v>7</v>
      </c>
      <c r="AJ54">
        <v>0</v>
      </c>
      <c r="AK54">
        <v>0</v>
      </c>
      <c r="AL54">
        <v>0</v>
      </c>
      <c r="AM54">
        <v>0</v>
      </c>
      <c r="AN54">
        <v>0</v>
      </c>
      <c r="AO54">
        <v>12</v>
      </c>
      <c r="AP54">
        <v>27</v>
      </c>
      <c r="AQ54">
        <v>12</v>
      </c>
      <c r="AR54">
        <v>2</v>
      </c>
      <c r="AS54">
        <v>2</v>
      </c>
      <c r="AT54">
        <v>9</v>
      </c>
      <c r="AU54">
        <v>0</v>
      </c>
      <c r="AV54">
        <v>0</v>
      </c>
      <c r="AW54">
        <v>0</v>
      </c>
      <c r="AX54">
        <v>0</v>
      </c>
      <c r="AY54">
        <v>0</v>
      </c>
      <c r="AZ54">
        <v>0</v>
      </c>
      <c r="BA54">
        <v>0</v>
      </c>
      <c r="BB54">
        <v>0</v>
      </c>
      <c r="BC54">
        <v>0</v>
      </c>
      <c r="BD54">
        <v>0</v>
      </c>
      <c r="BE54">
        <v>0</v>
      </c>
      <c r="BF54">
        <v>12</v>
      </c>
      <c r="BG54">
        <v>315</v>
      </c>
      <c r="BH54">
        <v>0</v>
      </c>
      <c r="BI54">
        <v>7</v>
      </c>
      <c r="BJ54" s="2">
        <v>46218</v>
      </c>
      <c r="BK54">
        <v>0</v>
      </c>
      <c r="BL54" s="3" t="str">
        <f>VLOOKUP(O54,DropDownList!$H$1:$I$7,2,FALSE)</f>
        <v>2024/25</v>
      </c>
      <c r="BM54" s="3" t="str">
        <f t="shared" si="0"/>
        <v>PREG</v>
      </c>
    </row>
    <row r="55" spans="1:65" x14ac:dyDescent="0.2">
      <c r="A55">
        <v>2026</v>
      </c>
      <c r="B55">
        <v>7</v>
      </c>
      <c r="C55" t="s">
        <v>162</v>
      </c>
      <c r="D55" t="s">
        <v>163</v>
      </c>
      <c r="E55" t="s">
        <v>10</v>
      </c>
      <c r="F55">
        <v>9251</v>
      </c>
      <c r="G55" t="s">
        <v>141</v>
      </c>
      <c r="H55" t="s">
        <v>164</v>
      </c>
      <c r="I55" t="s">
        <v>164</v>
      </c>
      <c r="J55" s="1">
        <v>46204</v>
      </c>
      <c r="K55" t="s">
        <v>143</v>
      </c>
      <c r="L55">
        <v>2</v>
      </c>
      <c r="M55" t="s">
        <v>445</v>
      </c>
      <c r="N55" t="s">
        <v>442</v>
      </c>
      <c r="O55" t="s">
        <v>149</v>
      </c>
      <c r="P55" t="s">
        <v>153</v>
      </c>
      <c r="Q55">
        <v>323.72000000000003</v>
      </c>
      <c r="R55">
        <v>15</v>
      </c>
      <c r="S55">
        <v>780</v>
      </c>
      <c r="T55">
        <v>165</v>
      </c>
      <c r="U55">
        <v>8</v>
      </c>
      <c r="V55">
        <v>6</v>
      </c>
      <c r="W55">
        <v>270</v>
      </c>
      <c r="X55">
        <v>270</v>
      </c>
      <c r="Y55">
        <v>0</v>
      </c>
      <c r="Z55">
        <v>0</v>
      </c>
      <c r="AA55">
        <v>291.27999999999997</v>
      </c>
      <c r="AB55">
        <v>0</v>
      </c>
      <c r="AC55">
        <v>291.27999999999997</v>
      </c>
      <c r="AD55">
        <v>6</v>
      </c>
      <c r="AE55">
        <v>0</v>
      </c>
      <c r="AF55">
        <v>5</v>
      </c>
      <c r="AG55">
        <v>1</v>
      </c>
      <c r="AH55">
        <v>1</v>
      </c>
      <c r="AI55">
        <v>7</v>
      </c>
      <c r="AJ55">
        <v>0</v>
      </c>
      <c r="AK55">
        <v>0</v>
      </c>
      <c r="AL55">
        <v>0</v>
      </c>
      <c r="AM55">
        <v>0</v>
      </c>
      <c r="AN55">
        <v>0</v>
      </c>
      <c r="AO55">
        <v>9</v>
      </c>
      <c r="AP55">
        <v>21</v>
      </c>
      <c r="AQ55">
        <v>9</v>
      </c>
      <c r="AR55">
        <v>2</v>
      </c>
      <c r="AS55">
        <v>0</v>
      </c>
      <c r="AT55">
        <v>4</v>
      </c>
      <c r="AU55">
        <v>0</v>
      </c>
      <c r="AV55">
        <v>0</v>
      </c>
      <c r="AW55">
        <v>0</v>
      </c>
      <c r="AX55">
        <v>0</v>
      </c>
      <c r="AY55">
        <v>2</v>
      </c>
      <c r="AZ55">
        <v>2</v>
      </c>
      <c r="BA55">
        <v>0</v>
      </c>
      <c r="BB55">
        <v>0</v>
      </c>
      <c r="BC55">
        <v>0</v>
      </c>
      <c r="BD55">
        <v>0</v>
      </c>
      <c r="BE55">
        <v>0</v>
      </c>
      <c r="BF55">
        <v>9</v>
      </c>
      <c r="BG55">
        <v>315</v>
      </c>
      <c r="BH55">
        <v>1</v>
      </c>
      <c r="BI55">
        <v>7</v>
      </c>
      <c r="BJ55" s="2">
        <v>46218</v>
      </c>
      <c r="BK55">
        <v>0</v>
      </c>
      <c r="BL55" s="3" t="str">
        <f>VLOOKUP(O55,DropDownList!$H$1:$I$7,2,FALSE)</f>
        <v>2025/26</v>
      </c>
      <c r="BM55" s="3" t="str">
        <f t="shared" si="0"/>
        <v>PREG</v>
      </c>
    </row>
    <row r="56" spans="1:65" x14ac:dyDescent="0.2">
      <c r="A56">
        <v>2026</v>
      </c>
      <c r="B56">
        <v>7</v>
      </c>
      <c r="C56" t="s">
        <v>162</v>
      </c>
      <c r="D56" t="s">
        <v>163</v>
      </c>
      <c r="E56" t="s">
        <v>10</v>
      </c>
      <c r="F56">
        <v>9251</v>
      </c>
      <c r="G56" t="s">
        <v>141</v>
      </c>
      <c r="H56" t="s">
        <v>164</v>
      </c>
      <c r="I56" t="s">
        <v>164</v>
      </c>
      <c r="J56" s="1">
        <v>46204</v>
      </c>
      <c r="K56" t="s">
        <v>143</v>
      </c>
      <c r="L56">
        <v>2</v>
      </c>
      <c r="M56" t="s">
        <v>445</v>
      </c>
      <c r="N56" t="s">
        <v>442</v>
      </c>
      <c r="O56" t="s">
        <v>155</v>
      </c>
      <c r="P56" t="s">
        <v>151</v>
      </c>
      <c r="Q56">
        <v>0</v>
      </c>
      <c r="R56">
        <v>180</v>
      </c>
      <c r="S56">
        <v>5400</v>
      </c>
      <c r="T56">
        <v>1110</v>
      </c>
      <c r="U56">
        <v>0</v>
      </c>
      <c r="V56">
        <v>0</v>
      </c>
      <c r="W56">
        <v>0</v>
      </c>
      <c r="X56">
        <v>0</v>
      </c>
      <c r="Y56">
        <v>0</v>
      </c>
      <c r="Z56">
        <v>0</v>
      </c>
      <c r="AA56">
        <v>4290</v>
      </c>
      <c r="AB56">
        <v>0</v>
      </c>
      <c r="AC56">
        <v>4290</v>
      </c>
      <c r="AD56">
        <v>0</v>
      </c>
      <c r="AE56">
        <v>0</v>
      </c>
      <c r="AF56">
        <v>143</v>
      </c>
      <c r="AG56">
        <v>0</v>
      </c>
      <c r="AH56">
        <v>37</v>
      </c>
      <c r="AI56">
        <v>0</v>
      </c>
      <c r="AJ56">
        <v>0</v>
      </c>
      <c r="AK56">
        <v>0</v>
      </c>
      <c r="AL56">
        <v>0</v>
      </c>
      <c r="AM56">
        <v>3</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s="2">
        <v>46218</v>
      </c>
      <c r="BK56">
        <v>0</v>
      </c>
      <c r="BL56" s="3" t="str">
        <f>VLOOKUP(O56,DropDownList!$H$1:$I$7,2,FALSE)</f>
        <v>2022/23</v>
      </c>
      <c r="BM56" s="3" t="str">
        <f t="shared" si="0"/>
        <v>PCPF</v>
      </c>
    </row>
    <row r="57" spans="1:65" x14ac:dyDescent="0.2">
      <c r="A57">
        <v>2026</v>
      </c>
      <c r="B57">
        <v>7</v>
      </c>
      <c r="C57" t="s">
        <v>162</v>
      </c>
      <c r="D57" t="s">
        <v>163</v>
      </c>
      <c r="E57" t="s">
        <v>10</v>
      </c>
      <c r="F57">
        <v>9251</v>
      </c>
      <c r="G57" t="s">
        <v>141</v>
      </c>
      <c r="H57" t="s">
        <v>164</v>
      </c>
      <c r="I57" t="s">
        <v>164</v>
      </c>
      <c r="J57" s="1">
        <v>46204</v>
      </c>
      <c r="K57" t="s">
        <v>143</v>
      </c>
      <c r="L57">
        <v>2</v>
      </c>
      <c r="M57" t="s">
        <v>445</v>
      </c>
      <c r="N57" t="s">
        <v>442</v>
      </c>
      <c r="O57" t="s">
        <v>147</v>
      </c>
      <c r="P57" t="s">
        <v>154</v>
      </c>
      <c r="Q57">
        <v>37253.83</v>
      </c>
      <c r="R57">
        <v>1066</v>
      </c>
      <c r="S57">
        <v>238862.75</v>
      </c>
      <c r="T57">
        <v>4204.16</v>
      </c>
      <c r="U57">
        <v>200</v>
      </c>
      <c r="V57">
        <v>118</v>
      </c>
      <c r="W57">
        <v>22569.26</v>
      </c>
      <c r="X57">
        <v>23179.26</v>
      </c>
      <c r="Y57">
        <v>0</v>
      </c>
      <c r="Z57">
        <v>0</v>
      </c>
      <c r="AA57">
        <v>197404.76</v>
      </c>
      <c r="AB57">
        <v>310</v>
      </c>
      <c r="AC57">
        <v>183355.62</v>
      </c>
      <c r="AD57">
        <v>70</v>
      </c>
      <c r="AE57">
        <v>48</v>
      </c>
      <c r="AF57">
        <v>849</v>
      </c>
      <c r="AG57">
        <v>99</v>
      </c>
      <c r="AH57">
        <v>12</v>
      </c>
      <c r="AI57">
        <v>101</v>
      </c>
      <c r="AJ57">
        <v>0</v>
      </c>
      <c r="AK57">
        <v>0</v>
      </c>
      <c r="AL57">
        <v>0</v>
      </c>
      <c r="AM57">
        <v>0</v>
      </c>
      <c r="AN57">
        <v>0</v>
      </c>
      <c r="AO57">
        <v>577</v>
      </c>
      <c r="AP57">
        <v>2303</v>
      </c>
      <c r="AQ57">
        <v>583</v>
      </c>
      <c r="AR57">
        <v>0</v>
      </c>
      <c r="AS57">
        <v>309</v>
      </c>
      <c r="AT57">
        <v>263</v>
      </c>
      <c r="AU57">
        <v>45</v>
      </c>
      <c r="AV57">
        <v>20</v>
      </c>
      <c r="AW57">
        <v>8</v>
      </c>
      <c r="AX57">
        <v>0</v>
      </c>
      <c r="AY57">
        <v>179</v>
      </c>
      <c r="AZ57">
        <v>276</v>
      </c>
      <c r="BA57">
        <v>151</v>
      </c>
      <c r="BB57">
        <v>140</v>
      </c>
      <c r="BC57">
        <v>46</v>
      </c>
      <c r="BD57">
        <v>4</v>
      </c>
      <c r="BE57">
        <v>0</v>
      </c>
      <c r="BF57">
        <v>1056</v>
      </c>
      <c r="BG57">
        <v>22481</v>
      </c>
      <c r="BH57">
        <v>5</v>
      </c>
      <c r="BI57">
        <v>197</v>
      </c>
      <c r="BJ57" s="2">
        <v>46218</v>
      </c>
      <c r="BK57">
        <v>0</v>
      </c>
      <c r="BL57" s="3" t="str">
        <f>VLOOKUP(O57,DropDownList!$H$1:$I$7,2,FALSE)</f>
        <v>2024/25</v>
      </c>
      <c r="BM57" s="3" t="str">
        <f t="shared" si="0"/>
        <v>JP COURT</v>
      </c>
    </row>
    <row r="58" spans="1:65" x14ac:dyDescent="0.2">
      <c r="A58">
        <v>2026</v>
      </c>
      <c r="B58">
        <v>7</v>
      </c>
      <c r="C58" t="s">
        <v>162</v>
      </c>
      <c r="D58" t="s">
        <v>163</v>
      </c>
      <c r="E58" t="s">
        <v>10</v>
      </c>
      <c r="F58">
        <v>9251</v>
      </c>
      <c r="G58" t="s">
        <v>141</v>
      </c>
      <c r="H58" t="s">
        <v>164</v>
      </c>
      <c r="I58" t="s">
        <v>164</v>
      </c>
      <c r="J58" s="1">
        <v>46204</v>
      </c>
      <c r="K58" t="s">
        <v>143</v>
      </c>
      <c r="L58">
        <v>2</v>
      </c>
      <c r="M58" t="s">
        <v>445</v>
      </c>
      <c r="N58" t="s">
        <v>442</v>
      </c>
      <c r="O58" t="s">
        <v>156</v>
      </c>
      <c r="P58" t="s">
        <v>146</v>
      </c>
      <c r="Q58">
        <v>764.42</v>
      </c>
      <c r="R58">
        <v>707</v>
      </c>
      <c r="S58">
        <v>11950</v>
      </c>
      <c r="T58">
        <v>350</v>
      </c>
      <c r="U58">
        <v>112</v>
      </c>
      <c r="V58">
        <v>29</v>
      </c>
      <c r="W58">
        <v>464.42</v>
      </c>
      <c r="X58">
        <v>464.42</v>
      </c>
      <c r="Y58">
        <v>0</v>
      </c>
      <c r="Z58">
        <v>0</v>
      </c>
      <c r="AA58">
        <v>10835.58</v>
      </c>
      <c r="AB58">
        <v>0</v>
      </c>
      <c r="AC58">
        <v>0</v>
      </c>
      <c r="AD58">
        <v>28</v>
      </c>
      <c r="AE58">
        <v>1</v>
      </c>
      <c r="AF58">
        <v>642</v>
      </c>
      <c r="AG58">
        <v>1</v>
      </c>
      <c r="AH58">
        <v>21</v>
      </c>
      <c r="AI58">
        <v>43</v>
      </c>
      <c r="AJ58">
        <v>0</v>
      </c>
      <c r="AK58">
        <v>0</v>
      </c>
      <c r="AL58">
        <v>0</v>
      </c>
      <c r="AM58">
        <v>0</v>
      </c>
      <c r="AN58">
        <v>0</v>
      </c>
      <c r="AO58">
        <v>397</v>
      </c>
      <c r="AP58">
        <v>1827</v>
      </c>
      <c r="AQ58">
        <v>419</v>
      </c>
      <c r="AR58">
        <v>0</v>
      </c>
      <c r="AS58">
        <v>243</v>
      </c>
      <c r="AT58">
        <v>166</v>
      </c>
      <c r="AU58">
        <v>50</v>
      </c>
      <c r="AV58">
        <v>24</v>
      </c>
      <c r="AW58">
        <v>5</v>
      </c>
      <c r="AX58">
        <v>0</v>
      </c>
      <c r="AY58">
        <v>190</v>
      </c>
      <c r="AZ58">
        <v>267</v>
      </c>
      <c r="BA58">
        <v>163</v>
      </c>
      <c r="BB58">
        <v>98</v>
      </c>
      <c r="BC58">
        <v>44</v>
      </c>
      <c r="BD58">
        <v>11</v>
      </c>
      <c r="BE58">
        <v>0</v>
      </c>
      <c r="BF58">
        <v>699</v>
      </c>
      <c r="BG58">
        <v>760</v>
      </c>
      <c r="BH58">
        <v>0</v>
      </c>
      <c r="BI58">
        <v>110</v>
      </c>
      <c r="BJ58" s="2">
        <v>46218</v>
      </c>
      <c r="BK58">
        <v>1</v>
      </c>
      <c r="BL58" s="3" t="str">
        <f>VLOOKUP(O58,DropDownList!$H$1:$I$7,2,FALSE)</f>
        <v>2023/24</v>
      </c>
      <c r="BM58" s="3" t="str">
        <f t="shared" si="0"/>
        <v>VSUR</v>
      </c>
    </row>
    <row r="59" spans="1:65" x14ac:dyDescent="0.2">
      <c r="A59">
        <v>2026</v>
      </c>
      <c r="B59">
        <v>7</v>
      </c>
      <c r="C59" t="s">
        <v>162</v>
      </c>
      <c r="D59" t="s">
        <v>163</v>
      </c>
      <c r="E59" t="s">
        <v>10</v>
      </c>
      <c r="F59">
        <v>9251</v>
      </c>
      <c r="G59" t="s">
        <v>141</v>
      </c>
      <c r="H59" t="s">
        <v>164</v>
      </c>
      <c r="I59" t="s">
        <v>164</v>
      </c>
      <c r="J59" s="1">
        <v>46204</v>
      </c>
      <c r="K59" t="s">
        <v>143</v>
      </c>
      <c r="L59">
        <v>2</v>
      </c>
      <c r="M59" t="s">
        <v>445</v>
      </c>
      <c r="N59" t="s">
        <v>442</v>
      </c>
      <c r="O59" t="s">
        <v>147</v>
      </c>
      <c r="P59" t="s">
        <v>150</v>
      </c>
      <c r="Q59">
        <v>38975.599999999999</v>
      </c>
      <c r="R59">
        <v>591</v>
      </c>
      <c r="S59">
        <v>110207.47</v>
      </c>
      <c r="T59">
        <v>10055.969999999999</v>
      </c>
      <c r="U59">
        <v>226</v>
      </c>
      <c r="V59">
        <v>155</v>
      </c>
      <c r="W59">
        <v>29438.15</v>
      </c>
      <c r="X59">
        <v>29513.15</v>
      </c>
      <c r="Y59">
        <v>537</v>
      </c>
      <c r="Z59">
        <v>100151.5</v>
      </c>
      <c r="AA59">
        <v>61175.9</v>
      </c>
      <c r="AB59">
        <v>28502.82</v>
      </c>
      <c r="AC59">
        <v>32673.08</v>
      </c>
      <c r="AD59">
        <v>121</v>
      </c>
      <c r="AE59">
        <v>34</v>
      </c>
      <c r="AF59">
        <v>304</v>
      </c>
      <c r="AG59">
        <v>82</v>
      </c>
      <c r="AH59">
        <v>54</v>
      </c>
      <c r="AI59">
        <v>144</v>
      </c>
      <c r="AJ59">
        <v>89</v>
      </c>
      <c r="AK59">
        <v>25</v>
      </c>
      <c r="AL59">
        <v>8</v>
      </c>
      <c r="AM59">
        <v>20</v>
      </c>
      <c r="AN59">
        <v>6</v>
      </c>
      <c r="AO59">
        <v>423</v>
      </c>
      <c r="AP59">
        <v>2053</v>
      </c>
      <c r="AQ59">
        <v>477</v>
      </c>
      <c r="AR59">
        <v>39</v>
      </c>
      <c r="AS59">
        <v>196</v>
      </c>
      <c r="AT59">
        <v>270</v>
      </c>
      <c r="AU59">
        <v>16</v>
      </c>
      <c r="AV59">
        <v>7</v>
      </c>
      <c r="AW59">
        <v>0</v>
      </c>
      <c r="AX59">
        <v>0</v>
      </c>
      <c r="AY59">
        <v>185</v>
      </c>
      <c r="AZ59">
        <v>338</v>
      </c>
      <c r="BA59">
        <v>221</v>
      </c>
      <c r="BB59">
        <v>91</v>
      </c>
      <c r="BC59">
        <v>25</v>
      </c>
      <c r="BD59">
        <v>4</v>
      </c>
      <c r="BE59">
        <v>0</v>
      </c>
      <c r="BF59">
        <v>414</v>
      </c>
      <c r="BG59">
        <v>26408.41</v>
      </c>
      <c r="BH59">
        <v>7</v>
      </c>
      <c r="BI59">
        <v>224</v>
      </c>
      <c r="BJ59" s="2">
        <v>46218</v>
      </c>
      <c r="BK59">
        <v>0</v>
      </c>
      <c r="BL59" s="3" t="str">
        <f>VLOOKUP(O59,DropDownList!$H$1:$I$7,2,FALSE)</f>
        <v>2024/25</v>
      </c>
      <c r="BM59" s="3" t="str">
        <f t="shared" si="0"/>
        <v>FISCAL FINES</v>
      </c>
    </row>
    <row r="60" spans="1:65" x14ac:dyDescent="0.2">
      <c r="A60">
        <v>2026</v>
      </c>
      <c r="B60">
        <v>7</v>
      </c>
      <c r="C60" t="s">
        <v>162</v>
      </c>
      <c r="D60" t="s">
        <v>163</v>
      </c>
      <c r="E60" t="s">
        <v>10</v>
      </c>
      <c r="F60">
        <v>9251</v>
      </c>
      <c r="G60" t="s">
        <v>141</v>
      </c>
      <c r="H60" t="s">
        <v>164</v>
      </c>
      <c r="I60" t="s">
        <v>164</v>
      </c>
      <c r="J60" s="1">
        <v>46204</v>
      </c>
      <c r="K60" t="s">
        <v>143</v>
      </c>
      <c r="L60">
        <v>2</v>
      </c>
      <c r="M60" t="s">
        <v>445</v>
      </c>
      <c r="N60" t="s">
        <v>442</v>
      </c>
      <c r="O60" t="s">
        <v>156</v>
      </c>
      <c r="P60" t="s">
        <v>153</v>
      </c>
      <c r="Q60">
        <v>180</v>
      </c>
      <c r="R60">
        <v>8</v>
      </c>
      <c r="S60">
        <v>615</v>
      </c>
      <c r="T60">
        <v>0</v>
      </c>
      <c r="U60">
        <v>4</v>
      </c>
      <c r="V60">
        <v>4</v>
      </c>
      <c r="W60">
        <v>180</v>
      </c>
      <c r="X60">
        <v>180</v>
      </c>
      <c r="Y60">
        <v>0</v>
      </c>
      <c r="Z60">
        <v>0</v>
      </c>
      <c r="AA60">
        <v>435</v>
      </c>
      <c r="AB60">
        <v>0</v>
      </c>
      <c r="AC60">
        <v>435</v>
      </c>
      <c r="AD60">
        <v>4</v>
      </c>
      <c r="AE60">
        <v>0</v>
      </c>
      <c r="AF60">
        <v>4</v>
      </c>
      <c r="AG60">
        <v>0</v>
      </c>
      <c r="AH60">
        <v>0</v>
      </c>
      <c r="AI60">
        <v>4</v>
      </c>
      <c r="AJ60">
        <v>0</v>
      </c>
      <c r="AK60">
        <v>0</v>
      </c>
      <c r="AL60">
        <v>0</v>
      </c>
      <c r="AM60">
        <v>0</v>
      </c>
      <c r="AN60">
        <v>0</v>
      </c>
      <c r="AO60">
        <v>7</v>
      </c>
      <c r="AP60">
        <v>23</v>
      </c>
      <c r="AQ60">
        <v>7</v>
      </c>
      <c r="AR60">
        <v>0</v>
      </c>
      <c r="AS60">
        <v>0</v>
      </c>
      <c r="AT60">
        <v>12</v>
      </c>
      <c r="AU60">
        <v>0</v>
      </c>
      <c r="AV60">
        <v>0</v>
      </c>
      <c r="AW60">
        <v>0</v>
      </c>
      <c r="AX60">
        <v>0</v>
      </c>
      <c r="AY60">
        <v>1</v>
      </c>
      <c r="AZ60">
        <v>1</v>
      </c>
      <c r="BA60">
        <v>0</v>
      </c>
      <c r="BB60">
        <v>0</v>
      </c>
      <c r="BC60">
        <v>0</v>
      </c>
      <c r="BD60">
        <v>0</v>
      </c>
      <c r="BE60">
        <v>0</v>
      </c>
      <c r="BF60">
        <v>7</v>
      </c>
      <c r="BG60">
        <v>180</v>
      </c>
      <c r="BH60">
        <v>0</v>
      </c>
      <c r="BI60">
        <v>4</v>
      </c>
      <c r="BJ60" s="2">
        <v>46218</v>
      </c>
      <c r="BK60">
        <v>0</v>
      </c>
      <c r="BL60" s="3" t="str">
        <f>VLOOKUP(O60,DropDownList!$H$1:$I$7,2,FALSE)</f>
        <v>2023/24</v>
      </c>
      <c r="BM60" s="3" t="str">
        <f t="shared" si="0"/>
        <v>PREG</v>
      </c>
    </row>
    <row r="61" spans="1:65" x14ac:dyDescent="0.2">
      <c r="A61">
        <v>2026</v>
      </c>
      <c r="B61">
        <v>7</v>
      </c>
      <c r="C61" t="s">
        <v>162</v>
      </c>
      <c r="D61" t="s">
        <v>163</v>
      </c>
      <c r="E61" t="s">
        <v>10</v>
      </c>
      <c r="F61">
        <v>9251</v>
      </c>
      <c r="G61" t="s">
        <v>141</v>
      </c>
      <c r="H61" t="s">
        <v>164</v>
      </c>
      <c r="I61" t="s">
        <v>164</v>
      </c>
      <c r="J61" s="1">
        <v>46204</v>
      </c>
      <c r="K61" t="s">
        <v>143</v>
      </c>
      <c r="L61">
        <v>2</v>
      </c>
      <c r="M61" t="s">
        <v>445</v>
      </c>
      <c r="N61" t="s">
        <v>442</v>
      </c>
      <c r="O61" t="s">
        <v>156</v>
      </c>
      <c r="P61" t="s">
        <v>151</v>
      </c>
      <c r="Q61">
        <v>0</v>
      </c>
      <c r="R61">
        <v>58</v>
      </c>
      <c r="S61">
        <v>1740</v>
      </c>
      <c r="T61">
        <v>330</v>
      </c>
      <c r="U61">
        <v>0</v>
      </c>
      <c r="V61">
        <v>0</v>
      </c>
      <c r="W61">
        <v>0</v>
      </c>
      <c r="X61">
        <v>0</v>
      </c>
      <c r="Y61">
        <v>0</v>
      </c>
      <c r="Z61">
        <v>0</v>
      </c>
      <c r="AA61">
        <v>1410</v>
      </c>
      <c r="AB61">
        <v>0</v>
      </c>
      <c r="AC61">
        <v>1410</v>
      </c>
      <c r="AD61">
        <v>0</v>
      </c>
      <c r="AE61">
        <v>0</v>
      </c>
      <c r="AF61">
        <v>47</v>
      </c>
      <c r="AG61">
        <v>0</v>
      </c>
      <c r="AH61">
        <v>11</v>
      </c>
      <c r="AI61">
        <v>0</v>
      </c>
      <c r="AJ61">
        <v>0</v>
      </c>
      <c r="AK61">
        <v>0</v>
      </c>
      <c r="AL61">
        <v>0</v>
      </c>
      <c r="AM61">
        <v>1</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s="2">
        <v>46218</v>
      </c>
      <c r="BK61">
        <v>0</v>
      </c>
      <c r="BL61" s="3" t="str">
        <f>VLOOKUP(O61,DropDownList!$H$1:$I$7,2,FALSE)</f>
        <v>2023/24</v>
      </c>
      <c r="BM61" s="3" t="str">
        <f t="shared" si="0"/>
        <v>PCPF</v>
      </c>
    </row>
    <row r="62" spans="1:65" x14ac:dyDescent="0.2">
      <c r="A62">
        <v>2026</v>
      </c>
      <c r="B62">
        <v>7</v>
      </c>
      <c r="C62" t="s">
        <v>162</v>
      </c>
      <c r="D62" t="s">
        <v>163</v>
      </c>
      <c r="E62" t="s">
        <v>10</v>
      </c>
      <c r="F62">
        <v>9251</v>
      </c>
      <c r="G62" t="s">
        <v>141</v>
      </c>
      <c r="H62" t="s">
        <v>164</v>
      </c>
      <c r="I62" t="s">
        <v>164</v>
      </c>
      <c r="J62" s="1">
        <v>46204</v>
      </c>
      <c r="K62" t="s">
        <v>143</v>
      </c>
      <c r="L62">
        <v>2</v>
      </c>
      <c r="M62" t="s">
        <v>445</v>
      </c>
      <c r="N62" t="s">
        <v>442</v>
      </c>
      <c r="O62" t="s">
        <v>156</v>
      </c>
      <c r="P62" t="s">
        <v>148</v>
      </c>
      <c r="Q62">
        <v>848.71</v>
      </c>
      <c r="R62">
        <v>110</v>
      </c>
      <c r="S62">
        <v>6600</v>
      </c>
      <c r="T62">
        <v>1097.67</v>
      </c>
      <c r="U62">
        <v>15</v>
      </c>
      <c r="V62">
        <v>8</v>
      </c>
      <c r="W62">
        <v>480</v>
      </c>
      <c r="X62">
        <v>480</v>
      </c>
      <c r="Y62">
        <v>0</v>
      </c>
      <c r="Z62">
        <v>0</v>
      </c>
      <c r="AA62">
        <v>4653.62</v>
      </c>
      <c r="AB62">
        <v>0</v>
      </c>
      <c r="AC62">
        <v>4653.62</v>
      </c>
      <c r="AD62">
        <v>8</v>
      </c>
      <c r="AE62">
        <v>0</v>
      </c>
      <c r="AF62">
        <v>76</v>
      </c>
      <c r="AG62">
        <v>1</v>
      </c>
      <c r="AH62">
        <v>17</v>
      </c>
      <c r="AI62">
        <v>14</v>
      </c>
      <c r="AJ62">
        <v>0</v>
      </c>
      <c r="AK62">
        <v>0</v>
      </c>
      <c r="AL62">
        <v>0</v>
      </c>
      <c r="AM62">
        <v>0</v>
      </c>
      <c r="AN62">
        <v>0</v>
      </c>
      <c r="AO62">
        <v>76</v>
      </c>
      <c r="AP62">
        <v>368</v>
      </c>
      <c r="AQ62">
        <v>83</v>
      </c>
      <c r="AR62">
        <v>0</v>
      </c>
      <c r="AS62">
        <v>27</v>
      </c>
      <c r="AT62">
        <v>50</v>
      </c>
      <c r="AU62">
        <v>2</v>
      </c>
      <c r="AV62">
        <v>0</v>
      </c>
      <c r="AW62">
        <v>0</v>
      </c>
      <c r="AX62">
        <v>0</v>
      </c>
      <c r="AY62">
        <v>49</v>
      </c>
      <c r="AZ62">
        <v>75</v>
      </c>
      <c r="BA62">
        <v>41</v>
      </c>
      <c r="BB62">
        <v>11</v>
      </c>
      <c r="BC62">
        <v>7</v>
      </c>
      <c r="BD62">
        <v>0</v>
      </c>
      <c r="BE62">
        <v>0</v>
      </c>
      <c r="BF62">
        <v>76</v>
      </c>
      <c r="BG62">
        <v>840</v>
      </c>
      <c r="BH62">
        <v>2</v>
      </c>
      <c r="BI62">
        <v>15</v>
      </c>
      <c r="BJ62" s="2">
        <v>46218</v>
      </c>
      <c r="BK62">
        <v>0</v>
      </c>
      <c r="BL62" s="3" t="str">
        <f>VLOOKUP(O62,DropDownList!$H$1:$I$7,2,FALSE)</f>
        <v>2023/24</v>
      </c>
      <c r="BM62" s="3" t="str">
        <f t="shared" si="0"/>
        <v>PRAS</v>
      </c>
    </row>
    <row r="63" spans="1:65" x14ac:dyDescent="0.2">
      <c r="A63">
        <v>2026</v>
      </c>
      <c r="B63">
        <v>7</v>
      </c>
      <c r="C63" t="s">
        <v>162</v>
      </c>
      <c r="D63" t="s">
        <v>163</v>
      </c>
      <c r="E63" t="s">
        <v>10</v>
      </c>
      <c r="F63">
        <v>9251</v>
      </c>
      <c r="G63" t="s">
        <v>141</v>
      </c>
      <c r="H63" t="s">
        <v>164</v>
      </c>
      <c r="I63" t="s">
        <v>164</v>
      </c>
      <c r="J63" s="1">
        <v>46204</v>
      </c>
      <c r="K63" t="s">
        <v>143</v>
      </c>
      <c r="L63">
        <v>2</v>
      </c>
      <c r="M63" t="s">
        <v>445</v>
      </c>
      <c r="N63" t="s">
        <v>442</v>
      </c>
      <c r="O63" t="s">
        <v>156</v>
      </c>
      <c r="P63" t="s">
        <v>152</v>
      </c>
      <c r="Q63">
        <v>0</v>
      </c>
      <c r="R63">
        <v>270</v>
      </c>
      <c r="S63">
        <v>10800</v>
      </c>
      <c r="T63">
        <v>4560</v>
      </c>
      <c r="U63">
        <v>0</v>
      </c>
      <c r="V63">
        <v>0</v>
      </c>
      <c r="W63">
        <v>0</v>
      </c>
      <c r="X63">
        <v>0</v>
      </c>
      <c r="Y63">
        <v>0</v>
      </c>
      <c r="Z63">
        <v>0</v>
      </c>
      <c r="AA63">
        <v>6240</v>
      </c>
      <c r="AB63">
        <v>0</v>
      </c>
      <c r="AC63">
        <v>6240</v>
      </c>
      <c r="AD63">
        <v>0</v>
      </c>
      <c r="AE63">
        <v>0</v>
      </c>
      <c r="AF63">
        <v>156</v>
      </c>
      <c r="AG63">
        <v>0</v>
      </c>
      <c r="AH63">
        <v>114</v>
      </c>
      <c r="AI63">
        <v>0</v>
      </c>
      <c r="AJ63">
        <v>0</v>
      </c>
      <c r="AK63">
        <v>0</v>
      </c>
      <c r="AL63">
        <v>0</v>
      </c>
      <c r="AM63">
        <v>3</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s="2">
        <v>46218</v>
      </c>
      <c r="BK63">
        <v>0</v>
      </c>
      <c r="BL63" s="3" t="str">
        <f>VLOOKUP(O63,DropDownList!$H$1:$I$7,2,FALSE)</f>
        <v>2023/24</v>
      </c>
      <c r="BM63" s="3" t="str">
        <f t="shared" si="0"/>
        <v>PCOA</v>
      </c>
    </row>
    <row r="64" spans="1:65" x14ac:dyDescent="0.2">
      <c r="A64">
        <v>2026</v>
      </c>
      <c r="B64">
        <v>7</v>
      </c>
      <c r="C64" t="s">
        <v>162</v>
      </c>
      <c r="D64" t="s">
        <v>163</v>
      </c>
      <c r="E64" t="s">
        <v>10</v>
      </c>
      <c r="F64">
        <v>9251</v>
      </c>
      <c r="G64" t="s">
        <v>141</v>
      </c>
      <c r="H64" t="s">
        <v>164</v>
      </c>
      <c r="I64" t="s">
        <v>164</v>
      </c>
      <c r="J64" s="1">
        <v>46204</v>
      </c>
      <c r="K64" t="s">
        <v>143</v>
      </c>
      <c r="L64">
        <v>2</v>
      </c>
      <c r="M64" t="s">
        <v>445</v>
      </c>
      <c r="N64" t="s">
        <v>442</v>
      </c>
      <c r="O64" t="s">
        <v>155</v>
      </c>
      <c r="P64" t="s">
        <v>150</v>
      </c>
      <c r="Q64">
        <v>23847.77</v>
      </c>
      <c r="R64">
        <v>991</v>
      </c>
      <c r="S64">
        <v>158273.67000000001</v>
      </c>
      <c r="T64">
        <v>28724.82</v>
      </c>
      <c r="U64">
        <v>149</v>
      </c>
      <c r="V64">
        <v>109</v>
      </c>
      <c r="W64">
        <v>17643.79</v>
      </c>
      <c r="X64">
        <v>17643.79</v>
      </c>
      <c r="Y64">
        <v>822</v>
      </c>
      <c r="Z64">
        <v>129548.85</v>
      </c>
      <c r="AA64">
        <v>105701.08</v>
      </c>
      <c r="AB64">
        <v>35309.06</v>
      </c>
      <c r="AC64">
        <v>70392.02</v>
      </c>
      <c r="AD64">
        <v>65</v>
      </c>
      <c r="AE64">
        <v>44</v>
      </c>
      <c r="AF64">
        <v>650</v>
      </c>
      <c r="AG64">
        <v>71</v>
      </c>
      <c r="AH64">
        <v>169</v>
      </c>
      <c r="AI64">
        <v>78</v>
      </c>
      <c r="AJ64">
        <v>159</v>
      </c>
      <c r="AK64">
        <v>80</v>
      </c>
      <c r="AL64">
        <v>15</v>
      </c>
      <c r="AM64">
        <v>48</v>
      </c>
      <c r="AN64">
        <v>19</v>
      </c>
      <c r="AO64">
        <v>691</v>
      </c>
      <c r="AP64">
        <v>4249</v>
      </c>
      <c r="AQ64">
        <v>789</v>
      </c>
      <c r="AR64">
        <v>0</v>
      </c>
      <c r="AS64">
        <v>590</v>
      </c>
      <c r="AT64">
        <v>601</v>
      </c>
      <c r="AU64">
        <v>38</v>
      </c>
      <c r="AV64">
        <v>15</v>
      </c>
      <c r="AW64">
        <v>0</v>
      </c>
      <c r="AX64">
        <v>0</v>
      </c>
      <c r="AY64">
        <v>463</v>
      </c>
      <c r="AZ64">
        <v>738</v>
      </c>
      <c r="BA64">
        <v>541</v>
      </c>
      <c r="BB64">
        <v>117</v>
      </c>
      <c r="BC64">
        <v>50</v>
      </c>
      <c r="BD64">
        <v>16</v>
      </c>
      <c r="BE64">
        <v>0</v>
      </c>
      <c r="BF64">
        <v>692</v>
      </c>
      <c r="BG64">
        <v>14436.97</v>
      </c>
      <c r="BH64">
        <v>23</v>
      </c>
      <c r="BI64">
        <v>146</v>
      </c>
      <c r="BJ64" s="2">
        <v>46218</v>
      </c>
      <c r="BK64">
        <v>0</v>
      </c>
      <c r="BL64" s="3" t="str">
        <f>VLOOKUP(O64,DropDownList!$H$1:$I$7,2,FALSE)</f>
        <v>2022/23</v>
      </c>
      <c r="BM64" s="3" t="str">
        <f t="shared" si="0"/>
        <v>FISCAL FINES</v>
      </c>
    </row>
    <row r="65" spans="1:65" x14ac:dyDescent="0.2">
      <c r="A65">
        <v>2026</v>
      </c>
      <c r="B65">
        <v>7</v>
      </c>
      <c r="C65" t="s">
        <v>162</v>
      </c>
      <c r="D65" t="s">
        <v>163</v>
      </c>
      <c r="E65" t="s">
        <v>10</v>
      </c>
      <c r="F65">
        <v>9251</v>
      </c>
      <c r="G65" t="s">
        <v>141</v>
      </c>
      <c r="H65" t="s">
        <v>164</v>
      </c>
      <c r="I65" t="s">
        <v>164</v>
      </c>
      <c r="J65" s="1">
        <v>46204</v>
      </c>
      <c r="K65" t="s">
        <v>143</v>
      </c>
      <c r="L65">
        <v>2</v>
      </c>
      <c r="M65" t="s">
        <v>445</v>
      </c>
      <c r="N65" t="s">
        <v>442</v>
      </c>
      <c r="O65" t="s">
        <v>149</v>
      </c>
      <c r="P65" t="s">
        <v>150</v>
      </c>
      <c r="Q65">
        <v>72783.570000000007</v>
      </c>
      <c r="R65">
        <v>691</v>
      </c>
      <c r="S65">
        <v>133995.01</v>
      </c>
      <c r="T65">
        <v>12174.15</v>
      </c>
      <c r="U65">
        <v>394</v>
      </c>
      <c r="V65">
        <v>323</v>
      </c>
      <c r="W65">
        <v>49109.59</v>
      </c>
      <c r="X65">
        <v>57995.51</v>
      </c>
      <c r="Y65">
        <v>641</v>
      </c>
      <c r="Z65">
        <v>121820.86</v>
      </c>
      <c r="AA65">
        <v>49037.29</v>
      </c>
      <c r="AB65">
        <v>19352.580000000002</v>
      </c>
      <c r="AC65">
        <v>29684.71</v>
      </c>
      <c r="AD65">
        <v>275</v>
      </c>
      <c r="AE65">
        <v>48</v>
      </c>
      <c r="AF65">
        <v>245</v>
      </c>
      <c r="AG65">
        <v>88</v>
      </c>
      <c r="AH65">
        <v>50</v>
      </c>
      <c r="AI65">
        <v>306</v>
      </c>
      <c r="AJ65">
        <v>115</v>
      </c>
      <c r="AK65">
        <v>48</v>
      </c>
      <c r="AL65">
        <v>12</v>
      </c>
      <c r="AM65">
        <v>24</v>
      </c>
      <c r="AN65">
        <v>3</v>
      </c>
      <c r="AO65">
        <v>490</v>
      </c>
      <c r="AP65">
        <v>1193</v>
      </c>
      <c r="AQ65">
        <v>511</v>
      </c>
      <c r="AR65">
        <v>70</v>
      </c>
      <c r="AS65">
        <v>79</v>
      </c>
      <c r="AT65">
        <v>108</v>
      </c>
      <c r="AU65">
        <v>3</v>
      </c>
      <c r="AV65">
        <v>2</v>
      </c>
      <c r="AW65">
        <v>0</v>
      </c>
      <c r="AX65">
        <v>0</v>
      </c>
      <c r="AY65">
        <v>81</v>
      </c>
      <c r="AZ65">
        <v>98</v>
      </c>
      <c r="BA65">
        <v>17</v>
      </c>
      <c r="BB65">
        <v>42</v>
      </c>
      <c r="BC65">
        <v>5</v>
      </c>
      <c r="BD65">
        <v>1</v>
      </c>
      <c r="BE65">
        <v>0</v>
      </c>
      <c r="BF65">
        <v>480</v>
      </c>
      <c r="BG65">
        <v>56849.2</v>
      </c>
      <c r="BH65">
        <v>2</v>
      </c>
      <c r="BI65">
        <v>390</v>
      </c>
      <c r="BJ65" s="2">
        <v>46218</v>
      </c>
      <c r="BK65">
        <v>0</v>
      </c>
      <c r="BL65" s="3" t="str">
        <f>VLOOKUP(O65,DropDownList!$H$1:$I$7,2,FALSE)</f>
        <v>2025/26</v>
      </c>
      <c r="BM65" s="3" t="str">
        <f t="shared" si="0"/>
        <v>FISCAL FINES</v>
      </c>
    </row>
    <row r="66" spans="1:65" x14ac:dyDescent="0.2">
      <c r="A66">
        <v>2026</v>
      </c>
      <c r="B66">
        <v>7</v>
      </c>
      <c r="C66" t="s">
        <v>162</v>
      </c>
      <c r="D66" t="s">
        <v>163</v>
      </c>
      <c r="E66" t="s">
        <v>10</v>
      </c>
      <c r="F66">
        <v>9251</v>
      </c>
      <c r="G66" t="s">
        <v>141</v>
      </c>
      <c r="H66" t="s">
        <v>164</v>
      </c>
      <c r="I66" t="s">
        <v>164</v>
      </c>
      <c r="J66" s="1">
        <v>46204</v>
      </c>
      <c r="K66" t="s">
        <v>143</v>
      </c>
      <c r="L66">
        <v>2</v>
      </c>
      <c r="M66" t="s">
        <v>445</v>
      </c>
      <c r="N66" t="s">
        <v>442</v>
      </c>
      <c r="O66" t="s">
        <v>155</v>
      </c>
      <c r="P66" t="s">
        <v>153</v>
      </c>
      <c r="Q66">
        <v>0</v>
      </c>
      <c r="R66">
        <v>21</v>
      </c>
      <c r="S66">
        <v>1515</v>
      </c>
      <c r="T66">
        <v>660</v>
      </c>
      <c r="U66">
        <v>0</v>
      </c>
      <c r="V66">
        <v>0</v>
      </c>
      <c r="W66">
        <v>0</v>
      </c>
      <c r="X66">
        <v>0</v>
      </c>
      <c r="Y66">
        <v>0</v>
      </c>
      <c r="Z66">
        <v>0</v>
      </c>
      <c r="AA66">
        <v>855</v>
      </c>
      <c r="AB66">
        <v>0</v>
      </c>
      <c r="AC66">
        <v>855</v>
      </c>
      <c r="AD66">
        <v>0</v>
      </c>
      <c r="AE66">
        <v>0</v>
      </c>
      <c r="AF66">
        <v>11</v>
      </c>
      <c r="AG66">
        <v>0</v>
      </c>
      <c r="AH66">
        <v>10</v>
      </c>
      <c r="AI66">
        <v>0</v>
      </c>
      <c r="AJ66">
        <v>0</v>
      </c>
      <c r="AK66">
        <v>0</v>
      </c>
      <c r="AL66">
        <v>0</v>
      </c>
      <c r="AM66">
        <v>0</v>
      </c>
      <c r="AN66">
        <v>0</v>
      </c>
      <c r="AO66">
        <v>16</v>
      </c>
      <c r="AP66">
        <v>54</v>
      </c>
      <c r="AQ66">
        <v>16</v>
      </c>
      <c r="AR66">
        <v>0</v>
      </c>
      <c r="AS66">
        <v>10</v>
      </c>
      <c r="AT66">
        <v>5</v>
      </c>
      <c r="AU66">
        <v>0</v>
      </c>
      <c r="AV66">
        <v>0</v>
      </c>
      <c r="AW66">
        <v>0</v>
      </c>
      <c r="AX66">
        <v>0</v>
      </c>
      <c r="AY66">
        <v>2</v>
      </c>
      <c r="AZ66">
        <v>6</v>
      </c>
      <c r="BA66">
        <v>4</v>
      </c>
      <c r="BB66">
        <v>4</v>
      </c>
      <c r="BC66">
        <v>2</v>
      </c>
      <c r="BD66">
        <v>0</v>
      </c>
      <c r="BE66">
        <v>0</v>
      </c>
      <c r="BF66">
        <v>16</v>
      </c>
      <c r="BG66">
        <v>0</v>
      </c>
      <c r="BH66">
        <v>0</v>
      </c>
      <c r="BI66">
        <v>0</v>
      </c>
      <c r="BJ66" s="2">
        <v>46218</v>
      </c>
      <c r="BK66">
        <v>0</v>
      </c>
      <c r="BL66" s="3" t="str">
        <f>VLOOKUP(O66,DropDownList!$H$1:$I$7,2,FALSE)</f>
        <v>2022/23</v>
      </c>
      <c r="BM66" s="3" t="str">
        <f t="shared" si="0"/>
        <v>PREG</v>
      </c>
    </row>
    <row r="67" spans="1:65" x14ac:dyDescent="0.2">
      <c r="A67">
        <v>2026</v>
      </c>
      <c r="B67">
        <v>7</v>
      </c>
      <c r="C67" t="s">
        <v>162</v>
      </c>
      <c r="D67" t="s">
        <v>163</v>
      </c>
      <c r="E67" t="s">
        <v>10</v>
      </c>
      <c r="F67">
        <v>9251</v>
      </c>
      <c r="G67" t="s">
        <v>141</v>
      </c>
      <c r="H67" t="s">
        <v>164</v>
      </c>
      <c r="I67" t="s">
        <v>164</v>
      </c>
      <c r="J67" s="1">
        <v>46204</v>
      </c>
      <c r="K67" t="s">
        <v>143</v>
      </c>
      <c r="L67">
        <v>2</v>
      </c>
      <c r="M67" t="s">
        <v>445</v>
      </c>
      <c r="N67" t="s">
        <v>442</v>
      </c>
      <c r="O67" t="s">
        <v>155</v>
      </c>
      <c r="P67" t="s">
        <v>152</v>
      </c>
      <c r="Q67">
        <v>0</v>
      </c>
      <c r="R67">
        <v>426</v>
      </c>
      <c r="S67">
        <v>17040</v>
      </c>
      <c r="T67">
        <v>7520</v>
      </c>
      <c r="U67">
        <v>0</v>
      </c>
      <c r="V67">
        <v>0</v>
      </c>
      <c r="W67">
        <v>0</v>
      </c>
      <c r="X67">
        <v>0</v>
      </c>
      <c r="Y67">
        <v>0</v>
      </c>
      <c r="Z67">
        <v>0</v>
      </c>
      <c r="AA67">
        <v>9520</v>
      </c>
      <c r="AB67">
        <v>0</v>
      </c>
      <c r="AC67">
        <v>9520</v>
      </c>
      <c r="AD67">
        <v>0</v>
      </c>
      <c r="AE67">
        <v>0</v>
      </c>
      <c r="AF67">
        <v>238</v>
      </c>
      <c r="AG67">
        <v>0</v>
      </c>
      <c r="AH67">
        <v>188</v>
      </c>
      <c r="AI67">
        <v>0</v>
      </c>
      <c r="AJ67">
        <v>0</v>
      </c>
      <c r="AK67">
        <v>0</v>
      </c>
      <c r="AL67">
        <v>0</v>
      </c>
      <c r="AM67">
        <v>2</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s="2">
        <v>46218</v>
      </c>
      <c r="BK67">
        <v>0</v>
      </c>
      <c r="BL67" s="3" t="str">
        <f>VLOOKUP(O67,DropDownList!$H$1:$I$7,2,FALSE)</f>
        <v>2022/23</v>
      </c>
      <c r="BM67" s="3" t="str">
        <f t="shared" ref="BM67:BM130" si="1">IF(RIGHT(P67,4)="VSUR","VSUR",IF(RIGHT(P67,4)="CONF","CONF",P67))</f>
        <v>PCOA</v>
      </c>
    </row>
    <row r="68" spans="1:65" x14ac:dyDescent="0.2">
      <c r="A68">
        <v>2026</v>
      </c>
      <c r="B68">
        <v>7</v>
      </c>
      <c r="C68" t="s">
        <v>162</v>
      </c>
      <c r="D68" t="s">
        <v>163</v>
      </c>
      <c r="E68" t="s">
        <v>10</v>
      </c>
      <c r="F68">
        <v>9251</v>
      </c>
      <c r="G68" t="s">
        <v>141</v>
      </c>
      <c r="H68" t="s">
        <v>164</v>
      </c>
      <c r="I68" t="s">
        <v>164</v>
      </c>
      <c r="J68" s="1">
        <v>46204</v>
      </c>
      <c r="K68" t="s">
        <v>143</v>
      </c>
      <c r="L68">
        <v>2</v>
      </c>
      <c r="M68" t="s">
        <v>445</v>
      </c>
      <c r="N68" t="s">
        <v>442</v>
      </c>
      <c r="O68" t="s">
        <v>155</v>
      </c>
      <c r="P68" t="s">
        <v>148</v>
      </c>
      <c r="Q68">
        <v>905.29</v>
      </c>
      <c r="R68">
        <v>197</v>
      </c>
      <c r="S68">
        <v>11820</v>
      </c>
      <c r="T68">
        <v>2058.17</v>
      </c>
      <c r="U68">
        <v>17</v>
      </c>
      <c r="V68">
        <v>10</v>
      </c>
      <c r="W68">
        <v>554.99</v>
      </c>
      <c r="X68">
        <v>554.99</v>
      </c>
      <c r="Y68">
        <v>0</v>
      </c>
      <c r="Z68">
        <v>0</v>
      </c>
      <c r="AA68">
        <v>8856.5400000000009</v>
      </c>
      <c r="AB68">
        <v>0</v>
      </c>
      <c r="AC68">
        <v>8856.5400000000009</v>
      </c>
      <c r="AD68">
        <v>8</v>
      </c>
      <c r="AE68">
        <v>2</v>
      </c>
      <c r="AF68">
        <v>140</v>
      </c>
      <c r="AG68">
        <v>4</v>
      </c>
      <c r="AH68">
        <v>32</v>
      </c>
      <c r="AI68">
        <v>13</v>
      </c>
      <c r="AJ68">
        <v>0</v>
      </c>
      <c r="AK68">
        <v>0</v>
      </c>
      <c r="AL68">
        <v>0</v>
      </c>
      <c r="AM68">
        <v>0</v>
      </c>
      <c r="AN68">
        <v>0</v>
      </c>
      <c r="AO68">
        <v>134</v>
      </c>
      <c r="AP68">
        <v>701</v>
      </c>
      <c r="AQ68">
        <v>139</v>
      </c>
      <c r="AR68">
        <v>0</v>
      </c>
      <c r="AS68">
        <v>78</v>
      </c>
      <c r="AT68">
        <v>81</v>
      </c>
      <c r="AU68">
        <v>0</v>
      </c>
      <c r="AV68">
        <v>0</v>
      </c>
      <c r="AW68">
        <v>0</v>
      </c>
      <c r="AX68">
        <v>0</v>
      </c>
      <c r="AY68">
        <v>100</v>
      </c>
      <c r="AZ68">
        <v>144</v>
      </c>
      <c r="BA68">
        <v>95</v>
      </c>
      <c r="BB68">
        <v>11</v>
      </c>
      <c r="BC68">
        <v>5</v>
      </c>
      <c r="BD68">
        <v>3</v>
      </c>
      <c r="BE68">
        <v>0</v>
      </c>
      <c r="BF68">
        <v>134</v>
      </c>
      <c r="BG68">
        <v>780</v>
      </c>
      <c r="BH68">
        <v>8</v>
      </c>
      <c r="BI68">
        <v>16</v>
      </c>
      <c r="BJ68" s="2">
        <v>46218</v>
      </c>
      <c r="BK68">
        <v>0</v>
      </c>
      <c r="BL68" s="3" t="str">
        <f>VLOOKUP(O68,DropDownList!$H$1:$I$7,2,FALSE)</f>
        <v>2022/23</v>
      </c>
      <c r="BM68" s="3" t="str">
        <f t="shared" si="1"/>
        <v>PRAS</v>
      </c>
    </row>
    <row r="69" spans="1:65" x14ac:dyDescent="0.2">
      <c r="A69">
        <v>2026</v>
      </c>
      <c r="B69">
        <v>7</v>
      </c>
      <c r="C69" t="s">
        <v>162</v>
      </c>
      <c r="D69" t="s">
        <v>163</v>
      </c>
      <c r="E69" t="s">
        <v>10</v>
      </c>
      <c r="F69">
        <v>9251</v>
      </c>
      <c r="G69" t="s">
        <v>141</v>
      </c>
      <c r="H69" t="s">
        <v>164</v>
      </c>
      <c r="I69" t="s">
        <v>164</v>
      </c>
      <c r="J69" s="1">
        <v>46204</v>
      </c>
      <c r="K69" t="s">
        <v>143</v>
      </c>
      <c r="L69">
        <v>2</v>
      </c>
      <c r="M69" t="s">
        <v>445</v>
      </c>
      <c r="N69" t="s">
        <v>442</v>
      </c>
      <c r="O69" t="s">
        <v>155</v>
      </c>
      <c r="P69" t="s">
        <v>154</v>
      </c>
      <c r="Q69">
        <v>20468.16</v>
      </c>
      <c r="R69">
        <v>1097</v>
      </c>
      <c r="S69">
        <v>259217</v>
      </c>
      <c r="T69">
        <v>10026.39</v>
      </c>
      <c r="U69">
        <v>96</v>
      </c>
      <c r="V69">
        <v>61</v>
      </c>
      <c r="W69">
        <v>13064.7</v>
      </c>
      <c r="X69">
        <v>13174.7</v>
      </c>
      <c r="Y69">
        <v>0</v>
      </c>
      <c r="Z69">
        <v>0</v>
      </c>
      <c r="AA69">
        <v>228722.45</v>
      </c>
      <c r="AB69">
        <v>1457</v>
      </c>
      <c r="AC69">
        <v>212352.38</v>
      </c>
      <c r="AD69">
        <v>33</v>
      </c>
      <c r="AE69">
        <v>28</v>
      </c>
      <c r="AF69">
        <v>957</v>
      </c>
      <c r="AG69">
        <v>46</v>
      </c>
      <c r="AH69">
        <v>30</v>
      </c>
      <c r="AI69">
        <v>50</v>
      </c>
      <c r="AJ69">
        <v>0</v>
      </c>
      <c r="AK69">
        <v>0</v>
      </c>
      <c r="AL69">
        <v>0</v>
      </c>
      <c r="AM69">
        <v>0</v>
      </c>
      <c r="AN69">
        <v>0</v>
      </c>
      <c r="AO69">
        <v>588</v>
      </c>
      <c r="AP69">
        <v>3028</v>
      </c>
      <c r="AQ69">
        <v>584</v>
      </c>
      <c r="AR69">
        <v>0</v>
      </c>
      <c r="AS69">
        <v>469</v>
      </c>
      <c r="AT69">
        <v>277</v>
      </c>
      <c r="AU69">
        <v>72</v>
      </c>
      <c r="AV69">
        <v>32</v>
      </c>
      <c r="AW69">
        <v>11</v>
      </c>
      <c r="AX69">
        <v>0</v>
      </c>
      <c r="AY69">
        <v>295</v>
      </c>
      <c r="AZ69">
        <v>402</v>
      </c>
      <c r="BA69">
        <v>294</v>
      </c>
      <c r="BB69">
        <v>209</v>
      </c>
      <c r="BC69">
        <v>114</v>
      </c>
      <c r="BD69">
        <v>21</v>
      </c>
      <c r="BE69">
        <v>0</v>
      </c>
      <c r="BF69">
        <v>1076</v>
      </c>
      <c r="BG69">
        <v>12345</v>
      </c>
      <c r="BH69">
        <v>14</v>
      </c>
      <c r="BI69">
        <v>90</v>
      </c>
      <c r="BJ69" s="2">
        <v>46218</v>
      </c>
      <c r="BK69">
        <v>3</v>
      </c>
      <c r="BL69" s="3" t="str">
        <f>VLOOKUP(O69,DropDownList!$H$1:$I$7,2,FALSE)</f>
        <v>2022/23</v>
      </c>
      <c r="BM69" s="3" t="str">
        <f t="shared" si="1"/>
        <v>JP COURT</v>
      </c>
    </row>
    <row r="70" spans="1:65" x14ac:dyDescent="0.2">
      <c r="A70">
        <v>2026</v>
      </c>
      <c r="B70">
        <v>7</v>
      </c>
      <c r="C70" t="s">
        <v>162</v>
      </c>
      <c r="D70" t="s">
        <v>163</v>
      </c>
      <c r="E70" t="s">
        <v>10</v>
      </c>
      <c r="F70">
        <v>9251</v>
      </c>
      <c r="G70" t="s">
        <v>141</v>
      </c>
      <c r="H70" t="s">
        <v>164</v>
      </c>
      <c r="I70" t="s">
        <v>164</v>
      </c>
      <c r="J70" s="1">
        <v>46204</v>
      </c>
      <c r="K70" t="s">
        <v>143</v>
      </c>
      <c r="L70">
        <v>2</v>
      </c>
      <c r="M70" t="s">
        <v>445</v>
      </c>
      <c r="N70" t="s">
        <v>442</v>
      </c>
      <c r="O70" t="s">
        <v>149</v>
      </c>
      <c r="P70" t="s">
        <v>154</v>
      </c>
      <c r="Q70">
        <v>98373.440000000002</v>
      </c>
      <c r="R70">
        <v>1016</v>
      </c>
      <c r="S70">
        <v>260082.15</v>
      </c>
      <c r="T70">
        <v>2940</v>
      </c>
      <c r="U70">
        <v>425</v>
      </c>
      <c r="V70">
        <v>311</v>
      </c>
      <c r="W70">
        <v>59283.79</v>
      </c>
      <c r="X70">
        <v>74278.789999999994</v>
      </c>
      <c r="Y70">
        <v>0</v>
      </c>
      <c r="Z70">
        <v>0</v>
      </c>
      <c r="AA70">
        <v>158768.71</v>
      </c>
      <c r="AB70">
        <v>0</v>
      </c>
      <c r="AC70">
        <v>146549.69</v>
      </c>
      <c r="AD70">
        <v>167</v>
      </c>
      <c r="AE70">
        <v>144</v>
      </c>
      <c r="AF70">
        <v>577</v>
      </c>
      <c r="AG70">
        <v>213</v>
      </c>
      <c r="AH70">
        <v>12</v>
      </c>
      <c r="AI70">
        <v>212</v>
      </c>
      <c r="AJ70">
        <v>0</v>
      </c>
      <c r="AK70">
        <v>0</v>
      </c>
      <c r="AL70">
        <v>0</v>
      </c>
      <c r="AM70">
        <v>0</v>
      </c>
      <c r="AN70">
        <v>0</v>
      </c>
      <c r="AO70">
        <v>592</v>
      </c>
      <c r="AP70">
        <v>1482</v>
      </c>
      <c r="AQ70">
        <v>587</v>
      </c>
      <c r="AR70">
        <v>0</v>
      </c>
      <c r="AS70">
        <v>210</v>
      </c>
      <c r="AT70">
        <v>93</v>
      </c>
      <c r="AU70">
        <v>20</v>
      </c>
      <c r="AV70">
        <v>4</v>
      </c>
      <c r="AW70">
        <v>10</v>
      </c>
      <c r="AX70">
        <v>0</v>
      </c>
      <c r="AY70">
        <v>86</v>
      </c>
      <c r="AZ70">
        <v>116</v>
      </c>
      <c r="BA70">
        <v>20</v>
      </c>
      <c r="BB70">
        <v>86</v>
      </c>
      <c r="BC70">
        <v>10</v>
      </c>
      <c r="BD70">
        <v>5</v>
      </c>
      <c r="BE70">
        <v>0</v>
      </c>
      <c r="BF70">
        <v>1005</v>
      </c>
      <c r="BG70">
        <v>60412.15</v>
      </c>
      <c r="BH70">
        <v>2</v>
      </c>
      <c r="BI70">
        <v>422</v>
      </c>
      <c r="BJ70" s="2">
        <v>46218</v>
      </c>
      <c r="BK70">
        <v>0</v>
      </c>
      <c r="BL70" s="3" t="str">
        <f>VLOOKUP(O70,DropDownList!$H$1:$I$7,2,FALSE)</f>
        <v>2025/26</v>
      </c>
      <c r="BM70" s="3" t="str">
        <f t="shared" si="1"/>
        <v>JP COURT</v>
      </c>
    </row>
    <row r="71" spans="1:65" x14ac:dyDescent="0.2">
      <c r="A71">
        <v>2026</v>
      </c>
      <c r="B71">
        <v>7</v>
      </c>
      <c r="C71" t="s">
        <v>162</v>
      </c>
      <c r="D71" t="s">
        <v>163</v>
      </c>
      <c r="E71" t="s">
        <v>10</v>
      </c>
      <c r="F71">
        <v>9251</v>
      </c>
      <c r="G71" t="s">
        <v>141</v>
      </c>
      <c r="H71" t="s">
        <v>164</v>
      </c>
      <c r="I71" t="s">
        <v>164</v>
      </c>
      <c r="J71" s="1">
        <v>46204</v>
      </c>
      <c r="K71" t="s">
        <v>143</v>
      </c>
      <c r="L71">
        <v>2</v>
      </c>
      <c r="M71" t="s">
        <v>445</v>
      </c>
      <c r="N71" t="s">
        <v>442</v>
      </c>
      <c r="O71" t="s">
        <v>147</v>
      </c>
      <c r="P71" t="s">
        <v>151</v>
      </c>
      <c r="Q71">
        <v>0</v>
      </c>
      <c r="R71">
        <v>154</v>
      </c>
      <c r="S71">
        <v>4620</v>
      </c>
      <c r="T71">
        <v>1080</v>
      </c>
      <c r="U71">
        <v>0</v>
      </c>
      <c r="V71">
        <v>0</v>
      </c>
      <c r="W71">
        <v>0</v>
      </c>
      <c r="X71">
        <v>0</v>
      </c>
      <c r="Y71">
        <v>0</v>
      </c>
      <c r="Z71">
        <v>0</v>
      </c>
      <c r="AA71">
        <v>3540</v>
      </c>
      <c r="AB71">
        <v>0</v>
      </c>
      <c r="AC71">
        <v>3540</v>
      </c>
      <c r="AD71">
        <v>0</v>
      </c>
      <c r="AE71">
        <v>0</v>
      </c>
      <c r="AF71">
        <v>118</v>
      </c>
      <c r="AG71">
        <v>0</v>
      </c>
      <c r="AH71">
        <v>36</v>
      </c>
      <c r="AI71">
        <v>0</v>
      </c>
      <c r="AJ71">
        <v>0</v>
      </c>
      <c r="AK71">
        <v>0</v>
      </c>
      <c r="AL71">
        <v>0</v>
      </c>
      <c r="AM71">
        <v>11</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s="2">
        <v>46218</v>
      </c>
      <c r="BK71">
        <v>0</v>
      </c>
      <c r="BL71" s="3" t="str">
        <f>VLOOKUP(O71,DropDownList!$H$1:$I$7,2,FALSE)</f>
        <v>2024/25</v>
      </c>
      <c r="BM71" s="3" t="str">
        <f t="shared" si="1"/>
        <v>PCPF</v>
      </c>
    </row>
    <row r="72" spans="1:65" x14ac:dyDescent="0.2">
      <c r="A72">
        <v>2026</v>
      </c>
      <c r="B72">
        <v>7</v>
      </c>
      <c r="C72" t="s">
        <v>162</v>
      </c>
      <c r="D72" t="s">
        <v>163</v>
      </c>
      <c r="E72" t="s">
        <v>10</v>
      </c>
      <c r="F72">
        <v>9251</v>
      </c>
      <c r="G72" t="s">
        <v>141</v>
      </c>
      <c r="H72" t="s">
        <v>164</v>
      </c>
      <c r="I72" t="s">
        <v>164</v>
      </c>
      <c r="J72" s="1">
        <v>46204</v>
      </c>
      <c r="K72" t="s">
        <v>143</v>
      </c>
      <c r="L72">
        <v>2</v>
      </c>
      <c r="M72" t="s">
        <v>445</v>
      </c>
      <c r="N72" t="s">
        <v>442</v>
      </c>
      <c r="O72" t="s">
        <v>147</v>
      </c>
      <c r="P72" t="s">
        <v>152</v>
      </c>
      <c r="Q72">
        <v>0</v>
      </c>
      <c r="R72">
        <v>156</v>
      </c>
      <c r="S72">
        <v>6240</v>
      </c>
      <c r="T72">
        <v>2760</v>
      </c>
      <c r="U72">
        <v>0</v>
      </c>
      <c r="V72">
        <v>0</v>
      </c>
      <c r="W72">
        <v>0</v>
      </c>
      <c r="X72">
        <v>0</v>
      </c>
      <c r="Y72">
        <v>0</v>
      </c>
      <c r="Z72">
        <v>0</v>
      </c>
      <c r="AA72">
        <v>3480</v>
      </c>
      <c r="AB72">
        <v>0</v>
      </c>
      <c r="AC72">
        <v>3480</v>
      </c>
      <c r="AD72">
        <v>0</v>
      </c>
      <c r="AE72">
        <v>0</v>
      </c>
      <c r="AF72">
        <v>87</v>
      </c>
      <c r="AG72">
        <v>0</v>
      </c>
      <c r="AH72">
        <v>69</v>
      </c>
      <c r="AI72">
        <v>0</v>
      </c>
      <c r="AJ72">
        <v>0</v>
      </c>
      <c r="AK72">
        <v>0</v>
      </c>
      <c r="AL72">
        <v>0</v>
      </c>
      <c r="AM72">
        <v>3</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s="2">
        <v>46218</v>
      </c>
      <c r="BK72">
        <v>0</v>
      </c>
      <c r="BL72" s="3" t="str">
        <f>VLOOKUP(O72,DropDownList!$H$1:$I$7,2,FALSE)</f>
        <v>2024/25</v>
      </c>
      <c r="BM72" s="3" t="str">
        <f t="shared" si="1"/>
        <v>PCOA</v>
      </c>
    </row>
    <row r="73" spans="1:65" x14ac:dyDescent="0.2">
      <c r="A73">
        <v>2026</v>
      </c>
      <c r="B73">
        <v>7</v>
      </c>
      <c r="C73" t="s">
        <v>162</v>
      </c>
      <c r="D73" t="s">
        <v>165</v>
      </c>
      <c r="E73" t="s">
        <v>10</v>
      </c>
      <c r="F73">
        <v>9701</v>
      </c>
      <c r="G73" t="s">
        <v>158</v>
      </c>
      <c r="H73" t="s">
        <v>164</v>
      </c>
      <c r="I73" t="s">
        <v>164</v>
      </c>
      <c r="J73" s="1">
        <v>46204</v>
      </c>
      <c r="K73" t="s">
        <v>143</v>
      </c>
      <c r="L73">
        <v>2</v>
      </c>
      <c r="M73" t="s">
        <v>445</v>
      </c>
      <c r="N73" t="s">
        <v>442</v>
      </c>
      <c r="O73" t="s">
        <v>147</v>
      </c>
      <c r="P73" t="s">
        <v>159</v>
      </c>
      <c r="Q73">
        <v>70600</v>
      </c>
      <c r="R73">
        <v>36</v>
      </c>
      <c r="S73">
        <v>414642.03</v>
      </c>
      <c r="T73">
        <v>355</v>
      </c>
      <c r="U73">
        <v>2</v>
      </c>
      <c r="V73">
        <v>2</v>
      </c>
      <c r="W73">
        <v>57117.4</v>
      </c>
      <c r="X73">
        <v>70600</v>
      </c>
      <c r="Y73">
        <v>0</v>
      </c>
      <c r="Z73">
        <v>0</v>
      </c>
      <c r="AA73">
        <v>343687.03</v>
      </c>
      <c r="AB73">
        <v>0</v>
      </c>
      <c r="AC73">
        <v>0</v>
      </c>
      <c r="AD73">
        <v>1</v>
      </c>
      <c r="AE73">
        <v>1</v>
      </c>
      <c r="AF73">
        <v>31</v>
      </c>
      <c r="AG73">
        <v>1</v>
      </c>
      <c r="AH73">
        <v>0</v>
      </c>
      <c r="AI73">
        <v>1</v>
      </c>
      <c r="AJ73">
        <v>0</v>
      </c>
      <c r="AK73">
        <v>0</v>
      </c>
      <c r="AL73">
        <v>0</v>
      </c>
      <c r="AM73">
        <v>0</v>
      </c>
      <c r="AN73">
        <v>0</v>
      </c>
      <c r="AO73">
        <v>11</v>
      </c>
      <c r="AP73">
        <v>19</v>
      </c>
      <c r="AQ73">
        <v>8</v>
      </c>
      <c r="AR73">
        <v>0</v>
      </c>
      <c r="AS73">
        <v>0</v>
      </c>
      <c r="AT73">
        <v>0</v>
      </c>
      <c r="AU73">
        <v>7</v>
      </c>
      <c r="AV73">
        <v>1</v>
      </c>
      <c r="AW73">
        <v>0</v>
      </c>
      <c r="AX73">
        <v>0</v>
      </c>
      <c r="AY73">
        <v>0</v>
      </c>
      <c r="AZ73">
        <v>0</v>
      </c>
      <c r="BA73">
        <v>0</v>
      </c>
      <c r="BB73">
        <v>0</v>
      </c>
      <c r="BC73">
        <v>0</v>
      </c>
      <c r="BD73">
        <v>0</v>
      </c>
      <c r="BE73">
        <v>0</v>
      </c>
      <c r="BF73">
        <v>0</v>
      </c>
      <c r="BG73">
        <v>53870</v>
      </c>
      <c r="BH73">
        <v>3</v>
      </c>
      <c r="BI73">
        <v>0</v>
      </c>
      <c r="BJ73" s="2">
        <v>46218</v>
      </c>
      <c r="BK73">
        <v>0</v>
      </c>
      <c r="BL73" s="3" t="str">
        <f>VLOOKUP(O73,DropDownList!$H$1:$I$7,2,FALSE)</f>
        <v>2024/25</v>
      </c>
      <c r="BM73" s="3" t="str">
        <f t="shared" si="1"/>
        <v>CONF</v>
      </c>
    </row>
    <row r="74" spans="1:65" x14ac:dyDescent="0.2">
      <c r="A74">
        <v>2026</v>
      </c>
      <c r="B74">
        <v>7</v>
      </c>
      <c r="C74" t="s">
        <v>162</v>
      </c>
      <c r="D74" t="s">
        <v>165</v>
      </c>
      <c r="E74" t="s">
        <v>10</v>
      </c>
      <c r="F74">
        <v>9701</v>
      </c>
      <c r="G74" t="s">
        <v>158</v>
      </c>
      <c r="H74" t="s">
        <v>164</v>
      </c>
      <c r="I74" t="s">
        <v>164</v>
      </c>
      <c r="J74" s="1">
        <v>46204</v>
      </c>
      <c r="K74" t="s">
        <v>143</v>
      </c>
      <c r="L74">
        <v>2</v>
      </c>
      <c r="M74" t="s">
        <v>445</v>
      </c>
      <c r="N74" t="s">
        <v>442</v>
      </c>
      <c r="O74" t="s">
        <v>147</v>
      </c>
      <c r="P74" t="s">
        <v>160</v>
      </c>
      <c r="Q74">
        <v>134105.04999999999</v>
      </c>
      <c r="R74">
        <v>1258</v>
      </c>
      <c r="S74">
        <v>723189.46</v>
      </c>
      <c r="T74">
        <v>76575</v>
      </c>
      <c r="U74">
        <v>396</v>
      </c>
      <c r="V74">
        <v>221</v>
      </c>
      <c r="W74">
        <v>70965.91</v>
      </c>
      <c r="X74">
        <v>76231.41</v>
      </c>
      <c r="Y74">
        <v>0</v>
      </c>
      <c r="Z74">
        <v>0</v>
      </c>
      <c r="AA74">
        <v>512509.41</v>
      </c>
      <c r="AB74">
        <v>22126.44</v>
      </c>
      <c r="AC74">
        <v>462734.92</v>
      </c>
      <c r="AD74">
        <v>81</v>
      </c>
      <c r="AE74">
        <v>140</v>
      </c>
      <c r="AF74">
        <v>696</v>
      </c>
      <c r="AG74">
        <v>255</v>
      </c>
      <c r="AH74">
        <v>140</v>
      </c>
      <c r="AI74">
        <v>141</v>
      </c>
      <c r="AJ74">
        <v>0</v>
      </c>
      <c r="AK74">
        <v>0</v>
      </c>
      <c r="AL74">
        <v>0</v>
      </c>
      <c r="AM74">
        <v>0</v>
      </c>
      <c r="AN74">
        <v>0</v>
      </c>
      <c r="AO74">
        <v>873</v>
      </c>
      <c r="AP74">
        <v>3490</v>
      </c>
      <c r="AQ74">
        <v>800</v>
      </c>
      <c r="AR74">
        <v>7</v>
      </c>
      <c r="AS74">
        <v>325</v>
      </c>
      <c r="AT74">
        <v>490</v>
      </c>
      <c r="AU74">
        <v>46</v>
      </c>
      <c r="AV74">
        <v>27</v>
      </c>
      <c r="AW74">
        <v>133</v>
      </c>
      <c r="AX74">
        <v>0</v>
      </c>
      <c r="AY74">
        <v>403</v>
      </c>
      <c r="AZ74">
        <v>494</v>
      </c>
      <c r="BA74">
        <v>264</v>
      </c>
      <c r="BB74">
        <v>125</v>
      </c>
      <c r="BC74">
        <v>51</v>
      </c>
      <c r="BD74">
        <v>15</v>
      </c>
      <c r="BE74">
        <v>1</v>
      </c>
      <c r="BF74">
        <v>1108</v>
      </c>
      <c r="BG74">
        <v>55565.5</v>
      </c>
      <c r="BH74">
        <v>26</v>
      </c>
      <c r="BI74">
        <v>375</v>
      </c>
      <c r="BJ74" s="2">
        <v>46218</v>
      </c>
      <c r="BK74">
        <v>1</v>
      </c>
      <c r="BL74" s="3" t="str">
        <f>VLOOKUP(O74,DropDownList!$H$1:$I$7,2,FALSE)</f>
        <v>2024/25</v>
      </c>
      <c r="BM74" s="3" t="str">
        <f t="shared" si="1"/>
        <v>SC COURT</v>
      </c>
    </row>
    <row r="75" spans="1:65" x14ac:dyDescent="0.2">
      <c r="A75">
        <v>2026</v>
      </c>
      <c r="B75">
        <v>7</v>
      </c>
      <c r="C75" t="s">
        <v>162</v>
      </c>
      <c r="D75" t="s">
        <v>165</v>
      </c>
      <c r="E75" t="s">
        <v>10</v>
      </c>
      <c r="F75">
        <v>9701</v>
      </c>
      <c r="G75" t="s">
        <v>158</v>
      </c>
      <c r="H75" t="s">
        <v>164</v>
      </c>
      <c r="I75" t="s">
        <v>164</v>
      </c>
      <c r="J75" s="1">
        <v>46204</v>
      </c>
      <c r="K75" t="s">
        <v>143</v>
      </c>
      <c r="L75">
        <v>2</v>
      </c>
      <c r="M75" t="s">
        <v>445</v>
      </c>
      <c r="N75" t="s">
        <v>442</v>
      </c>
      <c r="O75" t="s">
        <v>155</v>
      </c>
      <c r="P75" t="s">
        <v>159</v>
      </c>
      <c r="Q75">
        <v>0</v>
      </c>
      <c r="R75">
        <v>29</v>
      </c>
      <c r="S75">
        <v>125837.84</v>
      </c>
      <c r="T75">
        <v>3206.7</v>
      </c>
      <c r="U75">
        <v>1</v>
      </c>
      <c r="V75">
        <v>0</v>
      </c>
      <c r="W75">
        <v>0</v>
      </c>
      <c r="X75">
        <v>0</v>
      </c>
      <c r="Y75">
        <v>0</v>
      </c>
      <c r="Z75">
        <v>0</v>
      </c>
      <c r="AA75">
        <v>122631.14</v>
      </c>
      <c r="AB75">
        <v>0</v>
      </c>
      <c r="AC75">
        <v>0</v>
      </c>
      <c r="AD75">
        <v>0</v>
      </c>
      <c r="AE75">
        <v>0</v>
      </c>
      <c r="AF75">
        <v>25</v>
      </c>
      <c r="AG75">
        <v>0</v>
      </c>
      <c r="AH75">
        <v>0</v>
      </c>
      <c r="AI75">
        <v>0</v>
      </c>
      <c r="AJ75">
        <v>0</v>
      </c>
      <c r="AK75">
        <v>0</v>
      </c>
      <c r="AL75">
        <v>0</v>
      </c>
      <c r="AM75">
        <v>0</v>
      </c>
      <c r="AN75">
        <v>0</v>
      </c>
      <c r="AO75">
        <v>4</v>
      </c>
      <c r="AP75">
        <v>16</v>
      </c>
      <c r="AQ75">
        <v>2</v>
      </c>
      <c r="AR75">
        <v>0</v>
      </c>
      <c r="AS75">
        <v>2</v>
      </c>
      <c r="AT75">
        <v>1</v>
      </c>
      <c r="AU75">
        <v>2</v>
      </c>
      <c r="AV75">
        <v>1</v>
      </c>
      <c r="AW75">
        <v>0</v>
      </c>
      <c r="AX75">
        <v>0</v>
      </c>
      <c r="AY75">
        <v>1</v>
      </c>
      <c r="AZ75">
        <v>2</v>
      </c>
      <c r="BA75">
        <v>2</v>
      </c>
      <c r="BB75">
        <v>0</v>
      </c>
      <c r="BC75">
        <v>0</v>
      </c>
      <c r="BD75">
        <v>0</v>
      </c>
      <c r="BE75">
        <v>0</v>
      </c>
      <c r="BF75">
        <v>1</v>
      </c>
      <c r="BG75">
        <v>0</v>
      </c>
      <c r="BH75">
        <v>4</v>
      </c>
      <c r="BI75">
        <v>1</v>
      </c>
      <c r="BJ75" s="2">
        <v>46218</v>
      </c>
      <c r="BK75">
        <v>0</v>
      </c>
      <c r="BL75" s="3" t="str">
        <f>VLOOKUP(O75,DropDownList!$H$1:$I$7,2,FALSE)</f>
        <v>2022/23</v>
      </c>
      <c r="BM75" s="3" t="str">
        <f t="shared" si="1"/>
        <v>CONF</v>
      </c>
    </row>
    <row r="76" spans="1:65" x14ac:dyDescent="0.2">
      <c r="A76">
        <v>2026</v>
      </c>
      <c r="B76">
        <v>7</v>
      </c>
      <c r="C76" t="s">
        <v>162</v>
      </c>
      <c r="D76" t="s">
        <v>165</v>
      </c>
      <c r="E76" t="s">
        <v>10</v>
      </c>
      <c r="F76">
        <v>9701</v>
      </c>
      <c r="G76" t="s">
        <v>158</v>
      </c>
      <c r="H76" t="s">
        <v>164</v>
      </c>
      <c r="I76" t="s">
        <v>164</v>
      </c>
      <c r="J76" s="1">
        <v>46204</v>
      </c>
      <c r="K76" t="s">
        <v>143</v>
      </c>
      <c r="L76">
        <v>2</v>
      </c>
      <c r="M76" t="s">
        <v>445</v>
      </c>
      <c r="N76" t="s">
        <v>442</v>
      </c>
      <c r="O76" t="s">
        <v>147</v>
      </c>
      <c r="P76" t="s">
        <v>161</v>
      </c>
      <c r="Q76">
        <v>20061.3</v>
      </c>
      <c r="R76">
        <v>1195</v>
      </c>
      <c r="S76">
        <v>68170</v>
      </c>
      <c r="T76">
        <v>2475.65</v>
      </c>
      <c r="U76">
        <v>387</v>
      </c>
      <c r="V76">
        <v>91</v>
      </c>
      <c r="W76">
        <v>1905.4</v>
      </c>
      <c r="X76">
        <v>1905.4</v>
      </c>
      <c r="Y76">
        <v>0</v>
      </c>
      <c r="Z76">
        <v>0</v>
      </c>
      <c r="AA76">
        <v>45633.05</v>
      </c>
      <c r="AB76">
        <v>0</v>
      </c>
      <c r="AC76">
        <v>0</v>
      </c>
      <c r="AD76">
        <v>83</v>
      </c>
      <c r="AE76">
        <v>8</v>
      </c>
      <c r="AF76">
        <v>935</v>
      </c>
      <c r="AG76">
        <v>11</v>
      </c>
      <c r="AH76">
        <v>102</v>
      </c>
      <c r="AI76">
        <v>143</v>
      </c>
      <c r="AJ76">
        <v>0</v>
      </c>
      <c r="AK76">
        <v>0</v>
      </c>
      <c r="AL76">
        <v>0</v>
      </c>
      <c r="AM76">
        <v>0</v>
      </c>
      <c r="AN76">
        <v>0</v>
      </c>
      <c r="AO76">
        <v>826</v>
      </c>
      <c r="AP76">
        <v>3387</v>
      </c>
      <c r="AQ76">
        <v>786</v>
      </c>
      <c r="AR76">
        <v>7</v>
      </c>
      <c r="AS76">
        <v>320</v>
      </c>
      <c r="AT76">
        <v>477</v>
      </c>
      <c r="AU76">
        <v>48</v>
      </c>
      <c r="AV76">
        <v>29</v>
      </c>
      <c r="AW76">
        <v>100</v>
      </c>
      <c r="AX76">
        <v>0</v>
      </c>
      <c r="AY76">
        <v>395</v>
      </c>
      <c r="AZ76">
        <v>484</v>
      </c>
      <c r="BA76">
        <v>254</v>
      </c>
      <c r="BB76">
        <v>124</v>
      </c>
      <c r="BC76">
        <v>52</v>
      </c>
      <c r="BD76">
        <v>13</v>
      </c>
      <c r="BE76">
        <v>0</v>
      </c>
      <c r="BF76">
        <v>1080</v>
      </c>
      <c r="BG76">
        <v>19925</v>
      </c>
      <c r="BH76">
        <v>4</v>
      </c>
      <c r="BI76">
        <v>365</v>
      </c>
      <c r="BJ76" s="2">
        <v>46218</v>
      </c>
      <c r="BK76">
        <v>1</v>
      </c>
      <c r="BL76" s="3" t="str">
        <f>VLOOKUP(O76,DropDownList!$H$1:$I$7,2,FALSE)</f>
        <v>2024/25</v>
      </c>
      <c r="BM76" s="3" t="str">
        <f t="shared" si="1"/>
        <v>VSUR</v>
      </c>
    </row>
    <row r="77" spans="1:65" x14ac:dyDescent="0.2">
      <c r="A77">
        <v>2026</v>
      </c>
      <c r="B77">
        <v>7</v>
      </c>
      <c r="C77" t="s">
        <v>162</v>
      </c>
      <c r="D77" t="s">
        <v>165</v>
      </c>
      <c r="E77" t="s">
        <v>10</v>
      </c>
      <c r="F77">
        <v>9701</v>
      </c>
      <c r="G77" t="s">
        <v>158</v>
      </c>
      <c r="H77" t="s">
        <v>164</v>
      </c>
      <c r="I77" t="s">
        <v>164</v>
      </c>
      <c r="J77" s="1">
        <v>46204</v>
      </c>
      <c r="K77" t="s">
        <v>143</v>
      </c>
      <c r="L77">
        <v>2</v>
      </c>
      <c r="M77" t="s">
        <v>445</v>
      </c>
      <c r="N77" t="s">
        <v>442</v>
      </c>
      <c r="O77" t="s">
        <v>155</v>
      </c>
      <c r="P77" t="s">
        <v>160</v>
      </c>
      <c r="Q77">
        <v>47396.18</v>
      </c>
      <c r="R77">
        <v>1438</v>
      </c>
      <c r="S77">
        <v>671550.87</v>
      </c>
      <c r="T77">
        <v>63539.82</v>
      </c>
      <c r="U77">
        <v>159</v>
      </c>
      <c r="V77">
        <v>91</v>
      </c>
      <c r="W77">
        <v>30634.94</v>
      </c>
      <c r="X77">
        <v>31526.5</v>
      </c>
      <c r="Y77">
        <v>0</v>
      </c>
      <c r="Z77">
        <v>0</v>
      </c>
      <c r="AA77">
        <v>560614.87</v>
      </c>
      <c r="AB77">
        <v>14208.59</v>
      </c>
      <c r="AC77">
        <v>517322.93</v>
      </c>
      <c r="AD77">
        <v>39</v>
      </c>
      <c r="AE77">
        <v>52</v>
      </c>
      <c r="AF77">
        <v>1067</v>
      </c>
      <c r="AG77">
        <v>92</v>
      </c>
      <c r="AH77">
        <v>156</v>
      </c>
      <c r="AI77">
        <v>67</v>
      </c>
      <c r="AJ77">
        <v>0</v>
      </c>
      <c r="AK77">
        <v>0</v>
      </c>
      <c r="AL77">
        <v>0</v>
      </c>
      <c r="AM77">
        <v>0</v>
      </c>
      <c r="AN77">
        <v>0</v>
      </c>
      <c r="AO77">
        <v>1010</v>
      </c>
      <c r="AP77">
        <v>4631</v>
      </c>
      <c r="AQ77">
        <v>931</v>
      </c>
      <c r="AR77">
        <v>1</v>
      </c>
      <c r="AS77">
        <v>577</v>
      </c>
      <c r="AT77">
        <v>389</v>
      </c>
      <c r="AU77">
        <v>115</v>
      </c>
      <c r="AV77">
        <v>51</v>
      </c>
      <c r="AW77">
        <v>91</v>
      </c>
      <c r="AX77">
        <v>0</v>
      </c>
      <c r="AY77">
        <v>598</v>
      </c>
      <c r="AZ77">
        <v>697</v>
      </c>
      <c r="BA77">
        <v>448</v>
      </c>
      <c r="BB77">
        <v>211</v>
      </c>
      <c r="BC77">
        <v>122</v>
      </c>
      <c r="BD77">
        <v>75</v>
      </c>
      <c r="BE77">
        <v>1</v>
      </c>
      <c r="BF77">
        <v>1324</v>
      </c>
      <c r="BG77">
        <v>23474.87</v>
      </c>
      <c r="BH77">
        <v>56</v>
      </c>
      <c r="BI77">
        <v>149</v>
      </c>
      <c r="BJ77" s="2">
        <v>46218</v>
      </c>
      <c r="BK77">
        <v>3</v>
      </c>
      <c r="BL77" s="3" t="str">
        <f>VLOOKUP(O77,DropDownList!$H$1:$I$7,2,FALSE)</f>
        <v>2022/23</v>
      </c>
      <c r="BM77" s="3" t="str">
        <f t="shared" si="1"/>
        <v>SC COURT</v>
      </c>
    </row>
    <row r="78" spans="1:65" x14ac:dyDescent="0.2">
      <c r="A78">
        <v>2026</v>
      </c>
      <c r="B78">
        <v>7</v>
      </c>
      <c r="C78" t="s">
        <v>162</v>
      </c>
      <c r="D78" t="s">
        <v>165</v>
      </c>
      <c r="E78" t="s">
        <v>10</v>
      </c>
      <c r="F78">
        <v>9701</v>
      </c>
      <c r="G78" t="s">
        <v>158</v>
      </c>
      <c r="H78" t="s">
        <v>164</v>
      </c>
      <c r="I78" t="s">
        <v>164</v>
      </c>
      <c r="J78" s="1">
        <v>46204</v>
      </c>
      <c r="K78" t="s">
        <v>143</v>
      </c>
      <c r="L78">
        <v>2</v>
      </c>
      <c r="M78" t="s">
        <v>445</v>
      </c>
      <c r="N78" t="s">
        <v>442</v>
      </c>
      <c r="O78" t="s">
        <v>156</v>
      </c>
      <c r="P78" t="s">
        <v>159</v>
      </c>
      <c r="Q78">
        <v>0</v>
      </c>
      <c r="R78">
        <v>28</v>
      </c>
      <c r="S78">
        <v>238691.24</v>
      </c>
      <c r="T78">
        <v>1199.28</v>
      </c>
      <c r="U78">
        <v>1</v>
      </c>
      <c r="V78">
        <v>0</v>
      </c>
      <c r="W78">
        <v>0</v>
      </c>
      <c r="X78">
        <v>0</v>
      </c>
      <c r="Y78">
        <v>0</v>
      </c>
      <c r="Z78">
        <v>0</v>
      </c>
      <c r="AA78">
        <v>237491.96</v>
      </c>
      <c r="AB78">
        <v>0</v>
      </c>
      <c r="AC78">
        <v>0</v>
      </c>
      <c r="AD78">
        <v>0</v>
      </c>
      <c r="AE78">
        <v>0</v>
      </c>
      <c r="AF78">
        <v>23</v>
      </c>
      <c r="AG78">
        <v>0</v>
      </c>
      <c r="AH78">
        <v>1</v>
      </c>
      <c r="AI78">
        <v>0</v>
      </c>
      <c r="AJ78">
        <v>0</v>
      </c>
      <c r="AK78">
        <v>0</v>
      </c>
      <c r="AL78">
        <v>0</v>
      </c>
      <c r="AM78">
        <v>0</v>
      </c>
      <c r="AN78">
        <v>0</v>
      </c>
      <c r="AO78">
        <v>5</v>
      </c>
      <c r="AP78">
        <v>15</v>
      </c>
      <c r="AQ78">
        <v>1</v>
      </c>
      <c r="AR78">
        <v>0</v>
      </c>
      <c r="AS78">
        <v>2</v>
      </c>
      <c r="AT78">
        <v>1</v>
      </c>
      <c r="AU78">
        <v>3</v>
      </c>
      <c r="AV78">
        <v>1</v>
      </c>
      <c r="AW78">
        <v>0</v>
      </c>
      <c r="AX78">
        <v>0</v>
      </c>
      <c r="AY78">
        <v>1</v>
      </c>
      <c r="AZ78">
        <v>1</v>
      </c>
      <c r="BA78">
        <v>1</v>
      </c>
      <c r="BB78">
        <v>0</v>
      </c>
      <c r="BC78">
        <v>0</v>
      </c>
      <c r="BD78">
        <v>1</v>
      </c>
      <c r="BE78">
        <v>0</v>
      </c>
      <c r="BF78">
        <v>1</v>
      </c>
      <c r="BG78">
        <v>0</v>
      </c>
      <c r="BH78">
        <v>4</v>
      </c>
      <c r="BI78">
        <v>1</v>
      </c>
      <c r="BJ78" s="2">
        <v>46218</v>
      </c>
      <c r="BK78">
        <v>0</v>
      </c>
      <c r="BL78" s="3" t="str">
        <f>VLOOKUP(O78,DropDownList!$H$1:$I$7,2,FALSE)</f>
        <v>2023/24</v>
      </c>
      <c r="BM78" s="3" t="str">
        <f t="shared" si="1"/>
        <v>CONF</v>
      </c>
    </row>
    <row r="79" spans="1:65" x14ac:dyDescent="0.2">
      <c r="A79">
        <v>2026</v>
      </c>
      <c r="B79">
        <v>7</v>
      </c>
      <c r="C79" t="s">
        <v>162</v>
      </c>
      <c r="D79" t="s">
        <v>165</v>
      </c>
      <c r="E79" t="s">
        <v>10</v>
      </c>
      <c r="F79">
        <v>9701</v>
      </c>
      <c r="G79" t="s">
        <v>158</v>
      </c>
      <c r="H79" t="s">
        <v>164</v>
      </c>
      <c r="I79" t="s">
        <v>164</v>
      </c>
      <c r="J79" s="1">
        <v>46204</v>
      </c>
      <c r="K79" t="s">
        <v>143</v>
      </c>
      <c r="L79">
        <v>2</v>
      </c>
      <c r="M79" t="s">
        <v>445</v>
      </c>
      <c r="N79" t="s">
        <v>442</v>
      </c>
      <c r="O79" t="s">
        <v>149</v>
      </c>
      <c r="P79" t="s">
        <v>159</v>
      </c>
      <c r="Q79">
        <v>729738.71</v>
      </c>
      <c r="R79">
        <v>22</v>
      </c>
      <c r="S79">
        <v>947687.18</v>
      </c>
      <c r="T79">
        <v>71682</v>
      </c>
      <c r="U79">
        <v>7</v>
      </c>
      <c r="V79">
        <v>2</v>
      </c>
      <c r="W79">
        <v>622045.71</v>
      </c>
      <c r="X79">
        <v>622045.71</v>
      </c>
      <c r="Y79">
        <v>0</v>
      </c>
      <c r="Z79">
        <v>0</v>
      </c>
      <c r="AA79">
        <v>146266.47</v>
      </c>
      <c r="AB79">
        <v>0</v>
      </c>
      <c r="AC79">
        <v>0</v>
      </c>
      <c r="AD79">
        <v>2</v>
      </c>
      <c r="AE79">
        <v>0</v>
      </c>
      <c r="AF79">
        <v>14</v>
      </c>
      <c r="AG79">
        <v>1</v>
      </c>
      <c r="AH79">
        <v>1</v>
      </c>
      <c r="AI79">
        <v>6</v>
      </c>
      <c r="AJ79">
        <v>0</v>
      </c>
      <c r="AK79">
        <v>0</v>
      </c>
      <c r="AL79">
        <v>0</v>
      </c>
      <c r="AM79">
        <v>0</v>
      </c>
      <c r="AN79">
        <v>0</v>
      </c>
      <c r="AO79">
        <v>5</v>
      </c>
      <c r="AP79">
        <v>9</v>
      </c>
      <c r="AQ79">
        <v>3</v>
      </c>
      <c r="AR79">
        <v>0</v>
      </c>
      <c r="AS79">
        <v>0</v>
      </c>
      <c r="AT79">
        <v>0</v>
      </c>
      <c r="AU79">
        <v>3</v>
      </c>
      <c r="AV79">
        <v>0</v>
      </c>
      <c r="AW79">
        <v>0</v>
      </c>
      <c r="AX79">
        <v>0</v>
      </c>
      <c r="AY79">
        <v>0</v>
      </c>
      <c r="AZ79">
        <v>0</v>
      </c>
      <c r="BA79">
        <v>0</v>
      </c>
      <c r="BB79">
        <v>0</v>
      </c>
      <c r="BC79">
        <v>0</v>
      </c>
      <c r="BD79">
        <v>0</v>
      </c>
      <c r="BE79">
        <v>0</v>
      </c>
      <c r="BF79">
        <v>0</v>
      </c>
      <c r="BG79">
        <v>729688.71</v>
      </c>
      <c r="BH79">
        <v>0</v>
      </c>
      <c r="BI79">
        <v>0</v>
      </c>
      <c r="BJ79" s="2">
        <v>46218</v>
      </c>
      <c r="BK79">
        <v>0</v>
      </c>
      <c r="BL79" s="3" t="str">
        <f>VLOOKUP(O79,DropDownList!$H$1:$I$7,2,FALSE)</f>
        <v>2025/26</v>
      </c>
      <c r="BM79" s="3" t="str">
        <f t="shared" si="1"/>
        <v>CONF</v>
      </c>
    </row>
    <row r="80" spans="1:65" x14ac:dyDescent="0.2">
      <c r="A80">
        <v>2026</v>
      </c>
      <c r="B80">
        <v>7</v>
      </c>
      <c r="C80" t="s">
        <v>162</v>
      </c>
      <c r="D80" t="s">
        <v>165</v>
      </c>
      <c r="E80" t="s">
        <v>10</v>
      </c>
      <c r="F80">
        <v>9701</v>
      </c>
      <c r="G80" t="s">
        <v>158</v>
      </c>
      <c r="H80" t="s">
        <v>164</v>
      </c>
      <c r="I80" t="s">
        <v>164</v>
      </c>
      <c r="J80" s="1">
        <v>46204</v>
      </c>
      <c r="K80" t="s">
        <v>143</v>
      </c>
      <c r="L80">
        <v>2</v>
      </c>
      <c r="M80" t="s">
        <v>445</v>
      </c>
      <c r="N80" t="s">
        <v>442</v>
      </c>
      <c r="O80" t="s">
        <v>149</v>
      </c>
      <c r="P80" t="s">
        <v>160</v>
      </c>
      <c r="Q80">
        <v>223497.57</v>
      </c>
      <c r="R80">
        <v>1035</v>
      </c>
      <c r="S80">
        <v>613881.21</v>
      </c>
      <c r="T80">
        <v>52189.3</v>
      </c>
      <c r="U80">
        <v>507</v>
      </c>
      <c r="V80">
        <v>315</v>
      </c>
      <c r="W80">
        <v>90478.58</v>
      </c>
      <c r="X80">
        <v>149851.62</v>
      </c>
      <c r="Y80">
        <v>0</v>
      </c>
      <c r="Z80">
        <v>0</v>
      </c>
      <c r="AA80">
        <v>338194.34</v>
      </c>
      <c r="AB80">
        <v>10868.28</v>
      </c>
      <c r="AC80">
        <v>305462.45</v>
      </c>
      <c r="AD80">
        <v>161</v>
      </c>
      <c r="AE80">
        <v>154</v>
      </c>
      <c r="AF80">
        <v>411</v>
      </c>
      <c r="AG80">
        <v>265</v>
      </c>
      <c r="AH80">
        <v>111</v>
      </c>
      <c r="AI80">
        <v>242</v>
      </c>
      <c r="AJ80">
        <v>0</v>
      </c>
      <c r="AK80">
        <v>0</v>
      </c>
      <c r="AL80">
        <v>0</v>
      </c>
      <c r="AM80">
        <v>0</v>
      </c>
      <c r="AN80">
        <v>0</v>
      </c>
      <c r="AO80">
        <v>674</v>
      </c>
      <c r="AP80">
        <v>1752</v>
      </c>
      <c r="AQ80">
        <v>580</v>
      </c>
      <c r="AR80">
        <v>1</v>
      </c>
      <c r="AS80">
        <v>168</v>
      </c>
      <c r="AT80">
        <v>138</v>
      </c>
      <c r="AU80">
        <v>17</v>
      </c>
      <c r="AV80">
        <v>8</v>
      </c>
      <c r="AW80">
        <v>113</v>
      </c>
      <c r="AX80">
        <v>0</v>
      </c>
      <c r="AY80">
        <v>159</v>
      </c>
      <c r="AZ80">
        <v>205</v>
      </c>
      <c r="BA80">
        <v>42</v>
      </c>
      <c r="BB80">
        <v>47</v>
      </c>
      <c r="BC80">
        <v>9</v>
      </c>
      <c r="BD80">
        <v>11</v>
      </c>
      <c r="BE80">
        <v>1</v>
      </c>
      <c r="BF80">
        <v>906</v>
      </c>
      <c r="BG80">
        <v>110110</v>
      </c>
      <c r="BH80">
        <v>6</v>
      </c>
      <c r="BI80">
        <v>485</v>
      </c>
      <c r="BJ80" s="2">
        <v>46218</v>
      </c>
      <c r="BK80">
        <v>0</v>
      </c>
      <c r="BL80" s="3" t="str">
        <f>VLOOKUP(O80,DropDownList!$H$1:$I$7,2,FALSE)</f>
        <v>2025/26</v>
      </c>
      <c r="BM80" s="3" t="str">
        <f t="shared" si="1"/>
        <v>SC COURT</v>
      </c>
    </row>
    <row r="81" spans="1:65" x14ac:dyDescent="0.2">
      <c r="A81">
        <v>2026</v>
      </c>
      <c r="B81">
        <v>7</v>
      </c>
      <c r="C81" t="s">
        <v>162</v>
      </c>
      <c r="D81" t="s">
        <v>165</v>
      </c>
      <c r="E81" t="s">
        <v>10</v>
      </c>
      <c r="F81">
        <v>9701</v>
      </c>
      <c r="G81" t="s">
        <v>158</v>
      </c>
      <c r="H81" t="s">
        <v>164</v>
      </c>
      <c r="I81" t="s">
        <v>164</v>
      </c>
      <c r="J81" s="1">
        <v>46204</v>
      </c>
      <c r="K81" t="s">
        <v>143</v>
      </c>
      <c r="L81">
        <v>2</v>
      </c>
      <c r="M81" t="s">
        <v>445</v>
      </c>
      <c r="N81" t="s">
        <v>442</v>
      </c>
      <c r="O81" t="s">
        <v>156</v>
      </c>
      <c r="P81" t="s">
        <v>160</v>
      </c>
      <c r="Q81">
        <v>88715.89</v>
      </c>
      <c r="R81">
        <v>1254</v>
      </c>
      <c r="S81">
        <v>679170.48</v>
      </c>
      <c r="T81">
        <v>55759.58</v>
      </c>
      <c r="U81">
        <v>230</v>
      </c>
      <c r="V81">
        <v>149</v>
      </c>
      <c r="W81">
        <v>57131.75</v>
      </c>
      <c r="X81">
        <v>62916.35</v>
      </c>
      <c r="Y81">
        <v>0</v>
      </c>
      <c r="Z81">
        <v>0</v>
      </c>
      <c r="AA81">
        <v>534695.01</v>
      </c>
      <c r="AB81">
        <v>31305.37</v>
      </c>
      <c r="AC81">
        <v>477856.56</v>
      </c>
      <c r="AD81">
        <v>55</v>
      </c>
      <c r="AE81">
        <v>94</v>
      </c>
      <c r="AF81">
        <v>849</v>
      </c>
      <c r="AG81">
        <v>152</v>
      </c>
      <c r="AH81">
        <v>148</v>
      </c>
      <c r="AI81">
        <v>78</v>
      </c>
      <c r="AJ81">
        <v>0</v>
      </c>
      <c r="AK81">
        <v>0</v>
      </c>
      <c r="AL81">
        <v>0</v>
      </c>
      <c r="AM81">
        <v>0</v>
      </c>
      <c r="AN81">
        <v>0</v>
      </c>
      <c r="AO81">
        <v>831</v>
      </c>
      <c r="AP81">
        <v>3726</v>
      </c>
      <c r="AQ81">
        <v>759</v>
      </c>
      <c r="AR81">
        <v>1</v>
      </c>
      <c r="AS81">
        <v>432</v>
      </c>
      <c r="AT81">
        <v>458</v>
      </c>
      <c r="AU81">
        <v>95</v>
      </c>
      <c r="AV81">
        <v>48</v>
      </c>
      <c r="AW81">
        <v>114</v>
      </c>
      <c r="AX81">
        <v>0</v>
      </c>
      <c r="AY81">
        <v>366</v>
      </c>
      <c r="AZ81">
        <v>516</v>
      </c>
      <c r="BA81">
        <v>333</v>
      </c>
      <c r="BB81">
        <v>165</v>
      </c>
      <c r="BC81">
        <v>104</v>
      </c>
      <c r="BD81">
        <v>23</v>
      </c>
      <c r="BE81">
        <v>0</v>
      </c>
      <c r="BF81">
        <v>1119</v>
      </c>
      <c r="BG81">
        <v>30081</v>
      </c>
      <c r="BH81">
        <v>27</v>
      </c>
      <c r="BI81">
        <v>220</v>
      </c>
      <c r="BJ81" s="2">
        <v>46218</v>
      </c>
      <c r="BK81">
        <v>0</v>
      </c>
      <c r="BL81" s="3" t="str">
        <f>VLOOKUP(O81,DropDownList!$H$1:$I$7,2,FALSE)</f>
        <v>2023/24</v>
      </c>
      <c r="BM81" s="3" t="str">
        <f t="shared" si="1"/>
        <v>SC COURT</v>
      </c>
    </row>
    <row r="82" spans="1:65" x14ac:dyDescent="0.2">
      <c r="A82">
        <v>2026</v>
      </c>
      <c r="B82">
        <v>7</v>
      </c>
      <c r="C82" t="s">
        <v>162</v>
      </c>
      <c r="D82" t="s">
        <v>165</v>
      </c>
      <c r="E82" t="s">
        <v>10</v>
      </c>
      <c r="F82">
        <v>9701</v>
      </c>
      <c r="G82" t="s">
        <v>158</v>
      </c>
      <c r="H82" t="s">
        <v>164</v>
      </c>
      <c r="I82" t="s">
        <v>164</v>
      </c>
      <c r="J82" s="1">
        <v>46204</v>
      </c>
      <c r="K82" t="s">
        <v>143</v>
      </c>
      <c r="L82">
        <v>2</v>
      </c>
      <c r="M82" t="s">
        <v>445</v>
      </c>
      <c r="N82" t="s">
        <v>442</v>
      </c>
      <c r="O82" t="s">
        <v>156</v>
      </c>
      <c r="P82" t="s">
        <v>161</v>
      </c>
      <c r="Q82">
        <v>1568.57</v>
      </c>
      <c r="R82">
        <v>1189</v>
      </c>
      <c r="S82">
        <v>39410</v>
      </c>
      <c r="T82">
        <v>2290</v>
      </c>
      <c r="U82">
        <v>217</v>
      </c>
      <c r="V82">
        <v>57</v>
      </c>
      <c r="W82">
        <v>1158.6600000000001</v>
      </c>
      <c r="X82">
        <v>1148.6600000000001</v>
      </c>
      <c r="Y82">
        <v>0</v>
      </c>
      <c r="Z82">
        <v>0</v>
      </c>
      <c r="AA82">
        <v>35551.43</v>
      </c>
      <c r="AB82">
        <v>0</v>
      </c>
      <c r="AC82">
        <v>0</v>
      </c>
      <c r="AD82">
        <v>54</v>
      </c>
      <c r="AE82">
        <v>3</v>
      </c>
      <c r="AF82">
        <v>982</v>
      </c>
      <c r="AG82">
        <v>7</v>
      </c>
      <c r="AH82">
        <v>124</v>
      </c>
      <c r="AI82">
        <v>76</v>
      </c>
      <c r="AJ82">
        <v>0</v>
      </c>
      <c r="AK82">
        <v>0</v>
      </c>
      <c r="AL82">
        <v>0</v>
      </c>
      <c r="AM82">
        <v>0</v>
      </c>
      <c r="AN82">
        <v>0</v>
      </c>
      <c r="AO82">
        <v>782</v>
      </c>
      <c r="AP82">
        <v>3648</v>
      </c>
      <c r="AQ82">
        <v>741</v>
      </c>
      <c r="AR82">
        <v>1</v>
      </c>
      <c r="AS82">
        <v>417</v>
      </c>
      <c r="AT82">
        <v>461</v>
      </c>
      <c r="AU82">
        <v>93</v>
      </c>
      <c r="AV82">
        <v>46</v>
      </c>
      <c r="AW82">
        <v>91</v>
      </c>
      <c r="AX82">
        <v>0</v>
      </c>
      <c r="AY82">
        <v>356</v>
      </c>
      <c r="AZ82">
        <v>510</v>
      </c>
      <c r="BA82">
        <v>329</v>
      </c>
      <c r="BB82">
        <v>165</v>
      </c>
      <c r="BC82">
        <v>103</v>
      </c>
      <c r="BD82">
        <v>23</v>
      </c>
      <c r="BE82">
        <v>0</v>
      </c>
      <c r="BF82">
        <v>1080</v>
      </c>
      <c r="BG82">
        <v>1530</v>
      </c>
      <c r="BH82">
        <v>0</v>
      </c>
      <c r="BI82">
        <v>207</v>
      </c>
      <c r="BJ82" s="2">
        <v>46218</v>
      </c>
      <c r="BK82">
        <v>0</v>
      </c>
      <c r="BL82" s="3" t="str">
        <f>VLOOKUP(O82,DropDownList!$H$1:$I$7,2,FALSE)</f>
        <v>2023/24</v>
      </c>
      <c r="BM82" s="3" t="str">
        <f t="shared" si="1"/>
        <v>VSUR</v>
      </c>
    </row>
    <row r="83" spans="1:65" x14ac:dyDescent="0.2">
      <c r="A83">
        <v>2026</v>
      </c>
      <c r="B83">
        <v>7</v>
      </c>
      <c r="C83" t="s">
        <v>162</v>
      </c>
      <c r="D83" t="s">
        <v>165</v>
      </c>
      <c r="E83" t="s">
        <v>10</v>
      </c>
      <c r="F83">
        <v>9701</v>
      </c>
      <c r="G83" t="s">
        <v>158</v>
      </c>
      <c r="H83" t="s">
        <v>164</v>
      </c>
      <c r="I83" t="s">
        <v>164</v>
      </c>
      <c r="J83" s="1">
        <v>46204</v>
      </c>
      <c r="K83" t="s">
        <v>143</v>
      </c>
      <c r="L83">
        <v>2</v>
      </c>
      <c r="M83" t="s">
        <v>445</v>
      </c>
      <c r="N83" t="s">
        <v>442</v>
      </c>
      <c r="O83" t="s">
        <v>149</v>
      </c>
      <c r="P83" t="s">
        <v>161</v>
      </c>
      <c r="Q83">
        <v>5647.64</v>
      </c>
      <c r="R83">
        <v>976</v>
      </c>
      <c r="S83">
        <v>57716.25</v>
      </c>
      <c r="T83">
        <v>1885</v>
      </c>
      <c r="U83">
        <v>493</v>
      </c>
      <c r="V83">
        <v>163</v>
      </c>
      <c r="W83">
        <v>4155</v>
      </c>
      <c r="X83">
        <v>4155</v>
      </c>
      <c r="Y83">
        <v>0</v>
      </c>
      <c r="Z83">
        <v>0</v>
      </c>
      <c r="AA83">
        <v>50183.61</v>
      </c>
      <c r="AB83">
        <v>0</v>
      </c>
      <c r="AC83">
        <v>0</v>
      </c>
      <c r="AD83">
        <v>160</v>
      </c>
      <c r="AE83">
        <v>3</v>
      </c>
      <c r="AF83">
        <v>647</v>
      </c>
      <c r="AG83">
        <v>7</v>
      </c>
      <c r="AH83">
        <v>79</v>
      </c>
      <c r="AI83">
        <v>243</v>
      </c>
      <c r="AJ83">
        <v>0</v>
      </c>
      <c r="AK83">
        <v>0</v>
      </c>
      <c r="AL83">
        <v>0</v>
      </c>
      <c r="AM83">
        <v>0</v>
      </c>
      <c r="AN83">
        <v>0</v>
      </c>
      <c r="AO83">
        <v>631</v>
      </c>
      <c r="AP83">
        <v>1705</v>
      </c>
      <c r="AQ83">
        <v>574</v>
      </c>
      <c r="AR83">
        <v>1</v>
      </c>
      <c r="AS83">
        <v>165</v>
      </c>
      <c r="AT83">
        <v>137</v>
      </c>
      <c r="AU83">
        <v>17</v>
      </c>
      <c r="AV83">
        <v>8</v>
      </c>
      <c r="AW83">
        <v>85</v>
      </c>
      <c r="AX83">
        <v>0</v>
      </c>
      <c r="AY83">
        <v>158</v>
      </c>
      <c r="AZ83">
        <v>205</v>
      </c>
      <c r="BA83">
        <v>40</v>
      </c>
      <c r="BB83">
        <v>47</v>
      </c>
      <c r="BC83">
        <v>9</v>
      </c>
      <c r="BD83">
        <v>10</v>
      </c>
      <c r="BE83">
        <v>1</v>
      </c>
      <c r="BF83">
        <v>880</v>
      </c>
      <c r="BG83">
        <v>5530</v>
      </c>
      <c r="BH83">
        <v>0</v>
      </c>
      <c r="BI83">
        <v>474</v>
      </c>
      <c r="BJ83" s="2">
        <v>46218</v>
      </c>
      <c r="BK83">
        <v>0</v>
      </c>
      <c r="BL83" s="3" t="str">
        <f>VLOOKUP(O83,DropDownList!$H$1:$I$7,2,FALSE)</f>
        <v>2025/26</v>
      </c>
      <c r="BM83" s="3" t="str">
        <f t="shared" si="1"/>
        <v>VSUR</v>
      </c>
    </row>
    <row r="84" spans="1:65" x14ac:dyDescent="0.2">
      <c r="A84">
        <v>2026</v>
      </c>
      <c r="B84">
        <v>7</v>
      </c>
      <c r="C84" t="s">
        <v>162</v>
      </c>
      <c r="D84" t="s">
        <v>165</v>
      </c>
      <c r="E84" t="s">
        <v>10</v>
      </c>
      <c r="F84">
        <v>9701</v>
      </c>
      <c r="G84" t="s">
        <v>158</v>
      </c>
      <c r="H84" t="s">
        <v>164</v>
      </c>
      <c r="I84" t="s">
        <v>164</v>
      </c>
      <c r="J84" s="1">
        <v>46204</v>
      </c>
      <c r="K84" t="s">
        <v>143</v>
      </c>
      <c r="L84">
        <v>2</v>
      </c>
      <c r="M84" t="s">
        <v>445</v>
      </c>
      <c r="N84" t="s">
        <v>442</v>
      </c>
      <c r="O84" t="s">
        <v>155</v>
      </c>
      <c r="P84" t="s">
        <v>161</v>
      </c>
      <c r="Q84">
        <v>1233.45</v>
      </c>
      <c r="R84">
        <v>1340</v>
      </c>
      <c r="S84">
        <v>32770</v>
      </c>
      <c r="T84">
        <v>2493.1999999999998</v>
      </c>
      <c r="U84">
        <v>150</v>
      </c>
      <c r="V84">
        <v>41</v>
      </c>
      <c r="W84">
        <v>783.12</v>
      </c>
      <c r="X84">
        <v>783.12</v>
      </c>
      <c r="Y84">
        <v>0</v>
      </c>
      <c r="Z84">
        <v>0</v>
      </c>
      <c r="AA84">
        <v>29043.35</v>
      </c>
      <c r="AB84">
        <v>0</v>
      </c>
      <c r="AC84">
        <v>0</v>
      </c>
      <c r="AD84">
        <v>38</v>
      </c>
      <c r="AE84">
        <v>3</v>
      </c>
      <c r="AF84">
        <v>1138</v>
      </c>
      <c r="AG84">
        <v>4</v>
      </c>
      <c r="AH84">
        <v>133</v>
      </c>
      <c r="AI84">
        <v>62</v>
      </c>
      <c r="AJ84">
        <v>0</v>
      </c>
      <c r="AK84">
        <v>0</v>
      </c>
      <c r="AL84">
        <v>0</v>
      </c>
      <c r="AM84">
        <v>0</v>
      </c>
      <c r="AN84">
        <v>0</v>
      </c>
      <c r="AO84">
        <v>946</v>
      </c>
      <c r="AP84">
        <v>4353</v>
      </c>
      <c r="AQ84">
        <v>886</v>
      </c>
      <c r="AR84">
        <v>1</v>
      </c>
      <c r="AS84">
        <v>555</v>
      </c>
      <c r="AT84">
        <v>367</v>
      </c>
      <c r="AU84">
        <v>104</v>
      </c>
      <c r="AV84">
        <v>47</v>
      </c>
      <c r="AW84">
        <v>75</v>
      </c>
      <c r="AX84">
        <v>0</v>
      </c>
      <c r="AY84">
        <v>554</v>
      </c>
      <c r="AZ84">
        <v>651</v>
      </c>
      <c r="BA84">
        <v>419</v>
      </c>
      <c r="BB84">
        <v>201</v>
      </c>
      <c r="BC84">
        <v>115</v>
      </c>
      <c r="BD84">
        <v>71</v>
      </c>
      <c r="BE84">
        <v>1</v>
      </c>
      <c r="BF84">
        <v>1251</v>
      </c>
      <c r="BG84">
        <v>1220</v>
      </c>
      <c r="BH84">
        <v>3</v>
      </c>
      <c r="BI84">
        <v>140</v>
      </c>
      <c r="BJ84" s="2">
        <v>46218</v>
      </c>
      <c r="BK84">
        <v>3</v>
      </c>
      <c r="BL84" s="3" t="str">
        <f>VLOOKUP(O84,DropDownList!$H$1:$I$7,2,FALSE)</f>
        <v>2022/23</v>
      </c>
      <c r="BM84" s="3" t="str">
        <f t="shared" si="1"/>
        <v>VSUR</v>
      </c>
    </row>
    <row r="85" spans="1:65" x14ac:dyDescent="0.2">
      <c r="A85">
        <v>2026</v>
      </c>
      <c r="B85">
        <v>7</v>
      </c>
      <c r="C85" t="s">
        <v>162</v>
      </c>
      <c r="D85" t="s">
        <v>166</v>
      </c>
      <c r="E85" t="s">
        <v>11</v>
      </c>
      <c r="F85">
        <v>9252</v>
      </c>
      <c r="G85" t="s">
        <v>141</v>
      </c>
      <c r="H85" t="s">
        <v>164</v>
      </c>
      <c r="I85" t="s">
        <v>164</v>
      </c>
      <c r="J85" s="1">
        <v>46204</v>
      </c>
      <c r="K85" t="s">
        <v>143</v>
      </c>
      <c r="L85">
        <v>2</v>
      </c>
      <c r="M85" t="s">
        <v>445</v>
      </c>
      <c r="N85" t="s">
        <v>442</v>
      </c>
      <c r="O85" t="s">
        <v>156</v>
      </c>
      <c r="P85" t="s">
        <v>154</v>
      </c>
      <c r="Q85">
        <v>2021.89</v>
      </c>
      <c r="R85">
        <v>42</v>
      </c>
      <c r="S85">
        <v>9820</v>
      </c>
      <c r="T85">
        <v>784.68</v>
      </c>
      <c r="U85">
        <v>7</v>
      </c>
      <c r="V85">
        <v>6</v>
      </c>
      <c r="W85">
        <v>1415</v>
      </c>
      <c r="X85">
        <v>1951.89</v>
      </c>
      <c r="Y85">
        <v>0</v>
      </c>
      <c r="Z85">
        <v>0</v>
      </c>
      <c r="AA85">
        <v>7013.43</v>
      </c>
      <c r="AB85">
        <v>0</v>
      </c>
      <c r="AC85">
        <v>6543.43</v>
      </c>
      <c r="AD85">
        <v>5</v>
      </c>
      <c r="AE85">
        <v>1</v>
      </c>
      <c r="AF85">
        <v>32</v>
      </c>
      <c r="AG85">
        <v>2</v>
      </c>
      <c r="AH85">
        <v>2</v>
      </c>
      <c r="AI85">
        <v>5</v>
      </c>
      <c r="AJ85">
        <v>0</v>
      </c>
      <c r="AK85">
        <v>0</v>
      </c>
      <c r="AL85">
        <v>0</v>
      </c>
      <c r="AM85">
        <v>0</v>
      </c>
      <c r="AN85">
        <v>0</v>
      </c>
      <c r="AO85">
        <v>23</v>
      </c>
      <c r="AP85">
        <v>148</v>
      </c>
      <c r="AQ85">
        <v>25</v>
      </c>
      <c r="AR85">
        <v>0</v>
      </c>
      <c r="AS85">
        <v>18</v>
      </c>
      <c r="AT85">
        <v>5</v>
      </c>
      <c r="AU85">
        <v>10</v>
      </c>
      <c r="AV85">
        <v>2</v>
      </c>
      <c r="AW85">
        <v>1</v>
      </c>
      <c r="AX85">
        <v>0</v>
      </c>
      <c r="AY85">
        <v>11</v>
      </c>
      <c r="AZ85">
        <v>24</v>
      </c>
      <c r="BA85">
        <v>20</v>
      </c>
      <c r="BB85">
        <v>10</v>
      </c>
      <c r="BC85">
        <v>5</v>
      </c>
      <c r="BD85">
        <v>4</v>
      </c>
      <c r="BE85">
        <v>0</v>
      </c>
      <c r="BF85">
        <v>41</v>
      </c>
      <c r="BG85">
        <v>1535</v>
      </c>
      <c r="BH85">
        <v>1</v>
      </c>
      <c r="BI85">
        <v>7</v>
      </c>
      <c r="BJ85" s="2">
        <v>46218</v>
      </c>
      <c r="BK85">
        <v>0</v>
      </c>
      <c r="BL85" s="3" t="str">
        <f>VLOOKUP(O85,DropDownList!$H$1:$I$7,2,FALSE)</f>
        <v>2023/24</v>
      </c>
      <c r="BM85" s="3" t="str">
        <f t="shared" si="1"/>
        <v>JP COURT</v>
      </c>
    </row>
    <row r="86" spans="1:65" x14ac:dyDescent="0.2">
      <c r="A86">
        <v>2026</v>
      </c>
      <c r="B86">
        <v>7</v>
      </c>
      <c r="C86" t="s">
        <v>162</v>
      </c>
      <c r="D86" t="s">
        <v>166</v>
      </c>
      <c r="E86" t="s">
        <v>11</v>
      </c>
      <c r="F86">
        <v>9252</v>
      </c>
      <c r="G86" t="s">
        <v>141</v>
      </c>
      <c r="H86" t="s">
        <v>164</v>
      </c>
      <c r="I86" t="s">
        <v>164</v>
      </c>
      <c r="J86" s="1">
        <v>46204</v>
      </c>
      <c r="K86" t="s">
        <v>143</v>
      </c>
      <c r="L86">
        <v>2</v>
      </c>
      <c r="M86" t="s">
        <v>445</v>
      </c>
      <c r="N86" t="s">
        <v>442</v>
      </c>
      <c r="O86" t="s">
        <v>147</v>
      </c>
      <c r="P86" t="s">
        <v>146</v>
      </c>
      <c r="Q86">
        <v>150</v>
      </c>
      <c r="R86">
        <v>44</v>
      </c>
      <c r="S86">
        <v>620</v>
      </c>
      <c r="T86">
        <v>0</v>
      </c>
      <c r="U86">
        <v>20</v>
      </c>
      <c r="V86">
        <v>4</v>
      </c>
      <c r="W86">
        <v>70</v>
      </c>
      <c r="X86">
        <v>70</v>
      </c>
      <c r="Y86">
        <v>0</v>
      </c>
      <c r="Z86">
        <v>0</v>
      </c>
      <c r="AA86">
        <v>470</v>
      </c>
      <c r="AB86">
        <v>0</v>
      </c>
      <c r="AC86">
        <v>0</v>
      </c>
      <c r="AD86">
        <v>4</v>
      </c>
      <c r="AE86">
        <v>0</v>
      </c>
      <c r="AF86">
        <v>35</v>
      </c>
      <c r="AG86">
        <v>0</v>
      </c>
      <c r="AH86">
        <v>0</v>
      </c>
      <c r="AI86">
        <v>9</v>
      </c>
      <c r="AJ86">
        <v>0</v>
      </c>
      <c r="AK86">
        <v>0</v>
      </c>
      <c r="AL86">
        <v>0</v>
      </c>
      <c r="AM86">
        <v>0</v>
      </c>
      <c r="AN86">
        <v>0</v>
      </c>
      <c r="AO86">
        <v>32</v>
      </c>
      <c r="AP86">
        <v>191</v>
      </c>
      <c r="AQ86">
        <v>31</v>
      </c>
      <c r="AR86">
        <v>0</v>
      </c>
      <c r="AS86">
        <v>16</v>
      </c>
      <c r="AT86">
        <v>13</v>
      </c>
      <c r="AU86">
        <v>14</v>
      </c>
      <c r="AV86">
        <v>4</v>
      </c>
      <c r="AW86">
        <v>0</v>
      </c>
      <c r="AX86">
        <v>0</v>
      </c>
      <c r="AY86">
        <v>21</v>
      </c>
      <c r="AZ86">
        <v>36</v>
      </c>
      <c r="BA86">
        <v>24</v>
      </c>
      <c r="BB86">
        <v>6</v>
      </c>
      <c r="BC86">
        <v>3</v>
      </c>
      <c r="BD86">
        <v>0</v>
      </c>
      <c r="BE86">
        <v>0</v>
      </c>
      <c r="BF86">
        <v>44</v>
      </c>
      <c r="BG86">
        <v>150</v>
      </c>
      <c r="BH86">
        <v>0</v>
      </c>
      <c r="BI86">
        <v>20</v>
      </c>
      <c r="BJ86" s="2">
        <v>46218</v>
      </c>
      <c r="BK86">
        <v>0</v>
      </c>
      <c r="BL86" s="3" t="str">
        <f>VLOOKUP(O86,DropDownList!$H$1:$I$7,2,FALSE)</f>
        <v>2024/25</v>
      </c>
      <c r="BM86" s="3" t="str">
        <f t="shared" si="1"/>
        <v>VSUR</v>
      </c>
    </row>
    <row r="87" spans="1:65" x14ac:dyDescent="0.2">
      <c r="A87">
        <v>2026</v>
      </c>
      <c r="B87">
        <v>7</v>
      </c>
      <c r="C87" t="s">
        <v>162</v>
      </c>
      <c r="D87" t="s">
        <v>166</v>
      </c>
      <c r="E87" t="s">
        <v>11</v>
      </c>
      <c r="F87">
        <v>9252</v>
      </c>
      <c r="G87" t="s">
        <v>141</v>
      </c>
      <c r="H87" t="s">
        <v>164</v>
      </c>
      <c r="I87" t="s">
        <v>164</v>
      </c>
      <c r="J87" s="1">
        <v>46204</v>
      </c>
      <c r="K87" t="s">
        <v>143</v>
      </c>
      <c r="L87">
        <v>2</v>
      </c>
      <c r="M87" t="s">
        <v>445</v>
      </c>
      <c r="N87" t="s">
        <v>442</v>
      </c>
      <c r="O87" t="s">
        <v>156</v>
      </c>
      <c r="P87" t="s">
        <v>146</v>
      </c>
      <c r="Q87">
        <v>90</v>
      </c>
      <c r="R87">
        <v>40</v>
      </c>
      <c r="S87">
        <v>580</v>
      </c>
      <c r="T87">
        <v>20</v>
      </c>
      <c r="U87">
        <v>7</v>
      </c>
      <c r="V87">
        <v>5</v>
      </c>
      <c r="W87">
        <v>90</v>
      </c>
      <c r="X87">
        <v>90</v>
      </c>
      <c r="Y87">
        <v>0</v>
      </c>
      <c r="Z87">
        <v>0</v>
      </c>
      <c r="AA87">
        <v>470</v>
      </c>
      <c r="AB87">
        <v>0</v>
      </c>
      <c r="AC87">
        <v>0</v>
      </c>
      <c r="AD87">
        <v>5</v>
      </c>
      <c r="AE87">
        <v>0</v>
      </c>
      <c r="AF87">
        <v>34</v>
      </c>
      <c r="AG87">
        <v>0</v>
      </c>
      <c r="AH87">
        <v>1</v>
      </c>
      <c r="AI87">
        <v>5</v>
      </c>
      <c r="AJ87">
        <v>0</v>
      </c>
      <c r="AK87">
        <v>0</v>
      </c>
      <c r="AL87">
        <v>0</v>
      </c>
      <c r="AM87">
        <v>0</v>
      </c>
      <c r="AN87">
        <v>0</v>
      </c>
      <c r="AO87">
        <v>21</v>
      </c>
      <c r="AP87">
        <v>146</v>
      </c>
      <c r="AQ87">
        <v>24</v>
      </c>
      <c r="AR87">
        <v>0</v>
      </c>
      <c r="AS87">
        <v>18</v>
      </c>
      <c r="AT87">
        <v>5</v>
      </c>
      <c r="AU87">
        <v>10</v>
      </c>
      <c r="AV87">
        <v>2</v>
      </c>
      <c r="AW87">
        <v>0</v>
      </c>
      <c r="AX87">
        <v>0</v>
      </c>
      <c r="AY87">
        <v>11</v>
      </c>
      <c r="AZ87">
        <v>24</v>
      </c>
      <c r="BA87">
        <v>20</v>
      </c>
      <c r="BB87">
        <v>10</v>
      </c>
      <c r="BC87">
        <v>5</v>
      </c>
      <c r="BD87">
        <v>4</v>
      </c>
      <c r="BE87">
        <v>0</v>
      </c>
      <c r="BF87">
        <v>40</v>
      </c>
      <c r="BG87">
        <v>90</v>
      </c>
      <c r="BH87">
        <v>0</v>
      </c>
      <c r="BI87">
        <v>7</v>
      </c>
      <c r="BJ87" s="2">
        <v>46218</v>
      </c>
      <c r="BK87">
        <v>0</v>
      </c>
      <c r="BL87" s="3" t="str">
        <f>VLOOKUP(O87,DropDownList!$H$1:$I$7,2,FALSE)</f>
        <v>2023/24</v>
      </c>
      <c r="BM87" s="3" t="str">
        <f t="shared" si="1"/>
        <v>VSUR</v>
      </c>
    </row>
    <row r="88" spans="1:65" x14ac:dyDescent="0.2">
      <c r="A88">
        <v>2026</v>
      </c>
      <c r="B88">
        <v>7</v>
      </c>
      <c r="C88" t="s">
        <v>162</v>
      </c>
      <c r="D88" t="s">
        <v>166</v>
      </c>
      <c r="E88" t="s">
        <v>11</v>
      </c>
      <c r="F88">
        <v>9252</v>
      </c>
      <c r="G88" t="s">
        <v>141</v>
      </c>
      <c r="H88" t="s">
        <v>164</v>
      </c>
      <c r="I88" t="s">
        <v>164</v>
      </c>
      <c r="J88" s="1">
        <v>46204</v>
      </c>
      <c r="K88" t="s">
        <v>143</v>
      </c>
      <c r="L88">
        <v>2</v>
      </c>
      <c r="M88" t="s">
        <v>445</v>
      </c>
      <c r="N88" t="s">
        <v>442</v>
      </c>
      <c r="O88" t="s">
        <v>155</v>
      </c>
      <c r="P88" t="s">
        <v>150</v>
      </c>
      <c r="Q88">
        <v>1093.49</v>
      </c>
      <c r="R88">
        <v>63</v>
      </c>
      <c r="S88">
        <v>9169.86</v>
      </c>
      <c r="T88">
        <v>965.66</v>
      </c>
      <c r="U88">
        <v>8</v>
      </c>
      <c r="V88">
        <v>7</v>
      </c>
      <c r="W88">
        <v>941.49</v>
      </c>
      <c r="X88">
        <v>1018.49</v>
      </c>
      <c r="Y88">
        <v>55</v>
      </c>
      <c r="Z88">
        <v>8204.2000000000007</v>
      </c>
      <c r="AA88">
        <v>7110.71</v>
      </c>
      <c r="AB88">
        <v>2669.84</v>
      </c>
      <c r="AC88">
        <v>4440.87</v>
      </c>
      <c r="AD88">
        <v>4</v>
      </c>
      <c r="AE88">
        <v>3</v>
      </c>
      <c r="AF88">
        <v>46</v>
      </c>
      <c r="AG88">
        <v>3</v>
      </c>
      <c r="AH88">
        <v>8</v>
      </c>
      <c r="AI88">
        <v>5</v>
      </c>
      <c r="AJ88">
        <v>12</v>
      </c>
      <c r="AK88">
        <v>6</v>
      </c>
      <c r="AL88">
        <v>3</v>
      </c>
      <c r="AM88">
        <v>3</v>
      </c>
      <c r="AN88">
        <v>0</v>
      </c>
      <c r="AO88">
        <v>41</v>
      </c>
      <c r="AP88">
        <v>302</v>
      </c>
      <c r="AQ88">
        <v>47</v>
      </c>
      <c r="AR88">
        <v>0</v>
      </c>
      <c r="AS88">
        <v>38</v>
      </c>
      <c r="AT88">
        <v>31</v>
      </c>
      <c r="AU88">
        <v>5</v>
      </c>
      <c r="AV88">
        <v>1</v>
      </c>
      <c r="AW88">
        <v>0</v>
      </c>
      <c r="AX88">
        <v>0</v>
      </c>
      <c r="AY88">
        <v>32</v>
      </c>
      <c r="AZ88">
        <v>67</v>
      </c>
      <c r="BA88">
        <v>52</v>
      </c>
      <c r="BB88">
        <v>9</v>
      </c>
      <c r="BC88">
        <v>3</v>
      </c>
      <c r="BD88">
        <v>1</v>
      </c>
      <c r="BE88">
        <v>0</v>
      </c>
      <c r="BF88">
        <v>41</v>
      </c>
      <c r="BG88">
        <v>920.02</v>
      </c>
      <c r="BH88">
        <v>1</v>
      </c>
      <c r="BI88">
        <v>8</v>
      </c>
      <c r="BJ88" s="2">
        <v>46218</v>
      </c>
      <c r="BK88">
        <v>0</v>
      </c>
      <c r="BL88" s="3" t="str">
        <f>VLOOKUP(O88,DropDownList!$H$1:$I$7,2,FALSE)</f>
        <v>2022/23</v>
      </c>
      <c r="BM88" s="3" t="str">
        <f t="shared" si="1"/>
        <v>FISCAL FINES</v>
      </c>
    </row>
    <row r="89" spans="1:65" x14ac:dyDescent="0.2">
      <c r="A89">
        <v>2026</v>
      </c>
      <c r="B89">
        <v>7</v>
      </c>
      <c r="C89" t="s">
        <v>162</v>
      </c>
      <c r="D89" t="s">
        <v>166</v>
      </c>
      <c r="E89" t="s">
        <v>11</v>
      </c>
      <c r="F89">
        <v>9252</v>
      </c>
      <c r="G89" t="s">
        <v>141</v>
      </c>
      <c r="H89" t="s">
        <v>164</v>
      </c>
      <c r="I89" t="s">
        <v>164</v>
      </c>
      <c r="J89" s="1">
        <v>46204</v>
      </c>
      <c r="K89" t="s">
        <v>143</v>
      </c>
      <c r="L89">
        <v>2</v>
      </c>
      <c r="M89" t="s">
        <v>445</v>
      </c>
      <c r="N89" t="s">
        <v>442</v>
      </c>
      <c r="O89" t="s">
        <v>156</v>
      </c>
      <c r="P89" t="s">
        <v>150</v>
      </c>
      <c r="Q89">
        <v>960.4</v>
      </c>
      <c r="R89">
        <v>53</v>
      </c>
      <c r="S89">
        <v>7339.63</v>
      </c>
      <c r="T89">
        <v>617.70000000000005</v>
      </c>
      <c r="U89">
        <v>5</v>
      </c>
      <c r="V89">
        <v>1</v>
      </c>
      <c r="W89">
        <v>99.77</v>
      </c>
      <c r="X89">
        <v>99.77</v>
      </c>
      <c r="Y89">
        <v>49</v>
      </c>
      <c r="Z89">
        <v>6721.93</v>
      </c>
      <c r="AA89">
        <v>5761.53</v>
      </c>
      <c r="AB89">
        <v>1120.6500000000001</v>
      </c>
      <c r="AC89">
        <v>4640.88</v>
      </c>
      <c r="AD89">
        <v>0</v>
      </c>
      <c r="AE89">
        <v>1</v>
      </c>
      <c r="AF89">
        <v>42</v>
      </c>
      <c r="AG89">
        <v>3</v>
      </c>
      <c r="AH89">
        <v>4</v>
      </c>
      <c r="AI89">
        <v>2</v>
      </c>
      <c r="AJ89">
        <v>13</v>
      </c>
      <c r="AK89">
        <v>3</v>
      </c>
      <c r="AL89">
        <v>1</v>
      </c>
      <c r="AM89">
        <v>1</v>
      </c>
      <c r="AN89">
        <v>1</v>
      </c>
      <c r="AO89">
        <v>32</v>
      </c>
      <c r="AP89">
        <v>132</v>
      </c>
      <c r="AQ89">
        <v>32</v>
      </c>
      <c r="AR89">
        <v>0</v>
      </c>
      <c r="AS89">
        <v>10</v>
      </c>
      <c r="AT89">
        <v>3</v>
      </c>
      <c r="AU89">
        <v>4</v>
      </c>
      <c r="AV89">
        <v>1</v>
      </c>
      <c r="AW89">
        <v>0</v>
      </c>
      <c r="AX89">
        <v>0</v>
      </c>
      <c r="AY89">
        <v>23</v>
      </c>
      <c r="AZ89">
        <v>32</v>
      </c>
      <c r="BA89">
        <v>12</v>
      </c>
      <c r="BB89">
        <v>4</v>
      </c>
      <c r="BC89">
        <v>2</v>
      </c>
      <c r="BD89">
        <v>0</v>
      </c>
      <c r="BE89">
        <v>0</v>
      </c>
      <c r="BF89">
        <v>32</v>
      </c>
      <c r="BG89">
        <v>275</v>
      </c>
      <c r="BH89">
        <v>2</v>
      </c>
      <c r="BI89">
        <v>5</v>
      </c>
      <c r="BJ89" s="2">
        <v>46218</v>
      </c>
      <c r="BK89">
        <v>0</v>
      </c>
      <c r="BL89" s="3" t="str">
        <f>VLOOKUP(O89,DropDownList!$H$1:$I$7,2,FALSE)</f>
        <v>2023/24</v>
      </c>
      <c r="BM89" s="3" t="str">
        <f t="shared" si="1"/>
        <v>FISCAL FINES</v>
      </c>
    </row>
    <row r="90" spans="1:65" x14ac:dyDescent="0.2">
      <c r="A90">
        <v>2026</v>
      </c>
      <c r="B90">
        <v>7</v>
      </c>
      <c r="C90" t="s">
        <v>162</v>
      </c>
      <c r="D90" t="s">
        <v>166</v>
      </c>
      <c r="E90" t="s">
        <v>11</v>
      </c>
      <c r="F90">
        <v>9252</v>
      </c>
      <c r="G90" t="s">
        <v>141</v>
      </c>
      <c r="H90" t="s">
        <v>164</v>
      </c>
      <c r="I90" t="s">
        <v>164</v>
      </c>
      <c r="J90" s="1">
        <v>46204</v>
      </c>
      <c r="K90" t="s">
        <v>143</v>
      </c>
      <c r="L90">
        <v>2</v>
      </c>
      <c r="M90" t="s">
        <v>445</v>
      </c>
      <c r="N90" t="s">
        <v>442</v>
      </c>
      <c r="O90" t="s">
        <v>149</v>
      </c>
      <c r="P90" t="s">
        <v>146</v>
      </c>
      <c r="Q90">
        <v>60</v>
      </c>
      <c r="R90">
        <v>23</v>
      </c>
      <c r="S90">
        <v>310</v>
      </c>
      <c r="T90">
        <v>0</v>
      </c>
      <c r="U90">
        <v>11</v>
      </c>
      <c r="V90">
        <v>3</v>
      </c>
      <c r="W90">
        <v>50</v>
      </c>
      <c r="X90">
        <v>50</v>
      </c>
      <c r="Y90">
        <v>0</v>
      </c>
      <c r="Z90">
        <v>0</v>
      </c>
      <c r="AA90">
        <v>250</v>
      </c>
      <c r="AB90">
        <v>0</v>
      </c>
      <c r="AC90">
        <v>0</v>
      </c>
      <c r="AD90">
        <v>3</v>
      </c>
      <c r="AE90">
        <v>0</v>
      </c>
      <c r="AF90">
        <v>19</v>
      </c>
      <c r="AG90">
        <v>0</v>
      </c>
      <c r="AH90">
        <v>0</v>
      </c>
      <c r="AI90">
        <v>4</v>
      </c>
      <c r="AJ90">
        <v>0</v>
      </c>
      <c r="AK90">
        <v>0</v>
      </c>
      <c r="AL90">
        <v>0</v>
      </c>
      <c r="AM90">
        <v>0</v>
      </c>
      <c r="AN90">
        <v>0</v>
      </c>
      <c r="AO90">
        <v>17</v>
      </c>
      <c r="AP90">
        <v>44</v>
      </c>
      <c r="AQ90">
        <v>16</v>
      </c>
      <c r="AR90">
        <v>0</v>
      </c>
      <c r="AS90">
        <v>3</v>
      </c>
      <c r="AT90">
        <v>0</v>
      </c>
      <c r="AU90">
        <v>5</v>
      </c>
      <c r="AV90">
        <v>0</v>
      </c>
      <c r="AW90">
        <v>0</v>
      </c>
      <c r="AX90">
        <v>0</v>
      </c>
      <c r="AY90">
        <v>3</v>
      </c>
      <c r="AZ90">
        <v>6</v>
      </c>
      <c r="BA90">
        <v>2</v>
      </c>
      <c r="BB90">
        <v>2</v>
      </c>
      <c r="BC90">
        <v>0</v>
      </c>
      <c r="BD90">
        <v>0</v>
      </c>
      <c r="BE90">
        <v>0</v>
      </c>
      <c r="BF90">
        <v>23</v>
      </c>
      <c r="BG90">
        <v>60</v>
      </c>
      <c r="BH90">
        <v>0</v>
      </c>
      <c r="BI90">
        <v>11</v>
      </c>
      <c r="BJ90" s="2">
        <v>46218</v>
      </c>
      <c r="BK90">
        <v>0</v>
      </c>
      <c r="BL90" s="3" t="str">
        <f>VLOOKUP(O90,DropDownList!$H$1:$I$7,2,FALSE)</f>
        <v>2025/26</v>
      </c>
      <c r="BM90" s="3" t="str">
        <f t="shared" si="1"/>
        <v>VSUR</v>
      </c>
    </row>
    <row r="91" spans="1:65" x14ac:dyDescent="0.2">
      <c r="A91">
        <v>2026</v>
      </c>
      <c r="B91">
        <v>7</v>
      </c>
      <c r="C91" t="s">
        <v>162</v>
      </c>
      <c r="D91" t="s">
        <v>166</v>
      </c>
      <c r="E91" t="s">
        <v>11</v>
      </c>
      <c r="F91">
        <v>9252</v>
      </c>
      <c r="G91" t="s">
        <v>141</v>
      </c>
      <c r="H91" t="s">
        <v>164</v>
      </c>
      <c r="I91" t="s">
        <v>164</v>
      </c>
      <c r="J91" s="1">
        <v>46204</v>
      </c>
      <c r="K91" t="s">
        <v>143</v>
      </c>
      <c r="L91">
        <v>2</v>
      </c>
      <c r="M91" t="s">
        <v>445</v>
      </c>
      <c r="N91" t="s">
        <v>442</v>
      </c>
      <c r="O91" t="s">
        <v>147</v>
      </c>
      <c r="P91" t="s">
        <v>150</v>
      </c>
      <c r="Q91">
        <v>3069.64</v>
      </c>
      <c r="R91">
        <v>41</v>
      </c>
      <c r="S91">
        <v>8133.56</v>
      </c>
      <c r="T91">
        <v>909.37</v>
      </c>
      <c r="U91">
        <v>14</v>
      </c>
      <c r="V91">
        <v>10</v>
      </c>
      <c r="W91">
        <v>2455.5300000000002</v>
      </c>
      <c r="X91">
        <v>2455.5300000000002</v>
      </c>
      <c r="Y91">
        <v>38</v>
      </c>
      <c r="Z91">
        <v>7224.19</v>
      </c>
      <c r="AA91">
        <v>4154.55</v>
      </c>
      <c r="AB91">
        <v>2099.54</v>
      </c>
      <c r="AC91">
        <v>2055.0100000000002</v>
      </c>
      <c r="AD91">
        <v>8</v>
      </c>
      <c r="AE91">
        <v>2</v>
      </c>
      <c r="AF91">
        <v>23</v>
      </c>
      <c r="AG91">
        <v>3</v>
      </c>
      <c r="AH91">
        <v>3</v>
      </c>
      <c r="AI91">
        <v>11</v>
      </c>
      <c r="AJ91">
        <v>10</v>
      </c>
      <c r="AK91">
        <v>5</v>
      </c>
      <c r="AL91">
        <v>1</v>
      </c>
      <c r="AM91">
        <v>1</v>
      </c>
      <c r="AN91">
        <v>0</v>
      </c>
      <c r="AO91">
        <v>24</v>
      </c>
      <c r="AP91">
        <v>136</v>
      </c>
      <c r="AQ91">
        <v>25</v>
      </c>
      <c r="AR91">
        <v>0</v>
      </c>
      <c r="AS91">
        <v>14</v>
      </c>
      <c r="AT91">
        <v>34</v>
      </c>
      <c r="AU91">
        <v>1</v>
      </c>
      <c r="AV91">
        <v>0</v>
      </c>
      <c r="AW91">
        <v>0</v>
      </c>
      <c r="AX91">
        <v>0</v>
      </c>
      <c r="AY91">
        <v>11</v>
      </c>
      <c r="AZ91">
        <v>21</v>
      </c>
      <c r="BA91">
        <v>13</v>
      </c>
      <c r="BB91">
        <v>5</v>
      </c>
      <c r="BC91">
        <v>2</v>
      </c>
      <c r="BD91">
        <v>0</v>
      </c>
      <c r="BE91">
        <v>0</v>
      </c>
      <c r="BF91">
        <v>24</v>
      </c>
      <c r="BG91">
        <v>1927.07</v>
      </c>
      <c r="BH91">
        <v>1</v>
      </c>
      <c r="BI91">
        <v>14</v>
      </c>
      <c r="BJ91" s="2">
        <v>46218</v>
      </c>
      <c r="BK91">
        <v>0</v>
      </c>
      <c r="BL91" s="3" t="str">
        <f>VLOOKUP(O91,DropDownList!$H$1:$I$7,2,FALSE)</f>
        <v>2024/25</v>
      </c>
      <c r="BM91" s="3" t="str">
        <f t="shared" si="1"/>
        <v>FISCAL FINES</v>
      </c>
    </row>
    <row r="92" spans="1:65" x14ac:dyDescent="0.2">
      <c r="A92">
        <v>2026</v>
      </c>
      <c r="B92">
        <v>7</v>
      </c>
      <c r="C92" t="s">
        <v>162</v>
      </c>
      <c r="D92" t="s">
        <v>166</v>
      </c>
      <c r="E92" t="s">
        <v>11</v>
      </c>
      <c r="F92">
        <v>9252</v>
      </c>
      <c r="G92" t="s">
        <v>141</v>
      </c>
      <c r="H92" t="s">
        <v>164</v>
      </c>
      <c r="I92" t="s">
        <v>164</v>
      </c>
      <c r="J92" s="1">
        <v>46204</v>
      </c>
      <c r="K92" t="s">
        <v>143</v>
      </c>
      <c r="L92">
        <v>2</v>
      </c>
      <c r="M92" t="s">
        <v>445</v>
      </c>
      <c r="N92" t="s">
        <v>442</v>
      </c>
      <c r="O92" t="s">
        <v>147</v>
      </c>
      <c r="P92" t="s">
        <v>153</v>
      </c>
      <c r="Q92">
        <v>45</v>
      </c>
      <c r="R92">
        <v>5</v>
      </c>
      <c r="S92">
        <v>225</v>
      </c>
      <c r="T92">
        <v>180</v>
      </c>
      <c r="U92">
        <v>1</v>
      </c>
      <c r="V92">
        <v>1</v>
      </c>
      <c r="W92">
        <v>45</v>
      </c>
      <c r="X92">
        <v>45</v>
      </c>
      <c r="Y92">
        <v>0</v>
      </c>
      <c r="Z92">
        <v>0</v>
      </c>
      <c r="AA92">
        <v>0</v>
      </c>
      <c r="AB92">
        <v>0</v>
      </c>
      <c r="AC92">
        <v>0</v>
      </c>
      <c r="AD92">
        <v>1</v>
      </c>
      <c r="AE92">
        <v>0</v>
      </c>
      <c r="AF92">
        <v>0</v>
      </c>
      <c r="AG92">
        <v>0</v>
      </c>
      <c r="AH92">
        <v>4</v>
      </c>
      <c r="AI92">
        <v>1</v>
      </c>
      <c r="AJ92">
        <v>0</v>
      </c>
      <c r="AK92">
        <v>0</v>
      </c>
      <c r="AL92">
        <v>0</v>
      </c>
      <c r="AM92">
        <v>0</v>
      </c>
      <c r="AN92">
        <v>0</v>
      </c>
      <c r="AO92">
        <v>5</v>
      </c>
      <c r="AP92">
        <v>5</v>
      </c>
      <c r="AQ92">
        <v>5</v>
      </c>
      <c r="AR92">
        <v>0</v>
      </c>
      <c r="AS92">
        <v>0</v>
      </c>
      <c r="AT92">
        <v>0</v>
      </c>
      <c r="AU92">
        <v>0</v>
      </c>
      <c r="AV92">
        <v>0</v>
      </c>
      <c r="AW92">
        <v>0</v>
      </c>
      <c r="AX92">
        <v>0</v>
      </c>
      <c r="AY92">
        <v>0</v>
      </c>
      <c r="AZ92">
        <v>0</v>
      </c>
      <c r="BA92">
        <v>0</v>
      </c>
      <c r="BB92">
        <v>0</v>
      </c>
      <c r="BC92">
        <v>0</v>
      </c>
      <c r="BD92">
        <v>0</v>
      </c>
      <c r="BE92">
        <v>0</v>
      </c>
      <c r="BF92">
        <v>5</v>
      </c>
      <c r="BG92">
        <v>45</v>
      </c>
      <c r="BH92">
        <v>0</v>
      </c>
      <c r="BI92">
        <v>1</v>
      </c>
      <c r="BJ92" s="2">
        <v>46218</v>
      </c>
      <c r="BK92">
        <v>0</v>
      </c>
      <c r="BL92" s="3" t="str">
        <f>VLOOKUP(O92,DropDownList!$H$1:$I$7,2,FALSE)</f>
        <v>2024/25</v>
      </c>
      <c r="BM92" s="3" t="str">
        <f t="shared" si="1"/>
        <v>PREG</v>
      </c>
    </row>
    <row r="93" spans="1:65" x14ac:dyDescent="0.2">
      <c r="A93">
        <v>2026</v>
      </c>
      <c r="B93">
        <v>7</v>
      </c>
      <c r="C93" t="s">
        <v>162</v>
      </c>
      <c r="D93" t="s">
        <v>166</v>
      </c>
      <c r="E93" t="s">
        <v>11</v>
      </c>
      <c r="F93">
        <v>9252</v>
      </c>
      <c r="G93" t="s">
        <v>141</v>
      </c>
      <c r="H93" t="s">
        <v>164</v>
      </c>
      <c r="I93" t="s">
        <v>164</v>
      </c>
      <c r="J93" s="1">
        <v>46204</v>
      </c>
      <c r="K93" t="s">
        <v>143</v>
      </c>
      <c r="L93">
        <v>2</v>
      </c>
      <c r="M93" t="s">
        <v>445</v>
      </c>
      <c r="N93" t="s">
        <v>442</v>
      </c>
      <c r="O93" t="s">
        <v>147</v>
      </c>
      <c r="P93" t="s">
        <v>151</v>
      </c>
      <c r="Q93">
        <v>0</v>
      </c>
      <c r="R93">
        <v>3</v>
      </c>
      <c r="S93">
        <v>90</v>
      </c>
      <c r="T93">
        <v>0</v>
      </c>
      <c r="U93">
        <v>0</v>
      </c>
      <c r="V93">
        <v>0</v>
      </c>
      <c r="W93">
        <v>0</v>
      </c>
      <c r="X93">
        <v>0</v>
      </c>
      <c r="Y93">
        <v>0</v>
      </c>
      <c r="Z93">
        <v>0</v>
      </c>
      <c r="AA93">
        <v>90</v>
      </c>
      <c r="AB93">
        <v>0</v>
      </c>
      <c r="AC93">
        <v>90</v>
      </c>
      <c r="AD93">
        <v>0</v>
      </c>
      <c r="AE93">
        <v>0</v>
      </c>
      <c r="AF93">
        <v>3</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s="2">
        <v>46218</v>
      </c>
      <c r="BK93">
        <v>0</v>
      </c>
      <c r="BL93" s="3" t="str">
        <f>VLOOKUP(O93,DropDownList!$H$1:$I$7,2,FALSE)</f>
        <v>2024/25</v>
      </c>
      <c r="BM93" s="3" t="str">
        <f t="shared" si="1"/>
        <v>PCPF</v>
      </c>
    </row>
    <row r="94" spans="1:65" x14ac:dyDescent="0.2">
      <c r="A94">
        <v>2026</v>
      </c>
      <c r="B94">
        <v>7</v>
      </c>
      <c r="C94" t="s">
        <v>162</v>
      </c>
      <c r="D94" t="s">
        <v>166</v>
      </c>
      <c r="E94" t="s">
        <v>11</v>
      </c>
      <c r="F94">
        <v>9252</v>
      </c>
      <c r="G94" t="s">
        <v>141</v>
      </c>
      <c r="H94" t="s">
        <v>164</v>
      </c>
      <c r="I94" t="s">
        <v>164</v>
      </c>
      <c r="J94" s="1">
        <v>46204</v>
      </c>
      <c r="K94" t="s">
        <v>143</v>
      </c>
      <c r="L94">
        <v>2</v>
      </c>
      <c r="M94" t="s">
        <v>445</v>
      </c>
      <c r="N94" t="s">
        <v>442</v>
      </c>
      <c r="O94" t="s">
        <v>149</v>
      </c>
      <c r="P94" t="s">
        <v>148</v>
      </c>
      <c r="Q94">
        <v>60</v>
      </c>
      <c r="R94">
        <v>1</v>
      </c>
      <c r="S94">
        <v>60</v>
      </c>
      <c r="T94">
        <v>0</v>
      </c>
      <c r="U94">
        <v>1</v>
      </c>
      <c r="V94">
        <v>1</v>
      </c>
      <c r="W94">
        <v>60</v>
      </c>
      <c r="X94">
        <v>60</v>
      </c>
      <c r="Y94">
        <v>0</v>
      </c>
      <c r="Z94">
        <v>0</v>
      </c>
      <c r="AA94">
        <v>0</v>
      </c>
      <c r="AB94">
        <v>0</v>
      </c>
      <c r="AC94">
        <v>0</v>
      </c>
      <c r="AD94">
        <v>1</v>
      </c>
      <c r="AE94">
        <v>0</v>
      </c>
      <c r="AF94">
        <v>0</v>
      </c>
      <c r="AG94">
        <v>0</v>
      </c>
      <c r="AH94">
        <v>0</v>
      </c>
      <c r="AI94">
        <v>1</v>
      </c>
      <c r="AJ94">
        <v>0</v>
      </c>
      <c r="AK94">
        <v>0</v>
      </c>
      <c r="AL94">
        <v>0</v>
      </c>
      <c r="AM94">
        <v>0</v>
      </c>
      <c r="AN94">
        <v>0</v>
      </c>
      <c r="AO94">
        <v>1</v>
      </c>
      <c r="AP94">
        <v>3</v>
      </c>
      <c r="AQ94">
        <v>1</v>
      </c>
      <c r="AR94">
        <v>0</v>
      </c>
      <c r="AS94">
        <v>0</v>
      </c>
      <c r="AT94">
        <v>2</v>
      </c>
      <c r="AU94">
        <v>0</v>
      </c>
      <c r="AV94">
        <v>0</v>
      </c>
      <c r="AW94">
        <v>0</v>
      </c>
      <c r="AX94">
        <v>0</v>
      </c>
      <c r="AY94">
        <v>0</v>
      </c>
      <c r="AZ94">
        <v>0</v>
      </c>
      <c r="BA94">
        <v>0</v>
      </c>
      <c r="BB94">
        <v>0</v>
      </c>
      <c r="BC94">
        <v>0</v>
      </c>
      <c r="BD94">
        <v>0</v>
      </c>
      <c r="BE94">
        <v>0</v>
      </c>
      <c r="BF94">
        <v>1</v>
      </c>
      <c r="BG94">
        <v>60</v>
      </c>
      <c r="BH94">
        <v>0</v>
      </c>
      <c r="BI94">
        <v>1</v>
      </c>
      <c r="BJ94" s="2">
        <v>46218</v>
      </c>
      <c r="BK94">
        <v>0</v>
      </c>
      <c r="BL94" s="3" t="str">
        <f>VLOOKUP(O94,DropDownList!$H$1:$I$7,2,FALSE)</f>
        <v>2025/26</v>
      </c>
      <c r="BM94" s="3" t="str">
        <f t="shared" si="1"/>
        <v>PRAS</v>
      </c>
    </row>
    <row r="95" spans="1:65" x14ac:dyDescent="0.2">
      <c r="A95">
        <v>2026</v>
      </c>
      <c r="B95">
        <v>7</v>
      </c>
      <c r="C95" t="s">
        <v>162</v>
      </c>
      <c r="D95" t="s">
        <v>166</v>
      </c>
      <c r="E95" t="s">
        <v>11</v>
      </c>
      <c r="F95">
        <v>9252</v>
      </c>
      <c r="G95" t="s">
        <v>141</v>
      </c>
      <c r="H95" t="s">
        <v>164</v>
      </c>
      <c r="I95" t="s">
        <v>164</v>
      </c>
      <c r="J95" s="1">
        <v>46204</v>
      </c>
      <c r="K95" t="s">
        <v>143</v>
      </c>
      <c r="L95">
        <v>2</v>
      </c>
      <c r="M95" t="s">
        <v>445</v>
      </c>
      <c r="N95" t="s">
        <v>442</v>
      </c>
      <c r="O95" t="s">
        <v>149</v>
      </c>
      <c r="P95" t="s">
        <v>153</v>
      </c>
      <c r="Q95">
        <v>45</v>
      </c>
      <c r="R95">
        <v>1</v>
      </c>
      <c r="S95">
        <v>45</v>
      </c>
      <c r="T95">
        <v>0</v>
      </c>
      <c r="U95">
        <v>1</v>
      </c>
      <c r="V95">
        <v>1</v>
      </c>
      <c r="W95">
        <v>45</v>
      </c>
      <c r="X95">
        <v>45</v>
      </c>
      <c r="Y95">
        <v>0</v>
      </c>
      <c r="Z95">
        <v>0</v>
      </c>
      <c r="AA95">
        <v>0</v>
      </c>
      <c r="AB95">
        <v>0</v>
      </c>
      <c r="AC95">
        <v>0</v>
      </c>
      <c r="AD95">
        <v>1</v>
      </c>
      <c r="AE95">
        <v>0</v>
      </c>
      <c r="AF95">
        <v>0</v>
      </c>
      <c r="AG95">
        <v>0</v>
      </c>
      <c r="AH95">
        <v>0</v>
      </c>
      <c r="AI95">
        <v>1</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45</v>
      </c>
      <c r="BH95">
        <v>0</v>
      </c>
      <c r="BI95">
        <v>0</v>
      </c>
      <c r="BJ95" s="2">
        <v>46218</v>
      </c>
      <c r="BK95">
        <v>0</v>
      </c>
      <c r="BL95" s="3" t="str">
        <f>VLOOKUP(O95,DropDownList!$H$1:$I$7,2,FALSE)</f>
        <v>2025/26</v>
      </c>
      <c r="BM95" s="3" t="str">
        <f t="shared" si="1"/>
        <v>PREG</v>
      </c>
    </row>
    <row r="96" spans="1:65" x14ac:dyDescent="0.2">
      <c r="A96">
        <v>2026</v>
      </c>
      <c r="B96">
        <v>7</v>
      </c>
      <c r="C96" t="s">
        <v>162</v>
      </c>
      <c r="D96" t="s">
        <v>166</v>
      </c>
      <c r="E96" t="s">
        <v>11</v>
      </c>
      <c r="F96">
        <v>9252</v>
      </c>
      <c r="G96" t="s">
        <v>141</v>
      </c>
      <c r="H96" t="s">
        <v>164</v>
      </c>
      <c r="I96" t="s">
        <v>164</v>
      </c>
      <c r="J96" s="1">
        <v>46204</v>
      </c>
      <c r="K96" t="s">
        <v>143</v>
      </c>
      <c r="L96">
        <v>2</v>
      </c>
      <c r="M96" t="s">
        <v>445</v>
      </c>
      <c r="N96" t="s">
        <v>442</v>
      </c>
      <c r="O96" t="s">
        <v>156</v>
      </c>
      <c r="P96" t="s">
        <v>153</v>
      </c>
      <c r="Q96">
        <v>0</v>
      </c>
      <c r="R96">
        <v>4</v>
      </c>
      <c r="S96">
        <v>180</v>
      </c>
      <c r="T96">
        <v>90</v>
      </c>
      <c r="U96">
        <v>0</v>
      </c>
      <c r="V96">
        <v>0</v>
      </c>
      <c r="W96">
        <v>0</v>
      </c>
      <c r="X96">
        <v>0</v>
      </c>
      <c r="Y96">
        <v>0</v>
      </c>
      <c r="Z96">
        <v>0</v>
      </c>
      <c r="AA96">
        <v>90</v>
      </c>
      <c r="AB96">
        <v>0</v>
      </c>
      <c r="AC96">
        <v>90</v>
      </c>
      <c r="AD96">
        <v>0</v>
      </c>
      <c r="AE96">
        <v>0</v>
      </c>
      <c r="AF96">
        <v>2</v>
      </c>
      <c r="AG96">
        <v>0</v>
      </c>
      <c r="AH96">
        <v>2</v>
      </c>
      <c r="AI96">
        <v>0</v>
      </c>
      <c r="AJ96">
        <v>0</v>
      </c>
      <c r="AK96">
        <v>0</v>
      </c>
      <c r="AL96">
        <v>0</v>
      </c>
      <c r="AM96">
        <v>0</v>
      </c>
      <c r="AN96">
        <v>0</v>
      </c>
      <c r="AO96">
        <v>2</v>
      </c>
      <c r="AP96">
        <v>2</v>
      </c>
      <c r="AQ96">
        <v>2</v>
      </c>
      <c r="AR96">
        <v>0</v>
      </c>
      <c r="AS96">
        <v>0</v>
      </c>
      <c r="AT96">
        <v>0</v>
      </c>
      <c r="AU96">
        <v>0</v>
      </c>
      <c r="AV96">
        <v>0</v>
      </c>
      <c r="AW96">
        <v>0</v>
      </c>
      <c r="AX96">
        <v>0</v>
      </c>
      <c r="AY96">
        <v>0</v>
      </c>
      <c r="AZ96">
        <v>0</v>
      </c>
      <c r="BA96">
        <v>0</v>
      </c>
      <c r="BB96">
        <v>0</v>
      </c>
      <c r="BC96">
        <v>0</v>
      </c>
      <c r="BD96">
        <v>0</v>
      </c>
      <c r="BE96">
        <v>0</v>
      </c>
      <c r="BF96">
        <v>2</v>
      </c>
      <c r="BG96">
        <v>0</v>
      </c>
      <c r="BH96">
        <v>0</v>
      </c>
      <c r="BI96">
        <v>0</v>
      </c>
      <c r="BJ96" s="2">
        <v>46218</v>
      </c>
      <c r="BK96">
        <v>0</v>
      </c>
      <c r="BL96" s="3" t="str">
        <f>VLOOKUP(O96,DropDownList!$H$1:$I$7,2,FALSE)</f>
        <v>2023/24</v>
      </c>
      <c r="BM96" s="3" t="str">
        <f t="shared" si="1"/>
        <v>PREG</v>
      </c>
    </row>
    <row r="97" spans="1:65" x14ac:dyDescent="0.2">
      <c r="A97">
        <v>2026</v>
      </c>
      <c r="B97">
        <v>7</v>
      </c>
      <c r="C97" t="s">
        <v>162</v>
      </c>
      <c r="D97" t="s">
        <v>166</v>
      </c>
      <c r="E97" t="s">
        <v>11</v>
      </c>
      <c r="F97">
        <v>9252</v>
      </c>
      <c r="G97" t="s">
        <v>141</v>
      </c>
      <c r="H97" t="s">
        <v>164</v>
      </c>
      <c r="I97" t="s">
        <v>164</v>
      </c>
      <c r="J97" s="1">
        <v>46204</v>
      </c>
      <c r="K97" t="s">
        <v>143</v>
      </c>
      <c r="L97">
        <v>2</v>
      </c>
      <c r="M97" t="s">
        <v>445</v>
      </c>
      <c r="N97" t="s">
        <v>442</v>
      </c>
      <c r="O97" t="s">
        <v>156</v>
      </c>
      <c r="P97" t="s">
        <v>151</v>
      </c>
      <c r="Q97">
        <v>0</v>
      </c>
      <c r="R97">
        <v>3</v>
      </c>
      <c r="S97">
        <v>90</v>
      </c>
      <c r="T97">
        <v>90</v>
      </c>
      <c r="U97">
        <v>0</v>
      </c>
      <c r="V97">
        <v>0</v>
      </c>
      <c r="W97">
        <v>0</v>
      </c>
      <c r="X97">
        <v>0</v>
      </c>
      <c r="Y97">
        <v>0</v>
      </c>
      <c r="Z97">
        <v>0</v>
      </c>
      <c r="AA97">
        <v>0</v>
      </c>
      <c r="AB97">
        <v>0</v>
      </c>
      <c r="AC97">
        <v>0</v>
      </c>
      <c r="AD97">
        <v>0</v>
      </c>
      <c r="AE97">
        <v>0</v>
      </c>
      <c r="AF97">
        <v>0</v>
      </c>
      <c r="AG97">
        <v>0</v>
      </c>
      <c r="AH97">
        <v>3</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s="2">
        <v>46218</v>
      </c>
      <c r="BK97">
        <v>0</v>
      </c>
      <c r="BL97" s="3" t="str">
        <f>VLOOKUP(O97,DropDownList!$H$1:$I$7,2,FALSE)</f>
        <v>2023/24</v>
      </c>
      <c r="BM97" s="3" t="str">
        <f t="shared" si="1"/>
        <v>PCPF</v>
      </c>
    </row>
    <row r="98" spans="1:65" x14ac:dyDescent="0.2">
      <c r="A98">
        <v>2026</v>
      </c>
      <c r="B98">
        <v>7</v>
      </c>
      <c r="C98" t="s">
        <v>162</v>
      </c>
      <c r="D98" t="s">
        <v>166</v>
      </c>
      <c r="E98" t="s">
        <v>11</v>
      </c>
      <c r="F98">
        <v>9252</v>
      </c>
      <c r="G98" t="s">
        <v>141</v>
      </c>
      <c r="H98" t="s">
        <v>164</v>
      </c>
      <c r="I98" t="s">
        <v>164</v>
      </c>
      <c r="J98" s="1">
        <v>46204</v>
      </c>
      <c r="K98" t="s">
        <v>143</v>
      </c>
      <c r="L98">
        <v>2</v>
      </c>
      <c r="M98" t="s">
        <v>445</v>
      </c>
      <c r="N98" t="s">
        <v>442</v>
      </c>
      <c r="O98" t="s">
        <v>156</v>
      </c>
      <c r="P98" t="s">
        <v>148</v>
      </c>
      <c r="Q98">
        <v>125.22</v>
      </c>
      <c r="R98">
        <v>6</v>
      </c>
      <c r="S98">
        <v>360</v>
      </c>
      <c r="T98">
        <v>0</v>
      </c>
      <c r="U98">
        <v>3</v>
      </c>
      <c r="V98">
        <v>2</v>
      </c>
      <c r="W98">
        <v>104.55</v>
      </c>
      <c r="X98">
        <v>104.55</v>
      </c>
      <c r="Y98">
        <v>0</v>
      </c>
      <c r="Z98">
        <v>0</v>
      </c>
      <c r="AA98">
        <v>234.78</v>
      </c>
      <c r="AB98">
        <v>0</v>
      </c>
      <c r="AC98">
        <v>234.78</v>
      </c>
      <c r="AD98">
        <v>1</v>
      </c>
      <c r="AE98">
        <v>1</v>
      </c>
      <c r="AF98">
        <v>3</v>
      </c>
      <c r="AG98">
        <v>2</v>
      </c>
      <c r="AH98">
        <v>0</v>
      </c>
      <c r="AI98">
        <v>1</v>
      </c>
      <c r="AJ98">
        <v>0</v>
      </c>
      <c r="AK98">
        <v>0</v>
      </c>
      <c r="AL98">
        <v>0</v>
      </c>
      <c r="AM98">
        <v>0</v>
      </c>
      <c r="AN98">
        <v>0</v>
      </c>
      <c r="AO98">
        <v>4</v>
      </c>
      <c r="AP98">
        <v>29</v>
      </c>
      <c r="AQ98">
        <v>4</v>
      </c>
      <c r="AR98">
        <v>0</v>
      </c>
      <c r="AS98">
        <v>6</v>
      </c>
      <c r="AT98">
        <v>4</v>
      </c>
      <c r="AU98">
        <v>0</v>
      </c>
      <c r="AV98">
        <v>0</v>
      </c>
      <c r="AW98">
        <v>0</v>
      </c>
      <c r="AX98">
        <v>0</v>
      </c>
      <c r="AY98">
        <v>4</v>
      </c>
      <c r="AZ98">
        <v>5</v>
      </c>
      <c r="BA98">
        <v>3</v>
      </c>
      <c r="BB98">
        <v>0</v>
      </c>
      <c r="BC98">
        <v>0</v>
      </c>
      <c r="BD98">
        <v>0</v>
      </c>
      <c r="BE98">
        <v>0</v>
      </c>
      <c r="BF98">
        <v>4</v>
      </c>
      <c r="BG98">
        <v>60</v>
      </c>
      <c r="BH98">
        <v>0</v>
      </c>
      <c r="BI98">
        <v>3</v>
      </c>
      <c r="BJ98" s="2">
        <v>46218</v>
      </c>
      <c r="BK98">
        <v>0</v>
      </c>
      <c r="BL98" s="3" t="str">
        <f>VLOOKUP(O98,DropDownList!$H$1:$I$7,2,FALSE)</f>
        <v>2023/24</v>
      </c>
      <c r="BM98" s="3" t="str">
        <f t="shared" si="1"/>
        <v>PRAS</v>
      </c>
    </row>
    <row r="99" spans="1:65" x14ac:dyDescent="0.2">
      <c r="A99">
        <v>2026</v>
      </c>
      <c r="B99">
        <v>7</v>
      </c>
      <c r="C99" t="s">
        <v>162</v>
      </c>
      <c r="D99" t="s">
        <v>166</v>
      </c>
      <c r="E99" t="s">
        <v>11</v>
      </c>
      <c r="F99">
        <v>9252</v>
      </c>
      <c r="G99" t="s">
        <v>141</v>
      </c>
      <c r="H99" t="s">
        <v>164</v>
      </c>
      <c r="I99" t="s">
        <v>164</v>
      </c>
      <c r="J99" s="1">
        <v>46204</v>
      </c>
      <c r="K99" t="s">
        <v>143</v>
      </c>
      <c r="L99">
        <v>2</v>
      </c>
      <c r="M99" t="s">
        <v>445</v>
      </c>
      <c r="N99" t="s">
        <v>442</v>
      </c>
      <c r="O99" t="s">
        <v>156</v>
      </c>
      <c r="P99" t="s">
        <v>152</v>
      </c>
      <c r="Q99">
        <v>0</v>
      </c>
      <c r="R99">
        <v>9</v>
      </c>
      <c r="S99">
        <v>360</v>
      </c>
      <c r="T99">
        <v>240</v>
      </c>
      <c r="U99">
        <v>0</v>
      </c>
      <c r="V99">
        <v>0</v>
      </c>
      <c r="W99">
        <v>0</v>
      </c>
      <c r="X99">
        <v>0</v>
      </c>
      <c r="Y99">
        <v>0</v>
      </c>
      <c r="Z99">
        <v>0</v>
      </c>
      <c r="AA99">
        <v>120</v>
      </c>
      <c r="AB99">
        <v>0</v>
      </c>
      <c r="AC99">
        <v>120</v>
      </c>
      <c r="AD99">
        <v>0</v>
      </c>
      <c r="AE99">
        <v>0</v>
      </c>
      <c r="AF99">
        <v>3</v>
      </c>
      <c r="AG99">
        <v>0</v>
      </c>
      <c r="AH99">
        <v>6</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s="2">
        <v>46218</v>
      </c>
      <c r="BK99">
        <v>0</v>
      </c>
      <c r="BL99" s="3" t="str">
        <f>VLOOKUP(O99,DropDownList!$H$1:$I$7,2,FALSE)</f>
        <v>2023/24</v>
      </c>
      <c r="BM99" s="3" t="str">
        <f t="shared" si="1"/>
        <v>PCOA</v>
      </c>
    </row>
    <row r="100" spans="1:65" x14ac:dyDescent="0.2">
      <c r="A100">
        <v>2026</v>
      </c>
      <c r="B100">
        <v>7</v>
      </c>
      <c r="C100" t="s">
        <v>162</v>
      </c>
      <c r="D100" t="s">
        <v>166</v>
      </c>
      <c r="E100" t="s">
        <v>11</v>
      </c>
      <c r="F100">
        <v>9252</v>
      </c>
      <c r="G100" t="s">
        <v>141</v>
      </c>
      <c r="H100" t="s">
        <v>164</v>
      </c>
      <c r="I100" t="s">
        <v>164</v>
      </c>
      <c r="J100" s="1">
        <v>46204</v>
      </c>
      <c r="K100" t="s">
        <v>143</v>
      </c>
      <c r="L100">
        <v>2</v>
      </c>
      <c r="M100" t="s">
        <v>445</v>
      </c>
      <c r="N100" t="s">
        <v>442</v>
      </c>
      <c r="O100" t="s">
        <v>149</v>
      </c>
      <c r="P100" t="s">
        <v>150</v>
      </c>
      <c r="Q100">
        <v>10139.31</v>
      </c>
      <c r="R100">
        <v>61</v>
      </c>
      <c r="S100">
        <v>14903.29</v>
      </c>
      <c r="T100">
        <v>852.1</v>
      </c>
      <c r="U100">
        <v>32</v>
      </c>
      <c r="V100">
        <v>29</v>
      </c>
      <c r="W100">
        <v>4252.78</v>
      </c>
      <c r="X100">
        <v>4871.55</v>
      </c>
      <c r="Y100">
        <v>56</v>
      </c>
      <c r="Z100">
        <v>14051.19</v>
      </c>
      <c r="AA100">
        <v>3911.88</v>
      </c>
      <c r="AB100">
        <v>1157.68</v>
      </c>
      <c r="AC100">
        <v>2754.2</v>
      </c>
      <c r="AD100">
        <v>23</v>
      </c>
      <c r="AE100">
        <v>6</v>
      </c>
      <c r="AF100">
        <v>24</v>
      </c>
      <c r="AG100">
        <v>6</v>
      </c>
      <c r="AH100">
        <v>5</v>
      </c>
      <c r="AI100">
        <v>26</v>
      </c>
      <c r="AJ100">
        <v>14</v>
      </c>
      <c r="AK100">
        <v>6</v>
      </c>
      <c r="AL100">
        <v>2</v>
      </c>
      <c r="AM100">
        <v>3</v>
      </c>
      <c r="AN100">
        <v>0</v>
      </c>
      <c r="AO100">
        <v>34</v>
      </c>
      <c r="AP100">
        <v>103</v>
      </c>
      <c r="AQ100">
        <v>34</v>
      </c>
      <c r="AR100">
        <v>0</v>
      </c>
      <c r="AS100">
        <v>11</v>
      </c>
      <c r="AT100">
        <v>19</v>
      </c>
      <c r="AU100">
        <v>0</v>
      </c>
      <c r="AV100">
        <v>0</v>
      </c>
      <c r="AW100">
        <v>0</v>
      </c>
      <c r="AX100">
        <v>0</v>
      </c>
      <c r="AY100">
        <v>3</v>
      </c>
      <c r="AZ100">
        <v>13</v>
      </c>
      <c r="BA100">
        <v>3</v>
      </c>
      <c r="BB100">
        <v>6</v>
      </c>
      <c r="BC100">
        <v>1</v>
      </c>
      <c r="BD100">
        <v>0</v>
      </c>
      <c r="BE100">
        <v>0</v>
      </c>
      <c r="BF100">
        <v>34</v>
      </c>
      <c r="BG100">
        <v>9420.18</v>
      </c>
      <c r="BH100">
        <v>0</v>
      </c>
      <c r="BI100">
        <v>32</v>
      </c>
      <c r="BJ100" s="2">
        <v>46218</v>
      </c>
      <c r="BK100">
        <v>0</v>
      </c>
      <c r="BL100" s="3" t="str">
        <f>VLOOKUP(O100,DropDownList!$H$1:$I$7,2,FALSE)</f>
        <v>2025/26</v>
      </c>
      <c r="BM100" s="3" t="str">
        <f t="shared" si="1"/>
        <v>FISCAL FINES</v>
      </c>
    </row>
    <row r="101" spans="1:65" x14ac:dyDescent="0.2">
      <c r="A101">
        <v>2026</v>
      </c>
      <c r="B101">
        <v>7</v>
      </c>
      <c r="C101" t="s">
        <v>162</v>
      </c>
      <c r="D101" t="s">
        <v>166</v>
      </c>
      <c r="E101" t="s">
        <v>11</v>
      </c>
      <c r="F101">
        <v>9252</v>
      </c>
      <c r="G101" t="s">
        <v>141</v>
      </c>
      <c r="H101" t="s">
        <v>164</v>
      </c>
      <c r="I101" t="s">
        <v>164</v>
      </c>
      <c r="J101" s="1">
        <v>46204</v>
      </c>
      <c r="K101" t="s">
        <v>143</v>
      </c>
      <c r="L101">
        <v>2</v>
      </c>
      <c r="M101" t="s">
        <v>445</v>
      </c>
      <c r="N101" t="s">
        <v>442</v>
      </c>
      <c r="O101" t="s">
        <v>155</v>
      </c>
      <c r="P101" t="s">
        <v>153</v>
      </c>
      <c r="Q101">
        <v>0</v>
      </c>
      <c r="R101">
        <v>3</v>
      </c>
      <c r="S101">
        <v>135</v>
      </c>
      <c r="T101">
        <v>135</v>
      </c>
      <c r="U101">
        <v>0</v>
      </c>
      <c r="V101">
        <v>0</v>
      </c>
      <c r="W101">
        <v>0</v>
      </c>
      <c r="X101">
        <v>0</v>
      </c>
      <c r="Y101">
        <v>0</v>
      </c>
      <c r="Z101">
        <v>0</v>
      </c>
      <c r="AA101">
        <v>0</v>
      </c>
      <c r="AB101">
        <v>0</v>
      </c>
      <c r="AC101">
        <v>0</v>
      </c>
      <c r="AD101">
        <v>0</v>
      </c>
      <c r="AE101">
        <v>0</v>
      </c>
      <c r="AF101">
        <v>0</v>
      </c>
      <c r="AG101">
        <v>0</v>
      </c>
      <c r="AH101">
        <v>3</v>
      </c>
      <c r="AI101">
        <v>0</v>
      </c>
      <c r="AJ101">
        <v>0</v>
      </c>
      <c r="AK101">
        <v>0</v>
      </c>
      <c r="AL101">
        <v>0</v>
      </c>
      <c r="AM101">
        <v>0</v>
      </c>
      <c r="AN101">
        <v>0</v>
      </c>
      <c r="AO101">
        <v>3</v>
      </c>
      <c r="AP101">
        <v>3</v>
      </c>
      <c r="AQ101">
        <v>3</v>
      </c>
      <c r="AR101">
        <v>0</v>
      </c>
      <c r="AS101">
        <v>0</v>
      </c>
      <c r="AT101">
        <v>0</v>
      </c>
      <c r="AU101">
        <v>0</v>
      </c>
      <c r="AV101">
        <v>0</v>
      </c>
      <c r="AW101">
        <v>0</v>
      </c>
      <c r="AX101">
        <v>0</v>
      </c>
      <c r="AY101">
        <v>0</v>
      </c>
      <c r="AZ101">
        <v>0</v>
      </c>
      <c r="BA101">
        <v>0</v>
      </c>
      <c r="BB101">
        <v>0</v>
      </c>
      <c r="BC101">
        <v>0</v>
      </c>
      <c r="BD101">
        <v>0</v>
      </c>
      <c r="BE101">
        <v>0</v>
      </c>
      <c r="BF101">
        <v>3</v>
      </c>
      <c r="BG101">
        <v>0</v>
      </c>
      <c r="BH101">
        <v>0</v>
      </c>
      <c r="BI101">
        <v>0</v>
      </c>
      <c r="BJ101" s="2">
        <v>46218</v>
      </c>
      <c r="BK101">
        <v>0</v>
      </c>
      <c r="BL101" s="3" t="str">
        <f>VLOOKUP(O101,DropDownList!$H$1:$I$7,2,FALSE)</f>
        <v>2022/23</v>
      </c>
      <c r="BM101" s="3" t="str">
        <f t="shared" si="1"/>
        <v>PREG</v>
      </c>
    </row>
    <row r="102" spans="1:65" x14ac:dyDescent="0.2">
      <c r="A102">
        <v>2026</v>
      </c>
      <c r="B102">
        <v>7</v>
      </c>
      <c r="C102" t="s">
        <v>162</v>
      </c>
      <c r="D102" t="s">
        <v>166</v>
      </c>
      <c r="E102" t="s">
        <v>11</v>
      </c>
      <c r="F102">
        <v>9252</v>
      </c>
      <c r="G102" t="s">
        <v>141</v>
      </c>
      <c r="H102" t="s">
        <v>164</v>
      </c>
      <c r="I102" t="s">
        <v>164</v>
      </c>
      <c r="J102" s="1">
        <v>46204</v>
      </c>
      <c r="K102" t="s">
        <v>143</v>
      </c>
      <c r="L102">
        <v>2</v>
      </c>
      <c r="M102" t="s">
        <v>445</v>
      </c>
      <c r="N102" t="s">
        <v>442</v>
      </c>
      <c r="O102" t="s">
        <v>155</v>
      </c>
      <c r="P102" t="s">
        <v>148</v>
      </c>
      <c r="Q102">
        <v>60</v>
      </c>
      <c r="R102">
        <v>2</v>
      </c>
      <c r="S102">
        <v>120</v>
      </c>
      <c r="T102">
        <v>0</v>
      </c>
      <c r="U102">
        <v>1</v>
      </c>
      <c r="V102">
        <v>0</v>
      </c>
      <c r="W102">
        <v>0</v>
      </c>
      <c r="X102">
        <v>0</v>
      </c>
      <c r="Y102">
        <v>0</v>
      </c>
      <c r="Z102">
        <v>0</v>
      </c>
      <c r="AA102">
        <v>60</v>
      </c>
      <c r="AB102">
        <v>0</v>
      </c>
      <c r="AC102">
        <v>60</v>
      </c>
      <c r="AD102">
        <v>0</v>
      </c>
      <c r="AE102">
        <v>0</v>
      </c>
      <c r="AF102">
        <v>1</v>
      </c>
      <c r="AG102">
        <v>0</v>
      </c>
      <c r="AH102">
        <v>0</v>
      </c>
      <c r="AI102">
        <v>1</v>
      </c>
      <c r="AJ102">
        <v>0</v>
      </c>
      <c r="AK102">
        <v>0</v>
      </c>
      <c r="AL102">
        <v>0</v>
      </c>
      <c r="AM102">
        <v>0</v>
      </c>
      <c r="AN102">
        <v>0</v>
      </c>
      <c r="AO102">
        <v>2</v>
      </c>
      <c r="AP102">
        <v>14</v>
      </c>
      <c r="AQ102">
        <v>2</v>
      </c>
      <c r="AR102">
        <v>0</v>
      </c>
      <c r="AS102">
        <v>0</v>
      </c>
      <c r="AT102">
        <v>2</v>
      </c>
      <c r="AU102">
        <v>1</v>
      </c>
      <c r="AV102">
        <v>0</v>
      </c>
      <c r="AW102">
        <v>0</v>
      </c>
      <c r="AX102">
        <v>0</v>
      </c>
      <c r="AY102">
        <v>3</v>
      </c>
      <c r="AZ102">
        <v>3</v>
      </c>
      <c r="BA102">
        <v>1</v>
      </c>
      <c r="BB102">
        <v>0</v>
      </c>
      <c r="BC102">
        <v>0</v>
      </c>
      <c r="BD102">
        <v>0</v>
      </c>
      <c r="BE102">
        <v>0</v>
      </c>
      <c r="BF102">
        <v>2</v>
      </c>
      <c r="BG102">
        <v>60</v>
      </c>
      <c r="BH102">
        <v>0</v>
      </c>
      <c r="BI102">
        <v>1</v>
      </c>
      <c r="BJ102" s="2">
        <v>46218</v>
      </c>
      <c r="BK102">
        <v>0</v>
      </c>
      <c r="BL102" s="3" t="str">
        <f>VLOOKUP(O102,DropDownList!$H$1:$I$7,2,FALSE)</f>
        <v>2022/23</v>
      </c>
      <c r="BM102" s="3" t="str">
        <f t="shared" si="1"/>
        <v>PRAS</v>
      </c>
    </row>
    <row r="103" spans="1:65" x14ac:dyDescent="0.2">
      <c r="A103">
        <v>2026</v>
      </c>
      <c r="B103">
        <v>7</v>
      </c>
      <c r="C103" t="s">
        <v>162</v>
      </c>
      <c r="D103" t="s">
        <v>166</v>
      </c>
      <c r="E103" t="s">
        <v>11</v>
      </c>
      <c r="F103">
        <v>9252</v>
      </c>
      <c r="G103" t="s">
        <v>141</v>
      </c>
      <c r="H103" t="s">
        <v>164</v>
      </c>
      <c r="I103" t="s">
        <v>164</v>
      </c>
      <c r="J103" s="1">
        <v>46204</v>
      </c>
      <c r="K103" t="s">
        <v>143</v>
      </c>
      <c r="L103">
        <v>2</v>
      </c>
      <c r="M103" t="s">
        <v>445</v>
      </c>
      <c r="N103" t="s">
        <v>442</v>
      </c>
      <c r="O103" t="s">
        <v>155</v>
      </c>
      <c r="P103" t="s">
        <v>154</v>
      </c>
      <c r="Q103">
        <v>960.41</v>
      </c>
      <c r="R103">
        <v>40</v>
      </c>
      <c r="S103">
        <v>9530</v>
      </c>
      <c r="T103">
        <v>865.3</v>
      </c>
      <c r="U103">
        <v>5</v>
      </c>
      <c r="V103">
        <v>2</v>
      </c>
      <c r="W103">
        <v>460</v>
      </c>
      <c r="X103">
        <v>590</v>
      </c>
      <c r="Y103">
        <v>0</v>
      </c>
      <c r="Z103">
        <v>0</v>
      </c>
      <c r="AA103">
        <v>7704.29</v>
      </c>
      <c r="AB103">
        <v>100</v>
      </c>
      <c r="AC103">
        <v>7034.29</v>
      </c>
      <c r="AD103">
        <v>1</v>
      </c>
      <c r="AE103">
        <v>1</v>
      </c>
      <c r="AF103">
        <v>32</v>
      </c>
      <c r="AG103">
        <v>3</v>
      </c>
      <c r="AH103">
        <v>0</v>
      </c>
      <c r="AI103">
        <v>2</v>
      </c>
      <c r="AJ103">
        <v>0</v>
      </c>
      <c r="AK103">
        <v>0</v>
      </c>
      <c r="AL103">
        <v>0</v>
      </c>
      <c r="AM103">
        <v>0</v>
      </c>
      <c r="AN103">
        <v>0</v>
      </c>
      <c r="AO103">
        <v>26</v>
      </c>
      <c r="AP103">
        <v>172</v>
      </c>
      <c r="AQ103">
        <v>25</v>
      </c>
      <c r="AR103">
        <v>0</v>
      </c>
      <c r="AS103">
        <v>33</v>
      </c>
      <c r="AT103">
        <v>12</v>
      </c>
      <c r="AU103">
        <v>12</v>
      </c>
      <c r="AV103">
        <v>0</v>
      </c>
      <c r="AW103">
        <v>1</v>
      </c>
      <c r="AX103">
        <v>0</v>
      </c>
      <c r="AY103">
        <v>14</v>
      </c>
      <c r="AZ103">
        <v>27</v>
      </c>
      <c r="BA103">
        <v>20</v>
      </c>
      <c r="BB103">
        <v>7</v>
      </c>
      <c r="BC103">
        <v>4</v>
      </c>
      <c r="BD103">
        <v>0</v>
      </c>
      <c r="BE103">
        <v>0</v>
      </c>
      <c r="BF103">
        <v>39</v>
      </c>
      <c r="BG103">
        <v>560</v>
      </c>
      <c r="BH103">
        <v>3</v>
      </c>
      <c r="BI103">
        <v>5</v>
      </c>
      <c r="BJ103" s="2">
        <v>46218</v>
      </c>
      <c r="BK103">
        <v>0</v>
      </c>
      <c r="BL103" s="3" t="str">
        <f>VLOOKUP(O103,DropDownList!$H$1:$I$7,2,FALSE)</f>
        <v>2022/23</v>
      </c>
      <c r="BM103" s="3" t="str">
        <f t="shared" si="1"/>
        <v>JP COURT</v>
      </c>
    </row>
    <row r="104" spans="1:65" x14ac:dyDescent="0.2">
      <c r="A104">
        <v>2026</v>
      </c>
      <c r="B104">
        <v>7</v>
      </c>
      <c r="C104" t="s">
        <v>162</v>
      </c>
      <c r="D104" t="s">
        <v>166</v>
      </c>
      <c r="E104" t="s">
        <v>11</v>
      </c>
      <c r="F104">
        <v>9252</v>
      </c>
      <c r="G104" t="s">
        <v>141</v>
      </c>
      <c r="H104" t="s">
        <v>164</v>
      </c>
      <c r="I104" t="s">
        <v>164</v>
      </c>
      <c r="J104" s="1">
        <v>46204</v>
      </c>
      <c r="K104" t="s">
        <v>143</v>
      </c>
      <c r="L104">
        <v>2</v>
      </c>
      <c r="M104" t="s">
        <v>445</v>
      </c>
      <c r="N104" t="s">
        <v>442</v>
      </c>
      <c r="O104" t="s">
        <v>155</v>
      </c>
      <c r="P104" t="s">
        <v>152</v>
      </c>
      <c r="Q104">
        <v>0</v>
      </c>
      <c r="R104">
        <v>5</v>
      </c>
      <c r="S104">
        <v>200</v>
      </c>
      <c r="T104">
        <v>40</v>
      </c>
      <c r="U104">
        <v>0</v>
      </c>
      <c r="V104">
        <v>0</v>
      </c>
      <c r="W104">
        <v>0</v>
      </c>
      <c r="X104">
        <v>0</v>
      </c>
      <c r="Y104">
        <v>0</v>
      </c>
      <c r="Z104">
        <v>0</v>
      </c>
      <c r="AA104">
        <v>160</v>
      </c>
      <c r="AB104">
        <v>0</v>
      </c>
      <c r="AC104">
        <v>160</v>
      </c>
      <c r="AD104">
        <v>0</v>
      </c>
      <c r="AE104">
        <v>0</v>
      </c>
      <c r="AF104">
        <v>4</v>
      </c>
      <c r="AG104">
        <v>0</v>
      </c>
      <c r="AH104">
        <v>1</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s="2">
        <v>46218</v>
      </c>
      <c r="BK104">
        <v>0</v>
      </c>
      <c r="BL104" s="3" t="str">
        <f>VLOOKUP(O104,DropDownList!$H$1:$I$7,2,FALSE)</f>
        <v>2022/23</v>
      </c>
      <c r="BM104" s="3" t="str">
        <f t="shared" si="1"/>
        <v>PCOA</v>
      </c>
    </row>
    <row r="105" spans="1:65" x14ac:dyDescent="0.2">
      <c r="A105">
        <v>2026</v>
      </c>
      <c r="B105">
        <v>7</v>
      </c>
      <c r="C105" t="s">
        <v>162</v>
      </c>
      <c r="D105" t="s">
        <v>166</v>
      </c>
      <c r="E105" t="s">
        <v>11</v>
      </c>
      <c r="F105">
        <v>9252</v>
      </c>
      <c r="G105" t="s">
        <v>141</v>
      </c>
      <c r="H105" t="s">
        <v>164</v>
      </c>
      <c r="I105" t="s">
        <v>164</v>
      </c>
      <c r="J105" s="1">
        <v>46204</v>
      </c>
      <c r="K105" t="s">
        <v>143</v>
      </c>
      <c r="L105">
        <v>2</v>
      </c>
      <c r="M105" t="s">
        <v>445</v>
      </c>
      <c r="N105" t="s">
        <v>442</v>
      </c>
      <c r="O105" t="s">
        <v>149</v>
      </c>
      <c r="P105" t="s">
        <v>152</v>
      </c>
      <c r="Q105">
        <v>0</v>
      </c>
      <c r="R105">
        <v>6</v>
      </c>
      <c r="S105">
        <v>240</v>
      </c>
      <c r="T105">
        <v>40</v>
      </c>
      <c r="U105">
        <v>0</v>
      </c>
      <c r="V105">
        <v>0</v>
      </c>
      <c r="W105">
        <v>0</v>
      </c>
      <c r="X105">
        <v>0</v>
      </c>
      <c r="Y105">
        <v>0</v>
      </c>
      <c r="Z105">
        <v>0</v>
      </c>
      <c r="AA105">
        <v>200</v>
      </c>
      <c r="AB105">
        <v>0</v>
      </c>
      <c r="AC105">
        <v>200</v>
      </c>
      <c r="AD105">
        <v>0</v>
      </c>
      <c r="AE105">
        <v>0</v>
      </c>
      <c r="AF105">
        <v>5</v>
      </c>
      <c r="AG105">
        <v>0</v>
      </c>
      <c r="AH105">
        <v>1</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s="2">
        <v>46218</v>
      </c>
      <c r="BK105">
        <v>0</v>
      </c>
      <c r="BL105" s="3" t="str">
        <f>VLOOKUP(O105,DropDownList!$H$1:$I$7,2,FALSE)</f>
        <v>2025/26</v>
      </c>
      <c r="BM105" s="3" t="str">
        <f t="shared" si="1"/>
        <v>PCOA</v>
      </c>
    </row>
    <row r="106" spans="1:65" x14ac:dyDescent="0.2">
      <c r="A106">
        <v>2026</v>
      </c>
      <c r="B106">
        <v>7</v>
      </c>
      <c r="C106" t="s">
        <v>162</v>
      </c>
      <c r="D106" t="s">
        <v>166</v>
      </c>
      <c r="E106" t="s">
        <v>11</v>
      </c>
      <c r="F106">
        <v>9252</v>
      </c>
      <c r="G106" t="s">
        <v>141</v>
      </c>
      <c r="H106" t="s">
        <v>164</v>
      </c>
      <c r="I106" t="s">
        <v>164</v>
      </c>
      <c r="J106" s="1">
        <v>46204</v>
      </c>
      <c r="K106" t="s">
        <v>143</v>
      </c>
      <c r="L106">
        <v>2</v>
      </c>
      <c r="M106" t="s">
        <v>445</v>
      </c>
      <c r="N106" t="s">
        <v>442</v>
      </c>
      <c r="O106" t="s">
        <v>155</v>
      </c>
      <c r="P106" t="s">
        <v>146</v>
      </c>
      <c r="Q106">
        <v>30</v>
      </c>
      <c r="R106">
        <v>41</v>
      </c>
      <c r="S106">
        <v>600</v>
      </c>
      <c r="T106">
        <v>0</v>
      </c>
      <c r="U106">
        <v>5</v>
      </c>
      <c r="V106">
        <v>1</v>
      </c>
      <c r="W106">
        <v>20</v>
      </c>
      <c r="X106">
        <v>20</v>
      </c>
      <c r="Y106">
        <v>0</v>
      </c>
      <c r="Z106">
        <v>0</v>
      </c>
      <c r="AA106">
        <v>570</v>
      </c>
      <c r="AB106">
        <v>0</v>
      </c>
      <c r="AC106">
        <v>0</v>
      </c>
      <c r="AD106">
        <v>1</v>
      </c>
      <c r="AE106">
        <v>0</v>
      </c>
      <c r="AF106">
        <v>39</v>
      </c>
      <c r="AG106">
        <v>0</v>
      </c>
      <c r="AH106">
        <v>0</v>
      </c>
      <c r="AI106">
        <v>2</v>
      </c>
      <c r="AJ106">
        <v>0</v>
      </c>
      <c r="AK106">
        <v>0</v>
      </c>
      <c r="AL106">
        <v>0</v>
      </c>
      <c r="AM106">
        <v>0</v>
      </c>
      <c r="AN106">
        <v>0</v>
      </c>
      <c r="AO106">
        <v>27</v>
      </c>
      <c r="AP106">
        <v>193</v>
      </c>
      <c r="AQ106">
        <v>27</v>
      </c>
      <c r="AR106">
        <v>0</v>
      </c>
      <c r="AS106">
        <v>34</v>
      </c>
      <c r="AT106">
        <v>14</v>
      </c>
      <c r="AU106">
        <v>14</v>
      </c>
      <c r="AV106">
        <v>0</v>
      </c>
      <c r="AW106">
        <v>2</v>
      </c>
      <c r="AX106">
        <v>0</v>
      </c>
      <c r="AY106">
        <v>17</v>
      </c>
      <c r="AZ106">
        <v>31</v>
      </c>
      <c r="BA106">
        <v>23</v>
      </c>
      <c r="BB106">
        <v>7</v>
      </c>
      <c r="BC106">
        <v>4</v>
      </c>
      <c r="BD106">
        <v>0</v>
      </c>
      <c r="BE106">
        <v>0</v>
      </c>
      <c r="BF106">
        <v>39</v>
      </c>
      <c r="BG106">
        <v>30</v>
      </c>
      <c r="BH106">
        <v>0</v>
      </c>
      <c r="BI106">
        <v>5</v>
      </c>
      <c r="BJ106" s="2">
        <v>46218</v>
      </c>
      <c r="BK106">
        <v>0</v>
      </c>
      <c r="BL106" s="3" t="str">
        <f>VLOOKUP(O106,DropDownList!$H$1:$I$7,2,FALSE)</f>
        <v>2022/23</v>
      </c>
      <c r="BM106" s="3" t="str">
        <f t="shared" si="1"/>
        <v>VSUR</v>
      </c>
    </row>
    <row r="107" spans="1:65" x14ac:dyDescent="0.2">
      <c r="A107">
        <v>2026</v>
      </c>
      <c r="B107">
        <v>7</v>
      </c>
      <c r="C107" t="s">
        <v>162</v>
      </c>
      <c r="D107" t="s">
        <v>166</v>
      </c>
      <c r="E107" t="s">
        <v>11</v>
      </c>
      <c r="F107">
        <v>9252</v>
      </c>
      <c r="G107" t="s">
        <v>141</v>
      </c>
      <c r="H107" t="s">
        <v>164</v>
      </c>
      <c r="I107" t="s">
        <v>164</v>
      </c>
      <c r="J107" s="1">
        <v>46204</v>
      </c>
      <c r="K107" t="s">
        <v>143</v>
      </c>
      <c r="L107">
        <v>2</v>
      </c>
      <c r="M107" t="s">
        <v>445</v>
      </c>
      <c r="N107" t="s">
        <v>442</v>
      </c>
      <c r="O107" t="s">
        <v>147</v>
      </c>
      <c r="P107" t="s">
        <v>152</v>
      </c>
      <c r="Q107">
        <v>0</v>
      </c>
      <c r="R107">
        <v>1</v>
      </c>
      <c r="S107">
        <v>40</v>
      </c>
      <c r="T107">
        <v>0</v>
      </c>
      <c r="U107">
        <v>0</v>
      </c>
      <c r="V107">
        <v>0</v>
      </c>
      <c r="W107">
        <v>0</v>
      </c>
      <c r="X107">
        <v>0</v>
      </c>
      <c r="Y107">
        <v>0</v>
      </c>
      <c r="Z107">
        <v>0</v>
      </c>
      <c r="AA107">
        <v>40</v>
      </c>
      <c r="AB107">
        <v>0</v>
      </c>
      <c r="AC107">
        <v>40</v>
      </c>
      <c r="AD107">
        <v>0</v>
      </c>
      <c r="AE107">
        <v>0</v>
      </c>
      <c r="AF107">
        <v>1</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s="2">
        <v>46218</v>
      </c>
      <c r="BK107">
        <v>0</v>
      </c>
      <c r="BL107" s="3" t="str">
        <f>VLOOKUP(O107,DropDownList!$H$1:$I$7,2,FALSE)</f>
        <v>2024/25</v>
      </c>
      <c r="BM107" s="3" t="str">
        <f t="shared" si="1"/>
        <v>PCOA</v>
      </c>
    </row>
    <row r="108" spans="1:65" x14ac:dyDescent="0.2">
      <c r="A108">
        <v>2026</v>
      </c>
      <c r="B108">
        <v>7</v>
      </c>
      <c r="C108" t="s">
        <v>162</v>
      </c>
      <c r="D108" t="s">
        <v>166</v>
      </c>
      <c r="E108" t="s">
        <v>11</v>
      </c>
      <c r="F108">
        <v>9252</v>
      </c>
      <c r="G108" t="s">
        <v>141</v>
      </c>
      <c r="H108" t="s">
        <v>164</v>
      </c>
      <c r="I108" t="s">
        <v>164</v>
      </c>
      <c r="J108" s="1">
        <v>46204</v>
      </c>
      <c r="K108" t="s">
        <v>143</v>
      </c>
      <c r="L108">
        <v>2</v>
      </c>
      <c r="M108" t="s">
        <v>445</v>
      </c>
      <c r="N108" t="s">
        <v>442</v>
      </c>
      <c r="O108" t="s">
        <v>149</v>
      </c>
      <c r="P108" t="s">
        <v>154</v>
      </c>
      <c r="Q108">
        <v>2452.4899999999998</v>
      </c>
      <c r="R108">
        <v>23</v>
      </c>
      <c r="S108">
        <v>4725</v>
      </c>
      <c r="T108">
        <v>0</v>
      </c>
      <c r="U108">
        <v>11</v>
      </c>
      <c r="V108">
        <v>8</v>
      </c>
      <c r="W108">
        <v>1080</v>
      </c>
      <c r="X108">
        <v>1965</v>
      </c>
      <c r="Y108">
        <v>0</v>
      </c>
      <c r="Z108">
        <v>0</v>
      </c>
      <c r="AA108">
        <v>2272.5100000000002</v>
      </c>
      <c r="AB108">
        <v>0</v>
      </c>
      <c r="AC108">
        <v>2022.51</v>
      </c>
      <c r="AD108">
        <v>3</v>
      </c>
      <c r="AE108">
        <v>5</v>
      </c>
      <c r="AF108">
        <v>12</v>
      </c>
      <c r="AG108">
        <v>7</v>
      </c>
      <c r="AH108">
        <v>0</v>
      </c>
      <c r="AI108">
        <v>4</v>
      </c>
      <c r="AJ108">
        <v>0</v>
      </c>
      <c r="AK108">
        <v>0</v>
      </c>
      <c r="AL108">
        <v>0</v>
      </c>
      <c r="AM108">
        <v>0</v>
      </c>
      <c r="AN108">
        <v>0</v>
      </c>
      <c r="AO108">
        <v>17</v>
      </c>
      <c r="AP108">
        <v>44</v>
      </c>
      <c r="AQ108">
        <v>16</v>
      </c>
      <c r="AR108">
        <v>0</v>
      </c>
      <c r="AS108">
        <v>3</v>
      </c>
      <c r="AT108">
        <v>0</v>
      </c>
      <c r="AU108">
        <v>5</v>
      </c>
      <c r="AV108">
        <v>0</v>
      </c>
      <c r="AW108">
        <v>0</v>
      </c>
      <c r="AX108">
        <v>0</v>
      </c>
      <c r="AY108">
        <v>3</v>
      </c>
      <c r="AZ108">
        <v>6</v>
      </c>
      <c r="BA108">
        <v>2</v>
      </c>
      <c r="BB108">
        <v>2</v>
      </c>
      <c r="BC108">
        <v>0</v>
      </c>
      <c r="BD108">
        <v>0</v>
      </c>
      <c r="BE108">
        <v>0</v>
      </c>
      <c r="BF108">
        <v>23</v>
      </c>
      <c r="BG108">
        <v>960</v>
      </c>
      <c r="BH108">
        <v>0</v>
      </c>
      <c r="BI108">
        <v>11</v>
      </c>
      <c r="BJ108" s="2">
        <v>46218</v>
      </c>
      <c r="BK108">
        <v>0</v>
      </c>
      <c r="BL108" s="3" t="str">
        <f>VLOOKUP(O108,DropDownList!$H$1:$I$7,2,FALSE)</f>
        <v>2025/26</v>
      </c>
      <c r="BM108" s="3" t="str">
        <f t="shared" si="1"/>
        <v>JP COURT</v>
      </c>
    </row>
    <row r="109" spans="1:65" x14ac:dyDescent="0.2">
      <c r="A109">
        <v>2026</v>
      </c>
      <c r="B109">
        <v>7</v>
      </c>
      <c r="C109" t="s">
        <v>162</v>
      </c>
      <c r="D109" t="s">
        <v>166</v>
      </c>
      <c r="E109" t="s">
        <v>11</v>
      </c>
      <c r="F109">
        <v>9252</v>
      </c>
      <c r="G109" t="s">
        <v>141</v>
      </c>
      <c r="H109" t="s">
        <v>164</v>
      </c>
      <c r="I109" t="s">
        <v>164</v>
      </c>
      <c r="J109" s="1">
        <v>46204</v>
      </c>
      <c r="K109" t="s">
        <v>143</v>
      </c>
      <c r="L109">
        <v>2</v>
      </c>
      <c r="M109" t="s">
        <v>445</v>
      </c>
      <c r="N109" t="s">
        <v>442</v>
      </c>
      <c r="O109" t="s">
        <v>147</v>
      </c>
      <c r="P109" t="s">
        <v>154</v>
      </c>
      <c r="Q109">
        <v>4214.2700000000004</v>
      </c>
      <c r="R109">
        <v>44</v>
      </c>
      <c r="S109">
        <v>9690</v>
      </c>
      <c r="T109">
        <v>0</v>
      </c>
      <c r="U109">
        <v>20</v>
      </c>
      <c r="V109">
        <v>10</v>
      </c>
      <c r="W109">
        <v>2598.4299999999998</v>
      </c>
      <c r="X109">
        <v>2598.4299999999998</v>
      </c>
      <c r="Y109">
        <v>0</v>
      </c>
      <c r="Z109">
        <v>0</v>
      </c>
      <c r="AA109">
        <v>5475.73</v>
      </c>
      <c r="AB109">
        <v>0</v>
      </c>
      <c r="AC109">
        <v>5005.7299999999996</v>
      </c>
      <c r="AD109">
        <v>4</v>
      </c>
      <c r="AE109">
        <v>6</v>
      </c>
      <c r="AF109">
        <v>24</v>
      </c>
      <c r="AG109">
        <v>11</v>
      </c>
      <c r="AH109">
        <v>0</v>
      </c>
      <c r="AI109">
        <v>9</v>
      </c>
      <c r="AJ109">
        <v>0</v>
      </c>
      <c r="AK109">
        <v>0</v>
      </c>
      <c r="AL109">
        <v>0</v>
      </c>
      <c r="AM109">
        <v>0</v>
      </c>
      <c r="AN109">
        <v>0</v>
      </c>
      <c r="AO109">
        <v>32</v>
      </c>
      <c r="AP109">
        <v>191</v>
      </c>
      <c r="AQ109">
        <v>31</v>
      </c>
      <c r="AR109">
        <v>0</v>
      </c>
      <c r="AS109">
        <v>16</v>
      </c>
      <c r="AT109">
        <v>13</v>
      </c>
      <c r="AU109">
        <v>14</v>
      </c>
      <c r="AV109">
        <v>4</v>
      </c>
      <c r="AW109">
        <v>0</v>
      </c>
      <c r="AX109">
        <v>0</v>
      </c>
      <c r="AY109">
        <v>21</v>
      </c>
      <c r="AZ109">
        <v>36</v>
      </c>
      <c r="BA109">
        <v>24</v>
      </c>
      <c r="BB109">
        <v>6</v>
      </c>
      <c r="BC109">
        <v>3</v>
      </c>
      <c r="BD109">
        <v>0</v>
      </c>
      <c r="BE109">
        <v>0</v>
      </c>
      <c r="BF109">
        <v>44</v>
      </c>
      <c r="BG109">
        <v>2520</v>
      </c>
      <c r="BH109">
        <v>0</v>
      </c>
      <c r="BI109">
        <v>20</v>
      </c>
      <c r="BJ109" s="2">
        <v>46218</v>
      </c>
      <c r="BK109">
        <v>0</v>
      </c>
      <c r="BL109" s="3" t="str">
        <f>VLOOKUP(O109,DropDownList!$H$1:$I$7,2,FALSE)</f>
        <v>2024/25</v>
      </c>
      <c r="BM109" s="3" t="str">
        <f t="shared" si="1"/>
        <v>JP COURT</v>
      </c>
    </row>
    <row r="110" spans="1:65" x14ac:dyDescent="0.2">
      <c r="A110">
        <v>2026</v>
      </c>
      <c r="B110">
        <v>7</v>
      </c>
      <c r="C110" t="s">
        <v>162</v>
      </c>
      <c r="D110" t="s">
        <v>166</v>
      </c>
      <c r="E110" t="s">
        <v>11</v>
      </c>
      <c r="F110">
        <v>9252</v>
      </c>
      <c r="G110" t="s">
        <v>141</v>
      </c>
      <c r="H110" t="s">
        <v>164</v>
      </c>
      <c r="I110" t="s">
        <v>164</v>
      </c>
      <c r="J110" s="1">
        <v>46204</v>
      </c>
      <c r="K110" t="s">
        <v>143</v>
      </c>
      <c r="L110">
        <v>2</v>
      </c>
      <c r="M110" t="s">
        <v>445</v>
      </c>
      <c r="N110" t="s">
        <v>442</v>
      </c>
      <c r="O110" t="s">
        <v>155</v>
      </c>
      <c r="P110" t="s">
        <v>151</v>
      </c>
      <c r="Q110">
        <v>0</v>
      </c>
      <c r="R110">
        <v>21</v>
      </c>
      <c r="S110">
        <v>630</v>
      </c>
      <c r="T110">
        <v>60</v>
      </c>
      <c r="U110">
        <v>0</v>
      </c>
      <c r="V110">
        <v>0</v>
      </c>
      <c r="W110">
        <v>0</v>
      </c>
      <c r="X110">
        <v>0</v>
      </c>
      <c r="Y110">
        <v>0</v>
      </c>
      <c r="Z110">
        <v>0</v>
      </c>
      <c r="AA110">
        <v>570</v>
      </c>
      <c r="AB110">
        <v>0</v>
      </c>
      <c r="AC110">
        <v>570</v>
      </c>
      <c r="AD110">
        <v>0</v>
      </c>
      <c r="AE110">
        <v>0</v>
      </c>
      <c r="AF110">
        <v>19</v>
      </c>
      <c r="AG110">
        <v>0</v>
      </c>
      <c r="AH110">
        <v>2</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s="2">
        <v>46218</v>
      </c>
      <c r="BK110">
        <v>0</v>
      </c>
      <c r="BL110" s="3" t="str">
        <f>VLOOKUP(O110,DropDownList!$H$1:$I$7,2,FALSE)</f>
        <v>2022/23</v>
      </c>
      <c r="BM110" s="3" t="str">
        <f t="shared" si="1"/>
        <v>PCPF</v>
      </c>
    </row>
    <row r="111" spans="1:65" x14ac:dyDescent="0.2">
      <c r="A111">
        <v>2026</v>
      </c>
      <c r="B111">
        <v>7</v>
      </c>
      <c r="C111" t="s">
        <v>162</v>
      </c>
      <c r="D111" t="s">
        <v>167</v>
      </c>
      <c r="E111" t="s">
        <v>11</v>
      </c>
      <c r="F111">
        <v>9711</v>
      </c>
      <c r="G111" t="s">
        <v>158</v>
      </c>
      <c r="H111" t="s">
        <v>164</v>
      </c>
      <c r="I111" t="s">
        <v>164</v>
      </c>
      <c r="J111" s="1">
        <v>46204</v>
      </c>
      <c r="K111" t="s">
        <v>143</v>
      </c>
      <c r="L111">
        <v>2</v>
      </c>
      <c r="M111" t="s">
        <v>445</v>
      </c>
      <c r="N111" t="s">
        <v>442</v>
      </c>
      <c r="O111" t="s">
        <v>149</v>
      </c>
      <c r="P111" t="s">
        <v>160</v>
      </c>
      <c r="Q111">
        <v>9646.84</v>
      </c>
      <c r="R111">
        <v>54</v>
      </c>
      <c r="S111">
        <v>28841.599999999999</v>
      </c>
      <c r="T111">
        <v>1770</v>
      </c>
      <c r="U111">
        <v>28</v>
      </c>
      <c r="V111">
        <v>12</v>
      </c>
      <c r="W111">
        <v>2920</v>
      </c>
      <c r="X111">
        <v>5143</v>
      </c>
      <c r="Y111">
        <v>0</v>
      </c>
      <c r="Z111">
        <v>0</v>
      </c>
      <c r="AA111">
        <v>17424.759999999998</v>
      </c>
      <c r="AB111">
        <v>800</v>
      </c>
      <c r="AC111">
        <v>15564.76</v>
      </c>
      <c r="AD111">
        <v>7</v>
      </c>
      <c r="AE111">
        <v>5</v>
      </c>
      <c r="AF111">
        <v>23</v>
      </c>
      <c r="AG111">
        <v>15</v>
      </c>
      <c r="AH111">
        <v>3</v>
      </c>
      <c r="AI111">
        <v>13</v>
      </c>
      <c r="AJ111">
        <v>0</v>
      </c>
      <c r="AK111">
        <v>0</v>
      </c>
      <c r="AL111">
        <v>0</v>
      </c>
      <c r="AM111">
        <v>0</v>
      </c>
      <c r="AN111">
        <v>0</v>
      </c>
      <c r="AO111">
        <v>32</v>
      </c>
      <c r="AP111">
        <v>87</v>
      </c>
      <c r="AQ111">
        <v>29</v>
      </c>
      <c r="AR111">
        <v>0</v>
      </c>
      <c r="AS111">
        <v>5</v>
      </c>
      <c r="AT111">
        <v>5</v>
      </c>
      <c r="AU111">
        <v>1</v>
      </c>
      <c r="AV111">
        <v>0</v>
      </c>
      <c r="AW111">
        <v>3</v>
      </c>
      <c r="AX111">
        <v>0</v>
      </c>
      <c r="AY111">
        <v>8</v>
      </c>
      <c r="AZ111">
        <v>12</v>
      </c>
      <c r="BA111">
        <v>0</v>
      </c>
      <c r="BB111">
        <v>4</v>
      </c>
      <c r="BC111">
        <v>1</v>
      </c>
      <c r="BD111">
        <v>2</v>
      </c>
      <c r="BE111">
        <v>0</v>
      </c>
      <c r="BF111">
        <v>51</v>
      </c>
      <c r="BG111">
        <v>5173</v>
      </c>
      <c r="BH111">
        <v>0</v>
      </c>
      <c r="BI111">
        <v>28</v>
      </c>
      <c r="BJ111" s="2">
        <v>46218</v>
      </c>
      <c r="BK111">
        <v>0</v>
      </c>
      <c r="BL111" s="3" t="str">
        <f>VLOOKUP(O111,DropDownList!$H$1:$I$7,2,FALSE)</f>
        <v>2025/26</v>
      </c>
      <c r="BM111" s="3" t="str">
        <f t="shared" si="1"/>
        <v>SC COURT</v>
      </c>
    </row>
    <row r="112" spans="1:65" x14ac:dyDescent="0.2">
      <c r="A112">
        <v>2026</v>
      </c>
      <c r="B112">
        <v>7</v>
      </c>
      <c r="C112" t="s">
        <v>162</v>
      </c>
      <c r="D112" t="s">
        <v>167</v>
      </c>
      <c r="E112" t="s">
        <v>11</v>
      </c>
      <c r="F112">
        <v>9711</v>
      </c>
      <c r="G112" t="s">
        <v>158</v>
      </c>
      <c r="H112" t="s">
        <v>164</v>
      </c>
      <c r="I112" t="s">
        <v>164</v>
      </c>
      <c r="J112" s="1">
        <v>46204</v>
      </c>
      <c r="K112" t="s">
        <v>143</v>
      </c>
      <c r="L112">
        <v>2</v>
      </c>
      <c r="M112" t="s">
        <v>445</v>
      </c>
      <c r="N112" t="s">
        <v>442</v>
      </c>
      <c r="O112" t="s">
        <v>155</v>
      </c>
      <c r="P112" t="s">
        <v>160</v>
      </c>
      <c r="Q112">
        <v>6438.31</v>
      </c>
      <c r="R112">
        <v>70</v>
      </c>
      <c r="S112">
        <v>40075</v>
      </c>
      <c r="T112">
        <v>1780.91</v>
      </c>
      <c r="U112">
        <v>12</v>
      </c>
      <c r="V112">
        <v>6</v>
      </c>
      <c r="W112">
        <v>4769.13</v>
      </c>
      <c r="X112">
        <v>4769.13</v>
      </c>
      <c r="Y112">
        <v>0</v>
      </c>
      <c r="Z112">
        <v>0</v>
      </c>
      <c r="AA112">
        <v>31855.78</v>
      </c>
      <c r="AB112">
        <v>2260</v>
      </c>
      <c r="AC112">
        <v>27900.78</v>
      </c>
      <c r="AD112">
        <v>2</v>
      </c>
      <c r="AE112">
        <v>4</v>
      </c>
      <c r="AF112">
        <v>52</v>
      </c>
      <c r="AG112">
        <v>8</v>
      </c>
      <c r="AH112">
        <v>3</v>
      </c>
      <c r="AI112">
        <v>4</v>
      </c>
      <c r="AJ112">
        <v>0</v>
      </c>
      <c r="AK112">
        <v>0</v>
      </c>
      <c r="AL112">
        <v>0</v>
      </c>
      <c r="AM112">
        <v>0</v>
      </c>
      <c r="AN112">
        <v>0</v>
      </c>
      <c r="AO112">
        <v>43</v>
      </c>
      <c r="AP112">
        <v>236</v>
      </c>
      <c r="AQ112">
        <v>52</v>
      </c>
      <c r="AR112">
        <v>0</v>
      </c>
      <c r="AS112">
        <v>24</v>
      </c>
      <c r="AT112">
        <v>5</v>
      </c>
      <c r="AU112">
        <v>10</v>
      </c>
      <c r="AV112">
        <v>0</v>
      </c>
      <c r="AW112">
        <v>4</v>
      </c>
      <c r="AX112">
        <v>0</v>
      </c>
      <c r="AY112">
        <v>28</v>
      </c>
      <c r="AZ112">
        <v>42</v>
      </c>
      <c r="BA112">
        <v>30</v>
      </c>
      <c r="BB112">
        <v>7</v>
      </c>
      <c r="BC112">
        <v>4</v>
      </c>
      <c r="BD112">
        <v>1</v>
      </c>
      <c r="BE112">
        <v>0</v>
      </c>
      <c r="BF112">
        <v>63</v>
      </c>
      <c r="BG112">
        <v>3245</v>
      </c>
      <c r="BH112">
        <v>3</v>
      </c>
      <c r="BI112">
        <v>8</v>
      </c>
      <c r="BJ112" s="2">
        <v>46218</v>
      </c>
      <c r="BK112">
        <v>2</v>
      </c>
      <c r="BL112" s="3" t="str">
        <f>VLOOKUP(O112,DropDownList!$H$1:$I$7,2,FALSE)</f>
        <v>2022/23</v>
      </c>
      <c r="BM112" s="3" t="str">
        <f t="shared" si="1"/>
        <v>SC COURT</v>
      </c>
    </row>
    <row r="113" spans="1:65" x14ac:dyDescent="0.2">
      <c r="A113">
        <v>2026</v>
      </c>
      <c r="B113">
        <v>7</v>
      </c>
      <c r="C113" t="s">
        <v>162</v>
      </c>
      <c r="D113" t="s">
        <v>167</v>
      </c>
      <c r="E113" t="s">
        <v>11</v>
      </c>
      <c r="F113">
        <v>9711</v>
      </c>
      <c r="G113" t="s">
        <v>158</v>
      </c>
      <c r="H113" t="s">
        <v>164</v>
      </c>
      <c r="I113" t="s">
        <v>164</v>
      </c>
      <c r="J113" s="1">
        <v>46204</v>
      </c>
      <c r="K113" t="s">
        <v>143</v>
      </c>
      <c r="L113">
        <v>2</v>
      </c>
      <c r="M113" t="s">
        <v>445</v>
      </c>
      <c r="N113" t="s">
        <v>442</v>
      </c>
      <c r="O113" t="s">
        <v>156</v>
      </c>
      <c r="P113" t="s">
        <v>161</v>
      </c>
      <c r="Q113">
        <v>30</v>
      </c>
      <c r="R113">
        <v>53</v>
      </c>
      <c r="S113">
        <v>1425</v>
      </c>
      <c r="T113">
        <v>40</v>
      </c>
      <c r="U113">
        <v>8</v>
      </c>
      <c r="V113">
        <v>0</v>
      </c>
      <c r="W113">
        <v>0</v>
      </c>
      <c r="X113">
        <v>0</v>
      </c>
      <c r="Y113">
        <v>0</v>
      </c>
      <c r="Z113">
        <v>0</v>
      </c>
      <c r="AA113">
        <v>1355</v>
      </c>
      <c r="AB113">
        <v>0</v>
      </c>
      <c r="AC113">
        <v>0</v>
      </c>
      <c r="AD113">
        <v>0</v>
      </c>
      <c r="AE113">
        <v>0</v>
      </c>
      <c r="AF113">
        <v>50</v>
      </c>
      <c r="AG113">
        <v>0</v>
      </c>
      <c r="AH113">
        <v>1</v>
      </c>
      <c r="AI113">
        <v>2</v>
      </c>
      <c r="AJ113">
        <v>0</v>
      </c>
      <c r="AK113">
        <v>0</v>
      </c>
      <c r="AL113">
        <v>0</v>
      </c>
      <c r="AM113">
        <v>0</v>
      </c>
      <c r="AN113">
        <v>0</v>
      </c>
      <c r="AO113">
        <v>37</v>
      </c>
      <c r="AP113">
        <v>159</v>
      </c>
      <c r="AQ113">
        <v>45</v>
      </c>
      <c r="AR113">
        <v>0</v>
      </c>
      <c r="AS113">
        <v>16</v>
      </c>
      <c r="AT113">
        <v>1</v>
      </c>
      <c r="AU113">
        <v>10</v>
      </c>
      <c r="AV113">
        <v>3</v>
      </c>
      <c r="AW113">
        <v>1</v>
      </c>
      <c r="AX113">
        <v>0</v>
      </c>
      <c r="AY113">
        <v>23</v>
      </c>
      <c r="AZ113">
        <v>31</v>
      </c>
      <c r="BA113">
        <v>14</v>
      </c>
      <c r="BB113">
        <v>4</v>
      </c>
      <c r="BC113">
        <v>3</v>
      </c>
      <c r="BD113">
        <v>1</v>
      </c>
      <c r="BE113">
        <v>0</v>
      </c>
      <c r="BF113">
        <v>52</v>
      </c>
      <c r="BG113">
        <v>30</v>
      </c>
      <c r="BH113">
        <v>0</v>
      </c>
      <c r="BI113">
        <v>8</v>
      </c>
      <c r="BJ113" s="2">
        <v>46218</v>
      </c>
      <c r="BK113">
        <v>0</v>
      </c>
      <c r="BL113" s="3" t="str">
        <f>VLOOKUP(O113,DropDownList!$H$1:$I$7,2,FALSE)</f>
        <v>2023/24</v>
      </c>
      <c r="BM113" s="3" t="str">
        <f t="shared" si="1"/>
        <v>VSUR</v>
      </c>
    </row>
    <row r="114" spans="1:65" x14ac:dyDescent="0.2">
      <c r="A114">
        <v>2026</v>
      </c>
      <c r="B114">
        <v>7</v>
      </c>
      <c r="C114" t="s">
        <v>162</v>
      </c>
      <c r="D114" t="s">
        <v>167</v>
      </c>
      <c r="E114" t="s">
        <v>11</v>
      </c>
      <c r="F114">
        <v>9711</v>
      </c>
      <c r="G114" t="s">
        <v>158</v>
      </c>
      <c r="H114" t="s">
        <v>164</v>
      </c>
      <c r="I114" t="s">
        <v>164</v>
      </c>
      <c r="J114" s="1">
        <v>46204</v>
      </c>
      <c r="K114" t="s">
        <v>143</v>
      </c>
      <c r="L114">
        <v>2</v>
      </c>
      <c r="M114" t="s">
        <v>445</v>
      </c>
      <c r="N114" t="s">
        <v>442</v>
      </c>
      <c r="O114" t="s">
        <v>149</v>
      </c>
      <c r="P114" t="s">
        <v>161</v>
      </c>
      <c r="Q114">
        <v>280</v>
      </c>
      <c r="R114">
        <v>51</v>
      </c>
      <c r="S114">
        <v>1360</v>
      </c>
      <c r="T114">
        <v>20</v>
      </c>
      <c r="U114">
        <v>27</v>
      </c>
      <c r="V114">
        <v>7</v>
      </c>
      <c r="W114">
        <v>170</v>
      </c>
      <c r="X114">
        <v>170</v>
      </c>
      <c r="Y114">
        <v>0</v>
      </c>
      <c r="Z114">
        <v>0</v>
      </c>
      <c r="AA114">
        <v>1060</v>
      </c>
      <c r="AB114">
        <v>0</v>
      </c>
      <c r="AC114">
        <v>0</v>
      </c>
      <c r="AD114">
        <v>7</v>
      </c>
      <c r="AE114">
        <v>0</v>
      </c>
      <c r="AF114">
        <v>37</v>
      </c>
      <c r="AG114">
        <v>0</v>
      </c>
      <c r="AH114">
        <v>1</v>
      </c>
      <c r="AI114">
        <v>13</v>
      </c>
      <c r="AJ114">
        <v>0</v>
      </c>
      <c r="AK114">
        <v>0</v>
      </c>
      <c r="AL114">
        <v>0</v>
      </c>
      <c r="AM114">
        <v>0</v>
      </c>
      <c r="AN114">
        <v>0</v>
      </c>
      <c r="AO114">
        <v>30</v>
      </c>
      <c r="AP114">
        <v>85</v>
      </c>
      <c r="AQ114">
        <v>29</v>
      </c>
      <c r="AR114">
        <v>0</v>
      </c>
      <c r="AS114">
        <v>5</v>
      </c>
      <c r="AT114">
        <v>5</v>
      </c>
      <c r="AU114">
        <v>1</v>
      </c>
      <c r="AV114">
        <v>0</v>
      </c>
      <c r="AW114">
        <v>1</v>
      </c>
      <c r="AX114">
        <v>0</v>
      </c>
      <c r="AY114">
        <v>8</v>
      </c>
      <c r="AZ114">
        <v>12</v>
      </c>
      <c r="BA114">
        <v>0</v>
      </c>
      <c r="BB114">
        <v>4</v>
      </c>
      <c r="BC114">
        <v>1</v>
      </c>
      <c r="BD114">
        <v>2</v>
      </c>
      <c r="BE114">
        <v>0</v>
      </c>
      <c r="BF114">
        <v>50</v>
      </c>
      <c r="BG114">
        <v>280</v>
      </c>
      <c r="BH114">
        <v>0</v>
      </c>
      <c r="BI114">
        <v>27</v>
      </c>
      <c r="BJ114" s="2">
        <v>46218</v>
      </c>
      <c r="BK114">
        <v>0</v>
      </c>
      <c r="BL114" s="3" t="str">
        <f>VLOOKUP(O114,DropDownList!$H$1:$I$7,2,FALSE)</f>
        <v>2025/26</v>
      </c>
      <c r="BM114" s="3" t="str">
        <f t="shared" si="1"/>
        <v>VSUR</v>
      </c>
    </row>
    <row r="115" spans="1:65" x14ac:dyDescent="0.2">
      <c r="A115">
        <v>2026</v>
      </c>
      <c r="B115">
        <v>7</v>
      </c>
      <c r="C115" t="s">
        <v>162</v>
      </c>
      <c r="D115" t="s">
        <v>167</v>
      </c>
      <c r="E115" t="s">
        <v>11</v>
      </c>
      <c r="F115">
        <v>9711</v>
      </c>
      <c r="G115" t="s">
        <v>158</v>
      </c>
      <c r="H115" t="s">
        <v>164</v>
      </c>
      <c r="I115" t="s">
        <v>164</v>
      </c>
      <c r="J115" s="1">
        <v>46204</v>
      </c>
      <c r="K115" t="s">
        <v>143</v>
      </c>
      <c r="L115">
        <v>2</v>
      </c>
      <c r="M115" t="s">
        <v>445</v>
      </c>
      <c r="N115" t="s">
        <v>442</v>
      </c>
      <c r="O115" t="s">
        <v>147</v>
      </c>
      <c r="P115" t="s">
        <v>161</v>
      </c>
      <c r="Q115">
        <v>130</v>
      </c>
      <c r="R115">
        <v>73</v>
      </c>
      <c r="S115">
        <v>1940</v>
      </c>
      <c r="T115">
        <v>30</v>
      </c>
      <c r="U115">
        <v>21</v>
      </c>
      <c r="V115">
        <v>6</v>
      </c>
      <c r="W115">
        <v>110</v>
      </c>
      <c r="X115">
        <v>110</v>
      </c>
      <c r="Y115">
        <v>0</v>
      </c>
      <c r="Z115">
        <v>0</v>
      </c>
      <c r="AA115">
        <v>1780</v>
      </c>
      <c r="AB115">
        <v>0</v>
      </c>
      <c r="AC115">
        <v>0</v>
      </c>
      <c r="AD115">
        <v>6</v>
      </c>
      <c r="AE115">
        <v>0</v>
      </c>
      <c r="AF115">
        <v>64</v>
      </c>
      <c r="AG115">
        <v>0</v>
      </c>
      <c r="AH115">
        <v>2</v>
      </c>
      <c r="AI115">
        <v>7</v>
      </c>
      <c r="AJ115">
        <v>0</v>
      </c>
      <c r="AK115">
        <v>0</v>
      </c>
      <c r="AL115">
        <v>0</v>
      </c>
      <c r="AM115">
        <v>0</v>
      </c>
      <c r="AN115">
        <v>0</v>
      </c>
      <c r="AO115">
        <v>41</v>
      </c>
      <c r="AP115">
        <v>211</v>
      </c>
      <c r="AQ115">
        <v>45</v>
      </c>
      <c r="AR115">
        <v>0</v>
      </c>
      <c r="AS115">
        <v>31</v>
      </c>
      <c r="AT115">
        <v>16</v>
      </c>
      <c r="AU115">
        <v>5</v>
      </c>
      <c r="AV115">
        <v>0</v>
      </c>
      <c r="AW115">
        <v>1</v>
      </c>
      <c r="AX115">
        <v>0</v>
      </c>
      <c r="AY115">
        <v>24</v>
      </c>
      <c r="AZ115">
        <v>35</v>
      </c>
      <c r="BA115">
        <v>26</v>
      </c>
      <c r="BB115">
        <v>3</v>
      </c>
      <c r="BC115">
        <v>1</v>
      </c>
      <c r="BD115">
        <v>1</v>
      </c>
      <c r="BE115">
        <v>0</v>
      </c>
      <c r="BF115">
        <v>72</v>
      </c>
      <c r="BG115">
        <v>130</v>
      </c>
      <c r="BH115">
        <v>0</v>
      </c>
      <c r="BI115">
        <v>21</v>
      </c>
      <c r="BJ115" s="2">
        <v>46218</v>
      </c>
      <c r="BK115">
        <v>0</v>
      </c>
      <c r="BL115" s="3" t="str">
        <f>VLOOKUP(O115,DropDownList!$H$1:$I$7,2,FALSE)</f>
        <v>2024/25</v>
      </c>
      <c r="BM115" s="3" t="str">
        <f t="shared" si="1"/>
        <v>VSUR</v>
      </c>
    </row>
    <row r="116" spans="1:65" x14ac:dyDescent="0.2">
      <c r="A116">
        <v>2026</v>
      </c>
      <c r="B116">
        <v>7</v>
      </c>
      <c r="C116" t="s">
        <v>162</v>
      </c>
      <c r="D116" t="s">
        <v>167</v>
      </c>
      <c r="E116" t="s">
        <v>11</v>
      </c>
      <c r="F116">
        <v>9711</v>
      </c>
      <c r="G116" t="s">
        <v>158</v>
      </c>
      <c r="H116" t="s">
        <v>164</v>
      </c>
      <c r="I116" t="s">
        <v>164</v>
      </c>
      <c r="J116" s="1">
        <v>46204</v>
      </c>
      <c r="K116" t="s">
        <v>143</v>
      </c>
      <c r="L116">
        <v>2</v>
      </c>
      <c r="M116" t="s">
        <v>445</v>
      </c>
      <c r="N116" t="s">
        <v>442</v>
      </c>
      <c r="O116" t="s">
        <v>155</v>
      </c>
      <c r="P116" t="s">
        <v>161</v>
      </c>
      <c r="Q116">
        <v>145</v>
      </c>
      <c r="R116">
        <v>65</v>
      </c>
      <c r="S116">
        <v>1860</v>
      </c>
      <c r="T116">
        <v>20</v>
      </c>
      <c r="U116">
        <v>13</v>
      </c>
      <c r="V116">
        <v>2</v>
      </c>
      <c r="W116">
        <v>115</v>
      </c>
      <c r="X116">
        <v>115</v>
      </c>
      <c r="Y116">
        <v>0</v>
      </c>
      <c r="Z116">
        <v>0</v>
      </c>
      <c r="AA116">
        <v>1695</v>
      </c>
      <c r="AB116">
        <v>0</v>
      </c>
      <c r="AC116">
        <v>0</v>
      </c>
      <c r="AD116">
        <v>2</v>
      </c>
      <c r="AE116">
        <v>0</v>
      </c>
      <c r="AF116">
        <v>60</v>
      </c>
      <c r="AG116">
        <v>0</v>
      </c>
      <c r="AH116">
        <v>1</v>
      </c>
      <c r="AI116">
        <v>4</v>
      </c>
      <c r="AJ116">
        <v>0</v>
      </c>
      <c r="AK116">
        <v>0</v>
      </c>
      <c r="AL116">
        <v>0</v>
      </c>
      <c r="AM116">
        <v>0</v>
      </c>
      <c r="AN116">
        <v>0</v>
      </c>
      <c r="AO116">
        <v>39</v>
      </c>
      <c r="AP116">
        <v>229</v>
      </c>
      <c r="AQ116">
        <v>48</v>
      </c>
      <c r="AR116">
        <v>0</v>
      </c>
      <c r="AS116">
        <v>22</v>
      </c>
      <c r="AT116">
        <v>4</v>
      </c>
      <c r="AU116">
        <v>10</v>
      </c>
      <c r="AV116">
        <v>0</v>
      </c>
      <c r="AW116">
        <v>2</v>
      </c>
      <c r="AX116">
        <v>0</v>
      </c>
      <c r="AY116">
        <v>30</v>
      </c>
      <c r="AZ116">
        <v>43</v>
      </c>
      <c r="BA116">
        <v>31</v>
      </c>
      <c r="BB116">
        <v>7</v>
      </c>
      <c r="BC116">
        <v>4</v>
      </c>
      <c r="BD116">
        <v>1</v>
      </c>
      <c r="BE116">
        <v>0</v>
      </c>
      <c r="BF116">
        <v>60</v>
      </c>
      <c r="BG116">
        <v>145</v>
      </c>
      <c r="BH116">
        <v>0</v>
      </c>
      <c r="BI116">
        <v>9</v>
      </c>
      <c r="BJ116" s="2">
        <v>46218</v>
      </c>
      <c r="BK116">
        <v>2</v>
      </c>
      <c r="BL116" s="3" t="str">
        <f>VLOOKUP(O116,DropDownList!$H$1:$I$7,2,FALSE)</f>
        <v>2022/23</v>
      </c>
      <c r="BM116" s="3" t="str">
        <f t="shared" si="1"/>
        <v>VSUR</v>
      </c>
    </row>
    <row r="117" spans="1:65" x14ac:dyDescent="0.2">
      <c r="A117">
        <v>2026</v>
      </c>
      <c r="B117">
        <v>7</v>
      </c>
      <c r="C117" t="s">
        <v>162</v>
      </c>
      <c r="D117" t="s">
        <v>167</v>
      </c>
      <c r="E117" t="s">
        <v>11</v>
      </c>
      <c r="F117">
        <v>9711</v>
      </c>
      <c r="G117" t="s">
        <v>158</v>
      </c>
      <c r="H117" t="s">
        <v>164</v>
      </c>
      <c r="I117" t="s">
        <v>164</v>
      </c>
      <c r="J117" s="1">
        <v>46204</v>
      </c>
      <c r="K117" t="s">
        <v>143</v>
      </c>
      <c r="L117">
        <v>2</v>
      </c>
      <c r="M117" t="s">
        <v>445</v>
      </c>
      <c r="N117" t="s">
        <v>442</v>
      </c>
      <c r="O117" t="s">
        <v>156</v>
      </c>
      <c r="P117" t="s">
        <v>160</v>
      </c>
      <c r="Q117">
        <v>2297</v>
      </c>
      <c r="R117">
        <v>57</v>
      </c>
      <c r="S117">
        <v>30575</v>
      </c>
      <c r="T117">
        <v>2768.11</v>
      </c>
      <c r="U117">
        <v>8</v>
      </c>
      <c r="V117">
        <v>2</v>
      </c>
      <c r="W117">
        <v>787.14</v>
      </c>
      <c r="X117">
        <v>787.14</v>
      </c>
      <c r="Y117">
        <v>0</v>
      </c>
      <c r="Z117">
        <v>0</v>
      </c>
      <c r="AA117">
        <v>25509.89</v>
      </c>
      <c r="AB117">
        <v>50</v>
      </c>
      <c r="AC117">
        <v>24104.89</v>
      </c>
      <c r="AD117">
        <v>0</v>
      </c>
      <c r="AE117">
        <v>2</v>
      </c>
      <c r="AF117">
        <v>41</v>
      </c>
      <c r="AG117">
        <v>6</v>
      </c>
      <c r="AH117">
        <v>3</v>
      </c>
      <c r="AI117">
        <v>2</v>
      </c>
      <c r="AJ117">
        <v>0</v>
      </c>
      <c r="AK117">
        <v>0</v>
      </c>
      <c r="AL117">
        <v>0</v>
      </c>
      <c r="AM117">
        <v>0</v>
      </c>
      <c r="AN117">
        <v>0</v>
      </c>
      <c r="AO117">
        <v>40</v>
      </c>
      <c r="AP117">
        <v>148</v>
      </c>
      <c r="AQ117">
        <v>46</v>
      </c>
      <c r="AR117">
        <v>0</v>
      </c>
      <c r="AS117">
        <v>14</v>
      </c>
      <c r="AT117">
        <v>2</v>
      </c>
      <c r="AU117">
        <v>7</v>
      </c>
      <c r="AV117">
        <v>1</v>
      </c>
      <c r="AW117">
        <v>2</v>
      </c>
      <c r="AX117">
        <v>0</v>
      </c>
      <c r="AY117">
        <v>22</v>
      </c>
      <c r="AZ117">
        <v>28</v>
      </c>
      <c r="BA117">
        <v>13</v>
      </c>
      <c r="BB117">
        <v>3</v>
      </c>
      <c r="BC117">
        <v>2</v>
      </c>
      <c r="BD117">
        <v>1</v>
      </c>
      <c r="BE117">
        <v>0</v>
      </c>
      <c r="BF117">
        <v>53</v>
      </c>
      <c r="BG117">
        <v>770</v>
      </c>
      <c r="BH117">
        <v>5</v>
      </c>
      <c r="BI117">
        <v>8</v>
      </c>
      <c r="BJ117" s="2">
        <v>46218</v>
      </c>
      <c r="BK117">
        <v>0</v>
      </c>
      <c r="BL117" s="3" t="str">
        <f>VLOOKUP(O117,DropDownList!$H$1:$I$7,2,FALSE)</f>
        <v>2023/24</v>
      </c>
      <c r="BM117" s="3" t="str">
        <f t="shared" si="1"/>
        <v>SC COURT</v>
      </c>
    </row>
    <row r="118" spans="1:65" x14ac:dyDescent="0.2">
      <c r="A118">
        <v>2026</v>
      </c>
      <c r="B118">
        <v>7</v>
      </c>
      <c r="C118" t="s">
        <v>162</v>
      </c>
      <c r="D118" t="s">
        <v>167</v>
      </c>
      <c r="E118" t="s">
        <v>11</v>
      </c>
      <c r="F118">
        <v>9711</v>
      </c>
      <c r="G118" t="s">
        <v>158</v>
      </c>
      <c r="H118" t="s">
        <v>164</v>
      </c>
      <c r="I118" t="s">
        <v>164</v>
      </c>
      <c r="J118" s="1">
        <v>46204</v>
      </c>
      <c r="K118" t="s">
        <v>143</v>
      </c>
      <c r="L118">
        <v>2</v>
      </c>
      <c r="M118" t="s">
        <v>445</v>
      </c>
      <c r="N118" t="s">
        <v>442</v>
      </c>
      <c r="O118" t="s">
        <v>147</v>
      </c>
      <c r="P118" t="s">
        <v>160</v>
      </c>
      <c r="Q118">
        <v>7150.5</v>
      </c>
      <c r="R118">
        <v>75</v>
      </c>
      <c r="S118">
        <v>38955</v>
      </c>
      <c r="T118">
        <v>1360</v>
      </c>
      <c r="U118">
        <v>21</v>
      </c>
      <c r="V118">
        <v>15</v>
      </c>
      <c r="W118">
        <v>5156.75</v>
      </c>
      <c r="X118">
        <v>5156.75</v>
      </c>
      <c r="Y118">
        <v>0</v>
      </c>
      <c r="Z118">
        <v>0</v>
      </c>
      <c r="AA118">
        <v>30444.5</v>
      </c>
      <c r="AB118">
        <v>175</v>
      </c>
      <c r="AC118">
        <v>28469.5</v>
      </c>
      <c r="AD118">
        <v>6</v>
      </c>
      <c r="AE118">
        <v>9</v>
      </c>
      <c r="AF118">
        <v>50</v>
      </c>
      <c r="AG118">
        <v>14</v>
      </c>
      <c r="AH118">
        <v>4</v>
      </c>
      <c r="AI118">
        <v>7</v>
      </c>
      <c r="AJ118">
        <v>0</v>
      </c>
      <c r="AK118">
        <v>0</v>
      </c>
      <c r="AL118">
        <v>0</v>
      </c>
      <c r="AM118">
        <v>0</v>
      </c>
      <c r="AN118">
        <v>0</v>
      </c>
      <c r="AO118">
        <v>43</v>
      </c>
      <c r="AP118">
        <v>204</v>
      </c>
      <c r="AQ118">
        <v>43</v>
      </c>
      <c r="AR118">
        <v>0</v>
      </c>
      <c r="AS118">
        <v>30</v>
      </c>
      <c r="AT118">
        <v>15</v>
      </c>
      <c r="AU118">
        <v>5</v>
      </c>
      <c r="AV118">
        <v>0</v>
      </c>
      <c r="AW118">
        <v>3</v>
      </c>
      <c r="AX118">
        <v>0</v>
      </c>
      <c r="AY118">
        <v>23</v>
      </c>
      <c r="AZ118">
        <v>33</v>
      </c>
      <c r="BA118">
        <v>25</v>
      </c>
      <c r="BB118">
        <v>3</v>
      </c>
      <c r="BC118">
        <v>1</v>
      </c>
      <c r="BD118">
        <v>1</v>
      </c>
      <c r="BE118">
        <v>0</v>
      </c>
      <c r="BF118">
        <v>72</v>
      </c>
      <c r="BG118">
        <v>2645</v>
      </c>
      <c r="BH118">
        <v>0</v>
      </c>
      <c r="BI118">
        <v>21</v>
      </c>
      <c r="BJ118" s="2">
        <v>46218</v>
      </c>
      <c r="BK118">
        <v>0</v>
      </c>
      <c r="BL118" s="3" t="str">
        <f>VLOOKUP(O118,DropDownList!$H$1:$I$7,2,FALSE)</f>
        <v>2024/25</v>
      </c>
      <c r="BM118" s="3" t="str">
        <f t="shared" si="1"/>
        <v>SC COURT</v>
      </c>
    </row>
    <row r="119" spans="1:65" x14ac:dyDescent="0.2">
      <c r="A119">
        <v>2026</v>
      </c>
      <c r="B119">
        <v>7</v>
      </c>
      <c r="C119" t="s">
        <v>162</v>
      </c>
      <c r="D119" t="s">
        <v>168</v>
      </c>
      <c r="E119" t="s">
        <v>12</v>
      </c>
      <c r="F119">
        <v>9341</v>
      </c>
      <c r="G119" t="s">
        <v>141</v>
      </c>
      <c r="H119" t="s">
        <v>164</v>
      </c>
      <c r="I119" t="s">
        <v>164</v>
      </c>
      <c r="J119" s="1">
        <v>46204</v>
      </c>
      <c r="K119" t="s">
        <v>143</v>
      </c>
      <c r="L119">
        <v>2</v>
      </c>
      <c r="M119" t="s">
        <v>445</v>
      </c>
      <c r="N119" t="s">
        <v>442</v>
      </c>
      <c r="O119" t="s">
        <v>156</v>
      </c>
      <c r="P119" t="s">
        <v>152</v>
      </c>
      <c r="Q119">
        <v>0</v>
      </c>
      <c r="R119">
        <v>39</v>
      </c>
      <c r="S119">
        <v>1560</v>
      </c>
      <c r="T119">
        <v>720</v>
      </c>
      <c r="U119">
        <v>0</v>
      </c>
      <c r="V119">
        <v>0</v>
      </c>
      <c r="W119">
        <v>0</v>
      </c>
      <c r="X119">
        <v>0</v>
      </c>
      <c r="Y119">
        <v>0</v>
      </c>
      <c r="Z119">
        <v>0</v>
      </c>
      <c r="AA119">
        <v>840</v>
      </c>
      <c r="AB119">
        <v>0</v>
      </c>
      <c r="AC119">
        <v>840</v>
      </c>
      <c r="AD119">
        <v>0</v>
      </c>
      <c r="AE119">
        <v>0</v>
      </c>
      <c r="AF119">
        <v>21</v>
      </c>
      <c r="AG119">
        <v>0</v>
      </c>
      <c r="AH119">
        <v>18</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s="2">
        <v>46218</v>
      </c>
      <c r="BK119">
        <v>0</v>
      </c>
      <c r="BL119" s="3" t="str">
        <f>VLOOKUP(O119,DropDownList!$H$1:$I$7,2,FALSE)</f>
        <v>2023/24</v>
      </c>
      <c r="BM119" s="3" t="str">
        <f t="shared" si="1"/>
        <v>PCOA</v>
      </c>
    </row>
    <row r="120" spans="1:65" x14ac:dyDescent="0.2">
      <c r="A120">
        <v>2026</v>
      </c>
      <c r="B120">
        <v>7</v>
      </c>
      <c r="C120" t="s">
        <v>162</v>
      </c>
      <c r="D120" t="s">
        <v>168</v>
      </c>
      <c r="E120" t="s">
        <v>12</v>
      </c>
      <c r="F120">
        <v>9341</v>
      </c>
      <c r="G120" t="s">
        <v>141</v>
      </c>
      <c r="H120" t="s">
        <v>164</v>
      </c>
      <c r="I120" t="s">
        <v>164</v>
      </c>
      <c r="J120" s="1">
        <v>46204</v>
      </c>
      <c r="K120" t="s">
        <v>143</v>
      </c>
      <c r="L120">
        <v>2</v>
      </c>
      <c r="M120" t="s">
        <v>445</v>
      </c>
      <c r="N120" t="s">
        <v>442</v>
      </c>
      <c r="O120" t="s">
        <v>147</v>
      </c>
      <c r="P120" t="s">
        <v>153</v>
      </c>
      <c r="Q120">
        <v>0</v>
      </c>
      <c r="R120">
        <v>74</v>
      </c>
      <c r="S120">
        <v>3330</v>
      </c>
      <c r="T120">
        <v>2175</v>
      </c>
      <c r="U120">
        <v>0</v>
      </c>
      <c r="V120">
        <v>0</v>
      </c>
      <c r="W120">
        <v>0</v>
      </c>
      <c r="X120">
        <v>0</v>
      </c>
      <c r="Y120">
        <v>0</v>
      </c>
      <c r="Z120">
        <v>0</v>
      </c>
      <c r="AA120">
        <v>1155</v>
      </c>
      <c r="AB120">
        <v>0</v>
      </c>
      <c r="AC120">
        <v>1155</v>
      </c>
      <c r="AD120">
        <v>0</v>
      </c>
      <c r="AE120">
        <v>0</v>
      </c>
      <c r="AF120">
        <v>25</v>
      </c>
      <c r="AG120">
        <v>0</v>
      </c>
      <c r="AH120">
        <v>48</v>
      </c>
      <c r="AI120">
        <v>0</v>
      </c>
      <c r="AJ120">
        <v>0</v>
      </c>
      <c r="AK120">
        <v>0</v>
      </c>
      <c r="AL120">
        <v>0</v>
      </c>
      <c r="AM120">
        <v>0</v>
      </c>
      <c r="AN120">
        <v>0</v>
      </c>
      <c r="AO120">
        <v>59</v>
      </c>
      <c r="AP120">
        <v>60</v>
      </c>
      <c r="AQ120">
        <v>60</v>
      </c>
      <c r="AR120">
        <v>0</v>
      </c>
      <c r="AS120">
        <v>0</v>
      </c>
      <c r="AT120">
        <v>0</v>
      </c>
      <c r="AU120">
        <v>0</v>
      </c>
      <c r="AV120">
        <v>0</v>
      </c>
      <c r="AW120">
        <v>0</v>
      </c>
      <c r="AX120">
        <v>0</v>
      </c>
      <c r="AY120">
        <v>0</v>
      </c>
      <c r="AZ120">
        <v>0</v>
      </c>
      <c r="BA120">
        <v>0</v>
      </c>
      <c r="BB120">
        <v>0</v>
      </c>
      <c r="BC120">
        <v>0</v>
      </c>
      <c r="BD120">
        <v>0</v>
      </c>
      <c r="BE120">
        <v>0</v>
      </c>
      <c r="BF120">
        <v>59</v>
      </c>
      <c r="BG120">
        <v>0</v>
      </c>
      <c r="BH120">
        <v>1</v>
      </c>
      <c r="BI120">
        <v>0</v>
      </c>
      <c r="BJ120" s="2">
        <v>46218</v>
      </c>
      <c r="BK120">
        <v>0</v>
      </c>
      <c r="BL120" s="3" t="str">
        <f>VLOOKUP(O120,DropDownList!$H$1:$I$7,2,FALSE)</f>
        <v>2024/25</v>
      </c>
      <c r="BM120" s="3" t="str">
        <f t="shared" si="1"/>
        <v>PREG</v>
      </c>
    </row>
    <row r="121" spans="1:65" x14ac:dyDescent="0.2">
      <c r="A121">
        <v>2026</v>
      </c>
      <c r="B121">
        <v>7</v>
      </c>
      <c r="C121" t="s">
        <v>162</v>
      </c>
      <c r="D121" t="s">
        <v>168</v>
      </c>
      <c r="E121" t="s">
        <v>12</v>
      </c>
      <c r="F121">
        <v>9341</v>
      </c>
      <c r="G121" t="s">
        <v>141</v>
      </c>
      <c r="H121" t="s">
        <v>164</v>
      </c>
      <c r="I121" t="s">
        <v>164</v>
      </c>
      <c r="J121" s="1">
        <v>46204</v>
      </c>
      <c r="K121" t="s">
        <v>143</v>
      </c>
      <c r="L121">
        <v>2</v>
      </c>
      <c r="M121" t="s">
        <v>445</v>
      </c>
      <c r="N121" t="s">
        <v>442</v>
      </c>
      <c r="O121" t="s">
        <v>156</v>
      </c>
      <c r="P121" t="s">
        <v>148</v>
      </c>
      <c r="Q121">
        <v>300</v>
      </c>
      <c r="R121">
        <v>18</v>
      </c>
      <c r="S121">
        <v>1080</v>
      </c>
      <c r="T121">
        <v>60</v>
      </c>
      <c r="U121">
        <v>5</v>
      </c>
      <c r="V121">
        <v>4</v>
      </c>
      <c r="W121">
        <v>240</v>
      </c>
      <c r="X121">
        <v>240</v>
      </c>
      <c r="Y121">
        <v>0</v>
      </c>
      <c r="Z121">
        <v>0</v>
      </c>
      <c r="AA121">
        <v>720</v>
      </c>
      <c r="AB121">
        <v>0</v>
      </c>
      <c r="AC121">
        <v>720</v>
      </c>
      <c r="AD121">
        <v>4</v>
      </c>
      <c r="AE121">
        <v>0</v>
      </c>
      <c r="AF121">
        <v>12</v>
      </c>
      <c r="AG121">
        <v>0</v>
      </c>
      <c r="AH121">
        <v>1</v>
      </c>
      <c r="AI121">
        <v>5</v>
      </c>
      <c r="AJ121">
        <v>0</v>
      </c>
      <c r="AK121">
        <v>0</v>
      </c>
      <c r="AL121">
        <v>0</v>
      </c>
      <c r="AM121">
        <v>0</v>
      </c>
      <c r="AN121">
        <v>0</v>
      </c>
      <c r="AO121">
        <v>14</v>
      </c>
      <c r="AP121">
        <v>58</v>
      </c>
      <c r="AQ121">
        <v>14</v>
      </c>
      <c r="AR121">
        <v>0</v>
      </c>
      <c r="AS121">
        <v>8</v>
      </c>
      <c r="AT121">
        <v>0</v>
      </c>
      <c r="AU121">
        <v>0</v>
      </c>
      <c r="AV121">
        <v>0</v>
      </c>
      <c r="AW121">
        <v>0</v>
      </c>
      <c r="AX121">
        <v>0</v>
      </c>
      <c r="AY121">
        <v>5</v>
      </c>
      <c r="AZ121">
        <v>12</v>
      </c>
      <c r="BA121">
        <v>8</v>
      </c>
      <c r="BB121">
        <v>5</v>
      </c>
      <c r="BC121">
        <v>3</v>
      </c>
      <c r="BD121">
        <v>0</v>
      </c>
      <c r="BE121">
        <v>0</v>
      </c>
      <c r="BF121">
        <v>14</v>
      </c>
      <c r="BG121">
        <v>300</v>
      </c>
      <c r="BH121">
        <v>0</v>
      </c>
      <c r="BI121">
        <v>5</v>
      </c>
      <c r="BJ121" s="2">
        <v>46218</v>
      </c>
      <c r="BK121">
        <v>0</v>
      </c>
      <c r="BL121" s="3" t="str">
        <f>VLOOKUP(O121,DropDownList!$H$1:$I$7,2,FALSE)</f>
        <v>2023/24</v>
      </c>
      <c r="BM121" s="3" t="str">
        <f t="shared" si="1"/>
        <v>PRAS</v>
      </c>
    </row>
    <row r="122" spans="1:65" x14ac:dyDescent="0.2">
      <c r="A122">
        <v>2026</v>
      </c>
      <c r="B122">
        <v>7</v>
      </c>
      <c r="C122" t="s">
        <v>162</v>
      </c>
      <c r="D122" t="s">
        <v>168</v>
      </c>
      <c r="E122" t="s">
        <v>12</v>
      </c>
      <c r="F122">
        <v>9341</v>
      </c>
      <c r="G122" t="s">
        <v>141</v>
      </c>
      <c r="H122" t="s">
        <v>164</v>
      </c>
      <c r="I122" t="s">
        <v>164</v>
      </c>
      <c r="J122" s="1">
        <v>46204</v>
      </c>
      <c r="K122" t="s">
        <v>143</v>
      </c>
      <c r="L122">
        <v>2</v>
      </c>
      <c r="M122" t="s">
        <v>445</v>
      </c>
      <c r="N122" t="s">
        <v>442</v>
      </c>
      <c r="O122" t="s">
        <v>156</v>
      </c>
      <c r="P122" t="s">
        <v>150</v>
      </c>
      <c r="Q122">
        <v>5133.1099999999997</v>
      </c>
      <c r="R122">
        <v>134</v>
      </c>
      <c r="S122">
        <v>21967.21</v>
      </c>
      <c r="T122">
        <v>998.33</v>
      </c>
      <c r="U122">
        <v>32</v>
      </c>
      <c r="V122">
        <v>15</v>
      </c>
      <c r="W122">
        <v>3037.39</v>
      </c>
      <c r="X122">
        <v>3037.39</v>
      </c>
      <c r="Y122">
        <v>129</v>
      </c>
      <c r="Z122">
        <v>20968.88</v>
      </c>
      <c r="AA122">
        <v>15835.77</v>
      </c>
      <c r="AB122">
        <v>4864.47</v>
      </c>
      <c r="AC122">
        <v>10971.3</v>
      </c>
      <c r="AD122">
        <v>11</v>
      </c>
      <c r="AE122">
        <v>4</v>
      </c>
      <c r="AF122">
        <v>95</v>
      </c>
      <c r="AG122">
        <v>14</v>
      </c>
      <c r="AH122">
        <v>5</v>
      </c>
      <c r="AI122">
        <v>18</v>
      </c>
      <c r="AJ122">
        <v>30</v>
      </c>
      <c r="AK122">
        <v>17</v>
      </c>
      <c r="AL122">
        <v>2</v>
      </c>
      <c r="AM122">
        <v>1</v>
      </c>
      <c r="AN122">
        <v>1</v>
      </c>
      <c r="AO122">
        <v>86</v>
      </c>
      <c r="AP122">
        <v>390</v>
      </c>
      <c r="AQ122">
        <v>91</v>
      </c>
      <c r="AR122">
        <v>0</v>
      </c>
      <c r="AS122">
        <v>59</v>
      </c>
      <c r="AT122">
        <v>0</v>
      </c>
      <c r="AU122">
        <v>5</v>
      </c>
      <c r="AV122">
        <v>2</v>
      </c>
      <c r="AW122">
        <v>0</v>
      </c>
      <c r="AX122">
        <v>0</v>
      </c>
      <c r="AY122">
        <v>53</v>
      </c>
      <c r="AZ122">
        <v>92</v>
      </c>
      <c r="BA122">
        <v>56</v>
      </c>
      <c r="BB122">
        <v>10</v>
      </c>
      <c r="BC122">
        <v>3</v>
      </c>
      <c r="BD122">
        <v>0</v>
      </c>
      <c r="BE122">
        <v>0</v>
      </c>
      <c r="BF122">
        <v>86</v>
      </c>
      <c r="BG122">
        <v>3250.73</v>
      </c>
      <c r="BH122">
        <v>2</v>
      </c>
      <c r="BI122">
        <v>32</v>
      </c>
      <c r="BJ122" s="2">
        <v>46218</v>
      </c>
      <c r="BK122">
        <v>0</v>
      </c>
      <c r="BL122" s="3" t="str">
        <f>VLOOKUP(O122,DropDownList!$H$1:$I$7,2,FALSE)</f>
        <v>2023/24</v>
      </c>
      <c r="BM122" s="3" t="str">
        <f t="shared" si="1"/>
        <v>FISCAL FINES</v>
      </c>
    </row>
    <row r="123" spans="1:65" x14ac:dyDescent="0.2">
      <c r="A123">
        <v>2026</v>
      </c>
      <c r="B123">
        <v>7</v>
      </c>
      <c r="C123" t="s">
        <v>162</v>
      </c>
      <c r="D123" t="s">
        <v>168</v>
      </c>
      <c r="E123" t="s">
        <v>12</v>
      </c>
      <c r="F123">
        <v>9341</v>
      </c>
      <c r="G123" t="s">
        <v>141</v>
      </c>
      <c r="H123" t="s">
        <v>164</v>
      </c>
      <c r="I123" t="s">
        <v>164</v>
      </c>
      <c r="J123" s="1">
        <v>46204</v>
      </c>
      <c r="K123" t="s">
        <v>143</v>
      </c>
      <c r="L123">
        <v>2</v>
      </c>
      <c r="M123" t="s">
        <v>445</v>
      </c>
      <c r="N123" t="s">
        <v>442</v>
      </c>
      <c r="O123" t="s">
        <v>149</v>
      </c>
      <c r="P123" t="s">
        <v>146</v>
      </c>
      <c r="Q123">
        <v>855</v>
      </c>
      <c r="R123">
        <v>156</v>
      </c>
      <c r="S123">
        <v>2610</v>
      </c>
      <c r="T123">
        <v>10</v>
      </c>
      <c r="U123">
        <v>76</v>
      </c>
      <c r="V123">
        <v>48</v>
      </c>
      <c r="W123">
        <v>775</v>
      </c>
      <c r="X123">
        <v>775</v>
      </c>
      <c r="Y123">
        <v>0</v>
      </c>
      <c r="Z123">
        <v>0</v>
      </c>
      <c r="AA123">
        <v>1745</v>
      </c>
      <c r="AB123">
        <v>0</v>
      </c>
      <c r="AC123">
        <v>0</v>
      </c>
      <c r="AD123">
        <v>47</v>
      </c>
      <c r="AE123">
        <v>1</v>
      </c>
      <c r="AF123">
        <v>104</v>
      </c>
      <c r="AG123">
        <v>1</v>
      </c>
      <c r="AH123">
        <v>1</v>
      </c>
      <c r="AI123">
        <v>50</v>
      </c>
      <c r="AJ123">
        <v>0</v>
      </c>
      <c r="AK123">
        <v>0</v>
      </c>
      <c r="AL123">
        <v>0</v>
      </c>
      <c r="AM123">
        <v>0</v>
      </c>
      <c r="AN123">
        <v>0</v>
      </c>
      <c r="AO123">
        <v>86</v>
      </c>
      <c r="AP123">
        <v>138</v>
      </c>
      <c r="AQ123">
        <v>86</v>
      </c>
      <c r="AR123">
        <v>0</v>
      </c>
      <c r="AS123">
        <v>10</v>
      </c>
      <c r="AT123">
        <v>0</v>
      </c>
      <c r="AU123">
        <v>2</v>
      </c>
      <c r="AV123">
        <v>1</v>
      </c>
      <c r="AW123">
        <v>0</v>
      </c>
      <c r="AX123">
        <v>0</v>
      </c>
      <c r="AY123">
        <v>8</v>
      </c>
      <c r="AZ123">
        <v>11</v>
      </c>
      <c r="BA123">
        <v>2</v>
      </c>
      <c r="BB123">
        <v>3</v>
      </c>
      <c r="BC123">
        <v>0</v>
      </c>
      <c r="BD123">
        <v>1</v>
      </c>
      <c r="BE123">
        <v>0</v>
      </c>
      <c r="BF123">
        <v>156</v>
      </c>
      <c r="BG123">
        <v>850</v>
      </c>
      <c r="BH123">
        <v>0</v>
      </c>
      <c r="BI123">
        <v>76</v>
      </c>
      <c r="BJ123" s="2">
        <v>46218</v>
      </c>
      <c r="BK123">
        <v>0</v>
      </c>
      <c r="BL123" s="3" t="str">
        <f>VLOOKUP(O123,DropDownList!$H$1:$I$7,2,FALSE)</f>
        <v>2025/26</v>
      </c>
      <c r="BM123" s="3" t="str">
        <f t="shared" si="1"/>
        <v>VSUR</v>
      </c>
    </row>
    <row r="124" spans="1:65" x14ac:dyDescent="0.2">
      <c r="A124">
        <v>2026</v>
      </c>
      <c r="B124">
        <v>7</v>
      </c>
      <c r="C124" t="s">
        <v>162</v>
      </c>
      <c r="D124" t="s">
        <v>168</v>
      </c>
      <c r="E124" t="s">
        <v>12</v>
      </c>
      <c r="F124">
        <v>9341</v>
      </c>
      <c r="G124" t="s">
        <v>141</v>
      </c>
      <c r="H124" t="s">
        <v>164</v>
      </c>
      <c r="I124" t="s">
        <v>164</v>
      </c>
      <c r="J124" s="1">
        <v>46204</v>
      </c>
      <c r="K124" t="s">
        <v>143</v>
      </c>
      <c r="L124">
        <v>2</v>
      </c>
      <c r="M124" t="s">
        <v>445</v>
      </c>
      <c r="N124" t="s">
        <v>442</v>
      </c>
      <c r="O124" t="s">
        <v>156</v>
      </c>
      <c r="P124" t="s">
        <v>151</v>
      </c>
      <c r="Q124">
        <v>0</v>
      </c>
      <c r="R124">
        <v>247</v>
      </c>
      <c r="S124">
        <v>7410</v>
      </c>
      <c r="T124">
        <v>1410</v>
      </c>
      <c r="U124">
        <v>0</v>
      </c>
      <c r="V124">
        <v>0</v>
      </c>
      <c r="W124">
        <v>0</v>
      </c>
      <c r="X124">
        <v>0</v>
      </c>
      <c r="Y124">
        <v>0</v>
      </c>
      <c r="Z124">
        <v>0</v>
      </c>
      <c r="AA124">
        <v>6000</v>
      </c>
      <c r="AB124">
        <v>0</v>
      </c>
      <c r="AC124">
        <v>6000</v>
      </c>
      <c r="AD124">
        <v>0</v>
      </c>
      <c r="AE124">
        <v>0</v>
      </c>
      <c r="AF124">
        <v>200</v>
      </c>
      <c r="AG124">
        <v>0</v>
      </c>
      <c r="AH124">
        <v>47</v>
      </c>
      <c r="AI124">
        <v>0</v>
      </c>
      <c r="AJ124">
        <v>0</v>
      </c>
      <c r="AK124">
        <v>0</v>
      </c>
      <c r="AL124">
        <v>0</v>
      </c>
      <c r="AM124">
        <v>6</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s="2">
        <v>46218</v>
      </c>
      <c r="BK124">
        <v>0</v>
      </c>
      <c r="BL124" s="3" t="str">
        <f>VLOOKUP(O124,DropDownList!$H$1:$I$7,2,FALSE)</f>
        <v>2023/24</v>
      </c>
      <c r="BM124" s="3" t="str">
        <f t="shared" si="1"/>
        <v>PCPF</v>
      </c>
    </row>
    <row r="125" spans="1:65" x14ac:dyDescent="0.2">
      <c r="A125">
        <v>2026</v>
      </c>
      <c r="B125">
        <v>7</v>
      </c>
      <c r="C125" t="s">
        <v>162</v>
      </c>
      <c r="D125" t="s">
        <v>168</v>
      </c>
      <c r="E125" t="s">
        <v>12</v>
      </c>
      <c r="F125">
        <v>9341</v>
      </c>
      <c r="G125" t="s">
        <v>141</v>
      </c>
      <c r="H125" t="s">
        <v>164</v>
      </c>
      <c r="I125" t="s">
        <v>164</v>
      </c>
      <c r="J125" s="1">
        <v>46204</v>
      </c>
      <c r="K125" t="s">
        <v>143</v>
      </c>
      <c r="L125">
        <v>2</v>
      </c>
      <c r="M125" t="s">
        <v>445</v>
      </c>
      <c r="N125" t="s">
        <v>442</v>
      </c>
      <c r="O125" t="s">
        <v>147</v>
      </c>
      <c r="P125" t="s">
        <v>150</v>
      </c>
      <c r="Q125">
        <v>4917.09</v>
      </c>
      <c r="R125">
        <v>119</v>
      </c>
      <c r="S125">
        <v>22344.02</v>
      </c>
      <c r="T125">
        <v>2657.47</v>
      </c>
      <c r="U125">
        <v>27</v>
      </c>
      <c r="V125">
        <v>14</v>
      </c>
      <c r="W125">
        <v>2747.9</v>
      </c>
      <c r="X125">
        <v>3017.9</v>
      </c>
      <c r="Y125">
        <v>109</v>
      </c>
      <c r="Z125">
        <v>19686.55</v>
      </c>
      <c r="AA125">
        <v>14769.46</v>
      </c>
      <c r="AB125">
        <v>6507.01</v>
      </c>
      <c r="AC125">
        <v>8262.4500000000007</v>
      </c>
      <c r="AD125">
        <v>9</v>
      </c>
      <c r="AE125">
        <v>5</v>
      </c>
      <c r="AF125">
        <v>81</v>
      </c>
      <c r="AG125">
        <v>10</v>
      </c>
      <c r="AH125">
        <v>10</v>
      </c>
      <c r="AI125">
        <v>17</v>
      </c>
      <c r="AJ125">
        <v>24</v>
      </c>
      <c r="AK125">
        <v>14</v>
      </c>
      <c r="AL125">
        <v>2</v>
      </c>
      <c r="AM125">
        <v>6</v>
      </c>
      <c r="AN125">
        <v>1</v>
      </c>
      <c r="AO125">
        <v>77</v>
      </c>
      <c r="AP125">
        <v>305</v>
      </c>
      <c r="AQ125">
        <v>88</v>
      </c>
      <c r="AR125">
        <v>0</v>
      </c>
      <c r="AS125">
        <v>58</v>
      </c>
      <c r="AT125">
        <v>0</v>
      </c>
      <c r="AU125">
        <v>3</v>
      </c>
      <c r="AV125">
        <v>0</v>
      </c>
      <c r="AW125">
        <v>0</v>
      </c>
      <c r="AX125">
        <v>0</v>
      </c>
      <c r="AY125">
        <v>22</v>
      </c>
      <c r="AZ125">
        <v>56</v>
      </c>
      <c r="BA125">
        <v>35</v>
      </c>
      <c r="BB125">
        <v>14</v>
      </c>
      <c r="BC125">
        <v>2</v>
      </c>
      <c r="BD125">
        <v>1</v>
      </c>
      <c r="BE125">
        <v>0</v>
      </c>
      <c r="BF125">
        <v>79</v>
      </c>
      <c r="BG125">
        <v>2822.55</v>
      </c>
      <c r="BH125">
        <v>1</v>
      </c>
      <c r="BI125">
        <v>27</v>
      </c>
      <c r="BJ125" s="2">
        <v>46218</v>
      </c>
      <c r="BK125">
        <v>0</v>
      </c>
      <c r="BL125" s="3" t="str">
        <f>VLOOKUP(O125,DropDownList!$H$1:$I$7,2,FALSE)</f>
        <v>2024/25</v>
      </c>
      <c r="BM125" s="3" t="str">
        <f t="shared" si="1"/>
        <v>FISCAL FINES</v>
      </c>
    </row>
    <row r="126" spans="1:65" x14ac:dyDescent="0.2">
      <c r="A126">
        <v>2026</v>
      </c>
      <c r="B126">
        <v>7</v>
      </c>
      <c r="C126" t="s">
        <v>162</v>
      </c>
      <c r="D126" t="s">
        <v>168</v>
      </c>
      <c r="E126" t="s">
        <v>12</v>
      </c>
      <c r="F126">
        <v>9341</v>
      </c>
      <c r="G126" t="s">
        <v>141</v>
      </c>
      <c r="H126" t="s">
        <v>164</v>
      </c>
      <c r="I126" t="s">
        <v>164</v>
      </c>
      <c r="J126" s="1">
        <v>46204</v>
      </c>
      <c r="K126" t="s">
        <v>143</v>
      </c>
      <c r="L126">
        <v>2</v>
      </c>
      <c r="M126" t="s">
        <v>445</v>
      </c>
      <c r="N126" t="s">
        <v>442</v>
      </c>
      <c r="O126" t="s">
        <v>156</v>
      </c>
      <c r="P126" t="s">
        <v>153</v>
      </c>
      <c r="Q126">
        <v>0</v>
      </c>
      <c r="R126">
        <v>78</v>
      </c>
      <c r="S126">
        <v>3510</v>
      </c>
      <c r="T126">
        <v>2610</v>
      </c>
      <c r="U126">
        <v>0</v>
      </c>
      <c r="V126">
        <v>0</v>
      </c>
      <c r="W126">
        <v>0</v>
      </c>
      <c r="X126">
        <v>0</v>
      </c>
      <c r="Y126">
        <v>0</v>
      </c>
      <c r="Z126">
        <v>0</v>
      </c>
      <c r="AA126">
        <v>900</v>
      </c>
      <c r="AB126">
        <v>0</v>
      </c>
      <c r="AC126">
        <v>900</v>
      </c>
      <c r="AD126">
        <v>0</v>
      </c>
      <c r="AE126">
        <v>0</v>
      </c>
      <c r="AF126">
        <v>20</v>
      </c>
      <c r="AG126">
        <v>0</v>
      </c>
      <c r="AH126">
        <v>58</v>
      </c>
      <c r="AI126">
        <v>0</v>
      </c>
      <c r="AJ126">
        <v>0</v>
      </c>
      <c r="AK126">
        <v>0</v>
      </c>
      <c r="AL126">
        <v>0</v>
      </c>
      <c r="AM126">
        <v>0</v>
      </c>
      <c r="AN126">
        <v>0</v>
      </c>
      <c r="AO126">
        <v>66</v>
      </c>
      <c r="AP126">
        <v>67</v>
      </c>
      <c r="AQ126">
        <v>67</v>
      </c>
      <c r="AR126">
        <v>0</v>
      </c>
      <c r="AS126">
        <v>0</v>
      </c>
      <c r="AT126">
        <v>0</v>
      </c>
      <c r="AU126">
        <v>0</v>
      </c>
      <c r="AV126">
        <v>0</v>
      </c>
      <c r="AW126">
        <v>0</v>
      </c>
      <c r="AX126">
        <v>0</v>
      </c>
      <c r="AY126">
        <v>0</v>
      </c>
      <c r="AZ126">
        <v>0</v>
      </c>
      <c r="BA126">
        <v>0</v>
      </c>
      <c r="BB126">
        <v>0</v>
      </c>
      <c r="BC126">
        <v>0</v>
      </c>
      <c r="BD126">
        <v>0</v>
      </c>
      <c r="BE126">
        <v>0</v>
      </c>
      <c r="BF126">
        <v>66</v>
      </c>
      <c r="BG126">
        <v>0</v>
      </c>
      <c r="BH126">
        <v>0</v>
      </c>
      <c r="BI126">
        <v>0</v>
      </c>
      <c r="BJ126" s="2">
        <v>46218</v>
      </c>
      <c r="BK126">
        <v>0</v>
      </c>
      <c r="BL126" s="3" t="str">
        <f>VLOOKUP(O126,DropDownList!$H$1:$I$7,2,FALSE)</f>
        <v>2023/24</v>
      </c>
      <c r="BM126" s="3" t="str">
        <f t="shared" si="1"/>
        <v>PREG</v>
      </c>
    </row>
    <row r="127" spans="1:65" x14ac:dyDescent="0.2">
      <c r="A127">
        <v>2026</v>
      </c>
      <c r="B127">
        <v>7</v>
      </c>
      <c r="C127" t="s">
        <v>162</v>
      </c>
      <c r="D127" t="s">
        <v>168</v>
      </c>
      <c r="E127" t="s">
        <v>12</v>
      </c>
      <c r="F127">
        <v>9341</v>
      </c>
      <c r="G127" t="s">
        <v>141</v>
      </c>
      <c r="H127" t="s">
        <v>164</v>
      </c>
      <c r="I127" t="s">
        <v>164</v>
      </c>
      <c r="J127" s="1">
        <v>46204</v>
      </c>
      <c r="K127" t="s">
        <v>143</v>
      </c>
      <c r="L127">
        <v>2</v>
      </c>
      <c r="M127" t="s">
        <v>445</v>
      </c>
      <c r="N127" t="s">
        <v>442</v>
      </c>
      <c r="O127" t="s">
        <v>147</v>
      </c>
      <c r="P127" t="s">
        <v>148</v>
      </c>
      <c r="Q127">
        <v>120</v>
      </c>
      <c r="R127">
        <v>4</v>
      </c>
      <c r="S127">
        <v>240</v>
      </c>
      <c r="T127">
        <v>0</v>
      </c>
      <c r="U127">
        <v>2</v>
      </c>
      <c r="V127">
        <v>2</v>
      </c>
      <c r="W127">
        <v>120</v>
      </c>
      <c r="X127">
        <v>120</v>
      </c>
      <c r="Y127">
        <v>0</v>
      </c>
      <c r="Z127">
        <v>0</v>
      </c>
      <c r="AA127">
        <v>120</v>
      </c>
      <c r="AB127">
        <v>0</v>
      </c>
      <c r="AC127">
        <v>120</v>
      </c>
      <c r="AD127">
        <v>2</v>
      </c>
      <c r="AE127">
        <v>0</v>
      </c>
      <c r="AF127">
        <v>2</v>
      </c>
      <c r="AG127">
        <v>0</v>
      </c>
      <c r="AH127">
        <v>0</v>
      </c>
      <c r="AI127">
        <v>2</v>
      </c>
      <c r="AJ127">
        <v>0</v>
      </c>
      <c r="AK127">
        <v>0</v>
      </c>
      <c r="AL127">
        <v>0</v>
      </c>
      <c r="AM127">
        <v>0</v>
      </c>
      <c r="AN127">
        <v>0</v>
      </c>
      <c r="AO127">
        <v>2</v>
      </c>
      <c r="AP127">
        <v>8</v>
      </c>
      <c r="AQ127">
        <v>2</v>
      </c>
      <c r="AR127">
        <v>0</v>
      </c>
      <c r="AS127">
        <v>2</v>
      </c>
      <c r="AT127">
        <v>0</v>
      </c>
      <c r="AU127">
        <v>0</v>
      </c>
      <c r="AV127">
        <v>0</v>
      </c>
      <c r="AW127">
        <v>0</v>
      </c>
      <c r="AX127">
        <v>0</v>
      </c>
      <c r="AY127">
        <v>0</v>
      </c>
      <c r="AZ127">
        <v>2</v>
      </c>
      <c r="BA127">
        <v>2</v>
      </c>
      <c r="BB127">
        <v>0</v>
      </c>
      <c r="BC127">
        <v>0</v>
      </c>
      <c r="BD127">
        <v>0</v>
      </c>
      <c r="BE127">
        <v>0</v>
      </c>
      <c r="BF127">
        <v>2</v>
      </c>
      <c r="BG127">
        <v>120</v>
      </c>
      <c r="BH127">
        <v>0</v>
      </c>
      <c r="BI127">
        <v>2</v>
      </c>
      <c r="BJ127" s="2">
        <v>46218</v>
      </c>
      <c r="BK127">
        <v>0</v>
      </c>
      <c r="BL127" s="3" t="str">
        <f>VLOOKUP(O127,DropDownList!$H$1:$I$7,2,FALSE)</f>
        <v>2024/25</v>
      </c>
      <c r="BM127" s="3" t="str">
        <f t="shared" si="1"/>
        <v>PRAS</v>
      </c>
    </row>
    <row r="128" spans="1:65" x14ac:dyDescent="0.2">
      <c r="A128">
        <v>2026</v>
      </c>
      <c r="B128">
        <v>7</v>
      </c>
      <c r="C128" t="s">
        <v>162</v>
      </c>
      <c r="D128" t="s">
        <v>168</v>
      </c>
      <c r="E128" t="s">
        <v>12</v>
      </c>
      <c r="F128">
        <v>9341</v>
      </c>
      <c r="G128" t="s">
        <v>141</v>
      </c>
      <c r="H128" t="s">
        <v>164</v>
      </c>
      <c r="I128" t="s">
        <v>164</v>
      </c>
      <c r="J128" s="1">
        <v>46204</v>
      </c>
      <c r="K128" t="s">
        <v>143</v>
      </c>
      <c r="L128">
        <v>2</v>
      </c>
      <c r="M128" t="s">
        <v>445</v>
      </c>
      <c r="N128" t="s">
        <v>442</v>
      </c>
      <c r="O128" t="s">
        <v>156</v>
      </c>
      <c r="P128" t="s">
        <v>154</v>
      </c>
      <c r="Q128">
        <v>5624.85</v>
      </c>
      <c r="R128">
        <v>148</v>
      </c>
      <c r="S128">
        <v>43501.33</v>
      </c>
      <c r="T128">
        <v>0</v>
      </c>
      <c r="U128">
        <v>21</v>
      </c>
      <c r="V128">
        <v>10</v>
      </c>
      <c r="W128">
        <v>2454.27</v>
      </c>
      <c r="X128">
        <v>2454.27</v>
      </c>
      <c r="Y128">
        <v>0</v>
      </c>
      <c r="Z128">
        <v>0</v>
      </c>
      <c r="AA128">
        <v>37876.480000000003</v>
      </c>
      <c r="AB128">
        <v>350</v>
      </c>
      <c r="AC128">
        <v>35246.480000000003</v>
      </c>
      <c r="AD128">
        <v>3</v>
      </c>
      <c r="AE128">
        <v>7</v>
      </c>
      <c r="AF128">
        <v>127</v>
      </c>
      <c r="AG128">
        <v>10</v>
      </c>
      <c r="AH128">
        <v>0</v>
      </c>
      <c r="AI128">
        <v>11</v>
      </c>
      <c r="AJ128">
        <v>0</v>
      </c>
      <c r="AK128">
        <v>0</v>
      </c>
      <c r="AL128">
        <v>0</v>
      </c>
      <c r="AM128">
        <v>0</v>
      </c>
      <c r="AN128">
        <v>0</v>
      </c>
      <c r="AO128">
        <v>71</v>
      </c>
      <c r="AP128">
        <v>301</v>
      </c>
      <c r="AQ128">
        <v>74</v>
      </c>
      <c r="AR128">
        <v>0</v>
      </c>
      <c r="AS128">
        <v>46</v>
      </c>
      <c r="AT128">
        <v>1</v>
      </c>
      <c r="AU128">
        <v>9</v>
      </c>
      <c r="AV128">
        <v>2</v>
      </c>
      <c r="AW128">
        <v>0</v>
      </c>
      <c r="AX128">
        <v>0</v>
      </c>
      <c r="AY128">
        <v>32</v>
      </c>
      <c r="AZ128">
        <v>56</v>
      </c>
      <c r="BA128">
        <v>35</v>
      </c>
      <c r="BB128">
        <v>20</v>
      </c>
      <c r="BC128">
        <v>10</v>
      </c>
      <c r="BD128">
        <v>0</v>
      </c>
      <c r="BE128">
        <v>0</v>
      </c>
      <c r="BF128">
        <v>146</v>
      </c>
      <c r="BG128">
        <v>3580</v>
      </c>
      <c r="BH128">
        <v>0</v>
      </c>
      <c r="BI128">
        <v>20</v>
      </c>
      <c r="BJ128" s="2">
        <v>46218</v>
      </c>
      <c r="BK128">
        <v>0</v>
      </c>
      <c r="BL128" s="3" t="str">
        <f>VLOOKUP(O128,DropDownList!$H$1:$I$7,2,FALSE)</f>
        <v>2023/24</v>
      </c>
      <c r="BM128" s="3" t="str">
        <f t="shared" si="1"/>
        <v>JP COURT</v>
      </c>
    </row>
    <row r="129" spans="1:65" x14ac:dyDescent="0.2">
      <c r="A129">
        <v>2026</v>
      </c>
      <c r="B129">
        <v>7</v>
      </c>
      <c r="C129" t="s">
        <v>162</v>
      </c>
      <c r="D129" t="s">
        <v>168</v>
      </c>
      <c r="E129" t="s">
        <v>12</v>
      </c>
      <c r="F129">
        <v>9341</v>
      </c>
      <c r="G129" t="s">
        <v>141</v>
      </c>
      <c r="H129" t="s">
        <v>164</v>
      </c>
      <c r="I129" t="s">
        <v>164</v>
      </c>
      <c r="J129" s="1">
        <v>46204</v>
      </c>
      <c r="K129" t="s">
        <v>143</v>
      </c>
      <c r="L129">
        <v>2</v>
      </c>
      <c r="M129" t="s">
        <v>445</v>
      </c>
      <c r="N129" t="s">
        <v>442</v>
      </c>
      <c r="O129" t="s">
        <v>155</v>
      </c>
      <c r="P129" t="s">
        <v>150</v>
      </c>
      <c r="Q129">
        <v>2706.86</v>
      </c>
      <c r="R129">
        <v>162</v>
      </c>
      <c r="S129">
        <v>27575.21</v>
      </c>
      <c r="T129">
        <v>2499.13</v>
      </c>
      <c r="U129">
        <v>18</v>
      </c>
      <c r="V129">
        <v>10</v>
      </c>
      <c r="W129">
        <v>1336.39</v>
      </c>
      <c r="X129">
        <v>1336.39</v>
      </c>
      <c r="Y129">
        <v>145</v>
      </c>
      <c r="Z129">
        <v>25076.080000000002</v>
      </c>
      <c r="AA129">
        <v>22369.22</v>
      </c>
      <c r="AB129">
        <v>9003.81</v>
      </c>
      <c r="AC129">
        <v>13365.41</v>
      </c>
      <c r="AD129">
        <v>8</v>
      </c>
      <c r="AE129">
        <v>2</v>
      </c>
      <c r="AF129">
        <v>125</v>
      </c>
      <c r="AG129">
        <v>8</v>
      </c>
      <c r="AH129">
        <v>17</v>
      </c>
      <c r="AI129">
        <v>10</v>
      </c>
      <c r="AJ129">
        <v>41</v>
      </c>
      <c r="AK129">
        <v>17</v>
      </c>
      <c r="AL129">
        <v>2</v>
      </c>
      <c r="AM129">
        <v>10</v>
      </c>
      <c r="AN129">
        <v>1</v>
      </c>
      <c r="AO129">
        <v>96</v>
      </c>
      <c r="AP129">
        <v>472</v>
      </c>
      <c r="AQ129">
        <v>112</v>
      </c>
      <c r="AR129">
        <v>0</v>
      </c>
      <c r="AS129">
        <v>55</v>
      </c>
      <c r="AT129">
        <v>18</v>
      </c>
      <c r="AU129">
        <v>3</v>
      </c>
      <c r="AV129">
        <v>2</v>
      </c>
      <c r="AW129">
        <v>0</v>
      </c>
      <c r="AX129">
        <v>0</v>
      </c>
      <c r="AY129">
        <v>57</v>
      </c>
      <c r="AZ129">
        <v>108</v>
      </c>
      <c r="BA129">
        <v>74</v>
      </c>
      <c r="BB129">
        <v>15</v>
      </c>
      <c r="BC129">
        <v>7</v>
      </c>
      <c r="BD129">
        <v>1</v>
      </c>
      <c r="BE129">
        <v>0</v>
      </c>
      <c r="BF129">
        <v>97</v>
      </c>
      <c r="BG129">
        <v>1367.92</v>
      </c>
      <c r="BH129">
        <v>2</v>
      </c>
      <c r="BI129">
        <v>18</v>
      </c>
      <c r="BJ129" s="2">
        <v>46218</v>
      </c>
      <c r="BK129">
        <v>0</v>
      </c>
      <c r="BL129" s="3" t="str">
        <f>VLOOKUP(O129,DropDownList!$H$1:$I$7,2,FALSE)</f>
        <v>2022/23</v>
      </c>
      <c r="BM129" s="3" t="str">
        <f t="shared" si="1"/>
        <v>FISCAL FINES</v>
      </c>
    </row>
    <row r="130" spans="1:65" x14ac:dyDescent="0.2">
      <c r="A130">
        <v>2026</v>
      </c>
      <c r="B130">
        <v>7</v>
      </c>
      <c r="C130" t="s">
        <v>162</v>
      </c>
      <c r="D130" t="s">
        <v>168</v>
      </c>
      <c r="E130" t="s">
        <v>12</v>
      </c>
      <c r="F130">
        <v>9341</v>
      </c>
      <c r="G130" t="s">
        <v>141</v>
      </c>
      <c r="H130" t="s">
        <v>164</v>
      </c>
      <c r="I130" t="s">
        <v>164</v>
      </c>
      <c r="J130" s="1">
        <v>46204</v>
      </c>
      <c r="K130" t="s">
        <v>143</v>
      </c>
      <c r="L130">
        <v>2</v>
      </c>
      <c r="M130" t="s">
        <v>445</v>
      </c>
      <c r="N130" t="s">
        <v>442</v>
      </c>
      <c r="O130" t="s">
        <v>147</v>
      </c>
      <c r="P130" t="s">
        <v>154</v>
      </c>
      <c r="Q130">
        <v>11752.95</v>
      </c>
      <c r="R130">
        <v>156</v>
      </c>
      <c r="S130">
        <v>44015</v>
      </c>
      <c r="T130">
        <v>60</v>
      </c>
      <c r="U130">
        <v>50</v>
      </c>
      <c r="V130">
        <v>21</v>
      </c>
      <c r="W130">
        <v>5082.2299999999996</v>
      </c>
      <c r="X130">
        <v>5397.23</v>
      </c>
      <c r="Y130">
        <v>0</v>
      </c>
      <c r="Z130">
        <v>0</v>
      </c>
      <c r="AA130">
        <v>32202.05</v>
      </c>
      <c r="AB130">
        <v>1080</v>
      </c>
      <c r="AC130">
        <v>28912.38</v>
      </c>
      <c r="AD130">
        <v>10</v>
      </c>
      <c r="AE130">
        <v>11</v>
      </c>
      <c r="AF130">
        <v>105</v>
      </c>
      <c r="AG130">
        <v>26</v>
      </c>
      <c r="AH130">
        <v>1</v>
      </c>
      <c r="AI130">
        <v>24</v>
      </c>
      <c r="AJ130">
        <v>0</v>
      </c>
      <c r="AK130">
        <v>0</v>
      </c>
      <c r="AL130">
        <v>0</v>
      </c>
      <c r="AM130">
        <v>0</v>
      </c>
      <c r="AN130">
        <v>0</v>
      </c>
      <c r="AO130">
        <v>110</v>
      </c>
      <c r="AP130">
        <v>453</v>
      </c>
      <c r="AQ130">
        <v>129</v>
      </c>
      <c r="AR130">
        <v>0</v>
      </c>
      <c r="AS130">
        <v>64</v>
      </c>
      <c r="AT130">
        <v>2</v>
      </c>
      <c r="AU130">
        <v>24</v>
      </c>
      <c r="AV130">
        <v>7</v>
      </c>
      <c r="AW130">
        <v>0</v>
      </c>
      <c r="AX130">
        <v>0</v>
      </c>
      <c r="AY130">
        <v>39</v>
      </c>
      <c r="AZ130">
        <v>73</v>
      </c>
      <c r="BA130">
        <v>36</v>
      </c>
      <c r="BB130">
        <v>27</v>
      </c>
      <c r="BC130">
        <v>9</v>
      </c>
      <c r="BD130">
        <v>2</v>
      </c>
      <c r="BE130">
        <v>0</v>
      </c>
      <c r="BF130">
        <v>156</v>
      </c>
      <c r="BG130">
        <v>6880</v>
      </c>
      <c r="BH130">
        <v>0</v>
      </c>
      <c r="BI130">
        <v>50</v>
      </c>
      <c r="BJ130" s="2">
        <v>46218</v>
      </c>
      <c r="BK130">
        <v>0</v>
      </c>
      <c r="BL130" s="3" t="str">
        <f>VLOOKUP(O130,DropDownList!$H$1:$I$7,2,FALSE)</f>
        <v>2024/25</v>
      </c>
      <c r="BM130" s="3" t="str">
        <f t="shared" si="1"/>
        <v>JP COURT</v>
      </c>
    </row>
    <row r="131" spans="1:65" x14ac:dyDescent="0.2">
      <c r="A131">
        <v>2026</v>
      </c>
      <c r="B131">
        <v>7</v>
      </c>
      <c r="C131" t="s">
        <v>162</v>
      </c>
      <c r="D131" t="s">
        <v>168</v>
      </c>
      <c r="E131" t="s">
        <v>12</v>
      </c>
      <c r="F131">
        <v>9341</v>
      </c>
      <c r="G131" t="s">
        <v>141</v>
      </c>
      <c r="H131" t="s">
        <v>164</v>
      </c>
      <c r="I131" t="s">
        <v>164</v>
      </c>
      <c r="J131" s="1">
        <v>46204</v>
      </c>
      <c r="K131" t="s">
        <v>143</v>
      </c>
      <c r="L131">
        <v>2</v>
      </c>
      <c r="M131" t="s">
        <v>445</v>
      </c>
      <c r="N131" t="s">
        <v>442</v>
      </c>
      <c r="O131" t="s">
        <v>149</v>
      </c>
      <c r="P131" t="s">
        <v>150</v>
      </c>
      <c r="Q131">
        <v>17255.47</v>
      </c>
      <c r="R131">
        <v>180</v>
      </c>
      <c r="S131">
        <v>30437.95</v>
      </c>
      <c r="T131">
        <v>1212.4100000000001</v>
      </c>
      <c r="U131">
        <v>104</v>
      </c>
      <c r="V131">
        <v>100</v>
      </c>
      <c r="W131">
        <v>14471.83</v>
      </c>
      <c r="X131">
        <v>16035.79</v>
      </c>
      <c r="Y131">
        <v>172</v>
      </c>
      <c r="Z131">
        <v>29225.54</v>
      </c>
      <c r="AA131">
        <v>11970.07</v>
      </c>
      <c r="AB131">
        <v>4328.37</v>
      </c>
      <c r="AC131">
        <v>7641.7</v>
      </c>
      <c r="AD131">
        <v>83</v>
      </c>
      <c r="AE131">
        <v>17</v>
      </c>
      <c r="AF131">
        <v>66</v>
      </c>
      <c r="AG131">
        <v>19</v>
      </c>
      <c r="AH131">
        <v>8</v>
      </c>
      <c r="AI131">
        <v>85</v>
      </c>
      <c r="AJ131">
        <v>29</v>
      </c>
      <c r="AK131">
        <v>23</v>
      </c>
      <c r="AL131">
        <v>1</v>
      </c>
      <c r="AM131">
        <v>4</v>
      </c>
      <c r="AN131">
        <v>1</v>
      </c>
      <c r="AO131">
        <v>123</v>
      </c>
      <c r="AP131">
        <v>180</v>
      </c>
      <c r="AQ131">
        <v>126</v>
      </c>
      <c r="AR131">
        <v>0</v>
      </c>
      <c r="AS131">
        <v>10</v>
      </c>
      <c r="AT131">
        <v>0</v>
      </c>
      <c r="AU131">
        <v>2</v>
      </c>
      <c r="AV131">
        <v>0</v>
      </c>
      <c r="AW131">
        <v>0</v>
      </c>
      <c r="AX131">
        <v>0</v>
      </c>
      <c r="AY131">
        <v>8</v>
      </c>
      <c r="AZ131">
        <v>16</v>
      </c>
      <c r="BA131">
        <v>6</v>
      </c>
      <c r="BB131">
        <v>1</v>
      </c>
      <c r="BC131">
        <v>0</v>
      </c>
      <c r="BD131">
        <v>0</v>
      </c>
      <c r="BE131">
        <v>0</v>
      </c>
      <c r="BF131">
        <v>123</v>
      </c>
      <c r="BG131">
        <v>14939.96</v>
      </c>
      <c r="BH131">
        <v>2</v>
      </c>
      <c r="BI131">
        <v>104</v>
      </c>
      <c r="BJ131" s="2">
        <v>46218</v>
      </c>
      <c r="BK131">
        <v>0</v>
      </c>
      <c r="BL131" s="3" t="str">
        <f>VLOOKUP(O131,DropDownList!$H$1:$I$7,2,FALSE)</f>
        <v>2025/26</v>
      </c>
      <c r="BM131" s="3" t="str">
        <f t="shared" ref="BM131:BM194" si="2">IF(RIGHT(P131,4)="VSUR","VSUR",IF(RIGHT(P131,4)="CONF","CONF",P131))</f>
        <v>FISCAL FINES</v>
      </c>
    </row>
    <row r="132" spans="1:65" x14ac:dyDescent="0.2">
      <c r="A132">
        <v>2026</v>
      </c>
      <c r="B132">
        <v>7</v>
      </c>
      <c r="C132" t="s">
        <v>162</v>
      </c>
      <c r="D132" t="s">
        <v>168</v>
      </c>
      <c r="E132" t="s">
        <v>12</v>
      </c>
      <c r="F132">
        <v>9341</v>
      </c>
      <c r="G132" t="s">
        <v>141</v>
      </c>
      <c r="H132" t="s">
        <v>164</v>
      </c>
      <c r="I132" t="s">
        <v>164</v>
      </c>
      <c r="J132" s="1">
        <v>46204</v>
      </c>
      <c r="K132" t="s">
        <v>143</v>
      </c>
      <c r="L132">
        <v>2</v>
      </c>
      <c r="M132" t="s">
        <v>445</v>
      </c>
      <c r="N132" t="s">
        <v>442</v>
      </c>
      <c r="O132" t="s">
        <v>155</v>
      </c>
      <c r="P132" t="s">
        <v>153</v>
      </c>
      <c r="Q132">
        <v>0</v>
      </c>
      <c r="R132">
        <v>32</v>
      </c>
      <c r="S132">
        <v>1440</v>
      </c>
      <c r="T132">
        <v>825</v>
      </c>
      <c r="U132">
        <v>0</v>
      </c>
      <c r="V132">
        <v>0</v>
      </c>
      <c r="W132">
        <v>0</v>
      </c>
      <c r="X132">
        <v>0</v>
      </c>
      <c r="Y132">
        <v>0</v>
      </c>
      <c r="Z132">
        <v>0</v>
      </c>
      <c r="AA132">
        <v>615</v>
      </c>
      <c r="AB132">
        <v>0</v>
      </c>
      <c r="AC132">
        <v>615</v>
      </c>
      <c r="AD132">
        <v>0</v>
      </c>
      <c r="AE132">
        <v>0</v>
      </c>
      <c r="AF132">
        <v>13</v>
      </c>
      <c r="AG132">
        <v>0</v>
      </c>
      <c r="AH132">
        <v>18</v>
      </c>
      <c r="AI132">
        <v>0</v>
      </c>
      <c r="AJ132">
        <v>0</v>
      </c>
      <c r="AK132">
        <v>0</v>
      </c>
      <c r="AL132">
        <v>0</v>
      </c>
      <c r="AM132">
        <v>0</v>
      </c>
      <c r="AN132">
        <v>0</v>
      </c>
      <c r="AO132">
        <v>18</v>
      </c>
      <c r="AP132">
        <v>19</v>
      </c>
      <c r="AQ132">
        <v>18</v>
      </c>
      <c r="AR132">
        <v>0</v>
      </c>
      <c r="AS132">
        <v>1</v>
      </c>
      <c r="AT132">
        <v>0</v>
      </c>
      <c r="AU132">
        <v>0</v>
      </c>
      <c r="AV132">
        <v>0</v>
      </c>
      <c r="AW132">
        <v>0</v>
      </c>
      <c r="AX132">
        <v>0</v>
      </c>
      <c r="AY132">
        <v>0</v>
      </c>
      <c r="AZ132">
        <v>0</v>
      </c>
      <c r="BA132">
        <v>0</v>
      </c>
      <c r="BB132">
        <v>0</v>
      </c>
      <c r="BC132">
        <v>0</v>
      </c>
      <c r="BD132">
        <v>0</v>
      </c>
      <c r="BE132">
        <v>0</v>
      </c>
      <c r="BF132">
        <v>19</v>
      </c>
      <c r="BG132">
        <v>0</v>
      </c>
      <c r="BH132">
        <v>1</v>
      </c>
      <c r="BI132">
        <v>0</v>
      </c>
      <c r="BJ132" s="2">
        <v>46218</v>
      </c>
      <c r="BK132">
        <v>0</v>
      </c>
      <c r="BL132" s="3" t="str">
        <f>VLOOKUP(O132,DropDownList!$H$1:$I$7,2,FALSE)</f>
        <v>2022/23</v>
      </c>
      <c r="BM132" s="3" t="str">
        <f t="shared" si="2"/>
        <v>PREG</v>
      </c>
    </row>
    <row r="133" spans="1:65" x14ac:dyDescent="0.2">
      <c r="A133">
        <v>2026</v>
      </c>
      <c r="B133">
        <v>7</v>
      </c>
      <c r="C133" t="s">
        <v>162</v>
      </c>
      <c r="D133" t="s">
        <v>168</v>
      </c>
      <c r="E133" t="s">
        <v>12</v>
      </c>
      <c r="F133">
        <v>9341</v>
      </c>
      <c r="G133" t="s">
        <v>141</v>
      </c>
      <c r="H133" t="s">
        <v>164</v>
      </c>
      <c r="I133" t="s">
        <v>164</v>
      </c>
      <c r="J133" s="1">
        <v>46204</v>
      </c>
      <c r="K133" t="s">
        <v>143</v>
      </c>
      <c r="L133">
        <v>2</v>
      </c>
      <c r="M133" t="s">
        <v>445</v>
      </c>
      <c r="N133" t="s">
        <v>442</v>
      </c>
      <c r="O133" t="s">
        <v>156</v>
      </c>
      <c r="P133" t="s">
        <v>146</v>
      </c>
      <c r="Q133">
        <v>240</v>
      </c>
      <c r="R133">
        <v>147</v>
      </c>
      <c r="S133">
        <v>2520</v>
      </c>
      <c r="T133">
        <v>0</v>
      </c>
      <c r="U133">
        <v>20</v>
      </c>
      <c r="V133">
        <v>4</v>
      </c>
      <c r="W133">
        <v>70</v>
      </c>
      <c r="X133">
        <v>70</v>
      </c>
      <c r="Y133">
        <v>0</v>
      </c>
      <c r="Z133">
        <v>0</v>
      </c>
      <c r="AA133">
        <v>2280</v>
      </c>
      <c r="AB133">
        <v>0</v>
      </c>
      <c r="AC133">
        <v>0</v>
      </c>
      <c r="AD133">
        <v>4</v>
      </c>
      <c r="AE133">
        <v>0</v>
      </c>
      <c r="AF133">
        <v>135</v>
      </c>
      <c r="AG133">
        <v>0</v>
      </c>
      <c r="AH133">
        <v>0</v>
      </c>
      <c r="AI133">
        <v>12</v>
      </c>
      <c r="AJ133">
        <v>0</v>
      </c>
      <c r="AK133">
        <v>0</v>
      </c>
      <c r="AL133">
        <v>0</v>
      </c>
      <c r="AM133">
        <v>0</v>
      </c>
      <c r="AN133">
        <v>0</v>
      </c>
      <c r="AO133">
        <v>70</v>
      </c>
      <c r="AP133">
        <v>292</v>
      </c>
      <c r="AQ133">
        <v>72</v>
      </c>
      <c r="AR133">
        <v>0</v>
      </c>
      <c r="AS133">
        <v>45</v>
      </c>
      <c r="AT133">
        <v>1</v>
      </c>
      <c r="AU133">
        <v>9</v>
      </c>
      <c r="AV133">
        <v>2</v>
      </c>
      <c r="AW133">
        <v>0</v>
      </c>
      <c r="AX133">
        <v>0</v>
      </c>
      <c r="AY133">
        <v>32</v>
      </c>
      <c r="AZ133">
        <v>55</v>
      </c>
      <c r="BA133">
        <v>34</v>
      </c>
      <c r="BB133">
        <v>18</v>
      </c>
      <c r="BC133">
        <v>9</v>
      </c>
      <c r="BD133">
        <v>0</v>
      </c>
      <c r="BE133">
        <v>0</v>
      </c>
      <c r="BF133">
        <v>145</v>
      </c>
      <c r="BG133">
        <v>240</v>
      </c>
      <c r="BH133">
        <v>0</v>
      </c>
      <c r="BI133">
        <v>19</v>
      </c>
      <c r="BJ133" s="2">
        <v>46218</v>
      </c>
      <c r="BK133">
        <v>0</v>
      </c>
      <c r="BL133" s="3" t="str">
        <f>VLOOKUP(O133,DropDownList!$H$1:$I$7,2,FALSE)</f>
        <v>2023/24</v>
      </c>
      <c r="BM133" s="3" t="str">
        <f t="shared" si="2"/>
        <v>VSUR</v>
      </c>
    </row>
    <row r="134" spans="1:65" x14ac:dyDescent="0.2">
      <c r="A134">
        <v>2026</v>
      </c>
      <c r="B134">
        <v>7</v>
      </c>
      <c r="C134" t="s">
        <v>162</v>
      </c>
      <c r="D134" t="s">
        <v>168</v>
      </c>
      <c r="E134" t="s">
        <v>12</v>
      </c>
      <c r="F134">
        <v>9341</v>
      </c>
      <c r="G134" t="s">
        <v>141</v>
      </c>
      <c r="H134" t="s">
        <v>164</v>
      </c>
      <c r="I134" t="s">
        <v>164</v>
      </c>
      <c r="J134" s="1">
        <v>46204</v>
      </c>
      <c r="K134" t="s">
        <v>143</v>
      </c>
      <c r="L134">
        <v>2</v>
      </c>
      <c r="M134" t="s">
        <v>445</v>
      </c>
      <c r="N134" t="s">
        <v>442</v>
      </c>
      <c r="O134" t="s">
        <v>155</v>
      </c>
      <c r="P134" t="s">
        <v>148</v>
      </c>
      <c r="Q134">
        <v>120</v>
      </c>
      <c r="R134">
        <v>14</v>
      </c>
      <c r="S134">
        <v>840</v>
      </c>
      <c r="T134">
        <v>100</v>
      </c>
      <c r="U134">
        <v>2</v>
      </c>
      <c r="V134">
        <v>2</v>
      </c>
      <c r="W134">
        <v>120</v>
      </c>
      <c r="X134">
        <v>120</v>
      </c>
      <c r="Y134">
        <v>0</v>
      </c>
      <c r="Z134">
        <v>0</v>
      </c>
      <c r="AA134">
        <v>620</v>
      </c>
      <c r="AB134">
        <v>0</v>
      </c>
      <c r="AC134">
        <v>620</v>
      </c>
      <c r="AD134">
        <v>2</v>
      </c>
      <c r="AE134">
        <v>0</v>
      </c>
      <c r="AF134">
        <v>9</v>
      </c>
      <c r="AG134">
        <v>0</v>
      </c>
      <c r="AH134">
        <v>1</v>
      </c>
      <c r="AI134">
        <v>2</v>
      </c>
      <c r="AJ134">
        <v>0</v>
      </c>
      <c r="AK134">
        <v>0</v>
      </c>
      <c r="AL134">
        <v>0</v>
      </c>
      <c r="AM134">
        <v>0</v>
      </c>
      <c r="AN134">
        <v>0</v>
      </c>
      <c r="AO134">
        <v>8</v>
      </c>
      <c r="AP134">
        <v>44</v>
      </c>
      <c r="AQ134">
        <v>8</v>
      </c>
      <c r="AR134">
        <v>0</v>
      </c>
      <c r="AS134">
        <v>3</v>
      </c>
      <c r="AT134">
        <v>0</v>
      </c>
      <c r="AU134">
        <v>1</v>
      </c>
      <c r="AV134">
        <v>0</v>
      </c>
      <c r="AW134">
        <v>0</v>
      </c>
      <c r="AX134">
        <v>0</v>
      </c>
      <c r="AY134">
        <v>5</v>
      </c>
      <c r="AZ134">
        <v>12</v>
      </c>
      <c r="BA134">
        <v>9</v>
      </c>
      <c r="BB134">
        <v>2</v>
      </c>
      <c r="BC134">
        <v>2</v>
      </c>
      <c r="BD134">
        <v>0</v>
      </c>
      <c r="BE134">
        <v>0</v>
      </c>
      <c r="BF134">
        <v>7</v>
      </c>
      <c r="BG134">
        <v>120</v>
      </c>
      <c r="BH134">
        <v>2</v>
      </c>
      <c r="BI134">
        <v>1</v>
      </c>
      <c r="BJ134" s="2">
        <v>46218</v>
      </c>
      <c r="BK134">
        <v>0</v>
      </c>
      <c r="BL134" s="3" t="str">
        <f>VLOOKUP(O134,DropDownList!$H$1:$I$7,2,FALSE)</f>
        <v>2022/23</v>
      </c>
      <c r="BM134" s="3" t="str">
        <f t="shared" si="2"/>
        <v>PRAS</v>
      </c>
    </row>
    <row r="135" spans="1:65" x14ac:dyDescent="0.2">
      <c r="A135">
        <v>2026</v>
      </c>
      <c r="B135">
        <v>7</v>
      </c>
      <c r="C135" t="s">
        <v>162</v>
      </c>
      <c r="D135" t="s">
        <v>168</v>
      </c>
      <c r="E135" t="s">
        <v>12</v>
      </c>
      <c r="F135">
        <v>9341</v>
      </c>
      <c r="G135" t="s">
        <v>141</v>
      </c>
      <c r="H135" t="s">
        <v>164</v>
      </c>
      <c r="I135" t="s">
        <v>164</v>
      </c>
      <c r="J135" s="1">
        <v>46204</v>
      </c>
      <c r="K135" t="s">
        <v>143</v>
      </c>
      <c r="L135">
        <v>2</v>
      </c>
      <c r="M135" t="s">
        <v>445</v>
      </c>
      <c r="N135" t="s">
        <v>442</v>
      </c>
      <c r="O135" t="s">
        <v>155</v>
      </c>
      <c r="P135" t="s">
        <v>152</v>
      </c>
      <c r="Q135">
        <v>0</v>
      </c>
      <c r="R135">
        <v>28</v>
      </c>
      <c r="S135">
        <v>1120</v>
      </c>
      <c r="T135">
        <v>560</v>
      </c>
      <c r="U135">
        <v>0</v>
      </c>
      <c r="V135">
        <v>0</v>
      </c>
      <c r="W135">
        <v>0</v>
      </c>
      <c r="X135">
        <v>0</v>
      </c>
      <c r="Y135">
        <v>0</v>
      </c>
      <c r="Z135">
        <v>0</v>
      </c>
      <c r="AA135">
        <v>560</v>
      </c>
      <c r="AB135">
        <v>0</v>
      </c>
      <c r="AC135">
        <v>560</v>
      </c>
      <c r="AD135">
        <v>0</v>
      </c>
      <c r="AE135">
        <v>0</v>
      </c>
      <c r="AF135">
        <v>14</v>
      </c>
      <c r="AG135">
        <v>0</v>
      </c>
      <c r="AH135">
        <v>14</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s="2">
        <v>46218</v>
      </c>
      <c r="BK135">
        <v>0</v>
      </c>
      <c r="BL135" s="3" t="str">
        <f>VLOOKUP(O135,DropDownList!$H$1:$I$7,2,FALSE)</f>
        <v>2022/23</v>
      </c>
      <c r="BM135" s="3" t="str">
        <f t="shared" si="2"/>
        <v>PCOA</v>
      </c>
    </row>
    <row r="136" spans="1:65" x14ac:dyDescent="0.2">
      <c r="A136">
        <v>2026</v>
      </c>
      <c r="B136">
        <v>7</v>
      </c>
      <c r="C136" t="s">
        <v>162</v>
      </c>
      <c r="D136" t="s">
        <v>168</v>
      </c>
      <c r="E136" t="s">
        <v>12</v>
      </c>
      <c r="F136">
        <v>9341</v>
      </c>
      <c r="G136" t="s">
        <v>141</v>
      </c>
      <c r="H136" t="s">
        <v>164</v>
      </c>
      <c r="I136" t="s">
        <v>164</v>
      </c>
      <c r="J136" s="1">
        <v>46204</v>
      </c>
      <c r="K136" t="s">
        <v>143</v>
      </c>
      <c r="L136">
        <v>2</v>
      </c>
      <c r="M136" t="s">
        <v>445</v>
      </c>
      <c r="N136" t="s">
        <v>442</v>
      </c>
      <c r="O136" t="s">
        <v>149</v>
      </c>
      <c r="P136" t="s">
        <v>152</v>
      </c>
      <c r="Q136">
        <v>0</v>
      </c>
      <c r="R136">
        <v>37</v>
      </c>
      <c r="S136">
        <v>1480</v>
      </c>
      <c r="T136">
        <v>560</v>
      </c>
      <c r="U136">
        <v>0</v>
      </c>
      <c r="V136">
        <v>0</v>
      </c>
      <c r="W136">
        <v>0</v>
      </c>
      <c r="X136">
        <v>0</v>
      </c>
      <c r="Y136">
        <v>0</v>
      </c>
      <c r="Z136">
        <v>0</v>
      </c>
      <c r="AA136">
        <v>920</v>
      </c>
      <c r="AB136">
        <v>0</v>
      </c>
      <c r="AC136">
        <v>920</v>
      </c>
      <c r="AD136">
        <v>0</v>
      </c>
      <c r="AE136">
        <v>0</v>
      </c>
      <c r="AF136">
        <v>23</v>
      </c>
      <c r="AG136">
        <v>0</v>
      </c>
      <c r="AH136">
        <v>14</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s="2">
        <v>46218</v>
      </c>
      <c r="BK136">
        <v>0</v>
      </c>
      <c r="BL136" s="3" t="str">
        <f>VLOOKUP(O136,DropDownList!$H$1:$I$7,2,FALSE)</f>
        <v>2025/26</v>
      </c>
      <c r="BM136" s="3" t="str">
        <f t="shared" si="2"/>
        <v>PCOA</v>
      </c>
    </row>
    <row r="137" spans="1:65" x14ac:dyDescent="0.2">
      <c r="A137">
        <v>2026</v>
      </c>
      <c r="B137">
        <v>7</v>
      </c>
      <c r="C137" t="s">
        <v>162</v>
      </c>
      <c r="D137" t="s">
        <v>168</v>
      </c>
      <c r="E137" t="s">
        <v>12</v>
      </c>
      <c r="F137">
        <v>9341</v>
      </c>
      <c r="G137" t="s">
        <v>141</v>
      </c>
      <c r="H137" t="s">
        <v>164</v>
      </c>
      <c r="I137" t="s">
        <v>164</v>
      </c>
      <c r="J137" s="1">
        <v>46204</v>
      </c>
      <c r="K137" t="s">
        <v>143</v>
      </c>
      <c r="L137">
        <v>2</v>
      </c>
      <c r="M137" t="s">
        <v>445</v>
      </c>
      <c r="N137" t="s">
        <v>442</v>
      </c>
      <c r="O137" t="s">
        <v>147</v>
      </c>
      <c r="P137" t="s">
        <v>146</v>
      </c>
      <c r="Q137">
        <v>400.33</v>
      </c>
      <c r="R137">
        <v>156</v>
      </c>
      <c r="S137">
        <v>2600</v>
      </c>
      <c r="T137">
        <v>10</v>
      </c>
      <c r="U137">
        <v>50</v>
      </c>
      <c r="V137">
        <v>10</v>
      </c>
      <c r="W137">
        <v>170</v>
      </c>
      <c r="X137">
        <v>170</v>
      </c>
      <c r="Y137">
        <v>0</v>
      </c>
      <c r="Z137">
        <v>0</v>
      </c>
      <c r="AA137">
        <v>2189.67</v>
      </c>
      <c r="AB137">
        <v>0</v>
      </c>
      <c r="AC137">
        <v>0</v>
      </c>
      <c r="AD137">
        <v>10</v>
      </c>
      <c r="AE137">
        <v>0</v>
      </c>
      <c r="AF137">
        <v>130</v>
      </c>
      <c r="AG137">
        <v>1</v>
      </c>
      <c r="AH137">
        <v>1</v>
      </c>
      <c r="AI137">
        <v>24</v>
      </c>
      <c r="AJ137">
        <v>0</v>
      </c>
      <c r="AK137">
        <v>0</v>
      </c>
      <c r="AL137">
        <v>0</v>
      </c>
      <c r="AM137">
        <v>0</v>
      </c>
      <c r="AN137">
        <v>0</v>
      </c>
      <c r="AO137">
        <v>110</v>
      </c>
      <c r="AP137">
        <v>463</v>
      </c>
      <c r="AQ137">
        <v>130</v>
      </c>
      <c r="AR137">
        <v>0</v>
      </c>
      <c r="AS137">
        <v>66</v>
      </c>
      <c r="AT137">
        <v>2</v>
      </c>
      <c r="AU137">
        <v>25</v>
      </c>
      <c r="AV137">
        <v>7</v>
      </c>
      <c r="AW137">
        <v>0</v>
      </c>
      <c r="AX137">
        <v>0</v>
      </c>
      <c r="AY137">
        <v>39</v>
      </c>
      <c r="AZ137">
        <v>74</v>
      </c>
      <c r="BA137">
        <v>37</v>
      </c>
      <c r="BB137">
        <v>28</v>
      </c>
      <c r="BC137">
        <v>10</v>
      </c>
      <c r="BD137">
        <v>2</v>
      </c>
      <c r="BE137">
        <v>0</v>
      </c>
      <c r="BF137">
        <v>156</v>
      </c>
      <c r="BG137">
        <v>400</v>
      </c>
      <c r="BH137">
        <v>0</v>
      </c>
      <c r="BI137">
        <v>50</v>
      </c>
      <c r="BJ137" s="2">
        <v>46218</v>
      </c>
      <c r="BK137">
        <v>0</v>
      </c>
      <c r="BL137" s="3" t="str">
        <f>VLOOKUP(O137,DropDownList!$H$1:$I$7,2,FALSE)</f>
        <v>2024/25</v>
      </c>
      <c r="BM137" s="3" t="str">
        <f t="shared" si="2"/>
        <v>VSUR</v>
      </c>
    </row>
    <row r="138" spans="1:65" x14ac:dyDescent="0.2">
      <c r="A138">
        <v>2026</v>
      </c>
      <c r="B138">
        <v>7</v>
      </c>
      <c r="C138" t="s">
        <v>162</v>
      </c>
      <c r="D138" t="s">
        <v>168</v>
      </c>
      <c r="E138" t="s">
        <v>12</v>
      </c>
      <c r="F138">
        <v>9341</v>
      </c>
      <c r="G138" t="s">
        <v>141</v>
      </c>
      <c r="H138" t="s">
        <v>164</v>
      </c>
      <c r="I138" t="s">
        <v>164</v>
      </c>
      <c r="J138" s="1">
        <v>46204</v>
      </c>
      <c r="K138" t="s">
        <v>143</v>
      </c>
      <c r="L138">
        <v>2</v>
      </c>
      <c r="M138" t="s">
        <v>445</v>
      </c>
      <c r="N138" t="s">
        <v>442</v>
      </c>
      <c r="O138" t="s">
        <v>155</v>
      </c>
      <c r="P138" t="s">
        <v>146</v>
      </c>
      <c r="Q138">
        <v>205</v>
      </c>
      <c r="R138">
        <v>182</v>
      </c>
      <c r="S138">
        <v>3010</v>
      </c>
      <c r="T138">
        <v>100</v>
      </c>
      <c r="U138">
        <v>24</v>
      </c>
      <c r="V138">
        <v>12</v>
      </c>
      <c r="W138">
        <v>150</v>
      </c>
      <c r="X138">
        <v>150</v>
      </c>
      <c r="Y138">
        <v>0</v>
      </c>
      <c r="Z138">
        <v>0</v>
      </c>
      <c r="AA138">
        <v>2705</v>
      </c>
      <c r="AB138">
        <v>0</v>
      </c>
      <c r="AC138">
        <v>0</v>
      </c>
      <c r="AD138">
        <v>12</v>
      </c>
      <c r="AE138">
        <v>0</v>
      </c>
      <c r="AF138">
        <v>161</v>
      </c>
      <c r="AG138">
        <v>1</v>
      </c>
      <c r="AH138">
        <v>5</v>
      </c>
      <c r="AI138">
        <v>15</v>
      </c>
      <c r="AJ138">
        <v>0</v>
      </c>
      <c r="AK138">
        <v>0</v>
      </c>
      <c r="AL138">
        <v>0</v>
      </c>
      <c r="AM138">
        <v>0</v>
      </c>
      <c r="AN138">
        <v>0</v>
      </c>
      <c r="AO138">
        <v>103</v>
      </c>
      <c r="AP138">
        <v>583</v>
      </c>
      <c r="AQ138">
        <v>115</v>
      </c>
      <c r="AR138">
        <v>0</v>
      </c>
      <c r="AS138">
        <v>77</v>
      </c>
      <c r="AT138">
        <v>23</v>
      </c>
      <c r="AU138">
        <v>24</v>
      </c>
      <c r="AV138">
        <v>5</v>
      </c>
      <c r="AW138">
        <v>1</v>
      </c>
      <c r="AX138">
        <v>0</v>
      </c>
      <c r="AY138">
        <v>65</v>
      </c>
      <c r="AZ138">
        <v>105</v>
      </c>
      <c r="BA138">
        <v>71</v>
      </c>
      <c r="BB138">
        <v>27</v>
      </c>
      <c r="BC138">
        <v>21</v>
      </c>
      <c r="BD138">
        <v>3</v>
      </c>
      <c r="BE138">
        <v>1</v>
      </c>
      <c r="BF138">
        <v>179</v>
      </c>
      <c r="BG138">
        <v>200</v>
      </c>
      <c r="BH138">
        <v>0</v>
      </c>
      <c r="BI138">
        <v>23</v>
      </c>
      <c r="BJ138" s="2">
        <v>46218</v>
      </c>
      <c r="BK138">
        <v>0</v>
      </c>
      <c r="BL138" s="3" t="str">
        <f>VLOOKUP(O138,DropDownList!$H$1:$I$7,2,FALSE)</f>
        <v>2022/23</v>
      </c>
      <c r="BM138" s="3" t="str">
        <f t="shared" si="2"/>
        <v>VSUR</v>
      </c>
    </row>
    <row r="139" spans="1:65" x14ac:dyDescent="0.2">
      <c r="A139">
        <v>2026</v>
      </c>
      <c r="B139">
        <v>7</v>
      </c>
      <c r="C139" t="s">
        <v>162</v>
      </c>
      <c r="D139" t="s">
        <v>168</v>
      </c>
      <c r="E139" t="s">
        <v>12</v>
      </c>
      <c r="F139">
        <v>9341</v>
      </c>
      <c r="G139" t="s">
        <v>141</v>
      </c>
      <c r="H139" t="s">
        <v>164</v>
      </c>
      <c r="I139" t="s">
        <v>164</v>
      </c>
      <c r="J139" s="1">
        <v>46204</v>
      </c>
      <c r="K139" t="s">
        <v>143</v>
      </c>
      <c r="L139">
        <v>2</v>
      </c>
      <c r="M139" t="s">
        <v>445</v>
      </c>
      <c r="N139" t="s">
        <v>442</v>
      </c>
      <c r="O139" t="s">
        <v>147</v>
      </c>
      <c r="P139" t="s">
        <v>152</v>
      </c>
      <c r="Q139">
        <v>0</v>
      </c>
      <c r="R139">
        <v>20</v>
      </c>
      <c r="S139">
        <v>800</v>
      </c>
      <c r="T139">
        <v>200</v>
      </c>
      <c r="U139">
        <v>0</v>
      </c>
      <c r="V139">
        <v>0</v>
      </c>
      <c r="W139">
        <v>0</v>
      </c>
      <c r="X139">
        <v>0</v>
      </c>
      <c r="Y139">
        <v>0</v>
      </c>
      <c r="Z139">
        <v>0</v>
      </c>
      <c r="AA139">
        <v>600</v>
      </c>
      <c r="AB139">
        <v>0</v>
      </c>
      <c r="AC139">
        <v>600</v>
      </c>
      <c r="AD139">
        <v>0</v>
      </c>
      <c r="AE139">
        <v>0</v>
      </c>
      <c r="AF139">
        <v>15</v>
      </c>
      <c r="AG139">
        <v>0</v>
      </c>
      <c r="AH139">
        <v>5</v>
      </c>
      <c r="AI139">
        <v>0</v>
      </c>
      <c r="AJ139">
        <v>0</v>
      </c>
      <c r="AK139">
        <v>0</v>
      </c>
      <c r="AL139">
        <v>0</v>
      </c>
      <c r="AM139">
        <v>1</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s="2">
        <v>46218</v>
      </c>
      <c r="BK139">
        <v>0</v>
      </c>
      <c r="BL139" s="3" t="str">
        <f>VLOOKUP(O139,DropDownList!$H$1:$I$7,2,FALSE)</f>
        <v>2024/25</v>
      </c>
      <c r="BM139" s="3" t="str">
        <f t="shared" si="2"/>
        <v>PCOA</v>
      </c>
    </row>
    <row r="140" spans="1:65" x14ac:dyDescent="0.2">
      <c r="A140">
        <v>2026</v>
      </c>
      <c r="B140">
        <v>7</v>
      </c>
      <c r="C140" t="s">
        <v>162</v>
      </c>
      <c r="D140" t="s">
        <v>168</v>
      </c>
      <c r="E140" t="s">
        <v>12</v>
      </c>
      <c r="F140">
        <v>9341</v>
      </c>
      <c r="G140" t="s">
        <v>141</v>
      </c>
      <c r="H140" t="s">
        <v>164</v>
      </c>
      <c r="I140" t="s">
        <v>164</v>
      </c>
      <c r="J140" s="1">
        <v>46204</v>
      </c>
      <c r="K140" t="s">
        <v>143</v>
      </c>
      <c r="L140">
        <v>2</v>
      </c>
      <c r="M140" t="s">
        <v>445</v>
      </c>
      <c r="N140" t="s">
        <v>442</v>
      </c>
      <c r="O140" t="s">
        <v>155</v>
      </c>
      <c r="P140" t="s">
        <v>154</v>
      </c>
      <c r="Q140">
        <v>6744.08</v>
      </c>
      <c r="R140">
        <v>185</v>
      </c>
      <c r="S140">
        <v>53391</v>
      </c>
      <c r="T140">
        <v>2735.03</v>
      </c>
      <c r="U140">
        <v>24</v>
      </c>
      <c r="V140">
        <v>15</v>
      </c>
      <c r="W140">
        <v>3915</v>
      </c>
      <c r="X140">
        <v>4225</v>
      </c>
      <c r="Y140">
        <v>0</v>
      </c>
      <c r="Z140">
        <v>0</v>
      </c>
      <c r="AA140">
        <v>43911.89</v>
      </c>
      <c r="AB140">
        <v>581</v>
      </c>
      <c r="AC140">
        <v>40585.89</v>
      </c>
      <c r="AD140">
        <v>13</v>
      </c>
      <c r="AE140">
        <v>2</v>
      </c>
      <c r="AF140">
        <v>151</v>
      </c>
      <c r="AG140">
        <v>9</v>
      </c>
      <c r="AH140">
        <v>6</v>
      </c>
      <c r="AI140">
        <v>15</v>
      </c>
      <c r="AJ140">
        <v>0</v>
      </c>
      <c r="AK140">
        <v>0</v>
      </c>
      <c r="AL140">
        <v>0</v>
      </c>
      <c r="AM140">
        <v>0</v>
      </c>
      <c r="AN140">
        <v>0</v>
      </c>
      <c r="AO140">
        <v>106</v>
      </c>
      <c r="AP140">
        <v>578</v>
      </c>
      <c r="AQ140">
        <v>114</v>
      </c>
      <c r="AR140">
        <v>0</v>
      </c>
      <c r="AS140">
        <v>75</v>
      </c>
      <c r="AT140">
        <v>24</v>
      </c>
      <c r="AU140">
        <v>26</v>
      </c>
      <c r="AV140">
        <v>6</v>
      </c>
      <c r="AW140">
        <v>2</v>
      </c>
      <c r="AX140">
        <v>0</v>
      </c>
      <c r="AY140">
        <v>64</v>
      </c>
      <c r="AZ140">
        <v>104</v>
      </c>
      <c r="BA140">
        <v>71</v>
      </c>
      <c r="BB140">
        <v>25</v>
      </c>
      <c r="BC140">
        <v>19</v>
      </c>
      <c r="BD140">
        <v>4</v>
      </c>
      <c r="BE140">
        <v>1</v>
      </c>
      <c r="BF140">
        <v>180</v>
      </c>
      <c r="BG140">
        <v>4000</v>
      </c>
      <c r="BH140">
        <v>4</v>
      </c>
      <c r="BI140">
        <v>22</v>
      </c>
      <c r="BJ140" s="2">
        <v>46218</v>
      </c>
      <c r="BK140">
        <v>0</v>
      </c>
      <c r="BL140" s="3" t="str">
        <f>VLOOKUP(O140,DropDownList!$H$1:$I$7,2,FALSE)</f>
        <v>2022/23</v>
      </c>
      <c r="BM140" s="3" t="str">
        <f t="shared" si="2"/>
        <v>JP COURT</v>
      </c>
    </row>
    <row r="141" spans="1:65" x14ac:dyDescent="0.2">
      <c r="A141">
        <v>2026</v>
      </c>
      <c r="B141">
        <v>7</v>
      </c>
      <c r="C141" t="s">
        <v>162</v>
      </c>
      <c r="D141" t="s">
        <v>168</v>
      </c>
      <c r="E141" t="s">
        <v>12</v>
      </c>
      <c r="F141">
        <v>9341</v>
      </c>
      <c r="G141" t="s">
        <v>141</v>
      </c>
      <c r="H141" t="s">
        <v>164</v>
      </c>
      <c r="I141" t="s">
        <v>164</v>
      </c>
      <c r="J141" s="1">
        <v>46204</v>
      </c>
      <c r="K141" t="s">
        <v>143</v>
      </c>
      <c r="L141">
        <v>2</v>
      </c>
      <c r="M141" t="s">
        <v>445</v>
      </c>
      <c r="N141" t="s">
        <v>442</v>
      </c>
      <c r="O141" t="s">
        <v>149</v>
      </c>
      <c r="P141" t="s">
        <v>154</v>
      </c>
      <c r="Q141">
        <v>18327.62</v>
      </c>
      <c r="R141">
        <v>157</v>
      </c>
      <c r="S141">
        <v>42444.24</v>
      </c>
      <c r="T141">
        <v>110</v>
      </c>
      <c r="U141">
        <v>76</v>
      </c>
      <c r="V141">
        <v>69</v>
      </c>
      <c r="W141">
        <v>12810</v>
      </c>
      <c r="X141">
        <v>16174.24</v>
      </c>
      <c r="Y141">
        <v>0</v>
      </c>
      <c r="Z141">
        <v>0</v>
      </c>
      <c r="AA141">
        <v>24006.62</v>
      </c>
      <c r="AB141">
        <v>300</v>
      </c>
      <c r="AC141">
        <v>21941.62</v>
      </c>
      <c r="AD141">
        <v>47</v>
      </c>
      <c r="AE141">
        <v>22</v>
      </c>
      <c r="AF141">
        <v>80</v>
      </c>
      <c r="AG141">
        <v>26</v>
      </c>
      <c r="AH141">
        <v>1</v>
      </c>
      <c r="AI141">
        <v>50</v>
      </c>
      <c r="AJ141">
        <v>0</v>
      </c>
      <c r="AK141">
        <v>0</v>
      </c>
      <c r="AL141">
        <v>0</v>
      </c>
      <c r="AM141">
        <v>0</v>
      </c>
      <c r="AN141">
        <v>0</v>
      </c>
      <c r="AO141">
        <v>86</v>
      </c>
      <c r="AP141">
        <v>135</v>
      </c>
      <c r="AQ141">
        <v>84</v>
      </c>
      <c r="AR141">
        <v>0</v>
      </c>
      <c r="AS141">
        <v>9</v>
      </c>
      <c r="AT141">
        <v>0</v>
      </c>
      <c r="AU141">
        <v>2</v>
      </c>
      <c r="AV141">
        <v>1</v>
      </c>
      <c r="AW141">
        <v>0</v>
      </c>
      <c r="AX141">
        <v>0</v>
      </c>
      <c r="AY141">
        <v>8</v>
      </c>
      <c r="AZ141">
        <v>11</v>
      </c>
      <c r="BA141">
        <v>2</v>
      </c>
      <c r="BB141">
        <v>3</v>
      </c>
      <c r="BC141">
        <v>0</v>
      </c>
      <c r="BD141">
        <v>1</v>
      </c>
      <c r="BE141">
        <v>0</v>
      </c>
      <c r="BF141">
        <v>157</v>
      </c>
      <c r="BG141">
        <v>13269.24</v>
      </c>
      <c r="BH141">
        <v>0</v>
      </c>
      <c r="BI141">
        <v>76</v>
      </c>
      <c r="BJ141" s="2">
        <v>46218</v>
      </c>
      <c r="BK141">
        <v>0</v>
      </c>
      <c r="BL141" s="3" t="str">
        <f>VLOOKUP(O141,DropDownList!$H$1:$I$7,2,FALSE)</f>
        <v>2025/26</v>
      </c>
      <c r="BM141" s="3" t="str">
        <f t="shared" si="2"/>
        <v>JP COURT</v>
      </c>
    </row>
    <row r="142" spans="1:65" x14ac:dyDescent="0.2">
      <c r="A142">
        <v>2026</v>
      </c>
      <c r="B142">
        <v>7</v>
      </c>
      <c r="C142" t="s">
        <v>162</v>
      </c>
      <c r="D142" t="s">
        <v>168</v>
      </c>
      <c r="E142" t="s">
        <v>12</v>
      </c>
      <c r="F142">
        <v>9341</v>
      </c>
      <c r="G142" t="s">
        <v>141</v>
      </c>
      <c r="H142" t="s">
        <v>164</v>
      </c>
      <c r="I142" t="s">
        <v>164</v>
      </c>
      <c r="J142" s="1">
        <v>46204</v>
      </c>
      <c r="K142" t="s">
        <v>143</v>
      </c>
      <c r="L142">
        <v>2</v>
      </c>
      <c r="M142" t="s">
        <v>445</v>
      </c>
      <c r="N142" t="s">
        <v>442</v>
      </c>
      <c r="O142" t="s">
        <v>155</v>
      </c>
      <c r="P142" t="s">
        <v>151</v>
      </c>
      <c r="Q142">
        <v>0</v>
      </c>
      <c r="R142">
        <v>206</v>
      </c>
      <c r="S142">
        <v>6180</v>
      </c>
      <c r="T142">
        <v>1440</v>
      </c>
      <c r="U142">
        <v>0</v>
      </c>
      <c r="V142">
        <v>0</v>
      </c>
      <c r="W142">
        <v>0</v>
      </c>
      <c r="X142">
        <v>0</v>
      </c>
      <c r="Y142">
        <v>0</v>
      </c>
      <c r="Z142">
        <v>0</v>
      </c>
      <c r="AA142">
        <v>4740</v>
      </c>
      <c r="AB142">
        <v>0</v>
      </c>
      <c r="AC142">
        <v>4740</v>
      </c>
      <c r="AD142">
        <v>0</v>
      </c>
      <c r="AE142">
        <v>0</v>
      </c>
      <c r="AF142">
        <v>158</v>
      </c>
      <c r="AG142">
        <v>0</v>
      </c>
      <c r="AH142">
        <v>48</v>
      </c>
      <c r="AI142">
        <v>0</v>
      </c>
      <c r="AJ142">
        <v>0</v>
      </c>
      <c r="AK142">
        <v>0</v>
      </c>
      <c r="AL142">
        <v>0</v>
      </c>
      <c r="AM142">
        <v>5</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s="2">
        <v>46218</v>
      </c>
      <c r="BK142">
        <v>0</v>
      </c>
      <c r="BL142" s="3" t="str">
        <f>VLOOKUP(O142,DropDownList!$H$1:$I$7,2,FALSE)</f>
        <v>2022/23</v>
      </c>
      <c r="BM142" s="3" t="str">
        <f t="shared" si="2"/>
        <v>PCPF</v>
      </c>
    </row>
    <row r="143" spans="1:65" x14ac:dyDescent="0.2">
      <c r="A143">
        <v>2026</v>
      </c>
      <c r="B143">
        <v>7</v>
      </c>
      <c r="C143" t="s">
        <v>162</v>
      </c>
      <c r="D143" t="s">
        <v>168</v>
      </c>
      <c r="E143" t="s">
        <v>12</v>
      </c>
      <c r="F143">
        <v>9341</v>
      </c>
      <c r="G143" t="s">
        <v>141</v>
      </c>
      <c r="H143" t="s">
        <v>164</v>
      </c>
      <c r="I143" t="s">
        <v>164</v>
      </c>
      <c r="J143" s="1">
        <v>46204</v>
      </c>
      <c r="K143" t="s">
        <v>143</v>
      </c>
      <c r="L143">
        <v>2</v>
      </c>
      <c r="M143" t="s">
        <v>445</v>
      </c>
      <c r="N143" t="s">
        <v>442</v>
      </c>
      <c r="O143" t="s">
        <v>149</v>
      </c>
      <c r="P143" t="s">
        <v>153</v>
      </c>
      <c r="Q143">
        <v>1440</v>
      </c>
      <c r="R143">
        <v>37</v>
      </c>
      <c r="S143">
        <v>1665</v>
      </c>
      <c r="T143">
        <v>0</v>
      </c>
      <c r="U143">
        <v>32</v>
      </c>
      <c r="V143">
        <v>7</v>
      </c>
      <c r="W143">
        <v>315</v>
      </c>
      <c r="X143">
        <v>315</v>
      </c>
      <c r="Y143">
        <v>0</v>
      </c>
      <c r="Z143">
        <v>0</v>
      </c>
      <c r="AA143">
        <v>225</v>
      </c>
      <c r="AB143">
        <v>0</v>
      </c>
      <c r="AC143">
        <v>225</v>
      </c>
      <c r="AD143">
        <v>7</v>
      </c>
      <c r="AE143">
        <v>0</v>
      </c>
      <c r="AF143">
        <v>5</v>
      </c>
      <c r="AG143">
        <v>0</v>
      </c>
      <c r="AH143">
        <v>0</v>
      </c>
      <c r="AI143">
        <v>32</v>
      </c>
      <c r="AJ143">
        <v>0</v>
      </c>
      <c r="AK143">
        <v>0</v>
      </c>
      <c r="AL143">
        <v>0</v>
      </c>
      <c r="AM143">
        <v>0</v>
      </c>
      <c r="AN143">
        <v>0</v>
      </c>
      <c r="AO143">
        <v>7</v>
      </c>
      <c r="AP143">
        <v>7</v>
      </c>
      <c r="AQ143">
        <v>7</v>
      </c>
      <c r="AR143">
        <v>0</v>
      </c>
      <c r="AS143">
        <v>0</v>
      </c>
      <c r="AT143">
        <v>0</v>
      </c>
      <c r="AU143">
        <v>0</v>
      </c>
      <c r="AV143">
        <v>0</v>
      </c>
      <c r="AW143">
        <v>0</v>
      </c>
      <c r="AX143">
        <v>0</v>
      </c>
      <c r="AY143">
        <v>0</v>
      </c>
      <c r="AZ143">
        <v>0</v>
      </c>
      <c r="BA143">
        <v>0</v>
      </c>
      <c r="BB143">
        <v>0</v>
      </c>
      <c r="BC143">
        <v>0</v>
      </c>
      <c r="BD143">
        <v>0</v>
      </c>
      <c r="BE143">
        <v>0</v>
      </c>
      <c r="BF143">
        <v>6</v>
      </c>
      <c r="BG143">
        <v>1440</v>
      </c>
      <c r="BH143">
        <v>0</v>
      </c>
      <c r="BI143">
        <v>5</v>
      </c>
      <c r="BJ143" s="2">
        <v>46218</v>
      </c>
      <c r="BK143">
        <v>0</v>
      </c>
      <c r="BL143" s="3" t="str">
        <f>VLOOKUP(O143,DropDownList!$H$1:$I$7,2,FALSE)</f>
        <v>2025/26</v>
      </c>
      <c r="BM143" s="3" t="str">
        <f t="shared" si="2"/>
        <v>PREG</v>
      </c>
    </row>
    <row r="144" spans="1:65" x14ac:dyDescent="0.2">
      <c r="A144">
        <v>2026</v>
      </c>
      <c r="B144">
        <v>7</v>
      </c>
      <c r="C144" t="s">
        <v>162</v>
      </c>
      <c r="D144" t="s">
        <v>168</v>
      </c>
      <c r="E144" t="s">
        <v>12</v>
      </c>
      <c r="F144">
        <v>9341</v>
      </c>
      <c r="G144" t="s">
        <v>141</v>
      </c>
      <c r="H144" t="s">
        <v>164</v>
      </c>
      <c r="I144" t="s">
        <v>164</v>
      </c>
      <c r="J144" s="1">
        <v>46204</v>
      </c>
      <c r="K144" t="s">
        <v>143</v>
      </c>
      <c r="L144">
        <v>2</v>
      </c>
      <c r="M144" t="s">
        <v>445</v>
      </c>
      <c r="N144" t="s">
        <v>442</v>
      </c>
      <c r="O144" t="s">
        <v>147</v>
      </c>
      <c r="P144" t="s">
        <v>151</v>
      </c>
      <c r="Q144">
        <v>0</v>
      </c>
      <c r="R144">
        <v>991</v>
      </c>
      <c r="S144">
        <v>29750</v>
      </c>
      <c r="T144">
        <v>5670</v>
      </c>
      <c r="U144">
        <v>0</v>
      </c>
      <c r="V144">
        <v>0</v>
      </c>
      <c r="W144">
        <v>0</v>
      </c>
      <c r="X144">
        <v>0</v>
      </c>
      <c r="Y144">
        <v>0</v>
      </c>
      <c r="Z144">
        <v>0</v>
      </c>
      <c r="AA144">
        <v>24080</v>
      </c>
      <c r="AB144">
        <v>0</v>
      </c>
      <c r="AC144">
        <v>24080</v>
      </c>
      <c r="AD144">
        <v>0</v>
      </c>
      <c r="AE144">
        <v>0</v>
      </c>
      <c r="AF144">
        <v>802</v>
      </c>
      <c r="AG144">
        <v>0</v>
      </c>
      <c r="AH144">
        <v>189</v>
      </c>
      <c r="AI144">
        <v>0</v>
      </c>
      <c r="AJ144">
        <v>0</v>
      </c>
      <c r="AK144">
        <v>0</v>
      </c>
      <c r="AL144">
        <v>0</v>
      </c>
      <c r="AM144">
        <v>34</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s="2">
        <v>46218</v>
      </c>
      <c r="BK144">
        <v>0</v>
      </c>
      <c r="BL144" s="3" t="str">
        <f>VLOOKUP(O144,DropDownList!$H$1:$I$7,2,FALSE)</f>
        <v>2024/25</v>
      </c>
      <c r="BM144" s="3" t="str">
        <f t="shared" si="2"/>
        <v>PCPF</v>
      </c>
    </row>
    <row r="145" spans="1:65" x14ac:dyDescent="0.2">
      <c r="A145">
        <v>2026</v>
      </c>
      <c r="B145">
        <v>7</v>
      </c>
      <c r="C145" t="s">
        <v>162</v>
      </c>
      <c r="D145" t="s">
        <v>168</v>
      </c>
      <c r="E145" t="s">
        <v>12</v>
      </c>
      <c r="F145">
        <v>9341</v>
      </c>
      <c r="G145" t="s">
        <v>141</v>
      </c>
      <c r="H145" t="s">
        <v>164</v>
      </c>
      <c r="I145" t="s">
        <v>164</v>
      </c>
      <c r="J145" s="1">
        <v>46204</v>
      </c>
      <c r="K145" t="s">
        <v>143</v>
      </c>
      <c r="L145">
        <v>2</v>
      </c>
      <c r="M145" t="s">
        <v>445</v>
      </c>
      <c r="N145" t="s">
        <v>442</v>
      </c>
      <c r="O145" t="s">
        <v>149</v>
      </c>
      <c r="P145" t="s">
        <v>148</v>
      </c>
      <c r="Q145">
        <v>420</v>
      </c>
      <c r="R145">
        <v>14</v>
      </c>
      <c r="S145">
        <v>840</v>
      </c>
      <c r="T145">
        <v>0</v>
      </c>
      <c r="U145">
        <v>7</v>
      </c>
      <c r="V145">
        <v>7</v>
      </c>
      <c r="W145">
        <v>420</v>
      </c>
      <c r="X145">
        <v>420</v>
      </c>
      <c r="Y145">
        <v>0</v>
      </c>
      <c r="Z145">
        <v>0</v>
      </c>
      <c r="AA145">
        <v>420</v>
      </c>
      <c r="AB145">
        <v>0</v>
      </c>
      <c r="AC145">
        <v>420</v>
      </c>
      <c r="AD145">
        <v>7</v>
      </c>
      <c r="AE145">
        <v>0</v>
      </c>
      <c r="AF145">
        <v>7</v>
      </c>
      <c r="AG145">
        <v>0</v>
      </c>
      <c r="AH145">
        <v>0</v>
      </c>
      <c r="AI145">
        <v>7</v>
      </c>
      <c r="AJ145">
        <v>0</v>
      </c>
      <c r="AK145">
        <v>0</v>
      </c>
      <c r="AL145">
        <v>0</v>
      </c>
      <c r="AM145">
        <v>0</v>
      </c>
      <c r="AN145">
        <v>0</v>
      </c>
      <c r="AO145">
        <v>10</v>
      </c>
      <c r="AP145">
        <v>13</v>
      </c>
      <c r="AQ145">
        <v>11</v>
      </c>
      <c r="AR145">
        <v>0</v>
      </c>
      <c r="AS145">
        <v>1</v>
      </c>
      <c r="AT145">
        <v>0</v>
      </c>
      <c r="AU145">
        <v>1</v>
      </c>
      <c r="AV145">
        <v>0</v>
      </c>
      <c r="AW145">
        <v>0</v>
      </c>
      <c r="AX145">
        <v>0</v>
      </c>
      <c r="AY145">
        <v>0</v>
      </c>
      <c r="AZ145">
        <v>0</v>
      </c>
      <c r="BA145">
        <v>0</v>
      </c>
      <c r="BB145">
        <v>0</v>
      </c>
      <c r="BC145">
        <v>0</v>
      </c>
      <c r="BD145">
        <v>0</v>
      </c>
      <c r="BE145">
        <v>0</v>
      </c>
      <c r="BF145">
        <v>10</v>
      </c>
      <c r="BG145">
        <v>420</v>
      </c>
      <c r="BH145">
        <v>0</v>
      </c>
      <c r="BI145">
        <v>7</v>
      </c>
      <c r="BJ145" s="2">
        <v>46218</v>
      </c>
      <c r="BK145">
        <v>0</v>
      </c>
      <c r="BL145" s="3" t="str">
        <f>VLOOKUP(O145,DropDownList!$H$1:$I$7,2,FALSE)</f>
        <v>2025/26</v>
      </c>
      <c r="BM145" s="3" t="str">
        <f t="shared" si="2"/>
        <v>PRAS</v>
      </c>
    </row>
    <row r="146" spans="1:65" x14ac:dyDescent="0.2">
      <c r="A146">
        <v>2026</v>
      </c>
      <c r="B146">
        <v>7</v>
      </c>
      <c r="C146" t="s">
        <v>162</v>
      </c>
      <c r="D146" t="s">
        <v>168</v>
      </c>
      <c r="E146" t="s">
        <v>12</v>
      </c>
      <c r="F146">
        <v>9341</v>
      </c>
      <c r="G146" t="s">
        <v>141</v>
      </c>
      <c r="H146" t="s">
        <v>164</v>
      </c>
      <c r="I146" t="s">
        <v>164</v>
      </c>
      <c r="J146" s="1">
        <v>46204</v>
      </c>
      <c r="K146" t="s">
        <v>143</v>
      </c>
      <c r="L146">
        <v>2</v>
      </c>
      <c r="M146" t="s">
        <v>445</v>
      </c>
      <c r="N146" t="s">
        <v>442</v>
      </c>
      <c r="O146" t="s">
        <v>149</v>
      </c>
      <c r="P146" t="s">
        <v>151</v>
      </c>
      <c r="Q146">
        <v>30</v>
      </c>
      <c r="R146">
        <v>111</v>
      </c>
      <c r="S146">
        <v>3330</v>
      </c>
      <c r="T146">
        <v>840</v>
      </c>
      <c r="U146">
        <v>5</v>
      </c>
      <c r="V146">
        <v>0</v>
      </c>
      <c r="W146">
        <v>0</v>
      </c>
      <c r="X146">
        <v>0</v>
      </c>
      <c r="Y146">
        <v>0</v>
      </c>
      <c r="Z146">
        <v>0</v>
      </c>
      <c r="AA146">
        <v>2460</v>
      </c>
      <c r="AB146">
        <v>0</v>
      </c>
      <c r="AC146">
        <v>2460</v>
      </c>
      <c r="AD146">
        <v>0</v>
      </c>
      <c r="AE146">
        <v>0</v>
      </c>
      <c r="AF146">
        <v>82</v>
      </c>
      <c r="AG146">
        <v>0</v>
      </c>
      <c r="AH146">
        <v>28</v>
      </c>
      <c r="AI146">
        <v>1</v>
      </c>
      <c r="AJ146">
        <v>0</v>
      </c>
      <c r="AK146">
        <v>0</v>
      </c>
      <c r="AL146">
        <v>0</v>
      </c>
      <c r="AM146">
        <v>9</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30</v>
      </c>
      <c r="BH146">
        <v>0</v>
      </c>
      <c r="BI146">
        <v>0</v>
      </c>
      <c r="BJ146" s="2">
        <v>46218</v>
      </c>
      <c r="BK146">
        <v>0</v>
      </c>
      <c r="BL146" s="3" t="str">
        <f>VLOOKUP(O146,DropDownList!$H$1:$I$7,2,FALSE)</f>
        <v>2025/26</v>
      </c>
      <c r="BM146" s="3" t="str">
        <f t="shared" si="2"/>
        <v>PCPF</v>
      </c>
    </row>
    <row r="147" spans="1:65" x14ac:dyDescent="0.2">
      <c r="A147">
        <v>2026</v>
      </c>
      <c r="B147">
        <v>7</v>
      </c>
      <c r="C147" t="s">
        <v>162</v>
      </c>
      <c r="D147" t="s">
        <v>169</v>
      </c>
      <c r="E147" t="s">
        <v>12</v>
      </c>
      <c r="F147">
        <v>9742</v>
      </c>
      <c r="G147" t="s">
        <v>158</v>
      </c>
      <c r="H147" t="s">
        <v>164</v>
      </c>
      <c r="I147" t="s">
        <v>164</v>
      </c>
      <c r="J147" s="1">
        <v>46204</v>
      </c>
      <c r="K147" t="s">
        <v>143</v>
      </c>
      <c r="L147">
        <v>2</v>
      </c>
      <c r="M147" t="s">
        <v>445</v>
      </c>
      <c r="N147" t="s">
        <v>442</v>
      </c>
      <c r="O147" t="s">
        <v>147</v>
      </c>
      <c r="P147" t="s">
        <v>161</v>
      </c>
      <c r="Q147">
        <v>444.15</v>
      </c>
      <c r="R147">
        <v>174</v>
      </c>
      <c r="S147">
        <v>4970</v>
      </c>
      <c r="T147">
        <v>50</v>
      </c>
      <c r="U147">
        <v>47</v>
      </c>
      <c r="V147">
        <v>13</v>
      </c>
      <c r="W147">
        <v>320</v>
      </c>
      <c r="X147">
        <v>320</v>
      </c>
      <c r="Y147">
        <v>0</v>
      </c>
      <c r="Z147">
        <v>0</v>
      </c>
      <c r="AA147">
        <v>4475.8500000000004</v>
      </c>
      <c r="AB147">
        <v>0</v>
      </c>
      <c r="AC147">
        <v>0</v>
      </c>
      <c r="AD147">
        <v>11</v>
      </c>
      <c r="AE147">
        <v>2</v>
      </c>
      <c r="AF147">
        <v>151</v>
      </c>
      <c r="AG147">
        <v>3</v>
      </c>
      <c r="AH147">
        <v>2</v>
      </c>
      <c r="AI147">
        <v>18</v>
      </c>
      <c r="AJ147">
        <v>0</v>
      </c>
      <c r="AK147">
        <v>0</v>
      </c>
      <c r="AL147">
        <v>0</v>
      </c>
      <c r="AM147">
        <v>0</v>
      </c>
      <c r="AN147">
        <v>0</v>
      </c>
      <c r="AO147">
        <v>101</v>
      </c>
      <c r="AP147">
        <v>342</v>
      </c>
      <c r="AQ147">
        <v>128</v>
      </c>
      <c r="AR147">
        <v>0</v>
      </c>
      <c r="AS147">
        <v>37</v>
      </c>
      <c r="AT147">
        <v>1</v>
      </c>
      <c r="AU147">
        <v>15</v>
      </c>
      <c r="AV147">
        <v>7</v>
      </c>
      <c r="AW147">
        <v>3</v>
      </c>
      <c r="AX147">
        <v>0</v>
      </c>
      <c r="AY147">
        <v>32</v>
      </c>
      <c r="AZ147">
        <v>54</v>
      </c>
      <c r="BA147">
        <v>26</v>
      </c>
      <c r="BB147">
        <v>10</v>
      </c>
      <c r="BC147">
        <v>4</v>
      </c>
      <c r="BD147">
        <v>2</v>
      </c>
      <c r="BE147">
        <v>0</v>
      </c>
      <c r="BF147">
        <v>167</v>
      </c>
      <c r="BG147">
        <v>410</v>
      </c>
      <c r="BH147">
        <v>0</v>
      </c>
      <c r="BI147">
        <v>41</v>
      </c>
      <c r="BJ147" s="2">
        <v>46218</v>
      </c>
      <c r="BK147">
        <v>1</v>
      </c>
      <c r="BL147" s="3" t="str">
        <f>VLOOKUP(O147,DropDownList!$H$1:$I$7,2,FALSE)</f>
        <v>2024/25</v>
      </c>
      <c r="BM147" s="3" t="str">
        <f t="shared" si="2"/>
        <v>VSUR</v>
      </c>
    </row>
    <row r="148" spans="1:65" x14ac:dyDescent="0.2">
      <c r="A148">
        <v>2026</v>
      </c>
      <c r="B148">
        <v>7</v>
      </c>
      <c r="C148" t="s">
        <v>162</v>
      </c>
      <c r="D148" t="s">
        <v>169</v>
      </c>
      <c r="E148" t="s">
        <v>12</v>
      </c>
      <c r="F148">
        <v>9742</v>
      </c>
      <c r="G148" t="s">
        <v>158</v>
      </c>
      <c r="H148" t="s">
        <v>164</v>
      </c>
      <c r="I148" t="s">
        <v>164</v>
      </c>
      <c r="J148" s="1">
        <v>46204</v>
      </c>
      <c r="K148" t="s">
        <v>143</v>
      </c>
      <c r="L148">
        <v>2</v>
      </c>
      <c r="M148" t="s">
        <v>445</v>
      </c>
      <c r="N148" t="s">
        <v>442</v>
      </c>
      <c r="O148" t="s">
        <v>149</v>
      </c>
      <c r="P148" t="s">
        <v>161</v>
      </c>
      <c r="Q148">
        <v>720</v>
      </c>
      <c r="R148">
        <v>146</v>
      </c>
      <c r="S148">
        <v>3985</v>
      </c>
      <c r="T148">
        <v>10</v>
      </c>
      <c r="U148">
        <v>62</v>
      </c>
      <c r="V148">
        <v>30</v>
      </c>
      <c r="W148">
        <v>670</v>
      </c>
      <c r="X148">
        <v>670</v>
      </c>
      <c r="Y148">
        <v>0</v>
      </c>
      <c r="Z148">
        <v>0</v>
      </c>
      <c r="AA148">
        <v>3255</v>
      </c>
      <c r="AB148">
        <v>0</v>
      </c>
      <c r="AC148">
        <v>0</v>
      </c>
      <c r="AD148">
        <v>30</v>
      </c>
      <c r="AE148">
        <v>0</v>
      </c>
      <c r="AF148">
        <v>112</v>
      </c>
      <c r="AG148">
        <v>0</v>
      </c>
      <c r="AH148">
        <v>1</v>
      </c>
      <c r="AI148">
        <v>33</v>
      </c>
      <c r="AJ148">
        <v>0</v>
      </c>
      <c r="AK148">
        <v>0</v>
      </c>
      <c r="AL148">
        <v>0</v>
      </c>
      <c r="AM148">
        <v>0</v>
      </c>
      <c r="AN148">
        <v>0</v>
      </c>
      <c r="AO148">
        <v>79</v>
      </c>
      <c r="AP148">
        <v>165</v>
      </c>
      <c r="AQ148">
        <v>88</v>
      </c>
      <c r="AR148">
        <v>0</v>
      </c>
      <c r="AS148">
        <v>8</v>
      </c>
      <c r="AT148">
        <v>0</v>
      </c>
      <c r="AU148">
        <v>3</v>
      </c>
      <c r="AV148">
        <v>1</v>
      </c>
      <c r="AW148">
        <v>2</v>
      </c>
      <c r="AX148">
        <v>0</v>
      </c>
      <c r="AY148">
        <v>7</v>
      </c>
      <c r="AZ148">
        <v>19</v>
      </c>
      <c r="BA148">
        <v>0</v>
      </c>
      <c r="BB148">
        <v>5</v>
      </c>
      <c r="BC148">
        <v>1</v>
      </c>
      <c r="BD148">
        <v>0</v>
      </c>
      <c r="BE148">
        <v>0</v>
      </c>
      <c r="BF148">
        <v>141</v>
      </c>
      <c r="BG148">
        <v>720</v>
      </c>
      <c r="BH148">
        <v>0</v>
      </c>
      <c r="BI148">
        <v>59</v>
      </c>
      <c r="BJ148" s="2">
        <v>46218</v>
      </c>
      <c r="BK148">
        <v>0</v>
      </c>
      <c r="BL148" s="3" t="str">
        <f>VLOOKUP(O148,DropDownList!$H$1:$I$7,2,FALSE)</f>
        <v>2025/26</v>
      </c>
      <c r="BM148" s="3" t="str">
        <f t="shared" si="2"/>
        <v>VSUR</v>
      </c>
    </row>
    <row r="149" spans="1:65" x14ac:dyDescent="0.2">
      <c r="A149">
        <v>2026</v>
      </c>
      <c r="B149">
        <v>7</v>
      </c>
      <c r="C149" t="s">
        <v>162</v>
      </c>
      <c r="D149" t="s">
        <v>169</v>
      </c>
      <c r="E149" t="s">
        <v>12</v>
      </c>
      <c r="F149">
        <v>9742</v>
      </c>
      <c r="G149" t="s">
        <v>158</v>
      </c>
      <c r="H149" t="s">
        <v>164</v>
      </c>
      <c r="I149" t="s">
        <v>164</v>
      </c>
      <c r="J149" s="1">
        <v>46204</v>
      </c>
      <c r="K149" t="s">
        <v>143</v>
      </c>
      <c r="L149">
        <v>2</v>
      </c>
      <c r="M149" t="s">
        <v>445</v>
      </c>
      <c r="N149" t="s">
        <v>442</v>
      </c>
      <c r="O149" t="s">
        <v>147</v>
      </c>
      <c r="P149" t="s">
        <v>159</v>
      </c>
      <c r="Q149">
        <v>0</v>
      </c>
      <c r="R149">
        <v>2</v>
      </c>
      <c r="S149">
        <v>3520</v>
      </c>
      <c r="T149">
        <v>1760</v>
      </c>
      <c r="U149">
        <v>0</v>
      </c>
      <c r="V149">
        <v>0</v>
      </c>
      <c r="W149">
        <v>0</v>
      </c>
      <c r="X149">
        <v>0</v>
      </c>
      <c r="Y149">
        <v>0</v>
      </c>
      <c r="Z149">
        <v>0</v>
      </c>
      <c r="AA149">
        <v>1760</v>
      </c>
      <c r="AB149">
        <v>0</v>
      </c>
      <c r="AC149">
        <v>0</v>
      </c>
      <c r="AD149">
        <v>0</v>
      </c>
      <c r="AE149">
        <v>0</v>
      </c>
      <c r="AF149">
        <v>1</v>
      </c>
      <c r="AG149">
        <v>0</v>
      </c>
      <c r="AH149">
        <v>1</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s="2">
        <v>46218</v>
      </c>
      <c r="BK149">
        <v>0</v>
      </c>
      <c r="BL149" s="3" t="str">
        <f>VLOOKUP(O149,DropDownList!$H$1:$I$7,2,FALSE)</f>
        <v>2024/25</v>
      </c>
      <c r="BM149" s="3" t="str">
        <f t="shared" si="2"/>
        <v>CONF</v>
      </c>
    </row>
    <row r="150" spans="1:65" x14ac:dyDescent="0.2">
      <c r="A150">
        <v>2026</v>
      </c>
      <c r="B150">
        <v>7</v>
      </c>
      <c r="C150" t="s">
        <v>162</v>
      </c>
      <c r="D150" t="s">
        <v>169</v>
      </c>
      <c r="E150" t="s">
        <v>12</v>
      </c>
      <c r="F150">
        <v>9742</v>
      </c>
      <c r="G150" t="s">
        <v>158</v>
      </c>
      <c r="H150" t="s">
        <v>164</v>
      </c>
      <c r="I150" t="s">
        <v>164</v>
      </c>
      <c r="J150" s="1">
        <v>46204</v>
      </c>
      <c r="K150" t="s">
        <v>143</v>
      </c>
      <c r="L150">
        <v>2</v>
      </c>
      <c r="M150" t="s">
        <v>445</v>
      </c>
      <c r="N150" t="s">
        <v>442</v>
      </c>
      <c r="O150" t="s">
        <v>149</v>
      </c>
      <c r="P150" t="s">
        <v>159</v>
      </c>
      <c r="Q150">
        <v>17420.34</v>
      </c>
      <c r="R150">
        <v>1</v>
      </c>
      <c r="S150">
        <v>17569.53</v>
      </c>
      <c r="T150">
        <v>0</v>
      </c>
      <c r="U150">
        <v>1</v>
      </c>
      <c r="V150">
        <v>1</v>
      </c>
      <c r="W150">
        <v>17240.34</v>
      </c>
      <c r="X150">
        <v>17420.34</v>
      </c>
      <c r="Y150">
        <v>0</v>
      </c>
      <c r="Z150">
        <v>0</v>
      </c>
      <c r="AA150">
        <v>149.19</v>
      </c>
      <c r="AB150">
        <v>0</v>
      </c>
      <c r="AC150">
        <v>0</v>
      </c>
      <c r="AD150">
        <v>0</v>
      </c>
      <c r="AE150">
        <v>1</v>
      </c>
      <c r="AF150">
        <v>0</v>
      </c>
      <c r="AG150">
        <v>1</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s="2">
        <v>46218</v>
      </c>
      <c r="BK150">
        <v>0</v>
      </c>
      <c r="BL150" s="3" t="str">
        <f>VLOOKUP(O150,DropDownList!$H$1:$I$7,2,FALSE)</f>
        <v>2025/26</v>
      </c>
      <c r="BM150" s="3" t="str">
        <f t="shared" si="2"/>
        <v>CONF</v>
      </c>
    </row>
    <row r="151" spans="1:65" x14ac:dyDescent="0.2">
      <c r="A151">
        <v>2026</v>
      </c>
      <c r="B151">
        <v>7</v>
      </c>
      <c r="C151" t="s">
        <v>162</v>
      </c>
      <c r="D151" t="s">
        <v>169</v>
      </c>
      <c r="E151" t="s">
        <v>12</v>
      </c>
      <c r="F151">
        <v>9742</v>
      </c>
      <c r="G151" t="s">
        <v>158</v>
      </c>
      <c r="H151" t="s">
        <v>164</v>
      </c>
      <c r="I151" t="s">
        <v>164</v>
      </c>
      <c r="J151" s="1">
        <v>46204</v>
      </c>
      <c r="K151" t="s">
        <v>143</v>
      </c>
      <c r="L151">
        <v>2</v>
      </c>
      <c r="M151" t="s">
        <v>445</v>
      </c>
      <c r="N151" t="s">
        <v>442</v>
      </c>
      <c r="O151" t="s">
        <v>149</v>
      </c>
      <c r="P151" t="s">
        <v>160</v>
      </c>
      <c r="Q151">
        <v>25236.81</v>
      </c>
      <c r="R151">
        <v>156</v>
      </c>
      <c r="S151">
        <v>100710.66</v>
      </c>
      <c r="T151">
        <v>1260</v>
      </c>
      <c r="U151">
        <v>68</v>
      </c>
      <c r="V151">
        <v>56</v>
      </c>
      <c r="W151">
        <v>15435</v>
      </c>
      <c r="X151">
        <v>20624</v>
      </c>
      <c r="Y151">
        <v>0</v>
      </c>
      <c r="Z151">
        <v>0</v>
      </c>
      <c r="AA151">
        <v>74213.850000000006</v>
      </c>
      <c r="AB151">
        <v>15736.66</v>
      </c>
      <c r="AC151">
        <v>55162.19</v>
      </c>
      <c r="AD151">
        <v>33</v>
      </c>
      <c r="AE151">
        <v>23</v>
      </c>
      <c r="AF151">
        <v>86</v>
      </c>
      <c r="AG151">
        <v>32</v>
      </c>
      <c r="AH151">
        <v>2</v>
      </c>
      <c r="AI151">
        <v>36</v>
      </c>
      <c r="AJ151">
        <v>0</v>
      </c>
      <c r="AK151">
        <v>0</v>
      </c>
      <c r="AL151">
        <v>0</v>
      </c>
      <c r="AM151">
        <v>0</v>
      </c>
      <c r="AN151">
        <v>0</v>
      </c>
      <c r="AO151">
        <v>85</v>
      </c>
      <c r="AP151">
        <v>172</v>
      </c>
      <c r="AQ151">
        <v>89</v>
      </c>
      <c r="AR151">
        <v>0</v>
      </c>
      <c r="AS151">
        <v>9</v>
      </c>
      <c r="AT151">
        <v>0</v>
      </c>
      <c r="AU151">
        <v>3</v>
      </c>
      <c r="AV151">
        <v>1</v>
      </c>
      <c r="AW151">
        <v>4</v>
      </c>
      <c r="AX151">
        <v>0</v>
      </c>
      <c r="AY151">
        <v>7</v>
      </c>
      <c r="AZ151">
        <v>19</v>
      </c>
      <c r="BA151">
        <v>0</v>
      </c>
      <c r="BB151">
        <v>6</v>
      </c>
      <c r="BC151">
        <v>1</v>
      </c>
      <c r="BD151">
        <v>0</v>
      </c>
      <c r="BE151">
        <v>0</v>
      </c>
      <c r="BF151">
        <v>149</v>
      </c>
      <c r="BG151">
        <v>15059</v>
      </c>
      <c r="BH151">
        <v>0</v>
      </c>
      <c r="BI151">
        <v>63</v>
      </c>
      <c r="BJ151" s="2">
        <v>46218</v>
      </c>
      <c r="BK151">
        <v>0</v>
      </c>
      <c r="BL151" s="3" t="str">
        <f>VLOOKUP(O151,DropDownList!$H$1:$I$7,2,FALSE)</f>
        <v>2025/26</v>
      </c>
      <c r="BM151" s="3" t="str">
        <f t="shared" si="2"/>
        <v>SC COURT</v>
      </c>
    </row>
    <row r="152" spans="1:65" x14ac:dyDescent="0.2">
      <c r="A152">
        <v>2026</v>
      </c>
      <c r="B152">
        <v>7</v>
      </c>
      <c r="C152" t="s">
        <v>162</v>
      </c>
      <c r="D152" t="s">
        <v>169</v>
      </c>
      <c r="E152" t="s">
        <v>12</v>
      </c>
      <c r="F152">
        <v>9742</v>
      </c>
      <c r="G152" t="s">
        <v>158</v>
      </c>
      <c r="H152" t="s">
        <v>164</v>
      </c>
      <c r="I152" t="s">
        <v>164</v>
      </c>
      <c r="J152" s="1">
        <v>46204</v>
      </c>
      <c r="K152" t="s">
        <v>143</v>
      </c>
      <c r="L152">
        <v>2</v>
      </c>
      <c r="M152" t="s">
        <v>445</v>
      </c>
      <c r="N152" t="s">
        <v>442</v>
      </c>
      <c r="O152" t="s">
        <v>156</v>
      </c>
      <c r="P152" t="s">
        <v>161</v>
      </c>
      <c r="Q152">
        <v>275</v>
      </c>
      <c r="R152">
        <v>176</v>
      </c>
      <c r="S152">
        <v>5120</v>
      </c>
      <c r="T152">
        <v>146.56</v>
      </c>
      <c r="U152">
        <v>34</v>
      </c>
      <c r="V152">
        <v>7</v>
      </c>
      <c r="W152">
        <v>215</v>
      </c>
      <c r="X152">
        <v>215</v>
      </c>
      <c r="Y152">
        <v>0</v>
      </c>
      <c r="Z152">
        <v>0</v>
      </c>
      <c r="AA152">
        <v>4698.4399999999996</v>
      </c>
      <c r="AB152">
        <v>0</v>
      </c>
      <c r="AC152">
        <v>0</v>
      </c>
      <c r="AD152">
        <v>7</v>
      </c>
      <c r="AE152">
        <v>0</v>
      </c>
      <c r="AF152">
        <v>159</v>
      </c>
      <c r="AG152">
        <v>0</v>
      </c>
      <c r="AH152">
        <v>6</v>
      </c>
      <c r="AI152">
        <v>10</v>
      </c>
      <c r="AJ152">
        <v>0</v>
      </c>
      <c r="AK152">
        <v>0</v>
      </c>
      <c r="AL152">
        <v>0</v>
      </c>
      <c r="AM152">
        <v>0</v>
      </c>
      <c r="AN152">
        <v>0</v>
      </c>
      <c r="AO152">
        <v>82</v>
      </c>
      <c r="AP152">
        <v>324</v>
      </c>
      <c r="AQ152">
        <v>82</v>
      </c>
      <c r="AR152">
        <v>0</v>
      </c>
      <c r="AS152">
        <v>35</v>
      </c>
      <c r="AT152">
        <v>3</v>
      </c>
      <c r="AU152">
        <v>14</v>
      </c>
      <c r="AV152">
        <v>6</v>
      </c>
      <c r="AW152">
        <v>9</v>
      </c>
      <c r="AX152">
        <v>0</v>
      </c>
      <c r="AY152">
        <v>34</v>
      </c>
      <c r="AZ152">
        <v>64</v>
      </c>
      <c r="BA152">
        <v>37</v>
      </c>
      <c r="BB152">
        <v>14</v>
      </c>
      <c r="BC152">
        <v>9</v>
      </c>
      <c r="BD152">
        <v>0</v>
      </c>
      <c r="BE152">
        <v>0</v>
      </c>
      <c r="BF152">
        <v>162</v>
      </c>
      <c r="BG152">
        <v>275</v>
      </c>
      <c r="BH152">
        <v>1</v>
      </c>
      <c r="BI152">
        <v>25</v>
      </c>
      <c r="BJ152" s="2">
        <v>46218</v>
      </c>
      <c r="BK152">
        <v>1</v>
      </c>
      <c r="BL152" s="3" t="str">
        <f>VLOOKUP(O152,DropDownList!$H$1:$I$7,2,FALSE)</f>
        <v>2023/24</v>
      </c>
      <c r="BM152" s="3" t="str">
        <f t="shared" si="2"/>
        <v>VSUR</v>
      </c>
    </row>
    <row r="153" spans="1:65" x14ac:dyDescent="0.2">
      <c r="A153">
        <v>2026</v>
      </c>
      <c r="B153">
        <v>7</v>
      </c>
      <c r="C153" t="s">
        <v>162</v>
      </c>
      <c r="D153" t="s">
        <v>169</v>
      </c>
      <c r="E153" t="s">
        <v>12</v>
      </c>
      <c r="F153">
        <v>9742</v>
      </c>
      <c r="G153" t="s">
        <v>158</v>
      </c>
      <c r="H153" t="s">
        <v>164</v>
      </c>
      <c r="I153" t="s">
        <v>164</v>
      </c>
      <c r="J153" s="1">
        <v>46204</v>
      </c>
      <c r="K153" t="s">
        <v>143</v>
      </c>
      <c r="L153">
        <v>2</v>
      </c>
      <c r="M153" t="s">
        <v>445</v>
      </c>
      <c r="N153" t="s">
        <v>442</v>
      </c>
      <c r="O153" t="s">
        <v>147</v>
      </c>
      <c r="P153" t="s">
        <v>160</v>
      </c>
      <c r="Q153">
        <v>21065.7</v>
      </c>
      <c r="R153">
        <v>193</v>
      </c>
      <c r="S153">
        <v>112165.79</v>
      </c>
      <c r="T153">
        <v>3500</v>
      </c>
      <c r="U153">
        <v>52</v>
      </c>
      <c r="V153">
        <v>24</v>
      </c>
      <c r="W153">
        <v>10971.58</v>
      </c>
      <c r="X153">
        <v>11727.58</v>
      </c>
      <c r="Y153">
        <v>0</v>
      </c>
      <c r="Z153">
        <v>0</v>
      </c>
      <c r="AA153">
        <v>87600.09</v>
      </c>
      <c r="AB153">
        <v>9130.1200000000008</v>
      </c>
      <c r="AC153">
        <v>73994.12</v>
      </c>
      <c r="AD153">
        <v>13</v>
      </c>
      <c r="AE153">
        <v>11</v>
      </c>
      <c r="AF153">
        <v>132</v>
      </c>
      <c r="AG153">
        <v>32</v>
      </c>
      <c r="AH153">
        <v>8</v>
      </c>
      <c r="AI153">
        <v>20</v>
      </c>
      <c r="AJ153">
        <v>0</v>
      </c>
      <c r="AK153">
        <v>0</v>
      </c>
      <c r="AL153">
        <v>0</v>
      </c>
      <c r="AM153">
        <v>0</v>
      </c>
      <c r="AN153">
        <v>0</v>
      </c>
      <c r="AO153">
        <v>114</v>
      </c>
      <c r="AP153">
        <v>374</v>
      </c>
      <c r="AQ153">
        <v>134</v>
      </c>
      <c r="AR153">
        <v>0</v>
      </c>
      <c r="AS153">
        <v>40</v>
      </c>
      <c r="AT153">
        <v>1</v>
      </c>
      <c r="AU153">
        <v>18</v>
      </c>
      <c r="AV153">
        <v>8</v>
      </c>
      <c r="AW153">
        <v>11</v>
      </c>
      <c r="AX153">
        <v>0</v>
      </c>
      <c r="AY153">
        <v>35</v>
      </c>
      <c r="AZ153">
        <v>58</v>
      </c>
      <c r="BA153">
        <v>28</v>
      </c>
      <c r="BB153">
        <v>11</v>
      </c>
      <c r="BC153">
        <v>5</v>
      </c>
      <c r="BD153">
        <v>2</v>
      </c>
      <c r="BE153">
        <v>0</v>
      </c>
      <c r="BF153">
        <v>176</v>
      </c>
      <c r="BG153">
        <v>11356</v>
      </c>
      <c r="BH153">
        <v>1</v>
      </c>
      <c r="BI153">
        <v>44</v>
      </c>
      <c r="BJ153" s="2">
        <v>46218</v>
      </c>
      <c r="BK153">
        <v>1</v>
      </c>
      <c r="BL153" s="3" t="str">
        <f>VLOOKUP(O153,DropDownList!$H$1:$I$7,2,FALSE)</f>
        <v>2024/25</v>
      </c>
      <c r="BM153" s="3" t="str">
        <f t="shared" si="2"/>
        <v>SC COURT</v>
      </c>
    </row>
    <row r="154" spans="1:65" x14ac:dyDescent="0.2">
      <c r="A154">
        <v>2026</v>
      </c>
      <c r="B154">
        <v>7</v>
      </c>
      <c r="C154" t="s">
        <v>162</v>
      </c>
      <c r="D154" t="s">
        <v>169</v>
      </c>
      <c r="E154" t="s">
        <v>12</v>
      </c>
      <c r="F154">
        <v>9742</v>
      </c>
      <c r="G154" t="s">
        <v>158</v>
      </c>
      <c r="H154" t="s">
        <v>164</v>
      </c>
      <c r="I154" t="s">
        <v>164</v>
      </c>
      <c r="J154" s="1">
        <v>46204</v>
      </c>
      <c r="K154" t="s">
        <v>143</v>
      </c>
      <c r="L154">
        <v>2</v>
      </c>
      <c r="M154" t="s">
        <v>445</v>
      </c>
      <c r="N154" t="s">
        <v>442</v>
      </c>
      <c r="O154" t="s">
        <v>155</v>
      </c>
      <c r="P154" t="s">
        <v>160</v>
      </c>
      <c r="Q154">
        <v>11829.37</v>
      </c>
      <c r="R154">
        <v>241</v>
      </c>
      <c r="S154">
        <v>127680</v>
      </c>
      <c r="T154">
        <v>9141.81</v>
      </c>
      <c r="U154">
        <v>42</v>
      </c>
      <c r="V154">
        <v>13</v>
      </c>
      <c r="W154">
        <v>3510.66</v>
      </c>
      <c r="X154">
        <v>3905.66</v>
      </c>
      <c r="Y154">
        <v>0</v>
      </c>
      <c r="Z154">
        <v>0</v>
      </c>
      <c r="AA154">
        <v>106708.82</v>
      </c>
      <c r="AB154">
        <v>5724</v>
      </c>
      <c r="AC154">
        <v>95389.96</v>
      </c>
      <c r="AD154">
        <v>5</v>
      </c>
      <c r="AE154">
        <v>8</v>
      </c>
      <c r="AF154">
        <v>179</v>
      </c>
      <c r="AG154">
        <v>32</v>
      </c>
      <c r="AH154">
        <v>15</v>
      </c>
      <c r="AI154">
        <v>10</v>
      </c>
      <c r="AJ154">
        <v>0</v>
      </c>
      <c r="AK154">
        <v>0</v>
      </c>
      <c r="AL154">
        <v>0</v>
      </c>
      <c r="AM154">
        <v>0</v>
      </c>
      <c r="AN154">
        <v>0</v>
      </c>
      <c r="AO154">
        <v>152</v>
      </c>
      <c r="AP154">
        <v>654</v>
      </c>
      <c r="AQ154">
        <v>160</v>
      </c>
      <c r="AR154">
        <v>0</v>
      </c>
      <c r="AS154">
        <v>86</v>
      </c>
      <c r="AT154">
        <v>10</v>
      </c>
      <c r="AU154">
        <v>23</v>
      </c>
      <c r="AV154">
        <v>10</v>
      </c>
      <c r="AW154">
        <v>10</v>
      </c>
      <c r="AX154">
        <v>0</v>
      </c>
      <c r="AY154">
        <v>82</v>
      </c>
      <c r="AZ154">
        <v>129</v>
      </c>
      <c r="BA154">
        <v>75</v>
      </c>
      <c r="BB154">
        <v>20</v>
      </c>
      <c r="BC154">
        <v>12</v>
      </c>
      <c r="BD154">
        <v>5</v>
      </c>
      <c r="BE154">
        <v>1</v>
      </c>
      <c r="BF154">
        <v>228</v>
      </c>
      <c r="BG154">
        <v>3810</v>
      </c>
      <c r="BH154">
        <v>5</v>
      </c>
      <c r="BI154">
        <v>38</v>
      </c>
      <c r="BJ154" s="2">
        <v>46218</v>
      </c>
      <c r="BK154">
        <v>1</v>
      </c>
      <c r="BL154" s="3" t="str">
        <f>VLOOKUP(O154,DropDownList!$H$1:$I$7,2,FALSE)</f>
        <v>2022/23</v>
      </c>
      <c r="BM154" s="3" t="str">
        <f t="shared" si="2"/>
        <v>SC COURT</v>
      </c>
    </row>
    <row r="155" spans="1:65" x14ac:dyDescent="0.2">
      <c r="A155">
        <v>2026</v>
      </c>
      <c r="B155">
        <v>7</v>
      </c>
      <c r="C155" t="s">
        <v>162</v>
      </c>
      <c r="D155" t="s">
        <v>169</v>
      </c>
      <c r="E155" t="s">
        <v>12</v>
      </c>
      <c r="F155">
        <v>9742</v>
      </c>
      <c r="G155" t="s">
        <v>158</v>
      </c>
      <c r="H155" t="s">
        <v>164</v>
      </c>
      <c r="I155" t="s">
        <v>164</v>
      </c>
      <c r="J155" s="1">
        <v>46204</v>
      </c>
      <c r="K155" t="s">
        <v>143</v>
      </c>
      <c r="L155">
        <v>2</v>
      </c>
      <c r="M155" t="s">
        <v>445</v>
      </c>
      <c r="N155" t="s">
        <v>442</v>
      </c>
      <c r="O155" t="s">
        <v>156</v>
      </c>
      <c r="P155" t="s">
        <v>160</v>
      </c>
      <c r="Q155">
        <v>16575.98</v>
      </c>
      <c r="R155">
        <v>194</v>
      </c>
      <c r="S155">
        <v>112851</v>
      </c>
      <c r="T155">
        <v>4200.1400000000003</v>
      </c>
      <c r="U155">
        <v>39</v>
      </c>
      <c r="V155">
        <v>18</v>
      </c>
      <c r="W155">
        <v>9571.33</v>
      </c>
      <c r="X155">
        <v>9641.33</v>
      </c>
      <c r="Y155">
        <v>0</v>
      </c>
      <c r="Z155">
        <v>0</v>
      </c>
      <c r="AA155">
        <v>92074.880000000005</v>
      </c>
      <c r="AB155">
        <v>9813.35</v>
      </c>
      <c r="AC155">
        <v>77063.09</v>
      </c>
      <c r="AD155">
        <v>10</v>
      </c>
      <c r="AE155">
        <v>8</v>
      </c>
      <c r="AF155">
        <v>143</v>
      </c>
      <c r="AG155">
        <v>26</v>
      </c>
      <c r="AH155">
        <v>9</v>
      </c>
      <c r="AI155">
        <v>13</v>
      </c>
      <c r="AJ155">
        <v>0</v>
      </c>
      <c r="AK155">
        <v>0</v>
      </c>
      <c r="AL155">
        <v>0</v>
      </c>
      <c r="AM155">
        <v>0</v>
      </c>
      <c r="AN155">
        <v>0</v>
      </c>
      <c r="AO155">
        <v>94</v>
      </c>
      <c r="AP155">
        <v>347</v>
      </c>
      <c r="AQ155">
        <v>89</v>
      </c>
      <c r="AR155">
        <v>0</v>
      </c>
      <c r="AS155">
        <v>35</v>
      </c>
      <c r="AT155">
        <v>3</v>
      </c>
      <c r="AU155">
        <v>14</v>
      </c>
      <c r="AV155">
        <v>6</v>
      </c>
      <c r="AW155">
        <v>15</v>
      </c>
      <c r="AX155">
        <v>0</v>
      </c>
      <c r="AY155">
        <v>37</v>
      </c>
      <c r="AZ155">
        <v>69</v>
      </c>
      <c r="BA155">
        <v>39</v>
      </c>
      <c r="BB155">
        <v>14</v>
      </c>
      <c r="BC155">
        <v>9</v>
      </c>
      <c r="BD155">
        <v>0</v>
      </c>
      <c r="BE155">
        <v>0</v>
      </c>
      <c r="BF155">
        <v>172</v>
      </c>
      <c r="BG155">
        <v>6915</v>
      </c>
      <c r="BH155">
        <v>3</v>
      </c>
      <c r="BI155">
        <v>27</v>
      </c>
      <c r="BJ155" s="2">
        <v>46218</v>
      </c>
      <c r="BK155">
        <v>1</v>
      </c>
      <c r="BL155" s="3" t="str">
        <f>VLOOKUP(O155,DropDownList!$H$1:$I$7,2,FALSE)</f>
        <v>2023/24</v>
      </c>
      <c r="BM155" s="3" t="str">
        <f t="shared" si="2"/>
        <v>SC COURT</v>
      </c>
    </row>
    <row r="156" spans="1:65" x14ac:dyDescent="0.2">
      <c r="A156">
        <v>2026</v>
      </c>
      <c r="B156">
        <v>7</v>
      </c>
      <c r="C156" t="s">
        <v>162</v>
      </c>
      <c r="D156" t="s">
        <v>169</v>
      </c>
      <c r="E156" t="s">
        <v>12</v>
      </c>
      <c r="F156">
        <v>9742</v>
      </c>
      <c r="G156" t="s">
        <v>158</v>
      </c>
      <c r="H156" t="s">
        <v>164</v>
      </c>
      <c r="I156" t="s">
        <v>164</v>
      </c>
      <c r="J156" s="1">
        <v>46204</v>
      </c>
      <c r="K156" t="s">
        <v>143</v>
      </c>
      <c r="L156">
        <v>2</v>
      </c>
      <c r="M156" t="s">
        <v>445</v>
      </c>
      <c r="N156" t="s">
        <v>442</v>
      </c>
      <c r="O156" t="s">
        <v>155</v>
      </c>
      <c r="P156" t="s">
        <v>161</v>
      </c>
      <c r="Q156">
        <v>190.33</v>
      </c>
      <c r="R156">
        <v>222</v>
      </c>
      <c r="S156">
        <v>6150</v>
      </c>
      <c r="T156">
        <v>374.81</v>
      </c>
      <c r="U156">
        <v>41</v>
      </c>
      <c r="V156">
        <v>5</v>
      </c>
      <c r="W156">
        <v>100</v>
      </c>
      <c r="X156">
        <v>100</v>
      </c>
      <c r="Y156">
        <v>0</v>
      </c>
      <c r="Z156">
        <v>0</v>
      </c>
      <c r="AA156">
        <v>5584.86</v>
      </c>
      <c r="AB156">
        <v>0</v>
      </c>
      <c r="AC156">
        <v>0</v>
      </c>
      <c r="AD156">
        <v>5</v>
      </c>
      <c r="AE156">
        <v>0</v>
      </c>
      <c r="AF156">
        <v>195</v>
      </c>
      <c r="AG156">
        <v>1</v>
      </c>
      <c r="AH156">
        <v>16</v>
      </c>
      <c r="AI156">
        <v>9</v>
      </c>
      <c r="AJ156">
        <v>0</v>
      </c>
      <c r="AK156">
        <v>0</v>
      </c>
      <c r="AL156">
        <v>0</v>
      </c>
      <c r="AM156">
        <v>0</v>
      </c>
      <c r="AN156">
        <v>0</v>
      </c>
      <c r="AO156">
        <v>140</v>
      </c>
      <c r="AP156">
        <v>606</v>
      </c>
      <c r="AQ156">
        <v>150</v>
      </c>
      <c r="AR156">
        <v>0</v>
      </c>
      <c r="AS156">
        <v>80</v>
      </c>
      <c r="AT156">
        <v>9</v>
      </c>
      <c r="AU156">
        <v>19</v>
      </c>
      <c r="AV156">
        <v>8</v>
      </c>
      <c r="AW156">
        <v>9</v>
      </c>
      <c r="AX156">
        <v>0</v>
      </c>
      <c r="AY156">
        <v>77</v>
      </c>
      <c r="AZ156">
        <v>120</v>
      </c>
      <c r="BA156">
        <v>70</v>
      </c>
      <c r="BB156">
        <v>20</v>
      </c>
      <c r="BC156">
        <v>12</v>
      </c>
      <c r="BD156">
        <v>4</v>
      </c>
      <c r="BE156">
        <v>1</v>
      </c>
      <c r="BF156">
        <v>210</v>
      </c>
      <c r="BG156">
        <v>190</v>
      </c>
      <c r="BH156">
        <v>1</v>
      </c>
      <c r="BI156">
        <v>37</v>
      </c>
      <c r="BJ156" s="2">
        <v>46218</v>
      </c>
      <c r="BK156">
        <v>1</v>
      </c>
      <c r="BL156" s="3" t="str">
        <f>VLOOKUP(O156,DropDownList!$H$1:$I$7,2,FALSE)</f>
        <v>2022/23</v>
      </c>
      <c r="BM156" s="3" t="str">
        <f t="shared" si="2"/>
        <v>VSUR</v>
      </c>
    </row>
    <row r="157" spans="1:65" x14ac:dyDescent="0.2">
      <c r="A157">
        <v>2026</v>
      </c>
      <c r="B157">
        <v>7</v>
      </c>
      <c r="C157" t="s">
        <v>162</v>
      </c>
      <c r="D157" t="s">
        <v>170</v>
      </c>
      <c r="E157" t="s">
        <v>13</v>
      </c>
      <c r="F157">
        <v>9345</v>
      </c>
      <c r="G157" t="s">
        <v>141</v>
      </c>
      <c r="H157" t="s">
        <v>171</v>
      </c>
      <c r="I157" t="s">
        <v>172</v>
      </c>
      <c r="J157" s="1">
        <v>46204</v>
      </c>
      <c r="K157" t="s">
        <v>143</v>
      </c>
      <c r="L157">
        <v>2</v>
      </c>
      <c r="M157" t="s">
        <v>445</v>
      </c>
      <c r="N157" t="s">
        <v>442</v>
      </c>
      <c r="O157" t="s">
        <v>156</v>
      </c>
      <c r="P157" t="s">
        <v>154</v>
      </c>
      <c r="Q157">
        <v>3877.68</v>
      </c>
      <c r="R157">
        <v>65</v>
      </c>
      <c r="S157">
        <v>21825</v>
      </c>
      <c r="T157">
        <v>370</v>
      </c>
      <c r="U157">
        <v>10</v>
      </c>
      <c r="V157">
        <v>7</v>
      </c>
      <c r="W157">
        <v>3192.62</v>
      </c>
      <c r="X157">
        <v>3192.62</v>
      </c>
      <c r="Y157">
        <v>0</v>
      </c>
      <c r="Z157">
        <v>0</v>
      </c>
      <c r="AA157">
        <v>17577.32</v>
      </c>
      <c r="AB157">
        <v>200</v>
      </c>
      <c r="AC157">
        <v>16377.32</v>
      </c>
      <c r="AD157">
        <v>5</v>
      </c>
      <c r="AE157">
        <v>2</v>
      </c>
      <c r="AF157">
        <v>54</v>
      </c>
      <c r="AG157">
        <v>3</v>
      </c>
      <c r="AH157">
        <v>1</v>
      </c>
      <c r="AI157">
        <v>7</v>
      </c>
      <c r="AJ157">
        <v>0</v>
      </c>
      <c r="AK157">
        <v>0</v>
      </c>
      <c r="AL157">
        <v>0</v>
      </c>
      <c r="AM157">
        <v>0</v>
      </c>
      <c r="AN157">
        <v>0</v>
      </c>
      <c r="AO157">
        <v>33</v>
      </c>
      <c r="AP157">
        <v>146</v>
      </c>
      <c r="AQ157">
        <v>34</v>
      </c>
      <c r="AR157">
        <v>0</v>
      </c>
      <c r="AS157">
        <v>25</v>
      </c>
      <c r="AT157">
        <v>10</v>
      </c>
      <c r="AU157">
        <v>7</v>
      </c>
      <c r="AV157">
        <v>4</v>
      </c>
      <c r="AW157">
        <v>1</v>
      </c>
      <c r="AX157">
        <v>0</v>
      </c>
      <c r="AY157">
        <v>11</v>
      </c>
      <c r="AZ157">
        <v>21</v>
      </c>
      <c r="BA157">
        <v>14</v>
      </c>
      <c r="BB157">
        <v>4</v>
      </c>
      <c r="BC157">
        <v>2</v>
      </c>
      <c r="BD157">
        <v>1</v>
      </c>
      <c r="BE157">
        <v>0</v>
      </c>
      <c r="BF157">
        <v>64</v>
      </c>
      <c r="BG157">
        <v>3360</v>
      </c>
      <c r="BH157">
        <v>0</v>
      </c>
      <c r="BI157">
        <v>9</v>
      </c>
      <c r="BJ157" s="2">
        <v>46218</v>
      </c>
      <c r="BK157">
        <v>0</v>
      </c>
      <c r="BL157" s="3" t="str">
        <f>VLOOKUP(O157,DropDownList!$H$1:$I$7,2,FALSE)</f>
        <v>2023/24</v>
      </c>
      <c r="BM157" s="3" t="str">
        <f t="shared" si="2"/>
        <v>JP COURT</v>
      </c>
    </row>
    <row r="158" spans="1:65" x14ac:dyDescent="0.2">
      <c r="A158">
        <v>2026</v>
      </c>
      <c r="B158">
        <v>7</v>
      </c>
      <c r="C158" t="s">
        <v>162</v>
      </c>
      <c r="D158" t="s">
        <v>170</v>
      </c>
      <c r="E158" t="s">
        <v>13</v>
      </c>
      <c r="F158">
        <v>9345</v>
      </c>
      <c r="G158" t="s">
        <v>141</v>
      </c>
      <c r="H158" t="s">
        <v>171</v>
      </c>
      <c r="I158" t="s">
        <v>172</v>
      </c>
      <c r="J158" s="1">
        <v>46204</v>
      </c>
      <c r="K158" t="s">
        <v>143</v>
      </c>
      <c r="L158">
        <v>2</v>
      </c>
      <c r="M158" t="s">
        <v>445</v>
      </c>
      <c r="N158" t="s">
        <v>442</v>
      </c>
      <c r="O158" t="s">
        <v>156</v>
      </c>
      <c r="P158" t="s">
        <v>146</v>
      </c>
      <c r="Q158">
        <v>140</v>
      </c>
      <c r="R158">
        <v>63</v>
      </c>
      <c r="S158">
        <v>1160</v>
      </c>
      <c r="T158">
        <v>20</v>
      </c>
      <c r="U158">
        <v>9</v>
      </c>
      <c r="V158">
        <v>4</v>
      </c>
      <c r="W158">
        <v>110</v>
      </c>
      <c r="X158">
        <v>110</v>
      </c>
      <c r="Y158">
        <v>0</v>
      </c>
      <c r="Z158">
        <v>0</v>
      </c>
      <c r="AA158">
        <v>1000</v>
      </c>
      <c r="AB158">
        <v>0</v>
      </c>
      <c r="AC158">
        <v>0</v>
      </c>
      <c r="AD158">
        <v>4</v>
      </c>
      <c r="AE158">
        <v>0</v>
      </c>
      <c r="AF158">
        <v>56</v>
      </c>
      <c r="AG158">
        <v>0</v>
      </c>
      <c r="AH158">
        <v>1</v>
      </c>
      <c r="AI158">
        <v>6</v>
      </c>
      <c r="AJ158">
        <v>0</v>
      </c>
      <c r="AK158">
        <v>0</v>
      </c>
      <c r="AL158">
        <v>0</v>
      </c>
      <c r="AM158">
        <v>0</v>
      </c>
      <c r="AN158">
        <v>0</v>
      </c>
      <c r="AO158">
        <v>31</v>
      </c>
      <c r="AP158">
        <v>144</v>
      </c>
      <c r="AQ158">
        <v>33</v>
      </c>
      <c r="AR158">
        <v>0</v>
      </c>
      <c r="AS158">
        <v>25</v>
      </c>
      <c r="AT158">
        <v>10</v>
      </c>
      <c r="AU158">
        <v>7</v>
      </c>
      <c r="AV158">
        <v>4</v>
      </c>
      <c r="AW158">
        <v>0</v>
      </c>
      <c r="AX158">
        <v>0</v>
      </c>
      <c r="AY158">
        <v>11</v>
      </c>
      <c r="AZ158">
        <v>21</v>
      </c>
      <c r="BA158">
        <v>14</v>
      </c>
      <c r="BB158">
        <v>4</v>
      </c>
      <c r="BC158">
        <v>2</v>
      </c>
      <c r="BD158">
        <v>1</v>
      </c>
      <c r="BE158">
        <v>0</v>
      </c>
      <c r="BF158">
        <v>63</v>
      </c>
      <c r="BG158">
        <v>140</v>
      </c>
      <c r="BH158">
        <v>0</v>
      </c>
      <c r="BI158">
        <v>9</v>
      </c>
      <c r="BJ158" s="2">
        <v>46218</v>
      </c>
      <c r="BK158">
        <v>0</v>
      </c>
      <c r="BL158" s="3" t="str">
        <f>VLOOKUP(O158,DropDownList!$H$1:$I$7,2,FALSE)</f>
        <v>2023/24</v>
      </c>
      <c r="BM158" s="3" t="str">
        <f t="shared" si="2"/>
        <v>VSUR</v>
      </c>
    </row>
    <row r="159" spans="1:65" x14ac:dyDescent="0.2">
      <c r="A159">
        <v>2026</v>
      </c>
      <c r="B159">
        <v>7</v>
      </c>
      <c r="C159" t="s">
        <v>162</v>
      </c>
      <c r="D159" t="s">
        <v>170</v>
      </c>
      <c r="E159" t="s">
        <v>13</v>
      </c>
      <c r="F159">
        <v>9345</v>
      </c>
      <c r="G159" t="s">
        <v>141</v>
      </c>
      <c r="H159" t="s">
        <v>171</v>
      </c>
      <c r="I159" t="s">
        <v>172</v>
      </c>
      <c r="J159" s="1">
        <v>46204</v>
      </c>
      <c r="K159" t="s">
        <v>143</v>
      </c>
      <c r="L159">
        <v>2</v>
      </c>
      <c r="M159" t="s">
        <v>445</v>
      </c>
      <c r="N159" t="s">
        <v>442</v>
      </c>
      <c r="O159" t="s">
        <v>147</v>
      </c>
      <c r="P159" t="s">
        <v>146</v>
      </c>
      <c r="Q159">
        <v>70</v>
      </c>
      <c r="R159">
        <v>50</v>
      </c>
      <c r="S159">
        <v>880</v>
      </c>
      <c r="T159">
        <v>20</v>
      </c>
      <c r="U159">
        <v>9</v>
      </c>
      <c r="V159">
        <v>2</v>
      </c>
      <c r="W159">
        <v>50</v>
      </c>
      <c r="X159">
        <v>50</v>
      </c>
      <c r="Y159">
        <v>0</v>
      </c>
      <c r="Z159">
        <v>0</v>
      </c>
      <c r="AA159">
        <v>790</v>
      </c>
      <c r="AB159">
        <v>0</v>
      </c>
      <c r="AC159">
        <v>0</v>
      </c>
      <c r="AD159">
        <v>2</v>
      </c>
      <c r="AE159">
        <v>0</v>
      </c>
      <c r="AF159">
        <v>45</v>
      </c>
      <c r="AG159">
        <v>0</v>
      </c>
      <c r="AH159">
        <v>1</v>
      </c>
      <c r="AI159">
        <v>4</v>
      </c>
      <c r="AJ159">
        <v>0</v>
      </c>
      <c r="AK159">
        <v>0</v>
      </c>
      <c r="AL159">
        <v>0</v>
      </c>
      <c r="AM159">
        <v>0</v>
      </c>
      <c r="AN159">
        <v>0</v>
      </c>
      <c r="AO159">
        <v>21</v>
      </c>
      <c r="AP159">
        <v>92</v>
      </c>
      <c r="AQ159">
        <v>20</v>
      </c>
      <c r="AR159">
        <v>0</v>
      </c>
      <c r="AS159">
        <v>13</v>
      </c>
      <c r="AT159">
        <v>8</v>
      </c>
      <c r="AU159">
        <v>4</v>
      </c>
      <c r="AV159">
        <v>1</v>
      </c>
      <c r="AW159">
        <v>1</v>
      </c>
      <c r="AX159">
        <v>0</v>
      </c>
      <c r="AY159">
        <v>8</v>
      </c>
      <c r="AZ159">
        <v>14</v>
      </c>
      <c r="BA159">
        <v>10</v>
      </c>
      <c r="BB159">
        <v>4</v>
      </c>
      <c r="BC159">
        <v>2</v>
      </c>
      <c r="BD159">
        <v>0</v>
      </c>
      <c r="BE159">
        <v>0</v>
      </c>
      <c r="BF159">
        <v>48</v>
      </c>
      <c r="BG159">
        <v>70</v>
      </c>
      <c r="BH159">
        <v>0</v>
      </c>
      <c r="BI159">
        <v>8</v>
      </c>
      <c r="BJ159" s="2">
        <v>46218</v>
      </c>
      <c r="BK159">
        <v>0</v>
      </c>
      <c r="BL159" s="3" t="str">
        <f>VLOOKUP(O159,DropDownList!$H$1:$I$7,2,FALSE)</f>
        <v>2024/25</v>
      </c>
      <c r="BM159" s="3" t="str">
        <f t="shared" si="2"/>
        <v>VSUR</v>
      </c>
    </row>
    <row r="160" spans="1:65" x14ac:dyDescent="0.2">
      <c r="A160">
        <v>2026</v>
      </c>
      <c r="B160">
        <v>7</v>
      </c>
      <c r="C160" t="s">
        <v>162</v>
      </c>
      <c r="D160" t="s">
        <v>170</v>
      </c>
      <c r="E160" t="s">
        <v>13</v>
      </c>
      <c r="F160">
        <v>9345</v>
      </c>
      <c r="G160" t="s">
        <v>141</v>
      </c>
      <c r="H160" t="s">
        <v>171</v>
      </c>
      <c r="I160" t="s">
        <v>172</v>
      </c>
      <c r="J160" s="1">
        <v>46204</v>
      </c>
      <c r="K160" t="s">
        <v>143</v>
      </c>
      <c r="L160">
        <v>2</v>
      </c>
      <c r="M160" t="s">
        <v>445</v>
      </c>
      <c r="N160" t="s">
        <v>442</v>
      </c>
      <c r="O160" t="s">
        <v>149</v>
      </c>
      <c r="P160" t="s">
        <v>146</v>
      </c>
      <c r="Q160">
        <v>255</v>
      </c>
      <c r="R160">
        <v>63</v>
      </c>
      <c r="S160">
        <v>1130</v>
      </c>
      <c r="T160">
        <v>0</v>
      </c>
      <c r="U160">
        <v>26</v>
      </c>
      <c r="V160">
        <v>13</v>
      </c>
      <c r="W160">
        <v>220</v>
      </c>
      <c r="X160">
        <v>220</v>
      </c>
      <c r="Y160">
        <v>0</v>
      </c>
      <c r="Z160">
        <v>0</v>
      </c>
      <c r="AA160">
        <v>875</v>
      </c>
      <c r="AB160">
        <v>0</v>
      </c>
      <c r="AC160">
        <v>0</v>
      </c>
      <c r="AD160">
        <v>13</v>
      </c>
      <c r="AE160">
        <v>0</v>
      </c>
      <c r="AF160">
        <v>48</v>
      </c>
      <c r="AG160">
        <v>1</v>
      </c>
      <c r="AH160">
        <v>0</v>
      </c>
      <c r="AI160">
        <v>14</v>
      </c>
      <c r="AJ160">
        <v>0</v>
      </c>
      <c r="AK160">
        <v>0</v>
      </c>
      <c r="AL160">
        <v>0</v>
      </c>
      <c r="AM160">
        <v>0</v>
      </c>
      <c r="AN160">
        <v>0</v>
      </c>
      <c r="AO160">
        <v>29</v>
      </c>
      <c r="AP160">
        <v>91</v>
      </c>
      <c r="AQ160">
        <v>29</v>
      </c>
      <c r="AR160">
        <v>0</v>
      </c>
      <c r="AS160">
        <v>7</v>
      </c>
      <c r="AT160">
        <v>4</v>
      </c>
      <c r="AU160">
        <v>3</v>
      </c>
      <c r="AV160">
        <v>1</v>
      </c>
      <c r="AW160">
        <v>0</v>
      </c>
      <c r="AX160">
        <v>0</v>
      </c>
      <c r="AY160">
        <v>7</v>
      </c>
      <c r="AZ160">
        <v>12</v>
      </c>
      <c r="BA160">
        <v>2</v>
      </c>
      <c r="BB160">
        <v>8</v>
      </c>
      <c r="BC160">
        <v>0</v>
      </c>
      <c r="BD160">
        <v>1</v>
      </c>
      <c r="BE160">
        <v>0</v>
      </c>
      <c r="BF160">
        <v>62</v>
      </c>
      <c r="BG160">
        <v>240</v>
      </c>
      <c r="BH160">
        <v>0</v>
      </c>
      <c r="BI160">
        <v>26</v>
      </c>
      <c r="BJ160" s="2">
        <v>46218</v>
      </c>
      <c r="BK160">
        <v>0</v>
      </c>
      <c r="BL160" s="3" t="str">
        <f>VLOOKUP(O160,DropDownList!$H$1:$I$7,2,FALSE)</f>
        <v>2025/26</v>
      </c>
      <c r="BM160" s="3" t="str">
        <f t="shared" si="2"/>
        <v>VSUR</v>
      </c>
    </row>
    <row r="161" spans="1:65" x14ac:dyDescent="0.2">
      <c r="A161">
        <v>2026</v>
      </c>
      <c r="B161">
        <v>7</v>
      </c>
      <c r="C161" t="s">
        <v>162</v>
      </c>
      <c r="D161" t="s">
        <v>170</v>
      </c>
      <c r="E161" t="s">
        <v>13</v>
      </c>
      <c r="F161">
        <v>9345</v>
      </c>
      <c r="G161" t="s">
        <v>141</v>
      </c>
      <c r="H161" t="s">
        <v>171</v>
      </c>
      <c r="I161" t="s">
        <v>172</v>
      </c>
      <c r="J161" s="1">
        <v>46204</v>
      </c>
      <c r="K161" t="s">
        <v>143</v>
      </c>
      <c r="L161">
        <v>2</v>
      </c>
      <c r="M161" t="s">
        <v>445</v>
      </c>
      <c r="N161" t="s">
        <v>442</v>
      </c>
      <c r="O161" t="s">
        <v>156</v>
      </c>
      <c r="P161" t="s">
        <v>150</v>
      </c>
      <c r="Q161">
        <v>1275.8699999999999</v>
      </c>
      <c r="R161">
        <v>51</v>
      </c>
      <c r="S161">
        <v>11304.01</v>
      </c>
      <c r="T161">
        <v>1847.5</v>
      </c>
      <c r="U161">
        <v>7</v>
      </c>
      <c r="V161">
        <v>6</v>
      </c>
      <c r="W161">
        <v>1186.77</v>
      </c>
      <c r="X161">
        <v>1186.77</v>
      </c>
      <c r="Y161">
        <v>48</v>
      </c>
      <c r="Z161">
        <v>9456.51</v>
      </c>
      <c r="AA161">
        <v>8180.64</v>
      </c>
      <c r="AB161">
        <v>3844.74</v>
      </c>
      <c r="AC161">
        <v>4335.8999999999996</v>
      </c>
      <c r="AD161">
        <v>5</v>
      </c>
      <c r="AE161">
        <v>1</v>
      </c>
      <c r="AF161">
        <v>41</v>
      </c>
      <c r="AG161">
        <v>2</v>
      </c>
      <c r="AH161">
        <v>3</v>
      </c>
      <c r="AI161">
        <v>5</v>
      </c>
      <c r="AJ161">
        <v>9</v>
      </c>
      <c r="AK161">
        <v>5</v>
      </c>
      <c r="AL161">
        <v>0</v>
      </c>
      <c r="AM161">
        <v>2</v>
      </c>
      <c r="AN161">
        <v>0</v>
      </c>
      <c r="AO161">
        <v>36</v>
      </c>
      <c r="AP161">
        <v>239</v>
      </c>
      <c r="AQ161">
        <v>39</v>
      </c>
      <c r="AR161">
        <v>0</v>
      </c>
      <c r="AS161">
        <v>29</v>
      </c>
      <c r="AT161">
        <v>58</v>
      </c>
      <c r="AU161">
        <v>3</v>
      </c>
      <c r="AV161">
        <v>2</v>
      </c>
      <c r="AW161">
        <v>0</v>
      </c>
      <c r="AX161">
        <v>0</v>
      </c>
      <c r="AY161">
        <v>9</v>
      </c>
      <c r="AZ161">
        <v>33</v>
      </c>
      <c r="BA161">
        <v>27</v>
      </c>
      <c r="BB161">
        <v>16</v>
      </c>
      <c r="BC161">
        <v>5</v>
      </c>
      <c r="BD161">
        <v>0</v>
      </c>
      <c r="BE161">
        <v>0</v>
      </c>
      <c r="BF161">
        <v>36</v>
      </c>
      <c r="BG161">
        <v>1086.77</v>
      </c>
      <c r="BH161">
        <v>0</v>
      </c>
      <c r="BI161">
        <v>7</v>
      </c>
      <c r="BJ161" s="2">
        <v>46218</v>
      </c>
      <c r="BK161">
        <v>0</v>
      </c>
      <c r="BL161" s="3" t="str">
        <f>VLOOKUP(O161,DropDownList!$H$1:$I$7,2,FALSE)</f>
        <v>2023/24</v>
      </c>
      <c r="BM161" s="3" t="str">
        <f t="shared" si="2"/>
        <v>FISCAL FINES</v>
      </c>
    </row>
    <row r="162" spans="1:65" x14ac:dyDescent="0.2">
      <c r="A162">
        <v>2026</v>
      </c>
      <c r="B162">
        <v>7</v>
      </c>
      <c r="C162" t="s">
        <v>162</v>
      </c>
      <c r="D162" t="s">
        <v>170</v>
      </c>
      <c r="E162" t="s">
        <v>13</v>
      </c>
      <c r="F162">
        <v>9345</v>
      </c>
      <c r="G162" t="s">
        <v>141</v>
      </c>
      <c r="H162" t="s">
        <v>171</v>
      </c>
      <c r="I162" t="s">
        <v>172</v>
      </c>
      <c r="J162" s="1">
        <v>46204</v>
      </c>
      <c r="K162" t="s">
        <v>143</v>
      </c>
      <c r="L162">
        <v>2</v>
      </c>
      <c r="M162" t="s">
        <v>445</v>
      </c>
      <c r="N162" t="s">
        <v>442</v>
      </c>
      <c r="O162" t="s">
        <v>147</v>
      </c>
      <c r="P162" t="s">
        <v>148</v>
      </c>
      <c r="Q162">
        <v>0</v>
      </c>
      <c r="R162">
        <v>1</v>
      </c>
      <c r="S162">
        <v>60</v>
      </c>
      <c r="T162">
        <v>0</v>
      </c>
      <c r="U162">
        <v>0</v>
      </c>
      <c r="V162">
        <v>0</v>
      </c>
      <c r="W162">
        <v>0</v>
      </c>
      <c r="X162">
        <v>0</v>
      </c>
      <c r="Y162">
        <v>0</v>
      </c>
      <c r="Z162">
        <v>0</v>
      </c>
      <c r="AA162">
        <v>60</v>
      </c>
      <c r="AB162">
        <v>0</v>
      </c>
      <c r="AC162">
        <v>60</v>
      </c>
      <c r="AD162">
        <v>0</v>
      </c>
      <c r="AE162">
        <v>0</v>
      </c>
      <c r="AF162">
        <v>1</v>
      </c>
      <c r="AG162">
        <v>0</v>
      </c>
      <c r="AH162">
        <v>0</v>
      </c>
      <c r="AI162">
        <v>0</v>
      </c>
      <c r="AJ162">
        <v>0</v>
      </c>
      <c r="AK162">
        <v>0</v>
      </c>
      <c r="AL162">
        <v>0</v>
      </c>
      <c r="AM162">
        <v>0</v>
      </c>
      <c r="AN162">
        <v>0</v>
      </c>
      <c r="AO162">
        <v>1</v>
      </c>
      <c r="AP162">
        <v>1</v>
      </c>
      <c r="AQ162">
        <v>1</v>
      </c>
      <c r="AR162">
        <v>0</v>
      </c>
      <c r="AS162">
        <v>0</v>
      </c>
      <c r="AT162">
        <v>0</v>
      </c>
      <c r="AU162">
        <v>0</v>
      </c>
      <c r="AV162">
        <v>0</v>
      </c>
      <c r="AW162">
        <v>0</v>
      </c>
      <c r="AX162">
        <v>0</v>
      </c>
      <c r="AY162">
        <v>0</v>
      </c>
      <c r="AZ162">
        <v>0</v>
      </c>
      <c r="BA162">
        <v>0</v>
      </c>
      <c r="BB162">
        <v>0</v>
      </c>
      <c r="BC162">
        <v>0</v>
      </c>
      <c r="BD162">
        <v>0</v>
      </c>
      <c r="BE162">
        <v>0</v>
      </c>
      <c r="BF162">
        <v>1</v>
      </c>
      <c r="BG162">
        <v>0</v>
      </c>
      <c r="BH162">
        <v>0</v>
      </c>
      <c r="BI162">
        <v>0</v>
      </c>
      <c r="BJ162" s="2">
        <v>46218</v>
      </c>
      <c r="BK162">
        <v>0</v>
      </c>
      <c r="BL162" s="3" t="str">
        <f>VLOOKUP(O162,DropDownList!$H$1:$I$7,2,FALSE)</f>
        <v>2024/25</v>
      </c>
      <c r="BM162" s="3" t="str">
        <f t="shared" si="2"/>
        <v>PRAS</v>
      </c>
    </row>
    <row r="163" spans="1:65" x14ac:dyDescent="0.2">
      <c r="A163">
        <v>2026</v>
      </c>
      <c r="B163">
        <v>7</v>
      </c>
      <c r="C163" t="s">
        <v>162</v>
      </c>
      <c r="D163" t="s">
        <v>170</v>
      </c>
      <c r="E163" t="s">
        <v>13</v>
      </c>
      <c r="F163">
        <v>9345</v>
      </c>
      <c r="G163" t="s">
        <v>141</v>
      </c>
      <c r="H163" t="s">
        <v>171</v>
      </c>
      <c r="I163" t="s">
        <v>172</v>
      </c>
      <c r="J163" s="1">
        <v>46204</v>
      </c>
      <c r="K163" t="s">
        <v>143</v>
      </c>
      <c r="L163">
        <v>2</v>
      </c>
      <c r="M163" t="s">
        <v>445</v>
      </c>
      <c r="N163" t="s">
        <v>442</v>
      </c>
      <c r="O163" t="s">
        <v>149</v>
      </c>
      <c r="P163" t="s">
        <v>152</v>
      </c>
      <c r="Q163">
        <v>0</v>
      </c>
      <c r="R163">
        <v>10</v>
      </c>
      <c r="S163">
        <v>400</v>
      </c>
      <c r="T163">
        <v>160</v>
      </c>
      <c r="U163">
        <v>0</v>
      </c>
      <c r="V163">
        <v>0</v>
      </c>
      <c r="W163">
        <v>0</v>
      </c>
      <c r="X163">
        <v>0</v>
      </c>
      <c r="Y163">
        <v>0</v>
      </c>
      <c r="Z163">
        <v>0</v>
      </c>
      <c r="AA163">
        <v>240</v>
      </c>
      <c r="AB163">
        <v>0</v>
      </c>
      <c r="AC163">
        <v>240</v>
      </c>
      <c r="AD163">
        <v>0</v>
      </c>
      <c r="AE163">
        <v>0</v>
      </c>
      <c r="AF163">
        <v>6</v>
      </c>
      <c r="AG163">
        <v>0</v>
      </c>
      <c r="AH163">
        <v>4</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s="2">
        <v>46218</v>
      </c>
      <c r="BK163">
        <v>0</v>
      </c>
      <c r="BL163" s="3" t="str">
        <f>VLOOKUP(O163,DropDownList!$H$1:$I$7,2,FALSE)</f>
        <v>2025/26</v>
      </c>
      <c r="BM163" s="3" t="str">
        <f t="shared" si="2"/>
        <v>PCOA</v>
      </c>
    </row>
    <row r="164" spans="1:65" x14ac:dyDescent="0.2">
      <c r="A164">
        <v>2026</v>
      </c>
      <c r="B164">
        <v>7</v>
      </c>
      <c r="C164" t="s">
        <v>162</v>
      </c>
      <c r="D164" t="s">
        <v>170</v>
      </c>
      <c r="E164" t="s">
        <v>13</v>
      </c>
      <c r="F164">
        <v>9345</v>
      </c>
      <c r="G164" t="s">
        <v>141</v>
      </c>
      <c r="H164" t="s">
        <v>171</v>
      </c>
      <c r="I164" t="s">
        <v>172</v>
      </c>
      <c r="J164" s="1">
        <v>46204</v>
      </c>
      <c r="K164" t="s">
        <v>143</v>
      </c>
      <c r="L164">
        <v>2</v>
      </c>
      <c r="M164" t="s">
        <v>445</v>
      </c>
      <c r="N164" t="s">
        <v>442</v>
      </c>
      <c r="O164" t="s">
        <v>149</v>
      </c>
      <c r="P164" t="s">
        <v>148</v>
      </c>
      <c r="Q164">
        <v>0</v>
      </c>
      <c r="R164">
        <v>4</v>
      </c>
      <c r="S164">
        <v>240</v>
      </c>
      <c r="T164">
        <v>0</v>
      </c>
      <c r="U164">
        <v>0</v>
      </c>
      <c r="V164">
        <v>0</v>
      </c>
      <c r="W164">
        <v>0</v>
      </c>
      <c r="X164">
        <v>0</v>
      </c>
      <c r="Y164">
        <v>0</v>
      </c>
      <c r="Z164">
        <v>0</v>
      </c>
      <c r="AA164">
        <v>240</v>
      </c>
      <c r="AB164">
        <v>0</v>
      </c>
      <c r="AC164">
        <v>240</v>
      </c>
      <c r="AD164">
        <v>0</v>
      </c>
      <c r="AE164">
        <v>0</v>
      </c>
      <c r="AF164">
        <v>4</v>
      </c>
      <c r="AG164">
        <v>0</v>
      </c>
      <c r="AH164">
        <v>0</v>
      </c>
      <c r="AI164">
        <v>0</v>
      </c>
      <c r="AJ164">
        <v>0</v>
      </c>
      <c r="AK164">
        <v>0</v>
      </c>
      <c r="AL164">
        <v>0</v>
      </c>
      <c r="AM164">
        <v>0</v>
      </c>
      <c r="AN164">
        <v>0</v>
      </c>
      <c r="AO164">
        <v>2</v>
      </c>
      <c r="AP164">
        <v>2</v>
      </c>
      <c r="AQ164">
        <v>2</v>
      </c>
      <c r="AR164">
        <v>0</v>
      </c>
      <c r="AS164">
        <v>0</v>
      </c>
      <c r="AT164">
        <v>0</v>
      </c>
      <c r="AU164">
        <v>0</v>
      </c>
      <c r="AV164">
        <v>0</v>
      </c>
      <c r="AW164">
        <v>0</v>
      </c>
      <c r="AX164">
        <v>0</v>
      </c>
      <c r="AY164">
        <v>0</v>
      </c>
      <c r="AZ164">
        <v>0</v>
      </c>
      <c r="BA164">
        <v>0</v>
      </c>
      <c r="BB164">
        <v>0</v>
      </c>
      <c r="BC164">
        <v>0</v>
      </c>
      <c r="BD164">
        <v>0</v>
      </c>
      <c r="BE164">
        <v>0</v>
      </c>
      <c r="BF164">
        <v>2</v>
      </c>
      <c r="BG164">
        <v>0</v>
      </c>
      <c r="BH164">
        <v>0</v>
      </c>
      <c r="BI164">
        <v>0</v>
      </c>
      <c r="BJ164" s="2">
        <v>46218</v>
      </c>
      <c r="BK164">
        <v>0</v>
      </c>
      <c r="BL164" s="3" t="str">
        <f>VLOOKUP(O164,DropDownList!$H$1:$I$7,2,FALSE)</f>
        <v>2025/26</v>
      </c>
      <c r="BM164" s="3" t="str">
        <f t="shared" si="2"/>
        <v>PRAS</v>
      </c>
    </row>
    <row r="165" spans="1:65" x14ac:dyDescent="0.2">
      <c r="A165">
        <v>2026</v>
      </c>
      <c r="B165">
        <v>7</v>
      </c>
      <c r="C165" t="s">
        <v>162</v>
      </c>
      <c r="D165" t="s">
        <v>170</v>
      </c>
      <c r="E165" t="s">
        <v>13</v>
      </c>
      <c r="F165">
        <v>9345</v>
      </c>
      <c r="G165" t="s">
        <v>141</v>
      </c>
      <c r="H165" t="s">
        <v>171</v>
      </c>
      <c r="I165" t="s">
        <v>172</v>
      </c>
      <c r="J165" s="1">
        <v>46204</v>
      </c>
      <c r="K165" t="s">
        <v>143</v>
      </c>
      <c r="L165">
        <v>2</v>
      </c>
      <c r="M165" t="s">
        <v>445</v>
      </c>
      <c r="N165" t="s">
        <v>442</v>
      </c>
      <c r="O165" t="s">
        <v>147</v>
      </c>
      <c r="P165" t="s">
        <v>154</v>
      </c>
      <c r="Q165">
        <v>2192.5</v>
      </c>
      <c r="R165">
        <v>50</v>
      </c>
      <c r="S165">
        <v>15005</v>
      </c>
      <c r="T165">
        <v>340</v>
      </c>
      <c r="U165">
        <v>9</v>
      </c>
      <c r="V165">
        <v>6</v>
      </c>
      <c r="W165">
        <v>1832.28</v>
      </c>
      <c r="X165">
        <v>1832.28</v>
      </c>
      <c r="Y165">
        <v>0</v>
      </c>
      <c r="Z165">
        <v>0</v>
      </c>
      <c r="AA165">
        <v>12472.5</v>
      </c>
      <c r="AB165">
        <v>0</v>
      </c>
      <c r="AC165">
        <v>11682.5</v>
      </c>
      <c r="AD165">
        <v>2</v>
      </c>
      <c r="AE165">
        <v>4</v>
      </c>
      <c r="AF165">
        <v>40</v>
      </c>
      <c r="AG165">
        <v>5</v>
      </c>
      <c r="AH165">
        <v>1</v>
      </c>
      <c r="AI165">
        <v>4</v>
      </c>
      <c r="AJ165">
        <v>0</v>
      </c>
      <c r="AK165">
        <v>0</v>
      </c>
      <c r="AL165">
        <v>0</v>
      </c>
      <c r="AM165">
        <v>0</v>
      </c>
      <c r="AN165">
        <v>0</v>
      </c>
      <c r="AO165">
        <v>21</v>
      </c>
      <c r="AP165">
        <v>92</v>
      </c>
      <c r="AQ165">
        <v>20</v>
      </c>
      <c r="AR165">
        <v>0</v>
      </c>
      <c r="AS165">
        <v>13</v>
      </c>
      <c r="AT165">
        <v>8</v>
      </c>
      <c r="AU165">
        <v>4</v>
      </c>
      <c r="AV165">
        <v>1</v>
      </c>
      <c r="AW165">
        <v>1</v>
      </c>
      <c r="AX165">
        <v>0</v>
      </c>
      <c r="AY165">
        <v>8</v>
      </c>
      <c r="AZ165">
        <v>14</v>
      </c>
      <c r="BA165">
        <v>10</v>
      </c>
      <c r="BB165">
        <v>4</v>
      </c>
      <c r="BC165">
        <v>2</v>
      </c>
      <c r="BD165">
        <v>0</v>
      </c>
      <c r="BE165">
        <v>0</v>
      </c>
      <c r="BF165">
        <v>48</v>
      </c>
      <c r="BG165">
        <v>1120</v>
      </c>
      <c r="BH165">
        <v>0</v>
      </c>
      <c r="BI165">
        <v>8</v>
      </c>
      <c r="BJ165" s="2">
        <v>46218</v>
      </c>
      <c r="BK165">
        <v>0</v>
      </c>
      <c r="BL165" s="3" t="str">
        <f>VLOOKUP(O165,DropDownList!$H$1:$I$7,2,FALSE)</f>
        <v>2024/25</v>
      </c>
      <c r="BM165" s="3" t="str">
        <f t="shared" si="2"/>
        <v>JP COURT</v>
      </c>
    </row>
    <row r="166" spans="1:65" x14ac:dyDescent="0.2">
      <c r="A166">
        <v>2026</v>
      </c>
      <c r="B166">
        <v>7</v>
      </c>
      <c r="C166" t="s">
        <v>162</v>
      </c>
      <c r="D166" t="s">
        <v>170</v>
      </c>
      <c r="E166" t="s">
        <v>13</v>
      </c>
      <c r="F166">
        <v>9345</v>
      </c>
      <c r="G166" t="s">
        <v>141</v>
      </c>
      <c r="H166" t="s">
        <v>171</v>
      </c>
      <c r="I166" t="s">
        <v>172</v>
      </c>
      <c r="J166" s="1">
        <v>46204</v>
      </c>
      <c r="K166" t="s">
        <v>143</v>
      </c>
      <c r="L166">
        <v>2</v>
      </c>
      <c r="M166" t="s">
        <v>445</v>
      </c>
      <c r="N166" t="s">
        <v>442</v>
      </c>
      <c r="O166" t="s">
        <v>147</v>
      </c>
      <c r="P166" t="s">
        <v>150</v>
      </c>
      <c r="Q166">
        <v>1487.09</v>
      </c>
      <c r="R166">
        <v>31</v>
      </c>
      <c r="S166">
        <v>4575.68</v>
      </c>
      <c r="T166">
        <v>503.83</v>
      </c>
      <c r="U166">
        <v>11</v>
      </c>
      <c r="V166">
        <v>10</v>
      </c>
      <c r="W166">
        <v>1169.6099999999999</v>
      </c>
      <c r="X166">
        <v>1397.12</v>
      </c>
      <c r="Y166">
        <v>28</v>
      </c>
      <c r="Z166">
        <v>4071.85</v>
      </c>
      <c r="AA166">
        <v>2584.7600000000002</v>
      </c>
      <c r="AB166">
        <v>1227.73</v>
      </c>
      <c r="AC166">
        <v>1357.03</v>
      </c>
      <c r="AD166">
        <v>9</v>
      </c>
      <c r="AE166">
        <v>1</v>
      </c>
      <c r="AF166">
        <v>16</v>
      </c>
      <c r="AG166">
        <v>2</v>
      </c>
      <c r="AH166">
        <v>3</v>
      </c>
      <c r="AI166">
        <v>9</v>
      </c>
      <c r="AJ166">
        <v>12</v>
      </c>
      <c r="AK166">
        <v>0</v>
      </c>
      <c r="AL166">
        <v>0</v>
      </c>
      <c r="AM166">
        <v>1</v>
      </c>
      <c r="AN166">
        <v>0</v>
      </c>
      <c r="AO166">
        <v>16</v>
      </c>
      <c r="AP166">
        <v>93</v>
      </c>
      <c r="AQ166">
        <v>16</v>
      </c>
      <c r="AR166">
        <v>0</v>
      </c>
      <c r="AS166">
        <v>10</v>
      </c>
      <c r="AT166">
        <v>27</v>
      </c>
      <c r="AU166">
        <v>2</v>
      </c>
      <c r="AV166">
        <v>1</v>
      </c>
      <c r="AW166">
        <v>0</v>
      </c>
      <c r="AX166">
        <v>0</v>
      </c>
      <c r="AY166">
        <v>3</v>
      </c>
      <c r="AZ166">
        <v>13</v>
      </c>
      <c r="BA166">
        <v>9</v>
      </c>
      <c r="BB166">
        <v>2</v>
      </c>
      <c r="BC166">
        <v>0</v>
      </c>
      <c r="BD166">
        <v>0</v>
      </c>
      <c r="BE166">
        <v>0</v>
      </c>
      <c r="BF166">
        <v>16</v>
      </c>
      <c r="BG166">
        <v>1207.1199999999999</v>
      </c>
      <c r="BH166">
        <v>1</v>
      </c>
      <c r="BI166">
        <v>11</v>
      </c>
      <c r="BJ166" s="2">
        <v>46218</v>
      </c>
      <c r="BK166">
        <v>0</v>
      </c>
      <c r="BL166" s="3" t="str">
        <f>VLOOKUP(O166,DropDownList!$H$1:$I$7,2,FALSE)</f>
        <v>2024/25</v>
      </c>
      <c r="BM166" s="3" t="str">
        <f t="shared" si="2"/>
        <v>FISCAL FINES</v>
      </c>
    </row>
    <row r="167" spans="1:65" x14ac:dyDescent="0.2">
      <c r="A167">
        <v>2026</v>
      </c>
      <c r="B167">
        <v>7</v>
      </c>
      <c r="C167" t="s">
        <v>162</v>
      </c>
      <c r="D167" t="s">
        <v>170</v>
      </c>
      <c r="E167" t="s">
        <v>13</v>
      </c>
      <c r="F167">
        <v>9345</v>
      </c>
      <c r="G167" t="s">
        <v>141</v>
      </c>
      <c r="H167" t="s">
        <v>171</v>
      </c>
      <c r="I167" t="s">
        <v>172</v>
      </c>
      <c r="J167" s="1">
        <v>46204</v>
      </c>
      <c r="K167" t="s">
        <v>143</v>
      </c>
      <c r="L167">
        <v>2</v>
      </c>
      <c r="M167" t="s">
        <v>445</v>
      </c>
      <c r="N167" t="s">
        <v>442</v>
      </c>
      <c r="O167" t="s">
        <v>156</v>
      </c>
      <c r="P167" t="s">
        <v>148</v>
      </c>
      <c r="Q167">
        <v>120</v>
      </c>
      <c r="R167">
        <v>6</v>
      </c>
      <c r="S167">
        <v>360</v>
      </c>
      <c r="T167">
        <v>129.71</v>
      </c>
      <c r="U167">
        <v>2</v>
      </c>
      <c r="V167">
        <v>2</v>
      </c>
      <c r="W167">
        <v>120</v>
      </c>
      <c r="X167">
        <v>120</v>
      </c>
      <c r="Y167">
        <v>0</v>
      </c>
      <c r="Z167">
        <v>0</v>
      </c>
      <c r="AA167">
        <v>110.29</v>
      </c>
      <c r="AB167">
        <v>0</v>
      </c>
      <c r="AC167">
        <v>110.29</v>
      </c>
      <c r="AD167">
        <v>2</v>
      </c>
      <c r="AE167">
        <v>0</v>
      </c>
      <c r="AF167">
        <v>1</v>
      </c>
      <c r="AG167">
        <v>0</v>
      </c>
      <c r="AH167">
        <v>2</v>
      </c>
      <c r="AI167">
        <v>2</v>
      </c>
      <c r="AJ167">
        <v>0</v>
      </c>
      <c r="AK167">
        <v>0</v>
      </c>
      <c r="AL167">
        <v>0</v>
      </c>
      <c r="AM167">
        <v>0</v>
      </c>
      <c r="AN167">
        <v>0</v>
      </c>
      <c r="AO167">
        <v>6</v>
      </c>
      <c r="AP167">
        <v>38</v>
      </c>
      <c r="AQ167">
        <v>7</v>
      </c>
      <c r="AR167">
        <v>0</v>
      </c>
      <c r="AS167">
        <v>4</v>
      </c>
      <c r="AT167">
        <v>12</v>
      </c>
      <c r="AU167">
        <v>0</v>
      </c>
      <c r="AV167">
        <v>0</v>
      </c>
      <c r="AW167">
        <v>0</v>
      </c>
      <c r="AX167">
        <v>0</v>
      </c>
      <c r="AY167">
        <v>1</v>
      </c>
      <c r="AZ167">
        <v>5</v>
      </c>
      <c r="BA167">
        <v>5</v>
      </c>
      <c r="BB167">
        <v>1</v>
      </c>
      <c r="BC167">
        <v>0</v>
      </c>
      <c r="BD167">
        <v>0</v>
      </c>
      <c r="BE167">
        <v>0</v>
      </c>
      <c r="BF167">
        <v>6</v>
      </c>
      <c r="BG167">
        <v>120</v>
      </c>
      <c r="BH167">
        <v>1</v>
      </c>
      <c r="BI167">
        <v>2</v>
      </c>
      <c r="BJ167" s="2">
        <v>46218</v>
      </c>
      <c r="BK167">
        <v>0</v>
      </c>
      <c r="BL167" s="3" t="str">
        <f>VLOOKUP(O167,DropDownList!$H$1:$I$7,2,FALSE)</f>
        <v>2023/24</v>
      </c>
      <c r="BM167" s="3" t="str">
        <f t="shared" si="2"/>
        <v>PRAS</v>
      </c>
    </row>
    <row r="168" spans="1:65" x14ac:dyDescent="0.2">
      <c r="A168">
        <v>2026</v>
      </c>
      <c r="B168">
        <v>7</v>
      </c>
      <c r="C168" t="s">
        <v>162</v>
      </c>
      <c r="D168" t="s">
        <v>170</v>
      </c>
      <c r="E168" t="s">
        <v>13</v>
      </c>
      <c r="F168">
        <v>9345</v>
      </c>
      <c r="G168" t="s">
        <v>141</v>
      </c>
      <c r="H168" t="s">
        <v>171</v>
      </c>
      <c r="I168" t="s">
        <v>172</v>
      </c>
      <c r="J168" s="1">
        <v>46204</v>
      </c>
      <c r="K168" t="s">
        <v>143</v>
      </c>
      <c r="L168">
        <v>2</v>
      </c>
      <c r="M168" t="s">
        <v>445</v>
      </c>
      <c r="N168" t="s">
        <v>442</v>
      </c>
      <c r="O168" t="s">
        <v>156</v>
      </c>
      <c r="P168" t="s">
        <v>152</v>
      </c>
      <c r="Q168">
        <v>0</v>
      </c>
      <c r="R168">
        <v>8</v>
      </c>
      <c r="S168">
        <v>320</v>
      </c>
      <c r="T168">
        <v>200</v>
      </c>
      <c r="U168">
        <v>0</v>
      </c>
      <c r="V168">
        <v>0</v>
      </c>
      <c r="W168">
        <v>0</v>
      </c>
      <c r="X168">
        <v>0</v>
      </c>
      <c r="Y168">
        <v>0</v>
      </c>
      <c r="Z168">
        <v>0</v>
      </c>
      <c r="AA168">
        <v>120</v>
      </c>
      <c r="AB168">
        <v>0</v>
      </c>
      <c r="AC168">
        <v>120</v>
      </c>
      <c r="AD168">
        <v>0</v>
      </c>
      <c r="AE168">
        <v>0</v>
      </c>
      <c r="AF168">
        <v>3</v>
      </c>
      <c r="AG168">
        <v>0</v>
      </c>
      <c r="AH168">
        <v>5</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s="2">
        <v>46218</v>
      </c>
      <c r="BK168">
        <v>0</v>
      </c>
      <c r="BL168" s="3" t="str">
        <f>VLOOKUP(O168,DropDownList!$H$1:$I$7,2,FALSE)</f>
        <v>2023/24</v>
      </c>
      <c r="BM168" s="3" t="str">
        <f t="shared" si="2"/>
        <v>PCOA</v>
      </c>
    </row>
    <row r="169" spans="1:65" x14ac:dyDescent="0.2">
      <c r="A169">
        <v>2026</v>
      </c>
      <c r="B169">
        <v>7</v>
      </c>
      <c r="C169" t="s">
        <v>162</v>
      </c>
      <c r="D169" t="s">
        <v>170</v>
      </c>
      <c r="E169" t="s">
        <v>13</v>
      </c>
      <c r="F169">
        <v>9345</v>
      </c>
      <c r="G169" t="s">
        <v>141</v>
      </c>
      <c r="H169" t="s">
        <v>171</v>
      </c>
      <c r="I169" t="s">
        <v>172</v>
      </c>
      <c r="J169" s="1">
        <v>46204</v>
      </c>
      <c r="K169" t="s">
        <v>143</v>
      </c>
      <c r="L169">
        <v>2</v>
      </c>
      <c r="M169" t="s">
        <v>445</v>
      </c>
      <c r="N169" t="s">
        <v>442</v>
      </c>
      <c r="O169" t="s">
        <v>155</v>
      </c>
      <c r="P169" t="s">
        <v>150</v>
      </c>
      <c r="Q169">
        <v>97.89</v>
      </c>
      <c r="R169">
        <v>50</v>
      </c>
      <c r="S169">
        <v>7664.8</v>
      </c>
      <c r="T169">
        <v>1276.8</v>
      </c>
      <c r="U169">
        <v>2</v>
      </c>
      <c r="V169">
        <v>1</v>
      </c>
      <c r="W169">
        <v>75</v>
      </c>
      <c r="X169">
        <v>75</v>
      </c>
      <c r="Y169">
        <v>43</v>
      </c>
      <c r="Z169">
        <v>6388</v>
      </c>
      <c r="AA169">
        <v>6290.11</v>
      </c>
      <c r="AB169">
        <v>1703.1</v>
      </c>
      <c r="AC169">
        <v>4587.01</v>
      </c>
      <c r="AD169">
        <v>0</v>
      </c>
      <c r="AE169">
        <v>1</v>
      </c>
      <c r="AF169">
        <v>38</v>
      </c>
      <c r="AG169">
        <v>2</v>
      </c>
      <c r="AH169">
        <v>7</v>
      </c>
      <c r="AI169">
        <v>0</v>
      </c>
      <c r="AJ169">
        <v>12</v>
      </c>
      <c r="AK169">
        <v>5</v>
      </c>
      <c r="AL169">
        <v>0</v>
      </c>
      <c r="AM169">
        <v>6</v>
      </c>
      <c r="AN169">
        <v>0</v>
      </c>
      <c r="AO169">
        <v>26</v>
      </c>
      <c r="AP169">
        <v>172</v>
      </c>
      <c r="AQ169">
        <v>27</v>
      </c>
      <c r="AR169">
        <v>0</v>
      </c>
      <c r="AS169">
        <v>17</v>
      </c>
      <c r="AT169">
        <v>43</v>
      </c>
      <c r="AU169">
        <v>2</v>
      </c>
      <c r="AV169">
        <v>0</v>
      </c>
      <c r="AW169">
        <v>0</v>
      </c>
      <c r="AX169">
        <v>0</v>
      </c>
      <c r="AY169">
        <v>13</v>
      </c>
      <c r="AZ169">
        <v>30</v>
      </c>
      <c r="BA169">
        <v>23</v>
      </c>
      <c r="BB169">
        <v>5</v>
      </c>
      <c r="BC169">
        <v>3</v>
      </c>
      <c r="BD169">
        <v>0</v>
      </c>
      <c r="BE169">
        <v>0</v>
      </c>
      <c r="BF169">
        <v>26</v>
      </c>
      <c r="BG169">
        <v>0</v>
      </c>
      <c r="BH169">
        <v>3</v>
      </c>
      <c r="BI169">
        <v>2</v>
      </c>
      <c r="BJ169" s="2">
        <v>46218</v>
      </c>
      <c r="BK169">
        <v>0</v>
      </c>
      <c r="BL169" s="3" t="str">
        <f>VLOOKUP(O169,DropDownList!$H$1:$I$7,2,FALSE)</f>
        <v>2022/23</v>
      </c>
      <c r="BM169" s="3" t="str">
        <f t="shared" si="2"/>
        <v>FISCAL FINES</v>
      </c>
    </row>
    <row r="170" spans="1:65" x14ac:dyDescent="0.2">
      <c r="A170">
        <v>2026</v>
      </c>
      <c r="B170">
        <v>7</v>
      </c>
      <c r="C170" t="s">
        <v>162</v>
      </c>
      <c r="D170" t="s">
        <v>170</v>
      </c>
      <c r="E170" t="s">
        <v>13</v>
      </c>
      <c r="F170">
        <v>9345</v>
      </c>
      <c r="G170" t="s">
        <v>141</v>
      </c>
      <c r="H170" t="s">
        <v>171</v>
      </c>
      <c r="I170" t="s">
        <v>172</v>
      </c>
      <c r="J170" s="1">
        <v>46204</v>
      </c>
      <c r="K170" t="s">
        <v>143</v>
      </c>
      <c r="L170">
        <v>2</v>
      </c>
      <c r="M170" t="s">
        <v>445</v>
      </c>
      <c r="N170" t="s">
        <v>442</v>
      </c>
      <c r="O170" t="s">
        <v>149</v>
      </c>
      <c r="P170" t="s">
        <v>150</v>
      </c>
      <c r="Q170">
        <v>8541.1</v>
      </c>
      <c r="R170">
        <v>54</v>
      </c>
      <c r="S170">
        <v>13863.87</v>
      </c>
      <c r="T170">
        <v>965</v>
      </c>
      <c r="U170">
        <v>24</v>
      </c>
      <c r="V170">
        <v>21</v>
      </c>
      <c r="W170">
        <v>2639.16</v>
      </c>
      <c r="X170">
        <v>3591.1</v>
      </c>
      <c r="Y170">
        <v>48</v>
      </c>
      <c r="Z170">
        <v>12898.87</v>
      </c>
      <c r="AA170">
        <v>4357.7700000000004</v>
      </c>
      <c r="AB170">
        <v>1482.77</v>
      </c>
      <c r="AC170">
        <v>2875</v>
      </c>
      <c r="AD170">
        <v>16</v>
      </c>
      <c r="AE170">
        <v>5</v>
      </c>
      <c r="AF170">
        <v>24</v>
      </c>
      <c r="AG170">
        <v>6</v>
      </c>
      <c r="AH170">
        <v>6</v>
      </c>
      <c r="AI170">
        <v>18</v>
      </c>
      <c r="AJ170">
        <v>10</v>
      </c>
      <c r="AK170">
        <v>6</v>
      </c>
      <c r="AL170">
        <v>2</v>
      </c>
      <c r="AM170">
        <v>1</v>
      </c>
      <c r="AN170">
        <v>0</v>
      </c>
      <c r="AO170">
        <v>34</v>
      </c>
      <c r="AP170">
        <v>96</v>
      </c>
      <c r="AQ170">
        <v>35</v>
      </c>
      <c r="AR170">
        <v>0</v>
      </c>
      <c r="AS170">
        <v>20</v>
      </c>
      <c r="AT170">
        <v>14</v>
      </c>
      <c r="AU170">
        <v>0</v>
      </c>
      <c r="AV170">
        <v>0</v>
      </c>
      <c r="AW170">
        <v>0</v>
      </c>
      <c r="AX170">
        <v>0</v>
      </c>
      <c r="AY170">
        <v>2</v>
      </c>
      <c r="AZ170">
        <v>5</v>
      </c>
      <c r="BA170">
        <v>0</v>
      </c>
      <c r="BB170">
        <v>5</v>
      </c>
      <c r="BC170">
        <v>1</v>
      </c>
      <c r="BD170">
        <v>0</v>
      </c>
      <c r="BE170">
        <v>0</v>
      </c>
      <c r="BF170">
        <v>34</v>
      </c>
      <c r="BG170">
        <v>5464.16</v>
      </c>
      <c r="BH170">
        <v>0</v>
      </c>
      <c r="BI170">
        <v>23</v>
      </c>
      <c r="BJ170" s="2">
        <v>46218</v>
      </c>
      <c r="BK170">
        <v>0</v>
      </c>
      <c r="BL170" s="3" t="str">
        <f>VLOOKUP(O170,DropDownList!$H$1:$I$7,2,FALSE)</f>
        <v>2025/26</v>
      </c>
      <c r="BM170" s="3" t="str">
        <f t="shared" si="2"/>
        <v>FISCAL FINES</v>
      </c>
    </row>
    <row r="171" spans="1:65" x14ac:dyDescent="0.2">
      <c r="A171">
        <v>2026</v>
      </c>
      <c r="B171">
        <v>7</v>
      </c>
      <c r="C171" t="s">
        <v>162</v>
      </c>
      <c r="D171" t="s">
        <v>170</v>
      </c>
      <c r="E171" t="s">
        <v>13</v>
      </c>
      <c r="F171">
        <v>9345</v>
      </c>
      <c r="G171" t="s">
        <v>141</v>
      </c>
      <c r="H171" t="s">
        <v>171</v>
      </c>
      <c r="I171" t="s">
        <v>172</v>
      </c>
      <c r="J171" s="1">
        <v>46204</v>
      </c>
      <c r="K171" t="s">
        <v>143</v>
      </c>
      <c r="L171">
        <v>2</v>
      </c>
      <c r="M171" t="s">
        <v>445</v>
      </c>
      <c r="N171" t="s">
        <v>442</v>
      </c>
      <c r="O171" t="s">
        <v>155</v>
      </c>
      <c r="P171" t="s">
        <v>148</v>
      </c>
      <c r="Q171">
        <v>60</v>
      </c>
      <c r="R171">
        <v>3</v>
      </c>
      <c r="S171">
        <v>180</v>
      </c>
      <c r="T171">
        <v>60</v>
      </c>
      <c r="U171">
        <v>1</v>
      </c>
      <c r="V171">
        <v>1</v>
      </c>
      <c r="W171">
        <v>60</v>
      </c>
      <c r="X171">
        <v>60</v>
      </c>
      <c r="Y171">
        <v>0</v>
      </c>
      <c r="Z171">
        <v>0</v>
      </c>
      <c r="AA171">
        <v>60</v>
      </c>
      <c r="AB171">
        <v>0</v>
      </c>
      <c r="AC171">
        <v>60</v>
      </c>
      <c r="AD171">
        <v>1</v>
      </c>
      <c r="AE171">
        <v>0</v>
      </c>
      <c r="AF171">
        <v>1</v>
      </c>
      <c r="AG171">
        <v>0</v>
      </c>
      <c r="AH171">
        <v>1</v>
      </c>
      <c r="AI171">
        <v>1</v>
      </c>
      <c r="AJ171">
        <v>0</v>
      </c>
      <c r="AK171">
        <v>0</v>
      </c>
      <c r="AL171">
        <v>0</v>
      </c>
      <c r="AM171">
        <v>0</v>
      </c>
      <c r="AN171">
        <v>0</v>
      </c>
      <c r="AO171">
        <v>1</v>
      </c>
      <c r="AP171">
        <v>14</v>
      </c>
      <c r="AQ171">
        <v>1</v>
      </c>
      <c r="AR171">
        <v>0</v>
      </c>
      <c r="AS171">
        <v>0</v>
      </c>
      <c r="AT171">
        <v>2</v>
      </c>
      <c r="AU171">
        <v>0</v>
      </c>
      <c r="AV171">
        <v>0</v>
      </c>
      <c r="AW171">
        <v>0</v>
      </c>
      <c r="AX171">
        <v>0</v>
      </c>
      <c r="AY171">
        <v>2</v>
      </c>
      <c r="AZ171">
        <v>3</v>
      </c>
      <c r="BA171">
        <v>3</v>
      </c>
      <c r="BB171">
        <v>1</v>
      </c>
      <c r="BC171">
        <v>1</v>
      </c>
      <c r="BD171">
        <v>0</v>
      </c>
      <c r="BE171">
        <v>0</v>
      </c>
      <c r="BF171">
        <v>1</v>
      </c>
      <c r="BG171">
        <v>60</v>
      </c>
      <c r="BH171">
        <v>0</v>
      </c>
      <c r="BI171">
        <v>1</v>
      </c>
      <c r="BJ171" s="2">
        <v>46218</v>
      </c>
      <c r="BK171">
        <v>0</v>
      </c>
      <c r="BL171" s="3" t="str">
        <f>VLOOKUP(O171,DropDownList!$H$1:$I$7,2,FALSE)</f>
        <v>2022/23</v>
      </c>
      <c r="BM171" s="3" t="str">
        <f t="shared" si="2"/>
        <v>PRAS</v>
      </c>
    </row>
    <row r="172" spans="1:65" x14ac:dyDescent="0.2">
      <c r="A172">
        <v>2026</v>
      </c>
      <c r="B172">
        <v>7</v>
      </c>
      <c r="C172" t="s">
        <v>162</v>
      </c>
      <c r="D172" t="s">
        <v>170</v>
      </c>
      <c r="E172" t="s">
        <v>13</v>
      </c>
      <c r="F172">
        <v>9345</v>
      </c>
      <c r="G172" t="s">
        <v>141</v>
      </c>
      <c r="H172" t="s">
        <v>171</v>
      </c>
      <c r="I172" t="s">
        <v>172</v>
      </c>
      <c r="J172" s="1">
        <v>46204</v>
      </c>
      <c r="K172" t="s">
        <v>143</v>
      </c>
      <c r="L172">
        <v>2</v>
      </c>
      <c r="M172" t="s">
        <v>445</v>
      </c>
      <c r="N172" t="s">
        <v>442</v>
      </c>
      <c r="O172" t="s">
        <v>155</v>
      </c>
      <c r="P172" t="s">
        <v>152</v>
      </c>
      <c r="Q172">
        <v>0</v>
      </c>
      <c r="R172">
        <v>9</v>
      </c>
      <c r="S172">
        <v>360</v>
      </c>
      <c r="T172">
        <v>120</v>
      </c>
      <c r="U172">
        <v>0</v>
      </c>
      <c r="V172">
        <v>0</v>
      </c>
      <c r="W172">
        <v>0</v>
      </c>
      <c r="X172">
        <v>0</v>
      </c>
      <c r="Y172">
        <v>0</v>
      </c>
      <c r="Z172">
        <v>0</v>
      </c>
      <c r="AA172">
        <v>240</v>
      </c>
      <c r="AB172">
        <v>0</v>
      </c>
      <c r="AC172">
        <v>240</v>
      </c>
      <c r="AD172">
        <v>0</v>
      </c>
      <c r="AE172">
        <v>0</v>
      </c>
      <c r="AF172">
        <v>6</v>
      </c>
      <c r="AG172">
        <v>0</v>
      </c>
      <c r="AH172">
        <v>3</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s="2">
        <v>46218</v>
      </c>
      <c r="BK172">
        <v>0</v>
      </c>
      <c r="BL172" s="3" t="str">
        <f>VLOOKUP(O172,DropDownList!$H$1:$I$7,2,FALSE)</f>
        <v>2022/23</v>
      </c>
      <c r="BM172" s="3" t="str">
        <f t="shared" si="2"/>
        <v>PCOA</v>
      </c>
    </row>
    <row r="173" spans="1:65" x14ac:dyDescent="0.2">
      <c r="A173">
        <v>2026</v>
      </c>
      <c r="B173">
        <v>7</v>
      </c>
      <c r="C173" t="s">
        <v>162</v>
      </c>
      <c r="D173" t="s">
        <v>170</v>
      </c>
      <c r="E173" t="s">
        <v>13</v>
      </c>
      <c r="F173">
        <v>9345</v>
      </c>
      <c r="G173" t="s">
        <v>141</v>
      </c>
      <c r="H173" t="s">
        <v>171</v>
      </c>
      <c r="I173" t="s">
        <v>172</v>
      </c>
      <c r="J173" s="1">
        <v>46204</v>
      </c>
      <c r="K173" t="s">
        <v>143</v>
      </c>
      <c r="L173">
        <v>2</v>
      </c>
      <c r="M173" t="s">
        <v>445</v>
      </c>
      <c r="N173" t="s">
        <v>442</v>
      </c>
      <c r="O173" t="s">
        <v>155</v>
      </c>
      <c r="P173" t="s">
        <v>154</v>
      </c>
      <c r="Q173">
        <v>4307.96</v>
      </c>
      <c r="R173">
        <v>82</v>
      </c>
      <c r="S173">
        <v>24335</v>
      </c>
      <c r="T173">
        <v>738.44</v>
      </c>
      <c r="U173">
        <v>13</v>
      </c>
      <c r="V173">
        <v>9</v>
      </c>
      <c r="W173">
        <v>2630.45</v>
      </c>
      <c r="X173">
        <v>2630.45</v>
      </c>
      <c r="Y173">
        <v>0</v>
      </c>
      <c r="Z173">
        <v>0</v>
      </c>
      <c r="AA173">
        <v>19288.599999999999</v>
      </c>
      <c r="AB173">
        <v>0</v>
      </c>
      <c r="AC173">
        <v>18098.599999999999</v>
      </c>
      <c r="AD173">
        <v>6</v>
      </c>
      <c r="AE173">
        <v>3</v>
      </c>
      <c r="AF173">
        <v>65</v>
      </c>
      <c r="AG173">
        <v>6</v>
      </c>
      <c r="AH173">
        <v>2</v>
      </c>
      <c r="AI173">
        <v>7</v>
      </c>
      <c r="AJ173">
        <v>0</v>
      </c>
      <c r="AK173">
        <v>0</v>
      </c>
      <c r="AL173">
        <v>0</v>
      </c>
      <c r="AM173">
        <v>0</v>
      </c>
      <c r="AN173">
        <v>0</v>
      </c>
      <c r="AO173">
        <v>40</v>
      </c>
      <c r="AP173">
        <v>238</v>
      </c>
      <c r="AQ173">
        <v>42</v>
      </c>
      <c r="AR173">
        <v>0</v>
      </c>
      <c r="AS173">
        <v>34</v>
      </c>
      <c r="AT173">
        <v>23</v>
      </c>
      <c r="AU173">
        <v>11</v>
      </c>
      <c r="AV173">
        <v>4</v>
      </c>
      <c r="AW173">
        <v>0</v>
      </c>
      <c r="AX173">
        <v>0</v>
      </c>
      <c r="AY173">
        <v>22</v>
      </c>
      <c r="AZ173">
        <v>38</v>
      </c>
      <c r="BA173">
        <v>30</v>
      </c>
      <c r="BB173">
        <v>9</v>
      </c>
      <c r="BC173">
        <v>4</v>
      </c>
      <c r="BD173">
        <v>0</v>
      </c>
      <c r="BE173">
        <v>0</v>
      </c>
      <c r="BF173">
        <v>80</v>
      </c>
      <c r="BG173">
        <v>2880</v>
      </c>
      <c r="BH173">
        <v>2</v>
      </c>
      <c r="BI173">
        <v>13</v>
      </c>
      <c r="BJ173" s="2">
        <v>46218</v>
      </c>
      <c r="BK173">
        <v>0</v>
      </c>
      <c r="BL173" s="3" t="str">
        <f>VLOOKUP(O173,DropDownList!$H$1:$I$7,2,FALSE)</f>
        <v>2022/23</v>
      </c>
      <c r="BM173" s="3" t="str">
        <f t="shared" si="2"/>
        <v>JP COURT</v>
      </c>
    </row>
    <row r="174" spans="1:65" x14ac:dyDescent="0.2">
      <c r="A174">
        <v>2026</v>
      </c>
      <c r="B174">
        <v>7</v>
      </c>
      <c r="C174" t="s">
        <v>162</v>
      </c>
      <c r="D174" t="s">
        <v>170</v>
      </c>
      <c r="E174" t="s">
        <v>13</v>
      </c>
      <c r="F174">
        <v>9345</v>
      </c>
      <c r="G174" t="s">
        <v>141</v>
      </c>
      <c r="H174" t="s">
        <v>171</v>
      </c>
      <c r="I174" t="s">
        <v>172</v>
      </c>
      <c r="J174" s="1">
        <v>46204</v>
      </c>
      <c r="K174" t="s">
        <v>143</v>
      </c>
      <c r="L174">
        <v>2</v>
      </c>
      <c r="M174" t="s">
        <v>445</v>
      </c>
      <c r="N174" t="s">
        <v>442</v>
      </c>
      <c r="O174" t="s">
        <v>149</v>
      </c>
      <c r="P174" t="s">
        <v>154</v>
      </c>
      <c r="Q174">
        <v>7683.57</v>
      </c>
      <c r="R174">
        <v>62</v>
      </c>
      <c r="S174">
        <v>19310</v>
      </c>
      <c r="T174">
        <v>0</v>
      </c>
      <c r="U174">
        <v>26</v>
      </c>
      <c r="V174">
        <v>19</v>
      </c>
      <c r="W174">
        <v>4753.62</v>
      </c>
      <c r="X174">
        <v>5808.62</v>
      </c>
      <c r="Y174">
        <v>0</v>
      </c>
      <c r="Z174">
        <v>0</v>
      </c>
      <c r="AA174">
        <v>11626.43</v>
      </c>
      <c r="AB174">
        <v>0</v>
      </c>
      <c r="AC174">
        <v>10741.43</v>
      </c>
      <c r="AD174">
        <v>13</v>
      </c>
      <c r="AE174">
        <v>6</v>
      </c>
      <c r="AF174">
        <v>36</v>
      </c>
      <c r="AG174">
        <v>12</v>
      </c>
      <c r="AH174">
        <v>0</v>
      </c>
      <c r="AI174">
        <v>14</v>
      </c>
      <c r="AJ174">
        <v>0</v>
      </c>
      <c r="AK174">
        <v>0</v>
      </c>
      <c r="AL174">
        <v>0</v>
      </c>
      <c r="AM174">
        <v>0</v>
      </c>
      <c r="AN174">
        <v>0</v>
      </c>
      <c r="AO174">
        <v>29</v>
      </c>
      <c r="AP174">
        <v>91</v>
      </c>
      <c r="AQ174">
        <v>29</v>
      </c>
      <c r="AR174">
        <v>0</v>
      </c>
      <c r="AS174">
        <v>7</v>
      </c>
      <c r="AT174">
        <v>4</v>
      </c>
      <c r="AU174">
        <v>3</v>
      </c>
      <c r="AV174">
        <v>1</v>
      </c>
      <c r="AW174">
        <v>0</v>
      </c>
      <c r="AX174">
        <v>0</v>
      </c>
      <c r="AY174">
        <v>7</v>
      </c>
      <c r="AZ174">
        <v>12</v>
      </c>
      <c r="BA174">
        <v>2</v>
      </c>
      <c r="BB174">
        <v>8</v>
      </c>
      <c r="BC174">
        <v>0</v>
      </c>
      <c r="BD174">
        <v>1</v>
      </c>
      <c r="BE174">
        <v>0</v>
      </c>
      <c r="BF174">
        <v>61</v>
      </c>
      <c r="BG174">
        <v>4290</v>
      </c>
      <c r="BH174">
        <v>0</v>
      </c>
      <c r="BI174">
        <v>26</v>
      </c>
      <c r="BJ174" s="2">
        <v>46218</v>
      </c>
      <c r="BK174">
        <v>0</v>
      </c>
      <c r="BL174" s="3" t="str">
        <f>VLOOKUP(O174,DropDownList!$H$1:$I$7,2,FALSE)</f>
        <v>2025/26</v>
      </c>
      <c r="BM174" s="3" t="str">
        <f t="shared" si="2"/>
        <v>JP COURT</v>
      </c>
    </row>
    <row r="175" spans="1:65" x14ac:dyDescent="0.2">
      <c r="A175">
        <v>2026</v>
      </c>
      <c r="B175">
        <v>7</v>
      </c>
      <c r="C175" t="s">
        <v>162</v>
      </c>
      <c r="D175" t="s">
        <v>170</v>
      </c>
      <c r="E175" t="s">
        <v>13</v>
      </c>
      <c r="F175">
        <v>9345</v>
      </c>
      <c r="G175" t="s">
        <v>141</v>
      </c>
      <c r="H175" t="s">
        <v>171</v>
      </c>
      <c r="I175" t="s">
        <v>172</v>
      </c>
      <c r="J175" s="1">
        <v>46204</v>
      </c>
      <c r="K175" t="s">
        <v>143</v>
      </c>
      <c r="L175">
        <v>2</v>
      </c>
      <c r="M175" t="s">
        <v>445</v>
      </c>
      <c r="N175" t="s">
        <v>442</v>
      </c>
      <c r="O175" t="s">
        <v>155</v>
      </c>
      <c r="P175" t="s">
        <v>146</v>
      </c>
      <c r="Q175">
        <v>100</v>
      </c>
      <c r="R175">
        <v>81</v>
      </c>
      <c r="S175">
        <v>1320</v>
      </c>
      <c r="T175">
        <v>30</v>
      </c>
      <c r="U175">
        <v>12</v>
      </c>
      <c r="V175">
        <v>6</v>
      </c>
      <c r="W175">
        <v>100</v>
      </c>
      <c r="X175">
        <v>100</v>
      </c>
      <c r="Y175">
        <v>0</v>
      </c>
      <c r="Z175">
        <v>0</v>
      </c>
      <c r="AA175">
        <v>1190</v>
      </c>
      <c r="AB175">
        <v>0</v>
      </c>
      <c r="AC175">
        <v>0</v>
      </c>
      <c r="AD175">
        <v>6</v>
      </c>
      <c r="AE175">
        <v>0</v>
      </c>
      <c r="AF175">
        <v>73</v>
      </c>
      <c r="AG175">
        <v>0</v>
      </c>
      <c r="AH175">
        <v>2</v>
      </c>
      <c r="AI175">
        <v>6</v>
      </c>
      <c r="AJ175">
        <v>0</v>
      </c>
      <c r="AK175">
        <v>0</v>
      </c>
      <c r="AL175">
        <v>0</v>
      </c>
      <c r="AM175">
        <v>0</v>
      </c>
      <c r="AN175">
        <v>0</v>
      </c>
      <c r="AO175">
        <v>39</v>
      </c>
      <c r="AP175">
        <v>235</v>
      </c>
      <c r="AQ175">
        <v>41</v>
      </c>
      <c r="AR175">
        <v>0</v>
      </c>
      <c r="AS175">
        <v>34</v>
      </c>
      <c r="AT175">
        <v>23</v>
      </c>
      <c r="AU175">
        <v>11</v>
      </c>
      <c r="AV175">
        <v>4</v>
      </c>
      <c r="AW175">
        <v>0</v>
      </c>
      <c r="AX175">
        <v>0</v>
      </c>
      <c r="AY175">
        <v>21</v>
      </c>
      <c r="AZ175">
        <v>37</v>
      </c>
      <c r="BA175">
        <v>30</v>
      </c>
      <c r="BB175">
        <v>9</v>
      </c>
      <c r="BC175">
        <v>4</v>
      </c>
      <c r="BD175">
        <v>0</v>
      </c>
      <c r="BE175">
        <v>0</v>
      </c>
      <c r="BF175">
        <v>79</v>
      </c>
      <c r="BG175">
        <v>100</v>
      </c>
      <c r="BH175">
        <v>0</v>
      </c>
      <c r="BI175">
        <v>12</v>
      </c>
      <c r="BJ175" s="2">
        <v>46218</v>
      </c>
      <c r="BK175">
        <v>0</v>
      </c>
      <c r="BL175" s="3" t="str">
        <f>VLOOKUP(O175,DropDownList!$H$1:$I$7,2,FALSE)</f>
        <v>2022/23</v>
      </c>
      <c r="BM175" s="3" t="str">
        <f t="shared" si="2"/>
        <v>VSUR</v>
      </c>
    </row>
    <row r="176" spans="1:65" x14ac:dyDescent="0.2">
      <c r="A176">
        <v>2026</v>
      </c>
      <c r="B176">
        <v>7</v>
      </c>
      <c r="C176" t="s">
        <v>162</v>
      </c>
      <c r="D176" t="s">
        <v>170</v>
      </c>
      <c r="E176" t="s">
        <v>13</v>
      </c>
      <c r="F176">
        <v>9345</v>
      </c>
      <c r="G176" t="s">
        <v>141</v>
      </c>
      <c r="H176" t="s">
        <v>171</v>
      </c>
      <c r="I176" t="s">
        <v>172</v>
      </c>
      <c r="J176" s="1">
        <v>46204</v>
      </c>
      <c r="K176" t="s">
        <v>143</v>
      </c>
      <c r="L176">
        <v>2</v>
      </c>
      <c r="M176" t="s">
        <v>445</v>
      </c>
      <c r="N176" t="s">
        <v>442</v>
      </c>
      <c r="O176" t="s">
        <v>147</v>
      </c>
      <c r="P176" t="s">
        <v>152</v>
      </c>
      <c r="Q176">
        <v>0</v>
      </c>
      <c r="R176">
        <v>2</v>
      </c>
      <c r="S176">
        <v>80</v>
      </c>
      <c r="T176">
        <v>40</v>
      </c>
      <c r="U176">
        <v>0</v>
      </c>
      <c r="V176">
        <v>0</v>
      </c>
      <c r="W176">
        <v>0</v>
      </c>
      <c r="X176">
        <v>0</v>
      </c>
      <c r="Y176">
        <v>0</v>
      </c>
      <c r="Z176">
        <v>0</v>
      </c>
      <c r="AA176">
        <v>40</v>
      </c>
      <c r="AB176">
        <v>0</v>
      </c>
      <c r="AC176">
        <v>40</v>
      </c>
      <c r="AD176">
        <v>0</v>
      </c>
      <c r="AE176">
        <v>0</v>
      </c>
      <c r="AF176">
        <v>1</v>
      </c>
      <c r="AG176">
        <v>0</v>
      </c>
      <c r="AH176">
        <v>1</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s="2">
        <v>46218</v>
      </c>
      <c r="BK176">
        <v>0</v>
      </c>
      <c r="BL176" s="3" t="str">
        <f>VLOOKUP(O176,DropDownList!$H$1:$I$7,2,FALSE)</f>
        <v>2024/25</v>
      </c>
      <c r="BM176" s="3" t="str">
        <f t="shared" si="2"/>
        <v>PCOA</v>
      </c>
    </row>
    <row r="177" spans="1:65" x14ac:dyDescent="0.2">
      <c r="A177">
        <v>2026</v>
      </c>
      <c r="B177">
        <v>7</v>
      </c>
      <c r="C177" t="s">
        <v>162</v>
      </c>
      <c r="D177" t="s">
        <v>173</v>
      </c>
      <c r="E177" t="s">
        <v>13</v>
      </c>
      <c r="F177">
        <v>9753</v>
      </c>
      <c r="G177" t="s">
        <v>158</v>
      </c>
      <c r="H177" t="s">
        <v>171</v>
      </c>
      <c r="I177" t="s">
        <v>172</v>
      </c>
      <c r="J177" s="1">
        <v>46204</v>
      </c>
      <c r="K177" t="s">
        <v>143</v>
      </c>
      <c r="L177">
        <v>2</v>
      </c>
      <c r="M177" t="s">
        <v>445</v>
      </c>
      <c r="N177" t="s">
        <v>442</v>
      </c>
      <c r="O177" t="s">
        <v>155</v>
      </c>
      <c r="P177" t="s">
        <v>160</v>
      </c>
      <c r="Q177">
        <v>3771.18</v>
      </c>
      <c r="R177">
        <v>88</v>
      </c>
      <c r="S177">
        <v>66975.33</v>
      </c>
      <c r="T177">
        <v>2640.42</v>
      </c>
      <c r="U177">
        <v>12</v>
      </c>
      <c r="V177">
        <v>9</v>
      </c>
      <c r="W177">
        <v>2866.65</v>
      </c>
      <c r="X177">
        <v>3171.65</v>
      </c>
      <c r="Y177">
        <v>0</v>
      </c>
      <c r="Z177">
        <v>0</v>
      </c>
      <c r="AA177">
        <v>60563.73</v>
      </c>
      <c r="AB177">
        <v>16281.67</v>
      </c>
      <c r="AC177">
        <v>42142.06</v>
      </c>
      <c r="AD177">
        <v>6</v>
      </c>
      <c r="AE177">
        <v>3</v>
      </c>
      <c r="AF177">
        <v>68</v>
      </c>
      <c r="AG177">
        <v>6</v>
      </c>
      <c r="AH177">
        <v>6</v>
      </c>
      <c r="AI177">
        <v>6</v>
      </c>
      <c r="AJ177">
        <v>0</v>
      </c>
      <c r="AK177">
        <v>0</v>
      </c>
      <c r="AL177">
        <v>0</v>
      </c>
      <c r="AM177">
        <v>0</v>
      </c>
      <c r="AN177">
        <v>0</v>
      </c>
      <c r="AO177">
        <v>56</v>
      </c>
      <c r="AP177">
        <v>256</v>
      </c>
      <c r="AQ177">
        <v>56</v>
      </c>
      <c r="AR177">
        <v>0</v>
      </c>
      <c r="AS177">
        <v>29</v>
      </c>
      <c r="AT177">
        <v>20</v>
      </c>
      <c r="AU177">
        <v>11</v>
      </c>
      <c r="AV177">
        <v>5</v>
      </c>
      <c r="AW177">
        <v>3</v>
      </c>
      <c r="AX177">
        <v>0</v>
      </c>
      <c r="AY177">
        <v>29</v>
      </c>
      <c r="AZ177">
        <v>36</v>
      </c>
      <c r="BA177">
        <v>24</v>
      </c>
      <c r="BB177">
        <v>12</v>
      </c>
      <c r="BC177">
        <v>5</v>
      </c>
      <c r="BD177">
        <v>4</v>
      </c>
      <c r="BE177">
        <v>0</v>
      </c>
      <c r="BF177">
        <v>84</v>
      </c>
      <c r="BG177">
        <v>2005</v>
      </c>
      <c r="BH177">
        <v>2</v>
      </c>
      <c r="BI177">
        <v>10</v>
      </c>
      <c r="BJ177" s="2">
        <v>46218</v>
      </c>
      <c r="BK177">
        <v>0</v>
      </c>
      <c r="BL177" s="3" t="str">
        <f>VLOOKUP(O177,DropDownList!$H$1:$I$7,2,FALSE)</f>
        <v>2022/23</v>
      </c>
      <c r="BM177" s="3" t="str">
        <f t="shared" si="2"/>
        <v>SC COURT</v>
      </c>
    </row>
    <row r="178" spans="1:65" x14ac:dyDescent="0.2">
      <c r="A178">
        <v>2026</v>
      </c>
      <c r="B178">
        <v>7</v>
      </c>
      <c r="C178" t="s">
        <v>162</v>
      </c>
      <c r="D178" t="s">
        <v>173</v>
      </c>
      <c r="E178" t="s">
        <v>13</v>
      </c>
      <c r="F178">
        <v>9753</v>
      </c>
      <c r="G178" t="s">
        <v>158</v>
      </c>
      <c r="H178" t="s">
        <v>171</v>
      </c>
      <c r="I178" t="s">
        <v>172</v>
      </c>
      <c r="J178" s="1">
        <v>46204</v>
      </c>
      <c r="K178" t="s">
        <v>143</v>
      </c>
      <c r="L178">
        <v>2</v>
      </c>
      <c r="M178" t="s">
        <v>445</v>
      </c>
      <c r="N178" t="s">
        <v>442</v>
      </c>
      <c r="O178" t="s">
        <v>155</v>
      </c>
      <c r="P178" t="s">
        <v>161</v>
      </c>
      <c r="Q178">
        <v>175</v>
      </c>
      <c r="R178">
        <v>80</v>
      </c>
      <c r="S178">
        <v>2375</v>
      </c>
      <c r="T178">
        <v>90</v>
      </c>
      <c r="U178">
        <v>12</v>
      </c>
      <c r="V178">
        <v>7</v>
      </c>
      <c r="W178">
        <v>160</v>
      </c>
      <c r="X178">
        <v>160</v>
      </c>
      <c r="Y178">
        <v>0</v>
      </c>
      <c r="Z178">
        <v>0</v>
      </c>
      <c r="AA178">
        <v>2110</v>
      </c>
      <c r="AB178">
        <v>0</v>
      </c>
      <c r="AC178">
        <v>0</v>
      </c>
      <c r="AD178">
        <v>7</v>
      </c>
      <c r="AE178">
        <v>0</v>
      </c>
      <c r="AF178">
        <v>68</v>
      </c>
      <c r="AG178">
        <v>1</v>
      </c>
      <c r="AH178">
        <v>4</v>
      </c>
      <c r="AI178">
        <v>7</v>
      </c>
      <c r="AJ178">
        <v>0</v>
      </c>
      <c r="AK178">
        <v>0</v>
      </c>
      <c r="AL178">
        <v>0</v>
      </c>
      <c r="AM178">
        <v>0</v>
      </c>
      <c r="AN178">
        <v>0</v>
      </c>
      <c r="AO178">
        <v>51</v>
      </c>
      <c r="AP178">
        <v>251</v>
      </c>
      <c r="AQ178">
        <v>54</v>
      </c>
      <c r="AR178">
        <v>0</v>
      </c>
      <c r="AS178">
        <v>27</v>
      </c>
      <c r="AT178">
        <v>20</v>
      </c>
      <c r="AU178">
        <v>11</v>
      </c>
      <c r="AV178">
        <v>5</v>
      </c>
      <c r="AW178">
        <v>3</v>
      </c>
      <c r="AX178">
        <v>0</v>
      </c>
      <c r="AY178">
        <v>28</v>
      </c>
      <c r="AZ178">
        <v>35</v>
      </c>
      <c r="BA178">
        <v>23</v>
      </c>
      <c r="BB178">
        <v>12</v>
      </c>
      <c r="BC178">
        <v>5</v>
      </c>
      <c r="BD178">
        <v>7</v>
      </c>
      <c r="BE178">
        <v>0</v>
      </c>
      <c r="BF178">
        <v>76</v>
      </c>
      <c r="BG178">
        <v>160</v>
      </c>
      <c r="BH178">
        <v>0</v>
      </c>
      <c r="BI178">
        <v>10</v>
      </c>
      <c r="BJ178" s="2">
        <v>46218</v>
      </c>
      <c r="BK178">
        <v>0</v>
      </c>
      <c r="BL178" s="3" t="str">
        <f>VLOOKUP(O178,DropDownList!$H$1:$I$7,2,FALSE)</f>
        <v>2022/23</v>
      </c>
      <c r="BM178" s="3" t="str">
        <f t="shared" si="2"/>
        <v>VSUR</v>
      </c>
    </row>
    <row r="179" spans="1:65" x14ac:dyDescent="0.2">
      <c r="A179">
        <v>2026</v>
      </c>
      <c r="B179">
        <v>7</v>
      </c>
      <c r="C179" t="s">
        <v>162</v>
      </c>
      <c r="D179" t="s">
        <v>173</v>
      </c>
      <c r="E179" t="s">
        <v>13</v>
      </c>
      <c r="F179">
        <v>9753</v>
      </c>
      <c r="G179" t="s">
        <v>158</v>
      </c>
      <c r="H179" t="s">
        <v>171</v>
      </c>
      <c r="I179" t="s">
        <v>172</v>
      </c>
      <c r="J179" s="1">
        <v>46204</v>
      </c>
      <c r="K179" t="s">
        <v>143</v>
      </c>
      <c r="L179">
        <v>2</v>
      </c>
      <c r="M179" t="s">
        <v>445</v>
      </c>
      <c r="N179" t="s">
        <v>442</v>
      </c>
      <c r="O179" t="s">
        <v>147</v>
      </c>
      <c r="P179" t="s">
        <v>161</v>
      </c>
      <c r="Q179">
        <v>130</v>
      </c>
      <c r="R179">
        <v>54</v>
      </c>
      <c r="S179">
        <v>1470</v>
      </c>
      <c r="T179">
        <v>135</v>
      </c>
      <c r="U179">
        <v>14</v>
      </c>
      <c r="V179">
        <v>5</v>
      </c>
      <c r="W179">
        <v>100</v>
      </c>
      <c r="X179">
        <v>100</v>
      </c>
      <c r="Y179">
        <v>0</v>
      </c>
      <c r="Z179">
        <v>0</v>
      </c>
      <c r="AA179">
        <v>1205</v>
      </c>
      <c r="AB179">
        <v>0</v>
      </c>
      <c r="AC179">
        <v>0</v>
      </c>
      <c r="AD179">
        <v>5</v>
      </c>
      <c r="AE179">
        <v>0</v>
      </c>
      <c r="AF179">
        <v>44</v>
      </c>
      <c r="AG179">
        <v>1</v>
      </c>
      <c r="AH179">
        <v>3</v>
      </c>
      <c r="AI179">
        <v>6</v>
      </c>
      <c r="AJ179">
        <v>0</v>
      </c>
      <c r="AK179">
        <v>0</v>
      </c>
      <c r="AL179">
        <v>0</v>
      </c>
      <c r="AM179">
        <v>0</v>
      </c>
      <c r="AN179">
        <v>0</v>
      </c>
      <c r="AO179">
        <v>28</v>
      </c>
      <c r="AP179">
        <v>142</v>
      </c>
      <c r="AQ179">
        <v>26</v>
      </c>
      <c r="AR179">
        <v>0</v>
      </c>
      <c r="AS179">
        <v>19</v>
      </c>
      <c r="AT179">
        <v>10</v>
      </c>
      <c r="AU179">
        <v>6</v>
      </c>
      <c r="AV179">
        <v>1</v>
      </c>
      <c r="AW179">
        <v>3</v>
      </c>
      <c r="AX179">
        <v>0</v>
      </c>
      <c r="AY179">
        <v>12</v>
      </c>
      <c r="AZ179">
        <v>18</v>
      </c>
      <c r="BA179">
        <v>14</v>
      </c>
      <c r="BB179">
        <v>12</v>
      </c>
      <c r="BC179">
        <v>7</v>
      </c>
      <c r="BD179">
        <v>1</v>
      </c>
      <c r="BE179">
        <v>0</v>
      </c>
      <c r="BF179">
        <v>50</v>
      </c>
      <c r="BG179">
        <v>120</v>
      </c>
      <c r="BH179">
        <v>0</v>
      </c>
      <c r="BI179">
        <v>12</v>
      </c>
      <c r="BJ179" s="2">
        <v>46218</v>
      </c>
      <c r="BK179">
        <v>0</v>
      </c>
      <c r="BL179" s="3" t="str">
        <f>VLOOKUP(O179,DropDownList!$H$1:$I$7,2,FALSE)</f>
        <v>2024/25</v>
      </c>
      <c r="BM179" s="3" t="str">
        <f t="shared" si="2"/>
        <v>VSUR</v>
      </c>
    </row>
    <row r="180" spans="1:65" x14ac:dyDescent="0.2">
      <c r="A180">
        <v>2026</v>
      </c>
      <c r="B180">
        <v>7</v>
      </c>
      <c r="C180" t="s">
        <v>162</v>
      </c>
      <c r="D180" t="s">
        <v>173</v>
      </c>
      <c r="E180" t="s">
        <v>13</v>
      </c>
      <c r="F180">
        <v>9753</v>
      </c>
      <c r="G180" t="s">
        <v>158</v>
      </c>
      <c r="H180" t="s">
        <v>171</v>
      </c>
      <c r="I180" t="s">
        <v>172</v>
      </c>
      <c r="J180" s="1">
        <v>46204</v>
      </c>
      <c r="K180" t="s">
        <v>143</v>
      </c>
      <c r="L180">
        <v>2</v>
      </c>
      <c r="M180" t="s">
        <v>445</v>
      </c>
      <c r="N180" t="s">
        <v>442</v>
      </c>
      <c r="O180" t="s">
        <v>149</v>
      </c>
      <c r="P180" t="s">
        <v>160</v>
      </c>
      <c r="Q180">
        <v>17797.86</v>
      </c>
      <c r="R180">
        <v>62</v>
      </c>
      <c r="S180">
        <v>42500</v>
      </c>
      <c r="T180">
        <v>0</v>
      </c>
      <c r="U180">
        <v>37</v>
      </c>
      <c r="V180">
        <v>21</v>
      </c>
      <c r="W180">
        <v>4172.5600000000004</v>
      </c>
      <c r="X180">
        <v>8947.56</v>
      </c>
      <c r="Y180">
        <v>0</v>
      </c>
      <c r="Z180">
        <v>0</v>
      </c>
      <c r="AA180">
        <v>24702.14</v>
      </c>
      <c r="AB180">
        <v>1410.01</v>
      </c>
      <c r="AC180">
        <v>21647.13</v>
      </c>
      <c r="AD180">
        <v>8</v>
      </c>
      <c r="AE180">
        <v>13</v>
      </c>
      <c r="AF180">
        <v>25</v>
      </c>
      <c r="AG180">
        <v>27</v>
      </c>
      <c r="AH180">
        <v>0</v>
      </c>
      <c r="AI180">
        <v>10</v>
      </c>
      <c r="AJ180">
        <v>0</v>
      </c>
      <c r="AK180">
        <v>0</v>
      </c>
      <c r="AL180">
        <v>0</v>
      </c>
      <c r="AM180">
        <v>0</v>
      </c>
      <c r="AN180">
        <v>0</v>
      </c>
      <c r="AO180">
        <v>36</v>
      </c>
      <c r="AP180">
        <v>96</v>
      </c>
      <c r="AQ180">
        <v>35</v>
      </c>
      <c r="AR180">
        <v>0</v>
      </c>
      <c r="AS180">
        <v>11</v>
      </c>
      <c r="AT180">
        <v>1</v>
      </c>
      <c r="AU180">
        <v>3</v>
      </c>
      <c r="AV180">
        <v>2</v>
      </c>
      <c r="AW180">
        <v>2</v>
      </c>
      <c r="AX180">
        <v>0</v>
      </c>
      <c r="AY180">
        <v>8</v>
      </c>
      <c r="AZ180">
        <v>11</v>
      </c>
      <c r="BA180">
        <v>2</v>
      </c>
      <c r="BB180">
        <v>3</v>
      </c>
      <c r="BC180">
        <v>1</v>
      </c>
      <c r="BD180">
        <v>1</v>
      </c>
      <c r="BE180">
        <v>0</v>
      </c>
      <c r="BF180">
        <v>60</v>
      </c>
      <c r="BG180">
        <v>5095</v>
      </c>
      <c r="BH180">
        <v>0</v>
      </c>
      <c r="BI180">
        <v>34</v>
      </c>
      <c r="BJ180" s="2">
        <v>46218</v>
      </c>
      <c r="BK180">
        <v>0</v>
      </c>
      <c r="BL180" s="3" t="str">
        <f>VLOOKUP(O180,DropDownList!$H$1:$I$7,2,FALSE)</f>
        <v>2025/26</v>
      </c>
      <c r="BM180" s="3" t="str">
        <f t="shared" si="2"/>
        <v>SC COURT</v>
      </c>
    </row>
    <row r="181" spans="1:65" x14ac:dyDescent="0.2">
      <c r="A181">
        <v>2026</v>
      </c>
      <c r="B181">
        <v>7</v>
      </c>
      <c r="C181" t="s">
        <v>162</v>
      </c>
      <c r="D181" t="s">
        <v>173</v>
      </c>
      <c r="E181" t="s">
        <v>13</v>
      </c>
      <c r="F181">
        <v>9753</v>
      </c>
      <c r="G181" t="s">
        <v>158</v>
      </c>
      <c r="H181" t="s">
        <v>171</v>
      </c>
      <c r="I181" t="s">
        <v>172</v>
      </c>
      <c r="J181" s="1">
        <v>46204</v>
      </c>
      <c r="K181" t="s">
        <v>143</v>
      </c>
      <c r="L181">
        <v>2</v>
      </c>
      <c r="M181" t="s">
        <v>445</v>
      </c>
      <c r="N181" t="s">
        <v>442</v>
      </c>
      <c r="O181" t="s">
        <v>156</v>
      </c>
      <c r="P181" t="s">
        <v>160</v>
      </c>
      <c r="Q181">
        <v>2859.83</v>
      </c>
      <c r="R181">
        <v>62</v>
      </c>
      <c r="S181">
        <v>45275</v>
      </c>
      <c r="T181">
        <v>1585</v>
      </c>
      <c r="U181">
        <v>7</v>
      </c>
      <c r="V181">
        <v>5</v>
      </c>
      <c r="W181">
        <v>1585.57</v>
      </c>
      <c r="X181">
        <v>2135.5700000000002</v>
      </c>
      <c r="Y181">
        <v>0</v>
      </c>
      <c r="Z181">
        <v>0</v>
      </c>
      <c r="AA181">
        <v>40830.17</v>
      </c>
      <c r="AB181">
        <v>5000</v>
      </c>
      <c r="AC181">
        <v>34024.76</v>
      </c>
      <c r="AD181">
        <v>1</v>
      </c>
      <c r="AE181">
        <v>4</v>
      </c>
      <c r="AF181">
        <v>53</v>
      </c>
      <c r="AG181">
        <v>6</v>
      </c>
      <c r="AH181">
        <v>2</v>
      </c>
      <c r="AI181">
        <v>1</v>
      </c>
      <c r="AJ181">
        <v>0</v>
      </c>
      <c r="AK181">
        <v>0</v>
      </c>
      <c r="AL181">
        <v>0</v>
      </c>
      <c r="AM181">
        <v>0</v>
      </c>
      <c r="AN181">
        <v>0</v>
      </c>
      <c r="AO181">
        <v>29</v>
      </c>
      <c r="AP181">
        <v>134</v>
      </c>
      <c r="AQ181">
        <v>27</v>
      </c>
      <c r="AR181">
        <v>0</v>
      </c>
      <c r="AS181">
        <v>25</v>
      </c>
      <c r="AT181">
        <v>13</v>
      </c>
      <c r="AU181">
        <v>5</v>
      </c>
      <c r="AV181">
        <v>3</v>
      </c>
      <c r="AW181">
        <v>1</v>
      </c>
      <c r="AX181">
        <v>0</v>
      </c>
      <c r="AY181">
        <v>10</v>
      </c>
      <c r="AZ181">
        <v>15</v>
      </c>
      <c r="BA181">
        <v>13</v>
      </c>
      <c r="BB181">
        <v>5</v>
      </c>
      <c r="BC181">
        <v>4</v>
      </c>
      <c r="BD181">
        <v>2</v>
      </c>
      <c r="BE181">
        <v>0</v>
      </c>
      <c r="BF181">
        <v>60</v>
      </c>
      <c r="BG181">
        <v>520</v>
      </c>
      <c r="BH181">
        <v>0</v>
      </c>
      <c r="BI181">
        <v>7</v>
      </c>
      <c r="BJ181" s="2">
        <v>46218</v>
      </c>
      <c r="BK181">
        <v>0</v>
      </c>
      <c r="BL181" s="3" t="str">
        <f>VLOOKUP(O181,DropDownList!$H$1:$I$7,2,FALSE)</f>
        <v>2023/24</v>
      </c>
      <c r="BM181" s="3" t="str">
        <f t="shared" si="2"/>
        <v>SC COURT</v>
      </c>
    </row>
    <row r="182" spans="1:65" x14ac:dyDescent="0.2">
      <c r="A182">
        <v>2026</v>
      </c>
      <c r="B182">
        <v>7</v>
      </c>
      <c r="C182" t="s">
        <v>162</v>
      </c>
      <c r="D182" t="s">
        <v>173</v>
      </c>
      <c r="E182" t="s">
        <v>13</v>
      </c>
      <c r="F182">
        <v>9753</v>
      </c>
      <c r="G182" t="s">
        <v>158</v>
      </c>
      <c r="H182" t="s">
        <v>171</v>
      </c>
      <c r="I182" t="s">
        <v>172</v>
      </c>
      <c r="J182" s="1">
        <v>46204</v>
      </c>
      <c r="K182" t="s">
        <v>143</v>
      </c>
      <c r="L182">
        <v>2</v>
      </c>
      <c r="M182" t="s">
        <v>445</v>
      </c>
      <c r="N182" t="s">
        <v>442</v>
      </c>
      <c r="O182" t="s">
        <v>147</v>
      </c>
      <c r="P182" t="s">
        <v>160</v>
      </c>
      <c r="Q182">
        <v>6345.54</v>
      </c>
      <c r="R182">
        <v>62</v>
      </c>
      <c r="S182">
        <v>33545</v>
      </c>
      <c r="T182">
        <v>4235</v>
      </c>
      <c r="U182">
        <v>15</v>
      </c>
      <c r="V182">
        <v>10</v>
      </c>
      <c r="W182">
        <v>4134.99</v>
      </c>
      <c r="X182">
        <v>4254.99</v>
      </c>
      <c r="Y182">
        <v>0</v>
      </c>
      <c r="Z182">
        <v>0</v>
      </c>
      <c r="AA182">
        <v>22964.46</v>
      </c>
      <c r="AB182">
        <v>1340</v>
      </c>
      <c r="AC182">
        <v>20419.46</v>
      </c>
      <c r="AD182">
        <v>6</v>
      </c>
      <c r="AE182">
        <v>4</v>
      </c>
      <c r="AF182">
        <v>42</v>
      </c>
      <c r="AG182">
        <v>8</v>
      </c>
      <c r="AH182">
        <v>5</v>
      </c>
      <c r="AI182">
        <v>7</v>
      </c>
      <c r="AJ182">
        <v>0</v>
      </c>
      <c r="AK182">
        <v>0</v>
      </c>
      <c r="AL182">
        <v>0</v>
      </c>
      <c r="AM182">
        <v>0</v>
      </c>
      <c r="AN182">
        <v>0</v>
      </c>
      <c r="AO182">
        <v>32</v>
      </c>
      <c r="AP182">
        <v>148</v>
      </c>
      <c r="AQ182">
        <v>27</v>
      </c>
      <c r="AR182">
        <v>0</v>
      </c>
      <c r="AS182">
        <v>20</v>
      </c>
      <c r="AT182">
        <v>11</v>
      </c>
      <c r="AU182">
        <v>6</v>
      </c>
      <c r="AV182">
        <v>1</v>
      </c>
      <c r="AW182">
        <v>6</v>
      </c>
      <c r="AX182">
        <v>0</v>
      </c>
      <c r="AY182">
        <v>12</v>
      </c>
      <c r="AZ182">
        <v>18</v>
      </c>
      <c r="BA182">
        <v>14</v>
      </c>
      <c r="BB182">
        <v>12</v>
      </c>
      <c r="BC182">
        <v>7</v>
      </c>
      <c r="BD182">
        <v>1</v>
      </c>
      <c r="BE182">
        <v>0</v>
      </c>
      <c r="BF182">
        <v>55</v>
      </c>
      <c r="BG182">
        <v>2850</v>
      </c>
      <c r="BH182">
        <v>0</v>
      </c>
      <c r="BI182">
        <v>12</v>
      </c>
      <c r="BJ182" s="2">
        <v>46218</v>
      </c>
      <c r="BK182">
        <v>0</v>
      </c>
      <c r="BL182" s="3" t="str">
        <f>VLOOKUP(O182,DropDownList!$H$1:$I$7,2,FALSE)</f>
        <v>2024/25</v>
      </c>
      <c r="BM182" s="3" t="str">
        <f t="shared" si="2"/>
        <v>SC COURT</v>
      </c>
    </row>
    <row r="183" spans="1:65" x14ac:dyDescent="0.2">
      <c r="A183">
        <v>2026</v>
      </c>
      <c r="B183">
        <v>7</v>
      </c>
      <c r="C183" t="s">
        <v>162</v>
      </c>
      <c r="D183" t="s">
        <v>173</v>
      </c>
      <c r="E183" t="s">
        <v>13</v>
      </c>
      <c r="F183">
        <v>9753</v>
      </c>
      <c r="G183" t="s">
        <v>158</v>
      </c>
      <c r="H183" t="s">
        <v>171</v>
      </c>
      <c r="I183" t="s">
        <v>172</v>
      </c>
      <c r="J183" s="1">
        <v>46204</v>
      </c>
      <c r="K183" t="s">
        <v>143</v>
      </c>
      <c r="L183">
        <v>2</v>
      </c>
      <c r="M183" t="s">
        <v>445</v>
      </c>
      <c r="N183" t="s">
        <v>442</v>
      </c>
      <c r="O183" t="s">
        <v>156</v>
      </c>
      <c r="P183" t="s">
        <v>161</v>
      </c>
      <c r="Q183">
        <v>64.59</v>
      </c>
      <c r="R183">
        <v>61</v>
      </c>
      <c r="S183">
        <v>1955</v>
      </c>
      <c r="T183">
        <v>85</v>
      </c>
      <c r="U183">
        <v>7</v>
      </c>
      <c r="V183">
        <v>2</v>
      </c>
      <c r="W183">
        <v>40.33</v>
      </c>
      <c r="X183">
        <v>40.33</v>
      </c>
      <c r="Y183">
        <v>0</v>
      </c>
      <c r="Z183">
        <v>0</v>
      </c>
      <c r="AA183">
        <v>1805.41</v>
      </c>
      <c r="AB183">
        <v>0</v>
      </c>
      <c r="AC183">
        <v>0</v>
      </c>
      <c r="AD183">
        <v>1</v>
      </c>
      <c r="AE183">
        <v>1</v>
      </c>
      <c r="AF183">
        <v>55</v>
      </c>
      <c r="AG183">
        <v>3</v>
      </c>
      <c r="AH183">
        <v>2</v>
      </c>
      <c r="AI183">
        <v>1</v>
      </c>
      <c r="AJ183">
        <v>0</v>
      </c>
      <c r="AK183">
        <v>0</v>
      </c>
      <c r="AL183">
        <v>0</v>
      </c>
      <c r="AM183">
        <v>0</v>
      </c>
      <c r="AN183">
        <v>0</v>
      </c>
      <c r="AO183">
        <v>29</v>
      </c>
      <c r="AP183">
        <v>134</v>
      </c>
      <c r="AQ183">
        <v>27</v>
      </c>
      <c r="AR183">
        <v>0</v>
      </c>
      <c r="AS183">
        <v>25</v>
      </c>
      <c r="AT183">
        <v>13</v>
      </c>
      <c r="AU183">
        <v>5</v>
      </c>
      <c r="AV183">
        <v>3</v>
      </c>
      <c r="AW183">
        <v>1</v>
      </c>
      <c r="AX183">
        <v>0</v>
      </c>
      <c r="AY183">
        <v>10</v>
      </c>
      <c r="AZ183">
        <v>15</v>
      </c>
      <c r="BA183">
        <v>13</v>
      </c>
      <c r="BB183">
        <v>5</v>
      </c>
      <c r="BC183">
        <v>4</v>
      </c>
      <c r="BD183">
        <v>2</v>
      </c>
      <c r="BE183">
        <v>0</v>
      </c>
      <c r="BF183">
        <v>59</v>
      </c>
      <c r="BG183">
        <v>20</v>
      </c>
      <c r="BH183">
        <v>0</v>
      </c>
      <c r="BI183">
        <v>7</v>
      </c>
      <c r="BJ183" s="2">
        <v>46218</v>
      </c>
      <c r="BK183">
        <v>0</v>
      </c>
      <c r="BL183" s="3" t="str">
        <f>VLOOKUP(O183,DropDownList!$H$1:$I$7,2,FALSE)</f>
        <v>2023/24</v>
      </c>
      <c r="BM183" s="3" t="str">
        <f t="shared" si="2"/>
        <v>VSUR</v>
      </c>
    </row>
    <row r="184" spans="1:65" x14ac:dyDescent="0.2">
      <c r="A184">
        <v>2026</v>
      </c>
      <c r="B184">
        <v>7</v>
      </c>
      <c r="C184" t="s">
        <v>162</v>
      </c>
      <c r="D184" t="s">
        <v>173</v>
      </c>
      <c r="E184" t="s">
        <v>13</v>
      </c>
      <c r="F184">
        <v>9753</v>
      </c>
      <c r="G184" t="s">
        <v>158</v>
      </c>
      <c r="H184" t="s">
        <v>171</v>
      </c>
      <c r="I184" t="s">
        <v>172</v>
      </c>
      <c r="J184" s="1">
        <v>46204</v>
      </c>
      <c r="K184" t="s">
        <v>143</v>
      </c>
      <c r="L184">
        <v>2</v>
      </c>
      <c r="M184" t="s">
        <v>445</v>
      </c>
      <c r="N184" t="s">
        <v>442</v>
      </c>
      <c r="O184" t="s">
        <v>149</v>
      </c>
      <c r="P184" t="s">
        <v>161</v>
      </c>
      <c r="Q184">
        <v>260</v>
      </c>
      <c r="R184">
        <v>61</v>
      </c>
      <c r="S184">
        <v>1905</v>
      </c>
      <c r="T184">
        <v>0</v>
      </c>
      <c r="U184">
        <v>36</v>
      </c>
      <c r="V184">
        <v>7</v>
      </c>
      <c r="W184">
        <v>190</v>
      </c>
      <c r="X184">
        <v>190</v>
      </c>
      <c r="Y184">
        <v>0</v>
      </c>
      <c r="Z184">
        <v>0</v>
      </c>
      <c r="AA184">
        <v>1645</v>
      </c>
      <c r="AB184">
        <v>0</v>
      </c>
      <c r="AC184">
        <v>0</v>
      </c>
      <c r="AD184">
        <v>7</v>
      </c>
      <c r="AE184">
        <v>0</v>
      </c>
      <c r="AF184">
        <v>51</v>
      </c>
      <c r="AG184">
        <v>0</v>
      </c>
      <c r="AH184">
        <v>0</v>
      </c>
      <c r="AI184">
        <v>10</v>
      </c>
      <c r="AJ184">
        <v>0</v>
      </c>
      <c r="AK184">
        <v>0</v>
      </c>
      <c r="AL184">
        <v>0</v>
      </c>
      <c r="AM184">
        <v>0</v>
      </c>
      <c r="AN184">
        <v>0</v>
      </c>
      <c r="AO184">
        <v>35</v>
      </c>
      <c r="AP184">
        <v>91</v>
      </c>
      <c r="AQ184">
        <v>34</v>
      </c>
      <c r="AR184">
        <v>0</v>
      </c>
      <c r="AS184">
        <v>11</v>
      </c>
      <c r="AT184">
        <v>1</v>
      </c>
      <c r="AU184">
        <v>1</v>
      </c>
      <c r="AV184">
        <v>1</v>
      </c>
      <c r="AW184">
        <v>1</v>
      </c>
      <c r="AX184">
        <v>0</v>
      </c>
      <c r="AY184">
        <v>8</v>
      </c>
      <c r="AZ184">
        <v>11</v>
      </c>
      <c r="BA184">
        <v>2</v>
      </c>
      <c r="BB184">
        <v>3</v>
      </c>
      <c r="BC184">
        <v>1</v>
      </c>
      <c r="BD184">
        <v>1</v>
      </c>
      <c r="BE184">
        <v>0</v>
      </c>
      <c r="BF184">
        <v>60</v>
      </c>
      <c r="BG184">
        <v>260</v>
      </c>
      <c r="BH184">
        <v>0</v>
      </c>
      <c r="BI184">
        <v>34</v>
      </c>
      <c r="BJ184" s="2">
        <v>46218</v>
      </c>
      <c r="BK184">
        <v>0</v>
      </c>
      <c r="BL184" s="3" t="str">
        <f>VLOOKUP(O184,DropDownList!$H$1:$I$7,2,FALSE)</f>
        <v>2025/26</v>
      </c>
      <c r="BM184" s="3" t="str">
        <f t="shared" si="2"/>
        <v>VSUR</v>
      </c>
    </row>
    <row r="185" spans="1:65" x14ac:dyDescent="0.2">
      <c r="A185">
        <v>2026</v>
      </c>
      <c r="B185">
        <v>7</v>
      </c>
      <c r="C185" t="s">
        <v>162</v>
      </c>
      <c r="D185" t="s">
        <v>174</v>
      </c>
      <c r="E185" t="s">
        <v>14</v>
      </c>
      <c r="F185">
        <v>9346</v>
      </c>
      <c r="G185" t="s">
        <v>141</v>
      </c>
      <c r="H185" t="s">
        <v>171</v>
      </c>
      <c r="I185" t="s">
        <v>172</v>
      </c>
      <c r="J185" s="1">
        <v>46204</v>
      </c>
      <c r="K185" t="s">
        <v>143</v>
      </c>
      <c r="L185">
        <v>2</v>
      </c>
      <c r="M185" t="s">
        <v>445</v>
      </c>
      <c r="N185" t="s">
        <v>442</v>
      </c>
      <c r="O185" t="s">
        <v>156</v>
      </c>
      <c r="P185" t="s">
        <v>152</v>
      </c>
      <c r="Q185">
        <v>0</v>
      </c>
      <c r="R185">
        <v>31</v>
      </c>
      <c r="S185">
        <v>1240</v>
      </c>
      <c r="T185">
        <v>400</v>
      </c>
      <c r="U185">
        <v>0</v>
      </c>
      <c r="V185">
        <v>0</v>
      </c>
      <c r="W185">
        <v>0</v>
      </c>
      <c r="X185">
        <v>0</v>
      </c>
      <c r="Y185">
        <v>0</v>
      </c>
      <c r="Z185">
        <v>0</v>
      </c>
      <c r="AA185">
        <v>840</v>
      </c>
      <c r="AB185">
        <v>0</v>
      </c>
      <c r="AC185">
        <v>840</v>
      </c>
      <c r="AD185">
        <v>0</v>
      </c>
      <c r="AE185">
        <v>0</v>
      </c>
      <c r="AF185">
        <v>21</v>
      </c>
      <c r="AG185">
        <v>0</v>
      </c>
      <c r="AH185">
        <v>10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s="2">
        <v>46218</v>
      </c>
      <c r="BK185">
        <v>0</v>
      </c>
      <c r="BL185" s="3" t="str">
        <f>VLOOKUP(O185,DropDownList!$H$1:$I$7,2,FALSE)</f>
        <v>2023/24</v>
      </c>
      <c r="BM185" s="3" t="str">
        <f t="shared" si="2"/>
        <v>PCOA</v>
      </c>
    </row>
    <row r="186" spans="1:65" x14ac:dyDescent="0.2">
      <c r="A186">
        <v>2026</v>
      </c>
      <c r="B186">
        <v>7</v>
      </c>
      <c r="C186" t="s">
        <v>162</v>
      </c>
      <c r="D186" t="s">
        <v>174</v>
      </c>
      <c r="E186" t="s">
        <v>14</v>
      </c>
      <c r="F186">
        <v>9346</v>
      </c>
      <c r="G186" t="s">
        <v>141</v>
      </c>
      <c r="H186" t="s">
        <v>171</v>
      </c>
      <c r="I186" t="s">
        <v>172</v>
      </c>
      <c r="J186" s="1">
        <v>46204</v>
      </c>
      <c r="K186" t="s">
        <v>143</v>
      </c>
      <c r="L186">
        <v>2</v>
      </c>
      <c r="M186" t="s">
        <v>445</v>
      </c>
      <c r="N186" t="s">
        <v>442</v>
      </c>
      <c r="O186" t="s">
        <v>147</v>
      </c>
      <c r="P186" t="s">
        <v>151</v>
      </c>
      <c r="Q186">
        <v>0</v>
      </c>
      <c r="R186">
        <v>2</v>
      </c>
      <c r="S186">
        <v>60</v>
      </c>
      <c r="T186">
        <v>0</v>
      </c>
      <c r="U186">
        <v>0</v>
      </c>
      <c r="V186">
        <v>0</v>
      </c>
      <c r="W186">
        <v>0</v>
      </c>
      <c r="X186">
        <v>0</v>
      </c>
      <c r="Y186">
        <v>0</v>
      </c>
      <c r="Z186">
        <v>0</v>
      </c>
      <c r="AA186">
        <v>60</v>
      </c>
      <c r="AB186">
        <v>0</v>
      </c>
      <c r="AC186">
        <v>60</v>
      </c>
      <c r="AD186">
        <v>0</v>
      </c>
      <c r="AE186">
        <v>0</v>
      </c>
      <c r="AF186">
        <v>2</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s="2">
        <v>46218</v>
      </c>
      <c r="BK186">
        <v>0</v>
      </c>
      <c r="BL186" s="3" t="str">
        <f>VLOOKUP(O186,DropDownList!$H$1:$I$7,2,FALSE)</f>
        <v>2024/25</v>
      </c>
      <c r="BM186" s="3" t="str">
        <f t="shared" si="2"/>
        <v>PCPF</v>
      </c>
    </row>
    <row r="187" spans="1:65" x14ac:dyDescent="0.2">
      <c r="A187">
        <v>2026</v>
      </c>
      <c r="B187">
        <v>7</v>
      </c>
      <c r="C187" t="s">
        <v>162</v>
      </c>
      <c r="D187" t="s">
        <v>174</v>
      </c>
      <c r="E187" t="s">
        <v>14</v>
      </c>
      <c r="F187">
        <v>9346</v>
      </c>
      <c r="G187" t="s">
        <v>141</v>
      </c>
      <c r="H187" t="s">
        <v>171</v>
      </c>
      <c r="I187" t="s">
        <v>172</v>
      </c>
      <c r="J187" s="1">
        <v>46204</v>
      </c>
      <c r="K187" t="s">
        <v>143</v>
      </c>
      <c r="L187">
        <v>2</v>
      </c>
      <c r="M187" t="s">
        <v>445</v>
      </c>
      <c r="N187" t="s">
        <v>442</v>
      </c>
      <c r="O187" t="s">
        <v>149</v>
      </c>
      <c r="P187" t="s">
        <v>146</v>
      </c>
      <c r="Q187">
        <v>1205</v>
      </c>
      <c r="R187">
        <v>407</v>
      </c>
      <c r="S187">
        <v>6350</v>
      </c>
      <c r="T187">
        <v>50</v>
      </c>
      <c r="U187">
        <v>129</v>
      </c>
      <c r="V187">
        <v>63</v>
      </c>
      <c r="W187">
        <v>1065</v>
      </c>
      <c r="X187">
        <v>1065</v>
      </c>
      <c r="Y187">
        <v>0</v>
      </c>
      <c r="Z187">
        <v>0</v>
      </c>
      <c r="AA187">
        <v>5095</v>
      </c>
      <c r="AB187">
        <v>0</v>
      </c>
      <c r="AC187">
        <v>0</v>
      </c>
      <c r="AD187">
        <v>62</v>
      </c>
      <c r="AE187">
        <v>1</v>
      </c>
      <c r="AF187">
        <v>332</v>
      </c>
      <c r="AG187">
        <v>1</v>
      </c>
      <c r="AH187">
        <v>3</v>
      </c>
      <c r="AI187">
        <v>71</v>
      </c>
      <c r="AJ187">
        <v>0</v>
      </c>
      <c r="AK187">
        <v>0</v>
      </c>
      <c r="AL187">
        <v>0</v>
      </c>
      <c r="AM187">
        <v>0</v>
      </c>
      <c r="AN187">
        <v>0</v>
      </c>
      <c r="AO187">
        <v>191</v>
      </c>
      <c r="AP187">
        <v>438</v>
      </c>
      <c r="AQ187">
        <v>196</v>
      </c>
      <c r="AR187">
        <v>1</v>
      </c>
      <c r="AS187">
        <v>84</v>
      </c>
      <c r="AT187">
        <v>1</v>
      </c>
      <c r="AU187">
        <v>8</v>
      </c>
      <c r="AV187">
        <v>1</v>
      </c>
      <c r="AW187">
        <v>3</v>
      </c>
      <c r="AX187">
        <v>0</v>
      </c>
      <c r="AY187">
        <v>19</v>
      </c>
      <c r="AZ187">
        <v>32</v>
      </c>
      <c r="BA187">
        <v>3</v>
      </c>
      <c r="BB187">
        <v>26</v>
      </c>
      <c r="BC187">
        <v>5</v>
      </c>
      <c r="BD187">
        <v>0</v>
      </c>
      <c r="BE187">
        <v>0</v>
      </c>
      <c r="BF187">
        <v>399</v>
      </c>
      <c r="BG187">
        <v>1200</v>
      </c>
      <c r="BH187">
        <v>0</v>
      </c>
      <c r="BI187">
        <v>124</v>
      </c>
      <c r="BJ187" s="2">
        <v>46218</v>
      </c>
      <c r="BK187">
        <v>0</v>
      </c>
      <c r="BL187" s="3" t="str">
        <f>VLOOKUP(O187,DropDownList!$H$1:$I$7,2,FALSE)</f>
        <v>2025/26</v>
      </c>
      <c r="BM187" s="3" t="str">
        <f t="shared" si="2"/>
        <v>VSUR</v>
      </c>
    </row>
    <row r="188" spans="1:65" x14ac:dyDescent="0.2">
      <c r="A188">
        <v>2026</v>
      </c>
      <c r="B188">
        <v>7</v>
      </c>
      <c r="C188" t="s">
        <v>162</v>
      </c>
      <c r="D188" t="s">
        <v>174</v>
      </c>
      <c r="E188" t="s">
        <v>14</v>
      </c>
      <c r="F188">
        <v>9346</v>
      </c>
      <c r="G188" t="s">
        <v>141</v>
      </c>
      <c r="H188" t="s">
        <v>171</v>
      </c>
      <c r="I188" t="s">
        <v>172</v>
      </c>
      <c r="J188" s="1">
        <v>46204</v>
      </c>
      <c r="K188" t="s">
        <v>143</v>
      </c>
      <c r="L188">
        <v>2</v>
      </c>
      <c r="M188" t="s">
        <v>445</v>
      </c>
      <c r="N188" t="s">
        <v>442</v>
      </c>
      <c r="O188" t="s">
        <v>156</v>
      </c>
      <c r="P188" t="s">
        <v>148</v>
      </c>
      <c r="Q188">
        <v>120</v>
      </c>
      <c r="R188">
        <v>10</v>
      </c>
      <c r="S188">
        <v>600</v>
      </c>
      <c r="T188">
        <v>101.56</v>
      </c>
      <c r="U188">
        <v>2</v>
      </c>
      <c r="V188">
        <v>2</v>
      </c>
      <c r="W188">
        <v>120</v>
      </c>
      <c r="X188">
        <v>120</v>
      </c>
      <c r="Y188">
        <v>0</v>
      </c>
      <c r="Z188">
        <v>0</v>
      </c>
      <c r="AA188">
        <v>378.44</v>
      </c>
      <c r="AB188">
        <v>0</v>
      </c>
      <c r="AC188">
        <v>378.44</v>
      </c>
      <c r="AD188">
        <v>2</v>
      </c>
      <c r="AE188">
        <v>0</v>
      </c>
      <c r="AF188">
        <v>6</v>
      </c>
      <c r="AG188">
        <v>0</v>
      </c>
      <c r="AH188">
        <v>1</v>
      </c>
      <c r="AI188">
        <v>2</v>
      </c>
      <c r="AJ188">
        <v>0</v>
      </c>
      <c r="AK188">
        <v>0</v>
      </c>
      <c r="AL188">
        <v>0</v>
      </c>
      <c r="AM188">
        <v>0</v>
      </c>
      <c r="AN188">
        <v>0</v>
      </c>
      <c r="AO188">
        <v>8</v>
      </c>
      <c r="AP188">
        <v>39</v>
      </c>
      <c r="AQ188">
        <v>8</v>
      </c>
      <c r="AR188">
        <v>0</v>
      </c>
      <c r="AS188">
        <v>1</v>
      </c>
      <c r="AT188">
        <v>4</v>
      </c>
      <c r="AU188">
        <v>1</v>
      </c>
      <c r="AV188">
        <v>0</v>
      </c>
      <c r="AW188">
        <v>0</v>
      </c>
      <c r="AX188">
        <v>0</v>
      </c>
      <c r="AY188">
        <v>3</v>
      </c>
      <c r="AZ188">
        <v>8</v>
      </c>
      <c r="BA188">
        <v>7</v>
      </c>
      <c r="BB188">
        <v>2</v>
      </c>
      <c r="BC188">
        <v>1</v>
      </c>
      <c r="BD188">
        <v>1</v>
      </c>
      <c r="BE188">
        <v>0</v>
      </c>
      <c r="BF188">
        <v>8</v>
      </c>
      <c r="BG188">
        <v>120</v>
      </c>
      <c r="BH188">
        <v>1</v>
      </c>
      <c r="BI188">
        <v>2</v>
      </c>
      <c r="BJ188" s="2">
        <v>46218</v>
      </c>
      <c r="BK188">
        <v>0</v>
      </c>
      <c r="BL188" s="3" t="str">
        <f>VLOOKUP(O188,DropDownList!$H$1:$I$7,2,FALSE)</f>
        <v>2023/24</v>
      </c>
      <c r="BM188" s="3" t="str">
        <f t="shared" si="2"/>
        <v>PRAS</v>
      </c>
    </row>
    <row r="189" spans="1:65" x14ac:dyDescent="0.2">
      <c r="A189">
        <v>2026</v>
      </c>
      <c r="B189">
        <v>7</v>
      </c>
      <c r="C189" t="s">
        <v>162</v>
      </c>
      <c r="D189" t="s">
        <v>174</v>
      </c>
      <c r="E189" t="s">
        <v>14</v>
      </c>
      <c r="F189">
        <v>9346</v>
      </c>
      <c r="G189" t="s">
        <v>141</v>
      </c>
      <c r="H189" t="s">
        <v>171</v>
      </c>
      <c r="I189" t="s">
        <v>172</v>
      </c>
      <c r="J189" s="1">
        <v>46204</v>
      </c>
      <c r="K189" t="s">
        <v>143</v>
      </c>
      <c r="L189">
        <v>2</v>
      </c>
      <c r="M189" t="s">
        <v>445</v>
      </c>
      <c r="N189" t="s">
        <v>442</v>
      </c>
      <c r="O189" t="s">
        <v>156</v>
      </c>
      <c r="P189" t="s">
        <v>150</v>
      </c>
      <c r="Q189">
        <v>7899.7</v>
      </c>
      <c r="R189">
        <v>328</v>
      </c>
      <c r="S189">
        <v>50383.07</v>
      </c>
      <c r="T189">
        <v>8574.9500000000007</v>
      </c>
      <c r="U189">
        <v>56</v>
      </c>
      <c r="V189">
        <v>31</v>
      </c>
      <c r="W189">
        <v>5309.39</v>
      </c>
      <c r="X189">
        <v>5309.39</v>
      </c>
      <c r="Y189">
        <v>275</v>
      </c>
      <c r="Z189">
        <v>41808.120000000003</v>
      </c>
      <c r="AA189">
        <v>33908.42</v>
      </c>
      <c r="AB189">
        <v>10060.92</v>
      </c>
      <c r="AC189">
        <v>23847.5</v>
      </c>
      <c r="AD189">
        <v>20</v>
      </c>
      <c r="AE189">
        <v>11</v>
      </c>
      <c r="AF189">
        <v>213</v>
      </c>
      <c r="AG189">
        <v>23</v>
      </c>
      <c r="AH189">
        <v>53</v>
      </c>
      <c r="AI189">
        <v>33</v>
      </c>
      <c r="AJ189">
        <v>83</v>
      </c>
      <c r="AK189">
        <v>29</v>
      </c>
      <c r="AL189">
        <v>8</v>
      </c>
      <c r="AM189">
        <v>16</v>
      </c>
      <c r="AN189">
        <v>3</v>
      </c>
      <c r="AO189">
        <v>192</v>
      </c>
      <c r="AP189">
        <v>880</v>
      </c>
      <c r="AQ189">
        <v>204</v>
      </c>
      <c r="AR189">
        <v>0</v>
      </c>
      <c r="AS189">
        <v>94</v>
      </c>
      <c r="AT189">
        <v>43</v>
      </c>
      <c r="AU189">
        <v>8</v>
      </c>
      <c r="AV189">
        <v>3</v>
      </c>
      <c r="AW189">
        <v>0</v>
      </c>
      <c r="AX189">
        <v>0</v>
      </c>
      <c r="AY189">
        <v>130</v>
      </c>
      <c r="AZ189">
        <v>184</v>
      </c>
      <c r="BA189">
        <v>112</v>
      </c>
      <c r="BB189">
        <v>29</v>
      </c>
      <c r="BC189">
        <v>9</v>
      </c>
      <c r="BD189">
        <v>2</v>
      </c>
      <c r="BE189">
        <v>0</v>
      </c>
      <c r="BF189">
        <v>196</v>
      </c>
      <c r="BG189">
        <v>4673.0200000000004</v>
      </c>
      <c r="BH189">
        <v>6</v>
      </c>
      <c r="BI189">
        <v>56</v>
      </c>
      <c r="BJ189" s="2">
        <v>46218</v>
      </c>
      <c r="BK189">
        <v>0</v>
      </c>
      <c r="BL189" s="3" t="str">
        <f>VLOOKUP(O189,DropDownList!$H$1:$I$7,2,FALSE)</f>
        <v>2023/24</v>
      </c>
      <c r="BM189" s="3" t="str">
        <f t="shared" si="2"/>
        <v>FISCAL FINES</v>
      </c>
    </row>
    <row r="190" spans="1:65" x14ac:dyDescent="0.2">
      <c r="A190">
        <v>2026</v>
      </c>
      <c r="B190">
        <v>7</v>
      </c>
      <c r="C190" t="s">
        <v>162</v>
      </c>
      <c r="D190" t="s">
        <v>174</v>
      </c>
      <c r="E190" t="s">
        <v>14</v>
      </c>
      <c r="F190">
        <v>9346</v>
      </c>
      <c r="G190" t="s">
        <v>141</v>
      </c>
      <c r="H190" t="s">
        <v>171</v>
      </c>
      <c r="I190" t="s">
        <v>172</v>
      </c>
      <c r="J190" s="1">
        <v>46204</v>
      </c>
      <c r="K190" t="s">
        <v>143</v>
      </c>
      <c r="L190">
        <v>2</v>
      </c>
      <c r="M190" t="s">
        <v>445</v>
      </c>
      <c r="N190" t="s">
        <v>442</v>
      </c>
      <c r="O190" t="s">
        <v>147</v>
      </c>
      <c r="P190" t="s">
        <v>150</v>
      </c>
      <c r="Q190">
        <v>10598.67</v>
      </c>
      <c r="R190">
        <v>245</v>
      </c>
      <c r="S190">
        <v>41141.660000000003</v>
      </c>
      <c r="T190">
        <v>7314.84</v>
      </c>
      <c r="U190">
        <v>70</v>
      </c>
      <c r="V190">
        <v>37</v>
      </c>
      <c r="W190">
        <v>6136.03</v>
      </c>
      <c r="X190">
        <v>6136.03</v>
      </c>
      <c r="Y190">
        <v>203</v>
      </c>
      <c r="Z190">
        <v>33826.82</v>
      </c>
      <c r="AA190">
        <v>23228.15</v>
      </c>
      <c r="AB190">
        <v>10583.69</v>
      </c>
      <c r="AC190">
        <v>12644.46</v>
      </c>
      <c r="AD190">
        <v>26</v>
      </c>
      <c r="AE190">
        <v>11</v>
      </c>
      <c r="AF190">
        <v>130</v>
      </c>
      <c r="AG190">
        <v>23</v>
      </c>
      <c r="AH190">
        <v>42</v>
      </c>
      <c r="AI190">
        <v>47</v>
      </c>
      <c r="AJ190">
        <v>44</v>
      </c>
      <c r="AK190">
        <v>22</v>
      </c>
      <c r="AL190">
        <v>0</v>
      </c>
      <c r="AM190">
        <v>20</v>
      </c>
      <c r="AN190">
        <v>2</v>
      </c>
      <c r="AO190">
        <v>158</v>
      </c>
      <c r="AP190">
        <v>524</v>
      </c>
      <c r="AQ190">
        <v>163</v>
      </c>
      <c r="AR190">
        <v>0</v>
      </c>
      <c r="AS190">
        <v>77</v>
      </c>
      <c r="AT190">
        <v>11</v>
      </c>
      <c r="AU190">
        <v>5</v>
      </c>
      <c r="AV190">
        <v>1</v>
      </c>
      <c r="AW190">
        <v>0</v>
      </c>
      <c r="AX190">
        <v>0</v>
      </c>
      <c r="AY190">
        <v>68</v>
      </c>
      <c r="AZ190">
        <v>90</v>
      </c>
      <c r="BA190">
        <v>41</v>
      </c>
      <c r="BB190">
        <v>15</v>
      </c>
      <c r="BC190">
        <v>4</v>
      </c>
      <c r="BD190">
        <v>3</v>
      </c>
      <c r="BE190">
        <v>0</v>
      </c>
      <c r="BF190">
        <v>163</v>
      </c>
      <c r="BG190">
        <v>8031.18</v>
      </c>
      <c r="BH190">
        <v>3</v>
      </c>
      <c r="BI190">
        <v>70</v>
      </c>
      <c r="BJ190" s="2">
        <v>46218</v>
      </c>
      <c r="BK190">
        <v>0</v>
      </c>
      <c r="BL190" s="3" t="str">
        <f>VLOOKUP(O190,DropDownList!$H$1:$I$7,2,FALSE)</f>
        <v>2024/25</v>
      </c>
      <c r="BM190" s="3" t="str">
        <f t="shared" si="2"/>
        <v>FISCAL FINES</v>
      </c>
    </row>
    <row r="191" spans="1:65" x14ac:dyDescent="0.2">
      <c r="A191">
        <v>2026</v>
      </c>
      <c r="B191">
        <v>7</v>
      </c>
      <c r="C191" t="s">
        <v>162</v>
      </c>
      <c r="D191" t="s">
        <v>174</v>
      </c>
      <c r="E191" t="s">
        <v>14</v>
      </c>
      <c r="F191">
        <v>9346</v>
      </c>
      <c r="G191" t="s">
        <v>141</v>
      </c>
      <c r="H191" t="s">
        <v>171</v>
      </c>
      <c r="I191" t="s">
        <v>172</v>
      </c>
      <c r="J191" s="1">
        <v>46204</v>
      </c>
      <c r="K191" t="s">
        <v>143</v>
      </c>
      <c r="L191">
        <v>2</v>
      </c>
      <c r="M191" t="s">
        <v>445</v>
      </c>
      <c r="N191" t="s">
        <v>442</v>
      </c>
      <c r="O191" t="s">
        <v>156</v>
      </c>
      <c r="P191" t="s">
        <v>151</v>
      </c>
      <c r="Q191">
        <v>0</v>
      </c>
      <c r="R191">
        <v>2</v>
      </c>
      <c r="S191">
        <v>60</v>
      </c>
      <c r="T191">
        <v>0</v>
      </c>
      <c r="U191">
        <v>1</v>
      </c>
      <c r="V191">
        <v>0</v>
      </c>
      <c r="W191">
        <v>0</v>
      </c>
      <c r="X191">
        <v>0</v>
      </c>
      <c r="Y191">
        <v>0</v>
      </c>
      <c r="Z191">
        <v>0</v>
      </c>
      <c r="AA191">
        <v>60</v>
      </c>
      <c r="AB191">
        <v>0</v>
      </c>
      <c r="AC191">
        <v>60</v>
      </c>
      <c r="AD191">
        <v>0</v>
      </c>
      <c r="AE191">
        <v>0</v>
      </c>
      <c r="AF191">
        <v>2</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s="2">
        <v>46218</v>
      </c>
      <c r="BK191">
        <v>0</v>
      </c>
      <c r="BL191" s="3" t="str">
        <f>VLOOKUP(O191,DropDownList!$H$1:$I$7,2,FALSE)</f>
        <v>2023/24</v>
      </c>
      <c r="BM191" s="3" t="str">
        <f t="shared" si="2"/>
        <v>PCPF</v>
      </c>
    </row>
    <row r="192" spans="1:65" x14ac:dyDescent="0.2">
      <c r="A192">
        <v>2026</v>
      </c>
      <c r="B192">
        <v>7</v>
      </c>
      <c r="C192" t="s">
        <v>162</v>
      </c>
      <c r="D192" t="s">
        <v>174</v>
      </c>
      <c r="E192" t="s">
        <v>14</v>
      </c>
      <c r="F192">
        <v>9346</v>
      </c>
      <c r="G192" t="s">
        <v>141</v>
      </c>
      <c r="H192" t="s">
        <v>171</v>
      </c>
      <c r="I192" t="s">
        <v>172</v>
      </c>
      <c r="J192" s="1">
        <v>46204</v>
      </c>
      <c r="K192" t="s">
        <v>143</v>
      </c>
      <c r="L192">
        <v>2</v>
      </c>
      <c r="M192" t="s">
        <v>445</v>
      </c>
      <c r="N192" t="s">
        <v>442</v>
      </c>
      <c r="O192" t="s">
        <v>147</v>
      </c>
      <c r="P192" t="s">
        <v>148</v>
      </c>
      <c r="Q192">
        <v>120</v>
      </c>
      <c r="R192">
        <v>12</v>
      </c>
      <c r="S192">
        <v>720</v>
      </c>
      <c r="T192">
        <v>79.98</v>
      </c>
      <c r="U192">
        <v>2</v>
      </c>
      <c r="V192">
        <v>2</v>
      </c>
      <c r="W192">
        <v>120</v>
      </c>
      <c r="X192">
        <v>120</v>
      </c>
      <c r="Y192">
        <v>0</v>
      </c>
      <c r="Z192">
        <v>0</v>
      </c>
      <c r="AA192">
        <v>520.02</v>
      </c>
      <c r="AB192">
        <v>0</v>
      </c>
      <c r="AC192">
        <v>520.02</v>
      </c>
      <c r="AD192">
        <v>2</v>
      </c>
      <c r="AE192">
        <v>0</v>
      </c>
      <c r="AF192">
        <v>8</v>
      </c>
      <c r="AG192">
        <v>0</v>
      </c>
      <c r="AH192">
        <v>1</v>
      </c>
      <c r="AI192">
        <v>2</v>
      </c>
      <c r="AJ192">
        <v>0</v>
      </c>
      <c r="AK192">
        <v>0</v>
      </c>
      <c r="AL192">
        <v>0</v>
      </c>
      <c r="AM192">
        <v>0</v>
      </c>
      <c r="AN192">
        <v>0</v>
      </c>
      <c r="AO192">
        <v>11</v>
      </c>
      <c r="AP192">
        <v>45</v>
      </c>
      <c r="AQ192">
        <v>14</v>
      </c>
      <c r="AR192">
        <v>0</v>
      </c>
      <c r="AS192">
        <v>5</v>
      </c>
      <c r="AT192">
        <v>0</v>
      </c>
      <c r="AU192">
        <v>2</v>
      </c>
      <c r="AV192">
        <v>1</v>
      </c>
      <c r="AW192">
        <v>0</v>
      </c>
      <c r="AX192">
        <v>0</v>
      </c>
      <c r="AY192">
        <v>6</v>
      </c>
      <c r="AZ192">
        <v>9</v>
      </c>
      <c r="BA192">
        <v>4</v>
      </c>
      <c r="BB192">
        <v>0</v>
      </c>
      <c r="BC192">
        <v>0</v>
      </c>
      <c r="BD192">
        <v>0</v>
      </c>
      <c r="BE192">
        <v>0</v>
      </c>
      <c r="BF192">
        <v>11</v>
      </c>
      <c r="BG192">
        <v>120</v>
      </c>
      <c r="BH192">
        <v>1</v>
      </c>
      <c r="BI192">
        <v>2</v>
      </c>
      <c r="BJ192" s="2">
        <v>46218</v>
      </c>
      <c r="BK192">
        <v>0</v>
      </c>
      <c r="BL192" s="3" t="str">
        <f>VLOOKUP(O192,DropDownList!$H$1:$I$7,2,FALSE)</f>
        <v>2024/25</v>
      </c>
      <c r="BM192" s="3" t="str">
        <f t="shared" si="2"/>
        <v>PRAS</v>
      </c>
    </row>
    <row r="193" spans="1:65" x14ac:dyDescent="0.2">
      <c r="A193">
        <v>2026</v>
      </c>
      <c r="B193">
        <v>7</v>
      </c>
      <c r="C193" t="s">
        <v>162</v>
      </c>
      <c r="D193" t="s">
        <v>174</v>
      </c>
      <c r="E193" t="s">
        <v>14</v>
      </c>
      <c r="F193">
        <v>9346</v>
      </c>
      <c r="G193" t="s">
        <v>141</v>
      </c>
      <c r="H193" t="s">
        <v>171</v>
      </c>
      <c r="I193" t="s">
        <v>172</v>
      </c>
      <c r="J193" s="1">
        <v>46204</v>
      </c>
      <c r="K193" t="s">
        <v>143</v>
      </c>
      <c r="L193">
        <v>2</v>
      </c>
      <c r="M193" t="s">
        <v>445</v>
      </c>
      <c r="N193" t="s">
        <v>442</v>
      </c>
      <c r="O193" t="s">
        <v>147</v>
      </c>
      <c r="P193" t="s">
        <v>153</v>
      </c>
      <c r="Q193">
        <v>45</v>
      </c>
      <c r="R193">
        <v>7</v>
      </c>
      <c r="S193">
        <v>315</v>
      </c>
      <c r="T193">
        <v>0</v>
      </c>
      <c r="U193">
        <v>1</v>
      </c>
      <c r="V193">
        <v>1</v>
      </c>
      <c r="W193">
        <v>45</v>
      </c>
      <c r="X193">
        <v>45</v>
      </c>
      <c r="Y193">
        <v>0</v>
      </c>
      <c r="Z193">
        <v>0</v>
      </c>
      <c r="AA193">
        <v>270</v>
      </c>
      <c r="AB193">
        <v>0</v>
      </c>
      <c r="AC193">
        <v>270</v>
      </c>
      <c r="AD193">
        <v>1</v>
      </c>
      <c r="AE193">
        <v>0</v>
      </c>
      <c r="AF193">
        <v>6</v>
      </c>
      <c r="AG193">
        <v>0</v>
      </c>
      <c r="AH193">
        <v>0</v>
      </c>
      <c r="AI193">
        <v>1</v>
      </c>
      <c r="AJ193">
        <v>0</v>
      </c>
      <c r="AK193">
        <v>0</v>
      </c>
      <c r="AL193">
        <v>0</v>
      </c>
      <c r="AM193">
        <v>0</v>
      </c>
      <c r="AN193">
        <v>0</v>
      </c>
      <c r="AO193">
        <v>3</v>
      </c>
      <c r="AP193">
        <v>4</v>
      </c>
      <c r="AQ193">
        <v>3</v>
      </c>
      <c r="AR193">
        <v>0</v>
      </c>
      <c r="AS193">
        <v>0</v>
      </c>
      <c r="AT193">
        <v>1</v>
      </c>
      <c r="AU193">
        <v>0</v>
      </c>
      <c r="AV193">
        <v>0</v>
      </c>
      <c r="AW193">
        <v>0</v>
      </c>
      <c r="AX193">
        <v>0</v>
      </c>
      <c r="AY193">
        <v>0</v>
      </c>
      <c r="AZ193">
        <v>0</v>
      </c>
      <c r="BA193">
        <v>0</v>
      </c>
      <c r="BB193">
        <v>0</v>
      </c>
      <c r="BC193">
        <v>0</v>
      </c>
      <c r="BD193">
        <v>0</v>
      </c>
      <c r="BE193">
        <v>0</v>
      </c>
      <c r="BF193">
        <v>3</v>
      </c>
      <c r="BG193">
        <v>45</v>
      </c>
      <c r="BH193">
        <v>0</v>
      </c>
      <c r="BI193">
        <v>1</v>
      </c>
      <c r="BJ193" s="2">
        <v>46218</v>
      </c>
      <c r="BK193">
        <v>0</v>
      </c>
      <c r="BL193" s="3" t="str">
        <f>VLOOKUP(O193,DropDownList!$H$1:$I$7,2,FALSE)</f>
        <v>2024/25</v>
      </c>
      <c r="BM193" s="3" t="str">
        <f t="shared" si="2"/>
        <v>PREG</v>
      </c>
    </row>
    <row r="194" spans="1:65" x14ac:dyDescent="0.2">
      <c r="A194">
        <v>2026</v>
      </c>
      <c r="B194">
        <v>7</v>
      </c>
      <c r="C194" t="s">
        <v>162</v>
      </c>
      <c r="D194" t="s">
        <v>174</v>
      </c>
      <c r="E194" t="s">
        <v>14</v>
      </c>
      <c r="F194">
        <v>9346</v>
      </c>
      <c r="G194" t="s">
        <v>141</v>
      </c>
      <c r="H194" t="s">
        <v>171</v>
      </c>
      <c r="I194" t="s">
        <v>172</v>
      </c>
      <c r="J194" s="1">
        <v>46204</v>
      </c>
      <c r="K194" t="s">
        <v>143</v>
      </c>
      <c r="L194">
        <v>2</v>
      </c>
      <c r="M194" t="s">
        <v>445</v>
      </c>
      <c r="N194" t="s">
        <v>442</v>
      </c>
      <c r="O194" t="s">
        <v>155</v>
      </c>
      <c r="P194" t="s">
        <v>154</v>
      </c>
      <c r="Q194">
        <v>6216.93</v>
      </c>
      <c r="R194">
        <v>340</v>
      </c>
      <c r="S194">
        <v>85180</v>
      </c>
      <c r="T194">
        <v>3366.56</v>
      </c>
      <c r="U194">
        <v>24</v>
      </c>
      <c r="V194">
        <v>19</v>
      </c>
      <c r="W194">
        <v>4227.42</v>
      </c>
      <c r="X194">
        <v>4600.87</v>
      </c>
      <c r="Y194">
        <v>0</v>
      </c>
      <c r="Z194">
        <v>0</v>
      </c>
      <c r="AA194">
        <v>75596.509999999995</v>
      </c>
      <c r="AB194">
        <v>100</v>
      </c>
      <c r="AC194">
        <v>70678.070000000007</v>
      </c>
      <c r="AD194">
        <v>10</v>
      </c>
      <c r="AE194">
        <v>9</v>
      </c>
      <c r="AF194">
        <v>296</v>
      </c>
      <c r="AG194">
        <v>12</v>
      </c>
      <c r="AH194">
        <v>11</v>
      </c>
      <c r="AI194">
        <v>12</v>
      </c>
      <c r="AJ194">
        <v>0</v>
      </c>
      <c r="AK194">
        <v>0</v>
      </c>
      <c r="AL194">
        <v>0</v>
      </c>
      <c r="AM194">
        <v>0</v>
      </c>
      <c r="AN194">
        <v>0</v>
      </c>
      <c r="AO194">
        <v>190</v>
      </c>
      <c r="AP194">
        <v>896</v>
      </c>
      <c r="AQ194">
        <v>199</v>
      </c>
      <c r="AR194">
        <v>2</v>
      </c>
      <c r="AS194">
        <v>112</v>
      </c>
      <c r="AT194">
        <v>46</v>
      </c>
      <c r="AU194">
        <v>39</v>
      </c>
      <c r="AV194">
        <v>18</v>
      </c>
      <c r="AW194">
        <v>4</v>
      </c>
      <c r="AX194">
        <v>0</v>
      </c>
      <c r="AY194">
        <v>66</v>
      </c>
      <c r="AZ194">
        <v>146</v>
      </c>
      <c r="BA194">
        <v>113</v>
      </c>
      <c r="BB194">
        <v>45</v>
      </c>
      <c r="BC194">
        <v>26</v>
      </c>
      <c r="BD194">
        <v>2</v>
      </c>
      <c r="BE194">
        <v>0</v>
      </c>
      <c r="BF194">
        <v>331</v>
      </c>
      <c r="BG194">
        <v>3430</v>
      </c>
      <c r="BH194">
        <v>9</v>
      </c>
      <c r="BI194">
        <v>21</v>
      </c>
      <c r="BJ194" s="2">
        <v>46218</v>
      </c>
      <c r="BK194">
        <v>0</v>
      </c>
      <c r="BL194" s="3" t="str">
        <f>VLOOKUP(O194,DropDownList!$H$1:$I$7,2,FALSE)</f>
        <v>2022/23</v>
      </c>
      <c r="BM194" s="3" t="str">
        <f t="shared" si="2"/>
        <v>JP COURT</v>
      </c>
    </row>
    <row r="195" spans="1:65" x14ac:dyDescent="0.2">
      <c r="A195">
        <v>2026</v>
      </c>
      <c r="B195">
        <v>7</v>
      </c>
      <c r="C195" t="s">
        <v>162</v>
      </c>
      <c r="D195" t="s">
        <v>174</v>
      </c>
      <c r="E195" t="s">
        <v>14</v>
      </c>
      <c r="F195">
        <v>9346</v>
      </c>
      <c r="G195" t="s">
        <v>141</v>
      </c>
      <c r="H195" t="s">
        <v>171</v>
      </c>
      <c r="I195" t="s">
        <v>172</v>
      </c>
      <c r="J195" s="1">
        <v>46204</v>
      </c>
      <c r="K195" t="s">
        <v>143</v>
      </c>
      <c r="L195">
        <v>2</v>
      </c>
      <c r="M195" t="s">
        <v>445</v>
      </c>
      <c r="N195" t="s">
        <v>442</v>
      </c>
      <c r="O195" t="s">
        <v>149</v>
      </c>
      <c r="P195" t="s">
        <v>148</v>
      </c>
      <c r="Q195">
        <v>690</v>
      </c>
      <c r="R195">
        <v>16</v>
      </c>
      <c r="S195">
        <v>960</v>
      </c>
      <c r="T195">
        <v>60</v>
      </c>
      <c r="U195">
        <v>12</v>
      </c>
      <c r="V195">
        <v>12</v>
      </c>
      <c r="W195">
        <v>690</v>
      </c>
      <c r="X195">
        <v>690</v>
      </c>
      <c r="Y195">
        <v>0</v>
      </c>
      <c r="Z195">
        <v>0</v>
      </c>
      <c r="AA195">
        <v>210</v>
      </c>
      <c r="AB195">
        <v>0</v>
      </c>
      <c r="AC195">
        <v>210</v>
      </c>
      <c r="AD195">
        <v>11</v>
      </c>
      <c r="AE195">
        <v>1</v>
      </c>
      <c r="AF195">
        <v>3</v>
      </c>
      <c r="AG195">
        <v>1</v>
      </c>
      <c r="AH195">
        <v>1</v>
      </c>
      <c r="AI195">
        <v>11</v>
      </c>
      <c r="AJ195">
        <v>0</v>
      </c>
      <c r="AK195">
        <v>0</v>
      </c>
      <c r="AL195">
        <v>0</v>
      </c>
      <c r="AM195">
        <v>0</v>
      </c>
      <c r="AN195">
        <v>0</v>
      </c>
      <c r="AO195">
        <v>15</v>
      </c>
      <c r="AP195">
        <v>32</v>
      </c>
      <c r="AQ195">
        <v>20</v>
      </c>
      <c r="AR195">
        <v>0</v>
      </c>
      <c r="AS195">
        <v>3</v>
      </c>
      <c r="AT195">
        <v>1</v>
      </c>
      <c r="AU195">
        <v>0</v>
      </c>
      <c r="AV195">
        <v>0</v>
      </c>
      <c r="AW195">
        <v>0</v>
      </c>
      <c r="AX195">
        <v>0</v>
      </c>
      <c r="AY195">
        <v>1</v>
      </c>
      <c r="AZ195">
        <v>1</v>
      </c>
      <c r="BA195">
        <v>1</v>
      </c>
      <c r="BB195">
        <v>1</v>
      </c>
      <c r="BC195">
        <v>1</v>
      </c>
      <c r="BD195">
        <v>0</v>
      </c>
      <c r="BE195">
        <v>0</v>
      </c>
      <c r="BF195">
        <v>15</v>
      </c>
      <c r="BG195">
        <v>660</v>
      </c>
      <c r="BH195">
        <v>0</v>
      </c>
      <c r="BI195">
        <v>12</v>
      </c>
      <c r="BJ195" s="2">
        <v>46218</v>
      </c>
      <c r="BK195">
        <v>0</v>
      </c>
      <c r="BL195" s="3" t="str">
        <f>VLOOKUP(O195,DropDownList!$H$1:$I$7,2,FALSE)</f>
        <v>2025/26</v>
      </c>
      <c r="BM195" s="3" t="str">
        <f t="shared" ref="BM195:BM258" si="3">IF(RIGHT(P195,4)="VSUR","VSUR",IF(RIGHT(P195,4)="CONF","CONF",P195))</f>
        <v>PRAS</v>
      </c>
    </row>
    <row r="196" spans="1:65" x14ac:dyDescent="0.2">
      <c r="A196">
        <v>2026</v>
      </c>
      <c r="B196">
        <v>7</v>
      </c>
      <c r="C196" t="s">
        <v>162</v>
      </c>
      <c r="D196" t="s">
        <v>174</v>
      </c>
      <c r="E196" t="s">
        <v>14</v>
      </c>
      <c r="F196">
        <v>9346</v>
      </c>
      <c r="G196" t="s">
        <v>141</v>
      </c>
      <c r="H196" t="s">
        <v>171</v>
      </c>
      <c r="I196" t="s">
        <v>172</v>
      </c>
      <c r="J196" s="1">
        <v>46204</v>
      </c>
      <c r="K196" t="s">
        <v>143</v>
      </c>
      <c r="L196">
        <v>2</v>
      </c>
      <c r="M196" t="s">
        <v>445</v>
      </c>
      <c r="N196" t="s">
        <v>442</v>
      </c>
      <c r="O196" t="s">
        <v>156</v>
      </c>
      <c r="P196" t="s">
        <v>146</v>
      </c>
      <c r="Q196">
        <v>350</v>
      </c>
      <c r="R196">
        <v>307</v>
      </c>
      <c r="S196">
        <v>4830</v>
      </c>
      <c r="T196">
        <v>200</v>
      </c>
      <c r="U196">
        <v>39</v>
      </c>
      <c r="V196">
        <v>12</v>
      </c>
      <c r="W196">
        <v>220</v>
      </c>
      <c r="X196">
        <v>220</v>
      </c>
      <c r="Y196">
        <v>0</v>
      </c>
      <c r="Z196">
        <v>0</v>
      </c>
      <c r="AA196">
        <v>4280</v>
      </c>
      <c r="AB196">
        <v>0</v>
      </c>
      <c r="AC196">
        <v>0</v>
      </c>
      <c r="AD196">
        <v>12</v>
      </c>
      <c r="AE196">
        <v>0</v>
      </c>
      <c r="AF196">
        <v>273</v>
      </c>
      <c r="AG196">
        <v>0</v>
      </c>
      <c r="AH196">
        <v>13</v>
      </c>
      <c r="AI196">
        <v>21</v>
      </c>
      <c r="AJ196">
        <v>0</v>
      </c>
      <c r="AK196">
        <v>0</v>
      </c>
      <c r="AL196">
        <v>0</v>
      </c>
      <c r="AM196">
        <v>0</v>
      </c>
      <c r="AN196">
        <v>0</v>
      </c>
      <c r="AO196">
        <v>154</v>
      </c>
      <c r="AP196">
        <v>584</v>
      </c>
      <c r="AQ196">
        <v>151</v>
      </c>
      <c r="AR196">
        <v>0</v>
      </c>
      <c r="AS196">
        <v>65</v>
      </c>
      <c r="AT196">
        <v>28</v>
      </c>
      <c r="AU196">
        <v>33</v>
      </c>
      <c r="AV196">
        <v>14</v>
      </c>
      <c r="AW196">
        <v>5</v>
      </c>
      <c r="AX196">
        <v>0</v>
      </c>
      <c r="AY196">
        <v>60</v>
      </c>
      <c r="AZ196">
        <v>97</v>
      </c>
      <c r="BA196">
        <v>60</v>
      </c>
      <c r="BB196">
        <v>23</v>
      </c>
      <c r="BC196">
        <v>8</v>
      </c>
      <c r="BD196">
        <v>5</v>
      </c>
      <c r="BE196">
        <v>0</v>
      </c>
      <c r="BF196">
        <v>298</v>
      </c>
      <c r="BG196">
        <v>350</v>
      </c>
      <c r="BH196">
        <v>0</v>
      </c>
      <c r="BI196">
        <v>36</v>
      </c>
      <c r="BJ196" s="2">
        <v>46218</v>
      </c>
      <c r="BK196">
        <v>0</v>
      </c>
      <c r="BL196" s="3" t="str">
        <f>VLOOKUP(O196,DropDownList!$H$1:$I$7,2,FALSE)</f>
        <v>2023/24</v>
      </c>
      <c r="BM196" s="3" t="str">
        <f t="shared" si="3"/>
        <v>VSUR</v>
      </c>
    </row>
    <row r="197" spans="1:65" x14ac:dyDescent="0.2">
      <c r="A197">
        <v>2026</v>
      </c>
      <c r="B197">
        <v>7</v>
      </c>
      <c r="C197" t="s">
        <v>162</v>
      </c>
      <c r="D197" t="s">
        <v>174</v>
      </c>
      <c r="E197" t="s">
        <v>14</v>
      </c>
      <c r="F197">
        <v>9346</v>
      </c>
      <c r="G197" t="s">
        <v>141</v>
      </c>
      <c r="H197" t="s">
        <v>171</v>
      </c>
      <c r="I197" t="s">
        <v>172</v>
      </c>
      <c r="J197" s="1">
        <v>46204</v>
      </c>
      <c r="K197" t="s">
        <v>143</v>
      </c>
      <c r="L197">
        <v>2</v>
      </c>
      <c r="M197" t="s">
        <v>445</v>
      </c>
      <c r="N197" t="s">
        <v>442</v>
      </c>
      <c r="O197" t="s">
        <v>147</v>
      </c>
      <c r="P197" t="s">
        <v>154</v>
      </c>
      <c r="Q197">
        <v>21327.919999999998</v>
      </c>
      <c r="R197">
        <v>573</v>
      </c>
      <c r="S197">
        <v>126875</v>
      </c>
      <c r="T197">
        <v>5839.96</v>
      </c>
      <c r="U197">
        <v>85</v>
      </c>
      <c r="V197">
        <v>52</v>
      </c>
      <c r="W197">
        <v>12697.91</v>
      </c>
      <c r="X197">
        <v>13017.91</v>
      </c>
      <c r="Y197">
        <v>0</v>
      </c>
      <c r="Z197">
        <v>0</v>
      </c>
      <c r="AA197">
        <v>99707.12</v>
      </c>
      <c r="AB197">
        <v>1920</v>
      </c>
      <c r="AC197">
        <v>90747.92</v>
      </c>
      <c r="AD197">
        <v>31</v>
      </c>
      <c r="AE197">
        <v>21</v>
      </c>
      <c r="AF197">
        <v>467</v>
      </c>
      <c r="AG197">
        <v>41</v>
      </c>
      <c r="AH197">
        <v>16</v>
      </c>
      <c r="AI197">
        <v>44</v>
      </c>
      <c r="AJ197">
        <v>0</v>
      </c>
      <c r="AK197">
        <v>0</v>
      </c>
      <c r="AL197">
        <v>0</v>
      </c>
      <c r="AM197">
        <v>0</v>
      </c>
      <c r="AN197">
        <v>0</v>
      </c>
      <c r="AO197">
        <v>271</v>
      </c>
      <c r="AP197">
        <v>963</v>
      </c>
      <c r="AQ197">
        <v>269</v>
      </c>
      <c r="AR197">
        <v>2</v>
      </c>
      <c r="AS197">
        <v>154</v>
      </c>
      <c r="AT197">
        <v>10</v>
      </c>
      <c r="AU197">
        <v>49</v>
      </c>
      <c r="AV197">
        <v>24</v>
      </c>
      <c r="AW197">
        <v>11</v>
      </c>
      <c r="AX197">
        <v>0</v>
      </c>
      <c r="AY197">
        <v>66</v>
      </c>
      <c r="AZ197">
        <v>118</v>
      </c>
      <c r="BA197">
        <v>63</v>
      </c>
      <c r="BB197">
        <v>59</v>
      </c>
      <c r="BC197">
        <v>26</v>
      </c>
      <c r="BD197">
        <v>3</v>
      </c>
      <c r="BE197">
        <v>0</v>
      </c>
      <c r="BF197">
        <v>561</v>
      </c>
      <c r="BG197">
        <v>13005</v>
      </c>
      <c r="BH197">
        <v>5</v>
      </c>
      <c r="BI197">
        <v>78</v>
      </c>
      <c r="BJ197" s="2">
        <v>46218</v>
      </c>
      <c r="BK197">
        <v>0</v>
      </c>
      <c r="BL197" s="3" t="str">
        <f>VLOOKUP(O197,DropDownList!$H$1:$I$7,2,FALSE)</f>
        <v>2024/25</v>
      </c>
      <c r="BM197" s="3" t="str">
        <f t="shared" si="3"/>
        <v>JP COURT</v>
      </c>
    </row>
    <row r="198" spans="1:65" x14ac:dyDescent="0.2">
      <c r="A198">
        <v>2026</v>
      </c>
      <c r="B198">
        <v>7</v>
      </c>
      <c r="C198" t="s">
        <v>162</v>
      </c>
      <c r="D198" t="s">
        <v>174</v>
      </c>
      <c r="E198" t="s">
        <v>14</v>
      </c>
      <c r="F198">
        <v>9346</v>
      </c>
      <c r="G198" t="s">
        <v>141</v>
      </c>
      <c r="H198" t="s">
        <v>171</v>
      </c>
      <c r="I198" t="s">
        <v>172</v>
      </c>
      <c r="J198" s="1">
        <v>46204</v>
      </c>
      <c r="K198" t="s">
        <v>143</v>
      </c>
      <c r="L198">
        <v>2</v>
      </c>
      <c r="M198" t="s">
        <v>445</v>
      </c>
      <c r="N198" t="s">
        <v>442</v>
      </c>
      <c r="O198" t="s">
        <v>149</v>
      </c>
      <c r="P198" t="s">
        <v>150</v>
      </c>
      <c r="Q198">
        <v>18192.29</v>
      </c>
      <c r="R198">
        <v>275</v>
      </c>
      <c r="S198">
        <v>40374.43</v>
      </c>
      <c r="T198">
        <v>3854.85</v>
      </c>
      <c r="U198">
        <v>126</v>
      </c>
      <c r="V198">
        <v>116</v>
      </c>
      <c r="W198">
        <v>15835.53</v>
      </c>
      <c r="X198">
        <v>17174.689999999999</v>
      </c>
      <c r="Y198">
        <v>247</v>
      </c>
      <c r="Z198">
        <v>36519.58</v>
      </c>
      <c r="AA198">
        <v>18327.29</v>
      </c>
      <c r="AB198">
        <v>5440.06</v>
      </c>
      <c r="AC198">
        <v>12887.23</v>
      </c>
      <c r="AD198">
        <v>96</v>
      </c>
      <c r="AE198">
        <v>20</v>
      </c>
      <c r="AF198">
        <v>120</v>
      </c>
      <c r="AG198">
        <v>27</v>
      </c>
      <c r="AH198">
        <v>28</v>
      </c>
      <c r="AI198">
        <v>99</v>
      </c>
      <c r="AJ198">
        <v>66</v>
      </c>
      <c r="AK198">
        <v>31</v>
      </c>
      <c r="AL198">
        <v>3</v>
      </c>
      <c r="AM198">
        <v>8</v>
      </c>
      <c r="AN198">
        <v>2</v>
      </c>
      <c r="AO198">
        <v>164</v>
      </c>
      <c r="AP198">
        <v>310</v>
      </c>
      <c r="AQ198">
        <v>172</v>
      </c>
      <c r="AR198">
        <v>0</v>
      </c>
      <c r="AS198">
        <v>65</v>
      </c>
      <c r="AT198">
        <v>0</v>
      </c>
      <c r="AU198">
        <v>2</v>
      </c>
      <c r="AV198">
        <v>0</v>
      </c>
      <c r="AW198">
        <v>0</v>
      </c>
      <c r="AX198">
        <v>0</v>
      </c>
      <c r="AY198">
        <v>10</v>
      </c>
      <c r="AZ198">
        <v>26</v>
      </c>
      <c r="BA198">
        <v>3</v>
      </c>
      <c r="BB198">
        <v>5</v>
      </c>
      <c r="BC198">
        <v>4</v>
      </c>
      <c r="BD198">
        <v>0</v>
      </c>
      <c r="BE198">
        <v>0</v>
      </c>
      <c r="BF198">
        <v>168</v>
      </c>
      <c r="BG198">
        <v>15182.93</v>
      </c>
      <c r="BH198">
        <v>1</v>
      </c>
      <c r="BI198">
        <v>125</v>
      </c>
      <c r="BJ198" s="2">
        <v>46218</v>
      </c>
      <c r="BK198">
        <v>0</v>
      </c>
      <c r="BL198" s="3" t="str">
        <f>VLOOKUP(O198,DropDownList!$H$1:$I$7,2,FALSE)</f>
        <v>2025/26</v>
      </c>
      <c r="BM198" s="3" t="str">
        <f t="shared" si="3"/>
        <v>FISCAL FINES</v>
      </c>
    </row>
    <row r="199" spans="1:65" x14ac:dyDescent="0.2">
      <c r="A199">
        <v>2026</v>
      </c>
      <c r="B199">
        <v>7</v>
      </c>
      <c r="C199" t="s">
        <v>162</v>
      </c>
      <c r="D199" t="s">
        <v>174</v>
      </c>
      <c r="E199" t="s">
        <v>14</v>
      </c>
      <c r="F199">
        <v>9346</v>
      </c>
      <c r="G199" t="s">
        <v>141</v>
      </c>
      <c r="H199" t="s">
        <v>171</v>
      </c>
      <c r="I199" t="s">
        <v>172</v>
      </c>
      <c r="J199" s="1">
        <v>46204</v>
      </c>
      <c r="K199" t="s">
        <v>143</v>
      </c>
      <c r="L199">
        <v>2</v>
      </c>
      <c r="M199" t="s">
        <v>445</v>
      </c>
      <c r="N199" t="s">
        <v>442</v>
      </c>
      <c r="O199" t="s">
        <v>156</v>
      </c>
      <c r="P199" t="s">
        <v>154</v>
      </c>
      <c r="Q199">
        <v>8598.5</v>
      </c>
      <c r="R199">
        <v>307</v>
      </c>
      <c r="S199">
        <v>79230</v>
      </c>
      <c r="T199">
        <v>4077.64</v>
      </c>
      <c r="U199">
        <v>39</v>
      </c>
      <c r="V199">
        <v>21</v>
      </c>
      <c r="W199">
        <v>5110.78</v>
      </c>
      <c r="X199">
        <v>5600.78</v>
      </c>
      <c r="Y199">
        <v>0</v>
      </c>
      <c r="Z199">
        <v>0</v>
      </c>
      <c r="AA199">
        <v>66553.86</v>
      </c>
      <c r="AB199">
        <v>1205.01</v>
      </c>
      <c r="AC199">
        <v>61048.85</v>
      </c>
      <c r="AD199">
        <v>11</v>
      </c>
      <c r="AE199">
        <v>10</v>
      </c>
      <c r="AF199">
        <v>251</v>
      </c>
      <c r="AG199">
        <v>19</v>
      </c>
      <c r="AH199">
        <v>13</v>
      </c>
      <c r="AI199">
        <v>20</v>
      </c>
      <c r="AJ199">
        <v>0</v>
      </c>
      <c r="AK199">
        <v>0</v>
      </c>
      <c r="AL199">
        <v>0</v>
      </c>
      <c r="AM199">
        <v>0</v>
      </c>
      <c r="AN199">
        <v>0</v>
      </c>
      <c r="AO199">
        <v>154</v>
      </c>
      <c r="AP199">
        <v>582</v>
      </c>
      <c r="AQ199">
        <v>150</v>
      </c>
      <c r="AR199">
        <v>0</v>
      </c>
      <c r="AS199">
        <v>65</v>
      </c>
      <c r="AT199">
        <v>28</v>
      </c>
      <c r="AU199">
        <v>32</v>
      </c>
      <c r="AV199">
        <v>14</v>
      </c>
      <c r="AW199">
        <v>5</v>
      </c>
      <c r="AX199">
        <v>0</v>
      </c>
      <c r="AY199">
        <v>60</v>
      </c>
      <c r="AZ199">
        <v>97</v>
      </c>
      <c r="BA199">
        <v>60</v>
      </c>
      <c r="BB199">
        <v>23</v>
      </c>
      <c r="BC199">
        <v>8</v>
      </c>
      <c r="BD199">
        <v>5</v>
      </c>
      <c r="BE199">
        <v>0</v>
      </c>
      <c r="BF199">
        <v>298</v>
      </c>
      <c r="BG199">
        <v>5635</v>
      </c>
      <c r="BH199">
        <v>4</v>
      </c>
      <c r="BI199">
        <v>36</v>
      </c>
      <c r="BJ199" s="2">
        <v>46218</v>
      </c>
      <c r="BK199">
        <v>0</v>
      </c>
      <c r="BL199" s="3" t="str">
        <f>VLOOKUP(O199,DropDownList!$H$1:$I$7,2,FALSE)</f>
        <v>2023/24</v>
      </c>
      <c r="BM199" s="3" t="str">
        <f t="shared" si="3"/>
        <v>JP COURT</v>
      </c>
    </row>
    <row r="200" spans="1:65" x14ac:dyDescent="0.2">
      <c r="A200">
        <v>2026</v>
      </c>
      <c r="B200">
        <v>7</v>
      </c>
      <c r="C200" t="s">
        <v>162</v>
      </c>
      <c r="D200" t="s">
        <v>174</v>
      </c>
      <c r="E200" t="s">
        <v>14</v>
      </c>
      <c r="F200">
        <v>9346</v>
      </c>
      <c r="G200" t="s">
        <v>141</v>
      </c>
      <c r="H200" t="s">
        <v>171</v>
      </c>
      <c r="I200" t="s">
        <v>172</v>
      </c>
      <c r="J200" s="1">
        <v>46204</v>
      </c>
      <c r="K200" t="s">
        <v>143</v>
      </c>
      <c r="L200">
        <v>2</v>
      </c>
      <c r="M200" t="s">
        <v>445</v>
      </c>
      <c r="N200" t="s">
        <v>442</v>
      </c>
      <c r="O200" t="s">
        <v>155</v>
      </c>
      <c r="P200" t="s">
        <v>148</v>
      </c>
      <c r="Q200">
        <v>240</v>
      </c>
      <c r="R200">
        <v>18</v>
      </c>
      <c r="S200">
        <v>1080</v>
      </c>
      <c r="T200">
        <v>60</v>
      </c>
      <c r="U200">
        <v>4</v>
      </c>
      <c r="V200">
        <v>4</v>
      </c>
      <c r="W200">
        <v>240</v>
      </c>
      <c r="X200">
        <v>240</v>
      </c>
      <c r="Y200">
        <v>0</v>
      </c>
      <c r="Z200">
        <v>0</v>
      </c>
      <c r="AA200">
        <v>780</v>
      </c>
      <c r="AB200">
        <v>0</v>
      </c>
      <c r="AC200">
        <v>780</v>
      </c>
      <c r="AD200">
        <v>4</v>
      </c>
      <c r="AE200">
        <v>0</v>
      </c>
      <c r="AF200">
        <v>13</v>
      </c>
      <c r="AG200">
        <v>0</v>
      </c>
      <c r="AH200">
        <v>1</v>
      </c>
      <c r="AI200">
        <v>4</v>
      </c>
      <c r="AJ200">
        <v>0</v>
      </c>
      <c r="AK200">
        <v>0</v>
      </c>
      <c r="AL200">
        <v>0</v>
      </c>
      <c r="AM200">
        <v>0</v>
      </c>
      <c r="AN200">
        <v>0</v>
      </c>
      <c r="AO200">
        <v>13</v>
      </c>
      <c r="AP200">
        <v>57</v>
      </c>
      <c r="AQ200">
        <v>16</v>
      </c>
      <c r="AR200">
        <v>0</v>
      </c>
      <c r="AS200">
        <v>6</v>
      </c>
      <c r="AT200">
        <v>5</v>
      </c>
      <c r="AU200">
        <v>0</v>
      </c>
      <c r="AV200">
        <v>0</v>
      </c>
      <c r="AW200">
        <v>0</v>
      </c>
      <c r="AX200">
        <v>0</v>
      </c>
      <c r="AY200">
        <v>5</v>
      </c>
      <c r="AZ200">
        <v>11</v>
      </c>
      <c r="BA200">
        <v>8</v>
      </c>
      <c r="BB200">
        <v>2</v>
      </c>
      <c r="BC200">
        <v>2</v>
      </c>
      <c r="BD200">
        <v>0</v>
      </c>
      <c r="BE200">
        <v>0</v>
      </c>
      <c r="BF200">
        <v>13</v>
      </c>
      <c r="BG200">
        <v>240</v>
      </c>
      <c r="BH200">
        <v>0</v>
      </c>
      <c r="BI200">
        <v>4</v>
      </c>
      <c r="BJ200" s="2">
        <v>46218</v>
      </c>
      <c r="BK200">
        <v>0</v>
      </c>
      <c r="BL200" s="3" t="str">
        <f>VLOOKUP(O200,DropDownList!$H$1:$I$7,2,FALSE)</f>
        <v>2022/23</v>
      </c>
      <c r="BM200" s="3" t="str">
        <f t="shared" si="3"/>
        <v>PRAS</v>
      </c>
    </row>
    <row r="201" spans="1:65" x14ac:dyDescent="0.2">
      <c r="A201">
        <v>2026</v>
      </c>
      <c r="B201">
        <v>7</v>
      </c>
      <c r="C201" t="s">
        <v>162</v>
      </c>
      <c r="D201" t="s">
        <v>174</v>
      </c>
      <c r="E201" t="s">
        <v>14</v>
      </c>
      <c r="F201">
        <v>9346</v>
      </c>
      <c r="G201" t="s">
        <v>141</v>
      </c>
      <c r="H201" t="s">
        <v>171</v>
      </c>
      <c r="I201" t="s">
        <v>172</v>
      </c>
      <c r="J201" s="1">
        <v>46204</v>
      </c>
      <c r="K201" t="s">
        <v>143</v>
      </c>
      <c r="L201">
        <v>2</v>
      </c>
      <c r="M201" t="s">
        <v>445</v>
      </c>
      <c r="N201" t="s">
        <v>442</v>
      </c>
      <c r="O201" t="s">
        <v>155</v>
      </c>
      <c r="P201" t="s">
        <v>152</v>
      </c>
      <c r="Q201">
        <v>0</v>
      </c>
      <c r="R201">
        <v>43</v>
      </c>
      <c r="S201">
        <v>1720</v>
      </c>
      <c r="T201">
        <v>760</v>
      </c>
      <c r="U201">
        <v>0</v>
      </c>
      <c r="V201">
        <v>0</v>
      </c>
      <c r="W201">
        <v>0</v>
      </c>
      <c r="X201">
        <v>0</v>
      </c>
      <c r="Y201">
        <v>0</v>
      </c>
      <c r="Z201">
        <v>0</v>
      </c>
      <c r="AA201">
        <v>960</v>
      </c>
      <c r="AB201">
        <v>0</v>
      </c>
      <c r="AC201">
        <v>960</v>
      </c>
      <c r="AD201">
        <v>0</v>
      </c>
      <c r="AE201">
        <v>0</v>
      </c>
      <c r="AF201">
        <v>24</v>
      </c>
      <c r="AG201">
        <v>0</v>
      </c>
      <c r="AH201">
        <v>19</v>
      </c>
      <c r="AI201">
        <v>0</v>
      </c>
      <c r="AJ201">
        <v>0</v>
      </c>
      <c r="AK201">
        <v>0</v>
      </c>
      <c r="AL201">
        <v>0</v>
      </c>
      <c r="AM201">
        <v>1</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s="2">
        <v>46218</v>
      </c>
      <c r="BK201">
        <v>0</v>
      </c>
      <c r="BL201" s="3" t="str">
        <f>VLOOKUP(O201,DropDownList!$H$1:$I$7,2,FALSE)</f>
        <v>2022/23</v>
      </c>
      <c r="BM201" s="3" t="str">
        <f t="shared" si="3"/>
        <v>PCOA</v>
      </c>
    </row>
    <row r="202" spans="1:65" x14ac:dyDescent="0.2">
      <c r="A202">
        <v>2026</v>
      </c>
      <c r="B202">
        <v>7</v>
      </c>
      <c r="C202" t="s">
        <v>162</v>
      </c>
      <c r="D202" t="s">
        <v>174</v>
      </c>
      <c r="E202" t="s">
        <v>14</v>
      </c>
      <c r="F202">
        <v>9346</v>
      </c>
      <c r="G202" t="s">
        <v>141</v>
      </c>
      <c r="H202" t="s">
        <v>171</v>
      </c>
      <c r="I202" t="s">
        <v>172</v>
      </c>
      <c r="J202" s="1">
        <v>46204</v>
      </c>
      <c r="K202" t="s">
        <v>143</v>
      </c>
      <c r="L202">
        <v>2</v>
      </c>
      <c r="M202" t="s">
        <v>445</v>
      </c>
      <c r="N202" t="s">
        <v>442</v>
      </c>
      <c r="O202" t="s">
        <v>149</v>
      </c>
      <c r="P202" t="s">
        <v>152</v>
      </c>
      <c r="Q202">
        <v>0</v>
      </c>
      <c r="R202">
        <v>33</v>
      </c>
      <c r="S202">
        <v>1320</v>
      </c>
      <c r="T202">
        <v>640</v>
      </c>
      <c r="U202">
        <v>0</v>
      </c>
      <c r="V202">
        <v>0</v>
      </c>
      <c r="W202">
        <v>0</v>
      </c>
      <c r="X202">
        <v>0</v>
      </c>
      <c r="Y202">
        <v>0</v>
      </c>
      <c r="Z202">
        <v>0</v>
      </c>
      <c r="AA202">
        <v>680</v>
      </c>
      <c r="AB202">
        <v>0</v>
      </c>
      <c r="AC202">
        <v>680</v>
      </c>
      <c r="AD202">
        <v>0</v>
      </c>
      <c r="AE202">
        <v>0</v>
      </c>
      <c r="AF202">
        <v>17</v>
      </c>
      <c r="AG202">
        <v>0</v>
      </c>
      <c r="AH202">
        <v>16</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s="2">
        <v>46218</v>
      </c>
      <c r="BK202">
        <v>0</v>
      </c>
      <c r="BL202" s="3" t="str">
        <f>VLOOKUP(O202,DropDownList!$H$1:$I$7,2,FALSE)</f>
        <v>2025/26</v>
      </c>
      <c r="BM202" s="3" t="str">
        <f t="shared" si="3"/>
        <v>PCOA</v>
      </c>
    </row>
    <row r="203" spans="1:65" x14ac:dyDescent="0.2">
      <c r="A203">
        <v>2026</v>
      </c>
      <c r="B203">
        <v>7</v>
      </c>
      <c r="C203" t="s">
        <v>162</v>
      </c>
      <c r="D203" t="s">
        <v>174</v>
      </c>
      <c r="E203" t="s">
        <v>14</v>
      </c>
      <c r="F203">
        <v>9346</v>
      </c>
      <c r="G203" t="s">
        <v>141</v>
      </c>
      <c r="H203" t="s">
        <v>171</v>
      </c>
      <c r="I203" t="s">
        <v>172</v>
      </c>
      <c r="J203" s="1">
        <v>46204</v>
      </c>
      <c r="K203" t="s">
        <v>143</v>
      </c>
      <c r="L203">
        <v>2</v>
      </c>
      <c r="M203" t="s">
        <v>445</v>
      </c>
      <c r="N203" t="s">
        <v>442</v>
      </c>
      <c r="O203" t="s">
        <v>147</v>
      </c>
      <c r="P203" t="s">
        <v>146</v>
      </c>
      <c r="Q203">
        <v>790.8</v>
      </c>
      <c r="R203">
        <v>569</v>
      </c>
      <c r="S203">
        <v>8030</v>
      </c>
      <c r="T203">
        <v>260</v>
      </c>
      <c r="U203">
        <v>84</v>
      </c>
      <c r="V203">
        <v>31</v>
      </c>
      <c r="W203">
        <v>530.33000000000004</v>
      </c>
      <c r="X203">
        <v>530.33000000000004</v>
      </c>
      <c r="Y203">
        <v>0</v>
      </c>
      <c r="Z203">
        <v>0</v>
      </c>
      <c r="AA203">
        <v>6979.2</v>
      </c>
      <c r="AB203">
        <v>0</v>
      </c>
      <c r="AC203">
        <v>0</v>
      </c>
      <c r="AD203">
        <v>30</v>
      </c>
      <c r="AE203">
        <v>1</v>
      </c>
      <c r="AF203">
        <v>509</v>
      </c>
      <c r="AG203">
        <v>3</v>
      </c>
      <c r="AH203">
        <v>14</v>
      </c>
      <c r="AI203">
        <v>43</v>
      </c>
      <c r="AJ203">
        <v>0</v>
      </c>
      <c r="AK203">
        <v>0</v>
      </c>
      <c r="AL203">
        <v>0</v>
      </c>
      <c r="AM203">
        <v>0</v>
      </c>
      <c r="AN203">
        <v>0</v>
      </c>
      <c r="AO203">
        <v>268</v>
      </c>
      <c r="AP203">
        <v>973</v>
      </c>
      <c r="AQ203">
        <v>273</v>
      </c>
      <c r="AR203">
        <v>2</v>
      </c>
      <c r="AS203">
        <v>156</v>
      </c>
      <c r="AT203">
        <v>10</v>
      </c>
      <c r="AU203">
        <v>49</v>
      </c>
      <c r="AV203">
        <v>24</v>
      </c>
      <c r="AW203">
        <v>8</v>
      </c>
      <c r="AX203">
        <v>0</v>
      </c>
      <c r="AY203">
        <v>69</v>
      </c>
      <c r="AZ203">
        <v>121</v>
      </c>
      <c r="BA203">
        <v>64</v>
      </c>
      <c r="BB203">
        <v>59</v>
      </c>
      <c r="BC203">
        <v>26</v>
      </c>
      <c r="BD203">
        <v>3</v>
      </c>
      <c r="BE203">
        <v>0</v>
      </c>
      <c r="BF203">
        <v>560</v>
      </c>
      <c r="BG203">
        <v>770</v>
      </c>
      <c r="BH203">
        <v>0</v>
      </c>
      <c r="BI203">
        <v>78</v>
      </c>
      <c r="BJ203" s="2">
        <v>46218</v>
      </c>
      <c r="BK203">
        <v>0</v>
      </c>
      <c r="BL203" s="3" t="str">
        <f>VLOOKUP(O203,DropDownList!$H$1:$I$7,2,FALSE)</f>
        <v>2024/25</v>
      </c>
      <c r="BM203" s="3" t="str">
        <f t="shared" si="3"/>
        <v>VSUR</v>
      </c>
    </row>
    <row r="204" spans="1:65" x14ac:dyDescent="0.2">
      <c r="A204">
        <v>2026</v>
      </c>
      <c r="B204">
        <v>7</v>
      </c>
      <c r="C204" t="s">
        <v>162</v>
      </c>
      <c r="D204" t="s">
        <v>174</v>
      </c>
      <c r="E204" t="s">
        <v>14</v>
      </c>
      <c r="F204">
        <v>9346</v>
      </c>
      <c r="G204" t="s">
        <v>141</v>
      </c>
      <c r="H204" t="s">
        <v>171</v>
      </c>
      <c r="I204" t="s">
        <v>172</v>
      </c>
      <c r="J204" s="1">
        <v>46204</v>
      </c>
      <c r="K204" t="s">
        <v>143</v>
      </c>
      <c r="L204">
        <v>2</v>
      </c>
      <c r="M204" t="s">
        <v>445</v>
      </c>
      <c r="N204" t="s">
        <v>442</v>
      </c>
      <c r="O204" t="s">
        <v>155</v>
      </c>
      <c r="P204" t="s">
        <v>146</v>
      </c>
      <c r="Q204">
        <v>180</v>
      </c>
      <c r="R204">
        <v>338</v>
      </c>
      <c r="S204">
        <v>5140</v>
      </c>
      <c r="T204">
        <v>141.56</v>
      </c>
      <c r="U204">
        <v>24</v>
      </c>
      <c r="V204">
        <v>10</v>
      </c>
      <c r="W204">
        <v>150</v>
      </c>
      <c r="X204">
        <v>150</v>
      </c>
      <c r="Y204">
        <v>0</v>
      </c>
      <c r="Z204">
        <v>0</v>
      </c>
      <c r="AA204">
        <v>4818.4399999999996</v>
      </c>
      <c r="AB204">
        <v>0</v>
      </c>
      <c r="AC204">
        <v>0</v>
      </c>
      <c r="AD204">
        <v>10</v>
      </c>
      <c r="AE204">
        <v>0</v>
      </c>
      <c r="AF204">
        <v>316</v>
      </c>
      <c r="AG204">
        <v>0</v>
      </c>
      <c r="AH204">
        <v>9</v>
      </c>
      <c r="AI204">
        <v>12</v>
      </c>
      <c r="AJ204">
        <v>0</v>
      </c>
      <c r="AK204">
        <v>0</v>
      </c>
      <c r="AL204">
        <v>0</v>
      </c>
      <c r="AM204">
        <v>0</v>
      </c>
      <c r="AN204">
        <v>0</v>
      </c>
      <c r="AO204">
        <v>188</v>
      </c>
      <c r="AP204">
        <v>908</v>
      </c>
      <c r="AQ204">
        <v>201</v>
      </c>
      <c r="AR204">
        <v>2</v>
      </c>
      <c r="AS204">
        <v>114</v>
      </c>
      <c r="AT204">
        <v>46</v>
      </c>
      <c r="AU204">
        <v>39</v>
      </c>
      <c r="AV204">
        <v>18</v>
      </c>
      <c r="AW204">
        <v>2</v>
      </c>
      <c r="AX204">
        <v>0</v>
      </c>
      <c r="AY204">
        <v>68</v>
      </c>
      <c r="AZ204">
        <v>152</v>
      </c>
      <c r="BA204">
        <v>115</v>
      </c>
      <c r="BB204">
        <v>45</v>
      </c>
      <c r="BC204">
        <v>26</v>
      </c>
      <c r="BD204">
        <v>2</v>
      </c>
      <c r="BE204">
        <v>0</v>
      </c>
      <c r="BF204">
        <v>331</v>
      </c>
      <c r="BG204">
        <v>180</v>
      </c>
      <c r="BH204">
        <v>1</v>
      </c>
      <c r="BI204">
        <v>21</v>
      </c>
      <c r="BJ204" s="2">
        <v>46218</v>
      </c>
      <c r="BK204">
        <v>0</v>
      </c>
      <c r="BL204" s="3" t="str">
        <f>VLOOKUP(O204,DropDownList!$H$1:$I$7,2,FALSE)</f>
        <v>2022/23</v>
      </c>
      <c r="BM204" s="3" t="str">
        <f t="shared" si="3"/>
        <v>VSUR</v>
      </c>
    </row>
    <row r="205" spans="1:65" x14ac:dyDescent="0.2">
      <c r="A205">
        <v>2026</v>
      </c>
      <c r="B205">
        <v>7</v>
      </c>
      <c r="C205" t="s">
        <v>162</v>
      </c>
      <c r="D205" t="s">
        <v>174</v>
      </c>
      <c r="E205" t="s">
        <v>14</v>
      </c>
      <c r="F205">
        <v>9346</v>
      </c>
      <c r="G205" t="s">
        <v>141</v>
      </c>
      <c r="H205" t="s">
        <v>171</v>
      </c>
      <c r="I205" t="s">
        <v>172</v>
      </c>
      <c r="J205" s="1">
        <v>46204</v>
      </c>
      <c r="K205" t="s">
        <v>143</v>
      </c>
      <c r="L205">
        <v>2</v>
      </c>
      <c r="M205" t="s">
        <v>445</v>
      </c>
      <c r="N205" t="s">
        <v>442</v>
      </c>
      <c r="O205" t="s">
        <v>147</v>
      </c>
      <c r="P205" t="s">
        <v>152</v>
      </c>
      <c r="Q205">
        <v>0</v>
      </c>
      <c r="R205">
        <v>34</v>
      </c>
      <c r="S205">
        <v>1360</v>
      </c>
      <c r="T205">
        <v>520</v>
      </c>
      <c r="U205">
        <v>1</v>
      </c>
      <c r="V205">
        <v>0</v>
      </c>
      <c r="W205">
        <v>0</v>
      </c>
      <c r="X205">
        <v>0</v>
      </c>
      <c r="Y205">
        <v>0</v>
      </c>
      <c r="Z205">
        <v>0</v>
      </c>
      <c r="AA205">
        <v>840</v>
      </c>
      <c r="AB205">
        <v>0</v>
      </c>
      <c r="AC205">
        <v>840</v>
      </c>
      <c r="AD205">
        <v>0</v>
      </c>
      <c r="AE205">
        <v>0</v>
      </c>
      <c r="AF205">
        <v>21</v>
      </c>
      <c r="AG205">
        <v>0</v>
      </c>
      <c r="AH205">
        <v>13</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s="2">
        <v>46218</v>
      </c>
      <c r="BK205">
        <v>0</v>
      </c>
      <c r="BL205" s="3" t="str">
        <f>VLOOKUP(O205,DropDownList!$H$1:$I$7,2,FALSE)</f>
        <v>2024/25</v>
      </c>
      <c r="BM205" s="3" t="str">
        <f t="shared" si="3"/>
        <v>PCOA</v>
      </c>
    </row>
    <row r="206" spans="1:65" x14ac:dyDescent="0.2">
      <c r="A206">
        <v>2026</v>
      </c>
      <c r="B206">
        <v>7</v>
      </c>
      <c r="C206" t="s">
        <v>162</v>
      </c>
      <c r="D206" t="s">
        <v>174</v>
      </c>
      <c r="E206" t="s">
        <v>14</v>
      </c>
      <c r="F206">
        <v>9346</v>
      </c>
      <c r="G206" t="s">
        <v>141</v>
      </c>
      <c r="H206" t="s">
        <v>171</v>
      </c>
      <c r="I206" t="s">
        <v>172</v>
      </c>
      <c r="J206" s="1">
        <v>46204</v>
      </c>
      <c r="K206" t="s">
        <v>143</v>
      </c>
      <c r="L206">
        <v>2</v>
      </c>
      <c r="M206" t="s">
        <v>445</v>
      </c>
      <c r="N206" t="s">
        <v>442</v>
      </c>
      <c r="O206" t="s">
        <v>155</v>
      </c>
      <c r="P206" t="s">
        <v>150</v>
      </c>
      <c r="Q206">
        <v>5600.83</v>
      </c>
      <c r="R206">
        <v>285</v>
      </c>
      <c r="S206">
        <v>40177.94</v>
      </c>
      <c r="T206">
        <v>6267.98</v>
      </c>
      <c r="U206">
        <v>40</v>
      </c>
      <c r="V206">
        <v>21</v>
      </c>
      <c r="W206">
        <v>3756.02</v>
      </c>
      <c r="X206">
        <v>3851.04</v>
      </c>
      <c r="Y206">
        <v>244</v>
      </c>
      <c r="Z206">
        <v>33909.96</v>
      </c>
      <c r="AA206">
        <v>28309.13</v>
      </c>
      <c r="AB206">
        <v>6101.22</v>
      </c>
      <c r="AC206">
        <v>22207.91</v>
      </c>
      <c r="AD206">
        <v>17</v>
      </c>
      <c r="AE206">
        <v>4</v>
      </c>
      <c r="AF206">
        <v>196</v>
      </c>
      <c r="AG206">
        <v>17</v>
      </c>
      <c r="AH206">
        <v>41</v>
      </c>
      <c r="AI206">
        <v>23</v>
      </c>
      <c r="AJ206">
        <v>68</v>
      </c>
      <c r="AK206">
        <v>25</v>
      </c>
      <c r="AL206">
        <v>5</v>
      </c>
      <c r="AM206">
        <v>24</v>
      </c>
      <c r="AN206">
        <v>1</v>
      </c>
      <c r="AO206">
        <v>162</v>
      </c>
      <c r="AP206">
        <v>837</v>
      </c>
      <c r="AQ206">
        <v>176</v>
      </c>
      <c r="AR206">
        <v>0</v>
      </c>
      <c r="AS206">
        <v>108</v>
      </c>
      <c r="AT206">
        <v>63</v>
      </c>
      <c r="AU206">
        <v>3</v>
      </c>
      <c r="AV206">
        <v>1</v>
      </c>
      <c r="AW206">
        <v>1</v>
      </c>
      <c r="AX206">
        <v>0</v>
      </c>
      <c r="AY206">
        <v>99</v>
      </c>
      <c r="AZ206">
        <v>179</v>
      </c>
      <c r="BA206">
        <v>116</v>
      </c>
      <c r="BB206">
        <v>24</v>
      </c>
      <c r="BC206">
        <v>8</v>
      </c>
      <c r="BD206">
        <v>5</v>
      </c>
      <c r="BE206">
        <v>0</v>
      </c>
      <c r="BF206">
        <v>164</v>
      </c>
      <c r="BG206">
        <v>3925.59</v>
      </c>
      <c r="BH206">
        <v>8</v>
      </c>
      <c r="BI206">
        <v>40</v>
      </c>
      <c r="BJ206" s="2">
        <v>46218</v>
      </c>
      <c r="BK206">
        <v>0</v>
      </c>
      <c r="BL206" s="3" t="str">
        <f>VLOOKUP(O206,DropDownList!$H$1:$I$7,2,FALSE)</f>
        <v>2022/23</v>
      </c>
      <c r="BM206" s="3" t="str">
        <f t="shared" si="3"/>
        <v>FISCAL FINES</v>
      </c>
    </row>
    <row r="207" spans="1:65" x14ac:dyDescent="0.2">
      <c r="A207">
        <v>2026</v>
      </c>
      <c r="B207">
        <v>7</v>
      </c>
      <c r="C207" t="s">
        <v>162</v>
      </c>
      <c r="D207" t="s">
        <v>174</v>
      </c>
      <c r="E207" t="s">
        <v>14</v>
      </c>
      <c r="F207">
        <v>9346</v>
      </c>
      <c r="G207" t="s">
        <v>141</v>
      </c>
      <c r="H207" t="s">
        <v>171</v>
      </c>
      <c r="I207" t="s">
        <v>172</v>
      </c>
      <c r="J207" s="1">
        <v>46204</v>
      </c>
      <c r="K207" t="s">
        <v>143</v>
      </c>
      <c r="L207">
        <v>2</v>
      </c>
      <c r="M207" t="s">
        <v>445</v>
      </c>
      <c r="N207" t="s">
        <v>442</v>
      </c>
      <c r="O207" t="s">
        <v>149</v>
      </c>
      <c r="P207" t="s">
        <v>154</v>
      </c>
      <c r="Q207">
        <v>31212.04</v>
      </c>
      <c r="R207">
        <v>409</v>
      </c>
      <c r="S207">
        <v>102090</v>
      </c>
      <c r="T207">
        <v>1075</v>
      </c>
      <c r="U207">
        <v>131</v>
      </c>
      <c r="V207">
        <v>105</v>
      </c>
      <c r="W207">
        <v>20502.22</v>
      </c>
      <c r="X207">
        <v>25697.22</v>
      </c>
      <c r="Y207">
        <v>0</v>
      </c>
      <c r="Z207">
        <v>0</v>
      </c>
      <c r="AA207">
        <v>69802.960000000006</v>
      </c>
      <c r="AB207">
        <v>470</v>
      </c>
      <c r="AC207">
        <v>64237.96</v>
      </c>
      <c r="AD207">
        <v>64</v>
      </c>
      <c r="AE207">
        <v>41</v>
      </c>
      <c r="AF207">
        <v>275</v>
      </c>
      <c r="AG207">
        <v>58</v>
      </c>
      <c r="AH207">
        <v>3</v>
      </c>
      <c r="AI207">
        <v>73</v>
      </c>
      <c r="AJ207">
        <v>0</v>
      </c>
      <c r="AK207">
        <v>0</v>
      </c>
      <c r="AL207">
        <v>0</v>
      </c>
      <c r="AM207">
        <v>0</v>
      </c>
      <c r="AN207">
        <v>0</v>
      </c>
      <c r="AO207">
        <v>193</v>
      </c>
      <c r="AP207">
        <v>439</v>
      </c>
      <c r="AQ207">
        <v>195</v>
      </c>
      <c r="AR207">
        <v>1</v>
      </c>
      <c r="AS207">
        <v>84</v>
      </c>
      <c r="AT207">
        <v>1</v>
      </c>
      <c r="AU207">
        <v>8</v>
      </c>
      <c r="AV207">
        <v>1</v>
      </c>
      <c r="AW207">
        <v>5</v>
      </c>
      <c r="AX207">
        <v>0</v>
      </c>
      <c r="AY207">
        <v>19</v>
      </c>
      <c r="AZ207">
        <v>32</v>
      </c>
      <c r="BA207">
        <v>3</v>
      </c>
      <c r="BB207">
        <v>26</v>
      </c>
      <c r="BC207">
        <v>5</v>
      </c>
      <c r="BD207">
        <v>0</v>
      </c>
      <c r="BE207">
        <v>0</v>
      </c>
      <c r="BF207">
        <v>399</v>
      </c>
      <c r="BG207">
        <v>21655</v>
      </c>
      <c r="BH207">
        <v>0</v>
      </c>
      <c r="BI207">
        <v>124</v>
      </c>
      <c r="BJ207" s="2">
        <v>46218</v>
      </c>
      <c r="BK207">
        <v>0</v>
      </c>
      <c r="BL207" s="3" t="str">
        <f>VLOOKUP(O207,DropDownList!$H$1:$I$7,2,FALSE)</f>
        <v>2025/26</v>
      </c>
      <c r="BM207" s="3" t="str">
        <f t="shared" si="3"/>
        <v>JP COURT</v>
      </c>
    </row>
    <row r="208" spans="1:65" x14ac:dyDescent="0.2">
      <c r="A208">
        <v>2026</v>
      </c>
      <c r="B208">
        <v>7</v>
      </c>
      <c r="C208" t="s">
        <v>162</v>
      </c>
      <c r="D208" t="s">
        <v>174</v>
      </c>
      <c r="E208" t="s">
        <v>14</v>
      </c>
      <c r="F208">
        <v>9346</v>
      </c>
      <c r="G208" t="s">
        <v>141</v>
      </c>
      <c r="H208" t="s">
        <v>171</v>
      </c>
      <c r="I208" t="s">
        <v>172</v>
      </c>
      <c r="J208" s="1">
        <v>46204</v>
      </c>
      <c r="K208" t="s">
        <v>143</v>
      </c>
      <c r="L208">
        <v>2</v>
      </c>
      <c r="M208" t="s">
        <v>445</v>
      </c>
      <c r="N208" t="s">
        <v>442</v>
      </c>
      <c r="O208" t="s">
        <v>149</v>
      </c>
      <c r="P208" t="s">
        <v>153</v>
      </c>
      <c r="Q208">
        <v>135</v>
      </c>
      <c r="R208">
        <v>7</v>
      </c>
      <c r="S208">
        <v>735</v>
      </c>
      <c r="T208">
        <v>0</v>
      </c>
      <c r="U208">
        <v>3</v>
      </c>
      <c r="V208">
        <v>0</v>
      </c>
      <c r="W208">
        <v>0</v>
      </c>
      <c r="X208">
        <v>0</v>
      </c>
      <c r="Y208">
        <v>0</v>
      </c>
      <c r="Z208">
        <v>0</v>
      </c>
      <c r="AA208">
        <v>600</v>
      </c>
      <c r="AB208">
        <v>0</v>
      </c>
      <c r="AC208">
        <v>600</v>
      </c>
      <c r="AD208">
        <v>0</v>
      </c>
      <c r="AE208">
        <v>0</v>
      </c>
      <c r="AF208">
        <v>4</v>
      </c>
      <c r="AG208">
        <v>0</v>
      </c>
      <c r="AH208">
        <v>0</v>
      </c>
      <c r="AI208">
        <v>3</v>
      </c>
      <c r="AJ208">
        <v>0</v>
      </c>
      <c r="AK208">
        <v>0</v>
      </c>
      <c r="AL208">
        <v>0</v>
      </c>
      <c r="AM208">
        <v>0</v>
      </c>
      <c r="AN208">
        <v>0</v>
      </c>
      <c r="AO208">
        <v>4</v>
      </c>
      <c r="AP208">
        <v>4</v>
      </c>
      <c r="AQ208">
        <v>4</v>
      </c>
      <c r="AR208">
        <v>0</v>
      </c>
      <c r="AS208">
        <v>0</v>
      </c>
      <c r="AT208">
        <v>0</v>
      </c>
      <c r="AU208">
        <v>0</v>
      </c>
      <c r="AV208">
        <v>0</v>
      </c>
      <c r="AW208">
        <v>0</v>
      </c>
      <c r="AX208">
        <v>0</v>
      </c>
      <c r="AY208">
        <v>0</v>
      </c>
      <c r="AZ208">
        <v>0</v>
      </c>
      <c r="BA208">
        <v>0</v>
      </c>
      <c r="BB208">
        <v>0</v>
      </c>
      <c r="BC208">
        <v>0</v>
      </c>
      <c r="BD208">
        <v>0</v>
      </c>
      <c r="BE208">
        <v>0</v>
      </c>
      <c r="BF208">
        <v>4</v>
      </c>
      <c r="BG208">
        <v>135</v>
      </c>
      <c r="BH208">
        <v>0</v>
      </c>
      <c r="BI208">
        <v>0</v>
      </c>
      <c r="BJ208" s="2">
        <v>46218</v>
      </c>
      <c r="BK208">
        <v>0</v>
      </c>
      <c r="BL208" s="3" t="str">
        <f>VLOOKUP(O208,DropDownList!$H$1:$I$7,2,FALSE)</f>
        <v>2025/26</v>
      </c>
      <c r="BM208" s="3" t="str">
        <f t="shared" si="3"/>
        <v>PREG</v>
      </c>
    </row>
    <row r="209" spans="1:65" x14ac:dyDescent="0.2">
      <c r="A209">
        <v>2026</v>
      </c>
      <c r="B209">
        <v>7</v>
      </c>
      <c r="C209" t="s">
        <v>162</v>
      </c>
      <c r="D209" t="s">
        <v>174</v>
      </c>
      <c r="E209" t="s">
        <v>14</v>
      </c>
      <c r="F209">
        <v>9346</v>
      </c>
      <c r="G209" t="s">
        <v>141</v>
      </c>
      <c r="H209" t="s">
        <v>171</v>
      </c>
      <c r="I209" t="s">
        <v>172</v>
      </c>
      <c r="J209" s="1">
        <v>46204</v>
      </c>
      <c r="K209" t="s">
        <v>143</v>
      </c>
      <c r="L209">
        <v>2</v>
      </c>
      <c r="M209" t="s">
        <v>445</v>
      </c>
      <c r="N209" t="s">
        <v>442</v>
      </c>
      <c r="O209" t="s">
        <v>156</v>
      </c>
      <c r="P209" t="s">
        <v>153</v>
      </c>
      <c r="Q209">
        <v>0</v>
      </c>
      <c r="R209">
        <v>1</v>
      </c>
      <c r="S209">
        <v>45</v>
      </c>
      <c r="T209">
        <v>0</v>
      </c>
      <c r="U209">
        <v>0</v>
      </c>
      <c r="V209">
        <v>0</v>
      </c>
      <c r="W209">
        <v>0</v>
      </c>
      <c r="X209">
        <v>0</v>
      </c>
      <c r="Y209">
        <v>0</v>
      </c>
      <c r="Z209">
        <v>0</v>
      </c>
      <c r="AA209">
        <v>45</v>
      </c>
      <c r="AB209">
        <v>0</v>
      </c>
      <c r="AC209">
        <v>45</v>
      </c>
      <c r="AD209">
        <v>0</v>
      </c>
      <c r="AE209">
        <v>0</v>
      </c>
      <c r="AF209">
        <v>1</v>
      </c>
      <c r="AG209">
        <v>0</v>
      </c>
      <c r="AH209">
        <v>0</v>
      </c>
      <c r="AI209">
        <v>0</v>
      </c>
      <c r="AJ209">
        <v>0</v>
      </c>
      <c r="AK209">
        <v>0</v>
      </c>
      <c r="AL209">
        <v>0</v>
      </c>
      <c r="AM209">
        <v>0</v>
      </c>
      <c r="AN209">
        <v>0</v>
      </c>
      <c r="AO209">
        <v>1</v>
      </c>
      <c r="AP209">
        <v>1</v>
      </c>
      <c r="AQ209">
        <v>1</v>
      </c>
      <c r="AR209">
        <v>0</v>
      </c>
      <c r="AS209">
        <v>0</v>
      </c>
      <c r="AT209">
        <v>0</v>
      </c>
      <c r="AU209">
        <v>0</v>
      </c>
      <c r="AV209">
        <v>0</v>
      </c>
      <c r="AW209">
        <v>0</v>
      </c>
      <c r="AX209">
        <v>0</v>
      </c>
      <c r="AY209">
        <v>0</v>
      </c>
      <c r="AZ209">
        <v>0</v>
      </c>
      <c r="BA209">
        <v>0</v>
      </c>
      <c r="BB209">
        <v>0</v>
      </c>
      <c r="BC209">
        <v>0</v>
      </c>
      <c r="BD209">
        <v>0</v>
      </c>
      <c r="BE209">
        <v>0</v>
      </c>
      <c r="BF209">
        <v>1</v>
      </c>
      <c r="BG209">
        <v>0</v>
      </c>
      <c r="BH209">
        <v>0</v>
      </c>
      <c r="BI209">
        <v>0</v>
      </c>
      <c r="BJ209" s="2">
        <v>46218</v>
      </c>
      <c r="BK209">
        <v>0</v>
      </c>
      <c r="BL209" s="3" t="str">
        <f>VLOOKUP(O209,DropDownList!$H$1:$I$7,2,FALSE)</f>
        <v>2023/24</v>
      </c>
      <c r="BM209" s="3" t="str">
        <f t="shared" si="3"/>
        <v>PREG</v>
      </c>
    </row>
    <row r="210" spans="1:65" x14ac:dyDescent="0.2">
      <c r="A210">
        <v>2026</v>
      </c>
      <c r="B210">
        <v>7</v>
      </c>
      <c r="C210" t="s">
        <v>162</v>
      </c>
      <c r="D210" t="s">
        <v>175</v>
      </c>
      <c r="E210" t="s">
        <v>14</v>
      </c>
      <c r="F210">
        <v>9781</v>
      </c>
      <c r="G210" t="s">
        <v>158</v>
      </c>
      <c r="H210" t="s">
        <v>171</v>
      </c>
      <c r="I210" t="s">
        <v>172</v>
      </c>
      <c r="J210" s="1">
        <v>46204</v>
      </c>
      <c r="K210" t="s">
        <v>143</v>
      </c>
      <c r="L210">
        <v>2</v>
      </c>
      <c r="M210" t="s">
        <v>445</v>
      </c>
      <c r="N210" t="s">
        <v>442</v>
      </c>
      <c r="O210" t="s">
        <v>147</v>
      </c>
      <c r="P210" t="s">
        <v>161</v>
      </c>
      <c r="Q210">
        <v>2876.55</v>
      </c>
      <c r="R210">
        <v>720</v>
      </c>
      <c r="S210">
        <v>61615</v>
      </c>
      <c r="T210">
        <v>900</v>
      </c>
      <c r="U210">
        <v>271</v>
      </c>
      <c r="V210">
        <v>81</v>
      </c>
      <c r="W210">
        <v>2110.96</v>
      </c>
      <c r="X210">
        <v>2110.96</v>
      </c>
      <c r="Y210">
        <v>0</v>
      </c>
      <c r="Z210">
        <v>0</v>
      </c>
      <c r="AA210">
        <v>57838.45</v>
      </c>
      <c r="AB210">
        <v>0</v>
      </c>
      <c r="AC210">
        <v>0</v>
      </c>
      <c r="AD210">
        <v>72</v>
      </c>
      <c r="AE210">
        <v>9</v>
      </c>
      <c r="AF210">
        <v>576</v>
      </c>
      <c r="AG210">
        <v>12</v>
      </c>
      <c r="AH210">
        <v>28</v>
      </c>
      <c r="AI210">
        <v>104</v>
      </c>
      <c r="AJ210">
        <v>0</v>
      </c>
      <c r="AK210">
        <v>0</v>
      </c>
      <c r="AL210">
        <v>0</v>
      </c>
      <c r="AM210">
        <v>0</v>
      </c>
      <c r="AN210">
        <v>0</v>
      </c>
      <c r="AO210">
        <v>480</v>
      </c>
      <c r="AP210">
        <v>1695</v>
      </c>
      <c r="AQ210">
        <v>470</v>
      </c>
      <c r="AR210">
        <v>0</v>
      </c>
      <c r="AS210">
        <v>215</v>
      </c>
      <c r="AT210">
        <v>9</v>
      </c>
      <c r="AU210">
        <v>54</v>
      </c>
      <c r="AV210">
        <v>22</v>
      </c>
      <c r="AW210">
        <v>63</v>
      </c>
      <c r="AX210">
        <v>0</v>
      </c>
      <c r="AY210">
        <v>182</v>
      </c>
      <c r="AZ210">
        <v>232</v>
      </c>
      <c r="BA210">
        <v>105</v>
      </c>
      <c r="BB210">
        <v>84</v>
      </c>
      <c r="BC210">
        <v>35</v>
      </c>
      <c r="BD210">
        <v>9</v>
      </c>
      <c r="BE210">
        <v>2</v>
      </c>
      <c r="BF210">
        <v>648</v>
      </c>
      <c r="BG210">
        <v>2745</v>
      </c>
      <c r="BH210">
        <v>0</v>
      </c>
      <c r="BI210">
        <v>215</v>
      </c>
      <c r="BJ210" s="2">
        <v>46218</v>
      </c>
      <c r="BK210">
        <v>1</v>
      </c>
      <c r="BL210" s="3" t="str">
        <f>VLOOKUP(O210,DropDownList!$H$1:$I$7,2,FALSE)</f>
        <v>2024/25</v>
      </c>
      <c r="BM210" s="3" t="str">
        <f t="shared" si="3"/>
        <v>VSUR</v>
      </c>
    </row>
    <row r="211" spans="1:65" x14ac:dyDescent="0.2">
      <c r="A211">
        <v>2026</v>
      </c>
      <c r="B211">
        <v>7</v>
      </c>
      <c r="C211" t="s">
        <v>162</v>
      </c>
      <c r="D211" t="s">
        <v>175</v>
      </c>
      <c r="E211" t="s">
        <v>14</v>
      </c>
      <c r="F211">
        <v>9781</v>
      </c>
      <c r="G211" t="s">
        <v>158</v>
      </c>
      <c r="H211" t="s">
        <v>171</v>
      </c>
      <c r="I211" t="s">
        <v>172</v>
      </c>
      <c r="J211" s="1">
        <v>46204</v>
      </c>
      <c r="K211" t="s">
        <v>143</v>
      </c>
      <c r="L211">
        <v>2</v>
      </c>
      <c r="M211" t="s">
        <v>445</v>
      </c>
      <c r="N211" t="s">
        <v>442</v>
      </c>
      <c r="O211" t="s">
        <v>147</v>
      </c>
      <c r="P211" t="s">
        <v>159</v>
      </c>
      <c r="Q211">
        <v>5460</v>
      </c>
      <c r="R211">
        <v>14</v>
      </c>
      <c r="S211">
        <v>46477.01</v>
      </c>
      <c r="T211">
        <v>43.86</v>
      </c>
      <c r="U211">
        <v>1</v>
      </c>
      <c r="V211">
        <v>1</v>
      </c>
      <c r="W211">
        <v>5460</v>
      </c>
      <c r="X211">
        <v>5460</v>
      </c>
      <c r="Y211">
        <v>0</v>
      </c>
      <c r="Z211">
        <v>0</v>
      </c>
      <c r="AA211">
        <v>40973.15</v>
      </c>
      <c r="AB211">
        <v>0</v>
      </c>
      <c r="AC211">
        <v>0</v>
      </c>
      <c r="AD211">
        <v>1</v>
      </c>
      <c r="AE211">
        <v>0</v>
      </c>
      <c r="AF211">
        <v>10</v>
      </c>
      <c r="AG211">
        <v>0</v>
      </c>
      <c r="AH211">
        <v>0</v>
      </c>
      <c r="AI211">
        <v>1</v>
      </c>
      <c r="AJ211">
        <v>0</v>
      </c>
      <c r="AK211">
        <v>0</v>
      </c>
      <c r="AL211">
        <v>0</v>
      </c>
      <c r="AM211">
        <v>0</v>
      </c>
      <c r="AN211">
        <v>0</v>
      </c>
      <c r="AO211">
        <v>1</v>
      </c>
      <c r="AP211">
        <v>1</v>
      </c>
      <c r="AQ211">
        <v>0</v>
      </c>
      <c r="AR211">
        <v>0</v>
      </c>
      <c r="AS211">
        <v>0</v>
      </c>
      <c r="AT211">
        <v>0</v>
      </c>
      <c r="AU211">
        <v>0</v>
      </c>
      <c r="AV211">
        <v>0</v>
      </c>
      <c r="AW211">
        <v>0</v>
      </c>
      <c r="AX211">
        <v>0</v>
      </c>
      <c r="AY211">
        <v>0</v>
      </c>
      <c r="AZ211">
        <v>0</v>
      </c>
      <c r="BA211">
        <v>0</v>
      </c>
      <c r="BB211">
        <v>0</v>
      </c>
      <c r="BC211">
        <v>0</v>
      </c>
      <c r="BD211">
        <v>0</v>
      </c>
      <c r="BE211">
        <v>0</v>
      </c>
      <c r="BF211">
        <v>0</v>
      </c>
      <c r="BG211">
        <v>5460</v>
      </c>
      <c r="BH211">
        <v>3</v>
      </c>
      <c r="BI211">
        <v>0</v>
      </c>
      <c r="BJ211" s="2">
        <v>46218</v>
      </c>
      <c r="BK211">
        <v>0</v>
      </c>
      <c r="BL211" s="3" t="str">
        <f>VLOOKUP(O211,DropDownList!$H$1:$I$7,2,FALSE)</f>
        <v>2024/25</v>
      </c>
      <c r="BM211" s="3" t="str">
        <f t="shared" si="3"/>
        <v>CONF</v>
      </c>
    </row>
    <row r="212" spans="1:65" x14ac:dyDescent="0.2">
      <c r="A212">
        <v>2026</v>
      </c>
      <c r="B212">
        <v>7</v>
      </c>
      <c r="C212" t="s">
        <v>162</v>
      </c>
      <c r="D212" t="s">
        <v>175</v>
      </c>
      <c r="E212" t="s">
        <v>14</v>
      </c>
      <c r="F212">
        <v>9781</v>
      </c>
      <c r="G212" t="s">
        <v>158</v>
      </c>
      <c r="H212" t="s">
        <v>171</v>
      </c>
      <c r="I212" t="s">
        <v>172</v>
      </c>
      <c r="J212" s="1">
        <v>46204</v>
      </c>
      <c r="K212" t="s">
        <v>143</v>
      </c>
      <c r="L212">
        <v>2</v>
      </c>
      <c r="M212" t="s">
        <v>445</v>
      </c>
      <c r="N212" t="s">
        <v>442</v>
      </c>
      <c r="O212" t="s">
        <v>149</v>
      </c>
      <c r="P212" t="s">
        <v>161</v>
      </c>
      <c r="Q212">
        <v>4130.6400000000003</v>
      </c>
      <c r="R212">
        <v>610</v>
      </c>
      <c r="S212">
        <v>36312.5</v>
      </c>
      <c r="T212">
        <v>345</v>
      </c>
      <c r="U212">
        <v>334</v>
      </c>
      <c r="V212">
        <v>134</v>
      </c>
      <c r="W212">
        <v>3280</v>
      </c>
      <c r="X212">
        <v>3280</v>
      </c>
      <c r="Y212">
        <v>0</v>
      </c>
      <c r="Z212">
        <v>0</v>
      </c>
      <c r="AA212">
        <v>31836.86</v>
      </c>
      <c r="AB212">
        <v>0</v>
      </c>
      <c r="AC212">
        <v>0</v>
      </c>
      <c r="AD212">
        <v>129</v>
      </c>
      <c r="AE212">
        <v>5</v>
      </c>
      <c r="AF212">
        <v>426</v>
      </c>
      <c r="AG212">
        <v>10</v>
      </c>
      <c r="AH212">
        <v>13</v>
      </c>
      <c r="AI212">
        <v>161</v>
      </c>
      <c r="AJ212">
        <v>0</v>
      </c>
      <c r="AK212">
        <v>0</v>
      </c>
      <c r="AL212">
        <v>0</v>
      </c>
      <c r="AM212">
        <v>0</v>
      </c>
      <c r="AN212">
        <v>0</v>
      </c>
      <c r="AO212">
        <v>398</v>
      </c>
      <c r="AP212">
        <v>902</v>
      </c>
      <c r="AQ212">
        <v>385</v>
      </c>
      <c r="AR212">
        <v>1</v>
      </c>
      <c r="AS212">
        <v>132</v>
      </c>
      <c r="AT212">
        <v>0</v>
      </c>
      <c r="AU212">
        <v>8</v>
      </c>
      <c r="AV212">
        <v>5</v>
      </c>
      <c r="AW212">
        <v>32</v>
      </c>
      <c r="AX212">
        <v>0</v>
      </c>
      <c r="AY212">
        <v>63</v>
      </c>
      <c r="AZ212">
        <v>100</v>
      </c>
      <c r="BA212">
        <v>5</v>
      </c>
      <c r="BB212">
        <v>34</v>
      </c>
      <c r="BC212">
        <v>7</v>
      </c>
      <c r="BD212">
        <v>4</v>
      </c>
      <c r="BE212">
        <v>0</v>
      </c>
      <c r="BF212">
        <v>570</v>
      </c>
      <c r="BG212">
        <v>3950</v>
      </c>
      <c r="BH212">
        <v>0</v>
      </c>
      <c r="BI212">
        <v>302</v>
      </c>
      <c r="BJ212" s="2">
        <v>46218</v>
      </c>
      <c r="BK212">
        <v>0</v>
      </c>
      <c r="BL212" s="3" t="str">
        <f>VLOOKUP(O212,DropDownList!$H$1:$I$7,2,FALSE)</f>
        <v>2025/26</v>
      </c>
      <c r="BM212" s="3" t="str">
        <f t="shared" si="3"/>
        <v>VSUR</v>
      </c>
    </row>
    <row r="213" spans="1:65" x14ac:dyDescent="0.2">
      <c r="A213">
        <v>2026</v>
      </c>
      <c r="B213">
        <v>7</v>
      </c>
      <c r="C213" t="s">
        <v>162</v>
      </c>
      <c r="D213" t="s">
        <v>175</v>
      </c>
      <c r="E213" t="s">
        <v>14</v>
      </c>
      <c r="F213">
        <v>9781</v>
      </c>
      <c r="G213" t="s">
        <v>158</v>
      </c>
      <c r="H213" t="s">
        <v>171</v>
      </c>
      <c r="I213" t="s">
        <v>172</v>
      </c>
      <c r="J213" s="1">
        <v>46204</v>
      </c>
      <c r="K213" t="s">
        <v>143</v>
      </c>
      <c r="L213">
        <v>2</v>
      </c>
      <c r="M213" t="s">
        <v>445</v>
      </c>
      <c r="N213" t="s">
        <v>442</v>
      </c>
      <c r="O213" t="s">
        <v>149</v>
      </c>
      <c r="P213" t="s">
        <v>159</v>
      </c>
      <c r="Q213">
        <v>24475.22</v>
      </c>
      <c r="R213">
        <v>17</v>
      </c>
      <c r="S213">
        <v>211571.95</v>
      </c>
      <c r="T213">
        <v>148.28</v>
      </c>
      <c r="U213">
        <v>2</v>
      </c>
      <c r="V213">
        <v>1</v>
      </c>
      <c r="W213">
        <v>2910</v>
      </c>
      <c r="X213">
        <v>2910</v>
      </c>
      <c r="Y213">
        <v>0</v>
      </c>
      <c r="Z213">
        <v>0</v>
      </c>
      <c r="AA213">
        <v>186948.45</v>
      </c>
      <c r="AB213">
        <v>0</v>
      </c>
      <c r="AC213">
        <v>0</v>
      </c>
      <c r="AD213">
        <v>1</v>
      </c>
      <c r="AE213">
        <v>0</v>
      </c>
      <c r="AF213">
        <v>13</v>
      </c>
      <c r="AG213">
        <v>0</v>
      </c>
      <c r="AH213">
        <v>0</v>
      </c>
      <c r="AI213">
        <v>2</v>
      </c>
      <c r="AJ213">
        <v>0</v>
      </c>
      <c r="AK213">
        <v>0</v>
      </c>
      <c r="AL213">
        <v>0</v>
      </c>
      <c r="AM213">
        <v>0</v>
      </c>
      <c r="AN213">
        <v>0</v>
      </c>
      <c r="AO213">
        <v>1</v>
      </c>
      <c r="AP213">
        <v>2</v>
      </c>
      <c r="AQ213">
        <v>0</v>
      </c>
      <c r="AR213">
        <v>0</v>
      </c>
      <c r="AS213">
        <v>0</v>
      </c>
      <c r="AT213">
        <v>0</v>
      </c>
      <c r="AU213">
        <v>1</v>
      </c>
      <c r="AV213">
        <v>1</v>
      </c>
      <c r="AW213">
        <v>0</v>
      </c>
      <c r="AX213">
        <v>0</v>
      </c>
      <c r="AY213">
        <v>0</v>
      </c>
      <c r="AZ213">
        <v>0</v>
      </c>
      <c r="BA213">
        <v>0</v>
      </c>
      <c r="BB213">
        <v>0</v>
      </c>
      <c r="BC213">
        <v>0</v>
      </c>
      <c r="BD213">
        <v>0</v>
      </c>
      <c r="BE213">
        <v>0</v>
      </c>
      <c r="BF213">
        <v>0</v>
      </c>
      <c r="BG213">
        <v>24475.22</v>
      </c>
      <c r="BH213">
        <v>2</v>
      </c>
      <c r="BI213">
        <v>0</v>
      </c>
      <c r="BJ213" s="2">
        <v>46218</v>
      </c>
      <c r="BK213">
        <v>0</v>
      </c>
      <c r="BL213" s="3" t="str">
        <f>VLOOKUP(O213,DropDownList!$H$1:$I$7,2,FALSE)</f>
        <v>2025/26</v>
      </c>
      <c r="BM213" s="3" t="str">
        <f t="shared" si="3"/>
        <v>CONF</v>
      </c>
    </row>
    <row r="214" spans="1:65" x14ac:dyDescent="0.2">
      <c r="A214">
        <v>2026</v>
      </c>
      <c r="B214">
        <v>7</v>
      </c>
      <c r="C214" t="s">
        <v>162</v>
      </c>
      <c r="D214" t="s">
        <v>175</v>
      </c>
      <c r="E214" t="s">
        <v>14</v>
      </c>
      <c r="F214">
        <v>9781</v>
      </c>
      <c r="G214" t="s">
        <v>158</v>
      </c>
      <c r="H214" t="s">
        <v>171</v>
      </c>
      <c r="I214" t="s">
        <v>172</v>
      </c>
      <c r="J214" s="1">
        <v>46204</v>
      </c>
      <c r="K214" t="s">
        <v>143</v>
      </c>
      <c r="L214">
        <v>2</v>
      </c>
      <c r="M214" t="s">
        <v>445</v>
      </c>
      <c r="N214" t="s">
        <v>442</v>
      </c>
      <c r="O214" t="s">
        <v>155</v>
      </c>
      <c r="P214" t="s">
        <v>159</v>
      </c>
      <c r="Q214">
        <v>0</v>
      </c>
      <c r="R214">
        <v>8</v>
      </c>
      <c r="S214">
        <v>32691.63</v>
      </c>
      <c r="T214">
        <v>228.42</v>
      </c>
      <c r="U214">
        <v>0</v>
      </c>
      <c r="V214">
        <v>0</v>
      </c>
      <c r="W214">
        <v>0</v>
      </c>
      <c r="X214">
        <v>0</v>
      </c>
      <c r="Y214">
        <v>0</v>
      </c>
      <c r="Z214">
        <v>0</v>
      </c>
      <c r="AA214">
        <v>32463.21</v>
      </c>
      <c r="AB214">
        <v>0</v>
      </c>
      <c r="AC214">
        <v>0</v>
      </c>
      <c r="AD214">
        <v>0</v>
      </c>
      <c r="AE214">
        <v>0</v>
      </c>
      <c r="AF214">
        <v>6</v>
      </c>
      <c r="AG214">
        <v>0</v>
      </c>
      <c r="AH214">
        <v>0</v>
      </c>
      <c r="AI214">
        <v>0</v>
      </c>
      <c r="AJ214">
        <v>0</v>
      </c>
      <c r="AK214">
        <v>0</v>
      </c>
      <c r="AL214">
        <v>0</v>
      </c>
      <c r="AM214">
        <v>0</v>
      </c>
      <c r="AN214">
        <v>0</v>
      </c>
      <c r="AO214">
        <v>1</v>
      </c>
      <c r="AP214">
        <v>2</v>
      </c>
      <c r="AQ214">
        <v>0</v>
      </c>
      <c r="AR214">
        <v>0</v>
      </c>
      <c r="AS214">
        <v>0</v>
      </c>
      <c r="AT214">
        <v>0</v>
      </c>
      <c r="AU214">
        <v>0</v>
      </c>
      <c r="AV214">
        <v>0</v>
      </c>
      <c r="AW214">
        <v>1</v>
      </c>
      <c r="AX214">
        <v>0</v>
      </c>
      <c r="AY214">
        <v>0</v>
      </c>
      <c r="AZ214">
        <v>0</v>
      </c>
      <c r="BA214">
        <v>0</v>
      </c>
      <c r="BB214">
        <v>0</v>
      </c>
      <c r="BC214">
        <v>0</v>
      </c>
      <c r="BD214">
        <v>0</v>
      </c>
      <c r="BE214">
        <v>0</v>
      </c>
      <c r="BF214">
        <v>0</v>
      </c>
      <c r="BG214">
        <v>0</v>
      </c>
      <c r="BH214">
        <v>2</v>
      </c>
      <c r="BI214">
        <v>0</v>
      </c>
      <c r="BJ214" s="2">
        <v>46218</v>
      </c>
      <c r="BK214">
        <v>0</v>
      </c>
      <c r="BL214" s="3" t="str">
        <f>VLOOKUP(O214,DropDownList!$H$1:$I$7,2,FALSE)</f>
        <v>2022/23</v>
      </c>
      <c r="BM214" s="3" t="str">
        <f t="shared" si="3"/>
        <v>CONF</v>
      </c>
    </row>
    <row r="215" spans="1:65" x14ac:dyDescent="0.2">
      <c r="A215">
        <v>2026</v>
      </c>
      <c r="B215">
        <v>7</v>
      </c>
      <c r="C215" t="s">
        <v>162</v>
      </c>
      <c r="D215" t="s">
        <v>175</v>
      </c>
      <c r="E215" t="s">
        <v>14</v>
      </c>
      <c r="F215">
        <v>9781</v>
      </c>
      <c r="G215" t="s">
        <v>158</v>
      </c>
      <c r="H215" t="s">
        <v>171</v>
      </c>
      <c r="I215" t="s">
        <v>172</v>
      </c>
      <c r="J215" s="1">
        <v>46204</v>
      </c>
      <c r="K215" t="s">
        <v>143</v>
      </c>
      <c r="L215">
        <v>2</v>
      </c>
      <c r="M215" t="s">
        <v>445</v>
      </c>
      <c r="N215" t="s">
        <v>442</v>
      </c>
      <c r="O215" t="s">
        <v>149</v>
      </c>
      <c r="P215" t="s">
        <v>160</v>
      </c>
      <c r="Q215">
        <v>160452.63</v>
      </c>
      <c r="R215">
        <v>636</v>
      </c>
      <c r="S215">
        <v>404705</v>
      </c>
      <c r="T215">
        <v>11420</v>
      </c>
      <c r="U215">
        <v>351</v>
      </c>
      <c r="V215">
        <v>249</v>
      </c>
      <c r="W215">
        <v>79467.97</v>
      </c>
      <c r="X215">
        <v>120122.97</v>
      </c>
      <c r="Y215">
        <v>0</v>
      </c>
      <c r="Z215">
        <v>0</v>
      </c>
      <c r="AA215">
        <v>232832.37</v>
      </c>
      <c r="AB215">
        <v>6765.95</v>
      </c>
      <c r="AC215">
        <v>211102.06</v>
      </c>
      <c r="AD215">
        <v>138</v>
      </c>
      <c r="AE215">
        <v>111</v>
      </c>
      <c r="AF215">
        <v>265</v>
      </c>
      <c r="AG215">
        <v>182</v>
      </c>
      <c r="AH215">
        <v>18</v>
      </c>
      <c r="AI215">
        <v>169</v>
      </c>
      <c r="AJ215">
        <v>0</v>
      </c>
      <c r="AK215">
        <v>0</v>
      </c>
      <c r="AL215">
        <v>0</v>
      </c>
      <c r="AM215">
        <v>0</v>
      </c>
      <c r="AN215">
        <v>0</v>
      </c>
      <c r="AO215">
        <v>421</v>
      </c>
      <c r="AP215">
        <v>930</v>
      </c>
      <c r="AQ215">
        <v>386</v>
      </c>
      <c r="AR215">
        <v>1</v>
      </c>
      <c r="AS215">
        <v>140</v>
      </c>
      <c r="AT215">
        <v>0</v>
      </c>
      <c r="AU215">
        <v>8</v>
      </c>
      <c r="AV215">
        <v>5</v>
      </c>
      <c r="AW215">
        <v>48</v>
      </c>
      <c r="AX215">
        <v>0</v>
      </c>
      <c r="AY215">
        <v>62</v>
      </c>
      <c r="AZ215">
        <v>100</v>
      </c>
      <c r="BA215">
        <v>5</v>
      </c>
      <c r="BB215">
        <v>35</v>
      </c>
      <c r="BC215">
        <v>7</v>
      </c>
      <c r="BD215">
        <v>5</v>
      </c>
      <c r="BE215">
        <v>0</v>
      </c>
      <c r="BF215">
        <v>582</v>
      </c>
      <c r="BG215">
        <v>88735</v>
      </c>
      <c r="BH215">
        <v>2</v>
      </c>
      <c r="BI215">
        <v>308</v>
      </c>
      <c r="BJ215" s="2">
        <v>46218</v>
      </c>
      <c r="BK215">
        <v>0</v>
      </c>
      <c r="BL215" s="3" t="str">
        <f>VLOOKUP(O215,DropDownList!$H$1:$I$7,2,FALSE)</f>
        <v>2025/26</v>
      </c>
      <c r="BM215" s="3" t="str">
        <f t="shared" si="3"/>
        <v>SC COURT</v>
      </c>
    </row>
    <row r="216" spans="1:65" x14ac:dyDescent="0.2">
      <c r="A216">
        <v>2026</v>
      </c>
      <c r="B216">
        <v>7</v>
      </c>
      <c r="C216" t="s">
        <v>162</v>
      </c>
      <c r="D216" t="s">
        <v>175</v>
      </c>
      <c r="E216" t="s">
        <v>14</v>
      </c>
      <c r="F216">
        <v>9781</v>
      </c>
      <c r="G216" t="s">
        <v>158</v>
      </c>
      <c r="H216" t="s">
        <v>171</v>
      </c>
      <c r="I216" t="s">
        <v>172</v>
      </c>
      <c r="J216" s="1">
        <v>46204</v>
      </c>
      <c r="K216" t="s">
        <v>143</v>
      </c>
      <c r="L216">
        <v>2</v>
      </c>
      <c r="M216" t="s">
        <v>445</v>
      </c>
      <c r="N216" t="s">
        <v>442</v>
      </c>
      <c r="O216" t="s">
        <v>156</v>
      </c>
      <c r="P216" t="s">
        <v>161</v>
      </c>
      <c r="Q216">
        <v>1473.12</v>
      </c>
      <c r="R216">
        <v>515</v>
      </c>
      <c r="S216">
        <v>15080</v>
      </c>
      <c r="T216">
        <v>515</v>
      </c>
      <c r="U216">
        <v>112</v>
      </c>
      <c r="V216">
        <v>40</v>
      </c>
      <c r="W216">
        <v>970</v>
      </c>
      <c r="X216">
        <v>970</v>
      </c>
      <c r="Y216">
        <v>0</v>
      </c>
      <c r="Z216">
        <v>0</v>
      </c>
      <c r="AA216">
        <v>13091.88</v>
      </c>
      <c r="AB216">
        <v>0</v>
      </c>
      <c r="AC216">
        <v>0</v>
      </c>
      <c r="AD216">
        <v>38</v>
      </c>
      <c r="AE216">
        <v>2</v>
      </c>
      <c r="AF216">
        <v>419</v>
      </c>
      <c r="AG216">
        <v>4</v>
      </c>
      <c r="AH216">
        <v>24</v>
      </c>
      <c r="AI216">
        <v>68</v>
      </c>
      <c r="AJ216">
        <v>0</v>
      </c>
      <c r="AK216">
        <v>0</v>
      </c>
      <c r="AL216">
        <v>0</v>
      </c>
      <c r="AM216">
        <v>0</v>
      </c>
      <c r="AN216">
        <v>0</v>
      </c>
      <c r="AO216">
        <v>336</v>
      </c>
      <c r="AP216">
        <v>1434</v>
      </c>
      <c r="AQ216">
        <v>332</v>
      </c>
      <c r="AR216">
        <v>2</v>
      </c>
      <c r="AS216">
        <v>144</v>
      </c>
      <c r="AT216">
        <v>53</v>
      </c>
      <c r="AU216">
        <v>51</v>
      </c>
      <c r="AV216">
        <v>25</v>
      </c>
      <c r="AW216">
        <v>42</v>
      </c>
      <c r="AX216">
        <v>0</v>
      </c>
      <c r="AY216">
        <v>176</v>
      </c>
      <c r="AZ216">
        <v>265</v>
      </c>
      <c r="BA216">
        <v>163</v>
      </c>
      <c r="BB216">
        <v>46</v>
      </c>
      <c r="BC216">
        <v>24</v>
      </c>
      <c r="BD216">
        <v>4</v>
      </c>
      <c r="BE216">
        <v>2</v>
      </c>
      <c r="BF216">
        <v>468</v>
      </c>
      <c r="BG216">
        <v>1430</v>
      </c>
      <c r="BH216">
        <v>0</v>
      </c>
      <c r="BI216">
        <v>77</v>
      </c>
      <c r="BJ216" s="2">
        <v>46218</v>
      </c>
      <c r="BK216">
        <v>2</v>
      </c>
      <c r="BL216" s="3" t="str">
        <f>VLOOKUP(O216,DropDownList!$H$1:$I$7,2,FALSE)</f>
        <v>2023/24</v>
      </c>
      <c r="BM216" s="3" t="str">
        <f t="shared" si="3"/>
        <v>VSUR</v>
      </c>
    </row>
    <row r="217" spans="1:65" x14ac:dyDescent="0.2">
      <c r="A217">
        <v>2026</v>
      </c>
      <c r="B217">
        <v>7</v>
      </c>
      <c r="C217" t="s">
        <v>162</v>
      </c>
      <c r="D217" t="s">
        <v>175</v>
      </c>
      <c r="E217" t="s">
        <v>14</v>
      </c>
      <c r="F217">
        <v>9781</v>
      </c>
      <c r="G217" t="s">
        <v>158</v>
      </c>
      <c r="H217" t="s">
        <v>171</v>
      </c>
      <c r="I217" t="s">
        <v>172</v>
      </c>
      <c r="J217" s="1">
        <v>46204</v>
      </c>
      <c r="K217" t="s">
        <v>143</v>
      </c>
      <c r="L217">
        <v>2</v>
      </c>
      <c r="M217" t="s">
        <v>445</v>
      </c>
      <c r="N217" t="s">
        <v>442</v>
      </c>
      <c r="O217" t="s">
        <v>147</v>
      </c>
      <c r="P217" t="s">
        <v>160</v>
      </c>
      <c r="Q217">
        <v>128463.72</v>
      </c>
      <c r="R217">
        <v>770</v>
      </c>
      <c r="S217">
        <v>533832.06000000006</v>
      </c>
      <c r="T217">
        <v>30346.53</v>
      </c>
      <c r="U217">
        <v>281</v>
      </c>
      <c r="V217">
        <v>166</v>
      </c>
      <c r="W217">
        <v>81637.039999999994</v>
      </c>
      <c r="X217">
        <v>89122.04</v>
      </c>
      <c r="Y217">
        <v>0</v>
      </c>
      <c r="Z217">
        <v>0</v>
      </c>
      <c r="AA217">
        <v>375021.81</v>
      </c>
      <c r="AB217">
        <v>13798.52</v>
      </c>
      <c r="AC217">
        <v>340424.84</v>
      </c>
      <c r="AD217">
        <v>82</v>
      </c>
      <c r="AE217">
        <v>84</v>
      </c>
      <c r="AF217">
        <v>427</v>
      </c>
      <c r="AG217">
        <v>170</v>
      </c>
      <c r="AH217">
        <v>52</v>
      </c>
      <c r="AI217">
        <v>111</v>
      </c>
      <c r="AJ217">
        <v>0</v>
      </c>
      <c r="AK217">
        <v>0</v>
      </c>
      <c r="AL217">
        <v>0</v>
      </c>
      <c r="AM217">
        <v>0</v>
      </c>
      <c r="AN217">
        <v>0</v>
      </c>
      <c r="AO217">
        <v>517</v>
      </c>
      <c r="AP217">
        <v>1725</v>
      </c>
      <c r="AQ217">
        <v>467</v>
      </c>
      <c r="AR217">
        <v>0</v>
      </c>
      <c r="AS217">
        <v>216</v>
      </c>
      <c r="AT217">
        <v>9</v>
      </c>
      <c r="AU217">
        <v>56</v>
      </c>
      <c r="AV217">
        <v>24</v>
      </c>
      <c r="AW217">
        <v>97</v>
      </c>
      <c r="AX217">
        <v>0</v>
      </c>
      <c r="AY217">
        <v>179</v>
      </c>
      <c r="AZ217">
        <v>229</v>
      </c>
      <c r="BA217">
        <v>107</v>
      </c>
      <c r="BB217">
        <v>81</v>
      </c>
      <c r="BC217">
        <v>32</v>
      </c>
      <c r="BD217">
        <v>11</v>
      </c>
      <c r="BE217">
        <v>2</v>
      </c>
      <c r="BF217">
        <v>662</v>
      </c>
      <c r="BG217">
        <v>56850</v>
      </c>
      <c r="BH217">
        <v>10</v>
      </c>
      <c r="BI217">
        <v>214</v>
      </c>
      <c r="BJ217" s="2">
        <v>46218</v>
      </c>
      <c r="BK217">
        <v>1</v>
      </c>
      <c r="BL217" s="3" t="str">
        <f>VLOOKUP(O217,DropDownList!$H$1:$I$7,2,FALSE)</f>
        <v>2024/25</v>
      </c>
      <c r="BM217" s="3" t="str">
        <f t="shared" si="3"/>
        <v>SC COURT</v>
      </c>
    </row>
    <row r="218" spans="1:65" x14ac:dyDescent="0.2">
      <c r="A218">
        <v>2026</v>
      </c>
      <c r="B218">
        <v>7</v>
      </c>
      <c r="C218" t="s">
        <v>162</v>
      </c>
      <c r="D218" t="s">
        <v>175</v>
      </c>
      <c r="E218" t="s">
        <v>14</v>
      </c>
      <c r="F218">
        <v>9781</v>
      </c>
      <c r="G218" t="s">
        <v>158</v>
      </c>
      <c r="H218" t="s">
        <v>171</v>
      </c>
      <c r="I218" t="s">
        <v>172</v>
      </c>
      <c r="J218" s="1">
        <v>46204</v>
      </c>
      <c r="K218" t="s">
        <v>143</v>
      </c>
      <c r="L218">
        <v>2</v>
      </c>
      <c r="M218" t="s">
        <v>445</v>
      </c>
      <c r="N218" t="s">
        <v>442</v>
      </c>
      <c r="O218" t="s">
        <v>155</v>
      </c>
      <c r="P218" t="s">
        <v>160</v>
      </c>
      <c r="Q218">
        <v>39579.550000000003</v>
      </c>
      <c r="R218">
        <v>720</v>
      </c>
      <c r="S218">
        <v>380050</v>
      </c>
      <c r="T218">
        <v>26620.720000000001</v>
      </c>
      <c r="U218">
        <v>123</v>
      </c>
      <c r="V218">
        <v>76</v>
      </c>
      <c r="W218">
        <v>26807.64</v>
      </c>
      <c r="X218">
        <v>26847.64</v>
      </c>
      <c r="Y218">
        <v>0</v>
      </c>
      <c r="Z218">
        <v>0</v>
      </c>
      <c r="AA218">
        <v>313849.73</v>
      </c>
      <c r="AB218">
        <v>17850.439999999999</v>
      </c>
      <c r="AC218">
        <v>280064.58</v>
      </c>
      <c r="AD218">
        <v>37</v>
      </c>
      <c r="AE218">
        <v>39</v>
      </c>
      <c r="AF218">
        <v>525</v>
      </c>
      <c r="AG218">
        <v>75</v>
      </c>
      <c r="AH218">
        <v>46</v>
      </c>
      <c r="AI218">
        <v>48</v>
      </c>
      <c r="AJ218">
        <v>0</v>
      </c>
      <c r="AK218">
        <v>0</v>
      </c>
      <c r="AL218">
        <v>0</v>
      </c>
      <c r="AM218">
        <v>0</v>
      </c>
      <c r="AN218">
        <v>0</v>
      </c>
      <c r="AO218">
        <v>494</v>
      </c>
      <c r="AP218">
        <v>2259</v>
      </c>
      <c r="AQ218">
        <v>483</v>
      </c>
      <c r="AR218">
        <v>0</v>
      </c>
      <c r="AS218">
        <v>227</v>
      </c>
      <c r="AT218">
        <v>98</v>
      </c>
      <c r="AU218">
        <v>73</v>
      </c>
      <c r="AV218">
        <v>40</v>
      </c>
      <c r="AW218">
        <v>62</v>
      </c>
      <c r="AX218">
        <v>0</v>
      </c>
      <c r="AY218">
        <v>266</v>
      </c>
      <c r="AZ218">
        <v>414</v>
      </c>
      <c r="BA218">
        <v>282</v>
      </c>
      <c r="BB218">
        <v>80</v>
      </c>
      <c r="BC218">
        <v>42</v>
      </c>
      <c r="BD218">
        <v>12</v>
      </c>
      <c r="BE218">
        <v>0</v>
      </c>
      <c r="BF218">
        <v>643</v>
      </c>
      <c r="BG218">
        <v>19285</v>
      </c>
      <c r="BH218">
        <v>26</v>
      </c>
      <c r="BI218">
        <v>86</v>
      </c>
      <c r="BJ218" s="2">
        <v>46218</v>
      </c>
      <c r="BK218">
        <v>3</v>
      </c>
      <c r="BL218" s="3" t="str">
        <f>VLOOKUP(O218,DropDownList!$H$1:$I$7,2,FALSE)</f>
        <v>2022/23</v>
      </c>
      <c r="BM218" s="3" t="str">
        <f t="shared" si="3"/>
        <v>SC COURT</v>
      </c>
    </row>
    <row r="219" spans="1:65" x14ac:dyDescent="0.2">
      <c r="A219">
        <v>2026</v>
      </c>
      <c r="B219">
        <v>7</v>
      </c>
      <c r="C219" t="s">
        <v>162</v>
      </c>
      <c r="D219" t="s">
        <v>175</v>
      </c>
      <c r="E219" t="s">
        <v>14</v>
      </c>
      <c r="F219">
        <v>9781</v>
      </c>
      <c r="G219" t="s">
        <v>158</v>
      </c>
      <c r="H219" t="s">
        <v>171</v>
      </c>
      <c r="I219" t="s">
        <v>172</v>
      </c>
      <c r="J219" s="1">
        <v>46204</v>
      </c>
      <c r="K219" t="s">
        <v>143</v>
      </c>
      <c r="L219">
        <v>2</v>
      </c>
      <c r="M219" t="s">
        <v>445</v>
      </c>
      <c r="N219" t="s">
        <v>442</v>
      </c>
      <c r="O219" t="s">
        <v>156</v>
      </c>
      <c r="P219" t="s">
        <v>160</v>
      </c>
      <c r="Q219">
        <v>50955.25</v>
      </c>
      <c r="R219">
        <v>560</v>
      </c>
      <c r="S219">
        <v>326100.5</v>
      </c>
      <c r="T219">
        <v>18072.03</v>
      </c>
      <c r="U219">
        <v>126</v>
      </c>
      <c r="V219">
        <v>77</v>
      </c>
      <c r="W219">
        <v>33874.400000000001</v>
      </c>
      <c r="X219">
        <v>37441.360000000001</v>
      </c>
      <c r="Y219">
        <v>0</v>
      </c>
      <c r="Z219">
        <v>0</v>
      </c>
      <c r="AA219">
        <v>257073.22</v>
      </c>
      <c r="AB219">
        <v>19479.349999999999</v>
      </c>
      <c r="AC219">
        <v>224471.99</v>
      </c>
      <c r="AD219">
        <v>50</v>
      </c>
      <c r="AE219">
        <v>27</v>
      </c>
      <c r="AF219">
        <v>386</v>
      </c>
      <c r="AG219">
        <v>48</v>
      </c>
      <c r="AH219">
        <v>37</v>
      </c>
      <c r="AI219">
        <v>78</v>
      </c>
      <c r="AJ219">
        <v>0</v>
      </c>
      <c r="AK219">
        <v>0</v>
      </c>
      <c r="AL219">
        <v>0</v>
      </c>
      <c r="AM219">
        <v>0</v>
      </c>
      <c r="AN219">
        <v>0</v>
      </c>
      <c r="AO219">
        <v>373</v>
      </c>
      <c r="AP219">
        <v>1453</v>
      </c>
      <c r="AQ219">
        <v>337</v>
      </c>
      <c r="AR219">
        <v>2</v>
      </c>
      <c r="AS219">
        <v>149</v>
      </c>
      <c r="AT219">
        <v>55</v>
      </c>
      <c r="AU219">
        <v>52</v>
      </c>
      <c r="AV219">
        <v>25</v>
      </c>
      <c r="AW219">
        <v>68</v>
      </c>
      <c r="AX219">
        <v>0</v>
      </c>
      <c r="AY219">
        <v>170</v>
      </c>
      <c r="AZ219">
        <v>260</v>
      </c>
      <c r="BA219">
        <v>158</v>
      </c>
      <c r="BB219">
        <v>46</v>
      </c>
      <c r="BC219">
        <v>24</v>
      </c>
      <c r="BD219">
        <v>4</v>
      </c>
      <c r="BE219">
        <v>1</v>
      </c>
      <c r="BF219">
        <v>485</v>
      </c>
      <c r="BG219">
        <v>32462</v>
      </c>
      <c r="BH219">
        <v>11</v>
      </c>
      <c r="BI219">
        <v>78</v>
      </c>
      <c r="BJ219" s="2">
        <v>46218</v>
      </c>
      <c r="BK219">
        <v>2</v>
      </c>
      <c r="BL219" s="3" t="str">
        <f>VLOOKUP(O219,DropDownList!$H$1:$I$7,2,FALSE)</f>
        <v>2023/24</v>
      </c>
      <c r="BM219" s="3" t="str">
        <f t="shared" si="3"/>
        <v>SC COURT</v>
      </c>
    </row>
    <row r="220" spans="1:65" x14ac:dyDescent="0.2">
      <c r="A220">
        <v>2026</v>
      </c>
      <c r="B220">
        <v>7</v>
      </c>
      <c r="C220" t="s">
        <v>162</v>
      </c>
      <c r="D220" t="s">
        <v>175</v>
      </c>
      <c r="E220" t="s">
        <v>14</v>
      </c>
      <c r="F220">
        <v>9781</v>
      </c>
      <c r="G220" t="s">
        <v>158</v>
      </c>
      <c r="H220" t="s">
        <v>171</v>
      </c>
      <c r="I220" t="s">
        <v>172</v>
      </c>
      <c r="J220" s="1">
        <v>46204</v>
      </c>
      <c r="K220" t="s">
        <v>143</v>
      </c>
      <c r="L220">
        <v>2</v>
      </c>
      <c r="M220" t="s">
        <v>445</v>
      </c>
      <c r="N220" t="s">
        <v>442</v>
      </c>
      <c r="O220" t="s">
        <v>156</v>
      </c>
      <c r="P220" t="s">
        <v>159</v>
      </c>
      <c r="Q220">
        <v>39394.230000000003</v>
      </c>
      <c r="R220">
        <v>8</v>
      </c>
      <c r="S220">
        <v>65915.649999999994</v>
      </c>
      <c r="T220">
        <v>39.17</v>
      </c>
      <c r="U220">
        <v>1</v>
      </c>
      <c r="V220">
        <v>1</v>
      </c>
      <c r="W220">
        <v>39394.230000000003</v>
      </c>
      <c r="X220">
        <v>39394.230000000003</v>
      </c>
      <c r="Y220">
        <v>0</v>
      </c>
      <c r="Z220">
        <v>0</v>
      </c>
      <c r="AA220">
        <v>26482.25</v>
      </c>
      <c r="AB220">
        <v>0</v>
      </c>
      <c r="AC220">
        <v>0</v>
      </c>
      <c r="AD220">
        <v>1</v>
      </c>
      <c r="AE220">
        <v>0</v>
      </c>
      <c r="AF220">
        <v>4</v>
      </c>
      <c r="AG220">
        <v>0</v>
      </c>
      <c r="AH220">
        <v>0</v>
      </c>
      <c r="AI220">
        <v>1</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39394.230000000003</v>
      </c>
      <c r="BH220">
        <v>3</v>
      </c>
      <c r="BI220">
        <v>0</v>
      </c>
      <c r="BJ220" s="2">
        <v>46218</v>
      </c>
      <c r="BK220">
        <v>0</v>
      </c>
      <c r="BL220" s="3" t="str">
        <f>VLOOKUP(O220,DropDownList!$H$1:$I$7,2,FALSE)</f>
        <v>2023/24</v>
      </c>
      <c r="BM220" s="3" t="str">
        <f t="shared" si="3"/>
        <v>CONF</v>
      </c>
    </row>
    <row r="221" spans="1:65" x14ac:dyDescent="0.2">
      <c r="A221">
        <v>2026</v>
      </c>
      <c r="B221">
        <v>7</v>
      </c>
      <c r="C221" t="s">
        <v>162</v>
      </c>
      <c r="D221" t="s">
        <v>175</v>
      </c>
      <c r="E221" t="s">
        <v>14</v>
      </c>
      <c r="F221">
        <v>9781</v>
      </c>
      <c r="G221" t="s">
        <v>158</v>
      </c>
      <c r="H221" t="s">
        <v>171</v>
      </c>
      <c r="I221" t="s">
        <v>172</v>
      </c>
      <c r="J221" s="1">
        <v>46204</v>
      </c>
      <c r="K221" t="s">
        <v>143</v>
      </c>
      <c r="L221">
        <v>2</v>
      </c>
      <c r="M221" t="s">
        <v>445</v>
      </c>
      <c r="N221" t="s">
        <v>442</v>
      </c>
      <c r="O221" t="s">
        <v>155</v>
      </c>
      <c r="P221" t="s">
        <v>161</v>
      </c>
      <c r="Q221">
        <v>1005.93</v>
      </c>
      <c r="R221">
        <v>670</v>
      </c>
      <c r="S221">
        <v>17530</v>
      </c>
      <c r="T221">
        <v>989.36</v>
      </c>
      <c r="U221">
        <v>114</v>
      </c>
      <c r="V221">
        <v>34</v>
      </c>
      <c r="W221">
        <v>755</v>
      </c>
      <c r="X221">
        <v>755</v>
      </c>
      <c r="Y221">
        <v>0</v>
      </c>
      <c r="Z221">
        <v>0</v>
      </c>
      <c r="AA221">
        <v>15534.71</v>
      </c>
      <c r="AB221">
        <v>0</v>
      </c>
      <c r="AC221">
        <v>0</v>
      </c>
      <c r="AD221">
        <v>34</v>
      </c>
      <c r="AE221">
        <v>0</v>
      </c>
      <c r="AF221">
        <v>578</v>
      </c>
      <c r="AG221">
        <v>4</v>
      </c>
      <c r="AH221">
        <v>40</v>
      </c>
      <c r="AI221">
        <v>45</v>
      </c>
      <c r="AJ221">
        <v>0</v>
      </c>
      <c r="AK221">
        <v>0</v>
      </c>
      <c r="AL221">
        <v>0</v>
      </c>
      <c r="AM221">
        <v>0</v>
      </c>
      <c r="AN221">
        <v>0</v>
      </c>
      <c r="AO221">
        <v>460</v>
      </c>
      <c r="AP221">
        <v>2133</v>
      </c>
      <c r="AQ221">
        <v>461</v>
      </c>
      <c r="AR221">
        <v>0</v>
      </c>
      <c r="AS221">
        <v>217</v>
      </c>
      <c r="AT221">
        <v>94</v>
      </c>
      <c r="AU221">
        <v>68</v>
      </c>
      <c r="AV221">
        <v>37</v>
      </c>
      <c r="AW221">
        <v>50</v>
      </c>
      <c r="AX221">
        <v>0</v>
      </c>
      <c r="AY221">
        <v>257</v>
      </c>
      <c r="AZ221">
        <v>397</v>
      </c>
      <c r="BA221">
        <v>265</v>
      </c>
      <c r="BB221">
        <v>73</v>
      </c>
      <c r="BC221">
        <v>38</v>
      </c>
      <c r="BD221">
        <v>12</v>
      </c>
      <c r="BE221">
        <v>0</v>
      </c>
      <c r="BF221">
        <v>608</v>
      </c>
      <c r="BG221">
        <v>955</v>
      </c>
      <c r="BH221">
        <v>3</v>
      </c>
      <c r="BI221">
        <v>83</v>
      </c>
      <c r="BJ221" s="2">
        <v>46218</v>
      </c>
      <c r="BK221">
        <v>3</v>
      </c>
      <c r="BL221" s="3" t="str">
        <f>VLOOKUP(O221,DropDownList!$H$1:$I$7,2,FALSE)</f>
        <v>2022/23</v>
      </c>
      <c r="BM221" s="3" t="str">
        <f t="shared" si="3"/>
        <v>VSUR</v>
      </c>
    </row>
    <row r="222" spans="1:65" x14ac:dyDescent="0.2">
      <c r="A222">
        <v>2026</v>
      </c>
      <c r="B222">
        <v>7</v>
      </c>
      <c r="C222" t="s">
        <v>162</v>
      </c>
      <c r="D222" t="s">
        <v>176</v>
      </c>
      <c r="E222" t="s">
        <v>15</v>
      </c>
      <c r="F222">
        <v>9805</v>
      </c>
      <c r="G222" t="s">
        <v>158</v>
      </c>
      <c r="H222" t="s">
        <v>171</v>
      </c>
      <c r="I222" t="s">
        <v>172</v>
      </c>
      <c r="J222" s="1">
        <v>46204</v>
      </c>
      <c r="K222" t="s">
        <v>143</v>
      </c>
      <c r="L222">
        <v>2</v>
      </c>
      <c r="M222" t="s">
        <v>445</v>
      </c>
      <c r="N222" t="s">
        <v>442</v>
      </c>
      <c r="O222" t="s">
        <v>155</v>
      </c>
      <c r="P222" t="s">
        <v>150</v>
      </c>
      <c r="Q222">
        <v>272.52999999999997</v>
      </c>
      <c r="R222">
        <v>37</v>
      </c>
      <c r="S222">
        <v>6370.75</v>
      </c>
      <c r="T222">
        <v>205.39</v>
      </c>
      <c r="U222">
        <v>3</v>
      </c>
      <c r="V222">
        <v>2</v>
      </c>
      <c r="W222">
        <v>250</v>
      </c>
      <c r="X222">
        <v>250</v>
      </c>
      <c r="Y222">
        <v>36</v>
      </c>
      <c r="Z222">
        <v>6165.36</v>
      </c>
      <c r="AA222">
        <v>5892.83</v>
      </c>
      <c r="AB222">
        <v>2065.36</v>
      </c>
      <c r="AC222">
        <v>3827.47</v>
      </c>
      <c r="AD222">
        <v>2</v>
      </c>
      <c r="AE222">
        <v>0</v>
      </c>
      <c r="AF222">
        <v>32</v>
      </c>
      <c r="AG222">
        <v>1</v>
      </c>
      <c r="AH222">
        <v>1</v>
      </c>
      <c r="AI222">
        <v>2</v>
      </c>
      <c r="AJ222">
        <v>14</v>
      </c>
      <c r="AK222">
        <v>5</v>
      </c>
      <c r="AL222">
        <v>0</v>
      </c>
      <c r="AM222">
        <v>1</v>
      </c>
      <c r="AN222">
        <v>0</v>
      </c>
      <c r="AO222">
        <v>17</v>
      </c>
      <c r="AP222">
        <v>83</v>
      </c>
      <c r="AQ222">
        <v>20</v>
      </c>
      <c r="AR222">
        <v>0</v>
      </c>
      <c r="AS222">
        <v>9</v>
      </c>
      <c r="AT222">
        <v>0</v>
      </c>
      <c r="AU222">
        <v>3</v>
      </c>
      <c r="AV222">
        <v>0</v>
      </c>
      <c r="AW222">
        <v>0</v>
      </c>
      <c r="AX222">
        <v>0</v>
      </c>
      <c r="AY222">
        <v>8</v>
      </c>
      <c r="AZ222">
        <v>18</v>
      </c>
      <c r="BA222">
        <v>14</v>
      </c>
      <c r="BB222">
        <v>5</v>
      </c>
      <c r="BC222">
        <v>3</v>
      </c>
      <c r="BD222">
        <v>0</v>
      </c>
      <c r="BE222">
        <v>0</v>
      </c>
      <c r="BF222">
        <v>17</v>
      </c>
      <c r="BG222">
        <v>250</v>
      </c>
      <c r="BH222">
        <v>1</v>
      </c>
      <c r="BI222">
        <v>3</v>
      </c>
      <c r="BJ222" s="2">
        <v>46218</v>
      </c>
      <c r="BK222">
        <v>0</v>
      </c>
      <c r="BL222" s="3" t="str">
        <f>VLOOKUP(O222,DropDownList!$H$1:$I$7,2,FALSE)</f>
        <v>2022/23</v>
      </c>
      <c r="BM222" s="3" t="str">
        <f t="shared" si="3"/>
        <v>FISCAL FINES</v>
      </c>
    </row>
    <row r="223" spans="1:65" x14ac:dyDescent="0.2">
      <c r="A223">
        <v>2026</v>
      </c>
      <c r="B223">
        <v>7</v>
      </c>
      <c r="C223" t="s">
        <v>162</v>
      </c>
      <c r="D223" t="s">
        <v>176</v>
      </c>
      <c r="E223" t="s">
        <v>15</v>
      </c>
      <c r="F223">
        <v>9805</v>
      </c>
      <c r="G223" t="s">
        <v>158</v>
      </c>
      <c r="H223" t="s">
        <v>171</v>
      </c>
      <c r="I223" t="s">
        <v>172</v>
      </c>
      <c r="J223" s="1">
        <v>46204</v>
      </c>
      <c r="K223" t="s">
        <v>143</v>
      </c>
      <c r="L223">
        <v>2</v>
      </c>
      <c r="M223" t="s">
        <v>445</v>
      </c>
      <c r="N223" t="s">
        <v>442</v>
      </c>
      <c r="O223" t="s">
        <v>149</v>
      </c>
      <c r="P223" t="s">
        <v>151</v>
      </c>
      <c r="Q223">
        <v>0</v>
      </c>
      <c r="R223">
        <v>9</v>
      </c>
      <c r="S223">
        <v>270</v>
      </c>
      <c r="T223">
        <v>30</v>
      </c>
      <c r="U223">
        <v>0</v>
      </c>
      <c r="V223">
        <v>0</v>
      </c>
      <c r="W223">
        <v>0</v>
      </c>
      <c r="X223">
        <v>0</v>
      </c>
      <c r="Y223">
        <v>0</v>
      </c>
      <c r="Z223">
        <v>0</v>
      </c>
      <c r="AA223">
        <v>240</v>
      </c>
      <c r="AB223">
        <v>0</v>
      </c>
      <c r="AC223">
        <v>240</v>
      </c>
      <c r="AD223">
        <v>0</v>
      </c>
      <c r="AE223">
        <v>0</v>
      </c>
      <c r="AF223">
        <v>8</v>
      </c>
      <c r="AG223">
        <v>0</v>
      </c>
      <c r="AH223">
        <v>1</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s="2">
        <v>46218</v>
      </c>
      <c r="BK223">
        <v>0</v>
      </c>
      <c r="BL223" s="3" t="str">
        <f>VLOOKUP(O223,DropDownList!$H$1:$I$7,2,FALSE)</f>
        <v>2025/26</v>
      </c>
      <c r="BM223" s="3" t="str">
        <f t="shared" si="3"/>
        <v>PCPF</v>
      </c>
    </row>
    <row r="224" spans="1:65" x14ac:dyDescent="0.2">
      <c r="A224">
        <v>2026</v>
      </c>
      <c r="B224">
        <v>7</v>
      </c>
      <c r="C224" t="s">
        <v>162</v>
      </c>
      <c r="D224" t="s">
        <v>176</v>
      </c>
      <c r="E224" t="s">
        <v>15</v>
      </c>
      <c r="F224">
        <v>9805</v>
      </c>
      <c r="G224" t="s">
        <v>158</v>
      </c>
      <c r="H224" t="s">
        <v>171</v>
      </c>
      <c r="I224" t="s">
        <v>172</v>
      </c>
      <c r="J224" s="1">
        <v>46204</v>
      </c>
      <c r="K224" t="s">
        <v>143</v>
      </c>
      <c r="L224">
        <v>2</v>
      </c>
      <c r="M224" t="s">
        <v>445</v>
      </c>
      <c r="N224" t="s">
        <v>442</v>
      </c>
      <c r="O224" t="s">
        <v>156</v>
      </c>
      <c r="P224" t="s">
        <v>160</v>
      </c>
      <c r="Q224">
        <v>4431.57</v>
      </c>
      <c r="R224">
        <v>80</v>
      </c>
      <c r="S224">
        <v>58357</v>
      </c>
      <c r="T224">
        <v>2575</v>
      </c>
      <c r="U224">
        <v>11</v>
      </c>
      <c r="V224">
        <v>5</v>
      </c>
      <c r="W224">
        <v>2476.65</v>
      </c>
      <c r="X224">
        <v>2476.65</v>
      </c>
      <c r="Y224">
        <v>0</v>
      </c>
      <c r="Z224">
        <v>0</v>
      </c>
      <c r="AA224">
        <v>51350.43</v>
      </c>
      <c r="AB224">
        <v>2548.04</v>
      </c>
      <c r="AC224">
        <v>46372.39</v>
      </c>
      <c r="AD224">
        <v>2</v>
      </c>
      <c r="AE224">
        <v>3</v>
      </c>
      <c r="AF224">
        <v>68</v>
      </c>
      <c r="AG224">
        <v>8</v>
      </c>
      <c r="AH224">
        <v>1</v>
      </c>
      <c r="AI224">
        <v>3</v>
      </c>
      <c r="AJ224">
        <v>0</v>
      </c>
      <c r="AK224">
        <v>0</v>
      </c>
      <c r="AL224">
        <v>0</v>
      </c>
      <c r="AM224">
        <v>0</v>
      </c>
      <c r="AN224">
        <v>0</v>
      </c>
      <c r="AO224">
        <v>32</v>
      </c>
      <c r="AP224">
        <v>134</v>
      </c>
      <c r="AQ224">
        <v>38</v>
      </c>
      <c r="AR224">
        <v>0</v>
      </c>
      <c r="AS224">
        <v>19</v>
      </c>
      <c r="AT224">
        <v>0</v>
      </c>
      <c r="AU224">
        <v>1</v>
      </c>
      <c r="AV224">
        <v>1</v>
      </c>
      <c r="AW224">
        <v>1</v>
      </c>
      <c r="AX224">
        <v>0</v>
      </c>
      <c r="AY224">
        <v>15</v>
      </c>
      <c r="AZ224">
        <v>22</v>
      </c>
      <c r="BA224">
        <v>13</v>
      </c>
      <c r="BB224">
        <v>12</v>
      </c>
      <c r="BC224">
        <v>5</v>
      </c>
      <c r="BD224">
        <v>0</v>
      </c>
      <c r="BE224">
        <v>0</v>
      </c>
      <c r="BF224">
        <v>77</v>
      </c>
      <c r="BG224">
        <v>1800</v>
      </c>
      <c r="BH224">
        <v>0</v>
      </c>
      <c r="BI224">
        <v>10</v>
      </c>
      <c r="BJ224" s="2">
        <v>46218</v>
      </c>
      <c r="BK224">
        <v>0</v>
      </c>
      <c r="BL224" s="3" t="str">
        <f>VLOOKUP(O224,DropDownList!$H$1:$I$7,2,FALSE)</f>
        <v>2023/24</v>
      </c>
      <c r="BM224" s="3" t="str">
        <f t="shared" si="3"/>
        <v>SC COURT</v>
      </c>
    </row>
    <row r="225" spans="1:65" x14ac:dyDescent="0.2">
      <c r="A225">
        <v>2026</v>
      </c>
      <c r="B225">
        <v>7</v>
      </c>
      <c r="C225" t="s">
        <v>162</v>
      </c>
      <c r="D225" t="s">
        <v>176</v>
      </c>
      <c r="E225" t="s">
        <v>15</v>
      </c>
      <c r="F225">
        <v>9805</v>
      </c>
      <c r="G225" t="s">
        <v>158</v>
      </c>
      <c r="H225" t="s">
        <v>171</v>
      </c>
      <c r="I225" t="s">
        <v>172</v>
      </c>
      <c r="J225" s="1">
        <v>46204</v>
      </c>
      <c r="K225" t="s">
        <v>143</v>
      </c>
      <c r="L225">
        <v>2</v>
      </c>
      <c r="M225" t="s">
        <v>445</v>
      </c>
      <c r="N225" t="s">
        <v>442</v>
      </c>
      <c r="O225" t="s">
        <v>156</v>
      </c>
      <c r="P225" t="s">
        <v>161</v>
      </c>
      <c r="Q225">
        <v>100</v>
      </c>
      <c r="R225">
        <v>77</v>
      </c>
      <c r="S225">
        <v>2605</v>
      </c>
      <c r="T225">
        <v>75</v>
      </c>
      <c r="U225">
        <v>10</v>
      </c>
      <c r="V225">
        <v>2</v>
      </c>
      <c r="W225">
        <v>60</v>
      </c>
      <c r="X225">
        <v>60</v>
      </c>
      <c r="Y225">
        <v>0</v>
      </c>
      <c r="Z225">
        <v>0</v>
      </c>
      <c r="AA225">
        <v>2430</v>
      </c>
      <c r="AB225">
        <v>0</v>
      </c>
      <c r="AC225">
        <v>0</v>
      </c>
      <c r="AD225">
        <v>2</v>
      </c>
      <c r="AE225">
        <v>0</v>
      </c>
      <c r="AF225">
        <v>73</v>
      </c>
      <c r="AG225">
        <v>0</v>
      </c>
      <c r="AH225">
        <v>1</v>
      </c>
      <c r="AI225">
        <v>3</v>
      </c>
      <c r="AJ225">
        <v>0</v>
      </c>
      <c r="AK225">
        <v>0</v>
      </c>
      <c r="AL225">
        <v>0</v>
      </c>
      <c r="AM225">
        <v>0</v>
      </c>
      <c r="AN225">
        <v>0</v>
      </c>
      <c r="AO225">
        <v>30</v>
      </c>
      <c r="AP225">
        <v>116</v>
      </c>
      <c r="AQ225">
        <v>36</v>
      </c>
      <c r="AR225">
        <v>0</v>
      </c>
      <c r="AS225">
        <v>17</v>
      </c>
      <c r="AT225">
        <v>0</v>
      </c>
      <c r="AU225">
        <v>0</v>
      </c>
      <c r="AV225">
        <v>0</v>
      </c>
      <c r="AW225">
        <v>1</v>
      </c>
      <c r="AX225">
        <v>0</v>
      </c>
      <c r="AY225">
        <v>13</v>
      </c>
      <c r="AZ225">
        <v>19</v>
      </c>
      <c r="BA225">
        <v>10</v>
      </c>
      <c r="BB225">
        <v>11</v>
      </c>
      <c r="BC225">
        <v>4</v>
      </c>
      <c r="BD225">
        <v>0</v>
      </c>
      <c r="BE225">
        <v>0</v>
      </c>
      <c r="BF225">
        <v>74</v>
      </c>
      <c r="BG225">
        <v>100</v>
      </c>
      <c r="BH225">
        <v>0</v>
      </c>
      <c r="BI225">
        <v>9</v>
      </c>
      <c r="BJ225" s="2">
        <v>46218</v>
      </c>
      <c r="BK225">
        <v>0</v>
      </c>
      <c r="BL225" s="3" t="str">
        <f>VLOOKUP(O225,DropDownList!$H$1:$I$7,2,FALSE)</f>
        <v>2023/24</v>
      </c>
      <c r="BM225" s="3" t="str">
        <f t="shared" si="3"/>
        <v>VSUR</v>
      </c>
    </row>
    <row r="226" spans="1:65" x14ac:dyDescent="0.2">
      <c r="A226">
        <v>2026</v>
      </c>
      <c r="B226">
        <v>7</v>
      </c>
      <c r="C226" t="s">
        <v>162</v>
      </c>
      <c r="D226" t="s">
        <v>176</v>
      </c>
      <c r="E226" t="s">
        <v>15</v>
      </c>
      <c r="F226">
        <v>9805</v>
      </c>
      <c r="G226" t="s">
        <v>158</v>
      </c>
      <c r="H226" t="s">
        <v>171</v>
      </c>
      <c r="I226" t="s">
        <v>172</v>
      </c>
      <c r="J226" s="1">
        <v>46204</v>
      </c>
      <c r="K226" t="s">
        <v>143</v>
      </c>
      <c r="L226">
        <v>2</v>
      </c>
      <c r="M226" t="s">
        <v>445</v>
      </c>
      <c r="N226" t="s">
        <v>442</v>
      </c>
      <c r="O226" t="s">
        <v>156</v>
      </c>
      <c r="P226" t="s">
        <v>151</v>
      </c>
      <c r="Q226">
        <v>0</v>
      </c>
      <c r="R226">
        <v>33</v>
      </c>
      <c r="S226">
        <v>990</v>
      </c>
      <c r="T226">
        <v>120</v>
      </c>
      <c r="U226">
        <v>2</v>
      </c>
      <c r="V226">
        <v>0</v>
      </c>
      <c r="W226">
        <v>0</v>
      </c>
      <c r="X226">
        <v>0</v>
      </c>
      <c r="Y226">
        <v>0</v>
      </c>
      <c r="Z226">
        <v>0</v>
      </c>
      <c r="AA226">
        <v>870</v>
      </c>
      <c r="AB226">
        <v>0</v>
      </c>
      <c r="AC226">
        <v>870</v>
      </c>
      <c r="AD226">
        <v>0</v>
      </c>
      <c r="AE226">
        <v>0</v>
      </c>
      <c r="AF226">
        <v>29</v>
      </c>
      <c r="AG226">
        <v>0</v>
      </c>
      <c r="AH226">
        <v>4</v>
      </c>
      <c r="AI226">
        <v>0</v>
      </c>
      <c r="AJ226">
        <v>0</v>
      </c>
      <c r="AK226">
        <v>0</v>
      </c>
      <c r="AL226">
        <v>0</v>
      </c>
      <c r="AM226">
        <v>1</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s="2">
        <v>46218</v>
      </c>
      <c r="BK226">
        <v>0</v>
      </c>
      <c r="BL226" s="3" t="str">
        <f>VLOOKUP(O226,DropDownList!$H$1:$I$7,2,FALSE)</f>
        <v>2023/24</v>
      </c>
      <c r="BM226" s="3" t="str">
        <f t="shared" si="3"/>
        <v>PCPF</v>
      </c>
    </row>
    <row r="227" spans="1:65" x14ac:dyDescent="0.2">
      <c r="A227">
        <v>2026</v>
      </c>
      <c r="B227">
        <v>7</v>
      </c>
      <c r="C227" t="s">
        <v>162</v>
      </c>
      <c r="D227" t="s">
        <v>176</v>
      </c>
      <c r="E227" t="s">
        <v>15</v>
      </c>
      <c r="F227">
        <v>9805</v>
      </c>
      <c r="G227" t="s">
        <v>158</v>
      </c>
      <c r="H227" t="s">
        <v>171</v>
      </c>
      <c r="I227" t="s">
        <v>172</v>
      </c>
      <c r="J227" s="1">
        <v>46204</v>
      </c>
      <c r="K227" t="s">
        <v>143</v>
      </c>
      <c r="L227">
        <v>2</v>
      </c>
      <c r="M227" t="s">
        <v>445</v>
      </c>
      <c r="N227" t="s">
        <v>442</v>
      </c>
      <c r="O227" t="s">
        <v>155</v>
      </c>
      <c r="P227" t="s">
        <v>160</v>
      </c>
      <c r="Q227">
        <v>570.39</v>
      </c>
      <c r="R227">
        <v>89</v>
      </c>
      <c r="S227">
        <v>41188</v>
      </c>
      <c r="T227">
        <v>0</v>
      </c>
      <c r="U227">
        <v>3</v>
      </c>
      <c r="V227">
        <v>3</v>
      </c>
      <c r="W227">
        <v>570.39</v>
      </c>
      <c r="X227">
        <v>570.39</v>
      </c>
      <c r="Y227">
        <v>0</v>
      </c>
      <c r="Z227">
        <v>0</v>
      </c>
      <c r="AA227">
        <v>40617.61</v>
      </c>
      <c r="AB227">
        <v>1763</v>
      </c>
      <c r="AC227">
        <v>36859.61</v>
      </c>
      <c r="AD227">
        <v>1</v>
      </c>
      <c r="AE227">
        <v>2</v>
      </c>
      <c r="AF227">
        <v>86</v>
      </c>
      <c r="AG227">
        <v>2</v>
      </c>
      <c r="AH227">
        <v>0</v>
      </c>
      <c r="AI227">
        <v>1</v>
      </c>
      <c r="AJ227">
        <v>0</v>
      </c>
      <c r="AK227">
        <v>0</v>
      </c>
      <c r="AL227">
        <v>0</v>
      </c>
      <c r="AM227">
        <v>0</v>
      </c>
      <c r="AN227">
        <v>0</v>
      </c>
      <c r="AO227">
        <v>34</v>
      </c>
      <c r="AP227">
        <v>114</v>
      </c>
      <c r="AQ227">
        <v>40</v>
      </c>
      <c r="AR227">
        <v>0</v>
      </c>
      <c r="AS227">
        <v>13</v>
      </c>
      <c r="AT227">
        <v>2</v>
      </c>
      <c r="AU227">
        <v>4</v>
      </c>
      <c r="AV227">
        <v>0</v>
      </c>
      <c r="AW227">
        <v>0</v>
      </c>
      <c r="AX227">
        <v>0</v>
      </c>
      <c r="AY227">
        <v>8</v>
      </c>
      <c r="AZ227">
        <v>20</v>
      </c>
      <c r="BA227">
        <v>14</v>
      </c>
      <c r="BB227">
        <v>6</v>
      </c>
      <c r="BC227">
        <v>2</v>
      </c>
      <c r="BD227">
        <v>0</v>
      </c>
      <c r="BE227">
        <v>0</v>
      </c>
      <c r="BF227">
        <v>86</v>
      </c>
      <c r="BG227">
        <v>250</v>
      </c>
      <c r="BH227">
        <v>0</v>
      </c>
      <c r="BI227">
        <v>1</v>
      </c>
      <c r="BJ227" s="2">
        <v>46218</v>
      </c>
      <c r="BK227">
        <v>0</v>
      </c>
      <c r="BL227" s="3" t="str">
        <f>VLOOKUP(O227,DropDownList!$H$1:$I$7,2,FALSE)</f>
        <v>2022/23</v>
      </c>
      <c r="BM227" s="3" t="str">
        <f t="shared" si="3"/>
        <v>SC COURT</v>
      </c>
    </row>
    <row r="228" spans="1:65" x14ac:dyDescent="0.2">
      <c r="A228">
        <v>2026</v>
      </c>
      <c r="B228">
        <v>7</v>
      </c>
      <c r="C228" t="s">
        <v>162</v>
      </c>
      <c r="D228" t="s">
        <v>176</v>
      </c>
      <c r="E228" t="s">
        <v>15</v>
      </c>
      <c r="F228">
        <v>9805</v>
      </c>
      <c r="G228" t="s">
        <v>158</v>
      </c>
      <c r="H228" t="s">
        <v>171</v>
      </c>
      <c r="I228" t="s">
        <v>172</v>
      </c>
      <c r="J228" s="1">
        <v>46204</v>
      </c>
      <c r="K228" t="s">
        <v>143</v>
      </c>
      <c r="L228">
        <v>2</v>
      </c>
      <c r="M228" t="s">
        <v>445</v>
      </c>
      <c r="N228" t="s">
        <v>442</v>
      </c>
      <c r="O228" t="s">
        <v>156</v>
      </c>
      <c r="P228" t="s">
        <v>148</v>
      </c>
      <c r="Q228">
        <v>0</v>
      </c>
      <c r="R228">
        <v>1</v>
      </c>
      <c r="S228">
        <v>60</v>
      </c>
      <c r="T228">
        <v>0</v>
      </c>
      <c r="U228">
        <v>0</v>
      </c>
      <c r="V228">
        <v>0</v>
      </c>
      <c r="W228">
        <v>0</v>
      </c>
      <c r="X228">
        <v>0</v>
      </c>
      <c r="Y228">
        <v>0</v>
      </c>
      <c r="Z228">
        <v>0</v>
      </c>
      <c r="AA228">
        <v>60</v>
      </c>
      <c r="AB228">
        <v>0</v>
      </c>
      <c r="AC228">
        <v>60</v>
      </c>
      <c r="AD228">
        <v>0</v>
      </c>
      <c r="AE228">
        <v>0</v>
      </c>
      <c r="AF228">
        <v>1</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s="2">
        <v>46218</v>
      </c>
      <c r="BK228">
        <v>0</v>
      </c>
      <c r="BL228" s="3" t="str">
        <f>VLOOKUP(O228,DropDownList!$H$1:$I$7,2,FALSE)</f>
        <v>2023/24</v>
      </c>
      <c r="BM228" s="3" t="str">
        <f t="shared" si="3"/>
        <v>PRAS</v>
      </c>
    </row>
    <row r="229" spans="1:65" x14ac:dyDescent="0.2">
      <c r="A229">
        <v>2026</v>
      </c>
      <c r="B229">
        <v>7</v>
      </c>
      <c r="C229" t="s">
        <v>162</v>
      </c>
      <c r="D229" t="s">
        <v>176</v>
      </c>
      <c r="E229" t="s">
        <v>15</v>
      </c>
      <c r="F229">
        <v>9805</v>
      </c>
      <c r="G229" t="s">
        <v>158</v>
      </c>
      <c r="H229" t="s">
        <v>171</v>
      </c>
      <c r="I229" t="s">
        <v>172</v>
      </c>
      <c r="J229" s="1">
        <v>46204</v>
      </c>
      <c r="K229" t="s">
        <v>143</v>
      </c>
      <c r="L229">
        <v>2</v>
      </c>
      <c r="M229" t="s">
        <v>445</v>
      </c>
      <c r="N229" t="s">
        <v>442</v>
      </c>
      <c r="O229" t="s">
        <v>156</v>
      </c>
      <c r="P229" t="s">
        <v>152</v>
      </c>
      <c r="Q229">
        <v>0</v>
      </c>
      <c r="R229">
        <v>2</v>
      </c>
      <c r="S229">
        <v>80</v>
      </c>
      <c r="T229">
        <v>40</v>
      </c>
      <c r="U229">
        <v>0</v>
      </c>
      <c r="V229">
        <v>0</v>
      </c>
      <c r="W229">
        <v>0</v>
      </c>
      <c r="X229">
        <v>0</v>
      </c>
      <c r="Y229">
        <v>0</v>
      </c>
      <c r="Z229">
        <v>0</v>
      </c>
      <c r="AA229">
        <v>40</v>
      </c>
      <c r="AB229">
        <v>0</v>
      </c>
      <c r="AC229">
        <v>40</v>
      </c>
      <c r="AD229">
        <v>0</v>
      </c>
      <c r="AE229">
        <v>0</v>
      </c>
      <c r="AF229">
        <v>1</v>
      </c>
      <c r="AG229">
        <v>0</v>
      </c>
      <c r="AH229">
        <v>1</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s="2">
        <v>46218</v>
      </c>
      <c r="BK229">
        <v>0</v>
      </c>
      <c r="BL229" s="3" t="str">
        <f>VLOOKUP(O229,DropDownList!$H$1:$I$7,2,FALSE)</f>
        <v>2023/24</v>
      </c>
      <c r="BM229" s="3" t="str">
        <f t="shared" si="3"/>
        <v>PCOA</v>
      </c>
    </row>
    <row r="230" spans="1:65" x14ac:dyDescent="0.2">
      <c r="A230">
        <v>2026</v>
      </c>
      <c r="B230">
        <v>7</v>
      </c>
      <c r="C230" t="s">
        <v>162</v>
      </c>
      <c r="D230" t="s">
        <v>176</v>
      </c>
      <c r="E230" t="s">
        <v>15</v>
      </c>
      <c r="F230">
        <v>9805</v>
      </c>
      <c r="G230" t="s">
        <v>158</v>
      </c>
      <c r="H230" t="s">
        <v>171</v>
      </c>
      <c r="I230" t="s">
        <v>172</v>
      </c>
      <c r="J230" s="1">
        <v>46204</v>
      </c>
      <c r="K230" t="s">
        <v>143</v>
      </c>
      <c r="L230">
        <v>2</v>
      </c>
      <c r="M230" t="s">
        <v>445</v>
      </c>
      <c r="N230" t="s">
        <v>442</v>
      </c>
      <c r="O230" t="s">
        <v>149</v>
      </c>
      <c r="P230" t="s">
        <v>150</v>
      </c>
      <c r="Q230">
        <v>2085.42</v>
      </c>
      <c r="R230">
        <v>44</v>
      </c>
      <c r="S230">
        <v>6290.35</v>
      </c>
      <c r="T230">
        <v>150</v>
      </c>
      <c r="U230">
        <v>15</v>
      </c>
      <c r="V230">
        <v>11</v>
      </c>
      <c r="W230">
        <v>1285</v>
      </c>
      <c r="X230">
        <v>1540</v>
      </c>
      <c r="Y230">
        <v>43</v>
      </c>
      <c r="Z230">
        <v>6140.35</v>
      </c>
      <c r="AA230">
        <v>4054.93</v>
      </c>
      <c r="AB230">
        <v>1104.93</v>
      </c>
      <c r="AC230">
        <v>2950</v>
      </c>
      <c r="AD230">
        <v>10</v>
      </c>
      <c r="AE230">
        <v>1</v>
      </c>
      <c r="AF230">
        <v>28</v>
      </c>
      <c r="AG230">
        <v>1</v>
      </c>
      <c r="AH230">
        <v>1</v>
      </c>
      <c r="AI230">
        <v>14</v>
      </c>
      <c r="AJ230">
        <v>15</v>
      </c>
      <c r="AK230">
        <v>3</v>
      </c>
      <c r="AL230">
        <v>0</v>
      </c>
      <c r="AM230">
        <v>0</v>
      </c>
      <c r="AN230">
        <v>0</v>
      </c>
      <c r="AO230">
        <v>22</v>
      </c>
      <c r="AP230">
        <v>45</v>
      </c>
      <c r="AQ230">
        <v>25</v>
      </c>
      <c r="AR230">
        <v>0</v>
      </c>
      <c r="AS230">
        <v>8</v>
      </c>
      <c r="AT230">
        <v>0</v>
      </c>
      <c r="AU230">
        <v>1</v>
      </c>
      <c r="AV230">
        <v>0</v>
      </c>
      <c r="AW230">
        <v>0</v>
      </c>
      <c r="AX230">
        <v>0</v>
      </c>
      <c r="AY230">
        <v>4</v>
      </c>
      <c r="AZ230">
        <v>4</v>
      </c>
      <c r="BA230">
        <v>0</v>
      </c>
      <c r="BB230">
        <v>0</v>
      </c>
      <c r="BC230">
        <v>0</v>
      </c>
      <c r="BD230">
        <v>0</v>
      </c>
      <c r="BE230">
        <v>0</v>
      </c>
      <c r="BF230">
        <v>22</v>
      </c>
      <c r="BG230">
        <v>1855.42</v>
      </c>
      <c r="BH230">
        <v>0</v>
      </c>
      <c r="BI230">
        <v>15</v>
      </c>
      <c r="BJ230" s="2">
        <v>46218</v>
      </c>
      <c r="BK230">
        <v>0</v>
      </c>
      <c r="BL230" s="3" t="str">
        <f>VLOOKUP(O230,DropDownList!$H$1:$I$7,2,FALSE)</f>
        <v>2025/26</v>
      </c>
      <c r="BM230" s="3" t="str">
        <f t="shared" si="3"/>
        <v>FISCAL FINES</v>
      </c>
    </row>
    <row r="231" spans="1:65" x14ac:dyDescent="0.2">
      <c r="A231">
        <v>2026</v>
      </c>
      <c r="B231">
        <v>7</v>
      </c>
      <c r="C231" t="s">
        <v>162</v>
      </c>
      <c r="D231" t="s">
        <v>176</v>
      </c>
      <c r="E231" t="s">
        <v>15</v>
      </c>
      <c r="F231">
        <v>9805</v>
      </c>
      <c r="G231" t="s">
        <v>158</v>
      </c>
      <c r="H231" t="s">
        <v>171</v>
      </c>
      <c r="I231" t="s">
        <v>172</v>
      </c>
      <c r="J231" s="1">
        <v>46204</v>
      </c>
      <c r="K231" t="s">
        <v>143</v>
      </c>
      <c r="L231">
        <v>2</v>
      </c>
      <c r="M231" t="s">
        <v>445</v>
      </c>
      <c r="N231" t="s">
        <v>442</v>
      </c>
      <c r="O231" t="s">
        <v>155</v>
      </c>
      <c r="P231" t="s">
        <v>153</v>
      </c>
      <c r="Q231">
        <v>0</v>
      </c>
      <c r="R231">
        <v>2</v>
      </c>
      <c r="S231">
        <v>90</v>
      </c>
      <c r="T231">
        <v>0</v>
      </c>
      <c r="U231">
        <v>0</v>
      </c>
      <c r="V231">
        <v>0</v>
      </c>
      <c r="W231">
        <v>0</v>
      </c>
      <c r="X231">
        <v>0</v>
      </c>
      <c r="Y231">
        <v>0</v>
      </c>
      <c r="Z231">
        <v>0</v>
      </c>
      <c r="AA231">
        <v>90</v>
      </c>
      <c r="AB231">
        <v>0</v>
      </c>
      <c r="AC231">
        <v>90</v>
      </c>
      <c r="AD231">
        <v>0</v>
      </c>
      <c r="AE231">
        <v>0</v>
      </c>
      <c r="AF231">
        <v>2</v>
      </c>
      <c r="AG231">
        <v>0</v>
      </c>
      <c r="AH231">
        <v>0</v>
      </c>
      <c r="AI231">
        <v>0</v>
      </c>
      <c r="AJ231">
        <v>0</v>
      </c>
      <c r="AK231">
        <v>0</v>
      </c>
      <c r="AL231">
        <v>0</v>
      </c>
      <c r="AM231">
        <v>0</v>
      </c>
      <c r="AN231">
        <v>0</v>
      </c>
      <c r="AO231">
        <v>1</v>
      </c>
      <c r="AP231">
        <v>1</v>
      </c>
      <c r="AQ231">
        <v>1</v>
      </c>
      <c r="AR231">
        <v>0</v>
      </c>
      <c r="AS231">
        <v>0</v>
      </c>
      <c r="AT231">
        <v>0</v>
      </c>
      <c r="AU231">
        <v>0</v>
      </c>
      <c r="AV231">
        <v>0</v>
      </c>
      <c r="AW231">
        <v>0</v>
      </c>
      <c r="AX231">
        <v>0</v>
      </c>
      <c r="AY231">
        <v>0</v>
      </c>
      <c r="AZ231">
        <v>0</v>
      </c>
      <c r="BA231">
        <v>0</v>
      </c>
      <c r="BB231">
        <v>0</v>
      </c>
      <c r="BC231">
        <v>0</v>
      </c>
      <c r="BD231">
        <v>0</v>
      </c>
      <c r="BE231">
        <v>0</v>
      </c>
      <c r="BF231">
        <v>1</v>
      </c>
      <c r="BG231">
        <v>0</v>
      </c>
      <c r="BH231">
        <v>0</v>
      </c>
      <c r="BI231">
        <v>0</v>
      </c>
      <c r="BJ231" s="2">
        <v>46218</v>
      </c>
      <c r="BK231">
        <v>0</v>
      </c>
      <c r="BL231" s="3" t="str">
        <f>VLOOKUP(O231,DropDownList!$H$1:$I$7,2,FALSE)</f>
        <v>2022/23</v>
      </c>
      <c r="BM231" s="3" t="str">
        <f t="shared" si="3"/>
        <v>PREG</v>
      </c>
    </row>
    <row r="232" spans="1:65" x14ac:dyDescent="0.2">
      <c r="A232">
        <v>2026</v>
      </c>
      <c r="B232">
        <v>7</v>
      </c>
      <c r="C232" t="s">
        <v>162</v>
      </c>
      <c r="D232" t="s">
        <v>176</v>
      </c>
      <c r="E232" t="s">
        <v>15</v>
      </c>
      <c r="F232">
        <v>9805</v>
      </c>
      <c r="G232" t="s">
        <v>158</v>
      </c>
      <c r="H232" t="s">
        <v>171</v>
      </c>
      <c r="I232" t="s">
        <v>172</v>
      </c>
      <c r="J232" s="1">
        <v>46204</v>
      </c>
      <c r="K232" t="s">
        <v>143</v>
      </c>
      <c r="L232">
        <v>2</v>
      </c>
      <c r="M232" t="s">
        <v>445</v>
      </c>
      <c r="N232" t="s">
        <v>442</v>
      </c>
      <c r="O232" t="s">
        <v>155</v>
      </c>
      <c r="P232" t="s">
        <v>148</v>
      </c>
      <c r="Q232">
        <v>0</v>
      </c>
      <c r="R232">
        <v>4</v>
      </c>
      <c r="S232">
        <v>240</v>
      </c>
      <c r="T232">
        <v>0</v>
      </c>
      <c r="U232">
        <v>0</v>
      </c>
      <c r="V232">
        <v>0</v>
      </c>
      <c r="W232">
        <v>0</v>
      </c>
      <c r="X232">
        <v>0</v>
      </c>
      <c r="Y232">
        <v>0</v>
      </c>
      <c r="Z232">
        <v>0</v>
      </c>
      <c r="AA232">
        <v>240</v>
      </c>
      <c r="AB232">
        <v>0</v>
      </c>
      <c r="AC232">
        <v>240</v>
      </c>
      <c r="AD232">
        <v>0</v>
      </c>
      <c r="AE232">
        <v>0</v>
      </c>
      <c r="AF232">
        <v>4</v>
      </c>
      <c r="AG232">
        <v>0</v>
      </c>
      <c r="AH232">
        <v>0</v>
      </c>
      <c r="AI232">
        <v>0</v>
      </c>
      <c r="AJ232">
        <v>0</v>
      </c>
      <c r="AK232">
        <v>0</v>
      </c>
      <c r="AL232">
        <v>0</v>
      </c>
      <c r="AM232">
        <v>0</v>
      </c>
      <c r="AN232">
        <v>0</v>
      </c>
      <c r="AO232">
        <v>2</v>
      </c>
      <c r="AP232">
        <v>10</v>
      </c>
      <c r="AQ232">
        <v>2</v>
      </c>
      <c r="AR232">
        <v>0</v>
      </c>
      <c r="AS232">
        <v>2</v>
      </c>
      <c r="AT232">
        <v>0</v>
      </c>
      <c r="AU232">
        <v>0</v>
      </c>
      <c r="AV232">
        <v>0</v>
      </c>
      <c r="AW232">
        <v>0</v>
      </c>
      <c r="AX232">
        <v>0</v>
      </c>
      <c r="AY232">
        <v>1</v>
      </c>
      <c r="AZ232">
        <v>2</v>
      </c>
      <c r="BA232">
        <v>1</v>
      </c>
      <c r="BB232">
        <v>1</v>
      </c>
      <c r="BC232">
        <v>1</v>
      </c>
      <c r="BD232">
        <v>0</v>
      </c>
      <c r="BE232">
        <v>0</v>
      </c>
      <c r="BF232">
        <v>2</v>
      </c>
      <c r="BG232">
        <v>0</v>
      </c>
      <c r="BH232">
        <v>0</v>
      </c>
      <c r="BI232">
        <v>0</v>
      </c>
      <c r="BJ232" s="2">
        <v>46218</v>
      </c>
      <c r="BK232">
        <v>0</v>
      </c>
      <c r="BL232" s="3" t="str">
        <f>VLOOKUP(O232,DropDownList!$H$1:$I$7,2,FALSE)</f>
        <v>2022/23</v>
      </c>
      <c r="BM232" s="3" t="str">
        <f t="shared" si="3"/>
        <v>PRAS</v>
      </c>
    </row>
    <row r="233" spans="1:65" x14ac:dyDescent="0.2">
      <c r="A233">
        <v>2026</v>
      </c>
      <c r="B233">
        <v>7</v>
      </c>
      <c r="C233" t="s">
        <v>162</v>
      </c>
      <c r="D233" t="s">
        <v>176</v>
      </c>
      <c r="E233" t="s">
        <v>15</v>
      </c>
      <c r="F233">
        <v>9805</v>
      </c>
      <c r="G233" t="s">
        <v>158</v>
      </c>
      <c r="H233" t="s">
        <v>171</v>
      </c>
      <c r="I233" t="s">
        <v>172</v>
      </c>
      <c r="J233" s="1">
        <v>46204</v>
      </c>
      <c r="K233" t="s">
        <v>143</v>
      </c>
      <c r="L233">
        <v>2</v>
      </c>
      <c r="M233" t="s">
        <v>445</v>
      </c>
      <c r="N233" t="s">
        <v>442</v>
      </c>
      <c r="O233" t="s">
        <v>155</v>
      </c>
      <c r="P233" t="s">
        <v>152</v>
      </c>
      <c r="Q233">
        <v>0</v>
      </c>
      <c r="R233">
        <v>17</v>
      </c>
      <c r="S233">
        <v>680</v>
      </c>
      <c r="T233">
        <v>160</v>
      </c>
      <c r="U233">
        <v>0</v>
      </c>
      <c r="V233">
        <v>0</v>
      </c>
      <c r="W233">
        <v>0</v>
      </c>
      <c r="X233">
        <v>0</v>
      </c>
      <c r="Y233">
        <v>0</v>
      </c>
      <c r="Z233">
        <v>0</v>
      </c>
      <c r="AA233">
        <v>520</v>
      </c>
      <c r="AB233">
        <v>0</v>
      </c>
      <c r="AC233">
        <v>520</v>
      </c>
      <c r="AD233">
        <v>0</v>
      </c>
      <c r="AE233">
        <v>0</v>
      </c>
      <c r="AF233">
        <v>13</v>
      </c>
      <c r="AG233">
        <v>0</v>
      </c>
      <c r="AH233">
        <v>4</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s="2">
        <v>46218</v>
      </c>
      <c r="BK233">
        <v>0</v>
      </c>
      <c r="BL233" s="3" t="str">
        <f>VLOOKUP(O233,DropDownList!$H$1:$I$7,2,FALSE)</f>
        <v>2022/23</v>
      </c>
      <c r="BM233" s="3" t="str">
        <f t="shared" si="3"/>
        <v>PCOA</v>
      </c>
    </row>
    <row r="234" spans="1:65" x14ac:dyDescent="0.2">
      <c r="A234">
        <v>2026</v>
      </c>
      <c r="B234">
        <v>7</v>
      </c>
      <c r="C234" t="s">
        <v>162</v>
      </c>
      <c r="D234" t="s">
        <v>176</v>
      </c>
      <c r="E234" t="s">
        <v>15</v>
      </c>
      <c r="F234">
        <v>9805</v>
      </c>
      <c r="G234" t="s">
        <v>158</v>
      </c>
      <c r="H234" t="s">
        <v>171</v>
      </c>
      <c r="I234" t="s">
        <v>172</v>
      </c>
      <c r="J234" s="1">
        <v>46204</v>
      </c>
      <c r="K234" t="s">
        <v>143</v>
      </c>
      <c r="L234">
        <v>2</v>
      </c>
      <c r="M234" t="s">
        <v>445</v>
      </c>
      <c r="N234" t="s">
        <v>442</v>
      </c>
      <c r="O234" t="s">
        <v>149</v>
      </c>
      <c r="P234" t="s">
        <v>152</v>
      </c>
      <c r="Q234">
        <v>0</v>
      </c>
      <c r="R234">
        <v>8</v>
      </c>
      <c r="S234">
        <v>320</v>
      </c>
      <c r="T234">
        <v>80</v>
      </c>
      <c r="U234">
        <v>0</v>
      </c>
      <c r="V234">
        <v>0</v>
      </c>
      <c r="W234">
        <v>0</v>
      </c>
      <c r="X234">
        <v>0</v>
      </c>
      <c r="Y234">
        <v>0</v>
      </c>
      <c r="Z234">
        <v>0</v>
      </c>
      <c r="AA234">
        <v>240</v>
      </c>
      <c r="AB234">
        <v>0</v>
      </c>
      <c r="AC234">
        <v>240</v>
      </c>
      <c r="AD234">
        <v>0</v>
      </c>
      <c r="AE234">
        <v>0</v>
      </c>
      <c r="AF234">
        <v>6</v>
      </c>
      <c r="AG234">
        <v>0</v>
      </c>
      <c r="AH234">
        <v>2</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s="2">
        <v>46218</v>
      </c>
      <c r="BK234">
        <v>0</v>
      </c>
      <c r="BL234" s="3" t="str">
        <f>VLOOKUP(O234,DropDownList!$H$1:$I$7,2,FALSE)</f>
        <v>2025/26</v>
      </c>
      <c r="BM234" s="3" t="str">
        <f t="shared" si="3"/>
        <v>PCOA</v>
      </c>
    </row>
    <row r="235" spans="1:65" x14ac:dyDescent="0.2">
      <c r="A235">
        <v>2026</v>
      </c>
      <c r="B235">
        <v>7</v>
      </c>
      <c r="C235" t="s">
        <v>162</v>
      </c>
      <c r="D235" t="s">
        <v>176</v>
      </c>
      <c r="E235" t="s">
        <v>15</v>
      </c>
      <c r="F235">
        <v>9805</v>
      </c>
      <c r="G235" t="s">
        <v>158</v>
      </c>
      <c r="H235" t="s">
        <v>171</v>
      </c>
      <c r="I235" t="s">
        <v>172</v>
      </c>
      <c r="J235" s="1">
        <v>46204</v>
      </c>
      <c r="K235" t="s">
        <v>143</v>
      </c>
      <c r="L235">
        <v>2</v>
      </c>
      <c r="M235" t="s">
        <v>445</v>
      </c>
      <c r="N235" t="s">
        <v>442</v>
      </c>
      <c r="O235" t="s">
        <v>147</v>
      </c>
      <c r="P235" t="s">
        <v>152</v>
      </c>
      <c r="Q235">
        <v>0</v>
      </c>
      <c r="R235">
        <v>4</v>
      </c>
      <c r="S235">
        <v>160</v>
      </c>
      <c r="T235">
        <v>40</v>
      </c>
      <c r="U235">
        <v>0</v>
      </c>
      <c r="V235">
        <v>0</v>
      </c>
      <c r="W235">
        <v>0</v>
      </c>
      <c r="X235">
        <v>0</v>
      </c>
      <c r="Y235">
        <v>0</v>
      </c>
      <c r="Z235">
        <v>0</v>
      </c>
      <c r="AA235">
        <v>120</v>
      </c>
      <c r="AB235">
        <v>0</v>
      </c>
      <c r="AC235">
        <v>120</v>
      </c>
      <c r="AD235">
        <v>0</v>
      </c>
      <c r="AE235">
        <v>0</v>
      </c>
      <c r="AF235">
        <v>3</v>
      </c>
      <c r="AG235">
        <v>0</v>
      </c>
      <c r="AH235">
        <v>1</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s="2">
        <v>46218</v>
      </c>
      <c r="BK235">
        <v>0</v>
      </c>
      <c r="BL235" s="3" t="str">
        <f>VLOOKUP(O235,DropDownList!$H$1:$I$7,2,FALSE)</f>
        <v>2024/25</v>
      </c>
      <c r="BM235" s="3" t="str">
        <f t="shared" si="3"/>
        <v>PCOA</v>
      </c>
    </row>
    <row r="236" spans="1:65" x14ac:dyDescent="0.2">
      <c r="A236">
        <v>2026</v>
      </c>
      <c r="B236">
        <v>7</v>
      </c>
      <c r="C236" t="s">
        <v>162</v>
      </c>
      <c r="D236" t="s">
        <v>176</v>
      </c>
      <c r="E236" t="s">
        <v>15</v>
      </c>
      <c r="F236">
        <v>9805</v>
      </c>
      <c r="G236" t="s">
        <v>158</v>
      </c>
      <c r="H236" t="s">
        <v>171</v>
      </c>
      <c r="I236" t="s">
        <v>172</v>
      </c>
      <c r="J236" s="1">
        <v>46204</v>
      </c>
      <c r="K236" t="s">
        <v>143</v>
      </c>
      <c r="L236">
        <v>2</v>
      </c>
      <c r="M236" t="s">
        <v>445</v>
      </c>
      <c r="N236" t="s">
        <v>442</v>
      </c>
      <c r="O236" t="s">
        <v>149</v>
      </c>
      <c r="P236" t="s">
        <v>160</v>
      </c>
      <c r="Q236">
        <v>9422.4</v>
      </c>
      <c r="R236">
        <v>75</v>
      </c>
      <c r="S236">
        <v>44601</v>
      </c>
      <c r="T236">
        <v>0</v>
      </c>
      <c r="U236">
        <v>23</v>
      </c>
      <c r="V236">
        <v>15</v>
      </c>
      <c r="W236">
        <v>4845.3999999999996</v>
      </c>
      <c r="X236">
        <v>7522.4</v>
      </c>
      <c r="Y236">
        <v>0</v>
      </c>
      <c r="Z236">
        <v>0</v>
      </c>
      <c r="AA236">
        <v>35178.6</v>
      </c>
      <c r="AB236">
        <v>1340</v>
      </c>
      <c r="AC236">
        <v>31928.6</v>
      </c>
      <c r="AD236">
        <v>5</v>
      </c>
      <c r="AE236">
        <v>10</v>
      </c>
      <c r="AF236">
        <v>52</v>
      </c>
      <c r="AG236">
        <v>15</v>
      </c>
      <c r="AH236">
        <v>0</v>
      </c>
      <c r="AI236">
        <v>8</v>
      </c>
      <c r="AJ236">
        <v>0</v>
      </c>
      <c r="AK236">
        <v>0</v>
      </c>
      <c r="AL236">
        <v>0</v>
      </c>
      <c r="AM236">
        <v>0</v>
      </c>
      <c r="AN236">
        <v>0</v>
      </c>
      <c r="AO236">
        <v>28</v>
      </c>
      <c r="AP236">
        <v>38</v>
      </c>
      <c r="AQ236">
        <v>26</v>
      </c>
      <c r="AR236">
        <v>0</v>
      </c>
      <c r="AS236">
        <v>3</v>
      </c>
      <c r="AT236">
        <v>0</v>
      </c>
      <c r="AU236">
        <v>1</v>
      </c>
      <c r="AV236">
        <v>0</v>
      </c>
      <c r="AW236">
        <v>2</v>
      </c>
      <c r="AX236">
        <v>0</v>
      </c>
      <c r="AY236">
        <v>1</v>
      </c>
      <c r="AZ236">
        <v>1</v>
      </c>
      <c r="BA236">
        <v>0</v>
      </c>
      <c r="BB236">
        <v>2</v>
      </c>
      <c r="BC236">
        <v>0</v>
      </c>
      <c r="BD236">
        <v>1</v>
      </c>
      <c r="BE236">
        <v>0</v>
      </c>
      <c r="BF236">
        <v>72</v>
      </c>
      <c r="BG236">
        <v>4215</v>
      </c>
      <c r="BH236">
        <v>0</v>
      </c>
      <c r="BI236">
        <v>21</v>
      </c>
      <c r="BJ236" s="2">
        <v>46218</v>
      </c>
      <c r="BK236">
        <v>0</v>
      </c>
      <c r="BL236" s="3" t="str">
        <f>VLOOKUP(O236,DropDownList!$H$1:$I$7,2,FALSE)</f>
        <v>2025/26</v>
      </c>
      <c r="BM236" s="3" t="str">
        <f t="shared" si="3"/>
        <v>SC COURT</v>
      </c>
    </row>
    <row r="237" spans="1:65" x14ac:dyDescent="0.2">
      <c r="A237">
        <v>2026</v>
      </c>
      <c r="B237">
        <v>7</v>
      </c>
      <c r="C237" t="s">
        <v>162</v>
      </c>
      <c r="D237" t="s">
        <v>176</v>
      </c>
      <c r="E237" t="s">
        <v>15</v>
      </c>
      <c r="F237">
        <v>9805</v>
      </c>
      <c r="G237" t="s">
        <v>158</v>
      </c>
      <c r="H237" t="s">
        <v>171</v>
      </c>
      <c r="I237" t="s">
        <v>172</v>
      </c>
      <c r="J237" s="1">
        <v>46204</v>
      </c>
      <c r="K237" t="s">
        <v>143</v>
      </c>
      <c r="L237">
        <v>2</v>
      </c>
      <c r="M237" t="s">
        <v>445</v>
      </c>
      <c r="N237" t="s">
        <v>442</v>
      </c>
      <c r="O237" t="s">
        <v>155</v>
      </c>
      <c r="P237" t="s">
        <v>161</v>
      </c>
      <c r="Q237">
        <v>0</v>
      </c>
      <c r="R237">
        <v>84</v>
      </c>
      <c r="S237">
        <v>1995</v>
      </c>
      <c r="T237">
        <v>0</v>
      </c>
      <c r="U237">
        <v>1</v>
      </c>
      <c r="V237">
        <v>0</v>
      </c>
      <c r="W237">
        <v>0</v>
      </c>
      <c r="X237">
        <v>0</v>
      </c>
      <c r="Y237">
        <v>0</v>
      </c>
      <c r="Z237">
        <v>0</v>
      </c>
      <c r="AA237">
        <v>1995</v>
      </c>
      <c r="AB237">
        <v>0</v>
      </c>
      <c r="AC237">
        <v>0</v>
      </c>
      <c r="AD237">
        <v>0</v>
      </c>
      <c r="AE237">
        <v>0</v>
      </c>
      <c r="AF237">
        <v>84</v>
      </c>
      <c r="AG237">
        <v>0</v>
      </c>
      <c r="AH237">
        <v>0</v>
      </c>
      <c r="AI237">
        <v>0</v>
      </c>
      <c r="AJ237">
        <v>0</v>
      </c>
      <c r="AK237">
        <v>0</v>
      </c>
      <c r="AL237">
        <v>0</v>
      </c>
      <c r="AM237">
        <v>0</v>
      </c>
      <c r="AN237">
        <v>0</v>
      </c>
      <c r="AO237">
        <v>30</v>
      </c>
      <c r="AP237">
        <v>101</v>
      </c>
      <c r="AQ237">
        <v>36</v>
      </c>
      <c r="AR237">
        <v>0</v>
      </c>
      <c r="AS237">
        <v>12</v>
      </c>
      <c r="AT237">
        <v>1</v>
      </c>
      <c r="AU237">
        <v>2</v>
      </c>
      <c r="AV237">
        <v>0</v>
      </c>
      <c r="AW237">
        <v>0</v>
      </c>
      <c r="AX237">
        <v>0</v>
      </c>
      <c r="AY237">
        <v>8</v>
      </c>
      <c r="AZ237">
        <v>18</v>
      </c>
      <c r="BA237">
        <v>12</v>
      </c>
      <c r="BB237">
        <v>6</v>
      </c>
      <c r="BC237">
        <v>2</v>
      </c>
      <c r="BD237">
        <v>0</v>
      </c>
      <c r="BE237">
        <v>0</v>
      </c>
      <c r="BF237">
        <v>84</v>
      </c>
      <c r="BG237">
        <v>0</v>
      </c>
      <c r="BH237">
        <v>0</v>
      </c>
      <c r="BI237">
        <v>1</v>
      </c>
      <c r="BJ237" s="2">
        <v>46218</v>
      </c>
      <c r="BK237">
        <v>0</v>
      </c>
      <c r="BL237" s="3" t="str">
        <f>VLOOKUP(O237,DropDownList!$H$1:$I$7,2,FALSE)</f>
        <v>2022/23</v>
      </c>
      <c r="BM237" s="3" t="str">
        <f t="shared" si="3"/>
        <v>VSUR</v>
      </c>
    </row>
    <row r="238" spans="1:65" x14ac:dyDescent="0.2">
      <c r="A238">
        <v>2026</v>
      </c>
      <c r="B238">
        <v>7</v>
      </c>
      <c r="C238" t="s">
        <v>162</v>
      </c>
      <c r="D238" t="s">
        <v>176</v>
      </c>
      <c r="E238" t="s">
        <v>15</v>
      </c>
      <c r="F238">
        <v>9805</v>
      </c>
      <c r="G238" t="s">
        <v>158</v>
      </c>
      <c r="H238" t="s">
        <v>171</v>
      </c>
      <c r="I238" t="s">
        <v>172</v>
      </c>
      <c r="J238" s="1">
        <v>46204</v>
      </c>
      <c r="K238" t="s">
        <v>143</v>
      </c>
      <c r="L238">
        <v>2</v>
      </c>
      <c r="M238" t="s">
        <v>445</v>
      </c>
      <c r="N238" t="s">
        <v>442</v>
      </c>
      <c r="O238" t="s">
        <v>155</v>
      </c>
      <c r="P238" t="s">
        <v>151</v>
      </c>
      <c r="Q238">
        <v>0</v>
      </c>
      <c r="R238">
        <v>17</v>
      </c>
      <c r="S238">
        <v>510</v>
      </c>
      <c r="T238">
        <v>90</v>
      </c>
      <c r="U238">
        <v>1</v>
      </c>
      <c r="V238">
        <v>0</v>
      </c>
      <c r="W238">
        <v>0</v>
      </c>
      <c r="X238">
        <v>0</v>
      </c>
      <c r="Y238">
        <v>0</v>
      </c>
      <c r="Z238">
        <v>0</v>
      </c>
      <c r="AA238">
        <v>420</v>
      </c>
      <c r="AB238">
        <v>0</v>
      </c>
      <c r="AC238">
        <v>420</v>
      </c>
      <c r="AD238">
        <v>0</v>
      </c>
      <c r="AE238">
        <v>0</v>
      </c>
      <c r="AF238">
        <v>14</v>
      </c>
      <c r="AG238">
        <v>0</v>
      </c>
      <c r="AH238">
        <v>3</v>
      </c>
      <c r="AI238">
        <v>0</v>
      </c>
      <c r="AJ238">
        <v>0</v>
      </c>
      <c r="AK238">
        <v>0</v>
      </c>
      <c r="AL238">
        <v>0</v>
      </c>
      <c r="AM238">
        <v>1</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s="2">
        <v>46218</v>
      </c>
      <c r="BK238">
        <v>0</v>
      </c>
      <c r="BL238" s="3" t="str">
        <f>VLOOKUP(O238,DropDownList!$H$1:$I$7,2,FALSE)</f>
        <v>2022/23</v>
      </c>
      <c r="BM238" s="3" t="str">
        <f t="shared" si="3"/>
        <v>PCPF</v>
      </c>
    </row>
    <row r="239" spans="1:65" x14ac:dyDescent="0.2">
      <c r="A239">
        <v>2026</v>
      </c>
      <c r="B239">
        <v>7</v>
      </c>
      <c r="C239" t="s">
        <v>162</v>
      </c>
      <c r="D239" t="s">
        <v>176</v>
      </c>
      <c r="E239" t="s">
        <v>15</v>
      </c>
      <c r="F239">
        <v>9805</v>
      </c>
      <c r="G239" t="s">
        <v>158</v>
      </c>
      <c r="H239" t="s">
        <v>171</v>
      </c>
      <c r="I239" t="s">
        <v>172</v>
      </c>
      <c r="J239" s="1">
        <v>46204</v>
      </c>
      <c r="K239" t="s">
        <v>143</v>
      </c>
      <c r="L239">
        <v>2</v>
      </c>
      <c r="M239" t="s">
        <v>445</v>
      </c>
      <c r="N239" t="s">
        <v>442</v>
      </c>
      <c r="O239" t="s">
        <v>147</v>
      </c>
      <c r="P239" t="s">
        <v>161</v>
      </c>
      <c r="Q239">
        <v>200</v>
      </c>
      <c r="R239">
        <v>82</v>
      </c>
      <c r="S239">
        <v>2265</v>
      </c>
      <c r="T239">
        <v>0</v>
      </c>
      <c r="U239">
        <v>10</v>
      </c>
      <c r="V239">
        <v>6</v>
      </c>
      <c r="W239">
        <v>130</v>
      </c>
      <c r="X239">
        <v>130</v>
      </c>
      <c r="Y239">
        <v>0</v>
      </c>
      <c r="Z239">
        <v>0</v>
      </c>
      <c r="AA239">
        <v>2065</v>
      </c>
      <c r="AB239">
        <v>0</v>
      </c>
      <c r="AC239">
        <v>0</v>
      </c>
      <c r="AD239">
        <v>6</v>
      </c>
      <c r="AE239">
        <v>0</v>
      </c>
      <c r="AF239">
        <v>73</v>
      </c>
      <c r="AG239">
        <v>0</v>
      </c>
      <c r="AH239">
        <v>0</v>
      </c>
      <c r="AI239">
        <v>9</v>
      </c>
      <c r="AJ239">
        <v>0</v>
      </c>
      <c r="AK239">
        <v>0</v>
      </c>
      <c r="AL239">
        <v>0</v>
      </c>
      <c r="AM239">
        <v>0</v>
      </c>
      <c r="AN239">
        <v>0</v>
      </c>
      <c r="AO239">
        <v>31</v>
      </c>
      <c r="AP239">
        <v>119</v>
      </c>
      <c r="AQ239">
        <v>36</v>
      </c>
      <c r="AR239">
        <v>0</v>
      </c>
      <c r="AS239">
        <v>15</v>
      </c>
      <c r="AT239">
        <v>1</v>
      </c>
      <c r="AU239">
        <v>4</v>
      </c>
      <c r="AV239">
        <v>1</v>
      </c>
      <c r="AW239">
        <v>0</v>
      </c>
      <c r="AX239">
        <v>0</v>
      </c>
      <c r="AY239">
        <v>11</v>
      </c>
      <c r="AZ239">
        <v>24</v>
      </c>
      <c r="BA239">
        <v>15</v>
      </c>
      <c r="BB239">
        <v>2</v>
      </c>
      <c r="BC239">
        <v>2</v>
      </c>
      <c r="BD239">
        <v>0</v>
      </c>
      <c r="BE239">
        <v>0</v>
      </c>
      <c r="BF239">
        <v>82</v>
      </c>
      <c r="BG239">
        <v>200</v>
      </c>
      <c r="BH239">
        <v>0</v>
      </c>
      <c r="BI239">
        <v>10</v>
      </c>
      <c r="BJ239" s="2">
        <v>46218</v>
      </c>
      <c r="BK239">
        <v>0</v>
      </c>
      <c r="BL239" s="3" t="str">
        <f>VLOOKUP(O239,DropDownList!$H$1:$I$7,2,FALSE)</f>
        <v>2024/25</v>
      </c>
      <c r="BM239" s="3" t="str">
        <f t="shared" si="3"/>
        <v>VSUR</v>
      </c>
    </row>
    <row r="240" spans="1:65" x14ac:dyDescent="0.2">
      <c r="A240">
        <v>2026</v>
      </c>
      <c r="B240">
        <v>7</v>
      </c>
      <c r="C240" t="s">
        <v>162</v>
      </c>
      <c r="D240" t="s">
        <v>176</v>
      </c>
      <c r="E240" t="s">
        <v>15</v>
      </c>
      <c r="F240">
        <v>9805</v>
      </c>
      <c r="G240" t="s">
        <v>158</v>
      </c>
      <c r="H240" t="s">
        <v>171</v>
      </c>
      <c r="I240" t="s">
        <v>172</v>
      </c>
      <c r="J240" s="1">
        <v>46204</v>
      </c>
      <c r="K240" t="s">
        <v>143</v>
      </c>
      <c r="L240">
        <v>2</v>
      </c>
      <c r="M240" t="s">
        <v>445</v>
      </c>
      <c r="N240" t="s">
        <v>442</v>
      </c>
      <c r="O240" t="s">
        <v>147</v>
      </c>
      <c r="P240" t="s">
        <v>151</v>
      </c>
      <c r="Q240">
        <v>0</v>
      </c>
      <c r="R240">
        <v>10</v>
      </c>
      <c r="S240">
        <v>300</v>
      </c>
      <c r="T240">
        <v>0</v>
      </c>
      <c r="U240">
        <v>0</v>
      </c>
      <c r="V240">
        <v>0</v>
      </c>
      <c r="W240">
        <v>0</v>
      </c>
      <c r="X240">
        <v>0</v>
      </c>
      <c r="Y240">
        <v>0</v>
      </c>
      <c r="Z240">
        <v>0</v>
      </c>
      <c r="AA240">
        <v>300</v>
      </c>
      <c r="AB240">
        <v>0</v>
      </c>
      <c r="AC240">
        <v>300</v>
      </c>
      <c r="AD240">
        <v>0</v>
      </c>
      <c r="AE240">
        <v>0</v>
      </c>
      <c r="AF240">
        <v>10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c r="BJ240" s="2">
        <v>46218</v>
      </c>
      <c r="BK240">
        <v>0</v>
      </c>
      <c r="BL240" s="3" t="str">
        <f>VLOOKUP(O240,DropDownList!$H$1:$I$7,2,FALSE)</f>
        <v>2024/25</v>
      </c>
      <c r="BM240" s="3" t="str">
        <f t="shared" si="3"/>
        <v>PCPF</v>
      </c>
    </row>
    <row r="241" spans="1:65" x14ac:dyDescent="0.2">
      <c r="A241">
        <v>2026</v>
      </c>
      <c r="B241">
        <v>7</v>
      </c>
      <c r="C241" t="s">
        <v>162</v>
      </c>
      <c r="D241" t="s">
        <v>176</v>
      </c>
      <c r="E241" t="s">
        <v>15</v>
      </c>
      <c r="F241">
        <v>9805</v>
      </c>
      <c r="G241" t="s">
        <v>158</v>
      </c>
      <c r="H241" t="s">
        <v>171</v>
      </c>
      <c r="I241" t="s">
        <v>172</v>
      </c>
      <c r="J241" s="1">
        <v>46204</v>
      </c>
      <c r="K241" t="s">
        <v>143</v>
      </c>
      <c r="L241">
        <v>2</v>
      </c>
      <c r="M241" t="s">
        <v>445</v>
      </c>
      <c r="N241" t="s">
        <v>442</v>
      </c>
      <c r="O241" t="s">
        <v>149</v>
      </c>
      <c r="P241" t="s">
        <v>148</v>
      </c>
      <c r="Q241">
        <v>120</v>
      </c>
      <c r="R241">
        <v>2</v>
      </c>
      <c r="S241">
        <v>120</v>
      </c>
      <c r="T241">
        <v>0</v>
      </c>
      <c r="U241">
        <v>2</v>
      </c>
      <c r="V241">
        <v>0</v>
      </c>
      <c r="W241">
        <v>0</v>
      </c>
      <c r="X241">
        <v>0</v>
      </c>
      <c r="Y241">
        <v>0</v>
      </c>
      <c r="Z241">
        <v>0</v>
      </c>
      <c r="AA241">
        <v>0</v>
      </c>
      <c r="AB241">
        <v>0</v>
      </c>
      <c r="AC241">
        <v>0</v>
      </c>
      <c r="AD241">
        <v>0</v>
      </c>
      <c r="AE241">
        <v>0</v>
      </c>
      <c r="AF241">
        <v>0</v>
      </c>
      <c r="AG241">
        <v>0</v>
      </c>
      <c r="AH241">
        <v>0</v>
      </c>
      <c r="AI241">
        <v>2</v>
      </c>
      <c r="AJ241">
        <v>0</v>
      </c>
      <c r="AK241">
        <v>0</v>
      </c>
      <c r="AL241">
        <v>0</v>
      </c>
      <c r="AM241">
        <v>0</v>
      </c>
      <c r="AN241">
        <v>0</v>
      </c>
      <c r="AO241">
        <v>2</v>
      </c>
      <c r="AP241">
        <v>8</v>
      </c>
      <c r="AQ241">
        <v>2</v>
      </c>
      <c r="AR241">
        <v>0</v>
      </c>
      <c r="AS241">
        <v>0</v>
      </c>
      <c r="AT241">
        <v>0</v>
      </c>
      <c r="AU241">
        <v>0</v>
      </c>
      <c r="AV241">
        <v>0</v>
      </c>
      <c r="AW241">
        <v>0</v>
      </c>
      <c r="AX241">
        <v>0</v>
      </c>
      <c r="AY241">
        <v>2</v>
      </c>
      <c r="AZ241">
        <v>2</v>
      </c>
      <c r="BA241">
        <v>0</v>
      </c>
      <c r="BB241">
        <v>0</v>
      </c>
      <c r="BC241">
        <v>0</v>
      </c>
      <c r="BD241">
        <v>0</v>
      </c>
      <c r="BE241">
        <v>0</v>
      </c>
      <c r="BF241">
        <v>2</v>
      </c>
      <c r="BG241">
        <v>120</v>
      </c>
      <c r="BH241">
        <v>0</v>
      </c>
      <c r="BI241">
        <v>2</v>
      </c>
      <c r="BJ241" s="2">
        <v>46218</v>
      </c>
      <c r="BK241">
        <v>0</v>
      </c>
      <c r="BL241" s="3" t="str">
        <f>VLOOKUP(O241,DropDownList!$H$1:$I$7,2,FALSE)</f>
        <v>2025/26</v>
      </c>
      <c r="BM241" s="3" t="str">
        <f t="shared" si="3"/>
        <v>PRAS</v>
      </c>
    </row>
    <row r="242" spans="1:65" x14ac:dyDescent="0.2">
      <c r="A242">
        <v>2026</v>
      </c>
      <c r="B242">
        <v>7</v>
      </c>
      <c r="C242" t="s">
        <v>162</v>
      </c>
      <c r="D242" t="s">
        <v>176</v>
      </c>
      <c r="E242" t="s">
        <v>15</v>
      </c>
      <c r="F242">
        <v>9805</v>
      </c>
      <c r="G242" t="s">
        <v>158</v>
      </c>
      <c r="H242" t="s">
        <v>171</v>
      </c>
      <c r="I242" t="s">
        <v>172</v>
      </c>
      <c r="J242" s="1">
        <v>46204</v>
      </c>
      <c r="K242" t="s">
        <v>143</v>
      </c>
      <c r="L242">
        <v>2</v>
      </c>
      <c r="M242" t="s">
        <v>445</v>
      </c>
      <c r="N242" t="s">
        <v>442</v>
      </c>
      <c r="O242" t="s">
        <v>147</v>
      </c>
      <c r="P242" t="s">
        <v>148</v>
      </c>
      <c r="Q242">
        <v>0</v>
      </c>
      <c r="R242">
        <v>1</v>
      </c>
      <c r="S242">
        <v>60</v>
      </c>
      <c r="T242">
        <v>0</v>
      </c>
      <c r="U242">
        <v>0</v>
      </c>
      <c r="V242">
        <v>0</v>
      </c>
      <c r="W242">
        <v>0</v>
      </c>
      <c r="X242">
        <v>0</v>
      </c>
      <c r="Y242">
        <v>0</v>
      </c>
      <c r="Z242">
        <v>0</v>
      </c>
      <c r="AA242">
        <v>60</v>
      </c>
      <c r="AB242">
        <v>0</v>
      </c>
      <c r="AC242">
        <v>60</v>
      </c>
      <c r="AD242">
        <v>0</v>
      </c>
      <c r="AE242">
        <v>0</v>
      </c>
      <c r="AF242">
        <v>1</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s="2">
        <v>46218</v>
      </c>
      <c r="BK242">
        <v>0</v>
      </c>
      <c r="BL242" s="3" t="str">
        <f>VLOOKUP(O242,DropDownList!$H$1:$I$7,2,FALSE)</f>
        <v>2024/25</v>
      </c>
      <c r="BM242" s="3" t="str">
        <f t="shared" si="3"/>
        <v>PRAS</v>
      </c>
    </row>
    <row r="243" spans="1:65" x14ac:dyDescent="0.2">
      <c r="A243">
        <v>2026</v>
      </c>
      <c r="B243">
        <v>7</v>
      </c>
      <c r="C243" t="s">
        <v>162</v>
      </c>
      <c r="D243" t="s">
        <v>176</v>
      </c>
      <c r="E243" t="s">
        <v>15</v>
      </c>
      <c r="F243">
        <v>9805</v>
      </c>
      <c r="G243" t="s">
        <v>158</v>
      </c>
      <c r="H243" t="s">
        <v>171</v>
      </c>
      <c r="I243" t="s">
        <v>172</v>
      </c>
      <c r="J243" s="1">
        <v>46204</v>
      </c>
      <c r="K243" t="s">
        <v>143</v>
      </c>
      <c r="L243">
        <v>2</v>
      </c>
      <c r="M243" t="s">
        <v>445</v>
      </c>
      <c r="N243" t="s">
        <v>442</v>
      </c>
      <c r="O243" t="s">
        <v>156</v>
      </c>
      <c r="P243" t="s">
        <v>150</v>
      </c>
      <c r="Q243">
        <v>1334.39</v>
      </c>
      <c r="R243">
        <v>42</v>
      </c>
      <c r="S243">
        <v>6962.24</v>
      </c>
      <c r="T243">
        <v>716.25</v>
      </c>
      <c r="U243">
        <v>4</v>
      </c>
      <c r="V243">
        <v>2</v>
      </c>
      <c r="W243">
        <v>1045.32</v>
      </c>
      <c r="X243">
        <v>1045.32</v>
      </c>
      <c r="Y243">
        <v>38</v>
      </c>
      <c r="Z243">
        <v>6245.99</v>
      </c>
      <c r="AA243">
        <v>4911.6000000000004</v>
      </c>
      <c r="AB243">
        <v>950.67</v>
      </c>
      <c r="AC243">
        <v>3960.93</v>
      </c>
      <c r="AD243">
        <v>1</v>
      </c>
      <c r="AE243">
        <v>1</v>
      </c>
      <c r="AF243">
        <v>34</v>
      </c>
      <c r="AG243">
        <v>2</v>
      </c>
      <c r="AH243">
        <v>4</v>
      </c>
      <c r="AI243">
        <v>2</v>
      </c>
      <c r="AJ243">
        <v>15</v>
      </c>
      <c r="AK243">
        <v>6</v>
      </c>
      <c r="AL243">
        <v>0</v>
      </c>
      <c r="AM243">
        <v>1</v>
      </c>
      <c r="AN243">
        <v>0</v>
      </c>
      <c r="AO243">
        <v>17</v>
      </c>
      <c r="AP243">
        <v>68</v>
      </c>
      <c r="AQ243">
        <v>20</v>
      </c>
      <c r="AR243">
        <v>0</v>
      </c>
      <c r="AS243">
        <v>13</v>
      </c>
      <c r="AT243">
        <v>0</v>
      </c>
      <c r="AU243">
        <v>0</v>
      </c>
      <c r="AV243">
        <v>0</v>
      </c>
      <c r="AW243">
        <v>0</v>
      </c>
      <c r="AX243">
        <v>0</v>
      </c>
      <c r="AY243">
        <v>6</v>
      </c>
      <c r="AZ243">
        <v>14</v>
      </c>
      <c r="BA243">
        <v>11</v>
      </c>
      <c r="BB243">
        <v>1</v>
      </c>
      <c r="BC243">
        <v>0</v>
      </c>
      <c r="BD243">
        <v>0</v>
      </c>
      <c r="BE243">
        <v>0</v>
      </c>
      <c r="BF243">
        <v>17</v>
      </c>
      <c r="BG243">
        <v>277.5</v>
      </c>
      <c r="BH243">
        <v>0</v>
      </c>
      <c r="BI243">
        <v>4</v>
      </c>
      <c r="BJ243" s="2">
        <v>46218</v>
      </c>
      <c r="BK243">
        <v>0</v>
      </c>
      <c r="BL243" s="3" t="str">
        <f>VLOOKUP(O243,DropDownList!$H$1:$I$7,2,FALSE)</f>
        <v>2023/24</v>
      </c>
      <c r="BM243" s="3" t="str">
        <f t="shared" si="3"/>
        <v>FISCAL FINES</v>
      </c>
    </row>
    <row r="244" spans="1:65" x14ac:dyDescent="0.2">
      <c r="A244">
        <v>2026</v>
      </c>
      <c r="B244">
        <v>7</v>
      </c>
      <c r="C244" t="s">
        <v>162</v>
      </c>
      <c r="D244" t="s">
        <v>176</v>
      </c>
      <c r="E244" t="s">
        <v>15</v>
      </c>
      <c r="F244">
        <v>9805</v>
      </c>
      <c r="G244" t="s">
        <v>158</v>
      </c>
      <c r="H244" t="s">
        <v>171</v>
      </c>
      <c r="I244" t="s">
        <v>172</v>
      </c>
      <c r="J244" s="1">
        <v>46204</v>
      </c>
      <c r="K244" t="s">
        <v>143</v>
      </c>
      <c r="L244">
        <v>2</v>
      </c>
      <c r="M244" t="s">
        <v>445</v>
      </c>
      <c r="N244" t="s">
        <v>442</v>
      </c>
      <c r="O244" t="s">
        <v>147</v>
      </c>
      <c r="P244" t="s">
        <v>150</v>
      </c>
      <c r="Q244">
        <v>524.16</v>
      </c>
      <c r="R244">
        <v>36</v>
      </c>
      <c r="S244">
        <v>5488.34</v>
      </c>
      <c r="T244">
        <v>815</v>
      </c>
      <c r="U244">
        <v>5</v>
      </c>
      <c r="V244">
        <v>5</v>
      </c>
      <c r="W244">
        <v>524.16</v>
      </c>
      <c r="X244">
        <v>524.16</v>
      </c>
      <c r="Y244">
        <v>32</v>
      </c>
      <c r="Z244">
        <v>4673.34</v>
      </c>
      <c r="AA244">
        <v>4149.18</v>
      </c>
      <c r="AB244">
        <v>1514.18</v>
      </c>
      <c r="AC244">
        <v>2635</v>
      </c>
      <c r="AD244">
        <v>4</v>
      </c>
      <c r="AE244">
        <v>1</v>
      </c>
      <c r="AF244">
        <v>26</v>
      </c>
      <c r="AG244">
        <v>1</v>
      </c>
      <c r="AH244">
        <v>4</v>
      </c>
      <c r="AI244">
        <v>4</v>
      </c>
      <c r="AJ244">
        <v>11</v>
      </c>
      <c r="AK244">
        <v>4</v>
      </c>
      <c r="AL244">
        <v>1</v>
      </c>
      <c r="AM244">
        <v>2</v>
      </c>
      <c r="AN244">
        <v>0</v>
      </c>
      <c r="AO244">
        <v>19</v>
      </c>
      <c r="AP244">
        <v>68</v>
      </c>
      <c r="AQ244">
        <v>25</v>
      </c>
      <c r="AR244">
        <v>0</v>
      </c>
      <c r="AS244">
        <v>12</v>
      </c>
      <c r="AT244">
        <v>0</v>
      </c>
      <c r="AU244">
        <v>0</v>
      </c>
      <c r="AV244">
        <v>0</v>
      </c>
      <c r="AW244">
        <v>0</v>
      </c>
      <c r="AX244">
        <v>0</v>
      </c>
      <c r="AY244">
        <v>4</v>
      </c>
      <c r="AZ244">
        <v>11</v>
      </c>
      <c r="BA244">
        <v>10</v>
      </c>
      <c r="BB244">
        <v>1</v>
      </c>
      <c r="BC244">
        <v>1</v>
      </c>
      <c r="BD244">
        <v>0</v>
      </c>
      <c r="BE244">
        <v>0</v>
      </c>
      <c r="BF244">
        <v>19</v>
      </c>
      <c r="BG244">
        <v>406.66</v>
      </c>
      <c r="BH244">
        <v>1</v>
      </c>
      <c r="BI244">
        <v>5</v>
      </c>
      <c r="BJ244" s="2">
        <v>46218</v>
      </c>
      <c r="BK244">
        <v>0</v>
      </c>
      <c r="BL244" s="3" t="str">
        <f>VLOOKUP(O244,DropDownList!$H$1:$I$7,2,FALSE)</f>
        <v>2024/25</v>
      </c>
      <c r="BM244" s="3" t="str">
        <f t="shared" si="3"/>
        <v>FISCAL FINES</v>
      </c>
    </row>
    <row r="245" spans="1:65" x14ac:dyDescent="0.2">
      <c r="A245">
        <v>2026</v>
      </c>
      <c r="B245">
        <v>7</v>
      </c>
      <c r="C245" t="s">
        <v>162</v>
      </c>
      <c r="D245" t="s">
        <v>176</v>
      </c>
      <c r="E245" t="s">
        <v>15</v>
      </c>
      <c r="F245">
        <v>9805</v>
      </c>
      <c r="G245" t="s">
        <v>158</v>
      </c>
      <c r="H245" t="s">
        <v>171</v>
      </c>
      <c r="I245" t="s">
        <v>172</v>
      </c>
      <c r="J245" s="1">
        <v>46204</v>
      </c>
      <c r="K245" t="s">
        <v>143</v>
      </c>
      <c r="L245">
        <v>2</v>
      </c>
      <c r="M245" t="s">
        <v>445</v>
      </c>
      <c r="N245" t="s">
        <v>442</v>
      </c>
      <c r="O245" t="s">
        <v>149</v>
      </c>
      <c r="P245" t="s">
        <v>161</v>
      </c>
      <c r="Q245">
        <v>165</v>
      </c>
      <c r="R245">
        <v>71</v>
      </c>
      <c r="S245">
        <v>2075</v>
      </c>
      <c r="T245">
        <v>0</v>
      </c>
      <c r="U245">
        <v>20</v>
      </c>
      <c r="V245">
        <v>3</v>
      </c>
      <c r="W245">
        <v>105</v>
      </c>
      <c r="X245">
        <v>105</v>
      </c>
      <c r="Y245">
        <v>0</v>
      </c>
      <c r="Z245">
        <v>0</v>
      </c>
      <c r="AA245">
        <v>1910</v>
      </c>
      <c r="AB245">
        <v>0</v>
      </c>
      <c r="AC245">
        <v>0</v>
      </c>
      <c r="AD245">
        <v>3</v>
      </c>
      <c r="AE245">
        <v>0</v>
      </c>
      <c r="AF245">
        <v>65</v>
      </c>
      <c r="AG245">
        <v>0</v>
      </c>
      <c r="AH245">
        <v>0</v>
      </c>
      <c r="AI245">
        <v>6</v>
      </c>
      <c r="AJ245">
        <v>0</v>
      </c>
      <c r="AK245">
        <v>0</v>
      </c>
      <c r="AL245">
        <v>0</v>
      </c>
      <c r="AM245">
        <v>0</v>
      </c>
      <c r="AN245">
        <v>0</v>
      </c>
      <c r="AO245">
        <v>26</v>
      </c>
      <c r="AP245">
        <v>36</v>
      </c>
      <c r="AQ245">
        <v>26</v>
      </c>
      <c r="AR245">
        <v>0</v>
      </c>
      <c r="AS245">
        <v>3</v>
      </c>
      <c r="AT245">
        <v>0</v>
      </c>
      <c r="AU245">
        <v>1</v>
      </c>
      <c r="AV245">
        <v>0</v>
      </c>
      <c r="AW245">
        <v>0</v>
      </c>
      <c r="AX245">
        <v>0</v>
      </c>
      <c r="AY245">
        <v>1</v>
      </c>
      <c r="AZ245">
        <v>1</v>
      </c>
      <c r="BA245">
        <v>0</v>
      </c>
      <c r="BB245">
        <v>2</v>
      </c>
      <c r="BC245">
        <v>0</v>
      </c>
      <c r="BD245">
        <v>1</v>
      </c>
      <c r="BE245">
        <v>0</v>
      </c>
      <c r="BF245">
        <v>70</v>
      </c>
      <c r="BG245">
        <v>165</v>
      </c>
      <c r="BH245">
        <v>0</v>
      </c>
      <c r="BI245">
        <v>20</v>
      </c>
      <c r="BJ245" s="2">
        <v>46218</v>
      </c>
      <c r="BK245">
        <v>0</v>
      </c>
      <c r="BL245" s="3" t="str">
        <f>VLOOKUP(O245,DropDownList!$H$1:$I$7,2,FALSE)</f>
        <v>2025/26</v>
      </c>
      <c r="BM245" s="3" t="str">
        <f t="shared" si="3"/>
        <v>VSUR</v>
      </c>
    </row>
    <row r="246" spans="1:65" x14ac:dyDescent="0.2">
      <c r="A246">
        <v>2026</v>
      </c>
      <c r="B246">
        <v>7</v>
      </c>
      <c r="C246" t="s">
        <v>162</v>
      </c>
      <c r="D246" t="s">
        <v>176</v>
      </c>
      <c r="E246" t="s">
        <v>15</v>
      </c>
      <c r="F246">
        <v>9805</v>
      </c>
      <c r="G246" t="s">
        <v>158</v>
      </c>
      <c r="H246" t="s">
        <v>171</v>
      </c>
      <c r="I246" t="s">
        <v>172</v>
      </c>
      <c r="J246" s="1">
        <v>46204</v>
      </c>
      <c r="K246" t="s">
        <v>143</v>
      </c>
      <c r="L246">
        <v>2</v>
      </c>
      <c r="M246" t="s">
        <v>445</v>
      </c>
      <c r="N246" t="s">
        <v>442</v>
      </c>
      <c r="O246" t="s">
        <v>147</v>
      </c>
      <c r="P246" t="s">
        <v>160</v>
      </c>
      <c r="Q246">
        <v>3430.49</v>
      </c>
      <c r="R246">
        <v>83</v>
      </c>
      <c r="S246">
        <v>44952</v>
      </c>
      <c r="T246">
        <v>0</v>
      </c>
      <c r="U246">
        <v>10</v>
      </c>
      <c r="V246">
        <v>7</v>
      </c>
      <c r="W246">
        <v>2180.4899999999998</v>
      </c>
      <c r="X246">
        <v>2180.4899999999998</v>
      </c>
      <c r="Y246">
        <v>0</v>
      </c>
      <c r="Z246">
        <v>0</v>
      </c>
      <c r="AA246">
        <v>41521.51</v>
      </c>
      <c r="AB246">
        <v>315</v>
      </c>
      <c r="AC246">
        <v>39121.51</v>
      </c>
      <c r="AD246">
        <v>6</v>
      </c>
      <c r="AE246">
        <v>1</v>
      </c>
      <c r="AF246">
        <v>73</v>
      </c>
      <c r="AG246">
        <v>1</v>
      </c>
      <c r="AH246">
        <v>0</v>
      </c>
      <c r="AI246">
        <v>9</v>
      </c>
      <c r="AJ246">
        <v>0</v>
      </c>
      <c r="AK246">
        <v>0</v>
      </c>
      <c r="AL246">
        <v>0</v>
      </c>
      <c r="AM246">
        <v>0</v>
      </c>
      <c r="AN246">
        <v>0</v>
      </c>
      <c r="AO246">
        <v>32</v>
      </c>
      <c r="AP246">
        <v>120</v>
      </c>
      <c r="AQ246">
        <v>37</v>
      </c>
      <c r="AR246">
        <v>0</v>
      </c>
      <c r="AS246">
        <v>15</v>
      </c>
      <c r="AT246">
        <v>1</v>
      </c>
      <c r="AU246">
        <v>4</v>
      </c>
      <c r="AV246">
        <v>1</v>
      </c>
      <c r="AW246">
        <v>0</v>
      </c>
      <c r="AX246">
        <v>0</v>
      </c>
      <c r="AY246">
        <v>11</v>
      </c>
      <c r="AZ246">
        <v>24</v>
      </c>
      <c r="BA246">
        <v>15</v>
      </c>
      <c r="BB246">
        <v>2</v>
      </c>
      <c r="BC246">
        <v>2</v>
      </c>
      <c r="BD246">
        <v>0</v>
      </c>
      <c r="BE246">
        <v>0</v>
      </c>
      <c r="BF246">
        <v>82</v>
      </c>
      <c r="BG246">
        <v>3413</v>
      </c>
      <c r="BH246">
        <v>0</v>
      </c>
      <c r="BI246">
        <v>10</v>
      </c>
      <c r="BJ246" s="2">
        <v>46218</v>
      </c>
      <c r="BK246">
        <v>0</v>
      </c>
      <c r="BL246" s="3" t="str">
        <f>VLOOKUP(O246,DropDownList!$H$1:$I$7,2,FALSE)</f>
        <v>2024/25</v>
      </c>
      <c r="BM246" s="3" t="str">
        <f t="shared" si="3"/>
        <v>SC COURT</v>
      </c>
    </row>
    <row r="247" spans="1:65" x14ac:dyDescent="0.2">
      <c r="A247">
        <v>2026</v>
      </c>
      <c r="B247">
        <v>7</v>
      </c>
      <c r="C247" t="s">
        <v>162</v>
      </c>
      <c r="D247" t="s">
        <v>177</v>
      </c>
      <c r="E247" t="s">
        <v>16</v>
      </c>
      <c r="F247">
        <v>9812</v>
      </c>
      <c r="G247" t="s">
        <v>158</v>
      </c>
      <c r="H247" t="s">
        <v>171</v>
      </c>
      <c r="I247" t="s">
        <v>172</v>
      </c>
      <c r="J247" s="1">
        <v>46204</v>
      </c>
      <c r="K247" t="s">
        <v>143</v>
      </c>
      <c r="L247">
        <v>2</v>
      </c>
      <c r="M247" t="s">
        <v>445</v>
      </c>
      <c r="N247" t="s">
        <v>442</v>
      </c>
      <c r="O247" t="s">
        <v>156</v>
      </c>
      <c r="P247" t="s">
        <v>159</v>
      </c>
      <c r="Q247">
        <v>0</v>
      </c>
      <c r="R247">
        <v>1</v>
      </c>
      <c r="S247">
        <v>7020</v>
      </c>
      <c r="T247">
        <v>0</v>
      </c>
      <c r="U247">
        <v>0</v>
      </c>
      <c r="V247">
        <v>0</v>
      </c>
      <c r="W247">
        <v>0</v>
      </c>
      <c r="X247">
        <v>0</v>
      </c>
      <c r="Y247">
        <v>0</v>
      </c>
      <c r="Z247">
        <v>0</v>
      </c>
      <c r="AA247">
        <v>7020</v>
      </c>
      <c r="AB247">
        <v>0</v>
      </c>
      <c r="AC247">
        <v>0</v>
      </c>
      <c r="AD247">
        <v>0</v>
      </c>
      <c r="AE247">
        <v>0</v>
      </c>
      <c r="AF247">
        <v>1</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s="2">
        <v>46218</v>
      </c>
      <c r="BK247">
        <v>0</v>
      </c>
      <c r="BL247" s="3" t="str">
        <f>VLOOKUP(O247,DropDownList!$H$1:$I$7,2,FALSE)</f>
        <v>2023/24</v>
      </c>
      <c r="BM247" s="3" t="str">
        <f t="shared" si="3"/>
        <v>CONF</v>
      </c>
    </row>
    <row r="248" spans="1:65" x14ac:dyDescent="0.2">
      <c r="A248">
        <v>2026</v>
      </c>
      <c r="B248">
        <v>7</v>
      </c>
      <c r="C248" t="s">
        <v>162</v>
      </c>
      <c r="D248" t="s">
        <v>177</v>
      </c>
      <c r="E248" t="s">
        <v>16</v>
      </c>
      <c r="F248">
        <v>9812</v>
      </c>
      <c r="G248" t="s">
        <v>158</v>
      </c>
      <c r="H248" t="s">
        <v>171</v>
      </c>
      <c r="I248" t="s">
        <v>172</v>
      </c>
      <c r="J248" s="1">
        <v>46204</v>
      </c>
      <c r="K248" t="s">
        <v>143</v>
      </c>
      <c r="L248">
        <v>2</v>
      </c>
      <c r="M248" t="s">
        <v>445</v>
      </c>
      <c r="N248" t="s">
        <v>442</v>
      </c>
      <c r="O248" t="s">
        <v>156</v>
      </c>
      <c r="P248" t="s">
        <v>160</v>
      </c>
      <c r="Q248">
        <v>5660</v>
      </c>
      <c r="R248">
        <v>84</v>
      </c>
      <c r="S248">
        <v>56740</v>
      </c>
      <c r="T248">
        <v>290</v>
      </c>
      <c r="U248">
        <v>10</v>
      </c>
      <c r="V248">
        <v>8</v>
      </c>
      <c r="W248">
        <v>5345</v>
      </c>
      <c r="X248">
        <v>5440</v>
      </c>
      <c r="Y248">
        <v>0</v>
      </c>
      <c r="Z248">
        <v>0</v>
      </c>
      <c r="AA248">
        <v>50790</v>
      </c>
      <c r="AB248">
        <v>2200</v>
      </c>
      <c r="AC248">
        <v>46350</v>
      </c>
      <c r="AD248">
        <v>3</v>
      </c>
      <c r="AE248">
        <v>5</v>
      </c>
      <c r="AF248">
        <v>73</v>
      </c>
      <c r="AG248">
        <v>6</v>
      </c>
      <c r="AH248">
        <v>0</v>
      </c>
      <c r="AI248">
        <v>4</v>
      </c>
      <c r="AJ248">
        <v>0</v>
      </c>
      <c r="AK248">
        <v>0</v>
      </c>
      <c r="AL248">
        <v>0</v>
      </c>
      <c r="AM248">
        <v>0</v>
      </c>
      <c r="AN248">
        <v>0</v>
      </c>
      <c r="AO248">
        <v>51</v>
      </c>
      <c r="AP248">
        <v>183</v>
      </c>
      <c r="AQ248">
        <v>66</v>
      </c>
      <c r="AR248">
        <v>0</v>
      </c>
      <c r="AS248">
        <v>28</v>
      </c>
      <c r="AT248">
        <v>0</v>
      </c>
      <c r="AU248">
        <v>2</v>
      </c>
      <c r="AV248">
        <v>1</v>
      </c>
      <c r="AW248">
        <v>1</v>
      </c>
      <c r="AX248">
        <v>0</v>
      </c>
      <c r="AY248">
        <v>13</v>
      </c>
      <c r="AZ248">
        <v>31</v>
      </c>
      <c r="BA248">
        <v>21</v>
      </c>
      <c r="BB248">
        <v>4</v>
      </c>
      <c r="BC248">
        <v>2</v>
      </c>
      <c r="BD248">
        <v>0</v>
      </c>
      <c r="BE248">
        <v>0</v>
      </c>
      <c r="BF248">
        <v>82</v>
      </c>
      <c r="BG248">
        <v>1310</v>
      </c>
      <c r="BH248">
        <v>1</v>
      </c>
      <c r="BI248">
        <v>8</v>
      </c>
      <c r="BJ248" s="2">
        <v>46218</v>
      </c>
      <c r="BK248">
        <v>0</v>
      </c>
      <c r="BL248" s="3" t="str">
        <f>VLOOKUP(O248,DropDownList!$H$1:$I$7,2,FALSE)</f>
        <v>2023/24</v>
      </c>
      <c r="BM248" s="3" t="str">
        <f t="shared" si="3"/>
        <v>SC COURT</v>
      </c>
    </row>
    <row r="249" spans="1:65" x14ac:dyDescent="0.2">
      <c r="A249">
        <v>2026</v>
      </c>
      <c r="B249">
        <v>7</v>
      </c>
      <c r="C249" t="s">
        <v>162</v>
      </c>
      <c r="D249" t="s">
        <v>177</v>
      </c>
      <c r="E249" t="s">
        <v>16</v>
      </c>
      <c r="F249">
        <v>9812</v>
      </c>
      <c r="G249" t="s">
        <v>158</v>
      </c>
      <c r="H249" t="s">
        <v>171</v>
      </c>
      <c r="I249" t="s">
        <v>172</v>
      </c>
      <c r="J249" s="1">
        <v>46204</v>
      </c>
      <c r="K249" t="s">
        <v>143</v>
      </c>
      <c r="L249">
        <v>2</v>
      </c>
      <c r="M249" t="s">
        <v>445</v>
      </c>
      <c r="N249" t="s">
        <v>442</v>
      </c>
      <c r="O249" t="s">
        <v>147</v>
      </c>
      <c r="P249" t="s">
        <v>150</v>
      </c>
      <c r="Q249">
        <v>350</v>
      </c>
      <c r="R249">
        <v>19</v>
      </c>
      <c r="S249">
        <v>2727.08</v>
      </c>
      <c r="T249">
        <v>300</v>
      </c>
      <c r="U249">
        <v>5</v>
      </c>
      <c r="V249">
        <v>4</v>
      </c>
      <c r="W249">
        <v>300</v>
      </c>
      <c r="X249">
        <v>300</v>
      </c>
      <c r="Y249">
        <v>17</v>
      </c>
      <c r="Z249">
        <v>2427.08</v>
      </c>
      <c r="AA249">
        <v>2077.08</v>
      </c>
      <c r="AB249">
        <v>102.08</v>
      </c>
      <c r="AC249">
        <v>1975</v>
      </c>
      <c r="AD249">
        <v>2</v>
      </c>
      <c r="AE249">
        <v>2</v>
      </c>
      <c r="AF249">
        <v>12</v>
      </c>
      <c r="AG249">
        <v>2</v>
      </c>
      <c r="AH249">
        <v>2</v>
      </c>
      <c r="AI249">
        <v>3</v>
      </c>
      <c r="AJ249">
        <v>4</v>
      </c>
      <c r="AK249">
        <v>1</v>
      </c>
      <c r="AL249">
        <v>0</v>
      </c>
      <c r="AM249">
        <v>1</v>
      </c>
      <c r="AN249">
        <v>0</v>
      </c>
      <c r="AO249">
        <v>11</v>
      </c>
      <c r="AP249">
        <v>37</v>
      </c>
      <c r="AQ249">
        <v>12</v>
      </c>
      <c r="AR249">
        <v>0</v>
      </c>
      <c r="AS249">
        <v>7</v>
      </c>
      <c r="AT249">
        <v>0</v>
      </c>
      <c r="AU249">
        <v>0</v>
      </c>
      <c r="AV249">
        <v>0</v>
      </c>
      <c r="AW249">
        <v>0</v>
      </c>
      <c r="AX249">
        <v>0</v>
      </c>
      <c r="AY249">
        <v>2</v>
      </c>
      <c r="AZ249">
        <v>8</v>
      </c>
      <c r="BA249">
        <v>5</v>
      </c>
      <c r="BB249">
        <v>1</v>
      </c>
      <c r="BC249">
        <v>0</v>
      </c>
      <c r="BD249">
        <v>0</v>
      </c>
      <c r="BE249">
        <v>0</v>
      </c>
      <c r="BF249">
        <v>11</v>
      </c>
      <c r="BG249">
        <v>225</v>
      </c>
      <c r="BH249">
        <v>0</v>
      </c>
      <c r="BI249">
        <v>5</v>
      </c>
      <c r="BJ249" s="2">
        <v>46218</v>
      </c>
      <c r="BK249">
        <v>0</v>
      </c>
      <c r="BL249" s="3" t="str">
        <f>VLOOKUP(O249,DropDownList!$H$1:$I$7,2,FALSE)</f>
        <v>2024/25</v>
      </c>
      <c r="BM249" s="3" t="str">
        <f t="shared" si="3"/>
        <v>FISCAL FINES</v>
      </c>
    </row>
    <row r="250" spans="1:65" x14ac:dyDescent="0.2">
      <c r="A250">
        <v>2026</v>
      </c>
      <c r="B250">
        <v>7</v>
      </c>
      <c r="C250" t="s">
        <v>162</v>
      </c>
      <c r="D250" t="s">
        <v>177</v>
      </c>
      <c r="E250" t="s">
        <v>16</v>
      </c>
      <c r="F250">
        <v>9812</v>
      </c>
      <c r="G250" t="s">
        <v>158</v>
      </c>
      <c r="H250" t="s">
        <v>171</v>
      </c>
      <c r="I250" t="s">
        <v>172</v>
      </c>
      <c r="J250" s="1">
        <v>46204</v>
      </c>
      <c r="K250" t="s">
        <v>143</v>
      </c>
      <c r="L250">
        <v>2</v>
      </c>
      <c r="M250" t="s">
        <v>445</v>
      </c>
      <c r="N250" t="s">
        <v>442</v>
      </c>
      <c r="O250" t="s">
        <v>155</v>
      </c>
      <c r="P250" t="s">
        <v>160</v>
      </c>
      <c r="Q250">
        <v>4020.52</v>
      </c>
      <c r="R250">
        <v>103</v>
      </c>
      <c r="S250">
        <v>62437</v>
      </c>
      <c r="T250">
        <v>1248.31</v>
      </c>
      <c r="U250">
        <v>12</v>
      </c>
      <c r="V250">
        <v>5</v>
      </c>
      <c r="W250">
        <v>2040.18</v>
      </c>
      <c r="X250">
        <v>2040.18</v>
      </c>
      <c r="Y250">
        <v>0</v>
      </c>
      <c r="Z250">
        <v>0</v>
      </c>
      <c r="AA250">
        <v>57168.17</v>
      </c>
      <c r="AB250">
        <v>2102</v>
      </c>
      <c r="AC250">
        <v>52146.17</v>
      </c>
      <c r="AD250">
        <v>3</v>
      </c>
      <c r="AE250">
        <v>2</v>
      </c>
      <c r="AF250">
        <v>87</v>
      </c>
      <c r="AG250">
        <v>8</v>
      </c>
      <c r="AH250">
        <v>1</v>
      </c>
      <c r="AI250">
        <v>4</v>
      </c>
      <c r="AJ250">
        <v>0</v>
      </c>
      <c r="AK250">
        <v>0</v>
      </c>
      <c r="AL250">
        <v>0</v>
      </c>
      <c r="AM250">
        <v>0</v>
      </c>
      <c r="AN250">
        <v>0</v>
      </c>
      <c r="AO250">
        <v>59</v>
      </c>
      <c r="AP250">
        <v>228</v>
      </c>
      <c r="AQ250">
        <v>72</v>
      </c>
      <c r="AR250">
        <v>0</v>
      </c>
      <c r="AS250">
        <v>40</v>
      </c>
      <c r="AT250">
        <v>2</v>
      </c>
      <c r="AU250">
        <v>2</v>
      </c>
      <c r="AV250">
        <v>3</v>
      </c>
      <c r="AW250">
        <v>1</v>
      </c>
      <c r="AX250">
        <v>0</v>
      </c>
      <c r="AY250">
        <v>23</v>
      </c>
      <c r="AZ250">
        <v>38</v>
      </c>
      <c r="BA250">
        <v>25</v>
      </c>
      <c r="BB250">
        <v>6</v>
      </c>
      <c r="BC250">
        <v>3</v>
      </c>
      <c r="BD250">
        <v>1</v>
      </c>
      <c r="BE250">
        <v>0</v>
      </c>
      <c r="BF250">
        <v>101</v>
      </c>
      <c r="BG250">
        <v>1865</v>
      </c>
      <c r="BH250">
        <v>3</v>
      </c>
      <c r="BI250">
        <v>11</v>
      </c>
      <c r="BJ250" s="2">
        <v>46218</v>
      </c>
      <c r="BK250">
        <v>0</v>
      </c>
      <c r="BL250" s="3" t="str">
        <f>VLOOKUP(O250,DropDownList!$H$1:$I$7,2,FALSE)</f>
        <v>2022/23</v>
      </c>
      <c r="BM250" s="3" t="str">
        <f t="shared" si="3"/>
        <v>SC COURT</v>
      </c>
    </row>
    <row r="251" spans="1:65" x14ac:dyDescent="0.2">
      <c r="A251">
        <v>2026</v>
      </c>
      <c r="B251">
        <v>7</v>
      </c>
      <c r="C251" t="s">
        <v>162</v>
      </c>
      <c r="D251" t="s">
        <v>177</v>
      </c>
      <c r="E251" t="s">
        <v>16</v>
      </c>
      <c r="F251">
        <v>9812</v>
      </c>
      <c r="G251" t="s">
        <v>158</v>
      </c>
      <c r="H251" t="s">
        <v>171</v>
      </c>
      <c r="I251" t="s">
        <v>172</v>
      </c>
      <c r="J251" s="1">
        <v>46204</v>
      </c>
      <c r="K251" t="s">
        <v>143</v>
      </c>
      <c r="L251">
        <v>2</v>
      </c>
      <c r="M251" t="s">
        <v>445</v>
      </c>
      <c r="N251" t="s">
        <v>442</v>
      </c>
      <c r="O251" t="s">
        <v>156</v>
      </c>
      <c r="P251" t="s">
        <v>148</v>
      </c>
      <c r="Q251">
        <v>180</v>
      </c>
      <c r="R251">
        <v>7</v>
      </c>
      <c r="S251">
        <v>420</v>
      </c>
      <c r="T251">
        <v>0</v>
      </c>
      <c r="U251">
        <v>3</v>
      </c>
      <c r="V251">
        <v>2</v>
      </c>
      <c r="W251">
        <v>120</v>
      </c>
      <c r="X251">
        <v>120</v>
      </c>
      <c r="Y251">
        <v>0</v>
      </c>
      <c r="Z251">
        <v>0</v>
      </c>
      <c r="AA251">
        <v>240</v>
      </c>
      <c r="AB251">
        <v>0</v>
      </c>
      <c r="AC251">
        <v>240</v>
      </c>
      <c r="AD251">
        <v>2</v>
      </c>
      <c r="AE251">
        <v>0</v>
      </c>
      <c r="AF251">
        <v>4</v>
      </c>
      <c r="AG251">
        <v>0</v>
      </c>
      <c r="AH251">
        <v>0</v>
      </c>
      <c r="AI251">
        <v>3</v>
      </c>
      <c r="AJ251">
        <v>0</v>
      </c>
      <c r="AK251">
        <v>0</v>
      </c>
      <c r="AL251">
        <v>0</v>
      </c>
      <c r="AM251">
        <v>0</v>
      </c>
      <c r="AN251">
        <v>0</v>
      </c>
      <c r="AO251">
        <v>6</v>
      </c>
      <c r="AP251">
        <v>25</v>
      </c>
      <c r="AQ251">
        <v>7</v>
      </c>
      <c r="AR251">
        <v>0</v>
      </c>
      <c r="AS251">
        <v>1</v>
      </c>
      <c r="AT251">
        <v>0</v>
      </c>
      <c r="AU251">
        <v>0</v>
      </c>
      <c r="AV251">
        <v>0</v>
      </c>
      <c r="AW251">
        <v>0</v>
      </c>
      <c r="AX251">
        <v>0</v>
      </c>
      <c r="AY251">
        <v>3</v>
      </c>
      <c r="AZ251">
        <v>7</v>
      </c>
      <c r="BA251">
        <v>5</v>
      </c>
      <c r="BB251">
        <v>0</v>
      </c>
      <c r="BC251">
        <v>0</v>
      </c>
      <c r="BD251">
        <v>0</v>
      </c>
      <c r="BE251">
        <v>0</v>
      </c>
      <c r="BF251">
        <v>6</v>
      </c>
      <c r="BG251">
        <v>180</v>
      </c>
      <c r="BH251">
        <v>0</v>
      </c>
      <c r="BI251">
        <v>3</v>
      </c>
      <c r="BJ251" s="2">
        <v>46218</v>
      </c>
      <c r="BK251">
        <v>0</v>
      </c>
      <c r="BL251" s="3" t="str">
        <f>VLOOKUP(O251,DropDownList!$H$1:$I$7,2,FALSE)</f>
        <v>2023/24</v>
      </c>
      <c r="BM251" s="3" t="str">
        <f t="shared" si="3"/>
        <v>PRAS</v>
      </c>
    </row>
    <row r="252" spans="1:65" x14ac:dyDescent="0.2">
      <c r="A252">
        <v>2026</v>
      </c>
      <c r="B252">
        <v>7</v>
      </c>
      <c r="C252" t="s">
        <v>162</v>
      </c>
      <c r="D252" t="s">
        <v>177</v>
      </c>
      <c r="E252" t="s">
        <v>16</v>
      </c>
      <c r="F252">
        <v>9812</v>
      </c>
      <c r="G252" t="s">
        <v>158</v>
      </c>
      <c r="H252" t="s">
        <v>171</v>
      </c>
      <c r="I252" t="s">
        <v>172</v>
      </c>
      <c r="J252" s="1">
        <v>46204</v>
      </c>
      <c r="K252" t="s">
        <v>143</v>
      </c>
      <c r="L252">
        <v>2</v>
      </c>
      <c r="M252" t="s">
        <v>445</v>
      </c>
      <c r="N252" t="s">
        <v>442</v>
      </c>
      <c r="O252" t="s">
        <v>156</v>
      </c>
      <c r="P252" t="s">
        <v>152</v>
      </c>
      <c r="Q252">
        <v>0</v>
      </c>
      <c r="R252">
        <v>28</v>
      </c>
      <c r="S252">
        <v>1120</v>
      </c>
      <c r="T252">
        <v>280</v>
      </c>
      <c r="U252">
        <v>0</v>
      </c>
      <c r="V252">
        <v>0</v>
      </c>
      <c r="W252">
        <v>0</v>
      </c>
      <c r="X252">
        <v>0</v>
      </c>
      <c r="Y252">
        <v>0</v>
      </c>
      <c r="Z252">
        <v>0</v>
      </c>
      <c r="AA252">
        <v>840</v>
      </c>
      <c r="AB252">
        <v>0</v>
      </c>
      <c r="AC252">
        <v>840</v>
      </c>
      <c r="AD252">
        <v>0</v>
      </c>
      <c r="AE252">
        <v>0</v>
      </c>
      <c r="AF252">
        <v>21</v>
      </c>
      <c r="AG252">
        <v>0</v>
      </c>
      <c r="AH252">
        <v>7</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s="2">
        <v>46218</v>
      </c>
      <c r="BK252">
        <v>0</v>
      </c>
      <c r="BL252" s="3" t="str">
        <f>VLOOKUP(O252,DropDownList!$H$1:$I$7,2,FALSE)</f>
        <v>2023/24</v>
      </c>
      <c r="BM252" s="3" t="str">
        <f t="shared" si="3"/>
        <v>PCOA</v>
      </c>
    </row>
    <row r="253" spans="1:65" x14ac:dyDescent="0.2">
      <c r="A253">
        <v>2026</v>
      </c>
      <c r="B253">
        <v>7</v>
      </c>
      <c r="C253" t="s">
        <v>162</v>
      </c>
      <c r="D253" t="s">
        <v>177</v>
      </c>
      <c r="E253" t="s">
        <v>16</v>
      </c>
      <c r="F253">
        <v>9812</v>
      </c>
      <c r="G253" t="s">
        <v>158</v>
      </c>
      <c r="H253" t="s">
        <v>171</v>
      </c>
      <c r="I253" t="s">
        <v>172</v>
      </c>
      <c r="J253" s="1">
        <v>46204</v>
      </c>
      <c r="K253" t="s">
        <v>143</v>
      </c>
      <c r="L253">
        <v>2</v>
      </c>
      <c r="M253" t="s">
        <v>445</v>
      </c>
      <c r="N253" t="s">
        <v>442</v>
      </c>
      <c r="O253" t="s">
        <v>155</v>
      </c>
      <c r="P253" t="s">
        <v>150</v>
      </c>
      <c r="Q253">
        <v>718</v>
      </c>
      <c r="R253">
        <v>31</v>
      </c>
      <c r="S253">
        <v>4700</v>
      </c>
      <c r="T253">
        <v>501.24</v>
      </c>
      <c r="U253">
        <v>4</v>
      </c>
      <c r="V253">
        <v>3</v>
      </c>
      <c r="W253">
        <v>600</v>
      </c>
      <c r="X253">
        <v>600</v>
      </c>
      <c r="Y253">
        <v>28</v>
      </c>
      <c r="Z253">
        <v>4198.76</v>
      </c>
      <c r="AA253">
        <v>3480.76</v>
      </c>
      <c r="AB253">
        <v>100</v>
      </c>
      <c r="AC253">
        <v>3380.76</v>
      </c>
      <c r="AD253">
        <v>2</v>
      </c>
      <c r="AE253">
        <v>1</v>
      </c>
      <c r="AF253">
        <v>23</v>
      </c>
      <c r="AG253">
        <v>2</v>
      </c>
      <c r="AH253">
        <v>3</v>
      </c>
      <c r="AI253">
        <v>2</v>
      </c>
      <c r="AJ253">
        <v>14</v>
      </c>
      <c r="AK253">
        <v>3</v>
      </c>
      <c r="AL253">
        <v>0</v>
      </c>
      <c r="AM253">
        <v>1</v>
      </c>
      <c r="AN253">
        <v>1</v>
      </c>
      <c r="AO253">
        <v>11</v>
      </c>
      <c r="AP253">
        <v>50</v>
      </c>
      <c r="AQ253">
        <v>12</v>
      </c>
      <c r="AR253">
        <v>0</v>
      </c>
      <c r="AS253">
        <v>9</v>
      </c>
      <c r="AT253">
        <v>0</v>
      </c>
      <c r="AU253">
        <v>0</v>
      </c>
      <c r="AV253">
        <v>0</v>
      </c>
      <c r="AW253">
        <v>0</v>
      </c>
      <c r="AX253">
        <v>0</v>
      </c>
      <c r="AY253">
        <v>5</v>
      </c>
      <c r="AZ253">
        <v>10</v>
      </c>
      <c r="BA253">
        <v>8</v>
      </c>
      <c r="BB253">
        <v>1</v>
      </c>
      <c r="BC253">
        <v>1</v>
      </c>
      <c r="BD253">
        <v>0</v>
      </c>
      <c r="BE253">
        <v>0</v>
      </c>
      <c r="BF253">
        <v>11</v>
      </c>
      <c r="BG253">
        <v>400</v>
      </c>
      <c r="BH253">
        <v>1</v>
      </c>
      <c r="BI253">
        <v>4</v>
      </c>
      <c r="BJ253" s="2">
        <v>46218</v>
      </c>
      <c r="BK253">
        <v>0</v>
      </c>
      <c r="BL253" s="3" t="str">
        <f>VLOOKUP(O253,DropDownList!$H$1:$I$7,2,FALSE)</f>
        <v>2022/23</v>
      </c>
      <c r="BM253" s="3" t="str">
        <f t="shared" si="3"/>
        <v>FISCAL FINES</v>
      </c>
    </row>
    <row r="254" spans="1:65" x14ac:dyDescent="0.2">
      <c r="A254">
        <v>2026</v>
      </c>
      <c r="B254">
        <v>7</v>
      </c>
      <c r="C254" t="s">
        <v>162</v>
      </c>
      <c r="D254" t="s">
        <v>177</v>
      </c>
      <c r="E254" t="s">
        <v>16</v>
      </c>
      <c r="F254">
        <v>9812</v>
      </c>
      <c r="G254" t="s">
        <v>158</v>
      </c>
      <c r="H254" t="s">
        <v>171</v>
      </c>
      <c r="I254" t="s">
        <v>172</v>
      </c>
      <c r="J254" s="1">
        <v>46204</v>
      </c>
      <c r="K254" t="s">
        <v>143</v>
      </c>
      <c r="L254">
        <v>2</v>
      </c>
      <c r="M254" t="s">
        <v>445</v>
      </c>
      <c r="N254" t="s">
        <v>442</v>
      </c>
      <c r="O254" t="s">
        <v>147</v>
      </c>
      <c r="P254" t="s">
        <v>160</v>
      </c>
      <c r="Q254">
        <v>17983.64</v>
      </c>
      <c r="R254">
        <v>92</v>
      </c>
      <c r="S254">
        <v>79518.87</v>
      </c>
      <c r="T254">
        <v>2198.61</v>
      </c>
      <c r="U254">
        <v>25</v>
      </c>
      <c r="V254">
        <v>10</v>
      </c>
      <c r="W254">
        <v>11072.19</v>
      </c>
      <c r="X254">
        <v>11132.19</v>
      </c>
      <c r="Y254">
        <v>0</v>
      </c>
      <c r="Z254">
        <v>0</v>
      </c>
      <c r="AA254">
        <v>59336.62</v>
      </c>
      <c r="AB254">
        <v>8903.07</v>
      </c>
      <c r="AC254">
        <v>46928.55</v>
      </c>
      <c r="AD254">
        <v>6</v>
      </c>
      <c r="AE254">
        <v>4</v>
      </c>
      <c r="AF254">
        <v>61</v>
      </c>
      <c r="AG254">
        <v>15</v>
      </c>
      <c r="AH254">
        <v>5</v>
      </c>
      <c r="AI254">
        <v>10</v>
      </c>
      <c r="AJ254">
        <v>0</v>
      </c>
      <c r="AK254">
        <v>0</v>
      </c>
      <c r="AL254">
        <v>0</v>
      </c>
      <c r="AM254">
        <v>0</v>
      </c>
      <c r="AN254">
        <v>0</v>
      </c>
      <c r="AO254">
        <v>49</v>
      </c>
      <c r="AP254">
        <v>158</v>
      </c>
      <c r="AQ254">
        <v>53</v>
      </c>
      <c r="AR254">
        <v>0</v>
      </c>
      <c r="AS254">
        <v>23</v>
      </c>
      <c r="AT254">
        <v>0</v>
      </c>
      <c r="AU254">
        <v>3</v>
      </c>
      <c r="AV254">
        <v>1</v>
      </c>
      <c r="AW254">
        <v>0</v>
      </c>
      <c r="AX254">
        <v>0</v>
      </c>
      <c r="AY254">
        <v>18</v>
      </c>
      <c r="AZ254">
        <v>34</v>
      </c>
      <c r="BA254">
        <v>16</v>
      </c>
      <c r="BB254">
        <v>2</v>
      </c>
      <c r="BC254">
        <v>2</v>
      </c>
      <c r="BD254">
        <v>0</v>
      </c>
      <c r="BE254">
        <v>0</v>
      </c>
      <c r="BF254">
        <v>91</v>
      </c>
      <c r="BG254">
        <v>7210.26</v>
      </c>
      <c r="BH254">
        <v>1</v>
      </c>
      <c r="BI254">
        <v>25</v>
      </c>
      <c r="BJ254" s="2">
        <v>46218</v>
      </c>
      <c r="BK254">
        <v>0</v>
      </c>
      <c r="BL254" s="3" t="str">
        <f>VLOOKUP(O254,DropDownList!$H$1:$I$7,2,FALSE)</f>
        <v>2024/25</v>
      </c>
      <c r="BM254" s="3" t="str">
        <f t="shared" si="3"/>
        <v>SC COURT</v>
      </c>
    </row>
    <row r="255" spans="1:65" x14ac:dyDescent="0.2">
      <c r="A255">
        <v>2026</v>
      </c>
      <c r="B255">
        <v>7</v>
      </c>
      <c r="C255" t="s">
        <v>162</v>
      </c>
      <c r="D255" t="s">
        <v>177</v>
      </c>
      <c r="E255" t="s">
        <v>16</v>
      </c>
      <c r="F255">
        <v>9812</v>
      </c>
      <c r="G255" t="s">
        <v>158</v>
      </c>
      <c r="H255" t="s">
        <v>171</v>
      </c>
      <c r="I255" t="s">
        <v>172</v>
      </c>
      <c r="J255" s="1">
        <v>46204</v>
      </c>
      <c r="K255" t="s">
        <v>143</v>
      </c>
      <c r="L255">
        <v>2</v>
      </c>
      <c r="M255" t="s">
        <v>445</v>
      </c>
      <c r="N255" t="s">
        <v>442</v>
      </c>
      <c r="O255" t="s">
        <v>149</v>
      </c>
      <c r="P255" t="s">
        <v>150</v>
      </c>
      <c r="Q255">
        <v>0</v>
      </c>
      <c r="R255">
        <v>6</v>
      </c>
      <c r="S255">
        <v>900</v>
      </c>
      <c r="T255">
        <v>0</v>
      </c>
      <c r="U255">
        <v>0</v>
      </c>
      <c r="V255">
        <v>0</v>
      </c>
      <c r="W255">
        <v>0</v>
      </c>
      <c r="X255">
        <v>0</v>
      </c>
      <c r="Y255">
        <v>6</v>
      </c>
      <c r="Z255">
        <v>900</v>
      </c>
      <c r="AA255">
        <v>900</v>
      </c>
      <c r="AB255">
        <v>0</v>
      </c>
      <c r="AC255">
        <v>900</v>
      </c>
      <c r="AD255">
        <v>0</v>
      </c>
      <c r="AE255">
        <v>0</v>
      </c>
      <c r="AF255">
        <v>6</v>
      </c>
      <c r="AG255">
        <v>0</v>
      </c>
      <c r="AH255">
        <v>0</v>
      </c>
      <c r="AI255">
        <v>0</v>
      </c>
      <c r="AJ255">
        <v>4</v>
      </c>
      <c r="AK255">
        <v>0</v>
      </c>
      <c r="AL255">
        <v>0</v>
      </c>
      <c r="AM255">
        <v>0</v>
      </c>
      <c r="AN255">
        <v>0</v>
      </c>
      <c r="AO255">
        <v>1</v>
      </c>
      <c r="AP255">
        <v>1</v>
      </c>
      <c r="AQ255">
        <v>1</v>
      </c>
      <c r="AR255">
        <v>0</v>
      </c>
      <c r="AS255">
        <v>0</v>
      </c>
      <c r="AT255">
        <v>0</v>
      </c>
      <c r="AU255">
        <v>0</v>
      </c>
      <c r="AV255">
        <v>0</v>
      </c>
      <c r="AW255">
        <v>0</v>
      </c>
      <c r="AX255">
        <v>0</v>
      </c>
      <c r="AY255">
        <v>0</v>
      </c>
      <c r="AZ255">
        <v>0</v>
      </c>
      <c r="BA255">
        <v>0</v>
      </c>
      <c r="BB255">
        <v>0</v>
      </c>
      <c r="BC255">
        <v>0</v>
      </c>
      <c r="BD255">
        <v>0</v>
      </c>
      <c r="BE255">
        <v>0</v>
      </c>
      <c r="BF255">
        <v>1</v>
      </c>
      <c r="BG255">
        <v>0</v>
      </c>
      <c r="BH255">
        <v>0</v>
      </c>
      <c r="BI255">
        <v>0</v>
      </c>
      <c r="BJ255" s="2">
        <v>46218</v>
      </c>
      <c r="BK255">
        <v>0</v>
      </c>
      <c r="BL255" s="3" t="str">
        <f>VLOOKUP(O255,DropDownList!$H$1:$I$7,2,FALSE)</f>
        <v>2025/26</v>
      </c>
      <c r="BM255" s="3" t="str">
        <f t="shared" si="3"/>
        <v>FISCAL FINES</v>
      </c>
    </row>
    <row r="256" spans="1:65" x14ac:dyDescent="0.2">
      <c r="A256">
        <v>2026</v>
      </c>
      <c r="B256">
        <v>7</v>
      </c>
      <c r="C256" t="s">
        <v>162</v>
      </c>
      <c r="D256" t="s">
        <v>177</v>
      </c>
      <c r="E256" t="s">
        <v>16</v>
      </c>
      <c r="F256">
        <v>9812</v>
      </c>
      <c r="G256" t="s">
        <v>158</v>
      </c>
      <c r="H256" t="s">
        <v>171</v>
      </c>
      <c r="I256" t="s">
        <v>172</v>
      </c>
      <c r="J256" s="1">
        <v>46204</v>
      </c>
      <c r="K256" t="s">
        <v>143</v>
      </c>
      <c r="L256">
        <v>2</v>
      </c>
      <c r="M256" t="s">
        <v>445</v>
      </c>
      <c r="N256" t="s">
        <v>442</v>
      </c>
      <c r="O256" t="s">
        <v>155</v>
      </c>
      <c r="P256" t="s">
        <v>148</v>
      </c>
      <c r="Q256">
        <v>60</v>
      </c>
      <c r="R256">
        <v>7</v>
      </c>
      <c r="S256">
        <v>420</v>
      </c>
      <c r="T256">
        <v>60</v>
      </c>
      <c r="U256">
        <v>1</v>
      </c>
      <c r="V256">
        <v>1</v>
      </c>
      <c r="W256">
        <v>60</v>
      </c>
      <c r="X256">
        <v>60</v>
      </c>
      <c r="Y256">
        <v>0</v>
      </c>
      <c r="Z256">
        <v>0</v>
      </c>
      <c r="AA256">
        <v>300</v>
      </c>
      <c r="AB256">
        <v>0</v>
      </c>
      <c r="AC256">
        <v>300</v>
      </c>
      <c r="AD256">
        <v>1</v>
      </c>
      <c r="AE256">
        <v>0</v>
      </c>
      <c r="AF256">
        <v>5</v>
      </c>
      <c r="AG256">
        <v>0</v>
      </c>
      <c r="AH256">
        <v>1</v>
      </c>
      <c r="AI256">
        <v>1</v>
      </c>
      <c r="AJ256">
        <v>0</v>
      </c>
      <c r="AK256">
        <v>0</v>
      </c>
      <c r="AL256">
        <v>0</v>
      </c>
      <c r="AM256">
        <v>0</v>
      </c>
      <c r="AN256">
        <v>0</v>
      </c>
      <c r="AO256">
        <v>6</v>
      </c>
      <c r="AP256">
        <v>37</v>
      </c>
      <c r="AQ256">
        <v>11</v>
      </c>
      <c r="AR256">
        <v>0</v>
      </c>
      <c r="AS256">
        <v>4</v>
      </c>
      <c r="AT256">
        <v>0</v>
      </c>
      <c r="AU256">
        <v>0</v>
      </c>
      <c r="AV256">
        <v>0</v>
      </c>
      <c r="AW256">
        <v>0</v>
      </c>
      <c r="AX256">
        <v>0</v>
      </c>
      <c r="AY256">
        <v>3</v>
      </c>
      <c r="AZ256">
        <v>9</v>
      </c>
      <c r="BA256">
        <v>8</v>
      </c>
      <c r="BB256">
        <v>0</v>
      </c>
      <c r="BC256">
        <v>0</v>
      </c>
      <c r="BD256">
        <v>0</v>
      </c>
      <c r="BE256">
        <v>0</v>
      </c>
      <c r="BF256">
        <v>6</v>
      </c>
      <c r="BG256">
        <v>60</v>
      </c>
      <c r="BH256">
        <v>0</v>
      </c>
      <c r="BI256">
        <v>1</v>
      </c>
      <c r="BJ256" s="2">
        <v>46218</v>
      </c>
      <c r="BK256">
        <v>0</v>
      </c>
      <c r="BL256" s="3" t="str">
        <f>VLOOKUP(O256,DropDownList!$H$1:$I$7,2,FALSE)</f>
        <v>2022/23</v>
      </c>
      <c r="BM256" s="3" t="str">
        <f t="shared" si="3"/>
        <v>PRAS</v>
      </c>
    </row>
    <row r="257" spans="1:65" x14ac:dyDescent="0.2">
      <c r="A257">
        <v>2026</v>
      </c>
      <c r="B257">
        <v>7</v>
      </c>
      <c r="C257" t="s">
        <v>162</v>
      </c>
      <c r="D257" t="s">
        <v>177</v>
      </c>
      <c r="E257" t="s">
        <v>16</v>
      </c>
      <c r="F257">
        <v>9812</v>
      </c>
      <c r="G257" t="s">
        <v>158</v>
      </c>
      <c r="H257" t="s">
        <v>171</v>
      </c>
      <c r="I257" t="s">
        <v>172</v>
      </c>
      <c r="J257" s="1">
        <v>46204</v>
      </c>
      <c r="K257" t="s">
        <v>143</v>
      </c>
      <c r="L257">
        <v>2</v>
      </c>
      <c r="M257" t="s">
        <v>445</v>
      </c>
      <c r="N257" t="s">
        <v>442</v>
      </c>
      <c r="O257" t="s">
        <v>155</v>
      </c>
      <c r="P257" t="s">
        <v>153</v>
      </c>
      <c r="Q257">
        <v>0</v>
      </c>
      <c r="R257">
        <v>1</v>
      </c>
      <c r="S257">
        <v>45</v>
      </c>
      <c r="T257">
        <v>0</v>
      </c>
      <c r="U257">
        <v>0</v>
      </c>
      <c r="V257">
        <v>0</v>
      </c>
      <c r="W257">
        <v>0</v>
      </c>
      <c r="X257">
        <v>0</v>
      </c>
      <c r="Y257">
        <v>0</v>
      </c>
      <c r="Z257">
        <v>0</v>
      </c>
      <c r="AA257">
        <v>45</v>
      </c>
      <c r="AB257">
        <v>0</v>
      </c>
      <c r="AC257">
        <v>45</v>
      </c>
      <c r="AD257">
        <v>0</v>
      </c>
      <c r="AE257">
        <v>0</v>
      </c>
      <c r="AF257">
        <v>1</v>
      </c>
      <c r="AG257">
        <v>0</v>
      </c>
      <c r="AH257">
        <v>0</v>
      </c>
      <c r="AI257">
        <v>0</v>
      </c>
      <c r="AJ257">
        <v>0</v>
      </c>
      <c r="AK257">
        <v>0</v>
      </c>
      <c r="AL257">
        <v>0</v>
      </c>
      <c r="AM257">
        <v>0</v>
      </c>
      <c r="AN257">
        <v>0</v>
      </c>
      <c r="AO257">
        <v>1</v>
      </c>
      <c r="AP257">
        <v>1</v>
      </c>
      <c r="AQ257">
        <v>1</v>
      </c>
      <c r="AR257">
        <v>0</v>
      </c>
      <c r="AS257">
        <v>0</v>
      </c>
      <c r="AT257">
        <v>0</v>
      </c>
      <c r="AU257">
        <v>0</v>
      </c>
      <c r="AV257">
        <v>0</v>
      </c>
      <c r="AW257">
        <v>0</v>
      </c>
      <c r="AX257">
        <v>0</v>
      </c>
      <c r="AY257">
        <v>0</v>
      </c>
      <c r="AZ257">
        <v>0</v>
      </c>
      <c r="BA257">
        <v>0</v>
      </c>
      <c r="BB257">
        <v>0</v>
      </c>
      <c r="BC257">
        <v>0</v>
      </c>
      <c r="BD257">
        <v>0</v>
      </c>
      <c r="BE257">
        <v>0</v>
      </c>
      <c r="BF257">
        <v>1</v>
      </c>
      <c r="BG257">
        <v>0</v>
      </c>
      <c r="BH257">
        <v>0</v>
      </c>
      <c r="BI257">
        <v>0</v>
      </c>
      <c r="BJ257" s="2">
        <v>46218</v>
      </c>
      <c r="BK257">
        <v>0</v>
      </c>
      <c r="BL257" s="3" t="str">
        <f>VLOOKUP(O257,DropDownList!$H$1:$I$7,2,FALSE)</f>
        <v>2022/23</v>
      </c>
      <c r="BM257" s="3" t="str">
        <f t="shared" si="3"/>
        <v>PREG</v>
      </c>
    </row>
    <row r="258" spans="1:65" x14ac:dyDescent="0.2">
      <c r="A258">
        <v>2026</v>
      </c>
      <c r="B258">
        <v>7</v>
      </c>
      <c r="C258" t="s">
        <v>162</v>
      </c>
      <c r="D258" t="s">
        <v>177</v>
      </c>
      <c r="E258" t="s">
        <v>16</v>
      </c>
      <c r="F258">
        <v>9812</v>
      </c>
      <c r="G258" t="s">
        <v>158</v>
      </c>
      <c r="H258" t="s">
        <v>171</v>
      </c>
      <c r="I258" t="s">
        <v>172</v>
      </c>
      <c r="J258" s="1">
        <v>46204</v>
      </c>
      <c r="K258" t="s">
        <v>143</v>
      </c>
      <c r="L258">
        <v>2</v>
      </c>
      <c r="M258" t="s">
        <v>445</v>
      </c>
      <c r="N258" t="s">
        <v>442</v>
      </c>
      <c r="O258" t="s">
        <v>156</v>
      </c>
      <c r="P258" t="s">
        <v>161</v>
      </c>
      <c r="Q258">
        <v>70</v>
      </c>
      <c r="R258">
        <v>80</v>
      </c>
      <c r="S258">
        <v>2200</v>
      </c>
      <c r="T258">
        <v>0</v>
      </c>
      <c r="U258">
        <v>10</v>
      </c>
      <c r="V258">
        <v>3</v>
      </c>
      <c r="W258">
        <v>50</v>
      </c>
      <c r="X258">
        <v>50</v>
      </c>
      <c r="Y258">
        <v>0</v>
      </c>
      <c r="Z258">
        <v>0</v>
      </c>
      <c r="AA258">
        <v>2130</v>
      </c>
      <c r="AB258">
        <v>0</v>
      </c>
      <c r="AC258">
        <v>0</v>
      </c>
      <c r="AD258">
        <v>3</v>
      </c>
      <c r="AE258">
        <v>0</v>
      </c>
      <c r="AF258">
        <v>75</v>
      </c>
      <c r="AG258">
        <v>0</v>
      </c>
      <c r="AH258">
        <v>0</v>
      </c>
      <c r="AI258">
        <v>5</v>
      </c>
      <c r="AJ258">
        <v>0</v>
      </c>
      <c r="AK258">
        <v>0</v>
      </c>
      <c r="AL258">
        <v>0</v>
      </c>
      <c r="AM258">
        <v>0</v>
      </c>
      <c r="AN258">
        <v>0</v>
      </c>
      <c r="AO258">
        <v>50</v>
      </c>
      <c r="AP258">
        <v>179</v>
      </c>
      <c r="AQ258">
        <v>65</v>
      </c>
      <c r="AR258">
        <v>0</v>
      </c>
      <c r="AS258">
        <v>28</v>
      </c>
      <c r="AT258">
        <v>0</v>
      </c>
      <c r="AU258">
        <v>2</v>
      </c>
      <c r="AV258">
        <v>1</v>
      </c>
      <c r="AW258">
        <v>1</v>
      </c>
      <c r="AX258">
        <v>0</v>
      </c>
      <c r="AY258">
        <v>12</v>
      </c>
      <c r="AZ258">
        <v>30</v>
      </c>
      <c r="BA258">
        <v>20</v>
      </c>
      <c r="BB258">
        <v>4</v>
      </c>
      <c r="BC258">
        <v>2</v>
      </c>
      <c r="BD258">
        <v>0</v>
      </c>
      <c r="BE258">
        <v>0</v>
      </c>
      <c r="BF258">
        <v>79</v>
      </c>
      <c r="BG258">
        <v>70</v>
      </c>
      <c r="BH258">
        <v>0</v>
      </c>
      <c r="BI258">
        <v>8</v>
      </c>
      <c r="BJ258" s="2">
        <v>46218</v>
      </c>
      <c r="BK258">
        <v>0</v>
      </c>
      <c r="BL258" s="3" t="str">
        <f>VLOOKUP(O258,DropDownList!$H$1:$I$7,2,FALSE)</f>
        <v>2023/24</v>
      </c>
      <c r="BM258" s="3" t="str">
        <f t="shared" si="3"/>
        <v>VSUR</v>
      </c>
    </row>
    <row r="259" spans="1:65" x14ac:dyDescent="0.2">
      <c r="A259">
        <v>2026</v>
      </c>
      <c r="B259">
        <v>7</v>
      </c>
      <c r="C259" t="s">
        <v>162</v>
      </c>
      <c r="D259" t="s">
        <v>177</v>
      </c>
      <c r="E259" t="s">
        <v>16</v>
      </c>
      <c r="F259">
        <v>9812</v>
      </c>
      <c r="G259" t="s">
        <v>158</v>
      </c>
      <c r="H259" t="s">
        <v>171</v>
      </c>
      <c r="I259" t="s">
        <v>172</v>
      </c>
      <c r="J259" s="1">
        <v>46204</v>
      </c>
      <c r="K259" t="s">
        <v>143</v>
      </c>
      <c r="L259">
        <v>2</v>
      </c>
      <c r="M259" t="s">
        <v>445</v>
      </c>
      <c r="N259" t="s">
        <v>442</v>
      </c>
      <c r="O259" t="s">
        <v>155</v>
      </c>
      <c r="P259" t="s">
        <v>152</v>
      </c>
      <c r="Q259">
        <v>0</v>
      </c>
      <c r="R259">
        <v>21</v>
      </c>
      <c r="S259">
        <v>840</v>
      </c>
      <c r="T259">
        <v>280</v>
      </c>
      <c r="U259">
        <v>0</v>
      </c>
      <c r="V259">
        <v>0</v>
      </c>
      <c r="W259">
        <v>0</v>
      </c>
      <c r="X259">
        <v>0</v>
      </c>
      <c r="Y259">
        <v>0</v>
      </c>
      <c r="Z259">
        <v>0</v>
      </c>
      <c r="AA259">
        <v>560</v>
      </c>
      <c r="AB259">
        <v>0</v>
      </c>
      <c r="AC259">
        <v>560</v>
      </c>
      <c r="AD259">
        <v>0</v>
      </c>
      <c r="AE259">
        <v>0</v>
      </c>
      <c r="AF259">
        <v>14</v>
      </c>
      <c r="AG259">
        <v>0</v>
      </c>
      <c r="AH259">
        <v>7</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s="2">
        <v>46218</v>
      </c>
      <c r="BK259">
        <v>0</v>
      </c>
      <c r="BL259" s="3" t="str">
        <f>VLOOKUP(O259,DropDownList!$H$1:$I$7,2,FALSE)</f>
        <v>2022/23</v>
      </c>
      <c r="BM259" s="3" t="str">
        <f t="shared" ref="BM259:BM322" si="4">IF(RIGHT(P259,4)="VSUR","VSUR",IF(RIGHT(P259,4)="CONF","CONF",P259))</f>
        <v>PCOA</v>
      </c>
    </row>
    <row r="260" spans="1:65" x14ac:dyDescent="0.2">
      <c r="A260">
        <v>2026</v>
      </c>
      <c r="B260">
        <v>7</v>
      </c>
      <c r="C260" t="s">
        <v>162</v>
      </c>
      <c r="D260" t="s">
        <v>177</v>
      </c>
      <c r="E260" t="s">
        <v>16</v>
      </c>
      <c r="F260">
        <v>9812</v>
      </c>
      <c r="G260" t="s">
        <v>158</v>
      </c>
      <c r="H260" t="s">
        <v>171</v>
      </c>
      <c r="I260" t="s">
        <v>172</v>
      </c>
      <c r="J260" s="1">
        <v>46204</v>
      </c>
      <c r="K260" t="s">
        <v>143</v>
      </c>
      <c r="L260">
        <v>2</v>
      </c>
      <c r="M260" t="s">
        <v>445</v>
      </c>
      <c r="N260" t="s">
        <v>442</v>
      </c>
      <c r="O260" t="s">
        <v>155</v>
      </c>
      <c r="P260" t="s">
        <v>161</v>
      </c>
      <c r="Q260">
        <v>120</v>
      </c>
      <c r="R260">
        <v>103</v>
      </c>
      <c r="S260">
        <v>3050</v>
      </c>
      <c r="T260">
        <v>10</v>
      </c>
      <c r="U260">
        <v>12</v>
      </c>
      <c r="V260">
        <v>3</v>
      </c>
      <c r="W260">
        <v>80</v>
      </c>
      <c r="X260">
        <v>80</v>
      </c>
      <c r="Y260">
        <v>0</v>
      </c>
      <c r="Z260">
        <v>0</v>
      </c>
      <c r="AA260">
        <v>2920</v>
      </c>
      <c r="AB260">
        <v>0</v>
      </c>
      <c r="AC260">
        <v>0</v>
      </c>
      <c r="AD260">
        <v>3</v>
      </c>
      <c r="AE260">
        <v>0</v>
      </c>
      <c r="AF260">
        <v>97</v>
      </c>
      <c r="AG260">
        <v>0</v>
      </c>
      <c r="AH260">
        <v>1</v>
      </c>
      <c r="AI260">
        <v>5</v>
      </c>
      <c r="AJ260">
        <v>0</v>
      </c>
      <c r="AK260">
        <v>0</v>
      </c>
      <c r="AL260">
        <v>0</v>
      </c>
      <c r="AM260">
        <v>0</v>
      </c>
      <c r="AN260">
        <v>0</v>
      </c>
      <c r="AO260">
        <v>59</v>
      </c>
      <c r="AP260">
        <v>228</v>
      </c>
      <c r="AQ260">
        <v>73</v>
      </c>
      <c r="AR260">
        <v>0</v>
      </c>
      <c r="AS260">
        <v>42</v>
      </c>
      <c r="AT260">
        <v>2</v>
      </c>
      <c r="AU260">
        <v>2</v>
      </c>
      <c r="AV260">
        <v>3</v>
      </c>
      <c r="AW260">
        <v>1</v>
      </c>
      <c r="AX260">
        <v>0</v>
      </c>
      <c r="AY260">
        <v>22</v>
      </c>
      <c r="AZ260">
        <v>37</v>
      </c>
      <c r="BA260">
        <v>24</v>
      </c>
      <c r="BB260">
        <v>6</v>
      </c>
      <c r="BC260">
        <v>3</v>
      </c>
      <c r="BD260">
        <v>1</v>
      </c>
      <c r="BE260">
        <v>0</v>
      </c>
      <c r="BF260">
        <v>101</v>
      </c>
      <c r="BG260">
        <v>120</v>
      </c>
      <c r="BH260">
        <v>0</v>
      </c>
      <c r="BI260">
        <v>11</v>
      </c>
      <c r="BJ260" s="2">
        <v>46218</v>
      </c>
      <c r="BK260">
        <v>0</v>
      </c>
      <c r="BL260" s="3" t="str">
        <f>VLOOKUP(O260,DropDownList!$H$1:$I$7,2,FALSE)</f>
        <v>2022/23</v>
      </c>
      <c r="BM260" s="3" t="str">
        <f t="shared" si="4"/>
        <v>VSUR</v>
      </c>
    </row>
    <row r="261" spans="1:65" x14ac:dyDescent="0.2">
      <c r="A261">
        <v>2026</v>
      </c>
      <c r="B261">
        <v>7</v>
      </c>
      <c r="C261" t="s">
        <v>162</v>
      </c>
      <c r="D261" t="s">
        <v>177</v>
      </c>
      <c r="E261" t="s">
        <v>16</v>
      </c>
      <c r="F261">
        <v>9812</v>
      </c>
      <c r="G261" t="s">
        <v>158</v>
      </c>
      <c r="H261" t="s">
        <v>171</v>
      </c>
      <c r="I261" t="s">
        <v>172</v>
      </c>
      <c r="J261" s="1">
        <v>46204</v>
      </c>
      <c r="K261" t="s">
        <v>143</v>
      </c>
      <c r="L261">
        <v>2</v>
      </c>
      <c r="M261" t="s">
        <v>445</v>
      </c>
      <c r="N261" t="s">
        <v>442</v>
      </c>
      <c r="O261" t="s">
        <v>147</v>
      </c>
      <c r="P261" t="s">
        <v>152</v>
      </c>
      <c r="Q261">
        <v>0</v>
      </c>
      <c r="R261">
        <v>11</v>
      </c>
      <c r="S261">
        <v>440</v>
      </c>
      <c r="T261">
        <v>80</v>
      </c>
      <c r="U261">
        <v>0</v>
      </c>
      <c r="V261">
        <v>0</v>
      </c>
      <c r="W261">
        <v>0</v>
      </c>
      <c r="X261">
        <v>0</v>
      </c>
      <c r="Y261">
        <v>0</v>
      </c>
      <c r="Z261">
        <v>0</v>
      </c>
      <c r="AA261">
        <v>360</v>
      </c>
      <c r="AB261">
        <v>0</v>
      </c>
      <c r="AC261">
        <v>360</v>
      </c>
      <c r="AD261">
        <v>0</v>
      </c>
      <c r="AE261">
        <v>0</v>
      </c>
      <c r="AF261">
        <v>9</v>
      </c>
      <c r="AG261">
        <v>0</v>
      </c>
      <c r="AH261">
        <v>2</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s="2">
        <v>46218</v>
      </c>
      <c r="BK261">
        <v>0</v>
      </c>
      <c r="BL261" s="3" t="str">
        <f>VLOOKUP(O261,DropDownList!$H$1:$I$7,2,FALSE)</f>
        <v>2024/25</v>
      </c>
      <c r="BM261" s="3" t="str">
        <f t="shared" si="4"/>
        <v>PCOA</v>
      </c>
    </row>
    <row r="262" spans="1:65" x14ac:dyDescent="0.2">
      <c r="A262">
        <v>2026</v>
      </c>
      <c r="B262">
        <v>7</v>
      </c>
      <c r="C262" t="s">
        <v>162</v>
      </c>
      <c r="D262" t="s">
        <v>177</v>
      </c>
      <c r="E262" t="s">
        <v>16</v>
      </c>
      <c r="F262">
        <v>9812</v>
      </c>
      <c r="G262" t="s">
        <v>158</v>
      </c>
      <c r="H262" t="s">
        <v>171</v>
      </c>
      <c r="I262" t="s">
        <v>172</v>
      </c>
      <c r="J262" s="1">
        <v>46204</v>
      </c>
      <c r="K262" t="s">
        <v>143</v>
      </c>
      <c r="L262">
        <v>2</v>
      </c>
      <c r="M262" t="s">
        <v>445</v>
      </c>
      <c r="N262" t="s">
        <v>442</v>
      </c>
      <c r="O262" t="s">
        <v>149</v>
      </c>
      <c r="P262" t="s">
        <v>160</v>
      </c>
      <c r="Q262">
        <v>30081.48</v>
      </c>
      <c r="R262">
        <v>90</v>
      </c>
      <c r="S262">
        <v>70959</v>
      </c>
      <c r="T262">
        <v>0</v>
      </c>
      <c r="U262">
        <v>49</v>
      </c>
      <c r="V262">
        <v>36</v>
      </c>
      <c r="W262">
        <v>13460</v>
      </c>
      <c r="X262">
        <v>23121</v>
      </c>
      <c r="Y262">
        <v>0</v>
      </c>
      <c r="Z262">
        <v>0</v>
      </c>
      <c r="AA262">
        <v>40877.519999999997</v>
      </c>
      <c r="AB262">
        <v>2340</v>
      </c>
      <c r="AC262">
        <v>35507.519999999997</v>
      </c>
      <c r="AD262">
        <v>16</v>
      </c>
      <c r="AE262">
        <v>20</v>
      </c>
      <c r="AF262">
        <v>41</v>
      </c>
      <c r="AG262">
        <v>27</v>
      </c>
      <c r="AH262">
        <v>0</v>
      </c>
      <c r="AI262">
        <v>22</v>
      </c>
      <c r="AJ262">
        <v>0</v>
      </c>
      <c r="AK262">
        <v>0</v>
      </c>
      <c r="AL262">
        <v>0</v>
      </c>
      <c r="AM262">
        <v>0</v>
      </c>
      <c r="AN262">
        <v>0</v>
      </c>
      <c r="AO262">
        <v>53</v>
      </c>
      <c r="AP262">
        <v>98</v>
      </c>
      <c r="AQ262">
        <v>55</v>
      </c>
      <c r="AR262">
        <v>0</v>
      </c>
      <c r="AS262">
        <v>8</v>
      </c>
      <c r="AT262">
        <v>1</v>
      </c>
      <c r="AU262">
        <v>0</v>
      </c>
      <c r="AV262">
        <v>0</v>
      </c>
      <c r="AW262">
        <v>1</v>
      </c>
      <c r="AX262">
        <v>0</v>
      </c>
      <c r="AY262">
        <v>5</v>
      </c>
      <c r="AZ262">
        <v>7</v>
      </c>
      <c r="BA262">
        <v>2</v>
      </c>
      <c r="BB262">
        <v>1</v>
      </c>
      <c r="BC262">
        <v>0</v>
      </c>
      <c r="BD262">
        <v>0</v>
      </c>
      <c r="BE262">
        <v>0</v>
      </c>
      <c r="BF262">
        <v>86</v>
      </c>
      <c r="BG262">
        <v>18919</v>
      </c>
      <c r="BH262">
        <v>0</v>
      </c>
      <c r="BI262">
        <v>44</v>
      </c>
      <c r="BJ262" s="2">
        <v>46218</v>
      </c>
      <c r="BK262">
        <v>0</v>
      </c>
      <c r="BL262" s="3" t="str">
        <f>VLOOKUP(O262,DropDownList!$H$1:$I$7,2,FALSE)</f>
        <v>2025/26</v>
      </c>
      <c r="BM262" s="3" t="str">
        <f t="shared" si="4"/>
        <v>SC COURT</v>
      </c>
    </row>
    <row r="263" spans="1:65" x14ac:dyDescent="0.2">
      <c r="A263">
        <v>2026</v>
      </c>
      <c r="B263">
        <v>7</v>
      </c>
      <c r="C263" t="s">
        <v>162</v>
      </c>
      <c r="D263" t="s">
        <v>177</v>
      </c>
      <c r="E263" t="s">
        <v>16</v>
      </c>
      <c r="F263">
        <v>9812</v>
      </c>
      <c r="G263" t="s">
        <v>158</v>
      </c>
      <c r="H263" t="s">
        <v>171</v>
      </c>
      <c r="I263" t="s">
        <v>172</v>
      </c>
      <c r="J263" s="1">
        <v>46204</v>
      </c>
      <c r="K263" t="s">
        <v>143</v>
      </c>
      <c r="L263">
        <v>2</v>
      </c>
      <c r="M263" t="s">
        <v>445</v>
      </c>
      <c r="N263" t="s">
        <v>442</v>
      </c>
      <c r="O263" t="s">
        <v>155</v>
      </c>
      <c r="P263" t="s">
        <v>151</v>
      </c>
      <c r="Q263">
        <v>0</v>
      </c>
      <c r="R263">
        <v>12</v>
      </c>
      <c r="S263">
        <v>360</v>
      </c>
      <c r="T263">
        <v>180</v>
      </c>
      <c r="U263">
        <v>0</v>
      </c>
      <c r="V263">
        <v>0</v>
      </c>
      <c r="W263">
        <v>0</v>
      </c>
      <c r="X263">
        <v>0</v>
      </c>
      <c r="Y263">
        <v>0</v>
      </c>
      <c r="Z263">
        <v>0</v>
      </c>
      <c r="AA263">
        <v>180</v>
      </c>
      <c r="AB263">
        <v>0</v>
      </c>
      <c r="AC263">
        <v>180</v>
      </c>
      <c r="AD263">
        <v>0</v>
      </c>
      <c r="AE263">
        <v>0</v>
      </c>
      <c r="AF263">
        <v>6</v>
      </c>
      <c r="AG263">
        <v>0</v>
      </c>
      <c r="AH263">
        <v>6</v>
      </c>
      <c r="AI263">
        <v>0</v>
      </c>
      <c r="AJ263">
        <v>0</v>
      </c>
      <c r="AK263">
        <v>0</v>
      </c>
      <c r="AL263">
        <v>0</v>
      </c>
      <c r="AM263">
        <v>4</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s="2">
        <v>46218</v>
      </c>
      <c r="BK263">
        <v>0</v>
      </c>
      <c r="BL263" s="3" t="str">
        <f>VLOOKUP(O263,DropDownList!$H$1:$I$7,2,FALSE)</f>
        <v>2022/23</v>
      </c>
      <c r="BM263" s="3" t="str">
        <f t="shared" si="4"/>
        <v>PCPF</v>
      </c>
    </row>
    <row r="264" spans="1:65" x14ac:dyDescent="0.2">
      <c r="A264">
        <v>2026</v>
      </c>
      <c r="B264">
        <v>7</v>
      </c>
      <c r="C264" t="s">
        <v>162</v>
      </c>
      <c r="D264" t="s">
        <v>177</v>
      </c>
      <c r="E264" t="s">
        <v>16</v>
      </c>
      <c r="F264">
        <v>9812</v>
      </c>
      <c r="G264" t="s">
        <v>158</v>
      </c>
      <c r="H264" t="s">
        <v>171</v>
      </c>
      <c r="I264" t="s">
        <v>172</v>
      </c>
      <c r="J264" s="1">
        <v>46204</v>
      </c>
      <c r="K264" t="s">
        <v>143</v>
      </c>
      <c r="L264">
        <v>2</v>
      </c>
      <c r="M264" t="s">
        <v>445</v>
      </c>
      <c r="N264" t="s">
        <v>442</v>
      </c>
      <c r="O264" t="s">
        <v>147</v>
      </c>
      <c r="P264" t="s">
        <v>151</v>
      </c>
      <c r="Q264">
        <v>0</v>
      </c>
      <c r="R264">
        <v>6</v>
      </c>
      <c r="S264">
        <v>180</v>
      </c>
      <c r="T264">
        <v>30</v>
      </c>
      <c r="U264">
        <v>0</v>
      </c>
      <c r="V264">
        <v>0</v>
      </c>
      <c r="W264">
        <v>0</v>
      </c>
      <c r="X264">
        <v>0</v>
      </c>
      <c r="Y264">
        <v>0</v>
      </c>
      <c r="Z264">
        <v>0</v>
      </c>
      <c r="AA264">
        <v>150</v>
      </c>
      <c r="AB264">
        <v>0</v>
      </c>
      <c r="AC264">
        <v>150</v>
      </c>
      <c r="AD264">
        <v>0</v>
      </c>
      <c r="AE264">
        <v>0</v>
      </c>
      <c r="AF264">
        <v>5</v>
      </c>
      <c r="AG264">
        <v>0</v>
      </c>
      <c r="AH264">
        <v>1</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s="2">
        <v>46218</v>
      </c>
      <c r="BK264">
        <v>0</v>
      </c>
      <c r="BL264" s="3" t="str">
        <f>VLOOKUP(O264,DropDownList!$H$1:$I$7,2,FALSE)</f>
        <v>2024/25</v>
      </c>
      <c r="BM264" s="3" t="str">
        <f t="shared" si="4"/>
        <v>PCPF</v>
      </c>
    </row>
    <row r="265" spans="1:65" x14ac:dyDescent="0.2">
      <c r="A265">
        <v>2026</v>
      </c>
      <c r="B265">
        <v>7</v>
      </c>
      <c r="C265" t="s">
        <v>162</v>
      </c>
      <c r="D265" t="s">
        <v>177</v>
      </c>
      <c r="E265" t="s">
        <v>16</v>
      </c>
      <c r="F265">
        <v>9812</v>
      </c>
      <c r="G265" t="s">
        <v>158</v>
      </c>
      <c r="H265" t="s">
        <v>171</v>
      </c>
      <c r="I265" t="s">
        <v>172</v>
      </c>
      <c r="J265" s="1">
        <v>46204</v>
      </c>
      <c r="K265" t="s">
        <v>143</v>
      </c>
      <c r="L265">
        <v>2</v>
      </c>
      <c r="M265" t="s">
        <v>445</v>
      </c>
      <c r="N265" t="s">
        <v>442</v>
      </c>
      <c r="O265" t="s">
        <v>147</v>
      </c>
      <c r="P265" t="s">
        <v>153</v>
      </c>
      <c r="Q265">
        <v>0</v>
      </c>
      <c r="R265">
        <v>1</v>
      </c>
      <c r="S265">
        <v>45</v>
      </c>
      <c r="T265">
        <v>0</v>
      </c>
      <c r="U265">
        <v>0</v>
      </c>
      <c r="V265">
        <v>0</v>
      </c>
      <c r="W265">
        <v>0</v>
      </c>
      <c r="X265">
        <v>0</v>
      </c>
      <c r="Y265">
        <v>0</v>
      </c>
      <c r="Z265">
        <v>0</v>
      </c>
      <c r="AA265">
        <v>45</v>
      </c>
      <c r="AB265">
        <v>0</v>
      </c>
      <c r="AC265">
        <v>45</v>
      </c>
      <c r="AD265">
        <v>0</v>
      </c>
      <c r="AE265">
        <v>0</v>
      </c>
      <c r="AF265">
        <v>1</v>
      </c>
      <c r="AG265">
        <v>0</v>
      </c>
      <c r="AH265">
        <v>0</v>
      </c>
      <c r="AI265">
        <v>0</v>
      </c>
      <c r="AJ265">
        <v>0</v>
      </c>
      <c r="AK265">
        <v>0</v>
      </c>
      <c r="AL265">
        <v>0</v>
      </c>
      <c r="AM265">
        <v>0</v>
      </c>
      <c r="AN265">
        <v>0</v>
      </c>
      <c r="AO265">
        <v>1</v>
      </c>
      <c r="AP265">
        <v>1</v>
      </c>
      <c r="AQ265">
        <v>1</v>
      </c>
      <c r="AR265">
        <v>0</v>
      </c>
      <c r="AS265">
        <v>0</v>
      </c>
      <c r="AT265">
        <v>0</v>
      </c>
      <c r="AU265">
        <v>0</v>
      </c>
      <c r="AV265">
        <v>0</v>
      </c>
      <c r="AW265">
        <v>0</v>
      </c>
      <c r="AX265">
        <v>0</v>
      </c>
      <c r="AY265">
        <v>0</v>
      </c>
      <c r="AZ265">
        <v>0</v>
      </c>
      <c r="BA265">
        <v>0</v>
      </c>
      <c r="BB265">
        <v>0</v>
      </c>
      <c r="BC265">
        <v>0</v>
      </c>
      <c r="BD265">
        <v>0</v>
      </c>
      <c r="BE265">
        <v>0</v>
      </c>
      <c r="BF265">
        <v>1</v>
      </c>
      <c r="BG265">
        <v>0</v>
      </c>
      <c r="BH265">
        <v>0</v>
      </c>
      <c r="BI265">
        <v>0</v>
      </c>
      <c r="BJ265" s="2">
        <v>46218</v>
      </c>
      <c r="BK265">
        <v>0</v>
      </c>
      <c r="BL265" s="3" t="str">
        <f>VLOOKUP(O265,DropDownList!$H$1:$I$7,2,FALSE)</f>
        <v>2024/25</v>
      </c>
      <c r="BM265" s="3" t="str">
        <f t="shared" si="4"/>
        <v>PREG</v>
      </c>
    </row>
    <row r="266" spans="1:65" x14ac:dyDescent="0.2">
      <c r="A266">
        <v>2026</v>
      </c>
      <c r="B266">
        <v>7</v>
      </c>
      <c r="C266" t="s">
        <v>162</v>
      </c>
      <c r="D266" t="s">
        <v>177</v>
      </c>
      <c r="E266" t="s">
        <v>16</v>
      </c>
      <c r="F266">
        <v>9812</v>
      </c>
      <c r="G266" t="s">
        <v>158</v>
      </c>
      <c r="H266" t="s">
        <v>171</v>
      </c>
      <c r="I266" t="s">
        <v>172</v>
      </c>
      <c r="J266" s="1">
        <v>46204</v>
      </c>
      <c r="K266" t="s">
        <v>143</v>
      </c>
      <c r="L266">
        <v>2</v>
      </c>
      <c r="M266" t="s">
        <v>445</v>
      </c>
      <c r="N266" t="s">
        <v>442</v>
      </c>
      <c r="O266" t="s">
        <v>149</v>
      </c>
      <c r="P266" t="s">
        <v>148</v>
      </c>
      <c r="Q266">
        <v>0</v>
      </c>
      <c r="R266">
        <v>2</v>
      </c>
      <c r="S266">
        <v>120</v>
      </c>
      <c r="T266">
        <v>0</v>
      </c>
      <c r="U266">
        <v>0</v>
      </c>
      <c r="V266">
        <v>0</v>
      </c>
      <c r="W266">
        <v>0</v>
      </c>
      <c r="X266">
        <v>0</v>
      </c>
      <c r="Y266">
        <v>0</v>
      </c>
      <c r="Z266">
        <v>0</v>
      </c>
      <c r="AA266">
        <v>120</v>
      </c>
      <c r="AB266">
        <v>0</v>
      </c>
      <c r="AC266">
        <v>120</v>
      </c>
      <c r="AD266">
        <v>0</v>
      </c>
      <c r="AE266">
        <v>0</v>
      </c>
      <c r="AF266">
        <v>2</v>
      </c>
      <c r="AG266">
        <v>0</v>
      </c>
      <c r="AH266">
        <v>0</v>
      </c>
      <c r="AI266">
        <v>0</v>
      </c>
      <c r="AJ266">
        <v>0</v>
      </c>
      <c r="AK266">
        <v>0</v>
      </c>
      <c r="AL266">
        <v>0</v>
      </c>
      <c r="AM266">
        <v>0</v>
      </c>
      <c r="AN266">
        <v>0</v>
      </c>
      <c r="AO266">
        <v>2</v>
      </c>
      <c r="AP266">
        <v>3</v>
      </c>
      <c r="AQ266">
        <v>2</v>
      </c>
      <c r="AR266">
        <v>0</v>
      </c>
      <c r="AS266">
        <v>1</v>
      </c>
      <c r="AT266">
        <v>0</v>
      </c>
      <c r="AU266">
        <v>0</v>
      </c>
      <c r="AV266">
        <v>0</v>
      </c>
      <c r="AW266">
        <v>0</v>
      </c>
      <c r="AX266">
        <v>0</v>
      </c>
      <c r="AY266">
        <v>0</v>
      </c>
      <c r="AZ266">
        <v>0</v>
      </c>
      <c r="BA266">
        <v>0</v>
      </c>
      <c r="BB266">
        <v>0</v>
      </c>
      <c r="BC266">
        <v>0</v>
      </c>
      <c r="BD266">
        <v>0</v>
      </c>
      <c r="BE266">
        <v>0</v>
      </c>
      <c r="BF266">
        <v>2</v>
      </c>
      <c r="BG266">
        <v>0</v>
      </c>
      <c r="BH266">
        <v>0</v>
      </c>
      <c r="BI266">
        <v>0</v>
      </c>
      <c r="BJ266" s="2">
        <v>46218</v>
      </c>
      <c r="BK266">
        <v>0</v>
      </c>
      <c r="BL266" s="3" t="str">
        <f>VLOOKUP(O266,DropDownList!$H$1:$I$7,2,FALSE)</f>
        <v>2025/26</v>
      </c>
      <c r="BM266" s="3" t="str">
        <f t="shared" si="4"/>
        <v>PRAS</v>
      </c>
    </row>
    <row r="267" spans="1:65" x14ac:dyDescent="0.2">
      <c r="A267">
        <v>2026</v>
      </c>
      <c r="B267">
        <v>7</v>
      </c>
      <c r="C267" t="s">
        <v>162</v>
      </c>
      <c r="D267" t="s">
        <v>177</v>
      </c>
      <c r="E267" t="s">
        <v>16</v>
      </c>
      <c r="F267">
        <v>9812</v>
      </c>
      <c r="G267" t="s">
        <v>158</v>
      </c>
      <c r="H267" t="s">
        <v>171</v>
      </c>
      <c r="I267" t="s">
        <v>172</v>
      </c>
      <c r="J267" s="1">
        <v>46204</v>
      </c>
      <c r="K267" t="s">
        <v>143</v>
      </c>
      <c r="L267">
        <v>2</v>
      </c>
      <c r="M267" t="s">
        <v>445</v>
      </c>
      <c r="N267" t="s">
        <v>442</v>
      </c>
      <c r="O267" t="s">
        <v>149</v>
      </c>
      <c r="P267" t="s">
        <v>152</v>
      </c>
      <c r="Q267">
        <v>0</v>
      </c>
      <c r="R267">
        <v>7</v>
      </c>
      <c r="S267">
        <v>280</v>
      </c>
      <c r="T267">
        <v>80</v>
      </c>
      <c r="U267">
        <v>0</v>
      </c>
      <c r="V267">
        <v>0</v>
      </c>
      <c r="W267">
        <v>0</v>
      </c>
      <c r="X267">
        <v>0</v>
      </c>
      <c r="Y267">
        <v>0</v>
      </c>
      <c r="Z267">
        <v>0</v>
      </c>
      <c r="AA267">
        <v>200</v>
      </c>
      <c r="AB267">
        <v>0</v>
      </c>
      <c r="AC267">
        <v>200</v>
      </c>
      <c r="AD267">
        <v>0</v>
      </c>
      <c r="AE267">
        <v>0</v>
      </c>
      <c r="AF267">
        <v>5</v>
      </c>
      <c r="AG267">
        <v>0</v>
      </c>
      <c r="AH267">
        <v>2</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s="2">
        <v>46218</v>
      </c>
      <c r="BK267">
        <v>0</v>
      </c>
      <c r="BL267" s="3" t="str">
        <f>VLOOKUP(O267,DropDownList!$H$1:$I$7,2,FALSE)</f>
        <v>2025/26</v>
      </c>
      <c r="BM267" s="3" t="str">
        <f t="shared" si="4"/>
        <v>PCOA</v>
      </c>
    </row>
    <row r="268" spans="1:65" x14ac:dyDescent="0.2">
      <c r="A268">
        <v>2026</v>
      </c>
      <c r="B268">
        <v>7</v>
      </c>
      <c r="C268" t="s">
        <v>162</v>
      </c>
      <c r="D268" t="s">
        <v>177</v>
      </c>
      <c r="E268" t="s">
        <v>16</v>
      </c>
      <c r="F268">
        <v>9812</v>
      </c>
      <c r="G268" t="s">
        <v>158</v>
      </c>
      <c r="H268" t="s">
        <v>171</v>
      </c>
      <c r="I268" t="s">
        <v>172</v>
      </c>
      <c r="J268" s="1">
        <v>46204</v>
      </c>
      <c r="K268" t="s">
        <v>143</v>
      </c>
      <c r="L268">
        <v>2</v>
      </c>
      <c r="M268" t="s">
        <v>445</v>
      </c>
      <c r="N268" t="s">
        <v>442</v>
      </c>
      <c r="O268" t="s">
        <v>155</v>
      </c>
      <c r="P268" t="s">
        <v>159</v>
      </c>
      <c r="Q268">
        <v>0</v>
      </c>
      <c r="R268">
        <v>1</v>
      </c>
      <c r="S268">
        <v>30255</v>
      </c>
      <c r="T268">
        <v>0</v>
      </c>
      <c r="U268">
        <v>0</v>
      </c>
      <c r="V268">
        <v>0</v>
      </c>
      <c r="W268">
        <v>0</v>
      </c>
      <c r="X268">
        <v>0</v>
      </c>
      <c r="Y268">
        <v>0</v>
      </c>
      <c r="Z268">
        <v>0</v>
      </c>
      <c r="AA268">
        <v>30255</v>
      </c>
      <c r="AB268">
        <v>0</v>
      </c>
      <c r="AC268">
        <v>0</v>
      </c>
      <c r="AD268">
        <v>0</v>
      </c>
      <c r="AE268">
        <v>0</v>
      </c>
      <c r="AF268">
        <v>1</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s="2">
        <v>46218</v>
      </c>
      <c r="BK268">
        <v>0</v>
      </c>
      <c r="BL268" s="3" t="str">
        <f>VLOOKUP(O268,DropDownList!$H$1:$I$7,2,FALSE)</f>
        <v>2022/23</v>
      </c>
      <c r="BM268" s="3" t="str">
        <f t="shared" si="4"/>
        <v>CONF</v>
      </c>
    </row>
    <row r="269" spans="1:65" x14ac:dyDescent="0.2">
      <c r="A269">
        <v>2026</v>
      </c>
      <c r="B269">
        <v>7</v>
      </c>
      <c r="C269" t="s">
        <v>162</v>
      </c>
      <c r="D269" t="s">
        <v>177</v>
      </c>
      <c r="E269" t="s">
        <v>16</v>
      </c>
      <c r="F269">
        <v>9812</v>
      </c>
      <c r="G269" t="s">
        <v>158</v>
      </c>
      <c r="H269" t="s">
        <v>171</v>
      </c>
      <c r="I269" t="s">
        <v>172</v>
      </c>
      <c r="J269" s="1">
        <v>46204</v>
      </c>
      <c r="K269" t="s">
        <v>143</v>
      </c>
      <c r="L269">
        <v>2</v>
      </c>
      <c r="M269" t="s">
        <v>445</v>
      </c>
      <c r="N269" t="s">
        <v>442</v>
      </c>
      <c r="O269" t="s">
        <v>147</v>
      </c>
      <c r="P269" t="s">
        <v>148</v>
      </c>
      <c r="Q269">
        <v>60</v>
      </c>
      <c r="R269">
        <v>2</v>
      </c>
      <c r="S269">
        <v>120</v>
      </c>
      <c r="T269">
        <v>10.83</v>
      </c>
      <c r="U269">
        <v>1</v>
      </c>
      <c r="V269">
        <v>1</v>
      </c>
      <c r="W269">
        <v>60</v>
      </c>
      <c r="X269">
        <v>60</v>
      </c>
      <c r="Y269">
        <v>0</v>
      </c>
      <c r="Z269">
        <v>0</v>
      </c>
      <c r="AA269">
        <v>49.17</v>
      </c>
      <c r="AB269">
        <v>0</v>
      </c>
      <c r="AC269">
        <v>49.17</v>
      </c>
      <c r="AD269">
        <v>1</v>
      </c>
      <c r="AE269">
        <v>0</v>
      </c>
      <c r="AF269">
        <v>0</v>
      </c>
      <c r="AG269">
        <v>0</v>
      </c>
      <c r="AH269">
        <v>0</v>
      </c>
      <c r="AI269">
        <v>1</v>
      </c>
      <c r="AJ269">
        <v>0</v>
      </c>
      <c r="AK269">
        <v>0</v>
      </c>
      <c r="AL269">
        <v>0</v>
      </c>
      <c r="AM269">
        <v>0</v>
      </c>
      <c r="AN269">
        <v>0</v>
      </c>
      <c r="AO269">
        <v>2</v>
      </c>
      <c r="AP269">
        <v>12</v>
      </c>
      <c r="AQ269">
        <v>2</v>
      </c>
      <c r="AR269">
        <v>0</v>
      </c>
      <c r="AS269">
        <v>2</v>
      </c>
      <c r="AT269">
        <v>0</v>
      </c>
      <c r="AU269">
        <v>0</v>
      </c>
      <c r="AV269">
        <v>0</v>
      </c>
      <c r="AW269">
        <v>0</v>
      </c>
      <c r="AX269">
        <v>0</v>
      </c>
      <c r="AY269">
        <v>1</v>
      </c>
      <c r="AZ269">
        <v>3</v>
      </c>
      <c r="BA269">
        <v>3</v>
      </c>
      <c r="BB269">
        <v>0</v>
      </c>
      <c r="BC269">
        <v>0</v>
      </c>
      <c r="BD269">
        <v>0</v>
      </c>
      <c r="BE269">
        <v>0</v>
      </c>
      <c r="BF269">
        <v>2</v>
      </c>
      <c r="BG269">
        <v>60</v>
      </c>
      <c r="BH269">
        <v>1</v>
      </c>
      <c r="BI269">
        <v>1</v>
      </c>
      <c r="BJ269" s="2">
        <v>46218</v>
      </c>
      <c r="BK269">
        <v>0</v>
      </c>
      <c r="BL269" s="3" t="str">
        <f>VLOOKUP(O269,DropDownList!$H$1:$I$7,2,FALSE)</f>
        <v>2024/25</v>
      </c>
      <c r="BM269" s="3" t="str">
        <f t="shared" si="4"/>
        <v>PRAS</v>
      </c>
    </row>
    <row r="270" spans="1:65" x14ac:dyDescent="0.2">
      <c r="A270">
        <v>2026</v>
      </c>
      <c r="B270">
        <v>7</v>
      </c>
      <c r="C270" t="s">
        <v>162</v>
      </c>
      <c r="D270" t="s">
        <v>177</v>
      </c>
      <c r="E270" t="s">
        <v>16</v>
      </c>
      <c r="F270">
        <v>9812</v>
      </c>
      <c r="G270" t="s">
        <v>158</v>
      </c>
      <c r="H270" t="s">
        <v>171</v>
      </c>
      <c r="I270" t="s">
        <v>172</v>
      </c>
      <c r="J270" s="1">
        <v>46204</v>
      </c>
      <c r="K270" t="s">
        <v>143</v>
      </c>
      <c r="L270">
        <v>2</v>
      </c>
      <c r="M270" t="s">
        <v>445</v>
      </c>
      <c r="N270" t="s">
        <v>442</v>
      </c>
      <c r="O270" t="s">
        <v>156</v>
      </c>
      <c r="P270" t="s">
        <v>150</v>
      </c>
      <c r="Q270">
        <v>150</v>
      </c>
      <c r="R270">
        <v>17</v>
      </c>
      <c r="S270">
        <v>2500</v>
      </c>
      <c r="T270">
        <v>150</v>
      </c>
      <c r="U270">
        <v>1</v>
      </c>
      <c r="V270">
        <v>1</v>
      </c>
      <c r="W270">
        <v>150</v>
      </c>
      <c r="X270">
        <v>150</v>
      </c>
      <c r="Y270">
        <v>16</v>
      </c>
      <c r="Z270">
        <v>2350</v>
      </c>
      <c r="AA270">
        <v>2200</v>
      </c>
      <c r="AB270">
        <v>100</v>
      </c>
      <c r="AC270">
        <v>2100</v>
      </c>
      <c r="AD270">
        <v>1</v>
      </c>
      <c r="AE270">
        <v>0</v>
      </c>
      <c r="AF270">
        <v>15</v>
      </c>
      <c r="AG270">
        <v>0</v>
      </c>
      <c r="AH270">
        <v>1</v>
      </c>
      <c r="AI270">
        <v>1</v>
      </c>
      <c r="AJ270">
        <v>10</v>
      </c>
      <c r="AK270">
        <v>2</v>
      </c>
      <c r="AL270">
        <v>0</v>
      </c>
      <c r="AM270">
        <v>1</v>
      </c>
      <c r="AN270">
        <v>0</v>
      </c>
      <c r="AO270">
        <v>5</v>
      </c>
      <c r="AP270">
        <v>23</v>
      </c>
      <c r="AQ270">
        <v>5</v>
      </c>
      <c r="AR270">
        <v>0</v>
      </c>
      <c r="AS270">
        <v>6</v>
      </c>
      <c r="AT270">
        <v>0</v>
      </c>
      <c r="AU270">
        <v>0</v>
      </c>
      <c r="AV270">
        <v>0</v>
      </c>
      <c r="AW270">
        <v>0</v>
      </c>
      <c r="AX270">
        <v>0</v>
      </c>
      <c r="AY270">
        <v>2</v>
      </c>
      <c r="AZ270">
        <v>5</v>
      </c>
      <c r="BA270">
        <v>3</v>
      </c>
      <c r="BB270">
        <v>0</v>
      </c>
      <c r="BC270">
        <v>0</v>
      </c>
      <c r="BD270">
        <v>1</v>
      </c>
      <c r="BE270">
        <v>0</v>
      </c>
      <c r="BF270">
        <v>5</v>
      </c>
      <c r="BG270">
        <v>150</v>
      </c>
      <c r="BH270">
        <v>0</v>
      </c>
      <c r="BI270">
        <v>1</v>
      </c>
      <c r="BJ270" s="2">
        <v>46218</v>
      </c>
      <c r="BK270">
        <v>0</v>
      </c>
      <c r="BL270" s="3" t="str">
        <f>VLOOKUP(O270,DropDownList!$H$1:$I$7,2,FALSE)</f>
        <v>2023/24</v>
      </c>
      <c r="BM270" s="3" t="str">
        <f t="shared" si="4"/>
        <v>FISCAL FINES</v>
      </c>
    </row>
    <row r="271" spans="1:65" x14ac:dyDescent="0.2">
      <c r="A271">
        <v>2026</v>
      </c>
      <c r="B271">
        <v>7</v>
      </c>
      <c r="C271" t="s">
        <v>162</v>
      </c>
      <c r="D271" t="s">
        <v>177</v>
      </c>
      <c r="E271" t="s">
        <v>16</v>
      </c>
      <c r="F271">
        <v>9812</v>
      </c>
      <c r="G271" t="s">
        <v>158</v>
      </c>
      <c r="H271" t="s">
        <v>171</v>
      </c>
      <c r="I271" t="s">
        <v>172</v>
      </c>
      <c r="J271" s="1">
        <v>46204</v>
      </c>
      <c r="K271" t="s">
        <v>143</v>
      </c>
      <c r="L271">
        <v>2</v>
      </c>
      <c r="M271" t="s">
        <v>445</v>
      </c>
      <c r="N271" t="s">
        <v>442</v>
      </c>
      <c r="O271" t="s">
        <v>149</v>
      </c>
      <c r="P271" t="s">
        <v>159</v>
      </c>
      <c r="Q271">
        <v>0</v>
      </c>
      <c r="R271">
        <v>4</v>
      </c>
      <c r="S271">
        <v>33865</v>
      </c>
      <c r="T271">
        <v>430</v>
      </c>
      <c r="U271">
        <v>0</v>
      </c>
      <c r="V271">
        <v>0</v>
      </c>
      <c r="W271">
        <v>0</v>
      </c>
      <c r="X271">
        <v>0</v>
      </c>
      <c r="Y271">
        <v>0</v>
      </c>
      <c r="Z271">
        <v>0</v>
      </c>
      <c r="AA271">
        <v>33435</v>
      </c>
      <c r="AB271">
        <v>0</v>
      </c>
      <c r="AC271">
        <v>0</v>
      </c>
      <c r="AD271">
        <v>0</v>
      </c>
      <c r="AE271">
        <v>0</v>
      </c>
      <c r="AF271">
        <v>3</v>
      </c>
      <c r="AG271">
        <v>0</v>
      </c>
      <c r="AH271">
        <v>1</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s="2">
        <v>46218</v>
      </c>
      <c r="BK271">
        <v>0</v>
      </c>
      <c r="BL271" s="3" t="str">
        <f>VLOOKUP(O271,DropDownList!$H$1:$I$7,2,FALSE)</f>
        <v>2025/26</v>
      </c>
      <c r="BM271" s="3" t="str">
        <f t="shared" si="4"/>
        <v>CONF</v>
      </c>
    </row>
    <row r="272" spans="1:65" x14ac:dyDescent="0.2">
      <c r="A272">
        <v>2026</v>
      </c>
      <c r="B272">
        <v>7</v>
      </c>
      <c r="C272" t="s">
        <v>162</v>
      </c>
      <c r="D272" t="s">
        <v>177</v>
      </c>
      <c r="E272" t="s">
        <v>16</v>
      </c>
      <c r="F272">
        <v>9812</v>
      </c>
      <c r="G272" t="s">
        <v>158</v>
      </c>
      <c r="H272" t="s">
        <v>171</v>
      </c>
      <c r="I272" t="s">
        <v>172</v>
      </c>
      <c r="J272" s="1">
        <v>46204</v>
      </c>
      <c r="K272" t="s">
        <v>143</v>
      </c>
      <c r="L272">
        <v>2</v>
      </c>
      <c r="M272" t="s">
        <v>445</v>
      </c>
      <c r="N272" t="s">
        <v>442</v>
      </c>
      <c r="O272" t="s">
        <v>147</v>
      </c>
      <c r="P272" t="s">
        <v>159</v>
      </c>
      <c r="Q272">
        <v>0</v>
      </c>
      <c r="R272">
        <v>1</v>
      </c>
      <c r="S272">
        <v>1698.73</v>
      </c>
      <c r="T272">
        <v>0</v>
      </c>
      <c r="U272">
        <v>0</v>
      </c>
      <c r="V272">
        <v>0</v>
      </c>
      <c r="W272">
        <v>0</v>
      </c>
      <c r="X272">
        <v>0</v>
      </c>
      <c r="Y272">
        <v>0</v>
      </c>
      <c r="Z272">
        <v>0</v>
      </c>
      <c r="AA272">
        <v>1698.73</v>
      </c>
      <c r="AB272">
        <v>0</v>
      </c>
      <c r="AC272">
        <v>0</v>
      </c>
      <c r="AD272">
        <v>0</v>
      </c>
      <c r="AE272">
        <v>0</v>
      </c>
      <c r="AF272">
        <v>1</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s="2">
        <v>46218</v>
      </c>
      <c r="BK272">
        <v>0</v>
      </c>
      <c r="BL272" s="3" t="str">
        <f>VLOOKUP(O272,DropDownList!$H$1:$I$7,2,FALSE)</f>
        <v>2024/25</v>
      </c>
      <c r="BM272" s="3" t="str">
        <f t="shared" si="4"/>
        <v>CONF</v>
      </c>
    </row>
    <row r="273" spans="1:65" x14ac:dyDescent="0.2">
      <c r="A273">
        <v>2026</v>
      </c>
      <c r="B273">
        <v>7</v>
      </c>
      <c r="C273" t="s">
        <v>162</v>
      </c>
      <c r="D273" t="s">
        <v>177</v>
      </c>
      <c r="E273" t="s">
        <v>16</v>
      </c>
      <c r="F273">
        <v>9812</v>
      </c>
      <c r="G273" t="s">
        <v>158</v>
      </c>
      <c r="H273" t="s">
        <v>171</v>
      </c>
      <c r="I273" t="s">
        <v>172</v>
      </c>
      <c r="J273" s="1">
        <v>46204</v>
      </c>
      <c r="K273" t="s">
        <v>143</v>
      </c>
      <c r="L273">
        <v>2</v>
      </c>
      <c r="M273" t="s">
        <v>445</v>
      </c>
      <c r="N273" t="s">
        <v>442</v>
      </c>
      <c r="O273" t="s">
        <v>149</v>
      </c>
      <c r="P273" t="s">
        <v>161</v>
      </c>
      <c r="Q273">
        <v>735</v>
      </c>
      <c r="R273">
        <v>88</v>
      </c>
      <c r="S273">
        <v>2965</v>
      </c>
      <c r="T273">
        <v>0</v>
      </c>
      <c r="U273">
        <v>48</v>
      </c>
      <c r="V273">
        <v>19</v>
      </c>
      <c r="W273">
        <v>575</v>
      </c>
      <c r="X273">
        <v>575</v>
      </c>
      <c r="Y273">
        <v>0</v>
      </c>
      <c r="Z273">
        <v>0</v>
      </c>
      <c r="AA273">
        <v>2230</v>
      </c>
      <c r="AB273">
        <v>0</v>
      </c>
      <c r="AC273">
        <v>0</v>
      </c>
      <c r="AD273">
        <v>19</v>
      </c>
      <c r="AE273">
        <v>0</v>
      </c>
      <c r="AF273">
        <v>64</v>
      </c>
      <c r="AG273">
        <v>0</v>
      </c>
      <c r="AH273">
        <v>0</v>
      </c>
      <c r="AI273">
        <v>24</v>
      </c>
      <c r="AJ273">
        <v>0</v>
      </c>
      <c r="AK273">
        <v>0</v>
      </c>
      <c r="AL273">
        <v>0</v>
      </c>
      <c r="AM273">
        <v>0</v>
      </c>
      <c r="AN273">
        <v>0</v>
      </c>
      <c r="AO273">
        <v>52</v>
      </c>
      <c r="AP273">
        <v>103</v>
      </c>
      <c r="AQ273">
        <v>55</v>
      </c>
      <c r="AR273">
        <v>0</v>
      </c>
      <c r="AS273">
        <v>10</v>
      </c>
      <c r="AT273">
        <v>1</v>
      </c>
      <c r="AU273">
        <v>0</v>
      </c>
      <c r="AV273">
        <v>0</v>
      </c>
      <c r="AW273">
        <v>1</v>
      </c>
      <c r="AX273">
        <v>0</v>
      </c>
      <c r="AY273">
        <v>5</v>
      </c>
      <c r="AZ273">
        <v>8</v>
      </c>
      <c r="BA273">
        <v>3</v>
      </c>
      <c r="BB273">
        <v>1</v>
      </c>
      <c r="BC273">
        <v>0</v>
      </c>
      <c r="BD273">
        <v>0</v>
      </c>
      <c r="BE273">
        <v>0</v>
      </c>
      <c r="BF273">
        <v>84</v>
      </c>
      <c r="BG273">
        <v>735</v>
      </c>
      <c r="BH273">
        <v>0</v>
      </c>
      <c r="BI273">
        <v>43</v>
      </c>
      <c r="BJ273" s="2">
        <v>46218</v>
      </c>
      <c r="BK273">
        <v>0</v>
      </c>
      <c r="BL273" s="3" t="str">
        <f>VLOOKUP(O273,DropDownList!$H$1:$I$7,2,FALSE)</f>
        <v>2025/26</v>
      </c>
      <c r="BM273" s="3" t="str">
        <f t="shared" si="4"/>
        <v>VSUR</v>
      </c>
    </row>
    <row r="274" spans="1:65" x14ac:dyDescent="0.2">
      <c r="A274">
        <v>2026</v>
      </c>
      <c r="B274">
        <v>7</v>
      </c>
      <c r="C274" t="s">
        <v>162</v>
      </c>
      <c r="D274" t="s">
        <v>177</v>
      </c>
      <c r="E274" t="s">
        <v>16</v>
      </c>
      <c r="F274">
        <v>9812</v>
      </c>
      <c r="G274" t="s">
        <v>158</v>
      </c>
      <c r="H274" t="s">
        <v>171</v>
      </c>
      <c r="I274" t="s">
        <v>172</v>
      </c>
      <c r="J274" s="1">
        <v>46204</v>
      </c>
      <c r="K274" t="s">
        <v>143</v>
      </c>
      <c r="L274">
        <v>2</v>
      </c>
      <c r="M274" t="s">
        <v>445</v>
      </c>
      <c r="N274" t="s">
        <v>442</v>
      </c>
      <c r="O274" t="s">
        <v>147</v>
      </c>
      <c r="P274" t="s">
        <v>161</v>
      </c>
      <c r="Q274">
        <v>365</v>
      </c>
      <c r="R274">
        <v>89</v>
      </c>
      <c r="S274">
        <v>2950</v>
      </c>
      <c r="T274">
        <v>80</v>
      </c>
      <c r="U274">
        <v>24</v>
      </c>
      <c r="V274">
        <v>6</v>
      </c>
      <c r="W274">
        <v>235</v>
      </c>
      <c r="X274">
        <v>235</v>
      </c>
      <c r="Y274">
        <v>0</v>
      </c>
      <c r="Z274">
        <v>0</v>
      </c>
      <c r="AA274">
        <v>2505</v>
      </c>
      <c r="AB274">
        <v>0</v>
      </c>
      <c r="AC274">
        <v>0</v>
      </c>
      <c r="AD274">
        <v>6</v>
      </c>
      <c r="AE274">
        <v>0</v>
      </c>
      <c r="AF274">
        <v>73</v>
      </c>
      <c r="AG274">
        <v>0</v>
      </c>
      <c r="AH274">
        <v>5</v>
      </c>
      <c r="AI274">
        <v>11</v>
      </c>
      <c r="AJ274">
        <v>0</v>
      </c>
      <c r="AK274">
        <v>0</v>
      </c>
      <c r="AL274">
        <v>0</v>
      </c>
      <c r="AM274">
        <v>0</v>
      </c>
      <c r="AN274">
        <v>0</v>
      </c>
      <c r="AO274">
        <v>49</v>
      </c>
      <c r="AP274">
        <v>160</v>
      </c>
      <c r="AQ274">
        <v>53</v>
      </c>
      <c r="AR274">
        <v>0</v>
      </c>
      <c r="AS274">
        <v>25</v>
      </c>
      <c r="AT274">
        <v>0</v>
      </c>
      <c r="AU274">
        <v>3</v>
      </c>
      <c r="AV274">
        <v>1</v>
      </c>
      <c r="AW274">
        <v>0</v>
      </c>
      <c r="AX274">
        <v>0</v>
      </c>
      <c r="AY274">
        <v>18</v>
      </c>
      <c r="AZ274">
        <v>34</v>
      </c>
      <c r="BA274">
        <v>16</v>
      </c>
      <c r="BB274">
        <v>2</v>
      </c>
      <c r="BC274">
        <v>2</v>
      </c>
      <c r="BD274">
        <v>0</v>
      </c>
      <c r="BE274">
        <v>0</v>
      </c>
      <c r="BF274">
        <v>88</v>
      </c>
      <c r="BG274">
        <v>365</v>
      </c>
      <c r="BH274">
        <v>0</v>
      </c>
      <c r="BI274">
        <v>24</v>
      </c>
      <c r="BJ274" s="2">
        <v>46218</v>
      </c>
      <c r="BK274">
        <v>0</v>
      </c>
      <c r="BL274" s="3" t="str">
        <f>VLOOKUP(O274,DropDownList!$H$1:$I$7,2,FALSE)</f>
        <v>2024/25</v>
      </c>
      <c r="BM274" s="3" t="str">
        <f t="shared" si="4"/>
        <v>VSUR</v>
      </c>
    </row>
    <row r="275" spans="1:65" x14ac:dyDescent="0.2">
      <c r="A275">
        <v>2026</v>
      </c>
      <c r="B275">
        <v>7</v>
      </c>
      <c r="C275" t="s">
        <v>162</v>
      </c>
      <c r="D275" t="s">
        <v>178</v>
      </c>
      <c r="E275" t="s">
        <v>17</v>
      </c>
      <c r="F275">
        <v>9814</v>
      </c>
      <c r="G275" t="s">
        <v>158</v>
      </c>
      <c r="H275" t="s">
        <v>171</v>
      </c>
      <c r="I275" t="s">
        <v>172</v>
      </c>
      <c r="J275" s="1">
        <v>46204</v>
      </c>
      <c r="K275" t="s">
        <v>143</v>
      </c>
      <c r="L275">
        <v>2</v>
      </c>
      <c r="M275" t="s">
        <v>445</v>
      </c>
      <c r="N275" t="s">
        <v>442</v>
      </c>
      <c r="O275" t="s">
        <v>156</v>
      </c>
      <c r="P275" t="s">
        <v>160</v>
      </c>
      <c r="Q275">
        <v>1120</v>
      </c>
      <c r="R275">
        <v>15</v>
      </c>
      <c r="S275">
        <v>7536</v>
      </c>
      <c r="T275">
        <v>0</v>
      </c>
      <c r="U275">
        <v>1</v>
      </c>
      <c r="V275">
        <v>1</v>
      </c>
      <c r="W275">
        <v>1120</v>
      </c>
      <c r="X275">
        <v>1120</v>
      </c>
      <c r="Y275">
        <v>0</v>
      </c>
      <c r="Z275">
        <v>0</v>
      </c>
      <c r="AA275">
        <v>6416</v>
      </c>
      <c r="AB275">
        <v>600</v>
      </c>
      <c r="AC275">
        <v>5506</v>
      </c>
      <c r="AD275">
        <v>1</v>
      </c>
      <c r="AE275">
        <v>0</v>
      </c>
      <c r="AF275">
        <v>14</v>
      </c>
      <c r="AG275">
        <v>0</v>
      </c>
      <c r="AH275">
        <v>0</v>
      </c>
      <c r="AI275">
        <v>1</v>
      </c>
      <c r="AJ275">
        <v>0</v>
      </c>
      <c r="AK275">
        <v>0</v>
      </c>
      <c r="AL275">
        <v>0</v>
      </c>
      <c r="AM275">
        <v>0</v>
      </c>
      <c r="AN275">
        <v>0</v>
      </c>
      <c r="AO275">
        <v>6</v>
      </c>
      <c r="AP275">
        <v>22</v>
      </c>
      <c r="AQ275">
        <v>7</v>
      </c>
      <c r="AR275">
        <v>0</v>
      </c>
      <c r="AS275">
        <v>5</v>
      </c>
      <c r="AT275">
        <v>0</v>
      </c>
      <c r="AU275">
        <v>2</v>
      </c>
      <c r="AV275">
        <v>1</v>
      </c>
      <c r="AW275">
        <v>0</v>
      </c>
      <c r="AX275">
        <v>0</v>
      </c>
      <c r="AY275">
        <v>0</v>
      </c>
      <c r="AZ275">
        <v>2</v>
      </c>
      <c r="BA275">
        <v>2</v>
      </c>
      <c r="BB275">
        <v>1</v>
      </c>
      <c r="BC275">
        <v>1</v>
      </c>
      <c r="BD275">
        <v>0</v>
      </c>
      <c r="BE275">
        <v>0</v>
      </c>
      <c r="BF275">
        <v>15</v>
      </c>
      <c r="BG275">
        <v>1120</v>
      </c>
      <c r="BH275">
        <v>0</v>
      </c>
      <c r="BI275">
        <v>1</v>
      </c>
      <c r="BJ275" s="2">
        <v>46218</v>
      </c>
      <c r="BK275">
        <v>0</v>
      </c>
      <c r="BL275" s="3" t="str">
        <f>VLOOKUP(O275,DropDownList!$H$1:$I$7,2,FALSE)</f>
        <v>2023/24</v>
      </c>
      <c r="BM275" s="3" t="str">
        <f t="shared" si="4"/>
        <v>SC COURT</v>
      </c>
    </row>
    <row r="276" spans="1:65" x14ac:dyDescent="0.2">
      <c r="A276">
        <v>2026</v>
      </c>
      <c r="B276">
        <v>7</v>
      </c>
      <c r="C276" t="s">
        <v>162</v>
      </c>
      <c r="D276" t="s">
        <v>178</v>
      </c>
      <c r="E276" t="s">
        <v>17</v>
      </c>
      <c r="F276">
        <v>9814</v>
      </c>
      <c r="G276" t="s">
        <v>158</v>
      </c>
      <c r="H276" t="s">
        <v>171</v>
      </c>
      <c r="I276" t="s">
        <v>172</v>
      </c>
      <c r="J276" s="1">
        <v>46204</v>
      </c>
      <c r="K276" t="s">
        <v>143</v>
      </c>
      <c r="L276">
        <v>2</v>
      </c>
      <c r="M276" t="s">
        <v>445</v>
      </c>
      <c r="N276" t="s">
        <v>442</v>
      </c>
      <c r="O276" t="s">
        <v>147</v>
      </c>
      <c r="P276" t="s">
        <v>150</v>
      </c>
      <c r="Q276">
        <v>133.76</v>
      </c>
      <c r="R276">
        <v>1</v>
      </c>
      <c r="S276">
        <v>133.76</v>
      </c>
      <c r="T276">
        <v>0</v>
      </c>
      <c r="U276">
        <v>1</v>
      </c>
      <c r="V276">
        <v>1</v>
      </c>
      <c r="W276">
        <v>133.76</v>
      </c>
      <c r="X276">
        <v>133.76</v>
      </c>
      <c r="Y276">
        <v>1</v>
      </c>
      <c r="Z276">
        <v>133.76</v>
      </c>
      <c r="AA276">
        <v>0</v>
      </c>
      <c r="AB276">
        <v>0</v>
      </c>
      <c r="AC276">
        <v>0</v>
      </c>
      <c r="AD276">
        <v>1</v>
      </c>
      <c r="AE276">
        <v>0</v>
      </c>
      <c r="AF276">
        <v>0</v>
      </c>
      <c r="AG276">
        <v>0</v>
      </c>
      <c r="AH276">
        <v>0</v>
      </c>
      <c r="AI276">
        <v>1</v>
      </c>
      <c r="AJ276">
        <v>0</v>
      </c>
      <c r="AK276">
        <v>0</v>
      </c>
      <c r="AL276">
        <v>0</v>
      </c>
      <c r="AM276">
        <v>0</v>
      </c>
      <c r="AN276">
        <v>0</v>
      </c>
      <c r="AO276">
        <v>1</v>
      </c>
      <c r="AP276">
        <v>9</v>
      </c>
      <c r="AQ276">
        <v>1</v>
      </c>
      <c r="AR276">
        <v>0</v>
      </c>
      <c r="AS276">
        <v>1</v>
      </c>
      <c r="AT276">
        <v>0</v>
      </c>
      <c r="AU276">
        <v>1</v>
      </c>
      <c r="AV276">
        <v>1</v>
      </c>
      <c r="AW276">
        <v>0</v>
      </c>
      <c r="AX276">
        <v>0</v>
      </c>
      <c r="AY276">
        <v>1</v>
      </c>
      <c r="AZ276">
        <v>1</v>
      </c>
      <c r="BA276">
        <v>1</v>
      </c>
      <c r="BB276">
        <v>0</v>
      </c>
      <c r="BC276">
        <v>0</v>
      </c>
      <c r="BD276">
        <v>0</v>
      </c>
      <c r="BE276">
        <v>0</v>
      </c>
      <c r="BF276">
        <v>1</v>
      </c>
      <c r="BG276">
        <v>133.76</v>
      </c>
      <c r="BH276">
        <v>0</v>
      </c>
      <c r="BI276">
        <v>1</v>
      </c>
      <c r="BJ276" s="2">
        <v>46218</v>
      </c>
      <c r="BK276">
        <v>0</v>
      </c>
      <c r="BL276" s="3" t="str">
        <f>VLOOKUP(O276,DropDownList!$H$1:$I$7,2,FALSE)</f>
        <v>2024/25</v>
      </c>
      <c r="BM276" s="3" t="str">
        <f t="shared" si="4"/>
        <v>FISCAL FINES</v>
      </c>
    </row>
    <row r="277" spans="1:65" x14ac:dyDescent="0.2">
      <c r="A277">
        <v>2026</v>
      </c>
      <c r="B277">
        <v>7</v>
      </c>
      <c r="C277" t="s">
        <v>162</v>
      </c>
      <c r="D277" t="s">
        <v>178</v>
      </c>
      <c r="E277" t="s">
        <v>17</v>
      </c>
      <c r="F277">
        <v>9814</v>
      </c>
      <c r="G277" t="s">
        <v>158</v>
      </c>
      <c r="H277" t="s">
        <v>171</v>
      </c>
      <c r="I277" t="s">
        <v>172</v>
      </c>
      <c r="J277" s="1">
        <v>46204</v>
      </c>
      <c r="K277" t="s">
        <v>143</v>
      </c>
      <c r="L277">
        <v>2</v>
      </c>
      <c r="M277" t="s">
        <v>445</v>
      </c>
      <c r="N277" t="s">
        <v>442</v>
      </c>
      <c r="O277" t="s">
        <v>155</v>
      </c>
      <c r="P277" t="s">
        <v>160</v>
      </c>
      <c r="Q277">
        <v>0</v>
      </c>
      <c r="R277">
        <v>15</v>
      </c>
      <c r="S277">
        <v>14956</v>
      </c>
      <c r="T277">
        <v>0</v>
      </c>
      <c r="U277">
        <v>0</v>
      </c>
      <c r="V277">
        <v>0</v>
      </c>
      <c r="W277">
        <v>0</v>
      </c>
      <c r="X277">
        <v>0</v>
      </c>
      <c r="Y277">
        <v>0</v>
      </c>
      <c r="Z277">
        <v>0</v>
      </c>
      <c r="AA277">
        <v>14956</v>
      </c>
      <c r="AB277">
        <v>1000</v>
      </c>
      <c r="AC277">
        <v>13561</v>
      </c>
      <c r="AD277">
        <v>0</v>
      </c>
      <c r="AE277">
        <v>0</v>
      </c>
      <c r="AF277">
        <v>15</v>
      </c>
      <c r="AG277">
        <v>0</v>
      </c>
      <c r="AH277">
        <v>0</v>
      </c>
      <c r="AI277">
        <v>0</v>
      </c>
      <c r="AJ277">
        <v>0</v>
      </c>
      <c r="AK277">
        <v>0</v>
      </c>
      <c r="AL277">
        <v>0</v>
      </c>
      <c r="AM277">
        <v>0</v>
      </c>
      <c r="AN277">
        <v>0</v>
      </c>
      <c r="AO277">
        <v>4</v>
      </c>
      <c r="AP277">
        <v>18</v>
      </c>
      <c r="AQ277">
        <v>6</v>
      </c>
      <c r="AR277">
        <v>0</v>
      </c>
      <c r="AS277">
        <v>4</v>
      </c>
      <c r="AT277">
        <v>0</v>
      </c>
      <c r="AU277">
        <v>1</v>
      </c>
      <c r="AV277">
        <v>1</v>
      </c>
      <c r="AW277">
        <v>0</v>
      </c>
      <c r="AX277">
        <v>0</v>
      </c>
      <c r="AY277">
        <v>1</v>
      </c>
      <c r="AZ277">
        <v>3</v>
      </c>
      <c r="BA277">
        <v>1</v>
      </c>
      <c r="BB277">
        <v>0</v>
      </c>
      <c r="BC277">
        <v>0</v>
      </c>
      <c r="BD277">
        <v>1</v>
      </c>
      <c r="BE277">
        <v>0</v>
      </c>
      <c r="BF277">
        <v>15</v>
      </c>
      <c r="BG277">
        <v>0</v>
      </c>
      <c r="BH277">
        <v>0</v>
      </c>
      <c r="BI277">
        <v>0</v>
      </c>
      <c r="BJ277" s="2">
        <v>46218</v>
      </c>
      <c r="BK277">
        <v>0</v>
      </c>
      <c r="BL277" s="3" t="str">
        <f>VLOOKUP(O277,DropDownList!$H$1:$I$7,2,FALSE)</f>
        <v>2022/23</v>
      </c>
      <c r="BM277" s="3" t="str">
        <f t="shared" si="4"/>
        <v>SC COURT</v>
      </c>
    </row>
    <row r="278" spans="1:65" x14ac:dyDescent="0.2">
      <c r="A278">
        <v>2026</v>
      </c>
      <c r="B278">
        <v>7</v>
      </c>
      <c r="C278" t="s">
        <v>162</v>
      </c>
      <c r="D278" t="s">
        <v>178</v>
      </c>
      <c r="E278" t="s">
        <v>17</v>
      </c>
      <c r="F278">
        <v>9814</v>
      </c>
      <c r="G278" t="s">
        <v>158</v>
      </c>
      <c r="H278" t="s">
        <v>171</v>
      </c>
      <c r="I278" t="s">
        <v>172</v>
      </c>
      <c r="J278" s="1">
        <v>46204</v>
      </c>
      <c r="K278" t="s">
        <v>143</v>
      </c>
      <c r="L278">
        <v>2</v>
      </c>
      <c r="M278" t="s">
        <v>445</v>
      </c>
      <c r="N278" t="s">
        <v>442</v>
      </c>
      <c r="O278" t="s">
        <v>155</v>
      </c>
      <c r="P278" t="s">
        <v>150</v>
      </c>
      <c r="Q278">
        <v>0</v>
      </c>
      <c r="R278">
        <v>2</v>
      </c>
      <c r="S278">
        <v>150</v>
      </c>
      <c r="T278">
        <v>0</v>
      </c>
      <c r="U278">
        <v>0</v>
      </c>
      <c r="V278">
        <v>0</v>
      </c>
      <c r="W278">
        <v>0</v>
      </c>
      <c r="X278">
        <v>0</v>
      </c>
      <c r="Y278">
        <v>2</v>
      </c>
      <c r="Z278">
        <v>150</v>
      </c>
      <c r="AA278">
        <v>150</v>
      </c>
      <c r="AB278">
        <v>0</v>
      </c>
      <c r="AC278">
        <v>150</v>
      </c>
      <c r="AD278">
        <v>0</v>
      </c>
      <c r="AE278">
        <v>0</v>
      </c>
      <c r="AF278">
        <v>2</v>
      </c>
      <c r="AG278">
        <v>0</v>
      </c>
      <c r="AH278">
        <v>0</v>
      </c>
      <c r="AI278">
        <v>0</v>
      </c>
      <c r="AJ278">
        <v>2</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s="2">
        <v>46218</v>
      </c>
      <c r="BK278">
        <v>0</v>
      </c>
      <c r="BL278" s="3" t="str">
        <f>VLOOKUP(O278,DropDownList!$H$1:$I$7,2,FALSE)</f>
        <v>2022/23</v>
      </c>
      <c r="BM278" s="3" t="str">
        <f t="shared" si="4"/>
        <v>FISCAL FINES</v>
      </c>
    </row>
    <row r="279" spans="1:65" x14ac:dyDescent="0.2">
      <c r="A279">
        <v>2026</v>
      </c>
      <c r="B279">
        <v>7</v>
      </c>
      <c r="C279" t="s">
        <v>162</v>
      </c>
      <c r="D279" t="s">
        <v>178</v>
      </c>
      <c r="E279" t="s">
        <v>17</v>
      </c>
      <c r="F279">
        <v>9814</v>
      </c>
      <c r="G279" t="s">
        <v>158</v>
      </c>
      <c r="H279" t="s">
        <v>171</v>
      </c>
      <c r="I279" t="s">
        <v>172</v>
      </c>
      <c r="J279" s="1">
        <v>46204</v>
      </c>
      <c r="K279" t="s">
        <v>143</v>
      </c>
      <c r="L279">
        <v>2</v>
      </c>
      <c r="M279" t="s">
        <v>445</v>
      </c>
      <c r="N279" t="s">
        <v>442</v>
      </c>
      <c r="O279" t="s">
        <v>147</v>
      </c>
      <c r="P279" t="s">
        <v>160</v>
      </c>
      <c r="Q279">
        <v>1675</v>
      </c>
      <c r="R279">
        <v>9</v>
      </c>
      <c r="S279">
        <v>8626</v>
      </c>
      <c r="T279">
        <v>0</v>
      </c>
      <c r="U279">
        <v>1</v>
      </c>
      <c r="V279">
        <v>1</v>
      </c>
      <c r="W279">
        <v>1675</v>
      </c>
      <c r="X279">
        <v>1675</v>
      </c>
      <c r="Y279">
        <v>0</v>
      </c>
      <c r="Z279">
        <v>0</v>
      </c>
      <c r="AA279">
        <v>6951</v>
      </c>
      <c r="AB279">
        <v>350</v>
      </c>
      <c r="AC279">
        <v>6266</v>
      </c>
      <c r="AD279">
        <v>1</v>
      </c>
      <c r="AE279">
        <v>0</v>
      </c>
      <c r="AF279">
        <v>8</v>
      </c>
      <c r="AG279">
        <v>0</v>
      </c>
      <c r="AH279">
        <v>0</v>
      </c>
      <c r="AI279">
        <v>1</v>
      </c>
      <c r="AJ279">
        <v>0</v>
      </c>
      <c r="AK279">
        <v>0</v>
      </c>
      <c r="AL279">
        <v>0</v>
      </c>
      <c r="AM279">
        <v>0</v>
      </c>
      <c r="AN279">
        <v>0</v>
      </c>
      <c r="AO279">
        <v>6</v>
      </c>
      <c r="AP279">
        <v>11</v>
      </c>
      <c r="AQ279">
        <v>7</v>
      </c>
      <c r="AR279">
        <v>0</v>
      </c>
      <c r="AS279">
        <v>3</v>
      </c>
      <c r="AT279">
        <v>0</v>
      </c>
      <c r="AU279">
        <v>0</v>
      </c>
      <c r="AV279">
        <v>0</v>
      </c>
      <c r="AW279">
        <v>0</v>
      </c>
      <c r="AX279">
        <v>0</v>
      </c>
      <c r="AY279">
        <v>0</v>
      </c>
      <c r="AZ279">
        <v>0</v>
      </c>
      <c r="BA279">
        <v>0</v>
      </c>
      <c r="BB279">
        <v>0</v>
      </c>
      <c r="BC279">
        <v>0</v>
      </c>
      <c r="BD279">
        <v>0</v>
      </c>
      <c r="BE279">
        <v>0</v>
      </c>
      <c r="BF279">
        <v>9</v>
      </c>
      <c r="BG279">
        <v>1675</v>
      </c>
      <c r="BH279">
        <v>0</v>
      </c>
      <c r="BI279">
        <v>1</v>
      </c>
      <c r="BJ279" s="2">
        <v>46218</v>
      </c>
      <c r="BK279">
        <v>0</v>
      </c>
      <c r="BL279" s="3" t="str">
        <f>VLOOKUP(O279,DropDownList!$H$1:$I$7,2,FALSE)</f>
        <v>2024/25</v>
      </c>
      <c r="BM279" s="3" t="str">
        <f t="shared" si="4"/>
        <v>SC COURT</v>
      </c>
    </row>
    <row r="280" spans="1:65" x14ac:dyDescent="0.2">
      <c r="A280">
        <v>2026</v>
      </c>
      <c r="B280">
        <v>7</v>
      </c>
      <c r="C280" t="s">
        <v>162</v>
      </c>
      <c r="D280" t="s">
        <v>178</v>
      </c>
      <c r="E280" t="s">
        <v>17</v>
      </c>
      <c r="F280">
        <v>9814</v>
      </c>
      <c r="G280" t="s">
        <v>158</v>
      </c>
      <c r="H280" t="s">
        <v>171</v>
      </c>
      <c r="I280" t="s">
        <v>172</v>
      </c>
      <c r="J280" s="1">
        <v>46204</v>
      </c>
      <c r="K280" t="s">
        <v>143</v>
      </c>
      <c r="L280">
        <v>2</v>
      </c>
      <c r="M280" t="s">
        <v>445</v>
      </c>
      <c r="N280" t="s">
        <v>442</v>
      </c>
      <c r="O280" t="s">
        <v>147</v>
      </c>
      <c r="P280" t="s">
        <v>161</v>
      </c>
      <c r="Q280">
        <v>75</v>
      </c>
      <c r="R280">
        <v>8</v>
      </c>
      <c r="S280">
        <v>410</v>
      </c>
      <c r="T280">
        <v>0</v>
      </c>
      <c r="U280">
        <v>1</v>
      </c>
      <c r="V280">
        <v>1</v>
      </c>
      <c r="W280">
        <v>75</v>
      </c>
      <c r="X280">
        <v>75</v>
      </c>
      <c r="Y280">
        <v>0</v>
      </c>
      <c r="Z280">
        <v>0</v>
      </c>
      <c r="AA280">
        <v>335</v>
      </c>
      <c r="AB280">
        <v>0</v>
      </c>
      <c r="AC280">
        <v>0</v>
      </c>
      <c r="AD280">
        <v>1</v>
      </c>
      <c r="AE280">
        <v>0</v>
      </c>
      <c r="AF280">
        <v>7</v>
      </c>
      <c r="AG280">
        <v>0</v>
      </c>
      <c r="AH280">
        <v>0</v>
      </c>
      <c r="AI280">
        <v>1</v>
      </c>
      <c r="AJ280">
        <v>0</v>
      </c>
      <c r="AK280">
        <v>0</v>
      </c>
      <c r="AL280">
        <v>0</v>
      </c>
      <c r="AM280">
        <v>0</v>
      </c>
      <c r="AN280">
        <v>0</v>
      </c>
      <c r="AO280">
        <v>5</v>
      </c>
      <c r="AP280">
        <v>9</v>
      </c>
      <c r="AQ280">
        <v>6</v>
      </c>
      <c r="AR280">
        <v>0</v>
      </c>
      <c r="AS280">
        <v>2</v>
      </c>
      <c r="AT280">
        <v>0</v>
      </c>
      <c r="AU280">
        <v>0</v>
      </c>
      <c r="AV280">
        <v>0</v>
      </c>
      <c r="AW280">
        <v>0</v>
      </c>
      <c r="AX280">
        <v>0</v>
      </c>
      <c r="AY280">
        <v>0</v>
      </c>
      <c r="AZ280">
        <v>0</v>
      </c>
      <c r="BA280">
        <v>0</v>
      </c>
      <c r="BB280">
        <v>0</v>
      </c>
      <c r="BC280">
        <v>0</v>
      </c>
      <c r="BD280">
        <v>0</v>
      </c>
      <c r="BE280">
        <v>0</v>
      </c>
      <c r="BF280">
        <v>8</v>
      </c>
      <c r="BG280">
        <v>75</v>
      </c>
      <c r="BH280">
        <v>0</v>
      </c>
      <c r="BI280">
        <v>1</v>
      </c>
      <c r="BJ280" s="2">
        <v>46218</v>
      </c>
      <c r="BK280">
        <v>0</v>
      </c>
      <c r="BL280" s="3" t="str">
        <f>VLOOKUP(O280,DropDownList!$H$1:$I$7,2,FALSE)</f>
        <v>2024/25</v>
      </c>
      <c r="BM280" s="3" t="str">
        <f t="shared" si="4"/>
        <v>VSUR</v>
      </c>
    </row>
    <row r="281" spans="1:65" x14ac:dyDescent="0.2">
      <c r="A281">
        <v>2026</v>
      </c>
      <c r="B281">
        <v>7</v>
      </c>
      <c r="C281" t="s">
        <v>162</v>
      </c>
      <c r="D281" t="s">
        <v>178</v>
      </c>
      <c r="E281" t="s">
        <v>17</v>
      </c>
      <c r="F281">
        <v>9814</v>
      </c>
      <c r="G281" t="s">
        <v>158</v>
      </c>
      <c r="H281" t="s">
        <v>171</v>
      </c>
      <c r="I281" t="s">
        <v>172</v>
      </c>
      <c r="J281" s="1">
        <v>46204</v>
      </c>
      <c r="K281" t="s">
        <v>143</v>
      </c>
      <c r="L281">
        <v>2</v>
      </c>
      <c r="M281" t="s">
        <v>445</v>
      </c>
      <c r="N281" t="s">
        <v>442</v>
      </c>
      <c r="O281" t="s">
        <v>155</v>
      </c>
      <c r="P281" t="s">
        <v>161</v>
      </c>
      <c r="Q281">
        <v>0</v>
      </c>
      <c r="R281">
        <v>14</v>
      </c>
      <c r="S281">
        <v>395</v>
      </c>
      <c r="T281">
        <v>0</v>
      </c>
      <c r="U281">
        <v>0</v>
      </c>
      <c r="V281">
        <v>0</v>
      </c>
      <c r="W281">
        <v>0</v>
      </c>
      <c r="X281">
        <v>0</v>
      </c>
      <c r="Y281">
        <v>0</v>
      </c>
      <c r="Z281">
        <v>0</v>
      </c>
      <c r="AA281">
        <v>395</v>
      </c>
      <c r="AB281">
        <v>0</v>
      </c>
      <c r="AC281">
        <v>0</v>
      </c>
      <c r="AD281">
        <v>0</v>
      </c>
      <c r="AE281">
        <v>0</v>
      </c>
      <c r="AF281">
        <v>14</v>
      </c>
      <c r="AG281">
        <v>0</v>
      </c>
      <c r="AH281">
        <v>0</v>
      </c>
      <c r="AI281">
        <v>0</v>
      </c>
      <c r="AJ281">
        <v>0</v>
      </c>
      <c r="AK281">
        <v>0</v>
      </c>
      <c r="AL281">
        <v>0</v>
      </c>
      <c r="AM281">
        <v>0</v>
      </c>
      <c r="AN281">
        <v>0</v>
      </c>
      <c r="AO281">
        <v>4</v>
      </c>
      <c r="AP281">
        <v>18</v>
      </c>
      <c r="AQ281">
        <v>6</v>
      </c>
      <c r="AR281">
        <v>0</v>
      </c>
      <c r="AS281">
        <v>4</v>
      </c>
      <c r="AT281">
        <v>0</v>
      </c>
      <c r="AU281">
        <v>1</v>
      </c>
      <c r="AV281">
        <v>1</v>
      </c>
      <c r="AW281">
        <v>0</v>
      </c>
      <c r="AX281">
        <v>0</v>
      </c>
      <c r="AY281">
        <v>1</v>
      </c>
      <c r="AZ281">
        <v>3</v>
      </c>
      <c r="BA281">
        <v>1</v>
      </c>
      <c r="BB281">
        <v>0</v>
      </c>
      <c r="BC281">
        <v>0</v>
      </c>
      <c r="BD281">
        <v>1</v>
      </c>
      <c r="BE281">
        <v>0</v>
      </c>
      <c r="BF281">
        <v>14</v>
      </c>
      <c r="BG281">
        <v>0</v>
      </c>
      <c r="BH281">
        <v>0</v>
      </c>
      <c r="BI281">
        <v>0</v>
      </c>
      <c r="BJ281" s="2">
        <v>46218</v>
      </c>
      <c r="BK281">
        <v>0</v>
      </c>
      <c r="BL281" s="3" t="str">
        <f>VLOOKUP(O281,DropDownList!$H$1:$I$7,2,FALSE)</f>
        <v>2022/23</v>
      </c>
      <c r="BM281" s="3" t="str">
        <f t="shared" si="4"/>
        <v>VSUR</v>
      </c>
    </row>
    <row r="282" spans="1:65" x14ac:dyDescent="0.2">
      <c r="A282">
        <v>2026</v>
      </c>
      <c r="B282">
        <v>7</v>
      </c>
      <c r="C282" t="s">
        <v>162</v>
      </c>
      <c r="D282" t="s">
        <v>178</v>
      </c>
      <c r="E282" t="s">
        <v>17</v>
      </c>
      <c r="F282">
        <v>9814</v>
      </c>
      <c r="G282" t="s">
        <v>158</v>
      </c>
      <c r="H282" t="s">
        <v>171</v>
      </c>
      <c r="I282" t="s">
        <v>172</v>
      </c>
      <c r="J282" s="1">
        <v>46204</v>
      </c>
      <c r="K282" t="s">
        <v>143</v>
      </c>
      <c r="L282">
        <v>2</v>
      </c>
      <c r="M282" t="s">
        <v>445</v>
      </c>
      <c r="N282" t="s">
        <v>442</v>
      </c>
      <c r="O282" t="s">
        <v>149</v>
      </c>
      <c r="P282" t="s">
        <v>160</v>
      </c>
      <c r="Q282">
        <v>1880</v>
      </c>
      <c r="R282">
        <v>10</v>
      </c>
      <c r="S282">
        <v>6070</v>
      </c>
      <c r="T282">
        <v>0</v>
      </c>
      <c r="U282">
        <v>3</v>
      </c>
      <c r="V282">
        <v>3</v>
      </c>
      <c r="W282">
        <v>1200</v>
      </c>
      <c r="X282">
        <v>1880</v>
      </c>
      <c r="Y282">
        <v>0</v>
      </c>
      <c r="Z282">
        <v>0</v>
      </c>
      <c r="AA282">
        <v>4190</v>
      </c>
      <c r="AB282">
        <v>0</v>
      </c>
      <c r="AC282">
        <v>3970</v>
      </c>
      <c r="AD282">
        <v>2</v>
      </c>
      <c r="AE282">
        <v>1</v>
      </c>
      <c r="AF282">
        <v>7</v>
      </c>
      <c r="AG282">
        <v>1</v>
      </c>
      <c r="AH282">
        <v>0</v>
      </c>
      <c r="AI282">
        <v>2</v>
      </c>
      <c r="AJ282">
        <v>0</v>
      </c>
      <c r="AK282">
        <v>0</v>
      </c>
      <c r="AL282">
        <v>0</v>
      </c>
      <c r="AM282">
        <v>0</v>
      </c>
      <c r="AN282">
        <v>0</v>
      </c>
      <c r="AO282">
        <v>3</v>
      </c>
      <c r="AP282">
        <v>11</v>
      </c>
      <c r="AQ282">
        <v>3</v>
      </c>
      <c r="AR282">
        <v>0</v>
      </c>
      <c r="AS282">
        <v>2</v>
      </c>
      <c r="AT282">
        <v>0</v>
      </c>
      <c r="AU282">
        <v>1</v>
      </c>
      <c r="AV282">
        <v>1</v>
      </c>
      <c r="AW282">
        <v>0</v>
      </c>
      <c r="AX282">
        <v>0</v>
      </c>
      <c r="AY282">
        <v>1</v>
      </c>
      <c r="AZ282">
        <v>1</v>
      </c>
      <c r="BA282">
        <v>1</v>
      </c>
      <c r="BB282">
        <v>0</v>
      </c>
      <c r="BC282">
        <v>0</v>
      </c>
      <c r="BD282">
        <v>0</v>
      </c>
      <c r="BE282">
        <v>0</v>
      </c>
      <c r="BF282">
        <v>10</v>
      </c>
      <c r="BG282">
        <v>1140</v>
      </c>
      <c r="BH282">
        <v>0</v>
      </c>
      <c r="BI282">
        <v>3</v>
      </c>
      <c r="BJ282" s="2">
        <v>46218</v>
      </c>
      <c r="BK282">
        <v>0</v>
      </c>
      <c r="BL282" s="3" t="str">
        <f>VLOOKUP(O282,DropDownList!$H$1:$I$7,2,FALSE)</f>
        <v>2025/26</v>
      </c>
      <c r="BM282" s="3" t="str">
        <f t="shared" si="4"/>
        <v>SC COURT</v>
      </c>
    </row>
    <row r="283" spans="1:65" x14ac:dyDescent="0.2">
      <c r="A283">
        <v>2026</v>
      </c>
      <c r="B283">
        <v>7</v>
      </c>
      <c r="C283" t="s">
        <v>162</v>
      </c>
      <c r="D283" t="s">
        <v>178</v>
      </c>
      <c r="E283" t="s">
        <v>17</v>
      </c>
      <c r="F283">
        <v>9814</v>
      </c>
      <c r="G283" t="s">
        <v>158</v>
      </c>
      <c r="H283" t="s">
        <v>171</v>
      </c>
      <c r="I283" t="s">
        <v>172</v>
      </c>
      <c r="J283" s="1">
        <v>46204</v>
      </c>
      <c r="K283" t="s">
        <v>143</v>
      </c>
      <c r="L283">
        <v>2</v>
      </c>
      <c r="M283" t="s">
        <v>445</v>
      </c>
      <c r="N283" t="s">
        <v>442</v>
      </c>
      <c r="O283" t="s">
        <v>156</v>
      </c>
      <c r="P283" t="s">
        <v>150</v>
      </c>
      <c r="Q283">
        <v>0</v>
      </c>
      <c r="R283">
        <v>1</v>
      </c>
      <c r="S283">
        <v>206.68</v>
      </c>
      <c r="T283">
        <v>0</v>
      </c>
      <c r="U283">
        <v>0</v>
      </c>
      <c r="V283">
        <v>0</v>
      </c>
      <c r="W283">
        <v>0</v>
      </c>
      <c r="X283">
        <v>0</v>
      </c>
      <c r="Y283">
        <v>1</v>
      </c>
      <c r="Z283">
        <v>206.68</v>
      </c>
      <c r="AA283">
        <v>206.68</v>
      </c>
      <c r="AB283">
        <v>106.68</v>
      </c>
      <c r="AC283">
        <v>100</v>
      </c>
      <c r="AD283">
        <v>0</v>
      </c>
      <c r="AE283">
        <v>0</v>
      </c>
      <c r="AF283">
        <v>1</v>
      </c>
      <c r="AG283">
        <v>0</v>
      </c>
      <c r="AH283">
        <v>0</v>
      </c>
      <c r="AI283">
        <v>0</v>
      </c>
      <c r="AJ283">
        <v>0</v>
      </c>
      <c r="AK283">
        <v>0</v>
      </c>
      <c r="AL283">
        <v>0</v>
      </c>
      <c r="AM283">
        <v>0</v>
      </c>
      <c r="AN283">
        <v>0</v>
      </c>
      <c r="AO283">
        <v>1</v>
      </c>
      <c r="AP283">
        <v>1</v>
      </c>
      <c r="AQ283">
        <v>1</v>
      </c>
      <c r="AR283">
        <v>0</v>
      </c>
      <c r="AS283">
        <v>0</v>
      </c>
      <c r="AT283">
        <v>0</v>
      </c>
      <c r="AU283">
        <v>0</v>
      </c>
      <c r="AV283">
        <v>0</v>
      </c>
      <c r="AW283">
        <v>0</v>
      </c>
      <c r="AX283">
        <v>0</v>
      </c>
      <c r="AY283">
        <v>0</v>
      </c>
      <c r="AZ283">
        <v>0</v>
      </c>
      <c r="BA283">
        <v>0</v>
      </c>
      <c r="BB283">
        <v>0</v>
      </c>
      <c r="BC283">
        <v>0</v>
      </c>
      <c r="BD283">
        <v>0</v>
      </c>
      <c r="BE283">
        <v>0</v>
      </c>
      <c r="BF283">
        <v>1</v>
      </c>
      <c r="BG283">
        <v>0</v>
      </c>
      <c r="BH283">
        <v>0</v>
      </c>
      <c r="BI283">
        <v>0</v>
      </c>
      <c r="BJ283" s="2">
        <v>46218</v>
      </c>
      <c r="BK283">
        <v>0</v>
      </c>
      <c r="BL283" s="3" t="str">
        <f>VLOOKUP(O283,DropDownList!$H$1:$I$7,2,FALSE)</f>
        <v>2023/24</v>
      </c>
      <c r="BM283" s="3" t="str">
        <f t="shared" si="4"/>
        <v>FISCAL FINES</v>
      </c>
    </row>
    <row r="284" spans="1:65" x14ac:dyDescent="0.2">
      <c r="A284">
        <v>2026</v>
      </c>
      <c r="B284">
        <v>7</v>
      </c>
      <c r="C284" t="s">
        <v>162</v>
      </c>
      <c r="D284" t="s">
        <v>178</v>
      </c>
      <c r="E284" t="s">
        <v>17</v>
      </c>
      <c r="F284">
        <v>9814</v>
      </c>
      <c r="G284" t="s">
        <v>158</v>
      </c>
      <c r="H284" t="s">
        <v>171</v>
      </c>
      <c r="I284" t="s">
        <v>172</v>
      </c>
      <c r="J284" s="1">
        <v>46204</v>
      </c>
      <c r="K284" t="s">
        <v>143</v>
      </c>
      <c r="L284">
        <v>2</v>
      </c>
      <c r="M284" t="s">
        <v>445</v>
      </c>
      <c r="N284" t="s">
        <v>442</v>
      </c>
      <c r="O284" t="s">
        <v>149</v>
      </c>
      <c r="P284" t="s">
        <v>161</v>
      </c>
      <c r="Q284">
        <v>40</v>
      </c>
      <c r="R284">
        <v>10</v>
      </c>
      <c r="S284">
        <v>6260</v>
      </c>
      <c r="T284">
        <v>0</v>
      </c>
      <c r="U284">
        <v>2</v>
      </c>
      <c r="V284">
        <v>1</v>
      </c>
      <c r="W284">
        <v>40</v>
      </c>
      <c r="X284">
        <v>40</v>
      </c>
      <c r="Y284">
        <v>0</v>
      </c>
      <c r="Z284">
        <v>0</v>
      </c>
      <c r="AA284">
        <v>6220</v>
      </c>
      <c r="AB284">
        <v>0</v>
      </c>
      <c r="AC284">
        <v>0</v>
      </c>
      <c r="AD284">
        <v>1</v>
      </c>
      <c r="AE284">
        <v>0</v>
      </c>
      <c r="AF284">
        <v>9</v>
      </c>
      <c r="AG284">
        <v>0</v>
      </c>
      <c r="AH284">
        <v>0</v>
      </c>
      <c r="AI284">
        <v>1</v>
      </c>
      <c r="AJ284">
        <v>0</v>
      </c>
      <c r="AK284">
        <v>0</v>
      </c>
      <c r="AL284">
        <v>0</v>
      </c>
      <c r="AM284">
        <v>0</v>
      </c>
      <c r="AN284">
        <v>0</v>
      </c>
      <c r="AO284">
        <v>2</v>
      </c>
      <c r="AP284">
        <v>9</v>
      </c>
      <c r="AQ284">
        <v>2</v>
      </c>
      <c r="AR284">
        <v>0</v>
      </c>
      <c r="AS284">
        <v>1</v>
      </c>
      <c r="AT284">
        <v>0</v>
      </c>
      <c r="AU284">
        <v>1</v>
      </c>
      <c r="AV284">
        <v>1</v>
      </c>
      <c r="AW284">
        <v>0</v>
      </c>
      <c r="AX284">
        <v>0</v>
      </c>
      <c r="AY284">
        <v>1</v>
      </c>
      <c r="AZ284">
        <v>1</v>
      </c>
      <c r="BA284">
        <v>1</v>
      </c>
      <c r="BB284">
        <v>0</v>
      </c>
      <c r="BC284">
        <v>0</v>
      </c>
      <c r="BD284">
        <v>0</v>
      </c>
      <c r="BE284">
        <v>0</v>
      </c>
      <c r="BF284">
        <v>9</v>
      </c>
      <c r="BG284">
        <v>40</v>
      </c>
      <c r="BH284">
        <v>0</v>
      </c>
      <c r="BI284">
        <v>2</v>
      </c>
      <c r="BJ284" s="2">
        <v>46218</v>
      </c>
      <c r="BK284">
        <v>0</v>
      </c>
      <c r="BL284" s="3" t="str">
        <f>VLOOKUP(O284,DropDownList!$H$1:$I$7,2,FALSE)</f>
        <v>2025/26</v>
      </c>
      <c r="BM284" s="3" t="str">
        <f t="shared" si="4"/>
        <v>VSUR</v>
      </c>
    </row>
    <row r="285" spans="1:65" x14ac:dyDescent="0.2">
      <c r="A285">
        <v>2026</v>
      </c>
      <c r="B285">
        <v>7</v>
      </c>
      <c r="C285" t="s">
        <v>162</v>
      </c>
      <c r="D285" t="s">
        <v>178</v>
      </c>
      <c r="E285" t="s">
        <v>17</v>
      </c>
      <c r="F285">
        <v>9814</v>
      </c>
      <c r="G285" t="s">
        <v>158</v>
      </c>
      <c r="H285" t="s">
        <v>171</v>
      </c>
      <c r="I285" t="s">
        <v>172</v>
      </c>
      <c r="J285" s="1">
        <v>46204</v>
      </c>
      <c r="K285" t="s">
        <v>143</v>
      </c>
      <c r="L285">
        <v>2</v>
      </c>
      <c r="M285" t="s">
        <v>445</v>
      </c>
      <c r="N285" t="s">
        <v>442</v>
      </c>
      <c r="O285" t="s">
        <v>156</v>
      </c>
      <c r="P285" t="s">
        <v>161</v>
      </c>
      <c r="Q285">
        <v>20</v>
      </c>
      <c r="R285">
        <v>15</v>
      </c>
      <c r="S285">
        <v>330</v>
      </c>
      <c r="T285">
        <v>0</v>
      </c>
      <c r="U285">
        <v>1</v>
      </c>
      <c r="V285">
        <v>1</v>
      </c>
      <c r="W285">
        <v>20</v>
      </c>
      <c r="X285">
        <v>20</v>
      </c>
      <c r="Y285">
        <v>0</v>
      </c>
      <c r="Z285">
        <v>0</v>
      </c>
      <c r="AA285">
        <v>310</v>
      </c>
      <c r="AB285">
        <v>0</v>
      </c>
      <c r="AC285">
        <v>0</v>
      </c>
      <c r="AD285">
        <v>1</v>
      </c>
      <c r="AE285">
        <v>0</v>
      </c>
      <c r="AF285">
        <v>14</v>
      </c>
      <c r="AG285">
        <v>0</v>
      </c>
      <c r="AH285">
        <v>0</v>
      </c>
      <c r="AI285">
        <v>1</v>
      </c>
      <c r="AJ285">
        <v>0</v>
      </c>
      <c r="AK285">
        <v>0</v>
      </c>
      <c r="AL285">
        <v>0</v>
      </c>
      <c r="AM285">
        <v>0</v>
      </c>
      <c r="AN285">
        <v>0</v>
      </c>
      <c r="AO285">
        <v>6</v>
      </c>
      <c r="AP285">
        <v>22</v>
      </c>
      <c r="AQ285">
        <v>7</v>
      </c>
      <c r="AR285">
        <v>0</v>
      </c>
      <c r="AS285">
        <v>5</v>
      </c>
      <c r="AT285">
        <v>0</v>
      </c>
      <c r="AU285">
        <v>2</v>
      </c>
      <c r="AV285">
        <v>1</v>
      </c>
      <c r="AW285">
        <v>0</v>
      </c>
      <c r="AX285">
        <v>0</v>
      </c>
      <c r="AY285">
        <v>0</v>
      </c>
      <c r="AZ285">
        <v>2</v>
      </c>
      <c r="BA285">
        <v>2</v>
      </c>
      <c r="BB285">
        <v>1</v>
      </c>
      <c r="BC285">
        <v>1</v>
      </c>
      <c r="BD285">
        <v>0</v>
      </c>
      <c r="BE285">
        <v>0</v>
      </c>
      <c r="BF285">
        <v>15</v>
      </c>
      <c r="BG285">
        <v>20</v>
      </c>
      <c r="BH285">
        <v>0</v>
      </c>
      <c r="BI285">
        <v>1</v>
      </c>
      <c r="BJ285" s="2">
        <v>46218</v>
      </c>
      <c r="BK285">
        <v>0</v>
      </c>
      <c r="BL285" s="3" t="str">
        <f>VLOOKUP(O285,DropDownList!$H$1:$I$7,2,FALSE)</f>
        <v>2023/24</v>
      </c>
      <c r="BM285" s="3" t="str">
        <f t="shared" si="4"/>
        <v>VSUR</v>
      </c>
    </row>
    <row r="286" spans="1:65" x14ac:dyDescent="0.2">
      <c r="A286">
        <v>2026</v>
      </c>
      <c r="B286">
        <v>7</v>
      </c>
      <c r="C286" t="s">
        <v>162</v>
      </c>
      <c r="D286" t="s">
        <v>179</v>
      </c>
      <c r="E286" t="s">
        <v>18</v>
      </c>
      <c r="F286">
        <v>9253</v>
      </c>
      <c r="G286" t="s">
        <v>141</v>
      </c>
      <c r="H286" t="s">
        <v>164</v>
      </c>
      <c r="I286" t="s">
        <v>164</v>
      </c>
      <c r="J286" s="1">
        <v>46204</v>
      </c>
      <c r="K286" t="s">
        <v>143</v>
      </c>
      <c r="L286">
        <v>2</v>
      </c>
      <c r="M286" t="s">
        <v>445</v>
      </c>
      <c r="N286" t="s">
        <v>442</v>
      </c>
      <c r="O286" t="s">
        <v>147</v>
      </c>
      <c r="P286" t="s">
        <v>146</v>
      </c>
      <c r="Q286">
        <v>320.33</v>
      </c>
      <c r="R286">
        <v>128</v>
      </c>
      <c r="S286">
        <v>2080</v>
      </c>
      <c r="T286">
        <v>70</v>
      </c>
      <c r="U286">
        <v>39</v>
      </c>
      <c r="V286">
        <v>19</v>
      </c>
      <c r="W286">
        <v>290.33</v>
      </c>
      <c r="X286">
        <v>290.33</v>
      </c>
      <c r="Y286">
        <v>0</v>
      </c>
      <c r="Z286">
        <v>0</v>
      </c>
      <c r="AA286">
        <v>1689.67</v>
      </c>
      <c r="AB286">
        <v>0</v>
      </c>
      <c r="AC286">
        <v>0</v>
      </c>
      <c r="AD286">
        <v>18</v>
      </c>
      <c r="AE286">
        <v>1</v>
      </c>
      <c r="AF286">
        <v>104</v>
      </c>
      <c r="AG286">
        <v>1</v>
      </c>
      <c r="AH286">
        <v>3</v>
      </c>
      <c r="AI286">
        <v>20</v>
      </c>
      <c r="AJ286">
        <v>0</v>
      </c>
      <c r="AK286">
        <v>0</v>
      </c>
      <c r="AL286">
        <v>0</v>
      </c>
      <c r="AM286">
        <v>0</v>
      </c>
      <c r="AN286">
        <v>0</v>
      </c>
      <c r="AO286">
        <v>91</v>
      </c>
      <c r="AP286">
        <v>433</v>
      </c>
      <c r="AQ286">
        <v>92</v>
      </c>
      <c r="AR286">
        <v>0</v>
      </c>
      <c r="AS286">
        <v>50</v>
      </c>
      <c r="AT286">
        <v>32</v>
      </c>
      <c r="AU286">
        <v>17</v>
      </c>
      <c r="AV286">
        <v>6</v>
      </c>
      <c r="AW286">
        <v>1</v>
      </c>
      <c r="AX286">
        <v>0</v>
      </c>
      <c r="AY286">
        <v>39</v>
      </c>
      <c r="AZ286">
        <v>59</v>
      </c>
      <c r="BA286">
        <v>40</v>
      </c>
      <c r="BB286">
        <v>29</v>
      </c>
      <c r="BC286">
        <v>14</v>
      </c>
      <c r="BD286">
        <v>3</v>
      </c>
      <c r="BE286">
        <v>0</v>
      </c>
      <c r="BF286">
        <v>125</v>
      </c>
      <c r="BG286">
        <v>320</v>
      </c>
      <c r="BH286">
        <v>0</v>
      </c>
      <c r="BI286">
        <v>37</v>
      </c>
      <c r="BJ286" s="2">
        <v>46218</v>
      </c>
      <c r="BK286">
        <v>1</v>
      </c>
      <c r="BL286" s="3" t="str">
        <f>VLOOKUP(O286,DropDownList!$H$1:$I$7,2,FALSE)</f>
        <v>2024/25</v>
      </c>
      <c r="BM286" s="3" t="str">
        <f t="shared" si="4"/>
        <v>VSUR</v>
      </c>
    </row>
    <row r="287" spans="1:65" x14ac:dyDescent="0.2">
      <c r="A287">
        <v>2026</v>
      </c>
      <c r="B287">
        <v>7</v>
      </c>
      <c r="C287" t="s">
        <v>162</v>
      </c>
      <c r="D287" t="s">
        <v>179</v>
      </c>
      <c r="E287" t="s">
        <v>18</v>
      </c>
      <c r="F287">
        <v>9253</v>
      </c>
      <c r="G287" t="s">
        <v>141</v>
      </c>
      <c r="H287" t="s">
        <v>164</v>
      </c>
      <c r="I287" t="s">
        <v>164</v>
      </c>
      <c r="J287" s="1">
        <v>46204</v>
      </c>
      <c r="K287" t="s">
        <v>143</v>
      </c>
      <c r="L287">
        <v>2</v>
      </c>
      <c r="M287" t="s">
        <v>445</v>
      </c>
      <c r="N287" t="s">
        <v>442</v>
      </c>
      <c r="O287" t="s">
        <v>155</v>
      </c>
      <c r="P287" t="s">
        <v>152</v>
      </c>
      <c r="Q287">
        <v>0</v>
      </c>
      <c r="R287">
        <v>34</v>
      </c>
      <c r="S287">
        <v>1360</v>
      </c>
      <c r="T287">
        <v>800</v>
      </c>
      <c r="U287">
        <v>0</v>
      </c>
      <c r="V287">
        <v>0</v>
      </c>
      <c r="W287">
        <v>0</v>
      </c>
      <c r="X287">
        <v>0</v>
      </c>
      <c r="Y287">
        <v>0</v>
      </c>
      <c r="Z287">
        <v>0</v>
      </c>
      <c r="AA287">
        <v>560</v>
      </c>
      <c r="AB287">
        <v>0</v>
      </c>
      <c r="AC287">
        <v>560</v>
      </c>
      <c r="AD287">
        <v>0</v>
      </c>
      <c r="AE287">
        <v>0</v>
      </c>
      <c r="AF287">
        <v>14</v>
      </c>
      <c r="AG287">
        <v>0</v>
      </c>
      <c r="AH287">
        <v>20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s="2">
        <v>46218</v>
      </c>
      <c r="BK287">
        <v>0</v>
      </c>
      <c r="BL287" s="3" t="str">
        <f>VLOOKUP(O287,DropDownList!$H$1:$I$7,2,FALSE)</f>
        <v>2022/23</v>
      </c>
      <c r="BM287" s="3" t="str">
        <f t="shared" si="4"/>
        <v>PCOA</v>
      </c>
    </row>
    <row r="288" spans="1:65" x14ac:dyDescent="0.2">
      <c r="A288">
        <v>2026</v>
      </c>
      <c r="B288">
        <v>7</v>
      </c>
      <c r="C288" t="s">
        <v>162</v>
      </c>
      <c r="D288" t="s">
        <v>179</v>
      </c>
      <c r="E288" t="s">
        <v>18</v>
      </c>
      <c r="F288">
        <v>9253</v>
      </c>
      <c r="G288" t="s">
        <v>141</v>
      </c>
      <c r="H288" t="s">
        <v>164</v>
      </c>
      <c r="I288" t="s">
        <v>164</v>
      </c>
      <c r="J288" s="1">
        <v>46204</v>
      </c>
      <c r="K288" t="s">
        <v>143</v>
      </c>
      <c r="L288">
        <v>2</v>
      </c>
      <c r="M288" t="s">
        <v>445</v>
      </c>
      <c r="N288" t="s">
        <v>442</v>
      </c>
      <c r="O288" t="s">
        <v>156</v>
      </c>
      <c r="P288" t="s">
        <v>150</v>
      </c>
      <c r="Q288">
        <v>6826.86</v>
      </c>
      <c r="R288">
        <v>190</v>
      </c>
      <c r="S288">
        <v>32131.86</v>
      </c>
      <c r="T288">
        <v>2862.79</v>
      </c>
      <c r="U288">
        <v>41</v>
      </c>
      <c r="V288">
        <v>24</v>
      </c>
      <c r="W288">
        <v>4013.27</v>
      </c>
      <c r="X288">
        <v>4713.2700000000004</v>
      </c>
      <c r="Y288">
        <v>170</v>
      </c>
      <c r="Z288">
        <v>29269.07</v>
      </c>
      <c r="AA288">
        <v>22442.21</v>
      </c>
      <c r="AB288">
        <v>8403.34</v>
      </c>
      <c r="AC288">
        <v>14038.87</v>
      </c>
      <c r="AD288">
        <v>12</v>
      </c>
      <c r="AE288">
        <v>12</v>
      </c>
      <c r="AF288">
        <v>126</v>
      </c>
      <c r="AG288">
        <v>23</v>
      </c>
      <c r="AH288">
        <v>20</v>
      </c>
      <c r="AI288">
        <v>18</v>
      </c>
      <c r="AJ288">
        <v>26</v>
      </c>
      <c r="AK288">
        <v>12</v>
      </c>
      <c r="AL288">
        <v>2</v>
      </c>
      <c r="AM288">
        <v>8</v>
      </c>
      <c r="AN288">
        <v>1</v>
      </c>
      <c r="AO288">
        <v>140</v>
      </c>
      <c r="AP288">
        <v>741</v>
      </c>
      <c r="AQ288">
        <v>147</v>
      </c>
      <c r="AR288">
        <v>0</v>
      </c>
      <c r="AS288">
        <v>69</v>
      </c>
      <c r="AT288">
        <v>67</v>
      </c>
      <c r="AU288">
        <v>12</v>
      </c>
      <c r="AV288">
        <v>5</v>
      </c>
      <c r="AW288">
        <v>0</v>
      </c>
      <c r="AX288">
        <v>0</v>
      </c>
      <c r="AY288">
        <v>115</v>
      </c>
      <c r="AZ288">
        <v>154</v>
      </c>
      <c r="BA288">
        <v>90</v>
      </c>
      <c r="BB288">
        <v>20</v>
      </c>
      <c r="BC288">
        <v>8</v>
      </c>
      <c r="BD288">
        <v>3</v>
      </c>
      <c r="BE288">
        <v>0</v>
      </c>
      <c r="BF288">
        <v>141</v>
      </c>
      <c r="BG288">
        <v>2672.92</v>
      </c>
      <c r="BH288">
        <v>3</v>
      </c>
      <c r="BI288">
        <v>41</v>
      </c>
      <c r="BJ288" s="2">
        <v>46218</v>
      </c>
      <c r="BK288">
        <v>0</v>
      </c>
      <c r="BL288" s="3" t="str">
        <f>VLOOKUP(O288,DropDownList!$H$1:$I$7,2,FALSE)</f>
        <v>2023/24</v>
      </c>
      <c r="BM288" s="3" t="str">
        <f t="shared" si="4"/>
        <v>FISCAL FINES</v>
      </c>
    </row>
    <row r="289" spans="1:65" x14ac:dyDescent="0.2">
      <c r="A289">
        <v>2026</v>
      </c>
      <c r="B289">
        <v>7</v>
      </c>
      <c r="C289" t="s">
        <v>162</v>
      </c>
      <c r="D289" t="s">
        <v>179</v>
      </c>
      <c r="E289" t="s">
        <v>18</v>
      </c>
      <c r="F289">
        <v>9253</v>
      </c>
      <c r="G289" t="s">
        <v>141</v>
      </c>
      <c r="H289" t="s">
        <v>164</v>
      </c>
      <c r="I289" t="s">
        <v>164</v>
      </c>
      <c r="J289" s="1">
        <v>46204</v>
      </c>
      <c r="K289" t="s">
        <v>143</v>
      </c>
      <c r="L289">
        <v>2</v>
      </c>
      <c r="M289" t="s">
        <v>445</v>
      </c>
      <c r="N289" t="s">
        <v>442</v>
      </c>
      <c r="O289" t="s">
        <v>149</v>
      </c>
      <c r="P289" t="s">
        <v>154</v>
      </c>
      <c r="Q289">
        <v>15079.29</v>
      </c>
      <c r="R289">
        <v>116</v>
      </c>
      <c r="S289">
        <v>34690</v>
      </c>
      <c r="T289">
        <v>850</v>
      </c>
      <c r="U289">
        <v>61</v>
      </c>
      <c r="V289">
        <v>38</v>
      </c>
      <c r="W289">
        <v>7213.31</v>
      </c>
      <c r="X289">
        <v>10435.31</v>
      </c>
      <c r="Y289">
        <v>0</v>
      </c>
      <c r="Z289">
        <v>0</v>
      </c>
      <c r="AA289">
        <v>18760.71</v>
      </c>
      <c r="AB289">
        <v>0</v>
      </c>
      <c r="AC289">
        <v>17304.63</v>
      </c>
      <c r="AD289">
        <v>18</v>
      </c>
      <c r="AE289">
        <v>20</v>
      </c>
      <c r="AF289">
        <v>50</v>
      </c>
      <c r="AG289">
        <v>31</v>
      </c>
      <c r="AH289">
        <v>5</v>
      </c>
      <c r="AI289">
        <v>30</v>
      </c>
      <c r="AJ289">
        <v>0</v>
      </c>
      <c r="AK289">
        <v>0</v>
      </c>
      <c r="AL289">
        <v>0</v>
      </c>
      <c r="AM289">
        <v>0</v>
      </c>
      <c r="AN289">
        <v>0</v>
      </c>
      <c r="AO289">
        <v>80</v>
      </c>
      <c r="AP289">
        <v>239</v>
      </c>
      <c r="AQ289">
        <v>79</v>
      </c>
      <c r="AR289">
        <v>0</v>
      </c>
      <c r="AS289">
        <v>23</v>
      </c>
      <c r="AT289">
        <v>9</v>
      </c>
      <c r="AU289">
        <v>6</v>
      </c>
      <c r="AV289">
        <v>1</v>
      </c>
      <c r="AW289">
        <v>2</v>
      </c>
      <c r="AX289">
        <v>0</v>
      </c>
      <c r="AY289">
        <v>22</v>
      </c>
      <c r="AZ289">
        <v>31</v>
      </c>
      <c r="BA289">
        <v>5</v>
      </c>
      <c r="BB289">
        <v>11</v>
      </c>
      <c r="BC289">
        <v>4</v>
      </c>
      <c r="BD289">
        <v>1</v>
      </c>
      <c r="BE289">
        <v>0</v>
      </c>
      <c r="BF289">
        <v>114</v>
      </c>
      <c r="BG289">
        <v>8725</v>
      </c>
      <c r="BH289">
        <v>0</v>
      </c>
      <c r="BI289">
        <v>60</v>
      </c>
      <c r="BJ289" s="2">
        <v>46218</v>
      </c>
      <c r="BK289">
        <v>0</v>
      </c>
      <c r="BL289" s="3" t="str">
        <f>VLOOKUP(O289,DropDownList!$H$1:$I$7,2,FALSE)</f>
        <v>2025/26</v>
      </c>
      <c r="BM289" s="3" t="str">
        <f t="shared" si="4"/>
        <v>JP COURT</v>
      </c>
    </row>
    <row r="290" spans="1:65" x14ac:dyDescent="0.2">
      <c r="A290">
        <v>2026</v>
      </c>
      <c r="B290">
        <v>7</v>
      </c>
      <c r="C290" t="s">
        <v>162</v>
      </c>
      <c r="D290" t="s">
        <v>179</v>
      </c>
      <c r="E290" t="s">
        <v>18</v>
      </c>
      <c r="F290">
        <v>9253</v>
      </c>
      <c r="G290" t="s">
        <v>141</v>
      </c>
      <c r="H290" t="s">
        <v>164</v>
      </c>
      <c r="I290" t="s">
        <v>164</v>
      </c>
      <c r="J290" s="1">
        <v>46204</v>
      </c>
      <c r="K290" t="s">
        <v>143</v>
      </c>
      <c r="L290">
        <v>2</v>
      </c>
      <c r="M290" t="s">
        <v>445</v>
      </c>
      <c r="N290" t="s">
        <v>442</v>
      </c>
      <c r="O290" t="s">
        <v>147</v>
      </c>
      <c r="P290" t="s">
        <v>152</v>
      </c>
      <c r="Q290">
        <v>0</v>
      </c>
      <c r="R290">
        <v>13</v>
      </c>
      <c r="S290">
        <v>520</v>
      </c>
      <c r="T290">
        <v>240</v>
      </c>
      <c r="U290">
        <v>0</v>
      </c>
      <c r="V290">
        <v>0</v>
      </c>
      <c r="W290">
        <v>0</v>
      </c>
      <c r="X290">
        <v>0</v>
      </c>
      <c r="Y290">
        <v>0</v>
      </c>
      <c r="Z290">
        <v>0</v>
      </c>
      <c r="AA290">
        <v>280</v>
      </c>
      <c r="AB290">
        <v>0</v>
      </c>
      <c r="AC290">
        <v>280</v>
      </c>
      <c r="AD290">
        <v>0</v>
      </c>
      <c r="AE290">
        <v>0</v>
      </c>
      <c r="AF290">
        <v>7</v>
      </c>
      <c r="AG290">
        <v>0</v>
      </c>
      <c r="AH290">
        <v>6</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s="2">
        <v>46218</v>
      </c>
      <c r="BK290">
        <v>0</v>
      </c>
      <c r="BL290" s="3" t="str">
        <f>VLOOKUP(O290,DropDownList!$H$1:$I$7,2,FALSE)</f>
        <v>2024/25</v>
      </c>
      <c r="BM290" s="3" t="str">
        <f t="shared" si="4"/>
        <v>PCOA</v>
      </c>
    </row>
    <row r="291" spans="1:65" x14ac:dyDescent="0.2">
      <c r="A291">
        <v>2026</v>
      </c>
      <c r="B291">
        <v>7</v>
      </c>
      <c r="C291" t="s">
        <v>162</v>
      </c>
      <c r="D291" t="s">
        <v>179</v>
      </c>
      <c r="E291" t="s">
        <v>18</v>
      </c>
      <c r="F291">
        <v>9253</v>
      </c>
      <c r="G291" t="s">
        <v>141</v>
      </c>
      <c r="H291" t="s">
        <v>164</v>
      </c>
      <c r="I291" t="s">
        <v>164</v>
      </c>
      <c r="J291" s="1">
        <v>46204</v>
      </c>
      <c r="K291" t="s">
        <v>143</v>
      </c>
      <c r="L291">
        <v>2</v>
      </c>
      <c r="M291" t="s">
        <v>445</v>
      </c>
      <c r="N291" t="s">
        <v>442</v>
      </c>
      <c r="O291" t="s">
        <v>155</v>
      </c>
      <c r="P291" t="s">
        <v>146</v>
      </c>
      <c r="Q291">
        <v>230</v>
      </c>
      <c r="R291">
        <v>189</v>
      </c>
      <c r="S291">
        <v>3140</v>
      </c>
      <c r="T291">
        <v>160</v>
      </c>
      <c r="U291">
        <v>20</v>
      </c>
      <c r="V291">
        <v>12</v>
      </c>
      <c r="W291">
        <v>230</v>
      </c>
      <c r="X291">
        <v>230</v>
      </c>
      <c r="Y291">
        <v>0</v>
      </c>
      <c r="Z291">
        <v>0</v>
      </c>
      <c r="AA291">
        <v>2750</v>
      </c>
      <c r="AB291">
        <v>0</v>
      </c>
      <c r="AC291">
        <v>0</v>
      </c>
      <c r="AD291">
        <v>12</v>
      </c>
      <c r="AE291">
        <v>0</v>
      </c>
      <c r="AF291">
        <v>167</v>
      </c>
      <c r="AG291">
        <v>0</v>
      </c>
      <c r="AH291">
        <v>10</v>
      </c>
      <c r="AI291">
        <v>12</v>
      </c>
      <c r="AJ291">
        <v>0</v>
      </c>
      <c r="AK291">
        <v>0</v>
      </c>
      <c r="AL291">
        <v>0</v>
      </c>
      <c r="AM291">
        <v>0</v>
      </c>
      <c r="AN291">
        <v>0</v>
      </c>
      <c r="AO291">
        <v>129</v>
      </c>
      <c r="AP291">
        <v>765</v>
      </c>
      <c r="AQ291">
        <v>127</v>
      </c>
      <c r="AR291">
        <v>0</v>
      </c>
      <c r="AS291">
        <v>91</v>
      </c>
      <c r="AT291">
        <v>69</v>
      </c>
      <c r="AU291">
        <v>42</v>
      </c>
      <c r="AV291">
        <v>21</v>
      </c>
      <c r="AW291">
        <v>6</v>
      </c>
      <c r="AX291">
        <v>0</v>
      </c>
      <c r="AY291">
        <v>74</v>
      </c>
      <c r="AZ291">
        <v>122</v>
      </c>
      <c r="BA291">
        <v>87</v>
      </c>
      <c r="BB291">
        <v>45</v>
      </c>
      <c r="BC291">
        <v>26</v>
      </c>
      <c r="BD291">
        <v>2</v>
      </c>
      <c r="BE291">
        <v>0</v>
      </c>
      <c r="BF291">
        <v>177</v>
      </c>
      <c r="BG291">
        <v>230</v>
      </c>
      <c r="BH291">
        <v>0</v>
      </c>
      <c r="BI291">
        <v>16</v>
      </c>
      <c r="BJ291" s="2">
        <v>46218</v>
      </c>
      <c r="BK291">
        <v>4</v>
      </c>
      <c r="BL291" s="3" t="str">
        <f>VLOOKUP(O291,DropDownList!$H$1:$I$7,2,FALSE)</f>
        <v>2022/23</v>
      </c>
      <c r="BM291" s="3" t="str">
        <f t="shared" si="4"/>
        <v>VSUR</v>
      </c>
    </row>
    <row r="292" spans="1:65" x14ac:dyDescent="0.2">
      <c r="A292">
        <v>2026</v>
      </c>
      <c r="B292">
        <v>7</v>
      </c>
      <c r="C292" t="s">
        <v>162</v>
      </c>
      <c r="D292" t="s">
        <v>179</v>
      </c>
      <c r="E292" t="s">
        <v>18</v>
      </c>
      <c r="F292">
        <v>9253</v>
      </c>
      <c r="G292" t="s">
        <v>141</v>
      </c>
      <c r="H292" t="s">
        <v>164</v>
      </c>
      <c r="I292" t="s">
        <v>164</v>
      </c>
      <c r="J292" s="1">
        <v>46204</v>
      </c>
      <c r="K292" t="s">
        <v>143</v>
      </c>
      <c r="L292">
        <v>2</v>
      </c>
      <c r="M292" t="s">
        <v>445</v>
      </c>
      <c r="N292" t="s">
        <v>442</v>
      </c>
      <c r="O292" t="s">
        <v>149</v>
      </c>
      <c r="P292" t="s">
        <v>152</v>
      </c>
      <c r="Q292">
        <v>0</v>
      </c>
      <c r="R292">
        <v>5</v>
      </c>
      <c r="S292">
        <v>200</v>
      </c>
      <c r="T292">
        <v>40</v>
      </c>
      <c r="U292">
        <v>0</v>
      </c>
      <c r="V292">
        <v>0</v>
      </c>
      <c r="W292">
        <v>0</v>
      </c>
      <c r="X292">
        <v>0</v>
      </c>
      <c r="Y292">
        <v>0</v>
      </c>
      <c r="Z292">
        <v>0</v>
      </c>
      <c r="AA292">
        <v>160</v>
      </c>
      <c r="AB292">
        <v>0</v>
      </c>
      <c r="AC292">
        <v>160</v>
      </c>
      <c r="AD292">
        <v>0</v>
      </c>
      <c r="AE292">
        <v>0</v>
      </c>
      <c r="AF292">
        <v>4</v>
      </c>
      <c r="AG292">
        <v>0</v>
      </c>
      <c r="AH292">
        <v>1</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s="2">
        <v>46218</v>
      </c>
      <c r="BK292">
        <v>0</v>
      </c>
      <c r="BL292" s="3" t="str">
        <f>VLOOKUP(O292,DropDownList!$H$1:$I$7,2,FALSE)</f>
        <v>2025/26</v>
      </c>
      <c r="BM292" s="3" t="str">
        <f t="shared" si="4"/>
        <v>PCOA</v>
      </c>
    </row>
    <row r="293" spans="1:65" x14ac:dyDescent="0.2">
      <c r="A293">
        <v>2026</v>
      </c>
      <c r="B293">
        <v>7</v>
      </c>
      <c r="C293" t="s">
        <v>162</v>
      </c>
      <c r="D293" t="s">
        <v>179</v>
      </c>
      <c r="E293" t="s">
        <v>18</v>
      </c>
      <c r="F293">
        <v>9253</v>
      </c>
      <c r="G293" t="s">
        <v>141</v>
      </c>
      <c r="H293" t="s">
        <v>164</v>
      </c>
      <c r="I293" t="s">
        <v>164</v>
      </c>
      <c r="J293" s="1">
        <v>46204</v>
      </c>
      <c r="K293" t="s">
        <v>143</v>
      </c>
      <c r="L293">
        <v>2</v>
      </c>
      <c r="M293" t="s">
        <v>445</v>
      </c>
      <c r="N293" t="s">
        <v>442</v>
      </c>
      <c r="O293" t="s">
        <v>149</v>
      </c>
      <c r="P293" t="s">
        <v>146</v>
      </c>
      <c r="Q293">
        <v>553.91999999999996</v>
      </c>
      <c r="R293">
        <v>116</v>
      </c>
      <c r="S293">
        <v>2070</v>
      </c>
      <c r="T293">
        <v>60</v>
      </c>
      <c r="U293">
        <v>61</v>
      </c>
      <c r="V293">
        <v>18</v>
      </c>
      <c r="W293">
        <v>360</v>
      </c>
      <c r="X293">
        <v>360</v>
      </c>
      <c r="Y293">
        <v>0</v>
      </c>
      <c r="Z293">
        <v>0</v>
      </c>
      <c r="AA293">
        <v>1456.08</v>
      </c>
      <c r="AB293">
        <v>0</v>
      </c>
      <c r="AC293">
        <v>0</v>
      </c>
      <c r="AD293">
        <v>18</v>
      </c>
      <c r="AE293">
        <v>0</v>
      </c>
      <c r="AF293">
        <v>79</v>
      </c>
      <c r="AG293">
        <v>2</v>
      </c>
      <c r="AH293">
        <v>5</v>
      </c>
      <c r="AI293">
        <v>30</v>
      </c>
      <c r="AJ293">
        <v>0</v>
      </c>
      <c r="AK293">
        <v>0</v>
      </c>
      <c r="AL293">
        <v>0</v>
      </c>
      <c r="AM293">
        <v>0</v>
      </c>
      <c r="AN293">
        <v>0</v>
      </c>
      <c r="AO293">
        <v>80</v>
      </c>
      <c r="AP293">
        <v>239</v>
      </c>
      <c r="AQ293">
        <v>79</v>
      </c>
      <c r="AR293">
        <v>0</v>
      </c>
      <c r="AS293">
        <v>23</v>
      </c>
      <c r="AT293">
        <v>9</v>
      </c>
      <c r="AU293">
        <v>6</v>
      </c>
      <c r="AV293">
        <v>1</v>
      </c>
      <c r="AW293">
        <v>2</v>
      </c>
      <c r="AX293">
        <v>0</v>
      </c>
      <c r="AY293">
        <v>22</v>
      </c>
      <c r="AZ293">
        <v>31</v>
      </c>
      <c r="BA293">
        <v>5</v>
      </c>
      <c r="BB293">
        <v>11</v>
      </c>
      <c r="BC293">
        <v>4</v>
      </c>
      <c r="BD293">
        <v>1</v>
      </c>
      <c r="BE293">
        <v>0</v>
      </c>
      <c r="BF293">
        <v>114</v>
      </c>
      <c r="BG293">
        <v>530</v>
      </c>
      <c r="BH293">
        <v>0</v>
      </c>
      <c r="BI293">
        <v>60</v>
      </c>
      <c r="BJ293" s="2">
        <v>46218</v>
      </c>
      <c r="BK293">
        <v>0</v>
      </c>
      <c r="BL293" s="3" t="str">
        <f>VLOOKUP(O293,DropDownList!$H$1:$I$7,2,FALSE)</f>
        <v>2025/26</v>
      </c>
      <c r="BM293" s="3" t="str">
        <f t="shared" si="4"/>
        <v>VSUR</v>
      </c>
    </row>
    <row r="294" spans="1:65" x14ac:dyDescent="0.2">
      <c r="A294">
        <v>2026</v>
      </c>
      <c r="B294">
        <v>7</v>
      </c>
      <c r="C294" t="s">
        <v>162</v>
      </c>
      <c r="D294" t="s">
        <v>179</v>
      </c>
      <c r="E294" t="s">
        <v>18</v>
      </c>
      <c r="F294">
        <v>9253</v>
      </c>
      <c r="G294" t="s">
        <v>141</v>
      </c>
      <c r="H294" t="s">
        <v>164</v>
      </c>
      <c r="I294" t="s">
        <v>164</v>
      </c>
      <c r="J294" s="1">
        <v>46204</v>
      </c>
      <c r="K294" t="s">
        <v>143</v>
      </c>
      <c r="L294">
        <v>2</v>
      </c>
      <c r="M294" t="s">
        <v>445</v>
      </c>
      <c r="N294" t="s">
        <v>442</v>
      </c>
      <c r="O294" t="s">
        <v>156</v>
      </c>
      <c r="P294" t="s">
        <v>146</v>
      </c>
      <c r="Q294">
        <v>180</v>
      </c>
      <c r="R294">
        <v>152</v>
      </c>
      <c r="S294">
        <v>2620</v>
      </c>
      <c r="T294">
        <v>100</v>
      </c>
      <c r="U294">
        <v>29</v>
      </c>
      <c r="V294">
        <v>9</v>
      </c>
      <c r="W294">
        <v>160</v>
      </c>
      <c r="X294">
        <v>160</v>
      </c>
      <c r="Y294">
        <v>0</v>
      </c>
      <c r="Z294">
        <v>0</v>
      </c>
      <c r="AA294">
        <v>2340</v>
      </c>
      <c r="AB294">
        <v>0</v>
      </c>
      <c r="AC294">
        <v>0</v>
      </c>
      <c r="AD294">
        <v>9</v>
      </c>
      <c r="AE294">
        <v>0</v>
      </c>
      <c r="AF294">
        <v>135</v>
      </c>
      <c r="AG294">
        <v>0</v>
      </c>
      <c r="AH294">
        <v>7</v>
      </c>
      <c r="AI294">
        <v>10</v>
      </c>
      <c r="AJ294">
        <v>0</v>
      </c>
      <c r="AK294">
        <v>0</v>
      </c>
      <c r="AL294">
        <v>0</v>
      </c>
      <c r="AM294">
        <v>0</v>
      </c>
      <c r="AN294">
        <v>0</v>
      </c>
      <c r="AO294">
        <v>93</v>
      </c>
      <c r="AP294">
        <v>527</v>
      </c>
      <c r="AQ294">
        <v>95</v>
      </c>
      <c r="AR294">
        <v>0</v>
      </c>
      <c r="AS294">
        <v>73</v>
      </c>
      <c r="AT294">
        <v>44</v>
      </c>
      <c r="AU294">
        <v>22</v>
      </c>
      <c r="AV294">
        <v>6</v>
      </c>
      <c r="AW294">
        <v>4</v>
      </c>
      <c r="AX294">
        <v>0</v>
      </c>
      <c r="AY294">
        <v>56</v>
      </c>
      <c r="AZ294">
        <v>87</v>
      </c>
      <c r="BA294">
        <v>70</v>
      </c>
      <c r="BB294">
        <v>21</v>
      </c>
      <c r="BC294">
        <v>11</v>
      </c>
      <c r="BD294">
        <v>2</v>
      </c>
      <c r="BE294">
        <v>0</v>
      </c>
      <c r="BF294">
        <v>145</v>
      </c>
      <c r="BG294">
        <v>180</v>
      </c>
      <c r="BH294">
        <v>0</v>
      </c>
      <c r="BI294">
        <v>26</v>
      </c>
      <c r="BJ294" s="2">
        <v>46218</v>
      </c>
      <c r="BK294">
        <v>2</v>
      </c>
      <c r="BL294" s="3" t="str">
        <f>VLOOKUP(O294,DropDownList!$H$1:$I$7,2,FALSE)</f>
        <v>2023/24</v>
      </c>
      <c r="BM294" s="3" t="str">
        <f t="shared" si="4"/>
        <v>VSUR</v>
      </c>
    </row>
    <row r="295" spans="1:65" x14ac:dyDescent="0.2">
      <c r="A295">
        <v>2026</v>
      </c>
      <c r="B295">
        <v>7</v>
      </c>
      <c r="C295" t="s">
        <v>162</v>
      </c>
      <c r="D295" t="s">
        <v>179</v>
      </c>
      <c r="E295" t="s">
        <v>18</v>
      </c>
      <c r="F295">
        <v>9253</v>
      </c>
      <c r="G295" t="s">
        <v>141</v>
      </c>
      <c r="H295" t="s">
        <v>164</v>
      </c>
      <c r="I295" t="s">
        <v>164</v>
      </c>
      <c r="J295" s="1">
        <v>46204</v>
      </c>
      <c r="K295" t="s">
        <v>143</v>
      </c>
      <c r="L295">
        <v>2</v>
      </c>
      <c r="M295" t="s">
        <v>445</v>
      </c>
      <c r="N295" t="s">
        <v>442</v>
      </c>
      <c r="O295" t="s">
        <v>147</v>
      </c>
      <c r="P295" t="s">
        <v>150</v>
      </c>
      <c r="Q295">
        <v>6253.52</v>
      </c>
      <c r="R295">
        <v>119</v>
      </c>
      <c r="S295">
        <v>18039.71</v>
      </c>
      <c r="T295">
        <v>2099.9</v>
      </c>
      <c r="U295">
        <v>44</v>
      </c>
      <c r="V295">
        <v>33</v>
      </c>
      <c r="W295">
        <v>5011.72</v>
      </c>
      <c r="X295">
        <v>5011.72</v>
      </c>
      <c r="Y295">
        <v>108</v>
      </c>
      <c r="Z295">
        <v>15939.81</v>
      </c>
      <c r="AA295">
        <v>9686.2900000000009</v>
      </c>
      <c r="AB295">
        <v>3553.69</v>
      </c>
      <c r="AC295">
        <v>6132.6</v>
      </c>
      <c r="AD295">
        <v>28</v>
      </c>
      <c r="AE295">
        <v>5</v>
      </c>
      <c r="AF295">
        <v>63</v>
      </c>
      <c r="AG295">
        <v>12</v>
      </c>
      <c r="AH295">
        <v>11</v>
      </c>
      <c r="AI295">
        <v>32</v>
      </c>
      <c r="AJ295">
        <v>20</v>
      </c>
      <c r="AK295">
        <v>7</v>
      </c>
      <c r="AL295">
        <v>1</v>
      </c>
      <c r="AM295">
        <v>4</v>
      </c>
      <c r="AN295">
        <v>1</v>
      </c>
      <c r="AO295">
        <v>86</v>
      </c>
      <c r="AP295">
        <v>472</v>
      </c>
      <c r="AQ295">
        <v>89</v>
      </c>
      <c r="AR295">
        <v>1</v>
      </c>
      <c r="AS295">
        <v>50</v>
      </c>
      <c r="AT295">
        <v>72</v>
      </c>
      <c r="AU295">
        <v>7</v>
      </c>
      <c r="AV295">
        <v>3</v>
      </c>
      <c r="AW295">
        <v>0</v>
      </c>
      <c r="AX295">
        <v>0</v>
      </c>
      <c r="AY295">
        <v>46</v>
      </c>
      <c r="AZ295">
        <v>69</v>
      </c>
      <c r="BA295">
        <v>48</v>
      </c>
      <c r="BB295">
        <v>27</v>
      </c>
      <c r="BC295">
        <v>6</v>
      </c>
      <c r="BD295">
        <v>1</v>
      </c>
      <c r="BE295">
        <v>0</v>
      </c>
      <c r="BF295">
        <v>89</v>
      </c>
      <c r="BG295">
        <v>4999.2</v>
      </c>
      <c r="BH295">
        <v>1</v>
      </c>
      <c r="BI295">
        <v>44</v>
      </c>
      <c r="BJ295" s="2">
        <v>46218</v>
      </c>
      <c r="BK295">
        <v>0</v>
      </c>
      <c r="BL295" s="3" t="str">
        <f>VLOOKUP(O295,DropDownList!$H$1:$I$7,2,FALSE)</f>
        <v>2024/25</v>
      </c>
      <c r="BM295" s="3" t="str">
        <f t="shared" si="4"/>
        <v>FISCAL FINES</v>
      </c>
    </row>
    <row r="296" spans="1:65" x14ac:dyDescent="0.2">
      <c r="A296">
        <v>2026</v>
      </c>
      <c r="B296">
        <v>7</v>
      </c>
      <c r="C296" t="s">
        <v>162</v>
      </c>
      <c r="D296" t="s">
        <v>179</v>
      </c>
      <c r="E296" t="s">
        <v>18</v>
      </c>
      <c r="F296">
        <v>9253</v>
      </c>
      <c r="G296" t="s">
        <v>141</v>
      </c>
      <c r="H296" t="s">
        <v>164</v>
      </c>
      <c r="I296" t="s">
        <v>164</v>
      </c>
      <c r="J296" s="1">
        <v>46204</v>
      </c>
      <c r="K296" t="s">
        <v>143</v>
      </c>
      <c r="L296">
        <v>2</v>
      </c>
      <c r="M296" t="s">
        <v>445</v>
      </c>
      <c r="N296" t="s">
        <v>442</v>
      </c>
      <c r="O296" t="s">
        <v>155</v>
      </c>
      <c r="P296" t="s">
        <v>154</v>
      </c>
      <c r="Q296">
        <v>5772.69</v>
      </c>
      <c r="R296">
        <v>190</v>
      </c>
      <c r="S296">
        <v>53620</v>
      </c>
      <c r="T296">
        <v>3201.77</v>
      </c>
      <c r="U296">
        <v>21</v>
      </c>
      <c r="V296">
        <v>19</v>
      </c>
      <c r="W296">
        <v>5191.6899999999996</v>
      </c>
      <c r="X296">
        <v>5511.69</v>
      </c>
      <c r="Y296">
        <v>0</v>
      </c>
      <c r="Z296">
        <v>0</v>
      </c>
      <c r="AA296">
        <v>44645.54</v>
      </c>
      <c r="AB296">
        <v>180</v>
      </c>
      <c r="AC296">
        <v>41695.54</v>
      </c>
      <c r="AD296">
        <v>13</v>
      </c>
      <c r="AE296">
        <v>6</v>
      </c>
      <c r="AF296">
        <v>155</v>
      </c>
      <c r="AG296">
        <v>8</v>
      </c>
      <c r="AH296">
        <v>9</v>
      </c>
      <c r="AI296">
        <v>13</v>
      </c>
      <c r="AJ296">
        <v>0</v>
      </c>
      <c r="AK296">
        <v>0</v>
      </c>
      <c r="AL296">
        <v>0</v>
      </c>
      <c r="AM296">
        <v>0</v>
      </c>
      <c r="AN296">
        <v>0</v>
      </c>
      <c r="AO296">
        <v>130</v>
      </c>
      <c r="AP296">
        <v>782</v>
      </c>
      <c r="AQ296">
        <v>127</v>
      </c>
      <c r="AR296">
        <v>0</v>
      </c>
      <c r="AS296">
        <v>92</v>
      </c>
      <c r="AT296">
        <v>70</v>
      </c>
      <c r="AU296">
        <v>41</v>
      </c>
      <c r="AV296">
        <v>20</v>
      </c>
      <c r="AW296">
        <v>6</v>
      </c>
      <c r="AX296">
        <v>0</v>
      </c>
      <c r="AY296">
        <v>78</v>
      </c>
      <c r="AZ296">
        <v>124</v>
      </c>
      <c r="BA296">
        <v>89</v>
      </c>
      <c r="BB296">
        <v>48</v>
      </c>
      <c r="BC296">
        <v>29</v>
      </c>
      <c r="BD296">
        <v>2</v>
      </c>
      <c r="BE296">
        <v>0</v>
      </c>
      <c r="BF296">
        <v>178</v>
      </c>
      <c r="BG296">
        <v>4325</v>
      </c>
      <c r="BH296">
        <v>5</v>
      </c>
      <c r="BI296">
        <v>17</v>
      </c>
      <c r="BJ296" s="2">
        <v>46218</v>
      </c>
      <c r="BK296">
        <v>4</v>
      </c>
      <c r="BL296" s="3" t="str">
        <f>VLOOKUP(O296,DropDownList!$H$1:$I$7,2,FALSE)</f>
        <v>2022/23</v>
      </c>
      <c r="BM296" s="3" t="str">
        <f t="shared" si="4"/>
        <v>JP COURT</v>
      </c>
    </row>
    <row r="297" spans="1:65" x14ac:dyDescent="0.2">
      <c r="A297">
        <v>2026</v>
      </c>
      <c r="B297">
        <v>7</v>
      </c>
      <c r="C297" t="s">
        <v>162</v>
      </c>
      <c r="D297" t="s">
        <v>179</v>
      </c>
      <c r="E297" t="s">
        <v>18</v>
      </c>
      <c r="F297">
        <v>9253</v>
      </c>
      <c r="G297" t="s">
        <v>141</v>
      </c>
      <c r="H297" t="s">
        <v>164</v>
      </c>
      <c r="I297" t="s">
        <v>164</v>
      </c>
      <c r="J297" s="1">
        <v>46204</v>
      </c>
      <c r="K297" t="s">
        <v>143</v>
      </c>
      <c r="L297">
        <v>2</v>
      </c>
      <c r="M297" t="s">
        <v>445</v>
      </c>
      <c r="N297" t="s">
        <v>442</v>
      </c>
      <c r="O297" t="s">
        <v>156</v>
      </c>
      <c r="P297" t="s">
        <v>151</v>
      </c>
      <c r="Q297">
        <v>0</v>
      </c>
      <c r="R297">
        <v>20</v>
      </c>
      <c r="S297">
        <v>600</v>
      </c>
      <c r="T297">
        <v>180</v>
      </c>
      <c r="U297">
        <v>0</v>
      </c>
      <c r="V297">
        <v>0</v>
      </c>
      <c r="W297">
        <v>0</v>
      </c>
      <c r="X297">
        <v>0</v>
      </c>
      <c r="Y297">
        <v>0</v>
      </c>
      <c r="Z297">
        <v>0</v>
      </c>
      <c r="AA297">
        <v>420</v>
      </c>
      <c r="AB297">
        <v>0</v>
      </c>
      <c r="AC297">
        <v>420</v>
      </c>
      <c r="AD297">
        <v>0</v>
      </c>
      <c r="AE297">
        <v>0</v>
      </c>
      <c r="AF297">
        <v>14</v>
      </c>
      <c r="AG297">
        <v>0</v>
      </c>
      <c r="AH297">
        <v>6</v>
      </c>
      <c r="AI297">
        <v>0</v>
      </c>
      <c r="AJ297">
        <v>0</v>
      </c>
      <c r="AK297">
        <v>0</v>
      </c>
      <c r="AL297">
        <v>0</v>
      </c>
      <c r="AM297">
        <v>2</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s="2">
        <v>46218</v>
      </c>
      <c r="BK297">
        <v>0</v>
      </c>
      <c r="BL297" s="3" t="str">
        <f>VLOOKUP(O297,DropDownList!$H$1:$I$7,2,FALSE)</f>
        <v>2023/24</v>
      </c>
      <c r="BM297" s="3" t="str">
        <f t="shared" si="4"/>
        <v>PCPF</v>
      </c>
    </row>
    <row r="298" spans="1:65" x14ac:dyDescent="0.2">
      <c r="A298">
        <v>2026</v>
      </c>
      <c r="B298">
        <v>7</v>
      </c>
      <c r="C298" t="s">
        <v>162</v>
      </c>
      <c r="D298" t="s">
        <v>179</v>
      </c>
      <c r="E298" t="s">
        <v>18</v>
      </c>
      <c r="F298">
        <v>9253</v>
      </c>
      <c r="G298" t="s">
        <v>141</v>
      </c>
      <c r="H298" t="s">
        <v>164</v>
      </c>
      <c r="I298" t="s">
        <v>164</v>
      </c>
      <c r="J298" s="1">
        <v>46204</v>
      </c>
      <c r="K298" t="s">
        <v>143</v>
      </c>
      <c r="L298">
        <v>2</v>
      </c>
      <c r="M298" t="s">
        <v>445</v>
      </c>
      <c r="N298" t="s">
        <v>442</v>
      </c>
      <c r="O298" t="s">
        <v>155</v>
      </c>
      <c r="P298" t="s">
        <v>150</v>
      </c>
      <c r="Q298">
        <v>5070.82</v>
      </c>
      <c r="R298">
        <v>248</v>
      </c>
      <c r="S298">
        <v>34143.019999999997</v>
      </c>
      <c r="T298">
        <v>5534.71</v>
      </c>
      <c r="U298">
        <v>37</v>
      </c>
      <c r="V298">
        <v>25</v>
      </c>
      <c r="W298">
        <v>3666.8</v>
      </c>
      <c r="X298">
        <v>3794.82</v>
      </c>
      <c r="Y298">
        <v>208</v>
      </c>
      <c r="Z298">
        <v>28608.31</v>
      </c>
      <c r="AA298">
        <v>23537.49</v>
      </c>
      <c r="AB298">
        <v>6892.82</v>
      </c>
      <c r="AC298">
        <v>16644.669999999998</v>
      </c>
      <c r="AD298">
        <v>16</v>
      </c>
      <c r="AE298">
        <v>9</v>
      </c>
      <c r="AF298">
        <v>162</v>
      </c>
      <c r="AG298">
        <v>14</v>
      </c>
      <c r="AH298">
        <v>40</v>
      </c>
      <c r="AI298">
        <v>23</v>
      </c>
      <c r="AJ298">
        <v>38</v>
      </c>
      <c r="AK298">
        <v>21</v>
      </c>
      <c r="AL298">
        <v>2</v>
      </c>
      <c r="AM298">
        <v>13</v>
      </c>
      <c r="AN298">
        <v>3</v>
      </c>
      <c r="AO298">
        <v>176</v>
      </c>
      <c r="AP298">
        <v>1088</v>
      </c>
      <c r="AQ298">
        <v>184</v>
      </c>
      <c r="AR298">
        <v>0</v>
      </c>
      <c r="AS298">
        <v>105</v>
      </c>
      <c r="AT298">
        <v>112</v>
      </c>
      <c r="AU298">
        <v>16</v>
      </c>
      <c r="AV298">
        <v>6</v>
      </c>
      <c r="AW298">
        <v>0</v>
      </c>
      <c r="AX298">
        <v>0</v>
      </c>
      <c r="AY298">
        <v>163</v>
      </c>
      <c r="AZ298">
        <v>215</v>
      </c>
      <c r="BA298">
        <v>148</v>
      </c>
      <c r="BB298">
        <v>35</v>
      </c>
      <c r="BC298">
        <v>17</v>
      </c>
      <c r="BD298">
        <v>1</v>
      </c>
      <c r="BE298">
        <v>0</v>
      </c>
      <c r="BF298">
        <v>176</v>
      </c>
      <c r="BG298">
        <v>3892.18</v>
      </c>
      <c r="BH298">
        <v>9</v>
      </c>
      <c r="BI298">
        <v>35</v>
      </c>
      <c r="BJ298" s="2">
        <v>46218</v>
      </c>
      <c r="BK298">
        <v>0</v>
      </c>
      <c r="BL298" s="3" t="str">
        <f>VLOOKUP(O298,DropDownList!$H$1:$I$7,2,FALSE)</f>
        <v>2022/23</v>
      </c>
      <c r="BM298" s="3" t="str">
        <f t="shared" si="4"/>
        <v>FISCAL FINES</v>
      </c>
    </row>
    <row r="299" spans="1:65" x14ac:dyDescent="0.2">
      <c r="A299">
        <v>2026</v>
      </c>
      <c r="B299">
        <v>7</v>
      </c>
      <c r="C299" t="s">
        <v>162</v>
      </c>
      <c r="D299" t="s">
        <v>179</v>
      </c>
      <c r="E299" t="s">
        <v>18</v>
      </c>
      <c r="F299">
        <v>9253</v>
      </c>
      <c r="G299" t="s">
        <v>141</v>
      </c>
      <c r="H299" t="s">
        <v>164</v>
      </c>
      <c r="I299" t="s">
        <v>164</v>
      </c>
      <c r="J299" s="1">
        <v>46204</v>
      </c>
      <c r="K299" t="s">
        <v>143</v>
      </c>
      <c r="L299">
        <v>2</v>
      </c>
      <c r="M299" t="s">
        <v>445</v>
      </c>
      <c r="N299" t="s">
        <v>442</v>
      </c>
      <c r="O299" t="s">
        <v>156</v>
      </c>
      <c r="P299" t="s">
        <v>148</v>
      </c>
      <c r="Q299">
        <v>113.84</v>
      </c>
      <c r="R299">
        <v>11</v>
      </c>
      <c r="S299">
        <v>660</v>
      </c>
      <c r="T299">
        <v>60.18</v>
      </c>
      <c r="U299">
        <v>2</v>
      </c>
      <c r="V299">
        <v>1</v>
      </c>
      <c r="W299">
        <v>53.84</v>
      </c>
      <c r="X299">
        <v>53.84</v>
      </c>
      <c r="Y299">
        <v>0</v>
      </c>
      <c r="Z299">
        <v>0</v>
      </c>
      <c r="AA299">
        <v>485.98</v>
      </c>
      <c r="AB299">
        <v>0</v>
      </c>
      <c r="AC299">
        <v>485.98</v>
      </c>
      <c r="AD299">
        <v>0</v>
      </c>
      <c r="AE299">
        <v>1</v>
      </c>
      <c r="AF299">
        <v>7</v>
      </c>
      <c r="AG299">
        <v>1</v>
      </c>
      <c r="AH299">
        <v>1</v>
      </c>
      <c r="AI299">
        <v>1</v>
      </c>
      <c r="AJ299">
        <v>0</v>
      </c>
      <c r="AK299">
        <v>0</v>
      </c>
      <c r="AL299">
        <v>0</v>
      </c>
      <c r="AM299">
        <v>0</v>
      </c>
      <c r="AN299">
        <v>0</v>
      </c>
      <c r="AO299">
        <v>8</v>
      </c>
      <c r="AP299">
        <v>41</v>
      </c>
      <c r="AQ299">
        <v>8</v>
      </c>
      <c r="AR299">
        <v>0</v>
      </c>
      <c r="AS299">
        <v>2</v>
      </c>
      <c r="AT299">
        <v>4</v>
      </c>
      <c r="AU299">
        <v>1</v>
      </c>
      <c r="AV299">
        <v>0</v>
      </c>
      <c r="AW299">
        <v>0</v>
      </c>
      <c r="AX299">
        <v>0</v>
      </c>
      <c r="AY299">
        <v>6</v>
      </c>
      <c r="AZ299">
        <v>9</v>
      </c>
      <c r="BA299">
        <v>5</v>
      </c>
      <c r="BB299">
        <v>2</v>
      </c>
      <c r="BC299">
        <v>1</v>
      </c>
      <c r="BD299">
        <v>0</v>
      </c>
      <c r="BE299">
        <v>0</v>
      </c>
      <c r="BF299">
        <v>8</v>
      </c>
      <c r="BG299">
        <v>60</v>
      </c>
      <c r="BH299">
        <v>1</v>
      </c>
      <c r="BI299">
        <v>2</v>
      </c>
      <c r="BJ299" s="2">
        <v>46218</v>
      </c>
      <c r="BK299">
        <v>0</v>
      </c>
      <c r="BL299" s="3" t="str">
        <f>VLOOKUP(O299,DropDownList!$H$1:$I$7,2,FALSE)</f>
        <v>2023/24</v>
      </c>
      <c r="BM299" s="3" t="str">
        <f t="shared" si="4"/>
        <v>PRAS</v>
      </c>
    </row>
    <row r="300" spans="1:65" x14ac:dyDescent="0.2">
      <c r="A300">
        <v>2026</v>
      </c>
      <c r="B300">
        <v>7</v>
      </c>
      <c r="C300" t="s">
        <v>162</v>
      </c>
      <c r="D300" t="s">
        <v>179</v>
      </c>
      <c r="E300" t="s">
        <v>18</v>
      </c>
      <c r="F300">
        <v>9253</v>
      </c>
      <c r="G300" t="s">
        <v>141</v>
      </c>
      <c r="H300" t="s">
        <v>164</v>
      </c>
      <c r="I300" t="s">
        <v>164</v>
      </c>
      <c r="J300" s="1">
        <v>46204</v>
      </c>
      <c r="K300" t="s">
        <v>143</v>
      </c>
      <c r="L300">
        <v>2</v>
      </c>
      <c r="M300" t="s">
        <v>445</v>
      </c>
      <c r="N300" t="s">
        <v>442</v>
      </c>
      <c r="O300" t="s">
        <v>147</v>
      </c>
      <c r="P300" t="s">
        <v>148</v>
      </c>
      <c r="Q300">
        <v>120</v>
      </c>
      <c r="R300">
        <v>6</v>
      </c>
      <c r="S300">
        <v>360</v>
      </c>
      <c r="T300">
        <v>0</v>
      </c>
      <c r="U300">
        <v>2</v>
      </c>
      <c r="V300">
        <v>2</v>
      </c>
      <c r="W300">
        <v>120</v>
      </c>
      <c r="X300">
        <v>120</v>
      </c>
      <c r="Y300">
        <v>0</v>
      </c>
      <c r="Z300">
        <v>0</v>
      </c>
      <c r="AA300">
        <v>240</v>
      </c>
      <c r="AB300">
        <v>0</v>
      </c>
      <c r="AC300">
        <v>240</v>
      </c>
      <c r="AD300">
        <v>2</v>
      </c>
      <c r="AE300">
        <v>0</v>
      </c>
      <c r="AF300">
        <v>4</v>
      </c>
      <c r="AG300">
        <v>0</v>
      </c>
      <c r="AH300">
        <v>0</v>
      </c>
      <c r="AI300">
        <v>2</v>
      </c>
      <c r="AJ300">
        <v>0</v>
      </c>
      <c r="AK300">
        <v>0</v>
      </c>
      <c r="AL300">
        <v>0</v>
      </c>
      <c r="AM300">
        <v>0</v>
      </c>
      <c r="AN300">
        <v>0</v>
      </c>
      <c r="AO300">
        <v>3</v>
      </c>
      <c r="AP300">
        <v>7</v>
      </c>
      <c r="AQ300">
        <v>3</v>
      </c>
      <c r="AR300">
        <v>0</v>
      </c>
      <c r="AS300">
        <v>0</v>
      </c>
      <c r="AT300">
        <v>2</v>
      </c>
      <c r="AU300">
        <v>0</v>
      </c>
      <c r="AV300">
        <v>0</v>
      </c>
      <c r="AW300">
        <v>0</v>
      </c>
      <c r="AX300">
        <v>0</v>
      </c>
      <c r="AY300">
        <v>0</v>
      </c>
      <c r="AZ300">
        <v>1</v>
      </c>
      <c r="BA300">
        <v>1</v>
      </c>
      <c r="BB300">
        <v>0</v>
      </c>
      <c r="BC300">
        <v>0</v>
      </c>
      <c r="BD300">
        <v>0</v>
      </c>
      <c r="BE300">
        <v>0</v>
      </c>
      <c r="BF300">
        <v>3</v>
      </c>
      <c r="BG300">
        <v>120</v>
      </c>
      <c r="BH300">
        <v>0</v>
      </c>
      <c r="BI300">
        <v>2</v>
      </c>
      <c r="BJ300" s="2">
        <v>46218</v>
      </c>
      <c r="BK300">
        <v>0</v>
      </c>
      <c r="BL300" s="3" t="str">
        <f>VLOOKUP(O300,DropDownList!$H$1:$I$7,2,FALSE)</f>
        <v>2024/25</v>
      </c>
      <c r="BM300" s="3" t="str">
        <f t="shared" si="4"/>
        <v>PRAS</v>
      </c>
    </row>
    <row r="301" spans="1:65" x14ac:dyDescent="0.2">
      <c r="A301">
        <v>2026</v>
      </c>
      <c r="B301">
        <v>7</v>
      </c>
      <c r="C301" t="s">
        <v>162</v>
      </c>
      <c r="D301" t="s">
        <v>179</v>
      </c>
      <c r="E301" t="s">
        <v>18</v>
      </c>
      <c r="F301">
        <v>9253</v>
      </c>
      <c r="G301" t="s">
        <v>141</v>
      </c>
      <c r="H301" t="s">
        <v>164</v>
      </c>
      <c r="I301" t="s">
        <v>164</v>
      </c>
      <c r="J301" s="1">
        <v>46204</v>
      </c>
      <c r="K301" t="s">
        <v>143</v>
      </c>
      <c r="L301">
        <v>2</v>
      </c>
      <c r="M301" t="s">
        <v>445</v>
      </c>
      <c r="N301" t="s">
        <v>442</v>
      </c>
      <c r="O301" t="s">
        <v>156</v>
      </c>
      <c r="P301" t="s">
        <v>153</v>
      </c>
      <c r="Q301">
        <v>0</v>
      </c>
      <c r="R301">
        <v>2</v>
      </c>
      <c r="S301">
        <v>90</v>
      </c>
      <c r="T301">
        <v>45</v>
      </c>
      <c r="U301">
        <v>0</v>
      </c>
      <c r="V301">
        <v>0</v>
      </c>
      <c r="W301">
        <v>0</v>
      </c>
      <c r="X301">
        <v>0</v>
      </c>
      <c r="Y301">
        <v>0</v>
      </c>
      <c r="Z301">
        <v>0</v>
      </c>
      <c r="AA301">
        <v>45</v>
      </c>
      <c r="AB301">
        <v>0</v>
      </c>
      <c r="AC301">
        <v>45</v>
      </c>
      <c r="AD301">
        <v>0</v>
      </c>
      <c r="AE301">
        <v>0</v>
      </c>
      <c r="AF301">
        <v>1</v>
      </c>
      <c r="AG301">
        <v>0</v>
      </c>
      <c r="AH301">
        <v>1</v>
      </c>
      <c r="AI301">
        <v>0</v>
      </c>
      <c r="AJ301">
        <v>0</v>
      </c>
      <c r="AK301">
        <v>0</v>
      </c>
      <c r="AL301">
        <v>0</v>
      </c>
      <c r="AM301">
        <v>0</v>
      </c>
      <c r="AN301">
        <v>0</v>
      </c>
      <c r="AO301">
        <v>2</v>
      </c>
      <c r="AP301">
        <v>2</v>
      </c>
      <c r="AQ301">
        <v>2</v>
      </c>
      <c r="AR301">
        <v>0</v>
      </c>
      <c r="AS301">
        <v>0</v>
      </c>
      <c r="AT301">
        <v>0</v>
      </c>
      <c r="AU301">
        <v>0</v>
      </c>
      <c r="AV301">
        <v>0</v>
      </c>
      <c r="AW301">
        <v>0</v>
      </c>
      <c r="AX301">
        <v>0</v>
      </c>
      <c r="AY301">
        <v>0</v>
      </c>
      <c r="AZ301">
        <v>0</v>
      </c>
      <c r="BA301">
        <v>0</v>
      </c>
      <c r="BB301">
        <v>0</v>
      </c>
      <c r="BC301">
        <v>0</v>
      </c>
      <c r="BD301">
        <v>0</v>
      </c>
      <c r="BE301">
        <v>0</v>
      </c>
      <c r="BF301">
        <v>2</v>
      </c>
      <c r="BG301">
        <v>0</v>
      </c>
      <c r="BH301">
        <v>0</v>
      </c>
      <c r="BI301">
        <v>0</v>
      </c>
      <c r="BJ301" s="2">
        <v>46218</v>
      </c>
      <c r="BK301">
        <v>0</v>
      </c>
      <c r="BL301" s="3" t="str">
        <f>VLOOKUP(O301,DropDownList!$H$1:$I$7,2,FALSE)</f>
        <v>2023/24</v>
      </c>
      <c r="BM301" s="3" t="str">
        <f t="shared" si="4"/>
        <v>PREG</v>
      </c>
    </row>
    <row r="302" spans="1:65" x14ac:dyDescent="0.2">
      <c r="A302">
        <v>2026</v>
      </c>
      <c r="B302">
        <v>7</v>
      </c>
      <c r="C302" t="s">
        <v>162</v>
      </c>
      <c r="D302" t="s">
        <v>179</v>
      </c>
      <c r="E302" t="s">
        <v>18</v>
      </c>
      <c r="F302">
        <v>9253</v>
      </c>
      <c r="G302" t="s">
        <v>141</v>
      </c>
      <c r="H302" t="s">
        <v>164</v>
      </c>
      <c r="I302" t="s">
        <v>164</v>
      </c>
      <c r="J302" s="1">
        <v>46204</v>
      </c>
      <c r="K302" t="s">
        <v>143</v>
      </c>
      <c r="L302">
        <v>2</v>
      </c>
      <c r="M302" t="s">
        <v>445</v>
      </c>
      <c r="N302" t="s">
        <v>442</v>
      </c>
      <c r="O302" t="s">
        <v>147</v>
      </c>
      <c r="P302" t="s">
        <v>153</v>
      </c>
      <c r="Q302">
        <v>0</v>
      </c>
      <c r="R302">
        <v>1</v>
      </c>
      <c r="S302">
        <v>45</v>
      </c>
      <c r="T302">
        <v>0</v>
      </c>
      <c r="U302">
        <v>0</v>
      </c>
      <c r="V302">
        <v>0</v>
      </c>
      <c r="W302">
        <v>0</v>
      </c>
      <c r="X302">
        <v>0</v>
      </c>
      <c r="Y302">
        <v>0</v>
      </c>
      <c r="Z302">
        <v>0</v>
      </c>
      <c r="AA302">
        <v>45</v>
      </c>
      <c r="AB302">
        <v>0</v>
      </c>
      <c r="AC302">
        <v>45</v>
      </c>
      <c r="AD302">
        <v>0</v>
      </c>
      <c r="AE302">
        <v>0</v>
      </c>
      <c r="AF302">
        <v>1</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s="2">
        <v>46218</v>
      </c>
      <c r="BK302">
        <v>0</v>
      </c>
      <c r="BL302" s="3" t="str">
        <f>VLOOKUP(O302,DropDownList!$H$1:$I$7,2,FALSE)</f>
        <v>2024/25</v>
      </c>
      <c r="BM302" s="3" t="str">
        <f t="shared" si="4"/>
        <v>PREG</v>
      </c>
    </row>
    <row r="303" spans="1:65" x14ac:dyDescent="0.2">
      <c r="A303">
        <v>2026</v>
      </c>
      <c r="B303">
        <v>7</v>
      </c>
      <c r="C303" t="s">
        <v>162</v>
      </c>
      <c r="D303" t="s">
        <v>179</v>
      </c>
      <c r="E303" t="s">
        <v>18</v>
      </c>
      <c r="F303">
        <v>9253</v>
      </c>
      <c r="G303" t="s">
        <v>141</v>
      </c>
      <c r="H303" t="s">
        <v>164</v>
      </c>
      <c r="I303" t="s">
        <v>164</v>
      </c>
      <c r="J303" s="1">
        <v>46204</v>
      </c>
      <c r="K303" t="s">
        <v>143</v>
      </c>
      <c r="L303">
        <v>2</v>
      </c>
      <c r="M303" t="s">
        <v>445</v>
      </c>
      <c r="N303" t="s">
        <v>442</v>
      </c>
      <c r="O303" t="s">
        <v>156</v>
      </c>
      <c r="P303" t="s">
        <v>152</v>
      </c>
      <c r="Q303">
        <v>0</v>
      </c>
      <c r="R303">
        <v>25</v>
      </c>
      <c r="S303">
        <v>1000</v>
      </c>
      <c r="T303">
        <v>480</v>
      </c>
      <c r="U303">
        <v>0</v>
      </c>
      <c r="V303">
        <v>0</v>
      </c>
      <c r="W303">
        <v>0</v>
      </c>
      <c r="X303">
        <v>0</v>
      </c>
      <c r="Y303">
        <v>0</v>
      </c>
      <c r="Z303">
        <v>0</v>
      </c>
      <c r="AA303">
        <v>520</v>
      </c>
      <c r="AB303">
        <v>0</v>
      </c>
      <c r="AC303">
        <v>520</v>
      </c>
      <c r="AD303">
        <v>0</v>
      </c>
      <c r="AE303">
        <v>0</v>
      </c>
      <c r="AF303">
        <v>13</v>
      </c>
      <c r="AG303">
        <v>0</v>
      </c>
      <c r="AH303">
        <v>12</v>
      </c>
      <c r="AI303">
        <v>0</v>
      </c>
      <c r="AJ303">
        <v>0</v>
      </c>
      <c r="AK303">
        <v>0</v>
      </c>
      <c r="AL303">
        <v>0</v>
      </c>
      <c r="AM303">
        <v>1</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s="2">
        <v>46218</v>
      </c>
      <c r="BK303">
        <v>0</v>
      </c>
      <c r="BL303" s="3" t="str">
        <f>VLOOKUP(O303,DropDownList!$H$1:$I$7,2,FALSE)</f>
        <v>2023/24</v>
      </c>
      <c r="BM303" s="3" t="str">
        <f t="shared" si="4"/>
        <v>PCOA</v>
      </c>
    </row>
    <row r="304" spans="1:65" x14ac:dyDescent="0.2">
      <c r="A304">
        <v>2026</v>
      </c>
      <c r="B304">
        <v>7</v>
      </c>
      <c r="C304" t="s">
        <v>162</v>
      </c>
      <c r="D304" t="s">
        <v>179</v>
      </c>
      <c r="E304" t="s">
        <v>18</v>
      </c>
      <c r="F304">
        <v>9253</v>
      </c>
      <c r="G304" t="s">
        <v>141</v>
      </c>
      <c r="H304" t="s">
        <v>164</v>
      </c>
      <c r="I304" t="s">
        <v>164</v>
      </c>
      <c r="J304" s="1">
        <v>46204</v>
      </c>
      <c r="K304" t="s">
        <v>143</v>
      </c>
      <c r="L304">
        <v>2</v>
      </c>
      <c r="M304" t="s">
        <v>445</v>
      </c>
      <c r="N304" t="s">
        <v>442</v>
      </c>
      <c r="O304" t="s">
        <v>149</v>
      </c>
      <c r="P304" t="s">
        <v>148</v>
      </c>
      <c r="Q304">
        <v>60</v>
      </c>
      <c r="R304">
        <v>1</v>
      </c>
      <c r="S304">
        <v>60</v>
      </c>
      <c r="T304">
        <v>0</v>
      </c>
      <c r="U304">
        <v>1</v>
      </c>
      <c r="V304">
        <v>1</v>
      </c>
      <c r="W304">
        <v>60</v>
      </c>
      <c r="X304">
        <v>60</v>
      </c>
      <c r="Y304">
        <v>0</v>
      </c>
      <c r="Z304">
        <v>0</v>
      </c>
      <c r="AA304">
        <v>0</v>
      </c>
      <c r="AB304">
        <v>0</v>
      </c>
      <c r="AC304">
        <v>0</v>
      </c>
      <c r="AD304">
        <v>1</v>
      </c>
      <c r="AE304">
        <v>0</v>
      </c>
      <c r="AF304">
        <v>0</v>
      </c>
      <c r="AG304">
        <v>0</v>
      </c>
      <c r="AH304">
        <v>0</v>
      </c>
      <c r="AI304">
        <v>1</v>
      </c>
      <c r="AJ304">
        <v>0</v>
      </c>
      <c r="AK304">
        <v>0</v>
      </c>
      <c r="AL304">
        <v>0</v>
      </c>
      <c r="AM304">
        <v>0</v>
      </c>
      <c r="AN304">
        <v>0</v>
      </c>
      <c r="AO304">
        <v>1</v>
      </c>
      <c r="AP304">
        <v>1</v>
      </c>
      <c r="AQ304">
        <v>1</v>
      </c>
      <c r="AR304">
        <v>0</v>
      </c>
      <c r="AS304">
        <v>0</v>
      </c>
      <c r="AT304">
        <v>0</v>
      </c>
      <c r="AU304">
        <v>0</v>
      </c>
      <c r="AV304">
        <v>0</v>
      </c>
      <c r="AW304">
        <v>0</v>
      </c>
      <c r="AX304">
        <v>0</v>
      </c>
      <c r="AY304">
        <v>0</v>
      </c>
      <c r="AZ304">
        <v>0</v>
      </c>
      <c r="BA304">
        <v>0</v>
      </c>
      <c r="BB304">
        <v>0</v>
      </c>
      <c r="BC304">
        <v>0</v>
      </c>
      <c r="BD304">
        <v>0</v>
      </c>
      <c r="BE304">
        <v>0</v>
      </c>
      <c r="BF304">
        <v>1</v>
      </c>
      <c r="BG304">
        <v>60</v>
      </c>
      <c r="BH304">
        <v>0</v>
      </c>
      <c r="BI304">
        <v>1</v>
      </c>
      <c r="BJ304" s="2">
        <v>46218</v>
      </c>
      <c r="BK304">
        <v>0</v>
      </c>
      <c r="BL304" s="3" t="str">
        <f>VLOOKUP(O304,DropDownList!$H$1:$I$7,2,FALSE)</f>
        <v>2025/26</v>
      </c>
      <c r="BM304" s="3" t="str">
        <f t="shared" si="4"/>
        <v>PRAS</v>
      </c>
    </row>
    <row r="305" spans="1:65" x14ac:dyDescent="0.2">
      <c r="A305">
        <v>2026</v>
      </c>
      <c r="B305">
        <v>7</v>
      </c>
      <c r="C305" t="s">
        <v>162</v>
      </c>
      <c r="D305" t="s">
        <v>179</v>
      </c>
      <c r="E305" t="s">
        <v>18</v>
      </c>
      <c r="F305">
        <v>9253</v>
      </c>
      <c r="G305" t="s">
        <v>141</v>
      </c>
      <c r="H305" t="s">
        <v>164</v>
      </c>
      <c r="I305" t="s">
        <v>164</v>
      </c>
      <c r="J305" s="1">
        <v>46204</v>
      </c>
      <c r="K305" t="s">
        <v>143</v>
      </c>
      <c r="L305">
        <v>2</v>
      </c>
      <c r="M305" t="s">
        <v>445</v>
      </c>
      <c r="N305" t="s">
        <v>442</v>
      </c>
      <c r="O305" t="s">
        <v>156</v>
      </c>
      <c r="P305" t="s">
        <v>154</v>
      </c>
      <c r="Q305">
        <v>7022.42</v>
      </c>
      <c r="R305">
        <v>153</v>
      </c>
      <c r="S305">
        <v>43913</v>
      </c>
      <c r="T305">
        <v>1815</v>
      </c>
      <c r="U305">
        <v>30</v>
      </c>
      <c r="V305">
        <v>25</v>
      </c>
      <c r="W305">
        <v>5550.6</v>
      </c>
      <c r="X305">
        <v>6150.6</v>
      </c>
      <c r="Y305">
        <v>0</v>
      </c>
      <c r="Z305">
        <v>0</v>
      </c>
      <c r="AA305">
        <v>35075.58</v>
      </c>
      <c r="AB305">
        <v>107.12</v>
      </c>
      <c r="AC305">
        <v>32618.46</v>
      </c>
      <c r="AD305">
        <v>9</v>
      </c>
      <c r="AE305">
        <v>16</v>
      </c>
      <c r="AF305">
        <v>116</v>
      </c>
      <c r="AG305">
        <v>20</v>
      </c>
      <c r="AH305">
        <v>7</v>
      </c>
      <c r="AI305">
        <v>10</v>
      </c>
      <c r="AJ305">
        <v>0</v>
      </c>
      <c r="AK305">
        <v>0</v>
      </c>
      <c r="AL305">
        <v>0</v>
      </c>
      <c r="AM305">
        <v>0</v>
      </c>
      <c r="AN305">
        <v>0</v>
      </c>
      <c r="AO305">
        <v>94</v>
      </c>
      <c r="AP305">
        <v>523</v>
      </c>
      <c r="AQ305">
        <v>95</v>
      </c>
      <c r="AR305">
        <v>0</v>
      </c>
      <c r="AS305">
        <v>72</v>
      </c>
      <c r="AT305">
        <v>42</v>
      </c>
      <c r="AU305">
        <v>22</v>
      </c>
      <c r="AV305">
        <v>6</v>
      </c>
      <c r="AW305">
        <v>4</v>
      </c>
      <c r="AX305">
        <v>0</v>
      </c>
      <c r="AY305">
        <v>57</v>
      </c>
      <c r="AZ305">
        <v>87</v>
      </c>
      <c r="BA305">
        <v>70</v>
      </c>
      <c r="BB305">
        <v>20</v>
      </c>
      <c r="BC305">
        <v>11</v>
      </c>
      <c r="BD305">
        <v>2</v>
      </c>
      <c r="BE305">
        <v>0</v>
      </c>
      <c r="BF305">
        <v>146</v>
      </c>
      <c r="BG305">
        <v>2965</v>
      </c>
      <c r="BH305">
        <v>0</v>
      </c>
      <c r="BI305">
        <v>27</v>
      </c>
      <c r="BJ305" s="2">
        <v>46218</v>
      </c>
      <c r="BK305">
        <v>2</v>
      </c>
      <c r="BL305" s="3" t="str">
        <f>VLOOKUP(O305,DropDownList!$H$1:$I$7,2,FALSE)</f>
        <v>2023/24</v>
      </c>
      <c r="BM305" s="3" t="str">
        <f t="shared" si="4"/>
        <v>JP COURT</v>
      </c>
    </row>
    <row r="306" spans="1:65" x14ac:dyDescent="0.2">
      <c r="A306">
        <v>2026</v>
      </c>
      <c r="B306">
        <v>7</v>
      </c>
      <c r="C306" t="s">
        <v>162</v>
      </c>
      <c r="D306" t="s">
        <v>179</v>
      </c>
      <c r="E306" t="s">
        <v>18</v>
      </c>
      <c r="F306">
        <v>9253</v>
      </c>
      <c r="G306" t="s">
        <v>141</v>
      </c>
      <c r="H306" t="s">
        <v>164</v>
      </c>
      <c r="I306" t="s">
        <v>164</v>
      </c>
      <c r="J306" s="1">
        <v>46204</v>
      </c>
      <c r="K306" t="s">
        <v>143</v>
      </c>
      <c r="L306">
        <v>2</v>
      </c>
      <c r="M306" t="s">
        <v>445</v>
      </c>
      <c r="N306" t="s">
        <v>442</v>
      </c>
      <c r="O306" t="s">
        <v>147</v>
      </c>
      <c r="P306" t="s">
        <v>151</v>
      </c>
      <c r="Q306">
        <v>0</v>
      </c>
      <c r="R306">
        <v>27</v>
      </c>
      <c r="S306">
        <v>810</v>
      </c>
      <c r="T306">
        <v>90</v>
      </c>
      <c r="U306">
        <v>0</v>
      </c>
      <c r="V306">
        <v>0</v>
      </c>
      <c r="W306">
        <v>0</v>
      </c>
      <c r="X306">
        <v>0</v>
      </c>
      <c r="Y306">
        <v>0</v>
      </c>
      <c r="Z306">
        <v>0</v>
      </c>
      <c r="AA306">
        <v>720</v>
      </c>
      <c r="AB306">
        <v>0</v>
      </c>
      <c r="AC306">
        <v>720</v>
      </c>
      <c r="AD306">
        <v>0</v>
      </c>
      <c r="AE306">
        <v>0</v>
      </c>
      <c r="AF306">
        <v>24</v>
      </c>
      <c r="AG306">
        <v>0</v>
      </c>
      <c r="AH306">
        <v>3</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s="2">
        <v>46218</v>
      </c>
      <c r="BK306">
        <v>0</v>
      </c>
      <c r="BL306" s="3" t="str">
        <f>VLOOKUP(O306,DropDownList!$H$1:$I$7,2,FALSE)</f>
        <v>2024/25</v>
      </c>
      <c r="BM306" s="3" t="str">
        <f t="shared" si="4"/>
        <v>PCPF</v>
      </c>
    </row>
    <row r="307" spans="1:65" x14ac:dyDescent="0.2">
      <c r="A307">
        <v>2026</v>
      </c>
      <c r="B307">
        <v>7</v>
      </c>
      <c r="C307" t="s">
        <v>162</v>
      </c>
      <c r="D307" t="s">
        <v>179</v>
      </c>
      <c r="E307" t="s">
        <v>18</v>
      </c>
      <c r="F307">
        <v>9253</v>
      </c>
      <c r="G307" t="s">
        <v>141</v>
      </c>
      <c r="H307" t="s">
        <v>164</v>
      </c>
      <c r="I307" t="s">
        <v>164</v>
      </c>
      <c r="J307" s="1">
        <v>46204</v>
      </c>
      <c r="K307" t="s">
        <v>143</v>
      </c>
      <c r="L307">
        <v>2</v>
      </c>
      <c r="M307" t="s">
        <v>445</v>
      </c>
      <c r="N307" t="s">
        <v>442</v>
      </c>
      <c r="O307" t="s">
        <v>147</v>
      </c>
      <c r="P307" t="s">
        <v>154</v>
      </c>
      <c r="Q307">
        <v>8889.32</v>
      </c>
      <c r="R307">
        <v>128</v>
      </c>
      <c r="S307">
        <v>34406</v>
      </c>
      <c r="T307">
        <v>1396</v>
      </c>
      <c r="U307">
        <v>39</v>
      </c>
      <c r="V307">
        <v>30</v>
      </c>
      <c r="W307">
        <v>7228.87</v>
      </c>
      <c r="X307">
        <v>7583.87</v>
      </c>
      <c r="Y307">
        <v>0</v>
      </c>
      <c r="Z307">
        <v>0</v>
      </c>
      <c r="AA307">
        <v>24120.68</v>
      </c>
      <c r="AB307">
        <v>0</v>
      </c>
      <c r="AC307">
        <v>22431.01</v>
      </c>
      <c r="AD307">
        <v>18</v>
      </c>
      <c r="AE307">
        <v>12</v>
      </c>
      <c r="AF307">
        <v>84</v>
      </c>
      <c r="AG307">
        <v>19</v>
      </c>
      <c r="AH307">
        <v>3</v>
      </c>
      <c r="AI307">
        <v>20</v>
      </c>
      <c r="AJ307">
        <v>0</v>
      </c>
      <c r="AK307">
        <v>0</v>
      </c>
      <c r="AL307">
        <v>0</v>
      </c>
      <c r="AM307">
        <v>0</v>
      </c>
      <c r="AN307">
        <v>0</v>
      </c>
      <c r="AO307">
        <v>91</v>
      </c>
      <c r="AP307">
        <v>433</v>
      </c>
      <c r="AQ307">
        <v>92</v>
      </c>
      <c r="AR307">
        <v>0</v>
      </c>
      <c r="AS307">
        <v>50</v>
      </c>
      <c r="AT307">
        <v>32</v>
      </c>
      <c r="AU307">
        <v>17</v>
      </c>
      <c r="AV307">
        <v>6</v>
      </c>
      <c r="AW307">
        <v>1</v>
      </c>
      <c r="AX307">
        <v>0</v>
      </c>
      <c r="AY307">
        <v>39</v>
      </c>
      <c r="AZ307">
        <v>59</v>
      </c>
      <c r="BA307">
        <v>40</v>
      </c>
      <c r="BB307">
        <v>29</v>
      </c>
      <c r="BC307">
        <v>14</v>
      </c>
      <c r="BD307">
        <v>3</v>
      </c>
      <c r="BE307">
        <v>0</v>
      </c>
      <c r="BF307">
        <v>125</v>
      </c>
      <c r="BG307">
        <v>5330</v>
      </c>
      <c r="BH307">
        <v>2</v>
      </c>
      <c r="BI307">
        <v>37</v>
      </c>
      <c r="BJ307" s="2">
        <v>46218</v>
      </c>
      <c r="BK307">
        <v>1</v>
      </c>
      <c r="BL307" s="3" t="str">
        <f>VLOOKUP(O307,DropDownList!$H$1:$I$7,2,FALSE)</f>
        <v>2024/25</v>
      </c>
      <c r="BM307" s="3" t="str">
        <f t="shared" si="4"/>
        <v>JP COURT</v>
      </c>
    </row>
    <row r="308" spans="1:65" x14ac:dyDescent="0.2">
      <c r="A308">
        <v>2026</v>
      </c>
      <c r="B308">
        <v>7</v>
      </c>
      <c r="C308" t="s">
        <v>162</v>
      </c>
      <c r="D308" t="s">
        <v>179</v>
      </c>
      <c r="E308" t="s">
        <v>18</v>
      </c>
      <c r="F308">
        <v>9253</v>
      </c>
      <c r="G308" t="s">
        <v>141</v>
      </c>
      <c r="H308" t="s">
        <v>164</v>
      </c>
      <c r="I308" t="s">
        <v>164</v>
      </c>
      <c r="J308" s="1">
        <v>46204</v>
      </c>
      <c r="K308" t="s">
        <v>143</v>
      </c>
      <c r="L308">
        <v>2</v>
      </c>
      <c r="M308" t="s">
        <v>445</v>
      </c>
      <c r="N308" t="s">
        <v>442</v>
      </c>
      <c r="O308" t="s">
        <v>149</v>
      </c>
      <c r="P308" t="s">
        <v>150</v>
      </c>
      <c r="Q308">
        <v>17147.55</v>
      </c>
      <c r="R308">
        <v>151</v>
      </c>
      <c r="S308">
        <v>27658.720000000001</v>
      </c>
      <c r="T308">
        <v>2951.49</v>
      </c>
      <c r="U308">
        <v>84</v>
      </c>
      <c r="V308">
        <v>65</v>
      </c>
      <c r="W308">
        <v>9716.7099999999991</v>
      </c>
      <c r="X308">
        <v>14470.8</v>
      </c>
      <c r="Y308">
        <v>131</v>
      </c>
      <c r="Z308">
        <v>24707.23</v>
      </c>
      <c r="AA308">
        <v>7559.68</v>
      </c>
      <c r="AB308">
        <v>2264.63</v>
      </c>
      <c r="AC308">
        <v>5295.05</v>
      </c>
      <c r="AD308">
        <v>58</v>
      </c>
      <c r="AE308">
        <v>7</v>
      </c>
      <c r="AF308">
        <v>47</v>
      </c>
      <c r="AG308">
        <v>14</v>
      </c>
      <c r="AH308">
        <v>20</v>
      </c>
      <c r="AI308">
        <v>70</v>
      </c>
      <c r="AJ308">
        <v>17</v>
      </c>
      <c r="AK308">
        <v>10</v>
      </c>
      <c r="AL308">
        <v>2</v>
      </c>
      <c r="AM308">
        <v>7</v>
      </c>
      <c r="AN308">
        <v>2</v>
      </c>
      <c r="AO308">
        <v>107</v>
      </c>
      <c r="AP308">
        <v>356</v>
      </c>
      <c r="AQ308">
        <v>110</v>
      </c>
      <c r="AR308">
        <v>0</v>
      </c>
      <c r="AS308">
        <v>39</v>
      </c>
      <c r="AT308">
        <v>47</v>
      </c>
      <c r="AU308">
        <v>4</v>
      </c>
      <c r="AV308">
        <v>1</v>
      </c>
      <c r="AW308">
        <v>0</v>
      </c>
      <c r="AX308">
        <v>0</v>
      </c>
      <c r="AY308">
        <v>28</v>
      </c>
      <c r="AZ308">
        <v>44</v>
      </c>
      <c r="BA308">
        <v>9</v>
      </c>
      <c r="BB308">
        <v>18</v>
      </c>
      <c r="BC308">
        <v>4</v>
      </c>
      <c r="BD308">
        <v>2</v>
      </c>
      <c r="BE308">
        <v>0</v>
      </c>
      <c r="BF308">
        <v>108</v>
      </c>
      <c r="BG308">
        <v>13501.35</v>
      </c>
      <c r="BH308">
        <v>0</v>
      </c>
      <c r="BI308">
        <v>83</v>
      </c>
      <c r="BJ308" s="2">
        <v>46218</v>
      </c>
      <c r="BK308">
        <v>0</v>
      </c>
      <c r="BL308" s="3" t="str">
        <f>VLOOKUP(O308,DropDownList!$H$1:$I$7,2,FALSE)</f>
        <v>2025/26</v>
      </c>
      <c r="BM308" s="3" t="str">
        <f t="shared" si="4"/>
        <v>FISCAL FINES</v>
      </c>
    </row>
    <row r="309" spans="1:65" x14ac:dyDescent="0.2">
      <c r="A309">
        <v>2026</v>
      </c>
      <c r="B309">
        <v>7</v>
      </c>
      <c r="C309" t="s">
        <v>162</v>
      </c>
      <c r="D309" t="s">
        <v>179</v>
      </c>
      <c r="E309" t="s">
        <v>18</v>
      </c>
      <c r="F309">
        <v>9253</v>
      </c>
      <c r="G309" t="s">
        <v>141</v>
      </c>
      <c r="H309" t="s">
        <v>164</v>
      </c>
      <c r="I309" t="s">
        <v>164</v>
      </c>
      <c r="J309" s="1">
        <v>46204</v>
      </c>
      <c r="K309" t="s">
        <v>143</v>
      </c>
      <c r="L309">
        <v>2</v>
      </c>
      <c r="M309" t="s">
        <v>445</v>
      </c>
      <c r="N309" t="s">
        <v>442</v>
      </c>
      <c r="O309" t="s">
        <v>149</v>
      </c>
      <c r="P309" t="s">
        <v>151</v>
      </c>
      <c r="Q309">
        <v>60</v>
      </c>
      <c r="R309">
        <v>114</v>
      </c>
      <c r="S309">
        <v>3420</v>
      </c>
      <c r="T309">
        <v>300</v>
      </c>
      <c r="U309">
        <v>2</v>
      </c>
      <c r="V309">
        <v>0</v>
      </c>
      <c r="W309">
        <v>0</v>
      </c>
      <c r="X309">
        <v>0</v>
      </c>
      <c r="Y309">
        <v>0</v>
      </c>
      <c r="Z309">
        <v>0</v>
      </c>
      <c r="AA309">
        <v>3060</v>
      </c>
      <c r="AB309">
        <v>0</v>
      </c>
      <c r="AC309">
        <v>3060</v>
      </c>
      <c r="AD309">
        <v>0</v>
      </c>
      <c r="AE309">
        <v>0</v>
      </c>
      <c r="AF309">
        <v>102</v>
      </c>
      <c r="AG309">
        <v>0</v>
      </c>
      <c r="AH309">
        <v>10</v>
      </c>
      <c r="AI309">
        <v>2</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60</v>
      </c>
      <c r="BH309">
        <v>0</v>
      </c>
      <c r="BI309">
        <v>0</v>
      </c>
      <c r="BJ309" s="2">
        <v>46218</v>
      </c>
      <c r="BK309">
        <v>0</v>
      </c>
      <c r="BL309" s="3" t="str">
        <f>VLOOKUP(O309,DropDownList!$H$1:$I$7,2,FALSE)</f>
        <v>2025/26</v>
      </c>
      <c r="BM309" s="3" t="str">
        <f t="shared" si="4"/>
        <v>PCPF</v>
      </c>
    </row>
    <row r="310" spans="1:65" x14ac:dyDescent="0.2">
      <c r="A310">
        <v>2026</v>
      </c>
      <c r="B310">
        <v>7</v>
      </c>
      <c r="C310" t="s">
        <v>162</v>
      </c>
      <c r="D310" t="s">
        <v>179</v>
      </c>
      <c r="E310" t="s">
        <v>18</v>
      </c>
      <c r="F310">
        <v>9253</v>
      </c>
      <c r="G310" t="s">
        <v>141</v>
      </c>
      <c r="H310" t="s">
        <v>164</v>
      </c>
      <c r="I310" t="s">
        <v>164</v>
      </c>
      <c r="J310" s="1">
        <v>46204</v>
      </c>
      <c r="K310" t="s">
        <v>143</v>
      </c>
      <c r="L310">
        <v>2</v>
      </c>
      <c r="M310" t="s">
        <v>445</v>
      </c>
      <c r="N310" t="s">
        <v>442</v>
      </c>
      <c r="O310" t="s">
        <v>155</v>
      </c>
      <c r="P310" t="s">
        <v>153</v>
      </c>
      <c r="Q310">
        <v>0</v>
      </c>
      <c r="R310">
        <v>5</v>
      </c>
      <c r="S310">
        <v>225</v>
      </c>
      <c r="T310">
        <v>135</v>
      </c>
      <c r="U310">
        <v>0</v>
      </c>
      <c r="V310">
        <v>0</v>
      </c>
      <c r="W310">
        <v>0</v>
      </c>
      <c r="X310">
        <v>0</v>
      </c>
      <c r="Y310">
        <v>0</v>
      </c>
      <c r="Z310">
        <v>0</v>
      </c>
      <c r="AA310">
        <v>90</v>
      </c>
      <c r="AB310">
        <v>0</v>
      </c>
      <c r="AC310">
        <v>90</v>
      </c>
      <c r="AD310">
        <v>0</v>
      </c>
      <c r="AE310">
        <v>0</v>
      </c>
      <c r="AF310">
        <v>2</v>
      </c>
      <c r="AG310">
        <v>0</v>
      </c>
      <c r="AH310">
        <v>3</v>
      </c>
      <c r="AI310">
        <v>0</v>
      </c>
      <c r="AJ310">
        <v>0</v>
      </c>
      <c r="AK310">
        <v>0</v>
      </c>
      <c r="AL310">
        <v>0</v>
      </c>
      <c r="AM310">
        <v>0</v>
      </c>
      <c r="AN310">
        <v>0</v>
      </c>
      <c r="AO310">
        <v>5</v>
      </c>
      <c r="AP310">
        <v>5</v>
      </c>
      <c r="AQ310">
        <v>5</v>
      </c>
      <c r="AR310">
        <v>0</v>
      </c>
      <c r="AS310">
        <v>0</v>
      </c>
      <c r="AT310">
        <v>0</v>
      </c>
      <c r="AU310">
        <v>0</v>
      </c>
      <c r="AV310">
        <v>0</v>
      </c>
      <c r="AW310">
        <v>0</v>
      </c>
      <c r="AX310">
        <v>0</v>
      </c>
      <c r="AY310">
        <v>0</v>
      </c>
      <c r="AZ310">
        <v>0</v>
      </c>
      <c r="BA310">
        <v>0</v>
      </c>
      <c r="BB310">
        <v>0</v>
      </c>
      <c r="BC310">
        <v>0</v>
      </c>
      <c r="BD310">
        <v>0</v>
      </c>
      <c r="BE310">
        <v>0</v>
      </c>
      <c r="BF310">
        <v>5</v>
      </c>
      <c r="BG310">
        <v>0</v>
      </c>
      <c r="BH310">
        <v>0</v>
      </c>
      <c r="BI310">
        <v>0</v>
      </c>
      <c r="BJ310" s="2">
        <v>46218</v>
      </c>
      <c r="BK310">
        <v>0</v>
      </c>
      <c r="BL310" s="3" t="str">
        <f>VLOOKUP(O310,DropDownList!$H$1:$I$7,2,FALSE)</f>
        <v>2022/23</v>
      </c>
      <c r="BM310" s="3" t="str">
        <f t="shared" si="4"/>
        <v>PREG</v>
      </c>
    </row>
    <row r="311" spans="1:65" x14ac:dyDescent="0.2">
      <c r="A311">
        <v>2026</v>
      </c>
      <c r="B311">
        <v>7</v>
      </c>
      <c r="C311" t="s">
        <v>162</v>
      </c>
      <c r="D311" t="s">
        <v>179</v>
      </c>
      <c r="E311" t="s">
        <v>18</v>
      </c>
      <c r="F311">
        <v>9253</v>
      </c>
      <c r="G311" t="s">
        <v>141</v>
      </c>
      <c r="H311" t="s">
        <v>164</v>
      </c>
      <c r="I311" t="s">
        <v>164</v>
      </c>
      <c r="J311" s="1">
        <v>46204</v>
      </c>
      <c r="K311" t="s">
        <v>143</v>
      </c>
      <c r="L311">
        <v>2</v>
      </c>
      <c r="M311" t="s">
        <v>445</v>
      </c>
      <c r="N311" t="s">
        <v>442</v>
      </c>
      <c r="O311" t="s">
        <v>149</v>
      </c>
      <c r="P311" t="s">
        <v>153</v>
      </c>
      <c r="Q311">
        <v>270</v>
      </c>
      <c r="R311">
        <v>7</v>
      </c>
      <c r="S311">
        <v>315</v>
      </c>
      <c r="T311">
        <v>0</v>
      </c>
      <c r="U311">
        <v>6</v>
      </c>
      <c r="V311">
        <v>4</v>
      </c>
      <c r="W311">
        <v>180</v>
      </c>
      <c r="X311">
        <v>180</v>
      </c>
      <c r="Y311">
        <v>0</v>
      </c>
      <c r="Z311">
        <v>0</v>
      </c>
      <c r="AA311">
        <v>45</v>
      </c>
      <c r="AB311">
        <v>0</v>
      </c>
      <c r="AC311">
        <v>45</v>
      </c>
      <c r="AD311">
        <v>4</v>
      </c>
      <c r="AE311">
        <v>0</v>
      </c>
      <c r="AF311">
        <v>1</v>
      </c>
      <c r="AG311">
        <v>0</v>
      </c>
      <c r="AH311">
        <v>0</v>
      </c>
      <c r="AI311">
        <v>6</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270</v>
      </c>
      <c r="BH311">
        <v>0</v>
      </c>
      <c r="BI311">
        <v>0</v>
      </c>
      <c r="BJ311" s="2">
        <v>46218</v>
      </c>
      <c r="BK311">
        <v>0</v>
      </c>
      <c r="BL311" s="3" t="str">
        <f>VLOOKUP(O311,DropDownList!$H$1:$I$7,2,FALSE)</f>
        <v>2025/26</v>
      </c>
      <c r="BM311" s="3" t="str">
        <f t="shared" si="4"/>
        <v>PREG</v>
      </c>
    </row>
    <row r="312" spans="1:65" x14ac:dyDescent="0.2">
      <c r="A312">
        <v>2026</v>
      </c>
      <c r="B312">
        <v>7</v>
      </c>
      <c r="C312" t="s">
        <v>162</v>
      </c>
      <c r="D312" t="s">
        <v>179</v>
      </c>
      <c r="E312" t="s">
        <v>18</v>
      </c>
      <c r="F312">
        <v>9253</v>
      </c>
      <c r="G312" t="s">
        <v>141</v>
      </c>
      <c r="H312" t="s">
        <v>164</v>
      </c>
      <c r="I312" t="s">
        <v>164</v>
      </c>
      <c r="J312" s="1">
        <v>46204</v>
      </c>
      <c r="K312" t="s">
        <v>143</v>
      </c>
      <c r="L312">
        <v>2</v>
      </c>
      <c r="M312" t="s">
        <v>445</v>
      </c>
      <c r="N312" t="s">
        <v>442</v>
      </c>
      <c r="O312" t="s">
        <v>155</v>
      </c>
      <c r="P312" t="s">
        <v>148</v>
      </c>
      <c r="Q312">
        <v>140</v>
      </c>
      <c r="R312">
        <v>21</v>
      </c>
      <c r="S312">
        <v>1260</v>
      </c>
      <c r="T312">
        <v>80</v>
      </c>
      <c r="U312">
        <v>3</v>
      </c>
      <c r="V312">
        <v>2</v>
      </c>
      <c r="W312">
        <v>120</v>
      </c>
      <c r="X312">
        <v>120</v>
      </c>
      <c r="Y312">
        <v>0</v>
      </c>
      <c r="Z312">
        <v>0</v>
      </c>
      <c r="AA312">
        <v>1040</v>
      </c>
      <c r="AB312">
        <v>0</v>
      </c>
      <c r="AC312">
        <v>1040</v>
      </c>
      <c r="AD312">
        <v>2</v>
      </c>
      <c r="AE312">
        <v>0</v>
      </c>
      <c r="AF312">
        <v>16</v>
      </c>
      <c r="AG312">
        <v>1</v>
      </c>
      <c r="AH312">
        <v>1</v>
      </c>
      <c r="AI312">
        <v>2</v>
      </c>
      <c r="AJ312">
        <v>0</v>
      </c>
      <c r="AK312">
        <v>0</v>
      </c>
      <c r="AL312">
        <v>0</v>
      </c>
      <c r="AM312">
        <v>0</v>
      </c>
      <c r="AN312">
        <v>0</v>
      </c>
      <c r="AO312">
        <v>16</v>
      </c>
      <c r="AP312">
        <v>61</v>
      </c>
      <c r="AQ312">
        <v>16</v>
      </c>
      <c r="AR312">
        <v>0</v>
      </c>
      <c r="AS312">
        <v>5</v>
      </c>
      <c r="AT312">
        <v>13</v>
      </c>
      <c r="AU312">
        <v>0</v>
      </c>
      <c r="AV312">
        <v>0</v>
      </c>
      <c r="AW312">
        <v>0</v>
      </c>
      <c r="AX312">
        <v>0</v>
      </c>
      <c r="AY312">
        <v>8</v>
      </c>
      <c r="AZ312">
        <v>11</v>
      </c>
      <c r="BA312">
        <v>6</v>
      </c>
      <c r="BB312">
        <v>0</v>
      </c>
      <c r="BC312">
        <v>0</v>
      </c>
      <c r="BD312">
        <v>0</v>
      </c>
      <c r="BE312">
        <v>0</v>
      </c>
      <c r="BF312">
        <v>16</v>
      </c>
      <c r="BG312">
        <v>120</v>
      </c>
      <c r="BH312">
        <v>1</v>
      </c>
      <c r="BI312">
        <v>3</v>
      </c>
      <c r="BJ312" s="2">
        <v>46218</v>
      </c>
      <c r="BK312">
        <v>0</v>
      </c>
      <c r="BL312" s="3" t="str">
        <f>VLOOKUP(O312,DropDownList!$H$1:$I$7,2,FALSE)</f>
        <v>2022/23</v>
      </c>
      <c r="BM312" s="3" t="str">
        <f t="shared" si="4"/>
        <v>PRAS</v>
      </c>
    </row>
    <row r="313" spans="1:65" x14ac:dyDescent="0.2">
      <c r="A313">
        <v>2026</v>
      </c>
      <c r="B313">
        <v>7</v>
      </c>
      <c r="C313" t="s">
        <v>162</v>
      </c>
      <c r="D313" t="s">
        <v>179</v>
      </c>
      <c r="E313" t="s">
        <v>18</v>
      </c>
      <c r="F313">
        <v>9253</v>
      </c>
      <c r="G313" t="s">
        <v>141</v>
      </c>
      <c r="H313" t="s">
        <v>164</v>
      </c>
      <c r="I313" t="s">
        <v>164</v>
      </c>
      <c r="J313" s="1">
        <v>46204</v>
      </c>
      <c r="K313" t="s">
        <v>143</v>
      </c>
      <c r="L313">
        <v>2</v>
      </c>
      <c r="M313" t="s">
        <v>445</v>
      </c>
      <c r="N313" t="s">
        <v>442</v>
      </c>
      <c r="O313" t="s">
        <v>155</v>
      </c>
      <c r="P313" t="s">
        <v>151</v>
      </c>
      <c r="Q313">
        <v>0</v>
      </c>
      <c r="R313">
        <v>20</v>
      </c>
      <c r="S313">
        <v>600</v>
      </c>
      <c r="T313">
        <v>210</v>
      </c>
      <c r="U313">
        <v>0</v>
      </c>
      <c r="V313">
        <v>0</v>
      </c>
      <c r="W313">
        <v>0</v>
      </c>
      <c r="X313">
        <v>0</v>
      </c>
      <c r="Y313">
        <v>0</v>
      </c>
      <c r="Z313">
        <v>0</v>
      </c>
      <c r="AA313">
        <v>390</v>
      </c>
      <c r="AB313">
        <v>0</v>
      </c>
      <c r="AC313">
        <v>390</v>
      </c>
      <c r="AD313">
        <v>0</v>
      </c>
      <c r="AE313">
        <v>0</v>
      </c>
      <c r="AF313">
        <v>13</v>
      </c>
      <c r="AG313">
        <v>0</v>
      </c>
      <c r="AH313">
        <v>7</v>
      </c>
      <c r="AI313">
        <v>0</v>
      </c>
      <c r="AJ313">
        <v>0</v>
      </c>
      <c r="AK313">
        <v>0</v>
      </c>
      <c r="AL313">
        <v>0</v>
      </c>
      <c r="AM313">
        <v>1</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s="2">
        <v>46218</v>
      </c>
      <c r="BK313">
        <v>0</v>
      </c>
      <c r="BL313" s="3" t="str">
        <f>VLOOKUP(O313,DropDownList!$H$1:$I$7,2,FALSE)</f>
        <v>2022/23</v>
      </c>
      <c r="BM313" s="3" t="str">
        <f t="shared" si="4"/>
        <v>PCPF</v>
      </c>
    </row>
    <row r="314" spans="1:65" x14ac:dyDescent="0.2">
      <c r="A314">
        <v>2026</v>
      </c>
      <c r="B314">
        <v>7</v>
      </c>
      <c r="C314" t="s">
        <v>162</v>
      </c>
      <c r="D314" t="s">
        <v>180</v>
      </c>
      <c r="E314" t="s">
        <v>18</v>
      </c>
      <c r="F314">
        <v>9854</v>
      </c>
      <c r="G314" t="s">
        <v>158</v>
      </c>
      <c r="H314" t="s">
        <v>164</v>
      </c>
      <c r="I314" t="s">
        <v>164</v>
      </c>
      <c r="J314" s="1">
        <v>46204</v>
      </c>
      <c r="K314" t="s">
        <v>143</v>
      </c>
      <c r="L314">
        <v>2</v>
      </c>
      <c r="M314" t="s">
        <v>445</v>
      </c>
      <c r="N314" t="s">
        <v>442</v>
      </c>
      <c r="O314" t="s">
        <v>155</v>
      </c>
      <c r="P314" t="s">
        <v>161</v>
      </c>
      <c r="Q314">
        <v>316.05</v>
      </c>
      <c r="R314">
        <v>245</v>
      </c>
      <c r="S314">
        <v>6530</v>
      </c>
      <c r="T314">
        <v>688.25</v>
      </c>
      <c r="U314">
        <v>33</v>
      </c>
      <c r="V314">
        <v>8</v>
      </c>
      <c r="W314">
        <v>249.32</v>
      </c>
      <c r="X314">
        <v>249.32</v>
      </c>
      <c r="Y314">
        <v>0</v>
      </c>
      <c r="Z314">
        <v>0</v>
      </c>
      <c r="AA314">
        <v>5525.7</v>
      </c>
      <c r="AB314">
        <v>0</v>
      </c>
      <c r="AC314">
        <v>0</v>
      </c>
      <c r="AD314">
        <v>6</v>
      </c>
      <c r="AE314">
        <v>2</v>
      </c>
      <c r="AF314">
        <v>201</v>
      </c>
      <c r="AG314">
        <v>3</v>
      </c>
      <c r="AH314">
        <v>30</v>
      </c>
      <c r="AI314">
        <v>10</v>
      </c>
      <c r="AJ314">
        <v>0</v>
      </c>
      <c r="AK314">
        <v>0</v>
      </c>
      <c r="AL314">
        <v>0</v>
      </c>
      <c r="AM314">
        <v>0</v>
      </c>
      <c r="AN314">
        <v>0</v>
      </c>
      <c r="AO314">
        <v>170</v>
      </c>
      <c r="AP314">
        <v>900</v>
      </c>
      <c r="AQ314">
        <v>156</v>
      </c>
      <c r="AR314">
        <v>0</v>
      </c>
      <c r="AS314">
        <v>78</v>
      </c>
      <c r="AT314">
        <v>85</v>
      </c>
      <c r="AU314">
        <v>45</v>
      </c>
      <c r="AV314">
        <v>19</v>
      </c>
      <c r="AW314">
        <v>33</v>
      </c>
      <c r="AX314">
        <v>0</v>
      </c>
      <c r="AY314">
        <v>102</v>
      </c>
      <c r="AZ314">
        <v>138</v>
      </c>
      <c r="BA314">
        <v>100</v>
      </c>
      <c r="BB314">
        <v>41</v>
      </c>
      <c r="BC314">
        <v>28</v>
      </c>
      <c r="BD314">
        <v>4</v>
      </c>
      <c r="BE314">
        <v>0</v>
      </c>
      <c r="BF314">
        <v>208</v>
      </c>
      <c r="BG314">
        <v>280</v>
      </c>
      <c r="BH314">
        <v>1</v>
      </c>
      <c r="BI314">
        <v>29</v>
      </c>
      <c r="BJ314" s="2">
        <v>46218</v>
      </c>
      <c r="BK314">
        <v>1</v>
      </c>
      <c r="BL314" s="3" t="str">
        <f>VLOOKUP(O314,DropDownList!$H$1:$I$7,2,FALSE)</f>
        <v>2022/23</v>
      </c>
      <c r="BM314" s="3" t="str">
        <f t="shared" si="4"/>
        <v>VSUR</v>
      </c>
    </row>
    <row r="315" spans="1:65" x14ac:dyDescent="0.2">
      <c r="A315">
        <v>2026</v>
      </c>
      <c r="B315">
        <v>7</v>
      </c>
      <c r="C315" t="s">
        <v>162</v>
      </c>
      <c r="D315" t="s">
        <v>180</v>
      </c>
      <c r="E315" t="s">
        <v>18</v>
      </c>
      <c r="F315">
        <v>9854</v>
      </c>
      <c r="G315" t="s">
        <v>158</v>
      </c>
      <c r="H315" t="s">
        <v>164</v>
      </c>
      <c r="I315" t="s">
        <v>164</v>
      </c>
      <c r="J315" s="1">
        <v>46204</v>
      </c>
      <c r="K315" t="s">
        <v>143</v>
      </c>
      <c r="L315">
        <v>2</v>
      </c>
      <c r="M315" t="s">
        <v>445</v>
      </c>
      <c r="N315" t="s">
        <v>442</v>
      </c>
      <c r="O315" t="s">
        <v>149</v>
      </c>
      <c r="P315" t="s">
        <v>160</v>
      </c>
      <c r="Q315">
        <v>81218.06</v>
      </c>
      <c r="R315">
        <v>240</v>
      </c>
      <c r="S315">
        <v>172392</v>
      </c>
      <c r="T315">
        <v>12717</v>
      </c>
      <c r="U315">
        <v>136</v>
      </c>
      <c r="V315">
        <v>81</v>
      </c>
      <c r="W315">
        <v>18455.12</v>
      </c>
      <c r="X315">
        <v>39575.120000000003</v>
      </c>
      <c r="Y315">
        <v>0</v>
      </c>
      <c r="Z315">
        <v>0</v>
      </c>
      <c r="AA315">
        <v>78456.94</v>
      </c>
      <c r="AB315">
        <v>1149</v>
      </c>
      <c r="AC315">
        <v>72212.820000000007</v>
      </c>
      <c r="AD315">
        <v>32</v>
      </c>
      <c r="AE315">
        <v>49</v>
      </c>
      <c r="AF315">
        <v>79</v>
      </c>
      <c r="AG315">
        <v>85</v>
      </c>
      <c r="AH315">
        <v>24</v>
      </c>
      <c r="AI315">
        <v>51</v>
      </c>
      <c r="AJ315">
        <v>0</v>
      </c>
      <c r="AK315">
        <v>0</v>
      </c>
      <c r="AL315">
        <v>0</v>
      </c>
      <c r="AM315">
        <v>0</v>
      </c>
      <c r="AN315">
        <v>0</v>
      </c>
      <c r="AO315">
        <v>156</v>
      </c>
      <c r="AP315">
        <v>420</v>
      </c>
      <c r="AQ315">
        <v>137</v>
      </c>
      <c r="AR315">
        <v>0</v>
      </c>
      <c r="AS315">
        <v>35</v>
      </c>
      <c r="AT315">
        <v>16</v>
      </c>
      <c r="AU315">
        <v>12</v>
      </c>
      <c r="AV315">
        <v>4</v>
      </c>
      <c r="AW315">
        <v>23</v>
      </c>
      <c r="AX315">
        <v>0</v>
      </c>
      <c r="AY315">
        <v>30</v>
      </c>
      <c r="AZ315">
        <v>46</v>
      </c>
      <c r="BA315">
        <v>9</v>
      </c>
      <c r="BB315">
        <v>24</v>
      </c>
      <c r="BC315">
        <v>6</v>
      </c>
      <c r="BD315">
        <v>7</v>
      </c>
      <c r="BE315">
        <v>0</v>
      </c>
      <c r="BF315">
        <v>201</v>
      </c>
      <c r="BG315">
        <v>39423</v>
      </c>
      <c r="BH315">
        <v>1</v>
      </c>
      <c r="BI315">
        <v>121</v>
      </c>
      <c r="BJ315" s="2">
        <v>46218</v>
      </c>
      <c r="BK315">
        <v>0</v>
      </c>
      <c r="BL315" s="3" t="str">
        <f>VLOOKUP(O315,DropDownList!$H$1:$I$7,2,FALSE)</f>
        <v>2025/26</v>
      </c>
      <c r="BM315" s="3" t="str">
        <f t="shared" si="4"/>
        <v>SC COURT</v>
      </c>
    </row>
    <row r="316" spans="1:65" x14ac:dyDescent="0.2">
      <c r="A316">
        <v>2026</v>
      </c>
      <c r="B316">
        <v>7</v>
      </c>
      <c r="C316" t="s">
        <v>162</v>
      </c>
      <c r="D316" t="s">
        <v>180</v>
      </c>
      <c r="E316" t="s">
        <v>18</v>
      </c>
      <c r="F316">
        <v>9854</v>
      </c>
      <c r="G316" t="s">
        <v>158</v>
      </c>
      <c r="H316" t="s">
        <v>164</v>
      </c>
      <c r="I316" t="s">
        <v>164</v>
      </c>
      <c r="J316" s="1">
        <v>46204</v>
      </c>
      <c r="K316" t="s">
        <v>143</v>
      </c>
      <c r="L316">
        <v>2</v>
      </c>
      <c r="M316" t="s">
        <v>445</v>
      </c>
      <c r="N316" t="s">
        <v>442</v>
      </c>
      <c r="O316" t="s">
        <v>147</v>
      </c>
      <c r="P316" t="s">
        <v>160</v>
      </c>
      <c r="Q316">
        <v>25210.01</v>
      </c>
      <c r="R316">
        <v>274</v>
      </c>
      <c r="S316">
        <v>165810</v>
      </c>
      <c r="T316">
        <v>24339.66</v>
      </c>
      <c r="U316">
        <v>67</v>
      </c>
      <c r="V316">
        <v>35</v>
      </c>
      <c r="W316">
        <v>13445.33</v>
      </c>
      <c r="X316">
        <v>15247.16</v>
      </c>
      <c r="Y316">
        <v>0</v>
      </c>
      <c r="Z316">
        <v>0</v>
      </c>
      <c r="AA316">
        <v>116260.33</v>
      </c>
      <c r="AB316">
        <v>1670.66</v>
      </c>
      <c r="AC316">
        <v>108755</v>
      </c>
      <c r="AD316">
        <v>13</v>
      </c>
      <c r="AE316">
        <v>22</v>
      </c>
      <c r="AF316">
        <v>156</v>
      </c>
      <c r="AG316">
        <v>39</v>
      </c>
      <c r="AH316">
        <v>42</v>
      </c>
      <c r="AI316">
        <v>28</v>
      </c>
      <c r="AJ316">
        <v>0</v>
      </c>
      <c r="AK316">
        <v>0</v>
      </c>
      <c r="AL316">
        <v>0</v>
      </c>
      <c r="AM316">
        <v>0</v>
      </c>
      <c r="AN316">
        <v>0</v>
      </c>
      <c r="AO316">
        <v>191</v>
      </c>
      <c r="AP316">
        <v>738</v>
      </c>
      <c r="AQ316">
        <v>169</v>
      </c>
      <c r="AR316">
        <v>0</v>
      </c>
      <c r="AS316">
        <v>72</v>
      </c>
      <c r="AT316">
        <v>48</v>
      </c>
      <c r="AU316">
        <v>36</v>
      </c>
      <c r="AV316">
        <v>11</v>
      </c>
      <c r="AW316">
        <v>40</v>
      </c>
      <c r="AX316">
        <v>0</v>
      </c>
      <c r="AY316">
        <v>79</v>
      </c>
      <c r="AZ316">
        <v>103</v>
      </c>
      <c r="BA316">
        <v>70</v>
      </c>
      <c r="BB316">
        <v>26</v>
      </c>
      <c r="BC316">
        <v>12</v>
      </c>
      <c r="BD316">
        <v>5</v>
      </c>
      <c r="BE316">
        <v>0</v>
      </c>
      <c r="BF316">
        <v>220</v>
      </c>
      <c r="BG316">
        <v>13035</v>
      </c>
      <c r="BH316">
        <v>9</v>
      </c>
      <c r="BI316">
        <v>61</v>
      </c>
      <c r="BJ316" s="2">
        <v>46218</v>
      </c>
      <c r="BK316">
        <v>3</v>
      </c>
      <c r="BL316" s="3" t="str">
        <f>VLOOKUP(O316,DropDownList!$H$1:$I$7,2,FALSE)</f>
        <v>2024/25</v>
      </c>
      <c r="BM316" s="3" t="str">
        <f t="shared" si="4"/>
        <v>SC COURT</v>
      </c>
    </row>
    <row r="317" spans="1:65" x14ac:dyDescent="0.2">
      <c r="A317">
        <v>2026</v>
      </c>
      <c r="B317">
        <v>7</v>
      </c>
      <c r="C317" t="s">
        <v>162</v>
      </c>
      <c r="D317" t="s">
        <v>180</v>
      </c>
      <c r="E317" t="s">
        <v>18</v>
      </c>
      <c r="F317">
        <v>9854</v>
      </c>
      <c r="G317" t="s">
        <v>158</v>
      </c>
      <c r="H317" t="s">
        <v>164</v>
      </c>
      <c r="I317" t="s">
        <v>164</v>
      </c>
      <c r="J317" s="1">
        <v>46204</v>
      </c>
      <c r="K317" t="s">
        <v>143</v>
      </c>
      <c r="L317">
        <v>2</v>
      </c>
      <c r="M317" t="s">
        <v>445</v>
      </c>
      <c r="N317" t="s">
        <v>442</v>
      </c>
      <c r="O317" t="s">
        <v>155</v>
      </c>
      <c r="P317" t="s">
        <v>160</v>
      </c>
      <c r="Q317">
        <v>15291.03</v>
      </c>
      <c r="R317">
        <v>257</v>
      </c>
      <c r="S317">
        <v>144170</v>
      </c>
      <c r="T317">
        <v>20199.330000000002</v>
      </c>
      <c r="U317">
        <v>35</v>
      </c>
      <c r="V317">
        <v>21</v>
      </c>
      <c r="W317">
        <v>10291.16</v>
      </c>
      <c r="X317">
        <v>10589.16</v>
      </c>
      <c r="Y317">
        <v>0</v>
      </c>
      <c r="Z317">
        <v>0</v>
      </c>
      <c r="AA317">
        <v>108679.64</v>
      </c>
      <c r="AB317">
        <v>3477.63</v>
      </c>
      <c r="AC317">
        <v>99666.31</v>
      </c>
      <c r="AD317">
        <v>5</v>
      </c>
      <c r="AE317">
        <v>16</v>
      </c>
      <c r="AF317">
        <v>178</v>
      </c>
      <c r="AG317">
        <v>26</v>
      </c>
      <c r="AH317">
        <v>33</v>
      </c>
      <c r="AI317">
        <v>9</v>
      </c>
      <c r="AJ317">
        <v>0</v>
      </c>
      <c r="AK317">
        <v>0</v>
      </c>
      <c r="AL317">
        <v>0</v>
      </c>
      <c r="AM317">
        <v>0</v>
      </c>
      <c r="AN317">
        <v>0</v>
      </c>
      <c r="AO317">
        <v>179</v>
      </c>
      <c r="AP317">
        <v>948</v>
      </c>
      <c r="AQ317">
        <v>162</v>
      </c>
      <c r="AR317">
        <v>0</v>
      </c>
      <c r="AS317">
        <v>85</v>
      </c>
      <c r="AT317">
        <v>87</v>
      </c>
      <c r="AU317">
        <v>49</v>
      </c>
      <c r="AV317">
        <v>19</v>
      </c>
      <c r="AW317">
        <v>37</v>
      </c>
      <c r="AX317">
        <v>0</v>
      </c>
      <c r="AY317">
        <v>109</v>
      </c>
      <c r="AZ317">
        <v>145</v>
      </c>
      <c r="BA317">
        <v>105</v>
      </c>
      <c r="BB317">
        <v>43</v>
      </c>
      <c r="BC317">
        <v>30</v>
      </c>
      <c r="BD317">
        <v>4</v>
      </c>
      <c r="BE317">
        <v>0</v>
      </c>
      <c r="BF317">
        <v>215</v>
      </c>
      <c r="BG317">
        <v>6595</v>
      </c>
      <c r="BH317">
        <v>11</v>
      </c>
      <c r="BI317">
        <v>31</v>
      </c>
      <c r="BJ317" s="2">
        <v>46218</v>
      </c>
      <c r="BK317">
        <v>1</v>
      </c>
      <c r="BL317" s="3" t="str">
        <f>VLOOKUP(O317,DropDownList!$H$1:$I$7,2,FALSE)</f>
        <v>2022/23</v>
      </c>
      <c r="BM317" s="3" t="str">
        <f t="shared" si="4"/>
        <v>SC COURT</v>
      </c>
    </row>
    <row r="318" spans="1:65" x14ac:dyDescent="0.2">
      <c r="A318">
        <v>2026</v>
      </c>
      <c r="B318">
        <v>7</v>
      </c>
      <c r="C318" t="s">
        <v>162</v>
      </c>
      <c r="D318" t="s">
        <v>180</v>
      </c>
      <c r="E318" t="s">
        <v>18</v>
      </c>
      <c r="F318">
        <v>9854</v>
      </c>
      <c r="G318" t="s">
        <v>158</v>
      </c>
      <c r="H318" t="s">
        <v>164</v>
      </c>
      <c r="I318" t="s">
        <v>164</v>
      </c>
      <c r="J318" s="1">
        <v>46204</v>
      </c>
      <c r="K318" t="s">
        <v>143</v>
      </c>
      <c r="L318">
        <v>2</v>
      </c>
      <c r="M318" t="s">
        <v>445</v>
      </c>
      <c r="N318" t="s">
        <v>442</v>
      </c>
      <c r="O318" t="s">
        <v>156</v>
      </c>
      <c r="P318" t="s">
        <v>161</v>
      </c>
      <c r="Q318">
        <v>310</v>
      </c>
      <c r="R318">
        <v>229</v>
      </c>
      <c r="S318">
        <v>6100</v>
      </c>
      <c r="T318">
        <v>1169.06</v>
      </c>
      <c r="U318">
        <v>34</v>
      </c>
      <c r="V318">
        <v>5</v>
      </c>
      <c r="W318">
        <v>160</v>
      </c>
      <c r="X318">
        <v>160</v>
      </c>
      <c r="Y318">
        <v>0</v>
      </c>
      <c r="Z318">
        <v>0</v>
      </c>
      <c r="AA318">
        <v>4620.9399999999996</v>
      </c>
      <c r="AB318">
        <v>0</v>
      </c>
      <c r="AC318">
        <v>0</v>
      </c>
      <c r="AD318">
        <v>5</v>
      </c>
      <c r="AE318">
        <v>0</v>
      </c>
      <c r="AF318">
        <v>158</v>
      </c>
      <c r="AG318">
        <v>0</v>
      </c>
      <c r="AH318">
        <v>54</v>
      </c>
      <c r="AI318">
        <v>15</v>
      </c>
      <c r="AJ318">
        <v>0</v>
      </c>
      <c r="AK318">
        <v>0</v>
      </c>
      <c r="AL318">
        <v>0</v>
      </c>
      <c r="AM318">
        <v>0</v>
      </c>
      <c r="AN318">
        <v>0</v>
      </c>
      <c r="AO318">
        <v>171</v>
      </c>
      <c r="AP318">
        <v>726</v>
      </c>
      <c r="AQ318">
        <v>139</v>
      </c>
      <c r="AR318">
        <v>1</v>
      </c>
      <c r="AS318">
        <v>54</v>
      </c>
      <c r="AT318">
        <v>55</v>
      </c>
      <c r="AU318">
        <v>33</v>
      </c>
      <c r="AV318">
        <v>11</v>
      </c>
      <c r="AW318">
        <v>68</v>
      </c>
      <c r="AX318">
        <v>0</v>
      </c>
      <c r="AY318">
        <v>98</v>
      </c>
      <c r="AZ318">
        <v>117</v>
      </c>
      <c r="BA318">
        <v>84</v>
      </c>
      <c r="BB318">
        <v>8</v>
      </c>
      <c r="BC318">
        <v>5</v>
      </c>
      <c r="BD318">
        <v>7</v>
      </c>
      <c r="BE318">
        <v>0</v>
      </c>
      <c r="BF318">
        <v>161</v>
      </c>
      <c r="BG318">
        <v>310</v>
      </c>
      <c r="BH318">
        <v>2</v>
      </c>
      <c r="BI318">
        <v>30</v>
      </c>
      <c r="BJ318" s="2">
        <v>46218</v>
      </c>
      <c r="BK318">
        <v>0</v>
      </c>
      <c r="BL318" s="3" t="str">
        <f>VLOOKUP(O318,DropDownList!$H$1:$I$7,2,FALSE)</f>
        <v>2023/24</v>
      </c>
      <c r="BM318" s="3" t="str">
        <f t="shared" si="4"/>
        <v>VSUR</v>
      </c>
    </row>
    <row r="319" spans="1:65" x14ac:dyDescent="0.2">
      <c r="A319">
        <v>2026</v>
      </c>
      <c r="B319">
        <v>7</v>
      </c>
      <c r="C319" t="s">
        <v>162</v>
      </c>
      <c r="D319" t="s">
        <v>180</v>
      </c>
      <c r="E319" t="s">
        <v>18</v>
      </c>
      <c r="F319">
        <v>9854</v>
      </c>
      <c r="G319" t="s">
        <v>158</v>
      </c>
      <c r="H319" t="s">
        <v>164</v>
      </c>
      <c r="I319" t="s">
        <v>164</v>
      </c>
      <c r="J319" s="1">
        <v>46204</v>
      </c>
      <c r="K319" t="s">
        <v>143</v>
      </c>
      <c r="L319">
        <v>2</v>
      </c>
      <c r="M319" t="s">
        <v>445</v>
      </c>
      <c r="N319" t="s">
        <v>442</v>
      </c>
      <c r="O319" t="s">
        <v>156</v>
      </c>
      <c r="P319" t="s">
        <v>160</v>
      </c>
      <c r="Q319">
        <v>12408.08</v>
      </c>
      <c r="R319">
        <v>268</v>
      </c>
      <c r="S319">
        <v>146899.97</v>
      </c>
      <c r="T319">
        <v>38946.870000000003</v>
      </c>
      <c r="U319">
        <v>33</v>
      </c>
      <c r="V319">
        <v>15</v>
      </c>
      <c r="W319">
        <v>5358.7</v>
      </c>
      <c r="X319">
        <v>5616.58</v>
      </c>
      <c r="Y319">
        <v>0</v>
      </c>
      <c r="Z319">
        <v>0</v>
      </c>
      <c r="AA319">
        <v>95545.02</v>
      </c>
      <c r="AB319">
        <v>1952.99</v>
      </c>
      <c r="AC319">
        <v>88918.59</v>
      </c>
      <c r="AD319">
        <v>6</v>
      </c>
      <c r="AE319">
        <v>9</v>
      </c>
      <c r="AF319">
        <v>136</v>
      </c>
      <c r="AG319">
        <v>18</v>
      </c>
      <c r="AH319">
        <v>86</v>
      </c>
      <c r="AI319">
        <v>15</v>
      </c>
      <c r="AJ319">
        <v>0</v>
      </c>
      <c r="AK319">
        <v>0</v>
      </c>
      <c r="AL319">
        <v>0</v>
      </c>
      <c r="AM319">
        <v>0</v>
      </c>
      <c r="AN319">
        <v>0</v>
      </c>
      <c r="AO319">
        <v>207</v>
      </c>
      <c r="AP319">
        <v>708</v>
      </c>
      <c r="AQ319">
        <v>130</v>
      </c>
      <c r="AR319">
        <v>2</v>
      </c>
      <c r="AS319">
        <v>50</v>
      </c>
      <c r="AT319">
        <v>54</v>
      </c>
      <c r="AU319">
        <v>31</v>
      </c>
      <c r="AV319">
        <v>10</v>
      </c>
      <c r="AW319">
        <v>96</v>
      </c>
      <c r="AX319">
        <v>0</v>
      </c>
      <c r="AY319">
        <v>90</v>
      </c>
      <c r="AZ319">
        <v>107</v>
      </c>
      <c r="BA319">
        <v>76</v>
      </c>
      <c r="BB319">
        <v>8</v>
      </c>
      <c r="BC319">
        <v>5</v>
      </c>
      <c r="BD319">
        <v>7</v>
      </c>
      <c r="BE319">
        <v>0</v>
      </c>
      <c r="BF319">
        <v>164</v>
      </c>
      <c r="BG319">
        <v>5995</v>
      </c>
      <c r="BH319">
        <v>13</v>
      </c>
      <c r="BI319">
        <v>28</v>
      </c>
      <c r="BJ319" s="2">
        <v>46218</v>
      </c>
      <c r="BK319">
        <v>0</v>
      </c>
      <c r="BL319" s="3" t="str">
        <f>VLOOKUP(O319,DropDownList!$H$1:$I$7,2,FALSE)</f>
        <v>2023/24</v>
      </c>
      <c r="BM319" s="3" t="str">
        <f t="shared" si="4"/>
        <v>SC COURT</v>
      </c>
    </row>
    <row r="320" spans="1:65" x14ac:dyDescent="0.2">
      <c r="A320">
        <v>2026</v>
      </c>
      <c r="B320">
        <v>7</v>
      </c>
      <c r="C320" t="s">
        <v>162</v>
      </c>
      <c r="D320" t="s">
        <v>180</v>
      </c>
      <c r="E320" t="s">
        <v>18</v>
      </c>
      <c r="F320">
        <v>9854</v>
      </c>
      <c r="G320" t="s">
        <v>158</v>
      </c>
      <c r="H320" t="s">
        <v>164</v>
      </c>
      <c r="I320" t="s">
        <v>164</v>
      </c>
      <c r="J320" s="1">
        <v>46204</v>
      </c>
      <c r="K320" t="s">
        <v>143</v>
      </c>
      <c r="L320">
        <v>2</v>
      </c>
      <c r="M320" t="s">
        <v>445</v>
      </c>
      <c r="N320" t="s">
        <v>442</v>
      </c>
      <c r="O320" t="s">
        <v>156</v>
      </c>
      <c r="P320" t="s">
        <v>159</v>
      </c>
      <c r="Q320">
        <v>0</v>
      </c>
      <c r="R320">
        <v>1</v>
      </c>
      <c r="S320">
        <v>15480.83</v>
      </c>
      <c r="T320">
        <v>0</v>
      </c>
      <c r="U320">
        <v>0</v>
      </c>
      <c r="V320">
        <v>0</v>
      </c>
      <c r="W320">
        <v>0</v>
      </c>
      <c r="X320">
        <v>0</v>
      </c>
      <c r="Y320">
        <v>0</v>
      </c>
      <c r="Z320">
        <v>0</v>
      </c>
      <c r="AA320">
        <v>15480.83</v>
      </c>
      <c r="AB320">
        <v>0</v>
      </c>
      <c r="AC320">
        <v>0</v>
      </c>
      <c r="AD320">
        <v>0</v>
      </c>
      <c r="AE320">
        <v>0</v>
      </c>
      <c r="AF320">
        <v>1</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s="2">
        <v>46218</v>
      </c>
      <c r="BK320">
        <v>0</v>
      </c>
      <c r="BL320" s="3" t="str">
        <f>VLOOKUP(O320,DropDownList!$H$1:$I$7,2,FALSE)</f>
        <v>2023/24</v>
      </c>
      <c r="BM320" s="3" t="str">
        <f t="shared" si="4"/>
        <v>CONF</v>
      </c>
    </row>
    <row r="321" spans="1:65" x14ac:dyDescent="0.2">
      <c r="A321">
        <v>2026</v>
      </c>
      <c r="B321">
        <v>7</v>
      </c>
      <c r="C321" t="s">
        <v>162</v>
      </c>
      <c r="D321" t="s">
        <v>180</v>
      </c>
      <c r="E321" t="s">
        <v>18</v>
      </c>
      <c r="F321">
        <v>9854</v>
      </c>
      <c r="G321" t="s">
        <v>158</v>
      </c>
      <c r="H321" t="s">
        <v>164</v>
      </c>
      <c r="I321" t="s">
        <v>164</v>
      </c>
      <c r="J321" s="1">
        <v>46204</v>
      </c>
      <c r="K321" t="s">
        <v>143</v>
      </c>
      <c r="L321">
        <v>2</v>
      </c>
      <c r="M321" t="s">
        <v>445</v>
      </c>
      <c r="N321" t="s">
        <v>442</v>
      </c>
      <c r="O321" t="s">
        <v>147</v>
      </c>
      <c r="P321" t="s">
        <v>159</v>
      </c>
      <c r="Q321">
        <v>0</v>
      </c>
      <c r="R321">
        <v>4</v>
      </c>
      <c r="S321">
        <v>42611.95</v>
      </c>
      <c r="T321">
        <v>0</v>
      </c>
      <c r="U321">
        <v>0</v>
      </c>
      <c r="V321">
        <v>0</v>
      </c>
      <c r="W321">
        <v>0</v>
      </c>
      <c r="X321">
        <v>0</v>
      </c>
      <c r="Y321">
        <v>0</v>
      </c>
      <c r="Z321">
        <v>0</v>
      </c>
      <c r="AA321">
        <v>42611.95</v>
      </c>
      <c r="AB321">
        <v>0</v>
      </c>
      <c r="AC321">
        <v>0</v>
      </c>
      <c r="AD321">
        <v>0</v>
      </c>
      <c r="AE321">
        <v>0</v>
      </c>
      <c r="AF321">
        <v>4</v>
      </c>
      <c r="AG321">
        <v>0</v>
      </c>
      <c r="AH321">
        <v>0</v>
      </c>
      <c r="AI321">
        <v>0</v>
      </c>
      <c r="AJ321">
        <v>0</v>
      </c>
      <c r="AK321">
        <v>0</v>
      </c>
      <c r="AL321">
        <v>0</v>
      </c>
      <c r="AM321">
        <v>0</v>
      </c>
      <c r="AN321">
        <v>0</v>
      </c>
      <c r="AO321">
        <v>2</v>
      </c>
      <c r="AP321">
        <v>2</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s="2">
        <v>46218</v>
      </c>
      <c r="BK321">
        <v>0</v>
      </c>
      <c r="BL321" s="3" t="str">
        <f>VLOOKUP(O321,DropDownList!$H$1:$I$7,2,FALSE)</f>
        <v>2024/25</v>
      </c>
      <c r="BM321" s="3" t="str">
        <f t="shared" si="4"/>
        <v>CONF</v>
      </c>
    </row>
    <row r="322" spans="1:65" x14ac:dyDescent="0.2">
      <c r="A322">
        <v>2026</v>
      </c>
      <c r="B322">
        <v>7</v>
      </c>
      <c r="C322" t="s">
        <v>162</v>
      </c>
      <c r="D322" t="s">
        <v>180</v>
      </c>
      <c r="E322" t="s">
        <v>18</v>
      </c>
      <c r="F322">
        <v>9854</v>
      </c>
      <c r="G322" t="s">
        <v>158</v>
      </c>
      <c r="H322" t="s">
        <v>164</v>
      </c>
      <c r="I322" t="s">
        <v>164</v>
      </c>
      <c r="J322" s="1">
        <v>46204</v>
      </c>
      <c r="K322" t="s">
        <v>143</v>
      </c>
      <c r="L322">
        <v>2</v>
      </c>
      <c r="M322" t="s">
        <v>445</v>
      </c>
      <c r="N322" t="s">
        <v>442</v>
      </c>
      <c r="O322" t="s">
        <v>149</v>
      </c>
      <c r="P322" t="s">
        <v>161</v>
      </c>
      <c r="Q322">
        <v>5317.38</v>
      </c>
      <c r="R322">
        <v>220</v>
      </c>
      <c r="S322">
        <v>10692.5</v>
      </c>
      <c r="T322">
        <v>290</v>
      </c>
      <c r="U322">
        <v>130</v>
      </c>
      <c r="V322">
        <v>37</v>
      </c>
      <c r="W322">
        <v>874.88</v>
      </c>
      <c r="X322">
        <v>874.88</v>
      </c>
      <c r="Y322">
        <v>0</v>
      </c>
      <c r="Z322">
        <v>0</v>
      </c>
      <c r="AA322">
        <v>5085.12</v>
      </c>
      <c r="AB322">
        <v>0</v>
      </c>
      <c r="AC322">
        <v>0</v>
      </c>
      <c r="AD322">
        <v>35</v>
      </c>
      <c r="AE322">
        <v>2</v>
      </c>
      <c r="AF322">
        <v>152</v>
      </c>
      <c r="AG322">
        <v>2</v>
      </c>
      <c r="AH322">
        <v>12</v>
      </c>
      <c r="AI322">
        <v>54</v>
      </c>
      <c r="AJ322">
        <v>0</v>
      </c>
      <c r="AK322">
        <v>0</v>
      </c>
      <c r="AL322">
        <v>0</v>
      </c>
      <c r="AM322">
        <v>0</v>
      </c>
      <c r="AN322">
        <v>0</v>
      </c>
      <c r="AO322">
        <v>144</v>
      </c>
      <c r="AP322">
        <v>429</v>
      </c>
      <c r="AQ322">
        <v>141</v>
      </c>
      <c r="AR322">
        <v>0</v>
      </c>
      <c r="AS322">
        <v>37</v>
      </c>
      <c r="AT322">
        <v>16</v>
      </c>
      <c r="AU322">
        <v>15</v>
      </c>
      <c r="AV322">
        <v>5</v>
      </c>
      <c r="AW322">
        <v>10</v>
      </c>
      <c r="AX322">
        <v>0</v>
      </c>
      <c r="AY322">
        <v>32</v>
      </c>
      <c r="AZ322">
        <v>49</v>
      </c>
      <c r="BA322">
        <v>10</v>
      </c>
      <c r="BB322">
        <v>26</v>
      </c>
      <c r="BC322">
        <v>6</v>
      </c>
      <c r="BD322">
        <v>8</v>
      </c>
      <c r="BE322">
        <v>0</v>
      </c>
      <c r="BF322">
        <v>198</v>
      </c>
      <c r="BG322">
        <v>5267.5</v>
      </c>
      <c r="BH322">
        <v>0</v>
      </c>
      <c r="BI322">
        <v>119</v>
      </c>
      <c r="BJ322" s="2">
        <v>46218</v>
      </c>
      <c r="BK322">
        <v>0</v>
      </c>
      <c r="BL322" s="3" t="str">
        <f>VLOOKUP(O322,DropDownList!$H$1:$I$7,2,FALSE)</f>
        <v>2025/26</v>
      </c>
      <c r="BM322" s="3" t="str">
        <f t="shared" si="4"/>
        <v>VSUR</v>
      </c>
    </row>
    <row r="323" spans="1:65" x14ac:dyDescent="0.2">
      <c r="A323">
        <v>2026</v>
      </c>
      <c r="B323">
        <v>7</v>
      </c>
      <c r="C323" t="s">
        <v>162</v>
      </c>
      <c r="D323" t="s">
        <v>180</v>
      </c>
      <c r="E323" t="s">
        <v>18</v>
      </c>
      <c r="F323">
        <v>9854</v>
      </c>
      <c r="G323" t="s">
        <v>158</v>
      </c>
      <c r="H323" t="s">
        <v>164</v>
      </c>
      <c r="I323" t="s">
        <v>164</v>
      </c>
      <c r="J323" s="1">
        <v>46204</v>
      </c>
      <c r="K323" t="s">
        <v>143</v>
      </c>
      <c r="L323">
        <v>2</v>
      </c>
      <c r="M323" t="s">
        <v>445</v>
      </c>
      <c r="N323" t="s">
        <v>442</v>
      </c>
      <c r="O323" t="s">
        <v>149</v>
      </c>
      <c r="P323" t="s">
        <v>159</v>
      </c>
      <c r="Q323">
        <v>2023.45</v>
      </c>
      <c r="R323">
        <v>4</v>
      </c>
      <c r="S323">
        <v>31103.45</v>
      </c>
      <c r="T323">
        <v>11840</v>
      </c>
      <c r="U323">
        <v>1</v>
      </c>
      <c r="V323">
        <v>0</v>
      </c>
      <c r="W323">
        <v>0</v>
      </c>
      <c r="X323">
        <v>0</v>
      </c>
      <c r="Y323">
        <v>0</v>
      </c>
      <c r="Z323">
        <v>0</v>
      </c>
      <c r="AA323">
        <v>17240</v>
      </c>
      <c r="AB323">
        <v>0</v>
      </c>
      <c r="AC323">
        <v>0</v>
      </c>
      <c r="AD323">
        <v>0</v>
      </c>
      <c r="AE323">
        <v>0</v>
      </c>
      <c r="AF323">
        <v>2</v>
      </c>
      <c r="AG323">
        <v>0</v>
      </c>
      <c r="AH323">
        <v>1</v>
      </c>
      <c r="AI323">
        <v>1</v>
      </c>
      <c r="AJ323">
        <v>0</v>
      </c>
      <c r="AK323">
        <v>0</v>
      </c>
      <c r="AL323">
        <v>0</v>
      </c>
      <c r="AM323">
        <v>0</v>
      </c>
      <c r="AN323">
        <v>0</v>
      </c>
      <c r="AO323">
        <v>2</v>
      </c>
      <c r="AP323">
        <v>5</v>
      </c>
      <c r="AQ323">
        <v>0</v>
      </c>
      <c r="AR323">
        <v>0</v>
      </c>
      <c r="AS323">
        <v>0</v>
      </c>
      <c r="AT323">
        <v>0</v>
      </c>
      <c r="AU323">
        <v>0</v>
      </c>
      <c r="AV323">
        <v>0</v>
      </c>
      <c r="AW323">
        <v>1</v>
      </c>
      <c r="AX323">
        <v>0</v>
      </c>
      <c r="AY323">
        <v>0</v>
      </c>
      <c r="AZ323">
        <v>0</v>
      </c>
      <c r="BA323">
        <v>0</v>
      </c>
      <c r="BB323">
        <v>0</v>
      </c>
      <c r="BC323">
        <v>0</v>
      </c>
      <c r="BD323">
        <v>0</v>
      </c>
      <c r="BE323">
        <v>0</v>
      </c>
      <c r="BF323">
        <v>0</v>
      </c>
      <c r="BG323">
        <v>2023.45</v>
      </c>
      <c r="BH323">
        <v>0</v>
      </c>
      <c r="BI323">
        <v>0</v>
      </c>
      <c r="BJ323" s="2">
        <v>46218</v>
      </c>
      <c r="BK323">
        <v>0</v>
      </c>
      <c r="BL323" s="3" t="str">
        <f>VLOOKUP(O323,DropDownList!$H$1:$I$7,2,FALSE)</f>
        <v>2025/26</v>
      </c>
      <c r="BM323" s="3" t="str">
        <f t="shared" ref="BM323:BM386" si="5">IF(RIGHT(P323,4)="VSUR","VSUR",IF(RIGHT(P323,4)="CONF","CONF",P323))</f>
        <v>CONF</v>
      </c>
    </row>
    <row r="324" spans="1:65" x14ac:dyDescent="0.2">
      <c r="A324">
        <v>2026</v>
      </c>
      <c r="B324">
        <v>7</v>
      </c>
      <c r="C324" t="s">
        <v>162</v>
      </c>
      <c r="D324" t="s">
        <v>180</v>
      </c>
      <c r="E324" t="s">
        <v>18</v>
      </c>
      <c r="F324">
        <v>9854</v>
      </c>
      <c r="G324" t="s">
        <v>158</v>
      </c>
      <c r="H324" t="s">
        <v>164</v>
      </c>
      <c r="I324" t="s">
        <v>164</v>
      </c>
      <c r="J324" s="1">
        <v>46204</v>
      </c>
      <c r="K324" t="s">
        <v>143</v>
      </c>
      <c r="L324">
        <v>2</v>
      </c>
      <c r="M324" t="s">
        <v>445</v>
      </c>
      <c r="N324" t="s">
        <v>442</v>
      </c>
      <c r="O324" t="s">
        <v>155</v>
      </c>
      <c r="P324" t="s">
        <v>159</v>
      </c>
      <c r="Q324">
        <v>0</v>
      </c>
      <c r="R324">
        <v>1</v>
      </c>
      <c r="S324">
        <v>1685</v>
      </c>
      <c r="T324">
        <v>0</v>
      </c>
      <c r="U324">
        <v>0</v>
      </c>
      <c r="V324">
        <v>0</v>
      </c>
      <c r="W324">
        <v>0</v>
      </c>
      <c r="X324">
        <v>0</v>
      </c>
      <c r="Y324">
        <v>0</v>
      </c>
      <c r="Z324">
        <v>0</v>
      </c>
      <c r="AA324">
        <v>1685</v>
      </c>
      <c r="AB324">
        <v>0</v>
      </c>
      <c r="AC324">
        <v>0</v>
      </c>
      <c r="AD324">
        <v>0</v>
      </c>
      <c r="AE324">
        <v>0</v>
      </c>
      <c r="AF324">
        <v>1</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v>0</v>
      </c>
      <c r="BJ324" s="2">
        <v>46218</v>
      </c>
      <c r="BK324">
        <v>0</v>
      </c>
      <c r="BL324" s="3" t="str">
        <f>VLOOKUP(O324,DropDownList!$H$1:$I$7,2,FALSE)</f>
        <v>2022/23</v>
      </c>
      <c r="BM324" s="3" t="str">
        <f t="shared" si="5"/>
        <v>CONF</v>
      </c>
    </row>
    <row r="325" spans="1:65" x14ac:dyDescent="0.2">
      <c r="A325">
        <v>2026</v>
      </c>
      <c r="B325">
        <v>7</v>
      </c>
      <c r="C325" t="s">
        <v>162</v>
      </c>
      <c r="D325" t="s">
        <v>180</v>
      </c>
      <c r="E325" t="s">
        <v>18</v>
      </c>
      <c r="F325">
        <v>9854</v>
      </c>
      <c r="G325" t="s">
        <v>158</v>
      </c>
      <c r="H325" t="s">
        <v>164</v>
      </c>
      <c r="I325" t="s">
        <v>164</v>
      </c>
      <c r="J325" s="1">
        <v>46204</v>
      </c>
      <c r="K325" t="s">
        <v>143</v>
      </c>
      <c r="L325">
        <v>2</v>
      </c>
      <c r="M325" t="s">
        <v>445</v>
      </c>
      <c r="N325" t="s">
        <v>442</v>
      </c>
      <c r="O325" t="s">
        <v>147</v>
      </c>
      <c r="P325" t="s">
        <v>161</v>
      </c>
      <c r="Q325">
        <v>765</v>
      </c>
      <c r="R325">
        <v>250</v>
      </c>
      <c r="S325">
        <v>7320</v>
      </c>
      <c r="T325">
        <v>750.33</v>
      </c>
      <c r="U325">
        <v>64</v>
      </c>
      <c r="V325">
        <v>14</v>
      </c>
      <c r="W325">
        <v>450</v>
      </c>
      <c r="X325">
        <v>450</v>
      </c>
      <c r="Y325">
        <v>0</v>
      </c>
      <c r="Z325">
        <v>0</v>
      </c>
      <c r="AA325">
        <v>5804.67</v>
      </c>
      <c r="AB325">
        <v>0</v>
      </c>
      <c r="AC325">
        <v>0</v>
      </c>
      <c r="AD325">
        <v>14</v>
      </c>
      <c r="AE325">
        <v>0</v>
      </c>
      <c r="AF325">
        <v>190</v>
      </c>
      <c r="AG325">
        <v>0</v>
      </c>
      <c r="AH325">
        <v>30</v>
      </c>
      <c r="AI325">
        <v>29</v>
      </c>
      <c r="AJ325">
        <v>0</v>
      </c>
      <c r="AK325">
        <v>0</v>
      </c>
      <c r="AL325">
        <v>0</v>
      </c>
      <c r="AM325">
        <v>0</v>
      </c>
      <c r="AN325">
        <v>0</v>
      </c>
      <c r="AO325">
        <v>172</v>
      </c>
      <c r="AP325">
        <v>710</v>
      </c>
      <c r="AQ325">
        <v>164</v>
      </c>
      <c r="AR325">
        <v>0</v>
      </c>
      <c r="AS325">
        <v>68</v>
      </c>
      <c r="AT325">
        <v>48</v>
      </c>
      <c r="AU325">
        <v>33</v>
      </c>
      <c r="AV325">
        <v>9</v>
      </c>
      <c r="AW325">
        <v>28</v>
      </c>
      <c r="AX325">
        <v>0</v>
      </c>
      <c r="AY325">
        <v>78</v>
      </c>
      <c r="AZ325">
        <v>102</v>
      </c>
      <c r="BA325">
        <v>70</v>
      </c>
      <c r="BB325">
        <v>26</v>
      </c>
      <c r="BC325">
        <v>12</v>
      </c>
      <c r="BD325">
        <v>6</v>
      </c>
      <c r="BE325">
        <v>0</v>
      </c>
      <c r="BF325">
        <v>210</v>
      </c>
      <c r="BG325">
        <v>765</v>
      </c>
      <c r="BH325">
        <v>1</v>
      </c>
      <c r="BI325">
        <v>59</v>
      </c>
      <c r="BJ325" s="2">
        <v>46218</v>
      </c>
      <c r="BK325">
        <v>2</v>
      </c>
      <c r="BL325" s="3" t="str">
        <f>VLOOKUP(O325,DropDownList!$H$1:$I$7,2,FALSE)</f>
        <v>2024/25</v>
      </c>
      <c r="BM325" s="3" t="str">
        <f t="shared" si="5"/>
        <v>VSUR</v>
      </c>
    </row>
    <row r="326" spans="1:65" x14ac:dyDescent="0.2">
      <c r="A326">
        <v>2026</v>
      </c>
      <c r="B326">
        <v>7</v>
      </c>
      <c r="C326" t="s">
        <v>162</v>
      </c>
      <c r="D326" t="s">
        <v>181</v>
      </c>
      <c r="E326" t="s">
        <v>19</v>
      </c>
      <c r="F326">
        <v>9347</v>
      </c>
      <c r="G326" t="s">
        <v>141</v>
      </c>
      <c r="H326" t="s">
        <v>171</v>
      </c>
      <c r="I326" t="s">
        <v>172</v>
      </c>
      <c r="J326" s="1">
        <v>46204</v>
      </c>
      <c r="K326" t="s">
        <v>143</v>
      </c>
      <c r="L326">
        <v>2</v>
      </c>
      <c r="M326" t="s">
        <v>445</v>
      </c>
      <c r="N326" t="s">
        <v>442</v>
      </c>
      <c r="O326" t="s">
        <v>155</v>
      </c>
      <c r="P326" t="s">
        <v>152</v>
      </c>
      <c r="Q326">
        <v>0</v>
      </c>
      <c r="R326">
        <v>2</v>
      </c>
      <c r="S326">
        <v>80</v>
      </c>
      <c r="T326">
        <v>0</v>
      </c>
      <c r="U326">
        <v>0</v>
      </c>
      <c r="V326">
        <v>0</v>
      </c>
      <c r="W326">
        <v>0</v>
      </c>
      <c r="X326">
        <v>0</v>
      </c>
      <c r="Y326">
        <v>0</v>
      </c>
      <c r="Z326">
        <v>0</v>
      </c>
      <c r="AA326">
        <v>80</v>
      </c>
      <c r="AB326">
        <v>0</v>
      </c>
      <c r="AC326">
        <v>80</v>
      </c>
      <c r="AD326">
        <v>0</v>
      </c>
      <c r="AE326">
        <v>0</v>
      </c>
      <c r="AF326">
        <v>2</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0</v>
      </c>
      <c r="BJ326" s="2">
        <v>46218</v>
      </c>
      <c r="BK326">
        <v>0</v>
      </c>
      <c r="BL326" s="3" t="str">
        <f>VLOOKUP(O326,DropDownList!$H$1:$I$7,2,FALSE)</f>
        <v>2022/23</v>
      </c>
      <c r="BM326" s="3" t="str">
        <f t="shared" si="5"/>
        <v>PCOA</v>
      </c>
    </row>
    <row r="327" spans="1:65" x14ac:dyDescent="0.2">
      <c r="A327">
        <v>2026</v>
      </c>
      <c r="B327">
        <v>7</v>
      </c>
      <c r="C327" t="s">
        <v>162</v>
      </c>
      <c r="D327" t="s">
        <v>181</v>
      </c>
      <c r="E327" t="s">
        <v>19</v>
      </c>
      <c r="F327">
        <v>9347</v>
      </c>
      <c r="G327" t="s">
        <v>141</v>
      </c>
      <c r="H327" t="s">
        <v>171</v>
      </c>
      <c r="I327" t="s">
        <v>172</v>
      </c>
      <c r="J327" s="1">
        <v>46204</v>
      </c>
      <c r="K327" t="s">
        <v>143</v>
      </c>
      <c r="L327">
        <v>2</v>
      </c>
      <c r="M327" t="s">
        <v>445</v>
      </c>
      <c r="N327" t="s">
        <v>442</v>
      </c>
      <c r="O327" t="s">
        <v>149</v>
      </c>
      <c r="P327" t="s">
        <v>152</v>
      </c>
      <c r="Q327">
        <v>0</v>
      </c>
      <c r="R327">
        <v>1</v>
      </c>
      <c r="S327">
        <v>40</v>
      </c>
      <c r="T327">
        <v>0</v>
      </c>
      <c r="U327">
        <v>0</v>
      </c>
      <c r="V327">
        <v>0</v>
      </c>
      <c r="W327">
        <v>0</v>
      </c>
      <c r="X327">
        <v>0</v>
      </c>
      <c r="Y327">
        <v>0</v>
      </c>
      <c r="Z327">
        <v>0</v>
      </c>
      <c r="AA327">
        <v>40</v>
      </c>
      <c r="AB327">
        <v>0</v>
      </c>
      <c r="AC327">
        <v>40</v>
      </c>
      <c r="AD327">
        <v>0</v>
      </c>
      <c r="AE327">
        <v>0</v>
      </c>
      <c r="AF327">
        <v>1</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s="2">
        <v>46218</v>
      </c>
      <c r="BK327">
        <v>0</v>
      </c>
      <c r="BL327" s="3" t="str">
        <f>VLOOKUP(O327,DropDownList!$H$1:$I$7,2,FALSE)</f>
        <v>2025/26</v>
      </c>
      <c r="BM327" s="3" t="str">
        <f t="shared" si="5"/>
        <v>PCOA</v>
      </c>
    </row>
    <row r="328" spans="1:65" x14ac:dyDescent="0.2">
      <c r="A328">
        <v>2026</v>
      </c>
      <c r="B328">
        <v>7</v>
      </c>
      <c r="C328" t="s">
        <v>162</v>
      </c>
      <c r="D328" t="s">
        <v>181</v>
      </c>
      <c r="E328" t="s">
        <v>19</v>
      </c>
      <c r="F328">
        <v>9347</v>
      </c>
      <c r="G328" t="s">
        <v>141</v>
      </c>
      <c r="H328" t="s">
        <v>171</v>
      </c>
      <c r="I328" t="s">
        <v>172</v>
      </c>
      <c r="J328" s="1">
        <v>46204</v>
      </c>
      <c r="K328" t="s">
        <v>143</v>
      </c>
      <c r="L328">
        <v>2</v>
      </c>
      <c r="M328" t="s">
        <v>445</v>
      </c>
      <c r="N328" t="s">
        <v>442</v>
      </c>
      <c r="O328" t="s">
        <v>156</v>
      </c>
      <c r="P328" t="s">
        <v>152</v>
      </c>
      <c r="Q328">
        <v>0</v>
      </c>
      <c r="R328">
        <v>2</v>
      </c>
      <c r="S328">
        <v>80</v>
      </c>
      <c r="T328">
        <v>40</v>
      </c>
      <c r="U328">
        <v>0</v>
      </c>
      <c r="V328">
        <v>0</v>
      </c>
      <c r="W328">
        <v>0</v>
      </c>
      <c r="X328">
        <v>0</v>
      </c>
      <c r="Y328">
        <v>0</v>
      </c>
      <c r="Z328">
        <v>0</v>
      </c>
      <c r="AA328">
        <v>40</v>
      </c>
      <c r="AB328">
        <v>0</v>
      </c>
      <c r="AC328">
        <v>40</v>
      </c>
      <c r="AD328">
        <v>0</v>
      </c>
      <c r="AE328">
        <v>0</v>
      </c>
      <c r="AF328">
        <v>1</v>
      </c>
      <c r="AG328">
        <v>0</v>
      </c>
      <c r="AH328">
        <v>1</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s="2">
        <v>46218</v>
      </c>
      <c r="BK328">
        <v>0</v>
      </c>
      <c r="BL328" s="3" t="str">
        <f>VLOOKUP(O328,DropDownList!$H$1:$I$7,2,FALSE)</f>
        <v>2023/24</v>
      </c>
      <c r="BM328" s="3" t="str">
        <f t="shared" si="5"/>
        <v>PCOA</v>
      </c>
    </row>
    <row r="329" spans="1:65" x14ac:dyDescent="0.2">
      <c r="A329">
        <v>2026</v>
      </c>
      <c r="B329">
        <v>7</v>
      </c>
      <c r="C329" t="s">
        <v>162</v>
      </c>
      <c r="D329" t="s">
        <v>182</v>
      </c>
      <c r="E329" t="s">
        <v>19</v>
      </c>
      <c r="F329">
        <v>9855</v>
      </c>
      <c r="G329" t="s">
        <v>158</v>
      </c>
      <c r="H329" t="s">
        <v>171</v>
      </c>
      <c r="I329" t="s">
        <v>172</v>
      </c>
      <c r="J329" s="1">
        <v>46204</v>
      </c>
      <c r="K329" t="s">
        <v>143</v>
      </c>
      <c r="L329">
        <v>2</v>
      </c>
      <c r="M329" t="s">
        <v>445</v>
      </c>
      <c r="N329" t="s">
        <v>442</v>
      </c>
      <c r="O329" t="s">
        <v>155</v>
      </c>
      <c r="P329" t="s">
        <v>160</v>
      </c>
      <c r="Q329">
        <v>371.13</v>
      </c>
      <c r="R329">
        <v>32</v>
      </c>
      <c r="S329">
        <v>13910</v>
      </c>
      <c r="T329">
        <v>620</v>
      </c>
      <c r="U329">
        <v>1</v>
      </c>
      <c r="V329">
        <v>1</v>
      </c>
      <c r="W329">
        <v>371.13</v>
      </c>
      <c r="X329">
        <v>371.13</v>
      </c>
      <c r="Y329">
        <v>0</v>
      </c>
      <c r="Z329">
        <v>0</v>
      </c>
      <c r="AA329">
        <v>12918.87</v>
      </c>
      <c r="AB329">
        <v>0</v>
      </c>
      <c r="AC329">
        <v>12253.87</v>
      </c>
      <c r="AD329">
        <v>0</v>
      </c>
      <c r="AE329">
        <v>1</v>
      </c>
      <c r="AF329">
        <v>30</v>
      </c>
      <c r="AG329">
        <v>1</v>
      </c>
      <c r="AH329">
        <v>1</v>
      </c>
      <c r="AI329">
        <v>0</v>
      </c>
      <c r="AJ329">
        <v>0</v>
      </c>
      <c r="AK329">
        <v>0</v>
      </c>
      <c r="AL329">
        <v>0</v>
      </c>
      <c r="AM329">
        <v>0</v>
      </c>
      <c r="AN329">
        <v>0</v>
      </c>
      <c r="AO329">
        <v>22</v>
      </c>
      <c r="AP329">
        <v>80</v>
      </c>
      <c r="AQ329">
        <v>23</v>
      </c>
      <c r="AR329">
        <v>0</v>
      </c>
      <c r="AS329">
        <v>15</v>
      </c>
      <c r="AT329">
        <v>2</v>
      </c>
      <c r="AU329">
        <v>5</v>
      </c>
      <c r="AV329">
        <v>2</v>
      </c>
      <c r="AW329">
        <v>0</v>
      </c>
      <c r="AX329">
        <v>0</v>
      </c>
      <c r="AY329">
        <v>4</v>
      </c>
      <c r="AZ329">
        <v>11</v>
      </c>
      <c r="BA329">
        <v>9</v>
      </c>
      <c r="BB329">
        <v>2</v>
      </c>
      <c r="BC329">
        <v>0</v>
      </c>
      <c r="BD329">
        <v>0</v>
      </c>
      <c r="BE329">
        <v>0</v>
      </c>
      <c r="BF329">
        <v>32</v>
      </c>
      <c r="BG329">
        <v>0</v>
      </c>
      <c r="BH329">
        <v>0</v>
      </c>
      <c r="BI329">
        <v>1</v>
      </c>
      <c r="BJ329" s="2">
        <v>46218</v>
      </c>
      <c r="BK329">
        <v>0</v>
      </c>
      <c r="BL329" s="3" t="str">
        <f>VLOOKUP(O329,DropDownList!$H$1:$I$7,2,FALSE)</f>
        <v>2022/23</v>
      </c>
      <c r="BM329" s="3" t="str">
        <f t="shared" si="5"/>
        <v>SC COURT</v>
      </c>
    </row>
    <row r="330" spans="1:65" x14ac:dyDescent="0.2">
      <c r="A330">
        <v>2026</v>
      </c>
      <c r="B330">
        <v>7</v>
      </c>
      <c r="C330" t="s">
        <v>162</v>
      </c>
      <c r="D330" t="s">
        <v>182</v>
      </c>
      <c r="E330" t="s">
        <v>19</v>
      </c>
      <c r="F330">
        <v>9855</v>
      </c>
      <c r="G330" t="s">
        <v>158</v>
      </c>
      <c r="H330" t="s">
        <v>171</v>
      </c>
      <c r="I330" t="s">
        <v>172</v>
      </c>
      <c r="J330" s="1">
        <v>46204</v>
      </c>
      <c r="K330" t="s">
        <v>143</v>
      </c>
      <c r="L330">
        <v>2</v>
      </c>
      <c r="M330" t="s">
        <v>445</v>
      </c>
      <c r="N330" t="s">
        <v>442</v>
      </c>
      <c r="O330" t="s">
        <v>156</v>
      </c>
      <c r="P330" t="s">
        <v>148</v>
      </c>
      <c r="Q330">
        <v>0</v>
      </c>
      <c r="R330">
        <v>1</v>
      </c>
      <c r="S330">
        <v>60</v>
      </c>
      <c r="T330">
        <v>0</v>
      </c>
      <c r="U330">
        <v>0</v>
      </c>
      <c r="V330">
        <v>0</v>
      </c>
      <c r="W330">
        <v>0</v>
      </c>
      <c r="X330">
        <v>0</v>
      </c>
      <c r="Y330">
        <v>0</v>
      </c>
      <c r="Z330">
        <v>0</v>
      </c>
      <c r="AA330">
        <v>60</v>
      </c>
      <c r="AB330">
        <v>0</v>
      </c>
      <c r="AC330">
        <v>60</v>
      </c>
      <c r="AD330">
        <v>0</v>
      </c>
      <c r="AE330">
        <v>0</v>
      </c>
      <c r="AF330">
        <v>1</v>
      </c>
      <c r="AG330">
        <v>0</v>
      </c>
      <c r="AH330">
        <v>0</v>
      </c>
      <c r="AI330">
        <v>0</v>
      </c>
      <c r="AJ330">
        <v>0</v>
      </c>
      <c r="AK330">
        <v>0</v>
      </c>
      <c r="AL330">
        <v>0</v>
      </c>
      <c r="AM330">
        <v>0</v>
      </c>
      <c r="AN330">
        <v>0</v>
      </c>
      <c r="AO330">
        <v>1</v>
      </c>
      <c r="AP330">
        <v>3</v>
      </c>
      <c r="AQ330">
        <v>2</v>
      </c>
      <c r="AR330">
        <v>0</v>
      </c>
      <c r="AS330">
        <v>0</v>
      </c>
      <c r="AT330">
        <v>0</v>
      </c>
      <c r="AU330">
        <v>0</v>
      </c>
      <c r="AV330">
        <v>0</v>
      </c>
      <c r="AW330">
        <v>0</v>
      </c>
      <c r="AX330">
        <v>0</v>
      </c>
      <c r="AY330">
        <v>0</v>
      </c>
      <c r="AZ330">
        <v>0</v>
      </c>
      <c r="BA330">
        <v>0</v>
      </c>
      <c r="BB330">
        <v>0</v>
      </c>
      <c r="BC330">
        <v>0</v>
      </c>
      <c r="BD330">
        <v>0</v>
      </c>
      <c r="BE330">
        <v>0</v>
      </c>
      <c r="BF330">
        <v>1</v>
      </c>
      <c r="BG330">
        <v>0</v>
      </c>
      <c r="BH330">
        <v>0</v>
      </c>
      <c r="BI330">
        <v>0</v>
      </c>
      <c r="BJ330" s="2">
        <v>46218</v>
      </c>
      <c r="BK330">
        <v>0</v>
      </c>
      <c r="BL330" s="3" t="str">
        <f>VLOOKUP(O330,DropDownList!$H$1:$I$7,2,FALSE)</f>
        <v>2023/24</v>
      </c>
      <c r="BM330" s="3" t="str">
        <f t="shared" si="5"/>
        <v>PRAS</v>
      </c>
    </row>
    <row r="331" spans="1:65" x14ac:dyDescent="0.2">
      <c r="A331">
        <v>2026</v>
      </c>
      <c r="B331">
        <v>7</v>
      </c>
      <c r="C331" t="s">
        <v>162</v>
      </c>
      <c r="D331" t="s">
        <v>182</v>
      </c>
      <c r="E331" t="s">
        <v>19</v>
      </c>
      <c r="F331">
        <v>9855</v>
      </c>
      <c r="G331" t="s">
        <v>158</v>
      </c>
      <c r="H331" t="s">
        <v>171</v>
      </c>
      <c r="I331" t="s">
        <v>172</v>
      </c>
      <c r="J331" s="1">
        <v>46204</v>
      </c>
      <c r="K331" t="s">
        <v>143</v>
      </c>
      <c r="L331">
        <v>2</v>
      </c>
      <c r="M331" t="s">
        <v>445</v>
      </c>
      <c r="N331" t="s">
        <v>442</v>
      </c>
      <c r="O331" t="s">
        <v>156</v>
      </c>
      <c r="P331" t="s">
        <v>150</v>
      </c>
      <c r="Q331">
        <v>4635.34</v>
      </c>
      <c r="R331">
        <v>32</v>
      </c>
      <c r="S331">
        <v>9538.51</v>
      </c>
      <c r="T331">
        <v>576.48</v>
      </c>
      <c r="U331">
        <v>5</v>
      </c>
      <c r="V331">
        <v>2</v>
      </c>
      <c r="W331">
        <v>237.89</v>
      </c>
      <c r="X331">
        <v>237.89</v>
      </c>
      <c r="Y331">
        <v>30</v>
      </c>
      <c r="Z331">
        <v>8962.0300000000007</v>
      </c>
      <c r="AA331">
        <v>4326.6899999999996</v>
      </c>
      <c r="AB331">
        <v>2001.69</v>
      </c>
      <c r="AC331">
        <v>2325</v>
      </c>
      <c r="AD331">
        <v>1</v>
      </c>
      <c r="AE331">
        <v>1</v>
      </c>
      <c r="AF331">
        <v>24</v>
      </c>
      <c r="AG331">
        <v>2</v>
      </c>
      <c r="AH331">
        <v>2</v>
      </c>
      <c r="AI331">
        <v>3</v>
      </c>
      <c r="AJ331">
        <v>9</v>
      </c>
      <c r="AK331">
        <v>1</v>
      </c>
      <c r="AL331">
        <v>0</v>
      </c>
      <c r="AM331">
        <v>2</v>
      </c>
      <c r="AN331">
        <v>0</v>
      </c>
      <c r="AO331">
        <v>20</v>
      </c>
      <c r="AP331">
        <v>80</v>
      </c>
      <c r="AQ331">
        <v>20</v>
      </c>
      <c r="AR331">
        <v>0</v>
      </c>
      <c r="AS331">
        <v>13</v>
      </c>
      <c r="AT331">
        <v>2</v>
      </c>
      <c r="AU331">
        <v>2</v>
      </c>
      <c r="AV331">
        <v>1</v>
      </c>
      <c r="AW331">
        <v>0</v>
      </c>
      <c r="AX331">
        <v>0</v>
      </c>
      <c r="AY331">
        <v>6</v>
      </c>
      <c r="AZ331">
        <v>16</v>
      </c>
      <c r="BA331">
        <v>11</v>
      </c>
      <c r="BB331">
        <v>0</v>
      </c>
      <c r="BC331">
        <v>0</v>
      </c>
      <c r="BD331">
        <v>0</v>
      </c>
      <c r="BE331">
        <v>0</v>
      </c>
      <c r="BF331">
        <v>20</v>
      </c>
      <c r="BG331">
        <v>508.34</v>
      </c>
      <c r="BH331">
        <v>1</v>
      </c>
      <c r="BI331">
        <v>5</v>
      </c>
      <c r="BJ331" s="2">
        <v>46218</v>
      </c>
      <c r="BK331">
        <v>0</v>
      </c>
      <c r="BL331" s="3" t="str">
        <f>VLOOKUP(O331,DropDownList!$H$1:$I$7,2,FALSE)</f>
        <v>2023/24</v>
      </c>
      <c r="BM331" s="3" t="str">
        <f t="shared" si="5"/>
        <v>FISCAL FINES</v>
      </c>
    </row>
    <row r="332" spans="1:65" x14ac:dyDescent="0.2">
      <c r="A332">
        <v>2026</v>
      </c>
      <c r="B332">
        <v>7</v>
      </c>
      <c r="C332" t="s">
        <v>162</v>
      </c>
      <c r="D332" t="s">
        <v>182</v>
      </c>
      <c r="E332" t="s">
        <v>19</v>
      </c>
      <c r="F332">
        <v>9855</v>
      </c>
      <c r="G332" t="s">
        <v>158</v>
      </c>
      <c r="H332" t="s">
        <v>171</v>
      </c>
      <c r="I332" t="s">
        <v>172</v>
      </c>
      <c r="J332" s="1">
        <v>46204</v>
      </c>
      <c r="K332" t="s">
        <v>143</v>
      </c>
      <c r="L332">
        <v>2</v>
      </c>
      <c r="M332" t="s">
        <v>445</v>
      </c>
      <c r="N332" t="s">
        <v>442</v>
      </c>
      <c r="O332" t="s">
        <v>156</v>
      </c>
      <c r="P332" t="s">
        <v>161</v>
      </c>
      <c r="Q332">
        <v>144.15</v>
      </c>
      <c r="R332">
        <v>38</v>
      </c>
      <c r="S332">
        <v>1050</v>
      </c>
      <c r="T332">
        <v>0</v>
      </c>
      <c r="U332">
        <v>10</v>
      </c>
      <c r="V332">
        <v>3</v>
      </c>
      <c r="W332">
        <v>100</v>
      </c>
      <c r="X332">
        <v>100</v>
      </c>
      <c r="Y332">
        <v>0</v>
      </c>
      <c r="Z332">
        <v>0</v>
      </c>
      <c r="AA332">
        <v>905.85</v>
      </c>
      <c r="AB332">
        <v>0</v>
      </c>
      <c r="AC332">
        <v>0</v>
      </c>
      <c r="AD332">
        <v>3</v>
      </c>
      <c r="AE332">
        <v>0</v>
      </c>
      <c r="AF332">
        <v>33</v>
      </c>
      <c r="AG332">
        <v>1</v>
      </c>
      <c r="AH332">
        <v>0</v>
      </c>
      <c r="AI332">
        <v>4</v>
      </c>
      <c r="AJ332">
        <v>0</v>
      </c>
      <c r="AK332">
        <v>0</v>
      </c>
      <c r="AL332">
        <v>0</v>
      </c>
      <c r="AM332">
        <v>0</v>
      </c>
      <c r="AN332">
        <v>0</v>
      </c>
      <c r="AO332">
        <v>21</v>
      </c>
      <c r="AP332">
        <v>128</v>
      </c>
      <c r="AQ332">
        <v>23</v>
      </c>
      <c r="AR332">
        <v>0</v>
      </c>
      <c r="AS332">
        <v>12</v>
      </c>
      <c r="AT332">
        <v>3</v>
      </c>
      <c r="AU332">
        <v>14</v>
      </c>
      <c r="AV332">
        <v>6</v>
      </c>
      <c r="AW332">
        <v>0</v>
      </c>
      <c r="AX332">
        <v>0</v>
      </c>
      <c r="AY332">
        <v>9</v>
      </c>
      <c r="AZ332">
        <v>14</v>
      </c>
      <c r="BA332">
        <v>9</v>
      </c>
      <c r="BB332">
        <v>3</v>
      </c>
      <c r="BC332">
        <v>3</v>
      </c>
      <c r="BD332">
        <v>1</v>
      </c>
      <c r="BE332">
        <v>0</v>
      </c>
      <c r="BF332">
        <v>37</v>
      </c>
      <c r="BG332">
        <v>120</v>
      </c>
      <c r="BH332">
        <v>0</v>
      </c>
      <c r="BI332">
        <v>6</v>
      </c>
      <c r="BJ332" s="2">
        <v>46218</v>
      </c>
      <c r="BK332">
        <v>1</v>
      </c>
      <c r="BL332" s="3" t="str">
        <f>VLOOKUP(O332,DropDownList!$H$1:$I$7,2,FALSE)</f>
        <v>2023/24</v>
      </c>
      <c r="BM332" s="3" t="str">
        <f t="shared" si="5"/>
        <v>VSUR</v>
      </c>
    </row>
    <row r="333" spans="1:65" x14ac:dyDescent="0.2">
      <c r="A333">
        <v>2026</v>
      </c>
      <c r="B333">
        <v>7</v>
      </c>
      <c r="C333" t="s">
        <v>162</v>
      </c>
      <c r="D333" t="s">
        <v>182</v>
      </c>
      <c r="E333" t="s">
        <v>19</v>
      </c>
      <c r="F333">
        <v>9855</v>
      </c>
      <c r="G333" t="s">
        <v>158</v>
      </c>
      <c r="H333" t="s">
        <v>171</v>
      </c>
      <c r="I333" t="s">
        <v>172</v>
      </c>
      <c r="J333" s="1">
        <v>46204</v>
      </c>
      <c r="K333" t="s">
        <v>143</v>
      </c>
      <c r="L333">
        <v>2</v>
      </c>
      <c r="M333" t="s">
        <v>445</v>
      </c>
      <c r="N333" t="s">
        <v>442</v>
      </c>
      <c r="O333" t="s">
        <v>156</v>
      </c>
      <c r="P333" t="s">
        <v>160</v>
      </c>
      <c r="Q333">
        <v>3692.11</v>
      </c>
      <c r="R333">
        <v>39</v>
      </c>
      <c r="S333">
        <v>20685</v>
      </c>
      <c r="T333">
        <v>0</v>
      </c>
      <c r="U333">
        <v>10</v>
      </c>
      <c r="V333">
        <v>6</v>
      </c>
      <c r="W333">
        <v>2670</v>
      </c>
      <c r="X333">
        <v>2670</v>
      </c>
      <c r="Y333">
        <v>0</v>
      </c>
      <c r="Z333">
        <v>0</v>
      </c>
      <c r="AA333">
        <v>16992.89</v>
      </c>
      <c r="AB333">
        <v>600</v>
      </c>
      <c r="AC333">
        <v>15487.04</v>
      </c>
      <c r="AD333">
        <v>3</v>
      </c>
      <c r="AE333">
        <v>3</v>
      </c>
      <c r="AF333">
        <v>29</v>
      </c>
      <c r="AG333">
        <v>6</v>
      </c>
      <c r="AH333">
        <v>0</v>
      </c>
      <c r="AI333">
        <v>4</v>
      </c>
      <c r="AJ333">
        <v>0</v>
      </c>
      <c r="AK333">
        <v>0</v>
      </c>
      <c r="AL333">
        <v>0</v>
      </c>
      <c r="AM333">
        <v>0</v>
      </c>
      <c r="AN333">
        <v>0</v>
      </c>
      <c r="AO333">
        <v>21</v>
      </c>
      <c r="AP333">
        <v>128</v>
      </c>
      <c r="AQ333">
        <v>23</v>
      </c>
      <c r="AR333">
        <v>0</v>
      </c>
      <c r="AS333">
        <v>12</v>
      </c>
      <c r="AT333">
        <v>3</v>
      </c>
      <c r="AU333">
        <v>14</v>
      </c>
      <c r="AV333">
        <v>6</v>
      </c>
      <c r="AW333">
        <v>0</v>
      </c>
      <c r="AX333">
        <v>0</v>
      </c>
      <c r="AY333">
        <v>9</v>
      </c>
      <c r="AZ333">
        <v>14</v>
      </c>
      <c r="BA333">
        <v>9</v>
      </c>
      <c r="BB333">
        <v>3</v>
      </c>
      <c r="BC333">
        <v>3</v>
      </c>
      <c r="BD333">
        <v>1</v>
      </c>
      <c r="BE333">
        <v>0</v>
      </c>
      <c r="BF333">
        <v>38</v>
      </c>
      <c r="BG333">
        <v>2370</v>
      </c>
      <c r="BH333">
        <v>0</v>
      </c>
      <c r="BI333">
        <v>6</v>
      </c>
      <c r="BJ333" s="2">
        <v>46218</v>
      </c>
      <c r="BK333">
        <v>1</v>
      </c>
      <c r="BL333" s="3" t="str">
        <f>VLOOKUP(O333,DropDownList!$H$1:$I$7,2,FALSE)</f>
        <v>2023/24</v>
      </c>
      <c r="BM333" s="3" t="str">
        <f t="shared" si="5"/>
        <v>SC COURT</v>
      </c>
    </row>
    <row r="334" spans="1:65" x14ac:dyDescent="0.2">
      <c r="A334">
        <v>2026</v>
      </c>
      <c r="B334">
        <v>7</v>
      </c>
      <c r="C334" t="s">
        <v>162</v>
      </c>
      <c r="D334" t="s">
        <v>182</v>
      </c>
      <c r="E334" t="s">
        <v>19</v>
      </c>
      <c r="F334">
        <v>9855</v>
      </c>
      <c r="G334" t="s">
        <v>158</v>
      </c>
      <c r="H334" t="s">
        <v>171</v>
      </c>
      <c r="I334" t="s">
        <v>172</v>
      </c>
      <c r="J334" s="1">
        <v>46204</v>
      </c>
      <c r="K334" t="s">
        <v>143</v>
      </c>
      <c r="L334">
        <v>2</v>
      </c>
      <c r="M334" t="s">
        <v>445</v>
      </c>
      <c r="N334" t="s">
        <v>442</v>
      </c>
      <c r="O334" t="s">
        <v>149</v>
      </c>
      <c r="P334" t="s">
        <v>161</v>
      </c>
      <c r="Q334">
        <v>90</v>
      </c>
      <c r="R334">
        <v>25</v>
      </c>
      <c r="S334">
        <v>615</v>
      </c>
      <c r="T334">
        <v>0</v>
      </c>
      <c r="U334">
        <v>9</v>
      </c>
      <c r="V334">
        <v>5</v>
      </c>
      <c r="W334">
        <v>90</v>
      </c>
      <c r="X334">
        <v>90</v>
      </c>
      <c r="Y334">
        <v>0</v>
      </c>
      <c r="Z334">
        <v>0</v>
      </c>
      <c r="AA334">
        <v>525</v>
      </c>
      <c r="AB334">
        <v>0</v>
      </c>
      <c r="AC334">
        <v>0</v>
      </c>
      <c r="AD334">
        <v>5</v>
      </c>
      <c r="AE334">
        <v>0</v>
      </c>
      <c r="AF334">
        <v>20</v>
      </c>
      <c r="AG334">
        <v>0</v>
      </c>
      <c r="AH334">
        <v>0</v>
      </c>
      <c r="AI334">
        <v>5</v>
      </c>
      <c r="AJ334">
        <v>0</v>
      </c>
      <c r="AK334">
        <v>0</v>
      </c>
      <c r="AL334">
        <v>0</v>
      </c>
      <c r="AM334">
        <v>0</v>
      </c>
      <c r="AN334">
        <v>0</v>
      </c>
      <c r="AO334">
        <v>10</v>
      </c>
      <c r="AP334">
        <v>21</v>
      </c>
      <c r="AQ334">
        <v>10</v>
      </c>
      <c r="AR334">
        <v>0</v>
      </c>
      <c r="AS334">
        <v>3</v>
      </c>
      <c r="AT334">
        <v>0</v>
      </c>
      <c r="AU334">
        <v>2</v>
      </c>
      <c r="AV334">
        <v>0</v>
      </c>
      <c r="AW334">
        <v>0</v>
      </c>
      <c r="AX334">
        <v>0</v>
      </c>
      <c r="AY334">
        <v>0</v>
      </c>
      <c r="AZ334">
        <v>0</v>
      </c>
      <c r="BA334">
        <v>0</v>
      </c>
      <c r="BB334">
        <v>2</v>
      </c>
      <c r="BC334">
        <v>0</v>
      </c>
      <c r="BD334">
        <v>0</v>
      </c>
      <c r="BE334">
        <v>0</v>
      </c>
      <c r="BF334">
        <v>25</v>
      </c>
      <c r="BG334">
        <v>90</v>
      </c>
      <c r="BH334">
        <v>0</v>
      </c>
      <c r="BI334">
        <v>9</v>
      </c>
      <c r="BJ334" s="2">
        <v>46218</v>
      </c>
      <c r="BK334">
        <v>0</v>
      </c>
      <c r="BL334" s="3" t="str">
        <f>VLOOKUP(O334,DropDownList!$H$1:$I$7,2,FALSE)</f>
        <v>2025/26</v>
      </c>
      <c r="BM334" s="3" t="str">
        <f t="shared" si="5"/>
        <v>VSUR</v>
      </c>
    </row>
    <row r="335" spans="1:65" x14ac:dyDescent="0.2">
      <c r="A335">
        <v>2026</v>
      </c>
      <c r="B335">
        <v>7</v>
      </c>
      <c r="C335" t="s">
        <v>162</v>
      </c>
      <c r="D335" t="s">
        <v>182</v>
      </c>
      <c r="E335" t="s">
        <v>19</v>
      </c>
      <c r="F335">
        <v>9855</v>
      </c>
      <c r="G335" t="s">
        <v>158</v>
      </c>
      <c r="H335" t="s">
        <v>171</v>
      </c>
      <c r="I335" t="s">
        <v>172</v>
      </c>
      <c r="J335" s="1">
        <v>46204</v>
      </c>
      <c r="K335" t="s">
        <v>143</v>
      </c>
      <c r="L335">
        <v>2</v>
      </c>
      <c r="M335" t="s">
        <v>445</v>
      </c>
      <c r="N335" t="s">
        <v>442</v>
      </c>
      <c r="O335" t="s">
        <v>147</v>
      </c>
      <c r="P335" t="s">
        <v>161</v>
      </c>
      <c r="Q335">
        <v>285</v>
      </c>
      <c r="R335">
        <v>42</v>
      </c>
      <c r="S335">
        <v>1150</v>
      </c>
      <c r="T335">
        <v>20</v>
      </c>
      <c r="U335">
        <v>14</v>
      </c>
      <c r="V335">
        <v>7</v>
      </c>
      <c r="W335">
        <v>245</v>
      </c>
      <c r="X335">
        <v>245</v>
      </c>
      <c r="Y335">
        <v>0</v>
      </c>
      <c r="Z335">
        <v>0</v>
      </c>
      <c r="AA335">
        <v>845</v>
      </c>
      <c r="AB335">
        <v>0</v>
      </c>
      <c r="AC335">
        <v>0</v>
      </c>
      <c r="AD335">
        <v>7</v>
      </c>
      <c r="AE335">
        <v>0</v>
      </c>
      <c r="AF335">
        <v>33</v>
      </c>
      <c r="AG335">
        <v>0</v>
      </c>
      <c r="AH335">
        <v>1</v>
      </c>
      <c r="AI335">
        <v>8</v>
      </c>
      <c r="AJ335">
        <v>0</v>
      </c>
      <c r="AK335">
        <v>0</v>
      </c>
      <c r="AL335">
        <v>0</v>
      </c>
      <c r="AM335">
        <v>0</v>
      </c>
      <c r="AN335">
        <v>0</v>
      </c>
      <c r="AO335">
        <v>24</v>
      </c>
      <c r="AP335">
        <v>83</v>
      </c>
      <c r="AQ335">
        <v>27</v>
      </c>
      <c r="AR335">
        <v>0</v>
      </c>
      <c r="AS335">
        <v>11</v>
      </c>
      <c r="AT335">
        <v>0</v>
      </c>
      <c r="AU335">
        <v>6</v>
      </c>
      <c r="AV335">
        <v>4</v>
      </c>
      <c r="AW335">
        <v>1</v>
      </c>
      <c r="AX335">
        <v>0</v>
      </c>
      <c r="AY335">
        <v>5</v>
      </c>
      <c r="AZ335">
        <v>8</v>
      </c>
      <c r="BA335">
        <v>6</v>
      </c>
      <c r="BB335">
        <v>2</v>
      </c>
      <c r="BC335">
        <v>0</v>
      </c>
      <c r="BD335">
        <v>0</v>
      </c>
      <c r="BE335">
        <v>0</v>
      </c>
      <c r="BF335">
        <v>41</v>
      </c>
      <c r="BG335">
        <v>285</v>
      </c>
      <c r="BH335">
        <v>0</v>
      </c>
      <c r="BI335">
        <v>13</v>
      </c>
      <c r="BJ335" s="2">
        <v>46218</v>
      </c>
      <c r="BK335">
        <v>0</v>
      </c>
      <c r="BL335" s="3" t="str">
        <f>VLOOKUP(O335,DropDownList!$H$1:$I$7,2,FALSE)</f>
        <v>2024/25</v>
      </c>
      <c r="BM335" s="3" t="str">
        <f t="shared" si="5"/>
        <v>VSUR</v>
      </c>
    </row>
    <row r="336" spans="1:65" x14ac:dyDescent="0.2">
      <c r="A336">
        <v>2026</v>
      </c>
      <c r="B336">
        <v>7</v>
      </c>
      <c r="C336" t="s">
        <v>162</v>
      </c>
      <c r="D336" t="s">
        <v>182</v>
      </c>
      <c r="E336" t="s">
        <v>19</v>
      </c>
      <c r="F336">
        <v>9855</v>
      </c>
      <c r="G336" t="s">
        <v>158</v>
      </c>
      <c r="H336" t="s">
        <v>171</v>
      </c>
      <c r="I336" t="s">
        <v>172</v>
      </c>
      <c r="J336" s="1">
        <v>46204</v>
      </c>
      <c r="K336" t="s">
        <v>143</v>
      </c>
      <c r="L336">
        <v>2</v>
      </c>
      <c r="M336" t="s">
        <v>445</v>
      </c>
      <c r="N336" t="s">
        <v>442</v>
      </c>
      <c r="O336" t="s">
        <v>147</v>
      </c>
      <c r="P336" t="s">
        <v>150</v>
      </c>
      <c r="Q336">
        <v>779.68</v>
      </c>
      <c r="R336">
        <v>26</v>
      </c>
      <c r="S336">
        <v>4597.4799999999996</v>
      </c>
      <c r="T336">
        <v>600</v>
      </c>
      <c r="U336">
        <v>6</v>
      </c>
      <c r="V336">
        <v>2</v>
      </c>
      <c r="W336">
        <v>250</v>
      </c>
      <c r="X336">
        <v>250</v>
      </c>
      <c r="Y336">
        <v>23</v>
      </c>
      <c r="Z336">
        <v>3997.48</v>
      </c>
      <c r="AA336">
        <v>3217.8</v>
      </c>
      <c r="AB336">
        <v>1497.48</v>
      </c>
      <c r="AC336">
        <v>1720.32</v>
      </c>
      <c r="AD336">
        <v>1</v>
      </c>
      <c r="AE336">
        <v>1</v>
      </c>
      <c r="AF336">
        <v>17</v>
      </c>
      <c r="AG336">
        <v>2</v>
      </c>
      <c r="AH336">
        <v>3</v>
      </c>
      <c r="AI336">
        <v>4</v>
      </c>
      <c r="AJ336">
        <v>10</v>
      </c>
      <c r="AK336">
        <v>1</v>
      </c>
      <c r="AL336">
        <v>2</v>
      </c>
      <c r="AM336">
        <v>1</v>
      </c>
      <c r="AN336">
        <v>0</v>
      </c>
      <c r="AO336">
        <v>13</v>
      </c>
      <c r="AP336">
        <v>65</v>
      </c>
      <c r="AQ336">
        <v>13</v>
      </c>
      <c r="AR336">
        <v>0</v>
      </c>
      <c r="AS336">
        <v>10</v>
      </c>
      <c r="AT336">
        <v>1</v>
      </c>
      <c r="AU336">
        <v>1</v>
      </c>
      <c r="AV336">
        <v>1</v>
      </c>
      <c r="AW336">
        <v>0</v>
      </c>
      <c r="AX336">
        <v>0</v>
      </c>
      <c r="AY336">
        <v>7</v>
      </c>
      <c r="AZ336">
        <v>13</v>
      </c>
      <c r="BA336">
        <v>7</v>
      </c>
      <c r="BB336">
        <v>3</v>
      </c>
      <c r="BC336">
        <v>1</v>
      </c>
      <c r="BD336">
        <v>0</v>
      </c>
      <c r="BE336">
        <v>0</v>
      </c>
      <c r="BF336">
        <v>13</v>
      </c>
      <c r="BG336">
        <v>650</v>
      </c>
      <c r="BH336">
        <v>0</v>
      </c>
      <c r="BI336">
        <v>6</v>
      </c>
      <c r="BJ336" s="2">
        <v>46218</v>
      </c>
      <c r="BK336">
        <v>0</v>
      </c>
      <c r="BL336" s="3" t="str">
        <f>VLOOKUP(O336,DropDownList!$H$1:$I$7,2,FALSE)</f>
        <v>2024/25</v>
      </c>
      <c r="BM336" s="3" t="str">
        <f t="shared" si="5"/>
        <v>FISCAL FINES</v>
      </c>
    </row>
    <row r="337" spans="1:65" x14ac:dyDescent="0.2">
      <c r="A337">
        <v>2026</v>
      </c>
      <c r="B337">
        <v>7</v>
      </c>
      <c r="C337" t="s">
        <v>162</v>
      </c>
      <c r="D337" t="s">
        <v>182</v>
      </c>
      <c r="E337" t="s">
        <v>19</v>
      </c>
      <c r="F337">
        <v>9855</v>
      </c>
      <c r="G337" t="s">
        <v>158</v>
      </c>
      <c r="H337" t="s">
        <v>171</v>
      </c>
      <c r="I337" t="s">
        <v>172</v>
      </c>
      <c r="J337" s="1">
        <v>46204</v>
      </c>
      <c r="K337" t="s">
        <v>143</v>
      </c>
      <c r="L337">
        <v>2</v>
      </c>
      <c r="M337" t="s">
        <v>445</v>
      </c>
      <c r="N337" t="s">
        <v>442</v>
      </c>
      <c r="O337" t="s">
        <v>149</v>
      </c>
      <c r="P337" t="s">
        <v>160</v>
      </c>
      <c r="Q337">
        <v>4330</v>
      </c>
      <c r="R337">
        <v>27</v>
      </c>
      <c r="S337">
        <v>13655</v>
      </c>
      <c r="T337">
        <v>0</v>
      </c>
      <c r="U337">
        <v>11</v>
      </c>
      <c r="V337">
        <v>8</v>
      </c>
      <c r="W337">
        <v>2250</v>
      </c>
      <c r="X337">
        <v>3790</v>
      </c>
      <c r="Y337">
        <v>0</v>
      </c>
      <c r="Z337">
        <v>0</v>
      </c>
      <c r="AA337">
        <v>9325</v>
      </c>
      <c r="AB337">
        <v>800</v>
      </c>
      <c r="AC337">
        <v>8000</v>
      </c>
      <c r="AD337">
        <v>6</v>
      </c>
      <c r="AE337">
        <v>2</v>
      </c>
      <c r="AF337">
        <v>16</v>
      </c>
      <c r="AG337">
        <v>5</v>
      </c>
      <c r="AH337">
        <v>0</v>
      </c>
      <c r="AI337">
        <v>6</v>
      </c>
      <c r="AJ337">
        <v>0</v>
      </c>
      <c r="AK337">
        <v>0</v>
      </c>
      <c r="AL337">
        <v>0</v>
      </c>
      <c r="AM337">
        <v>0</v>
      </c>
      <c r="AN337">
        <v>0</v>
      </c>
      <c r="AO337">
        <v>12</v>
      </c>
      <c r="AP337">
        <v>23</v>
      </c>
      <c r="AQ337">
        <v>12</v>
      </c>
      <c r="AR337">
        <v>0</v>
      </c>
      <c r="AS337">
        <v>3</v>
      </c>
      <c r="AT337">
        <v>0</v>
      </c>
      <c r="AU337">
        <v>2</v>
      </c>
      <c r="AV337">
        <v>0</v>
      </c>
      <c r="AW337">
        <v>0</v>
      </c>
      <c r="AX337">
        <v>0</v>
      </c>
      <c r="AY337">
        <v>0</v>
      </c>
      <c r="AZ337">
        <v>0</v>
      </c>
      <c r="BA337">
        <v>0</v>
      </c>
      <c r="BB337">
        <v>2</v>
      </c>
      <c r="BC337">
        <v>0</v>
      </c>
      <c r="BD337">
        <v>0</v>
      </c>
      <c r="BE337">
        <v>0</v>
      </c>
      <c r="BF337">
        <v>27</v>
      </c>
      <c r="BG337">
        <v>2860</v>
      </c>
      <c r="BH337">
        <v>0</v>
      </c>
      <c r="BI337">
        <v>11</v>
      </c>
      <c r="BJ337" s="2">
        <v>46218</v>
      </c>
      <c r="BK337">
        <v>0</v>
      </c>
      <c r="BL337" s="3" t="str">
        <f>VLOOKUP(O337,DropDownList!$H$1:$I$7,2,FALSE)</f>
        <v>2025/26</v>
      </c>
      <c r="BM337" s="3" t="str">
        <f t="shared" si="5"/>
        <v>SC COURT</v>
      </c>
    </row>
    <row r="338" spans="1:65" x14ac:dyDescent="0.2">
      <c r="A338">
        <v>2026</v>
      </c>
      <c r="B338">
        <v>7</v>
      </c>
      <c r="C338" t="s">
        <v>162</v>
      </c>
      <c r="D338" t="s">
        <v>182</v>
      </c>
      <c r="E338" t="s">
        <v>19</v>
      </c>
      <c r="F338">
        <v>9855</v>
      </c>
      <c r="G338" t="s">
        <v>158</v>
      </c>
      <c r="H338" t="s">
        <v>171</v>
      </c>
      <c r="I338" t="s">
        <v>172</v>
      </c>
      <c r="J338" s="1">
        <v>46204</v>
      </c>
      <c r="K338" t="s">
        <v>143</v>
      </c>
      <c r="L338">
        <v>2</v>
      </c>
      <c r="M338" t="s">
        <v>445</v>
      </c>
      <c r="N338" t="s">
        <v>442</v>
      </c>
      <c r="O338" t="s">
        <v>155</v>
      </c>
      <c r="P338" t="s">
        <v>150</v>
      </c>
      <c r="Q338">
        <v>0</v>
      </c>
      <c r="R338">
        <v>31</v>
      </c>
      <c r="S338">
        <v>4360.88</v>
      </c>
      <c r="T338">
        <v>913.12</v>
      </c>
      <c r="U338">
        <v>0</v>
      </c>
      <c r="V338">
        <v>0</v>
      </c>
      <c r="W338">
        <v>0</v>
      </c>
      <c r="X338">
        <v>0</v>
      </c>
      <c r="Y338">
        <v>28</v>
      </c>
      <c r="Z338">
        <v>3447.76</v>
      </c>
      <c r="AA338">
        <v>3447.76</v>
      </c>
      <c r="AB338">
        <v>447.76</v>
      </c>
      <c r="AC338">
        <v>3000</v>
      </c>
      <c r="AD338">
        <v>0</v>
      </c>
      <c r="AE338">
        <v>0</v>
      </c>
      <c r="AF338">
        <v>27</v>
      </c>
      <c r="AG338">
        <v>0</v>
      </c>
      <c r="AH338">
        <v>3</v>
      </c>
      <c r="AI338">
        <v>0</v>
      </c>
      <c r="AJ338">
        <v>17</v>
      </c>
      <c r="AK338">
        <v>0</v>
      </c>
      <c r="AL338">
        <v>1</v>
      </c>
      <c r="AM338">
        <v>0</v>
      </c>
      <c r="AN338">
        <v>0</v>
      </c>
      <c r="AO338">
        <v>10</v>
      </c>
      <c r="AP338">
        <v>40</v>
      </c>
      <c r="AQ338">
        <v>10</v>
      </c>
      <c r="AR338">
        <v>0</v>
      </c>
      <c r="AS338">
        <v>8</v>
      </c>
      <c r="AT338">
        <v>0</v>
      </c>
      <c r="AU338">
        <v>0</v>
      </c>
      <c r="AV338">
        <v>0</v>
      </c>
      <c r="AW338">
        <v>0</v>
      </c>
      <c r="AX338">
        <v>0</v>
      </c>
      <c r="AY338">
        <v>3</v>
      </c>
      <c r="AZ338">
        <v>10</v>
      </c>
      <c r="BA338">
        <v>8</v>
      </c>
      <c r="BB338">
        <v>0</v>
      </c>
      <c r="BC338">
        <v>0</v>
      </c>
      <c r="BD338">
        <v>0</v>
      </c>
      <c r="BE338">
        <v>0</v>
      </c>
      <c r="BF338">
        <v>10</v>
      </c>
      <c r="BG338">
        <v>0</v>
      </c>
      <c r="BH338">
        <v>1</v>
      </c>
      <c r="BI338">
        <v>0</v>
      </c>
      <c r="BJ338" s="2">
        <v>46218</v>
      </c>
      <c r="BK338">
        <v>0</v>
      </c>
      <c r="BL338" s="3" t="str">
        <f>VLOOKUP(O338,DropDownList!$H$1:$I$7,2,FALSE)</f>
        <v>2022/23</v>
      </c>
      <c r="BM338" s="3" t="str">
        <f t="shared" si="5"/>
        <v>FISCAL FINES</v>
      </c>
    </row>
    <row r="339" spans="1:65" x14ac:dyDescent="0.2">
      <c r="A339">
        <v>2026</v>
      </c>
      <c r="B339">
        <v>7</v>
      </c>
      <c r="C339" t="s">
        <v>162</v>
      </c>
      <c r="D339" t="s">
        <v>182</v>
      </c>
      <c r="E339" t="s">
        <v>19</v>
      </c>
      <c r="F339">
        <v>9855</v>
      </c>
      <c r="G339" t="s">
        <v>158</v>
      </c>
      <c r="H339" t="s">
        <v>171</v>
      </c>
      <c r="I339" t="s">
        <v>172</v>
      </c>
      <c r="J339" s="1">
        <v>46204</v>
      </c>
      <c r="K339" t="s">
        <v>143</v>
      </c>
      <c r="L339">
        <v>2</v>
      </c>
      <c r="M339" t="s">
        <v>445</v>
      </c>
      <c r="N339" t="s">
        <v>442</v>
      </c>
      <c r="O339" t="s">
        <v>155</v>
      </c>
      <c r="P339" t="s">
        <v>161</v>
      </c>
      <c r="Q339">
        <v>0</v>
      </c>
      <c r="R339">
        <v>31</v>
      </c>
      <c r="S339">
        <v>685</v>
      </c>
      <c r="T339">
        <v>20</v>
      </c>
      <c r="U339">
        <v>0</v>
      </c>
      <c r="V339">
        <v>0</v>
      </c>
      <c r="W339">
        <v>0</v>
      </c>
      <c r="X339">
        <v>0</v>
      </c>
      <c r="Y339">
        <v>0</v>
      </c>
      <c r="Z339">
        <v>0</v>
      </c>
      <c r="AA339">
        <v>665</v>
      </c>
      <c r="AB339">
        <v>0</v>
      </c>
      <c r="AC339">
        <v>0</v>
      </c>
      <c r="AD339">
        <v>0</v>
      </c>
      <c r="AE339">
        <v>0</v>
      </c>
      <c r="AF339">
        <v>30</v>
      </c>
      <c r="AG339">
        <v>0</v>
      </c>
      <c r="AH339">
        <v>1</v>
      </c>
      <c r="AI339">
        <v>0</v>
      </c>
      <c r="AJ339">
        <v>0</v>
      </c>
      <c r="AK339">
        <v>0</v>
      </c>
      <c r="AL339">
        <v>0</v>
      </c>
      <c r="AM339">
        <v>0</v>
      </c>
      <c r="AN339">
        <v>0</v>
      </c>
      <c r="AO339">
        <v>21</v>
      </c>
      <c r="AP339">
        <v>66</v>
      </c>
      <c r="AQ339">
        <v>22</v>
      </c>
      <c r="AR339">
        <v>0</v>
      </c>
      <c r="AS339">
        <v>13</v>
      </c>
      <c r="AT339">
        <v>1</v>
      </c>
      <c r="AU339">
        <v>3</v>
      </c>
      <c r="AV339">
        <v>1</v>
      </c>
      <c r="AW339">
        <v>0</v>
      </c>
      <c r="AX339">
        <v>0</v>
      </c>
      <c r="AY339">
        <v>3</v>
      </c>
      <c r="AZ339">
        <v>10</v>
      </c>
      <c r="BA339">
        <v>7</v>
      </c>
      <c r="BB339">
        <v>2</v>
      </c>
      <c r="BC339">
        <v>0</v>
      </c>
      <c r="BD339">
        <v>0</v>
      </c>
      <c r="BE339">
        <v>0</v>
      </c>
      <c r="BF339">
        <v>31</v>
      </c>
      <c r="BG339">
        <v>0</v>
      </c>
      <c r="BH339">
        <v>0</v>
      </c>
      <c r="BI339">
        <v>0</v>
      </c>
      <c r="BJ339" s="2">
        <v>46218</v>
      </c>
      <c r="BK339">
        <v>0</v>
      </c>
      <c r="BL339" s="3" t="str">
        <f>VLOOKUP(O339,DropDownList!$H$1:$I$7,2,FALSE)</f>
        <v>2022/23</v>
      </c>
      <c r="BM339" s="3" t="str">
        <f t="shared" si="5"/>
        <v>VSUR</v>
      </c>
    </row>
    <row r="340" spans="1:65" x14ac:dyDescent="0.2">
      <c r="A340">
        <v>2026</v>
      </c>
      <c r="B340">
        <v>7</v>
      </c>
      <c r="C340" t="s">
        <v>162</v>
      </c>
      <c r="D340" t="s">
        <v>182</v>
      </c>
      <c r="E340" t="s">
        <v>19</v>
      </c>
      <c r="F340">
        <v>9855</v>
      </c>
      <c r="G340" t="s">
        <v>158</v>
      </c>
      <c r="H340" t="s">
        <v>171</v>
      </c>
      <c r="I340" t="s">
        <v>172</v>
      </c>
      <c r="J340" s="1">
        <v>46204</v>
      </c>
      <c r="K340" t="s">
        <v>143</v>
      </c>
      <c r="L340">
        <v>2</v>
      </c>
      <c r="M340" t="s">
        <v>445</v>
      </c>
      <c r="N340" t="s">
        <v>442</v>
      </c>
      <c r="O340" t="s">
        <v>149</v>
      </c>
      <c r="P340" t="s">
        <v>150</v>
      </c>
      <c r="Q340">
        <v>1978.09</v>
      </c>
      <c r="R340">
        <v>23</v>
      </c>
      <c r="S340">
        <v>6620.93</v>
      </c>
      <c r="T340">
        <v>1850</v>
      </c>
      <c r="U340">
        <v>9</v>
      </c>
      <c r="V340">
        <v>8</v>
      </c>
      <c r="W340">
        <v>1162.25</v>
      </c>
      <c r="X340">
        <v>1173.0899999999999</v>
      </c>
      <c r="Y340">
        <v>21</v>
      </c>
      <c r="Z340">
        <v>4770.93</v>
      </c>
      <c r="AA340">
        <v>2792.84</v>
      </c>
      <c r="AB340">
        <v>1287.8399999999999</v>
      </c>
      <c r="AC340">
        <v>1505</v>
      </c>
      <c r="AD340">
        <v>7</v>
      </c>
      <c r="AE340">
        <v>1</v>
      </c>
      <c r="AF340">
        <v>12</v>
      </c>
      <c r="AG340">
        <v>2</v>
      </c>
      <c r="AH340">
        <v>2</v>
      </c>
      <c r="AI340">
        <v>7</v>
      </c>
      <c r="AJ340">
        <v>3</v>
      </c>
      <c r="AK340">
        <v>3</v>
      </c>
      <c r="AL340">
        <v>0</v>
      </c>
      <c r="AM340">
        <v>2</v>
      </c>
      <c r="AN340">
        <v>0</v>
      </c>
      <c r="AO340">
        <v>14</v>
      </c>
      <c r="AP340">
        <v>26</v>
      </c>
      <c r="AQ340">
        <v>14</v>
      </c>
      <c r="AR340">
        <v>0</v>
      </c>
      <c r="AS340">
        <v>4</v>
      </c>
      <c r="AT340">
        <v>0</v>
      </c>
      <c r="AU340">
        <v>1</v>
      </c>
      <c r="AV340">
        <v>0</v>
      </c>
      <c r="AW340">
        <v>0</v>
      </c>
      <c r="AX340">
        <v>0</v>
      </c>
      <c r="AY340">
        <v>0</v>
      </c>
      <c r="AZ340">
        <v>0</v>
      </c>
      <c r="BA340">
        <v>0</v>
      </c>
      <c r="BB340">
        <v>3</v>
      </c>
      <c r="BC340">
        <v>0</v>
      </c>
      <c r="BD340">
        <v>0</v>
      </c>
      <c r="BE340">
        <v>0</v>
      </c>
      <c r="BF340">
        <v>15</v>
      </c>
      <c r="BG340">
        <v>1053.0899999999999</v>
      </c>
      <c r="BH340">
        <v>0</v>
      </c>
      <c r="BI340">
        <v>8</v>
      </c>
      <c r="BJ340" s="2">
        <v>46218</v>
      </c>
      <c r="BK340">
        <v>0</v>
      </c>
      <c r="BL340" s="3" t="str">
        <f>VLOOKUP(O340,DropDownList!$H$1:$I$7,2,FALSE)</f>
        <v>2025/26</v>
      </c>
      <c r="BM340" s="3" t="str">
        <f t="shared" si="5"/>
        <v>FISCAL FINES</v>
      </c>
    </row>
    <row r="341" spans="1:65" x14ac:dyDescent="0.2">
      <c r="A341">
        <v>2026</v>
      </c>
      <c r="B341">
        <v>7</v>
      </c>
      <c r="C341" t="s">
        <v>162</v>
      </c>
      <c r="D341" t="s">
        <v>182</v>
      </c>
      <c r="E341" t="s">
        <v>19</v>
      </c>
      <c r="F341">
        <v>9855</v>
      </c>
      <c r="G341" t="s">
        <v>158</v>
      </c>
      <c r="H341" t="s">
        <v>171</v>
      </c>
      <c r="I341" t="s">
        <v>172</v>
      </c>
      <c r="J341" s="1">
        <v>46204</v>
      </c>
      <c r="K341" t="s">
        <v>143</v>
      </c>
      <c r="L341">
        <v>2</v>
      </c>
      <c r="M341" t="s">
        <v>445</v>
      </c>
      <c r="N341" t="s">
        <v>442</v>
      </c>
      <c r="O341" t="s">
        <v>147</v>
      </c>
      <c r="P341" t="s">
        <v>160</v>
      </c>
      <c r="Q341">
        <v>10544.32</v>
      </c>
      <c r="R341">
        <v>44</v>
      </c>
      <c r="S341">
        <v>25555</v>
      </c>
      <c r="T341">
        <v>370</v>
      </c>
      <c r="U341">
        <v>16</v>
      </c>
      <c r="V341">
        <v>13</v>
      </c>
      <c r="W341">
        <v>7515.62</v>
      </c>
      <c r="X341">
        <v>7890.62</v>
      </c>
      <c r="Y341">
        <v>0</v>
      </c>
      <c r="Z341">
        <v>0</v>
      </c>
      <c r="AA341">
        <v>14640.68</v>
      </c>
      <c r="AB341">
        <v>765</v>
      </c>
      <c r="AC341">
        <v>13030.68</v>
      </c>
      <c r="AD341">
        <v>8</v>
      </c>
      <c r="AE341">
        <v>5</v>
      </c>
      <c r="AF341">
        <v>27</v>
      </c>
      <c r="AG341">
        <v>7</v>
      </c>
      <c r="AH341">
        <v>1</v>
      </c>
      <c r="AI341">
        <v>9</v>
      </c>
      <c r="AJ341">
        <v>0</v>
      </c>
      <c r="AK341">
        <v>0</v>
      </c>
      <c r="AL341">
        <v>0</v>
      </c>
      <c r="AM341">
        <v>0</v>
      </c>
      <c r="AN341">
        <v>0</v>
      </c>
      <c r="AO341">
        <v>26</v>
      </c>
      <c r="AP341">
        <v>90</v>
      </c>
      <c r="AQ341">
        <v>28</v>
      </c>
      <c r="AR341">
        <v>0</v>
      </c>
      <c r="AS341">
        <v>12</v>
      </c>
      <c r="AT341">
        <v>0</v>
      </c>
      <c r="AU341">
        <v>6</v>
      </c>
      <c r="AV341">
        <v>4</v>
      </c>
      <c r="AW341">
        <v>2</v>
      </c>
      <c r="AX341">
        <v>0</v>
      </c>
      <c r="AY341">
        <v>5</v>
      </c>
      <c r="AZ341">
        <v>9</v>
      </c>
      <c r="BA341">
        <v>6</v>
      </c>
      <c r="BB341">
        <v>3</v>
      </c>
      <c r="BC341">
        <v>1</v>
      </c>
      <c r="BD341">
        <v>0</v>
      </c>
      <c r="BE341">
        <v>0</v>
      </c>
      <c r="BF341">
        <v>42</v>
      </c>
      <c r="BG341">
        <v>6465</v>
      </c>
      <c r="BH341">
        <v>0</v>
      </c>
      <c r="BI341">
        <v>14</v>
      </c>
      <c r="BJ341" s="2">
        <v>46218</v>
      </c>
      <c r="BK341">
        <v>0</v>
      </c>
      <c r="BL341" s="3" t="str">
        <f>VLOOKUP(O341,DropDownList!$H$1:$I$7,2,FALSE)</f>
        <v>2024/25</v>
      </c>
      <c r="BM341" s="3" t="str">
        <f t="shared" si="5"/>
        <v>SC COURT</v>
      </c>
    </row>
    <row r="342" spans="1:65" x14ac:dyDescent="0.2">
      <c r="A342">
        <v>2026</v>
      </c>
      <c r="B342">
        <v>7</v>
      </c>
      <c r="C342" t="s">
        <v>162</v>
      </c>
      <c r="D342" t="s">
        <v>183</v>
      </c>
      <c r="E342" t="s">
        <v>20</v>
      </c>
      <c r="F342">
        <v>9384</v>
      </c>
      <c r="G342" t="s">
        <v>141</v>
      </c>
      <c r="H342" t="s">
        <v>171</v>
      </c>
      <c r="I342" t="s">
        <v>172</v>
      </c>
      <c r="J342" s="1">
        <v>46204</v>
      </c>
      <c r="K342" t="s">
        <v>143</v>
      </c>
      <c r="L342">
        <v>2</v>
      </c>
      <c r="M342" t="s">
        <v>445</v>
      </c>
      <c r="N342" t="s">
        <v>442</v>
      </c>
      <c r="O342" t="s">
        <v>155</v>
      </c>
      <c r="P342" t="s">
        <v>151</v>
      </c>
      <c r="Q342">
        <v>0</v>
      </c>
      <c r="R342">
        <v>1</v>
      </c>
      <c r="S342">
        <v>30</v>
      </c>
      <c r="T342">
        <v>30</v>
      </c>
      <c r="U342">
        <v>0</v>
      </c>
      <c r="V342">
        <v>0</v>
      </c>
      <c r="W342">
        <v>0</v>
      </c>
      <c r="X342">
        <v>0</v>
      </c>
      <c r="Y342">
        <v>0</v>
      </c>
      <c r="Z342">
        <v>0</v>
      </c>
      <c r="AA342">
        <v>0</v>
      </c>
      <c r="AB342">
        <v>0</v>
      </c>
      <c r="AC342">
        <v>0</v>
      </c>
      <c r="AD342">
        <v>0</v>
      </c>
      <c r="AE342">
        <v>0</v>
      </c>
      <c r="AF342">
        <v>0</v>
      </c>
      <c r="AG342">
        <v>0</v>
      </c>
      <c r="AH342">
        <v>1</v>
      </c>
      <c r="AI342">
        <v>0</v>
      </c>
      <c r="AJ342">
        <v>0</v>
      </c>
      <c r="AK342">
        <v>0</v>
      </c>
      <c r="AL342">
        <v>0</v>
      </c>
      <c r="AM342">
        <v>1</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s="2">
        <v>46218</v>
      </c>
      <c r="BK342">
        <v>0</v>
      </c>
      <c r="BL342" s="3" t="str">
        <f>VLOOKUP(O342,DropDownList!$H$1:$I$7,2,FALSE)</f>
        <v>2022/23</v>
      </c>
      <c r="BM342" s="3" t="str">
        <f t="shared" si="5"/>
        <v>PCPF</v>
      </c>
    </row>
    <row r="343" spans="1:65" x14ac:dyDescent="0.2">
      <c r="A343">
        <v>2026</v>
      </c>
      <c r="B343">
        <v>7</v>
      </c>
      <c r="C343" t="s">
        <v>162</v>
      </c>
      <c r="D343" t="s">
        <v>183</v>
      </c>
      <c r="E343" t="s">
        <v>20</v>
      </c>
      <c r="F343">
        <v>9384</v>
      </c>
      <c r="G343" t="s">
        <v>141</v>
      </c>
      <c r="H343" t="s">
        <v>171</v>
      </c>
      <c r="I343" t="s">
        <v>172</v>
      </c>
      <c r="J343" s="1">
        <v>46204</v>
      </c>
      <c r="K343" t="s">
        <v>143</v>
      </c>
      <c r="L343">
        <v>2</v>
      </c>
      <c r="M343" t="s">
        <v>445</v>
      </c>
      <c r="N343" t="s">
        <v>442</v>
      </c>
      <c r="O343" t="s">
        <v>149</v>
      </c>
      <c r="P343" t="s">
        <v>151</v>
      </c>
      <c r="Q343">
        <v>0</v>
      </c>
      <c r="R343">
        <v>7</v>
      </c>
      <c r="S343">
        <v>210</v>
      </c>
      <c r="T343">
        <v>60</v>
      </c>
      <c r="U343">
        <v>0</v>
      </c>
      <c r="V343">
        <v>0</v>
      </c>
      <c r="W343">
        <v>0</v>
      </c>
      <c r="X343">
        <v>0</v>
      </c>
      <c r="Y343">
        <v>0</v>
      </c>
      <c r="Z343">
        <v>0</v>
      </c>
      <c r="AA343">
        <v>150</v>
      </c>
      <c r="AB343">
        <v>0</v>
      </c>
      <c r="AC343">
        <v>150</v>
      </c>
      <c r="AD343">
        <v>0</v>
      </c>
      <c r="AE343">
        <v>0</v>
      </c>
      <c r="AF343">
        <v>5</v>
      </c>
      <c r="AG343">
        <v>0</v>
      </c>
      <c r="AH343">
        <v>2</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c r="BJ343" s="2">
        <v>46218</v>
      </c>
      <c r="BK343">
        <v>0</v>
      </c>
      <c r="BL343" s="3" t="str">
        <f>VLOOKUP(O343,DropDownList!$H$1:$I$7,2,FALSE)</f>
        <v>2025/26</v>
      </c>
      <c r="BM343" s="3" t="str">
        <f t="shared" si="5"/>
        <v>PCPF</v>
      </c>
    </row>
    <row r="344" spans="1:65" x14ac:dyDescent="0.2">
      <c r="A344">
        <v>2026</v>
      </c>
      <c r="B344">
        <v>7</v>
      </c>
      <c r="C344" t="s">
        <v>162</v>
      </c>
      <c r="D344" t="s">
        <v>183</v>
      </c>
      <c r="E344" t="s">
        <v>20</v>
      </c>
      <c r="F344">
        <v>9384</v>
      </c>
      <c r="G344" t="s">
        <v>141</v>
      </c>
      <c r="H344" t="s">
        <v>171</v>
      </c>
      <c r="I344" t="s">
        <v>172</v>
      </c>
      <c r="J344" s="1">
        <v>46204</v>
      </c>
      <c r="K344" t="s">
        <v>143</v>
      </c>
      <c r="L344">
        <v>2</v>
      </c>
      <c r="M344" t="s">
        <v>445</v>
      </c>
      <c r="N344" t="s">
        <v>442</v>
      </c>
      <c r="O344" t="s">
        <v>156</v>
      </c>
      <c r="P344" t="s">
        <v>151</v>
      </c>
      <c r="Q344">
        <v>0</v>
      </c>
      <c r="R344">
        <v>14</v>
      </c>
      <c r="S344">
        <v>420</v>
      </c>
      <c r="T344">
        <v>120</v>
      </c>
      <c r="U344">
        <v>0</v>
      </c>
      <c r="V344">
        <v>0</v>
      </c>
      <c r="W344">
        <v>0</v>
      </c>
      <c r="X344">
        <v>0</v>
      </c>
      <c r="Y344">
        <v>0</v>
      </c>
      <c r="Z344">
        <v>0</v>
      </c>
      <c r="AA344">
        <v>300</v>
      </c>
      <c r="AB344">
        <v>0</v>
      </c>
      <c r="AC344">
        <v>300</v>
      </c>
      <c r="AD344">
        <v>0</v>
      </c>
      <c r="AE344">
        <v>0</v>
      </c>
      <c r="AF344">
        <v>10</v>
      </c>
      <c r="AG344">
        <v>0</v>
      </c>
      <c r="AH344">
        <v>4</v>
      </c>
      <c r="AI344">
        <v>0</v>
      </c>
      <c r="AJ344">
        <v>0</v>
      </c>
      <c r="AK344">
        <v>0</v>
      </c>
      <c r="AL344">
        <v>0</v>
      </c>
      <c r="AM344">
        <v>1</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s="2">
        <v>46218</v>
      </c>
      <c r="BK344">
        <v>0</v>
      </c>
      <c r="BL344" s="3" t="str">
        <f>VLOOKUP(O344,DropDownList!$H$1:$I$7,2,FALSE)</f>
        <v>2023/24</v>
      </c>
      <c r="BM344" s="3" t="str">
        <f t="shared" si="5"/>
        <v>PCPF</v>
      </c>
    </row>
    <row r="345" spans="1:65" x14ac:dyDescent="0.2">
      <c r="A345">
        <v>2026</v>
      </c>
      <c r="B345">
        <v>7</v>
      </c>
      <c r="C345" t="s">
        <v>162</v>
      </c>
      <c r="D345" t="s">
        <v>183</v>
      </c>
      <c r="E345" t="s">
        <v>20</v>
      </c>
      <c r="F345">
        <v>9384</v>
      </c>
      <c r="G345" t="s">
        <v>141</v>
      </c>
      <c r="H345" t="s">
        <v>171</v>
      </c>
      <c r="I345" t="s">
        <v>172</v>
      </c>
      <c r="J345" s="1">
        <v>46204</v>
      </c>
      <c r="K345" t="s">
        <v>143</v>
      </c>
      <c r="L345">
        <v>2</v>
      </c>
      <c r="M345" t="s">
        <v>445</v>
      </c>
      <c r="N345" t="s">
        <v>442</v>
      </c>
      <c r="O345" t="s">
        <v>147</v>
      </c>
      <c r="P345" t="s">
        <v>151</v>
      </c>
      <c r="Q345">
        <v>0</v>
      </c>
      <c r="R345">
        <v>44</v>
      </c>
      <c r="S345">
        <v>1320</v>
      </c>
      <c r="T345">
        <v>330</v>
      </c>
      <c r="U345">
        <v>0</v>
      </c>
      <c r="V345">
        <v>0</v>
      </c>
      <c r="W345">
        <v>0</v>
      </c>
      <c r="X345">
        <v>0</v>
      </c>
      <c r="Y345">
        <v>0</v>
      </c>
      <c r="Z345">
        <v>0</v>
      </c>
      <c r="AA345">
        <v>990</v>
      </c>
      <c r="AB345">
        <v>0</v>
      </c>
      <c r="AC345">
        <v>990</v>
      </c>
      <c r="AD345">
        <v>0</v>
      </c>
      <c r="AE345">
        <v>0</v>
      </c>
      <c r="AF345">
        <v>33</v>
      </c>
      <c r="AG345">
        <v>0</v>
      </c>
      <c r="AH345">
        <v>11</v>
      </c>
      <c r="AI345">
        <v>0</v>
      </c>
      <c r="AJ345">
        <v>0</v>
      </c>
      <c r="AK345">
        <v>0</v>
      </c>
      <c r="AL345">
        <v>0</v>
      </c>
      <c r="AM345">
        <v>2</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s="2">
        <v>46218</v>
      </c>
      <c r="BK345">
        <v>0</v>
      </c>
      <c r="BL345" s="3" t="str">
        <f>VLOOKUP(O345,DropDownList!$H$1:$I$7,2,FALSE)</f>
        <v>2024/25</v>
      </c>
      <c r="BM345" s="3" t="str">
        <f t="shared" si="5"/>
        <v>PCPF</v>
      </c>
    </row>
    <row r="346" spans="1:65" x14ac:dyDescent="0.2">
      <c r="A346">
        <v>2026</v>
      </c>
      <c r="B346">
        <v>7</v>
      </c>
      <c r="C346" t="s">
        <v>162</v>
      </c>
      <c r="D346" t="s">
        <v>184</v>
      </c>
      <c r="E346" t="s">
        <v>20</v>
      </c>
      <c r="F346">
        <v>9874</v>
      </c>
      <c r="G346" t="s">
        <v>158</v>
      </c>
      <c r="H346" t="s">
        <v>171</v>
      </c>
      <c r="I346" t="s">
        <v>172</v>
      </c>
      <c r="J346" s="1">
        <v>46204</v>
      </c>
      <c r="K346" t="s">
        <v>143</v>
      </c>
      <c r="L346">
        <v>2</v>
      </c>
      <c r="M346" t="s">
        <v>445</v>
      </c>
      <c r="N346" t="s">
        <v>442</v>
      </c>
      <c r="O346" t="s">
        <v>156</v>
      </c>
      <c r="P346" t="s">
        <v>161</v>
      </c>
      <c r="Q346">
        <v>90</v>
      </c>
      <c r="R346">
        <v>71</v>
      </c>
      <c r="S346">
        <v>1655</v>
      </c>
      <c r="T346">
        <v>10</v>
      </c>
      <c r="U346">
        <v>8</v>
      </c>
      <c r="V346">
        <v>3</v>
      </c>
      <c r="W346">
        <v>80</v>
      </c>
      <c r="X346">
        <v>80</v>
      </c>
      <c r="Y346">
        <v>0</v>
      </c>
      <c r="Z346">
        <v>0</v>
      </c>
      <c r="AA346">
        <v>1555</v>
      </c>
      <c r="AB346">
        <v>0</v>
      </c>
      <c r="AC346">
        <v>0</v>
      </c>
      <c r="AD346">
        <v>3</v>
      </c>
      <c r="AE346">
        <v>0</v>
      </c>
      <c r="AF346">
        <v>66</v>
      </c>
      <c r="AG346">
        <v>0</v>
      </c>
      <c r="AH346">
        <v>1</v>
      </c>
      <c r="AI346">
        <v>4</v>
      </c>
      <c r="AJ346">
        <v>0</v>
      </c>
      <c r="AK346">
        <v>0</v>
      </c>
      <c r="AL346">
        <v>0</v>
      </c>
      <c r="AM346">
        <v>0</v>
      </c>
      <c r="AN346">
        <v>0</v>
      </c>
      <c r="AO346">
        <v>39</v>
      </c>
      <c r="AP346">
        <v>159</v>
      </c>
      <c r="AQ346">
        <v>41</v>
      </c>
      <c r="AR346">
        <v>1</v>
      </c>
      <c r="AS346">
        <v>21</v>
      </c>
      <c r="AT346">
        <v>3</v>
      </c>
      <c r="AU346">
        <v>15</v>
      </c>
      <c r="AV346">
        <v>6</v>
      </c>
      <c r="AW346">
        <v>1</v>
      </c>
      <c r="AX346">
        <v>0</v>
      </c>
      <c r="AY346">
        <v>13</v>
      </c>
      <c r="AZ346">
        <v>26</v>
      </c>
      <c r="BA346">
        <v>18</v>
      </c>
      <c r="BB346">
        <v>2</v>
      </c>
      <c r="BC346">
        <v>1</v>
      </c>
      <c r="BD346">
        <v>4</v>
      </c>
      <c r="BE346">
        <v>0</v>
      </c>
      <c r="BF346">
        <v>63</v>
      </c>
      <c r="BG346">
        <v>90</v>
      </c>
      <c r="BH346">
        <v>0</v>
      </c>
      <c r="BI346">
        <v>8</v>
      </c>
      <c r="BJ346" s="2">
        <v>46218</v>
      </c>
      <c r="BK346">
        <v>0</v>
      </c>
      <c r="BL346" s="3" t="str">
        <f>VLOOKUP(O346,DropDownList!$H$1:$I$7,2,FALSE)</f>
        <v>2023/24</v>
      </c>
      <c r="BM346" s="3" t="str">
        <f t="shared" si="5"/>
        <v>VSUR</v>
      </c>
    </row>
    <row r="347" spans="1:65" x14ac:dyDescent="0.2">
      <c r="A347">
        <v>2026</v>
      </c>
      <c r="B347">
        <v>7</v>
      </c>
      <c r="C347" t="s">
        <v>162</v>
      </c>
      <c r="D347" t="s">
        <v>184</v>
      </c>
      <c r="E347" t="s">
        <v>20</v>
      </c>
      <c r="F347">
        <v>9874</v>
      </c>
      <c r="G347" t="s">
        <v>158</v>
      </c>
      <c r="H347" t="s">
        <v>171</v>
      </c>
      <c r="I347" t="s">
        <v>172</v>
      </c>
      <c r="J347" s="1">
        <v>46204</v>
      </c>
      <c r="K347" t="s">
        <v>143</v>
      </c>
      <c r="L347">
        <v>2</v>
      </c>
      <c r="M347" t="s">
        <v>445</v>
      </c>
      <c r="N347" t="s">
        <v>442</v>
      </c>
      <c r="O347" t="s">
        <v>156</v>
      </c>
      <c r="P347" t="s">
        <v>153</v>
      </c>
      <c r="Q347">
        <v>45</v>
      </c>
      <c r="R347">
        <v>4</v>
      </c>
      <c r="S347">
        <v>180</v>
      </c>
      <c r="T347">
        <v>45</v>
      </c>
      <c r="U347">
        <v>1</v>
      </c>
      <c r="V347">
        <v>1</v>
      </c>
      <c r="W347">
        <v>45</v>
      </c>
      <c r="X347">
        <v>45</v>
      </c>
      <c r="Y347">
        <v>0</v>
      </c>
      <c r="Z347">
        <v>0</v>
      </c>
      <c r="AA347">
        <v>90</v>
      </c>
      <c r="AB347">
        <v>0</v>
      </c>
      <c r="AC347">
        <v>90</v>
      </c>
      <c r="AD347">
        <v>1</v>
      </c>
      <c r="AE347">
        <v>0</v>
      </c>
      <c r="AF347">
        <v>2</v>
      </c>
      <c r="AG347">
        <v>0</v>
      </c>
      <c r="AH347">
        <v>1</v>
      </c>
      <c r="AI347">
        <v>1</v>
      </c>
      <c r="AJ347">
        <v>0</v>
      </c>
      <c r="AK347">
        <v>0</v>
      </c>
      <c r="AL347">
        <v>0</v>
      </c>
      <c r="AM347">
        <v>0</v>
      </c>
      <c r="AN347">
        <v>0</v>
      </c>
      <c r="AO347">
        <v>1</v>
      </c>
      <c r="AP347">
        <v>8</v>
      </c>
      <c r="AQ347">
        <v>2</v>
      </c>
      <c r="AR347">
        <v>0</v>
      </c>
      <c r="AS347">
        <v>1</v>
      </c>
      <c r="AT347">
        <v>2</v>
      </c>
      <c r="AU347">
        <v>0</v>
      </c>
      <c r="AV347">
        <v>0</v>
      </c>
      <c r="AW347">
        <v>0</v>
      </c>
      <c r="AX347">
        <v>0</v>
      </c>
      <c r="AY347">
        <v>0</v>
      </c>
      <c r="AZ347">
        <v>0</v>
      </c>
      <c r="BA347">
        <v>0</v>
      </c>
      <c r="BB347">
        <v>1</v>
      </c>
      <c r="BC347">
        <v>1</v>
      </c>
      <c r="BD347">
        <v>0</v>
      </c>
      <c r="BE347">
        <v>0</v>
      </c>
      <c r="BF347">
        <v>1</v>
      </c>
      <c r="BG347">
        <v>45</v>
      </c>
      <c r="BH347">
        <v>0</v>
      </c>
      <c r="BI347">
        <v>1</v>
      </c>
      <c r="BJ347" s="2">
        <v>46218</v>
      </c>
      <c r="BK347">
        <v>0</v>
      </c>
      <c r="BL347" s="3" t="str">
        <f>VLOOKUP(O347,DropDownList!$H$1:$I$7,2,FALSE)</f>
        <v>2023/24</v>
      </c>
      <c r="BM347" s="3" t="str">
        <f t="shared" si="5"/>
        <v>PREG</v>
      </c>
    </row>
    <row r="348" spans="1:65" x14ac:dyDescent="0.2">
      <c r="A348">
        <v>2026</v>
      </c>
      <c r="B348">
        <v>7</v>
      </c>
      <c r="C348" t="s">
        <v>162</v>
      </c>
      <c r="D348" t="s">
        <v>184</v>
      </c>
      <c r="E348" t="s">
        <v>20</v>
      </c>
      <c r="F348">
        <v>9874</v>
      </c>
      <c r="G348" t="s">
        <v>158</v>
      </c>
      <c r="H348" t="s">
        <v>171</v>
      </c>
      <c r="I348" t="s">
        <v>172</v>
      </c>
      <c r="J348" s="1">
        <v>46204</v>
      </c>
      <c r="K348" t="s">
        <v>143</v>
      </c>
      <c r="L348">
        <v>2</v>
      </c>
      <c r="M348" t="s">
        <v>445</v>
      </c>
      <c r="N348" t="s">
        <v>442</v>
      </c>
      <c r="O348" t="s">
        <v>156</v>
      </c>
      <c r="P348" t="s">
        <v>152</v>
      </c>
      <c r="Q348">
        <v>0</v>
      </c>
      <c r="R348">
        <v>5</v>
      </c>
      <c r="S348">
        <v>200</v>
      </c>
      <c r="T348">
        <v>160</v>
      </c>
      <c r="U348">
        <v>0</v>
      </c>
      <c r="V348">
        <v>0</v>
      </c>
      <c r="W348">
        <v>0</v>
      </c>
      <c r="X348">
        <v>0</v>
      </c>
      <c r="Y348">
        <v>0</v>
      </c>
      <c r="Z348">
        <v>0</v>
      </c>
      <c r="AA348">
        <v>40</v>
      </c>
      <c r="AB348">
        <v>0</v>
      </c>
      <c r="AC348">
        <v>40</v>
      </c>
      <c r="AD348">
        <v>0</v>
      </c>
      <c r="AE348">
        <v>0</v>
      </c>
      <c r="AF348">
        <v>1</v>
      </c>
      <c r="AG348">
        <v>0</v>
      </c>
      <c r="AH348">
        <v>4</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s="2">
        <v>46218</v>
      </c>
      <c r="BK348">
        <v>0</v>
      </c>
      <c r="BL348" s="3" t="str">
        <f>VLOOKUP(O348,DropDownList!$H$1:$I$7,2,FALSE)</f>
        <v>2023/24</v>
      </c>
      <c r="BM348" s="3" t="str">
        <f t="shared" si="5"/>
        <v>PCOA</v>
      </c>
    </row>
    <row r="349" spans="1:65" x14ac:dyDescent="0.2">
      <c r="A349">
        <v>2026</v>
      </c>
      <c r="B349">
        <v>7</v>
      </c>
      <c r="C349" t="s">
        <v>162</v>
      </c>
      <c r="D349" t="s">
        <v>184</v>
      </c>
      <c r="E349" t="s">
        <v>20</v>
      </c>
      <c r="F349">
        <v>9874</v>
      </c>
      <c r="G349" t="s">
        <v>158</v>
      </c>
      <c r="H349" t="s">
        <v>171</v>
      </c>
      <c r="I349" t="s">
        <v>172</v>
      </c>
      <c r="J349" s="1">
        <v>46204</v>
      </c>
      <c r="K349" t="s">
        <v>143</v>
      </c>
      <c r="L349">
        <v>2</v>
      </c>
      <c r="M349" t="s">
        <v>445</v>
      </c>
      <c r="N349" t="s">
        <v>442</v>
      </c>
      <c r="O349" t="s">
        <v>156</v>
      </c>
      <c r="P349" t="s">
        <v>148</v>
      </c>
      <c r="Q349">
        <v>0</v>
      </c>
      <c r="R349">
        <v>4</v>
      </c>
      <c r="S349">
        <v>240</v>
      </c>
      <c r="T349">
        <v>60</v>
      </c>
      <c r="U349">
        <v>0</v>
      </c>
      <c r="V349">
        <v>0</v>
      </c>
      <c r="W349">
        <v>0</v>
      </c>
      <c r="X349">
        <v>0</v>
      </c>
      <c r="Y349">
        <v>0</v>
      </c>
      <c r="Z349">
        <v>0</v>
      </c>
      <c r="AA349">
        <v>180</v>
      </c>
      <c r="AB349">
        <v>0</v>
      </c>
      <c r="AC349">
        <v>180</v>
      </c>
      <c r="AD349">
        <v>0</v>
      </c>
      <c r="AE349">
        <v>0</v>
      </c>
      <c r="AF349">
        <v>3</v>
      </c>
      <c r="AG349">
        <v>0</v>
      </c>
      <c r="AH349">
        <v>1</v>
      </c>
      <c r="AI349">
        <v>0</v>
      </c>
      <c r="AJ349">
        <v>0</v>
      </c>
      <c r="AK349">
        <v>0</v>
      </c>
      <c r="AL349">
        <v>0</v>
      </c>
      <c r="AM349">
        <v>0</v>
      </c>
      <c r="AN349">
        <v>0</v>
      </c>
      <c r="AO349">
        <v>3</v>
      </c>
      <c r="AP349">
        <v>17</v>
      </c>
      <c r="AQ349">
        <v>3</v>
      </c>
      <c r="AR349">
        <v>0</v>
      </c>
      <c r="AS349">
        <v>3</v>
      </c>
      <c r="AT349">
        <v>2</v>
      </c>
      <c r="AU349">
        <v>0</v>
      </c>
      <c r="AV349">
        <v>0</v>
      </c>
      <c r="AW349">
        <v>0</v>
      </c>
      <c r="AX349">
        <v>0</v>
      </c>
      <c r="AY349">
        <v>3</v>
      </c>
      <c r="AZ349">
        <v>3</v>
      </c>
      <c r="BA349">
        <v>2</v>
      </c>
      <c r="BB349">
        <v>0</v>
      </c>
      <c r="BC349">
        <v>0</v>
      </c>
      <c r="BD349">
        <v>0</v>
      </c>
      <c r="BE349">
        <v>0</v>
      </c>
      <c r="BF349">
        <v>3</v>
      </c>
      <c r="BG349">
        <v>0</v>
      </c>
      <c r="BH349">
        <v>0</v>
      </c>
      <c r="BI349">
        <v>0</v>
      </c>
      <c r="BJ349" s="2">
        <v>46218</v>
      </c>
      <c r="BK349">
        <v>0</v>
      </c>
      <c r="BL349" s="3" t="str">
        <f>VLOOKUP(O349,DropDownList!$H$1:$I$7,2,FALSE)</f>
        <v>2023/24</v>
      </c>
      <c r="BM349" s="3" t="str">
        <f t="shared" si="5"/>
        <v>PRAS</v>
      </c>
    </row>
    <row r="350" spans="1:65" x14ac:dyDescent="0.2">
      <c r="A350">
        <v>2026</v>
      </c>
      <c r="B350">
        <v>7</v>
      </c>
      <c r="C350" t="s">
        <v>162</v>
      </c>
      <c r="D350" t="s">
        <v>184</v>
      </c>
      <c r="E350" t="s">
        <v>20</v>
      </c>
      <c r="F350">
        <v>9874</v>
      </c>
      <c r="G350" t="s">
        <v>158</v>
      </c>
      <c r="H350" t="s">
        <v>171</v>
      </c>
      <c r="I350" t="s">
        <v>172</v>
      </c>
      <c r="J350" s="1">
        <v>46204</v>
      </c>
      <c r="K350" t="s">
        <v>143</v>
      </c>
      <c r="L350">
        <v>2</v>
      </c>
      <c r="M350" t="s">
        <v>445</v>
      </c>
      <c r="N350" t="s">
        <v>442</v>
      </c>
      <c r="O350" t="s">
        <v>155</v>
      </c>
      <c r="P350" t="s">
        <v>160</v>
      </c>
      <c r="Q350">
        <v>2210</v>
      </c>
      <c r="R350">
        <v>71</v>
      </c>
      <c r="S350">
        <v>37761.43</v>
      </c>
      <c r="T350">
        <v>805</v>
      </c>
      <c r="U350">
        <v>6</v>
      </c>
      <c r="V350">
        <v>5</v>
      </c>
      <c r="W350">
        <v>1862.95</v>
      </c>
      <c r="X350">
        <v>1862.95</v>
      </c>
      <c r="Y350">
        <v>0</v>
      </c>
      <c r="Z350">
        <v>0</v>
      </c>
      <c r="AA350">
        <v>34746.43</v>
      </c>
      <c r="AB350">
        <v>1810</v>
      </c>
      <c r="AC350">
        <v>31076.43</v>
      </c>
      <c r="AD350">
        <v>1</v>
      </c>
      <c r="AE350">
        <v>4</v>
      </c>
      <c r="AF350">
        <v>61</v>
      </c>
      <c r="AG350">
        <v>5</v>
      </c>
      <c r="AH350">
        <v>3</v>
      </c>
      <c r="AI350">
        <v>1</v>
      </c>
      <c r="AJ350">
        <v>0</v>
      </c>
      <c r="AK350">
        <v>0</v>
      </c>
      <c r="AL350">
        <v>0</v>
      </c>
      <c r="AM350">
        <v>0</v>
      </c>
      <c r="AN350">
        <v>0</v>
      </c>
      <c r="AO350">
        <v>40</v>
      </c>
      <c r="AP350">
        <v>157</v>
      </c>
      <c r="AQ350">
        <v>42</v>
      </c>
      <c r="AR350">
        <v>0</v>
      </c>
      <c r="AS350">
        <v>23</v>
      </c>
      <c r="AT350">
        <v>2</v>
      </c>
      <c r="AU350">
        <v>10</v>
      </c>
      <c r="AV350">
        <v>3</v>
      </c>
      <c r="AW350">
        <v>2</v>
      </c>
      <c r="AX350">
        <v>0</v>
      </c>
      <c r="AY350">
        <v>15</v>
      </c>
      <c r="AZ350">
        <v>22</v>
      </c>
      <c r="BA350">
        <v>19</v>
      </c>
      <c r="BB350">
        <v>8</v>
      </c>
      <c r="BC350">
        <v>4</v>
      </c>
      <c r="BD350">
        <v>2</v>
      </c>
      <c r="BE350">
        <v>0</v>
      </c>
      <c r="BF350">
        <v>68</v>
      </c>
      <c r="BG350">
        <v>190</v>
      </c>
      <c r="BH350">
        <v>1</v>
      </c>
      <c r="BI350">
        <v>6</v>
      </c>
      <c r="BJ350" s="2">
        <v>46218</v>
      </c>
      <c r="BK350">
        <v>0</v>
      </c>
      <c r="BL350" s="3" t="str">
        <f>VLOOKUP(O350,DropDownList!$H$1:$I$7,2,FALSE)</f>
        <v>2022/23</v>
      </c>
      <c r="BM350" s="3" t="str">
        <f t="shared" si="5"/>
        <v>SC COURT</v>
      </c>
    </row>
    <row r="351" spans="1:65" x14ac:dyDescent="0.2">
      <c r="A351">
        <v>2026</v>
      </c>
      <c r="B351">
        <v>7</v>
      </c>
      <c r="C351" t="s">
        <v>162</v>
      </c>
      <c r="D351" t="s">
        <v>184</v>
      </c>
      <c r="E351" t="s">
        <v>20</v>
      </c>
      <c r="F351">
        <v>9874</v>
      </c>
      <c r="G351" t="s">
        <v>158</v>
      </c>
      <c r="H351" t="s">
        <v>171</v>
      </c>
      <c r="I351" t="s">
        <v>172</v>
      </c>
      <c r="J351" s="1">
        <v>46204</v>
      </c>
      <c r="K351" t="s">
        <v>143</v>
      </c>
      <c r="L351">
        <v>2</v>
      </c>
      <c r="M351" t="s">
        <v>445</v>
      </c>
      <c r="N351" t="s">
        <v>442</v>
      </c>
      <c r="O351" t="s">
        <v>149</v>
      </c>
      <c r="P351" t="s">
        <v>160</v>
      </c>
      <c r="Q351">
        <v>10768.09</v>
      </c>
      <c r="R351">
        <v>70</v>
      </c>
      <c r="S351">
        <v>41595</v>
      </c>
      <c r="T351">
        <v>810</v>
      </c>
      <c r="U351">
        <v>31</v>
      </c>
      <c r="V351">
        <v>18</v>
      </c>
      <c r="W351">
        <v>5460</v>
      </c>
      <c r="X351">
        <v>6695</v>
      </c>
      <c r="Y351">
        <v>0</v>
      </c>
      <c r="Z351">
        <v>0</v>
      </c>
      <c r="AA351">
        <v>30016.91</v>
      </c>
      <c r="AB351">
        <v>3650</v>
      </c>
      <c r="AC351">
        <v>24686.91</v>
      </c>
      <c r="AD351">
        <v>6</v>
      </c>
      <c r="AE351">
        <v>12</v>
      </c>
      <c r="AF351">
        <v>37</v>
      </c>
      <c r="AG351">
        <v>23</v>
      </c>
      <c r="AH351">
        <v>1</v>
      </c>
      <c r="AI351">
        <v>8</v>
      </c>
      <c r="AJ351">
        <v>0</v>
      </c>
      <c r="AK351">
        <v>0</v>
      </c>
      <c r="AL351">
        <v>0</v>
      </c>
      <c r="AM351">
        <v>0</v>
      </c>
      <c r="AN351">
        <v>0</v>
      </c>
      <c r="AO351">
        <v>38</v>
      </c>
      <c r="AP351">
        <v>90</v>
      </c>
      <c r="AQ351">
        <v>36</v>
      </c>
      <c r="AR351">
        <v>0</v>
      </c>
      <c r="AS351">
        <v>10</v>
      </c>
      <c r="AT351">
        <v>3</v>
      </c>
      <c r="AU351">
        <v>1</v>
      </c>
      <c r="AV351">
        <v>0</v>
      </c>
      <c r="AW351">
        <v>2</v>
      </c>
      <c r="AX351">
        <v>0</v>
      </c>
      <c r="AY351">
        <v>5</v>
      </c>
      <c r="AZ351">
        <v>11</v>
      </c>
      <c r="BA351">
        <v>0</v>
      </c>
      <c r="BB351">
        <v>2</v>
      </c>
      <c r="BC351">
        <v>0</v>
      </c>
      <c r="BD351">
        <v>2</v>
      </c>
      <c r="BE351">
        <v>0</v>
      </c>
      <c r="BF351">
        <v>67</v>
      </c>
      <c r="BG351">
        <v>2860</v>
      </c>
      <c r="BH351">
        <v>1</v>
      </c>
      <c r="BI351">
        <v>29</v>
      </c>
      <c r="BJ351" s="2">
        <v>46218</v>
      </c>
      <c r="BK351">
        <v>0</v>
      </c>
      <c r="BL351" s="3" t="str">
        <f>VLOOKUP(O351,DropDownList!$H$1:$I$7,2,FALSE)</f>
        <v>2025/26</v>
      </c>
      <c r="BM351" s="3" t="str">
        <f t="shared" si="5"/>
        <v>SC COURT</v>
      </c>
    </row>
    <row r="352" spans="1:65" x14ac:dyDescent="0.2">
      <c r="A352">
        <v>2026</v>
      </c>
      <c r="B352">
        <v>7</v>
      </c>
      <c r="C352" t="s">
        <v>162</v>
      </c>
      <c r="D352" t="s">
        <v>184</v>
      </c>
      <c r="E352" t="s">
        <v>20</v>
      </c>
      <c r="F352">
        <v>9874</v>
      </c>
      <c r="G352" t="s">
        <v>158</v>
      </c>
      <c r="H352" t="s">
        <v>171</v>
      </c>
      <c r="I352" t="s">
        <v>172</v>
      </c>
      <c r="J352" s="1">
        <v>46204</v>
      </c>
      <c r="K352" t="s">
        <v>143</v>
      </c>
      <c r="L352">
        <v>2</v>
      </c>
      <c r="M352" t="s">
        <v>445</v>
      </c>
      <c r="N352" t="s">
        <v>442</v>
      </c>
      <c r="O352" t="s">
        <v>149</v>
      </c>
      <c r="P352" t="s">
        <v>150</v>
      </c>
      <c r="Q352">
        <v>1719.26</v>
      </c>
      <c r="R352">
        <v>46</v>
      </c>
      <c r="S352">
        <v>6591.84</v>
      </c>
      <c r="T352">
        <v>392.5</v>
      </c>
      <c r="U352">
        <v>13</v>
      </c>
      <c r="V352">
        <v>9</v>
      </c>
      <c r="W352">
        <v>1159.18</v>
      </c>
      <c r="X352">
        <v>1216.67</v>
      </c>
      <c r="Y352">
        <v>43</v>
      </c>
      <c r="Z352">
        <v>6199.34</v>
      </c>
      <c r="AA352">
        <v>4480.08</v>
      </c>
      <c r="AB352">
        <v>1141.67</v>
      </c>
      <c r="AC352">
        <v>3338.41</v>
      </c>
      <c r="AD352">
        <v>6</v>
      </c>
      <c r="AE352">
        <v>3</v>
      </c>
      <c r="AF352">
        <v>30</v>
      </c>
      <c r="AG352">
        <v>5</v>
      </c>
      <c r="AH352">
        <v>3</v>
      </c>
      <c r="AI352">
        <v>8</v>
      </c>
      <c r="AJ352">
        <v>14</v>
      </c>
      <c r="AK352">
        <v>5</v>
      </c>
      <c r="AL352">
        <v>1</v>
      </c>
      <c r="AM352">
        <v>1</v>
      </c>
      <c r="AN352">
        <v>0</v>
      </c>
      <c r="AO352">
        <v>22</v>
      </c>
      <c r="AP352">
        <v>60</v>
      </c>
      <c r="AQ352">
        <v>22</v>
      </c>
      <c r="AR352">
        <v>0</v>
      </c>
      <c r="AS352">
        <v>9</v>
      </c>
      <c r="AT352">
        <v>6</v>
      </c>
      <c r="AU352">
        <v>1</v>
      </c>
      <c r="AV352">
        <v>0</v>
      </c>
      <c r="AW352">
        <v>0</v>
      </c>
      <c r="AX352">
        <v>0</v>
      </c>
      <c r="AY352">
        <v>4</v>
      </c>
      <c r="AZ352">
        <v>5</v>
      </c>
      <c r="BA352">
        <v>1</v>
      </c>
      <c r="BB352">
        <v>2</v>
      </c>
      <c r="BC352">
        <v>0</v>
      </c>
      <c r="BD352">
        <v>0</v>
      </c>
      <c r="BE352">
        <v>0</v>
      </c>
      <c r="BF352">
        <v>22</v>
      </c>
      <c r="BG352">
        <v>1310.58</v>
      </c>
      <c r="BH352">
        <v>0</v>
      </c>
      <c r="BI352">
        <v>13</v>
      </c>
      <c r="BJ352" s="2">
        <v>46218</v>
      </c>
      <c r="BK352">
        <v>0</v>
      </c>
      <c r="BL352" s="3" t="str">
        <f>VLOOKUP(O352,DropDownList!$H$1:$I$7,2,FALSE)</f>
        <v>2025/26</v>
      </c>
      <c r="BM352" s="3" t="str">
        <f t="shared" si="5"/>
        <v>FISCAL FINES</v>
      </c>
    </row>
    <row r="353" spans="1:65" x14ac:dyDescent="0.2">
      <c r="A353">
        <v>2026</v>
      </c>
      <c r="B353">
        <v>7</v>
      </c>
      <c r="C353" t="s">
        <v>162</v>
      </c>
      <c r="D353" t="s">
        <v>184</v>
      </c>
      <c r="E353" t="s">
        <v>20</v>
      </c>
      <c r="F353">
        <v>9874</v>
      </c>
      <c r="G353" t="s">
        <v>158</v>
      </c>
      <c r="H353" t="s">
        <v>171</v>
      </c>
      <c r="I353" t="s">
        <v>172</v>
      </c>
      <c r="J353" s="1">
        <v>46204</v>
      </c>
      <c r="K353" t="s">
        <v>143</v>
      </c>
      <c r="L353">
        <v>2</v>
      </c>
      <c r="M353" t="s">
        <v>445</v>
      </c>
      <c r="N353" t="s">
        <v>442</v>
      </c>
      <c r="O353" t="s">
        <v>155</v>
      </c>
      <c r="P353" t="s">
        <v>148</v>
      </c>
      <c r="Q353">
        <v>0</v>
      </c>
      <c r="R353">
        <v>2</v>
      </c>
      <c r="S353">
        <v>120</v>
      </c>
      <c r="T353">
        <v>0</v>
      </c>
      <c r="U353">
        <v>0</v>
      </c>
      <c r="V353">
        <v>0</v>
      </c>
      <c r="W353">
        <v>0</v>
      </c>
      <c r="X353">
        <v>0</v>
      </c>
      <c r="Y353">
        <v>0</v>
      </c>
      <c r="Z353">
        <v>0</v>
      </c>
      <c r="AA353">
        <v>120</v>
      </c>
      <c r="AB353">
        <v>0</v>
      </c>
      <c r="AC353">
        <v>120</v>
      </c>
      <c r="AD353">
        <v>0</v>
      </c>
      <c r="AE353">
        <v>0</v>
      </c>
      <c r="AF353">
        <v>2</v>
      </c>
      <c r="AG353">
        <v>0</v>
      </c>
      <c r="AH353">
        <v>0</v>
      </c>
      <c r="AI353">
        <v>0</v>
      </c>
      <c r="AJ353">
        <v>0</v>
      </c>
      <c r="AK353">
        <v>0</v>
      </c>
      <c r="AL353">
        <v>0</v>
      </c>
      <c r="AM353">
        <v>0</v>
      </c>
      <c r="AN353">
        <v>0</v>
      </c>
      <c r="AO353">
        <v>1</v>
      </c>
      <c r="AP353">
        <v>1</v>
      </c>
      <c r="AQ353">
        <v>1</v>
      </c>
      <c r="AR353">
        <v>0</v>
      </c>
      <c r="AS353">
        <v>0</v>
      </c>
      <c r="AT353">
        <v>0</v>
      </c>
      <c r="AU353">
        <v>0</v>
      </c>
      <c r="AV353">
        <v>0</v>
      </c>
      <c r="AW353">
        <v>0</v>
      </c>
      <c r="AX353">
        <v>0</v>
      </c>
      <c r="AY353">
        <v>0</v>
      </c>
      <c r="AZ353">
        <v>0</v>
      </c>
      <c r="BA353">
        <v>0</v>
      </c>
      <c r="BB353">
        <v>0</v>
      </c>
      <c r="BC353">
        <v>0</v>
      </c>
      <c r="BD353">
        <v>0</v>
      </c>
      <c r="BE353">
        <v>0</v>
      </c>
      <c r="BF353">
        <v>1</v>
      </c>
      <c r="BG353">
        <v>0</v>
      </c>
      <c r="BH353">
        <v>0</v>
      </c>
      <c r="BI353">
        <v>0</v>
      </c>
      <c r="BJ353" s="2">
        <v>46218</v>
      </c>
      <c r="BK353">
        <v>0</v>
      </c>
      <c r="BL353" s="3" t="str">
        <f>VLOOKUP(O353,DropDownList!$H$1:$I$7,2,FALSE)</f>
        <v>2022/23</v>
      </c>
      <c r="BM353" s="3" t="str">
        <f t="shared" si="5"/>
        <v>PRAS</v>
      </c>
    </row>
    <row r="354" spans="1:65" x14ac:dyDescent="0.2">
      <c r="A354">
        <v>2026</v>
      </c>
      <c r="B354">
        <v>7</v>
      </c>
      <c r="C354" t="s">
        <v>162</v>
      </c>
      <c r="D354" t="s">
        <v>184</v>
      </c>
      <c r="E354" t="s">
        <v>20</v>
      </c>
      <c r="F354">
        <v>9874</v>
      </c>
      <c r="G354" t="s">
        <v>158</v>
      </c>
      <c r="H354" t="s">
        <v>171</v>
      </c>
      <c r="I354" t="s">
        <v>172</v>
      </c>
      <c r="J354" s="1">
        <v>46204</v>
      </c>
      <c r="K354" t="s">
        <v>143</v>
      </c>
      <c r="L354">
        <v>2</v>
      </c>
      <c r="M354" t="s">
        <v>445</v>
      </c>
      <c r="N354" t="s">
        <v>442</v>
      </c>
      <c r="O354" t="s">
        <v>155</v>
      </c>
      <c r="P354" t="s">
        <v>152</v>
      </c>
      <c r="Q354">
        <v>0</v>
      </c>
      <c r="R354">
        <v>10</v>
      </c>
      <c r="S354">
        <v>400</v>
      </c>
      <c r="T354">
        <v>40</v>
      </c>
      <c r="U354">
        <v>0</v>
      </c>
      <c r="V354">
        <v>0</v>
      </c>
      <c r="W354">
        <v>0</v>
      </c>
      <c r="X354">
        <v>0</v>
      </c>
      <c r="Y354">
        <v>0</v>
      </c>
      <c r="Z354">
        <v>0</v>
      </c>
      <c r="AA354">
        <v>360</v>
      </c>
      <c r="AB354">
        <v>0</v>
      </c>
      <c r="AC354">
        <v>360</v>
      </c>
      <c r="AD354">
        <v>0</v>
      </c>
      <c r="AE354">
        <v>0</v>
      </c>
      <c r="AF354">
        <v>9</v>
      </c>
      <c r="AG354">
        <v>0</v>
      </c>
      <c r="AH354">
        <v>1</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s="2">
        <v>46218</v>
      </c>
      <c r="BK354">
        <v>0</v>
      </c>
      <c r="BL354" s="3" t="str">
        <f>VLOOKUP(O354,DropDownList!$H$1:$I$7,2,FALSE)</f>
        <v>2022/23</v>
      </c>
      <c r="BM354" s="3" t="str">
        <f t="shared" si="5"/>
        <v>PCOA</v>
      </c>
    </row>
    <row r="355" spans="1:65" x14ac:dyDescent="0.2">
      <c r="A355">
        <v>2026</v>
      </c>
      <c r="B355">
        <v>7</v>
      </c>
      <c r="C355" t="s">
        <v>162</v>
      </c>
      <c r="D355" t="s">
        <v>184</v>
      </c>
      <c r="E355" t="s">
        <v>20</v>
      </c>
      <c r="F355">
        <v>9874</v>
      </c>
      <c r="G355" t="s">
        <v>158</v>
      </c>
      <c r="H355" t="s">
        <v>171</v>
      </c>
      <c r="I355" t="s">
        <v>172</v>
      </c>
      <c r="J355" s="1">
        <v>46204</v>
      </c>
      <c r="K355" t="s">
        <v>143</v>
      </c>
      <c r="L355">
        <v>2</v>
      </c>
      <c r="M355" t="s">
        <v>445</v>
      </c>
      <c r="N355" t="s">
        <v>442</v>
      </c>
      <c r="O355" t="s">
        <v>149</v>
      </c>
      <c r="P355" t="s">
        <v>152</v>
      </c>
      <c r="Q355">
        <v>0</v>
      </c>
      <c r="R355">
        <v>5</v>
      </c>
      <c r="S355">
        <v>200</v>
      </c>
      <c r="T355">
        <v>0</v>
      </c>
      <c r="U355">
        <v>0</v>
      </c>
      <c r="V355">
        <v>0</v>
      </c>
      <c r="W355">
        <v>0</v>
      </c>
      <c r="X355">
        <v>0</v>
      </c>
      <c r="Y355">
        <v>0</v>
      </c>
      <c r="Z355">
        <v>0</v>
      </c>
      <c r="AA355">
        <v>200</v>
      </c>
      <c r="AB355">
        <v>0</v>
      </c>
      <c r="AC355">
        <v>200</v>
      </c>
      <c r="AD355">
        <v>0</v>
      </c>
      <c r="AE355">
        <v>0</v>
      </c>
      <c r="AF355">
        <v>5</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s="2">
        <v>46218</v>
      </c>
      <c r="BK355">
        <v>0</v>
      </c>
      <c r="BL355" s="3" t="str">
        <f>VLOOKUP(O355,DropDownList!$H$1:$I$7,2,FALSE)</f>
        <v>2025/26</v>
      </c>
      <c r="BM355" s="3" t="str">
        <f t="shared" si="5"/>
        <v>PCOA</v>
      </c>
    </row>
    <row r="356" spans="1:65" x14ac:dyDescent="0.2">
      <c r="A356">
        <v>2026</v>
      </c>
      <c r="B356">
        <v>7</v>
      </c>
      <c r="C356" t="s">
        <v>162</v>
      </c>
      <c r="D356" t="s">
        <v>184</v>
      </c>
      <c r="E356" t="s">
        <v>20</v>
      </c>
      <c r="F356">
        <v>9874</v>
      </c>
      <c r="G356" t="s">
        <v>158</v>
      </c>
      <c r="H356" t="s">
        <v>171</v>
      </c>
      <c r="I356" t="s">
        <v>172</v>
      </c>
      <c r="J356" s="1">
        <v>46204</v>
      </c>
      <c r="K356" t="s">
        <v>143</v>
      </c>
      <c r="L356">
        <v>2</v>
      </c>
      <c r="M356" t="s">
        <v>445</v>
      </c>
      <c r="N356" t="s">
        <v>442</v>
      </c>
      <c r="O356" t="s">
        <v>147</v>
      </c>
      <c r="P356" t="s">
        <v>152</v>
      </c>
      <c r="Q356">
        <v>0</v>
      </c>
      <c r="R356">
        <v>4</v>
      </c>
      <c r="S356">
        <v>160</v>
      </c>
      <c r="T356">
        <v>40</v>
      </c>
      <c r="U356">
        <v>0</v>
      </c>
      <c r="V356">
        <v>0</v>
      </c>
      <c r="W356">
        <v>0</v>
      </c>
      <c r="X356">
        <v>0</v>
      </c>
      <c r="Y356">
        <v>0</v>
      </c>
      <c r="Z356">
        <v>0</v>
      </c>
      <c r="AA356">
        <v>120</v>
      </c>
      <c r="AB356">
        <v>0</v>
      </c>
      <c r="AC356">
        <v>120</v>
      </c>
      <c r="AD356">
        <v>0</v>
      </c>
      <c r="AE356">
        <v>0</v>
      </c>
      <c r="AF356">
        <v>3</v>
      </c>
      <c r="AG356">
        <v>0</v>
      </c>
      <c r="AH356">
        <v>1</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s="2">
        <v>46218</v>
      </c>
      <c r="BK356">
        <v>0</v>
      </c>
      <c r="BL356" s="3" t="str">
        <f>VLOOKUP(O356,DropDownList!$H$1:$I$7,2,FALSE)</f>
        <v>2024/25</v>
      </c>
      <c r="BM356" s="3" t="str">
        <f t="shared" si="5"/>
        <v>PCOA</v>
      </c>
    </row>
    <row r="357" spans="1:65" x14ac:dyDescent="0.2">
      <c r="A357">
        <v>2026</v>
      </c>
      <c r="B357">
        <v>7</v>
      </c>
      <c r="C357" t="s">
        <v>162</v>
      </c>
      <c r="D357" t="s">
        <v>184</v>
      </c>
      <c r="E357" t="s">
        <v>20</v>
      </c>
      <c r="F357">
        <v>9874</v>
      </c>
      <c r="G357" t="s">
        <v>158</v>
      </c>
      <c r="H357" t="s">
        <v>171</v>
      </c>
      <c r="I357" t="s">
        <v>172</v>
      </c>
      <c r="J357" s="1">
        <v>46204</v>
      </c>
      <c r="K357" t="s">
        <v>143</v>
      </c>
      <c r="L357">
        <v>2</v>
      </c>
      <c r="M357" t="s">
        <v>445</v>
      </c>
      <c r="N357" t="s">
        <v>442</v>
      </c>
      <c r="O357" t="s">
        <v>155</v>
      </c>
      <c r="P357" t="s">
        <v>161</v>
      </c>
      <c r="Q357">
        <v>10</v>
      </c>
      <c r="R357">
        <v>71</v>
      </c>
      <c r="S357">
        <v>1900</v>
      </c>
      <c r="T357">
        <v>30</v>
      </c>
      <c r="U357">
        <v>7</v>
      </c>
      <c r="V357">
        <v>1</v>
      </c>
      <c r="W357">
        <v>10</v>
      </c>
      <c r="X357">
        <v>10</v>
      </c>
      <c r="Y357">
        <v>0</v>
      </c>
      <c r="Z357">
        <v>0</v>
      </c>
      <c r="AA357">
        <v>1860</v>
      </c>
      <c r="AB357">
        <v>0</v>
      </c>
      <c r="AC357">
        <v>0</v>
      </c>
      <c r="AD357">
        <v>1</v>
      </c>
      <c r="AE357">
        <v>0</v>
      </c>
      <c r="AF357">
        <v>67</v>
      </c>
      <c r="AG357">
        <v>0</v>
      </c>
      <c r="AH357">
        <v>3</v>
      </c>
      <c r="AI357">
        <v>1</v>
      </c>
      <c r="AJ357">
        <v>0</v>
      </c>
      <c r="AK357">
        <v>0</v>
      </c>
      <c r="AL357">
        <v>0</v>
      </c>
      <c r="AM357">
        <v>0</v>
      </c>
      <c r="AN357">
        <v>0</v>
      </c>
      <c r="AO357">
        <v>41</v>
      </c>
      <c r="AP357">
        <v>165</v>
      </c>
      <c r="AQ357">
        <v>42</v>
      </c>
      <c r="AR357">
        <v>0</v>
      </c>
      <c r="AS357">
        <v>24</v>
      </c>
      <c r="AT357">
        <v>3</v>
      </c>
      <c r="AU357">
        <v>11</v>
      </c>
      <c r="AV357">
        <v>3</v>
      </c>
      <c r="AW357">
        <v>2</v>
      </c>
      <c r="AX357">
        <v>0</v>
      </c>
      <c r="AY357">
        <v>16</v>
      </c>
      <c r="AZ357">
        <v>23</v>
      </c>
      <c r="BA357">
        <v>20</v>
      </c>
      <c r="BB357">
        <v>8</v>
      </c>
      <c r="BC357">
        <v>5</v>
      </c>
      <c r="BD357">
        <v>3</v>
      </c>
      <c r="BE357">
        <v>0</v>
      </c>
      <c r="BF357">
        <v>68</v>
      </c>
      <c r="BG357">
        <v>10</v>
      </c>
      <c r="BH357">
        <v>0</v>
      </c>
      <c r="BI357">
        <v>7</v>
      </c>
      <c r="BJ357" s="2">
        <v>46218</v>
      </c>
      <c r="BK357">
        <v>0</v>
      </c>
      <c r="BL357" s="3" t="str">
        <f>VLOOKUP(O357,DropDownList!$H$1:$I$7,2,FALSE)</f>
        <v>2022/23</v>
      </c>
      <c r="BM357" s="3" t="str">
        <f t="shared" si="5"/>
        <v>VSUR</v>
      </c>
    </row>
    <row r="358" spans="1:65" x14ac:dyDescent="0.2">
      <c r="A358">
        <v>2026</v>
      </c>
      <c r="B358">
        <v>7</v>
      </c>
      <c r="C358" t="s">
        <v>162</v>
      </c>
      <c r="D358" t="s">
        <v>184</v>
      </c>
      <c r="E358" t="s">
        <v>20</v>
      </c>
      <c r="F358">
        <v>9874</v>
      </c>
      <c r="G358" t="s">
        <v>158</v>
      </c>
      <c r="H358" t="s">
        <v>171</v>
      </c>
      <c r="I358" t="s">
        <v>172</v>
      </c>
      <c r="J358" s="1">
        <v>46204</v>
      </c>
      <c r="K358" t="s">
        <v>143</v>
      </c>
      <c r="L358">
        <v>2</v>
      </c>
      <c r="M358" t="s">
        <v>445</v>
      </c>
      <c r="N358" t="s">
        <v>442</v>
      </c>
      <c r="O358" t="s">
        <v>147</v>
      </c>
      <c r="P358" t="s">
        <v>161</v>
      </c>
      <c r="Q358">
        <v>65</v>
      </c>
      <c r="R358">
        <v>60</v>
      </c>
      <c r="S358">
        <v>1355</v>
      </c>
      <c r="T358">
        <v>10</v>
      </c>
      <c r="U358">
        <v>7</v>
      </c>
      <c r="V358">
        <v>4</v>
      </c>
      <c r="W358">
        <v>60</v>
      </c>
      <c r="X358">
        <v>60</v>
      </c>
      <c r="Y358">
        <v>0</v>
      </c>
      <c r="Z358">
        <v>0</v>
      </c>
      <c r="AA358">
        <v>1280</v>
      </c>
      <c r="AB358">
        <v>0</v>
      </c>
      <c r="AC358">
        <v>0</v>
      </c>
      <c r="AD358">
        <v>4</v>
      </c>
      <c r="AE358">
        <v>0</v>
      </c>
      <c r="AF358">
        <v>54</v>
      </c>
      <c r="AG358">
        <v>1</v>
      </c>
      <c r="AH358">
        <v>1</v>
      </c>
      <c r="AI358">
        <v>4</v>
      </c>
      <c r="AJ358">
        <v>0</v>
      </c>
      <c r="AK358">
        <v>0</v>
      </c>
      <c r="AL358">
        <v>0</v>
      </c>
      <c r="AM358">
        <v>0</v>
      </c>
      <c r="AN358">
        <v>0</v>
      </c>
      <c r="AO358">
        <v>26</v>
      </c>
      <c r="AP358">
        <v>99</v>
      </c>
      <c r="AQ358">
        <v>27</v>
      </c>
      <c r="AR358">
        <v>0</v>
      </c>
      <c r="AS358">
        <v>19</v>
      </c>
      <c r="AT358">
        <v>4</v>
      </c>
      <c r="AU358">
        <v>2</v>
      </c>
      <c r="AV358">
        <v>1</v>
      </c>
      <c r="AW358">
        <v>1</v>
      </c>
      <c r="AX358">
        <v>0</v>
      </c>
      <c r="AY358">
        <v>7</v>
      </c>
      <c r="AZ358">
        <v>15</v>
      </c>
      <c r="BA358">
        <v>10</v>
      </c>
      <c r="BB358">
        <v>2</v>
      </c>
      <c r="BC358">
        <v>0</v>
      </c>
      <c r="BD358">
        <v>0</v>
      </c>
      <c r="BE358">
        <v>0</v>
      </c>
      <c r="BF358">
        <v>59</v>
      </c>
      <c r="BG358">
        <v>60</v>
      </c>
      <c r="BH358">
        <v>0</v>
      </c>
      <c r="BI358">
        <v>6</v>
      </c>
      <c r="BJ358" s="2">
        <v>46218</v>
      </c>
      <c r="BK358">
        <v>0</v>
      </c>
      <c r="BL358" s="3" t="str">
        <f>VLOOKUP(O358,DropDownList!$H$1:$I$7,2,FALSE)</f>
        <v>2024/25</v>
      </c>
      <c r="BM358" s="3" t="str">
        <f t="shared" si="5"/>
        <v>VSUR</v>
      </c>
    </row>
    <row r="359" spans="1:65" x14ac:dyDescent="0.2">
      <c r="A359">
        <v>2026</v>
      </c>
      <c r="B359">
        <v>7</v>
      </c>
      <c r="C359" t="s">
        <v>162</v>
      </c>
      <c r="D359" t="s">
        <v>184</v>
      </c>
      <c r="E359" t="s">
        <v>20</v>
      </c>
      <c r="F359">
        <v>9874</v>
      </c>
      <c r="G359" t="s">
        <v>158</v>
      </c>
      <c r="H359" t="s">
        <v>171</v>
      </c>
      <c r="I359" t="s">
        <v>172</v>
      </c>
      <c r="J359" s="1">
        <v>46204</v>
      </c>
      <c r="K359" t="s">
        <v>143</v>
      </c>
      <c r="L359">
        <v>2</v>
      </c>
      <c r="M359" t="s">
        <v>445</v>
      </c>
      <c r="N359" t="s">
        <v>442</v>
      </c>
      <c r="O359" t="s">
        <v>149</v>
      </c>
      <c r="P359" t="s">
        <v>151</v>
      </c>
      <c r="Q359">
        <v>0</v>
      </c>
      <c r="R359">
        <v>5</v>
      </c>
      <c r="S359">
        <v>150</v>
      </c>
      <c r="T359">
        <v>0</v>
      </c>
      <c r="U359">
        <v>0</v>
      </c>
      <c r="V359">
        <v>0</v>
      </c>
      <c r="W359">
        <v>0</v>
      </c>
      <c r="X359">
        <v>0</v>
      </c>
      <c r="Y359">
        <v>0</v>
      </c>
      <c r="Z359">
        <v>0</v>
      </c>
      <c r="AA359">
        <v>150</v>
      </c>
      <c r="AB359">
        <v>0</v>
      </c>
      <c r="AC359">
        <v>150</v>
      </c>
      <c r="AD359">
        <v>0</v>
      </c>
      <c r="AE359">
        <v>0</v>
      </c>
      <c r="AF359">
        <v>5</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s="2">
        <v>46218</v>
      </c>
      <c r="BK359">
        <v>0</v>
      </c>
      <c r="BL359" s="3" t="str">
        <f>VLOOKUP(O359,DropDownList!$H$1:$I$7,2,FALSE)</f>
        <v>2025/26</v>
      </c>
      <c r="BM359" s="3" t="str">
        <f t="shared" si="5"/>
        <v>PCPF</v>
      </c>
    </row>
    <row r="360" spans="1:65" x14ac:dyDescent="0.2">
      <c r="A360">
        <v>2026</v>
      </c>
      <c r="B360">
        <v>7</v>
      </c>
      <c r="C360" t="s">
        <v>162</v>
      </c>
      <c r="D360" t="s">
        <v>184</v>
      </c>
      <c r="E360" t="s">
        <v>20</v>
      </c>
      <c r="F360">
        <v>9874</v>
      </c>
      <c r="G360" t="s">
        <v>158</v>
      </c>
      <c r="H360" t="s">
        <v>171</v>
      </c>
      <c r="I360" t="s">
        <v>172</v>
      </c>
      <c r="J360" s="1">
        <v>46204</v>
      </c>
      <c r="K360" t="s">
        <v>143</v>
      </c>
      <c r="L360">
        <v>2</v>
      </c>
      <c r="M360" t="s">
        <v>445</v>
      </c>
      <c r="N360" t="s">
        <v>442</v>
      </c>
      <c r="O360" t="s">
        <v>147</v>
      </c>
      <c r="P360" t="s">
        <v>151</v>
      </c>
      <c r="Q360">
        <v>0</v>
      </c>
      <c r="R360">
        <v>7</v>
      </c>
      <c r="S360">
        <v>210</v>
      </c>
      <c r="T360">
        <v>0</v>
      </c>
      <c r="U360">
        <v>3</v>
      </c>
      <c r="V360">
        <v>0</v>
      </c>
      <c r="W360">
        <v>0</v>
      </c>
      <c r="X360">
        <v>0</v>
      </c>
      <c r="Y360">
        <v>0</v>
      </c>
      <c r="Z360">
        <v>0</v>
      </c>
      <c r="AA360">
        <v>210</v>
      </c>
      <c r="AB360">
        <v>0</v>
      </c>
      <c r="AC360">
        <v>210</v>
      </c>
      <c r="AD360">
        <v>0</v>
      </c>
      <c r="AE360">
        <v>0</v>
      </c>
      <c r="AF360">
        <v>7</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s="2">
        <v>46218</v>
      </c>
      <c r="BK360">
        <v>0</v>
      </c>
      <c r="BL360" s="3" t="str">
        <f>VLOOKUP(O360,DropDownList!$H$1:$I$7,2,FALSE)</f>
        <v>2024/25</v>
      </c>
      <c r="BM360" s="3" t="str">
        <f t="shared" si="5"/>
        <v>PCPF</v>
      </c>
    </row>
    <row r="361" spans="1:65" x14ac:dyDescent="0.2">
      <c r="A361">
        <v>2026</v>
      </c>
      <c r="B361">
        <v>7</v>
      </c>
      <c r="C361" t="s">
        <v>162</v>
      </c>
      <c r="D361" t="s">
        <v>184</v>
      </c>
      <c r="E361" t="s">
        <v>20</v>
      </c>
      <c r="F361">
        <v>9874</v>
      </c>
      <c r="G361" t="s">
        <v>158</v>
      </c>
      <c r="H361" t="s">
        <v>171</v>
      </c>
      <c r="I361" t="s">
        <v>172</v>
      </c>
      <c r="J361" s="1">
        <v>46204</v>
      </c>
      <c r="K361" t="s">
        <v>143</v>
      </c>
      <c r="L361">
        <v>2</v>
      </c>
      <c r="M361" t="s">
        <v>445</v>
      </c>
      <c r="N361" t="s">
        <v>442</v>
      </c>
      <c r="O361" t="s">
        <v>155</v>
      </c>
      <c r="P361" t="s">
        <v>159</v>
      </c>
      <c r="Q361">
        <v>0</v>
      </c>
      <c r="R361">
        <v>1</v>
      </c>
      <c r="S361">
        <v>3590</v>
      </c>
      <c r="T361">
        <v>0</v>
      </c>
      <c r="U361">
        <v>0</v>
      </c>
      <c r="V361">
        <v>0</v>
      </c>
      <c r="W361">
        <v>0</v>
      </c>
      <c r="X361">
        <v>0</v>
      </c>
      <c r="Y361">
        <v>0</v>
      </c>
      <c r="Z361">
        <v>0</v>
      </c>
      <c r="AA361">
        <v>3590</v>
      </c>
      <c r="AB361">
        <v>0</v>
      </c>
      <c r="AC361">
        <v>0</v>
      </c>
      <c r="AD361">
        <v>0</v>
      </c>
      <c r="AE361">
        <v>0</v>
      </c>
      <c r="AF361">
        <v>1</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s="2">
        <v>46218</v>
      </c>
      <c r="BK361">
        <v>0</v>
      </c>
      <c r="BL361" s="3" t="str">
        <f>VLOOKUP(O361,DropDownList!$H$1:$I$7,2,FALSE)</f>
        <v>2022/23</v>
      </c>
      <c r="BM361" s="3" t="str">
        <f t="shared" si="5"/>
        <v>CONF</v>
      </c>
    </row>
    <row r="362" spans="1:65" x14ac:dyDescent="0.2">
      <c r="A362">
        <v>2026</v>
      </c>
      <c r="B362">
        <v>7</v>
      </c>
      <c r="C362" t="s">
        <v>162</v>
      </c>
      <c r="D362" t="s">
        <v>184</v>
      </c>
      <c r="E362" t="s">
        <v>20</v>
      </c>
      <c r="F362">
        <v>9874</v>
      </c>
      <c r="G362" t="s">
        <v>158</v>
      </c>
      <c r="H362" t="s">
        <v>171</v>
      </c>
      <c r="I362" t="s">
        <v>172</v>
      </c>
      <c r="J362" s="1">
        <v>46204</v>
      </c>
      <c r="K362" t="s">
        <v>143</v>
      </c>
      <c r="L362">
        <v>2</v>
      </c>
      <c r="M362" t="s">
        <v>445</v>
      </c>
      <c r="N362" t="s">
        <v>442</v>
      </c>
      <c r="O362" t="s">
        <v>147</v>
      </c>
      <c r="P362" t="s">
        <v>153</v>
      </c>
      <c r="Q362">
        <v>45</v>
      </c>
      <c r="R362">
        <v>2</v>
      </c>
      <c r="S362">
        <v>90</v>
      </c>
      <c r="T362">
        <v>0</v>
      </c>
      <c r="U362">
        <v>1</v>
      </c>
      <c r="V362">
        <v>1</v>
      </c>
      <c r="W362">
        <v>45</v>
      </c>
      <c r="X362">
        <v>45</v>
      </c>
      <c r="Y362">
        <v>0</v>
      </c>
      <c r="Z362">
        <v>0</v>
      </c>
      <c r="AA362">
        <v>45</v>
      </c>
      <c r="AB362">
        <v>0</v>
      </c>
      <c r="AC362">
        <v>45</v>
      </c>
      <c r="AD362">
        <v>1</v>
      </c>
      <c r="AE362">
        <v>0</v>
      </c>
      <c r="AF362">
        <v>1</v>
      </c>
      <c r="AG362">
        <v>0</v>
      </c>
      <c r="AH362">
        <v>0</v>
      </c>
      <c r="AI362">
        <v>1</v>
      </c>
      <c r="AJ362">
        <v>0</v>
      </c>
      <c r="AK362">
        <v>0</v>
      </c>
      <c r="AL362">
        <v>0</v>
      </c>
      <c r="AM362">
        <v>0</v>
      </c>
      <c r="AN362">
        <v>0</v>
      </c>
      <c r="AO362">
        <v>2</v>
      </c>
      <c r="AP362">
        <v>8</v>
      </c>
      <c r="AQ362">
        <v>2</v>
      </c>
      <c r="AR362">
        <v>0</v>
      </c>
      <c r="AS362">
        <v>1</v>
      </c>
      <c r="AT362">
        <v>2</v>
      </c>
      <c r="AU362">
        <v>0</v>
      </c>
      <c r="AV362">
        <v>0</v>
      </c>
      <c r="AW362">
        <v>0</v>
      </c>
      <c r="AX362">
        <v>0</v>
      </c>
      <c r="AY362">
        <v>0</v>
      </c>
      <c r="AZ362">
        <v>0</v>
      </c>
      <c r="BA362">
        <v>0</v>
      </c>
      <c r="BB362">
        <v>1</v>
      </c>
      <c r="BC362">
        <v>1</v>
      </c>
      <c r="BD362">
        <v>0</v>
      </c>
      <c r="BE362">
        <v>0</v>
      </c>
      <c r="BF362">
        <v>2</v>
      </c>
      <c r="BG362">
        <v>45</v>
      </c>
      <c r="BH362">
        <v>0</v>
      </c>
      <c r="BI362">
        <v>1</v>
      </c>
      <c r="BJ362" s="2">
        <v>46218</v>
      </c>
      <c r="BK362">
        <v>0</v>
      </c>
      <c r="BL362" s="3" t="str">
        <f>VLOOKUP(O362,DropDownList!$H$1:$I$7,2,FALSE)</f>
        <v>2024/25</v>
      </c>
      <c r="BM362" s="3" t="str">
        <f t="shared" si="5"/>
        <v>PREG</v>
      </c>
    </row>
    <row r="363" spans="1:65" x14ac:dyDescent="0.2">
      <c r="A363">
        <v>2026</v>
      </c>
      <c r="B363">
        <v>7</v>
      </c>
      <c r="C363" t="s">
        <v>162</v>
      </c>
      <c r="D363" t="s">
        <v>184</v>
      </c>
      <c r="E363" t="s">
        <v>20</v>
      </c>
      <c r="F363">
        <v>9874</v>
      </c>
      <c r="G363" t="s">
        <v>158</v>
      </c>
      <c r="H363" t="s">
        <v>171</v>
      </c>
      <c r="I363" t="s">
        <v>172</v>
      </c>
      <c r="J363" s="1">
        <v>46204</v>
      </c>
      <c r="K363" t="s">
        <v>143</v>
      </c>
      <c r="L363">
        <v>2</v>
      </c>
      <c r="M363" t="s">
        <v>445</v>
      </c>
      <c r="N363" t="s">
        <v>442</v>
      </c>
      <c r="O363" t="s">
        <v>147</v>
      </c>
      <c r="P363" t="s">
        <v>148</v>
      </c>
      <c r="Q363">
        <v>0</v>
      </c>
      <c r="R363">
        <v>1</v>
      </c>
      <c r="S363">
        <v>60</v>
      </c>
      <c r="T363">
        <v>0</v>
      </c>
      <c r="U363">
        <v>0</v>
      </c>
      <c r="V363">
        <v>0</v>
      </c>
      <c r="W363">
        <v>0</v>
      </c>
      <c r="X363">
        <v>0</v>
      </c>
      <c r="Y363">
        <v>0</v>
      </c>
      <c r="Z363">
        <v>0</v>
      </c>
      <c r="AA363">
        <v>60</v>
      </c>
      <c r="AB363">
        <v>0</v>
      </c>
      <c r="AC363">
        <v>60</v>
      </c>
      <c r="AD363">
        <v>0</v>
      </c>
      <c r="AE363">
        <v>0</v>
      </c>
      <c r="AF363">
        <v>1</v>
      </c>
      <c r="AG363">
        <v>0</v>
      </c>
      <c r="AH363">
        <v>0</v>
      </c>
      <c r="AI363">
        <v>0</v>
      </c>
      <c r="AJ363">
        <v>0</v>
      </c>
      <c r="AK363">
        <v>0</v>
      </c>
      <c r="AL363">
        <v>0</v>
      </c>
      <c r="AM363">
        <v>0</v>
      </c>
      <c r="AN363">
        <v>0</v>
      </c>
      <c r="AO363">
        <v>1</v>
      </c>
      <c r="AP363">
        <v>2</v>
      </c>
      <c r="AQ363">
        <v>1</v>
      </c>
      <c r="AR363">
        <v>0</v>
      </c>
      <c r="AS363">
        <v>1</v>
      </c>
      <c r="AT363">
        <v>0</v>
      </c>
      <c r="AU363">
        <v>0</v>
      </c>
      <c r="AV363">
        <v>0</v>
      </c>
      <c r="AW363">
        <v>0</v>
      </c>
      <c r="AX363">
        <v>0</v>
      </c>
      <c r="AY363">
        <v>0</v>
      </c>
      <c r="AZ363">
        <v>0</v>
      </c>
      <c r="BA363">
        <v>0</v>
      </c>
      <c r="BB363">
        <v>0</v>
      </c>
      <c r="BC363">
        <v>0</v>
      </c>
      <c r="BD363">
        <v>0</v>
      </c>
      <c r="BE363">
        <v>0</v>
      </c>
      <c r="BF363">
        <v>1</v>
      </c>
      <c r="BG363">
        <v>0</v>
      </c>
      <c r="BH363">
        <v>0</v>
      </c>
      <c r="BI363">
        <v>0</v>
      </c>
      <c r="BJ363" s="2">
        <v>46218</v>
      </c>
      <c r="BK363">
        <v>0</v>
      </c>
      <c r="BL363" s="3" t="str">
        <f>VLOOKUP(O363,DropDownList!$H$1:$I$7,2,FALSE)</f>
        <v>2024/25</v>
      </c>
      <c r="BM363" s="3" t="str">
        <f t="shared" si="5"/>
        <v>PRAS</v>
      </c>
    </row>
    <row r="364" spans="1:65" x14ac:dyDescent="0.2">
      <c r="A364">
        <v>2026</v>
      </c>
      <c r="B364">
        <v>7</v>
      </c>
      <c r="C364" t="s">
        <v>162</v>
      </c>
      <c r="D364" t="s">
        <v>184</v>
      </c>
      <c r="E364" t="s">
        <v>20</v>
      </c>
      <c r="F364">
        <v>9874</v>
      </c>
      <c r="G364" t="s">
        <v>158</v>
      </c>
      <c r="H364" t="s">
        <v>171</v>
      </c>
      <c r="I364" t="s">
        <v>172</v>
      </c>
      <c r="J364" s="1">
        <v>46204</v>
      </c>
      <c r="K364" t="s">
        <v>143</v>
      </c>
      <c r="L364">
        <v>2</v>
      </c>
      <c r="M364" t="s">
        <v>445</v>
      </c>
      <c r="N364" t="s">
        <v>442</v>
      </c>
      <c r="O364" t="s">
        <v>147</v>
      </c>
      <c r="P364" t="s">
        <v>150</v>
      </c>
      <c r="Q364">
        <v>314.16000000000003</v>
      </c>
      <c r="R364">
        <v>22</v>
      </c>
      <c r="S364">
        <v>3254.19</v>
      </c>
      <c r="T364">
        <v>300</v>
      </c>
      <c r="U364">
        <v>2</v>
      </c>
      <c r="V364">
        <v>2</v>
      </c>
      <c r="W364">
        <v>314.16000000000003</v>
      </c>
      <c r="X364">
        <v>314.16000000000003</v>
      </c>
      <c r="Y364">
        <v>21</v>
      </c>
      <c r="Z364">
        <v>2954.19</v>
      </c>
      <c r="AA364">
        <v>2640.03</v>
      </c>
      <c r="AB364">
        <v>840.03</v>
      </c>
      <c r="AC364">
        <v>1800</v>
      </c>
      <c r="AD364">
        <v>2</v>
      </c>
      <c r="AE364">
        <v>0</v>
      </c>
      <c r="AF364">
        <v>19</v>
      </c>
      <c r="AG364">
        <v>0</v>
      </c>
      <c r="AH364">
        <v>1</v>
      </c>
      <c r="AI364">
        <v>2</v>
      </c>
      <c r="AJ364">
        <v>8</v>
      </c>
      <c r="AK364">
        <v>0</v>
      </c>
      <c r="AL364">
        <v>0</v>
      </c>
      <c r="AM364">
        <v>1</v>
      </c>
      <c r="AN364">
        <v>0</v>
      </c>
      <c r="AO364">
        <v>11</v>
      </c>
      <c r="AP364">
        <v>46</v>
      </c>
      <c r="AQ364">
        <v>12</v>
      </c>
      <c r="AR364">
        <v>0</v>
      </c>
      <c r="AS364">
        <v>6</v>
      </c>
      <c r="AT364">
        <v>12</v>
      </c>
      <c r="AU364">
        <v>1</v>
      </c>
      <c r="AV364">
        <v>0</v>
      </c>
      <c r="AW364">
        <v>0</v>
      </c>
      <c r="AX364">
        <v>0</v>
      </c>
      <c r="AY364">
        <v>3</v>
      </c>
      <c r="AZ364">
        <v>5</v>
      </c>
      <c r="BA364">
        <v>2</v>
      </c>
      <c r="BB364">
        <v>1</v>
      </c>
      <c r="BC364">
        <v>0</v>
      </c>
      <c r="BD364">
        <v>0</v>
      </c>
      <c r="BE364">
        <v>0</v>
      </c>
      <c r="BF364">
        <v>11</v>
      </c>
      <c r="BG364">
        <v>314.16000000000003</v>
      </c>
      <c r="BH364">
        <v>0</v>
      </c>
      <c r="BI364">
        <v>2</v>
      </c>
      <c r="BJ364" s="2">
        <v>46218</v>
      </c>
      <c r="BK364">
        <v>0</v>
      </c>
      <c r="BL364" s="3" t="str">
        <f>VLOOKUP(O364,DropDownList!$H$1:$I$7,2,FALSE)</f>
        <v>2024/25</v>
      </c>
      <c r="BM364" s="3" t="str">
        <f t="shared" si="5"/>
        <v>FISCAL FINES</v>
      </c>
    </row>
    <row r="365" spans="1:65" x14ac:dyDescent="0.2">
      <c r="A365">
        <v>2026</v>
      </c>
      <c r="B365">
        <v>7</v>
      </c>
      <c r="C365" t="s">
        <v>162</v>
      </c>
      <c r="D365" t="s">
        <v>184</v>
      </c>
      <c r="E365" t="s">
        <v>20</v>
      </c>
      <c r="F365">
        <v>9874</v>
      </c>
      <c r="G365" t="s">
        <v>158</v>
      </c>
      <c r="H365" t="s">
        <v>171</v>
      </c>
      <c r="I365" t="s">
        <v>172</v>
      </c>
      <c r="J365" s="1">
        <v>46204</v>
      </c>
      <c r="K365" t="s">
        <v>143</v>
      </c>
      <c r="L365">
        <v>2</v>
      </c>
      <c r="M365" t="s">
        <v>445</v>
      </c>
      <c r="N365" t="s">
        <v>442</v>
      </c>
      <c r="O365" t="s">
        <v>156</v>
      </c>
      <c r="P365" t="s">
        <v>150</v>
      </c>
      <c r="Q365">
        <v>397.23</v>
      </c>
      <c r="R365">
        <v>46</v>
      </c>
      <c r="S365">
        <v>7460.39</v>
      </c>
      <c r="T365">
        <v>1745.84</v>
      </c>
      <c r="U365">
        <v>5</v>
      </c>
      <c r="V365">
        <v>4</v>
      </c>
      <c r="W365">
        <v>368.75</v>
      </c>
      <c r="X365">
        <v>368.75</v>
      </c>
      <c r="Y365">
        <v>35</v>
      </c>
      <c r="Z365">
        <v>5714.55</v>
      </c>
      <c r="AA365">
        <v>5317.32</v>
      </c>
      <c r="AB365">
        <v>1345.69</v>
      </c>
      <c r="AC365">
        <v>3971.63</v>
      </c>
      <c r="AD365">
        <v>2</v>
      </c>
      <c r="AE365">
        <v>2</v>
      </c>
      <c r="AF365">
        <v>30</v>
      </c>
      <c r="AG365">
        <v>3</v>
      </c>
      <c r="AH365">
        <v>11</v>
      </c>
      <c r="AI365">
        <v>2</v>
      </c>
      <c r="AJ365">
        <v>10</v>
      </c>
      <c r="AK365">
        <v>6</v>
      </c>
      <c r="AL365">
        <v>0</v>
      </c>
      <c r="AM365">
        <v>7</v>
      </c>
      <c r="AN365">
        <v>0</v>
      </c>
      <c r="AO365">
        <v>20</v>
      </c>
      <c r="AP365">
        <v>100</v>
      </c>
      <c r="AQ365">
        <v>22</v>
      </c>
      <c r="AR365">
        <v>0</v>
      </c>
      <c r="AS365">
        <v>15</v>
      </c>
      <c r="AT365">
        <v>7</v>
      </c>
      <c r="AU365">
        <v>0</v>
      </c>
      <c r="AV365">
        <v>0</v>
      </c>
      <c r="AW365">
        <v>0</v>
      </c>
      <c r="AX365">
        <v>0</v>
      </c>
      <c r="AY365">
        <v>11</v>
      </c>
      <c r="AZ365">
        <v>20</v>
      </c>
      <c r="BA365">
        <v>16</v>
      </c>
      <c r="BB365">
        <v>3</v>
      </c>
      <c r="BC365">
        <v>1</v>
      </c>
      <c r="BD365">
        <v>0</v>
      </c>
      <c r="BE365">
        <v>0</v>
      </c>
      <c r="BF365">
        <v>21</v>
      </c>
      <c r="BG365">
        <v>193.86</v>
      </c>
      <c r="BH365">
        <v>0</v>
      </c>
      <c r="BI365">
        <v>5</v>
      </c>
      <c r="BJ365" s="2">
        <v>46218</v>
      </c>
      <c r="BK365">
        <v>0</v>
      </c>
      <c r="BL365" s="3" t="str">
        <f>VLOOKUP(O365,DropDownList!$H$1:$I$7,2,FALSE)</f>
        <v>2023/24</v>
      </c>
      <c r="BM365" s="3" t="str">
        <f t="shared" si="5"/>
        <v>FISCAL FINES</v>
      </c>
    </row>
    <row r="366" spans="1:65" x14ac:dyDescent="0.2">
      <c r="A366">
        <v>2026</v>
      </c>
      <c r="B366">
        <v>7</v>
      </c>
      <c r="C366" t="s">
        <v>162</v>
      </c>
      <c r="D366" t="s">
        <v>184</v>
      </c>
      <c r="E366" t="s">
        <v>20</v>
      </c>
      <c r="F366">
        <v>9874</v>
      </c>
      <c r="G366" t="s">
        <v>158</v>
      </c>
      <c r="H366" t="s">
        <v>171</v>
      </c>
      <c r="I366" t="s">
        <v>172</v>
      </c>
      <c r="J366" s="1">
        <v>46204</v>
      </c>
      <c r="K366" t="s">
        <v>143</v>
      </c>
      <c r="L366">
        <v>2</v>
      </c>
      <c r="M366" t="s">
        <v>445</v>
      </c>
      <c r="N366" t="s">
        <v>442</v>
      </c>
      <c r="O366" t="s">
        <v>149</v>
      </c>
      <c r="P366" t="s">
        <v>159</v>
      </c>
      <c r="Q366">
        <v>72417.64</v>
      </c>
      <c r="R366">
        <v>2</v>
      </c>
      <c r="S366">
        <v>79177.64</v>
      </c>
      <c r="T366">
        <v>0</v>
      </c>
      <c r="U366">
        <v>1</v>
      </c>
      <c r="V366">
        <v>1</v>
      </c>
      <c r="W366">
        <v>72417.64</v>
      </c>
      <c r="X366">
        <v>72417.64</v>
      </c>
      <c r="Y366">
        <v>0</v>
      </c>
      <c r="Z366">
        <v>0</v>
      </c>
      <c r="AA366">
        <v>6760</v>
      </c>
      <c r="AB366">
        <v>0</v>
      </c>
      <c r="AC366">
        <v>0</v>
      </c>
      <c r="AD366">
        <v>1</v>
      </c>
      <c r="AE366">
        <v>0</v>
      </c>
      <c r="AF366">
        <v>1</v>
      </c>
      <c r="AG366">
        <v>0</v>
      </c>
      <c r="AH366">
        <v>0</v>
      </c>
      <c r="AI366">
        <v>1</v>
      </c>
      <c r="AJ366">
        <v>0</v>
      </c>
      <c r="AK366">
        <v>0</v>
      </c>
      <c r="AL366">
        <v>0</v>
      </c>
      <c r="AM366">
        <v>0</v>
      </c>
      <c r="AN366">
        <v>0</v>
      </c>
      <c r="AO366">
        <v>1</v>
      </c>
      <c r="AP366">
        <v>2</v>
      </c>
      <c r="AQ366">
        <v>1</v>
      </c>
      <c r="AR366">
        <v>0</v>
      </c>
      <c r="AS366">
        <v>0</v>
      </c>
      <c r="AT366">
        <v>0</v>
      </c>
      <c r="AU366">
        <v>1</v>
      </c>
      <c r="AV366">
        <v>0</v>
      </c>
      <c r="AW366">
        <v>0</v>
      </c>
      <c r="AX366">
        <v>0</v>
      </c>
      <c r="AY366">
        <v>0</v>
      </c>
      <c r="AZ366">
        <v>0</v>
      </c>
      <c r="BA366">
        <v>0</v>
      </c>
      <c r="BB366">
        <v>0</v>
      </c>
      <c r="BC366">
        <v>0</v>
      </c>
      <c r="BD366">
        <v>0</v>
      </c>
      <c r="BE366">
        <v>0</v>
      </c>
      <c r="BF366">
        <v>0</v>
      </c>
      <c r="BG366">
        <v>72417.64</v>
      </c>
      <c r="BH366">
        <v>0</v>
      </c>
      <c r="BI366">
        <v>0</v>
      </c>
      <c r="BJ366" s="2">
        <v>46218</v>
      </c>
      <c r="BK366">
        <v>0</v>
      </c>
      <c r="BL366" s="3" t="str">
        <f>VLOOKUP(O366,DropDownList!$H$1:$I$7,2,FALSE)</f>
        <v>2025/26</v>
      </c>
      <c r="BM366" s="3" t="str">
        <f t="shared" si="5"/>
        <v>CONF</v>
      </c>
    </row>
    <row r="367" spans="1:65" x14ac:dyDescent="0.2">
      <c r="A367">
        <v>2026</v>
      </c>
      <c r="B367">
        <v>7</v>
      </c>
      <c r="C367" t="s">
        <v>162</v>
      </c>
      <c r="D367" t="s">
        <v>184</v>
      </c>
      <c r="E367" t="s">
        <v>20</v>
      </c>
      <c r="F367">
        <v>9874</v>
      </c>
      <c r="G367" t="s">
        <v>158</v>
      </c>
      <c r="H367" t="s">
        <v>171</v>
      </c>
      <c r="I367" t="s">
        <v>172</v>
      </c>
      <c r="J367" s="1">
        <v>46204</v>
      </c>
      <c r="K367" t="s">
        <v>143</v>
      </c>
      <c r="L367">
        <v>2</v>
      </c>
      <c r="M367" t="s">
        <v>445</v>
      </c>
      <c r="N367" t="s">
        <v>442</v>
      </c>
      <c r="O367" t="s">
        <v>156</v>
      </c>
      <c r="P367" t="s">
        <v>151</v>
      </c>
      <c r="Q367">
        <v>0</v>
      </c>
      <c r="R367">
        <v>14</v>
      </c>
      <c r="S367">
        <v>420</v>
      </c>
      <c r="T367">
        <v>90</v>
      </c>
      <c r="U367">
        <v>2</v>
      </c>
      <c r="V367">
        <v>0</v>
      </c>
      <c r="W367">
        <v>0</v>
      </c>
      <c r="X367">
        <v>0</v>
      </c>
      <c r="Y367">
        <v>0</v>
      </c>
      <c r="Z367">
        <v>0</v>
      </c>
      <c r="AA367">
        <v>330</v>
      </c>
      <c r="AB367">
        <v>0</v>
      </c>
      <c r="AC367">
        <v>330</v>
      </c>
      <c r="AD367">
        <v>0</v>
      </c>
      <c r="AE367">
        <v>0</v>
      </c>
      <c r="AF367">
        <v>11</v>
      </c>
      <c r="AG367">
        <v>0</v>
      </c>
      <c r="AH367">
        <v>3</v>
      </c>
      <c r="AI367">
        <v>0</v>
      </c>
      <c r="AJ367">
        <v>0</v>
      </c>
      <c r="AK367">
        <v>0</v>
      </c>
      <c r="AL367">
        <v>0</v>
      </c>
      <c r="AM367">
        <v>1</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s="2">
        <v>46218</v>
      </c>
      <c r="BK367">
        <v>0</v>
      </c>
      <c r="BL367" s="3" t="str">
        <f>VLOOKUP(O367,DropDownList!$H$1:$I$7,2,FALSE)</f>
        <v>2023/24</v>
      </c>
      <c r="BM367" s="3" t="str">
        <f t="shared" si="5"/>
        <v>PCPF</v>
      </c>
    </row>
    <row r="368" spans="1:65" x14ac:dyDescent="0.2">
      <c r="A368">
        <v>2026</v>
      </c>
      <c r="B368">
        <v>7</v>
      </c>
      <c r="C368" t="s">
        <v>162</v>
      </c>
      <c r="D368" t="s">
        <v>184</v>
      </c>
      <c r="E368" t="s">
        <v>20</v>
      </c>
      <c r="F368">
        <v>9874</v>
      </c>
      <c r="G368" t="s">
        <v>158</v>
      </c>
      <c r="H368" t="s">
        <v>171</v>
      </c>
      <c r="I368" t="s">
        <v>172</v>
      </c>
      <c r="J368" s="1">
        <v>46204</v>
      </c>
      <c r="K368" t="s">
        <v>143</v>
      </c>
      <c r="L368">
        <v>2</v>
      </c>
      <c r="M368" t="s">
        <v>445</v>
      </c>
      <c r="N368" t="s">
        <v>442</v>
      </c>
      <c r="O368" t="s">
        <v>156</v>
      </c>
      <c r="P368" t="s">
        <v>160</v>
      </c>
      <c r="Q368">
        <v>3909.97</v>
      </c>
      <c r="R368">
        <v>74</v>
      </c>
      <c r="S368">
        <v>34622</v>
      </c>
      <c r="T368">
        <v>210</v>
      </c>
      <c r="U368">
        <v>10</v>
      </c>
      <c r="V368">
        <v>6</v>
      </c>
      <c r="W368">
        <v>2706.91</v>
      </c>
      <c r="X368">
        <v>2846.91</v>
      </c>
      <c r="Y368">
        <v>0</v>
      </c>
      <c r="Z368">
        <v>0</v>
      </c>
      <c r="AA368">
        <v>30502.03</v>
      </c>
      <c r="AB368">
        <v>1773.74</v>
      </c>
      <c r="AC368">
        <v>27153.29</v>
      </c>
      <c r="AD368">
        <v>3</v>
      </c>
      <c r="AE368">
        <v>3</v>
      </c>
      <c r="AF368">
        <v>63</v>
      </c>
      <c r="AG368">
        <v>6</v>
      </c>
      <c r="AH368">
        <v>1</v>
      </c>
      <c r="AI368">
        <v>4</v>
      </c>
      <c r="AJ368">
        <v>0</v>
      </c>
      <c r="AK368">
        <v>0</v>
      </c>
      <c r="AL368">
        <v>0</v>
      </c>
      <c r="AM368">
        <v>0</v>
      </c>
      <c r="AN368">
        <v>0</v>
      </c>
      <c r="AO368">
        <v>42</v>
      </c>
      <c r="AP368">
        <v>175</v>
      </c>
      <c r="AQ368">
        <v>44</v>
      </c>
      <c r="AR368">
        <v>1</v>
      </c>
      <c r="AS368">
        <v>22</v>
      </c>
      <c r="AT368">
        <v>4</v>
      </c>
      <c r="AU368">
        <v>15</v>
      </c>
      <c r="AV368">
        <v>6</v>
      </c>
      <c r="AW368">
        <v>1</v>
      </c>
      <c r="AX368">
        <v>0</v>
      </c>
      <c r="AY368">
        <v>14</v>
      </c>
      <c r="AZ368">
        <v>30</v>
      </c>
      <c r="BA368">
        <v>21</v>
      </c>
      <c r="BB368">
        <v>2</v>
      </c>
      <c r="BC368">
        <v>1</v>
      </c>
      <c r="BD368">
        <v>4</v>
      </c>
      <c r="BE368">
        <v>0</v>
      </c>
      <c r="BF368">
        <v>66</v>
      </c>
      <c r="BG368">
        <v>1540</v>
      </c>
      <c r="BH368">
        <v>0</v>
      </c>
      <c r="BI368">
        <v>10</v>
      </c>
      <c r="BJ368" s="2">
        <v>46218</v>
      </c>
      <c r="BK368">
        <v>0</v>
      </c>
      <c r="BL368" s="3" t="str">
        <f>VLOOKUP(O368,DropDownList!$H$1:$I$7,2,FALSE)</f>
        <v>2023/24</v>
      </c>
      <c r="BM368" s="3" t="str">
        <f t="shared" si="5"/>
        <v>SC COURT</v>
      </c>
    </row>
    <row r="369" spans="1:65" x14ac:dyDescent="0.2">
      <c r="A369">
        <v>2026</v>
      </c>
      <c r="B369">
        <v>7</v>
      </c>
      <c r="C369" t="s">
        <v>162</v>
      </c>
      <c r="D369" t="s">
        <v>184</v>
      </c>
      <c r="E369" t="s">
        <v>20</v>
      </c>
      <c r="F369">
        <v>9874</v>
      </c>
      <c r="G369" t="s">
        <v>158</v>
      </c>
      <c r="H369" t="s">
        <v>171</v>
      </c>
      <c r="I369" t="s">
        <v>172</v>
      </c>
      <c r="J369" s="1">
        <v>46204</v>
      </c>
      <c r="K369" t="s">
        <v>143</v>
      </c>
      <c r="L369">
        <v>2</v>
      </c>
      <c r="M369" t="s">
        <v>445</v>
      </c>
      <c r="N369" t="s">
        <v>442</v>
      </c>
      <c r="O369" t="s">
        <v>149</v>
      </c>
      <c r="P369" t="s">
        <v>161</v>
      </c>
      <c r="Q369">
        <v>180</v>
      </c>
      <c r="R369">
        <v>66</v>
      </c>
      <c r="S369">
        <v>1870</v>
      </c>
      <c r="T369">
        <v>10</v>
      </c>
      <c r="U369">
        <v>31</v>
      </c>
      <c r="V369">
        <v>7</v>
      </c>
      <c r="W369">
        <v>160</v>
      </c>
      <c r="X369">
        <v>160</v>
      </c>
      <c r="Y369">
        <v>0</v>
      </c>
      <c r="Z369">
        <v>0</v>
      </c>
      <c r="AA369">
        <v>1680</v>
      </c>
      <c r="AB369">
        <v>0</v>
      </c>
      <c r="AC369">
        <v>0</v>
      </c>
      <c r="AD369">
        <v>7</v>
      </c>
      <c r="AE369">
        <v>0</v>
      </c>
      <c r="AF369">
        <v>56</v>
      </c>
      <c r="AG369">
        <v>0</v>
      </c>
      <c r="AH369">
        <v>1</v>
      </c>
      <c r="AI369">
        <v>9</v>
      </c>
      <c r="AJ369">
        <v>0</v>
      </c>
      <c r="AK369">
        <v>0</v>
      </c>
      <c r="AL369">
        <v>0</v>
      </c>
      <c r="AM369">
        <v>0</v>
      </c>
      <c r="AN369">
        <v>0</v>
      </c>
      <c r="AO369">
        <v>37</v>
      </c>
      <c r="AP369">
        <v>88</v>
      </c>
      <c r="AQ369">
        <v>35</v>
      </c>
      <c r="AR369">
        <v>0</v>
      </c>
      <c r="AS369">
        <v>9</v>
      </c>
      <c r="AT369">
        <v>4</v>
      </c>
      <c r="AU369">
        <v>1</v>
      </c>
      <c r="AV369">
        <v>0</v>
      </c>
      <c r="AW369">
        <v>2</v>
      </c>
      <c r="AX369">
        <v>0</v>
      </c>
      <c r="AY369">
        <v>5</v>
      </c>
      <c r="AZ369">
        <v>11</v>
      </c>
      <c r="BA369">
        <v>0</v>
      </c>
      <c r="BB369">
        <v>2</v>
      </c>
      <c r="BC369">
        <v>0</v>
      </c>
      <c r="BD369">
        <v>1</v>
      </c>
      <c r="BE369">
        <v>0</v>
      </c>
      <c r="BF369">
        <v>63</v>
      </c>
      <c r="BG369">
        <v>180</v>
      </c>
      <c r="BH369">
        <v>0</v>
      </c>
      <c r="BI369">
        <v>29</v>
      </c>
      <c r="BJ369" s="2">
        <v>46218</v>
      </c>
      <c r="BK369">
        <v>0</v>
      </c>
      <c r="BL369" s="3" t="str">
        <f>VLOOKUP(O369,DropDownList!$H$1:$I$7,2,FALSE)</f>
        <v>2025/26</v>
      </c>
      <c r="BM369" s="3" t="str">
        <f t="shared" si="5"/>
        <v>VSUR</v>
      </c>
    </row>
    <row r="370" spans="1:65" x14ac:dyDescent="0.2">
      <c r="A370">
        <v>2026</v>
      </c>
      <c r="B370">
        <v>7</v>
      </c>
      <c r="C370" t="s">
        <v>162</v>
      </c>
      <c r="D370" t="s">
        <v>184</v>
      </c>
      <c r="E370" t="s">
        <v>20</v>
      </c>
      <c r="F370">
        <v>9874</v>
      </c>
      <c r="G370" t="s">
        <v>158</v>
      </c>
      <c r="H370" t="s">
        <v>171</v>
      </c>
      <c r="I370" t="s">
        <v>172</v>
      </c>
      <c r="J370" s="1">
        <v>46204</v>
      </c>
      <c r="K370" t="s">
        <v>143</v>
      </c>
      <c r="L370">
        <v>2</v>
      </c>
      <c r="M370" t="s">
        <v>445</v>
      </c>
      <c r="N370" t="s">
        <v>442</v>
      </c>
      <c r="O370" t="s">
        <v>155</v>
      </c>
      <c r="P370" t="s">
        <v>150</v>
      </c>
      <c r="Q370">
        <v>529.57000000000005</v>
      </c>
      <c r="R370">
        <v>40</v>
      </c>
      <c r="S370">
        <v>6077.08</v>
      </c>
      <c r="T370">
        <v>391.25</v>
      </c>
      <c r="U370">
        <v>5</v>
      </c>
      <c r="V370">
        <v>5</v>
      </c>
      <c r="W370">
        <v>529.57000000000005</v>
      </c>
      <c r="X370">
        <v>529.57000000000005</v>
      </c>
      <c r="Y370">
        <v>37</v>
      </c>
      <c r="Z370">
        <v>5685.83</v>
      </c>
      <c r="AA370">
        <v>5156.26</v>
      </c>
      <c r="AB370">
        <v>635.83000000000004</v>
      </c>
      <c r="AC370">
        <v>4520.43</v>
      </c>
      <c r="AD370">
        <v>3</v>
      </c>
      <c r="AE370">
        <v>2</v>
      </c>
      <c r="AF370">
        <v>32</v>
      </c>
      <c r="AG370">
        <v>2</v>
      </c>
      <c r="AH370">
        <v>3</v>
      </c>
      <c r="AI370">
        <v>3</v>
      </c>
      <c r="AJ370">
        <v>13</v>
      </c>
      <c r="AK370">
        <v>7</v>
      </c>
      <c r="AL370">
        <v>1</v>
      </c>
      <c r="AM370">
        <v>2</v>
      </c>
      <c r="AN370">
        <v>0</v>
      </c>
      <c r="AO370">
        <v>20</v>
      </c>
      <c r="AP370">
        <v>104</v>
      </c>
      <c r="AQ370">
        <v>25</v>
      </c>
      <c r="AR370">
        <v>0</v>
      </c>
      <c r="AS370">
        <v>13</v>
      </c>
      <c r="AT370">
        <v>8</v>
      </c>
      <c r="AU370">
        <v>4</v>
      </c>
      <c r="AV370">
        <v>2</v>
      </c>
      <c r="AW370">
        <v>0</v>
      </c>
      <c r="AX370">
        <v>0</v>
      </c>
      <c r="AY370">
        <v>8</v>
      </c>
      <c r="AZ370">
        <v>17</v>
      </c>
      <c r="BA370">
        <v>14</v>
      </c>
      <c r="BB370">
        <v>5</v>
      </c>
      <c r="BC370">
        <v>1</v>
      </c>
      <c r="BD370">
        <v>0</v>
      </c>
      <c r="BE370">
        <v>0</v>
      </c>
      <c r="BF370">
        <v>20</v>
      </c>
      <c r="BG370">
        <v>500</v>
      </c>
      <c r="BH370">
        <v>0</v>
      </c>
      <c r="BI370">
        <v>5</v>
      </c>
      <c r="BJ370" s="2">
        <v>46218</v>
      </c>
      <c r="BK370">
        <v>0</v>
      </c>
      <c r="BL370" s="3" t="str">
        <f>VLOOKUP(O370,DropDownList!$H$1:$I$7,2,FALSE)</f>
        <v>2022/23</v>
      </c>
      <c r="BM370" s="3" t="str">
        <f t="shared" si="5"/>
        <v>FISCAL FINES</v>
      </c>
    </row>
    <row r="371" spans="1:65" x14ac:dyDescent="0.2">
      <c r="A371">
        <v>2026</v>
      </c>
      <c r="B371">
        <v>7</v>
      </c>
      <c r="C371" t="s">
        <v>162</v>
      </c>
      <c r="D371" t="s">
        <v>184</v>
      </c>
      <c r="E371" t="s">
        <v>20</v>
      </c>
      <c r="F371">
        <v>9874</v>
      </c>
      <c r="G371" t="s">
        <v>158</v>
      </c>
      <c r="H371" t="s">
        <v>171</v>
      </c>
      <c r="I371" t="s">
        <v>172</v>
      </c>
      <c r="J371" s="1">
        <v>46204</v>
      </c>
      <c r="K371" t="s">
        <v>143</v>
      </c>
      <c r="L371">
        <v>2</v>
      </c>
      <c r="M371" t="s">
        <v>445</v>
      </c>
      <c r="N371" t="s">
        <v>442</v>
      </c>
      <c r="O371" t="s">
        <v>147</v>
      </c>
      <c r="P371" t="s">
        <v>160</v>
      </c>
      <c r="Q371">
        <v>2549.65</v>
      </c>
      <c r="R371">
        <v>68</v>
      </c>
      <c r="S371">
        <v>33126.949999999997</v>
      </c>
      <c r="T371">
        <v>725.54</v>
      </c>
      <c r="U371">
        <v>10</v>
      </c>
      <c r="V371">
        <v>7</v>
      </c>
      <c r="W371">
        <v>1755</v>
      </c>
      <c r="X371">
        <v>1755</v>
      </c>
      <c r="Y371">
        <v>0</v>
      </c>
      <c r="Z371">
        <v>0</v>
      </c>
      <c r="AA371">
        <v>29851.759999999998</v>
      </c>
      <c r="AB371">
        <v>3125.95</v>
      </c>
      <c r="AC371">
        <v>25425.81</v>
      </c>
      <c r="AD371">
        <v>4</v>
      </c>
      <c r="AE371">
        <v>3</v>
      </c>
      <c r="AF371">
        <v>55</v>
      </c>
      <c r="AG371">
        <v>6</v>
      </c>
      <c r="AH371">
        <v>1</v>
      </c>
      <c r="AI371">
        <v>4</v>
      </c>
      <c r="AJ371">
        <v>0</v>
      </c>
      <c r="AK371">
        <v>0</v>
      </c>
      <c r="AL371">
        <v>0</v>
      </c>
      <c r="AM371">
        <v>0</v>
      </c>
      <c r="AN371">
        <v>0</v>
      </c>
      <c r="AO371">
        <v>31</v>
      </c>
      <c r="AP371">
        <v>109</v>
      </c>
      <c r="AQ371">
        <v>30</v>
      </c>
      <c r="AR371">
        <v>0</v>
      </c>
      <c r="AS371">
        <v>20</v>
      </c>
      <c r="AT371">
        <v>8</v>
      </c>
      <c r="AU371">
        <v>2</v>
      </c>
      <c r="AV371">
        <v>1</v>
      </c>
      <c r="AW371">
        <v>1</v>
      </c>
      <c r="AX371">
        <v>0</v>
      </c>
      <c r="AY371">
        <v>8</v>
      </c>
      <c r="AZ371">
        <v>15</v>
      </c>
      <c r="BA371">
        <v>10</v>
      </c>
      <c r="BB371">
        <v>2</v>
      </c>
      <c r="BC371">
        <v>0</v>
      </c>
      <c r="BD371">
        <v>1</v>
      </c>
      <c r="BE371">
        <v>0</v>
      </c>
      <c r="BF371">
        <v>66</v>
      </c>
      <c r="BG371">
        <v>1215</v>
      </c>
      <c r="BH371">
        <v>2</v>
      </c>
      <c r="BI371">
        <v>9</v>
      </c>
      <c r="BJ371" s="2">
        <v>46218</v>
      </c>
      <c r="BK371">
        <v>0</v>
      </c>
      <c r="BL371" s="3" t="str">
        <f>VLOOKUP(O371,DropDownList!$H$1:$I$7,2,FALSE)</f>
        <v>2024/25</v>
      </c>
      <c r="BM371" s="3" t="str">
        <f t="shared" si="5"/>
        <v>SC COURT</v>
      </c>
    </row>
    <row r="372" spans="1:65" x14ac:dyDescent="0.2">
      <c r="A372">
        <v>2026</v>
      </c>
      <c r="B372">
        <v>7</v>
      </c>
      <c r="C372" t="s">
        <v>162</v>
      </c>
      <c r="D372" t="s">
        <v>185</v>
      </c>
      <c r="E372" t="s">
        <v>21</v>
      </c>
      <c r="F372">
        <v>9348</v>
      </c>
      <c r="G372" t="s">
        <v>141</v>
      </c>
      <c r="H372" t="s">
        <v>171</v>
      </c>
      <c r="I372" t="s">
        <v>172</v>
      </c>
      <c r="J372" s="1">
        <v>46204</v>
      </c>
      <c r="K372" t="s">
        <v>143</v>
      </c>
      <c r="L372">
        <v>2</v>
      </c>
      <c r="M372" t="s">
        <v>445</v>
      </c>
      <c r="N372" t="s">
        <v>442</v>
      </c>
      <c r="O372" t="s">
        <v>156</v>
      </c>
      <c r="P372" t="s">
        <v>154</v>
      </c>
      <c r="Q372">
        <v>6098.08</v>
      </c>
      <c r="R372">
        <v>83</v>
      </c>
      <c r="S372">
        <v>24745</v>
      </c>
      <c r="T372">
        <v>740</v>
      </c>
      <c r="U372">
        <v>19</v>
      </c>
      <c r="V372">
        <v>10</v>
      </c>
      <c r="W372">
        <v>3740</v>
      </c>
      <c r="X372">
        <v>3740</v>
      </c>
      <c r="Y372">
        <v>0</v>
      </c>
      <c r="Z372">
        <v>0</v>
      </c>
      <c r="AA372">
        <v>17906.919999999998</v>
      </c>
      <c r="AB372">
        <v>0</v>
      </c>
      <c r="AC372">
        <v>16746.919999999998</v>
      </c>
      <c r="AD372">
        <v>8</v>
      </c>
      <c r="AE372">
        <v>2</v>
      </c>
      <c r="AF372">
        <v>63</v>
      </c>
      <c r="AG372">
        <v>7</v>
      </c>
      <c r="AH372">
        <v>1</v>
      </c>
      <c r="AI372">
        <v>12</v>
      </c>
      <c r="AJ372">
        <v>0</v>
      </c>
      <c r="AK372">
        <v>0</v>
      </c>
      <c r="AL372">
        <v>0</v>
      </c>
      <c r="AM372">
        <v>0</v>
      </c>
      <c r="AN372">
        <v>0</v>
      </c>
      <c r="AO372">
        <v>60</v>
      </c>
      <c r="AP372">
        <v>243</v>
      </c>
      <c r="AQ372">
        <v>62</v>
      </c>
      <c r="AR372">
        <v>0</v>
      </c>
      <c r="AS372">
        <v>32</v>
      </c>
      <c r="AT372">
        <v>12</v>
      </c>
      <c r="AU372">
        <v>10</v>
      </c>
      <c r="AV372">
        <v>4</v>
      </c>
      <c r="AW372">
        <v>3</v>
      </c>
      <c r="AX372">
        <v>0</v>
      </c>
      <c r="AY372">
        <v>25</v>
      </c>
      <c r="AZ372">
        <v>40</v>
      </c>
      <c r="BA372">
        <v>21</v>
      </c>
      <c r="BB372">
        <v>7</v>
      </c>
      <c r="BC372">
        <v>4</v>
      </c>
      <c r="BD372">
        <v>2</v>
      </c>
      <c r="BE372">
        <v>0</v>
      </c>
      <c r="BF372">
        <v>78</v>
      </c>
      <c r="BG372">
        <v>4835</v>
      </c>
      <c r="BH372">
        <v>0</v>
      </c>
      <c r="BI372">
        <v>14</v>
      </c>
      <c r="BJ372" s="2">
        <v>46218</v>
      </c>
      <c r="BK372">
        <v>2</v>
      </c>
      <c r="BL372" s="3" t="str">
        <f>VLOOKUP(O372,DropDownList!$H$1:$I$7,2,FALSE)</f>
        <v>2023/24</v>
      </c>
      <c r="BM372" s="3" t="str">
        <f t="shared" si="5"/>
        <v>JP COURT</v>
      </c>
    </row>
    <row r="373" spans="1:65" x14ac:dyDescent="0.2">
      <c r="A373">
        <v>2026</v>
      </c>
      <c r="B373">
        <v>7</v>
      </c>
      <c r="C373" t="s">
        <v>162</v>
      </c>
      <c r="D373" t="s">
        <v>185</v>
      </c>
      <c r="E373" t="s">
        <v>21</v>
      </c>
      <c r="F373">
        <v>9348</v>
      </c>
      <c r="G373" t="s">
        <v>141</v>
      </c>
      <c r="H373" t="s">
        <v>171</v>
      </c>
      <c r="I373" t="s">
        <v>172</v>
      </c>
      <c r="J373" s="1">
        <v>46204</v>
      </c>
      <c r="K373" t="s">
        <v>143</v>
      </c>
      <c r="L373">
        <v>2</v>
      </c>
      <c r="M373" t="s">
        <v>445</v>
      </c>
      <c r="N373" t="s">
        <v>442</v>
      </c>
      <c r="O373" t="s">
        <v>147</v>
      </c>
      <c r="P373" t="s">
        <v>146</v>
      </c>
      <c r="Q373">
        <v>120</v>
      </c>
      <c r="R373">
        <v>88</v>
      </c>
      <c r="S373">
        <v>1460</v>
      </c>
      <c r="T373">
        <v>70</v>
      </c>
      <c r="U373">
        <v>21</v>
      </c>
      <c r="V373">
        <v>1</v>
      </c>
      <c r="W373">
        <v>10</v>
      </c>
      <c r="X373">
        <v>10</v>
      </c>
      <c r="Y373">
        <v>0</v>
      </c>
      <c r="Z373">
        <v>0</v>
      </c>
      <c r="AA373">
        <v>1270</v>
      </c>
      <c r="AB373">
        <v>0</v>
      </c>
      <c r="AC373">
        <v>0</v>
      </c>
      <c r="AD373">
        <v>1</v>
      </c>
      <c r="AE373">
        <v>0</v>
      </c>
      <c r="AF373">
        <v>75</v>
      </c>
      <c r="AG373">
        <v>0</v>
      </c>
      <c r="AH373">
        <v>5</v>
      </c>
      <c r="AI373">
        <v>8</v>
      </c>
      <c r="AJ373">
        <v>0</v>
      </c>
      <c r="AK373">
        <v>0</v>
      </c>
      <c r="AL373">
        <v>0</v>
      </c>
      <c r="AM373">
        <v>0</v>
      </c>
      <c r="AN373">
        <v>0</v>
      </c>
      <c r="AO373">
        <v>51</v>
      </c>
      <c r="AP373">
        <v>195</v>
      </c>
      <c r="AQ373">
        <v>54</v>
      </c>
      <c r="AR373">
        <v>0</v>
      </c>
      <c r="AS373">
        <v>19</v>
      </c>
      <c r="AT373">
        <v>2</v>
      </c>
      <c r="AU373">
        <v>8</v>
      </c>
      <c r="AV373">
        <v>3</v>
      </c>
      <c r="AW373">
        <v>0</v>
      </c>
      <c r="AX373">
        <v>0</v>
      </c>
      <c r="AY373">
        <v>25</v>
      </c>
      <c r="AZ373">
        <v>33</v>
      </c>
      <c r="BA373">
        <v>17</v>
      </c>
      <c r="BB373">
        <v>15</v>
      </c>
      <c r="BC373">
        <v>6</v>
      </c>
      <c r="BD373">
        <v>0</v>
      </c>
      <c r="BE373">
        <v>0</v>
      </c>
      <c r="BF373">
        <v>87</v>
      </c>
      <c r="BG373">
        <v>120</v>
      </c>
      <c r="BH373">
        <v>0</v>
      </c>
      <c r="BI373">
        <v>21</v>
      </c>
      <c r="BJ373" s="2">
        <v>46218</v>
      </c>
      <c r="BK373">
        <v>0</v>
      </c>
      <c r="BL373" s="3" t="str">
        <f>VLOOKUP(O373,DropDownList!$H$1:$I$7,2,FALSE)</f>
        <v>2024/25</v>
      </c>
      <c r="BM373" s="3" t="str">
        <f t="shared" si="5"/>
        <v>VSUR</v>
      </c>
    </row>
    <row r="374" spans="1:65" x14ac:dyDescent="0.2">
      <c r="A374">
        <v>2026</v>
      </c>
      <c r="B374">
        <v>7</v>
      </c>
      <c r="C374" t="s">
        <v>162</v>
      </c>
      <c r="D374" t="s">
        <v>185</v>
      </c>
      <c r="E374" t="s">
        <v>21</v>
      </c>
      <c r="F374">
        <v>9348</v>
      </c>
      <c r="G374" t="s">
        <v>141</v>
      </c>
      <c r="H374" t="s">
        <v>171</v>
      </c>
      <c r="I374" t="s">
        <v>172</v>
      </c>
      <c r="J374" s="1">
        <v>46204</v>
      </c>
      <c r="K374" t="s">
        <v>143</v>
      </c>
      <c r="L374">
        <v>2</v>
      </c>
      <c r="M374" t="s">
        <v>445</v>
      </c>
      <c r="N374" t="s">
        <v>442</v>
      </c>
      <c r="O374" t="s">
        <v>147</v>
      </c>
      <c r="P374" t="s">
        <v>150</v>
      </c>
      <c r="Q374">
        <v>2051.6799999999998</v>
      </c>
      <c r="R374">
        <v>59</v>
      </c>
      <c r="S374">
        <v>10367.61</v>
      </c>
      <c r="T374">
        <v>789.55</v>
      </c>
      <c r="U374">
        <v>14</v>
      </c>
      <c r="V374">
        <v>7</v>
      </c>
      <c r="W374">
        <v>907.92</v>
      </c>
      <c r="X374">
        <v>907.92</v>
      </c>
      <c r="Y374">
        <v>53</v>
      </c>
      <c r="Z374">
        <v>9578.06</v>
      </c>
      <c r="AA374">
        <v>7526.38</v>
      </c>
      <c r="AB374">
        <v>3737.26</v>
      </c>
      <c r="AC374">
        <v>3789.12</v>
      </c>
      <c r="AD374">
        <v>5</v>
      </c>
      <c r="AE374">
        <v>2</v>
      </c>
      <c r="AF374">
        <v>38</v>
      </c>
      <c r="AG374">
        <v>8</v>
      </c>
      <c r="AH374">
        <v>6</v>
      </c>
      <c r="AI374">
        <v>6</v>
      </c>
      <c r="AJ374">
        <v>16</v>
      </c>
      <c r="AK374">
        <v>5</v>
      </c>
      <c r="AL374">
        <v>0</v>
      </c>
      <c r="AM374">
        <v>2</v>
      </c>
      <c r="AN374">
        <v>1</v>
      </c>
      <c r="AO374">
        <v>37</v>
      </c>
      <c r="AP374">
        <v>114</v>
      </c>
      <c r="AQ374">
        <v>45</v>
      </c>
      <c r="AR374">
        <v>0</v>
      </c>
      <c r="AS374">
        <v>15</v>
      </c>
      <c r="AT374">
        <v>3</v>
      </c>
      <c r="AU374">
        <v>2</v>
      </c>
      <c r="AV374">
        <v>0</v>
      </c>
      <c r="AW374">
        <v>0</v>
      </c>
      <c r="AX374">
        <v>0</v>
      </c>
      <c r="AY374">
        <v>10</v>
      </c>
      <c r="AZ374">
        <v>20</v>
      </c>
      <c r="BA374">
        <v>8</v>
      </c>
      <c r="BB374">
        <v>3</v>
      </c>
      <c r="BC374">
        <v>0</v>
      </c>
      <c r="BD374">
        <v>0</v>
      </c>
      <c r="BE374">
        <v>0</v>
      </c>
      <c r="BF374">
        <v>37</v>
      </c>
      <c r="BG374">
        <v>796.26</v>
      </c>
      <c r="BH374">
        <v>1</v>
      </c>
      <c r="BI374">
        <v>14</v>
      </c>
      <c r="BJ374" s="2">
        <v>46218</v>
      </c>
      <c r="BK374">
        <v>0</v>
      </c>
      <c r="BL374" s="3" t="str">
        <f>VLOOKUP(O374,DropDownList!$H$1:$I$7,2,FALSE)</f>
        <v>2024/25</v>
      </c>
      <c r="BM374" s="3" t="str">
        <f t="shared" si="5"/>
        <v>FISCAL FINES</v>
      </c>
    </row>
    <row r="375" spans="1:65" x14ac:dyDescent="0.2">
      <c r="A375">
        <v>2026</v>
      </c>
      <c r="B375">
        <v>7</v>
      </c>
      <c r="C375" t="s">
        <v>162</v>
      </c>
      <c r="D375" t="s">
        <v>185</v>
      </c>
      <c r="E375" t="s">
        <v>21</v>
      </c>
      <c r="F375">
        <v>9348</v>
      </c>
      <c r="G375" t="s">
        <v>141</v>
      </c>
      <c r="H375" t="s">
        <v>171</v>
      </c>
      <c r="I375" t="s">
        <v>172</v>
      </c>
      <c r="J375" s="1">
        <v>46204</v>
      </c>
      <c r="K375" t="s">
        <v>143</v>
      </c>
      <c r="L375">
        <v>2</v>
      </c>
      <c r="M375" t="s">
        <v>445</v>
      </c>
      <c r="N375" t="s">
        <v>442</v>
      </c>
      <c r="O375" t="s">
        <v>156</v>
      </c>
      <c r="P375" t="s">
        <v>146</v>
      </c>
      <c r="Q375">
        <v>240</v>
      </c>
      <c r="R375">
        <v>83</v>
      </c>
      <c r="S375">
        <v>1440</v>
      </c>
      <c r="T375">
        <v>40</v>
      </c>
      <c r="U375">
        <v>19</v>
      </c>
      <c r="V375">
        <v>7</v>
      </c>
      <c r="W375">
        <v>160</v>
      </c>
      <c r="X375">
        <v>160</v>
      </c>
      <c r="Y375">
        <v>0</v>
      </c>
      <c r="Z375">
        <v>0</v>
      </c>
      <c r="AA375">
        <v>1160</v>
      </c>
      <c r="AB375">
        <v>0</v>
      </c>
      <c r="AC375">
        <v>0</v>
      </c>
      <c r="AD375">
        <v>7</v>
      </c>
      <c r="AE375">
        <v>0</v>
      </c>
      <c r="AF375">
        <v>70</v>
      </c>
      <c r="AG375">
        <v>0</v>
      </c>
      <c r="AH375">
        <v>2</v>
      </c>
      <c r="AI375">
        <v>11</v>
      </c>
      <c r="AJ375">
        <v>0</v>
      </c>
      <c r="AK375">
        <v>0</v>
      </c>
      <c r="AL375">
        <v>0</v>
      </c>
      <c r="AM375">
        <v>0</v>
      </c>
      <c r="AN375">
        <v>0</v>
      </c>
      <c r="AO375">
        <v>60</v>
      </c>
      <c r="AP375">
        <v>263</v>
      </c>
      <c r="AQ375">
        <v>64</v>
      </c>
      <c r="AR375">
        <v>0</v>
      </c>
      <c r="AS375">
        <v>34</v>
      </c>
      <c r="AT375">
        <v>14</v>
      </c>
      <c r="AU375">
        <v>10</v>
      </c>
      <c r="AV375">
        <v>4</v>
      </c>
      <c r="AW375">
        <v>5</v>
      </c>
      <c r="AX375">
        <v>0</v>
      </c>
      <c r="AY375">
        <v>29</v>
      </c>
      <c r="AZ375">
        <v>44</v>
      </c>
      <c r="BA375">
        <v>25</v>
      </c>
      <c r="BB375">
        <v>7</v>
      </c>
      <c r="BC375">
        <v>4</v>
      </c>
      <c r="BD375">
        <v>2</v>
      </c>
      <c r="BE375">
        <v>0</v>
      </c>
      <c r="BF375">
        <v>78</v>
      </c>
      <c r="BG375">
        <v>240</v>
      </c>
      <c r="BH375">
        <v>0</v>
      </c>
      <c r="BI375">
        <v>14</v>
      </c>
      <c r="BJ375" s="2">
        <v>46218</v>
      </c>
      <c r="BK375">
        <v>2</v>
      </c>
      <c r="BL375" s="3" t="str">
        <f>VLOOKUP(O375,DropDownList!$H$1:$I$7,2,FALSE)</f>
        <v>2023/24</v>
      </c>
      <c r="BM375" s="3" t="str">
        <f t="shared" si="5"/>
        <v>VSUR</v>
      </c>
    </row>
    <row r="376" spans="1:65" x14ac:dyDescent="0.2">
      <c r="A376">
        <v>2026</v>
      </c>
      <c r="B376">
        <v>7</v>
      </c>
      <c r="C376" t="s">
        <v>162</v>
      </c>
      <c r="D376" t="s">
        <v>185</v>
      </c>
      <c r="E376" t="s">
        <v>21</v>
      </c>
      <c r="F376">
        <v>9348</v>
      </c>
      <c r="G376" t="s">
        <v>141</v>
      </c>
      <c r="H376" t="s">
        <v>171</v>
      </c>
      <c r="I376" t="s">
        <v>172</v>
      </c>
      <c r="J376" s="1">
        <v>46204</v>
      </c>
      <c r="K376" t="s">
        <v>143</v>
      </c>
      <c r="L376">
        <v>2</v>
      </c>
      <c r="M376" t="s">
        <v>445</v>
      </c>
      <c r="N376" t="s">
        <v>442</v>
      </c>
      <c r="O376" t="s">
        <v>149</v>
      </c>
      <c r="P376" t="s">
        <v>146</v>
      </c>
      <c r="Q376">
        <v>260</v>
      </c>
      <c r="R376">
        <v>73</v>
      </c>
      <c r="S376">
        <v>1230</v>
      </c>
      <c r="T376">
        <v>10</v>
      </c>
      <c r="U376">
        <v>35</v>
      </c>
      <c r="V376">
        <v>11</v>
      </c>
      <c r="W376">
        <v>170</v>
      </c>
      <c r="X376">
        <v>170</v>
      </c>
      <c r="Y376">
        <v>0</v>
      </c>
      <c r="Z376">
        <v>0</v>
      </c>
      <c r="AA376">
        <v>960</v>
      </c>
      <c r="AB376">
        <v>0</v>
      </c>
      <c r="AC376">
        <v>0</v>
      </c>
      <c r="AD376">
        <v>11</v>
      </c>
      <c r="AE376">
        <v>0</v>
      </c>
      <c r="AF376">
        <v>55</v>
      </c>
      <c r="AG376">
        <v>0</v>
      </c>
      <c r="AH376">
        <v>1</v>
      </c>
      <c r="AI376">
        <v>17</v>
      </c>
      <c r="AJ376">
        <v>0</v>
      </c>
      <c r="AK376">
        <v>0</v>
      </c>
      <c r="AL376">
        <v>0</v>
      </c>
      <c r="AM376">
        <v>0</v>
      </c>
      <c r="AN376">
        <v>0</v>
      </c>
      <c r="AO376">
        <v>46</v>
      </c>
      <c r="AP376">
        <v>99</v>
      </c>
      <c r="AQ376">
        <v>46</v>
      </c>
      <c r="AR376">
        <v>0</v>
      </c>
      <c r="AS376">
        <v>10</v>
      </c>
      <c r="AT376">
        <v>0</v>
      </c>
      <c r="AU376">
        <v>0</v>
      </c>
      <c r="AV376">
        <v>0</v>
      </c>
      <c r="AW376">
        <v>0</v>
      </c>
      <c r="AX376">
        <v>0</v>
      </c>
      <c r="AY376">
        <v>11</v>
      </c>
      <c r="AZ376">
        <v>13</v>
      </c>
      <c r="BA376">
        <v>1</v>
      </c>
      <c r="BB376">
        <v>2</v>
      </c>
      <c r="BC376">
        <v>2</v>
      </c>
      <c r="BD376">
        <v>0</v>
      </c>
      <c r="BE376">
        <v>0</v>
      </c>
      <c r="BF376">
        <v>73</v>
      </c>
      <c r="BG376">
        <v>260</v>
      </c>
      <c r="BH376">
        <v>0</v>
      </c>
      <c r="BI376">
        <v>35</v>
      </c>
      <c r="BJ376" s="2">
        <v>46218</v>
      </c>
      <c r="BK376">
        <v>0</v>
      </c>
      <c r="BL376" s="3" t="str">
        <f>VLOOKUP(O376,DropDownList!$H$1:$I$7,2,FALSE)</f>
        <v>2025/26</v>
      </c>
      <c r="BM376" s="3" t="str">
        <f t="shared" si="5"/>
        <v>VSUR</v>
      </c>
    </row>
    <row r="377" spans="1:65" x14ac:dyDescent="0.2">
      <c r="A377">
        <v>2026</v>
      </c>
      <c r="B377">
        <v>7</v>
      </c>
      <c r="C377" t="s">
        <v>162</v>
      </c>
      <c r="D377" t="s">
        <v>185</v>
      </c>
      <c r="E377" t="s">
        <v>21</v>
      </c>
      <c r="F377">
        <v>9348</v>
      </c>
      <c r="G377" t="s">
        <v>141</v>
      </c>
      <c r="H377" t="s">
        <v>171</v>
      </c>
      <c r="I377" t="s">
        <v>172</v>
      </c>
      <c r="J377" s="1">
        <v>46204</v>
      </c>
      <c r="K377" t="s">
        <v>143</v>
      </c>
      <c r="L377">
        <v>2</v>
      </c>
      <c r="M377" t="s">
        <v>445</v>
      </c>
      <c r="N377" t="s">
        <v>442</v>
      </c>
      <c r="O377" t="s">
        <v>156</v>
      </c>
      <c r="P377" t="s">
        <v>150</v>
      </c>
      <c r="Q377">
        <v>2077.69</v>
      </c>
      <c r="R377">
        <v>79</v>
      </c>
      <c r="S377">
        <v>12886.49</v>
      </c>
      <c r="T377">
        <v>627.61</v>
      </c>
      <c r="U377">
        <v>13</v>
      </c>
      <c r="V377">
        <v>6</v>
      </c>
      <c r="W377">
        <v>973.36</v>
      </c>
      <c r="X377">
        <v>973.36</v>
      </c>
      <c r="Y377">
        <v>74</v>
      </c>
      <c r="Z377">
        <v>12258.88</v>
      </c>
      <c r="AA377">
        <v>10181.19</v>
      </c>
      <c r="AB377">
        <v>3316.52</v>
      </c>
      <c r="AC377">
        <v>6864.67</v>
      </c>
      <c r="AD377">
        <v>5</v>
      </c>
      <c r="AE377">
        <v>1</v>
      </c>
      <c r="AF377">
        <v>60</v>
      </c>
      <c r="AG377">
        <v>5</v>
      </c>
      <c r="AH377">
        <v>5</v>
      </c>
      <c r="AI377">
        <v>8</v>
      </c>
      <c r="AJ377">
        <v>22</v>
      </c>
      <c r="AK377">
        <v>6</v>
      </c>
      <c r="AL377">
        <v>3</v>
      </c>
      <c r="AM377">
        <v>2</v>
      </c>
      <c r="AN377">
        <v>0</v>
      </c>
      <c r="AO377">
        <v>44</v>
      </c>
      <c r="AP377">
        <v>209</v>
      </c>
      <c r="AQ377">
        <v>48</v>
      </c>
      <c r="AR377">
        <v>0</v>
      </c>
      <c r="AS377">
        <v>26</v>
      </c>
      <c r="AT377">
        <v>23</v>
      </c>
      <c r="AU377">
        <v>1</v>
      </c>
      <c r="AV377">
        <v>1</v>
      </c>
      <c r="AW377">
        <v>0</v>
      </c>
      <c r="AX377">
        <v>0</v>
      </c>
      <c r="AY377">
        <v>22</v>
      </c>
      <c r="AZ377">
        <v>44</v>
      </c>
      <c r="BA377">
        <v>25</v>
      </c>
      <c r="BB377">
        <v>7</v>
      </c>
      <c r="BC377">
        <v>2</v>
      </c>
      <c r="BD377">
        <v>0</v>
      </c>
      <c r="BE377">
        <v>0</v>
      </c>
      <c r="BF377">
        <v>45</v>
      </c>
      <c r="BG377">
        <v>1186.28</v>
      </c>
      <c r="BH377">
        <v>1</v>
      </c>
      <c r="BI377">
        <v>13</v>
      </c>
      <c r="BJ377" s="2">
        <v>46218</v>
      </c>
      <c r="BK377">
        <v>0</v>
      </c>
      <c r="BL377" s="3" t="str">
        <f>VLOOKUP(O377,DropDownList!$H$1:$I$7,2,FALSE)</f>
        <v>2023/24</v>
      </c>
      <c r="BM377" s="3" t="str">
        <f t="shared" si="5"/>
        <v>FISCAL FINES</v>
      </c>
    </row>
    <row r="378" spans="1:65" x14ac:dyDescent="0.2">
      <c r="A378">
        <v>2026</v>
      </c>
      <c r="B378">
        <v>7</v>
      </c>
      <c r="C378" t="s">
        <v>162</v>
      </c>
      <c r="D378" t="s">
        <v>185</v>
      </c>
      <c r="E378" t="s">
        <v>21</v>
      </c>
      <c r="F378">
        <v>9348</v>
      </c>
      <c r="G378" t="s">
        <v>141</v>
      </c>
      <c r="H378" t="s">
        <v>171</v>
      </c>
      <c r="I378" t="s">
        <v>172</v>
      </c>
      <c r="J378" s="1">
        <v>46204</v>
      </c>
      <c r="K378" t="s">
        <v>143</v>
      </c>
      <c r="L378">
        <v>2</v>
      </c>
      <c r="M378" t="s">
        <v>445</v>
      </c>
      <c r="N378" t="s">
        <v>442</v>
      </c>
      <c r="O378" t="s">
        <v>147</v>
      </c>
      <c r="P378" t="s">
        <v>148</v>
      </c>
      <c r="Q378">
        <v>60</v>
      </c>
      <c r="R378">
        <v>6</v>
      </c>
      <c r="S378">
        <v>360</v>
      </c>
      <c r="T378">
        <v>120</v>
      </c>
      <c r="U378">
        <v>1</v>
      </c>
      <c r="V378">
        <v>1</v>
      </c>
      <c r="W378">
        <v>60</v>
      </c>
      <c r="X378">
        <v>60</v>
      </c>
      <c r="Y378">
        <v>0</v>
      </c>
      <c r="Z378">
        <v>0</v>
      </c>
      <c r="AA378">
        <v>180</v>
      </c>
      <c r="AB378">
        <v>0</v>
      </c>
      <c r="AC378">
        <v>180</v>
      </c>
      <c r="AD378">
        <v>1</v>
      </c>
      <c r="AE378">
        <v>0</v>
      </c>
      <c r="AF378">
        <v>3</v>
      </c>
      <c r="AG378">
        <v>0</v>
      </c>
      <c r="AH378">
        <v>2</v>
      </c>
      <c r="AI378">
        <v>1</v>
      </c>
      <c r="AJ378">
        <v>0</v>
      </c>
      <c r="AK378">
        <v>0</v>
      </c>
      <c r="AL378">
        <v>0</v>
      </c>
      <c r="AM378">
        <v>0</v>
      </c>
      <c r="AN378">
        <v>0</v>
      </c>
      <c r="AO378">
        <v>6</v>
      </c>
      <c r="AP378">
        <v>12</v>
      </c>
      <c r="AQ378">
        <v>6</v>
      </c>
      <c r="AR378">
        <v>0</v>
      </c>
      <c r="AS378">
        <v>1</v>
      </c>
      <c r="AT378">
        <v>0</v>
      </c>
      <c r="AU378">
        <v>0</v>
      </c>
      <c r="AV378">
        <v>0</v>
      </c>
      <c r="AW378">
        <v>0</v>
      </c>
      <c r="AX378">
        <v>0</v>
      </c>
      <c r="AY378">
        <v>1</v>
      </c>
      <c r="AZ378">
        <v>3</v>
      </c>
      <c r="BA378">
        <v>1</v>
      </c>
      <c r="BB378">
        <v>0</v>
      </c>
      <c r="BC378">
        <v>0</v>
      </c>
      <c r="BD378">
        <v>0</v>
      </c>
      <c r="BE378">
        <v>0</v>
      </c>
      <c r="BF378">
        <v>6</v>
      </c>
      <c r="BG378">
        <v>60</v>
      </c>
      <c r="BH378">
        <v>0</v>
      </c>
      <c r="BI378">
        <v>1</v>
      </c>
      <c r="BJ378" s="2">
        <v>46218</v>
      </c>
      <c r="BK378">
        <v>0</v>
      </c>
      <c r="BL378" s="3" t="str">
        <f>VLOOKUP(O378,DropDownList!$H$1:$I$7,2,FALSE)</f>
        <v>2024/25</v>
      </c>
      <c r="BM378" s="3" t="str">
        <f t="shared" si="5"/>
        <v>PRAS</v>
      </c>
    </row>
    <row r="379" spans="1:65" x14ac:dyDescent="0.2">
      <c r="A379">
        <v>2026</v>
      </c>
      <c r="B379">
        <v>7</v>
      </c>
      <c r="C379" t="s">
        <v>162</v>
      </c>
      <c r="D379" t="s">
        <v>185</v>
      </c>
      <c r="E379" t="s">
        <v>21</v>
      </c>
      <c r="F379">
        <v>9348</v>
      </c>
      <c r="G379" t="s">
        <v>141</v>
      </c>
      <c r="H379" t="s">
        <v>171</v>
      </c>
      <c r="I379" t="s">
        <v>172</v>
      </c>
      <c r="J379" s="1">
        <v>46204</v>
      </c>
      <c r="K379" t="s">
        <v>143</v>
      </c>
      <c r="L379">
        <v>2</v>
      </c>
      <c r="M379" t="s">
        <v>445</v>
      </c>
      <c r="N379" t="s">
        <v>442</v>
      </c>
      <c r="O379" t="s">
        <v>149</v>
      </c>
      <c r="P379" t="s">
        <v>152</v>
      </c>
      <c r="Q379">
        <v>0</v>
      </c>
      <c r="R379">
        <v>8</v>
      </c>
      <c r="S379">
        <v>320</v>
      </c>
      <c r="T379">
        <v>280</v>
      </c>
      <c r="U379">
        <v>0</v>
      </c>
      <c r="V379">
        <v>0</v>
      </c>
      <c r="W379">
        <v>0</v>
      </c>
      <c r="X379">
        <v>0</v>
      </c>
      <c r="Y379">
        <v>0</v>
      </c>
      <c r="Z379">
        <v>0</v>
      </c>
      <c r="AA379">
        <v>40</v>
      </c>
      <c r="AB379">
        <v>0</v>
      </c>
      <c r="AC379">
        <v>40</v>
      </c>
      <c r="AD379">
        <v>0</v>
      </c>
      <c r="AE379">
        <v>0</v>
      </c>
      <c r="AF379">
        <v>1</v>
      </c>
      <c r="AG379">
        <v>0</v>
      </c>
      <c r="AH379">
        <v>7</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0</v>
      </c>
      <c r="BH379">
        <v>0</v>
      </c>
      <c r="BI379">
        <v>0</v>
      </c>
      <c r="BJ379" s="2">
        <v>46218</v>
      </c>
      <c r="BK379">
        <v>0</v>
      </c>
      <c r="BL379" s="3" t="str">
        <f>VLOOKUP(O379,DropDownList!$H$1:$I$7,2,FALSE)</f>
        <v>2025/26</v>
      </c>
      <c r="BM379" s="3" t="str">
        <f t="shared" si="5"/>
        <v>PCOA</v>
      </c>
    </row>
    <row r="380" spans="1:65" x14ac:dyDescent="0.2">
      <c r="A380">
        <v>2026</v>
      </c>
      <c r="B380">
        <v>7</v>
      </c>
      <c r="C380" t="s">
        <v>162</v>
      </c>
      <c r="D380" t="s">
        <v>185</v>
      </c>
      <c r="E380" t="s">
        <v>21</v>
      </c>
      <c r="F380">
        <v>9348</v>
      </c>
      <c r="G380" t="s">
        <v>141</v>
      </c>
      <c r="H380" t="s">
        <v>171</v>
      </c>
      <c r="I380" t="s">
        <v>172</v>
      </c>
      <c r="J380" s="1">
        <v>46204</v>
      </c>
      <c r="K380" t="s">
        <v>143</v>
      </c>
      <c r="L380">
        <v>2</v>
      </c>
      <c r="M380" t="s">
        <v>445</v>
      </c>
      <c r="N380" t="s">
        <v>442</v>
      </c>
      <c r="O380" t="s">
        <v>149</v>
      </c>
      <c r="P380" t="s">
        <v>148</v>
      </c>
      <c r="Q380">
        <v>259.99</v>
      </c>
      <c r="R380">
        <v>7</v>
      </c>
      <c r="S380">
        <v>420</v>
      </c>
      <c r="T380">
        <v>0</v>
      </c>
      <c r="U380">
        <v>5</v>
      </c>
      <c r="V380">
        <v>4</v>
      </c>
      <c r="W380">
        <v>240</v>
      </c>
      <c r="X380">
        <v>240</v>
      </c>
      <c r="Y380">
        <v>0</v>
      </c>
      <c r="Z380">
        <v>0</v>
      </c>
      <c r="AA380">
        <v>160.01</v>
      </c>
      <c r="AB380">
        <v>0</v>
      </c>
      <c r="AC380">
        <v>160.01</v>
      </c>
      <c r="AD380">
        <v>4</v>
      </c>
      <c r="AE380">
        <v>0</v>
      </c>
      <c r="AF380">
        <v>2</v>
      </c>
      <c r="AG380">
        <v>1</v>
      </c>
      <c r="AH380">
        <v>0</v>
      </c>
      <c r="AI380">
        <v>4</v>
      </c>
      <c r="AJ380">
        <v>0</v>
      </c>
      <c r="AK380">
        <v>0</v>
      </c>
      <c r="AL380">
        <v>0</v>
      </c>
      <c r="AM380">
        <v>0</v>
      </c>
      <c r="AN380">
        <v>0</v>
      </c>
      <c r="AO380">
        <v>5</v>
      </c>
      <c r="AP380">
        <v>10</v>
      </c>
      <c r="AQ380">
        <v>5</v>
      </c>
      <c r="AR380">
        <v>0</v>
      </c>
      <c r="AS380">
        <v>2</v>
      </c>
      <c r="AT380">
        <v>0</v>
      </c>
      <c r="AU380">
        <v>0</v>
      </c>
      <c r="AV380">
        <v>0</v>
      </c>
      <c r="AW380">
        <v>0</v>
      </c>
      <c r="AX380">
        <v>0</v>
      </c>
      <c r="AY380">
        <v>1</v>
      </c>
      <c r="AZ380">
        <v>1</v>
      </c>
      <c r="BA380">
        <v>0</v>
      </c>
      <c r="BB380">
        <v>0</v>
      </c>
      <c r="BC380">
        <v>0</v>
      </c>
      <c r="BD380">
        <v>0</v>
      </c>
      <c r="BE380">
        <v>0</v>
      </c>
      <c r="BF380">
        <v>5</v>
      </c>
      <c r="BG380">
        <v>240</v>
      </c>
      <c r="BH380">
        <v>0</v>
      </c>
      <c r="BI380">
        <v>5</v>
      </c>
      <c r="BJ380" s="2">
        <v>46218</v>
      </c>
      <c r="BK380">
        <v>0</v>
      </c>
      <c r="BL380" s="3" t="str">
        <f>VLOOKUP(O380,DropDownList!$H$1:$I$7,2,FALSE)</f>
        <v>2025/26</v>
      </c>
      <c r="BM380" s="3" t="str">
        <f t="shared" si="5"/>
        <v>PRAS</v>
      </c>
    </row>
    <row r="381" spans="1:65" x14ac:dyDescent="0.2">
      <c r="A381">
        <v>2026</v>
      </c>
      <c r="B381">
        <v>7</v>
      </c>
      <c r="C381" t="s">
        <v>162</v>
      </c>
      <c r="D381" t="s">
        <v>185</v>
      </c>
      <c r="E381" t="s">
        <v>21</v>
      </c>
      <c r="F381">
        <v>9348</v>
      </c>
      <c r="G381" t="s">
        <v>141</v>
      </c>
      <c r="H381" t="s">
        <v>171</v>
      </c>
      <c r="I381" t="s">
        <v>172</v>
      </c>
      <c r="J381" s="1">
        <v>46204</v>
      </c>
      <c r="K381" t="s">
        <v>143</v>
      </c>
      <c r="L381">
        <v>2</v>
      </c>
      <c r="M381" t="s">
        <v>445</v>
      </c>
      <c r="N381" t="s">
        <v>442</v>
      </c>
      <c r="O381" t="s">
        <v>147</v>
      </c>
      <c r="P381" t="s">
        <v>153</v>
      </c>
      <c r="Q381">
        <v>0</v>
      </c>
      <c r="R381">
        <v>1</v>
      </c>
      <c r="S381">
        <v>45</v>
      </c>
      <c r="T381">
        <v>45</v>
      </c>
      <c r="U381">
        <v>0</v>
      </c>
      <c r="V381">
        <v>0</v>
      </c>
      <c r="W381">
        <v>0</v>
      </c>
      <c r="X381">
        <v>0</v>
      </c>
      <c r="Y381">
        <v>0</v>
      </c>
      <c r="Z381">
        <v>0</v>
      </c>
      <c r="AA381">
        <v>0</v>
      </c>
      <c r="AB381">
        <v>0</v>
      </c>
      <c r="AC381">
        <v>0</v>
      </c>
      <c r="AD381">
        <v>0</v>
      </c>
      <c r="AE381">
        <v>0</v>
      </c>
      <c r="AF381">
        <v>0</v>
      </c>
      <c r="AG381">
        <v>0</v>
      </c>
      <c r="AH381">
        <v>1</v>
      </c>
      <c r="AI381">
        <v>0</v>
      </c>
      <c r="AJ381">
        <v>0</v>
      </c>
      <c r="AK381">
        <v>0</v>
      </c>
      <c r="AL381">
        <v>0</v>
      </c>
      <c r="AM381">
        <v>0</v>
      </c>
      <c r="AN381">
        <v>0</v>
      </c>
      <c r="AO381">
        <v>1</v>
      </c>
      <c r="AP381">
        <v>1</v>
      </c>
      <c r="AQ381">
        <v>1</v>
      </c>
      <c r="AR381">
        <v>0</v>
      </c>
      <c r="AS381">
        <v>0</v>
      </c>
      <c r="AT381">
        <v>0</v>
      </c>
      <c r="AU381">
        <v>0</v>
      </c>
      <c r="AV381">
        <v>0</v>
      </c>
      <c r="AW381">
        <v>0</v>
      </c>
      <c r="AX381">
        <v>0</v>
      </c>
      <c r="AY381">
        <v>0</v>
      </c>
      <c r="AZ381">
        <v>0</v>
      </c>
      <c r="BA381">
        <v>0</v>
      </c>
      <c r="BB381">
        <v>0</v>
      </c>
      <c r="BC381">
        <v>0</v>
      </c>
      <c r="BD381">
        <v>0</v>
      </c>
      <c r="BE381">
        <v>0</v>
      </c>
      <c r="BF381">
        <v>1</v>
      </c>
      <c r="BG381">
        <v>0</v>
      </c>
      <c r="BH381">
        <v>0</v>
      </c>
      <c r="BI381">
        <v>0</v>
      </c>
      <c r="BJ381" s="2">
        <v>46218</v>
      </c>
      <c r="BK381">
        <v>0</v>
      </c>
      <c r="BL381" s="3" t="str">
        <f>VLOOKUP(O381,DropDownList!$H$1:$I$7,2,FALSE)</f>
        <v>2024/25</v>
      </c>
      <c r="BM381" s="3" t="str">
        <f t="shared" si="5"/>
        <v>PREG</v>
      </c>
    </row>
    <row r="382" spans="1:65" x14ac:dyDescent="0.2">
      <c r="A382">
        <v>2026</v>
      </c>
      <c r="B382">
        <v>7</v>
      </c>
      <c r="C382" t="s">
        <v>162</v>
      </c>
      <c r="D382" t="s">
        <v>185</v>
      </c>
      <c r="E382" t="s">
        <v>21</v>
      </c>
      <c r="F382">
        <v>9348</v>
      </c>
      <c r="G382" t="s">
        <v>141</v>
      </c>
      <c r="H382" t="s">
        <v>171</v>
      </c>
      <c r="I382" t="s">
        <v>172</v>
      </c>
      <c r="J382" s="1">
        <v>46204</v>
      </c>
      <c r="K382" t="s">
        <v>143</v>
      </c>
      <c r="L382">
        <v>2</v>
      </c>
      <c r="M382" t="s">
        <v>445</v>
      </c>
      <c r="N382" t="s">
        <v>442</v>
      </c>
      <c r="O382" t="s">
        <v>147</v>
      </c>
      <c r="P382" t="s">
        <v>154</v>
      </c>
      <c r="Q382">
        <v>3821.08</v>
      </c>
      <c r="R382">
        <v>88</v>
      </c>
      <c r="S382">
        <v>22625</v>
      </c>
      <c r="T382">
        <v>1332.38</v>
      </c>
      <c r="U382">
        <v>21</v>
      </c>
      <c r="V382">
        <v>7</v>
      </c>
      <c r="W382">
        <v>1085</v>
      </c>
      <c r="X382">
        <v>1195</v>
      </c>
      <c r="Y382">
        <v>0</v>
      </c>
      <c r="Z382">
        <v>0</v>
      </c>
      <c r="AA382">
        <v>17471.54</v>
      </c>
      <c r="AB382">
        <v>0</v>
      </c>
      <c r="AC382">
        <v>16181.54</v>
      </c>
      <c r="AD382">
        <v>1</v>
      </c>
      <c r="AE382">
        <v>6</v>
      </c>
      <c r="AF382">
        <v>60</v>
      </c>
      <c r="AG382">
        <v>13</v>
      </c>
      <c r="AH382">
        <v>5</v>
      </c>
      <c r="AI382">
        <v>8</v>
      </c>
      <c r="AJ382">
        <v>0</v>
      </c>
      <c r="AK382">
        <v>0</v>
      </c>
      <c r="AL382">
        <v>0</v>
      </c>
      <c r="AM382">
        <v>0</v>
      </c>
      <c r="AN382">
        <v>0</v>
      </c>
      <c r="AO382">
        <v>51</v>
      </c>
      <c r="AP382">
        <v>188</v>
      </c>
      <c r="AQ382">
        <v>53</v>
      </c>
      <c r="AR382">
        <v>0</v>
      </c>
      <c r="AS382">
        <v>19</v>
      </c>
      <c r="AT382">
        <v>2</v>
      </c>
      <c r="AU382">
        <v>8</v>
      </c>
      <c r="AV382">
        <v>3</v>
      </c>
      <c r="AW382">
        <v>0</v>
      </c>
      <c r="AX382">
        <v>0</v>
      </c>
      <c r="AY382">
        <v>24</v>
      </c>
      <c r="AZ382">
        <v>32</v>
      </c>
      <c r="BA382">
        <v>16</v>
      </c>
      <c r="BB382">
        <v>13</v>
      </c>
      <c r="BC382">
        <v>5</v>
      </c>
      <c r="BD382">
        <v>0</v>
      </c>
      <c r="BE382">
        <v>0</v>
      </c>
      <c r="BF382">
        <v>87</v>
      </c>
      <c r="BG382">
        <v>1960</v>
      </c>
      <c r="BH382">
        <v>2</v>
      </c>
      <c r="BI382">
        <v>21</v>
      </c>
      <c r="BJ382" s="2">
        <v>46218</v>
      </c>
      <c r="BK382">
        <v>0</v>
      </c>
      <c r="BL382" s="3" t="str">
        <f>VLOOKUP(O382,DropDownList!$H$1:$I$7,2,FALSE)</f>
        <v>2024/25</v>
      </c>
      <c r="BM382" s="3" t="str">
        <f t="shared" si="5"/>
        <v>JP COURT</v>
      </c>
    </row>
    <row r="383" spans="1:65" x14ac:dyDescent="0.2">
      <c r="A383">
        <v>2026</v>
      </c>
      <c r="B383">
        <v>7</v>
      </c>
      <c r="C383" t="s">
        <v>162</v>
      </c>
      <c r="D383" t="s">
        <v>185</v>
      </c>
      <c r="E383" t="s">
        <v>21</v>
      </c>
      <c r="F383">
        <v>9348</v>
      </c>
      <c r="G383" t="s">
        <v>141</v>
      </c>
      <c r="H383" t="s">
        <v>171</v>
      </c>
      <c r="I383" t="s">
        <v>172</v>
      </c>
      <c r="J383" s="1">
        <v>46204</v>
      </c>
      <c r="K383" t="s">
        <v>143</v>
      </c>
      <c r="L383">
        <v>2</v>
      </c>
      <c r="M383" t="s">
        <v>445</v>
      </c>
      <c r="N383" t="s">
        <v>442</v>
      </c>
      <c r="O383" t="s">
        <v>147</v>
      </c>
      <c r="P383" t="s">
        <v>152</v>
      </c>
      <c r="Q383">
        <v>0</v>
      </c>
      <c r="R383">
        <v>11</v>
      </c>
      <c r="S383">
        <v>440</v>
      </c>
      <c r="T383">
        <v>240</v>
      </c>
      <c r="U383">
        <v>0</v>
      </c>
      <c r="V383">
        <v>0</v>
      </c>
      <c r="W383">
        <v>0</v>
      </c>
      <c r="X383">
        <v>0</v>
      </c>
      <c r="Y383">
        <v>0</v>
      </c>
      <c r="Z383">
        <v>0</v>
      </c>
      <c r="AA383">
        <v>200</v>
      </c>
      <c r="AB383">
        <v>0</v>
      </c>
      <c r="AC383">
        <v>200</v>
      </c>
      <c r="AD383">
        <v>0</v>
      </c>
      <c r="AE383">
        <v>0</v>
      </c>
      <c r="AF383">
        <v>5</v>
      </c>
      <c r="AG383">
        <v>0</v>
      </c>
      <c r="AH383">
        <v>6</v>
      </c>
      <c r="AI383">
        <v>0</v>
      </c>
      <c r="AJ383">
        <v>0</v>
      </c>
      <c r="AK383">
        <v>0</v>
      </c>
      <c r="AL383">
        <v>0</v>
      </c>
      <c r="AM383">
        <v>0</v>
      </c>
      <c r="AN383">
        <v>0</v>
      </c>
      <c r="AO383">
        <v>0</v>
      </c>
      <c r="AP383">
        <v>0</v>
      </c>
      <c r="AQ383">
        <v>0</v>
      </c>
      <c r="AR383">
        <v>0</v>
      </c>
      <c r="AS383">
        <v>0</v>
      </c>
      <c r="AT383">
        <v>0</v>
      </c>
      <c r="AU383">
        <v>0</v>
      </c>
      <c r="AV383">
        <v>0</v>
      </c>
      <c r="AW383">
        <v>0</v>
      </c>
      <c r="AX383">
        <v>0</v>
      </c>
      <c r="AY383">
        <v>0</v>
      </c>
      <c r="AZ383">
        <v>0</v>
      </c>
      <c r="BA383">
        <v>0</v>
      </c>
      <c r="BB383">
        <v>0</v>
      </c>
      <c r="BC383">
        <v>0</v>
      </c>
      <c r="BD383">
        <v>0</v>
      </c>
      <c r="BE383">
        <v>0</v>
      </c>
      <c r="BF383">
        <v>0</v>
      </c>
      <c r="BG383">
        <v>0</v>
      </c>
      <c r="BH383">
        <v>0</v>
      </c>
      <c r="BI383">
        <v>0</v>
      </c>
      <c r="BJ383" s="2">
        <v>46218</v>
      </c>
      <c r="BK383">
        <v>0</v>
      </c>
      <c r="BL383" s="3" t="str">
        <f>VLOOKUP(O383,DropDownList!$H$1:$I$7,2,FALSE)</f>
        <v>2024/25</v>
      </c>
      <c r="BM383" s="3" t="str">
        <f t="shared" si="5"/>
        <v>PCOA</v>
      </c>
    </row>
    <row r="384" spans="1:65" x14ac:dyDescent="0.2">
      <c r="A384">
        <v>2026</v>
      </c>
      <c r="B384">
        <v>7</v>
      </c>
      <c r="C384" t="s">
        <v>162</v>
      </c>
      <c r="D384" t="s">
        <v>185</v>
      </c>
      <c r="E384" t="s">
        <v>21</v>
      </c>
      <c r="F384">
        <v>9348</v>
      </c>
      <c r="G384" t="s">
        <v>141</v>
      </c>
      <c r="H384" t="s">
        <v>171</v>
      </c>
      <c r="I384" t="s">
        <v>172</v>
      </c>
      <c r="J384" s="1">
        <v>46204</v>
      </c>
      <c r="K384" t="s">
        <v>143</v>
      </c>
      <c r="L384">
        <v>2</v>
      </c>
      <c r="M384" t="s">
        <v>445</v>
      </c>
      <c r="N384" t="s">
        <v>442</v>
      </c>
      <c r="O384" t="s">
        <v>155</v>
      </c>
      <c r="P384" t="s">
        <v>146</v>
      </c>
      <c r="Q384">
        <v>180</v>
      </c>
      <c r="R384">
        <v>88</v>
      </c>
      <c r="S384">
        <v>1410</v>
      </c>
      <c r="T384">
        <v>50</v>
      </c>
      <c r="U384">
        <v>16</v>
      </c>
      <c r="V384">
        <v>8</v>
      </c>
      <c r="W384">
        <v>130</v>
      </c>
      <c r="X384">
        <v>130</v>
      </c>
      <c r="Y384">
        <v>0</v>
      </c>
      <c r="Z384">
        <v>0</v>
      </c>
      <c r="AA384">
        <v>1180</v>
      </c>
      <c r="AB384">
        <v>0</v>
      </c>
      <c r="AC384">
        <v>0</v>
      </c>
      <c r="AD384">
        <v>8</v>
      </c>
      <c r="AE384">
        <v>0</v>
      </c>
      <c r="AF384">
        <v>74</v>
      </c>
      <c r="AG384">
        <v>0</v>
      </c>
      <c r="AH384">
        <v>3</v>
      </c>
      <c r="AI384">
        <v>11</v>
      </c>
      <c r="AJ384">
        <v>0</v>
      </c>
      <c r="AK384">
        <v>0</v>
      </c>
      <c r="AL384">
        <v>0</v>
      </c>
      <c r="AM384">
        <v>0</v>
      </c>
      <c r="AN384">
        <v>0</v>
      </c>
      <c r="AO384">
        <v>53</v>
      </c>
      <c r="AP384">
        <v>256</v>
      </c>
      <c r="AQ384">
        <v>58</v>
      </c>
      <c r="AR384">
        <v>0</v>
      </c>
      <c r="AS384">
        <v>25</v>
      </c>
      <c r="AT384">
        <v>10</v>
      </c>
      <c r="AU384">
        <v>11</v>
      </c>
      <c r="AV384">
        <v>3</v>
      </c>
      <c r="AW384">
        <v>1</v>
      </c>
      <c r="AX384">
        <v>0</v>
      </c>
      <c r="AY384">
        <v>32</v>
      </c>
      <c r="AZ384">
        <v>48</v>
      </c>
      <c r="BA384">
        <v>29</v>
      </c>
      <c r="BB384">
        <v>11</v>
      </c>
      <c r="BC384">
        <v>7</v>
      </c>
      <c r="BD384">
        <v>0</v>
      </c>
      <c r="BE384">
        <v>0</v>
      </c>
      <c r="BF384">
        <v>85</v>
      </c>
      <c r="BG384">
        <v>180</v>
      </c>
      <c r="BH384">
        <v>0</v>
      </c>
      <c r="BI384">
        <v>14</v>
      </c>
      <c r="BJ384" s="2">
        <v>46218</v>
      </c>
      <c r="BK384">
        <v>2</v>
      </c>
      <c r="BL384" s="3" t="str">
        <f>VLOOKUP(O384,DropDownList!$H$1:$I$7,2,FALSE)</f>
        <v>2022/23</v>
      </c>
      <c r="BM384" s="3" t="str">
        <f t="shared" si="5"/>
        <v>VSUR</v>
      </c>
    </row>
    <row r="385" spans="1:65" x14ac:dyDescent="0.2">
      <c r="A385">
        <v>2026</v>
      </c>
      <c r="B385">
        <v>7</v>
      </c>
      <c r="C385" t="s">
        <v>162</v>
      </c>
      <c r="D385" t="s">
        <v>185</v>
      </c>
      <c r="E385" t="s">
        <v>21</v>
      </c>
      <c r="F385">
        <v>9348</v>
      </c>
      <c r="G385" t="s">
        <v>141</v>
      </c>
      <c r="H385" t="s">
        <v>171</v>
      </c>
      <c r="I385" t="s">
        <v>172</v>
      </c>
      <c r="J385" s="1">
        <v>46204</v>
      </c>
      <c r="K385" t="s">
        <v>143</v>
      </c>
      <c r="L385">
        <v>2</v>
      </c>
      <c r="M385" t="s">
        <v>445</v>
      </c>
      <c r="N385" t="s">
        <v>442</v>
      </c>
      <c r="O385" t="s">
        <v>156</v>
      </c>
      <c r="P385" t="s">
        <v>148</v>
      </c>
      <c r="Q385">
        <v>60</v>
      </c>
      <c r="R385">
        <v>4</v>
      </c>
      <c r="S385">
        <v>240</v>
      </c>
      <c r="T385">
        <v>0</v>
      </c>
      <c r="U385">
        <v>1</v>
      </c>
      <c r="V385">
        <v>0</v>
      </c>
      <c r="W385">
        <v>0</v>
      </c>
      <c r="X385">
        <v>0</v>
      </c>
      <c r="Y385">
        <v>0</v>
      </c>
      <c r="Z385">
        <v>0</v>
      </c>
      <c r="AA385">
        <v>180</v>
      </c>
      <c r="AB385">
        <v>0</v>
      </c>
      <c r="AC385">
        <v>180</v>
      </c>
      <c r="AD385">
        <v>0</v>
      </c>
      <c r="AE385">
        <v>0</v>
      </c>
      <c r="AF385">
        <v>3</v>
      </c>
      <c r="AG385">
        <v>0</v>
      </c>
      <c r="AH385">
        <v>0</v>
      </c>
      <c r="AI385">
        <v>1</v>
      </c>
      <c r="AJ385">
        <v>0</v>
      </c>
      <c r="AK385">
        <v>0</v>
      </c>
      <c r="AL385">
        <v>0</v>
      </c>
      <c r="AM385">
        <v>0</v>
      </c>
      <c r="AN385">
        <v>0</v>
      </c>
      <c r="AO385">
        <v>3</v>
      </c>
      <c r="AP385">
        <v>8</v>
      </c>
      <c r="AQ385">
        <v>4</v>
      </c>
      <c r="AR385">
        <v>0</v>
      </c>
      <c r="AS385">
        <v>0</v>
      </c>
      <c r="AT385">
        <v>0</v>
      </c>
      <c r="AU385">
        <v>0</v>
      </c>
      <c r="AV385">
        <v>0</v>
      </c>
      <c r="AW385">
        <v>0</v>
      </c>
      <c r="AX385">
        <v>0</v>
      </c>
      <c r="AY385">
        <v>1</v>
      </c>
      <c r="AZ385">
        <v>2</v>
      </c>
      <c r="BA385">
        <v>1</v>
      </c>
      <c r="BB385">
        <v>0</v>
      </c>
      <c r="BC385">
        <v>0</v>
      </c>
      <c r="BD385">
        <v>0</v>
      </c>
      <c r="BE385">
        <v>0</v>
      </c>
      <c r="BF385">
        <v>3</v>
      </c>
      <c r="BG385">
        <v>60</v>
      </c>
      <c r="BH385">
        <v>0</v>
      </c>
      <c r="BI385">
        <v>1</v>
      </c>
      <c r="BJ385" s="2">
        <v>46218</v>
      </c>
      <c r="BK385">
        <v>0</v>
      </c>
      <c r="BL385" s="3" t="str">
        <f>VLOOKUP(O385,DropDownList!$H$1:$I$7,2,FALSE)</f>
        <v>2023/24</v>
      </c>
      <c r="BM385" s="3" t="str">
        <f t="shared" si="5"/>
        <v>PRAS</v>
      </c>
    </row>
    <row r="386" spans="1:65" x14ac:dyDescent="0.2">
      <c r="A386">
        <v>2026</v>
      </c>
      <c r="B386">
        <v>7</v>
      </c>
      <c r="C386" t="s">
        <v>162</v>
      </c>
      <c r="D386" t="s">
        <v>185</v>
      </c>
      <c r="E386" t="s">
        <v>21</v>
      </c>
      <c r="F386">
        <v>9348</v>
      </c>
      <c r="G386" t="s">
        <v>141</v>
      </c>
      <c r="H386" t="s">
        <v>171</v>
      </c>
      <c r="I386" t="s">
        <v>172</v>
      </c>
      <c r="J386" s="1">
        <v>46204</v>
      </c>
      <c r="K386" t="s">
        <v>143</v>
      </c>
      <c r="L386">
        <v>2</v>
      </c>
      <c r="M386" t="s">
        <v>445</v>
      </c>
      <c r="N386" t="s">
        <v>442</v>
      </c>
      <c r="O386" t="s">
        <v>156</v>
      </c>
      <c r="P386" t="s">
        <v>152</v>
      </c>
      <c r="Q386">
        <v>0</v>
      </c>
      <c r="R386">
        <v>4</v>
      </c>
      <c r="S386">
        <v>160</v>
      </c>
      <c r="T386">
        <v>160</v>
      </c>
      <c r="U386">
        <v>0</v>
      </c>
      <c r="V386">
        <v>0</v>
      </c>
      <c r="W386">
        <v>0</v>
      </c>
      <c r="X386">
        <v>0</v>
      </c>
      <c r="Y386">
        <v>0</v>
      </c>
      <c r="Z386">
        <v>0</v>
      </c>
      <c r="AA386">
        <v>0</v>
      </c>
      <c r="AB386">
        <v>0</v>
      </c>
      <c r="AC386">
        <v>0</v>
      </c>
      <c r="AD386">
        <v>0</v>
      </c>
      <c r="AE386">
        <v>0</v>
      </c>
      <c r="AF386">
        <v>0</v>
      </c>
      <c r="AG386">
        <v>0</v>
      </c>
      <c r="AH386">
        <v>4</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0</v>
      </c>
      <c r="BF386">
        <v>0</v>
      </c>
      <c r="BG386">
        <v>0</v>
      </c>
      <c r="BH386">
        <v>0</v>
      </c>
      <c r="BI386">
        <v>0</v>
      </c>
      <c r="BJ386" s="2">
        <v>46218</v>
      </c>
      <c r="BK386">
        <v>0</v>
      </c>
      <c r="BL386" s="3" t="str">
        <f>VLOOKUP(O386,DropDownList!$H$1:$I$7,2,FALSE)</f>
        <v>2023/24</v>
      </c>
      <c r="BM386" s="3" t="str">
        <f t="shared" si="5"/>
        <v>PCOA</v>
      </c>
    </row>
    <row r="387" spans="1:65" x14ac:dyDescent="0.2">
      <c r="A387">
        <v>2026</v>
      </c>
      <c r="B387">
        <v>7</v>
      </c>
      <c r="C387" t="s">
        <v>162</v>
      </c>
      <c r="D387" t="s">
        <v>185</v>
      </c>
      <c r="E387" t="s">
        <v>21</v>
      </c>
      <c r="F387">
        <v>9348</v>
      </c>
      <c r="G387" t="s">
        <v>141</v>
      </c>
      <c r="H387" t="s">
        <v>171</v>
      </c>
      <c r="I387" t="s">
        <v>172</v>
      </c>
      <c r="J387" s="1">
        <v>46204</v>
      </c>
      <c r="K387" t="s">
        <v>143</v>
      </c>
      <c r="L387">
        <v>2</v>
      </c>
      <c r="M387" t="s">
        <v>445</v>
      </c>
      <c r="N387" t="s">
        <v>442</v>
      </c>
      <c r="O387" t="s">
        <v>155</v>
      </c>
      <c r="P387" t="s">
        <v>150</v>
      </c>
      <c r="Q387">
        <v>1803.31</v>
      </c>
      <c r="R387">
        <v>74</v>
      </c>
      <c r="S387">
        <v>11659.33</v>
      </c>
      <c r="T387">
        <v>2342.8000000000002</v>
      </c>
      <c r="U387">
        <v>12</v>
      </c>
      <c r="V387">
        <v>6</v>
      </c>
      <c r="W387">
        <v>1021.08</v>
      </c>
      <c r="X387">
        <v>1021.08</v>
      </c>
      <c r="Y387">
        <v>60</v>
      </c>
      <c r="Z387">
        <v>9316.5300000000007</v>
      </c>
      <c r="AA387">
        <v>7513.22</v>
      </c>
      <c r="AB387">
        <v>3153.58</v>
      </c>
      <c r="AC387">
        <v>4359.6400000000003</v>
      </c>
      <c r="AD387">
        <v>6</v>
      </c>
      <c r="AE387">
        <v>0</v>
      </c>
      <c r="AF387">
        <v>47</v>
      </c>
      <c r="AG387">
        <v>3</v>
      </c>
      <c r="AH387">
        <v>14</v>
      </c>
      <c r="AI387">
        <v>9</v>
      </c>
      <c r="AJ387">
        <v>20</v>
      </c>
      <c r="AK387">
        <v>2</v>
      </c>
      <c r="AL387">
        <v>3</v>
      </c>
      <c r="AM387">
        <v>5</v>
      </c>
      <c r="AN387">
        <v>0</v>
      </c>
      <c r="AO387">
        <v>44</v>
      </c>
      <c r="AP387">
        <v>319</v>
      </c>
      <c r="AQ387">
        <v>51</v>
      </c>
      <c r="AR387">
        <v>0</v>
      </c>
      <c r="AS387">
        <v>29</v>
      </c>
      <c r="AT387">
        <v>64</v>
      </c>
      <c r="AU387">
        <v>6</v>
      </c>
      <c r="AV387">
        <v>2</v>
      </c>
      <c r="AW387">
        <v>0</v>
      </c>
      <c r="AX387">
        <v>0</v>
      </c>
      <c r="AY387">
        <v>25</v>
      </c>
      <c r="AZ387">
        <v>65</v>
      </c>
      <c r="BA387">
        <v>54</v>
      </c>
      <c r="BB387">
        <v>7</v>
      </c>
      <c r="BC387">
        <v>2</v>
      </c>
      <c r="BD387">
        <v>0</v>
      </c>
      <c r="BE387">
        <v>0</v>
      </c>
      <c r="BF387">
        <v>43</v>
      </c>
      <c r="BG387">
        <v>1496.08</v>
      </c>
      <c r="BH387">
        <v>1</v>
      </c>
      <c r="BI387">
        <v>12</v>
      </c>
      <c r="BJ387" s="2">
        <v>46218</v>
      </c>
      <c r="BK387">
        <v>0</v>
      </c>
      <c r="BL387" s="3" t="str">
        <f>VLOOKUP(O387,DropDownList!$H$1:$I$7,2,FALSE)</f>
        <v>2022/23</v>
      </c>
      <c r="BM387" s="3" t="str">
        <f t="shared" ref="BM387:BM450" si="6">IF(RIGHT(P387,4)="VSUR","VSUR",IF(RIGHT(P387,4)="CONF","CONF",P387))</f>
        <v>FISCAL FINES</v>
      </c>
    </row>
    <row r="388" spans="1:65" x14ac:dyDescent="0.2">
      <c r="A388">
        <v>2026</v>
      </c>
      <c r="B388">
        <v>7</v>
      </c>
      <c r="C388" t="s">
        <v>162</v>
      </c>
      <c r="D388" t="s">
        <v>185</v>
      </c>
      <c r="E388" t="s">
        <v>21</v>
      </c>
      <c r="F388">
        <v>9348</v>
      </c>
      <c r="G388" t="s">
        <v>141</v>
      </c>
      <c r="H388" t="s">
        <v>171</v>
      </c>
      <c r="I388" t="s">
        <v>172</v>
      </c>
      <c r="J388" s="1">
        <v>46204</v>
      </c>
      <c r="K388" t="s">
        <v>143</v>
      </c>
      <c r="L388">
        <v>2</v>
      </c>
      <c r="M388" t="s">
        <v>445</v>
      </c>
      <c r="N388" t="s">
        <v>442</v>
      </c>
      <c r="O388" t="s">
        <v>149</v>
      </c>
      <c r="P388" t="s">
        <v>150</v>
      </c>
      <c r="Q388">
        <v>9872.08</v>
      </c>
      <c r="R388">
        <v>89</v>
      </c>
      <c r="S388">
        <v>16935.689999999999</v>
      </c>
      <c r="T388">
        <v>750</v>
      </c>
      <c r="U388">
        <v>49</v>
      </c>
      <c r="V388">
        <v>39</v>
      </c>
      <c r="W388">
        <v>5232.3500000000004</v>
      </c>
      <c r="X388">
        <v>5489.01</v>
      </c>
      <c r="Y388">
        <v>84</v>
      </c>
      <c r="Z388">
        <v>16185.69</v>
      </c>
      <c r="AA388">
        <v>6313.61</v>
      </c>
      <c r="AB388">
        <v>2368.56</v>
      </c>
      <c r="AC388">
        <v>3945.05</v>
      </c>
      <c r="AD388">
        <v>31</v>
      </c>
      <c r="AE388">
        <v>8</v>
      </c>
      <c r="AF388">
        <v>35</v>
      </c>
      <c r="AG388">
        <v>14</v>
      </c>
      <c r="AH388">
        <v>5</v>
      </c>
      <c r="AI388">
        <v>35</v>
      </c>
      <c r="AJ388">
        <v>18</v>
      </c>
      <c r="AK388">
        <v>5</v>
      </c>
      <c r="AL388">
        <v>0</v>
      </c>
      <c r="AM388">
        <v>4</v>
      </c>
      <c r="AN388">
        <v>0</v>
      </c>
      <c r="AO388">
        <v>58</v>
      </c>
      <c r="AP388">
        <v>105</v>
      </c>
      <c r="AQ388">
        <v>59</v>
      </c>
      <c r="AR388">
        <v>0</v>
      </c>
      <c r="AS388">
        <v>10</v>
      </c>
      <c r="AT388">
        <v>0</v>
      </c>
      <c r="AU388">
        <v>0</v>
      </c>
      <c r="AV388">
        <v>0</v>
      </c>
      <c r="AW388">
        <v>0</v>
      </c>
      <c r="AX388">
        <v>0</v>
      </c>
      <c r="AY388">
        <v>11</v>
      </c>
      <c r="AZ388">
        <v>13</v>
      </c>
      <c r="BA388">
        <v>0</v>
      </c>
      <c r="BB388">
        <v>0</v>
      </c>
      <c r="BC388">
        <v>0</v>
      </c>
      <c r="BD388">
        <v>0</v>
      </c>
      <c r="BE388">
        <v>0</v>
      </c>
      <c r="BF388">
        <v>59</v>
      </c>
      <c r="BG388">
        <v>5057.8100000000004</v>
      </c>
      <c r="BH388">
        <v>0</v>
      </c>
      <c r="BI388">
        <v>47</v>
      </c>
      <c r="BJ388" s="2">
        <v>46218</v>
      </c>
      <c r="BK388">
        <v>0</v>
      </c>
      <c r="BL388" s="3" t="str">
        <f>VLOOKUP(O388,DropDownList!$H$1:$I$7,2,FALSE)</f>
        <v>2025/26</v>
      </c>
      <c r="BM388" s="3" t="str">
        <f t="shared" si="6"/>
        <v>FISCAL FINES</v>
      </c>
    </row>
    <row r="389" spans="1:65" x14ac:dyDescent="0.2">
      <c r="A389">
        <v>2026</v>
      </c>
      <c r="B389">
        <v>7</v>
      </c>
      <c r="C389" t="s">
        <v>162</v>
      </c>
      <c r="D389" t="s">
        <v>185</v>
      </c>
      <c r="E389" t="s">
        <v>21</v>
      </c>
      <c r="F389">
        <v>9348</v>
      </c>
      <c r="G389" t="s">
        <v>141</v>
      </c>
      <c r="H389" t="s">
        <v>171</v>
      </c>
      <c r="I389" t="s">
        <v>172</v>
      </c>
      <c r="J389" s="1">
        <v>46204</v>
      </c>
      <c r="K389" t="s">
        <v>143</v>
      </c>
      <c r="L389">
        <v>2</v>
      </c>
      <c r="M389" t="s">
        <v>445</v>
      </c>
      <c r="N389" t="s">
        <v>442</v>
      </c>
      <c r="O389" t="s">
        <v>155</v>
      </c>
      <c r="P389" t="s">
        <v>148</v>
      </c>
      <c r="Q389">
        <v>0</v>
      </c>
      <c r="R389">
        <v>4</v>
      </c>
      <c r="S389">
        <v>240</v>
      </c>
      <c r="T389">
        <v>120</v>
      </c>
      <c r="U389">
        <v>0</v>
      </c>
      <c r="V389">
        <v>0</v>
      </c>
      <c r="W389">
        <v>0</v>
      </c>
      <c r="X389">
        <v>0</v>
      </c>
      <c r="Y389">
        <v>0</v>
      </c>
      <c r="Z389">
        <v>0</v>
      </c>
      <c r="AA389">
        <v>120</v>
      </c>
      <c r="AB389">
        <v>0</v>
      </c>
      <c r="AC389">
        <v>120</v>
      </c>
      <c r="AD389">
        <v>0</v>
      </c>
      <c r="AE389">
        <v>0</v>
      </c>
      <c r="AF389">
        <v>2</v>
      </c>
      <c r="AG389">
        <v>0</v>
      </c>
      <c r="AH389">
        <v>2</v>
      </c>
      <c r="AI389">
        <v>0</v>
      </c>
      <c r="AJ389">
        <v>0</v>
      </c>
      <c r="AK389">
        <v>0</v>
      </c>
      <c r="AL389">
        <v>0</v>
      </c>
      <c r="AM389">
        <v>0</v>
      </c>
      <c r="AN389">
        <v>0</v>
      </c>
      <c r="AO389">
        <v>3</v>
      </c>
      <c r="AP389">
        <v>10</v>
      </c>
      <c r="AQ389">
        <v>3</v>
      </c>
      <c r="AR389">
        <v>0</v>
      </c>
      <c r="AS389">
        <v>0</v>
      </c>
      <c r="AT389">
        <v>0</v>
      </c>
      <c r="AU389">
        <v>0</v>
      </c>
      <c r="AV389">
        <v>0</v>
      </c>
      <c r="AW389">
        <v>0</v>
      </c>
      <c r="AX389">
        <v>0</v>
      </c>
      <c r="AY389">
        <v>3</v>
      </c>
      <c r="AZ389">
        <v>3</v>
      </c>
      <c r="BA389">
        <v>1</v>
      </c>
      <c r="BB389">
        <v>0</v>
      </c>
      <c r="BC389">
        <v>0</v>
      </c>
      <c r="BD389">
        <v>0</v>
      </c>
      <c r="BE389">
        <v>0</v>
      </c>
      <c r="BF389">
        <v>3</v>
      </c>
      <c r="BG389">
        <v>0</v>
      </c>
      <c r="BH389">
        <v>0</v>
      </c>
      <c r="BI389">
        <v>0</v>
      </c>
      <c r="BJ389" s="2">
        <v>46218</v>
      </c>
      <c r="BK389">
        <v>0</v>
      </c>
      <c r="BL389" s="3" t="str">
        <f>VLOOKUP(O389,DropDownList!$H$1:$I$7,2,FALSE)</f>
        <v>2022/23</v>
      </c>
      <c r="BM389" s="3" t="str">
        <f t="shared" si="6"/>
        <v>PRAS</v>
      </c>
    </row>
    <row r="390" spans="1:65" x14ac:dyDescent="0.2">
      <c r="A390">
        <v>2026</v>
      </c>
      <c r="B390">
        <v>7</v>
      </c>
      <c r="C390" t="s">
        <v>162</v>
      </c>
      <c r="D390" t="s">
        <v>185</v>
      </c>
      <c r="E390" t="s">
        <v>21</v>
      </c>
      <c r="F390">
        <v>9348</v>
      </c>
      <c r="G390" t="s">
        <v>141</v>
      </c>
      <c r="H390" t="s">
        <v>171</v>
      </c>
      <c r="I390" t="s">
        <v>172</v>
      </c>
      <c r="J390" s="1">
        <v>46204</v>
      </c>
      <c r="K390" t="s">
        <v>143</v>
      </c>
      <c r="L390">
        <v>2</v>
      </c>
      <c r="M390" t="s">
        <v>445</v>
      </c>
      <c r="N390" t="s">
        <v>442</v>
      </c>
      <c r="O390" t="s">
        <v>155</v>
      </c>
      <c r="P390" t="s">
        <v>152</v>
      </c>
      <c r="Q390">
        <v>0</v>
      </c>
      <c r="R390">
        <v>4</v>
      </c>
      <c r="S390">
        <v>160</v>
      </c>
      <c r="T390">
        <v>120</v>
      </c>
      <c r="U390">
        <v>0</v>
      </c>
      <c r="V390">
        <v>0</v>
      </c>
      <c r="W390">
        <v>0</v>
      </c>
      <c r="X390">
        <v>0</v>
      </c>
      <c r="Y390">
        <v>0</v>
      </c>
      <c r="Z390">
        <v>0</v>
      </c>
      <c r="AA390">
        <v>40</v>
      </c>
      <c r="AB390">
        <v>0</v>
      </c>
      <c r="AC390">
        <v>40</v>
      </c>
      <c r="AD390">
        <v>0</v>
      </c>
      <c r="AE390">
        <v>0</v>
      </c>
      <c r="AF390">
        <v>1</v>
      </c>
      <c r="AG390">
        <v>0</v>
      </c>
      <c r="AH390">
        <v>3</v>
      </c>
      <c r="AI390">
        <v>0</v>
      </c>
      <c r="AJ390">
        <v>0</v>
      </c>
      <c r="AK390">
        <v>0</v>
      </c>
      <c r="AL390">
        <v>0</v>
      </c>
      <c r="AM390">
        <v>0</v>
      </c>
      <c r="AN390">
        <v>0</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s="2">
        <v>46218</v>
      </c>
      <c r="BK390">
        <v>0</v>
      </c>
      <c r="BL390" s="3" t="str">
        <f>VLOOKUP(O390,DropDownList!$H$1:$I$7,2,FALSE)</f>
        <v>2022/23</v>
      </c>
      <c r="BM390" s="3" t="str">
        <f t="shared" si="6"/>
        <v>PCOA</v>
      </c>
    </row>
    <row r="391" spans="1:65" x14ac:dyDescent="0.2">
      <c r="A391">
        <v>2026</v>
      </c>
      <c r="B391">
        <v>7</v>
      </c>
      <c r="C391" t="s">
        <v>162</v>
      </c>
      <c r="D391" t="s">
        <v>185</v>
      </c>
      <c r="E391" t="s">
        <v>21</v>
      </c>
      <c r="F391">
        <v>9348</v>
      </c>
      <c r="G391" t="s">
        <v>141</v>
      </c>
      <c r="H391" t="s">
        <v>171</v>
      </c>
      <c r="I391" t="s">
        <v>172</v>
      </c>
      <c r="J391" s="1">
        <v>46204</v>
      </c>
      <c r="K391" t="s">
        <v>143</v>
      </c>
      <c r="L391">
        <v>2</v>
      </c>
      <c r="M391" t="s">
        <v>445</v>
      </c>
      <c r="N391" t="s">
        <v>442</v>
      </c>
      <c r="O391" t="s">
        <v>155</v>
      </c>
      <c r="P391" t="s">
        <v>154</v>
      </c>
      <c r="Q391">
        <v>3536.75</v>
      </c>
      <c r="R391">
        <v>90</v>
      </c>
      <c r="S391">
        <v>23972.02</v>
      </c>
      <c r="T391">
        <v>895</v>
      </c>
      <c r="U391">
        <v>16</v>
      </c>
      <c r="V391">
        <v>11</v>
      </c>
      <c r="W391">
        <v>2515</v>
      </c>
      <c r="X391">
        <v>2525</v>
      </c>
      <c r="Y391">
        <v>0</v>
      </c>
      <c r="Z391">
        <v>0</v>
      </c>
      <c r="AA391">
        <v>19540.27</v>
      </c>
      <c r="AB391">
        <v>157.02000000000001</v>
      </c>
      <c r="AC391">
        <v>18203.25</v>
      </c>
      <c r="AD391">
        <v>10</v>
      </c>
      <c r="AE391">
        <v>1</v>
      </c>
      <c r="AF391">
        <v>70</v>
      </c>
      <c r="AG391">
        <v>3</v>
      </c>
      <c r="AH391">
        <v>1</v>
      </c>
      <c r="AI391">
        <v>13</v>
      </c>
      <c r="AJ391">
        <v>0</v>
      </c>
      <c r="AK391">
        <v>0</v>
      </c>
      <c r="AL391">
        <v>0</v>
      </c>
      <c r="AM391">
        <v>0</v>
      </c>
      <c r="AN391">
        <v>0</v>
      </c>
      <c r="AO391">
        <v>54</v>
      </c>
      <c r="AP391">
        <v>259</v>
      </c>
      <c r="AQ391">
        <v>59</v>
      </c>
      <c r="AR391">
        <v>0</v>
      </c>
      <c r="AS391">
        <v>25</v>
      </c>
      <c r="AT391">
        <v>10</v>
      </c>
      <c r="AU391">
        <v>11</v>
      </c>
      <c r="AV391">
        <v>3</v>
      </c>
      <c r="AW391">
        <v>1</v>
      </c>
      <c r="AX391">
        <v>0</v>
      </c>
      <c r="AY391">
        <v>33</v>
      </c>
      <c r="AZ391">
        <v>49</v>
      </c>
      <c r="BA391">
        <v>29</v>
      </c>
      <c r="BB391">
        <v>11</v>
      </c>
      <c r="BC391">
        <v>7</v>
      </c>
      <c r="BD391">
        <v>0</v>
      </c>
      <c r="BE391">
        <v>0</v>
      </c>
      <c r="BF391">
        <v>87</v>
      </c>
      <c r="BG391">
        <v>3165</v>
      </c>
      <c r="BH391">
        <v>3</v>
      </c>
      <c r="BI391">
        <v>14</v>
      </c>
      <c r="BJ391" s="2">
        <v>46218</v>
      </c>
      <c r="BK391">
        <v>2</v>
      </c>
      <c r="BL391" s="3" t="str">
        <f>VLOOKUP(O391,DropDownList!$H$1:$I$7,2,FALSE)</f>
        <v>2022/23</v>
      </c>
      <c r="BM391" s="3" t="str">
        <f t="shared" si="6"/>
        <v>JP COURT</v>
      </c>
    </row>
    <row r="392" spans="1:65" x14ac:dyDescent="0.2">
      <c r="A392">
        <v>2026</v>
      </c>
      <c r="B392">
        <v>7</v>
      </c>
      <c r="C392" t="s">
        <v>162</v>
      </c>
      <c r="D392" t="s">
        <v>185</v>
      </c>
      <c r="E392" t="s">
        <v>21</v>
      </c>
      <c r="F392">
        <v>9348</v>
      </c>
      <c r="G392" t="s">
        <v>141</v>
      </c>
      <c r="H392" t="s">
        <v>171</v>
      </c>
      <c r="I392" t="s">
        <v>172</v>
      </c>
      <c r="J392" s="1">
        <v>46204</v>
      </c>
      <c r="K392" t="s">
        <v>143</v>
      </c>
      <c r="L392">
        <v>2</v>
      </c>
      <c r="M392" t="s">
        <v>445</v>
      </c>
      <c r="N392" t="s">
        <v>442</v>
      </c>
      <c r="O392" t="s">
        <v>149</v>
      </c>
      <c r="P392" t="s">
        <v>154</v>
      </c>
      <c r="Q392">
        <v>7810.31</v>
      </c>
      <c r="R392">
        <v>73</v>
      </c>
      <c r="S392">
        <v>19875</v>
      </c>
      <c r="T392">
        <v>450</v>
      </c>
      <c r="U392">
        <v>35</v>
      </c>
      <c r="V392">
        <v>24</v>
      </c>
      <c r="W392">
        <v>4505</v>
      </c>
      <c r="X392">
        <v>5445</v>
      </c>
      <c r="Y392">
        <v>0</v>
      </c>
      <c r="Z392">
        <v>0</v>
      </c>
      <c r="AA392">
        <v>11614.69</v>
      </c>
      <c r="AB392">
        <v>0</v>
      </c>
      <c r="AC392">
        <v>10654.69</v>
      </c>
      <c r="AD392">
        <v>11</v>
      </c>
      <c r="AE392">
        <v>13</v>
      </c>
      <c r="AF392">
        <v>36</v>
      </c>
      <c r="AG392">
        <v>18</v>
      </c>
      <c r="AH392">
        <v>1</v>
      </c>
      <c r="AI392">
        <v>17</v>
      </c>
      <c r="AJ392">
        <v>0</v>
      </c>
      <c r="AK392">
        <v>0</v>
      </c>
      <c r="AL392">
        <v>0</v>
      </c>
      <c r="AM392">
        <v>0</v>
      </c>
      <c r="AN392">
        <v>0</v>
      </c>
      <c r="AO392">
        <v>46</v>
      </c>
      <c r="AP392">
        <v>99</v>
      </c>
      <c r="AQ392">
        <v>46</v>
      </c>
      <c r="AR392">
        <v>0</v>
      </c>
      <c r="AS392">
        <v>10</v>
      </c>
      <c r="AT392">
        <v>0</v>
      </c>
      <c r="AU392">
        <v>0</v>
      </c>
      <c r="AV392">
        <v>0</v>
      </c>
      <c r="AW392">
        <v>0</v>
      </c>
      <c r="AX392">
        <v>0</v>
      </c>
      <c r="AY392">
        <v>11</v>
      </c>
      <c r="AZ392">
        <v>13</v>
      </c>
      <c r="BA392">
        <v>1</v>
      </c>
      <c r="BB392">
        <v>2</v>
      </c>
      <c r="BC392">
        <v>2</v>
      </c>
      <c r="BD392">
        <v>0</v>
      </c>
      <c r="BE392">
        <v>0</v>
      </c>
      <c r="BF392">
        <v>73</v>
      </c>
      <c r="BG392">
        <v>4120</v>
      </c>
      <c r="BH392">
        <v>1</v>
      </c>
      <c r="BI392">
        <v>35</v>
      </c>
      <c r="BJ392" s="2">
        <v>46218</v>
      </c>
      <c r="BK392">
        <v>0</v>
      </c>
      <c r="BL392" s="3" t="str">
        <f>VLOOKUP(O392,DropDownList!$H$1:$I$7,2,FALSE)</f>
        <v>2025/26</v>
      </c>
      <c r="BM392" s="3" t="str">
        <f t="shared" si="6"/>
        <v>JP COURT</v>
      </c>
    </row>
    <row r="393" spans="1:65" x14ac:dyDescent="0.2">
      <c r="A393">
        <v>2026</v>
      </c>
      <c r="B393">
        <v>7</v>
      </c>
      <c r="C393" t="s">
        <v>162</v>
      </c>
      <c r="D393" t="s">
        <v>186</v>
      </c>
      <c r="E393" t="s">
        <v>21</v>
      </c>
      <c r="F393">
        <v>9881</v>
      </c>
      <c r="G393" t="s">
        <v>158</v>
      </c>
      <c r="H393" t="s">
        <v>171</v>
      </c>
      <c r="I393" t="s">
        <v>172</v>
      </c>
      <c r="J393" s="1">
        <v>46204</v>
      </c>
      <c r="K393" t="s">
        <v>143</v>
      </c>
      <c r="L393">
        <v>2</v>
      </c>
      <c r="M393" t="s">
        <v>445</v>
      </c>
      <c r="N393" t="s">
        <v>442</v>
      </c>
      <c r="O393" t="s">
        <v>147</v>
      </c>
      <c r="P393" t="s">
        <v>160</v>
      </c>
      <c r="Q393">
        <v>12522.98</v>
      </c>
      <c r="R393">
        <v>117</v>
      </c>
      <c r="S393">
        <v>68565</v>
      </c>
      <c r="T393">
        <v>2755</v>
      </c>
      <c r="U393">
        <v>32</v>
      </c>
      <c r="V393">
        <v>20</v>
      </c>
      <c r="W393">
        <v>9110</v>
      </c>
      <c r="X393">
        <v>9470</v>
      </c>
      <c r="Y393">
        <v>0</v>
      </c>
      <c r="Z393">
        <v>0</v>
      </c>
      <c r="AA393">
        <v>53287.02</v>
      </c>
      <c r="AB393">
        <v>3000</v>
      </c>
      <c r="AC393">
        <v>47414.83</v>
      </c>
      <c r="AD393">
        <v>12</v>
      </c>
      <c r="AE393">
        <v>8</v>
      </c>
      <c r="AF393">
        <v>78</v>
      </c>
      <c r="AG393">
        <v>19</v>
      </c>
      <c r="AH393">
        <v>5</v>
      </c>
      <c r="AI393">
        <v>13</v>
      </c>
      <c r="AJ393">
        <v>0</v>
      </c>
      <c r="AK393">
        <v>0</v>
      </c>
      <c r="AL393">
        <v>0</v>
      </c>
      <c r="AM393">
        <v>0</v>
      </c>
      <c r="AN393">
        <v>0</v>
      </c>
      <c r="AO393">
        <v>73</v>
      </c>
      <c r="AP393">
        <v>232</v>
      </c>
      <c r="AQ393">
        <v>77</v>
      </c>
      <c r="AR393">
        <v>0</v>
      </c>
      <c r="AS393">
        <v>25</v>
      </c>
      <c r="AT393">
        <v>2</v>
      </c>
      <c r="AU393">
        <v>13</v>
      </c>
      <c r="AV393">
        <v>5</v>
      </c>
      <c r="AW393">
        <v>7</v>
      </c>
      <c r="AX393">
        <v>0</v>
      </c>
      <c r="AY393">
        <v>19</v>
      </c>
      <c r="AZ393">
        <v>34</v>
      </c>
      <c r="BA393">
        <v>19</v>
      </c>
      <c r="BB393">
        <v>10</v>
      </c>
      <c r="BC393">
        <v>1</v>
      </c>
      <c r="BD393">
        <v>3</v>
      </c>
      <c r="BE393">
        <v>0</v>
      </c>
      <c r="BF393">
        <v>108</v>
      </c>
      <c r="BG393">
        <v>7005</v>
      </c>
      <c r="BH393">
        <v>2</v>
      </c>
      <c r="BI393">
        <v>28</v>
      </c>
      <c r="BJ393" s="2">
        <v>46218</v>
      </c>
      <c r="BK393">
        <v>1</v>
      </c>
      <c r="BL393" s="3" t="str">
        <f>VLOOKUP(O393,DropDownList!$H$1:$I$7,2,FALSE)</f>
        <v>2024/25</v>
      </c>
      <c r="BM393" s="3" t="str">
        <f t="shared" si="6"/>
        <v>SC COURT</v>
      </c>
    </row>
    <row r="394" spans="1:65" x14ac:dyDescent="0.2">
      <c r="A394">
        <v>2026</v>
      </c>
      <c r="B394">
        <v>7</v>
      </c>
      <c r="C394" t="s">
        <v>162</v>
      </c>
      <c r="D394" t="s">
        <v>186</v>
      </c>
      <c r="E394" t="s">
        <v>21</v>
      </c>
      <c r="F394">
        <v>9881</v>
      </c>
      <c r="G394" t="s">
        <v>158</v>
      </c>
      <c r="H394" t="s">
        <v>171</v>
      </c>
      <c r="I394" t="s">
        <v>172</v>
      </c>
      <c r="J394" s="1">
        <v>46204</v>
      </c>
      <c r="K394" t="s">
        <v>143</v>
      </c>
      <c r="L394">
        <v>2</v>
      </c>
      <c r="M394" t="s">
        <v>445</v>
      </c>
      <c r="N394" t="s">
        <v>442</v>
      </c>
      <c r="O394" t="s">
        <v>155</v>
      </c>
      <c r="P394" t="s">
        <v>161</v>
      </c>
      <c r="Q394">
        <v>140</v>
      </c>
      <c r="R394">
        <v>127</v>
      </c>
      <c r="S394">
        <v>9875</v>
      </c>
      <c r="T394">
        <v>280</v>
      </c>
      <c r="U394">
        <v>22</v>
      </c>
      <c r="V394">
        <v>4</v>
      </c>
      <c r="W394">
        <v>140</v>
      </c>
      <c r="X394">
        <v>140</v>
      </c>
      <c r="Y394">
        <v>0</v>
      </c>
      <c r="Z394">
        <v>0</v>
      </c>
      <c r="AA394">
        <v>9455</v>
      </c>
      <c r="AB394">
        <v>0</v>
      </c>
      <c r="AC394">
        <v>0</v>
      </c>
      <c r="AD394">
        <v>4</v>
      </c>
      <c r="AE394">
        <v>0</v>
      </c>
      <c r="AF394">
        <v>115</v>
      </c>
      <c r="AG394">
        <v>0</v>
      </c>
      <c r="AH394">
        <v>8</v>
      </c>
      <c r="AI394">
        <v>4</v>
      </c>
      <c r="AJ394">
        <v>0</v>
      </c>
      <c r="AK394">
        <v>0</v>
      </c>
      <c r="AL394">
        <v>0</v>
      </c>
      <c r="AM394">
        <v>0</v>
      </c>
      <c r="AN394">
        <v>0</v>
      </c>
      <c r="AO394">
        <v>88</v>
      </c>
      <c r="AP394">
        <v>444</v>
      </c>
      <c r="AQ394">
        <v>87</v>
      </c>
      <c r="AR394">
        <v>0</v>
      </c>
      <c r="AS394">
        <v>54</v>
      </c>
      <c r="AT394">
        <v>29</v>
      </c>
      <c r="AU394">
        <v>28</v>
      </c>
      <c r="AV394">
        <v>8</v>
      </c>
      <c r="AW394">
        <v>9</v>
      </c>
      <c r="AX394">
        <v>0</v>
      </c>
      <c r="AY394">
        <v>45</v>
      </c>
      <c r="AZ394">
        <v>77</v>
      </c>
      <c r="BA394">
        <v>49</v>
      </c>
      <c r="BB394">
        <v>14</v>
      </c>
      <c r="BC394">
        <v>10</v>
      </c>
      <c r="BD394">
        <v>1</v>
      </c>
      <c r="BE394">
        <v>0</v>
      </c>
      <c r="BF394">
        <v>116</v>
      </c>
      <c r="BG394">
        <v>140</v>
      </c>
      <c r="BH394">
        <v>0</v>
      </c>
      <c r="BI394">
        <v>20</v>
      </c>
      <c r="BJ394" s="2">
        <v>46218</v>
      </c>
      <c r="BK394">
        <v>1</v>
      </c>
      <c r="BL394" s="3" t="str">
        <f>VLOOKUP(O394,DropDownList!$H$1:$I$7,2,FALSE)</f>
        <v>2022/23</v>
      </c>
      <c r="BM394" s="3" t="str">
        <f t="shared" si="6"/>
        <v>VSUR</v>
      </c>
    </row>
    <row r="395" spans="1:65" x14ac:dyDescent="0.2">
      <c r="A395">
        <v>2026</v>
      </c>
      <c r="B395">
        <v>7</v>
      </c>
      <c r="C395" t="s">
        <v>162</v>
      </c>
      <c r="D395" t="s">
        <v>186</v>
      </c>
      <c r="E395" t="s">
        <v>21</v>
      </c>
      <c r="F395">
        <v>9881</v>
      </c>
      <c r="G395" t="s">
        <v>158</v>
      </c>
      <c r="H395" t="s">
        <v>171</v>
      </c>
      <c r="I395" t="s">
        <v>172</v>
      </c>
      <c r="J395" s="1">
        <v>46204</v>
      </c>
      <c r="K395" t="s">
        <v>143</v>
      </c>
      <c r="L395">
        <v>2</v>
      </c>
      <c r="M395" t="s">
        <v>445</v>
      </c>
      <c r="N395" t="s">
        <v>442</v>
      </c>
      <c r="O395" t="s">
        <v>149</v>
      </c>
      <c r="P395" t="s">
        <v>160</v>
      </c>
      <c r="Q395">
        <v>17279.93</v>
      </c>
      <c r="R395">
        <v>112</v>
      </c>
      <c r="S395">
        <v>116987.51</v>
      </c>
      <c r="T395">
        <v>2535</v>
      </c>
      <c r="U395">
        <v>51</v>
      </c>
      <c r="V395">
        <v>28</v>
      </c>
      <c r="W395">
        <v>7065</v>
      </c>
      <c r="X395">
        <v>9729.76</v>
      </c>
      <c r="Y395">
        <v>0</v>
      </c>
      <c r="Z395">
        <v>0</v>
      </c>
      <c r="AA395">
        <v>97172.58</v>
      </c>
      <c r="AB395">
        <v>1562.29</v>
      </c>
      <c r="AC395">
        <v>89195.05</v>
      </c>
      <c r="AD395">
        <v>11</v>
      </c>
      <c r="AE395">
        <v>17</v>
      </c>
      <c r="AF395">
        <v>56</v>
      </c>
      <c r="AG395">
        <v>33</v>
      </c>
      <c r="AH395">
        <v>4</v>
      </c>
      <c r="AI395">
        <v>18</v>
      </c>
      <c r="AJ395">
        <v>0</v>
      </c>
      <c r="AK395">
        <v>0</v>
      </c>
      <c r="AL395">
        <v>0</v>
      </c>
      <c r="AM395">
        <v>0</v>
      </c>
      <c r="AN395">
        <v>0</v>
      </c>
      <c r="AO395">
        <v>59</v>
      </c>
      <c r="AP395">
        <v>115</v>
      </c>
      <c r="AQ395">
        <v>58</v>
      </c>
      <c r="AR395">
        <v>0</v>
      </c>
      <c r="AS395">
        <v>7</v>
      </c>
      <c r="AT395">
        <v>0</v>
      </c>
      <c r="AU395">
        <v>0</v>
      </c>
      <c r="AV395">
        <v>0</v>
      </c>
      <c r="AW395">
        <v>4</v>
      </c>
      <c r="AX395">
        <v>0</v>
      </c>
      <c r="AY395">
        <v>14</v>
      </c>
      <c r="AZ395">
        <v>16</v>
      </c>
      <c r="BA395">
        <v>1</v>
      </c>
      <c r="BB395">
        <v>3</v>
      </c>
      <c r="BC395">
        <v>0</v>
      </c>
      <c r="BD395">
        <v>0</v>
      </c>
      <c r="BE395">
        <v>0</v>
      </c>
      <c r="BF395">
        <v>106</v>
      </c>
      <c r="BG395">
        <v>7370</v>
      </c>
      <c r="BH395">
        <v>1</v>
      </c>
      <c r="BI395">
        <v>50</v>
      </c>
      <c r="BJ395" s="2">
        <v>46218</v>
      </c>
      <c r="BK395">
        <v>0</v>
      </c>
      <c r="BL395" s="3" t="str">
        <f>VLOOKUP(O395,DropDownList!$H$1:$I$7,2,FALSE)</f>
        <v>2025/26</v>
      </c>
      <c r="BM395" s="3" t="str">
        <f t="shared" si="6"/>
        <v>SC COURT</v>
      </c>
    </row>
    <row r="396" spans="1:65" x14ac:dyDescent="0.2">
      <c r="A396">
        <v>2026</v>
      </c>
      <c r="B396">
        <v>7</v>
      </c>
      <c r="C396" t="s">
        <v>162</v>
      </c>
      <c r="D396" t="s">
        <v>186</v>
      </c>
      <c r="E396" t="s">
        <v>21</v>
      </c>
      <c r="F396">
        <v>9881</v>
      </c>
      <c r="G396" t="s">
        <v>158</v>
      </c>
      <c r="H396" t="s">
        <v>171</v>
      </c>
      <c r="I396" t="s">
        <v>172</v>
      </c>
      <c r="J396" s="1">
        <v>46204</v>
      </c>
      <c r="K396" t="s">
        <v>143</v>
      </c>
      <c r="L396">
        <v>2</v>
      </c>
      <c r="M396" t="s">
        <v>445</v>
      </c>
      <c r="N396" t="s">
        <v>442</v>
      </c>
      <c r="O396" t="s">
        <v>149</v>
      </c>
      <c r="P396" t="s">
        <v>159</v>
      </c>
      <c r="Q396">
        <v>0</v>
      </c>
      <c r="R396">
        <v>1</v>
      </c>
      <c r="S396">
        <v>5145</v>
      </c>
      <c r="T396">
        <v>134.19</v>
      </c>
      <c r="U396">
        <v>0</v>
      </c>
      <c r="V396">
        <v>0</v>
      </c>
      <c r="W396">
        <v>0</v>
      </c>
      <c r="X396">
        <v>0</v>
      </c>
      <c r="Y396">
        <v>0</v>
      </c>
      <c r="Z396">
        <v>0</v>
      </c>
      <c r="AA396">
        <v>5010.8100000000004</v>
      </c>
      <c r="AB396">
        <v>0</v>
      </c>
      <c r="AC396">
        <v>0</v>
      </c>
      <c r="AD396">
        <v>0</v>
      </c>
      <c r="AE396">
        <v>0</v>
      </c>
      <c r="AF396">
        <v>0</v>
      </c>
      <c r="AG396">
        <v>0</v>
      </c>
      <c r="AH396">
        <v>0</v>
      </c>
      <c r="AI396">
        <v>0</v>
      </c>
      <c r="AJ396">
        <v>0</v>
      </c>
      <c r="AK396">
        <v>0</v>
      </c>
      <c r="AL396">
        <v>0</v>
      </c>
      <c r="AM396">
        <v>0</v>
      </c>
      <c r="AN396">
        <v>0</v>
      </c>
      <c r="AO396">
        <v>1</v>
      </c>
      <c r="AP396">
        <v>1</v>
      </c>
      <c r="AQ396">
        <v>1</v>
      </c>
      <c r="AR396">
        <v>0</v>
      </c>
      <c r="AS396">
        <v>0</v>
      </c>
      <c r="AT396">
        <v>0</v>
      </c>
      <c r="AU396">
        <v>0</v>
      </c>
      <c r="AV396">
        <v>0</v>
      </c>
      <c r="AW396">
        <v>0</v>
      </c>
      <c r="AX396">
        <v>0</v>
      </c>
      <c r="AY396">
        <v>0</v>
      </c>
      <c r="AZ396">
        <v>0</v>
      </c>
      <c r="BA396">
        <v>0</v>
      </c>
      <c r="BB396">
        <v>0</v>
      </c>
      <c r="BC396">
        <v>0</v>
      </c>
      <c r="BD396">
        <v>0</v>
      </c>
      <c r="BE396">
        <v>0</v>
      </c>
      <c r="BF396">
        <v>0</v>
      </c>
      <c r="BG396">
        <v>0</v>
      </c>
      <c r="BH396">
        <v>1</v>
      </c>
      <c r="BI396">
        <v>0</v>
      </c>
      <c r="BJ396" s="2">
        <v>46218</v>
      </c>
      <c r="BK396">
        <v>0</v>
      </c>
      <c r="BL396" s="3" t="str">
        <f>VLOOKUP(O396,DropDownList!$H$1:$I$7,2,FALSE)</f>
        <v>2025/26</v>
      </c>
      <c r="BM396" s="3" t="str">
        <f t="shared" si="6"/>
        <v>CONF</v>
      </c>
    </row>
    <row r="397" spans="1:65" x14ac:dyDescent="0.2">
      <c r="A397">
        <v>2026</v>
      </c>
      <c r="B397">
        <v>7</v>
      </c>
      <c r="C397" t="s">
        <v>162</v>
      </c>
      <c r="D397" t="s">
        <v>186</v>
      </c>
      <c r="E397" t="s">
        <v>21</v>
      </c>
      <c r="F397">
        <v>9881</v>
      </c>
      <c r="G397" t="s">
        <v>158</v>
      </c>
      <c r="H397" t="s">
        <v>171</v>
      </c>
      <c r="I397" t="s">
        <v>172</v>
      </c>
      <c r="J397" s="1">
        <v>46204</v>
      </c>
      <c r="K397" t="s">
        <v>143</v>
      </c>
      <c r="L397">
        <v>2</v>
      </c>
      <c r="M397" t="s">
        <v>445</v>
      </c>
      <c r="N397" t="s">
        <v>442</v>
      </c>
      <c r="O397" t="s">
        <v>156</v>
      </c>
      <c r="P397" t="s">
        <v>160</v>
      </c>
      <c r="Q397">
        <v>9341.3700000000008</v>
      </c>
      <c r="R397">
        <v>99</v>
      </c>
      <c r="S397">
        <v>62085</v>
      </c>
      <c r="T397">
        <v>2740</v>
      </c>
      <c r="U397">
        <v>25</v>
      </c>
      <c r="V397">
        <v>9</v>
      </c>
      <c r="W397">
        <v>5060</v>
      </c>
      <c r="X397">
        <v>5255</v>
      </c>
      <c r="Y397">
        <v>0</v>
      </c>
      <c r="Z397">
        <v>0</v>
      </c>
      <c r="AA397">
        <v>50003.63</v>
      </c>
      <c r="AB397">
        <v>2110</v>
      </c>
      <c r="AC397">
        <v>45138.63</v>
      </c>
      <c r="AD397">
        <v>6</v>
      </c>
      <c r="AE397">
        <v>3</v>
      </c>
      <c r="AF397">
        <v>68</v>
      </c>
      <c r="AG397">
        <v>18</v>
      </c>
      <c r="AH397">
        <v>5</v>
      </c>
      <c r="AI397">
        <v>7</v>
      </c>
      <c r="AJ397">
        <v>0</v>
      </c>
      <c r="AK397">
        <v>0</v>
      </c>
      <c r="AL397">
        <v>0</v>
      </c>
      <c r="AM397">
        <v>0</v>
      </c>
      <c r="AN397">
        <v>0</v>
      </c>
      <c r="AO397">
        <v>61</v>
      </c>
      <c r="AP397">
        <v>220</v>
      </c>
      <c r="AQ397">
        <v>63</v>
      </c>
      <c r="AR397">
        <v>0</v>
      </c>
      <c r="AS397">
        <v>22</v>
      </c>
      <c r="AT397">
        <v>11</v>
      </c>
      <c r="AU397">
        <v>6</v>
      </c>
      <c r="AV397">
        <v>1</v>
      </c>
      <c r="AW397">
        <v>4</v>
      </c>
      <c r="AX397">
        <v>0</v>
      </c>
      <c r="AY397">
        <v>31</v>
      </c>
      <c r="AZ397">
        <v>44</v>
      </c>
      <c r="BA397">
        <v>20</v>
      </c>
      <c r="BB397">
        <v>4</v>
      </c>
      <c r="BC397">
        <v>2</v>
      </c>
      <c r="BD397">
        <v>0</v>
      </c>
      <c r="BE397">
        <v>0</v>
      </c>
      <c r="BF397">
        <v>94</v>
      </c>
      <c r="BG397">
        <v>4665</v>
      </c>
      <c r="BH397">
        <v>1</v>
      </c>
      <c r="BI397">
        <v>21</v>
      </c>
      <c r="BJ397" s="2">
        <v>46218</v>
      </c>
      <c r="BK397">
        <v>0</v>
      </c>
      <c r="BL397" s="3" t="str">
        <f>VLOOKUP(O397,DropDownList!$H$1:$I$7,2,FALSE)</f>
        <v>2023/24</v>
      </c>
      <c r="BM397" s="3" t="str">
        <f t="shared" si="6"/>
        <v>SC COURT</v>
      </c>
    </row>
    <row r="398" spans="1:65" x14ac:dyDescent="0.2">
      <c r="A398">
        <v>2026</v>
      </c>
      <c r="B398">
        <v>7</v>
      </c>
      <c r="C398" t="s">
        <v>162</v>
      </c>
      <c r="D398" t="s">
        <v>186</v>
      </c>
      <c r="E398" t="s">
        <v>21</v>
      </c>
      <c r="F398">
        <v>9881</v>
      </c>
      <c r="G398" t="s">
        <v>158</v>
      </c>
      <c r="H398" t="s">
        <v>171</v>
      </c>
      <c r="I398" t="s">
        <v>172</v>
      </c>
      <c r="J398" s="1">
        <v>46204</v>
      </c>
      <c r="K398" t="s">
        <v>143</v>
      </c>
      <c r="L398">
        <v>2</v>
      </c>
      <c r="M398" t="s">
        <v>445</v>
      </c>
      <c r="N398" t="s">
        <v>442</v>
      </c>
      <c r="O398" t="s">
        <v>155</v>
      </c>
      <c r="P398" t="s">
        <v>159</v>
      </c>
      <c r="Q398">
        <v>0</v>
      </c>
      <c r="R398">
        <v>1</v>
      </c>
      <c r="S398">
        <v>1940</v>
      </c>
      <c r="T398">
        <v>0</v>
      </c>
      <c r="U398">
        <v>0</v>
      </c>
      <c r="V398">
        <v>0</v>
      </c>
      <c r="W398">
        <v>0</v>
      </c>
      <c r="X398">
        <v>0</v>
      </c>
      <c r="Y398">
        <v>0</v>
      </c>
      <c r="Z398">
        <v>0</v>
      </c>
      <c r="AA398">
        <v>1940</v>
      </c>
      <c r="AB398">
        <v>0</v>
      </c>
      <c r="AC398">
        <v>0</v>
      </c>
      <c r="AD398">
        <v>0</v>
      </c>
      <c r="AE398">
        <v>0</v>
      </c>
      <c r="AF398">
        <v>1</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s="2">
        <v>46218</v>
      </c>
      <c r="BK398">
        <v>0</v>
      </c>
      <c r="BL398" s="3" t="str">
        <f>VLOOKUP(O398,DropDownList!$H$1:$I$7,2,FALSE)</f>
        <v>2022/23</v>
      </c>
      <c r="BM398" s="3" t="str">
        <f t="shared" si="6"/>
        <v>CONF</v>
      </c>
    </row>
    <row r="399" spans="1:65" x14ac:dyDescent="0.2">
      <c r="A399">
        <v>2026</v>
      </c>
      <c r="B399">
        <v>7</v>
      </c>
      <c r="C399" t="s">
        <v>162</v>
      </c>
      <c r="D399" t="s">
        <v>186</v>
      </c>
      <c r="E399" t="s">
        <v>21</v>
      </c>
      <c r="F399">
        <v>9881</v>
      </c>
      <c r="G399" t="s">
        <v>158</v>
      </c>
      <c r="H399" t="s">
        <v>171</v>
      </c>
      <c r="I399" t="s">
        <v>172</v>
      </c>
      <c r="J399" s="1">
        <v>46204</v>
      </c>
      <c r="K399" t="s">
        <v>143</v>
      </c>
      <c r="L399">
        <v>2</v>
      </c>
      <c r="M399" t="s">
        <v>445</v>
      </c>
      <c r="N399" t="s">
        <v>442</v>
      </c>
      <c r="O399" t="s">
        <v>155</v>
      </c>
      <c r="P399" t="s">
        <v>160</v>
      </c>
      <c r="Q399">
        <v>9526.51</v>
      </c>
      <c r="R399">
        <v>133</v>
      </c>
      <c r="S399">
        <v>92775</v>
      </c>
      <c r="T399">
        <v>7007.08</v>
      </c>
      <c r="U399">
        <v>24</v>
      </c>
      <c r="V399">
        <v>13</v>
      </c>
      <c r="W399">
        <v>5076.6499999999996</v>
      </c>
      <c r="X399">
        <v>5931.65</v>
      </c>
      <c r="Y399">
        <v>0</v>
      </c>
      <c r="Z399">
        <v>0</v>
      </c>
      <c r="AA399">
        <v>76241.41</v>
      </c>
      <c r="AB399">
        <v>1622.12</v>
      </c>
      <c r="AC399">
        <v>71124.289999999994</v>
      </c>
      <c r="AD399">
        <v>5</v>
      </c>
      <c r="AE399">
        <v>8</v>
      </c>
      <c r="AF399">
        <v>95</v>
      </c>
      <c r="AG399">
        <v>19</v>
      </c>
      <c r="AH399">
        <v>6</v>
      </c>
      <c r="AI399">
        <v>5</v>
      </c>
      <c r="AJ399">
        <v>0</v>
      </c>
      <c r="AK399">
        <v>0</v>
      </c>
      <c r="AL399">
        <v>0</v>
      </c>
      <c r="AM399">
        <v>0</v>
      </c>
      <c r="AN399">
        <v>0</v>
      </c>
      <c r="AO399">
        <v>93</v>
      </c>
      <c r="AP399">
        <v>453</v>
      </c>
      <c r="AQ399">
        <v>89</v>
      </c>
      <c r="AR399">
        <v>0</v>
      </c>
      <c r="AS399">
        <v>56</v>
      </c>
      <c r="AT399">
        <v>29</v>
      </c>
      <c r="AU399">
        <v>29</v>
      </c>
      <c r="AV399">
        <v>8</v>
      </c>
      <c r="AW399">
        <v>9</v>
      </c>
      <c r="AX399">
        <v>0</v>
      </c>
      <c r="AY399">
        <v>44</v>
      </c>
      <c r="AZ399">
        <v>76</v>
      </c>
      <c r="BA399">
        <v>50</v>
      </c>
      <c r="BB399">
        <v>15</v>
      </c>
      <c r="BC399">
        <v>11</v>
      </c>
      <c r="BD399">
        <v>1</v>
      </c>
      <c r="BE399">
        <v>0</v>
      </c>
      <c r="BF399">
        <v>122</v>
      </c>
      <c r="BG399">
        <v>2870</v>
      </c>
      <c r="BH399">
        <v>8</v>
      </c>
      <c r="BI399">
        <v>22</v>
      </c>
      <c r="BJ399" s="2">
        <v>46218</v>
      </c>
      <c r="BK399">
        <v>1</v>
      </c>
      <c r="BL399" s="3" t="str">
        <f>VLOOKUP(O399,DropDownList!$H$1:$I$7,2,FALSE)</f>
        <v>2022/23</v>
      </c>
      <c r="BM399" s="3" t="str">
        <f t="shared" si="6"/>
        <v>SC COURT</v>
      </c>
    </row>
    <row r="400" spans="1:65" x14ac:dyDescent="0.2">
      <c r="A400">
        <v>2026</v>
      </c>
      <c r="B400">
        <v>7</v>
      </c>
      <c r="C400" t="s">
        <v>162</v>
      </c>
      <c r="D400" t="s">
        <v>186</v>
      </c>
      <c r="E400" t="s">
        <v>21</v>
      </c>
      <c r="F400">
        <v>9881</v>
      </c>
      <c r="G400" t="s">
        <v>158</v>
      </c>
      <c r="H400" t="s">
        <v>171</v>
      </c>
      <c r="I400" t="s">
        <v>172</v>
      </c>
      <c r="J400" s="1">
        <v>46204</v>
      </c>
      <c r="K400" t="s">
        <v>143</v>
      </c>
      <c r="L400">
        <v>2</v>
      </c>
      <c r="M400" t="s">
        <v>445</v>
      </c>
      <c r="N400" t="s">
        <v>442</v>
      </c>
      <c r="O400" t="s">
        <v>147</v>
      </c>
      <c r="P400" t="s">
        <v>161</v>
      </c>
      <c r="Q400">
        <v>312.81</v>
      </c>
      <c r="R400">
        <v>115</v>
      </c>
      <c r="S400">
        <v>3275</v>
      </c>
      <c r="T400">
        <v>120</v>
      </c>
      <c r="U400">
        <v>30</v>
      </c>
      <c r="V400">
        <v>11</v>
      </c>
      <c r="W400">
        <v>280</v>
      </c>
      <c r="X400">
        <v>280</v>
      </c>
      <c r="Y400">
        <v>0</v>
      </c>
      <c r="Z400">
        <v>0</v>
      </c>
      <c r="AA400">
        <v>2842.19</v>
      </c>
      <c r="AB400">
        <v>0</v>
      </c>
      <c r="AC400">
        <v>0</v>
      </c>
      <c r="AD400">
        <v>11</v>
      </c>
      <c r="AE400">
        <v>0</v>
      </c>
      <c r="AF400">
        <v>97</v>
      </c>
      <c r="AG400">
        <v>1</v>
      </c>
      <c r="AH400">
        <v>5</v>
      </c>
      <c r="AI400">
        <v>12</v>
      </c>
      <c r="AJ400">
        <v>0</v>
      </c>
      <c r="AK400">
        <v>0</v>
      </c>
      <c r="AL400">
        <v>0</v>
      </c>
      <c r="AM400">
        <v>0</v>
      </c>
      <c r="AN400">
        <v>0</v>
      </c>
      <c r="AO400">
        <v>71</v>
      </c>
      <c r="AP400">
        <v>234</v>
      </c>
      <c r="AQ400">
        <v>78</v>
      </c>
      <c r="AR400">
        <v>0</v>
      </c>
      <c r="AS400">
        <v>27</v>
      </c>
      <c r="AT400">
        <v>2</v>
      </c>
      <c r="AU400">
        <v>13</v>
      </c>
      <c r="AV400">
        <v>5</v>
      </c>
      <c r="AW400">
        <v>6</v>
      </c>
      <c r="AX400">
        <v>0</v>
      </c>
      <c r="AY400">
        <v>19</v>
      </c>
      <c r="AZ400">
        <v>34</v>
      </c>
      <c r="BA400">
        <v>19</v>
      </c>
      <c r="BB400">
        <v>10</v>
      </c>
      <c r="BC400">
        <v>1</v>
      </c>
      <c r="BD400">
        <v>3</v>
      </c>
      <c r="BE400">
        <v>0</v>
      </c>
      <c r="BF400">
        <v>107</v>
      </c>
      <c r="BG400">
        <v>300</v>
      </c>
      <c r="BH400">
        <v>0</v>
      </c>
      <c r="BI400">
        <v>27</v>
      </c>
      <c r="BJ400" s="2">
        <v>46218</v>
      </c>
      <c r="BK400">
        <v>1</v>
      </c>
      <c r="BL400" s="3" t="str">
        <f>VLOOKUP(O400,DropDownList!$H$1:$I$7,2,FALSE)</f>
        <v>2024/25</v>
      </c>
      <c r="BM400" s="3" t="str">
        <f t="shared" si="6"/>
        <v>VSUR</v>
      </c>
    </row>
    <row r="401" spans="1:65" x14ac:dyDescent="0.2">
      <c r="A401">
        <v>2026</v>
      </c>
      <c r="B401">
        <v>7</v>
      </c>
      <c r="C401" t="s">
        <v>162</v>
      </c>
      <c r="D401" t="s">
        <v>186</v>
      </c>
      <c r="E401" t="s">
        <v>21</v>
      </c>
      <c r="F401">
        <v>9881</v>
      </c>
      <c r="G401" t="s">
        <v>158</v>
      </c>
      <c r="H401" t="s">
        <v>171</v>
      </c>
      <c r="I401" t="s">
        <v>172</v>
      </c>
      <c r="J401" s="1">
        <v>46204</v>
      </c>
      <c r="K401" t="s">
        <v>143</v>
      </c>
      <c r="L401">
        <v>2</v>
      </c>
      <c r="M401" t="s">
        <v>445</v>
      </c>
      <c r="N401" t="s">
        <v>442</v>
      </c>
      <c r="O401" t="s">
        <v>156</v>
      </c>
      <c r="P401" t="s">
        <v>161</v>
      </c>
      <c r="Q401">
        <v>185</v>
      </c>
      <c r="R401">
        <v>92</v>
      </c>
      <c r="S401">
        <v>2990</v>
      </c>
      <c r="T401">
        <v>50</v>
      </c>
      <c r="U401">
        <v>23</v>
      </c>
      <c r="V401">
        <v>4</v>
      </c>
      <c r="W401">
        <v>145</v>
      </c>
      <c r="X401">
        <v>145</v>
      </c>
      <c r="Y401">
        <v>0</v>
      </c>
      <c r="Z401">
        <v>0</v>
      </c>
      <c r="AA401">
        <v>2755</v>
      </c>
      <c r="AB401">
        <v>0</v>
      </c>
      <c r="AC401">
        <v>0</v>
      </c>
      <c r="AD401">
        <v>4</v>
      </c>
      <c r="AE401">
        <v>0</v>
      </c>
      <c r="AF401">
        <v>83</v>
      </c>
      <c r="AG401">
        <v>0</v>
      </c>
      <c r="AH401">
        <v>4</v>
      </c>
      <c r="AI401">
        <v>5</v>
      </c>
      <c r="AJ401">
        <v>0</v>
      </c>
      <c r="AK401">
        <v>0</v>
      </c>
      <c r="AL401">
        <v>0</v>
      </c>
      <c r="AM401">
        <v>0</v>
      </c>
      <c r="AN401">
        <v>0</v>
      </c>
      <c r="AO401">
        <v>58</v>
      </c>
      <c r="AP401">
        <v>205</v>
      </c>
      <c r="AQ401">
        <v>61</v>
      </c>
      <c r="AR401">
        <v>0</v>
      </c>
      <c r="AS401">
        <v>18</v>
      </c>
      <c r="AT401">
        <v>11</v>
      </c>
      <c r="AU401">
        <v>5</v>
      </c>
      <c r="AV401">
        <v>0</v>
      </c>
      <c r="AW401">
        <v>3</v>
      </c>
      <c r="AX401">
        <v>0</v>
      </c>
      <c r="AY401">
        <v>31</v>
      </c>
      <c r="AZ401">
        <v>42</v>
      </c>
      <c r="BA401">
        <v>18</v>
      </c>
      <c r="BB401">
        <v>4</v>
      </c>
      <c r="BC401">
        <v>2</v>
      </c>
      <c r="BD401">
        <v>0</v>
      </c>
      <c r="BE401">
        <v>0</v>
      </c>
      <c r="BF401">
        <v>89</v>
      </c>
      <c r="BG401">
        <v>185</v>
      </c>
      <c r="BH401">
        <v>0</v>
      </c>
      <c r="BI401">
        <v>20</v>
      </c>
      <c r="BJ401" s="2">
        <v>46218</v>
      </c>
      <c r="BK401">
        <v>0</v>
      </c>
      <c r="BL401" s="3" t="str">
        <f>VLOOKUP(O401,DropDownList!$H$1:$I$7,2,FALSE)</f>
        <v>2023/24</v>
      </c>
      <c r="BM401" s="3" t="str">
        <f t="shared" si="6"/>
        <v>VSUR</v>
      </c>
    </row>
    <row r="402" spans="1:65" x14ac:dyDescent="0.2">
      <c r="A402">
        <v>2026</v>
      </c>
      <c r="B402">
        <v>7</v>
      </c>
      <c r="C402" t="s">
        <v>162</v>
      </c>
      <c r="D402" t="s">
        <v>186</v>
      </c>
      <c r="E402" t="s">
        <v>21</v>
      </c>
      <c r="F402">
        <v>9881</v>
      </c>
      <c r="G402" t="s">
        <v>158</v>
      </c>
      <c r="H402" t="s">
        <v>171</v>
      </c>
      <c r="I402" t="s">
        <v>172</v>
      </c>
      <c r="J402" s="1">
        <v>46204</v>
      </c>
      <c r="K402" t="s">
        <v>143</v>
      </c>
      <c r="L402">
        <v>2</v>
      </c>
      <c r="M402" t="s">
        <v>445</v>
      </c>
      <c r="N402" t="s">
        <v>442</v>
      </c>
      <c r="O402" t="s">
        <v>149</v>
      </c>
      <c r="P402" t="s">
        <v>161</v>
      </c>
      <c r="Q402">
        <v>419.76</v>
      </c>
      <c r="R402">
        <v>109</v>
      </c>
      <c r="S402">
        <v>6895</v>
      </c>
      <c r="T402">
        <v>60</v>
      </c>
      <c r="U402">
        <v>50</v>
      </c>
      <c r="V402">
        <v>12</v>
      </c>
      <c r="W402">
        <v>269.76</v>
      </c>
      <c r="X402">
        <v>269.76</v>
      </c>
      <c r="Y402">
        <v>0</v>
      </c>
      <c r="Z402">
        <v>0</v>
      </c>
      <c r="AA402">
        <v>6415.24</v>
      </c>
      <c r="AB402">
        <v>0</v>
      </c>
      <c r="AC402">
        <v>0</v>
      </c>
      <c r="AD402">
        <v>11</v>
      </c>
      <c r="AE402">
        <v>1</v>
      </c>
      <c r="AF402">
        <v>87</v>
      </c>
      <c r="AG402">
        <v>1</v>
      </c>
      <c r="AH402">
        <v>3</v>
      </c>
      <c r="AI402">
        <v>18</v>
      </c>
      <c r="AJ402">
        <v>0</v>
      </c>
      <c r="AK402">
        <v>0</v>
      </c>
      <c r="AL402">
        <v>0</v>
      </c>
      <c r="AM402">
        <v>0</v>
      </c>
      <c r="AN402">
        <v>0</v>
      </c>
      <c r="AO402">
        <v>57</v>
      </c>
      <c r="AP402">
        <v>111</v>
      </c>
      <c r="AQ402">
        <v>57</v>
      </c>
      <c r="AR402">
        <v>0</v>
      </c>
      <c r="AS402">
        <v>7</v>
      </c>
      <c r="AT402">
        <v>0</v>
      </c>
      <c r="AU402">
        <v>0</v>
      </c>
      <c r="AV402">
        <v>0</v>
      </c>
      <c r="AW402">
        <v>3</v>
      </c>
      <c r="AX402">
        <v>0</v>
      </c>
      <c r="AY402">
        <v>13</v>
      </c>
      <c r="AZ402">
        <v>15</v>
      </c>
      <c r="BA402">
        <v>1</v>
      </c>
      <c r="BB402">
        <v>3</v>
      </c>
      <c r="BC402">
        <v>0</v>
      </c>
      <c r="BD402">
        <v>0</v>
      </c>
      <c r="BE402">
        <v>0</v>
      </c>
      <c r="BF402">
        <v>104</v>
      </c>
      <c r="BG402">
        <v>400</v>
      </c>
      <c r="BH402">
        <v>0</v>
      </c>
      <c r="BI402">
        <v>49</v>
      </c>
      <c r="BJ402" s="2">
        <v>46218</v>
      </c>
      <c r="BK402">
        <v>0</v>
      </c>
      <c r="BL402" s="3" t="str">
        <f>VLOOKUP(O402,DropDownList!$H$1:$I$7,2,FALSE)</f>
        <v>2025/26</v>
      </c>
      <c r="BM402" s="3" t="str">
        <f t="shared" si="6"/>
        <v>VSUR</v>
      </c>
    </row>
    <row r="403" spans="1:65" x14ac:dyDescent="0.2">
      <c r="A403">
        <v>2026</v>
      </c>
      <c r="B403">
        <v>7</v>
      </c>
      <c r="C403" t="s">
        <v>162</v>
      </c>
      <c r="D403" t="s">
        <v>187</v>
      </c>
      <c r="E403" t="s">
        <v>22</v>
      </c>
      <c r="F403">
        <v>9349</v>
      </c>
      <c r="G403" t="s">
        <v>141</v>
      </c>
      <c r="H403" t="s">
        <v>171</v>
      </c>
      <c r="I403" t="s">
        <v>172</v>
      </c>
      <c r="J403" s="1">
        <v>46204</v>
      </c>
      <c r="K403" t="s">
        <v>143</v>
      </c>
      <c r="L403">
        <v>2</v>
      </c>
      <c r="M403" t="s">
        <v>445</v>
      </c>
      <c r="N403" t="s">
        <v>442</v>
      </c>
      <c r="O403" t="s">
        <v>156</v>
      </c>
      <c r="P403" t="s">
        <v>148</v>
      </c>
      <c r="Q403">
        <v>0</v>
      </c>
      <c r="R403">
        <v>1</v>
      </c>
      <c r="S403">
        <v>60</v>
      </c>
      <c r="T403">
        <v>0</v>
      </c>
      <c r="U403">
        <v>0</v>
      </c>
      <c r="V403">
        <v>0</v>
      </c>
      <c r="W403">
        <v>0</v>
      </c>
      <c r="X403">
        <v>0</v>
      </c>
      <c r="Y403">
        <v>0</v>
      </c>
      <c r="Z403">
        <v>0</v>
      </c>
      <c r="AA403">
        <v>60</v>
      </c>
      <c r="AB403">
        <v>0</v>
      </c>
      <c r="AC403">
        <v>60</v>
      </c>
      <c r="AD403">
        <v>0</v>
      </c>
      <c r="AE403">
        <v>0</v>
      </c>
      <c r="AF403">
        <v>1</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s="2">
        <v>46218</v>
      </c>
      <c r="BK403">
        <v>0</v>
      </c>
      <c r="BL403" s="3" t="str">
        <f>VLOOKUP(O403,DropDownList!$H$1:$I$7,2,FALSE)</f>
        <v>2023/24</v>
      </c>
      <c r="BM403" s="3" t="str">
        <f t="shared" si="6"/>
        <v>PRAS</v>
      </c>
    </row>
    <row r="404" spans="1:65" x14ac:dyDescent="0.2">
      <c r="A404">
        <v>2026</v>
      </c>
      <c r="B404">
        <v>7</v>
      </c>
      <c r="C404" t="s">
        <v>162</v>
      </c>
      <c r="D404" t="s">
        <v>187</v>
      </c>
      <c r="E404" t="s">
        <v>22</v>
      </c>
      <c r="F404">
        <v>9349</v>
      </c>
      <c r="G404" t="s">
        <v>141</v>
      </c>
      <c r="H404" t="s">
        <v>171</v>
      </c>
      <c r="I404" t="s">
        <v>172</v>
      </c>
      <c r="J404" s="1">
        <v>46204</v>
      </c>
      <c r="K404" t="s">
        <v>143</v>
      </c>
      <c r="L404">
        <v>2</v>
      </c>
      <c r="M404" t="s">
        <v>445</v>
      </c>
      <c r="N404" t="s">
        <v>442</v>
      </c>
      <c r="O404" t="s">
        <v>156</v>
      </c>
      <c r="P404" t="s">
        <v>152</v>
      </c>
      <c r="Q404">
        <v>0</v>
      </c>
      <c r="R404">
        <v>5</v>
      </c>
      <c r="S404">
        <v>200</v>
      </c>
      <c r="T404">
        <v>40</v>
      </c>
      <c r="U404">
        <v>0</v>
      </c>
      <c r="V404">
        <v>0</v>
      </c>
      <c r="W404">
        <v>0</v>
      </c>
      <c r="X404">
        <v>0</v>
      </c>
      <c r="Y404">
        <v>0</v>
      </c>
      <c r="Z404">
        <v>0</v>
      </c>
      <c r="AA404">
        <v>160</v>
      </c>
      <c r="AB404">
        <v>0</v>
      </c>
      <c r="AC404">
        <v>160</v>
      </c>
      <c r="AD404">
        <v>0</v>
      </c>
      <c r="AE404">
        <v>0</v>
      </c>
      <c r="AF404">
        <v>4</v>
      </c>
      <c r="AG404">
        <v>0</v>
      </c>
      <c r="AH404">
        <v>1</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0</v>
      </c>
      <c r="BD404">
        <v>0</v>
      </c>
      <c r="BE404">
        <v>0</v>
      </c>
      <c r="BF404">
        <v>0</v>
      </c>
      <c r="BG404">
        <v>0</v>
      </c>
      <c r="BH404">
        <v>0</v>
      </c>
      <c r="BI404">
        <v>0</v>
      </c>
      <c r="BJ404" s="2">
        <v>46218</v>
      </c>
      <c r="BK404">
        <v>0</v>
      </c>
      <c r="BL404" s="3" t="str">
        <f>VLOOKUP(O404,DropDownList!$H$1:$I$7,2,FALSE)</f>
        <v>2023/24</v>
      </c>
      <c r="BM404" s="3" t="str">
        <f t="shared" si="6"/>
        <v>PCOA</v>
      </c>
    </row>
    <row r="405" spans="1:65" x14ac:dyDescent="0.2">
      <c r="A405">
        <v>2026</v>
      </c>
      <c r="B405">
        <v>7</v>
      </c>
      <c r="C405" t="s">
        <v>162</v>
      </c>
      <c r="D405" t="s">
        <v>187</v>
      </c>
      <c r="E405" t="s">
        <v>22</v>
      </c>
      <c r="F405">
        <v>9349</v>
      </c>
      <c r="G405" t="s">
        <v>141</v>
      </c>
      <c r="H405" t="s">
        <v>171</v>
      </c>
      <c r="I405" t="s">
        <v>172</v>
      </c>
      <c r="J405" s="1">
        <v>46204</v>
      </c>
      <c r="K405" t="s">
        <v>143</v>
      </c>
      <c r="L405">
        <v>2</v>
      </c>
      <c r="M405" t="s">
        <v>445</v>
      </c>
      <c r="N405" t="s">
        <v>442</v>
      </c>
      <c r="O405" t="s">
        <v>155</v>
      </c>
      <c r="P405" t="s">
        <v>148</v>
      </c>
      <c r="Q405">
        <v>0</v>
      </c>
      <c r="R405">
        <v>2</v>
      </c>
      <c r="S405">
        <v>120</v>
      </c>
      <c r="T405">
        <v>0</v>
      </c>
      <c r="U405">
        <v>0</v>
      </c>
      <c r="V405">
        <v>0</v>
      </c>
      <c r="W405">
        <v>0</v>
      </c>
      <c r="X405">
        <v>0</v>
      </c>
      <c r="Y405">
        <v>0</v>
      </c>
      <c r="Z405">
        <v>0</v>
      </c>
      <c r="AA405">
        <v>120</v>
      </c>
      <c r="AB405">
        <v>0</v>
      </c>
      <c r="AC405">
        <v>120</v>
      </c>
      <c r="AD405">
        <v>0</v>
      </c>
      <c r="AE405">
        <v>0</v>
      </c>
      <c r="AF405">
        <v>2</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0</v>
      </c>
      <c r="BD405">
        <v>0</v>
      </c>
      <c r="BE405">
        <v>0</v>
      </c>
      <c r="BF405">
        <v>0</v>
      </c>
      <c r="BG405">
        <v>0</v>
      </c>
      <c r="BH405">
        <v>0</v>
      </c>
      <c r="BI405">
        <v>0</v>
      </c>
      <c r="BJ405" s="2">
        <v>46218</v>
      </c>
      <c r="BK405">
        <v>0</v>
      </c>
      <c r="BL405" s="3" t="str">
        <f>VLOOKUP(O405,DropDownList!$H$1:$I$7,2,FALSE)</f>
        <v>2022/23</v>
      </c>
      <c r="BM405" s="3" t="str">
        <f t="shared" si="6"/>
        <v>PRAS</v>
      </c>
    </row>
    <row r="406" spans="1:65" x14ac:dyDescent="0.2">
      <c r="A406">
        <v>2026</v>
      </c>
      <c r="B406">
        <v>7</v>
      </c>
      <c r="C406" t="s">
        <v>162</v>
      </c>
      <c r="D406" t="s">
        <v>187</v>
      </c>
      <c r="E406" t="s">
        <v>22</v>
      </c>
      <c r="F406">
        <v>9349</v>
      </c>
      <c r="G406" t="s">
        <v>141</v>
      </c>
      <c r="H406" t="s">
        <v>171</v>
      </c>
      <c r="I406" t="s">
        <v>172</v>
      </c>
      <c r="J406" s="1">
        <v>46204</v>
      </c>
      <c r="K406" t="s">
        <v>143</v>
      </c>
      <c r="L406">
        <v>2</v>
      </c>
      <c r="M406" t="s">
        <v>445</v>
      </c>
      <c r="N406" t="s">
        <v>442</v>
      </c>
      <c r="O406" t="s">
        <v>147</v>
      </c>
      <c r="P406" t="s">
        <v>148</v>
      </c>
      <c r="Q406">
        <v>60</v>
      </c>
      <c r="R406">
        <v>2</v>
      </c>
      <c r="S406">
        <v>120</v>
      </c>
      <c r="T406">
        <v>0</v>
      </c>
      <c r="U406">
        <v>1</v>
      </c>
      <c r="V406">
        <v>1</v>
      </c>
      <c r="W406">
        <v>60</v>
      </c>
      <c r="X406">
        <v>60</v>
      </c>
      <c r="Y406">
        <v>0</v>
      </c>
      <c r="Z406">
        <v>0</v>
      </c>
      <c r="AA406">
        <v>60</v>
      </c>
      <c r="AB406">
        <v>0</v>
      </c>
      <c r="AC406">
        <v>60</v>
      </c>
      <c r="AD406">
        <v>1</v>
      </c>
      <c r="AE406">
        <v>0</v>
      </c>
      <c r="AF406">
        <v>1</v>
      </c>
      <c r="AG406">
        <v>0</v>
      </c>
      <c r="AH406">
        <v>0</v>
      </c>
      <c r="AI406">
        <v>1</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0</v>
      </c>
      <c r="BC406">
        <v>0</v>
      </c>
      <c r="BD406">
        <v>0</v>
      </c>
      <c r="BE406">
        <v>0</v>
      </c>
      <c r="BF406">
        <v>0</v>
      </c>
      <c r="BG406">
        <v>60</v>
      </c>
      <c r="BH406">
        <v>0</v>
      </c>
      <c r="BI406">
        <v>0</v>
      </c>
      <c r="BJ406" s="2">
        <v>46218</v>
      </c>
      <c r="BK406">
        <v>0</v>
      </c>
      <c r="BL406" s="3" t="str">
        <f>VLOOKUP(O406,DropDownList!$H$1:$I$7,2,FALSE)</f>
        <v>2024/25</v>
      </c>
      <c r="BM406" s="3" t="str">
        <f t="shared" si="6"/>
        <v>PRAS</v>
      </c>
    </row>
    <row r="407" spans="1:65" x14ac:dyDescent="0.2">
      <c r="A407">
        <v>2026</v>
      </c>
      <c r="B407">
        <v>7</v>
      </c>
      <c r="C407" t="s">
        <v>162</v>
      </c>
      <c r="D407" t="s">
        <v>187</v>
      </c>
      <c r="E407" t="s">
        <v>22</v>
      </c>
      <c r="F407">
        <v>9349</v>
      </c>
      <c r="G407" t="s">
        <v>141</v>
      </c>
      <c r="H407" t="s">
        <v>171</v>
      </c>
      <c r="I407" t="s">
        <v>172</v>
      </c>
      <c r="J407" s="1">
        <v>46204</v>
      </c>
      <c r="K407" t="s">
        <v>143</v>
      </c>
      <c r="L407">
        <v>2</v>
      </c>
      <c r="M407" t="s">
        <v>445</v>
      </c>
      <c r="N407" t="s">
        <v>442</v>
      </c>
      <c r="O407" t="s">
        <v>147</v>
      </c>
      <c r="P407" t="s">
        <v>152</v>
      </c>
      <c r="Q407">
        <v>0</v>
      </c>
      <c r="R407">
        <v>3</v>
      </c>
      <c r="S407">
        <v>120</v>
      </c>
      <c r="T407">
        <v>80</v>
      </c>
      <c r="U407">
        <v>0</v>
      </c>
      <c r="V407">
        <v>0</v>
      </c>
      <c r="W407">
        <v>0</v>
      </c>
      <c r="X407">
        <v>0</v>
      </c>
      <c r="Y407">
        <v>0</v>
      </c>
      <c r="Z407">
        <v>0</v>
      </c>
      <c r="AA407">
        <v>40</v>
      </c>
      <c r="AB407">
        <v>0</v>
      </c>
      <c r="AC407">
        <v>40</v>
      </c>
      <c r="AD407">
        <v>0</v>
      </c>
      <c r="AE407">
        <v>0</v>
      </c>
      <c r="AF407">
        <v>1</v>
      </c>
      <c r="AG407">
        <v>0</v>
      </c>
      <c r="AH407">
        <v>2</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c r="BJ407" s="2">
        <v>46218</v>
      </c>
      <c r="BK407">
        <v>0</v>
      </c>
      <c r="BL407" s="3" t="str">
        <f>VLOOKUP(O407,DropDownList!$H$1:$I$7,2,FALSE)</f>
        <v>2024/25</v>
      </c>
      <c r="BM407" s="3" t="str">
        <f t="shared" si="6"/>
        <v>PCOA</v>
      </c>
    </row>
    <row r="408" spans="1:65" x14ac:dyDescent="0.2">
      <c r="A408">
        <v>2026</v>
      </c>
      <c r="B408">
        <v>7</v>
      </c>
      <c r="C408" t="s">
        <v>162</v>
      </c>
      <c r="D408" t="s">
        <v>187</v>
      </c>
      <c r="E408" t="s">
        <v>22</v>
      </c>
      <c r="F408">
        <v>9349</v>
      </c>
      <c r="G408" t="s">
        <v>141</v>
      </c>
      <c r="H408" t="s">
        <v>171</v>
      </c>
      <c r="I408" t="s">
        <v>172</v>
      </c>
      <c r="J408" s="1">
        <v>46204</v>
      </c>
      <c r="K408" t="s">
        <v>143</v>
      </c>
      <c r="L408">
        <v>2</v>
      </c>
      <c r="M408" t="s">
        <v>445</v>
      </c>
      <c r="N408" t="s">
        <v>442</v>
      </c>
      <c r="O408" t="s">
        <v>149</v>
      </c>
      <c r="P408" t="s">
        <v>148</v>
      </c>
      <c r="Q408">
        <v>240</v>
      </c>
      <c r="R408">
        <v>4</v>
      </c>
      <c r="S408">
        <v>240</v>
      </c>
      <c r="T408">
        <v>0</v>
      </c>
      <c r="U408">
        <v>4</v>
      </c>
      <c r="V408">
        <v>4</v>
      </c>
      <c r="W408">
        <v>240</v>
      </c>
      <c r="X408">
        <v>240</v>
      </c>
      <c r="Y408">
        <v>0</v>
      </c>
      <c r="Z408">
        <v>0</v>
      </c>
      <c r="AA408">
        <v>0</v>
      </c>
      <c r="AB408">
        <v>0</v>
      </c>
      <c r="AC408">
        <v>0</v>
      </c>
      <c r="AD408">
        <v>4</v>
      </c>
      <c r="AE408">
        <v>0</v>
      </c>
      <c r="AF408">
        <v>0</v>
      </c>
      <c r="AG408">
        <v>0</v>
      </c>
      <c r="AH408">
        <v>0</v>
      </c>
      <c r="AI408">
        <v>4</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0</v>
      </c>
      <c r="BF408">
        <v>0</v>
      </c>
      <c r="BG408">
        <v>240</v>
      </c>
      <c r="BH408">
        <v>0</v>
      </c>
      <c r="BI408">
        <v>0</v>
      </c>
      <c r="BJ408" s="2">
        <v>46218</v>
      </c>
      <c r="BK408">
        <v>0</v>
      </c>
      <c r="BL408" s="3" t="str">
        <f>VLOOKUP(O408,DropDownList!$H$1:$I$7,2,FALSE)</f>
        <v>2025/26</v>
      </c>
      <c r="BM408" s="3" t="str">
        <f t="shared" si="6"/>
        <v>PRAS</v>
      </c>
    </row>
    <row r="409" spans="1:65" x14ac:dyDescent="0.2">
      <c r="A409">
        <v>2026</v>
      </c>
      <c r="B409">
        <v>7</v>
      </c>
      <c r="C409" t="s">
        <v>162</v>
      </c>
      <c r="D409" t="s">
        <v>187</v>
      </c>
      <c r="E409" t="s">
        <v>22</v>
      </c>
      <c r="F409">
        <v>9349</v>
      </c>
      <c r="G409" t="s">
        <v>141</v>
      </c>
      <c r="H409" t="s">
        <v>171</v>
      </c>
      <c r="I409" t="s">
        <v>172</v>
      </c>
      <c r="J409" s="1">
        <v>46204</v>
      </c>
      <c r="K409" t="s">
        <v>143</v>
      </c>
      <c r="L409">
        <v>2</v>
      </c>
      <c r="M409" t="s">
        <v>445</v>
      </c>
      <c r="N409" t="s">
        <v>442</v>
      </c>
      <c r="O409" t="s">
        <v>149</v>
      </c>
      <c r="P409" t="s">
        <v>152</v>
      </c>
      <c r="Q409">
        <v>0</v>
      </c>
      <c r="R409">
        <v>7</v>
      </c>
      <c r="S409">
        <v>280</v>
      </c>
      <c r="T409">
        <v>160</v>
      </c>
      <c r="U409">
        <v>0</v>
      </c>
      <c r="V409">
        <v>0</v>
      </c>
      <c r="W409">
        <v>0</v>
      </c>
      <c r="X409">
        <v>0</v>
      </c>
      <c r="Y409">
        <v>0</v>
      </c>
      <c r="Z409">
        <v>0</v>
      </c>
      <c r="AA409">
        <v>120</v>
      </c>
      <c r="AB409">
        <v>0</v>
      </c>
      <c r="AC409">
        <v>120</v>
      </c>
      <c r="AD409">
        <v>0</v>
      </c>
      <c r="AE409">
        <v>0</v>
      </c>
      <c r="AF409">
        <v>3</v>
      </c>
      <c r="AG409">
        <v>0</v>
      </c>
      <c r="AH409">
        <v>4</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0</v>
      </c>
      <c r="BC409">
        <v>0</v>
      </c>
      <c r="BD409">
        <v>0</v>
      </c>
      <c r="BE409">
        <v>0</v>
      </c>
      <c r="BF409">
        <v>0</v>
      </c>
      <c r="BG409">
        <v>0</v>
      </c>
      <c r="BH409">
        <v>0</v>
      </c>
      <c r="BI409">
        <v>0</v>
      </c>
      <c r="BJ409" s="2">
        <v>46218</v>
      </c>
      <c r="BK409">
        <v>0</v>
      </c>
      <c r="BL409" s="3" t="str">
        <f>VLOOKUP(O409,DropDownList!$H$1:$I$7,2,FALSE)</f>
        <v>2025/26</v>
      </c>
      <c r="BM409" s="3" t="str">
        <f t="shared" si="6"/>
        <v>PCOA</v>
      </c>
    </row>
    <row r="410" spans="1:65" x14ac:dyDescent="0.2">
      <c r="A410">
        <v>2026</v>
      </c>
      <c r="B410">
        <v>7</v>
      </c>
      <c r="C410" t="s">
        <v>162</v>
      </c>
      <c r="D410" t="s">
        <v>187</v>
      </c>
      <c r="E410" t="s">
        <v>22</v>
      </c>
      <c r="F410">
        <v>9349</v>
      </c>
      <c r="G410" t="s">
        <v>141</v>
      </c>
      <c r="H410" t="s">
        <v>171</v>
      </c>
      <c r="I410" t="s">
        <v>172</v>
      </c>
      <c r="J410" s="1">
        <v>46204</v>
      </c>
      <c r="K410" t="s">
        <v>143</v>
      </c>
      <c r="L410">
        <v>2</v>
      </c>
      <c r="M410" t="s">
        <v>445</v>
      </c>
      <c r="N410" t="s">
        <v>442</v>
      </c>
      <c r="O410" t="s">
        <v>155</v>
      </c>
      <c r="P410" t="s">
        <v>152</v>
      </c>
      <c r="Q410">
        <v>0</v>
      </c>
      <c r="R410">
        <v>8</v>
      </c>
      <c r="S410">
        <v>320</v>
      </c>
      <c r="T410">
        <v>120</v>
      </c>
      <c r="U410">
        <v>0</v>
      </c>
      <c r="V410">
        <v>0</v>
      </c>
      <c r="W410">
        <v>0</v>
      </c>
      <c r="X410">
        <v>0</v>
      </c>
      <c r="Y410">
        <v>0</v>
      </c>
      <c r="Z410">
        <v>0</v>
      </c>
      <c r="AA410">
        <v>200</v>
      </c>
      <c r="AB410">
        <v>0</v>
      </c>
      <c r="AC410">
        <v>200</v>
      </c>
      <c r="AD410">
        <v>0</v>
      </c>
      <c r="AE410">
        <v>0</v>
      </c>
      <c r="AF410">
        <v>5</v>
      </c>
      <c r="AG410">
        <v>0</v>
      </c>
      <c r="AH410">
        <v>3</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0</v>
      </c>
      <c r="BB410">
        <v>0</v>
      </c>
      <c r="BC410">
        <v>0</v>
      </c>
      <c r="BD410">
        <v>0</v>
      </c>
      <c r="BE410">
        <v>0</v>
      </c>
      <c r="BF410">
        <v>0</v>
      </c>
      <c r="BG410">
        <v>0</v>
      </c>
      <c r="BH410">
        <v>0</v>
      </c>
      <c r="BI410">
        <v>0</v>
      </c>
      <c r="BJ410" s="2">
        <v>46218</v>
      </c>
      <c r="BK410">
        <v>0</v>
      </c>
      <c r="BL410" s="3" t="str">
        <f>VLOOKUP(O410,DropDownList!$H$1:$I$7,2,FALSE)</f>
        <v>2022/23</v>
      </c>
      <c r="BM410" s="3" t="str">
        <f t="shared" si="6"/>
        <v>PCOA</v>
      </c>
    </row>
    <row r="411" spans="1:65" x14ac:dyDescent="0.2">
      <c r="A411">
        <v>2026</v>
      </c>
      <c r="B411">
        <v>7</v>
      </c>
      <c r="C411" t="s">
        <v>162</v>
      </c>
      <c r="D411" t="s">
        <v>188</v>
      </c>
      <c r="E411" t="s">
        <v>22</v>
      </c>
      <c r="F411">
        <v>9891</v>
      </c>
      <c r="G411" t="s">
        <v>158</v>
      </c>
      <c r="H411" t="s">
        <v>171</v>
      </c>
      <c r="I411" t="s">
        <v>172</v>
      </c>
      <c r="J411" s="1">
        <v>46204</v>
      </c>
      <c r="K411" t="s">
        <v>143</v>
      </c>
      <c r="L411">
        <v>2</v>
      </c>
      <c r="M411" t="s">
        <v>445</v>
      </c>
      <c r="N411" t="s">
        <v>442</v>
      </c>
      <c r="O411" t="s">
        <v>147</v>
      </c>
      <c r="P411" t="s">
        <v>150</v>
      </c>
      <c r="Q411">
        <v>1490.49</v>
      </c>
      <c r="R411">
        <v>41</v>
      </c>
      <c r="S411">
        <v>7882.21</v>
      </c>
      <c r="T411">
        <v>250</v>
      </c>
      <c r="U411">
        <v>14</v>
      </c>
      <c r="V411">
        <v>5</v>
      </c>
      <c r="W411">
        <v>758.76</v>
      </c>
      <c r="X411">
        <v>758.76</v>
      </c>
      <c r="Y411">
        <v>39</v>
      </c>
      <c r="Z411">
        <v>7632.21</v>
      </c>
      <c r="AA411">
        <v>6141.72</v>
      </c>
      <c r="AB411">
        <v>2833.61</v>
      </c>
      <c r="AC411">
        <v>3308.11</v>
      </c>
      <c r="AD411">
        <v>4</v>
      </c>
      <c r="AE411">
        <v>1</v>
      </c>
      <c r="AF411">
        <v>25</v>
      </c>
      <c r="AG411">
        <v>8</v>
      </c>
      <c r="AH411">
        <v>2</v>
      </c>
      <c r="AI411">
        <v>6</v>
      </c>
      <c r="AJ411">
        <v>15</v>
      </c>
      <c r="AK411">
        <v>7</v>
      </c>
      <c r="AL411">
        <v>1</v>
      </c>
      <c r="AM411">
        <v>1</v>
      </c>
      <c r="AN411">
        <v>0</v>
      </c>
      <c r="AO411">
        <v>20</v>
      </c>
      <c r="AP411">
        <v>78</v>
      </c>
      <c r="AQ411">
        <v>23</v>
      </c>
      <c r="AR411">
        <v>0</v>
      </c>
      <c r="AS411">
        <v>13</v>
      </c>
      <c r="AT411">
        <v>1</v>
      </c>
      <c r="AU411">
        <v>2</v>
      </c>
      <c r="AV411">
        <v>0</v>
      </c>
      <c r="AW411">
        <v>0</v>
      </c>
      <c r="AX411">
        <v>0</v>
      </c>
      <c r="AY411">
        <v>9</v>
      </c>
      <c r="AZ411">
        <v>16</v>
      </c>
      <c r="BA411">
        <v>7</v>
      </c>
      <c r="BB411">
        <v>1</v>
      </c>
      <c r="BC411">
        <v>0</v>
      </c>
      <c r="BD411">
        <v>0</v>
      </c>
      <c r="BE411">
        <v>0</v>
      </c>
      <c r="BF411">
        <v>20</v>
      </c>
      <c r="BG411">
        <v>797.93</v>
      </c>
      <c r="BH411">
        <v>0</v>
      </c>
      <c r="BI411">
        <v>14</v>
      </c>
      <c r="BJ411" s="2">
        <v>46218</v>
      </c>
      <c r="BK411">
        <v>0</v>
      </c>
      <c r="BL411" s="3" t="str">
        <f>VLOOKUP(O411,DropDownList!$H$1:$I$7,2,FALSE)</f>
        <v>2024/25</v>
      </c>
      <c r="BM411" s="3" t="str">
        <f t="shared" si="6"/>
        <v>FISCAL FINES</v>
      </c>
    </row>
    <row r="412" spans="1:65" x14ac:dyDescent="0.2">
      <c r="A412">
        <v>2026</v>
      </c>
      <c r="B412">
        <v>7</v>
      </c>
      <c r="C412" t="s">
        <v>162</v>
      </c>
      <c r="D412" t="s">
        <v>188</v>
      </c>
      <c r="E412" t="s">
        <v>22</v>
      </c>
      <c r="F412">
        <v>9891</v>
      </c>
      <c r="G412" t="s">
        <v>158</v>
      </c>
      <c r="H412" t="s">
        <v>171</v>
      </c>
      <c r="I412" t="s">
        <v>172</v>
      </c>
      <c r="J412" s="1">
        <v>46204</v>
      </c>
      <c r="K412" t="s">
        <v>143</v>
      </c>
      <c r="L412">
        <v>2</v>
      </c>
      <c r="M412" t="s">
        <v>445</v>
      </c>
      <c r="N412" t="s">
        <v>442</v>
      </c>
      <c r="O412" t="s">
        <v>156</v>
      </c>
      <c r="P412" t="s">
        <v>150</v>
      </c>
      <c r="Q412">
        <v>1633.7</v>
      </c>
      <c r="R412">
        <v>59</v>
      </c>
      <c r="S412">
        <v>8903.68</v>
      </c>
      <c r="T412">
        <v>638.12</v>
      </c>
      <c r="U412">
        <v>11</v>
      </c>
      <c r="V412">
        <v>5</v>
      </c>
      <c r="W412">
        <v>667.93</v>
      </c>
      <c r="X412">
        <v>667.93</v>
      </c>
      <c r="Y412">
        <v>55</v>
      </c>
      <c r="Z412">
        <v>8265.56</v>
      </c>
      <c r="AA412">
        <v>6631.86</v>
      </c>
      <c r="AB412">
        <v>2419.98</v>
      </c>
      <c r="AC412">
        <v>4211.88</v>
      </c>
      <c r="AD412">
        <v>3</v>
      </c>
      <c r="AE412">
        <v>2</v>
      </c>
      <c r="AF412">
        <v>43</v>
      </c>
      <c r="AG412">
        <v>4</v>
      </c>
      <c r="AH412">
        <v>4</v>
      </c>
      <c r="AI412">
        <v>7</v>
      </c>
      <c r="AJ412">
        <v>19</v>
      </c>
      <c r="AK412">
        <v>5</v>
      </c>
      <c r="AL412">
        <v>1</v>
      </c>
      <c r="AM412">
        <v>3</v>
      </c>
      <c r="AN412">
        <v>0</v>
      </c>
      <c r="AO412">
        <v>33</v>
      </c>
      <c r="AP412">
        <v>158</v>
      </c>
      <c r="AQ412">
        <v>35</v>
      </c>
      <c r="AR412">
        <v>0</v>
      </c>
      <c r="AS412">
        <v>17</v>
      </c>
      <c r="AT412">
        <v>9</v>
      </c>
      <c r="AU412">
        <v>1</v>
      </c>
      <c r="AV412">
        <v>0</v>
      </c>
      <c r="AW412">
        <v>0</v>
      </c>
      <c r="AX412">
        <v>0</v>
      </c>
      <c r="AY412">
        <v>31</v>
      </c>
      <c r="AZ412">
        <v>37</v>
      </c>
      <c r="BA412">
        <v>19</v>
      </c>
      <c r="BB412">
        <v>1</v>
      </c>
      <c r="BC412">
        <v>1</v>
      </c>
      <c r="BD412">
        <v>0</v>
      </c>
      <c r="BE412">
        <v>0</v>
      </c>
      <c r="BF412">
        <v>33</v>
      </c>
      <c r="BG412">
        <v>992.5</v>
      </c>
      <c r="BH412">
        <v>1</v>
      </c>
      <c r="BI412">
        <v>11</v>
      </c>
      <c r="BJ412" s="2">
        <v>46218</v>
      </c>
      <c r="BK412">
        <v>0</v>
      </c>
      <c r="BL412" s="3" t="str">
        <f>VLOOKUP(O412,DropDownList!$H$1:$I$7,2,FALSE)</f>
        <v>2023/24</v>
      </c>
      <c r="BM412" s="3" t="str">
        <f t="shared" si="6"/>
        <v>FISCAL FINES</v>
      </c>
    </row>
    <row r="413" spans="1:65" x14ac:dyDescent="0.2">
      <c r="A413">
        <v>2026</v>
      </c>
      <c r="B413">
        <v>7</v>
      </c>
      <c r="C413" t="s">
        <v>162</v>
      </c>
      <c r="D413" t="s">
        <v>188</v>
      </c>
      <c r="E413" t="s">
        <v>22</v>
      </c>
      <c r="F413">
        <v>9891</v>
      </c>
      <c r="G413" t="s">
        <v>158</v>
      </c>
      <c r="H413" t="s">
        <v>171</v>
      </c>
      <c r="I413" t="s">
        <v>172</v>
      </c>
      <c r="J413" s="1">
        <v>46204</v>
      </c>
      <c r="K413" t="s">
        <v>143</v>
      </c>
      <c r="L413">
        <v>2</v>
      </c>
      <c r="M413" t="s">
        <v>445</v>
      </c>
      <c r="N413" t="s">
        <v>442</v>
      </c>
      <c r="O413" t="s">
        <v>149</v>
      </c>
      <c r="P413" t="s">
        <v>159</v>
      </c>
      <c r="Q413">
        <v>0</v>
      </c>
      <c r="R413">
        <v>1</v>
      </c>
      <c r="S413">
        <v>3775</v>
      </c>
      <c r="T413">
        <v>0</v>
      </c>
      <c r="U413">
        <v>0</v>
      </c>
      <c r="V413">
        <v>0</v>
      </c>
      <c r="W413">
        <v>0</v>
      </c>
      <c r="X413">
        <v>0</v>
      </c>
      <c r="Y413">
        <v>0</v>
      </c>
      <c r="Z413">
        <v>0</v>
      </c>
      <c r="AA413">
        <v>3775</v>
      </c>
      <c r="AB413">
        <v>0</v>
      </c>
      <c r="AC413">
        <v>0</v>
      </c>
      <c r="AD413">
        <v>0</v>
      </c>
      <c r="AE413">
        <v>0</v>
      </c>
      <c r="AF413">
        <v>1</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s="2">
        <v>46218</v>
      </c>
      <c r="BK413">
        <v>0</v>
      </c>
      <c r="BL413" s="3" t="str">
        <f>VLOOKUP(O413,DropDownList!$H$1:$I$7,2,FALSE)</f>
        <v>2025/26</v>
      </c>
      <c r="BM413" s="3" t="str">
        <f t="shared" si="6"/>
        <v>CONF</v>
      </c>
    </row>
    <row r="414" spans="1:65" x14ac:dyDescent="0.2">
      <c r="A414">
        <v>2026</v>
      </c>
      <c r="B414">
        <v>7</v>
      </c>
      <c r="C414" t="s">
        <v>162</v>
      </c>
      <c r="D414" t="s">
        <v>188</v>
      </c>
      <c r="E414" t="s">
        <v>22</v>
      </c>
      <c r="F414">
        <v>9891</v>
      </c>
      <c r="G414" t="s">
        <v>158</v>
      </c>
      <c r="H414" t="s">
        <v>171</v>
      </c>
      <c r="I414" t="s">
        <v>172</v>
      </c>
      <c r="J414" s="1">
        <v>46204</v>
      </c>
      <c r="K414" t="s">
        <v>143</v>
      </c>
      <c r="L414">
        <v>2</v>
      </c>
      <c r="M414" t="s">
        <v>445</v>
      </c>
      <c r="N414" t="s">
        <v>442</v>
      </c>
      <c r="O414" t="s">
        <v>149</v>
      </c>
      <c r="P414" t="s">
        <v>161</v>
      </c>
      <c r="Q414">
        <v>425</v>
      </c>
      <c r="R414">
        <v>80</v>
      </c>
      <c r="S414">
        <v>1695</v>
      </c>
      <c r="T414">
        <v>20</v>
      </c>
      <c r="U414">
        <v>30</v>
      </c>
      <c r="V414">
        <v>16</v>
      </c>
      <c r="W414">
        <v>375</v>
      </c>
      <c r="X414">
        <v>375</v>
      </c>
      <c r="Y414">
        <v>0</v>
      </c>
      <c r="Z414">
        <v>0</v>
      </c>
      <c r="AA414">
        <v>1250</v>
      </c>
      <c r="AB414">
        <v>0</v>
      </c>
      <c r="AC414">
        <v>0</v>
      </c>
      <c r="AD414">
        <v>16</v>
      </c>
      <c r="AE414">
        <v>0</v>
      </c>
      <c r="AF414">
        <v>59</v>
      </c>
      <c r="AG414">
        <v>0</v>
      </c>
      <c r="AH414">
        <v>1</v>
      </c>
      <c r="AI414">
        <v>20</v>
      </c>
      <c r="AJ414">
        <v>0</v>
      </c>
      <c r="AK414">
        <v>0</v>
      </c>
      <c r="AL414">
        <v>0</v>
      </c>
      <c r="AM414">
        <v>0</v>
      </c>
      <c r="AN414">
        <v>0</v>
      </c>
      <c r="AO414">
        <v>37</v>
      </c>
      <c r="AP414">
        <v>68</v>
      </c>
      <c r="AQ414">
        <v>40</v>
      </c>
      <c r="AR414">
        <v>0</v>
      </c>
      <c r="AS414">
        <v>7</v>
      </c>
      <c r="AT414">
        <v>0</v>
      </c>
      <c r="AU414">
        <v>1</v>
      </c>
      <c r="AV414">
        <v>0</v>
      </c>
      <c r="AW414">
        <v>0</v>
      </c>
      <c r="AX414">
        <v>0</v>
      </c>
      <c r="AY414">
        <v>5</v>
      </c>
      <c r="AZ414">
        <v>6</v>
      </c>
      <c r="BA414">
        <v>1</v>
      </c>
      <c r="BB414">
        <v>0</v>
      </c>
      <c r="BC414">
        <v>0</v>
      </c>
      <c r="BD414">
        <v>1</v>
      </c>
      <c r="BE414">
        <v>0</v>
      </c>
      <c r="BF414">
        <v>76</v>
      </c>
      <c r="BG414">
        <v>425</v>
      </c>
      <c r="BH414">
        <v>0</v>
      </c>
      <c r="BI414">
        <v>30</v>
      </c>
      <c r="BJ414" s="2">
        <v>46218</v>
      </c>
      <c r="BK414">
        <v>0</v>
      </c>
      <c r="BL414" s="3" t="str">
        <f>VLOOKUP(O414,DropDownList!$H$1:$I$7,2,FALSE)</f>
        <v>2025/26</v>
      </c>
      <c r="BM414" s="3" t="str">
        <f t="shared" si="6"/>
        <v>VSUR</v>
      </c>
    </row>
    <row r="415" spans="1:65" x14ac:dyDescent="0.2">
      <c r="A415">
        <v>2026</v>
      </c>
      <c r="B415">
        <v>7</v>
      </c>
      <c r="C415" t="s">
        <v>162</v>
      </c>
      <c r="D415" t="s">
        <v>188</v>
      </c>
      <c r="E415" t="s">
        <v>22</v>
      </c>
      <c r="F415">
        <v>9891</v>
      </c>
      <c r="G415" t="s">
        <v>158</v>
      </c>
      <c r="H415" t="s">
        <v>171</v>
      </c>
      <c r="I415" t="s">
        <v>172</v>
      </c>
      <c r="J415" s="1">
        <v>46204</v>
      </c>
      <c r="K415" t="s">
        <v>143</v>
      </c>
      <c r="L415">
        <v>2</v>
      </c>
      <c r="M415" t="s">
        <v>445</v>
      </c>
      <c r="N415" t="s">
        <v>442</v>
      </c>
      <c r="O415" t="s">
        <v>147</v>
      </c>
      <c r="P415" t="s">
        <v>161</v>
      </c>
      <c r="Q415">
        <v>352.92</v>
      </c>
      <c r="R415">
        <v>109</v>
      </c>
      <c r="S415">
        <v>2315</v>
      </c>
      <c r="T415">
        <v>60</v>
      </c>
      <c r="U415">
        <v>33</v>
      </c>
      <c r="V415">
        <v>9</v>
      </c>
      <c r="W415">
        <v>190</v>
      </c>
      <c r="X415">
        <v>190</v>
      </c>
      <c r="Y415">
        <v>0</v>
      </c>
      <c r="Z415">
        <v>0</v>
      </c>
      <c r="AA415">
        <v>1902.08</v>
      </c>
      <c r="AB415">
        <v>0</v>
      </c>
      <c r="AC415">
        <v>0</v>
      </c>
      <c r="AD415">
        <v>9</v>
      </c>
      <c r="AE415">
        <v>0</v>
      </c>
      <c r="AF415">
        <v>85</v>
      </c>
      <c r="AG415">
        <v>1</v>
      </c>
      <c r="AH415">
        <v>4</v>
      </c>
      <c r="AI415">
        <v>19</v>
      </c>
      <c r="AJ415">
        <v>0</v>
      </c>
      <c r="AK415">
        <v>0</v>
      </c>
      <c r="AL415">
        <v>0</v>
      </c>
      <c r="AM415">
        <v>0</v>
      </c>
      <c r="AN415">
        <v>0</v>
      </c>
      <c r="AO415">
        <v>59</v>
      </c>
      <c r="AP415">
        <v>204</v>
      </c>
      <c r="AQ415">
        <v>64</v>
      </c>
      <c r="AR415">
        <v>0</v>
      </c>
      <c r="AS415">
        <v>24</v>
      </c>
      <c r="AT415">
        <v>3</v>
      </c>
      <c r="AU415">
        <v>10</v>
      </c>
      <c r="AV415">
        <v>1</v>
      </c>
      <c r="AW415">
        <v>1</v>
      </c>
      <c r="AX415">
        <v>0</v>
      </c>
      <c r="AY415">
        <v>27</v>
      </c>
      <c r="AZ415">
        <v>36</v>
      </c>
      <c r="BA415">
        <v>12</v>
      </c>
      <c r="BB415">
        <v>4</v>
      </c>
      <c r="BC415">
        <v>3</v>
      </c>
      <c r="BD415">
        <v>0</v>
      </c>
      <c r="BE415">
        <v>0</v>
      </c>
      <c r="BF415">
        <v>105</v>
      </c>
      <c r="BG415">
        <v>350</v>
      </c>
      <c r="BH415">
        <v>0</v>
      </c>
      <c r="BI415">
        <v>33</v>
      </c>
      <c r="BJ415" s="2">
        <v>46218</v>
      </c>
      <c r="BK415">
        <v>0</v>
      </c>
      <c r="BL415" s="3" t="str">
        <f>VLOOKUP(O415,DropDownList!$H$1:$I$7,2,FALSE)</f>
        <v>2024/25</v>
      </c>
      <c r="BM415" s="3" t="str">
        <f t="shared" si="6"/>
        <v>VSUR</v>
      </c>
    </row>
    <row r="416" spans="1:65" x14ac:dyDescent="0.2">
      <c r="A416">
        <v>2026</v>
      </c>
      <c r="B416">
        <v>7</v>
      </c>
      <c r="C416" t="s">
        <v>162</v>
      </c>
      <c r="D416" t="s">
        <v>188</v>
      </c>
      <c r="E416" t="s">
        <v>22</v>
      </c>
      <c r="F416">
        <v>9891</v>
      </c>
      <c r="G416" t="s">
        <v>158</v>
      </c>
      <c r="H416" t="s">
        <v>171</v>
      </c>
      <c r="I416" t="s">
        <v>172</v>
      </c>
      <c r="J416" s="1">
        <v>46204</v>
      </c>
      <c r="K416" t="s">
        <v>143</v>
      </c>
      <c r="L416">
        <v>2</v>
      </c>
      <c r="M416" t="s">
        <v>445</v>
      </c>
      <c r="N416" t="s">
        <v>442</v>
      </c>
      <c r="O416" t="s">
        <v>155</v>
      </c>
      <c r="P416" t="s">
        <v>161</v>
      </c>
      <c r="Q416">
        <v>140</v>
      </c>
      <c r="R416">
        <v>118</v>
      </c>
      <c r="S416">
        <v>2580</v>
      </c>
      <c r="T416">
        <v>40</v>
      </c>
      <c r="U416">
        <v>15</v>
      </c>
      <c r="V416">
        <v>7</v>
      </c>
      <c r="W416">
        <v>140</v>
      </c>
      <c r="X416">
        <v>140</v>
      </c>
      <c r="Y416">
        <v>0</v>
      </c>
      <c r="Z416">
        <v>0</v>
      </c>
      <c r="AA416">
        <v>2400</v>
      </c>
      <c r="AB416">
        <v>0</v>
      </c>
      <c r="AC416">
        <v>0</v>
      </c>
      <c r="AD416">
        <v>7</v>
      </c>
      <c r="AE416">
        <v>0</v>
      </c>
      <c r="AF416">
        <v>109</v>
      </c>
      <c r="AG416">
        <v>0</v>
      </c>
      <c r="AH416">
        <v>2</v>
      </c>
      <c r="AI416">
        <v>7</v>
      </c>
      <c r="AJ416">
        <v>0</v>
      </c>
      <c r="AK416">
        <v>0</v>
      </c>
      <c r="AL416">
        <v>0</v>
      </c>
      <c r="AM416">
        <v>0</v>
      </c>
      <c r="AN416">
        <v>0</v>
      </c>
      <c r="AO416">
        <v>68</v>
      </c>
      <c r="AP416">
        <v>316</v>
      </c>
      <c r="AQ416">
        <v>67</v>
      </c>
      <c r="AR416">
        <v>0</v>
      </c>
      <c r="AS416">
        <v>29</v>
      </c>
      <c r="AT416">
        <v>21</v>
      </c>
      <c r="AU416">
        <v>20</v>
      </c>
      <c r="AV416">
        <v>10</v>
      </c>
      <c r="AW416">
        <v>3</v>
      </c>
      <c r="AX416">
        <v>0</v>
      </c>
      <c r="AY416">
        <v>45</v>
      </c>
      <c r="AZ416">
        <v>59</v>
      </c>
      <c r="BA416">
        <v>33</v>
      </c>
      <c r="BB416">
        <v>7</v>
      </c>
      <c r="BC416">
        <v>5</v>
      </c>
      <c r="BD416">
        <v>3</v>
      </c>
      <c r="BE416">
        <v>0</v>
      </c>
      <c r="BF416">
        <v>108</v>
      </c>
      <c r="BG416">
        <v>140</v>
      </c>
      <c r="BH416">
        <v>0</v>
      </c>
      <c r="BI416">
        <v>12</v>
      </c>
      <c r="BJ416" s="2">
        <v>46218</v>
      </c>
      <c r="BK416">
        <v>1</v>
      </c>
      <c r="BL416" s="3" t="str">
        <f>VLOOKUP(O416,DropDownList!$H$1:$I$7,2,FALSE)</f>
        <v>2022/23</v>
      </c>
      <c r="BM416" s="3" t="str">
        <f t="shared" si="6"/>
        <v>VSUR</v>
      </c>
    </row>
    <row r="417" spans="1:65" x14ac:dyDescent="0.2">
      <c r="A417">
        <v>2026</v>
      </c>
      <c r="B417">
        <v>7</v>
      </c>
      <c r="C417" t="s">
        <v>162</v>
      </c>
      <c r="D417" t="s">
        <v>188</v>
      </c>
      <c r="E417" t="s">
        <v>22</v>
      </c>
      <c r="F417">
        <v>9891</v>
      </c>
      <c r="G417" t="s">
        <v>158</v>
      </c>
      <c r="H417" t="s">
        <v>171</v>
      </c>
      <c r="I417" t="s">
        <v>172</v>
      </c>
      <c r="J417" s="1">
        <v>46204</v>
      </c>
      <c r="K417" t="s">
        <v>143</v>
      </c>
      <c r="L417">
        <v>2</v>
      </c>
      <c r="M417" t="s">
        <v>445</v>
      </c>
      <c r="N417" t="s">
        <v>442</v>
      </c>
      <c r="O417" t="s">
        <v>149</v>
      </c>
      <c r="P417" t="s">
        <v>160</v>
      </c>
      <c r="Q417">
        <v>10292.48</v>
      </c>
      <c r="R417">
        <v>83</v>
      </c>
      <c r="S417">
        <v>35345</v>
      </c>
      <c r="T417">
        <v>1300</v>
      </c>
      <c r="U417">
        <v>31</v>
      </c>
      <c r="V417">
        <v>25</v>
      </c>
      <c r="W417">
        <v>6915</v>
      </c>
      <c r="X417">
        <v>9005</v>
      </c>
      <c r="Y417">
        <v>0</v>
      </c>
      <c r="Z417">
        <v>0</v>
      </c>
      <c r="AA417">
        <v>23752.52</v>
      </c>
      <c r="AB417">
        <v>0</v>
      </c>
      <c r="AC417">
        <v>22502.52</v>
      </c>
      <c r="AD417">
        <v>17</v>
      </c>
      <c r="AE417">
        <v>8</v>
      </c>
      <c r="AF417">
        <v>49</v>
      </c>
      <c r="AG417">
        <v>10</v>
      </c>
      <c r="AH417">
        <v>2</v>
      </c>
      <c r="AI417">
        <v>21</v>
      </c>
      <c r="AJ417">
        <v>0</v>
      </c>
      <c r="AK417">
        <v>0</v>
      </c>
      <c r="AL417">
        <v>0</v>
      </c>
      <c r="AM417">
        <v>0</v>
      </c>
      <c r="AN417">
        <v>0</v>
      </c>
      <c r="AO417">
        <v>39</v>
      </c>
      <c r="AP417">
        <v>68</v>
      </c>
      <c r="AQ417">
        <v>39</v>
      </c>
      <c r="AR417">
        <v>0</v>
      </c>
      <c r="AS417">
        <v>7</v>
      </c>
      <c r="AT417">
        <v>0</v>
      </c>
      <c r="AU417">
        <v>1</v>
      </c>
      <c r="AV417">
        <v>0</v>
      </c>
      <c r="AW417">
        <v>2</v>
      </c>
      <c r="AX417">
        <v>0</v>
      </c>
      <c r="AY417">
        <v>5</v>
      </c>
      <c r="AZ417">
        <v>6</v>
      </c>
      <c r="BA417">
        <v>1</v>
      </c>
      <c r="BB417">
        <v>0</v>
      </c>
      <c r="BC417">
        <v>0</v>
      </c>
      <c r="BD417">
        <v>1</v>
      </c>
      <c r="BE417">
        <v>0</v>
      </c>
      <c r="BF417">
        <v>77</v>
      </c>
      <c r="BG417">
        <v>7665</v>
      </c>
      <c r="BH417">
        <v>1</v>
      </c>
      <c r="BI417">
        <v>30</v>
      </c>
      <c r="BJ417" s="2">
        <v>46218</v>
      </c>
      <c r="BK417">
        <v>0</v>
      </c>
      <c r="BL417" s="3" t="str">
        <f>VLOOKUP(O417,DropDownList!$H$1:$I$7,2,FALSE)</f>
        <v>2025/26</v>
      </c>
      <c r="BM417" s="3" t="str">
        <f t="shared" si="6"/>
        <v>SC COURT</v>
      </c>
    </row>
    <row r="418" spans="1:65" x14ac:dyDescent="0.2">
      <c r="A418">
        <v>2026</v>
      </c>
      <c r="B418">
        <v>7</v>
      </c>
      <c r="C418" t="s">
        <v>162</v>
      </c>
      <c r="D418" t="s">
        <v>188</v>
      </c>
      <c r="E418" t="s">
        <v>22</v>
      </c>
      <c r="F418">
        <v>9891</v>
      </c>
      <c r="G418" t="s">
        <v>158</v>
      </c>
      <c r="H418" t="s">
        <v>171</v>
      </c>
      <c r="I418" t="s">
        <v>172</v>
      </c>
      <c r="J418" s="1">
        <v>46204</v>
      </c>
      <c r="K418" t="s">
        <v>143</v>
      </c>
      <c r="L418">
        <v>2</v>
      </c>
      <c r="M418" t="s">
        <v>445</v>
      </c>
      <c r="N418" t="s">
        <v>442</v>
      </c>
      <c r="O418" t="s">
        <v>149</v>
      </c>
      <c r="P418" t="s">
        <v>150</v>
      </c>
      <c r="Q418">
        <v>5474.55</v>
      </c>
      <c r="R418">
        <v>79</v>
      </c>
      <c r="S418">
        <v>11806.13</v>
      </c>
      <c r="T418">
        <v>917.5</v>
      </c>
      <c r="U418">
        <v>38</v>
      </c>
      <c r="V418">
        <v>32</v>
      </c>
      <c r="W418">
        <v>4591.16</v>
      </c>
      <c r="X418">
        <v>4667.41</v>
      </c>
      <c r="Y418">
        <v>73</v>
      </c>
      <c r="Z418">
        <v>10888.63</v>
      </c>
      <c r="AA418">
        <v>5414.08</v>
      </c>
      <c r="AB418">
        <v>1162.26</v>
      </c>
      <c r="AC418">
        <v>4251.82</v>
      </c>
      <c r="AD418">
        <v>29</v>
      </c>
      <c r="AE418">
        <v>3</v>
      </c>
      <c r="AF418">
        <v>35</v>
      </c>
      <c r="AG418">
        <v>6</v>
      </c>
      <c r="AH418">
        <v>6</v>
      </c>
      <c r="AI418">
        <v>32</v>
      </c>
      <c r="AJ418">
        <v>19</v>
      </c>
      <c r="AK418">
        <v>3</v>
      </c>
      <c r="AL418">
        <v>1</v>
      </c>
      <c r="AM418">
        <v>2</v>
      </c>
      <c r="AN418">
        <v>0</v>
      </c>
      <c r="AO418">
        <v>47</v>
      </c>
      <c r="AP418">
        <v>85</v>
      </c>
      <c r="AQ418">
        <v>48</v>
      </c>
      <c r="AR418">
        <v>0</v>
      </c>
      <c r="AS418">
        <v>10</v>
      </c>
      <c r="AT418">
        <v>0</v>
      </c>
      <c r="AU418">
        <v>0</v>
      </c>
      <c r="AV418">
        <v>0</v>
      </c>
      <c r="AW418">
        <v>0</v>
      </c>
      <c r="AX418">
        <v>0</v>
      </c>
      <c r="AY418">
        <v>6</v>
      </c>
      <c r="AZ418">
        <v>8</v>
      </c>
      <c r="BA418">
        <v>2</v>
      </c>
      <c r="BB418">
        <v>1</v>
      </c>
      <c r="BC418">
        <v>0</v>
      </c>
      <c r="BD418">
        <v>0</v>
      </c>
      <c r="BE418">
        <v>0</v>
      </c>
      <c r="BF418">
        <v>47</v>
      </c>
      <c r="BG418">
        <v>4915.1099999999997</v>
      </c>
      <c r="BH418">
        <v>0</v>
      </c>
      <c r="BI418">
        <v>38</v>
      </c>
      <c r="BJ418" s="2">
        <v>46218</v>
      </c>
      <c r="BK418">
        <v>0</v>
      </c>
      <c r="BL418" s="3" t="str">
        <f>VLOOKUP(O418,DropDownList!$H$1:$I$7,2,FALSE)</f>
        <v>2025/26</v>
      </c>
      <c r="BM418" s="3" t="str">
        <f t="shared" si="6"/>
        <v>FISCAL FINES</v>
      </c>
    </row>
    <row r="419" spans="1:65" x14ac:dyDescent="0.2">
      <c r="A419">
        <v>2026</v>
      </c>
      <c r="B419">
        <v>7</v>
      </c>
      <c r="C419" t="s">
        <v>162</v>
      </c>
      <c r="D419" t="s">
        <v>188</v>
      </c>
      <c r="E419" t="s">
        <v>22</v>
      </c>
      <c r="F419">
        <v>9891</v>
      </c>
      <c r="G419" t="s">
        <v>158</v>
      </c>
      <c r="H419" t="s">
        <v>171</v>
      </c>
      <c r="I419" t="s">
        <v>172</v>
      </c>
      <c r="J419" s="1">
        <v>46204</v>
      </c>
      <c r="K419" t="s">
        <v>143</v>
      </c>
      <c r="L419">
        <v>2</v>
      </c>
      <c r="M419" t="s">
        <v>445</v>
      </c>
      <c r="N419" t="s">
        <v>442</v>
      </c>
      <c r="O419" t="s">
        <v>155</v>
      </c>
      <c r="P419" t="s">
        <v>148</v>
      </c>
      <c r="Q419">
        <v>0</v>
      </c>
      <c r="R419">
        <v>1</v>
      </c>
      <c r="S419">
        <v>60</v>
      </c>
      <c r="T419">
        <v>0</v>
      </c>
      <c r="U419">
        <v>0</v>
      </c>
      <c r="V419">
        <v>0</v>
      </c>
      <c r="W419">
        <v>0</v>
      </c>
      <c r="X419">
        <v>0</v>
      </c>
      <c r="Y419">
        <v>0</v>
      </c>
      <c r="Z419">
        <v>0</v>
      </c>
      <c r="AA419">
        <v>60</v>
      </c>
      <c r="AB419">
        <v>0</v>
      </c>
      <c r="AC419">
        <v>60</v>
      </c>
      <c r="AD419">
        <v>0</v>
      </c>
      <c r="AE419">
        <v>0</v>
      </c>
      <c r="AF419">
        <v>1</v>
      </c>
      <c r="AG419">
        <v>0</v>
      </c>
      <c r="AH419">
        <v>0</v>
      </c>
      <c r="AI419">
        <v>0</v>
      </c>
      <c r="AJ419">
        <v>0</v>
      </c>
      <c r="AK419">
        <v>0</v>
      </c>
      <c r="AL419">
        <v>0</v>
      </c>
      <c r="AM419">
        <v>0</v>
      </c>
      <c r="AN419">
        <v>0</v>
      </c>
      <c r="AO419">
        <v>1</v>
      </c>
      <c r="AP419">
        <v>3</v>
      </c>
      <c r="AQ419">
        <v>1</v>
      </c>
      <c r="AR419">
        <v>0</v>
      </c>
      <c r="AS419">
        <v>0</v>
      </c>
      <c r="AT419">
        <v>0</v>
      </c>
      <c r="AU419">
        <v>0</v>
      </c>
      <c r="AV419">
        <v>0</v>
      </c>
      <c r="AW419">
        <v>0</v>
      </c>
      <c r="AX419">
        <v>0</v>
      </c>
      <c r="AY419">
        <v>0</v>
      </c>
      <c r="AZ419">
        <v>1</v>
      </c>
      <c r="BA419">
        <v>0</v>
      </c>
      <c r="BB419">
        <v>0</v>
      </c>
      <c r="BC419">
        <v>0</v>
      </c>
      <c r="BD419">
        <v>0</v>
      </c>
      <c r="BE419">
        <v>0</v>
      </c>
      <c r="BF419">
        <v>1</v>
      </c>
      <c r="BG419">
        <v>0</v>
      </c>
      <c r="BH419">
        <v>0</v>
      </c>
      <c r="BI419">
        <v>0</v>
      </c>
      <c r="BJ419" s="2">
        <v>46218</v>
      </c>
      <c r="BK419">
        <v>0</v>
      </c>
      <c r="BL419" s="3" t="str">
        <f>VLOOKUP(O419,DropDownList!$H$1:$I$7,2,FALSE)</f>
        <v>2022/23</v>
      </c>
      <c r="BM419" s="3" t="str">
        <f t="shared" si="6"/>
        <v>PRAS</v>
      </c>
    </row>
    <row r="420" spans="1:65" x14ac:dyDescent="0.2">
      <c r="A420">
        <v>2026</v>
      </c>
      <c r="B420">
        <v>7</v>
      </c>
      <c r="C420" t="s">
        <v>162</v>
      </c>
      <c r="D420" t="s">
        <v>188</v>
      </c>
      <c r="E420" t="s">
        <v>22</v>
      </c>
      <c r="F420">
        <v>9891</v>
      </c>
      <c r="G420" t="s">
        <v>158</v>
      </c>
      <c r="H420" t="s">
        <v>171</v>
      </c>
      <c r="I420" t="s">
        <v>172</v>
      </c>
      <c r="J420" s="1">
        <v>46204</v>
      </c>
      <c r="K420" t="s">
        <v>143</v>
      </c>
      <c r="L420">
        <v>2</v>
      </c>
      <c r="M420" t="s">
        <v>445</v>
      </c>
      <c r="N420" t="s">
        <v>442</v>
      </c>
      <c r="O420" t="s">
        <v>156</v>
      </c>
      <c r="P420" t="s">
        <v>161</v>
      </c>
      <c r="Q420">
        <v>229.64</v>
      </c>
      <c r="R420">
        <v>128</v>
      </c>
      <c r="S420">
        <v>3292.5</v>
      </c>
      <c r="T420">
        <v>20</v>
      </c>
      <c r="U420">
        <v>24</v>
      </c>
      <c r="V420">
        <v>9</v>
      </c>
      <c r="W420">
        <v>140</v>
      </c>
      <c r="X420">
        <v>140</v>
      </c>
      <c r="Y420">
        <v>0</v>
      </c>
      <c r="Z420">
        <v>0</v>
      </c>
      <c r="AA420">
        <v>3042.86</v>
      </c>
      <c r="AB420">
        <v>0</v>
      </c>
      <c r="AC420">
        <v>0</v>
      </c>
      <c r="AD420">
        <v>9</v>
      </c>
      <c r="AE420">
        <v>0</v>
      </c>
      <c r="AF420">
        <v>114</v>
      </c>
      <c r="AG420">
        <v>1</v>
      </c>
      <c r="AH420">
        <v>1</v>
      </c>
      <c r="AI420">
        <v>12</v>
      </c>
      <c r="AJ420">
        <v>0</v>
      </c>
      <c r="AK420">
        <v>0</v>
      </c>
      <c r="AL420">
        <v>0</v>
      </c>
      <c r="AM420">
        <v>0</v>
      </c>
      <c r="AN420">
        <v>0</v>
      </c>
      <c r="AO420">
        <v>75</v>
      </c>
      <c r="AP420">
        <v>302</v>
      </c>
      <c r="AQ420">
        <v>76</v>
      </c>
      <c r="AR420">
        <v>0</v>
      </c>
      <c r="AS420">
        <v>32</v>
      </c>
      <c r="AT420">
        <v>17</v>
      </c>
      <c r="AU420">
        <v>13</v>
      </c>
      <c r="AV420">
        <v>5</v>
      </c>
      <c r="AW420">
        <v>2</v>
      </c>
      <c r="AX420">
        <v>0</v>
      </c>
      <c r="AY420">
        <v>42</v>
      </c>
      <c r="AZ420">
        <v>58</v>
      </c>
      <c r="BA420">
        <v>31</v>
      </c>
      <c r="BB420">
        <v>6</v>
      </c>
      <c r="BC420">
        <v>3</v>
      </c>
      <c r="BD420">
        <v>2</v>
      </c>
      <c r="BE420">
        <v>0</v>
      </c>
      <c r="BF420">
        <v>120</v>
      </c>
      <c r="BG420">
        <v>220</v>
      </c>
      <c r="BH420">
        <v>0</v>
      </c>
      <c r="BI420">
        <v>22</v>
      </c>
      <c r="BJ420" s="2">
        <v>46218</v>
      </c>
      <c r="BK420">
        <v>0</v>
      </c>
      <c r="BL420" s="3" t="str">
        <f>VLOOKUP(O420,DropDownList!$H$1:$I$7,2,FALSE)</f>
        <v>2023/24</v>
      </c>
      <c r="BM420" s="3" t="str">
        <f t="shared" si="6"/>
        <v>VSUR</v>
      </c>
    </row>
    <row r="421" spans="1:65" x14ac:dyDescent="0.2">
      <c r="A421">
        <v>2026</v>
      </c>
      <c r="B421">
        <v>7</v>
      </c>
      <c r="C421" t="s">
        <v>162</v>
      </c>
      <c r="D421" t="s">
        <v>188</v>
      </c>
      <c r="E421" t="s">
        <v>22</v>
      </c>
      <c r="F421">
        <v>9891</v>
      </c>
      <c r="G421" t="s">
        <v>158</v>
      </c>
      <c r="H421" t="s">
        <v>171</v>
      </c>
      <c r="I421" t="s">
        <v>172</v>
      </c>
      <c r="J421" s="1">
        <v>46204</v>
      </c>
      <c r="K421" t="s">
        <v>143</v>
      </c>
      <c r="L421">
        <v>2</v>
      </c>
      <c r="M421" t="s">
        <v>445</v>
      </c>
      <c r="N421" t="s">
        <v>442</v>
      </c>
      <c r="O421" t="s">
        <v>155</v>
      </c>
      <c r="P421" t="s">
        <v>160</v>
      </c>
      <c r="Q421">
        <v>6282.46</v>
      </c>
      <c r="R421">
        <v>130</v>
      </c>
      <c r="S421">
        <v>56030</v>
      </c>
      <c r="T421">
        <v>1270</v>
      </c>
      <c r="U421">
        <v>16</v>
      </c>
      <c r="V421">
        <v>13</v>
      </c>
      <c r="W421">
        <v>5585.64</v>
      </c>
      <c r="X421">
        <v>5965.64</v>
      </c>
      <c r="Y421">
        <v>0</v>
      </c>
      <c r="Z421">
        <v>0</v>
      </c>
      <c r="AA421">
        <v>48477.54</v>
      </c>
      <c r="AB421">
        <v>5683.83</v>
      </c>
      <c r="AC421">
        <v>40393.71</v>
      </c>
      <c r="AD421">
        <v>6</v>
      </c>
      <c r="AE421">
        <v>7</v>
      </c>
      <c r="AF421">
        <v>110</v>
      </c>
      <c r="AG421">
        <v>10</v>
      </c>
      <c r="AH421">
        <v>3</v>
      </c>
      <c r="AI421">
        <v>6</v>
      </c>
      <c r="AJ421">
        <v>0</v>
      </c>
      <c r="AK421">
        <v>0</v>
      </c>
      <c r="AL421">
        <v>0</v>
      </c>
      <c r="AM421">
        <v>0</v>
      </c>
      <c r="AN421">
        <v>0</v>
      </c>
      <c r="AO421">
        <v>76</v>
      </c>
      <c r="AP421">
        <v>352</v>
      </c>
      <c r="AQ421">
        <v>74</v>
      </c>
      <c r="AR421">
        <v>0</v>
      </c>
      <c r="AS421">
        <v>32</v>
      </c>
      <c r="AT421">
        <v>24</v>
      </c>
      <c r="AU421">
        <v>21</v>
      </c>
      <c r="AV421">
        <v>10</v>
      </c>
      <c r="AW421">
        <v>4</v>
      </c>
      <c r="AX421">
        <v>0</v>
      </c>
      <c r="AY421">
        <v>53</v>
      </c>
      <c r="AZ421">
        <v>66</v>
      </c>
      <c r="BA421">
        <v>38</v>
      </c>
      <c r="BB421">
        <v>7</v>
      </c>
      <c r="BC421">
        <v>5</v>
      </c>
      <c r="BD421">
        <v>4</v>
      </c>
      <c r="BE421">
        <v>0</v>
      </c>
      <c r="BF421">
        <v>118</v>
      </c>
      <c r="BG421">
        <v>2040</v>
      </c>
      <c r="BH421">
        <v>1</v>
      </c>
      <c r="BI421">
        <v>13</v>
      </c>
      <c r="BJ421" s="2">
        <v>46218</v>
      </c>
      <c r="BK421">
        <v>1</v>
      </c>
      <c r="BL421" s="3" t="str">
        <f>VLOOKUP(O421,DropDownList!$H$1:$I$7,2,FALSE)</f>
        <v>2022/23</v>
      </c>
      <c r="BM421" s="3" t="str">
        <f t="shared" si="6"/>
        <v>SC COURT</v>
      </c>
    </row>
    <row r="422" spans="1:65" x14ac:dyDescent="0.2">
      <c r="A422">
        <v>2026</v>
      </c>
      <c r="B422">
        <v>7</v>
      </c>
      <c r="C422" t="s">
        <v>162</v>
      </c>
      <c r="D422" t="s">
        <v>188</v>
      </c>
      <c r="E422" t="s">
        <v>22</v>
      </c>
      <c r="F422">
        <v>9891</v>
      </c>
      <c r="G422" t="s">
        <v>158</v>
      </c>
      <c r="H422" t="s">
        <v>171</v>
      </c>
      <c r="I422" t="s">
        <v>172</v>
      </c>
      <c r="J422" s="1">
        <v>46204</v>
      </c>
      <c r="K422" t="s">
        <v>143</v>
      </c>
      <c r="L422">
        <v>2</v>
      </c>
      <c r="M422" t="s">
        <v>445</v>
      </c>
      <c r="N422" t="s">
        <v>442</v>
      </c>
      <c r="O422" t="s">
        <v>155</v>
      </c>
      <c r="P422" t="s">
        <v>150</v>
      </c>
      <c r="Q422">
        <v>347.49</v>
      </c>
      <c r="R422">
        <v>65</v>
      </c>
      <c r="S422">
        <v>7486.44</v>
      </c>
      <c r="T422">
        <v>759.85</v>
      </c>
      <c r="U422">
        <v>3</v>
      </c>
      <c r="V422">
        <v>2</v>
      </c>
      <c r="W422">
        <v>272.49</v>
      </c>
      <c r="X422">
        <v>272.49</v>
      </c>
      <c r="Y422">
        <v>59</v>
      </c>
      <c r="Z422">
        <v>6726.59</v>
      </c>
      <c r="AA422">
        <v>6379.1</v>
      </c>
      <c r="AB422">
        <v>1016.6</v>
      </c>
      <c r="AC422">
        <v>5362.5</v>
      </c>
      <c r="AD422">
        <v>2</v>
      </c>
      <c r="AE422">
        <v>0</v>
      </c>
      <c r="AF422">
        <v>55</v>
      </c>
      <c r="AG422">
        <v>0</v>
      </c>
      <c r="AH422">
        <v>6</v>
      </c>
      <c r="AI422">
        <v>3</v>
      </c>
      <c r="AJ422">
        <v>13</v>
      </c>
      <c r="AK422">
        <v>10</v>
      </c>
      <c r="AL422">
        <v>0</v>
      </c>
      <c r="AM422">
        <v>3</v>
      </c>
      <c r="AN422">
        <v>0</v>
      </c>
      <c r="AO422">
        <v>39</v>
      </c>
      <c r="AP422">
        <v>171</v>
      </c>
      <c r="AQ422">
        <v>39</v>
      </c>
      <c r="AR422">
        <v>0</v>
      </c>
      <c r="AS422">
        <v>14</v>
      </c>
      <c r="AT422">
        <v>27</v>
      </c>
      <c r="AU422">
        <v>3</v>
      </c>
      <c r="AV422">
        <v>1</v>
      </c>
      <c r="AW422">
        <v>0</v>
      </c>
      <c r="AX422">
        <v>0</v>
      </c>
      <c r="AY422">
        <v>29</v>
      </c>
      <c r="AZ422">
        <v>35</v>
      </c>
      <c r="BA422">
        <v>16</v>
      </c>
      <c r="BB422">
        <v>1</v>
      </c>
      <c r="BC422">
        <v>1</v>
      </c>
      <c r="BD422">
        <v>1</v>
      </c>
      <c r="BE422">
        <v>0</v>
      </c>
      <c r="BF422">
        <v>39</v>
      </c>
      <c r="BG422">
        <v>347.49</v>
      </c>
      <c r="BH422">
        <v>1</v>
      </c>
      <c r="BI422">
        <v>3</v>
      </c>
      <c r="BJ422" s="2">
        <v>46218</v>
      </c>
      <c r="BK422">
        <v>0</v>
      </c>
      <c r="BL422" s="3" t="str">
        <f>VLOOKUP(O422,DropDownList!$H$1:$I$7,2,FALSE)</f>
        <v>2022/23</v>
      </c>
      <c r="BM422" s="3" t="str">
        <f t="shared" si="6"/>
        <v>FISCAL FINES</v>
      </c>
    </row>
    <row r="423" spans="1:65" x14ac:dyDescent="0.2">
      <c r="A423">
        <v>2026</v>
      </c>
      <c r="B423">
        <v>7</v>
      </c>
      <c r="C423" t="s">
        <v>162</v>
      </c>
      <c r="D423" t="s">
        <v>188</v>
      </c>
      <c r="E423" t="s">
        <v>22</v>
      </c>
      <c r="F423">
        <v>9891</v>
      </c>
      <c r="G423" t="s">
        <v>158</v>
      </c>
      <c r="H423" t="s">
        <v>171</v>
      </c>
      <c r="I423" t="s">
        <v>172</v>
      </c>
      <c r="J423" s="1">
        <v>46204</v>
      </c>
      <c r="K423" t="s">
        <v>143</v>
      </c>
      <c r="L423">
        <v>2</v>
      </c>
      <c r="M423" t="s">
        <v>445</v>
      </c>
      <c r="N423" t="s">
        <v>442</v>
      </c>
      <c r="O423" t="s">
        <v>147</v>
      </c>
      <c r="P423" t="s">
        <v>160</v>
      </c>
      <c r="Q423">
        <v>12987.58</v>
      </c>
      <c r="R423">
        <v>122</v>
      </c>
      <c r="S423">
        <v>55279</v>
      </c>
      <c r="T423">
        <v>1110</v>
      </c>
      <c r="U423">
        <v>36</v>
      </c>
      <c r="V423">
        <v>16</v>
      </c>
      <c r="W423">
        <v>7334.66</v>
      </c>
      <c r="X423">
        <v>7959.66</v>
      </c>
      <c r="Y423">
        <v>0</v>
      </c>
      <c r="Z423">
        <v>0</v>
      </c>
      <c r="AA423">
        <v>41181.42</v>
      </c>
      <c r="AB423">
        <v>7050</v>
      </c>
      <c r="AC423">
        <v>32229.34</v>
      </c>
      <c r="AD423">
        <v>12</v>
      </c>
      <c r="AE423">
        <v>4</v>
      </c>
      <c r="AF423">
        <v>83</v>
      </c>
      <c r="AG423">
        <v>13</v>
      </c>
      <c r="AH423">
        <v>4</v>
      </c>
      <c r="AI423">
        <v>22</v>
      </c>
      <c r="AJ423">
        <v>0</v>
      </c>
      <c r="AK423">
        <v>0</v>
      </c>
      <c r="AL423">
        <v>0</v>
      </c>
      <c r="AM423">
        <v>0</v>
      </c>
      <c r="AN423">
        <v>0</v>
      </c>
      <c r="AO423">
        <v>63</v>
      </c>
      <c r="AP423">
        <v>223</v>
      </c>
      <c r="AQ423">
        <v>68</v>
      </c>
      <c r="AR423">
        <v>0</v>
      </c>
      <c r="AS423">
        <v>25</v>
      </c>
      <c r="AT423">
        <v>5</v>
      </c>
      <c r="AU423">
        <v>12</v>
      </c>
      <c r="AV423">
        <v>2</v>
      </c>
      <c r="AW423">
        <v>1</v>
      </c>
      <c r="AX423">
        <v>0</v>
      </c>
      <c r="AY423">
        <v>28</v>
      </c>
      <c r="AZ423">
        <v>40</v>
      </c>
      <c r="BA423">
        <v>15</v>
      </c>
      <c r="BB423">
        <v>4</v>
      </c>
      <c r="BC423">
        <v>3</v>
      </c>
      <c r="BD423">
        <v>0</v>
      </c>
      <c r="BE423">
        <v>0</v>
      </c>
      <c r="BF423">
        <v>118</v>
      </c>
      <c r="BG423">
        <v>8284</v>
      </c>
      <c r="BH423">
        <v>0</v>
      </c>
      <c r="BI423">
        <v>36</v>
      </c>
      <c r="BJ423" s="2">
        <v>46218</v>
      </c>
      <c r="BK423">
        <v>0</v>
      </c>
      <c r="BL423" s="3" t="str">
        <f>VLOOKUP(O423,DropDownList!$H$1:$I$7,2,FALSE)</f>
        <v>2024/25</v>
      </c>
      <c r="BM423" s="3" t="str">
        <f t="shared" si="6"/>
        <v>SC COURT</v>
      </c>
    </row>
    <row r="424" spans="1:65" x14ac:dyDescent="0.2">
      <c r="A424">
        <v>2026</v>
      </c>
      <c r="B424">
        <v>7</v>
      </c>
      <c r="C424" t="s">
        <v>162</v>
      </c>
      <c r="D424" t="s">
        <v>188</v>
      </c>
      <c r="E424" t="s">
        <v>22</v>
      </c>
      <c r="F424">
        <v>9891</v>
      </c>
      <c r="G424" t="s">
        <v>158</v>
      </c>
      <c r="H424" t="s">
        <v>171</v>
      </c>
      <c r="I424" t="s">
        <v>172</v>
      </c>
      <c r="J424" s="1">
        <v>46204</v>
      </c>
      <c r="K424" t="s">
        <v>143</v>
      </c>
      <c r="L424">
        <v>2</v>
      </c>
      <c r="M424" t="s">
        <v>445</v>
      </c>
      <c r="N424" t="s">
        <v>442</v>
      </c>
      <c r="O424" t="s">
        <v>156</v>
      </c>
      <c r="P424" t="s">
        <v>160</v>
      </c>
      <c r="Q424">
        <v>6345.13</v>
      </c>
      <c r="R424">
        <v>143</v>
      </c>
      <c r="S424">
        <v>69433.5</v>
      </c>
      <c r="T424">
        <v>1302.6099999999999</v>
      </c>
      <c r="U424">
        <v>25</v>
      </c>
      <c r="V424">
        <v>11</v>
      </c>
      <c r="W424">
        <v>3093.39</v>
      </c>
      <c r="X424">
        <v>3093.39</v>
      </c>
      <c r="Y424">
        <v>0</v>
      </c>
      <c r="Z424">
        <v>0</v>
      </c>
      <c r="AA424">
        <v>61785.760000000002</v>
      </c>
      <c r="AB424">
        <v>7881.55</v>
      </c>
      <c r="AC424">
        <v>50861.35</v>
      </c>
      <c r="AD424">
        <v>9</v>
      </c>
      <c r="AE424">
        <v>2</v>
      </c>
      <c r="AF424">
        <v>113</v>
      </c>
      <c r="AG424">
        <v>13</v>
      </c>
      <c r="AH424">
        <v>1</v>
      </c>
      <c r="AI424">
        <v>12</v>
      </c>
      <c r="AJ424">
        <v>0</v>
      </c>
      <c r="AK424">
        <v>0</v>
      </c>
      <c r="AL424">
        <v>0</v>
      </c>
      <c r="AM424">
        <v>0</v>
      </c>
      <c r="AN424">
        <v>0</v>
      </c>
      <c r="AO424">
        <v>83</v>
      </c>
      <c r="AP424">
        <v>326</v>
      </c>
      <c r="AQ424">
        <v>84</v>
      </c>
      <c r="AR424">
        <v>0</v>
      </c>
      <c r="AS424">
        <v>34</v>
      </c>
      <c r="AT424">
        <v>17</v>
      </c>
      <c r="AU424">
        <v>14</v>
      </c>
      <c r="AV424">
        <v>5</v>
      </c>
      <c r="AW424">
        <v>2</v>
      </c>
      <c r="AX424">
        <v>0</v>
      </c>
      <c r="AY424">
        <v>45</v>
      </c>
      <c r="AZ424">
        <v>63</v>
      </c>
      <c r="BA424">
        <v>33</v>
      </c>
      <c r="BB424">
        <v>7</v>
      </c>
      <c r="BC424">
        <v>3</v>
      </c>
      <c r="BD424">
        <v>3</v>
      </c>
      <c r="BE424">
        <v>0</v>
      </c>
      <c r="BF424">
        <v>134</v>
      </c>
      <c r="BG424">
        <v>3995</v>
      </c>
      <c r="BH424">
        <v>4</v>
      </c>
      <c r="BI424">
        <v>23</v>
      </c>
      <c r="BJ424" s="2">
        <v>46218</v>
      </c>
      <c r="BK424">
        <v>0</v>
      </c>
      <c r="BL424" s="3" t="str">
        <f>VLOOKUP(O424,DropDownList!$H$1:$I$7,2,FALSE)</f>
        <v>2023/24</v>
      </c>
      <c r="BM424" s="3" t="str">
        <f t="shared" si="6"/>
        <v>SC COURT</v>
      </c>
    </row>
    <row r="425" spans="1:65" x14ac:dyDescent="0.2">
      <c r="A425">
        <v>2026</v>
      </c>
      <c r="B425">
        <v>7</v>
      </c>
      <c r="C425" t="s">
        <v>189</v>
      </c>
      <c r="D425" t="s">
        <v>190</v>
      </c>
      <c r="E425" t="s">
        <v>24</v>
      </c>
      <c r="F425">
        <v>9278</v>
      </c>
      <c r="G425" t="s">
        <v>141</v>
      </c>
      <c r="H425" t="s">
        <v>189</v>
      </c>
      <c r="I425" t="s">
        <v>189</v>
      </c>
      <c r="J425" s="1">
        <v>46204</v>
      </c>
      <c r="K425" t="s">
        <v>143</v>
      </c>
      <c r="L425">
        <v>2</v>
      </c>
      <c r="M425" t="s">
        <v>445</v>
      </c>
      <c r="N425" t="s">
        <v>442</v>
      </c>
      <c r="O425" t="s">
        <v>156</v>
      </c>
      <c r="P425" t="s">
        <v>152</v>
      </c>
      <c r="Q425">
        <v>0</v>
      </c>
      <c r="R425">
        <v>188</v>
      </c>
      <c r="S425">
        <v>7520</v>
      </c>
      <c r="T425">
        <v>3040</v>
      </c>
      <c r="U425">
        <v>0</v>
      </c>
      <c r="V425">
        <v>0</v>
      </c>
      <c r="W425">
        <v>0</v>
      </c>
      <c r="X425">
        <v>0</v>
      </c>
      <c r="Y425">
        <v>0</v>
      </c>
      <c r="Z425">
        <v>0</v>
      </c>
      <c r="AA425">
        <v>4480</v>
      </c>
      <c r="AB425">
        <v>0</v>
      </c>
      <c r="AC425">
        <v>4480</v>
      </c>
      <c r="AD425">
        <v>0</v>
      </c>
      <c r="AE425">
        <v>0</v>
      </c>
      <c r="AF425">
        <v>112</v>
      </c>
      <c r="AG425">
        <v>0</v>
      </c>
      <c r="AH425">
        <v>76</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s="2">
        <v>46218</v>
      </c>
      <c r="BK425">
        <v>0</v>
      </c>
      <c r="BL425" s="3" t="str">
        <f>VLOOKUP(O425,DropDownList!$H$1:$I$7,2,FALSE)</f>
        <v>2023/24</v>
      </c>
      <c r="BM425" s="3" t="str">
        <f t="shared" si="6"/>
        <v>PCOA</v>
      </c>
    </row>
    <row r="426" spans="1:65" x14ac:dyDescent="0.2">
      <c r="A426">
        <v>2026</v>
      </c>
      <c r="B426">
        <v>7</v>
      </c>
      <c r="C426" t="s">
        <v>189</v>
      </c>
      <c r="D426" t="s">
        <v>190</v>
      </c>
      <c r="E426" t="s">
        <v>24</v>
      </c>
      <c r="F426">
        <v>9278</v>
      </c>
      <c r="G426" t="s">
        <v>141</v>
      </c>
      <c r="H426" t="s">
        <v>189</v>
      </c>
      <c r="I426" t="s">
        <v>189</v>
      </c>
      <c r="J426" s="1">
        <v>46204</v>
      </c>
      <c r="K426" t="s">
        <v>143</v>
      </c>
      <c r="L426">
        <v>2</v>
      </c>
      <c r="M426" t="s">
        <v>445</v>
      </c>
      <c r="N426" t="s">
        <v>442</v>
      </c>
      <c r="O426" t="s">
        <v>149</v>
      </c>
      <c r="P426" t="s">
        <v>154</v>
      </c>
      <c r="Q426">
        <v>116479.06</v>
      </c>
      <c r="R426">
        <v>1066</v>
      </c>
      <c r="S426">
        <v>283822.17</v>
      </c>
      <c r="T426">
        <v>1000</v>
      </c>
      <c r="U426">
        <v>460</v>
      </c>
      <c r="V426">
        <v>341</v>
      </c>
      <c r="W426">
        <v>66396.03</v>
      </c>
      <c r="X426">
        <v>89897.03</v>
      </c>
      <c r="Y426">
        <v>0</v>
      </c>
      <c r="Z426">
        <v>0</v>
      </c>
      <c r="AA426">
        <v>166343.10999999999</v>
      </c>
      <c r="AB426">
        <v>989.38</v>
      </c>
      <c r="AC426">
        <v>152826.14000000001</v>
      </c>
      <c r="AD426">
        <v>195</v>
      </c>
      <c r="AE426">
        <v>146</v>
      </c>
      <c r="AF426">
        <v>601</v>
      </c>
      <c r="AG426">
        <v>211</v>
      </c>
      <c r="AH426">
        <v>4</v>
      </c>
      <c r="AI426">
        <v>249</v>
      </c>
      <c r="AJ426">
        <v>0</v>
      </c>
      <c r="AK426">
        <v>0</v>
      </c>
      <c r="AL426">
        <v>0</v>
      </c>
      <c r="AM426">
        <v>0</v>
      </c>
      <c r="AN426">
        <v>0</v>
      </c>
      <c r="AO426">
        <v>640</v>
      </c>
      <c r="AP426">
        <v>1621</v>
      </c>
      <c r="AQ426">
        <v>629</v>
      </c>
      <c r="AR426">
        <v>1</v>
      </c>
      <c r="AS426">
        <v>150</v>
      </c>
      <c r="AT426">
        <v>44</v>
      </c>
      <c r="AU426">
        <v>6</v>
      </c>
      <c r="AV426">
        <v>3</v>
      </c>
      <c r="AW426">
        <v>0</v>
      </c>
      <c r="AX426">
        <v>0</v>
      </c>
      <c r="AY426">
        <v>97</v>
      </c>
      <c r="AZ426">
        <v>194</v>
      </c>
      <c r="BA426">
        <v>44</v>
      </c>
      <c r="BB426">
        <v>69</v>
      </c>
      <c r="BC426">
        <v>16</v>
      </c>
      <c r="BD426">
        <v>18</v>
      </c>
      <c r="BE426">
        <v>0</v>
      </c>
      <c r="BF426">
        <v>1066</v>
      </c>
      <c r="BG426">
        <v>71287.789999999994</v>
      </c>
      <c r="BH426">
        <v>1</v>
      </c>
      <c r="BI426">
        <v>458</v>
      </c>
      <c r="BJ426" s="2">
        <v>46218</v>
      </c>
      <c r="BK426">
        <v>0</v>
      </c>
      <c r="BL426" s="3" t="str">
        <f>VLOOKUP(O426,DropDownList!$H$1:$I$7,2,FALSE)</f>
        <v>2025/26</v>
      </c>
      <c r="BM426" s="3" t="str">
        <f t="shared" si="6"/>
        <v>JP COURT</v>
      </c>
    </row>
    <row r="427" spans="1:65" x14ac:dyDescent="0.2">
      <c r="A427">
        <v>2026</v>
      </c>
      <c r="B427">
        <v>7</v>
      </c>
      <c r="C427" t="s">
        <v>189</v>
      </c>
      <c r="D427" t="s">
        <v>190</v>
      </c>
      <c r="E427" t="s">
        <v>24</v>
      </c>
      <c r="F427">
        <v>9278</v>
      </c>
      <c r="G427" t="s">
        <v>141</v>
      </c>
      <c r="H427" t="s">
        <v>189</v>
      </c>
      <c r="I427" t="s">
        <v>189</v>
      </c>
      <c r="J427" s="1">
        <v>46204</v>
      </c>
      <c r="K427" t="s">
        <v>143</v>
      </c>
      <c r="L427">
        <v>2</v>
      </c>
      <c r="M427" t="s">
        <v>445</v>
      </c>
      <c r="N427" t="s">
        <v>442</v>
      </c>
      <c r="O427" t="s">
        <v>156</v>
      </c>
      <c r="P427" t="s">
        <v>154</v>
      </c>
      <c r="Q427">
        <v>62923.63</v>
      </c>
      <c r="R427">
        <v>1054</v>
      </c>
      <c r="S427">
        <v>291439.28999999998</v>
      </c>
      <c r="T427">
        <v>5883.89</v>
      </c>
      <c r="U427">
        <v>259</v>
      </c>
      <c r="V427">
        <v>139</v>
      </c>
      <c r="W427">
        <v>35502.550000000003</v>
      </c>
      <c r="X427">
        <v>36153.03</v>
      </c>
      <c r="Y427">
        <v>0</v>
      </c>
      <c r="Z427">
        <v>0</v>
      </c>
      <c r="AA427">
        <v>222631.77</v>
      </c>
      <c r="AB427">
        <v>4773.41</v>
      </c>
      <c r="AC427">
        <v>203344.69</v>
      </c>
      <c r="AD427">
        <v>70</v>
      </c>
      <c r="AE427">
        <v>69</v>
      </c>
      <c r="AF427">
        <v>774</v>
      </c>
      <c r="AG427">
        <v>141</v>
      </c>
      <c r="AH427">
        <v>17</v>
      </c>
      <c r="AI427">
        <v>118</v>
      </c>
      <c r="AJ427">
        <v>0</v>
      </c>
      <c r="AK427">
        <v>0</v>
      </c>
      <c r="AL427">
        <v>0</v>
      </c>
      <c r="AM427">
        <v>0</v>
      </c>
      <c r="AN427">
        <v>0</v>
      </c>
      <c r="AO427">
        <v>656</v>
      </c>
      <c r="AP427">
        <v>2989</v>
      </c>
      <c r="AQ427">
        <v>663</v>
      </c>
      <c r="AR427">
        <v>1</v>
      </c>
      <c r="AS427">
        <v>560</v>
      </c>
      <c r="AT427">
        <v>46</v>
      </c>
      <c r="AU427">
        <v>65</v>
      </c>
      <c r="AV427">
        <v>29</v>
      </c>
      <c r="AW427">
        <v>5</v>
      </c>
      <c r="AX427">
        <v>0</v>
      </c>
      <c r="AY427">
        <v>297</v>
      </c>
      <c r="AZ427">
        <v>584</v>
      </c>
      <c r="BA427">
        <v>378</v>
      </c>
      <c r="BB427">
        <v>97</v>
      </c>
      <c r="BC427">
        <v>38</v>
      </c>
      <c r="BD427">
        <v>8</v>
      </c>
      <c r="BE427">
        <v>0</v>
      </c>
      <c r="BF427">
        <v>1047</v>
      </c>
      <c r="BG427">
        <v>35875</v>
      </c>
      <c r="BH427">
        <v>4</v>
      </c>
      <c r="BI427">
        <v>251</v>
      </c>
      <c r="BJ427" s="2">
        <v>46218</v>
      </c>
      <c r="BK427">
        <v>0</v>
      </c>
      <c r="BL427" s="3" t="str">
        <f>VLOOKUP(O427,DropDownList!$H$1:$I$7,2,FALSE)</f>
        <v>2023/24</v>
      </c>
      <c r="BM427" s="3" t="str">
        <f t="shared" si="6"/>
        <v>JP COURT</v>
      </c>
    </row>
    <row r="428" spans="1:65" x14ac:dyDescent="0.2">
      <c r="A428">
        <v>2026</v>
      </c>
      <c r="B428">
        <v>7</v>
      </c>
      <c r="C428" t="s">
        <v>189</v>
      </c>
      <c r="D428" t="s">
        <v>190</v>
      </c>
      <c r="E428" t="s">
        <v>24</v>
      </c>
      <c r="F428">
        <v>9278</v>
      </c>
      <c r="G428" t="s">
        <v>141</v>
      </c>
      <c r="H428" t="s">
        <v>189</v>
      </c>
      <c r="I428" t="s">
        <v>189</v>
      </c>
      <c r="J428" s="1">
        <v>46204</v>
      </c>
      <c r="K428" t="s">
        <v>143</v>
      </c>
      <c r="L428">
        <v>2</v>
      </c>
      <c r="M428" t="s">
        <v>445</v>
      </c>
      <c r="N428" t="s">
        <v>442</v>
      </c>
      <c r="O428" t="s">
        <v>155</v>
      </c>
      <c r="P428" t="s">
        <v>150</v>
      </c>
      <c r="Q428">
        <v>51875.15</v>
      </c>
      <c r="R428">
        <v>1476</v>
      </c>
      <c r="S428">
        <v>236794.77</v>
      </c>
      <c r="T428">
        <v>29999.21</v>
      </c>
      <c r="U428">
        <v>336</v>
      </c>
      <c r="V428">
        <v>218</v>
      </c>
      <c r="W428">
        <v>31027.72</v>
      </c>
      <c r="X428">
        <v>31403.22</v>
      </c>
      <c r="Y428">
        <v>1278</v>
      </c>
      <c r="Z428">
        <v>206722.36</v>
      </c>
      <c r="AA428">
        <v>154920.41</v>
      </c>
      <c r="AB428">
        <v>48446.559999999998</v>
      </c>
      <c r="AC428">
        <v>106473.85</v>
      </c>
      <c r="AD428">
        <v>167</v>
      </c>
      <c r="AE428">
        <v>51</v>
      </c>
      <c r="AF428">
        <v>917</v>
      </c>
      <c r="AG428">
        <v>120</v>
      </c>
      <c r="AH428">
        <v>197</v>
      </c>
      <c r="AI428">
        <v>216</v>
      </c>
      <c r="AJ428">
        <v>292</v>
      </c>
      <c r="AK428">
        <v>119</v>
      </c>
      <c r="AL428">
        <v>25</v>
      </c>
      <c r="AM428">
        <v>76</v>
      </c>
      <c r="AN428">
        <v>25</v>
      </c>
      <c r="AO428">
        <v>974</v>
      </c>
      <c r="AP428">
        <v>5315</v>
      </c>
      <c r="AQ428">
        <v>1068</v>
      </c>
      <c r="AR428">
        <v>14</v>
      </c>
      <c r="AS428">
        <v>1044</v>
      </c>
      <c r="AT428">
        <v>197</v>
      </c>
      <c r="AU428">
        <v>37</v>
      </c>
      <c r="AV428">
        <v>21</v>
      </c>
      <c r="AW428">
        <v>1</v>
      </c>
      <c r="AX428">
        <v>0</v>
      </c>
      <c r="AY428">
        <v>512</v>
      </c>
      <c r="AZ428">
        <v>1152</v>
      </c>
      <c r="BA428">
        <v>812</v>
      </c>
      <c r="BB428">
        <v>108</v>
      </c>
      <c r="BC428">
        <v>52</v>
      </c>
      <c r="BD428">
        <v>9</v>
      </c>
      <c r="BE428">
        <v>0</v>
      </c>
      <c r="BF428">
        <v>1000</v>
      </c>
      <c r="BG428">
        <v>32871</v>
      </c>
      <c r="BH428">
        <v>26</v>
      </c>
      <c r="BI428">
        <v>331</v>
      </c>
      <c r="BJ428" s="2">
        <v>46218</v>
      </c>
      <c r="BK428">
        <v>0</v>
      </c>
      <c r="BL428" s="3" t="str">
        <f>VLOOKUP(O428,DropDownList!$H$1:$I$7,2,FALSE)</f>
        <v>2022/23</v>
      </c>
      <c r="BM428" s="3" t="str">
        <f t="shared" si="6"/>
        <v>FISCAL FINES</v>
      </c>
    </row>
    <row r="429" spans="1:65" x14ac:dyDescent="0.2">
      <c r="A429">
        <v>2026</v>
      </c>
      <c r="B429">
        <v>7</v>
      </c>
      <c r="C429" t="s">
        <v>189</v>
      </c>
      <c r="D429" t="s">
        <v>190</v>
      </c>
      <c r="E429" t="s">
        <v>24</v>
      </c>
      <c r="F429">
        <v>9278</v>
      </c>
      <c r="G429" t="s">
        <v>141</v>
      </c>
      <c r="H429" t="s">
        <v>189</v>
      </c>
      <c r="I429" t="s">
        <v>189</v>
      </c>
      <c r="J429" s="1">
        <v>46204</v>
      </c>
      <c r="K429" t="s">
        <v>143</v>
      </c>
      <c r="L429">
        <v>2</v>
      </c>
      <c r="M429" t="s">
        <v>445</v>
      </c>
      <c r="N429" t="s">
        <v>442</v>
      </c>
      <c r="O429" t="s">
        <v>149</v>
      </c>
      <c r="P429" t="s">
        <v>152</v>
      </c>
      <c r="Q429">
        <v>0</v>
      </c>
      <c r="R429">
        <v>195</v>
      </c>
      <c r="S429">
        <v>7800</v>
      </c>
      <c r="T429">
        <v>3000</v>
      </c>
      <c r="U429">
        <v>0</v>
      </c>
      <c r="V429">
        <v>0</v>
      </c>
      <c r="W429">
        <v>0</v>
      </c>
      <c r="X429">
        <v>0</v>
      </c>
      <c r="Y429">
        <v>0</v>
      </c>
      <c r="Z429">
        <v>0</v>
      </c>
      <c r="AA429">
        <v>4800</v>
      </c>
      <c r="AB429">
        <v>0</v>
      </c>
      <c r="AC429">
        <v>4800</v>
      </c>
      <c r="AD429">
        <v>0</v>
      </c>
      <c r="AE429">
        <v>0</v>
      </c>
      <c r="AF429">
        <v>120</v>
      </c>
      <c r="AG429">
        <v>0</v>
      </c>
      <c r="AH429">
        <v>75</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s="2">
        <v>46218</v>
      </c>
      <c r="BK429">
        <v>0</v>
      </c>
      <c r="BL429" s="3" t="str">
        <f>VLOOKUP(O429,DropDownList!$H$1:$I$7,2,FALSE)</f>
        <v>2025/26</v>
      </c>
      <c r="BM429" s="3" t="str">
        <f t="shared" si="6"/>
        <v>PCOA</v>
      </c>
    </row>
    <row r="430" spans="1:65" x14ac:dyDescent="0.2">
      <c r="A430">
        <v>2026</v>
      </c>
      <c r="B430">
        <v>7</v>
      </c>
      <c r="C430" t="s">
        <v>189</v>
      </c>
      <c r="D430" t="s">
        <v>190</v>
      </c>
      <c r="E430" t="s">
        <v>24</v>
      </c>
      <c r="F430">
        <v>9278</v>
      </c>
      <c r="G430" t="s">
        <v>141</v>
      </c>
      <c r="H430" t="s">
        <v>189</v>
      </c>
      <c r="I430" t="s">
        <v>189</v>
      </c>
      <c r="J430" s="1">
        <v>46204</v>
      </c>
      <c r="K430" t="s">
        <v>143</v>
      </c>
      <c r="L430">
        <v>2</v>
      </c>
      <c r="M430" t="s">
        <v>445</v>
      </c>
      <c r="N430" t="s">
        <v>442</v>
      </c>
      <c r="O430" t="s">
        <v>147</v>
      </c>
      <c r="P430" t="s">
        <v>148</v>
      </c>
      <c r="Q430">
        <v>1807.05</v>
      </c>
      <c r="R430">
        <v>84</v>
      </c>
      <c r="S430">
        <v>5040</v>
      </c>
      <c r="T430">
        <v>480</v>
      </c>
      <c r="U430">
        <v>31</v>
      </c>
      <c r="V430">
        <v>13</v>
      </c>
      <c r="W430">
        <v>780</v>
      </c>
      <c r="X430">
        <v>780</v>
      </c>
      <c r="Y430">
        <v>0</v>
      </c>
      <c r="Z430">
        <v>0</v>
      </c>
      <c r="AA430">
        <v>2752.95</v>
      </c>
      <c r="AB430">
        <v>0</v>
      </c>
      <c r="AC430">
        <v>2752.95</v>
      </c>
      <c r="AD430">
        <v>13</v>
      </c>
      <c r="AE430">
        <v>0</v>
      </c>
      <c r="AF430">
        <v>45</v>
      </c>
      <c r="AG430">
        <v>2</v>
      </c>
      <c r="AH430">
        <v>8</v>
      </c>
      <c r="AI430">
        <v>29</v>
      </c>
      <c r="AJ430">
        <v>0</v>
      </c>
      <c r="AK430">
        <v>0</v>
      </c>
      <c r="AL430">
        <v>0</v>
      </c>
      <c r="AM430">
        <v>0</v>
      </c>
      <c r="AN430">
        <v>0</v>
      </c>
      <c r="AO430">
        <v>53</v>
      </c>
      <c r="AP430">
        <v>229</v>
      </c>
      <c r="AQ430">
        <v>59</v>
      </c>
      <c r="AR430">
        <v>0</v>
      </c>
      <c r="AS430">
        <v>34</v>
      </c>
      <c r="AT430">
        <v>4</v>
      </c>
      <c r="AU430">
        <v>0</v>
      </c>
      <c r="AV430">
        <v>0</v>
      </c>
      <c r="AW430">
        <v>0</v>
      </c>
      <c r="AX430">
        <v>0</v>
      </c>
      <c r="AY430">
        <v>25</v>
      </c>
      <c r="AZ430">
        <v>55</v>
      </c>
      <c r="BA430">
        <v>29</v>
      </c>
      <c r="BB430">
        <v>0</v>
      </c>
      <c r="BC430">
        <v>0</v>
      </c>
      <c r="BD430">
        <v>0</v>
      </c>
      <c r="BE430">
        <v>0</v>
      </c>
      <c r="BF430">
        <v>56</v>
      </c>
      <c r="BG430">
        <v>1740</v>
      </c>
      <c r="BH430">
        <v>0</v>
      </c>
      <c r="BI430">
        <v>31</v>
      </c>
      <c r="BJ430" s="2">
        <v>46218</v>
      </c>
      <c r="BK430">
        <v>0</v>
      </c>
      <c r="BL430" s="3" t="str">
        <f>VLOOKUP(O430,DropDownList!$H$1:$I$7,2,FALSE)</f>
        <v>2024/25</v>
      </c>
      <c r="BM430" s="3" t="str">
        <f t="shared" si="6"/>
        <v>PRAS</v>
      </c>
    </row>
    <row r="431" spans="1:65" x14ac:dyDescent="0.2">
      <c r="A431">
        <v>2026</v>
      </c>
      <c r="B431">
        <v>7</v>
      </c>
      <c r="C431" t="s">
        <v>189</v>
      </c>
      <c r="D431" t="s">
        <v>190</v>
      </c>
      <c r="E431" t="s">
        <v>24</v>
      </c>
      <c r="F431">
        <v>9278</v>
      </c>
      <c r="G431" t="s">
        <v>141</v>
      </c>
      <c r="H431" t="s">
        <v>189</v>
      </c>
      <c r="I431" t="s">
        <v>189</v>
      </c>
      <c r="J431" s="1">
        <v>46204</v>
      </c>
      <c r="K431" t="s">
        <v>143</v>
      </c>
      <c r="L431">
        <v>2</v>
      </c>
      <c r="M431" t="s">
        <v>445</v>
      </c>
      <c r="N431" t="s">
        <v>442</v>
      </c>
      <c r="O431" t="s">
        <v>149</v>
      </c>
      <c r="P431" t="s">
        <v>148</v>
      </c>
      <c r="Q431">
        <v>2276.25</v>
      </c>
      <c r="R431">
        <v>75</v>
      </c>
      <c r="S431">
        <v>4500</v>
      </c>
      <c r="T431">
        <v>240</v>
      </c>
      <c r="U431">
        <v>39</v>
      </c>
      <c r="V431">
        <v>25</v>
      </c>
      <c r="W431">
        <v>1500</v>
      </c>
      <c r="X431">
        <v>1500</v>
      </c>
      <c r="Y431">
        <v>0</v>
      </c>
      <c r="Z431">
        <v>0</v>
      </c>
      <c r="AA431">
        <v>1983.75</v>
      </c>
      <c r="AB431">
        <v>0</v>
      </c>
      <c r="AC431">
        <v>1983.75</v>
      </c>
      <c r="AD431">
        <v>25</v>
      </c>
      <c r="AE431">
        <v>0</v>
      </c>
      <c r="AF431">
        <v>32</v>
      </c>
      <c r="AG431">
        <v>2</v>
      </c>
      <c r="AH431">
        <v>4</v>
      </c>
      <c r="AI431">
        <v>37</v>
      </c>
      <c r="AJ431">
        <v>0</v>
      </c>
      <c r="AK431">
        <v>0</v>
      </c>
      <c r="AL431">
        <v>0</v>
      </c>
      <c r="AM431">
        <v>0</v>
      </c>
      <c r="AN431">
        <v>0</v>
      </c>
      <c r="AO431">
        <v>56</v>
      </c>
      <c r="AP431">
        <v>150</v>
      </c>
      <c r="AQ431">
        <v>56</v>
      </c>
      <c r="AR431">
        <v>0</v>
      </c>
      <c r="AS431">
        <v>13</v>
      </c>
      <c r="AT431">
        <v>3</v>
      </c>
      <c r="AU431">
        <v>0</v>
      </c>
      <c r="AV431">
        <v>0</v>
      </c>
      <c r="AW431">
        <v>0</v>
      </c>
      <c r="AX431">
        <v>0</v>
      </c>
      <c r="AY431">
        <v>17</v>
      </c>
      <c r="AZ431">
        <v>24</v>
      </c>
      <c r="BA431">
        <v>3</v>
      </c>
      <c r="BB431">
        <v>2</v>
      </c>
      <c r="BC431">
        <v>0</v>
      </c>
      <c r="BD431">
        <v>0</v>
      </c>
      <c r="BE431">
        <v>0</v>
      </c>
      <c r="BF431">
        <v>56</v>
      </c>
      <c r="BG431">
        <v>2220</v>
      </c>
      <c r="BH431">
        <v>0</v>
      </c>
      <c r="BI431">
        <v>38</v>
      </c>
      <c r="BJ431" s="2">
        <v>46218</v>
      </c>
      <c r="BK431">
        <v>0</v>
      </c>
      <c r="BL431" s="3" t="str">
        <f>VLOOKUP(O431,DropDownList!$H$1:$I$7,2,FALSE)</f>
        <v>2025/26</v>
      </c>
      <c r="BM431" s="3" t="str">
        <f t="shared" si="6"/>
        <v>PRAS</v>
      </c>
    </row>
    <row r="432" spans="1:65" x14ac:dyDescent="0.2">
      <c r="A432">
        <v>2026</v>
      </c>
      <c r="B432">
        <v>7</v>
      </c>
      <c r="C432" t="s">
        <v>189</v>
      </c>
      <c r="D432" t="s">
        <v>190</v>
      </c>
      <c r="E432" t="s">
        <v>24</v>
      </c>
      <c r="F432">
        <v>9278</v>
      </c>
      <c r="G432" t="s">
        <v>141</v>
      </c>
      <c r="H432" t="s">
        <v>189</v>
      </c>
      <c r="I432" t="s">
        <v>189</v>
      </c>
      <c r="J432" s="1">
        <v>46204</v>
      </c>
      <c r="K432" t="s">
        <v>143</v>
      </c>
      <c r="L432">
        <v>2</v>
      </c>
      <c r="M432" t="s">
        <v>445</v>
      </c>
      <c r="N432" t="s">
        <v>442</v>
      </c>
      <c r="O432" t="s">
        <v>147</v>
      </c>
      <c r="P432" t="s">
        <v>153</v>
      </c>
      <c r="Q432">
        <v>360</v>
      </c>
      <c r="R432">
        <v>20</v>
      </c>
      <c r="S432">
        <v>990</v>
      </c>
      <c r="T432">
        <v>0</v>
      </c>
      <c r="U432">
        <v>8</v>
      </c>
      <c r="V432">
        <v>8</v>
      </c>
      <c r="W432">
        <v>360</v>
      </c>
      <c r="X432">
        <v>360</v>
      </c>
      <c r="Y432">
        <v>0</v>
      </c>
      <c r="Z432">
        <v>0</v>
      </c>
      <c r="AA432">
        <v>630</v>
      </c>
      <c r="AB432">
        <v>0</v>
      </c>
      <c r="AC432">
        <v>630</v>
      </c>
      <c r="AD432">
        <v>8</v>
      </c>
      <c r="AE432">
        <v>0</v>
      </c>
      <c r="AF432">
        <v>12</v>
      </c>
      <c r="AG432">
        <v>0</v>
      </c>
      <c r="AH432">
        <v>0</v>
      </c>
      <c r="AI432">
        <v>8</v>
      </c>
      <c r="AJ432">
        <v>0</v>
      </c>
      <c r="AK432">
        <v>0</v>
      </c>
      <c r="AL432">
        <v>0</v>
      </c>
      <c r="AM432">
        <v>0</v>
      </c>
      <c r="AN432">
        <v>0</v>
      </c>
      <c r="AO432">
        <v>14</v>
      </c>
      <c r="AP432">
        <v>47</v>
      </c>
      <c r="AQ432">
        <v>17</v>
      </c>
      <c r="AR432">
        <v>4</v>
      </c>
      <c r="AS432">
        <v>12</v>
      </c>
      <c r="AT432">
        <v>3</v>
      </c>
      <c r="AU432">
        <v>0</v>
      </c>
      <c r="AV432">
        <v>0</v>
      </c>
      <c r="AW432">
        <v>0</v>
      </c>
      <c r="AX432">
        <v>0</v>
      </c>
      <c r="AY432">
        <v>1</v>
      </c>
      <c r="AZ432">
        <v>2</v>
      </c>
      <c r="BA432">
        <v>1</v>
      </c>
      <c r="BB432">
        <v>1</v>
      </c>
      <c r="BC432">
        <v>0</v>
      </c>
      <c r="BD432">
        <v>0</v>
      </c>
      <c r="BE432">
        <v>0</v>
      </c>
      <c r="BF432">
        <v>13</v>
      </c>
      <c r="BG432">
        <v>360</v>
      </c>
      <c r="BH432">
        <v>0</v>
      </c>
      <c r="BI432">
        <v>5</v>
      </c>
      <c r="BJ432" s="2">
        <v>46218</v>
      </c>
      <c r="BK432">
        <v>0</v>
      </c>
      <c r="BL432" s="3" t="str">
        <f>VLOOKUP(O432,DropDownList!$H$1:$I$7,2,FALSE)</f>
        <v>2024/25</v>
      </c>
      <c r="BM432" s="3" t="str">
        <f t="shared" si="6"/>
        <v>PREG</v>
      </c>
    </row>
    <row r="433" spans="1:65" x14ac:dyDescent="0.2">
      <c r="A433">
        <v>2026</v>
      </c>
      <c r="B433">
        <v>7</v>
      </c>
      <c r="C433" t="s">
        <v>189</v>
      </c>
      <c r="D433" t="s">
        <v>190</v>
      </c>
      <c r="E433" t="s">
        <v>24</v>
      </c>
      <c r="F433">
        <v>9278</v>
      </c>
      <c r="G433" t="s">
        <v>141</v>
      </c>
      <c r="H433" t="s">
        <v>189</v>
      </c>
      <c r="I433" t="s">
        <v>189</v>
      </c>
      <c r="J433" s="1">
        <v>46204</v>
      </c>
      <c r="K433" t="s">
        <v>143</v>
      </c>
      <c r="L433">
        <v>2</v>
      </c>
      <c r="M433" t="s">
        <v>445</v>
      </c>
      <c r="N433" t="s">
        <v>442</v>
      </c>
      <c r="O433" t="s">
        <v>149</v>
      </c>
      <c r="P433" t="s">
        <v>153</v>
      </c>
      <c r="Q433">
        <v>645</v>
      </c>
      <c r="R433">
        <v>12</v>
      </c>
      <c r="S433">
        <v>780</v>
      </c>
      <c r="T433">
        <v>45</v>
      </c>
      <c r="U433">
        <v>9</v>
      </c>
      <c r="V433">
        <v>7</v>
      </c>
      <c r="W433">
        <v>555</v>
      </c>
      <c r="X433">
        <v>555</v>
      </c>
      <c r="Y433">
        <v>0</v>
      </c>
      <c r="Z433">
        <v>0</v>
      </c>
      <c r="AA433">
        <v>90</v>
      </c>
      <c r="AB433">
        <v>0</v>
      </c>
      <c r="AC433">
        <v>90</v>
      </c>
      <c r="AD433">
        <v>7</v>
      </c>
      <c r="AE433">
        <v>0</v>
      </c>
      <c r="AF433">
        <v>2</v>
      </c>
      <c r="AG433">
        <v>0</v>
      </c>
      <c r="AH433">
        <v>1</v>
      </c>
      <c r="AI433">
        <v>9</v>
      </c>
      <c r="AJ433">
        <v>0</v>
      </c>
      <c r="AK433">
        <v>0</v>
      </c>
      <c r="AL433">
        <v>0</v>
      </c>
      <c r="AM433">
        <v>0</v>
      </c>
      <c r="AN433">
        <v>0</v>
      </c>
      <c r="AO433">
        <v>10</v>
      </c>
      <c r="AP433">
        <v>17</v>
      </c>
      <c r="AQ433">
        <v>11</v>
      </c>
      <c r="AR433">
        <v>0</v>
      </c>
      <c r="AS433">
        <v>0</v>
      </c>
      <c r="AT433">
        <v>0</v>
      </c>
      <c r="AU433">
        <v>0</v>
      </c>
      <c r="AV433">
        <v>0</v>
      </c>
      <c r="AW433">
        <v>0</v>
      </c>
      <c r="AX433">
        <v>0</v>
      </c>
      <c r="AY433">
        <v>1</v>
      </c>
      <c r="AZ433">
        <v>1</v>
      </c>
      <c r="BA433">
        <v>0</v>
      </c>
      <c r="BB433">
        <v>0</v>
      </c>
      <c r="BC433">
        <v>0</v>
      </c>
      <c r="BD433">
        <v>0</v>
      </c>
      <c r="BE433">
        <v>0</v>
      </c>
      <c r="BF433">
        <v>10</v>
      </c>
      <c r="BG433">
        <v>645</v>
      </c>
      <c r="BH433">
        <v>0</v>
      </c>
      <c r="BI433">
        <v>8</v>
      </c>
      <c r="BJ433" s="2">
        <v>46218</v>
      </c>
      <c r="BK433">
        <v>0</v>
      </c>
      <c r="BL433" s="3" t="str">
        <f>VLOOKUP(O433,DropDownList!$H$1:$I$7,2,FALSE)</f>
        <v>2025/26</v>
      </c>
      <c r="BM433" s="3" t="str">
        <f t="shared" si="6"/>
        <v>PREG</v>
      </c>
    </row>
    <row r="434" spans="1:65" x14ac:dyDescent="0.2">
      <c r="A434">
        <v>2026</v>
      </c>
      <c r="B434">
        <v>7</v>
      </c>
      <c r="C434" t="s">
        <v>189</v>
      </c>
      <c r="D434" t="s">
        <v>190</v>
      </c>
      <c r="E434" t="s">
        <v>24</v>
      </c>
      <c r="F434">
        <v>9278</v>
      </c>
      <c r="G434" t="s">
        <v>141</v>
      </c>
      <c r="H434" t="s">
        <v>189</v>
      </c>
      <c r="I434" t="s">
        <v>189</v>
      </c>
      <c r="J434" s="1">
        <v>46204</v>
      </c>
      <c r="K434" t="s">
        <v>143</v>
      </c>
      <c r="L434">
        <v>2</v>
      </c>
      <c r="M434" t="s">
        <v>445</v>
      </c>
      <c r="N434" t="s">
        <v>442</v>
      </c>
      <c r="O434" t="s">
        <v>147</v>
      </c>
      <c r="P434" t="s">
        <v>151</v>
      </c>
      <c r="Q434">
        <v>0</v>
      </c>
      <c r="R434">
        <v>81</v>
      </c>
      <c r="S434">
        <v>2430</v>
      </c>
      <c r="T434">
        <v>600</v>
      </c>
      <c r="U434">
        <v>0</v>
      </c>
      <c r="V434">
        <v>0</v>
      </c>
      <c r="W434">
        <v>0</v>
      </c>
      <c r="X434">
        <v>0</v>
      </c>
      <c r="Y434">
        <v>0</v>
      </c>
      <c r="Z434">
        <v>0</v>
      </c>
      <c r="AA434">
        <v>1830</v>
      </c>
      <c r="AB434">
        <v>0</v>
      </c>
      <c r="AC434">
        <v>1830</v>
      </c>
      <c r="AD434">
        <v>0</v>
      </c>
      <c r="AE434">
        <v>0</v>
      </c>
      <c r="AF434">
        <v>61</v>
      </c>
      <c r="AG434">
        <v>0</v>
      </c>
      <c r="AH434">
        <v>20</v>
      </c>
      <c r="AI434">
        <v>0</v>
      </c>
      <c r="AJ434">
        <v>0</v>
      </c>
      <c r="AK434">
        <v>0</v>
      </c>
      <c r="AL434">
        <v>0</v>
      </c>
      <c r="AM434">
        <v>3</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0</v>
      </c>
      <c r="BG434">
        <v>0</v>
      </c>
      <c r="BH434">
        <v>0</v>
      </c>
      <c r="BI434">
        <v>0</v>
      </c>
      <c r="BJ434" s="2">
        <v>46218</v>
      </c>
      <c r="BK434">
        <v>0</v>
      </c>
      <c r="BL434" s="3" t="str">
        <f>VLOOKUP(O434,DropDownList!$H$1:$I$7,2,FALSE)</f>
        <v>2024/25</v>
      </c>
      <c r="BM434" s="3" t="str">
        <f t="shared" si="6"/>
        <v>PCPF</v>
      </c>
    </row>
    <row r="435" spans="1:65" x14ac:dyDescent="0.2">
      <c r="A435">
        <v>2026</v>
      </c>
      <c r="B435">
        <v>7</v>
      </c>
      <c r="C435" t="s">
        <v>189</v>
      </c>
      <c r="D435" t="s">
        <v>190</v>
      </c>
      <c r="E435" t="s">
        <v>24</v>
      </c>
      <c r="F435">
        <v>9278</v>
      </c>
      <c r="G435" t="s">
        <v>141</v>
      </c>
      <c r="H435" t="s">
        <v>189</v>
      </c>
      <c r="I435" t="s">
        <v>189</v>
      </c>
      <c r="J435" s="1">
        <v>46204</v>
      </c>
      <c r="K435" t="s">
        <v>143</v>
      </c>
      <c r="L435">
        <v>2</v>
      </c>
      <c r="M435" t="s">
        <v>445</v>
      </c>
      <c r="N435" t="s">
        <v>442</v>
      </c>
      <c r="O435" t="s">
        <v>147</v>
      </c>
      <c r="P435" t="s">
        <v>146</v>
      </c>
      <c r="Q435">
        <v>2612.3000000000002</v>
      </c>
      <c r="R435">
        <v>1335</v>
      </c>
      <c r="S435">
        <v>19000</v>
      </c>
      <c r="T435">
        <v>290</v>
      </c>
      <c r="U435">
        <v>335</v>
      </c>
      <c r="V435">
        <v>108</v>
      </c>
      <c r="W435">
        <v>1650</v>
      </c>
      <c r="X435">
        <v>1650</v>
      </c>
      <c r="Y435">
        <v>0</v>
      </c>
      <c r="Z435">
        <v>0</v>
      </c>
      <c r="AA435">
        <v>16097.7</v>
      </c>
      <c r="AB435">
        <v>0</v>
      </c>
      <c r="AC435">
        <v>0</v>
      </c>
      <c r="AD435">
        <v>106</v>
      </c>
      <c r="AE435">
        <v>2</v>
      </c>
      <c r="AF435">
        <v>1139</v>
      </c>
      <c r="AG435">
        <v>8</v>
      </c>
      <c r="AH435">
        <v>22</v>
      </c>
      <c r="AI435">
        <v>166</v>
      </c>
      <c r="AJ435">
        <v>0</v>
      </c>
      <c r="AK435">
        <v>0</v>
      </c>
      <c r="AL435">
        <v>0</v>
      </c>
      <c r="AM435">
        <v>0</v>
      </c>
      <c r="AN435">
        <v>0</v>
      </c>
      <c r="AO435">
        <v>744</v>
      </c>
      <c r="AP435">
        <v>2848</v>
      </c>
      <c r="AQ435">
        <v>748</v>
      </c>
      <c r="AR435">
        <v>0</v>
      </c>
      <c r="AS435">
        <v>468</v>
      </c>
      <c r="AT435">
        <v>65</v>
      </c>
      <c r="AU435">
        <v>35</v>
      </c>
      <c r="AV435">
        <v>14</v>
      </c>
      <c r="AW435">
        <v>8</v>
      </c>
      <c r="AX435">
        <v>0</v>
      </c>
      <c r="AY435">
        <v>244</v>
      </c>
      <c r="AZ435">
        <v>465</v>
      </c>
      <c r="BA435">
        <v>252</v>
      </c>
      <c r="BB435">
        <v>133</v>
      </c>
      <c r="BC435">
        <v>54</v>
      </c>
      <c r="BD435">
        <v>19</v>
      </c>
      <c r="BE435">
        <v>0</v>
      </c>
      <c r="BF435">
        <v>1327</v>
      </c>
      <c r="BG435">
        <v>2550</v>
      </c>
      <c r="BH435">
        <v>0</v>
      </c>
      <c r="BI435">
        <v>333</v>
      </c>
      <c r="BJ435" s="2">
        <v>46218</v>
      </c>
      <c r="BK435">
        <v>0</v>
      </c>
      <c r="BL435" s="3" t="str">
        <f>VLOOKUP(O435,DropDownList!$H$1:$I$7,2,FALSE)</f>
        <v>2024/25</v>
      </c>
      <c r="BM435" s="3" t="str">
        <f t="shared" si="6"/>
        <v>VSUR</v>
      </c>
    </row>
    <row r="436" spans="1:65" x14ac:dyDescent="0.2">
      <c r="A436">
        <v>2026</v>
      </c>
      <c r="B436">
        <v>7</v>
      </c>
      <c r="C436" t="s">
        <v>189</v>
      </c>
      <c r="D436" t="s">
        <v>190</v>
      </c>
      <c r="E436" t="s">
        <v>24</v>
      </c>
      <c r="F436">
        <v>9278</v>
      </c>
      <c r="G436" t="s">
        <v>141</v>
      </c>
      <c r="H436" t="s">
        <v>189</v>
      </c>
      <c r="I436" t="s">
        <v>189</v>
      </c>
      <c r="J436" s="1">
        <v>46204</v>
      </c>
      <c r="K436" t="s">
        <v>143</v>
      </c>
      <c r="L436">
        <v>2</v>
      </c>
      <c r="M436" t="s">
        <v>445</v>
      </c>
      <c r="N436" t="s">
        <v>442</v>
      </c>
      <c r="O436" t="s">
        <v>149</v>
      </c>
      <c r="P436" t="s">
        <v>151</v>
      </c>
      <c r="Q436">
        <v>30</v>
      </c>
      <c r="R436">
        <v>86</v>
      </c>
      <c r="S436">
        <v>2580</v>
      </c>
      <c r="T436">
        <v>690</v>
      </c>
      <c r="U436">
        <v>1</v>
      </c>
      <c r="V436">
        <v>0</v>
      </c>
      <c r="W436">
        <v>0</v>
      </c>
      <c r="X436">
        <v>0</v>
      </c>
      <c r="Y436">
        <v>0</v>
      </c>
      <c r="Z436">
        <v>0</v>
      </c>
      <c r="AA436">
        <v>1860</v>
      </c>
      <c r="AB436">
        <v>0</v>
      </c>
      <c r="AC436">
        <v>1860</v>
      </c>
      <c r="AD436">
        <v>0</v>
      </c>
      <c r="AE436">
        <v>0</v>
      </c>
      <c r="AF436">
        <v>62</v>
      </c>
      <c r="AG436">
        <v>0</v>
      </c>
      <c r="AH436">
        <v>23</v>
      </c>
      <c r="AI436">
        <v>1</v>
      </c>
      <c r="AJ436">
        <v>0</v>
      </c>
      <c r="AK436">
        <v>0</v>
      </c>
      <c r="AL436">
        <v>0</v>
      </c>
      <c r="AM436">
        <v>3</v>
      </c>
      <c r="AN436">
        <v>0</v>
      </c>
      <c r="AO436">
        <v>0</v>
      </c>
      <c r="AP436">
        <v>0</v>
      </c>
      <c r="AQ436">
        <v>0</v>
      </c>
      <c r="AR436">
        <v>0</v>
      </c>
      <c r="AS436">
        <v>0</v>
      </c>
      <c r="AT436">
        <v>0</v>
      </c>
      <c r="AU436">
        <v>0</v>
      </c>
      <c r="AV436">
        <v>0</v>
      </c>
      <c r="AW436">
        <v>0</v>
      </c>
      <c r="AX436">
        <v>0</v>
      </c>
      <c r="AY436">
        <v>0</v>
      </c>
      <c r="AZ436">
        <v>0</v>
      </c>
      <c r="BA436">
        <v>0</v>
      </c>
      <c r="BB436">
        <v>0</v>
      </c>
      <c r="BC436">
        <v>0</v>
      </c>
      <c r="BD436">
        <v>0</v>
      </c>
      <c r="BE436">
        <v>0</v>
      </c>
      <c r="BF436">
        <v>0</v>
      </c>
      <c r="BG436">
        <v>30</v>
      </c>
      <c r="BH436">
        <v>0</v>
      </c>
      <c r="BI436">
        <v>0</v>
      </c>
      <c r="BJ436" s="2">
        <v>46218</v>
      </c>
      <c r="BK436">
        <v>0</v>
      </c>
      <c r="BL436" s="3" t="str">
        <f>VLOOKUP(O436,DropDownList!$H$1:$I$7,2,FALSE)</f>
        <v>2025/26</v>
      </c>
      <c r="BM436" s="3" t="str">
        <f t="shared" si="6"/>
        <v>PCPF</v>
      </c>
    </row>
    <row r="437" spans="1:65" x14ac:dyDescent="0.2">
      <c r="A437">
        <v>2026</v>
      </c>
      <c r="B437">
        <v>7</v>
      </c>
      <c r="C437" t="s">
        <v>189</v>
      </c>
      <c r="D437" t="s">
        <v>190</v>
      </c>
      <c r="E437" t="s">
        <v>24</v>
      </c>
      <c r="F437">
        <v>9278</v>
      </c>
      <c r="G437" t="s">
        <v>141</v>
      </c>
      <c r="H437" t="s">
        <v>189</v>
      </c>
      <c r="I437" t="s">
        <v>189</v>
      </c>
      <c r="J437" s="1">
        <v>46204</v>
      </c>
      <c r="K437" t="s">
        <v>143</v>
      </c>
      <c r="L437">
        <v>2</v>
      </c>
      <c r="M437" t="s">
        <v>445</v>
      </c>
      <c r="N437" t="s">
        <v>442</v>
      </c>
      <c r="O437" t="s">
        <v>149</v>
      </c>
      <c r="P437" t="s">
        <v>146</v>
      </c>
      <c r="Q437">
        <v>4147.41</v>
      </c>
      <c r="R437">
        <v>1058</v>
      </c>
      <c r="S437">
        <v>16715</v>
      </c>
      <c r="T437">
        <v>60</v>
      </c>
      <c r="U437">
        <v>453</v>
      </c>
      <c r="V437">
        <v>194</v>
      </c>
      <c r="W437">
        <v>3250</v>
      </c>
      <c r="X437">
        <v>3250</v>
      </c>
      <c r="Y437">
        <v>0</v>
      </c>
      <c r="Z437">
        <v>0</v>
      </c>
      <c r="AA437">
        <v>12507.59</v>
      </c>
      <c r="AB437">
        <v>0</v>
      </c>
      <c r="AC437">
        <v>0</v>
      </c>
      <c r="AD437">
        <v>192</v>
      </c>
      <c r="AE437">
        <v>2</v>
      </c>
      <c r="AF437">
        <v>805</v>
      </c>
      <c r="AG437">
        <v>3</v>
      </c>
      <c r="AH437">
        <v>4</v>
      </c>
      <c r="AI437">
        <v>246</v>
      </c>
      <c r="AJ437">
        <v>0</v>
      </c>
      <c r="AK437">
        <v>0</v>
      </c>
      <c r="AL437">
        <v>0</v>
      </c>
      <c r="AM437">
        <v>0</v>
      </c>
      <c r="AN437">
        <v>0</v>
      </c>
      <c r="AO437">
        <v>632</v>
      </c>
      <c r="AP437">
        <v>1605</v>
      </c>
      <c r="AQ437">
        <v>625</v>
      </c>
      <c r="AR437">
        <v>0</v>
      </c>
      <c r="AS437">
        <v>148</v>
      </c>
      <c r="AT437">
        <v>44</v>
      </c>
      <c r="AU437">
        <v>6</v>
      </c>
      <c r="AV437">
        <v>3</v>
      </c>
      <c r="AW437">
        <v>0</v>
      </c>
      <c r="AX437">
        <v>0</v>
      </c>
      <c r="AY437">
        <v>95</v>
      </c>
      <c r="AZ437">
        <v>190</v>
      </c>
      <c r="BA437">
        <v>42</v>
      </c>
      <c r="BB437">
        <v>69</v>
      </c>
      <c r="BC437">
        <v>16</v>
      </c>
      <c r="BD437">
        <v>18</v>
      </c>
      <c r="BE437">
        <v>0</v>
      </c>
      <c r="BF437">
        <v>1058</v>
      </c>
      <c r="BG437">
        <v>4125</v>
      </c>
      <c r="BH437">
        <v>0</v>
      </c>
      <c r="BI437">
        <v>451</v>
      </c>
      <c r="BJ437" s="2">
        <v>46218</v>
      </c>
      <c r="BK437">
        <v>0</v>
      </c>
      <c r="BL437" s="3" t="str">
        <f>VLOOKUP(O437,DropDownList!$H$1:$I$7,2,FALSE)</f>
        <v>2025/26</v>
      </c>
      <c r="BM437" s="3" t="str">
        <f t="shared" si="6"/>
        <v>VSUR</v>
      </c>
    </row>
    <row r="438" spans="1:65" x14ac:dyDescent="0.2">
      <c r="A438">
        <v>2026</v>
      </c>
      <c r="B438">
        <v>7</v>
      </c>
      <c r="C438" t="s">
        <v>189</v>
      </c>
      <c r="D438" t="s">
        <v>190</v>
      </c>
      <c r="E438" t="s">
        <v>24</v>
      </c>
      <c r="F438">
        <v>9278</v>
      </c>
      <c r="G438" t="s">
        <v>141</v>
      </c>
      <c r="H438" t="s">
        <v>189</v>
      </c>
      <c r="I438" t="s">
        <v>189</v>
      </c>
      <c r="J438" s="1">
        <v>46204</v>
      </c>
      <c r="K438" t="s">
        <v>143</v>
      </c>
      <c r="L438">
        <v>2</v>
      </c>
      <c r="M438" t="s">
        <v>445</v>
      </c>
      <c r="N438" t="s">
        <v>442</v>
      </c>
      <c r="O438" t="s">
        <v>156</v>
      </c>
      <c r="P438" t="s">
        <v>150</v>
      </c>
      <c r="Q438">
        <v>66520.100000000006</v>
      </c>
      <c r="R438">
        <v>1594</v>
      </c>
      <c r="S438">
        <v>271566.08000000002</v>
      </c>
      <c r="T438">
        <v>35629.85</v>
      </c>
      <c r="U438">
        <v>427</v>
      </c>
      <c r="V438">
        <v>280</v>
      </c>
      <c r="W438">
        <v>46969.13</v>
      </c>
      <c r="X438">
        <v>47550.36</v>
      </c>
      <c r="Y438">
        <v>1384</v>
      </c>
      <c r="Z438">
        <v>235936.23</v>
      </c>
      <c r="AA438">
        <v>169416.13</v>
      </c>
      <c r="AB438">
        <v>62277.62</v>
      </c>
      <c r="AC438">
        <v>107138.51</v>
      </c>
      <c r="AD438">
        <v>221</v>
      </c>
      <c r="AE438">
        <v>59</v>
      </c>
      <c r="AF438">
        <v>950</v>
      </c>
      <c r="AG438">
        <v>147</v>
      </c>
      <c r="AH438">
        <v>210</v>
      </c>
      <c r="AI438">
        <v>280</v>
      </c>
      <c r="AJ438">
        <v>314</v>
      </c>
      <c r="AK438">
        <v>133</v>
      </c>
      <c r="AL438">
        <v>26</v>
      </c>
      <c r="AM438">
        <v>92</v>
      </c>
      <c r="AN438">
        <v>31</v>
      </c>
      <c r="AO438">
        <v>1017</v>
      </c>
      <c r="AP438">
        <v>4821</v>
      </c>
      <c r="AQ438">
        <v>1110</v>
      </c>
      <c r="AR438">
        <v>11</v>
      </c>
      <c r="AS438">
        <v>829</v>
      </c>
      <c r="AT438">
        <v>150</v>
      </c>
      <c r="AU438">
        <v>46</v>
      </c>
      <c r="AV438">
        <v>26</v>
      </c>
      <c r="AW438">
        <v>0</v>
      </c>
      <c r="AX438">
        <v>0</v>
      </c>
      <c r="AY438">
        <v>474</v>
      </c>
      <c r="AZ438">
        <v>1043</v>
      </c>
      <c r="BA438">
        <v>677</v>
      </c>
      <c r="BB438">
        <v>91</v>
      </c>
      <c r="BC438">
        <v>34</v>
      </c>
      <c r="BD438">
        <v>8</v>
      </c>
      <c r="BE438">
        <v>0</v>
      </c>
      <c r="BF438">
        <v>1057</v>
      </c>
      <c r="BG438">
        <v>48419.73</v>
      </c>
      <c r="BH438">
        <v>7</v>
      </c>
      <c r="BI438">
        <v>419</v>
      </c>
      <c r="BJ438" s="2">
        <v>46218</v>
      </c>
      <c r="BK438">
        <v>0</v>
      </c>
      <c r="BL438" s="3" t="str">
        <f>VLOOKUP(O438,DropDownList!$H$1:$I$7,2,FALSE)</f>
        <v>2023/24</v>
      </c>
      <c r="BM438" s="3" t="str">
        <f t="shared" si="6"/>
        <v>FISCAL FINES</v>
      </c>
    </row>
    <row r="439" spans="1:65" x14ac:dyDescent="0.2">
      <c r="A439">
        <v>2026</v>
      </c>
      <c r="B439">
        <v>7</v>
      </c>
      <c r="C439" t="s">
        <v>189</v>
      </c>
      <c r="D439" t="s">
        <v>190</v>
      </c>
      <c r="E439" t="s">
        <v>24</v>
      </c>
      <c r="F439">
        <v>9278</v>
      </c>
      <c r="G439" t="s">
        <v>141</v>
      </c>
      <c r="H439" t="s">
        <v>189</v>
      </c>
      <c r="I439" t="s">
        <v>189</v>
      </c>
      <c r="J439" s="1">
        <v>46204</v>
      </c>
      <c r="K439" t="s">
        <v>143</v>
      </c>
      <c r="L439">
        <v>2</v>
      </c>
      <c r="M439" t="s">
        <v>445</v>
      </c>
      <c r="N439" t="s">
        <v>442</v>
      </c>
      <c r="O439" t="s">
        <v>156</v>
      </c>
      <c r="P439" t="s">
        <v>148</v>
      </c>
      <c r="Q439">
        <v>561.55999999999995</v>
      </c>
      <c r="R439">
        <v>76</v>
      </c>
      <c r="S439">
        <v>4560</v>
      </c>
      <c r="T439">
        <v>780</v>
      </c>
      <c r="U439">
        <v>11</v>
      </c>
      <c r="V439">
        <v>5</v>
      </c>
      <c r="W439">
        <v>280</v>
      </c>
      <c r="X439">
        <v>280</v>
      </c>
      <c r="Y439">
        <v>0</v>
      </c>
      <c r="Z439">
        <v>0</v>
      </c>
      <c r="AA439">
        <v>3218.44</v>
      </c>
      <c r="AB439">
        <v>0</v>
      </c>
      <c r="AC439">
        <v>3218.44</v>
      </c>
      <c r="AD439">
        <v>4</v>
      </c>
      <c r="AE439">
        <v>1</v>
      </c>
      <c r="AF439">
        <v>52</v>
      </c>
      <c r="AG439">
        <v>3</v>
      </c>
      <c r="AH439">
        <v>13</v>
      </c>
      <c r="AI439">
        <v>8</v>
      </c>
      <c r="AJ439">
        <v>0</v>
      </c>
      <c r="AK439">
        <v>0</v>
      </c>
      <c r="AL439">
        <v>0</v>
      </c>
      <c r="AM439">
        <v>0</v>
      </c>
      <c r="AN439">
        <v>0</v>
      </c>
      <c r="AO439">
        <v>49</v>
      </c>
      <c r="AP439">
        <v>238</v>
      </c>
      <c r="AQ439">
        <v>53</v>
      </c>
      <c r="AR439">
        <v>0</v>
      </c>
      <c r="AS439">
        <v>31</v>
      </c>
      <c r="AT439">
        <v>8</v>
      </c>
      <c r="AU439">
        <v>5</v>
      </c>
      <c r="AV439">
        <v>4</v>
      </c>
      <c r="AW439">
        <v>0</v>
      </c>
      <c r="AX439">
        <v>0</v>
      </c>
      <c r="AY439">
        <v>26</v>
      </c>
      <c r="AZ439">
        <v>63</v>
      </c>
      <c r="BA439">
        <v>40</v>
      </c>
      <c r="BB439">
        <v>1</v>
      </c>
      <c r="BC439">
        <v>0</v>
      </c>
      <c r="BD439">
        <v>0</v>
      </c>
      <c r="BE439">
        <v>0</v>
      </c>
      <c r="BF439">
        <v>53</v>
      </c>
      <c r="BG439">
        <v>480</v>
      </c>
      <c r="BH439">
        <v>0</v>
      </c>
      <c r="BI439">
        <v>11</v>
      </c>
      <c r="BJ439" s="2">
        <v>46218</v>
      </c>
      <c r="BK439">
        <v>0</v>
      </c>
      <c r="BL439" s="3" t="str">
        <f>VLOOKUP(O439,DropDownList!$H$1:$I$7,2,FALSE)</f>
        <v>2023/24</v>
      </c>
      <c r="BM439" s="3" t="str">
        <f t="shared" si="6"/>
        <v>PRAS</v>
      </c>
    </row>
    <row r="440" spans="1:65" x14ac:dyDescent="0.2">
      <c r="A440">
        <v>2026</v>
      </c>
      <c r="B440">
        <v>7</v>
      </c>
      <c r="C440" t="s">
        <v>189</v>
      </c>
      <c r="D440" t="s">
        <v>190</v>
      </c>
      <c r="E440" t="s">
        <v>24</v>
      </c>
      <c r="F440">
        <v>9278</v>
      </c>
      <c r="G440" t="s">
        <v>141</v>
      </c>
      <c r="H440" t="s">
        <v>189</v>
      </c>
      <c r="I440" t="s">
        <v>189</v>
      </c>
      <c r="J440" s="1">
        <v>46204</v>
      </c>
      <c r="K440" t="s">
        <v>143</v>
      </c>
      <c r="L440">
        <v>2</v>
      </c>
      <c r="M440" t="s">
        <v>445</v>
      </c>
      <c r="N440" t="s">
        <v>442</v>
      </c>
      <c r="O440" t="s">
        <v>156</v>
      </c>
      <c r="P440" t="s">
        <v>151</v>
      </c>
      <c r="Q440">
        <v>0</v>
      </c>
      <c r="R440">
        <v>67</v>
      </c>
      <c r="S440">
        <v>2010</v>
      </c>
      <c r="T440">
        <v>510</v>
      </c>
      <c r="U440">
        <v>0</v>
      </c>
      <c r="V440">
        <v>0</v>
      </c>
      <c r="W440">
        <v>0</v>
      </c>
      <c r="X440">
        <v>0</v>
      </c>
      <c r="Y440">
        <v>0</v>
      </c>
      <c r="Z440">
        <v>0</v>
      </c>
      <c r="AA440">
        <v>1500</v>
      </c>
      <c r="AB440">
        <v>0</v>
      </c>
      <c r="AC440">
        <v>1500</v>
      </c>
      <c r="AD440">
        <v>0</v>
      </c>
      <c r="AE440">
        <v>0</v>
      </c>
      <c r="AF440">
        <v>50</v>
      </c>
      <c r="AG440">
        <v>0</v>
      </c>
      <c r="AH440">
        <v>17</v>
      </c>
      <c r="AI440">
        <v>0</v>
      </c>
      <c r="AJ440">
        <v>0</v>
      </c>
      <c r="AK440">
        <v>0</v>
      </c>
      <c r="AL440">
        <v>0</v>
      </c>
      <c r="AM440">
        <v>1</v>
      </c>
      <c r="AN440">
        <v>0</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s="2">
        <v>46218</v>
      </c>
      <c r="BK440">
        <v>0</v>
      </c>
      <c r="BL440" s="3" t="str">
        <f>VLOOKUP(O440,DropDownList!$H$1:$I$7,2,FALSE)</f>
        <v>2023/24</v>
      </c>
      <c r="BM440" s="3" t="str">
        <f t="shared" si="6"/>
        <v>PCPF</v>
      </c>
    </row>
    <row r="441" spans="1:65" x14ac:dyDescent="0.2">
      <c r="A441">
        <v>2026</v>
      </c>
      <c r="B441">
        <v>7</v>
      </c>
      <c r="C441" t="s">
        <v>189</v>
      </c>
      <c r="D441" t="s">
        <v>190</v>
      </c>
      <c r="E441" t="s">
        <v>24</v>
      </c>
      <c r="F441">
        <v>9278</v>
      </c>
      <c r="G441" t="s">
        <v>141</v>
      </c>
      <c r="H441" t="s">
        <v>189</v>
      </c>
      <c r="I441" t="s">
        <v>189</v>
      </c>
      <c r="J441" s="1">
        <v>46204</v>
      </c>
      <c r="K441" t="s">
        <v>143</v>
      </c>
      <c r="L441">
        <v>2</v>
      </c>
      <c r="M441" t="s">
        <v>445</v>
      </c>
      <c r="N441" t="s">
        <v>442</v>
      </c>
      <c r="O441" t="s">
        <v>156</v>
      </c>
      <c r="P441" t="s">
        <v>146</v>
      </c>
      <c r="Q441">
        <v>2198.1</v>
      </c>
      <c r="R441">
        <v>1032</v>
      </c>
      <c r="S441">
        <v>16890</v>
      </c>
      <c r="T441">
        <v>238.23</v>
      </c>
      <c r="U441">
        <v>257</v>
      </c>
      <c r="V441">
        <v>74</v>
      </c>
      <c r="W441">
        <v>1286.8599999999999</v>
      </c>
      <c r="X441">
        <v>1286.8599999999999</v>
      </c>
      <c r="Y441">
        <v>0</v>
      </c>
      <c r="Z441">
        <v>0</v>
      </c>
      <c r="AA441">
        <v>14453.67</v>
      </c>
      <c r="AB441">
        <v>0</v>
      </c>
      <c r="AC441">
        <v>0</v>
      </c>
      <c r="AD441">
        <v>71</v>
      </c>
      <c r="AE441">
        <v>3</v>
      </c>
      <c r="AF441">
        <v>886</v>
      </c>
      <c r="AG441">
        <v>10</v>
      </c>
      <c r="AH441">
        <v>13</v>
      </c>
      <c r="AI441">
        <v>122</v>
      </c>
      <c r="AJ441">
        <v>0</v>
      </c>
      <c r="AK441">
        <v>0</v>
      </c>
      <c r="AL441">
        <v>0</v>
      </c>
      <c r="AM441">
        <v>0</v>
      </c>
      <c r="AN441">
        <v>0</v>
      </c>
      <c r="AO441">
        <v>640</v>
      </c>
      <c r="AP441">
        <v>2955</v>
      </c>
      <c r="AQ441">
        <v>654</v>
      </c>
      <c r="AR441">
        <v>0</v>
      </c>
      <c r="AS441">
        <v>559</v>
      </c>
      <c r="AT441">
        <v>46</v>
      </c>
      <c r="AU441">
        <v>63</v>
      </c>
      <c r="AV441">
        <v>28</v>
      </c>
      <c r="AW441">
        <v>4</v>
      </c>
      <c r="AX441">
        <v>0</v>
      </c>
      <c r="AY441">
        <v>292</v>
      </c>
      <c r="AZ441">
        <v>575</v>
      </c>
      <c r="BA441">
        <v>370</v>
      </c>
      <c r="BB441">
        <v>97</v>
      </c>
      <c r="BC441">
        <v>39</v>
      </c>
      <c r="BD441">
        <v>9</v>
      </c>
      <c r="BE441">
        <v>0</v>
      </c>
      <c r="BF441">
        <v>1027</v>
      </c>
      <c r="BG441">
        <v>2120</v>
      </c>
      <c r="BH441">
        <v>1</v>
      </c>
      <c r="BI441">
        <v>249</v>
      </c>
      <c r="BJ441" s="2">
        <v>46218</v>
      </c>
      <c r="BK441">
        <v>0</v>
      </c>
      <c r="BL441" s="3" t="str">
        <f>VLOOKUP(O441,DropDownList!$H$1:$I$7,2,FALSE)</f>
        <v>2023/24</v>
      </c>
      <c r="BM441" s="3" t="str">
        <f t="shared" si="6"/>
        <v>VSUR</v>
      </c>
    </row>
    <row r="442" spans="1:65" x14ac:dyDescent="0.2">
      <c r="A442">
        <v>2026</v>
      </c>
      <c r="B442">
        <v>7</v>
      </c>
      <c r="C442" t="s">
        <v>189</v>
      </c>
      <c r="D442" t="s">
        <v>190</v>
      </c>
      <c r="E442" t="s">
        <v>24</v>
      </c>
      <c r="F442">
        <v>9278</v>
      </c>
      <c r="G442" t="s">
        <v>141</v>
      </c>
      <c r="H442" t="s">
        <v>189</v>
      </c>
      <c r="I442" t="s">
        <v>189</v>
      </c>
      <c r="J442" s="1">
        <v>46204</v>
      </c>
      <c r="K442" t="s">
        <v>143</v>
      </c>
      <c r="L442">
        <v>2</v>
      </c>
      <c r="M442" t="s">
        <v>445</v>
      </c>
      <c r="N442" t="s">
        <v>442</v>
      </c>
      <c r="O442" t="s">
        <v>147</v>
      </c>
      <c r="P442" t="s">
        <v>150</v>
      </c>
      <c r="Q442">
        <v>61438.68</v>
      </c>
      <c r="R442">
        <v>1160</v>
      </c>
      <c r="S442">
        <v>183380.95</v>
      </c>
      <c r="T442">
        <v>26214.400000000001</v>
      </c>
      <c r="U442">
        <v>417</v>
      </c>
      <c r="V442">
        <v>248</v>
      </c>
      <c r="W442">
        <v>38612.949999999997</v>
      </c>
      <c r="X442">
        <v>38853.07</v>
      </c>
      <c r="Y442">
        <v>998</v>
      </c>
      <c r="Z442">
        <v>157166.54999999999</v>
      </c>
      <c r="AA442">
        <v>95727.87</v>
      </c>
      <c r="AB442">
        <v>30638.59</v>
      </c>
      <c r="AC442">
        <v>65089.279999999999</v>
      </c>
      <c r="AD442">
        <v>206</v>
      </c>
      <c r="AE442">
        <v>42</v>
      </c>
      <c r="AF442">
        <v>575</v>
      </c>
      <c r="AG442">
        <v>125</v>
      </c>
      <c r="AH442">
        <v>162</v>
      </c>
      <c r="AI442">
        <v>292</v>
      </c>
      <c r="AJ442">
        <v>218</v>
      </c>
      <c r="AK442">
        <v>87</v>
      </c>
      <c r="AL442">
        <v>17</v>
      </c>
      <c r="AM442">
        <v>56</v>
      </c>
      <c r="AN442">
        <v>11</v>
      </c>
      <c r="AO442">
        <v>798</v>
      </c>
      <c r="AP442">
        <v>3353</v>
      </c>
      <c r="AQ442">
        <v>850</v>
      </c>
      <c r="AR442">
        <v>2</v>
      </c>
      <c r="AS442">
        <v>501</v>
      </c>
      <c r="AT442">
        <v>121</v>
      </c>
      <c r="AU442">
        <v>19</v>
      </c>
      <c r="AV442">
        <v>12</v>
      </c>
      <c r="AW442">
        <v>0</v>
      </c>
      <c r="AX442">
        <v>0</v>
      </c>
      <c r="AY442">
        <v>318</v>
      </c>
      <c r="AZ442">
        <v>652</v>
      </c>
      <c r="BA442">
        <v>359</v>
      </c>
      <c r="BB442">
        <v>90</v>
      </c>
      <c r="BC442">
        <v>20</v>
      </c>
      <c r="BD442">
        <v>6</v>
      </c>
      <c r="BE442">
        <v>0</v>
      </c>
      <c r="BF442">
        <v>821</v>
      </c>
      <c r="BG442">
        <v>47124.11</v>
      </c>
      <c r="BH442">
        <v>6</v>
      </c>
      <c r="BI442">
        <v>416</v>
      </c>
      <c r="BJ442" s="2">
        <v>46218</v>
      </c>
      <c r="BK442">
        <v>0</v>
      </c>
      <c r="BL442" s="3" t="str">
        <f>VLOOKUP(O442,DropDownList!$H$1:$I$7,2,FALSE)</f>
        <v>2024/25</v>
      </c>
      <c r="BM442" s="3" t="str">
        <f t="shared" si="6"/>
        <v>FISCAL FINES</v>
      </c>
    </row>
    <row r="443" spans="1:65" x14ac:dyDescent="0.2">
      <c r="A443">
        <v>2026</v>
      </c>
      <c r="B443">
        <v>7</v>
      </c>
      <c r="C443" t="s">
        <v>189</v>
      </c>
      <c r="D443" t="s">
        <v>190</v>
      </c>
      <c r="E443" t="s">
        <v>24</v>
      </c>
      <c r="F443">
        <v>9278</v>
      </c>
      <c r="G443" t="s">
        <v>141</v>
      </c>
      <c r="H443" t="s">
        <v>189</v>
      </c>
      <c r="I443" t="s">
        <v>189</v>
      </c>
      <c r="J443" s="1">
        <v>46204</v>
      </c>
      <c r="K443" t="s">
        <v>143</v>
      </c>
      <c r="L443">
        <v>2</v>
      </c>
      <c r="M443" t="s">
        <v>445</v>
      </c>
      <c r="N443" t="s">
        <v>442</v>
      </c>
      <c r="O443" t="s">
        <v>155</v>
      </c>
      <c r="P443" t="s">
        <v>146</v>
      </c>
      <c r="Q443">
        <v>1879.23</v>
      </c>
      <c r="R443">
        <v>1555</v>
      </c>
      <c r="S443">
        <v>22950</v>
      </c>
      <c r="T443">
        <v>408.25</v>
      </c>
      <c r="U443">
        <v>259</v>
      </c>
      <c r="V443">
        <v>74</v>
      </c>
      <c r="W443">
        <v>1286.8699999999999</v>
      </c>
      <c r="X443">
        <v>1286.8699999999999</v>
      </c>
      <c r="Y443">
        <v>0</v>
      </c>
      <c r="Z443">
        <v>0</v>
      </c>
      <c r="AA443">
        <v>20662.52</v>
      </c>
      <c r="AB443">
        <v>0</v>
      </c>
      <c r="AC443">
        <v>0</v>
      </c>
      <c r="AD443">
        <v>73</v>
      </c>
      <c r="AE443">
        <v>1</v>
      </c>
      <c r="AF443">
        <v>1419</v>
      </c>
      <c r="AG443">
        <v>3</v>
      </c>
      <c r="AH443">
        <v>21</v>
      </c>
      <c r="AI443">
        <v>111</v>
      </c>
      <c r="AJ443">
        <v>0</v>
      </c>
      <c r="AK443">
        <v>0</v>
      </c>
      <c r="AL443">
        <v>0</v>
      </c>
      <c r="AM443">
        <v>0</v>
      </c>
      <c r="AN443">
        <v>0</v>
      </c>
      <c r="AO443">
        <v>898</v>
      </c>
      <c r="AP443">
        <v>4707</v>
      </c>
      <c r="AQ443">
        <v>936</v>
      </c>
      <c r="AR443">
        <v>0</v>
      </c>
      <c r="AS443">
        <v>1026</v>
      </c>
      <c r="AT443">
        <v>93</v>
      </c>
      <c r="AU443">
        <v>70</v>
      </c>
      <c r="AV443">
        <v>46</v>
      </c>
      <c r="AW443">
        <v>1</v>
      </c>
      <c r="AX443">
        <v>0</v>
      </c>
      <c r="AY443">
        <v>427</v>
      </c>
      <c r="AZ443">
        <v>890</v>
      </c>
      <c r="BA443">
        <v>631</v>
      </c>
      <c r="BB443">
        <v>162</v>
      </c>
      <c r="BC443">
        <v>90</v>
      </c>
      <c r="BD443">
        <v>19</v>
      </c>
      <c r="BE443">
        <v>0</v>
      </c>
      <c r="BF443">
        <v>1552</v>
      </c>
      <c r="BG443">
        <v>1850</v>
      </c>
      <c r="BH443">
        <v>1</v>
      </c>
      <c r="BI443">
        <v>252</v>
      </c>
      <c r="BJ443" s="2">
        <v>46218</v>
      </c>
      <c r="BK443">
        <v>1</v>
      </c>
      <c r="BL443" s="3" t="str">
        <f>VLOOKUP(O443,DropDownList!$H$1:$I$7,2,FALSE)</f>
        <v>2022/23</v>
      </c>
      <c r="BM443" s="3" t="str">
        <f t="shared" si="6"/>
        <v>VSUR</v>
      </c>
    </row>
    <row r="444" spans="1:65" x14ac:dyDescent="0.2">
      <c r="A444">
        <v>2026</v>
      </c>
      <c r="B444">
        <v>7</v>
      </c>
      <c r="C444" t="s">
        <v>189</v>
      </c>
      <c r="D444" t="s">
        <v>190</v>
      </c>
      <c r="E444" t="s">
        <v>24</v>
      </c>
      <c r="F444">
        <v>9278</v>
      </c>
      <c r="G444" t="s">
        <v>141</v>
      </c>
      <c r="H444" t="s">
        <v>189</v>
      </c>
      <c r="I444" t="s">
        <v>189</v>
      </c>
      <c r="J444" s="1">
        <v>46204</v>
      </c>
      <c r="K444" t="s">
        <v>143</v>
      </c>
      <c r="L444">
        <v>2</v>
      </c>
      <c r="M444" t="s">
        <v>445</v>
      </c>
      <c r="N444" t="s">
        <v>442</v>
      </c>
      <c r="O444" t="s">
        <v>147</v>
      </c>
      <c r="P444" t="s">
        <v>152</v>
      </c>
      <c r="Q444">
        <v>0</v>
      </c>
      <c r="R444">
        <v>212</v>
      </c>
      <c r="S444">
        <v>8480</v>
      </c>
      <c r="T444">
        <v>3360</v>
      </c>
      <c r="U444">
        <v>0</v>
      </c>
      <c r="V444">
        <v>0</v>
      </c>
      <c r="W444">
        <v>0</v>
      </c>
      <c r="X444">
        <v>0</v>
      </c>
      <c r="Y444">
        <v>0</v>
      </c>
      <c r="Z444">
        <v>0</v>
      </c>
      <c r="AA444">
        <v>5120</v>
      </c>
      <c r="AB444">
        <v>0</v>
      </c>
      <c r="AC444">
        <v>5120</v>
      </c>
      <c r="AD444">
        <v>0</v>
      </c>
      <c r="AE444">
        <v>0</v>
      </c>
      <c r="AF444">
        <v>128</v>
      </c>
      <c r="AG444">
        <v>0</v>
      </c>
      <c r="AH444">
        <v>84</v>
      </c>
      <c r="AI444">
        <v>0</v>
      </c>
      <c r="AJ444">
        <v>0</v>
      </c>
      <c r="AK444">
        <v>0</v>
      </c>
      <c r="AL444">
        <v>0</v>
      </c>
      <c r="AM444">
        <v>2</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0</v>
      </c>
      <c r="BH444">
        <v>0</v>
      </c>
      <c r="BI444">
        <v>0</v>
      </c>
      <c r="BJ444" s="2">
        <v>46218</v>
      </c>
      <c r="BK444">
        <v>0</v>
      </c>
      <c r="BL444" s="3" t="str">
        <f>VLOOKUP(O444,DropDownList!$H$1:$I$7,2,FALSE)</f>
        <v>2024/25</v>
      </c>
      <c r="BM444" s="3" t="str">
        <f t="shared" si="6"/>
        <v>PCOA</v>
      </c>
    </row>
    <row r="445" spans="1:65" x14ac:dyDescent="0.2">
      <c r="A445">
        <v>2026</v>
      </c>
      <c r="B445">
        <v>7</v>
      </c>
      <c r="C445" t="s">
        <v>189</v>
      </c>
      <c r="D445" t="s">
        <v>190</v>
      </c>
      <c r="E445" t="s">
        <v>24</v>
      </c>
      <c r="F445">
        <v>9278</v>
      </c>
      <c r="G445" t="s">
        <v>141</v>
      </c>
      <c r="H445" t="s">
        <v>189</v>
      </c>
      <c r="I445" t="s">
        <v>189</v>
      </c>
      <c r="J445" s="1">
        <v>46204</v>
      </c>
      <c r="K445" t="s">
        <v>143</v>
      </c>
      <c r="L445">
        <v>2</v>
      </c>
      <c r="M445" t="s">
        <v>445</v>
      </c>
      <c r="N445" t="s">
        <v>442</v>
      </c>
      <c r="O445" t="s">
        <v>147</v>
      </c>
      <c r="P445" t="s">
        <v>154</v>
      </c>
      <c r="Q445">
        <v>75469.58</v>
      </c>
      <c r="R445">
        <v>1348</v>
      </c>
      <c r="S445">
        <v>306869.64</v>
      </c>
      <c r="T445">
        <v>5044.99</v>
      </c>
      <c r="U445">
        <v>342</v>
      </c>
      <c r="V445">
        <v>207</v>
      </c>
      <c r="W445">
        <v>43340.85</v>
      </c>
      <c r="X445">
        <v>44345.85</v>
      </c>
      <c r="Y445">
        <v>0</v>
      </c>
      <c r="Z445">
        <v>0</v>
      </c>
      <c r="AA445">
        <v>226355.07</v>
      </c>
      <c r="AB445">
        <v>4301.71</v>
      </c>
      <c r="AC445">
        <v>205925.66</v>
      </c>
      <c r="AD445">
        <v>107</v>
      </c>
      <c r="AE445">
        <v>100</v>
      </c>
      <c r="AF445">
        <v>980</v>
      </c>
      <c r="AG445">
        <v>176</v>
      </c>
      <c r="AH445">
        <v>21</v>
      </c>
      <c r="AI445">
        <v>166</v>
      </c>
      <c r="AJ445">
        <v>0</v>
      </c>
      <c r="AK445">
        <v>0</v>
      </c>
      <c r="AL445">
        <v>0</v>
      </c>
      <c r="AM445">
        <v>0</v>
      </c>
      <c r="AN445">
        <v>0</v>
      </c>
      <c r="AO445">
        <v>755</v>
      </c>
      <c r="AP445">
        <v>2893</v>
      </c>
      <c r="AQ445">
        <v>756</v>
      </c>
      <c r="AR445">
        <v>0</v>
      </c>
      <c r="AS445">
        <v>475</v>
      </c>
      <c r="AT445">
        <v>68</v>
      </c>
      <c r="AU445">
        <v>36</v>
      </c>
      <c r="AV445">
        <v>15</v>
      </c>
      <c r="AW445">
        <v>8</v>
      </c>
      <c r="AX445">
        <v>0</v>
      </c>
      <c r="AY445">
        <v>248</v>
      </c>
      <c r="AZ445">
        <v>474</v>
      </c>
      <c r="BA445">
        <v>258</v>
      </c>
      <c r="BB445">
        <v>135</v>
      </c>
      <c r="BC445">
        <v>55</v>
      </c>
      <c r="BD445">
        <v>19</v>
      </c>
      <c r="BE445">
        <v>0</v>
      </c>
      <c r="BF445">
        <v>1340</v>
      </c>
      <c r="BG445">
        <v>41268.5</v>
      </c>
      <c r="BH445">
        <v>5</v>
      </c>
      <c r="BI445">
        <v>339</v>
      </c>
      <c r="BJ445" s="2">
        <v>46218</v>
      </c>
      <c r="BK445">
        <v>0</v>
      </c>
      <c r="BL445" s="3" t="str">
        <f>VLOOKUP(O445,DropDownList!$H$1:$I$7,2,FALSE)</f>
        <v>2024/25</v>
      </c>
      <c r="BM445" s="3" t="str">
        <f t="shared" si="6"/>
        <v>JP COURT</v>
      </c>
    </row>
    <row r="446" spans="1:65" x14ac:dyDescent="0.2">
      <c r="A446">
        <v>2026</v>
      </c>
      <c r="B446">
        <v>7</v>
      </c>
      <c r="C446" t="s">
        <v>189</v>
      </c>
      <c r="D446" t="s">
        <v>190</v>
      </c>
      <c r="E446" t="s">
        <v>24</v>
      </c>
      <c r="F446">
        <v>9278</v>
      </c>
      <c r="G446" t="s">
        <v>141</v>
      </c>
      <c r="H446" t="s">
        <v>189</v>
      </c>
      <c r="I446" t="s">
        <v>189</v>
      </c>
      <c r="J446" s="1">
        <v>46204</v>
      </c>
      <c r="K446" t="s">
        <v>143</v>
      </c>
      <c r="L446">
        <v>2</v>
      </c>
      <c r="M446" t="s">
        <v>445</v>
      </c>
      <c r="N446" t="s">
        <v>442</v>
      </c>
      <c r="O446" t="s">
        <v>155</v>
      </c>
      <c r="P446" t="s">
        <v>151</v>
      </c>
      <c r="Q446">
        <v>0</v>
      </c>
      <c r="R446">
        <v>12</v>
      </c>
      <c r="S446">
        <v>360</v>
      </c>
      <c r="T446">
        <v>60</v>
      </c>
      <c r="U446">
        <v>0</v>
      </c>
      <c r="V446">
        <v>0</v>
      </c>
      <c r="W446">
        <v>0</v>
      </c>
      <c r="X446">
        <v>0</v>
      </c>
      <c r="Y446">
        <v>0</v>
      </c>
      <c r="Z446">
        <v>0</v>
      </c>
      <c r="AA446">
        <v>300</v>
      </c>
      <c r="AB446">
        <v>0</v>
      </c>
      <c r="AC446">
        <v>300</v>
      </c>
      <c r="AD446">
        <v>0</v>
      </c>
      <c r="AE446">
        <v>0</v>
      </c>
      <c r="AF446">
        <v>10</v>
      </c>
      <c r="AG446">
        <v>0</v>
      </c>
      <c r="AH446">
        <v>2</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s="2">
        <v>46218</v>
      </c>
      <c r="BK446">
        <v>0</v>
      </c>
      <c r="BL446" s="3" t="str">
        <f>VLOOKUP(O446,DropDownList!$H$1:$I$7,2,FALSE)</f>
        <v>2022/23</v>
      </c>
      <c r="BM446" s="3" t="str">
        <f t="shared" si="6"/>
        <v>PCPF</v>
      </c>
    </row>
    <row r="447" spans="1:65" x14ac:dyDescent="0.2">
      <c r="A447">
        <v>2026</v>
      </c>
      <c r="B447">
        <v>7</v>
      </c>
      <c r="C447" t="s">
        <v>189</v>
      </c>
      <c r="D447" t="s">
        <v>190</v>
      </c>
      <c r="E447" t="s">
        <v>24</v>
      </c>
      <c r="F447">
        <v>9278</v>
      </c>
      <c r="G447" t="s">
        <v>141</v>
      </c>
      <c r="H447" t="s">
        <v>189</v>
      </c>
      <c r="I447" t="s">
        <v>189</v>
      </c>
      <c r="J447" s="1">
        <v>46204</v>
      </c>
      <c r="K447" t="s">
        <v>143</v>
      </c>
      <c r="L447">
        <v>2</v>
      </c>
      <c r="M447" t="s">
        <v>445</v>
      </c>
      <c r="N447" t="s">
        <v>442</v>
      </c>
      <c r="O447" t="s">
        <v>149</v>
      </c>
      <c r="P447" t="s">
        <v>150</v>
      </c>
      <c r="Q447">
        <v>93802.73</v>
      </c>
      <c r="R447">
        <v>1250</v>
      </c>
      <c r="S447">
        <v>188326.09</v>
      </c>
      <c r="T447">
        <v>23358.82</v>
      </c>
      <c r="U447">
        <v>658</v>
      </c>
      <c r="V447">
        <v>527</v>
      </c>
      <c r="W447">
        <v>68727.8</v>
      </c>
      <c r="X447">
        <v>76435.37</v>
      </c>
      <c r="Y447">
        <v>1104</v>
      </c>
      <c r="Z447">
        <v>164967.26999999999</v>
      </c>
      <c r="AA447">
        <v>71164.539999999994</v>
      </c>
      <c r="AB447">
        <v>21266.83</v>
      </c>
      <c r="AC447">
        <v>49897.71</v>
      </c>
      <c r="AD447">
        <v>458</v>
      </c>
      <c r="AE447">
        <v>69</v>
      </c>
      <c r="AF447">
        <v>445</v>
      </c>
      <c r="AG447">
        <v>128</v>
      </c>
      <c r="AH447">
        <v>146</v>
      </c>
      <c r="AI447">
        <v>530</v>
      </c>
      <c r="AJ447">
        <v>208</v>
      </c>
      <c r="AK447">
        <v>80</v>
      </c>
      <c r="AL447">
        <v>22</v>
      </c>
      <c r="AM447">
        <v>70</v>
      </c>
      <c r="AN447">
        <v>21</v>
      </c>
      <c r="AO447">
        <v>859</v>
      </c>
      <c r="AP447">
        <v>2241</v>
      </c>
      <c r="AQ447">
        <v>863</v>
      </c>
      <c r="AR447">
        <v>3</v>
      </c>
      <c r="AS447">
        <v>220</v>
      </c>
      <c r="AT447">
        <v>130</v>
      </c>
      <c r="AU447">
        <v>11</v>
      </c>
      <c r="AV447">
        <v>5</v>
      </c>
      <c r="AW447">
        <v>0</v>
      </c>
      <c r="AX447">
        <v>0</v>
      </c>
      <c r="AY447">
        <v>140</v>
      </c>
      <c r="AZ447">
        <v>262</v>
      </c>
      <c r="BA447">
        <v>33</v>
      </c>
      <c r="BB447">
        <v>74</v>
      </c>
      <c r="BC447">
        <v>14</v>
      </c>
      <c r="BD447">
        <v>5</v>
      </c>
      <c r="BE447">
        <v>0</v>
      </c>
      <c r="BF447">
        <v>884</v>
      </c>
      <c r="BG447">
        <v>77954.710000000006</v>
      </c>
      <c r="BH447">
        <v>1</v>
      </c>
      <c r="BI447">
        <v>652</v>
      </c>
      <c r="BJ447" s="2">
        <v>46218</v>
      </c>
      <c r="BK447">
        <v>0</v>
      </c>
      <c r="BL447" s="3" t="str">
        <f>VLOOKUP(O447,DropDownList!$H$1:$I$7,2,FALSE)</f>
        <v>2025/26</v>
      </c>
      <c r="BM447" s="3" t="str">
        <f t="shared" si="6"/>
        <v>FISCAL FINES</v>
      </c>
    </row>
    <row r="448" spans="1:65" x14ac:dyDescent="0.2">
      <c r="A448">
        <v>2026</v>
      </c>
      <c r="B448">
        <v>7</v>
      </c>
      <c r="C448" t="s">
        <v>189</v>
      </c>
      <c r="D448" t="s">
        <v>190</v>
      </c>
      <c r="E448" t="s">
        <v>24</v>
      </c>
      <c r="F448">
        <v>9278</v>
      </c>
      <c r="G448" t="s">
        <v>141</v>
      </c>
      <c r="H448" t="s">
        <v>189</v>
      </c>
      <c r="I448" t="s">
        <v>189</v>
      </c>
      <c r="J448" s="1">
        <v>46204</v>
      </c>
      <c r="K448" t="s">
        <v>143</v>
      </c>
      <c r="L448">
        <v>2</v>
      </c>
      <c r="M448" t="s">
        <v>445</v>
      </c>
      <c r="N448" t="s">
        <v>442</v>
      </c>
      <c r="O448" t="s">
        <v>155</v>
      </c>
      <c r="P448" t="s">
        <v>153</v>
      </c>
      <c r="Q448">
        <v>45</v>
      </c>
      <c r="R448">
        <v>9</v>
      </c>
      <c r="S448">
        <v>615</v>
      </c>
      <c r="T448">
        <v>317.12</v>
      </c>
      <c r="U448">
        <v>1</v>
      </c>
      <c r="V448">
        <v>1</v>
      </c>
      <c r="W448">
        <v>45</v>
      </c>
      <c r="X448">
        <v>45</v>
      </c>
      <c r="Y448">
        <v>0</v>
      </c>
      <c r="Z448">
        <v>0</v>
      </c>
      <c r="AA448">
        <v>252.88</v>
      </c>
      <c r="AB448">
        <v>0</v>
      </c>
      <c r="AC448">
        <v>252.88</v>
      </c>
      <c r="AD448">
        <v>1</v>
      </c>
      <c r="AE448">
        <v>0</v>
      </c>
      <c r="AF448">
        <v>5</v>
      </c>
      <c r="AG448">
        <v>0</v>
      </c>
      <c r="AH448">
        <v>2</v>
      </c>
      <c r="AI448">
        <v>1</v>
      </c>
      <c r="AJ448">
        <v>0</v>
      </c>
      <c r="AK448">
        <v>0</v>
      </c>
      <c r="AL448">
        <v>0</v>
      </c>
      <c r="AM448">
        <v>0</v>
      </c>
      <c r="AN448">
        <v>0</v>
      </c>
      <c r="AO448">
        <v>9</v>
      </c>
      <c r="AP448">
        <v>22</v>
      </c>
      <c r="AQ448">
        <v>9</v>
      </c>
      <c r="AR448">
        <v>0</v>
      </c>
      <c r="AS448">
        <v>4</v>
      </c>
      <c r="AT448">
        <v>0</v>
      </c>
      <c r="AU448">
        <v>0</v>
      </c>
      <c r="AV448">
        <v>0</v>
      </c>
      <c r="AW448">
        <v>0</v>
      </c>
      <c r="AX448">
        <v>0</v>
      </c>
      <c r="AY448">
        <v>2</v>
      </c>
      <c r="AZ448">
        <v>4</v>
      </c>
      <c r="BA448">
        <v>3</v>
      </c>
      <c r="BB448">
        <v>0</v>
      </c>
      <c r="BC448">
        <v>0</v>
      </c>
      <c r="BD448">
        <v>0</v>
      </c>
      <c r="BE448">
        <v>0</v>
      </c>
      <c r="BF448">
        <v>9</v>
      </c>
      <c r="BG448">
        <v>45</v>
      </c>
      <c r="BH448">
        <v>1</v>
      </c>
      <c r="BI448">
        <v>1</v>
      </c>
      <c r="BJ448" s="2">
        <v>46218</v>
      </c>
      <c r="BK448">
        <v>0</v>
      </c>
      <c r="BL448" s="3" t="str">
        <f>VLOOKUP(O448,DropDownList!$H$1:$I$7,2,FALSE)</f>
        <v>2022/23</v>
      </c>
      <c r="BM448" s="3" t="str">
        <f t="shared" si="6"/>
        <v>PREG</v>
      </c>
    </row>
    <row r="449" spans="1:65" x14ac:dyDescent="0.2">
      <c r="A449">
        <v>2026</v>
      </c>
      <c r="B449">
        <v>7</v>
      </c>
      <c r="C449" t="s">
        <v>189</v>
      </c>
      <c r="D449" t="s">
        <v>190</v>
      </c>
      <c r="E449" t="s">
        <v>24</v>
      </c>
      <c r="F449">
        <v>9278</v>
      </c>
      <c r="G449" t="s">
        <v>141</v>
      </c>
      <c r="H449" t="s">
        <v>189</v>
      </c>
      <c r="I449" t="s">
        <v>189</v>
      </c>
      <c r="J449" s="1">
        <v>46204</v>
      </c>
      <c r="K449" t="s">
        <v>143</v>
      </c>
      <c r="L449">
        <v>2</v>
      </c>
      <c r="M449" t="s">
        <v>445</v>
      </c>
      <c r="N449" t="s">
        <v>442</v>
      </c>
      <c r="O449" t="s">
        <v>155</v>
      </c>
      <c r="P449" t="s">
        <v>152</v>
      </c>
      <c r="Q449">
        <v>0</v>
      </c>
      <c r="R449">
        <v>162</v>
      </c>
      <c r="S449">
        <v>6480</v>
      </c>
      <c r="T449">
        <v>3040</v>
      </c>
      <c r="U449">
        <v>0</v>
      </c>
      <c r="V449">
        <v>0</v>
      </c>
      <c r="W449">
        <v>0</v>
      </c>
      <c r="X449">
        <v>0</v>
      </c>
      <c r="Y449">
        <v>0</v>
      </c>
      <c r="Z449">
        <v>0</v>
      </c>
      <c r="AA449">
        <v>3440</v>
      </c>
      <c r="AB449">
        <v>0</v>
      </c>
      <c r="AC449">
        <v>3440</v>
      </c>
      <c r="AD449">
        <v>0</v>
      </c>
      <c r="AE449">
        <v>0</v>
      </c>
      <c r="AF449">
        <v>86</v>
      </c>
      <c r="AG449">
        <v>0</v>
      </c>
      <c r="AH449">
        <v>76</v>
      </c>
      <c r="AI449">
        <v>0</v>
      </c>
      <c r="AJ449">
        <v>0</v>
      </c>
      <c r="AK449">
        <v>0</v>
      </c>
      <c r="AL449">
        <v>0</v>
      </c>
      <c r="AM449">
        <v>2</v>
      </c>
      <c r="AN449">
        <v>0</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s="2">
        <v>46218</v>
      </c>
      <c r="BK449">
        <v>0</v>
      </c>
      <c r="BL449" s="3" t="str">
        <f>VLOOKUP(O449,DropDownList!$H$1:$I$7,2,FALSE)</f>
        <v>2022/23</v>
      </c>
      <c r="BM449" s="3" t="str">
        <f t="shared" si="6"/>
        <v>PCOA</v>
      </c>
    </row>
    <row r="450" spans="1:65" x14ac:dyDescent="0.2">
      <c r="A450">
        <v>2026</v>
      </c>
      <c r="B450">
        <v>7</v>
      </c>
      <c r="C450" t="s">
        <v>189</v>
      </c>
      <c r="D450" t="s">
        <v>190</v>
      </c>
      <c r="E450" t="s">
        <v>24</v>
      </c>
      <c r="F450">
        <v>9278</v>
      </c>
      <c r="G450" t="s">
        <v>141</v>
      </c>
      <c r="H450" t="s">
        <v>189</v>
      </c>
      <c r="I450" t="s">
        <v>189</v>
      </c>
      <c r="J450" s="1">
        <v>46204</v>
      </c>
      <c r="K450" t="s">
        <v>143</v>
      </c>
      <c r="L450">
        <v>2</v>
      </c>
      <c r="M450" t="s">
        <v>445</v>
      </c>
      <c r="N450" t="s">
        <v>442</v>
      </c>
      <c r="O450" t="s">
        <v>155</v>
      </c>
      <c r="P450" t="s">
        <v>148</v>
      </c>
      <c r="Q450">
        <v>1094.03</v>
      </c>
      <c r="R450">
        <v>78</v>
      </c>
      <c r="S450">
        <v>4680</v>
      </c>
      <c r="T450">
        <v>522.54999999999995</v>
      </c>
      <c r="U450">
        <v>19</v>
      </c>
      <c r="V450">
        <v>10</v>
      </c>
      <c r="W450">
        <v>570.78</v>
      </c>
      <c r="X450">
        <v>570.78</v>
      </c>
      <c r="Y450">
        <v>0</v>
      </c>
      <c r="Z450">
        <v>0</v>
      </c>
      <c r="AA450">
        <v>3063.42</v>
      </c>
      <c r="AB450">
        <v>0</v>
      </c>
      <c r="AC450">
        <v>3063.42</v>
      </c>
      <c r="AD450">
        <v>9</v>
      </c>
      <c r="AE450">
        <v>1</v>
      </c>
      <c r="AF450">
        <v>49</v>
      </c>
      <c r="AG450">
        <v>2</v>
      </c>
      <c r="AH450">
        <v>8</v>
      </c>
      <c r="AI450">
        <v>17</v>
      </c>
      <c r="AJ450">
        <v>0</v>
      </c>
      <c r="AK450">
        <v>0</v>
      </c>
      <c r="AL450">
        <v>0</v>
      </c>
      <c r="AM450">
        <v>0</v>
      </c>
      <c r="AN450">
        <v>0</v>
      </c>
      <c r="AO450">
        <v>56</v>
      </c>
      <c r="AP450">
        <v>294</v>
      </c>
      <c r="AQ450">
        <v>65</v>
      </c>
      <c r="AR450">
        <v>0</v>
      </c>
      <c r="AS450">
        <v>59</v>
      </c>
      <c r="AT450">
        <v>9</v>
      </c>
      <c r="AU450">
        <v>1</v>
      </c>
      <c r="AV450">
        <v>0</v>
      </c>
      <c r="AW450">
        <v>0</v>
      </c>
      <c r="AX450">
        <v>0</v>
      </c>
      <c r="AY450">
        <v>37</v>
      </c>
      <c r="AZ450">
        <v>64</v>
      </c>
      <c r="BA450">
        <v>44</v>
      </c>
      <c r="BB450">
        <v>2</v>
      </c>
      <c r="BC450">
        <v>2</v>
      </c>
      <c r="BD450">
        <v>2</v>
      </c>
      <c r="BE450">
        <v>0</v>
      </c>
      <c r="BF450">
        <v>60</v>
      </c>
      <c r="BG450">
        <v>1020</v>
      </c>
      <c r="BH450">
        <v>2</v>
      </c>
      <c r="BI450">
        <v>19</v>
      </c>
      <c r="BJ450" s="2">
        <v>46218</v>
      </c>
      <c r="BK450">
        <v>0</v>
      </c>
      <c r="BL450" s="3" t="str">
        <f>VLOOKUP(O450,DropDownList!$H$1:$I$7,2,FALSE)</f>
        <v>2022/23</v>
      </c>
      <c r="BM450" s="3" t="str">
        <f t="shared" si="6"/>
        <v>PRAS</v>
      </c>
    </row>
    <row r="451" spans="1:65" x14ac:dyDescent="0.2">
      <c r="A451">
        <v>2026</v>
      </c>
      <c r="B451">
        <v>7</v>
      </c>
      <c r="C451" t="s">
        <v>189</v>
      </c>
      <c r="D451" t="s">
        <v>190</v>
      </c>
      <c r="E451" t="s">
        <v>24</v>
      </c>
      <c r="F451">
        <v>9278</v>
      </c>
      <c r="G451" t="s">
        <v>141</v>
      </c>
      <c r="H451" t="s">
        <v>189</v>
      </c>
      <c r="I451" t="s">
        <v>189</v>
      </c>
      <c r="J451" s="1">
        <v>46204</v>
      </c>
      <c r="K451" t="s">
        <v>143</v>
      </c>
      <c r="L451">
        <v>2</v>
      </c>
      <c r="M451" t="s">
        <v>445</v>
      </c>
      <c r="N451" t="s">
        <v>442</v>
      </c>
      <c r="O451" t="s">
        <v>155</v>
      </c>
      <c r="P451" t="s">
        <v>154</v>
      </c>
      <c r="Q451">
        <v>55744.44</v>
      </c>
      <c r="R451">
        <v>1576</v>
      </c>
      <c r="S451">
        <v>373167.87</v>
      </c>
      <c r="T451">
        <v>7925.67</v>
      </c>
      <c r="U451">
        <v>258</v>
      </c>
      <c r="V451">
        <v>151</v>
      </c>
      <c r="W451">
        <v>34404.050000000003</v>
      </c>
      <c r="X451">
        <v>34699.050000000003</v>
      </c>
      <c r="Y451">
        <v>0</v>
      </c>
      <c r="Z451">
        <v>0</v>
      </c>
      <c r="AA451">
        <v>309497.76</v>
      </c>
      <c r="AB451">
        <v>4487.1899999999996</v>
      </c>
      <c r="AC451">
        <v>284228.05</v>
      </c>
      <c r="AD451">
        <v>72</v>
      </c>
      <c r="AE451">
        <v>79</v>
      </c>
      <c r="AF451">
        <v>1282</v>
      </c>
      <c r="AG451">
        <v>149</v>
      </c>
      <c r="AH451">
        <v>21</v>
      </c>
      <c r="AI451">
        <v>109</v>
      </c>
      <c r="AJ451">
        <v>0</v>
      </c>
      <c r="AK451">
        <v>0</v>
      </c>
      <c r="AL451">
        <v>0</v>
      </c>
      <c r="AM451">
        <v>0</v>
      </c>
      <c r="AN451">
        <v>0</v>
      </c>
      <c r="AO451">
        <v>910</v>
      </c>
      <c r="AP451">
        <v>4688</v>
      </c>
      <c r="AQ451">
        <v>937</v>
      </c>
      <c r="AR451">
        <v>0</v>
      </c>
      <c r="AS451">
        <v>1017</v>
      </c>
      <c r="AT451">
        <v>94</v>
      </c>
      <c r="AU451">
        <v>71</v>
      </c>
      <c r="AV451">
        <v>47</v>
      </c>
      <c r="AW451">
        <v>1</v>
      </c>
      <c r="AX451">
        <v>0</v>
      </c>
      <c r="AY451">
        <v>427</v>
      </c>
      <c r="AZ451">
        <v>887</v>
      </c>
      <c r="BA451">
        <v>626</v>
      </c>
      <c r="BB451">
        <v>159</v>
      </c>
      <c r="BC451">
        <v>88</v>
      </c>
      <c r="BD451">
        <v>19</v>
      </c>
      <c r="BE451">
        <v>0</v>
      </c>
      <c r="BF451">
        <v>1573</v>
      </c>
      <c r="BG451">
        <v>30165</v>
      </c>
      <c r="BH451">
        <v>15</v>
      </c>
      <c r="BI451">
        <v>251</v>
      </c>
      <c r="BJ451" s="2">
        <v>46218</v>
      </c>
      <c r="BK451">
        <v>1</v>
      </c>
      <c r="BL451" s="3" t="str">
        <f>VLOOKUP(O451,DropDownList!$H$1:$I$7,2,FALSE)</f>
        <v>2022/23</v>
      </c>
      <c r="BM451" s="3" t="str">
        <f t="shared" ref="BM451:BM514" si="7">IF(RIGHT(P451,4)="VSUR","VSUR",IF(RIGHT(P451,4)="CONF","CONF",P451))</f>
        <v>JP COURT</v>
      </c>
    </row>
    <row r="452" spans="1:65" x14ac:dyDescent="0.2">
      <c r="A452">
        <v>2026</v>
      </c>
      <c r="B452">
        <v>7</v>
      </c>
      <c r="C452" t="s">
        <v>189</v>
      </c>
      <c r="D452" t="s">
        <v>190</v>
      </c>
      <c r="E452" t="s">
        <v>24</v>
      </c>
      <c r="F452">
        <v>9278</v>
      </c>
      <c r="G452" t="s">
        <v>141</v>
      </c>
      <c r="H452" t="s">
        <v>189</v>
      </c>
      <c r="I452" t="s">
        <v>189</v>
      </c>
      <c r="J452" s="1">
        <v>46204</v>
      </c>
      <c r="K452" t="s">
        <v>143</v>
      </c>
      <c r="L452">
        <v>2</v>
      </c>
      <c r="M452" t="s">
        <v>445</v>
      </c>
      <c r="N452" t="s">
        <v>442</v>
      </c>
      <c r="O452" t="s">
        <v>156</v>
      </c>
      <c r="P452" t="s">
        <v>153</v>
      </c>
      <c r="Q452">
        <v>278.75</v>
      </c>
      <c r="R452">
        <v>23</v>
      </c>
      <c r="S452">
        <v>1170</v>
      </c>
      <c r="T452">
        <v>90</v>
      </c>
      <c r="U452">
        <v>6</v>
      </c>
      <c r="V452">
        <v>4</v>
      </c>
      <c r="W452">
        <v>210</v>
      </c>
      <c r="X452">
        <v>210</v>
      </c>
      <c r="Y452">
        <v>0</v>
      </c>
      <c r="Z452">
        <v>0</v>
      </c>
      <c r="AA452">
        <v>801.25</v>
      </c>
      <c r="AB452">
        <v>0</v>
      </c>
      <c r="AC452">
        <v>801.25</v>
      </c>
      <c r="AD452">
        <v>4</v>
      </c>
      <c r="AE452">
        <v>0</v>
      </c>
      <c r="AF452">
        <v>15</v>
      </c>
      <c r="AG452">
        <v>1</v>
      </c>
      <c r="AH452">
        <v>2</v>
      </c>
      <c r="AI452">
        <v>5</v>
      </c>
      <c r="AJ452">
        <v>0</v>
      </c>
      <c r="AK452">
        <v>0</v>
      </c>
      <c r="AL452">
        <v>0</v>
      </c>
      <c r="AM452">
        <v>0</v>
      </c>
      <c r="AN452">
        <v>0</v>
      </c>
      <c r="AO452">
        <v>19</v>
      </c>
      <c r="AP452">
        <v>72</v>
      </c>
      <c r="AQ452">
        <v>20</v>
      </c>
      <c r="AR452">
        <v>1</v>
      </c>
      <c r="AS452">
        <v>13</v>
      </c>
      <c r="AT452">
        <v>0</v>
      </c>
      <c r="AU452">
        <v>0</v>
      </c>
      <c r="AV452">
        <v>0</v>
      </c>
      <c r="AW452">
        <v>0</v>
      </c>
      <c r="AX452">
        <v>0</v>
      </c>
      <c r="AY452">
        <v>8</v>
      </c>
      <c r="AZ452">
        <v>13</v>
      </c>
      <c r="BA452">
        <v>9</v>
      </c>
      <c r="BB452">
        <v>0</v>
      </c>
      <c r="BC452">
        <v>0</v>
      </c>
      <c r="BD452">
        <v>0</v>
      </c>
      <c r="BE452">
        <v>0</v>
      </c>
      <c r="BF452">
        <v>19</v>
      </c>
      <c r="BG452">
        <v>255</v>
      </c>
      <c r="BH452">
        <v>0</v>
      </c>
      <c r="BI452">
        <v>5</v>
      </c>
      <c r="BJ452" s="2">
        <v>46218</v>
      </c>
      <c r="BK452">
        <v>0</v>
      </c>
      <c r="BL452" s="3" t="str">
        <f>VLOOKUP(O452,DropDownList!$H$1:$I$7,2,FALSE)</f>
        <v>2023/24</v>
      </c>
      <c r="BM452" s="3" t="str">
        <f t="shared" si="7"/>
        <v>PREG</v>
      </c>
    </row>
    <row r="453" spans="1:65" x14ac:dyDescent="0.2">
      <c r="A453">
        <v>2026</v>
      </c>
      <c r="B453">
        <v>7</v>
      </c>
      <c r="C453" t="s">
        <v>189</v>
      </c>
      <c r="D453" t="s">
        <v>191</v>
      </c>
      <c r="E453" t="s">
        <v>24</v>
      </c>
      <c r="F453">
        <v>9741</v>
      </c>
      <c r="G453" t="s">
        <v>158</v>
      </c>
      <c r="H453" t="s">
        <v>189</v>
      </c>
      <c r="I453" t="s">
        <v>189</v>
      </c>
      <c r="J453" s="1">
        <v>46204</v>
      </c>
      <c r="K453" t="s">
        <v>143</v>
      </c>
      <c r="L453">
        <v>2</v>
      </c>
      <c r="M453" t="s">
        <v>445</v>
      </c>
      <c r="N453" t="s">
        <v>442</v>
      </c>
      <c r="O453" t="s">
        <v>147</v>
      </c>
      <c r="P453" t="s">
        <v>161</v>
      </c>
      <c r="Q453">
        <v>8771.65</v>
      </c>
      <c r="R453">
        <v>1918</v>
      </c>
      <c r="S453">
        <v>44810</v>
      </c>
      <c r="T453">
        <v>1726.15</v>
      </c>
      <c r="U453">
        <v>848</v>
      </c>
      <c r="V453">
        <v>185</v>
      </c>
      <c r="W453">
        <v>4311.95</v>
      </c>
      <c r="X453">
        <v>4326.95</v>
      </c>
      <c r="Y453">
        <v>0</v>
      </c>
      <c r="Z453">
        <v>0</v>
      </c>
      <c r="AA453">
        <v>34312.199999999997</v>
      </c>
      <c r="AB453">
        <v>0</v>
      </c>
      <c r="AC453">
        <v>0</v>
      </c>
      <c r="AD453">
        <v>177</v>
      </c>
      <c r="AE453">
        <v>8</v>
      </c>
      <c r="AF453">
        <v>1397</v>
      </c>
      <c r="AG453">
        <v>19</v>
      </c>
      <c r="AH453">
        <v>89</v>
      </c>
      <c r="AI453">
        <v>407</v>
      </c>
      <c r="AJ453">
        <v>0</v>
      </c>
      <c r="AK453">
        <v>0</v>
      </c>
      <c r="AL453">
        <v>0</v>
      </c>
      <c r="AM453">
        <v>0</v>
      </c>
      <c r="AN453">
        <v>0</v>
      </c>
      <c r="AO453">
        <v>1414</v>
      </c>
      <c r="AP453">
        <v>5171</v>
      </c>
      <c r="AQ453">
        <v>1392</v>
      </c>
      <c r="AR453">
        <v>5</v>
      </c>
      <c r="AS453">
        <v>625</v>
      </c>
      <c r="AT453">
        <v>85</v>
      </c>
      <c r="AU453">
        <v>79</v>
      </c>
      <c r="AV453">
        <v>43</v>
      </c>
      <c r="AW453">
        <v>48</v>
      </c>
      <c r="AX453">
        <v>0</v>
      </c>
      <c r="AY453">
        <v>715</v>
      </c>
      <c r="AZ453">
        <v>1061</v>
      </c>
      <c r="BA453">
        <v>406</v>
      </c>
      <c r="BB453">
        <v>96</v>
      </c>
      <c r="BC453">
        <v>42</v>
      </c>
      <c r="BD453">
        <v>51</v>
      </c>
      <c r="BE453">
        <v>0</v>
      </c>
      <c r="BF453">
        <v>1860</v>
      </c>
      <c r="BG453">
        <v>8550</v>
      </c>
      <c r="BH453">
        <v>6</v>
      </c>
      <c r="BI453">
        <v>830</v>
      </c>
      <c r="BJ453" s="2">
        <v>46218</v>
      </c>
      <c r="BK453">
        <v>1</v>
      </c>
      <c r="BL453" s="3" t="str">
        <f>VLOOKUP(O453,DropDownList!$H$1:$I$7,2,FALSE)</f>
        <v>2024/25</v>
      </c>
      <c r="BM453" s="3" t="str">
        <f t="shared" si="7"/>
        <v>VSUR</v>
      </c>
    </row>
    <row r="454" spans="1:65" x14ac:dyDescent="0.2">
      <c r="A454">
        <v>2026</v>
      </c>
      <c r="B454">
        <v>7</v>
      </c>
      <c r="C454" t="s">
        <v>189</v>
      </c>
      <c r="D454" t="s">
        <v>191</v>
      </c>
      <c r="E454" t="s">
        <v>24</v>
      </c>
      <c r="F454">
        <v>9741</v>
      </c>
      <c r="G454" t="s">
        <v>158</v>
      </c>
      <c r="H454" t="s">
        <v>189</v>
      </c>
      <c r="I454" t="s">
        <v>189</v>
      </c>
      <c r="J454" s="1">
        <v>46204</v>
      </c>
      <c r="K454" t="s">
        <v>143</v>
      </c>
      <c r="L454">
        <v>2</v>
      </c>
      <c r="M454" t="s">
        <v>445</v>
      </c>
      <c r="N454" t="s">
        <v>442</v>
      </c>
      <c r="O454" t="s">
        <v>147</v>
      </c>
      <c r="P454" t="s">
        <v>160</v>
      </c>
      <c r="Q454">
        <v>339112.93</v>
      </c>
      <c r="R454">
        <v>2060</v>
      </c>
      <c r="S454">
        <v>1068688.73</v>
      </c>
      <c r="T454">
        <v>45079.12</v>
      </c>
      <c r="U454">
        <v>908</v>
      </c>
      <c r="V454">
        <v>365</v>
      </c>
      <c r="W454">
        <v>132902.94</v>
      </c>
      <c r="X454">
        <v>155234.97</v>
      </c>
      <c r="Y454">
        <v>0</v>
      </c>
      <c r="Z454">
        <v>0</v>
      </c>
      <c r="AA454">
        <v>684496.68</v>
      </c>
      <c r="AB454">
        <v>107928.32000000001</v>
      </c>
      <c r="AC454">
        <v>540728.88</v>
      </c>
      <c r="AD454">
        <v>175</v>
      </c>
      <c r="AE454">
        <v>190</v>
      </c>
      <c r="AF454">
        <v>1036</v>
      </c>
      <c r="AG454">
        <v>506</v>
      </c>
      <c r="AH454">
        <v>97</v>
      </c>
      <c r="AI454">
        <v>402</v>
      </c>
      <c r="AJ454">
        <v>0</v>
      </c>
      <c r="AK454">
        <v>0</v>
      </c>
      <c r="AL454">
        <v>0</v>
      </c>
      <c r="AM454">
        <v>0</v>
      </c>
      <c r="AN454">
        <v>0</v>
      </c>
      <c r="AO454">
        <v>1503</v>
      </c>
      <c r="AP454">
        <v>5394</v>
      </c>
      <c r="AQ454">
        <v>1448</v>
      </c>
      <c r="AR454">
        <v>12</v>
      </c>
      <c r="AS454">
        <v>648</v>
      </c>
      <c r="AT454">
        <v>88</v>
      </c>
      <c r="AU454">
        <v>82</v>
      </c>
      <c r="AV454">
        <v>42</v>
      </c>
      <c r="AW454">
        <v>54</v>
      </c>
      <c r="AX454">
        <v>0</v>
      </c>
      <c r="AY454">
        <v>747</v>
      </c>
      <c r="AZ454">
        <v>1106</v>
      </c>
      <c r="BA454">
        <v>416</v>
      </c>
      <c r="BB454">
        <v>101</v>
      </c>
      <c r="BC454">
        <v>44</v>
      </c>
      <c r="BD454">
        <v>54</v>
      </c>
      <c r="BE454">
        <v>0</v>
      </c>
      <c r="BF454">
        <v>1989</v>
      </c>
      <c r="BG454">
        <v>167893.75</v>
      </c>
      <c r="BH454">
        <v>19</v>
      </c>
      <c r="BI454">
        <v>890</v>
      </c>
      <c r="BJ454" s="2">
        <v>46218</v>
      </c>
      <c r="BK454">
        <v>1</v>
      </c>
      <c r="BL454" s="3" t="str">
        <f>VLOOKUP(O454,DropDownList!$H$1:$I$7,2,FALSE)</f>
        <v>2024/25</v>
      </c>
      <c r="BM454" s="3" t="str">
        <f t="shared" si="7"/>
        <v>SC COURT</v>
      </c>
    </row>
    <row r="455" spans="1:65" x14ac:dyDescent="0.2">
      <c r="A455">
        <v>2026</v>
      </c>
      <c r="B455">
        <v>7</v>
      </c>
      <c r="C455" t="s">
        <v>189</v>
      </c>
      <c r="D455" t="s">
        <v>191</v>
      </c>
      <c r="E455" t="s">
        <v>24</v>
      </c>
      <c r="F455">
        <v>9741</v>
      </c>
      <c r="G455" t="s">
        <v>158</v>
      </c>
      <c r="H455" t="s">
        <v>189</v>
      </c>
      <c r="I455" t="s">
        <v>189</v>
      </c>
      <c r="J455" s="1">
        <v>46204</v>
      </c>
      <c r="K455" t="s">
        <v>143</v>
      </c>
      <c r="L455">
        <v>2</v>
      </c>
      <c r="M455" t="s">
        <v>445</v>
      </c>
      <c r="N455" t="s">
        <v>442</v>
      </c>
      <c r="O455" t="s">
        <v>155</v>
      </c>
      <c r="P455" t="s">
        <v>161</v>
      </c>
      <c r="Q455">
        <v>3906.64</v>
      </c>
      <c r="R455">
        <v>1955</v>
      </c>
      <c r="S455">
        <v>39555</v>
      </c>
      <c r="T455">
        <v>1580</v>
      </c>
      <c r="U455">
        <v>423</v>
      </c>
      <c r="V455">
        <v>90</v>
      </c>
      <c r="W455">
        <v>1935.92</v>
      </c>
      <c r="X455">
        <v>1935.92</v>
      </c>
      <c r="Y455">
        <v>0</v>
      </c>
      <c r="Z455">
        <v>0</v>
      </c>
      <c r="AA455">
        <v>34068.36</v>
      </c>
      <c r="AB455">
        <v>0</v>
      </c>
      <c r="AC455">
        <v>0</v>
      </c>
      <c r="AD455">
        <v>88</v>
      </c>
      <c r="AE455">
        <v>2</v>
      </c>
      <c r="AF455">
        <v>1658</v>
      </c>
      <c r="AG455">
        <v>8</v>
      </c>
      <c r="AH455">
        <v>93</v>
      </c>
      <c r="AI455">
        <v>195</v>
      </c>
      <c r="AJ455">
        <v>0</v>
      </c>
      <c r="AK455">
        <v>0</v>
      </c>
      <c r="AL455">
        <v>0</v>
      </c>
      <c r="AM455">
        <v>0</v>
      </c>
      <c r="AN455">
        <v>0</v>
      </c>
      <c r="AO455">
        <v>1394</v>
      </c>
      <c r="AP455">
        <v>6887</v>
      </c>
      <c r="AQ455">
        <v>1449</v>
      </c>
      <c r="AR455">
        <v>0</v>
      </c>
      <c r="AS455">
        <v>1127</v>
      </c>
      <c r="AT455">
        <v>153</v>
      </c>
      <c r="AU455">
        <v>180</v>
      </c>
      <c r="AV455">
        <v>89</v>
      </c>
      <c r="AW455">
        <v>30</v>
      </c>
      <c r="AX455">
        <v>0</v>
      </c>
      <c r="AY455">
        <v>877</v>
      </c>
      <c r="AZ455">
        <v>1396</v>
      </c>
      <c r="BA455">
        <v>812</v>
      </c>
      <c r="BB455">
        <v>182</v>
      </c>
      <c r="BC455">
        <v>97</v>
      </c>
      <c r="BD455">
        <v>51</v>
      </c>
      <c r="BE455">
        <v>0</v>
      </c>
      <c r="BF455">
        <v>1922</v>
      </c>
      <c r="BG455">
        <v>3820</v>
      </c>
      <c r="BH455">
        <v>1</v>
      </c>
      <c r="BI455">
        <v>411</v>
      </c>
      <c r="BJ455" s="2">
        <v>46218</v>
      </c>
      <c r="BK455">
        <v>1</v>
      </c>
      <c r="BL455" s="3" t="str">
        <f>VLOOKUP(O455,DropDownList!$H$1:$I$7,2,FALSE)</f>
        <v>2022/23</v>
      </c>
      <c r="BM455" s="3" t="str">
        <f t="shared" si="7"/>
        <v>VSUR</v>
      </c>
    </row>
    <row r="456" spans="1:65" x14ac:dyDescent="0.2">
      <c r="A456">
        <v>2026</v>
      </c>
      <c r="B456">
        <v>7</v>
      </c>
      <c r="C456" t="s">
        <v>189</v>
      </c>
      <c r="D456" t="s">
        <v>191</v>
      </c>
      <c r="E456" t="s">
        <v>24</v>
      </c>
      <c r="F456">
        <v>9741</v>
      </c>
      <c r="G456" t="s">
        <v>158</v>
      </c>
      <c r="H456" t="s">
        <v>189</v>
      </c>
      <c r="I456" t="s">
        <v>189</v>
      </c>
      <c r="J456" s="1">
        <v>46204</v>
      </c>
      <c r="K456" t="s">
        <v>143</v>
      </c>
      <c r="L456">
        <v>2</v>
      </c>
      <c r="M456" t="s">
        <v>445</v>
      </c>
      <c r="N456" t="s">
        <v>442</v>
      </c>
      <c r="O456" t="s">
        <v>155</v>
      </c>
      <c r="P456" t="s">
        <v>160</v>
      </c>
      <c r="Q456">
        <v>166835.67000000001</v>
      </c>
      <c r="R456">
        <v>2172</v>
      </c>
      <c r="S456">
        <v>945551.5</v>
      </c>
      <c r="T456">
        <v>54676.18</v>
      </c>
      <c r="U456">
        <v>469</v>
      </c>
      <c r="V456">
        <v>183</v>
      </c>
      <c r="W456">
        <v>65219.7</v>
      </c>
      <c r="X456">
        <v>79539.7</v>
      </c>
      <c r="Y456">
        <v>0</v>
      </c>
      <c r="Z456">
        <v>0</v>
      </c>
      <c r="AA456">
        <v>724039.65</v>
      </c>
      <c r="AB456">
        <v>98809.94</v>
      </c>
      <c r="AC456">
        <v>590801.35</v>
      </c>
      <c r="AD456">
        <v>88</v>
      </c>
      <c r="AE456">
        <v>95</v>
      </c>
      <c r="AF456">
        <v>1535</v>
      </c>
      <c r="AG456">
        <v>270</v>
      </c>
      <c r="AH456">
        <v>102</v>
      </c>
      <c r="AI456">
        <v>199</v>
      </c>
      <c r="AJ456">
        <v>0</v>
      </c>
      <c r="AK456">
        <v>0</v>
      </c>
      <c r="AL456">
        <v>0</v>
      </c>
      <c r="AM456">
        <v>0</v>
      </c>
      <c r="AN456">
        <v>0</v>
      </c>
      <c r="AO456">
        <v>1557</v>
      </c>
      <c r="AP456">
        <v>7431</v>
      </c>
      <c r="AQ456">
        <v>1588</v>
      </c>
      <c r="AR456">
        <v>4</v>
      </c>
      <c r="AS456">
        <v>1228</v>
      </c>
      <c r="AT456">
        <v>159</v>
      </c>
      <c r="AU456">
        <v>178</v>
      </c>
      <c r="AV456">
        <v>90</v>
      </c>
      <c r="AW456">
        <v>36</v>
      </c>
      <c r="AX456">
        <v>0</v>
      </c>
      <c r="AY456">
        <v>968</v>
      </c>
      <c r="AZ456">
        <v>1518</v>
      </c>
      <c r="BA456">
        <v>862</v>
      </c>
      <c r="BB456">
        <v>189</v>
      </c>
      <c r="BC456">
        <v>100</v>
      </c>
      <c r="BD456">
        <v>56</v>
      </c>
      <c r="BE456">
        <v>0</v>
      </c>
      <c r="BF456">
        <v>2129</v>
      </c>
      <c r="BG456">
        <v>72411</v>
      </c>
      <c r="BH456">
        <v>66</v>
      </c>
      <c r="BI456">
        <v>457</v>
      </c>
      <c r="BJ456" s="2">
        <v>46218</v>
      </c>
      <c r="BK456">
        <v>1</v>
      </c>
      <c r="BL456" s="3" t="str">
        <f>VLOOKUP(O456,DropDownList!$H$1:$I$7,2,FALSE)</f>
        <v>2022/23</v>
      </c>
      <c r="BM456" s="3" t="str">
        <f t="shared" si="7"/>
        <v>SC COURT</v>
      </c>
    </row>
    <row r="457" spans="1:65" x14ac:dyDescent="0.2">
      <c r="A457">
        <v>2026</v>
      </c>
      <c r="B457">
        <v>7</v>
      </c>
      <c r="C457" t="s">
        <v>189</v>
      </c>
      <c r="D457" t="s">
        <v>191</v>
      </c>
      <c r="E457" t="s">
        <v>24</v>
      </c>
      <c r="F457">
        <v>9741</v>
      </c>
      <c r="G457" t="s">
        <v>158</v>
      </c>
      <c r="H457" t="s">
        <v>189</v>
      </c>
      <c r="I457" t="s">
        <v>189</v>
      </c>
      <c r="J457" s="1">
        <v>46204</v>
      </c>
      <c r="K457" t="s">
        <v>143</v>
      </c>
      <c r="L457">
        <v>2</v>
      </c>
      <c r="M457" t="s">
        <v>445</v>
      </c>
      <c r="N457" t="s">
        <v>442</v>
      </c>
      <c r="O457" t="s">
        <v>149</v>
      </c>
      <c r="P457" t="s">
        <v>160</v>
      </c>
      <c r="Q457">
        <v>496049.37</v>
      </c>
      <c r="R457">
        <v>2101</v>
      </c>
      <c r="S457">
        <v>1018546.85</v>
      </c>
      <c r="T457">
        <v>27650</v>
      </c>
      <c r="U457">
        <v>1295</v>
      </c>
      <c r="V457">
        <v>821</v>
      </c>
      <c r="W457">
        <v>226159.51</v>
      </c>
      <c r="X457">
        <v>326776.51</v>
      </c>
      <c r="Y457">
        <v>0</v>
      </c>
      <c r="Z457">
        <v>0</v>
      </c>
      <c r="AA457">
        <v>494847.48</v>
      </c>
      <c r="AB457">
        <v>67326.12</v>
      </c>
      <c r="AC457">
        <v>397351.31</v>
      </c>
      <c r="AD457">
        <v>492</v>
      </c>
      <c r="AE457">
        <v>329</v>
      </c>
      <c r="AF457">
        <v>741</v>
      </c>
      <c r="AG457">
        <v>590</v>
      </c>
      <c r="AH457">
        <v>64</v>
      </c>
      <c r="AI457">
        <v>705</v>
      </c>
      <c r="AJ457">
        <v>0</v>
      </c>
      <c r="AK457">
        <v>0</v>
      </c>
      <c r="AL457">
        <v>0</v>
      </c>
      <c r="AM457">
        <v>0</v>
      </c>
      <c r="AN457">
        <v>0</v>
      </c>
      <c r="AO457">
        <v>1515</v>
      </c>
      <c r="AP457">
        <v>3908</v>
      </c>
      <c r="AQ457">
        <v>1428</v>
      </c>
      <c r="AR457">
        <v>15</v>
      </c>
      <c r="AS457">
        <v>276</v>
      </c>
      <c r="AT457">
        <v>47</v>
      </c>
      <c r="AU457">
        <v>18</v>
      </c>
      <c r="AV457">
        <v>8</v>
      </c>
      <c r="AW457">
        <v>45</v>
      </c>
      <c r="AX457">
        <v>0</v>
      </c>
      <c r="AY457">
        <v>391</v>
      </c>
      <c r="AZ457">
        <v>693</v>
      </c>
      <c r="BA457">
        <v>115</v>
      </c>
      <c r="BB457">
        <v>100</v>
      </c>
      <c r="BC457">
        <v>22</v>
      </c>
      <c r="BD457">
        <v>37</v>
      </c>
      <c r="BE457">
        <v>0</v>
      </c>
      <c r="BF457">
        <v>2044</v>
      </c>
      <c r="BG457">
        <v>298750.15000000002</v>
      </c>
      <c r="BH457">
        <v>1</v>
      </c>
      <c r="BI457">
        <v>1282</v>
      </c>
      <c r="BJ457" s="2">
        <v>46218</v>
      </c>
      <c r="BK457">
        <v>0</v>
      </c>
      <c r="BL457" s="3" t="str">
        <f>VLOOKUP(O457,DropDownList!$H$1:$I$7,2,FALSE)</f>
        <v>2025/26</v>
      </c>
      <c r="BM457" s="3" t="str">
        <f t="shared" si="7"/>
        <v>SC COURT</v>
      </c>
    </row>
    <row r="458" spans="1:65" x14ac:dyDescent="0.2">
      <c r="A458">
        <v>2026</v>
      </c>
      <c r="B458">
        <v>7</v>
      </c>
      <c r="C458" t="s">
        <v>189</v>
      </c>
      <c r="D458" t="s">
        <v>191</v>
      </c>
      <c r="E458" t="s">
        <v>24</v>
      </c>
      <c r="F458">
        <v>9741</v>
      </c>
      <c r="G458" t="s">
        <v>158</v>
      </c>
      <c r="H458" t="s">
        <v>189</v>
      </c>
      <c r="I458" t="s">
        <v>189</v>
      </c>
      <c r="J458" s="1">
        <v>46204</v>
      </c>
      <c r="K458" t="s">
        <v>143</v>
      </c>
      <c r="L458">
        <v>2</v>
      </c>
      <c r="M458" t="s">
        <v>445</v>
      </c>
      <c r="N458" t="s">
        <v>442</v>
      </c>
      <c r="O458" t="s">
        <v>149</v>
      </c>
      <c r="P458" t="s">
        <v>159</v>
      </c>
      <c r="Q458">
        <v>97735.45</v>
      </c>
      <c r="R458">
        <v>17</v>
      </c>
      <c r="S458">
        <v>322007.03000000003</v>
      </c>
      <c r="T458">
        <v>20276.02</v>
      </c>
      <c r="U458">
        <v>4</v>
      </c>
      <c r="V458">
        <v>2</v>
      </c>
      <c r="W458">
        <v>73023.38</v>
      </c>
      <c r="X458">
        <v>88068.38</v>
      </c>
      <c r="Y458">
        <v>0</v>
      </c>
      <c r="Z458">
        <v>0</v>
      </c>
      <c r="AA458">
        <v>203995.56</v>
      </c>
      <c r="AB458">
        <v>0</v>
      </c>
      <c r="AC458">
        <v>0</v>
      </c>
      <c r="AD458">
        <v>1</v>
      </c>
      <c r="AE458">
        <v>1</v>
      </c>
      <c r="AF458">
        <v>10</v>
      </c>
      <c r="AG458">
        <v>3</v>
      </c>
      <c r="AH458">
        <v>1</v>
      </c>
      <c r="AI458">
        <v>1</v>
      </c>
      <c r="AJ458">
        <v>0</v>
      </c>
      <c r="AK458">
        <v>0</v>
      </c>
      <c r="AL458">
        <v>0</v>
      </c>
      <c r="AM458">
        <v>0</v>
      </c>
      <c r="AN458">
        <v>0</v>
      </c>
      <c r="AO458">
        <v>13</v>
      </c>
      <c r="AP458">
        <v>17</v>
      </c>
      <c r="AQ458">
        <v>6</v>
      </c>
      <c r="AR458">
        <v>0</v>
      </c>
      <c r="AS458">
        <v>0</v>
      </c>
      <c r="AT458">
        <v>0</v>
      </c>
      <c r="AU458">
        <v>4</v>
      </c>
      <c r="AV458">
        <v>0</v>
      </c>
      <c r="AW458">
        <v>0</v>
      </c>
      <c r="AX458">
        <v>0</v>
      </c>
      <c r="AY458">
        <v>0</v>
      </c>
      <c r="AZ458">
        <v>0</v>
      </c>
      <c r="BA458">
        <v>0</v>
      </c>
      <c r="BB458">
        <v>0</v>
      </c>
      <c r="BC458">
        <v>0</v>
      </c>
      <c r="BD458">
        <v>0</v>
      </c>
      <c r="BE458">
        <v>0</v>
      </c>
      <c r="BF458">
        <v>0</v>
      </c>
      <c r="BG458">
        <v>63068.38</v>
      </c>
      <c r="BH458">
        <v>2</v>
      </c>
      <c r="BI458">
        <v>0</v>
      </c>
      <c r="BJ458" s="2">
        <v>46218</v>
      </c>
      <c r="BK458">
        <v>0</v>
      </c>
      <c r="BL458" s="3" t="str">
        <f>VLOOKUP(O458,DropDownList!$H$1:$I$7,2,FALSE)</f>
        <v>2025/26</v>
      </c>
      <c r="BM458" s="3" t="str">
        <f t="shared" si="7"/>
        <v>CONF</v>
      </c>
    </row>
    <row r="459" spans="1:65" x14ac:dyDescent="0.2">
      <c r="A459">
        <v>2026</v>
      </c>
      <c r="B459">
        <v>7</v>
      </c>
      <c r="C459" t="s">
        <v>189</v>
      </c>
      <c r="D459" t="s">
        <v>191</v>
      </c>
      <c r="E459" t="s">
        <v>24</v>
      </c>
      <c r="F459">
        <v>9741</v>
      </c>
      <c r="G459" t="s">
        <v>158</v>
      </c>
      <c r="H459" t="s">
        <v>189</v>
      </c>
      <c r="I459" t="s">
        <v>189</v>
      </c>
      <c r="J459" s="1">
        <v>46204</v>
      </c>
      <c r="K459" t="s">
        <v>143</v>
      </c>
      <c r="L459">
        <v>2</v>
      </c>
      <c r="M459" t="s">
        <v>445</v>
      </c>
      <c r="N459" t="s">
        <v>442</v>
      </c>
      <c r="O459" t="s">
        <v>156</v>
      </c>
      <c r="P459" t="s">
        <v>159</v>
      </c>
      <c r="Q459">
        <v>5228.55</v>
      </c>
      <c r="R459">
        <v>15</v>
      </c>
      <c r="S459">
        <v>120356.39</v>
      </c>
      <c r="T459">
        <v>25097.24</v>
      </c>
      <c r="U459">
        <v>3</v>
      </c>
      <c r="V459">
        <v>1</v>
      </c>
      <c r="W459">
        <v>368.24</v>
      </c>
      <c r="X459">
        <v>2200</v>
      </c>
      <c r="Y459">
        <v>0</v>
      </c>
      <c r="Z459">
        <v>0</v>
      </c>
      <c r="AA459">
        <v>90030.6</v>
      </c>
      <c r="AB459">
        <v>0</v>
      </c>
      <c r="AC459">
        <v>0</v>
      </c>
      <c r="AD459">
        <v>0</v>
      </c>
      <c r="AE459">
        <v>1</v>
      </c>
      <c r="AF459">
        <v>9</v>
      </c>
      <c r="AG459">
        <v>3</v>
      </c>
      <c r="AH459">
        <v>1</v>
      </c>
      <c r="AI459">
        <v>0</v>
      </c>
      <c r="AJ459">
        <v>0</v>
      </c>
      <c r="AK459">
        <v>0</v>
      </c>
      <c r="AL459">
        <v>0</v>
      </c>
      <c r="AM459">
        <v>0</v>
      </c>
      <c r="AN459">
        <v>0</v>
      </c>
      <c r="AO459">
        <v>8</v>
      </c>
      <c r="AP459">
        <v>16</v>
      </c>
      <c r="AQ459">
        <v>6</v>
      </c>
      <c r="AR459">
        <v>0</v>
      </c>
      <c r="AS459">
        <v>0</v>
      </c>
      <c r="AT459">
        <v>0</v>
      </c>
      <c r="AU459">
        <v>3</v>
      </c>
      <c r="AV459">
        <v>1</v>
      </c>
      <c r="AW459">
        <v>2</v>
      </c>
      <c r="AX459">
        <v>0</v>
      </c>
      <c r="AY459">
        <v>0</v>
      </c>
      <c r="AZ459">
        <v>1</v>
      </c>
      <c r="BA459">
        <v>0</v>
      </c>
      <c r="BB459">
        <v>0</v>
      </c>
      <c r="BC459">
        <v>0</v>
      </c>
      <c r="BD459">
        <v>0</v>
      </c>
      <c r="BE459">
        <v>0</v>
      </c>
      <c r="BF459">
        <v>1</v>
      </c>
      <c r="BG459">
        <v>0</v>
      </c>
      <c r="BH459">
        <v>2</v>
      </c>
      <c r="BI459">
        <v>0</v>
      </c>
      <c r="BJ459" s="2">
        <v>46218</v>
      </c>
      <c r="BK459">
        <v>0</v>
      </c>
      <c r="BL459" s="3" t="str">
        <f>VLOOKUP(O459,DropDownList!$H$1:$I$7,2,FALSE)</f>
        <v>2023/24</v>
      </c>
      <c r="BM459" s="3" t="str">
        <f t="shared" si="7"/>
        <v>CONF</v>
      </c>
    </row>
    <row r="460" spans="1:65" x14ac:dyDescent="0.2">
      <c r="A460">
        <v>2026</v>
      </c>
      <c r="B460">
        <v>7</v>
      </c>
      <c r="C460" t="s">
        <v>189</v>
      </c>
      <c r="D460" t="s">
        <v>191</v>
      </c>
      <c r="E460" t="s">
        <v>24</v>
      </c>
      <c r="F460">
        <v>9741</v>
      </c>
      <c r="G460" t="s">
        <v>158</v>
      </c>
      <c r="H460" t="s">
        <v>189</v>
      </c>
      <c r="I460" t="s">
        <v>189</v>
      </c>
      <c r="J460" s="1">
        <v>46204</v>
      </c>
      <c r="K460" t="s">
        <v>143</v>
      </c>
      <c r="L460">
        <v>2</v>
      </c>
      <c r="M460" t="s">
        <v>445</v>
      </c>
      <c r="N460" t="s">
        <v>442</v>
      </c>
      <c r="O460" t="s">
        <v>147</v>
      </c>
      <c r="P460" t="s">
        <v>159</v>
      </c>
      <c r="Q460">
        <v>371894.59</v>
      </c>
      <c r="R460">
        <v>15</v>
      </c>
      <c r="S460">
        <v>924907.95</v>
      </c>
      <c r="T460">
        <v>412854.46</v>
      </c>
      <c r="U460">
        <v>3</v>
      </c>
      <c r="V460">
        <v>2</v>
      </c>
      <c r="W460">
        <v>343866.92</v>
      </c>
      <c r="X460">
        <v>365420.04</v>
      </c>
      <c r="Y460">
        <v>0</v>
      </c>
      <c r="Z460">
        <v>0</v>
      </c>
      <c r="AA460">
        <v>140158.9</v>
      </c>
      <c r="AB460">
        <v>0</v>
      </c>
      <c r="AC460">
        <v>0</v>
      </c>
      <c r="AD460">
        <v>2</v>
      </c>
      <c r="AE460">
        <v>0</v>
      </c>
      <c r="AF460">
        <v>10</v>
      </c>
      <c r="AG460">
        <v>1</v>
      </c>
      <c r="AH460">
        <v>0</v>
      </c>
      <c r="AI460">
        <v>2</v>
      </c>
      <c r="AJ460">
        <v>0</v>
      </c>
      <c r="AK460">
        <v>0</v>
      </c>
      <c r="AL460">
        <v>0</v>
      </c>
      <c r="AM460">
        <v>0</v>
      </c>
      <c r="AN460">
        <v>0</v>
      </c>
      <c r="AO460">
        <v>9</v>
      </c>
      <c r="AP460">
        <v>16</v>
      </c>
      <c r="AQ460">
        <v>6</v>
      </c>
      <c r="AR460">
        <v>0</v>
      </c>
      <c r="AS460">
        <v>0</v>
      </c>
      <c r="AT460">
        <v>0</v>
      </c>
      <c r="AU460">
        <v>5</v>
      </c>
      <c r="AV460">
        <v>1</v>
      </c>
      <c r="AW460">
        <v>1</v>
      </c>
      <c r="AX460">
        <v>0</v>
      </c>
      <c r="AY460">
        <v>0</v>
      </c>
      <c r="AZ460">
        <v>0</v>
      </c>
      <c r="BA460">
        <v>0</v>
      </c>
      <c r="BB460">
        <v>0</v>
      </c>
      <c r="BC460">
        <v>0</v>
      </c>
      <c r="BD460">
        <v>0</v>
      </c>
      <c r="BE460">
        <v>0</v>
      </c>
      <c r="BF460">
        <v>0</v>
      </c>
      <c r="BG460">
        <v>365420.04</v>
      </c>
      <c r="BH460">
        <v>2</v>
      </c>
      <c r="BI460">
        <v>0</v>
      </c>
      <c r="BJ460" s="2">
        <v>46218</v>
      </c>
      <c r="BK460">
        <v>0</v>
      </c>
      <c r="BL460" s="3" t="str">
        <f>VLOOKUP(O460,DropDownList!$H$1:$I$7,2,FALSE)</f>
        <v>2024/25</v>
      </c>
      <c r="BM460" s="3" t="str">
        <f t="shared" si="7"/>
        <v>CONF</v>
      </c>
    </row>
    <row r="461" spans="1:65" x14ac:dyDescent="0.2">
      <c r="A461">
        <v>2026</v>
      </c>
      <c r="B461">
        <v>7</v>
      </c>
      <c r="C461" t="s">
        <v>189</v>
      </c>
      <c r="D461" t="s">
        <v>191</v>
      </c>
      <c r="E461" t="s">
        <v>24</v>
      </c>
      <c r="F461">
        <v>9741</v>
      </c>
      <c r="G461" t="s">
        <v>158</v>
      </c>
      <c r="H461" t="s">
        <v>189</v>
      </c>
      <c r="I461" t="s">
        <v>189</v>
      </c>
      <c r="J461" s="1">
        <v>46204</v>
      </c>
      <c r="K461" t="s">
        <v>143</v>
      </c>
      <c r="L461">
        <v>2</v>
      </c>
      <c r="M461" t="s">
        <v>445</v>
      </c>
      <c r="N461" t="s">
        <v>442</v>
      </c>
      <c r="O461" t="s">
        <v>156</v>
      </c>
      <c r="P461" t="s">
        <v>150</v>
      </c>
      <c r="Q461">
        <v>0</v>
      </c>
      <c r="R461">
        <v>1</v>
      </c>
      <c r="S461">
        <v>300</v>
      </c>
      <c r="T461">
        <v>0</v>
      </c>
      <c r="U461">
        <v>0</v>
      </c>
      <c r="V461">
        <v>0</v>
      </c>
      <c r="W461">
        <v>0</v>
      </c>
      <c r="X461">
        <v>0</v>
      </c>
      <c r="Y461">
        <v>1</v>
      </c>
      <c r="Z461">
        <v>300</v>
      </c>
      <c r="AA461">
        <v>300</v>
      </c>
      <c r="AB461">
        <v>0</v>
      </c>
      <c r="AC461">
        <v>300</v>
      </c>
      <c r="AD461">
        <v>0</v>
      </c>
      <c r="AE461">
        <v>0</v>
      </c>
      <c r="AF461">
        <v>1</v>
      </c>
      <c r="AG461">
        <v>0</v>
      </c>
      <c r="AH461">
        <v>0</v>
      </c>
      <c r="AI461">
        <v>0</v>
      </c>
      <c r="AJ461">
        <v>1</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s="2">
        <v>46218</v>
      </c>
      <c r="BK461">
        <v>0</v>
      </c>
      <c r="BL461" s="3" t="str">
        <f>VLOOKUP(O461,DropDownList!$H$1:$I$7,2,FALSE)</f>
        <v>2023/24</v>
      </c>
      <c r="BM461" s="3" t="str">
        <f t="shared" si="7"/>
        <v>FISCAL FINES</v>
      </c>
    </row>
    <row r="462" spans="1:65" x14ac:dyDescent="0.2">
      <c r="A462">
        <v>2026</v>
      </c>
      <c r="B462">
        <v>7</v>
      </c>
      <c r="C462" t="s">
        <v>189</v>
      </c>
      <c r="D462" t="s">
        <v>191</v>
      </c>
      <c r="E462" t="s">
        <v>24</v>
      </c>
      <c r="F462">
        <v>9741</v>
      </c>
      <c r="G462" t="s">
        <v>158</v>
      </c>
      <c r="H462" t="s">
        <v>189</v>
      </c>
      <c r="I462" t="s">
        <v>189</v>
      </c>
      <c r="J462" s="1">
        <v>46204</v>
      </c>
      <c r="K462" t="s">
        <v>143</v>
      </c>
      <c r="L462">
        <v>2</v>
      </c>
      <c r="M462" t="s">
        <v>445</v>
      </c>
      <c r="N462" t="s">
        <v>442</v>
      </c>
      <c r="O462" t="s">
        <v>156</v>
      </c>
      <c r="P462" t="s">
        <v>161</v>
      </c>
      <c r="Q462">
        <v>9568.57</v>
      </c>
      <c r="R462">
        <v>1912</v>
      </c>
      <c r="S462">
        <v>128600</v>
      </c>
      <c r="T462">
        <v>1575</v>
      </c>
      <c r="U462">
        <v>645</v>
      </c>
      <c r="V462">
        <v>175</v>
      </c>
      <c r="W462">
        <v>7115</v>
      </c>
      <c r="X462">
        <v>7115</v>
      </c>
      <c r="Y462">
        <v>0</v>
      </c>
      <c r="Z462">
        <v>0</v>
      </c>
      <c r="AA462">
        <v>117456.43</v>
      </c>
      <c r="AB462">
        <v>0</v>
      </c>
      <c r="AC462">
        <v>0</v>
      </c>
      <c r="AD462">
        <v>172</v>
      </c>
      <c r="AE462">
        <v>3</v>
      </c>
      <c r="AF462">
        <v>1497</v>
      </c>
      <c r="AG462">
        <v>15</v>
      </c>
      <c r="AH462">
        <v>81</v>
      </c>
      <c r="AI462">
        <v>318</v>
      </c>
      <c r="AJ462">
        <v>0</v>
      </c>
      <c r="AK462">
        <v>0</v>
      </c>
      <c r="AL462">
        <v>0</v>
      </c>
      <c r="AM462">
        <v>0</v>
      </c>
      <c r="AN462">
        <v>0</v>
      </c>
      <c r="AO462">
        <v>1394</v>
      </c>
      <c r="AP462">
        <v>6073</v>
      </c>
      <c r="AQ462">
        <v>1409</v>
      </c>
      <c r="AR462">
        <v>47</v>
      </c>
      <c r="AS462">
        <v>916</v>
      </c>
      <c r="AT462">
        <v>103</v>
      </c>
      <c r="AU462">
        <v>138</v>
      </c>
      <c r="AV462">
        <v>77</v>
      </c>
      <c r="AW462">
        <v>35</v>
      </c>
      <c r="AX462">
        <v>0</v>
      </c>
      <c r="AY462">
        <v>786</v>
      </c>
      <c r="AZ462">
        <v>1277</v>
      </c>
      <c r="BA462">
        <v>669</v>
      </c>
      <c r="BB462">
        <v>137</v>
      </c>
      <c r="BC462">
        <v>63</v>
      </c>
      <c r="BD462">
        <v>13</v>
      </c>
      <c r="BE462">
        <v>0</v>
      </c>
      <c r="BF462">
        <v>1824</v>
      </c>
      <c r="BG462">
        <v>9465</v>
      </c>
      <c r="BH462">
        <v>1</v>
      </c>
      <c r="BI462">
        <v>583</v>
      </c>
      <c r="BJ462" s="2">
        <v>46218</v>
      </c>
      <c r="BK462">
        <v>2</v>
      </c>
      <c r="BL462" s="3" t="str">
        <f>VLOOKUP(O462,DropDownList!$H$1:$I$7,2,FALSE)</f>
        <v>2023/24</v>
      </c>
      <c r="BM462" s="3" t="str">
        <f t="shared" si="7"/>
        <v>VSUR</v>
      </c>
    </row>
    <row r="463" spans="1:65" x14ac:dyDescent="0.2">
      <c r="A463">
        <v>2026</v>
      </c>
      <c r="B463">
        <v>7</v>
      </c>
      <c r="C463" t="s">
        <v>189</v>
      </c>
      <c r="D463" t="s">
        <v>191</v>
      </c>
      <c r="E463" t="s">
        <v>24</v>
      </c>
      <c r="F463">
        <v>9741</v>
      </c>
      <c r="G463" t="s">
        <v>158</v>
      </c>
      <c r="H463" t="s">
        <v>189</v>
      </c>
      <c r="I463" t="s">
        <v>189</v>
      </c>
      <c r="J463" s="1">
        <v>46204</v>
      </c>
      <c r="K463" t="s">
        <v>143</v>
      </c>
      <c r="L463">
        <v>2</v>
      </c>
      <c r="M463" t="s">
        <v>445</v>
      </c>
      <c r="N463" t="s">
        <v>442</v>
      </c>
      <c r="O463" t="s">
        <v>149</v>
      </c>
      <c r="P463" t="s">
        <v>161</v>
      </c>
      <c r="Q463">
        <v>15399.95</v>
      </c>
      <c r="R463">
        <v>1972</v>
      </c>
      <c r="S463">
        <v>79635</v>
      </c>
      <c r="T463">
        <v>1335</v>
      </c>
      <c r="U463">
        <v>1210</v>
      </c>
      <c r="V463">
        <v>489</v>
      </c>
      <c r="W463">
        <v>10250.94</v>
      </c>
      <c r="X463">
        <v>10250.94</v>
      </c>
      <c r="Y463">
        <v>0</v>
      </c>
      <c r="Z463">
        <v>0</v>
      </c>
      <c r="AA463">
        <v>62900.05</v>
      </c>
      <c r="AB463">
        <v>0</v>
      </c>
      <c r="AC463">
        <v>0</v>
      </c>
      <c r="AD463">
        <v>481</v>
      </c>
      <c r="AE463">
        <v>8</v>
      </c>
      <c r="AF463">
        <v>1205</v>
      </c>
      <c r="AG463">
        <v>15</v>
      </c>
      <c r="AH463">
        <v>58</v>
      </c>
      <c r="AI463">
        <v>694</v>
      </c>
      <c r="AJ463">
        <v>0</v>
      </c>
      <c r="AK463">
        <v>0</v>
      </c>
      <c r="AL463">
        <v>0</v>
      </c>
      <c r="AM463">
        <v>0</v>
      </c>
      <c r="AN463">
        <v>0</v>
      </c>
      <c r="AO463">
        <v>1423</v>
      </c>
      <c r="AP463">
        <v>3818</v>
      </c>
      <c r="AQ463">
        <v>1393</v>
      </c>
      <c r="AR463">
        <v>0</v>
      </c>
      <c r="AS463">
        <v>275</v>
      </c>
      <c r="AT463">
        <v>48</v>
      </c>
      <c r="AU463">
        <v>18</v>
      </c>
      <c r="AV463">
        <v>7</v>
      </c>
      <c r="AW463">
        <v>40</v>
      </c>
      <c r="AX463">
        <v>0</v>
      </c>
      <c r="AY463">
        <v>380</v>
      </c>
      <c r="AZ463">
        <v>685</v>
      </c>
      <c r="BA463">
        <v>118</v>
      </c>
      <c r="BB463">
        <v>98</v>
      </c>
      <c r="BC463">
        <v>25</v>
      </c>
      <c r="BD463">
        <v>36</v>
      </c>
      <c r="BE463">
        <v>0</v>
      </c>
      <c r="BF463">
        <v>1926</v>
      </c>
      <c r="BG463">
        <v>15200</v>
      </c>
      <c r="BH463">
        <v>0</v>
      </c>
      <c r="BI463">
        <v>1200</v>
      </c>
      <c r="BJ463" s="2">
        <v>46218</v>
      </c>
      <c r="BK463">
        <v>0</v>
      </c>
      <c r="BL463" s="3" t="str">
        <f>VLOOKUP(O463,DropDownList!$H$1:$I$7,2,FALSE)</f>
        <v>2025/26</v>
      </c>
      <c r="BM463" s="3" t="str">
        <f t="shared" si="7"/>
        <v>VSUR</v>
      </c>
    </row>
    <row r="464" spans="1:65" x14ac:dyDescent="0.2">
      <c r="A464">
        <v>2026</v>
      </c>
      <c r="B464">
        <v>7</v>
      </c>
      <c r="C464" t="s">
        <v>189</v>
      </c>
      <c r="D464" t="s">
        <v>191</v>
      </c>
      <c r="E464" t="s">
        <v>24</v>
      </c>
      <c r="F464">
        <v>9741</v>
      </c>
      <c r="G464" t="s">
        <v>158</v>
      </c>
      <c r="H464" t="s">
        <v>189</v>
      </c>
      <c r="I464" t="s">
        <v>189</v>
      </c>
      <c r="J464" s="1">
        <v>46204</v>
      </c>
      <c r="K464" t="s">
        <v>143</v>
      </c>
      <c r="L464">
        <v>2</v>
      </c>
      <c r="M464" t="s">
        <v>445</v>
      </c>
      <c r="N464" t="s">
        <v>442</v>
      </c>
      <c r="O464" t="s">
        <v>156</v>
      </c>
      <c r="P464" t="s">
        <v>160</v>
      </c>
      <c r="Q464">
        <v>296814.21000000002</v>
      </c>
      <c r="R464">
        <v>2068</v>
      </c>
      <c r="S464">
        <v>986264.17</v>
      </c>
      <c r="T464">
        <v>38015.61</v>
      </c>
      <c r="U464">
        <v>690</v>
      </c>
      <c r="V464">
        <v>292</v>
      </c>
      <c r="W464">
        <v>169446.94</v>
      </c>
      <c r="X464">
        <v>181599.35</v>
      </c>
      <c r="Y464">
        <v>0</v>
      </c>
      <c r="Z464">
        <v>0</v>
      </c>
      <c r="AA464">
        <v>651434.35</v>
      </c>
      <c r="AB464">
        <v>106711.66</v>
      </c>
      <c r="AC464">
        <v>509645.26</v>
      </c>
      <c r="AD464">
        <v>176</v>
      </c>
      <c r="AE464">
        <v>116</v>
      </c>
      <c r="AF464">
        <v>1262</v>
      </c>
      <c r="AG464">
        <v>371</v>
      </c>
      <c r="AH464">
        <v>85</v>
      </c>
      <c r="AI464">
        <v>319</v>
      </c>
      <c r="AJ464">
        <v>0</v>
      </c>
      <c r="AK464">
        <v>0</v>
      </c>
      <c r="AL464">
        <v>0</v>
      </c>
      <c r="AM464">
        <v>0</v>
      </c>
      <c r="AN464">
        <v>0</v>
      </c>
      <c r="AO464">
        <v>1504</v>
      </c>
      <c r="AP464">
        <v>6326</v>
      </c>
      <c r="AQ464">
        <v>1484</v>
      </c>
      <c r="AR464">
        <v>48</v>
      </c>
      <c r="AS464">
        <v>935</v>
      </c>
      <c r="AT464">
        <v>104</v>
      </c>
      <c r="AU464">
        <v>140</v>
      </c>
      <c r="AV464">
        <v>76</v>
      </c>
      <c r="AW464">
        <v>37</v>
      </c>
      <c r="AX464">
        <v>0</v>
      </c>
      <c r="AY464">
        <v>827</v>
      </c>
      <c r="AZ464">
        <v>1329</v>
      </c>
      <c r="BA464">
        <v>687</v>
      </c>
      <c r="BB464">
        <v>151</v>
      </c>
      <c r="BC464">
        <v>71</v>
      </c>
      <c r="BD464">
        <v>17</v>
      </c>
      <c r="BE464">
        <v>0</v>
      </c>
      <c r="BF464">
        <v>1979</v>
      </c>
      <c r="BG464">
        <v>170380</v>
      </c>
      <c r="BH464">
        <v>31</v>
      </c>
      <c r="BI464">
        <v>624</v>
      </c>
      <c r="BJ464" s="2">
        <v>46218</v>
      </c>
      <c r="BK464">
        <v>2</v>
      </c>
      <c r="BL464" s="3" t="str">
        <f>VLOOKUP(O464,DropDownList!$H$1:$I$7,2,FALSE)</f>
        <v>2023/24</v>
      </c>
      <c r="BM464" s="3" t="str">
        <f t="shared" si="7"/>
        <v>SC COURT</v>
      </c>
    </row>
    <row r="465" spans="1:65" x14ac:dyDescent="0.2">
      <c r="A465">
        <v>2026</v>
      </c>
      <c r="B465">
        <v>7</v>
      </c>
      <c r="C465" t="s">
        <v>189</v>
      </c>
      <c r="D465" t="s">
        <v>191</v>
      </c>
      <c r="E465" t="s">
        <v>24</v>
      </c>
      <c r="F465">
        <v>9741</v>
      </c>
      <c r="G465" t="s">
        <v>158</v>
      </c>
      <c r="H465" t="s">
        <v>189</v>
      </c>
      <c r="I465" t="s">
        <v>189</v>
      </c>
      <c r="J465" s="1">
        <v>46204</v>
      </c>
      <c r="K465" t="s">
        <v>143</v>
      </c>
      <c r="L465">
        <v>2</v>
      </c>
      <c r="M465" t="s">
        <v>445</v>
      </c>
      <c r="N465" t="s">
        <v>442</v>
      </c>
      <c r="O465" t="s">
        <v>155</v>
      </c>
      <c r="P465" t="s">
        <v>159</v>
      </c>
      <c r="Q465">
        <v>0</v>
      </c>
      <c r="R465">
        <v>11</v>
      </c>
      <c r="S465">
        <v>175636.34</v>
      </c>
      <c r="T465">
        <v>0</v>
      </c>
      <c r="U465">
        <v>0</v>
      </c>
      <c r="V465">
        <v>0</v>
      </c>
      <c r="W465">
        <v>0</v>
      </c>
      <c r="X465">
        <v>0</v>
      </c>
      <c r="Y465">
        <v>0</v>
      </c>
      <c r="Z465">
        <v>0</v>
      </c>
      <c r="AA465">
        <v>175636.34</v>
      </c>
      <c r="AB465">
        <v>0</v>
      </c>
      <c r="AC465">
        <v>0</v>
      </c>
      <c r="AD465">
        <v>0</v>
      </c>
      <c r="AE465">
        <v>0</v>
      </c>
      <c r="AF465">
        <v>11</v>
      </c>
      <c r="AG465">
        <v>0</v>
      </c>
      <c r="AH465">
        <v>0</v>
      </c>
      <c r="AI465">
        <v>0</v>
      </c>
      <c r="AJ465">
        <v>0</v>
      </c>
      <c r="AK465">
        <v>0</v>
      </c>
      <c r="AL465">
        <v>0</v>
      </c>
      <c r="AM465">
        <v>0</v>
      </c>
      <c r="AN465">
        <v>0</v>
      </c>
      <c r="AO465">
        <v>6</v>
      </c>
      <c r="AP465">
        <v>6</v>
      </c>
      <c r="AQ465">
        <v>4</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s="2">
        <v>46218</v>
      </c>
      <c r="BK465">
        <v>0</v>
      </c>
      <c r="BL465" s="3" t="str">
        <f>VLOOKUP(O465,DropDownList!$H$1:$I$7,2,FALSE)</f>
        <v>2022/23</v>
      </c>
      <c r="BM465" s="3" t="str">
        <f t="shared" si="7"/>
        <v>CONF</v>
      </c>
    </row>
    <row r="466" spans="1:65" x14ac:dyDescent="0.2">
      <c r="A466">
        <v>2026</v>
      </c>
      <c r="B466">
        <v>7</v>
      </c>
      <c r="C466" t="s">
        <v>189</v>
      </c>
      <c r="D466" t="s">
        <v>192</v>
      </c>
      <c r="E466" t="s">
        <v>25</v>
      </c>
      <c r="F466">
        <v>9351</v>
      </c>
      <c r="G466" t="s">
        <v>141</v>
      </c>
      <c r="H466" t="s">
        <v>189</v>
      </c>
      <c r="I466" t="s">
        <v>189</v>
      </c>
      <c r="J466" s="1">
        <v>46204</v>
      </c>
      <c r="K466" t="s">
        <v>143</v>
      </c>
      <c r="L466">
        <v>2</v>
      </c>
      <c r="M466" t="s">
        <v>445</v>
      </c>
      <c r="N466" t="s">
        <v>442</v>
      </c>
      <c r="O466" t="s">
        <v>155</v>
      </c>
      <c r="P466" t="s">
        <v>150</v>
      </c>
      <c r="Q466">
        <v>3855.98</v>
      </c>
      <c r="R466">
        <v>121</v>
      </c>
      <c r="S466">
        <v>20663.349999999999</v>
      </c>
      <c r="T466">
        <v>4533.6099999999997</v>
      </c>
      <c r="U466">
        <v>22</v>
      </c>
      <c r="V466">
        <v>10</v>
      </c>
      <c r="W466">
        <v>2316.25</v>
      </c>
      <c r="X466">
        <v>2341.25</v>
      </c>
      <c r="Y466">
        <v>108</v>
      </c>
      <c r="Z466">
        <v>16129.74</v>
      </c>
      <c r="AA466">
        <v>12273.76</v>
      </c>
      <c r="AB466">
        <v>2011.81</v>
      </c>
      <c r="AC466">
        <v>10261.950000000001</v>
      </c>
      <c r="AD466">
        <v>8</v>
      </c>
      <c r="AE466">
        <v>2</v>
      </c>
      <c r="AF466">
        <v>83</v>
      </c>
      <c r="AG466">
        <v>7</v>
      </c>
      <c r="AH466">
        <v>13</v>
      </c>
      <c r="AI466">
        <v>15</v>
      </c>
      <c r="AJ466">
        <v>28</v>
      </c>
      <c r="AK466">
        <v>11</v>
      </c>
      <c r="AL466">
        <v>2</v>
      </c>
      <c r="AM466">
        <v>4</v>
      </c>
      <c r="AN466">
        <v>1</v>
      </c>
      <c r="AO466">
        <v>84</v>
      </c>
      <c r="AP466">
        <v>410</v>
      </c>
      <c r="AQ466">
        <v>91</v>
      </c>
      <c r="AR466">
        <v>9</v>
      </c>
      <c r="AS466">
        <v>58</v>
      </c>
      <c r="AT466">
        <v>13</v>
      </c>
      <c r="AU466">
        <v>0</v>
      </c>
      <c r="AV466">
        <v>0</v>
      </c>
      <c r="AW466">
        <v>0</v>
      </c>
      <c r="AX466">
        <v>0</v>
      </c>
      <c r="AY466">
        <v>63</v>
      </c>
      <c r="AZ466">
        <v>91</v>
      </c>
      <c r="BA466">
        <v>51</v>
      </c>
      <c r="BB466">
        <v>6</v>
      </c>
      <c r="BC466">
        <v>1</v>
      </c>
      <c r="BD466">
        <v>1</v>
      </c>
      <c r="BE466">
        <v>0</v>
      </c>
      <c r="BF466">
        <v>81</v>
      </c>
      <c r="BG466">
        <v>2647.93</v>
      </c>
      <c r="BH466">
        <v>3</v>
      </c>
      <c r="BI466">
        <v>21</v>
      </c>
      <c r="BJ466" s="2">
        <v>46218</v>
      </c>
      <c r="BK466">
        <v>0</v>
      </c>
      <c r="BL466" s="3" t="str">
        <f>VLOOKUP(O466,DropDownList!$H$1:$I$7,2,FALSE)</f>
        <v>2022/23</v>
      </c>
      <c r="BM466" s="3" t="str">
        <f t="shared" si="7"/>
        <v>FISCAL FINES</v>
      </c>
    </row>
    <row r="467" spans="1:65" x14ac:dyDescent="0.2">
      <c r="A467">
        <v>2026</v>
      </c>
      <c r="B467">
        <v>7</v>
      </c>
      <c r="C467" t="s">
        <v>189</v>
      </c>
      <c r="D467" t="s">
        <v>192</v>
      </c>
      <c r="E467" t="s">
        <v>25</v>
      </c>
      <c r="F467">
        <v>9351</v>
      </c>
      <c r="G467" t="s">
        <v>141</v>
      </c>
      <c r="H467" t="s">
        <v>189</v>
      </c>
      <c r="I467" t="s">
        <v>189</v>
      </c>
      <c r="J467" s="1">
        <v>46204</v>
      </c>
      <c r="K467" t="s">
        <v>143</v>
      </c>
      <c r="L467">
        <v>2</v>
      </c>
      <c r="M467" t="s">
        <v>445</v>
      </c>
      <c r="N467" t="s">
        <v>442</v>
      </c>
      <c r="O467" t="s">
        <v>155</v>
      </c>
      <c r="P467" t="s">
        <v>146</v>
      </c>
      <c r="Q467">
        <v>210</v>
      </c>
      <c r="R467">
        <v>105</v>
      </c>
      <c r="S467">
        <v>1500</v>
      </c>
      <c r="T467">
        <v>20</v>
      </c>
      <c r="U467">
        <v>21</v>
      </c>
      <c r="V467">
        <v>7</v>
      </c>
      <c r="W467">
        <v>120</v>
      </c>
      <c r="X467">
        <v>120</v>
      </c>
      <c r="Y467">
        <v>0</v>
      </c>
      <c r="Z467">
        <v>0</v>
      </c>
      <c r="AA467">
        <v>1270</v>
      </c>
      <c r="AB467">
        <v>0</v>
      </c>
      <c r="AC467">
        <v>0</v>
      </c>
      <c r="AD467">
        <v>7</v>
      </c>
      <c r="AE467">
        <v>0</v>
      </c>
      <c r="AF467">
        <v>90</v>
      </c>
      <c r="AG467">
        <v>0</v>
      </c>
      <c r="AH467">
        <v>1</v>
      </c>
      <c r="AI467">
        <v>14</v>
      </c>
      <c r="AJ467">
        <v>0</v>
      </c>
      <c r="AK467">
        <v>0</v>
      </c>
      <c r="AL467">
        <v>0</v>
      </c>
      <c r="AM467">
        <v>0</v>
      </c>
      <c r="AN467">
        <v>0</v>
      </c>
      <c r="AO467">
        <v>65</v>
      </c>
      <c r="AP467">
        <v>338</v>
      </c>
      <c r="AQ467">
        <v>67</v>
      </c>
      <c r="AR467">
        <v>0</v>
      </c>
      <c r="AS467">
        <v>80</v>
      </c>
      <c r="AT467">
        <v>11</v>
      </c>
      <c r="AU467">
        <v>0</v>
      </c>
      <c r="AV467">
        <v>0</v>
      </c>
      <c r="AW467">
        <v>0</v>
      </c>
      <c r="AX467">
        <v>0</v>
      </c>
      <c r="AY467">
        <v>31</v>
      </c>
      <c r="AZ467">
        <v>58</v>
      </c>
      <c r="BA467">
        <v>44</v>
      </c>
      <c r="BB467">
        <v>11</v>
      </c>
      <c r="BC467">
        <v>8</v>
      </c>
      <c r="BD467">
        <v>1</v>
      </c>
      <c r="BE467">
        <v>0</v>
      </c>
      <c r="BF467">
        <v>104</v>
      </c>
      <c r="BG467">
        <v>210</v>
      </c>
      <c r="BH467">
        <v>0</v>
      </c>
      <c r="BI467">
        <v>20</v>
      </c>
      <c r="BJ467" s="2">
        <v>46218</v>
      </c>
      <c r="BK467">
        <v>0</v>
      </c>
      <c r="BL467" s="3" t="str">
        <f>VLOOKUP(O467,DropDownList!$H$1:$I$7,2,FALSE)</f>
        <v>2022/23</v>
      </c>
      <c r="BM467" s="3" t="str">
        <f t="shared" si="7"/>
        <v>VSUR</v>
      </c>
    </row>
    <row r="468" spans="1:65" x14ac:dyDescent="0.2">
      <c r="A468">
        <v>2026</v>
      </c>
      <c r="B468">
        <v>7</v>
      </c>
      <c r="C468" t="s">
        <v>189</v>
      </c>
      <c r="D468" t="s">
        <v>192</v>
      </c>
      <c r="E468" t="s">
        <v>25</v>
      </c>
      <c r="F468">
        <v>9351</v>
      </c>
      <c r="G468" t="s">
        <v>141</v>
      </c>
      <c r="H468" t="s">
        <v>189</v>
      </c>
      <c r="I468" t="s">
        <v>189</v>
      </c>
      <c r="J468" s="1">
        <v>46204</v>
      </c>
      <c r="K468" t="s">
        <v>143</v>
      </c>
      <c r="L468">
        <v>2</v>
      </c>
      <c r="M468" t="s">
        <v>445</v>
      </c>
      <c r="N468" t="s">
        <v>442</v>
      </c>
      <c r="O468" t="s">
        <v>156</v>
      </c>
      <c r="P468" t="s">
        <v>154</v>
      </c>
      <c r="Q468">
        <v>6668.87</v>
      </c>
      <c r="R468">
        <v>102</v>
      </c>
      <c r="S468">
        <v>29310</v>
      </c>
      <c r="T468">
        <v>495.64</v>
      </c>
      <c r="U468">
        <v>27</v>
      </c>
      <c r="V468">
        <v>9</v>
      </c>
      <c r="W468">
        <v>2294.44</v>
      </c>
      <c r="X468">
        <v>2294.44</v>
      </c>
      <c r="Y468">
        <v>0</v>
      </c>
      <c r="Z468">
        <v>0</v>
      </c>
      <c r="AA468">
        <v>22145.49</v>
      </c>
      <c r="AB468">
        <v>39.340000000000003</v>
      </c>
      <c r="AC468">
        <v>20496.150000000001</v>
      </c>
      <c r="AD468">
        <v>2</v>
      </c>
      <c r="AE468">
        <v>7</v>
      </c>
      <c r="AF468">
        <v>72</v>
      </c>
      <c r="AG468">
        <v>20</v>
      </c>
      <c r="AH468">
        <v>2</v>
      </c>
      <c r="AI468">
        <v>7</v>
      </c>
      <c r="AJ468">
        <v>0</v>
      </c>
      <c r="AK468">
        <v>0</v>
      </c>
      <c r="AL468">
        <v>0</v>
      </c>
      <c r="AM468">
        <v>0</v>
      </c>
      <c r="AN468">
        <v>0</v>
      </c>
      <c r="AO468">
        <v>54</v>
      </c>
      <c r="AP468">
        <v>243</v>
      </c>
      <c r="AQ468">
        <v>54</v>
      </c>
      <c r="AR468">
        <v>0</v>
      </c>
      <c r="AS468">
        <v>63</v>
      </c>
      <c r="AT468">
        <v>5</v>
      </c>
      <c r="AU468">
        <v>0</v>
      </c>
      <c r="AV468">
        <v>0</v>
      </c>
      <c r="AW468">
        <v>1</v>
      </c>
      <c r="AX468">
        <v>0</v>
      </c>
      <c r="AY468">
        <v>34</v>
      </c>
      <c r="AZ468">
        <v>45</v>
      </c>
      <c r="BA468">
        <v>21</v>
      </c>
      <c r="BB468">
        <v>5</v>
      </c>
      <c r="BC468">
        <v>5</v>
      </c>
      <c r="BD468">
        <v>1</v>
      </c>
      <c r="BE468">
        <v>0</v>
      </c>
      <c r="BF468">
        <v>101</v>
      </c>
      <c r="BG468">
        <v>1995</v>
      </c>
      <c r="BH468">
        <v>1</v>
      </c>
      <c r="BI468">
        <v>26</v>
      </c>
      <c r="BJ468" s="2">
        <v>46218</v>
      </c>
      <c r="BK468">
        <v>0</v>
      </c>
      <c r="BL468" s="3" t="str">
        <f>VLOOKUP(O468,DropDownList!$H$1:$I$7,2,FALSE)</f>
        <v>2023/24</v>
      </c>
      <c r="BM468" s="3" t="str">
        <f t="shared" si="7"/>
        <v>JP COURT</v>
      </c>
    </row>
    <row r="469" spans="1:65" x14ac:dyDescent="0.2">
      <c r="A469">
        <v>2026</v>
      </c>
      <c r="B469">
        <v>7</v>
      </c>
      <c r="C469" t="s">
        <v>189</v>
      </c>
      <c r="D469" t="s">
        <v>192</v>
      </c>
      <c r="E469" t="s">
        <v>25</v>
      </c>
      <c r="F469">
        <v>9351</v>
      </c>
      <c r="G469" t="s">
        <v>141</v>
      </c>
      <c r="H469" t="s">
        <v>189</v>
      </c>
      <c r="I469" t="s">
        <v>189</v>
      </c>
      <c r="J469" s="1">
        <v>46204</v>
      </c>
      <c r="K469" t="s">
        <v>143</v>
      </c>
      <c r="L469">
        <v>2</v>
      </c>
      <c r="M469" t="s">
        <v>445</v>
      </c>
      <c r="N469" t="s">
        <v>442</v>
      </c>
      <c r="O469" t="s">
        <v>147</v>
      </c>
      <c r="P469" t="s">
        <v>152</v>
      </c>
      <c r="Q469">
        <v>0</v>
      </c>
      <c r="R469">
        <v>9</v>
      </c>
      <c r="S469">
        <v>360</v>
      </c>
      <c r="T469">
        <v>160</v>
      </c>
      <c r="U469">
        <v>0</v>
      </c>
      <c r="V469">
        <v>0</v>
      </c>
      <c r="W469">
        <v>0</v>
      </c>
      <c r="X469">
        <v>0</v>
      </c>
      <c r="Y469">
        <v>0</v>
      </c>
      <c r="Z469">
        <v>0</v>
      </c>
      <c r="AA469">
        <v>200</v>
      </c>
      <c r="AB469">
        <v>0</v>
      </c>
      <c r="AC469">
        <v>200</v>
      </c>
      <c r="AD469">
        <v>0</v>
      </c>
      <c r="AE469">
        <v>0</v>
      </c>
      <c r="AF469">
        <v>5</v>
      </c>
      <c r="AG469">
        <v>0</v>
      </c>
      <c r="AH469">
        <v>4</v>
      </c>
      <c r="AI469">
        <v>0</v>
      </c>
      <c r="AJ469">
        <v>0</v>
      </c>
      <c r="AK469">
        <v>0</v>
      </c>
      <c r="AL469">
        <v>0</v>
      </c>
      <c r="AM469">
        <v>0</v>
      </c>
      <c r="AN469">
        <v>0</v>
      </c>
      <c r="AO469">
        <v>0</v>
      </c>
      <c r="AP469">
        <v>0</v>
      </c>
      <c r="AQ469">
        <v>0</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s="2">
        <v>46218</v>
      </c>
      <c r="BK469">
        <v>0</v>
      </c>
      <c r="BL469" s="3" t="str">
        <f>VLOOKUP(O469,DropDownList!$H$1:$I$7,2,FALSE)</f>
        <v>2024/25</v>
      </c>
      <c r="BM469" s="3" t="str">
        <f t="shared" si="7"/>
        <v>PCOA</v>
      </c>
    </row>
    <row r="470" spans="1:65" x14ac:dyDescent="0.2">
      <c r="A470">
        <v>2026</v>
      </c>
      <c r="B470">
        <v>7</v>
      </c>
      <c r="C470" t="s">
        <v>189</v>
      </c>
      <c r="D470" t="s">
        <v>192</v>
      </c>
      <c r="E470" t="s">
        <v>25</v>
      </c>
      <c r="F470">
        <v>9351</v>
      </c>
      <c r="G470" t="s">
        <v>141</v>
      </c>
      <c r="H470" t="s">
        <v>189</v>
      </c>
      <c r="I470" t="s">
        <v>189</v>
      </c>
      <c r="J470" s="1">
        <v>46204</v>
      </c>
      <c r="K470" t="s">
        <v>143</v>
      </c>
      <c r="L470">
        <v>2</v>
      </c>
      <c r="M470" t="s">
        <v>445</v>
      </c>
      <c r="N470" t="s">
        <v>442</v>
      </c>
      <c r="O470" t="s">
        <v>149</v>
      </c>
      <c r="P470" t="s">
        <v>154</v>
      </c>
      <c r="Q470">
        <v>10736.53</v>
      </c>
      <c r="R470">
        <v>46</v>
      </c>
      <c r="S470">
        <v>17595</v>
      </c>
      <c r="T470">
        <v>450</v>
      </c>
      <c r="U470">
        <v>27</v>
      </c>
      <c r="V470">
        <v>22</v>
      </c>
      <c r="W470">
        <v>5631.53</v>
      </c>
      <c r="X470">
        <v>8301.5300000000007</v>
      </c>
      <c r="Y470">
        <v>0</v>
      </c>
      <c r="Z470">
        <v>0</v>
      </c>
      <c r="AA470">
        <v>6408.47</v>
      </c>
      <c r="AB470">
        <v>200</v>
      </c>
      <c r="AC470">
        <v>5698.47</v>
      </c>
      <c r="AD470">
        <v>14</v>
      </c>
      <c r="AE470">
        <v>8</v>
      </c>
      <c r="AF470">
        <v>18</v>
      </c>
      <c r="AG470">
        <v>10</v>
      </c>
      <c r="AH470">
        <v>1</v>
      </c>
      <c r="AI470">
        <v>17</v>
      </c>
      <c r="AJ470">
        <v>0</v>
      </c>
      <c r="AK470">
        <v>0</v>
      </c>
      <c r="AL470">
        <v>0</v>
      </c>
      <c r="AM470">
        <v>0</v>
      </c>
      <c r="AN470">
        <v>0</v>
      </c>
      <c r="AO470">
        <v>37</v>
      </c>
      <c r="AP470">
        <v>92</v>
      </c>
      <c r="AQ470">
        <v>36</v>
      </c>
      <c r="AR470">
        <v>0</v>
      </c>
      <c r="AS470">
        <v>12</v>
      </c>
      <c r="AT470">
        <v>4</v>
      </c>
      <c r="AU470">
        <v>0</v>
      </c>
      <c r="AV470">
        <v>0</v>
      </c>
      <c r="AW470">
        <v>1</v>
      </c>
      <c r="AX470">
        <v>0</v>
      </c>
      <c r="AY470">
        <v>3</v>
      </c>
      <c r="AZ470">
        <v>10</v>
      </c>
      <c r="BA470">
        <v>1</v>
      </c>
      <c r="BB470">
        <v>6</v>
      </c>
      <c r="BC470">
        <v>2</v>
      </c>
      <c r="BD470">
        <v>0</v>
      </c>
      <c r="BE470">
        <v>0</v>
      </c>
      <c r="BF470">
        <v>45</v>
      </c>
      <c r="BG470">
        <v>7775</v>
      </c>
      <c r="BH470">
        <v>0</v>
      </c>
      <c r="BI470">
        <v>27</v>
      </c>
      <c r="BJ470" s="2">
        <v>46218</v>
      </c>
      <c r="BK470">
        <v>0</v>
      </c>
      <c r="BL470" s="3" t="str">
        <f>VLOOKUP(O470,DropDownList!$H$1:$I$7,2,FALSE)</f>
        <v>2025/26</v>
      </c>
      <c r="BM470" s="3" t="str">
        <f t="shared" si="7"/>
        <v>JP COURT</v>
      </c>
    </row>
    <row r="471" spans="1:65" x14ac:dyDescent="0.2">
      <c r="A471">
        <v>2026</v>
      </c>
      <c r="B471">
        <v>7</v>
      </c>
      <c r="C471" t="s">
        <v>189</v>
      </c>
      <c r="D471" t="s">
        <v>192</v>
      </c>
      <c r="E471" t="s">
        <v>25</v>
      </c>
      <c r="F471">
        <v>9351</v>
      </c>
      <c r="G471" t="s">
        <v>141</v>
      </c>
      <c r="H471" t="s">
        <v>189</v>
      </c>
      <c r="I471" t="s">
        <v>189</v>
      </c>
      <c r="J471" s="1">
        <v>46204</v>
      </c>
      <c r="K471" t="s">
        <v>143</v>
      </c>
      <c r="L471">
        <v>2</v>
      </c>
      <c r="M471" t="s">
        <v>445</v>
      </c>
      <c r="N471" t="s">
        <v>442</v>
      </c>
      <c r="O471" t="s">
        <v>155</v>
      </c>
      <c r="P471" t="s">
        <v>151</v>
      </c>
      <c r="Q471">
        <v>0</v>
      </c>
      <c r="R471">
        <v>380</v>
      </c>
      <c r="S471">
        <v>11390</v>
      </c>
      <c r="T471">
        <v>2340</v>
      </c>
      <c r="U471">
        <v>0</v>
      </c>
      <c r="V471">
        <v>0</v>
      </c>
      <c r="W471">
        <v>0</v>
      </c>
      <c r="X471">
        <v>0</v>
      </c>
      <c r="Y471">
        <v>0</v>
      </c>
      <c r="Z471">
        <v>0</v>
      </c>
      <c r="AA471">
        <v>9050</v>
      </c>
      <c r="AB471">
        <v>0</v>
      </c>
      <c r="AC471">
        <v>9050</v>
      </c>
      <c r="AD471">
        <v>0</v>
      </c>
      <c r="AE471">
        <v>0</v>
      </c>
      <c r="AF471">
        <v>302</v>
      </c>
      <c r="AG471">
        <v>0</v>
      </c>
      <c r="AH471">
        <v>78</v>
      </c>
      <c r="AI471">
        <v>0</v>
      </c>
      <c r="AJ471">
        <v>0</v>
      </c>
      <c r="AK471">
        <v>0</v>
      </c>
      <c r="AL471">
        <v>0</v>
      </c>
      <c r="AM471">
        <v>3</v>
      </c>
      <c r="AN471">
        <v>0</v>
      </c>
      <c r="AO471">
        <v>0</v>
      </c>
      <c r="AP471">
        <v>0</v>
      </c>
      <c r="AQ471">
        <v>0</v>
      </c>
      <c r="AR471">
        <v>0</v>
      </c>
      <c r="AS471">
        <v>0</v>
      </c>
      <c r="AT471">
        <v>0</v>
      </c>
      <c r="AU471">
        <v>0</v>
      </c>
      <c r="AV471">
        <v>0</v>
      </c>
      <c r="AW471">
        <v>0</v>
      </c>
      <c r="AX471">
        <v>0</v>
      </c>
      <c r="AY471">
        <v>0</v>
      </c>
      <c r="AZ471">
        <v>0</v>
      </c>
      <c r="BA471">
        <v>0</v>
      </c>
      <c r="BB471">
        <v>0</v>
      </c>
      <c r="BC471">
        <v>0</v>
      </c>
      <c r="BD471">
        <v>0</v>
      </c>
      <c r="BE471">
        <v>0</v>
      </c>
      <c r="BF471">
        <v>0</v>
      </c>
      <c r="BG471">
        <v>0</v>
      </c>
      <c r="BH471">
        <v>0</v>
      </c>
      <c r="BI471">
        <v>0</v>
      </c>
      <c r="BJ471" s="2">
        <v>46218</v>
      </c>
      <c r="BK471">
        <v>0</v>
      </c>
      <c r="BL471" s="3" t="str">
        <f>VLOOKUP(O471,DropDownList!$H$1:$I$7,2,FALSE)</f>
        <v>2022/23</v>
      </c>
      <c r="BM471" s="3" t="str">
        <f t="shared" si="7"/>
        <v>PCPF</v>
      </c>
    </row>
    <row r="472" spans="1:65" x14ac:dyDescent="0.2">
      <c r="A472">
        <v>2026</v>
      </c>
      <c r="B472">
        <v>7</v>
      </c>
      <c r="C472" t="s">
        <v>189</v>
      </c>
      <c r="D472" t="s">
        <v>192</v>
      </c>
      <c r="E472" t="s">
        <v>25</v>
      </c>
      <c r="F472">
        <v>9351</v>
      </c>
      <c r="G472" t="s">
        <v>141</v>
      </c>
      <c r="H472" t="s">
        <v>189</v>
      </c>
      <c r="I472" t="s">
        <v>189</v>
      </c>
      <c r="J472" s="1">
        <v>46204</v>
      </c>
      <c r="K472" t="s">
        <v>143</v>
      </c>
      <c r="L472">
        <v>2</v>
      </c>
      <c r="M472" t="s">
        <v>445</v>
      </c>
      <c r="N472" t="s">
        <v>442</v>
      </c>
      <c r="O472" t="s">
        <v>147</v>
      </c>
      <c r="P472" t="s">
        <v>154</v>
      </c>
      <c r="Q472">
        <v>10053.719999999999</v>
      </c>
      <c r="R472">
        <v>73</v>
      </c>
      <c r="S472">
        <v>21866</v>
      </c>
      <c r="T472">
        <v>750</v>
      </c>
      <c r="U472">
        <v>28</v>
      </c>
      <c r="V472">
        <v>20</v>
      </c>
      <c r="W472">
        <v>7241</v>
      </c>
      <c r="X472">
        <v>7271</v>
      </c>
      <c r="Y472">
        <v>0</v>
      </c>
      <c r="Z472">
        <v>0</v>
      </c>
      <c r="AA472">
        <v>11062.28</v>
      </c>
      <c r="AB472">
        <v>600</v>
      </c>
      <c r="AC472">
        <v>9726.7000000000007</v>
      </c>
      <c r="AD472">
        <v>16</v>
      </c>
      <c r="AE472">
        <v>4</v>
      </c>
      <c r="AF472">
        <v>42</v>
      </c>
      <c r="AG472">
        <v>8</v>
      </c>
      <c r="AH472">
        <v>3</v>
      </c>
      <c r="AI472">
        <v>20</v>
      </c>
      <c r="AJ472">
        <v>0</v>
      </c>
      <c r="AK472">
        <v>0</v>
      </c>
      <c r="AL472">
        <v>0</v>
      </c>
      <c r="AM472">
        <v>0</v>
      </c>
      <c r="AN472">
        <v>0</v>
      </c>
      <c r="AO472">
        <v>47</v>
      </c>
      <c r="AP472">
        <v>215</v>
      </c>
      <c r="AQ472">
        <v>47</v>
      </c>
      <c r="AR472">
        <v>0</v>
      </c>
      <c r="AS472">
        <v>55</v>
      </c>
      <c r="AT472">
        <v>12</v>
      </c>
      <c r="AU472">
        <v>0</v>
      </c>
      <c r="AV472">
        <v>0</v>
      </c>
      <c r="AW472">
        <v>0</v>
      </c>
      <c r="AX472">
        <v>0</v>
      </c>
      <c r="AY472">
        <v>17</v>
      </c>
      <c r="AZ472">
        <v>35</v>
      </c>
      <c r="BA472">
        <v>17</v>
      </c>
      <c r="BB472">
        <v>5</v>
      </c>
      <c r="BC472">
        <v>2</v>
      </c>
      <c r="BD472">
        <v>2</v>
      </c>
      <c r="BE472">
        <v>0</v>
      </c>
      <c r="BF472">
        <v>73</v>
      </c>
      <c r="BG472">
        <v>7386</v>
      </c>
      <c r="BH472">
        <v>0</v>
      </c>
      <c r="BI472">
        <v>25</v>
      </c>
      <c r="BJ472" s="2">
        <v>46218</v>
      </c>
      <c r="BK472">
        <v>0</v>
      </c>
      <c r="BL472" s="3" t="str">
        <f>VLOOKUP(O472,DropDownList!$H$1:$I$7,2,FALSE)</f>
        <v>2024/25</v>
      </c>
      <c r="BM472" s="3" t="str">
        <f t="shared" si="7"/>
        <v>JP COURT</v>
      </c>
    </row>
    <row r="473" spans="1:65" x14ac:dyDescent="0.2">
      <c r="A473">
        <v>2026</v>
      </c>
      <c r="B473">
        <v>7</v>
      </c>
      <c r="C473" t="s">
        <v>189</v>
      </c>
      <c r="D473" t="s">
        <v>192</v>
      </c>
      <c r="E473" t="s">
        <v>25</v>
      </c>
      <c r="F473">
        <v>9351</v>
      </c>
      <c r="G473" t="s">
        <v>141</v>
      </c>
      <c r="H473" t="s">
        <v>189</v>
      </c>
      <c r="I473" t="s">
        <v>189</v>
      </c>
      <c r="J473" s="1">
        <v>46204</v>
      </c>
      <c r="K473" t="s">
        <v>143</v>
      </c>
      <c r="L473">
        <v>2</v>
      </c>
      <c r="M473" t="s">
        <v>445</v>
      </c>
      <c r="N473" t="s">
        <v>442</v>
      </c>
      <c r="O473" t="s">
        <v>149</v>
      </c>
      <c r="P473" t="s">
        <v>150</v>
      </c>
      <c r="Q473">
        <v>8039.6</v>
      </c>
      <c r="R473">
        <v>115</v>
      </c>
      <c r="S473">
        <v>16444.25</v>
      </c>
      <c r="T473">
        <v>528.33000000000004</v>
      </c>
      <c r="U473">
        <v>60</v>
      </c>
      <c r="V473">
        <v>51</v>
      </c>
      <c r="W473">
        <v>6838.02</v>
      </c>
      <c r="X473">
        <v>7279.23</v>
      </c>
      <c r="Y473">
        <v>111</v>
      </c>
      <c r="Z473">
        <v>15915.92</v>
      </c>
      <c r="AA473">
        <v>7876.32</v>
      </c>
      <c r="AB473">
        <v>2070.4</v>
      </c>
      <c r="AC473">
        <v>5805.92</v>
      </c>
      <c r="AD473">
        <v>42</v>
      </c>
      <c r="AE473">
        <v>9</v>
      </c>
      <c r="AF473">
        <v>50</v>
      </c>
      <c r="AG473">
        <v>14</v>
      </c>
      <c r="AH473">
        <v>4</v>
      </c>
      <c r="AI473">
        <v>46</v>
      </c>
      <c r="AJ473">
        <v>24</v>
      </c>
      <c r="AK473">
        <v>8</v>
      </c>
      <c r="AL473">
        <v>0</v>
      </c>
      <c r="AM473">
        <v>1</v>
      </c>
      <c r="AN473">
        <v>2</v>
      </c>
      <c r="AO473">
        <v>79</v>
      </c>
      <c r="AP473">
        <v>184</v>
      </c>
      <c r="AQ473">
        <v>79</v>
      </c>
      <c r="AR473">
        <v>0</v>
      </c>
      <c r="AS473">
        <v>22</v>
      </c>
      <c r="AT473">
        <v>17</v>
      </c>
      <c r="AU473">
        <v>0</v>
      </c>
      <c r="AV473">
        <v>0</v>
      </c>
      <c r="AW473">
        <v>0</v>
      </c>
      <c r="AX473">
        <v>0</v>
      </c>
      <c r="AY473">
        <v>8</v>
      </c>
      <c r="AZ473">
        <v>15</v>
      </c>
      <c r="BA473">
        <v>1</v>
      </c>
      <c r="BB473">
        <v>6</v>
      </c>
      <c r="BC473">
        <v>1</v>
      </c>
      <c r="BD473">
        <v>1</v>
      </c>
      <c r="BE473">
        <v>0</v>
      </c>
      <c r="BF473">
        <v>81</v>
      </c>
      <c r="BG473">
        <v>6401.85</v>
      </c>
      <c r="BH473">
        <v>1</v>
      </c>
      <c r="BI473">
        <v>59</v>
      </c>
      <c r="BJ473" s="2">
        <v>46218</v>
      </c>
      <c r="BK473">
        <v>0</v>
      </c>
      <c r="BL473" s="3" t="str">
        <f>VLOOKUP(O473,DropDownList!$H$1:$I$7,2,FALSE)</f>
        <v>2025/26</v>
      </c>
      <c r="BM473" s="3" t="str">
        <f t="shared" si="7"/>
        <v>FISCAL FINES</v>
      </c>
    </row>
    <row r="474" spans="1:65" x14ac:dyDescent="0.2">
      <c r="A474">
        <v>2026</v>
      </c>
      <c r="B474">
        <v>7</v>
      </c>
      <c r="C474" t="s">
        <v>189</v>
      </c>
      <c r="D474" t="s">
        <v>192</v>
      </c>
      <c r="E474" t="s">
        <v>25</v>
      </c>
      <c r="F474">
        <v>9351</v>
      </c>
      <c r="G474" t="s">
        <v>141</v>
      </c>
      <c r="H474" t="s">
        <v>189</v>
      </c>
      <c r="I474" t="s">
        <v>189</v>
      </c>
      <c r="J474" s="1">
        <v>46204</v>
      </c>
      <c r="K474" t="s">
        <v>143</v>
      </c>
      <c r="L474">
        <v>2</v>
      </c>
      <c r="M474" t="s">
        <v>445</v>
      </c>
      <c r="N474" t="s">
        <v>442</v>
      </c>
      <c r="O474" t="s">
        <v>155</v>
      </c>
      <c r="P474" t="s">
        <v>153</v>
      </c>
      <c r="Q474">
        <v>475</v>
      </c>
      <c r="R474">
        <v>55</v>
      </c>
      <c r="S474">
        <v>2475</v>
      </c>
      <c r="T474">
        <v>90</v>
      </c>
      <c r="U474">
        <v>11</v>
      </c>
      <c r="V474">
        <v>5</v>
      </c>
      <c r="W474">
        <v>205</v>
      </c>
      <c r="X474">
        <v>205</v>
      </c>
      <c r="Y474">
        <v>0</v>
      </c>
      <c r="Z474">
        <v>0</v>
      </c>
      <c r="AA474">
        <v>1910</v>
      </c>
      <c r="AB474">
        <v>0</v>
      </c>
      <c r="AC474">
        <v>1910</v>
      </c>
      <c r="AD474">
        <v>3</v>
      </c>
      <c r="AE474">
        <v>2</v>
      </c>
      <c r="AF474">
        <v>42</v>
      </c>
      <c r="AG474">
        <v>2</v>
      </c>
      <c r="AH474">
        <v>2</v>
      </c>
      <c r="AI474">
        <v>9</v>
      </c>
      <c r="AJ474">
        <v>0</v>
      </c>
      <c r="AK474">
        <v>0</v>
      </c>
      <c r="AL474">
        <v>0</v>
      </c>
      <c r="AM474">
        <v>0</v>
      </c>
      <c r="AN474">
        <v>0</v>
      </c>
      <c r="AO474">
        <v>39</v>
      </c>
      <c r="AP474">
        <v>182</v>
      </c>
      <c r="AQ474">
        <v>46</v>
      </c>
      <c r="AR474">
        <v>0</v>
      </c>
      <c r="AS474">
        <v>52</v>
      </c>
      <c r="AT474">
        <v>8</v>
      </c>
      <c r="AU474">
        <v>0</v>
      </c>
      <c r="AV474">
        <v>0</v>
      </c>
      <c r="AW474">
        <v>0</v>
      </c>
      <c r="AX474">
        <v>0</v>
      </c>
      <c r="AY474">
        <v>15</v>
      </c>
      <c r="AZ474">
        <v>28</v>
      </c>
      <c r="BA474">
        <v>16</v>
      </c>
      <c r="BB474">
        <v>3</v>
      </c>
      <c r="BC474">
        <v>1</v>
      </c>
      <c r="BD474">
        <v>0</v>
      </c>
      <c r="BE474">
        <v>0</v>
      </c>
      <c r="BF474">
        <v>40</v>
      </c>
      <c r="BG474">
        <v>405</v>
      </c>
      <c r="BH474">
        <v>0</v>
      </c>
      <c r="BI474">
        <v>11</v>
      </c>
      <c r="BJ474" s="2">
        <v>46218</v>
      </c>
      <c r="BK474">
        <v>0</v>
      </c>
      <c r="BL474" s="3" t="str">
        <f>VLOOKUP(O474,DropDownList!$H$1:$I$7,2,FALSE)</f>
        <v>2022/23</v>
      </c>
      <c r="BM474" s="3" t="str">
        <f t="shared" si="7"/>
        <v>PREG</v>
      </c>
    </row>
    <row r="475" spans="1:65" x14ac:dyDescent="0.2">
      <c r="A475">
        <v>2026</v>
      </c>
      <c r="B475">
        <v>7</v>
      </c>
      <c r="C475" t="s">
        <v>189</v>
      </c>
      <c r="D475" t="s">
        <v>192</v>
      </c>
      <c r="E475" t="s">
        <v>25</v>
      </c>
      <c r="F475">
        <v>9351</v>
      </c>
      <c r="G475" t="s">
        <v>141</v>
      </c>
      <c r="H475" t="s">
        <v>189</v>
      </c>
      <c r="I475" t="s">
        <v>189</v>
      </c>
      <c r="J475" s="1">
        <v>46204</v>
      </c>
      <c r="K475" t="s">
        <v>143</v>
      </c>
      <c r="L475">
        <v>2</v>
      </c>
      <c r="M475" t="s">
        <v>445</v>
      </c>
      <c r="N475" t="s">
        <v>442</v>
      </c>
      <c r="O475" t="s">
        <v>155</v>
      </c>
      <c r="P475" t="s">
        <v>148</v>
      </c>
      <c r="Q475">
        <v>60</v>
      </c>
      <c r="R475">
        <v>5</v>
      </c>
      <c r="S475">
        <v>300</v>
      </c>
      <c r="T475">
        <v>120</v>
      </c>
      <c r="U475">
        <v>1</v>
      </c>
      <c r="V475">
        <v>1</v>
      </c>
      <c r="W475">
        <v>60</v>
      </c>
      <c r="X475">
        <v>60</v>
      </c>
      <c r="Y475">
        <v>0</v>
      </c>
      <c r="Z475">
        <v>0</v>
      </c>
      <c r="AA475">
        <v>120</v>
      </c>
      <c r="AB475">
        <v>0</v>
      </c>
      <c r="AC475">
        <v>120</v>
      </c>
      <c r="AD475">
        <v>1</v>
      </c>
      <c r="AE475">
        <v>0</v>
      </c>
      <c r="AF475">
        <v>2</v>
      </c>
      <c r="AG475">
        <v>0</v>
      </c>
      <c r="AH475">
        <v>2</v>
      </c>
      <c r="AI475">
        <v>1</v>
      </c>
      <c r="AJ475">
        <v>0</v>
      </c>
      <c r="AK475">
        <v>0</v>
      </c>
      <c r="AL475">
        <v>0</v>
      </c>
      <c r="AM475">
        <v>0</v>
      </c>
      <c r="AN475">
        <v>0</v>
      </c>
      <c r="AO475">
        <v>4</v>
      </c>
      <c r="AP475">
        <v>26</v>
      </c>
      <c r="AQ475">
        <v>4</v>
      </c>
      <c r="AR475">
        <v>1</v>
      </c>
      <c r="AS475">
        <v>4</v>
      </c>
      <c r="AT475">
        <v>5</v>
      </c>
      <c r="AU475">
        <v>0</v>
      </c>
      <c r="AV475">
        <v>0</v>
      </c>
      <c r="AW475">
        <v>0</v>
      </c>
      <c r="AX475">
        <v>0</v>
      </c>
      <c r="AY475">
        <v>2</v>
      </c>
      <c r="AZ475">
        <v>6</v>
      </c>
      <c r="BA475">
        <v>4</v>
      </c>
      <c r="BB475">
        <v>0</v>
      </c>
      <c r="BC475">
        <v>0</v>
      </c>
      <c r="BD475">
        <v>0</v>
      </c>
      <c r="BE475">
        <v>0</v>
      </c>
      <c r="BF475">
        <v>4</v>
      </c>
      <c r="BG475">
        <v>60</v>
      </c>
      <c r="BH475">
        <v>0</v>
      </c>
      <c r="BI475">
        <v>1</v>
      </c>
      <c r="BJ475" s="2">
        <v>46218</v>
      </c>
      <c r="BK475">
        <v>0</v>
      </c>
      <c r="BL475" s="3" t="str">
        <f>VLOOKUP(O475,DropDownList!$H$1:$I$7,2,FALSE)</f>
        <v>2022/23</v>
      </c>
      <c r="BM475" s="3" t="str">
        <f t="shared" si="7"/>
        <v>PRAS</v>
      </c>
    </row>
    <row r="476" spans="1:65" x14ac:dyDescent="0.2">
      <c r="A476">
        <v>2026</v>
      </c>
      <c r="B476">
        <v>7</v>
      </c>
      <c r="C476" t="s">
        <v>189</v>
      </c>
      <c r="D476" t="s">
        <v>192</v>
      </c>
      <c r="E476" t="s">
        <v>25</v>
      </c>
      <c r="F476">
        <v>9351</v>
      </c>
      <c r="G476" t="s">
        <v>141</v>
      </c>
      <c r="H476" t="s">
        <v>189</v>
      </c>
      <c r="I476" t="s">
        <v>189</v>
      </c>
      <c r="J476" s="1">
        <v>46204</v>
      </c>
      <c r="K476" t="s">
        <v>143</v>
      </c>
      <c r="L476">
        <v>2</v>
      </c>
      <c r="M476" t="s">
        <v>445</v>
      </c>
      <c r="N476" t="s">
        <v>442</v>
      </c>
      <c r="O476" t="s">
        <v>155</v>
      </c>
      <c r="P476" t="s">
        <v>152</v>
      </c>
      <c r="Q476">
        <v>0</v>
      </c>
      <c r="R476">
        <v>14</v>
      </c>
      <c r="S476">
        <v>560</v>
      </c>
      <c r="T476">
        <v>200</v>
      </c>
      <c r="U476">
        <v>0</v>
      </c>
      <c r="V476">
        <v>0</v>
      </c>
      <c r="W476">
        <v>0</v>
      </c>
      <c r="X476">
        <v>0</v>
      </c>
      <c r="Y476">
        <v>0</v>
      </c>
      <c r="Z476">
        <v>0</v>
      </c>
      <c r="AA476">
        <v>360</v>
      </c>
      <c r="AB476">
        <v>0</v>
      </c>
      <c r="AC476">
        <v>360</v>
      </c>
      <c r="AD476">
        <v>0</v>
      </c>
      <c r="AE476">
        <v>0</v>
      </c>
      <c r="AF476">
        <v>9</v>
      </c>
      <c r="AG476">
        <v>0</v>
      </c>
      <c r="AH476">
        <v>5</v>
      </c>
      <c r="AI476">
        <v>0</v>
      </c>
      <c r="AJ476">
        <v>0</v>
      </c>
      <c r="AK476">
        <v>0</v>
      </c>
      <c r="AL476">
        <v>0</v>
      </c>
      <c r="AM476">
        <v>0</v>
      </c>
      <c r="AN476">
        <v>0</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s="2">
        <v>46218</v>
      </c>
      <c r="BK476">
        <v>0</v>
      </c>
      <c r="BL476" s="3" t="str">
        <f>VLOOKUP(O476,DropDownList!$H$1:$I$7,2,FALSE)</f>
        <v>2022/23</v>
      </c>
      <c r="BM476" s="3" t="str">
        <f t="shared" si="7"/>
        <v>PCOA</v>
      </c>
    </row>
    <row r="477" spans="1:65" x14ac:dyDescent="0.2">
      <c r="A477">
        <v>2026</v>
      </c>
      <c r="B477">
        <v>7</v>
      </c>
      <c r="C477" t="s">
        <v>189</v>
      </c>
      <c r="D477" t="s">
        <v>192</v>
      </c>
      <c r="E477" t="s">
        <v>25</v>
      </c>
      <c r="F477">
        <v>9351</v>
      </c>
      <c r="G477" t="s">
        <v>141</v>
      </c>
      <c r="H477" t="s">
        <v>189</v>
      </c>
      <c r="I477" t="s">
        <v>189</v>
      </c>
      <c r="J477" s="1">
        <v>46204</v>
      </c>
      <c r="K477" t="s">
        <v>143</v>
      </c>
      <c r="L477">
        <v>2</v>
      </c>
      <c r="M477" t="s">
        <v>445</v>
      </c>
      <c r="N477" t="s">
        <v>442</v>
      </c>
      <c r="O477" t="s">
        <v>155</v>
      </c>
      <c r="P477" t="s">
        <v>154</v>
      </c>
      <c r="Q477">
        <v>4759.49</v>
      </c>
      <c r="R477">
        <v>105</v>
      </c>
      <c r="S477">
        <v>25983</v>
      </c>
      <c r="T477">
        <v>350</v>
      </c>
      <c r="U477">
        <v>21</v>
      </c>
      <c r="V477">
        <v>12</v>
      </c>
      <c r="W477">
        <v>2957</v>
      </c>
      <c r="X477">
        <v>2957</v>
      </c>
      <c r="Y477">
        <v>0</v>
      </c>
      <c r="Z477">
        <v>0</v>
      </c>
      <c r="AA477">
        <v>20873.509999999998</v>
      </c>
      <c r="AB477">
        <v>90</v>
      </c>
      <c r="AC477">
        <v>19513.509999999998</v>
      </c>
      <c r="AD477">
        <v>7</v>
      </c>
      <c r="AE477">
        <v>5</v>
      </c>
      <c r="AF477">
        <v>83</v>
      </c>
      <c r="AG477">
        <v>7</v>
      </c>
      <c r="AH477">
        <v>1</v>
      </c>
      <c r="AI477">
        <v>14</v>
      </c>
      <c r="AJ477">
        <v>0</v>
      </c>
      <c r="AK477">
        <v>0</v>
      </c>
      <c r="AL477">
        <v>0</v>
      </c>
      <c r="AM477">
        <v>0</v>
      </c>
      <c r="AN477">
        <v>0</v>
      </c>
      <c r="AO477">
        <v>65</v>
      </c>
      <c r="AP477">
        <v>338</v>
      </c>
      <c r="AQ477">
        <v>67</v>
      </c>
      <c r="AR477">
        <v>0</v>
      </c>
      <c r="AS477">
        <v>80</v>
      </c>
      <c r="AT477">
        <v>11</v>
      </c>
      <c r="AU477">
        <v>0</v>
      </c>
      <c r="AV477">
        <v>0</v>
      </c>
      <c r="AW477">
        <v>0</v>
      </c>
      <c r="AX477">
        <v>0</v>
      </c>
      <c r="AY477">
        <v>31</v>
      </c>
      <c r="AZ477">
        <v>58</v>
      </c>
      <c r="BA477">
        <v>44</v>
      </c>
      <c r="BB477">
        <v>11</v>
      </c>
      <c r="BC477">
        <v>8</v>
      </c>
      <c r="BD477">
        <v>1</v>
      </c>
      <c r="BE477">
        <v>0</v>
      </c>
      <c r="BF477">
        <v>104</v>
      </c>
      <c r="BG477">
        <v>3480</v>
      </c>
      <c r="BH477">
        <v>0</v>
      </c>
      <c r="BI477">
        <v>20</v>
      </c>
      <c r="BJ477" s="2">
        <v>46218</v>
      </c>
      <c r="BK477">
        <v>0</v>
      </c>
      <c r="BL477" s="3" t="str">
        <f>VLOOKUP(O477,DropDownList!$H$1:$I$7,2,FALSE)</f>
        <v>2022/23</v>
      </c>
      <c r="BM477" s="3" t="str">
        <f t="shared" si="7"/>
        <v>JP COURT</v>
      </c>
    </row>
    <row r="478" spans="1:65" x14ac:dyDescent="0.2">
      <c r="A478">
        <v>2026</v>
      </c>
      <c r="B478">
        <v>7</v>
      </c>
      <c r="C478" t="s">
        <v>189</v>
      </c>
      <c r="D478" t="s">
        <v>192</v>
      </c>
      <c r="E478" t="s">
        <v>25</v>
      </c>
      <c r="F478">
        <v>9351</v>
      </c>
      <c r="G478" t="s">
        <v>141</v>
      </c>
      <c r="H478" t="s">
        <v>189</v>
      </c>
      <c r="I478" t="s">
        <v>189</v>
      </c>
      <c r="J478" s="1">
        <v>46204</v>
      </c>
      <c r="K478" t="s">
        <v>143</v>
      </c>
      <c r="L478">
        <v>2</v>
      </c>
      <c r="M478" t="s">
        <v>445</v>
      </c>
      <c r="N478" t="s">
        <v>442</v>
      </c>
      <c r="O478" t="s">
        <v>156</v>
      </c>
      <c r="P478" t="s">
        <v>151</v>
      </c>
      <c r="Q478">
        <v>0</v>
      </c>
      <c r="R478">
        <v>601</v>
      </c>
      <c r="S478">
        <v>18030</v>
      </c>
      <c r="T478">
        <v>4380</v>
      </c>
      <c r="U478">
        <v>0</v>
      </c>
      <c r="V478">
        <v>0</v>
      </c>
      <c r="W478">
        <v>0</v>
      </c>
      <c r="X478">
        <v>0</v>
      </c>
      <c r="Y478">
        <v>0</v>
      </c>
      <c r="Z478">
        <v>0</v>
      </c>
      <c r="AA478">
        <v>13650</v>
      </c>
      <c r="AB478">
        <v>0</v>
      </c>
      <c r="AC478">
        <v>13650</v>
      </c>
      <c r="AD478">
        <v>0</v>
      </c>
      <c r="AE478">
        <v>0</v>
      </c>
      <c r="AF478">
        <v>455</v>
      </c>
      <c r="AG478">
        <v>0</v>
      </c>
      <c r="AH478">
        <v>146</v>
      </c>
      <c r="AI478">
        <v>0</v>
      </c>
      <c r="AJ478">
        <v>0</v>
      </c>
      <c r="AK478">
        <v>0</v>
      </c>
      <c r="AL478">
        <v>0</v>
      </c>
      <c r="AM478">
        <v>7</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s="2">
        <v>46218</v>
      </c>
      <c r="BK478">
        <v>0</v>
      </c>
      <c r="BL478" s="3" t="str">
        <f>VLOOKUP(O478,DropDownList!$H$1:$I$7,2,FALSE)</f>
        <v>2023/24</v>
      </c>
      <c r="BM478" s="3" t="str">
        <f t="shared" si="7"/>
        <v>PCPF</v>
      </c>
    </row>
    <row r="479" spans="1:65" x14ac:dyDescent="0.2">
      <c r="A479">
        <v>2026</v>
      </c>
      <c r="B479">
        <v>7</v>
      </c>
      <c r="C479" t="s">
        <v>189</v>
      </c>
      <c r="D479" t="s">
        <v>192</v>
      </c>
      <c r="E479" t="s">
        <v>25</v>
      </c>
      <c r="F479">
        <v>9351</v>
      </c>
      <c r="G479" t="s">
        <v>141</v>
      </c>
      <c r="H479" t="s">
        <v>189</v>
      </c>
      <c r="I479" t="s">
        <v>189</v>
      </c>
      <c r="J479" s="1">
        <v>46204</v>
      </c>
      <c r="K479" t="s">
        <v>143</v>
      </c>
      <c r="L479">
        <v>2</v>
      </c>
      <c r="M479" t="s">
        <v>445</v>
      </c>
      <c r="N479" t="s">
        <v>442</v>
      </c>
      <c r="O479" t="s">
        <v>156</v>
      </c>
      <c r="P479" t="s">
        <v>148</v>
      </c>
      <c r="Q479">
        <v>0</v>
      </c>
      <c r="R479">
        <v>2</v>
      </c>
      <c r="S479">
        <v>120</v>
      </c>
      <c r="T479">
        <v>0</v>
      </c>
      <c r="U479">
        <v>0</v>
      </c>
      <c r="V479">
        <v>0</v>
      </c>
      <c r="W479">
        <v>0</v>
      </c>
      <c r="X479">
        <v>0</v>
      </c>
      <c r="Y479">
        <v>0</v>
      </c>
      <c r="Z479">
        <v>0</v>
      </c>
      <c r="AA479">
        <v>120</v>
      </c>
      <c r="AB479">
        <v>0</v>
      </c>
      <c r="AC479">
        <v>120</v>
      </c>
      <c r="AD479">
        <v>0</v>
      </c>
      <c r="AE479">
        <v>0</v>
      </c>
      <c r="AF479">
        <v>2</v>
      </c>
      <c r="AG479">
        <v>0</v>
      </c>
      <c r="AH479">
        <v>0</v>
      </c>
      <c r="AI479">
        <v>0</v>
      </c>
      <c r="AJ479">
        <v>0</v>
      </c>
      <c r="AK479">
        <v>0</v>
      </c>
      <c r="AL479">
        <v>0</v>
      </c>
      <c r="AM479">
        <v>0</v>
      </c>
      <c r="AN479">
        <v>0</v>
      </c>
      <c r="AO479">
        <v>2</v>
      </c>
      <c r="AP479">
        <v>6</v>
      </c>
      <c r="AQ479">
        <v>2</v>
      </c>
      <c r="AR479">
        <v>0</v>
      </c>
      <c r="AS479">
        <v>0</v>
      </c>
      <c r="AT479">
        <v>0</v>
      </c>
      <c r="AU479">
        <v>0</v>
      </c>
      <c r="AV479">
        <v>0</v>
      </c>
      <c r="AW479">
        <v>0</v>
      </c>
      <c r="AX479">
        <v>0</v>
      </c>
      <c r="AY479">
        <v>2</v>
      </c>
      <c r="AZ479">
        <v>2</v>
      </c>
      <c r="BA479">
        <v>0</v>
      </c>
      <c r="BB479">
        <v>0</v>
      </c>
      <c r="BC479">
        <v>0</v>
      </c>
      <c r="BD479">
        <v>0</v>
      </c>
      <c r="BE479">
        <v>0</v>
      </c>
      <c r="BF479">
        <v>2</v>
      </c>
      <c r="BG479">
        <v>0</v>
      </c>
      <c r="BH479">
        <v>0</v>
      </c>
      <c r="BI479">
        <v>0</v>
      </c>
      <c r="BJ479" s="2">
        <v>46218</v>
      </c>
      <c r="BK479">
        <v>0</v>
      </c>
      <c r="BL479" s="3" t="str">
        <f>VLOOKUP(O479,DropDownList!$H$1:$I$7,2,FALSE)</f>
        <v>2023/24</v>
      </c>
      <c r="BM479" s="3" t="str">
        <f t="shared" si="7"/>
        <v>PRAS</v>
      </c>
    </row>
    <row r="480" spans="1:65" x14ac:dyDescent="0.2">
      <c r="A480">
        <v>2026</v>
      </c>
      <c r="B480">
        <v>7</v>
      </c>
      <c r="C480" t="s">
        <v>189</v>
      </c>
      <c r="D480" t="s">
        <v>192</v>
      </c>
      <c r="E480" t="s">
        <v>25</v>
      </c>
      <c r="F480">
        <v>9351</v>
      </c>
      <c r="G480" t="s">
        <v>141</v>
      </c>
      <c r="H480" t="s">
        <v>189</v>
      </c>
      <c r="I480" t="s">
        <v>189</v>
      </c>
      <c r="J480" s="1">
        <v>46204</v>
      </c>
      <c r="K480" t="s">
        <v>143</v>
      </c>
      <c r="L480">
        <v>2</v>
      </c>
      <c r="M480" t="s">
        <v>445</v>
      </c>
      <c r="N480" t="s">
        <v>442</v>
      </c>
      <c r="O480" t="s">
        <v>156</v>
      </c>
      <c r="P480" t="s">
        <v>153</v>
      </c>
      <c r="Q480">
        <v>951.31</v>
      </c>
      <c r="R480">
        <v>105</v>
      </c>
      <c r="S480">
        <v>4725</v>
      </c>
      <c r="T480">
        <v>1.61</v>
      </c>
      <c r="U480">
        <v>22</v>
      </c>
      <c r="V480">
        <v>10</v>
      </c>
      <c r="W480">
        <v>425.32</v>
      </c>
      <c r="X480">
        <v>425.32</v>
      </c>
      <c r="Y480">
        <v>0</v>
      </c>
      <c r="Z480">
        <v>0</v>
      </c>
      <c r="AA480">
        <v>3772.08</v>
      </c>
      <c r="AB480">
        <v>0</v>
      </c>
      <c r="AC480">
        <v>3772.08</v>
      </c>
      <c r="AD480">
        <v>9</v>
      </c>
      <c r="AE480">
        <v>1</v>
      </c>
      <c r="AF480">
        <v>81</v>
      </c>
      <c r="AG480">
        <v>2</v>
      </c>
      <c r="AH480">
        <v>0</v>
      </c>
      <c r="AI480">
        <v>20</v>
      </c>
      <c r="AJ480">
        <v>0</v>
      </c>
      <c r="AK480">
        <v>0</v>
      </c>
      <c r="AL480">
        <v>0</v>
      </c>
      <c r="AM480">
        <v>0</v>
      </c>
      <c r="AN480">
        <v>0</v>
      </c>
      <c r="AO480">
        <v>90</v>
      </c>
      <c r="AP480">
        <v>519</v>
      </c>
      <c r="AQ480">
        <v>100</v>
      </c>
      <c r="AR480">
        <v>3</v>
      </c>
      <c r="AS480">
        <v>180</v>
      </c>
      <c r="AT480">
        <v>23</v>
      </c>
      <c r="AU480">
        <v>0</v>
      </c>
      <c r="AV480">
        <v>0</v>
      </c>
      <c r="AW480">
        <v>0</v>
      </c>
      <c r="AX480">
        <v>0</v>
      </c>
      <c r="AY480">
        <v>26</v>
      </c>
      <c r="AZ480">
        <v>65</v>
      </c>
      <c r="BA480">
        <v>48</v>
      </c>
      <c r="BB480">
        <v>32</v>
      </c>
      <c r="BC480">
        <v>7</v>
      </c>
      <c r="BD480">
        <v>0</v>
      </c>
      <c r="BE480">
        <v>0</v>
      </c>
      <c r="BF480">
        <v>84</v>
      </c>
      <c r="BG480">
        <v>900</v>
      </c>
      <c r="BH480">
        <v>2</v>
      </c>
      <c r="BI480">
        <v>20</v>
      </c>
      <c r="BJ480" s="2">
        <v>46218</v>
      </c>
      <c r="BK480">
        <v>0</v>
      </c>
      <c r="BL480" s="3" t="str">
        <f>VLOOKUP(O480,DropDownList!$H$1:$I$7,2,FALSE)</f>
        <v>2023/24</v>
      </c>
      <c r="BM480" s="3" t="str">
        <f t="shared" si="7"/>
        <v>PREG</v>
      </c>
    </row>
    <row r="481" spans="1:65" x14ac:dyDescent="0.2">
      <c r="A481">
        <v>2026</v>
      </c>
      <c r="B481">
        <v>7</v>
      </c>
      <c r="C481" t="s">
        <v>189</v>
      </c>
      <c r="D481" t="s">
        <v>192</v>
      </c>
      <c r="E481" t="s">
        <v>25</v>
      </c>
      <c r="F481">
        <v>9351</v>
      </c>
      <c r="G481" t="s">
        <v>141</v>
      </c>
      <c r="H481" t="s">
        <v>189</v>
      </c>
      <c r="I481" t="s">
        <v>189</v>
      </c>
      <c r="J481" s="1">
        <v>46204</v>
      </c>
      <c r="K481" t="s">
        <v>143</v>
      </c>
      <c r="L481">
        <v>2</v>
      </c>
      <c r="M481" t="s">
        <v>445</v>
      </c>
      <c r="N481" t="s">
        <v>442</v>
      </c>
      <c r="O481" t="s">
        <v>156</v>
      </c>
      <c r="P481" t="s">
        <v>152</v>
      </c>
      <c r="Q481">
        <v>0</v>
      </c>
      <c r="R481">
        <v>21</v>
      </c>
      <c r="S481">
        <v>840</v>
      </c>
      <c r="T481">
        <v>120</v>
      </c>
      <c r="U481">
        <v>0</v>
      </c>
      <c r="V481">
        <v>0</v>
      </c>
      <c r="W481">
        <v>0</v>
      </c>
      <c r="X481">
        <v>0</v>
      </c>
      <c r="Y481">
        <v>0</v>
      </c>
      <c r="Z481">
        <v>0</v>
      </c>
      <c r="AA481">
        <v>720</v>
      </c>
      <c r="AB481">
        <v>0</v>
      </c>
      <c r="AC481">
        <v>720</v>
      </c>
      <c r="AD481">
        <v>0</v>
      </c>
      <c r="AE481">
        <v>0</v>
      </c>
      <c r="AF481">
        <v>18</v>
      </c>
      <c r="AG481">
        <v>0</v>
      </c>
      <c r="AH481">
        <v>3</v>
      </c>
      <c r="AI481">
        <v>0</v>
      </c>
      <c r="AJ481">
        <v>0</v>
      </c>
      <c r="AK481">
        <v>0</v>
      </c>
      <c r="AL481">
        <v>0</v>
      </c>
      <c r="AM481">
        <v>1</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s="2">
        <v>46218</v>
      </c>
      <c r="BK481">
        <v>0</v>
      </c>
      <c r="BL481" s="3" t="str">
        <f>VLOOKUP(O481,DropDownList!$H$1:$I$7,2,FALSE)</f>
        <v>2023/24</v>
      </c>
      <c r="BM481" s="3" t="str">
        <f t="shared" si="7"/>
        <v>PCOA</v>
      </c>
    </row>
    <row r="482" spans="1:65" x14ac:dyDescent="0.2">
      <c r="A482">
        <v>2026</v>
      </c>
      <c r="B482">
        <v>7</v>
      </c>
      <c r="C482" t="s">
        <v>189</v>
      </c>
      <c r="D482" t="s">
        <v>192</v>
      </c>
      <c r="E482" t="s">
        <v>25</v>
      </c>
      <c r="F482">
        <v>9351</v>
      </c>
      <c r="G482" t="s">
        <v>141</v>
      </c>
      <c r="H482" t="s">
        <v>189</v>
      </c>
      <c r="I482" t="s">
        <v>189</v>
      </c>
      <c r="J482" s="1">
        <v>46204</v>
      </c>
      <c r="K482" t="s">
        <v>143</v>
      </c>
      <c r="L482">
        <v>2</v>
      </c>
      <c r="M482" t="s">
        <v>445</v>
      </c>
      <c r="N482" t="s">
        <v>442</v>
      </c>
      <c r="O482" t="s">
        <v>147</v>
      </c>
      <c r="P482" t="s">
        <v>150</v>
      </c>
      <c r="Q482">
        <v>5851.44</v>
      </c>
      <c r="R482">
        <v>110</v>
      </c>
      <c r="S482">
        <v>18030.689999999999</v>
      </c>
      <c r="T482">
        <v>1193.8399999999999</v>
      </c>
      <c r="U482">
        <v>27</v>
      </c>
      <c r="V482">
        <v>14</v>
      </c>
      <c r="W482">
        <v>1830.42</v>
      </c>
      <c r="X482">
        <v>1830.42</v>
      </c>
      <c r="Y482">
        <v>101</v>
      </c>
      <c r="Z482">
        <v>16836.849999999999</v>
      </c>
      <c r="AA482">
        <v>10985.41</v>
      </c>
      <c r="AB482">
        <v>3457.99</v>
      </c>
      <c r="AC482">
        <v>7527.42</v>
      </c>
      <c r="AD482">
        <v>10</v>
      </c>
      <c r="AE482">
        <v>4</v>
      </c>
      <c r="AF482">
        <v>73</v>
      </c>
      <c r="AG482">
        <v>10</v>
      </c>
      <c r="AH482">
        <v>9</v>
      </c>
      <c r="AI482">
        <v>17</v>
      </c>
      <c r="AJ482">
        <v>29</v>
      </c>
      <c r="AK482">
        <v>11</v>
      </c>
      <c r="AL482">
        <v>0</v>
      </c>
      <c r="AM482">
        <v>3</v>
      </c>
      <c r="AN482">
        <v>2</v>
      </c>
      <c r="AO482">
        <v>62</v>
      </c>
      <c r="AP482">
        <v>258</v>
      </c>
      <c r="AQ482">
        <v>66</v>
      </c>
      <c r="AR482">
        <v>3</v>
      </c>
      <c r="AS482">
        <v>56</v>
      </c>
      <c r="AT482">
        <v>17</v>
      </c>
      <c r="AU482">
        <v>0</v>
      </c>
      <c r="AV482">
        <v>0</v>
      </c>
      <c r="AW482">
        <v>0</v>
      </c>
      <c r="AX482">
        <v>0</v>
      </c>
      <c r="AY482">
        <v>27</v>
      </c>
      <c r="AZ482">
        <v>43</v>
      </c>
      <c r="BA482">
        <v>21</v>
      </c>
      <c r="BB482">
        <v>8</v>
      </c>
      <c r="BC482">
        <v>3</v>
      </c>
      <c r="BD482">
        <v>0</v>
      </c>
      <c r="BE482">
        <v>0</v>
      </c>
      <c r="BF482">
        <v>61</v>
      </c>
      <c r="BG482">
        <v>3076.26</v>
      </c>
      <c r="BH482">
        <v>1</v>
      </c>
      <c r="BI482">
        <v>27</v>
      </c>
      <c r="BJ482" s="2">
        <v>46218</v>
      </c>
      <c r="BK482">
        <v>0</v>
      </c>
      <c r="BL482" s="3" t="str">
        <f>VLOOKUP(O482,DropDownList!$H$1:$I$7,2,FALSE)</f>
        <v>2024/25</v>
      </c>
      <c r="BM482" s="3" t="str">
        <f t="shared" si="7"/>
        <v>FISCAL FINES</v>
      </c>
    </row>
    <row r="483" spans="1:65" x14ac:dyDescent="0.2">
      <c r="A483">
        <v>2026</v>
      </c>
      <c r="B483">
        <v>7</v>
      </c>
      <c r="C483" t="s">
        <v>189</v>
      </c>
      <c r="D483" t="s">
        <v>192</v>
      </c>
      <c r="E483" t="s">
        <v>25</v>
      </c>
      <c r="F483">
        <v>9351</v>
      </c>
      <c r="G483" t="s">
        <v>141</v>
      </c>
      <c r="H483" t="s">
        <v>189</v>
      </c>
      <c r="I483" t="s">
        <v>189</v>
      </c>
      <c r="J483" s="1">
        <v>46204</v>
      </c>
      <c r="K483" t="s">
        <v>143</v>
      </c>
      <c r="L483">
        <v>2</v>
      </c>
      <c r="M483" t="s">
        <v>445</v>
      </c>
      <c r="N483" t="s">
        <v>442</v>
      </c>
      <c r="O483" t="s">
        <v>156</v>
      </c>
      <c r="P483" t="s">
        <v>150</v>
      </c>
      <c r="Q483">
        <v>5450.86</v>
      </c>
      <c r="R483">
        <v>129</v>
      </c>
      <c r="S483">
        <v>20935.55</v>
      </c>
      <c r="T483">
        <v>2053.34</v>
      </c>
      <c r="U483">
        <v>26</v>
      </c>
      <c r="V483">
        <v>14</v>
      </c>
      <c r="W483">
        <v>2497.5100000000002</v>
      </c>
      <c r="X483">
        <v>2497.5100000000002</v>
      </c>
      <c r="Y483">
        <v>115</v>
      </c>
      <c r="Z483">
        <v>18882.21</v>
      </c>
      <c r="AA483">
        <v>13431.35</v>
      </c>
      <c r="AB483">
        <v>5675.82</v>
      </c>
      <c r="AC483">
        <v>7755.53</v>
      </c>
      <c r="AD483">
        <v>13</v>
      </c>
      <c r="AE483">
        <v>1</v>
      </c>
      <c r="AF483">
        <v>88</v>
      </c>
      <c r="AG483">
        <v>6</v>
      </c>
      <c r="AH483">
        <v>14</v>
      </c>
      <c r="AI483">
        <v>20</v>
      </c>
      <c r="AJ483">
        <v>33</v>
      </c>
      <c r="AK483">
        <v>14</v>
      </c>
      <c r="AL483">
        <v>2</v>
      </c>
      <c r="AM483">
        <v>2</v>
      </c>
      <c r="AN483">
        <v>2</v>
      </c>
      <c r="AO483">
        <v>78</v>
      </c>
      <c r="AP483">
        <v>457</v>
      </c>
      <c r="AQ483">
        <v>83</v>
      </c>
      <c r="AR483">
        <v>3</v>
      </c>
      <c r="AS483">
        <v>111</v>
      </c>
      <c r="AT483">
        <v>22</v>
      </c>
      <c r="AU483">
        <v>0</v>
      </c>
      <c r="AV483">
        <v>0</v>
      </c>
      <c r="AW483">
        <v>0</v>
      </c>
      <c r="AX483">
        <v>0</v>
      </c>
      <c r="AY483">
        <v>43</v>
      </c>
      <c r="AZ483">
        <v>90</v>
      </c>
      <c r="BA483">
        <v>61</v>
      </c>
      <c r="BB483">
        <v>10</v>
      </c>
      <c r="BC483">
        <v>4</v>
      </c>
      <c r="BD483">
        <v>1</v>
      </c>
      <c r="BE483">
        <v>0</v>
      </c>
      <c r="BF483">
        <v>76</v>
      </c>
      <c r="BG483">
        <v>3546.73</v>
      </c>
      <c r="BH483">
        <v>1</v>
      </c>
      <c r="BI483">
        <v>25</v>
      </c>
      <c r="BJ483" s="2">
        <v>46218</v>
      </c>
      <c r="BK483">
        <v>0</v>
      </c>
      <c r="BL483" s="3" t="str">
        <f>VLOOKUP(O483,DropDownList!$H$1:$I$7,2,FALSE)</f>
        <v>2023/24</v>
      </c>
      <c r="BM483" s="3" t="str">
        <f t="shared" si="7"/>
        <v>FISCAL FINES</v>
      </c>
    </row>
    <row r="484" spans="1:65" x14ac:dyDescent="0.2">
      <c r="A484">
        <v>2026</v>
      </c>
      <c r="B484">
        <v>7</v>
      </c>
      <c r="C484" t="s">
        <v>189</v>
      </c>
      <c r="D484" t="s">
        <v>192</v>
      </c>
      <c r="E484" t="s">
        <v>25</v>
      </c>
      <c r="F484">
        <v>9351</v>
      </c>
      <c r="G484" t="s">
        <v>141</v>
      </c>
      <c r="H484" t="s">
        <v>189</v>
      </c>
      <c r="I484" t="s">
        <v>189</v>
      </c>
      <c r="J484" s="1">
        <v>46204</v>
      </c>
      <c r="K484" t="s">
        <v>143</v>
      </c>
      <c r="L484">
        <v>2</v>
      </c>
      <c r="M484" t="s">
        <v>445</v>
      </c>
      <c r="N484" t="s">
        <v>442</v>
      </c>
      <c r="O484" t="s">
        <v>149</v>
      </c>
      <c r="P484" t="s">
        <v>146</v>
      </c>
      <c r="Q484">
        <v>390</v>
      </c>
      <c r="R484">
        <v>44</v>
      </c>
      <c r="S484">
        <v>900</v>
      </c>
      <c r="T484">
        <v>0</v>
      </c>
      <c r="U484">
        <v>26</v>
      </c>
      <c r="V484">
        <v>14</v>
      </c>
      <c r="W484">
        <v>320</v>
      </c>
      <c r="X484">
        <v>320</v>
      </c>
      <c r="Y484">
        <v>0</v>
      </c>
      <c r="Z484">
        <v>0</v>
      </c>
      <c r="AA484">
        <v>510</v>
      </c>
      <c r="AB484">
        <v>0</v>
      </c>
      <c r="AC484">
        <v>0</v>
      </c>
      <c r="AD484">
        <v>14</v>
      </c>
      <c r="AE484">
        <v>0</v>
      </c>
      <c r="AF484">
        <v>27</v>
      </c>
      <c r="AG484">
        <v>0</v>
      </c>
      <c r="AH484">
        <v>0</v>
      </c>
      <c r="AI484">
        <v>17</v>
      </c>
      <c r="AJ484">
        <v>0</v>
      </c>
      <c r="AK484">
        <v>0</v>
      </c>
      <c r="AL484">
        <v>0</v>
      </c>
      <c r="AM484">
        <v>0</v>
      </c>
      <c r="AN484">
        <v>0</v>
      </c>
      <c r="AO484">
        <v>35</v>
      </c>
      <c r="AP484">
        <v>92</v>
      </c>
      <c r="AQ484">
        <v>36</v>
      </c>
      <c r="AR484">
        <v>0</v>
      </c>
      <c r="AS484">
        <v>12</v>
      </c>
      <c r="AT484">
        <v>4</v>
      </c>
      <c r="AU484">
        <v>0</v>
      </c>
      <c r="AV484">
        <v>0</v>
      </c>
      <c r="AW484">
        <v>0</v>
      </c>
      <c r="AX484">
        <v>0</v>
      </c>
      <c r="AY484">
        <v>4</v>
      </c>
      <c r="AZ484">
        <v>11</v>
      </c>
      <c r="BA484">
        <v>1</v>
      </c>
      <c r="BB484">
        <v>6</v>
      </c>
      <c r="BC484">
        <v>2</v>
      </c>
      <c r="BD484">
        <v>0</v>
      </c>
      <c r="BE484">
        <v>0</v>
      </c>
      <c r="BF484">
        <v>44</v>
      </c>
      <c r="BG484">
        <v>390</v>
      </c>
      <c r="BH484">
        <v>0</v>
      </c>
      <c r="BI484">
        <v>26</v>
      </c>
      <c r="BJ484" s="2">
        <v>46218</v>
      </c>
      <c r="BK484">
        <v>0</v>
      </c>
      <c r="BL484" s="3" t="str">
        <f>VLOOKUP(O484,DropDownList!$H$1:$I$7,2,FALSE)</f>
        <v>2025/26</v>
      </c>
      <c r="BM484" s="3" t="str">
        <f t="shared" si="7"/>
        <v>VSUR</v>
      </c>
    </row>
    <row r="485" spans="1:65" x14ac:dyDescent="0.2">
      <c r="A485">
        <v>2026</v>
      </c>
      <c r="B485">
        <v>7</v>
      </c>
      <c r="C485" t="s">
        <v>189</v>
      </c>
      <c r="D485" t="s">
        <v>192</v>
      </c>
      <c r="E485" t="s">
        <v>25</v>
      </c>
      <c r="F485">
        <v>9351</v>
      </c>
      <c r="G485" t="s">
        <v>141</v>
      </c>
      <c r="H485" t="s">
        <v>189</v>
      </c>
      <c r="I485" t="s">
        <v>189</v>
      </c>
      <c r="J485" s="1">
        <v>46204</v>
      </c>
      <c r="K485" t="s">
        <v>143</v>
      </c>
      <c r="L485">
        <v>2</v>
      </c>
      <c r="M485" t="s">
        <v>445</v>
      </c>
      <c r="N485" t="s">
        <v>442</v>
      </c>
      <c r="O485" t="s">
        <v>147</v>
      </c>
      <c r="P485" t="s">
        <v>146</v>
      </c>
      <c r="Q485">
        <v>434.42</v>
      </c>
      <c r="R485">
        <v>71</v>
      </c>
      <c r="S485">
        <v>1220</v>
      </c>
      <c r="T485">
        <v>50</v>
      </c>
      <c r="U485">
        <v>28</v>
      </c>
      <c r="V485">
        <v>16</v>
      </c>
      <c r="W485">
        <v>300</v>
      </c>
      <c r="X485">
        <v>300</v>
      </c>
      <c r="Y485">
        <v>0</v>
      </c>
      <c r="Z485">
        <v>0</v>
      </c>
      <c r="AA485">
        <v>735.58</v>
      </c>
      <c r="AB485">
        <v>0</v>
      </c>
      <c r="AC485">
        <v>0</v>
      </c>
      <c r="AD485">
        <v>16</v>
      </c>
      <c r="AE485">
        <v>0</v>
      </c>
      <c r="AF485">
        <v>46</v>
      </c>
      <c r="AG485">
        <v>1</v>
      </c>
      <c r="AH485">
        <v>3</v>
      </c>
      <c r="AI485">
        <v>21</v>
      </c>
      <c r="AJ485">
        <v>0</v>
      </c>
      <c r="AK485">
        <v>0</v>
      </c>
      <c r="AL485">
        <v>0</v>
      </c>
      <c r="AM485">
        <v>0</v>
      </c>
      <c r="AN485">
        <v>0</v>
      </c>
      <c r="AO485">
        <v>46</v>
      </c>
      <c r="AP485">
        <v>212</v>
      </c>
      <c r="AQ485">
        <v>46</v>
      </c>
      <c r="AR485">
        <v>0</v>
      </c>
      <c r="AS485">
        <v>55</v>
      </c>
      <c r="AT485">
        <v>12</v>
      </c>
      <c r="AU485">
        <v>0</v>
      </c>
      <c r="AV485">
        <v>0</v>
      </c>
      <c r="AW485">
        <v>0</v>
      </c>
      <c r="AX485">
        <v>0</v>
      </c>
      <c r="AY485">
        <v>16</v>
      </c>
      <c r="AZ485">
        <v>34</v>
      </c>
      <c r="BA485">
        <v>17</v>
      </c>
      <c r="BB485">
        <v>5</v>
      </c>
      <c r="BC485">
        <v>2</v>
      </c>
      <c r="BD485">
        <v>2</v>
      </c>
      <c r="BE485">
        <v>0</v>
      </c>
      <c r="BF485">
        <v>71</v>
      </c>
      <c r="BG485">
        <v>410</v>
      </c>
      <c r="BH485">
        <v>0</v>
      </c>
      <c r="BI485">
        <v>25</v>
      </c>
      <c r="BJ485" s="2">
        <v>46218</v>
      </c>
      <c r="BK485">
        <v>0</v>
      </c>
      <c r="BL485" s="3" t="str">
        <f>VLOOKUP(O485,DropDownList!$H$1:$I$7,2,FALSE)</f>
        <v>2024/25</v>
      </c>
      <c r="BM485" s="3" t="str">
        <f t="shared" si="7"/>
        <v>VSUR</v>
      </c>
    </row>
    <row r="486" spans="1:65" x14ac:dyDescent="0.2">
      <c r="A486">
        <v>2026</v>
      </c>
      <c r="B486">
        <v>7</v>
      </c>
      <c r="C486" t="s">
        <v>189</v>
      </c>
      <c r="D486" t="s">
        <v>192</v>
      </c>
      <c r="E486" t="s">
        <v>25</v>
      </c>
      <c r="F486">
        <v>9351</v>
      </c>
      <c r="G486" t="s">
        <v>141</v>
      </c>
      <c r="H486" t="s">
        <v>189</v>
      </c>
      <c r="I486" t="s">
        <v>189</v>
      </c>
      <c r="J486" s="1">
        <v>46204</v>
      </c>
      <c r="K486" t="s">
        <v>143</v>
      </c>
      <c r="L486">
        <v>2</v>
      </c>
      <c r="M486" t="s">
        <v>445</v>
      </c>
      <c r="N486" t="s">
        <v>442</v>
      </c>
      <c r="O486" t="s">
        <v>149</v>
      </c>
      <c r="P486" t="s">
        <v>151</v>
      </c>
      <c r="Q486">
        <v>210</v>
      </c>
      <c r="R486">
        <v>216</v>
      </c>
      <c r="S486">
        <v>6480</v>
      </c>
      <c r="T486">
        <v>1860</v>
      </c>
      <c r="U486">
        <v>7</v>
      </c>
      <c r="V486">
        <v>0</v>
      </c>
      <c r="W486">
        <v>0</v>
      </c>
      <c r="X486">
        <v>0</v>
      </c>
      <c r="Y486">
        <v>0</v>
      </c>
      <c r="Z486">
        <v>0</v>
      </c>
      <c r="AA486">
        <v>4410</v>
      </c>
      <c r="AB486">
        <v>0</v>
      </c>
      <c r="AC486">
        <v>4410</v>
      </c>
      <c r="AD486">
        <v>0</v>
      </c>
      <c r="AE486">
        <v>0</v>
      </c>
      <c r="AF486">
        <v>147</v>
      </c>
      <c r="AG486">
        <v>0</v>
      </c>
      <c r="AH486">
        <v>62</v>
      </c>
      <c r="AI486">
        <v>7</v>
      </c>
      <c r="AJ486">
        <v>0</v>
      </c>
      <c r="AK486">
        <v>0</v>
      </c>
      <c r="AL486">
        <v>0</v>
      </c>
      <c r="AM486">
        <v>6</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210</v>
      </c>
      <c r="BH486">
        <v>0</v>
      </c>
      <c r="BI486">
        <v>0</v>
      </c>
      <c r="BJ486" s="2">
        <v>46218</v>
      </c>
      <c r="BK486">
        <v>0</v>
      </c>
      <c r="BL486" s="3" t="str">
        <f>VLOOKUP(O486,DropDownList!$H$1:$I$7,2,FALSE)</f>
        <v>2025/26</v>
      </c>
      <c r="BM486" s="3" t="str">
        <f t="shared" si="7"/>
        <v>PCPF</v>
      </c>
    </row>
    <row r="487" spans="1:65" x14ac:dyDescent="0.2">
      <c r="A487">
        <v>2026</v>
      </c>
      <c r="B487">
        <v>7</v>
      </c>
      <c r="C487" t="s">
        <v>189</v>
      </c>
      <c r="D487" t="s">
        <v>192</v>
      </c>
      <c r="E487" t="s">
        <v>25</v>
      </c>
      <c r="F487">
        <v>9351</v>
      </c>
      <c r="G487" t="s">
        <v>141</v>
      </c>
      <c r="H487" t="s">
        <v>189</v>
      </c>
      <c r="I487" t="s">
        <v>189</v>
      </c>
      <c r="J487" s="1">
        <v>46204</v>
      </c>
      <c r="K487" t="s">
        <v>143</v>
      </c>
      <c r="L487">
        <v>2</v>
      </c>
      <c r="M487" t="s">
        <v>445</v>
      </c>
      <c r="N487" t="s">
        <v>442</v>
      </c>
      <c r="O487" t="s">
        <v>147</v>
      </c>
      <c r="P487" t="s">
        <v>151</v>
      </c>
      <c r="Q487">
        <v>0</v>
      </c>
      <c r="R487">
        <v>421</v>
      </c>
      <c r="S487">
        <v>12630</v>
      </c>
      <c r="T487">
        <v>3810</v>
      </c>
      <c r="U487">
        <v>0</v>
      </c>
      <c r="V487">
        <v>0</v>
      </c>
      <c r="W487">
        <v>0</v>
      </c>
      <c r="X487">
        <v>0</v>
      </c>
      <c r="Y487">
        <v>0</v>
      </c>
      <c r="Z487">
        <v>0</v>
      </c>
      <c r="AA487">
        <v>8820</v>
      </c>
      <c r="AB487">
        <v>0</v>
      </c>
      <c r="AC487">
        <v>8820</v>
      </c>
      <c r="AD487">
        <v>0</v>
      </c>
      <c r="AE487">
        <v>0</v>
      </c>
      <c r="AF487">
        <v>294</v>
      </c>
      <c r="AG487">
        <v>0</v>
      </c>
      <c r="AH487">
        <v>127</v>
      </c>
      <c r="AI487">
        <v>0</v>
      </c>
      <c r="AJ487">
        <v>0</v>
      </c>
      <c r="AK487">
        <v>0</v>
      </c>
      <c r="AL487">
        <v>0</v>
      </c>
      <c r="AM487">
        <v>9</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s="2">
        <v>46218</v>
      </c>
      <c r="BK487">
        <v>0</v>
      </c>
      <c r="BL487" s="3" t="str">
        <f>VLOOKUP(O487,DropDownList!$H$1:$I$7,2,FALSE)</f>
        <v>2024/25</v>
      </c>
      <c r="BM487" s="3" t="str">
        <f t="shared" si="7"/>
        <v>PCPF</v>
      </c>
    </row>
    <row r="488" spans="1:65" x14ac:dyDescent="0.2">
      <c r="A488">
        <v>2026</v>
      </c>
      <c r="B488">
        <v>7</v>
      </c>
      <c r="C488" t="s">
        <v>189</v>
      </c>
      <c r="D488" t="s">
        <v>192</v>
      </c>
      <c r="E488" t="s">
        <v>25</v>
      </c>
      <c r="F488">
        <v>9351</v>
      </c>
      <c r="G488" t="s">
        <v>141</v>
      </c>
      <c r="H488" t="s">
        <v>189</v>
      </c>
      <c r="I488" t="s">
        <v>189</v>
      </c>
      <c r="J488" s="1">
        <v>46204</v>
      </c>
      <c r="K488" t="s">
        <v>143</v>
      </c>
      <c r="L488">
        <v>2</v>
      </c>
      <c r="M488" t="s">
        <v>445</v>
      </c>
      <c r="N488" t="s">
        <v>442</v>
      </c>
      <c r="O488" t="s">
        <v>149</v>
      </c>
      <c r="P488" t="s">
        <v>148</v>
      </c>
      <c r="Q488">
        <v>0</v>
      </c>
      <c r="R488">
        <v>2</v>
      </c>
      <c r="S488">
        <v>120</v>
      </c>
      <c r="T488">
        <v>0</v>
      </c>
      <c r="U488">
        <v>0</v>
      </c>
      <c r="V488">
        <v>0</v>
      </c>
      <c r="W488">
        <v>0</v>
      </c>
      <c r="X488">
        <v>0</v>
      </c>
      <c r="Y488">
        <v>0</v>
      </c>
      <c r="Z488">
        <v>0</v>
      </c>
      <c r="AA488">
        <v>120</v>
      </c>
      <c r="AB488">
        <v>0</v>
      </c>
      <c r="AC488">
        <v>120</v>
      </c>
      <c r="AD488">
        <v>0</v>
      </c>
      <c r="AE488">
        <v>0</v>
      </c>
      <c r="AF488">
        <v>2</v>
      </c>
      <c r="AG488">
        <v>0</v>
      </c>
      <c r="AH488">
        <v>0</v>
      </c>
      <c r="AI488">
        <v>0</v>
      </c>
      <c r="AJ488">
        <v>0</v>
      </c>
      <c r="AK488">
        <v>0</v>
      </c>
      <c r="AL488">
        <v>0</v>
      </c>
      <c r="AM488">
        <v>0</v>
      </c>
      <c r="AN488">
        <v>0</v>
      </c>
      <c r="AO488">
        <v>2</v>
      </c>
      <c r="AP488">
        <v>2</v>
      </c>
      <c r="AQ488">
        <v>2</v>
      </c>
      <c r="AR488">
        <v>0</v>
      </c>
      <c r="AS488">
        <v>0</v>
      </c>
      <c r="AT488">
        <v>0</v>
      </c>
      <c r="AU488">
        <v>0</v>
      </c>
      <c r="AV488">
        <v>0</v>
      </c>
      <c r="AW488">
        <v>0</v>
      </c>
      <c r="AX488">
        <v>0</v>
      </c>
      <c r="AY488">
        <v>0</v>
      </c>
      <c r="AZ488">
        <v>0</v>
      </c>
      <c r="BA488">
        <v>0</v>
      </c>
      <c r="BB488">
        <v>0</v>
      </c>
      <c r="BC488">
        <v>0</v>
      </c>
      <c r="BD488">
        <v>0</v>
      </c>
      <c r="BE488">
        <v>0</v>
      </c>
      <c r="BF488">
        <v>2</v>
      </c>
      <c r="BG488">
        <v>0</v>
      </c>
      <c r="BH488">
        <v>0</v>
      </c>
      <c r="BI488">
        <v>0</v>
      </c>
      <c r="BJ488" s="2">
        <v>46218</v>
      </c>
      <c r="BK488">
        <v>0</v>
      </c>
      <c r="BL488" s="3" t="str">
        <f>VLOOKUP(O488,DropDownList!$H$1:$I$7,2,FALSE)</f>
        <v>2025/26</v>
      </c>
      <c r="BM488" s="3" t="str">
        <f t="shared" si="7"/>
        <v>PRAS</v>
      </c>
    </row>
    <row r="489" spans="1:65" x14ac:dyDescent="0.2">
      <c r="A489">
        <v>2026</v>
      </c>
      <c r="B489">
        <v>7</v>
      </c>
      <c r="C489" t="s">
        <v>189</v>
      </c>
      <c r="D489" t="s">
        <v>192</v>
      </c>
      <c r="E489" t="s">
        <v>25</v>
      </c>
      <c r="F489">
        <v>9351</v>
      </c>
      <c r="G489" t="s">
        <v>141</v>
      </c>
      <c r="H489" t="s">
        <v>189</v>
      </c>
      <c r="I489" t="s">
        <v>189</v>
      </c>
      <c r="J489" s="1">
        <v>46204</v>
      </c>
      <c r="K489" t="s">
        <v>143</v>
      </c>
      <c r="L489">
        <v>2</v>
      </c>
      <c r="M489" t="s">
        <v>445</v>
      </c>
      <c r="N489" t="s">
        <v>442</v>
      </c>
      <c r="O489" t="s">
        <v>149</v>
      </c>
      <c r="P489" t="s">
        <v>153</v>
      </c>
      <c r="Q489">
        <v>1213.07</v>
      </c>
      <c r="R489">
        <v>37</v>
      </c>
      <c r="S489">
        <v>1770</v>
      </c>
      <c r="T489">
        <v>0</v>
      </c>
      <c r="U489">
        <v>25</v>
      </c>
      <c r="V489">
        <v>23</v>
      </c>
      <c r="W489">
        <v>1140</v>
      </c>
      <c r="X489">
        <v>1140</v>
      </c>
      <c r="Y489">
        <v>0</v>
      </c>
      <c r="Z489">
        <v>0</v>
      </c>
      <c r="AA489">
        <v>556.92999999999995</v>
      </c>
      <c r="AB489">
        <v>0</v>
      </c>
      <c r="AC489">
        <v>556.92999999999995</v>
      </c>
      <c r="AD489">
        <v>23</v>
      </c>
      <c r="AE489">
        <v>0</v>
      </c>
      <c r="AF489">
        <v>12</v>
      </c>
      <c r="AG489">
        <v>1</v>
      </c>
      <c r="AH489">
        <v>0</v>
      </c>
      <c r="AI489">
        <v>24</v>
      </c>
      <c r="AJ489">
        <v>0</v>
      </c>
      <c r="AK489">
        <v>0</v>
      </c>
      <c r="AL489">
        <v>0</v>
      </c>
      <c r="AM489">
        <v>0</v>
      </c>
      <c r="AN489">
        <v>0</v>
      </c>
      <c r="AO489">
        <v>30</v>
      </c>
      <c r="AP489">
        <v>52</v>
      </c>
      <c r="AQ489">
        <v>30</v>
      </c>
      <c r="AR489">
        <v>1</v>
      </c>
      <c r="AS489">
        <v>5</v>
      </c>
      <c r="AT489">
        <v>0</v>
      </c>
      <c r="AU489">
        <v>0</v>
      </c>
      <c r="AV489">
        <v>0</v>
      </c>
      <c r="AW489">
        <v>0</v>
      </c>
      <c r="AX489">
        <v>0</v>
      </c>
      <c r="AY489">
        <v>2</v>
      </c>
      <c r="AZ489">
        <v>4</v>
      </c>
      <c r="BA489">
        <v>0</v>
      </c>
      <c r="BB489">
        <v>2</v>
      </c>
      <c r="BC489">
        <v>0</v>
      </c>
      <c r="BD489">
        <v>0</v>
      </c>
      <c r="BE489">
        <v>0</v>
      </c>
      <c r="BF489">
        <v>26</v>
      </c>
      <c r="BG489">
        <v>1185</v>
      </c>
      <c r="BH489">
        <v>0</v>
      </c>
      <c r="BI489">
        <v>23</v>
      </c>
      <c r="BJ489" s="2">
        <v>46218</v>
      </c>
      <c r="BK489">
        <v>0</v>
      </c>
      <c r="BL489" s="3" t="str">
        <f>VLOOKUP(O489,DropDownList!$H$1:$I$7,2,FALSE)</f>
        <v>2025/26</v>
      </c>
      <c r="BM489" s="3" t="str">
        <f t="shared" si="7"/>
        <v>PREG</v>
      </c>
    </row>
    <row r="490" spans="1:65" x14ac:dyDescent="0.2">
      <c r="A490">
        <v>2026</v>
      </c>
      <c r="B490">
        <v>7</v>
      </c>
      <c r="C490" t="s">
        <v>189</v>
      </c>
      <c r="D490" t="s">
        <v>192</v>
      </c>
      <c r="E490" t="s">
        <v>25</v>
      </c>
      <c r="F490">
        <v>9351</v>
      </c>
      <c r="G490" t="s">
        <v>141</v>
      </c>
      <c r="H490" t="s">
        <v>189</v>
      </c>
      <c r="I490" t="s">
        <v>189</v>
      </c>
      <c r="J490" s="1">
        <v>46204</v>
      </c>
      <c r="K490" t="s">
        <v>143</v>
      </c>
      <c r="L490">
        <v>2</v>
      </c>
      <c r="M490" t="s">
        <v>445</v>
      </c>
      <c r="N490" t="s">
        <v>442</v>
      </c>
      <c r="O490" t="s">
        <v>147</v>
      </c>
      <c r="P490" t="s">
        <v>153</v>
      </c>
      <c r="Q490">
        <v>990</v>
      </c>
      <c r="R490">
        <v>58</v>
      </c>
      <c r="S490">
        <v>2610</v>
      </c>
      <c r="T490">
        <v>60</v>
      </c>
      <c r="U490">
        <v>22</v>
      </c>
      <c r="V490">
        <v>20</v>
      </c>
      <c r="W490">
        <v>900</v>
      </c>
      <c r="X490">
        <v>900</v>
      </c>
      <c r="Y490">
        <v>0</v>
      </c>
      <c r="Z490">
        <v>0</v>
      </c>
      <c r="AA490">
        <v>1560</v>
      </c>
      <c r="AB490">
        <v>0</v>
      </c>
      <c r="AC490">
        <v>1560</v>
      </c>
      <c r="AD490">
        <v>20</v>
      </c>
      <c r="AE490">
        <v>0</v>
      </c>
      <c r="AF490">
        <v>34</v>
      </c>
      <c r="AG490">
        <v>0</v>
      </c>
      <c r="AH490">
        <v>1</v>
      </c>
      <c r="AI490">
        <v>22</v>
      </c>
      <c r="AJ490">
        <v>0</v>
      </c>
      <c r="AK490">
        <v>0</v>
      </c>
      <c r="AL490">
        <v>0</v>
      </c>
      <c r="AM490">
        <v>0</v>
      </c>
      <c r="AN490">
        <v>0</v>
      </c>
      <c r="AO490">
        <v>48</v>
      </c>
      <c r="AP490">
        <v>160</v>
      </c>
      <c r="AQ490">
        <v>49</v>
      </c>
      <c r="AR490">
        <v>4</v>
      </c>
      <c r="AS490">
        <v>64</v>
      </c>
      <c r="AT490">
        <v>3</v>
      </c>
      <c r="AU490">
        <v>0</v>
      </c>
      <c r="AV490">
        <v>0</v>
      </c>
      <c r="AW490">
        <v>0</v>
      </c>
      <c r="AX490">
        <v>0</v>
      </c>
      <c r="AY490">
        <v>4</v>
      </c>
      <c r="AZ490">
        <v>9</v>
      </c>
      <c r="BA490">
        <v>5</v>
      </c>
      <c r="BB490">
        <v>4</v>
      </c>
      <c r="BC490">
        <v>0</v>
      </c>
      <c r="BD490">
        <v>0</v>
      </c>
      <c r="BE490">
        <v>0</v>
      </c>
      <c r="BF490">
        <v>42</v>
      </c>
      <c r="BG490">
        <v>990</v>
      </c>
      <c r="BH490">
        <v>1</v>
      </c>
      <c r="BI490">
        <v>19</v>
      </c>
      <c r="BJ490" s="2">
        <v>46218</v>
      </c>
      <c r="BK490">
        <v>0</v>
      </c>
      <c r="BL490" s="3" t="str">
        <f>VLOOKUP(O490,DropDownList!$H$1:$I$7,2,FALSE)</f>
        <v>2024/25</v>
      </c>
      <c r="BM490" s="3" t="str">
        <f t="shared" si="7"/>
        <v>PREG</v>
      </c>
    </row>
    <row r="491" spans="1:65" x14ac:dyDescent="0.2">
      <c r="A491">
        <v>2026</v>
      </c>
      <c r="B491">
        <v>7</v>
      </c>
      <c r="C491" t="s">
        <v>189</v>
      </c>
      <c r="D491" t="s">
        <v>192</v>
      </c>
      <c r="E491" t="s">
        <v>25</v>
      </c>
      <c r="F491">
        <v>9351</v>
      </c>
      <c r="G491" t="s">
        <v>141</v>
      </c>
      <c r="H491" t="s">
        <v>189</v>
      </c>
      <c r="I491" t="s">
        <v>189</v>
      </c>
      <c r="J491" s="1">
        <v>46204</v>
      </c>
      <c r="K491" t="s">
        <v>143</v>
      </c>
      <c r="L491">
        <v>2</v>
      </c>
      <c r="M491" t="s">
        <v>445</v>
      </c>
      <c r="N491" t="s">
        <v>442</v>
      </c>
      <c r="O491" t="s">
        <v>147</v>
      </c>
      <c r="P491" t="s">
        <v>148</v>
      </c>
      <c r="Q491">
        <v>180</v>
      </c>
      <c r="R491">
        <v>4</v>
      </c>
      <c r="S491">
        <v>240</v>
      </c>
      <c r="T491">
        <v>0</v>
      </c>
      <c r="U491">
        <v>3</v>
      </c>
      <c r="V491">
        <v>2</v>
      </c>
      <c r="W491">
        <v>120</v>
      </c>
      <c r="X491">
        <v>120</v>
      </c>
      <c r="Y491">
        <v>0</v>
      </c>
      <c r="Z491">
        <v>0</v>
      </c>
      <c r="AA491">
        <v>60</v>
      </c>
      <c r="AB491">
        <v>0</v>
      </c>
      <c r="AC491">
        <v>60</v>
      </c>
      <c r="AD491">
        <v>2</v>
      </c>
      <c r="AE491">
        <v>0</v>
      </c>
      <c r="AF491">
        <v>1</v>
      </c>
      <c r="AG491">
        <v>0</v>
      </c>
      <c r="AH491">
        <v>0</v>
      </c>
      <c r="AI491">
        <v>3</v>
      </c>
      <c r="AJ491">
        <v>0</v>
      </c>
      <c r="AK491">
        <v>0</v>
      </c>
      <c r="AL491">
        <v>0</v>
      </c>
      <c r="AM491">
        <v>0</v>
      </c>
      <c r="AN491">
        <v>0</v>
      </c>
      <c r="AO491">
        <v>4</v>
      </c>
      <c r="AP491">
        <v>18</v>
      </c>
      <c r="AQ491">
        <v>4</v>
      </c>
      <c r="AR491">
        <v>2</v>
      </c>
      <c r="AS491">
        <v>0</v>
      </c>
      <c r="AT491">
        <v>2</v>
      </c>
      <c r="AU491">
        <v>0</v>
      </c>
      <c r="AV491">
        <v>0</v>
      </c>
      <c r="AW491">
        <v>0</v>
      </c>
      <c r="AX491">
        <v>0</v>
      </c>
      <c r="AY491">
        <v>1</v>
      </c>
      <c r="AZ491">
        <v>4</v>
      </c>
      <c r="BA491">
        <v>3</v>
      </c>
      <c r="BB491">
        <v>0</v>
      </c>
      <c r="BC491">
        <v>0</v>
      </c>
      <c r="BD491">
        <v>0</v>
      </c>
      <c r="BE491">
        <v>0</v>
      </c>
      <c r="BF491">
        <v>4</v>
      </c>
      <c r="BG491">
        <v>180</v>
      </c>
      <c r="BH491">
        <v>0</v>
      </c>
      <c r="BI491">
        <v>3</v>
      </c>
      <c r="BJ491" s="2">
        <v>46218</v>
      </c>
      <c r="BK491">
        <v>0</v>
      </c>
      <c r="BL491" s="3" t="str">
        <f>VLOOKUP(O491,DropDownList!$H$1:$I$7,2,FALSE)</f>
        <v>2024/25</v>
      </c>
      <c r="BM491" s="3" t="str">
        <f t="shared" si="7"/>
        <v>PRAS</v>
      </c>
    </row>
    <row r="492" spans="1:65" x14ac:dyDescent="0.2">
      <c r="A492">
        <v>2026</v>
      </c>
      <c r="B492">
        <v>7</v>
      </c>
      <c r="C492" t="s">
        <v>189</v>
      </c>
      <c r="D492" t="s">
        <v>192</v>
      </c>
      <c r="E492" t="s">
        <v>25</v>
      </c>
      <c r="F492">
        <v>9351</v>
      </c>
      <c r="G492" t="s">
        <v>141</v>
      </c>
      <c r="H492" t="s">
        <v>189</v>
      </c>
      <c r="I492" t="s">
        <v>189</v>
      </c>
      <c r="J492" s="1">
        <v>46204</v>
      </c>
      <c r="K492" t="s">
        <v>143</v>
      </c>
      <c r="L492">
        <v>2</v>
      </c>
      <c r="M492" t="s">
        <v>445</v>
      </c>
      <c r="N492" t="s">
        <v>442</v>
      </c>
      <c r="O492" t="s">
        <v>149</v>
      </c>
      <c r="P492" t="s">
        <v>152</v>
      </c>
      <c r="Q492">
        <v>0</v>
      </c>
      <c r="R492">
        <v>12</v>
      </c>
      <c r="S492">
        <v>480</v>
      </c>
      <c r="T492">
        <v>80</v>
      </c>
      <c r="U492">
        <v>0</v>
      </c>
      <c r="V492">
        <v>0</v>
      </c>
      <c r="W492">
        <v>0</v>
      </c>
      <c r="X492">
        <v>0</v>
      </c>
      <c r="Y492">
        <v>0</v>
      </c>
      <c r="Z492">
        <v>0</v>
      </c>
      <c r="AA492">
        <v>400</v>
      </c>
      <c r="AB492">
        <v>0</v>
      </c>
      <c r="AC492">
        <v>400</v>
      </c>
      <c r="AD492">
        <v>0</v>
      </c>
      <c r="AE492">
        <v>0</v>
      </c>
      <c r="AF492">
        <v>10</v>
      </c>
      <c r="AG492">
        <v>0</v>
      </c>
      <c r="AH492">
        <v>2</v>
      </c>
      <c r="AI492">
        <v>0</v>
      </c>
      <c r="AJ492">
        <v>0</v>
      </c>
      <c r="AK492">
        <v>0</v>
      </c>
      <c r="AL492">
        <v>0</v>
      </c>
      <c r="AM492">
        <v>0</v>
      </c>
      <c r="AN492">
        <v>0</v>
      </c>
      <c r="AO492">
        <v>0</v>
      </c>
      <c r="AP492">
        <v>0</v>
      </c>
      <c r="AQ492">
        <v>0</v>
      </c>
      <c r="AR492">
        <v>0</v>
      </c>
      <c r="AS492">
        <v>0</v>
      </c>
      <c r="AT492">
        <v>0</v>
      </c>
      <c r="AU492">
        <v>0</v>
      </c>
      <c r="AV492">
        <v>0</v>
      </c>
      <c r="AW492">
        <v>0</v>
      </c>
      <c r="AX492">
        <v>0</v>
      </c>
      <c r="AY492">
        <v>0</v>
      </c>
      <c r="AZ492">
        <v>0</v>
      </c>
      <c r="BA492">
        <v>0</v>
      </c>
      <c r="BB492">
        <v>0</v>
      </c>
      <c r="BC492">
        <v>0</v>
      </c>
      <c r="BD492">
        <v>0</v>
      </c>
      <c r="BE492">
        <v>0</v>
      </c>
      <c r="BF492">
        <v>0</v>
      </c>
      <c r="BG492">
        <v>0</v>
      </c>
      <c r="BH492">
        <v>0</v>
      </c>
      <c r="BI492">
        <v>0</v>
      </c>
      <c r="BJ492" s="2">
        <v>46218</v>
      </c>
      <c r="BK492">
        <v>0</v>
      </c>
      <c r="BL492" s="3" t="str">
        <f>VLOOKUP(O492,DropDownList!$H$1:$I$7,2,FALSE)</f>
        <v>2025/26</v>
      </c>
      <c r="BM492" s="3" t="str">
        <f t="shared" si="7"/>
        <v>PCOA</v>
      </c>
    </row>
    <row r="493" spans="1:65" x14ac:dyDescent="0.2">
      <c r="A493">
        <v>2026</v>
      </c>
      <c r="B493">
        <v>7</v>
      </c>
      <c r="C493" t="s">
        <v>189</v>
      </c>
      <c r="D493" t="s">
        <v>192</v>
      </c>
      <c r="E493" t="s">
        <v>25</v>
      </c>
      <c r="F493">
        <v>9351</v>
      </c>
      <c r="G493" t="s">
        <v>141</v>
      </c>
      <c r="H493" t="s">
        <v>189</v>
      </c>
      <c r="I493" t="s">
        <v>189</v>
      </c>
      <c r="J493" s="1">
        <v>46204</v>
      </c>
      <c r="K493" t="s">
        <v>143</v>
      </c>
      <c r="L493">
        <v>2</v>
      </c>
      <c r="M493" t="s">
        <v>445</v>
      </c>
      <c r="N493" t="s">
        <v>442</v>
      </c>
      <c r="O493" t="s">
        <v>156</v>
      </c>
      <c r="P493" t="s">
        <v>146</v>
      </c>
      <c r="Q493">
        <v>140</v>
      </c>
      <c r="R493">
        <v>102</v>
      </c>
      <c r="S493">
        <v>1760</v>
      </c>
      <c r="T493">
        <v>10</v>
      </c>
      <c r="U493">
        <v>28</v>
      </c>
      <c r="V493">
        <v>2</v>
      </c>
      <c r="W493">
        <v>50</v>
      </c>
      <c r="X493">
        <v>50</v>
      </c>
      <c r="Y493">
        <v>0</v>
      </c>
      <c r="Z493">
        <v>0</v>
      </c>
      <c r="AA493">
        <v>1610</v>
      </c>
      <c r="AB493">
        <v>0</v>
      </c>
      <c r="AC493">
        <v>0</v>
      </c>
      <c r="AD493">
        <v>2</v>
      </c>
      <c r="AE493">
        <v>0</v>
      </c>
      <c r="AF493">
        <v>93</v>
      </c>
      <c r="AG493">
        <v>0</v>
      </c>
      <c r="AH493">
        <v>1</v>
      </c>
      <c r="AI493">
        <v>8</v>
      </c>
      <c r="AJ493">
        <v>0</v>
      </c>
      <c r="AK493">
        <v>0</v>
      </c>
      <c r="AL493">
        <v>0</v>
      </c>
      <c r="AM493">
        <v>0</v>
      </c>
      <c r="AN493">
        <v>0</v>
      </c>
      <c r="AO493">
        <v>54</v>
      </c>
      <c r="AP493">
        <v>251</v>
      </c>
      <c r="AQ493">
        <v>55</v>
      </c>
      <c r="AR493">
        <v>0</v>
      </c>
      <c r="AS493">
        <v>63</v>
      </c>
      <c r="AT493">
        <v>5</v>
      </c>
      <c r="AU493">
        <v>0</v>
      </c>
      <c r="AV493">
        <v>0</v>
      </c>
      <c r="AW493">
        <v>0</v>
      </c>
      <c r="AX493">
        <v>0</v>
      </c>
      <c r="AY493">
        <v>37</v>
      </c>
      <c r="AZ493">
        <v>48</v>
      </c>
      <c r="BA493">
        <v>23</v>
      </c>
      <c r="BB493">
        <v>5</v>
      </c>
      <c r="BC493">
        <v>5</v>
      </c>
      <c r="BD493">
        <v>1</v>
      </c>
      <c r="BE493">
        <v>0</v>
      </c>
      <c r="BF493">
        <v>102</v>
      </c>
      <c r="BG493">
        <v>140</v>
      </c>
      <c r="BH493">
        <v>0</v>
      </c>
      <c r="BI493">
        <v>27</v>
      </c>
      <c r="BJ493" s="2">
        <v>46218</v>
      </c>
      <c r="BK493">
        <v>0</v>
      </c>
      <c r="BL493" s="3" t="str">
        <f>VLOOKUP(O493,DropDownList!$H$1:$I$7,2,FALSE)</f>
        <v>2023/24</v>
      </c>
      <c r="BM493" s="3" t="str">
        <f t="shared" si="7"/>
        <v>VSUR</v>
      </c>
    </row>
    <row r="494" spans="1:65" x14ac:dyDescent="0.2">
      <c r="A494">
        <v>2026</v>
      </c>
      <c r="B494">
        <v>7</v>
      </c>
      <c r="C494" t="s">
        <v>189</v>
      </c>
      <c r="D494" t="s">
        <v>193</v>
      </c>
      <c r="E494" t="s">
        <v>25</v>
      </c>
      <c r="F494">
        <v>9791</v>
      </c>
      <c r="G494" t="s">
        <v>158</v>
      </c>
      <c r="H494" t="s">
        <v>189</v>
      </c>
      <c r="I494" t="s">
        <v>189</v>
      </c>
      <c r="J494" s="1">
        <v>46204</v>
      </c>
      <c r="K494" t="s">
        <v>143</v>
      </c>
      <c r="L494">
        <v>2</v>
      </c>
      <c r="M494" t="s">
        <v>445</v>
      </c>
      <c r="N494" t="s">
        <v>442</v>
      </c>
      <c r="O494" t="s">
        <v>155</v>
      </c>
      <c r="P494" t="s">
        <v>160</v>
      </c>
      <c r="Q494">
        <v>11823.63</v>
      </c>
      <c r="R494">
        <v>200</v>
      </c>
      <c r="S494">
        <v>80109</v>
      </c>
      <c r="T494">
        <v>1497.1</v>
      </c>
      <c r="U494">
        <v>42</v>
      </c>
      <c r="V494">
        <v>15</v>
      </c>
      <c r="W494">
        <v>5642.76</v>
      </c>
      <c r="X494">
        <v>5642.76</v>
      </c>
      <c r="Y494">
        <v>0</v>
      </c>
      <c r="Z494">
        <v>0</v>
      </c>
      <c r="AA494">
        <v>66788.27</v>
      </c>
      <c r="AB494">
        <v>10277.61</v>
      </c>
      <c r="AC494">
        <v>53189.47</v>
      </c>
      <c r="AD494">
        <v>7</v>
      </c>
      <c r="AE494">
        <v>8</v>
      </c>
      <c r="AF494">
        <v>151</v>
      </c>
      <c r="AG494">
        <v>30</v>
      </c>
      <c r="AH494">
        <v>5</v>
      </c>
      <c r="AI494">
        <v>12</v>
      </c>
      <c r="AJ494">
        <v>0</v>
      </c>
      <c r="AK494">
        <v>0</v>
      </c>
      <c r="AL494">
        <v>0</v>
      </c>
      <c r="AM494">
        <v>0</v>
      </c>
      <c r="AN494">
        <v>0</v>
      </c>
      <c r="AO494">
        <v>131</v>
      </c>
      <c r="AP494">
        <v>650</v>
      </c>
      <c r="AQ494">
        <v>135</v>
      </c>
      <c r="AR494">
        <v>0</v>
      </c>
      <c r="AS494">
        <v>91</v>
      </c>
      <c r="AT494">
        <v>23</v>
      </c>
      <c r="AU494">
        <v>20</v>
      </c>
      <c r="AV494">
        <v>12</v>
      </c>
      <c r="AW494">
        <v>3</v>
      </c>
      <c r="AX494">
        <v>0</v>
      </c>
      <c r="AY494">
        <v>85</v>
      </c>
      <c r="AZ494">
        <v>139</v>
      </c>
      <c r="BA494">
        <v>77</v>
      </c>
      <c r="BB494">
        <v>10</v>
      </c>
      <c r="BC494">
        <v>4</v>
      </c>
      <c r="BD494">
        <v>6</v>
      </c>
      <c r="BE494">
        <v>0</v>
      </c>
      <c r="BF494">
        <v>196</v>
      </c>
      <c r="BG494">
        <v>4350</v>
      </c>
      <c r="BH494">
        <v>2</v>
      </c>
      <c r="BI494">
        <v>40</v>
      </c>
      <c r="BJ494" s="2">
        <v>46218</v>
      </c>
      <c r="BK494">
        <v>2</v>
      </c>
      <c r="BL494" s="3" t="str">
        <f>VLOOKUP(O494,DropDownList!$H$1:$I$7,2,FALSE)</f>
        <v>2022/23</v>
      </c>
      <c r="BM494" s="3" t="str">
        <f t="shared" si="7"/>
        <v>SC COURT</v>
      </c>
    </row>
    <row r="495" spans="1:65" x14ac:dyDescent="0.2">
      <c r="A495">
        <v>2026</v>
      </c>
      <c r="B495">
        <v>7</v>
      </c>
      <c r="C495" t="s">
        <v>189</v>
      </c>
      <c r="D495" t="s">
        <v>193</v>
      </c>
      <c r="E495" t="s">
        <v>25</v>
      </c>
      <c r="F495">
        <v>9791</v>
      </c>
      <c r="G495" t="s">
        <v>158</v>
      </c>
      <c r="H495" t="s">
        <v>189</v>
      </c>
      <c r="I495" t="s">
        <v>189</v>
      </c>
      <c r="J495" s="1">
        <v>46204</v>
      </c>
      <c r="K495" t="s">
        <v>143</v>
      </c>
      <c r="L495">
        <v>2</v>
      </c>
      <c r="M495" t="s">
        <v>445</v>
      </c>
      <c r="N495" t="s">
        <v>442</v>
      </c>
      <c r="O495" t="s">
        <v>147</v>
      </c>
      <c r="P495" t="s">
        <v>160</v>
      </c>
      <c r="Q495">
        <v>24867.17</v>
      </c>
      <c r="R495">
        <v>183</v>
      </c>
      <c r="S495">
        <v>82336.09</v>
      </c>
      <c r="T495">
        <v>3440</v>
      </c>
      <c r="U495">
        <v>75</v>
      </c>
      <c r="V495">
        <v>35</v>
      </c>
      <c r="W495">
        <v>12041.15</v>
      </c>
      <c r="X495">
        <v>12941.15</v>
      </c>
      <c r="Y495">
        <v>0</v>
      </c>
      <c r="Z495">
        <v>0</v>
      </c>
      <c r="AA495">
        <v>54028.92</v>
      </c>
      <c r="AB495">
        <v>5064.53</v>
      </c>
      <c r="AC495">
        <v>45957.32</v>
      </c>
      <c r="AD495">
        <v>20</v>
      </c>
      <c r="AE495">
        <v>15</v>
      </c>
      <c r="AF495">
        <v>101</v>
      </c>
      <c r="AG495">
        <v>36</v>
      </c>
      <c r="AH495">
        <v>5</v>
      </c>
      <c r="AI495">
        <v>39</v>
      </c>
      <c r="AJ495">
        <v>0</v>
      </c>
      <c r="AK495">
        <v>0</v>
      </c>
      <c r="AL495">
        <v>0</v>
      </c>
      <c r="AM495">
        <v>0</v>
      </c>
      <c r="AN495">
        <v>0</v>
      </c>
      <c r="AO495">
        <v>124</v>
      </c>
      <c r="AP495">
        <v>454</v>
      </c>
      <c r="AQ495">
        <v>118</v>
      </c>
      <c r="AR495">
        <v>0</v>
      </c>
      <c r="AS495">
        <v>74</v>
      </c>
      <c r="AT495">
        <v>15</v>
      </c>
      <c r="AU495">
        <v>12</v>
      </c>
      <c r="AV495">
        <v>2</v>
      </c>
      <c r="AW495">
        <v>1</v>
      </c>
      <c r="AX495">
        <v>0</v>
      </c>
      <c r="AY495">
        <v>53</v>
      </c>
      <c r="AZ495">
        <v>80</v>
      </c>
      <c r="BA495">
        <v>31</v>
      </c>
      <c r="BB495">
        <v>14</v>
      </c>
      <c r="BC495">
        <v>8</v>
      </c>
      <c r="BD495">
        <v>3</v>
      </c>
      <c r="BE495">
        <v>0</v>
      </c>
      <c r="BF495">
        <v>179</v>
      </c>
      <c r="BG495">
        <v>15049.09</v>
      </c>
      <c r="BH495">
        <v>2</v>
      </c>
      <c r="BI495">
        <v>74</v>
      </c>
      <c r="BJ495" s="2">
        <v>46218</v>
      </c>
      <c r="BK495">
        <v>1</v>
      </c>
      <c r="BL495" s="3" t="str">
        <f>VLOOKUP(O495,DropDownList!$H$1:$I$7,2,FALSE)</f>
        <v>2024/25</v>
      </c>
      <c r="BM495" s="3" t="str">
        <f t="shared" si="7"/>
        <v>SC COURT</v>
      </c>
    </row>
    <row r="496" spans="1:65" x14ac:dyDescent="0.2">
      <c r="A496">
        <v>2026</v>
      </c>
      <c r="B496">
        <v>7</v>
      </c>
      <c r="C496" t="s">
        <v>189</v>
      </c>
      <c r="D496" t="s">
        <v>193</v>
      </c>
      <c r="E496" t="s">
        <v>25</v>
      </c>
      <c r="F496">
        <v>9791</v>
      </c>
      <c r="G496" t="s">
        <v>158</v>
      </c>
      <c r="H496" t="s">
        <v>189</v>
      </c>
      <c r="I496" t="s">
        <v>189</v>
      </c>
      <c r="J496" s="1">
        <v>46204</v>
      </c>
      <c r="K496" t="s">
        <v>143</v>
      </c>
      <c r="L496">
        <v>2</v>
      </c>
      <c r="M496" t="s">
        <v>445</v>
      </c>
      <c r="N496" t="s">
        <v>442</v>
      </c>
      <c r="O496" t="s">
        <v>156</v>
      </c>
      <c r="P496" t="s">
        <v>160</v>
      </c>
      <c r="Q496">
        <v>14631.89</v>
      </c>
      <c r="R496">
        <v>176</v>
      </c>
      <c r="S496">
        <v>77187</v>
      </c>
      <c r="T496">
        <v>8054.68</v>
      </c>
      <c r="U496">
        <v>52</v>
      </c>
      <c r="V496">
        <v>21</v>
      </c>
      <c r="W496">
        <v>8443.94</v>
      </c>
      <c r="X496">
        <v>8443.94</v>
      </c>
      <c r="Y496">
        <v>0</v>
      </c>
      <c r="Z496">
        <v>0</v>
      </c>
      <c r="AA496">
        <v>54500.43</v>
      </c>
      <c r="AB496">
        <v>3553.7</v>
      </c>
      <c r="AC496">
        <v>48076.73</v>
      </c>
      <c r="AD496">
        <v>8</v>
      </c>
      <c r="AE496">
        <v>13</v>
      </c>
      <c r="AF496">
        <v>114</v>
      </c>
      <c r="AG496">
        <v>30</v>
      </c>
      <c r="AH496">
        <v>9</v>
      </c>
      <c r="AI496">
        <v>22</v>
      </c>
      <c r="AJ496">
        <v>0</v>
      </c>
      <c r="AK496">
        <v>0</v>
      </c>
      <c r="AL496">
        <v>0</v>
      </c>
      <c r="AM496">
        <v>0</v>
      </c>
      <c r="AN496">
        <v>0</v>
      </c>
      <c r="AO496">
        <v>118</v>
      </c>
      <c r="AP496">
        <v>541</v>
      </c>
      <c r="AQ496">
        <v>116</v>
      </c>
      <c r="AR496">
        <v>1</v>
      </c>
      <c r="AS496">
        <v>97</v>
      </c>
      <c r="AT496">
        <v>16</v>
      </c>
      <c r="AU496">
        <v>19</v>
      </c>
      <c r="AV496">
        <v>5</v>
      </c>
      <c r="AW496">
        <v>7</v>
      </c>
      <c r="AX496">
        <v>0</v>
      </c>
      <c r="AY496">
        <v>64</v>
      </c>
      <c r="AZ496">
        <v>96</v>
      </c>
      <c r="BA496">
        <v>49</v>
      </c>
      <c r="BB496">
        <v>11</v>
      </c>
      <c r="BC496">
        <v>8</v>
      </c>
      <c r="BD496">
        <v>5</v>
      </c>
      <c r="BE496">
        <v>0</v>
      </c>
      <c r="BF496">
        <v>169</v>
      </c>
      <c r="BG496">
        <v>9625</v>
      </c>
      <c r="BH496">
        <v>1</v>
      </c>
      <c r="BI496">
        <v>49</v>
      </c>
      <c r="BJ496" s="2">
        <v>46218</v>
      </c>
      <c r="BK496">
        <v>0</v>
      </c>
      <c r="BL496" s="3" t="str">
        <f>VLOOKUP(O496,DropDownList!$H$1:$I$7,2,FALSE)</f>
        <v>2023/24</v>
      </c>
      <c r="BM496" s="3" t="str">
        <f t="shared" si="7"/>
        <v>SC COURT</v>
      </c>
    </row>
    <row r="497" spans="1:65" x14ac:dyDescent="0.2">
      <c r="A497">
        <v>2026</v>
      </c>
      <c r="B497">
        <v>7</v>
      </c>
      <c r="C497" t="s">
        <v>189</v>
      </c>
      <c r="D497" t="s">
        <v>193</v>
      </c>
      <c r="E497" t="s">
        <v>25</v>
      </c>
      <c r="F497">
        <v>9791</v>
      </c>
      <c r="G497" t="s">
        <v>158</v>
      </c>
      <c r="H497" t="s">
        <v>189</v>
      </c>
      <c r="I497" t="s">
        <v>189</v>
      </c>
      <c r="J497" s="1">
        <v>46204</v>
      </c>
      <c r="K497" t="s">
        <v>143</v>
      </c>
      <c r="L497">
        <v>2</v>
      </c>
      <c r="M497" t="s">
        <v>445</v>
      </c>
      <c r="N497" t="s">
        <v>442</v>
      </c>
      <c r="O497" t="s">
        <v>149</v>
      </c>
      <c r="P497" t="s">
        <v>160</v>
      </c>
      <c r="Q497">
        <v>35549.58</v>
      </c>
      <c r="R497">
        <v>188</v>
      </c>
      <c r="S497">
        <v>81419.5</v>
      </c>
      <c r="T497">
        <v>9490</v>
      </c>
      <c r="U497">
        <v>105</v>
      </c>
      <c r="V497">
        <v>72</v>
      </c>
      <c r="W497">
        <v>20311</v>
      </c>
      <c r="X497">
        <v>26217.5</v>
      </c>
      <c r="Y497">
        <v>0</v>
      </c>
      <c r="Z497">
        <v>0</v>
      </c>
      <c r="AA497">
        <v>36379.919999999998</v>
      </c>
      <c r="AB497">
        <v>922.54</v>
      </c>
      <c r="AC497">
        <v>33122.379999999997</v>
      </c>
      <c r="AD497">
        <v>52</v>
      </c>
      <c r="AE497">
        <v>20</v>
      </c>
      <c r="AF497">
        <v>63</v>
      </c>
      <c r="AG497">
        <v>40</v>
      </c>
      <c r="AH497">
        <v>20</v>
      </c>
      <c r="AI497">
        <v>65</v>
      </c>
      <c r="AJ497">
        <v>0</v>
      </c>
      <c r="AK497">
        <v>0</v>
      </c>
      <c r="AL497">
        <v>0</v>
      </c>
      <c r="AM497">
        <v>0</v>
      </c>
      <c r="AN497">
        <v>0</v>
      </c>
      <c r="AO497">
        <v>133</v>
      </c>
      <c r="AP497">
        <v>356</v>
      </c>
      <c r="AQ497">
        <v>113</v>
      </c>
      <c r="AR497">
        <v>0</v>
      </c>
      <c r="AS497">
        <v>70</v>
      </c>
      <c r="AT497">
        <v>11</v>
      </c>
      <c r="AU497">
        <v>7</v>
      </c>
      <c r="AV497">
        <v>1</v>
      </c>
      <c r="AW497">
        <v>17</v>
      </c>
      <c r="AX497">
        <v>0</v>
      </c>
      <c r="AY497">
        <v>22</v>
      </c>
      <c r="AZ497">
        <v>31</v>
      </c>
      <c r="BA497">
        <v>8</v>
      </c>
      <c r="BB497">
        <v>8</v>
      </c>
      <c r="BC497">
        <v>4</v>
      </c>
      <c r="BD497">
        <v>4</v>
      </c>
      <c r="BE497">
        <v>0</v>
      </c>
      <c r="BF497">
        <v>171</v>
      </c>
      <c r="BG497">
        <v>24849.5</v>
      </c>
      <c r="BH497">
        <v>0</v>
      </c>
      <c r="BI497">
        <v>105</v>
      </c>
      <c r="BJ497" s="2">
        <v>46218</v>
      </c>
      <c r="BK497">
        <v>0</v>
      </c>
      <c r="BL497" s="3" t="str">
        <f>VLOOKUP(O497,DropDownList!$H$1:$I$7,2,FALSE)</f>
        <v>2025/26</v>
      </c>
      <c r="BM497" s="3" t="str">
        <f t="shared" si="7"/>
        <v>SC COURT</v>
      </c>
    </row>
    <row r="498" spans="1:65" x14ac:dyDescent="0.2">
      <c r="A498">
        <v>2026</v>
      </c>
      <c r="B498">
        <v>7</v>
      </c>
      <c r="C498" t="s">
        <v>189</v>
      </c>
      <c r="D498" t="s">
        <v>193</v>
      </c>
      <c r="E498" t="s">
        <v>25</v>
      </c>
      <c r="F498">
        <v>9791</v>
      </c>
      <c r="G498" t="s">
        <v>158</v>
      </c>
      <c r="H498" t="s">
        <v>189</v>
      </c>
      <c r="I498" t="s">
        <v>189</v>
      </c>
      <c r="J498" s="1">
        <v>46204</v>
      </c>
      <c r="K498" t="s">
        <v>143</v>
      </c>
      <c r="L498">
        <v>2</v>
      </c>
      <c r="M498" t="s">
        <v>445</v>
      </c>
      <c r="N498" t="s">
        <v>442</v>
      </c>
      <c r="O498" t="s">
        <v>155</v>
      </c>
      <c r="P498" t="s">
        <v>161</v>
      </c>
      <c r="Q498">
        <v>248.81</v>
      </c>
      <c r="R498">
        <v>190</v>
      </c>
      <c r="S498">
        <v>3580</v>
      </c>
      <c r="T498">
        <v>80</v>
      </c>
      <c r="U498">
        <v>38</v>
      </c>
      <c r="V498">
        <v>7</v>
      </c>
      <c r="W498">
        <v>170</v>
      </c>
      <c r="X498">
        <v>170</v>
      </c>
      <c r="Y498">
        <v>0</v>
      </c>
      <c r="Z498">
        <v>0</v>
      </c>
      <c r="AA498">
        <v>3251.19</v>
      </c>
      <c r="AB498">
        <v>0</v>
      </c>
      <c r="AC498">
        <v>0</v>
      </c>
      <c r="AD498">
        <v>7</v>
      </c>
      <c r="AE498">
        <v>0</v>
      </c>
      <c r="AF498">
        <v>171</v>
      </c>
      <c r="AG498">
        <v>1</v>
      </c>
      <c r="AH498">
        <v>5</v>
      </c>
      <c r="AI498">
        <v>13</v>
      </c>
      <c r="AJ498">
        <v>0</v>
      </c>
      <c r="AK498">
        <v>0</v>
      </c>
      <c r="AL498">
        <v>0</v>
      </c>
      <c r="AM498">
        <v>0</v>
      </c>
      <c r="AN498">
        <v>0</v>
      </c>
      <c r="AO498">
        <v>124</v>
      </c>
      <c r="AP498">
        <v>651</v>
      </c>
      <c r="AQ498">
        <v>132</v>
      </c>
      <c r="AR498">
        <v>0</v>
      </c>
      <c r="AS498">
        <v>93</v>
      </c>
      <c r="AT498">
        <v>24</v>
      </c>
      <c r="AU498">
        <v>19</v>
      </c>
      <c r="AV498">
        <v>12</v>
      </c>
      <c r="AW498">
        <v>3</v>
      </c>
      <c r="AX498">
        <v>0</v>
      </c>
      <c r="AY498">
        <v>85</v>
      </c>
      <c r="AZ498">
        <v>139</v>
      </c>
      <c r="BA498">
        <v>76</v>
      </c>
      <c r="BB498">
        <v>10</v>
      </c>
      <c r="BC498">
        <v>4</v>
      </c>
      <c r="BD498">
        <v>7</v>
      </c>
      <c r="BE498">
        <v>0</v>
      </c>
      <c r="BF498">
        <v>187</v>
      </c>
      <c r="BG498">
        <v>240</v>
      </c>
      <c r="BH498">
        <v>0</v>
      </c>
      <c r="BI498">
        <v>37</v>
      </c>
      <c r="BJ498" s="2">
        <v>46218</v>
      </c>
      <c r="BK498">
        <v>1</v>
      </c>
      <c r="BL498" s="3" t="str">
        <f>VLOOKUP(O498,DropDownList!$H$1:$I$7,2,FALSE)</f>
        <v>2022/23</v>
      </c>
      <c r="BM498" s="3" t="str">
        <f t="shared" si="7"/>
        <v>VSUR</v>
      </c>
    </row>
    <row r="499" spans="1:65" x14ac:dyDescent="0.2">
      <c r="A499">
        <v>2026</v>
      </c>
      <c r="B499">
        <v>7</v>
      </c>
      <c r="C499" t="s">
        <v>189</v>
      </c>
      <c r="D499" t="s">
        <v>193</v>
      </c>
      <c r="E499" t="s">
        <v>25</v>
      </c>
      <c r="F499">
        <v>9791</v>
      </c>
      <c r="G499" t="s">
        <v>158</v>
      </c>
      <c r="H499" t="s">
        <v>189</v>
      </c>
      <c r="I499" t="s">
        <v>189</v>
      </c>
      <c r="J499" s="1">
        <v>46204</v>
      </c>
      <c r="K499" t="s">
        <v>143</v>
      </c>
      <c r="L499">
        <v>2</v>
      </c>
      <c r="M499" t="s">
        <v>445</v>
      </c>
      <c r="N499" t="s">
        <v>442</v>
      </c>
      <c r="O499" t="s">
        <v>156</v>
      </c>
      <c r="P499" t="s">
        <v>161</v>
      </c>
      <c r="Q499">
        <v>455</v>
      </c>
      <c r="R499">
        <v>172</v>
      </c>
      <c r="S499">
        <v>3425</v>
      </c>
      <c r="T499">
        <v>150</v>
      </c>
      <c r="U499">
        <v>50</v>
      </c>
      <c r="V499">
        <v>9</v>
      </c>
      <c r="W499">
        <v>245</v>
      </c>
      <c r="X499">
        <v>245</v>
      </c>
      <c r="Y499">
        <v>0</v>
      </c>
      <c r="Z499">
        <v>0</v>
      </c>
      <c r="AA499">
        <v>2820</v>
      </c>
      <c r="AB499">
        <v>0</v>
      </c>
      <c r="AC499">
        <v>0</v>
      </c>
      <c r="AD499">
        <v>9</v>
      </c>
      <c r="AE499">
        <v>0</v>
      </c>
      <c r="AF499">
        <v>140</v>
      </c>
      <c r="AG499">
        <v>0</v>
      </c>
      <c r="AH499">
        <v>9</v>
      </c>
      <c r="AI499">
        <v>23</v>
      </c>
      <c r="AJ499">
        <v>0</v>
      </c>
      <c r="AK499">
        <v>0</v>
      </c>
      <c r="AL499">
        <v>0</v>
      </c>
      <c r="AM499">
        <v>0</v>
      </c>
      <c r="AN499">
        <v>0</v>
      </c>
      <c r="AO499">
        <v>114</v>
      </c>
      <c r="AP499">
        <v>540</v>
      </c>
      <c r="AQ499">
        <v>117</v>
      </c>
      <c r="AR499">
        <v>0</v>
      </c>
      <c r="AS499">
        <v>98</v>
      </c>
      <c r="AT499">
        <v>15</v>
      </c>
      <c r="AU499">
        <v>15</v>
      </c>
      <c r="AV499">
        <v>3</v>
      </c>
      <c r="AW499">
        <v>8</v>
      </c>
      <c r="AX499">
        <v>0</v>
      </c>
      <c r="AY499">
        <v>66</v>
      </c>
      <c r="AZ499">
        <v>98</v>
      </c>
      <c r="BA499">
        <v>50</v>
      </c>
      <c r="BB499">
        <v>11</v>
      </c>
      <c r="BC499">
        <v>8</v>
      </c>
      <c r="BD499">
        <v>5</v>
      </c>
      <c r="BE499">
        <v>0</v>
      </c>
      <c r="BF499">
        <v>164</v>
      </c>
      <c r="BG499">
        <v>455</v>
      </c>
      <c r="BH499">
        <v>0</v>
      </c>
      <c r="BI499">
        <v>47</v>
      </c>
      <c r="BJ499" s="2">
        <v>46218</v>
      </c>
      <c r="BK499">
        <v>0</v>
      </c>
      <c r="BL499" s="3" t="str">
        <f>VLOOKUP(O499,DropDownList!$H$1:$I$7,2,FALSE)</f>
        <v>2023/24</v>
      </c>
      <c r="BM499" s="3" t="str">
        <f t="shared" si="7"/>
        <v>VSUR</v>
      </c>
    </row>
    <row r="500" spans="1:65" x14ac:dyDescent="0.2">
      <c r="A500">
        <v>2026</v>
      </c>
      <c r="B500">
        <v>7</v>
      </c>
      <c r="C500" t="s">
        <v>189</v>
      </c>
      <c r="D500" t="s">
        <v>193</v>
      </c>
      <c r="E500" t="s">
        <v>25</v>
      </c>
      <c r="F500">
        <v>9791</v>
      </c>
      <c r="G500" t="s">
        <v>158</v>
      </c>
      <c r="H500" t="s">
        <v>189</v>
      </c>
      <c r="I500" t="s">
        <v>189</v>
      </c>
      <c r="J500" s="1">
        <v>46204</v>
      </c>
      <c r="K500" t="s">
        <v>143</v>
      </c>
      <c r="L500">
        <v>2</v>
      </c>
      <c r="M500" t="s">
        <v>445</v>
      </c>
      <c r="N500" t="s">
        <v>442</v>
      </c>
      <c r="O500" t="s">
        <v>147</v>
      </c>
      <c r="P500" t="s">
        <v>159</v>
      </c>
      <c r="Q500">
        <v>0</v>
      </c>
      <c r="R500">
        <v>2</v>
      </c>
      <c r="S500">
        <v>2920</v>
      </c>
      <c r="T500">
        <v>0</v>
      </c>
      <c r="U500">
        <v>0</v>
      </c>
      <c r="V500">
        <v>0</v>
      </c>
      <c r="W500">
        <v>0</v>
      </c>
      <c r="X500">
        <v>0</v>
      </c>
      <c r="Y500">
        <v>0</v>
      </c>
      <c r="Z500">
        <v>0</v>
      </c>
      <c r="AA500">
        <v>2920</v>
      </c>
      <c r="AB500">
        <v>0</v>
      </c>
      <c r="AC500">
        <v>0</v>
      </c>
      <c r="AD500">
        <v>0</v>
      </c>
      <c r="AE500">
        <v>0</v>
      </c>
      <c r="AF500">
        <v>2</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0</v>
      </c>
      <c r="BB500">
        <v>0</v>
      </c>
      <c r="BC500">
        <v>0</v>
      </c>
      <c r="BD500">
        <v>0</v>
      </c>
      <c r="BE500">
        <v>0</v>
      </c>
      <c r="BF500">
        <v>0</v>
      </c>
      <c r="BG500">
        <v>0</v>
      </c>
      <c r="BH500">
        <v>0</v>
      </c>
      <c r="BI500">
        <v>0</v>
      </c>
      <c r="BJ500" s="2">
        <v>46218</v>
      </c>
      <c r="BK500">
        <v>0</v>
      </c>
      <c r="BL500" s="3" t="str">
        <f>VLOOKUP(O500,DropDownList!$H$1:$I$7,2,FALSE)</f>
        <v>2024/25</v>
      </c>
      <c r="BM500" s="3" t="str">
        <f t="shared" si="7"/>
        <v>CONF</v>
      </c>
    </row>
    <row r="501" spans="1:65" x14ac:dyDescent="0.2">
      <c r="A501">
        <v>2026</v>
      </c>
      <c r="B501">
        <v>7</v>
      </c>
      <c r="C501" t="s">
        <v>189</v>
      </c>
      <c r="D501" t="s">
        <v>193</v>
      </c>
      <c r="E501" t="s">
        <v>25</v>
      </c>
      <c r="F501">
        <v>9791</v>
      </c>
      <c r="G501" t="s">
        <v>158</v>
      </c>
      <c r="H501" t="s">
        <v>189</v>
      </c>
      <c r="I501" t="s">
        <v>189</v>
      </c>
      <c r="J501" s="1">
        <v>46204</v>
      </c>
      <c r="K501" t="s">
        <v>143</v>
      </c>
      <c r="L501">
        <v>2</v>
      </c>
      <c r="M501" t="s">
        <v>445</v>
      </c>
      <c r="N501" t="s">
        <v>442</v>
      </c>
      <c r="O501" t="s">
        <v>149</v>
      </c>
      <c r="P501" t="s">
        <v>161</v>
      </c>
      <c r="Q501">
        <v>1215</v>
      </c>
      <c r="R501">
        <v>175</v>
      </c>
      <c r="S501">
        <v>3620</v>
      </c>
      <c r="T501">
        <v>130</v>
      </c>
      <c r="U501">
        <v>104</v>
      </c>
      <c r="V501">
        <v>52</v>
      </c>
      <c r="W501">
        <v>995</v>
      </c>
      <c r="X501">
        <v>995</v>
      </c>
      <c r="Y501">
        <v>0</v>
      </c>
      <c r="Z501">
        <v>0</v>
      </c>
      <c r="AA501">
        <v>2275</v>
      </c>
      <c r="AB501">
        <v>0</v>
      </c>
      <c r="AC501">
        <v>0</v>
      </c>
      <c r="AD501">
        <v>52</v>
      </c>
      <c r="AE501">
        <v>0</v>
      </c>
      <c r="AF501">
        <v>103</v>
      </c>
      <c r="AG501">
        <v>0</v>
      </c>
      <c r="AH501">
        <v>7</v>
      </c>
      <c r="AI501">
        <v>65</v>
      </c>
      <c r="AJ501">
        <v>0</v>
      </c>
      <c r="AK501">
        <v>0</v>
      </c>
      <c r="AL501">
        <v>0</v>
      </c>
      <c r="AM501">
        <v>0</v>
      </c>
      <c r="AN501">
        <v>0</v>
      </c>
      <c r="AO501">
        <v>119</v>
      </c>
      <c r="AP501">
        <v>355</v>
      </c>
      <c r="AQ501">
        <v>120</v>
      </c>
      <c r="AR501">
        <v>0</v>
      </c>
      <c r="AS501">
        <v>69</v>
      </c>
      <c r="AT501">
        <v>11</v>
      </c>
      <c r="AU501">
        <v>7</v>
      </c>
      <c r="AV501">
        <v>1</v>
      </c>
      <c r="AW501">
        <v>5</v>
      </c>
      <c r="AX501">
        <v>0</v>
      </c>
      <c r="AY501">
        <v>23</v>
      </c>
      <c r="AZ501">
        <v>33</v>
      </c>
      <c r="BA501">
        <v>9</v>
      </c>
      <c r="BB501">
        <v>8</v>
      </c>
      <c r="BC501">
        <v>4</v>
      </c>
      <c r="BD501">
        <v>4</v>
      </c>
      <c r="BE501">
        <v>0</v>
      </c>
      <c r="BF501">
        <v>170</v>
      </c>
      <c r="BG501">
        <v>1215</v>
      </c>
      <c r="BH501">
        <v>0</v>
      </c>
      <c r="BI501">
        <v>104</v>
      </c>
      <c r="BJ501" s="2">
        <v>46218</v>
      </c>
      <c r="BK501">
        <v>0</v>
      </c>
      <c r="BL501" s="3" t="str">
        <f>VLOOKUP(O501,DropDownList!$H$1:$I$7,2,FALSE)</f>
        <v>2025/26</v>
      </c>
      <c r="BM501" s="3" t="str">
        <f t="shared" si="7"/>
        <v>VSUR</v>
      </c>
    </row>
    <row r="502" spans="1:65" x14ac:dyDescent="0.2">
      <c r="A502">
        <v>2026</v>
      </c>
      <c r="B502">
        <v>7</v>
      </c>
      <c r="C502" t="s">
        <v>189</v>
      </c>
      <c r="D502" t="s">
        <v>193</v>
      </c>
      <c r="E502" t="s">
        <v>25</v>
      </c>
      <c r="F502">
        <v>9791</v>
      </c>
      <c r="G502" t="s">
        <v>158</v>
      </c>
      <c r="H502" t="s">
        <v>189</v>
      </c>
      <c r="I502" t="s">
        <v>189</v>
      </c>
      <c r="J502" s="1">
        <v>46204</v>
      </c>
      <c r="K502" t="s">
        <v>143</v>
      </c>
      <c r="L502">
        <v>2</v>
      </c>
      <c r="M502" t="s">
        <v>445</v>
      </c>
      <c r="N502" t="s">
        <v>442</v>
      </c>
      <c r="O502" t="s">
        <v>147</v>
      </c>
      <c r="P502" t="s">
        <v>161</v>
      </c>
      <c r="Q502">
        <v>877.93</v>
      </c>
      <c r="R502">
        <v>177</v>
      </c>
      <c r="S502">
        <v>12855</v>
      </c>
      <c r="T502">
        <v>80</v>
      </c>
      <c r="U502">
        <v>75</v>
      </c>
      <c r="V502">
        <v>23</v>
      </c>
      <c r="W502">
        <v>420</v>
      </c>
      <c r="X502">
        <v>420</v>
      </c>
      <c r="Y502">
        <v>0</v>
      </c>
      <c r="Z502">
        <v>0</v>
      </c>
      <c r="AA502">
        <v>11897.07</v>
      </c>
      <c r="AB502">
        <v>0</v>
      </c>
      <c r="AC502">
        <v>0</v>
      </c>
      <c r="AD502">
        <v>23</v>
      </c>
      <c r="AE502">
        <v>0</v>
      </c>
      <c r="AF502">
        <v>127</v>
      </c>
      <c r="AG502">
        <v>1</v>
      </c>
      <c r="AH502">
        <v>4</v>
      </c>
      <c r="AI502">
        <v>45</v>
      </c>
      <c r="AJ502">
        <v>0</v>
      </c>
      <c r="AK502">
        <v>0</v>
      </c>
      <c r="AL502">
        <v>0</v>
      </c>
      <c r="AM502">
        <v>0</v>
      </c>
      <c r="AN502">
        <v>0</v>
      </c>
      <c r="AO502">
        <v>121</v>
      </c>
      <c r="AP502">
        <v>513</v>
      </c>
      <c r="AQ502">
        <v>125</v>
      </c>
      <c r="AR502">
        <v>0</v>
      </c>
      <c r="AS502">
        <v>77</v>
      </c>
      <c r="AT502">
        <v>16</v>
      </c>
      <c r="AU502">
        <v>11</v>
      </c>
      <c r="AV502">
        <v>2</v>
      </c>
      <c r="AW502">
        <v>1</v>
      </c>
      <c r="AX502">
        <v>0</v>
      </c>
      <c r="AY502">
        <v>64</v>
      </c>
      <c r="AZ502">
        <v>94</v>
      </c>
      <c r="BA502">
        <v>47</v>
      </c>
      <c r="BB502">
        <v>15</v>
      </c>
      <c r="BC502">
        <v>9</v>
      </c>
      <c r="BD502">
        <v>3</v>
      </c>
      <c r="BE502">
        <v>0</v>
      </c>
      <c r="BF502">
        <v>174</v>
      </c>
      <c r="BG502">
        <v>865</v>
      </c>
      <c r="BH502">
        <v>0</v>
      </c>
      <c r="BI502">
        <v>74</v>
      </c>
      <c r="BJ502" s="2">
        <v>46218</v>
      </c>
      <c r="BK502">
        <v>1</v>
      </c>
      <c r="BL502" s="3" t="str">
        <f>VLOOKUP(O502,DropDownList!$H$1:$I$7,2,FALSE)</f>
        <v>2024/25</v>
      </c>
      <c r="BM502" s="3" t="str">
        <f t="shared" si="7"/>
        <v>VSUR</v>
      </c>
    </row>
    <row r="503" spans="1:65" x14ac:dyDescent="0.2">
      <c r="A503">
        <v>2026</v>
      </c>
      <c r="B503">
        <v>7</v>
      </c>
      <c r="C503" t="s">
        <v>189</v>
      </c>
      <c r="D503" t="s">
        <v>194</v>
      </c>
      <c r="E503" t="s">
        <v>26</v>
      </c>
      <c r="F503">
        <v>9380</v>
      </c>
      <c r="G503" t="s">
        <v>141</v>
      </c>
      <c r="H503" t="s">
        <v>189</v>
      </c>
      <c r="I503" t="s">
        <v>189</v>
      </c>
      <c r="J503" s="1">
        <v>46204</v>
      </c>
      <c r="K503" t="s">
        <v>143</v>
      </c>
      <c r="L503">
        <v>2</v>
      </c>
      <c r="M503" t="s">
        <v>445</v>
      </c>
      <c r="N503" t="s">
        <v>442</v>
      </c>
      <c r="O503" t="s">
        <v>156</v>
      </c>
      <c r="P503" t="s">
        <v>152</v>
      </c>
      <c r="Q503">
        <v>0</v>
      </c>
      <c r="R503">
        <v>43</v>
      </c>
      <c r="S503">
        <v>1720</v>
      </c>
      <c r="T503">
        <v>920</v>
      </c>
      <c r="U503">
        <v>0</v>
      </c>
      <c r="V503">
        <v>0</v>
      </c>
      <c r="W503">
        <v>0</v>
      </c>
      <c r="X503">
        <v>0</v>
      </c>
      <c r="Y503">
        <v>0</v>
      </c>
      <c r="Z503">
        <v>0</v>
      </c>
      <c r="AA503">
        <v>800</v>
      </c>
      <c r="AB503">
        <v>0</v>
      </c>
      <c r="AC503">
        <v>800</v>
      </c>
      <c r="AD503">
        <v>0</v>
      </c>
      <c r="AE503">
        <v>0</v>
      </c>
      <c r="AF503">
        <v>20</v>
      </c>
      <c r="AG503">
        <v>0</v>
      </c>
      <c r="AH503">
        <v>23</v>
      </c>
      <c r="AI503">
        <v>0</v>
      </c>
      <c r="AJ503">
        <v>0</v>
      </c>
      <c r="AK503">
        <v>0</v>
      </c>
      <c r="AL503">
        <v>0</v>
      </c>
      <c r="AM503">
        <v>1</v>
      </c>
      <c r="AN503">
        <v>0</v>
      </c>
      <c r="AO503">
        <v>0</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0</v>
      </c>
      <c r="BI503">
        <v>0</v>
      </c>
      <c r="BJ503" s="2">
        <v>46218</v>
      </c>
      <c r="BK503">
        <v>0</v>
      </c>
      <c r="BL503" s="3" t="str">
        <f>VLOOKUP(O503,DropDownList!$H$1:$I$7,2,FALSE)</f>
        <v>2023/24</v>
      </c>
      <c r="BM503" s="3" t="str">
        <f t="shared" si="7"/>
        <v>PCOA</v>
      </c>
    </row>
    <row r="504" spans="1:65" x14ac:dyDescent="0.2">
      <c r="A504">
        <v>2026</v>
      </c>
      <c r="B504">
        <v>7</v>
      </c>
      <c r="C504" t="s">
        <v>189</v>
      </c>
      <c r="D504" t="s">
        <v>194</v>
      </c>
      <c r="E504" t="s">
        <v>26</v>
      </c>
      <c r="F504">
        <v>9380</v>
      </c>
      <c r="G504" t="s">
        <v>141</v>
      </c>
      <c r="H504" t="s">
        <v>189</v>
      </c>
      <c r="I504" t="s">
        <v>189</v>
      </c>
      <c r="J504" s="1">
        <v>46204</v>
      </c>
      <c r="K504" t="s">
        <v>143</v>
      </c>
      <c r="L504">
        <v>2</v>
      </c>
      <c r="M504" t="s">
        <v>445</v>
      </c>
      <c r="N504" t="s">
        <v>442</v>
      </c>
      <c r="O504" t="s">
        <v>149</v>
      </c>
      <c r="P504" t="s">
        <v>154</v>
      </c>
      <c r="Q504">
        <v>28205.82</v>
      </c>
      <c r="R504">
        <v>180</v>
      </c>
      <c r="S504">
        <v>60735</v>
      </c>
      <c r="T504">
        <v>1014.98</v>
      </c>
      <c r="U504">
        <v>96</v>
      </c>
      <c r="V504">
        <v>57</v>
      </c>
      <c r="W504">
        <v>13876.55</v>
      </c>
      <c r="X504">
        <v>18727.55</v>
      </c>
      <c r="Y504">
        <v>0</v>
      </c>
      <c r="Z504">
        <v>0</v>
      </c>
      <c r="AA504">
        <v>31514.2</v>
      </c>
      <c r="AB504">
        <v>36.25</v>
      </c>
      <c r="AC504">
        <v>29007.95</v>
      </c>
      <c r="AD504">
        <v>30</v>
      </c>
      <c r="AE504">
        <v>27</v>
      </c>
      <c r="AF504">
        <v>80</v>
      </c>
      <c r="AG504">
        <v>51</v>
      </c>
      <c r="AH504">
        <v>2</v>
      </c>
      <c r="AI504">
        <v>45</v>
      </c>
      <c r="AJ504">
        <v>0</v>
      </c>
      <c r="AK504">
        <v>0</v>
      </c>
      <c r="AL504">
        <v>0</v>
      </c>
      <c r="AM504">
        <v>0</v>
      </c>
      <c r="AN504">
        <v>0</v>
      </c>
      <c r="AO504">
        <v>121</v>
      </c>
      <c r="AP504">
        <v>356</v>
      </c>
      <c r="AQ504">
        <v>118</v>
      </c>
      <c r="AR504">
        <v>0</v>
      </c>
      <c r="AS504">
        <v>38</v>
      </c>
      <c r="AT504">
        <v>4</v>
      </c>
      <c r="AU504">
        <v>2</v>
      </c>
      <c r="AV504">
        <v>0</v>
      </c>
      <c r="AW504">
        <v>1</v>
      </c>
      <c r="AX504">
        <v>0</v>
      </c>
      <c r="AY504">
        <v>34</v>
      </c>
      <c r="AZ504">
        <v>57</v>
      </c>
      <c r="BA504">
        <v>12</v>
      </c>
      <c r="BB504">
        <v>13</v>
      </c>
      <c r="BC504">
        <v>3</v>
      </c>
      <c r="BD504">
        <v>3</v>
      </c>
      <c r="BE504">
        <v>0</v>
      </c>
      <c r="BF504">
        <v>179</v>
      </c>
      <c r="BG504">
        <v>16925</v>
      </c>
      <c r="BH504">
        <v>2</v>
      </c>
      <c r="BI504">
        <v>96</v>
      </c>
      <c r="BJ504" s="2">
        <v>46218</v>
      </c>
      <c r="BK504">
        <v>0</v>
      </c>
      <c r="BL504" s="3" t="str">
        <f>VLOOKUP(O504,DropDownList!$H$1:$I$7,2,FALSE)</f>
        <v>2025/26</v>
      </c>
      <c r="BM504" s="3" t="str">
        <f t="shared" si="7"/>
        <v>JP COURT</v>
      </c>
    </row>
    <row r="505" spans="1:65" x14ac:dyDescent="0.2">
      <c r="A505">
        <v>2026</v>
      </c>
      <c r="B505">
        <v>7</v>
      </c>
      <c r="C505" t="s">
        <v>189</v>
      </c>
      <c r="D505" t="s">
        <v>194</v>
      </c>
      <c r="E505" t="s">
        <v>26</v>
      </c>
      <c r="F505">
        <v>9380</v>
      </c>
      <c r="G505" t="s">
        <v>141</v>
      </c>
      <c r="H505" t="s">
        <v>189</v>
      </c>
      <c r="I505" t="s">
        <v>189</v>
      </c>
      <c r="J505" s="1">
        <v>46204</v>
      </c>
      <c r="K505" t="s">
        <v>143</v>
      </c>
      <c r="L505">
        <v>2</v>
      </c>
      <c r="M505" t="s">
        <v>445</v>
      </c>
      <c r="N505" t="s">
        <v>442</v>
      </c>
      <c r="O505" t="s">
        <v>156</v>
      </c>
      <c r="P505" t="s">
        <v>154</v>
      </c>
      <c r="Q505">
        <v>19081.96</v>
      </c>
      <c r="R505">
        <v>276</v>
      </c>
      <c r="S505">
        <v>84513</v>
      </c>
      <c r="T505">
        <v>1575</v>
      </c>
      <c r="U505">
        <v>78</v>
      </c>
      <c r="V505">
        <v>32</v>
      </c>
      <c r="W505">
        <v>8688.32</v>
      </c>
      <c r="X505">
        <v>8838.32</v>
      </c>
      <c r="Y505">
        <v>0</v>
      </c>
      <c r="Z505">
        <v>0</v>
      </c>
      <c r="AA505">
        <v>63856.04</v>
      </c>
      <c r="AB505">
        <v>2168.33</v>
      </c>
      <c r="AC505">
        <v>57301.25</v>
      </c>
      <c r="AD505">
        <v>10</v>
      </c>
      <c r="AE505">
        <v>22</v>
      </c>
      <c r="AF505">
        <v>194</v>
      </c>
      <c r="AG505">
        <v>56</v>
      </c>
      <c r="AH505">
        <v>3</v>
      </c>
      <c r="AI505">
        <v>22</v>
      </c>
      <c r="AJ505">
        <v>0</v>
      </c>
      <c r="AK505">
        <v>0</v>
      </c>
      <c r="AL505">
        <v>0</v>
      </c>
      <c r="AM505">
        <v>0</v>
      </c>
      <c r="AN505">
        <v>0</v>
      </c>
      <c r="AO505">
        <v>190</v>
      </c>
      <c r="AP505">
        <v>926</v>
      </c>
      <c r="AQ505">
        <v>200</v>
      </c>
      <c r="AR505">
        <v>0</v>
      </c>
      <c r="AS505">
        <v>180</v>
      </c>
      <c r="AT505">
        <v>16</v>
      </c>
      <c r="AU505">
        <v>14</v>
      </c>
      <c r="AV505">
        <v>2</v>
      </c>
      <c r="AW505">
        <v>1</v>
      </c>
      <c r="AX505">
        <v>0</v>
      </c>
      <c r="AY505">
        <v>107</v>
      </c>
      <c r="AZ505">
        <v>177</v>
      </c>
      <c r="BA505">
        <v>104</v>
      </c>
      <c r="BB505">
        <v>28</v>
      </c>
      <c r="BC505">
        <v>11</v>
      </c>
      <c r="BD505">
        <v>4</v>
      </c>
      <c r="BE505">
        <v>0</v>
      </c>
      <c r="BF505">
        <v>275</v>
      </c>
      <c r="BG505">
        <v>7160</v>
      </c>
      <c r="BH505">
        <v>1</v>
      </c>
      <c r="BI505">
        <v>78</v>
      </c>
      <c r="BJ505" s="2">
        <v>46218</v>
      </c>
      <c r="BK505">
        <v>0</v>
      </c>
      <c r="BL505" s="3" t="str">
        <f>VLOOKUP(O505,DropDownList!$H$1:$I$7,2,FALSE)</f>
        <v>2023/24</v>
      </c>
      <c r="BM505" s="3" t="str">
        <f t="shared" si="7"/>
        <v>JP COURT</v>
      </c>
    </row>
    <row r="506" spans="1:65" x14ac:dyDescent="0.2">
      <c r="A506">
        <v>2026</v>
      </c>
      <c r="B506">
        <v>7</v>
      </c>
      <c r="C506" t="s">
        <v>189</v>
      </c>
      <c r="D506" t="s">
        <v>194</v>
      </c>
      <c r="E506" t="s">
        <v>26</v>
      </c>
      <c r="F506">
        <v>9380</v>
      </c>
      <c r="G506" t="s">
        <v>141</v>
      </c>
      <c r="H506" t="s">
        <v>189</v>
      </c>
      <c r="I506" t="s">
        <v>189</v>
      </c>
      <c r="J506" s="1">
        <v>46204</v>
      </c>
      <c r="K506" t="s">
        <v>143</v>
      </c>
      <c r="L506">
        <v>2</v>
      </c>
      <c r="M506" t="s">
        <v>445</v>
      </c>
      <c r="N506" t="s">
        <v>442</v>
      </c>
      <c r="O506" t="s">
        <v>156</v>
      </c>
      <c r="P506" t="s">
        <v>146</v>
      </c>
      <c r="Q506">
        <v>488.54</v>
      </c>
      <c r="R506">
        <v>275</v>
      </c>
      <c r="S506">
        <v>4935</v>
      </c>
      <c r="T506">
        <v>80</v>
      </c>
      <c r="U506">
        <v>80</v>
      </c>
      <c r="V506">
        <v>11</v>
      </c>
      <c r="W506">
        <v>208.21</v>
      </c>
      <c r="X506">
        <v>208.21</v>
      </c>
      <c r="Y506">
        <v>0</v>
      </c>
      <c r="Z506">
        <v>0</v>
      </c>
      <c r="AA506">
        <v>4366.46</v>
      </c>
      <c r="AB506">
        <v>0</v>
      </c>
      <c r="AC506">
        <v>0</v>
      </c>
      <c r="AD506">
        <v>10</v>
      </c>
      <c r="AE506">
        <v>1</v>
      </c>
      <c r="AF506">
        <v>245</v>
      </c>
      <c r="AG506">
        <v>2</v>
      </c>
      <c r="AH506">
        <v>3</v>
      </c>
      <c r="AI506">
        <v>25</v>
      </c>
      <c r="AJ506">
        <v>0</v>
      </c>
      <c r="AK506">
        <v>0</v>
      </c>
      <c r="AL506">
        <v>0</v>
      </c>
      <c r="AM506">
        <v>0</v>
      </c>
      <c r="AN506">
        <v>0</v>
      </c>
      <c r="AO506">
        <v>189</v>
      </c>
      <c r="AP506">
        <v>926</v>
      </c>
      <c r="AQ506">
        <v>199</v>
      </c>
      <c r="AR506">
        <v>0</v>
      </c>
      <c r="AS506">
        <v>181</v>
      </c>
      <c r="AT506">
        <v>16</v>
      </c>
      <c r="AU506">
        <v>14</v>
      </c>
      <c r="AV506">
        <v>2</v>
      </c>
      <c r="AW506">
        <v>1</v>
      </c>
      <c r="AX506">
        <v>0</v>
      </c>
      <c r="AY506">
        <v>106</v>
      </c>
      <c r="AZ506">
        <v>177</v>
      </c>
      <c r="BA506">
        <v>103</v>
      </c>
      <c r="BB506">
        <v>28</v>
      </c>
      <c r="BC506">
        <v>11</v>
      </c>
      <c r="BD506">
        <v>5</v>
      </c>
      <c r="BE506">
        <v>0</v>
      </c>
      <c r="BF506">
        <v>274</v>
      </c>
      <c r="BG506">
        <v>480</v>
      </c>
      <c r="BH506">
        <v>0</v>
      </c>
      <c r="BI506">
        <v>80</v>
      </c>
      <c r="BJ506" s="2">
        <v>46218</v>
      </c>
      <c r="BK506">
        <v>0</v>
      </c>
      <c r="BL506" s="3" t="str">
        <f>VLOOKUP(O506,DropDownList!$H$1:$I$7,2,FALSE)</f>
        <v>2023/24</v>
      </c>
      <c r="BM506" s="3" t="str">
        <f t="shared" si="7"/>
        <v>VSUR</v>
      </c>
    </row>
    <row r="507" spans="1:65" x14ac:dyDescent="0.2">
      <c r="A507">
        <v>2026</v>
      </c>
      <c r="B507">
        <v>7</v>
      </c>
      <c r="C507" t="s">
        <v>189</v>
      </c>
      <c r="D507" t="s">
        <v>194</v>
      </c>
      <c r="E507" t="s">
        <v>26</v>
      </c>
      <c r="F507">
        <v>9380</v>
      </c>
      <c r="G507" t="s">
        <v>141</v>
      </c>
      <c r="H507" t="s">
        <v>189</v>
      </c>
      <c r="I507" t="s">
        <v>189</v>
      </c>
      <c r="J507" s="1">
        <v>46204</v>
      </c>
      <c r="K507" t="s">
        <v>143</v>
      </c>
      <c r="L507">
        <v>2</v>
      </c>
      <c r="M507" t="s">
        <v>445</v>
      </c>
      <c r="N507" t="s">
        <v>442</v>
      </c>
      <c r="O507" t="s">
        <v>155</v>
      </c>
      <c r="P507" t="s">
        <v>150</v>
      </c>
      <c r="Q507">
        <v>9168.92</v>
      </c>
      <c r="R507">
        <v>386</v>
      </c>
      <c r="S507">
        <v>55327.86</v>
      </c>
      <c r="T507">
        <v>8609.3700000000008</v>
      </c>
      <c r="U507">
        <v>70</v>
      </c>
      <c r="V507">
        <v>39</v>
      </c>
      <c r="W507">
        <v>5013.03</v>
      </c>
      <c r="X507">
        <v>5013.03</v>
      </c>
      <c r="Y507">
        <v>326</v>
      </c>
      <c r="Z507">
        <v>46718.49</v>
      </c>
      <c r="AA507">
        <v>37549.57</v>
      </c>
      <c r="AB507">
        <v>12607.63</v>
      </c>
      <c r="AC507">
        <v>24941.94</v>
      </c>
      <c r="AD507">
        <v>26</v>
      </c>
      <c r="AE507">
        <v>13</v>
      </c>
      <c r="AF507">
        <v>247</v>
      </c>
      <c r="AG507">
        <v>32</v>
      </c>
      <c r="AH507">
        <v>60</v>
      </c>
      <c r="AI507">
        <v>38</v>
      </c>
      <c r="AJ507">
        <v>65</v>
      </c>
      <c r="AK507">
        <v>31</v>
      </c>
      <c r="AL507">
        <v>8</v>
      </c>
      <c r="AM507">
        <v>17</v>
      </c>
      <c r="AN507">
        <v>8</v>
      </c>
      <c r="AO507">
        <v>270</v>
      </c>
      <c r="AP507">
        <v>1569</v>
      </c>
      <c r="AQ507">
        <v>300</v>
      </c>
      <c r="AR507">
        <v>11</v>
      </c>
      <c r="AS507">
        <v>337</v>
      </c>
      <c r="AT507">
        <v>56</v>
      </c>
      <c r="AU507">
        <v>5</v>
      </c>
      <c r="AV507">
        <v>0</v>
      </c>
      <c r="AW507">
        <v>0</v>
      </c>
      <c r="AX507">
        <v>0</v>
      </c>
      <c r="AY507">
        <v>144</v>
      </c>
      <c r="AZ507">
        <v>319</v>
      </c>
      <c r="BA507">
        <v>222</v>
      </c>
      <c r="BB507">
        <v>45</v>
      </c>
      <c r="BC507">
        <v>17</v>
      </c>
      <c r="BD507">
        <v>0</v>
      </c>
      <c r="BE507">
        <v>0</v>
      </c>
      <c r="BF507">
        <v>272</v>
      </c>
      <c r="BG507">
        <v>5321.7</v>
      </c>
      <c r="BH507">
        <v>9</v>
      </c>
      <c r="BI507">
        <v>69</v>
      </c>
      <c r="BJ507" s="2">
        <v>46218</v>
      </c>
      <c r="BK507">
        <v>0</v>
      </c>
      <c r="BL507" s="3" t="str">
        <f>VLOOKUP(O507,DropDownList!$H$1:$I$7,2,FALSE)</f>
        <v>2022/23</v>
      </c>
      <c r="BM507" s="3" t="str">
        <f t="shared" si="7"/>
        <v>FISCAL FINES</v>
      </c>
    </row>
    <row r="508" spans="1:65" x14ac:dyDescent="0.2">
      <c r="A508">
        <v>2026</v>
      </c>
      <c r="B508">
        <v>7</v>
      </c>
      <c r="C508" t="s">
        <v>189</v>
      </c>
      <c r="D508" t="s">
        <v>194</v>
      </c>
      <c r="E508" t="s">
        <v>26</v>
      </c>
      <c r="F508">
        <v>9380</v>
      </c>
      <c r="G508" t="s">
        <v>141</v>
      </c>
      <c r="H508" t="s">
        <v>189</v>
      </c>
      <c r="I508" t="s">
        <v>189</v>
      </c>
      <c r="J508" s="1">
        <v>46204</v>
      </c>
      <c r="K508" t="s">
        <v>143</v>
      </c>
      <c r="L508">
        <v>2</v>
      </c>
      <c r="M508" t="s">
        <v>445</v>
      </c>
      <c r="N508" t="s">
        <v>442</v>
      </c>
      <c r="O508" t="s">
        <v>147</v>
      </c>
      <c r="P508" t="s">
        <v>148</v>
      </c>
      <c r="Q508">
        <v>644.99</v>
      </c>
      <c r="R508">
        <v>29</v>
      </c>
      <c r="S508">
        <v>1740</v>
      </c>
      <c r="T508">
        <v>180</v>
      </c>
      <c r="U508">
        <v>12</v>
      </c>
      <c r="V508">
        <v>5</v>
      </c>
      <c r="W508">
        <v>300</v>
      </c>
      <c r="X508">
        <v>300</v>
      </c>
      <c r="Y508">
        <v>0</v>
      </c>
      <c r="Z508">
        <v>0</v>
      </c>
      <c r="AA508">
        <v>915.01</v>
      </c>
      <c r="AB508">
        <v>0</v>
      </c>
      <c r="AC508">
        <v>915.01</v>
      </c>
      <c r="AD508">
        <v>5</v>
      </c>
      <c r="AE508">
        <v>0</v>
      </c>
      <c r="AF508">
        <v>14</v>
      </c>
      <c r="AG508">
        <v>2</v>
      </c>
      <c r="AH508">
        <v>3</v>
      </c>
      <c r="AI508">
        <v>10</v>
      </c>
      <c r="AJ508">
        <v>0</v>
      </c>
      <c r="AK508">
        <v>0</v>
      </c>
      <c r="AL508">
        <v>0</v>
      </c>
      <c r="AM508">
        <v>0</v>
      </c>
      <c r="AN508">
        <v>0</v>
      </c>
      <c r="AO508">
        <v>20</v>
      </c>
      <c r="AP508">
        <v>78</v>
      </c>
      <c r="AQ508">
        <v>22</v>
      </c>
      <c r="AR508">
        <v>0</v>
      </c>
      <c r="AS508">
        <v>7</v>
      </c>
      <c r="AT508">
        <v>0</v>
      </c>
      <c r="AU508">
        <v>0</v>
      </c>
      <c r="AV508">
        <v>0</v>
      </c>
      <c r="AW508">
        <v>0</v>
      </c>
      <c r="AX508">
        <v>0</v>
      </c>
      <c r="AY508">
        <v>13</v>
      </c>
      <c r="AZ508">
        <v>22</v>
      </c>
      <c r="BA508">
        <v>7</v>
      </c>
      <c r="BB508">
        <v>0</v>
      </c>
      <c r="BC508">
        <v>0</v>
      </c>
      <c r="BD508">
        <v>0</v>
      </c>
      <c r="BE508">
        <v>0</v>
      </c>
      <c r="BF508">
        <v>21</v>
      </c>
      <c r="BG508">
        <v>600</v>
      </c>
      <c r="BH508">
        <v>0</v>
      </c>
      <c r="BI508">
        <v>12</v>
      </c>
      <c r="BJ508" s="2">
        <v>46218</v>
      </c>
      <c r="BK508">
        <v>0</v>
      </c>
      <c r="BL508" s="3" t="str">
        <f>VLOOKUP(O508,DropDownList!$H$1:$I$7,2,FALSE)</f>
        <v>2024/25</v>
      </c>
      <c r="BM508" s="3" t="str">
        <f t="shared" si="7"/>
        <v>PRAS</v>
      </c>
    </row>
    <row r="509" spans="1:65" x14ac:dyDescent="0.2">
      <c r="A509">
        <v>2026</v>
      </c>
      <c r="B509">
        <v>7</v>
      </c>
      <c r="C509" t="s">
        <v>189</v>
      </c>
      <c r="D509" t="s">
        <v>194</v>
      </c>
      <c r="E509" t="s">
        <v>26</v>
      </c>
      <c r="F509">
        <v>9380</v>
      </c>
      <c r="G509" t="s">
        <v>141</v>
      </c>
      <c r="H509" t="s">
        <v>189</v>
      </c>
      <c r="I509" t="s">
        <v>189</v>
      </c>
      <c r="J509" s="1">
        <v>46204</v>
      </c>
      <c r="K509" t="s">
        <v>143</v>
      </c>
      <c r="L509">
        <v>2</v>
      </c>
      <c r="M509" t="s">
        <v>445</v>
      </c>
      <c r="N509" t="s">
        <v>442</v>
      </c>
      <c r="O509" t="s">
        <v>149</v>
      </c>
      <c r="P509" t="s">
        <v>152</v>
      </c>
      <c r="Q509">
        <v>0</v>
      </c>
      <c r="R509">
        <v>19</v>
      </c>
      <c r="S509">
        <v>760</v>
      </c>
      <c r="T509">
        <v>560</v>
      </c>
      <c r="U509">
        <v>0</v>
      </c>
      <c r="V509">
        <v>0</v>
      </c>
      <c r="W509">
        <v>0</v>
      </c>
      <c r="X509">
        <v>0</v>
      </c>
      <c r="Y509">
        <v>0</v>
      </c>
      <c r="Z509">
        <v>0</v>
      </c>
      <c r="AA509">
        <v>200</v>
      </c>
      <c r="AB509">
        <v>0</v>
      </c>
      <c r="AC509">
        <v>200</v>
      </c>
      <c r="AD509">
        <v>0</v>
      </c>
      <c r="AE509">
        <v>0</v>
      </c>
      <c r="AF509">
        <v>5</v>
      </c>
      <c r="AG509">
        <v>0</v>
      </c>
      <c r="AH509">
        <v>14</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s="2">
        <v>46218</v>
      </c>
      <c r="BK509">
        <v>0</v>
      </c>
      <c r="BL509" s="3" t="str">
        <f>VLOOKUP(O509,DropDownList!$H$1:$I$7,2,FALSE)</f>
        <v>2025/26</v>
      </c>
      <c r="BM509" s="3" t="str">
        <f t="shared" si="7"/>
        <v>PCOA</v>
      </c>
    </row>
    <row r="510" spans="1:65" x14ac:dyDescent="0.2">
      <c r="A510">
        <v>2026</v>
      </c>
      <c r="B510">
        <v>7</v>
      </c>
      <c r="C510" t="s">
        <v>189</v>
      </c>
      <c r="D510" t="s">
        <v>194</v>
      </c>
      <c r="E510" t="s">
        <v>26</v>
      </c>
      <c r="F510">
        <v>9380</v>
      </c>
      <c r="G510" t="s">
        <v>141</v>
      </c>
      <c r="H510" t="s">
        <v>189</v>
      </c>
      <c r="I510" t="s">
        <v>189</v>
      </c>
      <c r="J510" s="1">
        <v>46204</v>
      </c>
      <c r="K510" t="s">
        <v>143</v>
      </c>
      <c r="L510">
        <v>2</v>
      </c>
      <c r="M510" t="s">
        <v>445</v>
      </c>
      <c r="N510" t="s">
        <v>442</v>
      </c>
      <c r="O510" t="s">
        <v>149</v>
      </c>
      <c r="P510" t="s">
        <v>148</v>
      </c>
      <c r="Q510">
        <v>480</v>
      </c>
      <c r="R510">
        <v>14</v>
      </c>
      <c r="S510">
        <v>840</v>
      </c>
      <c r="T510">
        <v>0</v>
      </c>
      <c r="U510">
        <v>8</v>
      </c>
      <c r="V510">
        <v>6</v>
      </c>
      <c r="W510">
        <v>360</v>
      </c>
      <c r="X510">
        <v>360</v>
      </c>
      <c r="Y510">
        <v>0</v>
      </c>
      <c r="Z510">
        <v>0</v>
      </c>
      <c r="AA510">
        <v>360</v>
      </c>
      <c r="AB510">
        <v>0</v>
      </c>
      <c r="AC510">
        <v>360</v>
      </c>
      <c r="AD510">
        <v>6</v>
      </c>
      <c r="AE510">
        <v>0</v>
      </c>
      <c r="AF510">
        <v>6</v>
      </c>
      <c r="AG510">
        <v>0</v>
      </c>
      <c r="AH510">
        <v>0</v>
      </c>
      <c r="AI510">
        <v>8</v>
      </c>
      <c r="AJ510">
        <v>0</v>
      </c>
      <c r="AK510">
        <v>0</v>
      </c>
      <c r="AL510">
        <v>0</v>
      </c>
      <c r="AM510">
        <v>0</v>
      </c>
      <c r="AN510">
        <v>0</v>
      </c>
      <c r="AO510">
        <v>12</v>
      </c>
      <c r="AP510">
        <v>35</v>
      </c>
      <c r="AQ510">
        <v>12</v>
      </c>
      <c r="AR510">
        <v>0</v>
      </c>
      <c r="AS510">
        <v>6</v>
      </c>
      <c r="AT510">
        <v>1</v>
      </c>
      <c r="AU510">
        <v>0</v>
      </c>
      <c r="AV510">
        <v>0</v>
      </c>
      <c r="AW510">
        <v>0</v>
      </c>
      <c r="AX510">
        <v>0</v>
      </c>
      <c r="AY510">
        <v>4</v>
      </c>
      <c r="AZ510">
        <v>5</v>
      </c>
      <c r="BA510">
        <v>1</v>
      </c>
      <c r="BB510">
        <v>0</v>
      </c>
      <c r="BC510">
        <v>0</v>
      </c>
      <c r="BD510">
        <v>0</v>
      </c>
      <c r="BE510">
        <v>0</v>
      </c>
      <c r="BF510">
        <v>12</v>
      </c>
      <c r="BG510">
        <v>480</v>
      </c>
      <c r="BH510">
        <v>0</v>
      </c>
      <c r="BI510">
        <v>8</v>
      </c>
      <c r="BJ510" s="2">
        <v>46218</v>
      </c>
      <c r="BK510">
        <v>0</v>
      </c>
      <c r="BL510" s="3" t="str">
        <f>VLOOKUP(O510,DropDownList!$H$1:$I$7,2,FALSE)</f>
        <v>2025/26</v>
      </c>
      <c r="BM510" s="3" t="str">
        <f t="shared" si="7"/>
        <v>PRAS</v>
      </c>
    </row>
    <row r="511" spans="1:65" x14ac:dyDescent="0.2">
      <c r="A511">
        <v>2026</v>
      </c>
      <c r="B511">
        <v>7</v>
      </c>
      <c r="C511" t="s">
        <v>189</v>
      </c>
      <c r="D511" t="s">
        <v>194</v>
      </c>
      <c r="E511" t="s">
        <v>26</v>
      </c>
      <c r="F511">
        <v>9380</v>
      </c>
      <c r="G511" t="s">
        <v>141</v>
      </c>
      <c r="H511" t="s">
        <v>189</v>
      </c>
      <c r="I511" t="s">
        <v>189</v>
      </c>
      <c r="J511" s="1">
        <v>46204</v>
      </c>
      <c r="K511" t="s">
        <v>143</v>
      </c>
      <c r="L511">
        <v>2</v>
      </c>
      <c r="M511" t="s">
        <v>445</v>
      </c>
      <c r="N511" t="s">
        <v>442</v>
      </c>
      <c r="O511" t="s">
        <v>147</v>
      </c>
      <c r="P511" t="s">
        <v>153</v>
      </c>
      <c r="Q511">
        <v>135</v>
      </c>
      <c r="R511">
        <v>15</v>
      </c>
      <c r="S511">
        <v>1080</v>
      </c>
      <c r="T511">
        <v>45</v>
      </c>
      <c r="U511">
        <v>3</v>
      </c>
      <c r="V511">
        <v>2</v>
      </c>
      <c r="W511">
        <v>90</v>
      </c>
      <c r="X511">
        <v>90</v>
      </c>
      <c r="Y511">
        <v>0</v>
      </c>
      <c r="Z511">
        <v>0</v>
      </c>
      <c r="AA511">
        <v>900</v>
      </c>
      <c r="AB511">
        <v>0</v>
      </c>
      <c r="AC511">
        <v>900</v>
      </c>
      <c r="AD511">
        <v>2</v>
      </c>
      <c r="AE511">
        <v>0</v>
      </c>
      <c r="AF511">
        <v>11</v>
      </c>
      <c r="AG511">
        <v>0</v>
      </c>
      <c r="AH511">
        <v>1</v>
      </c>
      <c r="AI511">
        <v>3</v>
      </c>
      <c r="AJ511">
        <v>0</v>
      </c>
      <c r="AK511">
        <v>0</v>
      </c>
      <c r="AL511">
        <v>0</v>
      </c>
      <c r="AM511">
        <v>0</v>
      </c>
      <c r="AN511">
        <v>0</v>
      </c>
      <c r="AO511">
        <v>10</v>
      </c>
      <c r="AP511">
        <v>29</v>
      </c>
      <c r="AQ511">
        <v>11</v>
      </c>
      <c r="AR511">
        <v>0</v>
      </c>
      <c r="AS511">
        <v>8</v>
      </c>
      <c r="AT511">
        <v>0</v>
      </c>
      <c r="AU511">
        <v>0</v>
      </c>
      <c r="AV511">
        <v>0</v>
      </c>
      <c r="AW511">
        <v>0</v>
      </c>
      <c r="AX511">
        <v>0</v>
      </c>
      <c r="AY511">
        <v>2</v>
      </c>
      <c r="AZ511">
        <v>4</v>
      </c>
      <c r="BA511">
        <v>2</v>
      </c>
      <c r="BB511">
        <v>0</v>
      </c>
      <c r="BC511">
        <v>0</v>
      </c>
      <c r="BD511">
        <v>0</v>
      </c>
      <c r="BE511">
        <v>0</v>
      </c>
      <c r="BF511">
        <v>10</v>
      </c>
      <c r="BG511">
        <v>135</v>
      </c>
      <c r="BH511">
        <v>0</v>
      </c>
      <c r="BI511">
        <v>3</v>
      </c>
      <c r="BJ511" s="2">
        <v>46218</v>
      </c>
      <c r="BK511">
        <v>0</v>
      </c>
      <c r="BL511" s="3" t="str">
        <f>VLOOKUP(O511,DropDownList!$H$1:$I$7,2,FALSE)</f>
        <v>2024/25</v>
      </c>
      <c r="BM511" s="3" t="str">
        <f t="shared" si="7"/>
        <v>PREG</v>
      </c>
    </row>
    <row r="512" spans="1:65" x14ac:dyDescent="0.2">
      <c r="A512">
        <v>2026</v>
      </c>
      <c r="B512">
        <v>7</v>
      </c>
      <c r="C512" t="s">
        <v>189</v>
      </c>
      <c r="D512" t="s">
        <v>194</v>
      </c>
      <c r="E512" t="s">
        <v>26</v>
      </c>
      <c r="F512">
        <v>9380</v>
      </c>
      <c r="G512" t="s">
        <v>141</v>
      </c>
      <c r="H512" t="s">
        <v>189</v>
      </c>
      <c r="I512" t="s">
        <v>189</v>
      </c>
      <c r="J512" s="1">
        <v>46204</v>
      </c>
      <c r="K512" t="s">
        <v>143</v>
      </c>
      <c r="L512">
        <v>2</v>
      </c>
      <c r="M512" t="s">
        <v>445</v>
      </c>
      <c r="N512" t="s">
        <v>442</v>
      </c>
      <c r="O512" t="s">
        <v>149</v>
      </c>
      <c r="P512" t="s">
        <v>153</v>
      </c>
      <c r="Q512">
        <v>225</v>
      </c>
      <c r="R512">
        <v>9</v>
      </c>
      <c r="S512">
        <v>405</v>
      </c>
      <c r="T512">
        <v>0</v>
      </c>
      <c r="U512">
        <v>5</v>
      </c>
      <c r="V512">
        <v>5</v>
      </c>
      <c r="W512">
        <v>225</v>
      </c>
      <c r="X512">
        <v>225</v>
      </c>
      <c r="Y512">
        <v>0</v>
      </c>
      <c r="Z512">
        <v>0</v>
      </c>
      <c r="AA512">
        <v>180</v>
      </c>
      <c r="AB512">
        <v>0</v>
      </c>
      <c r="AC512">
        <v>180</v>
      </c>
      <c r="AD512">
        <v>5</v>
      </c>
      <c r="AE512">
        <v>0</v>
      </c>
      <c r="AF512">
        <v>4</v>
      </c>
      <c r="AG512">
        <v>0</v>
      </c>
      <c r="AH512">
        <v>0</v>
      </c>
      <c r="AI512">
        <v>5</v>
      </c>
      <c r="AJ512">
        <v>0</v>
      </c>
      <c r="AK512">
        <v>0</v>
      </c>
      <c r="AL512">
        <v>0</v>
      </c>
      <c r="AM512">
        <v>0</v>
      </c>
      <c r="AN512">
        <v>0</v>
      </c>
      <c r="AO512">
        <v>6</v>
      </c>
      <c r="AP512">
        <v>11</v>
      </c>
      <c r="AQ512">
        <v>7</v>
      </c>
      <c r="AR512">
        <v>1</v>
      </c>
      <c r="AS512">
        <v>0</v>
      </c>
      <c r="AT512">
        <v>0</v>
      </c>
      <c r="AU512">
        <v>0</v>
      </c>
      <c r="AV512">
        <v>0</v>
      </c>
      <c r="AW512">
        <v>0</v>
      </c>
      <c r="AX512">
        <v>0</v>
      </c>
      <c r="AY512">
        <v>0</v>
      </c>
      <c r="AZ512">
        <v>0</v>
      </c>
      <c r="BA512">
        <v>0</v>
      </c>
      <c r="BB512">
        <v>1</v>
      </c>
      <c r="BC512">
        <v>0</v>
      </c>
      <c r="BD512">
        <v>0</v>
      </c>
      <c r="BE512">
        <v>0</v>
      </c>
      <c r="BF512">
        <v>5</v>
      </c>
      <c r="BG512">
        <v>225</v>
      </c>
      <c r="BH512">
        <v>0</v>
      </c>
      <c r="BI512">
        <v>4</v>
      </c>
      <c r="BJ512" s="2">
        <v>46218</v>
      </c>
      <c r="BK512">
        <v>0</v>
      </c>
      <c r="BL512" s="3" t="str">
        <f>VLOOKUP(O512,DropDownList!$H$1:$I$7,2,FALSE)</f>
        <v>2025/26</v>
      </c>
      <c r="BM512" s="3" t="str">
        <f t="shared" si="7"/>
        <v>PREG</v>
      </c>
    </row>
    <row r="513" spans="1:65" x14ac:dyDescent="0.2">
      <c r="A513">
        <v>2026</v>
      </c>
      <c r="B513">
        <v>7</v>
      </c>
      <c r="C513" t="s">
        <v>189</v>
      </c>
      <c r="D513" t="s">
        <v>194</v>
      </c>
      <c r="E513" t="s">
        <v>26</v>
      </c>
      <c r="F513">
        <v>9380</v>
      </c>
      <c r="G513" t="s">
        <v>141</v>
      </c>
      <c r="H513" t="s">
        <v>189</v>
      </c>
      <c r="I513" t="s">
        <v>189</v>
      </c>
      <c r="J513" s="1">
        <v>46204</v>
      </c>
      <c r="K513" t="s">
        <v>143</v>
      </c>
      <c r="L513">
        <v>2</v>
      </c>
      <c r="M513" t="s">
        <v>445</v>
      </c>
      <c r="N513" t="s">
        <v>442</v>
      </c>
      <c r="O513" t="s">
        <v>147</v>
      </c>
      <c r="P513" t="s">
        <v>151</v>
      </c>
      <c r="Q513">
        <v>0</v>
      </c>
      <c r="R513">
        <v>173</v>
      </c>
      <c r="S513">
        <v>5190</v>
      </c>
      <c r="T513">
        <v>1140</v>
      </c>
      <c r="U513">
        <v>0</v>
      </c>
      <c r="V513">
        <v>0</v>
      </c>
      <c r="W513">
        <v>0</v>
      </c>
      <c r="X513">
        <v>0</v>
      </c>
      <c r="Y513">
        <v>0</v>
      </c>
      <c r="Z513">
        <v>0</v>
      </c>
      <c r="AA513">
        <v>4050</v>
      </c>
      <c r="AB513">
        <v>0</v>
      </c>
      <c r="AC513">
        <v>4050</v>
      </c>
      <c r="AD513">
        <v>0</v>
      </c>
      <c r="AE513">
        <v>0</v>
      </c>
      <c r="AF513">
        <v>135</v>
      </c>
      <c r="AG513">
        <v>0</v>
      </c>
      <c r="AH513">
        <v>38</v>
      </c>
      <c r="AI513">
        <v>0</v>
      </c>
      <c r="AJ513">
        <v>0</v>
      </c>
      <c r="AK513">
        <v>0</v>
      </c>
      <c r="AL513">
        <v>0</v>
      </c>
      <c r="AM513">
        <v>3</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0</v>
      </c>
      <c r="BG513">
        <v>0</v>
      </c>
      <c r="BH513">
        <v>0</v>
      </c>
      <c r="BI513">
        <v>0</v>
      </c>
      <c r="BJ513" s="2">
        <v>46218</v>
      </c>
      <c r="BK513">
        <v>0</v>
      </c>
      <c r="BL513" s="3" t="str">
        <f>VLOOKUP(O513,DropDownList!$H$1:$I$7,2,FALSE)</f>
        <v>2024/25</v>
      </c>
      <c r="BM513" s="3" t="str">
        <f t="shared" si="7"/>
        <v>PCPF</v>
      </c>
    </row>
    <row r="514" spans="1:65" x14ac:dyDescent="0.2">
      <c r="A514">
        <v>2026</v>
      </c>
      <c r="B514">
        <v>7</v>
      </c>
      <c r="C514" t="s">
        <v>189</v>
      </c>
      <c r="D514" t="s">
        <v>194</v>
      </c>
      <c r="E514" t="s">
        <v>26</v>
      </c>
      <c r="F514">
        <v>9380</v>
      </c>
      <c r="G514" t="s">
        <v>141</v>
      </c>
      <c r="H514" t="s">
        <v>189</v>
      </c>
      <c r="I514" t="s">
        <v>189</v>
      </c>
      <c r="J514" s="1">
        <v>46204</v>
      </c>
      <c r="K514" t="s">
        <v>143</v>
      </c>
      <c r="L514">
        <v>2</v>
      </c>
      <c r="M514" t="s">
        <v>445</v>
      </c>
      <c r="N514" t="s">
        <v>442</v>
      </c>
      <c r="O514" t="s">
        <v>147</v>
      </c>
      <c r="P514" t="s">
        <v>146</v>
      </c>
      <c r="Q514">
        <v>1089.51</v>
      </c>
      <c r="R514">
        <v>300</v>
      </c>
      <c r="S514">
        <v>5060</v>
      </c>
      <c r="T514">
        <v>130</v>
      </c>
      <c r="U514">
        <v>122</v>
      </c>
      <c r="V514">
        <v>28</v>
      </c>
      <c r="W514">
        <v>420</v>
      </c>
      <c r="X514">
        <v>420</v>
      </c>
      <c r="Y514">
        <v>0</v>
      </c>
      <c r="Z514">
        <v>0</v>
      </c>
      <c r="AA514">
        <v>3840.49</v>
      </c>
      <c r="AB514">
        <v>0</v>
      </c>
      <c r="AC514">
        <v>0</v>
      </c>
      <c r="AD514">
        <v>28</v>
      </c>
      <c r="AE514">
        <v>0</v>
      </c>
      <c r="AF514">
        <v>229</v>
      </c>
      <c r="AG514">
        <v>2</v>
      </c>
      <c r="AH514">
        <v>6</v>
      </c>
      <c r="AI514">
        <v>63</v>
      </c>
      <c r="AJ514">
        <v>0</v>
      </c>
      <c r="AK514">
        <v>0</v>
      </c>
      <c r="AL514">
        <v>0</v>
      </c>
      <c r="AM514">
        <v>0</v>
      </c>
      <c r="AN514">
        <v>0</v>
      </c>
      <c r="AO514">
        <v>208</v>
      </c>
      <c r="AP514">
        <v>813</v>
      </c>
      <c r="AQ514">
        <v>202</v>
      </c>
      <c r="AR514">
        <v>0</v>
      </c>
      <c r="AS514">
        <v>91</v>
      </c>
      <c r="AT514">
        <v>19</v>
      </c>
      <c r="AU514">
        <v>17</v>
      </c>
      <c r="AV514">
        <v>4</v>
      </c>
      <c r="AW514">
        <v>5</v>
      </c>
      <c r="AX514">
        <v>0</v>
      </c>
      <c r="AY514">
        <v>111</v>
      </c>
      <c r="AZ514">
        <v>173</v>
      </c>
      <c r="BA514">
        <v>63</v>
      </c>
      <c r="BB514">
        <v>25</v>
      </c>
      <c r="BC514">
        <v>10</v>
      </c>
      <c r="BD514">
        <v>10</v>
      </c>
      <c r="BE514">
        <v>0</v>
      </c>
      <c r="BF514">
        <v>295</v>
      </c>
      <c r="BG514">
        <v>1080</v>
      </c>
      <c r="BH514">
        <v>0</v>
      </c>
      <c r="BI514">
        <v>122</v>
      </c>
      <c r="BJ514" s="2">
        <v>46218</v>
      </c>
      <c r="BK514">
        <v>0</v>
      </c>
      <c r="BL514" s="3" t="str">
        <f>VLOOKUP(O514,DropDownList!$H$1:$I$7,2,FALSE)</f>
        <v>2024/25</v>
      </c>
      <c r="BM514" s="3" t="str">
        <f t="shared" si="7"/>
        <v>VSUR</v>
      </c>
    </row>
    <row r="515" spans="1:65" x14ac:dyDescent="0.2">
      <c r="A515">
        <v>2026</v>
      </c>
      <c r="B515">
        <v>7</v>
      </c>
      <c r="C515" t="s">
        <v>189</v>
      </c>
      <c r="D515" t="s">
        <v>194</v>
      </c>
      <c r="E515" t="s">
        <v>26</v>
      </c>
      <c r="F515">
        <v>9380</v>
      </c>
      <c r="G515" t="s">
        <v>141</v>
      </c>
      <c r="H515" t="s">
        <v>189</v>
      </c>
      <c r="I515" t="s">
        <v>189</v>
      </c>
      <c r="J515" s="1">
        <v>46204</v>
      </c>
      <c r="K515" t="s">
        <v>143</v>
      </c>
      <c r="L515">
        <v>2</v>
      </c>
      <c r="M515" t="s">
        <v>445</v>
      </c>
      <c r="N515" t="s">
        <v>442</v>
      </c>
      <c r="O515" t="s">
        <v>149</v>
      </c>
      <c r="P515" t="s">
        <v>151</v>
      </c>
      <c r="Q515">
        <v>90</v>
      </c>
      <c r="R515">
        <v>248</v>
      </c>
      <c r="S515">
        <v>7440</v>
      </c>
      <c r="T515">
        <v>1020</v>
      </c>
      <c r="U515">
        <v>3</v>
      </c>
      <c r="V515">
        <v>0</v>
      </c>
      <c r="W515">
        <v>0</v>
      </c>
      <c r="X515">
        <v>0</v>
      </c>
      <c r="Y515">
        <v>0</v>
      </c>
      <c r="Z515">
        <v>0</v>
      </c>
      <c r="AA515">
        <v>6330</v>
      </c>
      <c r="AB515">
        <v>0</v>
      </c>
      <c r="AC515">
        <v>6330</v>
      </c>
      <c r="AD515">
        <v>0</v>
      </c>
      <c r="AE515">
        <v>0</v>
      </c>
      <c r="AF515">
        <v>211</v>
      </c>
      <c r="AG515">
        <v>0</v>
      </c>
      <c r="AH515">
        <v>34</v>
      </c>
      <c r="AI515">
        <v>3</v>
      </c>
      <c r="AJ515">
        <v>0</v>
      </c>
      <c r="AK515">
        <v>0</v>
      </c>
      <c r="AL515">
        <v>0</v>
      </c>
      <c r="AM515">
        <v>6</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0</v>
      </c>
      <c r="BG515">
        <v>90</v>
      </c>
      <c r="BH515">
        <v>0</v>
      </c>
      <c r="BI515">
        <v>0</v>
      </c>
      <c r="BJ515" s="2">
        <v>46218</v>
      </c>
      <c r="BK515">
        <v>0</v>
      </c>
      <c r="BL515" s="3" t="str">
        <f>VLOOKUP(O515,DropDownList!$H$1:$I$7,2,FALSE)</f>
        <v>2025/26</v>
      </c>
      <c r="BM515" s="3" t="str">
        <f t="shared" ref="BM515:BM578" si="8">IF(RIGHT(P515,4)="VSUR","VSUR",IF(RIGHT(P515,4)="CONF","CONF",P515))</f>
        <v>PCPF</v>
      </c>
    </row>
    <row r="516" spans="1:65" x14ac:dyDescent="0.2">
      <c r="A516">
        <v>2026</v>
      </c>
      <c r="B516">
        <v>7</v>
      </c>
      <c r="C516" t="s">
        <v>189</v>
      </c>
      <c r="D516" t="s">
        <v>194</v>
      </c>
      <c r="E516" t="s">
        <v>26</v>
      </c>
      <c r="F516">
        <v>9380</v>
      </c>
      <c r="G516" t="s">
        <v>141</v>
      </c>
      <c r="H516" t="s">
        <v>189</v>
      </c>
      <c r="I516" t="s">
        <v>189</v>
      </c>
      <c r="J516" s="1">
        <v>46204</v>
      </c>
      <c r="K516" t="s">
        <v>143</v>
      </c>
      <c r="L516">
        <v>2</v>
      </c>
      <c r="M516" t="s">
        <v>445</v>
      </c>
      <c r="N516" t="s">
        <v>442</v>
      </c>
      <c r="O516" t="s">
        <v>149</v>
      </c>
      <c r="P516" t="s">
        <v>146</v>
      </c>
      <c r="Q516">
        <v>970</v>
      </c>
      <c r="R516">
        <v>180</v>
      </c>
      <c r="S516">
        <v>3470</v>
      </c>
      <c r="T516">
        <v>40</v>
      </c>
      <c r="U516">
        <v>97</v>
      </c>
      <c r="V516">
        <v>30</v>
      </c>
      <c r="W516">
        <v>680</v>
      </c>
      <c r="X516">
        <v>680</v>
      </c>
      <c r="Y516">
        <v>0</v>
      </c>
      <c r="Z516">
        <v>0</v>
      </c>
      <c r="AA516">
        <v>2460</v>
      </c>
      <c r="AB516">
        <v>0</v>
      </c>
      <c r="AC516">
        <v>0</v>
      </c>
      <c r="AD516">
        <v>30</v>
      </c>
      <c r="AE516">
        <v>0</v>
      </c>
      <c r="AF516">
        <v>132</v>
      </c>
      <c r="AG516">
        <v>0</v>
      </c>
      <c r="AH516">
        <v>2</v>
      </c>
      <c r="AI516">
        <v>46</v>
      </c>
      <c r="AJ516">
        <v>0</v>
      </c>
      <c r="AK516">
        <v>0</v>
      </c>
      <c r="AL516">
        <v>0</v>
      </c>
      <c r="AM516">
        <v>0</v>
      </c>
      <c r="AN516">
        <v>0</v>
      </c>
      <c r="AO516">
        <v>121</v>
      </c>
      <c r="AP516">
        <v>359</v>
      </c>
      <c r="AQ516">
        <v>118</v>
      </c>
      <c r="AR516">
        <v>0</v>
      </c>
      <c r="AS516">
        <v>39</v>
      </c>
      <c r="AT516">
        <v>4</v>
      </c>
      <c r="AU516">
        <v>2</v>
      </c>
      <c r="AV516">
        <v>0</v>
      </c>
      <c r="AW516">
        <v>1</v>
      </c>
      <c r="AX516">
        <v>0</v>
      </c>
      <c r="AY516">
        <v>35</v>
      </c>
      <c r="AZ516">
        <v>58</v>
      </c>
      <c r="BA516">
        <v>12</v>
      </c>
      <c r="BB516">
        <v>13</v>
      </c>
      <c r="BC516">
        <v>3</v>
      </c>
      <c r="BD516">
        <v>3</v>
      </c>
      <c r="BE516">
        <v>0</v>
      </c>
      <c r="BF516">
        <v>179</v>
      </c>
      <c r="BG516">
        <v>970</v>
      </c>
      <c r="BH516">
        <v>0</v>
      </c>
      <c r="BI516">
        <v>97</v>
      </c>
      <c r="BJ516" s="2">
        <v>46218</v>
      </c>
      <c r="BK516">
        <v>0</v>
      </c>
      <c r="BL516" s="3" t="str">
        <f>VLOOKUP(O516,DropDownList!$H$1:$I$7,2,FALSE)</f>
        <v>2025/26</v>
      </c>
      <c r="BM516" s="3" t="str">
        <f t="shared" si="8"/>
        <v>VSUR</v>
      </c>
    </row>
    <row r="517" spans="1:65" x14ac:dyDescent="0.2">
      <c r="A517">
        <v>2026</v>
      </c>
      <c r="B517">
        <v>7</v>
      </c>
      <c r="C517" t="s">
        <v>189</v>
      </c>
      <c r="D517" t="s">
        <v>194</v>
      </c>
      <c r="E517" t="s">
        <v>26</v>
      </c>
      <c r="F517">
        <v>9380</v>
      </c>
      <c r="G517" t="s">
        <v>141</v>
      </c>
      <c r="H517" t="s">
        <v>189</v>
      </c>
      <c r="I517" t="s">
        <v>189</v>
      </c>
      <c r="J517" s="1">
        <v>46204</v>
      </c>
      <c r="K517" t="s">
        <v>143</v>
      </c>
      <c r="L517">
        <v>2</v>
      </c>
      <c r="M517" t="s">
        <v>445</v>
      </c>
      <c r="N517" t="s">
        <v>442</v>
      </c>
      <c r="O517" t="s">
        <v>156</v>
      </c>
      <c r="P517" t="s">
        <v>150</v>
      </c>
      <c r="Q517">
        <v>17020.98</v>
      </c>
      <c r="R517">
        <v>446</v>
      </c>
      <c r="S517">
        <v>68409.72</v>
      </c>
      <c r="T517">
        <v>7307.03</v>
      </c>
      <c r="U517">
        <v>126</v>
      </c>
      <c r="V517">
        <v>71</v>
      </c>
      <c r="W517">
        <v>9782.0300000000007</v>
      </c>
      <c r="X517">
        <v>9782.0300000000007</v>
      </c>
      <c r="Y517">
        <v>402</v>
      </c>
      <c r="Z517">
        <v>61102.69</v>
      </c>
      <c r="AA517">
        <v>44081.71</v>
      </c>
      <c r="AB517">
        <v>14029.92</v>
      </c>
      <c r="AC517">
        <v>30051.79</v>
      </c>
      <c r="AD517">
        <v>51</v>
      </c>
      <c r="AE517">
        <v>20</v>
      </c>
      <c r="AF517">
        <v>271</v>
      </c>
      <c r="AG517">
        <v>56</v>
      </c>
      <c r="AH517">
        <v>44</v>
      </c>
      <c r="AI517">
        <v>70</v>
      </c>
      <c r="AJ517">
        <v>60</v>
      </c>
      <c r="AK517">
        <v>45</v>
      </c>
      <c r="AL517">
        <v>6</v>
      </c>
      <c r="AM517">
        <v>13</v>
      </c>
      <c r="AN517">
        <v>5</v>
      </c>
      <c r="AO517">
        <v>334</v>
      </c>
      <c r="AP517">
        <v>1793</v>
      </c>
      <c r="AQ517">
        <v>369</v>
      </c>
      <c r="AR517">
        <v>10</v>
      </c>
      <c r="AS517">
        <v>344</v>
      </c>
      <c r="AT517">
        <v>53</v>
      </c>
      <c r="AU517">
        <v>7</v>
      </c>
      <c r="AV517">
        <v>1</v>
      </c>
      <c r="AW517">
        <v>0</v>
      </c>
      <c r="AX517">
        <v>0</v>
      </c>
      <c r="AY517">
        <v>186</v>
      </c>
      <c r="AZ517">
        <v>373</v>
      </c>
      <c r="BA517">
        <v>238</v>
      </c>
      <c r="BB517">
        <v>49</v>
      </c>
      <c r="BC517">
        <v>25</v>
      </c>
      <c r="BD517">
        <v>3</v>
      </c>
      <c r="BE517">
        <v>0</v>
      </c>
      <c r="BF517">
        <v>336</v>
      </c>
      <c r="BG517">
        <v>10089.9</v>
      </c>
      <c r="BH517">
        <v>5</v>
      </c>
      <c r="BI517">
        <v>126</v>
      </c>
      <c r="BJ517" s="2">
        <v>46218</v>
      </c>
      <c r="BK517">
        <v>0</v>
      </c>
      <c r="BL517" s="3" t="str">
        <f>VLOOKUP(O517,DropDownList!$H$1:$I$7,2,FALSE)</f>
        <v>2023/24</v>
      </c>
      <c r="BM517" s="3" t="str">
        <f t="shared" si="8"/>
        <v>FISCAL FINES</v>
      </c>
    </row>
    <row r="518" spans="1:65" x14ac:dyDescent="0.2">
      <c r="A518">
        <v>2026</v>
      </c>
      <c r="B518">
        <v>7</v>
      </c>
      <c r="C518" t="s">
        <v>189</v>
      </c>
      <c r="D518" t="s">
        <v>194</v>
      </c>
      <c r="E518" t="s">
        <v>26</v>
      </c>
      <c r="F518">
        <v>9380</v>
      </c>
      <c r="G518" t="s">
        <v>141</v>
      </c>
      <c r="H518" t="s">
        <v>189</v>
      </c>
      <c r="I518" t="s">
        <v>189</v>
      </c>
      <c r="J518" s="1">
        <v>46204</v>
      </c>
      <c r="K518" t="s">
        <v>143</v>
      </c>
      <c r="L518">
        <v>2</v>
      </c>
      <c r="M518" t="s">
        <v>445</v>
      </c>
      <c r="N518" t="s">
        <v>442</v>
      </c>
      <c r="O518" t="s">
        <v>156</v>
      </c>
      <c r="P518" t="s">
        <v>148</v>
      </c>
      <c r="Q518">
        <v>521.32000000000005</v>
      </c>
      <c r="R518">
        <v>22</v>
      </c>
      <c r="S518">
        <v>1320</v>
      </c>
      <c r="T518">
        <v>60</v>
      </c>
      <c r="U518">
        <v>10</v>
      </c>
      <c r="V518">
        <v>4</v>
      </c>
      <c r="W518">
        <v>161.32</v>
      </c>
      <c r="X518">
        <v>161.32</v>
      </c>
      <c r="Y518">
        <v>0</v>
      </c>
      <c r="Z518">
        <v>0</v>
      </c>
      <c r="AA518">
        <v>738.68</v>
      </c>
      <c r="AB518">
        <v>0</v>
      </c>
      <c r="AC518">
        <v>738.68</v>
      </c>
      <c r="AD518">
        <v>2</v>
      </c>
      <c r="AE518">
        <v>2</v>
      </c>
      <c r="AF518">
        <v>11</v>
      </c>
      <c r="AG518">
        <v>2</v>
      </c>
      <c r="AH518">
        <v>1</v>
      </c>
      <c r="AI518">
        <v>8</v>
      </c>
      <c r="AJ518">
        <v>0</v>
      </c>
      <c r="AK518">
        <v>0</v>
      </c>
      <c r="AL518">
        <v>0</v>
      </c>
      <c r="AM518">
        <v>0</v>
      </c>
      <c r="AN518">
        <v>0</v>
      </c>
      <c r="AO518">
        <v>20</v>
      </c>
      <c r="AP518">
        <v>80</v>
      </c>
      <c r="AQ518">
        <v>20</v>
      </c>
      <c r="AR518">
        <v>0</v>
      </c>
      <c r="AS518">
        <v>7</v>
      </c>
      <c r="AT518">
        <v>3</v>
      </c>
      <c r="AU518">
        <v>0</v>
      </c>
      <c r="AV518">
        <v>0</v>
      </c>
      <c r="AW518">
        <v>0</v>
      </c>
      <c r="AX518">
        <v>0</v>
      </c>
      <c r="AY518">
        <v>16</v>
      </c>
      <c r="AZ518">
        <v>19</v>
      </c>
      <c r="BA518">
        <v>6</v>
      </c>
      <c r="BB518">
        <v>1</v>
      </c>
      <c r="BC518">
        <v>1</v>
      </c>
      <c r="BD518">
        <v>0</v>
      </c>
      <c r="BE518">
        <v>0</v>
      </c>
      <c r="BF518">
        <v>21</v>
      </c>
      <c r="BG518">
        <v>480</v>
      </c>
      <c r="BH518">
        <v>0</v>
      </c>
      <c r="BI518">
        <v>10</v>
      </c>
      <c r="BJ518" s="2">
        <v>46218</v>
      </c>
      <c r="BK518">
        <v>0</v>
      </c>
      <c r="BL518" s="3" t="str">
        <f>VLOOKUP(O518,DropDownList!$H$1:$I$7,2,FALSE)</f>
        <v>2023/24</v>
      </c>
      <c r="BM518" s="3" t="str">
        <f t="shared" si="8"/>
        <v>PRAS</v>
      </c>
    </row>
    <row r="519" spans="1:65" x14ac:dyDescent="0.2">
      <c r="A519">
        <v>2026</v>
      </c>
      <c r="B519">
        <v>7</v>
      </c>
      <c r="C519" t="s">
        <v>189</v>
      </c>
      <c r="D519" t="s">
        <v>194</v>
      </c>
      <c r="E519" t="s">
        <v>26</v>
      </c>
      <c r="F519">
        <v>9380</v>
      </c>
      <c r="G519" t="s">
        <v>141</v>
      </c>
      <c r="H519" t="s">
        <v>189</v>
      </c>
      <c r="I519" t="s">
        <v>189</v>
      </c>
      <c r="J519" s="1">
        <v>46204</v>
      </c>
      <c r="K519" t="s">
        <v>143</v>
      </c>
      <c r="L519">
        <v>2</v>
      </c>
      <c r="M519" t="s">
        <v>445</v>
      </c>
      <c r="N519" t="s">
        <v>442</v>
      </c>
      <c r="O519" t="s">
        <v>147</v>
      </c>
      <c r="P519" t="s">
        <v>150</v>
      </c>
      <c r="Q519">
        <v>27984.66</v>
      </c>
      <c r="R519">
        <v>425</v>
      </c>
      <c r="S519">
        <v>65109.29</v>
      </c>
      <c r="T519">
        <v>5890.43</v>
      </c>
      <c r="U519">
        <v>188</v>
      </c>
      <c r="V519">
        <v>112</v>
      </c>
      <c r="W519">
        <v>16872.650000000001</v>
      </c>
      <c r="X519">
        <v>16872.650000000001</v>
      </c>
      <c r="Y519">
        <v>382</v>
      </c>
      <c r="Z519">
        <v>59218.86</v>
      </c>
      <c r="AA519">
        <v>31234.2</v>
      </c>
      <c r="AB519">
        <v>10019.290000000001</v>
      </c>
      <c r="AC519">
        <v>21214.91</v>
      </c>
      <c r="AD519">
        <v>88</v>
      </c>
      <c r="AE519">
        <v>24</v>
      </c>
      <c r="AF519">
        <v>193</v>
      </c>
      <c r="AG519">
        <v>61</v>
      </c>
      <c r="AH519">
        <v>43</v>
      </c>
      <c r="AI519">
        <v>127</v>
      </c>
      <c r="AJ519">
        <v>63</v>
      </c>
      <c r="AK519">
        <v>29</v>
      </c>
      <c r="AL519">
        <v>10</v>
      </c>
      <c r="AM519">
        <v>13</v>
      </c>
      <c r="AN519">
        <v>5</v>
      </c>
      <c r="AO519">
        <v>307</v>
      </c>
      <c r="AP519">
        <v>1375</v>
      </c>
      <c r="AQ519">
        <v>321</v>
      </c>
      <c r="AR519">
        <v>4</v>
      </c>
      <c r="AS519">
        <v>216</v>
      </c>
      <c r="AT519">
        <v>68</v>
      </c>
      <c r="AU519">
        <v>4</v>
      </c>
      <c r="AV519">
        <v>2</v>
      </c>
      <c r="AW519">
        <v>0</v>
      </c>
      <c r="AX519">
        <v>0</v>
      </c>
      <c r="AY519">
        <v>135</v>
      </c>
      <c r="AZ519">
        <v>271</v>
      </c>
      <c r="BA519">
        <v>128</v>
      </c>
      <c r="BB519">
        <v>38</v>
      </c>
      <c r="BC519">
        <v>15</v>
      </c>
      <c r="BD519">
        <v>1</v>
      </c>
      <c r="BE519">
        <v>0</v>
      </c>
      <c r="BF519">
        <v>311</v>
      </c>
      <c r="BG519">
        <v>19698.13</v>
      </c>
      <c r="BH519">
        <v>1</v>
      </c>
      <c r="BI519">
        <v>188</v>
      </c>
      <c r="BJ519" s="2">
        <v>46218</v>
      </c>
      <c r="BK519">
        <v>0</v>
      </c>
      <c r="BL519" s="3" t="str">
        <f>VLOOKUP(O519,DropDownList!$H$1:$I$7,2,FALSE)</f>
        <v>2024/25</v>
      </c>
      <c r="BM519" s="3" t="str">
        <f t="shared" si="8"/>
        <v>FISCAL FINES</v>
      </c>
    </row>
    <row r="520" spans="1:65" x14ac:dyDescent="0.2">
      <c r="A520">
        <v>2026</v>
      </c>
      <c r="B520">
        <v>7</v>
      </c>
      <c r="C520" t="s">
        <v>189</v>
      </c>
      <c r="D520" t="s">
        <v>194</v>
      </c>
      <c r="E520" t="s">
        <v>26</v>
      </c>
      <c r="F520">
        <v>9380</v>
      </c>
      <c r="G520" t="s">
        <v>141</v>
      </c>
      <c r="H520" t="s">
        <v>189</v>
      </c>
      <c r="I520" t="s">
        <v>189</v>
      </c>
      <c r="J520" s="1">
        <v>46204</v>
      </c>
      <c r="K520" t="s">
        <v>143</v>
      </c>
      <c r="L520">
        <v>2</v>
      </c>
      <c r="M520" t="s">
        <v>445</v>
      </c>
      <c r="N520" t="s">
        <v>442</v>
      </c>
      <c r="O520" t="s">
        <v>155</v>
      </c>
      <c r="P520" t="s">
        <v>146</v>
      </c>
      <c r="Q520">
        <v>250</v>
      </c>
      <c r="R520">
        <v>289</v>
      </c>
      <c r="S520">
        <v>4700</v>
      </c>
      <c r="T520">
        <v>230</v>
      </c>
      <c r="U520">
        <v>45</v>
      </c>
      <c r="V520">
        <v>12</v>
      </c>
      <c r="W520">
        <v>190</v>
      </c>
      <c r="X520">
        <v>190</v>
      </c>
      <c r="Y520">
        <v>0</v>
      </c>
      <c r="Z520">
        <v>0</v>
      </c>
      <c r="AA520">
        <v>4220</v>
      </c>
      <c r="AB520">
        <v>0</v>
      </c>
      <c r="AC520">
        <v>0</v>
      </c>
      <c r="AD520">
        <v>12</v>
      </c>
      <c r="AE520">
        <v>0</v>
      </c>
      <c r="AF520">
        <v>261</v>
      </c>
      <c r="AG520">
        <v>0</v>
      </c>
      <c r="AH520">
        <v>13</v>
      </c>
      <c r="AI520">
        <v>15</v>
      </c>
      <c r="AJ520">
        <v>0</v>
      </c>
      <c r="AK520">
        <v>0</v>
      </c>
      <c r="AL520">
        <v>0</v>
      </c>
      <c r="AM520">
        <v>0</v>
      </c>
      <c r="AN520">
        <v>0</v>
      </c>
      <c r="AO520">
        <v>207</v>
      </c>
      <c r="AP520">
        <v>1182</v>
      </c>
      <c r="AQ520">
        <v>222</v>
      </c>
      <c r="AR520">
        <v>0</v>
      </c>
      <c r="AS520">
        <v>232</v>
      </c>
      <c r="AT520">
        <v>40</v>
      </c>
      <c r="AU520">
        <v>28</v>
      </c>
      <c r="AV520">
        <v>9</v>
      </c>
      <c r="AW520">
        <v>5</v>
      </c>
      <c r="AX520">
        <v>0</v>
      </c>
      <c r="AY520">
        <v>109</v>
      </c>
      <c r="AZ520">
        <v>219</v>
      </c>
      <c r="BA520">
        <v>147</v>
      </c>
      <c r="BB520">
        <v>58</v>
      </c>
      <c r="BC520">
        <v>34</v>
      </c>
      <c r="BD520">
        <v>5</v>
      </c>
      <c r="BE520">
        <v>0</v>
      </c>
      <c r="BF520">
        <v>283</v>
      </c>
      <c r="BG520">
        <v>250</v>
      </c>
      <c r="BH520">
        <v>0</v>
      </c>
      <c r="BI520">
        <v>45</v>
      </c>
      <c r="BJ520" s="2">
        <v>46218</v>
      </c>
      <c r="BK520">
        <v>0</v>
      </c>
      <c r="BL520" s="3" t="str">
        <f>VLOOKUP(O520,DropDownList!$H$1:$I$7,2,FALSE)</f>
        <v>2022/23</v>
      </c>
      <c r="BM520" s="3" t="str">
        <f t="shared" si="8"/>
        <v>VSUR</v>
      </c>
    </row>
    <row r="521" spans="1:65" x14ac:dyDescent="0.2">
      <c r="A521">
        <v>2026</v>
      </c>
      <c r="B521">
        <v>7</v>
      </c>
      <c r="C521" t="s">
        <v>189</v>
      </c>
      <c r="D521" t="s">
        <v>194</v>
      </c>
      <c r="E521" t="s">
        <v>26</v>
      </c>
      <c r="F521">
        <v>9380</v>
      </c>
      <c r="G521" t="s">
        <v>141</v>
      </c>
      <c r="H521" t="s">
        <v>189</v>
      </c>
      <c r="I521" t="s">
        <v>189</v>
      </c>
      <c r="J521" s="1">
        <v>46204</v>
      </c>
      <c r="K521" t="s">
        <v>143</v>
      </c>
      <c r="L521">
        <v>2</v>
      </c>
      <c r="M521" t="s">
        <v>445</v>
      </c>
      <c r="N521" t="s">
        <v>442</v>
      </c>
      <c r="O521" t="s">
        <v>147</v>
      </c>
      <c r="P521" t="s">
        <v>152</v>
      </c>
      <c r="Q521">
        <v>0</v>
      </c>
      <c r="R521">
        <v>40</v>
      </c>
      <c r="S521">
        <v>1600</v>
      </c>
      <c r="T521">
        <v>1240</v>
      </c>
      <c r="U521">
        <v>0</v>
      </c>
      <c r="V521">
        <v>0</v>
      </c>
      <c r="W521">
        <v>0</v>
      </c>
      <c r="X521">
        <v>0</v>
      </c>
      <c r="Y521">
        <v>0</v>
      </c>
      <c r="Z521">
        <v>0</v>
      </c>
      <c r="AA521">
        <v>360</v>
      </c>
      <c r="AB521">
        <v>0</v>
      </c>
      <c r="AC521">
        <v>360</v>
      </c>
      <c r="AD521">
        <v>0</v>
      </c>
      <c r="AE521">
        <v>0</v>
      </c>
      <c r="AF521">
        <v>9</v>
      </c>
      <c r="AG521">
        <v>0</v>
      </c>
      <c r="AH521">
        <v>31</v>
      </c>
      <c r="AI521">
        <v>0</v>
      </c>
      <c r="AJ521">
        <v>0</v>
      </c>
      <c r="AK521">
        <v>0</v>
      </c>
      <c r="AL521">
        <v>0</v>
      </c>
      <c r="AM521">
        <v>2</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0</v>
      </c>
      <c r="BG521">
        <v>0</v>
      </c>
      <c r="BH521">
        <v>0</v>
      </c>
      <c r="BI521">
        <v>0</v>
      </c>
      <c r="BJ521" s="2">
        <v>46218</v>
      </c>
      <c r="BK521">
        <v>0</v>
      </c>
      <c r="BL521" s="3" t="str">
        <f>VLOOKUP(O521,DropDownList!$H$1:$I$7,2,FALSE)</f>
        <v>2024/25</v>
      </c>
      <c r="BM521" s="3" t="str">
        <f t="shared" si="8"/>
        <v>PCOA</v>
      </c>
    </row>
    <row r="522" spans="1:65" x14ac:dyDescent="0.2">
      <c r="A522">
        <v>2026</v>
      </c>
      <c r="B522">
        <v>7</v>
      </c>
      <c r="C522" t="s">
        <v>189</v>
      </c>
      <c r="D522" t="s">
        <v>194</v>
      </c>
      <c r="E522" t="s">
        <v>26</v>
      </c>
      <c r="F522">
        <v>9380</v>
      </c>
      <c r="G522" t="s">
        <v>141</v>
      </c>
      <c r="H522" t="s">
        <v>189</v>
      </c>
      <c r="I522" t="s">
        <v>189</v>
      </c>
      <c r="J522" s="1">
        <v>46204</v>
      </c>
      <c r="K522" t="s">
        <v>143</v>
      </c>
      <c r="L522">
        <v>2</v>
      </c>
      <c r="M522" t="s">
        <v>445</v>
      </c>
      <c r="N522" t="s">
        <v>442</v>
      </c>
      <c r="O522" t="s">
        <v>147</v>
      </c>
      <c r="P522" t="s">
        <v>154</v>
      </c>
      <c r="Q522">
        <v>32738.75</v>
      </c>
      <c r="R522">
        <v>303</v>
      </c>
      <c r="S522">
        <v>90346.81</v>
      </c>
      <c r="T522">
        <v>2695</v>
      </c>
      <c r="U522">
        <v>125</v>
      </c>
      <c r="V522">
        <v>47</v>
      </c>
      <c r="W522">
        <v>11142.04</v>
      </c>
      <c r="X522">
        <v>11239.04</v>
      </c>
      <c r="Y522">
        <v>0</v>
      </c>
      <c r="Z522">
        <v>0</v>
      </c>
      <c r="AA522">
        <v>54913.06</v>
      </c>
      <c r="AB522">
        <v>1134.99</v>
      </c>
      <c r="AC522">
        <v>49937.58</v>
      </c>
      <c r="AD522">
        <v>25</v>
      </c>
      <c r="AE522">
        <v>22</v>
      </c>
      <c r="AF522">
        <v>171</v>
      </c>
      <c r="AG522">
        <v>65</v>
      </c>
      <c r="AH522">
        <v>5</v>
      </c>
      <c r="AI522">
        <v>60</v>
      </c>
      <c r="AJ522">
        <v>0</v>
      </c>
      <c r="AK522">
        <v>0</v>
      </c>
      <c r="AL522">
        <v>0</v>
      </c>
      <c r="AM522">
        <v>0</v>
      </c>
      <c r="AN522">
        <v>0</v>
      </c>
      <c r="AO522">
        <v>211</v>
      </c>
      <c r="AP522">
        <v>825</v>
      </c>
      <c r="AQ522">
        <v>204</v>
      </c>
      <c r="AR522">
        <v>0</v>
      </c>
      <c r="AS522">
        <v>93</v>
      </c>
      <c r="AT522">
        <v>19</v>
      </c>
      <c r="AU522">
        <v>17</v>
      </c>
      <c r="AV522">
        <v>4</v>
      </c>
      <c r="AW522">
        <v>5</v>
      </c>
      <c r="AX522">
        <v>0</v>
      </c>
      <c r="AY522">
        <v>114</v>
      </c>
      <c r="AZ522">
        <v>176</v>
      </c>
      <c r="BA522">
        <v>65</v>
      </c>
      <c r="BB522">
        <v>26</v>
      </c>
      <c r="BC522">
        <v>10</v>
      </c>
      <c r="BD522">
        <v>10</v>
      </c>
      <c r="BE522">
        <v>0</v>
      </c>
      <c r="BF522">
        <v>298</v>
      </c>
      <c r="BG522">
        <v>19721</v>
      </c>
      <c r="BH522">
        <v>2</v>
      </c>
      <c r="BI522">
        <v>125</v>
      </c>
      <c r="BJ522" s="2">
        <v>46218</v>
      </c>
      <c r="BK522">
        <v>0</v>
      </c>
      <c r="BL522" s="3" t="str">
        <f>VLOOKUP(O522,DropDownList!$H$1:$I$7,2,FALSE)</f>
        <v>2024/25</v>
      </c>
      <c r="BM522" s="3" t="str">
        <f t="shared" si="8"/>
        <v>JP COURT</v>
      </c>
    </row>
    <row r="523" spans="1:65" x14ac:dyDescent="0.2">
      <c r="A523">
        <v>2026</v>
      </c>
      <c r="B523">
        <v>7</v>
      </c>
      <c r="C523" t="s">
        <v>189</v>
      </c>
      <c r="D523" t="s">
        <v>194</v>
      </c>
      <c r="E523" t="s">
        <v>26</v>
      </c>
      <c r="F523">
        <v>9380</v>
      </c>
      <c r="G523" t="s">
        <v>141</v>
      </c>
      <c r="H523" t="s">
        <v>189</v>
      </c>
      <c r="I523" t="s">
        <v>189</v>
      </c>
      <c r="J523" s="1">
        <v>46204</v>
      </c>
      <c r="K523" t="s">
        <v>143</v>
      </c>
      <c r="L523">
        <v>2</v>
      </c>
      <c r="M523" t="s">
        <v>445</v>
      </c>
      <c r="N523" t="s">
        <v>442</v>
      </c>
      <c r="O523" t="s">
        <v>155</v>
      </c>
      <c r="P523" t="s">
        <v>151</v>
      </c>
      <c r="Q523">
        <v>0</v>
      </c>
      <c r="R523">
        <v>119</v>
      </c>
      <c r="S523">
        <v>3570</v>
      </c>
      <c r="T523">
        <v>1080</v>
      </c>
      <c r="U523">
        <v>0</v>
      </c>
      <c r="V523">
        <v>0</v>
      </c>
      <c r="W523">
        <v>0</v>
      </c>
      <c r="X523">
        <v>0</v>
      </c>
      <c r="Y523">
        <v>0</v>
      </c>
      <c r="Z523">
        <v>0</v>
      </c>
      <c r="AA523">
        <v>2490</v>
      </c>
      <c r="AB523">
        <v>0</v>
      </c>
      <c r="AC523">
        <v>2490</v>
      </c>
      <c r="AD523">
        <v>0</v>
      </c>
      <c r="AE523">
        <v>0</v>
      </c>
      <c r="AF523">
        <v>83</v>
      </c>
      <c r="AG523">
        <v>0</v>
      </c>
      <c r="AH523">
        <v>36</v>
      </c>
      <c r="AI523">
        <v>0</v>
      </c>
      <c r="AJ523">
        <v>0</v>
      </c>
      <c r="AK523">
        <v>0</v>
      </c>
      <c r="AL523">
        <v>0</v>
      </c>
      <c r="AM523">
        <v>17</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s="2">
        <v>46218</v>
      </c>
      <c r="BK523">
        <v>0</v>
      </c>
      <c r="BL523" s="3" t="str">
        <f>VLOOKUP(O523,DropDownList!$H$1:$I$7,2,FALSE)</f>
        <v>2022/23</v>
      </c>
      <c r="BM523" s="3" t="str">
        <f t="shared" si="8"/>
        <v>PCPF</v>
      </c>
    </row>
    <row r="524" spans="1:65" x14ac:dyDescent="0.2">
      <c r="A524">
        <v>2026</v>
      </c>
      <c r="B524">
        <v>7</v>
      </c>
      <c r="C524" t="s">
        <v>189</v>
      </c>
      <c r="D524" t="s">
        <v>194</v>
      </c>
      <c r="E524" t="s">
        <v>26</v>
      </c>
      <c r="F524">
        <v>9380</v>
      </c>
      <c r="G524" t="s">
        <v>141</v>
      </c>
      <c r="H524" t="s">
        <v>189</v>
      </c>
      <c r="I524" t="s">
        <v>189</v>
      </c>
      <c r="J524" s="1">
        <v>46204</v>
      </c>
      <c r="K524" t="s">
        <v>143</v>
      </c>
      <c r="L524">
        <v>2</v>
      </c>
      <c r="M524" t="s">
        <v>445</v>
      </c>
      <c r="N524" t="s">
        <v>442</v>
      </c>
      <c r="O524" t="s">
        <v>149</v>
      </c>
      <c r="P524" t="s">
        <v>150</v>
      </c>
      <c r="Q524">
        <v>32819.01</v>
      </c>
      <c r="R524">
        <v>381</v>
      </c>
      <c r="S524">
        <v>61833.67</v>
      </c>
      <c r="T524">
        <v>7747.81</v>
      </c>
      <c r="U524">
        <v>207</v>
      </c>
      <c r="V524">
        <v>149</v>
      </c>
      <c r="W524">
        <v>20047.62</v>
      </c>
      <c r="X524">
        <v>23146.78</v>
      </c>
      <c r="Y524">
        <v>345</v>
      </c>
      <c r="Z524">
        <v>54085.86</v>
      </c>
      <c r="AA524">
        <v>21266.85</v>
      </c>
      <c r="AB524">
        <v>6012.39</v>
      </c>
      <c r="AC524">
        <v>15254.46</v>
      </c>
      <c r="AD524">
        <v>120</v>
      </c>
      <c r="AE524">
        <v>29</v>
      </c>
      <c r="AF524">
        <v>138</v>
      </c>
      <c r="AG524">
        <v>52</v>
      </c>
      <c r="AH524">
        <v>36</v>
      </c>
      <c r="AI524">
        <v>155</v>
      </c>
      <c r="AJ524">
        <v>56</v>
      </c>
      <c r="AK524">
        <v>27</v>
      </c>
      <c r="AL524">
        <v>15</v>
      </c>
      <c r="AM524">
        <v>15</v>
      </c>
      <c r="AN524">
        <v>3</v>
      </c>
      <c r="AO524">
        <v>266</v>
      </c>
      <c r="AP524">
        <v>758</v>
      </c>
      <c r="AQ524">
        <v>270</v>
      </c>
      <c r="AR524">
        <v>4</v>
      </c>
      <c r="AS524">
        <v>59</v>
      </c>
      <c r="AT524">
        <v>31</v>
      </c>
      <c r="AU524">
        <v>4</v>
      </c>
      <c r="AV524">
        <v>1</v>
      </c>
      <c r="AW524">
        <v>0</v>
      </c>
      <c r="AX524">
        <v>0</v>
      </c>
      <c r="AY524">
        <v>63</v>
      </c>
      <c r="AZ524">
        <v>112</v>
      </c>
      <c r="BA524">
        <v>15</v>
      </c>
      <c r="BB524">
        <v>24</v>
      </c>
      <c r="BC524">
        <v>9</v>
      </c>
      <c r="BD524">
        <v>1</v>
      </c>
      <c r="BE524">
        <v>0</v>
      </c>
      <c r="BF524">
        <v>268</v>
      </c>
      <c r="BG524">
        <v>24741.200000000001</v>
      </c>
      <c r="BH524">
        <v>0</v>
      </c>
      <c r="BI524">
        <v>205</v>
      </c>
      <c r="BJ524" s="2">
        <v>46218</v>
      </c>
      <c r="BK524">
        <v>0</v>
      </c>
      <c r="BL524" s="3" t="str">
        <f>VLOOKUP(O524,DropDownList!$H$1:$I$7,2,FALSE)</f>
        <v>2025/26</v>
      </c>
      <c r="BM524" s="3" t="str">
        <f t="shared" si="8"/>
        <v>FISCAL FINES</v>
      </c>
    </row>
    <row r="525" spans="1:65" x14ac:dyDescent="0.2">
      <c r="A525">
        <v>2026</v>
      </c>
      <c r="B525">
        <v>7</v>
      </c>
      <c r="C525" t="s">
        <v>189</v>
      </c>
      <c r="D525" t="s">
        <v>194</v>
      </c>
      <c r="E525" t="s">
        <v>26</v>
      </c>
      <c r="F525">
        <v>9380</v>
      </c>
      <c r="G525" t="s">
        <v>141</v>
      </c>
      <c r="H525" t="s">
        <v>189</v>
      </c>
      <c r="I525" t="s">
        <v>189</v>
      </c>
      <c r="J525" s="1">
        <v>46204</v>
      </c>
      <c r="K525" t="s">
        <v>143</v>
      </c>
      <c r="L525">
        <v>2</v>
      </c>
      <c r="M525" t="s">
        <v>445</v>
      </c>
      <c r="N525" t="s">
        <v>442</v>
      </c>
      <c r="O525" t="s">
        <v>155</v>
      </c>
      <c r="P525" t="s">
        <v>148</v>
      </c>
      <c r="Q525">
        <v>427.7</v>
      </c>
      <c r="R525">
        <v>25</v>
      </c>
      <c r="S525">
        <v>1500</v>
      </c>
      <c r="T525">
        <v>121.56</v>
      </c>
      <c r="U525">
        <v>8</v>
      </c>
      <c r="V525">
        <v>4</v>
      </c>
      <c r="W525">
        <v>240</v>
      </c>
      <c r="X525">
        <v>240</v>
      </c>
      <c r="Y525">
        <v>0</v>
      </c>
      <c r="Z525">
        <v>0</v>
      </c>
      <c r="AA525">
        <v>950.74</v>
      </c>
      <c r="AB525">
        <v>0</v>
      </c>
      <c r="AC525">
        <v>950.74</v>
      </c>
      <c r="AD525">
        <v>4</v>
      </c>
      <c r="AE525">
        <v>0</v>
      </c>
      <c r="AF525">
        <v>14</v>
      </c>
      <c r="AG525">
        <v>2</v>
      </c>
      <c r="AH525">
        <v>2</v>
      </c>
      <c r="AI525">
        <v>6</v>
      </c>
      <c r="AJ525">
        <v>0</v>
      </c>
      <c r="AK525">
        <v>0</v>
      </c>
      <c r="AL525">
        <v>0</v>
      </c>
      <c r="AM525">
        <v>0</v>
      </c>
      <c r="AN525">
        <v>0</v>
      </c>
      <c r="AO525">
        <v>21</v>
      </c>
      <c r="AP525">
        <v>168</v>
      </c>
      <c r="AQ525">
        <v>24</v>
      </c>
      <c r="AR525">
        <v>0</v>
      </c>
      <c r="AS525">
        <v>29</v>
      </c>
      <c r="AT525">
        <v>7</v>
      </c>
      <c r="AU525">
        <v>0</v>
      </c>
      <c r="AV525">
        <v>0</v>
      </c>
      <c r="AW525">
        <v>0</v>
      </c>
      <c r="AX525">
        <v>0</v>
      </c>
      <c r="AY525">
        <v>17</v>
      </c>
      <c r="AZ525">
        <v>45</v>
      </c>
      <c r="BA525">
        <v>33</v>
      </c>
      <c r="BB525">
        <v>0</v>
      </c>
      <c r="BC525">
        <v>0</v>
      </c>
      <c r="BD525">
        <v>0</v>
      </c>
      <c r="BE525">
        <v>0</v>
      </c>
      <c r="BF525">
        <v>21</v>
      </c>
      <c r="BG525">
        <v>360</v>
      </c>
      <c r="BH525">
        <v>1</v>
      </c>
      <c r="BI525">
        <v>8</v>
      </c>
      <c r="BJ525" s="2">
        <v>46218</v>
      </c>
      <c r="BK525">
        <v>0</v>
      </c>
      <c r="BL525" s="3" t="str">
        <f>VLOOKUP(O525,DropDownList!$H$1:$I$7,2,FALSE)</f>
        <v>2022/23</v>
      </c>
      <c r="BM525" s="3" t="str">
        <f t="shared" si="8"/>
        <v>PRAS</v>
      </c>
    </row>
    <row r="526" spans="1:65" x14ac:dyDescent="0.2">
      <c r="A526">
        <v>2026</v>
      </c>
      <c r="B526">
        <v>7</v>
      </c>
      <c r="C526" t="s">
        <v>189</v>
      </c>
      <c r="D526" t="s">
        <v>194</v>
      </c>
      <c r="E526" t="s">
        <v>26</v>
      </c>
      <c r="F526">
        <v>9380</v>
      </c>
      <c r="G526" t="s">
        <v>141</v>
      </c>
      <c r="H526" t="s">
        <v>189</v>
      </c>
      <c r="I526" t="s">
        <v>189</v>
      </c>
      <c r="J526" s="1">
        <v>46204</v>
      </c>
      <c r="K526" t="s">
        <v>143</v>
      </c>
      <c r="L526">
        <v>2</v>
      </c>
      <c r="M526" t="s">
        <v>445</v>
      </c>
      <c r="N526" t="s">
        <v>442</v>
      </c>
      <c r="O526" t="s">
        <v>155</v>
      </c>
      <c r="P526" t="s">
        <v>153</v>
      </c>
      <c r="Q526">
        <v>143.12</v>
      </c>
      <c r="R526">
        <v>18</v>
      </c>
      <c r="S526">
        <v>810</v>
      </c>
      <c r="T526">
        <v>45</v>
      </c>
      <c r="U526">
        <v>4</v>
      </c>
      <c r="V526">
        <v>3</v>
      </c>
      <c r="W526">
        <v>135</v>
      </c>
      <c r="X526">
        <v>135</v>
      </c>
      <c r="Y526">
        <v>0</v>
      </c>
      <c r="Z526">
        <v>0</v>
      </c>
      <c r="AA526">
        <v>621.88</v>
      </c>
      <c r="AB526">
        <v>0</v>
      </c>
      <c r="AC526">
        <v>621.88</v>
      </c>
      <c r="AD526">
        <v>3</v>
      </c>
      <c r="AE526">
        <v>0</v>
      </c>
      <c r="AF526">
        <v>13</v>
      </c>
      <c r="AG526">
        <v>1</v>
      </c>
      <c r="AH526">
        <v>1</v>
      </c>
      <c r="AI526">
        <v>3</v>
      </c>
      <c r="AJ526">
        <v>0</v>
      </c>
      <c r="AK526">
        <v>0</v>
      </c>
      <c r="AL526">
        <v>0</v>
      </c>
      <c r="AM526">
        <v>0</v>
      </c>
      <c r="AN526">
        <v>0</v>
      </c>
      <c r="AO526">
        <v>14</v>
      </c>
      <c r="AP526">
        <v>65</v>
      </c>
      <c r="AQ526">
        <v>16</v>
      </c>
      <c r="AR526">
        <v>1</v>
      </c>
      <c r="AS526">
        <v>22</v>
      </c>
      <c r="AT526">
        <v>3</v>
      </c>
      <c r="AU526">
        <v>0</v>
      </c>
      <c r="AV526">
        <v>0</v>
      </c>
      <c r="AW526">
        <v>0</v>
      </c>
      <c r="AX526">
        <v>0</v>
      </c>
      <c r="AY526">
        <v>2</v>
      </c>
      <c r="AZ526">
        <v>8</v>
      </c>
      <c r="BA526">
        <v>6</v>
      </c>
      <c r="BB526">
        <v>1</v>
      </c>
      <c r="BC526">
        <v>0</v>
      </c>
      <c r="BD526">
        <v>0</v>
      </c>
      <c r="BE526">
        <v>0</v>
      </c>
      <c r="BF526">
        <v>13</v>
      </c>
      <c r="BG526">
        <v>135</v>
      </c>
      <c r="BH526">
        <v>0</v>
      </c>
      <c r="BI526">
        <v>3</v>
      </c>
      <c r="BJ526" s="2">
        <v>46218</v>
      </c>
      <c r="BK526">
        <v>0</v>
      </c>
      <c r="BL526" s="3" t="str">
        <f>VLOOKUP(O526,DropDownList!$H$1:$I$7,2,FALSE)</f>
        <v>2022/23</v>
      </c>
      <c r="BM526" s="3" t="str">
        <f t="shared" si="8"/>
        <v>PREG</v>
      </c>
    </row>
    <row r="527" spans="1:65" x14ac:dyDescent="0.2">
      <c r="A527">
        <v>2026</v>
      </c>
      <c r="B527">
        <v>7</v>
      </c>
      <c r="C527" t="s">
        <v>189</v>
      </c>
      <c r="D527" t="s">
        <v>194</v>
      </c>
      <c r="E527" t="s">
        <v>26</v>
      </c>
      <c r="F527">
        <v>9380</v>
      </c>
      <c r="G527" t="s">
        <v>141</v>
      </c>
      <c r="H527" t="s">
        <v>189</v>
      </c>
      <c r="I527" t="s">
        <v>189</v>
      </c>
      <c r="J527" s="1">
        <v>46204</v>
      </c>
      <c r="K527" t="s">
        <v>143</v>
      </c>
      <c r="L527">
        <v>2</v>
      </c>
      <c r="M527" t="s">
        <v>445</v>
      </c>
      <c r="N527" t="s">
        <v>442</v>
      </c>
      <c r="O527" t="s">
        <v>155</v>
      </c>
      <c r="P527" t="s">
        <v>152</v>
      </c>
      <c r="Q527">
        <v>0</v>
      </c>
      <c r="R527">
        <v>42</v>
      </c>
      <c r="S527">
        <v>1680</v>
      </c>
      <c r="T527">
        <v>920</v>
      </c>
      <c r="U527">
        <v>0</v>
      </c>
      <c r="V527">
        <v>0</v>
      </c>
      <c r="W527">
        <v>0</v>
      </c>
      <c r="X527">
        <v>0</v>
      </c>
      <c r="Y527">
        <v>0</v>
      </c>
      <c r="Z527">
        <v>0</v>
      </c>
      <c r="AA527">
        <v>760</v>
      </c>
      <c r="AB527">
        <v>0</v>
      </c>
      <c r="AC527">
        <v>760</v>
      </c>
      <c r="AD527">
        <v>0</v>
      </c>
      <c r="AE527">
        <v>0</v>
      </c>
      <c r="AF527">
        <v>19</v>
      </c>
      <c r="AG527">
        <v>0</v>
      </c>
      <c r="AH527">
        <v>23</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s="2">
        <v>46218</v>
      </c>
      <c r="BK527">
        <v>0</v>
      </c>
      <c r="BL527" s="3" t="str">
        <f>VLOOKUP(O527,DropDownList!$H$1:$I$7,2,FALSE)</f>
        <v>2022/23</v>
      </c>
      <c r="BM527" s="3" t="str">
        <f t="shared" si="8"/>
        <v>PCOA</v>
      </c>
    </row>
    <row r="528" spans="1:65" x14ac:dyDescent="0.2">
      <c r="A528">
        <v>2026</v>
      </c>
      <c r="B528">
        <v>7</v>
      </c>
      <c r="C528" t="s">
        <v>189</v>
      </c>
      <c r="D528" t="s">
        <v>194</v>
      </c>
      <c r="E528" t="s">
        <v>26</v>
      </c>
      <c r="F528">
        <v>9380</v>
      </c>
      <c r="G528" t="s">
        <v>141</v>
      </c>
      <c r="H528" t="s">
        <v>189</v>
      </c>
      <c r="I528" t="s">
        <v>189</v>
      </c>
      <c r="J528" s="1">
        <v>46204</v>
      </c>
      <c r="K528" t="s">
        <v>143</v>
      </c>
      <c r="L528">
        <v>2</v>
      </c>
      <c r="M528" t="s">
        <v>445</v>
      </c>
      <c r="N528" t="s">
        <v>442</v>
      </c>
      <c r="O528" t="s">
        <v>155</v>
      </c>
      <c r="P528" t="s">
        <v>154</v>
      </c>
      <c r="Q528">
        <v>10082.89</v>
      </c>
      <c r="R528">
        <v>293</v>
      </c>
      <c r="S528">
        <v>76620</v>
      </c>
      <c r="T528">
        <v>5118.12</v>
      </c>
      <c r="U528">
        <v>46</v>
      </c>
      <c r="V528">
        <v>22</v>
      </c>
      <c r="W528">
        <v>5023.74</v>
      </c>
      <c r="X528">
        <v>5033.74</v>
      </c>
      <c r="Y528">
        <v>0</v>
      </c>
      <c r="Z528">
        <v>0</v>
      </c>
      <c r="AA528">
        <v>61418.99</v>
      </c>
      <c r="AB528">
        <v>600</v>
      </c>
      <c r="AC528">
        <v>56508.99</v>
      </c>
      <c r="AD528">
        <v>12</v>
      </c>
      <c r="AE528">
        <v>10</v>
      </c>
      <c r="AF528">
        <v>228</v>
      </c>
      <c r="AG528">
        <v>30</v>
      </c>
      <c r="AH528">
        <v>15</v>
      </c>
      <c r="AI528">
        <v>16</v>
      </c>
      <c r="AJ528">
        <v>0</v>
      </c>
      <c r="AK528">
        <v>0</v>
      </c>
      <c r="AL528">
        <v>0</v>
      </c>
      <c r="AM528">
        <v>0</v>
      </c>
      <c r="AN528">
        <v>0</v>
      </c>
      <c r="AO528">
        <v>209</v>
      </c>
      <c r="AP528">
        <v>1165</v>
      </c>
      <c r="AQ528">
        <v>216</v>
      </c>
      <c r="AR528">
        <v>0</v>
      </c>
      <c r="AS528">
        <v>229</v>
      </c>
      <c r="AT528">
        <v>40</v>
      </c>
      <c r="AU528">
        <v>27</v>
      </c>
      <c r="AV528">
        <v>9</v>
      </c>
      <c r="AW528">
        <v>6</v>
      </c>
      <c r="AX528">
        <v>0</v>
      </c>
      <c r="AY528">
        <v>106</v>
      </c>
      <c r="AZ528">
        <v>215</v>
      </c>
      <c r="BA528">
        <v>147</v>
      </c>
      <c r="BB528">
        <v>57</v>
      </c>
      <c r="BC528">
        <v>35</v>
      </c>
      <c r="BD528">
        <v>5</v>
      </c>
      <c r="BE528">
        <v>0</v>
      </c>
      <c r="BF528">
        <v>286</v>
      </c>
      <c r="BG528">
        <v>3970</v>
      </c>
      <c r="BH528">
        <v>4</v>
      </c>
      <c r="BI528">
        <v>46</v>
      </c>
      <c r="BJ528" s="2">
        <v>46218</v>
      </c>
      <c r="BK528">
        <v>0</v>
      </c>
      <c r="BL528" s="3" t="str">
        <f>VLOOKUP(O528,DropDownList!$H$1:$I$7,2,FALSE)</f>
        <v>2022/23</v>
      </c>
      <c r="BM528" s="3" t="str">
        <f t="shared" si="8"/>
        <v>JP COURT</v>
      </c>
    </row>
    <row r="529" spans="1:65" x14ac:dyDescent="0.2">
      <c r="A529">
        <v>2026</v>
      </c>
      <c r="B529">
        <v>7</v>
      </c>
      <c r="C529" t="s">
        <v>189</v>
      </c>
      <c r="D529" t="s">
        <v>194</v>
      </c>
      <c r="E529" t="s">
        <v>26</v>
      </c>
      <c r="F529">
        <v>9380</v>
      </c>
      <c r="G529" t="s">
        <v>141</v>
      </c>
      <c r="H529" t="s">
        <v>189</v>
      </c>
      <c r="I529" t="s">
        <v>189</v>
      </c>
      <c r="J529" s="1">
        <v>46204</v>
      </c>
      <c r="K529" t="s">
        <v>143</v>
      </c>
      <c r="L529">
        <v>2</v>
      </c>
      <c r="M529" t="s">
        <v>445</v>
      </c>
      <c r="N529" t="s">
        <v>442</v>
      </c>
      <c r="O529" t="s">
        <v>156</v>
      </c>
      <c r="P529" t="s">
        <v>153</v>
      </c>
      <c r="Q529">
        <v>225</v>
      </c>
      <c r="R529">
        <v>20</v>
      </c>
      <c r="S529">
        <v>900</v>
      </c>
      <c r="T529">
        <v>180</v>
      </c>
      <c r="U529">
        <v>5</v>
      </c>
      <c r="V529">
        <v>5</v>
      </c>
      <c r="W529">
        <v>200</v>
      </c>
      <c r="X529">
        <v>225</v>
      </c>
      <c r="Y529">
        <v>0</v>
      </c>
      <c r="Z529">
        <v>0</v>
      </c>
      <c r="AA529">
        <v>495</v>
      </c>
      <c r="AB529">
        <v>0</v>
      </c>
      <c r="AC529">
        <v>495</v>
      </c>
      <c r="AD529">
        <v>5</v>
      </c>
      <c r="AE529">
        <v>0</v>
      </c>
      <c r="AF529">
        <v>11</v>
      </c>
      <c r="AG529">
        <v>0</v>
      </c>
      <c r="AH529">
        <v>4</v>
      </c>
      <c r="AI529">
        <v>5</v>
      </c>
      <c r="AJ529">
        <v>0</v>
      </c>
      <c r="AK529">
        <v>0</v>
      </c>
      <c r="AL529">
        <v>0</v>
      </c>
      <c r="AM529">
        <v>0</v>
      </c>
      <c r="AN529">
        <v>0</v>
      </c>
      <c r="AO529">
        <v>17</v>
      </c>
      <c r="AP529">
        <v>65</v>
      </c>
      <c r="AQ529">
        <v>19</v>
      </c>
      <c r="AR529">
        <v>1</v>
      </c>
      <c r="AS529">
        <v>13</v>
      </c>
      <c r="AT529">
        <v>1</v>
      </c>
      <c r="AU529">
        <v>0</v>
      </c>
      <c r="AV529">
        <v>0</v>
      </c>
      <c r="AW529">
        <v>0</v>
      </c>
      <c r="AX529">
        <v>0</v>
      </c>
      <c r="AY529">
        <v>4</v>
      </c>
      <c r="AZ529">
        <v>11</v>
      </c>
      <c r="BA529">
        <v>7</v>
      </c>
      <c r="BB529">
        <v>0</v>
      </c>
      <c r="BC529">
        <v>0</v>
      </c>
      <c r="BD529">
        <v>1</v>
      </c>
      <c r="BE529">
        <v>0</v>
      </c>
      <c r="BF529">
        <v>16</v>
      </c>
      <c r="BG529">
        <v>225</v>
      </c>
      <c r="BH529">
        <v>0</v>
      </c>
      <c r="BI529">
        <v>4</v>
      </c>
      <c r="BJ529" s="2">
        <v>46218</v>
      </c>
      <c r="BK529">
        <v>0</v>
      </c>
      <c r="BL529" s="3" t="str">
        <f>VLOOKUP(O529,DropDownList!$H$1:$I$7,2,FALSE)</f>
        <v>2023/24</v>
      </c>
      <c r="BM529" s="3" t="str">
        <f t="shared" si="8"/>
        <v>PREG</v>
      </c>
    </row>
    <row r="530" spans="1:65" x14ac:dyDescent="0.2">
      <c r="A530">
        <v>2026</v>
      </c>
      <c r="B530">
        <v>7</v>
      </c>
      <c r="C530" t="s">
        <v>189</v>
      </c>
      <c r="D530" t="s">
        <v>194</v>
      </c>
      <c r="E530" t="s">
        <v>26</v>
      </c>
      <c r="F530">
        <v>9380</v>
      </c>
      <c r="G530" t="s">
        <v>141</v>
      </c>
      <c r="H530" t="s">
        <v>189</v>
      </c>
      <c r="I530" t="s">
        <v>189</v>
      </c>
      <c r="J530" s="1">
        <v>46204</v>
      </c>
      <c r="K530" t="s">
        <v>143</v>
      </c>
      <c r="L530">
        <v>2</v>
      </c>
      <c r="M530" t="s">
        <v>445</v>
      </c>
      <c r="N530" t="s">
        <v>442</v>
      </c>
      <c r="O530" t="s">
        <v>156</v>
      </c>
      <c r="P530" t="s">
        <v>151</v>
      </c>
      <c r="Q530">
        <v>0</v>
      </c>
      <c r="R530">
        <v>223</v>
      </c>
      <c r="S530">
        <v>6690</v>
      </c>
      <c r="T530">
        <v>1230</v>
      </c>
      <c r="U530">
        <v>0</v>
      </c>
      <c r="V530">
        <v>0</v>
      </c>
      <c r="W530">
        <v>0</v>
      </c>
      <c r="X530">
        <v>0</v>
      </c>
      <c r="Y530">
        <v>0</v>
      </c>
      <c r="Z530">
        <v>0</v>
      </c>
      <c r="AA530">
        <v>5460</v>
      </c>
      <c r="AB530">
        <v>0</v>
      </c>
      <c r="AC530">
        <v>5460</v>
      </c>
      <c r="AD530">
        <v>0</v>
      </c>
      <c r="AE530">
        <v>0</v>
      </c>
      <c r="AF530">
        <v>182</v>
      </c>
      <c r="AG530">
        <v>0</v>
      </c>
      <c r="AH530">
        <v>41</v>
      </c>
      <c r="AI530">
        <v>0</v>
      </c>
      <c r="AJ530">
        <v>0</v>
      </c>
      <c r="AK530">
        <v>0</v>
      </c>
      <c r="AL530">
        <v>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0</v>
      </c>
      <c r="BH530">
        <v>0</v>
      </c>
      <c r="BI530">
        <v>0</v>
      </c>
      <c r="BJ530" s="2">
        <v>46218</v>
      </c>
      <c r="BK530">
        <v>0</v>
      </c>
      <c r="BL530" s="3" t="str">
        <f>VLOOKUP(O530,DropDownList!$H$1:$I$7,2,FALSE)</f>
        <v>2023/24</v>
      </c>
      <c r="BM530" s="3" t="str">
        <f t="shared" si="8"/>
        <v>PCPF</v>
      </c>
    </row>
    <row r="531" spans="1:65" x14ac:dyDescent="0.2">
      <c r="A531">
        <v>2026</v>
      </c>
      <c r="B531">
        <v>7</v>
      </c>
      <c r="C531" t="s">
        <v>189</v>
      </c>
      <c r="D531" t="s">
        <v>195</v>
      </c>
      <c r="E531" t="s">
        <v>26</v>
      </c>
      <c r="F531">
        <v>9815</v>
      </c>
      <c r="G531" t="s">
        <v>158</v>
      </c>
      <c r="H531" t="s">
        <v>189</v>
      </c>
      <c r="I531" t="s">
        <v>189</v>
      </c>
      <c r="J531" s="1">
        <v>46204</v>
      </c>
      <c r="K531" t="s">
        <v>143</v>
      </c>
      <c r="L531">
        <v>2</v>
      </c>
      <c r="M531" t="s">
        <v>445</v>
      </c>
      <c r="N531" t="s">
        <v>442</v>
      </c>
      <c r="O531" t="s">
        <v>155</v>
      </c>
      <c r="P531" t="s">
        <v>160</v>
      </c>
      <c r="Q531">
        <v>26593.18</v>
      </c>
      <c r="R531">
        <v>534</v>
      </c>
      <c r="S531">
        <v>217998</v>
      </c>
      <c r="T531">
        <v>12875.19</v>
      </c>
      <c r="U531">
        <v>91</v>
      </c>
      <c r="V531">
        <v>36</v>
      </c>
      <c r="W531">
        <v>11210.22</v>
      </c>
      <c r="X531">
        <v>11610.22</v>
      </c>
      <c r="Y531">
        <v>0</v>
      </c>
      <c r="Z531">
        <v>0</v>
      </c>
      <c r="AA531">
        <v>178529.63</v>
      </c>
      <c r="AB531">
        <v>10285.540000000001</v>
      </c>
      <c r="AC531">
        <v>158782.07999999999</v>
      </c>
      <c r="AD531">
        <v>17</v>
      </c>
      <c r="AE531">
        <v>19</v>
      </c>
      <c r="AF531">
        <v>389</v>
      </c>
      <c r="AG531">
        <v>58</v>
      </c>
      <c r="AH531">
        <v>29</v>
      </c>
      <c r="AI531">
        <v>33</v>
      </c>
      <c r="AJ531">
        <v>0</v>
      </c>
      <c r="AK531">
        <v>0</v>
      </c>
      <c r="AL531">
        <v>0</v>
      </c>
      <c r="AM531">
        <v>0</v>
      </c>
      <c r="AN531">
        <v>0</v>
      </c>
      <c r="AO531">
        <v>391</v>
      </c>
      <c r="AP531">
        <v>2065</v>
      </c>
      <c r="AQ531">
        <v>380</v>
      </c>
      <c r="AR531">
        <v>0</v>
      </c>
      <c r="AS531">
        <v>330</v>
      </c>
      <c r="AT531">
        <v>48</v>
      </c>
      <c r="AU531">
        <v>72</v>
      </c>
      <c r="AV531">
        <v>31</v>
      </c>
      <c r="AW531">
        <v>42</v>
      </c>
      <c r="AX531">
        <v>0</v>
      </c>
      <c r="AY531">
        <v>245</v>
      </c>
      <c r="AZ531">
        <v>406</v>
      </c>
      <c r="BA531">
        <v>265</v>
      </c>
      <c r="BB531">
        <v>64</v>
      </c>
      <c r="BC531">
        <v>34</v>
      </c>
      <c r="BD531">
        <v>16</v>
      </c>
      <c r="BE531">
        <v>0</v>
      </c>
      <c r="BF531">
        <v>489</v>
      </c>
      <c r="BG531">
        <v>12645</v>
      </c>
      <c r="BH531">
        <v>25</v>
      </c>
      <c r="BI531">
        <v>88</v>
      </c>
      <c r="BJ531" s="2">
        <v>46218</v>
      </c>
      <c r="BK531">
        <v>2</v>
      </c>
      <c r="BL531" s="3" t="str">
        <f>VLOOKUP(O531,DropDownList!$H$1:$I$7,2,FALSE)</f>
        <v>2022/23</v>
      </c>
      <c r="BM531" s="3" t="str">
        <f t="shared" si="8"/>
        <v>SC COURT</v>
      </c>
    </row>
    <row r="532" spans="1:65" x14ac:dyDescent="0.2">
      <c r="A532">
        <v>2026</v>
      </c>
      <c r="B532">
        <v>7</v>
      </c>
      <c r="C532" t="s">
        <v>189</v>
      </c>
      <c r="D532" t="s">
        <v>195</v>
      </c>
      <c r="E532" t="s">
        <v>26</v>
      </c>
      <c r="F532">
        <v>9815</v>
      </c>
      <c r="G532" t="s">
        <v>158</v>
      </c>
      <c r="H532" t="s">
        <v>189</v>
      </c>
      <c r="I532" t="s">
        <v>189</v>
      </c>
      <c r="J532" s="1">
        <v>46204</v>
      </c>
      <c r="K532" t="s">
        <v>143</v>
      </c>
      <c r="L532">
        <v>2</v>
      </c>
      <c r="M532" t="s">
        <v>445</v>
      </c>
      <c r="N532" t="s">
        <v>442</v>
      </c>
      <c r="O532" t="s">
        <v>149</v>
      </c>
      <c r="P532" t="s">
        <v>161</v>
      </c>
      <c r="Q532">
        <v>2633.35</v>
      </c>
      <c r="R532">
        <v>401</v>
      </c>
      <c r="S532">
        <v>14325</v>
      </c>
      <c r="T532">
        <v>395</v>
      </c>
      <c r="U532">
        <v>248</v>
      </c>
      <c r="V532">
        <v>73</v>
      </c>
      <c r="W532">
        <v>1557.9</v>
      </c>
      <c r="X532">
        <v>1557.9</v>
      </c>
      <c r="Y532">
        <v>0</v>
      </c>
      <c r="Z532">
        <v>0</v>
      </c>
      <c r="AA532">
        <v>11296.65</v>
      </c>
      <c r="AB532">
        <v>0</v>
      </c>
      <c r="AC532">
        <v>0</v>
      </c>
      <c r="AD532">
        <v>69</v>
      </c>
      <c r="AE532">
        <v>4</v>
      </c>
      <c r="AF532">
        <v>258</v>
      </c>
      <c r="AG532">
        <v>6</v>
      </c>
      <c r="AH532">
        <v>17</v>
      </c>
      <c r="AI532">
        <v>120</v>
      </c>
      <c r="AJ532">
        <v>0</v>
      </c>
      <c r="AK532">
        <v>0</v>
      </c>
      <c r="AL532">
        <v>0</v>
      </c>
      <c r="AM532">
        <v>0</v>
      </c>
      <c r="AN532">
        <v>0</v>
      </c>
      <c r="AO532">
        <v>259</v>
      </c>
      <c r="AP532">
        <v>639</v>
      </c>
      <c r="AQ532">
        <v>244</v>
      </c>
      <c r="AR532">
        <v>0</v>
      </c>
      <c r="AS532">
        <v>46</v>
      </c>
      <c r="AT532">
        <v>6</v>
      </c>
      <c r="AU532">
        <v>8</v>
      </c>
      <c r="AV532">
        <v>1</v>
      </c>
      <c r="AW532">
        <v>17</v>
      </c>
      <c r="AX532">
        <v>0</v>
      </c>
      <c r="AY532">
        <v>61</v>
      </c>
      <c r="AZ532">
        <v>93</v>
      </c>
      <c r="BA532">
        <v>13</v>
      </c>
      <c r="BB532">
        <v>13</v>
      </c>
      <c r="BC532">
        <v>3</v>
      </c>
      <c r="BD532">
        <v>2</v>
      </c>
      <c r="BE532">
        <v>0</v>
      </c>
      <c r="BF532">
        <v>379</v>
      </c>
      <c r="BG532">
        <v>2555</v>
      </c>
      <c r="BH532">
        <v>0</v>
      </c>
      <c r="BI532">
        <v>244</v>
      </c>
      <c r="BJ532" s="2">
        <v>46218</v>
      </c>
      <c r="BK532">
        <v>0</v>
      </c>
      <c r="BL532" s="3" t="str">
        <f>VLOOKUP(O532,DropDownList!$H$1:$I$7,2,FALSE)</f>
        <v>2025/26</v>
      </c>
      <c r="BM532" s="3" t="str">
        <f t="shared" si="8"/>
        <v>VSUR</v>
      </c>
    </row>
    <row r="533" spans="1:65" x14ac:dyDescent="0.2">
      <c r="A533">
        <v>2026</v>
      </c>
      <c r="B533">
        <v>7</v>
      </c>
      <c r="C533" t="s">
        <v>189</v>
      </c>
      <c r="D533" t="s">
        <v>195</v>
      </c>
      <c r="E533" t="s">
        <v>26</v>
      </c>
      <c r="F533">
        <v>9815</v>
      </c>
      <c r="G533" t="s">
        <v>158</v>
      </c>
      <c r="H533" t="s">
        <v>189</v>
      </c>
      <c r="I533" t="s">
        <v>189</v>
      </c>
      <c r="J533" s="1">
        <v>46204</v>
      </c>
      <c r="K533" t="s">
        <v>143</v>
      </c>
      <c r="L533">
        <v>2</v>
      </c>
      <c r="M533" t="s">
        <v>445</v>
      </c>
      <c r="N533" t="s">
        <v>442</v>
      </c>
      <c r="O533" t="s">
        <v>155</v>
      </c>
      <c r="P533" t="s">
        <v>161</v>
      </c>
      <c r="Q533">
        <v>685.45</v>
      </c>
      <c r="R533">
        <v>479</v>
      </c>
      <c r="S533">
        <v>10495</v>
      </c>
      <c r="T533">
        <v>442.54</v>
      </c>
      <c r="U533">
        <v>85</v>
      </c>
      <c r="V533">
        <v>18</v>
      </c>
      <c r="W533">
        <v>345.45</v>
      </c>
      <c r="X533">
        <v>345.45</v>
      </c>
      <c r="Y533">
        <v>0</v>
      </c>
      <c r="Z533">
        <v>0</v>
      </c>
      <c r="AA533">
        <v>9367.01</v>
      </c>
      <c r="AB533">
        <v>0</v>
      </c>
      <c r="AC533">
        <v>0</v>
      </c>
      <c r="AD533">
        <v>15</v>
      </c>
      <c r="AE533">
        <v>3</v>
      </c>
      <c r="AF533">
        <v>420</v>
      </c>
      <c r="AG533">
        <v>3</v>
      </c>
      <c r="AH533">
        <v>23</v>
      </c>
      <c r="AI533">
        <v>30</v>
      </c>
      <c r="AJ533">
        <v>0</v>
      </c>
      <c r="AK533">
        <v>0</v>
      </c>
      <c r="AL533">
        <v>0</v>
      </c>
      <c r="AM533">
        <v>0</v>
      </c>
      <c r="AN533">
        <v>0</v>
      </c>
      <c r="AO533">
        <v>349</v>
      </c>
      <c r="AP533">
        <v>1927</v>
      </c>
      <c r="AQ533">
        <v>347</v>
      </c>
      <c r="AR533">
        <v>0</v>
      </c>
      <c r="AS533">
        <v>310</v>
      </c>
      <c r="AT533">
        <v>46</v>
      </c>
      <c r="AU533">
        <v>70</v>
      </c>
      <c r="AV533">
        <v>29</v>
      </c>
      <c r="AW533">
        <v>35</v>
      </c>
      <c r="AX533">
        <v>0</v>
      </c>
      <c r="AY533">
        <v>227</v>
      </c>
      <c r="AZ533">
        <v>382</v>
      </c>
      <c r="BA533">
        <v>253</v>
      </c>
      <c r="BB533">
        <v>57</v>
      </c>
      <c r="BC533">
        <v>30</v>
      </c>
      <c r="BD533">
        <v>14</v>
      </c>
      <c r="BE533">
        <v>0</v>
      </c>
      <c r="BF533">
        <v>443</v>
      </c>
      <c r="BG533">
        <v>660</v>
      </c>
      <c r="BH533">
        <v>3</v>
      </c>
      <c r="BI533">
        <v>84</v>
      </c>
      <c r="BJ533" s="2">
        <v>46218</v>
      </c>
      <c r="BK533">
        <v>2</v>
      </c>
      <c r="BL533" s="3" t="str">
        <f>VLOOKUP(O533,DropDownList!$H$1:$I$7,2,FALSE)</f>
        <v>2022/23</v>
      </c>
      <c r="BM533" s="3" t="str">
        <f t="shared" si="8"/>
        <v>VSUR</v>
      </c>
    </row>
    <row r="534" spans="1:65" x14ac:dyDescent="0.2">
      <c r="A534">
        <v>2026</v>
      </c>
      <c r="B534">
        <v>7</v>
      </c>
      <c r="C534" t="s">
        <v>189</v>
      </c>
      <c r="D534" t="s">
        <v>195</v>
      </c>
      <c r="E534" t="s">
        <v>26</v>
      </c>
      <c r="F534">
        <v>9815</v>
      </c>
      <c r="G534" t="s">
        <v>158</v>
      </c>
      <c r="H534" t="s">
        <v>189</v>
      </c>
      <c r="I534" t="s">
        <v>189</v>
      </c>
      <c r="J534" s="1">
        <v>46204</v>
      </c>
      <c r="K534" t="s">
        <v>143</v>
      </c>
      <c r="L534">
        <v>2</v>
      </c>
      <c r="M534" t="s">
        <v>445</v>
      </c>
      <c r="N534" t="s">
        <v>442</v>
      </c>
      <c r="O534" t="s">
        <v>149</v>
      </c>
      <c r="P534" t="s">
        <v>159</v>
      </c>
      <c r="Q534">
        <v>1166100.2</v>
      </c>
      <c r="R534">
        <v>18</v>
      </c>
      <c r="S534">
        <v>1356214.01</v>
      </c>
      <c r="T534">
        <v>77.709999999999994</v>
      </c>
      <c r="U534">
        <v>4</v>
      </c>
      <c r="V534">
        <v>1</v>
      </c>
      <c r="W534">
        <v>29010</v>
      </c>
      <c r="X534">
        <v>30110</v>
      </c>
      <c r="Y534">
        <v>0</v>
      </c>
      <c r="Z534">
        <v>0</v>
      </c>
      <c r="AA534">
        <v>190036.1</v>
      </c>
      <c r="AB534">
        <v>0</v>
      </c>
      <c r="AC534">
        <v>0</v>
      </c>
      <c r="AD534">
        <v>0</v>
      </c>
      <c r="AE534">
        <v>1</v>
      </c>
      <c r="AF534">
        <v>11</v>
      </c>
      <c r="AG534">
        <v>2</v>
      </c>
      <c r="AH534">
        <v>1</v>
      </c>
      <c r="AI534">
        <v>2</v>
      </c>
      <c r="AJ534">
        <v>0</v>
      </c>
      <c r="AK534">
        <v>0</v>
      </c>
      <c r="AL534">
        <v>0</v>
      </c>
      <c r="AM534">
        <v>0</v>
      </c>
      <c r="AN534">
        <v>0</v>
      </c>
      <c r="AO534">
        <v>7</v>
      </c>
      <c r="AP534">
        <v>9</v>
      </c>
      <c r="AQ534">
        <v>2</v>
      </c>
      <c r="AR534">
        <v>0</v>
      </c>
      <c r="AS534">
        <v>0</v>
      </c>
      <c r="AT534">
        <v>0</v>
      </c>
      <c r="AU534">
        <v>1</v>
      </c>
      <c r="AV534">
        <v>0</v>
      </c>
      <c r="AW534">
        <v>0</v>
      </c>
      <c r="AX534">
        <v>0</v>
      </c>
      <c r="AY534">
        <v>0</v>
      </c>
      <c r="AZ534">
        <v>0</v>
      </c>
      <c r="BA534">
        <v>0</v>
      </c>
      <c r="BB534">
        <v>0</v>
      </c>
      <c r="BC534">
        <v>0</v>
      </c>
      <c r="BD534">
        <v>0</v>
      </c>
      <c r="BE534">
        <v>0</v>
      </c>
      <c r="BF534">
        <v>0</v>
      </c>
      <c r="BG534">
        <v>1559</v>
      </c>
      <c r="BH534">
        <v>2</v>
      </c>
      <c r="BI534">
        <v>0</v>
      </c>
      <c r="BJ534" s="2">
        <v>46218</v>
      </c>
      <c r="BK534">
        <v>0</v>
      </c>
      <c r="BL534" s="3" t="str">
        <f>VLOOKUP(O534,DropDownList!$H$1:$I$7,2,FALSE)</f>
        <v>2025/26</v>
      </c>
      <c r="BM534" s="3" t="str">
        <f t="shared" si="8"/>
        <v>CONF</v>
      </c>
    </row>
    <row r="535" spans="1:65" x14ac:dyDescent="0.2">
      <c r="A535">
        <v>2026</v>
      </c>
      <c r="B535">
        <v>7</v>
      </c>
      <c r="C535" t="s">
        <v>189</v>
      </c>
      <c r="D535" t="s">
        <v>195</v>
      </c>
      <c r="E535" t="s">
        <v>26</v>
      </c>
      <c r="F535">
        <v>9815</v>
      </c>
      <c r="G535" t="s">
        <v>158</v>
      </c>
      <c r="H535" t="s">
        <v>189</v>
      </c>
      <c r="I535" t="s">
        <v>189</v>
      </c>
      <c r="J535" s="1">
        <v>46204</v>
      </c>
      <c r="K535" t="s">
        <v>143</v>
      </c>
      <c r="L535">
        <v>2</v>
      </c>
      <c r="M535" t="s">
        <v>445</v>
      </c>
      <c r="N535" t="s">
        <v>442</v>
      </c>
      <c r="O535" t="s">
        <v>149</v>
      </c>
      <c r="P535" t="s">
        <v>160</v>
      </c>
      <c r="Q535">
        <v>96579.35</v>
      </c>
      <c r="R535">
        <v>438</v>
      </c>
      <c r="S535">
        <v>200188.97</v>
      </c>
      <c r="T535">
        <v>8945</v>
      </c>
      <c r="U535">
        <v>271</v>
      </c>
      <c r="V535">
        <v>150</v>
      </c>
      <c r="W535">
        <v>40733.199999999997</v>
      </c>
      <c r="X535">
        <v>57894.7</v>
      </c>
      <c r="Y535">
        <v>0</v>
      </c>
      <c r="Z535">
        <v>0</v>
      </c>
      <c r="AA535">
        <v>94664.62</v>
      </c>
      <c r="AB535">
        <v>10234.530000000001</v>
      </c>
      <c r="AC535">
        <v>78158.44</v>
      </c>
      <c r="AD535">
        <v>79</v>
      </c>
      <c r="AE535">
        <v>71</v>
      </c>
      <c r="AF535">
        <v>145</v>
      </c>
      <c r="AG535">
        <v>140</v>
      </c>
      <c r="AH535">
        <v>17</v>
      </c>
      <c r="AI535">
        <v>131</v>
      </c>
      <c r="AJ535">
        <v>0</v>
      </c>
      <c r="AK535">
        <v>0</v>
      </c>
      <c r="AL535">
        <v>0</v>
      </c>
      <c r="AM535">
        <v>0</v>
      </c>
      <c r="AN535">
        <v>0</v>
      </c>
      <c r="AO535">
        <v>286</v>
      </c>
      <c r="AP535">
        <v>711</v>
      </c>
      <c r="AQ535">
        <v>270</v>
      </c>
      <c r="AR535">
        <v>0</v>
      </c>
      <c r="AS535">
        <v>51</v>
      </c>
      <c r="AT535">
        <v>6</v>
      </c>
      <c r="AU535">
        <v>9</v>
      </c>
      <c r="AV535">
        <v>1</v>
      </c>
      <c r="AW535">
        <v>18</v>
      </c>
      <c r="AX535">
        <v>0</v>
      </c>
      <c r="AY535">
        <v>67</v>
      </c>
      <c r="AZ535">
        <v>104</v>
      </c>
      <c r="BA535">
        <v>16</v>
      </c>
      <c r="BB535">
        <v>16</v>
      </c>
      <c r="BC535">
        <v>4</v>
      </c>
      <c r="BD535">
        <v>2</v>
      </c>
      <c r="BE535">
        <v>0</v>
      </c>
      <c r="BF535">
        <v>415</v>
      </c>
      <c r="BG535">
        <v>52404</v>
      </c>
      <c r="BH535">
        <v>5</v>
      </c>
      <c r="BI535">
        <v>268</v>
      </c>
      <c r="BJ535" s="2">
        <v>46218</v>
      </c>
      <c r="BK535">
        <v>0</v>
      </c>
      <c r="BL535" s="3" t="str">
        <f>VLOOKUP(O535,DropDownList!$H$1:$I$7,2,FALSE)</f>
        <v>2025/26</v>
      </c>
      <c r="BM535" s="3" t="str">
        <f t="shared" si="8"/>
        <v>SC COURT</v>
      </c>
    </row>
    <row r="536" spans="1:65" x14ac:dyDescent="0.2">
      <c r="A536">
        <v>2026</v>
      </c>
      <c r="B536">
        <v>7</v>
      </c>
      <c r="C536" t="s">
        <v>189</v>
      </c>
      <c r="D536" t="s">
        <v>195</v>
      </c>
      <c r="E536" t="s">
        <v>26</v>
      </c>
      <c r="F536">
        <v>9815</v>
      </c>
      <c r="G536" t="s">
        <v>158</v>
      </c>
      <c r="H536" t="s">
        <v>189</v>
      </c>
      <c r="I536" t="s">
        <v>189</v>
      </c>
      <c r="J536" s="1">
        <v>46204</v>
      </c>
      <c r="K536" t="s">
        <v>143</v>
      </c>
      <c r="L536">
        <v>2</v>
      </c>
      <c r="M536" t="s">
        <v>445</v>
      </c>
      <c r="N536" t="s">
        <v>442</v>
      </c>
      <c r="O536" t="s">
        <v>156</v>
      </c>
      <c r="P536" t="s">
        <v>159</v>
      </c>
      <c r="Q536">
        <v>0</v>
      </c>
      <c r="R536">
        <v>4</v>
      </c>
      <c r="S536">
        <v>124950.39</v>
      </c>
      <c r="T536">
        <v>6.64</v>
      </c>
      <c r="U536">
        <v>0</v>
      </c>
      <c r="V536">
        <v>0</v>
      </c>
      <c r="W536">
        <v>0</v>
      </c>
      <c r="X536">
        <v>0</v>
      </c>
      <c r="Y536">
        <v>0</v>
      </c>
      <c r="Z536">
        <v>0</v>
      </c>
      <c r="AA536">
        <v>124943.75</v>
      </c>
      <c r="AB536">
        <v>0</v>
      </c>
      <c r="AC536">
        <v>0</v>
      </c>
      <c r="AD536">
        <v>0</v>
      </c>
      <c r="AE536">
        <v>0</v>
      </c>
      <c r="AF536">
        <v>2</v>
      </c>
      <c r="AG536">
        <v>0</v>
      </c>
      <c r="AH536">
        <v>0</v>
      </c>
      <c r="AI536">
        <v>0</v>
      </c>
      <c r="AJ536">
        <v>0</v>
      </c>
      <c r="AK536">
        <v>0</v>
      </c>
      <c r="AL536">
        <v>0</v>
      </c>
      <c r="AM536">
        <v>0</v>
      </c>
      <c r="AN536">
        <v>0</v>
      </c>
      <c r="AO536">
        <v>4</v>
      </c>
      <c r="AP536">
        <v>5</v>
      </c>
      <c r="AQ536">
        <v>1</v>
      </c>
      <c r="AR536">
        <v>0</v>
      </c>
      <c r="AS536">
        <v>0</v>
      </c>
      <c r="AT536">
        <v>0</v>
      </c>
      <c r="AU536">
        <v>1</v>
      </c>
      <c r="AV536">
        <v>0</v>
      </c>
      <c r="AW536">
        <v>0</v>
      </c>
      <c r="AX536">
        <v>0</v>
      </c>
      <c r="AY536">
        <v>0</v>
      </c>
      <c r="AZ536">
        <v>0</v>
      </c>
      <c r="BA536">
        <v>0</v>
      </c>
      <c r="BB536">
        <v>0</v>
      </c>
      <c r="BC536">
        <v>0</v>
      </c>
      <c r="BD536">
        <v>0</v>
      </c>
      <c r="BE536">
        <v>0</v>
      </c>
      <c r="BF536">
        <v>0</v>
      </c>
      <c r="BG536">
        <v>0</v>
      </c>
      <c r="BH536">
        <v>2</v>
      </c>
      <c r="BI536">
        <v>0</v>
      </c>
      <c r="BJ536" s="2">
        <v>46218</v>
      </c>
      <c r="BK536">
        <v>0</v>
      </c>
      <c r="BL536" s="3" t="str">
        <f>VLOOKUP(O536,DropDownList!$H$1:$I$7,2,FALSE)</f>
        <v>2023/24</v>
      </c>
      <c r="BM536" s="3" t="str">
        <f t="shared" si="8"/>
        <v>CONF</v>
      </c>
    </row>
    <row r="537" spans="1:65" x14ac:dyDescent="0.2">
      <c r="A537">
        <v>2026</v>
      </c>
      <c r="B537">
        <v>7</v>
      </c>
      <c r="C537" t="s">
        <v>189</v>
      </c>
      <c r="D537" t="s">
        <v>195</v>
      </c>
      <c r="E537" t="s">
        <v>26</v>
      </c>
      <c r="F537">
        <v>9815</v>
      </c>
      <c r="G537" t="s">
        <v>158</v>
      </c>
      <c r="H537" t="s">
        <v>189</v>
      </c>
      <c r="I537" t="s">
        <v>189</v>
      </c>
      <c r="J537" s="1">
        <v>46204</v>
      </c>
      <c r="K537" t="s">
        <v>143</v>
      </c>
      <c r="L537">
        <v>2</v>
      </c>
      <c r="M537" t="s">
        <v>445</v>
      </c>
      <c r="N537" t="s">
        <v>442</v>
      </c>
      <c r="O537" t="s">
        <v>147</v>
      </c>
      <c r="P537" t="s">
        <v>161</v>
      </c>
      <c r="Q537">
        <v>1365</v>
      </c>
      <c r="R537">
        <v>393</v>
      </c>
      <c r="S537">
        <v>9510</v>
      </c>
      <c r="T537">
        <v>470</v>
      </c>
      <c r="U537">
        <v>150</v>
      </c>
      <c r="V537">
        <v>24</v>
      </c>
      <c r="W537">
        <v>535</v>
      </c>
      <c r="X537">
        <v>535</v>
      </c>
      <c r="Y537">
        <v>0</v>
      </c>
      <c r="Z537">
        <v>0</v>
      </c>
      <c r="AA537">
        <v>7675</v>
      </c>
      <c r="AB537">
        <v>0</v>
      </c>
      <c r="AC537">
        <v>0</v>
      </c>
      <c r="AD537">
        <v>24</v>
      </c>
      <c r="AE537">
        <v>0</v>
      </c>
      <c r="AF537">
        <v>301</v>
      </c>
      <c r="AG537">
        <v>0</v>
      </c>
      <c r="AH537">
        <v>25</v>
      </c>
      <c r="AI537">
        <v>67</v>
      </c>
      <c r="AJ537">
        <v>0</v>
      </c>
      <c r="AK537">
        <v>0</v>
      </c>
      <c r="AL537">
        <v>0</v>
      </c>
      <c r="AM537">
        <v>0</v>
      </c>
      <c r="AN537">
        <v>0</v>
      </c>
      <c r="AO537">
        <v>270</v>
      </c>
      <c r="AP537">
        <v>964</v>
      </c>
      <c r="AQ537">
        <v>260</v>
      </c>
      <c r="AR537">
        <v>0</v>
      </c>
      <c r="AS537">
        <v>107</v>
      </c>
      <c r="AT537">
        <v>12</v>
      </c>
      <c r="AU537">
        <v>22</v>
      </c>
      <c r="AV537">
        <v>14</v>
      </c>
      <c r="AW537">
        <v>28</v>
      </c>
      <c r="AX537">
        <v>0</v>
      </c>
      <c r="AY537">
        <v>127</v>
      </c>
      <c r="AZ537">
        <v>182</v>
      </c>
      <c r="BA537">
        <v>63</v>
      </c>
      <c r="BB537">
        <v>27</v>
      </c>
      <c r="BC537">
        <v>17</v>
      </c>
      <c r="BD537">
        <v>11</v>
      </c>
      <c r="BE537">
        <v>0</v>
      </c>
      <c r="BF537">
        <v>359</v>
      </c>
      <c r="BG537">
        <v>1365</v>
      </c>
      <c r="BH537">
        <v>0</v>
      </c>
      <c r="BI537">
        <v>149</v>
      </c>
      <c r="BJ537" s="2">
        <v>46218</v>
      </c>
      <c r="BK537">
        <v>0</v>
      </c>
      <c r="BL537" s="3" t="str">
        <f>VLOOKUP(O537,DropDownList!$H$1:$I$7,2,FALSE)</f>
        <v>2024/25</v>
      </c>
      <c r="BM537" s="3" t="str">
        <f t="shared" si="8"/>
        <v>VSUR</v>
      </c>
    </row>
    <row r="538" spans="1:65" x14ac:dyDescent="0.2">
      <c r="A538">
        <v>2026</v>
      </c>
      <c r="B538">
        <v>7</v>
      </c>
      <c r="C538" t="s">
        <v>189</v>
      </c>
      <c r="D538" t="s">
        <v>195</v>
      </c>
      <c r="E538" t="s">
        <v>26</v>
      </c>
      <c r="F538">
        <v>9815</v>
      </c>
      <c r="G538" t="s">
        <v>158</v>
      </c>
      <c r="H538" t="s">
        <v>189</v>
      </c>
      <c r="I538" t="s">
        <v>189</v>
      </c>
      <c r="J538" s="1">
        <v>46204</v>
      </c>
      <c r="K538" t="s">
        <v>143</v>
      </c>
      <c r="L538">
        <v>2</v>
      </c>
      <c r="M538" t="s">
        <v>445</v>
      </c>
      <c r="N538" t="s">
        <v>442</v>
      </c>
      <c r="O538" t="s">
        <v>155</v>
      </c>
      <c r="P538" t="s">
        <v>159</v>
      </c>
      <c r="Q538">
        <v>0</v>
      </c>
      <c r="R538">
        <v>2</v>
      </c>
      <c r="S538">
        <v>41262.879999999997</v>
      </c>
      <c r="T538">
        <v>34699.83</v>
      </c>
      <c r="U538">
        <v>0</v>
      </c>
      <c r="V538">
        <v>0</v>
      </c>
      <c r="W538">
        <v>0</v>
      </c>
      <c r="X538">
        <v>0</v>
      </c>
      <c r="Y538">
        <v>0</v>
      </c>
      <c r="Z538">
        <v>0</v>
      </c>
      <c r="AA538">
        <v>6563.05</v>
      </c>
      <c r="AB538">
        <v>0</v>
      </c>
      <c r="AC538">
        <v>0</v>
      </c>
      <c r="AD538">
        <v>0</v>
      </c>
      <c r="AE538">
        <v>0</v>
      </c>
      <c r="AF538">
        <v>0</v>
      </c>
      <c r="AG538">
        <v>0</v>
      </c>
      <c r="AH538">
        <v>1</v>
      </c>
      <c r="AI538">
        <v>0</v>
      </c>
      <c r="AJ538">
        <v>0</v>
      </c>
      <c r="AK538">
        <v>0</v>
      </c>
      <c r="AL538">
        <v>0</v>
      </c>
      <c r="AM538">
        <v>0</v>
      </c>
      <c r="AN538">
        <v>0</v>
      </c>
      <c r="AO538">
        <v>2</v>
      </c>
      <c r="AP538">
        <v>4</v>
      </c>
      <c r="AQ538">
        <v>1</v>
      </c>
      <c r="AR538">
        <v>0</v>
      </c>
      <c r="AS538">
        <v>0</v>
      </c>
      <c r="AT538">
        <v>0</v>
      </c>
      <c r="AU538">
        <v>1</v>
      </c>
      <c r="AV538">
        <v>0</v>
      </c>
      <c r="AW538">
        <v>0</v>
      </c>
      <c r="AX538">
        <v>0</v>
      </c>
      <c r="AY538">
        <v>0</v>
      </c>
      <c r="AZ538">
        <v>0</v>
      </c>
      <c r="BA538">
        <v>0</v>
      </c>
      <c r="BB538">
        <v>0</v>
      </c>
      <c r="BC538">
        <v>0</v>
      </c>
      <c r="BD538">
        <v>0</v>
      </c>
      <c r="BE538">
        <v>0</v>
      </c>
      <c r="BF538">
        <v>0</v>
      </c>
      <c r="BG538">
        <v>0</v>
      </c>
      <c r="BH538">
        <v>1</v>
      </c>
      <c r="BI538">
        <v>0</v>
      </c>
      <c r="BJ538" s="2">
        <v>46218</v>
      </c>
      <c r="BK538">
        <v>0</v>
      </c>
      <c r="BL538" s="3" t="str">
        <f>VLOOKUP(O538,DropDownList!$H$1:$I$7,2,FALSE)</f>
        <v>2022/23</v>
      </c>
      <c r="BM538" s="3" t="str">
        <f t="shared" si="8"/>
        <v>CONF</v>
      </c>
    </row>
    <row r="539" spans="1:65" x14ac:dyDescent="0.2">
      <c r="A539">
        <v>2026</v>
      </c>
      <c r="B539">
        <v>7</v>
      </c>
      <c r="C539" t="s">
        <v>189</v>
      </c>
      <c r="D539" t="s">
        <v>195</v>
      </c>
      <c r="E539" t="s">
        <v>26</v>
      </c>
      <c r="F539">
        <v>9815</v>
      </c>
      <c r="G539" t="s">
        <v>158</v>
      </c>
      <c r="H539" t="s">
        <v>189</v>
      </c>
      <c r="I539" t="s">
        <v>189</v>
      </c>
      <c r="J539" s="1">
        <v>46204</v>
      </c>
      <c r="K539" t="s">
        <v>143</v>
      </c>
      <c r="L539">
        <v>2</v>
      </c>
      <c r="M539" t="s">
        <v>445</v>
      </c>
      <c r="N539" t="s">
        <v>442</v>
      </c>
      <c r="O539" t="s">
        <v>156</v>
      </c>
      <c r="P539" t="s">
        <v>160</v>
      </c>
      <c r="Q539">
        <v>47131.56</v>
      </c>
      <c r="R539">
        <v>400</v>
      </c>
      <c r="S539">
        <v>231359.2</v>
      </c>
      <c r="T539">
        <v>11454.15</v>
      </c>
      <c r="U539">
        <v>114</v>
      </c>
      <c r="V539">
        <v>40</v>
      </c>
      <c r="W539">
        <v>23841.4</v>
      </c>
      <c r="X539">
        <v>24373.4</v>
      </c>
      <c r="Y539">
        <v>0</v>
      </c>
      <c r="Z539">
        <v>0</v>
      </c>
      <c r="AA539">
        <v>172773.49</v>
      </c>
      <c r="AB539">
        <v>12045</v>
      </c>
      <c r="AC539">
        <v>153056.53</v>
      </c>
      <c r="AD539">
        <v>25</v>
      </c>
      <c r="AE539">
        <v>15</v>
      </c>
      <c r="AF539">
        <v>258</v>
      </c>
      <c r="AG539">
        <v>66</v>
      </c>
      <c r="AH539">
        <v>19</v>
      </c>
      <c r="AI539">
        <v>48</v>
      </c>
      <c r="AJ539">
        <v>0</v>
      </c>
      <c r="AK539">
        <v>0</v>
      </c>
      <c r="AL539">
        <v>0</v>
      </c>
      <c r="AM539">
        <v>0</v>
      </c>
      <c r="AN539">
        <v>0</v>
      </c>
      <c r="AO539">
        <v>294</v>
      </c>
      <c r="AP539">
        <v>1244</v>
      </c>
      <c r="AQ539">
        <v>282</v>
      </c>
      <c r="AR539">
        <v>0</v>
      </c>
      <c r="AS539">
        <v>180</v>
      </c>
      <c r="AT539">
        <v>31</v>
      </c>
      <c r="AU539">
        <v>41</v>
      </c>
      <c r="AV539">
        <v>15</v>
      </c>
      <c r="AW539">
        <v>19</v>
      </c>
      <c r="AX539">
        <v>0</v>
      </c>
      <c r="AY539">
        <v>165</v>
      </c>
      <c r="AZ539">
        <v>249</v>
      </c>
      <c r="BA539">
        <v>132</v>
      </c>
      <c r="BB539">
        <v>28</v>
      </c>
      <c r="BC539">
        <v>12</v>
      </c>
      <c r="BD539">
        <v>8</v>
      </c>
      <c r="BE539">
        <v>0</v>
      </c>
      <c r="BF539">
        <v>377</v>
      </c>
      <c r="BG539">
        <v>20677</v>
      </c>
      <c r="BH539">
        <v>9</v>
      </c>
      <c r="BI539">
        <v>112</v>
      </c>
      <c r="BJ539" s="2">
        <v>46218</v>
      </c>
      <c r="BK539">
        <v>4</v>
      </c>
      <c r="BL539" s="3" t="str">
        <f>VLOOKUP(O539,DropDownList!$H$1:$I$7,2,FALSE)</f>
        <v>2023/24</v>
      </c>
      <c r="BM539" s="3" t="str">
        <f t="shared" si="8"/>
        <v>SC COURT</v>
      </c>
    </row>
    <row r="540" spans="1:65" x14ac:dyDescent="0.2">
      <c r="A540">
        <v>2026</v>
      </c>
      <c r="B540">
        <v>7</v>
      </c>
      <c r="C540" t="s">
        <v>189</v>
      </c>
      <c r="D540" t="s">
        <v>195</v>
      </c>
      <c r="E540" t="s">
        <v>26</v>
      </c>
      <c r="F540">
        <v>9815</v>
      </c>
      <c r="G540" t="s">
        <v>158</v>
      </c>
      <c r="H540" t="s">
        <v>189</v>
      </c>
      <c r="I540" t="s">
        <v>189</v>
      </c>
      <c r="J540" s="1">
        <v>46204</v>
      </c>
      <c r="K540" t="s">
        <v>143</v>
      </c>
      <c r="L540">
        <v>2</v>
      </c>
      <c r="M540" t="s">
        <v>445</v>
      </c>
      <c r="N540" t="s">
        <v>442</v>
      </c>
      <c r="O540" t="s">
        <v>147</v>
      </c>
      <c r="P540" t="s">
        <v>160</v>
      </c>
      <c r="Q540">
        <v>49614.7</v>
      </c>
      <c r="R540">
        <v>423</v>
      </c>
      <c r="S540">
        <v>215490.54</v>
      </c>
      <c r="T540">
        <v>12017.6</v>
      </c>
      <c r="U540">
        <v>159</v>
      </c>
      <c r="V540">
        <v>59</v>
      </c>
      <c r="W540">
        <v>21894.77</v>
      </c>
      <c r="X540">
        <v>22487.31</v>
      </c>
      <c r="Y540">
        <v>0</v>
      </c>
      <c r="Z540">
        <v>0</v>
      </c>
      <c r="AA540">
        <v>153858.23999999999</v>
      </c>
      <c r="AB540">
        <v>21096.5</v>
      </c>
      <c r="AC540">
        <v>125066.74</v>
      </c>
      <c r="AD540">
        <v>24</v>
      </c>
      <c r="AE540">
        <v>35</v>
      </c>
      <c r="AF540">
        <v>223</v>
      </c>
      <c r="AG540">
        <v>92</v>
      </c>
      <c r="AH540">
        <v>31</v>
      </c>
      <c r="AI540">
        <v>67</v>
      </c>
      <c r="AJ540">
        <v>0</v>
      </c>
      <c r="AK540">
        <v>0</v>
      </c>
      <c r="AL540">
        <v>0</v>
      </c>
      <c r="AM540">
        <v>0</v>
      </c>
      <c r="AN540">
        <v>0</v>
      </c>
      <c r="AO540">
        <v>291</v>
      </c>
      <c r="AP540">
        <v>1028</v>
      </c>
      <c r="AQ540">
        <v>274</v>
      </c>
      <c r="AR540">
        <v>0</v>
      </c>
      <c r="AS540">
        <v>111</v>
      </c>
      <c r="AT540">
        <v>17</v>
      </c>
      <c r="AU540">
        <v>23</v>
      </c>
      <c r="AV540">
        <v>14</v>
      </c>
      <c r="AW540">
        <v>34</v>
      </c>
      <c r="AX540">
        <v>0</v>
      </c>
      <c r="AY540">
        <v>134</v>
      </c>
      <c r="AZ540">
        <v>194</v>
      </c>
      <c r="BA540">
        <v>69</v>
      </c>
      <c r="BB540">
        <v>28</v>
      </c>
      <c r="BC540">
        <v>18</v>
      </c>
      <c r="BD540">
        <v>12</v>
      </c>
      <c r="BE540">
        <v>0</v>
      </c>
      <c r="BF540">
        <v>383</v>
      </c>
      <c r="BG540">
        <v>26860</v>
      </c>
      <c r="BH540">
        <v>10</v>
      </c>
      <c r="BI540">
        <v>158</v>
      </c>
      <c r="BJ540" s="2">
        <v>46218</v>
      </c>
      <c r="BK540">
        <v>0</v>
      </c>
      <c r="BL540" s="3" t="str">
        <f>VLOOKUP(O540,DropDownList!$H$1:$I$7,2,FALSE)</f>
        <v>2024/25</v>
      </c>
      <c r="BM540" s="3" t="str">
        <f t="shared" si="8"/>
        <v>SC COURT</v>
      </c>
    </row>
    <row r="541" spans="1:65" x14ac:dyDescent="0.2">
      <c r="A541">
        <v>2026</v>
      </c>
      <c r="B541">
        <v>7</v>
      </c>
      <c r="C541" t="s">
        <v>189</v>
      </c>
      <c r="D541" t="s">
        <v>195</v>
      </c>
      <c r="E541" t="s">
        <v>26</v>
      </c>
      <c r="F541">
        <v>9815</v>
      </c>
      <c r="G541" t="s">
        <v>158</v>
      </c>
      <c r="H541" t="s">
        <v>189</v>
      </c>
      <c r="I541" t="s">
        <v>189</v>
      </c>
      <c r="J541" s="1">
        <v>46204</v>
      </c>
      <c r="K541" t="s">
        <v>143</v>
      </c>
      <c r="L541">
        <v>2</v>
      </c>
      <c r="M541" t="s">
        <v>445</v>
      </c>
      <c r="N541" t="s">
        <v>442</v>
      </c>
      <c r="O541" t="s">
        <v>147</v>
      </c>
      <c r="P541" t="s">
        <v>159</v>
      </c>
      <c r="Q541">
        <v>29998.23</v>
      </c>
      <c r="R541">
        <v>5</v>
      </c>
      <c r="S541">
        <v>135307.45000000001</v>
      </c>
      <c r="T541">
        <v>86782.41</v>
      </c>
      <c r="U541">
        <v>1</v>
      </c>
      <c r="V541">
        <v>1</v>
      </c>
      <c r="W541">
        <v>29998.23</v>
      </c>
      <c r="X541">
        <v>29998.23</v>
      </c>
      <c r="Y541">
        <v>0</v>
      </c>
      <c r="Z541">
        <v>0</v>
      </c>
      <c r="AA541">
        <v>18526.810000000001</v>
      </c>
      <c r="AB541">
        <v>0</v>
      </c>
      <c r="AC541">
        <v>0</v>
      </c>
      <c r="AD541">
        <v>1</v>
      </c>
      <c r="AE541">
        <v>0</v>
      </c>
      <c r="AF541">
        <v>2</v>
      </c>
      <c r="AG541">
        <v>0</v>
      </c>
      <c r="AH541">
        <v>0</v>
      </c>
      <c r="AI541">
        <v>1</v>
      </c>
      <c r="AJ541">
        <v>0</v>
      </c>
      <c r="AK541">
        <v>0</v>
      </c>
      <c r="AL541">
        <v>0</v>
      </c>
      <c r="AM541">
        <v>0</v>
      </c>
      <c r="AN541">
        <v>0</v>
      </c>
      <c r="AO541">
        <v>3</v>
      </c>
      <c r="AP541">
        <v>11</v>
      </c>
      <c r="AQ541">
        <v>3</v>
      </c>
      <c r="AR541">
        <v>0</v>
      </c>
      <c r="AS541">
        <v>0</v>
      </c>
      <c r="AT541">
        <v>0</v>
      </c>
      <c r="AU541">
        <v>5</v>
      </c>
      <c r="AV541">
        <v>2</v>
      </c>
      <c r="AW541">
        <v>0</v>
      </c>
      <c r="AX541">
        <v>0</v>
      </c>
      <c r="AY541">
        <v>0</v>
      </c>
      <c r="AZ541">
        <v>0</v>
      </c>
      <c r="BA541">
        <v>0</v>
      </c>
      <c r="BB541">
        <v>0</v>
      </c>
      <c r="BC541">
        <v>0</v>
      </c>
      <c r="BD541">
        <v>0</v>
      </c>
      <c r="BE541">
        <v>0</v>
      </c>
      <c r="BF541">
        <v>0</v>
      </c>
      <c r="BG541">
        <v>29998.23</v>
      </c>
      <c r="BH541">
        <v>2</v>
      </c>
      <c r="BI541">
        <v>0</v>
      </c>
      <c r="BJ541" s="2">
        <v>46218</v>
      </c>
      <c r="BK541">
        <v>0</v>
      </c>
      <c r="BL541" s="3" t="str">
        <f>VLOOKUP(O541,DropDownList!$H$1:$I$7,2,FALSE)</f>
        <v>2024/25</v>
      </c>
      <c r="BM541" s="3" t="str">
        <f t="shared" si="8"/>
        <v>CONF</v>
      </c>
    </row>
    <row r="542" spans="1:65" x14ac:dyDescent="0.2">
      <c r="A542">
        <v>2026</v>
      </c>
      <c r="B542">
        <v>7</v>
      </c>
      <c r="C542" t="s">
        <v>189</v>
      </c>
      <c r="D542" t="s">
        <v>195</v>
      </c>
      <c r="E542" t="s">
        <v>26</v>
      </c>
      <c r="F542">
        <v>9815</v>
      </c>
      <c r="G542" t="s">
        <v>158</v>
      </c>
      <c r="H542" t="s">
        <v>189</v>
      </c>
      <c r="I542" t="s">
        <v>189</v>
      </c>
      <c r="J542" s="1">
        <v>46204</v>
      </c>
      <c r="K542" t="s">
        <v>143</v>
      </c>
      <c r="L542">
        <v>2</v>
      </c>
      <c r="M542" t="s">
        <v>445</v>
      </c>
      <c r="N542" t="s">
        <v>442</v>
      </c>
      <c r="O542" t="s">
        <v>156</v>
      </c>
      <c r="P542" t="s">
        <v>161</v>
      </c>
      <c r="Q542">
        <v>1288.04</v>
      </c>
      <c r="R542">
        <v>379</v>
      </c>
      <c r="S542">
        <v>9240</v>
      </c>
      <c r="T542">
        <v>350</v>
      </c>
      <c r="U542">
        <v>111</v>
      </c>
      <c r="V542">
        <v>28</v>
      </c>
      <c r="W542">
        <v>655</v>
      </c>
      <c r="X542">
        <v>655</v>
      </c>
      <c r="Y542">
        <v>0</v>
      </c>
      <c r="Z542">
        <v>0</v>
      </c>
      <c r="AA542">
        <v>7601.96</v>
      </c>
      <c r="AB542">
        <v>0</v>
      </c>
      <c r="AC542">
        <v>0</v>
      </c>
      <c r="AD542">
        <v>27</v>
      </c>
      <c r="AE542">
        <v>1</v>
      </c>
      <c r="AF542">
        <v>304</v>
      </c>
      <c r="AG542">
        <v>5</v>
      </c>
      <c r="AH542">
        <v>17</v>
      </c>
      <c r="AI542">
        <v>52</v>
      </c>
      <c r="AJ542">
        <v>0</v>
      </c>
      <c r="AK542">
        <v>0</v>
      </c>
      <c r="AL542">
        <v>0</v>
      </c>
      <c r="AM542">
        <v>0</v>
      </c>
      <c r="AN542">
        <v>0</v>
      </c>
      <c r="AO542">
        <v>281</v>
      </c>
      <c r="AP542">
        <v>1252</v>
      </c>
      <c r="AQ542">
        <v>285</v>
      </c>
      <c r="AR542">
        <v>0</v>
      </c>
      <c r="AS542">
        <v>184</v>
      </c>
      <c r="AT542">
        <v>31</v>
      </c>
      <c r="AU542">
        <v>40</v>
      </c>
      <c r="AV542">
        <v>14</v>
      </c>
      <c r="AW542">
        <v>17</v>
      </c>
      <c r="AX542">
        <v>0</v>
      </c>
      <c r="AY542">
        <v>162</v>
      </c>
      <c r="AZ542">
        <v>252</v>
      </c>
      <c r="BA542">
        <v>137</v>
      </c>
      <c r="BB542">
        <v>28</v>
      </c>
      <c r="BC542">
        <v>13</v>
      </c>
      <c r="BD542">
        <v>6</v>
      </c>
      <c r="BE542">
        <v>0</v>
      </c>
      <c r="BF542">
        <v>359</v>
      </c>
      <c r="BG542">
        <v>1195</v>
      </c>
      <c r="BH542">
        <v>1</v>
      </c>
      <c r="BI542">
        <v>109</v>
      </c>
      <c r="BJ542" s="2">
        <v>46218</v>
      </c>
      <c r="BK542">
        <v>4</v>
      </c>
      <c r="BL542" s="3" t="str">
        <f>VLOOKUP(O542,DropDownList!$H$1:$I$7,2,FALSE)</f>
        <v>2023/24</v>
      </c>
      <c r="BM542" s="3" t="str">
        <f t="shared" si="8"/>
        <v>VSUR</v>
      </c>
    </row>
    <row r="543" spans="1:65" x14ac:dyDescent="0.2">
      <c r="A543">
        <v>2026</v>
      </c>
      <c r="B543">
        <v>7</v>
      </c>
      <c r="C543" t="s">
        <v>189</v>
      </c>
      <c r="D543" t="s">
        <v>196</v>
      </c>
      <c r="E543" t="s">
        <v>27</v>
      </c>
      <c r="F543">
        <v>9353</v>
      </c>
      <c r="G543" t="s">
        <v>141</v>
      </c>
      <c r="H543" t="s">
        <v>189</v>
      </c>
      <c r="I543" t="s">
        <v>189</v>
      </c>
      <c r="J543" s="1">
        <v>46204</v>
      </c>
      <c r="K543" t="s">
        <v>143</v>
      </c>
      <c r="L543">
        <v>2</v>
      </c>
      <c r="M543" t="s">
        <v>445</v>
      </c>
      <c r="N543" t="s">
        <v>442</v>
      </c>
      <c r="O543" t="s">
        <v>156</v>
      </c>
      <c r="P543" t="s">
        <v>152</v>
      </c>
      <c r="Q543">
        <v>0</v>
      </c>
      <c r="R543">
        <v>17</v>
      </c>
      <c r="S543">
        <v>680</v>
      </c>
      <c r="T543">
        <v>280</v>
      </c>
      <c r="U543">
        <v>0</v>
      </c>
      <c r="V543">
        <v>0</v>
      </c>
      <c r="W543">
        <v>0</v>
      </c>
      <c r="X543">
        <v>0</v>
      </c>
      <c r="Y543">
        <v>0</v>
      </c>
      <c r="Z543">
        <v>0</v>
      </c>
      <c r="AA543">
        <v>400</v>
      </c>
      <c r="AB543">
        <v>0</v>
      </c>
      <c r="AC543">
        <v>400</v>
      </c>
      <c r="AD543">
        <v>0</v>
      </c>
      <c r="AE543">
        <v>0</v>
      </c>
      <c r="AF543">
        <v>10</v>
      </c>
      <c r="AG543">
        <v>0</v>
      </c>
      <c r="AH543">
        <v>7</v>
      </c>
      <c r="AI543">
        <v>0</v>
      </c>
      <c r="AJ543">
        <v>0</v>
      </c>
      <c r="AK543">
        <v>0</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s="2">
        <v>46218</v>
      </c>
      <c r="BK543">
        <v>0</v>
      </c>
      <c r="BL543" s="3" t="str">
        <f>VLOOKUP(O543,DropDownList!$H$1:$I$7,2,FALSE)</f>
        <v>2023/24</v>
      </c>
      <c r="BM543" s="3" t="str">
        <f t="shared" si="8"/>
        <v>PCOA</v>
      </c>
    </row>
    <row r="544" spans="1:65" x14ac:dyDescent="0.2">
      <c r="A544">
        <v>2026</v>
      </c>
      <c r="B544">
        <v>7</v>
      </c>
      <c r="C544" t="s">
        <v>189</v>
      </c>
      <c r="D544" t="s">
        <v>196</v>
      </c>
      <c r="E544" t="s">
        <v>27</v>
      </c>
      <c r="F544">
        <v>9353</v>
      </c>
      <c r="G544" t="s">
        <v>141</v>
      </c>
      <c r="H544" t="s">
        <v>189</v>
      </c>
      <c r="I544" t="s">
        <v>189</v>
      </c>
      <c r="J544" s="1">
        <v>46204</v>
      </c>
      <c r="K544" t="s">
        <v>143</v>
      </c>
      <c r="L544">
        <v>2</v>
      </c>
      <c r="M544" t="s">
        <v>445</v>
      </c>
      <c r="N544" t="s">
        <v>442</v>
      </c>
      <c r="O544" t="s">
        <v>155</v>
      </c>
      <c r="P544" t="s">
        <v>146</v>
      </c>
      <c r="Q544">
        <v>110</v>
      </c>
      <c r="R544">
        <v>120</v>
      </c>
      <c r="S544">
        <v>1650</v>
      </c>
      <c r="T544">
        <v>10</v>
      </c>
      <c r="U544">
        <v>12</v>
      </c>
      <c r="V544">
        <v>2</v>
      </c>
      <c r="W544">
        <v>30</v>
      </c>
      <c r="X544">
        <v>30</v>
      </c>
      <c r="Y544">
        <v>0</v>
      </c>
      <c r="Z544">
        <v>0</v>
      </c>
      <c r="AA544">
        <v>1530</v>
      </c>
      <c r="AB544">
        <v>0</v>
      </c>
      <c r="AC544">
        <v>0</v>
      </c>
      <c r="AD544">
        <v>2</v>
      </c>
      <c r="AE544">
        <v>0</v>
      </c>
      <c r="AF544">
        <v>115</v>
      </c>
      <c r="AG544">
        <v>0</v>
      </c>
      <c r="AH544">
        <v>1</v>
      </c>
      <c r="AI544">
        <v>4</v>
      </c>
      <c r="AJ544">
        <v>0</v>
      </c>
      <c r="AK544">
        <v>0</v>
      </c>
      <c r="AL544">
        <v>0</v>
      </c>
      <c r="AM544">
        <v>0</v>
      </c>
      <c r="AN544">
        <v>0</v>
      </c>
      <c r="AO544">
        <v>68</v>
      </c>
      <c r="AP544">
        <v>294</v>
      </c>
      <c r="AQ544">
        <v>69</v>
      </c>
      <c r="AR544">
        <v>0</v>
      </c>
      <c r="AS544">
        <v>39</v>
      </c>
      <c r="AT544">
        <v>4</v>
      </c>
      <c r="AU544">
        <v>2</v>
      </c>
      <c r="AV544">
        <v>0</v>
      </c>
      <c r="AW544">
        <v>2</v>
      </c>
      <c r="AX544">
        <v>0</v>
      </c>
      <c r="AY544">
        <v>45</v>
      </c>
      <c r="AZ544">
        <v>65</v>
      </c>
      <c r="BA544">
        <v>34</v>
      </c>
      <c r="BB544">
        <v>7</v>
      </c>
      <c r="BC544">
        <v>3</v>
      </c>
      <c r="BD544">
        <v>2</v>
      </c>
      <c r="BE544">
        <v>0</v>
      </c>
      <c r="BF544">
        <v>118</v>
      </c>
      <c r="BG544">
        <v>110</v>
      </c>
      <c r="BH544">
        <v>0</v>
      </c>
      <c r="BI544">
        <v>11</v>
      </c>
      <c r="BJ544" s="2">
        <v>46218</v>
      </c>
      <c r="BK544">
        <v>0</v>
      </c>
      <c r="BL544" s="3" t="str">
        <f>VLOOKUP(O544,DropDownList!$H$1:$I$7,2,FALSE)</f>
        <v>2022/23</v>
      </c>
      <c r="BM544" s="3" t="str">
        <f t="shared" si="8"/>
        <v>VSUR</v>
      </c>
    </row>
    <row r="545" spans="1:65" x14ac:dyDescent="0.2">
      <c r="A545">
        <v>2026</v>
      </c>
      <c r="B545">
        <v>7</v>
      </c>
      <c r="C545" t="s">
        <v>189</v>
      </c>
      <c r="D545" t="s">
        <v>196</v>
      </c>
      <c r="E545" t="s">
        <v>27</v>
      </c>
      <c r="F545">
        <v>9353</v>
      </c>
      <c r="G545" t="s">
        <v>141</v>
      </c>
      <c r="H545" t="s">
        <v>189</v>
      </c>
      <c r="I545" t="s">
        <v>189</v>
      </c>
      <c r="J545" s="1">
        <v>46204</v>
      </c>
      <c r="K545" t="s">
        <v>143</v>
      </c>
      <c r="L545">
        <v>2</v>
      </c>
      <c r="M545" t="s">
        <v>445</v>
      </c>
      <c r="N545" t="s">
        <v>442</v>
      </c>
      <c r="O545" t="s">
        <v>155</v>
      </c>
      <c r="P545" t="s">
        <v>150</v>
      </c>
      <c r="Q545">
        <v>2695.34</v>
      </c>
      <c r="R545">
        <v>98</v>
      </c>
      <c r="S545">
        <v>15696.9</v>
      </c>
      <c r="T545">
        <v>2003.64</v>
      </c>
      <c r="U545">
        <v>18</v>
      </c>
      <c r="V545">
        <v>12</v>
      </c>
      <c r="W545">
        <v>1464.94</v>
      </c>
      <c r="X545">
        <v>1464.94</v>
      </c>
      <c r="Y545">
        <v>83</v>
      </c>
      <c r="Z545">
        <v>13693.26</v>
      </c>
      <c r="AA545">
        <v>10997.92</v>
      </c>
      <c r="AB545">
        <v>2561.86</v>
      </c>
      <c r="AC545">
        <v>8436.06</v>
      </c>
      <c r="AD545">
        <v>11</v>
      </c>
      <c r="AE545">
        <v>1</v>
      </c>
      <c r="AF545">
        <v>63</v>
      </c>
      <c r="AG545">
        <v>7</v>
      </c>
      <c r="AH545">
        <v>15</v>
      </c>
      <c r="AI545">
        <v>11</v>
      </c>
      <c r="AJ545">
        <v>15</v>
      </c>
      <c r="AK545">
        <v>8</v>
      </c>
      <c r="AL545">
        <v>4</v>
      </c>
      <c r="AM545">
        <v>6</v>
      </c>
      <c r="AN545">
        <v>0</v>
      </c>
      <c r="AO545">
        <v>68</v>
      </c>
      <c r="AP545">
        <v>345</v>
      </c>
      <c r="AQ545">
        <v>73</v>
      </c>
      <c r="AR545">
        <v>10</v>
      </c>
      <c r="AS545">
        <v>63</v>
      </c>
      <c r="AT545">
        <v>9</v>
      </c>
      <c r="AU545">
        <v>2</v>
      </c>
      <c r="AV545">
        <v>0</v>
      </c>
      <c r="AW545">
        <v>1</v>
      </c>
      <c r="AX545">
        <v>0</v>
      </c>
      <c r="AY545">
        <v>34</v>
      </c>
      <c r="AZ545">
        <v>70</v>
      </c>
      <c r="BA545">
        <v>49</v>
      </c>
      <c r="BB545">
        <v>5</v>
      </c>
      <c r="BC545">
        <v>2</v>
      </c>
      <c r="BD545">
        <v>3</v>
      </c>
      <c r="BE545">
        <v>0</v>
      </c>
      <c r="BF545">
        <v>61</v>
      </c>
      <c r="BG545">
        <v>1422.77</v>
      </c>
      <c r="BH545">
        <v>2</v>
      </c>
      <c r="BI545">
        <v>15</v>
      </c>
      <c r="BJ545" s="2">
        <v>46218</v>
      </c>
      <c r="BK545">
        <v>0</v>
      </c>
      <c r="BL545" s="3" t="str">
        <f>VLOOKUP(O545,DropDownList!$H$1:$I$7,2,FALSE)</f>
        <v>2022/23</v>
      </c>
      <c r="BM545" s="3" t="str">
        <f t="shared" si="8"/>
        <v>FISCAL FINES</v>
      </c>
    </row>
    <row r="546" spans="1:65" x14ac:dyDescent="0.2">
      <c r="A546">
        <v>2026</v>
      </c>
      <c r="B546">
        <v>7</v>
      </c>
      <c r="C546" t="s">
        <v>189</v>
      </c>
      <c r="D546" t="s">
        <v>196</v>
      </c>
      <c r="E546" t="s">
        <v>27</v>
      </c>
      <c r="F546">
        <v>9353</v>
      </c>
      <c r="G546" t="s">
        <v>141</v>
      </c>
      <c r="H546" t="s">
        <v>189</v>
      </c>
      <c r="I546" t="s">
        <v>189</v>
      </c>
      <c r="J546" s="1">
        <v>46204</v>
      </c>
      <c r="K546" t="s">
        <v>143</v>
      </c>
      <c r="L546">
        <v>2</v>
      </c>
      <c r="M546" t="s">
        <v>445</v>
      </c>
      <c r="N546" t="s">
        <v>442</v>
      </c>
      <c r="O546" t="s">
        <v>156</v>
      </c>
      <c r="P546" t="s">
        <v>146</v>
      </c>
      <c r="Q546">
        <v>197</v>
      </c>
      <c r="R546">
        <v>113</v>
      </c>
      <c r="S546">
        <v>1790</v>
      </c>
      <c r="T546">
        <v>6.87</v>
      </c>
      <c r="U546">
        <v>21</v>
      </c>
      <c r="V546">
        <v>9</v>
      </c>
      <c r="W546">
        <v>167</v>
      </c>
      <c r="X546">
        <v>167</v>
      </c>
      <c r="Y546">
        <v>0</v>
      </c>
      <c r="Z546">
        <v>0</v>
      </c>
      <c r="AA546">
        <v>1586.13</v>
      </c>
      <c r="AB546">
        <v>0</v>
      </c>
      <c r="AC546">
        <v>0</v>
      </c>
      <c r="AD546">
        <v>8</v>
      </c>
      <c r="AE546">
        <v>1</v>
      </c>
      <c r="AF546">
        <v>100</v>
      </c>
      <c r="AG546">
        <v>1</v>
      </c>
      <c r="AH546">
        <v>0</v>
      </c>
      <c r="AI546">
        <v>11</v>
      </c>
      <c r="AJ546">
        <v>0</v>
      </c>
      <c r="AK546">
        <v>0</v>
      </c>
      <c r="AL546">
        <v>0</v>
      </c>
      <c r="AM546">
        <v>0</v>
      </c>
      <c r="AN546">
        <v>0</v>
      </c>
      <c r="AO546">
        <v>54</v>
      </c>
      <c r="AP546">
        <v>281</v>
      </c>
      <c r="AQ546">
        <v>59</v>
      </c>
      <c r="AR546">
        <v>0</v>
      </c>
      <c r="AS546">
        <v>38</v>
      </c>
      <c r="AT546">
        <v>3</v>
      </c>
      <c r="AU546">
        <v>3</v>
      </c>
      <c r="AV546">
        <v>1</v>
      </c>
      <c r="AW546">
        <v>1</v>
      </c>
      <c r="AX546">
        <v>0</v>
      </c>
      <c r="AY546">
        <v>26</v>
      </c>
      <c r="AZ546">
        <v>57</v>
      </c>
      <c r="BA546">
        <v>41</v>
      </c>
      <c r="BB546">
        <v>9</v>
      </c>
      <c r="BC546">
        <v>4</v>
      </c>
      <c r="BD546">
        <v>1</v>
      </c>
      <c r="BE546">
        <v>0</v>
      </c>
      <c r="BF546">
        <v>112</v>
      </c>
      <c r="BG546">
        <v>190</v>
      </c>
      <c r="BH546">
        <v>1</v>
      </c>
      <c r="BI546">
        <v>19</v>
      </c>
      <c r="BJ546" s="2">
        <v>46218</v>
      </c>
      <c r="BK546">
        <v>0</v>
      </c>
      <c r="BL546" s="3" t="str">
        <f>VLOOKUP(O546,DropDownList!$H$1:$I$7,2,FALSE)</f>
        <v>2023/24</v>
      </c>
      <c r="BM546" s="3" t="str">
        <f t="shared" si="8"/>
        <v>VSUR</v>
      </c>
    </row>
    <row r="547" spans="1:65" x14ac:dyDescent="0.2">
      <c r="A547">
        <v>2026</v>
      </c>
      <c r="B547">
        <v>7</v>
      </c>
      <c r="C547" t="s">
        <v>189</v>
      </c>
      <c r="D547" t="s">
        <v>196</v>
      </c>
      <c r="E547" t="s">
        <v>27</v>
      </c>
      <c r="F547">
        <v>9353</v>
      </c>
      <c r="G547" t="s">
        <v>141</v>
      </c>
      <c r="H547" t="s">
        <v>189</v>
      </c>
      <c r="I547" t="s">
        <v>189</v>
      </c>
      <c r="J547" s="1">
        <v>46204</v>
      </c>
      <c r="K547" t="s">
        <v>143</v>
      </c>
      <c r="L547">
        <v>2</v>
      </c>
      <c r="M547" t="s">
        <v>445</v>
      </c>
      <c r="N547" t="s">
        <v>442</v>
      </c>
      <c r="O547" t="s">
        <v>156</v>
      </c>
      <c r="P547" t="s">
        <v>154</v>
      </c>
      <c r="Q547">
        <v>5411.61</v>
      </c>
      <c r="R547">
        <v>115</v>
      </c>
      <c r="S547">
        <v>32201.69</v>
      </c>
      <c r="T547">
        <v>263.87</v>
      </c>
      <c r="U547">
        <v>22</v>
      </c>
      <c r="V547">
        <v>16</v>
      </c>
      <c r="W547">
        <v>4766.96</v>
      </c>
      <c r="X547">
        <v>4766.96</v>
      </c>
      <c r="Y547">
        <v>0</v>
      </c>
      <c r="Z547">
        <v>0</v>
      </c>
      <c r="AA547">
        <v>26526.21</v>
      </c>
      <c r="AB547">
        <v>1543.94</v>
      </c>
      <c r="AC547">
        <v>23396.14</v>
      </c>
      <c r="AD547">
        <v>8</v>
      </c>
      <c r="AE547">
        <v>8</v>
      </c>
      <c r="AF547">
        <v>91</v>
      </c>
      <c r="AG547">
        <v>11</v>
      </c>
      <c r="AH547">
        <v>0</v>
      </c>
      <c r="AI547">
        <v>11</v>
      </c>
      <c r="AJ547">
        <v>0</v>
      </c>
      <c r="AK547">
        <v>0</v>
      </c>
      <c r="AL547">
        <v>0</v>
      </c>
      <c r="AM547">
        <v>0</v>
      </c>
      <c r="AN547">
        <v>0</v>
      </c>
      <c r="AO547">
        <v>56</v>
      </c>
      <c r="AP547">
        <v>286</v>
      </c>
      <c r="AQ547">
        <v>62</v>
      </c>
      <c r="AR547">
        <v>0</v>
      </c>
      <c r="AS547">
        <v>38</v>
      </c>
      <c r="AT547">
        <v>3</v>
      </c>
      <c r="AU547">
        <v>3</v>
      </c>
      <c r="AV547">
        <v>1</v>
      </c>
      <c r="AW547">
        <v>1</v>
      </c>
      <c r="AX547">
        <v>0</v>
      </c>
      <c r="AY547">
        <v>27</v>
      </c>
      <c r="AZ547">
        <v>58</v>
      </c>
      <c r="BA547">
        <v>41</v>
      </c>
      <c r="BB547">
        <v>9</v>
      </c>
      <c r="BC547">
        <v>4</v>
      </c>
      <c r="BD547">
        <v>1</v>
      </c>
      <c r="BE547">
        <v>0</v>
      </c>
      <c r="BF547">
        <v>114</v>
      </c>
      <c r="BG547">
        <v>2880</v>
      </c>
      <c r="BH547">
        <v>2</v>
      </c>
      <c r="BI547">
        <v>20</v>
      </c>
      <c r="BJ547" s="2">
        <v>46218</v>
      </c>
      <c r="BK547">
        <v>0</v>
      </c>
      <c r="BL547" s="3" t="str">
        <f>VLOOKUP(O547,DropDownList!$H$1:$I$7,2,FALSE)</f>
        <v>2023/24</v>
      </c>
      <c r="BM547" s="3" t="str">
        <f t="shared" si="8"/>
        <v>JP COURT</v>
      </c>
    </row>
    <row r="548" spans="1:65" x14ac:dyDescent="0.2">
      <c r="A548">
        <v>2026</v>
      </c>
      <c r="B548">
        <v>7</v>
      </c>
      <c r="C548" t="s">
        <v>189</v>
      </c>
      <c r="D548" t="s">
        <v>196</v>
      </c>
      <c r="E548" t="s">
        <v>27</v>
      </c>
      <c r="F548">
        <v>9353</v>
      </c>
      <c r="G548" t="s">
        <v>141</v>
      </c>
      <c r="H548" t="s">
        <v>189</v>
      </c>
      <c r="I548" t="s">
        <v>189</v>
      </c>
      <c r="J548" s="1">
        <v>46204</v>
      </c>
      <c r="K548" t="s">
        <v>143</v>
      </c>
      <c r="L548">
        <v>2</v>
      </c>
      <c r="M548" t="s">
        <v>445</v>
      </c>
      <c r="N548" t="s">
        <v>442</v>
      </c>
      <c r="O548" t="s">
        <v>149</v>
      </c>
      <c r="P548" t="s">
        <v>154</v>
      </c>
      <c r="Q548">
        <v>12952</v>
      </c>
      <c r="R548">
        <v>87</v>
      </c>
      <c r="S548">
        <v>26397</v>
      </c>
      <c r="T548">
        <v>250</v>
      </c>
      <c r="U548">
        <v>44</v>
      </c>
      <c r="V548">
        <v>40</v>
      </c>
      <c r="W548">
        <v>9762</v>
      </c>
      <c r="X548">
        <v>11842</v>
      </c>
      <c r="Y548">
        <v>0</v>
      </c>
      <c r="Z548">
        <v>0</v>
      </c>
      <c r="AA548">
        <v>13195</v>
      </c>
      <c r="AB548">
        <v>100</v>
      </c>
      <c r="AC548">
        <v>12085</v>
      </c>
      <c r="AD548">
        <v>25</v>
      </c>
      <c r="AE548">
        <v>15</v>
      </c>
      <c r="AF548">
        <v>42</v>
      </c>
      <c r="AG548">
        <v>18</v>
      </c>
      <c r="AH548">
        <v>0</v>
      </c>
      <c r="AI548">
        <v>26</v>
      </c>
      <c r="AJ548">
        <v>0</v>
      </c>
      <c r="AK548">
        <v>0</v>
      </c>
      <c r="AL548">
        <v>0</v>
      </c>
      <c r="AM548">
        <v>0</v>
      </c>
      <c r="AN548">
        <v>0</v>
      </c>
      <c r="AO548">
        <v>48</v>
      </c>
      <c r="AP548">
        <v>95</v>
      </c>
      <c r="AQ548">
        <v>48</v>
      </c>
      <c r="AR548">
        <v>0</v>
      </c>
      <c r="AS548">
        <v>3</v>
      </c>
      <c r="AT548">
        <v>0</v>
      </c>
      <c r="AU548">
        <v>0</v>
      </c>
      <c r="AV548">
        <v>0</v>
      </c>
      <c r="AW548">
        <v>0</v>
      </c>
      <c r="AX548">
        <v>0</v>
      </c>
      <c r="AY548">
        <v>2</v>
      </c>
      <c r="AZ548">
        <v>5</v>
      </c>
      <c r="BA548">
        <v>3</v>
      </c>
      <c r="BB548">
        <v>2</v>
      </c>
      <c r="BC548">
        <v>1</v>
      </c>
      <c r="BD548">
        <v>1</v>
      </c>
      <c r="BE548">
        <v>1</v>
      </c>
      <c r="BF548">
        <v>87</v>
      </c>
      <c r="BG548">
        <v>7140</v>
      </c>
      <c r="BH548">
        <v>1</v>
      </c>
      <c r="BI548">
        <v>44</v>
      </c>
      <c r="BJ548" s="2">
        <v>46218</v>
      </c>
      <c r="BK548">
        <v>0</v>
      </c>
      <c r="BL548" s="3" t="str">
        <f>VLOOKUP(O548,DropDownList!$H$1:$I$7,2,FALSE)</f>
        <v>2025/26</v>
      </c>
      <c r="BM548" s="3" t="str">
        <f t="shared" si="8"/>
        <v>JP COURT</v>
      </c>
    </row>
    <row r="549" spans="1:65" x14ac:dyDescent="0.2">
      <c r="A549">
        <v>2026</v>
      </c>
      <c r="B549">
        <v>7</v>
      </c>
      <c r="C549" t="s">
        <v>189</v>
      </c>
      <c r="D549" t="s">
        <v>196</v>
      </c>
      <c r="E549" t="s">
        <v>27</v>
      </c>
      <c r="F549">
        <v>9353</v>
      </c>
      <c r="G549" t="s">
        <v>141</v>
      </c>
      <c r="H549" t="s">
        <v>189</v>
      </c>
      <c r="I549" t="s">
        <v>189</v>
      </c>
      <c r="J549" s="1">
        <v>46204</v>
      </c>
      <c r="K549" t="s">
        <v>143</v>
      </c>
      <c r="L549">
        <v>2</v>
      </c>
      <c r="M549" t="s">
        <v>445</v>
      </c>
      <c r="N549" t="s">
        <v>442</v>
      </c>
      <c r="O549" t="s">
        <v>149</v>
      </c>
      <c r="P549" t="s">
        <v>152</v>
      </c>
      <c r="Q549">
        <v>0</v>
      </c>
      <c r="R549">
        <v>9</v>
      </c>
      <c r="S549">
        <v>360</v>
      </c>
      <c r="T549">
        <v>40</v>
      </c>
      <c r="U549">
        <v>0</v>
      </c>
      <c r="V549">
        <v>0</v>
      </c>
      <c r="W549">
        <v>0</v>
      </c>
      <c r="X549">
        <v>0</v>
      </c>
      <c r="Y549">
        <v>0</v>
      </c>
      <c r="Z549">
        <v>0</v>
      </c>
      <c r="AA549">
        <v>320</v>
      </c>
      <c r="AB549">
        <v>0</v>
      </c>
      <c r="AC549">
        <v>320</v>
      </c>
      <c r="AD549">
        <v>0</v>
      </c>
      <c r="AE549">
        <v>0</v>
      </c>
      <c r="AF549">
        <v>8</v>
      </c>
      <c r="AG549">
        <v>0</v>
      </c>
      <c r="AH549">
        <v>1</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s="2">
        <v>46218</v>
      </c>
      <c r="BK549">
        <v>0</v>
      </c>
      <c r="BL549" s="3" t="str">
        <f>VLOOKUP(O549,DropDownList!$H$1:$I$7,2,FALSE)</f>
        <v>2025/26</v>
      </c>
      <c r="BM549" s="3" t="str">
        <f t="shared" si="8"/>
        <v>PCOA</v>
      </c>
    </row>
    <row r="550" spans="1:65" x14ac:dyDescent="0.2">
      <c r="A550">
        <v>2026</v>
      </c>
      <c r="B550">
        <v>7</v>
      </c>
      <c r="C550" t="s">
        <v>189</v>
      </c>
      <c r="D550" t="s">
        <v>196</v>
      </c>
      <c r="E550" t="s">
        <v>27</v>
      </c>
      <c r="F550">
        <v>9353</v>
      </c>
      <c r="G550" t="s">
        <v>141</v>
      </c>
      <c r="H550" t="s">
        <v>189</v>
      </c>
      <c r="I550" t="s">
        <v>189</v>
      </c>
      <c r="J550" s="1">
        <v>46204</v>
      </c>
      <c r="K550" t="s">
        <v>143</v>
      </c>
      <c r="L550">
        <v>2</v>
      </c>
      <c r="M550" t="s">
        <v>445</v>
      </c>
      <c r="N550" t="s">
        <v>442</v>
      </c>
      <c r="O550" t="s">
        <v>147</v>
      </c>
      <c r="P550" t="s">
        <v>148</v>
      </c>
      <c r="Q550">
        <v>60</v>
      </c>
      <c r="R550">
        <v>4</v>
      </c>
      <c r="S550">
        <v>240</v>
      </c>
      <c r="T550">
        <v>60</v>
      </c>
      <c r="U550">
        <v>1</v>
      </c>
      <c r="V550">
        <v>1</v>
      </c>
      <c r="W550">
        <v>60</v>
      </c>
      <c r="X550">
        <v>60</v>
      </c>
      <c r="Y550">
        <v>0</v>
      </c>
      <c r="Z550">
        <v>0</v>
      </c>
      <c r="AA550">
        <v>120</v>
      </c>
      <c r="AB550">
        <v>0</v>
      </c>
      <c r="AC550">
        <v>120</v>
      </c>
      <c r="AD550">
        <v>1</v>
      </c>
      <c r="AE550">
        <v>0</v>
      </c>
      <c r="AF550">
        <v>2</v>
      </c>
      <c r="AG550">
        <v>0</v>
      </c>
      <c r="AH550">
        <v>1</v>
      </c>
      <c r="AI550">
        <v>1</v>
      </c>
      <c r="AJ550">
        <v>0</v>
      </c>
      <c r="AK550">
        <v>0</v>
      </c>
      <c r="AL550">
        <v>0</v>
      </c>
      <c r="AM550">
        <v>0</v>
      </c>
      <c r="AN550">
        <v>0</v>
      </c>
      <c r="AO550">
        <v>2</v>
      </c>
      <c r="AP550">
        <v>7</v>
      </c>
      <c r="AQ550">
        <v>2</v>
      </c>
      <c r="AR550">
        <v>0</v>
      </c>
      <c r="AS550">
        <v>0</v>
      </c>
      <c r="AT550">
        <v>0</v>
      </c>
      <c r="AU550">
        <v>0</v>
      </c>
      <c r="AV550">
        <v>0</v>
      </c>
      <c r="AW550">
        <v>0</v>
      </c>
      <c r="AX550">
        <v>0</v>
      </c>
      <c r="AY550">
        <v>2</v>
      </c>
      <c r="AZ550">
        <v>2</v>
      </c>
      <c r="BA550">
        <v>1</v>
      </c>
      <c r="BB550">
        <v>0</v>
      </c>
      <c r="BC550">
        <v>0</v>
      </c>
      <c r="BD550">
        <v>0</v>
      </c>
      <c r="BE550">
        <v>0</v>
      </c>
      <c r="BF550">
        <v>2</v>
      </c>
      <c r="BG550">
        <v>60</v>
      </c>
      <c r="BH550">
        <v>0</v>
      </c>
      <c r="BI550">
        <v>1</v>
      </c>
      <c r="BJ550" s="2">
        <v>46218</v>
      </c>
      <c r="BK550">
        <v>0</v>
      </c>
      <c r="BL550" s="3" t="str">
        <f>VLOOKUP(O550,DropDownList!$H$1:$I$7,2,FALSE)</f>
        <v>2024/25</v>
      </c>
      <c r="BM550" s="3" t="str">
        <f t="shared" si="8"/>
        <v>PRAS</v>
      </c>
    </row>
    <row r="551" spans="1:65" x14ac:dyDescent="0.2">
      <c r="A551">
        <v>2026</v>
      </c>
      <c r="B551">
        <v>7</v>
      </c>
      <c r="C551" t="s">
        <v>189</v>
      </c>
      <c r="D551" t="s">
        <v>196</v>
      </c>
      <c r="E551" t="s">
        <v>27</v>
      </c>
      <c r="F551">
        <v>9353</v>
      </c>
      <c r="G551" t="s">
        <v>141</v>
      </c>
      <c r="H551" t="s">
        <v>189</v>
      </c>
      <c r="I551" t="s">
        <v>189</v>
      </c>
      <c r="J551" s="1">
        <v>46204</v>
      </c>
      <c r="K551" t="s">
        <v>143</v>
      </c>
      <c r="L551">
        <v>2</v>
      </c>
      <c r="M551" t="s">
        <v>445</v>
      </c>
      <c r="N551" t="s">
        <v>442</v>
      </c>
      <c r="O551" t="s">
        <v>147</v>
      </c>
      <c r="P551" t="s">
        <v>153</v>
      </c>
      <c r="Q551">
        <v>135</v>
      </c>
      <c r="R551">
        <v>18</v>
      </c>
      <c r="S551">
        <v>810</v>
      </c>
      <c r="T551">
        <v>45</v>
      </c>
      <c r="U551">
        <v>3</v>
      </c>
      <c r="V551">
        <v>3</v>
      </c>
      <c r="W551">
        <v>135</v>
      </c>
      <c r="X551">
        <v>135</v>
      </c>
      <c r="Y551">
        <v>0</v>
      </c>
      <c r="Z551">
        <v>0</v>
      </c>
      <c r="AA551">
        <v>630</v>
      </c>
      <c r="AB551">
        <v>0</v>
      </c>
      <c r="AC551">
        <v>630</v>
      </c>
      <c r="AD551">
        <v>3</v>
      </c>
      <c r="AE551">
        <v>0</v>
      </c>
      <c r="AF551">
        <v>14</v>
      </c>
      <c r="AG551">
        <v>0</v>
      </c>
      <c r="AH551">
        <v>1</v>
      </c>
      <c r="AI551">
        <v>3</v>
      </c>
      <c r="AJ551">
        <v>0</v>
      </c>
      <c r="AK551">
        <v>0</v>
      </c>
      <c r="AL551">
        <v>0</v>
      </c>
      <c r="AM551">
        <v>0</v>
      </c>
      <c r="AN551">
        <v>0</v>
      </c>
      <c r="AO551">
        <v>12</v>
      </c>
      <c r="AP551">
        <v>32</v>
      </c>
      <c r="AQ551">
        <v>13</v>
      </c>
      <c r="AR551">
        <v>1</v>
      </c>
      <c r="AS551">
        <v>5</v>
      </c>
      <c r="AT551">
        <v>0</v>
      </c>
      <c r="AU551">
        <v>0</v>
      </c>
      <c r="AV551">
        <v>0</v>
      </c>
      <c r="AW551">
        <v>0</v>
      </c>
      <c r="AX551">
        <v>0</v>
      </c>
      <c r="AY551">
        <v>0</v>
      </c>
      <c r="AZ551">
        <v>3</v>
      </c>
      <c r="BA551">
        <v>3</v>
      </c>
      <c r="BB551">
        <v>0</v>
      </c>
      <c r="BC551">
        <v>0</v>
      </c>
      <c r="BD551">
        <v>0</v>
      </c>
      <c r="BE551">
        <v>0</v>
      </c>
      <c r="BF551">
        <v>9</v>
      </c>
      <c r="BG551">
        <v>135</v>
      </c>
      <c r="BH551">
        <v>0</v>
      </c>
      <c r="BI551">
        <v>3</v>
      </c>
      <c r="BJ551" s="2">
        <v>46218</v>
      </c>
      <c r="BK551">
        <v>0</v>
      </c>
      <c r="BL551" s="3" t="str">
        <f>VLOOKUP(O551,DropDownList!$H$1:$I$7,2,FALSE)</f>
        <v>2024/25</v>
      </c>
      <c r="BM551" s="3" t="str">
        <f t="shared" si="8"/>
        <v>PREG</v>
      </c>
    </row>
    <row r="552" spans="1:65" x14ac:dyDescent="0.2">
      <c r="A552">
        <v>2026</v>
      </c>
      <c r="B552">
        <v>7</v>
      </c>
      <c r="C552" t="s">
        <v>189</v>
      </c>
      <c r="D552" t="s">
        <v>196</v>
      </c>
      <c r="E552" t="s">
        <v>27</v>
      </c>
      <c r="F552">
        <v>9353</v>
      </c>
      <c r="G552" t="s">
        <v>141</v>
      </c>
      <c r="H552" t="s">
        <v>189</v>
      </c>
      <c r="I552" t="s">
        <v>189</v>
      </c>
      <c r="J552" s="1">
        <v>46204</v>
      </c>
      <c r="K552" t="s">
        <v>143</v>
      </c>
      <c r="L552">
        <v>2</v>
      </c>
      <c r="M552" t="s">
        <v>445</v>
      </c>
      <c r="N552" t="s">
        <v>442</v>
      </c>
      <c r="O552" t="s">
        <v>149</v>
      </c>
      <c r="P552" t="s">
        <v>148</v>
      </c>
      <c r="Q552">
        <v>0</v>
      </c>
      <c r="R552">
        <v>1</v>
      </c>
      <c r="S552">
        <v>60</v>
      </c>
      <c r="T552">
        <v>0</v>
      </c>
      <c r="U552">
        <v>0</v>
      </c>
      <c r="V552">
        <v>0</v>
      </c>
      <c r="W552">
        <v>0</v>
      </c>
      <c r="X552">
        <v>0</v>
      </c>
      <c r="Y552">
        <v>0</v>
      </c>
      <c r="Z552">
        <v>0</v>
      </c>
      <c r="AA552">
        <v>60</v>
      </c>
      <c r="AB552">
        <v>0</v>
      </c>
      <c r="AC552">
        <v>60</v>
      </c>
      <c r="AD552">
        <v>0</v>
      </c>
      <c r="AE552">
        <v>0</v>
      </c>
      <c r="AF552">
        <v>1</v>
      </c>
      <c r="AG552">
        <v>0</v>
      </c>
      <c r="AH552">
        <v>0</v>
      </c>
      <c r="AI552">
        <v>0</v>
      </c>
      <c r="AJ552">
        <v>0</v>
      </c>
      <c r="AK552">
        <v>0</v>
      </c>
      <c r="AL552">
        <v>0</v>
      </c>
      <c r="AM552">
        <v>0</v>
      </c>
      <c r="AN552">
        <v>0</v>
      </c>
      <c r="AO552">
        <v>1</v>
      </c>
      <c r="AP552">
        <v>3</v>
      </c>
      <c r="AQ552">
        <v>1</v>
      </c>
      <c r="AR552">
        <v>0</v>
      </c>
      <c r="AS552">
        <v>0</v>
      </c>
      <c r="AT552">
        <v>0</v>
      </c>
      <c r="AU552">
        <v>0</v>
      </c>
      <c r="AV552">
        <v>0</v>
      </c>
      <c r="AW552">
        <v>0</v>
      </c>
      <c r="AX552">
        <v>0</v>
      </c>
      <c r="AY552">
        <v>1</v>
      </c>
      <c r="AZ552">
        <v>1</v>
      </c>
      <c r="BA552">
        <v>0</v>
      </c>
      <c r="BB552">
        <v>0</v>
      </c>
      <c r="BC552">
        <v>0</v>
      </c>
      <c r="BD552">
        <v>0</v>
      </c>
      <c r="BE552">
        <v>0</v>
      </c>
      <c r="BF552">
        <v>1</v>
      </c>
      <c r="BG552">
        <v>0</v>
      </c>
      <c r="BH552">
        <v>0</v>
      </c>
      <c r="BI552">
        <v>0</v>
      </c>
      <c r="BJ552" s="2">
        <v>46218</v>
      </c>
      <c r="BK552">
        <v>0</v>
      </c>
      <c r="BL552" s="3" t="str">
        <f>VLOOKUP(O552,DropDownList!$H$1:$I$7,2,FALSE)</f>
        <v>2025/26</v>
      </c>
      <c r="BM552" s="3" t="str">
        <f t="shared" si="8"/>
        <v>PRAS</v>
      </c>
    </row>
    <row r="553" spans="1:65" x14ac:dyDescent="0.2">
      <c r="A553">
        <v>2026</v>
      </c>
      <c r="B553">
        <v>7</v>
      </c>
      <c r="C553" t="s">
        <v>189</v>
      </c>
      <c r="D553" t="s">
        <v>196</v>
      </c>
      <c r="E553" t="s">
        <v>27</v>
      </c>
      <c r="F553">
        <v>9353</v>
      </c>
      <c r="G553" t="s">
        <v>141</v>
      </c>
      <c r="H553" t="s">
        <v>189</v>
      </c>
      <c r="I553" t="s">
        <v>189</v>
      </c>
      <c r="J553" s="1">
        <v>46204</v>
      </c>
      <c r="K553" t="s">
        <v>143</v>
      </c>
      <c r="L553">
        <v>2</v>
      </c>
      <c r="M553" t="s">
        <v>445</v>
      </c>
      <c r="N553" t="s">
        <v>442</v>
      </c>
      <c r="O553" t="s">
        <v>149</v>
      </c>
      <c r="P553" t="s">
        <v>153</v>
      </c>
      <c r="Q553">
        <v>180</v>
      </c>
      <c r="R553">
        <v>8</v>
      </c>
      <c r="S553">
        <v>360</v>
      </c>
      <c r="T553">
        <v>0</v>
      </c>
      <c r="U553">
        <v>4</v>
      </c>
      <c r="V553">
        <v>4</v>
      </c>
      <c r="W553">
        <v>180</v>
      </c>
      <c r="X553">
        <v>180</v>
      </c>
      <c r="Y553">
        <v>0</v>
      </c>
      <c r="Z553">
        <v>0</v>
      </c>
      <c r="AA553">
        <v>180</v>
      </c>
      <c r="AB553">
        <v>0</v>
      </c>
      <c r="AC553">
        <v>180</v>
      </c>
      <c r="AD553">
        <v>4</v>
      </c>
      <c r="AE553">
        <v>0</v>
      </c>
      <c r="AF553">
        <v>4</v>
      </c>
      <c r="AG553">
        <v>0</v>
      </c>
      <c r="AH553">
        <v>0</v>
      </c>
      <c r="AI553">
        <v>4</v>
      </c>
      <c r="AJ553">
        <v>0</v>
      </c>
      <c r="AK553">
        <v>0</v>
      </c>
      <c r="AL553">
        <v>0</v>
      </c>
      <c r="AM553">
        <v>0</v>
      </c>
      <c r="AN553">
        <v>0</v>
      </c>
      <c r="AO553">
        <v>5</v>
      </c>
      <c r="AP553">
        <v>6</v>
      </c>
      <c r="AQ553">
        <v>5</v>
      </c>
      <c r="AR553">
        <v>0</v>
      </c>
      <c r="AS553">
        <v>0</v>
      </c>
      <c r="AT553">
        <v>0</v>
      </c>
      <c r="AU553">
        <v>0</v>
      </c>
      <c r="AV553">
        <v>0</v>
      </c>
      <c r="AW553">
        <v>0</v>
      </c>
      <c r="AX553">
        <v>0</v>
      </c>
      <c r="AY553">
        <v>0</v>
      </c>
      <c r="AZ553">
        <v>0</v>
      </c>
      <c r="BA553">
        <v>0</v>
      </c>
      <c r="BB553">
        <v>0</v>
      </c>
      <c r="BC553">
        <v>0</v>
      </c>
      <c r="BD553">
        <v>0</v>
      </c>
      <c r="BE553">
        <v>0</v>
      </c>
      <c r="BF553">
        <v>5</v>
      </c>
      <c r="BG553">
        <v>180</v>
      </c>
      <c r="BH553">
        <v>0</v>
      </c>
      <c r="BI553">
        <v>3</v>
      </c>
      <c r="BJ553" s="2">
        <v>46218</v>
      </c>
      <c r="BK553">
        <v>0</v>
      </c>
      <c r="BL553" s="3" t="str">
        <f>VLOOKUP(O553,DropDownList!$H$1:$I$7,2,FALSE)</f>
        <v>2025/26</v>
      </c>
      <c r="BM553" s="3" t="str">
        <f t="shared" si="8"/>
        <v>PREG</v>
      </c>
    </row>
    <row r="554" spans="1:65" x14ac:dyDescent="0.2">
      <c r="A554">
        <v>2026</v>
      </c>
      <c r="B554">
        <v>7</v>
      </c>
      <c r="C554" t="s">
        <v>189</v>
      </c>
      <c r="D554" t="s">
        <v>196</v>
      </c>
      <c r="E554" t="s">
        <v>27</v>
      </c>
      <c r="F554">
        <v>9353</v>
      </c>
      <c r="G554" t="s">
        <v>141</v>
      </c>
      <c r="H554" t="s">
        <v>189</v>
      </c>
      <c r="I554" t="s">
        <v>189</v>
      </c>
      <c r="J554" s="1">
        <v>46204</v>
      </c>
      <c r="K554" t="s">
        <v>143</v>
      </c>
      <c r="L554">
        <v>2</v>
      </c>
      <c r="M554" t="s">
        <v>445</v>
      </c>
      <c r="N554" t="s">
        <v>442</v>
      </c>
      <c r="O554" t="s">
        <v>147</v>
      </c>
      <c r="P554" t="s">
        <v>151</v>
      </c>
      <c r="Q554">
        <v>0</v>
      </c>
      <c r="R554">
        <v>308</v>
      </c>
      <c r="S554">
        <v>9240</v>
      </c>
      <c r="T554">
        <v>1500</v>
      </c>
      <c r="U554">
        <v>0</v>
      </c>
      <c r="V554">
        <v>0</v>
      </c>
      <c r="W554">
        <v>0</v>
      </c>
      <c r="X554">
        <v>0</v>
      </c>
      <c r="Y554">
        <v>0</v>
      </c>
      <c r="Z554">
        <v>0</v>
      </c>
      <c r="AA554">
        <v>7740</v>
      </c>
      <c r="AB554">
        <v>0</v>
      </c>
      <c r="AC554">
        <v>7740</v>
      </c>
      <c r="AD554">
        <v>0</v>
      </c>
      <c r="AE554">
        <v>0</v>
      </c>
      <c r="AF554">
        <v>258</v>
      </c>
      <c r="AG554">
        <v>0</v>
      </c>
      <c r="AH554">
        <v>50</v>
      </c>
      <c r="AI554">
        <v>0</v>
      </c>
      <c r="AJ554">
        <v>0</v>
      </c>
      <c r="AK554">
        <v>0</v>
      </c>
      <c r="AL554">
        <v>0</v>
      </c>
      <c r="AM554">
        <v>2</v>
      </c>
      <c r="AN554">
        <v>0</v>
      </c>
      <c r="AO554">
        <v>0</v>
      </c>
      <c r="AP554">
        <v>0</v>
      </c>
      <c r="AQ554">
        <v>0</v>
      </c>
      <c r="AR554">
        <v>0</v>
      </c>
      <c r="AS554">
        <v>0</v>
      </c>
      <c r="AT554">
        <v>0</v>
      </c>
      <c r="AU554">
        <v>0</v>
      </c>
      <c r="AV554">
        <v>0</v>
      </c>
      <c r="AW554">
        <v>0</v>
      </c>
      <c r="AX554">
        <v>0</v>
      </c>
      <c r="AY554">
        <v>0</v>
      </c>
      <c r="AZ554">
        <v>0</v>
      </c>
      <c r="BA554">
        <v>0</v>
      </c>
      <c r="BB554">
        <v>0</v>
      </c>
      <c r="BC554">
        <v>0</v>
      </c>
      <c r="BD554">
        <v>0</v>
      </c>
      <c r="BE554">
        <v>0</v>
      </c>
      <c r="BF554">
        <v>0</v>
      </c>
      <c r="BG554">
        <v>0</v>
      </c>
      <c r="BH554">
        <v>0</v>
      </c>
      <c r="BI554">
        <v>0</v>
      </c>
      <c r="BJ554" s="2">
        <v>46218</v>
      </c>
      <c r="BK554">
        <v>0</v>
      </c>
      <c r="BL554" s="3" t="str">
        <f>VLOOKUP(O554,DropDownList!$H$1:$I$7,2,FALSE)</f>
        <v>2024/25</v>
      </c>
      <c r="BM554" s="3" t="str">
        <f t="shared" si="8"/>
        <v>PCPF</v>
      </c>
    </row>
    <row r="555" spans="1:65" x14ac:dyDescent="0.2">
      <c r="A555">
        <v>2026</v>
      </c>
      <c r="B555">
        <v>7</v>
      </c>
      <c r="C555" t="s">
        <v>189</v>
      </c>
      <c r="D555" t="s">
        <v>196</v>
      </c>
      <c r="E555" t="s">
        <v>27</v>
      </c>
      <c r="F555">
        <v>9353</v>
      </c>
      <c r="G555" t="s">
        <v>141</v>
      </c>
      <c r="H555" t="s">
        <v>189</v>
      </c>
      <c r="I555" t="s">
        <v>189</v>
      </c>
      <c r="J555" s="1">
        <v>46204</v>
      </c>
      <c r="K555" t="s">
        <v>143</v>
      </c>
      <c r="L555">
        <v>2</v>
      </c>
      <c r="M555" t="s">
        <v>445</v>
      </c>
      <c r="N555" t="s">
        <v>442</v>
      </c>
      <c r="O555" t="s">
        <v>147</v>
      </c>
      <c r="P555" t="s">
        <v>146</v>
      </c>
      <c r="Q555">
        <v>290</v>
      </c>
      <c r="R555">
        <v>142</v>
      </c>
      <c r="S555">
        <v>2120</v>
      </c>
      <c r="T555">
        <v>30</v>
      </c>
      <c r="U555">
        <v>45</v>
      </c>
      <c r="V555">
        <v>16</v>
      </c>
      <c r="W555">
        <v>260</v>
      </c>
      <c r="X555">
        <v>260</v>
      </c>
      <c r="Y555">
        <v>0</v>
      </c>
      <c r="Z555">
        <v>0</v>
      </c>
      <c r="AA555">
        <v>1800</v>
      </c>
      <c r="AB555">
        <v>0</v>
      </c>
      <c r="AC555">
        <v>0</v>
      </c>
      <c r="AD555">
        <v>16</v>
      </c>
      <c r="AE555">
        <v>0</v>
      </c>
      <c r="AF555">
        <v>121</v>
      </c>
      <c r="AG555">
        <v>0</v>
      </c>
      <c r="AH555">
        <v>2</v>
      </c>
      <c r="AI555">
        <v>19</v>
      </c>
      <c r="AJ555">
        <v>0</v>
      </c>
      <c r="AK555">
        <v>0</v>
      </c>
      <c r="AL555">
        <v>0</v>
      </c>
      <c r="AM555">
        <v>0</v>
      </c>
      <c r="AN555">
        <v>0</v>
      </c>
      <c r="AO555">
        <v>83</v>
      </c>
      <c r="AP555">
        <v>312</v>
      </c>
      <c r="AQ555">
        <v>83</v>
      </c>
      <c r="AR555">
        <v>0</v>
      </c>
      <c r="AS555">
        <v>35</v>
      </c>
      <c r="AT555">
        <v>0</v>
      </c>
      <c r="AU555">
        <v>0</v>
      </c>
      <c r="AV555">
        <v>0</v>
      </c>
      <c r="AW555">
        <v>2</v>
      </c>
      <c r="AX555">
        <v>0</v>
      </c>
      <c r="AY555">
        <v>38</v>
      </c>
      <c r="AZ555">
        <v>68</v>
      </c>
      <c r="BA555">
        <v>44</v>
      </c>
      <c r="BB555">
        <v>6</v>
      </c>
      <c r="BC555">
        <v>1</v>
      </c>
      <c r="BD555">
        <v>2</v>
      </c>
      <c r="BE555">
        <v>0</v>
      </c>
      <c r="BF555">
        <v>140</v>
      </c>
      <c r="BG555">
        <v>290</v>
      </c>
      <c r="BH555">
        <v>0</v>
      </c>
      <c r="BI555">
        <v>45</v>
      </c>
      <c r="BJ555" s="2">
        <v>46218</v>
      </c>
      <c r="BK555">
        <v>0</v>
      </c>
      <c r="BL555" s="3" t="str">
        <f>VLOOKUP(O555,DropDownList!$H$1:$I$7,2,FALSE)</f>
        <v>2024/25</v>
      </c>
      <c r="BM555" s="3" t="str">
        <f t="shared" si="8"/>
        <v>VSUR</v>
      </c>
    </row>
    <row r="556" spans="1:65" x14ac:dyDescent="0.2">
      <c r="A556">
        <v>2026</v>
      </c>
      <c r="B556">
        <v>7</v>
      </c>
      <c r="C556" t="s">
        <v>189</v>
      </c>
      <c r="D556" t="s">
        <v>196</v>
      </c>
      <c r="E556" t="s">
        <v>27</v>
      </c>
      <c r="F556">
        <v>9353</v>
      </c>
      <c r="G556" t="s">
        <v>141</v>
      </c>
      <c r="H556" t="s">
        <v>189</v>
      </c>
      <c r="I556" t="s">
        <v>189</v>
      </c>
      <c r="J556" s="1">
        <v>46204</v>
      </c>
      <c r="K556" t="s">
        <v>143</v>
      </c>
      <c r="L556">
        <v>2</v>
      </c>
      <c r="M556" t="s">
        <v>445</v>
      </c>
      <c r="N556" t="s">
        <v>442</v>
      </c>
      <c r="O556" t="s">
        <v>149</v>
      </c>
      <c r="P556" t="s">
        <v>151</v>
      </c>
      <c r="Q556">
        <v>30</v>
      </c>
      <c r="R556">
        <v>62</v>
      </c>
      <c r="S556">
        <v>1860</v>
      </c>
      <c r="T556">
        <v>360</v>
      </c>
      <c r="U556">
        <v>1</v>
      </c>
      <c r="V556">
        <v>0</v>
      </c>
      <c r="W556">
        <v>0</v>
      </c>
      <c r="X556">
        <v>0</v>
      </c>
      <c r="Y556">
        <v>0</v>
      </c>
      <c r="Z556">
        <v>0</v>
      </c>
      <c r="AA556">
        <v>1470</v>
      </c>
      <c r="AB556">
        <v>0</v>
      </c>
      <c r="AC556">
        <v>1470</v>
      </c>
      <c r="AD556">
        <v>0</v>
      </c>
      <c r="AE556">
        <v>0</v>
      </c>
      <c r="AF556">
        <v>49</v>
      </c>
      <c r="AG556">
        <v>0</v>
      </c>
      <c r="AH556">
        <v>12</v>
      </c>
      <c r="AI556">
        <v>1</v>
      </c>
      <c r="AJ556">
        <v>0</v>
      </c>
      <c r="AK556">
        <v>0</v>
      </c>
      <c r="AL556">
        <v>0</v>
      </c>
      <c r="AM556">
        <v>1</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30</v>
      </c>
      <c r="BH556">
        <v>0</v>
      </c>
      <c r="BI556">
        <v>0</v>
      </c>
      <c r="BJ556" s="2">
        <v>46218</v>
      </c>
      <c r="BK556">
        <v>0</v>
      </c>
      <c r="BL556" s="3" t="str">
        <f>VLOOKUP(O556,DropDownList!$H$1:$I$7,2,FALSE)</f>
        <v>2025/26</v>
      </c>
      <c r="BM556" s="3" t="str">
        <f t="shared" si="8"/>
        <v>PCPF</v>
      </c>
    </row>
    <row r="557" spans="1:65" x14ac:dyDescent="0.2">
      <c r="A557">
        <v>2026</v>
      </c>
      <c r="B557">
        <v>7</v>
      </c>
      <c r="C557" t="s">
        <v>189</v>
      </c>
      <c r="D557" t="s">
        <v>196</v>
      </c>
      <c r="E557" t="s">
        <v>27</v>
      </c>
      <c r="F557">
        <v>9353</v>
      </c>
      <c r="G557" t="s">
        <v>141</v>
      </c>
      <c r="H557" t="s">
        <v>189</v>
      </c>
      <c r="I557" t="s">
        <v>189</v>
      </c>
      <c r="J557" s="1">
        <v>46204</v>
      </c>
      <c r="K557" t="s">
        <v>143</v>
      </c>
      <c r="L557">
        <v>2</v>
      </c>
      <c r="M557" t="s">
        <v>445</v>
      </c>
      <c r="N557" t="s">
        <v>442</v>
      </c>
      <c r="O557" t="s">
        <v>147</v>
      </c>
      <c r="P557" t="s">
        <v>152</v>
      </c>
      <c r="Q557">
        <v>0</v>
      </c>
      <c r="R557">
        <v>14</v>
      </c>
      <c r="S557">
        <v>560</v>
      </c>
      <c r="T557">
        <v>120</v>
      </c>
      <c r="U557">
        <v>0</v>
      </c>
      <c r="V557">
        <v>0</v>
      </c>
      <c r="W557">
        <v>0</v>
      </c>
      <c r="X557">
        <v>0</v>
      </c>
      <c r="Y557">
        <v>0</v>
      </c>
      <c r="Z557">
        <v>0</v>
      </c>
      <c r="AA557">
        <v>440</v>
      </c>
      <c r="AB557">
        <v>0</v>
      </c>
      <c r="AC557">
        <v>440</v>
      </c>
      <c r="AD557">
        <v>0</v>
      </c>
      <c r="AE557">
        <v>0</v>
      </c>
      <c r="AF557">
        <v>11</v>
      </c>
      <c r="AG557">
        <v>0</v>
      </c>
      <c r="AH557">
        <v>3</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0</v>
      </c>
      <c r="BB557">
        <v>0</v>
      </c>
      <c r="BC557">
        <v>0</v>
      </c>
      <c r="BD557">
        <v>0</v>
      </c>
      <c r="BE557">
        <v>0</v>
      </c>
      <c r="BF557">
        <v>0</v>
      </c>
      <c r="BG557">
        <v>0</v>
      </c>
      <c r="BH557">
        <v>0</v>
      </c>
      <c r="BI557">
        <v>0</v>
      </c>
      <c r="BJ557" s="2">
        <v>46218</v>
      </c>
      <c r="BK557">
        <v>0</v>
      </c>
      <c r="BL557" s="3" t="str">
        <f>VLOOKUP(O557,DropDownList!$H$1:$I$7,2,FALSE)</f>
        <v>2024/25</v>
      </c>
      <c r="BM557" s="3" t="str">
        <f t="shared" si="8"/>
        <v>PCOA</v>
      </c>
    </row>
    <row r="558" spans="1:65" x14ac:dyDescent="0.2">
      <c r="A558">
        <v>2026</v>
      </c>
      <c r="B558">
        <v>7</v>
      </c>
      <c r="C558" t="s">
        <v>189</v>
      </c>
      <c r="D558" t="s">
        <v>196</v>
      </c>
      <c r="E558" t="s">
        <v>27</v>
      </c>
      <c r="F558">
        <v>9353</v>
      </c>
      <c r="G558" t="s">
        <v>141</v>
      </c>
      <c r="H558" t="s">
        <v>189</v>
      </c>
      <c r="I558" t="s">
        <v>189</v>
      </c>
      <c r="J558" s="1">
        <v>46204</v>
      </c>
      <c r="K558" t="s">
        <v>143</v>
      </c>
      <c r="L558">
        <v>2</v>
      </c>
      <c r="M558" t="s">
        <v>445</v>
      </c>
      <c r="N558" t="s">
        <v>442</v>
      </c>
      <c r="O558" t="s">
        <v>147</v>
      </c>
      <c r="P558" t="s">
        <v>154</v>
      </c>
      <c r="Q558">
        <v>9607.39</v>
      </c>
      <c r="R558">
        <v>143</v>
      </c>
      <c r="S558">
        <v>36923.4</v>
      </c>
      <c r="T558">
        <v>770</v>
      </c>
      <c r="U558">
        <v>45</v>
      </c>
      <c r="V558">
        <v>34</v>
      </c>
      <c r="W558">
        <v>7597.47</v>
      </c>
      <c r="X558">
        <v>7937.47</v>
      </c>
      <c r="Y558">
        <v>0</v>
      </c>
      <c r="Z558">
        <v>0</v>
      </c>
      <c r="AA558">
        <v>26546.01</v>
      </c>
      <c r="AB558">
        <v>1133.4000000000001</v>
      </c>
      <c r="AC558">
        <v>23612.61</v>
      </c>
      <c r="AD558">
        <v>13</v>
      </c>
      <c r="AE558">
        <v>21</v>
      </c>
      <c r="AF558">
        <v>95</v>
      </c>
      <c r="AG558">
        <v>30</v>
      </c>
      <c r="AH558">
        <v>3</v>
      </c>
      <c r="AI558">
        <v>15</v>
      </c>
      <c r="AJ558">
        <v>0</v>
      </c>
      <c r="AK558">
        <v>0</v>
      </c>
      <c r="AL558">
        <v>0</v>
      </c>
      <c r="AM558">
        <v>0</v>
      </c>
      <c r="AN558">
        <v>0</v>
      </c>
      <c r="AO558">
        <v>84</v>
      </c>
      <c r="AP558">
        <v>313</v>
      </c>
      <c r="AQ558">
        <v>83</v>
      </c>
      <c r="AR558">
        <v>0</v>
      </c>
      <c r="AS558">
        <v>35</v>
      </c>
      <c r="AT558">
        <v>0</v>
      </c>
      <c r="AU558">
        <v>0</v>
      </c>
      <c r="AV558">
        <v>0</v>
      </c>
      <c r="AW558">
        <v>3</v>
      </c>
      <c r="AX558">
        <v>0</v>
      </c>
      <c r="AY558">
        <v>38</v>
      </c>
      <c r="AZ558">
        <v>68</v>
      </c>
      <c r="BA558">
        <v>44</v>
      </c>
      <c r="BB558">
        <v>6</v>
      </c>
      <c r="BC558">
        <v>1</v>
      </c>
      <c r="BD558">
        <v>2</v>
      </c>
      <c r="BE558">
        <v>0</v>
      </c>
      <c r="BF558">
        <v>140</v>
      </c>
      <c r="BG558">
        <v>3920</v>
      </c>
      <c r="BH558">
        <v>0</v>
      </c>
      <c r="BI558">
        <v>45</v>
      </c>
      <c r="BJ558" s="2">
        <v>46218</v>
      </c>
      <c r="BK558">
        <v>0</v>
      </c>
      <c r="BL558" s="3" t="str">
        <f>VLOOKUP(O558,DropDownList!$H$1:$I$7,2,FALSE)</f>
        <v>2024/25</v>
      </c>
      <c r="BM558" s="3" t="str">
        <f t="shared" si="8"/>
        <v>JP COURT</v>
      </c>
    </row>
    <row r="559" spans="1:65" x14ac:dyDescent="0.2">
      <c r="A559">
        <v>2026</v>
      </c>
      <c r="B559">
        <v>7</v>
      </c>
      <c r="C559" t="s">
        <v>189</v>
      </c>
      <c r="D559" t="s">
        <v>196</v>
      </c>
      <c r="E559" t="s">
        <v>27</v>
      </c>
      <c r="F559">
        <v>9353</v>
      </c>
      <c r="G559" t="s">
        <v>141</v>
      </c>
      <c r="H559" t="s">
        <v>189</v>
      </c>
      <c r="I559" t="s">
        <v>189</v>
      </c>
      <c r="J559" s="1">
        <v>46204</v>
      </c>
      <c r="K559" t="s">
        <v>143</v>
      </c>
      <c r="L559">
        <v>2</v>
      </c>
      <c r="M559" t="s">
        <v>445</v>
      </c>
      <c r="N559" t="s">
        <v>442</v>
      </c>
      <c r="O559" t="s">
        <v>155</v>
      </c>
      <c r="P559" t="s">
        <v>151</v>
      </c>
      <c r="Q559">
        <v>0</v>
      </c>
      <c r="R559">
        <v>170</v>
      </c>
      <c r="S559">
        <v>5100</v>
      </c>
      <c r="T559">
        <v>1080</v>
      </c>
      <c r="U559">
        <v>2</v>
      </c>
      <c r="V559">
        <v>0</v>
      </c>
      <c r="W559">
        <v>0</v>
      </c>
      <c r="X559">
        <v>0</v>
      </c>
      <c r="Y559">
        <v>0</v>
      </c>
      <c r="Z559">
        <v>0</v>
      </c>
      <c r="AA559">
        <v>4020</v>
      </c>
      <c r="AB559">
        <v>0</v>
      </c>
      <c r="AC559">
        <v>4020</v>
      </c>
      <c r="AD559">
        <v>0</v>
      </c>
      <c r="AE559">
        <v>0</v>
      </c>
      <c r="AF559">
        <v>134</v>
      </c>
      <c r="AG559">
        <v>0</v>
      </c>
      <c r="AH559">
        <v>36</v>
      </c>
      <c r="AI559">
        <v>0</v>
      </c>
      <c r="AJ559">
        <v>0</v>
      </c>
      <c r="AK559">
        <v>0</v>
      </c>
      <c r="AL559">
        <v>0</v>
      </c>
      <c r="AM559">
        <v>3</v>
      </c>
      <c r="AN559">
        <v>0</v>
      </c>
      <c r="AO559">
        <v>0</v>
      </c>
      <c r="AP559">
        <v>0</v>
      </c>
      <c r="AQ559">
        <v>0</v>
      </c>
      <c r="AR559">
        <v>0</v>
      </c>
      <c r="AS559">
        <v>0</v>
      </c>
      <c r="AT559">
        <v>0</v>
      </c>
      <c r="AU559">
        <v>0</v>
      </c>
      <c r="AV559">
        <v>0</v>
      </c>
      <c r="AW559">
        <v>0</v>
      </c>
      <c r="AX559">
        <v>0</v>
      </c>
      <c r="AY559">
        <v>0</v>
      </c>
      <c r="AZ559">
        <v>0</v>
      </c>
      <c r="BA559">
        <v>0</v>
      </c>
      <c r="BB559">
        <v>0</v>
      </c>
      <c r="BC559">
        <v>0</v>
      </c>
      <c r="BD559">
        <v>0</v>
      </c>
      <c r="BE559">
        <v>0</v>
      </c>
      <c r="BF559">
        <v>0</v>
      </c>
      <c r="BG559">
        <v>0</v>
      </c>
      <c r="BH559">
        <v>0</v>
      </c>
      <c r="BI559">
        <v>0</v>
      </c>
      <c r="BJ559" s="2">
        <v>46218</v>
      </c>
      <c r="BK559">
        <v>0</v>
      </c>
      <c r="BL559" s="3" t="str">
        <f>VLOOKUP(O559,DropDownList!$H$1:$I$7,2,FALSE)</f>
        <v>2022/23</v>
      </c>
      <c r="BM559" s="3" t="str">
        <f t="shared" si="8"/>
        <v>PCPF</v>
      </c>
    </row>
    <row r="560" spans="1:65" x14ac:dyDescent="0.2">
      <c r="A560">
        <v>2026</v>
      </c>
      <c r="B560">
        <v>7</v>
      </c>
      <c r="C560" t="s">
        <v>189</v>
      </c>
      <c r="D560" t="s">
        <v>196</v>
      </c>
      <c r="E560" t="s">
        <v>27</v>
      </c>
      <c r="F560">
        <v>9353</v>
      </c>
      <c r="G560" t="s">
        <v>141</v>
      </c>
      <c r="H560" t="s">
        <v>189</v>
      </c>
      <c r="I560" t="s">
        <v>189</v>
      </c>
      <c r="J560" s="1">
        <v>46204</v>
      </c>
      <c r="K560" t="s">
        <v>143</v>
      </c>
      <c r="L560">
        <v>2</v>
      </c>
      <c r="M560" t="s">
        <v>445</v>
      </c>
      <c r="N560" t="s">
        <v>442</v>
      </c>
      <c r="O560" t="s">
        <v>149</v>
      </c>
      <c r="P560" t="s">
        <v>150</v>
      </c>
      <c r="Q560">
        <v>8643.27</v>
      </c>
      <c r="R560">
        <v>93</v>
      </c>
      <c r="S560">
        <v>14235.95</v>
      </c>
      <c r="T560">
        <v>890</v>
      </c>
      <c r="U560">
        <v>54</v>
      </c>
      <c r="V560">
        <v>50</v>
      </c>
      <c r="W560">
        <v>6864.03</v>
      </c>
      <c r="X560">
        <v>8083.27</v>
      </c>
      <c r="Y560">
        <v>86</v>
      </c>
      <c r="Z560">
        <v>13345.95</v>
      </c>
      <c r="AA560">
        <v>4702.68</v>
      </c>
      <c r="AB560">
        <v>838.52</v>
      </c>
      <c r="AC560">
        <v>3864.16</v>
      </c>
      <c r="AD560">
        <v>41</v>
      </c>
      <c r="AE560">
        <v>9</v>
      </c>
      <c r="AF560">
        <v>32</v>
      </c>
      <c r="AG560">
        <v>10</v>
      </c>
      <c r="AH560">
        <v>7</v>
      </c>
      <c r="AI560">
        <v>44</v>
      </c>
      <c r="AJ560">
        <v>21</v>
      </c>
      <c r="AK560">
        <v>9</v>
      </c>
      <c r="AL560">
        <v>0</v>
      </c>
      <c r="AM560">
        <v>2</v>
      </c>
      <c r="AN560">
        <v>1</v>
      </c>
      <c r="AO560">
        <v>62</v>
      </c>
      <c r="AP560">
        <v>111</v>
      </c>
      <c r="AQ560">
        <v>61</v>
      </c>
      <c r="AR560">
        <v>0</v>
      </c>
      <c r="AS560">
        <v>5</v>
      </c>
      <c r="AT560">
        <v>3</v>
      </c>
      <c r="AU560">
        <v>0</v>
      </c>
      <c r="AV560">
        <v>0</v>
      </c>
      <c r="AW560">
        <v>0</v>
      </c>
      <c r="AX560">
        <v>0</v>
      </c>
      <c r="AY560">
        <v>4</v>
      </c>
      <c r="AZ560">
        <v>4</v>
      </c>
      <c r="BA560">
        <v>1</v>
      </c>
      <c r="BB560">
        <v>1</v>
      </c>
      <c r="BC560">
        <v>0</v>
      </c>
      <c r="BD560">
        <v>2</v>
      </c>
      <c r="BE560">
        <v>0</v>
      </c>
      <c r="BF560">
        <v>62</v>
      </c>
      <c r="BG560">
        <v>7410.35</v>
      </c>
      <c r="BH560">
        <v>0</v>
      </c>
      <c r="BI560">
        <v>53</v>
      </c>
      <c r="BJ560" s="2">
        <v>46218</v>
      </c>
      <c r="BK560">
        <v>0</v>
      </c>
      <c r="BL560" s="3" t="str">
        <f>VLOOKUP(O560,DropDownList!$H$1:$I$7,2,FALSE)</f>
        <v>2025/26</v>
      </c>
      <c r="BM560" s="3" t="str">
        <f t="shared" si="8"/>
        <v>FISCAL FINES</v>
      </c>
    </row>
    <row r="561" spans="1:65" x14ac:dyDescent="0.2">
      <c r="A561">
        <v>2026</v>
      </c>
      <c r="B561">
        <v>7</v>
      </c>
      <c r="C561" t="s">
        <v>189</v>
      </c>
      <c r="D561" t="s">
        <v>196</v>
      </c>
      <c r="E561" t="s">
        <v>27</v>
      </c>
      <c r="F561">
        <v>9353</v>
      </c>
      <c r="G561" t="s">
        <v>141</v>
      </c>
      <c r="H561" t="s">
        <v>189</v>
      </c>
      <c r="I561" t="s">
        <v>189</v>
      </c>
      <c r="J561" s="1">
        <v>46204</v>
      </c>
      <c r="K561" t="s">
        <v>143</v>
      </c>
      <c r="L561">
        <v>2</v>
      </c>
      <c r="M561" t="s">
        <v>445</v>
      </c>
      <c r="N561" t="s">
        <v>442</v>
      </c>
      <c r="O561" t="s">
        <v>155</v>
      </c>
      <c r="P561" t="s">
        <v>153</v>
      </c>
      <c r="Q561">
        <v>180</v>
      </c>
      <c r="R561">
        <v>20</v>
      </c>
      <c r="S561">
        <v>900</v>
      </c>
      <c r="T561">
        <v>135</v>
      </c>
      <c r="U561">
        <v>4</v>
      </c>
      <c r="V561">
        <v>3</v>
      </c>
      <c r="W561">
        <v>135</v>
      </c>
      <c r="X561">
        <v>135</v>
      </c>
      <c r="Y561">
        <v>0</v>
      </c>
      <c r="Z561">
        <v>0</v>
      </c>
      <c r="AA561">
        <v>585</v>
      </c>
      <c r="AB561">
        <v>0</v>
      </c>
      <c r="AC561">
        <v>585</v>
      </c>
      <c r="AD561">
        <v>3</v>
      </c>
      <c r="AE561">
        <v>0</v>
      </c>
      <c r="AF561">
        <v>13</v>
      </c>
      <c r="AG561">
        <v>0</v>
      </c>
      <c r="AH561">
        <v>3</v>
      </c>
      <c r="AI561">
        <v>4</v>
      </c>
      <c r="AJ561">
        <v>0</v>
      </c>
      <c r="AK561">
        <v>0</v>
      </c>
      <c r="AL561">
        <v>0</v>
      </c>
      <c r="AM561">
        <v>0</v>
      </c>
      <c r="AN561">
        <v>0</v>
      </c>
      <c r="AO561">
        <v>17</v>
      </c>
      <c r="AP561">
        <v>91</v>
      </c>
      <c r="AQ561">
        <v>25</v>
      </c>
      <c r="AR561">
        <v>0</v>
      </c>
      <c r="AS561">
        <v>22</v>
      </c>
      <c r="AT561">
        <v>0</v>
      </c>
      <c r="AU561">
        <v>0</v>
      </c>
      <c r="AV561">
        <v>0</v>
      </c>
      <c r="AW561">
        <v>0</v>
      </c>
      <c r="AX561">
        <v>0</v>
      </c>
      <c r="AY561">
        <v>2</v>
      </c>
      <c r="AZ561">
        <v>18</v>
      </c>
      <c r="BA561">
        <v>15</v>
      </c>
      <c r="BB561">
        <v>0</v>
      </c>
      <c r="BC561">
        <v>0</v>
      </c>
      <c r="BD561">
        <v>0</v>
      </c>
      <c r="BE561">
        <v>0</v>
      </c>
      <c r="BF561">
        <v>16</v>
      </c>
      <c r="BG561">
        <v>180</v>
      </c>
      <c r="BH561">
        <v>0</v>
      </c>
      <c r="BI561">
        <v>4</v>
      </c>
      <c r="BJ561" s="2">
        <v>46218</v>
      </c>
      <c r="BK561">
        <v>0</v>
      </c>
      <c r="BL561" s="3" t="str">
        <f>VLOOKUP(O561,DropDownList!$H$1:$I$7,2,FALSE)</f>
        <v>2022/23</v>
      </c>
      <c r="BM561" s="3" t="str">
        <f t="shared" si="8"/>
        <v>PREG</v>
      </c>
    </row>
    <row r="562" spans="1:65" x14ac:dyDescent="0.2">
      <c r="A562">
        <v>2026</v>
      </c>
      <c r="B562">
        <v>7</v>
      </c>
      <c r="C562" t="s">
        <v>189</v>
      </c>
      <c r="D562" t="s">
        <v>196</v>
      </c>
      <c r="E562" t="s">
        <v>27</v>
      </c>
      <c r="F562">
        <v>9353</v>
      </c>
      <c r="G562" t="s">
        <v>141</v>
      </c>
      <c r="H562" t="s">
        <v>189</v>
      </c>
      <c r="I562" t="s">
        <v>189</v>
      </c>
      <c r="J562" s="1">
        <v>46204</v>
      </c>
      <c r="K562" t="s">
        <v>143</v>
      </c>
      <c r="L562">
        <v>2</v>
      </c>
      <c r="M562" t="s">
        <v>445</v>
      </c>
      <c r="N562" t="s">
        <v>442</v>
      </c>
      <c r="O562" t="s">
        <v>155</v>
      </c>
      <c r="P562" t="s">
        <v>148</v>
      </c>
      <c r="Q562">
        <v>60</v>
      </c>
      <c r="R562">
        <v>7</v>
      </c>
      <c r="S562">
        <v>420</v>
      </c>
      <c r="T562">
        <v>83.12</v>
      </c>
      <c r="U562">
        <v>1</v>
      </c>
      <c r="V562">
        <v>1</v>
      </c>
      <c r="W562">
        <v>60</v>
      </c>
      <c r="X562">
        <v>60</v>
      </c>
      <c r="Y562">
        <v>0</v>
      </c>
      <c r="Z562">
        <v>0</v>
      </c>
      <c r="AA562">
        <v>276.88</v>
      </c>
      <c r="AB562">
        <v>0</v>
      </c>
      <c r="AC562">
        <v>276.88</v>
      </c>
      <c r="AD562">
        <v>1</v>
      </c>
      <c r="AE562">
        <v>0</v>
      </c>
      <c r="AF562">
        <v>4</v>
      </c>
      <c r="AG562">
        <v>0</v>
      </c>
      <c r="AH562">
        <v>1</v>
      </c>
      <c r="AI562">
        <v>1</v>
      </c>
      <c r="AJ562">
        <v>0</v>
      </c>
      <c r="AK562">
        <v>0</v>
      </c>
      <c r="AL562">
        <v>0</v>
      </c>
      <c r="AM562">
        <v>0</v>
      </c>
      <c r="AN562">
        <v>0</v>
      </c>
      <c r="AO562">
        <v>6</v>
      </c>
      <c r="AP562">
        <v>30</v>
      </c>
      <c r="AQ562">
        <v>6</v>
      </c>
      <c r="AR562">
        <v>0</v>
      </c>
      <c r="AS562">
        <v>6</v>
      </c>
      <c r="AT562">
        <v>0</v>
      </c>
      <c r="AU562">
        <v>1</v>
      </c>
      <c r="AV562">
        <v>0</v>
      </c>
      <c r="AW562">
        <v>0</v>
      </c>
      <c r="AX562">
        <v>0</v>
      </c>
      <c r="AY562">
        <v>3</v>
      </c>
      <c r="AZ562">
        <v>7</v>
      </c>
      <c r="BA562">
        <v>7</v>
      </c>
      <c r="BB562">
        <v>0</v>
      </c>
      <c r="BC562">
        <v>0</v>
      </c>
      <c r="BD562">
        <v>0</v>
      </c>
      <c r="BE562">
        <v>0</v>
      </c>
      <c r="BF562">
        <v>6</v>
      </c>
      <c r="BG562">
        <v>60</v>
      </c>
      <c r="BH562">
        <v>1</v>
      </c>
      <c r="BI562">
        <v>1</v>
      </c>
      <c r="BJ562" s="2">
        <v>46218</v>
      </c>
      <c r="BK562">
        <v>0</v>
      </c>
      <c r="BL562" s="3" t="str">
        <f>VLOOKUP(O562,DropDownList!$H$1:$I$7,2,FALSE)</f>
        <v>2022/23</v>
      </c>
      <c r="BM562" s="3" t="str">
        <f t="shared" si="8"/>
        <v>PRAS</v>
      </c>
    </row>
    <row r="563" spans="1:65" x14ac:dyDescent="0.2">
      <c r="A563">
        <v>2026</v>
      </c>
      <c r="B563">
        <v>7</v>
      </c>
      <c r="C563" t="s">
        <v>189</v>
      </c>
      <c r="D563" t="s">
        <v>196</v>
      </c>
      <c r="E563" t="s">
        <v>27</v>
      </c>
      <c r="F563">
        <v>9353</v>
      </c>
      <c r="G563" t="s">
        <v>141</v>
      </c>
      <c r="H563" t="s">
        <v>189</v>
      </c>
      <c r="I563" t="s">
        <v>189</v>
      </c>
      <c r="J563" s="1">
        <v>46204</v>
      </c>
      <c r="K563" t="s">
        <v>143</v>
      </c>
      <c r="L563">
        <v>2</v>
      </c>
      <c r="M563" t="s">
        <v>445</v>
      </c>
      <c r="N563" t="s">
        <v>442</v>
      </c>
      <c r="O563" t="s">
        <v>155</v>
      </c>
      <c r="P563" t="s">
        <v>154</v>
      </c>
      <c r="Q563">
        <v>3051.01</v>
      </c>
      <c r="R563">
        <v>120</v>
      </c>
      <c r="S563">
        <v>27249.57</v>
      </c>
      <c r="T563">
        <v>435.4</v>
      </c>
      <c r="U563">
        <v>12</v>
      </c>
      <c r="V563">
        <v>5</v>
      </c>
      <c r="W563">
        <v>1365.06</v>
      </c>
      <c r="X563">
        <v>1365.06</v>
      </c>
      <c r="Y563">
        <v>0</v>
      </c>
      <c r="Z563">
        <v>0</v>
      </c>
      <c r="AA563">
        <v>23763.16</v>
      </c>
      <c r="AB563">
        <v>419.57</v>
      </c>
      <c r="AC563">
        <v>21813.59</v>
      </c>
      <c r="AD563">
        <v>2</v>
      </c>
      <c r="AE563">
        <v>3</v>
      </c>
      <c r="AF563">
        <v>105</v>
      </c>
      <c r="AG563">
        <v>8</v>
      </c>
      <c r="AH563">
        <v>1</v>
      </c>
      <c r="AI563">
        <v>4</v>
      </c>
      <c r="AJ563">
        <v>0</v>
      </c>
      <c r="AK563">
        <v>0</v>
      </c>
      <c r="AL563">
        <v>0</v>
      </c>
      <c r="AM563">
        <v>0</v>
      </c>
      <c r="AN563">
        <v>0</v>
      </c>
      <c r="AO563">
        <v>68</v>
      </c>
      <c r="AP563">
        <v>288</v>
      </c>
      <c r="AQ563">
        <v>68</v>
      </c>
      <c r="AR563">
        <v>0</v>
      </c>
      <c r="AS563">
        <v>39</v>
      </c>
      <c r="AT563">
        <v>4</v>
      </c>
      <c r="AU563">
        <v>2</v>
      </c>
      <c r="AV563">
        <v>0</v>
      </c>
      <c r="AW563">
        <v>2</v>
      </c>
      <c r="AX563">
        <v>0</v>
      </c>
      <c r="AY563">
        <v>44</v>
      </c>
      <c r="AZ563">
        <v>64</v>
      </c>
      <c r="BA563">
        <v>33</v>
      </c>
      <c r="BB563">
        <v>7</v>
      </c>
      <c r="BC563">
        <v>3</v>
      </c>
      <c r="BD563">
        <v>2</v>
      </c>
      <c r="BE563">
        <v>0</v>
      </c>
      <c r="BF563">
        <v>118</v>
      </c>
      <c r="BG563">
        <v>1920</v>
      </c>
      <c r="BH563">
        <v>2</v>
      </c>
      <c r="BI563">
        <v>11</v>
      </c>
      <c r="BJ563" s="2">
        <v>46218</v>
      </c>
      <c r="BK563">
        <v>0</v>
      </c>
      <c r="BL563" s="3" t="str">
        <f>VLOOKUP(O563,DropDownList!$H$1:$I$7,2,FALSE)</f>
        <v>2022/23</v>
      </c>
      <c r="BM563" s="3" t="str">
        <f t="shared" si="8"/>
        <v>JP COURT</v>
      </c>
    </row>
    <row r="564" spans="1:65" x14ac:dyDescent="0.2">
      <c r="A564">
        <v>2026</v>
      </c>
      <c r="B564">
        <v>7</v>
      </c>
      <c r="C564" t="s">
        <v>189</v>
      </c>
      <c r="D564" t="s">
        <v>196</v>
      </c>
      <c r="E564" t="s">
        <v>27</v>
      </c>
      <c r="F564">
        <v>9353</v>
      </c>
      <c r="G564" t="s">
        <v>141</v>
      </c>
      <c r="H564" t="s">
        <v>189</v>
      </c>
      <c r="I564" t="s">
        <v>189</v>
      </c>
      <c r="J564" s="1">
        <v>46204</v>
      </c>
      <c r="K564" t="s">
        <v>143</v>
      </c>
      <c r="L564">
        <v>2</v>
      </c>
      <c r="M564" t="s">
        <v>445</v>
      </c>
      <c r="N564" t="s">
        <v>442</v>
      </c>
      <c r="O564" t="s">
        <v>155</v>
      </c>
      <c r="P564" t="s">
        <v>152</v>
      </c>
      <c r="Q564">
        <v>0</v>
      </c>
      <c r="R564">
        <v>17</v>
      </c>
      <c r="S564">
        <v>680</v>
      </c>
      <c r="T564">
        <v>280</v>
      </c>
      <c r="U564">
        <v>0</v>
      </c>
      <c r="V564">
        <v>0</v>
      </c>
      <c r="W564">
        <v>0</v>
      </c>
      <c r="X564">
        <v>0</v>
      </c>
      <c r="Y564">
        <v>0</v>
      </c>
      <c r="Z564">
        <v>0</v>
      </c>
      <c r="AA564">
        <v>400</v>
      </c>
      <c r="AB564">
        <v>0</v>
      </c>
      <c r="AC564">
        <v>400</v>
      </c>
      <c r="AD564">
        <v>0</v>
      </c>
      <c r="AE564">
        <v>0</v>
      </c>
      <c r="AF564">
        <v>10</v>
      </c>
      <c r="AG564">
        <v>0</v>
      </c>
      <c r="AH564">
        <v>7</v>
      </c>
      <c r="AI564">
        <v>0</v>
      </c>
      <c r="AJ564">
        <v>0</v>
      </c>
      <c r="AK564">
        <v>0</v>
      </c>
      <c r="AL564">
        <v>0</v>
      </c>
      <c r="AM564">
        <v>0</v>
      </c>
      <c r="AN564">
        <v>0</v>
      </c>
      <c r="AO564">
        <v>0</v>
      </c>
      <c r="AP564">
        <v>0</v>
      </c>
      <c r="AQ564">
        <v>0</v>
      </c>
      <c r="AR564">
        <v>0</v>
      </c>
      <c r="AS564">
        <v>0</v>
      </c>
      <c r="AT564">
        <v>0</v>
      </c>
      <c r="AU564">
        <v>0</v>
      </c>
      <c r="AV564">
        <v>0</v>
      </c>
      <c r="AW564">
        <v>0</v>
      </c>
      <c r="AX564">
        <v>0</v>
      </c>
      <c r="AY564">
        <v>0</v>
      </c>
      <c r="AZ564">
        <v>0</v>
      </c>
      <c r="BA564">
        <v>0</v>
      </c>
      <c r="BB564">
        <v>0</v>
      </c>
      <c r="BC564">
        <v>0</v>
      </c>
      <c r="BD564">
        <v>0</v>
      </c>
      <c r="BE564">
        <v>0</v>
      </c>
      <c r="BF564">
        <v>0</v>
      </c>
      <c r="BG564">
        <v>0</v>
      </c>
      <c r="BH564">
        <v>0</v>
      </c>
      <c r="BI564">
        <v>0</v>
      </c>
      <c r="BJ564" s="2">
        <v>46218</v>
      </c>
      <c r="BK564">
        <v>0</v>
      </c>
      <c r="BL564" s="3" t="str">
        <f>VLOOKUP(O564,DropDownList!$H$1:$I$7,2,FALSE)</f>
        <v>2022/23</v>
      </c>
      <c r="BM564" s="3" t="str">
        <f t="shared" si="8"/>
        <v>PCOA</v>
      </c>
    </row>
    <row r="565" spans="1:65" x14ac:dyDescent="0.2">
      <c r="A565">
        <v>2026</v>
      </c>
      <c r="B565">
        <v>7</v>
      </c>
      <c r="C565" t="s">
        <v>189</v>
      </c>
      <c r="D565" t="s">
        <v>196</v>
      </c>
      <c r="E565" t="s">
        <v>27</v>
      </c>
      <c r="F565">
        <v>9353</v>
      </c>
      <c r="G565" t="s">
        <v>141</v>
      </c>
      <c r="H565" t="s">
        <v>189</v>
      </c>
      <c r="I565" t="s">
        <v>189</v>
      </c>
      <c r="J565" s="1">
        <v>46204</v>
      </c>
      <c r="K565" t="s">
        <v>143</v>
      </c>
      <c r="L565">
        <v>2</v>
      </c>
      <c r="M565" t="s">
        <v>445</v>
      </c>
      <c r="N565" t="s">
        <v>442</v>
      </c>
      <c r="O565" t="s">
        <v>156</v>
      </c>
      <c r="P565" t="s">
        <v>153</v>
      </c>
      <c r="Q565">
        <v>497.5</v>
      </c>
      <c r="R565">
        <v>44</v>
      </c>
      <c r="S565">
        <v>1980</v>
      </c>
      <c r="T565">
        <v>45</v>
      </c>
      <c r="U565">
        <v>12</v>
      </c>
      <c r="V565">
        <v>10</v>
      </c>
      <c r="W565">
        <v>450</v>
      </c>
      <c r="X565">
        <v>450</v>
      </c>
      <c r="Y565">
        <v>0</v>
      </c>
      <c r="Z565">
        <v>0</v>
      </c>
      <c r="AA565">
        <v>1437.5</v>
      </c>
      <c r="AB565">
        <v>0</v>
      </c>
      <c r="AC565">
        <v>1437.5</v>
      </c>
      <c r="AD565">
        <v>10</v>
      </c>
      <c r="AE565">
        <v>0</v>
      </c>
      <c r="AF565">
        <v>31</v>
      </c>
      <c r="AG565">
        <v>1</v>
      </c>
      <c r="AH565">
        <v>1</v>
      </c>
      <c r="AI565">
        <v>11</v>
      </c>
      <c r="AJ565">
        <v>0</v>
      </c>
      <c r="AK565">
        <v>0</v>
      </c>
      <c r="AL565">
        <v>0</v>
      </c>
      <c r="AM565">
        <v>0</v>
      </c>
      <c r="AN565">
        <v>0</v>
      </c>
      <c r="AO565">
        <v>37</v>
      </c>
      <c r="AP565">
        <v>139</v>
      </c>
      <c r="AQ565">
        <v>45</v>
      </c>
      <c r="AR565">
        <v>1</v>
      </c>
      <c r="AS565">
        <v>23</v>
      </c>
      <c r="AT565">
        <v>1</v>
      </c>
      <c r="AU565">
        <v>0</v>
      </c>
      <c r="AV565">
        <v>0</v>
      </c>
      <c r="AW565">
        <v>0</v>
      </c>
      <c r="AX565">
        <v>0</v>
      </c>
      <c r="AY565">
        <v>8</v>
      </c>
      <c r="AZ565">
        <v>23</v>
      </c>
      <c r="BA565">
        <v>16</v>
      </c>
      <c r="BB565">
        <v>7</v>
      </c>
      <c r="BC565">
        <v>3</v>
      </c>
      <c r="BD565">
        <v>0</v>
      </c>
      <c r="BE565">
        <v>0</v>
      </c>
      <c r="BF565">
        <v>36</v>
      </c>
      <c r="BG565">
        <v>495</v>
      </c>
      <c r="BH565">
        <v>0</v>
      </c>
      <c r="BI565">
        <v>11</v>
      </c>
      <c r="BJ565" s="2">
        <v>46218</v>
      </c>
      <c r="BK565">
        <v>0</v>
      </c>
      <c r="BL565" s="3" t="str">
        <f>VLOOKUP(O565,DropDownList!$H$1:$I$7,2,FALSE)</f>
        <v>2023/24</v>
      </c>
      <c r="BM565" s="3" t="str">
        <f t="shared" si="8"/>
        <v>PREG</v>
      </c>
    </row>
    <row r="566" spans="1:65" x14ac:dyDescent="0.2">
      <c r="A566">
        <v>2026</v>
      </c>
      <c r="B566">
        <v>7</v>
      </c>
      <c r="C566" t="s">
        <v>189</v>
      </c>
      <c r="D566" t="s">
        <v>196</v>
      </c>
      <c r="E566" t="s">
        <v>27</v>
      </c>
      <c r="F566">
        <v>9353</v>
      </c>
      <c r="G566" t="s">
        <v>141</v>
      </c>
      <c r="H566" t="s">
        <v>189</v>
      </c>
      <c r="I566" t="s">
        <v>189</v>
      </c>
      <c r="J566" s="1">
        <v>46204</v>
      </c>
      <c r="K566" t="s">
        <v>143</v>
      </c>
      <c r="L566">
        <v>2</v>
      </c>
      <c r="M566" t="s">
        <v>445</v>
      </c>
      <c r="N566" t="s">
        <v>442</v>
      </c>
      <c r="O566" t="s">
        <v>156</v>
      </c>
      <c r="P566" t="s">
        <v>151</v>
      </c>
      <c r="Q566">
        <v>0</v>
      </c>
      <c r="R566">
        <v>548</v>
      </c>
      <c r="S566">
        <v>16440</v>
      </c>
      <c r="T566">
        <v>2910</v>
      </c>
      <c r="U566">
        <v>0</v>
      </c>
      <c r="V566">
        <v>0</v>
      </c>
      <c r="W566">
        <v>0</v>
      </c>
      <c r="X566">
        <v>0</v>
      </c>
      <c r="Y566">
        <v>0</v>
      </c>
      <c r="Z566">
        <v>0</v>
      </c>
      <c r="AA566">
        <v>13530</v>
      </c>
      <c r="AB566">
        <v>0</v>
      </c>
      <c r="AC566">
        <v>13530</v>
      </c>
      <c r="AD566">
        <v>0</v>
      </c>
      <c r="AE566">
        <v>0</v>
      </c>
      <c r="AF566">
        <v>451</v>
      </c>
      <c r="AG566">
        <v>0</v>
      </c>
      <c r="AH566">
        <v>97</v>
      </c>
      <c r="AI566">
        <v>0</v>
      </c>
      <c r="AJ566">
        <v>0</v>
      </c>
      <c r="AK566">
        <v>0</v>
      </c>
      <c r="AL566">
        <v>0</v>
      </c>
      <c r="AM566">
        <v>2</v>
      </c>
      <c r="AN566">
        <v>0</v>
      </c>
      <c r="AO566">
        <v>0</v>
      </c>
      <c r="AP566">
        <v>0</v>
      </c>
      <c r="AQ566">
        <v>0</v>
      </c>
      <c r="AR566">
        <v>0</v>
      </c>
      <c r="AS566">
        <v>0</v>
      </c>
      <c r="AT566">
        <v>0</v>
      </c>
      <c r="AU566">
        <v>0</v>
      </c>
      <c r="AV566">
        <v>0</v>
      </c>
      <c r="AW566">
        <v>0</v>
      </c>
      <c r="AX566">
        <v>0</v>
      </c>
      <c r="AY566">
        <v>0</v>
      </c>
      <c r="AZ566">
        <v>0</v>
      </c>
      <c r="BA566">
        <v>0</v>
      </c>
      <c r="BB566">
        <v>0</v>
      </c>
      <c r="BC566">
        <v>0</v>
      </c>
      <c r="BD566">
        <v>0</v>
      </c>
      <c r="BE566">
        <v>0</v>
      </c>
      <c r="BF566">
        <v>0</v>
      </c>
      <c r="BG566">
        <v>0</v>
      </c>
      <c r="BH566">
        <v>0</v>
      </c>
      <c r="BI566">
        <v>0</v>
      </c>
      <c r="BJ566" s="2">
        <v>46218</v>
      </c>
      <c r="BK566">
        <v>0</v>
      </c>
      <c r="BL566" s="3" t="str">
        <f>VLOOKUP(O566,DropDownList!$H$1:$I$7,2,FALSE)</f>
        <v>2023/24</v>
      </c>
      <c r="BM566" s="3" t="str">
        <f t="shared" si="8"/>
        <v>PCPF</v>
      </c>
    </row>
    <row r="567" spans="1:65" x14ac:dyDescent="0.2">
      <c r="A567">
        <v>2026</v>
      </c>
      <c r="B567">
        <v>7</v>
      </c>
      <c r="C567" t="s">
        <v>189</v>
      </c>
      <c r="D567" t="s">
        <v>196</v>
      </c>
      <c r="E567" t="s">
        <v>27</v>
      </c>
      <c r="F567">
        <v>9353</v>
      </c>
      <c r="G567" t="s">
        <v>141</v>
      </c>
      <c r="H567" t="s">
        <v>189</v>
      </c>
      <c r="I567" t="s">
        <v>189</v>
      </c>
      <c r="J567" s="1">
        <v>46204</v>
      </c>
      <c r="K567" t="s">
        <v>143</v>
      </c>
      <c r="L567">
        <v>2</v>
      </c>
      <c r="M567" t="s">
        <v>445</v>
      </c>
      <c r="N567" t="s">
        <v>442</v>
      </c>
      <c r="O567" t="s">
        <v>156</v>
      </c>
      <c r="P567" t="s">
        <v>148</v>
      </c>
      <c r="Q567">
        <v>120</v>
      </c>
      <c r="R567">
        <v>6</v>
      </c>
      <c r="S567">
        <v>360</v>
      </c>
      <c r="T567">
        <v>0</v>
      </c>
      <c r="U567">
        <v>2</v>
      </c>
      <c r="V567">
        <v>2</v>
      </c>
      <c r="W567">
        <v>120</v>
      </c>
      <c r="X567">
        <v>120</v>
      </c>
      <c r="Y567">
        <v>0</v>
      </c>
      <c r="Z567">
        <v>0</v>
      </c>
      <c r="AA567">
        <v>240</v>
      </c>
      <c r="AB567">
        <v>0</v>
      </c>
      <c r="AC567">
        <v>240</v>
      </c>
      <c r="AD567">
        <v>2</v>
      </c>
      <c r="AE567">
        <v>0</v>
      </c>
      <c r="AF567">
        <v>4</v>
      </c>
      <c r="AG567">
        <v>0</v>
      </c>
      <c r="AH567">
        <v>0</v>
      </c>
      <c r="AI567">
        <v>2</v>
      </c>
      <c r="AJ567">
        <v>0</v>
      </c>
      <c r="AK567">
        <v>0</v>
      </c>
      <c r="AL567">
        <v>0</v>
      </c>
      <c r="AM567">
        <v>0</v>
      </c>
      <c r="AN567">
        <v>0</v>
      </c>
      <c r="AO567">
        <v>5</v>
      </c>
      <c r="AP567">
        <v>16</v>
      </c>
      <c r="AQ567">
        <v>5</v>
      </c>
      <c r="AR567">
        <v>0</v>
      </c>
      <c r="AS567">
        <v>2</v>
      </c>
      <c r="AT567">
        <v>0</v>
      </c>
      <c r="AU567">
        <v>0</v>
      </c>
      <c r="AV567">
        <v>0</v>
      </c>
      <c r="AW567">
        <v>0</v>
      </c>
      <c r="AX567">
        <v>0</v>
      </c>
      <c r="AY567">
        <v>3</v>
      </c>
      <c r="AZ567">
        <v>3</v>
      </c>
      <c r="BA567">
        <v>2</v>
      </c>
      <c r="BB567">
        <v>0</v>
      </c>
      <c r="BC567">
        <v>0</v>
      </c>
      <c r="BD567">
        <v>0</v>
      </c>
      <c r="BE567">
        <v>0</v>
      </c>
      <c r="BF567">
        <v>5</v>
      </c>
      <c r="BG567">
        <v>120</v>
      </c>
      <c r="BH567">
        <v>0</v>
      </c>
      <c r="BI567">
        <v>2</v>
      </c>
      <c r="BJ567" s="2">
        <v>46218</v>
      </c>
      <c r="BK567">
        <v>0</v>
      </c>
      <c r="BL567" s="3" t="str">
        <f>VLOOKUP(O567,DropDownList!$H$1:$I$7,2,FALSE)</f>
        <v>2023/24</v>
      </c>
      <c r="BM567" s="3" t="str">
        <f t="shared" si="8"/>
        <v>PRAS</v>
      </c>
    </row>
    <row r="568" spans="1:65" x14ac:dyDescent="0.2">
      <c r="A568">
        <v>2026</v>
      </c>
      <c r="B568">
        <v>7</v>
      </c>
      <c r="C568" t="s">
        <v>189</v>
      </c>
      <c r="D568" t="s">
        <v>196</v>
      </c>
      <c r="E568" t="s">
        <v>27</v>
      </c>
      <c r="F568">
        <v>9353</v>
      </c>
      <c r="G568" t="s">
        <v>141</v>
      </c>
      <c r="H568" t="s">
        <v>189</v>
      </c>
      <c r="I568" t="s">
        <v>189</v>
      </c>
      <c r="J568" s="1">
        <v>46204</v>
      </c>
      <c r="K568" t="s">
        <v>143</v>
      </c>
      <c r="L568">
        <v>2</v>
      </c>
      <c r="M568" t="s">
        <v>445</v>
      </c>
      <c r="N568" t="s">
        <v>442</v>
      </c>
      <c r="O568" t="s">
        <v>156</v>
      </c>
      <c r="P568" t="s">
        <v>150</v>
      </c>
      <c r="Q568">
        <v>3267.87</v>
      </c>
      <c r="R568">
        <v>106</v>
      </c>
      <c r="S568">
        <v>17559.34</v>
      </c>
      <c r="T568">
        <v>1377.48</v>
      </c>
      <c r="U568">
        <v>26</v>
      </c>
      <c r="V568">
        <v>13</v>
      </c>
      <c r="W568">
        <v>1991.45</v>
      </c>
      <c r="X568">
        <v>1991.45</v>
      </c>
      <c r="Y568">
        <v>94</v>
      </c>
      <c r="Z568">
        <v>16181.86</v>
      </c>
      <c r="AA568">
        <v>12913.99</v>
      </c>
      <c r="AB568">
        <v>5293.2</v>
      </c>
      <c r="AC568">
        <v>7620.79</v>
      </c>
      <c r="AD568">
        <v>12</v>
      </c>
      <c r="AE568">
        <v>1</v>
      </c>
      <c r="AF568">
        <v>67</v>
      </c>
      <c r="AG568">
        <v>7</v>
      </c>
      <c r="AH568">
        <v>12</v>
      </c>
      <c r="AI568">
        <v>19</v>
      </c>
      <c r="AJ568">
        <v>25</v>
      </c>
      <c r="AK568">
        <v>14</v>
      </c>
      <c r="AL568">
        <v>1</v>
      </c>
      <c r="AM568">
        <v>6</v>
      </c>
      <c r="AN568">
        <v>1</v>
      </c>
      <c r="AO568">
        <v>65</v>
      </c>
      <c r="AP568">
        <v>263</v>
      </c>
      <c r="AQ568">
        <v>67</v>
      </c>
      <c r="AR568">
        <v>3</v>
      </c>
      <c r="AS568">
        <v>33</v>
      </c>
      <c r="AT568">
        <v>2</v>
      </c>
      <c r="AU568">
        <v>0</v>
      </c>
      <c r="AV568">
        <v>0</v>
      </c>
      <c r="AW568">
        <v>0</v>
      </c>
      <c r="AX568">
        <v>0</v>
      </c>
      <c r="AY568">
        <v>39</v>
      </c>
      <c r="AZ568">
        <v>60</v>
      </c>
      <c r="BA568">
        <v>38</v>
      </c>
      <c r="BB568">
        <v>6</v>
      </c>
      <c r="BC568">
        <v>0</v>
      </c>
      <c r="BD568">
        <v>0</v>
      </c>
      <c r="BE568">
        <v>0</v>
      </c>
      <c r="BF568">
        <v>65</v>
      </c>
      <c r="BG568">
        <v>2750.46</v>
      </c>
      <c r="BH568">
        <v>1</v>
      </c>
      <c r="BI568">
        <v>26</v>
      </c>
      <c r="BJ568" s="2">
        <v>46218</v>
      </c>
      <c r="BK568">
        <v>0</v>
      </c>
      <c r="BL568" s="3" t="str">
        <f>VLOOKUP(O568,DropDownList!$H$1:$I$7,2,FALSE)</f>
        <v>2023/24</v>
      </c>
      <c r="BM568" s="3" t="str">
        <f t="shared" si="8"/>
        <v>FISCAL FINES</v>
      </c>
    </row>
    <row r="569" spans="1:65" x14ac:dyDescent="0.2">
      <c r="A569">
        <v>2026</v>
      </c>
      <c r="B569">
        <v>7</v>
      </c>
      <c r="C569" t="s">
        <v>189</v>
      </c>
      <c r="D569" t="s">
        <v>196</v>
      </c>
      <c r="E569" t="s">
        <v>27</v>
      </c>
      <c r="F569">
        <v>9353</v>
      </c>
      <c r="G569" t="s">
        <v>141</v>
      </c>
      <c r="H569" t="s">
        <v>189</v>
      </c>
      <c r="I569" t="s">
        <v>189</v>
      </c>
      <c r="J569" s="1">
        <v>46204</v>
      </c>
      <c r="K569" t="s">
        <v>143</v>
      </c>
      <c r="L569">
        <v>2</v>
      </c>
      <c r="M569" t="s">
        <v>445</v>
      </c>
      <c r="N569" t="s">
        <v>442</v>
      </c>
      <c r="O569" t="s">
        <v>147</v>
      </c>
      <c r="P569" t="s">
        <v>150</v>
      </c>
      <c r="Q569">
        <v>7000.37</v>
      </c>
      <c r="R569">
        <v>97</v>
      </c>
      <c r="S569">
        <v>18468</v>
      </c>
      <c r="T569">
        <v>1363.96</v>
      </c>
      <c r="U569">
        <v>39</v>
      </c>
      <c r="V569">
        <v>35</v>
      </c>
      <c r="W569">
        <v>5581.06</v>
      </c>
      <c r="X569">
        <v>6306.06</v>
      </c>
      <c r="Y569">
        <v>88</v>
      </c>
      <c r="Z569">
        <v>17104.04</v>
      </c>
      <c r="AA569">
        <v>10103.67</v>
      </c>
      <c r="AB569">
        <v>4800.08</v>
      </c>
      <c r="AC569">
        <v>5303.59</v>
      </c>
      <c r="AD569">
        <v>24</v>
      </c>
      <c r="AE569">
        <v>11</v>
      </c>
      <c r="AF569">
        <v>46</v>
      </c>
      <c r="AG569">
        <v>15</v>
      </c>
      <c r="AH569">
        <v>9</v>
      </c>
      <c r="AI569">
        <v>24</v>
      </c>
      <c r="AJ569">
        <v>22</v>
      </c>
      <c r="AK569">
        <v>9</v>
      </c>
      <c r="AL569">
        <v>2</v>
      </c>
      <c r="AM569">
        <v>3</v>
      </c>
      <c r="AN569">
        <v>1</v>
      </c>
      <c r="AO569">
        <v>64</v>
      </c>
      <c r="AP569">
        <v>269</v>
      </c>
      <c r="AQ569">
        <v>69</v>
      </c>
      <c r="AR569">
        <v>3</v>
      </c>
      <c r="AS569">
        <v>29</v>
      </c>
      <c r="AT569">
        <v>1</v>
      </c>
      <c r="AU569">
        <v>0</v>
      </c>
      <c r="AV569">
        <v>0</v>
      </c>
      <c r="AW569">
        <v>0</v>
      </c>
      <c r="AX569">
        <v>0</v>
      </c>
      <c r="AY569">
        <v>20</v>
      </c>
      <c r="AZ569">
        <v>43</v>
      </c>
      <c r="BA569">
        <v>36</v>
      </c>
      <c r="BB569">
        <v>12</v>
      </c>
      <c r="BC569">
        <v>6</v>
      </c>
      <c r="BD569">
        <v>0</v>
      </c>
      <c r="BE569">
        <v>0</v>
      </c>
      <c r="BF569">
        <v>63</v>
      </c>
      <c r="BG569">
        <v>3602.94</v>
      </c>
      <c r="BH569">
        <v>3</v>
      </c>
      <c r="BI569">
        <v>38</v>
      </c>
      <c r="BJ569" s="2">
        <v>46218</v>
      </c>
      <c r="BK569">
        <v>0</v>
      </c>
      <c r="BL569" s="3" t="str">
        <f>VLOOKUP(O569,DropDownList!$H$1:$I$7,2,FALSE)</f>
        <v>2024/25</v>
      </c>
      <c r="BM569" s="3" t="str">
        <f t="shared" si="8"/>
        <v>FISCAL FINES</v>
      </c>
    </row>
    <row r="570" spans="1:65" x14ac:dyDescent="0.2">
      <c r="A570">
        <v>2026</v>
      </c>
      <c r="B570">
        <v>7</v>
      </c>
      <c r="C570" t="s">
        <v>189</v>
      </c>
      <c r="D570" t="s">
        <v>196</v>
      </c>
      <c r="E570" t="s">
        <v>27</v>
      </c>
      <c r="F570">
        <v>9353</v>
      </c>
      <c r="G570" t="s">
        <v>141</v>
      </c>
      <c r="H570" t="s">
        <v>189</v>
      </c>
      <c r="I570" t="s">
        <v>189</v>
      </c>
      <c r="J570" s="1">
        <v>46204</v>
      </c>
      <c r="K570" t="s">
        <v>143</v>
      </c>
      <c r="L570">
        <v>2</v>
      </c>
      <c r="M570" t="s">
        <v>445</v>
      </c>
      <c r="N570" t="s">
        <v>442</v>
      </c>
      <c r="O570" t="s">
        <v>149</v>
      </c>
      <c r="P570" t="s">
        <v>146</v>
      </c>
      <c r="Q570">
        <v>440</v>
      </c>
      <c r="R570">
        <v>86</v>
      </c>
      <c r="S570">
        <v>1450</v>
      </c>
      <c r="T570">
        <v>0</v>
      </c>
      <c r="U570">
        <v>43</v>
      </c>
      <c r="V570">
        <v>26</v>
      </c>
      <c r="W570">
        <v>420</v>
      </c>
      <c r="X570">
        <v>420</v>
      </c>
      <c r="Y570">
        <v>0</v>
      </c>
      <c r="Z570">
        <v>0</v>
      </c>
      <c r="AA570">
        <v>1010</v>
      </c>
      <c r="AB570">
        <v>0</v>
      </c>
      <c r="AC570">
        <v>0</v>
      </c>
      <c r="AD570">
        <v>25</v>
      </c>
      <c r="AE570">
        <v>1</v>
      </c>
      <c r="AF570">
        <v>59</v>
      </c>
      <c r="AG570">
        <v>1</v>
      </c>
      <c r="AH570">
        <v>0</v>
      </c>
      <c r="AI570">
        <v>26</v>
      </c>
      <c r="AJ570">
        <v>0</v>
      </c>
      <c r="AK570">
        <v>0</v>
      </c>
      <c r="AL570">
        <v>0</v>
      </c>
      <c r="AM570">
        <v>0</v>
      </c>
      <c r="AN570">
        <v>0</v>
      </c>
      <c r="AO570">
        <v>47</v>
      </c>
      <c r="AP570">
        <v>93</v>
      </c>
      <c r="AQ570">
        <v>47</v>
      </c>
      <c r="AR570">
        <v>0</v>
      </c>
      <c r="AS570">
        <v>3</v>
      </c>
      <c r="AT570">
        <v>0</v>
      </c>
      <c r="AU570">
        <v>0</v>
      </c>
      <c r="AV570">
        <v>0</v>
      </c>
      <c r="AW570">
        <v>0</v>
      </c>
      <c r="AX570">
        <v>0</v>
      </c>
      <c r="AY570">
        <v>2</v>
      </c>
      <c r="AZ570">
        <v>5</v>
      </c>
      <c r="BA570">
        <v>3</v>
      </c>
      <c r="BB570">
        <v>2</v>
      </c>
      <c r="BC570">
        <v>1</v>
      </c>
      <c r="BD570">
        <v>1</v>
      </c>
      <c r="BE570">
        <v>1</v>
      </c>
      <c r="BF570">
        <v>86</v>
      </c>
      <c r="BG570">
        <v>420</v>
      </c>
      <c r="BH570">
        <v>0</v>
      </c>
      <c r="BI570">
        <v>43</v>
      </c>
      <c r="BJ570" s="2">
        <v>46218</v>
      </c>
      <c r="BK570">
        <v>0</v>
      </c>
      <c r="BL570" s="3" t="str">
        <f>VLOOKUP(O570,DropDownList!$H$1:$I$7,2,FALSE)</f>
        <v>2025/26</v>
      </c>
      <c r="BM570" s="3" t="str">
        <f t="shared" si="8"/>
        <v>VSUR</v>
      </c>
    </row>
    <row r="571" spans="1:65" x14ac:dyDescent="0.2">
      <c r="A571">
        <v>2026</v>
      </c>
      <c r="B571">
        <v>7</v>
      </c>
      <c r="C571" t="s">
        <v>189</v>
      </c>
      <c r="D571" t="s">
        <v>197</v>
      </c>
      <c r="E571" t="s">
        <v>27</v>
      </c>
      <c r="F571">
        <v>9871</v>
      </c>
      <c r="G571" t="s">
        <v>158</v>
      </c>
      <c r="H571" t="s">
        <v>189</v>
      </c>
      <c r="I571" t="s">
        <v>189</v>
      </c>
      <c r="J571" s="1">
        <v>46204</v>
      </c>
      <c r="K571" t="s">
        <v>143</v>
      </c>
      <c r="L571">
        <v>2</v>
      </c>
      <c r="M571" t="s">
        <v>445</v>
      </c>
      <c r="N571" t="s">
        <v>442</v>
      </c>
      <c r="O571" t="s">
        <v>155</v>
      </c>
      <c r="P571" t="s">
        <v>160</v>
      </c>
      <c r="Q571">
        <v>9120.8799999999992</v>
      </c>
      <c r="R571">
        <v>205</v>
      </c>
      <c r="S571">
        <v>80998</v>
      </c>
      <c r="T571">
        <v>4891.8900000000003</v>
      </c>
      <c r="U571">
        <v>35</v>
      </c>
      <c r="V571">
        <v>14</v>
      </c>
      <c r="W571">
        <v>4912.18</v>
      </c>
      <c r="X571">
        <v>5052.18</v>
      </c>
      <c r="Y571">
        <v>0</v>
      </c>
      <c r="Z571">
        <v>0</v>
      </c>
      <c r="AA571">
        <v>66985.23</v>
      </c>
      <c r="AB571">
        <v>12777.2</v>
      </c>
      <c r="AC571">
        <v>50813.79</v>
      </c>
      <c r="AD571">
        <v>6</v>
      </c>
      <c r="AE571">
        <v>8</v>
      </c>
      <c r="AF571">
        <v>152</v>
      </c>
      <c r="AG571">
        <v>21</v>
      </c>
      <c r="AH571">
        <v>12</v>
      </c>
      <c r="AI571">
        <v>14</v>
      </c>
      <c r="AJ571">
        <v>0</v>
      </c>
      <c r="AK571">
        <v>0</v>
      </c>
      <c r="AL571">
        <v>0</v>
      </c>
      <c r="AM571">
        <v>0</v>
      </c>
      <c r="AN571">
        <v>0</v>
      </c>
      <c r="AO571">
        <v>124</v>
      </c>
      <c r="AP571">
        <v>557</v>
      </c>
      <c r="AQ571">
        <v>117</v>
      </c>
      <c r="AR571">
        <v>0</v>
      </c>
      <c r="AS571">
        <v>73</v>
      </c>
      <c r="AT571">
        <v>5</v>
      </c>
      <c r="AU571">
        <v>17</v>
      </c>
      <c r="AV571">
        <v>5</v>
      </c>
      <c r="AW571">
        <v>12</v>
      </c>
      <c r="AX571">
        <v>0</v>
      </c>
      <c r="AY571">
        <v>86</v>
      </c>
      <c r="AZ571">
        <v>118</v>
      </c>
      <c r="BA571">
        <v>66</v>
      </c>
      <c r="BB571">
        <v>16</v>
      </c>
      <c r="BC571">
        <v>8</v>
      </c>
      <c r="BD571">
        <v>5</v>
      </c>
      <c r="BE571">
        <v>0</v>
      </c>
      <c r="BF571">
        <v>193</v>
      </c>
      <c r="BG571">
        <v>4177</v>
      </c>
      <c r="BH571">
        <v>6</v>
      </c>
      <c r="BI571">
        <v>35</v>
      </c>
      <c r="BJ571" s="2">
        <v>46218</v>
      </c>
      <c r="BK571">
        <v>0</v>
      </c>
      <c r="BL571" s="3" t="str">
        <f>VLOOKUP(O571,DropDownList!$H$1:$I$7,2,FALSE)</f>
        <v>2022/23</v>
      </c>
      <c r="BM571" s="3" t="str">
        <f t="shared" si="8"/>
        <v>SC COURT</v>
      </c>
    </row>
    <row r="572" spans="1:65" x14ac:dyDescent="0.2">
      <c r="A572">
        <v>2026</v>
      </c>
      <c r="B572">
        <v>7</v>
      </c>
      <c r="C572" t="s">
        <v>189</v>
      </c>
      <c r="D572" t="s">
        <v>197</v>
      </c>
      <c r="E572" t="s">
        <v>27</v>
      </c>
      <c r="F572">
        <v>9871</v>
      </c>
      <c r="G572" t="s">
        <v>158</v>
      </c>
      <c r="H572" t="s">
        <v>189</v>
      </c>
      <c r="I572" t="s">
        <v>189</v>
      </c>
      <c r="J572" s="1">
        <v>46204</v>
      </c>
      <c r="K572" t="s">
        <v>143</v>
      </c>
      <c r="L572">
        <v>2</v>
      </c>
      <c r="M572" t="s">
        <v>445</v>
      </c>
      <c r="N572" t="s">
        <v>442</v>
      </c>
      <c r="O572" t="s">
        <v>147</v>
      </c>
      <c r="P572" t="s">
        <v>161</v>
      </c>
      <c r="Q572">
        <v>940.33</v>
      </c>
      <c r="R572">
        <v>174</v>
      </c>
      <c r="S572">
        <v>14170</v>
      </c>
      <c r="T572">
        <v>60</v>
      </c>
      <c r="U572">
        <v>76</v>
      </c>
      <c r="V572">
        <v>18</v>
      </c>
      <c r="W572">
        <v>440</v>
      </c>
      <c r="X572">
        <v>440</v>
      </c>
      <c r="Y572">
        <v>0</v>
      </c>
      <c r="Z572">
        <v>0</v>
      </c>
      <c r="AA572">
        <v>13169.67</v>
      </c>
      <c r="AB572">
        <v>0</v>
      </c>
      <c r="AC572">
        <v>0</v>
      </c>
      <c r="AD572">
        <v>18</v>
      </c>
      <c r="AE572">
        <v>0</v>
      </c>
      <c r="AF572">
        <v>125</v>
      </c>
      <c r="AG572">
        <v>1</v>
      </c>
      <c r="AH572">
        <v>4</v>
      </c>
      <c r="AI572">
        <v>44</v>
      </c>
      <c r="AJ572">
        <v>0</v>
      </c>
      <c r="AK572">
        <v>0</v>
      </c>
      <c r="AL572">
        <v>0</v>
      </c>
      <c r="AM572">
        <v>0</v>
      </c>
      <c r="AN572">
        <v>0</v>
      </c>
      <c r="AO572">
        <v>122</v>
      </c>
      <c r="AP572">
        <v>411</v>
      </c>
      <c r="AQ572">
        <v>119</v>
      </c>
      <c r="AR572">
        <v>0</v>
      </c>
      <c r="AS572">
        <v>29</v>
      </c>
      <c r="AT572">
        <v>1</v>
      </c>
      <c r="AU572">
        <v>7</v>
      </c>
      <c r="AV572">
        <v>3</v>
      </c>
      <c r="AW572">
        <v>0</v>
      </c>
      <c r="AX572">
        <v>0</v>
      </c>
      <c r="AY572">
        <v>74</v>
      </c>
      <c r="AZ572">
        <v>93</v>
      </c>
      <c r="BA572">
        <v>27</v>
      </c>
      <c r="BB572">
        <v>7</v>
      </c>
      <c r="BC572">
        <v>2</v>
      </c>
      <c r="BD572">
        <v>10</v>
      </c>
      <c r="BE572">
        <v>0</v>
      </c>
      <c r="BF572">
        <v>172</v>
      </c>
      <c r="BG572">
        <v>920</v>
      </c>
      <c r="BH572">
        <v>0</v>
      </c>
      <c r="BI572">
        <v>73</v>
      </c>
      <c r="BJ572" s="2">
        <v>46218</v>
      </c>
      <c r="BK572">
        <v>0</v>
      </c>
      <c r="BL572" s="3" t="str">
        <f>VLOOKUP(O572,DropDownList!$H$1:$I$7,2,FALSE)</f>
        <v>2024/25</v>
      </c>
      <c r="BM572" s="3" t="str">
        <f t="shared" si="8"/>
        <v>VSUR</v>
      </c>
    </row>
    <row r="573" spans="1:65" x14ac:dyDescent="0.2">
      <c r="A573">
        <v>2026</v>
      </c>
      <c r="B573">
        <v>7</v>
      </c>
      <c r="C573" t="s">
        <v>189</v>
      </c>
      <c r="D573" t="s">
        <v>197</v>
      </c>
      <c r="E573" t="s">
        <v>27</v>
      </c>
      <c r="F573">
        <v>9871</v>
      </c>
      <c r="G573" t="s">
        <v>158</v>
      </c>
      <c r="H573" t="s">
        <v>189</v>
      </c>
      <c r="I573" t="s">
        <v>189</v>
      </c>
      <c r="J573" s="1">
        <v>46204</v>
      </c>
      <c r="K573" t="s">
        <v>143</v>
      </c>
      <c r="L573">
        <v>2</v>
      </c>
      <c r="M573" t="s">
        <v>445</v>
      </c>
      <c r="N573" t="s">
        <v>442</v>
      </c>
      <c r="O573" t="s">
        <v>149</v>
      </c>
      <c r="P573" t="s">
        <v>161</v>
      </c>
      <c r="Q573">
        <v>1010</v>
      </c>
      <c r="R573">
        <v>155</v>
      </c>
      <c r="S573">
        <v>4570</v>
      </c>
      <c r="T573">
        <v>100</v>
      </c>
      <c r="U573">
        <v>91</v>
      </c>
      <c r="V573">
        <v>41</v>
      </c>
      <c r="W573">
        <v>870</v>
      </c>
      <c r="X573">
        <v>870</v>
      </c>
      <c r="Y573">
        <v>0</v>
      </c>
      <c r="Z573">
        <v>0</v>
      </c>
      <c r="AA573">
        <v>3460</v>
      </c>
      <c r="AB573">
        <v>0</v>
      </c>
      <c r="AC573">
        <v>0</v>
      </c>
      <c r="AD573">
        <v>40</v>
      </c>
      <c r="AE573">
        <v>1</v>
      </c>
      <c r="AF573">
        <v>101</v>
      </c>
      <c r="AG573">
        <v>1</v>
      </c>
      <c r="AH573">
        <v>6</v>
      </c>
      <c r="AI573">
        <v>47</v>
      </c>
      <c r="AJ573">
        <v>0</v>
      </c>
      <c r="AK573">
        <v>0</v>
      </c>
      <c r="AL573">
        <v>0</v>
      </c>
      <c r="AM573">
        <v>0</v>
      </c>
      <c r="AN573">
        <v>0</v>
      </c>
      <c r="AO573">
        <v>100</v>
      </c>
      <c r="AP573">
        <v>157</v>
      </c>
      <c r="AQ573">
        <v>97</v>
      </c>
      <c r="AR573">
        <v>0</v>
      </c>
      <c r="AS573">
        <v>5</v>
      </c>
      <c r="AT573">
        <v>0</v>
      </c>
      <c r="AU573">
        <v>4</v>
      </c>
      <c r="AV573">
        <v>2</v>
      </c>
      <c r="AW573">
        <v>2</v>
      </c>
      <c r="AX573">
        <v>0</v>
      </c>
      <c r="AY573">
        <v>11</v>
      </c>
      <c r="AZ573">
        <v>13</v>
      </c>
      <c r="BA573">
        <v>2</v>
      </c>
      <c r="BB573">
        <v>1</v>
      </c>
      <c r="BC573">
        <v>0</v>
      </c>
      <c r="BD573">
        <v>1</v>
      </c>
      <c r="BE573">
        <v>0</v>
      </c>
      <c r="BF573">
        <v>152</v>
      </c>
      <c r="BG573">
        <v>1000</v>
      </c>
      <c r="BH573">
        <v>0</v>
      </c>
      <c r="BI573">
        <v>90</v>
      </c>
      <c r="BJ573" s="2">
        <v>46218</v>
      </c>
      <c r="BK573">
        <v>0</v>
      </c>
      <c r="BL573" s="3" t="str">
        <f>VLOOKUP(O573,DropDownList!$H$1:$I$7,2,FALSE)</f>
        <v>2025/26</v>
      </c>
      <c r="BM573" s="3" t="str">
        <f t="shared" si="8"/>
        <v>VSUR</v>
      </c>
    </row>
    <row r="574" spans="1:65" x14ac:dyDescent="0.2">
      <c r="A574">
        <v>2026</v>
      </c>
      <c r="B574">
        <v>7</v>
      </c>
      <c r="C574" t="s">
        <v>189</v>
      </c>
      <c r="D574" t="s">
        <v>197</v>
      </c>
      <c r="E574" t="s">
        <v>27</v>
      </c>
      <c r="F574">
        <v>9871</v>
      </c>
      <c r="G574" t="s">
        <v>158</v>
      </c>
      <c r="H574" t="s">
        <v>189</v>
      </c>
      <c r="I574" t="s">
        <v>189</v>
      </c>
      <c r="J574" s="1">
        <v>46204</v>
      </c>
      <c r="K574" t="s">
        <v>143</v>
      </c>
      <c r="L574">
        <v>2</v>
      </c>
      <c r="M574" t="s">
        <v>445</v>
      </c>
      <c r="N574" t="s">
        <v>442</v>
      </c>
      <c r="O574" t="s">
        <v>156</v>
      </c>
      <c r="P574" t="s">
        <v>161</v>
      </c>
      <c r="Q574">
        <v>1270.33</v>
      </c>
      <c r="R574">
        <v>158</v>
      </c>
      <c r="S574">
        <v>4235</v>
      </c>
      <c r="T574">
        <v>80</v>
      </c>
      <c r="U574">
        <v>49</v>
      </c>
      <c r="V574">
        <v>17</v>
      </c>
      <c r="W574">
        <v>1040</v>
      </c>
      <c r="X574">
        <v>1040</v>
      </c>
      <c r="Y574">
        <v>0</v>
      </c>
      <c r="Z574">
        <v>0</v>
      </c>
      <c r="AA574">
        <v>2884.67</v>
      </c>
      <c r="AB574">
        <v>0</v>
      </c>
      <c r="AC574">
        <v>0</v>
      </c>
      <c r="AD574">
        <v>17</v>
      </c>
      <c r="AE574">
        <v>0</v>
      </c>
      <c r="AF574">
        <v>122</v>
      </c>
      <c r="AG574">
        <v>1</v>
      </c>
      <c r="AH574">
        <v>5</v>
      </c>
      <c r="AI574">
        <v>30</v>
      </c>
      <c r="AJ574">
        <v>0</v>
      </c>
      <c r="AK574">
        <v>0</v>
      </c>
      <c r="AL574">
        <v>0</v>
      </c>
      <c r="AM574">
        <v>0</v>
      </c>
      <c r="AN574">
        <v>0</v>
      </c>
      <c r="AO574">
        <v>105</v>
      </c>
      <c r="AP574">
        <v>459</v>
      </c>
      <c r="AQ574">
        <v>107</v>
      </c>
      <c r="AR574">
        <v>2</v>
      </c>
      <c r="AS574">
        <v>70</v>
      </c>
      <c r="AT574">
        <v>12</v>
      </c>
      <c r="AU574">
        <v>12</v>
      </c>
      <c r="AV574">
        <v>2</v>
      </c>
      <c r="AW574">
        <v>4</v>
      </c>
      <c r="AX574">
        <v>0</v>
      </c>
      <c r="AY574">
        <v>57</v>
      </c>
      <c r="AZ574">
        <v>90</v>
      </c>
      <c r="BA574">
        <v>50</v>
      </c>
      <c r="BB574">
        <v>5</v>
      </c>
      <c r="BC574">
        <v>2</v>
      </c>
      <c r="BD574">
        <v>3</v>
      </c>
      <c r="BE574">
        <v>0</v>
      </c>
      <c r="BF574">
        <v>151</v>
      </c>
      <c r="BG574">
        <v>1250</v>
      </c>
      <c r="BH574">
        <v>0</v>
      </c>
      <c r="BI574">
        <v>44</v>
      </c>
      <c r="BJ574" s="2">
        <v>46218</v>
      </c>
      <c r="BK574">
        <v>0</v>
      </c>
      <c r="BL574" s="3" t="str">
        <f>VLOOKUP(O574,DropDownList!$H$1:$I$7,2,FALSE)</f>
        <v>2023/24</v>
      </c>
      <c r="BM574" s="3" t="str">
        <f t="shared" si="8"/>
        <v>VSUR</v>
      </c>
    </row>
    <row r="575" spans="1:65" x14ac:dyDescent="0.2">
      <c r="A575">
        <v>2026</v>
      </c>
      <c r="B575">
        <v>7</v>
      </c>
      <c r="C575" t="s">
        <v>189</v>
      </c>
      <c r="D575" t="s">
        <v>197</v>
      </c>
      <c r="E575" t="s">
        <v>27</v>
      </c>
      <c r="F575">
        <v>9871</v>
      </c>
      <c r="G575" t="s">
        <v>158</v>
      </c>
      <c r="H575" t="s">
        <v>189</v>
      </c>
      <c r="I575" t="s">
        <v>189</v>
      </c>
      <c r="J575" s="1">
        <v>46204</v>
      </c>
      <c r="K575" t="s">
        <v>143</v>
      </c>
      <c r="L575">
        <v>2</v>
      </c>
      <c r="M575" t="s">
        <v>445</v>
      </c>
      <c r="N575" t="s">
        <v>442</v>
      </c>
      <c r="O575" t="s">
        <v>147</v>
      </c>
      <c r="P575" t="s">
        <v>160</v>
      </c>
      <c r="Q575">
        <v>26558.04</v>
      </c>
      <c r="R575">
        <v>178</v>
      </c>
      <c r="S575">
        <v>122951.85</v>
      </c>
      <c r="T575">
        <v>960</v>
      </c>
      <c r="U575">
        <v>77</v>
      </c>
      <c r="V575">
        <v>28</v>
      </c>
      <c r="W575">
        <v>10544.49</v>
      </c>
      <c r="X575">
        <v>10864.49</v>
      </c>
      <c r="Y575">
        <v>0</v>
      </c>
      <c r="Z575">
        <v>0</v>
      </c>
      <c r="AA575">
        <v>95433.81</v>
      </c>
      <c r="AB575">
        <v>8366.1</v>
      </c>
      <c r="AC575">
        <v>81348.039999999994</v>
      </c>
      <c r="AD575">
        <v>14</v>
      </c>
      <c r="AE575">
        <v>14</v>
      </c>
      <c r="AF575">
        <v>96</v>
      </c>
      <c r="AG575">
        <v>41</v>
      </c>
      <c r="AH575">
        <v>4</v>
      </c>
      <c r="AI575">
        <v>36</v>
      </c>
      <c r="AJ575">
        <v>0</v>
      </c>
      <c r="AK575">
        <v>0</v>
      </c>
      <c r="AL575">
        <v>0</v>
      </c>
      <c r="AM575">
        <v>0</v>
      </c>
      <c r="AN575">
        <v>0</v>
      </c>
      <c r="AO575">
        <v>123</v>
      </c>
      <c r="AP575">
        <v>403</v>
      </c>
      <c r="AQ575">
        <v>117</v>
      </c>
      <c r="AR575">
        <v>0</v>
      </c>
      <c r="AS575">
        <v>29</v>
      </c>
      <c r="AT575">
        <v>1</v>
      </c>
      <c r="AU575">
        <v>7</v>
      </c>
      <c r="AV575">
        <v>3</v>
      </c>
      <c r="AW575">
        <v>0</v>
      </c>
      <c r="AX575">
        <v>0</v>
      </c>
      <c r="AY575">
        <v>72</v>
      </c>
      <c r="AZ575">
        <v>91</v>
      </c>
      <c r="BA575">
        <v>27</v>
      </c>
      <c r="BB575">
        <v>7</v>
      </c>
      <c r="BC575">
        <v>2</v>
      </c>
      <c r="BD575">
        <v>10</v>
      </c>
      <c r="BE575">
        <v>0</v>
      </c>
      <c r="BF575">
        <v>177</v>
      </c>
      <c r="BG575">
        <v>15180</v>
      </c>
      <c r="BH575">
        <v>1</v>
      </c>
      <c r="BI575">
        <v>74</v>
      </c>
      <c r="BJ575" s="2">
        <v>46218</v>
      </c>
      <c r="BK575">
        <v>0</v>
      </c>
      <c r="BL575" s="3" t="str">
        <f>VLOOKUP(O575,DropDownList!$H$1:$I$7,2,FALSE)</f>
        <v>2024/25</v>
      </c>
      <c r="BM575" s="3" t="str">
        <f t="shared" si="8"/>
        <v>SC COURT</v>
      </c>
    </row>
    <row r="576" spans="1:65" x14ac:dyDescent="0.2">
      <c r="A576">
        <v>2026</v>
      </c>
      <c r="B576">
        <v>7</v>
      </c>
      <c r="C576" t="s">
        <v>189</v>
      </c>
      <c r="D576" t="s">
        <v>197</v>
      </c>
      <c r="E576" t="s">
        <v>27</v>
      </c>
      <c r="F576">
        <v>9871</v>
      </c>
      <c r="G576" t="s">
        <v>158</v>
      </c>
      <c r="H576" t="s">
        <v>189</v>
      </c>
      <c r="I576" t="s">
        <v>189</v>
      </c>
      <c r="J576" s="1">
        <v>46204</v>
      </c>
      <c r="K576" t="s">
        <v>143</v>
      </c>
      <c r="L576">
        <v>2</v>
      </c>
      <c r="M576" t="s">
        <v>445</v>
      </c>
      <c r="N576" t="s">
        <v>442</v>
      </c>
      <c r="O576" t="s">
        <v>149</v>
      </c>
      <c r="P576" t="s">
        <v>160</v>
      </c>
      <c r="Q576">
        <v>31427.08</v>
      </c>
      <c r="R576">
        <v>162</v>
      </c>
      <c r="S576">
        <v>88681</v>
      </c>
      <c r="T576">
        <v>4570</v>
      </c>
      <c r="U576">
        <v>93</v>
      </c>
      <c r="V576">
        <v>68</v>
      </c>
      <c r="W576">
        <v>18977</v>
      </c>
      <c r="X576">
        <v>25385</v>
      </c>
      <c r="Y576">
        <v>0</v>
      </c>
      <c r="Z576">
        <v>0</v>
      </c>
      <c r="AA576">
        <v>52683.92</v>
      </c>
      <c r="AB576">
        <v>1386</v>
      </c>
      <c r="AC576">
        <v>47817.919999999998</v>
      </c>
      <c r="AD576">
        <v>40</v>
      </c>
      <c r="AE576">
        <v>28</v>
      </c>
      <c r="AF576">
        <v>58</v>
      </c>
      <c r="AG576">
        <v>47</v>
      </c>
      <c r="AH576">
        <v>11</v>
      </c>
      <c r="AI576">
        <v>46</v>
      </c>
      <c r="AJ576">
        <v>0</v>
      </c>
      <c r="AK576">
        <v>0</v>
      </c>
      <c r="AL576">
        <v>0</v>
      </c>
      <c r="AM576">
        <v>0</v>
      </c>
      <c r="AN576">
        <v>0</v>
      </c>
      <c r="AO576">
        <v>107</v>
      </c>
      <c r="AP576">
        <v>162</v>
      </c>
      <c r="AQ576">
        <v>97</v>
      </c>
      <c r="AR576">
        <v>0</v>
      </c>
      <c r="AS576">
        <v>5</v>
      </c>
      <c r="AT576">
        <v>0</v>
      </c>
      <c r="AU576">
        <v>4</v>
      </c>
      <c r="AV576">
        <v>2</v>
      </c>
      <c r="AW576">
        <v>7</v>
      </c>
      <c r="AX576">
        <v>0</v>
      </c>
      <c r="AY576">
        <v>11</v>
      </c>
      <c r="AZ576">
        <v>13</v>
      </c>
      <c r="BA576">
        <v>2</v>
      </c>
      <c r="BB576">
        <v>1</v>
      </c>
      <c r="BC576">
        <v>0</v>
      </c>
      <c r="BD576">
        <v>1</v>
      </c>
      <c r="BE576">
        <v>0</v>
      </c>
      <c r="BF576">
        <v>154</v>
      </c>
      <c r="BG576">
        <v>18645</v>
      </c>
      <c r="BH576">
        <v>0</v>
      </c>
      <c r="BI576">
        <v>92</v>
      </c>
      <c r="BJ576" s="2">
        <v>46218</v>
      </c>
      <c r="BK576">
        <v>0</v>
      </c>
      <c r="BL576" s="3" t="str">
        <f>VLOOKUP(O576,DropDownList!$H$1:$I$7,2,FALSE)</f>
        <v>2025/26</v>
      </c>
      <c r="BM576" s="3" t="str">
        <f t="shared" si="8"/>
        <v>SC COURT</v>
      </c>
    </row>
    <row r="577" spans="1:65" x14ac:dyDescent="0.2">
      <c r="A577">
        <v>2026</v>
      </c>
      <c r="B577">
        <v>7</v>
      </c>
      <c r="C577" t="s">
        <v>189</v>
      </c>
      <c r="D577" t="s">
        <v>197</v>
      </c>
      <c r="E577" t="s">
        <v>27</v>
      </c>
      <c r="F577">
        <v>9871</v>
      </c>
      <c r="G577" t="s">
        <v>158</v>
      </c>
      <c r="H577" t="s">
        <v>189</v>
      </c>
      <c r="I577" t="s">
        <v>189</v>
      </c>
      <c r="J577" s="1">
        <v>46204</v>
      </c>
      <c r="K577" t="s">
        <v>143</v>
      </c>
      <c r="L577">
        <v>2</v>
      </c>
      <c r="M577" t="s">
        <v>445</v>
      </c>
      <c r="N577" t="s">
        <v>442</v>
      </c>
      <c r="O577" t="s">
        <v>147</v>
      </c>
      <c r="P577" t="s">
        <v>159</v>
      </c>
      <c r="Q577">
        <v>0</v>
      </c>
      <c r="R577">
        <v>2</v>
      </c>
      <c r="S577">
        <v>28383.200000000001</v>
      </c>
      <c r="T577">
        <v>86.84</v>
      </c>
      <c r="U577">
        <v>0</v>
      </c>
      <c r="V577">
        <v>0</v>
      </c>
      <c r="W577">
        <v>0</v>
      </c>
      <c r="X577">
        <v>0</v>
      </c>
      <c r="Y577">
        <v>0</v>
      </c>
      <c r="Z577">
        <v>0</v>
      </c>
      <c r="AA577">
        <v>28296.36</v>
      </c>
      <c r="AB577">
        <v>0</v>
      </c>
      <c r="AC577">
        <v>0</v>
      </c>
      <c r="AD577">
        <v>0</v>
      </c>
      <c r="AE577">
        <v>0</v>
      </c>
      <c r="AF577">
        <v>1</v>
      </c>
      <c r="AG577">
        <v>0</v>
      </c>
      <c r="AH577">
        <v>0</v>
      </c>
      <c r="AI577">
        <v>0</v>
      </c>
      <c r="AJ577">
        <v>0</v>
      </c>
      <c r="AK577">
        <v>0</v>
      </c>
      <c r="AL577">
        <v>0</v>
      </c>
      <c r="AM577">
        <v>0</v>
      </c>
      <c r="AN577">
        <v>0</v>
      </c>
      <c r="AO577">
        <v>2</v>
      </c>
      <c r="AP577">
        <v>2</v>
      </c>
      <c r="AQ577">
        <v>1</v>
      </c>
      <c r="AR577">
        <v>0</v>
      </c>
      <c r="AS577">
        <v>0</v>
      </c>
      <c r="AT577">
        <v>0</v>
      </c>
      <c r="AU577">
        <v>1</v>
      </c>
      <c r="AV577">
        <v>0</v>
      </c>
      <c r="AW577">
        <v>0</v>
      </c>
      <c r="AX577">
        <v>0</v>
      </c>
      <c r="AY577">
        <v>0</v>
      </c>
      <c r="AZ577">
        <v>0</v>
      </c>
      <c r="BA577">
        <v>0</v>
      </c>
      <c r="BB577">
        <v>0</v>
      </c>
      <c r="BC577">
        <v>0</v>
      </c>
      <c r="BD577">
        <v>0</v>
      </c>
      <c r="BE577">
        <v>0</v>
      </c>
      <c r="BF577">
        <v>0</v>
      </c>
      <c r="BG577">
        <v>0</v>
      </c>
      <c r="BH577">
        <v>1</v>
      </c>
      <c r="BI577">
        <v>0</v>
      </c>
      <c r="BJ577" s="2">
        <v>46218</v>
      </c>
      <c r="BK577">
        <v>0</v>
      </c>
      <c r="BL577" s="3" t="str">
        <f>VLOOKUP(O577,DropDownList!$H$1:$I$7,2,FALSE)</f>
        <v>2024/25</v>
      </c>
      <c r="BM577" s="3" t="str">
        <f t="shared" si="8"/>
        <v>CONF</v>
      </c>
    </row>
    <row r="578" spans="1:65" x14ac:dyDescent="0.2">
      <c r="A578">
        <v>2026</v>
      </c>
      <c r="B578">
        <v>7</v>
      </c>
      <c r="C578" t="s">
        <v>189</v>
      </c>
      <c r="D578" t="s">
        <v>197</v>
      </c>
      <c r="E578" t="s">
        <v>27</v>
      </c>
      <c r="F578">
        <v>9871</v>
      </c>
      <c r="G578" t="s">
        <v>158</v>
      </c>
      <c r="H578" t="s">
        <v>189</v>
      </c>
      <c r="I578" t="s">
        <v>189</v>
      </c>
      <c r="J578" s="1">
        <v>46204</v>
      </c>
      <c r="K578" t="s">
        <v>143</v>
      </c>
      <c r="L578">
        <v>2</v>
      </c>
      <c r="M578" t="s">
        <v>445</v>
      </c>
      <c r="N578" t="s">
        <v>442</v>
      </c>
      <c r="O578" t="s">
        <v>149</v>
      </c>
      <c r="P578" t="s">
        <v>159</v>
      </c>
      <c r="Q578">
        <v>10160</v>
      </c>
      <c r="R578">
        <v>1</v>
      </c>
      <c r="S578">
        <v>10160</v>
      </c>
      <c r="T578">
        <v>0</v>
      </c>
      <c r="U578">
        <v>1</v>
      </c>
      <c r="V578">
        <v>0</v>
      </c>
      <c r="W578">
        <v>0</v>
      </c>
      <c r="X578">
        <v>0</v>
      </c>
      <c r="Y578">
        <v>0</v>
      </c>
      <c r="Z578">
        <v>0</v>
      </c>
      <c r="AA578">
        <v>0</v>
      </c>
      <c r="AB578">
        <v>0</v>
      </c>
      <c r="AC578">
        <v>0</v>
      </c>
      <c r="AD578">
        <v>0</v>
      </c>
      <c r="AE578">
        <v>0</v>
      </c>
      <c r="AF578">
        <v>0</v>
      </c>
      <c r="AG578">
        <v>0</v>
      </c>
      <c r="AH578">
        <v>0</v>
      </c>
      <c r="AI578">
        <v>1</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0</v>
      </c>
      <c r="BC578">
        <v>0</v>
      </c>
      <c r="BD578">
        <v>0</v>
      </c>
      <c r="BE578">
        <v>0</v>
      </c>
      <c r="BF578">
        <v>0</v>
      </c>
      <c r="BG578">
        <v>10160</v>
      </c>
      <c r="BH578">
        <v>0</v>
      </c>
      <c r="BI578">
        <v>0</v>
      </c>
      <c r="BJ578" s="2">
        <v>46218</v>
      </c>
      <c r="BK578">
        <v>0</v>
      </c>
      <c r="BL578" s="3" t="str">
        <f>VLOOKUP(O578,DropDownList!$H$1:$I$7,2,FALSE)</f>
        <v>2025/26</v>
      </c>
      <c r="BM578" s="3" t="str">
        <f t="shared" si="8"/>
        <v>CONF</v>
      </c>
    </row>
    <row r="579" spans="1:65" x14ac:dyDescent="0.2">
      <c r="A579">
        <v>2026</v>
      </c>
      <c r="B579">
        <v>7</v>
      </c>
      <c r="C579" t="s">
        <v>189</v>
      </c>
      <c r="D579" t="s">
        <v>197</v>
      </c>
      <c r="E579" t="s">
        <v>27</v>
      </c>
      <c r="F579">
        <v>9871</v>
      </c>
      <c r="G579" t="s">
        <v>158</v>
      </c>
      <c r="H579" t="s">
        <v>189</v>
      </c>
      <c r="I579" t="s">
        <v>189</v>
      </c>
      <c r="J579" s="1">
        <v>46204</v>
      </c>
      <c r="K579" t="s">
        <v>143</v>
      </c>
      <c r="L579">
        <v>2</v>
      </c>
      <c r="M579" t="s">
        <v>445</v>
      </c>
      <c r="N579" t="s">
        <v>442</v>
      </c>
      <c r="O579" t="s">
        <v>156</v>
      </c>
      <c r="P579" t="s">
        <v>160</v>
      </c>
      <c r="Q579">
        <v>32080.06</v>
      </c>
      <c r="R579">
        <v>172</v>
      </c>
      <c r="S579">
        <v>95486</v>
      </c>
      <c r="T579">
        <v>3259.56</v>
      </c>
      <c r="U579">
        <v>49</v>
      </c>
      <c r="V579">
        <v>24</v>
      </c>
      <c r="W579">
        <v>18465.32</v>
      </c>
      <c r="X579">
        <v>24945.32</v>
      </c>
      <c r="Y579">
        <v>0</v>
      </c>
      <c r="Z579">
        <v>0</v>
      </c>
      <c r="AA579">
        <v>60146.38</v>
      </c>
      <c r="AB579">
        <v>11272.68</v>
      </c>
      <c r="AC579">
        <v>45959.03</v>
      </c>
      <c r="AD579">
        <v>13</v>
      </c>
      <c r="AE579">
        <v>11</v>
      </c>
      <c r="AF579">
        <v>109</v>
      </c>
      <c r="AG579">
        <v>25</v>
      </c>
      <c r="AH579">
        <v>9</v>
      </c>
      <c r="AI579">
        <v>24</v>
      </c>
      <c r="AJ579">
        <v>0</v>
      </c>
      <c r="AK579">
        <v>0</v>
      </c>
      <c r="AL579">
        <v>0</v>
      </c>
      <c r="AM579">
        <v>0</v>
      </c>
      <c r="AN579">
        <v>0</v>
      </c>
      <c r="AO579">
        <v>116</v>
      </c>
      <c r="AP579">
        <v>482</v>
      </c>
      <c r="AQ579">
        <v>114</v>
      </c>
      <c r="AR579">
        <v>2</v>
      </c>
      <c r="AS579">
        <v>73</v>
      </c>
      <c r="AT579">
        <v>13</v>
      </c>
      <c r="AU579">
        <v>13</v>
      </c>
      <c r="AV579">
        <v>2</v>
      </c>
      <c r="AW579">
        <v>8</v>
      </c>
      <c r="AX579">
        <v>0</v>
      </c>
      <c r="AY579">
        <v>59</v>
      </c>
      <c r="AZ579">
        <v>93</v>
      </c>
      <c r="BA579">
        <v>51</v>
      </c>
      <c r="BB579">
        <v>5</v>
      </c>
      <c r="BC579">
        <v>2</v>
      </c>
      <c r="BD579">
        <v>4</v>
      </c>
      <c r="BE579">
        <v>0</v>
      </c>
      <c r="BF579">
        <v>161</v>
      </c>
      <c r="BG579">
        <v>19090</v>
      </c>
      <c r="BH579">
        <v>5</v>
      </c>
      <c r="BI579">
        <v>44</v>
      </c>
      <c r="BJ579" s="2">
        <v>46218</v>
      </c>
      <c r="BK579">
        <v>0</v>
      </c>
      <c r="BL579" s="3" t="str">
        <f>VLOOKUP(O579,DropDownList!$H$1:$I$7,2,FALSE)</f>
        <v>2023/24</v>
      </c>
      <c r="BM579" s="3" t="str">
        <f t="shared" ref="BM579:BM642" si="9">IF(RIGHT(P579,4)="VSUR","VSUR",IF(RIGHT(P579,4)="CONF","CONF",P579))</f>
        <v>SC COURT</v>
      </c>
    </row>
    <row r="580" spans="1:65" x14ac:dyDescent="0.2">
      <c r="A580">
        <v>2026</v>
      </c>
      <c r="B580">
        <v>7</v>
      </c>
      <c r="C580" t="s">
        <v>189</v>
      </c>
      <c r="D580" t="s">
        <v>197</v>
      </c>
      <c r="E580" t="s">
        <v>27</v>
      </c>
      <c r="F580">
        <v>9871</v>
      </c>
      <c r="G580" t="s">
        <v>158</v>
      </c>
      <c r="H580" t="s">
        <v>189</v>
      </c>
      <c r="I580" t="s">
        <v>189</v>
      </c>
      <c r="J580" s="1">
        <v>46204</v>
      </c>
      <c r="K580" t="s">
        <v>143</v>
      </c>
      <c r="L580">
        <v>2</v>
      </c>
      <c r="M580" t="s">
        <v>445</v>
      </c>
      <c r="N580" t="s">
        <v>442</v>
      </c>
      <c r="O580" t="s">
        <v>155</v>
      </c>
      <c r="P580" t="s">
        <v>161</v>
      </c>
      <c r="Q580">
        <v>250.76</v>
      </c>
      <c r="R580">
        <v>192</v>
      </c>
      <c r="S580">
        <v>3765</v>
      </c>
      <c r="T580">
        <v>160</v>
      </c>
      <c r="U580">
        <v>32</v>
      </c>
      <c r="V580">
        <v>9</v>
      </c>
      <c r="W580">
        <v>130.76</v>
      </c>
      <c r="X580">
        <v>130.76</v>
      </c>
      <c r="Y580">
        <v>0</v>
      </c>
      <c r="Z580">
        <v>0</v>
      </c>
      <c r="AA580">
        <v>3354.24</v>
      </c>
      <c r="AB580">
        <v>0</v>
      </c>
      <c r="AC580">
        <v>0</v>
      </c>
      <c r="AD580">
        <v>8</v>
      </c>
      <c r="AE580">
        <v>1</v>
      </c>
      <c r="AF580">
        <v>164</v>
      </c>
      <c r="AG580">
        <v>1</v>
      </c>
      <c r="AH580">
        <v>11</v>
      </c>
      <c r="AI580">
        <v>16</v>
      </c>
      <c r="AJ580">
        <v>0</v>
      </c>
      <c r="AK580">
        <v>0</v>
      </c>
      <c r="AL580">
        <v>0</v>
      </c>
      <c r="AM580">
        <v>0</v>
      </c>
      <c r="AN580">
        <v>0</v>
      </c>
      <c r="AO580">
        <v>115</v>
      </c>
      <c r="AP580">
        <v>539</v>
      </c>
      <c r="AQ580">
        <v>114</v>
      </c>
      <c r="AR580">
        <v>0</v>
      </c>
      <c r="AS580">
        <v>66</v>
      </c>
      <c r="AT580">
        <v>5</v>
      </c>
      <c r="AU580">
        <v>18</v>
      </c>
      <c r="AV580">
        <v>5</v>
      </c>
      <c r="AW580">
        <v>12</v>
      </c>
      <c r="AX580">
        <v>0</v>
      </c>
      <c r="AY580">
        <v>85</v>
      </c>
      <c r="AZ580">
        <v>115</v>
      </c>
      <c r="BA580">
        <v>66</v>
      </c>
      <c r="BB580">
        <v>15</v>
      </c>
      <c r="BC580">
        <v>6</v>
      </c>
      <c r="BD580">
        <v>5</v>
      </c>
      <c r="BE580">
        <v>0</v>
      </c>
      <c r="BF580">
        <v>182</v>
      </c>
      <c r="BG580">
        <v>250</v>
      </c>
      <c r="BH580">
        <v>0</v>
      </c>
      <c r="BI580">
        <v>32</v>
      </c>
      <c r="BJ580" s="2">
        <v>46218</v>
      </c>
      <c r="BK580">
        <v>0</v>
      </c>
      <c r="BL580" s="3" t="str">
        <f>VLOOKUP(O580,DropDownList!$H$1:$I$7,2,FALSE)</f>
        <v>2022/23</v>
      </c>
      <c r="BM580" s="3" t="str">
        <f t="shared" si="9"/>
        <v>VSUR</v>
      </c>
    </row>
    <row r="581" spans="1:65" x14ac:dyDescent="0.2">
      <c r="A581">
        <v>2026</v>
      </c>
      <c r="B581">
        <v>7</v>
      </c>
      <c r="C581" t="s">
        <v>198</v>
      </c>
      <c r="D581" t="s">
        <v>199</v>
      </c>
      <c r="E581" t="s">
        <v>29</v>
      </c>
      <c r="F581">
        <v>9289</v>
      </c>
      <c r="G581" t="s">
        <v>141</v>
      </c>
      <c r="H581" t="s">
        <v>200</v>
      </c>
      <c r="I581" t="s">
        <v>142</v>
      </c>
      <c r="J581" s="1">
        <v>46204</v>
      </c>
      <c r="K581" t="s">
        <v>143</v>
      </c>
      <c r="L581">
        <v>2</v>
      </c>
      <c r="M581" t="s">
        <v>445</v>
      </c>
      <c r="N581" t="s">
        <v>442</v>
      </c>
      <c r="O581" t="s">
        <v>156</v>
      </c>
      <c r="P581" t="s">
        <v>148</v>
      </c>
      <c r="Q581">
        <v>0</v>
      </c>
      <c r="R581">
        <v>4</v>
      </c>
      <c r="S581">
        <v>240</v>
      </c>
      <c r="T581">
        <v>0</v>
      </c>
      <c r="U581">
        <v>0</v>
      </c>
      <c r="V581">
        <v>0</v>
      </c>
      <c r="W581">
        <v>0</v>
      </c>
      <c r="X581">
        <v>0</v>
      </c>
      <c r="Y581">
        <v>0</v>
      </c>
      <c r="Z581">
        <v>0</v>
      </c>
      <c r="AA581">
        <v>240</v>
      </c>
      <c r="AB581">
        <v>0</v>
      </c>
      <c r="AC581">
        <v>240</v>
      </c>
      <c r="AD581">
        <v>0</v>
      </c>
      <c r="AE581">
        <v>0</v>
      </c>
      <c r="AF581">
        <v>4</v>
      </c>
      <c r="AG581">
        <v>0</v>
      </c>
      <c r="AH581">
        <v>0</v>
      </c>
      <c r="AI581">
        <v>0</v>
      </c>
      <c r="AJ581">
        <v>0</v>
      </c>
      <c r="AK581">
        <v>0</v>
      </c>
      <c r="AL581">
        <v>0</v>
      </c>
      <c r="AM581">
        <v>0</v>
      </c>
      <c r="AN581">
        <v>0</v>
      </c>
      <c r="AO581">
        <v>2</v>
      </c>
      <c r="AP581">
        <v>11</v>
      </c>
      <c r="AQ581">
        <v>2</v>
      </c>
      <c r="AR581">
        <v>0</v>
      </c>
      <c r="AS581">
        <v>2</v>
      </c>
      <c r="AT581">
        <v>0</v>
      </c>
      <c r="AU581">
        <v>1</v>
      </c>
      <c r="AV581">
        <v>2</v>
      </c>
      <c r="AW581">
        <v>0</v>
      </c>
      <c r="AX581">
        <v>0</v>
      </c>
      <c r="AY581">
        <v>1</v>
      </c>
      <c r="AZ581">
        <v>2</v>
      </c>
      <c r="BA581">
        <v>1</v>
      </c>
      <c r="BB581">
        <v>0</v>
      </c>
      <c r="BC581">
        <v>0</v>
      </c>
      <c r="BD581">
        <v>0</v>
      </c>
      <c r="BE581">
        <v>0</v>
      </c>
      <c r="BF581">
        <v>2</v>
      </c>
      <c r="BG581">
        <v>0</v>
      </c>
      <c r="BH581">
        <v>0</v>
      </c>
      <c r="BI581">
        <v>0</v>
      </c>
      <c r="BJ581" s="2">
        <v>46218</v>
      </c>
      <c r="BK581">
        <v>0</v>
      </c>
      <c r="BL581" s="3" t="str">
        <f>VLOOKUP(O581,DropDownList!$H$1:$I$7,2,FALSE)</f>
        <v>2023/24</v>
      </c>
      <c r="BM581" s="3" t="str">
        <f t="shared" si="9"/>
        <v>PRAS</v>
      </c>
    </row>
    <row r="582" spans="1:65" x14ac:dyDescent="0.2">
      <c r="A582">
        <v>2026</v>
      </c>
      <c r="B582">
        <v>7</v>
      </c>
      <c r="C582" t="s">
        <v>198</v>
      </c>
      <c r="D582" t="s">
        <v>199</v>
      </c>
      <c r="E582" t="s">
        <v>29</v>
      </c>
      <c r="F582">
        <v>9289</v>
      </c>
      <c r="G582" t="s">
        <v>141</v>
      </c>
      <c r="H582" t="s">
        <v>200</v>
      </c>
      <c r="I582" t="s">
        <v>142</v>
      </c>
      <c r="J582" s="1">
        <v>46204</v>
      </c>
      <c r="K582" t="s">
        <v>143</v>
      </c>
      <c r="L582">
        <v>2</v>
      </c>
      <c r="M582" t="s">
        <v>445</v>
      </c>
      <c r="N582" t="s">
        <v>442</v>
      </c>
      <c r="O582" t="s">
        <v>149</v>
      </c>
      <c r="P582" t="s">
        <v>148</v>
      </c>
      <c r="Q582">
        <v>180</v>
      </c>
      <c r="R582">
        <v>5</v>
      </c>
      <c r="S582">
        <v>300</v>
      </c>
      <c r="T582">
        <v>0</v>
      </c>
      <c r="U582">
        <v>3</v>
      </c>
      <c r="V582">
        <v>3</v>
      </c>
      <c r="W582">
        <v>180</v>
      </c>
      <c r="X582">
        <v>180</v>
      </c>
      <c r="Y582">
        <v>0</v>
      </c>
      <c r="Z582">
        <v>0</v>
      </c>
      <c r="AA582">
        <v>120</v>
      </c>
      <c r="AB582">
        <v>0</v>
      </c>
      <c r="AC582">
        <v>120</v>
      </c>
      <c r="AD582">
        <v>3</v>
      </c>
      <c r="AE582">
        <v>0</v>
      </c>
      <c r="AF582">
        <v>2</v>
      </c>
      <c r="AG582">
        <v>0</v>
      </c>
      <c r="AH582">
        <v>0</v>
      </c>
      <c r="AI582">
        <v>3</v>
      </c>
      <c r="AJ582">
        <v>0</v>
      </c>
      <c r="AK582">
        <v>0</v>
      </c>
      <c r="AL582">
        <v>0</v>
      </c>
      <c r="AM582">
        <v>0</v>
      </c>
      <c r="AN582">
        <v>0</v>
      </c>
      <c r="AO582">
        <v>3</v>
      </c>
      <c r="AP582">
        <v>9</v>
      </c>
      <c r="AQ582">
        <v>4</v>
      </c>
      <c r="AR582">
        <v>0</v>
      </c>
      <c r="AS582">
        <v>2</v>
      </c>
      <c r="AT582">
        <v>0</v>
      </c>
      <c r="AU582">
        <v>0</v>
      </c>
      <c r="AV582">
        <v>0</v>
      </c>
      <c r="AW582">
        <v>0</v>
      </c>
      <c r="AX582">
        <v>0</v>
      </c>
      <c r="AY582">
        <v>0</v>
      </c>
      <c r="AZ582">
        <v>0</v>
      </c>
      <c r="BA582">
        <v>0</v>
      </c>
      <c r="BB582">
        <v>1</v>
      </c>
      <c r="BC582">
        <v>1</v>
      </c>
      <c r="BD582">
        <v>0</v>
      </c>
      <c r="BE582">
        <v>0</v>
      </c>
      <c r="BF582">
        <v>3</v>
      </c>
      <c r="BG582">
        <v>180</v>
      </c>
      <c r="BH582">
        <v>0</v>
      </c>
      <c r="BI582">
        <v>3</v>
      </c>
      <c r="BJ582" s="2">
        <v>46218</v>
      </c>
      <c r="BK582">
        <v>0</v>
      </c>
      <c r="BL582" s="3" t="str">
        <f>VLOOKUP(O582,DropDownList!$H$1:$I$7,2,FALSE)</f>
        <v>2025/26</v>
      </c>
      <c r="BM582" s="3" t="str">
        <f t="shared" si="9"/>
        <v>PRAS</v>
      </c>
    </row>
    <row r="583" spans="1:65" x14ac:dyDescent="0.2">
      <c r="A583">
        <v>2026</v>
      </c>
      <c r="B583">
        <v>7</v>
      </c>
      <c r="C583" t="s">
        <v>198</v>
      </c>
      <c r="D583" t="s">
        <v>199</v>
      </c>
      <c r="E583" t="s">
        <v>29</v>
      </c>
      <c r="F583">
        <v>9289</v>
      </c>
      <c r="G583" t="s">
        <v>141</v>
      </c>
      <c r="H583" t="s">
        <v>200</v>
      </c>
      <c r="I583" t="s">
        <v>142</v>
      </c>
      <c r="J583" s="1">
        <v>46204</v>
      </c>
      <c r="K583" t="s">
        <v>143</v>
      </c>
      <c r="L583">
        <v>2</v>
      </c>
      <c r="M583" t="s">
        <v>445</v>
      </c>
      <c r="N583" t="s">
        <v>442</v>
      </c>
      <c r="O583" t="s">
        <v>155</v>
      </c>
      <c r="P583" t="s">
        <v>150</v>
      </c>
      <c r="Q583">
        <v>1356.3</v>
      </c>
      <c r="R583">
        <v>30</v>
      </c>
      <c r="S583">
        <v>5860.46</v>
      </c>
      <c r="T583">
        <v>378.12</v>
      </c>
      <c r="U583">
        <v>8</v>
      </c>
      <c r="V583">
        <v>7</v>
      </c>
      <c r="W583">
        <v>1231.3</v>
      </c>
      <c r="X583">
        <v>1231.3</v>
      </c>
      <c r="Y583">
        <v>28</v>
      </c>
      <c r="Z583">
        <v>5482.34</v>
      </c>
      <c r="AA583">
        <v>4126.04</v>
      </c>
      <c r="AB583">
        <v>1814.16</v>
      </c>
      <c r="AC583">
        <v>2311.88</v>
      </c>
      <c r="AD583">
        <v>4</v>
      </c>
      <c r="AE583">
        <v>3</v>
      </c>
      <c r="AF583">
        <v>19</v>
      </c>
      <c r="AG583">
        <v>3</v>
      </c>
      <c r="AH583">
        <v>2</v>
      </c>
      <c r="AI583">
        <v>5</v>
      </c>
      <c r="AJ583">
        <v>5</v>
      </c>
      <c r="AK583">
        <v>6</v>
      </c>
      <c r="AL583">
        <v>1</v>
      </c>
      <c r="AM583">
        <v>1</v>
      </c>
      <c r="AN583">
        <v>0</v>
      </c>
      <c r="AO583">
        <v>20</v>
      </c>
      <c r="AP583">
        <v>132</v>
      </c>
      <c r="AQ583">
        <v>23</v>
      </c>
      <c r="AR583">
        <v>0</v>
      </c>
      <c r="AS583">
        <v>27</v>
      </c>
      <c r="AT583">
        <v>0</v>
      </c>
      <c r="AU583">
        <v>0</v>
      </c>
      <c r="AV583">
        <v>0</v>
      </c>
      <c r="AW583">
        <v>0</v>
      </c>
      <c r="AX583">
        <v>0</v>
      </c>
      <c r="AY583">
        <v>8</v>
      </c>
      <c r="AZ583">
        <v>27</v>
      </c>
      <c r="BA583">
        <v>21</v>
      </c>
      <c r="BB583">
        <v>3</v>
      </c>
      <c r="BC583">
        <v>2</v>
      </c>
      <c r="BD583">
        <v>0</v>
      </c>
      <c r="BE583">
        <v>0</v>
      </c>
      <c r="BF583">
        <v>20</v>
      </c>
      <c r="BG583">
        <v>956.99</v>
      </c>
      <c r="BH583">
        <v>1</v>
      </c>
      <c r="BI583">
        <v>7</v>
      </c>
      <c r="BJ583" s="2">
        <v>46218</v>
      </c>
      <c r="BK583">
        <v>0</v>
      </c>
      <c r="BL583" s="3" t="str">
        <f>VLOOKUP(O583,DropDownList!$H$1:$I$7,2,FALSE)</f>
        <v>2022/23</v>
      </c>
      <c r="BM583" s="3" t="str">
        <f t="shared" si="9"/>
        <v>FISCAL FINES</v>
      </c>
    </row>
    <row r="584" spans="1:65" x14ac:dyDescent="0.2">
      <c r="A584">
        <v>2026</v>
      </c>
      <c r="B584">
        <v>7</v>
      </c>
      <c r="C584" t="s">
        <v>198</v>
      </c>
      <c r="D584" t="s">
        <v>199</v>
      </c>
      <c r="E584" t="s">
        <v>29</v>
      </c>
      <c r="F584">
        <v>9289</v>
      </c>
      <c r="G584" t="s">
        <v>141</v>
      </c>
      <c r="H584" t="s">
        <v>200</v>
      </c>
      <c r="I584" t="s">
        <v>142</v>
      </c>
      <c r="J584" s="1">
        <v>46204</v>
      </c>
      <c r="K584" t="s">
        <v>143</v>
      </c>
      <c r="L584">
        <v>2</v>
      </c>
      <c r="M584" t="s">
        <v>445</v>
      </c>
      <c r="N584" t="s">
        <v>442</v>
      </c>
      <c r="O584" t="s">
        <v>156</v>
      </c>
      <c r="P584" t="s">
        <v>154</v>
      </c>
      <c r="Q584">
        <v>53.35</v>
      </c>
      <c r="R584">
        <v>18</v>
      </c>
      <c r="S584">
        <v>3847.51</v>
      </c>
      <c r="T584">
        <v>0</v>
      </c>
      <c r="U584">
        <v>1</v>
      </c>
      <c r="V584">
        <v>1</v>
      </c>
      <c r="W584">
        <v>53.35</v>
      </c>
      <c r="X584">
        <v>53.35</v>
      </c>
      <c r="Y584">
        <v>0</v>
      </c>
      <c r="Z584">
        <v>0</v>
      </c>
      <c r="AA584">
        <v>3794.16</v>
      </c>
      <c r="AB584">
        <v>0</v>
      </c>
      <c r="AC584">
        <v>3544.16</v>
      </c>
      <c r="AD584">
        <v>0</v>
      </c>
      <c r="AE584">
        <v>1</v>
      </c>
      <c r="AF584">
        <v>17</v>
      </c>
      <c r="AG584">
        <v>1</v>
      </c>
      <c r="AH584">
        <v>0</v>
      </c>
      <c r="AI584">
        <v>0</v>
      </c>
      <c r="AJ584">
        <v>0</v>
      </c>
      <c r="AK584">
        <v>0</v>
      </c>
      <c r="AL584">
        <v>0</v>
      </c>
      <c r="AM584">
        <v>0</v>
      </c>
      <c r="AN584">
        <v>0</v>
      </c>
      <c r="AO584">
        <v>14</v>
      </c>
      <c r="AP584">
        <v>41</v>
      </c>
      <c r="AQ584">
        <v>15</v>
      </c>
      <c r="AR584">
        <v>0</v>
      </c>
      <c r="AS584">
        <v>8</v>
      </c>
      <c r="AT584">
        <v>0</v>
      </c>
      <c r="AU584">
        <v>4</v>
      </c>
      <c r="AV584">
        <v>3</v>
      </c>
      <c r="AW584">
        <v>0</v>
      </c>
      <c r="AX584">
        <v>0</v>
      </c>
      <c r="AY584">
        <v>2</v>
      </c>
      <c r="AZ584">
        <v>2</v>
      </c>
      <c r="BA584">
        <v>1</v>
      </c>
      <c r="BB584">
        <v>4</v>
      </c>
      <c r="BC584">
        <v>1</v>
      </c>
      <c r="BD584">
        <v>0</v>
      </c>
      <c r="BE584">
        <v>0</v>
      </c>
      <c r="BF584">
        <v>18</v>
      </c>
      <c r="BG584">
        <v>0</v>
      </c>
      <c r="BH584">
        <v>0</v>
      </c>
      <c r="BI584">
        <v>1</v>
      </c>
      <c r="BJ584" s="2">
        <v>46218</v>
      </c>
      <c r="BK584">
        <v>0</v>
      </c>
      <c r="BL584" s="3" t="str">
        <f>VLOOKUP(O584,DropDownList!$H$1:$I$7,2,FALSE)</f>
        <v>2023/24</v>
      </c>
      <c r="BM584" s="3" t="str">
        <f t="shared" si="9"/>
        <v>JP COURT</v>
      </c>
    </row>
    <row r="585" spans="1:65" x14ac:dyDescent="0.2">
      <c r="A585">
        <v>2026</v>
      </c>
      <c r="B585">
        <v>7</v>
      </c>
      <c r="C585" t="s">
        <v>198</v>
      </c>
      <c r="D585" t="s">
        <v>199</v>
      </c>
      <c r="E585" t="s">
        <v>29</v>
      </c>
      <c r="F585">
        <v>9289</v>
      </c>
      <c r="G585" t="s">
        <v>141</v>
      </c>
      <c r="H585" t="s">
        <v>200</v>
      </c>
      <c r="I585" t="s">
        <v>142</v>
      </c>
      <c r="J585" s="1">
        <v>46204</v>
      </c>
      <c r="K585" t="s">
        <v>143</v>
      </c>
      <c r="L585">
        <v>2</v>
      </c>
      <c r="M585" t="s">
        <v>445</v>
      </c>
      <c r="N585" t="s">
        <v>442</v>
      </c>
      <c r="O585" t="s">
        <v>156</v>
      </c>
      <c r="P585" t="s">
        <v>146</v>
      </c>
      <c r="Q585">
        <v>0</v>
      </c>
      <c r="R585">
        <v>18</v>
      </c>
      <c r="S585">
        <v>250</v>
      </c>
      <c r="T585">
        <v>0</v>
      </c>
      <c r="U585">
        <v>1</v>
      </c>
      <c r="V585">
        <v>0</v>
      </c>
      <c r="W585">
        <v>0</v>
      </c>
      <c r="X585">
        <v>0</v>
      </c>
      <c r="Y585">
        <v>0</v>
      </c>
      <c r="Z585">
        <v>0</v>
      </c>
      <c r="AA585">
        <v>250</v>
      </c>
      <c r="AB585">
        <v>0</v>
      </c>
      <c r="AC585">
        <v>0</v>
      </c>
      <c r="AD585">
        <v>0</v>
      </c>
      <c r="AE585">
        <v>0</v>
      </c>
      <c r="AF585">
        <v>18</v>
      </c>
      <c r="AG585">
        <v>0</v>
      </c>
      <c r="AH585">
        <v>0</v>
      </c>
      <c r="AI585">
        <v>0</v>
      </c>
      <c r="AJ585">
        <v>0</v>
      </c>
      <c r="AK585">
        <v>0</v>
      </c>
      <c r="AL585">
        <v>0</v>
      </c>
      <c r="AM585">
        <v>0</v>
      </c>
      <c r="AN585">
        <v>0</v>
      </c>
      <c r="AO585">
        <v>14</v>
      </c>
      <c r="AP585">
        <v>41</v>
      </c>
      <c r="AQ585">
        <v>15</v>
      </c>
      <c r="AR585">
        <v>0</v>
      </c>
      <c r="AS585">
        <v>8</v>
      </c>
      <c r="AT585">
        <v>0</v>
      </c>
      <c r="AU585">
        <v>4</v>
      </c>
      <c r="AV585">
        <v>3</v>
      </c>
      <c r="AW585">
        <v>0</v>
      </c>
      <c r="AX585">
        <v>0</v>
      </c>
      <c r="AY585">
        <v>2</v>
      </c>
      <c r="AZ585">
        <v>2</v>
      </c>
      <c r="BA585">
        <v>1</v>
      </c>
      <c r="BB585">
        <v>4</v>
      </c>
      <c r="BC585">
        <v>1</v>
      </c>
      <c r="BD585">
        <v>0</v>
      </c>
      <c r="BE585">
        <v>0</v>
      </c>
      <c r="BF585">
        <v>18</v>
      </c>
      <c r="BG585">
        <v>0</v>
      </c>
      <c r="BH585">
        <v>0</v>
      </c>
      <c r="BI585">
        <v>1</v>
      </c>
      <c r="BJ585" s="2">
        <v>46218</v>
      </c>
      <c r="BK585">
        <v>0</v>
      </c>
      <c r="BL585" s="3" t="str">
        <f>VLOOKUP(O585,DropDownList!$H$1:$I$7,2,FALSE)</f>
        <v>2023/24</v>
      </c>
      <c r="BM585" s="3" t="str">
        <f t="shared" si="9"/>
        <v>VSUR</v>
      </c>
    </row>
    <row r="586" spans="1:65" x14ac:dyDescent="0.2">
      <c r="A586">
        <v>2026</v>
      </c>
      <c r="B586">
        <v>7</v>
      </c>
      <c r="C586" t="s">
        <v>198</v>
      </c>
      <c r="D586" t="s">
        <v>199</v>
      </c>
      <c r="E586" t="s">
        <v>29</v>
      </c>
      <c r="F586">
        <v>9289</v>
      </c>
      <c r="G586" t="s">
        <v>141</v>
      </c>
      <c r="H586" t="s">
        <v>200</v>
      </c>
      <c r="I586" t="s">
        <v>142</v>
      </c>
      <c r="J586" s="1">
        <v>46204</v>
      </c>
      <c r="K586" t="s">
        <v>143</v>
      </c>
      <c r="L586">
        <v>2</v>
      </c>
      <c r="M586" t="s">
        <v>445</v>
      </c>
      <c r="N586" t="s">
        <v>442</v>
      </c>
      <c r="O586" t="s">
        <v>147</v>
      </c>
      <c r="P586" t="s">
        <v>150</v>
      </c>
      <c r="Q586">
        <v>125</v>
      </c>
      <c r="R586">
        <v>26</v>
      </c>
      <c r="S586">
        <v>4428.3500000000004</v>
      </c>
      <c r="T586">
        <v>225</v>
      </c>
      <c r="U586">
        <v>1</v>
      </c>
      <c r="V586">
        <v>0</v>
      </c>
      <c r="W586">
        <v>0</v>
      </c>
      <c r="X586">
        <v>0</v>
      </c>
      <c r="Y586">
        <v>24</v>
      </c>
      <c r="Z586">
        <v>4203.3500000000004</v>
      </c>
      <c r="AA586">
        <v>4078.35</v>
      </c>
      <c r="AB586">
        <v>1578.35</v>
      </c>
      <c r="AC586">
        <v>2500</v>
      </c>
      <c r="AD586">
        <v>0</v>
      </c>
      <c r="AE586">
        <v>0</v>
      </c>
      <c r="AF586">
        <v>23</v>
      </c>
      <c r="AG586">
        <v>1</v>
      </c>
      <c r="AH586">
        <v>2</v>
      </c>
      <c r="AI586">
        <v>0</v>
      </c>
      <c r="AJ586">
        <v>9</v>
      </c>
      <c r="AK586">
        <v>2</v>
      </c>
      <c r="AL586">
        <v>0</v>
      </c>
      <c r="AM586">
        <v>2</v>
      </c>
      <c r="AN586">
        <v>0</v>
      </c>
      <c r="AO586">
        <v>11</v>
      </c>
      <c r="AP586">
        <v>39</v>
      </c>
      <c r="AQ586">
        <v>12</v>
      </c>
      <c r="AR586">
        <v>0</v>
      </c>
      <c r="AS586">
        <v>6</v>
      </c>
      <c r="AT586">
        <v>0</v>
      </c>
      <c r="AU586">
        <v>2</v>
      </c>
      <c r="AV586">
        <v>1</v>
      </c>
      <c r="AW586">
        <v>0</v>
      </c>
      <c r="AX586">
        <v>0</v>
      </c>
      <c r="AY586">
        <v>1</v>
      </c>
      <c r="AZ586">
        <v>7</v>
      </c>
      <c r="BA586">
        <v>4</v>
      </c>
      <c r="BB586">
        <v>2</v>
      </c>
      <c r="BC586">
        <v>0</v>
      </c>
      <c r="BD586">
        <v>0</v>
      </c>
      <c r="BE586">
        <v>0</v>
      </c>
      <c r="BF586">
        <v>12</v>
      </c>
      <c r="BG586">
        <v>0</v>
      </c>
      <c r="BH586">
        <v>0</v>
      </c>
      <c r="BI586">
        <v>1</v>
      </c>
      <c r="BJ586" s="2">
        <v>46218</v>
      </c>
      <c r="BK586">
        <v>0</v>
      </c>
      <c r="BL586" s="3" t="str">
        <f>VLOOKUP(O586,DropDownList!$H$1:$I$7,2,FALSE)</f>
        <v>2024/25</v>
      </c>
      <c r="BM586" s="3" t="str">
        <f t="shared" si="9"/>
        <v>FISCAL FINES</v>
      </c>
    </row>
    <row r="587" spans="1:65" x14ac:dyDescent="0.2">
      <c r="A587">
        <v>2026</v>
      </c>
      <c r="B587">
        <v>7</v>
      </c>
      <c r="C587" t="s">
        <v>198</v>
      </c>
      <c r="D587" t="s">
        <v>199</v>
      </c>
      <c r="E587" t="s">
        <v>29</v>
      </c>
      <c r="F587">
        <v>9289</v>
      </c>
      <c r="G587" t="s">
        <v>141</v>
      </c>
      <c r="H587" t="s">
        <v>200</v>
      </c>
      <c r="I587" t="s">
        <v>142</v>
      </c>
      <c r="J587" s="1">
        <v>46204</v>
      </c>
      <c r="K587" t="s">
        <v>143</v>
      </c>
      <c r="L587">
        <v>2</v>
      </c>
      <c r="M587" t="s">
        <v>445</v>
      </c>
      <c r="N587" t="s">
        <v>442</v>
      </c>
      <c r="O587" t="s">
        <v>156</v>
      </c>
      <c r="P587" t="s">
        <v>152</v>
      </c>
      <c r="Q587">
        <v>0</v>
      </c>
      <c r="R587">
        <v>13</v>
      </c>
      <c r="S587">
        <v>520</v>
      </c>
      <c r="T587">
        <v>160</v>
      </c>
      <c r="U587">
        <v>0</v>
      </c>
      <c r="V587">
        <v>0</v>
      </c>
      <c r="W587">
        <v>0</v>
      </c>
      <c r="X587">
        <v>0</v>
      </c>
      <c r="Y587">
        <v>0</v>
      </c>
      <c r="Z587">
        <v>0</v>
      </c>
      <c r="AA587">
        <v>360</v>
      </c>
      <c r="AB587">
        <v>0</v>
      </c>
      <c r="AC587">
        <v>360</v>
      </c>
      <c r="AD587">
        <v>0</v>
      </c>
      <c r="AE587">
        <v>0</v>
      </c>
      <c r="AF587">
        <v>9</v>
      </c>
      <c r="AG587">
        <v>0</v>
      </c>
      <c r="AH587">
        <v>4</v>
      </c>
      <c r="AI587">
        <v>0</v>
      </c>
      <c r="AJ587">
        <v>0</v>
      </c>
      <c r="AK587">
        <v>0</v>
      </c>
      <c r="AL587">
        <v>0</v>
      </c>
      <c r="AM587">
        <v>0</v>
      </c>
      <c r="AN587">
        <v>0</v>
      </c>
      <c r="AO587">
        <v>0</v>
      </c>
      <c r="AP587">
        <v>0</v>
      </c>
      <c r="AQ587">
        <v>0</v>
      </c>
      <c r="AR587">
        <v>0</v>
      </c>
      <c r="AS587">
        <v>0</v>
      </c>
      <c r="AT587">
        <v>0</v>
      </c>
      <c r="AU587">
        <v>0</v>
      </c>
      <c r="AV587">
        <v>0</v>
      </c>
      <c r="AW587">
        <v>0</v>
      </c>
      <c r="AX587">
        <v>0</v>
      </c>
      <c r="AY587">
        <v>0</v>
      </c>
      <c r="AZ587">
        <v>0</v>
      </c>
      <c r="BA587">
        <v>0</v>
      </c>
      <c r="BB587">
        <v>0</v>
      </c>
      <c r="BC587">
        <v>0</v>
      </c>
      <c r="BD587">
        <v>0</v>
      </c>
      <c r="BE587">
        <v>0</v>
      </c>
      <c r="BF587">
        <v>0</v>
      </c>
      <c r="BG587">
        <v>0</v>
      </c>
      <c r="BH587">
        <v>0</v>
      </c>
      <c r="BI587">
        <v>0</v>
      </c>
      <c r="BJ587" s="2">
        <v>46218</v>
      </c>
      <c r="BK587">
        <v>0</v>
      </c>
      <c r="BL587" s="3" t="str">
        <f>VLOOKUP(O587,DropDownList!$H$1:$I$7,2,FALSE)</f>
        <v>2023/24</v>
      </c>
      <c r="BM587" s="3" t="str">
        <f t="shared" si="9"/>
        <v>PCOA</v>
      </c>
    </row>
    <row r="588" spans="1:65" x14ac:dyDescent="0.2">
      <c r="A588">
        <v>2026</v>
      </c>
      <c r="B588">
        <v>7</v>
      </c>
      <c r="C588" t="s">
        <v>198</v>
      </c>
      <c r="D588" t="s">
        <v>199</v>
      </c>
      <c r="E588" t="s">
        <v>29</v>
      </c>
      <c r="F588">
        <v>9289</v>
      </c>
      <c r="G588" t="s">
        <v>141</v>
      </c>
      <c r="H588" t="s">
        <v>200</v>
      </c>
      <c r="I588" t="s">
        <v>142</v>
      </c>
      <c r="J588" s="1">
        <v>46204</v>
      </c>
      <c r="K588" t="s">
        <v>143</v>
      </c>
      <c r="L588">
        <v>2</v>
      </c>
      <c r="M588" t="s">
        <v>445</v>
      </c>
      <c r="N588" t="s">
        <v>442</v>
      </c>
      <c r="O588" t="s">
        <v>147</v>
      </c>
      <c r="P588" t="s">
        <v>146</v>
      </c>
      <c r="Q588">
        <v>50</v>
      </c>
      <c r="R588">
        <v>24</v>
      </c>
      <c r="S588">
        <v>370</v>
      </c>
      <c r="T588">
        <v>0</v>
      </c>
      <c r="U588">
        <v>5</v>
      </c>
      <c r="V588">
        <v>3</v>
      </c>
      <c r="W588">
        <v>50</v>
      </c>
      <c r="X588">
        <v>50</v>
      </c>
      <c r="Y588">
        <v>0</v>
      </c>
      <c r="Z588">
        <v>0</v>
      </c>
      <c r="AA588">
        <v>320</v>
      </c>
      <c r="AB588">
        <v>0</v>
      </c>
      <c r="AC588">
        <v>0</v>
      </c>
      <c r="AD588">
        <v>3</v>
      </c>
      <c r="AE588">
        <v>0</v>
      </c>
      <c r="AF588">
        <v>21</v>
      </c>
      <c r="AG588">
        <v>0</v>
      </c>
      <c r="AH588">
        <v>0</v>
      </c>
      <c r="AI588">
        <v>3</v>
      </c>
      <c r="AJ588">
        <v>0</v>
      </c>
      <c r="AK588">
        <v>0</v>
      </c>
      <c r="AL588">
        <v>0</v>
      </c>
      <c r="AM588">
        <v>0</v>
      </c>
      <c r="AN588">
        <v>0</v>
      </c>
      <c r="AO588">
        <v>15</v>
      </c>
      <c r="AP588">
        <v>72</v>
      </c>
      <c r="AQ588">
        <v>20</v>
      </c>
      <c r="AR588">
        <v>0</v>
      </c>
      <c r="AS588">
        <v>9</v>
      </c>
      <c r="AT588">
        <v>0</v>
      </c>
      <c r="AU588">
        <v>10</v>
      </c>
      <c r="AV588">
        <v>5</v>
      </c>
      <c r="AW588">
        <v>0</v>
      </c>
      <c r="AX588">
        <v>0</v>
      </c>
      <c r="AY588">
        <v>5</v>
      </c>
      <c r="AZ588">
        <v>7</v>
      </c>
      <c r="BA588">
        <v>5</v>
      </c>
      <c r="BB588">
        <v>3</v>
      </c>
      <c r="BC588">
        <v>1</v>
      </c>
      <c r="BD588">
        <v>0</v>
      </c>
      <c r="BE588">
        <v>0</v>
      </c>
      <c r="BF588">
        <v>24</v>
      </c>
      <c r="BG588">
        <v>50</v>
      </c>
      <c r="BH588">
        <v>0</v>
      </c>
      <c r="BI588">
        <v>4</v>
      </c>
      <c r="BJ588" s="2">
        <v>46218</v>
      </c>
      <c r="BK588">
        <v>0</v>
      </c>
      <c r="BL588" s="3" t="str">
        <f>VLOOKUP(O588,DropDownList!$H$1:$I$7,2,FALSE)</f>
        <v>2024/25</v>
      </c>
      <c r="BM588" s="3" t="str">
        <f t="shared" si="9"/>
        <v>VSUR</v>
      </c>
    </row>
    <row r="589" spans="1:65" x14ac:dyDescent="0.2">
      <c r="A589">
        <v>2026</v>
      </c>
      <c r="B589">
        <v>7</v>
      </c>
      <c r="C589" t="s">
        <v>198</v>
      </c>
      <c r="D589" t="s">
        <v>199</v>
      </c>
      <c r="E589" t="s">
        <v>29</v>
      </c>
      <c r="F589">
        <v>9289</v>
      </c>
      <c r="G589" t="s">
        <v>141</v>
      </c>
      <c r="H589" t="s">
        <v>200</v>
      </c>
      <c r="I589" t="s">
        <v>142</v>
      </c>
      <c r="J589" s="1">
        <v>46204</v>
      </c>
      <c r="K589" t="s">
        <v>143</v>
      </c>
      <c r="L589">
        <v>2</v>
      </c>
      <c r="M589" t="s">
        <v>445</v>
      </c>
      <c r="N589" t="s">
        <v>442</v>
      </c>
      <c r="O589" t="s">
        <v>149</v>
      </c>
      <c r="P589" t="s">
        <v>146</v>
      </c>
      <c r="Q589">
        <v>20</v>
      </c>
      <c r="R589">
        <v>13</v>
      </c>
      <c r="S589">
        <v>240</v>
      </c>
      <c r="T589">
        <v>0</v>
      </c>
      <c r="U589">
        <v>4</v>
      </c>
      <c r="V589">
        <v>1</v>
      </c>
      <c r="W589">
        <v>20</v>
      </c>
      <c r="X589">
        <v>20</v>
      </c>
      <c r="Y589">
        <v>0</v>
      </c>
      <c r="Z589">
        <v>0</v>
      </c>
      <c r="AA589">
        <v>220</v>
      </c>
      <c r="AB589">
        <v>0</v>
      </c>
      <c r="AC589">
        <v>0</v>
      </c>
      <c r="AD589">
        <v>1</v>
      </c>
      <c r="AE589">
        <v>0</v>
      </c>
      <c r="AF589">
        <v>12</v>
      </c>
      <c r="AG589">
        <v>0</v>
      </c>
      <c r="AH589">
        <v>0</v>
      </c>
      <c r="AI589">
        <v>1</v>
      </c>
      <c r="AJ589">
        <v>0</v>
      </c>
      <c r="AK589">
        <v>0</v>
      </c>
      <c r="AL589">
        <v>0</v>
      </c>
      <c r="AM589">
        <v>0</v>
      </c>
      <c r="AN589">
        <v>0</v>
      </c>
      <c r="AO589">
        <v>6</v>
      </c>
      <c r="AP589">
        <v>15</v>
      </c>
      <c r="AQ589">
        <v>6</v>
      </c>
      <c r="AR589">
        <v>0</v>
      </c>
      <c r="AS589">
        <v>2</v>
      </c>
      <c r="AT589">
        <v>0</v>
      </c>
      <c r="AU589">
        <v>1</v>
      </c>
      <c r="AV589">
        <v>1</v>
      </c>
      <c r="AW589">
        <v>0</v>
      </c>
      <c r="AX589">
        <v>0</v>
      </c>
      <c r="AY589">
        <v>0</v>
      </c>
      <c r="AZ589">
        <v>1</v>
      </c>
      <c r="BA589">
        <v>0</v>
      </c>
      <c r="BB589">
        <v>1</v>
      </c>
      <c r="BC589">
        <v>0</v>
      </c>
      <c r="BD589">
        <v>1</v>
      </c>
      <c r="BE589">
        <v>0</v>
      </c>
      <c r="BF589">
        <v>13</v>
      </c>
      <c r="BG589">
        <v>20</v>
      </c>
      <c r="BH589">
        <v>0</v>
      </c>
      <c r="BI589">
        <v>4</v>
      </c>
      <c r="BJ589" s="2">
        <v>46218</v>
      </c>
      <c r="BK589">
        <v>0</v>
      </c>
      <c r="BL589" s="3" t="str">
        <f>VLOOKUP(O589,DropDownList!$H$1:$I$7,2,FALSE)</f>
        <v>2025/26</v>
      </c>
      <c r="BM589" s="3" t="str">
        <f t="shared" si="9"/>
        <v>VSUR</v>
      </c>
    </row>
    <row r="590" spans="1:65" x14ac:dyDescent="0.2">
      <c r="A590">
        <v>2026</v>
      </c>
      <c r="B590">
        <v>7</v>
      </c>
      <c r="C590" t="s">
        <v>198</v>
      </c>
      <c r="D590" t="s">
        <v>199</v>
      </c>
      <c r="E590" t="s">
        <v>29</v>
      </c>
      <c r="F590">
        <v>9289</v>
      </c>
      <c r="G590" t="s">
        <v>141</v>
      </c>
      <c r="H590" t="s">
        <v>200</v>
      </c>
      <c r="I590" t="s">
        <v>142</v>
      </c>
      <c r="J590" s="1">
        <v>46204</v>
      </c>
      <c r="K590" t="s">
        <v>143</v>
      </c>
      <c r="L590">
        <v>2</v>
      </c>
      <c r="M590" t="s">
        <v>445</v>
      </c>
      <c r="N590" t="s">
        <v>442</v>
      </c>
      <c r="O590" t="s">
        <v>156</v>
      </c>
      <c r="P590" t="s">
        <v>150</v>
      </c>
      <c r="Q590">
        <v>1109.68</v>
      </c>
      <c r="R590">
        <v>42</v>
      </c>
      <c r="S590">
        <v>9237.18</v>
      </c>
      <c r="T590">
        <v>778.17</v>
      </c>
      <c r="U590">
        <v>4</v>
      </c>
      <c r="V590">
        <v>4</v>
      </c>
      <c r="W590">
        <v>1109.68</v>
      </c>
      <c r="X590">
        <v>1109.68</v>
      </c>
      <c r="Y590">
        <v>37</v>
      </c>
      <c r="Z590">
        <v>8459.01</v>
      </c>
      <c r="AA590">
        <v>7349.33</v>
      </c>
      <c r="AB590">
        <v>3169.01</v>
      </c>
      <c r="AC590">
        <v>4180.32</v>
      </c>
      <c r="AD590">
        <v>3</v>
      </c>
      <c r="AE590">
        <v>1</v>
      </c>
      <c r="AF590">
        <v>33</v>
      </c>
      <c r="AG590">
        <v>1</v>
      </c>
      <c r="AH590">
        <v>5</v>
      </c>
      <c r="AI590">
        <v>3</v>
      </c>
      <c r="AJ590">
        <v>11</v>
      </c>
      <c r="AK590">
        <v>7</v>
      </c>
      <c r="AL590">
        <v>1</v>
      </c>
      <c r="AM590">
        <v>2</v>
      </c>
      <c r="AN590">
        <v>0</v>
      </c>
      <c r="AO590">
        <v>24</v>
      </c>
      <c r="AP590">
        <v>98</v>
      </c>
      <c r="AQ590">
        <v>31</v>
      </c>
      <c r="AR590">
        <v>0</v>
      </c>
      <c r="AS590">
        <v>20</v>
      </c>
      <c r="AT590">
        <v>0</v>
      </c>
      <c r="AU590">
        <v>3</v>
      </c>
      <c r="AV590">
        <v>1</v>
      </c>
      <c r="AW590">
        <v>0</v>
      </c>
      <c r="AX590">
        <v>0</v>
      </c>
      <c r="AY590">
        <v>7</v>
      </c>
      <c r="AZ590">
        <v>15</v>
      </c>
      <c r="BA590">
        <v>9</v>
      </c>
      <c r="BB590">
        <v>2</v>
      </c>
      <c r="BC590">
        <v>2</v>
      </c>
      <c r="BD590">
        <v>2</v>
      </c>
      <c r="BE590">
        <v>0</v>
      </c>
      <c r="BF590">
        <v>24</v>
      </c>
      <c r="BG590">
        <v>1090</v>
      </c>
      <c r="BH590">
        <v>0</v>
      </c>
      <c r="BI590">
        <v>4</v>
      </c>
      <c r="BJ590" s="2">
        <v>46218</v>
      </c>
      <c r="BK590">
        <v>0</v>
      </c>
      <c r="BL590" s="3" t="str">
        <f>VLOOKUP(O590,DropDownList!$H$1:$I$7,2,FALSE)</f>
        <v>2023/24</v>
      </c>
      <c r="BM590" s="3" t="str">
        <f t="shared" si="9"/>
        <v>FISCAL FINES</v>
      </c>
    </row>
    <row r="591" spans="1:65" x14ac:dyDescent="0.2">
      <c r="A591">
        <v>2026</v>
      </c>
      <c r="B591">
        <v>7</v>
      </c>
      <c r="C591" t="s">
        <v>198</v>
      </c>
      <c r="D591" t="s">
        <v>199</v>
      </c>
      <c r="E591" t="s">
        <v>29</v>
      </c>
      <c r="F591">
        <v>9289</v>
      </c>
      <c r="G591" t="s">
        <v>141</v>
      </c>
      <c r="H591" t="s">
        <v>200</v>
      </c>
      <c r="I591" t="s">
        <v>142</v>
      </c>
      <c r="J591" s="1">
        <v>46204</v>
      </c>
      <c r="K591" t="s">
        <v>143</v>
      </c>
      <c r="L591">
        <v>2</v>
      </c>
      <c r="M591" t="s">
        <v>445</v>
      </c>
      <c r="N591" t="s">
        <v>442</v>
      </c>
      <c r="O591" t="s">
        <v>147</v>
      </c>
      <c r="P591" t="s">
        <v>154</v>
      </c>
      <c r="Q591">
        <v>1241.8900000000001</v>
      </c>
      <c r="R591">
        <v>24</v>
      </c>
      <c r="S591">
        <v>6182</v>
      </c>
      <c r="T591">
        <v>0</v>
      </c>
      <c r="U591">
        <v>5</v>
      </c>
      <c r="V591">
        <v>3</v>
      </c>
      <c r="W591">
        <v>860</v>
      </c>
      <c r="X591">
        <v>860</v>
      </c>
      <c r="Y591">
        <v>0</v>
      </c>
      <c r="Z591">
        <v>0</v>
      </c>
      <c r="AA591">
        <v>4940.1099999999997</v>
      </c>
      <c r="AB591">
        <v>0</v>
      </c>
      <c r="AC591">
        <v>4610.1099999999997</v>
      </c>
      <c r="AD591">
        <v>3</v>
      </c>
      <c r="AE591">
        <v>0</v>
      </c>
      <c r="AF591">
        <v>19</v>
      </c>
      <c r="AG591">
        <v>2</v>
      </c>
      <c r="AH591">
        <v>0</v>
      </c>
      <c r="AI591">
        <v>3</v>
      </c>
      <c r="AJ591">
        <v>0</v>
      </c>
      <c r="AK591">
        <v>0</v>
      </c>
      <c r="AL591">
        <v>0</v>
      </c>
      <c r="AM591">
        <v>0</v>
      </c>
      <c r="AN591">
        <v>0</v>
      </c>
      <c r="AO591">
        <v>15</v>
      </c>
      <c r="AP591">
        <v>67</v>
      </c>
      <c r="AQ591">
        <v>19</v>
      </c>
      <c r="AR591">
        <v>0</v>
      </c>
      <c r="AS591">
        <v>8</v>
      </c>
      <c r="AT591">
        <v>0</v>
      </c>
      <c r="AU591">
        <v>8</v>
      </c>
      <c r="AV591">
        <v>4</v>
      </c>
      <c r="AW591">
        <v>0</v>
      </c>
      <c r="AX591">
        <v>0</v>
      </c>
      <c r="AY591">
        <v>5</v>
      </c>
      <c r="AZ591">
        <v>7</v>
      </c>
      <c r="BA591">
        <v>5</v>
      </c>
      <c r="BB591">
        <v>3</v>
      </c>
      <c r="BC591">
        <v>1</v>
      </c>
      <c r="BD591">
        <v>0</v>
      </c>
      <c r="BE591">
        <v>0</v>
      </c>
      <c r="BF591">
        <v>24</v>
      </c>
      <c r="BG591">
        <v>860</v>
      </c>
      <c r="BH591">
        <v>0</v>
      </c>
      <c r="BI591">
        <v>4</v>
      </c>
      <c r="BJ591" s="2">
        <v>46218</v>
      </c>
      <c r="BK591">
        <v>0</v>
      </c>
      <c r="BL591" s="3" t="str">
        <f>VLOOKUP(O591,DropDownList!$H$1:$I$7,2,FALSE)</f>
        <v>2024/25</v>
      </c>
      <c r="BM591" s="3" t="str">
        <f t="shared" si="9"/>
        <v>JP COURT</v>
      </c>
    </row>
    <row r="592" spans="1:65" x14ac:dyDescent="0.2">
      <c r="A592">
        <v>2026</v>
      </c>
      <c r="B592">
        <v>7</v>
      </c>
      <c r="C592" t="s">
        <v>198</v>
      </c>
      <c r="D592" t="s">
        <v>199</v>
      </c>
      <c r="E592" t="s">
        <v>29</v>
      </c>
      <c r="F592">
        <v>9289</v>
      </c>
      <c r="G592" t="s">
        <v>141</v>
      </c>
      <c r="H592" t="s">
        <v>200</v>
      </c>
      <c r="I592" t="s">
        <v>142</v>
      </c>
      <c r="J592" s="1">
        <v>46204</v>
      </c>
      <c r="K592" t="s">
        <v>143</v>
      </c>
      <c r="L592">
        <v>2</v>
      </c>
      <c r="M592" t="s">
        <v>445</v>
      </c>
      <c r="N592" t="s">
        <v>442</v>
      </c>
      <c r="O592" t="s">
        <v>147</v>
      </c>
      <c r="P592" t="s">
        <v>152</v>
      </c>
      <c r="Q592">
        <v>0</v>
      </c>
      <c r="R592">
        <v>25</v>
      </c>
      <c r="S592">
        <v>1000</v>
      </c>
      <c r="T592">
        <v>200</v>
      </c>
      <c r="U592">
        <v>0</v>
      </c>
      <c r="V592">
        <v>0</v>
      </c>
      <c r="W592">
        <v>0</v>
      </c>
      <c r="X592">
        <v>0</v>
      </c>
      <c r="Y592">
        <v>0</v>
      </c>
      <c r="Z592">
        <v>0</v>
      </c>
      <c r="AA592">
        <v>800</v>
      </c>
      <c r="AB592">
        <v>0</v>
      </c>
      <c r="AC592">
        <v>800</v>
      </c>
      <c r="AD592">
        <v>0</v>
      </c>
      <c r="AE592">
        <v>0</v>
      </c>
      <c r="AF592">
        <v>20</v>
      </c>
      <c r="AG592">
        <v>0</v>
      </c>
      <c r="AH592">
        <v>5</v>
      </c>
      <c r="AI592">
        <v>0</v>
      </c>
      <c r="AJ592">
        <v>0</v>
      </c>
      <c r="AK592">
        <v>0</v>
      </c>
      <c r="AL592">
        <v>0</v>
      </c>
      <c r="AM592">
        <v>0</v>
      </c>
      <c r="AN592">
        <v>0</v>
      </c>
      <c r="AO592">
        <v>0</v>
      </c>
      <c r="AP592">
        <v>0</v>
      </c>
      <c r="AQ592">
        <v>0</v>
      </c>
      <c r="AR592">
        <v>0</v>
      </c>
      <c r="AS592">
        <v>0</v>
      </c>
      <c r="AT592">
        <v>0</v>
      </c>
      <c r="AU592">
        <v>0</v>
      </c>
      <c r="AV592">
        <v>0</v>
      </c>
      <c r="AW592">
        <v>0</v>
      </c>
      <c r="AX592">
        <v>0</v>
      </c>
      <c r="AY592">
        <v>0</v>
      </c>
      <c r="AZ592">
        <v>0</v>
      </c>
      <c r="BA592">
        <v>0</v>
      </c>
      <c r="BB592">
        <v>0</v>
      </c>
      <c r="BC592">
        <v>0</v>
      </c>
      <c r="BD592">
        <v>0</v>
      </c>
      <c r="BE592">
        <v>0</v>
      </c>
      <c r="BF592">
        <v>0</v>
      </c>
      <c r="BG592">
        <v>0</v>
      </c>
      <c r="BH592">
        <v>0</v>
      </c>
      <c r="BI592">
        <v>0</v>
      </c>
      <c r="BJ592" s="2">
        <v>46218</v>
      </c>
      <c r="BK592">
        <v>0</v>
      </c>
      <c r="BL592" s="3" t="str">
        <f>VLOOKUP(O592,DropDownList!$H$1:$I$7,2,FALSE)</f>
        <v>2024/25</v>
      </c>
      <c r="BM592" s="3" t="str">
        <f t="shared" si="9"/>
        <v>PCOA</v>
      </c>
    </row>
    <row r="593" spans="1:65" x14ac:dyDescent="0.2">
      <c r="A593">
        <v>2026</v>
      </c>
      <c r="B593">
        <v>7</v>
      </c>
      <c r="C593" t="s">
        <v>198</v>
      </c>
      <c r="D593" t="s">
        <v>199</v>
      </c>
      <c r="E593" t="s">
        <v>29</v>
      </c>
      <c r="F593">
        <v>9289</v>
      </c>
      <c r="G593" t="s">
        <v>141</v>
      </c>
      <c r="H593" t="s">
        <v>200</v>
      </c>
      <c r="I593" t="s">
        <v>142</v>
      </c>
      <c r="J593" s="1">
        <v>46204</v>
      </c>
      <c r="K593" t="s">
        <v>143</v>
      </c>
      <c r="L593">
        <v>2</v>
      </c>
      <c r="M593" t="s">
        <v>445</v>
      </c>
      <c r="N593" t="s">
        <v>442</v>
      </c>
      <c r="O593" t="s">
        <v>155</v>
      </c>
      <c r="P593" t="s">
        <v>146</v>
      </c>
      <c r="Q593">
        <v>0</v>
      </c>
      <c r="R593">
        <v>21</v>
      </c>
      <c r="S593">
        <v>370</v>
      </c>
      <c r="T593">
        <v>0</v>
      </c>
      <c r="U593">
        <v>1</v>
      </c>
      <c r="V593">
        <v>0</v>
      </c>
      <c r="W593">
        <v>0</v>
      </c>
      <c r="X593">
        <v>0</v>
      </c>
      <c r="Y593">
        <v>0</v>
      </c>
      <c r="Z593">
        <v>0</v>
      </c>
      <c r="AA593">
        <v>370</v>
      </c>
      <c r="AB593">
        <v>0</v>
      </c>
      <c r="AC593">
        <v>0</v>
      </c>
      <c r="AD593">
        <v>0</v>
      </c>
      <c r="AE593">
        <v>0</v>
      </c>
      <c r="AF593">
        <v>21</v>
      </c>
      <c r="AG593">
        <v>0</v>
      </c>
      <c r="AH593">
        <v>0</v>
      </c>
      <c r="AI593">
        <v>0</v>
      </c>
      <c r="AJ593">
        <v>0</v>
      </c>
      <c r="AK593">
        <v>0</v>
      </c>
      <c r="AL593">
        <v>0</v>
      </c>
      <c r="AM593">
        <v>0</v>
      </c>
      <c r="AN593">
        <v>0</v>
      </c>
      <c r="AO593">
        <v>13</v>
      </c>
      <c r="AP593">
        <v>57</v>
      </c>
      <c r="AQ593">
        <v>15</v>
      </c>
      <c r="AR593">
        <v>0</v>
      </c>
      <c r="AS593">
        <v>4</v>
      </c>
      <c r="AT593">
        <v>2</v>
      </c>
      <c r="AU593">
        <v>6</v>
      </c>
      <c r="AV593">
        <v>1</v>
      </c>
      <c r="AW593">
        <v>0</v>
      </c>
      <c r="AX593">
        <v>0</v>
      </c>
      <c r="AY593">
        <v>2</v>
      </c>
      <c r="AZ593">
        <v>5</v>
      </c>
      <c r="BA593">
        <v>4</v>
      </c>
      <c r="BB593">
        <v>8</v>
      </c>
      <c r="BC593">
        <v>3</v>
      </c>
      <c r="BD593">
        <v>1</v>
      </c>
      <c r="BE593">
        <v>0</v>
      </c>
      <c r="BF593">
        <v>21</v>
      </c>
      <c r="BG593">
        <v>0</v>
      </c>
      <c r="BH593">
        <v>0</v>
      </c>
      <c r="BI593">
        <v>1</v>
      </c>
      <c r="BJ593" s="2">
        <v>46218</v>
      </c>
      <c r="BK593">
        <v>0</v>
      </c>
      <c r="BL593" s="3" t="str">
        <f>VLOOKUP(O593,DropDownList!$H$1:$I$7,2,FALSE)</f>
        <v>2022/23</v>
      </c>
      <c r="BM593" s="3" t="str">
        <f t="shared" si="9"/>
        <v>VSUR</v>
      </c>
    </row>
    <row r="594" spans="1:65" x14ac:dyDescent="0.2">
      <c r="A594">
        <v>2026</v>
      </c>
      <c r="B594">
        <v>7</v>
      </c>
      <c r="C594" t="s">
        <v>198</v>
      </c>
      <c r="D594" t="s">
        <v>199</v>
      </c>
      <c r="E594" t="s">
        <v>29</v>
      </c>
      <c r="F594">
        <v>9289</v>
      </c>
      <c r="G594" t="s">
        <v>141</v>
      </c>
      <c r="H594" t="s">
        <v>200</v>
      </c>
      <c r="I594" t="s">
        <v>142</v>
      </c>
      <c r="J594" s="1">
        <v>46204</v>
      </c>
      <c r="K594" t="s">
        <v>143</v>
      </c>
      <c r="L594">
        <v>2</v>
      </c>
      <c r="M594" t="s">
        <v>445</v>
      </c>
      <c r="N594" t="s">
        <v>442</v>
      </c>
      <c r="O594" t="s">
        <v>149</v>
      </c>
      <c r="P594" t="s">
        <v>154</v>
      </c>
      <c r="Q594">
        <v>785.48</v>
      </c>
      <c r="R594">
        <v>12</v>
      </c>
      <c r="S594">
        <v>3825</v>
      </c>
      <c r="T594">
        <v>0</v>
      </c>
      <c r="U594">
        <v>4</v>
      </c>
      <c r="V594">
        <v>3</v>
      </c>
      <c r="W594">
        <v>330.48</v>
      </c>
      <c r="X594">
        <v>445.48</v>
      </c>
      <c r="Y594">
        <v>0</v>
      </c>
      <c r="Z594">
        <v>0</v>
      </c>
      <c r="AA594">
        <v>3039.52</v>
      </c>
      <c r="AB594">
        <v>0</v>
      </c>
      <c r="AC594">
        <v>2819.52</v>
      </c>
      <c r="AD594">
        <v>1</v>
      </c>
      <c r="AE594">
        <v>2</v>
      </c>
      <c r="AF594">
        <v>8</v>
      </c>
      <c r="AG594">
        <v>3</v>
      </c>
      <c r="AH594">
        <v>0</v>
      </c>
      <c r="AI594">
        <v>1</v>
      </c>
      <c r="AJ594">
        <v>0</v>
      </c>
      <c r="AK594">
        <v>0</v>
      </c>
      <c r="AL594">
        <v>0</v>
      </c>
      <c r="AM594">
        <v>0</v>
      </c>
      <c r="AN594">
        <v>0</v>
      </c>
      <c r="AO594">
        <v>6</v>
      </c>
      <c r="AP594">
        <v>15</v>
      </c>
      <c r="AQ594">
        <v>6</v>
      </c>
      <c r="AR594">
        <v>0</v>
      </c>
      <c r="AS594">
        <v>2</v>
      </c>
      <c r="AT594">
        <v>0</v>
      </c>
      <c r="AU594">
        <v>1</v>
      </c>
      <c r="AV594">
        <v>1</v>
      </c>
      <c r="AW594">
        <v>0</v>
      </c>
      <c r="AX594">
        <v>0</v>
      </c>
      <c r="AY594">
        <v>0</v>
      </c>
      <c r="AZ594">
        <v>1</v>
      </c>
      <c r="BA594">
        <v>0</v>
      </c>
      <c r="BB594">
        <v>1</v>
      </c>
      <c r="BC594">
        <v>0</v>
      </c>
      <c r="BD594">
        <v>1</v>
      </c>
      <c r="BE594">
        <v>0</v>
      </c>
      <c r="BF594">
        <v>12</v>
      </c>
      <c r="BG594">
        <v>245</v>
      </c>
      <c r="BH594">
        <v>0</v>
      </c>
      <c r="BI594">
        <v>4</v>
      </c>
      <c r="BJ594" s="2">
        <v>46218</v>
      </c>
      <c r="BK594">
        <v>0</v>
      </c>
      <c r="BL594" s="3" t="str">
        <f>VLOOKUP(O594,DropDownList!$H$1:$I$7,2,FALSE)</f>
        <v>2025/26</v>
      </c>
      <c r="BM594" s="3" t="str">
        <f t="shared" si="9"/>
        <v>JP COURT</v>
      </c>
    </row>
    <row r="595" spans="1:65" x14ac:dyDescent="0.2">
      <c r="A595">
        <v>2026</v>
      </c>
      <c r="B595">
        <v>7</v>
      </c>
      <c r="C595" t="s">
        <v>198</v>
      </c>
      <c r="D595" t="s">
        <v>199</v>
      </c>
      <c r="E595" t="s">
        <v>29</v>
      </c>
      <c r="F595">
        <v>9289</v>
      </c>
      <c r="G595" t="s">
        <v>141</v>
      </c>
      <c r="H595" t="s">
        <v>200</v>
      </c>
      <c r="I595" t="s">
        <v>142</v>
      </c>
      <c r="J595" s="1">
        <v>46204</v>
      </c>
      <c r="K595" t="s">
        <v>143</v>
      </c>
      <c r="L595">
        <v>2</v>
      </c>
      <c r="M595" t="s">
        <v>445</v>
      </c>
      <c r="N595" t="s">
        <v>442</v>
      </c>
      <c r="O595" t="s">
        <v>147</v>
      </c>
      <c r="P595" t="s">
        <v>148</v>
      </c>
      <c r="Q595">
        <v>60</v>
      </c>
      <c r="R595">
        <v>5</v>
      </c>
      <c r="S595">
        <v>300</v>
      </c>
      <c r="T595">
        <v>60</v>
      </c>
      <c r="U595">
        <v>1</v>
      </c>
      <c r="V595">
        <v>0</v>
      </c>
      <c r="W595">
        <v>0</v>
      </c>
      <c r="X595">
        <v>0</v>
      </c>
      <c r="Y595">
        <v>0</v>
      </c>
      <c r="Z595">
        <v>0</v>
      </c>
      <c r="AA595">
        <v>180</v>
      </c>
      <c r="AB595">
        <v>0</v>
      </c>
      <c r="AC595">
        <v>180</v>
      </c>
      <c r="AD595">
        <v>0</v>
      </c>
      <c r="AE595">
        <v>0</v>
      </c>
      <c r="AF595">
        <v>3</v>
      </c>
      <c r="AG595">
        <v>0</v>
      </c>
      <c r="AH595">
        <v>1</v>
      </c>
      <c r="AI595">
        <v>1</v>
      </c>
      <c r="AJ595">
        <v>0</v>
      </c>
      <c r="AK595">
        <v>0</v>
      </c>
      <c r="AL595">
        <v>0</v>
      </c>
      <c r="AM595">
        <v>0</v>
      </c>
      <c r="AN595">
        <v>0</v>
      </c>
      <c r="AO595">
        <v>4</v>
      </c>
      <c r="AP595">
        <v>16</v>
      </c>
      <c r="AQ595">
        <v>5</v>
      </c>
      <c r="AR595">
        <v>0</v>
      </c>
      <c r="AS595">
        <v>3</v>
      </c>
      <c r="AT595">
        <v>0</v>
      </c>
      <c r="AU595">
        <v>0</v>
      </c>
      <c r="AV595">
        <v>0</v>
      </c>
      <c r="AW595">
        <v>0</v>
      </c>
      <c r="AX595">
        <v>0</v>
      </c>
      <c r="AY595">
        <v>1</v>
      </c>
      <c r="AZ595">
        <v>3</v>
      </c>
      <c r="BA595">
        <v>2</v>
      </c>
      <c r="BB595">
        <v>1</v>
      </c>
      <c r="BC595">
        <v>0</v>
      </c>
      <c r="BD595">
        <v>0</v>
      </c>
      <c r="BE595">
        <v>0</v>
      </c>
      <c r="BF595">
        <v>4</v>
      </c>
      <c r="BG595">
        <v>60</v>
      </c>
      <c r="BH595">
        <v>0</v>
      </c>
      <c r="BI595">
        <v>1</v>
      </c>
      <c r="BJ595" s="2">
        <v>46218</v>
      </c>
      <c r="BK595">
        <v>0</v>
      </c>
      <c r="BL595" s="3" t="str">
        <f>VLOOKUP(O595,DropDownList!$H$1:$I$7,2,FALSE)</f>
        <v>2024/25</v>
      </c>
      <c r="BM595" s="3" t="str">
        <f t="shared" si="9"/>
        <v>PRAS</v>
      </c>
    </row>
    <row r="596" spans="1:65" x14ac:dyDescent="0.2">
      <c r="A596">
        <v>2026</v>
      </c>
      <c r="B596">
        <v>7</v>
      </c>
      <c r="C596" t="s">
        <v>198</v>
      </c>
      <c r="D596" t="s">
        <v>199</v>
      </c>
      <c r="E596" t="s">
        <v>29</v>
      </c>
      <c r="F596">
        <v>9289</v>
      </c>
      <c r="G596" t="s">
        <v>141</v>
      </c>
      <c r="H596" t="s">
        <v>200</v>
      </c>
      <c r="I596" t="s">
        <v>142</v>
      </c>
      <c r="J596" s="1">
        <v>46204</v>
      </c>
      <c r="K596" t="s">
        <v>143</v>
      </c>
      <c r="L596">
        <v>2</v>
      </c>
      <c r="M596" t="s">
        <v>445</v>
      </c>
      <c r="N596" t="s">
        <v>442</v>
      </c>
      <c r="O596" t="s">
        <v>149</v>
      </c>
      <c r="P596" t="s">
        <v>152</v>
      </c>
      <c r="Q596">
        <v>0</v>
      </c>
      <c r="R596">
        <v>15</v>
      </c>
      <c r="S596">
        <v>600</v>
      </c>
      <c r="T596">
        <v>200</v>
      </c>
      <c r="U596">
        <v>0</v>
      </c>
      <c r="V596">
        <v>0</v>
      </c>
      <c r="W596">
        <v>0</v>
      </c>
      <c r="X596">
        <v>0</v>
      </c>
      <c r="Y596">
        <v>0</v>
      </c>
      <c r="Z596">
        <v>0</v>
      </c>
      <c r="AA596">
        <v>400</v>
      </c>
      <c r="AB596">
        <v>0</v>
      </c>
      <c r="AC596">
        <v>400</v>
      </c>
      <c r="AD596">
        <v>0</v>
      </c>
      <c r="AE596">
        <v>0</v>
      </c>
      <c r="AF596">
        <v>10</v>
      </c>
      <c r="AG596">
        <v>0</v>
      </c>
      <c r="AH596">
        <v>5</v>
      </c>
      <c r="AI596">
        <v>0</v>
      </c>
      <c r="AJ596">
        <v>0</v>
      </c>
      <c r="AK596">
        <v>0</v>
      </c>
      <c r="AL596">
        <v>0</v>
      </c>
      <c r="AM596">
        <v>0</v>
      </c>
      <c r="AN596">
        <v>0</v>
      </c>
      <c r="AO596">
        <v>0</v>
      </c>
      <c r="AP596">
        <v>0</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s="2">
        <v>46218</v>
      </c>
      <c r="BK596">
        <v>0</v>
      </c>
      <c r="BL596" s="3" t="str">
        <f>VLOOKUP(O596,DropDownList!$H$1:$I$7,2,FALSE)</f>
        <v>2025/26</v>
      </c>
      <c r="BM596" s="3" t="str">
        <f t="shared" si="9"/>
        <v>PCOA</v>
      </c>
    </row>
    <row r="597" spans="1:65" x14ac:dyDescent="0.2">
      <c r="A597">
        <v>2026</v>
      </c>
      <c r="B597">
        <v>7</v>
      </c>
      <c r="C597" t="s">
        <v>198</v>
      </c>
      <c r="D597" t="s">
        <v>199</v>
      </c>
      <c r="E597" t="s">
        <v>29</v>
      </c>
      <c r="F597">
        <v>9289</v>
      </c>
      <c r="G597" t="s">
        <v>141</v>
      </c>
      <c r="H597" t="s">
        <v>200</v>
      </c>
      <c r="I597" t="s">
        <v>142</v>
      </c>
      <c r="J597" s="1">
        <v>46204</v>
      </c>
      <c r="K597" t="s">
        <v>143</v>
      </c>
      <c r="L597">
        <v>2</v>
      </c>
      <c r="M597" t="s">
        <v>445</v>
      </c>
      <c r="N597" t="s">
        <v>442</v>
      </c>
      <c r="O597" t="s">
        <v>149</v>
      </c>
      <c r="P597" t="s">
        <v>150</v>
      </c>
      <c r="Q597">
        <v>3470.05</v>
      </c>
      <c r="R597">
        <v>42</v>
      </c>
      <c r="S597">
        <v>7434.2</v>
      </c>
      <c r="T597">
        <v>150</v>
      </c>
      <c r="U597">
        <v>20</v>
      </c>
      <c r="V597">
        <v>18</v>
      </c>
      <c r="W597">
        <v>2503.0300000000002</v>
      </c>
      <c r="X597">
        <v>3245.05</v>
      </c>
      <c r="Y597">
        <v>40</v>
      </c>
      <c r="Z597">
        <v>7284.2</v>
      </c>
      <c r="AA597">
        <v>3814.15</v>
      </c>
      <c r="AB597">
        <v>1536.65</v>
      </c>
      <c r="AC597">
        <v>2277.5</v>
      </c>
      <c r="AD597">
        <v>14</v>
      </c>
      <c r="AE597">
        <v>4</v>
      </c>
      <c r="AF597">
        <v>20</v>
      </c>
      <c r="AG597">
        <v>4</v>
      </c>
      <c r="AH597">
        <v>2</v>
      </c>
      <c r="AI597">
        <v>16</v>
      </c>
      <c r="AJ597">
        <v>14</v>
      </c>
      <c r="AK597">
        <v>6</v>
      </c>
      <c r="AL597">
        <v>1</v>
      </c>
      <c r="AM597">
        <v>0</v>
      </c>
      <c r="AN597">
        <v>0</v>
      </c>
      <c r="AO597">
        <v>22</v>
      </c>
      <c r="AP597">
        <v>49</v>
      </c>
      <c r="AQ597">
        <v>23</v>
      </c>
      <c r="AR597">
        <v>0</v>
      </c>
      <c r="AS597">
        <v>9</v>
      </c>
      <c r="AT597">
        <v>0</v>
      </c>
      <c r="AU597">
        <v>1</v>
      </c>
      <c r="AV597">
        <v>1</v>
      </c>
      <c r="AW597">
        <v>0</v>
      </c>
      <c r="AX597">
        <v>0</v>
      </c>
      <c r="AY597">
        <v>2</v>
      </c>
      <c r="AZ597">
        <v>4</v>
      </c>
      <c r="BA597">
        <v>0</v>
      </c>
      <c r="BB597">
        <v>2</v>
      </c>
      <c r="BC597">
        <v>1</v>
      </c>
      <c r="BD597">
        <v>0</v>
      </c>
      <c r="BE597">
        <v>0</v>
      </c>
      <c r="BF597">
        <v>23</v>
      </c>
      <c r="BG597">
        <v>2382.92</v>
      </c>
      <c r="BH597">
        <v>0</v>
      </c>
      <c r="BI597">
        <v>20</v>
      </c>
      <c r="BJ597" s="2">
        <v>46218</v>
      </c>
      <c r="BK597">
        <v>0</v>
      </c>
      <c r="BL597" s="3" t="str">
        <f>VLOOKUP(O597,DropDownList!$H$1:$I$7,2,FALSE)</f>
        <v>2025/26</v>
      </c>
      <c r="BM597" s="3" t="str">
        <f t="shared" si="9"/>
        <v>FISCAL FINES</v>
      </c>
    </row>
    <row r="598" spans="1:65" x14ac:dyDescent="0.2">
      <c r="A598">
        <v>2026</v>
      </c>
      <c r="B598">
        <v>7</v>
      </c>
      <c r="C598" t="s">
        <v>198</v>
      </c>
      <c r="D598" t="s">
        <v>199</v>
      </c>
      <c r="E598" t="s">
        <v>29</v>
      </c>
      <c r="F598">
        <v>9289</v>
      </c>
      <c r="G598" t="s">
        <v>141</v>
      </c>
      <c r="H598" t="s">
        <v>200</v>
      </c>
      <c r="I598" t="s">
        <v>142</v>
      </c>
      <c r="J598" s="1">
        <v>46204</v>
      </c>
      <c r="K598" t="s">
        <v>143</v>
      </c>
      <c r="L598">
        <v>2</v>
      </c>
      <c r="M598" t="s">
        <v>445</v>
      </c>
      <c r="N598" t="s">
        <v>442</v>
      </c>
      <c r="O598" t="s">
        <v>155</v>
      </c>
      <c r="P598" t="s">
        <v>148</v>
      </c>
      <c r="Q598">
        <v>0</v>
      </c>
      <c r="R598">
        <v>5</v>
      </c>
      <c r="S598">
        <v>300</v>
      </c>
      <c r="T598">
        <v>0</v>
      </c>
      <c r="U598">
        <v>0</v>
      </c>
      <c r="V598">
        <v>0</v>
      </c>
      <c r="W598">
        <v>0</v>
      </c>
      <c r="X598">
        <v>0</v>
      </c>
      <c r="Y598">
        <v>0</v>
      </c>
      <c r="Z598">
        <v>0</v>
      </c>
      <c r="AA598">
        <v>300</v>
      </c>
      <c r="AB598">
        <v>0</v>
      </c>
      <c r="AC598">
        <v>300</v>
      </c>
      <c r="AD598">
        <v>0</v>
      </c>
      <c r="AE598">
        <v>0</v>
      </c>
      <c r="AF598">
        <v>5</v>
      </c>
      <c r="AG598">
        <v>0</v>
      </c>
      <c r="AH598">
        <v>0</v>
      </c>
      <c r="AI598">
        <v>0</v>
      </c>
      <c r="AJ598">
        <v>0</v>
      </c>
      <c r="AK598">
        <v>0</v>
      </c>
      <c r="AL598">
        <v>0</v>
      </c>
      <c r="AM598">
        <v>0</v>
      </c>
      <c r="AN598">
        <v>0</v>
      </c>
      <c r="AO598">
        <v>3</v>
      </c>
      <c r="AP598">
        <v>9</v>
      </c>
      <c r="AQ598">
        <v>3</v>
      </c>
      <c r="AR598">
        <v>0</v>
      </c>
      <c r="AS598">
        <v>0</v>
      </c>
      <c r="AT598">
        <v>0</v>
      </c>
      <c r="AU598">
        <v>0</v>
      </c>
      <c r="AV598">
        <v>0</v>
      </c>
      <c r="AW598">
        <v>0</v>
      </c>
      <c r="AX598">
        <v>0</v>
      </c>
      <c r="AY598">
        <v>3</v>
      </c>
      <c r="AZ598">
        <v>3</v>
      </c>
      <c r="BA598">
        <v>0</v>
      </c>
      <c r="BB598">
        <v>0</v>
      </c>
      <c r="BC598">
        <v>0</v>
      </c>
      <c r="BD598">
        <v>0</v>
      </c>
      <c r="BE598">
        <v>0</v>
      </c>
      <c r="BF598">
        <v>3</v>
      </c>
      <c r="BG598">
        <v>0</v>
      </c>
      <c r="BH598">
        <v>0</v>
      </c>
      <c r="BI598">
        <v>0</v>
      </c>
      <c r="BJ598" s="2">
        <v>46218</v>
      </c>
      <c r="BK598">
        <v>0</v>
      </c>
      <c r="BL598" s="3" t="str">
        <f>VLOOKUP(O598,DropDownList!$H$1:$I$7,2,FALSE)</f>
        <v>2022/23</v>
      </c>
      <c r="BM598" s="3" t="str">
        <f t="shared" si="9"/>
        <v>PRAS</v>
      </c>
    </row>
    <row r="599" spans="1:65" x14ac:dyDescent="0.2">
      <c r="A599">
        <v>2026</v>
      </c>
      <c r="B599">
        <v>7</v>
      </c>
      <c r="C599" t="s">
        <v>198</v>
      </c>
      <c r="D599" t="s">
        <v>199</v>
      </c>
      <c r="E599" t="s">
        <v>29</v>
      </c>
      <c r="F599">
        <v>9289</v>
      </c>
      <c r="G599" t="s">
        <v>141</v>
      </c>
      <c r="H599" t="s">
        <v>200</v>
      </c>
      <c r="I599" t="s">
        <v>142</v>
      </c>
      <c r="J599" s="1">
        <v>46204</v>
      </c>
      <c r="K599" t="s">
        <v>143</v>
      </c>
      <c r="L599">
        <v>2</v>
      </c>
      <c r="M599" t="s">
        <v>445</v>
      </c>
      <c r="N599" t="s">
        <v>442</v>
      </c>
      <c r="O599" t="s">
        <v>155</v>
      </c>
      <c r="P599" t="s">
        <v>153</v>
      </c>
      <c r="Q599">
        <v>45</v>
      </c>
      <c r="R599">
        <v>1</v>
      </c>
      <c r="S599">
        <v>45</v>
      </c>
      <c r="T599">
        <v>0</v>
      </c>
      <c r="U599">
        <v>1</v>
      </c>
      <c r="V599">
        <v>1</v>
      </c>
      <c r="W599">
        <v>45</v>
      </c>
      <c r="X599">
        <v>45</v>
      </c>
      <c r="Y599">
        <v>0</v>
      </c>
      <c r="Z599">
        <v>0</v>
      </c>
      <c r="AA599">
        <v>0</v>
      </c>
      <c r="AB599">
        <v>0</v>
      </c>
      <c r="AC599">
        <v>0</v>
      </c>
      <c r="AD599">
        <v>1</v>
      </c>
      <c r="AE599">
        <v>0</v>
      </c>
      <c r="AF599">
        <v>0</v>
      </c>
      <c r="AG599">
        <v>0</v>
      </c>
      <c r="AH599">
        <v>0</v>
      </c>
      <c r="AI599">
        <v>1</v>
      </c>
      <c r="AJ599">
        <v>0</v>
      </c>
      <c r="AK599">
        <v>0</v>
      </c>
      <c r="AL599">
        <v>0</v>
      </c>
      <c r="AM599">
        <v>0</v>
      </c>
      <c r="AN599">
        <v>0</v>
      </c>
      <c r="AO599">
        <v>1</v>
      </c>
      <c r="AP599">
        <v>2</v>
      </c>
      <c r="AQ599">
        <v>1</v>
      </c>
      <c r="AR599">
        <v>0</v>
      </c>
      <c r="AS599">
        <v>0</v>
      </c>
      <c r="AT599">
        <v>1</v>
      </c>
      <c r="AU599">
        <v>0</v>
      </c>
      <c r="AV599">
        <v>0</v>
      </c>
      <c r="AW599">
        <v>0</v>
      </c>
      <c r="AX599">
        <v>0</v>
      </c>
      <c r="AY599">
        <v>0</v>
      </c>
      <c r="AZ599">
        <v>0</v>
      </c>
      <c r="BA599">
        <v>0</v>
      </c>
      <c r="BB599">
        <v>0</v>
      </c>
      <c r="BC599">
        <v>0</v>
      </c>
      <c r="BD599">
        <v>0</v>
      </c>
      <c r="BE599">
        <v>0</v>
      </c>
      <c r="BF599">
        <v>1</v>
      </c>
      <c r="BG599">
        <v>45</v>
      </c>
      <c r="BH599">
        <v>0</v>
      </c>
      <c r="BI599">
        <v>1</v>
      </c>
      <c r="BJ599" s="2">
        <v>46218</v>
      </c>
      <c r="BK599">
        <v>0</v>
      </c>
      <c r="BL599" s="3" t="str">
        <f>VLOOKUP(O599,DropDownList!$H$1:$I$7,2,FALSE)</f>
        <v>2022/23</v>
      </c>
      <c r="BM599" s="3" t="str">
        <f t="shared" si="9"/>
        <v>PREG</v>
      </c>
    </row>
    <row r="600" spans="1:65" x14ac:dyDescent="0.2">
      <c r="A600">
        <v>2026</v>
      </c>
      <c r="B600">
        <v>7</v>
      </c>
      <c r="C600" t="s">
        <v>198</v>
      </c>
      <c r="D600" t="s">
        <v>199</v>
      </c>
      <c r="E600" t="s">
        <v>29</v>
      </c>
      <c r="F600">
        <v>9289</v>
      </c>
      <c r="G600" t="s">
        <v>141</v>
      </c>
      <c r="H600" t="s">
        <v>200</v>
      </c>
      <c r="I600" t="s">
        <v>142</v>
      </c>
      <c r="J600" s="1">
        <v>46204</v>
      </c>
      <c r="K600" t="s">
        <v>143</v>
      </c>
      <c r="L600">
        <v>2</v>
      </c>
      <c r="M600" t="s">
        <v>445</v>
      </c>
      <c r="N600" t="s">
        <v>442</v>
      </c>
      <c r="O600" t="s">
        <v>155</v>
      </c>
      <c r="P600" t="s">
        <v>152</v>
      </c>
      <c r="Q600">
        <v>0</v>
      </c>
      <c r="R600">
        <v>17</v>
      </c>
      <c r="S600">
        <v>680</v>
      </c>
      <c r="T600">
        <v>240</v>
      </c>
      <c r="U600">
        <v>0</v>
      </c>
      <c r="V600">
        <v>0</v>
      </c>
      <c r="W600">
        <v>0</v>
      </c>
      <c r="X600">
        <v>0</v>
      </c>
      <c r="Y600">
        <v>0</v>
      </c>
      <c r="Z600">
        <v>0</v>
      </c>
      <c r="AA600">
        <v>440</v>
      </c>
      <c r="AB600">
        <v>0</v>
      </c>
      <c r="AC600">
        <v>440</v>
      </c>
      <c r="AD600">
        <v>0</v>
      </c>
      <c r="AE600">
        <v>0</v>
      </c>
      <c r="AF600">
        <v>11</v>
      </c>
      <c r="AG600">
        <v>0</v>
      </c>
      <c r="AH600">
        <v>6</v>
      </c>
      <c r="AI600">
        <v>0</v>
      </c>
      <c r="AJ600">
        <v>0</v>
      </c>
      <c r="AK600">
        <v>0</v>
      </c>
      <c r="AL600">
        <v>0</v>
      </c>
      <c r="AM600">
        <v>1</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0</v>
      </c>
      <c r="BG600">
        <v>0</v>
      </c>
      <c r="BH600">
        <v>0</v>
      </c>
      <c r="BI600">
        <v>0</v>
      </c>
      <c r="BJ600" s="2">
        <v>46218</v>
      </c>
      <c r="BK600">
        <v>0</v>
      </c>
      <c r="BL600" s="3" t="str">
        <f>VLOOKUP(O600,DropDownList!$H$1:$I$7,2,FALSE)</f>
        <v>2022/23</v>
      </c>
      <c r="BM600" s="3" t="str">
        <f t="shared" si="9"/>
        <v>PCOA</v>
      </c>
    </row>
    <row r="601" spans="1:65" x14ac:dyDescent="0.2">
      <c r="A601">
        <v>2026</v>
      </c>
      <c r="B601">
        <v>7</v>
      </c>
      <c r="C601" t="s">
        <v>198</v>
      </c>
      <c r="D601" t="s">
        <v>199</v>
      </c>
      <c r="E601" t="s">
        <v>29</v>
      </c>
      <c r="F601">
        <v>9289</v>
      </c>
      <c r="G601" t="s">
        <v>141</v>
      </c>
      <c r="H601" t="s">
        <v>200</v>
      </c>
      <c r="I601" t="s">
        <v>142</v>
      </c>
      <c r="J601" s="1">
        <v>46204</v>
      </c>
      <c r="K601" t="s">
        <v>143</v>
      </c>
      <c r="L601">
        <v>2</v>
      </c>
      <c r="M601" t="s">
        <v>445</v>
      </c>
      <c r="N601" t="s">
        <v>442</v>
      </c>
      <c r="O601" t="s">
        <v>155</v>
      </c>
      <c r="P601" t="s">
        <v>154</v>
      </c>
      <c r="Q601">
        <v>125</v>
      </c>
      <c r="R601">
        <v>21</v>
      </c>
      <c r="S601">
        <v>6140</v>
      </c>
      <c r="T601">
        <v>0</v>
      </c>
      <c r="U601">
        <v>1</v>
      </c>
      <c r="V601">
        <v>0</v>
      </c>
      <c r="W601">
        <v>0</v>
      </c>
      <c r="X601">
        <v>0</v>
      </c>
      <c r="Y601">
        <v>0</v>
      </c>
      <c r="Z601">
        <v>0</v>
      </c>
      <c r="AA601">
        <v>6015</v>
      </c>
      <c r="AB601">
        <v>0</v>
      </c>
      <c r="AC601">
        <v>5645</v>
      </c>
      <c r="AD601">
        <v>0</v>
      </c>
      <c r="AE601">
        <v>0</v>
      </c>
      <c r="AF601">
        <v>20</v>
      </c>
      <c r="AG601">
        <v>1</v>
      </c>
      <c r="AH601">
        <v>0</v>
      </c>
      <c r="AI601">
        <v>0</v>
      </c>
      <c r="AJ601">
        <v>0</v>
      </c>
      <c r="AK601">
        <v>0</v>
      </c>
      <c r="AL601">
        <v>0</v>
      </c>
      <c r="AM601">
        <v>0</v>
      </c>
      <c r="AN601">
        <v>0</v>
      </c>
      <c r="AO601">
        <v>13</v>
      </c>
      <c r="AP601">
        <v>57</v>
      </c>
      <c r="AQ601">
        <v>15</v>
      </c>
      <c r="AR601">
        <v>0</v>
      </c>
      <c r="AS601">
        <v>4</v>
      </c>
      <c r="AT601">
        <v>2</v>
      </c>
      <c r="AU601">
        <v>6</v>
      </c>
      <c r="AV601">
        <v>1</v>
      </c>
      <c r="AW601">
        <v>0</v>
      </c>
      <c r="AX601">
        <v>0</v>
      </c>
      <c r="AY601">
        <v>2</v>
      </c>
      <c r="AZ601">
        <v>5</v>
      </c>
      <c r="BA601">
        <v>4</v>
      </c>
      <c r="BB601">
        <v>8</v>
      </c>
      <c r="BC601">
        <v>3</v>
      </c>
      <c r="BD601">
        <v>1</v>
      </c>
      <c r="BE601">
        <v>0</v>
      </c>
      <c r="BF601">
        <v>21</v>
      </c>
      <c r="BG601">
        <v>0</v>
      </c>
      <c r="BH601">
        <v>0</v>
      </c>
      <c r="BI601">
        <v>1</v>
      </c>
      <c r="BJ601" s="2">
        <v>46218</v>
      </c>
      <c r="BK601">
        <v>0</v>
      </c>
      <c r="BL601" s="3" t="str">
        <f>VLOOKUP(O601,DropDownList!$H$1:$I$7,2,FALSE)</f>
        <v>2022/23</v>
      </c>
      <c r="BM601" s="3" t="str">
        <f t="shared" si="9"/>
        <v>JP COURT</v>
      </c>
    </row>
    <row r="602" spans="1:65" x14ac:dyDescent="0.2">
      <c r="A602">
        <v>2026</v>
      </c>
      <c r="B602">
        <v>7</v>
      </c>
      <c r="C602" t="s">
        <v>198</v>
      </c>
      <c r="D602" t="s">
        <v>201</v>
      </c>
      <c r="E602" t="s">
        <v>29</v>
      </c>
      <c r="F602">
        <v>9716</v>
      </c>
      <c r="G602" t="s">
        <v>158</v>
      </c>
      <c r="H602" t="s">
        <v>200</v>
      </c>
      <c r="I602" t="s">
        <v>142</v>
      </c>
      <c r="J602" s="1">
        <v>46204</v>
      </c>
      <c r="K602" t="s">
        <v>143</v>
      </c>
      <c r="L602">
        <v>2</v>
      </c>
      <c r="M602" t="s">
        <v>445</v>
      </c>
      <c r="N602" t="s">
        <v>442</v>
      </c>
      <c r="O602" t="s">
        <v>147</v>
      </c>
      <c r="P602" t="s">
        <v>161</v>
      </c>
      <c r="Q602">
        <v>40</v>
      </c>
      <c r="R602">
        <v>29</v>
      </c>
      <c r="S602">
        <v>925</v>
      </c>
      <c r="T602">
        <v>0</v>
      </c>
      <c r="U602">
        <v>8</v>
      </c>
      <c r="V602">
        <v>1</v>
      </c>
      <c r="W602">
        <v>20</v>
      </c>
      <c r="X602">
        <v>20</v>
      </c>
      <c r="Y602">
        <v>0</v>
      </c>
      <c r="Z602">
        <v>0</v>
      </c>
      <c r="AA602">
        <v>885</v>
      </c>
      <c r="AB602">
        <v>0</v>
      </c>
      <c r="AC602">
        <v>0</v>
      </c>
      <c r="AD602">
        <v>1</v>
      </c>
      <c r="AE602">
        <v>0</v>
      </c>
      <c r="AF602">
        <v>27</v>
      </c>
      <c r="AG602">
        <v>0</v>
      </c>
      <c r="AH602">
        <v>0</v>
      </c>
      <c r="AI602">
        <v>2</v>
      </c>
      <c r="AJ602">
        <v>0</v>
      </c>
      <c r="AK602">
        <v>0</v>
      </c>
      <c r="AL602">
        <v>0</v>
      </c>
      <c r="AM602">
        <v>0</v>
      </c>
      <c r="AN602">
        <v>0</v>
      </c>
      <c r="AO602">
        <v>13</v>
      </c>
      <c r="AP602">
        <v>60</v>
      </c>
      <c r="AQ602">
        <v>17</v>
      </c>
      <c r="AR602">
        <v>0</v>
      </c>
      <c r="AS602">
        <v>9</v>
      </c>
      <c r="AT602">
        <v>0</v>
      </c>
      <c r="AU602">
        <v>2</v>
      </c>
      <c r="AV602">
        <v>2</v>
      </c>
      <c r="AW602">
        <v>0</v>
      </c>
      <c r="AX602">
        <v>0</v>
      </c>
      <c r="AY602">
        <v>6</v>
      </c>
      <c r="AZ602">
        <v>9</v>
      </c>
      <c r="BA602">
        <v>4</v>
      </c>
      <c r="BB602">
        <v>0</v>
      </c>
      <c r="BC602">
        <v>0</v>
      </c>
      <c r="BD602">
        <v>1</v>
      </c>
      <c r="BE602">
        <v>0</v>
      </c>
      <c r="BF602">
        <v>28</v>
      </c>
      <c r="BG602">
        <v>40</v>
      </c>
      <c r="BH602">
        <v>0</v>
      </c>
      <c r="BI602">
        <v>7</v>
      </c>
      <c r="BJ602" s="2">
        <v>46218</v>
      </c>
      <c r="BK602">
        <v>0</v>
      </c>
      <c r="BL602" s="3" t="str">
        <f>VLOOKUP(O602,DropDownList!$H$1:$I$7,2,FALSE)</f>
        <v>2024/25</v>
      </c>
      <c r="BM602" s="3" t="str">
        <f t="shared" si="9"/>
        <v>VSUR</v>
      </c>
    </row>
    <row r="603" spans="1:65" x14ac:dyDescent="0.2">
      <c r="A603">
        <v>2026</v>
      </c>
      <c r="B603">
        <v>7</v>
      </c>
      <c r="C603" t="s">
        <v>198</v>
      </c>
      <c r="D603" t="s">
        <v>201</v>
      </c>
      <c r="E603" t="s">
        <v>29</v>
      </c>
      <c r="F603">
        <v>9716</v>
      </c>
      <c r="G603" t="s">
        <v>158</v>
      </c>
      <c r="H603" t="s">
        <v>200</v>
      </c>
      <c r="I603" t="s">
        <v>142</v>
      </c>
      <c r="J603" s="1">
        <v>46204</v>
      </c>
      <c r="K603" t="s">
        <v>143</v>
      </c>
      <c r="L603">
        <v>2</v>
      </c>
      <c r="M603" t="s">
        <v>445</v>
      </c>
      <c r="N603" t="s">
        <v>442</v>
      </c>
      <c r="O603" t="s">
        <v>155</v>
      </c>
      <c r="P603" t="s">
        <v>160</v>
      </c>
      <c r="Q603">
        <v>414.43</v>
      </c>
      <c r="R603">
        <v>47</v>
      </c>
      <c r="S603">
        <v>24517</v>
      </c>
      <c r="T603">
        <v>325.49</v>
      </c>
      <c r="U603">
        <v>1</v>
      </c>
      <c r="V603">
        <v>1</v>
      </c>
      <c r="W603">
        <v>414.43</v>
      </c>
      <c r="X603">
        <v>414.43</v>
      </c>
      <c r="Y603">
        <v>0</v>
      </c>
      <c r="Z603">
        <v>0</v>
      </c>
      <c r="AA603">
        <v>23777.08</v>
      </c>
      <c r="AB603">
        <v>3670</v>
      </c>
      <c r="AC603">
        <v>18982.080000000002</v>
      </c>
      <c r="AD603">
        <v>0</v>
      </c>
      <c r="AE603">
        <v>1</v>
      </c>
      <c r="AF603">
        <v>44</v>
      </c>
      <c r="AG603">
        <v>1</v>
      </c>
      <c r="AH603">
        <v>0</v>
      </c>
      <c r="AI603">
        <v>0</v>
      </c>
      <c r="AJ603">
        <v>0</v>
      </c>
      <c r="AK603">
        <v>0</v>
      </c>
      <c r="AL603">
        <v>0</v>
      </c>
      <c r="AM603">
        <v>0</v>
      </c>
      <c r="AN603">
        <v>0</v>
      </c>
      <c r="AO603">
        <v>16</v>
      </c>
      <c r="AP603">
        <v>53</v>
      </c>
      <c r="AQ603">
        <v>16</v>
      </c>
      <c r="AR603">
        <v>0</v>
      </c>
      <c r="AS603">
        <v>7</v>
      </c>
      <c r="AT603">
        <v>0</v>
      </c>
      <c r="AU603">
        <v>4</v>
      </c>
      <c r="AV603">
        <v>0</v>
      </c>
      <c r="AW603">
        <v>0</v>
      </c>
      <c r="AX603">
        <v>0</v>
      </c>
      <c r="AY603">
        <v>6</v>
      </c>
      <c r="AZ603">
        <v>8</v>
      </c>
      <c r="BA603">
        <v>6</v>
      </c>
      <c r="BB603">
        <v>1</v>
      </c>
      <c r="BC603">
        <v>1</v>
      </c>
      <c r="BD603">
        <v>0</v>
      </c>
      <c r="BE603">
        <v>0</v>
      </c>
      <c r="BF603">
        <v>46</v>
      </c>
      <c r="BG603">
        <v>0</v>
      </c>
      <c r="BH603">
        <v>2</v>
      </c>
      <c r="BI603">
        <v>1</v>
      </c>
      <c r="BJ603" s="2">
        <v>46218</v>
      </c>
      <c r="BK603">
        <v>0</v>
      </c>
      <c r="BL603" s="3" t="str">
        <f>VLOOKUP(O603,DropDownList!$H$1:$I$7,2,FALSE)</f>
        <v>2022/23</v>
      </c>
      <c r="BM603" s="3" t="str">
        <f t="shared" si="9"/>
        <v>SC COURT</v>
      </c>
    </row>
    <row r="604" spans="1:65" x14ac:dyDescent="0.2">
      <c r="A604">
        <v>2026</v>
      </c>
      <c r="B604">
        <v>7</v>
      </c>
      <c r="C604" t="s">
        <v>198</v>
      </c>
      <c r="D604" t="s">
        <v>201</v>
      </c>
      <c r="E604" t="s">
        <v>29</v>
      </c>
      <c r="F604">
        <v>9716</v>
      </c>
      <c r="G604" t="s">
        <v>158</v>
      </c>
      <c r="H604" t="s">
        <v>200</v>
      </c>
      <c r="I604" t="s">
        <v>142</v>
      </c>
      <c r="J604" s="1">
        <v>46204</v>
      </c>
      <c r="K604" t="s">
        <v>143</v>
      </c>
      <c r="L604">
        <v>2</v>
      </c>
      <c r="M604" t="s">
        <v>445</v>
      </c>
      <c r="N604" t="s">
        <v>442</v>
      </c>
      <c r="O604" t="s">
        <v>156</v>
      </c>
      <c r="P604" t="s">
        <v>161</v>
      </c>
      <c r="Q604">
        <v>0</v>
      </c>
      <c r="R604">
        <v>33</v>
      </c>
      <c r="S604">
        <v>870</v>
      </c>
      <c r="T604">
        <v>50</v>
      </c>
      <c r="U604">
        <v>0</v>
      </c>
      <c r="V604">
        <v>0</v>
      </c>
      <c r="W604">
        <v>0</v>
      </c>
      <c r="X604">
        <v>0</v>
      </c>
      <c r="Y604">
        <v>0</v>
      </c>
      <c r="Z604">
        <v>0</v>
      </c>
      <c r="AA604">
        <v>820</v>
      </c>
      <c r="AB604">
        <v>0</v>
      </c>
      <c r="AC604">
        <v>0</v>
      </c>
      <c r="AD604">
        <v>0</v>
      </c>
      <c r="AE604">
        <v>0</v>
      </c>
      <c r="AF604">
        <v>31</v>
      </c>
      <c r="AG604">
        <v>0</v>
      </c>
      <c r="AH604">
        <v>2</v>
      </c>
      <c r="AI604">
        <v>0</v>
      </c>
      <c r="AJ604">
        <v>0</v>
      </c>
      <c r="AK604">
        <v>0</v>
      </c>
      <c r="AL604">
        <v>0</v>
      </c>
      <c r="AM604">
        <v>0</v>
      </c>
      <c r="AN604">
        <v>0</v>
      </c>
      <c r="AO604">
        <v>13</v>
      </c>
      <c r="AP604">
        <v>32</v>
      </c>
      <c r="AQ604">
        <v>14</v>
      </c>
      <c r="AR604">
        <v>0</v>
      </c>
      <c r="AS604">
        <v>6</v>
      </c>
      <c r="AT604">
        <v>0</v>
      </c>
      <c r="AU604">
        <v>1</v>
      </c>
      <c r="AV604">
        <v>0</v>
      </c>
      <c r="AW604">
        <v>0</v>
      </c>
      <c r="AX604">
        <v>0</v>
      </c>
      <c r="AY604">
        <v>1</v>
      </c>
      <c r="AZ604">
        <v>3</v>
      </c>
      <c r="BA604">
        <v>4</v>
      </c>
      <c r="BB604">
        <v>1</v>
      </c>
      <c r="BC604">
        <v>0</v>
      </c>
      <c r="BD604">
        <v>2</v>
      </c>
      <c r="BE604">
        <v>0</v>
      </c>
      <c r="BF604">
        <v>29</v>
      </c>
      <c r="BG604">
        <v>0</v>
      </c>
      <c r="BH604">
        <v>0</v>
      </c>
      <c r="BI604">
        <v>0</v>
      </c>
      <c r="BJ604" s="2">
        <v>46218</v>
      </c>
      <c r="BK604">
        <v>0</v>
      </c>
      <c r="BL604" s="3" t="str">
        <f>VLOOKUP(O604,DropDownList!$H$1:$I$7,2,FALSE)</f>
        <v>2023/24</v>
      </c>
      <c r="BM604" s="3" t="str">
        <f t="shared" si="9"/>
        <v>VSUR</v>
      </c>
    </row>
    <row r="605" spans="1:65" x14ac:dyDescent="0.2">
      <c r="A605">
        <v>2026</v>
      </c>
      <c r="B605">
        <v>7</v>
      </c>
      <c r="C605" t="s">
        <v>198</v>
      </c>
      <c r="D605" t="s">
        <v>201</v>
      </c>
      <c r="E605" t="s">
        <v>29</v>
      </c>
      <c r="F605">
        <v>9716</v>
      </c>
      <c r="G605" t="s">
        <v>158</v>
      </c>
      <c r="H605" t="s">
        <v>200</v>
      </c>
      <c r="I605" t="s">
        <v>142</v>
      </c>
      <c r="J605" s="1">
        <v>46204</v>
      </c>
      <c r="K605" t="s">
        <v>143</v>
      </c>
      <c r="L605">
        <v>2</v>
      </c>
      <c r="M605" t="s">
        <v>445</v>
      </c>
      <c r="N605" t="s">
        <v>442</v>
      </c>
      <c r="O605" t="s">
        <v>149</v>
      </c>
      <c r="P605" t="s">
        <v>161</v>
      </c>
      <c r="Q605">
        <v>150</v>
      </c>
      <c r="R605">
        <v>32</v>
      </c>
      <c r="S605">
        <v>845</v>
      </c>
      <c r="T605">
        <v>0</v>
      </c>
      <c r="U605">
        <v>15</v>
      </c>
      <c r="V605">
        <v>7</v>
      </c>
      <c r="W605">
        <v>150</v>
      </c>
      <c r="X605">
        <v>150</v>
      </c>
      <c r="Y605">
        <v>0</v>
      </c>
      <c r="Z605">
        <v>0</v>
      </c>
      <c r="AA605">
        <v>695</v>
      </c>
      <c r="AB605">
        <v>0</v>
      </c>
      <c r="AC605">
        <v>0</v>
      </c>
      <c r="AD605">
        <v>7</v>
      </c>
      <c r="AE605">
        <v>0</v>
      </c>
      <c r="AF605">
        <v>25</v>
      </c>
      <c r="AG605">
        <v>0</v>
      </c>
      <c r="AH605">
        <v>0</v>
      </c>
      <c r="AI605">
        <v>7</v>
      </c>
      <c r="AJ605">
        <v>0</v>
      </c>
      <c r="AK605">
        <v>0</v>
      </c>
      <c r="AL605">
        <v>0</v>
      </c>
      <c r="AM605">
        <v>0</v>
      </c>
      <c r="AN605">
        <v>0</v>
      </c>
      <c r="AO605">
        <v>16</v>
      </c>
      <c r="AP605">
        <v>31</v>
      </c>
      <c r="AQ605">
        <v>17</v>
      </c>
      <c r="AR605">
        <v>0</v>
      </c>
      <c r="AS605">
        <v>5</v>
      </c>
      <c r="AT605">
        <v>0</v>
      </c>
      <c r="AU605">
        <v>0</v>
      </c>
      <c r="AV605">
        <v>0</v>
      </c>
      <c r="AW605">
        <v>0</v>
      </c>
      <c r="AX605">
        <v>0</v>
      </c>
      <c r="AY605">
        <v>1</v>
      </c>
      <c r="AZ605">
        <v>4</v>
      </c>
      <c r="BA605">
        <v>0</v>
      </c>
      <c r="BB605">
        <v>0</v>
      </c>
      <c r="BC605">
        <v>0</v>
      </c>
      <c r="BD605">
        <v>1</v>
      </c>
      <c r="BE605">
        <v>0</v>
      </c>
      <c r="BF605">
        <v>30</v>
      </c>
      <c r="BG605">
        <v>150</v>
      </c>
      <c r="BH605">
        <v>0</v>
      </c>
      <c r="BI605">
        <v>14</v>
      </c>
      <c r="BJ605" s="2">
        <v>46218</v>
      </c>
      <c r="BK605">
        <v>0</v>
      </c>
      <c r="BL605" s="3" t="str">
        <f>VLOOKUP(O605,DropDownList!$H$1:$I$7,2,FALSE)</f>
        <v>2025/26</v>
      </c>
      <c r="BM605" s="3" t="str">
        <f t="shared" si="9"/>
        <v>VSUR</v>
      </c>
    </row>
    <row r="606" spans="1:65" x14ac:dyDescent="0.2">
      <c r="A606">
        <v>2026</v>
      </c>
      <c r="B606">
        <v>7</v>
      </c>
      <c r="C606" t="s">
        <v>198</v>
      </c>
      <c r="D606" t="s">
        <v>201</v>
      </c>
      <c r="E606" t="s">
        <v>29</v>
      </c>
      <c r="F606">
        <v>9716</v>
      </c>
      <c r="G606" t="s">
        <v>158</v>
      </c>
      <c r="H606" t="s">
        <v>200</v>
      </c>
      <c r="I606" t="s">
        <v>142</v>
      </c>
      <c r="J606" s="1">
        <v>46204</v>
      </c>
      <c r="K606" t="s">
        <v>143</v>
      </c>
      <c r="L606">
        <v>2</v>
      </c>
      <c r="M606" t="s">
        <v>445</v>
      </c>
      <c r="N606" t="s">
        <v>442</v>
      </c>
      <c r="O606" t="s">
        <v>147</v>
      </c>
      <c r="P606" t="s">
        <v>160</v>
      </c>
      <c r="Q606">
        <v>1974.26</v>
      </c>
      <c r="R606">
        <v>29</v>
      </c>
      <c r="S606">
        <v>18175</v>
      </c>
      <c r="T606">
        <v>0</v>
      </c>
      <c r="U606">
        <v>8</v>
      </c>
      <c r="V606">
        <v>4</v>
      </c>
      <c r="W606">
        <v>1170</v>
      </c>
      <c r="X606">
        <v>1200</v>
      </c>
      <c r="Y606">
        <v>0</v>
      </c>
      <c r="Z606">
        <v>0</v>
      </c>
      <c r="AA606">
        <v>16200.74</v>
      </c>
      <c r="AB606">
        <v>300</v>
      </c>
      <c r="AC606">
        <v>15015.74</v>
      </c>
      <c r="AD606">
        <v>1</v>
      </c>
      <c r="AE606">
        <v>3</v>
      </c>
      <c r="AF606">
        <v>21</v>
      </c>
      <c r="AG606">
        <v>6</v>
      </c>
      <c r="AH606">
        <v>0</v>
      </c>
      <c r="AI606">
        <v>2</v>
      </c>
      <c r="AJ606">
        <v>0</v>
      </c>
      <c r="AK606">
        <v>0</v>
      </c>
      <c r="AL606">
        <v>0</v>
      </c>
      <c r="AM606">
        <v>0</v>
      </c>
      <c r="AN606">
        <v>0</v>
      </c>
      <c r="AO606">
        <v>13</v>
      </c>
      <c r="AP606">
        <v>57</v>
      </c>
      <c r="AQ606">
        <v>16</v>
      </c>
      <c r="AR606">
        <v>0</v>
      </c>
      <c r="AS606">
        <v>9</v>
      </c>
      <c r="AT606">
        <v>0</v>
      </c>
      <c r="AU606">
        <v>2</v>
      </c>
      <c r="AV606">
        <v>2</v>
      </c>
      <c r="AW606">
        <v>0</v>
      </c>
      <c r="AX606">
        <v>0</v>
      </c>
      <c r="AY606">
        <v>5</v>
      </c>
      <c r="AZ606">
        <v>8</v>
      </c>
      <c r="BA606">
        <v>4</v>
      </c>
      <c r="BB606">
        <v>0</v>
      </c>
      <c r="BC606">
        <v>0</v>
      </c>
      <c r="BD606">
        <v>1</v>
      </c>
      <c r="BE606">
        <v>0</v>
      </c>
      <c r="BF606">
        <v>28</v>
      </c>
      <c r="BG606">
        <v>1060</v>
      </c>
      <c r="BH606">
        <v>0</v>
      </c>
      <c r="BI606">
        <v>7</v>
      </c>
      <c r="BJ606" s="2">
        <v>46218</v>
      </c>
      <c r="BK606">
        <v>0</v>
      </c>
      <c r="BL606" s="3" t="str">
        <f>VLOOKUP(O606,DropDownList!$H$1:$I$7,2,FALSE)</f>
        <v>2024/25</v>
      </c>
      <c r="BM606" s="3" t="str">
        <f t="shared" si="9"/>
        <v>SC COURT</v>
      </c>
    </row>
    <row r="607" spans="1:65" x14ac:dyDescent="0.2">
      <c r="A607">
        <v>2026</v>
      </c>
      <c r="B607">
        <v>7</v>
      </c>
      <c r="C607" t="s">
        <v>198</v>
      </c>
      <c r="D607" t="s">
        <v>201</v>
      </c>
      <c r="E607" t="s">
        <v>29</v>
      </c>
      <c r="F607">
        <v>9716</v>
      </c>
      <c r="G607" t="s">
        <v>158</v>
      </c>
      <c r="H607" t="s">
        <v>200</v>
      </c>
      <c r="I607" t="s">
        <v>142</v>
      </c>
      <c r="J607" s="1">
        <v>46204</v>
      </c>
      <c r="K607" t="s">
        <v>143</v>
      </c>
      <c r="L607">
        <v>2</v>
      </c>
      <c r="M607" t="s">
        <v>445</v>
      </c>
      <c r="N607" t="s">
        <v>442</v>
      </c>
      <c r="O607" t="s">
        <v>155</v>
      </c>
      <c r="P607" t="s">
        <v>161</v>
      </c>
      <c r="Q607">
        <v>0</v>
      </c>
      <c r="R607">
        <v>45</v>
      </c>
      <c r="S607">
        <v>1125</v>
      </c>
      <c r="T607">
        <v>0</v>
      </c>
      <c r="U607">
        <v>1</v>
      </c>
      <c r="V607">
        <v>0</v>
      </c>
      <c r="W607">
        <v>0</v>
      </c>
      <c r="X607">
        <v>0</v>
      </c>
      <c r="Y607">
        <v>0</v>
      </c>
      <c r="Z607">
        <v>0</v>
      </c>
      <c r="AA607">
        <v>1125</v>
      </c>
      <c r="AB607">
        <v>0</v>
      </c>
      <c r="AC607">
        <v>0</v>
      </c>
      <c r="AD607">
        <v>0</v>
      </c>
      <c r="AE607">
        <v>0</v>
      </c>
      <c r="AF607">
        <v>45</v>
      </c>
      <c r="AG607">
        <v>0</v>
      </c>
      <c r="AH607">
        <v>0</v>
      </c>
      <c r="AI607">
        <v>0</v>
      </c>
      <c r="AJ607">
        <v>0</v>
      </c>
      <c r="AK607">
        <v>0</v>
      </c>
      <c r="AL607">
        <v>0</v>
      </c>
      <c r="AM607">
        <v>0</v>
      </c>
      <c r="AN607">
        <v>0</v>
      </c>
      <c r="AO607">
        <v>15</v>
      </c>
      <c r="AP607">
        <v>49</v>
      </c>
      <c r="AQ607">
        <v>15</v>
      </c>
      <c r="AR607">
        <v>0</v>
      </c>
      <c r="AS607">
        <v>7</v>
      </c>
      <c r="AT607">
        <v>0</v>
      </c>
      <c r="AU607">
        <v>3</v>
      </c>
      <c r="AV607">
        <v>0</v>
      </c>
      <c r="AW607">
        <v>0</v>
      </c>
      <c r="AX607">
        <v>0</v>
      </c>
      <c r="AY607">
        <v>6</v>
      </c>
      <c r="AZ607">
        <v>7</v>
      </c>
      <c r="BA607">
        <v>5</v>
      </c>
      <c r="BB607">
        <v>1</v>
      </c>
      <c r="BC607">
        <v>1</v>
      </c>
      <c r="BD607">
        <v>0</v>
      </c>
      <c r="BE607">
        <v>0</v>
      </c>
      <c r="BF607">
        <v>44</v>
      </c>
      <c r="BG607">
        <v>0</v>
      </c>
      <c r="BH607">
        <v>0</v>
      </c>
      <c r="BI607">
        <v>1</v>
      </c>
      <c r="BJ607" s="2">
        <v>46218</v>
      </c>
      <c r="BK607">
        <v>0</v>
      </c>
      <c r="BL607" s="3" t="str">
        <f>VLOOKUP(O607,DropDownList!$H$1:$I$7,2,FALSE)</f>
        <v>2022/23</v>
      </c>
      <c r="BM607" s="3" t="str">
        <f t="shared" si="9"/>
        <v>VSUR</v>
      </c>
    </row>
    <row r="608" spans="1:65" x14ac:dyDescent="0.2">
      <c r="A608">
        <v>2026</v>
      </c>
      <c r="B608">
        <v>7</v>
      </c>
      <c r="C608" t="s">
        <v>198</v>
      </c>
      <c r="D608" t="s">
        <v>201</v>
      </c>
      <c r="E608" t="s">
        <v>29</v>
      </c>
      <c r="F608">
        <v>9716</v>
      </c>
      <c r="G608" t="s">
        <v>158</v>
      </c>
      <c r="H608" t="s">
        <v>200</v>
      </c>
      <c r="I608" t="s">
        <v>142</v>
      </c>
      <c r="J608" s="1">
        <v>46204</v>
      </c>
      <c r="K608" t="s">
        <v>143</v>
      </c>
      <c r="L608">
        <v>2</v>
      </c>
      <c r="M608" t="s">
        <v>445</v>
      </c>
      <c r="N608" t="s">
        <v>442</v>
      </c>
      <c r="O608" t="s">
        <v>149</v>
      </c>
      <c r="P608" t="s">
        <v>160</v>
      </c>
      <c r="Q608">
        <v>6344.98</v>
      </c>
      <c r="R608">
        <v>33</v>
      </c>
      <c r="S608">
        <v>16435</v>
      </c>
      <c r="T608">
        <v>0</v>
      </c>
      <c r="U608">
        <v>16</v>
      </c>
      <c r="V608">
        <v>11</v>
      </c>
      <c r="W608">
        <v>2950</v>
      </c>
      <c r="X608">
        <v>5055</v>
      </c>
      <c r="Y608">
        <v>0</v>
      </c>
      <c r="Z608">
        <v>0</v>
      </c>
      <c r="AA608">
        <v>10090.02</v>
      </c>
      <c r="AB608">
        <v>150</v>
      </c>
      <c r="AC608">
        <v>9245.02</v>
      </c>
      <c r="AD608">
        <v>7</v>
      </c>
      <c r="AE608">
        <v>4</v>
      </c>
      <c r="AF608">
        <v>17</v>
      </c>
      <c r="AG608">
        <v>9</v>
      </c>
      <c r="AH608">
        <v>0</v>
      </c>
      <c r="AI608">
        <v>7</v>
      </c>
      <c r="AJ608">
        <v>0</v>
      </c>
      <c r="AK608">
        <v>0</v>
      </c>
      <c r="AL608">
        <v>0</v>
      </c>
      <c r="AM608">
        <v>0</v>
      </c>
      <c r="AN608">
        <v>0</v>
      </c>
      <c r="AO608">
        <v>17</v>
      </c>
      <c r="AP608">
        <v>32</v>
      </c>
      <c r="AQ608">
        <v>17</v>
      </c>
      <c r="AR608">
        <v>0</v>
      </c>
      <c r="AS608">
        <v>5</v>
      </c>
      <c r="AT608">
        <v>0</v>
      </c>
      <c r="AU608">
        <v>0</v>
      </c>
      <c r="AV608">
        <v>0</v>
      </c>
      <c r="AW608">
        <v>1</v>
      </c>
      <c r="AX608">
        <v>0</v>
      </c>
      <c r="AY608">
        <v>1</v>
      </c>
      <c r="AZ608">
        <v>4</v>
      </c>
      <c r="BA608">
        <v>0</v>
      </c>
      <c r="BB608">
        <v>0</v>
      </c>
      <c r="BC608">
        <v>0</v>
      </c>
      <c r="BD608">
        <v>1</v>
      </c>
      <c r="BE608">
        <v>0</v>
      </c>
      <c r="BF608">
        <v>30</v>
      </c>
      <c r="BG608">
        <v>3060</v>
      </c>
      <c r="BH608">
        <v>0</v>
      </c>
      <c r="BI608">
        <v>14</v>
      </c>
      <c r="BJ608" s="2">
        <v>46218</v>
      </c>
      <c r="BK608">
        <v>0</v>
      </c>
      <c r="BL608" s="3" t="str">
        <f>VLOOKUP(O608,DropDownList!$H$1:$I$7,2,FALSE)</f>
        <v>2025/26</v>
      </c>
      <c r="BM608" s="3" t="str">
        <f t="shared" si="9"/>
        <v>SC COURT</v>
      </c>
    </row>
    <row r="609" spans="1:65" x14ac:dyDescent="0.2">
      <c r="A609">
        <v>2026</v>
      </c>
      <c r="B609">
        <v>7</v>
      </c>
      <c r="C609" t="s">
        <v>198</v>
      </c>
      <c r="D609" t="s">
        <v>201</v>
      </c>
      <c r="E609" t="s">
        <v>29</v>
      </c>
      <c r="F609">
        <v>9716</v>
      </c>
      <c r="G609" t="s">
        <v>158</v>
      </c>
      <c r="H609" t="s">
        <v>200</v>
      </c>
      <c r="I609" t="s">
        <v>142</v>
      </c>
      <c r="J609" s="1">
        <v>46204</v>
      </c>
      <c r="K609" t="s">
        <v>143</v>
      </c>
      <c r="L609">
        <v>2</v>
      </c>
      <c r="M609" t="s">
        <v>445</v>
      </c>
      <c r="N609" t="s">
        <v>442</v>
      </c>
      <c r="O609" t="s">
        <v>155</v>
      </c>
      <c r="P609" t="s">
        <v>159</v>
      </c>
      <c r="Q609">
        <v>0</v>
      </c>
      <c r="R609">
        <v>1</v>
      </c>
      <c r="S609">
        <v>8000</v>
      </c>
      <c r="T609">
        <v>8.77</v>
      </c>
      <c r="U609">
        <v>0</v>
      </c>
      <c r="V609">
        <v>0</v>
      </c>
      <c r="W609">
        <v>0</v>
      </c>
      <c r="X609">
        <v>0</v>
      </c>
      <c r="Y609">
        <v>0</v>
      </c>
      <c r="Z609">
        <v>0</v>
      </c>
      <c r="AA609">
        <v>7991.23</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c r="AU609">
        <v>0</v>
      </c>
      <c r="AV609">
        <v>0</v>
      </c>
      <c r="AW609">
        <v>0</v>
      </c>
      <c r="AX609">
        <v>0</v>
      </c>
      <c r="AY609">
        <v>0</v>
      </c>
      <c r="AZ609">
        <v>0</v>
      </c>
      <c r="BA609">
        <v>0</v>
      </c>
      <c r="BB609">
        <v>0</v>
      </c>
      <c r="BC609">
        <v>0</v>
      </c>
      <c r="BD609">
        <v>0</v>
      </c>
      <c r="BE609">
        <v>0</v>
      </c>
      <c r="BF609">
        <v>0</v>
      </c>
      <c r="BG609">
        <v>0</v>
      </c>
      <c r="BH609">
        <v>1</v>
      </c>
      <c r="BI609">
        <v>0</v>
      </c>
      <c r="BJ609" s="2">
        <v>46218</v>
      </c>
      <c r="BK609">
        <v>0</v>
      </c>
      <c r="BL609" s="3" t="str">
        <f>VLOOKUP(O609,DropDownList!$H$1:$I$7,2,FALSE)</f>
        <v>2022/23</v>
      </c>
      <c r="BM609" s="3" t="str">
        <f t="shared" si="9"/>
        <v>CONF</v>
      </c>
    </row>
    <row r="610" spans="1:65" x14ac:dyDescent="0.2">
      <c r="A610">
        <v>2026</v>
      </c>
      <c r="B610">
        <v>7</v>
      </c>
      <c r="C610" t="s">
        <v>198</v>
      </c>
      <c r="D610" t="s">
        <v>201</v>
      </c>
      <c r="E610" t="s">
        <v>29</v>
      </c>
      <c r="F610">
        <v>9716</v>
      </c>
      <c r="G610" t="s">
        <v>158</v>
      </c>
      <c r="H610" t="s">
        <v>200</v>
      </c>
      <c r="I610" t="s">
        <v>142</v>
      </c>
      <c r="J610" s="1">
        <v>46204</v>
      </c>
      <c r="K610" t="s">
        <v>143</v>
      </c>
      <c r="L610">
        <v>2</v>
      </c>
      <c r="M610" t="s">
        <v>445</v>
      </c>
      <c r="N610" t="s">
        <v>442</v>
      </c>
      <c r="O610" t="s">
        <v>156</v>
      </c>
      <c r="P610" t="s">
        <v>160</v>
      </c>
      <c r="Q610">
        <v>0</v>
      </c>
      <c r="R610">
        <v>33</v>
      </c>
      <c r="S610">
        <v>16830</v>
      </c>
      <c r="T610">
        <v>750</v>
      </c>
      <c r="U610">
        <v>0</v>
      </c>
      <c r="V610">
        <v>0</v>
      </c>
      <c r="W610">
        <v>0</v>
      </c>
      <c r="X610">
        <v>0</v>
      </c>
      <c r="Y610">
        <v>0</v>
      </c>
      <c r="Z610">
        <v>0</v>
      </c>
      <c r="AA610">
        <v>16080</v>
      </c>
      <c r="AB610">
        <v>0</v>
      </c>
      <c r="AC610">
        <v>15240</v>
      </c>
      <c r="AD610">
        <v>0</v>
      </c>
      <c r="AE610">
        <v>0</v>
      </c>
      <c r="AF610">
        <v>31</v>
      </c>
      <c r="AG610">
        <v>0</v>
      </c>
      <c r="AH610">
        <v>2</v>
      </c>
      <c r="AI610">
        <v>0</v>
      </c>
      <c r="AJ610">
        <v>0</v>
      </c>
      <c r="AK610">
        <v>0</v>
      </c>
      <c r="AL610">
        <v>0</v>
      </c>
      <c r="AM610">
        <v>0</v>
      </c>
      <c r="AN610">
        <v>0</v>
      </c>
      <c r="AO610">
        <v>13</v>
      </c>
      <c r="AP610">
        <v>30</v>
      </c>
      <c r="AQ610">
        <v>13</v>
      </c>
      <c r="AR610">
        <v>0</v>
      </c>
      <c r="AS610">
        <v>5</v>
      </c>
      <c r="AT610">
        <v>0</v>
      </c>
      <c r="AU610">
        <v>1</v>
      </c>
      <c r="AV610">
        <v>0</v>
      </c>
      <c r="AW610">
        <v>0</v>
      </c>
      <c r="AX610">
        <v>0</v>
      </c>
      <c r="AY610">
        <v>1</v>
      </c>
      <c r="AZ610">
        <v>3</v>
      </c>
      <c r="BA610">
        <v>4</v>
      </c>
      <c r="BB610">
        <v>1</v>
      </c>
      <c r="BC610">
        <v>0</v>
      </c>
      <c r="BD610">
        <v>2</v>
      </c>
      <c r="BE610">
        <v>0</v>
      </c>
      <c r="BF610">
        <v>29</v>
      </c>
      <c r="BG610">
        <v>0</v>
      </c>
      <c r="BH610">
        <v>0</v>
      </c>
      <c r="BI610">
        <v>0</v>
      </c>
      <c r="BJ610" s="2">
        <v>46218</v>
      </c>
      <c r="BK610">
        <v>0</v>
      </c>
      <c r="BL610" s="3" t="str">
        <f>VLOOKUP(O610,DropDownList!$H$1:$I$7,2,FALSE)</f>
        <v>2023/24</v>
      </c>
      <c r="BM610" s="3" t="str">
        <f t="shared" si="9"/>
        <v>SC COURT</v>
      </c>
    </row>
    <row r="611" spans="1:65" x14ac:dyDescent="0.2">
      <c r="A611">
        <v>2026</v>
      </c>
      <c r="B611">
        <v>7</v>
      </c>
      <c r="C611" t="s">
        <v>198</v>
      </c>
      <c r="D611" t="s">
        <v>201</v>
      </c>
      <c r="E611" t="s">
        <v>29</v>
      </c>
      <c r="F611">
        <v>9716</v>
      </c>
      <c r="G611" t="s">
        <v>158</v>
      </c>
      <c r="H611" t="s">
        <v>200</v>
      </c>
      <c r="I611" t="s">
        <v>142</v>
      </c>
      <c r="J611" s="1">
        <v>46204</v>
      </c>
      <c r="K611" t="s">
        <v>143</v>
      </c>
      <c r="L611">
        <v>2</v>
      </c>
      <c r="M611" t="s">
        <v>445</v>
      </c>
      <c r="N611" t="s">
        <v>442</v>
      </c>
      <c r="O611" t="s">
        <v>147</v>
      </c>
      <c r="P611" t="s">
        <v>159</v>
      </c>
      <c r="Q611">
        <v>0</v>
      </c>
      <c r="R611">
        <v>1</v>
      </c>
      <c r="S611">
        <v>1340</v>
      </c>
      <c r="T611">
        <v>0.97</v>
      </c>
      <c r="U611">
        <v>0</v>
      </c>
      <c r="V611">
        <v>0</v>
      </c>
      <c r="W611">
        <v>0</v>
      </c>
      <c r="X611">
        <v>0</v>
      </c>
      <c r="Y611">
        <v>0</v>
      </c>
      <c r="Z611">
        <v>0</v>
      </c>
      <c r="AA611">
        <v>1339.03</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1</v>
      </c>
      <c r="BI611">
        <v>0</v>
      </c>
      <c r="BJ611" s="2">
        <v>46218</v>
      </c>
      <c r="BK611">
        <v>0</v>
      </c>
      <c r="BL611" s="3" t="str">
        <f>VLOOKUP(O611,DropDownList!$H$1:$I$7,2,FALSE)</f>
        <v>2024/25</v>
      </c>
      <c r="BM611" s="3" t="str">
        <f t="shared" si="9"/>
        <v>CONF</v>
      </c>
    </row>
    <row r="612" spans="1:65" x14ac:dyDescent="0.2">
      <c r="A612">
        <v>2026</v>
      </c>
      <c r="B612">
        <v>7</v>
      </c>
      <c r="C612" t="s">
        <v>198</v>
      </c>
      <c r="D612" t="s">
        <v>202</v>
      </c>
      <c r="E612" t="s">
        <v>30</v>
      </c>
      <c r="F612">
        <v>9376</v>
      </c>
      <c r="G612" t="s">
        <v>141</v>
      </c>
      <c r="H612" t="s">
        <v>200</v>
      </c>
      <c r="I612" t="s">
        <v>142</v>
      </c>
      <c r="J612" s="1">
        <v>46204</v>
      </c>
      <c r="K612" t="s">
        <v>143</v>
      </c>
      <c r="L612">
        <v>2</v>
      </c>
      <c r="M612" t="s">
        <v>445</v>
      </c>
      <c r="N612" t="s">
        <v>442</v>
      </c>
      <c r="O612" t="s">
        <v>149</v>
      </c>
      <c r="P612" t="s">
        <v>148</v>
      </c>
      <c r="Q612">
        <v>1858.75</v>
      </c>
      <c r="R612">
        <v>48</v>
      </c>
      <c r="S612">
        <v>2880</v>
      </c>
      <c r="T612">
        <v>120</v>
      </c>
      <c r="U612">
        <v>32</v>
      </c>
      <c r="V612">
        <v>27</v>
      </c>
      <c r="W612">
        <v>1580</v>
      </c>
      <c r="X612">
        <v>1580</v>
      </c>
      <c r="Y612">
        <v>0</v>
      </c>
      <c r="Z612">
        <v>0</v>
      </c>
      <c r="AA612">
        <v>901.25</v>
      </c>
      <c r="AB612">
        <v>0</v>
      </c>
      <c r="AC612">
        <v>901.25</v>
      </c>
      <c r="AD612">
        <v>26</v>
      </c>
      <c r="AE612">
        <v>1</v>
      </c>
      <c r="AF612">
        <v>14</v>
      </c>
      <c r="AG612">
        <v>2</v>
      </c>
      <c r="AH612">
        <v>2</v>
      </c>
      <c r="AI612">
        <v>30</v>
      </c>
      <c r="AJ612">
        <v>0</v>
      </c>
      <c r="AK612">
        <v>0</v>
      </c>
      <c r="AL612">
        <v>0</v>
      </c>
      <c r="AM612">
        <v>0</v>
      </c>
      <c r="AN612">
        <v>0</v>
      </c>
      <c r="AO612">
        <v>41</v>
      </c>
      <c r="AP612">
        <v>89</v>
      </c>
      <c r="AQ612">
        <v>45</v>
      </c>
      <c r="AR612">
        <v>0</v>
      </c>
      <c r="AS612">
        <v>12</v>
      </c>
      <c r="AT612">
        <v>1</v>
      </c>
      <c r="AU612">
        <v>4</v>
      </c>
      <c r="AV612">
        <v>1</v>
      </c>
      <c r="AW612">
        <v>0</v>
      </c>
      <c r="AX612">
        <v>0</v>
      </c>
      <c r="AY612">
        <v>6</v>
      </c>
      <c r="AZ612">
        <v>9</v>
      </c>
      <c r="BA612">
        <v>1</v>
      </c>
      <c r="BB612">
        <v>3</v>
      </c>
      <c r="BC612">
        <v>1</v>
      </c>
      <c r="BD612">
        <v>0</v>
      </c>
      <c r="BE612">
        <v>0</v>
      </c>
      <c r="BF612">
        <v>42</v>
      </c>
      <c r="BG612">
        <v>1800</v>
      </c>
      <c r="BH612">
        <v>0</v>
      </c>
      <c r="BI612">
        <v>32</v>
      </c>
      <c r="BJ612" s="2">
        <v>46218</v>
      </c>
      <c r="BK612">
        <v>0</v>
      </c>
      <c r="BL612" s="3" t="str">
        <f>VLOOKUP(O612,DropDownList!$H$1:$I$7,2,FALSE)</f>
        <v>2025/26</v>
      </c>
      <c r="BM612" s="3" t="str">
        <f t="shared" si="9"/>
        <v>PRAS</v>
      </c>
    </row>
    <row r="613" spans="1:65" x14ac:dyDescent="0.2">
      <c r="A613">
        <v>2026</v>
      </c>
      <c r="B613">
        <v>7</v>
      </c>
      <c r="C613" t="s">
        <v>198</v>
      </c>
      <c r="D613" t="s">
        <v>202</v>
      </c>
      <c r="E613" t="s">
        <v>30</v>
      </c>
      <c r="F613">
        <v>9376</v>
      </c>
      <c r="G613" t="s">
        <v>141</v>
      </c>
      <c r="H613" t="s">
        <v>200</v>
      </c>
      <c r="I613" t="s">
        <v>142</v>
      </c>
      <c r="J613" s="1">
        <v>46204</v>
      </c>
      <c r="K613" t="s">
        <v>143</v>
      </c>
      <c r="L613">
        <v>2</v>
      </c>
      <c r="M613" t="s">
        <v>445</v>
      </c>
      <c r="N613" t="s">
        <v>442</v>
      </c>
      <c r="O613" t="s">
        <v>147</v>
      </c>
      <c r="P613" t="s">
        <v>151</v>
      </c>
      <c r="Q613">
        <v>0</v>
      </c>
      <c r="R613">
        <v>7</v>
      </c>
      <c r="S613">
        <v>210</v>
      </c>
      <c r="T613">
        <v>60</v>
      </c>
      <c r="U613">
        <v>1</v>
      </c>
      <c r="V613">
        <v>0</v>
      </c>
      <c r="W613">
        <v>0</v>
      </c>
      <c r="X613">
        <v>0</v>
      </c>
      <c r="Y613">
        <v>0</v>
      </c>
      <c r="Z613">
        <v>0</v>
      </c>
      <c r="AA613">
        <v>150</v>
      </c>
      <c r="AB613">
        <v>0</v>
      </c>
      <c r="AC613">
        <v>150</v>
      </c>
      <c r="AD613">
        <v>0</v>
      </c>
      <c r="AE613">
        <v>0</v>
      </c>
      <c r="AF613">
        <v>5</v>
      </c>
      <c r="AG613">
        <v>0</v>
      </c>
      <c r="AH613">
        <v>2</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s="2">
        <v>46218</v>
      </c>
      <c r="BK613">
        <v>0</v>
      </c>
      <c r="BL613" s="3" t="str">
        <f>VLOOKUP(O613,DropDownList!$H$1:$I$7,2,FALSE)</f>
        <v>2024/25</v>
      </c>
      <c r="BM613" s="3" t="str">
        <f t="shared" si="9"/>
        <v>PCPF</v>
      </c>
    </row>
    <row r="614" spans="1:65" x14ac:dyDescent="0.2">
      <c r="A614">
        <v>2026</v>
      </c>
      <c r="B614">
        <v>7</v>
      </c>
      <c r="C614" t="s">
        <v>198</v>
      </c>
      <c r="D614" t="s">
        <v>202</v>
      </c>
      <c r="E614" t="s">
        <v>30</v>
      </c>
      <c r="F614">
        <v>9376</v>
      </c>
      <c r="G614" t="s">
        <v>141</v>
      </c>
      <c r="H614" t="s">
        <v>200</v>
      </c>
      <c r="I614" t="s">
        <v>142</v>
      </c>
      <c r="J614" s="1">
        <v>46204</v>
      </c>
      <c r="K614" t="s">
        <v>143</v>
      </c>
      <c r="L614">
        <v>2</v>
      </c>
      <c r="M614" t="s">
        <v>445</v>
      </c>
      <c r="N614" t="s">
        <v>442</v>
      </c>
      <c r="O614" t="s">
        <v>156</v>
      </c>
      <c r="P614" t="s">
        <v>154</v>
      </c>
      <c r="Q614">
        <v>11988.6</v>
      </c>
      <c r="R614">
        <v>247</v>
      </c>
      <c r="S614">
        <v>69437.95</v>
      </c>
      <c r="T614">
        <v>959.73</v>
      </c>
      <c r="U614">
        <v>47</v>
      </c>
      <c r="V614">
        <v>27</v>
      </c>
      <c r="W614">
        <v>7043.88</v>
      </c>
      <c r="X614">
        <v>7043.88</v>
      </c>
      <c r="Y614">
        <v>0</v>
      </c>
      <c r="Z614">
        <v>0</v>
      </c>
      <c r="AA614">
        <v>56489.62</v>
      </c>
      <c r="AB614">
        <v>3885.95</v>
      </c>
      <c r="AC614">
        <v>49144</v>
      </c>
      <c r="AD614">
        <v>15</v>
      </c>
      <c r="AE614">
        <v>12</v>
      </c>
      <c r="AF614">
        <v>194</v>
      </c>
      <c r="AG614">
        <v>24</v>
      </c>
      <c r="AH614">
        <v>3</v>
      </c>
      <c r="AI614">
        <v>23</v>
      </c>
      <c r="AJ614">
        <v>0</v>
      </c>
      <c r="AK614">
        <v>0</v>
      </c>
      <c r="AL614">
        <v>0</v>
      </c>
      <c r="AM614">
        <v>0</v>
      </c>
      <c r="AN614">
        <v>0</v>
      </c>
      <c r="AO614">
        <v>136</v>
      </c>
      <c r="AP614">
        <v>585</v>
      </c>
      <c r="AQ614">
        <v>144</v>
      </c>
      <c r="AR614">
        <v>0</v>
      </c>
      <c r="AS614">
        <v>76</v>
      </c>
      <c r="AT614">
        <v>1</v>
      </c>
      <c r="AU614">
        <v>53</v>
      </c>
      <c r="AV614">
        <v>22</v>
      </c>
      <c r="AW614">
        <v>4</v>
      </c>
      <c r="AX614">
        <v>0</v>
      </c>
      <c r="AY614">
        <v>65</v>
      </c>
      <c r="AZ614">
        <v>89</v>
      </c>
      <c r="BA614">
        <v>50</v>
      </c>
      <c r="BB614">
        <v>18</v>
      </c>
      <c r="BC614">
        <v>10</v>
      </c>
      <c r="BD614">
        <v>2</v>
      </c>
      <c r="BE614">
        <v>0</v>
      </c>
      <c r="BF614">
        <v>241</v>
      </c>
      <c r="BG614">
        <v>8160</v>
      </c>
      <c r="BH614">
        <v>3</v>
      </c>
      <c r="BI614">
        <v>42</v>
      </c>
      <c r="BJ614" s="2">
        <v>46218</v>
      </c>
      <c r="BK614">
        <v>1</v>
      </c>
      <c r="BL614" s="3" t="str">
        <f>VLOOKUP(O614,DropDownList!$H$1:$I$7,2,FALSE)</f>
        <v>2023/24</v>
      </c>
      <c r="BM614" s="3" t="str">
        <f t="shared" si="9"/>
        <v>JP COURT</v>
      </c>
    </row>
    <row r="615" spans="1:65" x14ac:dyDescent="0.2">
      <c r="A615">
        <v>2026</v>
      </c>
      <c r="B615">
        <v>7</v>
      </c>
      <c r="C615" t="s">
        <v>198</v>
      </c>
      <c r="D615" t="s">
        <v>202</v>
      </c>
      <c r="E615" t="s">
        <v>30</v>
      </c>
      <c r="F615">
        <v>9376</v>
      </c>
      <c r="G615" t="s">
        <v>141</v>
      </c>
      <c r="H615" t="s">
        <v>200</v>
      </c>
      <c r="I615" t="s">
        <v>142</v>
      </c>
      <c r="J615" s="1">
        <v>46204</v>
      </c>
      <c r="K615" t="s">
        <v>143</v>
      </c>
      <c r="L615">
        <v>2</v>
      </c>
      <c r="M615" t="s">
        <v>445</v>
      </c>
      <c r="N615" t="s">
        <v>442</v>
      </c>
      <c r="O615" t="s">
        <v>155</v>
      </c>
      <c r="P615" t="s">
        <v>150</v>
      </c>
      <c r="Q615">
        <v>11196.83</v>
      </c>
      <c r="R615">
        <v>438</v>
      </c>
      <c r="S615">
        <v>71410.59</v>
      </c>
      <c r="T615">
        <v>10683.69</v>
      </c>
      <c r="U615">
        <v>76</v>
      </c>
      <c r="V615">
        <v>44</v>
      </c>
      <c r="W615">
        <v>5416.84</v>
      </c>
      <c r="X615">
        <v>5986.84</v>
      </c>
      <c r="Y615">
        <v>378</v>
      </c>
      <c r="Z615">
        <v>60726.9</v>
      </c>
      <c r="AA615">
        <v>49530.07</v>
      </c>
      <c r="AB615">
        <v>15160.47</v>
      </c>
      <c r="AC615">
        <v>34369.599999999999</v>
      </c>
      <c r="AD615">
        <v>22</v>
      </c>
      <c r="AE615">
        <v>22</v>
      </c>
      <c r="AF615">
        <v>290</v>
      </c>
      <c r="AG615">
        <v>34</v>
      </c>
      <c r="AH615">
        <v>60</v>
      </c>
      <c r="AI615">
        <v>42</v>
      </c>
      <c r="AJ615">
        <v>65</v>
      </c>
      <c r="AK615">
        <v>39</v>
      </c>
      <c r="AL615">
        <v>14</v>
      </c>
      <c r="AM615">
        <v>7</v>
      </c>
      <c r="AN615">
        <v>4</v>
      </c>
      <c r="AO615">
        <v>316</v>
      </c>
      <c r="AP615">
        <v>1426</v>
      </c>
      <c r="AQ615">
        <v>351</v>
      </c>
      <c r="AR615">
        <v>0</v>
      </c>
      <c r="AS615">
        <v>199</v>
      </c>
      <c r="AT615">
        <v>17</v>
      </c>
      <c r="AU615">
        <v>35</v>
      </c>
      <c r="AV615">
        <v>14</v>
      </c>
      <c r="AW615">
        <v>0</v>
      </c>
      <c r="AX615">
        <v>0</v>
      </c>
      <c r="AY615">
        <v>192</v>
      </c>
      <c r="AZ615">
        <v>285</v>
      </c>
      <c r="BA615">
        <v>164</v>
      </c>
      <c r="BB615">
        <v>39</v>
      </c>
      <c r="BC615">
        <v>16</v>
      </c>
      <c r="BD615">
        <v>7</v>
      </c>
      <c r="BE615">
        <v>0</v>
      </c>
      <c r="BF615">
        <v>320</v>
      </c>
      <c r="BG615">
        <v>5788.37</v>
      </c>
      <c r="BH615">
        <v>12</v>
      </c>
      <c r="BI615">
        <v>75</v>
      </c>
      <c r="BJ615" s="2">
        <v>46218</v>
      </c>
      <c r="BK615">
        <v>0</v>
      </c>
      <c r="BL615" s="3" t="str">
        <f>VLOOKUP(O615,DropDownList!$H$1:$I$7,2,FALSE)</f>
        <v>2022/23</v>
      </c>
      <c r="BM615" s="3" t="str">
        <f t="shared" si="9"/>
        <v>FISCAL FINES</v>
      </c>
    </row>
    <row r="616" spans="1:65" x14ac:dyDescent="0.2">
      <c r="A616">
        <v>2026</v>
      </c>
      <c r="B616">
        <v>7</v>
      </c>
      <c r="C616" t="s">
        <v>198</v>
      </c>
      <c r="D616" t="s">
        <v>202</v>
      </c>
      <c r="E616" t="s">
        <v>30</v>
      </c>
      <c r="F616">
        <v>9376</v>
      </c>
      <c r="G616" t="s">
        <v>141</v>
      </c>
      <c r="H616" t="s">
        <v>200</v>
      </c>
      <c r="I616" t="s">
        <v>142</v>
      </c>
      <c r="J616" s="1">
        <v>46204</v>
      </c>
      <c r="K616" t="s">
        <v>143</v>
      </c>
      <c r="L616">
        <v>2</v>
      </c>
      <c r="M616" t="s">
        <v>445</v>
      </c>
      <c r="N616" t="s">
        <v>442</v>
      </c>
      <c r="O616" t="s">
        <v>156</v>
      </c>
      <c r="P616" t="s">
        <v>146</v>
      </c>
      <c r="Q616">
        <v>430.33</v>
      </c>
      <c r="R616">
        <v>245</v>
      </c>
      <c r="S616">
        <v>3930</v>
      </c>
      <c r="T616">
        <v>40</v>
      </c>
      <c r="U616">
        <v>47</v>
      </c>
      <c r="V616">
        <v>17</v>
      </c>
      <c r="W616">
        <v>260.33</v>
      </c>
      <c r="X616">
        <v>260.33</v>
      </c>
      <c r="Y616">
        <v>0</v>
      </c>
      <c r="Z616">
        <v>0</v>
      </c>
      <c r="AA616">
        <v>3459.67</v>
      </c>
      <c r="AB616">
        <v>0</v>
      </c>
      <c r="AC616">
        <v>0</v>
      </c>
      <c r="AD616">
        <v>16</v>
      </c>
      <c r="AE616">
        <v>1</v>
      </c>
      <c r="AF616">
        <v>217</v>
      </c>
      <c r="AG616">
        <v>1</v>
      </c>
      <c r="AH616">
        <v>3</v>
      </c>
      <c r="AI616">
        <v>24</v>
      </c>
      <c r="AJ616">
        <v>0</v>
      </c>
      <c r="AK616">
        <v>0</v>
      </c>
      <c r="AL616">
        <v>0</v>
      </c>
      <c r="AM616">
        <v>0</v>
      </c>
      <c r="AN616">
        <v>0</v>
      </c>
      <c r="AO616">
        <v>135</v>
      </c>
      <c r="AP616">
        <v>591</v>
      </c>
      <c r="AQ616">
        <v>145</v>
      </c>
      <c r="AR616">
        <v>0</v>
      </c>
      <c r="AS616">
        <v>76</v>
      </c>
      <c r="AT616">
        <v>1</v>
      </c>
      <c r="AU616">
        <v>53</v>
      </c>
      <c r="AV616">
        <v>22</v>
      </c>
      <c r="AW616">
        <v>4</v>
      </c>
      <c r="AX616">
        <v>0</v>
      </c>
      <c r="AY616">
        <v>68</v>
      </c>
      <c r="AZ616">
        <v>91</v>
      </c>
      <c r="BA616">
        <v>51</v>
      </c>
      <c r="BB616">
        <v>18</v>
      </c>
      <c r="BC616">
        <v>10</v>
      </c>
      <c r="BD616">
        <v>1</v>
      </c>
      <c r="BE616">
        <v>0</v>
      </c>
      <c r="BF616">
        <v>239</v>
      </c>
      <c r="BG616">
        <v>430</v>
      </c>
      <c r="BH616">
        <v>0</v>
      </c>
      <c r="BI616">
        <v>42</v>
      </c>
      <c r="BJ616" s="2">
        <v>46218</v>
      </c>
      <c r="BK616">
        <v>1</v>
      </c>
      <c r="BL616" s="3" t="str">
        <f>VLOOKUP(O616,DropDownList!$H$1:$I$7,2,FALSE)</f>
        <v>2023/24</v>
      </c>
      <c r="BM616" s="3" t="str">
        <f t="shared" si="9"/>
        <v>VSUR</v>
      </c>
    </row>
    <row r="617" spans="1:65" x14ac:dyDescent="0.2">
      <c r="A617">
        <v>2026</v>
      </c>
      <c r="B617">
        <v>7</v>
      </c>
      <c r="C617" t="s">
        <v>198</v>
      </c>
      <c r="D617" t="s">
        <v>202</v>
      </c>
      <c r="E617" t="s">
        <v>30</v>
      </c>
      <c r="F617">
        <v>9376</v>
      </c>
      <c r="G617" t="s">
        <v>141</v>
      </c>
      <c r="H617" t="s">
        <v>200</v>
      </c>
      <c r="I617" t="s">
        <v>142</v>
      </c>
      <c r="J617" s="1">
        <v>46204</v>
      </c>
      <c r="K617" t="s">
        <v>143</v>
      </c>
      <c r="L617">
        <v>2</v>
      </c>
      <c r="M617" t="s">
        <v>445</v>
      </c>
      <c r="N617" t="s">
        <v>442</v>
      </c>
      <c r="O617" t="s">
        <v>155</v>
      </c>
      <c r="P617" t="s">
        <v>151</v>
      </c>
      <c r="Q617">
        <v>0</v>
      </c>
      <c r="R617">
        <v>14</v>
      </c>
      <c r="S617">
        <v>420</v>
      </c>
      <c r="T617">
        <v>180</v>
      </c>
      <c r="U617">
        <v>0</v>
      </c>
      <c r="V617">
        <v>0</v>
      </c>
      <c r="W617">
        <v>0</v>
      </c>
      <c r="X617">
        <v>0</v>
      </c>
      <c r="Y617">
        <v>0</v>
      </c>
      <c r="Z617">
        <v>0</v>
      </c>
      <c r="AA617">
        <v>240</v>
      </c>
      <c r="AB617">
        <v>0</v>
      </c>
      <c r="AC617">
        <v>240</v>
      </c>
      <c r="AD617">
        <v>0</v>
      </c>
      <c r="AE617">
        <v>0</v>
      </c>
      <c r="AF617">
        <v>8</v>
      </c>
      <c r="AG617">
        <v>0</v>
      </c>
      <c r="AH617">
        <v>6</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0</v>
      </c>
      <c r="BF617">
        <v>0</v>
      </c>
      <c r="BG617">
        <v>0</v>
      </c>
      <c r="BH617">
        <v>0</v>
      </c>
      <c r="BI617">
        <v>0</v>
      </c>
      <c r="BJ617" s="2">
        <v>46218</v>
      </c>
      <c r="BK617">
        <v>0</v>
      </c>
      <c r="BL617" s="3" t="str">
        <f>VLOOKUP(O617,DropDownList!$H$1:$I$7,2,FALSE)</f>
        <v>2022/23</v>
      </c>
      <c r="BM617" s="3" t="str">
        <f t="shared" si="9"/>
        <v>PCPF</v>
      </c>
    </row>
    <row r="618" spans="1:65" x14ac:dyDescent="0.2">
      <c r="A618">
        <v>2026</v>
      </c>
      <c r="B618">
        <v>7</v>
      </c>
      <c r="C618" t="s">
        <v>198</v>
      </c>
      <c r="D618" t="s">
        <v>202</v>
      </c>
      <c r="E618" t="s">
        <v>30</v>
      </c>
      <c r="F618">
        <v>9376</v>
      </c>
      <c r="G618" t="s">
        <v>141</v>
      </c>
      <c r="H618" t="s">
        <v>200</v>
      </c>
      <c r="I618" t="s">
        <v>142</v>
      </c>
      <c r="J618" s="1">
        <v>46204</v>
      </c>
      <c r="K618" t="s">
        <v>143</v>
      </c>
      <c r="L618">
        <v>2</v>
      </c>
      <c r="M618" t="s">
        <v>445</v>
      </c>
      <c r="N618" t="s">
        <v>442</v>
      </c>
      <c r="O618" t="s">
        <v>149</v>
      </c>
      <c r="P618" t="s">
        <v>150</v>
      </c>
      <c r="Q618">
        <v>47034.44</v>
      </c>
      <c r="R618">
        <v>436</v>
      </c>
      <c r="S618">
        <v>76968.17</v>
      </c>
      <c r="T618">
        <v>6119.46</v>
      </c>
      <c r="U618">
        <v>271</v>
      </c>
      <c r="V618">
        <v>223</v>
      </c>
      <c r="W618">
        <v>32872.120000000003</v>
      </c>
      <c r="X618">
        <v>39866.28</v>
      </c>
      <c r="Y618">
        <v>402</v>
      </c>
      <c r="Z618">
        <v>70848.710000000006</v>
      </c>
      <c r="AA618">
        <v>23814.27</v>
      </c>
      <c r="AB618">
        <v>8112.28</v>
      </c>
      <c r="AC618">
        <v>15701.99</v>
      </c>
      <c r="AD618">
        <v>195</v>
      </c>
      <c r="AE618">
        <v>28</v>
      </c>
      <c r="AF618">
        <v>129</v>
      </c>
      <c r="AG618">
        <v>43</v>
      </c>
      <c r="AH618">
        <v>34</v>
      </c>
      <c r="AI618">
        <v>228</v>
      </c>
      <c r="AJ618">
        <v>58</v>
      </c>
      <c r="AK618">
        <v>32</v>
      </c>
      <c r="AL618">
        <v>1</v>
      </c>
      <c r="AM618">
        <v>17</v>
      </c>
      <c r="AN618">
        <v>3</v>
      </c>
      <c r="AO618">
        <v>324</v>
      </c>
      <c r="AP618">
        <v>775</v>
      </c>
      <c r="AQ618">
        <v>348</v>
      </c>
      <c r="AR618">
        <v>0</v>
      </c>
      <c r="AS618">
        <v>123</v>
      </c>
      <c r="AT618">
        <v>0</v>
      </c>
      <c r="AU618">
        <v>9</v>
      </c>
      <c r="AV618">
        <v>2</v>
      </c>
      <c r="AW618">
        <v>0</v>
      </c>
      <c r="AX618">
        <v>0</v>
      </c>
      <c r="AY618">
        <v>46</v>
      </c>
      <c r="AZ618">
        <v>104</v>
      </c>
      <c r="BA618">
        <v>7</v>
      </c>
      <c r="BB618">
        <v>25</v>
      </c>
      <c r="BC618">
        <v>6</v>
      </c>
      <c r="BD618">
        <v>2</v>
      </c>
      <c r="BE618">
        <v>0</v>
      </c>
      <c r="BF618">
        <v>330</v>
      </c>
      <c r="BG618">
        <v>40294.47</v>
      </c>
      <c r="BH618">
        <v>2</v>
      </c>
      <c r="BI618">
        <v>264</v>
      </c>
      <c r="BJ618" s="2">
        <v>46218</v>
      </c>
      <c r="BK618">
        <v>0</v>
      </c>
      <c r="BL618" s="3" t="str">
        <f>VLOOKUP(O618,DropDownList!$H$1:$I$7,2,FALSE)</f>
        <v>2025/26</v>
      </c>
      <c r="BM618" s="3" t="str">
        <f t="shared" si="9"/>
        <v>FISCAL FINES</v>
      </c>
    </row>
    <row r="619" spans="1:65" x14ac:dyDescent="0.2">
      <c r="A619">
        <v>2026</v>
      </c>
      <c r="B619">
        <v>7</v>
      </c>
      <c r="C619" t="s">
        <v>198</v>
      </c>
      <c r="D619" t="s">
        <v>202</v>
      </c>
      <c r="E619" t="s">
        <v>30</v>
      </c>
      <c r="F619">
        <v>9376</v>
      </c>
      <c r="G619" t="s">
        <v>141</v>
      </c>
      <c r="H619" t="s">
        <v>200</v>
      </c>
      <c r="I619" t="s">
        <v>142</v>
      </c>
      <c r="J619" s="1">
        <v>46204</v>
      </c>
      <c r="K619" t="s">
        <v>143</v>
      </c>
      <c r="L619">
        <v>2</v>
      </c>
      <c r="M619" t="s">
        <v>445</v>
      </c>
      <c r="N619" t="s">
        <v>442</v>
      </c>
      <c r="O619" t="s">
        <v>155</v>
      </c>
      <c r="P619" t="s">
        <v>153</v>
      </c>
      <c r="Q619">
        <v>25.33</v>
      </c>
      <c r="R619">
        <v>7</v>
      </c>
      <c r="S619">
        <v>315</v>
      </c>
      <c r="T619">
        <v>135</v>
      </c>
      <c r="U619">
        <v>1</v>
      </c>
      <c r="V619">
        <v>0</v>
      </c>
      <c r="W619">
        <v>0</v>
      </c>
      <c r="X619">
        <v>0</v>
      </c>
      <c r="Y619">
        <v>0</v>
      </c>
      <c r="Z619">
        <v>0</v>
      </c>
      <c r="AA619">
        <v>154.66999999999999</v>
      </c>
      <c r="AB619">
        <v>0</v>
      </c>
      <c r="AC619">
        <v>154.66999999999999</v>
      </c>
      <c r="AD619">
        <v>0</v>
      </c>
      <c r="AE619">
        <v>0</v>
      </c>
      <c r="AF619">
        <v>3</v>
      </c>
      <c r="AG619">
        <v>1</v>
      </c>
      <c r="AH619">
        <v>3</v>
      </c>
      <c r="AI619">
        <v>0</v>
      </c>
      <c r="AJ619">
        <v>0</v>
      </c>
      <c r="AK619">
        <v>0</v>
      </c>
      <c r="AL619">
        <v>0</v>
      </c>
      <c r="AM619">
        <v>0</v>
      </c>
      <c r="AN619">
        <v>0</v>
      </c>
      <c r="AO619">
        <v>6</v>
      </c>
      <c r="AP619">
        <v>15</v>
      </c>
      <c r="AQ619">
        <v>7</v>
      </c>
      <c r="AR619">
        <v>0</v>
      </c>
      <c r="AS619">
        <v>1</v>
      </c>
      <c r="AT619">
        <v>0</v>
      </c>
      <c r="AU619">
        <v>0</v>
      </c>
      <c r="AV619">
        <v>0</v>
      </c>
      <c r="AW619">
        <v>0</v>
      </c>
      <c r="AX619">
        <v>0</v>
      </c>
      <c r="AY619">
        <v>2</v>
      </c>
      <c r="AZ619">
        <v>2</v>
      </c>
      <c r="BA619">
        <v>1</v>
      </c>
      <c r="BB619">
        <v>0</v>
      </c>
      <c r="BC619">
        <v>0</v>
      </c>
      <c r="BD619">
        <v>0</v>
      </c>
      <c r="BE619">
        <v>0</v>
      </c>
      <c r="BF619">
        <v>6</v>
      </c>
      <c r="BG619">
        <v>0</v>
      </c>
      <c r="BH619">
        <v>0</v>
      </c>
      <c r="BI619">
        <v>1</v>
      </c>
      <c r="BJ619" s="2">
        <v>46218</v>
      </c>
      <c r="BK619">
        <v>0</v>
      </c>
      <c r="BL619" s="3" t="str">
        <f>VLOOKUP(O619,DropDownList!$H$1:$I$7,2,FALSE)</f>
        <v>2022/23</v>
      </c>
      <c r="BM619" s="3" t="str">
        <f t="shared" si="9"/>
        <v>PREG</v>
      </c>
    </row>
    <row r="620" spans="1:65" x14ac:dyDescent="0.2">
      <c r="A620">
        <v>2026</v>
      </c>
      <c r="B620">
        <v>7</v>
      </c>
      <c r="C620" t="s">
        <v>198</v>
      </c>
      <c r="D620" t="s">
        <v>202</v>
      </c>
      <c r="E620" t="s">
        <v>30</v>
      </c>
      <c r="F620">
        <v>9376</v>
      </c>
      <c r="G620" t="s">
        <v>141</v>
      </c>
      <c r="H620" t="s">
        <v>200</v>
      </c>
      <c r="I620" t="s">
        <v>142</v>
      </c>
      <c r="J620" s="1">
        <v>46204</v>
      </c>
      <c r="K620" t="s">
        <v>143</v>
      </c>
      <c r="L620">
        <v>2</v>
      </c>
      <c r="M620" t="s">
        <v>445</v>
      </c>
      <c r="N620" t="s">
        <v>442</v>
      </c>
      <c r="O620" t="s">
        <v>155</v>
      </c>
      <c r="P620" t="s">
        <v>148</v>
      </c>
      <c r="Q620">
        <v>2659.14</v>
      </c>
      <c r="R620">
        <v>206</v>
      </c>
      <c r="S620">
        <v>12360</v>
      </c>
      <c r="T620">
        <v>1583.73</v>
      </c>
      <c r="U620">
        <v>51</v>
      </c>
      <c r="V620">
        <v>29</v>
      </c>
      <c r="W620">
        <v>1629.54</v>
      </c>
      <c r="X620">
        <v>1629.54</v>
      </c>
      <c r="Y620">
        <v>0</v>
      </c>
      <c r="Z620">
        <v>0</v>
      </c>
      <c r="AA620">
        <v>8117.13</v>
      </c>
      <c r="AB620">
        <v>0</v>
      </c>
      <c r="AC620">
        <v>8117.13</v>
      </c>
      <c r="AD620">
        <v>26</v>
      </c>
      <c r="AE620">
        <v>3</v>
      </c>
      <c r="AF620">
        <v>127</v>
      </c>
      <c r="AG620">
        <v>11</v>
      </c>
      <c r="AH620">
        <v>25</v>
      </c>
      <c r="AI620">
        <v>40</v>
      </c>
      <c r="AJ620">
        <v>0</v>
      </c>
      <c r="AK620">
        <v>0</v>
      </c>
      <c r="AL620">
        <v>0</v>
      </c>
      <c r="AM620">
        <v>0</v>
      </c>
      <c r="AN620">
        <v>0</v>
      </c>
      <c r="AO620">
        <v>176</v>
      </c>
      <c r="AP620">
        <v>780</v>
      </c>
      <c r="AQ620">
        <v>192</v>
      </c>
      <c r="AR620">
        <v>0</v>
      </c>
      <c r="AS620">
        <v>101</v>
      </c>
      <c r="AT620">
        <v>5</v>
      </c>
      <c r="AU620">
        <v>15</v>
      </c>
      <c r="AV620">
        <v>4</v>
      </c>
      <c r="AW620">
        <v>0</v>
      </c>
      <c r="AX620">
        <v>0</v>
      </c>
      <c r="AY620">
        <v>122</v>
      </c>
      <c r="AZ620">
        <v>179</v>
      </c>
      <c r="BA620">
        <v>94</v>
      </c>
      <c r="BB620">
        <v>14</v>
      </c>
      <c r="BC620">
        <v>7</v>
      </c>
      <c r="BD620">
        <v>2</v>
      </c>
      <c r="BE620">
        <v>0</v>
      </c>
      <c r="BF620">
        <v>176</v>
      </c>
      <c r="BG620">
        <v>2400</v>
      </c>
      <c r="BH620">
        <v>3</v>
      </c>
      <c r="BI620">
        <v>51</v>
      </c>
      <c r="BJ620" s="2">
        <v>46218</v>
      </c>
      <c r="BK620">
        <v>0</v>
      </c>
      <c r="BL620" s="3" t="str">
        <f>VLOOKUP(O620,DropDownList!$H$1:$I$7,2,FALSE)</f>
        <v>2022/23</v>
      </c>
      <c r="BM620" s="3" t="str">
        <f t="shared" si="9"/>
        <v>PRAS</v>
      </c>
    </row>
    <row r="621" spans="1:65" x14ac:dyDescent="0.2">
      <c r="A621">
        <v>2026</v>
      </c>
      <c r="B621">
        <v>7</v>
      </c>
      <c r="C621" t="s">
        <v>198</v>
      </c>
      <c r="D621" t="s">
        <v>202</v>
      </c>
      <c r="E621" t="s">
        <v>30</v>
      </c>
      <c r="F621">
        <v>9376</v>
      </c>
      <c r="G621" t="s">
        <v>141</v>
      </c>
      <c r="H621" t="s">
        <v>200</v>
      </c>
      <c r="I621" t="s">
        <v>142</v>
      </c>
      <c r="J621" s="1">
        <v>46204</v>
      </c>
      <c r="K621" t="s">
        <v>143</v>
      </c>
      <c r="L621">
        <v>2</v>
      </c>
      <c r="M621" t="s">
        <v>445</v>
      </c>
      <c r="N621" t="s">
        <v>442</v>
      </c>
      <c r="O621" t="s">
        <v>155</v>
      </c>
      <c r="P621" t="s">
        <v>154</v>
      </c>
      <c r="Q621">
        <v>10084.59</v>
      </c>
      <c r="R621">
        <v>417</v>
      </c>
      <c r="S621">
        <v>99730</v>
      </c>
      <c r="T621">
        <v>3561.33</v>
      </c>
      <c r="U621">
        <v>53</v>
      </c>
      <c r="V621">
        <v>25</v>
      </c>
      <c r="W621">
        <v>3788.19</v>
      </c>
      <c r="X621">
        <v>4249.75</v>
      </c>
      <c r="Y621">
        <v>0</v>
      </c>
      <c r="Z621">
        <v>0</v>
      </c>
      <c r="AA621">
        <v>86084.08</v>
      </c>
      <c r="AB621">
        <v>1297.67</v>
      </c>
      <c r="AC621">
        <v>79096.41</v>
      </c>
      <c r="AD621">
        <v>9</v>
      </c>
      <c r="AE621">
        <v>16</v>
      </c>
      <c r="AF621">
        <v>348</v>
      </c>
      <c r="AG621">
        <v>38</v>
      </c>
      <c r="AH621">
        <v>10</v>
      </c>
      <c r="AI621">
        <v>15</v>
      </c>
      <c r="AJ621">
        <v>0</v>
      </c>
      <c r="AK621">
        <v>0</v>
      </c>
      <c r="AL621">
        <v>0</v>
      </c>
      <c r="AM621">
        <v>0</v>
      </c>
      <c r="AN621">
        <v>0</v>
      </c>
      <c r="AO621">
        <v>256</v>
      </c>
      <c r="AP621">
        <v>1175</v>
      </c>
      <c r="AQ621">
        <v>272</v>
      </c>
      <c r="AR621">
        <v>0</v>
      </c>
      <c r="AS621">
        <v>169</v>
      </c>
      <c r="AT621">
        <v>10</v>
      </c>
      <c r="AU621">
        <v>83</v>
      </c>
      <c r="AV621">
        <v>24</v>
      </c>
      <c r="AW621">
        <v>10</v>
      </c>
      <c r="AX621">
        <v>0</v>
      </c>
      <c r="AY621">
        <v>152</v>
      </c>
      <c r="AZ621">
        <v>199</v>
      </c>
      <c r="BA621">
        <v>123</v>
      </c>
      <c r="BB621">
        <v>36</v>
      </c>
      <c r="BC621">
        <v>18</v>
      </c>
      <c r="BD621">
        <v>4</v>
      </c>
      <c r="BE621">
        <v>0</v>
      </c>
      <c r="BF621">
        <v>405</v>
      </c>
      <c r="BG621">
        <v>3655</v>
      </c>
      <c r="BH621">
        <v>6</v>
      </c>
      <c r="BI621">
        <v>52</v>
      </c>
      <c r="BJ621" s="2">
        <v>46218</v>
      </c>
      <c r="BK621">
        <v>1</v>
      </c>
      <c r="BL621" s="3" t="str">
        <f>VLOOKUP(O621,DropDownList!$H$1:$I$7,2,FALSE)</f>
        <v>2022/23</v>
      </c>
      <c r="BM621" s="3" t="str">
        <f t="shared" si="9"/>
        <v>JP COURT</v>
      </c>
    </row>
    <row r="622" spans="1:65" x14ac:dyDescent="0.2">
      <c r="A622">
        <v>2026</v>
      </c>
      <c r="B622">
        <v>7</v>
      </c>
      <c r="C622" t="s">
        <v>198</v>
      </c>
      <c r="D622" t="s">
        <v>202</v>
      </c>
      <c r="E622" t="s">
        <v>30</v>
      </c>
      <c r="F622">
        <v>9376</v>
      </c>
      <c r="G622" t="s">
        <v>141</v>
      </c>
      <c r="H622" t="s">
        <v>200</v>
      </c>
      <c r="I622" t="s">
        <v>142</v>
      </c>
      <c r="J622" s="1">
        <v>46204</v>
      </c>
      <c r="K622" t="s">
        <v>143</v>
      </c>
      <c r="L622">
        <v>2</v>
      </c>
      <c r="M622" t="s">
        <v>445</v>
      </c>
      <c r="N622" t="s">
        <v>442</v>
      </c>
      <c r="O622" t="s">
        <v>155</v>
      </c>
      <c r="P622" t="s">
        <v>152</v>
      </c>
      <c r="Q622">
        <v>0</v>
      </c>
      <c r="R622">
        <v>310</v>
      </c>
      <c r="S622">
        <v>12400</v>
      </c>
      <c r="T622">
        <v>8120</v>
      </c>
      <c r="U622">
        <v>0</v>
      </c>
      <c r="V622">
        <v>0</v>
      </c>
      <c r="W622">
        <v>0</v>
      </c>
      <c r="X622">
        <v>0</v>
      </c>
      <c r="Y622">
        <v>0</v>
      </c>
      <c r="Z622">
        <v>0</v>
      </c>
      <c r="AA622">
        <v>4280</v>
      </c>
      <c r="AB622">
        <v>0</v>
      </c>
      <c r="AC622">
        <v>4280</v>
      </c>
      <c r="AD622">
        <v>0</v>
      </c>
      <c r="AE622">
        <v>0</v>
      </c>
      <c r="AF622">
        <v>107</v>
      </c>
      <c r="AG622">
        <v>0</v>
      </c>
      <c r="AH622">
        <v>203</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s="2">
        <v>46218</v>
      </c>
      <c r="BK622">
        <v>0</v>
      </c>
      <c r="BL622" s="3" t="str">
        <f>VLOOKUP(O622,DropDownList!$H$1:$I$7,2,FALSE)</f>
        <v>2022/23</v>
      </c>
      <c r="BM622" s="3" t="str">
        <f t="shared" si="9"/>
        <v>PCOA</v>
      </c>
    </row>
    <row r="623" spans="1:65" x14ac:dyDescent="0.2">
      <c r="A623">
        <v>2026</v>
      </c>
      <c r="B623">
        <v>7</v>
      </c>
      <c r="C623" t="s">
        <v>198</v>
      </c>
      <c r="D623" t="s">
        <v>202</v>
      </c>
      <c r="E623" t="s">
        <v>30</v>
      </c>
      <c r="F623">
        <v>9376</v>
      </c>
      <c r="G623" t="s">
        <v>141</v>
      </c>
      <c r="H623" t="s">
        <v>200</v>
      </c>
      <c r="I623" t="s">
        <v>142</v>
      </c>
      <c r="J623" s="1">
        <v>46204</v>
      </c>
      <c r="K623" t="s">
        <v>143</v>
      </c>
      <c r="L623">
        <v>2</v>
      </c>
      <c r="M623" t="s">
        <v>445</v>
      </c>
      <c r="N623" t="s">
        <v>442</v>
      </c>
      <c r="O623" t="s">
        <v>156</v>
      </c>
      <c r="P623" t="s">
        <v>153</v>
      </c>
      <c r="Q623">
        <v>0</v>
      </c>
      <c r="R623">
        <v>5</v>
      </c>
      <c r="S623">
        <v>255</v>
      </c>
      <c r="T623">
        <v>135</v>
      </c>
      <c r="U623">
        <v>0</v>
      </c>
      <c r="V623">
        <v>0</v>
      </c>
      <c r="W623">
        <v>0</v>
      </c>
      <c r="X623">
        <v>0</v>
      </c>
      <c r="Y623">
        <v>0</v>
      </c>
      <c r="Z623">
        <v>0</v>
      </c>
      <c r="AA623">
        <v>120</v>
      </c>
      <c r="AB623">
        <v>0</v>
      </c>
      <c r="AC623">
        <v>120</v>
      </c>
      <c r="AD623">
        <v>0</v>
      </c>
      <c r="AE623">
        <v>0</v>
      </c>
      <c r="AF623">
        <v>2</v>
      </c>
      <c r="AG623">
        <v>0</v>
      </c>
      <c r="AH623">
        <v>3</v>
      </c>
      <c r="AI623">
        <v>0</v>
      </c>
      <c r="AJ623">
        <v>0</v>
      </c>
      <c r="AK623">
        <v>0</v>
      </c>
      <c r="AL623">
        <v>0</v>
      </c>
      <c r="AM623">
        <v>0</v>
      </c>
      <c r="AN623">
        <v>0</v>
      </c>
      <c r="AO623">
        <v>3</v>
      </c>
      <c r="AP623">
        <v>3</v>
      </c>
      <c r="AQ623">
        <v>3</v>
      </c>
      <c r="AR623">
        <v>0</v>
      </c>
      <c r="AS623">
        <v>0</v>
      </c>
      <c r="AT623">
        <v>0</v>
      </c>
      <c r="AU623">
        <v>0</v>
      </c>
      <c r="AV623">
        <v>0</v>
      </c>
      <c r="AW623">
        <v>0</v>
      </c>
      <c r="AX623">
        <v>0</v>
      </c>
      <c r="AY623">
        <v>0</v>
      </c>
      <c r="AZ623">
        <v>0</v>
      </c>
      <c r="BA623">
        <v>0</v>
      </c>
      <c r="BB623">
        <v>0</v>
      </c>
      <c r="BC623">
        <v>0</v>
      </c>
      <c r="BD623">
        <v>0</v>
      </c>
      <c r="BE623">
        <v>0</v>
      </c>
      <c r="BF623">
        <v>3</v>
      </c>
      <c r="BG623">
        <v>0</v>
      </c>
      <c r="BH623">
        <v>0</v>
      </c>
      <c r="BI623">
        <v>0</v>
      </c>
      <c r="BJ623" s="2">
        <v>46218</v>
      </c>
      <c r="BK623">
        <v>0</v>
      </c>
      <c r="BL623" s="3" t="str">
        <f>VLOOKUP(O623,DropDownList!$H$1:$I$7,2,FALSE)</f>
        <v>2023/24</v>
      </c>
      <c r="BM623" s="3" t="str">
        <f t="shared" si="9"/>
        <v>PREG</v>
      </c>
    </row>
    <row r="624" spans="1:65" x14ac:dyDescent="0.2">
      <c r="A624">
        <v>2026</v>
      </c>
      <c r="B624">
        <v>7</v>
      </c>
      <c r="C624" t="s">
        <v>198</v>
      </c>
      <c r="D624" t="s">
        <v>202</v>
      </c>
      <c r="E624" t="s">
        <v>30</v>
      </c>
      <c r="F624">
        <v>9376</v>
      </c>
      <c r="G624" t="s">
        <v>141</v>
      </c>
      <c r="H624" t="s">
        <v>200</v>
      </c>
      <c r="I624" t="s">
        <v>142</v>
      </c>
      <c r="J624" s="1">
        <v>46204</v>
      </c>
      <c r="K624" t="s">
        <v>143</v>
      </c>
      <c r="L624">
        <v>2</v>
      </c>
      <c r="M624" t="s">
        <v>445</v>
      </c>
      <c r="N624" t="s">
        <v>442</v>
      </c>
      <c r="O624" t="s">
        <v>156</v>
      </c>
      <c r="P624" t="s">
        <v>151</v>
      </c>
      <c r="Q624">
        <v>0</v>
      </c>
      <c r="R624">
        <v>55</v>
      </c>
      <c r="S624">
        <v>1650</v>
      </c>
      <c r="T624">
        <v>390</v>
      </c>
      <c r="U624">
        <v>12</v>
      </c>
      <c r="V624">
        <v>0</v>
      </c>
      <c r="W624">
        <v>0</v>
      </c>
      <c r="X624">
        <v>0</v>
      </c>
      <c r="Y624">
        <v>0</v>
      </c>
      <c r="Z624">
        <v>0</v>
      </c>
      <c r="AA624">
        <v>1260</v>
      </c>
      <c r="AB624">
        <v>0</v>
      </c>
      <c r="AC624">
        <v>1260</v>
      </c>
      <c r="AD624">
        <v>0</v>
      </c>
      <c r="AE624">
        <v>0</v>
      </c>
      <c r="AF624">
        <v>42</v>
      </c>
      <c r="AG624">
        <v>0</v>
      </c>
      <c r="AH624">
        <v>13</v>
      </c>
      <c r="AI624">
        <v>0</v>
      </c>
      <c r="AJ624">
        <v>0</v>
      </c>
      <c r="AK624">
        <v>0</v>
      </c>
      <c r="AL624">
        <v>0</v>
      </c>
      <c r="AM624">
        <v>1</v>
      </c>
      <c r="AN624">
        <v>0</v>
      </c>
      <c r="AO624">
        <v>0</v>
      </c>
      <c r="AP624">
        <v>0</v>
      </c>
      <c r="AQ624">
        <v>0</v>
      </c>
      <c r="AR624">
        <v>0</v>
      </c>
      <c r="AS624">
        <v>0</v>
      </c>
      <c r="AT624">
        <v>0</v>
      </c>
      <c r="AU624">
        <v>0</v>
      </c>
      <c r="AV624">
        <v>0</v>
      </c>
      <c r="AW624">
        <v>0</v>
      </c>
      <c r="AX624">
        <v>0</v>
      </c>
      <c r="AY624">
        <v>0</v>
      </c>
      <c r="AZ624">
        <v>0</v>
      </c>
      <c r="BA624">
        <v>0</v>
      </c>
      <c r="BB624">
        <v>0</v>
      </c>
      <c r="BC624">
        <v>0</v>
      </c>
      <c r="BD624">
        <v>0</v>
      </c>
      <c r="BE624">
        <v>0</v>
      </c>
      <c r="BF624">
        <v>0</v>
      </c>
      <c r="BG624">
        <v>0</v>
      </c>
      <c r="BH624">
        <v>0</v>
      </c>
      <c r="BI624">
        <v>0</v>
      </c>
      <c r="BJ624" s="2">
        <v>46218</v>
      </c>
      <c r="BK624">
        <v>0</v>
      </c>
      <c r="BL624" s="3" t="str">
        <f>VLOOKUP(O624,DropDownList!$H$1:$I$7,2,FALSE)</f>
        <v>2023/24</v>
      </c>
      <c r="BM624" s="3" t="str">
        <f t="shared" si="9"/>
        <v>PCPF</v>
      </c>
    </row>
    <row r="625" spans="1:65" x14ac:dyDescent="0.2">
      <c r="A625">
        <v>2026</v>
      </c>
      <c r="B625">
        <v>7</v>
      </c>
      <c r="C625" t="s">
        <v>198</v>
      </c>
      <c r="D625" t="s">
        <v>202</v>
      </c>
      <c r="E625" t="s">
        <v>30</v>
      </c>
      <c r="F625">
        <v>9376</v>
      </c>
      <c r="G625" t="s">
        <v>141</v>
      </c>
      <c r="H625" t="s">
        <v>200</v>
      </c>
      <c r="I625" t="s">
        <v>142</v>
      </c>
      <c r="J625" s="1">
        <v>46204</v>
      </c>
      <c r="K625" t="s">
        <v>143</v>
      </c>
      <c r="L625">
        <v>2</v>
      </c>
      <c r="M625" t="s">
        <v>445</v>
      </c>
      <c r="N625" t="s">
        <v>442</v>
      </c>
      <c r="O625" t="s">
        <v>156</v>
      </c>
      <c r="P625" t="s">
        <v>148</v>
      </c>
      <c r="Q625">
        <v>5087.95</v>
      </c>
      <c r="R625">
        <v>245</v>
      </c>
      <c r="S625">
        <v>14700</v>
      </c>
      <c r="T625">
        <v>1650.33</v>
      </c>
      <c r="U625">
        <v>91</v>
      </c>
      <c r="V625">
        <v>46</v>
      </c>
      <c r="W625">
        <v>2630.99</v>
      </c>
      <c r="X625">
        <v>2630.99</v>
      </c>
      <c r="Y625">
        <v>0</v>
      </c>
      <c r="Z625">
        <v>0</v>
      </c>
      <c r="AA625">
        <v>7961.72</v>
      </c>
      <c r="AB625">
        <v>0</v>
      </c>
      <c r="AC625">
        <v>7961.72</v>
      </c>
      <c r="AD625">
        <v>40</v>
      </c>
      <c r="AE625">
        <v>6</v>
      </c>
      <c r="AF625">
        <v>126</v>
      </c>
      <c r="AG625">
        <v>14</v>
      </c>
      <c r="AH625">
        <v>26</v>
      </c>
      <c r="AI625">
        <v>77</v>
      </c>
      <c r="AJ625">
        <v>0</v>
      </c>
      <c r="AK625">
        <v>0</v>
      </c>
      <c r="AL625">
        <v>0</v>
      </c>
      <c r="AM625">
        <v>0</v>
      </c>
      <c r="AN625">
        <v>0</v>
      </c>
      <c r="AO625">
        <v>215</v>
      </c>
      <c r="AP625">
        <v>940</v>
      </c>
      <c r="AQ625">
        <v>225</v>
      </c>
      <c r="AR625">
        <v>0</v>
      </c>
      <c r="AS625">
        <v>128</v>
      </c>
      <c r="AT625">
        <v>12</v>
      </c>
      <c r="AU625">
        <v>23</v>
      </c>
      <c r="AV625">
        <v>5</v>
      </c>
      <c r="AW625">
        <v>0</v>
      </c>
      <c r="AX625">
        <v>0</v>
      </c>
      <c r="AY625">
        <v>148</v>
      </c>
      <c r="AZ625">
        <v>214</v>
      </c>
      <c r="BA625">
        <v>106</v>
      </c>
      <c r="BB625">
        <v>11</v>
      </c>
      <c r="BC625">
        <v>5</v>
      </c>
      <c r="BD625">
        <v>0</v>
      </c>
      <c r="BE625">
        <v>0</v>
      </c>
      <c r="BF625">
        <v>215</v>
      </c>
      <c r="BG625">
        <v>4620</v>
      </c>
      <c r="BH625">
        <v>2</v>
      </c>
      <c r="BI625">
        <v>91</v>
      </c>
      <c r="BJ625" s="2">
        <v>46218</v>
      </c>
      <c r="BK625">
        <v>0</v>
      </c>
      <c r="BL625" s="3" t="str">
        <f>VLOOKUP(O625,DropDownList!$H$1:$I$7,2,FALSE)</f>
        <v>2023/24</v>
      </c>
      <c r="BM625" s="3" t="str">
        <f t="shared" si="9"/>
        <v>PRAS</v>
      </c>
    </row>
    <row r="626" spans="1:65" x14ac:dyDescent="0.2">
      <c r="A626">
        <v>2026</v>
      </c>
      <c r="B626">
        <v>7</v>
      </c>
      <c r="C626" t="s">
        <v>198</v>
      </c>
      <c r="D626" t="s">
        <v>202</v>
      </c>
      <c r="E626" t="s">
        <v>30</v>
      </c>
      <c r="F626">
        <v>9376</v>
      </c>
      <c r="G626" t="s">
        <v>141</v>
      </c>
      <c r="H626" t="s">
        <v>200</v>
      </c>
      <c r="I626" t="s">
        <v>142</v>
      </c>
      <c r="J626" s="1">
        <v>46204</v>
      </c>
      <c r="K626" t="s">
        <v>143</v>
      </c>
      <c r="L626">
        <v>2</v>
      </c>
      <c r="M626" t="s">
        <v>445</v>
      </c>
      <c r="N626" t="s">
        <v>442</v>
      </c>
      <c r="O626" t="s">
        <v>147</v>
      </c>
      <c r="P626" t="s">
        <v>153</v>
      </c>
      <c r="Q626">
        <v>45</v>
      </c>
      <c r="R626">
        <v>4</v>
      </c>
      <c r="S626">
        <v>180</v>
      </c>
      <c r="T626">
        <v>0</v>
      </c>
      <c r="U626">
        <v>1</v>
      </c>
      <c r="V626">
        <v>1</v>
      </c>
      <c r="W626">
        <v>45</v>
      </c>
      <c r="X626">
        <v>45</v>
      </c>
      <c r="Y626">
        <v>0</v>
      </c>
      <c r="Z626">
        <v>0</v>
      </c>
      <c r="AA626">
        <v>135</v>
      </c>
      <c r="AB626">
        <v>0</v>
      </c>
      <c r="AC626">
        <v>135</v>
      </c>
      <c r="AD626">
        <v>1</v>
      </c>
      <c r="AE626">
        <v>0</v>
      </c>
      <c r="AF626">
        <v>3</v>
      </c>
      <c r="AG626">
        <v>0</v>
      </c>
      <c r="AH626">
        <v>0</v>
      </c>
      <c r="AI626">
        <v>1</v>
      </c>
      <c r="AJ626">
        <v>0</v>
      </c>
      <c r="AK626">
        <v>0</v>
      </c>
      <c r="AL626">
        <v>0</v>
      </c>
      <c r="AM626">
        <v>0</v>
      </c>
      <c r="AN626">
        <v>0</v>
      </c>
      <c r="AO626">
        <v>2</v>
      </c>
      <c r="AP626">
        <v>3</v>
      </c>
      <c r="AQ626">
        <v>2</v>
      </c>
      <c r="AR626">
        <v>0</v>
      </c>
      <c r="AS626">
        <v>0</v>
      </c>
      <c r="AT626">
        <v>1</v>
      </c>
      <c r="AU626">
        <v>0</v>
      </c>
      <c r="AV626">
        <v>0</v>
      </c>
      <c r="AW626">
        <v>0</v>
      </c>
      <c r="AX626">
        <v>0</v>
      </c>
      <c r="AY626">
        <v>0</v>
      </c>
      <c r="AZ626">
        <v>0</v>
      </c>
      <c r="BA626">
        <v>0</v>
      </c>
      <c r="BB626">
        <v>0</v>
      </c>
      <c r="BC626">
        <v>0</v>
      </c>
      <c r="BD626">
        <v>0</v>
      </c>
      <c r="BE626">
        <v>0</v>
      </c>
      <c r="BF626">
        <v>2</v>
      </c>
      <c r="BG626">
        <v>45</v>
      </c>
      <c r="BH626">
        <v>0</v>
      </c>
      <c r="BI626">
        <v>1</v>
      </c>
      <c r="BJ626" s="2">
        <v>46218</v>
      </c>
      <c r="BK626">
        <v>0</v>
      </c>
      <c r="BL626" s="3" t="str">
        <f>VLOOKUP(O626,DropDownList!$H$1:$I$7,2,FALSE)</f>
        <v>2024/25</v>
      </c>
      <c r="BM626" s="3" t="str">
        <f t="shared" si="9"/>
        <v>PREG</v>
      </c>
    </row>
    <row r="627" spans="1:65" x14ac:dyDescent="0.2">
      <c r="A627">
        <v>2026</v>
      </c>
      <c r="B627">
        <v>7</v>
      </c>
      <c r="C627" t="s">
        <v>198</v>
      </c>
      <c r="D627" t="s">
        <v>202</v>
      </c>
      <c r="E627" t="s">
        <v>30</v>
      </c>
      <c r="F627">
        <v>9376</v>
      </c>
      <c r="G627" t="s">
        <v>141</v>
      </c>
      <c r="H627" t="s">
        <v>200</v>
      </c>
      <c r="I627" t="s">
        <v>142</v>
      </c>
      <c r="J627" s="1">
        <v>46204</v>
      </c>
      <c r="K627" t="s">
        <v>143</v>
      </c>
      <c r="L627">
        <v>2</v>
      </c>
      <c r="M627" t="s">
        <v>445</v>
      </c>
      <c r="N627" t="s">
        <v>442</v>
      </c>
      <c r="O627" t="s">
        <v>147</v>
      </c>
      <c r="P627" t="s">
        <v>148</v>
      </c>
      <c r="Q627">
        <v>4301.8</v>
      </c>
      <c r="R627">
        <v>131</v>
      </c>
      <c r="S627">
        <v>7860</v>
      </c>
      <c r="T627">
        <v>700.33</v>
      </c>
      <c r="U627">
        <v>79</v>
      </c>
      <c r="V627">
        <v>37</v>
      </c>
      <c r="W627">
        <v>2134.12</v>
      </c>
      <c r="X627">
        <v>2174.12</v>
      </c>
      <c r="Y627">
        <v>0</v>
      </c>
      <c r="Z627">
        <v>0</v>
      </c>
      <c r="AA627">
        <v>2857.87</v>
      </c>
      <c r="AB627">
        <v>0</v>
      </c>
      <c r="AC627">
        <v>2857.87</v>
      </c>
      <c r="AD627">
        <v>34</v>
      </c>
      <c r="AE627">
        <v>3</v>
      </c>
      <c r="AF627">
        <v>40</v>
      </c>
      <c r="AG627">
        <v>14</v>
      </c>
      <c r="AH627">
        <v>11</v>
      </c>
      <c r="AI627">
        <v>65</v>
      </c>
      <c r="AJ627">
        <v>0</v>
      </c>
      <c r="AK627">
        <v>0</v>
      </c>
      <c r="AL627">
        <v>0</v>
      </c>
      <c r="AM627">
        <v>0</v>
      </c>
      <c r="AN627">
        <v>0</v>
      </c>
      <c r="AO627">
        <v>119</v>
      </c>
      <c r="AP627">
        <v>453</v>
      </c>
      <c r="AQ627">
        <v>115</v>
      </c>
      <c r="AR627">
        <v>0</v>
      </c>
      <c r="AS627">
        <v>57</v>
      </c>
      <c r="AT627">
        <v>4</v>
      </c>
      <c r="AU627">
        <v>14</v>
      </c>
      <c r="AV627">
        <v>3</v>
      </c>
      <c r="AW627">
        <v>0</v>
      </c>
      <c r="AX627">
        <v>0</v>
      </c>
      <c r="AY627">
        <v>82</v>
      </c>
      <c r="AZ627">
        <v>100</v>
      </c>
      <c r="BA627">
        <v>43</v>
      </c>
      <c r="BB627">
        <v>2</v>
      </c>
      <c r="BC627">
        <v>0</v>
      </c>
      <c r="BD627">
        <v>1</v>
      </c>
      <c r="BE627">
        <v>0</v>
      </c>
      <c r="BF627">
        <v>120</v>
      </c>
      <c r="BG627">
        <v>3900</v>
      </c>
      <c r="BH627">
        <v>1</v>
      </c>
      <c r="BI627">
        <v>79</v>
      </c>
      <c r="BJ627" s="2">
        <v>46218</v>
      </c>
      <c r="BK627">
        <v>0</v>
      </c>
      <c r="BL627" s="3" t="str">
        <f>VLOOKUP(O627,DropDownList!$H$1:$I$7,2,FALSE)</f>
        <v>2024/25</v>
      </c>
      <c r="BM627" s="3" t="str">
        <f t="shared" si="9"/>
        <v>PRAS</v>
      </c>
    </row>
    <row r="628" spans="1:65" x14ac:dyDescent="0.2">
      <c r="A628">
        <v>2026</v>
      </c>
      <c r="B628">
        <v>7</v>
      </c>
      <c r="C628" t="s">
        <v>198</v>
      </c>
      <c r="D628" t="s">
        <v>202</v>
      </c>
      <c r="E628" t="s">
        <v>30</v>
      </c>
      <c r="F628">
        <v>9376</v>
      </c>
      <c r="G628" t="s">
        <v>141</v>
      </c>
      <c r="H628" t="s">
        <v>200</v>
      </c>
      <c r="I628" t="s">
        <v>142</v>
      </c>
      <c r="J628" s="1">
        <v>46204</v>
      </c>
      <c r="K628" t="s">
        <v>143</v>
      </c>
      <c r="L628">
        <v>2</v>
      </c>
      <c r="M628" t="s">
        <v>445</v>
      </c>
      <c r="N628" t="s">
        <v>442</v>
      </c>
      <c r="O628" t="s">
        <v>149</v>
      </c>
      <c r="P628" t="s">
        <v>152</v>
      </c>
      <c r="Q628">
        <v>0</v>
      </c>
      <c r="R628">
        <v>81</v>
      </c>
      <c r="S628">
        <v>3240</v>
      </c>
      <c r="T628">
        <v>1920</v>
      </c>
      <c r="U628">
        <v>0</v>
      </c>
      <c r="V628">
        <v>0</v>
      </c>
      <c r="W628">
        <v>0</v>
      </c>
      <c r="X628">
        <v>0</v>
      </c>
      <c r="Y628">
        <v>0</v>
      </c>
      <c r="Z628">
        <v>0</v>
      </c>
      <c r="AA628">
        <v>1320</v>
      </c>
      <c r="AB628">
        <v>0</v>
      </c>
      <c r="AC628">
        <v>1320</v>
      </c>
      <c r="AD628">
        <v>0</v>
      </c>
      <c r="AE628">
        <v>0</v>
      </c>
      <c r="AF628">
        <v>33</v>
      </c>
      <c r="AG628">
        <v>0</v>
      </c>
      <c r="AH628">
        <v>48</v>
      </c>
      <c r="AI628">
        <v>0</v>
      </c>
      <c r="AJ628">
        <v>0</v>
      </c>
      <c r="AK628">
        <v>0</v>
      </c>
      <c r="AL628">
        <v>0</v>
      </c>
      <c r="AM628">
        <v>0</v>
      </c>
      <c r="AN628">
        <v>0</v>
      </c>
      <c r="AO628">
        <v>0</v>
      </c>
      <c r="AP628">
        <v>0</v>
      </c>
      <c r="AQ628">
        <v>0</v>
      </c>
      <c r="AR628">
        <v>0</v>
      </c>
      <c r="AS628">
        <v>0</v>
      </c>
      <c r="AT628">
        <v>0</v>
      </c>
      <c r="AU628">
        <v>0</v>
      </c>
      <c r="AV628">
        <v>0</v>
      </c>
      <c r="AW628">
        <v>0</v>
      </c>
      <c r="AX628">
        <v>0</v>
      </c>
      <c r="AY628">
        <v>0</v>
      </c>
      <c r="AZ628">
        <v>0</v>
      </c>
      <c r="BA628">
        <v>0</v>
      </c>
      <c r="BB628">
        <v>0</v>
      </c>
      <c r="BC628">
        <v>0</v>
      </c>
      <c r="BD628">
        <v>0</v>
      </c>
      <c r="BE628">
        <v>0</v>
      </c>
      <c r="BF628">
        <v>0</v>
      </c>
      <c r="BG628">
        <v>0</v>
      </c>
      <c r="BH628">
        <v>0</v>
      </c>
      <c r="BI628">
        <v>0</v>
      </c>
      <c r="BJ628" s="2">
        <v>46218</v>
      </c>
      <c r="BK628">
        <v>0</v>
      </c>
      <c r="BL628" s="3" t="str">
        <f>VLOOKUP(O628,DropDownList!$H$1:$I$7,2,FALSE)</f>
        <v>2025/26</v>
      </c>
      <c r="BM628" s="3" t="str">
        <f t="shared" si="9"/>
        <v>PCOA</v>
      </c>
    </row>
    <row r="629" spans="1:65" x14ac:dyDescent="0.2">
      <c r="A629">
        <v>2026</v>
      </c>
      <c r="B629">
        <v>7</v>
      </c>
      <c r="C629" t="s">
        <v>198</v>
      </c>
      <c r="D629" t="s">
        <v>202</v>
      </c>
      <c r="E629" t="s">
        <v>30</v>
      </c>
      <c r="F629">
        <v>9376</v>
      </c>
      <c r="G629" t="s">
        <v>141</v>
      </c>
      <c r="H629" t="s">
        <v>200</v>
      </c>
      <c r="I629" t="s">
        <v>142</v>
      </c>
      <c r="J629" s="1">
        <v>46204</v>
      </c>
      <c r="K629" t="s">
        <v>143</v>
      </c>
      <c r="L629">
        <v>2</v>
      </c>
      <c r="M629" t="s">
        <v>445</v>
      </c>
      <c r="N629" t="s">
        <v>442</v>
      </c>
      <c r="O629" t="s">
        <v>149</v>
      </c>
      <c r="P629" t="s">
        <v>154</v>
      </c>
      <c r="Q629">
        <v>29657.65</v>
      </c>
      <c r="R629">
        <v>268</v>
      </c>
      <c r="S629">
        <v>73314.320000000007</v>
      </c>
      <c r="T629">
        <v>530</v>
      </c>
      <c r="U629">
        <v>119</v>
      </c>
      <c r="V629">
        <v>82</v>
      </c>
      <c r="W629">
        <v>16634.68</v>
      </c>
      <c r="X629">
        <v>21745.68</v>
      </c>
      <c r="Y629">
        <v>0</v>
      </c>
      <c r="Z629">
        <v>0</v>
      </c>
      <c r="AA629">
        <v>43126.67</v>
      </c>
      <c r="AB629">
        <v>120</v>
      </c>
      <c r="AC629">
        <v>39721.67</v>
      </c>
      <c r="AD629">
        <v>48</v>
      </c>
      <c r="AE629">
        <v>34</v>
      </c>
      <c r="AF629">
        <v>147</v>
      </c>
      <c r="AG629">
        <v>52</v>
      </c>
      <c r="AH629">
        <v>2</v>
      </c>
      <c r="AI629">
        <v>67</v>
      </c>
      <c r="AJ629">
        <v>0</v>
      </c>
      <c r="AK629">
        <v>0</v>
      </c>
      <c r="AL629">
        <v>0</v>
      </c>
      <c r="AM629">
        <v>0</v>
      </c>
      <c r="AN629">
        <v>0</v>
      </c>
      <c r="AO629">
        <v>153</v>
      </c>
      <c r="AP629">
        <v>414</v>
      </c>
      <c r="AQ629">
        <v>157</v>
      </c>
      <c r="AR629">
        <v>0</v>
      </c>
      <c r="AS629">
        <v>77</v>
      </c>
      <c r="AT629">
        <v>0</v>
      </c>
      <c r="AU629">
        <v>10</v>
      </c>
      <c r="AV629">
        <v>4</v>
      </c>
      <c r="AW629">
        <v>2</v>
      </c>
      <c r="AX629">
        <v>0</v>
      </c>
      <c r="AY629">
        <v>33</v>
      </c>
      <c r="AZ629">
        <v>41</v>
      </c>
      <c r="BA629">
        <v>4</v>
      </c>
      <c r="BB629">
        <v>20</v>
      </c>
      <c r="BC629">
        <v>2</v>
      </c>
      <c r="BD629">
        <v>1</v>
      </c>
      <c r="BE629">
        <v>0</v>
      </c>
      <c r="BF629">
        <v>265</v>
      </c>
      <c r="BG629">
        <v>18532.32</v>
      </c>
      <c r="BH629">
        <v>0</v>
      </c>
      <c r="BI629">
        <v>116</v>
      </c>
      <c r="BJ629" s="2">
        <v>46218</v>
      </c>
      <c r="BK629">
        <v>0</v>
      </c>
      <c r="BL629" s="3" t="str">
        <f>VLOOKUP(O629,DropDownList!$H$1:$I$7,2,FALSE)</f>
        <v>2025/26</v>
      </c>
      <c r="BM629" s="3" t="str">
        <f t="shared" si="9"/>
        <v>JP COURT</v>
      </c>
    </row>
    <row r="630" spans="1:65" x14ac:dyDescent="0.2">
      <c r="A630">
        <v>2026</v>
      </c>
      <c r="B630">
        <v>7</v>
      </c>
      <c r="C630" t="s">
        <v>198</v>
      </c>
      <c r="D630" t="s">
        <v>202</v>
      </c>
      <c r="E630" t="s">
        <v>30</v>
      </c>
      <c r="F630">
        <v>9376</v>
      </c>
      <c r="G630" t="s">
        <v>141</v>
      </c>
      <c r="H630" t="s">
        <v>200</v>
      </c>
      <c r="I630" t="s">
        <v>142</v>
      </c>
      <c r="J630" s="1">
        <v>46204</v>
      </c>
      <c r="K630" t="s">
        <v>143</v>
      </c>
      <c r="L630">
        <v>2</v>
      </c>
      <c r="M630" t="s">
        <v>445</v>
      </c>
      <c r="N630" t="s">
        <v>442</v>
      </c>
      <c r="O630" t="s">
        <v>155</v>
      </c>
      <c r="P630" t="s">
        <v>146</v>
      </c>
      <c r="Q630">
        <v>230</v>
      </c>
      <c r="R630">
        <v>415</v>
      </c>
      <c r="S630">
        <v>6070</v>
      </c>
      <c r="T630">
        <v>150</v>
      </c>
      <c r="U630">
        <v>52</v>
      </c>
      <c r="V630">
        <v>9</v>
      </c>
      <c r="W630">
        <v>120</v>
      </c>
      <c r="X630">
        <v>120</v>
      </c>
      <c r="Y630">
        <v>0</v>
      </c>
      <c r="Z630">
        <v>0</v>
      </c>
      <c r="AA630">
        <v>5690</v>
      </c>
      <c r="AB630">
        <v>0</v>
      </c>
      <c r="AC630">
        <v>0</v>
      </c>
      <c r="AD630">
        <v>9</v>
      </c>
      <c r="AE630">
        <v>0</v>
      </c>
      <c r="AF630">
        <v>390</v>
      </c>
      <c r="AG630">
        <v>0</v>
      </c>
      <c r="AH630">
        <v>10</v>
      </c>
      <c r="AI630">
        <v>15</v>
      </c>
      <c r="AJ630">
        <v>0</v>
      </c>
      <c r="AK630">
        <v>0</v>
      </c>
      <c r="AL630">
        <v>0</v>
      </c>
      <c r="AM630">
        <v>0</v>
      </c>
      <c r="AN630">
        <v>0</v>
      </c>
      <c r="AO630">
        <v>253</v>
      </c>
      <c r="AP630">
        <v>1164</v>
      </c>
      <c r="AQ630">
        <v>270</v>
      </c>
      <c r="AR630">
        <v>0</v>
      </c>
      <c r="AS630">
        <v>167</v>
      </c>
      <c r="AT630">
        <v>10</v>
      </c>
      <c r="AU630">
        <v>83</v>
      </c>
      <c r="AV630">
        <v>25</v>
      </c>
      <c r="AW630">
        <v>10</v>
      </c>
      <c r="AX630">
        <v>0</v>
      </c>
      <c r="AY630">
        <v>149</v>
      </c>
      <c r="AZ630">
        <v>196</v>
      </c>
      <c r="BA630">
        <v>122</v>
      </c>
      <c r="BB630">
        <v>36</v>
      </c>
      <c r="BC630">
        <v>18</v>
      </c>
      <c r="BD630">
        <v>3</v>
      </c>
      <c r="BE630">
        <v>0</v>
      </c>
      <c r="BF630">
        <v>403</v>
      </c>
      <c r="BG630">
        <v>230</v>
      </c>
      <c r="BH630">
        <v>0</v>
      </c>
      <c r="BI630">
        <v>51</v>
      </c>
      <c r="BJ630" s="2">
        <v>46218</v>
      </c>
      <c r="BK630">
        <v>1</v>
      </c>
      <c r="BL630" s="3" t="str">
        <f>VLOOKUP(O630,DropDownList!$H$1:$I$7,2,FALSE)</f>
        <v>2022/23</v>
      </c>
      <c r="BM630" s="3" t="str">
        <f t="shared" si="9"/>
        <v>VSUR</v>
      </c>
    </row>
    <row r="631" spans="1:65" x14ac:dyDescent="0.2">
      <c r="A631">
        <v>2026</v>
      </c>
      <c r="B631">
        <v>7</v>
      </c>
      <c r="C631" t="s">
        <v>198</v>
      </c>
      <c r="D631" t="s">
        <v>202</v>
      </c>
      <c r="E631" t="s">
        <v>30</v>
      </c>
      <c r="F631">
        <v>9376</v>
      </c>
      <c r="G631" t="s">
        <v>141</v>
      </c>
      <c r="H631" t="s">
        <v>200</v>
      </c>
      <c r="I631" t="s">
        <v>142</v>
      </c>
      <c r="J631" s="1">
        <v>46204</v>
      </c>
      <c r="K631" t="s">
        <v>143</v>
      </c>
      <c r="L631">
        <v>2</v>
      </c>
      <c r="M631" t="s">
        <v>445</v>
      </c>
      <c r="N631" t="s">
        <v>442</v>
      </c>
      <c r="O631" t="s">
        <v>147</v>
      </c>
      <c r="P631" t="s">
        <v>154</v>
      </c>
      <c r="Q631">
        <v>13680.92</v>
      </c>
      <c r="R631">
        <v>305</v>
      </c>
      <c r="S631">
        <v>70760.23</v>
      </c>
      <c r="T631">
        <v>2221.2800000000002</v>
      </c>
      <c r="U631">
        <v>73</v>
      </c>
      <c r="V631">
        <v>33</v>
      </c>
      <c r="W631">
        <v>6636.12</v>
      </c>
      <c r="X631">
        <v>6656.12</v>
      </c>
      <c r="Y631">
        <v>0</v>
      </c>
      <c r="Z631">
        <v>0</v>
      </c>
      <c r="AA631">
        <v>54858.03</v>
      </c>
      <c r="AB631">
        <v>288.98</v>
      </c>
      <c r="AC631">
        <v>50830.27</v>
      </c>
      <c r="AD631">
        <v>24</v>
      </c>
      <c r="AE631">
        <v>9</v>
      </c>
      <c r="AF631">
        <v>224</v>
      </c>
      <c r="AG631">
        <v>35</v>
      </c>
      <c r="AH631">
        <v>5</v>
      </c>
      <c r="AI631">
        <v>38</v>
      </c>
      <c r="AJ631">
        <v>0</v>
      </c>
      <c r="AK631">
        <v>0</v>
      </c>
      <c r="AL631">
        <v>0</v>
      </c>
      <c r="AM631">
        <v>0</v>
      </c>
      <c r="AN631">
        <v>0</v>
      </c>
      <c r="AO631">
        <v>181</v>
      </c>
      <c r="AP631">
        <v>665</v>
      </c>
      <c r="AQ631">
        <v>185</v>
      </c>
      <c r="AR631">
        <v>2</v>
      </c>
      <c r="AS631">
        <v>96</v>
      </c>
      <c r="AT631">
        <v>1</v>
      </c>
      <c r="AU631">
        <v>42</v>
      </c>
      <c r="AV631">
        <v>11</v>
      </c>
      <c r="AW631">
        <v>10</v>
      </c>
      <c r="AX631">
        <v>0</v>
      </c>
      <c r="AY631">
        <v>70</v>
      </c>
      <c r="AZ631">
        <v>97</v>
      </c>
      <c r="BA631">
        <v>43</v>
      </c>
      <c r="BB631">
        <v>28</v>
      </c>
      <c r="BC631">
        <v>10</v>
      </c>
      <c r="BD631">
        <v>0</v>
      </c>
      <c r="BE631">
        <v>0</v>
      </c>
      <c r="BF631">
        <v>294</v>
      </c>
      <c r="BG631">
        <v>7838.25</v>
      </c>
      <c r="BH631">
        <v>3</v>
      </c>
      <c r="BI631">
        <v>69</v>
      </c>
      <c r="BJ631" s="2">
        <v>46218</v>
      </c>
      <c r="BK631">
        <v>0</v>
      </c>
      <c r="BL631" s="3" t="str">
        <f>VLOOKUP(O631,DropDownList!$H$1:$I$7,2,FALSE)</f>
        <v>2024/25</v>
      </c>
      <c r="BM631" s="3" t="str">
        <f t="shared" si="9"/>
        <v>JP COURT</v>
      </c>
    </row>
    <row r="632" spans="1:65" x14ac:dyDescent="0.2">
      <c r="A632">
        <v>2026</v>
      </c>
      <c r="B632">
        <v>7</v>
      </c>
      <c r="C632" t="s">
        <v>198</v>
      </c>
      <c r="D632" t="s">
        <v>202</v>
      </c>
      <c r="E632" t="s">
        <v>30</v>
      </c>
      <c r="F632">
        <v>9376</v>
      </c>
      <c r="G632" t="s">
        <v>141</v>
      </c>
      <c r="H632" t="s">
        <v>200</v>
      </c>
      <c r="I632" t="s">
        <v>142</v>
      </c>
      <c r="J632" s="1">
        <v>46204</v>
      </c>
      <c r="K632" t="s">
        <v>143</v>
      </c>
      <c r="L632">
        <v>2</v>
      </c>
      <c r="M632" t="s">
        <v>445</v>
      </c>
      <c r="N632" t="s">
        <v>442</v>
      </c>
      <c r="O632" t="s">
        <v>147</v>
      </c>
      <c r="P632" t="s">
        <v>152</v>
      </c>
      <c r="Q632">
        <v>0</v>
      </c>
      <c r="R632">
        <v>178</v>
      </c>
      <c r="S632">
        <v>7120</v>
      </c>
      <c r="T632">
        <v>5120</v>
      </c>
      <c r="U632">
        <v>0</v>
      </c>
      <c r="V632">
        <v>0</v>
      </c>
      <c r="W632">
        <v>0</v>
      </c>
      <c r="X632">
        <v>0</v>
      </c>
      <c r="Y632">
        <v>0</v>
      </c>
      <c r="Z632">
        <v>0</v>
      </c>
      <c r="AA632">
        <v>2000</v>
      </c>
      <c r="AB632">
        <v>0</v>
      </c>
      <c r="AC632">
        <v>2000</v>
      </c>
      <c r="AD632">
        <v>0</v>
      </c>
      <c r="AE632">
        <v>0</v>
      </c>
      <c r="AF632">
        <v>50</v>
      </c>
      <c r="AG632">
        <v>0</v>
      </c>
      <c r="AH632">
        <v>128</v>
      </c>
      <c r="AI632">
        <v>0</v>
      </c>
      <c r="AJ632">
        <v>0</v>
      </c>
      <c r="AK632">
        <v>0</v>
      </c>
      <c r="AL632">
        <v>0</v>
      </c>
      <c r="AM632">
        <v>0</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s="2">
        <v>46218</v>
      </c>
      <c r="BK632">
        <v>0</v>
      </c>
      <c r="BL632" s="3" t="str">
        <f>VLOOKUP(O632,DropDownList!$H$1:$I$7,2,FALSE)</f>
        <v>2024/25</v>
      </c>
      <c r="BM632" s="3" t="str">
        <f t="shared" si="9"/>
        <v>PCOA</v>
      </c>
    </row>
    <row r="633" spans="1:65" x14ac:dyDescent="0.2">
      <c r="A633">
        <v>2026</v>
      </c>
      <c r="B633">
        <v>7</v>
      </c>
      <c r="C633" t="s">
        <v>198</v>
      </c>
      <c r="D633" t="s">
        <v>202</v>
      </c>
      <c r="E633" t="s">
        <v>30</v>
      </c>
      <c r="F633">
        <v>9376</v>
      </c>
      <c r="G633" t="s">
        <v>141</v>
      </c>
      <c r="H633" t="s">
        <v>200</v>
      </c>
      <c r="I633" t="s">
        <v>142</v>
      </c>
      <c r="J633" s="1">
        <v>46204</v>
      </c>
      <c r="K633" t="s">
        <v>143</v>
      </c>
      <c r="L633">
        <v>2</v>
      </c>
      <c r="M633" t="s">
        <v>445</v>
      </c>
      <c r="N633" t="s">
        <v>442</v>
      </c>
      <c r="O633" t="s">
        <v>156</v>
      </c>
      <c r="P633" t="s">
        <v>150</v>
      </c>
      <c r="Q633">
        <v>20623.43</v>
      </c>
      <c r="R633">
        <v>474</v>
      </c>
      <c r="S633">
        <v>78965.19</v>
      </c>
      <c r="T633">
        <v>9803.81</v>
      </c>
      <c r="U633">
        <v>138</v>
      </c>
      <c r="V633">
        <v>78</v>
      </c>
      <c r="W633">
        <v>11870.13</v>
      </c>
      <c r="X633">
        <v>12405.89</v>
      </c>
      <c r="Y633">
        <v>409</v>
      </c>
      <c r="Z633">
        <v>69161.38</v>
      </c>
      <c r="AA633">
        <v>48537.95</v>
      </c>
      <c r="AB633">
        <v>14105.8</v>
      </c>
      <c r="AC633">
        <v>34432.15</v>
      </c>
      <c r="AD633">
        <v>55</v>
      </c>
      <c r="AE633">
        <v>23</v>
      </c>
      <c r="AF633">
        <v>259</v>
      </c>
      <c r="AG633">
        <v>55</v>
      </c>
      <c r="AH633">
        <v>65</v>
      </c>
      <c r="AI633">
        <v>83</v>
      </c>
      <c r="AJ633">
        <v>72</v>
      </c>
      <c r="AK633">
        <v>35</v>
      </c>
      <c r="AL633">
        <v>5</v>
      </c>
      <c r="AM633">
        <v>19</v>
      </c>
      <c r="AN633">
        <v>5</v>
      </c>
      <c r="AO633">
        <v>344</v>
      </c>
      <c r="AP633">
        <v>1626</v>
      </c>
      <c r="AQ633">
        <v>383</v>
      </c>
      <c r="AR633">
        <v>0</v>
      </c>
      <c r="AS633">
        <v>247</v>
      </c>
      <c r="AT633">
        <v>15</v>
      </c>
      <c r="AU633">
        <v>66</v>
      </c>
      <c r="AV633">
        <v>25</v>
      </c>
      <c r="AW633">
        <v>0</v>
      </c>
      <c r="AX633">
        <v>0</v>
      </c>
      <c r="AY633">
        <v>200</v>
      </c>
      <c r="AZ633">
        <v>310</v>
      </c>
      <c r="BA633">
        <v>185</v>
      </c>
      <c r="BB633">
        <v>31</v>
      </c>
      <c r="BC633">
        <v>14</v>
      </c>
      <c r="BD633">
        <v>0</v>
      </c>
      <c r="BE633">
        <v>0</v>
      </c>
      <c r="BF633">
        <v>348</v>
      </c>
      <c r="BG633">
        <v>13958.77</v>
      </c>
      <c r="BH633">
        <v>12</v>
      </c>
      <c r="BI633">
        <v>137</v>
      </c>
      <c r="BJ633" s="2">
        <v>46218</v>
      </c>
      <c r="BK633">
        <v>0</v>
      </c>
      <c r="BL633" s="3" t="str">
        <f>VLOOKUP(O633,DropDownList!$H$1:$I$7,2,FALSE)</f>
        <v>2023/24</v>
      </c>
      <c r="BM633" s="3" t="str">
        <f t="shared" si="9"/>
        <v>FISCAL FINES</v>
      </c>
    </row>
    <row r="634" spans="1:65" x14ac:dyDescent="0.2">
      <c r="A634">
        <v>2026</v>
      </c>
      <c r="B634">
        <v>7</v>
      </c>
      <c r="C634" t="s">
        <v>198</v>
      </c>
      <c r="D634" t="s">
        <v>202</v>
      </c>
      <c r="E634" t="s">
        <v>30</v>
      </c>
      <c r="F634">
        <v>9376</v>
      </c>
      <c r="G634" t="s">
        <v>141</v>
      </c>
      <c r="H634" t="s">
        <v>200</v>
      </c>
      <c r="I634" t="s">
        <v>142</v>
      </c>
      <c r="J634" s="1">
        <v>46204</v>
      </c>
      <c r="K634" t="s">
        <v>143</v>
      </c>
      <c r="L634">
        <v>2</v>
      </c>
      <c r="M634" t="s">
        <v>445</v>
      </c>
      <c r="N634" t="s">
        <v>442</v>
      </c>
      <c r="O634" t="s">
        <v>147</v>
      </c>
      <c r="P634" t="s">
        <v>150</v>
      </c>
      <c r="Q634">
        <v>31344.71</v>
      </c>
      <c r="R634">
        <v>430</v>
      </c>
      <c r="S634">
        <v>78025.03</v>
      </c>
      <c r="T634">
        <v>10539.34</v>
      </c>
      <c r="U634">
        <v>184</v>
      </c>
      <c r="V634">
        <v>103</v>
      </c>
      <c r="W634">
        <v>19520.16</v>
      </c>
      <c r="X634">
        <v>19874.650000000001</v>
      </c>
      <c r="Y634">
        <v>368</v>
      </c>
      <c r="Z634">
        <v>67485.69</v>
      </c>
      <c r="AA634">
        <v>36140.980000000003</v>
      </c>
      <c r="AB634">
        <v>12585.14</v>
      </c>
      <c r="AC634">
        <v>23555.84</v>
      </c>
      <c r="AD634">
        <v>80</v>
      </c>
      <c r="AE634">
        <v>23</v>
      </c>
      <c r="AF634">
        <v>177</v>
      </c>
      <c r="AG634">
        <v>69</v>
      </c>
      <c r="AH634">
        <v>62</v>
      </c>
      <c r="AI634">
        <v>115</v>
      </c>
      <c r="AJ634">
        <v>59</v>
      </c>
      <c r="AK634">
        <v>31</v>
      </c>
      <c r="AL634">
        <v>9</v>
      </c>
      <c r="AM634">
        <v>15</v>
      </c>
      <c r="AN634">
        <v>4</v>
      </c>
      <c r="AO634">
        <v>312</v>
      </c>
      <c r="AP634">
        <v>1289</v>
      </c>
      <c r="AQ634">
        <v>339</v>
      </c>
      <c r="AR634">
        <v>0</v>
      </c>
      <c r="AS634">
        <v>182</v>
      </c>
      <c r="AT634">
        <v>11</v>
      </c>
      <c r="AU634">
        <v>49</v>
      </c>
      <c r="AV634">
        <v>21</v>
      </c>
      <c r="AW634">
        <v>0</v>
      </c>
      <c r="AX634">
        <v>0</v>
      </c>
      <c r="AY634">
        <v>154</v>
      </c>
      <c r="AZ634">
        <v>231</v>
      </c>
      <c r="BA634">
        <v>118</v>
      </c>
      <c r="BB634">
        <v>35</v>
      </c>
      <c r="BC634">
        <v>12</v>
      </c>
      <c r="BD634">
        <v>0</v>
      </c>
      <c r="BE634">
        <v>0</v>
      </c>
      <c r="BF634">
        <v>315</v>
      </c>
      <c r="BG634">
        <v>21747.26</v>
      </c>
      <c r="BH634">
        <v>7</v>
      </c>
      <c r="BI634">
        <v>183</v>
      </c>
      <c r="BJ634" s="2">
        <v>46218</v>
      </c>
      <c r="BK634">
        <v>0</v>
      </c>
      <c r="BL634" s="3" t="str">
        <f>VLOOKUP(O634,DropDownList!$H$1:$I$7,2,FALSE)</f>
        <v>2024/25</v>
      </c>
      <c r="BM634" s="3" t="str">
        <f t="shared" si="9"/>
        <v>FISCAL FINES</v>
      </c>
    </row>
    <row r="635" spans="1:65" x14ac:dyDescent="0.2">
      <c r="A635">
        <v>2026</v>
      </c>
      <c r="B635">
        <v>7</v>
      </c>
      <c r="C635" t="s">
        <v>198</v>
      </c>
      <c r="D635" t="s">
        <v>202</v>
      </c>
      <c r="E635" t="s">
        <v>30</v>
      </c>
      <c r="F635">
        <v>9376</v>
      </c>
      <c r="G635" t="s">
        <v>141</v>
      </c>
      <c r="H635" t="s">
        <v>200</v>
      </c>
      <c r="I635" t="s">
        <v>142</v>
      </c>
      <c r="J635" s="1">
        <v>46204</v>
      </c>
      <c r="K635" t="s">
        <v>143</v>
      </c>
      <c r="L635">
        <v>2</v>
      </c>
      <c r="M635" t="s">
        <v>445</v>
      </c>
      <c r="N635" t="s">
        <v>442</v>
      </c>
      <c r="O635" t="s">
        <v>149</v>
      </c>
      <c r="P635" t="s">
        <v>146</v>
      </c>
      <c r="Q635">
        <v>1120</v>
      </c>
      <c r="R635">
        <v>268</v>
      </c>
      <c r="S635">
        <v>4435</v>
      </c>
      <c r="T635">
        <v>30</v>
      </c>
      <c r="U635">
        <v>119</v>
      </c>
      <c r="V635">
        <v>48</v>
      </c>
      <c r="W635">
        <v>820</v>
      </c>
      <c r="X635">
        <v>820</v>
      </c>
      <c r="Y635">
        <v>0</v>
      </c>
      <c r="Z635">
        <v>0</v>
      </c>
      <c r="AA635">
        <v>3285</v>
      </c>
      <c r="AB635">
        <v>0</v>
      </c>
      <c r="AC635">
        <v>0</v>
      </c>
      <c r="AD635">
        <v>48</v>
      </c>
      <c r="AE635">
        <v>0</v>
      </c>
      <c r="AF635">
        <v>200</v>
      </c>
      <c r="AG635">
        <v>0</v>
      </c>
      <c r="AH635">
        <v>2</v>
      </c>
      <c r="AI635">
        <v>66</v>
      </c>
      <c r="AJ635">
        <v>0</v>
      </c>
      <c r="AK635">
        <v>0</v>
      </c>
      <c r="AL635">
        <v>0</v>
      </c>
      <c r="AM635">
        <v>0</v>
      </c>
      <c r="AN635">
        <v>0</v>
      </c>
      <c r="AO635">
        <v>153</v>
      </c>
      <c r="AP635">
        <v>416</v>
      </c>
      <c r="AQ635">
        <v>160</v>
      </c>
      <c r="AR635">
        <v>0</v>
      </c>
      <c r="AS635">
        <v>79</v>
      </c>
      <c r="AT635">
        <v>0</v>
      </c>
      <c r="AU635">
        <v>10</v>
      </c>
      <c r="AV635">
        <v>4</v>
      </c>
      <c r="AW635">
        <v>2</v>
      </c>
      <c r="AX635">
        <v>0</v>
      </c>
      <c r="AY635">
        <v>32</v>
      </c>
      <c r="AZ635">
        <v>40</v>
      </c>
      <c r="BA635">
        <v>4</v>
      </c>
      <c r="BB635">
        <v>20</v>
      </c>
      <c r="BC635">
        <v>2</v>
      </c>
      <c r="BD635">
        <v>1</v>
      </c>
      <c r="BE635">
        <v>0</v>
      </c>
      <c r="BF635">
        <v>265</v>
      </c>
      <c r="BG635">
        <v>1120</v>
      </c>
      <c r="BH635">
        <v>0</v>
      </c>
      <c r="BI635">
        <v>116</v>
      </c>
      <c r="BJ635" s="2">
        <v>46218</v>
      </c>
      <c r="BK635">
        <v>0</v>
      </c>
      <c r="BL635" s="3" t="str">
        <f>VLOOKUP(O635,DropDownList!$H$1:$I$7,2,FALSE)</f>
        <v>2025/26</v>
      </c>
      <c r="BM635" s="3" t="str">
        <f t="shared" si="9"/>
        <v>VSUR</v>
      </c>
    </row>
    <row r="636" spans="1:65" x14ac:dyDescent="0.2">
      <c r="A636">
        <v>2026</v>
      </c>
      <c r="B636">
        <v>7</v>
      </c>
      <c r="C636" t="s">
        <v>198</v>
      </c>
      <c r="D636" t="s">
        <v>202</v>
      </c>
      <c r="E636" t="s">
        <v>30</v>
      </c>
      <c r="F636">
        <v>9376</v>
      </c>
      <c r="G636" t="s">
        <v>141</v>
      </c>
      <c r="H636" t="s">
        <v>200</v>
      </c>
      <c r="I636" t="s">
        <v>142</v>
      </c>
      <c r="J636" s="1">
        <v>46204</v>
      </c>
      <c r="K636" t="s">
        <v>143</v>
      </c>
      <c r="L636">
        <v>2</v>
      </c>
      <c r="M636" t="s">
        <v>445</v>
      </c>
      <c r="N636" t="s">
        <v>442</v>
      </c>
      <c r="O636" t="s">
        <v>147</v>
      </c>
      <c r="P636" t="s">
        <v>146</v>
      </c>
      <c r="Q636">
        <v>502.8</v>
      </c>
      <c r="R636">
        <v>304</v>
      </c>
      <c r="S636">
        <v>4300</v>
      </c>
      <c r="T636">
        <v>88.42</v>
      </c>
      <c r="U636">
        <v>72</v>
      </c>
      <c r="V636">
        <v>23</v>
      </c>
      <c r="W636">
        <v>300</v>
      </c>
      <c r="X636">
        <v>300</v>
      </c>
      <c r="Y636">
        <v>0</v>
      </c>
      <c r="Z636">
        <v>0</v>
      </c>
      <c r="AA636">
        <v>3708.78</v>
      </c>
      <c r="AB636">
        <v>0</v>
      </c>
      <c r="AC636">
        <v>0</v>
      </c>
      <c r="AD636">
        <v>23</v>
      </c>
      <c r="AE636">
        <v>0</v>
      </c>
      <c r="AF636">
        <v>257</v>
      </c>
      <c r="AG636">
        <v>2</v>
      </c>
      <c r="AH636">
        <v>5</v>
      </c>
      <c r="AI636">
        <v>38</v>
      </c>
      <c r="AJ636">
        <v>0</v>
      </c>
      <c r="AK636">
        <v>0</v>
      </c>
      <c r="AL636">
        <v>0</v>
      </c>
      <c r="AM636">
        <v>0</v>
      </c>
      <c r="AN636">
        <v>0</v>
      </c>
      <c r="AO636">
        <v>180</v>
      </c>
      <c r="AP636">
        <v>669</v>
      </c>
      <c r="AQ636">
        <v>186</v>
      </c>
      <c r="AR636">
        <v>2</v>
      </c>
      <c r="AS636">
        <v>96</v>
      </c>
      <c r="AT636">
        <v>1</v>
      </c>
      <c r="AU636">
        <v>42</v>
      </c>
      <c r="AV636">
        <v>12</v>
      </c>
      <c r="AW636">
        <v>10</v>
      </c>
      <c r="AX636">
        <v>0</v>
      </c>
      <c r="AY636">
        <v>69</v>
      </c>
      <c r="AZ636">
        <v>97</v>
      </c>
      <c r="BA636">
        <v>43</v>
      </c>
      <c r="BB636">
        <v>29</v>
      </c>
      <c r="BC636">
        <v>10</v>
      </c>
      <c r="BD636">
        <v>0</v>
      </c>
      <c r="BE636">
        <v>0</v>
      </c>
      <c r="BF636">
        <v>293</v>
      </c>
      <c r="BG636">
        <v>500</v>
      </c>
      <c r="BH636">
        <v>2</v>
      </c>
      <c r="BI636">
        <v>68</v>
      </c>
      <c r="BJ636" s="2">
        <v>46218</v>
      </c>
      <c r="BK636">
        <v>0</v>
      </c>
      <c r="BL636" s="3" t="str">
        <f>VLOOKUP(O636,DropDownList!$H$1:$I$7,2,FALSE)</f>
        <v>2024/25</v>
      </c>
      <c r="BM636" s="3" t="str">
        <f t="shared" si="9"/>
        <v>VSUR</v>
      </c>
    </row>
    <row r="637" spans="1:65" x14ac:dyDescent="0.2">
      <c r="A637">
        <v>2026</v>
      </c>
      <c r="B637">
        <v>7</v>
      </c>
      <c r="C637" t="s">
        <v>198</v>
      </c>
      <c r="D637" t="s">
        <v>202</v>
      </c>
      <c r="E637" t="s">
        <v>30</v>
      </c>
      <c r="F637">
        <v>9376</v>
      </c>
      <c r="G637" t="s">
        <v>141</v>
      </c>
      <c r="H637" t="s">
        <v>200</v>
      </c>
      <c r="I637" t="s">
        <v>142</v>
      </c>
      <c r="J637" s="1">
        <v>46204</v>
      </c>
      <c r="K637" t="s">
        <v>143</v>
      </c>
      <c r="L637">
        <v>2</v>
      </c>
      <c r="M637" t="s">
        <v>445</v>
      </c>
      <c r="N637" t="s">
        <v>442</v>
      </c>
      <c r="O637" t="s">
        <v>156</v>
      </c>
      <c r="P637" t="s">
        <v>152</v>
      </c>
      <c r="Q637">
        <v>0</v>
      </c>
      <c r="R637">
        <v>358</v>
      </c>
      <c r="S637">
        <v>14320</v>
      </c>
      <c r="T637">
        <v>9960</v>
      </c>
      <c r="U637">
        <v>0</v>
      </c>
      <c r="V637">
        <v>0</v>
      </c>
      <c r="W637">
        <v>0</v>
      </c>
      <c r="X637">
        <v>0</v>
      </c>
      <c r="Y637">
        <v>0</v>
      </c>
      <c r="Z637">
        <v>0</v>
      </c>
      <c r="AA637">
        <v>4360</v>
      </c>
      <c r="AB637">
        <v>0</v>
      </c>
      <c r="AC637">
        <v>4360</v>
      </c>
      <c r="AD637">
        <v>0</v>
      </c>
      <c r="AE637">
        <v>0</v>
      </c>
      <c r="AF637">
        <v>109</v>
      </c>
      <c r="AG637">
        <v>0</v>
      </c>
      <c r="AH637">
        <v>249</v>
      </c>
      <c r="AI637">
        <v>0</v>
      </c>
      <c r="AJ637">
        <v>0</v>
      </c>
      <c r="AK637">
        <v>0</v>
      </c>
      <c r="AL637">
        <v>0</v>
      </c>
      <c r="AM637">
        <v>0</v>
      </c>
      <c r="AN637">
        <v>0</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s="2">
        <v>46218</v>
      </c>
      <c r="BK637">
        <v>0</v>
      </c>
      <c r="BL637" s="3" t="str">
        <f>VLOOKUP(O637,DropDownList!$H$1:$I$7,2,FALSE)</f>
        <v>2023/24</v>
      </c>
      <c r="BM637" s="3" t="str">
        <f t="shared" si="9"/>
        <v>PCOA</v>
      </c>
    </row>
    <row r="638" spans="1:65" x14ac:dyDescent="0.2">
      <c r="A638">
        <v>2026</v>
      </c>
      <c r="B638">
        <v>7</v>
      </c>
      <c r="C638" t="s">
        <v>198</v>
      </c>
      <c r="D638" t="s">
        <v>203</v>
      </c>
      <c r="E638" t="s">
        <v>30</v>
      </c>
      <c r="F638">
        <v>9723</v>
      </c>
      <c r="G638" t="s">
        <v>158</v>
      </c>
      <c r="H638" t="s">
        <v>200</v>
      </c>
      <c r="I638" t="s">
        <v>142</v>
      </c>
      <c r="J638" s="1">
        <v>46204</v>
      </c>
      <c r="K638" t="s">
        <v>143</v>
      </c>
      <c r="L638">
        <v>2</v>
      </c>
      <c r="M638" t="s">
        <v>445</v>
      </c>
      <c r="N638" t="s">
        <v>442</v>
      </c>
      <c r="O638" t="s">
        <v>147</v>
      </c>
      <c r="P638" t="s">
        <v>161</v>
      </c>
      <c r="Q638">
        <v>1158</v>
      </c>
      <c r="R638">
        <v>382</v>
      </c>
      <c r="S638">
        <v>8755</v>
      </c>
      <c r="T638">
        <v>425</v>
      </c>
      <c r="U638">
        <v>112</v>
      </c>
      <c r="V638">
        <v>24</v>
      </c>
      <c r="W638">
        <v>528</v>
      </c>
      <c r="X638">
        <v>528</v>
      </c>
      <c r="Y638">
        <v>0</v>
      </c>
      <c r="Z638">
        <v>0</v>
      </c>
      <c r="AA638">
        <v>7172</v>
      </c>
      <c r="AB638">
        <v>0</v>
      </c>
      <c r="AC638">
        <v>0</v>
      </c>
      <c r="AD638">
        <v>22</v>
      </c>
      <c r="AE638">
        <v>2</v>
      </c>
      <c r="AF638">
        <v>309</v>
      </c>
      <c r="AG638">
        <v>3</v>
      </c>
      <c r="AH638">
        <v>19</v>
      </c>
      <c r="AI638">
        <v>51</v>
      </c>
      <c r="AJ638">
        <v>0</v>
      </c>
      <c r="AK638">
        <v>0</v>
      </c>
      <c r="AL638">
        <v>0</v>
      </c>
      <c r="AM638">
        <v>0</v>
      </c>
      <c r="AN638">
        <v>0</v>
      </c>
      <c r="AO638">
        <v>242</v>
      </c>
      <c r="AP638">
        <v>868</v>
      </c>
      <c r="AQ638">
        <v>238</v>
      </c>
      <c r="AR638">
        <v>1</v>
      </c>
      <c r="AS638">
        <v>117</v>
      </c>
      <c r="AT638">
        <v>5</v>
      </c>
      <c r="AU638">
        <v>50</v>
      </c>
      <c r="AV638">
        <v>17</v>
      </c>
      <c r="AW638">
        <v>25</v>
      </c>
      <c r="AX638">
        <v>0</v>
      </c>
      <c r="AY638">
        <v>107</v>
      </c>
      <c r="AZ638">
        <v>123</v>
      </c>
      <c r="BA638">
        <v>54</v>
      </c>
      <c r="BB638">
        <v>32</v>
      </c>
      <c r="BC638">
        <v>8</v>
      </c>
      <c r="BD638">
        <v>1</v>
      </c>
      <c r="BE638">
        <v>0</v>
      </c>
      <c r="BF638">
        <v>354</v>
      </c>
      <c r="BG638">
        <v>1080</v>
      </c>
      <c r="BH638">
        <v>0</v>
      </c>
      <c r="BI638">
        <v>107</v>
      </c>
      <c r="BJ638" s="2">
        <v>46218</v>
      </c>
      <c r="BK638">
        <v>1</v>
      </c>
      <c r="BL638" s="3" t="str">
        <f>VLOOKUP(O638,DropDownList!$H$1:$I$7,2,FALSE)</f>
        <v>2024/25</v>
      </c>
      <c r="BM638" s="3" t="str">
        <f t="shared" si="9"/>
        <v>VSUR</v>
      </c>
    </row>
    <row r="639" spans="1:65" x14ac:dyDescent="0.2">
      <c r="A639">
        <v>2026</v>
      </c>
      <c r="B639">
        <v>7</v>
      </c>
      <c r="C639" t="s">
        <v>198</v>
      </c>
      <c r="D639" t="s">
        <v>203</v>
      </c>
      <c r="E639" t="s">
        <v>30</v>
      </c>
      <c r="F639">
        <v>9723</v>
      </c>
      <c r="G639" t="s">
        <v>158</v>
      </c>
      <c r="H639" t="s">
        <v>200</v>
      </c>
      <c r="I639" t="s">
        <v>142</v>
      </c>
      <c r="J639" s="1">
        <v>46204</v>
      </c>
      <c r="K639" t="s">
        <v>143</v>
      </c>
      <c r="L639">
        <v>2</v>
      </c>
      <c r="M639" t="s">
        <v>445</v>
      </c>
      <c r="N639" t="s">
        <v>442</v>
      </c>
      <c r="O639" t="s">
        <v>155</v>
      </c>
      <c r="P639" t="s">
        <v>160</v>
      </c>
      <c r="Q639">
        <v>20412.89</v>
      </c>
      <c r="R639">
        <v>477</v>
      </c>
      <c r="S639">
        <v>199287.9</v>
      </c>
      <c r="T639">
        <v>8223.2099999999991</v>
      </c>
      <c r="U639">
        <v>65</v>
      </c>
      <c r="V639">
        <v>35</v>
      </c>
      <c r="W639">
        <v>10880</v>
      </c>
      <c r="X639">
        <v>10880</v>
      </c>
      <c r="Y639">
        <v>0</v>
      </c>
      <c r="Z639">
        <v>0</v>
      </c>
      <c r="AA639">
        <v>170651.8</v>
      </c>
      <c r="AB639">
        <v>14401.15</v>
      </c>
      <c r="AC639">
        <v>147700.65</v>
      </c>
      <c r="AD639">
        <v>20</v>
      </c>
      <c r="AE639">
        <v>15</v>
      </c>
      <c r="AF639">
        <v>385</v>
      </c>
      <c r="AG639">
        <v>35</v>
      </c>
      <c r="AH639">
        <v>18</v>
      </c>
      <c r="AI639">
        <v>30</v>
      </c>
      <c r="AJ639">
        <v>0</v>
      </c>
      <c r="AK639">
        <v>0</v>
      </c>
      <c r="AL639">
        <v>0</v>
      </c>
      <c r="AM639">
        <v>0</v>
      </c>
      <c r="AN639">
        <v>0</v>
      </c>
      <c r="AO639">
        <v>315</v>
      </c>
      <c r="AP639">
        <v>1412</v>
      </c>
      <c r="AQ639">
        <v>337</v>
      </c>
      <c r="AR639">
        <v>0</v>
      </c>
      <c r="AS639">
        <v>180</v>
      </c>
      <c r="AT639">
        <v>23</v>
      </c>
      <c r="AU639">
        <v>108</v>
      </c>
      <c r="AV639">
        <v>47</v>
      </c>
      <c r="AW639">
        <v>13</v>
      </c>
      <c r="AX639">
        <v>0</v>
      </c>
      <c r="AY639">
        <v>154</v>
      </c>
      <c r="AZ639">
        <v>225</v>
      </c>
      <c r="BA639">
        <v>134</v>
      </c>
      <c r="BB639">
        <v>37</v>
      </c>
      <c r="BC639">
        <v>20</v>
      </c>
      <c r="BD639">
        <v>14</v>
      </c>
      <c r="BE639">
        <v>0</v>
      </c>
      <c r="BF639">
        <v>460</v>
      </c>
      <c r="BG639">
        <v>10490</v>
      </c>
      <c r="BH639">
        <v>9</v>
      </c>
      <c r="BI639">
        <v>55</v>
      </c>
      <c r="BJ639" s="2">
        <v>46218</v>
      </c>
      <c r="BK639">
        <v>2</v>
      </c>
      <c r="BL639" s="3" t="str">
        <f>VLOOKUP(O639,DropDownList!$H$1:$I$7,2,FALSE)</f>
        <v>2022/23</v>
      </c>
      <c r="BM639" s="3" t="str">
        <f t="shared" si="9"/>
        <v>SC COURT</v>
      </c>
    </row>
    <row r="640" spans="1:65" x14ac:dyDescent="0.2">
      <c r="A640">
        <v>2026</v>
      </c>
      <c r="B640">
        <v>7</v>
      </c>
      <c r="C640" t="s">
        <v>198</v>
      </c>
      <c r="D640" t="s">
        <v>203</v>
      </c>
      <c r="E640" t="s">
        <v>30</v>
      </c>
      <c r="F640">
        <v>9723</v>
      </c>
      <c r="G640" t="s">
        <v>158</v>
      </c>
      <c r="H640" t="s">
        <v>200</v>
      </c>
      <c r="I640" t="s">
        <v>142</v>
      </c>
      <c r="J640" s="1">
        <v>46204</v>
      </c>
      <c r="K640" t="s">
        <v>143</v>
      </c>
      <c r="L640">
        <v>2</v>
      </c>
      <c r="M640" t="s">
        <v>445</v>
      </c>
      <c r="N640" t="s">
        <v>442</v>
      </c>
      <c r="O640" t="s">
        <v>156</v>
      </c>
      <c r="P640" t="s">
        <v>159</v>
      </c>
      <c r="Q640">
        <v>0</v>
      </c>
      <c r="R640">
        <v>4</v>
      </c>
      <c r="S640">
        <v>116040.53</v>
      </c>
      <c r="T640">
        <v>1450.28</v>
      </c>
      <c r="U640">
        <v>0</v>
      </c>
      <c r="V640">
        <v>0</v>
      </c>
      <c r="W640">
        <v>0</v>
      </c>
      <c r="X640">
        <v>0</v>
      </c>
      <c r="Y640">
        <v>0</v>
      </c>
      <c r="Z640">
        <v>0</v>
      </c>
      <c r="AA640">
        <v>114590.25</v>
      </c>
      <c r="AB640">
        <v>0</v>
      </c>
      <c r="AC640">
        <v>0</v>
      </c>
      <c r="AD640">
        <v>0</v>
      </c>
      <c r="AE640">
        <v>0</v>
      </c>
      <c r="AF640">
        <v>2</v>
      </c>
      <c r="AG640">
        <v>0</v>
      </c>
      <c r="AH640">
        <v>0</v>
      </c>
      <c r="AI640">
        <v>0</v>
      </c>
      <c r="AJ640">
        <v>0</v>
      </c>
      <c r="AK640">
        <v>0</v>
      </c>
      <c r="AL640">
        <v>0</v>
      </c>
      <c r="AM640">
        <v>0</v>
      </c>
      <c r="AN640">
        <v>0</v>
      </c>
      <c r="AO640">
        <v>1</v>
      </c>
      <c r="AP640">
        <v>2</v>
      </c>
      <c r="AQ640">
        <v>2</v>
      </c>
      <c r="AR640">
        <v>0</v>
      </c>
      <c r="AS640">
        <v>0</v>
      </c>
      <c r="AT640">
        <v>0</v>
      </c>
      <c r="AU640">
        <v>0</v>
      </c>
      <c r="AV640">
        <v>0</v>
      </c>
      <c r="AW640">
        <v>0</v>
      </c>
      <c r="AX640">
        <v>0</v>
      </c>
      <c r="AY640">
        <v>0</v>
      </c>
      <c r="AZ640">
        <v>0</v>
      </c>
      <c r="BA640">
        <v>0</v>
      </c>
      <c r="BB640">
        <v>0</v>
      </c>
      <c r="BC640">
        <v>0</v>
      </c>
      <c r="BD640">
        <v>0</v>
      </c>
      <c r="BE640">
        <v>0</v>
      </c>
      <c r="BF640">
        <v>0</v>
      </c>
      <c r="BG640">
        <v>0</v>
      </c>
      <c r="BH640">
        <v>2</v>
      </c>
      <c r="BI640">
        <v>0</v>
      </c>
      <c r="BJ640" s="2">
        <v>46218</v>
      </c>
      <c r="BK640">
        <v>0</v>
      </c>
      <c r="BL640" s="3" t="str">
        <f>VLOOKUP(O640,DropDownList!$H$1:$I$7,2,FALSE)</f>
        <v>2023/24</v>
      </c>
      <c r="BM640" s="3" t="str">
        <f t="shared" si="9"/>
        <v>CONF</v>
      </c>
    </row>
    <row r="641" spans="1:65" x14ac:dyDescent="0.2">
      <c r="A641">
        <v>2026</v>
      </c>
      <c r="B641">
        <v>7</v>
      </c>
      <c r="C641" t="s">
        <v>198</v>
      </c>
      <c r="D641" t="s">
        <v>203</v>
      </c>
      <c r="E641" t="s">
        <v>30</v>
      </c>
      <c r="F641">
        <v>9723</v>
      </c>
      <c r="G641" t="s">
        <v>158</v>
      </c>
      <c r="H641" t="s">
        <v>200</v>
      </c>
      <c r="I641" t="s">
        <v>142</v>
      </c>
      <c r="J641" s="1">
        <v>46204</v>
      </c>
      <c r="K641" t="s">
        <v>143</v>
      </c>
      <c r="L641">
        <v>2</v>
      </c>
      <c r="M641" t="s">
        <v>445</v>
      </c>
      <c r="N641" t="s">
        <v>442</v>
      </c>
      <c r="O641" t="s">
        <v>156</v>
      </c>
      <c r="P641" t="s">
        <v>160</v>
      </c>
      <c r="Q641">
        <v>23756.98</v>
      </c>
      <c r="R641">
        <v>419</v>
      </c>
      <c r="S641">
        <v>176435</v>
      </c>
      <c r="T641">
        <v>6581.88</v>
      </c>
      <c r="U641">
        <v>82</v>
      </c>
      <c r="V641">
        <v>34</v>
      </c>
      <c r="W641">
        <v>12227.92</v>
      </c>
      <c r="X641">
        <v>13142.92</v>
      </c>
      <c r="Y641">
        <v>0</v>
      </c>
      <c r="Z641">
        <v>0</v>
      </c>
      <c r="AA641">
        <v>146096.14000000001</v>
      </c>
      <c r="AB641">
        <v>16936.689999999999</v>
      </c>
      <c r="AC641">
        <v>121744.78</v>
      </c>
      <c r="AD641">
        <v>18</v>
      </c>
      <c r="AE641">
        <v>16</v>
      </c>
      <c r="AF641">
        <v>317</v>
      </c>
      <c r="AG641">
        <v>45</v>
      </c>
      <c r="AH641">
        <v>16</v>
      </c>
      <c r="AI641">
        <v>37</v>
      </c>
      <c r="AJ641">
        <v>0</v>
      </c>
      <c r="AK641">
        <v>0</v>
      </c>
      <c r="AL641">
        <v>0</v>
      </c>
      <c r="AM641">
        <v>0</v>
      </c>
      <c r="AN641">
        <v>0</v>
      </c>
      <c r="AO641">
        <v>251</v>
      </c>
      <c r="AP641">
        <v>1037</v>
      </c>
      <c r="AQ641">
        <v>254</v>
      </c>
      <c r="AR641">
        <v>2</v>
      </c>
      <c r="AS641">
        <v>124</v>
      </c>
      <c r="AT641">
        <v>7</v>
      </c>
      <c r="AU641">
        <v>86</v>
      </c>
      <c r="AV641">
        <v>31</v>
      </c>
      <c r="AW641">
        <v>14</v>
      </c>
      <c r="AX641">
        <v>0</v>
      </c>
      <c r="AY641">
        <v>128</v>
      </c>
      <c r="AZ641">
        <v>172</v>
      </c>
      <c r="BA641">
        <v>93</v>
      </c>
      <c r="BB641">
        <v>15</v>
      </c>
      <c r="BC641">
        <v>6</v>
      </c>
      <c r="BD641">
        <v>3</v>
      </c>
      <c r="BE641">
        <v>0</v>
      </c>
      <c r="BF641">
        <v>400</v>
      </c>
      <c r="BG641">
        <v>12875</v>
      </c>
      <c r="BH641">
        <v>4</v>
      </c>
      <c r="BI641">
        <v>77</v>
      </c>
      <c r="BJ641" s="2">
        <v>46218</v>
      </c>
      <c r="BK641">
        <v>1</v>
      </c>
      <c r="BL641" s="3" t="str">
        <f>VLOOKUP(O641,DropDownList!$H$1:$I$7,2,FALSE)</f>
        <v>2023/24</v>
      </c>
      <c r="BM641" s="3" t="str">
        <f t="shared" si="9"/>
        <v>SC COURT</v>
      </c>
    </row>
    <row r="642" spans="1:65" x14ac:dyDescent="0.2">
      <c r="A642">
        <v>2026</v>
      </c>
      <c r="B642">
        <v>7</v>
      </c>
      <c r="C642" t="s">
        <v>198</v>
      </c>
      <c r="D642" t="s">
        <v>203</v>
      </c>
      <c r="E642" t="s">
        <v>30</v>
      </c>
      <c r="F642">
        <v>9723</v>
      </c>
      <c r="G642" t="s">
        <v>158</v>
      </c>
      <c r="H642" t="s">
        <v>200</v>
      </c>
      <c r="I642" t="s">
        <v>142</v>
      </c>
      <c r="J642" s="1">
        <v>46204</v>
      </c>
      <c r="K642" t="s">
        <v>143</v>
      </c>
      <c r="L642">
        <v>2</v>
      </c>
      <c r="M642" t="s">
        <v>445</v>
      </c>
      <c r="N642" t="s">
        <v>442</v>
      </c>
      <c r="O642" t="s">
        <v>147</v>
      </c>
      <c r="P642" t="s">
        <v>160</v>
      </c>
      <c r="Q642">
        <v>43715.39</v>
      </c>
      <c r="R642">
        <v>412</v>
      </c>
      <c r="S642">
        <v>198903.09</v>
      </c>
      <c r="T642">
        <v>10509.3</v>
      </c>
      <c r="U642">
        <v>120</v>
      </c>
      <c r="V642">
        <v>50</v>
      </c>
      <c r="W642">
        <v>17599.59</v>
      </c>
      <c r="X642">
        <v>21527.99</v>
      </c>
      <c r="Y642">
        <v>0</v>
      </c>
      <c r="Z642">
        <v>0</v>
      </c>
      <c r="AA642">
        <v>144678.39999999999</v>
      </c>
      <c r="AB642">
        <v>24012.28</v>
      </c>
      <c r="AC642">
        <v>113484.12</v>
      </c>
      <c r="AD642">
        <v>23</v>
      </c>
      <c r="AE642">
        <v>27</v>
      </c>
      <c r="AF642">
        <v>265</v>
      </c>
      <c r="AG642">
        <v>70</v>
      </c>
      <c r="AH642">
        <v>20</v>
      </c>
      <c r="AI642">
        <v>50</v>
      </c>
      <c r="AJ642">
        <v>0</v>
      </c>
      <c r="AK642">
        <v>0</v>
      </c>
      <c r="AL642">
        <v>0</v>
      </c>
      <c r="AM642">
        <v>0</v>
      </c>
      <c r="AN642">
        <v>0</v>
      </c>
      <c r="AO642">
        <v>261</v>
      </c>
      <c r="AP642">
        <v>926</v>
      </c>
      <c r="AQ642">
        <v>254</v>
      </c>
      <c r="AR642">
        <v>1</v>
      </c>
      <c r="AS642">
        <v>121</v>
      </c>
      <c r="AT642">
        <v>5</v>
      </c>
      <c r="AU642">
        <v>59</v>
      </c>
      <c r="AV642">
        <v>21</v>
      </c>
      <c r="AW642">
        <v>27</v>
      </c>
      <c r="AX642">
        <v>0</v>
      </c>
      <c r="AY642">
        <v>112</v>
      </c>
      <c r="AZ642">
        <v>131</v>
      </c>
      <c r="BA642">
        <v>60</v>
      </c>
      <c r="BB642">
        <v>30</v>
      </c>
      <c r="BC642">
        <v>6</v>
      </c>
      <c r="BD642">
        <v>1</v>
      </c>
      <c r="BE642">
        <v>0</v>
      </c>
      <c r="BF642">
        <v>382</v>
      </c>
      <c r="BG642">
        <v>22787.4</v>
      </c>
      <c r="BH642">
        <v>7</v>
      </c>
      <c r="BI642">
        <v>114</v>
      </c>
      <c r="BJ642" s="2">
        <v>46218</v>
      </c>
      <c r="BK642">
        <v>1</v>
      </c>
      <c r="BL642" s="3" t="str">
        <f>VLOOKUP(O642,DropDownList!$H$1:$I$7,2,FALSE)</f>
        <v>2024/25</v>
      </c>
      <c r="BM642" s="3" t="str">
        <f t="shared" si="9"/>
        <v>SC COURT</v>
      </c>
    </row>
    <row r="643" spans="1:65" x14ac:dyDescent="0.2">
      <c r="A643">
        <v>2026</v>
      </c>
      <c r="B643">
        <v>7</v>
      </c>
      <c r="C643" t="s">
        <v>198</v>
      </c>
      <c r="D643" t="s">
        <v>203</v>
      </c>
      <c r="E643" t="s">
        <v>30</v>
      </c>
      <c r="F643">
        <v>9723</v>
      </c>
      <c r="G643" t="s">
        <v>158</v>
      </c>
      <c r="H643" t="s">
        <v>200</v>
      </c>
      <c r="I643" t="s">
        <v>142</v>
      </c>
      <c r="J643" s="1">
        <v>46204</v>
      </c>
      <c r="K643" t="s">
        <v>143</v>
      </c>
      <c r="L643">
        <v>2</v>
      </c>
      <c r="M643" t="s">
        <v>445</v>
      </c>
      <c r="N643" t="s">
        <v>442</v>
      </c>
      <c r="O643" t="s">
        <v>156</v>
      </c>
      <c r="P643" t="s">
        <v>161</v>
      </c>
      <c r="Q643">
        <v>745</v>
      </c>
      <c r="R643">
        <v>403</v>
      </c>
      <c r="S643">
        <v>8350</v>
      </c>
      <c r="T643">
        <v>280.33</v>
      </c>
      <c r="U643">
        <v>79</v>
      </c>
      <c r="V643">
        <v>20</v>
      </c>
      <c r="W643">
        <v>435</v>
      </c>
      <c r="X643">
        <v>435</v>
      </c>
      <c r="Y643">
        <v>0</v>
      </c>
      <c r="Z643">
        <v>0</v>
      </c>
      <c r="AA643">
        <v>7324.67</v>
      </c>
      <c r="AB643">
        <v>0</v>
      </c>
      <c r="AC643">
        <v>0</v>
      </c>
      <c r="AD643">
        <v>18</v>
      </c>
      <c r="AE643">
        <v>2</v>
      </c>
      <c r="AF643">
        <v>348</v>
      </c>
      <c r="AG643">
        <v>2</v>
      </c>
      <c r="AH643">
        <v>15</v>
      </c>
      <c r="AI643">
        <v>37</v>
      </c>
      <c r="AJ643">
        <v>0</v>
      </c>
      <c r="AK643">
        <v>0</v>
      </c>
      <c r="AL643">
        <v>0</v>
      </c>
      <c r="AM643">
        <v>0</v>
      </c>
      <c r="AN643">
        <v>0</v>
      </c>
      <c r="AO643">
        <v>242</v>
      </c>
      <c r="AP643">
        <v>1028</v>
      </c>
      <c r="AQ643">
        <v>254</v>
      </c>
      <c r="AR643">
        <v>1</v>
      </c>
      <c r="AS643">
        <v>127</v>
      </c>
      <c r="AT643">
        <v>7</v>
      </c>
      <c r="AU643">
        <v>85</v>
      </c>
      <c r="AV643">
        <v>30</v>
      </c>
      <c r="AW643">
        <v>13</v>
      </c>
      <c r="AX643">
        <v>0</v>
      </c>
      <c r="AY643">
        <v>126</v>
      </c>
      <c r="AZ643">
        <v>171</v>
      </c>
      <c r="BA643">
        <v>91</v>
      </c>
      <c r="BB643">
        <v>14</v>
      </c>
      <c r="BC643">
        <v>6</v>
      </c>
      <c r="BD643">
        <v>3</v>
      </c>
      <c r="BE643">
        <v>0</v>
      </c>
      <c r="BF643">
        <v>387</v>
      </c>
      <c r="BG643">
        <v>680</v>
      </c>
      <c r="BH643">
        <v>1</v>
      </c>
      <c r="BI643">
        <v>75</v>
      </c>
      <c r="BJ643" s="2">
        <v>46218</v>
      </c>
      <c r="BK643">
        <v>1</v>
      </c>
      <c r="BL643" s="3" t="str">
        <f>VLOOKUP(O643,DropDownList!$H$1:$I$7,2,FALSE)</f>
        <v>2023/24</v>
      </c>
      <c r="BM643" s="3" t="str">
        <f t="shared" ref="BM643:BM706" si="10">IF(RIGHT(P643,4)="VSUR","VSUR",IF(RIGHT(P643,4)="CONF","CONF",P643))</f>
        <v>VSUR</v>
      </c>
    </row>
    <row r="644" spans="1:65" x14ac:dyDescent="0.2">
      <c r="A644">
        <v>2026</v>
      </c>
      <c r="B644">
        <v>7</v>
      </c>
      <c r="C644" t="s">
        <v>198</v>
      </c>
      <c r="D644" t="s">
        <v>203</v>
      </c>
      <c r="E644" t="s">
        <v>30</v>
      </c>
      <c r="F644">
        <v>9723</v>
      </c>
      <c r="G644" t="s">
        <v>158</v>
      </c>
      <c r="H644" t="s">
        <v>200</v>
      </c>
      <c r="I644" t="s">
        <v>142</v>
      </c>
      <c r="J644" s="1">
        <v>46204</v>
      </c>
      <c r="K644" t="s">
        <v>143</v>
      </c>
      <c r="L644">
        <v>2</v>
      </c>
      <c r="M644" t="s">
        <v>445</v>
      </c>
      <c r="N644" t="s">
        <v>442</v>
      </c>
      <c r="O644" t="s">
        <v>155</v>
      </c>
      <c r="P644" t="s">
        <v>159</v>
      </c>
      <c r="Q644">
        <v>0</v>
      </c>
      <c r="R644">
        <v>6</v>
      </c>
      <c r="S644">
        <v>118368.8</v>
      </c>
      <c r="T644">
        <v>0</v>
      </c>
      <c r="U644">
        <v>0</v>
      </c>
      <c r="V644">
        <v>0</v>
      </c>
      <c r="W644">
        <v>0</v>
      </c>
      <c r="X644">
        <v>0</v>
      </c>
      <c r="Y644">
        <v>0</v>
      </c>
      <c r="Z644">
        <v>0</v>
      </c>
      <c r="AA644">
        <v>118368.8</v>
      </c>
      <c r="AB644">
        <v>0</v>
      </c>
      <c r="AC644">
        <v>0</v>
      </c>
      <c r="AD644">
        <v>0</v>
      </c>
      <c r="AE644">
        <v>0</v>
      </c>
      <c r="AF644">
        <v>6</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0</v>
      </c>
      <c r="BG644">
        <v>0</v>
      </c>
      <c r="BH644">
        <v>0</v>
      </c>
      <c r="BI644">
        <v>0</v>
      </c>
      <c r="BJ644" s="2">
        <v>46218</v>
      </c>
      <c r="BK644">
        <v>0</v>
      </c>
      <c r="BL644" s="3" t="str">
        <f>VLOOKUP(O644,DropDownList!$H$1:$I$7,2,FALSE)</f>
        <v>2022/23</v>
      </c>
      <c r="BM644" s="3" t="str">
        <f t="shared" si="10"/>
        <v>CONF</v>
      </c>
    </row>
    <row r="645" spans="1:65" x14ac:dyDescent="0.2">
      <c r="A645">
        <v>2026</v>
      </c>
      <c r="B645">
        <v>7</v>
      </c>
      <c r="C645" t="s">
        <v>198</v>
      </c>
      <c r="D645" t="s">
        <v>203</v>
      </c>
      <c r="E645" t="s">
        <v>30</v>
      </c>
      <c r="F645">
        <v>9723</v>
      </c>
      <c r="G645" t="s">
        <v>158</v>
      </c>
      <c r="H645" t="s">
        <v>200</v>
      </c>
      <c r="I645" t="s">
        <v>142</v>
      </c>
      <c r="J645" s="1">
        <v>46204</v>
      </c>
      <c r="K645" t="s">
        <v>143</v>
      </c>
      <c r="L645">
        <v>2</v>
      </c>
      <c r="M645" t="s">
        <v>445</v>
      </c>
      <c r="N645" t="s">
        <v>442</v>
      </c>
      <c r="O645" t="s">
        <v>149</v>
      </c>
      <c r="P645" t="s">
        <v>160</v>
      </c>
      <c r="Q645">
        <v>58304.82</v>
      </c>
      <c r="R645">
        <v>317</v>
      </c>
      <c r="S645">
        <v>158573.32</v>
      </c>
      <c r="T645">
        <v>2880</v>
      </c>
      <c r="U645">
        <v>161</v>
      </c>
      <c r="V645">
        <v>107</v>
      </c>
      <c r="W645">
        <v>25425.78</v>
      </c>
      <c r="X645">
        <v>42340.78</v>
      </c>
      <c r="Y645">
        <v>0</v>
      </c>
      <c r="Z645">
        <v>0</v>
      </c>
      <c r="AA645">
        <v>97388.5</v>
      </c>
      <c r="AB645">
        <v>5424.4</v>
      </c>
      <c r="AC645">
        <v>85869.59</v>
      </c>
      <c r="AD645">
        <v>52</v>
      </c>
      <c r="AE645">
        <v>55</v>
      </c>
      <c r="AF645">
        <v>150</v>
      </c>
      <c r="AG645">
        <v>99</v>
      </c>
      <c r="AH645">
        <v>6</v>
      </c>
      <c r="AI645">
        <v>62</v>
      </c>
      <c r="AJ645">
        <v>0</v>
      </c>
      <c r="AK645">
        <v>0</v>
      </c>
      <c r="AL645">
        <v>0</v>
      </c>
      <c r="AM645">
        <v>0</v>
      </c>
      <c r="AN645">
        <v>0</v>
      </c>
      <c r="AO645">
        <v>194</v>
      </c>
      <c r="AP645">
        <v>490</v>
      </c>
      <c r="AQ645">
        <v>190</v>
      </c>
      <c r="AR645">
        <v>0</v>
      </c>
      <c r="AS645">
        <v>66</v>
      </c>
      <c r="AT645">
        <v>0</v>
      </c>
      <c r="AU645">
        <v>18</v>
      </c>
      <c r="AV645">
        <v>5</v>
      </c>
      <c r="AW645">
        <v>10</v>
      </c>
      <c r="AX645">
        <v>0</v>
      </c>
      <c r="AY645">
        <v>33</v>
      </c>
      <c r="AZ645">
        <v>60</v>
      </c>
      <c r="BA645">
        <v>9</v>
      </c>
      <c r="BB645">
        <v>21</v>
      </c>
      <c r="BC645">
        <v>3</v>
      </c>
      <c r="BD645">
        <v>3</v>
      </c>
      <c r="BE645">
        <v>0</v>
      </c>
      <c r="BF645">
        <v>306</v>
      </c>
      <c r="BG645">
        <v>27825</v>
      </c>
      <c r="BH645">
        <v>0</v>
      </c>
      <c r="BI645">
        <v>156</v>
      </c>
      <c r="BJ645" s="2">
        <v>46218</v>
      </c>
      <c r="BK645">
        <v>1</v>
      </c>
      <c r="BL645" s="3" t="str">
        <f>VLOOKUP(O645,DropDownList!$H$1:$I$7,2,FALSE)</f>
        <v>2025/26</v>
      </c>
      <c r="BM645" s="3" t="str">
        <f t="shared" si="10"/>
        <v>SC COURT</v>
      </c>
    </row>
    <row r="646" spans="1:65" x14ac:dyDescent="0.2">
      <c r="A646">
        <v>2026</v>
      </c>
      <c r="B646">
        <v>7</v>
      </c>
      <c r="C646" t="s">
        <v>198</v>
      </c>
      <c r="D646" t="s">
        <v>203</v>
      </c>
      <c r="E646" t="s">
        <v>30</v>
      </c>
      <c r="F646">
        <v>9723</v>
      </c>
      <c r="G646" t="s">
        <v>158</v>
      </c>
      <c r="H646" t="s">
        <v>200</v>
      </c>
      <c r="I646" t="s">
        <v>142</v>
      </c>
      <c r="J646" s="1">
        <v>46204</v>
      </c>
      <c r="K646" t="s">
        <v>143</v>
      </c>
      <c r="L646">
        <v>2</v>
      </c>
      <c r="M646" t="s">
        <v>445</v>
      </c>
      <c r="N646" t="s">
        <v>442</v>
      </c>
      <c r="O646" t="s">
        <v>155</v>
      </c>
      <c r="P646" t="s">
        <v>161</v>
      </c>
      <c r="Q646">
        <v>545</v>
      </c>
      <c r="R646">
        <v>447</v>
      </c>
      <c r="S646">
        <v>9395</v>
      </c>
      <c r="T646">
        <v>350</v>
      </c>
      <c r="U646">
        <v>58</v>
      </c>
      <c r="V646">
        <v>19</v>
      </c>
      <c r="W646">
        <v>405</v>
      </c>
      <c r="X646">
        <v>405</v>
      </c>
      <c r="Y646">
        <v>0</v>
      </c>
      <c r="Z646">
        <v>0</v>
      </c>
      <c r="AA646">
        <v>8500</v>
      </c>
      <c r="AB646">
        <v>0</v>
      </c>
      <c r="AC646">
        <v>0</v>
      </c>
      <c r="AD646">
        <v>19</v>
      </c>
      <c r="AE646">
        <v>0</v>
      </c>
      <c r="AF646">
        <v>402</v>
      </c>
      <c r="AG646">
        <v>0</v>
      </c>
      <c r="AH646">
        <v>18</v>
      </c>
      <c r="AI646">
        <v>27</v>
      </c>
      <c r="AJ646">
        <v>0</v>
      </c>
      <c r="AK646">
        <v>0</v>
      </c>
      <c r="AL646">
        <v>0</v>
      </c>
      <c r="AM646">
        <v>0</v>
      </c>
      <c r="AN646">
        <v>0</v>
      </c>
      <c r="AO646">
        <v>296</v>
      </c>
      <c r="AP646">
        <v>1318</v>
      </c>
      <c r="AQ646">
        <v>320</v>
      </c>
      <c r="AR646">
        <v>0</v>
      </c>
      <c r="AS646">
        <v>175</v>
      </c>
      <c r="AT646">
        <v>22</v>
      </c>
      <c r="AU646">
        <v>104</v>
      </c>
      <c r="AV646">
        <v>44</v>
      </c>
      <c r="AW646">
        <v>13</v>
      </c>
      <c r="AX646">
        <v>0</v>
      </c>
      <c r="AY646">
        <v>142</v>
      </c>
      <c r="AZ646">
        <v>206</v>
      </c>
      <c r="BA646">
        <v>122</v>
      </c>
      <c r="BB646">
        <v>35</v>
      </c>
      <c r="BC646">
        <v>18</v>
      </c>
      <c r="BD646">
        <v>12</v>
      </c>
      <c r="BE646">
        <v>0</v>
      </c>
      <c r="BF646">
        <v>430</v>
      </c>
      <c r="BG646">
        <v>545</v>
      </c>
      <c r="BH646">
        <v>0</v>
      </c>
      <c r="BI646">
        <v>49</v>
      </c>
      <c r="BJ646" s="2">
        <v>46218</v>
      </c>
      <c r="BK646">
        <v>2</v>
      </c>
      <c r="BL646" s="3" t="str">
        <f>VLOOKUP(O646,DropDownList!$H$1:$I$7,2,FALSE)</f>
        <v>2022/23</v>
      </c>
      <c r="BM646" s="3" t="str">
        <f t="shared" si="10"/>
        <v>VSUR</v>
      </c>
    </row>
    <row r="647" spans="1:65" x14ac:dyDescent="0.2">
      <c r="A647">
        <v>2026</v>
      </c>
      <c r="B647">
        <v>7</v>
      </c>
      <c r="C647" t="s">
        <v>198</v>
      </c>
      <c r="D647" t="s">
        <v>203</v>
      </c>
      <c r="E647" t="s">
        <v>30</v>
      </c>
      <c r="F647">
        <v>9723</v>
      </c>
      <c r="G647" t="s">
        <v>158</v>
      </c>
      <c r="H647" t="s">
        <v>200</v>
      </c>
      <c r="I647" t="s">
        <v>142</v>
      </c>
      <c r="J647" s="1">
        <v>46204</v>
      </c>
      <c r="K647" t="s">
        <v>143</v>
      </c>
      <c r="L647">
        <v>2</v>
      </c>
      <c r="M647" t="s">
        <v>445</v>
      </c>
      <c r="N647" t="s">
        <v>442</v>
      </c>
      <c r="O647" t="s">
        <v>149</v>
      </c>
      <c r="P647" t="s">
        <v>159</v>
      </c>
      <c r="Q647">
        <v>12788.62</v>
      </c>
      <c r="R647">
        <v>6</v>
      </c>
      <c r="S647">
        <v>98436.04</v>
      </c>
      <c r="T647">
        <v>0</v>
      </c>
      <c r="U647">
        <v>2</v>
      </c>
      <c r="V647">
        <v>0</v>
      </c>
      <c r="W647">
        <v>0</v>
      </c>
      <c r="X647">
        <v>0</v>
      </c>
      <c r="Y647">
        <v>0</v>
      </c>
      <c r="Z647">
        <v>0</v>
      </c>
      <c r="AA647">
        <v>85647.42</v>
      </c>
      <c r="AB647">
        <v>0</v>
      </c>
      <c r="AC647">
        <v>0</v>
      </c>
      <c r="AD647">
        <v>0</v>
      </c>
      <c r="AE647">
        <v>0</v>
      </c>
      <c r="AF647">
        <v>4</v>
      </c>
      <c r="AG647">
        <v>1</v>
      </c>
      <c r="AH647">
        <v>0</v>
      </c>
      <c r="AI647">
        <v>1</v>
      </c>
      <c r="AJ647">
        <v>0</v>
      </c>
      <c r="AK647">
        <v>0</v>
      </c>
      <c r="AL647">
        <v>0</v>
      </c>
      <c r="AM647">
        <v>0</v>
      </c>
      <c r="AN647">
        <v>0</v>
      </c>
      <c r="AO647">
        <v>0</v>
      </c>
      <c r="AP647">
        <v>0</v>
      </c>
      <c r="AQ647">
        <v>0</v>
      </c>
      <c r="AR647">
        <v>0</v>
      </c>
      <c r="AS647">
        <v>0</v>
      </c>
      <c r="AT647">
        <v>0</v>
      </c>
      <c r="AU647">
        <v>0</v>
      </c>
      <c r="AV647">
        <v>0</v>
      </c>
      <c r="AW647">
        <v>0</v>
      </c>
      <c r="AX647">
        <v>0</v>
      </c>
      <c r="AY647">
        <v>0</v>
      </c>
      <c r="AZ647">
        <v>0</v>
      </c>
      <c r="BA647">
        <v>0</v>
      </c>
      <c r="BB647">
        <v>0</v>
      </c>
      <c r="BC647">
        <v>0</v>
      </c>
      <c r="BD647">
        <v>0</v>
      </c>
      <c r="BE647">
        <v>0</v>
      </c>
      <c r="BF647">
        <v>0</v>
      </c>
      <c r="BG647">
        <v>11610</v>
      </c>
      <c r="BH647">
        <v>0</v>
      </c>
      <c r="BI647">
        <v>0</v>
      </c>
      <c r="BJ647" s="2">
        <v>46218</v>
      </c>
      <c r="BK647">
        <v>0</v>
      </c>
      <c r="BL647" s="3" t="str">
        <f>VLOOKUP(O647,DropDownList!$H$1:$I$7,2,FALSE)</f>
        <v>2025/26</v>
      </c>
      <c r="BM647" s="3" t="str">
        <f t="shared" si="10"/>
        <v>CONF</v>
      </c>
    </row>
    <row r="648" spans="1:65" x14ac:dyDescent="0.2">
      <c r="A648">
        <v>2026</v>
      </c>
      <c r="B648">
        <v>7</v>
      </c>
      <c r="C648" t="s">
        <v>198</v>
      </c>
      <c r="D648" t="s">
        <v>203</v>
      </c>
      <c r="E648" t="s">
        <v>30</v>
      </c>
      <c r="F648">
        <v>9723</v>
      </c>
      <c r="G648" t="s">
        <v>158</v>
      </c>
      <c r="H648" t="s">
        <v>200</v>
      </c>
      <c r="I648" t="s">
        <v>142</v>
      </c>
      <c r="J648" s="1">
        <v>46204</v>
      </c>
      <c r="K648" t="s">
        <v>143</v>
      </c>
      <c r="L648">
        <v>2</v>
      </c>
      <c r="M648" t="s">
        <v>445</v>
      </c>
      <c r="N648" t="s">
        <v>442</v>
      </c>
      <c r="O648" t="s">
        <v>149</v>
      </c>
      <c r="P648" t="s">
        <v>161</v>
      </c>
      <c r="Q648">
        <v>1600.49</v>
      </c>
      <c r="R648">
        <v>307</v>
      </c>
      <c r="S648">
        <v>7845</v>
      </c>
      <c r="T648">
        <v>150</v>
      </c>
      <c r="U648">
        <v>153</v>
      </c>
      <c r="V648">
        <v>52</v>
      </c>
      <c r="W648">
        <v>1304.26</v>
      </c>
      <c r="X648">
        <v>1304.26</v>
      </c>
      <c r="Y648">
        <v>0</v>
      </c>
      <c r="Z648">
        <v>0</v>
      </c>
      <c r="AA648">
        <v>6094.51</v>
      </c>
      <c r="AB648">
        <v>0</v>
      </c>
      <c r="AC648">
        <v>0</v>
      </c>
      <c r="AD648">
        <v>50</v>
      </c>
      <c r="AE648">
        <v>2</v>
      </c>
      <c r="AF648">
        <v>237</v>
      </c>
      <c r="AG648">
        <v>4</v>
      </c>
      <c r="AH648">
        <v>6</v>
      </c>
      <c r="AI648">
        <v>60</v>
      </c>
      <c r="AJ648">
        <v>0</v>
      </c>
      <c r="AK648">
        <v>0</v>
      </c>
      <c r="AL648">
        <v>0</v>
      </c>
      <c r="AM648">
        <v>0</v>
      </c>
      <c r="AN648">
        <v>0</v>
      </c>
      <c r="AO648">
        <v>186</v>
      </c>
      <c r="AP648">
        <v>468</v>
      </c>
      <c r="AQ648">
        <v>181</v>
      </c>
      <c r="AR648">
        <v>0</v>
      </c>
      <c r="AS648">
        <v>65</v>
      </c>
      <c r="AT648">
        <v>0</v>
      </c>
      <c r="AU648">
        <v>17</v>
      </c>
      <c r="AV648">
        <v>5</v>
      </c>
      <c r="AW648">
        <v>10</v>
      </c>
      <c r="AX648">
        <v>0</v>
      </c>
      <c r="AY648">
        <v>30</v>
      </c>
      <c r="AZ648">
        <v>57</v>
      </c>
      <c r="BA648">
        <v>9</v>
      </c>
      <c r="BB648">
        <v>19</v>
      </c>
      <c r="BC648">
        <v>3</v>
      </c>
      <c r="BD648">
        <v>3</v>
      </c>
      <c r="BE648">
        <v>0</v>
      </c>
      <c r="BF648">
        <v>296</v>
      </c>
      <c r="BG648">
        <v>1510</v>
      </c>
      <c r="BH648">
        <v>0</v>
      </c>
      <c r="BI648">
        <v>148</v>
      </c>
      <c r="BJ648" s="2">
        <v>46218</v>
      </c>
      <c r="BK648">
        <v>1</v>
      </c>
      <c r="BL648" s="3" t="str">
        <f>VLOOKUP(O648,DropDownList!$H$1:$I$7,2,FALSE)</f>
        <v>2025/26</v>
      </c>
      <c r="BM648" s="3" t="str">
        <f t="shared" si="10"/>
        <v>VSUR</v>
      </c>
    </row>
    <row r="649" spans="1:65" x14ac:dyDescent="0.2">
      <c r="A649">
        <v>2026</v>
      </c>
      <c r="B649">
        <v>7</v>
      </c>
      <c r="C649" t="s">
        <v>198</v>
      </c>
      <c r="D649" t="s">
        <v>203</v>
      </c>
      <c r="E649" t="s">
        <v>30</v>
      </c>
      <c r="F649">
        <v>9723</v>
      </c>
      <c r="G649" t="s">
        <v>158</v>
      </c>
      <c r="H649" t="s">
        <v>200</v>
      </c>
      <c r="I649" t="s">
        <v>142</v>
      </c>
      <c r="J649" s="1">
        <v>46204</v>
      </c>
      <c r="K649" t="s">
        <v>143</v>
      </c>
      <c r="L649">
        <v>2</v>
      </c>
      <c r="M649" t="s">
        <v>445</v>
      </c>
      <c r="N649" t="s">
        <v>442</v>
      </c>
      <c r="O649" t="s">
        <v>147</v>
      </c>
      <c r="P649" t="s">
        <v>159</v>
      </c>
      <c r="Q649">
        <v>4121.25</v>
      </c>
      <c r="R649">
        <v>6</v>
      </c>
      <c r="S649">
        <v>19022.25</v>
      </c>
      <c r="T649">
        <v>187.54</v>
      </c>
      <c r="U649">
        <v>2</v>
      </c>
      <c r="V649">
        <v>2</v>
      </c>
      <c r="W649">
        <v>4121.25</v>
      </c>
      <c r="X649">
        <v>4121.25</v>
      </c>
      <c r="Y649">
        <v>0</v>
      </c>
      <c r="Z649">
        <v>0</v>
      </c>
      <c r="AA649">
        <v>14713.46</v>
      </c>
      <c r="AB649">
        <v>0</v>
      </c>
      <c r="AC649">
        <v>0</v>
      </c>
      <c r="AD649">
        <v>2</v>
      </c>
      <c r="AE649">
        <v>0</v>
      </c>
      <c r="AF649">
        <v>2</v>
      </c>
      <c r="AG649">
        <v>0</v>
      </c>
      <c r="AH649">
        <v>0</v>
      </c>
      <c r="AI649">
        <v>2</v>
      </c>
      <c r="AJ649">
        <v>0</v>
      </c>
      <c r="AK649">
        <v>0</v>
      </c>
      <c r="AL649">
        <v>0</v>
      </c>
      <c r="AM649">
        <v>0</v>
      </c>
      <c r="AN649">
        <v>0</v>
      </c>
      <c r="AO649">
        <v>1</v>
      </c>
      <c r="AP649">
        <v>1</v>
      </c>
      <c r="AQ649">
        <v>1</v>
      </c>
      <c r="AR649">
        <v>0</v>
      </c>
      <c r="AS649">
        <v>0</v>
      </c>
      <c r="AT649">
        <v>0</v>
      </c>
      <c r="AU649">
        <v>0</v>
      </c>
      <c r="AV649">
        <v>0</v>
      </c>
      <c r="AW649">
        <v>0</v>
      </c>
      <c r="AX649">
        <v>0</v>
      </c>
      <c r="AY649">
        <v>0</v>
      </c>
      <c r="AZ649">
        <v>0</v>
      </c>
      <c r="BA649">
        <v>0</v>
      </c>
      <c r="BB649">
        <v>0</v>
      </c>
      <c r="BC649">
        <v>0</v>
      </c>
      <c r="BD649">
        <v>0</v>
      </c>
      <c r="BE649">
        <v>0</v>
      </c>
      <c r="BF649">
        <v>0</v>
      </c>
      <c r="BG649">
        <v>4121.25</v>
      </c>
      <c r="BH649">
        <v>2</v>
      </c>
      <c r="BI649">
        <v>0</v>
      </c>
      <c r="BJ649" s="2">
        <v>46218</v>
      </c>
      <c r="BK649">
        <v>0</v>
      </c>
      <c r="BL649" s="3" t="str">
        <f>VLOOKUP(O649,DropDownList!$H$1:$I$7,2,FALSE)</f>
        <v>2024/25</v>
      </c>
      <c r="BM649" s="3" t="str">
        <f t="shared" si="10"/>
        <v>CONF</v>
      </c>
    </row>
    <row r="650" spans="1:65" x14ac:dyDescent="0.2">
      <c r="A650">
        <v>2026</v>
      </c>
      <c r="B650">
        <v>7</v>
      </c>
      <c r="C650" t="s">
        <v>198</v>
      </c>
      <c r="D650" t="s">
        <v>204</v>
      </c>
      <c r="E650" t="s">
        <v>31</v>
      </c>
      <c r="F650">
        <v>9290</v>
      </c>
      <c r="G650" t="s">
        <v>141</v>
      </c>
      <c r="H650" t="s">
        <v>200</v>
      </c>
      <c r="I650" t="s">
        <v>142</v>
      </c>
      <c r="J650" s="1">
        <v>46204</v>
      </c>
      <c r="K650" t="s">
        <v>143</v>
      </c>
      <c r="L650">
        <v>2</v>
      </c>
      <c r="M650" t="s">
        <v>445</v>
      </c>
      <c r="N650" t="s">
        <v>442</v>
      </c>
      <c r="O650" t="s">
        <v>149</v>
      </c>
      <c r="P650" t="s">
        <v>148</v>
      </c>
      <c r="Q650">
        <v>240</v>
      </c>
      <c r="R650">
        <v>6</v>
      </c>
      <c r="S650">
        <v>360</v>
      </c>
      <c r="T650">
        <v>0</v>
      </c>
      <c r="U650">
        <v>4</v>
      </c>
      <c r="V650">
        <v>3</v>
      </c>
      <c r="W650">
        <v>180</v>
      </c>
      <c r="X650">
        <v>180</v>
      </c>
      <c r="Y650">
        <v>0</v>
      </c>
      <c r="Z650">
        <v>0</v>
      </c>
      <c r="AA650">
        <v>120</v>
      </c>
      <c r="AB650">
        <v>0</v>
      </c>
      <c r="AC650">
        <v>120</v>
      </c>
      <c r="AD650">
        <v>3</v>
      </c>
      <c r="AE650">
        <v>0</v>
      </c>
      <c r="AF650">
        <v>2</v>
      </c>
      <c r="AG650">
        <v>0</v>
      </c>
      <c r="AH650">
        <v>0</v>
      </c>
      <c r="AI650">
        <v>4</v>
      </c>
      <c r="AJ650">
        <v>0</v>
      </c>
      <c r="AK650">
        <v>0</v>
      </c>
      <c r="AL650">
        <v>0</v>
      </c>
      <c r="AM650">
        <v>0</v>
      </c>
      <c r="AN650">
        <v>0</v>
      </c>
      <c r="AO650">
        <v>4</v>
      </c>
      <c r="AP650">
        <v>17</v>
      </c>
      <c r="AQ650">
        <v>5</v>
      </c>
      <c r="AR650">
        <v>0</v>
      </c>
      <c r="AS650">
        <v>2</v>
      </c>
      <c r="AT650">
        <v>2</v>
      </c>
      <c r="AU650">
        <v>0</v>
      </c>
      <c r="AV650">
        <v>0</v>
      </c>
      <c r="AW650">
        <v>0</v>
      </c>
      <c r="AX650">
        <v>0</v>
      </c>
      <c r="AY650">
        <v>1</v>
      </c>
      <c r="AZ650">
        <v>3</v>
      </c>
      <c r="BA650">
        <v>0</v>
      </c>
      <c r="BB650">
        <v>0</v>
      </c>
      <c r="BC650">
        <v>0</v>
      </c>
      <c r="BD650">
        <v>0</v>
      </c>
      <c r="BE650">
        <v>0</v>
      </c>
      <c r="BF650">
        <v>4</v>
      </c>
      <c r="BG650">
        <v>240</v>
      </c>
      <c r="BH650">
        <v>0</v>
      </c>
      <c r="BI650">
        <v>4</v>
      </c>
      <c r="BJ650" s="2">
        <v>46218</v>
      </c>
      <c r="BK650">
        <v>0</v>
      </c>
      <c r="BL650" s="3" t="str">
        <f>VLOOKUP(O650,DropDownList!$H$1:$I$7,2,FALSE)</f>
        <v>2025/26</v>
      </c>
      <c r="BM650" s="3" t="str">
        <f t="shared" si="10"/>
        <v>PRAS</v>
      </c>
    </row>
    <row r="651" spans="1:65" x14ac:dyDescent="0.2">
      <c r="A651">
        <v>2026</v>
      </c>
      <c r="B651">
        <v>7</v>
      </c>
      <c r="C651" t="s">
        <v>198</v>
      </c>
      <c r="D651" t="s">
        <v>204</v>
      </c>
      <c r="E651" t="s">
        <v>31</v>
      </c>
      <c r="F651">
        <v>9290</v>
      </c>
      <c r="G651" t="s">
        <v>141</v>
      </c>
      <c r="H651" t="s">
        <v>200</v>
      </c>
      <c r="I651" t="s">
        <v>142</v>
      </c>
      <c r="J651" s="1">
        <v>46204</v>
      </c>
      <c r="K651" t="s">
        <v>143</v>
      </c>
      <c r="L651">
        <v>2</v>
      </c>
      <c r="M651" t="s">
        <v>445</v>
      </c>
      <c r="N651" t="s">
        <v>442</v>
      </c>
      <c r="O651" t="s">
        <v>156</v>
      </c>
      <c r="P651" t="s">
        <v>152</v>
      </c>
      <c r="Q651">
        <v>0</v>
      </c>
      <c r="R651">
        <v>11</v>
      </c>
      <c r="S651">
        <v>440</v>
      </c>
      <c r="T651">
        <v>120</v>
      </c>
      <c r="U651">
        <v>0</v>
      </c>
      <c r="V651">
        <v>0</v>
      </c>
      <c r="W651">
        <v>0</v>
      </c>
      <c r="X651">
        <v>0</v>
      </c>
      <c r="Y651">
        <v>0</v>
      </c>
      <c r="Z651">
        <v>0</v>
      </c>
      <c r="AA651">
        <v>320</v>
      </c>
      <c r="AB651">
        <v>0</v>
      </c>
      <c r="AC651">
        <v>320</v>
      </c>
      <c r="AD651">
        <v>0</v>
      </c>
      <c r="AE651">
        <v>0</v>
      </c>
      <c r="AF651">
        <v>8</v>
      </c>
      <c r="AG651">
        <v>0</v>
      </c>
      <c r="AH651">
        <v>3</v>
      </c>
      <c r="AI651">
        <v>0</v>
      </c>
      <c r="AJ651">
        <v>0</v>
      </c>
      <c r="AK651">
        <v>0</v>
      </c>
      <c r="AL651">
        <v>0</v>
      </c>
      <c r="AM651">
        <v>0</v>
      </c>
      <c r="AN651">
        <v>0</v>
      </c>
      <c r="AO651">
        <v>0</v>
      </c>
      <c r="AP651">
        <v>0</v>
      </c>
      <c r="AQ651">
        <v>0</v>
      </c>
      <c r="AR651">
        <v>0</v>
      </c>
      <c r="AS651">
        <v>0</v>
      </c>
      <c r="AT651">
        <v>0</v>
      </c>
      <c r="AU651">
        <v>0</v>
      </c>
      <c r="AV651">
        <v>0</v>
      </c>
      <c r="AW651">
        <v>0</v>
      </c>
      <c r="AX651">
        <v>0</v>
      </c>
      <c r="AY651">
        <v>0</v>
      </c>
      <c r="AZ651">
        <v>0</v>
      </c>
      <c r="BA651">
        <v>0</v>
      </c>
      <c r="BB651">
        <v>0</v>
      </c>
      <c r="BC651">
        <v>0</v>
      </c>
      <c r="BD651">
        <v>0</v>
      </c>
      <c r="BE651">
        <v>0</v>
      </c>
      <c r="BF651">
        <v>0</v>
      </c>
      <c r="BG651">
        <v>0</v>
      </c>
      <c r="BH651">
        <v>0</v>
      </c>
      <c r="BI651">
        <v>0</v>
      </c>
      <c r="BJ651" s="2">
        <v>46218</v>
      </c>
      <c r="BK651">
        <v>0</v>
      </c>
      <c r="BL651" s="3" t="str">
        <f>VLOOKUP(O651,DropDownList!$H$1:$I$7,2,FALSE)</f>
        <v>2023/24</v>
      </c>
      <c r="BM651" s="3" t="str">
        <f t="shared" si="10"/>
        <v>PCOA</v>
      </c>
    </row>
    <row r="652" spans="1:65" x14ac:dyDescent="0.2">
      <c r="A652">
        <v>2026</v>
      </c>
      <c r="B652">
        <v>7</v>
      </c>
      <c r="C652" t="s">
        <v>198</v>
      </c>
      <c r="D652" t="s">
        <v>204</v>
      </c>
      <c r="E652" t="s">
        <v>31</v>
      </c>
      <c r="F652">
        <v>9290</v>
      </c>
      <c r="G652" t="s">
        <v>141</v>
      </c>
      <c r="H652" t="s">
        <v>200</v>
      </c>
      <c r="I652" t="s">
        <v>142</v>
      </c>
      <c r="J652" s="1">
        <v>46204</v>
      </c>
      <c r="K652" t="s">
        <v>143</v>
      </c>
      <c r="L652">
        <v>2</v>
      </c>
      <c r="M652" t="s">
        <v>445</v>
      </c>
      <c r="N652" t="s">
        <v>442</v>
      </c>
      <c r="O652" t="s">
        <v>147</v>
      </c>
      <c r="P652" t="s">
        <v>146</v>
      </c>
      <c r="Q652">
        <v>30</v>
      </c>
      <c r="R652">
        <v>29</v>
      </c>
      <c r="S652">
        <v>460</v>
      </c>
      <c r="T652">
        <v>0</v>
      </c>
      <c r="U652">
        <v>6</v>
      </c>
      <c r="V652">
        <v>2</v>
      </c>
      <c r="W652">
        <v>30</v>
      </c>
      <c r="X652">
        <v>30</v>
      </c>
      <c r="Y652">
        <v>0</v>
      </c>
      <c r="Z652">
        <v>0</v>
      </c>
      <c r="AA652">
        <v>430</v>
      </c>
      <c r="AB652">
        <v>0</v>
      </c>
      <c r="AC652">
        <v>0</v>
      </c>
      <c r="AD652">
        <v>2</v>
      </c>
      <c r="AE652">
        <v>0</v>
      </c>
      <c r="AF652">
        <v>27</v>
      </c>
      <c r="AG652">
        <v>0</v>
      </c>
      <c r="AH652">
        <v>0</v>
      </c>
      <c r="AI652">
        <v>2</v>
      </c>
      <c r="AJ652">
        <v>0</v>
      </c>
      <c r="AK652">
        <v>0</v>
      </c>
      <c r="AL652">
        <v>0</v>
      </c>
      <c r="AM652">
        <v>0</v>
      </c>
      <c r="AN652">
        <v>0</v>
      </c>
      <c r="AO652">
        <v>12</v>
      </c>
      <c r="AP652">
        <v>72</v>
      </c>
      <c r="AQ652">
        <v>12</v>
      </c>
      <c r="AR652">
        <v>0</v>
      </c>
      <c r="AS652">
        <v>5</v>
      </c>
      <c r="AT652">
        <v>3</v>
      </c>
      <c r="AU652">
        <v>5</v>
      </c>
      <c r="AV652">
        <v>2</v>
      </c>
      <c r="AW652">
        <v>0</v>
      </c>
      <c r="AX652">
        <v>0</v>
      </c>
      <c r="AY652">
        <v>8</v>
      </c>
      <c r="AZ652">
        <v>14</v>
      </c>
      <c r="BA652">
        <v>8</v>
      </c>
      <c r="BB652">
        <v>5</v>
      </c>
      <c r="BC652">
        <v>4</v>
      </c>
      <c r="BD652">
        <v>0</v>
      </c>
      <c r="BE652">
        <v>0</v>
      </c>
      <c r="BF652">
        <v>29</v>
      </c>
      <c r="BG652">
        <v>30</v>
      </c>
      <c r="BH652">
        <v>0</v>
      </c>
      <c r="BI652">
        <v>6</v>
      </c>
      <c r="BJ652" s="2">
        <v>46218</v>
      </c>
      <c r="BK652">
        <v>0</v>
      </c>
      <c r="BL652" s="3" t="str">
        <f>VLOOKUP(O652,DropDownList!$H$1:$I$7,2,FALSE)</f>
        <v>2024/25</v>
      </c>
      <c r="BM652" s="3" t="str">
        <f t="shared" si="10"/>
        <v>VSUR</v>
      </c>
    </row>
    <row r="653" spans="1:65" x14ac:dyDescent="0.2">
      <c r="A653">
        <v>2026</v>
      </c>
      <c r="B653">
        <v>7</v>
      </c>
      <c r="C653" t="s">
        <v>198</v>
      </c>
      <c r="D653" t="s">
        <v>204</v>
      </c>
      <c r="E653" t="s">
        <v>31</v>
      </c>
      <c r="F653">
        <v>9290</v>
      </c>
      <c r="G653" t="s">
        <v>141</v>
      </c>
      <c r="H653" t="s">
        <v>200</v>
      </c>
      <c r="I653" t="s">
        <v>142</v>
      </c>
      <c r="J653" s="1">
        <v>46204</v>
      </c>
      <c r="K653" t="s">
        <v>143</v>
      </c>
      <c r="L653">
        <v>2</v>
      </c>
      <c r="M653" t="s">
        <v>445</v>
      </c>
      <c r="N653" t="s">
        <v>442</v>
      </c>
      <c r="O653" t="s">
        <v>156</v>
      </c>
      <c r="P653" t="s">
        <v>150</v>
      </c>
      <c r="Q653">
        <v>2082.46</v>
      </c>
      <c r="R653">
        <v>63</v>
      </c>
      <c r="S653">
        <v>9433.35</v>
      </c>
      <c r="T653">
        <v>1394.67</v>
      </c>
      <c r="U653">
        <v>12</v>
      </c>
      <c r="V653">
        <v>7</v>
      </c>
      <c r="W653">
        <v>1196.32</v>
      </c>
      <c r="X653">
        <v>1196.32</v>
      </c>
      <c r="Y653">
        <v>54</v>
      </c>
      <c r="Z653">
        <v>8038.68</v>
      </c>
      <c r="AA653">
        <v>5956.22</v>
      </c>
      <c r="AB653">
        <v>1402.2</v>
      </c>
      <c r="AC653">
        <v>4554.0200000000004</v>
      </c>
      <c r="AD653">
        <v>5</v>
      </c>
      <c r="AE653">
        <v>2</v>
      </c>
      <c r="AF653">
        <v>40</v>
      </c>
      <c r="AG653">
        <v>4</v>
      </c>
      <c r="AH653">
        <v>9</v>
      </c>
      <c r="AI653">
        <v>8</v>
      </c>
      <c r="AJ653">
        <v>13</v>
      </c>
      <c r="AK653">
        <v>6</v>
      </c>
      <c r="AL653">
        <v>3</v>
      </c>
      <c r="AM653">
        <v>1</v>
      </c>
      <c r="AN653">
        <v>0</v>
      </c>
      <c r="AO653">
        <v>39</v>
      </c>
      <c r="AP653">
        <v>237</v>
      </c>
      <c r="AQ653">
        <v>42</v>
      </c>
      <c r="AR653">
        <v>0</v>
      </c>
      <c r="AS653">
        <v>24</v>
      </c>
      <c r="AT653">
        <v>46</v>
      </c>
      <c r="AU653">
        <v>1</v>
      </c>
      <c r="AV653">
        <v>0</v>
      </c>
      <c r="AW653">
        <v>0</v>
      </c>
      <c r="AX653">
        <v>0</v>
      </c>
      <c r="AY653">
        <v>32</v>
      </c>
      <c r="AZ653">
        <v>42</v>
      </c>
      <c r="BA653">
        <v>30</v>
      </c>
      <c r="BB653">
        <v>3</v>
      </c>
      <c r="BC653">
        <v>2</v>
      </c>
      <c r="BD653">
        <v>0</v>
      </c>
      <c r="BE653">
        <v>0</v>
      </c>
      <c r="BF653">
        <v>39</v>
      </c>
      <c r="BG653">
        <v>1050</v>
      </c>
      <c r="BH653">
        <v>2</v>
      </c>
      <c r="BI653">
        <v>12</v>
      </c>
      <c r="BJ653" s="2">
        <v>46218</v>
      </c>
      <c r="BK653">
        <v>0</v>
      </c>
      <c r="BL653" s="3" t="str">
        <f>VLOOKUP(O653,DropDownList!$H$1:$I$7,2,FALSE)</f>
        <v>2023/24</v>
      </c>
      <c r="BM653" s="3" t="str">
        <f t="shared" si="10"/>
        <v>FISCAL FINES</v>
      </c>
    </row>
    <row r="654" spans="1:65" x14ac:dyDescent="0.2">
      <c r="A654">
        <v>2026</v>
      </c>
      <c r="B654">
        <v>7</v>
      </c>
      <c r="C654" t="s">
        <v>198</v>
      </c>
      <c r="D654" t="s">
        <v>204</v>
      </c>
      <c r="E654" t="s">
        <v>31</v>
      </c>
      <c r="F654">
        <v>9290</v>
      </c>
      <c r="G654" t="s">
        <v>141</v>
      </c>
      <c r="H654" t="s">
        <v>200</v>
      </c>
      <c r="I654" t="s">
        <v>142</v>
      </c>
      <c r="J654" s="1">
        <v>46204</v>
      </c>
      <c r="K654" t="s">
        <v>143</v>
      </c>
      <c r="L654">
        <v>2</v>
      </c>
      <c r="M654" t="s">
        <v>445</v>
      </c>
      <c r="N654" t="s">
        <v>442</v>
      </c>
      <c r="O654" t="s">
        <v>149</v>
      </c>
      <c r="P654" t="s">
        <v>146</v>
      </c>
      <c r="Q654">
        <v>50</v>
      </c>
      <c r="R654">
        <v>22</v>
      </c>
      <c r="S654">
        <v>370</v>
      </c>
      <c r="T654">
        <v>0</v>
      </c>
      <c r="U654">
        <v>6</v>
      </c>
      <c r="V654">
        <v>2</v>
      </c>
      <c r="W654">
        <v>40</v>
      </c>
      <c r="X654">
        <v>40</v>
      </c>
      <c r="Y654">
        <v>0</v>
      </c>
      <c r="Z654">
        <v>0</v>
      </c>
      <c r="AA654">
        <v>320</v>
      </c>
      <c r="AB654">
        <v>0</v>
      </c>
      <c r="AC654">
        <v>0</v>
      </c>
      <c r="AD654">
        <v>2</v>
      </c>
      <c r="AE654">
        <v>0</v>
      </c>
      <c r="AF654">
        <v>19</v>
      </c>
      <c r="AG654">
        <v>0</v>
      </c>
      <c r="AH654">
        <v>0</v>
      </c>
      <c r="AI654">
        <v>3</v>
      </c>
      <c r="AJ654">
        <v>0</v>
      </c>
      <c r="AK654">
        <v>0</v>
      </c>
      <c r="AL654">
        <v>0</v>
      </c>
      <c r="AM654">
        <v>0</v>
      </c>
      <c r="AN654">
        <v>0</v>
      </c>
      <c r="AO654">
        <v>12</v>
      </c>
      <c r="AP654">
        <v>33</v>
      </c>
      <c r="AQ654">
        <v>11</v>
      </c>
      <c r="AR654">
        <v>0</v>
      </c>
      <c r="AS654">
        <v>3</v>
      </c>
      <c r="AT654">
        <v>0</v>
      </c>
      <c r="AU654">
        <v>0</v>
      </c>
      <c r="AV654">
        <v>0</v>
      </c>
      <c r="AW654">
        <v>0</v>
      </c>
      <c r="AX654">
        <v>0</v>
      </c>
      <c r="AY654">
        <v>3</v>
      </c>
      <c r="AZ654">
        <v>5</v>
      </c>
      <c r="BA654">
        <v>2</v>
      </c>
      <c r="BB654">
        <v>3</v>
      </c>
      <c r="BC654">
        <v>2</v>
      </c>
      <c r="BD654">
        <v>0</v>
      </c>
      <c r="BE654">
        <v>0</v>
      </c>
      <c r="BF654">
        <v>22</v>
      </c>
      <c r="BG654">
        <v>50</v>
      </c>
      <c r="BH654">
        <v>0</v>
      </c>
      <c r="BI654">
        <v>6</v>
      </c>
      <c r="BJ654" s="2">
        <v>46218</v>
      </c>
      <c r="BK654">
        <v>0</v>
      </c>
      <c r="BL654" s="3" t="str">
        <f>VLOOKUP(O654,DropDownList!$H$1:$I$7,2,FALSE)</f>
        <v>2025/26</v>
      </c>
      <c r="BM654" s="3" t="str">
        <f t="shared" si="10"/>
        <v>VSUR</v>
      </c>
    </row>
    <row r="655" spans="1:65" x14ac:dyDescent="0.2">
      <c r="A655">
        <v>2026</v>
      </c>
      <c r="B655">
        <v>7</v>
      </c>
      <c r="C655" t="s">
        <v>198</v>
      </c>
      <c r="D655" t="s">
        <v>204</v>
      </c>
      <c r="E655" t="s">
        <v>31</v>
      </c>
      <c r="F655">
        <v>9290</v>
      </c>
      <c r="G655" t="s">
        <v>141</v>
      </c>
      <c r="H655" t="s">
        <v>200</v>
      </c>
      <c r="I655" t="s">
        <v>142</v>
      </c>
      <c r="J655" s="1">
        <v>46204</v>
      </c>
      <c r="K655" t="s">
        <v>143</v>
      </c>
      <c r="L655">
        <v>2</v>
      </c>
      <c r="M655" t="s">
        <v>445</v>
      </c>
      <c r="N655" t="s">
        <v>442</v>
      </c>
      <c r="O655" t="s">
        <v>147</v>
      </c>
      <c r="P655" t="s">
        <v>150</v>
      </c>
      <c r="Q655">
        <v>2361.1999999999998</v>
      </c>
      <c r="R655">
        <v>65</v>
      </c>
      <c r="S655">
        <v>11141.75</v>
      </c>
      <c r="T655">
        <v>975</v>
      </c>
      <c r="U655">
        <v>16</v>
      </c>
      <c r="V655">
        <v>11</v>
      </c>
      <c r="W655">
        <v>1787.51</v>
      </c>
      <c r="X655">
        <v>1762.51</v>
      </c>
      <c r="Y655">
        <v>59</v>
      </c>
      <c r="Z655">
        <v>10166.75</v>
      </c>
      <c r="AA655">
        <v>7805.55</v>
      </c>
      <c r="AB655">
        <v>2936.75</v>
      </c>
      <c r="AC655">
        <v>4868.8</v>
      </c>
      <c r="AD655">
        <v>4</v>
      </c>
      <c r="AE655">
        <v>7</v>
      </c>
      <c r="AF655">
        <v>43</v>
      </c>
      <c r="AG655">
        <v>10</v>
      </c>
      <c r="AH655">
        <v>6</v>
      </c>
      <c r="AI655">
        <v>6</v>
      </c>
      <c r="AJ655">
        <v>21</v>
      </c>
      <c r="AK655">
        <v>5</v>
      </c>
      <c r="AL655">
        <v>2</v>
      </c>
      <c r="AM655">
        <v>1</v>
      </c>
      <c r="AN655">
        <v>1</v>
      </c>
      <c r="AO655">
        <v>34</v>
      </c>
      <c r="AP655">
        <v>166</v>
      </c>
      <c r="AQ655">
        <v>38</v>
      </c>
      <c r="AR655">
        <v>0</v>
      </c>
      <c r="AS655">
        <v>15</v>
      </c>
      <c r="AT655">
        <v>35</v>
      </c>
      <c r="AU655">
        <v>1</v>
      </c>
      <c r="AV655">
        <v>0</v>
      </c>
      <c r="AW655">
        <v>0</v>
      </c>
      <c r="AX655">
        <v>0</v>
      </c>
      <c r="AY655">
        <v>17</v>
      </c>
      <c r="AZ655">
        <v>25</v>
      </c>
      <c r="BA655">
        <v>17</v>
      </c>
      <c r="BB655">
        <v>4</v>
      </c>
      <c r="BC655">
        <v>1</v>
      </c>
      <c r="BD655">
        <v>3</v>
      </c>
      <c r="BE655">
        <v>0</v>
      </c>
      <c r="BF655">
        <v>35</v>
      </c>
      <c r="BG655">
        <v>791.25</v>
      </c>
      <c r="BH655">
        <v>0</v>
      </c>
      <c r="BI655">
        <v>16</v>
      </c>
      <c r="BJ655" s="2">
        <v>46218</v>
      </c>
      <c r="BK655">
        <v>0</v>
      </c>
      <c r="BL655" s="3" t="str">
        <f>VLOOKUP(O655,DropDownList!$H$1:$I$7,2,FALSE)</f>
        <v>2024/25</v>
      </c>
      <c r="BM655" s="3" t="str">
        <f t="shared" si="10"/>
        <v>FISCAL FINES</v>
      </c>
    </row>
    <row r="656" spans="1:65" x14ac:dyDescent="0.2">
      <c r="A656">
        <v>2026</v>
      </c>
      <c r="B656">
        <v>7</v>
      </c>
      <c r="C656" t="s">
        <v>198</v>
      </c>
      <c r="D656" t="s">
        <v>204</v>
      </c>
      <c r="E656" t="s">
        <v>31</v>
      </c>
      <c r="F656">
        <v>9290</v>
      </c>
      <c r="G656" t="s">
        <v>141</v>
      </c>
      <c r="H656" t="s">
        <v>200</v>
      </c>
      <c r="I656" t="s">
        <v>142</v>
      </c>
      <c r="J656" s="1">
        <v>46204</v>
      </c>
      <c r="K656" t="s">
        <v>143</v>
      </c>
      <c r="L656">
        <v>2</v>
      </c>
      <c r="M656" t="s">
        <v>445</v>
      </c>
      <c r="N656" t="s">
        <v>442</v>
      </c>
      <c r="O656" t="s">
        <v>149</v>
      </c>
      <c r="P656" t="s">
        <v>154</v>
      </c>
      <c r="Q656">
        <v>1578.41</v>
      </c>
      <c r="R656">
        <v>22</v>
      </c>
      <c r="S656">
        <v>6276</v>
      </c>
      <c r="T656">
        <v>0</v>
      </c>
      <c r="U656">
        <v>6</v>
      </c>
      <c r="V656">
        <v>5</v>
      </c>
      <c r="W656">
        <v>1091</v>
      </c>
      <c r="X656">
        <v>1191</v>
      </c>
      <c r="Y656">
        <v>0</v>
      </c>
      <c r="Z656">
        <v>0</v>
      </c>
      <c r="AA656">
        <v>4697.59</v>
      </c>
      <c r="AB656">
        <v>222.59</v>
      </c>
      <c r="AC656">
        <v>4155</v>
      </c>
      <c r="AD656">
        <v>2</v>
      </c>
      <c r="AE656">
        <v>3</v>
      </c>
      <c r="AF656">
        <v>16</v>
      </c>
      <c r="AG656">
        <v>4</v>
      </c>
      <c r="AH656">
        <v>0</v>
      </c>
      <c r="AI656">
        <v>2</v>
      </c>
      <c r="AJ656">
        <v>0</v>
      </c>
      <c r="AK656">
        <v>0</v>
      </c>
      <c r="AL656">
        <v>0</v>
      </c>
      <c r="AM656">
        <v>0</v>
      </c>
      <c r="AN656">
        <v>0</v>
      </c>
      <c r="AO656">
        <v>12</v>
      </c>
      <c r="AP656">
        <v>33</v>
      </c>
      <c r="AQ656">
        <v>11</v>
      </c>
      <c r="AR656">
        <v>0</v>
      </c>
      <c r="AS656">
        <v>3</v>
      </c>
      <c r="AT656">
        <v>0</v>
      </c>
      <c r="AU656">
        <v>0</v>
      </c>
      <c r="AV656">
        <v>0</v>
      </c>
      <c r="AW656">
        <v>0</v>
      </c>
      <c r="AX656">
        <v>0</v>
      </c>
      <c r="AY656">
        <v>3</v>
      </c>
      <c r="AZ656">
        <v>5</v>
      </c>
      <c r="BA656">
        <v>2</v>
      </c>
      <c r="BB656">
        <v>3</v>
      </c>
      <c r="BC656">
        <v>2</v>
      </c>
      <c r="BD656">
        <v>0</v>
      </c>
      <c r="BE656">
        <v>0</v>
      </c>
      <c r="BF656">
        <v>22</v>
      </c>
      <c r="BG656">
        <v>606</v>
      </c>
      <c r="BH656">
        <v>0</v>
      </c>
      <c r="BI656">
        <v>6</v>
      </c>
      <c r="BJ656" s="2">
        <v>46218</v>
      </c>
      <c r="BK656">
        <v>0</v>
      </c>
      <c r="BL656" s="3" t="str">
        <f>VLOOKUP(O656,DropDownList!$H$1:$I$7,2,FALSE)</f>
        <v>2025/26</v>
      </c>
      <c r="BM656" s="3" t="str">
        <f t="shared" si="10"/>
        <v>JP COURT</v>
      </c>
    </row>
    <row r="657" spans="1:65" x14ac:dyDescent="0.2">
      <c r="A657">
        <v>2026</v>
      </c>
      <c r="B657">
        <v>7</v>
      </c>
      <c r="C657" t="s">
        <v>198</v>
      </c>
      <c r="D657" t="s">
        <v>204</v>
      </c>
      <c r="E657" t="s">
        <v>31</v>
      </c>
      <c r="F657">
        <v>9290</v>
      </c>
      <c r="G657" t="s">
        <v>141</v>
      </c>
      <c r="H657" t="s">
        <v>200</v>
      </c>
      <c r="I657" t="s">
        <v>142</v>
      </c>
      <c r="J657" s="1">
        <v>46204</v>
      </c>
      <c r="K657" t="s">
        <v>143</v>
      </c>
      <c r="L657">
        <v>2</v>
      </c>
      <c r="M657" t="s">
        <v>445</v>
      </c>
      <c r="N657" t="s">
        <v>442</v>
      </c>
      <c r="O657" t="s">
        <v>147</v>
      </c>
      <c r="P657" t="s">
        <v>152</v>
      </c>
      <c r="Q657">
        <v>0</v>
      </c>
      <c r="R657">
        <v>15</v>
      </c>
      <c r="S657">
        <v>600</v>
      </c>
      <c r="T657">
        <v>200</v>
      </c>
      <c r="U657">
        <v>0</v>
      </c>
      <c r="V657">
        <v>0</v>
      </c>
      <c r="W657">
        <v>0</v>
      </c>
      <c r="X657">
        <v>0</v>
      </c>
      <c r="Y657">
        <v>0</v>
      </c>
      <c r="Z657">
        <v>0</v>
      </c>
      <c r="AA657">
        <v>400</v>
      </c>
      <c r="AB657">
        <v>0</v>
      </c>
      <c r="AC657">
        <v>400</v>
      </c>
      <c r="AD657">
        <v>0</v>
      </c>
      <c r="AE657">
        <v>0</v>
      </c>
      <c r="AF657">
        <v>10</v>
      </c>
      <c r="AG657">
        <v>0</v>
      </c>
      <c r="AH657">
        <v>5</v>
      </c>
      <c r="AI657">
        <v>0</v>
      </c>
      <c r="AJ657">
        <v>0</v>
      </c>
      <c r="AK657">
        <v>0</v>
      </c>
      <c r="AL657">
        <v>0</v>
      </c>
      <c r="AM657">
        <v>1</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s="2">
        <v>46218</v>
      </c>
      <c r="BK657">
        <v>0</v>
      </c>
      <c r="BL657" s="3" t="str">
        <f>VLOOKUP(O657,DropDownList!$H$1:$I$7,2,FALSE)</f>
        <v>2024/25</v>
      </c>
      <c r="BM657" s="3" t="str">
        <f t="shared" si="10"/>
        <v>PCOA</v>
      </c>
    </row>
    <row r="658" spans="1:65" x14ac:dyDescent="0.2">
      <c r="A658">
        <v>2026</v>
      </c>
      <c r="B658">
        <v>7</v>
      </c>
      <c r="C658" t="s">
        <v>198</v>
      </c>
      <c r="D658" t="s">
        <v>204</v>
      </c>
      <c r="E658" t="s">
        <v>31</v>
      </c>
      <c r="F658">
        <v>9290</v>
      </c>
      <c r="G658" t="s">
        <v>141</v>
      </c>
      <c r="H658" t="s">
        <v>200</v>
      </c>
      <c r="I658" t="s">
        <v>142</v>
      </c>
      <c r="J658" s="1">
        <v>46204</v>
      </c>
      <c r="K658" t="s">
        <v>143</v>
      </c>
      <c r="L658">
        <v>2</v>
      </c>
      <c r="M658" t="s">
        <v>445</v>
      </c>
      <c r="N658" t="s">
        <v>442</v>
      </c>
      <c r="O658" t="s">
        <v>155</v>
      </c>
      <c r="P658" t="s">
        <v>146</v>
      </c>
      <c r="Q658">
        <v>0</v>
      </c>
      <c r="R658">
        <v>28</v>
      </c>
      <c r="S658">
        <v>420</v>
      </c>
      <c r="T658">
        <v>30</v>
      </c>
      <c r="U658">
        <v>1</v>
      </c>
      <c r="V658">
        <v>0</v>
      </c>
      <c r="W658">
        <v>0</v>
      </c>
      <c r="X658">
        <v>0</v>
      </c>
      <c r="Y658">
        <v>0</v>
      </c>
      <c r="Z658">
        <v>0</v>
      </c>
      <c r="AA658">
        <v>390</v>
      </c>
      <c r="AB658">
        <v>0</v>
      </c>
      <c r="AC658">
        <v>0</v>
      </c>
      <c r="AD658">
        <v>0</v>
      </c>
      <c r="AE658">
        <v>0</v>
      </c>
      <c r="AF658">
        <v>26</v>
      </c>
      <c r="AG658">
        <v>0</v>
      </c>
      <c r="AH658">
        <v>2</v>
      </c>
      <c r="AI658">
        <v>0</v>
      </c>
      <c r="AJ658">
        <v>0</v>
      </c>
      <c r="AK658">
        <v>0</v>
      </c>
      <c r="AL658">
        <v>0</v>
      </c>
      <c r="AM658">
        <v>0</v>
      </c>
      <c r="AN658">
        <v>0</v>
      </c>
      <c r="AO658">
        <v>17</v>
      </c>
      <c r="AP658">
        <v>93</v>
      </c>
      <c r="AQ658">
        <v>17</v>
      </c>
      <c r="AR658">
        <v>0</v>
      </c>
      <c r="AS658">
        <v>12</v>
      </c>
      <c r="AT658">
        <v>12</v>
      </c>
      <c r="AU658">
        <v>1</v>
      </c>
      <c r="AV658">
        <v>1</v>
      </c>
      <c r="AW658">
        <v>0</v>
      </c>
      <c r="AX658">
        <v>0</v>
      </c>
      <c r="AY658">
        <v>13</v>
      </c>
      <c r="AZ658">
        <v>15</v>
      </c>
      <c r="BA658">
        <v>9</v>
      </c>
      <c r="BB658">
        <v>5</v>
      </c>
      <c r="BC658">
        <v>3</v>
      </c>
      <c r="BD658">
        <v>1</v>
      </c>
      <c r="BE658">
        <v>0</v>
      </c>
      <c r="BF658">
        <v>28</v>
      </c>
      <c r="BG658">
        <v>0</v>
      </c>
      <c r="BH658">
        <v>0</v>
      </c>
      <c r="BI658">
        <v>1</v>
      </c>
      <c r="BJ658" s="2">
        <v>46218</v>
      </c>
      <c r="BK658">
        <v>0</v>
      </c>
      <c r="BL658" s="3" t="str">
        <f>VLOOKUP(O658,DropDownList!$H$1:$I$7,2,FALSE)</f>
        <v>2022/23</v>
      </c>
      <c r="BM658" s="3" t="str">
        <f t="shared" si="10"/>
        <v>VSUR</v>
      </c>
    </row>
    <row r="659" spans="1:65" x14ac:dyDescent="0.2">
      <c r="A659">
        <v>2026</v>
      </c>
      <c r="B659">
        <v>7</v>
      </c>
      <c r="C659" t="s">
        <v>198</v>
      </c>
      <c r="D659" t="s">
        <v>204</v>
      </c>
      <c r="E659" t="s">
        <v>31</v>
      </c>
      <c r="F659">
        <v>9290</v>
      </c>
      <c r="G659" t="s">
        <v>141</v>
      </c>
      <c r="H659" t="s">
        <v>200</v>
      </c>
      <c r="I659" t="s">
        <v>142</v>
      </c>
      <c r="J659" s="1">
        <v>46204</v>
      </c>
      <c r="K659" t="s">
        <v>143</v>
      </c>
      <c r="L659">
        <v>2</v>
      </c>
      <c r="M659" t="s">
        <v>445</v>
      </c>
      <c r="N659" t="s">
        <v>442</v>
      </c>
      <c r="O659" t="s">
        <v>149</v>
      </c>
      <c r="P659" t="s">
        <v>152</v>
      </c>
      <c r="Q659">
        <v>0</v>
      </c>
      <c r="R659">
        <v>13</v>
      </c>
      <c r="S659">
        <v>520</v>
      </c>
      <c r="T659">
        <v>240</v>
      </c>
      <c r="U659">
        <v>0</v>
      </c>
      <c r="V659">
        <v>0</v>
      </c>
      <c r="W659">
        <v>0</v>
      </c>
      <c r="X659">
        <v>0</v>
      </c>
      <c r="Y659">
        <v>0</v>
      </c>
      <c r="Z659">
        <v>0</v>
      </c>
      <c r="AA659">
        <v>280</v>
      </c>
      <c r="AB659">
        <v>0</v>
      </c>
      <c r="AC659">
        <v>280</v>
      </c>
      <c r="AD659">
        <v>0</v>
      </c>
      <c r="AE659">
        <v>0</v>
      </c>
      <c r="AF659">
        <v>7</v>
      </c>
      <c r="AG659">
        <v>0</v>
      </c>
      <c r="AH659">
        <v>6</v>
      </c>
      <c r="AI659">
        <v>0</v>
      </c>
      <c r="AJ659">
        <v>0</v>
      </c>
      <c r="AK659">
        <v>0</v>
      </c>
      <c r="AL659">
        <v>0</v>
      </c>
      <c r="AM659">
        <v>0</v>
      </c>
      <c r="AN659">
        <v>0</v>
      </c>
      <c r="AO659">
        <v>0</v>
      </c>
      <c r="AP659">
        <v>0</v>
      </c>
      <c r="AQ659">
        <v>0</v>
      </c>
      <c r="AR659">
        <v>0</v>
      </c>
      <c r="AS659">
        <v>0</v>
      </c>
      <c r="AT659">
        <v>0</v>
      </c>
      <c r="AU659">
        <v>0</v>
      </c>
      <c r="AV659">
        <v>0</v>
      </c>
      <c r="AW659">
        <v>0</v>
      </c>
      <c r="AX659">
        <v>0</v>
      </c>
      <c r="AY659">
        <v>0</v>
      </c>
      <c r="AZ659">
        <v>0</v>
      </c>
      <c r="BA659">
        <v>0</v>
      </c>
      <c r="BB659">
        <v>0</v>
      </c>
      <c r="BC659">
        <v>0</v>
      </c>
      <c r="BD659">
        <v>0</v>
      </c>
      <c r="BE659">
        <v>0</v>
      </c>
      <c r="BF659">
        <v>0</v>
      </c>
      <c r="BG659">
        <v>0</v>
      </c>
      <c r="BH659">
        <v>0</v>
      </c>
      <c r="BI659">
        <v>0</v>
      </c>
      <c r="BJ659" s="2">
        <v>46218</v>
      </c>
      <c r="BK659">
        <v>0</v>
      </c>
      <c r="BL659" s="3" t="str">
        <f>VLOOKUP(O659,DropDownList!$H$1:$I$7,2,FALSE)</f>
        <v>2025/26</v>
      </c>
      <c r="BM659" s="3" t="str">
        <f t="shared" si="10"/>
        <v>PCOA</v>
      </c>
    </row>
    <row r="660" spans="1:65" x14ac:dyDescent="0.2">
      <c r="A660">
        <v>2026</v>
      </c>
      <c r="B660">
        <v>7</v>
      </c>
      <c r="C660" t="s">
        <v>198</v>
      </c>
      <c r="D660" t="s">
        <v>204</v>
      </c>
      <c r="E660" t="s">
        <v>31</v>
      </c>
      <c r="F660">
        <v>9290</v>
      </c>
      <c r="G660" t="s">
        <v>141</v>
      </c>
      <c r="H660" t="s">
        <v>200</v>
      </c>
      <c r="I660" t="s">
        <v>142</v>
      </c>
      <c r="J660" s="1">
        <v>46204</v>
      </c>
      <c r="K660" t="s">
        <v>143</v>
      </c>
      <c r="L660">
        <v>2</v>
      </c>
      <c r="M660" t="s">
        <v>445</v>
      </c>
      <c r="N660" t="s">
        <v>442</v>
      </c>
      <c r="O660" t="s">
        <v>155</v>
      </c>
      <c r="P660" t="s">
        <v>150</v>
      </c>
      <c r="Q660">
        <v>713.66</v>
      </c>
      <c r="R660">
        <v>57</v>
      </c>
      <c r="S660">
        <v>7680.18</v>
      </c>
      <c r="T660">
        <v>1087.6199999999999</v>
      </c>
      <c r="U660">
        <v>7</v>
      </c>
      <c r="V660">
        <v>5</v>
      </c>
      <c r="W660">
        <v>583.66999999999996</v>
      </c>
      <c r="X660">
        <v>583.66999999999996</v>
      </c>
      <c r="Y660">
        <v>50</v>
      </c>
      <c r="Z660">
        <v>6592.56</v>
      </c>
      <c r="AA660">
        <v>5878.9</v>
      </c>
      <c r="AB660">
        <v>1321.51</v>
      </c>
      <c r="AC660">
        <v>4557.3900000000003</v>
      </c>
      <c r="AD660">
        <v>3</v>
      </c>
      <c r="AE660">
        <v>2</v>
      </c>
      <c r="AF660">
        <v>40</v>
      </c>
      <c r="AG660">
        <v>3</v>
      </c>
      <c r="AH660">
        <v>7</v>
      </c>
      <c r="AI660">
        <v>4</v>
      </c>
      <c r="AJ660">
        <v>13</v>
      </c>
      <c r="AK660">
        <v>4</v>
      </c>
      <c r="AL660">
        <v>2</v>
      </c>
      <c r="AM660">
        <v>2</v>
      </c>
      <c r="AN660">
        <v>0</v>
      </c>
      <c r="AO660">
        <v>33</v>
      </c>
      <c r="AP660">
        <v>245</v>
      </c>
      <c r="AQ660">
        <v>37</v>
      </c>
      <c r="AR660">
        <v>0</v>
      </c>
      <c r="AS660">
        <v>17</v>
      </c>
      <c r="AT660">
        <v>89</v>
      </c>
      <c r="AU660">
        <v>0</v>
      </c>
      <c r="AV660">
        <v>0</v>
      </c>
      <c r="AW660">
        <v>0</v>
      </c>
      <c r="AX660">
        <v>0</v>
      </c>
      <c r="AY660">
        <v>18</v>
      </c>
      <c r="AZ660">
        <v>41</v>
      </c>
      <c r="BA660">
        <v>34</v>
      </c>
      <c r="BB660">
        <v>2</v>
      </c>
      <c r="BC660">
        <v>2</v>
      </c>
      <c r="BD660">
        <v>0</v>
      </c>
      <c r="BE660">
        <v>0</v>
      </c>
      <c r="BF660">
        <v>32</v>
      </c>
      <c r="BG660">
        <v>425.84</v>
      </c>
      <c r="BH660">
        <v>3</v>
      </c>
      <c r="BI660">
        <v>7</v>
      </c>
      <c r="BJ660" s="2">
        <v>46218</v>
      </c>
      <c r="BK660">
        <v>0</v>
      </c>
      <c r="BL660" s="3" t="str">
        <f>VLOOKUP(O660,DropDownList!$H$1:$I$7,2,FALSE)</f>
        <v>2022/23</v>
      </c>
      <c r="BM660" s="3" t="str">
        <f t="shared" si="10"/>
        <v>FISCAL FINES</v>
      </c>
    </row>
    <row r="661" spans="1:65" x14ac:dyDescent="0.2">
      <c r="A661">
        <v>2026</v>
      </c>
      <c r="B661">
        <v>7</v>
      </c>
      <c r="C661" t="s">
        <v>198</v>
      </c>
      <c r="D661" t="s">
        <v>204</v>
      </c>
      <c r="E661" t="s">
        <v>31</v>
      </c>
      <c r="F661">
        <v>9290</v>
      </c>
      <c r="G661" t="s">
        <v>141</v>
      </c>
      <c r="H661" t="s">
        <v>200</v>
      </c>
      <c r="I661" t="s">
        <v>142</v>
      </c>
      <c r="J661" s="1">
        <v>46204</v>
      </c>
      <c r="K661" t="s">
        <v>143</v>
      </c>
      <c r="L661">
        <v>2</v>
      </c>
      <c r="M661" t="s">
        <v>445</v>
      </c>
      <c r="N661" t="s">
        <v>442</v>
      </c>
      <c r="O661" t="s">
        <v>156</v>
      </c>
      <c r="P661" t="s">
        <v>146</v>
      </c>
      <c r="Q661">
        <v>20</v>
      </c>
      <c r="R661">
        <v>30</v>
      </c>
      <c r="S661">
        <v>490</v>
      </c>
      <c r="T661">
        <v>0</v>
      </c>
      <c r="U661">
        <v>2</v>
      </c>
      <c r="V661">
        <v>1</v>
      </c>
      <c r="W661">
        <v>20</v>
      </c>
      <c r="X661">
        <v>20</v>
      </c>
      <c r="Y661">
        <v>0</v>
      </c>
      <c r="Z661">
        <v>0</v>
      </c>
      <c r="AA661">
        <v>470</v>
      </c>
      <c r="AB661">
        <v>0</v>
      </c>
      <c r="AC661">
        <v>0</v>
      </c>
      <c r="AD661">
        <v>1</v>
      </c>
      <c r="AE661">
        <v>0</v>
      </c>
      <c r="AF661">
        <v>29</v>
      </c>
      <c r="AG661">
        <v>0</v>
      </c>
      <c r="AH661">
        <v>0</v>
      </c>
      <c r="AI661">
        <v>1</v>
      </c>
      <c r="AJ661">
        <v>0</v>
      </c>
      <c r="AK661">
        <v>0</v>
      </c>
      <c r="AL661">
        <v>0</v>
      </c>
      <c r="AM661">
        <v>0</v>
      </c>
      <c r="AN661">
        <v>0</v>
      </c>
      <c r="AO661">
        <v>13</v>
      </c>
      <c r="AP661">
        <v>62</v>
      </c>
      <c r="AQ661">
        <v>16</v>
      </c>
      <c r="AR661">
        <v>0</v>
      </c>
      <c r="AS661">
        <v>8</v>
      </c>
      <c r="AT661">
        <v>0</v>
      </c>
      <c r="AU661">
        <v>3</v>
      </c>
      <c r="AV661">
        <v>3</v>
      </c>
      <c r="AW661">
        <v>0</v>
      </c>
      <c r="AX661">
        <v>0</v>
      </c>
      <c r="AY661">
        <v>4</v>
      </c>
      <c r="AZ661">
        <v>8</v>
      </c>
      <c r="BA661">
        <v>7</v>
      </c>
      <c r="BB661">
        <v>4</v>
      </c>
      <c r="BC661">
        <v>3</v>
      </c>
      <c r="BD661">
        <v>1</v>
      </c>
      <c r="BE661">
        <v>0</v>
      </c>
      <c r="BF661">
        <v>30</v>
      </c>
      <c r="BG661">
        <v>20</v>
      </c>
      <c r="BH661">
        <v>0</v>
      </c>
      <c r="BI661">
        <v>2</v>
      </c>
      <c r="BJ661" s="2">
        <v>46218</v>
      </c>
      <c r="BK661">
        <v>0</v>
      </c>
      <c r="BL661" s="3" t="str">
        <f>VLOOKUP(O661,DropDownList!$H$1:$I$7,2,FALSE)</f>
        <v>2023/24</v>
      </c>
      <c r="BM661" s="3" t="str">
        <f t="shared" si="10"/>
        <v>VSUR</v>
      </c>
    </row>
    <row r="662" spans="1:65" x14ac:dyDescent="0.2">
      <c r="A662">
        <v>2026</v>
      </c>
      <c r="B662">
        <v>7</v>
      </c>
      <c r="C662" t="s">
        <v>198</v>
      </c>
      <c r="D662" t="s">
        <v>204</v>
      </c>
      <c r="E662" t="s">
        <v>31</v>
      </c>
      <c r="F662">
        <v>9290</v>
      </c>
      <c r="G662" t="s">
        <v>141</v>
      </c>
      <c r="H662" t="s">
        <v>200</v>
      </c>
      <c r="I662" t="s">
        <v>142</v>
      </c>
      <c r="J662" s="1">
        <v>46204</v>
      </c>
      <c r="K662" t="s">
        <v>143</v>
      </c>
      <c r="L662">
        <v>2</v>
      </c>
      <c r="M662" t="s">
        <v>445</v>
      </c>
      <c r="N662" t="s">
        <v>442</v>
      </c>
      <c r="O662" t="s">
        <v>156</v>
      </c>
      <c r="P662" t="s">
        <v>154</v>
      </c>
      <c r="Q662">
        <v>680</v>
      </c>
      <c r="R662">
        <v>30</v>
      </c>
      <c r="S662">
        <v>7992</v>
      </c>
      <c r="T662">
        <v>0</v>
      </c>
      <c r="U662">
        <v>2</v>
      </c>
      <c r="V662">
        <v>2</v>
      </c>
      <c r="W662">
        <v>590</v>
      </c>
      <c r="X662">
        <v>680</v>
      </c>
      <c r="Y662">
        <v>0</v>
      </c>
      <c r="Z662">
        <v>0</v>
      </c>
      <c r="AA662">
        <v>7312</v>
      </c>
      <c r="AB662">
        <v>32</v>
      </c>
      <c r="AC662">
        <v>6810</v>
      </c>
      <c r="AD662">
        <v>1</v>
      </c>
      <c r="AE662">
        <v>1</v>
      </c>
      <c r="AF662">
        <v>28</v>
      </c>
      <c r="AG662">
        <v>1</v>
      </c>
      <c r="AH662">
        <v>0</v>
      </c>
      <c r="AI662">
        <v>1</v>
      </c>
      <c r="AJ662">
        <v>0</v>
      </c>
      <c r="AK662">
        <v>0</v>
      </c>
      <c r="AL662">
        <v>0</v>
      </c>
      <c r="AM662">
        <v>0</v>
      </c>
      <c r="AN662">
        <v>0</v>
      </c>
      <c r="AO662">
        <v>13</v>
      </c>
      <c r="AP662">
        <v>62</v>
      </c>
      <c r="AQ662">
        <v>16</v>
      </c>
      <c r="AR662">
        <v>0</v>
      </c>
      <c r="AS662">
        <v>8</v>
      </c>
      <c r="AT662">
        <v>0</v>
      </c>
      <c r="AU662">
        <v>3</v>
      </c>
      <c r="AV662">
        <v>3</v>
      </c>
      <c r="AW662">
        <v>0</v>
      </c>
      <c r="AX662">
        <v>0</v>
      </c>
      <c r="AY662">
        <v>4</v>
      </c>
      <c r="AZ662">
        <v>8</v>
      </c>
      <c r="BA662">
        <v>7</v>
      </c>
      <c r="BB662">
        <v>4</v>
      </c>
      <c r="BC662">
        <v>3</v>
      </c>
      <c r="BD662">
        <v>1</v>
      </c>
      <c r="BE662">
        <v>0</v>
      </c>
      <c r="BF662">
        <v>30</v>
      </c>
      <c r="BG662">
        <v>380</v>
      </c>
      <c r="BH662">
        <v>0</v>
      </c>
      <c r="BI662">
        <v>2</v>
      </c>
      <c r="BJ662" s="2">
        <v>46218</v>
      </c>
      <c r="BK662">
        <v>0</v>
      </c>
      <c r="BL662" s="3" t="str">
        <f>VLOOKUP(O662,DropDownList!$H$1:$I$7,2,FALSE)</f>
        <v>2023/24</v>
      </c>
      <c r="BM662" s="3" t="str">
        <f t="shared" si="10"/>
        <v>JP COURT</v>
      </c>
    </row>
    <row r="663" spans="1:65" x14ac:dyDescent="0.2">
      <c r="A663">
        <v>2026</v>
      </c>
      <c r="B663">
        <v>7</v>
      </c>
      <c r="C663" t="s">
        <v>198</v>
      </c>
      <c r="D663" t="s">
        <v>204</v>
      </c>
      <c r="E663" t="s">
        <v>31</v>
      </c>
      <c r="F663">
        <v>9290</v>
      </c>
      <c r="G663" t="s">
        <v>141</v>
      </c>
      <c r="H663" t="s">
        <v>200</v>
      </c>
      <c r="I663" t="s">
        <v>142</v>
      </c>
      <c r="J663" s="1">
        <v>46204</v>
      </c>
      <c r="K663" t="s">
        <v>143</v>
      </c>
      <c r="L663">
        <v>2</v>
      </c>
      <c r="M663" t="s">
        <v>445</v>
      </c>
      <c r="N663" t="s">
        <v>442</v>
      </c>
      <c r="O663" t="s">
        <v>147</v>
      </c>
      <c r="P663" t="s">
        <v>154</v>
      </c>
      <c r="Q663">
        <v>1640.38</v>
      </c>
      <c r="R663">
        <v>29</v>
      </c>
      <c r="S663">
        <v>7975</v>
      </c>
      <c r="T663">
        <v>0</v>
      </c>
      <c r="U663">
        <v>6</v>
      </c>
      <c r="V663">
        <v>4</v>
      </c>
      <c r="W663">
        <v>788.63</v>
      </c>
      <c r="X663">
        <v>1283.6300000000001</v>
      </c>
      <c r="Y663">
        <v>0</v>
      </c>
      <c r="Z663">
        <v>0</v>
      </c>
      <c r="AA663">
        <v>6334.62</v>
      </c>
      <c r="AB663">
        <v>50</v>
      </c>
      <c r="AC663">
        <v>5854.62</v>
      </c>
      <c r="AD663">
        <v>2</v>
      </c>
      <c r="AE663">
        <v>2</v>
      </c>
      <c r="AF663">
        <v>23</v>
      </c>
      <c r="AG663">
        <v>4</v>
      </c>
      <c r="AH663">
        <v>0</v>
      </c>
      <c r="AI663">
        <v>2</v>
      </c>
      <c r="AJ663">
        <v>0</v>
      </c>
      <c r="AK663">
        <v>0</v>
      </c>
      <c r="AL663">
        <v>0</v>
      </c>
      <c r="AM663">
        <v>0</v>
      </c>
      <c r="AN663">
        <v>0</v>
      </c>
      <c r="AO663">
        <v>12</v>
      </c>
      <c r="AP663">
        <v>72</v>
      </c>
      <c r="AQ663">
        <v>12</v>
      </c>
      <c r="AR663">
        <v>0</v>
      </c>
      <c r="AS663">
        <v>5</v>
      </c>
      <c r="AT663">
        <v>3</v>
      </c>
      <c r="AU663">
        <v>5</v>
      </c>
      <c r="AV663">
        <v>2</v>
      </c>
      <c r="AW663">
        <v>0</v>
      </c>
      <c r="AX663">
        <v>0</v>
      </c>
      <c r="AY663">
        <v>8</v>
      </c>
      <c r="AZ663">
        <v>14</v>
      </c>
      <c r="BA663">
        <v>8</v>
      </c>
      <c r="BB663">
        <v>5</v>
      </c>
      <c r="BC663">
        <v>4</v>
      </c>
      <c r="BD663">
        <v>0</v>
      </c>
      <c r="BE663">
        <v>0</v>
      </c>
      <c r="BF663">
        <v>29</v>
      </c>
      <c r="BG663">
        <v>685</v>
      </c>
      <c r="BH663">
        <v>0</v>
      </c>
      <c r="BI663">
        <v>6</v>
      </c>
      <c r="BJ663" s="2">
        <v>46218</v>
      </c>
      <c r="BK663">
        <v>0</v>
      </c>
      <c r="BL663" s="3" t="str">
        <f>VLOOKUP(O663,DropDownList!$H$1:$I$7,2,FALSE)</f>
        <v>2024/25</v>
      </c>
      <c r="BM663" s="3" t="str">
        <f t="shared" si="10"/>
        <v>JP COURT</v>
      </c>
    </row>
    <row r="664" spans="1:65" x14ac:dyDescent="0.2">
      <c r="A664">
        <v>2026</v>
      </c>
      <c r="B664">
        <v>7</v>
      </c>
      <c r="C664" t="s">
        <v>198</v>
      </c>
      <c r="D664" t="s">
        <v>204</v>
      </c>
      <c r="E664" t="s">
        <v>31</v>
      </c>
      <c r="F664">
        <v>9290</v>
      </c>
      <c r="G664" t="s">
        <v>141</v>
      </c>
      <c r="H664" t="s">
        <v>200</v>
      </c>
      <c r="I664" t="s">
        <v>142</v>
      </c>
      <c r="J664" s="1">
        <v>46204</v>
      </c>
      <c r="K664" t="s">
        <v>143</v>
      </c>
      <c r="L664">
        <v>2</v>
      </c>
      <c r="M664" t="s">
        <v>445</v>
      </c>
      <c r="N664" t="s">
        <v>442</v>
      </c>
      <c r="O664" t="s">
        <v>149</v>
      </c>
      <c r="P664" t="s">
        <v>150</v>
      </c>
      <c r="Q664">
        <v>8917.1299999999992</v>
      </c>
      <c r="R664">
        <v>79</v>
      </c>
      <c r="S664">
        <v>15309</v>
      </c>
      <c r="T664">
        <v>625</v>
      </c>
      <c r="U664">
        <v>34</v>
      </c>
      <c r="V664">
        <v>31</v>
      </c>
      <c r="W664">
        <v>3898.31</v>
      </c>
      <c r="X664">
        <v>4677.16</v>
      </c>
      <c r="Y664">
        <v>72</v>
      </c>
      <c r="Z664">
        <v>14684</v>
      </c>
      <c r="AA664">
        <v>5766.87</v>
      </c>
      <c r="AB664">
        <v>1921.87</v>
      </c>
      <c r="AC664">
        <v>3845</v>
      </c>
      <c r="AD664">
        <v>23</v>
      </c>
      <c r="AE664">
        <v>8</v>
      </c>
      <c r="AF664">
        <v>38</v>
      </c>
      <c r="AG664">
        <v>9</v>
      </c>
      <c r="AH664">
        <v>7</v>
      </c>
      <c r="AI664">
        <v>25</v>
      </c>
      <c r="AJ664">
        <v>27</v>
      </c>
      <c r="AK664">
        <v>7</v>
      </c>
      <c r="AL664">
        <v>4</v>
      </c>
      <c r="AM664">
        <v>2</v>
      </c>
      <c r="AN664">
        <v>0</v>
      </c>
      <c r="AO664">
        <v>42</v>
      </c>
      <c r="AP664">
        <v>132</v>
      </c>
      <c r="AQ664">
        <v>44</v>
      </c>
      <c r="AR664">
        <v>0</v>
      </c>
      <c r="AS664">
        <v>16</v>
      </c>
      <c r="AT664">
        <v>14</v>
      </c>
      <c r="AU664">
        <v>0</v>
      </c>
      <c r="AV664">
        <v>0</v>
      </c>
      <c r="AW664">
        <v>0</v>
      </c>
      <c r="AX664">
        <v>0</v>
      </c>
      <c r="AY664">
        <v>4</v>
      </c>
      <c r="AZ664">
        <v>15</v>
      </c>
      <c r="BA664">
        <v>3</v>
      </c>
      <c r="BB664">
        <v>9</v>
      </c>
      <c r="BC664">
        <v>3</v>
      </c>
      <c r="BD664">
        <v>0</v>
      </c>
      <c r="BE664">
        <v>0</v>
      </c>
      <c r="BF664">
        <v>42</v>
      </c>
      <c r="BG664">
        <v>7336.24</v>
      </c>
      <c r="BH664">
        <v>0</v>
      </c>
      <c r="BI664">
        <v>33</v>
      </c>
      <c r="BJ664" s="2">
        <v>46218</v>
      </c>
      <c r="BK664">
        <v>0</v>
      </c>
      <c r="BL664" s="3" t="str">
        <f>VLOOKUP(O664,DropDownList!$H$1:$I$7,2,FALSE)</f>
        <v>2025/26</v>
      </c>
      <c r="BM664" s="3" t="str">
        <f t="shared" si="10"/>
        <v>FISCAL FINES</v>
      </c>
    </row>
    <row r="665" spans="1:65" x14ac:dyDescent="0.2">
      <c r="A665">
        <v>2026</v>
      </c>
      <c r="B665">
        <v>7</v>
      </c>
      <c r="C665" t="s">
        <v>198</v>
      </c>
      <c r="D665" t="s">
        <v>204</v>
      </c>
      <c r="E665" t="s">
        <v>31</v>
      </c>
      <c r="F665">
        <v>9290</v>
      </c>
      <c r="G665" t="s">
        <v>141</v>
      </c>
      <c r="H665" t="s">
        <v>200</v>
      </c>
      <c r="I665" t="s">
        <v>142</v>
      </c>
      <c r="J665" s="1">
        <v>46204</v>
      </c>
      <c r="K665" t="s">
        <v>143</v>
      </c>
      <c r="L665">
        <v>2</v>
      </c>
      <c r="M665" t="s">
        <v>445</v>
      </c>
      <c r="N665" t="s">
        <v>442</v>
      </c>
      <c r="O665" t="s">
        <v>155</v>
      </c>
      <c r="P665" t="s">
        <v>148</v>
      </c>
      <c r="Q665">
        <v>0</v>
      </c>
      <c r="R665">
        <v>8</v>
      </c>
      <c r="S665">
        <v>480</v>
      </c>
      <c r="T665">
        <v>0</v>
      </c>
      <c r="U665">
        <v>0</v>
      </c>
      <c r="V665">
        <v>0</v>
      </c>
      <c r="W665">
        <v>0</v>
      </c>
      <c r="X665">
        <v>0</v>
      </c>
      <c r="Y665">
        <v>0</v>
      </c>
      <c r="Z665">
        <v>0</v>
      </c>
      <c r="AA665">
        <v>480</v>
      </c>
      <c r="AB665">
        <v>0</v>
      </c>
      <c r="AC665">
        <v>480</v>
      </c>
      <c r="AD665">
        <v>0</v>
      </c>
      <c r="AE665">
        <v>0</v>
      </c>
      <c r="AF665">
        <v>8</v>
      </c>
      <c r="AG665">
        <v>0</v>
      </c>
      <c r="AH665">
        <v>0</v>
      </c>
      <c r="AI665">
        <v>0</v>
      </c>
      <c r="AJ665">
        <v>0</v>
      </c>
      <c r="AK665">
        <v>0</v>
      </c>
      <c r="AL665">
        <v>0</v>
      </c>
      <c r="AM665">
        <v>0</v>
      </c>
      <c r="AN665">
        <v>0</v>
      </c>
      <c r="AO665">
        <v>2</v>
      </c>
      <c r="AP665">
        <v>17</v>
      </c>
      <c r="AQ665">
        <v>2</v>
      </c>
      <c r="AR665">
        <v>0</v>
      </c>
      <c r="AS665">
        <v>4</v>
      </c>
      <c r="AT665">
        <v>4</v>
      </c>
      <c r="AU665">
        <v>0</v>
      </c>
      <c r="AV665">
        <v>0</v>
      </c>
      <c r="AW665">
        <v>0</v>
      </c>
      <c r="AX665">
        <v>0</v>
      </c>
      <c r="AY665">
        <v>1</v>
      </c>
      <c r="AZ665">
        <v>3</v>
      </c>
      <c r="BA665">
        <v>2</v>
      </c>
      <c r="BB665">
        <v>0</v>
      </c>
      <c r="BC665">
        <v>0</v>
      </c>
      <c r="BD665">
        <v>0</v>
      </c>
      <c r="BE665">
        <v>0</v>
      </c>
      <c r="BF665">
        <v>2</v>
      </c>
      <c r="BG665">
        <v>0</v>
      </c>
      <c r="BH665">
        <v>0</v>
      </c>
      <c r="BI665">
        <v>0</v>
      </c>
      <c r="BJ665" s="2">
        <v>46218</v>
      </c>
      <c r="BK665">
        <v>0</v>
      </c>
      <c r="BL665" s="3" t="str">
        <f>VLOOKUP(O665,DropDownList!$H$1:$I$7,2,FALSE)</f>
        <v>2022/23</v>
      </c>
      <c r="BM665" s="3" t="str">
        <f t="shared" si="10"/>
        <v>PRAS</v>
      </c>
    </row>
    <row r="666" spans="1:65" x14ac:dyDescent="0.2">
      <c r="A666">
        <v>2026</v>
      </c>
      <c r="B666">
        <v>7</v>
      </c>
      <c r="C666" t="s">
        <v>198</v>
      </c>
      <c r="D666" t="s">
        <v>204</v>
      </c>
      <c r="E666" t="s">
        <v>31</v>
      </c>
      <c r="F666">
        <v>9290</v>
      </c>
      <c r="G666" t="s">
        <v>141</v>
      </c>
      <c r="H666" t="s">
        <v>200</v>
      </c>
      <c r="I666" t="s">
        <v>142</v>
      </c>
      <c r="J666" s="1">
        <v>46204</v>
      </c>
      <c r="K666" t="s">
        <v>143</v>
      </c>
      <c r="L666">
        <v>2</v>
      </c>
      <c r="M666" t="s">
        <v>445</v>
      </c>
      <c r="N666" t="s">
        <v>442</v>
      </c>
      <c r="O666" t="s">
        <v>155</v>
      </c>
      <c r="P666" t="s">
        <v>152</v>
      </c>
      <c r="Q666">
        <v>0</v>
      </c>
      <c r="R666">
        <v>31</v>
      </c>
      <c r="S666">
        <v>1240</v>
      </c>
      <c r="T666">
        <v>560</v>
      </c>
      <c r="U666">
        <v>0</v>
      </c>
      <c r="V666">
        <v>0</v>
      </c>
      <c r="W666">
        <v>0</v>
      </c>
      <c r="X666">
        <v>0</v>
      </c>
      <c r="Y666">
        <v>0</v>
      </c>
      <c r="Z666">
        <v>0</v>
      </c>
      <c r="AA666">
        <v>680</v>
      </c>
      <c r="AB666">
        <v>0</v>
      </c>
      <c r="AC666">
        <v>680</v>
      </c>
      <c r="AD666">
        <v>0</v>
      </c>
      <c r="AE666">
        <v>0</v>
      </c>
      <c r="AF666">
        <v>17</v>
      </c>
      <c r="AG666">
        <v>0</v>
      </c>
      <c r="AH666">
        <v>14</v>
      </c>
      <c r="AI666">
        <v>0</v>
      </c>
      <c r="AJ666">
        <v>0</v>
      </c>
      <c r="AK666">
        <v>0</v>
      </c>
      <c r="AL666">
        <v>0</v>
      </c>
      <c r="AM666">
        <v>1</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s="2">
        <v>46218</v>
      </c>
      <c r="BK666">
        <v>0</v>
      </c>
      <c r="BL666" s="3" t="str">
        <f>VLOOKUP(O666,DropDownList!$H$1:$I$7,2,FALSE)</f>
        <v>2022/23</v>
      </c>
      <c r="BM666" s="3" t="str">
        <f t="shared" si="10"/>
        <v>PCOA</v>
      </c>
    </row>
    <row r="667" spans="1:65" x14ac:dyDescent="0.2">
      <c r="A667">
        <v>2026</v>
      </c>
      <c r="B667">
        <v>7</v>
      </c>
      <c r="C667" t="s">
        <v>198</v>
      </c>
      <c r="D667" t="s">
        <v>204</v>
      </c>
      <c r="E667" t="s">
        <v>31</v>
      </c>
      <c r="F667">
        <v>9290</v>
      </c>
      <c r="G667" t="s">
        <v>141</v>
      </c>
      <c r="H667" t="s">
        <v>200</v>
      </c>
      <c r="I667" t="s">
        <v>142</v>
      </c>
      <c r="J667" s="1">
        <v>46204</v>
      </c>
      <c r="K667" t="s">
        <v>143</v>
      </c>
      <c r="L667">
        <v>2</v>
      </c>
      <c r="M667" t="s">
        <v>445</v>
      </c>
      <c r="N667" t="s">
        <v>442</v>
      </c>
      <c r="O667" t="s">
        <v>155</v>
      </c>
      <c r="P667" t="s">
        <v>154</v>
      </c>
      <c r="Q667">
        <v>152.02000000000001</v>
      </c>
      <c r="R667">
        <v>28</v>
      </c>
      <c r="S667">
        <v>6735</v>
      </c>
      <c r="T667">
        <v>530</v>
      </c>
      <c r="U667">
        <v>1</v>
      </c>
      <c r="V667">
        <v>1</v>
      </c>
      <c r="W667">
        <v>152.02000000000001</v>
      </c>
      <c r="X667">
        <v>152.02000000000001</v>
      </c>
      <c r="Y667">
        <v>0</v>
      </c>
      <c r="Z667">
        <v>0</v>
      </c>
      <c r="AA667">
        <v>6052.98</v>
      </c>
      <c r="AB667">
        <v>0</v>
      </c>
      <c r="AC667">
        <v>5662.98</v>
      </c>
      <c r="AD667">
        <v>0</v>
      </c>
      <c r="AE667">
        <v>1</v>
      </c>
      <c r="AF667">
        <v>25</v>
      </c>
      <c r="AG667">
        <v>1</v>
      </c>
      <c r="AH667">
        <v>2</v>
      </c>
      <c r="AI667">
        <v>0</v>
      </c>
      <c r="AJ667">
        <v>0</v>
      </c>
      <c r="AK667">
        <v>0</v>
      </c>
      <c r="AL667">
        <v>0</v>
      </c>
      <c r="AM667">
        <v>0</v>
      </c>
      <c r="AN667">
        <v>0</v>
      </c>
      <c r="AO667">
        <v>17</v>
      </c>
      <c r="AP667">
        <v>93</v>
      </c>
      <c r="AQ667">
        <v>17</v>
      </c>
      <c r="AR667">
        <v>0</v>
      </c>
      <c r="AS667">
        <v>12</v>
      </c>
      <c r="AT667">
        <v>12</v>
      </c>
      <c r="AU667">
        <v>1</v>
      </c>
      <c r="AV667">
        <v>1</v>
      </c>
      <c r="AW667">
        <v>0</v>
      </c>
      <c r="AX667">
        <v>0</v>
      </c>
      <c r="AY667">
        <v>13</v>
      </c>
      <c r="AZ667">
        <v>15</v>
      </c>
      <c r="BA667">
        <v>9</v>
      </c>
      <c r="BB667">
        <v>5</v>
      </c>
      <c r="BC667">
        <v>3</v>
      </c>
      <c r="BD667">
        <v>1</v>
      </c>
      <c r="BE667">
        <v>0</v>
      </c>
      <c r="BF667">
        <v>28</v>
      </c>
      <c r="BG667">
        <v>0</v>
      </c>
      <c r="BH667">
        <v>0</v>
      </c>
      <c r="BI667">
        <v>1</v>
      </c>
      <c r="BJ667" s="2">
        <v>46218</v>
      </c>
      <c r="BK667">
        <v>0</v>
      </c>
      <c r="BL667" s="3" t="str">
        <f>VLOOKUP(O667,DropDownList!$H$1:$I$7,2,FALSE)</f>
        <v>2022/23</v>
      </c>
      <c r="BM667" s="3" t="str">
        <f t="shared" si="10"/>
        <v>JP COURT</v>
      </c>
    </row>
    <row r="668" spans="1:65" x14ac:dyDescent="0.2">
      <c r="A668">
        <v>2026</v>
      </c>
      <c r="B668">
        <v>7</v>
      </c>
      <c r="C668" t="s">
        <v>198</v>
      </c>
      <c r="D668" t="s">
        <v>204</v>
      </c>
      <c r="E668" t="s">
        <v>31</v>
      </c>
      <c r="F668">
        <v>9290</v>
      </c>
      <c r="G668" t="s">
        <v>141</v>
      </c>
      <c r="H668" t="s">
        <v>200</v>
      </c>
      <c r="I668" t="s">
        <v>142</v>
      </c>
      <c r="J668" s="1">
        <v>46204</v>
      </c>
      <c r="K668" t="s">
        <v>143</v>
      </c>
      <c r="L668">
        <v>2</v>
      </c>
      <c r="M668" t="s">
        <v>445</v>
      </c>
      <c r="N668" t="s">
        <v>442</v>
      </c>
      <c r="O668" t="s">
        <v>156</v>
      </c>
      <c r="P668" t="s">
        <v>148</v>
      </c>
      <c r="Q668">
        <v>60</v>
      </c>
      <c r="R668">
        <v>2</v>
      </c>
      <c r="S668">
        <v>120</v>
      </c>
      <c r="T668">
        <v>60</v>
      </c>
      <c r="U668">
        <v>1</v>
      </c>
      <c r="V668">
        <v>1</v>
      </c>
      <c r="W668">
        <v>60</v>
      </c>
      <c r="X668">
        <v>60</v>
      </c>
      <c r="Y668">
        <v>0</v>
      </c>
      <c r="Z668">
        <v>0</v>
      </c>
      <c r="AA668">
        <v>0</v>
      </c>
      <c r="AB668">
        <v>0</v>
      </c>
      <c r="AC668">
        <v>0</v>
      </c>
      <c r="AD668">
        <v>1</v>
      </c>
      <c r="AE668">
        <v>0</v>
      </c>
      <c r="AF668">
        <v>0</v>
      </c>
      <c r="AG668">
        <v>0</v>
      </c>
      <c r="AH668">
        <v>1</v>
      </c>
      <c r="AI668">
        <v>1</v>
      </c>
      <c r="AJ668">
        <v>0</v>
      </c>
      <c r="AK668">
        <v>0</v>
      </c>
      <c r="AL668">
        <v>0</v>
      </c>
      <c r="AM668">
        <v>0</v>
      </c>
      <c r="AN668">
        <v>0</v>
      </c>
      <c r="AO668">
        <v>2</v>
      </c>
      <c r="AP668">
        <v>27</v>
      </c>
      <c r="AQ668">
        <v>2</v>
      </c>
      <c r="AR668">
        <v>0</v>
      </c>
      <c r="AS668">
        <v>6</v>
      </c>
      <c r="AT668">
        <v>13</v>
      </c>
      <c r="AU668">
        <v>0</v>
      </c>
      <c r="AV668">
        <v>0</v>
      </c>
      <c r="AW668">
        <v>0</v>
      </c>
      <c r="AX668">
        <v>0</v>
      </c>
      <c r="AY668">
        <v>0</v>
      </c>
      <c r="AZ668">
        <v>3</v>
      </c>
      <c r="BA668">
        <v>3</v>
      </c>
      <c r="BB668">
        <v>0</v>
      </c>
      <c r="BC668">
        <v>0</v>
      </c>
      <c r="BD668">
        <v>0</v>
      </c>
      <c r="BE668">
        <v>0</v>
      </c>
      <c r="BF668">
        <v>2</v>
      </c>
      <c r="BG668">
        <v>60</v>
      </c>
      <c r="BH668">
        <v>0</v>
      </c>
      <c r="BI668">
        <v>1</v>
      </c>
      <c r="BJ668" s="2">
        <v>46218</v>
      </c>
      <c r="BK668">
        <v>0</v>
      </c>
      <c r="BL668" s="3" t="str">
        <f>VLOOKUP(O668,DropDownList!$H$1:$I$7,2,FALSE)</f>
        <v>2023/24</v>
      </c>
      <c r="BM668" s="3" t="str">
        <f t="shared" si="10"/>
        <v>PRAS</v>
      </c>
    </row>
    <row r="669" spans="1:65" x14ac:dyDescent="0.2">
      <c r="A669">
        <v>2026</v>
      </c>
      <c r="B669">
        <v>7</v>
      </c>
      <c r="C669" t="s">
        <v>198</v>
      </c>
      <c r="D669" t="s">
        <v>204</v>
      </c>
      <c r="E669" t="s">
        <v>31</v>
      </c>
      <c r="F669">
        <v>9290</v>
      </c>
      <c r="G669" t="s">
        <v>141</v>
      </c>
      <c r="H669" t="s">
        <v>200</v>
      </c>
      <c r="I669" t="s">
        <v>142</v>
      </c>
      <c r="J669" s="1">
        <v>46204</v>
      </c>
      <c r="K669" t="s">
        <v>143</v>
      </c>
      <c r="L669">
        <v>2</v>
      </c>
      <c r="M669" t="s">
        <v>445</v>
      </c>
      <c r="N669" t="s">
        <v>442</v>
      </c>
      <c r="O669" t="s">
        <v>147</v>
      </c>
      <c r="P669" t="s">
        <v>148</v>
      </c>
      <c r="Q669">
        <v>120</v>
      </c>
      <c r="R669">
        <v>3</v>
      </c>
      <c r="S669">
        <v>180</v>
      </c>
      <c r="T669">
        <v>0</v>
      </c>
      <c r="U669">
        <v>2</v>
      </c>
      <c r="V669">
        <v>2</v>
      </c>
      <c r="W669">
        <v>120</v>
      </c>
      <c r="X669">
        <v>120</v>
      </c>
      <c r="Y669">
        <v>0</v>
      </c>
      <c r="Z669">
        <v>0</v>
      </c>
      <c r="AA669">
        <v>60</v>
      </c>
      <c r="AB669">
        <v>0</v>
      </c>
      <c r="AC669">
        <v>60</v>
      </c>
      <c r="AD669">
        <v>2</v>
      </c>
      <c r="AE669">
        <v>0</v>
      </c>
      <c r="AF669">
        <v>1</v>
      </c>
      <c r="AG669">
        <v>0</v>
      </c>
      <c r="AH669">
        <v>0</v>
      </c>
      <c r="AI669">
        <v>2</v>
      </c>
      <c r="AJ669">
        <v>0</v>
      </c>
      <c r="AK669">
        <v>0</v>
      </c>
      <c r="AL669">
        <v>0</v>
      </c>
      <c r="AM669">
        <v>0</v>
      </c>
      <c r="AN669">
        <v>0</v>
      </c>
      <c r="AO669">
        <v>2</v>
      </c>
      <c r="AP669">
        <v>10</v>
      </c>
      <c r="AQ669">
        <v>2</v>
      </c>
      <c r="AR669">
        <v>0</v>
      </c>
      <c r="AS669">
        <v>0</v>
      </c>
      <c r="AT669">
        <v>0</v>
      </c>
      <c r="AU669">
        <v>0</v>
      </c>
      <c r="AV669">
        <v>0</v>
      </c>
      <c r="AW669">
        <v>0</v>
      </c>
      <c r="AX669">
        <v>0</v>
      </c>
      <c r="AY669">
        <v>2</v>
      </c>
      <c r="AZ669">
        <v>2</v>
      </c>
      <c r="BA669">
        <v>2</v>
      </c>
      <c r="BB669">
        <v>0</v>
      </c>
      <c r="BC669">
        <v>0</v>
      </c>
      <c r="BD669">
        <v>0</v>
      </c>
      <c r="BE669">
        <v>0</v>
      </c>
      <c r="BF669">
        <v>2</v>
      </c>
      <c r="BG669">
        <v>120</v>
      </c>
      <c r="BH669">
        <v>0</v>
      </c>
      <c r="BI669">
        <v>2</v>
      </c>
      <c r="BJ669" s="2">
        <v>46218</v>
      </c>
      <c r="BK669">
        <v>0</v>
      </c>
      <c r="BL669" s="3" t="str">
        <f>VLOOKUP(O669,DropDownList!$H$1:$I$7,2,FALSE)</f>
        <v>2024/25</v>
      </c>
      <c r="BM669" s="3" t="str">
        <f t="shared" si="10"/>
        <v>PRAS</v>
      </c>
    </row>
    <row r="670" spans="1:65" x14ac:dyDescent="0.2">
      <c r="A670">
        <v>2026</v>
      </c>
      <c r="B670">
        <v>7</v>
      </c>
      <c r="C670" t="s">
        <v>198</v>
      </c>
      <c r="D670" t="s">
        <v>205</v>
      </c>
      <c r="E670" t="s">
        <v>31</v>
      </c>
      <c r="F670">
        <v>9728</v>
      </c>
      <c r="G670" t="s">
        <v>158</v>
      </c>
      <c r="H670" t="s">
        <v>200</v>
      </c>
      <c r="I670" t="s">
        <v>142</v>
      </c>
      <c r="J670" s="1">
        <v>46204</v>
      </c>
      <c r="K670" t="s">
        <v>143</v>
      </c>
      <c r="L670">
        <v>2</v>
      </c>
      <c r="M670" t="s">
        <v>445</v>
      </c>
      <c r="N670" t="s">
        <v>442</v>
      </c>
      <c r="O670" t="s">
        <v>149</v>
      </c>
      <c r="P670" t="s">
        <v>160</v>
      </c>
      <c r="Q670">
        <v>16307.1</v>
      </c>
      <c r="R670">
        <v>92</v>
      </c>
      <c r="S670">
        <v>48108.9</v>
      </c>
      <c r="T670">
        <v>540</v>
      </c>
      <c r="U670">
        <v>36</v>
      </c>
      <c r="V670">
        <v>15</v>
      </c>
      <c r="W670">
        <v>3925</v>
      </c>
      <c r="X670">
        <v>4155</v>
      </c>
      <c r="Y670">
        <v>0</v>
      </c>
      <c r="Z670">
        <v>0</v>
      </c>
      <c r="AA670">
        <v>31261.8</v>
      </c>
      <c r="AB670">
        <v>3883.05</v>
      </c>
      <c r="AC670">
        <v>25708.75</v>
      </c>
      <c r="AD670">
        <v>5</v>
      </c>
      <c r="AE670">
        <v>10</v>
      </c>
      <c r="AF670">
        <v>54</v>
      </c>
      <c r="AG670">
        <v>24</v>
      </c>
      <c r="AH670">
        <v>1</v>
      </c>
      <c r="AI670">
        <v>12</v>
      </c>
      <c r="AJ670">
        <v>0</v>
      </c>
      <c r="AK670">
        <v>0</v>
      </c>
      <c r="AL670">
        <v>0</v>
      </c>
      <c r="AM670">
        <v>0</v>
      </c>
      <c r="AN670">
        <v>0</v>
      </c>
      <c r="AO670">
        <v>43</v>
      </c>
      <c r="AP670">
        <v>145</v>
      </c>
      <c r="AQ670">
        <v>41</v>
      </c>
      <c r="AR670">
        <v>0</v>
      </c>
      <c r="AS670">
        <v>11</v>
      </c>
      <c r="AT670">
        <v>2</v>
      </c>
      <c r="AU670">
        <v>7</v>
      </c>
      <c r="AV670">
        <v>2</v>
      </c>
      <c r="AW670">
        <v>0</v>
      </c>
      <c r="AX670">
        <v>0</v>
      </c>
      <c r="AY670">
        <v>17</v>
      </c>
      <c r="AZ670">
        <v>20</v>
      </c>
      <c r="BA670">
        <v>4</v>
      </c>
      <c r="BB670">
        <v>6</v>
      </c>
      <c r="BC670">
        <v>4</v>
      </c>
      <c r="BD670">
        <v>4</v>
      </c>
      <c r="BE670">
        <v>0</v>
      </c>
      <c r="BF670">
        <v>92</v>
      </c>
      <c r="BG670">
        <v>4875</v>
      </c>
      <c r="BH670">
        <v>1</v>
      </c>
      <c r="BI670">
        <v>36</v>
      </c>
      <c r="BJ670" s="2">
        <v>46218</v>
      </c>
      <c r="BK670">
        <v>0</v>
      </c>
      <c r="BL670" s="3" t="str">
        <f>VLOOKUP(O670,DropDownList!$H$1:$I$7,2,FALSE)</f>
        <v>2025/26</v>
      </c>
      <c r="BM670" s="3" t="str">
        <f t="shared" si="10"/>
        <v>SC COURT</v>
      </c>
    </row>
    <row r="671" spans="1:65" x14ac:dyDescent="0.2">
      <c r="A671">
        <v>2026</v>
      </c>
      <c r="B671">
        <v>7</v>
      </c>
      <c r="C671" t="s">
        <v>198</v>
      </c>
      <c r="D671" t="s">
        <v>205</v>
      </c>
      <c r="E671" t="s">
        <v>31</v>
      </c>
      <c r="F671">
        <v>9728</v>
      </c>
      <c r="G671" t="s">
        <v>158</v>
      </c>
      <c r="H671" t="s">
        <v>200</v>
      </c>
      <c r="I671" t="s">
        <v>142</v>
      </c>
      <c r="J671" s="1">
        <v>46204</v>
      </c>
      <c r="K671" t="s">
        <v>143</v>
      </c>
      <c r="L671">
        <v>2</v>
      </c>
      <c r="M671" t="s">
        <v>445</v>
      </c>
      <c r="N671" t="s">
        <v>442</v>
      </c>
      <c r="O671" t="s">
        <v>149</v>
      </c>
      <c r="P671" t="s">
        <v>161</v>
      </c>
      <c r="Q671">
        <v>410</v>
      </c>
      <c r="R671">
        <v>89</v>
      </c>
      <c r="S671">
        <v>2100</v>
      </c>
      <c r="T671">
        <v>20</v>
      </c>
      <c r="U671">
        <v>33</v>
      </c>
      <c r="V671">
        <v>7</v>
      </c>
      <c r="W671">
        <v>215</v>
      </c>
      <c r="X671">
        <v>215</v>
      </c>
      <c r="Y671">
        <v>0</v>
      </c>
      <c r="Z671">
        <v>0</v>
      </c>
      <c r="AA671">
        <v>1670</v>
      </c>
      <c r="AB671">
        <v>0</v>
      </c>
      <c r="AC671">
        <v>0</v>
      </c>
      <c r="AD671">
        <v>7</v>
      </c>
      <c r="AE671">
        <v>0</v>
      </c>
      <c r="AF671">
        <v>74</v>
      </c>
      <c r="AG671">
        <v>0</v>
      </c>
      <c r="AH671">
        <v>1</v>
      </c>
      <c r="AI671">
        <v>14</v>
      </c>
      <c r="AJ671">
        <v>0</v>
      </c>
      <c r="AK671">
        <v>0</v>
      </c>
      <c r="AL671">
        <v>0</v>
      </c>
      <c r="AM671">
        <v>0</v>
      </c>
      <c r="AN671">
        <v>0</v>
      </c>
      <c r="AO671">
        <v>40</v>
      </c>
      <c r="AP671">
        <v>136</v>
      </c>
      <c r="AQ671">
        <v>38</v>
      </c>
      <c r="AR671">
        <v>0</v>
      </c>
      <c r="AS671">
        <v>11</v>
      </c>
      <c r="AT671">
        <v>2</v>
      </c>
      <c r="AU671">
        <v>7</v>
      </c>
      <c r="AV671">
        <v>2</v>
      </c>
      <c r="AW671">
        <v>0</v>
      </c>
      <c r="AX671">
        <v>0</v>
      </c>
      <c r="AY671">
        <v>15</v>
      </c>
      <c r="AZ671">
        <v>18</v>
      </c>
      <c r="BA671">
        <v>4</v>
      </c>
      <c r="BB671">
        <v>6</v>
      </c>
      <c r="BC671">
        <v>4</v>
      </c>
      <c r="BD671">
        <v>4</v>
      </c>
      <c r="BE671">
        <v>0</v>
      </c>
      <c r="BF671">
        <v>89</v>
      </c>
      <c r="BG671">
        <v>410</v>
      </c>
      <c r="BH671">
        <v>0</v>
      </c>
      <c r="BI671">
        <v>33</v>
      </c>
      <c r="BJ671" s="2">
        <v>46218</v>
      </c>
      <c r="BK671">
        <v>0</v>
      </c>
      <c r="BL671" s="3" t="str">
        <f>VLOOKUP(O671,DropDownList!$H$1:$I$7,2,FALSE)</f>
        <v>2025/26</v>
      </c>
      <c r="BM671" s="3" t="str">
        <f t="shared" si="10"/>
        <v>VSUR</v>
      </c>
    </row>
    <row r="672" spans="1:65" x14ac:dyDescent="0.2">
      <c r="A672">
        <v>2026</v>
      </c>
      <c r="B672">
        <v>7</v>
      </c>
      <c r="C672" t="s">
        <v>198</v>
      </c>
      <c r="D672" t="s">
        <v>205</v>
      </c>
      <c r="E672" t="s">
        <v>31</v>
      </c>
      <c r="F672">
        <v>9728</v>
      </c>
      <c r="G672" t="s">
        <v>158</v>
      </c>
      <c r="H672" t="s">
        <v>200</v>
      </c>
      <c r="I672" t="s">
        <v>142</v>
      </c>
      <c r="J672" s="1">
        <v>46204</v>
      </c>
      <c r="K672" t="s">
        <v>143</v>
      </c>
      <c r="L672">
        <v>2</v>
      </c>
      <c r="M672" t="s">
        <v>445</v>
      </c>
      <c r="N672" t="s">
        <v>442</v>
      </c>
      <c r="O672" t="s">
        <v>156</v>
      </c>
      <c r="P672" t="s">
        <v>160</v>
      </c>
      <c r="Q672">
        <v>4851.72</v>
      </c>
      <c r="R672">
        <v>102</v>
      </c>
      <c r="S672">
        <v>59909.33</v>
      </c>
      <c r="T672">
        <v>1209.67</v>
      </c>
      <c r="U672">
        <v>15</v>
      </c>
      <c r="V672">
        <v>10</v>
      </c>
      <c r="W672">
        <v>3299.23</v>
      </c>
      <c r="X672">
        <v>3424.23</v>
      </c>
      <c r="Y672">
        <v>0</v>
      </c>
      <c r="Z672">
        <v>0</v>
      </c>
      <c r="AA672">
        <v>53847.94</v>
      </c>
      <c r="AB672">
        <v>600</v>
      </c>
      <c r="AC672">
        <v>50469.89</v>
      </c>
      <c r="AD672">
        <v>4</v>
      </c>
      <c r="AE672">
        <v>6</v>
      </c>
      <c r="AF672">
        <v>84</v>
      </c>
      <c r="AG672">
        <v>9</v>
      </c>
      <c r="AH672">
        <v>2</v>
      </c>
      <c r="AI672">
        <v>6</v>
      </c>
      <c r="AJ672">
        <v>0</v>
      </c>
      <c r="AK672">
        <v>0</v>
      </c>
      <c r="AL672">
        <v>0</v>
      </c>
      <c r="AM672">
        <v>0</v>
      </c>
      <c r="AN672">
        <v>0</v>
      </c>
      <c r="AO672">
        <v>48</v>
      </c>
      <c r="AP672">
        <v>225</v>
      </c>
      <c r="AQ672">
        <v>51</v>
      </c>
      <c r="AR672">
        <v>0</v>
      </c>
      <c r="AS672">
        <v>23</v>
      </c>
      <c r="AT672">
        <v>12</v>
      </c>
      <c r="AU672">
        <v>9</v>
      </c>
      <c r="AV672">
        <v>2</v>
      </c>
      <c r="AW672">
        <v>1</v>
      </c>
      <c r="AX672">
        <v>0</v>
      </c>
      <c r="AY672">
        <v>27</v>
      </c>
      <c r="AZ672">
        <v>41</v>
      </c>
      <c r="BA672">
        <v>31</v>
      </c>
      <c r="BB672">
        <v>3</v>
      </c>
      <c r="BC672">
        <v>0</v>
      </c>
      <c r="BD672">
        <v>9</v>
      </c>
      <c r="BE672">
        <v>0</v>
      </c>
      <c r="BF672">
        <v>101</v>
      </c>
      <c r="BG672">
        <v>3068.33</v>
      </c>
      <c r="BH672">
        <v>1</v>
      </c>
      <c r="BI672">
        <v>14</v>
      </c>
      <c r="BJ672" s="2">
        <v>46218</v>
      </c>
      <c r="BK672">
        <v>0</v>
      </c>
      <c r="BL672" s="3" t="str">
        <f>VLOOKUP(O672,DropDownList!$H$1:$I$7,2,FALSE)</f>
        <v>2023/24</v>
      </c>
      <c r="BM672" s="3" t="str">
        <f t="shared" si="10"/>
        <v>SC COURT</v>
      </c>
    </row>
    <row r="673" spans="1:65" x14ac:dyDescent="0.2">
      <c r="A673">
        <v>2026</v>
      </c>
      <c r="B673">
        <v>7</v>
      </c>
      <c r="C673" t="s">
        <v>198</v>
      </c>
      <c r="D673" t="s">
        <v>205</v>
      </c>
      <c r="E673" t="s">
        <v>31</v>
      </c>
      <c r="F673">
        <v>9728</v>
      </c>
      <c r="G673" t="s">
        <v>158</v>
      </c>
      <c r="H673" t="s">
        <v>200</v>
      </c>
      <c r="I673" t="s">
        <v>142</v>
      </c>
      <c r="J673" s="1">
        <v>46204</v>
      </c>
      <c r="K673" t="s">
        <v>143</v>
      </c>
      <c r="L673">
        <v>2</v>
      </c>
      <c r="M673" t="s">
        <v>445</v>
      </c>
      <c r="N673" t="s">
        <v>442</v>
      </c>
      <c r="O673" t="s">
        <v>147</v>
      </c>
      <c r="P673" t="s">
        <v>160</v>
      </c>
      <c r="Q673">
        <v>8807.01</v>
      </c>
      <c r="R673">
        <v>108</v>
      </c>
      <c r="S673">
        <v>53700</v>
      </c>
      <c r="T673">
        <v>310</v>
      </c>
      <c r="U673">
        <v>20</v>
      </c>
      <c r="V673">
        <v>11</v>
      </c>
      <c r="W673">
        <v>3752.91</v>
      </c>
      <c r="X673">
        <v>4118.91</v>
      </c>
      <c r="Y673">
        <v>0</v>
      </c>
      <c r="Z673">
        <v>0</v>
      </c>
      <c r="AA673">
        <v>44582.99</v>
      </c>
      <c r="AB673">
        <v>1930.16</v>
      </c>
      <c r="AC673">
        <v>40235.230000000003</v>
      </c>
      <c r="AD673">
        <v>6</v>
      </c>
      <c r="AE673">
        <v>5</v>
      </c>
      <c r="AF673">
        <v>86</v>
      </c>
      <c r="AG673">
        <v>12</v>
      </c>
      <c r="AH673">
        <v>2</v>
      </c>
      <c r="AI673">
        <v>8</v>
      </c>
      <c r="AJ673">
        <v>0</v>
      </c>
      <c r="AK673">
        <v>0</v>
      </c>
      <c r="AL673">
        <v>0</v>
      </c>
      <c r="AM673">
        <v>0</v>
      </c>
      <c r="AN673">
        <v>0</v>
      </c>
      <c r="AO673">
        <v>59</v>
      </c>
      <c r="AP673">
        <v>232</v>
      </c>
      <c r="AQ673">
        <v>57</v>
      </c>
      <c r="AR673">
        <v>0</v>
      </c>
      <c r="AS673">
        <v>30</v>
      </c>
      <c r="AT673">
        <v>14</v>
      </c>
      <c r="AU673">
        <v>11</v>
      </c>
      <c r="AV673">
        <v>4</v>
      </c>
      <c r="AW673">
        <v>1</v>
      </c>
      <c r="AX673">
        <v>0</v>
      </c>
      <c r="AY673">
        <v>26</v>
      </c>
      <c r="AZ673">
        <v>33</v>
      </c>
      <c r="BA673">
        <v>23</v>
      </c>
      <c r="BB673">
        <v>8</v>
      </c>
      <c r="BC673">
        <v>2</v>
      </c>
      <c r="BD673">
        <v>3</v>
      </c>
      <c r="BE673">
        <v>0</v>
      </c>
      <c r="BF673">
        <v>106</v>
      </c>
      <c r="BG673">
        <v>3045</v>
      </c>
      <c r="BH673">
        <v>0</v>
      </c>
      <c r="BI673">
        <v>20</v>
      </c>
      <c r="BJ673" s="2">
        <v>46218</v>
      </c>
      <c r="BK673">
        <v>0</v>
      </c>
      <c r="BL673" s="3" t="str">
        <f>VLOOKUP(O673,DropDownList!$H$1:$I$7,2,FALSE)</f>
        <v>2024/25</v>
      </c>
      <c r="BM673" s="3" t="str">
        <f t="shared" si="10"/>
        <v>SC COURT</v>
      </c>
    </row>
    <row r="674" spans="1:65" x14ac:dyDescent="0.2">
      <c r="A674">
        <v>2026</v>
      </c>
      <c r="B674">
        <v>7</v>
      </c>
      <c r="C674" t="s">
        <v>198</v>
      </c>
      <c r="D674" t="s">
        <v>205</v>
      </c>
      <c r="E674" t="s">
        <v>31</v>
      </c>
      <c r="F674">
        <v>9728</v>
      </c>
      <c r="G674" t="s">
        <v>158</v>
      </c>
      <c r="H674" t="s">
        <v>200</v>
      </c>
      <c r="I674" t="s">
        <v>142</v>
      </c>
      <c r="J674" s="1">
        <v>46204</v>
      </c>
      <c r="K674" t="s">
        <v>143</v>
      </c>
      <c r="L674">
        <v>2</v>
      </c>
      <c r="M674" t="s">
        <v>445</v>
      </c>
      <c r="N674" t="s">
        <v>442</v>
      </c>
      <c r="O674" t="s">
        <v>147</v>
      </c>
      <c r="P674" t="s">
        <v>161</v>
      </c>
      <c r="Q674">
        <v>242.4</v>
      </c>
      <c r="R674">
        <v>106</v>
      </c>
      <c r="S674">
        <v>2610</v>
      </c>
      <c r="T674">
        <v>10</v>
      </c>
      <c r="U674">
        <v>20</v>
      </c>
      <c r="V674">
        <v>7</v>
      </c>
      <c r="W674">
        <v>119.99</v>
      </c>
      <c r="X674">
        <v>119.99</v>
      </c>
      <c r="Y674">
        <v>0</v>
      </c>
      <c r="Z674">
        <v>0</v>
      </c>
      <c r="AA674">
        <v>2357.6</v>
      </c>
      <c r="AB674">
        <v>0</v>
      </c>
      <c r="AC674">
        <v>0</v>
      </c>
      <c r="AD674">
        <v>6</v>
      </c>
      <c r="AE674">
        <v>1</v>
      </c>
      <c r="AF674">
        <v>94</v>
      </c>
      <c r="AG674">
        <v>2</v>
      </c>
      <c r="AH674">
        <v>1</v>
      </c>
      <c r="AI674">
        <v>9</v>
      </c>
      <c r="AJ674">
        <v>0</v>
      </c>
      <c r="AK674">
        <v>0</v>
      </c>
      <c r="AL674">
        <v>0</v>
      </c>
      <c r="AM674">
        <v>0</v>
      </c>
      <c r="AN674">
        <v>0</v>
      </c>
      <c r="AO674">
        <v>57</v>
      </c>
      <c r="AP674">
        <v>244</v>
      </c>
      <c r="AQ674">
        <v>62</v>
      </c>
      <c r="AR674">
        <v>0</v>
      </c>
      <c r="AS674">
        <v>31</v>
      </c>
      <c r="AT674">
        <v>14</v>
      </c>
      <c r="AU674">
        <v>12</v>
      </c>
      <c r="AV674">
        <v>4</v>
      </c>
      <c r="AW674">
        <v>0</v>
      </c>
      <c r="AX674">
        <v>0</v>
      </c>
      <c r="AY674">
        <v>28</v>
      </c>
      <c r="AZ674">
        <v>35</v>
      </c>
      <c r="BA674">
        <v>24</v>
      </c>
      <c r="BB674">
        <v>8</v>
      </c>
      <c r="BC674">
        <v>2</v>
      </c>
      <c r="BD674">
        <v>3</v>
      </c>
      <c r="BE674">
        <v>0</v>
      </c>
      <c r="BF674">
        <v>105</v>
      </c>
      <c r="BG674">
        <v>160</v>
      </c>
      <c r="BH674">
        <v>0</v>
      </c>
      <c r="BI674">
        <v>20</v>
      </c>
      <c r="BJ674" s="2">
        <v>46218</v>
      </c>
      <c r="BK674">
        <v>0</v>
      </c>
      <c r="BL674" s="3" t="str">
        <f>VLOOKUP(O674,DropDownList!$H$1:$I$7,2,FALSE)</f>
        <v>2024/25</v>
      </c>
      <c r="BM674" s="3" t="str">
        <f t="shared" si="10"/>
        <v>VSUR</v>
      </c>
    </row>
    <row r="675" spans="1:65" x14ac:dyDescent="0.2">
      <c r="A675">
        <v>2026</v>
      </c>
      <c r="B675">
        <v>7</v>
      </c>
      <c r="C675" t="s">
        <v>198</v>
      </c>
      <c r="D675" t="s">
        <v>205</v>
      </c>
      <c r="E675" t="s">
        <v>31</v>
      </c>
      <c r="F675">
        <v>9728</v>
      </c>
      <c r="G675" t="s">
        <v>158</v>
      </c>
      <c r="H675" t="s">
        <v>200</v>
      </c>
      <c r="I675" t="s">
        <v>142</v>
      </c>
      <c r="J675" s="1">
        <v>46204</v>
      </c>
      <c r="K675" t="s">
        <v>143</v>
      </c>
      <c r="L675">
        <v>2</v>
      </c>
      <c r="M675" t="s">
        <v>445</v>
      </c>
      <c r="N675" t="s">
        <v>442</v>
      </c>
      <c r="O675" t="s">
        <v>155</v>
      </c>
      <c r="P675" t="s">
        <v>161</v>
      </c>
      <c r="Q675">
        <v>75</v>
      </c>
      <c r="R675">
        <v>84</v>
      </c>
      <c r="S675">
        <v>2200</v>
      </c>
      <c r="T675">
        <v>40</v>
      </c>
      <c r="U675">
        <v>4</v>
      </c>
      <c r="V675">
        <v>1</v>
      </c>
      <c r="W675">
        <v>75</v>
      </c>
      <c r="X675">
        <v>75</v>
      </c>
      <c r="Y675">
        <v>0</v>
      </c>
      <c r="Z675">
        <v>0</v>
      </c>
      <c r="AA675">
        <v>2085</v>
      </c>
      <c r="AB675">
        <v>0</v>
      </c>
      <c r="AC675">
        <v>0</v>
      </c>
      <c r="AD675">
        <v>1</v>
      </c>
      <c r="AE675">
        <v>0</v>
      </c>
      <c r="AF675">
        <v>81</v>
      </c>
      <c r="AG675">
        <v>0</v>
      </c>
      <c r="AH675">
        <v>2</v>
      </c>
      <c r="AI675">
        <v>1</v>
      </c>
      <c r="AJ675">
        <v>0</v>
      </c>
      <c r="AK675">
        <v>0</v>
      </c>
      <c r="AL675">
        <v>0</v>
      </c>
      <c r="AM675">
        <v>0</v>
      </c>
      <c r="AN675">
        <v>0</v>
      </c>
      <c r="AO675">
        <v>39</v>
      </c>
      <c r="AP675">
        <v>188</v>
      </c>
      <c r="AQ675">
        <v>43</v>
      </c>
      <c r="AR675">
        <v>0</v>
      </c>
      <c r="AS675">
        <v>31</v>
      </c>
      <c r="AT675">
        <v>23</v>
      </c>
      <c r="AU675">
        <v>4</v>
      </c>
      <c r="AV675">
        <v>1</v>
      </c>
      <c r="AW675">
        <v>2</v>
      </c>
      <c r="AX675">
        <v>0</v>
      </c>
      <c r="AY675">
        <v>14</v>
      </c>
      <c r="AZ675">
        <v>25</v>
      </c>
      <c r="BA675">
        <v>23</v>
      </c>
      <c r="BB675">
        <v>5</v>
      </c>
      <c r="BC675">
        <v>1</v>
      </c>
      <c r="BD675">
        <v>1</v>
      </c>
      <c r="BE675">
        <v>0</v>
      </c>
      <c r="BF675">
        <v>82</v>
      </c>
      <c r="BG675">
        <v>75</v>
      </c>
      <c r="BH675">
        <v>0</v>
      </c>
      <c r="BI675">
        <v>4</v>
      </c>
      <c r="BJ675" s="2">
        <v>46218</v>
      </c>
      <c r="BK675">
        <v>0</v>
      </c>
      <c r="BL675" s="3" t="str">
        <f>VLOOKUP(O675,DropDownList!$H$1:$I$7,2,FALSE)</f>
        <v>2022/23</v>
      </c>
      <c r="BM675" s="3" t="str">
        <f t="shared" si="10"/>
        <v>VSUR</v>
      </c>
    </row>
    <row r="676" spans="1:65" x14ac:dyDescent="0.2">
      <c r="A676">
        <v>2026</v>
      </c>
      <c r="B676">
        <v>7</v>
      </c>
      <c r="C676" t="s">
        <v>198</v>
      </c>
      <c r="D676" t="s">
        <v>205</v>
      </c>
      <c r="E676" t="s">
        <v>31</v>
      </c>
      <c r="F676">
        <v>9728</v>
      </c>
      <c r="G676" t="s">
        <v>158</v>
      </c>
      <c r="H676" t="s">
        <v>200</v>
      </c>
      <c r="I676" t="s">
        <v>142</v>
      </c>
      <c r="J676" s="1">
        <v>46204</v>
      </c>
      <c r="K676" t="s">
        <v>143</v>
      </c>
      <c r="L676">
        <v>2</v>
      </c>
      <c r="M676" t="s">
        <v>445</v>
      </c>
      <c r="N676" t="s">
        <v>442</v>
      </c>
      <c r="O676" t="s">
        <v>147</v>
      </c>
      <c r="P676" t="s">
        <v>159</v>
      </c>
      <c r="Q676">
        <v>0</v>
      </c>
      <c r="R676">
        <v>2</v>
      </c>
      <c r="S676">
        <v>7595.18</v>
      </c>
      <c r="T676">
        <v>6.26</v>
      </c>
      <c r="U676">
        <v>0</v>
      </c>
      <c r="V676">
        <v>0</v>
      </c>
      <c r="W676">
        <v>0</v>
      </c>
      <c r="X676">
        <v>0</v>
      </c>
      <c r="Y676">
        <v>0</v>
      </c>
      <c r="Z676">
        <v>0</v>
      </c>
      <c r="AA676">
        <v>7588.92</v>
      </c>
      <c r="AB676">
        <v>0</v>
      </c>
      <c r="AC676">
        <v>0</v>
      </c>
      <c r="AD676">
        <v>0</v>
      </c>
      <c r="AE676">
        <v>0</v>
      </c>
      <c r="AF676">
        <v>1</v>
      </c>
      <c r="AG676">
        <v>0</v>
      </c>
      <c r="AH676">
        <v>0</v>
      </c>
      <c r="AI676">
        <v>0</v>
      </c>
      <c r="AJ676">
        <v>0</v>
      </c>
      <c r="AK676">
        <v>0</v>
      </c>
      <c r="AL676">
        <v>0</v>
      </c>
      <c r="AM676">
        <v>0</v>
      </c>
      <c r="AN676">
        <v>0</v>
      </c>
      <c r="AO676">
        <v>0</v>
      </c>
      <c r="AP676">
        <v>0</v>
      </c>
      <c r="AQ676">
        <v>0</v>
      </c>
      <c r="AR676">
        <v>0</v>
      </c>
      <c r="AS676">
        <v>0</v>
      </c>
      <c r="AT676">
        <v>0</v>
      </c>
      <c r="AU676">
        <v>0</v>
      </c>
      <c r="AV676">
        <v>0</v>
      </c>
      <c r="AW676">
        <v>0</v>
      </c>
      <c r="AX676">
        <v>0</v>
      </c>
      <c r="AY676">
        <v>0</v>
      </c>
      <c r="AZ676">
        <v>0</v>
      </c>
      <c r="BA676">
        <v>0</v>
      </c>
      <c r="BB676">
        <v>0</v>
      </c>
      <c r="BC676">
        <v>0</v>
      </c>
      <c r="BD676">
        <v>0</v>
      </c>
      <c r="BE676">
        <v>0</v>
      </c>
      <c r="BF676">
        <v>0</v>
      </c>
      <c r="BG676">
        <v>0</v>
      </c>
      <c r="BH676">
        <v>1</v>
      </c>
      <c r="BI676">
        <v>0</v>
      </c>
      <c r="BJ676" s="2">
        <v>46218</v>
      </c>
      <c r="BK676">
        <v>0</v>
      </c>
      <c r="BL676" s="3" t="str">
        <f>VLOOKUP(O676,DropDownList!$H$1:$I$7,2,FALSE)</f>
        <v>2024/25</v>
      </c>
      <c r="BM676" s="3" t="str">
        <f t="shared" si="10"/>
        <v>CONF</v>
      </c>
    </row>
    <row r="677" spans="1:65" x14ac:dyDescent="0.2">
      <c r="A677">
        <v>2026</v>
      </c>
      <c r="B677">
        <v>7</v>
      </c>
      <c r="C677" t="s">
        <v>198</v>
      </c>
      <c r="D677" t="s">
        <v>205</v>
      </c>
      <c r="E677" t="s">
        <v>31</v>
      </c>
      <c r="F677">
        <v>9728</v>
      </c>
      <c r="G677" t="s">
        <v>158</v>
      </c>
      <c r="H677" t="s">
        <v>200</v>
      </c>
      <c r="I677" t="s">
        <v>142</v>
      </c>
      <c r="J677" s="1">
        <v>46204</v>
      </c>
      <c r="K677" t="s">
        <v>143</v>
      </c>
      <c r="L677">
        <v>2</v>
      </c>
      <c r="M677" t="s">
        <v>445</v>
      </c>
      <c r="N677" t="s">
        <v>442</v>
      </c>
      <c r="O677" t="s">
        <v>155</v>
      </c>
      <c r="P677" t="s">
        <v>160</v>
      </c>
      <c r="Q677">
        <v>3380.16</v>
      </c>
      <c r="R677">
        <v>84</v>
      </c>
      <c r="S677">
        <v>44535</v>
      </c>
      <c r="T677">
        <v>912.63</v>
      </c>
      <c r="U677">
        <v>4</v>
      </c>
      <c r="V677">
        <v>3</v>
      </c>
      <c r="W677">
        <v>3341.94</v>
      </c>
      <c r="X677">
        <v>3341.94</v>
      </c>
      <c r="Y677">
        <v>0</v>
      </c>
      <c r="Z677">
        <v>0</v>
      </c>
      <c r="AA677">
        <v>40242.21</v>
      </c>
      <c r="AB677">
        <v>1835.44</v>
      </c>
      <c r="AC677">
        <v>36301.769999999997</v>
      </c>
      <c r="AD677">
        <v>1</v>
      </c>
      <c r="AE677">
        <v>2</v>
      </c>
      <c r="AF677">
        <v>75</v>
      </c>
      <c r="AG677">
        <v>3</v>
      </c>
      <c r="AH677">
        <v>1</v>
      </c>
      <c r="AI677">
        <v>1</v>
      </c>
      <c r="AJ677">
        <v>0</v>
      </c>
      <c r="AK677">
        <v>0</v>
      </c>
      <c r="AL677">
        <v>0</v>
      </c>
      <c r="AM677">
        <v>0</v>
      </c>
      <c r="AN677">
        <v>0</v>
      </c>
      <c r="AO677">
        <v>39</v>
      </c>
      <c r="AP677">
        <v>187</v>
      </c>
      <c r="AQ677">
        <v>42</v>
      </c>
      <c r="AR677">
        <v>0</v>
      </c>
      <c r="AS677">
        <v>31</v>
      </c>
      <c r="AT677">
        <v>23</v>
      </c>
      <c r="AU677">
        <v>4</v>
      </c>
      <c r="AV677">
        <v>1</v>
      </c>
      <c r="AW677">
        <v>2</v>
      </c>
      <c r="AX677">
        <v>0</v>
      </c>
      <c r="AY677">
        <v>14</v>
      </c>
      <c r="AZ677">
        <v>25</v>
      </c>
      <c r="BA677">
        <v>23</v>
      </c>
      <c r="BB677">
        <v>5</v>
      </c>
      <c r="BC677">
        <v>1</v>
      </c>
      <c r="BD677">
        <v>1</v>
      </c>
      <c r="BE677">
        <v>0</v>
      </c>
      <c r="BF677">
        <v>82</v>
      </c>
      <c r="BG677">
        <v>2325</v>
      </c>
      <c r="BH677">
        <v>4</v>
      </c>
      <c r="BI677">
        <v>4</v>
      </c>
      <c r="BJ677" s="2">
        <v>46218</v>
      </c>
      <c r="BK677">
        <v>0</v>
      </c>
      <c r="BL677" s="3" t="str">
        <f>VLOOKUP(O677,DropDownList!$H$1:$I$7,2,FALSE)</f>
        <v>2022/23</v>
      </c>
      <c r="BM677" s="3" t="str">
        <f t="shared" si="10"/>
        <v>SC COURT</v>
      </c>
    </row>
    <row r="678" spans="1:65" x14ac:dyDescent="0.2">
      <c r="A678">
        <v>2026</v>
      </c>
      <c r="B678">
        <v>7</v>
      </c>
      <c r="C678" t="s">
        <v>198</v>
      </c>
      <c r="D678" t="s">
        <v>205</v>
      </c>
      <c r="E678" t="s">
        <v>31</v>
      </c>
      <c r="F678">
        <v>9728</v>
      </c>
      <c r="G678" t="s">
        <v>158</v>
      </c>
      <c r="H678" t="s">
        <v>200</v>
      </c>
      <c r="I678" t="s">
        <v>142</v>
      </c>
      <c r="J678" s="1">
        <v>46204</v>
      </c>
      <c r="K678" t="s">
        <v>143</v>
      </c>
      <c r="L678">
        <v>2</v>
      </c>
      <c r="M678" t="s">
        <v>445</v>
      </c>
      <c r="N678" t="s">
        <v>442</v>
      </c>
      <c r="O678" t="s">
        <v>156</v>
      </c>
      <c r="P678" t="s">
        <v>161</v>
      </c>
      <c r="Q678">
        <v>186.95</v>
      </c>
      <c r="R678">
        <v>100</v>
      </c>
      <c r="S678">
        <v>3005</v>
      </c>
      <c r="T678">
        <v>60</v>
      </c>
      <c r="U678">
        <v>15</v>
      </c>
      <c r="V678">
        <v>5</v>
      </c>
      <c r="W678">
        <v>146.94999999999999</v>
      </c>
      <c r="X678">
        <v>146.94999999999999</v>
      </c>
      <c r="Y678">
        <v>0</v>
      </c>
      <c r="Z678">
        <v>0</v>
      </c>
      <c r="AA678">
        <v>2758.05</v>
      </c>
      <c r="AB678">
        <v>0</v>
      </c>
      <c r="AC678">
        <v>0</v>
      </c>
      <c r="AD678">
        <v>4</v>
      </c>
      <c r="AE678">
        <v>1</v>
      </c>
      <c r="AF678">
        <v>91</v>
      </c>
      <c r="AG678">
        <v>1</v>
      </c>
      <c r="AH678">
        <v>2</v>
      </c>
      <c r="AI678">
        <v>6</v>
      </c>
      <c r="AJ678">
        <v>0</v>
      </c>
      <c r="AK678">
        <v>0</v>
      </c>
      <c r="AL678">
        <v>0</v>
      </c>
      <c r="AM678">
        <v>0</v>
      </c>
      <c r="AN678">
        <v>0</v>
      </c>
      <c r="AO678">
        <v>47</v>
      </c>
      <c r="AP678">
        <v>222</v>
      </c>
      <c r="AQ678">
        <v>50</v>
      </c>
      <c r="AR678">
        <v>0</v>
      </c>
      <c r="AS678">
        <v>23</v>
      </c>
      <c r="AT678">
        <v>12</v>
      </c>
      <c r="AU678">
        <v>7</v>
      </c>
      <c r="AV678">
        <v>2</v>
      </c>
      <c r="AW678">
        <v>1</v>
      </c>
      <c r="AX678">
        <v>0</v>
      </c>
      <c r="AY678">
        <v>27</v>
      </c>
      <c r="AZ678">
        <v>41</v>
      </c>
      <c r="BA678">
        <v>31</v>
      </c>
      <c r="BB678">
        <v>3</v>
      </c>
      <c r="BC678">
        <v>0</v>
      </c>
      <c r="BD678">
        <v>9</v>
      </c>
      <c r="BE678">
        <v>0</v>
      </c>
      <c r="BF678">
        <v>99</v>
      </c>
      <c r="BG678">
        <v>180</v>
      </c>
      <c r="BH678">
        <v>0</v>
      </c>
      <c r="BI678">
        <v>14</v>
      </c>
      <c r="BJ678" s="2">
        <v>46218</v>
      </c>
      <c r="BK678">
        <v>0</v>
      </c>
      <c r="BL678" s="3" t="str">
        <f>VLOOKUP(O678,DropDownList!$H$1:$I$7,2,FALSE)</f>
        <v>2023/24</v>
      </c>
      <c r="BM678" s="3" t="str">
        <f t="shared" si="10"/>
        <v>VSUR</v>
      </c>
    </row>
    <row r="679" spans="1:65" x14ac:dyDescent="0.2">
      <c r="A679">
        <v>2026</v>
      </c>
      <c r="B679">
        <v>7</v>
      </c>
      <c r="C679" t="s">
        <v>198</v>
      </c>
      <c r="D679" t="s">
        <v>206</v>
      </c>
      <c r="E679" t="s">
        <v>32</v>
      </c>
      <c r="F679">
        <v>9340</v>
      </c>
      <c r="G679" t="s">
        <v>141</v>
      </c>
      <c r="H679" t="s">
        <v>200</v>
      </c>
      <c r="I679" t="s">
        <v>142</v>
      </c>
      <c r="J679" s="1">
        <v>46204</v>
      </c>
      <c r="K679" t="s">
        <v>143</v>
      </c>
      <c r="L679">
        <v>2</v>
      </c>
      <c r="M679" t="s">
        <v>445</v>
      </c>
      <c r="N679" t="s">
        <v>442</v>
      </c>
      <c r="O679" t="s">
        <v>156</v>
      </c>
      <c r="P679" t="s">
        <v>148</v>
      </c>
      <c r="Q679">
        <v>460.33</v>
      </c>
      <c r="R679">
        <v>46</v>
      </c>
      <c r="S679">
        <v>2760</v>
      </c>
      <c r="T679">
        <v>435</v>
      </c>
      <c r="U679">
        <v>8</v>
      </c>
      <c r="V679">
        <v>4</v>
      </c>
      <c r="W679">
        <v>220.33</v>
      </c>
      <c r="X679">
        <v>220.33</v>
      </c>
      <c r="Y679">
        <v>0</v>
      </c>
      <c r="Z679">
        <v>0</v>
      </c>
      <c r="AA679">
        <v>1864.67</v>
      </c>
      <c r="AB679">
        <v>0</v>
      </c>
      <c r="AC679">
        <v>1864.67</v>
      </c>
      <c r="AD679">
        <v>3</v>
      </c>
      <c r="AE679">
        <v>1</v>
      </c>
      <c r="AF679">
        <v>30</v>
      </c>
      <c r="AG679">
        <v>1</v>
      </c>
      <c r="AH679">
        <v>7</v>
      </c>
      <c r="AI679">
        <v>7</v>
      </c>
      <c r="AJ679">
        <v>0</v>
      </c>
      <c r="AK679">
        <v>0</v>
      </c>
      <c r="AL679">
        <v>0</v>
      </c>
      <c r="AM679">
        <v>0</v>
      </c>
      <c r="AN679">
        <v>0</v>
      </c>
      <c r="AO679">
        <v>36</v>
      </c>
      <c r="AP679">
        <v>160</v>
      </c>
      <c r="AQ679">
        <v>37</v>
      </c>
      <c r="AR679">
        <v>0</v>
      </c>
      <c r="AS679">
        <v>4</v>
      </c>
      <c r="AT679">
        <v>27</v>
      </c>
      <c r="AU679">
        <v>1</v>
      </c>
      <c r="AV679">
        <v>0</v>
      </c>
      <c r="AW679">
        <v>0</v>
      </c>
      <c r="AX679">
        <v>0</v>
      </c>
      <c r="AY679">
        <v>24</v>
      </c>
      <c r="AZ679">
        <v>40</v>
      </c>
      <c r="BA679">
        <v>19</v>
      </c>
      <c r="BB679">
        <v>0</v>
      </c>
      <c r="BC679">
        <v>0</v>
      </c>
      <c r="BD679">
        <v>1</v>
      </c>
      <c r="BE679">
        <v>0</v>
      </c>
      <c r="BF679">
        <v>37</v>
      </c>
      <c r="BG679">
        <v>420</v>
      </c>
      <c r="BH679">
        <v>1</v>
      </c>
      <c r="BI679">
        <v>8</v>
      </c>
      <c r="BJ679" s="2">
        <v>46218</v>
      </c>
      <c r="BK679">
        <v>0</v>
      </c>
      <c r="BL679" s="3" t="str">
        <f>VLOOKUP(O679,DropDownList!$H$1:$I$7,2,FALSE)</f>
        <v>2023/24</v>
      </c>
      <c r="BM679" s="3" t="str">
        <f t="shared" si="10"/>
        <v>PRAS</v>
      </c>
    </row>
    <row r="680" spans="1:65" x14ac:dyDescent="0.2">
      <c r="A680">
        <v>2026</v>
      </c>
      <c r="B680">
        <v>7</v>
      </c>
      <c r="C680" t="s">
        <v>198</v>
      </c>
      <c r="D680" t="s">
        <v>206</v>
      </c>
      <c r="E680" t="s">
        <v>32</v>
      </c>
      <c r="F680">
        <v>9340</v>
      </c>
      <c r="G680" t="s">
        <v>141</v>
      </c>
      <c r="H680" t="s">
        <v>200</v>
      </c>
      <c r="I680" t="s">
        <v>142</v>
      </c>
      <c r="J680" s="1">
        <v>46204</v>
      </c>
      <c r="K680" t="s">
        <v>143</v>
      </c>
      <c r="L680">
        <v>2</v>
      </c>
      <c r="M680" t="s">
        <v>445</v>
      </c>
      <c r="N680" t="s">
        <v>442</v>
      </c>
      <c r="O680" t="s">
        <v>149</v>
      </c>
      <c r="P680" t="s">
        <v>148</v>
      </c>
      <c r="Q680">
        <v>1988.74</v>
      </c>
      <c r="R680">
        <v>54</v>
      </c>
      <c r="S680">
        <v>3240</v>
      </c>
      <c r="T680">
        <v>480</v>
      </c>
      <c r="U680">
        <v>34</v>
      </c>
      <c r="V680">
        <v>25</v>
      </c>
      <c r="W680">
        <v>1500</v>
      </c>
      <c r="X680">
        <v>1500</v>
      </c>
      <c r="Y680">
        <v>0</v>
      </c>
      <c r="Z680">
        <v>0</v>
      </c>
      <c r="AA680">
        <v>771.26</v>
      </c>
      <c r="AB680">
        <v>0</v>
      </c>
      <c r="AC680">
        <v>771.26</v>
      </c>
      <c r="AD680">
        <v>25</v>
      </c>
      <c r="AE680">
        <v>0</v>
      </c>
      <c r="AF680">
        <v>12</v>
      </c>
      <c r="AG680">
        <v>2</v>
      </c>
      <c r="AH680">
        <v>8</v>
      </c>
      <c r="AI680">
        <v>32</v>
      </c>
      <c r="AJ680">
        <v>0</v>
      </c>
      <c r="AK680">
        <v>0</v>
      </c>
      <c r="AL680">
        <v>0</v>
      </c>
      <c r="AM680">
        <v>0</v>
      </c>
      <c r="AN680">
        <v>0</v>
      </c>
      <c r="AO680">
        <v>50</v>
      </c>
      <c r="AP680">
        <v>153</v>
      </c>
      <c r="AQ680">
        <v>50</v>
      </c>
      <c r="AR680">
        <v>0</v>
      </c>
      <c r="AS680">
        <v>13</v>
      </c>
      <c r="AT680">
        <v>11</v>
      </c>
      <c r="AU680">
        <v>0</v>
      </c>
      <c r="AV680">
        <v>0</v>
      </c>
      <c r="AW680">
        <v>0</v>
      </c>
      <c r="AX680">
        <v>0</v>
      </c>
      <c r="AY680">
        <v>17</v>
      </c>
      <c r="AZ680">
        <v>26</v>
      </c>
      <c r="BA680">
        <v>7</v>
      </c>
      <c r="BB680">
        <v>0</v>
      </c>
      <c r="BC680">
        <v>0</v>
      </c>
      <c r="BD680">
        <v>0</v>
      </c>
      <c r="BE680">
        <v>0</v>
      </c>
      <c r="BF680">
        <v>50</v>
      </c>
      <c r="BG680">
        <v>1920</v>
      </c>
      <c r="BH680">
        <v>0</v>
      </c>
      <c r="BI680">
        <v>34</v>
      </c>
      <c r="BJ680" s="2">
        <v>46218</v>
      </c>
      <c r="BK680">
        <v>0</v>
      </c>
      <c r="BL680" s="3" t="str">
        <f>VLOOKUP(O680,DropDownList!$H$1:$I$7,2,FALSE)</f>
        <v>2025/26</v>
      </c>
      <c r="BM680" s="3" t="str">
        <f t="shared" si="10"/>
        <v>PRAS</v>
      </c>
    </row>
    <row r="681" spans="1:65" x14ac:dyDescent="0.2">
      <c r="A681">
        <v>2026</v>
      </c>
      <c r="B681">
        <v>7</v>
      </c>
      <c r="C681" t="s">
        <v>198</v>
      </c>
      <c r="D681" t="s">
        <v>206</v>
      </c>
      <c r="E681" t="s">
        <v>32</v>
      </c>
      <c r="F681">
        <v>9340</v>
      </c>
      <c r="G681" t="s">
        <v>141</v>
      </c>
      <c r="H681" t="s">
        <v>200</v>
      </c>
      <c r="I681" t="s">
        <v>142</v>
      </c>
      <c r="J681" s="1">
        <v>46204</v>
      </c>
      <c r="K681" t="s">
        <v>143</v>
      </c>
      <c r="L681">
        <v>2</v>
      </c>
      <c r="M681" t="s">
        <v>445</v>
      </c>
      <c r="N681" t="s">
        <v>442</v>
      </c>
      <c r="O681" t="s">
        <v>155</v>
      </c>
      <c r="P681" t="s">
        <v>150</v>
      </c>
      <c r="Q681">
        <v>9029.52</v>
      </c>
      <c r="R681">
        <v>370</v>
      </c>
      <c r="S681">
        <v>55350.09</v>
      </c>
      <c r="T681">
        <v>9031.7800000000007</v>
      </c>
      <c r="U681">
        <v>63</v>
      </c>
      <c r="V681">
        <v>44</v>
      </c>
      <c r="W681">
        <v>5915.09</v>
      </c>
      <c r="X681">
        <v>6559.18</v>
      </c>
      <c r="Y681">
        <v>318</v>
      </c>
      <c r="Z681">
        <v>46318.31</v>
      </c>
      <c r="AA681">
        <v>37288.79</v>
      </c>
      <c r="AB681">
        <v>7279.17</v>
      </c>
      <c r="AC681">
        <v>30009.62</v>
      </c>
      <c r="AD681">
        <v>31</v>
      </c>
      <c r="AE681">
        <v>13</v>
      </c>
      <c r="AF681">
        <v>239</v>
      </c>
      <c r="AG681">
        <v>24</v>
      </c>
      <c r="AH681">
        <v>52</v>
      </c>
      <c r="AI681">
        <v>39</v>
      </c>
      <c r="AJ681">
        <v>42</v>
      </c>
      <c r="AK681">
        <v>29</v>
      </c>
      <c r="AL681">
        <v>6</v>
      </c>
      <c r="AM681">
        <v>14</v>
      </c>
      <c r="AN681">
        <v>2</v>
      </c>
      <c r="AO681">
        <v>276</v>
      </c>
      <c r="AP681">
        <v>1576</v>
      </c>
      <c r="AQ681">
        <v>294</v>
      </c>
      <c r="AR681">
        <v>0</v>
      </c>
      <c r="AS681">
        <v>103</v>
      </c>
      <c r="AT681">
        <v>150</v>
      </c>
      <c r="AU681">
        <v>18</v>
      </c>
      <c r="AV681">
        <v>6</v>
      </c>
      <c r="AW681">
        <v>1</v>
      </c>
      <c r="AX681">
        <v>0</v>
      </c>
      <c r="AY681">
        <v>279</v>
      </c>
      <c r="AZ681">
        <v>376</v>
      </c>
      <c r="BA681">
        <v>228</v>
      </c>
      <c r="BB681">
        <v>17</v>
      </c>
      <c r="BC681">
        <v>7</v>
      </c>
      <c r="BD681">
        <v>7</v>
      </c>
      <c r="BE681">
        <v>0</v>
      </c>
      <c r="BF681">
        <v>280</v>
      </c>
      <c r="BG681">
        <v>5090.84</v>
      </c>
      <c r="BH681">
        <v>16</v>
      </c>
      <c r="BI681">
        <v>60</v>
      </c>
      <c r="BJ681" s="2">
        <v>46218</v>
      </c>
      <c r="BK681">
        <v>0</v>
      </c>
      <c r="BL681" s="3" t="str">
        <f>VLOOKUP(O681,DropDownList!$H$1:$I$7,2,FALSE)</f>
        <v>2022/23</v>
      </c>
      <c r="BM681" s="3" t="str">
        <f t="shared" si="10"/>
        <v>FISCAL FINES</v>
      </c>
    </row>
    <row r="682" spans="1:65" x14ac:dyDescent="0.2">
      <c r="A682">
        <v>2026</v>
      </c>
      <c r="B682">
        <v>7</v>
      </c>
      <c r="C682" t="s">
        <v>198</v>
      </c>
      <c r="D682" t="s">
        <v>206</v>
      </c>
      <c r="E682" t="s">
        <v>32</v>
      </c>
      <c r="F682">
        <v>9340</v>
      </c>
      <c r="G682" t="s">
        <v>141</v>
      </c>
      <c r="H682" t="s">
        <v>200</v>
      </c>
      <c r="I682" t="s">
        <v>142</v>
      </c>
      <c r="J682" s="1">
        <v>46204</v>
      </c>
      <c r="K682" t="s">
        <v>143</v>
      </c>
      <c r="L682">
        <v>2</v>
      </c>
      <c r="M682" t="s">
        <v>445</v>
      </c>
      <c r="N682" t="s">
        <v>442</v>
      </c>
      <c r="O682" t="s">
        <v>156</v>
      </c>
      <c r="P682" t="s">
        <v>154</v>
      </c>
      <c r="Q682">
        <v>4271.6899999999996</v>
      </c>
      <c r="R682">
        <v>106</v>
      </c>
      <c r="S682">
        <v>27365.01</v>
      </c>
      <c r="T682">
        <v>805.33</v>
      </c>
      <c r="U682">
        <v>22</v>
      </c>
      <c r="V682">
        <v>15</v>
      </c>
      <c r="W682">
        <v>2553.25</v>
      </c>
      <c r="X682">
        <v>2553.25</v>
      </c>
      <c r="Y682">
        <v>0</v>
      </c>
      <c r="Z682">
        <v>0</v>
      </c>
      <c r="AA682">
        <v>22287.99</v>
      </c>
      <c r="AB682">
        <v>610.02</v>
      </c>
      <c r="AC682">
        <v>20217.97</v>
      </c>
      <c r="AD682">
        <v>6</v>
      </c>
      <c r="AE682">
        <v>9</v>
      </c>
      <c r="AF682">
        <v>80</v>
      </c>
      <c r="AG682">
        <v>12</v>
      </c>
      <c r="AH682">
        <v>2</v>
      </c>
      <c r="AI682">
        <v>10</v>
      </c>
      <c r="AJ682">
        <v>0</v>
      </c>
      <c r="AK682">
        <v>0</v>
      </c>
      <c r="AL682">
        <v>0</v>
      </c>
      <c r="AM682">
        <v>0</v>
      </c>
      <c r="AN682">
        <v>0</v>
      </c>
      <c r="AO682">
        <v>72</v>
      </c>
      <c r="AP682">
        <v>374</v>
      </c>
      <c r="AQ682">
        <v>75</v>
      </c>
      <c r="AR682">
        <v>0</v>
      </c>
      <c r="AS682">
        <v>46</v>
      </c>
      <c r="AT682">
        <v>22</v>
      </c>
      <c r="AU682">
        <v>15</v>
      </c>
      <c r="AV682">
        <v>6</v>
      </c>
      <c r="AW682">
        <v>0</v>
      </c>
      <c r="AX682">
        <v>0</v>
      </c>
      <c r="AY682">
        <v>46</v>
      </c>
      <c r="AZ682">
        <v>68</v>
      </c>
      <c r="BA682">
        <v>46</v>
      </c>
      <c r="BB682">
        <v>11</v>
      </c>
      <c r="BC682">
        <v>6</v>
      </c>
      <c r="BD682">
        <v>3</v>
      </c>
      <c r="BE682">
        <v>0</v>
      </c>
      <c r="BF682">
        <v>106</v>
      </c>
      <c r="BG682">
        <v>2970</v>
      </c>
      <c r="BH682">
        <v>2</v>
      </c>
      <c r="BI682">
        <v>21</v>
      </c>
      <c r="BJ682" s="2">
        <v>46218</v>
      </c>
      <c r="BK682">
        <v>0</v>
      </c>
      <c r="BL682" s="3" t="str">
        <f>VLOOKUP(O682,DropDownList!$H$1:$I$7,2,FALSE)</f>
        <v>2023/24</v>
      </c>
      <c r="BM682" s="3" t="str">
        <f t="shared" si="10"/>
        <v>JP COURT</v>
      </c>
    </row>
    <row r="683" spans="1:65" x14ac:dyDescent="0.2">
      <c r="A683">
        <v>2026</v>
      </c>
      <c r="B683">
        <v>7</v>
      </c>
      <c r="C683" t="s">
        <v>198</v>
      </c>
      <c r="D683" t="s">
        <v>206</v>
      </c>
      <c r="E683" t="s">
        <v>32</v>
      </c>
      <c r="F683">
        <v>9340</v>
      </c>
      <c r="G683" t="s">
        <v>141</v>
      </c>
      <c r="H683" t="s">
        <v>200</v>
      </c>
      <c r="I683" t="s">
        <v>142</v>
      </c>
      <c r="J683" s="1">
        <v>46204</v>
      </c>
      <c r="K683" t="s">
        <v>143</v>
      </c>
      <c r="L683">
        <v>2</v>
      </c>
      <c r="M683" t="s">
        <v>445</v>
      </c>
      <c r="N683" t="s">
        <v>442</v>
      </c>
      <c r="O683" t="s">
        <v>156</v>
      </c>
      <c r="P683" t="s">
        <v>146</v>
      </c>
      <c r="Q683">
        <v>190</v>
      </c>
      <c r="R683">
        <v>106</v>
      </c>
      <c r="S683">
        <v>1680</v>
      </c>
      <c r="T683">
        <v>30</v>
      </c>
      <c r="U683">
        <v>22</v>
      </c>
      <c r="V683">
        <v>7</v>
      </c>
      <c r="W683">
        <v>90</v>
      </c>
      <c r="X683">
        <v>90</v>
      </c>
      <c r="Y683">
        <v>0</v>
      </c>
      <c r="Z683">
        <v>0</v>
      </c>
      <c r="AA683">
        <v>1460</v>
      </c>
      <c r="AB683">
        <v>0</v>
      </c>
      <c r="AC683">
        <v>0</v>
      </c>
      <c r="AD683">
        <v>7</v>
      </c>
      <c r="AE683">
        <v>0</v>
      </c>
      <c r="AF683">
        <v>92</v>
      </c>
      <c r="AG683">
        <v>0</v>
      </c>
      <c r="AH683">
        <v>2</v>
      </c>
      <c r="AI683">
        <v>12</v>
      </c>
      <c r="AJ683">
        <v>0</v>
      </c>
      <c r="AK683">
        <v>0</v>
      </c>
      <c r="AL683">
        <v>0</v>
      </c>
      <c r="AM683">
        <v>0</v>
      </c>
      <c r="AN683">
        <v>0</v>
      </c>
      <c r="AO683">
        <v>72</v>
      </c>
      <c r="AP683">
        <v>374</v>
      </c>
      <c r="AQ683">
        <v>75</v>
      </c>
      <c r="AR683">
        <v>0</v>
      </c>
      <c r="AS683">
        <v>46</v>
      </c>
      <c r="AT683">
        <v>22</v>
      </c>
      <c r="AU683">
        <v>15</v>
      </c>
      <c r="AV683">
        <v>6</v>
      </c>
      <c r="AW683">
        <v>0</v>
      </c>
      <c r="AX683">
        <v>0</v>
      </c>
      <c r="AY683">
        <v>46</v>
      </c>
      <c r="AZ683">
        <v>68</v>
      </c>
      <c r="BA683">
        <v>46</v>
      </c>
      <c r="BB683">
        <v>11</v>
      </c>
      <c r="BC683">
        <v>6</v>
      </c>
      <c r="BD683">
        <v>3</v>
      </c>
      <c r="BE683">
        <v>0</v>
      </c>
      <c r="BF683">
        <v>106</v>
      </c>
      <c r="BG683">
        <v>190</v>
      </c>
      <c r="BH683">
        <v>0</v>
      </c>
      <c r="BI683">
        <v>21</v>
      </c>
      <c r="BJ683" s="2">
        <v>46218</v>
      </c>
      <c r="BK683">
        <v>0</v>
      </c>
      <c r="BL683" s="3" t="str">
        <f>VLOOKUP(O683,DropDownList!$H$1:$I$7,2,FALSE)</f>
        <v>2023/24</v>
      </c>
      <c r="BM683" s="3" t="str">
        <f t="shared" si="10"/>
        <v>VSUR</v>
      </c>
    </row>
    <row r="684" spans="1:65" x14ac:dyDescent="0.2">
      <c r="A684">
        <v>2026</v>
      </c>
      <c r="B684">
        <v>7</v>
      </c>
      <c r="C684" t="s">
        <v>198</v>
      </c>
      <c r="D684" t="s">
        <v>206</v>
      </c>
      <c r="E684" t="s">
        <v>32</v>
      </c>
      <c r="F684">
        <v>9340</v>
      </c>
      <c r="G684" t="s">
        <v>141</v>
      </c>
      <c r="H684" t="s">
        <v>200</v>
      </c>
      <c r="I684" t="s">
        <v>142</v>
      </c>
      <c r="J684" s="1">
        <v>46204</v>
      </c>
      <c r="K684" t="s">
        <v>143</v>
      </c>
      <c r="L684">
        <v>2</v>
      </c>
      <c r="M684" t="s">
        <v>445</v>
      </c>
      <c r="N684" t="s">
        <v>442</v>
      </c>
      <c r="O684" t="s">
        <v>147</v>
      </c>
      <c r="P684" t="s">
        <v>150</v>
      </c>
      <c r="Q684">
        <v>14134.8</v>
      </c>
      <c r="R684">
        <v>286</v>
      </c>
      <c r="S684">
        <v>43180.53</v>
      </c>
      <c r="T684">
        <v>7505.41</v>
      </c>
      <c r="U684">
        <v>98</v>
      </c>
      <c r="V684">
        <v>60</v>
      </c>
      <c r="W684">
        <v>10182.040000000001</v>
      </c>
      <c r="X684">
        <v>10182.040000000001</v>
      </c>
      <c r="Y684">
        <v>244</v>
      </c>
      <c r="Z684">
        <v>35675.120000000003</v>
      </c>
      <c r="AA684">
        <v>21540.32</v>
      </c>
      <c r="AB684">
        <v>4516.88</v>
      </c>
      <c r="AC684">
        <v>17023.439999999999</v>
      </c>
      <c r="AD684">
        <v>45</v>
      </c>
      <c r="AE684">
        <v>15</v>
      </c>
      <c r="AF684">
        <v>135</v>
      </c>
      <c r="AG684">
        <v>31</v>
      </c>
      <c r="AH684">
        <v>42</v>
      </c>
      <c r="AI684">
        <v>67</v>
      </c>
      <c r="AJ684">
        <v>24</v>
      </c>
      <c r="AK684">
        <v>24</v>
      </c>
      <c r="AL684">
        <v>5</v>
      </c>
      <c r="AM684">
        <v>8</v>
      </c>
      <c r="AN684">
        <v>0</v>
      </c>
      <c r="AO684">
        <v>231</v>
      </c>
      <c r="AP684">
        <v>1033</v>
      </c>
      <c r="AQ684">
        <v>241</v>
      </c>
      <c r="AR684">
        <v>0</v>
      </c>
      <c r="AS684">
        <v>61</v>
      </c>
      <c r="AT684">
        <v>117</v>
      </c>
      <c r="AU684">
        <v>16</v>
      </c>
      <c r="AV684">
        <v>2</v>
      </c>
      <c r="AW684">
        <v>1</v>
      </c>
      <c r="AX684">
        <v>0</v>
      </c>
      <c r="AY684">
        <v>164</v>
      </c>
      <c r="AZ684">
        <v>205</v>
      </c>
      <c r="BA684">
        <v>111</v>
      </c>
      <c r="BB684">
        <v>16</v>
      </c>
      <c r="BC684">
        <v>4</v>
      </c>
      <c r="BD684">
        <v>2</v>
      </c>
      <c r="BE684">
        <v>0</v>
      </c>
      <c r="BF684">
        <v>230</v>
      </c>
      <c r="BG684">
        <v>11316.54</v>
      </c>
      <c r="BH684">
        <v>11</v>
      </c>
      <c r="BI684">
        <v>97</v>
      </c>
      <c r="BJ684" s="2">
        <v>46218</v>
      </c>
      <c r="BK684">
        <v>0</v>
      </c>
      <c r="BL684" s="3" t="str">
        <f>VLOOKUP(O684,DropDownList!$H$1:$I$7,2,FALSE)</f>
        <v>2024/25</v>
      </c>
      <c r="BM684" s="3" t="str">
        <f t="shared" si="10"/>
        <v>FISCAL FINES</v>
      </c>
    </row>
    <row r="685" spans="1:65" x14ac:dyDescent="0.2">
      <c r="A685">
        <v>2026</v>
      </c>
      <c r="B685">
        <v>7</v>
      </c>
      <c r="C685" t="s">
        <v>198</v>
      </c>
      <c r="D685" t="s">
        <v>206</v>
      </c>
      <c r="E685" t="s">
        <v>32</v>
      </c>
      <c r="F685">
        <v>9340</v>
      </c>
      <c r="G685" t="s">
        <v>141</v>
      </c>
      <c r="H685" t="s">
        <v>200</v>
      </c>
      <c r="I685" t="s">
        <v>142</v>
      </c>
      <c r="J685" s="1">
        <v>46204</v>
      </c>
      <c r="K685" t="s">
        <v>143</v>
      </c>
      <c r="L685">
        <v>2</v>
      </c>
      <c r="M685" t="s">
        <v>445</v>
      </c>
      <c r="N685" t="s">
        <v>442</v>
      </c>
      <c r="O685" t="s">
        <v>149</v>
      </c>
      <c r="P685" t="s">
        <v>150</v>
      </c>
      <c r="Q685">
        <v>34622.92</v>
      </c>
      <c r="R685">
        <v>369</v>
      </c>
      <c r="S685">
        <v>58465.94</v>
      </c>
      <c r="T685">
        <v>9532.43</v>
      </c>
      <c r="U685">
        <v>225</v>
      </c>
      <c r="V685">
        <v>158</v>
      </c>
      <c r="W685">
        <v>21388</v>
      </c>
      <c r="X685">
        <v>24209.41</v>
      </c>
      <c r="Y685">
        <v>310</v>
      </c>
      <c r="Z685">
        <v>48933.51</v>
      </c>
      <c r="AA685">
        <v>14310.59</v>
      </c>
      <c r="AB685">
        <v>3884.4</v>
      </c>
      <c r="AC685">
        <v>10426.19</v>
      </c>
      <c r="AD685">
        <v>142</v>
      </c>
      <c r="AE685">
        <v>16</v>
      </c>
      <c r="AF685">
        <v>81</v>
      </c>
      <c r="AG685">
        <v>37</v>
      </c>
      <c r="AH685">
        <v>59</v>
      </c>
      <c r="AI685">
        <v>188</v>
      </c>
      <c r="AJ685">
        <v>41</v>
      </c>
      <c r="AK685">
        <v>18</v>
      </c>
      <c r="AL685">
        <v>7</v>
      </c>
      <c r="AM685">
        <v>16</v>
      </c>
      <c r="AN685">
        <v>3</v>
      </c>
      <c r="AO685">
        <v>272</v>
      </c>
      <c r="AP685">
        <v>827</v>
      </c>
      <c r="AQ685">
        <v>280</v>
      </c>
      <c r="AR685">
        <v>0</v>
      </c>
      <c r="AS685">
        <v>52</v>
      </c>
      <c r="AT685">
        <v>61</v>
      </c>
      <c r="AU685">
        <v>9</v>
      </c>
      <c r="AV685">
        <v>1</v>
      </c>
      <c r="AW685">
        <v>0</v>
      </c>
      <c r="AX685">
        <v>0</v>
      </c>
      <c r="AY685">
        <v>86</v>
      </c>
      <c r="AZ685">
        <v>131</v>
      </c>
      <c r="BA685">
        <v>22</v>
      </c>
      <c r="BB685">
        <v>12</v>
      </c>
      <c r="BC685">
        <v>2</v>
      </c>
      <c r="BD685">
        <v>4</v>
      </c>
      <c r="BE685">
        <v>0</v>
      </c>
      <c r="BF685">
        <v>279</v>
      </c>
      <c r="BG685">
        <v>29766.33</v>
      </c>
      <c r="BH685">
        <v>4</v>
      </c>
      <c r="BI685">
        <v>223</v>
      </c>
      <c r="BJ685" s="2">
        <v>46218</v>
      </c>
      <c r="BK685">
        <v>0</v>
      </c>
      <c r="BL685" s="3" t="str">
        <f>VLOOKUP(O685,DropDownList!$H$1:$I$7,2,FALSE)</f>
        <v>2025/26</v>
      </c>
      <c r="BM685" s="3" t="str">
        <f t="shared" si="10"/>
        <v>FISCAL FINES</v>
      </c>
    </row>
    <row r="686" spans="1:65" x14ac:dyDescent="0.2">
      <c r="A686">
        <v>2026</v>
      </c>
      <c r="B686">
        <v>7</v>
      </c>
      <c r="C686" t="s">
        <v>198</v>
      </c>
      <c r="D686" t="s">
        <v>206</v>
      </c>
      <c r="E686" t="s">
        <v>32</v>
      </c>
      <c r="F686">
        <v>9340</v>
      </c>
      <c r="G686" t="s">
        <v>141</v>
      </c>
      <c r="H686" t="s">
        <v>200</v>
      </c>
      <c r="I686" t="s">
        <v>142</v>
      </c>
      <c r="J686" s="1">
        <v>46204</v>
      </c>
      <c r="K686" t="s">
        <v>143</v>
      </c>
      <c r="L686">
        <v>2</v>
      </c>
      <c r="M686" t="s">
        <v>445</v>
      </c>
      <c r="N686" t="s">
        <v>442</v>
      </c>
      <c r="O686" t="s">
        <v>155</v>
      </c>
      <c r="P686" t="s">
        <v>152</v>
      </c>
      <c r="Q686">
        <v>0</v>
      </c>
      <c r="R686">
        <v>89</v>
      </c>
      <c r="S686">
        <v>3560</v>
      </c>
      <c r="T686">
        <v>2080</v>
      </c>
      <c r="U686">
        <v>0</v>
      </c>
      <c r="V686">
        <v>0</v>
      </c>
      <c r="W686">
        <v>0</v>
      </c>
      <c r="X686">
        <v>0</v>
      </c>
      <c r="Y686">
        <v>0</v>
      </c>
      <c r="Z686">
        <v>0</v>
      </c>
      <c r="AA686">
        <v>1480</v>
      </c>
      <c r="AB686">
        <v>0</v>
      </c>
      <c r="AC686">
        <v>1480</v>
      </c>
      <c r="AD686">
        <v>0</v>
      </c>
      <c r="AE686">
        <v>0</v>
      </c>
      <c r="AF686">
        <v>37</v>
      </c>
      <c r="AG686">
        <v>0</v>
      </c>
      <c r="AH686">
        <v>52</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s="2">
        <v>46218</v>
      </c>
      <c r="BK686">
        <v>0</v>
      </c>
      <c r="BL686" s="3" t="str">
        <f>VLOOKUP(O686,DropDownList!$H$1:$I$7,2,FALSE)</f>
        <v>2022/23</v>
      </c>
      <c r="BM686" s="3" t="str">
        <f t="shared" si="10"/>
        <v>PCOA</v>
      </c>
    </row>
    <row r="687" spans="1:65" x14ac:dyDescent="0.2">
      <c r="A687">
        <v>2026</v>
      </c>
      <c r="B687">
        <v>7</v>
      </c>
      <c r="C687" t="s">
        <v>198</v>
      </c>
      <c r="D687" t="s">
        <v>206</v>
      </c>
      <c r="E687" t="s">
        <v>32</v>
      </c>
      <c r="F687">
        <v>9340</v>
      </c>
      <c r="G687" t="s">
        <v>141</v>
      </c>
      <c r="H687" t="s">
        <v>200</v>
      </c>
      <c r="I687" t="s">
        <v>142</v>
      </c>
      <c r="J687" s="1">
        <v>46204</v>
      </c>
      <c r="K687" t="s">
        <v>143</v>
      </c>
      <c r="L687">
        <v>2</v>
      </c>
      <c r="M687" t="s">
        <v>445</v>
      </c>
      <c r="N687" t="s">
        <v>442</v>
      </c>
      <c r="O687" t="s">
        <v>155</v>
      </c>
      <c r="P687" t="s">
        <v>148</v>
      </c>
      <c r="Q687">
        <v>345.1</v>
      </c>
      <c r="R687">
        <v>49</v>
      </c>
      <c r="S687">
        <v>2940</v>
      </c>
      <c r="T687">
        <v>484.68</v>
      </c>
      <c r="U687">
        <v>7</v>
      </c>
      <c r="V687">
        <v>6</v>
      </c>
      <c r="W687">
        <v>306.24</v>
      </c>
      <c r="X687">
        <v>306.24</v>
      </c>
      <c r="Y687">
        <v>0</v>
      </c>
      <c r="Z687">
        <v>0</v>
      </c>
      <c r="AA687">
        <v>2110.2199999999998</v>
      </c>
      <c r="AB687">
        <v>0</v>
      </c>
      <c r="AC687">
        <v>2110.2199999999998</v>
      </c>
      <c r="AD687">
        <v>4</v>
      </c>
      <c r="AE687">
        <v>2</v>
      </c>
      <c r="AF687">
        <v>33</v>
      </c>
      <c r="AG687">
        <v>3</v>
      </c>
      <c r="AH687">
        <v>8</v>
      </c>
      <c r="AI687">
        <v>4</v>
      </c>
      <c r="AJ687">
        <v>0</v>
      </c>
      <c r="AK687">
        <v>0</v>
      </c>
      <c r="AL687">
        <v>0</v>
      </c>
      <c r="AM687">
        <v>0</v>
      </c>
      <c r="AN687">
        <v>0</v>
      </c>
      <c r="AO687">
        <v>41</v>
      </c>
      <c r="AP687">
        <v>197</v>
      </c>
      <c r="AQ687">
        <v>41</v>
      </c>
      <c r="AR687">
        <v>0</v>
      </c>
      <c r="AS687">
        <v>9</v>
      </c>
      <c r="AT687">
        <v>14</v>
      </c>
      <c r="AU687">
        <v>2</v>
      </c>
      <c r="AV687">
        <v>1</v>
      </c>
      <c r="AW687">
        <v>0</v>
      </c>
      <c r="AX687">
        <v>0</v>
      </c>
      <c r="AY687">
        <v>39</v>
      </c>
      <c r="AZ687">
        <v>52</v>
      </c>
      <c r="BA687">
        <v>30</v>
      </c>
      <c r="BB687">
        <v>2</v>
      </c>
      <c r="BC687">
        <v>1</v>
      </c>
      <c r="BD687">
        <v>1</v>
      </c>
      <c r="BE687">
        <v>0</v>
      </c>
      <c r="BF687">
        <v>41</v>
      </c>
      <c r="BG687">
        <v>240</v>
      </c>
      <c r="BH687">
        <v>1</v>
      </c>
      <c r="BI687">
        <v>7</v>
      </c>
      <c r="BJ687" s="2">
        <v>46218</v>
      </c>
      <c r="BK687">
        <v>0</v>
      </c>
      <c r="BL687" s="3" t="str">
        <f>VLOOKUP(O687,DropDownList!$H$1:$I$7,2,FALSE)</f>
        <v>2022/23</v>
      </c>
      <c r="BM687" s="3" t="str">
        <f t="shared" si="10"/>
        <v>PRAS</v>
      </c>
    </row>
    <row r="688" spans="1:65" x14ac:dyDescent="0.2">
      <c r="A688">
        <v>2026</v>
      </c>
      <c r="B688">
        <v>7</v>
      </c>
      <c r="C688" t="s">
        <v>198</v>
      </c>
      <c r="D688" t="s">
        <v>206</v>
      </c>
      <c r="E688" t="s">
        <v>32</v>
      </c>
      <c r="F688">
        <v>9340</v>
      </c>
      <c r="G688" t="s">
        <v>141</v>
      </c>
      <c r="H688" t="s">
        <v>200</v>
      </c>
      <c r="I688" t="s">
        <v>142</v>
      </c>
      <c r="J688" s="1">
        <v>46204</v>
      </c>
      <c r="K688" t="s">
        <v>143</v>
      </c>
      <c r="L688">
        <v>2</v>
      </c>
      <c r="M688" t="s">
        <v>445</v>
      </c>
      <c r="N688" t="s">
        <v>442</v>
      </c>
      <c r="O688" t="s">
        <v>155</v>
      </c>
      <c r="P688" t="s">
        <v>154</v>
      </c>
      <c r="Q688">
        <v>4195.2299999999996</v>
      </c>
      <c r="R688">
        <v>136</v>
      </c>
      <c r="S688">
        <v>32955</v>
      </c>
      <c r="T688">
        <v>1672.05</v>
      </c>
      <c r="U688">
        <v>16</v>
      </c>
      <c r="V688">
        <v>8</v>
      </c>
      <c r="W688">
        <v>1827.11</v>
      </c>
      <c r="X688">
        <v>1837.11</v>
      </c>
      <c r="Y688">
        <v>0</v>
      </c>
      <c r="Z688">
        <v>0</v>
      </c>
      <c r="AA688">
        <v>27087.72</v>
      </c>
      <c r="AB688">
        <v>850</v>
      </c>
      <c r="AC688">
        <v>24497.72</v>
      </c>
      <c r="AD688">
        <v>4</v>
      </c>
      <c r="AE688">
        <v>4</v>
      </c>
      <c r="AF688">
        <v>113</v>
      </c>
      <c r="AG688">
        <v>8</v>
      </c>
      <c r="AH688">
        <v>4</v>
      </c>
      <c r="AI688">
        <v>8</v>
      </c>
      <c r="AJ688">
        <v>0</v>
      </c>
      <c r="AK688">
        <v>0</v>
      </c>
      <c r="AL688">
        <v>0</v>
      </c>
      <c r="AM688">
        <v>0</v>
      </c>
      <c r="AN688">
        <v>0</v>
      </c>
      <c r="AO688">
        <v>88</v>
      </c>
      <c r="AP688">
        <v>437</v>
      </c>
      <c r="AQ688">
        <v>84</v>
      </c>
      <c r="AR688">
        <v>0</v>
      </c>
      <c r="AS688">
        <v>27</v>
      </c>
      <c r="AT688">
        <v>38</v>
      </c>
      <c r="AU688">
        <v>21</v>
      </c>
      <c r="AV688">
        <v>8</v>
      </c>
      <c r="AW688">
        <v>1</v>
      </c>
      <c r="AX688">
        <v>0</v>
      </c>
      <c r="AY688">
        <v>65</v>
      </c>
      <c r="AZ688">
        <v>86</v>
      </c>
      <c r="BA688">
        <v>51</v>
      </c>
      <c r="BB688">
        <v>16</v>
      </c>
      <c r="BC688">
        <v>6</v>
      </c>
      <c r="BD688">
        <v>2</v>
      </c>
      <c r="BE688">
        <v>0</v>
      </c>
      <c r="BF688">
        <v>135</v>
      </c>
      <c r="BG688">
        <v>2430</v>
      </c>
      <c r="BH688">
        <v>3</v>
      </c>
      <c r="BI688">
        <v>16</v>
      </c>
      <c r="BJ688" s="2">
        <v>46218</v>
      </c>
      <c r="BK688">
        <v>0</v>
      </c>
      <c r="BL688" s="3" t="str">
        <f>VLOOKUP(O688,DropDownList!$H$1:$I$7,2,FALSE)</f>
        <v>2022/23</v>
      </c>
      <c r="BM688" s="3" t="str">
        <f t="shared" si="10"/>
        <v>JP COURT</v>
      </c>
    </row>
    <row r="689" spans="1:65" x14ac:dyDescent="0.2">
      <c r="A689">
        <v>2026</v>
      </c>
      <c r="B689">
        <v>7</v>
      </c>
      <c r="C689" t="s">
        <v>198</v>
      </c>
      <c r="D689" t="s">
        <v>206</v>
      </c>
      <c r="E689" t="s">
        <v>32</v>
      </c>
      <c r="F689">
        <v>9340</v>
      </c>
      <c r="G689" t="s">
        <v>141</v>
      </c>
      <c r="H689" t="s">
        <v>200</v>
      </c>
      <c r="I689" t="s">
        <v>142</v>
      </c>
      <c r="J689" s="1">
        <v>46204</v>
      </c>
      <c r="K689" t="s">
        <v>143</v>
      </c>
      <c r="L689">
        <v>2</v>
      </c>
      <c r="M689" t="s">
        <v>445</v>
      </c>
      <c r="N689" t="s">
        <v>442</v>
      </c>
      <c r="O689" t="s">
        <v>156</v>
      </c>
      <c r="P689" t="s">
        <v>153</v>
      </c>
      <c r="Q689">
        <v>0</v>
      </c>
      <c r="R689">
        <v>1</v>
      </c>
      <c r="S689">
        <v>45</v>
      </c>
      <c r="T689">
        <v>45</v>
      </c>
      <c r="U689">
        <v>0</v>
      </c>
      <c r="V689">
        <v>0</v>
      </c>
      <c r="W689">
        <v>0</v>
      </c>
      <c r="X689">
        <v>0</v>
      </c>
      <c r="Y689">
        <v>0</v>
      </c>
      <c r="Z689">
        <v>0</v>
      </c>
      <c r="AA689">
        <v>0</v>
      </c>
      <c r="AB689">
        <v>0</v>
      </c>
      <c r="AC689">
        <v>0</v>
      </c>
      <c r="AD689">
        <v>0</v>
      </c>
      <c r="AE689">
        <v>0</v>
      </c>
      <c r="AF689">
        <v>0</v>
      </c>
      <c r="AG689">
        <v>0</v>
      </c>
      <c r="AH689">
        <v>1</v>
      </c>
      <c r="AI689">
        <v>0</v>
      </c>
      <c r="AJ689">
        <v>0</v>
      </c>
      <c r="AK689">
        <v>0</v>
      </c>
      <c r="AL689">
        <v>0</v>
      </c>
      <c r="AM689">
        <v>0</v>
      </c>
      <c r="AN689">
        <v>0</v>
      </c>
      <c r="AO689">
        <v>1</v>
      </c>
      <c r="AP689">
        <v>2</v>
      </c>
      <c r="AQ689">
        <v>1</v>
      </c>
      <c r="AR689">
        <v>0</v>
      </c>
      <c r="AS689">
        <v>0</v>
      </c>
      <c r="AT689">
        <v>0</v>
      </c>
      <c r="AU689">
        <v>0</v>
      </c>
      <c r="AV689">
        <v>0</v>
      </c>
      <c r="AW689">
        <v>0</v>
      </c>
      <c r="AX689">
        <v>0</v>
      </c>
      <c r="AY689">
        <v>0</v>
      </c>
      <c r="AZ689">
        <v>0</v>
      </c>
      <c r="BA689">
        <v>0</v>
      </c>
      <c r="BB689">
        <v>0</v>
      </c>
      <c r="BC689">
        <v>0</v>
      </c>
      <c r="BD689">
        <v>0</v>
      </c>
      <c r="BE689">
        <v>0</v>
      </c>
      <c r="BF689">
        <v>1</v>
      </c>
      <c r="BG689">
        <v>0</v>
      </c>
      <c r="BH689">
        <v>0</v>
      </c>
      <c r="BI689">
        <v>0</v>
      </c>
      <c r="BJ689" s="2">
        <v>46218</v>
      </c>
      <c r="BK689">
        <v>0</v>
      </c>
      <c r="BL689" s="3" t="str">
        <f>VLOOKUP(O689,DropDownList!$H$1:$I$7,2,FALSE)</f>
        <v>2023/24</v>
      </c>
      <c r="BM689" s="3" t="str">
        <f t="shared" si="10"/>
        <v>PREG</v>
      </c>
    </row>
    <row r="690" spans="1:65" x14ac:dyDescent="0.2">
      <c r="A690">
        <v>2026</v>
      </c>
      <c r="B690">
        <v>7</v>
      </c>
      <c r="C690" t="s">
        <v>198</v>
      </c>
      <c r="D690" t="s">
        <v>206</v>
      </c>
      <c r="E690" t="s">
        <v>32</v>
      </c>
      <c r="F690">
        <v>9340</v>
      </c>
      <c r="G690" t="s">
        <v>141</v>
      </c>
      <c r="H690" t="s">
        <v>200</v>
      </c>
      <c r="I690" t="s">
        <v>142</v>
      </c>
      <c r="J690" s="1">
        <v>46204</v>
      </c>
      <c r="K690" t="s">
        <v>143</v>
      </c>
      <c r="L690">
        <v>2</v>
      </c>
      <c r="M690" t="s">
        <v>445</v>
      </c>
      <c r="N690" t="s">
        <v>442</v>
      </c>
      <c r="O690" t="s">
        <v>156</v>
      </c>
      <c r="P690" t="s">
        <v>151</v>
      </c>
      <c r="Q690">
        <v>0</v>
      </c>
      <c r="R690">
        <v>3</v>
      </c>
      <c r="S690">
        <v>90</v>
      </c>
      <c r="T690">
        <v>0</v>
      </c>
      <c r="U690">
        <v>0</v>
      </c>
      <c r="V690">
        <v>0</v>
      </c>
      <c r="W690">
        <v>0</v>
      </c>
      <c r="X690">
        <v>0</v>
      </c>
      <c r="Y690">
        <v>0</v>
      </c>
      <c r="Z690">
        <v>0</v>
      </c>
      <c r="AA690">
        <v>90</v>
      </c>
      <c r="AB690">
        <v>0</v>
      </c>
      <c r="AC690">
        <v>90</v>
      </c>
      <c r="AD690">
        <v>0</v>
      </c>
      <c r="AE690">
        <v>0</v>
      </c>
      <c r="AF690">
        <v>3</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s="2">
        <v>46218</v>
      </c>
      <c r="BK690">
        <v>0</v>
      </c>
      <c r="BL690" s="3" t="str">
        <f>VLOOKUP(O690,DropDownList!$H$1:$I$7,2,FALSE)</f>
        <v>2023/24</v>
      </c>
      <c r="BM690" s="3" t="str">
        <f t="shared" si="10"/>
        <v>PCPF</v>
      </c>
    </row>
    <row r="691" spans="1:65" x14ac:dyDescent="0.2">
      <c r="A691">
        <v>2026</v>
      </c>
      <c r="B691">
        <v>7</v>
      </c>
      <c r="C691" t="s">
        <v>198</v>
      </c>
      <c r="D691" t="s">
        <v>206</v>
      </c>
      <c r="E691" t="s">
        <v>32</v>
      </c>
      <c r="F691">
        <v>9340</v>
      </c>
      <c r="G691" t="s">
        <v>141</v>
      </c>
      <c r="H691" t="s">
        <v>200</v>
      </c>
      <c r="I691" t="s">
        <v>142</v>
      </c>
      <c r="J691" s="1">
        <v>46204</v>
      </c>
      <c r="K691" t="s">
        <v>143</v>
      </c>
      <c r="L691">
        <v>2</v>
      </c>
      <c r="M691" t="s">
        <v>445</v>
      </c>
      <c r="N691" t="s">
        <v>442</v>
      </c>
      <c r="O691" t="s">
        <v>147</v>
      </c>
      <c r="P691" t="s">
        <v>148</v>
      </c>
      <c r="Q691">
        <v>488.41</v>
      </c>
      <c r="R691">
        <v>28</v>
      </c>
      <c r="S691">
        <v>1680</v>
      </c>
      <c r="T691">
        <v>300</v>
      </c>
      <c r="U691">
        <v>9</v>
      </c>
      <c r="V691">
        <v>4</v>
      </c>
      <c r="W691">
        <v>200.66</v>
      </c>
      <c r="X691">
        <v>200.66</v>
      </c>
      <c r="Y691">
        <v>0</v>
      </c>
      <c r="Z691">
        <v>0</v>
      </c>
      <c r="AA691">
        <v>891.59</v>
      </c>
      <c r="AB691">
        <v>0</v>
      </c>
      <c r="AC691">
        <v>891.59</v>
      </c>
      <c r="AD691">
        <v>3</v>
      </c>
      <c r="AE691">
        <v>1</v>
      </c>
      <c r="AF691">
        <v>14</v>
      </c>
      <c r="AG691">
        <v>2</v>
      </c>
      <c r="AH691">
        <v>5</v>
      </c>
      <c r="AI691">
        <v>7</v>
      </c>
      <c r="AJ691">
        <v>0</v>
      </c>
      <c r="AK691">
        <v>0</v>
      </c>
      <c r="AL691">
        <v>0</v>
      </c>
      <c r="AM691">
        <v>0</v>
      </c>
      <c r="AN691">
        <v>0</v>
      </c>
      <c r="AO691">
        <v>25</v>
      </c>
      <c r="AP691">
        <v>92</v>
      </c>
      <c r="AQ691">
        <v>25</v>
      </c>
      <c r="AR691">
        <v>0</v>
      </c>
      <c r="AS691">
        <v>4</v>
      </c>
      <c r="AT691">
        <v>6</v>
      </c>
      <c r="AU691">
        <v>0</v>
      </c>
      <c r="AV691">
        <v>0</v>
      </c>
      <c r="AW691">
        <v>0</v>
      </c>
      <c r="AX691">
        <v>0</v>
      </c>
      <c r="AY691">
        <v>18</v>
      </c>
      <c r="AZ691">
        <v>22</v>
      </c>
      <c r="BA691">
        <v>7</v>
      </c>
      <c r="BB691">
        <v>1</v>
      </c>
      <c r="BC691">
        <v>0</v>
      </c>
      <c r="BD691">
        <v>0</v>
      </c>
      <c r="BE691">
        <v>0</v>
      </c>
      <c r="BF691">
        <v>25</v>
      </c>
      <c r="BG691">
        <v>420</v>
      </c>
      <c r="BH691">
        <v>0</v>
      </c>
      <c r="BI691">
        <v>9</v>
      </c>
      <c r="BJ691" s="2">
        <v>46218</v>
      </c>
      <c r="BK691">
        <v>0</v>
      </c>
      <c r="BL691" s="3" t="str">
        <f>VLOOKUP(O691,DropDownList!$H$1:$I$7,2,FALSE)</f>
        <v>2024/25</v>
      </c>
      <c r="BM691" s="3" t="str">
        <f t="shared" si="10"/>
        <v>PRAS</v>
      </c>
    </row>
    <row r="692" spans="1:65" x14ac:dyDescent="0.2">
      <c r="A692">
        <v>2026</v>
      </c>
      <c r="B692">
        <v>7</v>
      </c>
      <c r="C692" t="s">
        <v>198</v>
      </c>
      <c r="D692" t="s">
        <v>206</v>
      </c>
      <c r="E692" t="s">
        <v>32</v>
      </c>
      <c r="F692">
        <v>9340</v>
      </c>
      <c r="G692" t="s">
        <v>141</v>
      </c>
      <c r="H692" t="s">
        <v>200</v>
      </c>
      <c r="I692" t="s">
        <v>142</v>
      </c>
      <c r="J692" s="1">
        <v>46204</v>
      </c>
      <c r="K692" t="s">
        <v>143</v>
      </c>
      <c r="L692">
        <v>2</v>
      </c>
      <c r="M692" t="s">
        <v>445</v>
      </c>
      <c r="N692" t="s">
        <v>442</v>
      </c>
      <c r="O692" t="s">
        <v>149</v>
      </c>
      <c r="P692" t="s">
        <v>154</v>
      </c>
      <c r="Q692">
        <v>11778.11</v>
      </c>
      <c r="R692">
        <v>114</v>
      </c>
      <c r="S692">
        <v>29294</v>
      </c>
      <c r="T692">
        <v>1820</v>
      </c>
      <c r="U692">
        <v>48</v>
      </c>
      <c r="V692">
        <v>30</v>
      </c>
      <c r="W692">
        <v>5705</v>
      </c>
      <c r="X692">
        <v>7865</v>
      </c>
      <c r="Y692">
        <v>0</v>
      </c>
      <c r="Z692">
        <v>0</v>
      </c>
      <c r="AA692">
        <v>15695.89</v>
      </c>
      <c r="AB692">
        <v>257.58</v>
      </c>
      <c r="AC692">
        <v>14233.31</v>
      </c>
      <c r="AD692">
        <v>19</v>
      </c>
      <c r="AE692">
        <v>11</v>
      </c>
      <c r="AF692">
        <v>61</v>
      </c>
      <c r="AG692">
        <v>23</v>
      </c>
      <c r="AH692">
        <v>5</v>
      </c>
      <c r="AI692">
        <v>25</v>
      </c>
      <c r="AJ692">
        <v>0</v>
      </c>
      <c r="AK692">
        <v>0</v>
      </c>
      <c r="AL692">
        <v>0</v>
      </c>
      <c r="AM692">
        <v>0</v>
      </c>
      <c r="AN692">
        <v>0</v>
      </c>
      <c r="AO692">
        <v>71</v>
      </c>
      <c r="AP692">
        <v>206</v>
      </c>
      <c r="AQ692">
        <v>70</v>
      </c>
      <c r="AR692">
        <v>0</v>
      </c>
      <c r="AS692">
        <v>19</v>
      </c>
      <c r="AT692">
        <v>9</v>
      </c>
      <c r="AU692">
        <v>6</v>
      </c>
      <c r="AV692">
        <v>1</v>
      </c>
      <c r="AW692">
        <v>1</v>
      </c>
      <c r="AX692">
        <v>0</v>
      </c>
      <c r="AY692">
        <v>19</v>
      </c>
      <c r="AZ692">
        <v>30</v>
      </c>
      <c r="BA692">
        <v>5</v>
      </c>
      <c r="BB692">
        <v>6</v>
      </c>
      <c r="BC692">
        <v>1</v>
      </c>
      <c r="BD692">
        <v>1</v>
      </c>
      <c r="BE692">
        <v>0</v>
      </c>
      <c r="BF692">
        <v>113</v>
      </c>
      <c r="BG692">
        <v>7400</v>
      </c>
      <c r="BH692">
        <v>0</v>
      </c>
      <c r="BI692">
        <v>47</v>
      </c>
      <c r="BJ692" s="2">
        <v>46218</v>
      </c>
      <c r="BK692">
        <v>0</v>
      </c>
      <c r="BL692" s="3" t="str">
        <f>VLOOKUP(O692,DropDownList!$H$1:$I$7,2,FALSE)</f>
        <v>2025/26</v>
      </c>
      <c r="BM692" s="3" t="str">
        <f t="shared" si="10"/>
        <v>JP COURT</v>
      </c>
    </row>
    <row r="693" spans="1:65" x14ac:dyDescent="0.2">
      <c r="A693">
        <v>2026</v>
      </c>
      <c r="B693">
        <v>7</v>
      </c>
      <c r="C693" t="s">
        <v>198</v>
      </c>
      <c r="D693" t="s">
        <v>206</v>
      </c>
      <c r="E693" t="s">
        <v>32</v>
      </c>
      <c r="F693">
        <v>9340</v>
      </c>
      <c r="G693" t="s">
        <v>141</v>
      </c>
      <c r="H693" t="s">
        <v>200</v>
      </c>
      <c r="I693" t="s">
        <v>142</v>
      </c>
      <c r="J693" s="1">
        <v>46204</v>
      </c>
      <c r="K693" t="s">
        <v>143</v>
      </c>
      <c r="L693">
        <v>2</v>
      </c>
      <c r="M693" t="s">
        <v>445</v>
      </c>
      <c r="N693" t="s">
        <v>442</v>
      </c>
      <c r="O693" t="s">
        <v>149</v>
      </c>
      <c r="P693" t="s">
        <v>152</v>
      </c>
      <c r="Q693">
        <v>0</v>
      </c>
      <c r="R693">
        <v>97</v>
      </c>
      <c r="S693">
        <v>3880</v>
      </c>
      <c r="T693">
        <v>2160</v>
      </c>
      <c r="U693">
        <v>0</v>
      </c>
      <c r="V693">
        <v>0</v>
      </c>
      <c r="W693">
        <v>0</v>
      </c>
      <c r="X693">
        <v>0</v>
      </c>
      <c r="Y693">
        <v>0</v>
      </c>
      <c r="Z693">
        <v>0</v>
      </c>
      <c r="AA693">
        <v>1720</v>
      </c>
      <c r="AB693">
        <v>0</v>
      </c>
      <c r="AC693">
        <v>1720</v>
      </c>
      <c r="AD693">
        <v>0</v>
      </c>
      <c r="AE693">
        <v>0</v>
      </c>
      <c r="AF693">
        <v>43</v>
      </c>
      <c r="AG693">
        <v>0</v>
      </c>
      <c r="AH693">
        <v>54</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s="2">
        <v>46218</v>
      </c>
      <c r="BK693">
        <v>0</v>
      </c>
      <c r="BL693" s="3" t="str">
        <f>VLOOKUP(O693,DropDownList!$H$1:$I$7,2,FALSE)</f>
        <v>2025/26</v>
      </c>
      <c r="BM693" s="3" t="str">
        <f t="shared" si="10"/>
        <v>PCOA</v>
      </c>
    </row>
    <row r="694" spans="1:65" x14ac:dyDescent="0.2">
      <c r="A694">
        <v>2026</v>
      </c>
      <c r="B694">
        <v>7</v>
      </c>
      <c r="C694" t="s">
        <v>198</v>
      </c>
      <c r="D694" t="s">
        <v>206</v>
      </c>
      <c r="E694" t="s">
        <v>32</v>
      </c>
      <c r="F694">
        <v>9340</v>
      </c>
      <c r="G694" t="s">
        <v>141</v>
      </c>
      <c r="H694" t="s">
        <v>200</v>
      </c>
      <c r="I694" t="s">
        <v>142</v>
      </c>
      <c r="J694" s="1">
        <v>46204</v>
      </c>
      <c r="K694" t="s">
        <v>143</v>
      </c>
      <c r="L694">
        <v>2</v>
      </c>
      <c r="M694" t="s">
        <v>445</v>
      </c>
      <c r="N694" t="s">
        <v>442</v>
      </c>
      <c r="O694" t="s">
        <v>155</v>
      </c>
      <c r="P694" t="s">
        <v>146</v>
      </c>
      <c r="Q694">
        <v>120</v>
      </c>
      <c r="R694">
        <v>134</v>
      </c>
      <c r="S694">
        <v>1910</v>
      </c>
      <c r="T694">
        <v>50</v>
      </c>
      <c r="U694">
        <v>15</v>
      </c>
      <c r="V694">
        <v>3</v>
      </c>
      <c r="W694">
        <v>50</v>
      </c>
      <c r="X694">
        <v>50</v>
      </c>
      <c r="Y694">
        <v>0</v>
      </c>
      <c r="Z694">
        <v>0</v>
      </c>
      <c r="AA694">
        <v>1740</v>
      </c>
      <c r="AB694">
        <v>0</v>
      </c>
      <c r="AC694">
        <v>0</v>
      </c>
      <c r="AD694">
        <v>3</v>
      </c>
      <c r="AE694">
        <v>0</v>
      </c>
      <c r="AF694">
        <v>123</v>
      </c>
      <c r="AG694">
        <v>0</v>
      </c>
      <c r="AH694">
        <v>4</v>
      </c>
      <c r="AI694">
        <v>7</v>
      </c>
      <c r="AJ694">
        <v>0</v>
      </c>
      <c r="AK694">
        <v>0</v>
      </c>
      <c r="AL694">
        <v>0</v>
      </c>
      <c r="AM694">
        <v>0</v>
      </c>
      <c r="AN694">
        <v>0</v>
      </c>
      <c r="AO694">
        <v>87</v>
      </c>
      <c r="AP694">
        <v>422</v>
      </c>
      <c r="AQ694">
        <v>83</v>
      </c>
      <c r="AR694">
        <v>0</v>
      </c>
      <c r="AS694">
        <v>24</v>
      </c>
      <c r="AT694">
        <v>38</v>
      </c>
      <c r="AU694">
        <v>19</v>
      </c>
      <c r="AV694">
        <v>7</v>
      </c>
      <c r="AW694">
        <v>1</v>
      </c>
      <c r="AX694">
        <v>0</v>
      </c>
      <c r="AY694">
        <v>64</v>
      </c>
      <c r="AZ694">
        <v>85</v>
      </c>
      <c r="BA694">
        <v>50</v>
      </c>
      <c r="BB694">
        <v>14</v>
      </c>
      <c r="BC694">
        <v>5</v>
      </c>
      <c r="BD694">
        <v>2</v>
      </c>
      <c r="BE694">
        <v>0</v>
      </c>
      <c r="BF694">
        <v>133</v>
      </c>
      <c r="BG694">
        <v>120</v>
      </c>
      <c r="BH694">
        <v>0</v>
      </c>
      <c r="BI694">
        <v>15</v>
      </c>
      <c r="BJ694" s="2">
        <v>46218</v>
      </c>
      <c r="BK694">
        <v>0</v>
      </c>
      <c r="BL694" s="3" t="str">
        <f>VLOOKUP(O694,DropDownList!$H$1:$I$7,2,FALSE)</f>
        <v>2022/23</v>
      </c>
      <c r="BM694" s="3" t="str">
        <f t="shared" si="10"/>
        <v>VSUR</v>
      </c>
    </row>
    <row r="695" spans="1:65" x14ac:dyDescent="0.2">
      <c r="A695">
        <v>2026</v>
      </c>
      <c r="B695">
        <v>7</v>
      </c>
      <c r="C695" t="s">
        <v>198</v>
      </c>
      <c r="D695" t="s">
        <v>206</v>
      </c>
      <c r="E695" t="s">
        <v>32</v>
      </c>
      <c r="F695">
        <v>9340</v>
      </c>
      <c r="G695" t="s">
        <v>141</v>
      </c>
      <c r="H695" t="s">
        <v>200</v>
      </c>
      <c r="I695" t="s">
        <v>142</v>
      </c>
      <c r="J695" s="1">
        <v>46204</v>
      </c>
      <c r="K695" t="s">
        <v>143</v>
      </c>
      <c r="L695">
        <v>2</v>
      </c>
      <c r="M695" t="s">
        <v>445</v>
      </c>
      <c r="N695" t="s">
        <v>442</v>
      </c>
      <c r="O695" t="s">
        <v>147</v>
      </c>
      <c r="P695" t="s">
        <v>152</v>
      </c>
      <c r="Q695">
        <v>0</v>
      </c>
      <c r="R695">
        <v>68</v>
      </c>
      <c r="S695">
        <v>2720</v>
      </c>
      <c r="T695">
        <v>1160</v>
      </c>
      <c r="U695">
        <v>0</v>
      </c>
      <c r="V695">
        <v>0</v>
      </c>
      <c r="W695">
        <v>0</v>
      </c>
      <c r="X695">
        <v>0</v>
      </c>
      <c r="Y695">
        <v>0</v>
      </c>
      <c r="Z695">
        <v>0</v>
      </c>
      <c r="AA695">
        <v>1560</v>
      </c>
      <c r="AB695">
        <v>0</v>
      </c>
      <c r="AC695">
        <v>1560</v>
      </c>
      <c r="AD695">
        <v>0</v>
      </c>
      <c r="AE695">
        <v>0</v>
      </c>
      <c r="AF695">
        <v>39</v>
      </c>
      <c r="AG695">
        <v>0</v>
      </c>
      <c r="AH695">
        <v>29</v>
      </c>
      <c r="AI695">
        <v>0</v>
      </c>
      <c r="AJ695">
        <v>0</v>
      </c>
      <c r="AK695">
        <v>0</v>
      </c>
      <c r="AL695">
        <v>0</v>
      </c>
      <c r="AM695">
        <v>1</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s="2">
        <v>46218</v>
      </c>
      <c r="BK695">
        <v>0</v>
      </c>
      <c r="BL695" s="3" t="str">
        <f>VLOOKUP(O695,DropDownList!$H$1:$I$7,2,FALSE)</f>
        <v>2024/25</v>
      </c>
      <c r="BM695" s="3" t="str">
        <f t="shared" si="10"/>
        <v>PCOA</v>
      </c>
    </row>
    <row r="696" spans="1:65" x14ac:dyDescent="0.2">
      <c r="A696">
        <v>2026</v>
      </c>
      <c r="B696">
        <v>7</v>
      </c>
      <c r="C696" t="s">
        <v>198</v>
      </c>
      <c r="D696" t="s">
        <v>206</v>
      </c>
      <c r="E696" t="s">
        <v>32</v>
      </c>
      <c r="F696">
        <v>9340</v>
      </c>
      <c r="G696" t="s">
        <v>141</v>
      </c>
      <c r="H696" t="s">
        <v>200</v>
      </c>
      <c r="I696" t="s">
        <v>142</v>
      </c>
      <c r="J696" s="1">
        <v>46204</v>
      </c>
      <c r="K696" t="s">
        <v>143</v>
      </c>
      <c r="L696">
        <v>2</v>
      </c>
      <c r="M696" t="s">
        <v>445</v>
      </c>
      <c r="N696" t="s">
        <v>442</v>
      </c>
      <c r="O696" t="s">
        <v>147</v>
      </c>
      <c r="P696" t="s">
        <v>154</v>
      </c>
      <c r="Q696">
        <v>5725.92</v>
      </c>
      <c r="R696">
        <v>97</v>
      </c>
      <c r="S696">
        <v>22096</v>
      </c>
      <c r="T696">
        <v>1251.28</v>
      </c>
      <c r="U696">
        <v>31</v>
      </c>
      <c r="V696">
        <v>22</v>
      </c>
      <c r="W696">
        <v>3915.57</v>
      </c>
      <c r="X696">
        <v>3935.57</v>
      </c>
      <c r="Y696">
        <v>0</v>
      </c>
      <c r="Z696">
        <v>0</v>
      </c>
      <c r="AA696">
        <v>15118.8</v>
      </c>
      <c r="AB696">
        <v>159.01</v>
      </c>
      <c r="AC696">
        <v>13769.79</v>
      </c>
      <c r="AD696">
        <v>10</v>
      </c>
      <c r="AE696">
        <v>12</v>
      </c>
      <c r="AF696">
        <v>61</v>
      </c>
      <c r="AG696">
        <v>17</v>
      </c>
      <c r="AH696">
        <v>2</v>
      </c>
      <c r="AI696">
        <v>14</v>
      </c>
      <c r="AJ696">
        <v>0</v>
      </c>
      <c r="AK696">
        <v>0</v>
      </c>
      <c r="AL696">
        <v>0</v>
      </c>
      <c r="AM696">
        <v>0</v>
      </c>
      <c r="AN696">
        <v>0</v>
      </c>
      <c r="AO696">
        <v>72</v>
      </c>
      <c r="AP696">
        <v>317</v>
      </c>
      <c r="AQ696">
        <v>73</v>
      </c>
      <c r="AR696">
        <v>0</v>
      </c>
      <c r="AS696">
        <v>22</v>
      </c>
      <c r="AT696">
        <v>12</v>
      </c>
      <c r="AU696">
        <v>14</v>
      </c>
      <c r="AV696">
        <v>3</v>
      </c>
      <c r="AW696">
        <v>0</v>
      </c>
      <c r="AX696">
        <v>0</v>
      </c>
      <c r="AY696">
        <v>48</v>
      </c>
      <c r="AZ696">
        <v>59</v>
      </c>
      <c r="BA696">
        <v>35</v>
      </c>
      <c r="BB696">
        <v>11</v>
      </c>
      <c r="BC696">
        <v>5</v>
      </c>
      <c r="BD696">
        <v>0</v>
      </c>
      <c r="BE696">
        <v>0</v>
      </c>
      <c r="BF696">
        <v>95</v>
      </c>
      <c r="BG696">
        <v>3350</v>
      </c>
      <c r="BH696">
        <v>3</v>
      </c>
      <c r="BI696">
        <v>29</v>
      </c>
      <c r="BJ696" s="2">
        <v>46218</v>
      </c>
      <c r="BK696">
        <v>0</v>
      </c>
      <c r="BL696" s="3" t="str">
        <f>VLOOKUP(O696,DropDownList!$H$1:$I$7,2,FALSE)</f>
        <v>2024/25</v>
      </c>
      <c r="BM696" s="3" t="str">
        <f t="shared" si="10"/>
        <v>JP COURT</v>
      </c>
    </row>
    <row r="697" spans="1:65" x14ac:dyDescent="0.2">
      <c r="A697">
        <v>2026</v>
      </c>
      <c r="B697">
        <v>7</v>
      </c>
      <c r="C697" t="s">
        <v>198</v>
      </c>
      <c r="D697" t="s">
        <v>206</v>
      </c>
      <c r="E697" t="s">
        <v>32</v>
      </c>
      <c r="F697">
        <v>9340</v>
      </c>
      <c r="G697" t="s">
        <v>141</v>
      </c>
      <c r="H697" t="s">
        <v>200</v>
      </c>
      <c r="I697" t="s">
        <v>142</v>
      </c>
      <c r="J697" s="1">
        <v>46204</v>
      </c>
      <c r="K697" t="s">
        <v>143</v>
      </c>
      <c r="L697">
        <v>2</v>
      </c>
      <c r="M697" t="s">
        <v>445</v>
      </c>
      <c r="N697" t="s">
        <v>442</v>
      </c>
      <c r="O697" t="s">
        <v>156</v>
      </c>
      <c r="P697" t="s">
        <v>150</v>
      </c>
      <c r="Q697">
        <v>13647.37</v>
      </c>
      <c r="R697">
        <v>381</v>
      </c>
      <c r="S697">
        <v>63543.05</v>
      </c>
      <c r="T697">
        <v>10790.62</v>
      </c>
      <c r="U697">
        <v>89</v>
      </c>
      <c r="V697">
        <v>47</v>
      </c>
      <c r="W697">
        <v>7998.96</v>
      </c>
      <c r="X697">
        <v>7998.96</v>
      </c>
      <c r="Y697">
        <v>311</v>
      </c>
      <c r="Z697">
        <v>52752.43</v>
      </c>
      <c r="AA697">
        <v>39105.06</v>
      </c>
      <c r="AB697">
        <v>9733.7099999999991</v>
      </c>
      <c r="AC697">
        <v>29371.35</v>
      </c>
      <c r="AD697">
        <v>29</v>
      </c>
      <c r="AE697">
        <v>18</v>
      </c>
      <c r="AF697">
        <v>212</v>
      </c>
      <c r="AG697">
        <v>35</v>
      </c>
      <c r="AH697">
        <v>70</v>
      </c>
      <c r="AI697">
        <v>54</v>
      </c>
      <c r="AJ697">
        <v>53</v>
      </c>
      <c r="AK697">
        <v>36</v>
      </c>
      <c r="AL697">
        <v>5</v>
      </c>
      <c r="AM697">
        <v>23</v>
      </c>
      <c r="AN697">
        <v>1</v>
      </c>
      <c r="AO697">
        <v>278</v>
      </c>
      <c r="AP697">
        <v>1487</v>
      </c>
      <c r="AQ697">
        <v>287</v>
      </c>
      <c r="AR697">
        <v>0</v>
      </c>
      <c r="AS697">
        <v>132</v>
      </c>
      <c r="AT697">
        <v>144</v>
      </c>
      <c r="AU697">
        <v>30</v>
      </c>
      <c r="AV697">
        <v>8</v>
      </c>
      <c r="AW697">
        <v>2</v>
      </c>
      <c r="AX697">
        <v>0</v>
      </c>
      <c r="AY697">
        <v>230</v>
      </c>
      <c r="AZ697">
        <v>325</v>
      </c>
      <c r="BA697">
        <v>194</v>
      </c>
      <c r="BB697">
        <v>18</v>
      </c>
      <c r="BC697">
        <v>6</v>
      </c>
      <c r="BD697">
        <v>7</v>
      </c>
      <c r="BE697">
        <v>0</v>
      </c>
      <c r="BF697">
        <v>283</v>
      </c>
      <c r="BG697">
        <v>9070.91</v>
      </c>
      <c r="BH697">
        <v>10</v>
      </c>
      <c r="BI697">
        <v>87</v>
      </c>
      <c r="BJ697" s="2">
        <v>46218</v>
      </c>
      <c r="BK697">
        <v>0</v>
      </c>
      <c r="BL697" s="3" t="str">
        <f>VLOOKUP(O697,DropDownList!$H$1:$I$7,2,FALSE)</f>
        <v>2023/24</v>
      </c>
      <c r="BM697" s="3" t="str">
        <f t="shared" si="10"/>
        <v>FISCAL FINES</v>
      </c>
    </row>
    <row r="698" spans="1:65" x14ac:dyDescent="0.2">
      <c r="A698">
        <v>2026</v>
      </c>
      <c r="B698">
        <v>7</v>
      </c>
      <c r="C698" t="s">
        <v>198</v>
      </c>
      <c r="D698" t="s">
        <v>206</v>
      </c>
      <c r="E698" t="s">
        <v>32</v>
      </c>
      <c r="F698">
        <v>9340</v>
      </c>
      <c r="G698" t="s">
        <v>141</v>
      </c>
      <c r="H698" t="s">
        <v>200</v>
      </c>
      <c r="I698" t="s">
        <v>142</v>
      </c>
      <c r="J698" s="1">
        <v>46204</v>
      </c>
      <c r="K698" t="s">
        <v>143</v>
      </c>
      <c r="L698">
        <v>2</v>
      </c>
      <c r="M698" t="s">
        <v>445</v>
      </c>
      <c r="N698" t="s">
        <v>442</v>
      </c>
      <c r="O698" t="s">
        <v>149</v>
      </c>
      <c r="P698" t="s">
        <v>146</v>
      </c>
      <c r="Q698">
        <v>445</v>
      </c>
      <c r="R698">
        <v>113</v>
      </c>
      <c r="S698">
        <v>1740</v>
      </c>
      <c r="T698">
        <v>90</v>
      </c>
      <c r="U698">
        <v>48</v>
      </c>
      <c r="V698">
        <v>20</v>
      </c>
      <c r="W698">
        <v>345</v>
      </c>
      <c r="X698">
        <v>345</v>
      </c>
      <c r="Y698">
        <v>0</v>
      </c>
      <c r="Z698">
        <v>0</v>
      </c>
      <c r="AA698">
        <v>1205</v>
      </c>
      <c r="AB698">
        <v>0</v>
      </c>
      <c r="AC698">
        <v>0</v>
      </c>
      <c r="AD698">
        <v>19</v>
      </c>
      <c r="AE698">
        <v>1</v>
      </c>
      <c r="AF698">
        <v>81</v>
      </c>
      <c r="AG698">
        <v>1</v>
      </c>
      <c r="AH698">
        <v>5</v>
      </c>
      <c r="AI698">
        <v>26</v>
      </c>
      <c r="AJ698">
        <v>0</v>
      </c>
      <c r="AK698">
        <v>0</v>
      </c>
      <c r="AL698">
        <v>0</v>
      </c>
      <c r="AM698">
        <v>0</v>
      </c>
      <c r="AN698">
        <v>0</v>
      </c>
      <c r="AO698">
        <v>71</v>
      </c>
      <c r="AP698">
        <v>210</v>
      </c>
      <c r="AQ698">
        <v>71</v>
      </c>
      <c r="AR698">
        <v>0</v>
      </c>
      <c r="AS698">
        <v>19</v>
      </c>
      <c r="AT698">
        <v>9</v>
      </c>
      <c r="AU698">
        <v>6</v>
      </c>
      <c r="AV698">
        <v>1</v>
      </c>
      <c r="AW698">
        <v>1</v>
      </c>
      <c r="AX698">
        <v>0</v>
      </c>
      <c r="AY698">
        <v>20</v>
      </c>
      <c r="AZ698">
        <v>31</v>
      </c>
      <c r="BA698">
        <v>5</v>
      </c>
      <c r="BB698">
        <v>6</v>
      </c>
      <c r="BC698">
        <v>1</v>
      </c>
      <c r="BD698">
        <v>1</v>
      </c>
      <c r="BE698">
        <v>0</v>
      </c>
      <c r="BF698">
        <v>112</v>
      </c>
      <c r="BG698">
        <v>440</v>
      </c>
      <c r="BH698">
        <v>0</v>
      </c>
      <c r="BI698">
        <v>47</v>
      </c>
      <c r="BJ698" s="2">
        <v>46218</v>
      </c>
      <c r="BK698">
        <v>0</v>
      </c>
      <c r="BL698" s="3" t="str">
        <f>VLOOKUP(O698,DropDownList!$H$1:$I$7,2,FALSE)</f>
        <v>2025/26</v>
      </c>
      <c r="BM698" s="3" t="str">
        <f t="shared" si="10"/>
        <v>VSUR</v>
      </c>
    </row>
    <row r="699" spans="1:65" x14ac:dyDescent="0.2">
      <c r="A699">
        <v>2026</v>
      </c>
      <c r="B699">
        <v>7</v>
      </c>
      <c r="C699" t="s">
        <v>198</v>
      </c>
      <c r="D699" t="s">
        <v>206</v>
      </c>
      <c r="E699" t="s">
        <v>32</v>
      </c>
      <c r="F699">
        <v>9340</v>
      </c>
      <c r="G699" t="s">
        <v>141</v>
      </c>
      <c r="H699" t="s">
        <v>200</v>
      </c>
      <c r="I699" t="s">
        <v>142</v>
      </c>
      <c r="J699" s="1">
        <v>46204</v>
      </c>
      <c r="K699" t="s">
        <v>143</v>
      </c>
      <c r="L699">
        <v>2</v>
      </c>
      <c r="M699" t="s">
        <v>445</v>
      </c>
      <c r="N699" t="s">
        <v>442</v>
      </c>
      <c r="O699" t="s">
        <v>147</v>
      </c>
      <c r="P699" t="s">
        <v>146</v>
      </c>
      <c r="Q699">
        <v>200</v>
      </c>
      <c r="R699">
        <v>95</v>
      </c>
      <c r="S699">
        <v>1390</v>
      </c>
      <c r="T699">
        <v>20</v>
      </c>
      <c r="U699">
        <v>31</v>
      </c>
      <c r="V699">
        <v>10</v>
      </c>
      <c r="W699">
        <v>140</v>
      </c>
      <c r="X699">
        <v>140</v>
      </c>
      <c r="Y699">
        <v>0</v>
      </c>
      <c r="Z699">
        <v>0</v>
      </c>
      <c r="AA699">
        <v>1170</v>
      </c>
      <c r="AB699">
        <v>0</v>
      </c>
      <c r="AC699">
        <v>0</v>
      </c>
      <c r="AD699">
        <v>10</v>
      </c>
      <c r="AE699">
        <v>0</v>
      </c>
      <c r="AF699">
        <v>79</v>
      </c>
      <c r="AG699">
        <v>0</v>
      </c>
      <c r="AH699">
        <v>2</v>
      </c>
      <c r="AI699">
        <v>14</v>
      </c>
      <c r="AJ699">
        <v>0</v>
      </c>
      <c r="AK699">
        <v>0</v>
      </c>
      <c r="AL699">
        <v>0</v>
      </c>
      <c r="AM699">
        <v>0</v>
      </c>
      <c r="AN699">
        <v>0</v>
      </c>
      <c r="AO699">
        <v>70</v>
      </c>
      <c r="AP699">
        <v>316</v>
      </c>
      <c r="AQ699">
        <v>72</v>
      </c>
      <c r="AR699">
        <v>0</v>
      </c>
      <c r="AS699">
        <v>22</v>
      </c>
      <c r="AT699">
        <v>12</v>
      </c>
      <c r="AU699">
        <v>14</v>
      </c>
      <c r="AV699">
        <v>3</v>
      </c>
      <c r="AW699">
        <v>0</v>
      </c>
      <c r="AX699">
        <v>0</v>
      </c>
      <c r="AY699">
        <v>48</v>
      </c>
      <c r="AZ699">
        <v>59</v>
      </c>
      <c r="BA699">
        <v>35</v>
      </c>
      <c r="BB699">
        <v>11</v>
      </c>
      <c r="BC699">
        <v>5</v>
      </c>
      <c r="BD699">
        <v>0</v>
      </c>
      <c r="BE699">
        <v>0</v>
      </c>
      <c r="BF699">
        <v>93</v>
      </c>
      <c r="BG699">
        <v>200</v>
      </c>
      <c r="BH699">
        <v>0</v>
      </c>
      <c r="BI699">
        <v>29</v>
      </c>
      <c r="BJ699" s="2">
        <v>46218</v>
      </c>
      <c r="BK699">
        <v>0</v>
      </c>
      <c r="BL699" s="3" t="str">
        <f>VLOOKUP(O699,DropDownList!$H$1:$I$7,2,FALSE)</f>
        <v>2024/25</v>
      </c>
      <c r="BM699" s="3" t="str">
        <f t="shared" si="10"/>
        <v>VSUR</v>
      </c>
    </row>
    <row r="700" spans="1:65" x14ac:dyDescent="0.2">
      <c r="A700">
        <v>2026</v>
      </c>
      <c r="B700">
        <v>7</v>
      </c>
      <c r="C700" t="s">
        <v>198</v>
      </c>
      <c r="D700" t="s">
        <v>206</v>
      </c>
      <c r="E700" t="s">
        <v>32</v>
      </c>
      <c r="F700">
        <v>9340</v>
      </c>
      <c r="G700" t="s">
        <v>141</v>
      </c>
      <c r="H700" t="s">
        <v>200</v>
      </c>
      <c r="I700" t="s">
        <v>142</v>
      </c>
      <c r="J700" s="1">
        <v>46204</v>
      </c>
      <c r="K700" t="s">
        <v>143</v>
      </c>
      <c r="L700">
        <v>2</v>
      </c>
      <c r="M700" t="s">
        <v>445</v>
      </c>
      <c r="N700" t="s">
        <v>442</v>
      </c>
      <c r="O700" t="s">
        <v>156</v>
      </c>
      <c r="P700" t="s">
        <v>152</v>
      </c>
      <c r="Q700">
        <v>0</v>
      </c>
      <c r="R700">
        <v>77</v>
      </c>
      <c r="S700">
        <v>3080</v>
      </c>
      <c r="T700">
        <v>1800</v>
      </c>
      <c r="U700">
        <v>0</v>
      </c>
      <c r="V700">
        <v>0</v>
      </c>
      <c r="W700">
        <v>0</v>
      </c>
      <c r="X700">
        <v>0</v>
      </c>
      <c r="Y700">
        <v>0</v>
      </c>
      <c r="Z700">
        <v>0</v>
      </c>
      <c r="AA700">
        <v>1280</v>
      </c>
      <c r="AB700">
        <v>0</v>
      </c>
      <c r="AC700">
        <v>1280</v>
      </c>
      <c r="AD700">
        <v>0</v>
      </c>
      <c r="AE700">
        <v>0</v>
      </c>
      <c r="AF700">
        <v>32</v>
      </c>
      <c r="AG700">
        <v>0</v>
      </c>
      <c r="AH700">
        <v>45</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0</v>
      </c>
      <c r="BJ700" s="2">
        <v>46218</v>
      </c>
      <c r="BK700">
        <v>0</v>
      </c>
      <c r="BL700" s="3" t="str">
        <f>VLOOKUP(O700,DropDownList!$H$1:$I$7,2,FALSE)</f>
        <v>2023/24</v>
      </c>
      <c r="BM700" s="3" t="str">
        <f t="shared" si="10"/>
        <v>PCOA</v>
      </c>
    </row>
    <row r="701" spans="1:65" x14ac:dyDescent="0.2">
      <c r="A701">
        <v>2026</v>
      </c>
      <c r="B701">
        <v>7</v>
      </c>
      <c r="C701" t="s">
        <v>198</v>
      </c>
      <c r="D701" t="s">
        <v>207</v>
      </c>
      <c r="E701" t="s">
        <v>32</v>
      </c>
      <c r="F701">
        <v>9762</v>
      </c>
      <c r="G701" t="s">
        <v>158</v>
      </c>
      <c r="H701" t="s">
        <v>200</v>
      </c>
      <c r="I701" t="s">
        <v>142</v>
      </c>
      <c r="J701" s="1">
        <v>46204</v>
      </c>
      <c r="K701" t="s">
        <v>143</v>
      </c>
      <c r="L701">
        <v>2</v>
      </c>
      <c r="M701" t="s">
        <v>445</v>
      </c>
      <c r="N701" t="s">
        <v>442</v>
      </c>
      <c r="O701" t="s">
        <v>156</v>
      </c>
      <c r="P701" t="s">
        <v>159</v>
      </c>
      <c r="Q701">
        <v>0</v>
      </c>
      <c r="R701">
        <v>2</v>
      </c>
      <c r="S701">
        <v>6720</v>
      </c>
      <c r="T701">
        <v>81.099999999999994</v>
      </c>
      <c r="U701">
        <v>0</v>
      </c>
      <c r="V701">
        <v>0</v>
      </c>
      <c r="W701">
        <v>0</v>
      </c>
      <c r="X701">
        <v>0</v>
      </c>
      <c r="Y701">
        <v>0</v>
      </c>
      <c r="Z701">
        <v>0</v>
      </c>
      <c r="AA701">
        <v>6638.9</v>
      </c>
      <c r="AB701">
        <v>0</v>
      </c>
      <c r="AC701">
        <v>0</v>
      </c>
      <c r="AD701">
        <v>0</v>
      </c>
      <c r="AE701">
        <v>0</v>
      </c>
      <c r="AF701">
        <v>1</v>
      </c>
      <c r="AG701">
        <v>0</v>
      </c>
      <c r="AH701">
        <v>0</v>
      </c>
      <c r="AI701">
        <v>0</v>
      </c>
      <c r="AJ701">
        <v>0</v>
      </c>
      <c r="AK701">
        <v>0</v>
      </c>
      <c r="AL701">
        <v>0</v>
      </c>
      <c r="AM701">
        <v>0</v>
      </c>
      <c r="AN701">
        <v>0</v>
      </c>
      <c r="AO701">
        <v>1</v>
      </c>
      <c r="AP701">
        <v>1</v>
      </c>
      <c r="AQ701">
        <v>1</v>
      </c>
      <c r="AR701">
        <v>0</v>
      </c>
      <c r="AS701">
        <v>0</v>
      </c>
      <c r="AT701">
        <v>0</v>
      </c>
      <c r="AU701">
        <v>0</v>
      </c>
      <c r="AV701">
        <v>0</v>
      </c>
      <c r="AW701">
        <v>0</v>
      </c>
      <c r="AX701">
        <v>0</v>
      </c>
      <c r="AY701">
        <v>0</v>
      </c>
      <c r="AZ701">
        <v>0</v>
      </c>
      <c r="BA701">
        <v>0</v>
      </c>
      <c r="BB701">
        <v>0</v>
      </c>
      <c r="BC701">
        <v>0</v>
      </c>
      <c r="BD701">
        <v>0</v>
      </c>
      <c r="BE701">
        <v>0</v>
      </c>
      <c r="BF701">
        <v>0</v>
      </c>
      <c r="BG701">
        <v>0</v>
      </c>
      <c r="BH701">
        <v>1</v>
      </c>
      <c r="BI701">
        <v>0</v>
      </c>
      <c r="BJ701" s="2">
        <v>46218</v>
      </c>
      <c r="BK701">
        <v>0</v>
      </c>
      <c r="BL701" s="3" t="str">
        <f>VLOOKUP(O701,DropDownList!$H$1:$I$7,2,FALSE)</f>
        <v>2023/24</v>
      </c>
      <c r="BM701" s="3" t="str">
        <f t="shared" si="10"/>
        <v>CONF</v>
      </c>
    </row>
    <row r="702" spans="1:65" x14ac:dyDescent="0.2">
      <c r="A702">
        <v>2026</v>
      </c>
      <c r="B702">
        <v>7</v>
      </c>
      <c r="C702" t="s">
        <v>198</v>
      </c>
      <c r="D702" t="s">
        <v>207</v>
      </c>
      <c r="E702" t="s">
        <v>32</v>
      </c>
      <c r="F702">
        <v>9762</v>
      </c>
      <c r="G702" t="s">
        <v>158</v>
      </c>
      <c r="H702" t="s">
        <v>200</v>
      </c>
      <c r="I702" t="s">
        <v>142</v>
      </c>
      <c r="J702" s="1">
        <v>46204</v>
      </c>
      <c r="K702" t="s">
        <v>143</v>
      </c>
      <c r="L702">
        <v>2</v>
      </c>
      <c r="M702" t="s">
        <v>445</v>
      </c>
      <c r="N702" t="s">
        <v>442</v>
      </c>
      <c r="O702" t="s">
        <v>147</v>
      </c>
      <c r="P702" t="s">
        <v>160</v>
      </c>
      <c r="Q702">
        <v>32363.83</v>
      </c>
      <c r="R702">
        <v>242</v>
      </c>
      <c r="S702">
        <v>110533.11</v>
      </c>
      <c r="T702">
        <v>9915.15</v>
      </c>
      <c r="U702">
        <v>106</v>
      </c>
      <c r="V702">
        <v>38</v>
      </c>
      <c r="W702">
        <v>13715.98</v>
      </c>
      <c r="X702">
        <v>13745.98</v>
      </c>
      <c r="Y702">
        <v>0</v>
      </c>
      <c r="Z702">
        <v>0</v>
      </c>
      <c r="AA702">
        <v>68254.13</v>
      </c>
      <c r="AB702">
        <v>8277.2900000000009</v>
      </c>
      <c r="AC702">
        <v>56145.19</v>
      </c>
      <c r="AD702">
        <v>14</v>
      </c>
      <c r="AE702">
        <v>24</v>
      </c>
      <c r="AF702">
        <v>117</v>
      </c>
      <c r="AG702">
        <v>64</v>
      </c>
      <c r="AH702">
        <v>15</v>
      </c>
      <c r="AI702">
        <v>42</v>
      </c>
      <c r="AJ702">
        <v>0</v>
      </c>
      <c r="AK702">
        <v>0</v>
      </c>
      <c r="AL702">
        <v>0</v>
      </c>
      <c r="AM702">
        <v>0</v>
      </c>
      <c r="AN702">
        <v>0</v>
      </c>
      <c r="AO702">
        <v>185</v>
      </c>
      <c r="AP702">
        <v>748</v>
      </c>
      <c r="AQ702">
        <v>171</v>
      </c>
      <c r="AR702">
        <v>0</v>
      </c>
      <c r="AS702">
        <v>57</v>
      </c>
      <c r="AT702">
        <v>28</v>
      </c>
      <c r="AU702">
        <v>29</v>
      </c>
      <c r="AV702">
        <v>7</v>
      </c>
      <c r="AW702">
        <v>16</v>
      </c>
      <c r="AX702">
        <v>0</v>
      </c>
      <c r="AY702">
        <v>127</v>
      </c>
      <c r="AZ702">
        <v>151</v>
      </c>
      <c r="BA702">
        <v>66</v>
      </c>
      <c r="BB702">
        <v>17</v>
      </c>
      <c r="BC702">
        <v>8</v>
      </c>
      <c r="BD702">
        <v>5</v>
      </c>
      <c r="BE702">
        <v>0</v>
      </c>
      <c r="BF702">
        <v>225</v>
      </c>
      <c r="BG702">
        <v>13435</v>
      </c>
      <c r="BH702">
        <v>4</v>
      </c>
      <c r="BI702">
        <v>100</v>
      </c>
      <c r="BJ702" s="2">
        <v>46218</v>
      </c>
      <c r="BK702">
        <v>0</v>
      </c>
      <c r="BL702" s="3" t="str">
        <f>VLOOKUP(O702,DropDownList!$H$1:$I$7,2,FALSE)</f>
        <v>2024/25</v>
      </c>
      <c r="BM702" s="3" t="str">
        <f t="shared" si="10"/>
        <v>SC COURT</v>
      </c>
    </row>
    <row r="703" spans="1:65" x14ac:dyDescent="0.2">
      <c r="A703">
        <v>2026</v>
      </c>
      <c r="B703">
        <v>7</v>
      </c>
      <c r="C703" t="s">
        <v>198</v>
      </c>
      <c r="D703" t="s">
        <v>207</v>
      </c>
      <c r="E703" t="s">
        <v>32</v>
      </c>
      <c r="F703">
        <v>9762</v>
      </c>
      <c r="G703" t="s">
        <v>158</v>
      </c>
      <c r="H703" t="s">
        <v>200</v>
      </c>
      <c r="I703" t="s">
        <v>142</v>
      </c>
      <c r="J703" s="1">
        <v>46204</v>
      </c>
      <c r="K703" t="s">
        <v>143</v>
      </c>
      <c r="L703">
        <v>2</v>
      </c>
      <c r="M703" t="s">
        <v>445</v>
      </c>
      <c r="N703" t="s">
        <v>442</v>
      </c>
      <c r="O703" t="s">
        <v>156</v>
      </c>
      <c r="P703" t="s">
        <v>160</v>
      </c>
      <c r="Q703">
        <v>17397.849999999999</v>
      </c>
      <c r="R703">
        <v>322</v>
      </c>
      <c r="S703">
        <v>123846.52</v>
      </c>
      <c r="T703">
        <v>12953.1</v>
      </c>
      <c r="U703">
        <v>76</v>
      </c>
      <c r="V703">
        <v>34</v>
      </c>
      <c r="W703">
        <v>9466.08</v>
      </c>
      <c r="X703">
        <v>10061.08</v>
      </c>
      <c r="Y703">
        <v>0</v>
      </c>
      <c r="Z703">
        <v>0</v>
      </c>
      <c r="AA703">
        <v>93495.57</v>
      </c>
      <c r="AB703">
        <v>8502.36</v>
      </c>
      <c r="AC703">
        <v>79978.13</v>
      </c>
      <c r="AD703">
        <v>15</v>
      </c>
      <c r="AE703">
        <v>19</v>
      </c>
      <c r="AF703">
        <v>206</v>
      </c>
      <c r="AG703">
        <v>44</v>
      </c>
      <c r="AH703">
        <v>32</v>
      </c>
      <c r="AI703">
        <v>32</v>
      </c>
      <c r="AJ703">
        <v>0</v>
      </c>
      <c r="AK703">
        <v>0</v>
      </c>
      <c r="AL703">
        <v>0</v>
      </c>
      <c r="AM703">
        <v>0</v>
      </c>
      <c r="AN703">
        <v>0</v>
      </c>
      <c r="AO703">
        <v>233</v>
      </c>
      <c r="AP703">
        <v>1121</v>
      </c>
      <c r="AQ703">
        <v>211</v>
      </c>
      <c r="AR703">
        <v>0</v>
      </c>
      <c r="AS703">
        <v>67</v>
      </c>
      <c r="AT703">
        <v>51</v>
      </c>
      <c r="AU703">
        <v>39</v>
      </c>
      <c r="AV703">
        <v>13</v>
      </c>
      <c r="AW703">
        <v>33</v>
      </c>
      <c r="AX703">
        <v>0</v>
      </c>
      <c r="AY703">
        <v>205</v>
      </c>
      <c r="AZ703">
        <v>244</v>
      </c>
      <c r="BA703">
        <v>143</v>
      </c>
      <c r="BB703">
        <v>20</v>
      </c>
      <c r="BC703">
        <v>14</v>
      </c>
      <c r="BD703">
        <v>10</v>
      </c>
      <c r="BE703">
        <v>0</v>
      </c>
      <c r="BF703">
        <v>283</v>
      </c>
      <c r="BG703">
        <v>8740.16</v>
      </c>
      <c r="BH703">
        <v>8</v>
      </c>
      <c r="BI703">
        <v>72</v>
      </c>
      <c r="BJ703" s="2">
        <v>46218</v>
      </c>
      <c r="BK703">
        <v>1</v>
      </c>
      <c r="BL703" s="3" t="str">
        <f>VLOOKUP(O703,DropDownList!$H$1:$I$7,2,FALSE)</f>
        <v>2023/24</v>
      </c>
      <c r="BM703" s="3" t="str">
        <f t="shared" si="10"/>
        <v>SC COURT</v>
      </c>
    </row>
    <row r="704" spans="1:65" x14ac:dyDescent="0.2">
      <c r="A704">
        <v>2026</v>
      </c>
      <c r="B704">
        <v>7</v>
      </c>
      <c r="C704" t="s">
        <v>198</v>
      </c>
      <c r="D704" t="s">
        <v>207</v>
      </c>
      <c r="E704" t="s">
        <v>32</v>
      </c>
      <c r="F704">
        <v>9762</v>
      </c>
      <c r="G704" t="s">
        <v>158</v>
      </c>
      <c r="H704" t="s">
        <v>200</v>
      </c>
      <c r="I704" t="s">
        <v>142</v>
      </c>
      <c r="J704" s="1">
        <v>46204</v>
      </c>
      <c r="K704" t="s">
        <v>143</v>
      </c>
      <c r="L704">
        <v>2</v>
      </c>
      <c r="M704" t="s">
        <v>445</v>
      </c>
      <c r="N704" t="s">
        <v>442</v>
      </c>
      <c r="O704" t="s">
        <v>156</v>
      </c>
      <c r="P704" t="s">
        <v>161</v>
      </c>
      <c r="Q704">
        <v>519.91999999999996</v>
      </c>
      <c r="R704">
        <v>302</v>
      </c>
      <c r="S704">
        <v>5945</v>
      </c>
      <c r="T704">
        <v>440</v>
      </c>
      <c r="U704">
        <v>73</v>
      </c>
      <c r="V704">
        <v>15</v>
      </c>
      <c r="W704">
        <v>240</v>
      </c>
      <c r="X704">
        <v>240</v>
      </c>
      <c r="Y704">
        <v>0</v>
      </c>
      <c r="Z704">
        <v>0</v>
      </c>
      <c r="AA704">
        <v>4985.08</v>
      </c>
      <c r="AB704">
        <v>0</v>
      </c>
      <c r="AC704">
        <v>0</v>
      </c>
      <c r="AD704">
        <v>15</v>
      </c>
      <c r="AE704">
        <v>0</v>
      </c>
      <c r="AF704">
        <v>242</v>
      </c>
      <c r="AG704">
        <v>1</v>
      </c>
      <c r="AH704">
        <v>27</v>
      </c>
      <c r="AI704">
        <v>32</v>
      </c>
      <c r="AJ704">
        <v>0</v>
      </c>
      <c r="AK704">
        <v>0</v>
      </c>
      <c r="AL704">
        <v>0</v>
      </c>
      <c r="AM704">
        <v>0</v>
      </c>
      <c r="AN704">
        <v>0</v>
      </c>
      <c r="AO704">
        <v>216</v>
      </c>
      <c r="AP704">
        <v>1057</v>
      </c>
      <c r="AQ704">
        <v>198</v>
      </c>
      <c r="AR704">
        <v>0</v>
      </c>
      <c r="AS704">
        <v>64</v>
      </c>
      <c r="AT704">
        <v>47</v>
      </c>
      <c r="AU704">
        <v>40</v>
      </c>
      <c r="AV704">
        <v>13</v>
      </c>
      <c r="AW704">
        <v>29</v>
      </c>
      <c r="AX704">
        <v>0</v>
      </c>
      <c r="AY704">
        <v>194</v>
      </c>
      <c r="AZ704">
        <v>228</v>
      </c>
      <c r="BA704">
        <v>132</v>
      </c>
      <c r="BB704">
        <v>20</v>
      </c>
      <c r="BC704">
        <v>14</v>
      </c>
      <c r="BD704">
        <v>11</v>
      </c>
      <c r="BE704">
        <v>0</v>
      </c>
      <c r="BF704">
        <v>268</v>
      </c>
      <c r="BG704">
        <v>500</v>
      </c>
      <c r="BH704">
        <v>0</v>
      </c>
      <c r="BI704">
        <v>69</v>
      </c>
      <c r="BJ704" s="2">
        <v>46218</v>
      </c>
      <c r="BK704">
        <v>1</v>
      </c>
      <c r="BL704" s="3" t="str">
        <f>VLOOKUP(O704,DropDownList!$H$1:$I$7,2,FALSE)</f>
        <v>2023/24</v>
      </c>
      <c r="BM704" s="3" t="str">
        <f t="shared" si="10"/>
        <v>VSUR</v>
      </c>
    </row>
    <row r="705" spans="1:65" x14ac:dyDescent="0.2">
      <c r="A705">
        <v>2026</v>
      </c>
      <c r="B705">
        <v>7</v>
      </c>
      <c r="C705" t="s">
        <v>198</v>
      </c>
      <c r="D705" t="s">
        <v>207</v>
      </c>
      <c r="E705" t="s">
        <v>32</v>
      </c>
      <c r="F705">
        <v>9762</v>
      </c>
      <c r="G705" t="s">
        <v>158</v>
      </c>
      <c r="H705" t="s">
        <v>200</v>
      </c>
      <c r="I705" t="s">
        <v>142</v>
      </c>
      <c r="J705" s="1">
        <v>46204</v>
      </c>
      <c r="K705" t="s">
        <v>143</v>
      </c>
      <c r="L705">
        <v>2</v>
      </c>
      <c r="M705" t="s">
        <v>445</v>
      </c>
      <c r="N705" t="s">
        <v>442</v>
      </c>
      <c r="O705" t="s">
        <v>155</v>
      </c>
      <c r="P705" t="s">
        <v>160</v>
      </c>
      <c r="Q705">
        <v>15618.23</v>
      </c>
      <c r="R705">
        <v>317</v>
      </c>
      <c r="S705">
        <v>129919.75</v>
      </c>
      <c r="T705">
        <v>11445.94</v>
      </c>
      <c r="U705">
        <v>58</v>
      </c>
      <c r="V705">
        <v>28</v>
      </c>
      <c r="W705">
        <v>7656.81</v>
      </c>
      <c r="X705">
        <v>7903.45</v>
      </c>
      <c r="Y705">
        <v>0</v>
      </c>
      <c r="Z705">
        <v>0</v>
      </c>
      <c r="AA705">
        <v>102855.58</v>
      </c>
      <c r="AB705">
        <v>3990.03</v>
      </c>
      <c r="AC705">
        <v>93515.55</v>
      </c>
      <c r="AD705">
        <v>10</v>
      </c>
      <c r="AE705">
        <v>18</v>
      </c>
      <c r="AF705">
        <v>218</v>
      </c>
      <c r="AG705">
        <v>38</v>
      </c>
      <c r="AH705">
        <v>30</v>
      </c>
      <c r="AI705">
        <v>20</v>
      </c>
      <c r="AJ705">
        <v>0</v>
      </c>
      <c r="AK705">
        <v>0</v>
      </c>
      <c r="AL705">
        <v>0</v>
      </c>
      <c r="AM705">
        <v>0</v>
      </c>
      <c r="AN705">
        <v>0</v>
      </c>
      <c r="AO705">
        <v>240</v>
      </c>
      <c r="AP705">
        <v>1353</v>
      </c>
      <c r="AQ705">
        <v>228</v>
      </c>
      <c r="AR705">
        <v>1</v>
      </c>
      <c r="AS705">
        <v>84</v>
      </c>
      <c r="AT705">
        <v>141</v>
      </c>
      <c r="AU705">
        <v>63</v>
      </c>
      <c r="AV705">
        <v>25</v>
      </c>
      <c r="AW705">
        <v>32</v>
      </c>
      <c r="AX705">
        <v>0</v>
      </c>
      <c r="AY705">
        <v>195</v>
      </c>
      <c r="AZ705">
        <v>261</v>
      </c>
      <c r="BA705">
        <v>169</v>
      </c>
      <c r="BB705">
        <v>39</v>
      </c>
      <c r="BC705">
        <v>25</v>
      </c>
      <c r="BD705">
        <v>19</v>
      </c>
      <c r="BE705">
        <v>0</v>
      </c>
      <c r="BF705">
        <v>280</v>
      </c>
      <c r="BG705">
        <v>5805.75</v>
      </c>
      <c r="BH705">
        <v>11</v>
      </c>
      <c r="BI705">
        <v>54</v>
      </c>
      <c r="BJ705" s="2">
        <v>46218</v>
      </c>
      <c r="BK705">
        <v>3</v>
      </c>
      <c r="BL705" s="3" t="str">
        <f>VLOOKUP(O705,DropDownList!$H$1:$I$7,2,FALSE)</f>
        <v>2022/23</v>
      </c>
      <c r="BM705" s="3" t="str">
        <f t="shared" si="10"/>
        <v>SC COURT</v>
      </c>
    </row>
    <row r="706" spans="1:65" x14ac:dyDescent="0.2">
      <c r="A706">
        <v>2026</v>
      </c>
      <c r="B706">
        <v>7</v>
      </c>
      <c r="C706" t="s">
        <v>198</v>
      </c>
      <c r="D706" t="s">
        <v>207</v>
      </c>
      <c r="E706" t="s">
        <v>32</v>
      </c>
      <c r="F706">
        <v>9762</v>
      </c>
      <c r="G706" t="s">
        <v>158</v>
      </c>
      <c r="H706" t="s">
        <v>200</v>
      </c>
      <c r="I706" t="s">
        <v>142</v>
      </c>
      <c r="J706" s="1">
        <v>46204</v>
      </c>
      <c r="K706" t="s">
        <v>143</v>
      </c>
      <c r="L706">
        <v>2</v>
      </c>
      <c r="M706" t="s">
        <v>445</v>
      </c>
      <c r="N706" t="s">
        <v>442</v>
      </c>
      <c r="O706" t="s">
        <v>155</v>
      </c>
      <c r="P706" t="s">
        <v>159</v>
      </c>
      <c r="Q706">
        <v>0</v>
      </c>
      <c r="R706">
        <v>2</v>
      </c>
      <c r="S706">
        <v>46140.25</v>
      </c>
      <c r="T706">
        <v>7.2</v>
      </c>
      <c r="U706">
        <v>0</v>
      </c>
      <c r="V706">
        <v>0</v>
      </c>
      <c r="W706">
        <v>0</v>
      </c>
      <c r="X706">
        <v>0</v>
      </c>
      <c r="Y706">
        <v>0</v>
      </c>
      <c r="Z706">
        <v>0</v>
      </c>
      <c r="AA706">
        <v>46133.05</v>
      </c>
      <c r="AB706">
        <v>0</v>
      </c>
      <c r="AC706">
        <v>0</v>
      </c>
      <c r="AD706">
        <v>0</v>
      </c>
      <c r="AE706">
        <v>0</v>
      </c>
      <c r="AF706">
        <v>0</v>
      </c>
      <c r="AG706">
        <v>0</v>
      </c>
      <c r="AH706">
        <v>0</v>
      </c>
      <c r="AI706">
        <v>0</v>
      </c>
      <c r="AJ706">
        <v>0</v>
      </c>
      <c r="AK706">
        <v>0</v>
      </c>
      <c r="AL706">
        <v>0</v>
      </c>
      <c r="AM706">
        <v>0</v>
      </c>
      <c r="AN706">
        <v>0</v>
      </c>
      <c r="AO706">
        <v>1</v>
      </c>
      <c r="AP706">
        <v>1</v>
      </c>
      <c r="AQ706">
        <v>1</v>
      </c>
      <c r="AR706">
        <v>0</v>
      </c>
      <c r="AS706">
        <v>0</v>
      </c>
      <c r="AT706">
        <v>0</v>
      </c>
      <c r="AU706">
        <v>0</v>
      </c>
      <c r="AV706">
        <v>0</v>
      </c>
      <c r="AW706">
        <v>0</v>
      </c>
      <c r="AX706">
        <v>0</v>
      </c>
      <c r="AY706">
        <v>0</v>
      </c>
      <c r="AZ706">
        <v>0</v>
      </c>
      <c r="BA706">
        <v>0</v>
      </c>
      <c r="BB706">
        <v>0</v>
      </c>
      <c r="BC706">
        <v>0</v>
      </c>
      <c r="BD706">
        <v>0</v>
      </c>
      <c r="BE706">
        <v>0</v>
      </c>
      <c r="BF706">
        <v>0</v>
      </c>
      <c r="BG706">
        <v>0</v>
      </c>
      <c r="BH706">
        <v>2</v>
      </c>
      <c r="BI706">
        <v>0</v>
      </c>
      <c r="BJ706" s="2">
        <v>46218</v>
      </c>
      <c r="BK706">
        <v>0</v>
      </c>
      <c r="BL706" s="3" t="str">
        <f>VLOOKUP(O706,DropDownList!$H$1:$I$7,2,FALSE)</f>
        <v>2022/23</v>
      </c>
      <c r="BM706" s="3" t="str">
        <f t="shared" si="10"/>
        <v>CONF</v>
      </c>
    </row>
    <row r="707" spans="1:65" x14ac:dyDescent="0.2">
      <c r="A707">
        <v>2026</v>
      </c>
      <c r="B707">
        <v>7</v>
      </c>
      <c r="C707" t="s">
        <v>198</v>
      </c>
      <c r="D707" t="s">
        <v>207</v>
      </c>
      <c r="E707" t="s">
        <v>32</v>
      </c>
      <c r="F707">
        <v>9762</v>
      </c>
      <c r="G707" t="s">
        <v>158</v>
      </c>
      <c r="H707" t="s">
        <v>200</v>
      </c>
      <c r="I707" t="s">
        <v>142</v>
      </c>
      <c r="J707" s="1">
        <v>46204</v>
      </c>
      <c r="K707" t="s">
        <v>143</v>
      </c>
      <c r="L707">
        <v>2</v>
      </c>
      <c r="M707" t="s">
        <v>445</v>
      </c>
      <c r="N707" t="s">
        <v>442</v>
      </c>
      <c r="O707" t="s">
        <v>149</v>
      </c>
      <c r="P707" t="s">
        <v>160</v>
      </c>
      <c r="Q707">
        <v>34983.33</v>
      </c>
      <c r="R707">
        <v>214</v>
      </c>
      <c r="S707">
        <v>99817.2</v>
      </c>
      <c r="T707">
        <v>3660</v>
      </c>
      <c r="U707">
        <v>112</v>
      </c>
      <c r="V707">
        <v>58</v>
      </c>
      <c r="W707">
        <v>13290.48</v>
      </c>
      <c r="X707">
        <v>20336.48</v>
      </c>
      <c r="Y707">
        <v>0</v>
      </c>
      <c r="Z707">
        <v>0</v>
      </c>
      <c r="AA707">
        <v>61173.87</v>
      </c>
      <c r="AB707">
        <v>5653.84</v>
      </c>
      <c r="AC707">
        <v>51525.03</v>
      </c>
      <c r="AD707">
        <v>33</v>
      </c>
      <c r="AE707">
        <v>25</v>
      </c>
      <c r="AF707">
        <v>94</v>
      </c>
      <c r="AG707">
        <v>66</v>
      </c>
      <c r="AH707">
        <v>7</v>
      </c>
      <c r="AI707">
        <v>46</v>
      </c>
      <c r="AJ707">
        <v>0</v>
      </c>
      <c r="AK707">
        <v>0</v>
      </c>
      <c r="AL707">
        <v>0</v>
      </c>
      <c r="AM707">
        <v>0</v>
      </c>
      <c r="AN707">
        <v>0</v>
      </c>
      <c r="AO707">
        <v>141</v>
      </c>
      <c r="AP707">
        <v>449</v>
      </c>
      <c r="AQ707">
        <v>139</v>
      </c>
      <c r="AR707">
        <v>0</v>
      </c>
      <c r="AS707">
        <v>34</v>
      </c>
      <c r="AT707">
        <v>11</v>
      </c>
      <c r="AU707">
        <v>6</v>
      </c>
      <c r="AV707">
        <v>1</v>
      </c>
      <c r="AW707">
        <v>7</v>
      </c>
      <c r="AX707">
        <v>0</v>
      </c>
      <c r="AY707">
        <v>52</v>
      </c>
      <c r="AZ707">
        <v>79</v>
      </c>
      <c r="BA707">
        <v>9</v>
      </c>
      <c r="BB707">
        <v>10</v>
      </c>
      <c r="BC707">
        <v>3</v>
      </c>
      <c r="BD707">
        <v>4</v>
      </c>
      <c r="BE707">
        <v>0</v>
      </c>
      <c r="BF707">
        <v>203</v>
      </c>
      <c r="BG707">
        <v>15447.2</v>
      </c>
      <c r="BH707">
        <v>1</v>
      </c>
      <c r="BI707">
        <v>111</v>
      </c>
      <c r="BJ707" s="2">
        <v>46218</v>
      </c>
      <c r="BK707">
        <v>0</v>
      </c>
      <c r="BL707" s="3" t="str">
        <f>VLOOKUP(O707,DropDownList!$H$1:$I$7,2,FALSE)</f>
        <v>2025/26</v>
      </c>
      <c r="BM707" s="3" t="str">
        <f t="shared" ref="BM707:BM770" si="11">IF(RIGHT(P707,4)="VSUR","VSUR",IF(RIGHT(P707,4)="CONF","CONF",P707))</f>
        <v>SC COURT</v>
      </c>
    </row>
    <row r="708" spans="1:65" x14ac:dyDescent="0.2">
      <c r="A708">
        <v>2026</v>
      </c>
      <c r="B708">
        <v>7</v>
      </c>
      <c r="C708" t="s">
        <v>198</v>
      </c>
      <c r="D708" t="s">
        <v>207</v>
      </c>
      <c r="E708" t="s">
        <v>32</v>
      </c>
      <c r="F708">
        <v>9762</v>
      </c>
      <c r="G708" t="s">
        <v>158</v>
      </c>
      <c r="H708" t="s">
        <v>200</v>
      </c>
      <c r="I708" t="s">
        <v>142</v>
      </c>
      <c r="J708" s="1">
        <v>46204</v>
      </c>
      <c r="K708" t="s">
        <v>143</v>
      </c>
      <c r="L708">
        <v>2</v>
      </c>
      <c r="M708" t="s">
        <v>445</v>
      </c>
      <c r="N708" t="s">
        <v>442</v>
      </c>
      <c r="O708" t="s">
        <v>155</v>
      </c>
      <c r="P708" t="s">
        <v>161</v>
      </c>
      <c r="Q708">
        <v>320</v>
      </c>
      <c r="R708">
        <v>289</v>
      </c>
      <c r="S708">
        <v>6090</v>
      </c>
      <c r="T708">
        <v>470</v>
      </c>
      <c r="U708">
        <v>52</v>
      </c>
      <c r="V708">
        <v>8</v>
      </c>
      <c r="W708">
        <v>150</v>
      </c>
      <c r="X708">
        <v>150</v>
      </c>
      <c r="Y708">
        <v>0</v>
      </c>
      <c r="Z708">
        <v>0</v>
      </c>
      <c r="AA708">
        <v>5300</v>
      </c>
      <c r="AB708">
        <v>0</v>
      </c>
      <c r="AC708">
        <v>0</v>
      </c>
      <c r="AD708">
        <v>8</v>
      </c>
      <c r="AE708">
        <v>0</v>
      </c>
      <c r="AF708">
        <v>244</v>
      </c>
      <c r="AG708">
        <v>0</v>
      </c>
      <c r="AH708">
        <v>28</v>
      </c>
      <c r="AI708">
        <v>17</v>
      </c>
      <c r="AJ708">
        <v>0</v>
      </c>
      <c r="AK708">
        <v>0</v>
      </c>
      <c r="AL708">
        <v>0</v>
      </c>
      <c r="AM708">
        <v>0</v>
      </c>
      <c r="AN708">
        <v>0</v>
      </c>
      <c r="AO708">
        <v>219</v>
      </c>
      <c r="AP708">
        <v>1276</v>
      </c>
      <c r="AQ708">
        <v>213</v>
      </c>
      <c r="AR708">
        <v>0</v>
      </c>
      <c r="AS708">
        <v>78</v>
      </c>
      <c r="AT708">
        <v>128</v>
      </c>
      <c r="AU708">
        <v>59</v>
      </c>
      <c r="AV708">
        <v>22</v>
      </c>
      <c r="AW708">
        <v>31</v>
      </c>
      <c r="AX708">
        <v>0</v>
      </c>
      <c r="AY708">
        <v>188</v>
      </c>
      <c r="AZ708">
        <v>252</v>
      </c>
      <c r="BA708">
        <v>159</v>
      </c>
      <c r="BB708">
        <v>37</v>
      </c>
      <c r="BC708">
        <v>23</v>
      </c>
      <c r="BD708">
        <v>16</v>
      </c>
      <c r="BE708">
        <v>0</v>
      </c>
      <c r="BF708">
        <v>256</v>
      </c>
      <c r="BG708">
        <v>320</v>
      </c>
      <c r="BH708">
        <v>0</v>
      </c>
      <c r="BI708">
        <v>48</v>
      </c>
      <c r="BJ708" s="2">
        <v>46218</v>
      </c>
      <c r="BK708">
        <v>3</v>
      </c>
      <c r="BL708" s="3" t="str">
        <f>VLOOKUP(O708,DropDownList!$H$1:$I$7,2,FALSE)</f>
        <v>2022/23</v>
      </c>
      <c r="BM708" s="3" t="str">
        <f t="shared" si="11"/>
        <v>VSUR</v>
      </c>
    </row>
    <row r="709" spans="1:65" x14ac:dyDescent="0.2">
      <c r="A709">
        <v>2026</v>
      </c>
      <c r="B709">
        <v>7</v>
      </c>
      <c r="C709" t="s">
        <v>198</v>
      </c>
      <c r="D709" t="s">
        <v>207</v>
      </c>
      <c r="E709" t="s">
        <v>32</v>
      </c>
      <c r="F709">
        <v>9762</v>
      </c>
      <c r="G709" t="s">
        <v>158</v>
      </c>
      <c r="H709" t="s">
        <v>200</v>
      </c>
      <c r="I709" t="s">
        <v>142</v>
      </c>
      <c r="J709" s="1">
        <v>46204</v>
      </c>
      <c r="K709" t="s">
        <v>143</v>
      </c>
      <c r="L709">
        <v>2</v>
      </c>
      <c r="M709" t="s">
        <v>445</v>
      </c>
      <c r="N709" t="s">
        <v>442</v>
      </c>
      <c r="O709" t="s">
        <v>149</v>
      </c>
      <c r="P709" t="s">
        <v>159</v>
      </c>
      <c r="Q709">
        <v>36530</v>
      </c>
      <c r="R709">
        <v>6</v>
      </c>
      <c r="S709">
        <v>63569.5</v>
      </c>
      <c r="T709">
        <v>0</v>
      </c>
      <c r="U709">
        <v>2</v>
      </c>
      <c r="V709">
        <v>0</v>
      </c>
      <c r="W709">
        <v>0</v>
      </c>
      <c r="X709">
        <v>0</v>
      </c>
      <c r="Y709">
        <v>0</v>
      </c>
      <c r="Z709">
        <v>0</v>
      </c>
      <c r="AA709">
        <v>27039.5</v>
      </c>
      <c r="AB709">
        <v>0</v>
      </c>
      <c r="AC709">
        <v>0</v>
      </c>
      <c r="AD709">
        <v>0</v>
      </c>
      <c r="AE709">
        <v>0</v>
      </c>
      <c r="AF709">
        <v>4</v>
      </c>
      <c r="AG709">
        <v>1</v>
      </c>
      <c r="AH709">
        <v>0</v>
      </c>
      <c r="AI709">
        <v>1</v>
      </c>
      <c r="AJ709">
        <v>0</v>
      </c>
      <c r="AK709">
        <v>0</v>
      </c>
      <c r="AL709">
        <v>0</v>
      </c>
      <c r="AM709">
        <v>0</v>
      </c>
      <c r="AN709">
        <v>0</v>
      </c>
      <c r="AO709">
        <v>1</v>
      </c>
      <c r="AP709">
        <v>1</v>
      </c>
      <c r="AQ709">
        <v>0</v>
      </c>
      <c r="AR709">
        <v>0</v>
      </c>
      <c r="AS709">
        <v>0</v>
      </c>
      <c r="AT709">
        <v>0</v>
      </c>
      <c r="AU709">
        <v>0</v>
      </c>
      <c r="AV709">
        <v>0</v>
      </c>
      <c r="AW709">
        <v>0</v>
      </c>
      <c r="AX709">
        <v>0</v>
      </c>
      <c r="AY709">
        <v>0</v>
      </c>
      <c r="AZ709">
        <v>0</v>
      </c>
      <c r="BA709">
        <v>0</v>
      </c>
      <c r="BB709">
        <v>0</v>
      </c>
      <c r="BC709">
        <v>0</v>
      </c>
      <c r="BD709">
        <v>0</v>
      </c>
      <c r="BE709">
        <v>0</v>
      </c>
      <c r="BF709">
        <v>0</v>
      </c>
      <c r="BG709">
        <v>34180</v>
      </c>
      <c r="BH709">
        <v>0</v>
      </c>
      <c r="BI709">
        <v>0</v>
      </c>
      <c r="BJ709" s="2">
        <v>46218</v>
      </c>
      <c r="BK709">
        <v>0</v>
      </c>
      <c r="BL709" s="3" t="str">
        <f>VLOOKUP(O709,DropDownList!$H$1:$I$7,2,FALSE)</f>
        <v>2025/26</v>
      </c>
      <c r="BM709" s="3" t="str">
        <f t="shared" si="11"/>
        <v>CONF</v>
      </c>
    </row>
    <row r="710" spans="1:65" x14ac:dyDescent="0.2">
      <c r="A710">
        <v>2026</v>
      </c>
      <c r="B710">
        <v>7</v>
      </c>
      <c r="C710" t="s">
        <v>198</v>
      </c>
      <c r="D710" t="s">
        <v>207</v>
      </c>
      <c r="E710" t="s">
        <v>32</v>
      </c>
      <c r="F710">
        <v>9762</v>
      </c>
      <c r="G710" t="s">
        <v>158</v>
      </c>
      <c r="H710" t="s">
        <v>200</v>
      </c>
      <c r="I710" t="s">
        <v>142</v>
      </c>
      <c r="J710" s="1">
        <v>46204</v>
      </c>
      <c r="K710" t="s">
        <v>143</v>
      </c>
      <c r="L710">
        <v>2</v>
      </c>
      <c r="M710" t="s">
        <v>445</v>
      </c>
      <c r="N710" t="s">
        <v>442</v>
      </c>
      <c r="O710" t="s">
        <v>147</v>
      </c>
      <c r="P710" t="s">
        <v>159</v>
      </c>
      <c r="Q710">
        <v>12049.1</v>
      </c>
      <c r="R710">
        <v>2</v>
      </c>
      <c r="S710">
        <v>156245</v>
      </c>
      <c r="T710">
        <v>70</v>
      </c>
      <c r="U710">
        <v>1</v>
      </c>
      <c r="V710">
        <v>1</v>
      </c>
      <c r="W710">
        <v>12049.1</v>
      </c>
      <c r="X710">
        <v>12049.1</v>
      </c>
      <c r="Y710">
        <v>0</v>
      </c>
      <c r="Z710">
        <v>0</v>
      </c>
      <c r="AA710">
        <v>144125.9</v>
      </c>
      <c r="AB710">
        <v>0</v>
      </c>
      <c r="AC710">
        <v>0</v>
      </c>
      <c r="AD710">
        <v>0</v>
      </c>
      <c r="AE710">
        <v>1</v>
      </c>
      <c r="AF710">
        <v>0</v>
      </c>
      <c r="AG710">
        <v>1</v>
      </c>
      <c r="AH710">
        <v>0</v>
      </c>
      <c r="AI710">
        <v>0</v>
      </c>
      <c r="AJ710">
        <v>0</v>
      </c>
      <c r="AK710">
        <v>0</v>
      </c>
      <c r="AL710">
        <v>0</v>
      </c>
      <c r="AM710">
        <v>0</v>
      </c>
      <c r="AN710">
        <v>0</v>
      </c>
      <c r="AO710">
        <v>1</v>
      </c>
      <c r="AP710">
        <v>3</v>
      </c>
      <c r="AQ710">
        <v>0</v>
      </c>
      <c r="AR710">
        <v>0</v>
      </c>
      <c r="AS710">
        <v>0</v>
      </c>
      <c r="AT710">
        <v>0</v>
      </c>
      <c r="AU710">
        <v>1</v>
      </c>
      <c r="AV710">
        <v>0</v>
      </c>
      <c r="AW710">
        <v>1</v>
      </c>
      <c r="AX710">
        <v>0</v>
      </c>
      <c r="AY710">
        <v>0</v>
      </c>
      <c r="AZ710">
        <v>0</v>
      </c>
      <c r="BA710">
        <v>0</v>
      </c>
      <c r="BB710">
        <v>0</v>
      </c>
      <c r="BC710">
        <v>0</v>
      </c>
      <c r="BD710">
        <v>0</v>
      </c>
      <c r="BE710">
        <v>0</v>
      </c>
      <c r="BF710">
        <v>0</v>
      </c>
      <c r="BG710">
        <v>0</v>
      </c>
      <c r="BH710">
        <v>1</v>
      </c>
      <c r="BI710">
        <v>0</v>
      </c>
      <c r="BJ710" s="2">
        <v>46218</v>
      </c>
      <c r="BK710">
        <v>0</v>
      </c>
      <c r="BL710" s="3" t="str">
        <f>VLOOKUP(O710,DropDownList!$H$1:$I$7,2,FALSE)</f>
        <v>2024/25</v>
      </c>
      <c r="BM710" s="3" t="str">
        <f t="shared" si="11"/>
        <v>CONF</v>
      </c>
    </row>
    <row r="711" spans="1:65" x14ac:dyDescent="0.2">
      <c r="A711">
        <v>2026</v>
      </c>
      <c r="B711">
        <v>7</v>
      </c>
      <c r="C711" t="s">
        <v>198</v>
      </c>
      <c r="D711" t="s">
        <v>207</v>
      </c>
      <c r="E711" t="s">
        <v>32</v>
      </c>
      <c r="F711">
        <v>9762</v>
      </c>
      <c r="G711" t="s">
        <v>158</v>
      </c>
      <c r="H711" t="s">
        <v>200</v>
      </c>
      <c r="I711" t="s">
        <v>142</v>
      </c>
      <c r="J711" s="1">
        <v>46204</v>
      </c>
      <c r="K711" t="s">
        <v>143</v>
      </c>
      <c r="L711">
        <v>2</v>
      </c>
      <c r="M711" t="s">
        <v>445</v>
      </c>
      <c r="N711" t="s">
        <v>442</v>
      </c>
      <c r="O711" t="s">
        <v>149</v>
      </c>
      <c r="P711" t="s">
        <v>161</v>
      </c>
      <c r="Q711">
        <v>740</v>
      </c>
      <c r="R711">
        <v>195</v>
      </c>
      <c r="S711">
        <v>4675</v>
      </c>
      <c r="T711">
        <v>60</v>
      </c>
      <c r="U711">
        <v>106</v>
      </c>
      <c r="V711">
        <v>31</v>
      </c>
      <c r="W711">
        <v>520</v>
      </c>
      <c r="X711">
        <v>520</v>
      </c>
      <c r="Y711">
        <v>0</v>
      </c>
      <c r="Z711">
        <v>0</v>
      </c>
      <c r="AA711">
        <v>3875</v>
      </c>
      <c r="AB711">
        <v>0</v>
      </c>
      <c r="AC711">
        <v>0</v>
      </c>
      <c r="AD711">
        <v>31</v>
      </c>
      <c r="AE711">
        <v>0</v>
      </c>
      <c r="AF711">
        <v>149</v>
      </c>
      <c r="AG711">
        <v>0</v>
      </c>
      <c r="AH711">
        <v>2</v>
      </c>
      <c r="AI711">
        <v>44</v>
      </c>
      <c r="AJ711">
        <v>0</v>
      </c>
      <c r="AK711">
        <v>0</v>
      </c>
      <c r="AL711">
        <v>0</v>
      </c>
      <c r="AM711">
        <v>0</v>
      </c>
      <c r="AN711">
        <v>0</v>
      </c>
      <c r="AO711">
        <v>127</v>
      </c>
      <c r="AP711">
        <v>417</v>
      </c>
      <c r="AQ711">
        <v>131</v>
      </c>
      <c r="AR711">
        <v>0</v>
      </c>
      <c r="AS711">
        <v>31</v>
      </c>
      <c r="AT711">
        <v>11</v>
      </c>
      <c r="AU711">
        <v>6</v>
      </c>
      <c r="AV711">
        <v>1</v>
      </c>
      <c r="AW711">
        <v>1</v>
      </c>
      <c r="AX711">
        <v>0</v>
      </c>
      <c r="AY711">
        <v>49</v>
      </c>
      <c r="AZ711">
        <v>74</v>
      </c>
      <c r="BA711">
        <v>8</v>
      </c>
      <c r="BB711">
        <v>10</v>
      </c>
      <c r="BC711">
        <v>3</v>
      </c>
      <c r="BD711">
        <v>4</v>
      </c>
      <c r="BE711">
        <v>0</v>
      </c>
      <c r="BF711">
        <v>190</v>
      </c>
      <c r="BG711">
        <v>740</v>
      </c>
      <c r="BH711">
        <v>0</v>
      </c>
      <c r="BI711">
        <v>105</v>
      </c>
      <c r="BJ711" s="2">
        <v>46218</v>
      </c>
      <c r="BK711">
        <v>0</v>
      </c>
      <c r="BL711" s="3" t="str">
        <f>VLOOKUP(O711,DropDownList!$H$1:$I$7,2,FALSE)</f>
        <v>2025/26</v>
      </c>
      <c r="BM711" s="3" t="str">
        <f t="shared" si="11"/>
        <v>VSUR</v>
      </c>
    </row>
    <row r="712" spans="1:65" x14ac:dyDescent="0.2">
      <c r="A712">
        <v>2026</v>
      </c>
      <c r="B712">
        <v>7</v>
      </c>
      <c r="C712" t="s">
        <v>198</v>
      </c>
      <c r="D712" t="s">
        <v>207</v>
      </c>
      <c r="E712" t="s">
        <v>32</v>
      </c>
      <c r="F712">
        <v>9762</v>
      </c>
      <c r="G712" t="s">
        <v>158</v>
      </c>
      <c r="H712" t="s">
        <v>200</v>
      </c>
      <c r="I712" t="s">
        <v>142</v>
      </c>
      <c r="J712" s="1">
        <v>46204</v>
      </c>
      <c r="K712" t="s">
        <v>143</v>
      </c>
      <c r="L712">
        <v>2</v>
      </c>
      <c r="M712" t="s">
        <v>445</v>
      </c>
      <c r="N712" t="s">
        <v>442</v>
      </c>
      <c r="O712" t="s">
        <v>147</v>
      </c>
      <c r="P712" t="s">
        <v>161</v>
      </c>
      <c r="Q712">
        <v>853.35</v>
      </c>
      <c r="R712">
        <v>233</v>
      </c>
      <c r="S712">
        <v>5225</v>
      </c>
      <c r="T712">
        <v>540</v>
      </c>
      <c r="U712">
        <v>105</v>
      </c>
      <c r="V712">
        <v>14</v>
      </c>
      <c r="W712">
        <v>250</v>
      </c>
      <c r="X712">
        <v>250</v>
      </c>
      <c r="Y712">
        <v>0</v>
      </c>
      <c r="Z712">
        <v>0</v>
      </c>
      <c r="AA712">
        <v>3831.65</v>
      </c>
      <c r="AB712">
        <v>0</v>
      </c>
      <c r="AC712">
        <v>0</v>
      </c>
      <c r="AD712">
        <v>14</v>
      </c>
      <c r="AE712">
        <v>0</v>
      </c>
      <c r="AF712">
        <v>171</v>
      </c>
      <c r="AG712">
        <v>1</v>
      </c>
      <c r="AH712">
        <v>14</v>
      </c>
      <c r="AI712">
        <v>47</v>
      </c>
      <c r="AJ712">
        <v>0</v>
      </c>
      <c r="AK712">
        <v>0</v>
      </c>
      <c r="AL712">
        <v>0</v>
      </c>
      <c r="AM712">
        <v>0</v>
      </c>
      <c r="AN712">
        <v>0</v>
      </c>
      <c r="AO712">
        <v>178</v>
      </c>
      <c r="AP712">
        <v>715</v>
      </c>
      <c r="AQ712">
        <v>165</v>
      </c>
      <c r="AR712">
        <v>0</v>
      </c>
      <c r="AS712">
        <v>50</v>
      </c>
      <c r="AT712">
        <v>24</v>
      </c>
      <c r="AU712">
        <v>27</v>
      </c>
      <c r="AV712">
        <v>7</v>
      </c>
      <c r="AW712">
        <v>15</v>
      </c>
      <c r="AX712">
        <v>0</v>
      </c>
      <c r="AY712">
        <v>127</v>
      </c>
      <c r="AZ712">
        <v>147</v>
      </c>
      <c r="BA712">
        <v>61</v>
      </c>
      <c r="BB712">
        <v>15</v>
      </c>
      <c r="BC712">
        <v>9</v>
      </c>
      <c r="BD712">
        <v>5</v>
      </c>
      <c r="BE712">
        <v>0</v>
      </c>
      <c r="BF712">
        <v>217</v>
      </c>
      <c r="BG712">
        <v>840</v>
      </c>
      <c r="BH712">
        <v>0</v>
      </c>
      <c r="BI712">
        <v>100</v>
      </c>
      <c r="BJ712" s="2">
        <v>46218</v>
      </c>
      <c r="BK712">
        <v>0</v>
      </c>
      <c r="BL712" s="3" t="str">
        <f>VLOOKUP(O712,DropDownList!$H$1:$I$7,2,FALSE)</f>
        <v>2024/25</v>
      </c>
      <c r="BM712" s="3" t="str">
        <f t="shared" si="11"/>
        <v>VSUR</v>
      </c>
    </row>
    <row r="713" spans="1:65" x14ac:dyDescent="0.2">
      <c r="A713">
        <v>2026</v>
      </c>
      <c r="B713">
        <v>7</v>
      </c>
      <c r="C713" t="s">
        <v>198</v>
      </c>
      <c r="D713" t="s">
        <v>208</v>
      </c>
      <c r="E713" t="s">
        <v>33</v>
      </c>
      <c r="F713">
        <v>9261</v>
      </c>
      <c r="G713" t="s">
        <v>141</v>
      </c>
      <c r="H713" t="s">
        <v>209</v>
      </c>
      <c r="I713" t="s">
        <v>142</v>
      </c>
      <c r="J713" s="1">
        <v>46204</v>
      </c>
      <c r="K713" t="s">
        <v>143</v>
      </c>
      <c r="L713">
        <v>2</v>
      </c>
      <c r="M713" t="s">
        <v>445</v>
      </c>
      <c r="N713" t="s">
        <v>442</v>
      </c>
      <c r="O713" t="s">
        <v>156</v>
      </c>
      <c r="P713" t="s">
        <v>148</v>
      </c>
      <c r="Q713">
        <v>1842.37</v>
      </c>
      <c r="R713">
        <v>103</v>
      </c>
      <c r="S713">
        <v>6180</v>
      </c>
      <c r="T713">
        <v>313.45</v>
      </c>
      <c r="U713">
        <v>33</v>
      </c>
      <c r="V713">
        <v>20</v>
      </c>
      <c r="W713">
        <v>1200</v>
      </c>
      <c r="X713">
        <v>1200</v>
      </c>
      <c r="Y713">
        <v>0</v>
      </c>
      <c r="Z713">
        <v>0</v>
      </c>
      <c r="AA713">
        <v>4024.18</v>
      </c>
      <c r="AB713">
        <v>0</v>
      </c>
      <c r="AC713">
        <v>4024.18</v>
      </c>
      <c r="AD713">
        <v>20</v>
      </c>
      <c r="AE713">
        <v>0</v>
      </c>
      <c r="AF713">
        <v>63</v>
      </c>
      <c r="AG713">
        <v>7</v>
      </c>
      <c r="AH713">
        <v>4</v>
      </c>
      <c r="AI713">
        <v>26</v>
      </c>
      <c r="AJ713">
        <v>0</v>
      </c>
      <c r="AK713">
        <v>0</v>
      </c>
      <c r="AL713">
        <v>0</v>
      </c>
      <c r="AM713">
        <v>0</v>
      </c>
      <c r="AN713">
        <v>0</v>
      </c>
      <c r="AO713">
        <v>86</v>
      </c>
      <c r="AP713">
        <v>448</v>
      </c>
      <c r="AQ713">
        <v>98</v>
      </c>
      <c r="AR713">
        <v>0</v>
      </c>
      <c r="AS713">
        <v>35</v>
      </c>
      <c r="AT713">
        <v>1</v>
      </c>
      <c r="AU713">
        <v>4</v>
      </c>
      <c r="AV713">
        <v>2</v>
      </c>
      <c r="AW713">
        <v>0</v>
      </c>
      <c r="AX713">
        <v>0</v>
      </c>
      <c r="AY713">
        <v>75</v>
      </c>
      <c r="AZ713">
        <v>131</v>
      </c>
      <c r="BA713">
        <v>84</v>
      </c>
      <c r="BB713">
        <v>3</v>
      </c>
      <c r="BC713">
        <v>2</v>
      </c>
      <c r="BD713">
        <v>0</v>
      </c>
      <c r="BE713">
        <v>0</v>
      </c>
      <c r="BF713">
        <v>87</v>
      </c>
      <c r="BG713">
        <v>1560</v>
      </c>
      <c r="BH713">
        <v>3</v>
      </c>
      <c r="BI713">
        <v>33</v>
      </c>
      <c r="BJ713" s="2">
        <v>46218</v>
      </c>
      <c r="BK713">
        <v>0</v>
      </c>
      <c r="BL713" s="3" t="str">
        <f>VLOOKUP(O713,DropDownList!$H$1:$I$7,2,FALSE)</f>
        <v>2023/24</v>
      </c>
      <c r="BM713" s="3" t="str">
        <f t="shared" si="11"/>
        <v>PRAS</v>
      </c>
    </row>
    <row r="714" spans="1:65" x14ac:dyDescent="0.2">
      <c r="A714">
        <v>2026</v>
      </c>
      <c r="B714">
        <v>7</v>
      </c>
      <c r="C714" t="s">
        <v>198</v>
      </c>
      <c r="D714" t="s">
        <v>208</v>
      </c>
      <c r="E714" t="s">
        <v>33</v>
      </c>
      <c r="F714">
        <v>9261</v>
      </c>
      <c r="G714" t="s">
        <v>141</v>
      </c>
      <c r="H714" t="s">
        <v>209</v>
      </c>
      <c r="I714" t="s">
        <v>142</v>
      </c>
      <c r="J714" s="1">
        <v>46204</v>
      </c>
      <c r="K714" t="s">
        <v>143</v>
      </c>
      <c r="L714">
        <v>2</v>
      </c>
      <c r="M714" t="s">
        <v>445</v>
      </c>
      <c r="N714" t="s">
        <v>442</v>
      </c>
      <c r="O714" t="s">
        <v>149</v>
      </c>
      <c r="P714" t="s">
        <v>148</v>
      </c>
      <c r="Q714">
        <v>1968.91</v>
      </c>
      <c r="R714">
        <v>52</v>
      </c>
      <c r="S714">
        <v>3120</v>
      </c>
      <c r="T714">
        <v>360</v>
      </c>
      <c r="U714">
        <v>34</v>
      </c>
      <c r="V714">
        <v>25</v>
      </c>
      <c r="W714">
        <v>1500</v>
      </c>
      <c r="X714">
        <v>1500</v>
      </c>
      <c r="Y714">
        <v>0</v>
      </c>
      <c r="Z714">
        <v>0</v>
      </c>
      <c r="AA714">
        <v>791.09</v>
      </c>
      <c r="AB714">
        <v>0</v>
      </c>
      <c r="AC714">
        <v>791.09</v>
      </c>
      <c r="AD714">
        <v>25</v>
      </c>
      <c r="AE714">
        <v>0</v>
      </c>
      <c r="AF714">
        <v>12</v>
      </c>
      <c r="AG714">
        <v>3</v>
      </c>
      <c r="AH714">
        <v>6</v>
      </c>
      <c r="AI714">
        <v>31</v>
      </c>
      <c r="AJ714">
        <v>0</v>
      </c>
      <c r="AK714">
        <v>0</v>
      </c>
      <c r="AL714">
        <v>0</v>
      </c>
      <c r="AM714">
        <v>0</v>
      </c>
      <c r="AN714">
        <v>0</v>
      </c>
      <c r="AO714">
        <v>46</v>
      </c>
      <c r="AP714">
        <v>124</v>
      </c>
      <c r="AQ714">
        <v>46</v>
      </c>
      <c r="AR714">
        <v>0</v>
      </c>
      <c r="AS714">
        <v>9</v>
      </c>
      <c r="AT714">
        <v>0</v>
      </c>
      <c r="AU714">
        <v>0</v>
      </c>
      <c r="AV714">
        <v>0</v>
      </c>
      <c r="AW714">
        <v>0</v>
      </c>
      <c r="AX714">
        <v>0</v>
      </c>
      <c r="AY714">
        <v>16</v>
      </c>
      <c r="AZ714">
        <v>23</v>
      </c>
      <c r="BA714">
        <v>5</v>
      </c>
      <c r="BB714">
        <v>3</v>
      </c>
      <c r="BC714">
        <v>1</v>
      </c>
      <c r="BD714">
        <v>0</v>
      </c>
      <c r="BE714">
        <v>0</v>
      </c>
      <c r="BF714">
        <v>46</v>
      </c>
      <c r="BG714">
        <v>1860</v>
      </c>
      <c r="BH714">
        <v>0</v>
      </c>
      <c r="BI714">
        <v>34</v>
      </c>
      <c r="BJ714" s="2">
        <v>46218</v>
      </c>
      <c r="BK714">
        <v>0</v>
      </c>
      <c r="BL714" s="3" t="str">
        <f>VLOOKUP(O714,DropDownList!$H$1:$I$7,2,FALSE)</f>
        <v>2025/26</v>
      </c>
      <c r="BM714" s="3" t="str">
        <f t="shared" si="11"/>
        <v>PRAS</v>
      </c>
    </row>
    <row r="715" spans="1:65" x14ac:dyDescent="0.2">
      <c r="A715">
        <v>2026</v>
      </c>
      <c r="B715">
        <v>7</v>
      </c>
      <c r="C715" t="s">
        <v>198</v>
      </c>
      <c r="D715" t="s">
        <v>208</v>
      </c>
      <c r="E715" t="s">
        <v>33</v>
      </c>
      <c r="F715">
        <v>9261</v>
      </c>
      <c r="G715" t="s">
        <v>141</v>
      </c>
      <c r="H715" t="s">
        <v>209</v>
      </c>
      <c r="I715" t="s">
        <v>142</v>
      </c>
      <c r="J715" s="1">
        <v>46204</v>
      </c>
      <c r="K715" t="s">
        <v>143</v>
      </c>
      <c r="L715">
        <v>2</v>
      </c>
      <c r="M715" t="s">
        <v>445</v>
      </c>
      <c r="N715" t="s">
        <v>442</v>
      </c>
      <c r="O715" t="s">
        <v>156</v>
      </c>
      <c r="P715" t="s">
        <v>152</v>
      </c>
      <c r="Q715">
        <v>0</v>
      </c>
      <c r="R715">
        <v>177</v>
      </c>
      <c r="S715">
        <v>7080</v>
      </c>
      <c r="T715">
        <v>4120</v>
      </c>
      <c r="U715">
        <v>0</v>
      </c>
      <c r="V715">
        <v>0</v>
      </c>
      <c r="W715">
        <v>0</v>
      </c>
      <c r="X715">
        <v>0</v>
      </c>
      <c r="Y715">
        <v>0</v>
      </c>
      <c r="Z715">
        <v>0</v>
      </c>
      <c r="AA715">
        <v>2960</v>
      </c>
      <c r="AB715">
        <v>0</v>
      </c>
      <c r="AC715">
        <v>2960</v>
      </c>
      <c r="AD715">
        <v>0</v>
      </c>
      <c r="AE715">
        <v>0</v>
      </c>
      <c r="AF715">
        <v>74</v>
      </c>
      <c r="AG715">
        <v>0</v>
      </c>
      <c r="AH715">
        <v>103</v>
      </c>
      <c r="AI715">
        <v>0</v>
      </c>
      <c r="AJ715">
        <v>0</v>
      </c>
      <c r="AK715">
        <v>0</v>
      </c>
      <c r="AL715">
        <v>0</v>
      </c>
      <c r="AM715">
        <v>0</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s="2">
        <v>46218</v>
      </c>
      <c r="BK715">
        <v>0</v>
      </c>
      <c r="BL715" s="3" t="str">
        <f>VLOOKUP(O715,DropDownList!$H$1:$I$7,2,FALSE)</f>
        <v>2023/24</v>
      </c>
      <c r="BM715" s="3" t="str">
        <f t="shared" si="11"/>
        <v>PCOA</v>
      </c>
    </row>
    <row r="716" spans="1:65" x14ac:dyDescent="0.2">
      <c r="A716">
        <v>2026</v>
      </c>
      <c r="B716">
        <v>7</v>
      </c>
      <c r="C716" t="s">
        <v>198</v>
      </c>
      <c r="D716" t="s">
        <v>208</v>
      </c>
      <c r="E716" t="s">
        <v>33</v>
      </c>
      <c r="F716">
        <v>9261</v>
      </c>
      <c r="G716" t="s">
        <v>141</v>
      </c>
      <c r="H716" t="s">
        <v>209</v>
      </c>
      <c r="I716" t="s">
        <v>142</v>
      </c>
      <c r="J716" s="1">
        <v>46204</v>
      </c>
      <c r="K716" t="s">
        <v>143</v>
      </c>
      <c r="L716">
        <v>2</v>
      </c>
      <c r="M716" t="s">
        <v>445</v>
      </c>
      <c r="N716" t="s">
        <v>442</v>
      </c>
      <c r="O716" t="s">
        <v>149</v>
      </c>
      <c r="P716" t="s">
        <v>153</v>
      </c>
      <c r="Q716">
        <v>45</v>
      </c>
      <c r="R716">
        <v>1</v>
      </c>
      <c r="S716">
        <v>45</v>
      </c>
      <c r="T716">
        <v>0</v>
      </c>
      <c r="U716">
        <v>1</v>
      </c>
      <c r="V716">
        <v>1</v>
      </c>
      <c r="W716">
        <v>45</v>
      </c>
      <c r="X716">
        <v>45</v>
      </c>
      <c r="Y716">
        <v>0</v>
      </c>
      <c r="Z716">
        <v>0</v>
      </c>
      <c r="AA716">
        <v>0</v>
      </c>
      <c r="AB716">
        <v>0</v>
      </c>
      <c r="AC716">
        <v>0</v>
      </c>
      <c r="AD716">
        <v>1</v>
      </c>
      <c r="AE716">
        <v>0</v>
      </c>
      <c r="AF716">
        <v>0</v>
      </c>
      <c r="AG716">
        <v>0</v>
      </c>
      <c r="AH716">
        <v>0</v>
      </c>
      <c r="AI716">
        <v>1</v>
      </c>
      <c r="AJ716">
        <v>0</v>
      </c>
      <c r="AK716">
        <v>0</v>
      </c>
      <c r="AL716">
        <v>0</v>
      </c>
      <c r="AM716">
        <v>0</v>
      </c>
      <c r="AN716">
        <v>0</v>
      </c>
      <c r="AO716">
        <v>1</v>
      </c>
      <c r="AP716">
        <v>1</v>
      </c>
      <c r="AQ716">
        <v>1</v>
      </c>
      <c r="AR716">
        <v>0</v>
      </c>
      <c r="AS716">
        <v>0</v>
      </c>
      <c r="AT716">
        <v>0</v>
      </c>
      <c r="AU716">
        <v>0</v>
      </c>
      <c r="AV716">
        <v>0</v>
      </c>
      <c r="AW716">
        <v>0</v>
      </c>
      <c r="AX716">
        <v>0</v>
      </c>
      <c r="AY716">
        <v>0</v>
      </c>
      <c r="AZ716">
        <v>0</v>
      </c>
      <c r="BA716">
        <v>0</v>
      </c>
      <c r="BB716">
        <v>0</v>
      </c>
      <c r="BC716">
        <v>0</v>
      </c>
      <c r="BD716">
        <v>0</v>
      </c>
      <c r="BE716">
        <v>0</v>
      </c>
      <c r="BF716">
        <v>1</v>
      </c>
      <c r="BG716">
        <v>45</v>
      </c>
      <c r="BH716">
        <v>0</v>
      </c>
      <c r="BI716">
        <v>1</v>
      </c>
      <c r="BJ716" s="2">
        <v>46218</v>
      </c>
      <c r="BK716">
        <v>0</v>
      </c>
      <c r="BL716" s="3" t="str">
        <f>VLOOKUP(O716,DropDownList!$H$1:$I$7,2,FALSE)</f>
        <v>2025/26</v>
      </c>
      <c r="BM716" s="3" t="str">
        <f t="shared" si="11"/>
        <v>PREG</v>
      </c>
    </row>
    <row r="717" spans="1:65" x14ac:dyDescent="0.2">
      <c r="A717">
        <v>2026</v>
      </c>
      <c r="B717">
        <v>7</v>
      </c>
      <c r="C717" t="s">
        <v>198</v>
      </c>
      <c r="D717" t="s">
        <v>208</v>
      </c>
      <c r="E717" t="s">
        <v>33</v>
      </c>
      <c r="F717">
        <v>9261</v>
      </c>
      <c r="G717" t="s">
        <v>141</v>
      </c>
      <c r="H717" t="s">
        <v>209</v>
      </c>
      <c r="I717" t="s">
        <v>142</v>
      </c>
      <c r="J717" s="1">
        <v>46204</v>
      </c>
      <c r="K717" t="s">
        <v>143</v>
      </c>
      <c r="L717">
        <v>2</v>
      </c>
      <c r="M717" t="s">
        <v>445</v>
      </c>
      <c r="N717" t="s">
        <v>442</v>
      </c>
      <c r="O717" t="s">
        <v>147</v>
      </c>
      <c r="P717" t="s">
        <v>146</v>
      </c>
      <c r="Q717">
        <v>845</v>
      </c>
      <c r="R717">
        <v>356</v>
      </c>
      <c r="S717">
        <v>6005</v>
      </c>
      <c r="T717">
        <v>180</v>
      </c>
      <c r="U717">
        <v>134</v>
      </c>
      <c r="V717">
        <v>32</v>
      </c>
      <c r="W717">
        <v>540</v>
      </c>
      <c r="X717">
        <v>540</v>
      </c>
      <c r="Y717">
        <v>0</v>
      </c>
      <c r="Z717">
        <v>0</v>
      </c>
      <c r="AA717">
        <v>4980</v>
      </c>
      <c r="AB717">
        <v>0</v>
      </c>
      <c r="AC717">
        <v>0</v>
      </c>
      <c r="AD717">
        <v>31</v>
      </c>
      <c r="AE717">
        <v>1</v>
      </c>
      <c r="AF717">
        <v>295</v>
      </c>
      <c r="AG717">
        <v>2</v>
      </c>
      <c r="AH717">
        <v>10</v>
      </c>
      <c r="AI717">
        <v>49</v>
      </c>
      <c r="AJ717">
        <v>0</v>
      </c>
      <c r="AK717">
        <v>0</v>
      </c>
      <c r="AL717">
        <v>0</v>
      </c>
      <c r="AM717">
        <v>0</v>
      </c>
      <c r="AN717">
        <v>0</v>
      </c>
      <c r="AO717">
        <v>232</v>
      </c>
      <c r="AP717">
        <v>1036</v>
      </c>
      <c r="AQ717">
        <v>255</v>
      </c>
      <c r="AR717">
        <v>0</v>
      </c>
      <c r="AS717">
        <v>152</v>
      </c>
      <c r="AT717">
        <v>13</v>
      </c>
      <c r="AU717">
        <v>36</v>
      </c>
      <c r="AV717">
        <v>16</v>
      </c>
      <c r="AW717">
        <v>9</v>
      </c>
      <c r="AX717">
        <v>0</v>
      </c>
      <c r="AY717">
        <v>123</v>
      </c>
      <c r="AZ717">
        <v>176</v>
      </c>
      <c r="BA717">
        <v>92</v>
      </c>
      <c r="BB717">
        <v>46</v>
      </c>
      <c r="BC717">
        <v>19</v>
      </c>
      <c r="BD717">
        <v>5</v>
      </c>
      <c r="BE717">
        <v>0</v>
      </c>
      <c r="BF717">
        <v>346</v>
      </c>
      <c r="BG717">
        <v>820</v>
      </c>
      <c r="BH717">
        <v>0</v>
      </c>
      <c r="BI717">
        <v>133</v>
      </c>
      <c r="BJ717" s="2">
        <v>46218</v>
      </c>
      <c r="BK717">
        <v>0</v>
      </c>
      <c r="BL717" s="3" t="str">
        <f>VLOOKUP(O717,DropDownList!$H$1:$I$7,2,FALSE)</f>
        <v>2024/25</v>
      </c>
      <c r="BM717" s="3" t="str">
        <f t="shared" si="11"/>
        <v>VSUR</v>
      </c>
    </row>
    <row r="718" spans="1:65" x14ac:dyDescent="0.2">
      <c r="A718">
        <v>2026</v>
      </c>
      <c r="B718">
        <v>7</v>
      </c>
      <c r="C718" t="s">
        <v>198</v>
      </c>
      <c r="D718" t="s">
        <v>208</v>
      </c>
      <c r="E718" t="s">
        <v>33</v>
      </c>
      <c r="F718">
        <v>9261</v>
      </c>
      <c r="G718" t="s">
        <v>141</v>
      </c>
      <c r="H718" t="s">
        <v>209</v>
      </c>
      <c r="I718" t="s">
        <v>142</v>
      </c>
      <c r="J718" s="1">
        <v>46204</v>
      </c>
      <c r="K718" t="s">
        <v>143</v>
      </c>
      <c r="L718">
        <v>2</v>
      </c>
      <c r="M718" t="s">
        <v>445</v>
      </c>
      <c r="N718" t="s">
        <v>442</v>
      </c>
      <c r="O718" t="s">
        <v>149</v>
      </c>
      <c r="P718" t="s">
        <v>146</v>
      </c>
      <c r="Q718">
        <v>1900</v>
      </c>
      <c r="R718">
        <v>306</v>
      </c>
      <c r="S718">
        <v>5585</v>
      </c>
      <c r="T718">
        <v>0</v>
      </c>
      <c r="U718">
        <v>170</v>
      </c>
      <c r="V718">
        <v>66</v>
      </c>
      <c r="W718">
        <v>1190</v>
      </c>
      <c r="X718">
        <v>1190</v>
      </c>
      <c r="Y718">
        <v>0</v>
      </c>
      <c r="Z718">
        <v>0</v>
      </c>
      <c r="AA718">
        <v>3685</v>
      </c>
      <c r="AB718">
        <v>0</v>
      </c>
      <c r="AC718">
        <v>0</v>
      </c>
      <c r="AD718">
        <v>64</v>
      </c>
      <c r="AE718">
        <v>2</v>
      </c>
      <c r="AF718">
        <v>202</v>
      </c>
      <c r="AG718">
        <v>2</v>
      </c>
      <c r="AH718">
        <v>0</v>
      </c>
      <c r="AI718">
        <v>102</v>
      </c>
      <c r="AJ718">
        <v>0</v>
      </c>
      <c r="AK718">
        <v>0</v>
      </c>
      <c r="AL718">
        <v>0</v>
      </c>
      <c r="AM718">
        <v>0</v>
      </c>
      <c r="AN718">
        <v>0</v>
      </c>
      <c r="AO718">
        <v>176</v>
      </c>
      <c r="AP718">
        <v>504</v>
      </c>
      <c r="AQ718">
        <v>184</v>
      </c>
      <c r="AR718">
        <v>0</v>
      </c>
      <c r="AS718">
        <v>51</v>
      </c>
      <c r="AT718">
        <v>7</v>
      </c>
      <c r="AU718">
        <v>7</v>
      </c>
      <c r="AV718">
        <v>5</v>
      </c>
      <c r="AW718">
        <v>1</v>
      </c>
      <c r="AX718">
        <v>0</v>
      </c>
      <c r="AY718">
        <v>51</v>
      </c>
      <c r="AZ718">
        <v>77</v>
      </c>
      <c r="BA718">
        <v>15</v>
      </c>
      <c r="BB718">
        <v>14</v>
      </c>
      <c r="BC718">
        <v>6</v>
      </c>
      <c r="BD718">
        <v>1</v>
      </c>
      <c r="BE718">
        <v>0</v>
      </c>
      <c r="BF718">
        <v>305</v>
      </c>
      <c r="BG718">
        <v>1880</v>
      </c>
      <c r="BH718">
        <v>0</v>
      </c>
      <c r="BI718">
        <v>168</v>
      </c>
      <c r="BJ718" s="2">
        <v>46218</v>
      </c>
      <c r="BK718">
        <v>0</v>
      </c>
      <c r="BL718" s="3" t="str">
        <f>VLOOKUP(O718,DropDownList!$H$1:$I$7,2,FALSE)</f>
        <v>2025/26</v>
      </c>
      <c r="BM718" s="3" t="str">
        <f t="shared" si="11"/>
        <v>VSUR</v>
      </c>
    </row>
    <row r="719" spans="1:65" x14ac:dyDescent="0.2">
      <c r="A719">
        <v>2026</v>
      </c>
      <c r="B719">
        <v>7</v>
      </c>
      <c r="C719" t="s">
        <v>198</v>
      </c>
      <c r="D719" t="s">
        <v>208</v>
      </c>
      <c r="E719" t="s">
        <v>33</v>
      </c>
      <c r="F719">
        <v>9261</v>
      </c>
      <c r="G719" t="s">
        <v>141</v>
      </c>
      <c r="H719" t="s">
        <v>209</v>
      </c>
      <c r="I719" t="s">
        <v>142</v>
      </c>
      <c r="J719" s="1">
        <v>46204</v>
      </c>
      <c r="K719" t="s">
        <v>143</v>
      </c>
      <c r="L719">
        <v>2</v>
      </c>
      <c r="M719" t="s">
        <v>445</v>
      </c>
      <c r="N719" t="s">
        <v>442</v>
      </c>
      <c r="O719" t="s">
        <v>147</v>
      </c>
      <c r="P719" t="s">
        <v>150</v>
      </c>
      <c r="Q719">
        <v>44755.42</v>
      </c>
      <c r="R719">
        <v>694</v>
      </c>
      <c r="S719">
        <v>120651.13</v>
      </c>
      <c r="T719">
        <v>14558.09</v>
      </c>
      <c r="U719">
        <v>287</v>
      </c>
      <c r="V719">
        <v>120</v>
      </c>
      <c r="W719">
        <v>18569.849999999999</v>
      </c>
      <c r="X719">
        <v>18783.349999999999</v>
      </c>
      <c r="Y719">
        <v>604</v>
      </c>
      <c r="Z719">
        <v>106093.04</v>
      </c>
      <c r="AA719">
        <v>61337.62</v>
      </c>
      <c r="AB719">
        <v>21563.25</v>
      </c>
      <c r="AC719">
        <v>39774.370000000003</v>
      </c>
      <c r="AD719">
        <v>97</v>
      </c>
      <c r="AE719">
        <v>23</v>
      </c>
      <c r="AF719">
        <v>306</v>
      </c>
      <c r="AG719">
        <v>110</v>
      </c>
      <c r="AH719">
        <v>90</v>
      </c>
      <c r="AI719">
        <v>177</v>
      </c>
      <c r="AJ719">
        <v>89</v>
      </c>
      <c r="AK719">
        <v>74</v>
      </c>
      <c r="AL719">
        <v>9</v>
      </c>
      <c r="AM719">
        <v>20</v>
      </c>
      <c r="AN719">
        <v>2</v>
      </c>
      <c r="AO719">
        <v>516</v>
      </c>
      <c r="AP719">
        <v>2215</v>
      </c>
      <c r="AQ719">
        <v>563</v>
      </c>
      <c r="AR719">
        <v>0</v>
      </c>
      <c r="AS719">
        <v>212</v>
      </c>
      <c r="AT719">
        <v>1</v>
      </c>
      <c r="AU719">
        <v>21</v>
      </c>
      <c r="AV719">
        <v>13</v>
      </c>
      <c r="AW719">
        <v>0</v>
      </c>
      <c r="AX719">
        <v>0</v>
      </c>
      <c r="AY719">
        <v>346</v>
      </c>
      <c r="AZ719">
        <v>537</v>
      </c>
      <c r="BA719">
        <v>289</v>
      </c>
      <c r="BB719">
        <v>42</v>
      </c>
      <c r="BC719">
        <v>14</v>
      </c>
      <c r="BD719">
        <v>3</v>
      </c>
      <c r="BE719">
        <v>0</v>
      </c>
      <c r="BF719">
        <v>524</v>
      </c>
      <c r="BG719">
        <v>27745.02</v>
      </c>
      <c r="BH719">
        <v>11</v>
      </c>
      <c r="BI719">
        <v>286</v>
      </c>
      <c r="BJ719" s="2">
        <v>46218</v>
      </c>
      <c r="BK719">
        <v>0</v>
      </c>
      <c r="BL719" s="3" t="str">
        <f>VLOOKUP(O719,DropDownList!$H$1:$I$7,2,FALSE)</f>
        <v>2024/25</v>
      </c>
      <c r="BM719" s="3" t="str">
        <f t="shared" si="11"/>
        <v>FISCAL FINES</v>
      </c>
    </row>
    <row r="720" spans="1:65" x14ac:dyDescent="0.2">
      <c r="A720">
        <v>2026</v>
      </c>
      <c r="B720">
        <v>7</v>
      </c>
      <c r="C720" t="s">
        <v>198</v>
      </c>
      <c r="D720" t="s">
        <v>208</v>
      </c>
      <c r="E720" t="s">
        <v>33</v>
      </c>
      <c r="F720">
        <v>9261</v>
      </c>
      <c r="G720" t="s">
        <v>141</v>
      </c>
      <c r="H720" t="s">
        <v>209</v>
      </c>
      <c r="I720" t="s">
        <v>142</v>
      </c>
      <c r="J720" s="1">
        <v>46204</v>
      </c>
      <c r="K720" t="s">
        <v>143</v>
      </c>
      <c r="L720">
        <v>2</v>
      </c>
      <c r="M720" t="s">
        <v>445</v>
      </c>
      <c r="N720" t="s">
        <v>442</v>
      </c>
      <c r="O720" t="s">
        <v>156</v>
      </c>
      <c r="P720" t="s">
        <v>150</v>
      </c>
      <c r="Q720">
        <v>28582.799999999999</v>
      </c>
      <c r="R720">
        <v>693</v>
      </c>
      <c r="S720">
        <v>116267.32</v>
      </c>
      <c r="T720">
        <v>15031.74</v>
      </c>
      <c r="U720">
        <v>178</v>
      </c>
      <c r="V720">
        <v>98</v>
      </c>
      <c r="W720">
        <v>17378.919999999998</v>
      </c>
      <c r="X720">
        <v>17378.919999999998</v>
      </c>
      <c r="Y720">
        <v>609</v>
      </c>
      <c r="Z720">
        <v>101235.58</v>
      </c>
      <c r="AA720">
        <v>72652.78</v>
      </c>
      <c r="AB720">
        <v>21846.49</v>
      </c>
      <c r="AC720">
        <v>50806.29</v>
      </c>
      <c r="AD720">
        <v>68</v>
      </c>
      <c r="AE720">
        <v>30</v>
      </c>
      <c r="AF720">
        <v>414</v>
      </c>
      <c r="AG720">
        <v>77</v>
      </c>
      <c r="AH720">
        <v>84</v>
      </c>
      <c r="AI720">
        <v>101</v>
      </c>
      <c r="AJ720">
        <v>113</v>
      </c>
      <c r="AK720">
        <v>74</v>
      </c>
      <c r="AL720">
        <v>13</v>
      </c>
      <c r="AM720">
        <v>30</v>
      </c>
      <c r="AN720">
        <v>2</v>
      </c>
      <c r="AO720">
        <v>478</v>
      </c>
      <c r="AP720">
        <v>2412</v>
      </c>
      <c r="AQ720">
        <v>534</v>
      </c>
      <c r="AR720">
        <v>0</v>
      </c>
      <c r="AS720">
        <v>273</v>
      </c>
      <c r="AT720">
        <v>9</v>
      </c>
      <c r="AU720">
        <v>37</v>
      </c>
      <c r="AV720">
        <v>19</v>
      </c>
      <c r="AW720">
        <v>3</v>
      </c>
      <c r="AX720">
        <v>0</v>
      </c>
      <c r="AY720">
        <v>340</v>
      </c>
      <c r="AZ720">
        <v>599</v>
      </c>
      <c r="BA720">
        <v>395</v>
      </c>
      <c r="BB720">
        <v>49</v>
      </c>
      <c r="BC720">
        <v>26</v>
      </c>
      <c r="BD720">
        <v>3</v>
      </c>
      <c r="BE720">
        <v>0</v>
      </c>
      <c r="BF720">
        <v>483</v>
      </c>
      <c r="BG720">
        <v>18429.32</v>
      </c>
      <c r="BH720">
        <v>17</v>
      </c>
      <c r="BI720">
        <v>174</v>
      </c>
      <c r="BJ720" s="2">
        <v>46218</v>
      </c>
      <c r="BK720">
        <v>0</v>
      </c>
      <c r="BL720" s="3" t="str">
        <f>VLOOKUP(O720,DropDownList!$H$1:$I$7,2,FALSE)</f>
        <v>2023/24</v>
      </c>
      <c r="BM720" s="3" t="str">
        <f t="shared" si="11"/>
        <v>FISCAL FINES</v>
      </c>
    </row>
    <row r="721" spans="1:65" x14ac:dyDescent="0.2">
      <c r="A721">
        <v>2026</v>
      </c>
      <c r="B721">
        <v>7</v>
      </c>
      <c r="C721" t="s">
        <v>198</v>
      </c>
      <c r="D721" t="s">
        <v>208</v>
      </c>
      <c r="E721" t="s">
        <v>33</v>
      </c>
      <c r="F721">
        <v>9261</v>
      </c>
      <c r="G721" t="s">
        <v>141</v>
      </c>
      <c r="H721" t="s">
        <v>209</v>
      </c>
      <c r="I721" t="s">
        <v>142</v>
      </c>
      <c r="J721" s="1">
        <v>46204</v>
      </c>
      <c r="K721" t="s">
        <v>143</v>
      </c>
      <c r="L721">
        <v>2</v>
      </c>
      <c r="M721" t="s">
        <v>445</v>
      </c>
      <c r="N721" t="s">
        <v>442</v>
      </c>
      <c r="O721" t="s">
        <v>147</v>
      </c>
      <c r="P721" t="s">
        <v>152</v>
      </c>
      <c r="Q721">
        <v>0</v>
      </c>
      <c r="R721">
        <v>104</v>
      </c>
      <c r="S721">
        <v>4160</v>
      </c>
      <c r="T721">
        <v>2280</v>
      </c>
      <c r="U721">
        <v>0</v>
      </c>
      <c r="V721">
        <v>0</v>
      </c>
      <c r="W721">
        <v>0</v>
      </c>
      <c r="X721">
        <v>0</v>
      </c>
      <c r="Y721">
        <v>0</v>
      </c>
      <c r="Z721">
        <v>0</v>
      </c>
      <c r="AA721">
        <v>1880</v>
      </c>
      <c r="AB721">
        <v>0</v>
      </c>
      <c r="AC721">
        <v>1880</v>
      </c>
      <c r="AD721">
        <v>0</v>
      </c>
      <c r="AE721">
        <v>0</v>
      </c>
      <c r="AF721">
        <v>47</v>
      </c>
      <c r="AG721">
        <v>0</v>
      </c>
      <c r="AH721">
        <v>57</v>
      </c>
      <c r="AI721">
        <v>0</v>
      </c>
      <c r="AJ721">
        <v>0</v>
      </c>
      <c r="AK721">
        <v>0</v>
      </c>
      <c r="AL721">
        <v>0</v>
      </c>
      <c r="AM721">
        <v>1</v>
      </c>
      <c r="AN721">
        <v>0</v>
      </c>
      <c r="AO721">
        <v>0</v>
      </c>
      <c r="AP721">
        <v>0</v>
      </c>
      <c r="AQ721">
        <v>0</v>
      </c>
      <c r="AR721">
        <v>0</v>
      </c>
      <c r="AS721">
        <v>0</v>
      </c>
      <c r="AT721">
        <v>0</v>
      </c>
      <c r="AU721">
        <v>0</v>
      </c>
      <c r="AV721">
        <v>0</v>
      </c>
      <c r="AW721">
        <v>0</v>
      </c>
      <c r="AX721">
        <v>0</v>
      </c>
      <c r="AY721">
        <v>0</v>
      </c>
      <c r="AZ721">
        <v>0</v>
      </c>
      <c r="BA721">
        <v>0</v>
      </c>
      <c r="BB721">
        <v>0</v>
      </c>
      <c r="BC721">
        <v>0</v>
      </c>
      <c r="BD721">
        <v>0</v>
      </c>
      <c r="BE721">
        <v>0</v>
      </c>
      <c r="BF721">
        <v>0</v>
      </c>
      <c r="BG721">
        <v>0</v>
      </c>
      <c r="BH721">
        <v>0</v>
      </c>
      <c r="BI721">
        <v>0</v>
      </c>
      <c r="BJ721" s="2">
        <v>46218</v>
      </c>
      <c r="BK721">
        <v>0</v>
      </c>
      <c r="BL721" s="3" t="str">
        <f>VLOOKUP(O721,DropDownList!$H$1:$I$7,2,FALSE)</f>
        <v>2024/25</v>
      </c>
      <c r="BM721" s="3" t="str">
        <f t="shared" si="11"/>
        <v>PCOA</v>
      </c>
    </row>
    <row r="722" spans="1:65" x14ac:dyDescent="0.2">
      <c r="A722">
        <v>2026</v>
      </c>
      <c r="B722">
        <v>7</v>
      </c>
      <c r="C722" t="s">
        <v>198</v>
      </c>
      <c r="D722" t="s">
        <v>208</v>
      </c>
      <c r="E722" t="s">
        <v>33</v>
      </c>
      <c r="F722">
        <v>9261</v>
      </c>
      <c r="G722" t="s">
        <v>141</v>
      </c>
      <c r="H722" t="s">
        <v>209</v>
      </c>
      <c r="I722" t="s">
        <v>142</v>
      </c>
      <c r="J722" s="1">
        <v>46204</v>
      </c>
      <c r="K722" t="s">
        <v>143</v>
      </c>
      <c r="L722">
        <v>2</v>
      </c>
      <c r="M722" t="s">
        <v>445</v>
      </c>
      <c r="N722" t="s">
        <v>442</v>
      </c>
      <c r="O722" t="s">
        <v>155</v>
      </c>
      <c r="P722" t="s">
        <v>146</v>
      </c>
      <c r="Q722">
        <v>702.39</v>
      </c>
      <c r="R722">
        <v>462</v>
      </c>
      <c r="S722">
        <v>7585</v>
      </c>
      <c r="T722">
        <v>110</v>
      </c>
      <c r="U722">
        <v>102</v>
      </c>
      <c r="V722">
        <v>27</v>
      </c>
      <c r="W722">
        <v>490</v>
      </c>
      <c r="X722">
        <v>490</v>
      </c>
      <c r="Y722">
        <v>0</v>
      </c>
      <c r="Z722">
        <v>0</v>
      </c>
      <c r="AA722">
        <v>6772.61</v>
      </c>
      <c r="AB722">
        <v>0</v>
      </c>
      <c r="AC722">
        <v>0</v>
      </c>
      <c r="AD722">
        <v>27</v>
      </c>
      <c r="AE722">
        <v>0</v>
      </c>
      <c r="AF722">
        <v>413</v>
      </c>
      <c r="AG722">
        <v>4</v>
      </c>
      <c r="AH722">
        <v>7</v>
      </c>
      <c r="AI722">
        <v>38</v>
      </c>
      <c r="AJ722">
        <v>0</v>
      </c>
      <c r="AK722">
        <v>0</v>
      </c>
      <c r="AL722">
        <v>0</v>
      </c>
      <c r="AM722">
        <v>0</v>
      </c>
      <c r="AN722">
        <v>0</v>
      </c>
      <c r="AO722">
        <v>311</v>
      </c>
      <c r="AP722">
        <v>1696</v>
      </c>
      <c r="AQ722">
        <v>346</v>
      </c>
      <c r="AR722">
        <v>1</v>
      </c>
      <c r="AS722">
        <v>226</v>
      </c>
      <c r="AT722">
        <v>34</v>
      </c>
      <c r="AU722">
        <v>38</v>
      </c>
      <c r="AV722">
        <v>16</v>
      </c>
      <c r="AW722">
        <v>7</v>
      </c>
      <c r="AX722">
        <v>0</v>
      </c>
      <c r="AY722">
        <v>218</v>
      </c>
      <c r="AZ722">
        <v>374</v>
      </c>
      <c r="BA722">
        <v>257</v>
      </c>
      <c r="BB722">
        <v>49</v>
      </c>
      <c r="BC722">
        <v>26</v>
      </c>
      <c r="BD722">
        <v>7</v>
      </c>
      <c r="BE722">
        <v>1</v>
      </c>
      <c r="BF722">
        <v>451</v>
      </c>
      <c r="BG722">
        <v>660</v>
      </c>
      <c r="BH722">
        <v>0</v>
      </c>
      <c r="BI722">
        <v>101</v>
      </c>
      <c r="BJ722" s="2">
        <v>46218</v>
      </c>
      <c r="BK722">
        <v>0</v>
      </c>
      <c r="BL722" s="3" t="str">
        <f>VLOOKUP(O722,DropDownList!$H$1:$I$7,2,FALSE)</f>
        <v>2022/23</v>
      </c>
      <c r="BM722" s="3" t="str">
        <f t="shared" si="11"/>
        <v>VSUR</v>
      </c>
    </row>
    <row r="723" spans="1:65" x14ac:dyDescent="0.2">
      <c r="A723">
        <v>2026</v>
      </c>
      <c r="B723">
        <v>7</v>
      </c>
      <c r="C723" t="s">
        <v>198</v>
      </c>
      <c r="D723" t="s">
        <v>208</v>
      </c>
      <c r="E723" t="s">
        <v>33</v>
      </c>
      <c r="F723">
        <v>9261</v>
      </c>
      <c r="G723" t="s">
        <v>141</v>
      </c>
      <c r="H723" t="s">
        <v>209</v>
      </c>
      <c r="I723" t="s">
        <v>142</v>
      </c>
      <c r="J723" s="1">
        <v>46204</v>
      </c>
      <c r="K723" t="s">
        <v>143</v>
      </c>
      <c r="L723">
        <v>2</v>
      </c>
      <c r="M723" t="s">
        <v>445</v>
      </c>
      <c r="N723" t="s">
        <v>442</v>
      </c>
      <c r="O723" t="s">
        <v>149</v>
      </c>
      <c r="P723" t="s">
        <v>154</v>
      </c>
      <c r="Q723">
        <v>52427.73</v>
      </c>
      <c r="R723">
        <v>305</v>
      </c>
      <c r="S723">
        <v>99892.32</v>
      </c>
      <c r="T723">
        <v>440</v>
      </c>
      <c r="U723">
        <v>169</v>
      </c>
      <c r="V723">
        <v>106</v>
      </c>
      <c r="W723">
        <v>25203.37</v>
      </c>
      <c r="X723">
        <v>34162.69</v>
      </c>
      <c r="Y723">
        <v>0</v>
      </c>
      <c r="Z723">
        <v>0</v>
      </c>
      <c r="AA723">
        <v>47024.59</v>
      </c>
      <c r="AB723">
        <v>240</v>
      </c>
      <c r="AC723">
        <v>43099.59</v>
      </c>
      <c r="AD723">
        <v>62</v>
      </c>
      <c r="AE723">
        <v>44</v>
      </c>
      <c r="AF723">
        <v>134</v>
      </c>
      <c r="AG723">
        <v>69</v>
      </c>
      <c r="AH723">
        <v>0</v>
      </c>
      <c r="AI723">
        <v>100</v>
      </c>
      <c r="AJ723">
        <v>0</v>
      </c>
      <c r="AK723">
        <v>0</v>
      </c>
      <c r="AL723">
        <v>0</v>
      </c>
      <c r="AM723">
        <v>0</v>
      </c>
      <c r="AN723">
        <v>0</v>
      </c>
      <c r="AO723">
        <v>175</v>
      </c>
      <c r="AP723">
        <v>495</v>
      </c>
      <c r="AQ723">
        <v>182</v>
      </c>
      <c r="AR723">
        <v>0</v>
      </c>
      <c r="AS723">
        <v>50</v>
      </c>
      <c r="AT723">
        <v>7</v>
      </c>
      <c r="AU723">
        <v>7</v>
      </c>
      <c r="AV723">
        <v>5</v>
      </c>
      <c r="AW723">
        <v>1</v>
      </c>
      <c r="AX723">
        <v>0</v>
      </c>
      <c r="AY723">
        <v>50</v>
      </c>
      <c r="AZ723">
        <v>75</v>
      </c>
      <c r="BA723">
        <v>14</v>
      </c>
      <c r="BB723">
        <v>14</v>
      </c>
      <c r="BC723">
        <v>6</v>
      </c>
      <c r="BD723">
        <v>1</v>
      </c>
      <c r="BE723">
        <v>0</v>
      </c>
      <c r="BF723">
        <v>304</v>
      </c>
      <c r="BG723">
        <v>33759.32</v>
      </c>
      <c r="BH723">
        <v>2</v>
      </c>
      <c r="BI723">
        <v>167</v>
      </c>
      <c r="BJ723" s="2">
        <v>46218</v>
      </c>
      <c r="BK723">
        <v>0</v>
      </c>
      <c r="BL723" s="3" t="str">
        <f>VLOOKUP(O723,DropDownList!$H$1:$I$7,2,FALSE)</f>
        <v>2025/26</v>
      </c>
      <c r="BM723" s="3" t="str">
        <f t="shared" si="11"/>
        <v>JP COURT</v>
      </c>
    </row>
    <row r="724" spans="1:65" x14ac:dyDescent="0.2">
      <c r="A724">
        <v>2026</v>
      </c>
      <c r="B724">
        <v>7</v>
      </c>
      <c r="C724" t="s">
        <v>198</v>
      </c>
      <c r="D724" t="s">
        <v>208</v>
      </c>
      <c r="E724" t="s">
        <v>33</v>
      </c>
      <c r="F724">
        <v>9261</v>
      </c>
      <c r="G724" t="s">
        <v>141</v>
      </c>
      <c r="H724" t="s">
        <v>209</v>
      </c>
      <c r="I724" t="s">
        <v>142</v>
      </c>
      <c r="J724" s="1">
        <v>46204</v>
      </c>
      <c r="K724" t="s">
        <v>143</v>
      </c>
      <c r="L724">
        <v>2</v>
      </c>
      <c r="M724" t="s">
        <v>445</v>
      </c>
      <c r="N724" t="s">
        <v>442</v>
      </c>
      <c r="O724" t="s">
        <v>149</v>
      </c>
      <c r="P724" t="s">
        <v>152</v>
      </c>
      <c r="Q724">
        <v>0</v>
      </c>
      <c r="R724">
        <v>91</v>
      </c>
      <c r="S724">
        <v>3640</v>
      </c>
      <c r="T724">
        <v>2120</v>
      </c>
      <c r="U724">
        <v>0</v>
      </c>
      <c r="V724">
        <v>0</v>
      </c>
      <c r="W724">
        <v>0</v>
      </c>
      <c r="X724">
        <v>0</v>
      </c>
      <c r="Y724">
        <v>0</v>
      </c>
      <c r="Z724">
        <v>0</v>
      </c>
      <c r="AA724">
        <v>1520</v>
      </c>
      <c r="AB724">
        <v>0</v>
      </c>
      <c r="AC724">
        <v>1520</v>
      </c>
      <c r="AD724">
        <v>0</v>
      </c>
      <c r="AE724">
        <v>0</v>
      </c>
      <c r="AF724">
        <v>38</v>
      </c>
      <c r="AG724">
        <v>0</v>
      </c>
      <c r="AH724">
        <v>53</v>
      </c>
      <c r="AI724">
        <v>0</v>
      </c>
      <c r="AJ724">
        <v>0</v>
      </c>
      <c r="AK724">
        <v>0</v>
      </c>
      <c r="AL724">
        <v>0</v>
      </c>
      <c r="AM724">
        <v>1</v>
      </c>
      <c r="AN724">
        <v>0</v>
      </c>
      <c r="AO724">
        <v>0</v>
      </c>
      <c r="AP724">
        <v>0</v>
      </c>
      <c r="AQ724">
        <v>0</v>
      </c>
      <c r="AR724">
        <v>0</v>
      </c>
      <c r="AS724">
        <v>0</v>
      </c>
      <c r="AT724">
        <v>0</v>
      </c>
      <c r="AU724">
        <v>0</v>
      </c>
      <c r="AV724">
        <v>0</v>
      </c>
      <c r="AW724">
        <v>0</v>
      </c>
      <c r="AX724">
        <v>0</v>
      </c>
      <c r="AY724">
        <v>0</v>
      </c>
      <c r="AZ724">
        <v>0</v>
      </c>
      <c r="BA724">
        <v>0</v>
      </c>
      <c r="BB724">
        <v>0</v>
      </c>
      <c r="BC724">
        <v>0</v>
      </c>
      <c r="BD724">
        <v>0</v>
      </c>
      <c r="BE724">
        <v>0</v>
      </c>
      <c r="BF724">
        <v>0</v>
      </c>
      <c r="BG724">
        <v>0</v>
      </c>
      <c r="BH724">
        <v>0</v>
      </c>
      <c r="BI724">
        <v>0</v>
      </c>
      <c r="BJ724" s="2">
        <v>46218</v>
      </c>
      <c r="BK724">
        <v>0</v>
      </c>
      <c r="BL724" s="3" t="str">
        <f>VLOOKUP(O724,DropDownList!$H$1:$I$7,2,FALSE)</f>
        <v>2025/26</v>
      </c>
      <c r="BM724" s="3" t="str">
        <f t="shared" si="11"/>
        <v>PCOA</v>
      </c>
    </row>
    <row r="725" spans="1:65" x14ac:dyDescent="0.2">
      <c r="A725">
        <v>2026</v>
      </c>
      <c r="B725">
        <v>7</v>
      </c>
      <c r="C725" t="s">
        <v>198</v>
      </c>
      <c r="D725" t="s">
        <v>208</v>
      </c>
      <c r="E725" t="s">
        <v>33</v>
      </c>
      <c r="F725">
        <v>9261</v>
      </c>
      <c r="G725" t="s">
        <v>141</v>
      </c>
      <c r="H725" t="s">
        <v>209</v>
      </c>
      <c r="I725" t="s">
        <v>142</v>
      </c>
      <c r="J725" s="1">
        <v>46204</v>
      </c>
      <c r="K725" t="s">
        <v>143</v>
      </c>
      <c r="L725">
        <v>2</v>
      </c>
      <c r="M725" t="s">
        <v>445</v>
      </c>
      <c r="N725" t="s">
        <v>442</v>
      </c>
      <c r="O725" t="s">
        <v>147</v>
      </c>
      <c r="P725" t="s">
        <v>148</v>
      </c>
      <c r="Q725">
        <v>1207.6199999999999</v>
      </c>
      <c r="R725">
        <v>57</v>
      </c>
      <c r="S725">
        <v>3420</v>
      </c>
      <c r="T725">
        <v>480</v>
      </c>
      <c r="U725">
        <v>23</v>
      </c>
      <c r="V725">
        <v>11</v>
      </c>
      <c r="W725">
        <v>612.45000000000005</v>
      </c>
      <c r="X725">
        <v>612.45000000000005</v>
      </c>
      <c r="Y725">
        <v>0</v>
      </c>
      <c r="Z725">
        <v>0</v>
      </c>
      <c r="AA725">
        <v>1732.38</v>
      </c>
      <c r="AB725">
        <v>0</v>
      </c>
      <c r="AC725">
        <v>1732.38</v>
      </c>
      <c r="AD725">
        <v>10</v>
      </c>
      <c r="AE725">
        <v>1</v>
      </c>
      <c r="AF725">
        <v>26</v>
      </c>
      <c r="AG725">
        <v>4</v>
      </c>
      <c r="AH725">
        <v>8</v>
      </c>
      <c r="AI725">
        <v>19</v>
      </c>
      <c r="AJ725">
        <v>0</v>
      </c>
      <c r="AK725">
        <v>0</v>
      </c>
      <c r="AL725">
        <v>0</v>
      </c>
      <c r="AM725">
        <v>0</v>
      </c>
      <c r="AN725">
        <v>0</v>
      </c>
      <c r="AO725">
        <v>51</v>
      </c>
      <c r="AP725">
        <v>210</v>
      </c>
      <c r="AQ725">
        <v>54</v>
      </c>
      <c r="AR725">
        <v>0</v>
      </c>
      <c r="AS725">
        <v>18</v>
      </c>
      <c r="AT725">
        <v>0</v>
      </c>
      <c r="AU725">
        <v>1</v>
      </c>
      <c r="AV725">
        <v>1</v>
      </c>
      <c r="AW725">
        <v>0</v>
      </c>
      <c r="AX725">
        <v>0</v>
      </c>
      <c r="AY725">
        <v>38</v>
      </c>
      <c r="AZ725">
        <v>57</v>
      </c>
      <c r="BA725">
        <v>27</v>
      </c>
      <c r="BB725">
        <v>0</v>
      </c>
      <c r="BC725">
        <v>0</v>
      </c>
      <c r="BD725">
        <v>0</v>
      </c>
      <c r="BE725">
        <v>0</v>
      </c>
      <c r="BF725">
        <v>51</v>
      </c>
      <c r="BG725">
        <v>1140</v>
      </c>
      <c r="BH725">
        <v>0</v>
      </c>
      <c r="BI725">
        <v>23</v>
      </c>
      <c r="BJ725" s="2">
        <v>46218</v>
      </c>
      <c r="BK725">
        <v>0</v>
      </c>
      <c r="BL725" s="3" t="str">
        <f>VLOOKUP(O725,DropDownList!$H$1:$I$7,2,FALSE)</f>
        <v>2024/25</v>
      </c>
      <c r="BM725" s="3" t="str">
        <f t="shared" si="11"/>
        <v>PRAS</v>
      </c>
    </row>
    <row r="726" spans="1:65" x14ac:dyDescent="0.2">
      <c r="A726">
        <v>2026</v>
      </c>
      <c r="B726">
        <v>7</v>
      </c>
      <c r="C726" t="s">
        <v>198</v>
      </c>
      <c r="D726" t="s">
        <v>208</v>
      </c>
      <c r="E726" t="s">
        <v>33</v>
      </c>
      <c r="F726">
        <v>9261</v>
      </c>
      <c r="G726" t="s">
        <v>141</v>
      </c>
      <c r="H726" t="s">
        <v>209</v>
      </c>
      <c r="I726" t="s">
        <v>142</v>
      </c>
      <c r="J726" s="1">
        <v>46204</v>
      </c>
      <c r="K726" t="s">
        <v>143</v>
      </c>
      <c r="L726">
        <v>2</v>
      </c>
      <c r="M726" t="s">
        <v>445</v>
      </c>
      <c r="N726" t="s">
        <v>442</v>
      </c>
      <c r="O726" t="s">
        <v>147</v>
      </c>
      <c r="P726" t="s">
        <v>153</v>
      </c>
      <c r="Q726">
        <v>0</v>
      </c>
      <c r="R726">
        <v>2</v>
      </c>
      <c r="S726">
        <v>120</v>
      </c>
      <c r="T726">
        <v>45</v>
      </c>
      <c r="U726">
        <v>0</v>
      </c>
      <c r="V726">
        <v>0</v>
      </c>
      <c r="W726">
        <v>0</v>
      </c>
      <c r="X726">
        <v>0</v>
      </c>
      <c r="Y726">
        <v>0</v>
      </c>
      <c r="Z726">
        <v>0</v>
      </c>
      <c r="AA726">
        <v>75</v>
      </c>
      <c r="AB726">
        <v>0</v>
      </c>
      <c r="AC726">
        <v>75</v>
      </c>
      <c r="AD726">
        <v>0</v>
      </c>
      <c r="AE726">
        <v>0</v>
      </c>
      <c r="AF726">
        <v>1</v>
      </c>
      <c r="AG726">
        <v>0</v>
      </c>
      <c r="AH726">
        <v>1</v>
      </c>
      <c r="AI726">
        <v>0</v>
      </c>
      <c r="AJ726">
        <v>0</v>
      </c>
      <c r="AK726">
        <v>0</v>
      </c>
      <c r="AL726">
        <v>0</v>
      </c>
      <c r="AM726">
        <v>0</v>
      </c>
      <c r="AN726">
        <v>0</v>
      </c>
      <c r="AO726">
        <v>2</v>
      </c>
      <c r="AP726">
        <v>2</v>
      </c>
      <c r="AQ726">
        <v>2</v>
      </c>
      <c r="AR726">
        <v>0</v>
      </c>
      <c r="AS726">
        <v>0</v>
      </c>
      <c r="AT726">
        <v>0</v>
      </c>
      <c r="AU726">
        <v>0</v>
      </c>
      <c r="AV726">
        <v>0</v>
      </c>
      <c r="AW726">
        <v>0</v>
      </c>
      <c r="AX726">
        <v>0</v>
      </c>
      <c r="AY726">
        <v>0</v>
      </c>
      <c r="AZ726">
        <v>0</v>
      </c>
      <c r="BA726">
        <v>0</v>
      </c>
      <c r="BB726">
        <v>0</v>
      </c>
      <c r="BC726">
        <v>0</v>
      </c>
      <c r="BD726">
        <v>0</v>
      </c>
      <c r="BE726">
        <v>0</v>
      </c>
      <c r="BF726">
        <v>2</v>
      </c>
      <c r="BG726">
        <v>0</v>
      </c>
      <c r="BH726">
        <v>0</v>
      </c>
      <c r="BI726">
        <v>0</v>
      </c>
      <c r="BJ726" s="2">
        <v>46218</v>
      </c>
      <c r="BK726">
        <v>0</v>
      </c>
      <c r="BL726" s="3" t="str">
        <f>VLOOKUP(O726,DropDownList!$H$1:$I$7,2,FALSE)</f>
        <v>2024/25</v>
      </c>
      <c r="BM726" s="3" t="str">
        <f t="shared" si="11"/>
        <v>PREG</v>
      </c>
    </row>
    <row r="727" spans="1:65" x14ac:dyDescent="0.2">
      <c r="A727">
        <v>2026</v>
      </c>
      <c r="B727">
        <v>7</v>
      </c>
      <c r="C727" t="s">
        <v>198</v>
      </c>
      <c r="D727" t="s">
        <v>208</v>
      </c>
      <c r="E727" t="s">
        <v>33</v>
      </c>
      <c r="F727">
        <v>9261</v>
      </c>
      <c r="G727" t="s">
        <v>141</v>
      </c>
      <c r="H727" t="s">
        <v>209</v>
      </c>
      <c r="I727" t="s">
        <v>142</v>
      </c>
      <c r="J727" s="1">
        <v>46204</v>
      </c>
      <c r="K727" t="s">
        <v>143</v>
      </c>
      <c r="L727">
        <v>2</v>
      </c>
      <c r="M727" t="s">
        <v>445</v>
      </c>
      <c r="N727" t="s">
        <v>442</v>
      </c>
      <c r="O727" t="s">
        <v>156</v>
      </c>
      <c r="P727" t="s">
        <v>151</v>
      </c>
      <c r="Q727">
        <v>0</v>
      </c>
      <c r="R727">
        <v>150</v>
      </c>
      <c r="S727">
        <v>4500</v>
      </c>
      <c r="T727">
        <v>1110</v>
      </c>
      <c r="U727">
        <v>0</v>
      </c>
      <c r="V727">
        <v>0</v>
      </c>
      <c r="W727">
        <v>0</v>
      </c>
      <c r="X727">
        <v>0</v>
      </c>
      <c r="Y727">
        <v>0</v>
      </c>
      <c r="Z727">
        <v>0</v>
      </c>
      <c r="AA727">
        <v>3390</v>
      </c>
      <c r="AB727">
        <v>0</v>
      </c>
      <c r="AC727">
        <v>3390</v>
      </c>
      <c r="AD727">
        <v>0</v>
      </c>
      <c r="AE727">
        <v>0</v>
      </c>
      <c r="AF727">
        <v>113</v>
      </c>
      <c r="AG727">
        <v>0</v>
      </c>
      <c r="AH727">
        <v>37</v>
      </c>
      <c r="AI727">
        <v>0</v>
      </c>
      <c r="AJ727">
        <v>0</v>
      </c>
      <c r="AK727">
        <v>0</v>
      </c>
      <c r="AL727">
        <v>0</v>
      </c>
      <c r="AM727">
        <v>5</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s="2">
        <v>46218</v>
      </c>
      <c r="BK727">
        <v>0</v>
      </c>
      <c r="BL727" s="3" t="str">
        <f>VLOOKUP(O727,DropDownList!$H$1:$I$7,2,FALSE)</f>
        <v>2023/24</v>
      </c>
      <c r="BM727" s="3" t="str">
        <f t="shared" si="11"/>
        <v>PCPF</v>
      </c>
    </row>
    <row r="728" spans="1:65" x14ac:dyDescent="0.2">
      <c r="A728">
        <v>2026</v>
      </c>
      <c r="B728">
        <v>7</v>
      </c>
      <c r="C728" t="s">
        <v>198</v>
      </c>
      <c r="D728" t="s">
        <v>208</v>
      </c>
      <c r="E728" t="s">
        <v>33</v>
      </c>
      <c r="F728">
        <v>9261</v>
      </c>
      <c r="G728" t="s">
        <v>141</v>
      </c>
      <c r="H728" t="s">
        <v>209</v>
      </c>
      <c r="I728" t="s">
        <v>142</v>
      </c>
      <c r="J728" s="1">
        <v>46204</v>
      </c>
      <c r="K728" t="s">
        <v>143</v>
      </c>
      <c r="L728">
        <v>2</v>
      </c>
      <c r="M728" t="s">
        <v>445</v>
      </c>
      <c r="N728" t="s">
        <v>442</v>
      </c>
      <c r="O728" t="s">
        <v>156</v>
      </c>
      <c r="P728" t="s">
        <v>153</v>
      </c>
      <c r="Q728">
        <v>0</v>
      </c>
      <c r="R728">
        <v>20</v>
      </c>
      <c r="S728">
        <v>1035</v>
      </c>
      <c r="T728">
        <v>690</v>
      </c>
      <c r="U728">
        <v>0</v>
      </c>
      <c r="V728">
        <v>0</v>
      </c>
      <c r="W728">
        <v>0</v>
      </c>
      <c r="X728">
        <v>0</v>
      </c>
      <c r="Y728">
        <v>0</v>
      </c>
      <c r="Z728">
        <v>0</v>
      </c>
      <c r="AA728">
        <v>345</v>
      </c>
      <c r="AB728">
        <v>0</v>
      </c>
      <c r="AC728">
        <v>345</v>
      </c>
      <c r="AD728">
        <v>0</v>
      </c>
      <c r="AE728">
        <v>0</v>
      </c>
      <c r="AF728">
        <v>4</v>
      </c>
      <c r="AG728">
        <v>0</v>
      </c>
      <c r="AH728">
        <v>15</v>
      </c>
      <c r="AI728">
        <v>0</v>
      </c>
      <c r="AJ728">
        <v>0</v>
      </c>
      <c r="AK728">
        <v>0</v>
      </c>
      <c r="AL728">
        <v>0</v>
      </c>
      <c r="AM728">
        <v>0</v>
      </c>
      <c r="AN728">
        <v>0</v>
      </c>
      <c r="AO728">
        <v>15</v>
      </c>
      <c r="AP728">
        <v>16</v>
      </c>
      <c r="AQ728">
        <v>14</v>
      </c>
      <c r="AR728">
        <v>0</v>
      </c>
      <c r="AS728">
        <v>0</v>
      </c>
      <c r="AT728">
        <v>0</v>
      </c>
      <c r="AU728">
        <v>0</v>
      </c>
      <c r="AV728">
        <v>0</v>
      </c>
      <c r="AW728">
        <v>0</v>
      </c>
      <c r="AX728">
        <v>0</v>
      </c>
      <c r="AY728">
        <v>0</v>
      </c>
      <c r="AZ728">
        <v>1</v>
      </c>
      <c r="BA728">
        <v>0</v>
      </c>
      <c r="BB728">
        <v>0</v>
      </c>
      <c r="BC728">
        <v>0</v>
      </c>
      <c r="BD728">
        <v>0</v>
      </c>
      <c r="BE728">
        <v>0</v>
      </c>
      <c r="BF728">
        <v>15</v>
      </c>
      <c r="BG728">
        <v>0</v>
      </c>
      <c r="BH728">
        <v>1</v>
      </c>
      <c r="BI728">
        <v>0</v>
      </c>
      <c r="BJ728" s="2">
        <v>46218</v>
      </c>
      <c r="BK728">
        <v>0</v>
      </c>
      <c r="BL728" s="3" t="str">
        <f>VLOOKUP(O728,DropDownList!$H$1:$I$7,2,FALSE)</f>
        <v>2023/24</v>
      </c>
      <c r="BM728" s="3" t="str">
        <f t="shared" si="11"/>
        <v>PREG</v>
      </c>
    </row>
    <row r="729" spans="1:65" x14ac:dyDescent="0.2">
      <c r="A729">
        <v>2026</v>
      </c>
      <c r="B729">
        <v>7</v>
      </c>
      <c r="C729" t="s">
        <v>198</v>
      </c>
      <c r="D729" t="s">
        <v>208</v>
      </c>
      <c r="E729" t="s">
        <v>33</v>
      </c>
      <c r="F729">
        <v>9261</v>
      </c>
      <c r="G729" t="s">
        <v>141</v>
      </c>
      <c r="H729" t="s">
        <v>209</v>
      </c>
      <c r="I729" t="s">
        <v>142</v>
      </c>
      <c r="J729" s="1">
        <v>46204</v>
      </c>
      <c r="K729" t="s">
        <v>143</v>
      </c>
      <c r="L729">
        <v>2</v>
      </c>
      <c r="M729" t="s">
        <v>445</v>
      </c>
      <c r="N729" t="s">
        <v>442</v>
      </c>
      <c r="O729" t="s">
        <v>156</v>
      </c>
      <c r="P729" t="s">
        <v>154</v>
      </c>
      <c r="Q729">
        <v>25815.86</v>
      </c>
      <c r="R729">
        <v>385</v>
      </c>
      <c r="S729">
        <v>121887.5</v>
      </c>
      <c r="T729">
        <v>2285.9899999999998</v>
      </c>
      <c r="U729">
        <v>104</v>
      </c>
      <c r="V729">
        <v>50</v>
      </c>
      <c r="W729">
        <v>11981.67</v>
      </c>
      <c r="X729">
        <v>12741.67</v>
      </c>
      <c r="Y729">
        <v>0</v>
      </c>
      <c r="Z729">
        <v>0</v>
      </c>
      <c r="AA729">
        <v>93785.65</v>
      </c>
      <c r="AB729">
        <v>2752.5</v>
      </c>
      <c r="AC729">
        <v>85003.82</v>
      </c>
      <c r="AD729">
        <v>22</v>
      </c>
      <c r="AE729">
        <v>28</v>
      </c>
      <c r="AF729">
        <v>269</v>
      </c>
      <c r="AG729">
        <v>67</v>
      </c>
      <c r="AH729">
        <v>5</v>
      </c>
      <c r="AI729">
        <v>37</v>
      </c>
      <c r="AJ729">
        <v>0</v>
      </c>
      <c r="AK729">
        <v>0</v>
      </c>
      <c r="AL729">
        <v>0</v>
      </c>
      <c r="AM729">
        <v>0</v>
      </c>
      <c r="AN729">
        <v>0</v>
      </c>
      <c r="AO729">
        <v>254</v>
      </c>
      <c r="AP729">
        <v>1339</v>
      </c>
      <c r="AQ729">
        <v>293</v>
      </c>
      <c r="AR729">
        <v>0</v>
      </c>
      <c r="AS729">
        <v>194</v>
      </c>
      <c r="AT729">
        <v>21</v>
      </c>
      <c r="AU729">
        <v>55</v>
      </c>
      <c r="AV729">
        <v>22</v>
      </c>
      <c r="AW729">
        <v>4</v>
      </c>
      <c r="AX729">
        <v>0</v>
      </c>
      <c r="AY729">
        <v>154</v>
      </c>
      <c r="AZ729">
        <v>263</v>
      </c>
      <c r="BA729">
        <v>167</v>
      </c>
      <c r="BB729">
        <v>42</v>
      </c>
      <c r="BC729">
        <v>20</v>
      </c>
      <c r="BD729">
        <v>5</v>
      </c>
      <c r="BE729">
        <v>0</v>
      </c>
      <c r="BF729">
        <v>378</v>
      </c>
      <c r="BG729">
        <v>12560</v>
      </c>
      <c r="BH729">
        <v>7</v>
      </c>
      <c r="BI729">
        <v>100</v>
      </c>
      <c r="BJ729" s="2">
        <v>46218</v>
      </c>
      <c r="BK729">
        <v>0</v>
      </c>
      <c r="BL729" s="3" t="str">
        <f>VLOOKUP(O729,DropDownList!$H$1:$I$7,2,FALSE)</f>
        <v>2023/24</v>
      </c>
      <c r="BM729" s="3" t="str">
        <f t="shared" si="11"/>
        <v>JP COURT</v>
      </c>
    </row>
    <row r="730" spans="1:65" x14ac:dyDescent="0.2">
      <c r="A730">
        <v>2026</v>
      </c>
      <c r="B730">
        <v>7</v>
      </c>
      <c r="C730" t="s">
        <v>198</v>
      </c>
      <c r="D730" t="s">
        <v>208</v>
      </c>
      <c r="E730" t="s">
        <v>33</v>
      </c>
      <c r="F730">
        <v>9261</v>
      </c>
      <c r="G730" t="s">
        <v>141</v>
      </c>
      <c r="H730" t="s">
        <v>209</v>
      </c>
      <c r="I730" t="s">
        <v>142</v>
      </c>
      <c r="J730" s="1">
        <v>46204</v>
      </c>
      <c r="K730" t="s">
        <v>143</v>
      </c>
      <c r="L730">
        <v>2</v>
      </c>
      <c r="M730" t="s">
        <v>445</v>
      </c>
      <c r="N730" t="s">
        <v>442</v>
      </c>
      <c r="O730" t="s">
        <v>155</v>
      </c>
      <c r="P730" t="s">
        <v>150</v>
      </c>
      <c r="Q730">
        <v>20102.59</v>
      </c>
      <c r="R730">
        <v>699</v>
      </c>
      <c r="S730">
        <v>102160.52</v>
      </c>
      <c r="T730">
        <v>15916.1</v>
      </c>
      <c r="U730">
        <v>132</v>
      </c>
      <c r="V730">
        <v>73</v>
      </c>
      <c r="W730">
        <v>11542.42</v>
      </c>
      <c r="X730">
        <v>11542.42</v>
      </c>
      <c r="Y730">
        <v>593</v>
      </c>
      <c r="Z730">
        <v>86244.42</v>
      </c>
      <c r="AA730">
        <v>66141.83</v>
      </c>
      <c r="AB730">
        <v>19318.93</v>
      </c>
      <c r="AC730">
        <v>46822.9</v>
      </c>
      <c r="AD730">
        <v>54</v>
      </c>
      <c r="AE730">
        <v>19</v>
      </c>
      <c r="AF730">
        <v>441</v>
      </c>
      <c r="AG730">
        <v>45</v>
      </c>
      <c r="AH730">
        <v>106</v>
      </c>
      <c r="AI730">
        <v>87</v>
      </c>
      <c r="AJ730">
        <v>118</v>
      </c>
      <c r="AK730">
        <v>61</v>
      </c>
      <c r="AL730">
        <v>17</v>
      </c>
      <c r="AM730">
        <v>23</v>
      </c>
      <c r="AN730">
        <v>5</v>
      </c>
      <c r="AO730">
        <v>491</v>
      </c>
      <c r="AP730">
        <v>2596</v>
      </c>
      <c r="AQ730">
        <v>542</v>
      </c>
      <c r="AR730">
        <v>0</v>
      </c>
      <c r="AS730">
        <v>307</v>
      </c>
      <c r="AT730">
        <v>24</v>
      </c>
      <c r="AU730">
        <v>31</v>
      </c>
      <c r="AV730">
        <v>11</v>
      </c>
      <c r="AW730">
        <v>0</v>
      </c>
      <c r="AX730">
        <v>0</v>
      </c>
      <c r="AY730">
        <v>368</v>
      </c>
      <c r="AZ730">
        <v>658</v>
      </c>
      <c r="BA730">
        <v>441</v>
      </c>
      <c r="BB730">
        <v>39</v>
      </c>
      <c r="BC730">
        <v>22</v>
      </c>
      <c r="BD730">
        <v>5</v>
      </c>
      <c r="BE730">
        <v>0</v>
      </c>
      <c r="BF730">
        <v>501</v>
      </c>
      <c r="BG730">
        <v>13349.74</v>
      </c>
      <c r="BH730">
        <v>20</v>
      </c>
      <c r="BI730">
        <v>129</v>
      </c>
      <c r="BJ730" s="2">
        <v>46218</v>
      </c>
      <c r="BK730">
        <v>0</v>
      </c>
      <c r="BL730" s="3" t="str">
        <f>VLOOKUP(O730,DropDownList!$H$1:$I$7,2,FALSE)</f>
        <v>2022/23</v>
      </c>
      <c r="BM730" s="3" t="str">
        <f t="shared" si="11"/>
        <v>FISCAL FINES</v>
      </c>
    </row>
    <row r="731" spans="1:65" x14ac:dyDescent="0.2">
      <c r="A731">
        <v>2026</v>
      </c>
      <c r="B731">
        <v>7</v>
      </c>
      <c r="C731" t="s">
        <v>198</v>
      </c>
      <c r="D731" t="s">
        <v>208</v>
      </c>
      <c r="E731" t="s">
        <v>33</v>
      </c>
      <c r="F731">
        <v>9261</v>
      </c>
      <c r="G731" t="s">
        <v>141</v>
      </c>
      <c r="H731" t="s">
        <v>209</v>
      </c>
      <c r="I731" t="s">
        <v>142</v>
      </c>
      <c r="J731" s="1">
        <v>46204</v>
      </c>
      <c r="K731" t="s">
        <v>143</v>
      </c>
      <c r="L731">
        <v>2</v>
      </c>
      <c r="M731" t="s">
        <v>445</v>
      </c>
      <c r="N731" t="s">
        <v>442</v>
      </c>
      <c r="O731" t="s">
        <v>156</v>
      </c>
      <c r="P731" t="s">
        <v>146</v>
      </c>
      <c r="Q731">
        <v>695.67</v>
      </c>
      <c r="R731">
        <v>382</v>
      </c>
      <c r="S731">
        <v>6775</v>
      </c>
      <c r="T731">
        <v>50</v>
      </c>
      <c r="U731">
        <v>105</v>
      </c>
      <c r="V731">
        <v>24</v>
      </c>
      <c r="W731">
        <v>393.45</v>
      </c>
      <c r="X731">
        <v>393.45</v>
      </c>
      <c r="Y731">
        <v>0</v>
      </c>
      <c r="Z731">
        <v>0</v>
      </c>
      <c r="AA731">
        <v>6029.33</v>
      </c>
      <c r="AB731">
        <v>0</v>
      </c>
      <c r="AC731">
        <v>0</v>
      </c>
      <c r="AD731">
        <v>22</v>
      </c>
      <c r="AE731">
        <v>2</v>
      </c>
      <c r="AF731">
        <v>335</v>
      </c>
      <c r="AG731">
        <v>4</v>
      </c>
      <c r="AH731">
        <v>5</v>
      </c>
      <c r="AI731">
        <v>38</v>
      </c>
      <c r="AJ731">
        <v>0</v>
      </c>
      <c r="AK731">
        <v>0</v>
      </c>
      <c r="AL731">
        <v>0</v>
      </c>
      <c r="AM731">
        <v>0</v>
      </c>
      <c r="AN731">
        <v>0</v>
      </c>
      <c r="AO731">
        <v>252</v>
      </c>
      <c r="AP731">
        <v>1341</v>
      </c>
      <c r="AQ731">
        <v>291</v>
      </c>
      <c r="AR731">
        <v>0</v>
      </c>
      <c r="AS731">
        <v>195</v>
      </c>
      <c r="AT731">
        <v>22</v>
      </c>
      <c r="AU731">
        <v>56</v>
      </c>
      <c r="AV731">
        <v>23</v>
      </c>
      <c r="AW731">
        <v>4</v>
      </c>
      <c r="AX731">
        <v>0</v>
      </c>
      <c r="AY731">
        <v>153</v>
      </c>
      <c r="AZ731">
        <v>263</v>
      </c>
      <c r="BA731">
        <v>167</v>
      </c>
      <c r="BB731">
        <v>42</v>
      </c>
      <c r="BC731">
        <v>20</v>
      </c>
      <c r="BD731">
        <v>5</v>
      </c>
      <c r="BE731">
        <v>0</v>
      </c>
      <c r="BF731">
        <v>375</v>
      </c>
      <c r="BG731">
        <v>680</v>
      </c>
      <c r="BH731">
        <v>0</v>
      </c>
      <c r="BI731">
        <v>101</v>
      </c>
      <c r="BJ731" s="2">
        <v>46218</v>
      </c>
      <c r="BK731">
        <v>0</v>
      </c>
      <c r="BL731" s="3" t="str">
        <f>VLOOKUP(O731,DropDownList!$H$1:$I$7,2,FALSE)</f>
        <v>2023/24</v>
      </c>
      <c r="BM731" s="3" t="str">
        <f t="shared" si="11"/>
        <v>VSUR</v>
      </c>
    </row>
    <row r="732" spans="1:65" x14ac:dyDescent="0.2">
      <c r="A732">
        <v>2026</v>
      </c>
      <c r="B732">
        <v>7</v>
      </c>
      <c r="C732" t="s">
        <v>198</v>
      </c>
      <c r="D732" t="s">
        <v>208</v>
      </c>
      <c r="E732" t="s">
        <v>33</v>
      </c>
      <c r="F732">
        <v>9261</v>
      </c>
      <c r="G732" t="s">
        <v>141</v>
      </c>
      <c r="H732" t="s">
        <v>209</v>
      </c>
      <c r="I732" t="s">
        <v>142</v>
      </c>
      <c r="J732" s="1">
        <v>46204</v>
      </c>
      <c r="K732" t="s">
        <v>143</v>
      </c>
      <c r="L732">
        <v>2</v>
      </c>
      <c r="M732" t="s">
        <v>445</v>
      </c>
      <c r="N732" t="s">
        <v>442</v>
      </c>
      <c r="O732" t="s">
        <v>147</v>
      </c>
      <c r="P732" t="s">
        <v>154</v>
      </c>
      <c r="Q732">
        <v>34588.46</v>
      </c>
      <c r="R732">
        <v>356</v>
      </c>
      <c r="S732">
        <v>109200</v>
      </c>
      <c r="T732">
        <v>3536.97</v>
      </c>
      <c r="U732">
        <v>133</v>
      </c>
      <c r="V732">
        <v>70</v>
      </c>
      <c r="W732">
        <v>18784.330000000002</v>
      </c>
      <c r="X732">
        <v>19184.330000000002</v>
      </c>
      <c r="Y732">
        <v>0</v>
      </c>
      <c r="Z732">
        <v>0</v>
      </c>
      <c r="AA732">
        <v>71074.570000000007</v>
      </c>
      <c r="AB732">
        <v>950</v>
      </c>
      <c r="AC732">
        <v>65104.57</v>
      </c>
      <c r="AD732">
        <v>31</v>
      </c>
      <c r="AE732">
        <v>39</v>
      </c>
      <c r="AF732">
        <v>208</v>
      </c>
      <c r="AG732">
        <v>84</v>
      </c>
      <c r="AH732">
        <v>11</v>
      </c>
      <c r="AI732">
        <v>49</v>
      </c>
      <c r="AJ732">
        <v>0</v>
      </c>
      <c r="AK732">
        <v>0</v>
      </c>
      <c r="AL732">
        <v>0</v>
      </c>
      <c r="AM732">
        <v>0</v>
      </c>
      <c r="AN732">
        <v>0</v>
      </c>
      <c r="AO732">
        <v>232</v>
      </c>
      <c r="AP732">
        <v>1010</v>
      </c>
      <c r="AQ732">
        <v>254</v>
      </c>
      <c r="AR732">
        <v>0</v>
      </c>
      <c r="AS732">
        <v>152</v>
      </c>
      <c r="AT732">
        <v>13</v>
      </c>
      <c r="AU732">
        <v>34</v>
      </c>
      <c r="AV732">
        <v>16</v>
      </c>
      <c r="AW732">
        <v>10</v>
      </c>
      <c r="AX732">
        <v>0</v>
      </c>
      <c r="AY732">
        <v>118</v>
      </c>
      <c r="AZ732">
        <v>169</v>
      </c>
      <c r="BA732">
        <v>85</v>
      </c>
      <c r="BB732">
        <v>46</v>
      </c>
      <c r="BC732">
        <v>19</v>
      </c>
      <c r="BD732">
        <v>3</v>
      </c>
      <c r="BE732">
        <v>0</v>
      </c>
      <c r="BF732">
        <v>345</v>
      </c>
      <c r="BG732">
        <v>14908</v>
      </c>
      <c r="BH732">
        <v>4</v>
      </c>
      <c r="BI732">
        <v>132</v>
      </c>
      <c r="BJ732" s="2">
        <v>46218</v>
      </c>
      <c r="BK732">
        <v>0</v>
      </c>
      <c r="BL732" s="3" t="str">
        <f>VLOOKUP(O732,DropDownList!$H$1:$I$7,2,FALSE)</f>
        <v>2024/25</v>
      </c>
      <c r="BM732" s="3" t="str">
        <f t="shared" si="11"/>
        <v>JP COURT</v>
      </c>
    </row>
    <row r="733" spans="1:65" x14ac:dyDescent="0.2">
      <c r="A733">
        <v>2026</v>
      </c>
      <c r="B733">
        <v>7</v>
      </c>
      <c r="C733" t="s">
        <v>198</v>
      </c>
      <c r="D733" t="s">
        <v>208</v>
      </c>
      <c r="E733" t="s">
        <v>33</v>
      </c>
      <c r="F733">
        <v>9261</v>
      </c>
      <c r="G733" t="s">
        <v>141</v>
      </c>
      <c r="H733" t="s">
        <v>209</v>
      </c>
      <c r="I733" t="s">
        <v>142</v>
      </c>
      <c r="J733" s="1">
        <v>46204</v>
      </c>
      <c r="K733" t="s">
        <v>143</v>
      </c>
      <c r="L733">
        <v>2</v>
      </c>
      <c r="M733" t="s">
        <v>445</v>
      </c>
      <c r="N733" t="s">
        <v>442</v>
      </c>
      <c r="O733" t="s">
        <v>155</v>
      </c>
      <c r="P733" t="s">
        <v>151</v>
      </c>
      <c r="Q733">
        <v>0</v>
      </c>
      <c r="R733">
        <v>168</v>
      </c>
      <c r="S733">
        <v>5040</v>
      </c>
      <c r="T733">
        <v>1110</v>
      </c>
      <c r="U733">
        <v>0</v>
      </c>
      <c r="V733">
        <v>0</v>
      </c>
      <c r="W733">
        <v>0</v>
      </c>
      <c r="X733">
        <v>0</v>
      </c>
      <c r="Y733">
        <v>0</v>
      </c>
      <c r="Z733">
        <v>0</v>
      </c>
      <c r="AA733">
        <v>3930</v>
      </c>
      <c r="AB733">
        <v>0</v>
      </c>
      <c r="AC733">
        <v>3930</v>
      </c>
      <c r="AD733">
        <v>0</v>
      </c>
      <c r="AE733">
        <v>0</v>
      </c>
      <c r="AF733">
        <v>131</v>
      </c>
      <c r="AG733">
        <v>0</v>
      </c>
      <c r="AH733">
        <v>37</v>
      </c>
      <c r="AI733">
        <v>0</v>
      </c>
      <c r="AJ733">
        <v>0</v>
      </c>
      <c r="AK733">
        <v>0</v>
      </c>
      <c r="AL733">
        <v>0</v>
      </c>
      <c r="AM733">
        <v>2</v>
      </c>
      <c r="AN733">
        <v>0</v>
      </c>
      <c r="AO733">
        <v>0</v>
      </c>
      <c r="AP733">
        <v>0</v>
      </c>
      <c r="AQ733">
        <v>0</v>
      </c>
      <c r="AR733">
        <v>0</v>
      </c>
      <c r="AS733">
        <v>0</v>
      </c>
      <c r="AT733">
        <v>0</v>
      </c>
      <c r="AU733">
        <v>0</v>
      </c>
      <c r="AV733">
        <v>0</v>
      </c>
      <c r="AW733">
        <v>0</v>
      </c>
      <c r="AX733">
        <v>0</v>
      </c>
      <c r="AY733">
        <v>0</v>
      </c>
      <c r="AZ733">
        <v>0</v>
      </c>
      <c r="BA733">
        <v>0</v>
      </c>
      <c r="BB733">
        <v>0</v>
      </c>
      <c r="BC733">
        <v>0</v>
      </c>
      <c r="BD733">
        <v>0</v>
      </c>
      <c r="BE733">
        <v>0</v>
      </c>
      <c r="BF733">
        <v>0</v>
      </c>
      <c r="BG733">
        <v>0</v>
      </c>
      <c r="BH733">
        <v>0</v>
      </c>
      <c r="BI733">
        <v>0</v>
      </c>
      <c r="BJ733" s="2">
        <v>46218</v>
      </c>
      <c r="BK733">
        <v>0</v>
      </c>
      <c r="BL733" s="3" t="str">
        <f>VLOOKUP(O733,DropDownList!$H$1:$I$7,2,FALSE)</f>
        <v>2022/23</v>
      </c>
      <c r="BM733" s="3" t="str">
        <f t="shared" si="11"/>
        <v>PCPF</v>
      </c>
    </row>
    <row r="734" spans="1:65" x14ac:dyDescent="0.2">
      <c r="A734">
        <v>2026</v>
      </c>
      <c r="B734">
        <v>7</v>
      </c>
      <c r="C734" t="s">
        <v>198</v>
      </c>
      <c r="D734" t="s">
        <v>208</v>
      </c>
      <c r="E734" t="s">
        <v>33</v>
      </c>
      <c r="F734">
        <v>9261</v>
      </c>
      <c r="G734" t="s">
        <v>141</v>
      </c>
      <c r="H734" t="s">
        <v>209</v>
      </c>
      <c r="I734" t="s">
        <v>142</v>
      </c>
      <c r="J734" s="1">
        <v>46204</v>
      </c>
      <c r="K734" t="s">
        <v>143</v>
      </c>
      <c r="L734">
        <v>2</v>
      </c>
      <c r="M734" t="s">
        <v>445</v>
      </c>
      <c r="N734" t="s">
        <v>442</v>
      </c>
      <c r="O734" t="s">
        <v>149</v>
      </c>
      <c r="P734" t="s">
        <v>150</v>
      </c>
      <c r="Q734">
        <v>65496.58</v>
      </c>
      <c r="R734">
        <v>672</v>
      </c>
      <c r="S734">
        <v>115173.39</v>
      </c>
      <c r="T734">
        <v>10711.85</v>
      </c>
      <c r="U734">
        <v>382</v>
      </c>
      <c r="V734">
        <v>238</v>
      </c>
      <c r="W734">
        <v>34340.879999999997</v>
      </c>
      <c r="X734">
        <v>40623.58</v>
      </c>
      <c r="Y734">
        <v>600</v>
      </c>
      <c r="Z734">
        <v>104461.54</v>
      </c>
      <c r="AA734">
        <v>38964.959999999999</v>
      </c>
      <c r="AB734">
        <v>9386.32</v>
      </c>
      <c r="AC734">
        <v>29578.639999999999</v>
      </c>
      <c r="AD734">
        <v>184</v>
      </c>
      <c r="AE734">
        <v>54</v>
      </c>
      <c r="AF734">
        <v>213</v>
      </c>
      <c r="AG734">
        <v>96</v>
      </c>
      <c r="AH734">
        <v>72</v>
      </c>
      <c r="AI734">
        <v>286</v>
      </c>
      <c r="AJ734">
        <v>93</v>
      </c>
      <c r="AK734">
        <v>65</v>
      </c>
      <c r="AL734">
        <v>5</v>
      </c>
      <c r="AM734">
        <v>13</v>
      </c>
      <c r="AN734">
        <v>5</v>
      </c>
      <c r="AO734">
        <v>467</v>
      </c>
      <c r="AP734">
        <v>1238</v>
      </c>
      <c r="AQ734">
        <v>489</v>
      </c>
      <c r="AR734">
        <v>0</v>
      </c>
      <c r="AS734">
        <v>80</v>
      </c>
      <c r="AT734">
        <v>2</v>
      </c>
      <c r="AU734">
        <v>7</v>
      </c>
      <c r="AV734">
        <v>1</v>
      </c>
      <c r="AW734">
        <v>0</v>
      </c>
      <c r="AX734">
        <v>0</v>
      </c>
      <c r="AY734">
        <v>159</v>
      </c>
      <c r="AZ734">
        <v>223</v>
      </c>
      <c r="BA734">
        <v>38</v>
      </c>
      <c r="BB734">
        <v>31</v>
      </c>
      <c r="BC734">
        <v>5</v>
      </c>
      <c r="BD734">
        <v>2</v>
      </c>
      <c r="BE734">
        <v>0</v>
      </c>
      <c r="BF734">
        <v>478</v>
      </c>
      <c r="BG734">
        <v>49940.93</v>
      </c>
      <c r="BH734">
        <v>5</v>
      </c>
      <c r="BI734">
        <v>373</v>
      </c>
      <c r="BJ734" s="2">
        <v>46218</v>
      </c>
      <c r="BK734">
        <v>0</v>
      </c>
      <c r="BL734" s="3" t="str">
        <f>VLOOKUP(O734,DropDownList!$H$1:$I$7,2,FALSE)</f>
        <v>2025/26</v>
      </c>
      <c r="BM734" s="3" t="str">
        <f t="shared" si="11"/>
        <v>FISCAL FINES</v>
      </c>
    </row>
    <row r="735" spans="1:65" x14ac:dyDescent="0.2">
      <c r="A735">
        <v>2026</v>
      </c>
      <c r="B735">
        <v>7</v>
      </c>
      <c r="C735" t="s">
        <v>198</v>
      </c>
      <c r="D735" t="s">
        <v>208</v>
      </c>
      <c r="E735" t="s">
        <v>33</v>
      </c>
      <c r="F735">
        <v>9261</v>
      </c>
      <c r="G735" t="s">
        <v>141</v>
      </c>
      <c r="H735" t="s">
        <v>209</v>
      </c>
      <c r="I735" t="s">
        <v>142</v>
      </c>
      <c r="J735" s="1">
        <v>46204</v>
      </c>
      <c r="K735" t="s">
        <v>143</v>
      </c>
      <c r="L735">
        <v>2</v>
      </c>
      <c r="M735" t="s">
        <v>445</v>
      </c>
      <c r="N735" t="s">
        <v>442</v>
      </c>
      <c r="O735" t="s">
        <v>155</v>
      </c>
      <c r="P735" t="s">
        <v>153</v>
      </c>
      <c r="Q735">
        <v>275</v>
      </c>
      <c r="R735">
        <v>31</v>
      </c>
      <c r="S735">
        <v>2265</v>
      </c>
      <c r="T735">
        <v>885</v>
      </c>
      <c r="U735">
        <v>2</v>
      </c>
      <c r="V735">
        <v>2</v>
      </c>
      <c r="W735">
        <v>275</v>
      </c>
      <c r="X735">
        <v>275</v>
      </c>
      <c r="Y735">
        <v>0</v>
      </c>
      <c r="Z735">
        <v>0</v>
      </c>
      <c r="AA735">
        <v>1105</v>
      </c>
      <c r="AB735">
        <v>0</v>
      </c>
      <c r="AC735">
        <v>1105</v>
      </c>
      <c r="AD735">
        <v>1</v>
      </c>
      <c r="AE735">
        <v>1</v>
      </c>
      <c r="AF735">
        <v>10</v>
      </c>
      <c r="AG735">
        <v>1</v>
      </c>
      <c r="AH735">
        <v>19</v>
      </c>
      <c r="AI735">
        <v>1</v>
      </c>
      <c r="AJ735">
        <v>0</v>
      </c>
      <c r="AK735">
        <v>0</v>
      </c>
      <c r="AL735">
        <v>0</v>
      </c>
      <c r="AM735">
        <v>0</v>
      </c>
      <c r="AN735">
        <v>0</v>
      </c>
      <c r="AO735">
        <v>23</v>
      </c>
      <c r="AP735">
        <v>39</v>
      </c>
      <c r="AQ735">
        <v>24</v>
      </c>
      <c r="AR735">
        <v>0</v>
      </c>
      <c r="AS735">
        <v>2</v>
      </c>
      <c r="AT735">
        <v>0</v>
      </c>
      <c r="AU735">
        <v>0</v>
      </c>
      <c r="AV735">
        <v>0</v>
      </c>
      <c r="AW735">
        <v>0</v>
      </c>
      <c r="AX735">
        <v>0</v>
      </c>
      <c r="AY735">
        <v>1</v>
      </c>
      <c r="AZ735">
        <v>4</v>
      </c>
      <c r="BA735">
        <v>3</v>
      </c>
      <c r="BB735">
        <v>2</v>
      </c>
      <c r="BC735">
        <v>1</v>
      </c>
      <c r="BD735">
        <v>0</v>
      </c>
      <c r="BE735">
        <v>0</v>
      </c>
      <c r="BF735">
        <v>24</v>
      </c>
      <c r="BG735">
        <v>75</v>
      </c>
      <c r="BH735">
        <v>0</v>
      </c>
      <c r="BI735">
        <v>2</v>
      </c>
      <c r="BJ735" s="2">
        <v>46218</v>
      </c>
      <c r="BK735">
        <v>0</v>
      </c>
      <c r="BL735" s="3" t="str">
        <f>VLOOKUP(O735,DropDownList!$H$1:$I$7,2,FALSE)</f>
        <v>2022/23</v>
      </c>
      <c r="BM735" s="3" t="str">
        <f t="shared" si="11"/>
        <v>PREG</v>
      </c>
    </row>
    <row r="736" spans="1:65" x14ac:dyDescent="0.2">
      <c r="A736">
        <v>2026</v>
      </c>
      <c r="B736">
        <v>7</v>
      </c>
      <c r="C736" t="s">
        <v>198</v>
      </c>
      <c r="D736" t="s">
        <v>208</v>
      </c>
      <c r="E736" t="s">
        <v>33</v>
      </c>
      <c r="F736">
        <v>9261</v>
      </c>
      <c r="G736" t="s">
        <v>141</v>
      </c>
      <c r="H736" t="s">
        <v>209</v>
      </c>
      <c r="I736" t="s">
        <v>142</v>
      </c>
      <c r="J736" s="1">
        <v>46204</v>
      </c>
      <c r="K736" t="s">
        <v>143</v>
      </c>
      <c r="L736">
        <v>2</v>
      </c>
      <c r="M736" t="s">
        <v>445</v>
      </c>
      <c r="N736" t="s">
        <v>442</v>
      </c>
      <c r="O736" t="s">
        <v>155</v>
      </c>
      <c r="P736" t="s">
        <v>148</v>
      </c>
      <c r="Q736">
        <v>1219.67</v>
      </c>
      <c r="R736">
        <v>104</v>
      </c>
      <c r="S736">
        <v>6240</v>
      </c>
      <c r="T736">
        <v>380</v>
      </c>
      <c r="U736">
        <v>21</v>
      </c>
      <c r="V736">
        <v>16</v>
      </c>
      <c r="W736">
        <v>960</v>
      </c>
      <c r="X736">
        <v>960</v>
      </c>
      <c r="Y736">
        <v>0</v>
      </c>
      <c r="Z736">
        <v>0</v>
      </c>
      <c r="AA736">
        <v>4640.33</v>
      </c>
      <c r="AB736">
        <v>0</v>
      </c>
      <c r="AC736">
        <v>4640.33</v>
      </c>
      <c r="AD736">
        <v>16</v>
      </c>
      <c r="AE736">
        <v>0</v>
      </c>
      <c r="AF736">
        <v>76</v>
      </c>
      <c r="AG736">
        <v>1</v>
      </c>
      <c r="AH736">
        <v>6</v>
      </c>
      <c r="AI736">
        <v>20</v>
      </c>
      <c r="AJ736">
        <v>0</v>
      </c>
      <c r="AK736">
        <v>0</v>
      </c>
      <c r="AL736">
        <v>0</v>
      </c>
      <c r="AM736">
        <v>0</v>
      </c>
      <c r="AN736">
        <v>0</v>
      </c>
      <c r="AO736">
        <v>82</v>
      </c>
      <c r="AP736">
        <v>413</v>
      </c>
      <c r="AQ736">
        <v>88</v>
      </c>
      <c r="AR736">
        <v>0</v>
      </c>
      <c r="AS736">
        <v>37</v>
      </c>
      <c r="AT736">
        <v>4</v>
      </c>
      <c r="AU736">
        <v>2</v>
      </c>
      <c r="AV736">
        <v>2</v>
      </c>
      <c r="AW736">
        <v>0</v>
      </c>
      <c r="AX736">
        <v>0</v>
      </c>
      <c r="AY736">
        <v>71</v>
      </c>
      <c r="AZ736">
        <v>122</v>
      </c>
      <c r="BA736">
        <v>71</v>
      </c>
      <c r="BB736">
        <v>4</v>
      </c>
      <c r="BC736">
        <v>4</v>
      </c>
      <c r="BD736">
        <v>1</v>
      </c>
      <c r="BE736">
        <v>0</v>
      </c>
      <c r="BF736">
        <v>83</v>
      </c>
      <c r="BG736">
        <v>1200</v>
      </c>
      <c r="BH736">
        <v>1</v>
      </c>
      <c r="BI736">
        <v>21</v>
      </c>
      <c r="BJ736" s="2">
        <v>46218</v>
      </c>
      <c r="BK736">
        <v>0</v>
      </c>
      <c r="BL736" s="3" t="str">
        <f>VLOOKUP(O736,DropDownList!$H$1:$I$7,2,FALSE)</f>
        <v>2022/23</v>
      </c>
      <c r="BM736" s="3" t="str">
        <f t="shared" si="11"/>
        <v>PRAS</v>
      </c>
    </row>
    <row r="737" spans="1:65" x14ac:dyDescent="0.2">
      <c r="A737">
        <v>2026</v>
      </c>
      <c r="B737">
        <v>7</v>
      </c>
      <c r="C737" t="s">
        <v>198</v>
      </c>
      <c r="D737" t="s">
        <v>208</v>
      </c>
      <c r="E737" t="s">
        <v>33</v>
      </c>
      <c r="F737">
        <v>9261</v>
      </c>
      <c r="G737" t="s">
        <v>141</v>
      </c>
      <c r="H737" t="s">
        <v>209</v>
      </c>
      <c r="I737" t="s">
        <v>142</v>
      </c>
      <c r="J737" s="1">
        <v>46204</v>
      </c>
      <c r="K737" t="s">
        <v>143</v>
      </c>
      <c r="L737">
        <v>2</v>
      </c>
      <c r="M737" t="s">
        <v>445</v>
      </c>
      <c r="N737" t="s">
        <v>442</v>
      </c>
      <c r="O737" t="s">
        <v>155</v>
      </c>
      <c r="P737" t="s">
        <v>154</v>
      </c>
      <c r="Q737">
        <v>27194.59</v>
      </c>
      <c r="R737">
        <v>464</v>
      </c>
      <c r="S737">
        <v>136607.26999999999</v>
      </c>
      <c r="T737">
        <v>3955.38</v>
      </c>
      <c r="U737">
        <v>103</v>
      </c>
      <c r="V737">
        <v>63</v>
      </c>
      <c r="W737">
        <v>17450.240000000002</v>
      </c>
      <c r="X737">
        <v>17450.240000000002</v>
      </c>
      <c r="Y737">
        <v>0</v>
      </c>
      <c r="Z737">
        <v>0</v>
      </c>
      <c r="AA737">
        <v>105457.3</v>
      </c>
      <c r="AB737">
        <v>1984.71</v>
      </c>
      <c r="AC737">
        <v>96659.98</v>
      </c>
      <c r="AD737">
        <v>27</v>
      </c>
      <c r="AE737">
        <v>36</v>
      </c>
      <c r="AF737">
        <v>340</v>
      </c>
      <c r="AG737">
        <v>67</v>
      </c>
      <c r="AH737">
        <v>7</v>
      </c>
      <c r="AI737">
        <v>36</v>
      </c>
      <c r="AJ737">
        <v>0</v>
      </c>
      <c r="AK737">
        <v>0</v>
      </c>
      <c r="AL737">
        <v>0</v>
      </c>
      <c r="AM737">
        <v>0</v>
      </c>
      <c r="AN737">
        <v>0</v>
      </c>
      <c r="AO737">
        <v>314</v>
      </c>
      <c r="AP737">
        <v>1681</v>
      </c>
      <c r="AQ737">
        <v>345</v>
      </c>
      <c r="AR737">
        <v>1</v>
      </c>
      <c r="AS737">
        <v>225</v>
      </c>
      <c r="AT737">
        <v>34</v>
      </c>
      <c r="AU737">
        <v>35</v>
      </c>
      <c r="AV737">
        <v>14</v>
      </c>
      <c r="AW737">
        <v>8</v>
      </c>
      <c r="AX737">
        <v>0</v>
      </c>
      <c r="AY737">
        <v>218</v>
      </c>
      <c r="AZ737">
        <v>372</v>
      </c>
      <c r="BA737">
        <v>254</v>
      </c>
      <c r="BB737">
        <v>48</v>
      </c>
      <c r="BC737">
        <v>25</v>
      </c>
      <c r="BD737">
        <v>7</v>
      </c>
      <c r="BE737">
        <v>1</v>
      </c>
      <c r="BF737">
        <v>452</v>
      </c>
      <c r="BG737">
        <v>12315</v>
      </c>
      <c r="BH737">
        <v>14</v>
      </c>
      <c r="BI737">
        <v>102</v>
      </c>
      <c r="BJ737" s="2">
        <v>46218</v>
      </c>
      <c r="BK737">
        <v>0</v>
      </c>
      <c r="BL737" s="3" t="str">
        <f>VLOOKUP(O737,DropDownList!$H$1:$I$7,2,FALSE)</f>
        <v>2022/23</v>
      </c>
      <c r="BM737" s="3" t="str">
        <f t="shared" si="11"/>
        <v>JP COURT</v>
      </c>
    </row>
    <row r="738" spans="1:65" x14ac:dyDescent="0.2">
      <c r="A738">
        <v>2026</v>
      </c>
      <c r="B738">
        <v>7</v>
      </c>
      <c r="C738" t="s">
        <v>198</v>
      </c>
      <c r="D738" t="s">
        <v>208</v>
      </c>
      <c r="E738" t="s">
        <v>33</v>
      </c>
      <c r="F738">
        <v>9261</v>
      </c>
      <c r="G738" t="s">
        <v>141</v>
      </c>
      <c r="H738" t="s">
        <v>209</v>
      </c>
      <c r="I738" t="s">
        <v>142</v>
      </c>
      <c r="J738" s="1">
        <v>46204</v>
      </c>
      <c r="K738" t="s">
        <v>143</v>
      </c>
      <c r="L738">
        <v>2</v>
      </c>
      <c r="M738" t="s">
        <v>445</v>
      </c>
      <c r="N738" t="s">
        <v>442</v>
      </c>
      <c r="O738" t="s">
        <v>155</v>
      </c>
      <c r="P738" t="s">
        <v>152</v>
      </c>
      <c r="Q738">
        <v>0</v>
      </c>
      <c r="R738">
        <v>172</v>
      </c>
      <c r="S738">
        <v>6880</v>
      </c>
      <c r="T738">
        <v>4120</v>
      </c>
      <c r="U738">
        <v>0</v>
      </c>
      <c r="V738">
        <v>0</v>
      </c>
      <c r="W738">
        <v>0</v>
      </c>
      <c r="X738">
        <v>0</v>
      </c>
      <c r="Y738">
        <v>0</v>
      </c>
      <c r="Z738">
        <v>0</v>
      </c>
      <c r="AA738">
        <v>2760</v>
      </c>
      <c r="AB738">
        <v>0</v>
      </c>
      <c r="AC738">
        <v>2760</v>
      </c>
      <c r="AD738">
        <v>0</v>
      </c>
      <c r="AE738">
        <v>0</v>
      </c>
      <c r="AF738">
        <v>69</v>
      </c>
      <c r="AG738">
        <v>0</v>
      </c>
      <c r="AH738">
        <v>103</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s="2">
        <v>46218</v>
      </c>
      <c r="BK738">
        <v>0</v>
      </c>
      <c r="BL738" s="3" t="str">
        <f>VLOOKUP(O738,DropDownList!$H$1:$I$7,2,FALSE)</f>
        <v>2022/23</v>
      </c>
      <c r="BM738" s="3" t="str">
        <f t="shared" si="11"/>
        <v>PCOA</v>
      </c>
    </row>
    <row r="739" spans="1:65" x14ac:dyDescent="0.2">
      <c r="A739">
        <v>2026</v>
      </c>
      <c r="B739">
        <v>7</v>
      </c>
      <c r="C739" t="s">
        <v>198</v>
      </c>
      <c r="D739" t="s">
        <v>210</v>
      </c>
      <c r="E739" t="s">
        <v>33</v>
      </c>
      <c r="F739">
        <v>9801</v>
      </c>
      <c r="G739" t="s">
        <v>158</v>
      </c>
      <c r="H739" t="s">
        <v>209</v>
      </c>
      <c r="I739" t="s">
        <v>142</v>
      </c>
      <c r="J739" s="1">
        <v>46204</v>
      </c>
      <c r="K739" t="s">
        <v>143</v>
      </c>
      <c r="L739">
        <v>2</v>
      </c>
      <c r="M739" t="s">
        <v>445</v>
      </c>
      <c r="N739" t="s">
        <v>442</v>
      </c>
      <c r="O739" t="s">
        <v>147</v>
      </c>
      <c r="P739" t="s">
        <v>161</v>
      </c>
      <c r="Q739">
        <v>2728.1</v>
      </c>
      <c r="R739">
        <v>716</v>
      </c>
      <c r="S739">
        <v>23920</v>
      </c>
      <c r="T739">
        <v>810</v>
      </c>
      <c r="U739">
        <v>297</v>
      </c>
      <c r="V739">
        <v>63</v>
      </c>
      <c r="W739">
        <v>1460</v>
      </c>
      <c r="X739">
        <v>1460</v>
      </c>
      <c r="Y739">
        <v>0</v>
      </c>
      <c r="Z739">
        <v>0</v>
      </c>
      <c r="AA739">
        <v>20381.900000000001</v>
      </c>
      <c r="AB739">
        <v>0</v>
      </c>
      <c r="AC739">
        <v>0</v>
      </c>
      <c r="AD739">
        <v>60</v>
      </c>
      <c r="AE739">
        <v>3</v>
      </c>
      <c r="AF739">
        <v>560</v>
      </c>
      <c r="AG739">
        <v>10</v>
      </c>
      <c r="AH739">
        <v>35</v>
      </c>
      <c r="AI739">
        <v>110</v>
      </c>
      <c r="AJ739">
        <v>0</v>
      </c>
      <c r="AK739">
        <v>0</v>
      </c>
      <c r="AL739">
        <v>0</v>
      </c>
      <c r="AM739">
        <v>0</v>
      </c>
      <c r="AN739">
        <v>0</v>
      </c>
      <c r="AO739">
        <v>488</v>
      </c>
      <c r="AP739">
        <v>1711</v>
      </c>
      <c r="AQ739">
        <v>533</v>
      </c>
      <c r="AR739">
        <v>0</v>
      </c>
      <c r="AS739">
        <v>164</v>
      </c>
      <c r="AT739">
        <v>4</v>
      </c>
      <c r="AU739">
        <v>39</v>
      </c>
      <c r="AV739">
        <v>19</v>
      </c>
      <c r="AW739">
        <v>63</v>
      </c>
      <c r="AX739">
        <v>0</v>
      </c>
      <c r="AY739">
        <v>242</v>
      </c>
      <c r="AZ739">
        <v>336</v>
      </c>
      <c r="BA739">
        <v>137</v>
      </c>
      <c r="BB739">
        <v>46</v>
      </c>
      <c r="BC739">
        <v>15</v>
      </c>
      <c r="BD739">
        <v>4</v>
      </c>
      <c r="BE739">
        <v>0</v>
      </c>
      <c r="BF739">
        <v>647</v>
      </c>
      <c r="BG739">
        <v>2625</v>
      </c>
      <c r="BH739">
        <v>1</v>
      </c>
      <c r="BI739">
        <v>256</v>
      </c>
      <c r="BJ739" s="2">
        <v>46218</v>
      </c>
      <c r="BK739">
        <v>0</v>
      </c>
      <c r="BL739" s="3" t="str">
        <f>VLOOKUP(O739,DropDownList!$H$1:$I$7,2,FALSE)</f>
        <v>2024/25</v>
      </c>
      <c r="BM739" s="3" t="str">
        <f t="shared" si="11"/>
        <v>VSUR</v>
      </c>
    </row>
    <row r="740" spans="1:65" x14ac:dyDescent="0.2">
      <c r="A740">
        <v>2026</v>
      </c>
      <c r="B740">
        <v>7</v>
      </c>
      <c r="C740" t="s">
        <v>198</v>
      </c>
      <c r="D740" t="s">
        <v>210</v>
      </c>
      <c r="E740" t="s">
        <v>33</v>
      </c>
      <c r="F740">
        <v>9801</v>
      </c>
      <c r="G740" t="s">
        <v>158</v>
      </c>
      <c r="H740" t="s">
        <v>209</v>
      </c>
      <c r="I740" t="s">
        <v>142</v>
      </c>
      <c r="J740" s="1">
        <v>46204</v>
      </c>
      <c r="K740" t="s">
        <v>143</v>
      </c>
      <c r="L740">
        <v>2</v>
      </c>
      <c r="M740" t="s">
        <v>445</v>
      </c>
      <c r="N740" t="s">
        <v>442</v>
      </c>
      <c r="O740" t="s">
        <v>147</v>
      </c>
      <c r="P740" t="s">
        <v>159</v>
      </c>
      <c r="Q740">
        <v>0</v>
      </c>
      <c r="R740">
        <v>9</v>
      </c>
      <c r="S740">
        <v>157039.71</v>
      </c>
      <c r="T740">
        <v>3260.53</v>
      </c>
      <c r="U740">
        <v>0</v>
      </c>
      <c r="V740">
        <v>0</v>
      </c>
      <c r="W740">
        <v>0</v>
      </c>
      <c r="X740">
        <v>0</v>
      </c>
      <c r="Y740">
        <v>0</v>
      </c>
      <c r="Z740">
        <v>0</v>
      </c>
      <c r="AA740">
        <v>153779.18</v>
      </c>
      <c r="AB740">
        <v>0</v>
      </c>
      <c r="AC740">
        <v>0</v>
      </c>
      <c r="AD740">
        <v>0</v>
      </c>
      <c r="AE740">
        <v>0</v>
      </c>
      <c r="AF740">
        <v>8</v>
      </c>
      <c r="AG740">
        <v>0</v>
      </c>
      <c r="AH740">
        <v>0</v>
      </c>
      <c r="AI740">
        <v>0</v>
      </c>
      <c r="AJ740">
        <v>0</v>
      </c>
      <c r="AK740">
        <v>0</v>
      </c>
      <c r="AL740">
        <v>0</v>
      </c>
      <c r="AM740">
        <v>0</v>
      </c>
      <c r="AN740">
        <v>0</v>
      </c>
      <c r="AO740">
        <v>2</v>
      </c>
      <c r="AP740">
        <v>2</v>
      </c>
      <c r="AQ740">
        <v>0</v>
      </c>
      <c r="AR740">
        <v>0</v>
      </c>
      <c r="AS740">
        <v>0</v>
      </c>
      <c r="AT740">
        <v>0</v>
      </c>
      <c r="AU740">
        <v>1</v>
      </c>
      <c r="AV740">
        <v>0</v>
      </c>
      <c r="AW740">
        <v>0</v>
      </c>
      <c r="AX740">
        <v>0</v>
      </c>
      <c r="AY740">
        <v>0</v>
      </c>
      <c r="AZ740">
        <v>0</v>
      </c>
      <c r="BA740">
        <v>0</v>
      </c>
      <c r="BB740">
        <v>0</v>
      </c>
      <c r="BC740">
        <v>0</v>
      </c>
      <c r="BD740">
        <v>0</v>
      </c>
      <c r="BE740">
        <v>0</v>
      </c>
      <c r="BF740">
        <v>0</v>
      </c>
      <c r="BG740">
        <v>0</v>
      </c>
      <c r="BH740">
        <v>1</v>
      </c>
      <c r="BI740">
        <v>0</v>
      </c>
      <c r="BJ740" s="2">
        <v>46218</v>
      </c>
      <c r="BK740">
        <v>0</v>
      </c>
      <c r="BL740" s="3" t="str">
        <f>VLOOKUP(O740,DropDownList!$H$1:$I$7,2,FALSE)</f>
        <v>2024/25</v>
      </c>
      <c r="BM740" s="3" t="str">
        <f t="shared" si="11"/>
        <v>CONF</v>
      </c>
    </row>
    <row r="741" spans="1:65" x14ac:dyDescent="0.2">
      <c r="A741">
        <v>2026</v>
      </c>
      <c r="B741">
        <v>7</v>
      </c>
      <c r="C741" t="s">
        <v>198</v>
      </c>
      <c r="D741" t="s">
        <v>210</v>
      </c>
      <c r="E741" t="s">
        <v>33</v>
      </c>
      <c r="F741">
        <v>9801</v>
      </c>
      <c r="G741" t="s">
        <v>158</v>
      </c>
      <c r="H741" t="s">
        <v>209</v>
      </c>
      <c r="I741" t="s">
        <v>142</v>
      </c>
      <c r="J741" s="1">
        <v>46204</v>
      </c>
      <c r="K741" t="s">
        <v>143</v>
      </c>
      <c r="L741">
        <v>2</v>
      </c>
      <c r="M741" t="s">
        <v>445</v>
      </c>
      <c r="N741" t="s">
        <v>442</v>
      </c>
      <c r="O741" t="s">
        <v>155</v>
      </c>
      <c r="P741" t="s">
        <v>161</v>
      </c>
      <c r="Q741">
        <v>1056.31</v>
      </c>
      <c r="R741">
        <v>750</v>
      </c>
      <c r="S741">
        <v>17765</v>
      </c>
      <c r="T741">
        <v>713.25</v>
      </c>
      <c r="U741">
        <v>164</v>
      </c>
      <c r="V741">
        <v>29</v>
      </c>
      <c r="W741">
        <v>595</v>
      </c>
      <c r="X741">
        <v>595</v>
      </c>
      <c r="Y741">
        <v>0</v>
      </c>
      <c r="Z741">
        <v>0</v>
      </c>
      <c r="AA741">
        <v>15995.44</v>
      </c>
      <c r="AB741">
        <v>0</v>
      </c>
      <c r="AC741">
        <v>0</v>
      </c>
      <c r="AD741">
        <v>28</v>
      </c>
      <c r="AE741">
        <v>1</v>
      </c>
      <c r="AF741">
        <v>660</v>
      </c>
      <c r="AG741">
        <v>4</v>
      </c>
      <c r="AH741">
        <v>32</v>
      </c>
      <c r="AI741">
        <v>53</v>
      </c>
      <c r="AJ741">
        <v>0</v>
      </c>
      <c r="AK741">
        <v>0</v>
      </c>
      <c r="AL741">
        <v>0</v>
      </c>
      <c r="AM741">
        <v>0</v>
      </c>
      <c r="AN741">
        <v>0</v>
      </c>
      <c r="AO741">
        <v>514</v>
      </c>
      <c r="AP741">
        <v>2240</v>
      </c>
      <c r="AQ741">
        <v>545</v>
      </c>
      <c r="AR741">
        <v>0</v>
      </c>
      <c r="AS741">
        <v>246</v>
      </c>
      <c r="AT741">
        <v>17</v>
      </c>
      <c r="AU741">
        <v>65</v>
      </c>
      <c r="AV741">
        <v>33</v>
      </c>
      <c r="AW741">
        <v>40</v>
      </c>
      <c r="AX741">
        <v>0</v>
      </c>
      <c r="AY741">
        <v>322</v>
      </c>
      <c r="AZ741">
        <v>461</v>
      </c>
      <c r="BA741">
        <v>253</v>
      </c>
      <c r="BB741">
        <v>76</v>
      </c>
      <c r="BC741">
        <v>48</v>
      </c>
      <c r="BD741">
        <v>16</v>
      </c>
      <c r="BE741">
        <v>0</v>
      </c>
      <c r="BF741">
        <v>707</v>
      </c>
      <c r="BG741">
        <v>1030</v>
      </c>
      <c r="BH741">
        <v>1</v>
      </c>
      <c r="BI741">
        <v>146</v>
      </c>
      <c r="BJ741" s="2">
        <v>46218</v>
      </c>
      <c r="BK741">
        <v>0</v>
      </c>
      <c r="BL741" s="3" t="str">
        <f>VLOOKUP(O741,DropDownList!$H$1:$I$7,2,FALSE)</f>
        <v>2022/23</v>
      </c>
      <c r="BM741" s="3" t="str">
        <f t="shared" si="11"/>
        <v>VSUR</v>
      </c>
    </row>
    <row r="742" spans="1:65" x14ac:dyDescent="0.2">
      <c r="A742">
        <v>2026</v>
      </c>
      <c r="B742">
        <v>7</v>
      </c>
      <c r="C742" t="s">
        <v>198</v>
      </c>
      <c r="D742" t="s">
        <v>210</v>
      </c>
      <c r="E742" t="s">
        <v>33</v>
      </c>
      <c r="F742">
        <v>9801</v>
      </c>
      <c r="G742" t="s">
        <v>158</v>
      </c>
      <c r="H742" t="s">
        <v>209</v>
      </c>
      <c r="I742" t="s">
        <v>142</v>
      </c>
      <c r="J742" s="1">
        <v>46204</v>
      </c>
      <c r="K742" t="s">
        <v>143</v>
      </c>
      <c r="L742">
        <v>2</v>
      </c>
      <c r="M742" t="s">
        <v>445</v>
      </c>
      <c r="N742" t="s">
        <v>442</v>
      </c>
      <c r="O742" t="s">
        <v>149</v>
      </c>
      <c r="P742" t="s">
        <v>160</v>
      </c>
      <c r="Q742">
        <v>221979.7</v>
      </c>
      <c r="R742">
        <v>744</v>
      </c>
      <c r="S742">
        <v>446421.5</v>
      </c>
      <c r="T742">
        <v>1650</v>
      </c>
      <c r="U742">
        <v>482</v>
      </c>
      <c r="V742">
        <v>344</v>
      </c>
      <c r="W742">
        <v>106101.7</v>
      </c>
      <c r="X742">
        <v>162300.70000000001</v>
      </c>
      <c r="Y742">
        <v>0</v>
      </c>
      <c r="Z742">
        <v>0</v>
      </c>
      <c r="AA742">
        <v>222791.8</v>
      </c>
      <c r="AB742">
        <v>13712.7</v>
      </c>
      <c r="AC742">
        <v>193632.84</v>
      </c>
      <c r="AD742">
        <v>185</v>
      </c>
      <c r="AE742">
        <v>159</v>
      </c>
      <c r="AF742">
        <v>261</v>
      </c>
      <c r="AG742">
        <v>249</v>
      </c>
      <c r="AH742">
        <v>2</v>
      </c>
      <c r="AI742">
        <v>232</v>
      </c>
      <c r="AJ742">
        <v>0</v>
      </c>
      <c r="AK742">
        <v>0</v>
      </c>
      <c r="AL742">
        <v>0</v>
      </c>
      <c r="AM742">
        <v>0</v>
      </c>
      <c r="AN742">
        <v>0</v>
      </c>
      <c r="AO742">
        <v>455</v>
      </c>
      <c r="AP742">
        <v>1105</v>
      </c>
      <c r="AQ742">
        <v>448</v>
      </c>
      <c r="AR742">
        <v>0</v>
      </c>
      <c r="AS742">
        <v>66</v>
      </c>
      <c r="AT742">
        <v>1</v>
      </c>
      <c r="AU742">
        <v>12</v>
      </c>
      <c r="AV742">
        <v>6</v>
      </c>
      <c r="AW742">
        <v>39</v>
      </c>
      <c r="AX742">
        <v>0</v>
      </c>
      <c r="AY742">
        <v>76</v>
      </c>
      <c r="AZ742">
        <v>195</v>
      </c>
      <c r="BA742">
        <v>32</v>
      </c>
      <c r="BB742">
        <v>34</v>
      </c>
      <c r="BC742">
        <v>8</v>
      </c>
      <c r="BD742">
        <v>7</v>
      </c>
      <c r="BE742">
        <v>0</v>
      </c>
      <c r="BF742">
        <v>694</v>
      </c>
      <c r="BG742">
        <v>121611.5</v>
      </c>
      <c r="BH742">
        <v>0</v>
      </c>
      <c r="BI742">
        <v>436</v>
      </c>
      <c r="BJ742" s="2">
        <v>46218</v>
      </c>
      <c r="BK742">
        <v>0</v>
      </c>
      <c r="BL742" s="3" t="str">
        <f>VLOOKUP(O742,DropDownList!$H$1:$I$7,2,FALSE)</f>
        <v>2025/26</v>
      </c>
      <c r="BM742" s="3" t="str">
        <f t="shared" si="11"/>
        <v>SC COURT</v>
      </c>
    </row>
    <row r="743" spans="1:65" x14ac:dyDescent="0.2">
      <c r="A743">
        <v>2026</v>
      </c>
      <c r="B743">
        <v>7</v>
      </c>
      <c r="C743" t="s">
        <v>198</v>
      </c>
      <c r="D743" t="s">
        <v>210</v>
      </c>
      <c r="E743" t="s">
        <v>33</v>
      </c>
      <c r="F743">
        <v>9801</v>
      </c>
      <c r="G743" t="s">
        <v>158</v>
      </c>
      <c r="H743" t="s">
        <v>209</v>
      </c>
      <c r="I743" t="s">
        <v>142</v>
      </c>
      <c r="J743" s="1">
        <v>46204</v>
      </c>
      <c r="K743" t="s">
        <v>143</v>
      </c>
      <c r="L743">
        <v>2</v>
      </c>
      <c r="M743" t="s">
        <v>445</v>
      </c>
      <c r="N743" t="s">
        <v>442</v>
      </c>
      <c r="O743" t="s">
        <v>147</v>
      </c>
      <c r="P743" t="s">
        <v>153</v>
      </c>
      <c r="Q743">
        <v>100</v>
      </c>
      <c r="R743">
        <v>1</v>
      </c>
      <c r="S743">
        <v>150</v>
      </c>
      <c r="T743">
        <v>0</v>
      </c>
      <c r="U743">
        <v>1</v>
      </c>
      <c r="V743">
        <v>1</v>
      </c>
      <c r="W743">
        <v>100</v>
      </c>
      <c r="X743">
        <v>100</v>
      </c>
      <c r="Y743">
        <v>0</v>
      </c>
      <c r="Z743">
        <v>0</v>
      </c>
      <c r="AA743">
        <v>50</v>
      </c>
      <c r="AB743">
        <v>0</v>
      </c>
      <c r="AC743">
        <v>50</v>
      </c>
      <c r="AD743">
        <v>0</v>
      </c>
      <c r="AE743">
        <v>1</v>
      </c>
      <c r="AF743">
        <v>0</v>
      </c>
      <c r="AG743">
        <v>1</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s="2">
        <v>46218</v>
      </c>
      <c r="BK743">
        <v>0</v>
      </c>
      <c r="BL743" s="3" t="str">
        <f>VLOOKUP(O743,DropDownList!$H$1:$I$7,2,FALSE)</f>
        <v>2024/25</v>
      </c>
      <c r="BM743" s="3" t="str">
        <f t="shared" si="11"/>
        <v>PREG</v>
      </c>
    </row>
    <row r="744" spans="1:65" x14ac:dyDescent="0.2">
      <c r="A744">
        <v>2026</v>
      </c>
      <c r="B744">
        <v>7</v>
      </c>
      <c r="C744" t="s">
        <v>198</v>
      </c>
      <c r="D744" t="s">
        <v>210</v>
      </c>
      <c r="E744" t="s">
        <v>33</v>
      </c>
      <c r="F744">
        <v>9801</v>
      </c>
      <c r="G744" t="s">
        <v>158</v>
      </c>
      <c r="H744" t="s">
        <v>209</v>
      </c>
      <c r="I744" t="s">
        <v>142</v>
      </c>
      <c r="J744" s="1">
        <v>46204</v>
      </c>
      <c r="K744" t="s">
        <v>143</v>
      </c>
      <c r="L744">
        <v>2</v>
      </c>
      <c r="M744" t="s">
        <v>445</v>
      </c>
      <c r="N744" t="s">
        <v>442</v>
      </c>
      <c r="O744" t="s">
        <v>155</v>
      </c>
      <c r="P744" t="s">
        <v>159</v>
      </c>
      <c r="Q744">
        <v>116934.71</v>
      </c>
      <c r="R744">
        <v>19</v>
      </c>
      <c r="S744">
        <v>443330.73</v>
      </c>
      <c r="T744">
        <v>11786.57</v>
      </c>
      <c r="U744">
        <v>3</v>
      </c>
      <c r="V744">
        <v>2</v>
      </c>
      <c r="W744">
        <v>116557.41</v>
      </c>
      <c r="X744">
        <v>116557.41</v>
      </c>
      <c r="Y744">
        <v>0</v>
      </c>
      <c r="Z744">
        <v>0</v>
      </c>
      <c r="AA744">
        <v>314609.45</v>
      </c>
      <c r="AB744">
        <v>0</v>
      </c>
      <c r="AC744">
        <v>0</v>
      </c>
      <c r="AD744">
        <v>2</v>
      </c>
      <c r="AE744">
        <v>0</v>
      </c>
      <c r="AF744">
        <v>12</v>
      </c>
      <c r="AG744">
        <v>1</v>
      </c>
      <c r="AH744">
        <v>1</v>
      </c>
      <c r="AI744">
        <v>2</v>
      </c>
      <c r="AJ744">
        <v>0</v>
      </c>
      <c r="AK744">
        <v>0</v>
      </c>
      <c r="AL744">
        <v>0</v>
      </c>
      <c r="AM744">
        <v>0</v>
      </c>
      <c r="AN744">
        <v>0</v>
      </c>
      <c r="AO744">
        <v>4</v>
      </c>
      <c r="AP744">
        <v>7</v>
      </c>
      <c r="AQ744">
        <v>0</v>
      </c>
      <c r="AR744">
        <v>0</v>
      </c>
      <c r="AS744">
        <v>0</v>
      </c>
      <c r="AT744">
        <v>0</v>
      </c>
      <c r="AU744">
        <v>3</v>
      </c>
      <c r="AV744">
        <v>0</v>
      </c>
      <c r="AW744">
        <v>1</v>
      </c>
      <c r="AX744">
        <v>0</v>
      </c>
      <c r="AY744">
        <v>0</v>
      </c>
      <c r="AZ744">
        <v>0</v>
      </c>
      <c r="BA744">
        <v>0</v>
      </c>
      <c r="BB744">
        <v>0</v>
      </c>
      <c r="BC744">
        <v>0</v>
      </c>
      <c r="BD744">
        <v>0</v>
      </c>
      <c r="BE744">
        <v>0</v>
      </c>
      <c r="BF744">
        <v>0</v>
      </c>
      <c r="BG744">
        <v>116557.41</v>
      </c>
      <c r="BH744">
        <v>3</v>
      </c>
      <c r="BI744">
        <v>0</v>
      </c>
      <c r="BJ744" s="2">
        <v>46218</v>
      </c>
      <c r="BK744">
        <v>0</v>
      </c>
      <c r="BL744" s="3" t="str">
        <f>VLOOKUP(O744,DropDownList!$H$1:$I$7,2,FALSE)</f>
        <v>2022/23</v>
      </c>
      <c r="BM744" s="3" t="str">
        <f t="shared" si="11"/>
        <v>CONF</v>
      </c>
    </row>
    <row r="745" spans="1:65" x14ac:dyDescent="0.2">
      <c r="A745">
        <v>2026</v>
      </c>
      <c r="B745">
        <v>7</v>
      </c>
      <c r="C745" t="s">
        <v>198</v>
      </c>
      <c r="D745" t="s">
        <v>210</v>
      </c>
      <c r="E745" t="s">
        <v>33</v>
      </c>
      <c r="F745">
        <v>9801</v>
      </c>
      <c r="G745" t="s">
        <v>158</v>
      </c>
      <c r="H745" t="s">
        <v>209</v>
      </c>
      <c r="I745" t="s">
        <v>142</v>
      </c>
      <c r="J745" s="1">
        <v>46204</v>
      </c>
      <c r="K745" t="s">
        <v>143</v>
      </c>
      <c r="L745">
        <v>2</v>
      </c>
      <c r="M745" t="s">
        <v>445</v>
      </c>
      <c r="N745" t="s">
        <v>442</v>
      </c>
      <c r="O745" t="s">
        <v>155</v>
      </c>
      <c r="P745" t="s">
        <v>160</v>
      </c>
      <c r="Q745">
        <v>54936.23</v>
      </c>
      <c r="R745">
        <v>850</v>
      </c>
      <c r="S745">
        <v>416050.89</v>
      </c>
      <c r="T745">
        <v>21420.63</v>
      </c>
      <c r="U745">
        <v>186</v>
      </c>
      <c r="V745">
        <v>82</v>
      </c>
      <c r="W745">
        <v>27508.73</v>
      </c>
      <c r="X745">
        <v>28385.98</v>
      </c>
      <c r="Y745">
        <v>0</v>
      </c>
      <c r="Z745">
        <v>0</v>
      </c>
      <c r="AA745">
        <v>339694.03</v>
      </c>
      <c r="AB745">
        <v>53111.25</v>
      </c>
      <c r="AC745">
        <v>269977.34000000003</v>
      </c>
      <c r="AD745">
        <v>29</v>
      </c>
      <c r="AE745">
        <v>53</v>
      </c>
      <c r="AF745">
        <v>604</v>
      </c>
      <c r="AG745">
        <v>135</v>
      </c>
      <c r="AH745">
        <v>42</v>
      </c>
      <c r="AI745">
        <v>51</v>
      </c>
      <c r="AJ745">
        <v>0</v>
      </c>
      <c r="AK745">
        <v>0</v>
      </c>
      <c r="AL745">
        <v>0</v>
      </c>
      <c r="AM745">
        <v>0</v>
      </c>
      <c r="AN745">
        <v>0</v>
      </c>
      <c r="AO745">
        <v>587</v>
      </c>
      <c r="AP745">
        <v>2558</v>
      </c>
      <c r="AQ745">
        <v>613</v>
      </c>
      <c r="AR745">
        <v>0</v>
      </c>
      <c r="AS745">
        <v>284</v>
      </c>
      <c r="AT745">
        <v>20</v>
      </c>
      <c r="AU745">
        <v>71</v>
      </c>
      <c r="AV745">
        <v>34</v>
      </c>
      <c r="AW745">
        <v>47</v>
      </c>
      <c r="AX745">
        <v>0</v>
      </c>
      <c r="AY745">
        <v>366</v>
      </c>
      <c r="AZ745">
        <v>530</v>
      </c>
      <c r="BA745">
        <v>302</v>
      </c>
      <c r="BB745">
        <v>77</v>
      </c>
      <c r="BC745">
        <v>47</v>
      </c>
      <c r="BD745">
        <v>21</v>
      </c>
      <c r="BE745">
        <v>0</v>
      </c>
      <c r="BF745">
        <v>796</v>
      </c>
      <c r="BG745">
        <v>19134</v>
      </c>
      <c r="BH745">
        <v>18</v>
      </c>
      <c r="BI745">
        <v>166</v>
      </c>
      <c r="BJ745" s="2">
        <v>46218</v>
      </c>
      <c r="BK745">
        <v>0</v>
      </c>
      <c r="BL745" s="3" t="str">
        <f>VLOOKUP(O745,DropDownList!$H$1:$I$7,2,FALSE)</f>
        <v>2022/23</v>
      </c>
      <c r="BM745" s="3" t="str">
        <f t="shared" si="11"/>
        <v>SC COURT</v>
      </c>
    </row>
    <row r="746" spans="1:65" x14ac:dyDescent="0.2">
      <c r="A746">
        <v>2026</v>
      </c>
      <c r="B746">
        <v>7</v>
      </c>
      <c r="C746" t="s">
        <v>198</v>
      </c>
      <c r="D746" t="s">
        <v>210</v>
      </c>
      <c r="E746" t="s">
        <v>33</v>
      </c>
      <c r="F746">
        <v>9801</v>
      </c>
      <c r="G746" t="s">
        <v>158</v>
      </c>
      <c r="H746" t="s">
        <v>209</v>
      </c>
      <c r="I746" t="s">
        <v>142</v>
      </c>
      <c r="J746" s="1">
        <v>46204</v>
      </c>
      <c r="K746" t="s">
        <v>143</v>
      </c>
      <c r="L746">
        <v>2</v>
      </c>
      <c r="M746" t="s">
        <v>445</v>
      </c>
      <c r="N746" t="s">
        <v>442</v>
      </c>
      <c r="O746" t="s">
        <v>156</v>
      </c>
      <c r="P746" t="s">
        <v>160</v>
      </c>
      <c r="Q746">
        <v>69748.08</v>
      </c>
      <c r="R746">
        <v>753</v>
      </c>
      <c r="S746">
        <v>360430.06</v>
      </c>
      <c r="T746">
        <v>14922.04</v>
      </c>
      <c r="U746">
        <v>227</v>
      </c>
      <c r="V746">
        <v>93</v>
      </c>
      <c r="W746">
        <v>28599.78</v>
      </c>
      <c r="X746">
        <v>29962.78</v>
      </c>
      <c r="Y746">
        <v>0</v>
      </c>
      <c r="Z746">
        <v>0</v>
      </c>
      <c r="AA746">
        <v>275759.94</v>
      </c>
      <c r="AB746">
        <v>36777.14</v>
      </c>
      <c r="AC746">
        <v>224217.8</v>
      </c>
      <c r="AD746">
        <v>44</v>
      </c>
      <c r="AE746">
        <v>49</v>
      </c>
      <c r="AF746">
        <v>487</v>
      </c>
      <c r="AG746">
        <v>151</v>
      </c>
      <c r="AH746">
        <v>27</v>
      </c>
      <c r="AI746">
        <v>76</v>
      </c>
      <c r="AJ746">
        <v>0</v>
      </c>
      <c r="AK746">
        <v>0</v>
      </c>
      <c r="AL746">
        <v>0</v>
      </c>
      <c r="AM746">
        <v>0</v>
      </c>
      <c r="AN746">
        <v>0</v>
      </c>
      <c r="AO746">
        <v>510</v>
      </c>
      <c r="AP746">
        <v>2021</v>
      </c>
      <c r="AQ746">
        <v>549</v>
      </c>
      <c r="AR746">
        <v>0</v>
      </c>
      <c r="AS746">
        <v>191</v>
      </c>
      <c r="AT746">
        <v>7</v>
      </c>
      <c r="AU746">
        <v>46</v>
      </c>
      <c r="AV746">
        <v>23</v>
      </c>
      <c r="AW746">
        <v>35</v>
      </c>
      <c r="AX746">
        <v>0</v>
      </c>
      <c r="AY746">
        <v>308</v>
      </c>
      <c r="AZ746">
        <v>424</v>
      </c>
      <c r="BA746">
        <v>201</v>
      </c>
      <c r="BB746">
        <v>69</v>
      </c>
      <c r="BC746">
        <v>34</v>
      </c>
      <c r="BD746">
        <v>12</v>
      </c>
      <c r="BE746">
        <v>0</v>
      </c>
      <c r="BF746">
        <v>709</v>
      </c>
      <c r="BG746">
        <v>27494</v>
      </c>
      <c r="BH746">
        <v>12</v>
      </c>
      <c r="BI746">
        <v>199</v>
      </c>
      <c r="BJ746" s="2">
        <v>46218</v>
      </c>
      <c r="BK746">
        <v>1</v>
      </c>
      <c r="BL746" s="3" t="str">
        <f>VLOOKUP(O746,DropDownList!$H$1:$I$7,2,FALSE)</f>
        <v>2023/24</v>
      </c>
      <c r="BM746" s="3" t="str">
        <f t="shared" si="11"/>
        <v>SC COURT</v>
      </c>
    </row>
    <row r="747" spans="1:65" x14ac:dyDescent="0.2">
      <c r="A747">
        <v>2026</v>
      </c>
      <c r="B747">
        <v>7</v>
      </c>
      <c r="C747" t="s">
        <v>198</v>
      </c>
      <c r="D747" t="s">
        <v>210</v>
      </c>
      <c r="E747" t="s">
        <v>33</v>
      </c>
      <c r="F747">
        <v>9801</v>
      </c>
      <c r="G747" t="s">
        <v>158</v>
      </c>
      <c r="H747" t="s">
        <v>209</v>
      </c>
      <c r="I747" t="s">
        <v>142</v>
      </c>
      <c r="J747" s="1">
        <v>46204</v>
      </c>
      <c r="K747" t="s">
        <v>143</v>
      </c>
      <c r="L747">
        <v>2</v>
      </c>
      <c r="M747" t="s">
        <v>445</v>
      </c>
      <c r="N747" t="s">
        <v>442</v>
      </c>
      <c r="O747" t="s">
        <v>147</v>
      </c>
      <c r="P747" t="s">
        <v>160</v>
      </c>
      <c r="Q747">
        <v>137936.70000000001</v>
      </c>
      <c r="R747">
        <v>809</v>
      </c>
      <c r="S747">
        <v>458860.55</v>
      </c>
      <c r="T747">
        <v>27610.38</v>
      </c>
      <c r="U747">
        <v>348</v>
      </c>
      <c r="V747">
        <v>174</v>
      </c>
      <c r="W747">
        <v>68714.210000000006</v>
      </c>
      <c r="X747">
        <v>77566.67</v>
      </c>
      <c r="Y747">
        <v>0</v>
      </c>
      <c r="Z747">
        <v>0</v>
      </c>
      <c r="AA747">
        <v>293313.46999999997</v>
      </c>
      <c r="AB747">
        <v>45060.160000000003</v>
      </c>
      <c r="AC747">
        <v>231261.41</v>
      </c>
      <c r="AD747">
        <v>77</v>
      </c>
      <c r="AE747">
        <v>97</v>
      </c>
      <c r="AF747">
        <v>406</v>
      </c>
      <c r="AG747">
        <v>223</v>
      </c>
      <c r="AH747">
        <v>48</v>
      </c>
      <c r="AI747">
        <v>125</v>
      </c>
      <c r="AJ747">
        <v>0</v>
      </c>
      <c r="AK747">
        <v>0</v>
      </c>
      <c r="AL747">
        <v>0</v>
      </c>
      <c r="AM747">
        <v>0</v>
      </c>
      <c r="AN747">
        <v>0</v>
      </c>
      <c r="AO747">
        <v>565</v>
      </c>
      <c r="AP747">
        <v>1973</v>
      </c>
      <c r="AQ747">
        <v>595</v>
      </c>
      <c r="AR747">
        <v>0</v>
      </c>
      <c r="AS747">
        <v>176</v>
      </c>
      <c r="AT747">
        <v>4</v>
      </c>
      <c r="AU747">
        <v>47</v>
      </c>
      <c r="AV747">
        <v>23</v>
      </c>
      <c r="AW747">
        <v>93</v>
      </c>
      <c r="AX747">
        <v>0</v>
      </c>
      <c r="AY747">
        <v>279</v>
      </c>
      <c r="AZ747">
        <v>392</v>
      </c>
      <c r="BA747">
        <v>170</v>
      </c>
      <c r="BB747">
        <v>48</v>
      </c>
      <c r="BC747">
        <v>15</v>
      </c>
      <c r="BD747">
        <v>6</v>
      </c>
      <c r="BE747">
        <v>0</v>
      </c>
      <c r="BF747">
        <v>708</v>
      </c>
      <c r="BG747">
        <v>59708.3</v>
      </c>
      <c r="BH747">
        <v>7</v>
      </c>
      <c r="BI747">
        <v>289</v>
      </c>
      <c r="BJ747" s="2">
        <v>46218</v>
      </c>
      <c r="BK747">
        <v>0</v>
      </c>
      <c r="BL747" s="3" t="str">
        <f>VLOOKUP(O747,DropDownList!$H$1:$I$7,2,FALSE)</f>
        <v>2024/25</v>
      </c>
      <c r="BM747" s="3" t="str">
        <f t="shared" si="11"/>
        <v>SC COURT</v>
      </c>
    </row>
    <row r="748" spans="1:65" x14ac:dyDescent="0.2">
      <c r="A748">
        <v>2026</v>
      </c>
      <c r="B748">
        <v>7</v>
      </c>
      <c r="C748" t="s">
        <v>198</v>
      </c>
      <c r="D748" t="s">
        <v>210</v>
      </c>
      <c r="E748" t="s">
        <v>33</v>
      </c>
      <c r="F748">
        <v>9801</v>
      </c>
      <c r="G748" t="s">
        <v>158</v>
      </c>
      <c r="H748" t="s">
        <v>209</v>
      </c>
      <c r="I748" t="s">
        <v>142</v>
      </c>
      <c r="J748" s="1">
        <v>46204</v>
      </c>
      <c r="K748" t="s">
        <v>143</v>
      </c>
      <c r="L748">
        <v>2</v>
      </c>
      <c r="M748" t="s">
        <v>445</v>
      </c>
      <c r="N748" t="s">
        <v>442</v>
      </c>
      <c r="O748" t="s">
        <v>156</v>
      </c>
      <c r="P748" t="s">
        <v>159</v>
      </c>
      <c r="Q748">
        <v>82911.12</v>
      </c>
      <c r="R748">
        <v>13</v>
      </c>
      <c r="S748">
        <v>243604.71</v>
      </c>
      <c r="T748">
        <v>36297.839999999997</v>
      </c>
      <c r="U748">
        <v>2</v>
      </c>
      <c r="V748">
        <v>1</v>
      </c>
      <c r="W748">
        <v>39570.58</v>
      </c>
      <c r="X748">
        <v>82712.800000000003</v>
      </c>
      <c r="Y748">
        <v>0</v>
      </c>
      <c r="Z748">
        <v>0</v>
      </c>
      <c r="AA748">
        <v>124395.75</v>
      </c>
      <c r="AB748">
        <v>0</v>
      </c>
      <c r="AC748">
        <v>0</v>
      </c>
      <c r="AD748">
        <v>0</v>
      </c>
      <c r="AE748">
        <v>1</v>
      </c>
      <c r="AF748">
        <v>7</v>
      </c>
      <c r="AG748">
        <v>2</v>
      </c>
      <c r="AH748">
        <v>0</v>
      </c>
      <c r="AI748">
        <v>0</v>
      </c>
      <c r="AJ748">
        <v>0</v>
      </c>
      <c r="AK748">
        <v>0</v>
      </c>
      <c r="AL748">
        <v>0</v>
      </c>
      <c r="AM748">
        <v>0</v>
      </c>
      <c r="AN748">
        <v>0</v>
      </c>
      <c r="AO748">
        <v>3</v>
      </c>
      <c r="AP748">
        <v>3</v>
      </c>
      <c r="AQ748">
        <v>0</v>
      </c>
      <c r="AR748">
        <v>0</v>
      </c>
      <c r="AS748">
        <v>0</v>
      </c>
      <c r="AT748">
        <v>0</v>
      </c>
      <c r="AU748">
        <v>0</v>
      </c>
      <c r="AV748">
        <v>0</v>
      </c>
      <c r="AW748">
        <v>0</v>
      </c>
      <c r="AX748">
        <v>0</v>
      </c>
      <c r="AY748">
        <v>0</v>
      </c>
      <c r="AZ748">
        <v>0</v>
      </c>
      <c r="BA748">
        <v>0</v>
      </c>
      <c r="BB748">
        <v>0</v>
      </c>
      <c r="BC748">
        <v>0</v>
      </c>
      <c r="BD748">
        <v>0</v>
      </c>
      <c r="BE748">
        <v>0</v>
      </c>
      <c r="BF748">
        <v>0</v>
      </c>
      <c r="BG748">
        <v>0</v>
      </c>
      <c r="BH748">
        <v>4</v>
      </c>
      <c r="BI748">
        <v>0</v>
      </c>
      <c r="BJ748" s="2">
        <v>46218</v>
      </c>
      <c r="BK748">
        <v>0</v>
      </c>
      <c r="BL748" s="3" t="str">
        <f>VLOOKUP(O748,DropDownList!$H$1:$I$7,2,FALSE)</f>
        <v>2023/24</v>
      </c>
      <c r="BM748" s="3" t="str">
        <f t="shared" si="11"/>
        <v>CONF</v>
      </c>
    </row>
    <row r="749" spans="1:65" x14ac:dyDescent="0.2">
      <c r="A749">
        <v>2026</v>
      </c>
      <c r="B749">
        <v>7</v>
      </c>
      <c r="C749" t="s">
        <v>198</v>
      </c>
      <c r="D749" t="s">
        <v>210</v>
      </c>
      <c r="E749" t="s">
        <v>33</v>
      </c>
      <c r="F749">
        <v>9801</v>
      </c>
      <c r="G749" t="s">
        <v>158</v>
      </c>
      <c r="H749" t="s">
        <v>209</v>
      </c>
      <c r="I749" t="s">
        <v>142</v>
      </c>
      <c r="J749" s="1">
        <v>46204</v>
      </c>
      <c r="K749" t="s">
        <v>143</v>
      </c>
      <c r="L749">
        <v>2</v>
      </c>
      <c r="M749" t="s">
        <v>445</v>
      </c>
      <c r="N749" t="s">
        <v>442</v>
      </c>
      <c r="O749" t="s">
        <v>149</v>
      </c>
      <c r="P749" t="s">
        <v>159</v>
      </c>
      <c r="Q749">
        <v>19648.18</v>
      </c>
      <c r="R749">
        <v>20</v>
      </c>
      <c r="S749">
        <v>300481.93</v>
      </c>
      <c r="T749">
        <v>21.55</v>
      </c>
      <c r="U749">
        <v>6</v>
      </c>
      <c r="V749">
        <v>1</v>
      </c>
      <c r="W749">
        <v>157.61000000000001</v>
      </c>
      <c r="X749">
        <v>1654.81</v>
      </c>
      <c r="Y749">
        <v>0</v>
      </c>
      <c r="Z749">
        <v>0</v>
      </c>
      <c r="AA749">
        <v>280812.2</v>
      </c>
      <c r="AB749">
        <v>0</v>
      </c>
      <c r="AC749">
        <v>0</v>
      </c>
      <c r="AD749">
        <v>0</v>
      </c>
      <c r="AE749">
        <v>1</v>
      </c>
      <c r="AF749">
        <v>12</v>
      </c>
      <c r="AG749">
        <v>5</v>
      </c>
      <c r="AH749">
        <v>0</v>
      </c>
      <c r="AI749">
        <v>1</v>
      </c>
      <c r="AJ749">
        <v>0</v>
      </c>
      <c r="AK749">
        <v>0</v>
      </c>
      <c r="AL749">
        <v>0</v>
      </c>
      <c r="AM749">
        <v>0</v>
      </c>
      <c r="AN749">
        <v>0</v>
      </c>
      <c r="AO749">
        <v>5</v>
      </c>
      <c r="AP749">
        <v>5</v>
      </c>
      <c r="AQ749">
        <v>0</v>
      </c>
      <c r="AR749">
        <v>0</v>
      </c>
      <c r="AS749">
        <v>0</v>
      </c>
      <c r="AT749">
        <v>0</v>
      </c>
      <c r="AU749">
        <v>0</v>
      </c>
      <c r="AV749">
        <v>0</v>
      </c>
      <c r="AW749">
        <v>0</v>
      </c>
      <c r="AX749">
        <v>0</v>
      </c>
      <c r="AY749">
        <v>0</v>
      </c>
      <c r="AZ749">
        <v>0</v>
      </c>
      <c r="BA749">
        <v>0</v>
      </c>
      <c r="BB749">
        <v>0</v>
      </c>
      <c r="BC749">
        <v>0</v>
      </c>
      <c r="BD749">
        <v>0</v>
      </c>
      <c r="BE749">
        <v>0</v>
      </c>
      <c r="BF749">
        <v>0</v>
      </c>
      <c r="BG749">
        <v>3815</v>
      </c>
      <c r="BH749">
        <v>2</v>
      </c>
      <c r="BI749">
        <v>0</v>
      </c>
      <c r="BJ749" s="2">
        <v>46218</v>
      </c>
      <c r="BK749">
        <v>0</v>
      </c>
      <c r="BL749" s="3" t="str">
        <f>VLOOKUP(O749,DropDownList!$H$1:$I$7,2,FALSE)</f>
        <v>2025/26</v>
      </c>
      <c r="BM749" s="3" t="str">
        <f t="shared" si="11"/>
        <v>CONF</v>
      </c>
    </row>
    <row r="750" spans="1:65" x14ac:dyDescent="0.2">
      <c r="A750">
        <v>2026</v>
      </c>
      <c r="B750">
        <v>7</v>
      </c>
      <c r="C750" t="s">
        <v>198</v>
      </c>
      <c r="D750" t="s">
        <v>210</v>
      </c>
      <c r="E750" t="s">
        <v>33</v>
      </c>
      <c r="F750">
        <v>9801</v>
      </c>
      <c r="G750" t="s">
        <v>158</v>
      </c>
      <c r="H750" t="s">
        <v>209</v>
      </c>
      <c r="I750" t="s">
        <v>142</v>
      </c>
      <c r="J750" s="1">
        <v>46204</v>
      </c>
      <c r="K750" t="s">
        <v>143</v>
      </c>
      <c r="L750">
        <v>2</v>
      </c>
      <c r="M750" t="s">
        <v>445</v>
      </c>
      <c r="N750" t="s">
        <v>442</v>
      </c>
      <c r="O750" t="s">
        <v>149</v>
      </c>
      <c r="P750" t="s">
        <v>161</v>
      </c>
      <c r="Q750">
        <v>5548.74</v>
      </c>
      <c r="R750">
        <v>685</v>
      </c>
      <c r="S750">
        <v>20545</v>
      </c>
      <c r="T750">
        <v>50</v>
      </c>
      <c r="U750">
        <v>438</v>
      </c>
      <c r="V750">
        <v>169</v>
      </c>
      <c r="W750">
        <v>4360</v>
      </c>
      <c r="X750">
        <v>4360</v>
      </c>
      <c r="Y750">
        <v>0</v>
      </c>
      <c r="Z750">
        <v>0</v>
      </c>
      <c r="AA750">
        <v>14946.26</v>
      </c>
      <c r="AB750">
        <v>0</v>
      </c>
      <c r="AC750">
        <v>0</v>
      </c>
      <c r="AD750">
        <v>169</v>
      </c>
      <c r="AE750">
        <v>0</v>
      </c>
      <c r="AF750">
        <v>467</v>
      </c>
      <c r="AG750">
        <v>3</v>
      </c>
      <c r="AH750">
        <v>1</v>
      </c>
      <c r="AI750">
        <v>214</v>
      </c>
      <c r="AJ750">
        <v>0</v>
      </c>
      <c r="AK750">
        <v>0</v>
      </c>
      <c r="AL750">
        <v>0</v>
      </c>
      <c r="AM750">
        <v>0</v>
      </c>
      <c r="AN750">
        <v>0</v>
      </c>
      <c r="AO750">
        <v>409</v>
      </c>
      <c r="AP750">
        <v>1007</v>
      </c>
      <c r="AQ750">
        <v>415</v>
      </c>
      <c r="AR750">
        <v>0</v>
      </c>
      <c r="AS750">
        <v>58</v>
      </c>
      <c r="AT750">
        <v>1</v>
      </c>
      <c r="AU750">
        <v>9</v>
      </c>
      <c r="AV750">
        <v>4</v>
      </c>
      <c r="AW750">
        <v>25</v>
      </c>
      <c r="AX750">
        <v>0</v>
      </c>
      <c r="AY750">
        <v>73</v>
      </c>
      <c r="AZ750">
        <v>181</v>
      </c>
      <c r="BA750">
        <v>27</v>
      </c>
      <c r="BB750">
        <v>32</v>
      </c>
      <c r="BC750">
        <v>7</v>
      </c>
      <c r="BD750">
        <v>6</v>
      </c>
      <c r="BE750">
        <v>0</v>
      </c>
      <c r="BF750">
        <v>649</v>
      </c>
      <c r="BG750">
        <v>5490</v>
      </c>
      <c r="BH750">
        <v>0</v>
      </c>
      <c r="BI750">
        <v>405</v>
      </c>
      <c r="BJ750" s="2">
        <v>46218</v>
      </c>
      <c r="BK750">
        <v>0</v>
      </c>
      <c r="BL750" s="3" t="str">
        <f>VLOOKUP(O750,DropDownList!$H$1:$I$7,2,FALSE)</f>
        <v>2025/26</v>
      </c>
      <c r="BM750" s="3" t="str">
        <f t="shared" si="11"/>
        <v>VSUR</v>
      </c>
    </row>
    <row r="751" spans="1:65" x14ac:dyDescent="0.2">
      <c r="A751">
        <v>2026</v>
      </c>
      <c r="B751">
        <v>7</v>
      </c>
      <c r="C751" t="s">
        <v>198</v>
      </c>
      <c r="D751" t="s">
        <v>210</v>
      </c>
      <c r="E751" t="s">
        <v>33</v>
      </c>
      <c r="F751">
        <v>9801</v>
      </c>
      <c r="G751" t="s">
        <v>158</v>
      </c>
      <c r="H751" t="s">
        <v>209</v>
      </c>
      <c r="I751" t="s">
        <v>142</v>
      </c>
      <c r="J751" s="1">
        <v>46204</v>
      </c>
      <c r="K751" t="s">
        <v>143</v>
      </c>
      <c r="L751">
        <v>2</v>
      </c>
      <c r="M751" t="s">
        <v>445</v>
      </c>
      <c r="N751" t="s">
        <v>442</v>
      </c>
      <c r="O751" t="s">
        <v>156</v>
      </c>
      <c r="P751" t="s">
        <v>161</v>
      </c>
      <c r="Q751">
        <v>1585</v>
      </c>
      <c r="R751">
        <v>689</v>
      </c>
      <c r="S751">
        <v>16510</v>
      </c>
      <c r="T751">
        <v>420</v>
      </c>
      <c r="U751">
        <v>208</v>
      </c>
      <c r="V751">
        <v>40</v>
      </c>
      <c r="W751">
        <v>800</v>
      </c>
      <c r="X751">
        <v>800</v>
      </c>
      <c r="Y751">
        <v>0</v>
      </c>
      <c r="Z751">
        <v>0</v>
      </c>
      <c r="AA751">
        <v>14505</v>
      </c>
      <c r="AB751">
        <v>0</v>
      </c>
      <c r="AC751">
        <v>0</v>
      </c>
      <c r="AD751">
        <v>40</v>
      </c>
      <c r="AE751">
        <v>0</v>
      </c>
      <c r="AF751">
        <v>595</v>
      </c>
      <c r="AG751">
        <v>2</v>
      </c>
      <c r="AH751">
        <v>18</v>
      </c>
      <c r="AI751">
        <v>74</v>
      </c>
      <c r="AJ751">
        <v>0</v>
      </c>
      <c r="AK751">
        <v>0</v>
      </c>
      <c r="AL751">
        <v>0</v>
      </c>
      <c r="AM751">
        <v>0</v>
      </c>
      <c r="AN751">
        <v>0</v>
      </c>
      <c r="AO751">
        <v>470</v>
      </c>
      <c r="AP751">
        <v>1902</v>
      </c>
      <c r="AQ751">
        <v>519</v>
      </c>
      <c r="AR751">
        <v>0</v>
      </c>
      <c r="AS751">
        <v>179</v>
      </c>
      <c r="AT751">
        <v>7</v>
      </c>
      <c r="AU751">
        <v>39</v>
      </c>
      <c r="AV751">
        <v>20</v>
      </c>
      <c r="AW751">
        <v>27</v>
      </c>
      <c r="AX751">
        <v>0</v>
      </c>
      <c r="AY751">
        <v>295</v>
      </c>
      <c r="AZ751">
        <v>402</v>
      </c>
      <c r="BA751">
        <v>186</v>
      </c>
      <c r="BB751">
        <v>64</v>
      </c>
      <c r="BC751">
        <v>32</v>
      </c>
      <c r="BD751">
        <v>10</v>
      </c>
      <c r="BE751">
        <v>0</v>
      </c>
      <c r="BF751">
        <v>661</v>
      </c>
      <c r="BG751">
        <v>1545</v>
      </c>
      <c r="BH751">
        <v>0</v>
      </c>
      <c r="BI751">
        <v>186</v>
      </c>
      <c r="BJ751" s="2">
        <v>46218</v>
      </c>
      <c r="BK751">
        <v>0</v>
      </c>
      <c r="BL751" s="3" t="str">
        <f>VLOOKUP(O751,DropDownList!$H$1:$I$7,2,FALSE)</f>
        <v>2023/24</v>
      </c>
      <c r="BM751" s="3" t="str">
        <f t="shared" si="11"/>
        <v>VSUR</v>
      </c>
    </row>
    <row r="752" spans="1:65" x14ac:dyDescent="0.2">
      <c r="A752">
        <v>2026</v>
      </c>
      <c r="B752">
        <v>7</v>
      </c>
      <c r="C752" t="s">
        <v>198</v>
      </c>
      <c r="D752" t="s">
        <v>210</v>
      </c>
      <c r="E752" t="s">
        <v>33</v>
      </c>
      <c r="F752">
        <v>9801</v>
      </c>
      <c r="G752" t="s">
        <v>158</v>
      </c>
      <c r="H752" t="s">
        <v>209</v>
      </c>
      <c r="I752" t="s">
        <v>142</v>
      </c>
      <c r="J752" s="1">
        <v>46204</v>
      </c>
      <c r="K752" t="s">
        <v>143</v>
      </c>
      <c r="L752">
        <v>2</v>
      </c>
      <c r="M752" t="s">
        <v>445</v>
      </c>
      <c r="N752" t="s">
        <v>442</v>
      </c>
      <c r="O752" t="s">
        <v>149</v>
      </c>
      <c r="P752" t="s">
        <v>153</v>
      </c>
      <c r="Q752">
        <v>150</v>
      </c>
      <c r="R752">
        <v>1</v>
      </c>
      <c r="S752">
        <v>150</v>
      </c>
      <c r="T752">
        <v>0</v>
      </c>
      <c r="U752">
        <v>1</v>
      </c>
      <c r="V752">
        <v>1</v>
      </c>
      <c r="W752">
        <v>150</v>
      </c>
      <c r="X752">
        <v>150</v>
      </c>
      <c r="Y752">
        <v>0</v>
      </c>
      <c r="Z752">
        <v>0</v>
      </c>
      <c r="AA752">
        <v>0</v>
      </c>
      <c r="AB752">
        <v>0</v>
      </c>
      <c r="AC752">
        <v>0</v>
      </c>
      <c r="AD752">
        <v>1</v>
      </c>
      <c r="AE752">
        <v>0</v>
      </c>
      <c r="AF752">
        <v>0</v>
      </c>
      <c r="AG752">
        <v>0</v>
      </c>
      <c r="AH752">
        <v>0</v>
      </c>
      <c r="AI752">
        <v>1</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150</v>
      </c>
      <c r="BH752">
        <v>0</v>
      </c>
      <c r="BI752">
        <v>0</v>
      </c>
      <c r="BJ752" s="2">
        <v>46218</v>
      </c>
      <c r="BK752">
        <v>0</v>
      </c>
      <c r="BL752" s="3" t="str">
        <f>VLOOKUP(O752,DropDownList!$H$1:$I$7,2,FALSE)</f>
        <v>2025/26</v>
      </c>
      <c r="BM752" s="3" t="str">
        <f t="shared" si="11"/>
        <v>PREG</v>
      </c>
    </row>
    <row r="753" spans="1:65" x14ac:dyDescent="0.2">
      <c r="A753">
        <v>2026</v>
      </c>
      <c r="B753">
        <v>7</v>
      </c>
      <c r="C753" t="s">
        <v>198</v>
      </c>
      <c r="D753" t="s">
        <v>211</v>
      </c>
      <c r="E753" t="s">
        <v>55</v>
      </c>
      <c r="F753">
        <v>9292</v>
      </c>
      <c r="G753" t="s">
        <v>141</v>
      </c>
      <c r="H753" t="s">
        <v>200</v>
      </c>
      <c r="I753" t="s">
        <v>142</v>
      </c>
      <c r="J753" s="1">
        <v>46204</v>
      </c>
      <c r="K753" t="s">
        <v>143</v>
      </c>
      <c r="L753">
        <v>2</v>
      </c>
      <c r="M753" t="s">
        <v>445</v>
      </c>
      <c r="N753" t="s">
        <v>442</v>
      </c>
      <c r="O753" t="s">
        <v>156</v>
      </c>
      <c r="P753" t="s">
        <v>154</v>
      </c>
      <c r="Q753">
        <v>774.55</v>
      </c>
      <c r="R753">
        <v>19</v>
      </c>
      <c r="S753">
        <v>4270</v>
      </c>
      <c r="T753">
        <v>0</v>
      </c>
      <c r="U753">
        <v>6</v>
      </c>
      <c r="V753">
        <v>5</v>
      </c>
      <c r="W753">
        <v>634.54999999999995</v>
      </c>
      <c r="X753">
        <v>639.54999999999995</v>
      </c>
      <c r="Y753">
        <v>0</v>
      </c>
      <c r="Z753">
        <v>0</v>
      </c>
      <c r="AA753">
        <v>3495.45</v>
      </c>
      <c r="AB753">
        <v>0</v>
      </c>
      <c r="AC753">
        <v>3235.45</v>
      </c>
      <c r="AD753">
        <v>2</v>
      </c>
      <c r="AE753">
        <v>3</v>
      </c>
      <c r="AF753">
        <v>13</v>
      </c>
      <c r="AG753">
        <v>4</v>
      </c>
      <c r="AH753">
        <v>0</v>
      </c>
      <c r="AI753">
        <v>2</v>
      </c>
      <c r="AJ753">
        <v>0</v>
      </c>
      <c r="AK753">
        <v>0</v>
      </c>
      <c r="AL753">
        <v>0</v>
      </c>
      <c r="AM753">
        <v>0</v>
      </c>
      <c r="AN753">
        <v>0</v>
      </c>
      <c r="AO753">
        <v>10</v>
      </c>
      <c r="AP753">
        <v>81</v>
      </c>
      <c r="AQ753">
        <v>10</v>
      </c>
      <c r="AR753">
        <v>0</v>
      </c>
      <c r="AS753">
        <v>7</v>
      </c>
      <c r="AT753">
        <v>5</v>
      </c>
      <c r="AU753">
        <v>6</v>
      </c>
      <c r="AV753">
        <v>0</v>
      </c>
      <c r="AW753">
        <v>0</v>
      </c>
      <c r="AX753">
        <v>0</v>
      </c>
      <c r="AY753">
        <v>9</v>
      </c>
      <c r="AZ753">
        <v>12</v>
      </c>
      <c r="BA753">
        <v>11</v>
      </c>
      <c r="BB753">
        <v>5</v>
      </c>
      <c r="BC753">
        <v>3</v>
      </c>
      <c r="BD753">
        <v>0</v>
      </c>
      <c r="BE753">
        <v>0</v>
      </c>
      <c r="BF753">
        <v>18</v>
      </c>
      <c r="BG753">
        <v>230</v>
      </c>
      <c r="BH753">
        <v>0</v>
      </c>
      <c r="BI753">
        <v>6</v>
      </c>
      <c r="BJ753" s="2">
        <v>46218</v>
      </c>
      <c r="BK753">
        <v>0</v>
      </c>
      <c r="BL753" s="3" t="str">
        <f>VLOOKUP(O753,DropDownList!$H$1:$I$7,2,FALSE)</f>
        <v>2023/24</v>
      </c>
      <c r="BM753" s="3" t="str">
        <f t="shared" si="11"/>
        <v>JP COURT</v>
      </c>
    </row>
    <row r="754" spans="1:65" x14ac:dyDescent="0.2">
      <c r="A754">
        <v>2026</v>
      </c>
      <c r="B754">
        <v>7</v>
      </c>
      <c r="C754" t="s">
        <v>198</v>
      </c>
      <c r="D754" t="s">
        <v>211</v>
      </c>
      <c r="E754" t="s">
        <v>55</v>
      </c>
      <c r="F754">
        <v>9292</v>
      </c>
      <c r="G754" t="s">
        <v>141</v>
      </c>
      <c r="H754" t="s">
        <v>200</v>
      </c>
      <c r="I754" t="s">
        <v>142</v>
      </c>
      <c r="J754" s="1">
        <v>46204</v>
      </c>
      <c r="K754" t="s">
        <v>143</v>
      </c>
      <c r="L754">
        <v>2</v>
      </c>
      <c r="M754" t="s">
        <v>445</v>
      </c>
      <c r="N754" t="s">
        <v>442</v>
      </c>
      <c r="O754" t="s">
        <v>156</v>
      </c>
      <c r="P754" t="s">
        <v>146</v>
      </c>
      <c r="Q754">
        <v>20</v>
      </c>
      <c r="R754">
        <v>19</v>
      </c>
      <c r="S754">
        <v>270</v>
      </c>
      <c r="T754">
        <v>0</v>
      </c>
      <c r="U754">
        <v>6</v>
      </c>
      <c r="V754">
        <v>2</v>
      </c>
      <c r="W754">
        <v>20</v>
      </c>
      <c r="X754">
        <v>20</v>
      </c>
      <c r="Y754">
        <v>0</v>
      </c>
      <c r="Z754">
        <v>0</v>
      </c>
      <c r="AA754">
        <v>250</v>
      </c>
      <c r="AB754">
        <v>0</v>
      </c>
      <c r="AC754">
        <v>0</v>
      </c>
      <c r="AD754">
        <v>2</v>
      </c>
      <c r="AE754">
        <v>0</v>
      </c>
      <c r="AF754">
        <v>17</v>
      </c>
      <c r="AG754">
        <v>0</v>
      </c>
      <c r="AH754">
        <v>0</v>
      </c>
      <c r="AI754">
        <v>2</v>
      </c>
      <c r="AJ754">
        <v>0</v>
      </c>
      <c r="AK754">
        <v>0</v>
      </c>
      <c r="AL754">
        <v>0</v>
      </c>
      <c r="AM754">
        <v>0</v>
      </c>
      <c r="AN754">
        <v>0</v>
      </c>
      <c r="AO754">
        <v>10</v>
      </c>
      <c r="AP754">
        <v>89</v>
      </c>
      <c r="AQ754">
        <v>11</v>
      </c>
      <c r="AR754">
        <v>0</v>
      </c>
      <c r="AS754">
        <v>7</v>
      </c>
      <c r="AT754">
        <v>5</v>
      </c>
      <c r="AU754">
        <v>8</v>
      </c>
      <c r="AV754">
        <v>0</v>
      </c>
      <c r="AW754">
        <v>0</v>
      </c>
      <c r="AX754">
        <v>0</v>
      </c>
      <c r="AY754">
        <v>10</v>
      </c>
      <c r="AZ754">
        <v>13</v>
      </c>
      <c r="BA754">
        <v>12</v>
      </c>
      <c r="BB754">
        <v>5</v>
      </c>
      <c r="BC754">
        <v>3</v>
      </c>
      <c r="BD754">
        <v>0</v>
      </c>
      <c r="BE754">
        <v>0</v>
      </c>
      <c r="BF754">
        <v>18</v>
      </c>
      <c r="BG754">
        <v>20</v>
      </c>
      <c r="BH754">
        <v>0</v>
      </c>
      <c r="BI754">
        <v>6</v>
      </c>
      <c r="BJ754" s="2">
        <v>46218</v>
      </c>
      <c r="BK754">
        <v>0</v>
      </c>
      <c r="BL754" s="3" t="str">
        <f>VLOOKUP(O754,DropDownList!$H$1:$I$7,2,FALSE)</f>
        <v>2023/24</v>
      </c>
      <c r="BM754" s="3" t="str">
        <f t="shared" si="11"/>
        <v>VSUR</v>
      </c>
    </row>
    <row r="755" spans="1:65" x14ac:dyDescent="0.2">
      <c r="A755">
        <v>2026</v>
      </c>
      <c r="B755">
        <v>7</v>
      </c>
      <c r="C755" t="s">
        <v>198</v>
      </c>
      <c r="D755" t="s">
        <v>211</v>
      </c>
      <c r="E755" t="s">
        <v>55</v>
      </c>
      <c r="F755">
        <v>9292</v>
      </c>
      <c r="G755" t="s">
        <v>141</v>
      </c>
      <c r="H755" t="s">
        <v>200</v>
      </c>
      <c r="I755" t="s">
        <v>142</v>
      </c>
      <c r="J755" s="1">
        <v>46204</v>
      </c>
      <c r="K755" t="s">
        <v>143</v>
      </c>
      <c r="L755">
        <v>2</v>
      </c>
      <c r="M755" t="s">
        <v>445</v>
      </c>
      <c r="N755" t="s">
        <v>442</v>
      </c>
      <c r="O755" t="s">
        <v>149</v>
      </c>
      <c r="P755" t="s">
        <v>150</v>
      </c>
      <c r="Q755">
        <v>1145</v>
      </c>
      <c r="R755">
        <v>1</v>
      </c>
      <c r="S755">
        <v>1145</v>
      </c>
      <c r="T755">
        <v>0</v>
      </c>
      <c r="U755">
        <v>1</v>
      </c>
      <c r="V755">
        <v>1</v>
      </c>
      <c r="W755">
        <v>225</v>
      </c>
      <c r="X755">
        <v>1145</v>
      </c>
      <c r="Y755">
        <v>1</v>
      </c>
      <c r="Z755">
        <v>1145</v>
      </c>
      <c r="AA755">
        <v>0</v>
      </c>
      <c r="AB755">
        <v>0</v>
      </c>
      <c r="AC755">
        <v>0</v>
      </c>
      <c r="AD755">
        <v>1</v>
      </c>
      <c r="AE755">
        <v>0</v>
      </c>
      <c r="AF755">
        <v>0</v>
      </c>
      <c r="AG755">
        <v>0</v>
      </c>
      <c r="AH755">
        <v>0</v>
      </c>
      <c r="AI755">
        <v>1</v>
      </c>
      <c r="AJ755">
        <v>0</v>
      </c>
      <c r="AK755">
        <v>0</v>
      </c>
      <c r="AL755">
        <v>0</v>
      </c>
      <c r="AM755">
        <v>0</v>
      </c>
      <c r="AN755">
        <v>0</v>
      </c>
      <c r="AO755">
        <v>1</v>
      </c>
      <c r="AP755">
        <v>3</v>
      </c>
      <c r="AQ755">
        <v>1</v>
      </c>
      <c r="AR755">
        <v>0</v>
      </c>
      <c r="AS755">
        <v>0</v>
      </c>
      <c r="AT755">
        <v>1</v>
      </c>
      <c r="AU755">
        <v>0</v>
      </c>
      <c r="AV755">
        <v>0</v>
      </c>
      <c r="AW755">
        <v>0</v>
      </c>
      <c r="AX755">
        <v>0</v>
      </c>
      <c r="AY755">
        <v>0</v>
      </c>
      <c r="AZ755">
        <v>0</v>
      </c>
      <c r="BA755">
        <v>0</v>
      </c>
      <c r="BB755">
        <v>0</v>
      </c>
      <c r="BC755">
        <v>0</v>
      </c>
      <c r="BD755">
        <v>0</v>
      </c>
      <c r="BE755">
        <v>0</v>
      </c>
      <c r="BF755">
        <v>1</v>
      </c>
      <c r="BG755">
        <v>1145</v>
      </c>
      <c r="BH755">
        <v>0</v>
      </c>
      <c r="BI755">
        <v>1</v>
      </c>
      <c r="BJ755" s="2">
        <v>46218</v>
      </c>
      <c r="BK755">
        <v>0</v>
      </c>
      <c r="BL755" s="3" t="str">
        <f>VLOOKUP(O755,DropDownList!$H$1:$I$7,2,FALSE)</f>
        <v>2025/26</v>
      </c>
      <c r="BM755" s="3" t="str">
        <f t="shared" si="11"/>
        <v>FISCAL FINES</v>
      </c>
    </row>
    <row r="756" spans="1:65" x14ac:dyDescent="0.2">
      <c r="A756">
        <v>2026</v>
      </c>
      <c r="B756">
        <v>7</v>
      </c>
      <c r="C756" t="s">
        <v>198</v>
      </c>
      <c r="D756" t="s">
        <v>211</v>
      </c>
      <c r="E756" t="s">
        <v>55</v>
      </c>
      <c r="F756">
        <v>9292</v>
      </c>
      <c r="G756" t="s">
        <v>141</v>
      </c>
      <c r="H756" t="s">
        <v>200</v>
      </c>
      <c r="I756" t="s">
        <v>142</v>
      </c>
      <c r="J756" s="1">
        <v>46204</v>
      </c>
      <c r="K756" t="s">
        <v>143</v>
      </c>
      <c r="L756">
        <v>2</v>
      </c>
      <c r="M756" t="s">
        <v>445</v>
      </c>
      <c r="N756" t="s">
        <v>442</v>
      </c>
      <c r="O756" t="s">
        <v>155</v>
      </c>
      <c r="P756" t="s">
        <v>154</v>
      </c>
      <c r="Q756">
        <v>0</v>
      </c>
      <c r="R756">
        <v>18</v>
      </c>
      <c r="S756">
        <v>5485</v>
      </c>
      <c r="T756">
        <v>2.1</v>
      </c>
      <c r="U756">
        <v>0</v>
      </c>
      <c r="V756">
        <v>0</v>
      </c>
      <c r="W756">
        <v>0</v>
      </c>
      <c r="X756">
        <v>0</v>
      </c>
      <c r="Y756">
        <v>0</v>
      </c>
      <c r="Z756">
        <v>0</v>
      </c>
      <c r="AA756">
        <v>5482.9</v>
      </c>
      <c r="AB756">
        <v>0</v>
      </c>
      <c r="AC756">
        <v>5172.8999999999996</v>
      </c>
      <c r="AD756">
        <v>0</v>
      </c>
      <c r="AE756">
        <v>0</v>
      </c>
      <c r="AF756">
        <v>17</v>
      </c>
      <c r="AG756">
        <v>0</v>
      </c>
      <c r="AH756">
        <v>0</v>
      </c>
      <c r="AI756">
        <v>0</v>
      </c>
      <c r="AJ756">
        <v>0</v>
      </c>
      <c r="AK756">
        <v>0</v>
      </c>
      <c r="AL756">
        <v>0</v>
      </c>
      <c r="AM756">
        <v>0</v>
      </c>
      <c r="AN756">
        <v>0</v>
      </c>
      <c r="AO756">
        <v>7</v>
      </c>
      <c r="AP756">
        <v>52</v>
      </c>
      <c r="AQ756">
        <v>7</v>
      </c>
      <c r="AR756">
        <v>0</v>
      </c>
      <c r="AS756">
        <v>8</v>
      </c>
      <c r="AT756">
        <v>8</v>
      </c>
      <c r="AU756">
        <v>0</v>
      </c>
      <c r="AV756">
        <v>0</v>
      </c>
      <c r="AW756">
        <v>0</v>
      </c>
      <c r="AX756">
        <v>0</v>
      </c>
      <c r="AY756">
        <v>2</v>
      </c>
      <c r="AZ756">
        <v>7</v>
      </c>
      <c r="BA756">
        <v>6</v>
      </c>
      <c r="BB756">
        <v>7</v>
      </c>
      <c r="BC756">
        <v>4</v>
      </c>
      <c r="BD756">
        <v>1</v>
      </c>
      <c r="BE756">
        <v>0</v>
      </c>
      <c r="BF756">
        <v>18</v>
      </c>
      <c r="BG756">
        <v>0</v>
      </c>
      <c r="BH756">
        <v>1</v>
      </c>
      <c r="BI756">
        <v>0</v>
      </c>
      <c r="BJ756" s="2">
        <v>46218</v>
      </c>
      <c r="BK756">
        <v>0</v>
      </c>
      <c r="BL756" s="3" t="str">
        <f>VLOOKUP(O756,DropDownList!$H$1:$I$7,2,FALSE)</f>
        <v>2022/23</v>
      </c>
      <c r="BM756" s="3" t="str">
        <f t="shared" si="11"/>
        <v>JP COURT</v>
      </c>
    </row>
    <row r="757" spans="1:65" x14ac:dyDescent="0.2">
      <c r="A757">
        <v>2026</v>
      </c>
      <c r="B757">
        <v>7</v>
      </c>
      <c r="C757" t="s">
        <v>198</v>
      </c>
      <c r="D757" t="s">
        <v>211</v>
      </c>
      <c r="E757" t="s">
        <v>55</v>
      </c>
      <c r="F757">
        <v>9292</v>
      </c>
      <c r="G757" t="s">
        <v>141</v>
      </c>
      <c r="H757" t="s">
        <v>200</v>
      </c>
      <c r="I757" t="s">
        <v>142</v>
      </c>
      <c r="J757" s="1">
        <v>46204</v>
      </c>
      <c r="K757" t="s">
        <v>143</v>
      </c>
      <c r="L757">
        <v>2</v>
      </c>
      <c r="M757" t="s">
        <v>445</v>
      </c>
      <c r="N757" t="s">
        <v>442</v>
      </c>
      <c r="O757" t="s">
        <v>147</v>
      </c>
      <c r="P757" t="s">
        <v>153</v>
      </c>
      <c r="Q757">
        <v>0</v>
      </c>
      <c r="R757">
        <v>1</v>
      </c>
      <c r="S757">
        <v>45</v>
      </c>
      <c r="T757">
        <v>0</v>
      </c>
      <c r="U757">
        <v>0</v>
      </c>
      <c r="V757">
        <v>0</v>
      </c>
      <c r="W757">
        <v>0</v>
      </c>
      <c r="X757">
        <v>0</v>
      </c>
      <c r="Y757">
        <v>0</v>
      </c>
      <c r="Z757">
        <v>0</v>
      </c>
      <c r="AA757">
        <v>45</v>
      </c>
      <c r="AB757">
        <v>0</v>
      </c>
      <c r="AC757">
        <v>45</v>
      </c>
      <c r="AD757">
        <v>0</v>
      </c>
      <c r="AE757">
        <v>0</v>
      </c>
      <c r="AF757">
        <v>1</v>
      </c>
      <c r="AG757">
        <v>0</v>
      </c>
      <c r="AH757">
        <v>0</v>
      </c>
      <c r="AI757">
        <v>0</v>
      </c>
      <c r="AJ757">
        <v>0</v>
      </c>
      <c r="AK757">
        <v>0</v>
      </c>
      <c r="AL757">
        <v>0</v>
      </c>
      <c r="AM757">
        <v>0</v>
      </c>
      <c r="AN757">
        <v>0</v>
      </c>
      <c r="AO757">
        <v>0</v>
      </c>
      <c r="AP757">
        <v>0</v>
      </c>
      <c r="AQ757">
        <v>0</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s="2">
        <v>46218</v>
      </c>
      <c r="BK757">
        <v>0</v>
      </c>
      <c r="BL757" s="3" t="str">
        <f>VLOOKUP(O757,DropDownList!$H$1:$I$7,2,FALSE)</f>
        <v>2024/25</v>
      </c>
      <c r="BM757" s="3" t="str">
        <f t="shared" si="11"/>
        <v>PREG</v>
      </c>
    </row>
    <row r="758" spans="1:65" x14ac:dyDescent="0.2">
      <c r="A758">
        <v>2026</v>
      </c>
      <c r="B758">
        <v>7</v>
      </c>
      <c r="C758" t="s">
        <v>198</v>
      </c>
      <c r="D758" t="s">
        <v>211</v>
      </c>
      <c r="E758" t="s">
        <v>55</v>
      </c>
      <c r="F758">
        <v>9292</v>
      </c>
      <c r="G758" t="s">
        <v>141</v>
      </c>
      <c r="H758" t="s">
        <v>200</v>
      </c>
      <c r="I758" t="s">
        <v>142</v>
      </c>
      <c r="J758" s="1">
        <v>46204</v>
      </c>
      <c r="K758" t="s">
        <v>143</v>
      </c>
      <c r="L758">
        <v>2</v>
      </c>
      <c r="M758" t="s">
        <v>445</v>
      </c>
      <c r="N758" t="s">
        <v>442</v>
      </c>
      <c r="O758" t="s">
        <v>147</v>
      </c>
      <c r="P758" t="s">
        <v>146</v>
      </c>
      <c r="Q758">
        <v>40</v>
      </c>
      <c r="R758">
        <v>21</v>
      </c>
      <c r="S758">
        <v>310</v>
      </c>
      <c r="T758">
        <v>0</v>
      </c>
      <c r="U758">
        <v>3</v>
      </c>
      <c r="V758">
        <v>3</v>
      </c>
      <c r="W758">
        <v>40</v>
      </c>
      <c r="X758">
        <v>40</v>
      </c>
      <c r="Y758">
        <v>0</v>
      </c>
      <c r="Z758">
        <v>0</v>
      </c>
      <c r="AA758">
        <v>270</v>
      </c>
      <c r="AB758">
        <v>0</v>
      </c>
      <c r="AC758">
        <v>0</v>
      </c>
      <c r="AD758">
        <v>3</v>
      </c>
      <c r="AE758">
        <v>0</v>
      </c>
      <c r="AF758">
        <v>18</v>
      </c>
      <c r="AG758">
        <v>0</v>
      </c>
      <c r="AH758">
        <v>0</v>
      </c>
      <c r="AI758">
        <v>3</v>
      </c>
      <c r="AJ758">
        <v>0</v>
      </c>
      <c r="AK758">
        <v>0</v>
      </c>
      <c r="AL758">
        <v>0</v>
      </c>
      <c r="AM758">
        <v>0</v>
      </c>
      <c r="AN758">
        <v>0</v>
      </c>
      <c r="AO758">
        <v>11</v>
      </c>
      <c r="AP758">
        <v>36</v>
      </c>
      <c r="AQ758">
        <v>8</v>
      </c>
      <c r="AR758">
        <v>0</v>
      </c>
      <c r="AS758">
        <v>3</v>
      </c>
      <c r="AT758">
        <v>1</v>
      </c>
      <c r="AU758">
        <v>4</v>
      </c>
      <c r="AV758">
        <v>0</v>
      </c>
      <c r="AW758">
        <v>0</v>
      </c>
      <c r="AX758">
        <v>0</v>
      </c>
      <c r="AY758">
        <v>3</v>
      </c>
      <c r="AZ758">
        <v>5</v>
      </c>
      <c r="BA758">
        <v>5</v>
      </c>
      <c r="BB758">
        <v>1</v>
      </c>
      <c r="BC758">
        <v>0</v>
      </c>
      <c r="BD758">
        <v>1</v>
      </c>
      <c r="BE758">
        <v>0</v>
      </c>
      <c r="BF758">
        <v>21</v>
      </c>
      <c r="BG758">
        <v>40</v>
      </c>
      <c r="BH758">
        <v>0</v>
      </c>
      <c r="BI758">
        <v>3</v>
      </c>
      <c r="BJ758" s="2">
        <v>46218</v>
      </c>
      <c r="BK758">
        <v>0</v>
      </c>
      <c r="BL758" s="3" t="str">
        <f>VLOOKUP(O758,DropDownList!$H$1:$I$7,2,FALSE)</f>
        <v>2024/25</v>
      </c>
      <c r="BM758" s="3" t="str">
        <f t="shared" si="11"/>
        <v>VSUR</v>
      </c>
    </row>
    <row r="759" spans="1:65" x14ac:dyDescent="0.2">
      <c r="A759">
        <v>2026</v>
      </c>
      <c r="B759">
        <v>7</v>
      </c>
      <c r="C759" t="s">
        <v>198</v>
      </c>
      <c r="D759" t="s">
        <v>211</v>
      </c>
      <c r="E759" t="s">
        <v>55</v>
      </c>
      <c r="F759">
        <v>9292</v>
      </c>
      <c r="G759" t="s">
        <v>141</v>
      </c>
      <c r="H759" t="s">
        <v>200</v>
      </c>
      <c r="I759" t="s">
        <v>142</v>
      </c>
      <c r="J759" s="1">
        <v>46204</v>
      </c>
      <c r="K759" t="s">
        <v>143</v>
      </c>
      <c r="L759">
        <v>2</v>
      </c>
      <c r="M759" t="s">
        <v>445</v>
      </c>
      <c r="N759" t="s">
        <v>442</v>
      </c>
      <c r="O759" t="s">
        <v>149</v>
      </c>
      <c r="P759" t="s">
        <v>154</v>
      </c>
      <c r="Q759">
        <v>770</v>
      </c>
      <c r="R759">
        <v>7</v>
      </c>
      <c r="S759">
        <v>2260</v>
      </c>
      <c r="T759">
        <v>0</v>
      </c>
      <c r="U759">
        <v>2</v>
      </c>
      <c r="V759">
        <v>2</v>
      </c>
      <c r="W759">
        <v>770</v>
      </c>
      <c r="X759">
        <v>770</v>
      </c>
      <c r="Y759">
        <v>0</v>
      </c>
      <c r="Z759">
        <v>0</v>
      </c>
      <c r="AA759">
        <v>1490</v>
      </c>
      <c r="AB759">
        <v>0</v>
      </c>
      <c r="AC759">
        <v>1400</v>
      </c>
      <c r="AD759">
        <v>2</v>
      </c>
      <c r="AE759">
        <v>0</v>
      </c>
      <c r="AF759">
        <v>5</v>
      </c>
      <c r="AG759">
        <v>0</v>
      </c>
      <c r="AH759">
        <v>0</v>
      </c>
      <c r="AI759">
        <v>2</v>
      </c>
      <c r="AJ759">
        <v>0</v>
      </c>
      <c r="AK759">
        <v>0</v>
      </c>
      <c r="AL759">
        <v>0</v>
      </c>
      <c r="AM759">
        <v>0</v>
      </c>
      <c r="AN759">
        <v>0</v>
      </c>
      <c r="AO759">
        <v>4</v>
      </c>
      <c r="AP759">
        <v>12</v>
      </c>
      <c r="AQ759">
        <v>4</v>
      </c>
      <c r="AR759">
        <v>0</v>
      </c>
      <c r="AS759">
        <v>1</v>
      </c>
      <c r="AT759">
        <v>2</v>
      </c>
      <c r="AU759">
        <v>2</v>
      </c>
      <c r="AV759">
        <v>0</v>
      </c>
      <c r="AW759">
        <v>0</v>
      </c>
      <c r="AX759">
        <v>0</v>
      </c>
      <c r="AY759">
        <v>1</v>
      </c>
      <c r="AZ759">
        <v>1</v>
      </c>
      <c r="BA759">
        <v>1</v>
      </c>
      <c r="BB759">
        <v>0</v>
      </c>
      <c r="BC759">
        <v>0</v>
      </c>
      <c r="BD759">
        <v>0</v>
      </c>
      <c r="BE759">
        <v>0</v>
      </c>
      <c r="BF759">
        <v>7</v>
      </c>
      <c r="BG759">
        <v>770</v>
      </c>
      <c r="BH759">
        <v>0</v>
      </c>
      <c r="BI759">
        <v>2</v>
      </c>
      <c r="BJ759" s="2">
        <v>46218</v>
      </c>
      <c r="BK759">
        <v>0</v>
      </c>
      <c r="BL759" s="3" t="str">
        <f>VLOOKUP(O759,DropDownList!$H$1:$I$7,2,FALSE)</f>
        <v>2025/26</v>
      </c>
      <c r="BM759" s="3" t="str">
        <f t="shared" si="11"/>
        <v>JP COURT</v>
      </c>
    </row>
    <row r="760" spans="1:65" x14ac:dyDescent="0.2">
      <c r="A760">
        <v>2026</v>
      </c>
      <c r="B760">
        <v>7</v>
      </c>
      <c r="C760" t="s">
        <v>198</v>
      </c>
      <c r="D760" t="s">
        <v>211</v>
      </c>
      <c r="E760" t="s">
        <v>55</v>
      </c>
      <c r="F760">
        <v>9292</v>
      </c>
      <c r="G760" t="s">
        <v>141</v>
      </c>
      <c r="H760" t="s">
        <v>200</v>
      </c>
      <c r="I760" t="s">
        <v>142</v>
      </c>
      <c r="J760" s="1">
        <v>46204</v>
      </c>
      <c r="K760" t="s">
        <v>143</v>
      </c>
      <c r="L760">
        <v>2</v>
      </c>
      <c r="M760" t="s">
        <v>445</v>
      </c>
      <c r="N760" t="s">
        <v>442</v>
      </c>
      <c r="O760" t="s">
        <v>147</v>
      </c>
      <c r="P760" t="s">
        <v>154</v>
      </c>
      <c r="Q760">
        <v>580</v>
      </c>
      <c r="R760">
        <v>21</v>
      </c>
      <c r="S760">
        <v>4910</v>
      </c>
      <c r="T760">
        <v>0</v>
      </c>
      <c r="U760">
        <v>3</v>
      </c>
      <c r="V760">
        <v>3</v>
      </c>
      <c r="W760">
        <v>380</v>
      </c>
      <c r="X760">
        <v>580</v>
      </c>
      <c r="Y760">
        <v>0</v>
      </c>
      <c r="Z760">
        <v>0</v>
      </c>
      <c r="AA760">
        <v>4330</v>
      </c>
      <c r="AB760">
        <v>0</v>
      </c>
      <c r="AC760">
        <v>4060</v>
      </c>
      <c r="AD760">
        <v>3</v>
      </c>
      <c r="AE760">
        <v>0</v>
      </c>
      <c r="AF760">
        <v>18</v>
      </c>
      <c r="AG760">
        <v>0</v>
      </c>
      <c r="AH760">
        <v>0</v>
      </c>
      <c r="AI760">
        <v>3</v>
      </c>
      <c r="AJ760">
        <v>0</v>
      </c>
      <c r="AK760">
        <v>0</v>
      </c>
      <c r="AL760">
        <v>0</v>
      </c>
      <c r="AM760">
        <v>0</v>
      </c>
      <c r="AN760">
        <v>0</v>
      </c>
      <c r="AO760">
        <v>11</v>
      </c>
      <c r="AP760">
        <v>36</v>
      </c>
      <c r="AQ760">
        <v>8</v>
      </c>
      <c r="AR760">
        <v>0</v>
      </c>
      <c r="AS760">
        <v>3</v>
      </c>
      <c r="AT760">
        <v>1</v>
      </c>
      <c r="AU760">
        <v>4</v>
      </c>
      <c r="AV760">
        <v>0</v>
      </c>
      <c r="AW760">
        <v>0</v>
      </c>
      <c r="AX760">
        <v>0</v>
      </c>
      <c r="AY760">
        <v>3</v>
      </c>
      <c r="AZ760">
        <v>5</v>
      </c>
      <c r="BA760">
        <v>5</v>
      </c>
      <c r="BB760">
        <v>1</v>
      </c>
      <c r="BC760">
        <v>0</v>
      </c>
      <c r="BD760">
        <v>1</v>
      </c>
      <c r="BE760">
        <v>0</v>
      </c>
      <c r="BF760">
        <v>21</v>
      </c>
      <c r="BG760">
        <v>580</v>
      </c>
      <c r="BH760">
        <v>0</v>
      </c>
      <c r="BI760">
        <v>3</v>
      </c>
      <c r="BJ760" s="2">
        <v>46218</v>
      </c>
      <c r="BK760">
        <v>0</v>
      </c>
      <c r="BL760" s="3" t="str">
        <f>VLOOKUP(O760,DropDownList!$H$1:$I$7,2,FALSE)</f>
        <v>2024/25</v>
      </c>
      <c r="BM760" s="3" t="str">
        <f t="shared" si="11"/>
        <v>JP COURT</v>
      </c>
    </row>
    <row r="761" spans="1:65" x14ac:dyDescent="0.2">
      <c r="A761">
        <v>2026</v>
      </c>
      <c r="B761">
        <v>7</v>
      </c>
      <c r="C761" t="s">
        <v>198</v>
      </c>
      <c r="D761" t="s">
        <v>211</v>
      </c>
      <c r="E761" t="s">
        <v>55</v>
      </c>
      <c r="F761">
        <v>9292</v>
      </c>
      <c r="G761" t="s">
        <v>141</v>
      </c>
      <c r="H761" t="s">
        <v>200</v>
      </c>
      <c r="I761" t="s">
        <v>142</v>
      </c>
      <c r="J761" s="1">
        <v>46204</v>
      </c>
      <c r="K761" t="s">
        <v>143</v>
      </c>
      <c r="L761">
        <v>2</v>
      </c>
      <c r="M761" t="s">
        <v>445</v>
      </c>
      <c r="N761" t="s">
        <v>442</v>
      </c>
      <c r="O761" t="s">
        <v>156</v>
      </c>
      <c r="P761" t="s">
        <v>150</v>
      </c>
      <c r="Q761">
        <v>143.35</v>
      </c>
      <c r="R761">
        <v>4</v>
      </c>
      <c r="S761">
        <v>935.02</v>
      </c>
      <c r="T761">
        <v>0</v>
      </c>
      <c r="U761">
        <v>1</v>
      </c>
      <c r="V761">
        <v>1</v>
      </c>
      <c r="W761">
        <v>143.35</v>
      </c>
      <c r="X761">
        <v>143.35</v>
      </c>
      <c r="Y761">
        <v>4</v>
      </c>
      <c r="Z761">
        <v>935.02</v>
      </c>
      <c r="AA761">
        <v>791.67</v>
      </c>
      <c r="AB761">
        <v>491.67</v>
      </c>
      <c r="AC761">
        <v>300</v>
      </c>
      <c r="AD761">
        <v>0</v>
      </c>
      <c r="AE761">
        <v>1</v>
      </c>
      <c r="AF761">
        <v>3</v>
      </c>
      <c r="AG761">
        <v>1</v>
      </c>
      <c r="AH761">
        <v>0</v>
      </c>
      <c r="AI761">
        <v>0</v>
      </c>
      <c r="AJ761">
        <v>1</v>
      </c>
      <c r="AK761">
        <v>0</v>
      </c>
      <c r="AL761">
        <v>0</v>
      </c>
      <c r="AM761">
        <v>0</v>
      </c>
      <c r="AN761">
        <v>0</v>
      </c>
      <c r="AO761">
        <v>3</v>
      </c>
      <c r="AP761">
        <v>24</v>
      </c>
      <c r="AQ761">
        <v>3</v>
      </c>
      <c r="AR761">
        <v>0</v>
      </c>
      <c r="AS761">
        <v>1</v>
      </c>
      <c r="AT761">
        <v>2</v>
      </c>
      <c r="AU761">
        <v>3</v>
      </c>
      <c r="AV761">
        <v>1</v>
      </c>
      <c r="AW761">
        <v>0</v>
      </c>
      <c r="AX761">
        <v>0</v>
      </c>
      <c r="AY761">
        <v>2</v>
      </c>
      <c r="AZ761">
        <v>3</v>
      </c>
      <c r="BA761">
        <v>3</v>
      </c>
      <c r="BB761">
        <v>1</v>
      </c>
      <c r="BC761">
        <v>0</v>
      </c>
      <c r="BD761">
        <v>0</v>
      </c>
      <c r="BE761">
        <v>0</v>
      </c>
      <c r="BF761">
        <v>3</v>
      </c>
      <c r="BG761">
        <v>0</v>
      </c>
      <c r="BH761">
        <v>0</v>
      </c>
      <c r="BI761">
        <v>1</v>
      </c>
      <c r="BJ761" s="2">
        <v>46218</v>
      </c>
      <c r="BK761">
        <v>0</v>
      </c>
      <c r="BL761" s="3" t="str">
        <f>VLOOKUP(O761,DropDownList!$H$1:$I$7,2,FALSE)</f>
        <v>2023/24</v>
      </c>
      <c r="BM761" s="3" t="str">
        <f t="shared" si="11"/>
        <v>FISCAL FINES</v>
      </c>
    </row>
    <row r="762" spans="1:65" x14ac:dyDescent="0.2">
      <c r="A762">
        <v>2026</v>
      </c>
      <c r="B762">
        <v>7</v>
      </c>
      <c r="C762" t="s">
        <v>198</v>
      </c>
      <c r="D762" t="s">
        <v>211</v>
      </c>
      <c r="E762" t="s">
        <v>55</v>
      </c>
      <c r="F762">
        <v>9292</v>
      </c>
      <c r="G762" t="s">
        <v>141</v>
      </c>
      <c r="H762" t="s">
        <v>200</v>
      </c>
      <c r="I762" t="s">
        <v>142</v>
      </c>
      <c r="J762" s="1">
        <v>46204</v>
      </c>
      <c r="K762" t="s">
        <v>143</v>
      </c>
      <c r="L762">
        <v>2</v>
      </c>
      <c r="M762" t="s">
        <v>445</v>
      </c>
      <c r="N762" t="s">
        <v>442</v>
      </c>
      <c r="O762" t="s">
        <v>147</v>
      </c>
      <c r="P762" t="s">
        <v>150</v>
      </c>
      <c r="Q762">
        <v>60.32</v>
      </c>
      <c r="R762">
        <v>7</v>
      </c>
      <c r="S762">
        <v>1030.8399999999999</v>
      </c>
      <c r="T762">
        <v>0</v>
      </c>
      <c r="U762">
        <v>1</v>
      </c>
      <c r="V762">
        <v>1</v>
      </c>
      <c r="W762">
        <v>60.32</v>
      </c>
      <c r="X762">
        <v>60.32</v>
      </c>
      <c r="Y762">
        <v>7</v>
      </c>
      <c r="Z762">
        <v>1030.8399999999999</v>
      </c>
      <c r="AA762">
        <v>970.52</v>
      </c>
      <c r="AB762">
        <v>55.84</v>
      </c>
      <c r="AC762">
        <v>914.68</v>
      </c>
      <c r="AD762">
        <v>0</v>
      </c>
      <c r="AE762">
        <v>1</v>
      </c>
      <c r="AF762">
        <v>6</v>
      </c>
      <c r="AG762">
        <v>1</v>
      </c>
      <c r="AH762">
        <v>0</v>
      </c>
      <c r="AI762">
        <v>0</v>
      </c>
      <c r="AJ762">
        <v>2</v>
      </c>
      <c r="AK762">
        <v>0</v>
      </c>
      <c r="AL762">
        <v>0</v>
      </c>
      <c r="AM762">
        <v>0</v>
      </c>
      <c r="AN762">
        <v>0</v>
      </c>
      <c r="AO762">
        <v>5</v>
      </c>
      <c r="AP762">
        <v>26</v>
      </c>
      <c r="AQ762">
        <v>5</v>
      </c>
      <c r="AR762">
        <v>0</v>
      </c>
      <c r="AS762">
        <v>2</v>
      </c>
      <c r="AT762">
        <v>2</v>
      </c>
      <c r="AU762">
        <v>1</v>
      </c>
      <c r="AV762">
        <v>1</v>
      </c>
      <c r="AW762">
        <v>0</v>
      </c>
      <c r="AX762">
        <v>0</v>
      </c>
      <c r="AY762">
        <v>2</v>
      </c>
      <c r="AZ762">
        <v>5</v>
      </c>
      <c r="BA762">
        <v>3</v>
      </c>
      <c r="BB762">
        <v>2</v>
      </c>
      <c r="BC762">
        <v>0</v>
      </c>
      <c r="BD762">
        <v>0</v>
      </c>
      <c r="BE762">
        <v>0</v>
      </c>
      <c r="BF762">
        <v>5</v>
      </c>
      <c r="BG762">
        <v>0</v>
      </c>
      <c r="BH762">
        <v>0</v>
      </c>
      <c r="BI762">
        <v>1</v>
      </c>
      <c r="BJ762" s="2">
        <v>46218</v>
      </c>
      <c r="BK762">
        <v>0</v>
      </c>
      <c r="BL762" s="3" t="str">
        <f>VLOOKUP(O762,DropDownList!$H$1:$I$7,2,FALSE)</f>
        <v>2024/25</v>
      </c>
      <c r="BM762" s="3" t="str">
        <f t="shared" si="11"/>
        <v>FISCAL FINES</v>
      </c>
    </row>
    <row r="763" spans="1:65" x14ac:dyDescent="0.2">
      <c r="A763">
        <v>2026</v>
      </c>
      <c r="B763">
        <v>7</v>
      </c>
      <c r="C763" t="s">
        <v>198</v>
      </c>
      <c r="D763" t="s">
        <v>211</v>
      </c>
      <c r="E763" t="s">
        <v>55</v>
      </c>
      <c r="F763">
        <v>9292</v>
      </c>
      <c r="G763" t="s">
        <v>141</v>
      </c>
      <c r="H763" t="s">
        <v>200</v>
      </c>
      <c r="I763" t="s">
        <v>142</v>
      </c>
      <c r="J763" s="1">
        <v>46204</v>
      </c>
      <c r="K763" t="s">
        <v>143</v>
      </c>
      <c r="L763">
        <v>2</v>
      </c>
      <c r="M763" t="s">
        <v>445</v>
      </c>
      <c r="N763" t="s">
        <v>442</v>
      </c>
      <c r="O763" t="s">
        <v>149</v>
      </c>
      <c r="P763" t="s">
        <v>146</v>
      </c>
      <c r="Q763">
        <v>40</v>
      </c>
      <c r="R763">
        <v>7</v>
      </c>
      <c r="S763">
        <v>130</v>
      </c>
      <c r="T763">
        <v>0</v>
      </c>
      <c r="U763">
        <v>2</v>
      </c>
      <c r="V763">
        <v>2</v>
      </c>
      <c r="W763">
        <v>40</v>
      </c>
      <c r="X763">
        <v>40</v>
      </c>
      <c r="Y763">
        <v>0</v>
      </c>
      <c r="Z763">
        <v>0</v>
      </c>
      <c r="AA763">
        <v>90</v>
      </c>
      <c r="AB763">
        <v>0</v>
      </c>
      <c r="AC763">
        <v>0</v>
      </c>
      <c r="AD763">
        <v>2</v>
      </c>
      <c r="AE763">
        <v>0</v>
      </c>
      <c r="AF763">
        <v>5</v>
      </c>
      <c r="AG763">
        <v>0</v>
      </c>
      <c r="AH763">
        <v>0</v>
      </c>
      <c r="AI763">
        <v>2</v>
      </c>
      <c r="AJ763">
        <v>0</v>
      </c>
      <c r="AK763">
        <v>0</v>
      </c>
      <c r="AL763">
        <v>0</v>
      </c>
      <c r="AM763">
        <v>0</v>
      </c>
      <c r="AN763">
        <v>0</v>
      </c>
      <c r="AO763">
        <v>4</v>
      </c>
      <c r="AP763">
        <v>12</v>
      </c>
      <c r="AQ763">
        <v>4</v>
      </c>
      <c r="AR763">
        <v>0</v>
      </c>
      <c r="AS763">
        <v>1</v>
      </c>
      <c r="AT763">
        <v>2</v>
      </c>
      <c r="AU763">
        <v>2</v>
      </c>
      <c r="AV763">
        <v>0</v>
      </c>
      <c r="AW763">
        <v>0</v>
      </c>
      <c r="AX763">
        <v>0</v>
      </c>
      <c r="AY763">
        <v>1</v>
      </c>
      <c r="AZ763">
        <v>1</v>
      </c>
      <c r="BA763">
        <v>1</v>
      </c>
      <c r="BB763">
        <v>0</v>
      </c>
      <c r="BC763">
        <v>0</v>
      </c>
      <c r="BD763">
        <v>0</v>
      </c>
      <c r="BE763">
        <v>0</v>
      </c>
      <c r="BF763">
        <v>7</v>
      </c>
      <c r="BG763">
        <v>40</v>
      </c>
      <c r="BH763">
        <v>0</v>
      </c>
      <c r="BI763">
        <v>2</v>
      </c>
      <c r="BJ763" s="2">
        <v>46218</v>
      </c>
      <c r="BK763">
        <v>0</v>
      </c>
      <c r="BL763" s="3" t="str">
        <f>VLOOKUP(O763,DropDownList!$H$1:$I$7,2,FALSE)</f>
        <v>2025/26</v>
      </c>
      <c r="BM763" s="3" t="str">
        <f t="shared" si="11"/>
        <v>VSUR</v>
      </c>
    </row>
    <row r="764" spans="1:65" x14ac:dyDescent="0.2">
      <c r="A764">
        <v>2026</v>
      </c>
      <c r="B764">
        <v>7</v>
      </c>
      <c r="C764" t="s">
        <v>198</v>
      </c>
      <c r="D764" t="s">
        <v>211</v>
      </c>
      <c r="E764" t="s">
        <v>55</v>
      </c>
      <c r="F764">
        <v>9292</v>
      </c>
      <c r="G764" t="s">
        <v>141</v>
      </c>
      <c r="H764" t="s">
        <v>200</v>
      </c>
      <c r="I764" t="s">
        <v>142</v>
      </c>
      <c r="J764" s="1">
        <v>46204</v>
      </c>
      <c r="K764" t="s">
        <v>143</v>
      </c>
      <c r="L764">
        <v>2</v>
      </c>
      <c r="M764" t="s">
        <v>445</v>
      </c>
      <c r="N764" t="s">
        <v>442</v>
      </c>
      <c r="O764" t="s">
        <v>155</v>
      </c>
      <c r="P764" t="s">
        <v>146</v>
      </c>
      <c r="Q764">
        <v>0</v>
      </c>
      <c r="R764">
        <v>18</v>
      </c>
      <c r="S764">
        <v>310</v>
      </c>
      <c r="T764">
        <v>0</v>
      </c>
      <c r="U764">
        <v>0</v>
      </c>
      <c r="V764">
        <v>0</v>
      </c>
      <c r="W764">
        <v>0</v>
      </c>
      <c r="X764">
        <v>0</v>
      </c>
      <c r="Y764">
        <v>0</v>
      </c>
      <c r="Z764">
        <v>0</v>
      </c>
      <c r="AA764">
        <v>310</v>
      </c>
      <c r="AB764">
        <v>0</v>
      </c>
      <c r="AC764">
        <v>0</v>
      </c>
      <c r="AD764">
        <v>0</v>
      </c>
      <c r="AE764">
        <v>0</v>
      </c>
      <c r="AF764">
        <v>18</v>
      </c>
      <c r="AG764">
        <v>0</v>
      </c>
      <c r="AH764">
        <v>0</v>
      </c>
      <c r="AI764">
        <v>0</v>
      </c>
      <c r="AJ764">
        <v>0</v>
      </c>
      <c r="AK764">
        <v>0</v>
      </c>
      <c r="AL764">
        <v>0</v>
      </c>
      <c r="AM764">
        <v>0</v>
      </c>
      <c r="AN764">
        <v>0</v>
      </c>
      <c r="AO764">
        <v>7</v>
      </c>
      <c r="AP764">
        <v>52</v>
      </c>
      <c r="AQ764">
        <v>7</v>
      </c>
      <c r="AR764">
        <v>0</v>
      </c>
      <c r="AS764">
        <v>8</v>
      </c>
      <c r="AT764">
        <v>8</v>
      </c>
      <c r="AU764">
        <v>0</v>
      </c>
      <c r="AV764">
        <v>0</v>
      </c>
      <c r="AW764">
        <v>0</v>
      </c>
      <c r="AX764">
        <v>0</v>
      </c>
      <c r="AY764">
        <v>2</v>
      </c>
      <c r="AZ764">
        <v>7</v>
      </c>
      <c r="BA764">
        <v>6</v>
      </c>
      <c r="BB764">
        <v>7</v>
      </c>
      <c r="BC764">
        <v>4</v>
      </c>
      <c r="BD764">
        <v>1</v>
      </c>
      <c r="BE764">
        <v>0</v>
      </c>
      <c r="BF764">
        <v>18</v>
      </c>
      <c r="BG764">
        <v>0</v>
      </c>
      <c r="BH764">
        <v>0</v>
      </c>
      <c r="BI764">
        <v>0</v>
      </c>
      <c r="BJ764" s="2">
        <v>46218</v>
      </c>
      <c r="BK764">
        <v>0</v>
      </c>
      <c r="BL764" s="3" t="str">
        <f>VLOOKUP(O764,DropDownList!$H$1:$I$7,2,FALSE)</f>
        <v>2022/23</v>
      </c>
      <c r="BM764" s="3" t="str">
        <f t="shared" si="11"/>
        <v>VSUR</v>
      </c>
    </row>
    <row r="765" spans="1:65" x14ac:dyDescent="0.2">
      <c r="A765">
        <v>2026</v>
      </c>
      <c r="B765">
        <v>7</v>
      </c>
      <c r="C765" t="s">
        <v>198</v>
      </c>
      <c r="D765" t="s">
        <v>212</v>
      </c>
      <c r="E765" t="s">
        <v>34</v>
      </c>
      <c r="F765">
        <v>9293</v>
      </c>
      <c r="G765" t="s">
        <v>141</v>
      </c>
      <c r="H765" t="s">
        <v>200</v>
      </c>
      <c r="I765" t="s">
        <v>142</v>
      </c>
      <c r="J765" s="1">
        <v>46204</v>
      </c>
      <c r="K765" t="s">
        <v>143</v>
      </c>
      <c r="L765">
        <v>2</v>
      </c>
      <c r="M765" t="s">
        <v>445</v>
      </c>
      <c r="N765" t="s">
        <v>442</v>
      </c>
      <c r="O765" t="s">
        <v>156</v>
      </c>
      <c r="P765" t="s">
        <v>148</v>
      </c>
      <c r="Q765">
        <v>0</v>
      </c>
      <c r="R765">
        <v>2</v>
      </c>
      <c r="S765">
        <v>120</v>
      </c>
      <c r="T765">
        <v>0</v>
      </c>
      <c r="U765">
        <v>0</v>
      </c>
      <c r="V765">
        <v>0</v>
      </c>
      <c r="W765">
        <v>0</v>
      </c>
      <c r="X765">
        <v>0</v>
      </c>
      <c r="Y765">
        <v>0</v>
      </c>
      <c r="Z765">
        <v>0</v>
      </c>
      <c r="AA765">
        <v>120</v>
      </c>
      <c r="AB765">
        <v>0</v>
      </c>
      <c r="AC765">
        <v>120</v>
      </c>
      <c r="AD765">
        <v>0</v>
      </c>
      <c r="AE765">
        <v>0</v>
      </c>
      <c r="AF765">
        <v>2</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s="2">
        <v>46218</v>
      </c>
      <c r="BK765">
        <v>0</v>
      </c>
      <c r="BL765" s="3" t="str">
        <f>VLOOKUP(O765,DropDownList!$H$1:$I$7,2,FALSE)</f>
        <v>2023/24</v>
      </c>
      <c r="BM765" s="3" t="str">
        <f t="shared" si="11"/>
        <v>PRAS</v>
      </c>
    </row>
    <row r="766" spans="1:65" x14ac:dyDescent="0.2">
      <c r="A766">
        <v>2026</v>
      </c>
      <c r="B766">
        <v>7</v>
      </c>
      <c r="C766" t="s">
        <v>198</v>
      </c>
      <c r="D766" t="s">
        <v>212</v>
      </c>
      <c r="E766" t="s">
        <v>34</v>
      </c>
      <c r="F766">
        <v>9293</v>
      </c>
      <c r="G766" t="s">
        <v>141</v>
      </c>
      <c r="H766" t="s">
        <v>200</v>
      </c>
      <c r="I766" t="s">
        <v>142</v>
      </c>
      <c r="J766" s="1">
        <v>46204</v>
      </c>
      <c r="K766" t="s">
        <v>143</v>
      </c>
      <c r="L766">
        <v>2</v>
      </c>
      <c r="M766" t="s">
        <v>445</v>
      </c>
      <c r="N766" t="s">
        <v>442</v>
      </c>
      <c r="O766" t="s">
        <v>147</v>
      </c>
      <c r="P766" t="s">
        <v>146</v>
      </c>
      <c r="Q766">
        <v>30</v>
      </c>
      <c r="R766">
        <v>36</v>
      </c>
      <c r="S766">
        <v>590</v>
      </c>
      <c r="T766">
        <v>10</v>
      </c>
      <c r="U766">
        <v>7</v>
      </c>
      <c r="V766">
        <v>0</v>
      </c>
      <c r="W766">
        <v>0</v>
      </c>
      <c r="X766">
        <v>0</v>
      </c>
      <c r="Y766">
        <v>0</v>
      </c>
      <c r="Z766">
        <v>0</v>
      </c>
      <c r="AA766">
        <v>550</v>
      </c>
      <c r="AB766">
        <v>0</v>
      </c>
      <c r="AC766">
        <v>0</v>
      </c>
      <c r="AD766">
        <v>0</v>
      </c>
      <c r="AE766">
        <v>0</v>
      </c>
      <c r="AF766">
        <v>33</v>
      </c>
      <c r="AG766">
        <v>0</v>
      </c>
      <c r="AH766">
        <v>1</v>
      </c>
      <c r="AI766">
        <v>2</v>
      </c>
      <c r="AJ766">
        <v>0</v>
      </c>
      <c r="AK766">
        <v>0</v>
      </c>
      <c r="AL766">
        <v>0</v>
      </c>
      <c r="AM766">
        <v>0</v>
      </c>
      <c r="AN766">
        <v>0</v>
      </c>
      <c r="AO766">
        <v>20</v>
      </c>
      <c r="AP766">
        <v>84</v>
      </c>
      <c r="AQ766">
        <v>25</v>
      </c>
      <c r="AR766">
        <v>0</v>
      </c>
      <c r="AS766">
        <v>10</v>
      </c>
      <c r="AT766">
        <v>0</v>
      </c>
      <c r="AU766">
        <v>7</v>
      </c>
      <c r="AV766">
        <v>1</v>
      </c>
      <c r="AW766">
        <v>0</v>
      </c>
      <c r="AX766">
        <v>0</v>
      </c>
      <c r="AY766">
        <v>8</v>
      </c>
      <c r="AZ766">
        <v>12</v>
      </c>
      <c r="BA766">
        <v>5</v>
      </c>
      <c r="BB766">
        <v>0</v>
      </c>
      <c r="BC766">
        <v>0</v>
      </c>
      <c r="BD766">
        <v>2</v>
      </c>
      <c r="BE766">
        <v>0</v>
      </c>
      <c r="BF766">
        <v>36</v>
      </c>
      <c r="BG766">
        <v>30</v>
      </c>
      <c r="BH766">
        <v>0</v>
      </c>
      <c r="BI766">
        <v>5</v>
      </c>
      <c r="BJ766" s="2">
        <v>46218</v>
      </c>
      <c r="BK766">
        <v>0</v>
      </c>
      <c r="BL766" s="3" t="str">
        <f>VLOOKUP(O766,DropDownList!$H$1:$I$7,2,FALSE)</f>
        <v>2024/25</v>
      </c>
      <c r="BM766" s="3" t="str">
        <f t="shared" si="11"/>
        <v>VSUR</v>
      </c>
    </row>
    <row r="767" spans="1:65" x14ac:dyDescent="0.2">
      <c r="A767">
        <v>2026</v>
      </c>
      <c r="B767">
        <v>7</v>
      </c>
      <c r="C767" t="s">
        <v>198</v>
      </c>
      <c r="D767" t="s">
        <v>212</v>
      </c>
      <c r="E767" t="s">
        <v>34</v>
      </c>
      <c r="F767">
        <v>9293</v>
      </c>
      <c r="G767" t="s">
        <v>141</v>
      </c>
      <c r="H767" t="s">
        <v>200</v>
      </c>
      <c r="I767" t="s">
        <v>142</v>
      </c>
      <c r="J767" s="1">
        <v>46204</v>
      </c>
      <c r="K767" t="s">
        <v>143</v>
      </c>
      <c r="L767">
        <v>2</v>
      </c>
      <c r="M767" t="s">
        <v>445</v>
      </c>
      <c r="N767" t="s">
        <v>442</v>
      </c>
      <c r="O767" t="s">
        <v>149</v>
      </c>
      <c r="P767" t="s">
        <v>146</v>
      </c>
      <c r="Q767">
        <v>90</v>
      </c>
      <c r="R767">
        <v>25</v>
      </c>
      <c r="S767">
        <v>460</v>
      </c>
      <c r="T767">
        <v>0</v>
      </c>
      <c r="U767">
        <v>10</v>
      </c>
      <c r="V767">
        <v>3</v>
      </c>
      <c r="W767">
        <v>50</v>
      </c>
      <c r="X767">
        <v>50</v>
      </c>
      <c r="Y767">
        <v>0</v>
      </c>
      <c r="Z767">
        <v>0</v>
      </c>
      <c r="AA767">
        <v>370</v>
      </c>
      <c r="AB767">
        <v>0</v>
      </c>
      <c r="AC767">
        <v>0</v>
      </c>
      <c r="AD767">
        <v>3</v>
      </c>
      <c r="AE767">
        <v>0</v>
      </c>
      <c r="AF767">
        <v>20</v>
      </c>
      <c r="AG767">
        <v>0</v>
      </c>
      <c r="AH767">
        <v>0</v>
      </c>
      <c r="AI767">
        <v>5</v>
      </c>
      <c r="AJ767">
        <v>0</v>
      </c>
      <c r="AK767">
        <v>0</v>
      </c>
      <c r="AL767">
        <v>0</v>
      </c>
      <c r="AM767">
        <v>0</v>
      </c>
      <c r="AN767">
        <v>0</v>
      </c>
      <c r="AO767">
        <v>13</v>
      </c>
      <c r="AP767">
        <v>35</v>
      </c>
      <c r="AQ767">
        <v>15</v>
      </c>
      <c r="AR767">
        <v>0</v>
      </c>
      <c r="AS767">
        <v>5</v>
      </c>
      <c r="AT767">
        <v>2</v>
      </c>
      <c r="AU767">
        <v>1</v>
      </c>
      <c r="AV767">
        <v>1</v>
      </c>
      <c r="AW767">
        <v>0</v>
      </c>
      <c r="AX767">
        <v>0</v>
      </c>
      <c r="AY767">
        <v>3</v>
      </c>
      <c r="AZ767">
        <v>4</v>
      </c>
      <c r="BA767">
        <v>0</v>
      </c>
      <c r="BB767">
        <v>1</v>
      </c>
      <c r="BC767">
        <v>0</v>
      </c>
      <c r="BD767">
        <v>0</v>
      </c>
      <c r="BE767">
        <v>0</v>
      </c>
      <c r="BF767">
        <v>25</v>
      </c>
      <c r="BG767">
        <v>90</v>
      </c>
      <c r="BH767">
        <v>0</v>
      </c>
      <c r="BI767">
        <v>10</v>
      </c>
      <c r="BJ767" s="2">
        <v>46218</v>
      </c>
      <c r="BK767">
        <v>0</v>
      </c>
      <c r="BL767" s="3" t="str">
        <f>VLOOKUP(O767,DropDownList!$H$1:$I$7,2,FALSE)</f>
        <v>2025/26</v>
      </c>
      <c r="BM767" s="3" t="str">
        <f t="shared" si="11"/>
        <v>VSUR</v>
      </c>
    </row>
    <row r="768" spans="1:65" x14ac:dyDescent="0.2">
      <c r="A768">
        <v>2026</v>
      </c>
      <c r="B768">
        <v>7</v>
      </c>
      <c r="C768" t="s">
        <v>198</v>
      </c>
      <c r="D768" t="s">
        <v>212</v>
      </c>
      <c r="E768" t="s">
        <v>34</v>
      </c>
      <c r="F768">
        <v>9293</v>
      </c>
      <c r="G768" t="s">
        <v>141</v>
      </c>
      <c r="H768" t="s">
        <v>200</v>
      </c>
      <c r="I768" t="s">
        <v>142</v>
      </c>
      <c r="J768" s="1">
        <v>46204</v>
      </c>
      <c r="K768" t="s">
        <v>143</v>
      </c>
      <c r="L768">
        <v>2</v>
      </c>
      <c r="M768" t="s">
        <v>445</v>
      </c>
      <c r="N768" t="s">
        <v>442</v>
      </c>
      <c r="O768" t="s">
        <v>156</v>
      </c>
      <c r="P768" t="s">
        <v>150</v>
      </c>
      <c r="Q768">
        <v>596.95000000000005</v>
      </c>
      <c r="R768">
        <v>67</v>
      </c>
      <c r="S768">
        <v>11790.34</v>
      </c>
      <c r="T768">
        <v>2796.31</v>
      </c>
      <c r="U768">
        <v>8</v>
      </c>
      <c r="V768">
        <v>3</v>
      </c>
      <c r="W768">
        <v>266.95999999999998</v>
      </c>
      <c r="X768">
        <v>266.95999999999998</v>
      </c>
      <c r="Y768">
        <v>55</v>
      </c>
      <c r="Z768">
        <v>8994.0300000000007</v>
      </c>
      <c r="AA768">
        <v>8397.08</v>
      </c>
      <c r="AB768">
        <v>2169.0300000000002</v>
      </c>
      <c r="AC768">
        <v>6228.05</v>
      </c>
      <c r="AD768">
        <v>1</v>
      </c>
      <c r="AE768">
        <v>2</v>
      </c>
      <c r="AF768">
        <v>45</v>
      </c>
      <c r="AG768">
        <v>7</v>
      </c>
      <c r="AH768">
        <v>12</v>
      </c>
      <c r="AI768">
        <v>1</v>
      </c>
      <c r="AJ768">
        <v>20</v>
      </c>
      <c r="AK768">
        <v>7</v>
      </c>
      <c r="AL768">
        <v>3</v>
      </c>
      <c r="AM768">
        <v>4</v>
      </c>
      <c r="AN768">
        <v>1</v>
      </c>
      <c r="AO768">
        <v>39</v>
      </c>
      <c r="AP768">
        <v>145</v>
      </c>
      <c r="AQ768">
        <v>42</v>
      </c>
      <c r="AR768">
        <v>0</v>
      </c>
      <c r="AS768">
        <v>27</v>
      </c>
      <c r="AT768">
        <v>0</v>
      </c>
      <c r="AU768">
        <v>0</v>
      </c>
      <c r="AV768">
        <v>0</v>
      </c>
      <c r="AW768">
        <v>0</v>
      </c>
      <c r="AX768">
        <v>0</v>
      </c>
      <c r="AY768">
        <v>17</v>
      </c>
      <c r="AZ768">
        <v>28</v>
      </c>
      <c r="BA768">
        <v>16</v>
      </c>
      <c r="BB768">
        <v>2</v>
      </c>
      <c r="BC768">
        <v>0</v>
      </c>
      <c r="BD768">
        <v>0</v>
      </c>
      <c r="BE768">
        <v>0</v>
      </c>
      <c r="BF768">
        <v>41</v>
      </c>
      <c r="BG768">
        <v>175</v>
      </c>
      <c r="BH768">
        <v>2</v>
      </c>
      <c r="BI768">
        <v>8</v>
      </c>
      <c r="BJ768" s="2">
        <v>46218</v>
      </c>
      <c r="BK768">
        <v>0</v>
      </c>
      <c r="BL768" s="3" t="str">
        <f>VLOOKUP(O768,DropDownList!$H$1:$I$7,2,FALSE)</f>
        <v>2023/24</v>
      </c>
      <c r="BM768" s="3" t="str">
        <f t="shared" si="11"/>
        <v>FISCAL FINES</v>
      </c>
    </row>
    <row r="769" spans="1:65" x14ac:dyDescent="0.2">
      <c r="A769">
        <v>2026</v>
      </c>
      <c r="B769">
        <v>7</v>
      </c>
      <c r="C769" t="s">
        <v>198</v>
      </c>
      <c r="D769" t="s">
        <v>212</v>
      </c>
      <c r="E769" t="s">
        <v>34</v>
      </c>
      <c r="F769">
        <v>9293</v>
      </c>
      <c r="G769" t="s">
        <v>141</v>
      </c>
      <c r="H769" t="s">
        <v>200</v>
      </c>
      <c r="I769" t="s">
        <v>142</v>
      </c>
      <c r="J769" s="1">
        <v>46204</v>
      </c>
      <c r="K769" t="s">
        <v>143</v>
      </c>
      <c r="L769">
        <v>2</v>
      </c>
      <c r="M769" t="s">
        <v>445</v>
      </c>
      <c r="N769" t="s">
        <v>442</v>
      </c>
      <c r="O769" t="s">
        <v>147</v>
      </c>
      <c r="P769" t="s">
        <v>150</v>
      </c>
      <c r="Q769">
        <v>2345.0700000000002</v>
      </c>
      <c r="R769">
        <v>55</v>
      </c>
      <c r="S769">
        <v>10601.03</v>
      </c>
      <c r="T769">
        <v>1225.46</v>
      </c>
      <c r="U769">
        <v>13</v>
      </c>
      <c r="V769">
        <v>5</v>
      </c>
      <c r="W769">
        <v>652.1</v>
      </c>
      <c r="X769">
        <v>652.1</v>
      </c>
      <c r="Y769">
        <v>48</v>
      </c>
      <c r="Z769">
        <v>9375.57</v>
      </c>
      <c r="AA769">
        <v>7030.5</v>
      </c>
      <c r="AB769">
        <v>2423.4699999999998</v>
      </c>
      <c r="AC769">
        <v>4607.03</v>
      </c>
      <c r="AD769">
        <v>5</v>
      </c>
      <c r="AE769">
        <v>0</v>
      </c>
      <c r="AF769">
        <v>35</v>
      </c>
      <c r="AG769">
        <v>7</v>
      </c>
      <c r="AH769">
        <v>7</v>
      </c>
      <c r="AI769">
        <v>6</v>
      </c>
      <c r="AJ769">
        <v>15</v>
      </c>
      <c r="AK769">
        <v>7</v>
      </c>
      <c r="AL769">
        <v>1</v>
      </c>
      <c r="AM769">
        <v>4</v>
      </c>
      <c r="AN769">
        <v>0</v>
      </c>
      <c r="AO769">
        <v>29</v>
      </c>
      <c r="AP769">
        <v>110</v>
      </c>
      <c r="AQ769">
        <v>32</v>
      </c>
      <c r="AR769">
        <v>0</v>
      </c>
      <c r="AS769">
        <v>15</v>
      </c>
      <c r="AT769">
        <v>3</v>
      </c>
      <c r="AU769">
        <v>0</v>
      </c>
      <c r="AV769">
        <v>0</v>
      </c>
      <c r="AW769">
        <v>0</v>
      </c>
      <c r="AX769">
        <v>0</v>
      </c>
      <c r="AY769">
        <v>15</v>
      </c>
      <c r="AZ769">
        <v>19</v>
      </c>
      <c r="BA769">
        <v>6</v>
      </c>
      <c r="BB769">
        <v>4</v>
      </c>
      <c r="BC769">
        <v>3</v>
      </c>
      <c r="BD769">
        <v>1</v>
      </c>
      <c r="BE769">
        <v>0</v>
      </c>
      <c r="BF769">
        <v>29</v>
      </c>
      <c r="BG769">
        <v>802.1</v>
      </c>
      <c r="BH769">
        <v>0</v>
      </c>
      <c r="BI769">
        <v>12</v>
      </c>
      <c r="BJ769" s="2">
        <v>46218</v>
      </c>
      <c r="BK769">
        <v>0</v>
      </c>
      <c r="BL769" s="3" t="str">
        <f>VLOOKUP(O769,DropDownList!$H$1:$I$7,2,FALSE)</f>
        <v>2024/25</v>
      </c>
      <c r="BM769" s="3" t="str">
        <f t="shared" si="11"/>
        <v>FISCAL FINES</v>
      </c>
    </row>
    <row r="770" spans="1:65" x14ac:dyDescent="0.2">
      <c r="A770">
        <v>2026</v>
      </c>
      <c r="B770">
        <v>7</v>
      </c>
      <c r="C770" t="s">
        <v>198</v>
      </c>
      <c r="D770" t="s">
        <v>212</v>
      </c>
      <c r="E770" t="s">
        <v>34</v>
      </c>
      <c r="F770">
        <v>9293</v>
      </c>
      <c r="G770" t="s">
        <v>141</v>
      </c>
      <c r="H770" t="s">
        <v>200</v>
      </c>
      <c r="I770" t="s">
        <v>142</v>
      </c>
      <c r="J770" s="1">
        <v>46204</v>
      </c>
      <c r="K770" t="s">
        <v>143</v>
      </c>
      <c r="L770">
        <v>2</v>
      </c>
      <c r="M770" t="s">
        <v>445</v>
      </c>
      <c r="N770" t="s">
        <v>442</v>
      </c>
      <c r="O770" t="s">
        <v>149</v>
      </c>
      <c r="P770" t="s">
        <v>154</v>
      </c>
      <c r="Q770">
        <v>2303.69</v>
      </c>
      <c r="R770">
        <v>25</v>
      </c>
      <c r="S770">
        <v>8150</v>
      </c>
      <c r="T770">
        <v>0</v>
      </c>
      <c r="U770">
        <v>10</v>
      </c>
      <c r="V770">
        <v>4</v>
      </c>
      <c r="W770">
        <v>800</v>
      </c>
      <c r="X770">
        <v>900</v>
      </c>
      <c r="Y770">
        <v>0</v>
      </c>
      <c r="Z770">
        <v>0</v>
      </c>
      <c r="AA770">
        <v>5846.31</v>
      </c>
      <c r="AB770">
        <v>0</v>
      </c>
      <c r="AC770">
        <v>5476.31</v>
      </c>
      <c r="AD770">
        <v>3</v>
      </c>
      <c r="AE770">
        <v>1</v>
      </c>
      <c r="AF770">
        <v>15</v>
      </c>
      <c r="AG770">
        <v>5</v>
      </c>
      <c r="AH770">
        <v>0</v>
      </c>
      <c r="AI770">
        <v>5</v>
      </c>
      <c r="AJ770">
        <v>0</v>
      </c>
      <c r="AK770">
        <v>0</v>
      </c>
      <c r="AL770">
        <v>0</v>
      </c>
      <c r="AM770">
        <v>0</v>
      </c>
      <c r="AN770">
        <v>0</v>
      </c>
      <c r="AO770">
        <v>13</v>
      </c>
      <c r="AP770">
        <v>35</v>
      </c>
      <c r="AQ770">
        <v>15</v>
      </c>
      <c r="AR770">
        <v>0</v>
      </c>
      <c r="AS770">
        <v>5</v>
      </c>
      <c r="AT770">
        <v>2</v>
      </c>
      <c r="AU770">
        <v>1</v>
      </c>
      <c r="AV770">
        <v>1</v>
      </c>
      <c r="AW770">
        <v>0</v>
      </c>
      <c r="AX770">
        <v>0</v>
      </c>
      <c r="AY770">
        <v>3</v>
      </c>
      <c r="AZ770">
        <v>4</v>
      </c>
      <c r="BA770">
        <v>0</v>
      </c>
      <c r="BB770">
        <v>1</v>
      </c>
      <c r="BC770">
        <v>0</v>
      </c>
      <c r="BD770">
        <v>0</v>
      </c>
      <c r="BE770">
        <v>0</v>
      </c>
      <c r="BF770">
        <v>25</v>
      </c>
      <c r="BG770">
        <v>1380</v>
      </c>
      <c r="BH770">
        <v>0</v>
      </c>
      <c r="BI770">
        <v>10</v>
      </c>
      <c r="BJ770" s="2">
        <v>46218</v>
      </c>
      <c r="BK770">
        <v>0</v>
      </c>
      <c r="BL770" s="3" t="str">
        <f>VLOOKUP(O770,DropDownList!$H$1:$I$7,2,FALSE)</f>
        <v>2025/26</v>
      </c>
      <c r="BM770" s="3" t="str">
        <f t="shared" si="11"/>
        <v>JP COURT</v>
      </c>
    </row>
    <row r="771" spans="1:65" x14ac:dyDescent="0.2">
      <c r="A771">
        <v>2026</v>
      </c>
      <c r="B771">
        <v>7</v>
      </c>
      <c r="C771" t="s">
        <v>198</v>
      </c>
      <c r="D771" t="s">
        <v>212</v>
      </c>
      <c r="E771" t="s">
        <v>34</v>
      </c>
      <c r="F771">
        <v>9293</v>
      </c>
      <c r="G771" t="s">
        <v>141</v>
      </c>
      <c r="H771" t="s">
        <v>200</v>
      </c>
      <c r="I771" t="s">
        <v>142</v>
      </c>
      <c r="J771" s="1">
        <v>46204</v>
      </c>
      <c r="K771" t="s">
        <v>143</v>
      </c>
      <c r="L771">
        <v>2</v>
      </c>
      <c r="M771" t="s">
        <v>445</v>
      </c>
      <c r="N771" t="s">
        <v>442</v>
      </c>
      <c r="O771" t="s">
        <v>147</v>
      </c>
      <c r="P771" t="s">
        <v>152</v>
      </c>
      <c r="Q771">
        <v>0</v>
      </c>
      <c r="R771">
        <v>6</v>
      </c>
      <c r="S771">
        <v>240</v>
      </c>
      <c r="T771">
        <v>40</v>
      </c>
      <c r="U771">
        <v>0</v>
      </c>
      <c r="V771">
        <v>0</v>
      </c>
      <c r="W771">
        <v>0</v>
      </c>
      <c r="X771">
        <v>0</v>
      </c>
      <c r="Y771">
        <v>0</v>
      </c>
      <c r="Z771">
        <v>0</v>
      </c>
      <c r="AA771">
        <v>200</v>
      </c>
      <c r="AB771">
        <v>0</v>
      </c>
      <c r="AC771">
        <v>200</v>
      </c>
      <c r="AD771">
        <v>0</v>
      </c>
      <c r="AE771">
        <v>0</v>
      </c>
      <c r="AF771">
        <v>5</v>
      </c>
      <c r="AG771">
        <v>0</v>
      </c>
      <c r="AH771">
        <v>1</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s="2">
        <v>46218</v>
      </c>
      <c r="BK771">
        <v>0</v>
      </c>
      <c r="BL771" s="3" t="str">
        <f>VLOOKUP(O771,DropDownList!$H$1:$I$7,2,FALSE)</f>
        <v>2024/25</v>
      </c>
      <c r="BM771" s="3" t="str">
        <f t="shared" ref="BM771:BM834" si="12">IF(RIGHT(P771,4)="VSUR","VSUR",IF(RIGHT(P771,4)="CONF","CONF",P771))</f>
        <v>PCOA</v>
      </c>
    </row>
    <row r="772" spans="1:65" x14ac:dyDescent="0.2">
      <c r="A772">
        <v>2026</v>
      </c>
      <c r="B772">
        <v>7</v>
      </c>
      <c r="C772" t="s">
        <v>198</v>
      </c>
      <c r="D772" t="s">
        <v>212</v>
      </c>
      <c r="E772" t="s">
        <v>34</v>
      </c>
      <c r="F772">
        <v>9293</v>
      </c>
      <c r="G772" t="s">
        <v>141</v>
      </c>
      <c r="H772" t="s">
        <v>200</v>
      </c>
      <c r="I772" t="s">
        <v>142</v>
      </c>
      <c r="J772" s="1">
        <v>46204</v>
      </c>
      <c r="K772" t="s">
        <v>143</v>
      </c>
      <c r="L772">
        <v>2</v>
      </c>
      <c r="M772" t="s">
        <v>445</v>
      </c>
      <c r="N772" t="s">
        <v>442</v>
      </c>
      <c r="O772" t="s">
        <v>155</v>
      </c>
      <c r="P772" t="s">
        <v>146</v>
      </c>
      <c r="Q772">
        <v>20</v>
      </c>
      <c r="R772">
        <v>29</v>
      </c>
      <c r="S772">
        <v>460</v>
      </c>
      <c r="T772">
        <v>20</v>
      </c>
      <c r="U772">
        <v>1</v>
      </c>
      <c r="V772">
        <v>1</v>
      </c>
      <c r="W772">
        <v>20</v>
      </c>
      <c r="X772">
        <v>20</v>
      </c>
      <c r="Y772">
        <v>0</v>
      </c>
      <c r="Z772">
        <v>0</v>
      </c>
      <c r="AA772">
        <v>420</v>
      </c>
      <c r="AB772">
        <v>0</v>
      </c>
      <c r="AC772">
        <v>0</v>
      </c>
      <c r="AD772">
        <v>1</v>
      </c>
      <c r="AE772">
        <v>0</v>
      </c>
      <c r="AF772">
        <v>27</v>
      </c>
      <c r="AG772">
        <v>0</v>
      </c>
      <c r="AH772">
        <v>1</v>
      </c>
      <c r="AI772">
        <v>1</v>
      </c>
      <c r="AJ772">
        <v>0</v>
      </c>
      <c r="AK772">
        <v>0</v>
      </c>
      <c r="AL772">
        <v>0</v>
      </c>
      <c r="AM772">
        <v>0</v>
      </c>
      <c r="AN772">
        <v>0</v>
      </c>
      <c r="AO772">
        <v>15</v>
      </c>
      <c r="AP772">
        <v>59</v>
      </c>
      <c r="AQ772">
        <v>16</v>
      </c>
      <c r="AR772">
        <v>0</v>
      </c>
      <c r="AS772">
        <v>12</v>
      </c>
      <c r="AT772">
        <v>0</v>
      </c>
      <c r="AU772">
        <v>5</v>
      </c>
      <c r="AV772">
        <v>2</v>
      </c>
      <c r="AW772">
        <v>0</v>
      </c>
      <c r="AX772">
        <v>0</v>
      </c>
      <c r="AY772">
        <v>3</v>
      </c>
      <c r="AZ772">
        <v>8</v>
      </c>
      <c r="BA772">
        <v>5</v>
      </c>
      <c r="BB772">
        <v>4</v>
      </c>
      <c r="BC772">
        <v>1</v>
      </c>
      <c r="BD772">
        <v>0</v>
      </c>
      <c r="BE772">
        <v>0</v>
      </c>
      <c r="BF772">
        <v>29</v>
      </c>
      <c r="BG772">
        <v>20</v>
      </c>
      <c r="BH772">
        <v>0</v>
      </c>
      <c r="BI772">
        <v>1</v>
      </c>
      <c r="BJ772" s="2">
        <v>46218</v>
      </c>
      <c r="BK772">
        <v>0</v>
      </c>
      <c r="BL772" s="3" t="str">
        <f>VLOOKUP(O772,DropDownList!$H$1:$I$7,2,FALSE)</f>
        <v>2022/23</v>
      </c>
      <c r="BM772" s="3" t="str">
        <f t="shared" si="12"/>
        <v>VSUR</v>
      </c>
    </row>
    <row r="773" spans="1:65" x14ac:dyDescent="0.2">
      <c r="A773">
        <v>2026</v>
      </c>
      <c r="B773">
        <v>7</v>
      </c>
      <c r="C773" t="s">
        <v>198</v>
      </c>
      <c r="D773" t="s">
        <v>212</v>
      </c>
      <c r="E773" t="s">
        <v>34</v>
      </c>
      <c r="F773">
        <v>9293</v>
      </c>
      <c r="G773" t="s">
        <v>141</v>
      </c>
      <c r="H773" t="s">
        <v>200</v>
      </c>
      <c r="I773" t="s">
        <v>142</v>
      </c>
      <c r="J773" s="1">
        <v>46204</v>
      </c>
      <c r="K773" t="s">
        <v>143</v>
      </c>
      <c r="L773">
        <v>2</v>
      </c>
      <c r="M773" t="s">
        <v>445</v>
      </c>
      <c r="N773" t="s">
        <v>442</v>
      </c>
      <c r="O773" t="s">
        <v>149</v>
      </c>
      <c r="P773" t="s">
        <v>152</v>
      </c>
      <c r="Q773">
        <v>0</v>
      </c>
      <c r="R773">
        <v>6</v>
      </c>
      <c r="S773">
        <v>240</v>
      </c>
      <c r="T773">
        <v>160</v>
      </c>
      <c r="U773">
        <v>0</v>
      </c>
      <c r="V773">
        <v>0</v>
      </c>
      <c r="W773">
        <v>0</v>
      </c>
      <c r="X773">
        <v>0</v>
      </c>
      <c r="Y773">
        <v>0</v>
      </c>
      <c r="Z773">
        <v>0</v>
      </c>
      <c r="AA773">
        <v>80</v>
      </c>
      <c r="AB773">
        <v>0</v>
      </c>
      <c r="AC773">
        <v>80</v>
      </c>
      <c r="AD773">
        <v>0</v>
      </c>
      <c r="AE773">
        <v>0</v>
      </c>
      <c r="AF773">
        <v>2</v>
      </c>
      <c r="AG773">
        <v>0</v>
      </c>
      <c r="AH773">
        <v>4</v>
      </c>
      <c r="AI773">
        <v>0</v>
      </c>
      <c r="AJ773">
        <v>0</v>
      </c>
      <c r="AK773">
        <v>0</v>
      </c>
      <c r="AL773">
        <v>0</v>
      </c>
      <c r="AM773">
        <v>0</v>
      </c>
      <c r="AN773">
        <v>0</v>
      </c>
      <c r="AO773">
        <v>0</v>
      </c>
      <c r="AP773">
        <v>0</v>
      </c>
      <c r="AQ773">
        <v>0</v>
      </c>
      <c r="AR773">
        <v>0</v>
      </c>
      <c r="AS773">
        <v>0</v>
      </c>
      <c r="AT773">
        <v>0</v>
      </c>
      <c r="AU773">
        <v>0</v>
      </c>
      <c r="AV773">
        <v>0</v>
      </c>
      <c r="AW773">
        <v>0</v>
      </c>
      <c r="AX773">
        <v>0</v>
      </c>
      <c r="AY773">
        <v>0</v>
      </c>
      <c r="AZ773">
        <v>0</v>
      </c>
      <c r="BA773">
        <v>0</v>
      </c>
      <c r="BB773">
        <v>0</v>
      </c>
      <c r="BC773">
        <v>0</v>
      </c>
      <c r="BD773">
        <v>0</v>
      </c>
      <c r="BE773">
        <v>0</v>
      </c>
      <c r="BF773">
        <v>0</v>
      </c>
      <c r="BG773">
        <v>0</v>
      </c>
      <c r="BH773">
        <v>0</v>
      </c>
      <c r="BI773">
        <v>0</v>
      </c>
      <c r="BJ773" s="2">
        <v>46218</v>
      </c>
      <c r="BK773">
        <v>0</v>
      </c>
      <c r="BL773" s="3" t="str">
        <f>VLOOKUP(O773,DropDownList!$H$1:$I$7,2,FALSE)</f>
        <v>2025/26</v>
      </c>
      <c r="BM773" s="3" t="str">
        <f t="shared" si="12"/>
        <v>PCOA</v>
      </c>
    </row>
    <row r="774" spans="1:65" x14ac:dyDescent="0.2">
      <c r="A774">
        <v>2026</v>
      </c>
      <c r="B774">
        <v>7</v>
      </c>
      <c r="C774" t="s">
        <v>198</v>
      </c>
      <c r="D774" t="s">
        <v>212</v>
      </c>
      <c r="E774" t="s">
        <v>34</v>
      </c>
      <c r="F774">
        <v>9293</v>
      </c>
      <c r="G774" t="s">
        <v>141</v>
      </c>
      <c r="H774" t="s">
        <v>200</v>
      </c>
      <c r="I774" t="s">
        <v>142</v>
      </c>
      <c r="J774" s="1">
        <v>46204</v>
      </c>
      <c r="K774" t="s">
        <v>143</v>
      </c>
      <c r="L774">
        <v>2</v>
      </c>
      <c r="M774" t="s">
        <v>445</v>
      </c>
      <c r="N774" t="s">
        <v>442</v>
      </c>
      <c r="O774" t="s">
        <v>155</v>
      </c>
      <c r="P774" t="s">
        <v>150</v>
      </c>
      <c r="Q774">
        <v>559.71</v>
      </c>
      <c r="R774">
        <v>55</v>
      </c>
      <c r="S774">
        <v>10383.23</v>
      </c>
      <c r="T774">
        <v>1803.76</v>
      </c>
      <c r="U774">
        <v>6</v>
      </c>
      <c r="V774">
        <v>5</v>
      </c>
      <c r="W774">
        <v>477.74</v>
      </c>
      <c r="X774">
        <v>477.74</v>
      </c>
      <c r="Y774">
        <v>47</v>
      </c>
      <c r="Z774">
        <v>8579.4699999999993</v>
      </c>
      <c r="AA774">
        <v>8019.76</v>
      </c>
      <c r="AB774">
        <v>2697.81</v>
      </c>
      <c r="AC774">
        <v>5321.95</v>
      </c>
      <c r="AD774">
        <v>3</v>
      </c>
      <c r="AE774">
        <v>2</v>
      </c>
      <c r="AF774">
        <v>41</v>
      </c>
      <c r="AG774">
        <v>3</v>
      </c>
      <c r="AH774">
        <v>8</v>
      </c>
      <c r="AI774">
        <v>3</v>
      </c>
      <c r="AJ774">
        <v>15</v>
      </c>
      <c r="AK774">
        <v>5</v>
      </c>
      <c r="AL774">
        <v>1</v>
      </c>
      <c r="AM774">
        <v>4</v>
      </c>
      <c r="AN774">
        <v>0</v>
      </c>
      <c r="AO774">
        <v>32</v>
      </c>
      <c r="AP774">
        <v>147</v>
      </c>
      <c r="AQ774">
        <v>36</v>
      </c>
      <c r="AR774">
        <v>0</v>
      </c>
      <c r="AS774">
        <v>28</v>
      </c>
      <c r="AT774">
        <v>3</v>
      </c>
      <c r="AU774">
        <v>6</v>
      </c>
      <c r="AV774">
        <v>1</v>
      </c>
      <c r="AW774">
        <v>0</v>
      </c>
      <c r="AX774">
        <v>0</v>
      </c>
      <c r="AY774">
        <v>13</v>
      </c>
      <c r="AZ774">
        <v>26</v>
      </c>
      <c r="BA774">
        <v>19</v>
      </c>
      <c r="BB774">
        <v>4</v>
      </c>
      <c r="BC774">
        <v>3</v>
      </c>
      <c r="BD774">
        <v>1</v>
      </c>
      <c r="BE774">
        <v>0</v>
      </c>
      <c r="BF774">
        <v>33</v>
      </c>
      <c r="BG774">
        <v>331.66</v>
      </c>
      <c r="BH774">
        <v>0</v>
      </c>
      <c r="BI774">
        <v>6</v>
      </c>
      <c r="BJ774" s="2">
        <v>46218</v>
      </c>
      <c r="BK774">
        <v>0</v>
      </c>
      <c r="BL774" s="3" t="str">
        <f>VLOOKUP(O774,DropDownList!$H$1:$I$7,2,FALSE)</f>
        <v>2022/23</v>
      </c>
      <c r="BM774" s="3" t="str">
        <f t="shared" si="12"/>
        <v>FISCAL FINES</v>
      </c>
    </row>
    <row r="775" spans="1:65" x14ac:dyDescent="0.2">
      <c r="A775">
        <v>2026</v>
      </c>
      <c r="B775">
        <v>7</v>
      </c>
      <c r="C775" t="s">
        <v>198</v>
      </c>
      <c r="D775" t="s">
        <v>212</v>
      </c>
      <c r="E775" t="s">
        <v>34</v>
      </c>
      <c r="F775">
        <v>9293</v>
      </c>
      <c r="G775" t="s">
        <v>141</v>
      </c>
      <c r="H775" t="s">
        <v>200</v>
      </c>
      <c r="I775" t="s">
        <v>142</v>
      </c>
      <c r="J775" s="1">
        <v>46204</v>
      </c>
      <c r="K775" t="s">
        <v>143</v>
      </c>
      <c r="L775">
        <v>2</v>
      </c>
      <c r="M775" t="s">
        <v>445</v>
      </c>
      <c r="N775" t="s">
        <v>442</v>
      </c>
      <c r="O775" t="s">
        <v>156</v>
      </c>
      <c r="P775" t="s">
        <v>152</v>
      </c>
      <c r="Q775">
        <v>0</v>
      </c>
      <c r="R775">
        <v>6</v>
      </c>
      <c r="S775">
        <v>240</v>
      </c>
      <c r="T775">
        <v>120</v>
      </c>
      <c r="U775">
        <v>0</v>
      </c>
      <c r="V775">
        <v>0</v>
      </c>
      <c r="W775">
        <v>0</v>
      </c>
      <c r="X775">
        <v>0</v>
      </c>
      <c r="Y775">
        <v>0</v>
      </c>
      <c r="Z775">
        <v>0</v>
      </c>
      <c r="AA775">
        <v>120</v>
      </c>
      <c r="AB775">
        <v>0</v>
      </c>
      <c r="AC775">
        <v>120</v>
      </c>
      <c r="AD775">
        <v>0</v>
      </c>
      <c r="AE775">
        <v>0</v>
      </c>
      <c r="AF775">
        <v>3</v>
      </c>
      <c r="AG775">
        <v>0</v>
      </c>
      <c r="AH775">
        <v>3</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0</v>
      </c>
      <c r="BG775">
        <v>0</v>
      </c>
      <c r="BH775">
        <v>0</v>
      </c>
      <c r="BI775">
        <v>0</v>
      </c>
      <c r="BJ775" s="2">
        <v>46218</v>
      </c>
      <c r="BK775">
        <v>0</v>
      </c>
      <c r="BL775" s="3" t="str">
        <f>VLOOKUP(O775,DropDownList!$H$1:$I$7,2,FALSE)</f>
        <v>2023/24</v>
      </c>
      <c r="BM775" s="3" t="str">
        <f t="shared" si="12"/>
        <v>PCOA</v>
      </c>
    </row>
    <row r="776" spans="1:65" x14ac:dyDescent="0.2">
      <c r="A776">
        <v>2026</v>
      </c>
      <c r="B776">
        <v>7</v>
      </c>
      <c r="C776" t="s">
        <v>198</v>
      </c>
      <c r="D776" t="s">
        <v>212</v>
      </c>
      <c r="E776" t="s">
        <v>34</v>
      </c>
      <c r="F776">
        <v>9293</v>
      </c>
      <c r="G776" t="s">
        <v>141</v>
      </c>
      <c r="H776" t="s">
        <v>200</v>
      </c>
      <c r="I776" t="s">
        <v>142</v>
      </c>
      <c r="J776" s="1">
        <v>46204</v>
      </c>
      <c r="K776" t="s">
        <v>143</v>
      </c>
      <c r="L776">
        <v>2</v>
      </c>
      <c r="M776" t="s">
        <v>445</v>
      </c>
      <c r="N776" t="s">
        <v>442</v>
      </c>
      <c r="O776" t="s">
        <v>156</v>
      </c>
      <c r="P776" t="s">
        <v>154</v>
      </c>
      <c r="Q776">
        <v>730</v>
      </c>
      <c r="R776">
        <v>35</v>
      </c>
      <c r="S776">
        <v>12830</v>
      </c>
      <c r="T776">
        <v>680</v>
      </c>
      <c r="U776">
        <v>2</v>
      </c>
      <c r="V776">
        <v>2</v>
      </c>
      <c r="W776">
        <v>730</v>
      </c>
      <c r="X776">
        <v>730</v>
      </c>
      <c r="Y776">
        <v>0</v>
      </c>
      <c r="Z776">
        <v>0</v>
      </c>
      <c r="AA776">
        <v>11420</v>
      </c>
      <c r="AB776">
        <v>500</v>
      </c>
      <c r="AC776">
        <v>10340</v>
      </c>
      <c r="AD776">
        <v>2</v>
      </c>
      <c r="AE776">
        <v>0</v>
      </c>
      <c r="AF776">
        <v>31</v>
      </c>
      <c r="AG776">
        <v>0</v>
      </c>
      <c r="AH776">
        <v>1</v>
      </c>
      <c r="AI776">
        <v>2</v>
      </c>
      <c r="AJ776">
        <v>0</v>
      </c>
      <c r="AK776">
        <v>0</v>
      </c>
      <c r="AL776">
        <v>0</v>
      </c>
      <c r="AM776">
        <v>0</v>
      </c>
      <c r="AN776">
        <v>0</v>
      </c>
      <c r="AO776">
        <v>18</v>
      </c>
      <c r="AP776">
        <v>53</v>
      </c>
      <c r="AQ776">
        <v>18</v>
      </c>
      <c r="AR776">
        <v>0</v>
      </c>
      <c r="AS776">
        <v>8</v>
      </c>
      <c r="AT776">
        <v>0</v>
      </c>
      <c r="AU776">
        <v>5</v>
      </c>
      <c r="AV776">
        <v>0</v>
      </c>
      <c r="AW776">
        <v>1</v>
      </c>
      <c r="AX776">
        <v>0</v>
      </c>
      <c r="AY776">
        <v>4</v>
      </c>
      <c r="AZ776">
        <v>7</v>
      </c>
      <c r="BA776">
        <v>5</v>
      </c>
      <c r="BB776">
        <v>2</v>
      </c>
      <c r="BC776">
        <v>0</v>
      </c>
      <c r="BD776">
        <v>1</v>
      </c>
      <c r="BE776">
        <v>0</v>
      </c>
      <c r="BF776">
        <v>33</v>
      </c>
      <c r="BG776">
        <v>730</v>
      </c>
      <c r="BH776">
        <v>1</v>
      </c>
      <c r="BI776">
        <v>1</v>
      </c>
      <c r="BJ776" s="2">
        <v>46218</v>
      </c>
      <c r="BK776">
        <v>1</v>
      </c>
      <c r="BL776" s="3" t="str">
        <f>VLOOKUP(O776,DropDownList!$H$1:$I$7,2,FALSE)</f>
        <v>2023/24</v>
      </c>
      <c r="BM776" s="3" t="str">
        <f t="shared" si="12"/>
        <v>JP COURT</v>
      </c>
    </row>
    <row r="777" spans="1:65" x14ac:dyDescent="0.2">
      <c r="A777">
        <v>2026</v>
      </c>
      <c r="B777">
        <v>7</v>
      </c>
      <c r="C777" t="s">
        <v>198</v>
      </c>
      <c r="D777" t="s">
        <v>212</v>
      </c>
      <c r="E777" t="s">
        <v>34</v>
      </c>
      <c r="F777">
        <v>9293</v>
      </c>
      <c r="G777" t="s">
        <v>141</v>
      </c>
      <c r="H777" t="s">
        <v>200</v>
      </c>
      <c r="I777" t="s">
        <v>142</v>
      </c>
      <c r="J777" s="1">
        <v>46204</v>
      </c>
      <c r="K777" t="s">
        <v>143</v>
      </c>
      <c r="L777">
        <v>2</v>
      </c>
      <c r="M777" t="s">
        <v>445</v>
      </c>
      <c r="N777" t="s">
        <v>442</v>
      </c>
      <c r="O777" t="s">
        <v>147</v>
      </c>
      <c r="P777" t="s">
        <v>154</v>
      </c>
      <c r="Q777">
        <v>2000.33</v>
      </c>
      <c r="R777">
        <v>37</v>
      </c>
      <c r="S777">
        <v>10710</v>
      </c>
      <c r="T777">
        <v>140</v>
      </c>
      <c r="U777">
        <v>7</v>
      </c>
      <c r="V777">
        <v>4</v>
      </c>
      <c r="W777">
        <v>800.33</v>
      </c>
      <c r="X777">
        <v>1060.33</v>
      </c>
      <c r="Y777">
        <v>0</v>
      </c>
      <c r="Z777">
        <v>0</v>
      </c>
      <c r="AA777">
        <v>8569.67</v>
      </c>
      <c r="AB777">
        <v>200</v>
      </c>
      <c r="AC777">
        <v>7819.67</v>
      </c>
      <c r="AD777">
        <v>0</v>
      </c>
      <c r="AE777">
        <v>4</v>
      </c>
      <c r="AF777">
        <v>29</v>
      </c>
      <c r="AG777">
        <v>5</v>
      </c>
      <c r="AH777">
        <v>1</v>
      </c>
      <c r="AI777">
        <v>2</v>
      </c>
      <c r="AJ777">
        <v>0</v>
      </c>
      <c r="AK777">
        <v>0</v>
      </c>
      <c r="AL777">
        <v>0</v>
      </c>
      <c r="AM777">
        <v>0</v>
      </c>
      <c r="AN777">
        <v>0</v>
      </c>
      <c r="AO777">
        <v>21</v>
      </c>
      <c r="AP777">
        <v>79</v>
      </c>
      <c r="AQ777">
        <v>24</v>
      </c>
      <c r="AR777">
        <v>0</v>
      </c>
      <c r="AS777">
        <v>10</v>
      </c>
      <c r="AT777">
        <v>0</v>
      </c>
      <c r="AU777">
        <v>7</v>
      </c>
      <c r="AV777">
        <v>1</v>
      </c>
      <c r="AW777">
        <v>0</v>
      </c>
      <c r="AX777">
        <v>0</v>
      </c>
      <c r="AY777">
        <v>6</v>
      </c>
      <c r="AZ777">
        <v>10</v>
      </c>
      <c r="BA777">
        <v>5</v>
      </c>
      <c r="BB777">
        <v>0</v>
      </c>
      <c r="BC777">
        <v>0</v>
      </c>
      <c r="BD777">
        <v>2</v>
      </c>
      <c r="BE777">
        <v>0</v>
      </c>
      <c r="BF777">
        <v>37</v>
      </c>
      <c r="BG777">
        <v>660</v>
      </c>
      <c r="BH777">
        <v>0</v>
      </c>
      <c r="BI777">
        <v>5</v>
      </c>
      <c r="BJ777" s="2">
        <v>46218</v>
      </c>
      <c r="BK777">
        <v>0</v>
      </c>
      <c r="BL777" s="3" t="str">
        <f>VLOOKUP(O777,DropDownList!$H$1:$I$7,2,FALSE)</f>
        <v>2024/25</v>
      </c>
      <c r="BM777" s="3" t="str">
        <f t="shared" si="12"/>
        <v>JP COURT</v>
      </c>
    </row>
    <row r="778" spans="1:65" x14ac:dyDescent="0.2">
      <c r="A778">
        <v>2026</v>
      </c>
      <c r="B778">
        <v>7</v>
      </c>
      <c r="C778" t="s">
        <v>198</v>
      </c>
      <c r="D778" t="s">
        <v>212</v>
      </c>
      <c r="E778" t="s">
        <v>34</v>
      </c>
      <c r="F778">
        <v>9293</v>
      </c>
      <c r="G778" t="s">
        <v>141</v>
      </c>
      <c r="H778" t="s">
        <v>200</v>
      </c>
      <c r="I778" t="s">
        <v>142</v>
      </c>
      <c r="J778" s="1">
        <v>46204</v>
      </c>
      <c r="K778" t="s">
        <v>143</v>
      </c>
      <c r="L778">
        <v>2</v>
      </c>
      <c r="M778" t="s">
        <v>445</v>
      </c>
      <c r="N778" t="s">
        <v>442</v>
      </c>
      <c r="O778" t="s">
        <v>149</v>
      </c>
      <c r="P778" t="s">
        <v>150</v>
      </c>
      <c r="Q778">
        <v>3661.25</v>
      </c>
      <c r="R778">
        <v>55</v>
      </c>
      <c r="S778">
        <v>8939.5</v>
      </c>
      <c r="T778">
        <v>554.25</v>
      </c>
      <c r="U778">
        <v>23</v>
      </c>
      <c r="V778">
        <v>20</v>
      </c>
      <c r="W778">
        <v>3029.15</v>
      </c>
      <c r="X778">
        <v>3104.15</v>
      </c>
      <c r="Y778">
        <v>52</v>
      </c>
      <c r="Z778">
        <v>8385.25</v>
      </c>
      <c r="AA778">
        <v>4724</v>
      </c>
      <c r="AB778">
        <v>992.77</v>
      </c>
      <c r="AC778">
        <v>3731.23</v>
      </c>
      <c r="AD778">
        <v>15</v>
      </c>
      <c r="AE778">
        <v>5</v>
      </c>
      <c r="AF778">
        <v>29</v>
      </c>
      <c r="AG778">
        <v>8</v>
      </c>
      <c r="AH778">
        <v>3</v>
      </c>
      <c r="AI778">
        <v>15</v>
      </c>
      <c r="AJ778">
        <v>16</v>
      </c>
      <c r="AK778">
        <v>10</v>
      </c>
      <c r="AL778">
        <v>2</v>
      </c>
      <c r="AM778">
        <v>0</v>
      </c>
      <c r="AN778">
        <v>0</v>
      </c>
      <c r="AO778">
        <v>31</v>
      </c>
      <c r="AP778">
        <v>64</v>
      </c>
      <c r="AQ778">
        <v>34</v>
      </c>
      <c r="AR778">
        <v>0</v>
      </c>
      <c r="AS778">
        <v>15</v>
      </c>
      <c r="AT778">
        <v>0</v>
      </c>
      <c r="AU778">
        <v>0</v>
      </c>
      <c r="AV778">
        <v>0</v>
      </c>
      <c r="AW778">
        <v>0</v>
      </c>
      <c r="AX778">
        <v>0</v>
      </c>
      <c r="AY778">
        <v>3</v>
      </c>
      <c r="AZ778">
        <v>4</v>
      </c>
      <c r="BA778">
        <v>1</v>
      </c>
      <c r="BB778">
        <v>2</v>
      </c>
      <c r="BC778">
        <v>1</v>
      </c>
      <c r="BD778">
        <v>0</v>
      </c>
      <c r="BE778">
        <v>0</v>
      </c>
      <c r="BF778">
        <v>32</v>
      </c>
      <c r="BG778">
        <v>2352.9</v>
      </c>
      <c r="BH778">
        <v>0</v>
      </c>
      <c r="BI778">
        <v>23</v>
      </c>
      <c r="BJ778" s="2">
        <v>46218</v>
      </c>
      <c r="BK778">
        <v>0</v>
      </c>
      <c r="BL778" s="3" t="str">
        <f>VLOOKUP(O778,DropDownList!$H$1:$I$7,2,FALSE)</f>
        <v>2025/26</v>
      </c>
      <c r="BM778" s="3" t="str">
        <f t="shared" si="12"/>
        <v>FISCAL FINES</v>
      </c>
    </row>
    <row r="779" spans="1:65" x14ac:dyDescent="0.2">
      <c r="A779">
        <v>2026</v>
      </c>
      <c r="B779">
        <v>7</v>
      </c>
      <c r="C779" t="s">
        <v>198</v>
      </c>
      <c r="D779" t="s">
        <v>212</v>
      </c>
      <c r="E779" t="s">
        <v>34</v>
      </c>
      <c r="F779">
        <v>9293</v>
      </c>
      <c r="G779" t="s">
        <v>141</v>
      </c>
      <c r="H779" t="s">
        <v>200</v>
      </c>
      <c r="I779" t="s">
        <v>142</v>
      </c>
      <c r="J779" s="1">
        <v>46204</v>
      </c>
      <c r="K779" t="s">
        <v>143</v>
      </c>
      <c r="L779">
        <v>2</v>
      </c>
      <c r="M779" t="s">
        <v>445</v>
      </c>
      <c r="N779" t="s">
        <v>442</v>
      </c>
      <c r="O779" t="s">
        <v>156</v>
      </c>
      <c r="P779" t="s">
        <v>146</v>
      </c>
      <c r="Q779">
        <v>30</v>
      </c>
      <c r="R779">
        <v>34</v>
      </c>
      <c r="S779">
        <v>630</v>
      </c>
      <c r="T779">
        <v>20</v>
      </c>
      <c r="U779">
        <v>2</v>
      </c>
      <c r="V779">
        <v>2</v>
      </c>
      <c r="W779">
        <v>30</v>
      </c>
      <c r="X779">
        <v>30</v>
      </c>
      <c r="Y779">
        <v>0</v>
      </c>
      <c r="Z779">
        <v>0</v>
      </c>
      <c r="AA779">
        <v>580</v>
      </c>
      <c r="AB779">
        <v>0</v>
      </c>
      <c r="AC779">
        <v>0</v>
      </c>
      <c r="AD779">
        <v>2</v>
      </c>
      <c r="AE779">
        <v>0</v>
      </c>
      <c r="AF779">
        <v>31</v>
      </c>
      <c r="AG779">
        <v>0</v>
      </c>
      <c r="AH779">
        <v>1</v>
      </c>
      <c r="AI779">
        <v>2</v>
      </c>
      <c r="AJ779">
        <v>0</v>
      </c>
      <c r="AK779">
        <v>0</v>
      </c>
      <c r="AL779">
        <v>0</v>
      </c>
      <c r="AM779">
        <v>0</v>
      </c>
      <c r="AN779">
        <v>0</v>
      </c>
      <c r="AO779">
        <v>18</v>
      </c>
      <c r="AP779">
        <v>53</v>
      </c>
      <c r="AQ779">
        <v>18</v>
      </c>
      <c r="AR779">
        <v>0</v>
      </c>
      <c r="AS779">
        <v>8</v>
      </c>
      <c r="AT779">
        <v>0</v>
      </c>
      <c r="AU779">
        <v>5</v>
      </c>
      <c r="AV779">
        <v>0</v>
      </c>
      <c r="AW779">
        <v>1</v>
      </c>
      <c r="AX779">
        <v>0</v>
      </c>
      <c r="AY779">
        <v>4</v>
      </c>
      <c r="AZ779">
        <v>7</v>
      </c>
      <c r="BA779">
        <v>5</v>
      </c>
      <c r="BB779">
        <v>2</v>
      </c>
      <c r="BC779">
        <v>0</v>
      </c>
      <c r="BD779">
        <v>1</v>
      </c>
      <c r="BE779">
        <v>0</v>
      </c>
      <c r="BF779">
        <v>32</v>
      </c>
      <c r="BG779">
        <v>30</v>
      </c>
      <c r="BH779">
        <v>0</v>
      </c>
      <c r="BI779">
        <v>1</v>
      </c>
      <c r="BJ779" s="2">
        <v>46218</v>
      </c>
      <c r="BK779">
        <v>1</v>
      </c>
      <c r="BL779" s="3" t="str">
        <f>VLOOKUP(O779,DropDownList!$H$1:$I$7,2,FALSE)</f>
        <v>2023/24</v>
      </c>
      <c r="BM779" s="3" t="str">
        <f t="shared" si="12"/>
        <v>VSUR</v>
      </c>
    </row>
    <row r="780" spans="1:65" x14ac:dyDescent="0.2">
      <c r="A780">
        <v>2026</v>
      </c>
      <c r="B780">
        <v>7</v>
      </c>
      <c r="C780" t="s">
        <v>198</v>
      </c>
      <c r="D780" t="s">
        <v>212</v>
      </c>
      <c r="E780" t="s">
        <v>34</v>
      </c>
      <c r="F780">
        <v>9293</v>
      </c>
      <c r="G780" t="s">
        <v>141</v>
      </c>
      <c r="H780" t="s">
        <v>200</v>
      </c>
      <c r="I780" t="s">
        <v>142</v>
      </c>
      <c r="J780" s="1">
        <v>46204</v>
      </c>
      <c r="K780" t="s">
        <v>143</v>
      </c>
      <c r="L780">
        <v>2</v>
      </c>
      <c r="M780" t="s">
        <v>445</v>
      </c>
      <c r="N780" t="s">
        <v>442</v>
      </c>
      <c r="O780" t="s">
        <v>155</v>
      </c>
      <c r="P780" t="s">
        <v>148</v>
      </c>
      <c r="Q780">
        <v>0</v>
      </c>
      <c r="R780">
        <v>4</v>
      </c>
      <c r="S780">
        <v>240</v>
      </c>
      <c r="T780">
        <v>60</v>
      </c>
      <c r="U780">
        <v>0</v>
      </c>
      <c r="V780">
        <v>0</v>
      </c>
      <c r="W780">
        <v>0</v>
      </c>
      <c r="X780">
        <v>0</v>
      </c>
      <c r="Y780">
        <v>0</v>
      </c>
      <c r="Z780">
        <v>0</v>
      </c>
      <c r="AA780">
        <v>180</v>
      </c>
      <c r="AB780">
        <v>0</v>
      </c>
      <c r="AC780">
        <v>180</v>
      </c>
      <c r="AD780">
        <v>0</v>
      </c>
      <c r="AE780">
        <v>0</v>
      </c>
      <c r="AF780">
        <v>3</v>
      </c>
      <c r="AG780">
        <v>0</v>
      </c>
      <c r="AH780">
        <v>1</v>
      </c>
      <c r="AI780">
        <v>0</v>
      </c>
      <c r="AJ780">
        <v>0</v>
      </c>
      <c r="AK780">
        <v>0</v>
      </c>
      <c r="AL780">
        <v>0</v>
      </c>
      <c r="AM780">
        <v>0</v>
      </c>
      <c r="AN780">
        <v>0</v>
      </c>
      <c r="AO780">
        <v>3</v>
      </c>
      <c r="AP780">
        <v>7</v>
      </c>
      <c r="AQ780">
        <v>3</v>
      </c>
      <c r="AR780">
        <v>0</v>
      </c>
      <c r="AS780">
        <v>0</v>
      </c>
      <c r="AT780">
        <v>0</v>
      </c>
      <c r="AU780">
        <v>0</v>
      </c>
      <c r="AV780">
        <v>0</v>
      </c>
      <c r="AW780">
        <v>0</v>
      </c>
      <c r="AX780">
        <v>0</v>
      </c>
      <c r="AY780">
        <v>1</v>
      </c>
      <c r="AZ780">
        <v>1</v>
      </c>
      <c r="BA780">
        <v>2</v>
      </c>
      <c r="BB780">
        <v>0</v>
      </c>
      <c r="BC780">
        <v>0</v>
      </c>
      <c r="BD780">
        <v>0</v>
      </c>
      <c r="BE780">
        <v>0</v>
      </c>
      <c r="BF780">
        <v>3</v>
      </c>
      <c r="BG780">
        <v>0</v>
      </c>
      <c r="BH780">
        <v>0</v>
      </c>
      <c r="BI780">
        <v>0</v>
      </c>
      <c r="BJ780" s="2">
        <v>46218</v>
      </c>
      <c r="BK780">
        <v>0</v>
      </c>
      <c r="BL780" s="3" t="str">
        <f>VLOOKUP(O780,DropDownList!$H$1:$I$7,2,FALSE)</f>
        <v>2022/23</v>
      </c>
      <c r="BM780" s="3" t="str">
        <f t="shared" si="12"/>
        <v>PRAS</v>
      </c>
    </row>
    <row r="781" spans="1:65" x14ac:dyDescent="0.2">
      <c r="A781">
        <v>2026</v>
      </c>
      <c r="B781">
        <v>7</v>
      </c>
      <c r="C781" t="s">
        <v>198</v>
      </c>
      <c r="D781" t="s">
        <v>212</v>
      </c>
      <c r="E781" t="s">
        <v>34</v>
      </c>
      <c r="F781">
        <v>9293</v>
      </c>
      <c r="G781" t="s">
        <v>141</v>
      </c>
      <c r="H781" t="s">
        <v>200</v>
      </c>
      <c r="I781" t="s">
        <v>142</v>
      </c>
      <c r="J781" s="1">
        <v>46204</v>
      </c>
      <c r="K781" t="s">
        <v>143</v>
      </c>
      <c r="L781">
        <v>2</v>
      </c>
      <c r="M781" t="s">
        <v>445</v>
      </c>
      <c r="N781" t="s">
        <v>442</v>
      </c>
      <c r="O781" t="s">
        <v>155</v>
      </c>
      <c r="P781" t="s">
        <v>152</v>
      </c>
      <c r="Q781">
        <v>0</v>
      </c>
      <c r="R781">
        <v>4</v>
      </c>
      <c r="S781">
        <v>160</v>
      </c>
      <c r="T781">
        <v>120</v>
      </c>
      <c r="U781">
        <v>0</v>
      </c>
      <c r="V781">
        <v>0</v>
      </c>
      <c r="W781">
        <v>0</v>
      </c>
      <c r="X781">
        <v>0</v>
      </c>
      <c r="Y781">
        <v>0</v>
      </c>
      <c r="Z781">
        <v>0</v>
      </c>
      <c r="AA781">
        <v>40</v>
      </c>
      <c r="AB781">
        <v>0</v>
      </c>
      <c r="AC781">
        <v>40</v>
      </c>
      <c r="AD781">
        <v>0</v>
      </c>
      <c r="AE781">
        <v>0</v>
      </c>
      <c r="AF781">
        <v>1</v>
      </c>
      <c r="AG781">
        <v>0</v>
      </c>
      <c r="AH781">
        <v>3</v>
      </c>
      <c r="AI781">
        <v>0</v>
      </c>
      <c r="AJ781">
        <v>0</v>
      </c>
      <c r="AK781">
        <v>0</v>
      </c>
      <c r="AL781">
        <v>0</v>
      </c>
      <c r="AM781">
        <v>0</v>
      </c>
      <c r="AN781">
        <v>0</v>
      </c>
      <c r="AO781">
        <v>0</v>
      </c>
      <c r="AP781">
        <v>0</v>
      </c>
      <c r="AQ781">
        <v>0</v>
      </c>
      <c r="AR781">
        <v>0</v>
      </c>
      <c r="AS781">
        <v>0</v>
      </c>
      <c r="AT781">
        <v>0</v>
      </c>
      <c r="AU781">
        <v>0</v>
      </c>
      <c r="AV781">
        <v>0</v>
      </c>
      <c r="AW781">
        <v>0</v>
      </c>
      <c r="AX781">
        <v>0</v>
      </c>
      <c r="AY781">
        <v>0</v>
      </c>
      <c r="AZ781">
        <v>0</v>
      </c>
      <c r="BA781">
        <v>0</v>
      </c>
      <c r="BB781">
        <v>0</v>
      </c>
      <c r="BC781">
        <v>0</v>
      </c>
      <c r="BD781">
        <v>0</v>
      </c>
      <c r="BE781">
        <v>0</v>
      </c>
      <c r="BF781">
        <v>0</v>
      </c>
      <c r="BG781">
        <v>0</v>
      </c>
      <c r="BH781">
        <v>0</v>
      </c>
      <c r="BI781">
        <v>0</v>
      </c>
      <c r="BJ781" s="2">
        <v>46218</v>
      </c>
      <c r="BK781">
        <v>0</v>
      </c>
      <c r="BL781" s="3" t="str">
        <f>VLOOKUP(O781,DropDownList!$H$1:$I$7,2,FALSE)</f>
        <v>2022/23</v>
      </c>
      <c r="BM781" s="3" t="str">
        <f t="shared" si="12"/>
        <v>PCOA</v>
      </c>
    </row>
    <row r="782" spans="1:65" x14ac:dyDescent="0.2">
      <c r="A782">
        <v>2026</v>
      </c>
      <c r="B782">
        <v>7</v>
      </c>
      <c r="C782" t="s">
        <v>198</v>
      </c>
      <c r="D782" t="s">
        <v>212</v>
      </c>
      <c r="E782" t="s">
        <v>34</v>
      </c>
      <c r="F782">
        <v>9293</v>
      </c>
      <c r="G782" t="s">
        <v>141</v>
      </c>
      <c r="H782" t="s">
        <v>200</v>
      </c>
      <c r="I782" t="s">
        <v>142</v>
      </c>
      <c r="J782" s="1">
        <v>46204</v>
      </c>
      <c r="K782" t="s">
        <v>143</v>
      </c>
      <c r="L782">
        <v>2</v>
      </c>
      <c r="M782" t="s">
        <v>445</v>
      </c>
      <c r="N782" t="s">
        <v>442</v>
      </c>
      <c r="O782" t="s">
        <v>155</v>
      </c>
      <c r="P782" t="s">
        <v>154</v>
      </c>
      <c r="Q782">
        <v>450</v>
      </c>
      <c r="R782">
        <v>29</v>
      </c>
      <c r="S782">
        <v>8325</v>
      </c>
      <c r="T782">
        <v>420</v>
      </c>
      <c r="U782">
        <v>1</v>
      </c>
      <c r="V782">
        <v>1</v>
      </c>
      <c r="W782">
        <v>450</v>
      </c>
      <c r="X782">
        <v>450</v>
      </c>
      <c r="Y782">
        <v>0</v>
      </c>
      <c r="Z782">
        <v>0</v>
      </c>
      <c r="AA782">
        <v>7455</v>
      </c>
      <c r="AB782">
        <v>0</v>
      </c>
      <c r="AC782">
        <v>7035</v>
      </c>
      <c r="AD782">
        <v>1</v>
      </c>
      <c r="AE782">
        <v>0</v>
      </c>
      <c r="AF782">
        <v>27</v>
      </c>
      <c r="AG782">
        <v>0</v>
      </c>
      <c r="AH782">
        <v>1</v>
      </c>
      <c r="AI782">
        <v>1</v>
      </c>
      <c r="AJ782">
        <v>0</v>
      </c>
      <c r="AK782">
        <v>0</v>
      </c>
      <c r="AL782">
        <v>0</v>
      </c>
      <c r="AM782">
        <v>0</v>
      </c>
      <c r="AN782">
        <v>0</v>
      </c>
      <c r="AO782">
        <v>15</v>
      </c>
      <c r="AP782">
        <v>59</v>
      </c>
      <c r="AQ782">
        <v>16</v>
      </c>
      <c r="AR782">
        <v>0</v>
      </c>
      <c r="AS782">
        <v>12</v>
      </c>
      <c r="AT782">
        <v>0</v>
      </c>
      <c r="AU782">
        <v>5</v>
      </c>
      <c r="AV782">
        <v>2</v>
      </c>
      <c r="AW782">
        <v>0</v>
      </c>
      <c r="AX782">
        <v>0</v>
      </c>
      <c r="AY782">
        <v>3</v>
      </c>
      <c r="AZ782">
        <v>8</v>
      </c>
      <c r="BA782">
        <v>5</v>
      </c>
      <c r="BB782">
        <v>4</v>
      </c>
      <c r="BC782">
        <v>1</v>
      </c>
      <c r="BD782">
        <v>0</v>
      </c>
      <c r="BE782">
        <v>0</v>
      </c>
      <c r="BF782">
        <v>29</v>
      </c>
      <c r="BG782">
        <v>450</v>
      </c>
      <c r="BH782">
        <v>0</v>
      </c>
      <c r="BI782">
        <v>1</v>
      </c>
      <c r="BJ782" s="2">
        <v>46218</v>
      </c>
      <c r="BK782">
        <v>0</v>
      </c>
      <c r="BL782" s="3" t="str">
        <f>VLOOKUP(O782,DropDownList!$H$1:$I$7,2,FALSE)</f>
        <v>2022/23</v>
      </c>
      <c r="BM782" s="3" t="str">
        <f t="shared" si="12"/>
        <v>JP COURT</v>
      </c>
    </row>
    <row r="783" spans="1:65" x14ac:dyDescent="0.2">
      <c r="A783">
        <v>2026</v>
      </c>
      <c r="B783">
        <v>7</v>
      </c>
      <c r="C783" t="s">
        <v>198</v>
      </c>
      <c r="D783" t="s">
        <v>212</v>
      </c>
      <c r="E783" t="s">
        <v>34</v>
      </c>
      <c r="F783">
        <v>9293</v>
      </c>
      <c r="G783" t="s">
        <v>141</v>
      </c>
      <c r="H783" t="s">
        <v>200</v>
      </c>
      <c r="I783" t="s">
        <v>142</v>
      </c>
      <c r="J783" s="1">
        <v>46204</v>
      </c>
      <c r="K783" t="s">
        <v>143</v>
      </c>
      <c r="L783">
        <v>2</v>
      </c>
      <c r="M783" t="s">
        <v>445</v>
      </c>
      <c r="N783" t="s">
        <v>442</v>
      </c>
      <c r="O783" t="s">
        <v>149</v>
      </c>
      <c r="P783" t="s">
        <v>148</v>
      </c>
      <c r="Q783">
        <v>60</v>
      </c>
      <c r="R783">
        <v>4</v>
      </c>
      <c r="S783">
        <v>240</v>
      </c>
      <c r="T783">
        <v>0</v>
      </c>
      <c r="U783">
        <v>1</v>
      </c>
      <c r="V783">
        <v>1</v>
      </c>
      <c r="W783">
        <v>60</v>
      </c>
      <c r="X783">
        <v>60</v>
      </c>
      <c r="Y783">
        <v>0</v>
      </c>
      <c r="Z783">
        <v>0</v>
      </c>
      <c r="AA783">
        <v>180</v>
      </c>
      <c r="AB783">
        <v>0</v>
      </c>
      <c r="AC783">
        <v>180</v>
      </c>
      <c r="AD783">
        <v>1</v>
      </c>
      <c r="AE783">
        <v>0</v>
      </c>
      <c r="AF783">
        <v>3</v>
      </c>
      <c r="AG783">
        <v>0</v>
      </c>
      <c r="AH783">
        <v>0</v>
      </c>
      <c r="AI783">
        <v>1</v>
      </c>
      <c r="AJ783">
        <v>0</v>
      </c>
      <c r="AK783">
        <v>0</v>
      </c>
      <c r="AL783">
        <v>0</v>
      </c>
      <c r="AM783">
        <v>0</v>
      </c>
      <c r="AN783">
        <v>0</v>
      </c>
      <c r="AO783">
        <v>2</v>
      </c>
      <c r="AP783">
        <v>2</v>
      </c>
      <c r="AQ783">
        <v>2</v>
      </c>
      <c r="AR783">
        <v>0</v>
      </c>
      <c r="AS783">
        <v>0</v>
      </c>
      <c r="AT783">
        <v>0</v>
      </c>
      <c r="AU783">
        <v>0</v>
      </c>
      <c r="AV783">
        <v>0</v>
      </c>
      <c r="AW783">
        <v>0</v>
      </c>
      <c r="AX783">
        <v>0</v>
      </c>
      <c r="AY783">
        <v>0</v>
      </c>
      <c r="AZ783">
        <v>0</v>
      </c>
      <c r="BA783">
        <v>0</v>
      </c>
      <c r="BB783">
        <v>0</v>
      </c>
      <c r="BC783">
        <v>0</v>
      </c>
      <c r="BD783">
        <v>0</v>
      </c>
      <c r="BE783">
        <v>0</v>
      </c>
      <c r="BF783">
        <v>2</v>
      </c>
      <c r="BG783">
        <v>60</v>
      </c>
      <c r="BH783">
        <v>0</v>
      </c>
      <c r="BI783">
        <v>1</v>
      </c>
      <c r="BJ783" s="2">
        <v>46218</v>
      </c>
      <c r="BK783">
        <v>0</v>
      </c>
      <c r="BL783" s="3" t="str">
        <f>VLOOKUP(O783,DropDownList!$H$1:$I$7,2,FALSE)</f>
        <v>2025/26</v>
      </c>
      <c r="BM783" s="3" t="str">
        <f t="shared" si="12"/>
        <v>PRAS</v>
      </c>
    </row>
    <row r="784" spans="1:65" x14ac:dyDescent="0.2">
      <c r="A784">
        <v>2026</v>
      </c>
      <c r="B784">
        <v>7</v>
      </c>
      <c r="C784" t="s">
        <v>198</v>
      </c>
      <c r="D784" t="s">
        <v>212</v>
      </c>
      <c r="E784" t="s">
        <v>34</v>
      </c>
      <c r="F784">
        <v>9293</v>
      </c>
      <c r="G784" t="s">
        <v>141</v>
      </c>
      <c r="H784" t="s">
        <v>200</v>
      </c>
      <c r="I784" t="s">
        <v>142</v>
      </c>
      <c r="J784" s="1">
        <v>46204</v>
      </c>
      <c r="K784" t="s">
        <v>143</v>
      </c>
      <c r="L784">
        <v>2</v>
      </c>
      <c r="M784" t="s">
        <v>445</v>
      </c>
      <c r="N784" t="s">
        <v>442</v>
      </c>
      <c r="O784" t="s">
        <v>147</v>
      </c>
      <c r="P784" t="s">
        <v>148</v>
      </c>
      <c r="Q784">
        <v>0</v>
      </c>
      <c r="R784">
        <v>1</v>
      </c>
      <c r="S784">
        <v>60</v>
      </c>
      <c r="T784">
        <v>0</v>
      </c>
      <c r="U784">
        <v>0</v>
      </c>
      <c r="V784">
        <v>0</v>
      </c>
      <c r="W784">
        <v>0</v>
      </c>
      <c r="X784">
        <v>0</v>
      </c>
      <c r="Y784">
        <v>0</v>
      </c>
      <c r="Z784">
        <v>0</v>
      </c>
      <c r="AA784">
        <v>60</v>
      </c>
      <c r="AB784">
        <v>0</v>
      </c>
      <c r="AC784">
        <v>60</v>
      </c>
      <c r="AD784">
        <v>0</v>
      </c>
      <c r="AE784">
        <v>0</v>
      </c>
      <c r="AF784">
        <v>1</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s="2">
        <v>46218</v>
      </c>
      <c r="BK784">
        <v>0</v>
      </c>
      <c r="BL784" s="3" t="str">
        <f>VLOOKUP(O784,DropDownList!$H$1:$I$7,2,FALSE)</f>
        <v>2024/25</v>
      </c>
      <c r="BM784" s="3" t="str">
        <f t="shared" si="12"/>
        <v>PRAS</v>
      </c>
    </row>
    <row r="785" spans="1:65" x14ac:dyDescent="0.2">
      <c r="A785">
        <v>2026</v>
      </c>
      <c r="B785">
        <v>7</v>
      </c>
      <c r="C785" t="s">
        <v>198</v>
      </c>
      <c r="D785" t="s">
        <v>213</v>
      </c>
      <c r="E785" t="s">
        <v>34</v>
      </c>
      <c r="F785">
        <v>9841</v>
      </c>
      <c r="G785" t="s">
        <v>158</v>
      </c>
      <c r="H785" t="s">
        <v>200</v>
      </c>
      <c r="I785" t="s">
        <v>142</v>
      </c>
      <c r="J785" s="1">
        <v>46204</v>
      </c>
      <c r="K785" t="s">
        <v>143</v>
      </c>
      <c r="L785">
        <v>2</v>
      </c>
      <c r="M785" t="s">
        <v>445</v>
      </c>
      <c r="N785" t="s">
        <v>442</v>
      </c>
      <c r="O785" t="s">
        <v>155</v>
      </c>
      <c r="P785" t="s">
        <v>161</v>
      </c>
      <c r="Q785">
        <v>60</v>
      </c>
      <c r="R785">
        <v>72</v>
      </c>
      <c r="S785">
        <v>2200</v>
      </c>
      <c r="T785">
        <v>80</v>
      </c>
      <c r="U785">
        <v>7</v>
      </c>
      <c r="V785">
        <v>2</v>
      </c>
      <c r="W785">
        <v>60</v>
      </c>
      <c r="X785">
        <v>60</v>
      </c>
      <c r="Y785">
        <v>0</v>
      </c>
      <c r="Z785">
        <v>0</v>
      </c>
      <c r="AA785">
        <v>2060</v>
      </c>
      <c r="AB785">
        <v>0</v>
      </c>
      <c r="AC785">
        <v>0</v>
      </c>
      <c r="AD785">
        <v>2</v>
      </c>
      <c r="AE785">
        <v>0</v>
      </c>
      <c r="AF785">
        <v>68</v>
      </c>
      <c r="AG785">
        <v>0</v>
      </c>
      <c r="AH785">
        <v>2</v>
      </c>
      <c r="AI785">
        <v>2</v>
      </c>
      <c r="AJ785">
        <v>0</v>
      </c>
      <c r="AK785">
        <v>0</v>
      </c>
      <c r="AL785">
        <v>0</v>
      </c>
      <c r="AM785">
        <v>0</v>
      </c>
      <c r="AN785">
        <v>0</v>
      </c>
      <c r="AO785">
        <v>41</v>
      </c>
      <c r="AP785">
        <v>163</v>
      </c>
      <c r="AQ785">
        <v>44</v>
      </c>
      <c r="AR785">
        <v>0</v>
      </c>
      <c r="AS785">
        <v>24</v>
      </c>
      <c r="AT785">
        <v>6</v>
      </c>
      <c r="AU785">
        <v>7</v>
      </c>
      <c r="AV785">
        <v>3</v>
      </c>
      <c r="AW785">
        <v>1</v>
      </c>
      <c r="AX785">
        <v>0</v>
      </c>
      <c r="AY785">
        <v>13</v>
      </c>
      <c r="AZ785">
        <v>24</v>
      </c>
      <c r="BA785">
        <v>18</v>
      </c>
      <c r="BB785">
        <v>6</v>
      </c>
      <c r="BC785">
        <v>3</v>
      </c>
      <c r="BD785">
        <v>1</v>
      </c>
      <c r="BE785">
        <v>0</v>
      </c>
      <c r="BF785">
        <v>69</v>
      </c>
      <c r="BG785">
        <v>60</v>
      </c>
      <c r="BH785">
        <v>0</v>
      </c>
      <c r="BI785">
        <v>4</v>
      </c>
      <c r="BJ785" s="2">
        <v>46218</v>
      </c>
      <c r="BK785">
        <v>1</v>
      </c>
      <c r="BL785" s="3" t="str">
        <f>VLOOKUP(O785,DropDownList!$H$1:$I$7,2,FALSE)</f>
        <v>2022/23</v>
      </c>
      <c r="BM785" s="3" t="str">
        <f t="shared" si="12"/>
        <v>VSUR</v>
      </c>
    </row>
    <row r="786" spans="1:65" x14ac:dyDescent="0.2">
      <c r="A786">
        <v>2026</v>
      </c>
      <c r="B786">
        <v>7</v>
      </c>
      <c r="C786" t="s">
        <v>198</v>
      </c>
      <c r="D786" t="s">
        <v>213</v>
      </c>
      <c r="E786" t="s">
        <v>34</v>
      </c>
      <c r="F786">
        <v>9841</v>
      </c>
      <c r="G786" t="s">
        <v>158</v>
      </c>
      <c r="H786" t="s">
        <v>200</v>
      </c>
      <c r="I786" t="s">
        <v>142</v>
      </c>
      <c r="J786" s="1">
        <v>46204</v>
      </c>
      <c r="K786" t="s">
        <v>143</v>
      </c>
      <c r="L786">
        <v>2</v>
      </c>
      <c r="M786" t="s">
        <v>445</v>
      </c>
      <c r="N786" t="s">
        <v>442</v>
      </c>
      <c r="O786" t="s">
        <v>147</v>
      </c>
      <c r="P786" t="s">
        <v>161</v>
      </c>
      <c r="Q786">
        <v>80</v>
      </c>
      <c r="R786">
        <v>58</v>
      </c>
      <c r="S786">
        <v>2070</v>
      </c>
      <c r="T786">
        <v>60</v>
      </c>
      <c r="U786">
        <v>10</v>
      </c>
      <c r="V786">
        <v>2</v>
      </c>
      <c r="W786">
        <v>80</v>
      </c>
      <c r="X786">
        <v>80</v>
      </c>
      <c r="Y786">
        <v>0</v>
      </c>
      <c r="Z786">
        <v>0</v>
      </c>
      <c r="AA786">
        <v>1930</v>
      </c>
      <c r="AB786">
        <v>0</v>
      </c>
      <c r="AC786">
        <v>0</v>
      </c>
      <c r="AD786">
        <v>2</v>
      </c>
      <c r="AE786">
        <v>0</v>
      </c>
      <c r="AF786">
        <v>54</v>
      </c>
      <c r="AG786">
        <v>0</v>
      </c>
      <c r="AH786">
        <v>2</v>
      </c>
      <c r="AI786">
        <v>2</v>
      </c>
      <c r="AJ786">
        <v>0</v>
      </c>
      <c r="AK786">
        <v>0</v>
      </c>
      <c r="AL786">
        <v>0</v>
      </c>
      <c r="AM786">
        <v>0</v>
      </c>
      <c r="AN786">
        <v>0</v>
      </c>
      <c r="AO786">
        <v>32</v>
      </c>
      <c r="AP786">
        <v>103</v>
      </c>
      <c r="AQ786">
        <v>35</v>
      </c>
      <c r="AR786">
        <v>3</v>
      </c>
      <c r="AS786">
        <v>14</v>
      </c>
      <c r="AT786">
        <v>0</v>
      </c>
      <c r="AU786">
        <v>6</v>
      </c>
      <c r="AV786">
        <v>1</v>
      </c>
      <c r="AW786">
        <v>0</v>
      </c>
      <c r="AX786">
        <v>0</v>
      </c>
      <c r="AY786">
        <v>7</v>
      </c>
      <c r="AZ786">
        <v>11</v>
      </c>
      <c r="BA786">
        <v>5</v>
      </c>
      <c r="BB786">
        <v>4</v>
      </c>
      <c r="BC786">
        <v>3</v>
      </c>
      <c r="BD786">
        <v>0</v>
      </c>
      <c r="BE786">
        <v>0</v>
      </c>
      <c r="BF786">
        <v>55</v>
      </c>
      <c r="BG786">
        <v>80</v>
      </c>
      <c r="BH786">
        <v>0</v>
      </c>
      <c r="BI786">
        <v>6</v>
      </c>
      <c r="BJ786" s="2">
        <v>46218</v>
      </c>
      <c r="BK786">
        <v>2</v>
      </c>
      <c r="BL786" s="3" t="str">
        <f>VLOOKUP(O786,DropDownList!$H$1:$I$7,2,FALSE)</f>
        <v>2024/25</v>
      </c>
      <c r="BM786" s="3" t="str">
        <f t="shared" si="12"/>
        <v>VSUR</v>
      </c>
    </row>
    <row r="787" spans="1:65" x14ac:dyDescent="0.2">
      <c r="A787">
        <v>2026</v>
      </c>
      <c r="B787">
        <v>7</v>
      </c>
      <c r="C787" t="s">
        <v>198</v>
      </c>
      <c r="D787" t="s">
        <v>213</v>
      </c>
      <c r="E787" t="s">
        <v>34</v>
      </c>
      <c r="F787">
        <v>9841</v>
      </c>
      <c r="G787" t="s">
        <v>158</v>
      </c>
      <c r="H787" t="s">
        <v>200</v>
      </c>
      <c r="I787" t="s">
        <v>142</v>
      </c>
      <c r="J787" s="1">
        <v>46204</v>
      </c>
      <c r="K787" t="s">
        <v>143</v>
      </c>
      <c r="L787">
        <v>2</v>
      </c>
      <c r="M787" t="s">
        <v>445</v>
      </c>
      <c r="N787" t="s">
        <v>442</v>
      </c>
      <c r="O787" t="s">
        <v>147</v>
      </c>
      <c r="P787" t="s">
        <v>160</v>
      </c>
      <c r="Q787">
        <v>13067.99</v>
      </c>
      <c r="R787">
        <v>60</v>
      </c>
      <c r="S787">
        <v>43766</v>
      </c>
      <c r="T787">
        <v>460</v>
      </c>
      <c r="U787">
        <v>10</v>
      </c>
      <c r="V787">
        <v>7</v>
      </c>
      <c r="W787">
        <v>11025.32</v>
      </c>
      <c r="X787">
        <v>11365.32</v>
      </c>
      <c r="Y787">
        <v>0</v>
      </c>
      <c r="Z787">
        <v>0</v>
      </c>
      <c r="AA787">
        <v>30238.01</v>
      </c>
      <c r="AB787">
        <v>0</v>
      </c>
      <c r="AC787">
        <v>28308.01</v>
      </c>
      <c r="AD787">
        <v>2</v>
      </c>
      <c r="AE787">
        <v>5</v>
      </c>
      <c r="AF787">
        <v>48</v>
      </c>
      <c r="AG787">
        <v>8</v>
      </c>
      <c r="AH787">
        <v>1</v>
      </c>
      <c r="AI787">
        <v>2</v>
      </c>
      <c r="AJ787">
        <v>0</v>
      </c>
      <c r="AK787">
        <v>0</v>
      </c>
      <c r="AL787">
        <v>0</v>
      </c>
      <c r="AM787">
        <v>0</v>
      </c>
      <c r="AN787">
        <v>0</v>
      </c>
      <c r="AO787">
        <v>32</v>
      </c>
      <c r="AP787">
        <v>103</v>
      </c>
      <c r="AQ787">
        <v>35</v>
      </c>
      <c r="AR787">
        <v>3</v>
      </c>
      <c r="AS787">
        <v>14</v>
      </c>
      <c r="AT787">
        <v>0</v>
      </c>
      <c r="AU787">
        <v>6</v>
      </c>
      <c r="AV787">
        <v>1</v>
      </c>
      <c r="AW787">
        <v>0</v>
      </c>
      <c r="AX787">
        <v>0</v>
      </c>
      <c r="AY787">
        <v>7</v>
      </c>
      <c r="AZ787">
        <v>11</v>
      </c>
      <c r="BA787">
        <v>5</v>
      </c>
      <c r="BB787">
        <v>4</v>
      </c>
      <c r="BC787">
        <v>3</v>
      </c>
      <c r="BD787">
        <v>0</v>
      </c>
      <c r="BE787">
        <v>0</v>
      </c>
      <c r="BF787">
        <v>57</v>
      </c>
      <c r="BG787">
        <v>1656</v>
      </c>
      <c r="BH787">
        <v>1</v>
      </c>
      <c r="BI787">
        <v>6</v>
      </c>
      <c r="BJ787" s="2">
        <v>46218</v>
      </c>
      <c r="BK787">
        <v>2</v>
      </c>
      <c r="BL787" s="3" t="str">
        <f>VLOOKUP(O787,DropDownList!$H$1:$I$7,2,FALSE)</f>
        <v>2024/25</v>
      </c>
      <c r="BM787" s="3" t="str">
        <f t="shared" si="12"/>
        <v>SC COURT</v>
      </c>
    </row>
    <row r="788" spans="1:65" x14ac:dyDescent="0.2">
      <c r="A788">
        <v>2026</v>
      </c>
      <c r="B788">
        <v>7</v>
      </c>
      <c r="C788" t="s">
        <v>198</v>
      </c>
      <c r="D788" t="s">
        <v>213</v>
      </c>
      <c r="E788" t="s">
        <v>34</v>
      </c>
      <c r="F788">
        <v>9841</v>
      </c>
      <c r="G788" t="s">
        <v>158</v>
      </c>
      <c r="H788" t="s">
        <v>200</v>
      </c>
      <c r="I788" t="s">
        <v>142</v>
      </c>
      <c r="J788" s="1">
        <v>46204</v>
      </c>
      <c r="K788" t="s">
        <v>143</v>
      </c>
      <c r="L788">
        <v>2</v>
      </c>
      <c r="M788" t="s">
        <v>445</v>
      </c>
      <c r="N788" t="s">
        <v>442</v>
      </c>
      <c r="O788" t="s">
        <v>149</v>
      </c>
      <c r="P788" t="s">
        <v>160</v>
      </c>
      <c r="Q788">
        <v>15772.65</v>
      </c>
      <c r="R788">
        <v>75</v>
      </c>
      <c r="S788">
        <v>47216</v>
      </c>
      <c r="T788">
        <v>0</v>
      </c>
      <c r="U788">
        <v>32</v>
      </c>
      <c r="V788">
        <v>17</v>
      </c>
      <c r="W788">
        <v>4356</v>
      </c>
      <c r="X788">
        <v>5876</v>
      </c>
      <c r="Y788">
        <v>0</v>
      </c>
      <c r="Z788">
        <v>0</v>
      </c>
      <c r="AA788">
        <v>31443.35</v>
      </c>
      <c r="AB788">
        <v>1900</v>
      </c>
      <c r="AC788">
        <v>27553.35</v>
      </c>
      <c r="AD788">
        <v>6</v>
      </c>
      <c r="AE788">
        <v>11</v>
      </c>
      <c r="AF788">
        <v>43</v>
      </c>
      <c r="AG788">
        <v>25</v>
      </c>
      <c r="AH788">
        <v>0</v>
      </c>
      <c r="AI788">
        <v>7</v>
      </c>
      <c r="AJ788">
        <v>0</v>
      </c>
      <c r="AK788">
        <v>0</v>
      </c>
      <c r="AL788">
        <v>0</v>
      </c>
      <c r="AM788">
        <v>0</v>
      </c>
      <c r="AN788">
        <v>0</v>
      </c>
      <c r="AO788">
        <v>36</v>
      </c>
      <c r="AP788">
        <v>67</v>
      </c>
      <c r="AQ788">
        <v>35</v>
      </c>
      <c r="AR788">
        <v>0</v>
      </c>
      <c r="AS788">
        <v>13</v>
      </c>
      <c r="AT788">
        <v>0</v>
      </c>
      <c r="AU788">
        <v>0</v>
      </c>
      <c r="AV788">
        <v>0</v>
      </c>
      <c r="AW788">
        <v>0</v>
      </c>
      <c r="AX788">
        <v>0</v>
      </c>
      <c r="AY788">
        <v>2</v>
      </c>
      <c r="AZ788">
        <v>5</v>
      </c>
      <c r="BA788">
        <v>0</v>
      </c>
      <c r="BB788">
        <v>2</v>
      </c>
      <c r="BC788">
        <v>0</v>
      </c>
      <c r="BD788">
        <v>1</v>
      </c>
      <c r="BE788">
        <v>0</v>
      </c>
      <c r="BF788">
        <v>73</v>
      </c>
      <c r="BG788">
        <v>4286</v>
      </c>
      <c r="BH788">
        <v>0</v>
      </c>
      <c r="BI788">
        <v>31</v>
      </c>
      <c r="BJ788" s="2">
        <v>46218</v>
      </c>
      <c r="BK788">
        <v>0</v>
      </c>
      <c r="BL788" s="3" t="str">
        <f>VLOOKUP(O788,DropDownList!$H$1:$I$7,2,FALSE)</f>
        <v>2025/26</v>
      </c>
      <c r="BM788" s="3" t="str">
        <f t="shared" si="12"/>
        <v>SC COURT</v>
      </c>
    </row>
    <row r="789" spans="1:65" x14ac:dyDescent="0.2">
      <c r="A789">
        <v>2026</v>
      </c>
      <c r="B789">
        <v>7</v>
      </c>
      <c r="C789" t="s">
        <v>198</v>
      </c>
      <c r="D789" t="s">
        <v>213</v>
      </c>
      <c r="E789" t="s">
        <v>34</v>
      </c>
      <c r="F789">
        <v>9841</v>
      </c>
      <c r="G789" t="s">
        <v>158</v>
      </c>
      <c r="H789" t="s">
        <v>200</v>
      </c>
      <c r="I789" t="s">
        <v>142</v>
      </c>
      <c r="J789" s="1">
        <v>46204</v>
      </c>
      <c r="K789" t="s">
        <v>143</v>
      </c>
      <c r="L789">
        <v>2</v>
      </c>
      <c r="M789" t="s">
        <v>445</v>
      </c>
      <c r="N789" t="s">
        <v>442</v>
      </c>
      <c r="O789" t="s">
        <v>155</v>
      </c>
      <c r="P789" t="s">
        <v>160</v>
      </c>
      <c r="Q789">
        <v>2311.5</v>
      </c>
      <c r="R789">
        <v>78</v>
      </c>
      <c r="S789">
        <v>53611</v>
      </c>
      <c r="T789">
        <v>1970</v>
      </c>
      <c r="U789">
        <v>9</v>
      </c>
      <c r="V789">
        <v>7</v>
      </c>
      <c r="W789">
        <v>2047.04</v>
      </c>
      <c r="X789">
        <v>2047.04</v>
      </c>
      <c r="Y789">
        <v>0</v>
      </c>
      <c r="Z789">
        <v>0</v>
      </c>
      <c r="AA789">
        <v>49329.5</v>
      </c>
      <c r="AB789">
        <v>4962.9399999999996</v>
      </c>
      <c r="AC789">
        <v>42306.559999999998</v>
      </c>
      <c r="AD789">
        <v>3</v>
      </c>
      <c r="AE789">
        <v>4</v>
      </c>
      <c r="AF789">
        <v>65</v>
      </c>
      <c r="AG789">
        <v>6</v>
      </c>
      <c r="AH789">
        <v>2</v>
      </c>
      <c r="AI789">
        <v>3</v>
      </c>
      <c r="AJ789">
        <v>0</v>
      </c>
      <c r="AK789">
        <v>0</v>
      </c>
      <c r="AL789">
        <v>0</v>
      </c>
      <c r="AM789">
        <v>0</v>
      </c>
      <c r="AN789">
        <v>0</v>
      </c>
      <c r="AO789">
        <v>45</v>
      </c>
      <c r="AP789">
        <v>190</v>
      </c>
      <c r="AQ789">
        <v>48</v>
      </c>
      <c r="AR789">
        <v>0</v>
      </c>
      <c r="AS789">
        <v>25</v>
      </c>
      <c r="AT789">
        <v>6</v>
      </c>
      <c r="AU789">
        <v>10</v>
      </c>
      <c r="AV789">
        <v>4</v>
      </c>
      <c r="AW789">
        <v>1</v>
      </c>
      <c r="AX789">
        <v>0</v>
      </c>
      <c r="AY789">
        <v>15</v>
      </c>
      <c r="AZ789">
        <v>28</v>
      </c>
      <c r="BA789">
        <v>22</v>
      </c>
      <c r="BB789">
        <v>9</v>
      </c>
      <c r="BC789">
        <v>5</v>
      </c>
      <c r="BD789">
        <v>1</v>
      </c>
      <c r="BE789">
        <v>0</v>
      </c>
      <c r="BF789">
        <v>75</v>
      </c>
      <c r="BG789">
        <v>1360</v>
      </c>
      <c r="BH789">
        <v>2</v>
      </c>
      <c r="BI789">
        <v>6</v>
      </c>
      <c r="BJ789" s="2">
        <v>46218</v>
      </c>
      <c r="BK789">
        <v>1</v>
      </c>
      <c r="BL789" s="3" t="str">
        <f>VLOOKUP(O789,DropDownList!$H$1:$I$7,2,FALSE)</f>
        <v>2022/23</v>
      </c>
      <c r="BM789" s="3" t="str">
        <f t="shared" si="12"/>
        <v>SC COURT</v>
      </c>
    </row>
    <row r="790" spans="1:65" x14ac:dyDescent="0.2">
      <c r="A790">
        <v>2026</v>
      </c>
      <c r="B790">
        <v>7</v>
      </c>
      <c r="C790" t="s">
        <v>198</v>
      </c>
      <c r="D790" t="s">
        <v>213</v>
      </c>
      <c r="E790" t="s">
        <v>34</v>
      </c>
      <c r="F790">
        <v>9841</v>
      </c>
      <c r="G790" t="s">
        <v>158</v>
      </c>
      <c r="H790" t="s">
        <v>200</v>
      </c>
      <c r="I790" t="s">
        <v>142</v>
      </c>
      <c r="J790" s="1">
        <v>46204</v>
      </c>
      <c r="K790" t="s">
        <v>143</v>
      </c>
      <c r="L790">
        <v>2</v>
      </c>
      <c r="M790" t="s">
        <v>445</v>
      </c>
      <c r="N790" t="s">
        <v>442</v>
      </c>
      <c r="O790" t="s">
        <v>149</v>
      </c>
      <c r="P790" t="s">
        <v>161</v>
      </c>
      <c r="Q790">
        <v>190</v>
      </c>
      <c r="R790">
        <v>73</v>
      </c>
      <c r="S790">
        <v>2180</v>
      </c>
      <c r="T790">
        <v>0</v>
      </c>
      <c r="U790">
        <v>32</v>
      </c>
      <c r="V790">
        <v>6</v>
      </c>
      <c r="W790">
        <v>160</v>
      </c>
      <c r="X790">
        <v>160</v>
      </c>
      <c r="Y790">
        <v>0</v>
      </c>
      <c r="Z790">
        <v>0</v>
      </c>
      <c r="AA790">
        <v>1990</v>
      </c>
      <c r="AB790">
        <v>0</v>
      </c>
      <c r="AC790">
        <v>0</v>
      </c>
      <c r="AD790">
        <v>6</v>
      </c>
      <c r="AE790">
        <v>0</v>
      </c>
      <c r="AF790">
        <v>65</v>
      </c>
      <c r="AG790">
        <v>0</v>
      </c>
      <c r="AH790">
        <v>0</v>
      </c>
      <c r="AI790">
        <v>8</v>
      </c>
      <c r="AJ790">
        <v>0</v>
      </c>
      <c r="AK790">
        <v>0</v>
      </c>
      <c r="AL790">
        <v>0</v>
      </c>
      <c r="AM790">
        <v>0</v>
      </c>
      <c r="AN790">
        <v>0</v>
      </c>
      <c r="AO790">
        <v>36</v>
      </c>
      <c r="AP790">
        <v>77</v>
      </c>
      <c r="AQ790">
        <v>37</v>
      </c>
      <c r="AR790">
        <v>0</v>
      </c>
      <c r="AS790">
        <v>15</v>
      </c>
      <c r="AT790">
        <v>0</v>
      </c>
      <c r="AU790">
        <v>0</v>
      </c>
      <c r="AV790">
        <v>0</v>
      </c>
      <c r="AW790">
        <v>0</v>
      </c>
      <c r="AX790">
        <v>0</v>
      </c>
      <c r="AY790">
        <v>4</v>
      </c>
      <c r="AZ790">
        <v>8</v>
      </c>
      <c r="BA790">
        <v>0</v>
      </c>
      <c r="BB790">
        <v>2</v>
      </c>
      <c r="BC790">
        <v>0</v>
      </c>
      <c r="BD790">
        <v>1</v>
      </c>
      <c r="BE790">
        <v>0</v>
      </c>
      <c r="BF790">
        <v>71</v>
      </c>
      <c r="BG790">
        <v>190</v>
      </c>
      <c r="BH790">
        <v>0</v>
      </c>
      <c r="BI790">
        <v>31</v>
      </c>
      <c r="BJ790" s="2">
        <v>46218</v>
      </c>
      <c r="BK790">
        <v>0</v>
      </c>
      <c r="BL790" s="3" t="str">
        <f>VLOOKUP(O790,DropDownList!$H$1:$I$7,2,FALSE)</f>
        <v>2025/26</v>
      </c>
      <c r="BM790" s="3" t="str">
        <f t="shared" si="12"/>
        <v>VSUR</v>
      </c>
    </row>
    <row r="791" spans="1:65" x14ac:dyDescent="0.2">
      <c r="A791">
        <v>2026</v>
      </c>
      <c r="B791">
        <v>7</v>
      </c>
      <c r="C791" t="s">
        <v>198</v>
      </c>
      <c r="D791" t="s">
        <v>213</v>
      </c>
      <c r="E791" t="s">
        <v>34</v>
      </c>
      <c r="F791">
        <v>9841</v>
      </c>
      <c r="G791" t="s">
        <v>158</v>
      </c>
      <c r="H791" t="s">
        <v>200</v>
      </c>
      <c r="I791" t="s">
        <v>142</v>
      </c>
      <c r="J791" s="1">
        <v>46204</v>
      </c>
      <c r="K791" t="s">
        <v>143</v>
      </c>
      <c r="L791">
        <v>2</v>
      </c>
      <c r="M791" t="s">
        <v>445</v>
      </c>
      <c r="N791" t="s">
        <v>442</v>
      </c>
      <c r="O791" t="s">
        <v>156</v>
      </c>
      <c r="P791" t="s">
        <v>161</v>
      </c>
      <c r="Q791">
        <v>20</v>
      </c>
      <c r="R791">
        <v>90</v>
      </c>
      <c r="S791">
        <v>2535</v>
      </c>
      <c r="T791">
        <v>30</v>
      </c>
      <c r="U791">
        <v>5</v>
      </c>
      <c r="V791">
        <v>1</v>
      </c>
      <c r="W791">
        <v>20</v>
      </c>
      <c r="X791">
        <v>20</v>
      </c>
      <c r="Y791">
        <v>0</v>
      </c>
      <c r="Z791">
        <v>0</v>
      </c>
      <c r="AA791">
        <v>2485</v>
      </c>
      <c r="AB791">
        <v>0</v>
      </c>
      <c r="AC791">
        <v>0</v>
      </c>
      <c r="AD791">
        <v>1</v>
      </c>
      <c r="AE791">
        <v>0</v>
      </c>
      <c r="AF791">
        <v>87</v>
      </c>
      <c r="AG791">
        <v>0</v>
      </c>
      <c r="AH791">
        <v>2</v>
      </c>
      <c r="AI791">
        <v>1</v>
      </c>
      <c r="AJ791">
        <v>0</v>
      </c>
      <c r="AK791">
        <v>0</v>
      </c>
      <c r="AL791">
        <v>0</v>
      </c>
      <c r="AM791">
        <v>0</v>
      </c>
      <c r="AN791">
        <v>0</v>
      </c>
      <c r="AO791">
        <v>45</v>
      </c>
      <c r="AP791">
        <v>142</v>
      </c>
      <c r="AQ791">
        <v>46</v>
      </c>
      <c r="AR791">
        <v>0</v>
      </c>
      <c r="AS791">
        <v>16</v>
      </c>
      <c r="AT791">
        <v>1</v>
      </c>
      <c r="AU791">
        <v>12</v>
      </c>
      <c r="AV791">
        <v>3</v>
      </c>
      <c r="AW791">
        <v>1</v>
      </c>
      <c r="AX791">
        <v>0</v>
      </c>
      <c r="AY791">
        <v>14</v>
      </c>
      <c r="AZ791">
        <v>19</v>
      </c>
      <c r="BA791">
        <v>11</v>
      </c>
      <c r="BB791">
        <v>4</v>
      </c>
      <c r="BC791">
        <v>3</v>
      </c>
      <c r="BD791">
        <v>2</v>
      </c>
      <c r="BE791">
        <v>0</v>
      </c>
      <c r="BF791">
        <v>84</v>
      </c>
      <c r="BG791">
        <v>20</v>
      </c>
      <c r="BH791">
        <v>0</v>
      </c>
      <c r="BI791">
        <v>3</v>
      </c>
      <c r="BJ791" s="2">
        <v>46218</v>
      </c>
      <c r="BK791">
        <v>2</v>
      </c>
      <c r="BL791" s="3" t="str">
        <f>VLOOKUP(O791,DropDownList!$H$1:$I$7,2,FALSE)</f>
        <v>2023/24</v>
      </c>
      <c r="BM791" s="3" t="str">
        <f t="shared" si="12"/>
        <v>VSUR</v>
      </c>
    </row>
    <row r="792" spans="1:65" x14ac:dyDescent="0.2">
      <c r="A792">
        <v>2026</v>
      </c>
      <c r="B792">
        <v>7</v>
      </c>
      <c r="C792" t="s">
        <v>198</v>
      </c>
      <c r="D792" t="s">
        <v>213</v>
      </c>
      <c r="E792" t="s">
        <v>34</v>
      </c>
      <c r="F792">
        <v>9841</v>
      </c>
      <c r="G792" t="s">
        <v>158</v>
      </c>
      <c r="H792" t="s">
        <v>200</v>
      </c>
      <c r="I792" t="s">
        <v>142</v>
      </c>
      <c r="J792" s="1">
        <v>46204</v>
      </c>
      <c r="K792" t="s">
        <v>143</v>
      </c>
      <c r="L792">
        <v>2</v>
      </c>
      <c r="M792" t="s">
        <v>445</v>
      </c>
      <c r="N792" t="s">
        <v>442</v>
      </c>
      <c r="O792" t="s">
        <v>156</v>
      </c>
      <c r="P792" t="s">
        <v>159</v>
      </c>
      <c r="Q792">
        <v>0</v>
      </c>
      <c r="R792">
        <v>3</v>
      </c>
      <c r="S792">
        <v>2230</v>
      </c>
      <c r="T792">
        <v>0</v>
      </c>
      <c r="U792">
        <v>0</v>
      </c>
      <c r="V792">
        <v>0</v>
      </c>
      <c r="W792">
        <v>0</v>
      </c>
      <c r="X792">
        <v>0</v>
      </c>
      <c r="Y792">
        <v>0</v>
      </c>
      <c r="Z792">
        <v>0</v>
      </c>
      <c r="AA792">
        <v>2230</v>
      </c>
      <c r="AB792">
        <v>0</v>
      </c>
      <c r="AC792">
        <v>0</v>
      </c>
      <c r="AD792">
        <v>0</v>
      </c>
      <c r="AE792">
        <v>0</v>
      </c>
      <c r="AF792">
        <v>3</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s="2">
        <v>46218</v>
      </c>
      <c r="BK792">
        <v>0</v>
      </c>
      <c r="BL792" s="3" t="str">
        <f>VLOOKUP(O792,DropDownList!$H$1:$I$7,2,FALSE)</f>
        <v>2023/24</v>
      </c>
      <c r="BM792" s="3" t="str">
        <f t="shared" si="12"/>
        <v>CONF</v>
      </c>
    </row>
    <row r="793" spans="1:65" x14ac:dyDescent="0.2">
      <c r="A793">
        <v>2026</v>
      </c>
      <c r="B793">
        <v>7</v>
      </c>
      <c r="C793" t="s">
        <v>198</v>
      </c>
      <c r="D793" t="s">
        <v>213</v>
      </c>
      <c r="E793" t="s">
        <v>34</v>
      </c>
      <c r="F793">
        <v>9841</v>
      </c>
      <c r="G793" t="s">
        <v>158</v>
      </c>
      <c r="H793" t="s">
        <v>200</v>
      </c>
      <c r="I793" t="s">
        <v>142</v>
      </c>
      <c r="J793" s="1">
        <v>46204</v>
      </c>
      <c r="K793" t="s">
        <v>143</v>
      </c>
      <c r="L793">
        <v>2</v>
      </c>
      <c r="M793" t="s">
        <v>445</v>
      </c>
      <c r="N793" t="s">
        <v>442</v>
      </c>
      <c r="O793" t="s">
        <v>156</v>
      </c>
      <c r="P793" t="s">
        <v>160</v>
      </c>
      <c r="Q793">
        <v>3016.98</v>
      </c>
      <c r="R793">
        <v>89</v>
      </c>
      <c r="S793">
        <v>47647.67</v>
      </c>
      <c r="T793">
        <v>785</v>
      </c>
      <c r="U793">
        <v>5</v>
      </c>
      <c r="V793">
        <v>5</v>
      </c>
      <c r="W793">
        <v>3011.98</v>
      </c>
      <c r="X793">
        <v>3016.98</v>
      </c>
      <c r="Y793">
        <v>0</v>
      </c>
      <c r="Z793">
        <v>0</v>
      </c>
      <c r="AA793">
        <v>43845.69</v>
      </c>
      <c r="AB793">
        <v>450</v>
      </c>
      <c r="AC793">
        <v>40910.69</v>
      </c>
      <c r="AD793">
        <v>0</v>
      </c>
      <c r="AE793">
        <v>5</v>
      </c>
      <c r="AF793">
        <v>81</v>
      </c>
      <c r="AG793">
        <v>5</v>
      </c>
      <c r="AH793">
        <v>2</v>
      </c>
      <c r="AI793">
        <v>0</v>
      </c>
      <c r="AJ793">
        <v>0</v>
      </c>
      <c r="AK793">
        <v>0</v>
      </c>
      <c r="AL793">
        <v>0</v>
      </c>
      <c r="AM793">
        <v>0</v>
      </c>
      <c r="AN793">
        <v>0</v>
      </c>
      <c r="AO793">
        <v>44</v>
      </c>
      <c r="AP793">
        <v>140</v>
      </c>
      <c r="AQ793">
        <v>45</v>
      </c>
      <c r="AR793">
        <v>0</v>
      </c>
      <c r="AS793">
        <v>16</v>
      </c>
      <c r="AT793">
        <v>1</v>
      </c>
      <c r="AU793">
        <v>12</v>
      </c>
      <c r="AV793">
        <v>3</v>
      </c>
      <c r="AW793">
        <v>1</v>
      </c>
      <c r="AX793">
        <v>0</v>
      </c>
      <c r="AY793">
        <v>14</v>
      </c>
      <c r="AZ793">
        <v>19</v>
      </c>
      <c r="BA793">
        <v>11</v>
      </c>
      <c r="BB793">
        <v>4</v>
      </c>
      <c r="BC793">
        <v>3</v>
      </c>
      <c r="BD793">
        <v>1</v>
      </c>
      <c r="BE793">
        <v>0</v>
      </c>
      <c r="BF793">
        <v>83</v>
      </c>
      <c r="BG793">
        <v>0</v>
      </c>
      <c r="BH793">
        <v>1</v>
      </c>
      <c r="BI793">
        <v>3</v>
      </c>
      <c r="BJ793" s="2">
        <v>46218</v>
      </c>
      <c r="BK793">
        <v>2</v>
      </c>
      <c r="BL793" s="3" t="str">
        <f>VLOOKUP(O793,DropDownList!$H$1:$I$7,2,FALSE)</f>
        <v>2023/24</v>
      </c>
      <c r="BM793" s="3" t="str">
        <f t="shared" si="12"/>
        <v>SC COURT</v>
      </c>
    </row>
    <row r="794" spans="1:65" x14ac:dyDescent="0.2">
      <c r="A794">
        <v>2026</v>
      </c>
      <c r="B794">
        <v>7</v>
      </c>
      <c r="C794" t="s">
        <v>198</v>
      </c>
      <c r="D794" t="s">
        <v>214</v>
      </c>
      <c r="E794" t="s">
        <v>35</v>
      </c>
      <c r="F794">
        <v>9342</v>
      </c>
      <c r="G794" t="s">
        <v>141</v>
      </c>
      <c r="H794" t="s">
        <v>200</v>
      </c>
      <c r="I794" t="s">
        <v>142</v>
      </c>
      <c r="J794" s="1">
        <v>46204</v>
      </c>
      <c r="K794" t="s">
        <v>143</v>
      </c>
      <c r="L794">
        <v>2</v>
      </c>
      <c r="M794" t="s">
        <v>445</v>
      </c>
      <c r="N794" t="s">
        <v>442</v>
      </c>
      <c r="O794" t="s">
        <v>156</v>
      </c>
      <c r="P794" t="s">
        <v>153</v>
      </c>
      <c r="Q794">
        <v>90</v>
      </c>
      <c r="R794">
        <v>3</v>
      </c>
      <c r="S794">
        <v>135</v>
      </c>
      <c r="T794">
        <v>0</v>
      </c>
      <c r="U794">
        <v>2</v>
      </c>
      <c r="V794">
        <v>2</v>
      </c>
      <c r="W794">
        <v>90</v>
      </c>
      <c r="X794">
        <v>90</v>
      </c>
      <c r="Y794">
        <v>0</v>
      </c>
      <c r="Z794">
        <v>0</v>
      </c>
      <c r="AA794">
        <v>45</v>
      </c>
      <c r="AB794">
        <v>0</v>
      </c>
      <c r="AC794">
        <v>45</v>
      </c>
      <c r="AD794">
        <v>2</v>
      </c>
      <c r="AE794">
        <v>0</v>
      </c>
      <c r="AF794">
        <v>1</v>
      </c>
      <c r="AG794">
        <v>0</v>
      </c>
      <c r="AH794">
        <v>0</v>
      </c>
      <c r="AI794">
        <v>2</v>
      </c>
      <c r="AJ794">
        <v>0</v>
      </c>
      <c r="AK794">
        <v>0</v>
      </c>
      <c r="AL794">
        <v>0</v>
      </c>
      <c r="AM794">
        <v>0</v>
      </c>
      <c r="AN794">
        <v>0</v>
      </c>
      <c r="AO794">
        <v>2</v>
      </c>
      <c r="AP794">
        <v>2</v>
      </c>
      <c r="AQ794">
        <v>2</v>
      </c>
      <c r="AR794">
        <v>0</v>
      </c>
      <c r="AS794">
        <v>0</v>
      </c>
      <c r="AT794">
        <v>0</v>
      </c>
      <c r="AU794">
        <v>0</v>
      </c>
      <c r="AV794">
        <v>0</v>
      </c>
      <c r="AW794">
        <v>0</v>
      </c>
      <c r="AX794">
        <v>0</v>
      </c>
      <c r="AY794">
        <v>0</v>
      </c>
      <c r="AZ794">
        <v>0</v>
      </c>
      <c r="BA794">
        <v>0</v>
      </c>
      <c r="BB794">
        <v>0</v>
      </c>
      <c r="BC794">
        <v>0</v>
      </c>
      <c r="BD794">
        <v>0</v>
      </c>
      <c r="BE794">
        <v>0</v>
      </c>
      <c r="BF794">
        <v>2</v>
      </c>
      <c r="BG794">
        <v>90</v>
      </c>
      <c r="BH794">
        <v>0</v>
      </c>
      <c r="BI794">
        <v>2</v>
      </c>
      <c r="BJ794" s="2">
        <v>46218</v>
      </c>
      <c r="BK794">
        <v>0</v>
      </c>
      <c r="BL794" s="3" t="str">
        <f>VLOOKUP(O794,DropDownList!$H$1:$I$7,2,FALSE)</f>
        <v>2023/24</v>
      </c>
      <c r="BM794" s="3" t="str">
        <f t="shared" si="12"/>
        <v>PREG</v>
      </c>
    </row>
    <row r="795" spans="1:65" x14ac:dyDescent="0.2">
      <c r="A795">
        <v>2026</v>
      </c>
      <c r="B795">
        <v>7</v>
      </c>
      <c r="C795" t="s">
        <v>198</v>
      </c>
      <c r="D795" t="s">
        <v>214</v>
      </c>
      <c r="E795" t="s">
        <v>35</v>
      </c>
      <c r="F795">
        <v>9342</v>
      </c>
      <c r="G795" t="s">
        <v>141</v>
      </c>
      <c r="H795" t="s">
        <v>200</v>
      </c>
      <c r="I795" t="s">
        <v>142</v>
      </c>
      <c r="J795" s="1">
        <v>46204</v>
      </c>
      <c r="K795" t="s">
        <v>143</v>
      </c>
      <c r="L795">
        <v>2</v>
      </c>
      <c r="M795" t="s">
        <v>445</v>
      </c>
      <c r="N795" t="s">
        <v>442</v>
      </c>
      <c r="O795" t="s">
        <v>149</v>
      </c>
      <c r="P795" t="s">
        <v>148</v>
      </c>
      <c r="Q795">
        <v>4222.0200000000004</v>
      </c>
      <c r="R795">
        <v>130</v>
      </c>
      <c r="S795">
        <v>7800</v>
      </c>
      <c r="T795">
        <v>480</v>
      </c>
      <c r="U795">
        <v>75</v>
      </c>
      <c r="V795">
        <v>55</v>
      </c>
      <c r="W795">
        <v>3220</v>
      </c>
      <c r="X795">
        <v>3220</v>
      </c>
      <c r="Y795">
        <v>0</v>
      </c>
      <c r="Z795">
        <v>0</v>
      </c>
      <c r="AA795">
        <v>3097.98</v>
      </c>
      <c r="AB795">
        <v>0</v>
      </c>
      <c r="AC795">
        <v>3097.98</v>
      </c>
      <c r="AD795">
        <v>52</v>
      </c>
      <c r="AE795">
        <v>3</v>
      </c>
      <c r="AF795">
        <v>47</v>
      </c>
      <c r="AG795">
        <v>9</v>
      </c>
      <c r="AH795">
        <v>8</v>
      </c>
      <c r="AI795">
        <v>66</v>
      </c>
      <c r="AJ795">
        <v>0</v>
      </c>
      <c r="AK795">
        <v>0</v>
      </c>
      <c r="AL795">
        <v>0</v>
      </c>
      <c r="AM795">
        <v>0</v>
      </c>
      <c r="AN795">
        <v>0</v>
      </c>
      <c r="AO795">
        <v>110</v>
      </c>
      <c r="AP795">
        <v>295</v>
      </c>
      <c r="AQ795">
        <v>112</v>
      </c>
      <c r="AR795">
        <v>0</v>
      </c>
      <c r="AS795">
        <v>22</v>
      </c>
      <c r="AT795">
        <v>25</v>
      </c>
      <c r="AU795">
        <v>1</v>
      </c>
      <c r="AV795">
        <v>0</v>
      </c>
      <c r="AW795">
        <v>0</v>
      </c>
      <c r="AX795">
        <v>0</v>
      </c>
      <c r="AY795">
        <v>29</v>
      </c>
      <c r="AZ795">
        <v>44</v>
      </c>
      <c r="BA795">
        <v>9</v>
      </c>
      <c r="BB795">
        <v>6</v>
      </c>
      <c r="BC795">
        <v>0</v>
      </c>
      <c r="BD795">
        <v>2</v>
      </c>
      <c r="BE795">
        <v>0</v>
      </c>
      <c r="BF795">
        <v>111</v>
      </c>
      <c r="BG795">
        <v>3960</v>
      </c>
      <c r="BH795">
        <v>0</v>
      </c>
      <c r="BI795">
        <v>75</v>
      </c>
      <c r="BJ795" s="2">
        <v>46218</v>
      </c>
      <c r="BK795">
        <v>0</v>
      </c>
      <c r="BL795" s="3" t="str">
        <f>VLOOKUP(O795,DropDownList!$H$1:$I$7,2,FALSE)</f>
        <v>2025/26</v>
      </c>
      <c r="BM795" s="3" t="str">
        <f t="shared" si="12"/>
        <v>PRAS</v>
      </c>
    </row>
    <row r="796" spans="1:65" x14ac:dyDescent="0.2">
      <c r="A796">
        <v>2026</v>
      </c>
      <c r="B796">
        <v>7</v>
      </c>
      <c r="C796" t="s">
        <v>198</v>
      </c>
      <c r="D796" t="s">
        <v>214</v>
      </c>
      <c r="E796" t="s">
        <v>35</v>
      </c>
      <c r="F796">
        <v>9342</v>
      </c>
      <c r="G796" t="s">
        <v>141</v>
      </c>
      <c r="H796" t="s">
        <v>200</v>
      </c>
      <c r="I796" t="s">
        <v>142</v>
      </c>
      <c r="J796" s="1">
        <v>46204</v>
      </c>
      <c r="K796" t="s">
        <v>143</v>
      </c>
      <c r="L796">
        <v>2</v>
      </c>
      <c r="M796" t="s">
        <v>445</v>
      </c>
      <c r="N796" t="s">
        <v>442</v>
      </c>
      <c r="O796" t="s">
        <v>156</v>
      </c>
      <c r="P796" t="s">
        <v>152</v>
      </c>
      <c r="Q796">
        <v>0</v>
      </c>
      <c r="R796">
        <v>240</v>
      </c>
      <c r="S796">
        <v>9600</v>
      </c>
      <c r="T796">
        <v>4360</v>
      </c>
      <c r="U796">
        <v>0</v>
      </c>
      <c r="V796">
        <v>0</v>
      </c>
      <c r="W796">
        <v>0</v>
      </c>
      <c r="X796">
        <v>0</v>
      </c>
      <c r="Y796">
        <v>0</v>
      </c>
      <c r="Z796">
        <v>0</v>
      </c>
      <c r="AA796">
        <v>5240</v>
      </c>
      <c r="AB796">
        <v>0</v>
      </c>
      <c r="AC796">
        <v>5240</v>
      </c>
      <c r="AD796">
        <v>0</v>
      </c>
      <c r="AE796">
        <v>0</v>
      </c>
      <c r="AF796">
        <v>131</v>
      </c>
      <c r="AG796">
        <v>0</v>
      </c>
      <c r="AH796">
        <v>109</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s="2">
        <v>46218</v>
      </c>
      <c r="BK796">
        <v>0</v>
      </c>
      <c r="BL796" s="3" t="str">
        <f>VLOOKUP(O796,DropDownList!$H$1:$I$7,2,FALSE)</f>
        <v>2023/24</v>
      </c>
      <c r="BM796" s="3" t="str">
        <f t="shared" si="12"/>
        <v>PCOA</v>
      </c>
    </row>
    <row r="797" spans="1:65" x14ac:dyDescent="0.2">
      <c r="A797">
        <v>2026</v>
      </c>
      <c r="B797">
        <v>7</v>
      </c>
      <c r="C797" t="s">
        <v>198</v>
      </c>
      <c r="D797" t="s">
        <v>214</v>
      </c>
      <c r="E797" t="s">
        <v>35</v>
      </c>
      <c r="F797">
        <v>9342</v>
      </c>
      <c r="G797" t="s">
        <v>141</v>
      </c>
      <c r="H797" t="s">
        <v>200</v>
      </c>
      <c r="I797" t="s">
        <v>142</v>
      </c>
      <c r="J797" s="1">
        <v>46204</v>
      </c>
      <c r="K797" t="s">
        <v>143</v>
      </c>
      <c r="L797">
        <v>2</v>
      </c>
      <c r="M797" t="s">
        <v>445</v>
      </c>
      <c r="N797" t="s">
        <v>442</v>
      </c>
      <c r="O797" t="s">
        <v>149</v>
      </c>
      <c r="P797" t="s">
        <v>153</v>
      </c>
      <c r="Q797">
        <v>90</v>
      </c>
      <c r="R797">
        <v>3</v>
      </c>
      <c r="S797">
        <v>135</v>
      </c>
      <c r="T797">
        <v>0</v>
      </c>
      <c r="U797">
        <v>2</v>
      </c>
      <c r="V797">
        <v>1</v>
      </c>
      <c r="W797">
        <v>45</v>
      </c>
      <c r="X797">
        <v>45</v>
      </c>
      <c r="Y797">
        <v>0</v>
      </c>
      <c r="Z797">
        <v>0</v>
      </c>
      <c r="AA797">
        <v>45</v>
      </c>
      <c r="AB797">
        <v>0</v>
      </c>
      <c r="AC797">
        <v>45</v>
      </c>
      <c r="AD797">
        <v>1</v>
      </c>
      <c r="AE797">
        <v>0</v>
      </c>
      <c r="AF797">
        <v>1</v>
      </c>
      <c r="AG797">
        <v>0</v>
      </c>
      <c r="AH797">
        <v>0</v>
      </c>
      <c r="AI797">
        <v>2</v>
      </c>
      <c r="AJ797">
        <v>0</v>
      </c>
      <c r="AK797">
        <v>0</v>
      </c>
      <c r="AL797">
        <v>0</v>
      </c>
      <c r="AM797">
        <v>0</v>
      </c>
      <c r="AN797">
        <v>0</v>
      </c>
      <c r="AO797">
        <v>1</v>
      </c>
      <c r="AP797">
        <v>1</v>
      </c>
      <c r="AQ797">
        <v>1</v>
      </c>
      <c r="AR797">
        <v>0</v>
      </c>
      <c r="AS797">
        <v>0</v>
      </c>
      <c r="AT797">
        <v>0</v>
      </c>
      <c r="AU797">
        <v>0</v>
      </c>
      <c r="AV797">
        <v>0</v>
      </c>
      <c r="AW797">
        <v>0</v>
      </c>
      <c r="AX797">
        <v>0</v>
      </c>
      <c r="AY797">
        <v>0</v>
      </c>
      <c r="AZ797">
        <v>0</v>
      </c>
      <c r="BA797">
        <v>0</v>
      </c>
      <c r="BB797">
        <v>0</v>
      </c>
      <c r="BC797">
        <v>0</v>
      </c>
      <c r="BD797">
        <v>0</v>
      </c>
      <c r="BE797">
        <v>0</v>
      </c>
      <c r="BF797">
        <v>1</v>
      </c>
      <c r="BG797">
        <v>90</v>
      </c>
      <c r="BH797">
        <v>0</v>
      </c>
      <c r="BI797">
        <v>1</v>
      </c>
      <c r="BJ797" s="2">
        <v>46218</v>
      </c>
      <c r="BK797">
        <v>0</v>
      </c>
      <c r="BL797" s="3" t="str">
        <f>VLOOKUP(O797,DropDownList!$H$1:$I$7,2,FALSE)</f>
        <v>2025/26</v>
      </c>
      <c r="BM797" s="3" t="str">
        <f t="shared" si="12"/>
        <v>PREG</v>
      </c>
    </row>
    <row r="798" spans="1:65" x14ac:dyDescent="0.2">
      <c r="A798">
        <v>2026</v>
      </c>
      <c r="B798">
        <v>7</v>
      </c>
      <c r="C798" t="s">
        <v>198</v>
      </c>
      <c r="D798" t="s">
        <v>214</v>
      </c>
      <c r="E798" t="s">
        <v>35</v>
      </c>
      <c r="F798">
        <v>9342</v>
      </c>
      <c r="G798" t="s">
        <v>141</v>
      </c>
      <c r="H798" t="s">
        <v>200</v>
      </c>
      <c r="I798" t="s">
        <v>142</v>
      </c>
      <c r="J798" s="1">
        <v>46204</v>
      </c>
      <c r="K798" t="s">
        <v>143</v>
      </c>
      <c r="L798">
        <v>2</v>
      </c>
      <c r="M798" t="s">
        <v>445</v>
      </c>
      <c r="N798" t="s">
        <v>442</v>
      </c>
      <c r="O798" t="s">
        <v>147</v>
      </c>
      <c r="P798" t="s">
        <v>146</v>
      </c>
      <c r="Q798">
        <v>781.36</v>
      </c>
      <c r="R798">
        <v>493</v>
      </c>
      <c r="S798">
        <v>7210</v>
      </c>
      <c r="T798">
        <v>144.94999999999999</v>
      </c>
      <c r="U798">
        <v>103</v>
      </c>
      <c r="V798">
        <v>40</v>
      </c>
      <c r="W798">
        <v>589.80999999999995</v>
      </c>
      <c r="X798">
        <v>594.80999999999995</v>
      </c>
      <c r="Y798">
        <v>0</v>
      </c>
      <c r="Z798">
        <v>0</v>
      </c>
      <c r="AA798">
        <v>6283.69</v>
      </c>
      <c r="AB798">
        <v>0</v>
      </c>
      <c r="AC798">
        <v>0</v>
      </c>
      <c r="AD798">
        <v>35</v>
      </c>
      <c r="AE798">
        <v>5</v>
      </c>
      <c r="AF798">
        <v>429</v>
      </c>
      <c r="AG798">
        <v>7</v>
      </c>
      <c r="AH798">
        <v>10</v>
      </c>
      <c r="AI798">
        <v>46</v>
      </c>
      <c r="AJ798">
        <v>0</v>
      </c>
      <c r="AK798">
        <v>0</v>
      </c>
      <c r="AL798">
        <v>0</v>
      </c>
      <c r="AM798">
        <v>0</v>
      </c>
      <c r="AN798">
        <v>0</v>
      </c>
      <c r="AO798">
        <v>292</v>
      </c>
      <c r="AP798">
        <v>1151</v>
      </c>
      <c r="AQ798">
        <v>286</v>
      </c>
      <c r="AR798">
        <v>0</v>
      </c>
      <c r="AS798">
        <v>151</v>
      </c>
      <c r="AT798">
        <v>41</v>
      </c>
      <c r="AU798">
        <v>50</v>
      </c>
      <c r="AV798">
        <v>25</v>
      </c>
      <c r="AW798">
        <v>3</v>
      </c>
      <c r="AX798">
        <v>0</v>
      </c>
      <c r="AY798">
        <v>113</v>
      </c>
      <c r="AZ798">
        <v>190</v>
      </c>
      <c r="BA798">
        <v>118</v>
      </c>
      <c r="BB798">
        <v>49</v>
      </c>
      <c r="BC798">
        <v>20</v>
      </c>
      <c r="BD798">
        <v>19</v>
      </c>
      <c r="BE798">
        <v>0</v>
      </c>
      <c r="BF798">
        <v>489</v>
      </c>
      <c r="BG798">
        <v>740</v>
      </c>
      <c r="BH798">
        <v>1</v>
      </c>
      <c r="BI798">
        <v>101</v>
      </c>
      <c r="BJ798" s="2">
        <v>46218</v>
      </c>
      <c r="BK798">
        <v>0</v>
      </c>
      <c r="BL798" s="3" t="str">
        <f>VLOOKUP(O798,DropDownList!$H$1:$I$7,2,FALSE)</f>
        <v>2024/25</v>
      </c>
      <c r="BM798" s="3" t="str">
        <f t="shared" si="12"/>
        <v>VSUR</v>
      </c>
    </row>
    <row r="799" spans="1:65" x14ac:dyDescent="0.2">
      <c r="A799">
        <v>2026</v>
      </c>
      <c r="B799">
        <v>7</v>
      </c>
      <c r="C799" t="s">
        <v>198</v>
      </c>
      <c r="D799" t="s">
        <v>214</v>
      </c>
      <c r="E799" t="s">
        <v>35</v>
      </c>
      <c r="F799">
        <v>9342</v>
      </c>
      <c r="G799" t="s">
        <v>141</v>
      </c>
      <c r="H799" t="s">
        <v>200</v>
      </c>
      <c r="I799" t="s">
        <v>142</v>
      </c>
      <c r="J799" s="1">
        <v>46204</v>
      </c>
      <c r="K799" t="s">
        <v>143</v>
      </c>
      <c r="L799">
        <v>2</v>
      </c>
      <c r="M799" t="s">
        <v>445</v>
      </c>
      <c r="N799" t="s">
        <v>442</v>
      </c>
      <c r="O799" t="s">
        <v>156</v>
      </c>
      <c r="P799" t="s">
        <v>150</v>
      </c>
      <c r="Q799">
        <v>35142.410000000003</v>
      </c>
      <c r="R799">
        <v>803</v>
      </c>
      <c r="S799">
        <v>138673.79</v>
      </c>
      <c r="T799">
        <v>21874.74</v>
      </c>
      <c r="U799">
        <v>199</v>
      </c>
      <c r="V799">
        <v>137</v>
      </c>
      <c r="W799">
        <v>24456.73</v>
      </c>
      <c r="X799">
        <v>25634.45</v>
      </c>
      <c r="Y799">
        <v>677</v>
      </c>
      <c r="Z799">
        <v>116799.05</v>
      </c>
      <c r="AA799">
        <v>81656.639999999999</v>
      </c>
      <c r="AB799">
        <v>24870.74</v>
      </c>
      <c r="AC799">
        <v>56785.9</v>
      </c>
      <c r="AD799">
        <v>103</v>
      </c>
      <c r="AE799">
        <v>34</v>
      </c>
      <c r="AF799">
        <v>452</v>
      </c>
      <c r="AG799">
        <v>64</v>
      </c>
      <c r="AH799">
        <v>126</v>
      </c>
      <c r="AI799">
        <v>135</v>
      </c>
      <c r="AJ799">
        <v>110</v>
      </c>
      <c r="AK799">
        <v>70</v>
      </c>
      <c r="AL799">
        <v>12</v>
      </c>
      <c r="AM799">
        <v>45</v>
      </c>
      <c r="AN799">
        <v>6</v>
      </c>
      <c r="AO799">
        <v>597</v>
      </c>
      <c r="AP799">
        <v>2630</v>
      </c>
      <c r="AQ799">
        <v>606</v>
      </c>
      <c r="AR799">
        <v>0</v>
      </c>
      <c r="AS799">
        <v>257</v>
      </c>
      <c r="AT799">
        <v>85</v>
      </c>
      <c r="AU799">
        <v>71</v>
      </c>
      <c r="AV799">
        <v>23</v>
      </c>
      <c r="AW799">
        <v>0</v>
      </c>
      <c r="AX799">
        <v>0</v>
      </c>
      <c r="AY799">
        <v>383</v>
      </c>
      <c r="AZ799">
        <v>598</v>
      </c>
      <c r="BA799">
        <v>384</v>
      </c>
      <c r="BB799">
        <v>51</v>
      </c>
      <c r="BC799">
        <v>23</v>
      </c>
      <c r="BD799">
        <v>14</v>
      </c>
      <c r="BE799">
        <v>0</v>
      </c>
      <c r="BF799">
        <v>599</v>
      </c>
      <c r="BG799">
        <v>24172.26</v>
      </c>
      <c r="BH799">
        <v>26</v>
      </c>
      <c r="BI799">
        <v>198</v>
      </c>
      <c r="BJ799" s="2">
        <v>46218</v>
      </c>
      <c r="BK799">
        <v>0</v>
      </c>
      <c r="BL799" s="3" t="str">
        <f>VLOOKUP(O799,DropDownList!$H$1:$I$7,2,FALSE)</f>
        <v>2023/24</v>
      </c>
      <c r="BM799" s="3" t="str">
        <f t="shared" si="12"/>
        <v>FISCAL FINES</v>
      </c>
    </row>
    <row r="800" spans="1:65" x14ac:dyDescent="0.2">
      <c r="A800">
        <v>2026</v>
      </c>
      <c r="B800">
        <v>7</v>
      </c>
      <c r="C800" t="s">
        <v>198</v>
      </c>
      <c r="D800" t="s">
        <v>214</v>
      </c>
      <c r="E800" t="s">
        <v>35</v>
      </c>
      <c r="F800">
        <v>9342</v>
      </c>
      <c r="G800" t="s">
        <v>141</v>
      </c>
      <c r="H800" t="s">
        <v>200</v>
      </c>
      <c r="I800" t="s">
        <v>142</v>
      </c>
      <c r="J800" s="1">
        <v>46204</v>
      </c>
      <c r="K800" t="s">
        <v>143</v>
      </c>
      <c r="L800">
        <v>2</v>
      </c>
      <c r="M800" t="s">
        <v>445</v>
      </c>
      <c r="N800" t="s">
        <v>442</v>
      </c>
      <c r="O800" t="s">
        <v>149</v>
      </c>
      <c r="P800" t="s">
        <v>146</v>
      </c>
      <c r="Q800">
        <v>1220</v>
      </c>
      <c r="R800">
        <v>318</v>
      </c>
      <c r="S800">
        <v>5340</v>
      </c>
      <c r="T800">
        <v>20</v>
      </c>
      <c r="U800">
        <v>154</v>
      </c>
      <c r="V800">
        <v>52</v>
      </c>
      <c r="W800">
        <v>830</v>
      </c>
      <c r="X800">
        <v>830</v>
      </c>
      <c r="Y800">
        <v>0</v>
      </c>
      <c r="Z800">
        <v>0</v>
      </c>
      <c r="AA800">
        <v>4100</v>
      </c>
      <c r="AB800">
        <v>0</v>
      </c>
      <c r="AC800">
        <v>0</v>
      </c>
      <c r="AD800">
        <v>51</v>
      </c>
      <c r="AE800">
        <v>1</v>
      </c>
      <c r="AF800">
        <v>244</v>
      </c>
      <c r="AG800">
        <v>1</v>
      </c>
      <c r="AH800">
        <v>1</v>
      </c>
      <c r="AI800">
        <v>72</v>
      </c>
      <c r="AJ800">
        <v>0</v>
      </c>
      <c r="AK800">
        <v>0</v>
      </c>
      <c r="AL800">
        <v>0</v>
      </c>
      <c r="AM800">
        <v>0</v>
      </c>
      <c r="AN800">
        <v>0</v>
      </c>
      <c r="AO800">
        <v>205</v>
      </c>
      <c r="AP800">
        <v>522</v>
      </c>
      <c r="AQ800">
        <v>203</v>
      </c>
      <c r="AR800">
        <v>0</v>
      </c>
      <c r="AS800">
        <v>94</v>
      </c>
      <c r="AT800">
        <v>21</v>
      </c>
      <c r="AU800">
        <v>15</v>
      </c>
      <c r="AV800">
        <v>6</v>
      </c>
      <c r="AW800">
        <v>0</v>
      </c>
      <c r="AX800">
        <v>0</v>
      </c>
      <c r="AY800">
        <v>25</v>
      </c>
      <c r="AZ800">
        <v>39</v>
      </c>
      <c r="BA800">
        <v>6</v>
      </c>
      <c r="BB800">
        <v>23</v>
      </c>
      <c r="BC800">
        <v>6</v>
      </c>
      <c r="BD800">
        <v>8</v>
      </c>
      <c r="BE800">
        <v>0</v>
      </c>
      <c r="BF800">
        <v>318</v>
      </c>
      <c r="BG800">
        <v>1210</v>
      </c>
      <c r="BH800">
        <v>0</v>
      </c>
      <c r="BI800">
        <v>153</v>
      </c>
      <c r="BJ800" s="2">
        <v>46218</v>
      </c>
      <c r="BK800">
        <v>0</v>
      </c>
      <c r="BL800" s="3" t="str">
        <f>VLOOKUP(O800,DropDownList!$H$1:$I$7,2,FALSE)</f>
        <v>2025/26</v>
      </c>
      <c r="BM800" s="3" t="str">
        <f t="shared" si="12"/>
        <v>VSUR</v>
      </c>
    </row>
    <row r="801" spans="1:65" x14ac:dyDescent="0.2">
      <c r="A801">
        <v>2026</v>
      </c>
      <c r="B801">
        <v>7</v>
      </c>
      <c r="C801" t="s">
        <v>198</v>
      </c>
      <c r="D801" t="s">
        <v>214</v>
      </c>
      <c r="E801" t="s">
        <v>35</v>
      </c>
      <c r="F801">
        <v>9342</v>
      </c>
      <c r="G801" t="s">
        <v>141</v>
      </c>
      <c r="H801" t="s">
        <v>200</v>
      </c>
      <c r="I801" t="s">
        <v>142</v>
      </c>
      <c r="J801" s="1">
        <v>46204</v>
      </c>
      <c r="K801" t="s">
        <v>143</v>
      </c>
      <c r="L801">
        <v>2</v>
      </c>
      <c r="M801" t="s">
        <v>445</v>
      </c>
      <c r="N801" t="s">
        <v>442</v>
      </c>
      <c r="O801" t="s">
        <v>147</v>
      </c>
      <c r="P801" t="s">
        <v>150</v>
      </c>
      <c r="Q801">
        <v>39886.67</v>
      </c>
      <c r="R801">
        <v>701</v>
      </c>
      <c r="S801">
        <v>123232.03</v>
      </c>
      <c r="T801">
        <v>21322.84</v>
      </c>
      <c r="U801">
        <v>241</v>
      </c>
      <c r="V801">
        <v>143</v>
      </c>
      <c r="W801">
        <v>24812.69</v>
      </c>
      <c r="X801">
        <v>28549.53</v>
      </c>
      <c r="Y801">
        <v>570</v>
      </c>
      <c r="Z801">
        <v>101909.19</v>
      </c>
      <c r="AA801">
        <v>62022.52</v>
      </c>
      <c r="AB801">
        <v>21484.18</v>
      </c>
      <c r="AC801">
        <v>40538.339999999997</v>
      </c>
      <c r="AD801">
        <v>115</v>
      </c>
      <c r="AE801">
        <v>28</v>
      </c>
      <c r="AF801">
        <v>319</v>
      </c>
      <c r="AG801">
        <v>77</v>
      </c>
      <c r="AH801">
        <v>131</v>
      </c>
      <c r="AI801">
        <v>164</v>
      </c>
      <c r="AJ801">
        <v>82</v>
      </c>
      <c r="AK801">
        <v>50</v>
      </c>
      <c r="AL801">
        <v>17</v>
      </c>
      <c r="AM801">
        <v>35</v>
      </c>
      <c r="AN801">
        <v>4</v>
      </c>
      <c r="AO801">
        <v>528</v>
      </c>
      <c r="AP801">
        <v>2139</v>
      </c>
      <c r="AQ801">
        <v>540</v>
      </c>
      <c r="AR801">
        <v>0</v>
      </c>
      <c r="AS801">
        <v>170</v>
      </c>
      <c r="AT801">
        <v>96</v>
      </c>
      <c r="AU801">
        <v>55</v>
      </c>
      <c r="AV801">
        <v>21</v>
      </c>
      <c r="AW801">
        <v>1</v>
      </c>
      <c r="AX801">
        <v>0</v>
      </c>
      <c r="AY801">
        <v>295</v>
      </c>
      <c r="AZ801">
        <v>464</v>
      </c>
      <c r="BA801">
        <v>272</v>
      </c>
      <c r="BB801">
        <v>47</v>
      </c>
      <c r="BC801">
        <v>25</v>
      </c>
      <c r="BD801">
        <v>17</v>
      </c>
      <c r="BE801">
        <v>0</v>
      </c>
      <c r="BF801">
        <v>527</v>
      </c>
      <c r="BG801">
        <v>32059.79</v>
      </c>
      <c r="BH801">
        <v>10</v>
      </c>
      <c r="BI801">
        <v>239</v>
      </c>
      <c r="BJ801" s="2">
        <v>46218</v>
      </c>
      <c r="BK801">
        <v>0</v>
      </c>
      <c r="BL801" s="3" t="str">
        <f>VLOOKUP(O801,DropDownList!$H$1:$I$7,2,FALSE)</f>
        <v>2024/25</v>
      </c>
      <c r="BM801" s="3" t="str">
        <f t="shared" si="12"/>
        <v>FISCAL FINES</v>
      </c>
    </row>
    <row r="802" spans="1:65" x14ac:dyDescent="0.2">
      <c r="A802">
        <v>2026</v>
      </c>
      <c r="B802">
        <v>7</v>
      </c>
      <c r="C802" t="s">
        <v>198</v>
      </c>
      <c r="D802" t="s">
        <v>214</v>
      </c>
      <c r="E802" t="s">
        <v>35</v>
      </c>
      <c r="F802">
        <v>9342</v>
      </c>
      <c r="G802" t="s">
        <v>141</v>
      </c>
      <c r="H802" t="s">
        <v>200</v>
      </c>
      <c r="I802" t="s">
        <v>142</v>
      </c>
      <c r="J802" s="1">
        <v>46204</v>
      </c>
      <c r="K802" t="s">
        <v>143</v>
      </c>
      <c r="L802">
        <v>2</v>
      </c>
      <c r="M802" t="s">
        <v>445</v>
      </c>
      <c r="N802" t="s">
        <v>442</v>
      </c>
      <c r="O802" t="s">
        <v>149</v>
      </c>
      <c r="P802" t="s">
        <v>154</v>
      </c>
      <c r="Q802">
        <v>38178.089999999997</v>
      </c>
      <c r="R802">
        <v>319</v>
      </c>
      <c r="S802">
        <v>93344.55</v>
      </c>
      <c r="T802">
        <v>340</v>
      </c>
      <c r="U802">
        <v>155</v>
      </c>
      <c r="V802">
        <v>102</v>
      </c>
      <c r="W802">
        <v>17834</v>
      </c>
      <c r="X802">
        <v>25876.55</v>
      </c>
      <c r="Y802">
        <v>0</v>
      </c>
      <c r="Z802">
        <v>0</v>
      </c>
      <c r="AA802">
        <v>54826.46</v>
      </c>
      <c r="AB802">
        <v>10</v>
      </c>
      <c r="AC802">
        <v>50716.46</v>
      </c>
      <c r="AD802">
        <v>51</v>
      </c>
      <c r="AE802">
        <v>51</v>
      </c>
      <c r="AF802">
        <v>163</v>
      </c>
      <c r="AG802">
        <v>83</v>
      </c>
      <c r="AH802">
        <v>1</v>
      </c>
      <c r="AI802">
        <v>72</v>
      </c>
      <c r="AJ802">
        <v>0</v>
      </c>
      <c r="AK802">
        <v>0</v>
      </c>
      <c r="AL802">
        <v>0</v>
      </c>
      <c r="AM802">
        <v>0</v>
      </c>
      <c r="AN802">
        <v>0</v>
      </c>
      <c r="AO802">
        <v>206</v>
      </c>
      <c r="AP802">
        <v>525</v>
      </c>
      <c r="AQ802">
        <v>204</v>
      </c>
      <c r="AR802">
        <v>0</v>
      </c>
      <c r="AS802">
        <v>95</v>
      </c>
      <c r="AT802">
        <v>21</v>
      </c>
      <c r="AU802">
        <v>15</v>
      </c>
      <c r="AV802">
        <v>6</v>
      </c>
      <c r="AW802">
        <v>0</v>
      </c>
      <c r="AX802">
        <v>0</v>
      </c>
      <c r="AY802">
        <v>25</v>
      </c>
      <c r="AZ802">
        <v>39</v>
      </c>
      <c r="BA802">
        <v>6</v>
      </c>
      <c r="BB802">
        <v>23</v>
      </c>
      <c r="BC802">
        <v>6</v>
      </c>
      <c r="BD802">
        <v>8</v>
      </c>
      <c r="BE802">
        <v>0</v>
      </c>
      <c r="BF802">
        <v>319</v>
      </c>
      <c r="BG802">
        <v>20546.55</v>
      </c>
      <c r="BH802">
        <v>0</v>
      </c>
      <c r="BI802">
        <v>154</v>
      </c>
      <c r="BJ802" s="2">
        <v>46218</v>
      </c>
      <c r="BK802">
        <v>0</v>
      </c>
      <c r="BL802" s="3" t="str">
        <f>VLOOKUP(O802,DropDownList!$H$1:$I$7,2,FALSE)</f>
        <v>2025/26</v>
      </c>
      <c r="BM802" s="3" t="str">
        <f t="shared" si="12"/>
        <v>JP COURT</v>
      </c>
    </row>
    <row r="803" spans="1:65" x14ac:dyDescent="0.2">
      <c r="A803">
        <v>2026</v>
      </c>
      <c r="B803">
        <v>7</v>
      </c>
      <c r="C803" t="s">
        <v>198</v>
      </c>
      <c r="D803" t="s">
        <v>214</v>
      </c>
      <c r="E803" t="s">
        <v>35</v>
      </c>
      <c r="F803">
        <v>9342</v>
      </c>
      <c r="G803" t="s">
        <v>141</v>
      </c>
      <c r="H803" t="s">
        <v>200</v>
      </c>
      <c r="I803" t="s">
        <v>142</v>
      </c>
      <c r="J803" s="1">
        <v>46204</v>
      </c>
      <c r="K803" t="s">
        <v>143</v>
      </c>
      <c r="L803">
        <v>2</v>
      </c>
      <c r="M803" t="s">
        <v>445</v>
      </c>
      <c r="N803" t="s">
        <v>442</v>
      </c>
      <c r="O803" t="s">
        <v>147</v>
      </c>
      <c r="P803" t="s">
        <v>152</v>
      </c>
      <c r="Q803">
        <v>0</v>
      </c>
      <c r="R803">
        <v>213</v>
      </c>
      <c r="S803">
        <v>8520</v>
      </c>
      <c r="T803">
        <v>4840</v>
      </c>
      <c r="U803">
        <v>0</v>
      </c>
      <c r="V803">
        <v>0</v>
      </c>
      <c r="W803">
        <v>0</v>
      </c>
      <c r="X803">
        <v>0</v>
      </c>
      <c r="Y803">
        <v>0</v>
      </c>
      <c r="Z803">
        <v>0</v>
      </c>
      <c r="AA803">
        <v>3680</v>
      </c>
      <c r="AB803">
        <v>0</v>
      </c>
      <c r="AC803">
        <v>3680</v>
      </c>
      <c r="AD803">
        <v>0</v>
      </c>
      <c r="AE803">
        <v>0</v>
      </c>
      <c r="AF803">
        <v>92</v>
      </c>
      <c r="AG803">
        <v>0</v>
      </c>
      <c r="AH803">
        <v>121</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s="2">
        <v>46218</v>
      </c>
      <c r="BK803">
        <v>0</v>
      </c>
      <c r="BL803" s="3" t="str">
        <f>VLOOKUP(O803,DropDownList!$H$1:$I$7,2,FALSE)</f>
        <v>2024/25</v>
      </c>
      <c r="BM803" s="3" t="str">
        <f t="shared" si="12"/>
        <v>PCOA</v>
      </c>
    </row>
    <row r="804" spans="1:65" x14ac:dyDescent="0.2">
      <c r="A804">
        <v>2026</v>
      </c>
      <c r="B804">
        <v>7</v>
      </c>
      <c r="C804" t="s">
        <v>198</v>
      </c>
      <c r="D804" t="s">
        <v>214</v>
      </c>
      <c r="E804" t="s">
        <v>35</v>
      </c>
      <c r="F804">
        <v>9342</v>
      </c>
      <c r="G804" t="s">
        <v>141</v>
      </c>
      <c r="H804" t="s">
        <v>200</v>
      </c>
      <c r="I804" t="s">
        <v>142</v>
      </c>
      <c r="J804" s="1">
        <v>46204</v>
      </c>
      <c r="K804" t="s">
        <v>143</v>
      </c>
      <c r="L804">
        <v>2</v>
      </c>
      <c r="M804" t="s">
        <v>445</v>
      </c>
      <c r="N804" t="s">
        <v>442</v>
      </c>
      <c r="O804" t="s">
        <v>155</v>
      </c>
      <c r="P804" t="s">
        <v>146</v>
      </c>
      <c r="Q804">
        <v>384.09</v>
      </c>
      <c r="R804">
        <v>586</v>
      </c>
      <c r="S804">
        <v>8670</v>
      </c>
      <c r="T804">
        <v>215</v>
      </c>
      <c r="U804">
        <v>51</v>
      </c>
      <c r="V804">
        <v>17</v>
      </c>
      <c r="W804">
        <v>294.08999999999997</v>
      </c>
      <c r="X804">
        <v>294.08999999999997</v>
      </c>
      <c r="Y804">
        <v>0</v>
      </c>
      <c r="Z804">
        <v>0</v>
      </c>
      <c r="AA804">
        <v>8070.91</v>
      </c>
      <c r="AB804">
        <v>0</v>
      </c>
      <c r="AC804">
        <v>0</v>
      </c>
      <c r="AD804">
        <v>13</v>
      </c>
      <c r="AE804">
        <v>4</v>
      </c>
      <c r="AF804">
        <v>550</v>
      </c>
      <c r="AG804">
        <v>4</v>
      </c>
      <c r="AH804">
        <v>12</v>
      </c>
      <c r="AI804">
        <v>19</v>
      </c>
      <c r="AJ804">
        <v>0</v>
      </c>
      <c r="AK804">
        <v>0</v>
      </c>
      <c r="AL804">
        <v>0</v>
      </c>
      <c r="AM804">
        <v>0</v>
      </c>
      <c r="AN804">
        <v>0</v>
      </c>
      <c r="AO804">
        <v>343</v>
      </c>
      <c r="AP804">
        <v>1599</v>
      </c>
      <c r="AQ804">
        <v>337</v>
      </c>
      <c r="AR804">
        <v>0</v>
      </c>
      <c r="AS804">
        <v>182</v>
      </c>
      <c r="AT804">
        <v>62</v>
      </c>
      <c r="AU804">
        <v>69</v>
      </c>
      <c r="AV804">
        <v>23</v>
      </c>
      <c r="AW804">
        <v>4</v>
      </c>
      <c r="AX804">
        <v>0</v>
      </c>
      <c r="AY804">
        <v>178</v>
      </c>
      <c r="AZ804">
        <v>319</v>
      </c>
      <c r="BA804">
        <v>235</v>
      </c>
      <c r="BB804">
        <v>68</v>
      </c>
      <c r="BC804">
        <v>22</v>
      </c>
      <c r="BD804">
        <v>11</v>
      </c>
      <c r="BE804">
        <v>0</v>
      </c>
      <c r="BF804">
        <v>579</v>
      </c>
      <c r="BG804">
        <v>330</v>
      </c>
      <c r="BH804">
        <v>1</v>
      </c>
      <c r="BI804">
        <v>48</v>
      </c>
      <c r="BJ804" s="2">
        <v>46218</v>
      </c>
      <c r="BK804">
        <v>1</v>
      </c>
      <c r="BL804" s="3" t="str">
        <f>VLOOKUP(O804,DropDownList!$H$1:$I$7,2,FALSE)</f>
        <v>2022/23</v>
      </c>
      <c r="BM804" s="3" t="str">
        <f t="shared" si="12"/>
        <v>VSUR</v>
      </c>
    </row>
    <row r="805" spans="1:65" x14ac:dyDescent="0.2">
      <c r="A805">
        <v>2026</v>
      </c>
      <c r="B805">
        <v>7</v>
      </c>
      <c r="C805" t="s">
        <v>198</v>
      </c>
      <c r="D805" t="s">
        <v>214</v>
      </c>
      <c r="E805" t="s">
        <v>35</v>
      </c>
      <c r="F805">
        <v>9342</v>
      </c>
      <c r="G805" t="s">
        <v>141</v>
      </c>
      <c r="H805" t="s">
        <v>200</v>
      </c>
      <c r="I805" t="s">
        <v>142</v>
      </c>
      <c r="J805" s="1">
        <v>46204</v>
      </c>
      <c r="K805" t="s">
        <v>143</v>
      </c>
      <c r="L805">
        <v>2</v>
      </c>
      <c r="M805" t="s">
        <v>445</v>
      </c>
      <c r="N805" t="s">
        <v>442</v>
      </c>
      <c r="O805" t="s">
        <v>149</v>
      </c>
      <c r="P805" t="s">
        <v>152</v>
      </c>
      <c r="Q805">
        <v>0</v>
      </c>
      <c r="R805">
        <v>243</v>
      </c>
      <c r="S805">
        <v>9720</v>
      </c>
      <c r="T805">
        <v>5320</v>
      </c>
      <c r="U805">
        <v>0</v>
      </c>
      <c r="V805">
        <v>0</v>
      </c>
      <c r="W805">
        <v>0</v>
      </c>
      <c r="X805">
        <v>0</v>
      </c>
      <c r="Y805">
        <v>0</v>
      </c>
      <c r="Z805">
        <v>0</v>
      </c>
      <c r="AA805">
        <v>4400</v>
      </c>
      <c r="AB805">
        <v>0</v>
      </c>
      <c r="AC805">
        <v>4400</v>
      </c>
      <c r="AD805">
        <v>0</v>
      </c>
      <c r="AE805">
        <v>0</v>
      </c>
      <c r="AF805">
        <v>110</v>
      </c>
      <c r="AG805">
        <v>0</v>
      </c>
      <c r="AH805">
        <v>133</v>
      </c>
      <c r="AI805">
        <v>0</v>
      </c>
      <c r="AJ805">
        <v>0</v>
      </c>
      <c r="AK805">
        <v>0</v>
      </c>
      <c r="AL805">
        <v>0</v>
      </c>
      <c r="AM805">
        <v>2</v>
      </c>
      <c r="AN805">
        <v>0</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s="2">
        <v>46218</v>
      </c>
      <c r="BK805">
        <v>0</v>
      </c>
      <c r="BL805" s="3" t="str">
        <f>VLOOKUP(O805,DropDownList!$H$1:$I$7,2,FALSE)</f>
        <v>2025/26</v>
      </c>
      <c r="BM805" s="3" t="str">
        <f t="shared" si="12"/>
        <v>PCOA</v>
      </c>
    </row>
    <row r="806" spans="1:65" x14ac:dyDescent="0.2">
      <c r="A806">
        <v>2026</v>
      </c>
      <c r="B806">
        <v>7</v>
      </c>
      <c r="C806" t="s">
        <v>198</v>
      </c>
      <c r="D806" t="s">
        <v>214</v>
      </c>
      <c r="E806" t="s">
        <v>35</v>
      </c>
      <c r="F806">
        <v>9342</v>
      </c>
      <c r="G806" t="s">
        <v>141</v>
      </c>
      <c r="H806" t="s">
        <v>200</v>
      </c>
      <c r="I806" t="s">
        <v>142</v>
      </c>
      <c r="J806" s="1">
        <v>46204</v>
      </c>
      <c r="K806" t="s">
        <v>143</v>
      </c>
      <c r="L806">
        <v>2</v>
      </c>
      <c r="M806" t="s">
        <v>445</v>
      </c>
      <c r="N806" t="s">
        <v>442</v>
      </c>
      <c r="O806" t="s">
        <v>147</v>
      </c>
      <c r="P806" t="s">
        <v>148</v>
      </c>
      <c r="Q806">
        <v>2705.26</v>
      </c>
      <c r="R806">
        <v>118</v>
      </c>
      <c r="S806">
        <v>7080</v>
      </c>
      <c r="T806">
        <v>470.65</v>
      </c>
      <c r="U806">
        <v>49</v>
      </c>
      <c r="V806">
        <v>33</v>
      </c>
      <c r="W806">
        <v>1868.34</v>
      </c>
      <c r="X806">
        <v>1888.34</v>
      </c>
      <c r="Y806">
        <v>0</v>
      </c>
      <c r="Z806">
        <v>0</v>
      </c>
      <c r="AA806">
        <v>3904.09</v>
      </c>
      <c r="AB806">
        <v>0</v>
      </c>
      <c r="AC806">
        <v>3904.09</v>
      </c>
      <c r="AD806">
        <v>27</v>
      </c>
      <c r="AE806">
        <v>6</v>
      </c>
      <c r="AF806">
        <v>60</v>
      </c>
      <c r="AG806">
        <v>10</v>
      </c>
      <c r="AH806">
        <v>7</v>
      </c>
      <c r="AI806">
        <v>39</v>
      </c>
      <c r="AJ806">
        <v>0</v>
      </c>
      <c r="AK806">
        <v>0</v>
      </c>
      <c r="AL806">
        <v>0</v>
      </c>
      <c r="AM806">
        <v>0</v>
      </c>
      <c r="AN806">
        <v>0</v>
      </c>
      <c r="AO806">
        <v>100</v>
      </c>
      <c r="AP806">
        <v>432</v>
      </c>
      <c r="AQ806">
        <v>101</v>
      </c>
      <c r="AR806">
        <v>0</v>
      </c>
      <c r="AS806">
        <v>23</v>
      </c>
      <c r="AT806">
        <v>23</v>
      </c>
      <c r="AU806">
        <v>7</v>
      </c>
      <c r="AV806">
        <v>2</v>
      </c>
      <c r="AW806">
        <v>0</v>
      </c>
      <c r="AX806">
        <v>0</v>
      </c>
      <c r="AY806">
        <v>62</v>
      </c>
      <c r="AZ806">
        <v>107</v>
      </c>
      <c r="BA806">
        <v>66</v>
      </c>
      <c r="BB806">
        <v>8</v>
      </c>
      <c r="BC806">
        <v>2</v>
      </c>
      <c r="BD806">
        <v>4</v>
      </c>
      <c r="BE806">
        <v>0</v>
      </c>
      <c r="BF806">
        <v>100</v>
      </c>
      <c r="BG806">
        <v>2340</v>
      </c>
      <c r="BH806">
        <v>2</v>
      </c>
      <c r="BI806">
        <v>49</v>
      </c>
      <c r="BJ806" s="2">
        <v>46218</v>
      </c>
      <c r="BK806">
        <v>0</v>
      </c>
      <c r="BL806" s="3" t="str">
        <f>VLOOKUP(O806,DropDownList!$H$1:$I$7,2,FALSE)</f>
        <v>2024/25</v>
      </c>
      <c r="BM806" s="3" t="str">
        <f t="shared" si="12"/>
        <v>PRAS</v>
      </c>
    </row>
    <row r="807" spans="1:65" x14ac:dyDescent="0.2">
      <c r="A807">
        <v>2026</v>
      </c>
      <c r="B807">
        <v>7</v>
      </c>
      <c r="C807" t="s">
        <v>198</v>
      </c>
      <c r="D807" t="s">
        <v>214</v>
      </c>
      <c r="E807" t="s">
        <v>35</v>
      </c>
      <c r="F807">
        <v>9342</v>
      </c>
      <c r="G807" t="s">
        <v>141</v>
      </c>
      <c r="H807" t="s">
        <v>200</v>
      </c>
      <c r="I807" t="s">
        <v>142</v>
      </c>
      <c r="J807" s="1">
        <v>46204</v>
      </c>
      <c r="K807" t="s">
        <v>143</v>
      </c>
      <c r="L807">
        <v>2</v>
      </c>
      <c r="M807" t="s">
        <v>445</v>
      </c>
      <c r="N807" t="s">
        <v>442</v>
      </c>
      <c r="O807" t="s">
        <v>147</v>
      </c>
      <c r="P807" t="s">
        <v>153</v>
      </c>
      <c r="Q807">
        <v>0</v>
      </c>
      <c r="R807">
        <v>1</v>
      </c>
      <c r="S807">
        <v>45</v>
      </c>
      <c r="T807">
        <v>0</v>
      </c>
      <c r="U807">
        <v>0</v>
      </c>
      <c r="V807">
        <v>0</v>
      </c>
      <c r="W807">
        <v>0</v>
      </c>
      <c r="X807">
        <v>0</v>
      </c>
      <c r="Y807">
        <v>0</v>
      </c>
      <c r="Z807">
        <v>0</v>
      </c>
      <c r="AA807">
        <v>45</v>
      </c>
      <c r="AB807">
        <v>0</v>
      </c>
      <c r="AC807">
        <v>45</v>
      </c>
      <c r="AD807">
        <v>0</v>
      </c>
      <c r="AE807">
        <v>0</v>
      </c>
      <c r="AF807">
        <v>1</v>
      </c>
      <c r="AG807">
        <v>0</v>
      </c>
      <c r="AH807">
        <v>0</v>
      </c>
      <c r="AI807">
        <v>0</v>
      </c>
      <c r="AJ807">
        <v>0</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s="2">
        <v>46218</v>
      </c>
      <c r="BK807">
        <v>0</v>
      </c>
      <c r="BL807" s="3" t="str">
        <f>VLOOKUP(O807,DropDownList!$H$1:$I$7,2,FALSE)</f>
        <v>2024/25</v>
      </c>
      <c r="BM807" s="3" t="str">
        <f t="shared" si="12"/>
        <v>PREG</v>
      </c>
    </row>
    <row r="808" spans="1:65" x14ac:dyDescent="0.2">
      <c r="A808">
        <v>2026</v>
      </c>
      <c r="B808">
        <v>7</v>
      </c>
      <c r="C808" t="s">
        <v>198</v>
      </c>
      <c r="D808" t="s">
        <v>214</v>
      </c>
      <c r="E808" t="s">
        <v>35</v>
      </c>
      <c r="F808">
        <v>9342</v>
      </c>
      <c r="G808" t="s">
        <v>141</v>
      </c>
      <c r="H808" t="s">
        <v>200</v>
      </c>
      <c r="I808" t="s">
        <v>142</v>
      </c>
      <c r="J808" s="1">
        <v>46204</v>
      </c>
      <c r="K808" t="s">
        <v>143</v>
      </c>
      <c r="L808">
        <v>2</v>
      </c>
      <c r="M808" t="s">
        <v>445</v>
      </c>
      <c r="N808" t="s">
        <v>442</v>
      </c>
      <c r="O808" t="s">
        <v>155</v>
      </c>
      <c r="P808" t="s">
        <v>150</v>
      </c>
      <c r="Q808">
        <v>25004.25</v>
      </c>
      <c r="R808">
        <v>870</v>
      </c>
      <c r="S808">
        <v>127173.75999999999</v>
      </c>
      <c r="T808">
        <v>23583.14</v>
      </c>
      <c r="U808">
        <v>165</v>
      </c>
      <c r="V808">
        <v>128</v>
      </c>
      <c r="W808">
        <v>19932.84</v>
      </c>
      <c r="X808">
        <v>20482.849999999999</v>
      </c>
      <c r="Y808">
        <v>725</v>
      </c>
      <c r="Z808">
        <v>103590.62</v>
      </c>
      <c r="AA808">
        <v>78586.37</v>
      </c>
      <c r="AB808">
        <v>17972.099999999999</v>
      </c>
      <c r="AC808">
        <v>60614.27</v>
      </c>
      <c r="AD808">
        <v>91</v>
      </c>
      <c r="AE808">
        <v>37</v>
      </c>
      <c r="AF808">
        <v>543</v>
      </c>
      <c r="AG808">
        <v>55</v>
      </c>
      <c r="AH808">
        <v>145</v>
      </c>
      <c r="AI808">
        <v>110</v>
      </c>
      <c r="AJ808">
        <v>136</v>
      </c>
      <c r="AK808">
        <v>59</v>
      </c>
      <c r="AL808">
        <v>18</v>
      </c>
      <c r="AM808">
        <v>50</v>
      </c>
      <c r="AN808">
        <v>7</v>
      </c>
      <c r="AO808">
        <v>605</v>
      </c>
      <c r="AP808">
        <v>2786</v>
      </c>
      <c r="AQ808">
        <v>607</v>
      </c>
      <c r="AR808">
        <v>0</v>
      </c>
      <c r="AS808">
        <v>299</v>
      </c>
      <c r="AT808">
        <v>69</v>
      </c>
      <c r="AU808">
        <v>54</v>
      </c>
      <c r="AV808">
        <v>16</v>
      </c>
      <c r="AW808">
        <v>0</v>
      </c>
      <c r="AX808">
        <v>0</v>
      </c>
      <c r="AY808">
        <v>428</v>
      </c>
      <c r="AZ808">
        <v>676</v>
      </c>
      <c r="BA808">
        <v>436</v>
      </c>
      <c r="BB808">
        <v>57</v>
      </c>
      <c r="BC808">
        <v>32</v>
      </c>
      <c r="BD808">
        <v>10</v>
      </c>
      <c r="BE808">
        <v>0</v>
      </c>
      <c r="BF808">
        <v>605</v>
      </c>
      <c r="BG808">
        <v>18308.12</v>
      </c>
      <c r="BH808">
        <v>17</v>
      </c>
      <c r="BI808">
        <v>164</v>
      </c>
      <c r="BJ808" s="2">
        <v>46218</v>
      </c>
      <c r="BK808">
        <v>0</v>
      </c>
      <c r="BL808" s="3" t="str">
        <f>VLOOKUP(O808,DropDownList!$H$1:$I$7,2,FALSE)</f>
        <v>2022/23</v>
      </c>
      <c r="BM808" s="3" t="str">
        <f t="shared" si="12"/>
        <v>FISCAL FINES</v>
      </c>
    </row>
    <row r="809" spans="1:65" x14ac:dyDescent="0.2">
      <c r="A809">
        <v>2026</v>
      </c>
      <c r="B809">
        <v>7</v>
      </c>
      <c r="C809" t="s">
        <v>198</v>
      </c>
      <c r="D809" t="s">
        <v>214</v>
      </c>
      <c r="E809" t="s">
        <v>35</v>
      </c>
      <c r="F809">
        <v>9342</v>
      </c>
      <c r="G809" t="s">
        <v>141</v>
      </c>
      <c r="H809" t="s">
        <v>200</v>
      </c>
      <c r="I809" t="s">
        <v>142</v>
      </c>
      <c r="J809" s="1">
        <v>46204</v>
      </c>
      <c r="K809" t="s">
        <v>143</v>
      </c>
      <c r="L809">
        <v>2</v>
      </c>
      <c r="M809" t="s">
        <v>445</v>
      </c>
      <c r="N809" t="s">
        <v>442</v>
      </c>
      <c r="O809" t="s">
        <v>156</v>
      </c>
      <c r="P809" t="s">
        <v>154</v>
      </c>
      <c r="Q809">
        <v>13630.95</v>
      </c>
      <c r="R809">
        <v>446</v>
      </c>
      <c r="S809">
        <v>119225.99</v>
      </c>
      <c r="T809">
        <v>4295.66</v>
      </c>
      <c r="U809">
        <v>58</v>
      </c>
      <c r="V809">
        <v>33</v>
      </c>
      <c r="W809">
        <v>8382.08</v>
      </c>
      <c r="X809">
        <v>8920.2000000000007</v>
      </c>
      <c r="Y809">
        <v>0</v>
      </c>
      <c r="Z809">
        <v>0</v>
      </c>
      <c r="AA809">
        <v>101299.38</v>
      </c>
      <c r="AB809">
        <v>1217.99</v>
      </c>
      <c r="AC809">
        <v>93882.42</v>
      </c>
      <c r="AD809">
        <v>17</v>
      </c>
      <c r="AE809">
        <v>16</v>
      </c>
      <c r="AF809">
        <v>374</v>
      </c>
      <c r="AG809">
        <v>32</v>
      </c>
      <c r="AH809">
        <v>12</v>
      </c>
      <c r="AI809">
        <v>26</v>
      </c>
      <c r="AJ809">
        <v>0</v>
      </c>
      <c r="AK809">
        <v>0</v>
      </c>
      <c r="AL809">
        <v>0</v>
      </c>
      <c r="AM809">
        <v>0</v>
      </c>
      <c r="AN809">
        <v>0</v>
      </c>
      <c r="AO809">
        <v>286</v>
      </c>
      <c r="AP809">
        <v>1165</v>
      </c>
      <c r="AQ809">
        <v>281</v>
      </c>
      <c r="AR809">
        <v>0</v>
      </c>
      <c r="AS809">
        <v>142</v>
      </c>
      <c r="AT809">
        <v>37</v>
      </c>
      <c r="AU809">
        <v>51</v>
      </c>
      <c r="AV809">
        <v>16</v>
      </c>
      <c r="AW809">
        <v>5</v>
      </c>
      <c r="AX809">
        <v>0</v>
      </c>
      <c r="AY809">
        <v>128</v>
      </c>
      <c r="AZ809">
        <v>220</v>
      </c>
      <c r="BA809">
        <v>144</v>
      </c>
      <c r="BB809">
        <v>42</v>
      </c>
      <c r="BC809">
        <v>19</v>
      </c>
      <c r="BD809">
        <v>15</v>
      </c>
      <c r="BE809">
        <v>0</v>
      </c>
      <c r="BF809">
        <v>440</v>
      </c>
      <c r="BG809">
        <v>8166</v>
      </c>
      <c r="BH809">
        <v>2</v>
      </c>
      <c r="BI809">
        <v>58</v>
      </c>
      <c r="BJ809" s="2">
        <v>46218</v>
      </c>
      <c r="BK809">
        <v>0</v>
      </c>
      <c r="BL809" s="3" t="str">
        <f>VLOOKUP(O809,DropDownList!$H$1:$I$7,2,FALSE)</f>
        <v>2023/24</v>
      </c>
      <c r="BM809" s="3" t="str">
        <f t="shared" si="12"/>
        <v>JP COURT</v>
      </c>
    </row>
    <row r="810" spans="1:65" x14ac:dyDescent="0.2">
      <c r="A810">
        <v>2026</v>
      </c>
      <c r="B810">
        <v>7</v>
      </c>
      <c r="C810" t="s">
        <v>198</v>
      </c>
      <c r="D810" t="s">
        <v>214</v>
      </c>
      <c r="E810" t="s">
        <v>35</v>
      </c>
      <c r="F810">
        <v>9342</v>
      </c>
      <c r="G810" t="s">
        <v>141</v>
      </c>
      <c r="H810" t="s">
        <v>200</v>
      </c>
      <c r="I810" t="s">
        <v>142</v>
      </c>
      <c r="J810" s="1">
        <v>46204</v>
      </c>
      <c r="K810" t="s">
        <v>143</v>
      </c>
      <c r="L810">
        <v>2</v>
      </c>
      <c r="M810" t="s">
        <v>445</v>
      </c>
      <c r="N810" t="s">
        <v>442</v>
      </c>
      <c r="O810" t="s">
        <v>147</v>
      </c>
      <c r="P810" t="s">
        <v>154</v>
      </c>
      <c r="Q810">
        <v>23879.26</v>
      </c>
      <c r="R810">
        <v>496</v>
      </c>
      <c r="S810">
        <v>121500.01</v>
      </c>
      <c r="T810">
        <v>3189.95</v>
      </c>
      <c r="U810">
        <v>104</v>
      </c>
      <c r="V810">
        <v>69</v>
      </c>
      <c r="W810">
        <v>14799.03</v>
      </c>
      <c r="X810">
        <v>16146.03</v>
      </c>
      <c r="Y810">
        <v>0</v>
      </c>
      <c r="Z810">
        <v>0</v>
      </c>
      <c r="AA810">
        <v>94430.8</v>
      </c>
      <c r="AB810">
        <v>1242.28</v>
      </c>
      <c r="AC810">
        <v>86904.83</v>
      </c>
      <c r="AD810">
        <v>35</v>
      </c>
      <c r="AE810">
        <v>34</v>
      </c>
      <c r="AF810">
        <v>377</v>
      </c>
      <c r="AG810">
        <v>58</v>
      </c>
      <c r="AH810">
        <v>10</v>
      </c>
      <c r="AI810">
        <v>46</v>
      </c>
      <c r="AJ810">
        <v>0</v>
      </c>
      <c r="AK810">
        <v>0</v>
      </c>
      <c r="AL810">
        <v>0</v>
      </c>
      <c r="AM810">
        <v>0</v>
      </c>
      <c r="AN810">
        <v>0</v>
      </c>
      <c r="AO810">
        <v>294</v>
      </c>
      <c r="AP810">
        <v>1158</v>
      </c>
      <c r="AQ810">
        <v>288</v>
      </c>
      <c r="AR810">
        <v>0</v>
      </c>
      <c r="AS810">
        <v>152</v>
      </c>
      <c r="AT810">
        <v>41</v>
      </c>
      <c r="AU810">
        <v>50</v>
      </c>
      <c r="AV810">
        <v>25</v>
      </c>
      <c r="AW810">
        <v>3</v>
      </c>
      <c r="AX810">
        <v>0</v>
      </c>
      <c r="AY810">
        <v>115</v>
      </c>
      <c r="AZ810">
        <v>192</v>
      </c>
      <c r="BA810">
        <v>118</v>
      </c>
      <c r="BB810">
        <v>49</v>
      </c>
      <c r="BC810">
        <v>20</v>
      </c>
      <c r="BD810">
        <v>19</v>
      </c>
      <c r="BE810">
        <v>0</v>
      </c>
      <c r="BF810">
        <v>492</v>
      </c>
      <c r="BG810">
        <v>12570</v>
      </c>
      <c r="BH810">
        <v>5</v>
      </c>
      <c r="BI810">
        <v>102</v>
      </c>
      <c r="BJ810" s="2">
        <v>46218</v>
      </c>
      <c r="BK810">
        <v>0</v>
      </c>
      <c r="BL810" s="3" t="str">
        <f>VLOOKUP(O810,DropDownList!$H$1:$I$7,2,FALSE)</f>
        <v>2024/25</v>
      </c>
      <c r="BM810" s="3" t="str">
        <f t="shared" si="12"/>
        <v>JP COURT</v>
      </c>
    </row>
    <row r="811" spans="1:65" x14ac:dyDescent="0.2">
      <c r="A811">
        <v>2026</v>
      </c>
      <c r="B811">
        <v>7</v>
      </c>
      <c r="C811" t="s">
        <v>198</v>
      </c>
      <c r="D811" t="s">
        <v>214</v>
      </c>
      <c r="E811" t="s">
        <v>35</v>
      </c>
      <c r="F811">
        <v>9342</v>
      </c>
      <c r="G811" t="s">
        <v>141</v>
      </c>
      <c r="H811" t="s">
        <v>200</v>
      </c>
      <c r="I811" t="s">
        <v>142</v>
      </c>
      <c r="J811" s="1">
        <v>46204</v>
      </c>
      <c r="K811" t="s">
        <v>143</v>
      </c>
      <c r="L811">
        <v>2</v>
      </c>
      <c r="M811" t="s">
        <v>445</v>
      </c>
      <c r="N811" t="s">
        <v>442</v>
      </c>
      <c r="O811" t="s">
        <v>149</v>
      </c>
      <c r="P811" t="s">
        <v>150</v>
      </c>
      <c r="Q811">
        <v>64344.6</v>
      </c>
      <c r="R811">
        <v>755</v>
      </c>
      <c r="S811">
        <v>129033.59</v>
      </c>
      <c r="T811">
        <v>12914.2</v>
      </c>
      <c r="U811">
        <v>396</v>
      </c>
      <c r="V811">
        <v>297</v>
      </c>
      <c r="W811">
        <v>41215.15</v>
      </c>
      <c r="X811">
        <v>47642.43</v>
      </c>
      <c r="Y811">
        <v>667</v>
      </c>
      <c r="Z811">
        <v>116119.39</v>
      </c>
      <c r="AA811">
        <v>51774.79</v>
      </c>
      <c r="AB811">
        <v>15378.13</v>
      </c>
      <c r="AC811">
        <v>36396.660000000003</v>
      </c>
      <c r="AD811">
        <v>240</v>
      </c>
      <c r="AE811">
        <v>57</v>
      </c>
      <c r="AF811">
        <v>266</v>
      </c>
      <c r="AG811">
        <v>110</v>
      </c>
      <c r="AH811">
        <v>88</v>
      </c>
      <c r="AI811">
        <v>286</v>
      </c>
      <c r="AJ811">
        <v>108</v>
      </c>
      <c r="AK811">
        <v>65</v>
      </c>
      <c r="AL811">
        <v>15</v>
      </c>
      <c r="AM811">
        <v>24</v>
      </c>
      <c r="AN811">
        <v>1</v>
      </c>
      <c r="AO811">
        <v>574</v>
      </c>
      <c r="AP811">
        <v>1477</v>
      </c>
      <c r="AQ811">
        <v>584</v>
      </c>
      <c r="AR811">
        <v>0</v>
      </c>
      <c r="AS811">
        <v>196</v>
      </c>
      <c r="AT811">
        <v>81</v>
      </c>
      <c r="AU811">
        <v>24</v>
      </c>
      <c r="AV811">
        <v>7</v>
      </c>
      <c r="AW811">
        <v>0</v>
      </c>
      <c r="AX811">
        <v>0</v>
      </c>
      <c r="AY811">
        <v>112</v>
      </c>
      <c r="AZ811">
        <v>167</v>
      </c>
      <c r="BA811">
        <v>42</v>
      </c>
      <c r="BB811">
        <v>42</v>
      </c>
      <c r="BC811">
        <v>8</v>
      </c>
      <c r="BD811">
        <v>9</v>
      </c>
      <c r="BE811">
        <v>0</v>
      </c>
      <c r="BF811">
        <v>575</v>
      </c>
      <c r="BG811">
        <v>45798.8</v>
      </c>
      <c r="BH811">
        <v>5</v>
      </c>
      <c r="BI811">
        <v>393</v>
      </c>
      <c r="BJ811" s="2">
        <v>46218</v>
      </c>
      <c r="BK811">
        <v>0</v>
      </c>
      <c r="BL811" s="3" t="str">
        <f>VLOOKUP(O811,DropDownList!$H$1:$I$7,2,FALSE)</f>
        <v>2025/26</v>
      </c>
      <c r="BM811" s="3" t="str">
        <f t="shared" si="12"/>
        <v>FISCAL FINES</v>
      </c>
    </row>
    <row r="812" spans="1:65" x14ac:dyDescent="0.2">
      <c r="A812">
        <v>2026</v>
      </c>
      <c r="B812">
        <v>7</v>
      </c>
      <c r="C812" t="s">
        <v>198</v>
      </c>
      <c r="D812" t="s">
        <v>214</v>
      </c>
      <c r="E812" t="s">
        <v>35</v>
      </c>
      <c r="F812">
        <v>9342</v>
      </c>
      <c r="G812" t="s">
        <v>141</v>
      </c>
      <c r="H812" t="s">
        <v>200</v>
      </c>
      <c r="I812" t="s">
        <v>142</v>
      </c>
      <c r="J812" s="1">
        <v>46204</v>
      </c>
      <c r="K812" t="s">
        <v>143</v>
      </c>
      <c r="L812">
        <v>2</v>
      </c>
      <c r="M812" t="s">
        <v>445</v>
      </c>
      <c r="N812" t="s">
        <v>442</v>
      </c>
      <c r="O812" t="s">
        <v>156</v>
      </c>
      <c r="P812" t="s">
        <v>146</v>
      </c>
      <c r="Q812">
        <v>496.03</v>
      </c>
      <c r="R812">
        <v>444</v>
      </c>
      <c r="S812">
        <v>6910</v>
      </c>
      <c r="T812">
        <v>215</v>
      </c>
      <c r="U812">
        <v>58</v>
      </c>
      <c r="V812">
        <v>18</v>
      </c>
      <c r="W812">
        <v>330.33</v>
      </c>
      <c r="X812">
        <v>330.33</v>
      </c>
      <c r="Y812">
        <v>0</v>
      </c>
      <c r="Z812">
        <v>0</v>
      </c>
      <c r="AA812">
        <v>6198.97</v>
      </c>
      <c r="AB812">
        <v>0</v>
      </c>
      <c r="AC812">
        <v>0</v>
      </c>
      <c r="AD812">
        <v>17</v>
      </c>
      <c r="AE812">
        <v>1</v>
      </c>
      <c r="AF812">
        <v>402</v>
      </c>
      <c r="AG812">
        <v>2</v>
      </c>
      <c r="AH812">
        <v>12</v>
      </c>
      <c r="AI812">
        <v>27</v>
      </c>
      <c r="AJ812">
        <v>0</v>
      </c>
      <c r="AK812">
        <v>0</v>
      </c>
      <c r="AL812">
        <v>0</v>
      </c>
      <c r="AM812">
        <v>0</v>
      </c>
      <c r="AN812">
        <v>0</v>
      </c>
      <c r="AO812">
        <v>284</v>
      </c>
      <c r="AP812">
        <v>1159</v>
      </c>
      <c r="AQ812">
        <v>279</v>
      </c>
      <c r="AR812">
        <v>0</v>
      </c>
      <c r="AS812">
        <v>142</v>
      </c>
      <c r="AT812">
        <v>37</v>
      </c>
      <c r="AU812">
        <v>51</v>
      </c>
      <c r="AV812">
        <v>16</v>
      </c>
      <c r="AW812">
        <v>5</v>
      </c>
      <c r="AX812">
        <v>0</v>
      </c>
      <c r="AY812">
        <v>127</v>
      </c>
      <c r="AZ812">
        <v>218</v>
      </c>
      <c r="BA812">
        <v>143</v>
      </c>
      <c r="BB812">
        <v>42</v>
      </c>
      <c r="BC812">
        <v>19</v>
      </c>
      <c r="BD812">
        <v>15</v>
      </c>
      <c r="BE812">
        <v>0</v>
      </c>
      <c r="BF812">
        <v>438</v>
      </c>
      <c r="BG812">
        <v>490</v>
      </c>
      <c r="BH812">
        <v>1</v>
      </c>
      <c r="BI812">
        <v>58</v>
      </c>
      <c r="BJ812" s="2">
        <v>46218</v>
      </c>
      <c r="BK812">
        <v>0</v>
      </c>
      <c r="BL812" s="3" t="str">
        <f>VLOOKUP(O812,DropDownList!$H$1:$I$7,2,FALSE)</f>
        <v>2023/24</v>
      </c>
      <c r="BM812" s="3" t="str">
        <f t="shared" si="12"/>
        <v>VSUR</v>
      </c>
    </row>
    <row r="813" spans="1:65" x14ac:dyDescent="0.2">
      <c r="A813">
        <v>2026</v>
      </c>
      <c r="B813">
        <v>7</v>
      </c>
      <c r="C813" t="s">
        <v>198</v>
      </c>
      <c r="D813" t="s">
        <v>214</v>
      </c>
      <c r="E813" t="s">
        <v>35</v>
      </c>
      <c r="F813">
        <v>9342</v>
      </c>
      <c r="G813" t="s">
        <v>141</v>
      </c>
      <c r="H813" t="s">
        <v>200</v>
      </c>
      <c r="I813" t="s">
        <v>142</v>
      </c>
      <c r="J813" s="1">
        <v>46204</v>
      </c>
      <c r="K813" t="s">
        <v>143</v>
      </c>
      <c r="L813">
        <v>2</v>
      </c>
      <c r="M813" t="s">
        <v>445</v>
      </c>
      <c r="N813" t="s">
        <v>442</v>
      </c>
      <c r="O813" t="s">
        <v>155</v>
      </c>
      <c r="P813" t="s">
        <v>148</v>
      </c>
      <c r="Q813">
        <v>1895.7</v>
      </c>
      <c r="R813">
        <v>138</v>
      </c>
      <c r="S813">
        <v>8280</v>
      </c>
      <c r="T813">
        <v>812.11</v>
      </c>
      <c r="U813">
        <v>36</v>
      </c>
      <c r="V813">
        <v>31</v>
      </c>
      <c r="W813">
        <v>1643.25</v>
      </c>
      <c r="X813">
        <v>1643.25</v>
      </c>
      <c r="Y813">
        <v>0</v>
      </c>
      <c r="Z813">
        <v>0</v>
      </c>
      <c r="AA813">
        <v>5572.19</v>
      </c>
      <c r="AB813">
        <v>0</v>
      </c>
      <c r="AC813">
        <v>5572.19</v>
      </c>
      <c r="AD813">
        <v>24</v>
      </c>
      <c r="AE813">
        <v>7</v>
      </c>
      <c r="AF813">
        <v>87</v>
      </c>
      <c r="AG813">
        <v>8</v>
      </c>
      <c r="AH813">
        <v>12</v>
      </c>
      <c r="AI813">
        <v>28</v>
      </c>
      <c r="AJ813">
        <v>0</v>
      </c>
      <c r="AK813">
        <v>0</v>
      </c>
      <c r="AL813">
        <v>0</v>
      </c>
      <c r="AM813">
        <v>0</v>
      </c>
      <c r="AN813">
        <v>0</v>
      </c>
      <c r="AO813">
        <v>126</v>
      </c>
      <c r="AP813">
        <v>555</v>
      </c>
      <c r="AQ813">
        <v>129</v>
      </c>
      <c r="AR813">
        <v>0</v>
      </c>
      <c r="AS813">
        <v>56</v>
      </c>
      <c r="AT813">
        <v>7</v>
      </c>
      <c r="AU813">
        <v>7</v>
      </c>
      <c r="AV813">
        <v>2</v>
      </c>
      <c r="AW813">
        <v>0</v>
      </c>
      <c r="AX813">
        <v>0</v>
      </c>
      <c r="AY813">
        <v>86</v>
      </c>
      <c r="AZ813">
        <v>140</v>
      </c>
      <c r="BA813">
        <v>96</v>
      </c>
      <c r="BB813">
        <v>10</v>
      </c>
      <c r="BC813">
        <v>4</v>
      </c>
      <c r="BD813">
        <v>1</v>
      </c>
      <c r="BE813">
        <v>0</v>
      </c>
      <c r="BF813">
        <v>124</v>
      </c>
      <c r="BG813">
        <v>1680</v>
      </c>
      <c r="BH813">
        <v>3</v>
      </c>
      <c r="BI813">
        <v>36</v>
      </c>
      <c r="BJ813" s="2">
        <v>46218</v>
      </c>
      <c r="BK813">
        <v>0</v>
      </c>
      <c r="BL813" s="3" t="str">
        <f>VLOOKUP(O813,DropDownList!$H$1:$I$7,2,FALSE)</f>
        <v>2022/23</v>
      </c>
      <c r="BM813" s="3" t="str">
        <f t="shared" si="12"/>
        <v>PRAS</v>
      </c>
    </row>
    <row r="814" spans="1:65" x14ac:dyDescent="0.2">
      <c r="A814">
        <v>2026</v>
      </c>
      <c r="B814">
        <v>7</v>
      </c>
      <c r="C814" t="s">
        <v>198</v>
      </c>
      <c r="D814" t="s">
        <v>214</v>
      </c>
      <c r="E814" t="s">
        <v>35</v>
      </c>
      <c r="F814">
        <v>9342</v>
      </c>
      <c r="G814" t="s">
        <v>141</v>
      </c>
      <c r="H814" t="s">
        <v>200</v>
      </c>
      <c r="I814" t="s">
        <v>142</v>
      </c>
      <c r="J814" s="1">
        <v>46204</v>
      </c>
      <c r="K814" t="s">
        <v>143</v>
      </c>
      <c r="L814">
        <v>2</v>
      </c>
      <c r="M814" t="s">
        <v>445</v>
      </c>
      <c r="N814" t="s">
        <v>442</v>
      </c>
      <c r="O814" t="s">
        <v>155</v>
      </c>
      <c r="P814" t="s">
        <v>152</v>
      </c>
      <c r="Q814">
        <v>0</v>
      </c>
      <c r="R814">
        <v>261</v>
      </c>
      <c r="S814">
        <v>10440</v>
      </c>
      <c r="T814">
        <v>5280</v>
      </c>
      <c r="U814">
        <v>0</v>
      </c>
      <c r="V814">
        <v>0</v>
      </c>
      <c r="W814">
        <v>0</v>
      </c>
      <c r="X814">
        <v>0</v>
      </c>
      <c r="Y814">
        <v>0</v>
      </c>
      <c r="Z814">
        <v>0</v>
      </c>
      <c r="AA814">
        <v>5160</v>
      </c>
      <c r="AB814">
        <v>0</v>
      </c>
      <c r="AC814">
        <v>5160</v>
      </c>
      <c r="AD814">
        <v>0</v>
      </c>
      <c r="AE814">
        <v>0</v>
      </c>
      <c r="AF814">
        <v>129</v>
      </c>
      <c r="AG814">
        <v>0</v>
      </c>
      <c r="AH814">
        <v>132</v>
      </c>
      <c r="AI814">
        <v>0</v>
      </c>
      <c r="AJ814">
        <v>0</v>
      </c>
      <c r="AK814">
        <v>0</v>
      </c>
      <c r="AL814">
        <v>0</v>
      </c>
      <c r="AM814">
        <v>0</v>
      </c>
      <c r="AN814">
        <v>0</v>
      </c>
      <c r="AO814">
        <v>0</v>
      </c>
      <c r="AP814">
        <v>0</v>
      </c>
      <c r="AQ814">
        <v>0</v>
      </c>
      <c r="AR814">
        <v>0</v>
      </c>
      <c r="AS814">
        <v>0</v>
      </c>
      <c r="AT814">
        <v>0</v>
      </c>
      <c r="AU814">
        <v>0</v>
      </c>
      <c r="AV814">
        <v>0</v>
      </c>
      <c r="AW814">
        <v>0</v>
      </c>
      <c r="AX814">
        <v>0</v>
      </c>
      <c r="AY814">
        <v>0</v>
      </c>
      <c r="AZ814">
        <v>0</v>
      </c>
      <c r="BA814">
        <v>0</v>
      </c>
      <c r="BB814">
        <v>0</v>
      </c>
      <c r="BC814">
        <v>0</v>
      </c>
      <c r="BD814">
        <v>0</v>
      </c>
      <c r="BE814">
        <v>0</v>
      </c>
      <c r="BF814">
        <v>0</v>
      </c>
      <c r="BG814">
        <v>0</v>
      </c>
      <c r="BH814">
        <v>0</v>
      </c>
      <c r="BI814">
        <v>0</v>
      </c>
      <c r="BJ814" s="2">
        <v>46218</v>
      </c>
      <c r="BK814">
        <v>0</v>
      </c>
      <c r="BL814" s="3" t="str">
        <f>VLOOKUP(O814,DropDownList!$H$1:$I$7,2,FALSE)</f>
        <v>2022/23</v>
      </c>
      <c r="BM814" s="3" t="str">
        <f t="shared" si="12"/>
        <v>PCOA</v>
      </c>
    </row>
    <row r="815" spans="1:65" x14ac:dyDescent="0.2">
      <c r="A815">
        <v>2026</v>
      </c>
      <c r="B815">
        <v>7</v>
      </c>
      <c r="C815" t="s">
        <v>198</v>
      </c>
      <c r="D815" t="s">
        <v>214</v>
      </c>
      <c r="E815" t="s">
        <v>35</v>
      </c>
      <c r="F815">
        <v>9342</v>
      </c>
      <c r="G815" t="s">
        <v>141</v>
      </c>
      <c r="H815" t="s">
        <v>200</v>
      </c>
      <c r="I815" t="s">
        <v>142</v>
      </c>
      <c r="J815" s="1">
        <v>46204</v>
      </c>
      <c r="K815" t="s">
        <v>143</v>
      </c>
      <c r="L815">
        <v>2</v>
      </c>
      <c r="M815" t="s">
        <v>445</v>
      </c>
      <c r="N815" t="s">
        <v>442</v>
      </c>
      <c r="O815" t="s">
        <v>155</v>
      </c>
      <c r="P815" t="s">
        <v>154</v>
      </c>
      <c r="Q815">
        <v>11937.08</v>
      </c>
      <c r="R815">
        <v>591</v>
      </c>
      <c r="S815">
        <v>142629</v>
      </c>
      <c r="T815">
        <v>5561.17</v>
      </c>
      <c r="U815">
        <v>52</v>
      </c>
      <c r="V815">
        <v>34</v>
      </c>
      <c r="W815">
        <v>7835.27</v>
      </c>
      <c r="X815">
        <v>8212.6299999999992</v>
      </c>
      <c r="Y815">
        <v>0</v>
      </c>
      <c r="Z815">
        <v>0</v>
      </c>
      <c r="AA815">
        <v>125130.75</v>
      </c>
      <c r="AB815">
        <v>2302.8000000000002</v>
      </c>
      <c r="AC815">
        <v>114707.04</v>
      </c>
      <c r="AD815">
        <v>12</v>
      </c>
      <c r="AE815">
        <v>22</v>
      </c>
      <c r="AF815">
        <v>513</v>
      </c>
      <c r="AG815">
        <v>33</v>
      </c>
      <c r="AH815">
        <v>11</v>
      </c>
      <c r="AI815">
        <v>19</v>
      </c>
      <c r="AJ815">
        <v>0</v>
      </c>
      <c r="AK815">
        <v>0</v>
      </c>
      <c r="AL815">
        <v>0</v>
      </c>
      <c r="AM815">
        <v>0</v>
      </c>
      <c r="AN815">
        <v>0</v>
      </c>
      <c r="AO815">
        <v>347</v>
      </c>
      <c r="AP815">
        <v>1602</v>
      </c>
      <c r="AQ815">
        <v>338</v>
      </c>
      <c r="AR815">
        <v>0</v>
      </c>
      <c r="AS815">
        <v>179</v>
      </c>
      <c r="AT815">
        <v>62</v>
      </c>
      <c r="AU815">
        <v>68</v>
      </c>
      <c r="AV815">
        <v>23</v>
      </c>
      <c r="AW815">
        <v>4</v>
      </c>
      <c r="AX815">
        <v>0</v>
      </c>
      <c r="AY815">
        <v>181</v>
      </c>
      <c r="AZ815">
        <v>322</v>
      </c>
      <c r="BA815">
        <v>235</v>
      </c>
      <c r="BB815">
        <v>68</v>
      </c>
      <c r="BC815">
        <v>22</v>
      </c>
      <c r="BD815">
        <v>11</v>
      </c>
      <c r="BE815">
        <v>0</v>
      </c>
      <c r="BF815">
        <v>584</v>
      </c>
      <c r="BG815">
        <v>5675</v>
      </c>
      <c r="BH815">
        <v>15</v>
      </c>
      <c r="BI815">
        <v>49</v>
      </c>
      <c r="BJ815" s="2">
        <v>46218</v>
      </c>
      <c r="BK815">
        <v>1</v>
      </c>
      <c r="BL815" s="3" t="str">
        <f>VLOOKUP(O815,DropDownList!$H$1:$I$7,2,FALSE)</f>
        <v>2022/23</v>
      </c>
      <c r="BM815" s="3" t="str">
        <f t="shared" si="12"/>
        <v>JP COURT</v>
      </c>
    </row>
    <row r="816" spans="1:65" x14ac:dyDescent="0.2">
      <c r="A816">
        <v>2026</v>
      </c>
      <c r="B816">
        <v>7</v>
      </c>
      <c r="C816" t="s">
        <v>198</v>
      </c>
      <c r="D816" t="s">
        <v>214</v>
      </c>
      <c r="E816" t="s">
        <v>35</v>
      </c>
      <c r="F816">
        <v>9342</v>
      </c>
      <c r="G816" t="s">
        <v>141</v>
      </c>
      <c r="H816" t="s">
        <v>200</v>
      </c>
      <c r="I816" t="s">
        <v>142</v>
      </c>
      <c r="J816" s="1">
        <v>46204</v>
      </c>
      <c r="K816" t="s">
        <v>143</v>
      </c>
      <c r="L816">
        <v>2</v>
      </c>
      <c r="M816" t="s">
        <v>445</v>
      </c>
      <c r="N816" t="s">
        <v>442</v>
      </c>
      <c r="O816" t="s">
        <v>156</v>
      </c>
      <c r="P816" t="s">
        <v>148</v>
      </c>
      <c r="Q816">
        <v>1607.73</v>
      </c>
      <c r="R816">
        <v>106</v>
      </c>
      <c r="S816">
        <v>6360</v>
      </c>
      <c r="T816">
        <v>420</v>
      </c>
      <c r="U816">
        <v>28</v>
      </c>
      <c r="V816">
        <v>24</v>
      </c>
      <c r="W816">
        <v>1367.73</v>
      </c>
      <c r="X816">
        <v>1367.73</v>
      </c>
      <c r="Y816">
        <v>0</v>
      </c>
      <c r="Z816">
        <v>0</v>
      </c>
      <c r="AA816">
        <v>4332.2700000000004</v>
      </c>
      <c r="AB816">
        <v>0</v>
      </c>
      <c r="AC816">
        <v>4332.2700000000004</v>
      </c>
      <c r="AD816">
        <v>21</v>
      </c>
      <c r="AE816">
        <v>3</v>
      </c>
      <c r="AF816">
        <v>71</v>
      </c>
      <c r="AG816">
        <v>3</v>
      </c>
      <c r="AH816">
        <v>7</v>
      </c>
      <c r="AI816">
        <v>25</v>
      </c>
      <c r="AJ816">
        <v>0</v>
      </c>
      <c r="AK816">
        <v>0</v>
      </c>
      <c r="AL816">
        <v>0</v>
      </c>
      <c r="AM816">
        <v>0</v>
      </c>
      <c r="AN816">
        <v>0</v>
      </c>
      <c r="AO816">
        <v>90</v>
      </c>
      <c r="AP816">
        <v>386</v>
      </c>
      <c r="AQ816">
        <v>90</v>
      </c>
      <c r="AR816">
        <v>0</v>
      </c>
      <c r="AS816">
        <v>29</v>
      </c>
      <c r="AT816">
        <v>11</v>
      </c>
      <c r="AU816">
        <v>13</v>
      </c>
      <c r="AV816">
        <v>7</v>
      </c>
      <c r="AW816">
        <v>0</v>
      </c>
      <c r="AX816">
        <v>0</v>
      </c>
      <c r="AY816">
        <v>57</v>
      </c>
      <c r="AZ816">
        <v>89</v>
      </c>
      <c r="BA816">
        <v>52</v>
      </c>
      <c r="BB816">
        <v>11</v>
      </c>
      <c r="BC816">
        <v>5</v>
      </c>
      <c r="BD816">
        <v>0</v>
      </c>
      <c r="BE816">
        <v>0</v>
      </c>
      <c r="BF816">
        <v>90</v>
      </c>
      <c r="BG816">
        <v>1500</v>
      </c>
      <c r="BH816">
        <v>0</v>
      </c>
      <c r="BI816">
        <v>28</v>
      </c>
      <c r="BJ816" s="2">
        <v>46218</v>
      </c>
      <c r="BK816">
        <v>0</v>
      </c>
      <c r="BL816" s="3" t="str">
        <f>VLOOKUP(O816,DropDownList!$H$1:$I$7,2,FALSE)</f>
        <v>2023/24</v>
      </c>
      <c r="BM816" s="3" t="str">
        <f t="shared" si="12"/>
        <v>PRAS</v>
      </c>
    </row>
    <row r="817" spans="1:65" x14ac:dyDescent="0.2">
      <c r="A817">
        <v>2026</v>
      </c>
      <c r="B817">
        <v>7</v>
      </c>
      <c r="C817" t="s">
        <v>198</v>
      </c>
      <c r="D817" t="s">
        <v>215</v>
      </c>
      <c r="E817" t="s">
        <v>35</v>
      </c>
      <c r="F817">
        <v>9851</v>
      </c>
      <c r="G817" t="s">
        <v>158</v>
      </c>
      <c r="H817" t="s">
        <v>200</v>
      </c>
      <c r="I817" t="s">
        <v>142</v>
      </c>
      <c r="J817" s="1">
        <v>46204</v>
      </c>
      <c r="K817" t="s">
        <v>143</v>
      </c>
      <c r="L817">
        <v>2</v>
      </c>
      <c r="M817" t="s">
        <v>445</v>
      </c>
      <c r="N817" t="s">
        <v>442</v>
      </c>
      <c r="O817" t="s">
        <v>147</v>
      </c>
      <c r="P817" t="s">
        <v>159</v>
      </c>
      <c r="Q817">
        <v>103760.76</v>
      </c>
      <c r="R817">
        <v>24</v>
      </c>
      <c r="S817">
        <v>726538.22</v>
      </c>
      <c r="T817">
        <v>98859.67</v>
      </c>
      <c r="U817">
        <v>2</v>
      </c>
      <c r="V817">
        <v>1</v>
      </c>
      <c r="W817">
        <v>101757.96</v>
      </c>
      <c r="X817">
        <v>101757.96</v>
      </c>
      <c r="Y817">
        <v>0</v>
      </c>
      <c r="Z817">
        <v>0</v>
      </c>
      <c r="AA817">
        <v>523917.79</v>
      </c>
      <c r="AB817">
        <v>0</v>
      </c>
      <c r="AC817">
        <v>0</v>
      </c>
      <c r="AD817">
        <v>0</v>
      </c>
      <c r="AE817">
        <v>1</v>
      </c>
      <c r="AF817">
        <v>15</v>
      </c>
      <c r="AG817">
        <v>2</v>
      </c>
      <c r="AH817">
        <v>0</v>
      </c>
      <c r="AI817">
        <v>0</v>
      </c>
      <c r="AJ817">
        <v>0</v>
      </c>
      <c r="AK817">
        <v>0</v>
      </c>
      <c r="AL817">
        <v>0</v>
      </c>
      <c r="AM817">
        <v>0</v>
      </c>
      <c r="AN817">
        <v>0</v>
      </c>
      <c r="AO817">
        <v>2</v>
      </c>
      <c r="AP817">
        <v>3</v>
      </c>
      <c r="AQ817">
        <v>1</v>
      </c>
      <c r="AR817">
        <v>0</v>
      </c>
      <c r="AS817">
        <v>0</v>
      </c>
      <c r="AT817">
        <v>0</v>
      </c>
      <c r="AU817">
        <v>0</v>
      </c>
      <c r="AV817">
        <v>0</v>
      </c>
      <c r="AW817">
        <v>1</v>
      </c>
      <c r="AX817">
        <v>0</v>
      </c>
      <c r="AY817">
        <v>0</v>
      </c>
      <c r="AZ817">
        <v>0</v>
      </c>
      <c r="BA817">
        <v>0</v>
      </c>
      <c r="BB817">
        <v>0</v>
      </c>
      <c r="BC817">
        <v>0</v>
      </c>
      <c r="BD817">
        <v>0</v>
      </c>
      <c r="BE817">
        <v>0</v>
      </c>
      <c r="BF817">
        <v>0</v>
      </c>
      <c r="BG817">
        <v>0</v>
      </c>
      <c r="BH817">
        <v>7</v>
      </c>
      <c r="BI817">
        <v>0</v>
      </c>
      <c r="BJ817" s="2">
        <v>46218</v>
      </c>
      <c r="BK817">
        <v>0</v>
      </c>
      <c r="BL817" s="3" t="str">
        <f>VLOOKUP(O817,DropDownList!$H$1:$I$7,2,FALSE)</f>
        <v>2024/25</v>
      </c>
      <c r="BM817" s="3" t="str">
        <f t="shared" si="12"/>
        <v>CONF</v>
      </c>
    </row>
    <row r="818" spans="1:65" x14ac:dyDescent="0.2">
      <c r="A818">
        <v>2026</v>
      </c>
      <c r="B818">
        <v>7</v>
      </c>
      <c r="C818" t="s">
        <v>198</v>
      </c>
      <c r="D818" t="s">
        <v>215</v>
      </c>
      <c r="E818" t="s">
        <v>35</v>
      </c>
      <c r="F818">
        <v>9851</v>
      </c>
      <c r="G818" t="s">
        <v>158</v>
      </c>
      <c r="H818" t="s">
        <v>200</v>
      </c>
      <c r="I818" t="s">
        <v>142</v>
      </c>
      <c r="J818" s="1">
        <v>46204</v>
      </c>
      <c r="K818" t="s">
        <v>143</v>
      </c>
      <c r="L818">
        <v>2</v>
      </c>
      <c r="M818" t="s">
        <v>445</v>
      </c>
      <c r="N818" t="s">
        <v>442</v>
      </c>
      <c r="O818" t="s">
        <v>155</v>
      </c>
      <c r="P818" t="s">
        <v>161</v>
      </c>
      <c r="Q818">
        <v>1190</v>
      </c>
      <c r="R818">
        <v>740</v>
      </c>
      <c r="S818">
        <v>18315</v>
      </c>
      <c r="T818">
        <v>1366.96</v>
      </c>
      <c r="U818">
        <v>118</v>
      </c>
      <c r="V818">
        <v>29</v>
      </c>
      <c r="W818">
        <v>740</v>
      </c>
      <c r="X818">
        <v>740</v>
      </c>
      <c r="Y818">
        <v>0</v>
      </c>
      <c r="Z818">
        <v>0</v>
      </c>
      <c r="AA818">
        <v>15758.04</v>
      </c>
      <c r="AB818">
        <v>0</v>
      </c>
      <c r="AC818">
        <v>0</v>
      </c>
      <c r="AD818">
        <v>29</v>
      </c>
      <c r="AE818">
        <v>0</v>
      </c>
      <c r="AF818">
        <v>630</v>
      </c>
      <c r="AG818">
        <v>0</v>
      </c>
      <c r="AH818">
        <v>58</v>
      </c>
      <c r="AI818">
        <v>50</v>
      </c>
      <c r="AJ818">
        <v>0</v>
      </c>
      <c r="AK818">
        <v>0</v>
      </c>
      <c r="AL818">
        <v>0</v>
      </c>
      <c r="AM818">
        <v>0</v>
      </c>
      <c r="AN818">
        <v>0</v>
      </c>
      <c r="AO818">
        <v>535</v>
      </c>
      <c r="AP818">
        <v>2588</v>
      </c>
      <c r="AQ818">
        <v>495</v>
      </c>
      <c r="AR818">
        <v>10</v>
      </c>
      <c r="AS818">
        <v>228</v>
      </c>
      <c r="AT818">
        <v>89</v>
      </c>
      <c r="AU818">
        <v>123</v>
      </c>
      <c r="AV818">
        <v>50</v>
      </c>
      <c r="AW818">
        <v>49</v>
      </c>
      <c r="AX818">
        <v>0</v>
      </c>
      <c r="AY818">
        <v>362</v>
      </c>
      <c r="AZ818">
        <v>522</v>
      </c>
      <c r="BA818">
        <v>359</v>
      </c>
      <c r="BB818">
        <v>77</v>
      </c>
      <c r="BC818">
        <v>42</v>
      </c>
      <c r="BD818">
        <v>16</v>
      </c>
      <c r="BE818">
        <v>0</v>
      </c>
      <c r="BF818">
        <v>681</v>
      </c>
      <c r="BG818">
        <v>1190</v>
      </c>
      <c r="BH818">
        <v>2</v>
      </c>
      <c r="BI818">
        <v>108</v>
      </c>
      <c r="BJ818" s="2">
        <v>46218</v>
      </c>
      <c r="BK818">
        <v>4</v>
      </c>
      <c r="BL818" s="3" t="str">
        <f>VLOOKUP(O818,DropDownList!$H$1:$I$7,2,FALSE)</f>
        <v>2022/23</v>
      </c>
      <c r="BM818" s="3" t="str">
        <f t="shared" si="12"/>
        <v>VSUR</v>
      </c>
    </row>
    <row r="819" spans="1:65" x14ac:dyDescent="0.2">
      <c r="A819">
        <v>2026</v>
      </c>
      <c r="B819">
        <v>7</v>
      </c>
      <c r="C819" t="s">
        <v>198</v>
      </c>
      <c r="D819" t="s">
        <v>215</v>
      </c>
      <c r="E819" t="s">
        <v>35</v>
      </c>
      <c r="F819">
        <v>9851</v>
      </c>
      <c r="G819" t="s">
        <v>158</v>
      </c>
      <c r="H819" t="s">
        <v>200</v>
      </c>
      <c r="I819" t="s">
        <v>142</v>
      </c>
      <c r="J819" s="1">
        <v>46204</v>
      </c>
      <c r="K819" t="s">
        <v>143</v>
      </c>
      <c r="L819">
        <v>2</v>
      </c>
      <c r="M819" t="s">
        <v>445</v>
      </c>
      <c r="N819" t="s">
        <v>442</v>
      </c>
      <c r="O819" t="s">
        <v>147</v>
      </c>
      <c r="P819" t="s">
        <v>161</v>
      </c>
      <c r="Q819">
        <v>1665.01</v>
      </c>
      <c r="R819">
        <v>647</v>
      </c>
      <c r="S819">
        <v>43285.01</v>
      </c>
      <c r="T819">
        <v>1252.6199999999999</v>
      </c>
      <c r="U819">
        <v>202</v>
      </c>
      <c r="V819">
        <v>49</v>
      </c>
      <c r="W819">
        <v>925</v>
      </c>
      <c r="X819">
        <v>925</v>
      </c>
      <c r="Y819">
        <v>0</v>
      </c>
      <c r="Z819">
        <v>0</v>
      </c>
      <c r="AA819">
        <v>40367.379999999997</v>
      </c>
      <c r="AB819">
        <v>0</v>
      </c>
      <c r="AC819">
        <v>0</v>
      </c>
      <c r="AD819">
        <v>48</v>
      </c>
      <c r="AE819">
        <v>1</v>
      </c>
      <c r="AF819">
        <v>500</v>
      </c>
      <c r="AG819">
        <v>1</v>
      </c>
      <c r="AH819">
        <v>60</v>
      </c>
      <c r="AI819">
        <v>83</v>
      </c>
      <c r="AJ819">
        <v>0</v>
      </c>
      <c r="AK819">
        <v>0</v>
      </c>
      <c r="AL819">
        <v>0</v>
      </c>
      <c r="AM819">
        <v>0</v>
      </c>
      <c r="AN819">
        <v>0</v>
      </c>
      <c r="AO819">
        <v>446</v>
      </c>
      <c r="AP819">
        <v>1634</v>
      </c>
      <c r="AQ819">
        <v>408</v>
      </c>
      <c r="AR819">
        <v>4</v>
      </c>
      <c r="AS819">
        <v>165</v>
      </c>
      <c r="AT819">
        <v>54</v>
      </c>
      <c r="AU819">
        <v>61</v>
      </c>
      <c r="AV819">
        <v>25</v>
      </c>
      <c r="AW819">
        <v>41</v>
      </c>
      <c r="AX819">
        <v>0</v>
      </c>
      <c r="AY819">
        <v>211</v>
      </c>
      <c r="AZ819">
        <v>286</v>
      </c>
      <c r="BA819">
        <v>159</v>
      </c>
      <c r="BB819">
        <v>30</v>
      </c>
      <c r="BC819">
        <v>12</v>
      </c>
      <c r="BD819">
        <v>34</v>
      </c>
      <c r="BE819">
        <v>0</v>
      </c>
      <c r="BF819">
        <v>600</v>
      </c>
      <c r="BG819">
        <v>1655.01</v>
      </c>
      <c r="BH819">
        <v>3</v>
      </c>
      <c r="BI819">
        <v>191</v>
      </c>
      <c r="BJ819" s="2">
        <v>46218</v>
      </c>
      <c r="BK819">
        <v>1</v>
      </c>
      <c r="BL819" s="3" t="str">
        <f>VLOOKUP(O819,DropDownList!$H$1:$I$7,2,FALSE)</f>
        <v>2024/25</v>
      </c>
      <c r="BM819" s="3" t="str">
        <f t="shared" si="12"/>
        <v>VSUR</v>
      </c>
    </row>
    <row r="820" spans="1:65" x14ac:dyDescent="0.2">
      <c r="A820">
        <v>2026</v>
      </c>
      <c r="B820">
        <v>7</v>
      </c>
      <c r="C820" t="s">
        <v>198</v>
      </c>
      <c r="D820" t="s">
        <v>215</v>
      </c>
      <c r="E820" t="s">
        <v>35</v>
      </c>
      <c r="F820">
        <v>9851</v>
      </c>
      <c r="G820" t="s">
        <v>158</v>
      </c>
      <c r="H820" t="s">
        <v>200</v>
      </c>
      <c r="I820" t="s">
        <v>142</v>
      </c>
      <c r="J820" s="1">
        <v>46204</v>
      </c>
      <c r="K820" t="s">
        <v>143</v>
      </c>
      <c r="L820">
        <v>2</v>
      </c>
      <c r="M820" t="s">
        <v>445</v>
      </c>
      <c r="N820" t="s">
        <v>442</v>
      </c>
      <c r="O820" t="s">
        <v>155</v>
      </c>
      <c r="P820" t="s">
        <v>159</v>
      </c>
      <c r="Q820">
        <v>0</v>
      </c>
      <c r="R820">
        <v>14</v>
      </c>
      <c r="S820">
        <v>54510.98</v>
      </c>
      <c r="T820">
        <v>3484.54</v>
      </c>
      <c r="U820">
        <v>0</v>
      </c>
      <c r="V820">
        <v>0</v>
      </c>
      <c r="W820">
        <v>0</v>
      </c>
      <c r="X820">
        <v>0</v>
      </c>
      <c r="Y820">
        <v>0</v>
      </c>
      <c r="Z820">
        <v>0</v>
      </c>
      <c r="AA820">
        <v>51026.44</v>
      </c>
      <c r="AB820">
        <v>0</v>
      </c>
      <c r="AC820">
        <v>0</v>
      </c>
      <c r="AD820">
        <v>0</v>
      </c>
      <c r="AE820">
        <v>0</v>
      </c>
      <c r="AF820">
        <v>9</v>
      </c>
      <c r="AG820">
        <v>0</v>
      </c>
      <c r="AH820">
        <v>0</v>
      </c>
      <c r="AI820">
        <v>0</v>
      </c>
      <c r="AJ820">
        <v>0</v>
      </c>
      <c r="AK820">
        <v>0</v>
      </c>
      <c r="AL820">
        <v>0</v>
      </c>
      <c r="AM820">
        <v>0</v>
      </c>
      <c r="AN820">
        <v>0</v>
      </c>
      <c r="AO820">
        <v>1</v>
      </c>
      <c r="AP820">
        <v>4</v>
      </c>
      <c r="AQ820">
        <v>0</v>
      </c>
      <c r="AR820">
        <v>0</v>
      </c>
      <c r="AS820">
        <v>0</v>
      </c>
      <c r="AT820">
        <v>0</v>
      </c>
      <c r="AU820">
        <v>2</v>
      </c>
      <c r="AV820">
        <v>1</v>
      </c>
      <c r="AW820">
        <v>0</v>
      </c>
      <c r="AX820">
        <v>0</v>
      </c>
      <c r="AY820">
        <v>0</v>
      </c>
      <c r="AZ820">
        <v>0</v>
      </c>
      <c r="BA820">
        <v>0</v>
      </c>
      <c r="BB820">
        <v>0</v>
      </c>
      <c r="BC820">
        <v>0</v>
      </c>
      <c r="BD820">
        <v>0</v>
      </c>
      <c r="BE820">
        <v>0</v>
      </c>
      <c r="BF820">
        <v>0</v>
      </c>
      <c r="BG820">
        <v>0</v>
      </c>
      <c r="BH820">
        <v>5</v>
      </c>
      <c r="BI820">
        <v>0</v>
      </c>
      <c r="BJ820" s="2">
        <v>46218</v>
      </c>
      <c r="BK820">
        <v>0</v>
      </c>
      <c r="BL820" s="3" t="str">
        <f>VLOOKUP(O820,DropDownList!$H$1:$I$7,2,FALSE)</f>
        <v>2022/23</v>
      </c>
      <c r="BM820" s="3" t="str">
        <f t="shared" si="12"/>
        <v>CONF</v>
      </c>
    </row>
    <row r="821" spans="1:65" x14ac:dyDescent="0.2">
      <c r="A821">
        <v>2026</v>
      </c>
      <c r="B821">
        <v>7</v>
      </c>
      <c r="C821" t="s">
        <v>198</v>
      </c>
      <c r="D821" t="s">
        <v>215</v>
      </c>
      <c r="E821" t="s">
        <v>35</v>
      </c>
      <c r="F821">
        <v>9851</v>
      </c>
      <c r="G821" t="s">
        <v>158</v>
      </c>
      <c r="H821" t="s">
        <v>200</v>
      </c>
      <c r="I821" t="s">
        <v>142</v>
      </c>
      <c r="J821" s="1">
        <v>46204</v>
      </c>
      <c r="K821" t="s">
        <v>143</v>
      </c>
      <c r="L821">
        <v>2</v>
      </c>
      <c r="M821" t="s">
        <v>445</v>
      </c>
      <c r="N821" t="s">
        <v>442</v>
      </c>
      <c r="O821" t="s">
        <v>149</v>
      </c>
      <c r="P821" t="s">
        <v>160</v>
      </c>
      <c r="Q821">
        <v>98137.54</v>
      </c>
      <c r="R821">
        <v>524</v>
      </c>
      <c r="S821">
        <v>271955</v>
      </c>
      <c r="T821">
        <v>14209.99</v>
      </c>
      <c r="U821">
        <v>267</v>
      </c>
      <c r="V821">
        <v>154</v>
      </c>
      <c r="W821">
        <v>39774.07</v>
      </c>
      <c r="X821">
        <v>57989.07</v>
      </c>
      <c r="Y821">
        <v>0</v>
      </c>
      <c r="Z821">
        <v>0</v>
      </c>
      <c r="AA821">
        <v>159607.47</v>
      </c>
      <c r="AB821">
        <v>6348.32</v>
      </c>
      <c r="AC821">
        <v>142973.89000000001</v>
      </c>
      <c r="AD821">
        <v>62</v>
      </c>
      <c r="AE821">
        <v>92</v>
      </c>
      <c r="AF821">
        <v>222</v>
      </c>
      <c r="AG821">
        <v>171</v>
      </c>
      <c r="AH821">
        <v>33</v>
      </c>
      <c r="AI821">
        <v>96</v>
      </c>
      <c r="AJ821">
        <v>0</v>
      </c>
      <c r="AK821">
        <v>0</v>
      </c>
      <c r="AL821">
        <v>0</v>
      </c>
      <c r="AM821">
        <v>0</v>
      </c>
      <c r="AN821">
        <v>0</v>
      </c>
      <c r="AO821">
        <v>360</v>
      </c>
      <c r="AP821">
        <v>885</v>
      </c>
      <c r="AQ821">
        <v>320</v>
      </c>
      <c r="AR821">
        <v>2</v>
      </c>
      <c r="AS821">
        <v>142</v>
      </c>
      <c r="AT821">
        <v>14</v>
      </c>
      <c r="AU821">
        <v>21</v>
      </c>
      <c r="AV821">
        <v>5</v>
      </c>
      <c r="AW821">
        <v>35</v>
      </c>
      <c r="AX821">
        <v>0</v>
      </c>
      <c r="AY821">
        <v>75</v>
      </c>
      <c r="AZ821">
        <v>95</v>
      </c>
      <c r="BA821">
        <v>16</v>
      </c>
      <c r="BB821">
        <v>18</v>
      </c>
      <c r="BC821">
        <v>8</v>
      </c>
      <c r="BD821">
        <v>13</v>
      </c>
      <c r="BE821">
        <v>0</v>
      </c>
      <c r="BF821">
        <v>485</v>
      </c>
      <c r="BG821">
        <v>46560</v>
      </c>
      <c r="BH821">
        <v>2</v>
      </c>
      <c r="BI821">
        <v>252</v>
      </c>
      <c r="BJ821" s="2">
        <v>46218</v>
      </c>
      <c r="BK821">
        <v>0</v>
      </c>
      <c r="BL821" s="3" t="str">
        <f>VLOOKUP(O821,DropDownList!$H$1:$I$7,2,FALSE)</f>
        <v>2025/26</v>
      </c>
      <c r="BM821" s="3" t="str">
        <f t="shared" si="12"/>
        <v>SC COURT</v>
      </c>
    </row>
    <row r="822" spans="1:65" x14ac:dyDescent="0.2">
      <c r="A822">
        <v>2026</v>
      </c>
      <c r="B822">
        <v>7</v>
      </c>
      <c r="C822" t="s">
        <v>198</v>
      </c>
      <c r="D822" t="s">
        <v>215</v>
      </c>
      <c r="E822" t="s">
        <v>35</v>
      </c>
      <c r="F822">
        <v>9851</v>
      </c>
      <c r="G822" t="s">
        <v>158</v>
      </c>
      <c r="H822" t="s">
        <v>200</v>
      </c>
      <c r="I822" t="s">
        <v>142</v>
      </c>
      <c r="J822" s="1">
        <v>46204</v>
      </c>
      <c r="K822" t="s">
        <v>143</v>
      </c>
      <c r="L822">
        <v>2</v>
      </c>
      <c r="M822" t="s">
        <v>445</v>
      </c>
      <c r="N822" t="s">
        <v>442</v>
      </c>
      <c r="O822" t="s">
        <v>155</v>
      </c>
      <c r="P822" t="s">
        <v>160</v>
      </c>
      <c r="Q822">
        <v>45900.56</v>
      </c>
      <c r="R822">
        <v>824</v>
      </c>
      <c r="S822">
        <v>432577.08</v>
      </c>
      <c r="T822">
        <v>42271.06</v>
      </c>
      <c r="U822">
        <v>128</v>
      </c>
      <c r="V822">
        <v>78</v>
      </c>
      <c r="W822">
        <v>29242.71</v>
      </c>
      <c r="X822">
        <v>30152.71</v>
      </c>
      <c r="Y822">
        <v>0</v>
      </c>
      <c r="Z822">
        <v>0</v>
      </c>
      <c r="AA822">
        <v>344405.46</v>
      </c>
      <c r="AB822">
        <v>23396.6</v>
      </c>
      <c r="AC822">
        <v>305190.82</v>
      </c>
      <c r="AD822">
        <v>30</v>
      </c>
      <c r="AE822">
        <v>48</v>
      </c>
      <c r="AF822">
        <v>581</v>
      </c>
      <c r="AG822">
        <v>79</v>
      </c>
      <c r="AH822">
        <v>70</v>
      </c>
      <c r="AI822">
        <v>49</v>
      </c>
      <c r="AJ822">
        <v>0</v>
      </c>
      <c r="AK822">
        <v>0</v>
      </c>
      <c r="AL822">
        <v>0</v>
      </c>
      <c r="AM822">
        <v>0</v>
      </c>
      <c r="AN822">
        <v>0</v>
      </c>
      <c r="AO822">
        <v>599</v>
      </c>
      <c r="AP822">
        <v>2832</v>
      </c>
      <c r="AQ822">
        <v>538</v>
      </c>
      <c r="AR822">
        <v>12</v>
      </c>
      <c r="AS822">
        <v>251</v>
      </c>
      <c r="AT822">
        <v>102</v>
      </c>
      <c r="AU822">
        <v>137</v>
      </c>
      <c r="AV822">
        <v>56</v>
      </c>
      <c r="AW822">
        <v>59</v>
      </c>
      <c r="AX822">
        <v>0</v>
      </c>
      <c r="AY822">
        <v>386</v>
      </c>
      <c r="AZ822">
        <v>564</v>
      </c>
      <c r="BA822">
        <v>392</v>
      </c>
      <c r="BB822">
        <v>85</v>
      </c>
      <c r="BC822">
        <v>49</v>
      </c>
      <c r="BD822">
        <v>20</v>
      </c>
      <c r="BE822">
        <v>0</v>
      </c>
      <c r="BF822">
        <v>750</v>
      </c>
      <c r="BG822">
        <v>23720</v>
      </c>
      <c r="BH822">
        <v>45</v>
      </c>
      <c r="BI822">
        <v>117</v>
      </c>
      <c r="BJ822" s="2">
        <v>46218</v>
      </c>
      <c r="BK822">
        <v>4</v>
      </c>
      <c r="BL822" s="3" t="str">
        <f>VLOOKUP(O822,DropDownList!$H$1:$I$7,2,FALSE)</f>
        <v>2022/23</v>
      </c>
      <c r="BM822" s="3" t="str">
        <f t="shared" si="12"/>
        <v>SC COURT</v>
      </c>
    </row>
    <row r="823" spans="1:65" x14ac:dyDescent="0.2">
      <c r="A823">
        <v>2026</v>
      </c>
      <c r="B823">
        <v>7</v>
      </c>
      <c r="C823" t="s">
        <v>198</v>
      </c>
      <c r="D823" t="s">
        <v>215</v>
      </c>
      <c r="E823" t="s">
        <v>35</v>
      </c>
      <c r="F823">
        <v>9851</v>
      </c>
      <c r="G823" t="s">
        <v>158</v>
      </c>
      <c r="H823" t="s">
        <v>200</v>
      </c>
      <c r="I823" t="s">
        <v>142</v>
      </c>
      <c r="J823" s="1">
        <v>46204</v>
      </c>
      <c r="K823" t="s">
        <v>143</v>
      </c>
      <c r="L823">
        <v>2</v>
      </c>
      <c r="M823" t="s">
        <v>445</v>
      </c>
      <c r="N823" t="s">
        <v>442</v>
      </c>
      <c r="O823" t="s">
        <v>156</v>
      </c>
      <c r="P823" t="s">
        <v>160</v>
      </c>
      <c r="Q823">
        <v>41544.71</v>
      </c>
      <c r="R823">
        <v>750</v>
      </c>
      <c r="S823">
        <v>362508.79999999999</v>
      </c>
      <c r="T823">
        <v>31308.57</v>
      </c>
      <c r="U823">
        <v>139</v>
      </c>
      <c r="V823">
        <v>77</v>
      </c>
      <c r="W823">
        <v>21694.07</v>
      </c>
      <c r="X823">
        <v>22855.65</v>
      </c>
      <c r="Y823">
        <v>0</v>
      </c>
      <c r="Z823">
        <v>0</v>
      </c>
      <c r="AA823">
        <v>289655.52</v>
      </c>
      <c r="AB823">
        <v>45044.22</v>
      </c>
      <c r="AC823">
        <v>230655.6</v>
      </c>
      <c r="AD823">
        <v>31</v>
      </c>
      <c r="AE823">
        <v>46</v>
      </c>
      <c r="AF823">
        <v>518</v>
      </c>
      <c r="AG823">
        <v>94</v>
      </c>
      <c r="AH823">
        <v>82</v>
      </c>
      <c r="AI823">
        <v>45</v>
      </c>
      <c r="AJ823">
        <v>0</v>
      </c>
      <c r="AK823">
        <v>0</v>
      </c>
      <c r="AL823">
        <v>0</v>
      </c>
      <c r="AM823">
        <v>0</v>
      </c>
      <c r="AN823">
        <v>0</v>
      </c>
      <c r="AO823">
        <v>517</v>
      </c>
      <c r="AP823">
        <v>2048</v>
      </c>
      <c r="AQ823">
        <v>463</v>
      </c>
      <c r="AR823">
        <v>6</v>
      </c>
      <c r="AS823">
        <v>200</v>
      </c>
      <c r="AT823">
        <v>56</v>
      </c>
      <c r="AU823">
        <v>80</v>
      </c>
      <c r="AV823">
        <v>34</v>
      </c>
      <c r="AW823">
        <v>60</v>
      </c>
      <c r="AX823">
        <v>0</v>
      </c>
      <c r="AY823">
        <v>291</v>
      </c>
      <c r="AZ823">
        <v>401</v>
      </c>
      <c r="BA823">
        <v>252</v>
      </c>
      <c r="BB823">
        <v>51</v>
      </c>
      <c r="BC823">
        <v>20</v>
      </c>
      <c r="BD823">
        <v>18</v>
      </c>
      <c r="BE823">
        <v>0</v>
      </c>
      <c r="BF823">
        <v>686</v>
      </c>
      <c r="BG823">
        <v>18705</v>
      </c>
      <c r="BH823">
        <v>11</v>
      </c>
      <c r="BI823">
        <v>125</v>
      </c>
      <c r="BJ823" s="2">
        <v>46218</v>
      </c>
      <c r="BK823">
        <v>1</v>
      </c>
      <c r="BL823" s="3" t="str">
        <f>VLOOKUP(O823,DropDownList!$H$1:$I$7,2,FALSE)</f>
        <v>2023/24</v>
      </c>
      <c r="BM823" s="3" t="str">
        <f t="shared" si="12"/>
        <v>SC COURT</v>
      </c>
    </row>
    <row r="824" spans="1:65" x14ac:dyDescent="0.2">
      <c r="A824">
        <v>2026</v>
      </c>
      <c r="B824">
        <v>7</v>
      </c>
      <c r="C824" t="s">
        <v>198</v>
      </c>
      <c r="D824" t="s">
        <v>215</v>
      </c>
      <c r="E824" t="s">
        <v>35</v>
      </c>
      <c r="F824">
        <v>9851</v>
      </c>
      <c r="G824" t="s">
        <v>158</v>
      </c>
      <c r="H824" t="s">
        <v>200</v>
      </c>
      <c r="I824" t="s">
        <v>142</v>
      </c>
      <c r="J824" s="1">
        <v>46204</v>
      </c>
      <c r="K824" t="s">
        <v>143</v>
      </c>
      <c r="L824">
        <v>2</v>
      </c>
      <c r="M824" t="s">
        <v>445</v>
      </c>
      <c r="N824" t="s">
        <v>442</v>
      </c>
      <c r="O824" t="s">
        <v>147</v>
      </c>
      <c r="P824" t="s">
        <v>160</v>
      </c>
      <c r="Q824">
        <v>73856.89</v>
      </c>
      <c r="R824">
        <v>701</v>
      </c>
      <c r="S824">
        <v>354102.91</v>
      </c>
      <c r="T824">
        <v>34035.43</v>
      </c>
      <c r="U824">
        <v>216</v>
      </c>
      <c r="V824">
        <v>112</v>
      </c>
      <c r="W824">
        <v>36052.69</v>
      </c>
      <c r="X824">
        <v>39491.339999999997</v>
      </c>
      <c r="Y824">
        <v>0</v>
      </c>
      <c r="Z824">
        <v>0</v>
      </c>
      <c r="AA824">
        <v>246210.59</v>
      </c>
      <c r="AB824">
        <v>28658.86</v>
      </c>
      <c r="AC824">
        <v>204154.35</v>
      </c>
      <c r="AD824">
        <v>52</v>
      </c>
      <c r="AE824">
        <v>60</v>
      </c>
      <c r="AF824">
        <v>387</v>
      </c>
      <c r="AG824">
        <v>132</v>
      </c>
      <c r="AH824">
        <v>76</v>
      </c>
      <c r="AI824">
        <v>84</v>
      </c>
      <c r="AJ824">
        <v>0</v>
      </c>
      <c r="AK824">
        <v>0</v>
      </c>
      <c r="AL824">
        <v>0</v>
      </c>
      <c r="AM824">
        <v>0</v>
      </c>
      <c r="AN824">
        <v>0</v>
      </c>
      <c r="AO824">
        <v>486</v>
      </c>
      <c r="AP824">
        <v>1722</v>
      </c>
      <c r="AQ824">
        <v>432</v>
      </c>
      <c r="AR824">
        <v>4</v>
      </c>
      <c r="AS824">
        <v>172</v>
      </c>
      <c r="AT824">
        <v>56</v>
      </c>
      <c r="AU824">
        <v>63</v>
      </c>
      <c r="AV824">
        <v>26</v>
      </c>
      <c r="AW824">
        <v>59</v>
      </c>
      <c r="AX824">
        <v>0</v>
      </c>
      <c r="AY824">
        <v>218</v>
      </c>
      <c r="AZ824">
        <v>296</v>
      </c>
      <c r="BA824">
        <v>167</v>
      </c>
      <c r="BB824">
        <v>30</v>
      </c>
      <c r="BC824">
        <v>12</v>
      </c>
      <c r="BD824">
        <v>37</v>
      </c>
      <c r="BE824">
        <v>0</v>
      </c>
      <c r="BF824">
        <v>637</v>
      </c>
      <c r="BG824">
        <v>32503.9</v>
      </c>
      <c r="BH824">
        <v>22</v>
      </c>
      <c r="BI824">
        <v>204</v>
      </c>
      <c r="BJ824" s="2">
        <v>46218</v>
      </c>
      <c r="BK824">
        <v>1</v>
      </c>
      <c r="BL824" s="3" t="str">
        <f>VLOOKUP(O824,DropDownList!$H$1:$I$7,2,FALSE)</f>
        <v>2024/25</v>
      </c>
      <c r="BM824" s="3" t="str">
        <f t="shared" si="12"/>
        <v>SC COURT</v>
      </c>
    </row>
    <row r="825" spans="1:65" x14ac:dyDescent="0.2">
      <c r="A825">
        <v>2026</v>
      </c>
      <c r="B825">
        <v>7</v>
      </c>
      <c r="C825" t="s">
        <v>198</v>
      </c>
      <c r="D825" t="s">
        <v>215</v>
      </c>
      <c r="E825" t="s">
        <v>35</v>
      </c>
      <c r="F825">
        <v>9851</v>
      </c>
      <c r="G825" t="s">
        <v>158</v>
      </c>
      <c r="H825" t="s">
        <v>200</v>
      </c>
      <c r="I825" t="s">
        <v>142</v>
      </c>
      <c r="J825" s="1">
        <v>46204</v>
      </c>
      <c r="K825" t="s">
        <v>143</v>
      </c>
      <c r="L825">
        <v>2</v>
      </c>
      <c r="M825" t="s">
        <v>445</v>
      </c>
      <c r="N825" t="s">
        <v>442</v>
      </c>
      <c r="O825" t="s">
        <v>156</v>
      </c>
      <c r="P825" t="s">
        <v>161</v>
      </c>
      <c r="Q825">
        <v>1163.48</v>
      </c>
      <c r="R825">
        <v>710</v>
      </c>
      <c r="S825">
        <v>34175</v>
      </c>
      <c r="T825">
        <v>1440</v>
      </c>
      <c r="U825">
        <v>133</v>
      </c>
      <c r="V825">
        <v>32</v>
      </c>
      <c r="W825">
        <v>774.42</v>
      </c>
      <c r="X825">
        <v>774.42</v>
      </c>
      <c r="Y825">
        <v>0</v>
      </c>
      <c r="Z825">
        <v>0</v>
      </c>
      <c r="AA825">
        <v>31571.52</v>
      </c>
      <c r="AB825">
        <v>0</v>
      </c>
      <c r="AC825">
        <v>0</v>
      </c>
      <c r="AD825">
        <v>31</v>
      </c>
      <c r="AE825">
        <v>1</v>
      </c>
      <c r="AF825">
        <v>580</v>
      </c>
      <c r="AG825">
        <v>6</v>
      </c>
      <c r="AH825">
        <v>78</v>
      </c>
      <c r="AI825">
        <v>46</v>
      </c>
      <c r="AJ825">
        <v>0</v>
      </c>
      <c r="AK825">
        <v>0</v>
      </c>
      <c r="AL825">
        <v>0</v>
      </c>
      <c r="AM825">
        <v>0</v>
      </c>
      <c r="AN825">
        <v>0</v>
      </c>
      <c r="AO825">
        <v>492</v>
      </c>
      <c r="AP825">
        <v>1989</v>
      </c>
      <c r="AQ825">
        <v>444</v>
      </c>
      <c r="AR825">
        <v>6</v>
      </c>
      <c r="AS825">
        <v>199</v>
      </c>
      <c r="AT825">
        <v>55</v>
      </c>
      <c r="AU825">
        <v>79</v>
      </c>
      <c r="AV825">
        <v>33</v>
      </c>
      <c r="AW825">
        <v>55</v>
      </c>
      <c r="AX825">
        <v>0</v>
      </c>
      <c r="AY825">
        <v>284</v>
      </c>
      <c r="AZ825">
        <v>391</v>
      </c>
      <c r="BA825">
        <v>248</v>
      </c>
      <c r="BB825">
        <v>50</v>
      </c>
      <c r="BC825">
        <v>20</v>
      </c>
      <c r="BD825">
        <v>18</v>
      </c>
      <c r="BE825">
        <v>0</v>
      </c>
      <c r="BF825">
        <v>650</v>
      </c>
      <c r="BG825">
        <v>1080</v>
      </c>
      <c r="BH825">
        <v>0</v>
      </c>
      <c r="BI825">
        <v>121</v>
      </c>
      <c r="BJ825" s="2">
        <v>46218</v>
      </c>
      <c r="BK825">
        <v>1</v>
      </c>
      <c r="BL825" s="3" t="str">
        <f>VLOOKUP(O825,DropDownList!$H$1:$I$7,2,FALSE)</f>
        <v>2023/24</v>
      </c>
      <c r="BM825" s="3" t="str">
        <f t="shared" si="12"/>
        <v>VSUR</v>
      </c>
    </row>
    <row r="826" spans="1:65" x14ac:dyDescent="0.2">
      <c r="A826">
        <v>2026</v>
      </c>
      <c r="B826">
        <v>7</v>
      </c>
      <c r="C826" t="s">
        <v>198</v>
      </c>
      <c r="D826" t="s">
        <v>215</v>
      </c>
      <c r="E826" t="s">
        <v>35</v>
      </c>
      <c r="F826">
        <v>9851</v>
      </c>
      <c r="G826" t="s">
        <v>158</v>
      </c>
      <c r="H826" t="s">
        <v>200</v>
      </c>
      <c r="I826" t="s">
        <v>142</v>
      </c>
      <c r="J826" s="1">
        <v>46204</v>
      </c>
      <c r="K826" t="s">
        <v>143</v>
      </c>
      <c r="L826">
        <v>2</v>
      </c>
      <c r="M826" t="s">
        <v>445</v>
      </c>
      <c r="N826" t="s">
        <v>442</v>
      </c>
      <c r="O826" t="s">
        <v>156</v>
      </c>
      <c r="P826" t="s">
        <v>159</v>
      </c>
      <c r="Q826">
        <v>0</v>
      </c>
      <c r="R826">
        <v>13</v>
      </c>
      <c r="S826">
        <v>247676.51</v>
      </c>
      <c r="T826">
        <v>20985.93</v>
      </c>
      <c r="U826">
        <v>0</v>
      </c>
      <c r="V826">
        <v>0</v>
      </c>
      <c r="W826">
        <v>0</v>
      </c>
      <c r="X826">
        <v>0</v>
      </c>
      <c r="Y826">
        <v>0</v>
      </c>
      <c r="Z826">
        <v>0</v>
      </c>
      <c r="AA826">
        <v>226690.58</v>
      </c>
      <c r="AB826">
        <v>0</v>
      </c>
      <c r="AC826">
        <v>0</v>
      </c>
      <c r="AD826">
        <v>0</v>
      </c>
      <c r="AE826">
        <v>0</v>
      </c>
      <c r="AF826">
        <v>5</v>
      </c>
      <c r="AG826">
        <v>0</v>
      </c>
      <c r="AH826">
        <v>0</v>
      </c>
      <c r="AI826">
        <v>0</v>
      </c>
      <c r="AJ826">
        <v>0</v>
      </c>
      <c r="AK826">
        <v>0</v>
      </c>
      <c r="AL826">
        <v>0</v>
      </c>
      <c r="AM826">
        <v>0</v>
      </c>
      <c r="AN826">
        <v>0</v>
      </c>
      <c r="AO826">
        <v>4</v>
      </c>
      <c r="AP826">
        <v>4</v>
      </c>
      <c r="AQ826">
        <v>0</v>
      </c>
      <c r="AR826">
        <v>0</v>
      </c>
      <c r="AS826">
        <v>0</v>
      </c>
      <c r="AT826">
        <v>0</v>
      </c>
      <c r="AU826">
        <v>2</v>
      </c>
      <c r="AV826">
        <v>0</v>
      </c>
      <c r="AW826">
        <v>0</v>
      </c>
      <c r="AX826">
        <v>0</v>
      </c>
      <c r="AY826">
        <v>0</v>
      </c>
      <c r="AZ826">
        <v>0</v>
      </c>
      <c r="BA826">
        <v>0</v>
      </c>
      <c r="BB826">
        <v>0</v>
      </c>
      <c r="BC826">
        <v>0</v>
      </c>
      <c r="BD826">
        <v>0</v>
      </c>
      <c r="BE826">
        <v>0</v>
      </c>
      <c r="BF826">
        <v>0</v>
      </c>
      <c r="BG826">
        <v>0</v>
      </c>
      <c r="BH826">
        <v>8</v>
      </c>
      <c r="BI826">
        <v>0</v>
      </c>
      <c r="BJ826" s="2">
        <v>46218</v>
      </c>
      <c r="BK826">
        <v>0</v>
      </c>
      <c r="BL826" s="3" t="str">
        <f>VLOOKUP(O826,DropDownList!$H$1:$I$7,2,FALSE)</f>
        <v>2023/24</v>
      </c>
      <c r="BM826" s="3" t="str">
        <f t="shared" si="12"/>
        <v>CONF</v>
      </c>
    </row>
    <row r="827" spans="1:65" x14ac:dyDescent="0.2">
      <c r="A827">
        <v>2026</v>
      </c>
      <c r="B827">
        <v>7</v>
      </c>
      <c r="C827" t="s">
        <v>198</v>
      </c>
      <c r="D827" t="s">
        <v>215</v>
      </c>
      <c r="E827" t="s">
        <v>35</v>
      </c>
      <c r="F827">
        <v>9851</v>
      </c>
      <c r="G827" t="s">
        <v>158</v>
      </c>
      <c r="H827" t="s">
        <v>200</v>
      </c>
      <c r="I827" t="s">
        <v>142</v>
      </c>
      <c r="J827" s="1">
        <v>46204</v>
      </c>
      <c r="K827" t="s">
        <v>143</v>
      </c>
      <c r="L827">
        <v>2</v>
      </c>
      <c r="M827" t="s">
        <v>445</v>
      </c>
      <c r="N827" t="s">
        <v>442</v>
      </c>
      <c r="O827" t="s">
        <v>149</v>
      </c>
      <c r="P827" t="s">
        <v>161</v>
      </c>
      <c r="Q827">
        <v>2309.7399999999998</v>
      </c>
      <c r="R827">
        <v>498</v>
      </c>
      <c r="S827">
        <v>13100</v>
      </c>
      <c r="T827">
        <v>505</v>
      </c>
      <c r="U827">
        <v>255</v>
      </c>
      <c r="V827">
        <v>58</v>
      </c>
      <c r="W827">
        <v>1639.35</v>
      </c>
      <c r="X827">
        <v>1639.35</v>
      </c>
      <c r="Y827">
        <v>0</v>
      </c>
      <c r="Z827">
        <v>0</v>
      </c>
      <c r="AA827">
        <v>10285.26</v>
      </c>
      <c r="AB827">
        <v>0</v>
      </c>
      <c r="AC827">
        <v>0</v>
      </c>
      <c r="AD827">
        <v>55</v>
      </c>
      <c r="AE827">
        <v>3</v>
      </c>
      <c r="AF827">
        <v>379</v>
      </c>
      <c r="AG827">
        <v>5</v>
      </c>
      <c r="AH827">
        <v>25</v>
      </c>
      <c r="AI827">
        <v>89</v>
      </c>
      <c r="AJ827">
        <v>0</v>
      </c>
      <c r="AK827">
        <v>0</v>
      </c>
      <c r="AL827">
        <v>0</v>
      </c>
      <c r="AM827">
        <v>0</v>
      </c>
      <c r="AN827">
        <v>0</v>
      </c>
      <c r="AO827">
        <v>338</v>
      </c>
      <c r="AP827">
        <v>840</v>
      </c>
      <c r="AQ827">
        <v>309</v>
      </c>
      <c r="AR827">
        <v>2</v>
      </c>
      <c r="AS827">
        <v>133</v>
      </c>
      <c r="AT827">
        <v>14</v>
      </c>
      <c r="AU827">
        <v>20</v>
      </c>
      <c r="AV827">
        <v>5</v>
      </c>
      <c r="AW827">
        <v>25</v>
      </c>
      <c r="AX827">
        <v>0</v>
      </c>
      <c r="AY827">
        <v>72</v>
      </c>
      <c r="AZ827">
        <v>89</v>
      </c>
      <c r="BA827">
        <v>16</v>
      </c>
      <c r="BB827">
        <v>18</v>
      </c>
      <c r="BC827">
        <v>8</v>
      </c>
      <c r="BD827">
        <v>13</v>
      </c>
      <c r="BE827">
        <v>0</v>
      </c>
      <c r="BF827">
        <v>470</v>
      </c>
      <c r="BG827">
        <v>2225</v>
      </c>
      <c r="BH827">
        <v>0</v>
      </c>
      <c r="BI827">
        <v>243</v>
      </c>
      <c r="BJ827" s="2">
        <v>46218</v>
      </c>
      <c r="BK827">
        <v>0</v>
      </c>
      <c r="BL827" s="3" t="str">
        <f>VLOOKUP(O827,DropDownList!$H$1:$I$7,2,FALSE)</f>
        <v>2025/26</v>
      </c>
      <c r="BM827" s="3" t="str">
        <f t="shared" si="12"/>
        <v>VSUR</v>
      </c>
    </row>
    <row r="828" spans="1:65" x14ac:dyDescent="0.2">
      <c r="A828">
        <v>2026</v>
      </c>
      <c r="B828">
        <v>7</v>
      </c>
      <c r="C828" t="s">
        <v>198</v>
      </c>
      <c r="D828" t="s">
        <v>215</v>
      </c>
      <c r="E828" t="s">
        <v>35</v>
      </c>
      <c r="F828">
        <v>9851</v>
      </c>
      <c r="G828" t="s">
        <v>158</v>
      </c>
      <c r="H828" t="s">
        <v>200</v>
      </c>
      <c r="I828" t="s">
        <v>142</v>
      </c>
      <c r="J828" s="1">
        <v>46204</v>
      </c>
      <c r="K828" t="s">
        <v>143</v>
      </c>
      <c r="L828">
        <v>2</v>
      </c>
      <c r="M828" t="s">
        <v>445</v>
      </c>
      <c r="N828" t="s">
        <v>442</v>
      </c>
      <c r="O828" t="s">
        <v>149</v>
      </c>
      <c r="P828" t="s">
        <v>159</v>
      </c>
      <c r="Q828">
        <v>2531.46</v>
      </c>
      <c r="R828">
        <v>6</v>
      </c>
      <c r="S828">
        <v>210744.98</v>
      </c>
      <c r="T828">
        <v>150000</v>
      </c>
      <c r="U828">
        <v>2</v>
      </c>
      <c r="V828">
        <v>0</v>
      </c>
      <c r="W828">
        <v>0</v>
      </c>
      <c r="X828">
        <v>0</v>
      </c>
      <c r="Y828">
        <v>0</v>
      </c>
      <c r="Z828">
        <v>0</v>
      </c>
      <c r="AA828">
        <v>58213.52</v>
      </c>
      <c r="AB828">
        <v>0</v>
      </c>
      <c r="AC828">
        <v>0</v>
      </c>
      <c r="AD828">
        <v>0</v>
      </c>
      <c r="AE828">
        <v>0</v>
      </c>
      <c r="AF828">
        <v>3</v>
      </c>
      <c r="AG828">
        <v>1</v>
      </c>
      <c r="AH828">
        <v>1</v>
      </c>
      <c r="AI828">
        <v>1</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2480</v>
      </c>
      <c r="BH828">
        <v>0</v>
      </c>
      <c r="BI828">
        <v>0</v>
      </c>
      <c r="BJ828" s="2">
        <v>46218</v>
      </c>
      <c r="BK828">
        <v>0</v>
      </c>
      <c r="BL828" s="3" t="str">
        <f>VLOOKUP(O828,DropDownList!$H$1:$I$7,2,FALSE)</f>
        <v>2025/26</v>
      </c>
      <c r="BM828" s="3" t="str">
        <f t="shared" si="12"/>
        <v>CONF</v>
      </c>
    </row>
    <row r="829" spans="1:65" x14ac:dyDescent="0.2">
      <c r="A829">
        <v>2026</v>
      </c>
      <c r="B829">
        <v>7</v>
      </c>
      <c r="C829" t="s">
        <v>216</v>
      </c>
      <c r="D829" t="s">
        <v>217</v>
      </c>
      <c r="E829" t="s">
        <v>37</v>
      </c>
      <c r="F829">
        <v>9355</v>
      </c>
      <c r="G829" t="s">
        <v>141</v>
      </c>
      <c r="H829" t="s">
        <v>218</v>
      </c>
      <c r="I829" t="s">
        <v>142</v>
      </c>
      <c r="J829" s="1">
        <v>46204</v>
      </c>
      <c r="K829" t="s">
        <v>143</v>
      </c>
      <c r="L829">
        <v>2</v>
      </c>
      <c r="M829" t="s">
        <v>445</v>
      </c>
      <c r="N829" t="s">
        <v>442</v>
      </c>
      <c r="O829" t="s">
        <v>149</v>
      </c>
      <c r="P829" t="s">
        <v>153</v>
      </c>
      <c r="Q829">
        <v>150</v>
      </c>
      <c r="R829">
        <v>1</v>
      </c>
      <c r="S829">
        <v>150</v>
      </c>
      <c r="T829">
        <v>0</v>
      </c>
      <c r="U829">
        <v>1</v>
      </c>
      <c r="V829">
        <v>1</v>
      </c>
      <c r="W829">
        <v>150</v>
      </c>
      <c r="X829">
        <v>150</v>
      </c>
      <c r="Y829">
        <v>0</v>
      </c>
      <c r="Z829">
        <v>0</v>
      </c>
      <c r="AA829">
        <v>0</v>
      </c>
      <c r="AB829">
        <v>0</v>
      </c>
      <c r="AC829">
        <v>0</v>
      </c>
      <c r="AD829">
        <v>1</v>
      </c>
      <c r="AE829">
        <v>0</v>
      </c>
      <c r="AF829">
        <v>0</v>
      </c>
      <c r="AG829">
        <v>0</v>
      </c>
      <c r="AH829">
        <v>0</v>
      </c>
      <c r="AI829">
        <v>1</v>
      </c>
      <c r="AJ829">
        <v>0</v>
      </c>
      <c r="AK829">
        <v>0</v>
      </c>
      <c r="AL829">
        <v>0</v>
      </c>
      <c r="AM829">
        <v>0</v>
      </c>
      <c r="AN829">
        <v>0</v>
      </c>
      <c r="AO829">
        <v>1</v>
      </c>
      <c r="AP829">
        <v>5</v>
      </c>
      <c r="AQ829">
        <v>1</v>
      </c>
      <c r="AR829">
        <v>0</v>
      </c>
      <c r="AS829">
        <v>1</v>
      </c>
      <c r="AT829">
        <v>1</v>
      </c>
      <c r="AU829">
        <v>0</v>
      </c>
      <c r="AV829">
        <v>0</v>
      </c>
      <c r="AW829">
        <v>0</v>
      </c>
      <c r="AX829">
        <v>0</v>
      </c>
      <c r="AY829">
        <v>0</v>
      </c>
      <c r="AZ829">
        <v>0</v>
      </c>
      <c r="BA829">
        <v>0</v>
      </c>
      <c r="BB829">
        <v>0</v>
      </c>
      <c r="BC829">
        <v>0</v>
      </c>
      <c r="BD829">
        <v>0</v>
      </c>
      <c r="BE829">
        <v>0</v>
      </c>
      <c r="BF829">
        <v>1</v>
      </c>
      <c r="BG829">
        <v>150</v>
      </c>
      <c r="BH829">
        <v>0</v>
      </c>
      <c r="BI829">
        <v>1</v>
      </c>
      <c r="BJ829" s="2">
        <v>46218</v>
      </c>
      <c r="BK829">
        <v>0</v>
      </c>
      <c r="BL829" s="3" t="str">
        <f>VLOOKUP(O829,DropDownList!$H$1:$I$7,2,FALSE)</f>
        <v>2025/26</v>
      </c>
      <c r="BM829" s="3" t="str">
        <f t="shared" si="12"/>
        <v>PREG</v>
      </c>
    </row>
    <row r="830" spans="1:65" x14ac:dyDescent="0.2">
      <c r="A830">
        <v>2026</v>
      </c>
      <c r="B830">
        <v>7</v>
      </c>
      <c r="C830" t="s">
        <v>216</v>
      </c>
      <c r="D830" t="s">
        <v>217</v>
      </c>
      <c r="E830" t="s">
        <v>37</v>
      </c>
      <c r="F830">
        <v>9355</v>
      </c>
      <c r="G830" t="s">
        <v>141</v>
      </c>
      <c r="H830" t="s">
        <v>218</v>
      </c>
      <c r="I830" t="s">
        <v>142</v>
      </c>
      <c r="J830" s="1">
        <v>46204</v>
      </c>
      <c r="K830" t="s">
        <v>143</v>
      </c>
      <c r="L830">
        <v>2</v>
      </c>
      <c r="M830" t="s">
        <v>445</v>
      </c>
      <c r="N830" t="s">
        <v>442</v>
      </c>
      <c r="O830" t="s">
        <v>147</v>
      </c>
      <c r="P830" t="s">
        <v>148</v>
      </c>
      <c r="Q830">
        <v>1550.34</v>
      </c>
      <c r="R830">
        <v>70</v>
      </c>
      <c r="S830">
        <v>4200</v>
      </c>
      <c r="T830">
        <v>180</v>
      </c>
      <c r="U830">
        <v>27</v>
      </c>
      <c r="V830">
        <v>11</v>
      </c>
      <c r="W830">
        <v>660</v>
      </c>
      <c r="X830">
        <v>660</v>
      </c>
      <c r="Y830">
        <v>0</v>
      </c>
      <c r="Z830">
        <v>0</v>
      </c>
      <c r="AA830">
        <v>2469.66</v>
      </c>
      <c r="AB830">
        <v>0</v>
      </c>
      <c r="AC830">
        <v>2469.66</v>
      </c>
      <c r="AD830">
        <v>11</v>
      </c>
      <c r="AE830">
        <v>0</v>
      </c>
      <c r="AF830">
        <v>40</v>
      </c>
      <c r="AG830">
        <v>3</v>
      </c>
      <c r="AH830">
        <v>3</v>
      </c>
      <c r="AI830">
        <v>24</v>
      </c>
      <c r="AJ830">
        <v>0</v>
      </c>
      <c r="AK830">
        <v>0</v>
      </c>
      <c r="AL830">
        <v>0</v>
      </c>
      <c r="AM830">
        <v>0</v>
      </c>
      <c r="AN830">
        <v>0</v>
      </c>
      <c r="AO830">
        <v>70</v>
      </c>
      <c r="AP830">
        <v>338</v>
      </c>
      <c r="AQ830">
        <v>60</v>
      </c>
      <c r="AR830">
        <v>0</v>
      </c>
      <c r="AS830">
        <v>19</v>
      </c>
      <c r="AT830">
        <v>65</v>
      </c>
      <c r="AU830">
        <v>0</v>
      </c>
      <c r="AV830">
        <v>0</v>
      </c>
      <c r="AW830">
        <v>0</v>
      </c>
      <c r="AX830">
        <v>0</v>
      </c>
      <c r="AY830">
        <v>50</v>
      </c>
      <c r="AZ830">
        <v>89</v>
      </c>
      <c r="BA830">
        <v>30</v>
      </c>
      <c r="BB830">
        <v>5</v>
      </c>
      <c r="BC830">
        <v>1</v>
      </c>
      <c r="BD830">
        <v>2</v>
      </c>
      <c r="BE830">
        <v>0</v>
      </c>
      <c r="BF830">
        <v>69</v>
      </c>
      <c r="BG830">
        <v>1440</v>
      </c>
      <c r="BH830">
        <v>0</v>
      </c>
      <c r="BI830">
        <v>27</v>
      </c>
      <c r="BJ830" s="2">
        <v>46218</v>
      </c>
      <c r="BK830">
        <v>0</v>
      </c>
      <c r="BL830" s="3" t="str">
        <f>VLOOKUP(O830,DropDownList!$H$1:$I$7,2,FALSE)</f>
        <v>2024/25</v>
      </c>
      <c r="BM830" s="3" t="str">
        <f t="shared" si="12"/>
        <v>PRAS</v>
      </c>
    </row>
    <row r="831" spans="1:65" x14ac:dyDescent="0.2">
      <c r="A831">
        <v>2026</v>
      </c>
      <c r="B831">
        <v>7</v>
      </c>
      <c r="C831" t="s">
        <v>216</v>
      </c>
      <c r="D831" t="s">
        <v>217</v>
      </c>
      <c r="E831" t="s">
        <v>37</v>
      </c>
      <c r="F831">
        <v>9355</v>
      </c>
      <c r="G831" t="s">
        <v>141</v>
      </c>
      <c r="H831" t="s">
        <v>218</v>
      </c>
      <c r="I831" t="s">
        <v>142</v>
      </c>
      <c r="J831" s="1">
        <v>46204</v>
      </c>
      <c r="K831" t="s">
        <v>143</v>
      </c>
      <c r="L831">
        <v>2</v>
      </c>
      <c r="M831" t="s">
        <v>445</v>
      </c>
      <c r="N831" t="s">
        <v>442</v>
      </c>
      <c r="O831" t="s">
        <v>149</v>
      </c>
      <c r="P831" t="s">
        <v>146</v>
      </c>
      <c r="Q831">
        <v>1597.48</v>
      </c>
      <c r="R831">
        <v>403</v>
      </c>
      <c r="S831">
        <v>6750</v>
      </c>
      <c r="T831">
        <v>40</v>
      </c>
      <c r="U831">
        <v>201</v>
      </c>
      <c r="V831">
        <v>57</v>
      </c>
      <c r="W831">
        <v>1020</v>
      </c>
      <c r="X831">
        <v>1020</v>
      </c>
      <c r="Y831">
        <v>0</v>
      </c>
      <c r="Z831">
        <v>0</v>
      </c>
      <c r="AA831">
        <v>5112.5200000000004</v>
      </c>
      <c r="AB831">
        <v>0</v>
      </c>
      <c r="AC831">
        <v>0</v>
      </c>
      <c r="AD831">
        <v>57</v>
      </c>
      <c r="AE831">
        <v>0</v>
      </c>
      <c r="AF831">
        <v>307</v>
      </c>
      <c r="AG831">
        <v>1</v>
      </c>
      <c r="AH831">
        <v>3</v>
      </c>
      <c r="AI831">
        <v>92</v>
      </c>
      <c r="AJ831">
        <v>0</v>
      </c>
      <c r="AK831">
        <v>0</v>
      </c>
      <c r="AL831">
        <v>0</v>
      </c>
      <c r="AM831">
        <v>0</v>
      </c>
      <c r="AN831">
        <v>0</v>
      </c>
      <c r="AO831">
        <v>269</v>
      </c>
      <c r="AP831">
        <v>943</v>
      </c>
      <c r="AQ831">
        <v>268</v>
      </c>
      <c r="AR831">
        <v>0</v>
      </c>
      <c r="AS831">
        <v>66</v>
      </c>
      <c r="AT831">
        <v>161</v>
      </c>
      <c r="AU831">
        <v>17</v>
      </c>
      <c r="AV831">
        <v>5</v>
      </c>
      <c r="AW831">
        <v>2</v>
      </c>
      <c r="AX831">
        <v>0</v>
      </c>
      <c r="AY831">
        <v>94</v>
      </c>
      <c r="AZ831">
        <v>138</v>
      </c>
      <c r="BA831">
        <v>22</v>
      </c>
      <c r="BB831">
        <v>19</v>
      </c>
      <c r="BC831">
        <v>5</v>
      </c>
      <c r="BD831">
        <v>5</v>
      </c>
      <c r="BE831">
        <v>0</v>
      </c>
      <c r="BF831">
        <v>401</v>
      </c>
      <c r="BG831">
        <v>1590</v>
      </c>
      <c r="BH831">
        <v>0</v>
      </c>
      <c r="BI831">
        <v>199</v>
      </c>
      <c r="BJ831" s="2">
        <v>46218</v>
      </c>
      <c r="BK831">
        <v>0</v>
      </c>
      <c r="BL831" s="3" t="str">
        <f>VLOOKUP(O831,DropDownList!$H$1:$I$7,2,FALSE)</f>
        <v>2025/26</v>
      </c>
      <c r="BM831" s="3" t="str">
        <f t="shared" si="12"/>
        <v>VSUR</v>
      </c>
    </row>
    <row r="832" spans="1:65" x14ac:dyDescent="0.2">
      <c r="A832">
        <v>2026</v>
      </c>
      <c r="B832">
        <v>7</v>
      </c>
      <c r="C832" t="s">
        <v>216</v>
      </c>
      <c r="D832" t="s">
        <v>217</v>
      </c>
      <c r="E832" t="s">
        <v>37</v>
      </c>
      <c r="F832">
        <v>9355</v>
      </c>
      <c r="G832" t="s">
        <v>141</v>
      </c>
      <c r="H832" t="s">
        <v>218</v>
      </c>
      <c r="I832" t="s">
        <v>142</v>
      </c>
      <c r="J832" s="1">
        <v>46204</v>
      </c>
      <c r="K832" t="s">
        <v>143</v>
      </c>
      <c r="L832">
        <v>2</v>
      </c>
      <c r="M832" t="s">
        <v>445</v>
      </c>
      <c r="N832" t="s">
        <v>442</v>
      </c>
      <c r="O832" t="s">
        <v>156</v>
      </c>
      <c r="P832" t="s">
        <v>150</v>
      </c>
      <c r="Q832">
        <v>22113.79</v>
      </c>
      <c r="R832">
        <v>607</v>
      </c>
      <c r="S832">
        <v>107631.03</v>
      </c>
      <c r="T832">
        <v>19363.2</v>
      </c>
      <c r="U832">
        <v>132</v>
      </c>
      <c r="V832">
        <v>72</v>
      </c>
      <c r="W832">
        <v>11608.83</v>
      </c>
      <c r="X832">
        <v>11608.83</v>
      </c>
      <c r="Y832">
        <v>511</v>
      </c>
      <c r="Z832">
        <v>88267.83</v>
      </c>
      <c r="AA832">
        <v>66154.039999999994</v>
      </c>
      <c r="AB832">
        <v>21323.85</v>
      </c>
      <c r="AC832">
        <v>44830.19</v>
      </c>
      <c r="AD832">
        <v>45</v>
      </c>
      <c r="AE832">
        <v>27</v>
      </c>
      <c r="AF832">
        <v>362</v>
      </c>
      <c r="AG832">
        <v>53</v>
      </c>
      <c r="AH832">
        <v>96</v>
      </c>
      <c r="AI832">
        <v>79</v>
      </c>
      <c r="AJ832">
        <v>83</v>
      </c>
      <c r="AK832">
        <v>46</v>
      </c>
      <c r="AL832">
        <v>15</v>
      </c>
      <c r="AM832">
        <v>35</v>
      </c>
      <c r="AN832">
        <v>6</v>
      </c>
      <c r="AO832">
        <v>456</v>
      </c>
      <c r="AP832">
        <v>3233</v>
      </c>
      <c r="AQ832">
        <v>450</v>
      </c>
      <c r="AR832">
        <v>0</v>
      </c>
      <c r="AS832">
        <v>380</v>
      </c>
      <c r="AT832">
        <v>679</v>
      </c>
      <c r="AU832">
        <v>13</v>
      </c>
      <c r="AV832">
        <v>10</v>
      </c>
      <c r="AW832">
        <v>0</v>
      </c>
      <c r="AX832">
        <v>0</v>
      </c>
      <c r="AY832">
        <v>324</v>
      </c>
      <c r="AZ832">
        <v>729</v>
      </c>
      <c r="BA832">
        <v>455</v>
      </c>
      <c r="BB832">
        <v>58</v>
      </c>
      <c r="BC832">
        <v>20</v>
      </c>
      <c r="BD832">
        <v>4</v>
      </c>
      <c r="BE832">
        <v>0</v>
      </c>
      <c r="BF832">
        <v>461</v>
      </c>
      <c r="BG832">
        <v>14056.25</v>
      </c>
      <c r="BH832">
        <v>17</v>
      </c>
      <c r="BI832">
        <v>132</v>
      </c>
      <c r="BJ832" s="2">
        <v>46218</v>
      </c>
      <c r="BK832">
        <v>0</v>
      </c>
      <c r="BL832" s="3" t="str">
        <f>VLOOKUP(O832,DropDownList!$H$1:$I$7,2,FALSE)</f>
        <v>2023/24</v>
      </c>
      <c r="BM832" s="3" t="str">
        <f t="shared" si="12"/>
        <v>FISCAL FINES</v>
      </c>
    </row>
    <row r="833" spans="1:65" x14ac:dyDescent="0.2">
      <c r="A833">
        <v>2026</v>
      </c>
      <c r="B833">
        <v>7</v>
      </c>
      <c r="C833" t="s">
        <v>216</v>
      </c>
      <c r="D833" t="s">
        <v>217</v>
      </c>
      <c r="E833" t="s">
        <v>37</v>
      </c>
      <c r="F833">
        <v>9355</v>
      </c>
      <c r="G833" t="s">
        <v>141</v>
      </c>
      <c r="H833" t="s">
        <v>218</v>
      </c>
      <c r="I833" t="s">
        <v>142</v>
      </c>
      <c r="J833" s="1">
        <v>46204</v>
      </c>
      <c r="K833" t="s">
        <v>143</v>
      </c>
      <c r="L833">
        <v>2</v>
      </c>
      <c r="M833" t="s">
        <v>445</v>
      </c>
      <c r="N833" t="s">
        <v>442</v>
      </c>
      <c r="O833" t="s">
        <v>147</v>
      </c>
      <c r="P833" t="s">
        <v>146</v>
      </c>
      <c r="Q833">
        <v>648.17999999999995</v>
      </c>
      <c r="R833">
        <v>315</v>
      </c>
      <c r="S833">
        <v>4920</v>
      </c>
      <c r="T833">
        <v>50</v>
      </c>
      <c r="U833">
        <v>93</v>
      </c>
      <c r="V833">
        <v>21</v>
      </c>
      <c r="W833">
        <v>410</v>
      </c>
      <c r="X833">
        <v>410</v>
      </c>
      <c r="Y833">
        <v>0</v>
      </c>
      <c r="Z833">
        <v>0</v>
      </c>
      <c r="AA833">
        <v>4221.82</v>
      </c>
      <c r="AB833">
        <v>0</v>
      </c>
      <c r="AC833">
        <v>0</v>
      </c>
      <c r="AD833">
        <v>21</v>
      </c>
      <c r="AE833">
        <v>0</v>
      </c>
      <c r="AF833">
        <v>274</v>
      </c>
      <c r="AG833">
        <v>2</v>
      </c>
      <c r="AH833">
        <v>3</v>
      </c>
      <c r="AI833">
        <v>36</v>
      </c>
      <c r="AJ833">
        <v>0</v>
      </c>
      <c r="AK833">
        <v>0</v>
      </c>
      <c r="AL833">
        <v>0</v>
      </c>
      <c r="AM833">
        <v>0</v>
      </c>
      <c r="AN833">
        <v>0</v>
      </c>
      <c r="AO833">
        <v>204</v>
      </c>
      <c r="AP833">
        <v>1082</v>
      </c>
      <c r="AQ833">
        <v>165</v>
      </c>
      <c r="AR833">
        <v>0</v>
      </c>
      <c r="AS833">
        <v>115</v>
      </c>
      <c r="AT833">
        <v>193</v>
      </c>
      <c r="AU833">
        <v>19</v>
      </c>
      <c r="AV833">
        <v>10</v>
      </c>
      <c r="AW833">
        <v>5</v>
      </c>
      <c r="AX833">
        <v>0</v>
      </c>
      <c r="AY833">
        <v>112</v>
      </c>
      <c r="AZ833">
        <v>221</v>
      </c>
      <c r="BA833">
        <v>103</v>
      </c>
      <c r="BB833">
        <v>35</v>
      </c>
      <c r="BC833">
        <v>10</v>
      </c>
      <c r="BD833">
        <v>5</v>
      </c>
      <c r="BE833">
        <v>0</v>
      </c>
      <c r="BF833">
        <v>310</v>
      </c>
      <c r="BG833">
        <v>640</v>
      </c>
      <c r="BH833">
        <v>0</v>
      </c>
      <c r="BI833">
        <v>93</v>
      </c>
      <c r="BJ833" s="2">
        <v>46218</v>
      </c>
      <c r="BK833">
        <v>0</v>
      </c>
      <c r="BL833" s="3" t="str">
        <f>VLOOKUP(O833,DropDownList!$H$1:$I$7,2,FALSE)</f>
        <v>2024/25</v>
      </c>
      <c r="BM833" s="3" t="str">
        <f t="shared" si="12"/>
        <v>VSUR</v>
      </c>
    </row>
    <row r="834" spans="1:65" x14ac:dyDescent="0.2">
      <c r="A834">
        <v>2026</v>
      </c>
      <c r="B834">
        <v>7</v>
      </c>
      <c r="C834" t="s">
        <v>216</v>
      </c>
      <c r="D834" t="s">
        <v>217</v>
      </c>
      <c r="E834" t="s">
        <v>37</v>
      </c>
      <c r="F834">
        <v>9355</v>
      </c>
      <c r="G834" t="s">
        <v>141</v>
      </c>
      <c r="H834" t="s">
        <v>218</v>
      </c>
      <c r="I834" t="s">
        <v>142</v>
      </c>
      <c r="J834" s="1">
        <v>46204</v>
      </c>
      <c r="K834" t="s">
        <v>143</v>
      </c>
      <c r="L834">
        <v>2</v>
      </c>
      <c r="M834" t="s">
        <v>445</v>
      </c>
      <c r="N834" t="s">
        <v>442</v>
      </c>
      <c r="O834" t="s">
        <v>156</v>
      </c>
      <c r="P834" t="s">
        <v>146</v>
      </c>
      <c r="Q834">
        <v>400</v>
      </c>
      <c r="R834">
        <v>250</v>
      </c>
      <c r="S834">
        <v>4050</v>
      </c>
      <c r="T834">
        <v>50</v>
      </c>
      <c r="U834">
        <v>68</v>
      </c>
      <c r="V834">
        <v>12</v>
      </c>
      <c r="W834">
        <v>180</v>
      </c>
      <c r="X834">
        <v>180</v>
      </c>
      <c r="Y834">
        <v>0</v>
      </c>
      <c r="Z834">
        <v>0</v>
      </c>
      <c r="AA834">
        <v>3600</v>
      </c>
      <c r="AB834">
        <v>0</v>
      </c>
      <c r="AC834">
        <v>0</v>
      </c>
      <c r="AD834">
        <v>12</v>
      </c>
      <c r="AE834">
        <v>0</v>
      </c>
      <c r="AF834">
        <v>221</v>
      </c>
      <c r="AG834">
        <v>0</v>
      </c>
      <c r="AH834">
        <v>3</v>
      </c>
      <c r="AI834">
        <v>26</v>
      </c>
      <c r="AJ834">
        <v>0</v>
      </c>
      <c r="AK834">
        <v>0</v>
      </c>
      <c r="AL834">
        <v>0</v>
      </c>
      <c r="AM834">
        <v>0</v>
      </c>
      <c r="AN834">
        <v>0</v>
      </c>
      <c r="AO834">
        <v>188</v>
      </c>
      <c r="AP834">
        <v>1266</v>
      </c>
      <c r="AQ834">
        <v>195</v>
      </c>
      <c r="AR834">
        <v>0</v>
      </c>
      <c r="AS834">
        <v>144</v>
      </c>
      <c r="AT834">
        <v>225</v>
      </c>
      <c r="AU834">
        <v>16</v>
      </c>
      <c r="AV834">
        <v>6</v>
      </c>
      <c r="AW834">
        <v>2</v>
      </c>
      <c r="AX834">
        <v>0</v>
      </c>
      <c r="AY834">
        <v>120</v>
      </c>
      <c r="AZ834">
        <v>267</v>
      </c>
      <c r="BA834">
        <v>163</v>
      </c>
      <c r="BB834">
        <v>35</v>
      </c>
      <c r="BC834">
        <v>10</v>
      </c>
      <c r="BD834">
        <v>3</v>
      </c>
      <c r="BE834">
        <v>0</v>
      </c>
      <c r="BF834">
        <v>248</v>
      </c>
      <c r="BG834">
        <v>400</v>
      </c>
      <c r="BH834">
        <v>0</v>
      </c>
      <c r="BI834">
        <v>66</v>
      </c>
      <c r="BJ834" s="2">
        <v>46218</v>
      </c>
      <c r="BK834">
        <v>0</v>
      </c>
      <c r="BL834" s="3" t="str">
        <f>VLOOKUP(O834,DropDownList!$H$1:$I$7,2,FALSE)</f>
        <v>2023/24</v>
      </c>
      <c r="BM834" s="3" t="str">
        <f t="shared" si="12"/>
        <v>VSUR</v>
      </c>
    </row>
    <row r="835" spans="1:65" x14ac:dyDescent="0.2">
      <c r="A835">
        <v>2026</v>
      </c>
      <c r="B835">
        <v>7</v>
      </c>
      <c r="C835" t="s">
        <v>216</v>
      </c>
      <c r="D835" t="s">
        <v>217</v>
      </c>
      <c r="E835" t="s">
        <v>37</v>
      </c>
      <c r="F835">
        <v>9355</v>
      </c>
      <c r="G835" t="s">
        <v>141</v>
      </c>
      <c r="H835" t="s">
        <v>218</v>
      </c>
      <c r="I835" t="s">
        <v>142</v>
      </c>
      <c r="J835" s="1">
        <v>46204</v>
      </c>
      <c r="K835" t="s">
        <v>143</v>
      </c>
      <c r="L835">
        <v>2</v>
      </c>
      <c r="M835" t="s">
        <v>445</v>
      </c>
      <c r="N835" t="s">
        <v>442</v>
      </c>
      <c r="O835" t="s">
        <v>156</v>
      </c>
      <c r="P835" t="s">
        <v>154</v>
      </c>
      <c r="Q835">
        <v>15283.22</v>
      </c>
      <c r="R835">
        <v>253</v>
      </c>
      <c r="S835">
        <v>70160.5</v>
      </c>
      <c r="T835">
        <v>1810.1</v>
      </c>
      <c r="U835">
        <v>70</v>
      </c>
      <c r="V835">
        <v>31</v>
      </c>
      <c r="W835">
        <v>6281.52</v>
      </c>
      <c r="X835">
        <v>6918.52</v>
      </c>
      <c r="Y835">
        <v>0</v>
      </c>
      <c r="Z835">
        <v>0</v>
      </c>
      <c r="AA835">
        <v>53067.18</v>
      </c>
      <c r="AB835">
        <v>1253.8399999999999</v>
      </c>
      <c r="AC835">
        <v>48213.34</v>
      </c>
      <c r="AD835">
        <v>10</v>
      </c>
      <c r="AE835">
        <v>21</v>
      </c>
      <c r="AF835">
        <v>176</v>
      </c>
      <c r="AG835">
        <v>46</v>
      </c>
      <c r="AH835">
        <v>3</v>
      </c>
      <c r="AI835">
        <v>24</v>
      </c>
      <c r="AJ835">
        <v>0</v>
      </c>
      <c r="AK835">
        <v>0</v>
      </c>
      <c r="AL835">
        <v>0</v>
      </c>
      <c r="AM835">
        <v>0</v>
      </c>
      <c r="AN835">
        <v>0</v>
      </c>
      <c r="AO835">
        <v>191</v>
      </c>
      <c r="AP835">
        <v>1286</v>
      </c>
      <c r="AQ835">
        <v>198</v>
      </c>
      <c r="AR835">
        <v>0</v>
      </c>
      <c r="AS835">
        <v>146</v>
      </c>
      <c r="AT835">
        <v>227</v>
      </c>
      <c r="AU835">
        <v>16</v>
      </c>
      <c r="AV835">
        <v>6</v>
      </c>
      <c r="AW835">
        <v>2</v>
      </c>
      <c r="AX835">
        <v>0</v>
      </c>
      <c r="AY835">
        <v>122</v>
      </c>
      <c r="AZ835">
        <v>271</v>
      </c>
      <c r="BA835">
        <v>166</v>
      </c>
      <c r="BB835">
        <v>35</v>
      </c>
      <c r="BC835">
        <v>11</v>
      </c>
      <c r="BD835">
        <v>3</v>
      </c>
      <c r="BE835">
        <v>0</v>
      </c>
      <c r="BF835">
        <v>251</v>
      </c>
      <c r="BG835">
        <v>7090</v>
      </c>
      <c r="BH835">
        <v>4</v>
      </c>
      <c r="BI835">
        <v>68</v>
      </c>
      <c r="BJ835" s="2">
        <v>46218</v>
      </c>
      <c r="BK835">
        <v>0</v>
      </c>
      <c r="BL835" s="3" t="str">
        <f>VLOOKUP(O835,DropDownList!$H$1:$I$7,2,FALSE)</f>
        <v>2023/24</v>
      </c>
      <c r="BM835" s="3" t="str">
        <f t="shared" ref="BM835:BM898" si="13">IF(RIGHT(P835,4)="VSUR","VSUR",IF(RIGHT(P835,4)="CONF","CONF",P835))</f>
        <v>JP COURT</v>
      </c>
    </row>
    <row r="836" spans="1:65" x14ac:dyDescent="0.2">
      <c r="A836">
        <v>2026</v>
      </c>
      <c r="B836">
        <v>7</v>
      </c>
      <c r="C836" t="s">
        <v>216</v>
      </c>
      <c r="D836" t="s">
        <v>217</v>
      </c>
      <c r="E836" t="s">
        <v>37</v>
      </c>
      <c r="F836">
        <v>9355</v>
      </c>
      <c r="G836" t="s">
        <v>141</v>
      </c>
      <c r="H836" t="s">
        <v>218</v>
      </c>
      <c r="I836" t="s">
        <v>142</v>
      </c>
      <c r="J836" s="1">
        <v>46204</v>
      </c>
      <c r="K836" t="s">
        <v>143</v>
      </c>
      <c r="L836">
        <v>2</v>
      </c>
      <c r="M836" t="s">
        <v>445</v>
      </c>
      <c r="N836" t="s">
        <v>442</v>
      </c>
      <c r="O836" t="s">
        <v>147</v>
      </c>
      <c r="P836" t="s">
        <v>154</v>
      </c>
      <c r="Q836">
        <v>20321.919999999998</v>
      </c>
      <c r="R836">
        <v>317</v>
      </c>
      <c r="S836">
        <v>82639.34</v>
      </c>
      <c r="T836">
        <v>2603.31</v>
      </c>
      <c r="U836">
        <v>94</v>
      </c>
      <c r="V836">
        <v>42</v>
      </c>
      <c r="W836">
        <v>10423.31</v>
      </c>
      <c r="X836">
        <v>10473.31</v>
      </c>
      <c r="Y836">
        <v>0</v>
      </c>
      <c r="Z836">
        <v>0</v>
      </c>
      <c r="AA836">
        <v>59714.11</v>
      </c>
      <c r="AB836">
        <v>674.23</v>
      </c>
      <c r="AC836">
        <v>54798.06</v>
      </c>
      <c r="AD836">
        <v>22</v>
      </c>
      <c r="AE836">
        <v>20</v>
      </c>
      <c r="AF836">
        <v>215</v>
      </c>
      <c r="AG836">
        <v>57</v>
      </c>
      <c r="AH836">
        <v>3</v>
      </c>
      <c r="AI836">
        <v>37</v>
      </c>
      <c r="AJ836">
        <v>0</v>
      </c>
      <c r="AK836">
        <v>0</v>
      </c>
      <c r="AL836">
        <v>0</v>
      </c>
      <c r="AM836">
        <v>0</v>
      </c>
      <c r="AN836">
        <v>0</v>
      </c>
      <c r="AO836">
        <v>205</v>
      </c>
      <c r="AP836">
        <v>1084</v>
      </c>
      <c r="AQ836">
        <v>165</v>
      </c>
      <c r="AR836">
        <v>0</v>
      </c>
      <c r="AS836">
        <v>114</v>
      </c>
      <c r="AT836">
        <v>193</v>
      </c>
      <c r="AU836">
        <v>19</v>
      </c>
      <c r="AV836">
        <v>10</v>
      </c>
      <c r="AW836">
        <v>5</v>
      </c>
      <c r="AX836">
        <v>0</v>
      </c>
      <c r="AY836">
        <v>113</v>
      </c>
      <c r="AZ836">
        <v>223</v>
      </c>
      <c r="BA836">
        <v>104</v>
      </c>
      <c r="BB836">
        <v>35</v>
      </c>
      <c r="BC836">
        <v>10</v>
      </c>
      <c r="BD836">
        <v>5</v>
      </c>
      <c r="BE836">
        <v>0</v>
      </c>
      <c r="BF836">
        <v>312</v>
      </c>
      <c r="BG836">
        <v>11360.11</v>
      </c>
      <c r="BH836">
        <v>5</v>
      </c>
      <c r="BI836">
        <v>94</v>
      </c>
      <c r="BJ836" s="2">
        <v>46218</v>
      </c>
      <c r="BK836">
        <v>0</v>
      </c>
      <c r="BL836" s="3" t="str">
        <f>VLOOKUP(O836,DropDownList!$H$1:$I$7,2,FALSE)</f>
        <v>2024/25</v>
      </c>
      <c r="BM836" s="3" t="str">
        <f t="shared" si="13"/>
        <v>JP COURT</v>
      </c>
    </row>
    <row r="837" spans="1:65" x14ac:dyDescent="0.2">
      <c r="A837">
        <v>2026</v>
      </c>
      <c r="B837">
        <v>7</v>
      </c>
      <c r="C837" t="s">
        <v>216</v>
      </c>
      <c r="D837" t="s">
        <v>217</v>
      </c>
      <c r="E837" t="s">
        <v>37</v>
      </c>
      <c r="F837">
        <v>9355</v>
      </c>
      <c r="G837" t="s">
        <v>141</v>
      </c>
      <c r="H837" t="s">
        <v>218</v>
      </c>
      <c r="I837" t="s">
        <v>142</v>
      </c>
      <c r="J837" s="1">
        <v>46204</v>
      </c>
      <c r="K837" t="s">
        <v>143</v>
      </c>
      <c r="L837">
        <v>2</v>
      </c>
      <c r="M837" t="s">
        <v>445</v>
      </c>
      <c r="N837" t="s">
        <v>442</v>
      </c>
      <c r="O837" t="s">
        <v>147</v>
      </c>
      <c r="P837" t="s">
        <v>152</v>
      </c>
      <c r="Q837">
        <v>0</v>
      </c>
      <c r="R837">
        <v>117</v>
      </c>
      <c r="S837">
        <v>4680</v>
      </c>
      <c r="T837">
        <v>2880</v>
      </c>
      <c r="U837">
        <v>0</v>
      </c>
      <c r="V837">
        <v>0</v>
      </c>
      <c r="W837">
        <v>0</v>
      </c>
      <c r="X837">
        <v>0</v>
      </c>
      <c r="Y837">
        <v>0</v>
      </c>
      <c r="Z837">
        <v>0</v>
      </c>
      <c r="AA837">
        <v>1800</v>
      </c>
      <c r="AB837">
        <v>0</v>
      </c>
      <c r="AC837">
        <v>1800</v>
      </c>
      <c r="AD837">
        <v>0</v>
      </c>
      <c r="AE837">
        <v>0</v>
      </c>
      <c r="AF837">
        <v>45</v>
      </c>
      <c r="AG837">
        <v>0</v>
      </c>
      <c r="AH837">
        <v>72</v>
      </c>
      <c r="AI837">
        <v>0</v>
      </c>
      <c r="AJ837">
        <v>0</v>
      </c>
      <c r="AK837">
        <v>0</v>
      </c>
      <c r="AL837">
        <v>0</v>
      </c>
      <c r="AM837">
        <v>1</v>
      </c>
      <c r="AN837">
        <v>0</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s="2">
        <v>46218</v>
      </c>
      <c r="BK837">
        <v>0</v>
      </c>
      <c r="BL837" s="3" t="str">
        <f>VLOOKUP(O837,DropDownList!$H$1:$I$7,2,FALSE)</f>
        <v>2024/25</v>
      </c>
      <c r="BM837" s="3" t="str">
        <f t="shared" si="13"/>
        <v>PCOA</v>
      </c>
    </row>
    <row r="838" spans="1:65" x14ac:dyDescent="0.2">
      <c r="A838">
        <v>2026</v>
      </c>
      <c r="B838">
        <v>7</v>
      </c>
      <c r="C838" t="s">
        <v>216</v>
      </c>
      <c r="D838" t="s">
        <v>217</v>
      </c>
      <c r="E838" t="s">
        <v>37</v>
      </c>
      <c r="F838">
        <v>9355</v>
      </c>
      <c r="G838" t="s">
        <v>141</v>
      </c>
      <c r="H838" t="s">
        <v>218</v>
      </c>
      <c r="I838" t="s">
        <v>142</v>
      </c>
      <c r="J838" s="1">
        <v>46204</v>
      </c>
      <c r="K838" t="s">
        <v>143</v>
      </c>
      <c r="L838">
        <v>2</v>
      </c>
      <c r="M838" t="s">
        <v>445</v>
      </c>
      <c r="N838" t="s">
        <v>442</v>
      </c>
      <c r="O838" t="s">
        <v>155</v>
      </c>
      <c r="P838" t="s">
        <v>146</v>
      </c>
      <c r="Q838">
        <v>495.74</v>
      </c>
      <c r="R838">
        <v>381</v>
      </c>
      <c r="S838">
        <v>5710</v>
      </c>
      <c r="T838">
        <v>137.25</v>
      </c>
      <c r="U838">
        <v>58</v>
      </c>
      <c r="V838">
        <v>19</v>
      </c>
      <c r="W838">
        <v>304.42</v>
      </c>
      <c r="X838">
        <v>304.42</v>
      </c>
      <c r="Y838">
        <v>0</v>
      </c>
      <c r="Z838">
        <v>0</v>
      </c>
      <c r="AA838">
        <v>5077.01</v>
      </c>
      <c r="AB838">
        <v>0</v>
      </c>
      <c r="AC838">
        <v>0</v>
      </c>
      <c r="AD838">
        <v>16</v>
      </c>
      <c r="AE838">
        <v>3</v>
      </c>
      <c r="AF838">
        <v>339</v>
      </c>
      <c r="AG838">
        <v>4</v>
      </c>
      <c r="AH838">
        <v>8</v>
      </c>
      <c r="AI838">
        <v>28</v>
      </c>
      <c r="AJ838">
        <v>0</v>
      </c>
      <c r="AK838">
        <v>0</v>
      </c>
      <c r="AL838">
        <v>0</v>
      </c>
      <c r="AM838">
        <v>0</v>
      </c>
      <c r="AN838">
        <v>0</v>
      </c>
      <c r="AO838">
        <v>265</v>
      </c>
      <c r="AP838">
        <v>1985</v>
      </c>
      <c r="AQ838">
        <v>277</v>
      </c>
      <c r="AR838">
        <v>0</v>
      </c>
      <c r="AS838">
        <v>212</v>
      </c>
      <c r="AT838">
        <v>361</v>
      </c>
      <c r="AU838">
        <v>31</v>
      </c>
      <c r="AV838">
        <v>11</v>
      </c>
      <c r="AW838">
        <v>6</v>
      </c>
      <c r="AX838">
        <v>0</v>
      </c>
      <c r="AY838">
        <v>189</v>
      </c>
      <c r="AZ838">
        <v>411</v>
      </c>
      <c r="BA838">
        <v>296</v>
      </c>
      <c r="BB838">
        <v>57</v>
      </c>
      <c r="BC838">
        <v>27</v>
      </c>
      <c r="BD838">
        <v>6</v>
      </c>
      <c r="BE838">
        <v>0</v>
      </c>
      <c r="BF838">
        <v>371</v>
      </c>
      <c r="BG838">
        <v>470</v>
      </c>
      <c r="BH838">
        <v>2</v>
      </c>
      <c r="BI838">
        <v>57</v>
      </c>
      <c r="BJ838" s="2">
        <v>46218</v>
      </c>
      <c r="BK838">
        <v>0</v>
      </c>
      <c r="BL838" s="3" t="str">
        <f>VLOOKUP(O838,DropDownList!$H$1:$I$7,2,FALSE)</f>
        <v>2022/23</v>
      </c>
      <c r="BM838" s="3" t="str">
        <f t="shared" si="13"/>
        <v>VSUR</v>
      </c>
    </row>
    <row r="839" spans="1:65" x14ac:dyDescent="0.2">
      <c r="A839">
        <v>2026</v>
      </c>
      <c r="B839">
        <v>7</v>
      </c>
      <c r="C839" t="s">
        <v>216</v>
      </c>
      <c r="D839" t="s">
        <v>217</v>
      </c>
      <c r="E839" t="s">
        <v>37</v>
      </c>
      <c r="F839">
        <v>9355</v>
      </c>
      <c r="G839" t="s">
        <v>141</v>
      </c>
      <c r="H839" t="s">
        <v>218</v>
      </c>
      <c r="I839" t="s">
        <v>142</v>
      </c>
      <c r="J839" s="1">
        <v>46204</v>
      </c>
      <c r="K839" t="s">
        <v>143</v>
      </c>
      <c r="L839">
        <v>2</v>
      </c>
      <c r="M839" t="s">
        <v>445</v>
      </c>
      <c r="N839" t="s">
        <v>442</v>
      </c>
      <c r="O839" t="s">
        <v>149</v>
      </c>
      <c r="P839" t="s">
        <v>154</v>
      </c>
      <c r="Q839">
        <v>50782</v>
      </c>
      <c r="R839">
        <v>404</v>
      </c>
      <c r="S839">
        <v>116868</v>
      </c>
      <c r="T839">
        <v>1025</v>
      </c>
      <c r="U839">
        <v>202</v>
      </c>
      <c r="V839">
        <v>97</v>
      </c>
      <c r="W839">
        <v>17118</v>
      </c>
      <c r="X839">
        <v>27915</v>
      </c>
      <c r="Y839">
        <v>0</v>
      </c>
      <c r="Z839">
        <v>0</v>
      </c>
      <c r="AA839">
        <v>65061</v>
      </c>
      <c r="AB839">
        <v>626.29999999999995</v>
      </c>
      <c r="AC839">
        <v>59322.18</v>
      </c>
      <c r="AD839">
        <v>57</v>
      </c>
      <c r="AE839">
        <v>40</v>
      </c>
      <c r="AF839">
        <v>198</v>
      </c>
      <c r="AG839">
        <v>111</v>
      </c>
      <c r="AH839">
        <v>3</v>
      </c>
      <c r="AI839">
        <v>91</v>
      </c>
      <c r="AJ839">
        <v>0</v>
      </c>
      <c r="AK839">
        <v>0</v>
      </c>
      <c r="AL839">
        <v>0</v>
      </c>
      <c r="AM839">
        <v>0</v>
      </c>
      <c r="AN839">
        <v>0</v>
      </c>
      <c r="AO839">
        <v>269</v>
      </c>
      <c r="AP839">
        <v>940</v>
      </c>
      <c r="AQ839">
        <v>267</v>
      </c>
      <c r="AR839">
        <v>0</v>
      </c>
      <c r="AS839">
        <v>66</v>
      </c>
      <c r="AT839">
        <v>161</v>
      </c>
      <c r="AU839">
        <v>17</v>
      </c>
      <c r="AV839">
        <v>5</v>
      </c>
      <c r="AW839">
        <v>2</v>
      </c>
      <c r="AX839">
        <v>0</v>
      </c>
      <c r="AY839">
        <v>93</v>
      </c>
      <c r="AZ839">
        <v>137</v>
      </c>
      <c r="BA839">
        <v>22</v>
      </c>
      <c r="BB839">
        <v>19</v>
      </c>
      <c r="BC839">
        <v>5</v>
      </c>
      <c r="BD839">
        <v>5</v>
      </c>
      <c r="BE839">
        <v>0</v>
      </c>
      <c r="BF839">
        <v>402</v>
      </c>
      <c r="BG839">
        <v>28011</v>
      </c>
      <c r="BH839">
        <v>1</v>
      </c>
      <c r="BI839">
        <v>200</v>
      </c>
      <c r="BJ839" s="2">
        <v>46218</v>
      </c>
      <c r="BK839">
        <v>0</v>
      </c>
      <c r="BL839" s="3" t="str">
        <f>VLOOKUP(O839,DropDownList!$H$1:$I$7,2,FALSE)</f>
        <v>2025/26</v>
      </c>
      <c r="BM839" s="3" t="str">
        <f t="shared" si="13"/>
        <v>JP COURT</v>
      </c>
    </row>
    <row r="840" spans="1:65" x14ac:dyDescent="0.2">
      <c r="A840">
        <v>2026</v>
      </c>
      <c r="B840">
        <v>7</v>
      </c>
      <c r="C840" t="s">
        <v>216</v>
      </c>
      <c r="D840" t="s">
        <v>217</v>
      </c>
      <c r="E840" t="s">
        <v>37</v>
      </c>
      <c r="F840">
        <v>9355</v>
      </c>
      <c r="G840" t="s">
        <v>141</v>
      </c>
      <c r="H840" t="s">
        <v>218</v>
      </c>
      <c r="I840" t="s">
        <v>142</v>
      </c>
      <c r="J840" s="1">
        <v>46204</v>
      </c>
      <c r="K840" t="s">
        <v>143</v>
      </c>
      <c r="L840">
        <v>2</v>
      </c>
      <c r="M840" t="s">
        <v>445</v>
      </c>
      <c r="N840" t="s">
        <v>442</v>
      </c>
      <c r="O840" t="s">
        <v>149</v>
      </c>
      <c r="P840" t="s">
        <v>150</v>
      </c>
      <c r="Q840">
        <v>41982.52</v>
      </c>
      <c r="R840">
        <v>440</v>
      </c>
      <c r="S840">
        <v>71391.66</v>
      </c>
      <c r="T840">
        <v>4053.03</v>
      </c>
      <c r="U840">
        <v>277</v>
      </c>
      <c r="V840">
        <v>175</v>
      </c>
      <c r="W840">
        <v>23662.66</v>
      </c>
      <c r="X840">
        <v>27667.32</v>
      </c>
      <c r="Y840">
        <v>417</v>
      </c>
      <c r="Z840">
        <v>67338.63</v>
      </c>
      <c r="AA840">
        <v>25356.11</v>
      </c>
      <c r="AB840">
        <v>6418.29</v>
      </c>
      <c r="AC840">
        <v>18937.82</v>
      </c>
      <c r="AD840">
        <v>150</v>
      </c>
      <c r="AE840">
        <v>25</v>
      </c>
      <c r="AF840">
        <v>140</v>
      </c>
      <c r="AG840">
        <v>73</v>
      </c>
      <c r="AH840">
        <v>23</v>
      </c>
      <c r="AI840">
        <v>204</v>
      </c>
      <c r="AJ840">
        <v>46</v>
      </c>
      <c r="AK840">
        <v>29</v>
      </c>
      <c r="AL840">
        <v>2</v>
      </c>
      <c r="AM840">
        <v>10</v>
      </c>
      <c r="AN840">
        <v>4</v>
      </c>
      <c r="AO840">
        <v>371</v>
      </c>
      <c r="AP840">
        <v>1304</v>
      </c>
      <c r="AQ840">
        <v>376</v>
      </c>
      <c r="AR840">
        <v>22</v>
      </c>
      <c r="AS840">
        <v>120</v>
      </c>
      <c r="AT840">
        <v>228</v>
      </c>
      <c r="AU840">
        <v>6</v>
      </c>
      <c r="AV840">
        <v>3</v>
      </c>
      <c r="AW840">
        <v>0</v>
      </c>
      <c r="AX840">
        <v>0</v>
      </c>
      <c r="AY840">
        <v>119</v>
      </c>
      <c r="AZ840">
        <v>200</v>
      </c>
      <c r="BA840">
        <v>43</v>
      </c>
      <c r="BB840">
        <v>24</v>
      </c>
      <c r="BC840">
        <v>1</v>
      </c>
      <c r="BD840">
        <v>4</v>
      </c>
      <c r="BE840">
        <v>0</v>
      </c>
      <c r="BF840">
        <v>369</v>
      </c>
      <c r="BG840">
        <v>33252.39</v>
      </c>
      <c r="BH840">
        <v>0</v>
      </c>
      <c r="BI840">
        <v>275</v>
      </c>
      <c r="BJ840" s="2">
        <v>46218</v>
      </c>
      <c r="BK840">
        <v>0</v>
      </c>
      <c r="BL840" s="3" t="str">
        <f>VLOOKUP(O840,DropDownList!$H$1:$I$7,2,FALSE)</f>
        <v>2025/26</v>
      </c>
      <c r="BM840" s="3" t="str">
        <f t="shared" si="13"/>
        <v>FISCAL FINES</v>
      </c>
    </row>
    <row r="841" spans="1:65" x14ac:dyDescent="0.2">
      <c r="A841">
        <v>2026</v>
      </c>
      <c r="B841">
        <v>7</v>
      </c>
      <c r="C841" t="s">
        <v>216</v>
      </c>
      <c r="D841" t="s">
        <v>217</v>
      </c>
      <c r="E841" t="s">
        <v>37</v>
      </c>
      <c r="F841">
        <v>9355</v>
      </c>
      <c r="G841" t="s">
        <v>141</v>
      </c>
      <c r="H841" t="s">
        <v>218</v>
      </c>
      <c r="I841" t="s">
        <v>142</v>
      </c>
      <c r="J841" s="1">
        <v>46204</v>
      </c>
      <c r="K841" t="s">
        <v>143</v>
      </c>
      <c r="L841">
        <v>2</v>
      </c>
      <c r="M841" t="s">
        <v>445</v>
      </c>
      <c r="N841" t="s">
        <v>442</v>
      </c>
      <c r="O841" t="s">
        <v>155</v>
      </c>
      <c r="P841" t="s">
        <v>148</v>
      </c>
      <c r="Q841">
        <v>1339.44</v>
      </c>
      <c r="R841">
        <v>105</v>
      </c>
      <c r="S841">
        <v>6300</v>
      </c>
      <c r="T841">
        <v>709.84</v>
      </c>
      <c r="U841">
        <v>25</v>
      </c>
      <c r="V841">
        <v>10</v>
      </c>
      <c r="W841">
        <v>580.98</v>
      </c>
      <c r="X841">
        <v>580.98</v>
      </c>
      <c r="Y841">
        <v>0</v>
      </c>
      <c r="Z841">
        <v>0</v>
      </c>
      <c r="AA841">
        <v>4250.72</v>
      </c>
      <c r="AB841">
        <v>0</v>
      </c>
      <c r="AC841">
        <v>4250.72</v>
      </c>
      <c r="AD841">
        <v>9</v>
      </c>
      <c r="AE841">
        <v>1</v>
      </c>
      <c r="AF841">
        <v>67</v>
      </c>
      <c r="AG841">
        <v>6</v>
      </c>
      <c r="AH841">
        <v>10</v>
      </c>
      <c r="AI841">
        <v>19</v>
      </c>
      <c r="AJ841">
        <v>0</v>
      </c>
      <c r="AK841">
        <v>0</v>
      </c>
      <c r="AL841">
        <v>0</v>
      </c>
      <c r="AM841">
        <v>0</v>
      </c>
      <c r="AN841">
        <v>0</v>
      </c>
      <c r="AO841">
        <v>94</v>
      </c>
      <c r="AP841">
        <v>847</v>
      </c>
      <c r="AQ841">
        <v>103</v>
      </c>
      <c r="AR841">
        <v>0</v>
      </c>
      <c r="AS841">
        <v>89</v>
      </c>
      <c r="AT841">
        <v>187</v>
      </c>
      <c r="AU841">
        <v>0</v>
      </c>
      <c r="AV841">
        <v>0</v>
      </c>
      <c r="AW841">
        <v>0</v>
      </c>
      <c r="AX841">
        <v>0</v>
      </c>
      <c r="AY841">
        <v>85</v>
      </c>
      <c r="AZ841">
        <v>210</v>
      </c>
      <c r="BA841">
        <v>144</v>
      </c>
      <c r="BB841">
        <v>5</v>
      </c>
      <c r="BC841">
        <v>0</v>
      </c>
      <c r="BD841">
        <v>2</v>
      </c>
      <c r="BE841">
        <v>0</v>
      </c>
      <c r="BF841">
        <v>95</v>
      </c>
      <c r="BG841">
        <v>1140</v>
      </c>
      <c r="BH841">
        <v>3</v>
      </c>
      <c r="BI841">
        <v>25</v>
      </c>
      <c r="BJ841" s="2">
        <v>46218</v>
      </c>
      <c r="BK841">
        <v>0</v>
      </c>
      <c r="BL841" s="3" t="str">
        <f>VLOOKUP(O841,DropDownList!$H$1:$I$7,2,FALSE)</f>
        <v>2022/23</v>
      </c>
      <c r="BM841" s="3" t="str">
        <f t="shared" si="13"/>
        <v>PRAS</v>
      </c>
    </row>
    <row r="842" spans="1:65" x14ac:dyDescent="0.2">
      <c r="A842">
        <v>2026</v>
      </c>
      <c r="B842">
        <v>7</v>
      </c>
      <c r="C842" t="s">
        <v>216</v>
      </c>
      <c r="D842" t="s">
        <v>217</v>
      </c>
      <c r="E842" t="s">
        <v>37</v>
      </c>
      <c r="F842">
        <v>9355</v>
      </c>
      <c r="G842" t="s">
        <v>141</v>
      </c>
      <c r="H842" t="s">
        <v>218</v>
      </c>
      <c r="I842" t="s">
        <v>142</v>
      </c>
      <c r="J842" s="1">
        <v>46204</v>
      </c>
      <c r="K842" t="s">
        <v>143</v>
      </c>
      <c r="L842">
        <v>2</v>
      </c>
      <c r="M842" t="s">
        <v>445</v>
      </c>
      <c r="N842" t="s">
        <v>442</v>
      </c>
      <c r="O842" t="s">
        <v>155</v>
      </c>
      <c r="P842" t="s">
        <v>152</v>
      </c>
      <c r="Q842">
        <v>0</v>
      </c>
      <c r="R842">
        <v>171</v>
      </c>
      <c r="S842">
        <v>6840</v>
      </c>
      <c r="T842">
        <v>4080</v>
      </c>
      <c r="U842">
        <v>0</v>
      </c>
      <c r="V842">
        <v>0</v>
      </c>
      <c r="W842">
        <v>0</v>
      </c>
      <c r="X842">
        <v>0</v>
      </c>
      <c r="Y842">
        <v>0</v>
      </c>
      <c r="Z842">
        <v>0</v>
      </c>
      <c r="AA842">
        <v>2760</v>
      </c>
      <c r="AB842">
        <v>0</v>
      </c>
      <c r="AC842">
        <v>2760</v>
      </c>
      <c r="AD842">
        <v>0</v>
      </c>
      <c r="AE842">
        <v>0</v>
      </c>
      <c r="AF842">
        <v>69</v>
      </c>
      <c r="AG842">
        <v>0</v>
      </c>
      <c r="AH842">
        <v>102</v>
      </c>
      <c r="AI842">
        <v>0</v>
      </c>
      <c r="AJ842">
        <v>0</v>
      </c>
      <c r="AK842">
        <v>0</v>
      </c>
      <c r="AL842">
        <v>0</v>
      </c>
      <c r="AM842">
        <v>0</v>
      </c>
      <c r="AN842">
        <v>0</v>
      </c>
      <c r="AO842">
        <v>0</v>
      </c>
      <c r="AP842">
        <v>0</v>
      </c>
      <c r="AQ842">
        <v>0</v>
      </c>
      <c r="AR842">
        <v>0</v>
      </c>
      <c r="AS842">
        <v>0</v>
      </c>
      <c r="AT842">
        <v>0</v>
      </c>
      <c r="AU842">
        <v>0</v>
      </c>
      <c r="AV842">
        <v>0</v>
      </c>
      <c r="AW842">
        <v>0</v>
      </c>
      <c r="AX842">
        <v>0</v>
      </c>
      <c r="AY842">
        <v>0</v>
      </c>
      <c r="AZ842">
        <v>0</v>
      </c>
      <c r="BA842">
        <v>0</v>
      </c>
      <c r="BB842">
        <v>0</v>
      </c>
      <c r="BC842">
        <v>0</v>
      </c>
      <c r="BD842">
        <v>0</v>
      </c>
      <c r="BE842">
        <v>0</v>
      </c>
      <c r="BF842">
        <v>0</v>
      </c>
      <c r="BG842">
        <v>0</v>
      </c>
      <c r="BH842">
        <v>0</v>
      </c>
      <c r="BI842">
        <v>0</v>
      </c>
      <c r="BJ842" s="2">
        <v>46218</v>
      </c>
      <c r="BK842">
        <v>0</v>
      </c>
      <c r="BL842" s="3" t="str">
        <f>VLOOKUP(O842,DropDownList!$H$1:$I$7,2,FALSE)</f>
        <v>2022/23</v>
      </c>
      <c r="BM842" s="3" t="str">
        <f t="shared" si="13"/>
        <v>PCOA</v>
      </c>
    </row>
    <row r="843" spans="1:65" x14ac:dyDescent="0.2">
      <c r="A843">
        <v>2026</v>
      </c>
      <c r="B843">
        <v>7</v>
      </c>
      <c r="C843" t="s">
        <v>216</v>
      </c>
      <c r="D843" t="s">
        <v>217</v>
      </c>
      <c r="E843" t="s">
        <v>37</v>
      </c>
      <c r="F843">
        <v>9355</v>
      </c>
      <c r="G843" t="s">
        <v>141</v>
      </c>
      <c r="H843" t="s">
        <v>218</v>
      </c>
      <c r="I843" t="s">
        <v>142</v>
      </c>
      <c r="J843" s="1">
        <v>46204</v>
      </c>
      <c r="K843" t="s">
        <v>143</v>
      </c>
      <c r="L843">
        <v>2</v>
      </c>
      <c r="M843" t="s">
        <v>445</v>
      </c>
      <c r="N843" t="s">
        <v>442</v>
      </c>
      <c r="O843" t="s">
        <v>155</v>
      </c>
      <c r="P843" t="s">
        <v>154</v>
      </c>
      <c r="Q843">
        <v>14752.57</v>
      </c>
      <c r="R843">
        <v>384</v>
      </c>
      <c r="S843">
        <v>95898</v>
      </c>
      <c r="T843">
        <v>3779.58</v>
      </c>
      <c r="U843">
        <v>57</v>
      </c>
      <c r="V843">
        <v>31</v>
      </c>
      <c r="W843">
        <v>8564.02</v>
      </c>
      <c r="X843">
        <v>9051.02</v>
      </c>
      <c r="Y843">
        <v>0</v>
      </c>
      <c r="Z843">
        <v>0</v>
      </c>
      <c r="AA843">
        <v>77365.850000000006</v>
      </c>
      <c r="AB843">
        <v>482.44</v>
      </c>
      <c r="AC843">
        <v>71806.399999999994</v>
      </c>
      <c r="AD843">
        <v>15</v>
      </c>
      <c r="AE843">
        <v>16</v>
      </c>
      <c r="AF843">
        <v>310</v>
      </c>
      <c r="AG843">
        <v>31</v>
      </c>
      <c r="AH843">
        <v>8</v>
      </c>
      <c r="AI843">
        <v>26</v>
      </c>
      <c r="AJ843">
        <v>0</v>
      </c>
      <c r="AK843">
        <v>0</v>
      </c>
      <c r="AL843">
        <v>0</v>
      </c>
      <c r="AM843">
        <v>0</v>
      </c>
      <c r="AN843">
        <v>0</v>
      </c>
      <c r="AO843">
        <v>268</v>
      </c>
      <c r="AP843">
        <v>2001</v>
      </c>
      <c r="AQ843">
        <v>280</v>
      </c>
      <c r="AR843">
        <v>0</v>
      </c>
      <c r="AS843">
        <v>212</v>
      </c>
      <c r="AT843">
        <v>361</v>
      </c>
      <c r="AU843">
        <v>31</v>
      </c>
      <c r="AV843">
        <v>11</v>
      </c>
      <c r="AW843">
        <v>6</v>
      </c>
      <c r="AX843">
        <v>0</v>
      </c>
      <c r="AY843">
        <v>193</v>
      </c>
      <c r="AZ843">
        <v>417</v>
      </c>
      <c r="BA843">
        <v>299</v>
      </c>
      <c r="BB843">
        <v>57</v>
      </c>
      <c r="BC843">
        <v>27</v>
      </c>
      <c r="BD843">
        <v>6</v>
      </c>
      <c r="BE843">
        <v>0</v>
      </c>
      <c r="BF843">
        <v>374</v>
      </c>
      <c r="BG843">
        <v>8128</v>
      </c>
      <c r="BH843">
        <v>9</v>
      </c>
      <c r="BI843">
        <v>56</v>
      </c>
      <c r="BJ843" s="2">
        <v>46218</v>
      </c>
      <c r="BK843">
        <v>0</v>
      </c>
      <c r="BL843" s="3" t="str">
        <f>VLOOKUP(O843,DropDownList!$H$1:$I$7,2,FALSE)</f>
        <v>2022/23</v>
      </c>
      <c r="BM843" s="3" t="str">
        <f t="shared" si="13"/>
        <v>JP COURT</v>
      </c>
    </row>
    <row r="844" spans="1:65" x14ac:dyDescent="0.2">
      <c r="A844">
        <v>2026</v>
      </c>
      <c r="B844">
        <v>7</v>
      </c>
      <c r="C844" t="s">
        <v>216</v>
      </c>
      <c r="D844" t="s">
        <v>217</v>
      </c>
      <c r="E844" t="s">
        <v>37</v>
      </c>
      <c r="F844">
        <v>9355</v>
      </c>
      <c r="G844" t="s">
        <v>141</v>
      </c>
      <c r="H844" t="s">
        <v>218</v>
      </c>
      <c r="I844" t="s">
        <v>142</v>
      </c>
      <c r="J844" s="1">
        <v>46204</v>
      </c>
      <c r="K844" t="s">
        <v>143</v>
      </c>
      <c r="L844">
        <v>2</v>
      </c>
      <c r="M844" t="s">
        <v>445</v>
      </c>
      <c r="N844" t="s">
        <v>442</v>
      </c>
      <c r="O844" t="s">
        <v>147</v>
      </c>
      <c r="P844" t="s">
        <v>153</v>
      </c>
      <c r="Q844">
        <v>45</v>
      </c>
      <c r="R844">
        <v>3</v>
      </c>
      <c r="S844">
        <v>135</v>
      </c>
      <c r="T844">
        <v>0</v>
      </c>
      <c r="U844">
        <v>1</v>
      </c>
      <c r="V844">
        <v>1</v>
      </c>
      <c r="W844">
        <v>45</v>
      </c>
      <c r="X844">
        <v>45</v>
      </c>
      <c r="Y844">
        <v>0</v>
      </c>
      <c r="Z844">
        <v>0</v>
      </c>
      <c r="AA844">
        <v>90</v>
      </c>
      <c r="AB844">
        <v>0</v>
      </c>
      <c r="AC844">
        <v>90</v>
      </c>
      <c r="AD844">
        <v>1</v>
      </c>
      <c r="AE844">
        <v>0</v>
      </c>
      <c r="AF844">
        <v>2</v>
      </c>
      <c r="AG844">
        <v>0</v>
      </c>
      <c r="AH844">
        <v>0</v>
      </c>
      <c r="AI844">
        <v>1</v>
      </c>
      <c r="AJ844">
        <v>0</v>
      </c>
      <c r="AK844">
        <v>0</v>
      </c>
      <c r="AL844">
        <v>0</v>
      </c>
      <c r="AM844">
        <v>0</v>
      </c>
      <c r="AN844">
        <v>0</v>
      </c>
      <c r="AO844">
        <v>3</v>
      </c>
      <c r="AP844">
        <v>10</v>
      </c>
      <c r="AQ844">
        <v>3</v>
      </c>
      <c r="AR844">
        <v>0</v>
      </c>
      <c r="AS844">
        <v>0</v>
      </c>
      <c r="AT844">
        <v>7</v>
      </c>
      <c r="AU844">
        <v>0</v>
      </c>
      <c r="AV844">
        <v>0</v>
      </c>
      <c r="AW844">
        <v>0</v>
      </c>
      <c r="AX844">
        <v>0</v>
      </c>
      <c r="AY844">
        <v>0</v>
      </c>
      <c r="AZ844">
        <v>0</v>
      </c>
      <c r="BA844">
        <v>0</v>
      </c>
      <c r="BB844">
        <v>0</v>
      </c>
      <c r="BC844">
        <v>0</v>
      </c>
      <c r="BD844">
        <v>0</v>
      </c>
      <c r="BE844">
        <v>0</v>
      </c>
      <c r="BF844">
        <v>3</v>
      </c>
      <c r="BG844">
        <v>45</v>
      </c>
      <c r="BH844">
        <v>0</v>
      </c>
      <c r="BI844">
        <v>1</v>
      </c>
      <c r="BJ844" s="2">
        <v>46218</v>
      </c>
      <c r="BK844">
        <v>0</v>
      </c>
      <c r="BL844" s="3" t="str">
        <f>VLOOKUP(O844,DropDownList!$H$1:$I$7,2,FALSE)</f>
        <v>2024/25</v>
      </c>
      <c r="BM844" s="3" t="str">
        <f t="shared" si="13"/>
        <v>PREG</v>
      </c>
    </row>
    <row r="845" spans="1:65" x14ac:dyDescent="0.2">
      <c r="A845">
        <v>2026</v>
      </c>
      <c r="B845">
        <v>7</v>
      </c>
      <c r="C845" t="s">
        <v>216</v>
      </c>
      <c r="D845" t="s">
        <v>217</v>
      </c>
      <c r="E845" t="s">
        <v>37</v>
      </c>
      <c r="F845">
        <v>9355</v>
      </c>
      <c r="G845" t="s">
        <v>141</v>
      </c>
      <c r="H845" t="s">
        <v>218</v>
      </c>
      <c r="I845" t="s">
        <v>142</v>
      </c>
      <c r="J845" s="1">
        <v>46204</v>
      </c>
      <c r="K845" t="s">
        <v>143</v>
      </c>
      <c r="L845">
        <v>2</v>
      </c>
      <c r="M845" t="s">
        <v>445</v>
      </c>
      <c r="N845" t="s">
        <v>442</v>
      </c>
      <c r="O845" t="s">
        <v>156</v>
      </c>
      <c r="P845" t="s">
        <v>153</v>
      </c>
      <c r="Q845">
        <v>90</v>
      </c>
      <c r="R845">
        <v>3</v>
      </c>
      <c r="S845">
        <v>135</v>
      </c>
      <c r="T845">
        <v>0</v>
      </c>
      <c r="U845">
        <v>2</v>
      </c>
      <c r="V845">
        <v>2</v>
      </c>
      <c r="W845">
        <v>90</v>
      </c>
      <c r="X845">
        <v>90</v>
      </c>
      <c r="Y845">
        <v>0</v>
      </c>
      <c r="Z845">
        <v>0</v>
      </c>
      <c r="AA845">
        <v>45</v>
      </c>
      <c r="AB845">
        <v>0</v>
      </c>
      <c r="AC845">
        <v>45</v>
      </c>
      <c r="AD845">
        <v>2</v>
      </c>
      <c r="AE845">
        <v>0</v>
      </c>
      <c r="AF845">
        <v>1</v>
      </c>
      <c r="AG845">
        <v>0</v>
      </c>
      <c r="AH845">
        <v>0</v>
      </c>
      <c r="AI845">
        <v>2</v>
      </c>
      <c r="AJ845">
        <v>0</v>
      </c>
      <c r="AK845">
        <v>0</v>
      </c>
      <c r="AL845">
        <v>0</v>
      </c>
      <c r="AM845">
        <v>0</v>
      </c>
      <c r="AN845">
        <v>0</v>
      </c>
      <c r="AO845">
        <v>3</v>
      </c>
      <c r="AP845">
        <v>27</v>
      </c>
      <c r="AQ845">
        <v>3</v>
      </c>
      <c r="AR845">
        <v>0</v>
      </c>
      <c r="AS845">
        <v>4</v>
      </c>
      <c r="AT845">
        <v>11</v>
      </c>
      <c r="AU845">
        <v>0</v>
      </c>
      <c r="AV845">
        <v>0</v>
      </c>
      <c r="AW845">
        <v>0</v>
      </c>
      <c r="AX845">
        <v>0</v>
      </c>
      <c r="AY845">
        <v>0</v>
      </c>
      <c r="AZ845">
        <v>4</v>
      </c>
      <c r="BA845">
        <v>4</v>
      </c>
      <c r="BB845">
        <v>0</v>
      </c>
      <c r="BC845">
        <v>0</v>
      </c>
      <c r="BD845">
        <v>0</v>
      </c>
      <c r="BE845">
        <v>0</v>
      </c>
      <c r="BF845">
        <v>3</v>
      </c>
      <c r="BG845">
        <v>90</v>
      </c>
      <c r="BH845">
        <v>0</v>
      </c>
      <c r="BI845">
        <v>2</v>
      </c>
      <c r="BJ845" s="2">
        <v>46218</v>
      </c>
      <c r="BK845">
        <v>0</v>
      </c>
      <c r="BL845" s="3" t="str">
        <f>VLOOKUP(O845,DropDownList!$H$1:$I$7,2,FALSE)</f>
        <v>2023/24</v>
      </c>
      <c r="BM845" s="3" t="str">
        <f t="shared" si="13"/>
        <v>PREG</v>
      </c>
    </row>
    <row r="846" spans="1:65" x14ac:dyDescent="0.2">
      <c r="A846">
        <v>2026</v>
      </c>
      <c r="B846">
        <v>7</v>
      </c>
      <c r="C846" t="s">
        <v>216</v>
      </c>
      <c r="D846" t="s">
        <v>217</v>
      </c>
      <c r="E846" t="s">
        <v>37</v>
      </c>
      <c r="F846">
        <v>9355</v>
      </c>
      <c r="G846" t="s">
        <v>141</v>
      </c>
      <c r="H846" t="s">
        <v>218</v>
      </c>
      <c r="I846" t="s">
        <v>142</v>
      </c>
      <c r="J846" s="1">
        <v>46204</v>
      </c>
      <c r="K846" t="s">
        <v>143</v>
      </c>
      <c r="L846">
        <v>2</v>
      </c>
      <c r="M846" t="s">
        <v>445</v>
      </c>
      <c r="N846" t="s">
        <v>442</v>
      </c>
      <c r="O846" t="s">
        <v>156</v>
      </c>
      <c r="P846" t="s">
        <v>148</v>
      </c>
      <c r="Q846">
        <v>1371.01</v>
      </c>
      <c r="R846">
        <v>97</v>
      </c>
      <c r="S846">
        <v>5820</v>
      </c>
      <c r="T846">
        <v>665</v>
      </c>
      <c r="U846">
        <v>25</v>
      </c>
      <c r="V846">
        <v>14</v>
      </c>
      <c r="W846">
        <v>803.12</v>
      </c>
      <c r="X846">
        <v>803.12</v>
      </c>
      <c r="Y846">
        <v>0</v>
      </c>
      <c r="Z846">
        <v>0</v>
      </c>
      <c r="AA846">
        <v>3783.99</v>
      </c>
      <c r="AB846">
        <v>0</v>
      </c>
      <c r="AC846">
        <v>3783.99</v>
      </c>
      <c r="AD846">
        <v>13</v>
      </c>
      <c r="AE846">
        <v>1</v>
      </c>
      <c r="AF846">
        <v>60</v>
      </c>
      <c r="AG846">
        <v>3</v>
      </c>
      <c r="AH846">
        <v>11</v>
      </c>
      <c r="AI846">
        <v>22</v>
      </c>
      <c r="AJ846">
        <v>0</v>
      </c>
      <c r="AK846">
        <v>0</v>
      </c>
      <c r="AL846">
        <v>0</v>
      </c>
      <c r="AM846">
        <v>0</v>
      </c>
      <c r="AN846">
        <v>0</v>
      </c>
      <c r="AO846">
        <v>90</v>
      </c>
      <c r="AP846">
        <v>634</v>
      </c>
      <c r="AQ846">
        <v>98</v>
      </c>
      <c r="AR846">
        <v>0</v>
      </c>
      <c r="AS846">
        <v>34</v>
      </c>
      <c r="AT846">
        <v>130</v>
      </c>
      <c r="AU846">
        <v>0</v>
      </c>
      <c r="AV846">
        <v>0</v>
      </c>
      <c r="AW846">
        <v>0</v>
      </c>
      <c r="AX846">
        <v>0</v>
      </c>
      <c r="AY846">
        <v>89</v>
      </c>
      <c r="AZ846">
        <v>164</v>
      </c>
      <c r="BA846">
        <v>100</v>
      </c>
      <c r="BB846">
        <v>2</v>
      </c>
      <c r="BC846">
        <v>2</v>
      </c>
      <c r="BD846">
        <v>0</v>
      </c>
      <c r="BE846">
        <v>0</v>
      </c>
      <c r="BF846">
        <v>94</v>
      </c>
      <c r="BG846">
        <v>1320</v>
      </c>
      <c r="BH846">
        <v>1</v>
      </c>
      <c r="BI846">
        <v>25</v>
      </c>
      <c r="BJ846" s="2">
        <v>46218</v>
      </c>
      <c r="BK846">
        <v>0</v>
      </c>
      <c r="BL846" s="3" t="str">
        <f>VLOOKUP(O846,DropDownList!$H$1:$I$7,2,FALSE)</f>
        <v>2023/24</v>
      </c>
      <c r="BM846" s="3" t="str">
        <f t="shared" si="13"/>
        <v>PRAS</v>
      </c>
    </row>
    <row r="847" spans="1:65" x14ac:dyDescent="0.2">
      <c r="A847">
        <v>2026</v>
      </c>
      <c r="B847">
        <v>7</v>
      </c>
      <c r="C847" t="s">
        <v>216</v>
      </c>
      <c r="D847" t="s">
        <v>217</v>
      </c>
      <c r="E847" t="s">
        <v>37</v>
      </c>
      <c r="F847">
        <v>9355</v>
      </c>
      <c r="G847" t="s">
        <v>141</v>
      </c>
      <c r="H847" t="s">
        <v>218</v>
      </c>
      <c r="I847" t="s">
        <v>142</v>
      </c>
      <c r="J847" s="1">
        <v>46204</v>
      </c>
      <c r="K847" t="s">
        <v>143</v>
      </c>
      <c r="L847">
        <v>2</v>
      </c>
      <c r="M847" t="s">
        <v>445</v>
      </c>
      <c r="N847" t="s">
        <v>442</v>
      </c>
      <c r="O847" t="s">
        <v>149</v>
      </c>
      <c r="P847" t="s">
        <v>148</v>
      </c>
      <c r="Q847">
        <v>2852.68</v>
      </c>
      <c r="R847">
        <v>84</v>
      </c>
      <c r="S847">
        <v>5040</v>
      </c>
      <c r="T847">
        <v>120</v>
      </c>
      <c r="U847">
        <v>50</v>
      </c>
      <c r="V847">
        <v>20</v>
      </c>
      <c r="W847">
        <v>1200</v>
      </c>
      <c r="X847">
        <v>1200</v>
      </c>
      <c r="Y847">
        <v>0</v>
      </c>
      <c r="Z847">
        <v>0</v>
      </c>
      <c r="AA847">
        <v>2067.3200000000002</v>
      </c>
      <c r="AB847">
        <v>0</v>
      </c>
      <c r="AC847">
        <v>2067.3200000000002</v>
      </c>
      <c r="AD847">
        <v>20</v>
      </c>
      <c r="AE847">
        <v>0</v>
      </c>
      <c r="AF847">
        <v>32</v>
      </c>
      <c r="AG847">
        <v>5</v>
      </c>
      <c r="AH847">
        <v>2</v>
      </c>
      <c r="AI847">
        <v>45</v>
      </c>
      <c r="AJ847">
        <v>0</v>
      </c>
      <c r="AK847">
        <v>0</v>
      </c>
      <c r="AL847">
        <v>0</v>
      </c>
      <c r="AM847">
        <v>0</v>
      </c>
      <c r="AN847">
        <v>0</v>
      </c>
      <c r="AO847">
        <v>78</v>
      </c>
      <c r="AP847">
        <v>274</v>
      </c>
      <c r="AQ847">
        <v>81</v>
      </c>
      <c r="AR847">
        <v>6</v>
      </c>
      <c r="AS847">
        <v>8</v>
      </c>
      <c r="AT847">
        <v>27</v>
      </c>
      <c r="AU847">
        <v>0</v>
      </c>
      <c r="AV847">
        <v>0</v>
      </c>
      <c r="AW847">
        <v>0</v>
      </c>
      <c r="AX847">
        <v>0</v>
      </c>
      <c r="AY847">
        <v>47</v>
      </c>
      <c r="AZ847">
        <v>54</v>
      </c>
      <c r="BA847">
        <v>5</v>
      </c>
      <c r="BB847">
        <v>3</v>
      </c>
      <c r="BC847">
        <v>0</v>
      </c>
      <c r="BD847">
        <v>0</v>
      </c>
      <c r="BE847">
        <v>0</v>
      </c>
      <c r="BF847">
        <v>82</v>
      </c>
      <c r="BG847">
        <v>2700</v>
      </c>
      <c r="BH847">
        <v>0</v>
      </c>
      <c r="BI847">
        <v>50</v>
      </c>
      <c r="BJ847" s="2">
        <v>46218</v>
      </c>
      <c r="BK847">
        <v>0</v>
      </c>
      <c r="BL847" s="3" t="str">
        <f>VLOOKUP(O847,DropDownList!$H$1:$I$7,2,FALSE)</f>
        <v>2025/26</v>
      </c>
      <c r="BM847" s="3" t="str">
        <f t="shared" si="13"/>
        <v>PRAS</v>
      </c>
    </row>
    <row r="848" spans="1:65" x14ac:dyDescent="0.2">
      <c r="A848">
        <v>2026</v>
      </c>
      <c r="B848">
        <v>7</v>
      </c>
      <c r="C848" t="s">
        <v>216</v>
      </c>
      <c r="D848" t="s">
        <v>217</v>
      </c>
      <c r="E848" t="s">
        <v>37</v>
      </c>
      <c r="F848">
        <v>9355</v>
      </c>
      <c r="G848" t="s">
        <v>141</v>
      </c>
      <c r="H848" t="s">
        <v>218</v>
      </c>
      <c r="I848" t="s">
        <v>142</v>
      </c>
      <c r="J848" s="1">
        <v>46204</v>
      </c>
      <c r="K848" t="s">
        <v>143</v>
      </c>
      <c r="L848">
        <v>2</v>
      </c>
      <c r="M848" t="s">
        <v>445</v>
      </c>
      <c r="N848" t="s">
        <v>442</v>
      </c>
      <c r="O848" t="s">
        <v>156</v>
      </c>
      <c r="P848" t="s">
        <v>152</v>
      </c>
      <c r="Q848">
        <v>0</v>
      </c>
      <c r="R848">
        <v>157</v>
      </c>
      <c r="S848">
        <v>6280</v>
      </c>
      <c r="T848">
        <v>4040</v>
      </c>
      <c r="U848">
        <v>0</v>
      </c>
      <c r="V848">
        <v>0</v>
      </c>
      <c r="W848">
        <v>0</v>
      </c>
      <c r="X848">
        <v>0</v>
      </c>
      <c r="Y848">
        <v>0</v>
      </c>
      <c r="Z848">
        <v>0</v>
      </c>
      <c r="AA848">
        <v>2240</v>
      </c>
      <c r="AB848">
        <v>0</v>
      </c>
      <c r="AC848">
        <v>2240</v>
      </c>
      <c r="AD848">
        <v>0</v>
      </c>
      <c r="AE848">
        <v>0</v>
      </c>
      <c r="AF848">
        <v>56</v>
      </c>
      <c r="AG848">
        <v>0</v>
      </c>
      <c r="AH848">
        <v>101</v>
      </c>
      <c r="AI848">
        <v>0</v>
      </c>
      <c r="AJ848">
        <v>0</v>
      </c>
      <c r="AK848">
        <v>0</v>
      </c>
      <c r="AL848">
        <v>0</v>
      </c>
      <c r="AM848">
        <v>1</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s="2">
        <v>46218</v>
      </c>
      <c r="BK848">
        <v>0</v>
      </c>
      <c r="BL848" s="3" t="str">
        <f>VLOOKUP(O848,DropDownList!$H$1:$I$7,2,FALSE)</f>
        <v>2023/24</v>
      </c>
      <c r="BM848" s="3" t="str">
        <f t="shared" si="13"/>
        <v>PCOA</v>
      </c>
    </row>
    <row r="849" spans="1:65" x14ac:dyDescent="0.2">
      <c r="A849">
        <v>2026</v>
      </c>
      <c r="B849">
        <v>7</v>
      </c>
      <c r="C849" t="s">
        <v>216</v>
      </c>
      <c r="D849" t="s">
        <v>217</v>
      </c>
      <c r="E849" t="s">
        <v>37</v>
      </c>
      <c r="F849">
        <v>9355</v>
      </c>
      <c r="G849" t="s">
        <v>141</v>
      </c>
      <c r="H849" t="s">
        <v>218</v>
      </c>
      <c r="I849" t="s">
        <v>142</v>
      </c>
      <c r="J849" s="1">
        <v>46204</v>
      </c>
      <c r="K849" t="s">
        <v>143</v>
      </c>
      <c r="L849">
        <v>2</v>
      </c>
      <c r="M849" t="s">
        <v>445</v>
      </c>
      <c r="N849" t="s">
        <v>442</v>
      </c>
      <c r="O849" t="s">
        <v>155</v>
      </c>
      <c r="P849" t="s">
        <v>150</v>
      </c>
      <c r="Q849">
        <v>12848.62</v>
      </c>
      <c r="R849">
        <v>607</v>
      </c>
      <c r="S849">
        <v>91918.58</v>
      </c>
      <c r="T849">
        <v>15048.1</v>
      </c>
      <c r="U849">
        <v>94</v>
      </c>
      <c r="V849">
        <v>49</v>
      </c>
      <c r="W849">
        <v>7619.31</v>
      </c>
      <c r="X849">
        <v>7619.31</v>
      </c>
      <c r="Y849">
        <v>538</v>
      </c>
      <c r="Z849">
        <v>76870.48</v>
      </c>
      <c r="AA849">
        <v>64021.86</v>
      </c>
      <c r="AB849">
        <v>16631.11</v>
      </c>
      <c r="AC849">
        <v>47390.75</v>
      </c>
      <c r="AD849">
        <v>33</v>
      </c>
      <c r="AE849">
        <v>16</v>
      </c>
      <c r="AF849">
        <v>427</v>
      </c>
      <c r="AG849">
        <v>38</v>
      </c>
      <c r="AH849">
        <v>69</v>
      </c>
      <c r="AI849">
        <v>56</v>
      </c>
      <c r="AJ849">
        <v>82</v>
      </c>
      <c r="AK849">
        <v>44</v>
      </c>
      <c r="AL849">
        <v>18</v>
      </c>
      <c r="AM849">
        <v>18</v>
      </c>
      <c r="AN849">
        <v>4</v>
      </c>
      <c r="AO849">
        <v>447</v>
      </c>
      <c r="AP849">
        <v>3810</v>
      </c>
      <c r="AQ849">
        <v>480</v>
      </c>
      <c r="AR849">
        <v>1</v>
      </c>
      <c r="AS849">
        <v>375</v>
      </c>
      <c r="AT849">
        <v>948</v>
      </c>
      <c r="AU849">
        <v>6</v>
      </c>
      <c r="AV849">
        <v>5</v>
      </c>
      <c r="AW849">
        <v>0</v>
      </c>
      <c r="AX849">
        <v>0</v>
      </c>
      <c r="AY849">
        <v>349</v>
      </c>
      <c r="AZ849">
        <v>863</v>
      </c>
      <c r="BA849">
        <v>593</v>
      </c>
      <c r="BB849">
        <v>56</v>
      </c>
      <c r="BC849">
        <v>25</v>
      </c>
      <c r="BD849">
        <v>3</v>
      </c>
      <c r="BE849">
        <v>0</v>
      </c>
      <c r="BF849">
        <v>452</v>
      </c>
      <c r="BG849">
        <v>8200.5400000000009</v>
      </c>
      <c r="BH849">
        <v>17</v>
      </c>
      <c r="BI849">
        <v>94</v>
      </c>
      <c r="BJ849" s="2">
        <v>46218</v>
      </c>
      <c r="BK849">
        <v>0</v>
      </c>
      <c r="BL849" s="3" t="str">
        <f>VLOOKUP(O849,DropDownList!$H$1:$I$7,2,FALSE)</f>
        <v>2022/23</v>
      </c>
      <c r="BM849" s="3" t="str">
        <f t="shared" si="13"/>
        <v>FISCAL FINES</v>
      </c>
    </row>
    <row r="850" spans="1:65" x14ac:dyDescent="0.2">
      <c r="A850">
        <v>2026</v>
      </c>
      <c r="B850">
        <v>7</v>
      </c>
      <c r="C850" t="s">
        <v>216</v>
      </c>
      <c r="D850" t="s">
        <v>217</v>
      </c>
      <c r="E850" t="s">
        <v>37</v>
      </c>
      <c r="F850">
        <v>9355</v>
      </c>
      <c r="G850" t="s">
        <v>141</v>
      </c>
      <c r="H850" t="s">
        <v>218</v>
      </c>
      <c r="I850" t="s">
        <v>142</v>
      </c>
      <c r="J850" s="1">
        <v>46204</v>
      </c>
      <c r="K850" t="s">
        <v>143</v>
      </c>
      <c r="L850">
        <v>2</v>
      </c>
      <c r="M850" t="s">
        <v>445</v>
      </c>
      <c r="N850" t="s">
        <v>442</v>
      </c>
      <c r="O850" t="s">
        <v>149</v>
      </c>
      <c r="P850" t="s">
        <v>152</v>
      </c>
      <c r="Q850">
        <v>0</v>
      </c>
      <c r="R850">
        <v>132</v>
      </c>
      <c r="S850">
        <v>5280</v>
      </c>
      <c r="T850">
        <v>3440</v>
      </c>
      <c r="U850">
        <v>0</v>
      </c>
      <c r="V850">
        <v>0</v>
      </c>
      <c r="W850">
        <v>0</v>
      </c>
      <c r="X850">
        <v>0</v>
      </c>
      <c r="Y850">
        <v>0</v>
      </c>
      <c r="Z850">
        <v>0</v>
      </c>
      <c r="AA850">
        <v>1840</v>
      </c>
      <c r="AB850">
        <v>0</v>
      </c>
      <c r="AC850">
        <v>1840</v>
      </c>
      <c r="AD850">
        <v>0</v>
      </c>
      <c r="AE850">
        <v>0</v>
      </c>
      <c r="AF850">
        <v>46</v>
      </c>
      <c r="AG850">
        <v>0</v>
      </c>
      <c r="AH850">
        <v>86</v>
      </c>
      <c r="AI850">
        <v>0</v>
      </c>
      <c r="AJ850">
        <v>0</v>
      </c>
      <c r="AK850">
        <v>0</v>
      </c>
      <c r="AL850">
        <v>0</v>
      </c>
      <c r="AM850">
        <v>0</v>
      </c>
      <c r="AN850">
        <v>0</v>
      </c>
      <c r="AO850">
        <v>0</v>
      </c>
      <c r="AP850">
        <v>0</v>
      </c>
      <c r="AQ850">
        <v>0</v>
      </c>
      <c r="AR850">
        <v>0</v>
      </c>
      <c r="AS850">
        <v>0</v>
      </c>
      <c r="AT850">
        <v>0</v>
      </c>
      <c r="AU850">
        <v>0</v>
      </c>
      <c r="AV850">
        <v>0</v>
      </c>
      <c r="AW850">
        <v>0</v>
      </c>
      <c r="AX850">
        <v>0</v>
      </c>
      <c r="AY850">
        <v>0</v>
      </c>
      <c r="AZ850">
        <v>0</v>
      </c>
      <c r="BA850">
        <v>0</v>
      </c>
      <c r="BB850">
        <v>0</v>
      </c>
      <c r="BC850">
        <v>0</v>
      </c>
      <c r="BD850">
        <v>0</v>
      </c>
      <c r="BE850">
        <v>0</v>
      </c>
      <c r="BF850">
        <v>0</v>
      </c>
      <c r="BG850">
        <v>0</v>
      </c>
      <c r="BH850">
        <v>0</v>
      </c>
      <c r="BI850">
        <v>0</v>
      </c>
      <c r="BJ850" s="2">
        <v>46218</v>
      </c>
      <c r="BK850">
        <v>0</v>
      </c>
      <c r="BL850" s="3" t="str">
        <f>VLOOKUP(O850,DropDownList!$H$1:$I$7,2,FALSE)</f>
        <v>2025/26</v>
      </c>
      <c r="BM850" s="3" t="str">
        <f t="shared" si="13"/>
        <v>PCOA</v>
      </c>
    </row>
    <row r="851" spans="1:65" x14ac:dyDescent="0.2">
      <c r="A851">
        <v>2026</v>
      </c>
      <c r="B851">
        <v>7</v>
      </c>
      <c r="C851" t="s">
        <v>216</v>
      </c>
      <c r="D851" t="s">
        <v>217</v>
      </c>
      <c r="E851" t="s">
        <v>37</v>
      </c>
      <c r="F851">
        <v>9355</v>
      </c>
      <c r="G851" t="s">
        <v>141</v>
      </c>
      <c r="H851" t="s">
        <v>218</v>
      </c>
      <c r="I851" t="s">
        <v>142</v>
      </c>
      <c r="J851" s="1">
        <v>46204</v>
      </c>
      <c r="K851" t="s">
        <v>143</v>
      </c>
      <c r="L851">
        <v>2</v>
      </c>
      <c r="M851" t="s">
        <v>445</v>
      </c>
      <c r="N851" t="s">
        <v>442</v>
      </c>
      <c r="O851" t="s">
        <v>147</v>
      </c>
      <c r="P851" t="s">
        <v>150</v>
      </c>
      <c r="Q851">
        <v>31001.16</v>
      </c>
      <c r="R851">
        <v>488</v>
      </c>
      <c r="S851">
        <v>83036.73</v>
      </c>
      <c r="T851">
        <v>9114.48</v>
      </c>
      <c r="U851">
        <v>208</v>
      </c>
      <c r="V851">
        <v>93</v>
      </c>
      <c r="W851">
        <v>16018.83</v>
      </c>
      <c r="X851">
        <v>16731.490000000002</v>
      </c>
      <c r="Y851">
        <v>441</v>
      </c>
      <c r="Z851">
        <v>73922.25</v>
      </c>
      <c r="AA851">
        <v>42921.09</v>
      </c>
      <c r="AB851">
        <v>12847.9</v>
      </c>
      <c r="AC851">
        <v>30073.19</v>
      </c>
      <c r="AD851">
        <v>76</v>
      </c>
      <c r="AE851">
        <v>17</v>
      </c>
      <c r="AF851">
        <v>231</v>
      </c>
      <c r="AG851">
        <v>79</v>
      </c>
      <c r="AH851">
        <v>47</v>
      </c>
      <c r="AI851">
        <v>129</v>
      </c>
      <c r="AJ851">
        <v>68</v>
      </c>
      <c r="AK851">
        <v>36</v>
      </c>
      <c r="AL851">
        <v>5</v>
      </c>
      <c r="AM851">
        <v>14</v>
      </c>
      <c r="AN851">
        <v>4</v>
      </c>
      <c r="AO851">
        <v>378</v>
      </c>
      <c r="AP851">
        <v>2170</v>
      </c>
      <c r="AQ851">
        <v>359</v>
      </c>
      <c r="AR851">
        <v>1</v>
      </c>
      <c r="AS851">
        <v>195</v>
      </c>
      <c r="AT851">
        <v>456</v>
      </c>
      <c r="AU851">
        <v>4</v>
      </c>
      <c r="AV851">
        <v>0</v>
      </c>
      <c r="AW851">
        <v>0</v>
      </c>
      <c r="AX851">
        <v>0</v>
      </c>
      <c r="AY851">
        <v>255</v>
      </c>
      <c r="AZ851">
        <v>487</v>
      </c>
      <c r="BA851">
        <v>224</v>
      </c>
      <c r="BB851">
        <v>44</v>
      </c>
      <c r="BC851">
        <v>14</v>
      </c>
      <c r="BD851">
        <v>2</v>
      </c>
      <c r="BE851">
        <v>0</v>
      </c>
      <c r="BF851">
        <v>378</v>
      </c>
      <c r="BG851">
        <v>22777.07</v>
      </c>
      <c r="BH851">
        <v>2</v>
      </c>
      <c r="BI851">
        <v>208</v>
      </c>
      <c r="BJ851" s="2">
        <v>46218</v>
      </c>
      <c r="BK851">
        <v>0</v>
      </c>
      <c r="BL851" s="3" t="str">
        <f>VLOOKUP(O851,DropDownList!$H$1:$I$7,2,FALSE)</f>
        <v>2024/25</v>
      </c>
      <c r="BM851" s="3" t="str">
        <f t="shared" si="13"/>
        <v>FISCAL FINES</v>
      </c>
    </row>
    <row r="852" spans="1:65" x14ac:dyDescent="0.2">
      <c r="A852">
        <v>2026</v>
      </c>
      <c r="B852">
        <v>7</v>
      </c>
      <c r="C852" t="s">
        <v>216</v>
      </c>
      <c r="D852" t="s">
        <v>219</v>
      </c>
      <c r="E852" t="s">
        <v>37</v>
      </c>
      <c r="F852">
        <v>9702</v>
      </c>
      <c r="G852" t="s">
        <v>158</v>
      </c>
      <c r="H852" t="s">
        <v>218</v>
      </c>
      <c r="I852" t="s">
        <v>142</v>
      </c>
      <c r="J852" s="1">
        <v>46204</v>
      </c>
      <c r="K852" t="s">
        <v>143</v>
      </c>
      <c r="L852">
        <v>2</v>
      </c>
      <c r="M852" t="s">
        <v>445</v>
      </c>
      <c r="N852" t="s">
        <v>442</v>
      </c>
      <c r="O852" t="s">
        <v>149</v>
      </c>
      <c r="P852" t="s">
        <v>161</v>
      </c>
      <c r="Q852">
        <v>4063.75</v>
      </c>
      <c r="R852">
        <v>621</v>
      </c>
      <c r="S852">
        <v>18700</v>
      </c>
      <c r="T852">
        <v>770</v>
      </c>
      <c r="U852">
        <v>358</v>
      </c>
      <c r="V852">
        <v>106</v>
      </c>
      <c r="W852">
        <v>2090</v>
      </c>
      <c r="X852">
        <v>2090</v>
      </c>
      <c r="Y852">
        <v>0</v>
      </c>
      <c r="Z852">
        <v>0</v>
      </c>
      <c r="AA852">
        <v>13866.25</v>
      </c>
      <c r="AB852">
        <v>0</v>
      </c>
      <c r="AC852">
        <v>0</v>
      </c>
      <c r="AD852">
        <v>104</v>
      </c>
      <c r="AE852">
        <v>2</v>
      </c>
      <c r="AF852">
        <v>385</v>
      </c>
      <c r="AG852">
        <v>4</v>
      </c>
      <c r="AH852">
        <v>37</v>
      </c>
      <c r="AI852">
        <v>195</v>
      </c>
      <c r="AJ852">
        <v>0</v>
      </c>
      <c r="AK852">
        <v>0</v>
      </c>
      <c r="AL852">
        <v>0</v>
      </c>
      <c r="AM852">
        <v>0</v>
      </c>
      <c r="AN852">
        <v>0</v>
      </c>
      <c r="AO852">
        <v>454</v>
      </c>
      <c r="AP852">
        <v>1608</v>
      </c>
      <c r="AQ852">
        <v>419</v>
      </c>
      <c r="AR852">
        <v>0</v>
      </c>
      <c r="AS852">
        <v>103</v>
      </c>
      <c r="AT852">
        <v>311</v>
      </c>
      <c r="AU852">
        <v>17</v>
      </c>
      <c r="AV852">
        <v>5</v>
      </c>
      <c r="AW852">
        <v>32</v>
      </c>
      <c r="AX852">
        <v>0</v>
      </c>
      <c r="AY852">
        <v>157</v>
      </c>
      <c r="AZ852">
        <v>258</v>
      </c>
      <c r="BA852">
        <v>52</v>
      </c>
      <c r="BB852">
        <v>34</v>
      </c>
      <c r="BC852">
        <v>12</v>
      </c>
      <c r="BD852">
        <v>12</v>
      </c>
      <c r="BE852">
        <v>0</v>
      </c>
      <c r="BF852">
        <v>584</v>
      </c>
      <c r="BG852">
        <v>3985</v>
      </c>
      <c r="BH852">
        <v>0</v>
      </c>
      <c r="BI852">
        <v>357</v>
      </c>
      <c r="BJ852" s="2">
        <v>46218</v>
      </c>
      <c r="BK852">
        <v>0</v>
      </c>
      <c r="BL852" s="3" t="str">
        <f>VLOOKUP(O852,DropDownList!$H$1:$I$7,2,FALSE)</f>
        <v>2025/26</v>
      </c>
      <c r="BM852" s="3" t="str">
        <f t="shared" si="13"/>
        <v>VSUR</v>
      </c>
    </row>
    <row r="853" spans="1:65" x14ac:dyDescent="0.2">
      <c r="A853">
        <v>2026</v>
      </c>
      <c r="B853">
        <v>7</v>
      </c>
      <c r="C853" t="s">
        <v>216</v>
      </c>
      <c r="D853" t="s">
        <v>219</v>
      </c>
      <c r="E853" t="s">
        <v>37</v>
      </c>
      <c r="F853">
        <v>9702</v>
      </c>
      <c r="G853" t="s">
        <v>158</v>
      </c>
      <c r="H853" t="s">
        <v>218</v>
      </c>
      <c r="I853" t="s">
        <v>142</v>
      </c>
      <c r="J853" s="1">
        <v>46204</v>
      </c>
      <c r="K853" t="s">
        <v>143</v>
      </c>
      <c r="L853">
        <v>2</v>
      </c>
      <c r="M853" t="s">
        <v>445</v>
      </c>
      <c r="N853" t="s">
        <v>442</v>
      </c>
      <c r="O853" t="s">
        <v>149</v>
      </c>
      <c r="P853" t="s">
        <v>159</v>
      </c>
      <c r="Q853">
        <v>343926.5</v>
      </c>
      <c r="R853">
        <v>6</v>
      </c>
      <c r="S853">
        <v>367292.35</v>
      </c>
      <c r="T853">
        <v>0</v>
      </c>
      <c r="U853">
        <v>3</v>
      </c>
      <c r="V853">
        <v>0</v>
      </c>
      <c r="W853">
        <v>0</v>
      </c>
      <c r="X853">
        <v>0</v>
      </c>
      <c r="Y853">
        <v>0</v>
      </c>
      <c r="Z853">
        <v>0</v>
      </c>
      <c r="AA853">
        <v>23365.85</v>
      </c>
      <c r="AB853">
        <v>0</v>
      </c>
      <c r="AC853">
        <v>0</v>
      </c>
      <c r="AD853">
        <v>0</v>
      </c>
      <c r="AE853">
        <v>0</v>
      </c>
      <c r="AF853">
        <v>3</v>
      </c>
      <c r="AG853">
        <v>1</v>
      </c>
      <c r="AH853">
        <v>0</v>
      </c>
      <c r="AI853">
        <v>2</v>
      </c>
      <c r="AJ853">
        <v>0</v>
      </c>
      <c r="AK853">
        <v>0</v>
      </c>
      <c r="AL853">
        <v>0</v>
      </c>
      <c r="AM853">
        <v>0</v>
      </c>
      <c r="AN853">
        <v>0</v>
      </c>
      <c r="AO853">
        <v>4</v>
      </c>
      <c r="AP853">
        <v>6</v>
      </c>
      <c r="AQ853">
        <v>2</v>
      </c>
      <c r="AR853">
        <v>0</v>
      </c>
      <c r="AS853">
        <v>0</v>
      </c>
      <c r="AT853">
        <v>0</v>
      </c>
      <c r="AU853">
        <v>1</v>
      </c>
      <c r="AV853">
        <v>1</v>
      </c>
      <c r="AW853">
        <v>0</v>
      </c>
      <c r="AX853">
        <v>0</v>
      </c>
      <c r="AY853">
        <v>0</v>
      </c>
      <c r="AZ853">
        <v>0</v>
      </c>
      <c r="BA853">
        <v>0</v>
      </c>
      <c r="BB853">
        <v>0</v>
      </c>
      <c r="BC853">
        <v>0</v>
      </c>
      <c r="BD853">
        <v>0</v>
      </c>
      <c r="BE853">
        <v>0</v>
      </c>
      <c r="BF853">
        <v>0</v>
      </c>
      <c r="BG853">
        <v>321036.5</v>
      </c>
      <c r="BH853">
        <v>0</v>
      </c>
      <c r="BI853">
        <v>0</v>
      </c>
      <c r="BJ853" s="2">
        <v>46218</v>
      </c>
      <c r="BK853">
        <v>0</v>
      </c>
      <c r="BL853" s="3" t="str">
        <f>VLOOKUP(O853,DropDownList!$H$1:$I$7,2,FALSE)</f>
        <v>2025/26</v>
      </c>
      <c r="BM853" s="3" t="str">
        <f t="shared" si="13"/>
        <v>CONF</v>
      </c>
    </row>
    <row r="854" spans="1:65" x14ac:dyDescent="0.2">
      <c r="A854">
        <v>2026</v>
      </c>
      <c r="B854">
        <v>7</v>
      </c>
      <c r="C854" t="s">
        <v>216</v>
      </c>
      <c r="D854" t="s">
        <v>219</v>
      </c>
      <c r="E854" t="s">
        <v>37</v>
      </c>
      <c r="F854">
        <v>9702</v>
      </c>
      <c r="G854" t="s">
        <v>158</v>
      </c>
      <c r="H854" t="s">
        <v>218</v>
      </c>
      <c r="I854" t="s">
        <v>142</v>
      </c>
      <c r="J854" s="1">
        <v>46204</v>
      </c>
      <c r="K854" t="s">
        <v>143</v>
      </c>
      <c r="L854">
        <v>2</v>
      </c>
      <c r="M854" t="s">
        <v>445</v>
      </c>
      <c r="N854" t="s">
        <v>442</v>
      </c>
      <c r="O854" t="s">
        <v>147</v>
      </c>
      <c r="P854" t="s">
        <v>160</v>
      </c>
      <c r="Q854">
        <v>70889.08</v>
      </c>
      <c r="R854">
        <v>586</v>
      </c>
      <c r="S854">
        <v>262734</v>
      </c>
      <c r="T854">
        <v>12205</v>
      </c>
      <c r="U854">
        <v>226</v>
      </c>
      <c r="V854">
        <v>83</v>
      </c>
      <c r="W854">
        <v>31204.02</v>
      </c>
      <c r="X854">
        <v>31989.02</v>
      </c>
      <c r="Y854">
        <v>0</v>
      </c>
      <c r="Z854">
        <v>0</v>
      </c>
      <c r="AA854">
        <v>179639.92</v>
      </c>
      <c r="AB854">
        <v>15414.88</v>
      </c>
      <c r="AC854">
        <v>153966.99</v>
      </c>
      <c r="AD854">
        <v>39</v>
      </c>
      <c r="AE854">
        <v>44</v>
      </c>
      <c r="AF854">
        <v>329</v>
      </c>
      <c r="AG854">
        <v>144</v>
      </c>
      <c r="AH854">
        <v>27</v>
      </c>
      <c r="AI854">
        <v>82</v>
      </c>
      <c r="AJ854">
        <v>0</v>
      </c>
      <c r="AK854">
        <v>0</v>
      </c>
      <c r="AL854">
        <v>0</v>
      </c>
      <c r="AM854">
        <v>0</v>
      </c>
      <c r="AN854">
        <v>0</v>
      </c>
      <c r="AO854">
        <v>439</v>
      </c>
      <c r="AP854">
        <v>2291</v>
      </c>
      <c r="AQ854">
        <v>291</v>
      </c>
      <c r="AR854">
        <v>0</v>
      </c>
      <c r="AS854">
        <v>188</v>
      </c>
      <c r="AT854">
        <v>485</v>
      </c>
      <c r="AU854">
        <v>43</v>
      </c>
      <c r="AV854">
        <v>24</v>
      </c>
      <c r="AW854">
        <v>26</v>
      </c>
      <c r="AX854">
        <v>0</v>
      </c>
      <c r="AY854">
        <v>266</v>
      </c>
      <c r="AZ854">
        <v>480</v>
      </c>
      <c r="BA854">
        <v>216</v>
      </c>
      <c r="BB854">
        <v>73</v>
      </c>
      <c r="BC854">
        <v>26</v>
      </c>
      <c r="BD854">
        <v>17</v>
      </c>
      <c r="BE854">
        <v>0</v>
      </c>
      <c r="BF854">
        <v>555</v>
      </c>
      <c r="BG854">
        <v>33119</v>
      </c>
      <c r="BH854">
        <v>4</v>
      </c>
      <c r="BI854">
        <v>224</v>
      </c>
      <c r="BJ854" s="2">
        <v>46218</v>
      </c>
      <c r="BK854">
        <v>0</v>
      </c>
      <c r="BL854" s="3" t="str">
        <f>VLOOKUP(O854,DropDownList!$H$1:$I$7,2,FALSE)</f>
        <v>2024/25</v>
      </c>
      <c r="BM854" s="3" t="str">
        <f t="shared" si="13"/>
        <v>SC COURT</v>
      </c>
    </row>
    <row r="855" spans="1:65" x14ac:dyDescent="0.2">
      <c r="A855">
        <v>2026</v>
      </c>
      <c r="B855">
        <v>7</v>
      </c>
      <c r="C855" t="s">
        <v>216</v>
      </c>
      <c r="D855" t="s">
        <v>219</v>
      </c>
      <c r="E855" t="s">
        <v>37</v>
      </c>
      <c r="F855">
        <v>9702</v>
      </c>
      <c r="G855" t="s">
        <v>158</v>
      </c>
      <c r="H855" t="s">
        <v>218</v>
      </c>
      <c r="I855" t="s">
        <v>142</v>
      </c>
      <c r="J855" s="1">
        <v>46204</v>
      </c>
      <c r="K855" t="s">
        <v>143</v>
      </c>
      <c r="L855">
        <v>2</v>
      </c>
      <c r="M855" t="s">
        <v>445</v>
      </c>
      <c r="N855" t="s">
        <v>442</v>
      </c>
      <c r="O855" t="s">
        <v>155</v>
      </c>
      <c r="P855" t="s">
        <v>161</v>
      </c>
      <c r="Q855">
        <v>870.8</v>
      </c>
      <c r="R855">
        <v>604</v>
      </c>
      <c r="S855">
        <v>12790</v>
      </c>
      <c r="T855">
        <v>930.78</v>
      </c>
      <c r="U855">
        <v>104</v>
      </c>
      <c r="V855">
        <v>17</v>
      </c>
      <c r="W855">
        <v>330</v>
      </c>
      <c r="X855">
        <v>330</v>
      </c>
      <c r="Y855">
        <v>0</v>
      </c>
      <c r="Z855">
        <v>0</v>
      </c>
      <c r="AA855">
        <v>10988.42</v>
      </c>
      <c r="AB855">
        <v>0</v>
      </c>
      <c r="AC855">
        <v>0</v>
      </c>
      <c r="AD855">
        <v>16</v>
      </c>
      <c r="AE855">
        <v>1</v>
      </c>
      <c r="AF855">
        <v>515</v>
      </c>
      <c r="AG855">
        <v>2</v>
      </c>
      <c r="AH855">
        <v>43</v>
      </c>
      <c r="AI855">
        <v>43</v>
      </c>
      <c r="AJ855">
        <v>0</v>
      </c>
      <c r="AK855">
        <v>0</v>
      </c>
      <c r="AL855">
        <v>0</v>
      </c>
      <c r="AM855">
        <v>0</v>
      </c>
      <c r="AN855">
        <v>0</v>
      </c>
      <c r="AO855">
        <v>424</v>
      </c>
      <c r="AP855">
        <v>2822</v>
      </c>
      <c r="AQ855">
        <v>420</v>
      </c>
      <c r="AR855">
        <v>1</v>
      </c>
      <c r="AS855">
        <v>247</v>
      </c>
      <c r="AT855">
        <v>616</v>
      </c>
      <c r="AU855">
        <v>47</v>
      </c>
      <c r="AV855">
        <v>22</v>
      </c>
      <c r="AW855">
        <v>38</v>
      </c>
      <c r="AX855">
        <v>0</v>
      </c>
      <c r="AY855">
        <v>284</v>
      </c>
      <c r="AZ855">
        <v>560</v>
      </c>
      <c r="BA855">
        <v>362</v>
      </c>
      <c r="BB855">
        <v>66</v>
      </c>
      <c r="BC855">
        <v>25</v>
      </c>
      <c r="BD855">
        <v>17</v>
      </c>
      <c r="BE855">
        <v>0</v>
      </c>
      <c r="BF855">
        <v>562</v>
      </c>
      <c r="BG855">
        <v>850</v>
      </c>
      <c r="BH855">
        <v>1</v>
      </c>
      <c r="BI855">
        <v>101</v>
      </c>
      <c r="BJ855" s="2">
        <v>46218</v>
      </c>
      <c r="BK855">
        <v>2</v>
      </c>
      <c r="BL855" s="3" t="str">
        <f>VLOOKUP(O855,DropDownList!$H$1:$I$7,2,FALSE)</f>
        <v>2022/23</v>
      </c>
      <c r="BM855" s="3" t="str">
        <f t="shared" si="13"/>
        <v>VSUR</v>
      </c>
    </row>
    <row r="856" spans="1:65" x14ac:dyDescent="0.2">
      <c r="A856">
        <v>2026</v>
      </c>
      <c r="B856">
        <v>7</v>
      </c>
      <c r="C856" t="s">
        <v>216</v>
      </c>
      <c r="D856" t="s">
        <v>219</v>
      </c>
      <c r="E856" t="s">
        <v>37</v>
      </c>
      <c r="F856">
        <v>9702</v>
      </c>
      <c r="G856" t="s">
        <v>158</v>
      </c>
      <c r="H856" t="s">
        <v>218</v>
      </c>
      <c r="I856" t="s">
        <v>142</v>
      </c>
      <c r="J856" s="1">
        <v>46204</v>
      </c>
      <c r="K856" t="s">
        <v>143</v>
      </c>
      <c r="L856">
        <v>2</v>
      </c>
      <c r="M856" t="s">
        <v>445</v>
      </c>
      <c r="N856" t="s">
        <v>442</v>
      </c>
      <c r="O856" t="s">
        <v>149</v>
      </c>
      <c r="P856" t="s">
        <v>160</v>
      </c>
      <c r="Q856">
        <v>150162.19</v>
      </c>
      <c r="R856">
        <v>640</v>
      </c>
      <c r="S856">
        <v>320787.09000000003</v>
      </c>
      <c r="T856">
        <v>19235</v>
      </c>
      <c r="U856">
        <v>365</v>
      </c>
      <c r="V856">
        <v>184</v>
      </c>
      <c r="W856">
        <v>39832.129999999997</v>
      </c>
      <c r="X856">
        <v>63615.13</v>
      </c>
      <c r="Y856">
        <v>0</v>
      </c>
      <c r="Z856">
        <v>0</v>
      </c>
      <c r="AA856">
        <v>151389.9</v>
      </c>
      <c r="AB856">
        <v>11871.6</v>
      </c>
      <c r="AC856">
        <v>129232.05</v>
      </c>
      <c r="AD856">
        <v>104</v>
      </c>
      <c r="AE856">
        <v>80</v>
      </c>
      <c r="AF856">
        <v>230</v>
      </c>
      <c r="AG856">
        <v>171</v>
      </c>
      <c r="AH856">
        <v>42</v>
      </c>
      <c r="AI856">
        <v>194</v>
      </c>
      <c r="AJ856">
        <v>0</v>
      </c>
      <c r="AK856">
        <v>0</v>
      </c>
      <c r="AL856">
        <v>0</v>
      </c>
      <c r="AM856">
        <v>0</v>
      </c>
      <c r="AN856">
        <v>0</v>
      </c>
      <c r="AO856">
        <v>468</v>
      </c>
      <c r="AP856">
        <v>1591</v>
      </c>
      <c r="AQ856">
        <v>417</v>
      </c>
      <c r="AR856">
        <v>1</v>
      </c>
      <c r="AS856">
        <v>100</v>
      </c>
      <c r="AT856">
        <v>316</v>
      </c>
      <c r="AU856">
        <v>19</v>
      </c>
      <c r="AV856">
        <v>7</v>
      </c>
      <c r="AW856">
        <v>37</v>
      </c>
      <c r="AX856">
        <v>0</v>
      </c>
      <c r="AY856">
        <v>158</v>
      </c>
      <c r="AZ856">
        <v>241</v>
      </c>
      <c r="BA856">
        <v>39</v>
      </c>
      <c r="BB856">
        <v>35</v>
      </c>
      <c r="BC856">
        <v>12</v>
      </c>
      <c r="BD856">
        <v>12</v>
      </c>
      <c r="BE856">
        <v>0</v>
      </c>
      <c r="BF856">
        <v>596</v>
      </c>
      <c r="BG856">
        <v>90426.79</v>
      </c>
      <c r="BH856">
        <v>3</v>
      </c>
      <c r="BI856">
        <v>362</v>
      </c>
      <c r="BJ856" s="2">
        <v>46218</v>
      </c>
      <c r="BK856">
        <v>0</v>
      </c>
      <c r="BL856" s="3" t="str">
        <f>VLOOKUP(O856,DropDownList!$H$1:$I$7,2,FALSE)</f>
        <v>2025/26</v>
      </c>
      <c r="BM856" s="3" t="str">
        <f t="shared" si="13"/>
        <v>SC COURT</v>
      </c>
    </row>
    <row r="857" spans="1:65" x14ac:dyDescent="0.2">
      <c r="A857">
        <v>2026</v>
      </c>
      <c r="B857">
        <v>7</v>
      </c>
      <c r="C857" t="s">
        <v>216</v>
      </c>
      <c r="D857" t="s">
        <v>219</v>
      </c>
      <c r="E857" t="s">
        <v>37</v>
      </c>
      <c r="F857">
        <v>9702</v>
      </c>
      <c r="G857" t="s">
        <v>158</v>
      </c>
      <c r="H857" t="s">
        <v>218</v>
      </c>
      <c r="I857" t="s">
        <v>142</v>
      </c>
      <c r="J857" s="1">
        <v>46204</v>
      </c>
      <c r="K857" t="s">
        <v>143</v>
      </c>
      <c r="L857">
        <v>2</v>
      </c>
      <c r="M857" t="s">
        <v>445</v>
      </c>
      <c r="N857" t="s">
        <v>442</v>
      </c>
      <c r="O857" t="s">
        <v>155</v>
      </c>
      <c r="P857" t="s">
        <v>159</v>
      </c>
      <c r="Q857">
        <v>0</v>
      </c>
      <c r="R857">
        <v>2</v>
      </c>
      <c r="S857">
        <v>34402.67</v>
      </c>
      <c r="T857">
        <v>43.47</v>
      </c>
      <c r="U857">
        <v>0</v>
      </c>
      <c r="V857">
        <v>0</v>
      </c>
      <c r="W857">
        <v>0</v>
      </c>
      <c r="X857">
        <v>0</v>
      </c>
      <c r="Y857">
        <v>0</v>
      </c>
      <c r="Z857">
        <v>0</v>
      </c>
      <c r="AA857">
        <v>34359.199999999997</v>
      </c>
      <c r="AB857">
        <v>0</v>
      </c>
      <c r="AC857">
        <v>0</v>
      </c>
      <c r="AD857">
        <v>0</v>
      </c>
      <c r="AE857">
        <v>0</v>
      </c>
      <c r="AF857">
        <v>1</v>
      </c>
      <c r="AG857">
        <v>0</v>
      </c>
      <c r="AH857">
        <v>0</v>
      </c>
      <c r="AI857">
        <v>0</v>
      </c>
      <c r="AJ857">
        <v>0</v>
      </c>
      <c r="AK857">
        <v>0</v>
      </c>
      <c r="AL857">
        <v>0</v>
      </c>
      <c r="AM857">
        <v>0</v>
      </c>
      <c r="AN857">
        <v>0</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1</v>
      </c>
      <c r="BI857">
        <v>0</v>
      </c>
      <c r="BJ857" s="2">
        <v>46218</v>
      </c>
      <c r="BK857">
        <v>0</v>
      </c>
      <c r="BL857" s="3" t="str">
        <f>VLOOKUP(O857,DropDownList!$H$1:$I$7,2,FALSE)</f>
        <v>2022/23</v>
      </c>
      <c r="BM857" s="3" t="str">
        <f t="shared" si="13"/>
        <v>CONF</v>
      </c>
    </row>
    <row r="858" spans="1:65" x14ac:dyDescent="0.2">
      <c r="A858">
        <v>2026</v>
      </c>
      <c r="B858">
        <v>7</v>
      </c>
      <c r="C858" t="s">
        <v>216</v>
      </c>
      <c r="D858" t="s">
        <v>219</v>
      </c>
      <c r="E858" t="s">
        <v>37</v>
      </c>
      <c r="F858">
        <v>9702</v>
      </c>
      <c r="G858" t="s">
        <v>158</v>
      </c>
      <c r="H858" t="s">
        <v>218</v>
      </c>
      <c r="I858" t="s">
        <v>142</v>
      </c>
      <c r="J858" s="1">
        <v>46204</v>
      </c>
      <c r="K858" t="s">
        <v>143</v>
      </c>
      <c r="L858">
        <v>2</v>
      </c>
      <c r="M858" t="s">
        <v>445</v>
      </c>
      <c r="N858" t="s">
        <v>442</v>
      </c>
      <c r="O858" t="s">
        <v>155</v>
      </c>
      <c r="P858" t="s">
        <v>160</v>
      </c>
      <c r="Q858">
        <v>47161.96</v>
      </c>
      <c r="R858">
        <v>663</v>
      </c>
      <c r="S858">
        <v>283739.02</v>
      </c>
      <c r="T858">
        <v>21295.39</v>
      </c>
      <c r="U858">
        <v>117</v>
      </c>
      <c r="V858">
        <v>45</v>
      </c>
      <c r="W858">
        <v>24779.77</v>
      </c>
      <c r="X858">
        <v>25519.77</v>
      </c>
      <c r="Y858">
        <v>0</v>
      </c>
      <c r="Z858">
        <v>0</v>
      </c>
      <c r="AA858">
        <v>215281.67</v>
      </c>
      <c r="AB858">
        <v>19998.12</v>
      </c>
      <c r="AC858">
        <v>184045.91</v>
      </c>
      <c r="AD858">
        <v>17</v>
      </c>
      <c r="AE858">
        <v>28</v>
      </c>
      <c r="AF858">
        <v>484</v>
      </c>
      <c r="AG858">
        <v>75</v>
      </c>
      <c r="AH858">
        <v>48</v>
      </c>
      <c r="AI858">
        <v>42</v>
      </c>
      <c r="AJ858">
        <v>0</v>
      </c>
      <c r="AK858">
        <v>0</v>
      </c>
      <c r="AL858">
        <v>0</v>
      </c>
      <c r="AM858">
        <v>0</v>
      </c>
      <c r="AN858">
        <v>0</v>
      </c>
      <c r="AO858">
        <v>466</v>
      </c>
      <c r="AP858">
        <v>3108</v>
      </c>
      <c r="AQ858">
        <v>459</v>
      </c>
      <c r="AR858">
        <v>2</v>
      </c>
      <c r="AS858">
        <v>263</v>
      </c>
      <c r="AT858">
        <v>714</v>
      </c>
      <c r="AU858">
        <v>57</v>
      </c>
      <c r="AV858">
        <v>27</v>
      </c>
      <c r="AW858">
        <v>42</v>
      </c>
      <c r="AX858">
        <v>0</v>
      </c>
      <c r="AY858">
        <v>312</v>
      </c>
      <c r="AZ858">
        <v>604</v>
      </c>
      <c r="BA858">
        <v>386</v>
      </c>
      <c r="BB858">
        <v>70</v>
      </c>
      <c r="BC858">
        <v>28</v>
      </c>
      <c r="BD858">
        <v>17</v>
      </c>
      <c r="BE858">
        <v>0</v>
      </c>
      <c r="BF858">
        <v>613</v>
      </c>
      <c r="BG858">
        <v>22291</v>
      </c>
      <c r="BH858">
        <v>14</v>
      </c>
      <c r="BI858">
        <v>113</v>
      </c>
      <c r="BJ858" s="2">
        <v>46218</v>
      </c>
      <c r="BK858">
        <v>2</v>
      </c>
      <c r="BL858" s="3" t="str">
        <f>VLOOKUP(O858,DropDownList!$H$1:$I$7,2,FALSE)</f>
        <v>2022/23</v>
      </c>
      <c r="BM858" s="3" t="str">
        <f t="shared" si="13"/>
        <v>SC COURT</v>
      </c>
    </row>
    <row r="859" spans="1:65" x14ac:dyDescent="0.2">
      <c r="A859">
        <v>2026</v>
      </c>
      <c r="B859">
        <v>7</v>
      </c>
      <c r="C859" t="s">
        <v>216</v>
      </c>
      <c r="D859" t="s">
        <v>219</v>
      </c>
      <c r="E859" t="s">
        <v>37</v>
      </c>
      <c r="F859">
        <v>9702</v>
      </c>
      <c r="G859" t="s">
        <v>158</v>
      </c>
      <c r="H859" t="s">
        <v>218</v>
      </c>
      <c r="I859" t="s">
        <v>142</v>
      </c>
      <c r="J859" s="1">
        <v>46204</v>
      </c>
      <c r="K859" t="s">
        <v>143</v>
      </c>
      <c r="L859">
        <v>2</v>
      </c>
      <c r="M859" t="s">
        <v>445</v>
      </c>
      <c r="N859" t="s">
        <v>442</v>
      </c>
      <c r="O859" t="s">
        <v>156</v>
      </c>
      <c r="P859" t="s">
        <v>161</v>
      </c>
      <c r="Q859">
        <v>1056.45</v>
      </c>
      <c r="R859">
        <v>537</v>
      </c>
      <c r="S859">
        <v>11920</v>
      </c>
      <c r="T859">
        <v>770</v>
      </c>
      <c r="U859">
        <v>153</v>
      </c>
      <c r="V859">
        <v>29</v>
      </c>
      <c r="W859">
        <v>606.55999999999995</v>
      </c>
      <c r="X859">
        <v>606.55999999999995</v>
      </c>
      <c r="Y859">
        <v>0</v>
      </c>
      <c r="Z859">
        <v>0</v>
      </c>
      <c r="AA859">
        <v>10093.549999999999</v>
      </c>
      <c r="AB859">
        <v>0</v>
      </c>
      <c r="AC859">
        <v>0</v>
      </c>
      <c r="AD859">
        <v>28</v>
      </c>
      <c r="AE859">
        <v>1</v>
      </c>
      <c r="AF859">
        <v>432</v>
      </c>
      <c r="AG859">
        <v>4</v>
      </c>
      <c r="AH859">
        <v>44</v>
      </c>
      <c r="AI859">
        <v>57</v>
      </c>
      <c r="AJ859">
        <v>0</v>
      </c>
      <c r="AK859">
        <v>0</v>
      </c>
      <c r="AL859">
        <v>0</v>
      </c>
      <c r="AM859">
        <v>0</v>
      </c>
      <c r="AN859">
        <v>0</v>
      </c>
      <c r="AO859">
        <v>400</v>
      </c>
      <c r="AP859">
        <v>2679</v>
      </c>
      <c r="AQ859">
        <v>387</v>
      </c>
      <c r="AR859">
        <v>0</v>
      </c>
      <c r="AS859">
        <v>210</v>
      </c>
      <c r="AT859">
        <v>565</v>
      </c>
      <c r="AU859">
        <v>43</v>
      </c>
      <c r="AV859">
        <v>19</v>
      </c>
      <c r="AW859">
        <v>47</v>
      </c>
      <c r="AX859">
        <v>0</v>
      </c>
      <c r="AY859">
        <v>308</v>
      </c>
      <c r="AZ859">
        <v>546</v>
      </c>
      <c r="BA859">
        <v>307</v>
      </c>
      <c r="BB859">
        <v>63</v>
      </c>
      <c r="BC859">
        <v>29</v>
      </c>
      <c r="BD859">
        <v>19</v>
      </c>
      <c r="BE859">
        <v>0</v>
      </c>
      <c r="BF859">
        <v>489</v>
      </c>
      <c r="BG859">
        <v>1025</v>
      </c>
      <c r="BH859">
        <v>0</v>
      </c>
      <c r="BI859">
        <v>153</v>
      </c>
      <c r="BJ859" s="2">
        <v>46218</v>
      </c>
      <c r="BK859">
        <v>1</v>
      </c>
      <c r="BL859" s="3" t="str">
        <f>VLOOKUP(O859,DropDownList!$H$1:$I$7,2,FALSE)</f>
        <v>2023/24</v>
      </c>
      <c r="BM859" s="3" t="str">
        <f t="shared" si="13"/>
        <v>VSUR</v>
      </c>
    </row>
    <row r="860" spans="1:65" x14ac:dyDescent="0.2">
      <c r="A860">
        <v>2026</v>
      </c>
      <c r="B860">
        <v>7</v>
      </c>
      <c r="C860" t="s">
        <v>216</v>
      </c>
      <c r="D860" t="s">
        <v>219</v>
      </c>
      <c r="E860" t="s">
        <v>37</v>
      </c>
      <c r="F860">
        <v>9702</v>
      </c>
      <c r="G860" t="s">
        <v>158</v>
      </c>
      <c r="H860" t="s">
        <v>218</v>
      </c>
      <c r="I860" t="s">
        <v>142</v>
      </c>
      <c r="J860" s="1">
        <v>46204</v>
      </c>
      <c r="K860" t="s">
        <v>143</v>
      </c>
      <c r="L860">
        <v>2</v>
      </c>
      <c r="M860" t="s">
        <v>445</v>
      </c>
      <c r="N860" t="s">
        <v>442</v>
      </c>
      <c r="O860" t="s">
        <v>156</v>
      </c>
      <c r="P860" t="s">
        <v>160</v>
      </c>
      <c r="Q860">
        <v>65442.76</v>
      </c>
      <c r="R860">
        <v>587</v>
      </c>
      <c r="S860">
        <v>284932.75</v>
      </c>
      <c r="T860">
        <v>18469.91</v>
      </c>
      <c r="U860">
        <v>167</v>
      </c>
      <c r="V860">
        <v>63</v>
      </c>
      <c r="W860">
        <v>24905.55</v>
      </c>
      <c r="X860">
        <v>26333.03</v>
      </c>
      <c r="Y860">
        <v>0</v>
      </c>
      <c r="Z860">
        <v>0</v>
      </c>
      <c r="AA860">
        <v>201020.08</v>
      </c>
      <c r="AB860">
        <v>27421.83</v>
      </c>
      <c r="AC860">
        <v>163224.70000000001</v>
      </c>
      <c r="AD860">
        <v>31</v>
      </c>
      <c r="AE860">
        <v>32</v>
      </c>
      <c r="AF860">
        <v>359</v>
      </c>
      <c r="AG860">
        <v>107</v>
      </c>
      <c r="AH860">
        <v>48</v>
      </c>
      <c r="AI860">
        <v>60</v>
      </c>
      <c r="AJ860">
        <v>0</v>
      </c>
      <c r="AK860">
        <v>0</v>
      </c>
      <c r="AL860">
        <v>0</v>
      </c>
      <c r="AM860">
        <v>0</v>
      </c>
      <c r="AN860">
        <v>0</v>
      </c>
      <c r="AO860">
        <v>441</v>
      </c>
      <c r="AP860">
        <v>2840</v>
      </c>
      <c r="AQ860">
        <v>414</v>
      </c>
      <c r="AR860">
        <v>4</v>
      </c>
      <c r="AS860">
        <v>221</v>
      </c>
      <c r="AT860">
        <v>609</v>
      </c>
      <c r="AU860">
        <v>47</v>
      </c>
      <c r="AV860">
        <v>21</v>
      </c>
      <c r="AW860">
        <v>48</v>
      </c>
      <c r="AX860">
        <v>0</v>
      </c>
      <c r="AY860">
        <v>321</v>
      </c>
      <c r="AZ860">
        <v>576</v>
      </c>
      <c r="BA860">
        <v>323</v>
      </c>
      <c r="BB860">
        <v>64</v>
      </c>
      <c r="BC860">
        <v>28</v>
      </c>
      <c r="BD860">
        <v>22</v>
      </c>
      <c r="BE860">
        <v>0</v>
      </c>
      <c r="BF860">
        <v>528</v>
      </c>
      <c r="BG860">
        <v>20018</v>
      </c>
      <c r="BH860">
        <v>13</v>
      </c>
      <c r="BI860">
        <v>162</v>
      </c>
      <c r="BJ860" s="2">
        <v>46218</v>
      </c>
      <c r="BK860">
        <v>1</v>
      </c>
      <c r="BL860" s="3" t="str">
        <f>VLOOKUP(O860,DropDownList!$H$1:$I$7,2,FALSE)</f>
        <v>2023/24</v>
      </c>
      <c r="BM860" s="3" t="str">
        <f t="shared" si="13"/>
        <v>SC COURT</v>
      </c>
    </row>
    <row r="861" spans="1:65" x14ac:dyDescent="0.2">
      <c r="A861">
        <v>2026</v>
      </c>
      <c r="B861">
        <v>7</v>
      </c>
      <c r="C861" t="s">
        <v>216</v>
      </c>
      <c r="D861" t="s">
        <v>219</v>
      </c>
      <c r="E861" t="s">
        <v>37</v>
      </c>
      <c r="F861">
        <v>9702</v>
      </c>
      <c r="G861" t="s">
        <v>158</v>
      </c>
      <c r="H861" t="s">
        <v>218</v>
      </c>
      <c r="I861" t="s">
        <v>142</v>
      </c>
      <c r="J861" s="1">
        <v>46204</v>
      </c>
      <c r="K861" t="s">
        <v>143</v>
      </c>
      <c r="L861">
        <v>2</v>
      </c>
      <c r="M861" t="s">
        <v>445</v>
      </c>
      <c r="N861" t="s">
        <v>442</v>
      </c>
      <c r="O861" t="s">
        <v>156</v>
      </c>
      <c r="P861" t="s">
        <v>159</v>
      </c>
      <c r="Q861">
        <v>0</v>
      </c>
      <c r="R861">
        <v>8</v>
      </c>
      <c r="S861">
        <v>171988</v>
      </c>
      <c r="T861">
        <v>185.48</v>
      </c>
      <c r="U861">
        <v>0</v>
      </c>
      <c r="V861">
        <v>0</v>
      </c>
      <c r="W861">
        <v>0</v>
      </c>
      <c r="X861">
        <v>0</v>
      </c>
      <c r="Y861">
        <v>0</v>
      </c>
      <c r="Z861">
        <v>0</v>
      </c>
      <c r="AA861">
        <v>171802.52</v>
      </c>
      <c r="AB861">
        <v>0</v>
      </c>
      <c r="AC861">
        <v>0</v>
      </c>
      <c r="AD861">
        <v>0</v>
      </c>
      <c r="AE861">
        <v>0</v>
      </c>
      <c r="AF861">
        <v>7</v>
      </c>
      <c r="AG861">
        <v>0</v>
      </c>
      <c r="AH861">
        <v>0</v>
      </c>
      <c r="AI861">
        <v>0</v>
      </c>
      <c r="AJ861">
        <v>0</v>
      </c>
      <c r="AK861">
        <v>0</v>
      </c>
      <c r="AL861">
        <v>0</v>
      </c>
      <c r="AM861">
        <v>0</v>
      </c>
      <c r="AN861">
        <v>0</v>
      </c>
      <c r="AO861">
        <v>4</v>
      </c>
      <c r="AP861">
        <v>4</v>
      </c>
      <c r="AQ861">
        <v>3</v>
      </c>
      <c r="AR861">
        <v>0</v>
      </c>
      <c r="AS861">
        <v>0</v>
      </c>
      <c r="AT861">
        <v>0</v>
      </c>
      <c r="AU861">
        <v>0</v>
      </c>
      <c r="AV861">
        <v>0</v>
      </c>
      <c r="AW861">
        <v>0</v>
      </c>
      <c r="AX861">
        <v>0</v>
      </c>
      <c r="AY861">
        <v>0</v>
      </c>
      <c r="AZ861">
        <v>0</v>
      </c>
      <c r="BA861">
        <v>0</v>
      </c>
      <c r="BB861">
        <v>0</v>
      </c>
      <c r="BC861">
        <v>0</v>
      </c>
      <c r="BD861">
        <v>0</v>
      </c>
      <c r="BE861">
        <v>0</v>
      </c>
      <c r="BF861">
        <v>0</v>
      </c>
      <c r="BG861">
        <v>0</v>
      </c>
      <c r="BH861">
        <v>1</v>
      </c>
      <c r="BI861">
        <v>0</v>
      </c>
      <c r="BJ861" s="2">
        <v>46218</v>
      </c>
      <c r="BK861">
        <v>0</v>
      </c>
      <c r="BL861" s="3" t="str">
        <f>VLOOKUP(O861,DropDownList!$H$1:$I$7,2,FALSE)</f>
        <v>2023/24</v>
      </c>
      <c r="BM861" s="3" t="str">
        <f t="shared" si="13"/>
        <v>CONF</v>
      </c>
    </row>
    <row r="862" spans="1:65" x14ac:dyDescent="0.2">
      <c r="A862">
        <v>2026</v>
      </c>
      <c r="B862">
        <v>7</v>
      </c>
      <c r="C862" t="s">
        <v>216</v>
      </c>
      <c r="D862" t="s">
        <v>219</v>
      </c>
      <c r="E862" t="s">
        <v>37</v>
      </c>
      <c r="F862">
        <v>9702</v>
      </c>
      <c r="G862" t="s">
        <v>158</v>
      </c>
      <c r="H862" t="s">
        <v>218</v>
      </c>
      <c r="I862" t="s">
        <v>142</v>
      </c>
      <c r="J862" s="1">
        <v>46204</v>
      </c>
      <c r="K862" t="s">
        <v>143</v>
      </c>
      <c r="L862">
        <v>2</v>
      </c>
      <c r="M862" t="s">
        <v>445</v>
      </c>
      <c r="N862" t="s">
        <v>442</v>
      </c>
      <c r="O862" t="s">
        <v>147</v>
      </c>
      <c r="P862" t="s">
        <v>159</v>
      </c>
      <c r="Q862">
        <v>3835</v>
      </c>
      <c r="R862">
        <v>3</v>
      </c>
      <c r="S862">
        <v>98595</v>
      </c>
      <c r="T862">
        <v>0</v>
      </c>
      <c r="U862">
        <v>1</v>
      </c>
      <c r="V862">
        <v>1</v>
      </c>
      <c r="W862">
        <v>3835</v>
      </c>
      <c r="X862">
        <v>3835</v>
      </c>
      <c r="Y862">
        <v>0</v>
      </c>
      <c r="Z862">
        <v>0</v>
      </c>
      <c r="AA862">
        <v>94760</v>
      </c>
      <c r="AB862">
        <v>0</v>
      </c>
      <c r="AC862">
        <v>0</v>
      </c>
      <c r="AD862">
        <v>0</v>
      </c>
      <c r="AE862">
        <v>1</v>
      </c>
      <c r="AF862">
        <v>2</v>
      </c>
      <c r="AG862">
        <v>1</v>
      </c>
      <c r="AH862">
        <v>0</v>
      </c>
      <c r="AI862">
        <v>0</v>
      </c>
      <c r="AJ862">
        <v>0</v>
      </c>
      <c r="AK862">
        <v>0</v>
      </c>
      <c r="AL862">
        <v>0</v>
      </c>
      <c r="AM862">
        <v>0</v>
      </c>
      <c r="AN862">
        <v>0</v>
      </c>
      <c r="AO862">
        <v>2</v>
      </c>
      <c r="AP862">
        <v>3</v>
      </c>
      <c r="AQ862">
        <v>1</v>
      </c>
      <c r="AR862">
        <v>0</v>
      </c>
      <c r="AS862">
        <v>0</v>
      </c>
      <c r="AT862">
        <v>0</v>
      </c>
      <c r="AU862">
        <v>0</v>
      </c>
      <c r="AV862">
        <v>0</v>
      </c>
      <c r="AW862">
        <v>1</v>
      </c>
      <c r="AX862">
        <v>0</v>
      </c>
      <c r="AY862">
        <v>0</v>
      </c>
      <c r="AZ862">
        <v>0</v>
      </c>
      <c r="BA862">
        <v>0</v>
      </c>
      <c r="BB862">
        <v>0</v>
      </c>
      <c r="BC862">
        <v>0</v>
      </c>
      <c r="BD862">
        <v>0</v>
      </c>
      <c r="BE862">
        <v>0</v>
      </c>
      <c r="BF862">
        <v>0</v>
      </c>
      <c r="BG862">
        <v>0</v>
      </c>
      <c r="BH862">
        <v>0</v>
      </c>
      <c r="BI862">
        <v>0</v>
      </c>
      <c r="BJ862" s="2">
        <v>46218</v>
      </c>
      <c r="BK862">
        <v>0</v>
      </c>
      <c r="BL862" s="3" t="str">
        <f>VLOOKUP(O862,DropDownList!$H$1:$I$7,2,FALSE)</f>
        <v>2024/25</v>
      </c>
      <c r="BM862" s="3" t="str">
        <f t="shared" si="13"/>
        <v>CONF</v>
      </c>
    </row>
    <row r="863" spans="1:65" x14ac:dyDescent="0.2">
      <c r="A863">
        <v>2026</v>
      </c>
      <c r="B863">
        <v>7</v>
      </c>
      <c r="C863" t="s">
        <v>216</v>
      </c>
      <c r="D863" t="s">
        <v>219</v>
      </c>
      <c r="E863" t="s">
        <v>37</v>
      </c>
      <c r="F863">
        <v>9702</v>
      </c>
      <c r="G863" t="s">
        <v>158</v>
      </c>
      <c r="H863" t="s">
        <v>218</v>
      </c>
      <c r="I863" t="s">
        <v>142</v>
      </c>
      <c r="J863" s="1">
        <v>46204</v>
      </c>
      <c r="K863" t="s">
        <v>143</v>
      </c>
      <c r="L863">
        <v>2</v>
      </c>
      <c r="M863" t="s">
        <v>445</v>
      </c>
      <c r="N863" t="s">
        <v>442</v>
      </c>
      <c r="O863" t="s">
        <v>147</v>
      </c>
      <c r="P863" t="s">
        <v>161</v>
      </c>
      <c r="Q863">
        <v>1956.95</v>
      </c>
      <c r="R863">
        <v>561</v>
      </c>
      <c r="S863">
        <v>18690</v>
      </c>
      <c r="T863">
        <v>505</v>
      </c>
      <c r="U863">
        <v>217</v>
      </c>
      <c r="V863">
        <v>46</v>
      </c>
      <c r="W863">
        <v>1035.99</v>
      </c>
      <c r="X863">
        <v>1035.99</v>
      </c>
      <c r="Y863">
        <v>0</v>
      </c>
      <c r="Z863">
        <v>0</v>
      </c>
      <c r="AA863">
        <v>16228.05</v>
      </c>
      <c r="AB863">
        <v>0</v>
      </c>
      <c r="AC863">
        <v>0</v>
      </c>
      <c r="AD863">
        <v>40</v>
      </c>
      <c r="AE863">
        <v>6</v>
      </c>
      <c r="AF863">
        <v>440</v>
      </c>
      <c r="AG863">
        <v>9</v>
      </c>
      <c r="AH863">
        <v>24</v>
      </c>
      <c r="AI863">
        <v>87</v>
      </c>
      <c r="AJ863">
        <v>0</v>
      </c>
      <c r="AK863">
        <v>0</v>
      </c>
      <c r="AL863">
        <v>0</v>
      </c>
      <c r="AM863">
        <v>0</v>
      </c>
      <c r="AN863">
        <v>0</v>
      </c>
      <c r="AO863">
        <v>420</v>
      </c>
      <c r="AP863">
        <v>2214</v>
      </c>
      <c r="AQ863">
        <v>285</v>
      </c>
      <c r="AR863">
        <v>0</v>
      </c>
      <c r="AS863">
        <v>177</v>
      </c>
      <c r="AT863">
        <v>471</v>
      </c>
      <c r="AU863">
        <v>42</v>
      </c>
      <c r="AV863">
        <v>24</v>
      </c>
      <c r="AW863">
        <v>23</v>
      </c>
      <c r="AX863">
        <v>0</v>
      </c>
      <c r="AY863">
        <v>254</v>
      </c>
      <c r="AZ863">
        <v>459</v>
      </c>
      <c r="BA863">
        <v>210</v>
      </c>
      <c r="BB863">
        <v>72</v>
      </c>
      <c r="BC863">
        <v>24</v>
      </c>
      <c r="BD863">
        <v>17</v>
      </c>
      <c r="BE863">
        <v>0</v>
      </c>
      <c r="BF863">
        <v>533</v>
      </c>
      <c r="BG863">
        <v>1910</v>
      </c>
      <c r="BH863">
        <v>1</v>
      </c>
      <c r="BI863">
        <v>215</v>
      </c>
      <c r="BJ863" s="2">
        <v>46218</v>
      </c>
      <c r="BK863">
        <v>0</v>
      </c>
      <c r="BL863" s="3" t="str">
        <f>VLOOKUP(O863,DropDownList!$H$1:$I$7,2,FALSE)</f>
        <v>2024/25</v>
      </c>
      <c r="BM863" s="3" t="str">
        <f t="shared" si="13"/>
        <v>VSUR</v>
      </c>
    </row>
    <row r="864" spans="1:65" x14ac:dyDescent="0.2">
      <c r="A864">
        <v>2026</v>
      </c>
      <c r="B864">
        <v>7</v>
      </c>
      <c r="C864" t="s">
        <v>216</v>
      </c>
      <c r="D864" t="s">
        <v>220</v>
      </c>
      <c r="E864" t="s">
        <v>38</v>
      </c>
      <c r="F864">
        <v>9360</v>
      </c>
      <c r="G864" t="s">
        <v>141</v>
      </c>
      <c r="H864" t="s">
        <v>221</v>
      </c>
      <c r="I864" t="s">
        <v>221</v>
      </c>
      <c r="J864" s="1">
        <v>46204</v>
      </c>
      <c r="K864" t="s">
        <v>143</v>
      </c>
      <c r="L864">
        <v>2</v>
      </c>
      <c r="M864" t="s">
        <v>445</v>
      </c>
      <c r="N864" t="s">
        <v>442</v>
      </c>
      <c r="O864" t="s">
        <v>147</v>
      </c>
      <c r="P864" t="s">
        <v>146</v>
      </c>
      <c r="Q864">
        <v>630</v>
      </c>
      <c r="R864">
        <v>277</v>
      </c>
      <c r="S864">
        <v>3970</v>
      </c>
      <c r="T864">
        <v>50</v>
      </c>
      <c r="U864">
        <v>92</v>
      </c>
      <c r="V864">
        <v>17</v>
      </c>
      <c r="W864">
        <v>300</v>
      </c>
      <c r="X864">
        <v>300</v>
      </c>
      <c r="Y864">
        <v>0</v>
      </c>
      <c r="Z864">
        <v>0</v>
      </c>
      <c r="AA864">
        <v>3290</v>
      </c>
      <c r="AB864">
        <v>0</v>
      </c>
      <c r="AC864">
        <v>0</v>
      </c>
      <c r="AD864">
        <v>17</v>
      </c>
      <c r="AE864">
        <v>0</v>
      </c>
      <c r="AF864">
        <v>234</v>
      </c>
      <c r="AG864">
        <v>1</v>
      </c>
      <c r="AH864">
        <v>3</v>
      </c>
      <c r="AI864">
        <v>39</v>
      </c>
      <c r="AJ864">
        <v>0</v>
      </c>
      <c r="AK864">
        <v>0</v>
      </c>
      <c r="AL864">
        <v>0</v>
      </c>
      <c r="AM864">
        <v>0</v>
      </c>
      <c r="AN864">
        <v>0</v>
      </c>
      <c r="AO864">
        <v>189</v>
      </c>
      <c r="AP864">
        <v>659</v>
      </c>
      <c r="AQ864">
        <v>185</v>
      </c>
      <c r="AR864">
        <v>0</v>
      </c>
      <c r="AS864">
        <v>71</v>
      </c>
      <c r="AT864">
        <v>14</v>
      </c>
      <c r="AU864">
        <v>14</v>
      </c>
      <c r="AV864">
        <v>6</v>
      </c>
      <c r="AW864">
        <v>3</v>
      </c>
      <c r="AX864">
        <v>0</v>
      </c>
      <c r="AY864">
        <v>89</v>
      </c>
      <c r="AZ864">
        <v>129</v>
      </c>
      <c r="BA864">
        <v>46</v>
      </c>
      <c r="BB864">
        <v>30</v>
      </c>
      <c r="BC864">
        <v>13</v>
      </c>
      <c r="BD864">
        <v>9</v>
      </c>
      <c r="BE864">
        <v>0</v>
      </c>
      <c r="BF864">
        <v>273</v>
      </c>
      <c r="BG864">
        <v>620</v>
      </c>
      <c r="BH864">
        <v>0</v>
      </c>
      <c r="BI864">
        <v>91</v>
      </c>
      <c r="BJ864" s="2">
        <v>46218</v>
      </c>
      <c r="BK864">
        <v>0</v>
      </c>
      <c r="BL864" s="3" t="str">
        <f>VLOOKUP(O864,DropDownList!$H$1:$I$7,2,FALSE)</f>
        <v>2024/25</v>
      </c>
      <c r="BM864" s="3" t="str">
        <f t="shared" si="13"/>
        <v>VSUR</v>
      </c>
    </row>
    <row r="865" spans="1:65" x14ac:dyDescent="0.2">
      <c r="A865">
        <v>2026</v>
      </c>
      <c r="B865">
        <v>7</v>
      </c>
      <c r="C865" t="s">
        <v>216</v>
      </c>
      <c r="D865" t="s">
        <v>220</v>
      </c>
      <c r="E865" t="s">
        <v>38</v>
      </c>
      <c r="F865">
        <v>9360</v>
      </c>
      <c r="G865" t="s">
        <v>141</v>
      </c>
      <c r="H865" t="s">
        <v>221</v>
      </c>
      <c r="I865" t="s">
        <v>221</v>
      </c>
      <c r="J865" s="1">
        <v>46204</v>
      </c>
      <c r="K865" t="s">
        <v>143</v>
      </c>
      <c r="L865">
        <v>2</v>
      </c>
      <c r="M865" t="s">
        <v>445</v>
      </c>
      <c r="N865" t="s">
        <v>442</v>
      </c>
      <c r="O865" t="s">
        <v>147</v>
      </c>
      <c r="P865" t="s">
        <v>151</v>
      </c>
      <c r="Q865">
        <v>0</v>
      </c>
      <c r="R865">
        <v>12</v>
      </c>
      <c r="S865">
        <v>360</v>
      </c>
      <c r="T865">
        <v>60</v>
      </c>
      <c r="U865">
        <v>0</v>
      </c>
      <c r="V865">
        <v>0</v>
      </c>
      <c r="W865">
        <v>0</v>
      </c>
      <c r="X865">
        <v>0</v>
      </c>
      <c r="Y865">
        <v>0</v>
      </c>
      <c r="Z865">
        <v>0</v>
      </c>
      <c r="AA865">
        <v>300</v>
      </c>
      <c r="AB865">
        <v>0</v>
      </c>
      <c r="AC865">
        <v>300</v>
      </c>
      <c r="AD865">
        <v>0</v>
      </c>
      <c r="AE865">
        <v>0</v>
      </c>
      <c r="AF865">
        <v>10</v>
      </c>
      <c r="AG865">
        <v>0</v>
      </c>
      <c r="AH865">
        <v>2</v>
      </c>
      <c r="AI865">
        <v>0</v>
      </c>
      <c r="AJ865">
        <v>0</v>
      </c>
      <c r="AK865">
        <v>0</v>
      </c>
      <c r="AL865">
        <v>0</v>
      </c>
      <c r="AM865">
        <v>0</v>
      </c>
      <c r="AN865">
        <v>0</v>
      </c>
      <c r="AO865">
        <v>0</v>
      </c>
      <c r="AP865">
        <v>0</v>
      </c>
      <c r="AQ865">
        <v>0</v>
      </c>
      <c r="AR865">
        <v>0</v>
      </c>
      <c r="AS865">
        <v>0</v>
      </c>
      <c r="AT865">
        <v>0</v>
      </c>
      <c r="AU865">
        <v>0</v>
      </c>
      <c r="AV865">
        <v>0</v>
      </c>
      <c r="AW865">
        <v>0</v>
      </c>
      <c r="AX865">
        <v>0</v>
      </c>
      <c r="AY865">
        <v>0</v>
      </c>
      <c r="AZ865">
        <v>0</v>
      </c>
      <c r="BA865">
        <v>0</v>
      </c>
      <c r="BB865">
        <v>0</v>
      </c>
      <c r="BC865">
        <v>0</v>
      </c>
      <c r="BD865">
        <v>0</v>
      </c>
      <c r="BE865">
        <v>0</v>
      </c>
      <c r="BF865">
        <v>0</v>
      </c>
      <c r="BG865">
        <v>0</v>
      </c>
      <c r="BH865">
        <v>0</v>
      </c>
      <c r="BI865">
        <v>0</v>
      </c>
      <c r="BJ865" s="2">
        <v>46218</v>
      </c>
      <c r="BK865">
        <v>0</v>
      </c>
      <c r="BL865" s="3" t="str">
        <f>VLOOKUP(O865,DropDownList!$H$1:$I$7,2,FALSE)</f>
        <v>2024/25</v>
      </c>
      <c r="BM865" s="3" t="str">
        <f t="shared" si="13"/>
        <v>PCPF</v>
      </c>
    </row>
    <row r="866" spans="1:65" x14ac:dyDescent="0.2">
      <c r="A866">
        <v>2026</v>
      </c>
      <c r="B866">
        <v>7</v>
      </c>
      <c r="C866" t="s">
        <v>216</v>
      </c>
      <c r="D866" t="s">
        <v>220</v>
      </c>
      <c r="E866" t="s">
        <v>38</v>
      </c>
      <c r="F866">
        <v>9360</v>
      </c>
      <c r="G866" t="s">
        <v>141</v>
      </c>
      <c r="H866" t="s">
        <v>221</v>
      </c>
      <c r="I866" t="s">
        <v>221</v>
      </c>
      <c r="J866" s="1">
        <v>46204</v>
      </c>
      <c r="K866" t="s">
        <v>143</v>
      </c>
      <c r="L866">
        <v>2</v>
      </c>
      <c r="M866" t="s">
        <v>445</v>
      </c>
      <c r="N866" t="s">
        <v>442</v>
      </c>
      <c r="O866" t="s">
        <v>149</v>
      </c>
      <c r="P866" t="s">
        <v>148</v>
      </c>
      <c r="Q866">
        <v>894.68</v>
      </c>
      <c r="R866">
        <v>33</v>
      </c>
      <c r="S866">
        <v>1980</v>
      </c>
      <c r="T866">
        <v>120</v>
      </c>
      <c r="U866">
        <v>16</v>
      </c>
      <c r="V866">
        <v>8</v>
      </c>
      <c r="W866">
        <v>480</v>
      </c>
      <c r="X866">
        <v>480</v>
      </c>
      <c r="Y866">
        <v>0</v>
      </c>
      <c r="Z866">
        <v>0</v>
      </c>
      <c r="AA866">
        <v>965.32</v>
      </c>
      <c r="AB866">
        <v>0</v>
      </c>
      <c r="AC866">
        <v>965.32</v>
      </c>
      <c r="AD866">
        <v>8</v>
      </c>
      <c r="AE866">
        <v>0</v>
      </c>
      <c r="AF866">
        <v>15</v>
      </c>
      <c r="AG866">
        <v>3</v>
      </c>
      <c r="AH866">
        <v>2</v>
      </c>
      <c r="AI866">
        <v>13</v>
      </c>
      <c r="AJ866">
        <v>0</v>
      </c>
      <c r="AK866">
        <v>0</v>
      </c>
      <c r="AL866">
        <v>0</v>
      </c>
      <c r="AM866">
        <v>0</v>
      </c>
      <c r="AN866">
        <v>0</v>
      </c>
      <c r="AO866">
        <v>25</v>
      </c>
      <c r="AP866">
        <v>76</v>
      </c>
      <c r="AQ866">
        <v>26</v>
      </c>
      <c r="AR866">
        <v>2</v>
      </c>
      <c r="AS866">
        <v>4</v>
      </c>
      <c r="AT866">
        <v>0</v>
      </c>
      <c r="AU866">
        <v>0</v>
      </c>
      <c r="AV866">
        <v>0</v>
      </c>
      <c r="AW866">
        <v>0</v>
      </c>
      <c r="AX866">
        <v>0</v>
      </c>
      <c r="AY866">
        <v>13</v>
      </c>
      <c r="AZ866">
        <v>16</v>
      </c>
      <c r="BA866">
        <v>3</v>
      </c>
      <c r="BB866">
        <v>1</v>
      </c>
      <c r="BC866">
        <v>0</v>
      </c>
      <c r="BD866">
        <v>1</v>
      </c>
      <c r="BE866">
        <v>0</v>
      </c>
      <c r="BF866">
        <v>25</v>
      </c>
      <c r="BG866">
        <v>780</v>
      </c>
      <c r="BH866">
        <v>0</v>
      </c>
      <c r="BI866">
        <v>16</v>
      </c>
      <c r="BJ866" s="2">
        <v>46218</v>
      </c>
      <c r="BK866">
        <v>0</v>
      </c>
      <c r="BL866" s="3" t="str">
        <f>VLOOKUP(O866,DropDownList!$H$1:$I$7,2,FALSE)</f>
        <v>2025/26</v>
      </c>
      <c r="BM866" s="3" t="str">
        <f t="shared" si="13"/>
        <v>PRAS</v>
      </c>
    </row>
    <row r="867" spans="1:65" x14ac:dyDescent="0.2">
      <c r="A867">
        <v>2026</v>
      </c>
      <c r="B867">
        <v>7</v>
      </c>
      <c r="C867" t="s">
        <v>216</v>
      </c>
      <c r="D867" t="s">
        <v>220</v>
      </c>
      <c r="E867" t="s">
        <v>38</v>
      </c>
      <c r="F867">
        <v>9360</v>
      </c>
      <c r="G867" t="s">
        <v>141</v>
      </c>
      <c r="H867" t="s">
        <v>221</v>
      </c>
      <c r="I867" t="s">
        <v>221</v>
      </c>
      <c r="J867" s="1">
        <v>46204</v>
      </c>
      <c r="K867" t="s">
        <v>143</v>
      </c>
      <c r="L867">
        <v>2</v>
      </c>
      <c r="M867" t="s">
        <v>445</v>
      </c>
      <c r="N867" t="s">
        <v>442</v>
      </c>
      <c r="O867" t="s">
        <v>156</v>
      </c>
      <c r="P867" t="s">
        <v>154</v>
      </c>
      <c r="Q867">
        <v>14262.09</v>
      </c>
      <c r="R867">
        <v>286</v>
      </c>
      <c r="S867">
        <v>66242</v>
      </c>
      <c r="T867">
        <v>630</v>
      </c>
      <c r="U867">
        <v>68</v>
      </c>
      <c r="V867">
        <v>32</v>
      </c>
      <c r="W867">
        <v>7940.06</v>
      </c>
      <c r="X867">
        <v>7970.06</v>
      </c>
      <c r="Y867">
        <v>0</v>
      </c>
      <c r="Z867">
        <v>0</v>
      </c>
      <c r="AA867">
        <v>51349.91</v>
      </c>
      <c r="AB867">
        <v>344.81</v>
      </c>
      <c r="AC867">
        <v>47455.43</v>
      </c>
      <c r="AD867">
        <v>17</v>
      </c>
      <c r="AE867">
        <v>15</v>
      </c>
      <c r="AF867">
        <v>215</v>
      </c>
      <c r="AG867">
        <v>41</v>
      </c>
      <c r="AH867">
        <v>3</v>
      </c>
      <c r="AI867">
        <v>27</v>
      </c>
      <c r="AJ867">
        <v>0</v>
      </c>
      <c r="AK867">
        <v>0</v>
      </c>
      <c r="AL867">
        <v>0</v>
      </c>
      <c r="AM867">
        <v>0</v>
      </c>
      <c r="AN867">
        <v>0</v>
      </c>
      <c r="AO867">
        <v>197</v>
      </c>
      <c r="AP867">
        <v>884</v>
      </c>
      <c r="AQ867">
        <v>206</v>
      </c>
      <c r="AR867">
        <v>0</v>
      </c>
      <c r="AS867">
        <v>120</v>
      </c>
      <c r="AT867">
        <v>12</v>
      </c>
      <c r="AU867">
        <v>25</v>
      </c>
      <c r="AV867">
        <v>16</v>
      </c>
      <c r="AW867">
        <v>2</v>
      </c>
      <c r="AX867">
        <v>0</v>
      </c>
      <c r="AY867">
        <v>110</v>
      </c>
      <c r="AZ867">
        <v>185</v>
      </c>
      <c r="BA867">
        <v>105</v>
      </c>
      <c r="BB867">
        <v>36</v>
      </c>
      <c r="BC867">
        <v>14</v>
      </c>
      <c r="BD867">
        <v>8</v>
      </c>
      <c r="BE867">
        <v>0</v>
      </c>
      <c r="BF867">
        <v>281</v>
      </c>
      <c r="BG867">
        <v>8283</v>
      </c>
      <c r="BH867">
        <v>0</v>
      </c>
      <c r="BI867">
        <v>64</v>
      </c>
      <c r="BJ867" s="2">
        <v>46218</v>
      </c>
      <c r="BK867">
        <v>0</v>
      </c>
      <c r="BL867" s="3" t="str">
        <f>VLOOKUP(O867,DropDownList!$H$1:$I$7,2,FALSE)</f>
        <v>2023/24</v>
      </c>
      <c r="BM867" s="3" t="str">
        <f t="shared" si="13"/>
        <v>JP COURT</v>
      </c>
    </row>
    <row r="868" spans="1:65" x14ac:dyDescent="0.2">
      <c r="A868">
        <v>2026</v>
      </c>
      <c r="B868">
        <v>7</v>
      </c>
      <c r="C868" t="s">
        <v>216</v>
      </c>
      <c r="D868" t="s">
        <v>220</v>
      </c>
      <c r="E868" t="s">
        <v>38</v>
      </c>
      <c r="F868">
        <v>9360</v>
      </c>
      <c r="G868" t="s">
        <v>141</v>
      </c>
      <c r="H868" t="s">
        <v>221</v>
      </c>
      <c r="I868" t="s">
        <v>221</v>
      </c>
      <c r="J868" s="1">
        <v>46204</v>
      </c>
      <c r="K868" t="s">
        <v>143</v>
      </c>
      <c r="L868">
        <v>2</v>
      </c>
      <c r="M868" t="s">
        <v>445</v>
      </c>
      <c r="N868" t="s">
        <v>442</v>
      </c>
      <c r="O868" t="s">
        <v>155</v>
      </c>
      <c r="P868" t="s">
        <v>150</v>
      </c>
      <c r="Q868">
        <v>11421.8</v>
      </c>
      <c r="R868">
        <v>399</v>
      </c>
      <c r="S868">
        <v>64814.52</v>
      </c>
      <c r="T868">
        <v>7972.15</v>
      </c>
      <c r="U868">
        <v>86</v>
      </c>
      <c r="V868">
        <v>43</v>
      </c>
      <c r="W868">
        <v>6128.33</v>
      </c>
      <c r="X868">
        <v>6128.33</v>
      </c>
      <c r="Y868">
        <v>344</v>
      </c>
      <c r="Z868">
        <v>56842.37</v>
      </c>
      <c r="AA868">
        <v>45420.57</v>
      </c>
      <c r="AB868">
        <v>14893.28</v>
      </c>
      <c r="AC868">
        <v>30527.29</v>
      </c>
      <c r="AD868">
        <v>23</v>
      </c>
      <c r="AE868">
        <v>20</v>
      </c>
      <c r="AF868">
        <v>252</v>
      </c>
      <c r="AG868">
        <v>46</v>
      </c>
      <c r="AH868">
        <v>55</v>
      </c>
      <c r="AI868">
        <v>40</v>
      </c>
      <c r="AJ868">
        <v>71</v>
      </c>
      <c r="AK868">
        <v>28</v>
      </c>
      <c r="AL868">
        <v>8</v>
      </c>
      <c r="AM868">
        <v>13</v>
      </c>
      <c r="AN868">
        <v>6</v>
      </c>
      <c r="AO868">
        <v>279</v>
      </c>
      <c r="AP868">
        <v>1396</v>
      </c>
      <c r="AQ868">
        <v>311</v>
      </c>
      <c r="AR868">
        <v>0</v>
      </c>
      <c r="AS868">
        <v>158</v>
      </c>
      <c r="AT868">
        <v>53</v>
      </c>
      <c r="AU868">
        <v>15</v>
      </c>
      <c r="AV868">
        <v>6</v>
      </c>
      <c r="AW868">
        <v>0</v>
      </c>
      <c r="AX868">
        <v>0</v>
      </c>
      <c r="AY868">
        <v>218</v>
      </c>
      <c r="AZ868">
        <v>329</v>
      </c>
      <c r="BA868">
        <v>191</v>
      </c>
      <c r="BB868">
        <v>27</v>
      </c>
      <c r="BC868">
        <v>15</v>
      </c>
      <c r="BD868">
        <v>12</v>
      </c>
      <c r="BE868">
        <v>0</v>
      </c>
      <c r="BF868">
        <v>283</v>
      </c>
      <c r="BG868">
        <v>6247.04</v>
      </c>
      <c r="BH868">
        <v>6</v>
      </c>
      <c r="BI868">
        <v>86</v>
      </c>
      <c r="BJ868" s="2">
        <v>46218</v>
      </c>
      <c r="BK868">
        <v>0</v>
      </c>
      <c r="BL868" s="3" t="str">
        <f>VLOOKUP(O868,DropDownList!$H$1:$I$7,2,FALSE)</f>
        <v>2022/23</v>
      </c>
      <c r="BM868" s="3" t="str">
        <f t="shared" si="13"/>
        <v>FISCAL FINES</v>
      </c>
    </row>
    <row r="869" spans="1:65" x14ac:dyDescent="0.2">
      <c r="A869">
        <v>2026</v>
      </c>
      <c r="B869">
        <v>7</v>
      </c>
      <c r="C869" t="s">
        <v>216</v>
      </c>
      <c r="D869" t="s">
        <v>220</v>
      </c>
      <c r="E869" t="s">
        <v>38</v>
      </c>
      <c r="F869">
        <v>9360</v>
      </c>
      <c r="G869" t="s">
        <v>141</v>
      </c>
      <c r="H869" t="s">
        <v>221</v>
      </c>
      <c r="I869" t="s">
        <v>221</v>
      </c>
      <c r="J869" s="1">
        <v>46204</v>
      </c>
      <c r="K869" t="s">
        <v>143</v>
      </c>
      <c r="L869">
        <v>2</v>
      </c>
      <c r="M869" t="s">
        <v>445</v>
      </c>
      <c r="N869" t="s">
        <v>442</v>
      </c>
      <c r="O869" t="s">
        <v>156</v>
      </c>
      <c r="P869" t="s">
        <v>146</v>
      </c>
      <c r="Q869">
        <v>510.33</v>
      </c>
      <c r="R869">
        <v>285</v>
      </c>
      <c r="S869">
        <v>4100</v>
      </c>
      <c r="T869">
        <v>40</v>
      </c>
      <c r="U869">
        <v>68</v>
      </c>
      <c r="V869">
        <v>20</v>
      </c>
      <c r="W869">
        <v>330.33</v>
      </c>
      <c r="X869">
        <v>330.33</v>
      </c>
      <c r="Y869">
        <v>0</v>
      </c>
      <c r="Z869">
        <v>0</v>
      </c>
      <c r="AA869">
        <v>3549.67</v>
      </c>
      <c r="AB869">
        <v>0</v>
      </c>
      <c r="AC869">
        <v>0</v>
      </c>
      <c r="AD869">
        <v>17</v>
      </c>
      <c r="AE869">
        <v>3</v>
      </c>
      <c r="AF869">
        <v>250</v>
      </c>
      <c r="AG869">
        <v>4</v>
      </c>
      <c r="AH869">
        <v>3</v>
      </c>
      <c r="AI869">
        <v>28</v>
      </c>
      <c r="AJ869">
        <v>0</v>
      </c>
      <c r="AK869">
        <v>0</v>
      </c>
      <c r="AL869">
        <v>0</v>
      </c>
      <c r="AM869">
        <v>0</v>
      </c>
      <c r="AN869">
        <v>0</v>
      </c>
      <c r="AO869">
        <v>196</v>
      </c>
      <c r="AP869">
        <v>882</v>
      </c>
      <c r="AQ869">
        <v>204</v>
      </c>
      <c r="AR869">
        <v>0</v>
      </c>
      <c r="AS869">
        <v>120</v>
      </c>
      <c r="AT869">
        <v>12</v>
      </c>
      <c r="AU869">
        <v>25</v>
      </c>
      <c r="AV869">
        <v>16</v>
      </c>
      <c r="AW869">
        <v>2</v>
      </c>
      <c r="AX869">
        <v>0</v>
      </c>
      <c r="AY869">
        <v>110</v>
      </c>
      <c r="AZ869">
        <v>185</v>
      </c>
      <c r="BA869">
        <v>105</v>
      </c>
      <c r="BB869">
        <v>36</v>
      </c>
      <c r="BC869">
        <v>14</v>
      </c>
      <c r="BD869">
        <v>8</v>
      </c>
      <c r="BE869">
        <v>0</v>
      </c>
      <c r="BF869">
        <v>280</v>
      </c>
      <c r="BG869">
        <v>490</v>
      </c>
      <c r="BH869">
        <v>0</v>
      </c>
      <c r="BI869">
        <v>64</v>
      </c>
      <c r="BJ869" s="2">
        <v>46218</v>
      </c>
      <c r="BK869">
        <v>0</v>
      </c>
      <c r="BL869" s="3" t="str">
        <f>VLOOKUP(O869,DropDownList!$H$1:$I$7,2,FALSE)</f>
        <v>2023/24</v>
      </c>
      <c r="BM869" s="3" t="str">
        <f t="shared" si="13"/>
        <v>VSUR</v>
      </c>
    </row>
    <row r="870" spans="1:65" x14ac:dyDescent="0.2">
      <c r="A870">
        <v>2026</v>
      </c>
      <c r="B870">
        <v>7</v>
      </c>
      <c r="C870" t="s">
        <v>216</v>
      </c>
      <c r="D870" t="s">
        <v>220</v>
      </c>
      <c r="E870" t="s">
        <v>38</v>
      </c>
      <c r="F870">
        <v>9360</v>
      </c>
      <c r="G870" t="s">
        <v>141</v>
      </c>
      <c r="H870" t="s">
        <v>221</v>
      </c>
      <c r="I870" t="s">
        <v>221</v>
      </c>
      <c r="J870" s="1">
        <v>46204</v>
      </c>
      <c r="K870" t="s">
        <v>143</v>
      </c>
      <c r="L870">
        <v>2</v>
      </c>
      <c r="M870" t="s">
        <v>445</v>
      </c>
      <c r="N870" t="s">
        <v>442</v>
      </c>
      <c r="O870" t="s">
        <v>149</v>
      </c>
      <c r="P870" t="s">
        <v>150</v>
      </c>
      <c r="Q870">
        <v>45828.81</v>
      </c>
      <c r="R870">
        <v>487</v>
      </c>
      <c r="S870">
        <v>77325.19</v>
      </c>
      <c r="T870">
        <v>3234</v>
      </c>
      <c r="U870">
        <v>307</v>
      </c>
      <c r="V870">
        <v>194</v>
      </c>
      <c r="W870">
        <v>25319.81</v>
      </c>
      <c r="X870">
        <v>29022.31</v>
      </c>
      <c r="Y870">
        <v>463</v>
      </c>
      <c r="Z870">
        <v>74091.19</v>
      </c>
      <c r="AA870">
        <v>28262.38</v>
      </c>
      <c r="AB870">
        <v>7033.31</v>
      </c>
      <c r="AC870">
        <v>21229.07</v>
      </c>
      <c r="AD870">
        <v>158</v>
      </c>
      <c r="AE870">
        <v>36</v>
      </c>
      <c r="AF870">
        <v>155</v>
      </c>
      <c r="AG870">
        <v>69</v>
      </c>
      <c r="AH870">
        <v>24</v>
      </c>
      <c r="AI870">
        <v>238</v>
      </c>
      <c r="AJ870">
        <v>69</v>
      </c>
      <c r="AK870">
        <v>38</v>
      </c>
      <c r="AL870">
        <v>2</v>
      </c>
      <c r="AM870">
        <v>7</v>
      </c>
      <c r="AN870">
        <v>1</v>
      </c>
      <c r="AO870">
        <v>378</v>
      </c>
      <c r="AP870">
        <v>1057</v>
      </c>
      <c r="AQ870">
        <v>380</v>
      </c>
      <c r="AR870">
        <v>22</v>
      </c>
      <c r="AS870">
        <v>61</v>
      </c>
      <c r="AT870">
        <v>19</v>
      </c>
      <c r="AU870">
        <v>5</v>
      </c>
      <c r="AV870">
        <v>2</v>
      </c>
      <c r="AW870">
        <v>0</v>
      </c>
      <c r="AX870">
        <v>0</v>
      </c>
      <c r="AY870">
        <v>126</v>
      </c>
      <c r="AZ870">
        <v>208</v>
      </c>
      <c r="BA870">
        <v>49</v>
      </c>
      <c r="BB870">
        <v>19</v>
      </c>
      <c r="BC870">
        <v>7</v>
      </c>
      <c r="BD870">
        <v>6</v>
      </c>
      <c r="BE870">
        <v>0</v>
      </c>
      <c r="BF870">
        <v>389</v>
      </c>
      <c r="BG870">
        <v>36879.14</v>
      </c>
      <c r="BH870">
        <v>1</v>
      </c>
      <c r="BI870">
        <v>306</v>
      </c>
      <c r="BJ870" s="2">
        <v>46218</v>
      </c>
      <c r="BK870">
        <v>0</v>
      </c>
      <c r="BL870" s="3" t="str">
        <f>VLOOKUP(O870,DropDownList!$H$1:$I$7,2,FALSE)</f>
        <v>2025/26</v>
      </c>
      <c r="BM870" s="3" t="str">
        <f t="shared" si="13"/>
        <v>FISCAL FINES</v>
      </c>
    </row>
    <row r="871" spans="1:65" x14ac:dyDescent="0.2">
      <c r="A871">
        <v>2026</v>
      </c>
      <c r="B871">
        <v>7</v>
      </c>
      <c r="C871" t="s">
        <v>216</v>
      </c>
      <c r="D871" t="s">
        <v>220</v>
      </c>
      <c r="E871" t="s">
        <v>38</v>
      </c>
      <c r="F871">
        <v>9360</v>
      </c>
      <c r="G871" t="s">
        <v>141</v>
      </c>
      <c r="H871" t="s">
        <v>221</v>
      </c>
      <c r="I871" t="s">
        <v>221</v>
      </c>
      <c r="J871" s="1">
        <v>46204</v>
      </c>
      <c r="K871" t="s">
        <v>143</v>
      </c>
      <c r="L871">
        <v>2</v>
      </c>
      <c r="M871" t="s">
        <v>445</v>
      </c>
      <c r="N871" t="s">
        <v>442</v>
      </c>
      <c r="O871" t="s">
        <v>155</v>
      </c>
      <c r="P871" t="s">
        <v>153</v>
      </c>
      <c r="Q871">
        <v>0</v>
      </c>
      <c r="R871">
        <v>3</v>
      </c>
      <c r="S871">
        <v>135</v>
      </c>
      <c r="T871">
        <v>0</v>
      </c>
      <c r="U871">
        <v>0</v>
      </c>
      <c r="V871">
        <v>0</v>
      </c>
      <c r="W871">
        <v>0</v>
      </c>
      <c r="X871">
        <v>0</v>
      </c>
      <c r="Y871">
        <v>0</v>
      </c>
      <c r="Z871">
        <v>0</v>
      </c>
      <c r="AA871">
        <v>135</v>
      </c>
      <c r="AB871">
        <v>0</v>
      </c>
      <c r="AC871">
        <v>135</v>
      </c>
      <c r="AD871">
        <v>0</v>
      </c>
      <c r="AE871">
        <v>0</v>
      </c>
      <c r="AF871">
        <v>3</v>
      </c>
      <c r="AG871">
        <v>0</v>
      </c>
      <c r="AH871">
        <v>0</v>
      </c>
      <c r="AI871">
        <v>0</v>
      </c>
      <c r="AJ871">
        <v>0</v>
      </c>
      <c r="AK871">
        <v>0</v>
      </c>
      <c r="AL871">
        <v>0</v>
      </c>
      <c r="AM871">
        <v>0</v>
      </c>
      <c r="AN871">
        <v>0</v>
      </c>
      <c r="AO871">
        <v>1</v>
      </c>
      <c r="AP871">
        <v>4</v>
      </c>
      <c r="AQ871">
        <v>1</v>
      </c>
      <c r="AR871">
        <v>0</v>
      </c>
      <c r="AS871">
        <v>0</v>
      </c>
      <c r="AT871">
        <v>0</v>
      </c>
      <c r="AU871">
        <v>0</v>
      </c>
      <c r="AV871">
        <v>0</v>
      </c>
      <c r="AW871">
        <v>0</v>
      </c>
      <c r="AX871">
        <v>0</v>
      </c>
      <c r="AY871">
        <v>1</v>
      </c>
      <c r="AZ871">
        <v>1</v>
      </c>
      <c r="BA871">
        <v>1</v>
      </c>
      <c r="BB871">
        <v>0</v>
      </c>
      <c r="BC871">
        <v>0</v>
      </c>
      <c r="BD871">
        <v>0</v>
      </c>
      <c r="BE871">
        <v>0</v>
      </c>
      <c r="BF871">
        <v>1</v>
      </c>
      <c r="BG871">
        <v>0</v>
      </c>
      <c r="BH871">
        <v>0</v>
      </c>
      <c r="BI871">
        <v>0</v>
      </c>
      <c r="BJ871" s="2">
        <v>46218</v>
      </c>
      <c r="BK871">
        <v>0</v>
      </c>
      <c r="BL871" s="3" t="str">
        <f>VLOOKUP(O871,DropDownList!$H$1:$I$7,2,FALSE)</f>
        <v>2022/23</v>
      </c>
      <c r="BM871" s="3" t="str">
        <f t="shared" si="13"/>
        <v>PREG</v>
      </c>
    </row>
    <row r="872" spans="1:65" x14ac:dyDescent="0.2">
      <c r="A872">
        <v>2026</v>
      </c>
      <c r="B872">
        <v>7</v>
      </c>
      <c r="C872" t="s">
        <v>216</v>
      </c>
      <c r="D872" t="s">
        <v>220</v>
      </c>
      <c r="E872" t="s">
        <v>38</v>
      </c>
      <c r="F872">
        <v>9360</v>
      </c>
      <c r="G872" t="s">
        <v>141</v>
      </c>
      <c r="H872" t="s">
        <v>221</v>
      </c>
      <c r="I872" t="s">
        <v>221</v>
      </c>
      <c r="J872" s="1">
        <v>46204</v>
      </c>
      <c r="K872" t="s">
        <v>143</v>
      </c>
      <c r="L872">
        <v>2</v>
      </c>
      <c r="M872" t="s">
        <v>445</v>
      </c>
      <c r="N872" t="s">
        <v>442</v>
      </c>
      <c r="O872" t="s">
        <v>155</v>
      </c>
      <c r="P872" t="s">
        <v>148</v>
      </c>
      <c r="Q872">
        <v>521.55999999999995</v>
      </c>
      <c r="R872">
        <v>67</v>
      </c>
      <c r="S872">
        <v>4020</v>
      </c>
      <c r="T872">
        <v>447.26</v>
      </c>
      <c r="U872">
        <v>9</v>
      </c>
      <c r="V872">
        <v>5</v>
      </c>
      <c r="W872">
        <v>281.56</v>
      </c>
      <c r="X872">
        <v>281.56</v>
      </c>
      <c r="Y872">
        <v>0</v>
      </c>
      <c r="Z872">
        <v>0</v>
      </c>
      <c r="AA872">
        <v>3051.18</v>
      </c>
      <c r="AB872">
        <v>0</v>
      </c>
      <c r="AC872">
        <v>3051.18</v>
      </c>
      <c r="AD872">
        <v>4</v>
      </c>
      <c r="AE872">
        <v>1</v>
      </c>
      <c r="AF872">
        <v>49</v>
      </c>
      <c r="AG872">
        <v>1</v>
      </c>
      <c r="AH872">
        <v>5</v>
      </c>
      <c r="AI872">
        <v>8</v>
      </c>
      <c r="AJ872">
        <v>0</v>
      </c>
      <c r="AK872">
        <v>0</v>
      </c>
      <c r="AL872">
        <v>0</v>
      </c>
      <c r="AM872">
        <v>0</v>
      </c>
      <c r="AN872">
        <v>0</v>
      </c>
      <c r="AO872">
        <v>57</v>
      </c>
      <c r="AP872">
        <v>293</v>
      </c>
      <c r="AQ872">
        <v>62</v>
      </c>
      <c r="AR872">
        <v>0</v>
      </c>
      <c r="AS872">
        <v>22</v>
      </c>
      <c r="AT872">
        <v>13</v>
      </c>
      <c r="AU872">
        <v>2</v>
      </c>
      <c r="AV872">
        <v>2</v>
      </c>
      <c r="AW872">
        <v>0</v>
      </c>
      <c r="AX872">
        <v>0</v>
      </c>
      <c r="AY872">
        <v>54</v>
      </c>
      <c r="AZ872">
        <v>75</v>
      </c>
      <c r="BA872">
        <v>43</v>
      </c>
      <c r="BB872">
        <v>3</v>
      </c>
      <c r="BC872">
        <v>1</v>
      </c>
      <c r="BD872">
        <v>7</v>
      </c>
      <c r="BE872">
        <v>0</v>
      </c>
      <c r="BF872">
        <v>58</v>
      </c>
      <c r="BG872">
        <v>480</v>
      </c>
      <c r="BH872">
        <v>4</v>
      </c>
      <c r="BI872">
        <v>9</v>
      </c>
      <c r="BJ872" s="2">
        <v>46218</v>
      </c>
      <c r="BK872">
        <v>0</v>
      </c>
      <c r="BL872" s="3" t="str">
        <f>VLOOKUP(O872,DropDownList!$H$1:$I$7,2,FALSE)</f>
        <v>2022/23</v>
      </c>
      <c r="BM872" s="3" t="str">
        <f t="shared" si="13"/>
        <v>PRAS</v>
      </c>
    </row>
    <row r="873" spans="1:65" x14ac:dyDescent="0.2">
      <c r="A873">
        <v>2026</v>
      </c>
      <c r="B873">
        <v>7</v>
      </c>
      <c r="C873" t="s">
        <v>216</v>
      </c>
      <c r="D873" t="s">
        <v>220</v>
      </c>
      <c r="E873" t="s">
        <v>38</v>
      </c>
      <c r="F873">
        <v>9360</v>
      </c>
      <c r="G873" t="s">
        <v>141</v>
      </c>
      <c r="H873" t="s">
        <v>221</v>
      </c>
      <c r="I873" t="s">
        <v>221</v>
      </c>
      <c r="J873" s="1">
        <v>46204</v>
      </c>
      <c r="K873" t="s">
        <v>143</v>
      </c>
      <c r="L873">
        <v>2</v>
      </c>
      <c r="M873" t="s">
        <v>445</v>
      </c>
      <c r="N873" t="s">
        <v>442</v>
      </c>
      <c r="O873" t="s">
        <v>155</v>
      </c>
      <c r="P873" t="s">
        <v>154</v>
      </c>
      <c r="Q873">
        <v>13458.81</v>
      </c>
      <c r="R873">
        <v>269</v>
      </c>
      <c r="S873">
        <v>68131</v>
      </c>
      <c r="T873">
        <v>1976.81</v>
      </c>
      <c r="U873">
        <v>57</v>
      </c>
      <c r="V873">
        <v>30</v>
      </c>
      <c r="W873">
        <v>7739.34</v>
      </c>
      <c r="X873">
        <v>7739.34</v>
      </c>
      <c r="Y873">
        <v>0</v>
      </c>
      <c r="Z873">
        <v>0</v>
      </c>
      <c r="AA873">
        <v>52695.38</v>
      </c>
      <c r="AB873">
        <v>614.94000000000005</v>
      </c>
      <c r="AC873">
        <v>48600.44</v>
      </c>
      <c r="AD873">
        <v>12</v>
      </c>
      <c r="AE873">
        <v>18</v>
      </c>
      <c r="AF873">
        <v>203</v>
      </c>
      <c r="AG873">
        <v>31</v>
      </c>
      <c r="AH873">
        <v>5</v>
      </c>
      <c r="AI873">
        <v>26</v>
      </c>
      <c r="AJ873">
        <v>0</v>
      </c>
      <c r="AK873">
        <v>0</v>
      </c>
      <c r="AL873">
        <v>0</v>
      </c>
      <c r="AM873">
        <v>0</v>
      </c>
      <c r="AN873">
        <v>0</v>
      </c>
      <c r="AO873">
        <v>194</v>
      </c>
      <c r="AP873">
        <v>999</v>
      </c>
      <c r="AQ873">
        <v>197</v>
      </c>
      <c r="AR873">
        <v>0</v>
      </c>
      <c r="AS873">
        <v>115</v>
      </c>
      <c r="AT873">
        <v>45</v>
      </c>
      <c r="AU873">
        <v>18</v>
      </c>
      <c r="AV873">
        <v>12</v>
      </c>
      <c r="AW873">
        <v>2</v>
      </c>
      <c r="AX873">
        <v>0</v>
      </c>
      <c r="AY873">
        <v>132</v>
      </c>
      <c r="AZ873">
        <v>214</v>
      </c>
      <c r="BA873">
        <v>122</v>
      </c>
      <c r="BB873">
        <v>40</v>
      </c>
      <c r="BC873">
        <v>22</v>
      </c>
      <c r="BD873">
        <v>18</v>
      </c>
      <c r="BE873">
        <v>0</v>
      </c>
      <c r="BF873">
        <v>266</v>
      </c>
      <c r="BG873">
        <v>8064</v>
      </c>
      <c r="BH873">
        <v>4</v>
      </c>
      <c r="BI873">
        <v>56</v>
      </c>
      <c r="BJ873" s="2">
        <v>46218</v>
      </c>
      <c r="BK873">
        <v>0</v>
      </c>
      <c r="BL873" s="3" t="str">
        <f>VLOOKUP(O873,DropDownList!$H$1:$I$7,2,FALSE)</f>
        <v>2022/23</v>
      </c>
      <c r="BM873" s="3" t="str">
        <f t="shared" si="13"/>
        <v>JP COURT</v>
      </c>
    </row>
    <row r="874" spans="1:65" x14ac:dyDescent="0.2">
      <c r="A874">
        <v>2026</v>
      </c>
      <c r="B874">
        <v>7</v>
      </c>
      <c r="C874" t="s">
        <v>216</v>
      </c>
      <c r="D874" t="s">
        <v>220</v>
      </c>
      <c r="E874" t="s">
        <v>38</v>
      </c>
      <c r="F874">
        <v>9360</v>
      </c>
      <c r="G874" t="s">
        <v>141</v>
      </c>
      <c r="H874" t="s">
        <v>221</v>
      </c>
      <c r="I874" t="s">
        <v>221</v>
      </c>
      <c r="J874" s="1">
        <v>46204</v>
      </c>
      <c r="K874" t="s">
        <v>143</v>
      </c>
      <c r="L874">
        <v>2</v>
      </c>
      <c r="M874" t="s">
        <v>445</v>
      </c>
      <c r="N874" t="s">
        <v>442</v>
      </c>
      <c r="O874" t="s">
        <v>155</v>
      </c>
      <c r="P874" t="s">
        <v>152</v>
      </c>
      <c r="Q874">
        <v>0</v>
      </c>
      <c r="R874">
        <v>126</v>
      </c>
      <c r="S874">
        <v>5040</v>
      </c>
      <c r="T874">
        <v>2480</v>
      </c>
      <c r="U874">
        <v>0</v>
      </c>
      <c r="V874">
        <v>0</v>
      </c>
      <c r="W874">
        <v>0</v>
      </c>
      <c r="X874">
        <v>0</v>
      </c>
      <c r="Y874">
        <v>0</v>
      </c>
      <c r="Z874">
        <v>0</v>
      </c>
      <c r="AA874">
        <v>2560</v>
      </c>
      <c r="AB874">
        <v>0</v>
      </c>
      <c r="AC874">
        <v>2560</v>
      </c>
      <c r="AD874">
        <v>0</v>
      </c>
      <c r="AE874">
        <v>0</v>
      </c>
      <c r="AF874">
        <v>64</v>
      </c>
      <c r="AG874">
        <v>0</v>
      </c>
      <c r="AH874">
        <v>62</v>
      </c>
      <c r="AI874">
        <v>0</v>
      </c>
      <c r="AJ874">
        <v>0</v>
      </c>
      <c r="AK874">
        <v>0</v>
      </c>
      <c r="AL874">
        <v>0</v>
      </c>
      <c r="AM874">
        <v>0</v>
      </c>
      <c r="AN874">
        <v>0</v>
      </c>
      <c r="AO874">
        <v>0</v>
      </c>
      <c r="AP874">
        <v>0</v>
      </c>
      <c r="AQ874">
        <v>0</v>
      </c>
      <c r="AR874">
        <v>0</v>
      </c>
      <c r="AS874">
        <v>0</v>
      </c>
      <c r="AT874">
        <v>0</v>
      </c>
      <c r="AU874">
        <v>0</v>
      </c>
      <c r="AV874">
        <v>0</v>
      </c>
      <c r="AW874">
        <v>0</v>
      </c>
      <c r="AX874">
        <v>0</v>
      </c>
      <c r="AY874">
        <v>0</v>
      </c>
      <c r="AZ874">
        <v>0</v>
      </c>
      <c r="BA874">
        <v>0</v>
      </c>
      <c r="BB874">
        <v>0</v>
      </c>
      <c r="BC874">
        <v>0</v>
      </c>
      <c r="BD874">
        <v>0</v>
      </c>
      <c r="BE874">
        <v>0</v>
      </c>
      <c r="BF874">
        <v>0</v>
      </c>
      <c r="BG874">
        <v>0</v>
      </c>
      <c r="BH874">
        <v>0</v>
      </c>
      <c r="BI874">
        <v>0</v>
      </c>
      <c r="BJ874" s="2">
        <v>46218</v>
      </c>
      <c r="BK874">
        <v>0</v>
      </c>
      <c r="BL874" s="3" t="str">
        <f>VLOOKUP(O874,DropDownList!$H$1:$I$7,2,FALSE)</f>
        <v>2022/23</v>
      </c>
      <c r="BM874" s="3" t="str">
        <f t="shared" si="13"/>
        <v>PCOA</v>
      </c>
    </row>
    <row r="875" spans="1:65" x14ac:dyDescent="0.2">
      <c r="A875">
        <v>2026</v>
      </c>
      <c r="B875">
        <v>7</v>
      </c>
      <c r="C875" t="s">
        <v>216</v>
      </c>
      <c r="D875" t="s">
        <v>220</v>
      </c>
      <c r="E875" t="s">
        <v>38</v>
      </c>
      <c r="F875">
        <v>9360</v>
      </c>
      <c r="G875" t="s">
        <v>141</v>
      </c>
      <c r="H875" t="s">
        <v>221</v>
      </c>
      <c r="I875" t="s">
        <v>221</v>
      </c>
      <c r="J875" s="1">
        <v>46204</v>
      </c>
      <c r="K875" t="s">
        <v>143</v>
      </c>
      <c r="L875">
        <v>2</v>
      </c>
      <c r="M875" t="s">
        <v>445</v>
      </c>
      <c r="N875" t="s">
        <v>442</v>
      </c>
      <c r="O875" t="s">
        <v>156</v>
      </c>
      <c r="P875" t="s">
        <v>153</v>
      </c>
      <c r="Q875">
        <v>45</v>
      </c>
      <c r="R875">
        <v>1</v>
      </c>
      <c r="S875">
        <v>45</v>
      </c>
      <c r="T875">
        <v>0</v>
      </c>
      <c r="U875">
        <v>1</v>
      </c>
      <c r="V875">
        <v>1</v>
      </c>
      <c r="W875">
        <v>45</v>
      </c>
      <c r="X875">
        <v>45</v>
      </c>
      <c r="Y875">
        <v>0</v>
      </c>
      <c r="Z875">
        <v>0</v>
      </c>
      <c r="AA875">
        <v>0</v>
      </c>
      <c r="AB875">
        <v>0</v>
      </c>
      <c r="AC875">
        <v>0</v>
      </c>
      <c r="AD875">
        <v>1</v>
      </c>
      <c r="AE875">
        <v>0</v>
      </c>
      <c r="AF875">
        <v>0</v>
      </c>
      <c r="AG875">
        <v>0</v>
      </c>
      <c r="AH875">
        <v>0</v>
      </c>
      <c r="AI875">
        <v>1</v>
      </c>
      <c r="AJ875">
        <v>0</v>
      </c>
      <c r="AK875">
        <v>0</v>
      </c>
      <c r="AL875">
        <v>0</v>
      </c>
      <c r="AM875">
        <v>0</v>
      </c>
      <c r="AN875">
        <v>0</v>
      </c>
      <c r="AO875">
        <v>1</v>
      </c>
      <c r="AP875">
        <v>3</v>
      </c>
      <c r="AQ875">
        <v>1</v>
      </c>
      <c r="AR875">
        <v>0</v>
      </c>
      <c r="AS875">
        <v>0</v>
      </c>
      <c r="AT875">
        <v>2</v>
      </c>
      <c r="AU875">
        <v>0</v>
      </c>
      <c r="AV875">
        <v>0</v>
      </c>
      <c r="AW875">
        <v>0</v>
      </c>
      <c r="AX875">
        <v>0</v>
      </c>
      <c r="AY875">
        <v>0</v>
      </c>
      <c r="AZ875">
        <v>0</v>
      </c>
      <c r="BA875">
        <v>0</v>
      </c>
      <c r="BB875">
        <v>0</v>
      </c>
      <c r="BC875">
        <v>0</v>
      </c>
      <c r="BD875">
        <v>0</v>
      </c>
      <c r="BE875">
        <v>0</v>
      </c>
      <c r="BF875">
        <v>1</v>
      </c>
      <c r="BG875">
        <v>45</v>
      </c>
      <c r="BH875">
        <v>0</v>
      </c>
      <c r="BI875">
        <v>1</v>
      </c>
      <c r="BJ875" s="2">
        <v>46218</v>
      </c>
      <c r="BK875">
        <v>0</v>
      </c>
      <c r="BL875" s="3" t="str">
        <f>VLOOKUP(O875,DropDownList!$H$1:$I$7,2,FALSE)</f>
        <v>2023/24</v>
      </c>
      <c r="BM875" s="3" t="str">
        <f t="shared" si="13"/>
        <v>PREG</v>
      </c>
    </row>
    <row r="876" spans="1:65" x14ac:dyDescent="0.2">
      <c r="A876">
        <v>2026</v>
      </c>
      <c r="B876">
        <v>7</v>
      </c>
      <c r="C876" t="s">
        <v>216</v>
      </c>
      <c r="D876" t="s">
        <v>220</v>
      </c>
      <c r="E876" t="s">
        <v>38</v>
      </c>
      <c r="F876">
        <v>9360</v>
      </c>
      <c r="G876" t="s">
        <v>141</v>
      </c>
      <c r="H876" t="s">
        <v>221</v>
      </c>
      <c r="I876" t="s">
        <v>221</v>
      </c>
      <c r="J876" s="1">
        <v>46204</v>
      </c>
      <c r="K876" t="s">
        <v>143</v>
      </c>
      <c r="L876">
        <v>2</v>
      </c>
      <c r="M876" t="s">
        <v>445</v>
      </c>
      <c r="N876" t="s">
        <v>442</v>
      </c>
      <c r="O876" t="s">
        <v>156</v>
      </c>
      <c r="P876" t="s">
        <v>151</v>
      </c>
      <c r="Q876">
        <v>0</v>
      </c>
      <c r="R876">
        <v>8</v>
      </c>
      <c r="S876">
        <v>240</v>
      </c>
      <c r="T876">
        <v>0</v>
      </c>
      <c r="U876">
        <v>0</v>
      </c>
      <c r="V876">
        <v>0</v>
      </c>
      <c r="W876">
        <v>0</v>
      </c>
      <c r="X876">
        <v>0</v>
      </c>
      <c r="Y876">
        <v>0</v>
      </c>
      <c r="Z876">
        <v>0</v>
      </c>
      <c r="AA876">
        <v>240</v>
      </c>
      <c r="AB876">
        <v>0</v>
      </c>
      <c r="AC876">
        <v>240</v>
      </c>
      <c r="AD876">
        <v>0</v>
      </c>
      <c r="AE876">
        <v>0</v>
      </c>
      <c r="AF876">
        <v>8</v>
      </c>
      <c r="AG876">
        <v>0</v>
      </c>
      <c r="AH876">
        <v>0</v>
      </c>
      <c r="AI876">
        <v>0</v>
      </c>
      <c r="AJ876">
        <v>0</v>
      </c>
      <c r="AK876">
        <v>0</v>
      </c>
      <c r="AL876">
        <v>0</v>
      </c>
      <c r="AM876">
        <v>0</v>
      </c>
      <c r="AN876">
        <v>0</v>
      </c>
      <c r="AO876">
        <v>0</v>
      </c>
      <c r="AP876">
        <v>0</v>
      </c>
      <c r="AQ876">
        <v>0</v>
      </c>
      <c r="AR876">
        <v>0</v>
      </c>
      <c r="AS876">
        <v>0</v>
      </c>
      <c r="AT876">
        <v>0</v>
      </c>
      <c r="AU876">
        <v>0</v>
      </c>
      <c r="AV876">
        <v>0</v>
      </c>
      <c r="AW876">
        <v>0</v>
      </c>
      <c r="AX876">
        <v>0</v>
      </c>
      <c r="AY876">
        <v>0</v>
      </c>
      <c r="AZ876">
        <v>0</v>
      </c>
      <c r="BA876">
        <v>0</v>
      </c>
      <c r="BB876">
        <v>0</v>
      </c>
      <c r="BC876">
        <v>0</v>
      </c>
      <c r="BD876">
        <v>0</v>
      </c>
      <c r="BE876">
        <v>0</v>
      </c>
      <c r="BF876">
        <v>0</v>
      </c>
      <c r="BG876">
        <v>0</v>
      </c>
      <c r="BH876">
        <v>0</v>
      </c>
      <c r="BI876">
        <v>0</v>
      </c>
      <c r="BJ876" s="2">
        <v>46218</v>
      </c>
      <c r="BK876">
        <v>0</v>
      </c>
      <c r="BL876" s="3" t="str">
        <f>VLOOKUP(O876,DropDownList!$H$1:$I$7,2,FALSE)</f>
        <v>2023/24</v>
      </c>
      <c r="BM876" s="3" t="str">
        <f t="shared" si="13"/>
        <v>PCPF</v>
      </c>
    </row>
    <row r="877" spans="1:65" x14ac:dyDescent="0.2">
      <c r="A877">
        <v>2026</v>
      </c>
      <c r="B877">
        <v>7</v>
      </c>
      <c r="C877" t="s">
        <v>216</v>
      </c>
      <c r="D877" t="s">
        <v>220</v>
      </c>
      <c r="E877" t="s">
        <v>38</v>
      </c>
      <c r="F877">
        <v>9360</v>
      </c>
      <c r="G877" t="s">
        <v>141</v>
      </c>
      <c r="H877" t="s">
        <v>221</v>
      </c>
      <c r="I877" t="s">
        <v>221</v>
      </c>
      <c r="J877" s="1">
        <v>46204</v>
      </c>
      <c r="K877" t="s">
        <v>143</v>
      </c>
      <c r="L877">
        <v>2</v>
      </c>
      <c r="M877" t="s">
        <v>445</v>
      </c>
      <c r="N877" t="s">
        <v>442</v>
      </c>
      <c r="O877" t="s">
        <v>156</v>
      </c>
      <c r="P877" t="s">
        <v>148</v>
      </c>
      <c r="Q877">
        <v>532.88</v>
      </c>
      <c r="R877">
        <v>46</v>
      </c>
      <c r="S877">
        <v>2760</v>
      </c>
      <c r="T877">
        <v>203.12</v>
      </c>
      <c r="U877">
        <v>12</v>
      </c>
      <c r="V877">
        <v>9</v>
      </c>
      <c r="W877">
        <v>402.88</v>
      </c>
      <c r="X877">
        <v>402.88</v>
      </c>
      <c r="Y877">
        <v>0</v>
      </c>
      <c r="Z877">
        <v>0</v>
      </c>
      <c r="AA877">
        <v>2024</v>
      </c>
      <c r="AB877">
        <v>0</v>
      </c>
      <c r="AC877">
        <v>2024</v>
      </c>
      <c r="AD877">
        <v>5</v>
      </c>
      <c r="AE877">
        <v>4</v>
      </c>
      <c r="AF877">
        <v>30</v>
      </c>
      <c r="AG877">
        <v>5</v>
      </c>
      <c r="AH877">
        <v>3</v>
      </c>
      <c r="AI877">
        <v>7</v>
      </c>
      <c r="AJ877">
        <v>0</v>
      </c>
      <c r="AK877">
        <v>0</v>
      </c>
      <c r="AL877">
        <v>0</v>
      </c>
      <c r="AM877">
        <v>0</v>
      </c>
      <c r="AN877">
        <v>0</v>
      </c>
      <c r="AO877">
        <v>41</v>
      </c>
      <c r="AP877">
        <v>176</v>
      </c>
      <c r="AQ877">
        <v>40</v>
      </c>
      <c r="AR877">
        <v>0</v>
      </c>
      <c r="AS877">
        <v>20</v>
      </c>
      <c r="AT877">
        <v>10</v>
      </c>
      <c r="AU877">
        <v>3</v>
      </c>
      <c r="AV877">
        <v>2</v>
      </c>
      <c r="AW877">
        <v>0</v>
      </c>
      <c r="AX877">
        <v>0</v>
      </c>
      <c r="AY877">
        <v>27</v>
      </c>
      <c r="AZ877">
        <v>43</v>
      </c>
      <c r="BA877">
        <v>23</v>
      </c>
      <c r="BB877">
        <v>1</v>
      </c>
      <c r="BC877">
        <v>0</v>
      </c>
      <c r="BD877">
        <v>2</v>
      </c>
      <c r="BE877">
        <v>0</v>
      </c>
      <c r="BF877">
        <v>42</v>
      </c>
      <c r="BG877">
        <v>420</v>
      </c>
      <c r="BH877">
        <v>1</v>
      </c>
      <c r="BI877">
        <v>12</v>
      </c>
      <c r="BJ877" s="2">
        <v>46218</v>
      </c>
      <c r="BK877">
        <v>0</v>
      </c>
      <c r="BL877" s="3" t="str">
        <f>VLOOKUP(O877,DropDownList!$H$1:$I$7,2,FALSE)</f>
        <v>2023/24</v>
      </c>
      <c r="BM877" s="3" t="str">
        <f t="shared" si="13"/>
        <v>PRAS</v>
      </c>
    </row>
    <row r="878" spans="1:65" x14ac:dyDescent="0.2">
      <c r="A878">
        <v>2026</v>
      </c>
      <c r="B878">
        <v>7</v>
      </c>
      <c r="C878" t="s">
        <v>216</v>
      </c>
      <c r="D878" t="s">
        <v>220</v>
      </c>
      <c r="E878" t="s">
        <v>38</v>
      </c>
      <c r="F878">
        <v>9360</v>
      </c>
      <c r="G878" t="s">
        <v>141</v>
      </c>
      <c r="H878" t="s">
        <v>221</v>
      </c>
      <c r="I878" t="s">
        <v>221</v>
      </c>
      <c r="J878" s="1">
        <v>46204</v>
      </c>
      <c r="K878" t="s">
        <v>143</v>
      </c>
      <c r="L878">
        <v>2</v>
      </c>
      <c r="M878" t="s">
        <v>445</v>
      </c>
      <c r="N878" t="s">
        <v>442</v>
      </c>
      <c r="O878" t="s">
        <v>156</v>
      </c>
      <c r="P878" t="s">
        <v>152</v>
      </c>
      <c r="Q878">
        <v>0</v>
      </c>
      <c r="R878">
        <v>105</v>
      </c>
      <c r="S878">
        <v>4200</v>
      </c>
      <c r="T878">
        <v>1760</v>
      </c>
      <c r="U878">
        <v>0</v>
      </c>
      <c r="V878">
        <v>0</v>
      </c>
      <c r="W878">
        <v>0</v>
      </c>
      <c r="X878">
        <v>0</v>
      </c>
      <c r="Y878">
        <v>0</v>
      </c>
      <c r="Z878">
        <v>0</v>
      </c>
      <c r="AA878">
        <v>2440</v>
      </c>
      <c r="AB878">
        <v>0</v>
      </c>
      <c r="AC878">
        <v>2440</v>
      </c>
      <c r="AD878">
        <v>0</v>
      </c>
      <c r="AE878">
        <v>0</v>
      </c>
      <c r="AF878">
        <v>61</v>
      </c>
      <c r="AG878">
        <v>0</v>
      </c>
      <c r="AH878">
        <v>44</v>
      </c>
      <c r="AI878">
        <v>0</v>
      </c>
      <c r="AJ878">
        <v>0</v>
      </c>
      <c r="AK878">
        <v>0</v>
      </c>
      <c r="AL878">
        <v>0</v>
      </c>
      <c r="AM878">
        <v>0</v>
      </c>
      <c r="AN878">
        <v>0</v>
      </c>
      <c r="AO878">
        <v>0</v>
      </c>
      <c r="AP878">
        <v>0</v>
      </c>
      <c r="AQ878">
        <v>0</v>
      </c>
      <c r="AR878">
        <v>0</v>
      </c>
      <c r="AS878">
        <v>0</v>
      </c>
      <c r="AT878">
        <v>0</v>
      </c>
      <c r="AU878">
        <v>0</v>
      </c>
      <c r="AV878">
        <v>0</v>
      </c>
      <c r="AW878">
        <v>0</v>
      </c>
      <c r="AX878">
        <v>0</v>
      </c>
      <c r="AY878">
        <v>0</v>
      </c>
      <c r="AZ878">
        <v>0</v>
      </c>
      <c r="BA878">
        <v>0</v>
      </c>
      <c r="BB878">
        <v>0</v>
      </c>
      <c r="BC878">
        <v>0</v>
      </c>
      <c r="BD878">
        <v>0</v>
      </c>
      <c r="BE878">
        <v>0</v>
      </c>
      <c r="BF878">
        <v>0</v>
      </c>
      <c r="BG878">
        <v>0</v>
      </c>
      <c r="BH878">
        <v>0</v>
      </c>
      <c r="BI878">
        <v>0</v>
      </c>
      <c r="BJ878" s="2">
        <v>46218</v>
      </c>
      <c r="BK878">
        <v>0</v>
      </c>
      <c r="BL878" s="3" t="str">
        <f>VLOOKUP(O878,DropDownList!$H$1:$I$7,2,FALSE)</f>
        <v>2023/24</v>
      </c>
      <c r="BM878" s="3" t="str">
        <f t="shared" si="13"/>
        <v>PCOA</v>
      </c>
    </row>
    <row r="879" spans="1:65" x14ac:dyDescent="0.2">
      <c r="A879">
        <v>2026</v>
      </c>
      <c r="B879">
        <v>7</v>
      </c>
      <c r="C879" t="s">
        <v>216</v>
      </c>
      <c r="D879" t="s">
        <v>220</v>
      </c>
      <c r="E879" t="s">
        <v>38</v>
      </c>
      <c r="F879">
        <v>9360</v>
      </c>
      <c r="G879" t="s">
        <v>141</v>
      </c>
      <c r="H879" t="s">
        <v>221</v>
      </c>
      <c r="I879" t="s">
        <v>221</v>
      </c>
      <c r="J879" s="1">
        <v>46204</v>
      </c>
      <c r="K879" t="s">
        <v>143</v>
      </c>
      <c r="L879">
        <v>2</v>
      </c>
      <c r="M879" t="s">
        <v>445</v>
      </c>
      <c r="N879" t="s">
        <v>442</v>
      </c>
      <c r="O879" t="s">
        <v>147</v>
      </c>
      <c r="P879" t="s">
        <v>153</v>
      </c>
      <c r="Q879">
        <v>45</v>
      </c>
      <c r="R879">
        <v>2</v>
      </c>
      <c r="S879">
        <v>90</v>
      </c>
      <c r="T879">
        <v>0</v>
      </c>
      <c r="U879">
        <v>1</v>
      </c>
      <c r="V879">
        <v>1</v>
      </c>
      <c r="W879">
        <v>45</v>
      </c>
      <c r="X879">
        <v>45</v>
      </c>
      <c r="Y879">
        <v>0</v>
      </c>
      <c r="Z879">
        <v>0</v>
      </c>
      <c r="AA879">
        <v>45</v>
      </c>
      <c r="AB879">
        <v>0</v>
      </c>
      <c r="AC879">
        <v>45</v>
      </c>
      <c r="AD879">
        <v>1</v>
      </c>
      <c r="AE879">
        <v>0</v>
      </c>
      <c r="AF879">
        <v>1</v>
      </c>
      <c r="AG879">
        <v>0</v>
      </c>
      <c r="AH879">
        <v>0</v>
      </c>
      <c r="AI879">
        <v>1</v>
      </c>
      <c r="AJ879">
        <v>0</v>
      </c>
      <c r="AK879">
        <v>0</v>
      </c>
      <c r="AL879">
        <v>0</v>
      </c>
      <c r="AM879">
        <v>0</v>
      </c>
      <c r="AN879">
        <v>0</v>
      </c>
      <c r="AO879">
        <v>2</v>
      </c>
      <c r="AP879">
        <v>4</v>
      </c>
      <c r="AQ879">
        <v>2</v>
      </c>
      <c r="AR879">
        <v>0</v>
      </c>
      <c r="AS879">
        <v>0</v>
      </c>
      <c r="AT879">
        <v>1</v>
      </c>
      <c r="AU879">
        <v>0</v>
      </c>
      <c r="AV879">
        <v>0</v>
      </c>
      <c r="AW879">
        <v>0</v>
      </c>
      <c r="AX879">
        <v>0</v>
      </c>
      <c r="AY879">
        <v>0</v>
      </c>
      <c r="AZ879">
        <v>0</v>
      </c>
      <c r="BA879">
        <v>0</v>
      </c>
      <c r="BB879">
        <v>0</v>
      </c>
      <c r="BC879">
        <v>0</v>
      </c>
      <c r="BD879">
        <v>0</v>
      </c>
      <c r="BE879">
        <v>0</v>
      </c>
      <c r="BF879">
        <v>2</v>
      </c>
      <c r="BG879">
        <v>45</v>
      </c>
      <c r="BH879">
        <v>0</v>
      </c>
      <c r="BI879">
        <v>1</v>
      </c>
      <c r="BJ879" s="2">
        <v>46218</v>
      </c>
      <c r="BK879">
        <v>0</v>
      </c>
      <c r="BL879" s="3" t="str">
        <f>VLOOKUP(O879,DropDownList!$H$1:$I$7,2,FALSE)</f>
        <v>2024/25</v>
      </c>
      <c r="BM879" s="3" t="str">
        <f t="shared" si="13"/>
        <v>PREG</v>
      </c>
    </row>
    <row r="880" spans="1:65" x14ac:dyDescent="0.2">
      <c r="A880">
        <v>2026</v>
      </c>
      <c r="B880">
        <v>7</v>
      </c>
      <c r="C880" t="s">
        <v>216</v>
      </c>
      <c r="D880" t="s">
        <v>220</v>
      </c>
      <c r="E880" t="s">
        <v>38</v>
      </c>
      <c r="F880">
        <v>9360</v>
      </c>
      <c r="G880" t="s">
        <v>141</v>
      </c>
      <c r="H880" t="s">
        <v>221</v>
      </c>
      <c r="I880" t="s">
        <v>221</v>
      </c>
      <c r="J880" s="1">
        <v>46204</v>
      </c>
      <c r="K880" t="s">
        <v>143</v>
      </c>
      <c r="L880">
        <v>2</v>
      </c>
      <c r="M880" t="s">
        <v>445</v>
      </c>
      <c r="N880" t="s">
        <v>442</v>
      </c>
      <c r="O880" t="s">
        <v>147</v>
      </c>
      <c r="P880" t="s">
        <v>148</v>
      </c>
      <c r="Q880">
        <v>1162.81</v>
      </c>
      <c r="R880">
        <v>41</v>
      </c>
      <c r="S880">
        <v>2460</v>
      </c>
      <c r="T880">
        <v>80.319999999999993</v>
      </c>
      <c r="U880">
        <v>20</v>
      </c>
      <c r="V880">
        <v>10</v>
      </c>
      <c r="W880">
        <v>600</v>
      </c>
      <c r="X880">
        <v>600</v>
      </c>
      <c r="Y880">
        <v>0</v>
      </c>
      <c r="Z880">
        <v>0</v>
      </c>
      <c r="AA880">
        <v>1216.8699999999999</v>
      </c>
      <c r="AB880">
        <v>0</v>
      </c>
      <c r="AC880">
        <v>1216.8699999999999</v>
      </c>
      <c r="AD880">
        <v>10</v>
      </c>
      <c r="AE880">
        <v>0</v>
      </c>
      <c r="AF880">
        <v>19</v>
      </c>
      <c r="AG880">
        <v>2</v>
      </c>
      <c r="AH880">
        <v>1</v>
      </c>
      <c r="AI880">
        <v>18</v>
      </c>
      <c r="AJ880">
        <v>0</v>
      </c>
      <c r="AK880">
        <v>0</v>
      </c>
      <c r="AL880">
        <v>0</v>
      </c>
      <c r="AM880">
        <v>0</v>
      </c>
      <c r="AN880">
        <v>0</v>
      </c>
      <c r="AO880">
        <v>37</v>
      </c>
      <c r="AP880">
        <v>143</v>
      </c>
      <c r="AQ880">
        <v>41</v>
      </c>
      <c r="AR880">
        <v>0</v>
      </c>
      <c r="AS880">
        <v>4</v>
      </c>
      <c r="AT880">
        <v>11</v>
      </c>
      <c r="AU880">
        <v>1</v>
      </c>
      <c r="AV880">
        <v>1</v>
      </c>
      <c r="AW880">
        <v>0</v>
      </c>
      <c r="AX880">
        <v>0</v>
      </c>
      <c r="AY880">
        <v>27</v>
      </c>
      <c r="AZ880">
        <v>36</v>
      </c>
      <c r="BA880">
        <v>14</v>
      </c>
      <c r="BB880">
        <v>0</v>
      </c>
      <c r="BC880">
        <v>0</v>
      </c>
      <c r="BD880">
        <v>0</v>
      </c>
      <c r="BE880">
        <v>0</v>
      </c>
      <c r="BF880">
        <v>37</v>
      </c>
      <c r="BG880">
        <v>1080</v>
      </c>
      <c r="BH880">
        <v>1</v>
      </c>
      <c r="BI880">
        <v>20</v>
      </c>
      <c r="BJ880" s="2">
        <v>46218</v>
      </c>
      <c r="BK880">
        <v>0</v>
      </c>
      <c r="BL880" s="3" t="str">
        <f>VLOOKUP(O880,DropDownList!$H$1:$I$7,2,FALSE)</f>
        <v>2024/25</v>
      </c>
      <c r="BM880" s="3" t="str">
        <f t="shared" si="13"/>
        <v>PRAS</v>
      </c>
    </row>
    <row r="881" spans="1:65" x14ac:dyDescent="0.2">
      <c r="A881">
        <v>2026</v>
      </c>
      <c r="B881">
        <v>7</v>
      </c>
      <c r="C881" t="s">
        <v>216</v>
      </c>
      <c r="D881" t="s">
        <v>220</v>
      </c>
      <c r="E881" t="s">
        <v>38</v>
      </c>
      <c r="F881">
        <v>9360</v>
      </c>
      <c r="G881" t="s">
        <v>141</v>
      </c>
      <c r="H881" t="s">
        <v>221</v>
      </c>
      <c r="I881" t="s">
        <v>221</v>
      </c>
      <c r="J881" s="1">
        <v>46204</v>
      </c>
      <c r="K881" t="s">
        <v>143</v>
      </c>
      <c r="L881">
        <v>2</v>
      </c>
      <c r="M881" t="s">
        <v>445</v>
      </c>
      <c r="N881" t="s">
        <v>442</v>
      </c>
      <c r="O881" t="s">
        <v>149</v>
      </c>
      <c r="P881" t="s">
        <v>152</v>
      </c>
      <c r="Q881">
        <v>0</v>
      </c>
      <c r="R881">
        <v>49</v>
      </c>
      <c r="S881">
        <v>1960</v>
      </c>
      <c r="T881">
        <v>1440</v>
      </c>
      <c r="U881">
        <v>0</v>
      </c>
      <c r="V881">
        <v>0</v>
      </c>
      <c r="W881">
        <v>0</v>
      </c>
      <c r="X881">
        <v>0</v>
      </c>
      <c r="Y881">
        <v>0</v>
      </c>
      <c r="Z881">
        <v>0</v>
      </c>
      <c r="AA881">
        <v>520</v>
      </c>
      <c r="AB881">
        <v>0</v>
      </c>
      <c r="AC881">
        <v>520</v>
      </c>
      <c r="AD881">
        <v>0</v>
      </c>
      <c r="AE881">
        <v>0</v>
      </c>
      <c r="AF881">
        <v>13</v>
      </c>
      <c r="AG881">
        <v>0</v>
      </c>
      <c r="AH881">
        <v>36</v>
      </c>
      <c r="AI881">
        <v>0</v>
      </c>
      <c r="AJ881">
        <v>0</v>
      </c>
      <c r="AK881">
        <v>0</v>
      </c>
      <c r="AL881">
        <v>0</v>
      </c>
      <c r="AM881">
        <v>1</v>
      </c>
      <c r="AN881">
        <v>0</v>
      </c>
      <c r="AO881">
        <v>0</v>
      </c>
      <c r="AP881">
        <v>0</v>
      </c>
      <c r="AQ881">
        <v>0</v>
      </c>
      <c r="AR881">
        <v>0</v>
      </c>
      <c r="AS881">
        <v>0</v>
      </c>
      <c r="AT881">
        <v>0</v>
      </c>
      <c r="AU881">
        <v>0</v>
      </c>
      <c r="AV881">
        <v>0</v>
      </c>
      <c r="AW881">
        <v>0</v>
      </c>
      <c r="AX881">
        <v>0</v>
      </c>
      <c r="AY881">
        <v>0</v>
      </c>
      <c r="AZ881">
        <v>0</v>
      </c>
      <c r="BA881">
        <v>0</v>
      </c>
      <c r="BB881">
        <v>0</v>
      </c>
      <c r="BC881">
        <v>0</v>
      </c>
      <c r="BD881">
        <v>0</v>
      </c>
      <c r="BE881">
        <v>0</v>
      </c>
      <c r="BF881">
        <v>0</v>
      </c>
      <c r="BG881">
        <v>0</v>
      </c>
      <c r="BH881">
        <v>0</v>
      </c>
      <c r="BI881">
        <v>0</v>
      </c>
      <c r="BJ881" s="2">
        <v>46218</v>
      </c>
      <c r="BK881">
        <v>0</v>
      </c>
      <c r="BL881" s="3" t="str">
        <f>VLOOKUP(O881,DropDownList!$H$1:$I$7,2,FALSE)</f>
        <v>2025/26</v>
      </c>
      <c r="BM881" s="3" t="str">
        <f t="shared" si="13"/>
        <v>PCOA</v>
      </c>
    </row>
    <row r="882" spans="1:65" x14ac:dyDescent="0.2">
      <c r="A882">
        <v>2026</v>
      </c>
      <c r="B882">
        <v>7</v>
      </c>
      <c r="C882" t="s">
        <v>216</v>
      </c>
      <c r="D882" t="s">
        <v>220</v>
      </c>
      <c r="E882" t="s">
        <v>38</v>
      </c>
      <c r="F882">
        <v>9360</v>
      </c>
      <c r="G882" t="s">
        <v>141</v>
      </c>
      <c r="H882" t="s">
        <v>221</v>
      </c>
      <c r="I882" t="s">
        <v>221</v>
      </c>
      <c r="J882" s="1">
        <v>46204</v>
      </c>
      <c r="K882" t="s">
        <v>143</v>
      </c>
      <c r="L882">
        <v>2</v>
      </c>
      <c r="M882" t="s">
        <v>445</v>
      </c>
      <c r="N882" t="s">
        <v>442</v>
      </c>
      <c r="O882" t="s">
        <v>149</v>
      </c>
      <c r="P882" t="s">
        <v>154</v>
      </c>
      <c r="Q882">
        <v>23084.79</v>
      </c>
      <c r="R882">
        <v>187</v>
      </c>
      <c r="S882">
        <v>49824</v>
      </c>
      <c r="T882">
        <v>320</v>
      </c>
      <c r="U882">
        <v>95</v>
      </c>
      <c r="V882">
        <v>59</v>
      </c>
      <c r="W882">
        <v>9490</v>
      </c>
      <c r="X882">
        <v>13970</v>
      </c>
      <c r="Y882">
        <v>0</v>
      </c>
      <c r="Z882">
        <v>0</v>
      </c>
      <c r="AA882">
        <v>26419.21</v>
      </c>
      <c r="AB882">
        <v>800</v>
      </c>
      <c r="AC882">
        <v>23589.21</v>
      </c>
      <c r="AD882">
        <v>35</v>
      </c>
      <c r="AE882">
        <v>24</v>
      </c>
      <c r="AF882">
        <v>91</v>
      </c>
      <c r="AG882">
        <v>42</v>
      </c>
      <c r="AH882">
        <v>1</v>
      </c>
      <c r="AI882">
        <v>53</v>
      </c>
      <c r="AJ882">
        <v>0</v>
      </c>
      <c r="AK882">
        <v>0</v>
      </c>
      <c r="AL882">
        <v>0</v>
      </c>
      <c r="AM882">
        <v>0</v>
      </c>
      <c r="AN882">
        <v>0</v>
      </c>
      <c r="AO882">
        <v>126</v>
      </c>
      <c r="AP882">
        <v>366</v>
      </c>
      <c r="AQ882">
        <v>125</v>
      </c>
      <c r="AR882">
        <v>0</v>
      </c>
      <c r="AS882">
        <v>35</v>
      </c>
      <c r="AT882">
        <v>5</v>
      </c>
      <c r="AU882">
        <v>11</v>
      </c>
      <c r="AV882">
        <v>3</v>
      </c>
      <c r="AW882">
        <v>0</v>
      </c>
      <c r="AX882">
        <v>0</v>
      </c>
      <c r="AY882">
        <v>37</v>
      </c>
      <c r="AZ882">
        <v>58</v>
      </c>
      <c r="BA882">
        <v>14</v>
      </c>
      <c r="BB882">
        <v>7</v>
      </c>
      <c r="BC882">
        <v>4</v>
      </c>
      <c r="BD882">
        <v>0</v>
      </c>
      <c r="BE882">
        <v>0</v>
      </c>
      <c r="BF882">
        <v>187</v>
      </c>
      <c r="BG882">
        <v>14545</v>
      </c>
      <c r="BH882">
        <v>0</v>
      </c>
      <c r="BI882">
        <v>94</v>
      </c>
      <c r="BJ882" s="2">
        <v>46218</v>
      </c>
      <c r="BK882">
        <v>0</v>
      </c>
      <c r="BL882" s="3" t="str">
        <f>VLOOKUP(O882,DropDownList!$H$1:$I$7,2,FALSE)</f>
        <v>2025/26</v>
      </c>
      <c r="BM882" s="3" t="str">
        <f t="shared" si="13"/>
        <v>JP COURT</v>
      </c>
    </row>
    <row r="883" spans="1:65" x14ac:dyDescent="0.2">
      <c r="A883">
        <v>2026</v>
      </c>
      <c r="B883">
        <v>7</v>
      </c>
      <c r="C883" t="s">
        <v>216</v>
      </c>
      <c r="D883" t="s">
        <v>220</v>
      </c>
      <c r="E883" t="s">
        <v>38</v>
      </c>
      <c r="F883">
        <v>9360</v>
      </c>
      <c r="G883" t="s">
        <v>141</v>
      </c>
      <c r="H883" t="s">
        <v>221</v>
      </c>
      <c r="I883" t="s">
        <v>221</v>
      </c>
      <c r="J883" s="1">
        <v>46204</v>
      </c>
      <c r="K883" t="s">
        <v>143</v>
      </c>
      <c r="L883">
        <v>2</v>
      </c>
      <c r="M883" t="s">
        <v>445</v>
      </c>
      <c r="N883" t="s">
        <v>442</v>
      </c>
      <c r="O883" t="s">
        <v>155</v>
      </c>
      <c r="P883" t="s">
        <v>146</v>
      </c>
      <c r="Q883">
        <v>490</v>
      </c>
      <c r="R883">
        <v>266</v>
      </c>
      <c r="S883">
        <v>4020</v>
      </c>
      <c r="T883">
        <v>70</v>
      </c>
      <c r="U883">
        <v>57</v>
      </c>
      <c r="V883">
        <v>12</v>
      </c>
      <c r="W883">
        <v>250</v>
      </c>
      <c r="X883">
        <v>250</v>
      </c>
      <c r="Y883">
        <v>0</v>
      </c>
      <c r="Z883">
        <v>0</v>
      </c>
      <c r="AA883">
        <v>3460</v>
      </c>
      <c r="AB883">
        <v>0</v>
      </c>
      <c r="AC883">
        <v>0</v>
      </c>
      <c r="AD883">
        <v>12</v>
      </c>
      <c r="AE883">
        <v>0</v>
      </c>
      <c r="AF883">
        <v>234</v>
      </c>
      <c r="AG883">
        <v>1</v>
      </c>
      <c r="AH883">
        <v>5</v>
      </c>
      <c r="AI883">
        <v>26</v>
      </c>
      <c r="AJ883">
        <v>0</v>
      </c>
      <c r="AK883">
        <v>0</v>
      </c>
      <c r="AL883">
        <v>0</v>
      </c>
      <c r="AM883">
        <v>0</v>
      </c>
      <c r="AN883">
        <v>0</v>
      </c>
      <c r="AO883">
        <v>192</v>
      </c>
      <c r="AP883">
        <v>994</v>
      </c>
      <c r="AQ883">
        <v>196</v>
      </c>
      <c r="AR883">
        <v>0</v>
      </c>
      <c r="AS883">
        <v>117</v>
      </c>
      <c r="AT883">
        <v>45</v>
      </c>
      <c r="AU883">
        <v>18</v>
      </c>
      <c r="AV883">
        <v>12</v>
      </c>
      <c r="AW883">
        <v>1</v>
      </c>
      <c r="AX883">
        <v>0</v>
      </c>
      <c r="AY883">
        <v>131</v>
      </c>
      <c r="AZ883">
        <v>212</v>
      </c>
      <c r="BA883">
        <v>120</v>
      </c>
      <c r="BB883">
        <v>41</v>
      </c>
      <c r="BC883">
        <v>22</v>
      </c>
      <c r="BD883">
        <v>17</v>
      </c>
      <c r="BE883">
        <v>0</v>
      </c>
      <c r="BF883">
        <v>264</v>
      </c>
      <c r="BG883">
        <v>480</v>
      </c>
      <c r="BH883">
        <v>0</v>
      </c>
      <c r="BI883">
        <v>56</v>
      </c>
      <c r="BJ883" s="2">
        <v>46218</v>
      </c>
      <c r="BK883">
        <v>0</v>
      </c>
      <c r="BL883" s="3" t="str">
        <f>VLOOKUP(O883,DropDownList!$H$1:$I$7,2,FALSE)</f>
        <v>2022/23</v>
      </c>
      <c r="BM883" s="3" t="str">
        <f t="shared" si="13"/>
        <v>VSUR</v>
      </c>
    </row>
    <row r="884" spans="1:65" x14ac:dyDescent="0.2">
      <c r="A884">
        <v>2026</v>
      </c>
      <c r="B884">
        <v>7</v>
      </c>
      <c r="C884" t="s">
        <v>216</v>
      </c>
      <c r="D884" t="s">
        <v>220</v>
      </c>
      <c r="E884" t="s">
        <v>38</v>
      </c>
      <c r="F884">
        <v>9360</v>
      </c>
      <c r="G884" t="s">
        <v>141</v>
      </c>
      <c r="H884" t="s">
        <v>221</v>
      </c>
      <c r="I884" t="s">
        <v>221</v>
      </c>
      <c r="J884" s="1">
        <v>46204</v>
      </c>
      <c r="K884" t="s">
        <v>143</v>
      </c>
      <c r="L884">
        <v>2</v>
      </c>
      <c r="M884" t="s">
        <v>445</v>
      </c>
      <c r="N884" t="s">
        <v>442</v>
      </c>
      <c r="O884" t="s">
        <v>147</v>
      </c>
      <c r="P884" t="s">
        <v>154</v>
      </c>
      <c r="Q884">
        <v>18644.79</v>
      </c>
      <c r="R884">
        <v>278</v>
      </c>
      <c r="S884">
        <v>64898</v>
      </c>
      <c r="T884">
        <v>955</v>
      </c>
      <c r="U884">
        <v>93</v>
      </c>
      <c r="V884">
        <v>38</v>
      </c>
      <c r="W884">
        <v>8652.94</v>
      </c>
      <c r="X884">
        <v>8865.94</v>
      </c>
      <c r="Y884">
        <v>0</v>
      </c>
      <c r="Z884">
        <v>0</v>
      </c>
      <c r="AA884">
        <v>45298.21</v>
      </c>
      <c r="AB884">
        <v>679.67</v>
      </c>
      <c r="AC884">
        <v>41328.54</v>
      </c>
      <c r="AD884">
        <v>17</v>
      </c>
      <c r="AE884">
        <v>21</v>
      </c>
      <c r="AF884">
        <v>181</v>
      </c>
      <c r="AG884">
        <v>54</v>
      </c>
      <c r="AH884">
        <v>3</v>
      </c>
      <c r="AI884">
        <v>39</v>
      </c>
      <c r="AJ884">
        <v>0</v>
      </c>
      <c r="AK884">
        <v>0</v>
      </c>
      <c r="AL884">
        <v>0</v>
      </c>
      <c r="AM884">
        <v>0</v>
      </c>
      <c r="AN884">
        <v>0</v>
      </c>
      <c r="AO884">
        <v>190</v>
      </c>
      <c r="AP884">
        <v>668</v>
      </c>
      <c r="AQ884">
        <v>186</v>
      </c>
      <c r="AR884">
        <v>0</v>
      </c>
      <c r="AS884">
        <v>72</v>
      </c>
      <c r="AT884">
        <v>14</v>
      </c>
      <c r="AU884">
        <v>14</v>
      </c>
      <c r="AV884">
        <v>6</v>
      </c>
      <c r="AW884">
        <v>3</v>
      </c>
      <c r="AX884">
        <v>0</v>
      </c>
      <c r="AY884">
        <v>90</v>
      </c>
      <c r="AZ884">
        <v>132</v>
      </c>
      <c r="BA884">
        <v>48</v>
      </c>
      <c r="BB884">
        <v>30</v>
      </c>
      <c r="BC884">
        <v>13</v>
      </c>
      <c r="BD884">
        <v>9</v>
      </c>
      <c r="BE884">
        <v>0</v>
      </c>
      <c r="BF884">
        <v>274</v>
      </c>
      <c r="BG884">
        <v>10598</v>
      </c>
      <c r="BH884">
        <v>1</v>
      </c>
      <c r="BI884">
        <v>92</v>
      </c>
      <c r="BJ884" s="2">
        <v>46218</v>
      </c>
      <c r="BK884">
        <v>0</v>
      </c>
      <c r="BL884" s="3" t="str">
        <f>VLOOKUP(O884,DropDownList!$H$1:$I$7,2,FALSE)</f>
        <v>2024/25</v>
      </c>
      <c r="BM884" s="3" t="str">
        <f t="shared" si="13"/>
        <v>JP COURT</v>
      </c>
    </row>
    <row r="885" spans="1:65" x14ac:dyDescent="0.2">
      <c r="A885">
        <v>2026</v>
      </c>
      <c r="B885">
        <v>7</v>
      </c>
      <c r="C885" t="s">
        <v>216</v>
      </c>
      <c r="D885" t="s">
        <v>220</v>
      </c>
      <c r="E885" t="s">
        <v>38</v>
      </c>
      <c r="F885">
        <v>9360</v>
      </c>
      <c r="G885" t="s">
        <v>141</v>
      </c>
      <c r="H885" t="s">
        <v>221</v>
      </c>
      <c r="I885" t="s">
        <v>221</v>
      </c>
      <c r="J885" s="1">
        <v>46204</v>
      </c>
      <c r="K885" t="s">
        <v>143</v>
      </c>
      <c r="L885">
        <v>2</v>
      </c>
      <c r="M885" t="s">
        <v>445</v>
      </c>
      <c r="N885" t="s">
        <v>442</v>
      </c>
      <c r="O885" t="s">
        <v>147</v>
      </c>
      <c r="P885" t="s">
        <v>152</v>
      </c>
      <c r="Q885">
        <v>0</v>
      </c>
      <c r="R885">
        <v>78</v>
      </c>
      <c r="S885">
        <v>3120</v>
      </c>
      <c r="T885">
        <v>1720</v>
      </c>
      <c r="U885">
        <v>0</v>
      </c>
      <c r="V885">
        <v>0</v>
      </c>
      <c r="W885">
        <v>0</v>
      </c>
      <c r="X885">
        <v>0</v>
      </c>
      <c r="Y885">
        <v>0</v>
      </c>
      <c r="Z885">
        <v>0</v>
      </c>
      <c r="AA885">
        <v>1400</v>
      </c>
      <c r="AB885">
        <v>0</v>
      </c>
      <c r="AC885">
        <v>1400</v>
      </c>
      <c r="AD885">
        <v>0</v>
      </c>
      <c r="AE885">
        <v>0</v>
      </c>
      <c r="AF885">
        <v>35</v>
      </c>
      <c r="AG885">
        <v>0</v>
      </c>
      <c r="AH885">
        <v>43</v>
      </c>
      <c r="AI885">
        <v>0</v>
      </c>
      <c r="AJ885">
        <v>0</v>
      </c>
      <c r="AK885">
        <v>0</v>
      </c>
      <c r="AL885">
        <v>0</v>
      </c>
      <c r="AM885">
        <v>1</v>
      </c>
      <c r="AN885">
        <v>0</v>
      </c>
      <c r="AO885">
        <v>0</v>
      </c>
      <c r="AP885">
        <v>0</v>
      </c>
      <c r="AQ885">
        <v>0</v>
      </c>
      <c r="AR885">
        <v>0</v>
      </c>
      <c r="AS885">
        <v>0</v>
      </c>
      <c r="AT885">
        <v>0</v>
      </c>
      <c r="AU885">
        <v>0</v>
      </c>
      <c r="AV885">
        <v>0</v>
      </c>
      <c r="AW885">
        <v>0</v>
      </c>
      <c r="AX885">
        <v>0</v>
      </c>
      <c r="AY885">
        <v>0</v>
      </c>
      <c r="AZ885">
        <v>0</v>
      </c>
      <c r="BA885">
        <v>0</v>
      </c>
      <c r="BB885">
        <v>0</v>
      </c>
      <c r="BC885">
        <v>0</v>
      </c>
      <c r="BD885">
        <v>0</v>
      </c>
      <c r="BE885">
        <v>0</v>
      </c>
      <c r="BF885">
        <v>0</v>
      </c>
      <c r="BG885">
        <v>0</v>
      </c>
      <c r="BH885">
        <v>0</v>
      </c>
      <c r="BI885">
        <v>0</v>
      </c>
      <c r="BJ885" s="2">
        <v>46218</v>
      </c>
      <c r="BK885">
        <v>0</v>
      </c>
      <c r="BL885" s="3" t="str">
        <f>VLOOKUP(O885,DropDownList!$H$1:$I$7,2,FALSE)</f>
        <v>2024/25</v>
      </c>
      <c r="BM885" s="3" t="str">
        <f t="shared" si="13"/>
        <v>PCOA</v>
      </c>
    </row>
    <row r="886" spans="1:65" x14ac:dyDescent="0.2">
      <c r="A886">
        <v>2026</v>
      </c>
      <c r="B886">
        <v>7</v>
      </c>
      <c r="C886" t="s">
        <v>216</v>
      </c>
      <c r="D886" t="s">
        <v>220</v>
      </c>
      <c r="E886" t="s">
        <v>38</v>
      </c>
      <c r="F886">
        <v>9360</v>
      </c>
      <c r="G886" t="s">
        <v>141</v>
      </c>
      <c r="H886" t="s">
        <v>221</v>
      </c>
      <c r="I886" t="s">
        <v>221</v>
      </c>
      <c r="J886" s="1">
        <v>46204</v>
      </c>
      <c r="K886" t="s">
        <v>143</v>
      </c>
      <c r="L886">
        <v>2</v>
      </c>
      <c r="M886" t="s">
        <v>445</v>
      </c>
      <c r="N886" t="s">
        <v>442</v>
      </c>
      <c r="O886" t="s">
        <v>155</v>
      </c>
      <c r="P886" t="s">
        <v>151</v>
      </c>
      <c r="Q886">
        <v>0</v>
      </c>
      <c r="R886">
        <v>5</v>
      </c>
      <c r="S886">
        <v>150</v>
      </c>
      <c r="T886">
        <v>0</v>
      </c>
      <c r="U886">
        <v>0</v>
      </c>
      <c r="V886">
        <v>0</v>
      </c>
      <c r="W886">
        <v>0</v>
      </c>
      <c r="X886">
        <v>0</v>
      </c>
      <c r="Y886">
        <v>0</v>
      </c>
      <c r="Z886">
        <v>0</v>
      </c>
      <c r="AA886">
        <v>150</v>
      </c>
      <c r="AB886">
        <v>0</v>
      </c>
      <c r="AC886">
        <v>150</v>
      </c>
      <c r="AD886">
        <v>0</v>
      </c>
      <c r="AE886">
        <v>0</v>
      </c>
      <c r="AF886">
        <v>5</v>
      </c>
      <c r="AG886">
        <v>0</v>
      </c>
      <c r="AH886">
        <v>0</v>
      </c>
      <c r="AI886">
        <v>0</v>
      </c>
      <c r="AJ886">
        <v>0</v>
      </c>
      <c r="AK886">
        <v>0</v>
      </c>
      <c r="AL886">
        <v>0</v>
      </c>
      <c r="AM886">
        <v>0</v>
      </c>
      <c r="AN886">
        <v>0</v>
      </c>
      <c r="AO886">
        <v>0</v>
      </c>
      <c r="AP886">
        <v>0</v>
      </c>
      <c r="AQ886">
        <v>0</v>
      </c>
      <c r="AR886">
        <v>0</v>
      </c>
      <c r="AS886">
        <v>0</v>
      </c>
      <c r="AT886">
        <v>0</v>
      </c>
      <c r="AU886">
        <v>0</v>
      </c>
      <c r="AV886">
        <v>0</v>
      </c>
      <c r="AW886">
        <v>0</v>
      </c>
      <c r="AX886">
        <v>0</v>
      </c>
      <c r="AY886">
        <v>0</v>
      </c>
      <c r="AZ886">
        <v>0</v>
      </c>
      <c r="BA886">
        <v>0</v>
      </c>
      <c r="BB886">
        <v>0</v>
      </c>
      <c r="BC886">
        <v>0</v>
      </c>
      <c r="BD886">
        <v>0</v>
      </c>
      <c r="BE886">
        <v>0</v>
      </c>
      <c r="BF886">
        <v>0</v>
      </c>
      <c r="BG886">
        <v>0</v>
      </c>
      <c r="BH886">
        <v>0</v>
      </c>
      <c r="BI886">
        <v>0</v>
      </c>
      <c r="BJ886" s="2">
        <v>46218</v>
      </c>
      <c r="BK886">
        <v>0</v>
      </c>
      <c r="BL886" s="3" t="str">
        <f>VLOOKUP(O886,DropDownList!$H$1:$I$7,2,FALSE)</f>
        <v>2022/23</v>
      </c>
      <c r="BM886" s="3" t="str">
        <f t="shared" si="13"/>
        <v>PCPF</v>
      </c>
    </row>
    <row r="887" spans="1:65" x14ac:dyDescent="0.2">
      <c r="A887">
        <v>2026</v>
      </c>
      <c r="B887">
        <v>7</v>
      </c>
      <c r="C887" t="s">
        <v>216</v>
      </c>
      <c r="D887" t="s">
        <v>220</v>
      </c>
      <c r="E887" t="s">
        <v>38</v>
      </c>
      <c r="F887">
        <v>9360</v>
      </c>
      <c r="G887" t="s">
        <v>141</v>
      </c>
      <c r="H887" t="s">
        <v>221</v>
      </c>
      <c r="I887" t="s">
        <v>221</v>
      </c>
      <c r="J887" s="1">
        <v>46204</v>
      </c>
      <c r="K887" t="s">
        <v>143</v>
      </c>
      <c r="L887">
        <v>2</v>
      </c>
      <c r="M887" t="s">
        <v>445</v>
      </c>
      <c r="N887" t="s">
        <v>442</v>
      </c>
      <c r="O887" t="s">
        <v>156</v>
      </c>
      <c r="P887" t="s">
        <v>150</v>
      </c>
      <c r="Q887">
        <v>14112.84</v>
      </c>
      <c r="R887">
        <v>419</v>
      </c>
      <c r="S887">
        <v>67572.72</v>
      </c>
      <c r="T887">
        <v>9235.9699999999993</v>
      </c>
      <c r="U887">
        <v>102</v>
      </c>
      <c r="V887">
        <v>52</v>
      </c>
      <c r="W887">
        <v>8394.44</v>
      </c>
      <c r="X887">
        <v>8392.7800000000007</v>
      </c>
      <c r="Y887">
        <v>368</v>
      </c>
      <c r="Z887">
        <v>58336.75</v>
      </c>
      <c r="AA887">
        <v>44223.91</v>
      </c>
      <c r="AB887">
        <v>10425.33</v>
      </c>
      <c r="AC887">
        <v>33798.58</v>
      </c>
      <c r="AD887">
        <v>28</v>
      </c>
      <c r="AE887">
        <v>24</v>
      </c>
      <c r="AF887">
        <v>261</v>
      </c>
      <c r="AG887">
        <v>48</v>
      </c>
      <c r="AH887">
        <v>51</v>
      </c>
      <c r="AI887">
        <v>54</v>
      </c>
      <c r="AJ887">
        <v>64</v>
      </c>
      <c r="AK887">
        <v>42</v>
      </c>
      <c r="AL887">
        <v>8</v>
      </c>
      <c r="AM887">
        <v>14</v>
      </c>
      <c r="AN887">
        <v>3</v>
      </c>
      <c r="AO887">
        <v>310</v>
      </c>
      <c r="AP887">
        <v>1385</v>
      </c>
      <c r="AQ887">
        <v>336</v>
      </c>
      <c r="AR887">
        <v>0</v>
      </c>
      <c r="AS887">
        <v>142</v>
      </c>
      <c r="AT887">
        <v>55</v>
      </c>
      <c r="AU887">
        <v>12</v>
      </c>
      <c r="AV887">
        <v>6</v>
      </c>
      <c r="AW887">
        <v>0</v>
      </c>
      <c r="AX887">
        <v>0</v>
      </c>
      <c r="AY887">
        <v>208</v>
      </c>
      <c r="AZ887">
        <v>327</v>
      </c>
      <c r="BA887">
        <v>182</v>
      </c>
      <c r="BB887">
        <v>30</v>
      </c>
      <c r="BC887">
        <v>11</v>
      </c>
      <c r="BD887">
        <v>10</v>
      </c>
      <c r="BE887">
        <v>0</v>
      </c>
      <c r="BF887">
        <v>321</v>
      </c>
      <c r="BG887">
        <v>9094.58</v>
      </c>
      <c r="BH887">
        <v>5</v>
      </c>
      <c r="BI887">
        <v>102</v>
      </c>
      <c r="BJ887" s="2">
        <v>46218</v>
      </c>
      <c r="BK887">
        <v>0</v>
      </c>
      <c r="BL887" s="3" t="str">
        <f>VLOOKUP(O887,DropDownList!$H$1:$I$7,2,FALSE)</f>
        <v>2023/24</v>
      </c>
      <c r="BM887" s="3" t="str">
        <f t="shared" si="13"/>
        <v>FISCAL FINES</v>
      </c>
    </row>
    <row r="888" spans="1:65" x14ac:dyDescent="0.2">
      <c r="A888">
        <v>2026</v>
      </c>
      <c r="B888">
        <v>7</v>
      </c>
      <c r="C888" t="s">
        <v>216</v>
      </c>
      <c r="D888" t="s">
        <v>220</v>
      </c>
      <c r="E888" t="s">
        <v>38</v>
      </c>
      <c r="F888">
        <v>9360</v>
      </c>
      <c r="G888" t="s">
        <v>141</v>
      </c>
      <c r="H888" t="s">
        <v>221</v>
      </c>
      <c r="I888" t="s">
        <v>221</v>
      </c>
      <c r="J888" s="1">
        <v>46204</v>
      </c>
      <c r="K888" t="s">
        <v>143</v>
      </c>
      <c r="L888">
        <v>2</v>
      </c>
      <c r="M888" t="s">
        <v>445</v>
      </c>
      <c r="N888" t="s">
        <v>442</v>
      </c>
      <c r="O888" t="s">
        <v>147</v>
      </c>
      <c r="P888" t="s">
        <v>150</v>
      </c>
      <c r="Q888">
        <v>29416.32</v>
      </c>
      <c r="R888">
        <v>379</v>
      </c>
      <c r="S888">
        <v>66298.710000000006</v>
      </c>
      <c r="T888">
        <v>5862.7</v>
      </c>
      <c r="U888">
        <v>180</v>
      </c>
      <c r="V888">
        <v>66</v>
      </c>
      <c r="W888">
        <v>13351.23</v>
      </c>
      <c r="X888">
        <v>15418.72</v>
      </c>
      <c r="Y888">
        <v>345</v>
      </c>
      <c r="Z888">
        <v>60436.01</v>
      </c>
      <c r="AA888">
        <v>31019.69</v>
      </c>
      <c r="AB888">
        <v>10263.41</v>
      </c>
      <c r="AC888">
        <v>20756.28</v>
      </c>
      <c r="AD888">
        <v>43</v>
      </c>
      <c r="AE888">
        <v>23</v>
      </c>
      <c r="AF888">
        <v>160</v>
      </c>
      <c r="AG888">
        <v>75</v>
      </c>
      <c r="AH888">
        <v>34</v>
      </c>
      <c r="AI888">
        <v>105</v>
      </c>
      <c r="AJ888">
        <v>58</v>
      </c>
      <c r="AK888">
        <v>38</v>
      </c>
      <c r="AL888">
        <v>6</v>
      </c>
      <c r="AM888">
        <v>11</v>
      </c>
      <c r="AN888">
        <v>1</v>
      </c>
      <c r="AO888">
        <v>275</v>
      </c>
      <c r="AP888">
        <v>1049</v>
      </c>
      <c r="AQ888">
        <v>285</v>
      </c>
      <c r="AR888">
        <v>0</v>
      </c>
      <c r="AS888">
        <v>76</v>
      </c>
      <c r="AT888">
        <v>17</v>
      </c>
      <c r="AU888">
        <v>6</v>
      </c>
      <c r="AV888">
        <v>3</v>
      </c>
      <c r="AW888">
        <v>0</v>
      </c>
      <c r="AX888">
        <v>0</v>
      </c>
      <c r="AY888">
        <v>196</v>
      </c>
      <c r="AZ888">
        <v>271</v>
      </c>
      <c r="BA888">
        <v>97</v>
      </c>
      <c r="BB888">
        <v>13</v>
      </c>
      <c r="BC888">
        <v>4</v>
      </c>
      <c r="BD888">
        <v>5</v>
      </c>
      <c r="BE888">
        <v>0</v>
      </c>
      <c r="BF888">
        <v>286</v>
      </c>
      <c r="BG888">
        <v>17168.169999999998</v>
      </c>
      <c r="BH888">
        <v>5</v>
      </c>
      <c r="BI888">
        <v>179</v>
      </c>
      <c r="BJ888" s="2">
        <v>46218</v>
      </c>
      <c r="BK888">
        <v>0</v>
      </c>
      <c r="BL888" s="3" t="str">
        <f>VLOOKUP(O888,DropDownList!$H$1:$I$7,2,FALSE)</f>
        <v>2024/25</v>
      </c>
      <c r="BM888" s="3" t="str">
        <f t="shared" si="13"/>
        <v>FISCAL FINES</v>
      </c>
    </row>
    <row r="889" spans="1:65" x14ac:dyDescent="0.2">
      <c r="A889">
        <v>2026</v>
      </c>
      <c r="B889">
        <v>7</v>
      </c>
      <c r="C889" t="s">
        <v>216</v>
      </c>
      <c r="D889" t="s">
        <v>220</v>
      </c>
      <c r="E889" t="s">
        <v>38</v>
      </c>
      <c r="F889">
        <v>9360</v>
      </c>
      <c r="G889" t="s">
        <v>141</v>
      </c>
      <c r="H889" t="s">
        <v>221</v>
      </c>
      <c r="I889" t="s">
        <v>221</v>
      </c>
      <c r="J889" s="1">
        <v>46204</v>
      </c>
      <c r="K889" t="s">
        <v>143</v>
      </c>
      <c r="L889">
        <v>2</v>
      </c>
      <c r="M889" t="s">
        <v>445</v>
      </c>
      <c r="N889" t="s">
        <v>442</v>
      </c>
      <c r="O889" t="s">
        <v>149</v>
      </c>
      <c r="P889" t="s">
        <v>146</v>
      </c>
      <c r="Q889">
        <v>890</v>
      </c>
      <c r="R889">
        <v>185</v>
      </c>
      <c r="S889">
        <v>2940</v>
      </c>
      <c r="T889">
        <v>20</v>
      </c>
      <c r="U889">
        <v>95</v>
      </c>
      <c r="V889">
        <v>35</v>
      </c>
      <c r="W889">
        <v>570</v>
      </c>
      <c r="X889">
        <v>570</v>
      </c>
      <c r="Y889">
        <v>0</v>
      </c>
      <c r="Z889">
        <v>0</v>
      </c>
      <c r="AA889">
        <v>2030</v>
      </c>
      <c r="AB889">
        <v>0</v>
      </c>
      <c r="AC889">
        <v>0</v>
      </c>
      <c r="AD889">
        <v>35</v>
      </c>
      <c r="AE889">
        <v>0</v>
      </c>
      <c r="AF889">
        <v>131</v>
      </c>
      <c r="AG889">
        <v>0</v>
      </c>
      <c r="AH889">
        <v>1</v>
      </c>
      <c r="AI889">
        <v>53</v>
      </c>
      <c r="AJ889">
        <v>0</v>
      </c>
      <c r="AK889">
        <v>0</v>
      </c>
      <c r="AL889">
        <v>0</v>
      </c>
      <c r="AM889">
        <v>0</v>
      </c>
      <c r="AN889">
        <v>0</v>
      </c>
      <c r="AO889">
        <v>125</v>
      </c>
      <c r="AP889">
        <v>364</v>
      </c>
      <c r="AQ889">
        <v>124</v>
      </c>
      <c r="AR889">
        <v>0</v>
      </c>
      <c r="AS889">
        <v>35</v>
      </c>
      <c r="AT889">
        <v>5</v>
      </c>
      <c r="AU889">
        <v>11</v>
      </c>
      <c r="AV889">
        <v>3</v>
      </c>
      <c r="AW889">
        <v>0</v>
      </c>
      <c r="AX889">
        <v>0</v>
      </c>
      <c r="AY889">
        <v>37</v>
      </c>
      <c r="AZ889">
        <v>58</v>
      </c>
      <c r="BA889">
        <v>14</v>
      </c>
      <c r="BB889">
        <v>7</v>
      </c>
      <c r="BC889">
        <v>4</v>
      </c>
      <c r="BD889">
        <v>0</v>
      </c>
      <c r="BE889">
        <v>0</v>
      </c>
      <c r="BF889">
        <v>185</v>
      </c>
      <c r="BG889">
        <v>890</v>
      </c>
      <c r="BH889">
        <v>0</v>
      </c>
      <c r="BI889">
        <v>94</v>
      </c>
      <c r="BJ889" s="2">
        <v>46218</v>
      </c>
      <c r="BK889">
        <v>0</v>
      </c>
      <c r="BL889" s="3" t="str">
        <f>VLOOKUP(O889,DropDownList!$H$1:$I$7,2,FALSE)</f>
        <v>2025/26</v>
      </c>
      <c r="BM889" s="3" t="str">
        <f t="shared" si="13"/>
        <v>VSUR</v>
      </c>
    </row>
    <row r="890" spans="1:65" x14ac:dyDescent="0.2">
      <c r="A890">
        <v>2026</v>
      </c>
      <c r="B890">
        <v>7</v>
      </c>
      <c r="C890" t="s">
        <v>216</v>
      </c>
      <c r="D890" t="s">
        <v>220</v>
      </c>
      <c r="E890" t="s">
        <v>38</v>
      </c>
      <c r="F890">
        <v>9360</v>
      </c>
      <c r="G890" t="s">
        <v>141</v>
      </c>
      <c r="H890" t="s">
        <v>221</v>
      </c>
      <c r="I890" t="s">
        <v>221</v>
      </c>
      <c r="J890" s="1">
        <v>46204</v>
      </c>
      <c r="K890" t="s">
        <v>143</v>
      </c>
      <c r="L890">
        <v>2</v>
      </c>
      <c r="M890" t="s">
        <v>445</v>
      </c>
      <c r="N890" t="s">
        <v>442</v>
      </c>
      <c r="O890" t="s">
        <v>149</v>
      </c>
      <c r="P890" t="s">
        <v>151</v>
      </c>
      <c r="Q890">
        <v>0</v>
      </c>
      <c r="R890">
        <v>3</v>
      </c>
      <c r="S890">
        <v>90</v>
      </c>
      <c r="T890">
        <v>0</v>
      </c>
      <c r="U890">
        <v>0</v>
      </c>
      <c r="V890">
        <v>0</v>
      </c>
      <c r="W890">
        <v>0</v>
      </c>
      <c r="X890">
        <v>0</v>
      </c>
      <c r="Y890">
        <v>0</v>
      </c>
      <c r="Z890">
        <v>0</v>
      </c>
      <c r="AA890">
        <v>90</v>
      </c>
      <c r="AB890">
        <v>0</v>
      </c>
      <c r="AC890">
        <v>90</v>
      </c>
      <c r="AD890">
        <v>0</v>
      </c>
      <c r="AE890">
        <v>0</v>
      </c>
      <c r="AF890">
        <v>3</v>
      </c>
      <c r="AG890">
        <v>0</v>
      </c>
      <c r="AH890">
        <v>0</v>
      </c>
      <c r="AI890">
        <v>0</v>
      </c>
      <c r="AJ890">
        <v>0</v>
      </c>
      <c r="AK890">
        <v>0</v>
      </c>
      <c r="AL890">
        <v>0</v>
      </c>
      <c r="AM890">
        <v>0</v>
      </c>
      <c r="AN890">
        <v>0</v>
      </c>
      <c r="AO890">
        <v>0</v>
      </c>
      <c r="AP890">
        <v>0</v>
      </c>
      <c r="AQ890">
        <v>0</v>
      </c>
      <c r="AR890">
        <v>0</v>
      </c>
      <c r="AS890">
        <v>0</v>
      </c>
      <c r="AT890">
        <v>0</v>
      </c>
      <c r="AU890">
        <v>0</v>
      </c>
      <c r="AV890">
        <v>0</v>
      </c>
      <c r="AW890">
        <v>0</v>
      </c>
      <c r="AX890">
        <v>0</v>
      </c>
      <c r="AY890">
        <v>0</v>
      </c>
      <c r="AZ890">
        <v>0</v>
      </c>
      <c r="BA890">
        <v>0</v>
      </c>
      <c r="BB890">
        <v>0</v>
      </c>
      <c r="BC890">
        <v>0</v>
      </c>
      <c r="BD890">
        <v>0</v>
      </c>
      <c r="BE890">
        <v>0</v>
      </c>
      <c r="BF890">
        <v>0</v>
      </c>
      <c r="BG890">
        <v>0</v>
      </c>
      <c r="BH890">
        <v>0</v>
      </c>
      <c r="BI890">
        <v>0</v>
      </c>
      <c r="BJ890" s="2">
        <v>46218</v>
      </c>
      <c r="BK890">
        <v>0</v>
      </c>
      <c r="BL890" s="3" t="str">
        <f>VLOOKUP(O890,DropDownList!$H$1:$I$7,2,FALSE)</f>
        <v>2025/26</v>
      </c>
      <c r="BM890" s="3" t="str">
        <f t="shared" si="13"/>
        <v>PCPF</v>
      </c>
    </row>
    <row r="891" spans="1:65" x14ac:dyDescent="0.2">
      <c r="A891">
        <v>2026</v>
      </c>
      <c r="B891">
        <v>7</v>
      </c>
      <c r="C891" t="s">
        <v>216</v>
      </c>
      <c r="D891" t="s">
        <v>222</v>
      </c>
      <c r="E891" t="s">
        <v>38</v>
      </c>
      <c r="F891">
        <v>9704</v>
      </c>
      <c r="G891" t="s">
        <v>158</v>
      </c>
      <c r="H891" t="s">
        <v>209</v>
      </c>
      <c r="I891" t="s">
        <v>142</v>
      </c>
      <c r="J891" s="1">
        <v>46204</v>
      </c>
      <c r="K891" t="s">
        <v>143</v>
      </c>
      <c r="L891">
        <v>2</v>
      </c>
      <c r="M891" t="s">
        <v>445</v>
      </c>
      <c r="N891" t="s">
        <v>442</v>
      </c>
      <c r="O891" t="s">
        <v>147</v>
      </c>
      <c r="P891" t="s">
        <v>161</v>
      </c>
      <c r="Q891">
        <v>1988.24</v>
      </c>
      <c r="R891">
        <v>426</v>
      </c>
      <c r="S891">
        <v>10805</v>
      </c>
      <c r="T891">
        <v>203</v>
      </c>
      <c r="U891">
        <v>199</v>
      </c>
      <c r="V891">
        <v>43</v>
      </c>
      <c r="W891">
        <v>1095.22</v>
      </c>
      <c r="X891">
        <v>1095.22</v>
      </c>
      <c r="Y891">
        <v>0</v>
      </c>
      <c r="Z891">
        <v>0</v>
      </c>
      <c r="AA891">
        <v>8613.76</v>
      </c>
      <c r="AB891">
        <v>0</v>
      </c>
      <c r="AC891">
        <v>0</v>
      </c>
      <c r="AD891">
        <v>40</v>
      </c>
      <c r="AE891">
        <v>3</v>
      </c>
      <c r="AF891">
        <v>325</v>
      </c>
      <c r="AG891">
        <v>9</v>
      </c>
      <c r="AH891">
        <v>9</v>
      </c>
      <c r="AI891">
        <v>82</v>
      </c>
      <c r="AJ891">
        <v>0</v>
      </c>
      <c r="AK891">
        <v>0</v>
      </c>
      <c r="AL891">
        <v>0</v>
      </c>
      <c r="AM891">
        <v>0</v>
      </c>
      <c r="AN891">
        <v>0</v>
      </c>
      <c r="AO891">
        <v>301</v>
      </c>
      <c r="AP891">
        <v>1152</v>
      </c>
      <c r="AQ891">
        <v>299</v>
      </c>
      <c r="AR891">
        <v>1</v>
      </c>
      <c r="AS891">
        <v>109</v>
      </c>
      <c r="AT891">
        <v>16</v>
      </c>
      <c r="AU891">
        <v>17</v>
      </c>
      <c r="AV891">
        <v>6</v>
      </c>
      <c r="AW891">
        <v>9</v>
      </c>
      <c r="AX891">
        <v>0</v>
      </c>
      <c r="AY891">
        <v>162</v>
      </c>
      <c r="AZ891">
        <v>252</v>
      </c>
      <c r="BA891">
        <v>103</v>
      </c>
      <c r="BB891">
        <v>28</v>
      </c>
      <c r="BC891">
        <v>21</v>
      </c>
      <c r="BD891">
        <v>11</v>
      </c>
      <c r="BE891">
        <v>0</v>
      </c>
      <c r="BF891">
        <v>413</v>
      </c>
      <c r="BG891">
        <v>1875</v>
      </c>
      <c r="BH891">
        <v>1</v>
      </c>
      <c r="BI891">
        <v>193</v>
      </c>
      <c r="BJ891" s="2">
        <v>46218</v>
      </c>
      <c r="BK891">
        <v>0</v>
      </c>
      <c r="BL891" s="3" t="str">
        <f>VLOOKUP(O891,DropDownList!$H$1:$I$7,2,FALSE)</f>
        <v>2024/25</v>
      </c>
      <c r="BM891" s="3" t="str">
        <f t="shared" si="13"/>
        <v>VSUR</v>
      </c>
    </row>
    <row r="892" spans="1:65" x14ac:dyDescent="0.2">
      <c r="A892">
        <v>2026</v>
      </c>
      <c r="B892">
        <v>7</v>
      </c>
      <c r="C892" t="s">
        <v>216</v>
      </c>
      <c r="D892" t="s">
        <v>222</v>
      </c>
      <c r="E892" t="s">
        <v>38</v>
      </c>
      <c r="F892">
        <v>9704</v>
      </c>
      <c r="G892" t="s">
        <v>158</v>
      </c>
      <c r="H892" t="s">
        <v>209</v>
      </c>
      <c r="I892" t="s">
        <v>142</v>
      </c>
      <c r="J892" s="1">
        <v>46204</v>
      </c>
      <c r="K892" t="s">
        <v>143</v>
      </c>
      <c r="L892">
        <v>2</v>
      </c>
      <c r="M892" t="s">
        <v>445</v>
      </c>
      <c r="N892" t="s">
        <v>442</v>
      </c>
      <c r="O892" t="s">
        <v>156</v>
      </c>
      <c r="P892" t="s">
        <v>159</v>
      </c>
      <c r="Q892">
        <v>0</v>
      </c>
      <c r="R892">
        <v>10</v>
      </c>
      <c r="S892">
        <v>142702.20000000001</v>
      </c>
      <c r="T892">
        <v>19298.73</v>
      </c>
      <c r="U892">
        <v>0</v>
      </c>
      <c r="V892">
        <v>0</v>
      </c>
      <c r="W892">
        <v>0</v>
      </c>
      <c r="X892">
        <v>0</v>
      </c>
      <c r="Y892">
        <v>0</v>
      </c>
      <c r="Z892">
        <v>0</v>
      </c>
      <c r="AA892">
        <v>123403.47</v>
      </c>
      <c r="AB892">
        <v>0</v>
      </c>
      <c r="AC892">
        <v>0</v>
      </c>
      <c r="AD892">
        <v>0</v>
      </c>
      <c r="AE892">
        <v>0</v>
      </c>
      <c r="AF892">
        <v>7</v>
      </c>
      <c r="AG892">
        <v>0</v>
      </c>
      <c r="AH892">
        <v>1</v>
      </c>
      <c r="AI892">
        <v>0</v>
      </c>
      <c r="AJ892">
        <v>0</v>
      </c>
      <c r="AK892">
        <v>0</v>
      </c>
      <c r="AL892">
        <v>0</v>
      </c>
      <c r="AM892">
        <v>0</v>
      </c>
      <c r="AN892">
        <v>0</v>
      </c>
      <c r="AO892">
        <v>3</v>
      </c>
      <c r="AP892">
        <v>4</v>
      </c>
      <c r="AQ892">
        <v>3</v>
      </c>
      <c r="AR892">
        <v>0</v>
      </c>
      <c r="AS892">
        <v>0</v>
      </c>
      <c r="AT892">
        <v>0</v>
      </c>
      <c r="AU892">
        <v>1</v>
      </c>
      <c r="AV892">
        <v>0</v>
      </c>
      <c r="AW892">
        <v>0</v>
      </c>
      <c r="AX892">
        <v>0</v>
      </c>
      <c r="AY892">
        <v>0</v>
      </c>
      <c r="AZ892">
        <v>0</v>
      </c>
      <c r="BA892">
        <v>0</v>
      </c>
      <c r="BB892">
        <v>0</v>
      </c>
      <c r="BC892">
        <v>0</v>
      </c>
      <c r="BD892">
        <v>0</v>
      </c>
      <c r="BE892">
        <v>0</v>
      </c>
      <c r="BF892">
        <v>0</v>
      </c>
      <c r="BG892">
        <v>0</v>
      </c>
      <c r="BH892">
        <v>2</v>
      </c>
      <c r="BI892">
        <v>0</v>
      </c>
      <c r="BJ892" s="2">
        <v>46218</v>
      </c>
      <c r="BK892">
        <v>0</v>
      </c>
      <c r="BL892" s="3" t="str">
        <f>VLOOKUP(O892,DropDownList!$H$1:$I$7,2,FALSE)</f>
        <v>2023/24</v>
      </c>
      <c r="BM892" s="3" t="str">
        <f t="shared" si="13"/>
        <v>CONF</v>
      </c>
    </row>
    <row r="893" spans="1:65" x14ac:dyDescent="0.2">
      <c r="A893">
        <v>2026</v>
      </c>
      <c r="B893">
        <v>7</v>
      </c>
      <c r="C893" t="s">
        <v>216</v>
      </c>
      <c r="D893" t="s">
        <v>222</v>
      </c>
      <c r="E893" t="s">
        <v>38</v>
      </c>
      <c r="F893">
        <v>9704</v>
      </c>
      <c r="G893" t="s">
        <v>158</v>
      </c>
      <c r="H893" t="s">
        <v>209</v>
      </c>
      <c r="I893" t="s">
        <v>142</v>
      </c>
      <c r="J893" s="1">
        <v>46204</v>
      </c>
      <c r="K893" t="s">
        <v>143</v>
      </c>
      <c r="L893">
        <v>2</v>
      </c>
      <c r="M893" t="s">
        <v>445</v>
      </c>
      <c r="N893" t="s">
        <v>442</v>
      </c>
      <c r="O893" t="s">
        <v>156</v>
      </c>
      <c r="P893" t="s">
        <v>160</v>
      </c>
      <c r="Q893">
        <v>30061.91</v>
      </c>
      <c r="R893">
        <v>388</v>
      </c>
      <c r="S893">
        <v>178107.01</v>
      </c>
      <c r="T893">
        <v>6732.29</v>
      </c>
      <c r="U893">
        <v>87</v>
      </c>
      <c r="V893">
        <v>44</v>
      </c>
      <c r="W893">
        <v>17943.07</v>
      </c>
      <c r="X893">
        <v>19608.07</v>
      </c>
      <c r="Y893">
        <v>0</v>
      </c>
      <c r="Z893">
        <v>0</v>
      </c>
      <c r="AA893">
        <v>141312.81</v>
      </c>
      <c r="AB893">
        <v>15820.06</v>
      </c>
      <c r="AC893">
        <v>118472.75</v>
      </c>
      <c r="AD893">
        <v>22</v>
      </c>
      <c r="AE893">
        <v>22</v>
      </c>
      <c r="AF893">
        <v>283</v>
      </c>
      <c r="AG893">
        <v>51</v>
      </c>
      <c r="AH893">
        <v>12</v>
      </c>
      <c r="AI893">
        <v>36</v>
      </c>
      <c r="AJ893">
        <v>0</v>
      </c>
      <c r="AK893">
        <v>0</v>
      </c>
      <c r="AL893">
        <v>0</v>
      </c>
      <c r="AM893">
        <v>0</v>
      </c>
      <c r="AN893">
        <v>0</v>
      </c>
      <c r="AO893">
        <v>237</v>
      </c>
      <c r="AP893">
        <v>975</v>
      </c>
      <c r="AQ893">
        <v>232</v>
      </c>
      <c r="AR893">
        <v>0</v>
      </c>
      <c r="AS893">
        <v>96</v>
      </c>
      <c r="AT893">
        <v>70</v>
      </c>
      <c r="AU893">
        <v>17</v>
      </c>
      <c r="AV893">
        <v>8</v>
      </c>
      <c r="AW893">
        <v>15</v>
      </c>
      <c r="AX893">
        <v>0</v>
      </c>
      <c r="AY893">
        <v>124</v>
      </c>
      <c r="AZ893">
        <v>181</v>
      </c>
      <c r="BA893">
        <v>95</v>
      </c>
      <c r="BB893">
        <v>23</v>
      </c>
      <c r="BC893">
        <v>12</v>
      </c>
      <c r="BD893">
        <v>18</v>
      </c>
      <c r="BE893">
        <v>0</v>
      </c>
      <c r="BF893">
        <v>373</v>
      </c>
      <c r="BG893">
        <v>16555</v>
      </c>
      <c r="BH893">
        <v>6</v>
      </c>
      <c r="BI893">
        <v>85</v>
      </c>
      <c r="BJ893" s="2">
        <v>46218</v>
      </c>
      <c r="BK893">
        <v>0</v>
      </c>
      <c r="BL893" s="3" t="str">
        <f>VLOOKUP(O893,DropDownList!$H$1:$I$7,2,FALSE)</f>
        <v>2023/24</v>
      </c>
      <c r="BM893" s="3" t="str">
        <f t="shared" si="13"/>
        <v>SC COURT</v>
      </c>
    </row>
    <row r="894" spans="1:65" x14ac:dyDescent="0.2">
      <c r="A894">
        <v>2026</v>
      </c>
      <c r="B894">
        <v>7</v>
      </c>
      <c r="C894" t="s">
        <v>216</v>
      </c>
      <c r="D894" t="s">
        <v>222</v>
      </c>
      <c r="E894" t="s">
        <v>38</v>
      </c>
      <c r="F894">
        <v>9704</v>
      </c>
      <c r="G894" t="s">
        <v>158</v>
      </c>
      <c r="H894" t="s">
        <v>209</v>
      </c>
      <c r="I894" t="s">
        <v>142</v>
      </c>
      <c r="J894" s="1">
        <v>46204</v>
      </c>
      <c r="K894" t="s">
        <v>143</v>
      </c>
      <c r="L894">
        <v>2</v>
      </c>
      <c r="M894" t="s">
        <v>445</v>
      </c>
      <c r="N894" t="s">
        <v>442</v>
      </c>
      <c r="O894" t="s">
        <v>156</v>
      </c>
      <c r="P894" t="s">
        <v>161</v>
      </c>
      <c r="Q894">
        <v>820</v>
      </c>
      <c r="R894">
        <v>359</v>
      </c>
      <c r="S894">
        <v>8070</v>
      </c>
      <c r="T894">
        <v>270</v>
      </c>
      <c r="U894">
        <v>80</v>
      </c>
      <c r="V894">
        <v>23</v>
      </c>
      <c r="W894">
        <v>570</v>
      </c>
      <c r="X894">
        <v>570</v>
      </c>
      <c r="Y894">
        <v>0</v>
      </c>
      <c r="Z894">
        <v>0</v>
      </c>
      <c r="AA894">
        <v>6980</v>
      </c>
      <c r="AB894">
        <v>0</v>
      </c>
      <c r="AC894">
        <v>0</v>
      </c>
      <c r="AD894">
        <v>22</v>
      </c>
      <c r="AE894">
        <v>1</v>
      </c>
      <c r="AF894">
        <v>310</v>
      </c>
      <c r="AG894">
        <v>1</v>
      </c>
      <c r="AH894">
        <v>10</v>
      </c>
      <c r="AI894">
        <v>38</v>
      </c>
      <c r="AJ894">
        <v>0</v>
      </c>
      <c r="AK894">
        <v>0</v>
      </c>
      <c r="AL894">
        <v>0</v>
      </c>
      <c r="AM894">
        <v>0</v>
      </c>
      <c r="AN894">
        <v>0</v>
      </c>
      <c r="AO894">
        <v>215</v>
      </c>
      <c r="AP894">
        <v>917</v>
      </c>
      <c r="AQ894">
        <v>216</v>
      </c>
      <c r="AR894">
        <v>0</v>
      </c>
      <c r="AS894">
        <v>94</v>
      </c>
      <c r="AT894">
        <v>62</v>
      </c>
      <c r="AU894">
        <v>16</v>
      </c>
      <c r="AV894">
        <v>9</v>
      </c>
      <c r="AW894">
        <v>15</v>
      </c>
      <c r="AX894">
        <v>0</v>
      </c>
      <c r="AY894">
        <v>114</v>
      </c>
      <c r="AZ894">
        <v>169</v>
      </c>
      <c r="BA894">
        <v>88</v>
      </c>
      <c r="BB894">
        <v>23</v>
      </c>
      <c r="BC894">
        <v>12</v>
      </c>
      <c r="BD894">
        <v>13</v>
      </c>
      <c r="BE894">
        <v>0</v>
      </c>
      <c r="BF894">
        <v>346</v>
      </c>
      <c r="BG894">
        <v>800</v>
      </c>
      <c r="BH894">
        <v>0</v>
      </c>
      <c r="BI894">
        <v>78</v>
      </c>
      <c r="BJ894" s="2">
        <v>46218</v>
      </c>
      <c r="BK894">
        <v>0</v>
      </c>
      <c r="BL894" s="3" t="str">
        <f>VLOOKUP(O894,DropDownList!$H$1:$I$7,2,FALSE)</f>
        <v>2023/24</v>
      </c>
      <c r="BM894" s="3" t="str">
        <f t="shared" si="13"/>
        <v>VSUR</v>
      </c>
    </row>
    <row r="895" spans="1:65" x14ac:dyDescent="0.2">
      <c r="A895">
        <v>2026</v>
      </c>
      <c r="B895">
        <v>7</v>
      </c>
      <c r="C895" t="s">
        <v>216</v>
      </c>
      <c r="D895" t="s">
        <v>222</v>
      </c>
      <c r="E895" t="s">
        <v>38</v>
      </c>
      <c r="F895">
        <v>9704</v>
      </c>
      <c r="G895" t="s">
        <v>158</v>
      </c>
      <c r="H895" t="s">
        <v>209</v>
      </c>
      <c r="I895" t="s">
        <v>142</v>
      </c>
      <c r="J895" s="1">
        <v>46204</v>
      </c>
      <c r="K895" t="s">
        <v>143</v>
      </c>
      <c r="L895">
        <v>2</v>
      </c>
      <c r="M895" t="s">
        <v>445</v>
      </c>
      <c r="N895" t="s">
        <v>442</v>
      </c>
      <c r="O895" t="s">
        <v>155</v>
      </c>
      <c r="P895" t="s">
        <v>160</v>
      </c>
      <c r="Q895">
        <v>24451.15</v>
      </c>
      <c r="R895">
        <v>357</v>
      </c>
      <c r="S895">
        <v>175309.5</v>
      </c>
      <c r="T895">
        <v>13187.21</v>
      </c>
      <c r="U895">
        <v>58</v>
      </c>
      <c r="V895">
        <v>29</v>
      </c>
      <c r="W895">
        <v>11401.35</v>
      </c>
      <c r="X895">
        <v>11661.35</v>
      </c>
      <c r="Y895">
        <v>0</v>
      </c>
      <c r="Z895">
        <v>0</v>
      </c>
      <c r="AA895">
        <v>137671.14000000001</v>
      </c>
      <c r="AB895">
        <v>15421.96</v>
      </c>
      <c r="AC895">
        <v>115645.74</v>
      </c>
      <c r="AD895">
        <v>11</v>
      </c>
      <c r="AE895">
        <v>18</v>
      </c>
      <c r="AF895">
        <v>269</v>
      </c>
      <c r="AG895">
        <v>35</v>
      </c>
      <c r="AH895">
        <v>21</v>
      </c>
      <c r="AI895">
        <v>23</v>
      </c>
      <c r="AJ895">
        <v>0</v>
      </c>
      <c r="AK895">
        <v>0</v>
      </c>
      <c r="AL895">
        <v>0</v>
      </c>
      <c r="AM895">
        <v>0</v>
      </c>
      <c r="AN895">
        <v>0</v>
      </c>
      <c r="AO895">
        <v>226</v>
      </c>
      <c r="AP895">
        <v>1066</v>
      </c>
      <c r="AQ895">
        <v>217</v>
      </c>
      <c r="AR895">
        <v>0</v>
      </c>
      <c r="AS895">
        <v>135</v>
      </c>
      <c r="AT895">
        <v>52</v>
      </c>
      <c r="AU895">
        <v>21</v>
      </c>
      <c r="AV895">
        <v>7</v>
      </c>
      <c r="AW895">
        <v>22</v>
      </c>
      <c r="AX895">
        <v>0</v>
      </c>
      <c r="AY895">
        <v>153</v>
      </c>
      <c r="AZ895">
        <v>209</v>
      </c>
      <c r="BA895">
        <v>127</v>
      </c>
      <c r="BB895">
        <v>26</v>
      </c>
      <c r="BC895">
        <v>15</v>
      </c>
      <c r="BD895">
        <v>11</v>
      </c>
      <c r="BE895">
        <v>0</v>
      </c>
      <c r="BF895">
        <v>328</v>
      </c>
      <c r="BG895">
        <v>9950</v>
      </c>
      <c r="BH895">
        <v>9</v>
      </c>
      <c r="BI895">
        <v>55</v>
      </c>
      <c r="BJ895" s="2">
        <v>46218</v>
      </c>
      <c r="BK895">
        <v>0</v>
      </c>
      <c r="BL895" s="3" t="str">
        <f>VLOOKUP(O895,DropDownList!$H$1:$I$7,2,FALSE)</f>
        <v>2022/23</v>
      </c>
      <c r="BM895" s="3" t="str">
        <f t="shared" si="13"/>
        <v>SC COURT</v>
      </c>
    </row>
    <row r="896" spans="1:65" x14ac:dyDescent="0.2">
      <c r="A896">
        <v>2026</v>
      </c>
      <c r="B896">
        <v>7</v>
      </c>
      <c r="C896" t="s">
        <v>216</v>
      </c>
      <c r="D896" t="s">
        <v>222</v>
      </c>
      <c r="E896" t="s">
        <v>38</v>
      </c>
      <c r="F896">
        <v>9704</v>
      </c>
      <c r="G896" t="s">
        <v>158</v>
      </c>
      <c r="H896" t="s">
        <v>209</v>
      </c>
      <c r="I896" t="s">
        <v>142</v>
      </c>
      <c r="J896" s="1">
        <v>46204</v>
      </c>
      <c r="K896" t="s">
        <v>143</v>
      </c>
      <c r="L896">
        <v>2</v>
      </c>
      <c r="M896" t="s">
        <v>445</v>
      </c>
      <c r="N896" t="s">
        <v>442</v>
      </c>
      <c r="O896" t="s">
        <v>149</v>
      </c>
      <c r="P896" t="s">
        <v>161</v>
      </c>
      <c r="Q896">
        <v>1916.88</v>
      </c>
      <c r="R896">
        <v>326</v>
      </c>
      <c r="S896">
        <v>19715</v>
      </c>
      <c r="T896">
        <v>255</v>
      </c>
      <c r="U896">
        <v>173</v>
      </c>
      <c r="V896">
        <v>56</v>
      </c>
      <c r="W896">
        <v>1326.88</v>
      </c>
      <c r="X896">
        <v>1326.88</v>
      </c>
      <c r="Y896">
        <v>0</v>
      </c>
      <c r="Z896">
        <v>0</v>
      </c>
      <c r="AA896">
        <v>17543.12</v>
      </c>
      <c r="AB896">
        <v>0</v>
      </c>
      <c r="AC896">
        <v>0</v>
      </c>
      <c r="AD896">
        <v>55</v>
      </c>
      <c r="AE896">
        <v>1</v>
      </c>
      <c r="AF896">
        <v>233</v>
      </c>
      <c r="AG896">
        <v>2</v>
      </c>
      <c r="AH896">
        <v>10</v>
      </c>
      <c r="AI896">
        <v>81</v>
      </c>
      <c r="AJ896">
        <v>0</v>
      </c>
      <c r="AK896">
        <v>0</v>
      </c>
      <c r="AL896">
        <v>0</v>
      </c>
      <c r="AM896">
        <v>0</v>
      </c>
      <c r="AN896">
        <v>0</v>
      </c>
      <c r="AO896">
        <v>207</v>
      </c>
      <c r="AP896">
        <v>583</v>
      </c>
      <c r="AQ896">
        <v>196</v>
      </c>
      <c r="AR896">
        <v>0</v>
      </c>
      <c r="AS896">
        <v>36</v>
      </c>
      <c r="AT896">
        <v>16</v>
      </c>
      <c r="AU896">
        <v>7</v>
      </c>
      <c r="AV896">
        <v>1</v>
      </c>
      <c r="AW896">
        <v>12</v>
      </c>
      <c r="AX896">
        <v>0</v>
      </c>
      <c r="AY896">
        <v>60</v>
      </c>
      <c r="AZ896">
        <v>104</v>
      </c>
      <c r="BA896">
        <v>27</v>
      </c>
      <c r="BB896">
        <v>10</v>
      </c>
      <c r="BC896">
        <v>3</v>
      </c>
      <c r="BD896">
        <v>4</v>
      </c>
      <c r="BE896">
        <v>0</v>
      </c>
      <c r="BF896">
        <v>312</v>
      </c>
      <c r="BG896">
        <v>1880</v>
      </c>
      <c r="BH896">
        <v>0</v>
      </c>
      <c r="BI896">
        <v>169</v>
      </c>
      <c r="BJ896" s="2">
        <v>46218</v>
      </c>
      <c r="BK896">
        <v>0</v>
      </c>
      <c r="BL896" s="3" t="str">
        <f>VLOOKUP(O896,DropDownList!$H$1:$I$7,2,FALSE)</f>
        <v>2025/26</v>
      </c>
      <c r="BM896" s="3" t="str">
        <f t="shared" si="13"/>
        <v>VSUR</v>
      </c>
    </row>
    <row r="897" spans="1:65" x14ac:dyDescent="0.2">
      <c r="A897">
        <v>2026</v>
      </c>
      <c r="B897">
        <v>7</v>
      </c>
      <c r="C897" t="s">
        <v>216</v>
      </c>
      <c r="D897" t="s">
        <v>222</v>
      </c>
      <c r="E897" t="s">
        <v>38</v>
      </c>
      <c r="F897">
        <v>9704</v>
      </c>
      <c r="G897" t="s">
        <v>158</v>
      </c>
      <c r="H897" t="s">
        <v>209</v>
      </c>
      <c r="I897" t="s">
        <v>142</v>
      </c>
      <c r="J897" s="1">
        <v>46204</v>
      </c>
      <c r="K897" t="s">
        <v>143</v>
      </c>
      <c r="L897">
        <v>2</v>
      </c>
      <c r="M897" t="s">
        <v>445</v>
      </c>
      <c r="N897" t="s">
        <v>442</v>
      </c>
      <c r="O897" t="s">
        <v>155</v>
      </c>
      <c r="P897" t="s">
        <v>161</v>
      </c>
      <c r="Q897">
        <v>531.55999999999995</v>
      </c>
      <c r="R897">
        <v>318</v>
      </c>
      <c r="S897">
        <v>7560</v>
      </c>
      <c r="T897">
        <v>435</v>
      </c>
      <c r="U897">
        <v>53</v>
      </c>
      <c r="V897">
        <v>12</v>
      </c>
      <c r="W897">
        <v>271.56</v>
      </c>
      <c r="X897">
        <v>271.56</v>
      </c>
      <c r="Y897">
        <v>0</v>
      </c>
      <c r="Z897">
        <v>0</v>
      </c>
      <c r="AA897">
        <v>6593.44</v>
      </c>
      <c r="AB897">
        <v>0</v>
      </c>
      <c r="AC897">
        <v>0</v>
      </c>
      <c r="AD897">
        <v>10</v>
      </c>
      <c r="AE897">
        <v>2</v>
      </c>
      <c r="AF897">
        <v>276</v>
      </c>
      <c r="AG897">
        <v>2</v>
      </c>
      <c r="AH897">
        <v>18</v>
      </c>
      <c r="AI897">
        <v>21</v>
      </c>
      <c r="AJ897">
        <v>0</v>
      </c>
      <c r="AK897">
        <v>0</v>
      </c>
      <c r="AL897">
        <v>0</v>
      </c>
      <c r="AM897">
        <v>0</v>
      </c>
      <c r="AN897">
        <v>0</v>
      </c>
      <c r="AO897">
        <v>202</v>
      </c>
      <c r="AP897">
        <v>976</v>
      </c>
      <c r="AQ897">
        <v>197</v>
      </c>
      <c r="AR897">
        <v>0</v>
      </c>
      <c r="AS897">
        <v>126</v>
      </c>
      <c r="AT897">
        <v>46</v>
      </c>
      <c r="AU897">
        <v>23</v>
      </c>
      <c r="AV897">
        <v>8</v>
      </c>
      <c r="AW897">
        <v>18</v>
      </c>
      <c r="AX897">
        <v>0</v>
      </c>
      <c r="AY897">
        <v>136</v>
      </c>
      <c r="AZ897">
        <v>188</v>
      </c>
      <c r="BA897">
        <v>117</v>
      </c>
      <c r="BB897">
        <v>23</v>
      </c>
      <c r="BC897">
        <v>13</v>
      </c>
      <c r="BD897">
        <v>12</v>
      </c>
      <c r="BE897">
        <v>0</v>
      </c>
      <c r="BF897">
        <v>297</v>
      </c>
      <c r="BG897">
        <v>490</v>
      </c>
      <c r="BH897">
        <v>1</v>
      </c>
      <c r="BI897">
        <v>51</v>
      </c>
      <c r="BJ897" s="2">
        <v>46218</v>
      </c>
      <c r="BK897">
        <v>0</v>
      </c>
      <c r="BL897" s="3" t="str">
        <f>VLOOKUP(O897,DropDownList!$H$1:$I$7,2,FALSE)</f>
        <v>2022/23</v>
      </c>
      <c r="BM897" s="3" t="str">
        <f t="shared" si="13"/>
        <v>VSUR</v>
      </c>
    </row>
    <row r="898" spans="1:65" x14ac:dyDescent="0.2">
      <c r="A898">
        <v>2026</v>
      </c>
      <c r="B898">
        <v>7</v>
      </c>
      <c r="C898" t="s">
        <v>216</v>
      </c>
      <c r="D898" t="s">
        <v>222</v>
      </c>
      <c r="E898" t="s">
        <v>38</v>
      </c>
      <c r="F898">
        <v>9704</v>
      </c>
      <c r="G898" t="s">
        <v>158</v>
      </c>
      <c r="H898" t="s">
        <v>209</v>
      </c>
      <c r="I898" t="s">
        <v>142</v>
      </c>
      <c r="J898" s="1">
        <v>46204</v>
      </c>
      <c r="K898" t="s">
        <v>143</v>
      </c>
      <c r="L898">
        <v>2</v>
      </c>
      <c r="M898" t="s">
        <v>445</v>
      </c>
      <c r="N898" t="s">
        <v>442</v>
      </c>
      <c r="O898" t="s">
        <v>149</v>
      </c>
      <c r="P898" t="s">
        <v>160</v>
      </c>
      <c r="Q898">
        <v>84210.93</v>
      </c>
      <c r="R898">
        <v>351</v>
      </c>
      <c r="S898">
        <v>220224.88</v>
      </c>
      <c r="T898">
        <v>6280</v>
      </c>
      <c r="U898">
        <v>188</v>
      </c>
      <c r="V898">
        <v>107</v>
      </c>
      <c r="W898">
        <v>31597.45</v>
      </c>
      <c r="X898">
        <v>55977.45</v>
      </c>
      <c r="Y898">
        <v>0</v>
      </c>
      <c r="Z898">
        <v>0</v>
      </c>
      <c r="AA898">
        <v>129733.95</v>
      </c>
      <c r="AB898">
        <v>12192.82</v>
      </c>
      <c r="AC898">
        <v>110048.01</v>
      </c>
      <c r="AD898">
        <v>58</v>
      </c>
      <c r="AE898">
        <v>49</v>
      </c>
      <c r="AF898">
        <v>150</v>
      </c>
      <c r="AG898">
        <v>102</v>
      </c>
      <c r="AH898">
        <v>12</v>
      </c>
      <c r="AI898">
        <v>86</v>
      </c>
      <c r="AJ898">
        <v>0</v>
      </c>
      <c r="AK898">
        <v>0</v>
      </c>
      <c r="AL898">
        <v>0</v>
      </c>
      <c r="AM898">
        <v>0</v>
      </c>
      <c r="AN898">
        <v>0</v>
      </c>
      <c r="AO898">
        <v>222</v>
      </c>
      <c r="AP898">
        <v>619</v>
      </c>
      <c r="AQ898">
        <v>206</v>
      </c>
      <c r="AR898">
        <v>0</v>
      </c>
      <c r="AS898">
        <v>40</v>
      </c>
      <c r="AT898">
        <v>19</v>
      </c>
      <c r="AU898">
        <v>9</v>
      </c>
      <c r="AV898">
        <v>1</v>
      </c>
      <c r="AW898">
        <v>14</v>
      </c>
      <c r="AX898">
        <v>0</v>
      </c>
      <c r="AY898">
        <v>64</v>
      </c>
      <c r="AZ898">
        <v>109</v>
      </c>
      <c r="BA898">
        <v>26</v>
      </c>
      <c r="BB898">
        <v>10</v>
      </c>
      <c r="BC898">
        <v>3</v>
      </c>
      <c r="BD898">
        <v>4</v>
      </c>
      <c r="BE898">
        <v>0</v>
      </c>
      <c r="BF898">
        <v>334</v>
      </c>
      <c r="BG898">
        <v>42822.99</v>
      </c>
      <c r="BH898">
        <v>1</v>
      </c>
      <c r="BI898">
        <v>184</v>
      </c>
      <c r="BJ898" s="2">
        <v>46218</v>
      </c>
      <c r="BK898">
        <v>0</v>
      </c>
      <c r="BL898" s="3" t="str">
        <f>VLOOKUP(O898,DropDownList!$H$1:$I$7,2,FALSE)</f>
        <v>2025/26</v>
      </c>
      <c r="BM898" s="3" t="str">
        <f t="shared" si="13"/>
        <v>SC COURT</v>
      </c>
    </row>
    <row r="899" spans="1:65" x14ac:dyDescent="0.2">
      <c r="A899">
        <v>2026</v>
      </c>
      <c r="B899">
        <v>7</v>
      </c>
      <c r="C899" t="s">
        <v>216</v>
      </c>
      <c r="D899" t="s">
        <v>222</v>
      </c>
      <c r="E899" t="s">
        <v>38</v>
      </c>
      <c r="F899">
        <v>9704</v>
      </c>
      <c r="G899" t="s">
        <v>158</v>
      </c>
      <c r="H899" t="s">
        <v>209</v>
      </c>
      <c r="I899" t="s">
        <v>142</v>
      </c>
      <c r="J899" s="1">
        <v>46204</v>
      </c>
      <c r="K899" t="s">
        <v>143</v>
      </c>
      <c r="L899">
        <v>2</v>
      </c>
      <c r="M899" t="s">
        <v>445</v>
      </c>
      <c r="N899" t="s">
        <v>442</v>
      </c>
      <c r="O899" t="s">
        <v>147</v>
      </c>
      <c r="P899" t="s">
        <v>160</v>
      </c>
      <c r="Q899">
        <v>84853.7</v>
      </c>
      <c r="R899">
        <v>448</v>
      </c>
      <c r="S899">
        <v>243484.96</v>
      </c>
      <c r="T899">
        <v>5051.66</v>
      </c>
      <c r="U899">
        <v>211</v>
      </c>
      <c r="V899">
        <v>91</v>
      </c>
      <c r="W899">
        <v>37781.31</v>
      </c>
      <c r="X899">
        <v>42568.69</v>
      </c>
      <c r="Y899">
        <v>0</v>
      </c>
      <c r="Z899">
        <v>0</v>
      </c>
      <c r="AA899">
        <v>153579.6</v>
      </c>
      <c r="AB899">
        <v>15059.45</v>
      </c>
      <c r="AC899">
        <v>129856.39</v>
      </c>
      <c r="AD899">
        <v>41</v>
      </c>
      <c r="AE899">
        <v>50</v>
      </c>
      <c r="AF899">
        <v>223</v>
      </c>
      <c r="AG899">
        <v>130</v>
      </c>
      <c r="AH899">
        <v>10</v>
      </c>
      <c r="AI899">
        <v>81</v>
      </c>
      <c r="AJ899">
        <v>0</v>
      </c>
      <c r="AK899">
        <v>0</v>
      </c>
      <c r="AL899">
        <v>0</v>
      </c>
      <c r="AM899">
        <v>0</v>
      </c>
      <c r="AN899">
        <v>0</v>
      </c>
      <c r="AO899">
        <v>315</v>
      </c>
      <c r="AP899">
        <v>1179</v>
      </c>
      <c r="AQ899">
        <v>307</v>
      </c>
      <c r="AR899">
        <v>1</v>
      </c>
      <c r="AS899">
        <v>111</v>
      </c>
      <c r="AT899">
        <v>20</v>
      </c>
      <c r="AU899">
        <v>17</v>
      </c>
      <c r="AV899">
        <v>6</v>
      </c>
      <c r="AW899">
        <v>10</v>
      </c>
      <c r="AX899">
        <v>0</v>
      </c>
      <c r="AY899">
        <v>164</v>
      </c>
      <c r="AZ899">
        <v>256</v>
      </c>
      <c r="BA899">
        <v>106</v>
      </c>
      <c r="BB899">
        <v>28</v>
      </c>
      <c r="BC899">
        <v>21</v>
      </c>
      <c r="BD899">
        <v>14</v>
      </c>
      <c r="BE899">
        <v>0</v>
      </c>
      <c r="BF899">
        <v>433</v>
      </c>
      <c r="BG899">
        <v>36525</v>
      </c>
      <c r="BH899">
        <v>4</v>
      </c>
      <c r="BI899">
        <v>205</v>
      </c>
      <c r="BJ899" s="2">
        <v>46218</v>
      </c>
      <c r="BK899">
        <v>0</v>
      </c>
      <c r="BL899" s="3" t="str">
        <f>VLOOKUP(O899,DropDownList!$H$1:$I$7,2,FALSE)</f>
        <v>2024/25</v>
      </c>
      <c r="BM899" s="3" t="str">
        <f t="shared" ref="BM899:BM962" si="14">IF(RIGHT(P899,4)="VSUR","VSUR",IF(RIGHT(P899,4)="CONF","CONF",P899))</f>
        <v>SC COURT</v>
      </c>
    </row>
    <row r="900" spans="1:65" x14ac:dyDescent="0.2">
      <c r="A900">
        <v>2026</v>
      </c>
      <c r="B900">
        <v>7</v>
      </c>
      <c r="C900" t="s">
        <v>216</v>
      </c>
      <c r="D900" t="s">
        <v>222</v>
      </c>
      <c r="E900" t="s">
        <v>38</v>
      </c>
      <c r="F900">
        <v>9704</v>
      </c>
      <c r="G900" t="s">
        <v>158</v>
      </c>
      <c r="H900" t="s">
        <v>209</v>
      </c>
      <c r="I900" t="s">
        <v>142</v>
      </c>
      <c r="J900" s="1">
        <v>46204</v>
      </c>
      <c r="K900" t="s">
        <v>143</v>
      </c>
      <c r="L900">
        <v>2</v>
      </c>
      <c r="M900" t="s">
        <v>445</v>
      </c>
      <c r="N900" t="s">
        <v>442</v>
      </c>
      <c r="O900" t="s">
        <v>149</v>
      </c>
      <c r="P900" t="s">
        <v>159</v>
      </c>
      <c r="Q900">
        <v>114610</v>
      </c>
      <c r="R900">
        <v>7</v>
      </c>
      <c r="S900">
        <v>220610.15</v>
      </c>
      <c r="T900">
        <v>0</v>
      </c>
      <c r="U900">
        <v>2</v>
      </c>
      <c r="V900">
        <v>1</v>
      </c>
      <c r="W900">
        <v>93770</v>
      </c>
      <c r="X900">
        <v>103885</v>
      </c>
      <c r="Y900">
        <v>0</v>
      </c>
      <c r="Z900">
        <v>0</v>
      </c>
      <c r="AA900">
        <v>106000.15</v>
      </c>
      <c r="AB900">
        <v>0</v>
      </c>
      <c r="AC900">
        <v>0</v>
      </c>
      <c r="AD900">
        <v>0</v>
      </c>
      <c r="AE900">
        <v>1</v>
      </c>
      <c r="AF900">
        <v>5</v>
      </c>
      <c r="AG900">
        <v>2</v>
      </c>
      <c r="AH900">
        <v>0</v>
      </c>
      <c r="AI900">
        <v>0</v>
      </c>
      <c r="AJ900">
        <v>0</v>
      </c>
      <c r="AK900">
        <v>0</v>
      </c>
      <c r="AL900">
        <v>0</v>
      </c>
      <c r="AM900">
        <v>0</v>
      </c>
      <c r="AN900">
        <v>0</v>
      </c>
      <c r="AO900">
        <v>2</v>
      </c>
      <c r="AP900">
        <v>2</v>
      </c>
      <c r="AQ900">
        <v>2</v>
      </c>
      <c r="AR900">
        <v>0</v>
      </c>
      <c r="AS900">
        <v>0</v>
      </c>
      <c r="AT900">
        <v>0</v>
      </c>
      <c r="AU900">
        <v>0</v>
      </c>
      <c r="AV900">
        <v>0</v>
      </c>
      <c r="AW900">
        <v>0</v>
      </c>
      <c r="AX900">
        <v>0</v>
      </c>
      <c r="AY900">
        <v>0</v>
      </c>
      <c r="AZ900">
        <v>0</v>
      </c>
      <c r="BA900">
        <v>0</v>
      </c>
      <c r="BB900">
        <v>0</v>
      </c>
      <c r="BC900">
        <v>0</v>
      </c>
      <c r="BD900">
        <v>0</v>
      </c>
      <c r="BE900">
        <v>0</v>
      </c>
      <c r="BF900">
        <v>0</v>
      </c>
      <c r="BG900">
        <v>0</v>
      </c>
      <c r="BH900">
        <v>0</v>
      </c>
      <c r="BI900">
        <v>0</v>
      </c>
      <c r="BJ900" s="2">
        <v>46218</v>
      </c>
      <c r="BK900">
        <v>0</v>
      </c>
      <c r="BL900" s="3" t="str">
        <f>VLOOKUP(O900,DropDownList!$H$1:$I$7,2,FALSE)</f>
        <v>2025/26</v>
      </c>
      <c r="BM900" s="3" t="str">
        <f t="shared" si="14"/>
        <v>CONF</v>
      </c>
    </row>
    <row r="901" spans="1:65" x14ac:dyDescent="0.2">
      <c r="A901">
        <v>2026</v>
      </c>
      <c r="B901">
        <v>7</v>
      </c>
      <c r="C901" t="s">
        <v>216</v>
      </c>
      <c r="D901" t="s">
        <v>222</v>
      </c>
      <c r="E901" t="s">
        <v>38</v>
      </c>
      <c r="F901">
        <v>9704</v>
      </c>
      <c r="G901" t="s">
        <v>158</v>
      </c>
      <c r="H901" t="s">
        <v>209</v>
      </c>
      <c r="I901" t="s">
        <v>142</v>
      </c>
      <c r="J901" s="1">
        <v>46204</v>
      </c>
      <c r="K901" t="s">
        <v>143</v>
      </c>
      <c r="L901">
        <v>2</v>
      </c>
      <c r="M901" t="s">
        <v>445</v>
      </c>
      <c r="N901" t="s">
        <v>442</v>
      </c>
      <c r="O901" t="s">
        <v>147</v>
      </c>
      <c r="P901" t="s">
        <v>159</v>
      </c>
      <c r="Q901">
        <v>0</v>
      </c>
      <c r="R901">
        <v>5</v>
      </c>
      <c r="S901">
        <v>77835.850000000006</v>
      </c>
      <c r="T901">
        <v>20</v>
      </c>
      <c r="U901">
        <v>0</v>
      </c>
      <c r="V901">
        <v>0</v>
      </c>
      <c r="W901">
        <v>0</v>
      </c>
      <c r="X901">
        <v>0</v>
      </c>
      <c r="Y901">
        <v>0</v>
      </c>
      <c r="Z901">
        <v>0</v>
      </c>
      <c r="AA901">
        <v>77815.850000000006</v>
      </c>
      <c r="AB901">
        <v>0</v>
      </c>
      <c r="AC901">
        <v>0</v>
      </c>
      <c r="AD901">
        <v>0</v>
      </c>
      <c r="AE901">
        <v>0</v>
      </c>
      <c r="AF901">
        <v>4</v>
      </c>
      <c r="AG901">
        <v>0</v>
      </c>
      <c r="AH901">
        <v>0</v>
      </c>
      <c r="AI901">
        <v>0</v>
      </c>
      <c r="AJ901">
        <v>0</v>
      </c>
      <c r="AK901">
        <v>0</v>
      </c>
      <c r="AL901">
        <v>0</v>
      </c>
      <c r="AM901">
        <v>0</v>
      </c>
      <c r="AN901">
        <v>0</v>
      </c>
      <c r="AO901">
        <v>1</v>
      </c>
      <c r="AP901">
        <v>1</v>
      </c>
      <c r="AQ901">
        <v>1</v>
      </c>
      <c r="AR901">
        <v>0</v>
      </c>
      <c r="AS901">
        <v>0</v>
      </c>
      <c r="AT901">
        <v>0</v>
      </c>
      <c r="AU901">
        <v>0</v>
      </c>
      <c r="AV901">
        <v>0</v>
      </c>
      <c r="AW901">
        <v>0</v>
      </c>
      <c r="AX901">
        <v>0</v>
      </c>
      <c r="AY901">
        <v>0</v>
      </c>
      <c r="AZ901">
        <v>0</v>
      </c>
      <c r="BA901">
        <v>0</v>
      </c>
      <c r="BB901">
        <v>0</v>
      </c>
      <c r="BC901">
        <v>0</v>
      </c>
      <c r="BD901">
        <v>0</v>
      </c>
      <c r="BE901">
        <v>0</v>
      </c>
      <c r="BF901">
        <v>0</v>
      </c>
      <c r="BG901">
        <v>0</v>
      </c>
      <c r="BH901">
        <v>1</v>
      </c>
      <c r="BI901">
        <v>0</v>
      </c>
      <c r="BJ901" s="2">
        <v>46218</v>
      </c>
      <c r="BK901">
        <v>0</v>
      </c>
      <c r="BL901" s="3" t="str">
        <f>VLOOKUP(O901,DropDownList!$H$1:$I$7,2,FALSE)</f>
        <v>2024/25</v>
      </c>
      <c r="BM901" s="3" t="str">
        <f t="shared" si="14"/>
        <v>CONF</v>
      </c>
    </row>
    <row r="902" spans="1:65" x14ac:dyDescent="0.2">
      <c r="A902">
        <v>2026</v>
      </c>
      <c r="B902">
        <v>7</v>
      </c>
      <c r="C902" t="s">
        <v>216</v>
      </c>
      <c r="D902" t="s">
        <v>222</v>
      </c>
      <c r="E902" t="s">
        <v>38</v>
      </c>
      <c r="F902">
        <v>9704</v>
      </c>
      <c r="G902" t="s">
        <v>158</v>
      </c>
      <c r="H902" t="s">
        <v>209</v>
      </c>
      <c r="I902" t="s">
        <v>142</v>
      </c>
      <c r="J902" s="1">
        <v>46204</v>
      </c>
      <c r="K902" t="s">
        <v>143</v>
      </c>
      <c r="L902">
        <v>2</v>
      </c>
      <c r="M902" t="s">
        <v>445</v>
      </c>
      <c r="N902" t="s">
        <v>442</v>
      </c>
      <c r="O902" t="s">
        <v>155</v>
      </c>
      <c r="P902" t="s">
        <v>159</v>
      </c>
      <c r="Q902">
        <v>0</v>
      </c>
      <c r="R902">
        <v>9</v>
      </c>
      <c r="S902">
        <v>28402.3</v>
      </c>
      <c r="T902">
        <v>131.33000000000001</v>
      </c>
      <c r="U902">
        <v>0</v>
      </c>
      <c r="V902">
        <v>0</v>
      </c>
      <c r="W902">
        <v>0</v>
      </c>
      <c r="X902">
        <v>0</v>
      </c>
      <c r="Y902">
        <v>0</v>
      </c>
      <c r="Z902">
        <v>0</v>
      </c>
      <c r="AA902">
        <v>28270.97</v>
      </c>
      <c r="AB902">
        <v>0</v>
      </c>
      <c r="AC902">
        <v>0</v>
      </c>
      <c r="AD902">
        <v>0</v>
      </c>
      <c r="AE902">
        <v>0</v>
      </c>
      <c r="AF902">
        <v>8</v>
      </c>
      <c r="AG902">
        <v>0</v>
      </c>
      <c r="AH902">
        <v>0</v>
      </c>
      <c r="AI902">
        <v>0</v>
      </c>
      <c r="AJ902">
        <v>0</v>
      </c>
      <c r="AK902">
        <v>0</v>
      </c>
      <c r="AL902">
        <v>0</v>
      </c>
      <c r="AM902">
        <v>0</v>
      </c>
      <c r="AN902">
        <v>0</v>
      </c>
      <c r="AO902">
        <v>3</v>
      </c>
      <c r="AP902">
        <v>6</v>
      </c>
      <c r="AQ902">
        <v>3</v>
      </c>
      <c r="AR902">
        <v>0</v>
      </c>
      <c r="AS902">
        <v>0</v>
      </c>
      <c r="AT902">
        <v>0</v>
      </c>
      <c r="AU902">
        <v>3</v>
      </c>
      <c r="AV902">
        <v>0</v>
      </c>
      <c r="AW902">
        <v>0</v>
      </c>
      <c r="AX902">
        <v>0</v>
      </c>
      <c r="AY902">
        <v>0</v>
      </c>
      <c r="AZ902">
        <v>0</v>
      </c>
      <c r="BA902">
        <v>0</v>
      </c>
      <c r="BB902">
        <v>0</v>
      </c>
      <c r="BC902">
        <v>0</v>
      </c>
      <c r="BD902">
        <v>0</v>
      </c>
      <c r="BE902">
        <v>0</v>
      </c>
      <c r="BF902">
        <v>0</v>
      </c>
      <c r="BG902">
        <v>0</v>
      </c>
      <c r="BH902">
        <v>1</v>
      </c>
      <c r="BI902">
        <v>0</v>
      </c>
      <c r="BJ902" s="2">
        <v>46218</v>
      </c>
      <c r="BK902">
        <v>0</v>
      </c>
      <c r="BL902" s="3" t="str">
        <f>VLOOKUP(O902,DropDownList!$H$1:$I$7,2,FALSE)</f>
        <v>2022/23</v>
      </c>
      <c r="BM902" s="3" t="str">
        <f t="shared" si="14"/>
        <v>CONF</v>
      </c>
    </row>
    <row r="903" spans="1:65" x14ac:dyDescent="0.2">
      <c r="A903">
        <v>2026</v>
      </c>
      <c r="B903">
        <v>7</v>
      </c>
      <c r="C903" t="s">
        <v>216</v>
      </c>
      <c r="D903" t="s">
        <v>223</v>
      </c>
      <c r="E903" t="s">
        <v>39</v>
      </c>
      <c r="F903">
        <v>9246</v>
      </c>
      <c r="G903" t="s">
        <v>141</v>
      </c>
      <c r="H903" t="s">
        <v>221</v>
      </c>
      <c r="I903" t="s">
        <v>221</v>
      </c>
      <c r="J903" s="1">
        <v>46204</v>
      </c>
      <c r="K903" t="s">
        <v>143</v>
      </c>
      <c r="L903">
        <v>2</v>
      </c>
      <c r="M903" t="s">
        <v>445</v>
      </c>
      <c r="N903" t="s">
        <v>442</v>
      </c>
      <c r="O903" t="s">
        <v>156</v>
      </c>
      <c r="P903" t="s">
        <v>154</v>
      </c>
      <c r="Q903">
        <v>21101.82</v>
      </c>
      <c r="R903">
        <v>498</v>
      </c>
      <c r="S903">
        <v>130521</v>
      </c>
      <c r="T903">
        <v>1589</v>
      </c>
      <c r="U903">
        <v>82</v>
      </c>
      <c r="V903">
        <v>44</v>
      </c>
      <c r="W903">
        <v>12206.76</v>
      </c>
      <c r="X903">
        <v>12206.76</v>
      </c>
      <c r="Y903">
        <v>0</v>
      </c>
      <c r="Z903">
        <v>0</v>
      </c>
      <c r="AA903">
        <v>107830.18</v>
      </c>
      <c r="AB903">
        <v>1196.97</v>
      </c>
      <c r="AC903">
        <v>99728.21</v>
      </c>
      <c r="AD903">
        <v>29</v>
      </c>
      <c r="AE903">
        <v>15</v>
      </c>
      <c r="AF903">
        <v>409</v>
      </c>
      <c r="AG903">
        <v>39</v>
      </c>
      <c r="AH903">
        <v>5</v>
      </c>
      <c r="AI903">
        <v>43</v>
      </c>
      <c r="AJ903">
        <v>0</v>
      </c>
      <c r="AK903">
        <v>0</v>
      </c>
      <c r="AL903">
        <v>0</v>
      </c>
      <c r="AM903">
        <v>0</v>
      </c>
      <c r="AN903">
        <v>0</v>
      </c>
      <c r="AO903">
        <v>233</v>
      </c>
      <c r="AP903">
        <v>863</v>
      </c>
      <c r="AQ903">
        <v>255</v>
      </c>
      <c r="AR903">
        <v>0</v>
      </c>
      <c r="AS903">
        <v>83</v>
      </c>
      <c r="AT903">
        <v>14</v>
      </c>
      <c r="AU903">
        <v>21</v>
      </c>
      <c r="AV903">
        <v>7</v>
      </c>
      <c r="AW903">
        <v>0</v>
      </c>
      <c r="AX903">
        <v>0</v>
      </c>
      <c r="AY903">
        <v>105</v>
      </c>
      <c r="AZ903">
        <v>176</v>
      </c>
      <c r="BA903">
        <v>91</v>
      </c>
      <c r="BB903">
        <v>29</v>
      </c>
      <c r="BC903">
        <v>16</v>
      </c>
      <c r="BD903">
        <v>2</v>
      </c>
      <c r="BE903">
        <v>0</v>
      </c>
      <c r="BF903">
        <v>493</v>
      </c>
      <c r="BG903">
        <v>13110</v>
      </c>
      <c r="BH903">
        <v>2</v>
      </c>
      <c r="BI903">
        <v>73</v>
      </c>
      <c r="BJ903" s="2">
        <v>46218</v>
      </c>
      <c r="BK903">
        <v>0</v>
      </c>
      <c r="BL903" s="3" t="str">
        <f>VLOOKUP(O903,DropDownList!$H$1:$I$7,2,FALSE)</f>
        <v>2023/24</v>
      </c>
      <c r="BM903" s="3" t="str">
        <f t="shared" si="14"/>
        <v>JP COURT</v>
      </c>
    </row>
    <row r="904" spans="1:65" x14ac:dyDescent="0.2">
      <c r="A904">
        <v>2026</v>
      </c>
      <c r="B904">
        <v>7</v>
      </c>
      <c r="C904" t="s">
        <v>216</v>
      </c>
      <c r="D904" t="s">
        <v>223</v>
      </c>
      <c r="E904" t="s">
        <v>39</v>
      </c>
      <c r="F904">
        <v>9246</v>
      </c>
      <c r="G904" t="s">
        <v>141</v>
      </c>
      <c r="H904" t="s">
        <v>221</v>
      </c>
      <c r="I904" t="s">
        <v>221</v>
      </c>
      <c r="J904" s="1">
        <v>46204</v>
      </c>
      <c r="K904" t="s">
        <v>143</v>
      </c>
      <c r="L904">
        <v>2</v>
      </c>
      <c r="M904" t="s">
        <v>445</v>
      </c>
      <c r="N904" t="s">
        <v>442</v>
      </c>
      <c r="O904" t="s">
        <v>149</v>
      </c>
      <c r="P904" t="s">
        <v>148</v>
      </c>
      <c r="Q904">
        <v>783.07</v>
      </c>
      <c r="R904">
        <v>24</v>
      </c>
      <c r="S904">
        <v>1440</v>
      </c>
      <c r="T904">
        <v>180</v>
      </c>
      <c r="U904">
        <v>14</v>
      </c>
      <c r="V904">
        <v>8</v>
      </c>
      <c r="W904">
        <v>440</v>
      </c>
      <c r="X904">
        <v>440</v>
      </c>
      <c r="Y904">
        <v>0</v>
      </c>
      <c r="Z904">
        <v>0</v>
      </c>
      <c r="AA904">
        <v>476.93</v>
      </c>
      <c r="AB904">
        <v>0</v>
      </c>
      <c r="AC904">
        <v>476.93</v>
      </c>
      <c r="AD904">
        <v>7</v>
      </c>
      <c r="AE904">
        <v>1</v>
      </c>
      <c r="AF904">
        <v>7</v>
      </c>
      <c r="AG904">
        <v>2</v>
      </c>
      <c r="AH904">
        <v>3</v>
      </c>
      <c r="AI904">
        <v>12</v>
      </c>
      <c r="AJ904">
        <v>0</v>
      </c>
      <c r="AK904">
        <v>0</v>
      </c>
      <c r="AL904">
        <v>0</v>
      </c>
      <c r="AM904">
        <v>0</v>
      </c>
      <c r="AN904">
        <v>0</v>
      </c>
      <c r="AO904">
        <v>17</v>
      </c>
      <c r="AP904">
        <v>51</v>
      </c>
      <c r="AQ904">
        <v>17</v>
      </c>
      <c r="AR904">
        <v>0</v>
      </c>
      <c r="AS904">
        <v>0</v>
      </c>
      <c r="AT904">
        <v>0</v>
      </c>
      <c r="AU904">
        <v>0</v>
      </c>
      <c r="AV904">
        <v>0</v>
      </c>
      <c r="AW904">
        <v>0</v>
      </c>
      <c r="AX904">
        <v>0</v>
      </c>
      <c r="AY904">
        <v>7</v>
      </c>
      <c r="AZ904">
        <v>10</v>
      </c>
      <c r="BA904">
        <v>2</v>
      </c>
      <c r="BB904">
        <v>2</v>
      </c>
      <c r="BC904">
        <v>0</v>
      </c>
      <c r="BD904">
        <v>1</v>
      </c>
      <c r="BE904">
        <v>0</v>
      </c>
      <c r="BF904">
        <v>17</v>
      </c>
      <c r="BG904">
        <v>720</v>
      </c>
      <c r="BH904">
        <v>0</v>
      </c>
      <c r="BI904">
        <v>14</v>
      </c>
      <c r="BJ904" s="2">
        <v>46218</v>
      </c>
      <c r="BK904">
        <v>0</v>
      </c>
      <c r="BL904" s="3" t="str">
        <f>VLOOKUP(O904,DropDownList!$H$1:$I$7,2,FALSE)</f>
        <v>2025/26</v>
      </c>
      <c r="BM904" s="3" t="str">
        <f t="shared" si="14"/>
        <v>PRAS</v>
      </c>
    </row>
    <row r="905" spans="1:65" x14ac:dyDescent="0.2">
      <c r="A905">
        <v>2026</v>
      </c>
      <c r="B905">
        <v>7</v>
      </c>
      <c r="C905" t="s">
        <v>216</v>
      </c>
      <c r="D905" t="s">
        <v>223</v>
      </c>
      <c r="E905" t="s">
        <v>39</v>
      </c>
      <c r="F905">
        <v>9246</v>
      </c>
      <c r="G905" t="s">
        <v>141</v>
      </c>
      <c r="H905" t="s">
        <v>221</v>
      </c>
      <c r="I905" t="s">
        <v>221</v>
      </c>
      <c r="J905" s="1">
        <v>46204</v>
      </c>
      <c r="K905" t="s">
        <v>143</v>
      </c>
      <c r="L905">
        <v>2</v>
      </c>
      <c r="M905" t="s">
        <v>445</v>
      </c>
      <c r="N905" t="s">
        <v>442</v>
      </c>
      <c r="O905" t="s">
        <v>156</v>
      </c>
      <c r="P905" t="s">
        <v>146</v>
      </c>
      <c r="Q905">
        <v>770</v>
      </c>
      <c r="R905">
        <v>495</v>
      </c>
      <c r="S905">
        <v>7725</v>
      </c>
      <c r="T905">
        <v>70</v>
      </c>
      <c r="U905">
        <v>82</v>
      </c>
      <c r="V905">
        <v>30</v>
      </c>
      <c r="W905">
        <v>530</v>
      </c>
      <c r="X905">
        <v>530</v>
      </c>
      <c r="Y905">
        <v>0</v>
      </c>
      <c r="Z905">
        <v>0</v>
      </c>
      <c r="AA905">
        <v>6885</v>
      </c>
      <c r="AB905">
        <v>0</v>
      </c>
      <c r="AC905">
        <v>0</v>
      </c>
      <c r="AD905">
        <v>30</v>
      </c>
      <c r="AE905">
        <v>0</v>
      </c>
      <c r="AF905">
        <v>446</v>
      </c>
      <c r="AG905">
        <v>0</v>
      </c>
      <c r="AH905">
        <v>5</v>
      </c>
      <c r="AI905">
        <v>44</v>
      </c>
      <c r="AJ905">
        <v>0</v>
      </c>
      <c r="AK905">
        <v>0</v>
      </c>
      <c r="AL905">
        <v>0</v>
      </c>
      <c r="AM905">
        <v>0</v>
      </c>
      <c r="AN905">
        <v>0</v>
      </c>
      <c r="AO905">
        <v>234</v>
      </c>
      <c r="AP905">
        <v>882</v>
      </c>
      <c r="AQ905">
        <v>259</v>
      </c>
      <c r="AR905">
        <v>0</v>
      </c>
      <c r="AS905">
        <v>89</v>
      </c>
      <c r="AT905">
        <v>13</v>
      </c>
      <c r="AU905">
        <v>22</v>
      </c>
      <c r="AV905">
        <v>7</v>
      </c>
      <c r="AW905">
        <v>0</v>
      </c>
      <c r="AX905">
        <v>0</v>
      </c>
      <c r="AY905">
        <v>104</v>
      </c>
      <c r="AZ905">
        <v>179</v>
      </c>
      <c r="BA905">
        <v>95</v>
      </c>
      <c r="BB905">
        <v>30</v>
      </c>
      <c r="BC905">
        <v>16</v>
      </c>
      <c r="BD905">
        <v>2</v>
      </c>
      <c r="BE905">
        <v>0</v>
      </c>
      <c r="BF905">
        <v>490</v>
      </c>
      <c r="BG905">
        <v>770</v>
      </c>
      <c r="BH905">
        <v>0</v>
      </c>
      <c r="BI905">
        <v>73</v>
      </c>
      <c r="BJ905" s="2">
        <v>46218</v>
      </c>
      <c r="BK905">
        <v>0</v>
      </c>
      <c r="BL905" s="3" t="str">
        <f>VLOOKUP(O905,DropDownList!$H$1:$I$7,2,FALSE)</f>
        <v>2023/24</v>
      </c>
      <c r="BM905" s="3" t="str">
        <f t="shared" si="14"/>
        <v>VSUR</v>
      </c>
    </row>
    <row r="906" spans="1:65" x14ac:dyDescent="0.2">
      <c r="A906">
        <v>2026</v>
      </c>
      <c r="B906">
        <v>7</v>
      </c>
      <c r="C906" t="s">
        <v>216</v>
      </c>
      <c r="D906" t="s">
        <v>223</v>
      </c>
      <c r="E906" t="s">
        <v>39</v>
      </c>
      <c r="F906">
        <v>9246</v>
      </c>
      <c r="G906" t="s">
        <v>141</v>
      </c>
      <c r="H906" t="s">
        <v>221</v>
      </c>
      <c r="I906" t="s">
        <v>221</v>
      </c>
      <c r="J906" s="1">
        <v>46204</v>
      </c>
      <c r="K906" t="s">
        <v>143</v>
      </c>
      <c r="L906">
        <v>2</v>
      </c>
      <c r="M906" t="s">
        <v>445</v>
      </c>
      <c r="N906" t="s">
        <v>442</v>
      </c>
      <c r="O906" t="s">
        <v>147</v>
      </c>
      <c r="P906" t="s">
        <v>153</v>
      </c>
      <c r="Q906">
        <v>2115</v>
      </c>
      <c r="R906">
        <v>74</v>
      </c>
      <c r="S906">
        <v>3975</v>
      </c>
      <c r="T906">
        <v>45</v>
      </c>
      <c r="U906">
        <v>39</v>
      </c>
      <c r="V906">
        <v>38</v>
      </c>
      <c r="W906">
        <v>1815</v>
      </c>
      <c r="X906">
        <v>1815</v>
      </c>
      <c r="Y906">
        <v>0</v>
      </c>
      <c r="Z906">
        <v>0</v>
      </c>
      <c r="AA906">
        <v>1815</v>
      </c>
      <c r="AB906">
        <v>0</v>
      </c>
      <c r="AC906">
        <v>1815</v>
      </c>
      <c r="AD906">
        <v>38</v>
      </c>
      <c r="AE906">
        <v>0</v>
      </c>
      <c r="AF906">
        <v>34</v>
      </c>
      <c r="AG906">
        <v>0</v>
      </c>
      <c r="AH906">
        <v>1</v>
      </c>
      <c r="AI906">
        <v>39</v>
      </c>
      <c r="AJ906">
        <v>0</v>
      </c>
      <c r="AK906">
        <v>0</v>
      </c>
      <c r="AL906">
        <v>0</v>
      </c>
      <c r="AM906">
        <v>0</v>
      </c>
      <c r="AN906">
        <v>0</v>
      </c>
      <c r="AO906">
        <v>51</v>
      </c>
      <c r="AP906">
        <v>53</v>
      </c>
      <c r="AQ906">
        <v>51</v>
      </c>
      <c r="AR906">
        <v>0</v>
      </c>
      <c r="AS906">
        <v>0</v>
      </c>
      <c r="AT906">
        <v>0</v>
      </c>
      <c r="AU906">
        <v>0</v>
      </c>
      <c r="AV906">
        <v>0</v>
      </c>
      <c r="AW906">
        <v>0</v>
      </c>
      <c r="AX906">
        <v>0</v>
      </c>
      <c r="AY906">
        <v>1</v>
      </c>
      <c r="AZ906">
        <v>1</v>
      </c>
      <c r="BA906">
        <v>0</v>
      </c>
      <c r="BB906">
        <v>0</v>
      </c>
      <c r="BC906">
        <v>0</v>
      </c>
      <c r="BD906">
        <v>0</v>
      </c>
      <c r="BE906">
        <v>0</v>
      </c>
      <c r="BF906">
        <v>52</v>
      </c>
      <c r="BG906">
        <v>2115</v>
      </c>
      <c r="BH906">
        <v>0</v>
      </c>
      <c r="BI906">
        <v>39</v>
      </c>
      <c r="BJ906" s="2">
        <v>46218</v>
      </c>
      <c r="BK906">
        <v>0</v>
      </c>
      <c r="BL906" s="3" t="str">
        <f>VLOOKUP(O906,DropDownList!$H$1:$I$7,2,FALSE)</f>
        <v>2024/25</v>
      </c>
      <c r="BM906" s="3" t="str">
        <f t="shared" si="14"/>
        <v>PREG</v>
      </c>
    </row>
    <row r="907" spans="1:65" x14ac:dyDescent="0.2">
      <c r="A907">
        <v>2026</v>
      </c>
      <c r="B907">
        <v>7</v>
      </c>
      <c r="C907" t="s">
        <v>216</v>
      </c>
      <c r="D907" t="s">
        <v>223</v>
      </c>
      <c r="E907" t="s">
        <v>39</v>
      </c>
      <c r="F907">
        <v>9246</v>
      </c>
      <c r="G907" t="s">
        <v>141</v>
      </c>
      <c r="H907" t="s">
        <v>221</v>
      </c>
      <c r="I907" t="s">
        <v>221</v>
      </c>
      <c r="J907" s="1">
        <v>46204</v>
      </c>
      <c r="K907" t="s">
        <v>143</v>
      </c>
      <c r="L907">
        <v>2</v>
      </c>
      <c r="M907" t="s">
        <v>445</v>
      </c>
      <c r="N907" t="s">
        <v>442</v>
      </c>
      <c r="O907" t="s">
        <v>149</v>
      </c>
      <c r="P907" t="s">
        <v>153</v>
      </c>
      <c r="Q907">
        <v>2625</v>
      </c>
      <c r="R907">
        <v>60</v>
      </c>
      <c r="S907">
        <v>3480</v>
      </c>
      <c r="T907">
        <v>0</v>
      </c>
      <c r="U907">
        <v>41</v>
      </c>
      <c r="V907">
        <v>41</v>
      </c>
      <c r="W907">
        <v>2625</v>
      </c>
      <c r="X907">
        <v>2625</v>
      </c>
      <c r="Y907">
        <v>0</v>
      </c>
      <c r="Z907">
        <v>0</v>
      </c>
      <c r="AA907">
        <v>855</v>
      </c>
      <c r="AB907">
        <v>0</v>
      </c>
      <c r="AC907">
        <v>855</v>
      </c>
      <c r="AD907">
        <v>41</v>
      </c>
      <c r="AE907">
        <v>0</v>
      </c>
      <c r="AF907">
        <v>19</v>
      </c>
      <c r="AG907">
        <v>0</v>
      </c>
      <c r="AH907">
        <v>0</v>
      </c>
      <c r="AI907">
        <v>41</v>
      </c>
      <c r="AJ907">
        <v>0</v>
      </c>
      <c r="AK907">
        <v>0</v>
      </c>
      <c r="AL907">
        <v>0</v>
      </c>
      <c r="AM907">
        <v>0</v>
      </c>
      <c r="AN907">
        <v>0</v>
      </c>
      <c r="AO907">
        <v>40</v>
      </c>
      <c r="AP907">
        <v>40</v>
      </c>
      <c r="AQ907">
        <v>40</v>
      </c>
      <c r="AR907">
        <v>0</v>
      </c>
      <c r="AS907">
        <v>0</v>
      </c>
      <c r="AT907">
        <v>0</v>
      </c>
      <c r="AU907">
        <v>0</v>
      </c>
      <c r="AV907">
        <v>0</v>
      </c>
      <c r="AW907">
        <v>0</v>
      </c>
      <c r="AX907">
        <v>0</v>
      </c>
      <c r="AY907">
        <v>0</v>
      </c>
      <c r="AZ907">
        <v>0</v>
      </c>
      <c r="BA907">
        <v>0</v>
      </c>
      <c r="BB907">
        <v>0</v>
      </c>
      <c r="BC907">
        <v>0</v>
      </c>
      <c r="BD907">
        <v>0</v>
      </c>
      <c r="BE907">
        <v>0</v>
      </c>
      <c r="BF907">
        <v>40</v>
      </c>
      <c r="BG907">
        <v>2625</v>
      </c>
      <c r="BH907">
        <v>0</v>
      </c>
      <c r="BI907">
        <v>31</v>
      </c>
      <c r="BJ907" s="2">
        <v>46218</v>
      </c>
      <c r="BK907">
        <v>0</v>
      </c>
      <c r="BL907" s="3" t="str">
        <f>VLOOKUP(O907,DropDownList!$H$1:$I$7,2,FALSE)</f>
        <v>2025/26</v>
      </c>
      <c r="BM907" s="3" t="str">
        <f t="shared" si="14"/>
        <v>PREG</v>
      </c>
    </row>
    <row r="908" spans="1:65" x14ac:dyDescent="0.2">
      <c r="A908">
        <v>2026</v>
      </c>
      <c r="B908">
        <v>7</v>
      </c>
      <c r="C908" t="s">
        <v>216</v>
      </c>
      <c r="D908" t="s">
        <v>223</v>
      </c>
      <c r="E908" t="s">
        <v>39</v>
      </c>
      <c r="F908">
        <v>9246</v>
      </c>
      <c r="G908" t="s">
        <v>141</v>
      </c>
      <c r="H908" t="s">
        <v>221</v>
      </c>
      <c r="I908" t="s">
        <v>221</v>
      </c>
      <c r="J908" s="1">
        <v>46204</v>
      </c>
      <c r="K908" t="s">
        <v>143</v>
      </c>
      <c r="L908">
        <v>2</v>
      </c>
      <c r="M908" t="s">
        <v>445</v>
      </c>
      <c r="N908" t="s">
        <v>442</v>
      </c>
      <c r="O908" t="s">
        <v>147</v>
      </c>
      <c r="P908" t="s">
        <v>151</v>
      </c>
      <c r="Q908">
        <v>0</v>
      </c>
      <c r="R908">
        <v>591</v>
      </c>
      <c r="S908">
        <v>17730</v>
      </c>
      <c r="T908">
        <v>3390</v>
      </c>
      <c r="U908">
        <v>0</v>
      </c>
      <c r="V908">
        <v>0</v>
      </c>
      <c r="W908">
        <v>0</v>
      </c>
      <c r="X908">
        <v>0</v>
      </c>
      <c r="Y908">
        <v>0</v>
      </c>
      <c r="Z908">
        <v>0</v>
      </c>
      <c r="AA908">
        <v>14340</v>
      </c>
      <c r="AB908">
        <v>0</v>
      </c>
      <c r="AC908">
        <v>14340</v>
      </c>
      <c r="AD908">
        <v>0</v>
      </c>
      <c r="AE908">
        <v>0</v>
      </c>
      <c r="AF908">
        <v>478</v>
      </c>
      <c r="AG908">
        <v>0</v>
      </c>
      <c r="AH908">
        <v>113</v>
      </c>
      <c r="AI908">
        <v>0</v>
      </c>
      <c r="AJ908">
        <v>0</v>
      </c>
      <c r="AK908">
        <v>0</v>
      </c>
      <c r="AL908">
        <v>0</v>
      </c>
      <c r="AM908">
        <v>28</v>
      </c>
      <c r="AN908">
        <v>0</v>
      </c>
      <c r="AO908">
        <v>0</v>
      </c>
      <c r="AP908">
        <v>0</v>
      </c>
      <c r="AQ908">
        <v>0</v>
      </c>
      <c r="AR908">
        <v>0</v>
      </c>
      <c r="AS908">
        <v>0</v>
      </c>
      <c r="AT908">
        <v>0</v>
      </c>
      <c r="AU908">
        <v>0</v>
      </c>
      <c r="AV908">
        <v>0</v>
      </c>
      <c r="AW908">
        <v>0</v>
      </c>
      <c r="AX908">
        <v>0</v>
      </c>
      <c r="AY908">
        <v>0</v>
      </c>
      <c r="AZ908">
        <v>0</v>
      </c>
      <c r="BA908">
        <v>0</v>
      </c>
      <c r="BB908">
        <v>0</v>
      </c>
      <c r="BC908">
        <v>0</v>
      </c>
      <c r="BD908">
        <v>0</v>
      </c>
      <c r="BE908">
        <v>0</v>
      </c>
      <c r="BF908">
        <v>0</v>
      </c>
      <c r="BG908">
        <v>0</v>
      </c>
      <c r="BH908">
        <v>0</v>
      </c>
      <c r="BI908">
        <v>0</v>
      </c>
      <c r="BJ908" s="2">
        <v>46218</v>
      </c>
      <c r="BK908">
        <v>0</v>
      </c>
      <c r="BL908" s="3" t="str">
        <f>VLOOKUP(O908,DropDownList!$H$1:$I$7,2,FALSE)</f>
        <v>2024/25</v>
      </c>
      <c r="BM908" s="3" t="str">
        <f t="shared" si="14"/>
        <v>PCPF</v>
      </c>
    </row>
    <row r="909" spans="1:65" x14ac:dyDescent="0.2">
      <c r="A909">
        <v>2026</v>
      </c>
      <c r="B909">
        <v>7</v>
      </c>
      <c r="C909" t="s">
        <v>216</v>
      </c>
      <c r="D909" t="s">
        <v>223</v>
      </c>
      <c r="E909" t="s">
        <v>39</v>
      </c>
      <c r="F909">
        <v>9246</v>
      </c>
      <c r="G909" t="s">
        <v>141</v>
      </c>
      <c r="H909" t="s">
        <v>221</v>
      </c>
      <c r="I909" t="s">
        <v>221</v>
      </c>
      <c r="J909" s="1">
        <v>46204</v>
      </c>
      <c r="K909" t="s">
        <v>143</v>
      </c>
      <c r="L909">
        <v>2</v>
      </c>
      <c r="M909" t="s">
        <v>445</v>
      </c>
      <c r="N909" t="s">
        <v>442</v>
      </c>
      <c r="O909" t="s">
        <v>147</v>
      </c>
      <c r="P909" t="s">
        <v>146</v>
      </c>
      <c r="Q909">
        <v>1250.1600000000001</v>
      </c>
      <c r="R909">
        <v>715</v>
      </c>
      <c r="S909">
        <v>10030</v>
      </c>
      <c r="T909">
        <v>50</v>
      </c>
      <c r="U909">
        <v>146</v>
      </c>
      <c r="V909">
        <v>61</v>
      </c>
      <c r="W909">
        <v>890.16</v>
      </c>
      <c r="X909">
        <v>890.16</v>
      </c>
      <c r="Y909">
        <v>0</v>
      </c>
      <c r="Z909">
        <v>0</v>
      </c>
      <c r="AA909">
        <v>8729.84</v>
      </c>
      <c r="AB909">
        <v>0</v>
      </c>
      <c r="AC909">
        <v>0</v>
      </c>
      <c r="AD909">
        <v>56</v>
      </c>
      <c r="AE909">
        <v>5</v>
      </c>
      <c r="AF909">
        <v>620</v>
      </c>
      <c r="AG909">
        <v>5</v>
      </c>
      <c r="AH909">
        <v>3</v>
      </c>
      <c r="AI909">
        <v>87</v>
      </c>
      <c r="AJ909">
        <v>0</v>
      </c>
      <c r="AK909">
        <v>0</v>
      </c>
      <c r="AL909">
        <v>0</v>
      </c>
      <c r="AM909">
        <v>0</v>
      </c>
      <c r="AN909">
        <v>0</v>
      </c>
      <c r="AO909">
        <v>351</v>
      </c>
      <c r="AP909">
        <v>1167</v>
      </c>
      <c r="AQ909">
        <v>362</v>
      </c>
      <c r="AR909">
        <v>0</v>
      </c>
      <c r="AS909">
        <v>123</v>
      </c>
      <c r="AT909">
        <v>1</v>
      </c>
      <c r="AU909">
        <v>21</v>
      </c>
      <c r="AV909">
        <v>5</v>
      </c>
      <c r="AW909">
        <v>0</v>
      </c>
      <c r="AX909">
        <v>0</v>
      </c>
      <c r="AY909">
        <v>106</v>
      </c>
      <c r="AZ909">
        <v>234</v>
      </c>
      <c r="BA909">
        <v>112</v>
      </c>
      <c r="BB909">
        <v>68</v>
      </c>
      <c r="BC909">
        <v>22</v>
      </c>
      <c r="BD909">
        <v>4</v>
      </c>
      <c r="BE909">
        <v>0</v>
      </c>
      <c r="BF909">
        <v>714</v>
      </c>
      <c r="BG909">
        <v>1200</v>
      </c>
      <c r="BH909">
        <v>0</v>
      </c>
      <c r="BI909">
        <v>139</v>
      </c>
      <c r="BJ909" s="2">
        <v>46218</v>
      </c>
      <c r="BK909">
        <v>0</v>
      </c>
      <c r="BL909" s="3" t="str">
        <f>VLOOKUP(O909,DropDownList!$H$1:$I$7,2,FALSE)</f>
        <v>2024/25</v>
      </c>
      <c r="BM909" s="3" t="str">
        <f t="shared" si="14"/>
        <v>VSUR</v>
      </c>
    </row>
    <row r="910" spans="1:65" x14ac:dyDescent="0.2">
      <c r="A910">
        <v>2026</v>
      </c>
      <c r="B910">
        <v>7</v>
      </c>
      <c r="C910" t="s">
        <v>216</v>
      </c>
      <c r="D910" t="s">
        <v>223</v>
      </c>
      <c r="E910" t="s">
        <v>39</v>
      </c>
      <c r="F910">
        <v>9246</v>
      </c>
      <c r="G910" t="s">
        <v>141</v>
      </c>
      <c r="H910" t="s">
        <v>221</v>
      </c>
      <c r="I910" t="s">
        <v>221</v>
      </c>
      <c r="J910" s="1">
        <v>46204</v>
      </c>
      <c r="K910" t="s">
        <v>143</v>
      </c>
      <c r="L910">
        <v>2</v>
      </c>
      <c r="M910" t="s">
        <v>445</v>
      </c>
      <c r="N910" t="s">
        <v>442</v>
      </c>
      <c r="O910" t="s">
        <v>149</v>
      </c>
      <c r="P910" t="s">
        <v>151</v>
      </c>
      <c r="Q910">
        <v>30</v>
      </c>
      <c r="R910">
        <v>504</v>
      </c>
      <c r="S910">
        <v>15120</v>
      </c>
      <c r="T910">
        <v>2550</v>
      </c>
      <c r="U910">
        <v>1</v>
      </c>
      <c r="V910">
        <v>0</v>
      </c>
      <c r="W910">
        <v>0</v>
      </c>
      <c r="X910">
        <v>0</v>
      </c>
      <c r="Y910">
        <v>0</v>
      </c>
      <c r="Z910">
        <v>0</v>
      </c>
      <c r="AA910">
        <v>12540</v>
      </c>
      <c r="AB910">
        <v>0</v>
      </c>
      <c r="AC910">
        <v>12540</v>
      </c>
      <c r="AD910">
        <v>0</v>
      </c>
      <c r="AE910">
        <v>0</v>
      </c>
      <c r="AF910">
        <v>418</v>
      </c>
      <c r="AG910">
        <v>0</v>
      </c>
      <c r="AH910">
        <v>85</v>
      </c>
      <c r="AI910">
        <v>1</v>
      </c>
      <c r="AJ910">
        <v>0</v>
      </c>
      <c r="AK910">
        <v>0</v>
      </c>
      <c r="AL910">
        <v>0</v>
      </c>
      <c r="AM910">
        <v>14</v>
      </c>
      <c r="AN910">
        <v>0</v>
      </c>
      <c r="AO910">
        <v>0</v>
      </c>
      <c r="AP910">
        <v>0</v>
      </c>
      <c r="AQ910">
        <v>0</v>
      </c>
      <c r="AR910">
        <v>0</v>
      </c>
      <c r="AS910">
        <v>0</v>
      </c>
      <c r="AT910">
        <v>0</v>
      </c>
      <c r="AU910">
        <v>0</v>
      </c>
      <c r="AV910">
        <v>0</v>
      </c>
      <c r="AW910">
        <v>0</v>
      </c>
      <c r="AX910">
        <v>0</v>
      </c>
      <c r="AY910">
        <v>0</v>
      </c>
      <c r="AZ910">
        <v>0</v>
      </c>
      <c r="BA910">
        <v>0</v>
      </c>
      <c r="BB910">
        <v>0</v>
      </c>
      <c r="BC910">
        <v>0</v>
      </c>
      <c r="BD910">
        <v>0</v>
      </c>
      <c r="BE910">
        <v>0</v>
      </c>
      <c r="BF910">
        <v>0</v>
      </c>
      <c r="BG910">
        <v>30</v>
      </c>
      <c r="BH910">
        <v>0</v>
      </c>
      <c r="BI910">
        <v>0</v>
      </c>
      <c r="BJ910" s="2">
        <v>46218</v>
      </c>
      <c r="BK910">
        <v>0</v>
      </c>
      <c r="BL910" s="3" t="str">
        <f>VLOOKUP(O910,DropDownList!$H$1:$I$7,2,FALSE)</f>
        <v>2025/26</v>
      </c>
      <c r="BM910" s="3" t="str">
        <f t="shared" si="14"/>
        <v>PCPF</v>
      </c>
    </row>
    <row r="911" spans="1:65" x14ac:dyDescent="0.2">
      <c r="A911">
        <v>2026</v>
      </c>
      <c r="B911">
        <v>7</v>
      </c>
      <c r="C911" t="s">
        <v>216</v>
      </c>
      <c r="D911" t="s">
        <v>223</v>
      </c>
      <c r="E911" t="s">
        <v>39</v>
      </c>
      <c r="F911">
        <v>9246</v>
      </c>
      <c r="G911" t="s">
        <v>141</v>
      </c>
      <c r="H911" t="s">
        <v>221</v>
      </c>
      <c r="I911" t="s">
        <v>221</v>
      </c>
      <c r="J911" s="1">
        <v>46204</v>
      </c>
      <c r="K911" t="s">
        <v>143</v>
      </c>
      <c r="L911">
        <v>2</v>
      </c>
      <c r="M911" t="s">
        <v>445</v>
      </c>
      <c r="N911" t="s">
        <v>442</v>
      </c>
      <c r="O911" t="s">
        <v>149</v>
      </c>
      <c r="P911" t="s">
        <v>146</v>
      </c>
      <c r="Q911">
        <v>2330</v>
      </c>
      <c r="R911">
        <v>522</v>
      </c>
      <c r="S911">
        <v>7930</v>
      </c>
      <c r="T911">
        <v>20</v>
      </c>
      <c r="U911">
        <v>211</v>
      </c>
      <c r="V911">
        <v>81</v>
      </c>
      <c r="W911">
        <v>1220</v>
      </c>
      <c r="X911">
        <v>1220</v>
      </c>
      <c r="Y911">
        <v>0</v>
      </c>
      <c r="Z911">
        <v>0</v>
      </c>
      <c r="AA911">
        <v>5580</v>
      </c>
      <c r="AB911">
        <v>0</v>
      </c>
      <c r="AC911">
        <v>0</v>
      </c>
      <c r="AD911">
        <v>81</v>
      </c>
      <c r="AE911">
        <v>0</v>
      </c>
      <c r="AF911">
        <v>375</v>
      </c>
      <c r="AG911">
        <v>0</v>
      </c>
      <c r="AH911">
        <v>1</v>
      </c>
      <c r="AI911">
        <v>146</v>
      </c>
      <c r="AJ911">
        <v>0</v>
      </c>
      <c r="AK911">
        <v>0</v>
      </c>
      <c r="AL911">
        <v>0</v>
      </c>
      <c r="AM911">
        <v>0</v>
      </c>
      <c r="AN911">
        <v>0</v>
      </c>
      <c r="AO911">
        <v>256</v>
      </c>
      <c r="AP911">
        <v>634</v>
      </c>
      <c r="AQ911">
        <v>259</v>
      </c>
      <c r="AR911">
        <v>0</v>
      </c>
      <c r="AS911">
        <v>43</v>
      </c>
      <c r="AT911">
        <v>0</v>
      </c>
      <c r="AU911">
        <v>14</v>
      </c>
      <c r="AV911">
        <v>3</v>
      </c>
      <c r="AW911">
        <v>0</v>
      </c>
      <c r="AX911">
        <v>0</v>
      </c>
      <c r="AY911">
        <v>52</v>
      </c>
      <c r="AZ911">
        <v>85</v>
      </c>
      <c r="BA911">
        <v>9</v>
      </c>
      <c r="BB911">
        <v>36</v>
      </c>
      <c r="BC911">
        <v>12</v>
      </c>
      <c r="BD911">
        <v>2</v>
      </c>
      <c r="BE911">
        <v>0</v>
      </c>
      <c r="BF911">
        <v>521</v>
      </c>
      <c r="BG911">
        <v>2330</v>
      </c>
      <c r="BH911">
        <v>0</v>
      </c>
      <c r="BI911">
        <v>206</v>
      </c>
      <c r="BJ911" s="2">
        <v>46218</v>
      </c>
      <c r="BK911">
        <v>0</v>
      </c>
      <c r="BL911" s="3" t="str">
        <f>VLOOKUP(O911,DropDownList!$H$1:$I$7,2,FALSE)</f>
        <v>2025/26</v>
      </c>
      <c r="BM911" s="3" t="str">
        <f t="shared" si="14"/>
        <v>VSUR</v>
      </c>
    </row>
    <row r="912" spans="1:65" x14ac:dyDescent="0.2">
      <c r="A912">
        <v>2026</v>
      </c>
      <c r="B912">
        <v>7</v>
      </c>
      <c r="C912" t="s">
        <v>216</v>
      </c>
      <c r="D912" t="s">
        <v>223</v>
      </c>
      <c r="E912" t="s">
        <v>39</v>
      </c>
      <c r="F912">
        <v>9246</v>
      </c>
      <c r="G912" t="s">
        <v>141</v>
      </c>
      <c r="H912" t="s">
        <v>221</v>
      </c>
      <c r="I912" t="s">
        <v>221</v>
      </c>
      <c r="J912" s="1">
        <v>46204</v>
      </c>
      <c r="K912" t="s">
        <v>143</v>
      </c>
      <c r="L912">
        <v>2</v>
      </c>
      <c r="M912" t="s">
        <v>445</v>
      </c>
      <c r="N912" t="s">
        <v>442</v>
      </c>
      <c r="O912" t="s">
        <v>156</v>
      </c>
      <c r="P912" t="s">
        <v>150</v>
      </c>
      <c r="Q912">
        <v>15437.72</v>
      </c>
      <c r="R912">
        <v>361</v>
      </c>
      <c r="S912">
        <v>65135.7</v>
      </c>
      <c r="T912">
        <v>9119.18</v>
      </c>
      <c r="U912">
        <v>82</v>
      </c>
      <c r="V912">
        <v>41</v>
      </c>
      <c r="W912">
        <v>10735.51</v>
      </c>
      <c r="X912">
        <v>10735.51</v>
      </c>
      <c r="Y912">
        <v>306</v>
      </c>
      <c r="Z912">
        <v>56016.52</v>
      </c>
      <c r="AA912">
        <v>40578.800000000003</v>
      </c>
      <c r="AB912">
        <v>12283.32</v>
      </c>
      <c r="AC912">
        <v>28295.48</v>
      </c>
      <c r="AD912">
        <v>29</v>
      </c>
      <c r="AE912">
        <v>12</v>
      </c>
      <c r="AF912">
        <v>218</v>
      </c>
      <c r="AG912">
        <v>31</v>
      </c>
      <c r="AH912">
        <v>55</v>
      </c>
      <c r="AI912">
        <v>51</v>
      </c>
      <c r="AJ912">
        <v>62</v>
      </c>
      <c r="AK912">
        <v>44</v>
      </c>
      <c r="AL912">
        <v>6</v>
      </c>
      <c r="AM912">
        <v>15</v>
      </c>
      <c r="AN912">
        <v>5</v>
      </c>
      <c r="AO912">
        <v>253</v>
      </c>
      <c r="AP912">
        <v>1116</v>
      </c>
      <c r="AQ912">
        <v>263</v>
      </c>
      <c r="AR912">
        <v>1</v>
      </c>
      <c r="AS912">
        <v>87</v>
      </c>
      <c r="AT912">
        <v>22</v>
      </c>
      <c r="AU912">
        <v>7</v>
      </c>
      <c r="AV912">
        <v>2</v>
      </c>
      <c r="AW912">
        <v>0</v>
      </c>
      <c r="AX912">
        <v>0</v>
      </c>
      <c r="AY912">
        <v>187</v>
      </c>
      <c r="AZ912">
        <v>298</v>
      </c>
      <c r="BA912">
        <v>164</v>
      </c>
      <c r="BB912">
        <v>27</v>
      </c>
      <c r="BC912">
        <v>6</v>
      </c>
      <c r="BD912">
        <v>1</v>
      </c>
      <c r="BE912">
        <v>0</v>
      </c>
      <c r="BF912">
        <v>255</v>
      </c>
      <c r="BG912">
        <v>11783.72</v>
      </c>
      <c r="BH912">
        <v>6</v>
      </c>
      <c r="BI912">
        <v>81</v>
      </c>
      <c r="BJ912" s="2">
        <v>46218</v>
      </c>
      <c r="BK912">
        <v>0</v>
      </c>
      <c r="BL912" s="3" t="str">
        <f>VLOOKUP(O912,DropDownList!$H$1:$I$7,2,FALSE)</f>
        <v>2023/24</v>
      </c>
      <c r="BM912" s="3" t="str">
        <f t="shared" si="14"/>
        <v>FISCAL FINES</v>
      </c>
    </row>
    <row r="913" spans="1:65" x14ac:dyDescent="0.2">
      <c r="A913">
        <v>2026</v>
      </c>
      <c r="B913">
        <v>7</v>
      </c>
      <c r="C913" t="s">
        <v>216</v>
      </c>
      <c r="D913" t="s">
        <v>223</v>
      </c>
      <c r="E913" t="s">
        <v>39</v>
      </c>
      <c r="F913">
        <v>9246</v>
      </c>
      <c r="G913" t="s">
        <v>141</v>
      </c>
      <c r="H913" t="s">
        <v>221</v>
      </c>
      <c r="I913" t="s">
        <v>221</v>
      </c>
      <c r="J913" s="1">
        <v>46204</v>
      </c>
      <c r="K913" t="s">
        <v>143</v>
      </c>
      <c r="L913">
        <v>2</v>
      </c>
      <c r="M913" t="s">
        <v>445</v>
      </c>
      <c r="N913" t="s">
        <v>442</v>
      </c>
      <c r="O913" t="s">
        <v>155</v>
      </c>
      <c r="P913" t="s">
        <v>151</v>
      </c>
      <c r="Q913">
        <v>0</v>
      </c>
      <c r="R913">
        <v>279</v>
      </c>
      <c r="S913">
        <v>8370</v>
      </c>
      <c r="T913">
        <v>1710</v>
      </c>
      <c r="U913">
        <v>0</v>
      </c>
      <c r="V913">
        <v>0</v>
      </c>
      <c r="W913">
        <v>0</v>
      </c>
      <c r="X913">
        <v>0</v>
      </c>
      <c r="Y913">
        <v>0</v>
      </c>
      <c r="Z913">
        <v>0</v>
      </c>
      <c r="AA913">
        <v>6660</v>
      </c>
      <c r="AB913">
        <v>0</v>
      </c>
      <c r="AC913">
        <v>6660</v>
      </c>
      <c r="AD913">
        <v>0</v>
      </c>
      <c r="AE913">
        <v>0</v>
      </c>
      <c r="AF913">
        <v>222</v>
      </c>
      <c r="AG913">
        <v>0</v>
      </c>
      <c r="AH913">
        <v>57</v>
      </c>
      <c r="AI913">
        <v>0</v>
      </c>
      <c r="AJ913">
        <v>0</v>
      </c>
      <c r="AK913">
        <v>0</v>
      </c>
      <c r="AL913">
        <v>0</v>
      </c>
      <c r="AM913">
        <v>11</v>
      </c>
      <c r="AN913">
        <v>0</v>
      </c>
      <c r="AO913">
        <v>0</v>
      </c>
      <c r="AP913">
        <v>0</v>
      </c>
      <c r="AQ913">
        <v>0</v>
      </c>
      <c r="AR913">
        <v>0</v>
      </c>
      <c r="AS913">
        <v>0</v>
      </c>
      <c r="AT913">
        <v>0</v>
      </c>
      <c r="AU913">
        <v>0</v>
      </c>
      <c r="AV913">
        <v>0</v>
      </c>
      <c r="AW913">
        <v>0</v>
      </c>
      <c r="AX913">
        <v>0</v>
      </c>
      <c r="AY913">
        <v>0</v>
      </c>
      <c r="AZ913">
        <v>0</v>
      </c>
      <c r="BA913">
        <v>0</v>
      </c>
      <c r="BB913">
        <v>0</v>
      </c>
      <c r="BC913">
        <v>0</v>
      </c>
      <c r="BD913">
        <v>0</v>
      </c>
      <c r="BE913">
        <v>0</v>
      </c>
      <c r="BF913">
        <v>0</v>
      </c>
      <c r="BG913">
        <v>0</v>
      </c>
      <c r="BH913">
        <v>0</v>
      </c>
      <c r="BI913">
        <v>0</v>
      </c>
      <c r="BJ913" s="2">
        <v>46218</v>
      </c>
      <c r="BK913">
        <v>0</v>
      </c>
      <c r="BL913" s="3" t="str">
        <f>VLOOKUP(O913,DropDownList!$H$1:$I$7,2,FALSE)</f>
        <v>2022/23</v>
      </c>
      <c r="BM913" s="3" t="str">
        <f t="shared" si="14"/>
        <v>PCPF</v>
      </c>
    </row>
    <row r="914" spans="1:65" x14ac:dyDescent="0.2">
      <c r="A914">
        <v>2026</v>
      </c>
      <c r="B914">
        <v>7</v>
      </c>
      <c r="C914" t="s">
        <v>216</v>
      </c>
      <c r="D914" t="s">
        <v>223</v>
      </c>
      <c r="E914" t="s">
        <v>39</v>
      </c>
      <c r="F914">
        <v>9246</v>
      </c>
      <c r="G914" t="s">
        <v>141</v>
      </c>
      <c r="H914" t="s">
        <v>221</v>
      </c>
      <c r="I914" t="s">
        <v>221</v>
      </c>
      <c r="J914" s="1">
        <v>46204</v>
      </c>
      <c r="K914" t="s">
        <v>143</v>
      </c>
      <c r="L914">
        <v>2</v>
      </c>
      <c r="M914" t="s">
        <v>445</v>
      </c>
      <c r="N914" t="s">
        <v>442</v>
      </c>
      <c r="O914" t="s">
        <v>147</v>
      </c>
      <c r="P914" t="s">
        <v>154</v>
      </c>
      <c r="Q914">
        <v>30498.15</v>
      </c>
      <c r="R914">
        <v>717</v>
      </c>
      <c r="S914">
        <v>162084</v>
      </c>
      <c r="T914">
        <v>960.33</v>
      </c>
      <c r="U914">
        <v>147</v>
      </c>
      <c r="V914">
        <v>89</v>
      </c>
      <c r="W914">
        <v>20796.14</v>
      </c>
      <c r="X914">
        <v>20835.48</v>
      </c>
      <c r="Y914">
        <v>0</v>
      </c>
      <c r="Z914">
        <v>0</v>
      </c>
      <c r="AA914">
        <v>130625.52</v>
      </c>
      <c r="AB914">
        <v>2010.88</v>
      </c>
      <c r="AC914">
        <v>119854.8</v>
      </c>
      <c r="AD914">
        <v>55</v>
      </c>
      <c r="AE914">
        <v>34</v>
      </c>
      <c r="AF914">
        <v>566</v>
      </c>
      <c r="AG914">
        <v>62</v>
      </c>
      <c r="AH914">
        <v>2</v>
      </c>
      <c r="AI914">
        <v>85</v>
      </c>
      <c r="AJ914">
        <v>0</v>
      </c>
      <c r="AK914">
        <v>0</v>
      </c>
      <c r="AL914">
        <v>0</v>
      </c>
      <c r="AM914">
        <v>0</v>
      </c>
      <c r="AN914">
        <v>0</v>
      </c>
      <c r="AO914">
        <v>351</v>
      </c>
      <c r="AP914">
        <v>1160</v>
      </c>
      <c r="AQ914">
        <v>360</v>
      </c>
      <c r="AR914">
        <v>0</v>
      </c>
      <c r="AS914">
        <v>120</v>
      </c>
      <c r="AT914">
        <v>1</v>
      </c>
      <c r="AU914">
        <v>21</v>
      </c>
      <c r="AV914">
        <v>5</v>
      </c>
      <c r="AW914">
        <v>0</v>
      </c>
      <c r="AX914">
        <v>0</v>
      </c>
      <c r="AY914">
        <v>107</v>
      </c>
      <c r="AZ914">
        <v>234</v>
      </c>
      <c r="BA914">
        <v>111</v>
      </c>
      <c r="BB914">
        <v>67</v>
      </c>
      <c r="BC914">
        <v>22</v>
      </c>
      <c r="BD914">
        <v>4</v>
      </c>
      <c r="BE914">
        <v>0</v>
      </c>
      <c r="BF914">
        <v>716</v>
      </c>
      <c r="BG914">
        <v>19261</v>
      </c>
      <c r="BH914">
        <v>2</v>
      </c>
      <c r="BI914">
        <v>140</v>
      </c>
      <c r="BJ914" s="2">
        <v>46218</v>
      </c>
      <c r="BK914">
        <v>0</v>
      </c>
      <c r="BL914" s="3" t="str">
        <f>VLOOKUP(O914,DropDownList!$H$1:$I$7,2,FALSE)</f>
        <v>2024/25</v>
      </c>
      <c r="BM914" s="3" t="str">
        <f t="shared" si="14"/>
        <v>JP COURT</v>
      </c>
    </row>
    <row r="915" spans="1:65" x14ac:dyDescent="0.2">
      <c r="A915">
        <v>2026</v>
      </c>
      <c r="B915">
        <v>7</v>
      </c>
      <c r="C915" t="s">
        <v>216</v>
      </c>
      <c r="D915" t="s">
        <v>223</v>
      </c>
      <c r="E915" t="s">
        <v>39</v>
      </c>
      <c r="F915">
        <v>9246</v>
      </c>
      <c r="G915" t="s">
        <v>141</v>
      </c>
      <c r="H915" t="s">
        <v>221</v>
      </c>
      <c r="I915" t="s">
        <v>221</v>
      </c>
      <c r="J915" s="1">
        <v>46204</v>
      </c>
      <c r="K915" t="s">
        <v>143</v>
      </c>
      <c r="L915">
        <v>2</v>
      </c>
      <c r="M915" t="s">
        <v>445</v>
      </c>
      <c r="N915" t="s">
        <v>442</v>
      </c>
      <c r="O915" t="s">
        <v>147</v>
      </c>
      <c r="P915" t="s">
        <v>152</v>
      </c>
      <c r="Q915">
        <v>0</v>
      </c>
      <c r="R915">
        <v>49</v>
      </c>
      <c r="S915">
        <v>1960</v>
      </c>
      <c r="T915">
        <v>560</v>
      </c>
      <c r="U915">
        <v>0</v>
      </c>
      <c r="V915">
        <v>0</v>
      </c>
      <c r="W915">
        <v>0</v>
      </c>
      <c r="X915">
        <v>0</v>
      </c>
      <c r="Y915">
        <v>0</v>
      </c>
      <c r="Z915">
        <v>0</v>
      </c>
      <c r="AA915">
        <v>1400</v>
      </c>
      <c r="AB915">
        <v>0</v>
      </c>
      <c r="AC915">
        <v>1400</v>
      </c>
      <c r="AD915">
        <v>0</v>
      </c>
      <c r="AE915">
        <v>0</v>
      </c>
      <c r="AF915">
        <v>35</v>
      </c>
      <c r="AG915">
        <v>0</v>
      </c>
      <c r="AH915">
        <v>14</v>
      </c>
      <c r="AI915">
        <v>0</v>
      </c>
      <c r="AJ915">
        <v>0</v>
      </c>
      <c r="AK915">
        <v>0</v>
      </c>
      <c r="AL915">
        <v>0</v>
      </c>
      <c r="AM915">
        <v>0</v>
      </c>
      <c r="AN915">
        <v>0</v>
      </c>
      <c r="AO915">
        <v>0</v>
      </c>
      <c r="AP915">
        <v>0</v>
      </c>
      <c r="AQ915">
        <v>0</v>
      </c>
      <c r="AR915">
        <v>0</v>
      </c>
      <c r="AS915">
        <v>0</v>
      </c>
      <c r="AT915">
        <v>0</v>
      </c>
      <c r="AU915">
        <v>0</v>
      </c>
      <c r="AV915">
        <v>0</v>
      </c>
      <c r="AW915">
        <v>0</v>
      </c>
      <c r="AX915">
        <v>0</v>
      </c>
      <c r="AY915">
        <v>0</v>
      </c>
      <c r="AZ915">
        <v>0</v>
      </c>
      <c r="BA915">
        <v>0</v>
      </c>
      <c r="BB915">
        <v>0</v>
      </c>
      <c r="BC915">
        <v>0</v>
      </c>
      <c r="BD915">
        <v>0</v>
      </c>
      <c r="BE915">
        <v>0</v>
      </c>
      <c r="BF915">
        <v>0</v>
      </c>
      <c r="BG915">
        <v>0</v>
      </c>
      <c r="BH915">
        <v>0</v>
      </c>
      <c r="BI915">
        <v>0</v>
      </c>
      <c r="BJ915" s="2">
        <v>46218</v>
      </c>
      <c r="BK915">
        <v>0</v>
      </c>
      <c r="BL915" s="3" t="str">
        <f>VLOOKUP(O915,DropDownList!$H$1:$I$7,2,FALSE)</f>
        <v>2024/25</v>
      </c>
      <c r="BM915" s="3" t="str">
        <f t="shared" si="14"/>
        <v>PCOA</v>
      </c>
    </row>
    <row r="916" spans="1:65" x14ac:dyDescent="0.2">
      <c r="A916">
        <v>2026</v>
      </c>
      <c r="B916">
        <v>7</v>
      </c>
      <c r="C916" t="s">
        <v>216</v>
      </c>
      <c r="D916" t="s">
        <v>223</v>
      </c>
      <c r="E916" t="s">
        <v>39</v>
      </c>
      <c r="F916">
        <v>9246</v>
      </c>
      <c r="G916" t="s">
        <v>141</v>
      </c>
      <c r="H916" t="s">
        <v>221</v>
      </c>
      <c r="I916" t="s">
        <v>221</v>
      </c>
      <c r="J916" s="1">
        <v>46204</v>
      </c>
      <c r="K916" t="s">
        <v>143</v>
      </c>
      <c r="L916">
        <v>2</v>
      </c>
      <c r="M916" t="s">
        <v>445</v>
      </c>
      <c r="N916" t="s">
        <v>442</v>
      </c>
      <c r="O916" t="s">
        <v>155</v>
      </c>
      <c r="P916" t="s">
        <v>146</v>
      </c>
      <c r="Q916">
        <v>728.75</v>
      </c>
      <c r="R916">
        <v>672</v>
      </c>
      <c r="S916">
        <v>9805</v>
      </c>
      <c r="T916">
        <v>100</v>
      </c>
      <c r="U916">
        <v>92</v>
      </c>
      <c r="V916">
        <v>33</v>
      </c>
      <c r="W916">
        <v>508.75</v>
      </c>
      <c r="X916">
        <v>508.75</v>
      </c>
      <c r="Y916">
        <v>0</v>
      </c>
      <c r="Z916">
        <v>0</v>
      </c>
      <c r="AA916">
        <v>8976.25</v>
      </c>
      <c r="AB916">
        <v>0</v>
      </c>
      <c r="AC916">
        <v>0</v>
      </c>
      <c r="AD916">
        <v>32</v>
      </c>
      <c r="AE916">
        <v>1</v>
      </c>
      <c r="AF916">
        <v>616</v>
      </c>
      <c r="AG916">
        <v>1</v>
      </c>
      <c r="AH916">
        <v>8</v>
      </c>
      <c r="AI916">
        <v>47</v>
      </c>
      <c r="AJ916">
        <v>0</v>
      </c>
      <c r="AK916">
        <v>0</v>
      </c>
      <c r="AL916">
        <v>0</v>
      </c>
      <c r="AM916">
        <v>0</v>
      </c>
      <c r="AN916">
        <v>0</v>
      </c>
      <c r="AO916">
        <v>368</v>
      </c>
      <c r="AP916">
        <v>1673</v>
      </c>
      <c r="AQ916">
        <v>388</v>
      </c>
      <c r="AR916">
        <v>0</v>
      </c>
      <c r="AS916">
        <v>184</v>
      </c>
      <c r="AT916">
        <v>47</v>
      </c>
      <c r="AU916">
        <v>19</v>
      </c>
      <c r="AV916">
        <v>8</v>
      </c>
      <c r="AW916">
        <v>0</v>
      </c>
      <c r="AX916">
        <v>0</v>
      </c>
      <c r="AY916">
        <v>181</v>
      </c>
      <c r="AZ916">
        <v>350</v>
      </c>
      <c r="BA916">
        <v>233</v>
      </c>
      <c r="BB916">
        <v>81</v>
      </c>
      <c r="BC916">
        <v>26</v>
      </c>
      <c r="BD916">
        <v>10</v>
      </c>
      <c r="BE916">
        <v>0</v>
      </c>
      <c r="BF916">
        <v>670</v>
      </c>
      <c r="BG916">
        <v>720</v>
      </c>
      <c r="BH916">
        <v>0</v>
      </c>
      <c r="BI916">
        <v>76</v>
      </c>
      <c r="BJ916" s="2">
        <v>46218</v>
      </c>
      <c r="BK916">
        <v>0</v>
      </c>
      <c r="BL916" s="3" t="str">
        <f>VLOOKUP(O916,DropDownList!$H$1:$I$7,2,FALSE)</f>
        <v>2022/23</v>
      </c>
      <c r="BM916" s="3" t="str">
        <f t="shared" si="14"/>
        <v>VSUR</v>
      </c>
    </row>
    <row r="917" spans="1:65" x14ac:dyDescent="0.2">
      <c r="A917">
        <v>2026</v>
      </c>
      <c r="B917">
        <v>7</v>
      </c>
      <c r="C917" t="s">
        <v>216</v>
      </c>
      <c r="D917" t="s">
        <v>223</v>
      </c>
      <c r="E917" t="s">
        <v>39</v>
      </c>
      <c r="F917">
        <v>9246</v>
      </c>
      <c r="G917" t="s">
        <v>141</v>
      </c>
      <c r="H917" t="s">
        <v>221</v>
      </c>
      <c r="I917" t="s">
        <v>221</v>
      </c>
      <c r="J917" s="1">
        <v>46204</v>
      </c>
      <c r="K917" t="s">
        <v>143</v>
      </c>
      <c r="L917">
        <v>2</v>
      </c>
      <c r="M917" t="s">
        <v>445</v>
      </c>
      <c r="N917" t="s">
        <v>442</v>
      </c>
      <c r="O917" t="s">
        <v>147</v>
      </c>
      <c r="P917" t="s">
        <v>150</v>
      </c>
      <c r="Q917">
        <v>11853.15</v>
      </c>
      <c r="R917">
        <v>268</v>
      </c>
      <c r="S917">
        <v>39072.15</v>
      </c>
      <c r="T917">
        <v>2957.6</v>
      </c>
      <c r="U917">
        <v>98</v>
      </c>
      <c r="V917">
        <v>43</v>
      </c>
      <c r="W917">
        <v>6590.86</v>
      </c>
      <c r="X917">
        <v>6590.86</v>
      </c>
      <c r="Y917">
        <v>246</v>
      </c>
      <c r="Z917">
        <v>36114.550000000003</v>
      </c>
      <c r="AA917">
        <v>24261.4</v>
      </c>
      <c r="AB917">
        <v>5439.78</v>
      </c>
      <c r="AC917">
        <v>18821.62</v>
      </c>
      <c r="AD917">
        <v>28</v>
      </c>
      <c r="AE917">
        <v>15</v>
      </c>
      <c r="AF917">
        <v>145</v>
      </c>
      <c r="AG917">
        <v>39</v>
      </c>
      <c r="AH917">
        <v>22</v>
      </c>
      <c r="AI917">
        <v>59</v>
      </c>
      <c r="AJ917">
        <v>54</v>
      </c>
      <c r="AK917">
        <v>28</v>
      </c>
      <c r="AL917">
        <v>4</v>
      </c>
      <c r="AM917">
        <v>4</v>
      </c>
      <c r="AN917">
        <v>0</v>
      </c>
      <c r="AO917">
        <v>186</v>
      </c>
      <c r="AP917">
        <v>616</v>
      </c>
      <c r="AQ917">
        <v>191</v>
      </c>
      <c r="AR917">
        <v>0</v>
      </c>
      <c r="AS917">
        <v>39</v>
      </c>
      <c r="AT917">
        <v>0</v>
      </c>
      <c r="AU917">
        <v>5</v>
      </c>
      <c r="AV917">
        <v>1</v>
      </c>
      <c r="AW917">
        <v>0</v>
      </c>
      <c r="AX917">
        <v>0</v>
      </c>
      <c r="AY917">
        <v>95</v>
      </c>
      <c r="AZ917">
        <v>149</v>
      </c>
      <c r="BA917">
        <v>53</v>
      </c>
      <c r="BB917">
        <v>19</v>
      </c>
      <c r="BC917">
        <v>7</v>
      </c>
      <c r="BD917">
        <v>0</v>
      </c>
      <c r="BE917">
        <v>0</v>
      </c>
      <c r="BF917">
        <v>187</v>
      </c>
      <c r="BG917">
        <v>8307.3799999999992</v>
      </c>
      <c r="BH917">
        <v>3</v>
      </c>
      <c r="BI917">
        <v>98</v>
      </c>
      <c r="BJ917" s="2">
        <v>46218</v>
      </c>
      <c r="BK917">
        <v>0</v>
      </c>
      <c r="BL917" s="3" t="str">
        <f>VLOOKUP(O917,DropDownList!$H$1:$I$7,2,FALSE)</f>
        <v>2024/25</v>
      </c>
      <c r="BM917" s="3" t="str">
        <f t="shared" si="14"/>
        <v>FISCAL FINES</v>
      </c>
    </row>
    <row r="918" spans="1:65" x14ac:dyDescent="0.2">
      <c r="A918">
        <v>2026</v>
      </c>
      <c r="B918">
        <v>7</v>
      </c>
      <c r="C918" t="s">
        <v>216</v>
      </c>
      <c r="D918" t="s">
        <v>223</v>
      </c>
      <c r="E918" t="s">
        <v>39</v>
      </c>
      <c r="F918">
        <v>9246</v>
      </c>
      <c r="G918" t="s">
        <v>141</v>
      </c>
      <c r="H918" t="s">
        <v>221</v>
      </c>
      <c r="I918" t="s">
        <v>221</v>
      </c>
      <c r="J918" s="1">
        <v>46204</v>
      </c>
      <c r="K918" t="s">
        <v>143</v>
      </c>
      <c r="L918">
        <v>2</v>
      </c>
      <c r="M918" t="s">
        <v>445</v>
      </c>
      <c r="N918" t="s">
        <v>442</v>
      </c>
      <c r="O918" t="s">
        <v>149</v>
      </c>
      <c r="P918" t="s">
        <v>150</v>
      </c>
      <c r="Q918">
        <v>27770.38</v>
      </c>
      <c r="R918">
        <v>379</v>
      </c>
      <c r="S918">
        <v>60256.04</v>
      </c>
      <c r="T918">
        <v>4660.2700000000004</v>
      </c>
      <c r="U918">
        <v>199</v>
      </c>
      <c r="V918">
        <v>126</v>
      </c>
      <c r="W918">
        <v>14883</v>
      </c>
      <c r="X918">
        <v>16995.990000000002</v>
      </c>
      <c r="Y918">
        <v>345</v>
      </c>
      <c r="Z918">
        <v>55595.77</v>
      </c>
      <c r="AA918">
        <v>27825.39</v>
      </c>
      <c r="AB918">
        <v>9534.61</v>
      </c>
      <c r="AC918">
        <v>18290.78</v>
      </c>
      <c r="AD918">
        <v>99</v>
      </c>
      <c r="AE918">
        <v>27</v>
      </c>
      <c r="AF918">
        <v>146</v>
      </c>
      <c r="AG918">
        <v>50</v>
      </c>
      <c r="AH918">
        <v>34</v>
      </c>
      <c r="AI918">
        <v>149</v>
      </c>
      <c r="AJ918">
        <v>74</v>
      </c>
      <c r="AK918">
        <v>29</v>
      </c>
      <c r="AL918">
        <v>7</v>
      </c>
      <c r="AM918">
        <v>20</v>
      </c>
      <c r="AN918">
        <v>1</v>
      </c>
      <c r="AO918">
        <v>255</v>
      </c>
      <c r="AP918">
        <v>652</v>
      </c>
      <c r="AQ918">
        <v>257</v>
      </c>
      <c r="AR918">
        <v>8</v>
      </c>
      <c r="AS918">
        <v>22</v>
      </c>
      <c r="AT918">
        <v>0</v>
      </c>
      <c r="AU918">
        <v>2</v>
      </c>
      <c r="AV918">
        <v>0</v>
      </c>
      <c r="AW918">
        <v>0</v>
      </c>
      <c r="AX918">
        <v>0</v>
      </c>
      <c r="AY918">
        <v>81</v>
      </c>
      <c r="AZ918">
        <v>134</v>
      </c>
      <c r="BA918">
        <v>30</v>
      </c>
      <c r="BB918">
        <v>15</v>
      </c>
      <c r="BC918">
        <v>3</v>
      </c>
      <c r="BD918">
        <v>2</v>
      </c>
      <c r="BE918">
        <v>0</v>
      </c>
      <c r="BF918">
        <v>257</v>
      </c>
      <c r="BG918">
        <v>21411.02</v>
      </c>
      <c r="BH918">
        <v>0</v>
      </c>
      <c r="BI918">
        <v>196</v>
      </c>
      <c r="BJ918" s="2">
        <v>46218</v>
      </c>
      <c r="BK918">
        <v>0</v>
      </c>
      <c r="BL918" s="3" t="str">
        <f>VLOOKUP(O918,DropDownList!$H$1:$I$7,2,FALSE)</f>
        <v>2025/26</v>
      </c>
      <c r="BM918" s="3" t="str">
        <f t="shared" si="14"/>
        <v>FISCAL FINES</v>
      </c>
    </row>
    <row r="919" spans="1:65" x14ac:dyDescent="0.2">
      <c r="A919">
        <v>2026</v>
      </c>
      <c r="B919">
        <v>7</v>
      </c>
      <c r="C919" t="s">
        <v>216</v>
      </c>
      <c r="D919" t="s">
        <v>223</v>
      </c>
      <c r="E919" t="s">
        <v>39</v>
      </c>
      <c r="F919">
        <v>9246</v>
      </c>
      <c r="G919" t="s">
        <v>141</v>
      </c>
      <c r="H919" t="s">
        <v>221</v>
      </c>
      <c r="I919" t="s">
        <v>221</v>
      </c>
      <c r="J919" s="1">
        <v>46204</v>
      </c>
      <c r="K919" t="s">
        <v>143</v>
      </c>
      <c r="L919">
        <v>2</v>
      </c>
      <c r="M919" t="s">
        <v>445</v>
      </c>
      <c r="N919" t="s">
        <v>442</v>
      </c>
      <c r="O919" t="s">
        <v>155</v>
      </c>
      <c r="P919" t="s">
        <v>153</v>
      </c>
      <c r="Q919">
        <v>1176.56</v>
      </c>
      <c r="R919">
        <v>50</v>
      </c>
      <c r="S919">
        <v>3090</v>
      </c>
      <c r="T919">
        <v>90</v>
      </c>
      <c r="U919">
        <v>17</v>
      </c>
      <c r="V919">
        <v>14</v>
      </c>
      <c r="W919">
        <v>1011.56</v>
      </c>
      <c r="X919">
        <v>1011.56</v>
      </c>
      <c r="Y919">
        <v>0</v>
      </c>
      <c r="Z919">
        <v>0</v>
      </c>
      <c r="AA919">
        <v>1823.44</v>
      </c>
      <c r="AB919">
        <v>0</v>
      </c>
      <c r="AC919">
        <v>1823.44</v>
      </c>
      <c r="AD919">
        <v>13</v>
      </c>
      <c r="AE919">
        <v>1</v>
      </c>
      <c r="AF919">
        <v>31</v>
      </c>
      <c r="AG919">
        <v>1</v>
      </c>
      <c r="AH919">
        <v>2</v>
      </c>
      <c r="AI919">
        <v>16</v>
      </c>
      <c r="AJ919">
        <v>0</v>
      </c>
      <c r="AK919">
        <v>0</v>
      </c>
      <c r="AL919">
        <v>0</v>
      </c>
      <c r="AM919">
        <v>0</v>
      </c>
      <c r="AN919">
        <v>0</v>
      </c>
      <c r="AO919">
        <v>40</v>
      </c>
      <c r="AP919">
        <v>144</v>
      </c>
      <c r="AQ919">
        <v>47</v>
      </c>
      <c r="AR919">
        <v>0</v>
      </c>
      <c r="AS919">
        <v>16</v>
      </c>
      <c r="AT919">
        <v>1</v>
      </c>
      <c r="AU919">
        <v>1</v>
      </c>
      <c r="AV919">
        <v>0</v>
      </c>
      <c r="AW919">
        <v>0</v>
      </c>
      <c r="AX919">
        <v>0</v>
      </c>
      <c r="AY919">
        <v>14</v>
      </c>
      <c r="AZ919">
        <v>31</v>
      </c>
      <c r="BA919">
        <v>18</v>
      </c>
      <c r="BB919">
        <v>6</v>
      </c>
      <c r="BC919">
        <v>3</v>
      </c>
      <c r="BD919">
        <v>1</v>
      </c>
      <c r="BE919">
        <v>0</v>
      </c>
      <c r="BF919">
        <v>42</v>
      </c>
      <c r="BG919">
        <v>1155</v>
      </c>
      <c r="BH919">
        <v>0</v>
      </c>
      <c r="BI919">
        <v>17</v>
      </c>
      <c r="BJ919" s="2">
        <v>46218</v>
      </c>
      <c r="BK919">
        <v>0</v>
      </c>
      <c r="BL919" s="3" t="str">
        <f>VLOOKUP(O919,DropDownList!$H$1:$I$7,2,FALSE)</f>
        <v>2022/23</v>
      </c>
      <c r="BM919" s="3" t="str">
        <f t="shared" si="14"/>
        <v>PREG</v>
      </c>
    </row>
    <row r="920" spans="1:65" x14ac:dyDescent="0.2">
      <c r="A920">
        <v>2026</v>
      </c>
      <c r="B920">
        <v>7</v>
      </c>
      <c r="C920" t="s">
        <v>216</v>
      </c>
      <c r="D920" t="s">
        <v>223</v>
      </c>
      <c r="E920" t="s">
        <v>39</v>
      </c>
      <c r="F920">
        <v>9246</v>
      </c>
      <c r="G920" t="s">
        <v>141</v>
      </c>
      <c r="H920" t="s">
        <v>221</v>
      </c>
      <c r="I920" t="s">
        <v>221</v>
      </c>
      <c r="J920" s="1">
        <v>46204</v>
      </c>
      <c r="K920" t="s">
        <v>143</v>
      </c>
      <c r="L920">
        <v>2</v>
      </c>
      <c r="M920" t="s">
        <v>445</v>
      </c>
      <c r="N920" t="s">
        <v>442</v>
      </c>
      <c r="O920" t="s">
        <v>155</v>
      </c>
      <c r="P920" t="s">
        <v>152</v>
      </c>
      <c r="Q920">
        <v>0</v>
      </c>
      <c r="R920">
        <v>56</v>
      </c>
      <c r="S920">
        <v>2240</v>
      </c>
      <c r="T920">
        <v>680</v>
      </c>
      <c r="U920">
        <v>0</v>
      </c>
      <c r="V920">
        <v>0</v>
      </c>
      <c r="W920">
        <v>0</v>
      </c>
      <c r="X920">
        <v>0</v>
      </c>
      <c r="Y920">
        <v>0</v>
      </c>
      <c r="Z920">
        <v>0</v>
      </c>
      <c r="AA920">
        <v>1560</v>
      </c>
      <c r="AB920">
        <v>0</v>
      </c>
      <c r="AC920">
        <v>1560</v>
      </c>
      <c r="AD920">
        <v>0</v>
      </c>
      <c r="AE920">
        <v>0</v>
      </c>
      <c r="AF920">
        <v>39</v>
      </c>
      <c r="AG920">
        <v>0</v>
      </c>
      <c r="AH920">
        <v>17</v>
      </c>
      <c r="AI920">
        <v>0</v>
      </c>
      <c r="AJ920">
        <v>0</v>
      </c>
      <c r="AK920">
        <v>0</v>
      </c>
      <c r="AL920">
        <v>0</v>
      </c>
      <c r="AM920">
        <v>0</v>
      </c>
      <c r="AN920">
        <v>0</v>
      </c>
      <c r="AO920">
        <v>0</v>
      </c>
      <c r="AP920">
        <v>0</v>
      </c>
      <c r="AQ920">
        <v>0</v>
      </c>
      <c r="AR920">
        <v>0</v>
      </c>
      <c r="AS920">
        <v>0</v>
      </c>
      <c r="AT920">
        <v>0</v>
      </c>
      <c r="AU920">
        <v>0</v>
      </c>
      <c r="AV920">
        <v>0</v>
      </c>
      <c r="AW920">
        <v>0</v>
      </c>
      <c r="AX920">
        <v>0</v>
      </c>
      <c r="AY920">
        <v>0</v>
      </c>
      <c r="AZ920">
        <v>0</v>
      </c>
      <c r="BA920">
        <v>0</v>
      </c>
      <c r="BB920">
        <v>0</v>
      </c>
      <c r="BC920">
        <v>0</v>
      </c>
      <c r="BD920">
        <v>0</v>
      </c>
      <c r="BE920">
        <v>0</v>
      </c>
      <c r="BF920">
        <v>0</v>
      </c>
      <c r="BG920">
        <v>0</v>
      </c>
      <c r="BH920">
        <v>0</v>
      </c>
      <c r="BI920">
        <v>0</v>
      </c>
      <c r="BJ920" s="2">
        <v>46218</v>
      </c>
      <c r="BK920">
        <v>0</v>
      </c>
      <c r="BL920" s="3" t="str">
        <f>VLOOKUP(O920,DropDownList!$H$1:$I$7,2,FALSE)</f>
        <v>2022/23</v>
      </c>
      <c r="BM920" s="3" t="str">
        <f t="shared" si="14"/>
        <v>PCOA</v>
      </c>
    </row>
    <row r="921" spans="1:65" x14ac:dyDescent="0.2">
      <c r="A921">
        <v>2026</v>
      </c>
      <c r="B921">
        <v>7</v>
      </c>
      <c r="C921" t="s">
        <v>216</v>
      </c>
      <c r="D921" t="s">
        <v>223</v>
      </c>
      <c r="E921" t="s">
        <v>39</v>
      </c>
      <c r="F921">
        <v>9246</v>
      </c>
      <c r="G921" t="s">
        <v>141</v>
      </c>
      <c r="H921" t="s">
        <v>221</v>
      </c>
      <c r="I921" t="s">
        <v>221</v>
      </c>
      <c r="J921" s="1">
        <v>46204</v>
      </c>
      <c r="K921" t="s">
        <v>143</v>
      </c>
      <c r="L921">
        <v>2</v>
      </c>
      <c r="M921" t="s">
        <v>445</v>
      </c>
      <c r="N921" t="s">
        <v>442</v>
      </c>
      <c r="O921" t="s">
        <v>155</v>
      </c>
      <c r="P921" t="s">
        <v>148</v>
      </c>
      <c r="Q921">
        <v>90</v>
      </c>
      <c r="R921">
        <v>24</v>
      </c>
      <c r="S921">
        <v>1440</v>
      </c>
      <c r="T921">
        <v>0</v>
      </c>
      <c r="U921">
        <v>2</v>
      </c>
      <c r="V921">
        <v>0</v>
      </c>
      <c r="W921">
        <v>0</v>
      </c>
      <c r="X921">
        <v>0</v>
      </c>
      <c r="Y921">
        <v>0</v>
      </c>
      <c r="Z921">
        <v>0</v>
      </c>
      <c r="AA921">
        <v>1350</v>
      </c>
      <c r="AB921">
        <v>0</v>
      </c>
      <c r="AC921">
        <v>1350</v>
      </c>
      <c r="AD921">
        <v>0</v>
      </c>
      <c r="AE921">
        <v>0</v>
      </c>
      <c r="AF921">
        <v>22</v>
      </c>
      <c r="AG921">
        <v>1</v>
      </c>
      <c r="AH921">
        <v>0</v>
      </c>
      <c r="AI921">
        <v>1</v>
      </c>
      <c r="AJ921">
        <v>0</v>
      </c>
      <c r="AK921">
        <v>0</v>
      </c>
      <c r="AL921">
        <v>0</v>
      </c>
      <c r="AM921">
        <v>0</v>
      </c>
      <c r="AN921">
        <v>0</v>
      </c>
      <c r="AO921">
        <v>20</v>
      </c>
      <c r="AP921">
        <v>93</v>
      </c>
      <c r="AQ921">
        <v>23</v>
      </c>
      <c r="AR921">
        <v>0</v>
      </c>
      <c r="AS921">
        <v>7</v>
      </c>
      <c r="AT921">
        <v>1</v>
      </c>
      <c r="AU921">
        <v>0</v>
      </c>
      <c r="AV921">
        <v>0</v>
      </c>
      <c r="AW921">
        <v>0</v>
      </c>
      <c r="AX921">
        <v>0</v>
      </c>
      <c r="AY921">
        <v>16</v>
      </c>
      <c r="AZ921">
        <v>25</v>
      </c>
      <c r="BA921">
        <v>13</v>
      </c>
      <c r="BB921">
        <v>3</v>
      </c>
      <c r="BC921">
        <v>1</v>
      </c>
      <c r="BD921">
        <v>0</v>
      </c>
      <c r="BE921">
        <v>0</v>
      </c>
      <c r="BF921">
        <v>20</v>
      </c>
      <c r="BG921">
        <v>60</v>
      </c>
      <c r="BH921">
        <v>0</v>
      </c>
      <c r="BI921">
        <v>2</v>
      </c>
      <c r="BJ921" s="2">
        <v>46218</v>
      </c>
      <c r="BK921">
        <v>0</v>
      </c>
      <c r="BL921" s="3" t="str">
        <f>VLOOKUP(O921,DropDownList!$H$1:$I$7,2,FALSE)</f>
        <v>2022/23</v>
      </c>
      <c r="BM921" s="3" t="str">
        <f t="shared" si="14"/>
        <v>PRAS</v>
      </c>
    </row>
    <row r="922" spans="1:65" x14ac:dyDescent="0.2">
      <c r="A922">
        <v>2026</v>
      </c>
      <c r="B922">
        <v>7</v>
      </c>
      <c r="C922" t="s">
        <v>216</v>
      </c>
      <c r="D922" t="s">
        <v>223</v>
      </c>
      <c r="E922" t="s">
        <v>39</v>
      </c>
      <c r="F922">
        <v>9246</v>
      </c>
      <c r="G922" t="s">
        <v>141</v>
      </c>
      <c r="H922" t="s">
        <v>221</v>
      </c>
      <c r="I922" t="s">
        <v>221</v>
      </c>
      <c r="J922" s="1">
        <v>46204</v>
      </c>
      <c r="K922" t="s">
        <v>143</v>
      </c>
      <c r="L922">
        <v>2</v>
      </c>
      <c r="M922" t="s">
        <v>445</v>
      </c>
      <c r="N922" t="s">
        <v>442</v>
      </c>
      <c r="O922" t="s">
        <v>155</v>
      </c>
      <c r="P922" t="s">
        <v>154</v>
      </c>
      <c r="Q922">
        <v>18698.759999999998</v>
      </c>
      <c r="R922">
        <v>678</v>
      </c>
      <c r="S922">
        <v>158003.23000000001</v>
      </c>
      <c r="T922">
        <v>1646.5</v>
      </c>
      <c r="U922">
        <v>91</v>
      </c>
      <c r="V922">
        <v>56</v>
      </c>
      <c r="W922">
        <v>11999.54</v>
      </c>
      <c r="X922">
        <v>11999.54</v>
      </c>
      <c r="Y922">
        <v>0</v>
      </c>
      <c r="Z922">
        <v>0</v>
      </c>
      <c r="AA922">
        <v>137657.97</v>
      </c>
      <c r="AB922">
        <v>1159.23</v>
      </c>
      <c r="AC922">
        <v>127462.49</v>
      </c>
      <c r="AD922">
        <v>32</v>
      </c>
      <c r="AE922">
        <v>24</v>
      </c>
      <c r="AF922">
        <v>578</v>
      </c>
      <c r="AG922">
        <v>44</v>
      </c>
      <c r="AH922">
        <v>8</v>
      </c>
      <c r="AI922">
        <v>47</v>
      </c>
      <c r="AJ922">
        <v>0</v>
      </c>
      <c r="AK922">
        <v>0</v>
      </c>
      <c r="AL922">
        <v>0</v>
      </c>
      <c r="AM922">
        <v>0</v>
      </c>
      <c r="AN922">
        <v>0</v>
      </c>
      <c r="AO922">
        <v>370</v>
      </c>
      <c r="AP922">
        <v>1664</v>
      </c>
      <c r="AQ922">
        <v>387</v>
      </c>
      <c r="AR922">
        <v>0</v>
      </c>
      <c r="AS922">
        <v>184</v>
      </c>
      <c r="AT922">
        <v>47</v>
      </c>
      <c r="AU922">
        <v>19</v>
      </c>
      <c r="AV922">
        <v>8</v>
      </c>
      <c r="AW922">
        <v>0</v>
      </c>
      <c r="AX922">
        <v>0</v>
      </c>
      <c r="AY922">
        <v>178</v>
      </c>
      <c r="AZ922">
        <v>348</v>
      </c>
      <c r="BA922">
        <v>233</v>
      </c>
      <c r="BB922">
        <v>81</v>
      </c>
      <c r="BC922">
        <v>26</v>
      </c>
      <c r="BD922">
        <v>10</v>
      </c>
      <c r="BE922">
        <v>0</v>
      </c>
      <c r="BF922">
        <v>676</v>
      </c>
      <c r="BG922">
        <v>11611</v>
      </c>
      <c r="BH922">
        <v>1</v>
      </c>
      <c r="BI922">
        <v>75</v>
      </c>
      <c r="BJ922" s="2">
        <v>46218</v>
      </c>
      <c r="BK922">
        <v>0</v>
      </c>
      <c r="BL922" s="3" t="str">
        <f>VLOOKUP(O922,DropDownList!$H$1:$I$7,2,FALSE)</f>
        <v>2022/23</v>
      </c>
      <c r="BM922" s="3" t="str">
        <f t="shared" si="14"/>
        <v>JP COURT</v>
      </c>
    </row>
    <row r="923" spans="1:65" x14ac:dyDescent="0.2">
      <c r="A923">
        <v>2026</v>
      </c>
      <c r="B923">
        <v>7</v>
      </c>
      <c r="C923" t="s">
        <v>216</v>
      </c>
      <c r="D923" t="s">
        <v>223</v>
      </c>
      <c r="E923" t="s">
        <v>39</v>
      </c>
      <c r="F923">
        <v>9246</v>
      </c>
      <c r="G923" t="s">
        <v>141</v>
      </c>
      <c r="H923" t="s">
        <v>221</v>
      </c>
      <c r="I923" t="s">
        <v>221</v>
      </c>
      <c r="J923" s="1">
        <v>46204</v>
      </c>
      <c r="K923" t="s">
        <v>143</v>
      </c>
      <c r="L923">
        <v>2</v>
      </c>
      <c r="M923" t="s">
        <v>445</v>
      </c>
      <c r="N923" t="s">
        <v>442</v>
      </c>
      <c r="O923" t="s">
        <v>156</v>
      </c>
      <c r="P923" t="s">
        <v>153</v>
      </c>
      <c r="Q923">
        <v>2044.34</v>
      </c>
      <c r="R923">
        <v>97</v>
      </c>
      <c r="S923">
        <v>4980</v>
      </c>
      <c r="T923">
        <v>195</v>
      </c>
      <c r="U923">
        <v>46</v>
      </c>
      <c r="V923">
        <v>43</v>
      </c>
      <c r="W923">
        <v>1915</v>
      </c>
      <c r="X923">
        <v>1915</v>
      </c>
      <c r="Y923">
        <v>0</v>
      </c>
      <c r="Z923">
        <v>0</v>
      </c>
      <c r="AA923">
        <v>2740.66</v>
      </c>
      <c r="AB923">
        <v>0</v>
      </c>
      <c r="AC923">
        <v>2740.66</v>
      </c>
      <c r="AD923">
        <v>42</v>
      </c>
      <c r="AE923">
        <v>1</v>
      </c>
      <c r="AF923">
        <v>49</v>
      </c>
      <c r="AG923">
        <v>2</v>
      </c>
      <c r="AH923">
        <v>2</v>
      </c>
      <c r="AI923">
        <v>44</v>
      </c>
      <c r="AJ923">
        <v>0</v>
      </c>
      <c r="AK923">
        <v>0</v>
      </c>
      <c r="AL923">
        <v>0</v>
      </c>
      <c r="AM923">
        <v>0</v>
      </c>
      <c r="AN923">
        <v>0</v>
      </c>
      <c r="AO923">
        <v>82</v>
      </c>
      <c r="AP923">
        <v>160</v>
      </c>
      <c r="AQ923">
        <v>89</v>
      </c>
      <c r="AR923">
        <v>0</v>
      </c>
      <c r="AS923">
        <v>10</v>
      </c>
      <c r="AT923">
        <v>2</v>
      </c>
      <c r="AU923">
        <v>0</v>
      </c>
      <c r="AV923">
        <v>0</v>
      </c>
      <c r="AW923">
        <v>0</v>
      </c>
      <c r="AX923">
        <v>0</v>
      </c>
      <c r="AY923">
        <v>12</v>
      </c>
      <c r="AZ923">
        <v>31</v>
      </c>
      <c r="BA923">
        <v>15</v>
      </c>
      <c r="BB923">
        <v>0</v>
      </c>
      <c r="BC923">
        <v>0</v>
      </c>
      <c r="BD923">
        <v>0</v>
      </c>
      <c r="BE923">
        <v>0</v>
      </c>
      <c r="BF923">
        <v>80</v>
      </c>
      <c r="BG923">
        <v>1980</v>
      </c>
      <c r="BH923">
        <v>0</v>
      </c>
      <c r="BI923">
        <v>46</v>
      </c>
      <c r="BJ923" s="2">
        <v>46218</v>
      </c>
      <c r="BK923">
        <v>0</v>
      </c>
      <c r="BL923" s="3" t="str">
        <f>VLOOKUP(O923,DropDownList!$H$1:$I$7,2,FALSE)</f>
        <v>2023/24</v>
      </c>
      <c r="BM923" s="3" t="str">
        <f t="shared" si="14"/>
        <v>PREG</v>
      </c>
    </row>
    <row r="924" spans="1:65" x14ac:dyDescent="0.2">
      <c r="A924">
        <v>2026</v>
      </c>
      <c r="B924">
        <v>7</v>
      </c>
      <c r="C924" t="s">
        <v>216</v>
      </c>
      <c r="D924" t="s">
        <v>223</v>
      </c>
      <c r="E924" t="s">
        <v>39</v>
      </c>
      <c r="F924">
        <v>9246</v>
      </c>
      <c r="G924" t="s">
        <v>141</v>
      </c>
      <c r="H924" t="s">
        <v>221</v>
      </c>
      <c r="I924" t="s">
        <v>221</v>
      </c>
      <c r="J924" s="1">
        <v>46204</v>
      </c>
      <c r="K924" t="s">
        <v>143</v>
      </c>
      <c r="L924">
        <v>2</v>
      </c>
      <c r="M924" t="s">
        <v>445</v>
      </c>
      <c r="N924" t="s">
        <v>442</v>
      </c>
      <c r="O924" t="s">
        <v>156</v>
      </c>
      <c r="P924" t="s">
        <v>151</v>
      </c>
      <c r="Q924">
        <v>0</v>
      </c>
      <c r="R924">
        <v>815</v>
      </c>
      <c r="S924">
        <v>24450</v>
      </c>
      <c r="T924">
        <v>4170</v>
      </c>
      <c r="U924">
        <v>0</v>
      </c>
      <c r="V924">
        <v>0</v>
      </c>
      <c r="W924">
        <v>0</v>
      </c>
      <c r="X924">
        <v>0</v>
      </c>
      <c r="Y924">
        <v>0</v>
      </c>
      <c r="Z924">
        <v>0</v>
      </c>
      <c r="AA924">
        <v>20280</v>
      </c>
      <c r="AB924">
        <v>0</v>
      </c>
      <c r="AC924">
        <v>20280</v>
      </c>
      <c r="AD924">
        <v>0</v>
      </c>
      <c r="AE924">
        <v>0</v>
      </c>
      <c r="AF924">
        <v>676</v>
      </c>
      <c r="AG924">
        <v>0</v>
      </c>
      <c r="AH924">
        <v>139</v>
      </c>
      <c r="AI924">
        <v>0</v>
      </c>
      <c r="AJ924">
        <v>0</v>
      </c>
      <c r="AK924">
        <v>0</v>
      </c>
      <c r="AL924">
        <v>0</v>
      </c>
      <c r="AM924">
        <v>13</v>
      </c>
      <c r="AN924">
        <v>0</v>
      </c>
      <c r="AO924">
        <v>0</v>
      </c>
      <c r="AP924">
        <v>0</v>
      </c>
      <c r="AQ924">
        <v>0</v>
      </c>
      <c r="AR924">
        <v>0</v>
      </c>
      <c r="AS924">
        <v>0</v>
      </c>
      <c r="AT924">
        <v>0</v>
      </c>
      <c r="AU924">
        <v>0</v>
      </c>
      <c r="AV924">
        <v>0</v>
      </c>
      <c r="AW924">
        <v>0</v>
      </c>
      <c r="AX924">
        <v>0</v>
      </c>
      <c r="AY924">
        <v>0</v>
      </c>
      <c r="AZ924">
        <v>0</v>
      </c>
      <c r="BA924">
        <v>0</v>
      </c>
      <c r="BB924">
        <v>0</v>
      </c>
      <c r="BC924">
        <v>0</v>
      </c>
      <c r="BD924">
        <v>0</v>
      </c>
      <c r="BE924">
        <v>0</v>
      </c>
      <c r="BF924">
        <v>0</v>
      </c>
      <c r="BG924">
        <v>0</v>
      </c>
      <c r="BH924">
        <v>0</v>
      </c>
      <c r="BI924">
        <v>0</v>
      </c>
      <c r="BJ924" s="2">
        <v>46218</v>
      </c>
      <c r="BK924">
        <v>0</v>
      </c>
      <c r="BL924" s="3" t="str">
        <f>VLOOKUP(O924,DropDownList!$H$1:$I$7,2,FALSE)</f>
        <v>2023/24</v>
      </c>
      <c r="BM924" s="3" t="str">
        <f t="shared" si="14"/>
        <v>PCPF</v>
      </c>
    </row>
    <row r="925" spans="1:65" x14ac:dyDescent="0.2">
      <c r="A925">
        <v>2026</v>
      </c>
      <c r="B925">
        <v>7</v>
      </c>
      <c r="C925" t="s">
        <v>216</v>
      </c>
      <c r="D925" t="s">
        <v>223</v>
      </c>
      <c r="E925" t="s">
        <v>39</v>
      </c>
      <c r="F925">
        <v>9246</v>
      </c>
      <c r="G925" t="s">
        <v>141</v>
      </c>
      <c r="H925" t="s">
        <v>221</v>
      </c>
      <c r="I925" t="s">
        <v>221</v>
      </c>
      <c r="J925" s="1">
        <v>46204</v>
      </c>
      <c r="K925" t="s">
        <v>143</v>
      </c>
      <c r="L925">
        <v>2</v>
      </c>
      <c r="M925" t="s">
        <v>445</v>
      </c>
      <c r="N925" t="s">
        <v>442</v>
      </c>
      <c r="O925" t="s">
        <v>156</v>
      </c>
      <c r="P925" t="s">
        <v>148</v>
      </c>
      <c r="Q925">
        <v>180</v>
      </c>
      <c r="R925">
        <v>24</v>
      </c>
      <c r="S925">
        <v>1440</v>
      </c>
      <c r="T925">
        <v>120</v>
      </c>
      <c r="U925">
        <v>3</v>
      </c>
      <c r="V925">
        <v>1</v>
      </c>
      <c r="W925">
        <v>60</v>
      </c>
      <c r="X925">
        <v>60</v>
      </c>
      <c r="Y925">
        <v>0</v>
      </c>
      <c r="Z925">
        <v>0</v>
      </c>
      <c r="AA925">
        <v>1140</v>
      </c>
      <c r="AB925">
        <v>0</v>
      </c>
      <c r="AC925">
        <v>1140</v>
      </c>
      <c r="AD925">
        <v>1</v>
      </c>
      <c r="AE925">
        <v>0</v>
      </c>
      <c r="AF925">
        <v>19</v>
      </c>
      <c r="AG925">
        <v>0</v>
      </c>
      <c r="AH925">
        <v>2</v>
      </c>
      <c r="AI925">
        <v>3</v>
      </c>
      <c r="AJ925">
        <v>0</v>
      </c>
      <c r="AK925">
        <v>0</v>
      </c>
      <c r="AL925">
        <v>0</v>
      </c>
      <c r="AM925">
        <v>0</v>
      </c>
      <c r="AN925">
        <v>0</v>
      </c>
      <c r="AO925">
        <v>17</v>
      </c>
      <c r="AP925">
        <v>63</v>
      </c>
      <c r="AQ925">
        <v>17</v>
      </c>
      <c r="AR925">
        <v>0</v>
      </c>
      <c r="AS925">
        <v>4</v>
      </c>
      <c r="AT925">
        <v>1</v>
      </c>
      <c r="AU925">
        <v>1</v>
      </c>
      <c r="AV925">
        <v>1</v>
      </c>
      <c r="AW925">
        <v>0</v>
      </c>
      <c r="AX925">
        <v>0</v>
      </c>
      <c r="AY925">
        <v>9</v>
      </c>
      <c r="AZ925">
        <v>19</v>
      </c>
      <c r="BA925">
        <v>7</v>
      </c>
      <c r="BB925">
        <v>2</v>
      </c>
      <c r="BC925">
        <v>0</v>
      </c>
      <c r="BD925">
        <v>0</v>
      </c>
      <c r="BE925">
        <v>0</v>
      </c>
      <c r="BF925">
        <v>17</v>
      </c>
      <c r="BG925">
        <v>180</v>
      </c>
      <c r="BH925">
        <v>0</v>
      </c>
      <c r="BI925">
        <v>3</v>
      </c>
      <c r="BJ925" s="2">
        <v>46218</v>
      </c>
      <c r="BK925">
        <v>0</v>
      </c>
      <c r="BL925" s="3" t="str">
        <f>VLOOKUP(O925,DropDownList!$H$1:$I$7,2,FALSE)</f>
        <v>2023/24</v>
      </c>
      <c r="BM925" s="3" t="str">
        <f t="shared" si="14"/>
        <v>PRAS</v>
      </c>
    </row>
    <row r="926" spans="1:65" x14ac:dyDescent="0.2">
      <c r="A926">
        <v>2026</v>
      </c>
      <c r="B926">
        <v>7</v>
      </c>
      <c r="C926" t="s">
        <v>216</v>
      </c>
      <c r="D926" t="s">
        <v>223</v>
      </c>
      <c r="E926" t="s">
        <v>39</v>
      </c>
      <c r="F926">
        <v>9246</v>
      </c>
      <c r="G926" t="s">
        <v>141</v>
      </c>
      <c r="H926" t="s">
        <v>221</v>
      </c>
      <c r="I926" t="s">
        <v>221</v>
      </c>
      <c r="J926" s="1">
        <v>46204</v>
      </c>
      <c r="K926" t="s">
        <v>143</v>
      </c>
      <c r="L926">
        <v>2</v>
      </c>
      <c r="M926" t="s">
        <v>445</v>
      </c>
      <c r="N926" t="s">
        <v>442</v>
      </c>
      <c r="O926" t="s">
        <v>156</v>
      </c>
      <c r="P926" t="s">
        <v>152</v>
      </c>
      <c r="Q926">
        <v>0</v>
      </c>
      <c r="R926">
        <v>51</v>
      </c>
      <c r="S926">
        <v>2040</v>
      </c>
      <c r="T926">
        <v>1040</v>
      </c>
      <c r="U926">
        <v>0</v>
      </c>
      <c r="V926">
        <v>0</v>
      </c>
      <c r="W926">
        <v>0</v>
      </c>
      <c r="X926">
        <v>0</v>
      </c>
      <c r="Y926">
        <v>0</v>
      </c>
      <c r="Z926">
        <v>0</v>
      </c>
      <c r="AA926">
        <v>1000</v>
      </c>
      <c r="AB926">
        <v>0</v>
      </c>
      <c r="AC926">
        <v>1000</v>
      </c>
      <c r="AD926">
        <v>0</v>
      </c>
      <c r="AE926">
        <v>0</v>
      </c>
      <c r="AF926">
        <v>25</v>
      </c>
      <c r="AG926">
        <v>0</v>
      </c>
      <c r="AH926">
        <v>26</v>
      </c>
      <c r="AI926">
        <v>0</v>
      </c>
      <c r="AJ926">
        <v>0</v>
      </c>
      <c r="AK926">
        <v>0</v>
      </c>
      <c r="AL926">
        <v>0</v>
      </c>
      <c r="AM926">
        <v>0</v>
      </c>
      <c r="AN926">
        <v>0</v>
      </c>
      <c r="AO926">
        <v>0</v>
      </c>
      <c r="AP926">
        <v>0</v>
      </c>
      <c r="AQ926">
        <v>0</v>
      </c>
      <c r="AR926">
        <v>0</v>
      </c>
      <c r="AS926">
        <v>0</v>
      </c>
      <c r="AT926">
        <v>0</v>
      </c>
      <c r="AU926">
        <v>0</v>
      </c>
      <c r="AV926">
        <v>0</v>
      </c>
      <c r="AW926">
        <v>0</v>
      </c>
      <c r="AX926">
        <v>0</v>
      </c>
      <c r="AY926">
        <v>0</v>
      </c>
      <c r="AZ926">
        <v>0</v>
      </c>
      <c r="BA926">
        <v>0</v>
      </c>
      <c r="BB926">
        <v>0</v>
      </c>
      <c r="BC926">
        <v>0</v>
      </c>
      <c r="BD926">
        <v>0</v>
      </c>
      <c r="BE926">
        <v>0</v>
      </c>
      <c r="BF926">
        <v>0</v>
      </c>
      <c r="BG926">
        <v>0</v>
      </c>
      <c r="BH926">
        <v>0</v>
      </c>
      <c r="BI926">
        <v>0</v>
      </c>
      <c r="BJ926" s="2">
        <v>46218</v>
      </c>
      <c r="BK926">
        <v>0</v>
      </c>
      <c r="BL926" s="3" t="str">
        <f>VLOOKUP(O926,DropDownList!$H$1:$I$7,2,FALSE)</f>
        <v>2023/24</v>
      </c>
      <c r="BM926" s="3" t="str">
        <f t="shared" si="14"/>
        <v>PCOA</v>
      </c>
    </row>
    <row r="927" spans="1:65" x14ac:dyDescent="0.2">
      <c r="A927">
        <v>2026</v>
      </c>
      <c r="B927">
        <v>7</v>
      </c>
      <c r="C927" t="s">
        <v>216</v>
      </c>
      <c r="D927" t="s">
        <v>223</v>
      </c>
      <c r="E927" t="s">
        <v>39</v>
      </c>
      <c r="F927">
        <v>9246</v>
      </c>
      <c r="G927" t="s">
        <v>141</v>
      </c>
      <c r="H927" t="s">
        <v>221</v>
      </c>
      <c r="I927" t="s">
        <v>221</v>
      </c>
      <c r="J927" s="1">
        <v>46204</v>
      </c>
      <c r="K927" t="s">
        <v>143</v>
      </c>
      <c r="L927">
        <v>2</v>
      </c>
      <c r="M927" t="s">
        <v>445</v>
      </c>
      <c r="N927" t="s">
        <v>442</v>
      </c>
      <c r="O927" t="s">
        <v>155</v>
      </c>
      <c r="P927" t="s">
        <v>150</v>
      </c>
      <c r="Q927">
        <v>14555.23</v>
      </c>
      <c r="R927">
        <v>448</v>
      </c>
      <c r="S927">
        <v>70368.36</v>
      </c>
      <c r="T927">
        <v>8353.01</v>
      </c>
      <c r="U927">
        <v>112</v>
      </c>
      <c r="V927">
        <v>65</v>
      </c>
      <c r="W927">
        <v>9922.33</v>
      </c>
      <c r="X927">
        <v>9922.33</v>
      </c>
      <c r="Y927">
        <v>407</v>
      </c>
      <c r="Z927">
        <v>62015.35</v>
      </c>
      <c r="AA927">
        <v>47460.12</v>
      </c>
      <c r="AB927">
        <v>13955.3</v>
      </c>
      <c r="AC927">
        <v>33504.82</v>
      </c>
      <c r="AD927">
        <v>40</v>
      </c>
      <c r="AE927">
        <v>25</v>
      </c>
      <c r="AF927">
        <v>289</v>
      </c>
      <c r="AG927">
        <v>52</v>
      </c>
      <c r="AH927">
        <v>41</v>
      </c>
      <c r="AI927">
        <v>60</v>
      </c>
      <c r="AJ927">
        <v>99</v>
      </c>
      <c r="AK927">
        <v>49</v>
      </c>
      <c r="AL927">
        <v>8</v>
      </c>
      <c r="AM927">
        <v>17</v>
      </c>
      <c r="AN927">
        <v>3</v>
      </c>
      <c r="AO927">
        <v>290</v>
      </c>
      <c r="AP927">
        <v>1298</v>
      </c>
      <c r="AQ927">
        <v>298</v>
      </c>
      <c r="AR927">
        <v>0</v>
      </c>
      <c r="AS927">
        <v>99</v>
      </c>
      <c r="AT927">
        <v>23</v>
      </c>
      <c r="AU927">
        <v>3</v>
      </c>
      <c r="AV927">
        <v>1</v>
      </c>
      <c r="AW927">
        <v>0</v>
      </c>
      <c r="AX927">
        <v>0</v>
      </c>
      <c r="AY927">
        <v>229</v>
      </c>
      <c r="AZ927">
        <v>338</v>
      </c>
      <c r="BA927">
        <v>189</v>
      </c>
      <c r="BB927">
        <v>37</v>
      </c>
      <c r="BC927">
        <v>10</v>
      </c>
      <c r="BD927">
        <v>7</v>
      </c>
      <c r="BE927">
        <v>0</v>
      </c>
      <c r="BF927">
        <v>294</v>
      </c>
      <c r="BG927">
        <v>8426.6200000000008</v>
      </c>
      <c r="BH927">
        <v>6</v>
      </c>
      <c r="BI927">
        <v>112</v>
      </c>
      <c r="BJ927" s="2">
        <v>46218</v>
      </c>
      <c r="BK927">
        <v>0</v>
      </c>
      <c r="BL927" s="3" t="str">
        <f>VLOOKUP(O927,DropDownList!$H$1:$I$7,2,FALSE)</f>
        <v>2022/23</v>
      </c>
      <c r="BM927" s="3" t="str">
        <f t="shared" si="14"/>
        <v>FISCAL FINES</v>
      </c>
    </row>
    <row r="928" spans="1:65" x14ac:dyDescent="0.2">
      <c r="A928">
        <v>2026</v>
      </c>
      <c r="B928">
        <v>7</v>
      </c>
      <c r="C928" t="s">
        <v>216</v>
      </c>
      <c r="D928" t="s">
        <v>223</v>
      </c>
      <c r="E928" t="s">
        <v>39</v>
      </c>
      <c r="F928">
        <v>9246</v>
      </c>
      <c r="G928" t="s">
        <v>141</v>
      </c>
      <c r="H928" t="s">
        <v>221</v>
      </c>
      <c r="I928" t="s">
        <v>221</v>
      </c>
      <c r="J928" s="1">
        <v>46204</v>
      </c>
      <c r="K928" t="s">
        <v>143</v>
      </c>
      <c r="L928">
        <v>2</v>
      </c>
      <c r="M928" t="s">
        <v>445</v>
      </c>
      <c r="N928" t="s">
        <v>442</v>
      </c>
      <c r="O928" t="s">
        <v>147</v>
      </c>
      <c r="P928" t="s">
        <v>148</v>
      </c>
      <c r="Q928">
        <v>319.98</v>
      </c>
      <c r="R928">
        <v>13</v>
      </c>
      <c r="S928">
        <v>780</v>
      </c>
      <c r="T928">
        <v>0</v>
      </c>
      <c r="U928">
        <v>6</v>
      </c>
      <c r="V928">
        <v>4</v>
      </c>
      <c r="W928">
        <v>240</v>
      </c>
      <c r="X928">
        <v>240</v>
      </c>
      <c r="Y928">
        <v>0</v>
      </c>
      <c r="Z928">
        <v>0</v>
      </c>
      <c r="AA928">
        <v>460.02</v>
      </c>
      <c r="AB928">
        <v>0</v>
      </c>
      <c r="AC928">
        <v>460.02</v>
      </c>
      <c r="AD928">
        <v>4</v>
      </c>
      <c r="AE928">
        <v>0</v>
      </c>
      <c r="AF928">
        <v>7</v>
      </c>
      <c r="AG928">
        <v>1</v>
      </c>
      <c r="AH928">
        <v>0</v>
      </c>
      <c r="AI928">
        <v>5</v>
      </c>
      <c r="AJ928">
        <v>0</v>
      </c>
      <c r="AK928">
        <v>0</v>
      </c>
      <c r="AL928">
        <v>0</v>
      </c>
      <c r="AM928">
        <v>0</v>
      </c>
      <c r="AN928">
        <v>0</v>
      </c>
      <c r="AO928">
        <v>10</v>
      </c>
      <c r="AP928">
        <v>32</v>
      </c>
      <c r="AQ928">
        <v>10</v>
      </c>
      <c r="AR928">
        <v>0</v>
      </c>
      <c r="AS928">
        <v>1</v>
      </c>
      <c r="AT928">
        <v>0</v>
      </c>
      <c r="AU928">
        <v>0</v>
      </c>
      <c r="AV928">
        <v>0</v>
      </c>
      <c r="AW928">
        <v>0</v>
      </c>
      <c r="AX928">
        <v>0</v>
      </c>
      <c r="AY928">
        <v>3</v>
      </c>
      <c r="AZ928">
        <v>8</v>
      </c>
      <c r="BA928">
        <v>3</v>
      </c>
      <c r="BB928">
        <v>1</v>
      </c>
      <c r="BC928">
        <v>0</v>
      </c>
      <c r="BD928">
        <v>0</v>
      </c>
      <c r="BE928">
        <v>0</v>
      </c>
      <c r="BF928">
        <v>10</v>
      </c>
      <c r="BG928">
        <v>300</v>
      </c>
      <c r="BH928">
        <v>0</v>
      </c>
      <c r="BI928">
        <v>6</v>
      </c>
      <c r="BJ928" s="2">
        <v>46218</v>
      </c>
      <c r="BK928">
        <v>0</v>
      </c>
      <c r="BL928" s="3" t="str">
        <f>VLOOKUP(O928,DropDownList!$H$1:$I$7,2,FALSE)</f>
        <v>2024/25</v>
      </c>
      <c r="BM928" s="3" t="str">
        <f t="shared" si="14"/>
        <v>PRAS</v>
      </c>
    </row>
    <row r="929" spans="1:65" x14ac:dyDescent="0.2">
      <c r="A929">
        <v>2026</v>
      </c>
      <c r="B929">
        <v>7</v>
      </c>
      <c r="C929" t="s">
        <v>216</v>
      </c>
      <c r="D929" t="s">
        <v>223</v>
      </c>
      <c r="E929" t="s">
        <v>39</v>
      </c>
      <c r="F929">
        <v>9246</v>
      </c>
      <c r="G929" t="s">
        <v>141</v>
      </c>
      <c r="H929" t="s">
        <v>221</v>
      </c>
      <c r="I929" t="s">
        <v>221</v>
      </c>
      <c r="J929" s="1">
        <v>46204</v>
      </c>
      <c r="K929" t="s">
        <v>143</v>
      </c>
      <c r="L929">
        <v>2</v>
      </c>
      <c r="M929" t="s">
        <v>445</v>
      </c>
      <c r="N929" t="s">
        <v>442</v>
      </c>
      <c r="O929" t="s">
        <v>149</v>
      </c>
      <c r="P929" t="s">
        <v>152</v>
      </c>
      <c r="Q929">
        <v>0</v>
      </c>
      <c r="R929">
        <v>54</v>
      </c>
      <c r="S929">
        <v>2160</v>
      </c>
      <c r="T929">
        <v>1000</v>
      </c>
      <c r="U929">
        <v>0</v>
      </c>
      <c r="V929">
        <v>0</v>
      </c>
      <c r="W929">
        <v>0</v>
      </c>
      <c r="X929">
        <v>0</v>
      </c>
      <c r="Y929">
        <v>0</v>
      </c>
      <c r="Z929">
        <v>0</v>
      </c>
      <c r="AA929">
        <v>1160</v>
      </c>
      <c r="AB929">
        <v>0</v>
      </c>
      <c r="AC929">
        <v>1160</v>
      </c>
      <c r="AD929">
        <v>0</v>
      </c>
      <c r="AE929">
        <v>0</v>
      </c>
      <c r="AF929">
        <v>29</v>
      </c>
      <c r="AG929">
        <v>0</v>
      </c>
      <c r="AH929">
        <v>25</v>
      </c>
      <c r="AI929">
        <v>0</v>
      </c>
      <c r="AJ929">
        <v>0</v>
      </c>
      <c r="AK929">
        <v>0</v>
      </c>
      <c r="AL929">
        <v>0</v>
      </c>
      <c r="AM929">
        <v>1</v>
      </c>
      <c r="AN929">
        <v>0</v>
      </c>
      <c r="AO929">
        <v>0</v>
      </c>
      <c r="AP929">
        <v>0</v>
      </c>
      <c r="AQ929">
        <v>0</v>
      </c>
      <c r="AR929">
        <v>0</v>
      </c>
      <c r="AS929">
        <v>0</v>
      </c>
      <c r="AT929">
        <v>0</v>
      </c>
      <c r="AU929">
        <v>0</v>
      </c>
      <c r="AV929">
        <v>0</v>
      </c>
      <c r="AW929">
        <v>0</v>
      </c>
      <c r="AX929">
        <v>0</v>
      </c>
      <c r="AY929">
        <v>0</v>
      </c>
      <c r="AZ929">
        <v>0</v>
      </c>
      <c r="BA929">
        <v>0</v>
      </c>
      <c r="BB929">
        <v>0</v>
      </c>
      <c r="BC929">
        <v>0</v>
      </c>
      <c r="BD929">
        <v>0</v>
      </c>
      <c r="BE929">
        <v>0</v>
      </c>
      <c r="BF929">
        <v>0</v>
      </c>
      <c r="BG929">
        <v>0</v>
      </c>
      <c r="BH929">
        <v>0</v>
      </c>
      <c r="BI929">
        <v>0</v>
      </c>
      <c r="BJ929" s="2">
        <v>46218</v>
      </c>
      <c r="BK929">
        <v>0</v>
      </c>
      <c r="BL929" s="3" t="str">
        <f>VLOOKUP(O929,DropDownList!$H$1:$I$7,2,FALSE)</f>
        <v>2025/26</v>
      </c>
      <c r="BM929" s="3" t="str">
        <f t="shared" si="14"/>
        <v>PCOA</v>
      </c>
    </row>
    <row r="930" spans="1:65" x14ac:dyDescent="0.2">
      <c r="A930">
        <v>2026</v>
      </c>
      <c r="B930">
        <v>7</v>
      </c>
      <c r="C930" t="s">
        <v>216</v>
      </c>
      <c r="D930" t="s">
        <v>223</v>
      </c>
      <c r="E930" t="s">
        <v>39</v>
      </c>
      <c r="F930">
        <v>9246</v>
      </c>
      <c r="G930" t="s">
        <v>141</v>
      </c>
      <c r="H930" t="s">
        <v>221</v>
      </c>
      <c r="I930" t="s">
        <v>221</v>
      </c>
      <c r="J930" s="1">
        <v>46204</v>
      </c>
      <c r="K930" t="s">
        <v>143</v>
      </c>
      <c r="L930">
        <v>2</v>
      </c>
      <c r="M930" t="s">
        <v>445</v>
      </c>
      <c r="N930" t="s">
        <v>442</v>
      </c>
      <c r="O930" t="s">
        <v>149</v>
      </c>
      <c r="P930" t="s">
        <v>154</v>
      </c>
      <c r="Q930">
        <v>49703</v>
      </c>
      <c r="R930">
        <v>527</v>
      </c>
      <c r="S930">
        <v>131392</v>
      </c>
      <c r="T930">
        <v>615</v>
      </c>
      <c r="U930">
        <v>216</v>
      </c>
      <c r="V930">
        <v>119</v>
      </c>
      <c r="W930">
        <v>23027.46</v>
      </c>
      <c r="X930">
        <v>27287.46</v>
      </c>
      <c r="Y930">
        <v>0</v>
      </c>
      <c r="Z930">
        <v>0</v>
      </c>
      <c r="AA930">
        <v>81074</v>
      </c>
      <c r="AB930">
        <v>571.25</v>
      </c>
      <c r="AC930">
        <v>74912.75</v>
      </c>
      <c r="AD930">
        <v>80</v>
      </c>
      <c r="AE930">
        <v>39</v>
      </c>
      <c r="AF930">
        <v>309</v>
      </c>
      <c r="AG930">
        <v>67</v>
      </c>
      <c r="AH930">
        <v>1</v>
      </c>
      <c r="AI930">
        <v>149</v>
      </c>
      <c r="AJ930">
        <v>0</v>
      </c>
      <c r="AK930">
        <v>0</v>
      </c>
      <c r="AL930">
        <v>0</v>
      </c>
      <c r="AM930">
        <v>0</v>
      </c>
      <c r="AN930">
        <v>0</v>
      </c>
      <c r="AO930">
        <v>260</v>
      </c>
      <c r="AP930">
        <v>642</v>
      </c>
      <c r="AQ930">
        <v>261</v>
      </c>
      <c r="AR930">
        <v>0</v>
      </c>
      <c r="AS930">
        <v>43</v>
      </c>
      <c r="AT930">
        <v>0</v>
      </c>
      <c r="AU930">
        <v>14</v>
      </c>
      <c r="AV930">
        <v>3</v>
      </c>
      <c r="AW930">
        <v>0</v>
      </c>
      <c r="AX930">
        <v>0</v>
      </c>
      <c r="AY930">
        <v>56</v>
      </c>
      <c r="AZ930">
        <v>89</v>
      </c>
      <c r="BA930">
        <v>9</v>
      </c>
      <c r="BB930">
        <v>36</v>
      </c>
      <c r="BC930">
        <v>12</v>
      </c>
      <c r="BD930">
        <v>2</v>
      </c>
      <c r="BE930">
        <v>0</v>
      </c>
      <c r="BF930">
        <v>526</v>
      </c>
      <c r="BG930">
        <v>38858</v>
      </c>
      <c r="BH930">
        <v>1</v>
      </c>
      <c r="BI930">
        <v>211</v>
      </c>
      <c r="BJ930" s="2">
        <v>46218</v>
      </c>
      <c r="BK930">
        <v>0</v>
      </c>
      <c r="BL930" s="3" t="str">
        <f>VLOOKUP(O930,DropDownList!$H$1:$I$7,2,FALSE)</f>
        <v>2025/26</v>
      </c>
      <c r="BM930" s="3" t="str">
        <f t="shared" si="14"/>
        <v>JP COURT</v>
      </c>
    </row>
    <row r="931" spans="1:65" x14ac:dyDescent="0.2">
      <c r="A931">
        <v>2026</v>
      </c>
      <c r="B931">
        <v>7</v>
      </c>
      <c r="C931" t="s">
        <v>216</v>
      </c>
      <c r="D931" t="s">
        <v>224</v>
      </c>
      <c r="E931" t="s">
        <v>39</v>
      </c>
      <c r="F931">
        <v>9724</v>
      </c>
      <c r="G931" t="s">
        <v>158</v>
      </c>
      <c r="H931" t="s">
        <v>221</v>
      </c>
      <c r="I931" t="s">
        <v>221</v>
      </c>
      <c r="J931" s="1">
        <v>46204</v>
      </c>
      <c r="K931" t="s">
        <v>143</v>
      </c>
      <c r="L931">
        <v>2</v>
      </c>
      <c r="M931" t="s">
        <v>445</v>
      </c>
      <c r="N931" t="s">
        <v>442</v>
      </c>
      <c r="O931" t="s">
        <v>147</v>
      </c>
      <c r="P931" t="s">
        <v>161</v>
      </c>
      <c r="Q931">
        <v>1228.75</v>
      </c>
      <c r="R931">
        <v>570</v>
      </c>
      <c r="S931">
        <v>31060</v>
      </c>
      <c r="T931">
        <v>1020</v>
      </c>
      <c r="U931">
        <v>153</v>
      </c>
      <c r="V931">
        <v>20</v>
      </c>
      <c r="W931">
        <v>505</v>
      </c>
      <c r="X931">
        <v>505</v>
      </c>
      <c r="Y931">
        <v>0</v>
      </c>
      <c r="Z931">
        <v>0</v>
      </c>
      <c r="AA931">
        <v>28811.25</v>
      </c>
      <c r="AB931">
        <v>0</v>
      </c>
      <c r="AC931">
        <v>0</v>
      </c>
      <c r="AD931">
        <v>20</v>
      </c>
      <c r="AE931">
        <v>0</v>
      </c>
      <c r="AF931">
        <v>479</v>
      </c>
      <c r="AG931">
        <v>1</v>
      </c>
      <c r="AH931">
        <v>33</v>
      </c>
      <c r="AI931">
        <v>57</v>
      </c>
      <c r="AJ931">
        <v>0</v>
      </c>
      <c r="AK931">
        <v>0</v>
      </c>
      <c r="AL931">
        <v>0</v>
      </c>
      <c r="AM931">
        <v>0</v>
      </c>
      <c r="AN931">
        <v>0</v>
      </c>
      <c r="AO931">
        <v>342</v>
      </c>
      <c r="AP931">
        <v>1093</v>
      </c>
      <c r="AQ931">
        <v>326</v>
      </c>
      <c r="AR931">
        <v>1</v>
      </c>
      <c r="AS931">
        <v>60</v>
      </c>
      <c r="AT931">
        <v>2</v>
      </c>
      <c r="AU931">
        <v>23</v>
      </c>
      <c r="AV931">
        <v>13</v>
      </c>
      <c r="AW931">
        <v>30</v>
      </c>
      <c r="AX931">
        <v>0</v>
      </c>
      <c r="AY931">
        <v>164</v>
      </c>
      <c r="AZ931">
        <v>245</v>
      </c>
      <c r="BA931">
        <v>84</v>
      </c>
      <c r="BB931">
        <v>35</v>
      </c>
      <c r="BC931">
        <v>7</v>
      </c>
      <c r="BD931">
        <v>1</v>
      </c>
      <c r="BE931">
        <v>0</v>
      </c>
      <c r="BF931">
        <v>534</v>
      </c>
      <c r="BG931">
        <v>1175</v>
      </c>
      <c r="BH931">
        <v>0</v>
      </c>
      <c r="BI931">
        <v>146</v>
      </c>
      <c r="BJ931" s="2">
        <v>46218</v>
      </c>
      <c r="BK931">
        <v>0</v>
      </c>
      <c r="BL931" s="3" t="str">
        <f>VLOOKUP(O931,DropDownList!$H$1:$I$7,2,FALSE)</f>
        <v>2024/25</v>
      </c>
      <c r="BM931" s="3" t="str">
        <f t="shared" si="14"/>
        <v>VSUR</v>
      </c>
    </row>
    <row r="932" spans="1:65" x14ac:dyDescent="0.2">
      <c r="A932">
        <v>2026</v>
      </c>
      <c r="B932">
        <v>7</v>
      </c>
      <c r="C932" t="s">
        <v>216</v>
      </c>
      <c r="D932" t="s">
        <v>224</v>
      </c>
      <c r="E932" t="s">
        <v>39</v>
      </c>
      <c r="F932">
        <v>9724</v>
      </c>
      <c r="G932" t="s">
        <v>158</v>
      </c>
      <c r="H932" t="s">
        <v>221</v>
      </c>
      <c r="I932" t="s">
        <v>221</v>
      </c>
      <c r="J932" s="1">
        <v>46204</v>
      </c>
      <c r="K932" t="s">
        <v>143</v>
      </c>
      <c r="L932">
        <v>2</v>
      </c>
      <c r="M932" t="s">
        <v>445</v>
      </c>
      <c r="N932" t="s">
        <v>442</v>
      </c>
      <c r="O932" t="s">
        <v>147</v>
      </c>
      <c r="P932" t="s">
        <v>159</v>
      </c>
      <c r="Q932">
        <v>0</v>
      </c>
      <c r="R932">
        <v>9</v>
      </c>
      <c r="S932">
        <v>173795.71</v>
      </c>
      <c r="T932">
        <v>20</v>
      </c>
      <c r="U932">
        <v>0</v>
      </c>
      <c r="V932">
        <v>0</v>
      </c>
      <c r="W932">
        <v>0</v>
      </c>
      <c r="X932">
        <v>0</v>
      </c>
      <c r="Y932">
        <v>0</v>
      </c>
      <c r="Z932">
        <v>0</v>
      </c>
      <c r="AA932">
        <v>173775.71</v>
      </c>
      <c r="AB932">
        <v>0</v>
      </c>
      <c r="AC932">
        <v>0</v>
      </c>
      <c r="AD932">
        <v>0</v>
      </c>
      <c r="AE932">
        <v>0</v>
      </c>
      <c r="AF932">
        <v>8</v>
      </c>
      <c r="AG932">
        <v>0</v>
      </c>
      <c r="AH932">
        <v>0</v>
      </c>
      <c r="AI932">
        <v>0</v>
      </c>
      <c r="AJ932">
        <v>0</v>
      </c>
      <c r="AK932">
        <v>0</v>
      </c>
      <c r="AL932">
        <v>0</v>
      </c>
      <c r="AM932">
        <v>0</v>
      </c>
      <c r="AN932">
        <v>0</v>
      </c>
      <c r="AO932">
        <v>1</v>
      </c>
      <c r="AP932">
        <v>1</v>
      </c>
      <c r="AQ932">
        <v>1</v>
      </c>
      <c r="AR932">
        <v>0</v>
      </c>
      <c r="AS932">
        <v>0</v>
      </c>
      <c r="AT932">
        <v>0</v>
      </c>
      <c r="AU932">
        <v>0</v>
      </c>
      <c r="AV932">
        <v>0</v>
      </c>
      <c r="AW932">
        <v>0</v>
      </c>
      <c r="AX932">
        <v>0</v>
      </c>
      <c r="AY932">
        <v>0</v>
      </c>
      <c r="AZ932">
        <v>0</v>
      </c>
      <c r="BA932">
        <v>0</v>
      </c>
      <c r="BB932">
        <v>0</v>
      </c>
      <c r="BC932">
        <v>0</v>
      </c>
      <c r="BD932">
        <v>0</v>
      </c>
      <c r="BE932">
        <v>0</v>
      </c>
      <c r="BF932">
        <v>0</v>
      </c>
      <c r="BG932">
        <v>0</v>
      </c>
      <c r="BH932">
        <v>1</v>
      </c>
      <c r="BI932">
        <v>0</v>
      </c>
      <c r="BJ932" s="2">
        <v>46218</v>
      </c>
      <c r="BK932">
        <v>0</v>
      </c>
      <c r="BL932" s="3" t="str">
        <f>VLOOKUP(O932,DropDownList!$H$1:$I$7,2,FALSE)</f>
        <v>2024/25</v>
      </c>
      <c r="BM932" s="3" t="str">
        <f t="shared" si="14"/>
        <v>CONF</v>
      </c>
    </row>
    <row r="933" spans="1:65" x14ac:dyDescent="0.2">
      <c r="A933">
        <v>2026</v>
      </c>
      <c r="B933">
        <v>7</v>
      </c>
      <c r="C933" t="s">
        <v>216</v>
      </c>
      <c r="D933" t="s">
        <v>224</v>
      </c>
      <c r="E933" t="s">
        <v>39</v>
      </c>
      <c r="F933">
        <v>9724</v>
      </c>
      <c r="G933" t="s">
        <v>158</v>
      </c>
      <c r="H933" t="s">
        <v>221</v>
      </c>
      <c r="I933" t="s">
        <v>221</v>
      </c>
      <c r="J933" s="1">
        <v>46204</v>
      </c>
      <c r="K933" t="s">
        <v>143</v>
      </c>
      <c r="L933">
        <v>2</v>
      </c>
      <c r="M933" t="s">
        <v>445</v>
      </c>
      <c r="N933" t="s">
        <v>442</v>
      </c>
      <c r="O933" t="s">
        <v>147</v>
      </c>
      <c r="P933" t="s">
        <v>160</v>
      </c>
      <c r="Q933">
        <v>70594.45</v>
      </c>
      <c r="R933">
        <v>642</v>
      </c>
      <c r="S933">
        <v>318068.14</v>
      </c>
      <c r="T933">
        <v>19952.38</v>
      </c>
      <c r="U933">
        <v>179</v>
      </c>
      <c r="V933">
        <v>58</v>
      </c>
      <c r="W933">
        <v>25165.67</v>
      </c>
      <c r="X933">
        <v>36565.67</v>
      </c>
      <c r="Y933">
        <v>0</v>
      </c>
      <c r="Z933">
        <v>0</v>
      </c>
      <c r="AA933">
        <v>227521.31</v>
      </c>
      <c r="AB933">
        <v>30258.67</v>
      </c>
      <c r="AC933">
        <v>185856.39</v>
      </c>
      <c r="AD933">
        <v>23</v>
      </c>
      <c r="AE933">
        <v>35</v>
      </c>
      <c r="AF933">
        <v>419</v>
      </c>
      <c r="AG933">
        <v>116</v>
      </c>
      <c r="AH933">
        <v>34</v>
      </c>
      <c r="AI933">
        <v>63</v>
      </c>
      <c r="AJ933">
        <v>0</v>
      </c>
      <c r="AK933">
        <v>0</v>
      </c>
      <c r="AL933">
        <v>0</v>
      </c>
      <c r="AM933">
        <v>0</v>
      </c>
      <c r="AN933">
        <v>0</v>
      </c>
      <c r="AO933">
        <v>387</v>
      </c>
      <c r="AP933">
        <v>1207</v>
      </c>
      <c r="AQ933">
        <v>367</v>
      </c>
      <c r="AR933">
        <v>1</v>
      </c>
      <c r="AS933">
        <v>67</v>
      </c>
      <c r="AT933">
        <v>1</v>
      </c>
      <c r="AU933">
        <v>25</v>
      </c>
      <c r="AV933">
        <v>14</v>
      </c>
      <c r="AW933">
        <v>32</v>
      </c>
      <c r="AX933">
        <v>0</v>
      </c>
      <c r="AY933">
        <v>180</v>
      </c>
      <c r="AZ933">
        <v>273</v>
      </c>
      <c r="BA933">
        <v>91</v>
      </c>
      <c r="BB933">
        <v>40</v>
      </c>
      <c r="BC933">
        <v>8</v>
      </c>
      <c r="BD933">
        <v>1</v>
      </c>
      <c r="BE933">
        <v>0</v>
      </c>
      <c r="BF933">
        <v>604</v>
      </c>
      <c r="BG933">
        <v>23139</v>
      </c>
      <c r="BH933">
        <v>10</v>
      </c>
      <c r="BI933">
        <v>172</v>
      </c>
      <c r="BJ933" s="2">
        <v>46218</v>
      </c>
      <c r="BK933">
        <v>0</v>
      </c>
      <c r="BL933" s="3" t="str">
        <f>VLOOKUP(O933,DropDownList!$H$1:$I$7,2,FALSE)</f>
        <v>2024/25</v>
      </c>
      <c r="BM933" s="3" t="str">
        <f t="shared" si="14"/>
        <v>SC COURT</v>
      </c>
    </row>
    <row r="934" spans="1:65" x14ac:dyDescent="0.2">
      <c r="A934">
        <v>2026</v>
      </c>
      <c r="B934">
        <v>7</v>
      </c>
      <c r="C934" t="s">
        <v>216</v>
      </c>
      <c r="D934" t="s">
        <v>224</v>
      </c>
      <c r="E934" t="s">
        <v>39</v>
      </c>
      <c r="F934">
        <v>9724</v>
      </c>
      <c r="G934" t="s">
        <v>158</v>
      </c>
      <c r="H934" t="s">
        <v>221</v>
      </c>
      <c r="I934" t="s">
        <v>221</v>
      </c>
      <c r="J934" s="1">
        <v>46204</v>
      </c>
      <c r="K934" t="s">
        <v>143</v>
      </c>
      <c r="L934">
        <v>2</v>
      </c>
      <c r="M934" t="s">
        <v>445</v>
      </c>
      <c r="N934" t="s">
        <v>442</v>
      </c>
      <c r="O934" t="s">
        <v>156</v>
      </c>
      <c r="P934" t="s">
        <v>161</v>
      </c>
      <c r="Q934">
        <v>742.87</v>
      </c>
      <c r="R934">
        <v>505</v>
      </c>
      <c r="S934">
        <v>11760</v>
      </c>
      <c r="T934">
        <v>770</v>
      </c>
      <c r="U934">
        <v>109</v>
      </c>
      <c r="V934">
        <v>19</v>
      </c>
      <c r="W934">
        <v>465</v>
      </c>
      <c r="X934">
        <v>465</v>
      </c>
      <c r="Y934">
        <v>0</v>
      </c>
      <c r="Z934">
        <v>0</v>
      </c>
      <c r="AA934">
        <v>10247.129999999999</v>
      </c>
      <c r="AB934">
        <v>0</v>
      </c>
      <c r="AC934">
        <v>0</v>
      </c>
      <c r="AD934">
        <v>19</v>
      </c>
      <c r="AE934">
        <v>0</v>
      </c>
      <c r="AF934">
        <v>442</v>
      </c>
      <c r="AG934">
        <v>3</v>
      </c>
      <c r="AH934">
        <v>28</v>
      </c>
      <c r="AI934">
        <v>32</v>
      </c>
      <c r="AJ934">
        <v>0</v>
      </c>
      <c r="AK934">
        <v>0</v>
      </c>
      <c r="AL934">
        <v>0</v>
      </c>
      <c r="AM934">
        <v>0</v>
      </c>
      <c r="AN934">
        <v>0</v>
      </c>
      <c r="AO934">
        <v>322</v>
      </c>
      <c r="AP934">
        <v>1222</v>
      </c>
      <c r="AQ934">
        <v>328</v>
      </c>
      <c r="AR934">
        <v>0</v>
      </c>
      <c r="AS934">
        <v>110</v>
      </c>
      <c r="AT934">
        <v>21</v>
      </c>
      <c r="AU934">
        <v>31</v>
      </c>
      <c r="AV934">
        <v>13</v>
      </c>
      <c r="AW934">
        <v>29</v>
      </c>
      <c r="AX934">
        <v>0</v>
      </c>
      <c r="AY934">
        <v>174</v>
      </c>
      <c r="AZ934">
        <v>277</v>
      </c>
      <c r="BA934">
        <v>128</v>
      </c>
      <c r="BB934">
        <v>32</v>
      </c>
      <c r="BC934">
        <v>8</v>
      </c>
      <c r="BD934">
        <v>5</v>
      </c>
      <c r="BE934">
        <v>0</v>
      </c>
      <c r="BF934">
        <v>464</v>
      </c>
      <c r="BG934">
        <v>695</v>
      </c>
      <c r="BH934">
        <v>0</v>
      </c>
      <c r="BI934">
        <v>96</v>
      </c>
      <c r="BJ934" s="2">
        <v>46218</v>
      </c>
      <c r="BK934">
        <v>0</v>
      </c>
      <c r="BL934" s="3" t="str">
        <f>VLOOKUP(O934,DropDownList!$H$1:$I$7,2,FALSE)</f>
        <v>2023/24</v>
      </c>
      <c r="BM934" s="3" t="str">
        <f t="shared" si="14"/>
        <v>VSUR</v>
      </c>
    </row>
    <row r="935" spans="1:65" x14ac:dyDescent="0.2">
      <c r="A935">
        <v>2026</v>
      </c>
      <c r="B935">
        <v>7</v>
      </c>
      <c r="C935" t="s">
        <v>216</v>
      </c>
      <c r="D935" t="s">
        <v>224</v>
      </c>
      <c r="E935" t="s">
        <v>39</v>
      </c>
      <c r="F935">
        <v>9724</v>
      </c>
      <c r="G935" t="s">
        <v>158</v>
      </c>
      <c r="H935" t="s">
        <v>221</v>
      </c>
      <c r="I935" t="s">
        <v>221</v>
      </c>
      <c r="J935" s="1">
        <v>46204</v>
      </c>
      <c r="K935" t="s">
        <v>143</v>
      </c>
      <c r="L935">
        <v>2</v>
      </c>
      <c r="M935" t="s">
        <v>445</v>
      </c>
      <c r="N935" t="s">
        <v>442</v>
      </c>
      <c r="O935" t="s">
        <v>149</v>
      </c>
      <c r="P935" t="s">
        <v>161</v>
      </c>
      <c r="Q935">
        <v>6543.22</v>
      </c>
      <c r="R935">
        <v>543</v>
      </c>
      <c r="S935">
        <v>21135</v>
      </c>
      <c r="T935">
        <v>750</v>
      </c>
      <c r="U935">
        <v>285</v>
      </c>
      <c r="V935">
        <v>67</v>
      </c>
      <c r="W935">
        <v>2282</v>
      </c>
      <c r="X935">
        <v>2282</v>
      </c>
      <c r="Y935">
        <v>0</v>
      </c>
      <c r="Z935">
        <v>0</v>
      </c>
      <c r="AA935">
        <v>13841.78</v>
      </c>
      <c r="AB935">
        <v>0</v>
      </c>
      <c r="AC935">
        <v>0</v>
      </c>
      <c r="AD935">
        <v>66</v>
      </c>
      <c r="AE935">
        <v>1</v>
      </c>
      <c r="AF935">
        <v>409</v>
      </c>
      <c r="AG935">
        <v>5</v>
      </c>
      <c r="AH935">
        <v>17</v>
      </c>
      <c r="AI935">
        <v>112</v>
      </c>
      <c r="AJ935">
        <v>0</v>
      </c>
      <c r="AK935">
        <v>0</v>
      </c>
      <c r="AL935">
        <v>0</v>
      </c>
      <c r="AM935">
        <v>0</v>
      </c>
      <c r="AN935">
        <v>0</v>
      </c>
      <c r="AO935">
        <v>343</v>
      </c>
      <c r="AP935">
        <v>766</v>
      </c>
      <c r="AQ935">
        <v>340</v>
      </c>
      <c r="AR935">
        <v>0</v>
      </c>
      <c r="AS935">
        <v>24</v>
      </c>
      <c r="AT935">
        <v>0</v>
      </c>
      <c r="AU935">
        <v>10</v>
      </c>
      <c r="AV935">
        <v>0</v>
      </c>
      <c r="AW935">
        <v>25</v>
      </c>
      <c r="AX935">
        <v>0</v>
      </c>
      <c r="AY935">
        <v>79</v>
      </c>
      <c r="AZ935">
        <v>126</v>
      </c>
      <c r="BA935">
        <v>13</v>
      </c>
      <c r="BB935">
        <v>28</v>
      </c>
      <c r="BC935">
        <v>7</v>
      </c>
      <c r="BD935">
        <v>2</v>
      </c>
      <c r="BE935">
        <v>0</v>
      </c>
      <c r="BF935">
        <v>495</v>
      </c>
      <c r="BG935">
        <v>6430</v>
      </c>
      <c r="BH935">
        <v>0</v>
      </c>
      <c r="BI935">
        <v>260</v>
      </c>
      <c r="BJ935" s="2">
        <v>46218</v>
      </c>
      <c r="BK935">
        <v>0</v>
      </c>
      <c r="BL935" s="3" t="str">
        <f>VLOOKUP(O935,DropDownList!$H$1:$I$7,2,FALSE)</f>
        <v>2025/26</v>
      </c>
      <c r="BM935" s="3" t="str">
        <f t="shared" si="14"/>
        <v>VSUR</v>
      </c>
    </row>
    <row r="936" spans="1:65" x14ac:dyDescent="0.2">
      <c r="A936">
        <v>2026</v>
      </c>
      <c r="B936">
        <v>7</v>
      </c>
      <c r="C936" t="s">
        <v>216</v>
      </c>
      <c r="D936" t="s">
        <v>224</v>
      </c>
      <c r="E936" t="s">
        <v>39</v>
      </c>
      <c r="F936">
        <v>9724</v>
      </c>
      <c r="G936" t="s">
        <v>158</v>
      </c>
      <c r="H936" t="s">
        <v>221</v>
      </c>
      <c r="I936" t="s">
        <v>221</v>
      </c>
      <c r="J936" s="1">
        <v>46204</v>
      </c>
      <c r="K936" t="s">
        <v>143</v>
      </c>
      <c r="L936">
        <v>2</v>
      </c>
      <c r="M936" t="s">
        <v>445</v>
      </c>
      <c r="N936" t="s">
        <v>442</v>
      </c>
      <c r="O936" t="s">
        <v>156</v>
      </c>
      <c r="P936" t="s">
        <v>159</v>
      </c>
      <c r="Q936">
        <v>0</v>
      </c>
      <c r="R936">
        <v>12</v>
      </c>
      <c r="S936">
        <v>262508.33</v>
      </c>
      <c r="T936">
        <v>1037.19</v>
      </c>
      <c r="U936">
        <v>0</v>
      </c>
      <c r="V936">
        <v>0</v>
      </c>
      <c r="W936">
        <v>0</v>
      </c>
      <c r="X936">
        <v>0</v>
      </c>
      <c r="Y936">
        <v>0</v>
      </c>
      <c r="Z936">
        <v>0</v>
      </c>
      <c r="AA936">
        <v>261471.14</v>
      </c>
      <c r="AB936">
        <v>0</v>
      </c>
      <c r="AC936">
        <v>0</v>
      </c>
      <c r="AD936">
        <v>0</v>
      </c>
      <c r="AE936">
        <v>0</v>
      </c>
      <c r="AF936">
        <v>10</v>
      </c>
      <c r="AG936">
        <v>0</v>
      </c>
      <c r="AH936">
        <v>0</v>
      </c>
      <c r="AI936">
        <v>0</v>
      </c>
      <c r="AJ936">
        <v>0</v>
      </c>
      <c r="AK936">
        <v>0</v>
      </c>
      <c r="AL936">
        <v>0</v>
      </c>
      <c r="AM936">
        <v>0</v>
      </c>
      <c r="AN936">
        <v>0</v>
      </c>
      <c r="AO936">
        <v>5</v>
      </c>
      <c r="AP936">
        <v>8</v>
      </c>
      <c r="AQ936">
        <v>5</v>
      </c>
      <c r="AR936">
        <v>0</v>
      </c>
      <c r="AS936">
        <v>0</v>
      </c>
      <c r="AT936">
        <v>0</v>
      </c>
      <c r="AU936">
        <v>1</v>
      </c>
      <c r="AV936">
        <v>2</v>
      </c>
      <c r="AW936">
        <v>0</v>
      </c>
      <c r="AX936">
        <v>0</v>
      </c>
      <c r="AY936">
        <v>0</v>
      </c>
      <c r="AZ936">
        <v>0</v>
      </c>
      <c r="BA936">
        <v>0</v>
      </c>
      <c r="BB936">
        <v>0</v>
      </c>
      <c r="BC936">
        <v>0</v>
      </c>
      <c r="BD936">
        <v>0</v>
      </c>
      <c r="BE936">
        <v>0</v>
      </c>
      <c r="BF936">
        <v>0</v>
      </c>
      <c r="BG936">
        <v>0</v>
      </c>
      <c r="BH936">
        <v>2</v>
      </c>
      <c r="BI936">
        <v>0</v>
      </c>
      <c r="BJ936" s="2">
        <v>46218</v>
      </c>
      <c r="BK936">
        <v>0</v>
      </c>
      <c r="BL936" s="3" t="str">
        <f>VLOOKUP(O936,DropDownList!$H$1:$I$7,2,FALSE)</f>
        <v>2023/24</v>
      </c>
      <c r="BM936" s="3" t="str">
        <f t="shared" si="14"/>
        <v>CONF</v>
      </c>
    </row>
    <row r="937" spans="1:65" x14ac:dyDescent="0.2">
      <c r="A937">
        <v>2026</v>
      </c>
      <c r="B937">
        <v>7</v>
      </c>
      <c r="C937" t="s">
        <v>216</v>
      </c>
      <c r="D937" t="s">
        <v>224</v>
      </c>
      <c r="E937" t="s">
        <v>39</v>
      </c>
      <c r="F937">
        <v>9724</v>
      </c>
      <c r="G937" t="s">
        <v>158</v>
      </c>
      <c r="H937" t="s">
        <v>221</v>
      </c>
      <c r="I937" t="s">
        <v>221</v>
      </c>
      <c r="J937" s="1">
        <v>46204</v>
      </c>
      <c r="K937" t="s">
        <v>143</v>
      </c>
      <c r="L937">
        <v>2</v>
      </c>
      <c r="M937" t="s">
        <v>445</v>
      </c>
      <c r="N937" t="s">
        <v>442</v>
      </c>
      <c r="O937" t="s">
        <v>155</v>
      </c>
      <c r="P937" t="s">
        <v>159</v>
      </c>
      <c r="Q937">
        <v>0</v>
      </c>
      <c r="R937">
        <v>10</v>
      </c>
      <c r="S937">
        <v>45194.92</v>
      </c>
      <c r="T937">
        <v>3429.74</v>
      </c>
      <c r="U937">
        <v>0</v>
      </c>
      <c r="V937">
        <v>0</v>
      </c>
      <c r="W937">
        <v>0</v>
      </c>
      <c r="X937">
        <v>0</v>
      </c>
      <c r="Y937">
        <v>0</v>
      </c>
      <c r="Z937">
        <v>0</v>
      </c>
      <c r="AA937">
        <v>41765.18</v>
      </c>
      <c r="AB937">
        <v>0</v>
      </c>
      <c r="AC937">
        <v>0</v>
      </c>
      <c r="AD937">
        <v>0</v>
      </c>
      <c r="AE937">
        <v>0</v>
      </c>
      <c r="AF937">
        <v>6</v>
      </c>
      <c r="AG937">
        <v>0</v>
      </c>
      <c r="AH937">
        <v>2</v>
      </c>
      <c r="AI937">
        <v>0</v>
      </c>
      <c r="AJ937">
        <v>0</v>
      </c>
      <c r="AK937">
        <v>0</v>
      </c>
      <c r="AL937">
        <v>0</v>
      </c>
      <c r="AM937">
        <v>0</v>
      </c>
      <c r="AN937">
        <v>0</v>
      </c>
      <c r="AO937">
        <v>5</v>
      </c>
      <c r="AP937">
        <v>5</v>
      </c>
      <c r="AQ937">
        <v>5</v>
      </c>
      <c r="AR937">
        <v>0</v>
      </c>
      <c r="AS937">
        <v>0</v>
      </c>
      <c r="AT937">
        <v>0</v>
      </c>
      <c r="AU937">
        <v>0</v>
      </c>
      <c r="AV937">
        <v>0</v>
      </c>
      <c r="AW937">
        <v>0</v>
      </c>
      <c r="AX937">
        <v>0</v>
      </c>
      <c r="AY937">
        <v>0</v>
      </c>
      <c r="AZ937">
        <v>0</v>
      </c>
      <c r="BA937">
        <v>0</v>
      </c>
      <c r="BB937">
        <v>0</v>
      </c>
      <c r="BC937">
        <v>0</v>
      </c>
      <c r="BD937">
        <v>0</v>
      </c>
      <c r="BE937">
        <v>0</v>
      </c>
      <c r="BF937">
        <v>0</v>
      </c>
      <c r="BG937">
        <v>0</v>
      </c>
      <c r="BH937">
        <v>2</v>
      </c>
      <c r="BI937">
        <v>0</v>
      </c>
      <c r="BJ937" s="2">
        <v>46218</v>
      </c>
      <c r="BK937">
        <v>0</v>
      </c>
      <c r="BL937" s="3" t="str">
        <f>VLOOKUP(O937,DropDownList!$H$1:$I$7,2,FALSE)</f>
        <v>2022/23</v>
      </c>
      <c r="BM937" s="3" t="str">
        <f t="shared" si="14"/>
        <v>CONF</v>
      </c>
    </row>
    <row r="938" spans="1:65" x14ac:dyDescent="0.2">
      <c r="A938">
        <v>2026</v>
      </c>
      <c r="B938">
        <v>7</v>
      </c>
      <c r="C938" t="s">
        <v>216</v>
      </c>
      <c r="D938" t="s">
        <v>224</v>
      </c>
      <c r="E938" t="s">
        <v>39</v>
      </c>
      <c r="F938">
        <v>9724</v>
      </c>
      <c r="G938" t="s">
        <v>158</v>
      </c>
      <c r="H938" t="s">
        <v>221</v>
      </c>
      <c r="I938" t="s">
        <v>221</v>
      </c>
      <c r="J938" s="1">
        <v>46204</v>
      </c>
      <c r="K938" t="s">
        <v>143</v>
      </c>
      <c r="L938">
        <v>2</v>
      </c>
      <c r="M938" t="s">
        <v>445</v>
      </c>
      <c r="N938" t="s">
        <v>442</v>
      </c>
      <c r="O938" t="s">
        <v>149</v>
      </c>
      <c r="P938" t="s">
        <v>160</v>
      </c>
      <c r="Q938">
        <v>156652.28</v>
      </c>
      <c r="R938">
        <v>572</v>
      </c>
      <c r="S938">
        <v>408047</v>
      </c>
      <c r="T938">
        <v>15507</v>
      </c>
      <c r="U938">
        <v>299</v>
      </c>
      <c r="V938">
        <v>178</v>
      </c>
      <c r="W938">
        <v>66829.36</v>
      </c>
      <c r="X938">
        <v>102176.36</v>
      </c>
      <c r="Y938">
        <v>0</v>
      </c>
      <c r="Z938">
        <v>0</v>
      </c>
      <c r="AA938">
        <v>235887.72</v>
      </c>
      <c r="AB938">
        <v>30031.39</v>
      </c>
      <c r="AC938">
        <v>191984.55</v>
      </c>
      <c r="AD938">
        <v>57</v>
      </c>
      <c r="AE938">
        <v>121</v>
      </c>
      <c r="AF938">
        <v>255</v>
      </c>
      <c r="AG938">
        <v>194</v>
      </c>
      <c r="AH938">
        <v>18</v>
      </c>
      <c r="AI938">
        <v>105</v>
      </c>
      <c r="AJ938">
        <v>0</v>
      </c>
      <c r="AK938">
        <v>0</v>
      </c>
      <c r="AL938">
        <v>0</v>
      </c>
      <c r="AM938">
        <v>0</v>
      </c>
      <c r="AN938">
        <v>0</v>
      </c>
      <c r="AO938">
        <v>361</v>
      </c>
      <c r="AP938">
        <v>804</v>
      </c>
      <c r="AQ938">
        <v>354</v>
      </c>
      <c r="AR938">
        <v>0</v>
      </c>
      <c r="AS938">
        <v>26</v>
      </c>
      <c r="AT938">
        <v>0</v>
      </c>
      <c r="AU938">
        <v>11</v>
      </c>
      <c r="AV938">
        <v>0</v>
      </c>
      <c r="AW938">
        <v>26</v>
      </c>
      <c r="AX938">
        <v>0</v>
      </c>
      <c r="AY938">
        <v>83</v>
      </c>
      <c r="AZ938">
        <v>132</v>
      </c>
      <c r="BA938">
        <v>14</v>
      </c>
      <c r="BB938">
        <v>30</v>
      </c>
      <c r="BC938">
        <v>8</v>
      </c>
      <c r="BD938">
        <v>2</v>
      </c>
      <c r="BE938">
        <v>0</v>
      </c>
      <c r="BF938">
        <v>524</v>
      </c>
      <c r="BG938">
        <v>66939</v>
      </c>
      <c r="BH938">
        <v>0</v>
      </c>
      <c r="BI938">
        <v>275</v>
      </c>
      <c r="BJ938" s="2">
        <v>46218</v>
      </c>
      <c r="BK938">
        <v>0</v>
      </c>
      <c r="BL938" s="3" t="str">
        <f>VLOOKUP(O938,DropDownList!$H$1:$I$7,2,FALSE)</f>
        <v>2025/26</v>
      </c>
      <c r="BM938" s="3" t="str">
        <f t="shared" si="14"/>
        <v>SC COURT</v>
      </c>
    </row>
    <row r="939" spans="1:65" x14ac:dyDescent="0.2">
      <c r="A939">
        <v>2026</v>
      </c>
      <c r="B939">
        <v>7</v>
      </c>
      <c r="C939" t="s">
        <v>216</v>
      </c>
      <c r="D939" t="s">
        <v>224</v>
      </c>
      <c r="E939" t="s">
        <v>39</v>
      </c>
      <c r="F939">
        <v>9724</v>
      </c>
      <c r="G939" t="s">
        <v>158</v>
      </c>
      <c r="H939" t="s">
        <v>221</v>
      </c>
      <c r="I939" t="s">
        <v>221</v>
      </c>
      <c r="J939" s="1">
        <v>46204</v>
      </c>
      <c r="K939" t="s">
        <v>143</v>
      </c>
      <c r="L939">
        <v>2</v>
      </c>
      <c r="M939" t="s">
        <v>445</v>
      </c>
      <c r="N939" t="s">
        <v>442</v>
      </c>
      <c r="O939" t="s">
        <v>149</v>
      </c>
      <c r="P939" t="s">
        <v>159</v>
      </c>
      <c r="Q939">
        <v>27470.22</v>
      </c>
      <c r="R939">
        <v>5</v>
      </c>
      <c r="S939">
        <v>140949.97</v>
      </c>
      <c r="T939">
        <v>35</v>
      </c>
      <c r="U939">
        <v>1</v>
      </c>
      <c r="V939">
        <v>0</v>
      </c>
      <c r="W939">
        <v>0</v>
      </c>
      <c r="X939">
        <v>0</v>
      </c>
      <c r="Y939">
        <v>0</v>
      </c>
      <c r="Z939">
        <v>0</v>
      </c>
      <c r="AA939">
        <v>113444.75</v>
      </c>
      <c r="AB939">
        <v>0</v>
      </c>
      <c r="AC939">
        <v>0</v>
      </c>
      <c r="AD939">
        <v>0</v>
      </c>
      <c r="AE939">
        <v>0</v>
      </c>
      <c r="AF939">
        <v>3</v>
      </c>
      <c r="AG939">
        <v>1</v>
      </c>
      <c r="AH939">
        <v>0</v>
      </c>
      <c r="AI939">
        <v>0</v>
      </c>
      <c r="AJ939">
        <v>0</v>
      </c>
      <c r="AK939">
        <v>0</v>
      </c>
      <c r="AL939">
        <v>0</v>
      </c>
      <c r="AM939">
        <v>0</v>
      </c>
      <c r="AN939">
        <v>0</v>
      </c>
      <c r="AO939">
        <v>1</v>
      </c>
      <c r="AP939">
        <v>1</v>
      </c>
      <c r="AQ939">
        <v>1</v>
      </c>
      <c r="AR939">
        <v>0</v>
      </c>
      <c r="AS939">
        <v>0</v>
      </c>
      <c r="AT939">
        <v>0</v>
      </c>
      <c r="AU939">
        <v>0</v>
      </c>
      <c r="AV939">
        <v>0</v>
      </c>
      <c r="AW939">
        <v>0</v>
      </c>
      <c r="AX939">
        <v>0</v>
      </c>
      <c r="AY939">
        <v>0</v>
      </c>
      <c r="AZ939">
        <v>0</v>
      </c>
      <c r="BA939">
        <v>0</v>
      </c>
      <c r="BB939">
        <v>0</v>
      </c>
      <c r="BC939">
        <v>0</v>
      </c>
      <c r="BD939">
        <v>0</v>
      </c>
      <c r="BE939">
        <v>0</v>
      </c>
      <c r="BF939">
        <v>0</v>
      </c>
      <c r="BG939">
        <v>0</v>
      </c>
      <c r="BH939">
        <v>1</v>
      </c>
      <c r="BI939">
        <v>0</v>
      </c>
      <c r="BJ939" s="2">
        <v>46218</v>
      </c>
      <c r="BK939">
        <v>0</v>
      </c>
      <c r="BL939" s="3" t="str">
        <f>VLOOKUP(O939,DropDownList!$H$1:$I$7,2,FALSE)</f>
        <v>2025/26</v>
      </c>
      <c r="BM939" s="3" t="str">
        <f t="shared" si="14"/>
        <v>CONF</v>
      </c>
    </row>
    <row r="940" spans="1:65" x14ac:dyDescent="0.2">
      <c r="A940">
        <v>2026</v>
      </c>
      <c r="B940">
        <v>7</v>
      </c>
      <c r="C940" t="s">
        <v>216</v>
      </c>
      <c r="D940" t="s">
        <v>224</v>
      </c>
      <c r="E940" t="s">
        <v>39</v>
      </c>
      <c r="F940">
        <v>9724</v>
      </c>
      <c r="G940" t="s">
        <v>158</v>
      </c>
      <c r="H940" t="s">
        <v>221</v>
      </c>
      <c r="I940" t="s">
        <v>221</v>
      </c>
      <c r="J940" s="1">
        <v>46204</v>
      </c>
      <c r="K940" t="s">
        <v>143</v>
      </c>
      <c r="L940">
        <v>2</v>
      </c>
      <c r="M940" t="s">
        <v>445</v>
      </c>
      <c r="N940" t="s">
        <v>442</v>
      </c>
      <c r="O940" t="s">
        <v>156</v>
      </c>
      <c r="P940" t="s">
        <v>160</v>
      </c>
      <c r="Q940">
        <v>45401.67</v>
      </c>
      <c r="R940">
        <v>589</v>
      </c>
      <c r="S940">
        <v>307223.2</v>
      </c>
      <c r="T940">
        <v>16987.23</v>
      </c>
      <c r="U940">
        <v>136</v>
      </c>
      <c r="V940">
        <v>55</v>
      </c>
      <c r="W940">
        <v>22989.39</v>
      </c>
      <c r="X940">
        <v>25386.47</v>
      </c>
      <c r="Y940">
        <v>0</v>
      </c>
      <c r="Z940">
        <v>0</v>
      </c>
      <c r="AA940">
        <v>244834.3</v>
      </c>
      <c r="AB940">
        <v>65167.46</v>
      </c>
      <c r="AC940">
        <v>169389.71</v>
      </c>
      <c r="AD940">
        <v>26</v>
      </c>
      <c r="AE940">
        <v>29</v>
      </c>
      <c r="AF940">
        <v>413</v>
      </c>
      <c r="AG940">
        <v>95</v>
      </c>
      <c r="AH940">
        <v>32</v>
      </c>
      <c r="AI940">
        <v>41</v>
      </c>
      <c r="AJ940">
        <v>0</v>
      </c>
      <c r="AK940">
        <v>0</v>
      </c>
      <c r="AL940">
        <v>0</v>
      </c>
      <c r="AM940">
        <v>0</v>
      </c>
      <c r="AN940">
        <v>0</v>
      </c>
      <c r="AO940">
        <v>380</v>
      </c>
      <c r="AP940">
        <v>1480</v>
      </c>
      <c r="AQ940">
        <v>387</v>
      </c>
      <c r="AR940">
        <v>0</v>
      </c>
      <c r="AS940">
        <v>129</v>
      </c>
      <c r="AT940">
        <v>30</v>
      </c>
      <c r="AU940">
        <v>40</v>
      </c>
      <c r="AV940">
        <v>15</v>
      </c>
      <c r="AW940">
        <v>34</v>
      </c>
      <c r="AX940">
        <v>0</v>
      </c>
      <c r="AY940">
        <v>210</v>
      </c>
      <c r="AZ940">
        <v>339</v>
      </c>
      <c r="BA940">
        <v>163</v>
      </c>
      <c r="BB940">
        <v>38</v>
      </c>
      <c r="BC940">
        <v>12</v>
      </c>
      <c r="BD940">
        <v>5</v>
      </c>
      <c r="BE940">
        <v>0</v>
      </c>
      <c r="BF940">
        <v>543</v>
      </c>
      <c r="BG940">
        <v>15639</v>
      </c>
      <c r="BH940">
        <v>8</v>
      </c>
      <c r="BI940">
        <v>120</v>
      </c>
      <c r="BJ940" s="2">
        <v>46218</v>
      </c>
      <c r="BK940">
        <v>0</v>
      </c>
      <c r="BL940" s="3" t="str">
        <f>VLOOKUP(O940,DropDownList!$H$1:$I$7,2,FALSE)</f>
        <v>2023/24</v>
      </c>
      <c r="BM940" s="3" t="str">
        <f t="shared" si="14"/>
        <v>SC COURT</v>
      </c>
    </row>
    <row r="941" spans="1:65" x14ac:dyDescent="0.2">
      <c r="A941">
        <v>2026</v>
      </c>
      <c r="B941">
        <v>7</v>
      </c>
      <c r="C941" t="s">
        <v>216</v>
      </c>
      <c r="D941" t="s">
        <v>224</v>
      </c>
      <c r="E941" t="s">
        <v>39</v>
      </c>
      <c r="F941">
        <v>9724</v>
      </c>
      <c r="G941" t="s">
        <v>158</v>
      </c>
      <c r="H941" t="s">
        <v>221</v>
      </c>
      <c r="I941" t="s">
        <v>221</v>
      </c>
      <c r="J941" s="1">
        <v>46204</v>
      </c>
      <c r="K941" t="s">
        <v>143</v>
      </c>
      <c r="L941">
        <v>2</v>
      </c>
      <c r="M941" t="s">
        <v>445</v>
      </c>
      <c r="N941" t="s">
        <v>442</v>
      </c>
      <c r="O941" t="s">
        <v>155</v>
      </c>
      <c r="P941" t="s">
        <v>160</v>
      </c>
      <c r="Q941">
        <v>30303.84</v>
      </c>
      <c r="R941">
        <v>598</v>
      </c>
      <c r="S941">
        <v>261181.86</v>
      </c>
      <c r="T941">
        <v>20761.43</v>
      </c>
      <c r="U941">
        <v>107</v>
      </c>
      <c r="V941">
        <v>50</v>
      </c>
      <c r="W941">
        <v>15671.11</v>
      </c>
      <c r="X941">
        <v>16571.11</v>
      </c>
      <c r="Y941">
        <v>0</v>
      </c>
      <c r="Z941">
        <v>0</v>
      </c>
      <c r="AA941">
        <v>210116.59</v>
      </c>
      <c r="AB941">
        <v>43086.2</v>
      </c>
      <c r="AC941">
        <v>157415.39000000001</v>
      </c>
      <c r="AD941">
        <v>21</v>
      </c>
      <c r="AE941">
        <v>29</v>
      </c>
      <c r="AF941">
        <v>437</v>
      </c>
      <c r="AG941">
        <v>65</v>
      </c>
      <c r="AH941">
        <v>38</v>
      </c>
      <c r="AI941">
        <v>42</v>
      </c>
      <c r="AJ941">
        <v>0</v>
      </c>
      <c r="AK941">
        <v>0</v>
      </c>
      <c r="AL941">
        <v>0</v>
      </c>
      <c r="AM941">
        <v>0</v>
      </c>
      <c r="AN941">
        <v>0</v>
      </c>
      <c r="AO941">
        <v>396</v>
      </c>
      <c r="AP941">
        <v>1759</v>
      </c>
      <c r="AQ941">
        <v>399</v>
      </c>
      <c r="AR941">
        <v>2</v>
      </c>
      <c r="AS941">
        <v>118</v>
      </c>
      <c r="AT941">
        <v>68</v>
      </c>
      <c r="AU941">
        <v>37</v>
      </c>
      <c r="AV941">
        <v>19</v>
      </c>
      <c r="AW941">
        <v>40</v>
      </c>
      <c r="AX941">
        <v>0</v>
      </c>
      <c r="AY941">
        <v>260</v>
      </c>
      <c r="AZ941">
        <v>388</v>
      </c>
      <c r="BA941">
        <v>233</v>
      </c>
      <c r="BB941">
        <v>53</v>
      </c>
      <c r="BC941">
        <v>16</v>
      </c>
      <c r="BD941">
        <v>8</v>
      </c>
      <c r="BE941">
        <v>0</v>
      </c>
      <c r="BF941">
        <v>542</v>
      </c>
      <c r="BG941">
        <v>15295</v>
      </c>
      <c r="BH941">
        <v>16</v>
      </c>
      <c r="BI941">
        <v>91</v>
      </c>
      <c r="BJ941" s="2">
        <v>46218</v>
      </c>
      <c r="BK941">
        <v>0</v>
      </c>
      <c r="BL941" s="3" t="str">
        <f>VLOOKUP(O941,DropDownList!$H$1:$I$7,2,FALSE)</f>
        <v>2022/23</v>
      </c>
      <c r="BM941" s="3" t="str">
        <f t="shared" si="14"/>
        <v>SC COURT</v>
      </c>
    </row>
    <row r="942" spans="1:65" x14ac:dyDescent="0.2">
      <c r="A942">
        <v>2026</v>
      </c>
      <c r="B942">
        <v>7</v>
      </c>
      <c r="C942" t="s">
        <v>216</v>
      </c>
      <c r="D942" t="s">
        <v>224</v>
      </c>
      <c r="E942" t="s">
        <v>39</v>
      </c>
      <c r="F942">
        <v>9724</v>
      </c>
      <c r="G942" t="s">
        <v>158</v>
      </c>
      <c r="H942" t="s">
        <v>221</v>
      </c>
      <c r="I942" t="s">
        <v>221</v>
      </c>
      <c r="J942" s="1">
        <v>46204</v>
      </c>
      <c r="K942" t="s">
        <v>143</v>
      </c>
      <c r="L942">
        <v>2</v>
      </c>
      <c r="M942" t="s">
        <v>445</v>
      </c>
      <c r="N942" t="s">
        <v>442</v>
      </c>
      <c r="O942" t="s">
        <v>155</v>
      </c>
      <c r="P942" t="s">
        <v>161</v>
      </c>
      <c r="Q942">
        <v>915</v>
      </c>
      <c r="R942">
        <v>514</v>
      </c>
      <c r="S942">
        <v>11370</v>
      </c>
      <c r="T942">
        <v>870</v>
      </c>
      <c r="U942">
        <v>84</v>
      </c>
      <c r="V942">
        <v>20</v>
      </c>
      <c r="W942">
        <v>485</v>
      </c>
      <c r="X942">
        <v>485</v>
      </c>
      <c r="Y942">
        <v>0</v>
      </c>
      <c r="Z942">
        <v>0</v>
      </c>
      <c r="AA942">
        <v>9585</v>
      </c>
      <c r="AB942">
        <v>0</v>
      </c>
      <c r="AC942">
        <v>0</v>
      </c>
      <c r="AD942">
        <v>19</v>
      </c>
      <c r="AE942">
        <v>1</v>
      </c>
      <c r="AF942">
        <v>439</v>
      </c>
      <c r="AG942">
        <v>1</v>
      </c>
      <c r="AH942">
        <v>35</v>
      </c>
      <c r="AI942">
        <v>38</v>
      </c>
      <c r="AJ942">
        <v>0</v>
      </c>
      <c r="AK942">
        <v>0</v>
      </c>
      <c r="AL942">
        <v>0</v>
      </c>
      <c r="AM942">
        <v>0</v>
      </c>
      <c r="AN942">
        <v>0</v>
      </c>
      <c r="AO942">
        <v>337</v>
      </c>
      <c r="AP942">
        <v>1452</v>
      </c>
      <c r="AQ942">
        <v>345</v>
      </c>
      <c r="AR942">
        <v>2</v>
      </c>
      <c r="AS942">
        <v>103</v>
      </c>
      <c r="AT942">
        <v>61</v>
      </c>
      <c r="AU942">
        <v>32</v>
      </c>
      <c r="AV942">
        <v>17</v>
      </c>
      <c r="AW942">
        <v>37</v>
      </c>
      <c r="AX942">
        <v>0</v>
      </c>
      <c r="AY942">
        <v>198</v>
      </c>
      <c r="AZ942">
        <v>306</v>
      </c>
      <c r="BA942">
        <v>185</v>
      </c>
      <c r="BB942">
        <v>45</v>
      </c>
      <c r="BC942">
        <v>14</v>
      </c>
      <c r="BD942">
        <v>8</v>
      </c>
      <c r="BE942">
        <v>0</v>
      </c>
      <c r="BF942">
        <v>463</v>
      </c>
      <c r="BG942">
        <v>885</v>
      </c>
      <c r="BH942">
        <v>1</v>
      </c>
      <c r="BI942">
        <v>70</v>
      </c>
      <c r="BJ942" s="2">
        <v>46218</v>
      </c>
      <c r="BK942">
        <v>0</v>
      </c>
      <c r="BL942" s="3" t="str">
        <f>VLOOKUP(O942,DropDownList!$H$1:$I$7,2,FALSE)</f>
        <v>2022/23</v>
      </c>
      <c r="BM942" s="3" t="str">
        <f t="shared" si="14"/>
        <v>VSUR</v>
      </c>
    </row>
    <row r="943" spans="1:65" x14ac:dyDescent="0.2">
      <c r="A943">
        <v>2026</v>
      </c>
      <c r="B943">
        <v>7</v>
      </c>
      <c r="C943" t="s">
        <v>216</v>
      </c>
      <c r="D943" t="s">
        <v>225</v>
      </c>
      <c r="E943" t="s">
        <v>40</v>
      </c>
      <c r="F943">
        <v>9366</v>
      </c>
      <c r="G943" t="s">
        <v>141</v>
      </c>
      <c r="H943" t="s">
        <v>218</v>
      </c>
      <c r="I943" t="s">
        <v>142</v>
      </c>
      <c r="J943" s="1">
        <v>46204</v>
      </c>
      <c r="K943" t="s">
        <v>143</v>
      </c>
      <c r="L943">
        <v>2</v>
      </c>
      <c r="M943" t="s">
        <v>445</v>
      </c>
      <c r="N943" t="s">
        <v>442</v>
      </c>
      <c r="O943" t="s">
        <v>155</v>
      </c>
      <c r="P943" t="s">
        <v>150</v>
      </c>
      <c r="Q943">
        <v>43556.31</v>
      </c>
      <c r="R943">
        <v>1265</v>
      </c>
      <c r="S943">
        <v>190110.2</v>
      </c>
      <c r="T943">
        <v>35090.839999999997</v>
      </c>
      <c r="U943">
        <v>310</v>
      </c>
      <c r="V943">
        <v>166</v>
      </c>
      <c r="W943">
        <v>25034.89</v>
      </c>
      <c r="X943">
        <v>25034.89</v>
      </c>
      <c r="Y943">
        <v>1050</v>
      </c>
      <c r="Z943">
        <v>154954.10999999999</v>
      </c>
      <c r="AA943">
        <v>111463.05</v>
      </c>
      <c r="AB943">
        <v>29634.22</v>
      </c>
      <c r="AC943">
        <v>81828.83</v>
      </c>
      <c r="AD943">
        <v>123</v>
      </c>
      <c r="AE943">
        <v>43</v>
      </c>
      <c r="AF943">
        <v>719</v>
      </c>
      <c r="AG943">
        <v>103</v>
      </c>
      <c r="AH943">
        <v>214</v>
      </c>
      <c r="AI943">
        <v>207</v>
      </c>
      <c r="AJ943">
        <v>174</v>
      </c>
      <c r="AK943">
        <v>92</v>
      </c>
      <c r="AL943">
        <v>26</v>
      </c>
      <c r="AM943">
        <v>83</v>
      </c>
      <c r="AN943">
        <v>4</v>
      </c>
      <c r="AO943">
        <v>910</v>
      </c>
      <c r="AP943">
        <v>5886</v>
      </c>
      <c r="AQ943">
        <v>986</v>
      </c>
      <c r="AR943">
        <v>2</v>
      </c>
      <c r="AS943">
        <v>861</v>
      </c>
      <c r="AT943">
        <v>446</v>
      </c>
      <c r="AU943">
        <v>48</v>
      </c>
      <c r="AV943">
        <v>24</v>
      </c>
      <c r="AW943">
        <v>0</v>
      </c>
      <c r="AX943">
        <v>0</v>
      </c>
      <c r="AY943">
        <v>689</v>
      </c>
      <c r="AZ943">
        <v>1454</v>
      </c>
      <c r="BA943">
        <v>1043</v>
      </c>
      <c r="BB943">
        <v>90</v>
      </c>
      <c r="BC943">
        <v>42</v>
      </c>
      <c r="BD943">
        <v>15</v>
      </c>
      <c r="BE943">
        <v>2</v>
      </c>
      <c r="BF943">
        <v>910</v>
      </c>
      <c r="BG943">
        <v>30796.42</v>
      </c>
      <c r="BH943">
        <v>22</v>
      </c>
      <c r="BI943">
        <v>310</v>
      </c>
      <c r="BJ943" s="2">
        <v>46218</v>
      </c>
      <c r="BK943">
        <v>0</v>
      </c>
      <c r="BL943" s="3" t="str">
        <f>VLOOKUP(O943,DropDownList!$H$1:$I$7,2,FALSE)</f>
        <v>2022/23</v>
      </c>
      <c r="BM943" s="3" t="str">
        <f t="shared" si="14"/>
        <v>FISCAL FINES</v>
      </c>
    </row>
    <row r="944" spans="1:65" x14ac:dyDescent="0.2">
      <c r="A944">
        <v>2026</v>
      </c>
      <c r="B944">
        <v>7</v>
      </c>
      <c r="C944" t="s">
        <v>216</v>
      </c>
      <c r="D944" t="s">
        <v>225</v>
      </c>
      <c r="E944" t="s">
        <v>40</v>
      </c>
      <c r="F944">
        <v>9366</v>
      </c>
      <c r="G944" t="s">
        <v>141</v>
      </c>
      <c r="H944" t="s">
        <v>218</v>
      </c>
      <c r="I944" t="s">
        <v>142</v>
      </c>
      <c r="J944" s="1">
        <v>46204</v>
      </c>
      <c r="K944" t="s">
        <v>143</v>
      </c>
      <c r="L944">
        <v>2</v>
      </c>
      <c r="M944" t="s">
        <v>445</v>
      </c>
      <c r="N944" t="s">
        <v>442</v>
      </c>
      <c r="O944" t="s">
        <v>156</v>
      </c>
      <c r="P944" t="s">
        <v>152</v>
      </c>
      <c r="Q944">
        <v>0</v>
      </c>
      <c r="R944">
        <v>334</v>
      </c>
      <c r="S944">
        <v>13360</v>
      </c>
      <c r="T944">
        <v>8800</v>
      </c>
      <c r="U944">
        <v>0</v>
      </c>
      <c r="V944">
        <v>0</v>
      </c>
      <c r="W944">
        <v>0</v>
      </c>
      <c r="X944">
        <v>0</v>
      </c>
      <c r="Y944">
        <v>0</v>
      </c>
      <c r="Z944">
        <v>0</v>
      </c>
      <c r="AA944">
        <v>4560</v>
      </c>
      <c r="AB944">
        <v>0</v>
      </c>
      <c r="AC944">
        <v>4560</v>
      </c>
      <c r="AD944">
        <v>0</v>
      </c>
      <c r="AE944">
        <v>0</v>
      </c>
      <c r="AF944">
        <v>114</v>
      </c>
      <c r="AG944">
        <v>0</v>
      </c>
      <c r="AH944">
        <v>220</v>
      </c>
      <c r="AI944">
        <v>0</v>
      </c>
      <c r="AJ944">
        <v>0</v>
      </c>
      <c r="AK944">
        <v>0</v>
      </c>
      <c r="AL944">
        <v>0</v>
      </c>
      <c r="AM944">
        <v>1</v>
      </c>
      <c r="AN944">
        <v>0</v>
      </c>
      <c r="AO944">
        <v>0</v>
      </c>
      <c r="AP944">
        <v>0</v>
      </c>
      <c r="AQ944">
        <v>0</v>
      </c>
      <c r="AR944">
        <v>0</v>
      </c>
      <c r="AS944">
        <v>0</v>
      </c>
      <c r="AT944">
        <v>0</v>
      </c>
      <c r="AU944">
        <v>0</v>
      </c>
      <c r="AV944">
        <v>0</v>
      </c>
      <c r="AW944">
        <v>0</v>
      </c>
      <c r="AX944">
        <v>0</v>
      </c>
      <c r="AY944">
        <v>0</v>
      </c>
      <c r="AZ944">
        <v>0</v>
      </c>
      <c r="BA944">
        <v>0</v>
      </c>
      <c r="BB944">
        <v>0</v>
      </c>
      <c r="BC944">
        <v>0</v>
      </c>
      <c r="BD944">
        <v>0</v>
      </c>
      <c r="BE944">
        <v>0</v>
      </c>
      <c r="BF944">
        <v>0</v>
      </c>
      <c r="BG944">
        <v>0</v>
      </c>
      <c r="BH944">
        <v>0</v>
      </c>
      <c r="BI944">
        <v>0</v>
      </c>
      <c r="BJ944" s="2">
        <v>46218</v>
      </c>
      <c r="BK944">
        <v>0</v>
      </c>
      <c r="BL944" s="3" t="str">
        <f>VLOOKUP(O944,DropDownList!$H$1:$I$7,2,FALSE)</f>
        <v>2023/24</v>
      </c>
      <c r="BM944" s="3" t="str">
        <f t="shared" si="14"/>
        <v>PCOA</v>
      </c>
    </row>
    <row r="945" spans="1:65" x14ac:dyDescent="0.2">
      <c r="A945">
        <v>2026</v>
      </c>
      <c r="B945">
        <v>7</v>
      </c>
      <c r="C945" t="s">
        <v>216</v>
      </c>
      <c r="D945" t="s">
        <v>225</v>
      </c>
      <c r="E945" t="s">
        <v>40</v>
      </c>
      <c r="F945">
        <v>9366</v>
      </c>
      <c r="G945" t="s">
        <v>141</v>
      </c>
      <c r="H945" t="s">
        <v>218</v>
      </c>
      <c r="I945" t="s">
        <v>142</v>
      </c>
      <c r="J945" s="1">
        <v>46204</v>
      </c>
      <c r="K945" t="s">
        <v>143</v>
      </c>
      <c r="L945">
        <v>2</v>
      </c>
      <c r="M945" t="s">
        <v>445</v>
      </c>
      <c r="N945" t="s">
        <v>442</v>
      </c>
      <c r="O945" t="s">
        <v>156</v>
      </c>
      <c r="P945" t="s">
        <v>154</v>
      </c>
      <c r="Q945">
        <v>39704.300000000003</v>
      </c>
      <c r="R945">
        <v>541</v>
      </c>
      <c r="S945">
        <v>157185.5</v>
      </c>
      <c r="T945">
        <v>4095.46</v>
      </c>
      <c r="U945">
        <v>155</v>
      </c>
      <c r="V945">
        <v>67</v>
      </c>
      <c r="W945">
        <v>17083.11</v>
      </c>
      <c r="X945">
        <v>17103.11</v>
      </c>
      <c r="Y945">
        <v>0</v>
      </c>
      <c r="Z945">
        <v>0</v>
      </c>
      <c r="AA945">
        <v>113385.74</v>
      </c>
      <c r="AB945">
        <v>1468.25</v>
      </c>
      <c r="AC945">
        <v>104428.17</v>
      </c>
      <c r="AD945">
        <v>33</v>
      </c>
      <c r="AE945">
        <v>34</v>
      </c>
      <c r="AF945">
        <v>367</v>
      </c>
      <c r="AG945">
        <v>86</v>
      </c>
      <c r="AH945">
        <v>11</v>
      </c>
      <c r="AI945">
        <v>69</v>
      </c>
      <c r="AJ945">
        <v>0</v>
      </c>
      <c r="AK945">
        <v>0</v>
      </c>
      <c r="AL945">
        <v>0</v>
      </c>
      <c r="AM945">
        <v>0</v>
      </c>
      <c r="AN945">
        <v>0</v>
      </c>
      <c r="AO945">
        <v>367</v>
      </c>
      <c r="AP945">
        <v>2010</v>
      </c>
      <c r="AQ945">
        <v>387</v>
      </c>
      <c r="AR945">
        <v>0</v>
      </c>
      <c r="AS945">
        <v>307</v>
      </c>
      <c r="AT945">
        <v>147</v>
      </c>
      <c r="AU945">
        <v>23</v>
      </c>
      <c r="AV945">
        <v>8</v>
      </c>
      <c r="AW945">
        <v>1</v>
      </c>
      <c r="AX945">
        <v>0</v>
      </c>
      <c r="AY945">
        <v>230</v>
      </c>
      <c r="AZ945">
        <v>433</v>
      </c>
      <c r="BA945">
        <v>288</v>
      </c>
      <c r="BB945">
        <v>52</v>
      </c>
      <c r="BC945">
        <v>21</v>
      </c>
      <c r="BD945">
        <v>5</v>
      </c>
      <c r="BE945">
        <v>0</v>
      </c>
      <c r="BF945">
        <v>538</v>
      </c>
      <c r="BG945">
        <v>22380.5</v>
      </c>
      <c r="BH945">
        <v>8</v>
      </c>
      <c r="BI945">
        <v>154</v>
      </c>
      <c r="BJ945" s="2">
        <v>46218</v>
      </c>
      <c r="BK945">
        <v>0</v>
      </c>
      <c r="BL945" s="3" t="str">
        <f>VLOOKUP(O945,DropDownList!$H$1:$I$7,2,FALSE)</f>
        <v>2023/24</v>
      </c>
      <c r="BM945" s="3" t="str">
        <f t="shared" si="14"/>
        <v>JP COURT</v>
      </c>
    </row>
    <row r="946" spans="1:65" x14ac:dyDescent="0.2">
      <c r="A946">
        <v>2026</v>
      </c>
      <c r="B946">
        <v>7</v>
      </c>
      <c r="C946" t="s">
        <v>216</v>
      </c>
      <c r="D946" t="s">
        <v>225</v>
      </c>
      <c r="E946" t="s">
        <v>40</v>
      </c>
      <c r="F946">
        <v>9366</v>
      </c>
      <c r="G946" t="s">
        <v>141</v>
      </c>
      <c r="H946" t="s">
        <v>218</v>
      </c>
      <c r="I946" t="s">
        <v>142</v>
      </c>
      <c r="J946" s="1">
        <v>46204</v>
      </c>
      <c r="K946" t="s">
        <v>143</v>
      </c>
      <c r="L946">
        <v>2</v>
      </c>
      <c r="M946" t="s">
        <v>445</v>
      </c>
      <c r="N946" t="s">
        <v>442</v>
      </c>
      <c r="O946" t="s">
        <v>147</v>
      </c>
      <c r="P946" t="s">
        <v>154</v>
      </c>
      <c r="Q946">
        <v>64882.23</v>
      </c>
      <c r="R946">
        <v>740</v>
      </c>
      <c r="S946">
        <v>193607.5</v>
      </c>
      <c r="T946">
        <v>4357.6400000000003</v>
      </c>
      <c r="U946">
        <v>284</v>
      </c>
      <c r="V946">
        <v>122</v>
      </c>
      <c r="W946">
        <v>27687.03</v>
      </c>
      <c r="X946">
        <v>28262.03</v>
      </c>
      <c r="Y946">
        <v>0</v>
      </c>
      <c r="Z946">
        <v>0</v>
      </c>
      <c r="AA946">
        <v>124367.63</v>
      </c>
      <c r="AB946">
        <v>2690.88</v>
      </c>
      <c r="AC946">
        <v>113025.39</v>
      </c>
      <c r="AD946">
        <v>78</v>
      </c>
      <c r="AE946">
        <v>44</v>
      </c>
      <c r="AF946">
        <v>440</v>
      </c>
      <c r="AG946">
        <v>130</v>
      </c>
      <c r="AH946">
        <v>10</v>
      </c>
      <c r="AI946">
        <v>154</v>
      </c>
      <c r="AJ946">
        <v>0</v>
      </c>
      <c r="AK946">
        <v>0</v>
      </c>
      <c r="AL946">
        <v>0</v>
      </c>
      <c r="AM946">
        <v>0</v>
      </c>
      <c r="AN946">
        <v>0</v>
      </c>
      <c r="AO946">
        <v>516</v>
      </c>
      <c r="AP946">
        <v>2376</v>
      </c>
      <c r="AQ946">
        <v>492</v>
      </c>
      <c r="AR946">
        <v>0</v>
      </c>
      <c r="AS946">
        <v>367</v>
      </c>
      <c r="AT946">
        <v>119</v>
      </c>
      <c r="AU946">
        <v>32</v>
      </c>
      <c r="AV946">
        <v>13</v>
      </c>
      <c r="AW946">
        <v>5</v>
      </c>
      <c r="AX946">
        <v>0</v>
      </c>
      <c r="AY946">
        <v>253</v>
      </c>
      <c r="AZ946">
        <v>504</v>
      </c>
      <c r="BA946">
        <v>277</v>
      </c>
      <c r="BB946">
        <v>80</v>
      </c>
      <c r="BC946">
        <v>31</v>
      </c>
      <c r="BD946">
        <v>3</v>
      </c>
      <c r="BE946">
        <v>0</v>
      </c>
      <c r="BF946">
        <v>734</v>
      </c>
      <c r="BG946">
        <v>40971.769999999997</v>
      </c>
      <c r="BH946">
        <v>6</v>
      </c>
      <c r="BI946">
        <v>283</v>
      </c>
      <c r="BJ946" s="2">
        <v>46218</v>
      </c>
      <c r="BK946">
        <v>0</v>
      </c>
      <c r="BL946" s="3" t="str">
        <f>VLOOKUP(O946,DropDownList!$H$1:$I$7,2,FALSE)</f>
        <v>2024/25</v>
      </c>
      <c r="BM946" s="3" t="str">
        <f t="shared" si="14"/>
        <v>JP COURT</v>
      </c>
    </row>
    <row r="947" spans="1:65" x14ac:dyDescent="0.2">
      <c r="A947">
        <v>2026</v>
      </c>
      <c r="B947">
        <v>7</v>
      </c>
      <c r="C947" t="s">
        <v>216</v>
      </c>
      <c r="D947" t="s">
        <v>225</v>
      </c>
      <c r="E947" t="s">
        <v>40</v>
      </c>
      <c r="F947">
        <v>9366</v>
      </c>
      <c r="G947" t="s">
        <v>141</v>
      </c>
      <c r="H947" t="s">
        <v>218</v>
      </c>
      <c r="I947" t="s">
        <v>142</v>
      </c>
      <c r="J947" s="1">
        <v>46204</v>
      </c>
      <c r="K947" t="s">
        <v>143</v>
      </c>
      <c r="L947">
        <v>2</v>
      </c>
      <c r="M947" t="s">
        <v>445</v>
      </c>
      <c r="N947" t="s">
        <v>442</v>
      </c>
      <c r="O947" t="s">
        <v>149</v>
      </c>
      <c r="P947" t="s">
        <v>150</v>
      </c>
      <c r="Q947">
        <v>76428.36</v>
      </c>
      <c r="R947">
        <v>833</v>
      </c>
      <c r="S947">
        <v>140641.29</v>
      </c>
      <c r="T947">
        <v>16330.09</v>
      </c>
      <c r="U947">
        <v>481</v>
      </c>
      <c r="V947">
        <v>312</v>
      </c>
      <c r="W947">
        <v>45695.91</v>
      </c>
      <c r="X947">
        <v>52967.79</v>
      </c>
      <c r="Y947">
        <v>754</v>
      </c>
      <c r="Z947">
        <v>124311.2</v>
      </c>
      <c r="AA947">
        <v>47882.84</v>
      </c>
      <c r="AB947">
        <v>14337.67</v>
      </c>
      <c r="AC947">
        <v>33545.17</v>
      </c>
      <c r="AD947">
        <v>269</v>
      </c>
      <c r="AE947">
        <v>43</v>
      </c>
      <c r="AF947">
        <v>270</v>
      </c>
      <c r="AG947">
        <v>107</v>
      </c>
      <c r="AH947">
        <v>79</v>
      </c>
      <c r="AI947">
        <v>374</v>
      </c>
      <c r="AJ947">
        <v>138</v>
      </c>
      <c r="AK947">
        <v>51</v>
      </c>
      <c r="AL947">
        <v>13</v>
      </c>
      <c r="AM947">
        <v>28</v>
      </c>
      <c r="AN947">
        <v>3</v>
      </c>
      <c r="AO947">
        <v>596</v>
      </c>
      <c r="AP947">
        <v>1671</v>
      </c>
      <c r="AQ947">
        <v>609</v>
      </c>
      <c r="AR947">
        <v>0</v>
      </c>
      <c r="AS947">
        <v>149</v>
      </c>
      <c r="AT947">
        <v>42</v>
      </c>
      <c r="AU947">
        <v>3</v>
      </c>
      <c r="AV947">
        <v>1</v>
      </c>
      <c r="AW947">
        <v>0</v>
      </c>
      <c r="AX947">
        <v>0</v>
      </c>
      <c r="AY947">
        <v>184</v>
      </c>
      <c r="AZ947">
        <v>296</v>
      </c>
      <c r="BA947">
        <v>67</v>
      </c>
      <c r="BB947">
        <v>49</v>
      </c>
      <c r="BC947">
        <v>12</v>
      </c>
      <c r="BD947">
        <v>2</v>
      </c>
      <c r="BE947">
        <v>0</v>
      </c>
      <c r="BF947">
        <v>620</v>
      </c>
      <c r="BG947">
        <v>62663.4</v>
      </c>
      <c r="BH947">
        <v>3</v>
      </c>
      <c r="BI947">
        <v>481</v>
      </c>
      <c r="BJ947" s="2">
        <v>46218</v>
      </c>
      <c r="BK947">
        <v>0</v>
      </c>
      <c r="BL947" s="3" t="str">
        <f>VLOOKUP(O947,DropDownList!$H$1:$I$7,2,FALSE)</f>
        <v>2025/26</v>
      </c>
      <c r="BM947" s="3" t="str">
        <f t="shared" si="14"/>
        <v>FISCAL FINES</v>
      </c>
    </row>
    <row r="948" spans="1:65" x14ac:dyDescent="0.2">
      <c r="A948">
        <v>2026</v>
      </c>
      <c r="B948">
        <v>7</v>
      </c>
      <c r="C948" t="s">
        <v>216</v>
      </c>
      <c r="D948" t="s">
        <v>225</v>
      </c>
      <c r="E948" t="s">
        <v>40</v>
      </c>
      <c r="F948">
        <v>9366</v>
      </c>
      <c r="G948" t="s">
        <v>141</v>
      </c>
      <c r="H948" t="s">
        <v>218</v>
      </c>
      <c r="I948" t="s">
        <v>142</v>
      </c>
      <c r="J948" s="1">
        <v>46204</v>
      </c>
      <c r="K948" t="s">
        <v>143</v>
      </c>
      <c r="L948">
        <v>2</v>
      </c>
      <c r="M948" t="s">
        <v>445</v>
      </c>
      <c r="N948" t="s">
        <v>442</v>
      </c>
      <c r="O948" t="s">
        <v>156</v>
      </c>
      <c r="P948" t="s">
        <v>146</v>
      </c>
      <c r="Q948">
        <v>1300.68</v>
      </c>
      <c r="R948">
        <v>535</v>
      </c>
      <c r="S948">
        <v>8940</v>
      </c>
      <c r="T948">
        <v>170</v>
      </c>
      <c r="U948">
        <v>153</v>
      </c>
      <c r="V948">
        <v>35</v>
      </c>
      <c r="W948">
        <v>591.55999999999995</v>
      </c>
      <c r="X948">
        <v>591.55999999999995</v>
      </c>
      <c r="Y948">
        <v>0</v>
      </c>
      <c r="Z948">
        <v>0</v>
      </c>
      <c r="AA948">
        <v>7469.32</v>
      </c>
      <c r="AB948">
        <v>0</v>
      </c>
      <c r="AC948">
        <v>0</v>
      </c>
      <c r="AD948">
        <v>34</v>
      </c>
      <c r="AE948">
        <v>1</v>
      </c>
      <c r="AF948">
        <v>449</v>
      </c>
      <c r="AG948">
        <v>4</v>
      </c>
      <c r="AH948">
        <v>11</v>
      </c>
      <c r="AI948">
        <v>71</v>
      </c>
      <c r="AJ948">
        <v>0</v>
      </c>
      <c r="AK948">
        <v>0</v>
      </c>
      <c r="AL948">
        <v>0</v>
      </c>
      <c r="AM948">
        <v>0</v>
      </c>
      <c r="AN948">
        <v>0</v>
      </c>
      <c r="AO948">
        <v>362</v>
      </c>
      <c r="AP948">
        <v>1983</v>
      </c>
      <c r="AQ948">
        <v>384</v>
      </c>
      <c r="AR948">
        <v>0</v>
      </c>
      <c r="AS948">
        <v>302</v>
      </c>
      <c r="AT948">
        <v>145</v>
      </c>
      <c r="AU948">
        <v>23</v>
      </c>
      <c r="AV948">
        <v>8</v>
      </c>
      <c r="AW948">
        <v>1</v>
      </c>
      <c r="AX948">
        <v>0</v>
      </c>
      <c r="AY948">
        <v>226</v>
      </c>
      <c r="AZ948">
        <v>427</v>
      </c>
      <c r="BA948">
        <v>284</v>
      </c>
      <c r="BB948">
        <v>51</v>
      </c>
      <c r="BC948">
        <v>21</v>
      </c>
      <c r="BD948">
        <v>5</v>
      </c>
      <c r="BE948">
        <v>0</v>
      </c>
      <c r="BF948">
        <v>532</v>
      </c>
      <c r="BG948">
        <v>1260</v>
      </c>
      <c r="BH948">
        <v>0</v>
      </c>
      <c r="BI948">
        <v>152</v>
      </c>
      <c r="BJ948" s="2">
        <v>46218</v>
      </c>
      <c r="BK948">
        <v>0</v>
      </c>
      <c r="BL948" s="3" t="str">
        <f>VLOOKUP(O948,DropDownList!$H$1:$I$7,2,FALSE)</f>
        <v>2023/24</v>
      </c>
      <c r="BM948" s="3" t="str">
        <f t="shared" si="14"/>
        <v>VSUR</v>
      </c>
    </row>
    <row r="949" spans="1:65" x14ac:dyDescent="0.2">
      <c r="A949">
        <v>2026</v>
      </c>
      <c r="B949">
        <v>7</v>
      </c>
      <c r="C949" t="s">
        <v>216</v>
      </c>
      <c r="D949" t="s">
        <v>225</v>
      </c>
      <c r="E949" t="s">
        <v>40</v>
      </c>
      <c r="F949">
        <v>9366</v>
      </c>
      <c r="G949" t="s">
        <v>141</v>
      </c>
      <c r="H949" t="s">
        <v>218</v>
      </c>
      <c r="I949" t="s">
        <v>142</v>
      </c>
      <c r="J949" s="1">
        <v>46204</v>
      </c>
      <c r="K949" t="s">
        <v>143</v>
      </c>
      <c r="L949">
        <v>2</v>
      </c>
      <c r="M949" t="s">
        <v>445</v>
      </c>
      <c r="N949" t="s">
        <v>442</v>
      </c>
      <c r="O949" t="s">
        <v>155</v>
      </c>
      <c r="P949" t="s">
        <v>148</v>
      </c>
      <c r="Q949">
        <v>3482.83</v>
      </c>
      <c r="R949">
        <v>268</v>
      </c>
      <c r="S949">
        <v>16080</v>
      </c>
      <c r="T949">
        <v>2220</v>
      </c>
      <c r="U949">
        <v>63</v>
      </c>
      <c r="V949">
        <v>25</v>
      </c>
      <c r="W949">
        <v>1461.37</v>
      </c>
      <c r="X949">
        <v>1461.37</v>
      </c>
      <c r="Y949">
        <v>0</v>
      </c>
      <c r="Z949">
        <v>0</v>
      </c>
      <c r="AA949">
        <v>10377.17</v>
      </c>
      <c r="AB949">
        <v>0</v>
      </c>
      <c r="AC949">
        <v>10377.17</v>
      </c>
      <c r="AD949">
        <v>23</v>
      </c>
      <c r="AE949">
        <v>2</v>
      </c>
      <c r="AF949">
        <v>168</v>
      </c>
      <c r="AG949">
        <v>9</v>
      </c>
      <c r="AH949">
        <v>37</v>
      </c>
      <c r="AI949">
        <v>54</v>
      </c>
      <c r="AJ949">
        <v>0</v>
      </c>
      <c r="AK949">
        <v>0</v>
      </c>
      <c r="AL949">
        <v>0</v>
      </c>
      <c r="AM949">
        <v>0</v>
      </c>
      <c r="AN949">
        <v>0</v>
      </c>
      <c r="AO949">
        <v>232</v>
      </c>
      <c r="AP949">
        <v>1455</v>
      </c>
      <c r="AQ949">
        <v>257</v>
      </c>
      <c r="AR949">
        <v>0</v>
      </c>
      <c r="AS949">
        <v>166</v>
      </c>
      <c r="AT949">
        <v>88</v>
      </c>
      <c r="AU949">
        <v>12</v>
      </c>
      <c r="AV949">
        <v>7</v>
      </c>
      <c r="AW949">
        <v>0</v>
      </c>
      <c r="AX949">
        <v>0</v>
      </c>
      <c r="AY949">
        <v>209</v>
      </c>
      <c r="AZ949">
        <v>403</v>
      </c>
      <c r="BA949">
        <v>268</v>
      </c>
      <c r="BB949">
        <v>11</v>
      </c>
      <c r="BC949">
        <v>2</v>
      </c>
      <c r="BD949">
        <v>0</v>
      </c>
      <c r="BE949">
        <v>0</v>
      </c>
      <c r="BF949">
        <v>239</v>
      </c>
      <c r="BG949">
        <v>3240</v>
      </c>
      <c r="BH949">
        <v>0</v>
      </c>
      <c r="BI949">
        <v>63</v>
      </c>
      <c r="BJ949" s="2">
        <v>46218</v>
      </c>
      <c r="BK949">
        <v>0</v>
      </c>
      <c r="BL949" s="3" t="str">
        <f>VLOOKUP(O949,DropDownList!$H$1:$I$7,2,FALSE)</f>
        <v>2022/23</v>
      </c>
      <c r="BM949" s="3" t="str">
        <f t="shared" si="14"/>
        <v>PRAS</v>
      </c>
    </row>
    <row r="950" spans="1:65" x14ac:dyDescent="0.2">
      <c r="A950">
        <v>2026</v>
      </c>
      <c r="B950">
        <v>7</v>
      </c>
      <c r="C950" t="s">
        <v>216</v>
      </c>
      <c r="D950" t="s">
        <v>225</v>
      </c>
      <c r="E950" t="s">
        <v>40</v>
      </c>
      <c r="F950">
        <v>9366</v>
      </c>
      <c r="G950" t="s">
        <v>141</v>
      </c>
      <c r="H950" t="s">
        <v>218</v>
      </c>
      <c r="I950" t="s">
        <v>142</v>
      </c>
      <c r="J950" s="1">
        <v>46204</v>
      </c>
      <c r="K950" t="s">
        <v>143</v>
      </c>
      <c r="L950">
        <v>2</v>
      </c>
      <c r="M950" t="s">
        <v>445</v>
      </c>
      <c r="N950" t="s">
        <v>442</v>
      </c>
      <c r="O950" t="s">
        <v>155</v>
      </c>
      <c r="P950" t="s">
        <v>152</v>
      </c>
      <c r="Q950">
        <v>0</v>
      </c>
      <c r="R950">
        <v>390</v>
      </c>
      <c r="S950">
        <v>15600</v>
      </c>
      <c r="T950">
        <v>10480</v>
      </c>
      <c r="U950">
        <v>0</v>
      </c>
      <c r="V950">
        <v>0</v>
      </c>
      <c r="W950">
        <v>0</v>
      </c>
      <c r="X950">
        <v>0</v>
      </c>
      <c r="Y950">
        <v>0</v>
      </c>
      <c r="Z950">
        <v>0</v>
      </c>
      <c r="AA950">
        <v>5120</v>
      </c>
      <c r="AB950">
        <v>0</v>
      </c>
      <c r="AC950">
        <v>5120</v>
      </c>
      <c r="AD950">
        <v>0</v>
      </c>
      <c r="AE950">
        <v>0</v>
      </c>
      <c r="AF950">
        <v>128</v>
      </c>
      <c r="AG950">
        <v>0</v>
      </c>
      <c r="AH950">
        <v>262</v>
      </c>
      <c r="AI950">
        <v>0</v>
      </c>
      <c r="AJ950">
        <v>0</v>
      </c>
      <c r="AK950">
        <v>0</v>
      </c>
      <c r="AL950">
        <v>0</v>
      </c>
      <c r="AM950">
        <v>1</v>
      </c>
      <c r="AN950">
        <v>0</v>
      </c>
      <c r="AO950">
        <v>0</v>
      </c>
      <c r="AP950">
        <v>0</v>
      </c>
      <c r="AQ950">
        <v>0</v>
      </c>
      <c r="AR950">
        <v>0</v>
      </c>
      <c r="AS950">
        <v>0</v>
      </c>
      <c r="AT950">
        <v>0</v>
      </c>
      <c r="AU950">
        <v>0</v>
      </c>
      <c r="AV950">
        <v>0</v>
      </c>
      <c r="AW950">
        <v>0</v>
      </c>
      <c r="AX950">
        <v>0</v>
      </c>
      <c r="AY950">
        <v>0</v>
      </c>
      <c r="AZ950">
        <v>0</v>
      </c>
      <c r="BA950">
        <v>0</v>
      </c>
      <c r="BB950">
        <v>0</v>
      </c>
      <c r="BC950">
        <v>0</v>
      </c>
      <c r="BD950">
        <v>0</v>
      </c>
      <c r="BE950">
        <v>0</v>
      </c>
      <c r="BF950">
        <v>0</v>
      </c>
      <c r="BG950">
        <v>0</v>
      </c>
      <c r="BH950">
        <v>0</v>
      </c>
      <c r="BI950">
        <v>0</v>
      </c>
      <c r="BJ950" s="2">
        <v>46218</v>
      </c>
      <c r="BK950">
        <v>0</v>
      </c>
      <c r="BL950" s="3" t="str">
        <f>VLOOKUP(O950,DropDownList!$H$1:$I$7,2,FALSE)</f>
        <v>2022/23</v>
      </c>
      <c r="BM950" s="3" t="str">
        <f t="shared" si="14"/>
        <v>PCOA</v>
      </c>
    </row>
    <row r="951" spans="1:65" x14ac:dyDescent="0.2">
      <c r="A951">
        <v>2026</v>
      </c>
      <c r="B951">
        <v>7</v>
      </c>
      <c r="C951" t="s">
        <v>216</v>
      </c>
      <c r="D951" t="s">
        <v>225</v>
      </c>
      <c r="E951" t="s">
        <v>40</v>
      </c>
      <c r="F951">
        <v>9366</v>
      </c>
      <c r="G951" t="s">
        <v>141</v>
      </c>
      <c r="H951" t="s">
        <v>218</v>
      </c>
      <c r="I951" t="s">
        <v>142</v>
      </c>
      <c r="J951" s="1">
        <v>46204</v>
      </c>
      <c r="K951" t="s">
        <v>143</v>
      </c>
      <c r="L951">
        <v>2</v>
      </c>
      <c r="M951" t="s">
        <v>445</v>
      </c>
      <c r="N951" t="s">
        <v>442</v>
      </c>
      <c r="O951" t="s">
        <v>155</v>
      </c>
      <c r="P951" t="s">
        <v>154</v>
      </c>
      <c r="Q951">
        <v>40448.639999999999</v>
      </c>
      <c r="R951">
        <v>790</v>
      </c>
      <c r="S951">
        <v>212256</v>
      </c>
      <c r="T951">
        <v>7371.19</v>
      </c>
      <c r="U951">
        <v>177</v>
      </c>
      <c r="V951">
        <v>91</v>
      </c>
      <c r="W951">
        <v>20478.62</v>
      </c>
      <c r="X951">
        <v>20798.62</v>
      </c>
      <c r="Y951">
        <v>0</v>
      </c>
      <c r="Z951">
        <v>0</v>
      </c>
      <c r="AA951">
        <v>164436.17000000001</v>
      </c>
      <c r="AB951">
        <v>2920</v>
      </c>
      <c r="AC951">
        <v>150822.32</v>
      </c>
      <c r="AD951">
        <v>51</v>
      </c>
      <c r="AE951">
        <v>40</v>
      </c>
      <c r="AF951">
        <v>581</v>
      </c>
      <c r="AG951">
        <v>87</v>
      </c>
      <c r="AH951">
        <v>20</v>
      </c>
      <c r="AI951">
        <v>90</v>
      </c>
      <c r="AJ951">
        <v>0</v>
      </c>
      <c r="AK951">
        <v>0</v>
      </c>
      <c r="AL951">
        <v>0</v>
      </c>
      <c r="AM951">
        <v>0</v>
      </c>
      <c r="AN951">
        <v>0</v>
      </c>
      <c r="AO951">
        <v>549</v>
      </c>
      <c r="AP951">
        <v>3599</v>
      </c>
      <c r="AQ951">
        <v>571</v>
      </c>
      <c r="AR951">
        <v>0</v>
      </c>
      <c r="AS951">
        <v>537</v>
      </c>
      <c r="AT951">
        <v>413</v>
      </c>
      <c r="AU951">
        <v>54</v>
      </c>
      <c r="AV951">
        <v>19</v>
      </c>
      <c r="AW951">
        <v>10</v>
      </c>
      <c r="AX951">
        <v>0</v>
      </c>
      <c r="AY951">
        <v>335</v>
      </c>
      <c r="AZ951">
        <v>754</v>
      </c>
      <c r="BA951">
        <v>527</v>
      </c>
      <c r="BB951">
        <v>119</v>
      </c>
      <c r="BC951">
        <v>60</v>
      </c>
      <c r="BD951">
        <v>15</v>
      </c>
      <c r="BE951">
        <v>1</v>
      </c>
      <c r="BF951">
        <v>779</v>
      </c>
      <c r="BG951">
        <v>25080</v>
      </c>
      <c r="BH951">
        <v>12</v>
      </c>
      <c r="BI951">
        <v>174</v>
      </c>
      <c r="BJ951" s="2">
        <v>46218</v>
      </c>
      <c r="BK951">
        <v>0</v>
      </c>
      <c r="BL951" s="3" t="str">
        <f>VLOOKUP(O951,DropDownList!$H$1:$I$7,2,FALSE)</f>
        <v>2022/23</v>
      </c>
      <c r="BM951" s="3" t="str">
        <f t="shared" si="14"/>
        <v>JP COURT</v>
      </c>
    </row>
    <row r="952" spans="1:65" x14ac:dyDescent="0.2">
      <c r="A952">
        <v>2026</v>
      </c>
      <c r="B952">
        <v>7</v>
      </c>
      <c r="C952" t="s">
        <v>216</v>
      </c>
      <c r="D952" t="s">
        <v>225</v>
      </c>
      <c r="E952" t="s">
        <v>40</v>
      </c>
      <c r="F952">
        <v>9366</v>
      </c>
      <c r="G952" t="s">
        <v>141</v>
      </c>
      <c r="H952" t="s">
        <v>218</v>
      </c>
      <c r="I952" t="s">
        <v>142</v>
      </c>
      <c r="J952" s="1">
        <v>46204</v>
      </c>
      <c r="K952" t="s">
        <v>143</v>
      </c>
      <c r="L952">
        <v>2</v>
      </c>
      <c r="M952" t="s">
        <v>445</v>
      </c>
      <c r="N952" t="s">
        <v>442</v>
      </c>
      <c r="O952" t="s">
        <v>156</v>
      </c>
      <c r="P952" t="s">
        <v>153</v>
      </c>
      <c r="Q952">
        <v>135</v>
      </c>
      <c r="R952">
        <v>6</v>
      </c>
      <c r="S952">
        <v>675</v>
      </c>
      <c r="T952">
        <v>450</v>
      </c>
      <c r="U952">
        <v>3</v>
      </c>
      <c r="V952">
        <v>3</v>
      </c>
      <c r="W952">
        <v>135</v>
      </c>
      <c r="X952">
        <v>135</v>
      </c>
      <c r="Y952">
        <v>0</v>
      </c>
      <c r="Z952">
        <v>0</v>
      </c>
      <c r="AA952">
        <v>90</v>
      </c>
      <c r="AB952">
        <v>0</v>
      </c>
      <c r="AC952">
        <v>90</v>
      </c>
      <c r="AD952">
        <v>3</v>
      </c>
      <c r="AE952">
        <v>0</v>
      </c>
      <c r="AF952">
        <v>2</v>
      </c>
      <c r="AG952">
        <v>0</v>
      </c>
      <c r="AH952">
        <v>1</v>
      </c>
      <c r="AI952">
        <v>3</v>
      </c>
      <c r="AJ952">
        <v>0</v>
      </c>
      <c r="AK952">
        <v>0</v>
      </c>
      <c r="AL952">
        <v>0</v>
      </c>
      <c r="AM952">
        <v>0</v>
      </c>
      <c r="AN952">
        <v>0</v>
      </c>
      <c r="AO952">
        <v>3</v>
      </c>
      <c r="AP952">
        <v>14</v>
      </c>
      <c r="AQ952">
        <v>6</v>
      </c>
      <c r="AR952">
        <v>0</v>
      </c>
      <c r="AS952">
        <v>2</v>
      </c>
      <c r="AT952">
        <v>2</v>
      </c>
      <c r="AU952">
        <v>0</v>
      </c>
      <c r="AV952">
        <v>0</v>
      </c>
      <c r="AW952">
        <v>0</v>
      </c>
      <c r="AX952">
        <v>0</v>
      </c>
      <c r="AY952">
        <v>0</v>
      </c>
      <c r="AZ952">
        <v>2</v>
      </c>
      <c r="BA952">
        <v>2</v>
      </c>
      <c r="BB952">
        <v>0</v>
      </c>
      <c r="BC952">
        <v>0</v>
      </c>
      <c r="BD952">
        <v>0</v>
      </c>
      <c r="BE952">
        <v>0</v>
      </c>
      <c r="BF952">
        <v>3</v>
      </c>
      <c r="BG952">
        <v>135</v>
      </c>
      <c r="BH952">
        <v>0</v>
      </c>
      <c r="BI952">
        <v>3</v>
      </c>
      <c r="BJ952" s="2">
        <v>46218</v>
      </c>
      <c r="BK952">
        <v>0</v>
      </c>
      <c r="BL952" s="3" t="str">
        <f>VLOOKUP(O952,DropDownList!$H$1:$I$7,2,FALSE)</f>
        <v>2023/24</v>
      </c>
      <c r="BM952" s="3" t="str">
        <f t="shared" si="14"/>
        <v>PREG</v>
      </c>
    </row>
    <row r="953" spans="1:65" x14ac:dyDescent="0.2">
      <c r="A953">
        <v>2026</v>
      </c>
      <c r="B953">
        <v>7</v>
      </c>
      <c r="C953" t="s">
        <v>216</v>
      </c>
      <c r="D953" t="s">
        <v>225</v>
      </c>
      <c r="E953" t="s">
        <v>40</v>
      </c>
      <c r="F953">
        <v>9366</v>
      </c>
      <c r="G953" t="s">
        <v>141</v>
      </c>
      <c r="H953" t="s">
        <v>218</v>
      </c>
      <c r="I953" t="s">
        <v>142</v>
      </c>
      <c r="J953" s="1">
        <v>46204</v>
      </c>
      <c r="K953" t="s">
        <v>143</v>
      </c>
      <c r="L953">
        <v>2</v>
      </c>
      <c r="M953" t="s">
        <v>445</v>
      </c>
      <c r="N953" t="s">
        <v>442</v>
      </c>
      <c r="O953" t="s">
        <v>156</v>
      </c>
      <c r="P953" t="s">
        <v>148</v>
      </c>
      <c r="Q953">
        <v>4490.2299999999996</v>
      </c>
      <c r="R953">
        <v>217</v>
      </c>
      <c r="S953">
        <v>13020</v>
      </c>
      <c r="T953">
        <v>1501.03</v>
      </c>
      <c r="U953">
        <v>80</v>
      </c>
      <c r="V953">
        <v>43</v>
      </c>
      <c r="W953">
        <v>2465.08</v>
      </c>
      <c r="X953">
        <v>2465.08</v>
      </c>
      <c r="Y953">
        <v>0</v>
      </c>
      <c r="Z953">
        <v>0</v>
      </c>
      <c r="AA953">
        <v>7028.74</v>
      </c>
      <c r="AB953">
        <v>0</v>
      </c>
      <c r="AC953">
        <v>7028.74</v>
      </c>
      <c r="AD953">
        <v>39</v>
      </c>
      <c r="AE953">
        <v>4</v>
      </c>
      <c r="AF953">
        <v>110</v>
      </c>
      <c r="AG953">
        <v>9</v>
      </c>
      <c r="AH953">
        <v>24</v>
      </c>
      <c r="AI953">
        <v>71</v>
      </c>
      <c r="AJ953">
        <v>0</v>
      </c>
      <c r="AK953">
        <v>0</v>
      </c>
      <c r="AL953">
        <v>0</v>
      </c>
      <c r="AM953">
        <v>0</v>
      </c>
      <c r="AN953">
        <v>0</v>
      </c>
      <c r="AO953">
        <v>186</v>
      </c>
      <c r="AP953">
        <v>996</v>
      </c>
      <c r="AQ953">
        <v>193</v>
      </c>
      <c r="AR953">
        <v>0</v>
      </c>
      <c r="AS953">
        <v>120</v>
      </c>
      <c r="AT953">
        <v>36</v>
      </c>
      <c r="AU953">
        <v>6</v>
      </c>
      <c r="AV953">
        <v>1</v>
      </c>
      <c r="AW953">
        <v>0</v>
      </c>
      <c r="AX953">
        <v>0</v>
      </c>
      <c r="AY953">
        <v>138</v>
      </c>
      <c r="AZ953">
        <v>283</v>
      </c>
      <c r="BA953">
        <v>184</v>
      </c>
      <c r="BB953">
        <v>4</v>
      </c>
      <c r="BC953">
        <v>3</v>
      </c>
      <c r="BD953">
        <v>1</v>
      </c>
      <c r="BE953">
        <v>0</v>
      </c>
      <c r="BF953">
        <v>187</v>
      </c>
      <c r="BG953">
        <v>4260</v>
      </c>
      <c r="BH953">
        <v>3</v>
      </c>
      <c r="BI953">
        <v>80</v>
      </c>
      <c r="BJ953" s="2">
        <v>46218</v>
      </c>
      <c r="BK953">
        <v>0</v>
      </c>
      <c r="BL953" s="3" t="str">
        <f>VLOOKUP(O953,DropDownList!$H$1:$I$7,2,FALSE)</f>
        <v>2023/24</v>
      </c>
      <c r="BM953" s="3" t="str">
        <f t="shared" si="14"/>
        <v>PRAS</v>
      </c>
    </row>
    <row r="954" spans="1:65" x14ac:dyDescent="0.2">
      <c r="A954">
        <v>2026</v>
      </c>
      <c r="B954">
        <v>7</v>
      </c>
      <c r="C954" t="s">
        <v>216</v>
      </c>
      <c r="D954" t="s">
        <v>225</v>
      </c>
      <c r="E954" t="s">
        <v>40</v>
      </c>
      <c r="F954">
        <v>9366</v>
      </c>
      <c r="G954" t="s">
        <v>141</v>
      </c>
      <c r="H954" t="s">
        <v>218</v>
      </c>
      <c r="I954" t="s">
        <v>142</v>
      </c>
      <c r="J954" s="1">
        <v>46204</v>
      </c>
      <c r="K954" t="s">
        <v>143</v>
      </c>
      <c r="L954">
        <v>2</v>
      </c>
      <c r="M954" t="s">
        <v>445</v>
      </c>
      <c r="N954" t="s">
        <v>442</v>
      </c>
      <c r="O954" t="s">
        <v>147</v>
      </c>
      <c r="P954" t="s">
        <v>153</v>
      </c>
      <c r="Q954">
        <v>90</v>
      </c>
      <c r="R954">
        <v>8</v>
      </c>
      <c r="S954">
        <v>570</v>
      </c>
      <c r="T954">
        <v>45</v>
      </c>
      <c r="U954">
        <v>2</v>
      </c>
      <c r="V954">
        <v>2</v>
      </c>
      <c r="W954">
        <v>90</v>
      </c>
      <c r="X954">
        <v>90</v>
      </c>
      <c r="Y954">
        <v>0</v>
      </c>
      <c r="Z954">
        <v>0</v>
      </c>
      <c r="AA954">
        <v>435</v>
      </c>
      <c r="AB954">
        <v>0</v>
      </c>
      <c r="AC954">
        <v>435</v>
      </c>
      <c r="AD954">
        <v>2</v>
      </c>
      <c r="AE954">
        <v>0</v>
      </c>
      <c r="AF954">
        <v>5</v>
      </c>
      <c r="AG954">
        <v>0</v>
      </c>
      <c r="AH954">
        <v>1</v>
      </c>
      <c r="AI954">
        <v>2</v>
      </c>
      <c r="AJ954">
        <v>0</v>
      </c>
      <c r="AK954">
        <v>0</v>
      </c>
      <c r="AL954">
        <v>0</v>
      </c>
      <c r="AM954">
        <v>0</v>
      </c>
      <c r="AN954">
        <v>0</v>
      </c>
      <c r="AO954">
        <v>4</v>
      </c>
      <c r="AP954">
        <v>10</v>
      </c>
      <c r="AQ954">
        <v>7</v>
      </c>
      <c r="AR954">
        <v>0</v>
      </c>
      <c r="AS954">
        <v>1</v>
      </c>
      <c r="AT954">
        <v>0</v>
      </c>
      <c r="AU954">
        <v>0</v>
      </c>
      <c r="AV954">
        <v>0</v>
      </c>
      <c r="AW954">
        <v>0</v>
      </c>
      <c r="AX954">
        <v>0</v>
      </c>
      <c r="AY954">
        <v>0</v>
      </c>
      <c r="AZ954">
        <v>1</v>
      </c>
      <c r="BA954">
        <v>1</v>
      </c>
      <c r="BB954">
        <v>0</v>
      </c>
      <c r="BC954">
        <v>0</v>
      </c>
      <c r="BD954">
        <v>0</v>
      </c>
      <c r="BE954">
        <v>0</v>
      </c>
      <c r="BF954">
        <v>4</v>
      </c>
      <c r="BG954">
        <v>90</v>
      </c>
      <c r="BH954">
        <v>0</v>
      </c>
      <c r="BI954">
        <v>2</v>
      </c>
      <c r="BJ954" s="2">
        <v>46218</v>
      </c>
      <c r="BK954">
        <v>0</v>
      </c>
      <c r="BL954" s="3" t="str">
        <f>VLOOKUP(O954,DropDownList!$H$1:$I$7,2,FALSE)</f>
        <v>2024/25</v>
      </c>
      <c r="BM954" s="3" t="str">
        <f t="shared" si="14"/>
        <v>PREG</v>
      </c>
    </row>
    <row r="955" spans="1:65" x14ac:dyDescent="0.2">
      <c r="A955">
        <v>2026</v>
      </c>
      <c r="B955">
        <v>7</v>
      </c>
      <c r="C955" t="s">
        <v>216</v>
      </c>
      <c r="D955" t="s">
        <v>225</v>
      </c>
      <c r="E955" t="s">
        <v>40</v>
      </c>
      <c r="F955">
        <v>9366</v>
      </c>
      <c r="G955" t="s">
        <v>141</v>
      </c>
      <c r="H955" t="s">
        <v>218</v>
      </c>
      <c r="I955" t="s">
        <v>142</v>
      </c>
      <c r="J955" s="1">
        <v>46204</v>
      </c>
      <c r="K955" t="s">
        <v>143</v>
      </c>
      <c r="L955">
        <v>2</v>
      </c>
      <c r="M955" t="s">
        <v>445</v>
      </c>
      <c r="N955" t="s">
        <v>442</v>
      </c>
      <c r="O955" t="s">
        <v>147</v>
      </c>
      <c r="P955" t="s">
        <v>148</v>
      </c>
      <c r="Q955">
        <v>4949.5</v>
      </c>
      <c r="R955">
        <v>173</v>
      </c>
      <c r="S955">
        <v>10380</v>
      </c>
      <c r="T955">
        <v>780</v>
      </c>
      <c r="U955">
        <v>90</v>
      </c>
      <c r="V955">
        <v>47</v>
      </c>
      <c r="W955">
        <v>2715.66</v>
      </c>
      <c r="X955">
        <v>2715.66</v>
      </c>
      <c r="Y955">
        <v>0</v>
      </c>
      <c r="Z955">
        <v>0</v>
      </c>
      <c r="AA955">
        <v>4650.5</v>
      </c>
      <c r="AB955">
        <v>0</v>
      </c>
      <c r="AC955">
        <v>4650.5</v>
      </c>
      <c r="AD955">
        <v>44</v>
      </c>
      <c r="AE955">
        <v>3</v>
      </c>
      <c r="AF955">
        <v>70</v>
      </c>
      <c r="AG955">
        <v>12</v>
      </c>
      <c r="AH955">
        <v>13</v>
      </c>
      <c r="AI955">
        <v>78</v>
      </c>
      <c r="AJ955">
        <v>0</v>
      </c>
      <c r="AK955">
        <v>0</v>
      </c>
      <c r="AL955">
        <v>0</v>
      </c>
      <c r="AM955">
        <v>0</v>
      </c>
      <c r="AN955">
        <v>0</v>
      </c>
      <c r="AO955">
        <v>141</v>
      </c>
      <c r="AP955">
        <v>491</v>
      </c>
      <c r="AQ955">
        <v>140</v>
      </c>
      <c r="AR955">
        <v>0</v>
      </c>
      <c r="AS955">
        <v>22</v>
      </c>
      <c r="AT955">
        <v>14</v>
      </c>
      <c r="AU955">
        <v>3</v>
      </c>
      <c r="AV955">
        <v>2</v>
      </c>
      <c r="AW955">
        <v>0</v>
      </c>
      <c r="AX955">
        <v>0</v>
      </c>
      <c r="AY955">
        <v>85</v>
      </c>
      <c r="AZ955">
        <v>133</v>
      </c>
      <c r="BA955">
        <v>63</v>
      </c>
      <c r="BB955">
        <v>3</v>
      </c>
      <c r="BC955">
        <v>2</v>
      </c>
      <c r="BD955">
        <v>0</v>
      </c>
      <c r="BE955">
        <v>0</v>
      </c>
      <c r="BF955">
        <v>146</v>
      </c>
      <c r="BG955">
        <v>4680</v>
      </c>
      <c r="BH955">
        <v>0</v>
      </c>
      <c r="BI955">
        <v>90</v>
      </c>
      <c r="BJ955" s="2">
        <v>46218</v>
      </c>
      <c r="BK955">
        <v>0</v>
      </c>
      <c r="BL955" s="3" t="str">
        <f>VLOOKUP(O955,DropDownList!$H$1:$I$7,2,FALSE)</f>
        <v>2024/25</v>
      </c>
      <c r="BM955" s="3" t="str">
        <f t="shared" si="14"/>
        <v>PRAS</v>
      </c>
    </row>
    <row r="956" spans="1:65" x14ac:dyDescent="0.2">
      <c r="A956">
        <v>2026</v>
      </c>
      <c r="B956">
        <v>7</v>
      </c>
      <c r="C956" t="s">
        <v>216</v>
      </c>
      <c r="D956" t="s">
        <v>225</v>
      </c>
      <c r="E956" t="s">
        <v>40</v>
      </c>
      <c r="F956">
        <v>9366</v>
      </c>
      <c r="G956" t="s">
        <v>141</v>
      </c>
      <c r="H956" t="s">
        <v>218</v>
      </c>
      <c r="I956" t="s">
        <v>142</v>
      </c>
      <c r="J956" s="1">
        <v>46204</v>
      </c>
      <c r="K956" t="s">
        <v>143</v>
      </c>
      <c r="L956">
        <v>2</v>
      </c>
      <c r="M956" t="s">
        <v>445</v>
      </c>
      <c r="N956" t="s">
        <v>442</v>
      </c>
      <c r="O956" t="s">
        <v>149</v>
      </c>
      <c r="P956" t="s">
        <v>152</v>
      </c>
      <c r="Q956">
        <v>0</v>
      </c>
      <c r="R956">
        <v>201</v>
      </c>
      <c r="S956">
        <v>8040</v>
      </c>
      <c r="T956">
        <v>4880</v>
      </c>
      <c r="U956">
        <v>0</v>
      </c>
      <c r="V956">
        <v>0</v>
      </c>
      <c r="W956">
        <v>0</v>
      </c>
      <c r="X956">
        <v>0</v>
      </c>
      <c r="Y956">
        <v>0</v>
      </c>
      <c r="Z956">
        <v>0</v>
      </c>
      <c r="AA956">
        <v>3160</v>
      </c>
      <c r="AB956">
        <v>0</v>
      </c>
      <c r="AC956">
        <v>3160</v>
      </c>
      <c r="AD956">
        <v>0</v>
      </c>
      <c r="AE956">
        <v>0</v>
      </c>
      <c r="AF956">
        <v>79</v>
      </c>
      <c r="AG956">
        <v>0</v>
      </c>
      <c r="AH956">
        <v>122</v>
      </c>
      <c r="AI956">
        <v>0</v>
      </c>
      <c r="AJ956">
        <v>0</v>
      </c>
      <c r="AK956">
        <v>0</v>
      </c>
      <c r="AL956">
        <v>0</v>
      </c>
      <c r="AM956">
        <v>3</v>
      </c>
      <c r="AN956">
        <v>0</v>
      </c>
      <c r="AO956">
        <v>0</v>
      </c>
      <c r="AP956">
        <v>0</v>
      </c>
      <c r="AQ956">
        <v>0</v>
      </c>
      <c r="AR956">
        <v>0</v>
      </c>
      <c r="AS956">
        <v>0</v>
      </c>
      <c r="AT956">
        <v>0</v>
      </c>
      <c r="AU956">
        <v>0</v>
      </c>
      <c r="AV956">
        <v>0</v>
      </c>
      <c r="AW956">
        <v>0</v>
      </c>
      <c r="AX956">
        <v>0</v>
      </c>
      <c r="AY956">
        <v>0</v>
      </c>
      <c r="AZ956">
        <v>0</v>
      </c>
      <c r="BA956">
        <v>0</v>
      </c>
      <c r="BB956">
        <v>0</v>
      </c>
      <c r="BC956">
        <v>0</v>
      </c>
      <c r="BD956">
        <v>0</v>
      </c>
      <c r="BE956">
        <v>0</v>
      </c>
      <c r="BF956">
        <v>0</v>
      </c>
      <c r="BG956">
        <v>0</v>
      </c>
      <c r="BH956">
        <v>0</v>
      </c>
      <c r="BI956">
        <v>0</v>
      </c>
      <c r="BJ956" s="2">
        <v>46218</v>
      </c>
      <c r="BK956">
        <v>0</v>
      </c>
      <c r="BL956" s="3" t="str">
        <f>VLOOKUP(O956,DropDownList!$H$1:$I$7,2,FALSE)</f>
        <v>2025/26</v>
      </c>
      <c r="BM956" s="3" t="str">
        <f t="shared" si="14"/>
        <v>PCOA</v>
      </c>
    </row>
    <row r="957" spans="1:65" x14ac:dyDescent="0.2">
      <c r="A957">
        <v>2026</v>
      </c>
      <c r="B957">
        <v>7</v>
      </c>
      <c r="C957" t="s">
        <v>216</v>
      </c>
      <c r="D957" t="s">
        <v>225</v>
      </c>
      <c r="E957" t="s">
        <v>40</v>
      </c>
      <c r="F957">
        <v>9366</v>
      </c>
      <c r="G957" t="s">
        <v>141</v>
      </c>
      <c r="H957" t="s">
        <v>218</v>
      </c>
      <c r="I957" t="s">
        <v>142</v>
      </c>
      <c r="J957" s="1">
        <v>46204</v>
      </c>
      <c r="K957" t="s">
        <v>143</v>
      </c>
      <c r="L957">
        <v>2</v>
      </c>
      <c r="M957" t="s">
        <v>445</v>
      </c>
      <c r="N957" t="s">
        <v>442</v>
      </c>
      <c r="O957" t="s">
        <v>155</v>
      </c>
      <c r="P957" t="s">
        <v>146</v>
      </c>
      <c r="Q957">
        <v>1421.15</v>
      </c>
      <c r="R957">
        <v>777</v>
      </c>
      <c r="S957">
        <v>12415</v>
      </c>
      <c r="T957">
        <v>330</v>
      </c>
      <c r="U957">
        <v>174</v>
      </c>
      <c r="V957">
        <v>52</v>
      </c>
      <c r="W957">
        <v>786.73</v>
      </c>
      <c r="X957">
        <v>786.73</v>
      </c>
      <c r="Y957">
        <v>0</v>
      </c>
      <c r="Z957">
        <v>0</v>
      </c>
      <c r="AA957">
        <v>10663.85</v>
      </c>
      <c r="AB957">
        <v>0</v>
      </c>
      <c r="AC957">
        <v>0</v>
      </c>
      <c r="AD957">
        <v>50</v>
      </c>
      <c r="AE957">
        <v>2</v>
      </c>
      <c r="AF957">
        <v>666</v>
      </c>
      <c r="AG957">
        <v>3</v>
      </c>
      <c r="AH957">
        <v>20</v>
      </c>
      <c r="AI957">
        <v>88</v>
      </c>
      <c r="AJ957">
        <v>0</v>
      </c>
      <c r="AK957">
        <v>0</v>
      </c>
      <c r="AL957">
        <v>0</v>
      </c>
      <c r="AM957">
        <v>0</v>
      </c>
      <c r="AN957">
        <v>0</v>
      </c>
      <c r="AO957">
        <v>537</v>
      </c>
      <c r="AP957">
        <v>3525</v>
      </c>
      <c r="AQ957">
        <v>561</v>
      </c>
      <c r="AR957">
        <v>0</v>
      </c>
      <c r="AS957">
        <v>530</v>
      </c>
      <c r="AT957">
        <v>404</v>
      </c>
      <c r="AU957">
        <v>52</v>
      </c>
      <c r="AV957">
        <v>18</v>
      </c>
      <c r="AW957">
        <v>10</v>
      </c>
      <c r="AX957">
        <v>0</v>
      </c>
      <c r="AY957">
        <v>328</v>
      </c>
      <c r="AZ957">
        <v>738</v>
      </c>
      <c r="BA957">
        <v>517</v>
      </c>
      <c r="BB957">
        <v>115</v>
      </c>
      <c r="BC957">
        <v>58</v>
      </c>
      <c r="BD957">
        <v>14</v>
      </c>
      <c r="BE957">
        <v>1</v>
      </c>
      <c r="BF957">
        <v>766</v>
      </c>
      <c r="BG957">
        <v>1400</v>
      </c>
      <c r="BH957">
        <v>0</v>
      </c>
      <c r="BI957">
        <v>171</v>
      </c>
      <c r="BJ957" s="2">
        <v>46218</v>
      </c>
      <c r="BK957">
        <v>0</v>
      </c>
      <c r="BL957" s="3" t="str">
        <f>VLOOKUP(O957,DropDownList!$H$1:$I$7,2,FALSE)</f>
        <v>2022/23</v>
      </c>
      <c r="BM957" s="3" t="str">
        <f t="shared" si="14"/>
        <v>VSUR</v>
      </c>
    </row>
    <row r="958" spans="1:65" x14ac:dyDescent="0.2">
      <c r="A958">
        <v>2026</v>
      </c>
      <c r="B958">
        <v>7</v>
      </c>
      <c r="C958" t="s">
        <v>216</v>
      </c>
      <c r="D958" t="s">
        <v>225</v>
      </c>
      <c r="E958" t="s">
        <v>40</v>
      </c>
      <c r="F958">
        <v>9366</v>
      </c>
      <c r="G958" t="s">
        <v>141</v>
      </c>
      <c r="H958" t="s">
        <v>218</v>
      </c>
      <c r="I958" t="s">
        <v>142</v>
      </c>
      <c r="J958" s="1">
        <v>46204</v>
      </c>
      <c r="K958" t="s">
        <v>143</v>
      </c>
      <c r="L958">
        <v>2</v>
      </c>
      <c r="M958" t="s">
        <v>445</v>
      </c>
      <c r="N958" t="s">
        <v>442</v>
      </c>
      <c r="O958" t="s">
        <v>147</v>
      </c>
      <c r="P958" t="s">
        <v>152</v>
      </c>
      <c r="Q958">
        <v>0</v>
      </c>
      <c r="R958">
        <v>270</v>
      </c>
      <c r="S958">
        <v>10800</v>
      </c>
      <c r="T958">
        <v>6920</v>
      </c>
      <c r="U958">
        <v>0</v>
      </c>
      <c r="V958">
        <v>0</v>
      </c>
      <c r="W958">
        <v>0</v>
      </c>
      <c r="X958">
        <v>0</v>
      </c>
      <c r="Y958">
        <v>0</v>
      </c>
      <c r="Z958">
        <v>0</v>
      </c>
      <c r="AA958">
        <v>3880</v>
      </c>
      <c r="AB958">
        <v>0</v>
      </c>
      <c r="AC958">
        <v>3880</v>
      </c>
      <c r="AD958">
        <v>0</v>
      </c>
      <c r="AE958">
        <v>0</v>
      </c>
      <c r="AF958">
        <v>97</v>
      </c>
      <c r="AG958">
        <v>0</v>
      </c>
      <c r="AH958">
        <v>173</v>
      </c>
      <c r="AI958">
        <v>0</v>
      </c>
      <c r="AJ958">
        <v>0</v>
      </c>
      <c r="AK958">
        <v>0</v>
      </c>
      <c r="AL958">
        <v>0</v>
      </c>
      <c r="AM958">
        <v>3</v>
      </c>
      <c r="AN958">
        <v>0</v>
      </c>
      <c r="AO958">
        <v>0</v>
      </c>
      <c r="AP958">
        <v>0</v>
      </c>
      <c r="AQ958">
        <v>0</v>
      </c>
      <c r="AR958">
        <v>0</v>
      </c>
      <c r="AS958">
        <v>0</v>
      </c>
      <c r="AT958">
        <v>0</v>
      </c>
      <c r="AU958">
        <v>0</v>
      </c>
      <c r="AV958">
        <v>0</v>
      </c>
      <c r="AW958">
        <v>0</v>
      </c>
      <c r="AX958">
        <v>0</v>
      </c>
      <c r="AY958">
        <v>0</v>
      </c>
      <c r="AZ958">
        <v>0</v>
      </c>
      <c r="BA958">
        <v>0</v>
      </c>
      <c r="BB958">
        <v>0</v>
      </c>
      <c r="BC958">
        <v>0</v>
      </c>
      <c r="BD958">
        <v>0</v>
      </c>
      <c r="BE958">
        <v>0</v>
      </c>
      <c r="BF958">
        <v>0</v>
      </c>
      <c r="BG958">
        <v>0</v>
      </c>
      <c r="BH958">
        <v>0</v>
      </c>
      <c r="BI958">
        <v>0</v>
      </c>
      <c r="BJ958" s="2">
        <v>46218</v>
      </c>
      <c r="BK958">
        <v>0</v>
      </c>
      <c r="BL958" s="3" t="str">
        <f>VLOOKUP(O958,DropDownList!$H$1:$I$7,2,FALSE)</f>
        <v>2024/25</v>
      </c>
      <c r="BM958" s="3" t="str">
        <f t="shared" si="14"/>
        <v>PCOA</v>
      </c>
    </row>
    <row r="959" spans="1:65" x14ac:dyDescent="0.2">
      <c r="A959">
        <v>2026</v>
      </c>
      <c r="B959">
        <v>7</v>
      </c>
      <c r="C959" t="s">
        <v>216</v>
      </c>
      <c r="D959" t="s">
        <v>225</v>
      </c>
      <c r="E959" t="s">
        <v>40</v>
      </c>
      <c r="F959">
        <v>9366</v>
      </c>
      <c r="G959" t="s">
        <v>141</v>
      </c>
      <c r="H959" t="s">
        <v>218</v>
      </c>
      <c r="I959" t="s">
        <v>142</v>
      </c>
      <c r="J959" s="1">
        <v>46204</v>
      </c>
      <c r="K959" t="s">
        <v>143</v>
      </c>
      <c r="L959">
        <v>2</v>
      </c>
      <c r="M959" t="s">
        <v>445</v>
      </c>
      <c r="N959" t="s">
        <v>442</v>
      </c>
      <c r="O959" t="s">
        <v>149</v>
      </c>
      <c r="P959" t="s">
        <v>154</v>
      </c>
      <c r="Q959">
        <v>72542.02</v>
      </c>
      <c r="R959">
        <v>551</v>
      </c>
      <c r="S959">
        <v>160097.14000000001</v>
      </c>
      <c r="T959">
        <v>2540</v>
      </c>
      <c r="U959">
        <v>278</v>
      </c>
      <c r="V959">
        <v>165</v>
      </c>
      <c r="W959">
        <v>33536.35</v>
      </c>
      <c r="X959">
        <v>44590.2</v>
      </c>
      <c r="Y959">
        <v>0</v>
      </c>
      <c r="Z959">
        <v>0</v>
      </c>
      <c r="AA959">
        <v>85015.12</v>
      </c>
      <c r="AB959">
        <v>700</v>
      </c>
      <c r="AC959">
        <v>78008.19</v>
      </c>
      <c r="AD959">
        <v>101</v>
      </c>
      <c r="AE959">
        <v>64</v>
      </c>
      <c r="AF959">
        <v>264</v>
      </c>
      <c r="AG959">
        <v>122</v>
      </c>
      <c r="AH959">
        <v>7</v>
      </c>
      <c r="AI959">
        <v>156</v>
      </c>
      <c r="AJ959">
        <v>0</v>
      </c>
      <c r="AK959">
        <v>0</v>
      </c>
      <c r="AL959">
        <v>0</v>
      </c>
      <c r="AM959">
        <v>0</v>
      </c>
      <c r="AN959">
        <v>0</v>
      </c>
      <c r="AO959">
        <v>331</v>
      </c>
      <c r="AP959">
        <v>932</v>
      </c>
      <c r="AQ959">
        <v>295</v>
      </c>
      <c r="AR959">
        <v>0</v>
      </c>
      <c r="AS959">
        <v>115</v>
      </c>
      <c r="AT959">
        <v>47</v>
      </c>
      <c r="AU959">
        <v>9</v>
      </c>
      <c r="AV959">
        <v>2</v>
      </c>
      <c r="AW959">
        <v>2</v>
      </c>
      <c r="AX959">
        <v>0</v>
      </c>
      <c r="AY959">
        <v>97</v>
      </c>
      <c r="AZ959">
        <v>153</v>
      </c>
      <c r="BA959">
        <v>40</v>
      </c>
      <c r="BB959">
        <v>28</v>
      </c>
      <c r="BC959">
        <v>4</v>
      </c>
      <c r="BD959">
        <v>0</v>
      </c>
      <c r="BE959">
        <v>0</v>
      </c>
      <c r="BF959">
        <v>549</v>
      </c>
      <c r="BG959">
        <v>47545.14</v>
      </c>
      <c r="BH959">
        <v>2</v>
      </c>
      <c r="BI959">
        <v>276</v>
      </c>
      <c r="BJ959" s="2">
        <v>46218</v>
      </c>
      <c r="BK959">
        <v>0</v>
      </c>
      <c r="BL959" s="3" t="str">
        <f>VLOOKUP(O959,DropDownList!$H$1:$I$7,2,FALSE)</f>
        <v>2025/26</v>
      </c>
      <c r="BM959" s="3" t="str">
        <f t="shared" si="14"/>
        <v>JP COURT</v>
      </c>
    </row>
    <row r="960" spans="1:65" x14ac:dyDescent="0.2">
      <c r="A960">
        <v>2026</v>
      </c>
      <c r="B960">
        <v>7</v>
      </c>
      <c r="C960" t="s">
        <v>216</v>
      </c>
      <c r="D960" t="s">
        <v>225</v>
      </c>
      <c r="E960" t="s">
        <v>40</v>
      </c>
      <c r="F960">
        <v>9366</v>
      </c>
      <c r="G960" t="s">
        <v>141</v>
      </c>
      <c r="H960" t="s">
        <v>218</v>
      </c>
      <c r="I960" t="s">
        <v>142</v>
      </c>
      <c r="J960" s="1">
        <v>46204</v>
      </c>
      <c r="K960" t="s">
        <v>143</v>
      </c>
      <c r="L960">
        <v>2</v>
      </c>
      <c r="M960" t="s">
        <v>445</v>
      </c>
      <c r="N960" t="s">
        <v>442</v>
      </c>
      <c r="O960" t="s">
        <v>147</v>
      </c>
      <c r="P960" t="s">
        <v>150</v>
      </c>
      <c r="Q960">
        <v>65769.929999999993</v>
      </c>
      <c r="R960">
        <v>949</v>
      </c>
      <c r="S960">
        <v>165678.96</v>
      </c>
      <c r="T960">
        <v>29591.83</v>
      </c>
      <c r="U960">
        <v>416</v>
      </c>
      <c r="V960">
        <v>219</v>
      </c>
      <c r="W960">
        <v>36522.75</v>
      </c>
      <c r="X960">
        <v>39433.57</v>
      </c>
      <c r="Y960">
        <v>794</v>
      </c>
      <c r="Z960">
        <v>136087.13</v>
      </c>
      <c r="AA960">
        <v>70317.2</v>
      </c>
      <c r="AB960">
        <v>23416.22</v>
      </c>
      <c r="AC960">
        <v>46900.98</v>
      </c>
      <c r="AD960">
        <v>165</v>
      </c>
      <c r="AE960">
        <v>54</v>
      </c>
      <c r="AF960">
        <v>373</v>
      </c>
      <c r="AG960">
        <v>124</v>
      </c>
      <c r="AH960">
        <v>155</v>
      </c>
      <c r="AI960">
        <v>292</v>
      </c>
      <c r="AJ960">
        <v>122</v>
      </c>
      <c r="AK960">
        <v>67</v>
      </c>
      <c r="AL960">
        <v>17</v>
      </c>
      <c r="AM960">
        <v>46</v>
      </c>
      <c r="AN960">
        <v>8</v>
      </c>
      <c r="AO960">
        <v>700</v>
      </c>
      <c r="AP960">
        <v>2947</v>
      </c>
      <c r="AQ960">
        <v>696</v>
      </c>
      <c r="AR960">
        <v>2</v>
      </c>
      <c r="AS960">
        <v>346</v>
      </c>
      <c r="AT960">
        <v>68</v>
      </c>
      <c r="AU960">
        <v>10</v>
      </c>
      <c r="AV960">
        <v>5</v>
      </c>
      <c r="AW960">
        <v>0</v>
      </c>
      <c r="AX960">
        <v>0</v>
      </c>
      <c r="AY960">
        <v>391</v>
      </c>
      <c r="AZ960">
        <v>713</v>
      </c>
      <c r="BA960">
        <v>373</v>
      </c>
      <c r="BB960">
        <v>64</v>
      </c>
      <c r="BC960">
        <v>17</v>
      </c>
      <c r="BD960">
        <v>2</v>
      </c>
      <c r="BE960">
        <v>1</v>
      </c>
      <c r="BF960">
        <v>722</v>
      </c>
      <c r="BG960">
        <v>48216.07</v>
      </c>
      <c r="BH960">
        <v>5</v>
      </c>
      <c r="BI960">
        <v>416</v>
      </c>
      <c r="BJ960" s="2">
        <v>46218</v>
      </c>
      <c r="BK960">
        <v>0</v>
      </c>
      <c r="BL960" s="3" t="str">
        <f>VLOOKUP(O960,DropDownList!$H$1:$I$7,2,FALSE)</f>
        <v>2024/25</v>
      </c>
      <c r="BM960" s="3" t="str">
        <f t="shared" si="14"/>
        <v>FISCAL FINES</v>
      </c>
    </row>
    <row r="961" spans="1:65" x14ac:dyDescent="0.2">
      <c r="A961">
        <v>2026</v>
      </c>
      <c r="B961">
        <v>7</v>
      </c>
      <c r="C961" t="s">
        <v>216</v>
      </c>
      <c r="D961" t="s">
        <v>225</v>
      </c>
      <c r="E961" t="s">
        <v>40</v>
      </c>
      <c r="F961">
        <v>9366</v>
      </c>
      <c r="G961" t="s">
        <v>141</v>
      </c>
      <c r="H961" t="s">
        <v>218</v>
      </c>
      <c r="I961" t="s">
        <v>142</v>
      </c>
      <c r="J961" s="1">
        <v>46204</v>
      </c>
      <c r="K961" t="s">
        <v>143</v>
      </c>
      <c r="L961">
        <v>2</v>
      </c>
      <c r="M961" t="s">
        <v>445</v>
      </c>
      <c r="N961" t="s">
        <v>442</v>
      </c>
      <c r="O961" t="s">
        <v>156</v>
      </c>
      <c r="P961" t="s">
        <v>150</v>
      </c>
      <c r="Q961">
        <v>78536.94</v>
      </c>
      <c r="R961">
        <v>1300</v>
      </c>
      <c r="S961">
        <v>228087.05</v>
      </c>
      <c r="T961">
        <v>37953.949999999997</v>
      </c>
      <c r="U961">
        <v>477</v>
      </c>
      <c r="V961">
        <v>255</v>
      </c>
      <c r="W961">
        <v>48342.33</v>
      </c>
      <c r="X961">
        <v>49132.33</v>
      </c>
      <c r="Y961">
        <v>1117</v>
      </c>
      <c r="Z961">
        <v>190133.1</v>
      </c>
      <c r="AA961">
        <v>111596.16</v>
      </c>
      <c r="AB961">
        <v>32961.599999999999</v>
      </c>
      <c r="AC961">
        <v>78634.559999999998</v>
      </c>
      <c r="AD961">
        <v>191</v>
      </c>
      <c r="AE961">
        <v>64</v>
      </c>
      <c r="AF961">
        <v>623</v>
      </c>
      <c r="AG961">
        <v>162</v>
      </c>
      <c r="AH961">
        <v>183</v>
      </c>
      <c r="AI961">
        <v>315</v>
      </c>
      <c r="AJ961">
        <v>170</v>
      </c>
      <c r="AK961">
        <v>101</v>
      </c>
      <c r="AL961">
        <v>10</v>
      </c>
      <c r="AM961">
        <v>72</v>
      </c>
      <c r="AN961">
        <v>9</v>
      </c>
      <c r="AO961">
        <v>972</v>
      </c>
      <c r="AP961">
        <v>5366</v>
      </c>
      <c r="AQ961">
        <v>997</v>
      </c>
      <c r="AR961">
        <v>0</v>
      </c>
      <c r="AS961">
        <v>805</v>
      </c>
      <c r="AT961">
        <v>202</v>
      </c>
      <c r="AU961">
        <v>28</v>
      </c>
      <c r="AV961">
        <v>11</v>
      </c>
      <c r="AW961">
        <v>2</v>
      </c>
      <c r="AX961">
        <v>0</v>
      </c>
      <c r="AY961">
        <v>658</v>
      </c>
      <c r="AZ961">
        <v>1413</v>
      </c>
      <c r="BA961">
        <v>947</v>
      </c>
      <c r="BB961">
        <v>72</v>
      </c>
      <c r="BC961">
        <v>30</v>
      </c>
      <c r="BD961">
        <v>5</v>
      </c>
      <c r="BE961">
        <v>2</v>
      </c>
      <c r="BF961">
        <v>983</v>
      </c>
      <c r="BG961">
        <v>54381</v>
      </c>
      <c r="BH961">
        <v>17</v>
      </c>
      <c r="BI961">
        <v>477</v>
      </c>
      <c r="BJ961" s="2">
        <v>46218</v>
      </c>
      <c r="BK961">
        <v>0</v>
      </c>
      <c r="BL961" s="3" t="str">
        <f>VLOOKUP(O961,DropDownList!$H$1:$I$7,2,FALSE)</f>
        <v>2023/24</v>
      </c>
      <c r="BM961" s="3" t="str">
        <f t="shared" si="14"/>
        <v>FISCAL FINES</v>
      </c>
    </row>
    <row r="962" spans="1:65" x14ac:dyDescent="0.2">
      <c r="A962">
        <v>2026</v>
      </c>
      <c r="B962">
        <v>7</v>
      </c>
      <c r="C962" t="s">
        <v>216</v>
      </c>
      <c r="D962" t="s">
        <v>225</v>
      </c>
      <c r="E962" t="s">
        <v>40</v>
      </c>
      <c r="F962">
        <v>9366</v>
      </c>
      <c r="G962" t="s">
        <v>141</v>
      </c>
      <c r="H962" t="s">
        <v>218</v>
      </c>
      <c r="I962" t="s">
        <v>142</v>
      </c>
      <c r="J962" s="1">
        <v>46204</v>
      </c>
      <c r="K962" t="s">
        <v>143</v>
      </c>
      <c r="L962">
        <v>2</v>
      </c>
      <c r="M962" t="s">
        <v>445</v>
      </c>
      <c r="N962" t="s">
        <v>442</v>
      </c>
      <c r="O962" t="s">
        <v>149</v>
      </c>
      <c r="P962" t="s">
        <v>146</v>
      </c>
      <c r="Q962">
        <v>2643.07</v>
      </c>
      <c r="R962">
        <v>550</v>
      </c>
      <c r="S962">
        <v>9070</v>
      </c>
      <c r="T962">
        <v>120</v>
      </c>
      <c r="U962">
        <v>278</v>
      </c>
      <c r="V962">
        <v>102</v>
      </c>
      <c r="W962">
        <v>1730</v>
      </c>
      <c r="X962">
        <v>1730</v>
      </c>
      <c r="Y962">
        <v>0</v>
      </c>
      <c r="Z962">
        <v>0</v>
      </c>
      <c r="AA962">
        <v>6306.93</v>
      </c>
      <c r="AB962">
        <v>0</v>
      </c>
      <c r="AC962">
        <v>0</v>
      </c>
      <c r="AD962">
        <v>102</v>
      </c>
      <c r="AE962">
        <v>0</v>
      </c>
      <c r="AF962">
        <v>386</v>
      </c>
      <c r="AG962">
        <v>1</v>
      </c>
      <c r="AH962">
        <v>7</v>
      </c>
      <c r="AI962">
        <v>156</v>
      </c>
      <c r="AJ962">
        <v>0</v>
      </c>
      <c r="AK962">
        <v>0</v>
      </c>
      <c r="AL962">
        <v>0</v>
      </c>
      <c r="AM962">
        <v>0</v>
      </c>
      <c r="AN962">
        <v>0</v>
      </c>
      <c r="AO962">
        <v>331</v>
      </c>
      <c r="AP962">
        <v>935</v>
      </c>
      <c r="AQ962">
        <v>297</v>
      </c>
      <c r="AR962">
        <v>0</v>
      </c>
      <c r="AS962">
        <v>116</v>
      </c>
      <c r="AT962">
        <v>47</v>
      </c>
      <c r="AU962">
        <v>9</v>
      </c>
      <c r="AV962">
        <v>2</v>
      </c>
      <c r="AW962">
        <v>2</v>
      </c>
      <c r="AX962">
        <v>0</v>
      </c>
      <c r="AY962">
        <v>96</v>
      </c>
      <c r="AZ962">
        <v>153</v>
      </c>
      <c r="BA962">
        <v>40</v>
      </c>
      <c r="BB962">
        <v>28</v>
      </c>
      <c r="BC962">
        <v>4</v>
      </c>
      <c r="BD962">
        <v>0</v>
      </c>
      <c r="BE962">
        <v>0</v>
      </c>
      <c r="BF962">
        <v>548</v>
      </c>
      <c r="BG962">
        <v>2640</v>
      </c>
      <c r="BH962">
        <v>0</v>
      </c>
      <c r="BI962">
        <v>276</v>
      </c>
      <c r="BJ962" s="2">
        <v>46218</v>
      </c>
      <c r="BK962">
        <v>0</v>
      </c>
      <c r="BL962" s="3" t="str">
        <f>VLOOKUP(O962,DropDownList!$H$1:$I$7,2,FALSE)</f>
        <v>2025/26</v>
      </c>
      <c r="BM962" s="3" t="str">
        <f t="shared" si="14"/>
        <v>VSUR</v>
      </c>
    </row>
    <row r="963" spans="1:65" x14ac:dyDescent="0.2">
      <c r="A963">
        <v>2026</v>
      </c>
      <c r="B963">
        <v>7</v>
      </c>
      <c r="C963" t="s">
        <v>216</v>
      </c>
      <c r="D963" t="s">
        <v>225</v>
      </c>
      <c r="E963" t="s">
        <v>40</v>
      </c>
      <c r="F963">
        <v>9366</v>
      </c>
      <c r="G963" t="s">
        <v>141</v>
      </c>
      <c r="H963" t="s">
        <v>218</v>
      </c>
      <c r="I963" t="s">
        <v>142</v>
      </c>
      <c r="J963" s="1">
        <v>46204</v>
      </c>
      <c r="K963" t="s">
        <v>143</v>
      </c>
      <c r="L963">
        <v>2</v>
      </c>
      <c r="M963" t="s">
        <v>445</v>
      </c>
      <c r="N963" t="s">
        <v>442</v>
      </c>
      <c r="O963" t="s">
        <v>147</v>
      </c>
      <c r="P963" t="s">
        <v>146</v>
      </c>
      <c r="Q963">
        <v>2408.64</v>
      </c>
      <c r="R963">
        <v>731</v>
      </c>
      <c r="S963">
        <v>11170</v>
      </c>
      <c r="T963">
        <v>120</v>
      </c>
      <c r="U963">
        <v>281</v>
      </c>
      <c r="V963">
        <v>78</v>
      </c>
      <c r="W963">
        <v>1175</v>
      </c>
      <c r="X963">
        <v>1175</v>
      </c>
      <c r="Y963">
        <v>0</v>
      </c>
      <c r="Z963">
        <v>0</v>
      </c>
      <c r="AA963">
        <v>8641.36</v>
      </c>
      <c r="AB963">
        <v>0</v>
      </c>
      <c r="AC963">
        <v>0</v>
      </c>
      <c r="AD963">
        <v>77</v>
      </c>
      <c r="AE963">
        <v>1</v>
      </c>
      <c r="AF963">
        <v>559</v>
      </c>
      <c r="AG963">
        <v>7</v>
      </c>
      <c r="AH963">
        <v>9</v>
      </c>
      <c r="AI963">
        <v>156</v>
      </c>
      <c r="AJ963">
        <v>0</v>
      </c>
      <c r="AK963">
        <v>0</v>
      </c>
      <c r="AL963">
        <v>0</v>
      </c>
      <c r="AM963">
        <v>0</v>
      </c>
      <c r="AN963">
        <v>0</v>
      </c>
      <c r="AO963">
        <v>511</v>
      </c>
      <c r="AP963">
        <v>2359</v>
      </c>
      <c r="AQ963">
        <v>490</v>
      </c>
      <c r="AR963">
        <v>0</v>
      </c>
      <c r="AS963">
        <v>366</v>
      </c>
      <c r="AT963">
        <v>120</v>
      </c>
      <c r="AU963">
        <v>32</v>
      </c>
      <c r="AV963">
        <v>13</v>
      </c>
      <c r="AW963">
        <v>3</v>
      </c>
      <c r="AX963">
        <v>0</v>
      </c>
      <c r="AY963">
        <v>250</v>
      </c>
      <c r="AZ963">
        <v>499</v>
      </c>
      <c r="BA963">
        <v>274</v>
      </c>
      <c r="BB963">
        <v>80</v>
      </c>
      <c r="BC963">
        <v>31</v>
      </c>
      <c r="BD963">
        <v>3</v>
      </c>
      <c r="BE963">
        <v>0</v>
      </c>
      <c r="BF963">
        <v>727</v>
      </c>
      <c r="BG963">
        <v>2380</v>
      </c>
      <c r="BH963">
        <v>0</v>
      </c>
      <c r="BI963">
        <v>280</v>
      </c>
      <c r="BJ963" s="2">
        <v>46218</v>
      </c>
      <c r="BK963">
        <v>0</v>
      </c>
      <c r="BL963" s="3" t="str">
        <f>VLOOKUP(O963,DropDownList!$H$1:$I$7,2,FALSE)</f>
        <v>2024/25</v>
      </c>
      <c r="BM963" s="3" t="str">
        <f t="shared" ref="BM963:BM1026" si="15">IF(RIGHT(P963,4)="VSUR","VSUR",IF(RIGHT(P963,4)="CONF","CONF",P963))</f>
        <v>VSUR</v>
      </c>
    </row>
    <row r="964" spans="1:65" x14ac:dyDescent="0.2">
      <c r="A964">
        <v>2026</v>
      </c>
      <c r="B964">
        <v>7</v>
      </c>
      <c r="C964" t="s">
        <v>216</v>
      </c>
      <c r="D964" t="s">
        <v>225</v>
      </c>
      <c r="E964" t="s">
        <v>40</v>
      </c>
      <c r="F964">
        <v>9366</v>
      </c>
      <c r="G964" t="s">
        <v>141</v>
      </c>
      <c r="H964" t="s">
        <v>218</v>
      </c>
      <c r="I964" t="s">
        <v>142</v>
      </c>
      <c r="J964" s="1">
        <v>46204</v>
      </c>
      <c r="K964" t="s">
        <v>143</v>
      </c>
      <c r="L964">
        <v>2</v>
      </c>
      <c r="M964" t="s">
        <v>445</v>
      </c>
      <c r="N964" t="s">
        <v>442</v>
      </c>
      <c r="O964" t="s">
        <v>149</v>
      </c>
      <c r="P964" t="s">
        <v>148</v>
      </c>
      <c r="Q964">
        <v>4883.6499999999996</v>
      </c>
      <c r="R964">
        <v>121</v>
      </c>
      <c r="S964">
        <v>7260</v>
      </c>
      <c r="T964">
        <v>360</v>
      </c>
      <c r="U964">
        <v>86</v>
      </c>
      <c r="V964">
        <v>56</v>
      </c>
      <c r="W964">
        <v>3340</v>
      </c>
      <c r="X964">
        <v>3340</v>
      </c>
      <c r="Y964">
        <v>0</v>
      </c>
      <c r="Z964">
        <v>0</v>
      </c>
      <c r="AA964">
        <v>2016.35</v>
      </c>
      <c r="AB964">
        <v>0</v>
      </c>
      <c r="AC964">
        <v>2016.35</v>
      </c>
      <c r="AD964">
        <v>55</v>
      </c>
      <c r="AE964">
        <v>1</v>
      </c>
      <c r="AF964">
        <v>29</v>
      </c>
      <c r="AG964">
        <v>10</v>
      </c>
      <c r="AH964">
        <v>6</v>
      </c>
      <c r="AI964">
        <v>76</v>
      </c>
      <c r="AJ964">
        <v>0</v>
      </c>
      <c r="AK964">
        <v>0</v>
      </c>
      <c r="AL964">
        <v>0</v>
      </c>
      <c r="AM964">
        <v>0</v>
      </c>
      <c r="AN964">
        <v>0</v>
      </c>
      <c r="AO964">
        <v>97</v>
      </c>
      <c r="AP964">
        <v>261</v>
      </c>
      <c r="AQ964">
        <v>97</v>
      </c>
      <c r="AR964">
        <v>0</v>
      </c>
      <c r="AS964">
        <v>6</v>
      </c>
      <c r="AT964">
        <v>3</v>
      </c>
      <c r="AU964">
        <v>0</v>
      </c>
      <c r="AV964">
        <v>0</v>
      </c>
      <c r="AW964">
        <v>0</v>
      </c>
      <c r="AX964">
        <v>0</v>
      </c>
      <c r="AY964">
        <v>35</v>
      </c>
      <c r="AZ964">
        <v>58</v>
      </c>
      <c r="BA964">
        <v>16</v>
      </c>
      <c r="BB964">
        <v>0</v>
      </c>
      <c r="BC964">
        <v>0</v>
      </c>
      <c r="BD964">
        <v>0</v>
      </c>
      <c r="BE964">
        <v>0</v>
      </c>
      <c r="BF964">
        <v>100</v>
      </c>
      <c r="BG964">
        <v>4560</v>
      </c>
      <c r="BH964">
        <v>0</v>
      </c>
      <c r="BI964">
        <v>86</v>
      </c>
      <c r="BJ964" s="2">
        <v>46218</v>
      </c>
      <c r="BK964">
        <v>0</v>
      </c>
      <c r="BL964" s="3" t="str">
        <f>VLOOKUP(O964,DropDownList!$H$1:$I$7,2,FALSE)</f>
        <v>2025/26</v>
      </c>
      <c r="BM964" s="3" t="str">
        <f t="shared" si="15"/>
        <v>PRAS</v>
      </c>
    </row>
    <row r="965" spans="1:65" x14ac:dyDescent="0.2">
      <c r="A965">
        <v>2026</v>
      </c>
      <c r="B965">
        <v>7</v>
      </c>
      <c r="C965" t="s">
        <v>216</v>
      </c>
      <c r="D965" t="s">
        <v>226</v>
      </c>
      <c r="E965" t="s">
        <v>40</v>
      </c>
      <c r="F965">
        <v>9772</v>
      </c>
      <c r="G965" t="s">
        <v>158</v>
      </c>
      <c r="H965" t="s">
        <v>218</v>
      </c>
      <c r="I965" t="s">
        <v>142</v>
      </c>
      <c r="J965" s="1">
        <v>46204</v>
      </c>
      <c r="K965" t="s">
        <v>143</v>
      </c>
      <c r="L965">
        <v>2</v>
      </c>
      <c r="M965" t="s">
        <v>445</v>
      </c>
      <c r="N965" t="s">
        <v>442</v>
      </c>
      <c r="O965" t="s">
        <v>156</v>
      </c>
      <c r="P965" t="s">
        <v>159</v>
      </c>
      <c r="Q965">
        <v>7618.82</v>
      </c>
      <c r="R965">
        <v>21</v>
      </c>
      <c r="S965">
        <v>452923.44</v>
      </c>
      <c r="T965">
        <v>65725.919999999998</v>
      </c>
      <c r="U965">
        <v>1</v>
      </c>
      <c r="V965">
        <v>0</v>
      </c>
      <c r="W965">
        <v>0</v>
      </c>
      <c r="X965">
        <v>0</v>
      </c>
      <c r="Y965">
        <v>0</v>
      </c>
      <c r="Z965">
        <v>0</v>
      </c>
      <c r="AA965">
        <v>379578.7</v>
      </c>
      <c r="AB965">
        <v>0</v>
      </c>
      <c r="AC965">
        <v>0</v>
      </c>
      <c r="AD965">
        <v>0</v>
      </c>
      <c r="AE965">
        <v>0</v>
      </c>
      <c r="AF965">
        <v>10</v>
      </c>
      <c r="AG965">
        <v>1</v>
      </c>
      <c r="AH965">
        <v>2</v>
      </c>
      <c r="AI965">
        <v>0</v>
      </c>
      <c r="AJ965">
        <v>0</v>
      </c>
      <c r="AK965">
        <v>0</v>
      </c>
      <c r="AL965">
        <v>0</v>
      </c>
      <c r="AM965">
        <v>0</v>
      </c>
      <c r="AN965">
        <v>0</v>
      </c>
      <c r="AO965">
        <v>15</v>
      </c>
      <c r="AP965">
        <v>24</v>
      </c>
      <c r="AQ965">
        <v>14</v>
      </c>
      <c r="AR965">
        <v>0</v>
      </c>
      <c r="AS965">
        <v>0</v>
      </c>
      <c r="AT965">
        <v>0</v>
      </c>
      <c r="AU965">
        <v>1</v>
      </c>
      <c r="AV965">
        <v>1</v>
      </c>
      <c r="AW965">
        <v>0</v>
      </c>
      <c r="AX965">
        <v>0</v>
      </c>
      <c r="AY965">
        <v>0</v>
      </c>
      <c r="AZ965">
        <v>0</v>
      </c>
      <c r="BA965">
        <v>0</v>
      </c>
      <c r="BB965">
        <v>0</v>
      </c>
      <c r="BC965">
        <v>0</v>
      </c>
      <c r="BD965">
        <v>0</v>
      </c>
      <c r="BE965">
        <v>0</v>
      </c>
      <c r="BF965">
        <v>0</v>
      </c>
      <c r="BG965">
        <v>0</v>
      </c>
      <c r="BH965">
        <v>8</v>
      </c>
      <c r="BI965">
        <v>0</v>
      </c>
      <c r="BJ965" s="2">
        <v>46218</v>
      </c>
      <c r="BK965">
        <v>0</v>
      </c>
      <c r="BL965" s="3" t="str">
        <f>VLOOKUP(O965,DropDownList!$H$1:$I$7,2,FALSE)</f>
        <v>2023/24</v>
      </c>
      <c r="BM965" s="3" t="str">
        <f t="shared" si="15"/>
        <v>CONF</v>
      </c>
    </row>
    <row r="966" spans="1:65" x14ac:dyDescent="0.2">
      <c r="A966">
        <v>2026</v>
      </c>
      <c r="B966">
        <v>7</v>
      </c>
      <c r="C966" t="s">
        <v>216</v>
      </c>
      <c r="D966" t="s">
        <v>226</v>
      </c>
      <c r="E966" t="s">
        <v>40</v>
      </c>
      <c r="F966">
        <v>9772</v>
      </c>
      <c r="G966" t="s">
        <v>158</v>
      </c>
      <c r="H966" t="s">
        <v>218</v>
      </c>
      <c r="I966" t="s">
        <v>142</v>
      </c>
      <c r="J966" s="1">
        <v>46204</v>
      </c>
      <c r="K966" t="s">
        <v>143</v>
      </c>
      <c r="L966">
        <v>2</v>
      </c>
      <c r="M966" t="s">
        <v>445</v>
      </c>
      <c r="N966" t="s">
        <v>442</v>
      </c>
      <c r="O966" t="s">
        <v>156</v>
      </c>
      <c r="P966" t="s">
        <v>160</v>
      </c>
      <c r="Q966">
        <v>184360.45</v>
      </c>
      <c r="R966">
        <v>1411</v>
      </c>
      <c r="S966">
        <v>688623.08</v>
      </c>
      <c r="T966">
        <v>95162.63</v>
      </c>
      <c r="U966">
        <v>477</v>
      </c>
      <c r="V966">
        <v>168</v>
      </c>
      <c r="W966">
        <v>60449.760000000002</v>
      </c>
      <c r="X966">
        <v>66150.09</v>
      </c>
      <c r="Y966">
        <v>0</v>
      </c>
      <c r="Z966">
        <v>0</v>
      </c>
      <c r="AA966">
        <v>409100</v>
      </c>
      <c r="AB966">
        <v>71697.88</v>
      </c>
      <c r="AC966">
        <v>316978.18</v>
      </c>
      <c r="AD966">
        <v>79</v>
      </c>
      <c r="AE966">
        <v>89</v>
      </c>
      <c r="AF966">
        <v>710</v>
      </c>
      <c r="AG966">
        <v>261</v>
      </c>
      <c r="AH966">
        <v>204</v>
      </c>
      <c r="AI966">
        <v>216</v>
      </c>
      <c r="AJ966">
        <v>0</v>
      </c>
      <c r="AK966">
        <v>0</v>
      </c>
      <c r="AL966">
        <v>0</v>
      </c>
      <c r="AM966">
        <v>0</v>
      </c>
      <c r="AN966">
        <v>0</v>
      </c>
      <c r="AO966">
        <v>1137</v>
      </c>
      <c r="AP966">
        <v>5501</v>
      </c>
      <c r="AQ966">
        <v>1010</v>
      </c>
      <c r="AR966">
        <v>4</v>
      </c>
      <c r="AS966">
        <v>657</v>
      </c>
      <c r="AT966">
        <v>487</v>
      </c>
      <c r="AU966">
        <v>59</v>
      </c>
      <c r="AV966">
        <v>20</v>
      </c>
      <c r="AW966">
        <v>192</v>
      </c>
      <c r="AX966">
        <v>0</v>
      </c>
      <c r="AY966">
        <v>710</v>
      </c>
      <c r="AZ966">
        <v>1210</v>
      </c>
      <c r="BA966">
        <v>724</v>
      </c>
      <c r="BB966">
        <v>116</v>
      </c>
      <c r="BC966">
        <v>51</v>
      </c>
      <c r="BD966">
        <v>23</v>
      </c>
      <c r="BE966">
        <v>4</v>
      </c>
      <c r="BF966">
        <v>1205</v>
      </c>
      <c r="BG966">
        <v>84741</v>
      </c>
      <c r="BH966">
        <v>20</v>
      </c>
      <c r="BI966">
        <v>471</v>
      </c>
      <c r="BJ966" s="2">
        <v>46218</v>
      </c>
      <c r="BK966">
        <v>0</v>
      </c>
      <c r="BL966" s="3" t="str">
        <f>VLOOKUP(O966,DropDownList!$H$1:$I$7,2,FALSE)</f>
        <v>2023/24</v>
      </c>
      <c r="BM966" s="3" t="str">
        <f t="shared" si="15"/>
        <v>SC COURT</v>
      </c>
    </row>
    <row r="967" spans="1:65" x14ac:dyDescent="0.2">
      <c r="A967">
        <v>2026</v>
      </c>
      <c r="B967">
        <v>7</v>
      </c>
      <c r="C967" t="s">
        <v>216</v>
      </c>
      <c r="D967" t="s">
        <v>226</v>
      </c>
      <c r="E967" t="s">
        <v>40</v>
      </c>
      <c r="F967">
        <v>9772</v>
      </c>
      <c r="G967" t="s">
        <v>158</v>
      </c>
      <c r="H967" t="s">
        <v>218</v>
      </c>
      <c r="I967" t="s">
        <v>142</v>
      </c>
      <c r="J967" s="1">
        <v>46204</v>
      </c>
      <c r="K967" t="s">
        <v>143</v>
      </c>
      <c r="L967">
        <v>2</v>
      </c>
      <c r="M967" t="s">
        <v>445</v>
      </c>
      <c r="N967" t="s">
        <v>442</v>
      </c>
      <c r="O967" t="s">
        <v>156</v>
      </c>
      <c r="P967" t="s">
        <v>161</v>
      </c>
      <c r="Q967">
        <v>4532.51</v>
      </c>
      <c r="R967">
        <v>1231</v>
      </c>
      <c r="S967">
        <v>27872.5</v>
      </c>
      <c r="T967">
        <v>3026.05</v>
      </c>
      <c r="U967">
        <v>440</v>
      </c>
      <c r="V967">
        <v>80</v>
      </c>
      <c r="W967">
        <v>1710.98</v>
      </c>
      <c r="X967">
        <v>1710.98</v>
      </c>
      <c r="Y967">
        <v>0</v>
      </c>
      <c r="Z967">
        <v>0</v>
      </c>
      <c r="AA967">
        <v>20313.939999999999</v>
      </c>
      <c r="AB967">
        <v>0</v>
      </c>
      <c r="AC967">
        <v>0</v>
      </c>
      <c r="AD967">
        <v>77</v>
      </c>
      <c r="AE967">
        <v>3</v>
      </c>
      <c r="AF967">
        <v>857</v>
      </c>
      <c r="AG967">
        <v>12</v>
      </c>
      <c r="AH967">
        <v>141</v>
      </c>
      <c r="AI967">
        <v>219</v>
      </c>
      <c r="AJ967">
        <v>0</v>
      </c>
      <c r="AK967">
        <v>0</v>
      </c>
      <c r="AL967">
        <v>0</v>
      </c>
      <c r="AM967">
        <v>0</v>
      </c>
      <c r="AN967">
        <v>0</v>
      </c>
      <c r="AO967">
        <v>985</v>
      </c>
      <c r="AP967">
        <v>5002</v>
      </c>
      <c r="AQ967">
        <v>936</v>
      </c>
      <c r="AR967">
        <v>3</v>
      </c>
      <c r="AS967">
        <v>593</v>
      </c>
      <c r="AT967">
        <v>442</v>
      </c>
      <c r="AU967">
        <v>54</v>
      </c>
      <c r="AV967">
        <v>20</v>
      </c>
      <c r="AW967">
        <v>130</v>
      </c>
      <c r="AX967">
        <v>0</v>
      </c>
      <c r="AY967">
        <v>660</v>
      </c>
      <c r="AZ967">
        <v>1114</v>
      </c>
      <c r="BA967">
        <v>657</v>
      </c>
      <c r="BB967">
        <v>105</v>
      </c>
      <c r="BC967">
        <v>46</v>
      </c>
      <c r="BD967">
        <v>21</v>
      </c>
      <c r="BE967">
        <v>4</v>
      </c>
      <c r="BF967">
        <v>1093</v>
      </c>
      <c r="BG967">
        <v>4450</v>
      </c>
      <c r="BH967">
        <v>2</v>
      </c>
      <c r="BI967">
        <v>435</v>
      </c>
      <c r="BJ967" s="2">
        <v>46218</v>
      </c>
      <c r="BK967">
        <v>0</v>
      </c>
      <c r="BL967" s="3" t="str">
        <f>VLOOKUP(O967,DropDownList!$H$1:$I$7,2,FALSE)</f>
        <v>2023/24</v>
      </c>
      <c r="BM967" s="3" t="str">
        <f t="shared" si="15"/>
        <v>VSUR</v>
      </c>
    </row>
    <row r="968" spans="1:65" x14ac:dyDescent="0.2">
      <c r="A968">
        <v>2026</v>
      </c>
      <c r="B968">
        <v>7</v>
      </c>
      <c r="C968" t="s">
        <v>216</v>
      </c>
      <c r="D968" t="s">
        <v>226</v>
      </c>
      <c r="E968" t="s">
        <v>40</v>
      </c>
      <c r="F968">
        <v>9772</v>
      </c>
      <c r="G968" t="s">
        <v>158</v>
      </c>
      <c r="H968" t="s">
        <v>218</v>
      </c>
      <c r="I968" t="s">
        <v>142</v>
      </c>
      <c r="J968" s="1">
        <v>46204</v>
      </c>
      <c r="K968" t="s">
        <v>143</v>
      </c>
      <c r="L968">
        <v>2</v>
      </c>
      <c r="M968" t="s">
        <v>445</v>
      </c>
      <c r="N968" t="s">
        <v>442</v>
      </c>
      <c r="O968" t="s">
        <v>155</v>
      </c>
      <c r="P968" t="s">
        <v>160</v>
      </c>
      <c r="Q968">
        <v>148289.81</v>
      </c>
      <c r="R968">
        <v>1556</v>
      </c>
      <c r="S968">
        <v>755978.08</v>
      </c>
      <c r="T968">
        <v>125264.99</v>
      </c>
      <c r="U968">
        <v>437</v>
      </c>
      <c r="V968">
        <v>147</v>
      </c>
      <c r="W968">
        <v>63979.82</v>
      </c>
      <c r="X968">
        <v>65376.82</v>
      </c>
      <c r="Y968">
        <v>0</v>
      </c>
      <c r="Z968">
        <v>0</v>
      </c>
      <c r="AA968">
        <v>482423.28</v>
      </c>
      <c r="AB968">
        <v>75657.759999999995</v>
      </c>
      <c r="AC968">
        <v>382477.84</v>
      </c>
      <c r="AD968">
        <v>79</v>
      </c>
      <c r="AE968">
        <v>68</v>
      </c>
      <c r="AF968">
        <v>865</v>
      </c>
      <c r="AG968">
        <v>239</v>
      </c>
      <c r="AH968">
        <v>210</v>
      </c>
      <c r="AI968">
        <v>198</v>
      </c>
      <c r="AJ968">
        <v>0</v>
      </c>
      <c r="AK968">
        <v>0</v>
      </c>
      <c r="AL968">
        <v>0</v>
      </c>
      <c r="AM968">
        <v>0</v>
      </c>
      <c r="AN968">
        <v>0</v>
      </c>
      <c r="AO968">
        <v>1241</v>
      </c>
      <c r="AP968">
        <v>6997</v>
      </c>
      <c r="AQ968">
        <v>1154</v>
      </c>
      <c r="AR968">
        <v>14</v>
      </c>
      <c r="AS968">
        <v>811</v>
      </c>
      <c r="AT968">
        <v>911</v>
      </c>
      <c r="AU968">
        <v>113</v>
      </c>
      <c r="AV968">
        <v>42</v>
      </c>
      <c r="AW968">
        <v>177</v>
      </c>
      <c r="AX968">
        <v>0</v>
      </c>
      <c r="AY968">
        <v>854</v>
      </c>
      <c r="AZ968">
        <v>1446</v>
      </c>
      <c r="BA968">
        <v>907</v>
      </c>
      <c r="BB968">
        <v>137</v>
      </c>
      <c r="BC968">
        <v>86</v>
      </c>
      <c r="BD968">
        <v>37</v>
      </c>
      <c r="BE968">
        <v>4</v>
      </c>
      <c r="BF968">
        <v>1360</v>
      </c>
      <c r="BG968">
        <v>74884.899999999994</v>
      </c>
      <c r="BH968">
        <v>44</v>
      </c>
      <c r="BI968">
        <v>427</v>
      </c>
      <c r="BJ968" s="2">
        <v>46218</v>
      </c>
      <c r="BK968">
        <v>0</v>
      </c>
      <c r="BL968" s="3" t="str">
        <f>VLOOKUP(O968,DropDownList!$H$1:$I$7,2,FALSE)</f>
        <v>2022/23</v>
      </c>
      <c r="BM968" s="3" t="str">
        <f t="shared" si="15"/>
        <v>SC COURT</v>
      </c>
    </row>
    <row r="969" spans="1:65" x14ac:dyDescent="0.2">
      <c r="A969">
        <v>2026</v>
      </c>
      <c r="B969">
        <v>7</v>
      </c>
      <c r="C969" t="s">
        <v>216</v>
      </c>
      <c r="D969" t="s">
        <v>226</v>
      </c>
      <c r="E969" t="s">
        <v>40</v>
      </c>
      <c r="F969">
        <v>9772</v>
      </c>
      <c r="G969" t="s">
        <v>158</v>
      </c>
      <c r="H969" t="s">
        <v>218</v>
      </c>
      <c r="I969" t="s">
        <v>142</v>
      </c>
      <c r="J969" s="1">
        <v>46204</v>
      </c>
      <c r="K969" t="s">
        <v>143</v>
      </c>
      <c r="L969">
        <v>2</v>
      </c>
      <c r="M969" t="s">
        <v>445</v>
      </c>
      <c r="N969" t="s">
        <v>442</v>
      </c>
      <c r="O969" t="s">
        <v>155</v>
      </c>
      <c r="P969" t="s">
        <v>159</v>
      </c>
      <c r="Q969">
        <v>84670.720000000001</v>
      </c>
      <c r="R969">
        <v>14</v>
      </c>
      <c r="S969">
        <v>487096.51</v>
      </c>
      <c r="T969">
        <v>640.61</v>
      </c>
      <c r="U969">
        <v>2</v>
      </c>
      <c r="V969">
        <v>0</v>
      </c>
      <c r="W969">
        <v>0</v>
      </c>
      <c r="X969">
        <v>0</v>
      </c>
      <c r="Y969">
        <v>0</v>
      </c>
      <c r="Z969">
        <v>0</v>
      </c>
      <c r="AA969">
        <v>401785.18</v>
      </c>
      <c r="AB969">
        <v>0</v>
      </c>
      <c r="AC969">
        <v>0</v>
      </c>
      <c r="AD969">
        <v>0</v>
      </c>
      <c r="AE969">
        <v>0</v>
      </c>
      <c r="AF969">
        <v>8</v>
      </c>
      <c r="AG969">
        <v>2</v>
      </c>
      <c r="AH969">
        <v>1</v>
      </c>
      <c r="AI969">
        <v>0</v>
      </c>
      <c r="AJ969">
        <v>0</v>
      </c>
      <c r="AK969">
        <v>0</v>
      </c>
      <c r="AL969">
        <v>0</v>
      </c>
      <c r="AM969">
        <v>0</v>
      </c>
      <c r="AN969">
        <v>0</v>
      </c>
      <c r="AO969">
        <v>9</v>
      </c>
      <c r="AP969">
        <v>14</v>
      </c>
      <c r="AQ969">
        <v>8</v>
      </c>
      <c r="AR969">
        <v>0</v>
      </c>
      <c r="AS969">
        <v>0</v>
      </c>
      <c r="AT969">
        <v>1</v>
      </c>
      <c r="AU969">
        <v>3</v>
      </c>
      <c r="AV969">
        <v>0</v>
      </c>
      <c r="AW969">
        <v>0</v>
      </c>
      <c r="AX969">
        <v>0</v>
      </c>
      <c r="AY969">
        <v>0</v>
      </c>
      <c r="AZ969">
        <v>0</v>
      </c>
      <c r="BA969">
        <v>0</v>
      </c>
      <c r="BB969">
        <v>0</v>
      </c>
      <c r="BC969">
        <v>0</v>
      </c>
      <c r="BD969">
        <v>0</v>
      </c>
      <c r="BE969">
        <v>0</v>
      </c>
      <c r="BF969">
        <v>0</v>
      </c>
      <c r="BG969">
        <v>0</v>
      </c>
      <c r="BH969">
        <v>3</v>
      </c>
      <c r="BI969">
        <v>0</v>
      </c>
      <c r="BJ969" s="2">
        <v>46218</v>
      </c>
      <c r="BK969">
        <v>0</v>
      </c>
      <c r="BL969" s="3" t="str">
        <f>VLOOKUP(O969,DropDownList!$H$1:$I$7,2,FALSE)</f>
        <v>2022/23</v>
      </c>
      <c r="BM969" s="3" t="str">
        <f t="shared" si="15"/>
        <v>CONF</v>
      </c>
    </row>
    <row r="970" spans="1:65" x14ac:dyDescent="0.2">
      <c r="A970">
        <v>2026</v>
      </c>
      <c r="B970">
        <v>7</v>
      </c>
      <c r="C970" t="s">
        <v>216</v>
      </c>
      <c r="D970" t="s">
        <v>226</v>
      </c>
      <c r="E970" t="s">
        <v>40</v>
      </c>
      <c r="F970">
        <v>9772</v>
      </c>
      <c r="G970" t="s">
        <v>158</v>
      </c>
      <c r="H970" t="s">
        <v>218</v>
      </c>
      <c r="I970" t="s">
        <v>142</v>
      </c>
      <c r="J970" s="1">
        <v>46204</v>
      </c>
      <c r="K970" t="s">
        <v>143</v>
      </c>
      <c r="L970">
        <v>2</v>
      </c>
      <c r="M970" t="s">
        <v>445</v>
      </c>
      <c r="N970" t="s">
        <v>442</v>
      </c>
      <c r="O970" t="s">
        <v>147</v>
      </c>
      <c r="P970" t="s">
        <v>161</v>
      </c>
      <c r="Q970">
        <v>6155</v>
      </c>
      <c r="R970">
        <v>1268</v>
      </c>
      <c r="S970">
        <v>28745</v>
      </c>
      <c r="T970">
        <v>1950</v>
      </c>
      <c r="U970">
        <v>596</v>
      </c>
      <c r="V970">
        <v>102</v>
      </c>
      <c r="W970">
        <v>2110</v>
      </c>
      <c r="X970">
        <v>2110</v>
      </c>
      <c r="Y970">
        <v>0</v>
      </c>
      <c r="Z970">
        <v>0</v>
      </c>
      <c r="AA970">
        <v>20640</v>
      </c>
      <c r="AB970">
        <v>0</v>
      </c>
      <c r="AC970">
        <v>0</v>
      </c>
      <c r="AD970">
        <v>96</v>
      </c>
      <c r="AE970">
        <v>6</v>
      </c>
      <c r="AF970">
        <v>857</v>
      </c>
      <c r="AG970">
        <v>14</v>
      </c>
      <c r="AH970">
        <v>88</v>
      </c>
      <c r="AI970">
        <v>309</v>
      </c>
      <c r="AJ970">
        <v>0</v>
      </c>
      <c r="AK970">
        <v>0</v>
      </c>
      <c r="AL970">
        <v>0</v>
      </c>
      <c r="AM970">
        <v>0</v>
      </c>
      <c r="AN970">
        <v>0</v>
      </c>
      <c r="AO970">
        <v>976</v>
      </c>
      <c r="AP970">
        <v>4166</v>
      </c>
      <c r="AQ970">
        <v>937</v>
      </c>
      <c r="AR970">
        <v>0</v>
      </c>
      <c r="AS970">
        <v>414</v>
      </c>
      <c r="AT970">
        <v>236</v>
      </c>
      <c r="AU970">
        <v>61</v>
      </c>
      <c r="AV970">
        <v>22</v>
      </c>
      <c r="AW970">
        <v>82</v>
      </c>
      <c r="AX970">
        <v>0</v>
      </c>
      <c r="AY970">
        <v>622</v>
      </c>
      <c r="AZ970">
        <v>957</v>
      </c>
      <c r="BA970">
        <v>439</v>
      </c>
      <c r="BB970">
        <v>71</v>
      </c>
      <c r="BC970">
        <v>33</v>
      </c>
      <c r="BD970">
        <v>9</v>
      </c>
      <c r="BE970">
        <v>0</v>
      </c>
      <c r="BF970">
        <v>1180</v>
      </c>
      <c r="BG970">
        <v>5960</v>
      </c>
      <c r="BH970">
        <v>0</v>
      </c>
      <c r="BI970">
        <v>595</v>
      </c>
      <c r="BJ970" s="2">
        <v>46218</v>
      </c>
      <c r="BK970">
        <v>0</v>
      </c>
      <c r="BL970" s="3" t="str">
        <f>VLOOKUP(O970,DropDownList!$H$1:$I$7,2,FALSE)</f>
        <v>2024/25</v>
      </c>
      <c r="BM970" s="3" t="str">
        <f t="shared" si="15"/>
        <v>VSUR</v>
      </c>
    </row>
    <row r="971" spans="1:65" x14ac:dyDescent="0.2">
      <c r="A971">
        <v>2026</v>
      </c>
      <c r="B971">
        <v>7</v>
      </c>
      <c r="C971" t="s">
        <v>216</v>
      </c>
      <c r="D971" t="s">
        <v>226</v>
      </c>
      <c r="E971" t="s">
        <v>40</v>
      </c>
      <c r="F971">
        <v>9772</v>
      </c>
      <c r="G971" t="s">
        <v>158</v>
      </c>
      <c r="H971" t="s">
        <v>218</v>
      </c>
      <c r="I971" t="s">
        <v>142</v>
      </c>
      <c r="J971" s="1">
        <v>46204</v>
      </c>
      <c r="K971" t="s">
        <v>143</v>
      </c>
      <c r="L971">
        <v>2</v>
      </c>
      <c r="M971" t="s">
        <v>445</v>
      </c>
      <c r="N971" t="s">
        <v>442</v>
      </c>
      <c r="O971" t="s">
        <v>155</v>
      </c>
      <c r="P971" t="s">
        <v>161</v>
      </c>
      <c r="Q971">
        <v>4262.18</v>
      </c>
      <c r="R971">
        <v>1399</v>
      </c>
      <c r="S971">
        <v>32015</v>
      </c>
      <c r="T971">
        <v>3615.14</v>
      </c>
      <c r="U971">
        <v>404</v>
      </c>
      <c r="V971">
        <v>81</v>
      </c>
      <c r="W971">
        <v>1830</v>
      </c>
      <c r="X971">
        <v>1830</v>
      </c>
      <c r="Y971">
        <v>0</v>
      </c>
      <c r="Z971">
        <v>0</v>
      </c>
      <c r="AA971">
        <v>24137.68</v>
      </c>
      <c r="AB971">
        <v>0</v>
      </c>
      <c r="AC971">
        <v>0</v>
      </c>
      <c r="AD971">
        <v>80</v>
      </c>
      <c r="AE971">
        <v>1</v>
      </c>
      <c r="AF971">
        <v>1024</v>
      </c>
      <c r="AG971">
        <v>6</v>
      </c>
      <c r="AH971">
        <v>165</v>
      </c>
      <c r="AI971">
        <v>202</v>
      </c>
      <c r="AJ971">
        <v>0</v>
      </c>
      <c r="AK971">
        <v>0</v>
      </c>
      <c r="AL971">
        <v>0</v>
      </c>
      <c r="AM971">
        <v>0</v>
      </c>
      <c r="AN971">
        <v>0</v>
      </c>
      <c r="AO971">
        <v>1114</v>
      </c>
      <c r="AP971">
        <v>6544</v>
      </c>
      <c r="AQ971">
        <v>1074</v>
      </c>
      <c r="AR971">
        <v>8</v>
      </c>
      <c r="AS971">
        <v>770</v>
      </c>
      <c r="AT971">
        <v>825</v>
      </c>
      <c r="AU971">
        <v>109</v>
      </c>
      <c r="AV971">
        <v>41</v>
      </c>
      <c r="AW971">
        <v>138</v>
      </c>
      <c r="AX971">
        <v>0</v>
      </c>
      <c r="AY971">
        <v>806</v>
      </c>
      <c r="AZ971">
        <v>1370</v>
      </c>
      <c r="BA971">
        <v>859</v>
      </c>
      <c r="BB971">
        <v>128</v>
      </c>
      <c r="BC971">
        <v>80</v>
      </c>
      <c r="BD971">
        <v>34</v>
      </c>
      <c r="BE971">
        <v>4</v>
      </c>
      <c r="BF971">
        <v>1250</v>
      </c>
      <c r="BG971">
        <v>4200</v>
      </c>
      <c r="BH971">
        <v>2</v>
      </c>
      <c r="BI971">
        <v>397</v>
      </c>
      <c r="BJ971" s="2">
        <v>46218</v>
      </c>
      <c r="BK971">
        <v>0</v>
      </c>
      <c r="BL971" s="3" t="str">
        <f>VLOOKUP(O971,DropDownList!$H$1:$I$7,2,FALSE)</f>
        <v>2022/23</v>
      </c>
      <c r="BM971" s="3" t="str">
        <f t="shared" si="15"/>
        <v>VSUR</v>
      </c>
    </row>
    <row r="972" spans="1:65" x14ac:dyDescent="0.2">
      <c r="A972">
        <v>2026</v>
      </c>
      <c r="B972">
        <v>7</v>
      </c>
      <c r="C972" t="s">
        <v>216</v>
      </c>
      <c r="D972" t="s">
        <v>226</v>
      </c>
      <c r="E972" t="s">
        <v>40</v>
      </c>
      <c r="F972">
        <v>9772</v>
      </c>
      <c r="G972" t="s">
        <v>158</v>
      </c>
      <c r="H972" t="s">
        <v>218</v>
      </c>
      <c r="I972" t="s">
        <v>142</v>
      </c>
      <c r="J972" s="1">
        <v>46204</v>
      </c>
      <c r="K972" t="s">
        <v>143</v>
      </c>
      <c r="L972">
        <v>2</v>
      </c>
      <c r="M972" t="s">
        <v>445</v>
      </c>
      <c r="N972" t="s">
        <v>442</v>
      </c>
      <c r="O972" t="s">
        <v>147</v>
      </c>
      <c r="P972" t="s">
        <v>160</v>
      </c>
      <c r="Q972">
        <v>218886.69</v>
      </c>
      <c r="R972">
        <v>1397</v>
      </c>
      <c r="S972">
        <v>677103.15</v>
      </c>
      <c r="T972">
        <v>87541.54</v>
      </c>
      <c r="U972">
        <v>620</v>
      </c>
      <c r="V972">
        <v>183</v>
      </c>
      <c r="W972">
        <v>70498.36</v>
      </c>
      <c r="X972">
        <v>79745.86</v>
      </c>
      <c r="Y972">
        <v>0</v>
      </c>
      <c r="Z972">
        <v>0</v>
      </c>
      <c r="AA972">
        <v>370674.92</v>
      </c>
      <c r="AB972">
        <v>36237.15</v>
      </c>
      <c r="AC972">
        <v>313667.77</v>
      </c>
      <c r="AD972">
        <v>96</v>
      </c>
      <c r="AE972">
        <v>87</v>
      </c>
      <c r="AF972">
        <v>595</v>
      </c>
      <c r="AG972">
        <v>316</v>
      </c>
      <c r="AH972">
        <v>168</v>
      </c>
      <c r="AI972">
        <v>304</v>
      </c>
      <c r="AJ972">
        <v>0</v>
      </c>
      <c r="AK972">
        <v>0</v>
      </c>
      <c r="AL972">
        <v>0</v>
      </c>
      <c r="AM972">
        <v>0</v>
      </c>
      <c r="AN972">
        <v>0</v>
      </c>
      <c r="AO972">
        <v>1091</v>
      </c>
      <c r="AP972">
        <v>4341</v>
      </c>
      <c r="AQ972">
        <v>957</v>
      </c>
      <c r="AR972">
        <v>1</v>
      </c>
      <c r="AS972">
        <v>421</v>
      </c>
      <c r="AT972">
        <v>244</v>
      </c>
      <c r="AU972">
        <v>61</v>
      </c>
      <c r="AV972">
        <v>21</v>
      </c>
      <c r="AW972">
        <v>166</v>
      </c>
      <c r="AX972">
        <v>0</v>
      </c>
      <c r="AY972">
        <v>634</v>
      </c>
      <c r="AZ972">
        <v>979</v>
      </c>
      <c r="BA972">
        <v>450</v>
      </c>
      <c r="BB972">
        <v>74</v>
      </c>
      <c r="BC972">
        <v>35</v>
      </c>
      <c r="BD972">
        <v>9</v>
      </c>
      <c r="BE972">
        <v>0</v>
      </c>
      <c r="BF972">
        <v>1223</v>
      </c>
      <c r="BG972">
        <v>115443.5</v>
      </c>
      <c r="BH972">
        <v>14</v>
      </c>
      <c r="BI972">
        <v>615</v>
      </c>
      <c r="BJ972" s="2">
        <v>46218</v>
      </c>
      <c r="BK972">
        <v>0</v>
      </c>
      <c r="BL972" s="3" t="str">
        <f>VLOOKUP(O972,DropDownList!$H$1:$I$7,2,FALSE)</f>
        <v>2024/25</v>
      </c>
      <c r="BM972" s="3" t="str">
        <f t="shared" si="15"/>
        <v>SC COURT</v>
      </c>
    </row>
    <row r="973" spans="1:65" x14ac:dyDescent="0.2">
      <c r="A973">
        <v>2026</v>
      </c>
      <c r="B973">
        <v>7</v>
      </c>
      <c r="C973" t="s">
        <v>216</v>
      </c>
      <c r="D973" t="s">
        <v>226</v>
      </c>
      <c r="E973" t="s">
        <v>40</v>
      </c>
      <c r="F973">
        <v>9772</v>
      </c>
      <c r="G973" t="s">
        <v>158</v>
      </c>
      <c r="H973" t="s">
        <v>218</v>
      </c>
      <c r="I973" t="s">
        <v>142</v>
      </c>
      <c r="J973" s="1">
        <v>46204</v>
      </c>
      <c r="K973" t="s">
        <v>143</v>
      </c>
      <c r="L973">
        <v>2</v>
      </c>
      <c r="M973" t="s">
        <v>445</v>
      </c>
      <c r="N973" t="s">
        <v>442</v>
      </c>
      <c r="O973" t="s">
        <v>149</v>
      </c>
      <c r="P973" t="s">
        <v>159</v>
      </c>
      <c r="Q973">
        <v>76342.490000000005</v>
      </c>
      <c r="R973">
        <v>18</v>
      </c>
      <c r="S973">
        <v>196083.20000000001</v>
      </c>
      <c r="T973">
        <v>40583.160000000003</v>
      </c>
      <c r="U973">
        <v>4</v>
      </c>
      <c r="V973">
        <v>2</v>
      </c>
      <c r="W973">
        <v>65988</v>
      </c>
      <c r="X973">
        <v>70214</v>
      </c>
      <c r="Y973">
        <v>0</v>
      </c>
      <c r="Z973">
        <v>0</v>
      </c>
      <c r="AA973">
        <v>79157.55</v>
      </c>
      <c r="AB973">
        <v>0</v>
      </c>
      <c r="AC973">
        <v>0</v>
      </c>
      <c r="AD973">
        <v>1</v>
      </c>
      <c r="AE973">
        <v>1</v>
      </c>
      <c r="AF973">
        <v>9</v>
      </c>
      <c r="AG973">
        <v>2</v>
      </c>
      <c r="AH973">
        <v>3</v>
      </c>
      <c r="AI973">
        <v>2</v>
      </c>
      <c r="AJ973">
        <v>0</v>
      </c>
      <c r="AK973">
        <v>0</v>
      </c>
      <c r="AL973">
        <v>0</v>
      </c>
      <c r="AM973">
        <v>0</v>
      </c>
      <c r="AN973">
        <v>0</v>
      </c>
      <c r="AO973">
        <v>11</v>
      </c>
      <c r="AP973">
        <v>18</v>
      </c>
      <c r="AQ973">
        <v>5</v>
      </c>
      <c r="AR973">
        <v>0</v>
      </c>
      <c r="AS973">
        <v>0</v>
      </c>
      <c r="AT973">
        <v>0</v>
      </c>
      <c r="AU973">
        <v>2</v>
      </c>
      <c r="AV973">
        <v>1</v>
      </c>
      <c r="AW973">
        <v>1</v>
      </c>
      <c r="AX973">
        <v>0</v>
      </c>
      <c r="AY973">
        <v>0</v>
      </c>
      <c r="AZ973">
        <v>0</v>
      </c>
      <c r="BA973">
        <v>0</v>
      </c>
      <c r="BB973">
        <v>0</v>
      </c>
      <c r="BC973">
        <v>0</v>
      </c>
      <c r="BD973">
        <v>0</v>
      </c>
      <c r="BE973">
        <v>0</v>
      </c>
      <c r="BF973">
        <v>0</v>
      </c>
      <c r="BG973">
        <v>13020</v>
      </c>
      <c r="BH973">
        <v>2</v>
      </c>
      <c r="BI973">
        <v>0</v>
      </c>
      <c r="BJ973" s="2">
        <v>46218</v>
      </c>
      <c r="BK973">
        <v>0</v>
      </c>
      <c r="BL973" s="3" t="str">
        <f>VLOOKUP(O973,DropDownList!$H$1:$I$7,2,FALSE)</f>
        <v>2025/26</v>
      </c>
      <c r="BM973" s="3" t="str">
        <f t="shared" si="15"/>
        <v>CONF</v>
      </c>
    </row>
    <row r="974" spans="1:65" x14ac:dyDescent="0.2">
      <c r="A974">
        <v>2026</v>
      </c>
      <c r="B974">
        <v>7</v>
      </c>
      <c r="C974" t="s">
        <v>216</v>
      </c>
      <c r="D974" t="s">
        <v>226</v>
      </c>
      <c r="E974" t="s">
        <v>40</v>
      </c>
      <c r="F974">
        <v>9772</v>
      </c>
      <c r="G974" t="s">
        <v>158</v>
      </c>
      <c r="H974" t="s">
        <v>218</v>
      </c>
      <c r="I974" t="s">
        <v>142</v>
      </c>
      <c r="J974" s="1">
        <v>46204</v>
      </c>
      <c r="K974" t="s">
        <v>143</v>
      </c>
      <c r="L974">
        <v>2</v>
      </c>
      <c r="M974" t="s">
        <v>445</v>
      </c>
      <c r="N974" t="s">
        <v>442</v>
      </c>
      <c r="O974" t="s">
        <v>149</v>
      </c>
      <c r="P974" t="s">
        <v>161</v>
      </c>
      <c r="Q974">
        <v>9454.56</v>
      </c>
      <c r="R974">
        <v>1236</v>
      </c>
      <c r="S974">
        <v>67575</v>
      </c>
      <c r="T974">
        <v>1530</v>
      </c>
      <c r="U974">
        <v>801</v>
      </c>
      <c r="V974">
        <v>224</v>
      </c>
      <c r="W974">
        <v>4905</v>
      </c>
      <c r="X974">
        <v>4905</v>
      </c>
      <c r="Y974">
        <v>0</v>
      </c>
      <c r="Z974">
        <v>0</v>
      </c>
      <c r="AA974">
        <v>56590.44</v>
      </c>
      <c r="AB974">
        <v>0</v>
      </c>
      <c r="AC974">
        <v>0</v>
      </c>
      <c r="AD974">
        <v>218</v>
      </c>
      <c r="AE974">
        <v>6</v>
      </c>
      <c r="AF974">
        <v>726</v>
      </c>
      <c r="AG974">
        <v>14</v>
      </c>
      <c r="AH974">
        <v>59</v>
      </c>
      <c r="AI974">
        <v>437</v>
      </c>
      <c r="AJ974">
        <v>0</v>
      </c>
      <c r="AK974">
        <v>0</v>
      </c>
      <c r="AL974">
        <v>0</v>
      </c>
      <c r="AM974">
        <v>0</v>
      </c>
      <c r="AN974">
        <v>0</v>
      </c>
      <c r="AO974">
        <v>924</v>
      </c>
      <c r="AP974">
        <v>3084</v>
      </c>
      <c r="AQ974">
        <v>891</v>
      </c>
      <c r="AR974">
        <v>0</v>
      </c>
      <c r="AS974">
        <v>185</v>
      </c>
      <c r="AT974">
        <v>143</v>
      </c>
      <c r="AU974">
        <v>18</v>
      </c>
      <c r="AV974">
        <v>2</v>
      </c>
      <c r="AW974">
        <v>62</v>
      </c>
      <c r="AX974">
        <v>0</v>
      </c>
      <c r="AY974">
        <v>422</v>
      </c>
      <c r="AZ974">
        <v>650</v>
      </c>
      <c r="BA974">
        <v>193</v>
      </c>
      <c r="BB974">
        <v>55</v>
      </c>
      <c r="BC974">
        <v>19</v>
      </c>
      <c r="BD974">
        <v>18</v>
      </c>
      <c r="BE974">
        <v>1</v>
      </c>
      <c r="BF974">
        <v>1170</v>
      </c>
      <c r="BG974">
        <v>9285</v>
      </c>
      <c r="BH974">
        <v>0</v>
      </c>
      <c r="BI974">
        <v>791</v>
      </c>
      <c r="BJ974" s="2">
        <v>46218</v>
      </c>
      <c r="BK974">
        <v>0</v>
      </c>
      <c r="BL974" s="3" t="str">
        <f>VLOOKUP(O974,DropDownList!$H$1:$I$7,2,FALSE)</f>
        <v>2025/26</v>
      </c>
      <c r="BM974" s="3" t="str">
        <f t="shared" si="15"/>
        <v>VSUR</v>
      </c>
    </row>
    <row r="975" spans="1:65" x14ac:dyDescent="0.2">
      <c r="A975">
        <v>2026</v>
      </c>
      <c r="B975">
        <v>7</v>
      </c>
      <c r="C975" t="s">
        <v>216</v>
      </c>
      <c r="D975" t="s">
        <v>226</v>
      </c>
      <c r="E975" t="s">
        <v>40</v>
      </c>
      <c r="F975">
        <v>9772</v>
      </c>
      <c r="G975" t="s">
        <v>158</v>
      </c>
      <c r="H975" t="s">
        <v>218</v>
      </c>
      <c r="I975" t="s">
        <v>142</v>
      </c>
      <c r="J975" s="1">
        <v>46204</v>
      </c>
      <c r="K975" t="s">
        <v>143</v>
      </c>
      <c r="L975">
        <v>2</v>
      </c>
      <c r="M975" t="s">
        <v>445</v>
      </c>
      <c r="N975" t="s">
        <v>442</v>
      </c>
      <c r="O975" t="s">
        <v>147</v>
      </c>
      <c r="P975" t="s">
        <v>159</v>
      </c>
      <c r="Q975">
        <v>124202.93</v>
      </c>
      <c r="R975">
        <v>29</v>
      </c>
      <c r="S975">
        <v>1733002.2</v>
      </c>
      <c r="T975">
        <v>702714.53</v>
      </c>
      <c r="U975">
        <v>5</v>
      </c>
      <c r="V975">
        <v>1</v>
      </c>
      <c r="W975">
        <v>9885.59</v>
      </c>
      <c r="X975">
        <v>68785.34</v>
      </c>
      <c r="Y975">
        <v>0</v>
      </c>
      <c r="Z975">
        <v>0</v>
      </c>
      <c r="AA975">
        <v>906084.74</v>
      </c>
      <c r="AB975">
        <v>0</v>
      </c>
      <c r="AC975">
        <v>0</v>
      </c>
      <c r="AD975">
        <v>0</v>
      </c>
      <c r="AE975">
        <v>1</v>
      </c>
      <c r="AF975">
        <v>12</v>
      </c>
      <c r="AG975">
        <v>5</v>
      </c>
      <c r="AH975">
        <v>0</v>
      </c>
      <c r="AI975">
        <v>0</v>
      </c>
      <c r="AJ975">
        <v>0</v>
      </c>
      <c r="AK975">
        <v>0</v>
      </c>
      <c r="AL975">
        <v>0</v>
      </c>
      <c r="AM975">
        <v>0</v>
      </c>
      <c r="AN975">
        <v>0</v>
      </c>
      <c r="AO975">
        <v>16</v>
      </c>
      <c r="AP975">
        <v>23</v>
      </c>
      <c r="AQ975">
        <v>13</v>
      </c>
      <c r="AR975">
        <v>0</v>
      </c>
      <c r="AS975">
        <v>0</v>
      </c>
      <c r="AT975">
        <v>0</v>
      </c>
      <c r="AU975">
        <v>4</v>
      </c>
      <c r="AV975">
        <v>2</v>
      </c>
      <c r="AW975">
        <v>0</v>
      </c>
      <c r="AX975">
        <v>0</v>
      </c>
      <c r="AY975">
        <v>0</v>
      </c>
      <c r="AZ975">
        <v>0</v>
      </c>
      <c r="BA975">
        <v>0</v>
      </c>
      <c r="BB975">
        <v>0</v>
      </c>
      <c r="BC975">
        <v>0</v>
      </c>
      <c r="BD975">
        <v>0</v>
      </c>
      <c r="BE975">
        <v>0</v>
      </c>
      <c r="BF975">
        <v>0</v>
      </c>
      <c r="BG975">
        <v>0</v>
      </c>
      <c r="BH975">
        <v>12</v>
      </c>
      <c r="BI975">
        <v>0</v>
      </c>
      <c r="BJ975" s="2">
        <v>46218</v>
      </c>
      <c r="BK975">
        <v>0</v>
      </c>
      <c r="BL975" s="3" t="str">
        <f>VLOOKUP(O975,DropDownList!$H$1:$I$7,2,FALSE)</f>
        <v>2024/25</v>
      </c>
      <c r="BM975" s="3" t="str">
        <f t="shared" si="15"/>
        <v>CONF</v>
      </c>
    </row>
    <row r="976" spans="1:65" x14ac:dyDescent="0.2">
      <c r="A976">
        <v>2026</v>
      </c>
      <c r="B976">
        <v>7</v>
      </c>
      <c r="C976" t="s">
        <v>216</v>
      </c>
      <c r="D976" t="s">
        <v>226</v>
      </c>
      <c r="E976" t="s">
        <v>40</v>
      </c>
      <c r="F976">
        <v>9772</v>
      </c>
      <c r="G976" t="s">
        <v>158</v>
      </c>
      <c r="H976" t="s">
        <v>218</v>
      </c>
      <c r="I976" t="s">
        <v>142</v>
      </c>
      <c r="J976" s="1">
        <v>46204</v>
      </c>
      <c r="K976" t="s">
        <v>143</v>
      </c>
      <c r="L976">
        <v>2</v>
      </c>
      <c r="M976" t="s">
        <v>445</v>
      </c>
      <c r="N976" t="s">
        <v>442</v>
      </c>
      <c r="O976" t="s">
        <v>149</v>
      </c>
      <c r="P976" t="s">
        <v>160</v>
      </c>
      <c r="Q976">
        <v>339741.12</v>
      </c>
      <c r="R976">
        <v>1360</v>
      </c>
      <c r="S976">
        <v>720769.35</v>
      </c>
      <c r="T976">
        <v>72875.990000000005</v>
      </c>
      <c r="U976">
        <v>829</v>
      </c>
      <c r="V976">
        <v>365</v>
      </c>
      <c r="W976">
        <v>100656.75</v>
      </c>
      <c r="X976">
        <v>158836.95000000001</v>
      </c>
      <c r="Y976">
        <v>0</v>
      </c>
      <c r="Z976">
        <v>0</v>
      </c>
      <c r="AA976">
        <v>308152.24</v>
      </c>
      <c r="AB976">
        <v>34384.720000000001</v>
      </c>
      <c r="AC976">
        <v>253392.08</v>
      </c>
      <c r="AD976">
        <v>223</v>
      </c>
      <c r="AE976">
        <v>142</v>
      </c>
      <c r="AF976">
        <v>390</v>
      </c>
      <c r="AG976">
        <v>386</v>
      </c>
      <c r="AH976">
        <v>137</v>
      </c>
      <c r="AI976">
        <v>443</v>
      </c>
      <c r="AJ976">
        <v>0</v>
      </c>
      <c r="AK976">
        <v>0</v>
      </c>
      <c r="AL976">
        <v>0</v>
      </c>
      <c r="AM976">
        <v>0</v>
      </c>
      <c r="AN976">
        <v>0</v>
      </c>
      <c r="AO976">
        <v>1033</v>
      </c>
      <c r="AP976">
        <v>3210</v>
      </c>
      <c r="AQ976">
        <v>912</v>
      </c>
      <c r="AR976">
        <v>0</v>
      </c>
      <c r="AS976">
        <v>182</v>
      </c>
      <c r="AT976">
        <v>148</v>
      </c>
      <c r="AU976">
        <v>18</v>
      </c>
      <c r="AV976">
        <v>2</v>
      </c>
      <c r="AW976">
        <v>138</v>
      </c>
      <c r="AX976">
        <v>0</v>
      </c>
      <c r="AY976">
        <v>433</v>
      </c>
      <c r="AZ976">
        <v>659</v>
      </c>
      <c r="BA976">
        <v>190</v>
      </c>
      <c r="BB976">
        <v>56</v>
      </c>
      <c r="BC976">
        <v>20</v>
      </c>
      <c r="BD976">
        <v>19</v>
      </c>
      <c r="BE976">
        <v>1</v>
      </c>
      <c r="BF976">
        <v>1218</v>
      </c>
      <c r="BG976">
        <v>188686.07999999999</v>
      </c>
      <c r="BH976">
        <v>4</v>
      </c>
      <c r="BI976">
        <v>819</v>
      </c>
      <c r="BJ976" s="2">
        <v>46218</v>
      </c>
      <c r="BK976">
        <v>0</v>
      </c>
      <c r="BL976" s="3" t="str">
        <f>VLOOKUP(O976,DropDownList!$H$1:$I$7,2,FALSE)</f>
        <v>2025/26</v>
      </c>
      <c r="BM976" s="3" t="str">
        <f t="shared" si="15"/>
        <v>SC COURT</v>
      </c>
    </row>
    <row r="977" spans="1:65" x14ac:dyDescent="0.2">
      <c r="A977">
        <v>2026</v>
      </c>
      <c r="B977">
        <v>7</v>
      </c>
      <c r="C977" t="s">
        <v>216</v>
      </c>
      <c r="D977" t="s">
        <v>227</v>
      </c>
      <c r="E977" t="s">
        <v>41</v>
      </c>
      <c r="F977">
        <v>9367</v>
      </c>
      <c r="G977" t="s">
        <v>141</v>
      </c>
      <c r="H977" t="s">
        <v>218</v>
      </c>
      <c r="I977" t="s">
        <v>142</v>
      </c>
      <c r="J977" s="1">
        <v>46204</v>
      </c>
      <c r="K977" t="s">
        <v>143</v>
      </c>
      <c r="L977">
        <v>2</v>
      </c>
      <c r="M977" t="s">
        <v>445</v>
      </c>
      <c r="N977" t="s">
        <v>442</v>
      </c>
      <c r="O977" t="s">
        <v>156</v>
      </c>
      <c r="P977" t="s">
        <v>154</v>
      </c>
      <c r="Q977">
        <v>9310.68</v>
      </c>
      <c r="R977">
        <v>138</v>
      </c>
      <c r="S977">
        <v>39759</v>
      </c>
      <c r="T977">
        <v>812.3</v>
      </c>
      <c r="U977">
        <v>38</v>
      </c>
      <c r="V977">
        <v>10</v>
      </c>
      <c r="W977">
        <v>2655.65</v>
      </c>
      <c r="X977">
        <v>2655.65</v>
      </c>
      <c r="Y977">
        <v>0</v>
      </c>
      <c r="Z977">
        <v>0</v>
      </c>
      <c r="AA977">
        <v>29636.02</v>
      </c>
      <c r="AB977">
        <v>29</v>
      </c>
      <c r="AC977">
        <v>27714</v>
      </c>
      <c r="AD977">
        <v>3</v>
      </c>
      <c r="AE977">
        <v>7</v>
      </c>
      <c r="AF977">
        <v>96</v>
      </c>
      <c r="AG977">
        <v>22</v>
      </c>
      <c r="AH977">
        <v>3</v>
      </c>
      <c r="AI977">
        <v>16</v>
      </c>
      <c r="AJ977">
        <v>0</v>
      </c>
      <c r="AK977">
        <v>0</v>
      </c>
      <c r="AL977">
        <v>0</v>
      </c>
      <c r="AM977">
        <v>0</v>
      </c>
      <c r="AN977">
        <v>0</v>
      </c>
      <c r="AO977">
        <v>90</v>
      </c>
      <c r="AP977">
        <v>477</v>
      </c>
      <c r="AQ977">
        <v>92</v>
      </c>
      <c r="AR977">
        <v>1</v>
      </c>
      <c r="AS977">
        <v>55</v>
      </c>
      <c r="AT977">
        <v>39</v>
      </c>
      <c r="AU977">
        <v>6</v>
      </c>
      <c r="AV977">
        <v>4</v>
      </c>
      <c r="AW977">
        <v>0</v>
      </c>
      <c r="AX977">
        <v>0</v>
      </c>
      <c r="AY977">
        <v>57</v>
      </c>
      <c r="AZ977">
        <v>111</v>
      </c>
      <c r="BA977">
        <v>57</v>
      </c>
      <c r="BB977">
        <v>13</v>
      </c>
      <c r="BC977">
        <v>7</v>
      </c>
      <c r="BD977">
        <v>3</v>
      </c>
      <c r="BE977">
        <v>0</v>
      </c>
      <c r="BF977">
        <v>137</v>
      </c>
      <c r="BG977">
        <v>4730</v>
      </c>
      <c r="BH977">
        <v>1</v>
      </c>
      <c r="BI977">
        <v>37</v>
      </c>
      <c r="BJ977" s="2">
        <v>46218</v>
      </c>
      <c r="BK977">
        <v>0</v>
      </c>
      <c r="BL977" s="3" t="str">
        <f>VLOOKUP(O977,DropDownList!$H$1:$I$7,2,FALSE)</f>
        <v>2023/24</v>
      </c>
      <c r="BM977" s="3" t="str">
        <f t="shared" si="15"/>
        <v>JP COURT</v>
      </c>
    </row>
    <row r="978" spans="1:65" x14ac:dyDescent="0.2">
      <c r="A978">
        <v>2026</v>
      </c>
      <c r="B978">
        <v>7</v>
      </c>
      <c r="C978" t="s">
        <v>216</v>
      </c>
      <c r="D978" t="s">
        <v>227</v>
      </c>
      <c r="E978" t="s">
        <v>41</v>
      </c>
      <c r="F978">
        <v>9367</v>
      </c>
      <c r="G978" t="s">
        <v>141</v>
      </c>
      <c r="H978" t="s">
        <v>218</v>
      </c>
      <c r="I978" t="s">
        <v>142</v>
      </c>
      <c r="J978" s="1">
        <v>46204</v>
      </c>
      <c r="K978" t="s">
        <v>143</v>
      </c>
      <c r="L978">
        <v>2</v>
      </c>
      <c r="M978" t="s">
        <v>445</v>
      </c>
      <c r="N978" t="s">
        <v>442</v>
      </c>
      <c r="O978" t="s">
        <v>149</v>
      </c>
      <c r="P978" t="s">
        <v>148</v>
      </c>
      <c r="Q978">
        <v>534.99</v>
      </c>
      <c r="R978">
        <v>16</v>
      </c>
      <c r="S978">
        <v>960</v>
      </c>
      <c r="T978">
        <v>60</v>
      </c>
      <c r="U978">
        <v>10</v>
      </c>
      <c r="V978">
        <v>4</v>
      </c>
      <c r="W978">
        <v>240</v>
      </c>
      <c r="X978">
        <v>240</v>
      </c>
      <c r="Y978">
        <v>0</v>
      </c>
      <c r="Z978">
        <v>0</v>
      </c>
      <c r="AA978">
        <v>365.01</v>
      </c>
      <c r="AB978">
        <v>0</v>
      </c>
      <c r="AC978">
        <v>365.01</v>
      </c>
      <c r="AD978">
        <v>4</v>
      </c>
      <c r="AE978">
        <v>0</v>
      </c>
      <c r="AF978">
        <v>5</v>
      </c>
      <c r="AG978">
        <v>2</v>
      </c>
      <c r="AH978">
        <v>1</v>
      </c>
      <c r="AI978">
        <v>8</v>
      </c>
      <c r="AJ978">
        <v>0</v>
      </c>
      <c r="AK978">
        <v>0</v>
      </c>
      <c r="AL978">
        <v>0</v>
      </c>
      <c r="AM978">
        <v>0</v>
      </c>
      <c r="AN978">
        <v>0</v>
      </c>
      <c r="AO978">
        <v>15</v>
      </c>
      <c r="AP978">
        <v>42</v>
      </c>
      <c r="AQ978">
        <v>16</v>
      </c>
      <c r="AR978">
        <v>0</v>
      </c>
      <c r="AS978">
        <v>1</v>
      </c>
      <c r="AT978">
        <v>2</v>
      </c>
      <c r="AU978">
        <v>0</v>
      </c>
      <c r="AV978">
        <v>0</v>
      </c>
      <c r="AW978">
        <v>0</v>
      </c>
      <c r="AX978">
        <v>0</v>
      </c>
      <c r="AY978">
        <v>7</v>
      </c>
      <c r="AZ978">
        <v>9</v>
      </c>
      <c r="BA978">
        <v>1</v>
      </c>
      <c r="BB978">
        <v>1</v>
      </c>
      <c r="BC978">
        <v>0</v>
      </c>
      <c r="BD978">
        <v>0</v>
      </c>
      <c r="BE978">
        <v>0</v>
      </c>
      <c r="BF978">
        <v>16</v>
      </c>
      <c r="BG978">
        <v>480</v>
      </c>
      <c r="BH978">
        <v>0</v>
      </c>
      <c r="BI978">
        <v>10</v>
      </c>
      <c r="BJ978" s="2">
        <v>46218</v>
      </c>
      <c r="BK978">
        <v>0</v>
      </c>
      <c r="BL978" s="3" t="str">
        <f>VLOOKUP(O978,DropDownList!$H$1:$I$7,2,FALSE)</f>
        <v>2025/26</v>
      </c>
      <c r="BM978" s="3" t="str">
        <f t="shared" si="15"/>
        <v>PRAS</v>
      </c>
    </row>
    <row r="979" spans="1:65" x14ac:dyDescent="0.2">
      <c r="A979">
        <v>2026</v>
      </c>
      <c r="B979">
        <v>7</v>
      </c>
      <c r="C979" t="s">
        <v>216</v>
      </c>
      <c r="D979" t="s">
        <v>227</v>
      </c>
      <c r="E979" t="s">
        <v>41</v>
      </c>
      <c r="F979">
        <v>9367</v>
      </c>
      <c r="G979" t="s">
        <v>141</v>
      </c>
      <c r="H979" t="s">
        <v>218</v>
      </c>
      <c r="I979" t="s">
        <v>142</v>
      </c>
      <c r="J979" s="1">
        <v>46204</v>
      </c>
      <c r="K979" t="s">
        <v>143</v>
      </c>
      <c r="L979">
        <v>2</v>
      </c>
      <c r="M979" t="s">
        <v>445</v>
      </c>
      <c r="N979" t="s">
        <v>442</v>
      </c>
      <c r="O979" t="s">
        <v>156</v>
      </c>
      <c r="P979" t="s">
        <v>146</v>
      </c>
      <c r="Q979">
        <v>296.98</v>
      </c>
      <c r="R979">
        <v>137</v>
      </c>
      <c r="S979">
        <v>2220</v>
      </c>
      <c r="T979">
        <v>50</v>
      </c>
      <c r="U979">
        <v>38</v>
      </c>
      <c r="V979">
        <v>5</v>
      </c>
      <c r="W979">
        <v>66.98</v>
      </c>
      <c r="X979">
        <v>66.98</v>
      </c>
      <c r="Y979">
        <v>0</v>
      </c>
      <c r="Z979">
        <v>0</v>
      </c>
      <c r="AA979">
        <v>1873.02</v>
      </c>
      <c r="AB979">
        <v>0</v>
      </c>
      <c r="AC979">
        <v>0</v>
      </c>
      <c r="AD979">
        <v>3</v>
      </c>
      <c r="AE979">
        <v>2</v>
      </c>
      <c r="AF979">
        <v>115</v>
      </c>
      <c r="AG979">
        <v>2</v>
      </c>
      <c r="AH979">
        <v>3</v>
      </c>
      <c r="AI979">
        <v>17</v>
      </c>
      <c r="AJ979">
        <v>0</v>
      </c>
      <c r="AK979">
        <v>0</v>
      </c>
      <c r="AL979">
        <v>0</v>
      </c>
      <c r="AM979">
        <v>0</v>
      </c>
      <c r="AN979">
        <v>0</v>
      </c>
      <c r="AO979">
        <v>90</v>
      </c>
      <c r="AP979">
        <v>477</v>
      </c>
      <c r="AQ979">
        <v>92</v>
      </c>
      <c r="AR979">
        <v>1</v>
      </c>
      <c r="AS979">
        <v>55</v>
      </c>
      <c r="AT979">
        <v>39</v>
      </c>
      <c r="AU979">
        <v>6</v>
      </c>
      <c r="AV979">
        <v>4</v>
      </c>
      <c r="AW979">
        <v>0</v>
      </c>
      <c r="AX979">
        <v>0</v>
      </c>
      <c r="AY979">
        <v>57</v>
      </c>
      <c r="AZ979">
        <v>111</v>
      </c>
      <c r="BA979">
        <v>57</v>
      </c>
      <c r="BB979">
        <v>13</v>
      </c>
      <c r="BC979">
        <v>7</v>
      </c>
      <c r="BD979">
        <v>3</v>
      </c>
      <c r="BE979">
        <v>0</v>
      </c>
      <c r="BF979">
        <v>136</v>
      </c>
      <c r="BG979">
        <v>290</v>
      </c>
      <c r="BH979">
        <v>0</v>
      </c>
      <c r="BI979">
        <v>37</v>
      </c>
      <c r="BJ979" s="2">
        <v>46218</v>
      </c>
      <c r="BK979">
        <v>0</v>
      </c>
      <c r="BL979" s="3" t="str">
        <f>VLOOKUP(O979,DropDownList!$H$1:$I$7,2,FALSE)</f>
        <v>2023/24</v>
      </c>
      <c r="BM979" s="3" t="str">
        <f t="shared" si="15"/>
        <v>VSUR</v>
      </c>
    </row>
    <row r="980" spans="1:65" x14ac:dyDescent="0.2">
      <c r="A980">
        <v>2026</v>
      </c>
      <c r="B980">
        <v>7</v>
      </c>
      <c r="C980" t="s">
        <v>216</v>
      </c>
      <c r="D980" t="s">
        <v>227</v>
      </c>
      <c r="E980" t="s">
        <v>41</v>
      </c>
      <c r="F980">
        <v>9367</v>
      </c>
      <c r="G980" t="s">
        <v>141</v>
      </c>
      <c r="H980" t="s">
        <v>218</v>
      </c>
      <c r="I980" t="s">
        <v>142</v>
      </c>
      <c r="J980" s="1">
        <v>46204</v>
      </c>
      <c r="K980" t="s">
        <v>143</v>
      </c>
      <c r="L980">
        <v>2</v>
      </c>
      <c r="M980" t="s">
        <v>445</v>
      </c>
      <c r="N980" t="s">
        <v>442</v>
      </c>
      <c r="O980" t="s">
        <v>155</v>
      </c>
      <c r="P980" t="s">
        <v>150</v>
      </c>
      <c r="Q980">
        <v>4618.8500000000004</v>
      </c>
      <c r="R980">
        <v>210</v>
      </c>
      <c r="S980">
        <v>27934.55</v>
      </c>
      <c r="T980">
        <v>3309.46</v>
      </c>
      <c r="U980">
        <v>34</v>
      </c>
      <c r="V980">
        <v>12</v>
      </c>
      <c r="W980">
        <v>2090.98</v>
      </c>
      <c r="X980">
        <v>2090.98</v>
      </c>
      <c r="Y980">
        <v>189</v>
      </c>
      <c r="Z980">
        <v>24625.09</v>
      </c>
      <c r="AA980">
        <v>20006.240000000002</v>
      </c>
      <c r="AB980">
        <v>4724.5</v>
      </c>
      <c r="AC980">
        <v>15281.74</v>
      </c>
      <c r="AD980">
        <v>7</v>
      </c>
      <c r="AE980">
        <v>5</v>
      </c>
      <c r="AF980">
        <v>150</v>
      </c>
      <c r="AG980">
        <v>14</v>
      </c>
      <c r="AH980">
        <v>21</v>
      </c>
      <c r="AI980">
        <v>20</v>
      </c>
      <c r="AJ980">
        <v>37</v>
      </c>
      <c r="AK980">
        <v>14</v>
      </c>
      <c r="AL980">
        <v>3</v>
      </c>
      <c r="AM980">
        <v>6</v>
      </c>
      <c r="AN980">
        <v>0</v>
      </c>
      <c r="AO980">
        <v>146</v>
      </c>
      <c r="AP980">
        <v>799</v>
      </c>
      <c r="AQ980">
        <v>154</v>
      </c>
      <c r="AR980">
        <v>1</v>
      </c>
      <c r="AS980">
        <v>83</v>
      </c>
      <c r="AT980">
        <v>45</v>
      </c>
      <c r="AU980">
        <v>3</v>
      </c>
      <c r="AV980">
        <v>3</v>
      </c>
      <c r="AW980">
        <v>0</v>
      </c>
      <c r="AX980">
        <v>0</v>
      </c>
      <c r="AY980">
        <v>121</v>
      </c>
      <c r="AZ980">
        <v>207</v>
      </c>
      <c r="BA980">
        <v>107</v>
      </c>
      <c r="BB980">
        <v>14</v>
      </c>
      <c r="BC980">
        <v>7</v>
      </c>
      <c r="BD980">
        <v>8</v>
      </c>
      <c r="BE980">
        <v>0</v>
      </c>
      <c r="BF980">
        <v>149</v>
      </c>
      <c r="BG980">
        <v>2558.7399999999998</v>
      </c>
      <c r="BH980">
        <v>5</v>
      </c>
      <c r="BI980">
        <v>34</v>
      </c>
      <c r="BJ980" s="2">
        <v>46218</v>
      </c>
      <c r="BK980">
        <v>0</v>
      </c>
      <c r="BL980" s="3" t="str">
        <f>VLOOKUP(O980,DropDownList!$H$1:$I$7,2,FALSE)</f>
        <v>2022/23</v>
      </c>
      <c r="BM980" s="3" t="str">
        <f t="shared" si="15"/>
        <v>FISCAL FINES</v>
      </c>
    </row>
    <row r="981" spans="1:65" x14ac:dyDescent="0.2">
      <c r="A981">
        <v>2026</v>
      </c>
      <c r="B981">
        <v>7</v>
      </c>
      <c r="C981" t="s">
        <v>216</v>
      </c>
      <c r="D981" t="s">
        <v>227</v>
      </c>
      <c r="E981" t="s">
        <v>41</v>
      </c>
      <c r="F981">
        <v>9367</v>
      </c>
      <c r="G981" t="s">
        <v>141</v>
      </c>
      <c r="H981" t="s">
        <v>218</v>
      </c>
      <c r="I981" t="s">
        <v>142</v>
      </c>
      <c r="J981" s="1">
        <v>46204</v>
      </c>
      <c r="K981" t="s">
        <v>143</v>
      </c>
      <c r="L981">
        <v>2</v>
      </c>
      <c r="M981" t="s">
        <v>445</v>
      </c>
      <c r="N981" t="s">
        <v>442</v>
      </c>
      <c r="O981" t="s">
        <v>149</v>
      </c>
      <c r="P981" t="s">
        <v>153</v>
      </c>
      <c r="Q981">
        <v>0</v>
      </c>
      <c r="R981">
        <v>1</v>
      </c>
      <c r="S981">
        <v>300</v>
      </c>
      <c r="T981">
        <v>300</v>
      </c>
      <c r="U981">
        <v>0</v>
      </c>
      <c r="V981">
        <v>0</v>
      </c>
      <c r="W981">
        <v>0</v>
      </c>
      <c r="X981">
        <v>0</v>
      </c>
      <c r="Y981">
        <v>0</v>
      </c>
      <c r="Z981">
        <v>0</v>
      </c>
      <c r="AA981">
        <v>0</v>
      </c>
      <c r="AB981">
        <v>0</v>
      </c>
      <c r="AC981">
        <v>0</v>
      </c>
      <c r="AD981">
        <v>0</v>
      </c>
      <c r="AE981">
        <v>0</v>
      </c>
      <c r="AF981">
        <v>0</v>
      </c>
      <c r="AG981">
        <v>0</v>
      </c>
      <c r="AH981">
        <v>1</v>
      </c>
      <c r="AI981">
        <v>0</v>
      </c>
      <c r="AJ981">
        <v>0</v>
      </c>
      <c r="AK981">
        <v>0</v>
      </c>
      <c r="AL981">
        <v>0</v>
      </c>
      <c r="AM981">
        <v>0</v>
      </c>
      <c r="AN981">
        <v>0</v>
      </c>
      <c r="AO981">
        <v>0</v>
      </c>
      <c r="AP981">
        <v>0</v>
      </c>
      <c r="AQ981">
        <v>0</v>
      </c>
      <c r="AR981">
        <v>0</v>
      </c>
      <c r="AS981">
        <v>0</v>
      </c>
      <c r="AT981">
        <v>0</v>
      </c>
      <c r="AU981">
        <v>0</v>
      </c>
      <c r="AV981">
        <v>0</v>
      </c>
      <c r="AW981">
        <v>0</v>
      </c>
      <c r="AX981">
        <v>0</v>
      </c>
      <c r="AY981">
        <v>0</v>
      </c>
      <c r="AZ981">
        <v>0</v>
      </c>
      <c r="BA981">
        <v>0</v>
      </c>
      <c r="BB981">
        <v>0</v>
      </c>
      <c r="BC981">
        <v>0</v>
      </c>
      <c r="BD981">
        <v>0</v>
      </c>
      <c r="BE981">
        <v>0</v>
      </c>
      <c r="BF981">
        <v>0</v>
      </c>
      <c r="BG981">
        <v>0</v>
      </c>
      <c r="BH981">
        <v>0</v>
      </c>
      <c r="BI981">
        <v>0</v>
      </c>
      <c r="BJ981" s="2">
        <v>46218</v>
      </c>
      <c r="BK981">
        <v>0</v>
      </c>
      <c r="BL981" s="3" t="str">
        <f>VLOOKUP(O981,DropDownList!$H$1:$I$7,2,FALSE)</f>
        <v>2025/26</v>
      </c>
      <c r="BM981" s="3" t="str">
        <f t="shared" si="15"/>
        <v>PREG</v>
      </c>
    </row>
    <row r="982" spans="1:65" x14ac:dyDescent="0.2">
      <c r="A982">
        <v>2026</v>
      </c>
      <c r="B982">
        <v>7</v>
      </c>
      <c r="C982" t="s">
        <v>216</v>
      </c>
      <c r="D982" t="s">
        <v>227</v>
      </c>
      <c r="E982" t="s">
        <v>41</v>
      </c>
      <c r="F982">
        <v>9367</v>
      </c>
      <c r="G982" t="s">
        <v>141</v>
      </c>
      <c r="H982" t="s">
        <v>218</v>
      </c>
      <c r="I982" t="s">
        <v>142</v>
      </c>
      <c r="J982" s="1">
        <v>46204</v>
      </c>
      <c r="K982" t="s">
        <v>143</v>
      </c>
      <c r="L982">
        <v>2</v>
      </c>
      <c r="M982" t="s">
        <v>445</v>
      </c>
      <c r="N982" t="s">
        <v>442</v>
      </c>
      <c r="O982" t="s">
        <v>147</v>
      </c>
      <c r="P982" t="s">
        <v>146</v>
      </c>
      <c r="Q982">
        <v>444.5</v>
      </c>
      <c r="R982">
        <v>132</v>
      </c>
      <c r="S982">
        <v>2330</v>
      </c>
      <c r="T982">
        <v>10</v>
      </c>
      <c r="U982">
        <v>48</v>
      </c>
      <c r="V982">
        <v>7</v>
      </c>
      <c r="W982">
        <v>140</v>
      </c>
      <c r="X982">
        <v>140</v>
      </c>
      <c r="Y982">
        <v>0</v>
      </c>
      <c r="Z982">
        <v>0</v>
      </c>
      <c r="AA982">
        <v>1875.5</v>
      </c>
      <c r="AB982">
        <v>0</v>
      </c>
      <c r="AC982">
        <v>0</v>
      </c>
      <c r="AD982">
        <v>7</v>
      </c>
      <c r="AE982">
        <v>0</v>
      </c>
      <c r="AF982">
        <v>103</v>
      </c>
      <c r="AG982">
        <v>1</v>
      </c>
      <c r="AH982">
        <v>1</v>
      </c>
      <c r="AI982">
        <v>27</v>
      </c>
      <c r="AJ982">
        <v>0</v>
      </c>
      <c r="AK982">
        <v>0</v>
      </c>
      <c r="AL982">
        <v>0</v>
      </c>
      <c r="AM982">
        <v>0</v>
      </c>
      <c r="AN982">
        <v>0</v>
      </c>
      <c r="AO982">
        <v>85</v>
      </c>
      <c r="AP982">
        <v>454</v>
      </c>
      <c r="AQ982">
        <v>88</v>
      </c>
      <c r="AR982">
        <v>0</v>
      </c>
      <c r="AS982">
        <v>31</v>
      </c>
      <c r="AT982">
        <v>60</v>
      </c>
      <c r="AU982">
        <v>5</v>
      </c>
      <c r="AV982">
        <v>2</v>
      </c>
      <c r="AW982">
        <v>1</v>
      </c>
      <c r="AX982">
        <v>0</v>
      </c>
      <c r="AY982">
        <v>56</v>
      </c>
      <c r="AZ982">
        <v>114</v>
      </c>
      <c r="BA982">
        <v>49</v>
      </c>
      <c r="BB982">
        <v>9</v>
      </c>
      <c r="BC982">
        <v>2</v>
      </c>
      <c r="BD982">
        <v>1</v>
      </c>
      <c r="BE982">
        <v>0</v>
      </c>
      <c r="BF982">
        <v>130</v>
      </c>
      <c r="BG982">
        <v>430</v>
      </c>
      <c r="BH982">
        <v>0</v>
      </c>
      <c r="BI982">
        <v>47</v>
      </c>
      <c r="BJ982" s="2">
        <v>46218</v>
      </c>
      <c r="BK982">
        <v>0</v>
      </c>
      <c r="BL982" s="3" t="str">
        <f>VLOOKUP(O982,DropDownList!$H$1:$I$7,2,FALSE)</f>
        <v>2024/25</v>
      </c>
      <c r="BM982" s="3" t="str">
        <f t="shared" si="15"/>
        <v>VSUR</v>
      </c>
    </row>
    <row r="983" spans="1:65" x14ac:dyDescent="0.2">
      <c r="A983">
        <v>2026</v>
      </c>
      <c r="B983">
        <v>7</v>
      </c>
      <c r="C983" t="s">
        <v>216</v>
      </c>
      <c r="D983" t="s">
        <v>227</v>
      </c>
      <c r="E983" t="s">
        <v>41</v>
      </c>
      <c r="F983">
        <v>9367</v>
      </c>
      <c r="G983" t="s">
        <v>141</v>
      </c>
      <c r="H983" t="s">
        <v>218</v>
      </c>
      <c r="I983" t="s">
        <v>142</v>
      </c>
      <c r="J983" s="1">
        <v>46204</v>
      </c>
      <c r="K983" t="s">
        <v>143</v>
      </c>
      <c r="L983">
        <v>2</v>
      </c>
      <c r="M983" t="s">
        <v>445</v>
      </c>
      <c r="N983" t="s">
        <v>442</v>
      </c>
      <c r="O983" t="s">
        <v>156</v>
      </c>
      <c r="P983" t="s">
        <v>150</v>
      </c>
      <c r="Q983">
        <v>6158.86</v>
      </c>
      <c r="R983">
        <v>154</v>
      </c>
      <c r="S983">
        <v>23073.119999999999</v>
      </c>
      <c r="T983">
        <v>4106.87</v>
      </c>
      <c r="U983">
        <v>53</v>
      </c>
      <c r="V983">
        <v>18</v>
      </c>
      <c r="W983">
        <v>2709.75</v>
      </c>
      <c r="X983">
        <v>2709.75</v>
      </c>
      <c r="Y983">
        <v>128</v>
      </c>
      <c r="Z983">
        <v>18966.25</v>
      </c>
      <c r="AA983">
        <v>12807.39</v>
      </c>
      <c r="AB983">
        <v>3126.48</v>
      </c>
      <c r="AC983">
        <v>9680.91</v>
      </c>
      <c r="AD983">
        <v>11</v>
      </c>
      <c r="AE983">
        <v>7</v>
      </c>
      <c r="AF983">
        <v>74</v>
      </c>
      <c r="AG983">
        <v>26</v>
      </c>
      <c r="AH983">
        <v>26</v>
      </c>
      <c r="AI983">
        <v>27</v>
      </c>
      <c r="AJ983">
        <v>25</v>
      </c>
      <c r="AK983">
        <v>13</v>
      </c>
      <c r="AL983">
        <v>6</v>
      </c>
      <c r="AM983">
        <v>11</v>
      </c>
      <c r="AN983">
        <v>2</v>
      </c>
      <c r="AO983">
        <v>107</v>
      </c>
      <c r="AP983">
        <v>617</v>
      </c>
      <c r="AQ983">
        <v>117</v>
      </c>
      <c r="AR983">
        <v>0</v>
      </c>
      <c r="AS983">
        <v>51</v>
      </c>
      <c r="AT983">
        <v>82</v>
      </c>
      <c r="AU983">
        <v>3</v>
      </c>
      <c r="AV983">
        <v>2</v>
      </c>
      <c r="AW983">
        <v>0</v>
      </c>
      <c r="AX983">
        <v>0</v>
      </c>
      <c r="AY983">
        <v>91</v>
      </c>
      <c r="AZ983">
        <v>151</v>
      </c>
      <c r="BA983">
        <v>68</v>
      </c>
      <c r="BB983">
        <v>13</v>
      </c>
      <c r="BC983">
        <v>5</v>
      </c>
      <c r="BD983">
        <v>1</v>
      </c>
      <c r="BE983">
        <v>0</v>
      </c>
      <c r="BF983">
        <v>109</v>
      </c>
      <c r="BG983">
        <v>3786.01</v>
      </c>
      <c r="BH983">
        <v>1</v>
      </c>
      <c r="BI983">
        <v>53</v>
      </c>
      <c r="BJ983" s="2">
        <v>46218</v>
      </c>
      <c r="BK983">
        <v>0</v>
      </c>
      <c r="BL983" s="3" t="str">
        <f>VLOOKUP(O983,DropDownList!$H$1:$I$7,2,FALSE)</f>
        <v>2023/24</v>
      </c>
      <c r="BM983" s="3" t="str">
        <f t="shared" si="15"/>
        <v>FISCAL FINES</v>
      </c>
    </row>
    <row r="984" spans="1:65" x14ac:dyDescent="0.2">
      <c r="A984">
        <v>2026</v>
      </c>
      <c r="B984">
        <v>7</v>
      </c>
      <c r="C984" t="s">
        <v>216</v>
      </c>
      <c r="D984" t="s">
        <v>227</v>
      </c>
      <c r="E984" t="s">
        <v>41</v>
      </c>
      <c r="F984">
        <v>9367</v>
      </c>
      <c r="G984" t="s">
        <v>141</v>
      </c>
      <c r="H984" t="s">
        <v>218</v>
      </c>
      <c r="I984" t="s">
        <v>142</v>
      </c>
      <c r="J984" s="1">
        <v>46204</v>
      </c>
      <c r="K984" t="s">
        <v>143</v>
      </c>
      <c r="L984">
        <v>2</v>
      </c>
      <c r="M984" t="s">
        <v>445</v>
      </c>
      <c r="N984" t="s">
        <v>442</v>
      </c>
      <c r="O984" t="s">
        <v>149</v>
      </c>
      <c r="P984" t="s">
        <v>146</v>
      </c>
      <c r="Q984">
        <v>368.07</v>
      </c>
      <c r="R984">
        <v>120</v>
      </c>
      <c r="S984">
        <v>1780</v>
      </c>
      <c r="T984">
        <v>60</v>
      </c>
      <c r="U984">
        <v>48</v>
      </c>
      <c r="V984">
        <v>13</v>
      </c>
      <c r="W984">
        <v>215</v>
      </c>
      <c r="X984">
        <v>215</v>
      </c>
      <c r="Y984">
        <v>0</v>
      </c>
      <c r="Z984">
        <v>0</v>
      </c>
      <c r="AA984">
        <v>1351.93</v>
      </c>
      <c r="AB984">
        <v>0</v>
      </c>
      <c r="AC984">
        <v>0</v>
      </c>
      <c r="AD984">
        <v>12</v>
      </c>
      <c r="AE984">
        <v>1</v>
      </c>
      <c r="AF984">
        <v>95</v>
      </c>
      <c r="AG984">
        <v>2</v>
      </c>
      <c r="AH984">
        <v>2</v>
      </c>
      <c r="AI984">
        <v>21</v>
      </c>
      <c r="AJ984">
        <v>0</v>
      </c>
      <c r="AK984">
        <v>0</v>
      </c>
      <c r="AL984">
        <v>0</v>
      </c>
      <c r="AM984">
        <v>0</v>
      </c>
      <c r="AN984">
        <v>0</v>
      </c>
      <c r="AO984">
        <v>75</v>
      </c>
      <c r="AP984">
        <v>271</v>
      </c>
      <c r="AQ984">
        <v>74</v>
      </c>
      <c r="AR984">
        <v>1</v>
      </c>
      <c r="AS984">
        <v>20</v>
      </c>
      <c r="AT984">
        <v>57</v>
      </c>
      <c r="AU984">
        <v>2</v>
      </c>
      <c r="AV984">
        <v>0</v>
      </c>
      <c r="AW984">
        <v>2</v>
      </c>
      <c r="AX984">
        <v>0</v>
      </c>
      <c r="AY984">
        <v>27</v>
      </c>
      <c r="AZ984">
        <v>36</v>
      </c>
      <c r="BA984">
        <v>4</v>
      </c>
      <c r="BB984">
        <v>8</v>
      </c>
      <c r="BC984">
        <v>3</v>
      </c>
      <c r="BD984">
        <v>2</v>
      </c>
      <c r="BE984">
        <v>0</v>
      </c>
      <c r="BF984">
        <v>117</v>
      </c>
      <c r="BG984">
        <v>360</v>
      </c>
      <c r="BH984">
        <v>0</v>
      </c>
      <c r="BI984">
        <v>47</v>
      </c>
      <c r="BJ984" s="2">
        <v>46218</v>
      </c>
      <c r="BK984">
        <v>0</v>
      </c>
      <c r="BL984" s="3" t="str">
        <f>VLOOKUP(O984,DropDownList!$H$1:$I$7,2,FALSE)</f>
        <v>2025/26</v>
      </c>
      <c r="BM984" s="3" t="str">
        <f t="shared" si="15"/>
        <v>VSUR</v>
      </c>
    </row>
    <row r="985" spans="1:65" x14ac:dyDescent="0.2">
      <c r="A985">
        <v>2026</v>
      </c>
      <c r="B985">
        <v>7</v>
      </c>
      <c r="C985" t="s">
        <v>216</v>
      </c>
      <c r="D985" t="s">
        <v>227</v>
      </c>
      <c r="E985" t="s">
        <v>41</v>
      </c>
      <c r="F985">
        <v>9367</v>
      </c>
      <c r="G985" t="s">
        <v>141</v>
      </c>
      <c r="H985" t="s">
        <v>218</v>
      </c>
      <c r="I985" t="s">
        <v>142</v>
      </c>
      <c r="J985" s="1">
        <v>46204</v>
      </c>
      <c r="K985" t="s">
        <v>143</v>
      </c>
      <c r="L985">
        <v>2</v>
      </c>
      <c r="M985" t="s">
        <v>445</v>
      </c>
      <c r="N985" t="s">
        <v>442</v>
      </c>
      <c r="O985" t="s">
        <v>147</v>
      </c>
      <c r="P985" t="s">
        <v>150</v>
      </c>
      <c r="Q985">
        <v>9755.59</v>
      </c>
      <c r="R985">
        <v>141</v>
      </c>
      <c r="S985">
        <v>24817.78</v>
      </c>
      <c r="T985">
        <v>3138.08</v>
      </c>
      <c r="U985">
        <v>54</v>
      </c>
      <c r="V985">
        <v>14</v>
      </c>
      <c r="W985">
        <v>4069.42</v>
      </c>
      <c r="X985">
        <v>4581.96</v>
      </c>
      <c r="Y985">
        <v>123</v>
      </c>
      <c r="Z985">
        <v>21679.7</v>
      </c>
      <c r="AA985">
        <v>11924.11</v>
      </c>
      <c r="AB985">
        <v>3703.59</v>
      </c>
      <c r="AC985">
        <v>8220.52</v>
      </c>
      <c r="AD985">
        <v>3</v>
      </c>
      <c r="AE985">
        <v>11</v>
      </c>
      <c r="AF985">
        <v>67</v>
      </c>
      <c r="AG985">
        <v>24</v>
      </c>
      <c r="AH985">
        <v>18</v>
      </c>
      <c r="AI985">
        <v>30</v>
      </c>
      <c r="AJ985">
        <v>23</v>
      </c>
      <c r="AK985">
        <v>13</v>
      </c>
      <c r="AL985">
        <v>6</v>
      </c>
      <c r="AM985">
        <v>3</v>
      </c>
      <c r="AN985">
        <v>1</v>
      </c>
      <c r="AO985">
        <v>98</v>
      </c>
      <c r="AP985">
        <v>486</v>
      </c>
      <c r="AQ985">
        <v>92</v>
      </c>
      <c r="AR985">
        <v>0</v>
      </c>
      <c r="AS985">
        <v>32</v>
      </c>
      <c r="AT985">
        <v>64</v>
      </c>
      <c r="AU985">
        <v>3</v>
      </c>
      <c r="AV985">
        <v>2</v>
      </c>
      <c r="AW985">
        <v>0</v>
      </c>
      <c r="AX985">
        <v>0</v>
      </c>
      <c r="AY985">
        <v>67</v>
      </c>
      <c r="AZ985">
        <v>125</v>
      </c>
      <c r="BA985">
        <v>51</v>
      </c>
      <c r="BB985">
        <v>12</v>
      </c>
      <c r="BC985">
        <v>6</v>
      </c>
      <c r="BD985">
        <v>3</v>
      </c>
      <c r="BE985">
        <v>0</v>
      </c>
      <c r="BF985">
        <v>102</v>
      </c>
      <c r="BG985">
        <v>4906.95</v>
      </c>
      <c r="BH985">
        <v>2</v>
      </c>
      <c r="BI985">
        <v>54</v>
      </c>
      <c r="BJ985" s="2">
        <v>46218</v>
      </c>
      <c r="BK985">
        <v>0</v>
      </c>
      <c r="BL985" s="3" t="str">
        <f>VLOOKUP(O985,DropDownList!$H$1:$I$7,2,FALSE)</f>
        <v>2024/25</v>
      </c>
      <c r="BM985" s="3" t="str">
        <f t="shared" si="15"/>
        <v>FISCAL FINES</v>
      </c>
    </row>
    <row r="986" spans="1:65" x14ac:dyDescent="0.2">
      <c r="A986">
        <v>2026</v>
      </c>
      <c r="B986">
        <v>7</v>
      </c>
      <c r="C986" t="s">
        <v>216</v>
      </c>
      <c r="D986" t="s">
        <v>227</v>
      </c>
      <c r="E986" t="s">
        <v>41</v>
      </c>
      <c r="F986">
        <v>9367</v>
      </c>
      <c r="G986" t="s">
        <v>141</v>
      </c>
      <c r="H986" t="s">
        <v>218</v>
      </c>
      <c r="I986" t="s">
        <v>142</v>
      </c>
      <c r="J986" s="1">
        <v>46204</v>
      </c>
      <c r="K986" t="s">
        <v>143</v>
      </c>
      <c r="L986">
        <v>2</v>
      </c>
      <c r="M986" t="s">
        <v>445</v>
      </c>
      <c r="N986" t="s">
        <v>442</v>
      </c>
      <c r="O986" t="s">
        <v>149</v>
      </c>
      <c r="P986" t="s">
        <v>154</v>
      </c>
      <c r="Q986">
        <v>10958.79</v>
      </c>
      <c r="R986">
        <v>120</v>
      </c>
      <c r="S986">
        <v>31034.35</v>
      </c>
      <c r="T986">
        <v>1075</v>
      </c>
      <c r="U986">
        <v>48</v>
      </c>
      <c r="V986">
        <v>22</v>
      </c>
      <c r="W986">
        <v>3955</v>
      </c>
      <c r="X986">
        <v>5300</v>
      </c>
      <c r="Y986">
        <v>0</v>
      </c>
      <c r="Z986">
        <v>0</v>
      </c>
      <c r="AA986">
        <v>19000.560000000001</v>
      </c>
      <c r="AB986">
        <v>903.35</v>
      </c>
      <c r="AC986">
        <v>16745.28</v>
      </c>
      <c r="AD986">
        <v>12</v>
      </c>
      <c r="AE986">
        <v>10</v>
      </c>
      <c r="AF986">
        <v>70</v>
      </c>
      <c r="AG986">
        <v>27</v>
      </c>
      <c r="AH986">
        <v>2</v>
      </c>
      <c r="AI986">
        <v>21</v>
      </c>
      <c r="AJ986">
        <v>0</v>
      </c>
      <c r="AK986">
        <v>0</v>
      </c>
      <c r="AL986">
        <v>0</v>
      </c>
      <c r="AM986">
        <v>0</v>
      </c>
      <c r="AN986">
        <v>0</v>
      </c>
      <c r="AO986">
        <v>75</v>
      </c>
      <c r="AP986">
        <v>271</v>
      </c>
      <c r="AQ986">
        <v>74</v>
      </c>
      <c r="AR986">
        <v>1</v>
      </c>
      <c r="AS986">
        <v>20</v>
      </c>
      <c r="AT986">
        <v>57</v>
      </c>
      <c r="AU986">
        <v>2</v>
      </c>
      <c r="AV986">
        <v>0</v>
      </c>
      <c r="AW986">
        <v>2</v>
      </c>
      <c r="AX986">
        <v>0</v>
      </c>
      <c r="AY986">
        <v>27</v>
      </c>
      <c r="AZ986">
        <v>36</v>
      </c>
      <c r="BA986">
        <v>4</v>
      </c>
      <c r="BB986">
        <v>8</v>
      </c>
      <c r="BC986">
        <v>3</v>
      </c>
      <c r="BD986">
        <v>2</v>
      </c>
      <c r="BE986">
        <v>0</v>
      </c>
      <c r="BF986">
        <v>117</v>
      </c>
      <c r="BG986">
        <v>6120</v>
      </c>
      <c r="BH986">
        <v>0</v>
      </c>
      <c r="BI986">
        <v>47</v>
      </c>
      <c r="BJ986" s="2">
        <v>46218</v>
      </c>
      <c r="BK986">
        <v>0</v>
      </c>
      <c r="BL986" s="3" t="str">
        <f>VLOOKUP(O986,DropDownList!$H$1:$I$7,2,FALSE)</f>
        <v>2025/26</v>
      </c>
      <c r="BM986" s="3" t="str">
        <f t="shared" si="15"/>
        <v>JP COURT</v>
      </c>
    </row>
    <row r="987" spans="1:65" x14ac:dyDescent="0.2">
      <c r="A987">
        <v>2026</v>
      </c>
      <c r="B987">
        <v>7</v>
      </c>
      <c r="C987" t="s">
        <v>216</v>
      </c>
      <c r="D987" t="s">
        <v>227</v>
      </c>
      <c r="E987" t="s">
        <v>41</v>
      </c>
      <c r="F987">
        <v>9367</v>
      </c>
      <c r="G987" t="s">
        <v>141</v>
      </c>
      <c r="H987" t="s">
        <v>218</v>
      </c>
      <c r="I987" t="s">
        <v>142</v>
      </c>
      <c r="J987" s="1">
        <v>46204</v>
      </c>
      <c r="K987" t="s">
        <v>143</v>
      </c>
      <c r="L987">
        <v>2</v>
      </c>
      <c r="M987" t="s">
        <v>445</v>
      </c>
      <c r="N987" t="s">
        <v>442</v>
      </c>
      <c r="O987" t="s">
        <v>147</v>
      </c>
      <c r="P987" t="s">
        <v>152</v>
      </c>
      <c r="Q987">
        <v>0</v>
      </c>
      <c r="R987">
        <v>51</v>
      </c>
      <c r="S987">
        <v>2040</v>
      </c>
      <c r="T987">
        <v>960</v>
      </c>
      <c r="U987">
        <v>0</v>
      </c>
      <c r="V987">
        <v>0</v>
      </c>
      <c r="W987">
        <v>0</v>
      </c>
      <c r="X987">
        <v>0</v>
      </c>
      <c r="Y987">
        <v>0</v>
      </c>
      <c r="Z987">
        <v>0</v>
      </c>
      <c r="AA987">
        <v>1080</v>
      </c>
      <c r="AB987">
        <v>0</v>
      </c>
      <c r="AC987">
        <v>1080</v>
      </c>
      <c r="AD987">
        <v>0</v>
      </c>
      <c r="AE987">
        <v>0</v>
      </c>
      <c r="AF987">
        <v>27</v>
      </c>
      <c r="AG987">
        <v>0</v>
      </c>
      <c r="AH987">
        <v>24</v>
      </c>
      <c r="AI987">
        <v>0</v>
      </c>
      <c r="AJ987">
        <v>0</v>
      </c>
      <c r="AK987">
        <v>0</v>
      </c>
      <c r="AL987">
        <v>0</v>
      </c>
      <c r="AM987">
        <v>0</v>
      </c>
      <c r="AN987">
        <v>0</v>
      </c>
      <c r="AO987">
        <v>0</v>
      </c>
      <c r="AP987">
        <v>0</v>
      </c>
      <c r="AQ987">
        <v>0</v>
      </c>
      <c r="AR987">
        <v>0</v>
      </c>
      <c r="AS987">
        <v>0</v>
      </c>
      <c r="AT987">
        <v>0</v>
      </c>
      <c r="AU987">
        <v>0</v>
      </c>
      <c r="AV987">
        <v>0</v>
      </c>
      <c r="AW987">
        <v>0</v>
      </c>
      <c r="AX987">
        <v>0</v>
      </c>
      <c r="AY987">
        <v>0</v>
      </c>
      <c r="AZ987">
        <v>0</v>
      </c>
      <c r="BA987">
        <v>0</v>
      </c>
      <c r="BB987">
        <v>0</v>
      </c>
      <c r="BC987">
        <v>0</v>
      </c>
      <c r="BD987">
        <v>0</v>
      </c>
      <c r="BE987">
        <v>0</v>
      </c>
      <c r="BF987">
        <v>0</v>
      </c>
      <c r="BG987">
        <v>0</v>
      </c>
      <c r="BH987">
        <v>0</v>
      </c>
      <c r="BI987">
        <v>0</v>
      </c>
      <c r="BJ987" s="2">
        <v>46218</v>
      </c>
      <c r="BK987">
        <v>0</v>
      </c>
      <c r="BL987" s="3" t="str">
        <f>VLOOKUP(O987,DropDownList!$H$1:$I$7,2,FALSE)</f>
        <v>2024/25</v>
      </c>
      <c r="BM987" s="3" t="str">
        <f t="shared" si="15"/>
        <v>PCOA</v>
      </c>
    </row>
    <row r="988" spans="1:65" x14ac:dyDescent="0.2">
      <c r="A988">
        <v>2026</v>
      </c>
      <c r="B988">
        <v>7</v>
      </c>
      <c r="C988" t="s">
        <v>216</v>
      </c>
      <c r="D988" t="s">
        <v>227</v>
      </c>
      <c r="E988" t="s">
        <v>41</v>
      </c>
      <c r="F988">
        <v>9367</v>
      </c>
      <c r="G988" t="s">
        <v>141</v>
      </c>
      <c r="H988" t="s">
        <v>218</v>
      </c>
      <c r="I988" t="s">
        <v>142</v>
      </c>
      <c r="J988" s="1">
        <v>46204</v>
      </c>
      <c r="K988" t="s">
        <v>143</v>
      </c>
      <c r="L988">
        <v>2</v>
      </c>
      <c r="M988" t="s">
        <v>445</v>
      </c>
      <c r="N988" t="s">
        <v>442</v>
      </c>
      <c r="O988" t="s">
        <v>155</v>
      </c>
      <c r="P988" t="s">
        <v>146</v>
      </c>
      <c r="Q988">
        <v>400</v>
      </c>
      <c r="R988">
        <v>160</v>
      </c>
      <c r="S988">
        <v>2500</v>
      </c>
      <c r="T988">
        <v>51.56</v>
      </c>
      <c r="U988">
        <v>38</v>
      </c>
      <c r="V988">
        <v>5</v>
      </c>
      <c r="W988">
        <v>90</v>
      </c>
      <c r="X988">
        <v>90</v>
      </c>
      <c r="Y988">
        <v>0</v>
      </c>
      <c r="Z988">
        <v>0</v>
      </c>
      <c r="AA988">
        <v>2048.44</v>
      </c>
      <c r="AB988">
        <v>0</v>
      </c>
      <c r="AC988">
        <v>0</v>
      </c>
      <c r="AD988">
        <v>5</v>
      </c>
      <c r="AE988">
        <v>0</v>
      </c>
      <c r="AF988">
        <v>134</v>
      </c>
      <c r="AG988">
        <v>0</v>
      </c>
      <c r="AH988">
        <v>4</v>
      </c>
      <c r="AI988">
        <v>21</v>
      </c>
      <c r="AJ988">
        <v>0</v>
      </c>
      <c r="AK988">
        <v>0</v>
      </c>
      <c r="AL988">
        <v>0</v>
      </c>
      <c r="AM988">
        <v>0</v>
      </c>
      <c r="AN988">
        <v>0</v>
      </c>
      <c r="AO988">
        <v>112</v>
      </c>
      <c r="AP988">
        <v>628</v>
      </c>
      <c r="AQ988">
        <v>120</v>
      </c>
      <c r="AR988">
        <v>0</v>
      </c>
      <c r="AS988">
        <v>79</v>
      </c>
      <c r="AT988">
        <v>48</v>
      </c>
      <c r="AU988">
        <v>4</v>
      </c>
      <c r="AV988">
        <v>4</v>
      </c>
      <c r="AW988">
        <v>0</v>
      </c>
      <c r="AX988">
        <v>0</v>
      </c>
      <c r="AY988">
        <v>90</v>
      </c>
      <c r="AZ988">
        <v>146</v>
      </c>
      <c r="BA988">
        <v>76</v>
      </c>
      <c r="BB988">
        <v>14</v>
      </c>
      <c r="BC988">
        <v>8</v>
      </c>
      <c r="BD988">
        <v>4</v>
      </c>
      <c r="BE988">
        <v>0</v>
      </c>
      <c r="BF988">
        <v>159</v>
      </c>
      <c r="BG988">
        <v>400</v>
      </c>
      <c r="BH988">
        <v>1</v>
      </c>
      <c r="BI988">
        <v>38</v>
      </c>
      <c r="BJ988" s="2">
        <v>46218</v>
      </c>
      <c r="BK988">
        <v>0</v>
      </c>
      <c r="BL988" s="3" t="str">
        <f>VLOOKUP(O988,DropDownList!$H$1:$I$7,2,FALSE)</f>
        <v>2022/23</v>
      </c>
      <c r="BM988" s="3" t="str">
        <f t="shared" si="15"/>
        <v>VSUR</v>
      </c>
    </row>
    <row r="989" spans="1:65" x14ac:dyDescent="0.2">
      <c r="A989">
        <v>2026</v>
      </c>
      <c r="B989">
        <v>7</v>
      </c>
      <c r="C989" t="s">
        <v>216</v>
      </c>
      <c r="D989" t="s">
        <v>227</v>
      </c>
      <c r="E989" t="s">
        <v>41</v>
      </c>
      <c r="F989">
        <v>9367</v>
      </c>
      <c r="G989" t="s">
        <v>141</v>
      </c>
      <c r="H989" t="s">
        <v>218</v>
      </c>
      <c r="I989" t="s">
        <v>142</v>
      </c>
      <c r="J989" s="1">
        <v>46204</v>
      </c>
      <c r="K989" t="s">
        <v>143</v>
      </c>
      <c r="L989">
        <v>2</v>
      </c>
      <c r="M989" t="s">
        <v>445</v>
      </c>
      <c r="N989" t="s">
        <v>442</v>
      </c>
      <c r="O989" t="s">
        <v>147</v>
      </c>
      <c r="P989" t="s">
        <v>154</v>
      </c>
      <c r="Q989">
        <v>11807.24</v>
      </c>
      <c r="R989">
        <v>133</v>
      </c>
      <c r="S989">
        <v>40067</v>
      </c>
      <c r="T989">
        <v>340.32</v>
      </c>
      <c r="U989">
        <v>49</v>
      </c>
      <c r="V989">
        <v>10</v>
      </c>
      <c r="W989">
        <v>3134.48</v>
      </c>
      <c r="X989">
        <v>3134.48</v>
      </c>
      <c r="Y989">
        <v>0</v>
      </c>
      <c r="Z989">
        <v>0</v>
      </c>
      <c r="AA989">
        <v>27919.439999999999</v>
      </c>
      <c r="AB989">
        <v>0</v>
      </c>
      <c r="AC989">
        <v>26033.94</v>
      </c>
      <c r="AD989">
        <v>8</v>
      </c>
      <c r="AE989">
        <v>2</v>
      </c>
      <c r="AF989">
        <v>81</v>
      </c>
      <c r="AG989">
        <v>21</v>
      </c>
      <c r="AH989">
        <v>1</v>
      </c>
      <c r="AI989">
        <v>28</v>
      </c>
      <c r="AJ989">
        <v>0</v>
      </c>
      <c r="AK989">
        <v>0</v>
      </c>
      <c r="AL989">
        <v>0</v>
      </c>
      <c r="AM989">
        <v>0</v>
      </c>
      <c r="AN989">
        <v>0</v>
      </c>
      <c r="AO989">
        <v>86</v>
      </c>
      <c r="AP989">
        <v>451</v>
      </c>
      <c r="AQ989">
        <v>86</v>
      </c>
      <c r="AR989">
        <v>0</v>
      </c>
      <c r="AS989">
        <v>31</v>
      </c>
      <c r="AT989">
        <v>65</v>
      </c>
      <c r="AU989">
        <v>5</v>
      </c>
      <c r="AV989">
        <v>2</v>
      </c>
      <c r="AW989">
        <v>1</v>
      </c>
      <c r="AX989">
        <v>0</v>
      </c>
      <c r="AY989">
        <v>55</v>
      </c>
      <c r="AZ989">
        <v>110</v>
      </c>
      <c r="BA989">
        <v>48</v>
      </c>
      <c r="BB989">
        <v>9</v>
      </c>
      <c r="BC989">
        <v>2</v>
      </c>
      <c r="BD989">
        <v>1</v>
      </c>
      <c r="BE989">
        <v>0</v>
      </c>
      <c r="BF989">
        <v>131</v>
      </c>
      <c r="BG989">
        <v>8142</v>
      </c>
      <c r="BH989">
        <v>2</v>
      </c>
      <c r="BI989">
        <v>48</v>
      </c>
      <c r="BJ989" s="2">
        <v>46218</v>
      </c>
      <c r="BK989">
        <v>0</v>
      </c>
      <c r="BL989" s="3" t="str">
        <f>VLOOKUP(O989,DropDownList!$H$1:$I$7,2,FALSE)</f>
        <v>2024/25</v>
      </c>
      <c r="BM989" s="3" t="str">
        <f t="shared" si="15"/>
        <v>JP COURT</v>
      </c>
    </row>
    <row r="990" spans="1:65" x14ac:dyDescent="0.2">
      <c r="A990">
        <v>2026</v>
      </c>
      <c r="B990">
        <v>7</v>
      </c>
      <c r="C990" t="s">
        <v>216</v>
      </c>
      <c r="D990" t="s">
        <v>227</v>
      </c>
      <c r="E990" t="s">
        <v>41</v>
      </c>
      <c r="F990">
        <v>9367</v>
      </c>
      <c r="G990" t="s">
        <v>141</v>
      </c>
      <c r="H990" t="s">
        <v>218</v>
      </c>
      <c r="I990" t="s">
        <v>142</v>
      </c>
      <c r="J990" s="1">
        <v>46204</v>
      </c>
      <c r="K990" t="s">
        <v>143</v>
      </c>
      <c r="L990">
        <v>2</v>
      </c>
      <c r="M990" t="s">
        <v>445</v>
      </c>
      <c r="N990" t="s">
        <v>442</v>
      </c>
      <c r="O990" t="s">
        <v>149</v>
      </c>
      <c r="P990" t="s">
        <v>150</v>
      </c>
      <c r="Q990">
        <v>10188.299999999999</v>
      </c>
      <c r="R990">
        <v>118</v>
      </c>
      <c r="S990">
        <v>18132</v>
      </c>
      <c r="T990">
        <v>1173.8499999999999</v>
      </c>
      <c r="U990">
        <v>69</v>
      </c>
      <c r="V990">
        <v>43</v>
      </c>
      <c r="W990">
        <v>6272.65</v>
      </c>
      <c r="X990">
        <v>7007.21</v>
      </c>
      <c r="Y990">
        <v>110</v>
      </c>
      <c r="Z990">
        <v>16958.150000000001</v>
      </c>
      <c r="AA990">
        <v>6769.85</v>
      </c>
      <c r="AB990">
        <v>1714</v>
      </c>
      <c r="AC990">
        <v>5055.8500000000004</v>
      </c>
      <c r="AD990">
        <v>34</v>
      </c>
      <c r="AE990">
        <v>9</v>
      </c>
      <c r="AF990">
        <v>41</v>
      </c>
      <c r="AG990">
        <v>18</v>
      </c>
      <c r="AH990">
        <v>8</v>
      </c>
      <c r="AI990">
        <v>51</v>
      </c>
      <c r="AJ990">
        <v>20</v>
      </c>
      <c r="AK990">
        <v>11</v>
      </c>
      <c r="AL990">
        <v>3</v>
      </c>
      <c r="AM990">
        <v>2</v>
      </c>
      <c r="AN990">
        <v>2</v>
      </c>
      <c r="AO990">
        <v>85</v>
      </c>
      <c r="AP990">
        <v>308</v>
      </c>
      <c r="AQ990">
        <v>84</v>
      </c>
      <c r="AR990">
        <v>7</v>
      </c>
      <c r="AS990">
        <v>26</v>
      </c>
      <c r="AT990">
        <v>46</v>
      </c>
      <c r="AU990">
        <v>0</v>
      </c>
      <c r="AV990">
        <v>0</v>
      </c>
      <c r="AW990">
        <v>0</v>
      </c>
      <c r="AX990">
        <v>0</v>
      </c>
      <c r="AY990">
        <v>29</v>
      </c>
      <c r="AZ990">
        <v>49</v>
      </c>
      <c r="BA990">
        <v>12</v>
      </c>
      <c r="BB990">
        <v>6</v>
      </c>
      <c r="BC990">
        <v>2</v>
      </c>
      <c r="BD990">
        <v>1</v>
      </c>
      <c r="BE990">
        <v>0</v>
      </c>
      <c r="BF990">
        <v>87</v>
      </c>
      <c r="BG990">
        <v>7899.27</v>
      </c>
      <c r="BH990">
        <v>0</v>
      </c>
      <c r="BI990">
        <v>69</v>
      </c>
      <c r="BJ990" s="2">
        <v>46218</v>
      </c>
      <c r="BK990">
        <v>0</v>
      </c>
      <c r="BL990" s="3" t="str">
        <f>VLOOKUP(O990,DropDownList!$H$1:$I$7,2,FALSE)</f>
        <v>2025/26</v>
      </c>
      <c r="BM990" s="3" t="str">
        <f t="shared" si="15"/>
        <v>FISCAL FINES</v>
      </c>
    </row>
    <row r="991" spans="1:65" x14ac:dyDescent="0.2">
      <c r="A991">
        <v>2026</v>
      </c>
      <c r="B991">
        <v>7</v>
      </c>
      <c r="C991" t="s">
        <v>216</v>
      </c>
      <c r="D991" t="s">
        <v>227</v>
      </c>
      <c r="E991" t="s">
        <v>41</v>
      </c>
      <c r="F991">
        <v>9367</v>
      </c>
      <c r="G991" t="s">
        <v>141</v>
      </c>
      <c r="H991" t="s">
        <v>218</v>
      </c>
      <c r="I991" t="s">
        <v>142</v>
      </c>
      <c r="J991" s="1">
        <v>46204</v>
      </c>
      <c r="K991" t="s">
        <v>143</v>
      </c>
      <c r="L991">
        <v>2</v>
      </c>
      <c r="M991" t="s">
        <v>445</v>
      </c>
      <c r="N991" t="s">
        <v>442</v>
      </c>
      <c r="O991" t="s">
        <v>155</v>
      </c>
      <c r="P991" t="s">
        <v>148</v>
      </c>
      <c r="Q991">
        <v>225.39</v>
      </c>
      <c r="R991">
        <v>16</v>
      </c>
      <c r="S991">
        <v>960</v>
      </c>
      <c r="T991">
        <v>60</v>
      </c>
      <c r="U991">
        <v>4</v>
      </c>
      <c r="V991">
        <v>2</v>
      </c>
      <c r="W991">
        <v>120</v>
      </c>
      <c r="X991">
        <v>120</v>
      </c>
      <c r="Y991">
        <v>0</v>
      </c>
      <c r="Z991">
        <v>0</v>
      </c>
      <c r="AA991">
        <v>674.61</v>
      </c>
      <c r="AB991">
        <v>0</v>
      </c>
      <c r="AC991">
        <v>674.61</v>
      </c>
      <c r="AD991">
        <v>2</v>
      </c>
      <c r="AE991">
        <v>0</v>
      </c>
      <c r="AF991">
        <v>11</v>
      </c>
      <c r="AG991">
        <v>1</v>
      </c>
      <c r="AH991">
        <v>1</v>
      </c>
      <c r="AI991">
        <v>3</v>
      </c>
      <c r="AJ991">
        <v>0</v>
      </c>
      <c r="AK991">
        <v>0</v>
      </c>
      <c r="AL991">
        <v>0</v>
      </c>
      <c r="AM991">
        <v>0</v>
      </c>
      <c r="AN991">
        <v>0</v>
      </c>
      <c r="AO991">
        <v>13</v>
      </c>
      <c r="AP991">
        <v>55</v>
      </c>
      <c r="AQ991">
        <v>17</v>
      </c>
      <c r="AR991">
        <v>0</v>
      </c>
      <c r="AS991">
        <v>2</v>
      </c>
      <c r="AT991">
        <v>0</v>
      </c>
      <c r="AU991">
        <v>0</v>
      </c>
      <c r="AV991">
        <v>0</v>
      </c>
      <c r="AW991">
        <v>0</v>
      </c>
      <c r="AX991">
        <v>0</v>
      </c>
      <c r="AY991">
        <v>11</v>
      </c>
      <c r="AZ991">
        <v>15</v>
      </c>
      <c r="BA991">
        <v>7</v>
      </c>
      <c r="BB991">
        <v>1</v>
      </c>
      <c r="BC991">
        <v>0</v>
      </c>
      <c r="BD991">
        <v>0</v>
      </c>
      <c r="BE991">
        <v>0</v>
      </c>
      <c r="BF991">
        <v>13</v>
      </c>
      <c r="BG991">
        <v>180</v>
      </c>
      <c r="BH991">
        <v>0</v>
      </c>
      <c r="BI991">
        <v>4</v>
      </c>
      <c r="BJ991" s="2">
        <v>46218</v>
      </c>
      <c r="BK991">
        <v>0</v>
      </c>
      <c r="BL991" s="3" t="str">
        <f>VLOOKUP(O991,DropDownList!$H$1:$I$7,2,FALSE)</f>
        <v>2022/23</v>
      </c>
      <c r="BM991" s="3" t="str">
        <f t="shared" si="15"/>
        <v>PRAS</v>
      </c>
    </row>
    <row r="992" spans="1:65" x14ac:dyDescent="0.2">
      <c r="A992">
        <v>2026</v>
      </c>
      <c r="B992">
        <v>7</v>
      </c>
      <c r="C992" t="s">
        <v>216</v>
      </c>
      <c r="D992" t="s">
        <v>227</v>
      </c>
      <c r="E992" t="s">
        <v>41</v>
      </c>
      <c r="F992">
        <v>9367</v>
      </c>
      <c r="G992" t="s">
        <v>141</v>
      </c>
      <c r="H992" t="s">
        <v>218</v>
      </c>
      <c r="I992" t="s">
        <v>142</v>
      </c>
      <c r="J992" s="1">
        <v>46204</v>
      </c>
      <c r="K992" t="s">
        <v>143</v>
      </c>
      <c r="L992">
        <v>2</v>
      </c>
      <c r="M992" t="s">
        <v>445</v>
      </c>
      <c r="N992" t="s">
        <v>442</v>
      </c>
      <c r="O992" t="s">
        <v>155</v>
      </c>
      <c r="P992" t="s">
        <v>152</v>
      </c>
      <c r="Q992">
        <v>0</v>
      </c>
      <c r="R992">
        <v>25</v>
      </c>
      <c r="S992">
        <v>1000</v>
      </c>
      <c r="T992">
        <v>600</v>
      </c>
      <c r="U992">
        <v>0</v>
      </c>
      <c r="V992">
        <v>0</v>
      </c>
      <c r="W992">
        <v>0</v>
      </c>
      <c r="X992">
        <v>0</v>
      </c>
      <c r="Y992">
        <v>0</v>
      </c>
      <c r="Z992">
        <v>0</v>
      </c>
      <c r="AA992">
        <v>400</v>
      </c>
      <c r="AB992">
        <v>0</v>
      </c>
      <c r="AC992">
        <v>400</v>
      </c>
      <c r="AD992">
        <v>0</v>
      </c>
      <c r="AE992">
        <v>0</v>
      </c>
      <c r="AF992">
        <v>10</v>
      </c>
      <c r="AG992">
        <v>0</v>
      </c>
      <c r="AH992">
        <v>15</v>
      </c>
      <c r="AI992">
        <v>0</v>
      </c>
      <c r="AJ992">
        <v>0</v>
      </c>
      <c r="AK992">
        <v>0</v>
      </c>
      <c r="AL992">
        <v>0</v>
      </c>
      <c r="AM992">
        <v>0</v>
      </c>
      <c r="AN992">
        <v>0</v>
      </c>
      <c r="AO992">
        <v>0</v>
      </c>
      <c r="AP992">
        <v>0</v>
      </c>
      <c r="AQ992">
        <v>0</v>
      </c>
      <c r="AR992">
        <v>0</v>
      </c>
      <c r="AS992">
        <v>0</v>
      </c>
      <c r="AT992">
        <v>0</v>
      </c>
      <c r="AU992">
        <v>0</v>
      </c>
      <c r="AV992">
        <v>0</v>
      </c>
      <c r="AW992">
        <v>0</v>
      </c>
      <c r="AX992">
        <v>0</v>
      </c>
      <c r="AY992">
        <v>0</v>
      </c>
      <c r="AZ992">
        <v>0</v>
      </c>
      <c r="BA992">
        <v>0</v>
      </c>
      <c r="BB992">
        <v>0</v>
      </c>
      <c r="BC992">
        <v>0</v>
      </c>
      <c r="BD992">
        <v>0</v>
      </c>
      <c r="BE992">
        <v>0</v>
      </c>
      <c r="BF992">
        <v>0</v>
      </c>
      <c r="BG992">
        <v>0</v>
      </c>
      <c r="BH992">
        <v>0</v>
      </c>
      <c r="BI992">
        <v>0</v>
      </c>
      <c r="BJ992" s="2">
        <v>46218</v>
      </c>
      <c r="BK992">
        <v>0</v>
      </c>
      <c r="BL992" s="3" t="str">
        <f>VLOOKUP(O992,DropDownList!$H$1:$I$7,2,FALSE)</f>
        <v>2022/23</v>
      </c>
      <c r="BM992" s="3" t="str">
        <f t="shared" si="15"/>
        <v>PCOA</v>
      </c>
    </row>
    <row r="993" spans="1:65" x14ac:dyDescent="0.2">
      <c r="A993">
        <v>2026</v>
      </c>
      <c r="B993">
        <v>7</v>
      </c>
      <c r="C993" t="s">
        <v>216</v>
      </c>
      <c r="D993" t="s">
        <v>227</v>
      </c>
      <c r="E993" t="s">
        <v>41</v>
      </c>
      <c r="F993">
        <v>9367</v>
      </c>
      <c r="G993" t="s">
        <v>141</v>
      </c>
      <c r="H993" t="s">
        <v>218</v>
      </c>
      <c r="I993" t="s">
        <v>142</v>
      </c>
      <c r="J993" s="1">
        <v>46204</v>
      </c>
      <c r="K993" t="s">
        <v>143</v>
      </c>
      <c r="L993">
        <v>2</v>
      </c>
      <c r="M993" t="s">
        <v>445</v>
      </c>
      <c r="N993" t="s">
        <v>442</v>
      </c>
      <c r="O993" t="s">
        <v>155</v>
      </c>
      <c r="P993" t="s">
        <v>154</v>
      </c>
      <c r="Q993">
        <v>11317.64</v>
      </c>
      <c r="R993">
        <v>166</v>
      </c>
      <c r="S993">
        <v>44815</v>
      </c>
      <c r="T993">
        <v>1296.56</v>
      </c>
      <c r="U993">
        <v>41</v>
      </c>
      <c r="V993">
        <v>10</v>
      </c>
      <c r="W993">
        <v>2566.5500000000002</v>
      </c>
      <c r="X993">
        <v>2566.5500000000002</v>
      </c>
      <c r="Y993">
        <v>0</v>
      </c>
      <c r="Z993">
        <v>0</v>
      </c>
      <c r="AA993">
        <v>32200.799999999999</v>
      </c>
      <c r="AB993">
        <v>283.08999999999997</v>
      </c>
      <c r="AC993">
        <v>29869.27</v>
      </c>
      <c r="AD993">
        <v>5</v>
      </c>
      <c r="AE993">
        <v>5</v>
      </c>
      <c r="AF993">
        <v>118</v>
      </c>
      <c r="AG993">
        <v>19</v>
      </c>
      <c r="AH993">
        <v>4</v>
      </c>
      <c r="AI993">
        <v>22</v>
      </c>
      <c r="AJ993">
        <v>0</v>
      </c>
      <c r="AK993">
        <v>0</v>
      </c>
      <c r="AL993">
        <v>0</v>
      </c>
      <c r="AM993">
        <v>0</v>
      </c>
      <c r="AN993">
        <v>0</v>
      </c>
      <c r="AO993">
        <v>118</v>
      </c>
      <c r="AP993">
        <v>661</v>
      </c>
      <c r="AQ993">
        <v>125</v>
      </c>
      <c r="AR993">
        <v>0</v>
      </c>
      <c r="AS993">
        <v>82</v>
      </c>
      <c r="AT993">
        <v>48</v>
      </c>
      <c r="AU993">
        <v>4</v>
      </c>
      <c r="AV993">
        <v>4</v>
      </c>
      <c r="AW993">
        <v>0</v>
      </c>
      <c r="AX993">
        <v>0</v>
      </c>
      <c r="AY993">
        <v>97</v>
      </c>
      <c r="AZ993">
        <v>155</v>
      </c>
      <c r="BA993">
        <v>82</v>
      </c>
      <c r="BB993">
        <v>15</v>
      </c>
      <c r="BC993">
        <v>8</v>
      </c>
      <c r="BD993">
        <v>4</v>
      </c>
      <c r="BE993">
        <v>0</v>
      </c>
      <c r="BF993">
        <v>165</v>
      </c>
      <c r="BG993">
        <v>7680</v>
      </c>
      <c r="BH993">
        <v>3</v>
      </c>
      <c r="BI993">
        <v>41</v>
      </c>
      <c r="BJ993" s="2">
        <v>46218</v>
      </c>
      <c r="BK993">
        <v>0</v>
      </c>
      <c r="BL993" s="3" t="str">
        <f>VLOOKUP(O993,DropDownList!$H$1:$I$7,2,FALSE)</f>
        <v>2022/23</v>
      </c>
      <c r="BM993" s="3" t="str">
        <f t="shared" si="15"/>
        <v>JP COURT</v>
      </c>
    </row>
    <row r="994" spans="1:65" x14ac:dyDescent="0.2">
      <c r="A994">
        <v>2026</v>
      </c>
      <c r="B994">
        <v>7</v>
      </c>
      <c r="C994" t="s">
        <v>216</v>
      </c>
      <c r="D994" t="s">
        <v>227</v>
      </c>
      <c r="E994" t="s">
        <v>41</v>
      </c>
      <c r="F994">
        <v>9367</v>
      </c>
      <c r="G994" t="s">
        <v>141</v>
      </c>
      <c r="H994" t="s">
        <v>218</v>
      </c>
      <c r="I994" t="s">
        <v>142</v>
      </c>
      <c r="J994" s="1">
        <v>46204</v>
      </c>
      <c r="K994" t="s">
        <v>143</v>
      </c>
      <c r="L994">
        <v>2</v>
      </c>
      <c r="M994" t="s">
        <v>445</v>
      </c>
      <c r="N994" t="s">
        <v>442</v>
      </c>
      <c r="O994" t="s">
        <v>156</v>
      </c>
      <c r="P994" t="s">
        <v>148</v>
      </c>
      <c r="Q994">
        <v>450.61</v>
      </c>
      <c r="R994">
        <v>26</v>
      </c>
      <c r="S994">
        <v>1560</v>
      </c>
      <c r="T994">
        <v>120</v>
      </c>
      <c r="U994">
        <v>9</v>
      </c>
      <c r="V994">
        <v>1</v>
      </c>
      <c r="W994">
        <v>27.49</v>
      </c>
      <c r="X994">
        <v>27.49</v>
      </c>
      <c r="Y994">
        <v>0</v>
      </c>
      <c r="Z994">
        <v>0</v>
      </c>
      <c r="AA994">
        <v>989.39</v>
      </c>
      <c r="AB994">
        <v>0</v>
      </c>
      <c r="AC994">
        <v>989.39</v>
      </c>
      <c r="AD994">
        <v>0</v>
      </c>
      <c r="AE994">
        <v>1</v>
      </c>
      <c r="AF994">
        <v>15</v>
      </c>
      <c r="AG994">
        <v>3</v>
      </c>
      <c r="AH994">
        <v>2</v>
      </c>
      <c r="AI994">
        <v>6</v>
      </c>
      <c r="AJ994">
        <v>0</v>
      </c>
      <c r="AK994">
        <v>0</v>
      </c>
      <c r="AL994">
        <v>0</v>
      </c>
      <c r="AM994">
        <v>0</v>
      </c>
      <c r="AN994">
        <v>0</v>
      </c>
      <c r="AO994">
        <v>23</v>
      </c>
      <c r="AP994">
        <v>99</v>
      </c>
      <c r="AQ994">
        <v>24</v>
      </c>
      <c r="AR994">
        <v>0</v>
      </c>
      <c r="AS994">
        <v>4</v>
      </c>
      <c r="AT994">
        <v>6</v>
      </c>
      <c r="AU994">
        <v>0</v>
      </c>
      <c r="AV994">
        <v>0</v>
      </c>
      <c r="AW994">
        <v>0</v>
      </c>
      <c r="AX994">
        <v>0</v>
      </c>
      <c r="AY994">
        <v>22</v>
      </c>
      <c r="AZ994">
        <v>29</v>
      </c>
      <c r="BA994">
        <v>9</v>
      </c>
      <c r="BB994">
        <v>0</v>
      </c>
      <c r="BC994">
        <v>0</v>
      </c>
      <c r="BD994">
        <v>0</v>
      </c>
      <c r="BE994">
        <v>0</v>
      </c>
      <c r="BF994">
        <v>24</v>
      </c>
      <c r="BG994">
        <v>360</v>
      </c>
      <c r="BH994">
        <v>0</v>
      </c>
      <c r="BI994">
        <v>9</v>
      </c>
      <c r="BJ994" s="2">
        <v>46218</v>
      </c>
      <c r="BK994">
        <v>0</v>
      </c>
      <c r="BL994" s="3" t="str">
        <f>VLOOKUP(O994,DropDownList!$H$1:$I$7,2,FALSE)</f>
        <v>2023/24</v>
      </c>
      <c r="BM994" s="3" t="str">
        <f t="shared" si="15"/>
        <v>PRAS</v>
      </c>
    </row>
    <row r="995" spans="1:65" x14ac:dyDescent="0.2">
      <c r="A995">
        <v>2026</v>
      </c>
      <c r="B995">
        <v>7</v>
      </c>
      <c r="C995" t="s">
        <v>216</v>
      </c>
      <c r="D995" t="s">
        <v>227</v>
      </c>
      <c r="E995" t="s">
        <v>41</v>
      </c>
      <c r="F995">
        <v>9367</v>
      </c>
      <c r="G995" t="s">
        <v>141</v>
      </c>
      <c r="H995" t="s">
        <v>218</v>
      </c>
      <c r="I995" t="s">
        <v>142</v>
      </c>
      <c r="J995" s="1">
        <v>46204</v>
      </c>
      <c r="K995" t="s">
        <v>143</v>
      </c>
      <c r="L995">
        <v>2</v>
      </c>
      <c r="M995" t="s">
        <v>445</v>
      </c>
      <c r="N995" t="s">
        <v>442</v>
      </c>
      <c r="O995" t="s">
        <v>156</v>
      </c>
      <c r="P995" t="s">
        <v>153</v>
      </c>
      <c r="Q995">
        <v>45</v>
      </c>
      <c r="R995">
        <v>1</v>
      </c>
      <c r="S995">
        <v>45</v>
      </c>
      <c r="T995">
        <v>0</v>
      </c>
      <c r="U995">
        <v>1</v>
      </c>
      <c r="V995">
        <v>1</v>
      </c>
      <c r="W995">
        <v>45</v>
      </c>
      <c r="X995">
        <v>45</v>
      </c>
      <c r="Y995">
        <v>0</v>
      </c>
      <c r="Z995">
        <v>0</v>
      </c>
      <c r="AA995">
        <v>0</v>
      </c>
      <c r="AB995">
        <v>0</v>
      </c>
      <c r="AC995">
        <v>0</v>
      </c>
      <c r="AD995">
        <v>1</v>
      </c>
      <c r="AE995">
        <v>0</v>
      </c>
      <c r="AF995">
        <v>0</v>
      </c>
      <c r="AG995">
        <v>0</v>
      </c>
      <c r="AH995">
        <v>0</v>
      </c>
      <c r="AI995">
        <v>1</v>
      </c>
      <c r="AJ995">
        <v>0</v>
      </c>
      <c r="AK995">
        <v>0</v>
      </c>
      <c r="AL995">
        <v>0</v>
      </c>
      <c r="AM995">
        <v>0</v>
      </c>
      <c r="AN995">
        <v>0</v>
      </c>
      <c r="AO995">
        <v>1</v>
      </c>
      <c r="AP995">
        <v>13</v>
      </c>
      <c r="AQ995">
        <v>1</v>
      </c>
      <c r="AR995">
        <v>0</v>
      </c>
      <c r="AS995">
        <v>0</v>
      </c>
      <c r="AT995">
        <v>12</v>
      </c>
      <c r="AU995">
        <v>0</v>
      </c>
      <c r="AV995">
        <v>0</v>
      </c>
      <c r="AW995">
        <v>0</v>
      </c>
      <c r="AX995">
        <v>0</v>
      </c>
      <c r="AY995">
        <v>0</v>
      </c>
      <c r="AZ995">
        <v>0</v>
      </c>
      <c r="BA995">
        <v>0</v>
      </c>
      <c r="BB995">
        <v>0</v>
      </c>
      <c r="BC995">
        <v>0</v>
      </c>
      <c r="BD995">
        <v>0</v>
      </c>
      <c r="BE995">
        <v>0</v>
      </c>
      <c r="BF995">
        <v>1</v>
      </c>
      <c r="BG995">
        <v>45</v>
      </c>
      <c r="BH995">
        <v>0</v>
      </c>
      <c r="BI995">
        <v>1</v>
      </c>
      <c r="BJ995" s="2">
        <v>46218</v>
      </c>
      <c r="BK995">
        <v>0</v>
      </c>
      <c r="BL995" s="3" t="str">
        <f>VLOOKUP(O995,DropDownList!$H$1:$I$7,2,FALSE)</f>
        <v>2023/24</v>
      </c>
      <c r="BM995" s="3" t="str">
        <f t="shared" si="15"/>
        <v>PREG</v>
      </c>
    </row>
    <row r="996" spans="1:65" x14ac:dyDescent="0.2">
      <c r="A996">
        <v>2026</v>
      </c>
      <c r="B996">
        <v>7</v>
      </c>
      <c r="C996" t="s">
        <v>216</v>
      </c>
      <c r="D996" t="s">
        <v>227</v>
      </c>
      <c r="E996" t="s">
        <v>41</v>
      </c>
      <c r="F996">
        <v>9367</v>
      </c>
      <c r="G996" t="s">
        <v>141</v>
      </c>
      <c r="H996" t="s">
        <v>218</v>
      </c>
      <c r="I996" t="s">
        <v>142</v>
      </c>
      <c r="J996" s="1">
        <v>46204</v>
      </c>
      <c r="K996" t="s">
        <v>143</v>
      </c>
      <c r="L996">
        <v>2</v>
      </c>
      <c r="M996" t="s">
        <v>445</v>
      </c>
      <c r="N996" t="s">
        <v>442</v>
      </c>
      <c r="O996" t="s">
        <v>156</v>
      </c>
      <c r="P996" t="s">
        <v>152</v>
      </c>
      <c r="Q996">
        <v>0</v>
      </c>
      <c r="R996">
        <v>40</v>
      </c>
      <c r="S996">
        <v>1600</v>
      </c>
      <c r="T996">
        <v>1120</v>
      </c>
      <c r="U996">
        <v>0</v>
      </c>
      <c r="V996">
        <v>0</v>
      </c>
      <c r="W996">
        <v>0</v>
      </c>
      <c r="X996">
        <v>0</v>
      </c>
      <c r="Y996">
        <v>0</v>
      </c>
      <c r="Z996">
        <v>0</v>
      </c>
      <c r="AA996">
        <v>480</v>
      </c>
      <c r="AB996">
        <v>0</v>
      </c>
      <c r="AC996">
        <v>480</v>
      </c>
      <c r="AD996">
        <v>0</v>
      </c>
      <c r="AE996">
        <v>0</v>
      </c>
      <c r="AF996">
        <v>12</v>
      </c>
      <c r="AG996">
        <v>0</v>
      </c>
      <c r="AH996">
        <v>28</v>
      </c>
      <c r="AI996">
        <v>0</v>
      </c>
      <c r="AJ996">
        <v>0</v>
      </c>
      <c r="AK996">
        <v>0</v>
      </c>
      <c r="AL996">
        <v>0</v>
      </c>
      <c r="AM996">
        <v>0</v>
      </c>
      <c r="AN996">
        <v>0</v>
      </c>
      <c r="AO996">
        <v>0</v>
      </c>
      <c r="AP996">
        <v>0</v>
      </c>
      <c r="AQ996">
        <v>0</v>
      </c>
      <c r="AR996">
        <v>0</v>
      </c>
      <c r="AS996">
        <v>0</v>
      </c>
      <c r="AT996">
        <v>0</v>
      </c>
      <c r="AU996">
        <v>0</v>
      </c>
      <c r="AV996">
        <v>0</v>
      </c>
      <c r="AW996">
        <v>0</v>
      </c>
      <c r="AX996">
        <v>0</v>
      </c>
      <c r="AY996">
        <v>0</v>
      </c>
      <c r="AZ996">
        <v>0</v>
      </c>
      <c r="BA996">
        <v>0</v>
      </c>
      <c r="BB996">
        <v>0</v>
      </c>
      <c r="BC996">
        <v>0</v>
      </c>
      <c r="BD996">
        <v>0</v>
      </c>
      <c r="BE996">
        <v>0</v>
      </c>
      <c r="BF996">
        <v>0</v>
      </c>
      <c r="BG996">
        <v>0</v>
      </c>
      <c r="BH996">
        <v>0</v>
      </c>
      <c r="BI996">
        <v>0</v>
      </c>
      <c r="BJ996" s="2">
        <v>46218</v>
      </c>
      <c r="BK996">
        <v>0</v>
      </c>
      <c r="BL996" s="3" t="str">
        <f>VLOOKUP(O996,DropDownList!$H$1:$I$7,2,FALSE)</f>
        <v>2023/24</v>
      </c>
      <c r="BM996" s="3" t="str">
        <f t="shared" si="15"/>
        <v>PCOA</v>
      </c>
    </row>
    <row r="997" spans="1:65" x14ac:dyDescent="0.2">
      <c r="A997">
        <v>2026</v>
      </c>
      <c r="B997">
        <v>7</v>
      </c>
      <c r="C997" t="s">
        <v>216</v>
      </c>
      <c r="D997" t="s">
        <v>227</v>
      </c>
      <c r="E997" t="s">
        <v>41</v>
      </c>
      <c r="F997">
        <v>9367</v>
      </c>
      <c r="G997" t="s">
        <v>141</v>
      </c>
      <c r="H997" t="s">
        <v>218</v>
      </c>
      <c r="I997" t="s">
        <v>142</v>
      </c>
      <c r="J997" s="1">
        <v>46204</v>
      </c>
      <c r="K997" t="s">
        <v>143</v>
      </c>
      <c r="L997">
        <v>2</v>
      </c>
      <c r="M997" t="s">
        <v>445</v>
      </c>
      <c r="N997" t="s">
        <v>442</v>
      </c>
      <c r="O997" t="s">
        <v>147</v>
      </c>
      <c r="P997" t="s">
        <v>153</v>
      </c>
      <c r="Q997">
        <v>0</v>
      </c>
      <c r="R997">
        <v>1</v>
      </c>
      <c r="S997">
        <v>45</v>
      </c>
      <c r="T997">
        <v>0</v>
      </c>
      <c r="U997">
        <v>0</v>
      </c>
      <c r="V997">
        <v>0</v>
      </c>
      <c r="W997">
        <v>0</v>
      </c>
      <c r="X997">
        <v>0</v>
      </c>
      <c r="Y997">
        <v>0</v>
      </c>
      <c r="Z997">
        <v>0</v>
      </c>
      <c r="AA997">
        <v>45</v>
      </c>
      <c r="AB997">
        <v>0</v>
      </c>
      <c r="AC997">
        <v>45</v>
      </c>
      <c r="AD997">
        <v>0</v>
      </c>
      <c r="AE997">
        <v>0</v>
      </c>
      <c r="AF997">
        <v>1</v>
      </c>
      <c r="AG997">
        <v>0</v>
      </c>
      <c r="AH997">
        <v>0</v>
      </c>
      <c r="AI997">
        <v>0</v>
      </c>
      <c r="AJ997">
        <v>0</v>
      </c>
      <c r="AK997">
        <v>0</v>
      </c>
      <c r="AL997">
        <v>0</v>
      </c>
      <c r="AM997">
        <v>0</v>
      </c>
      <c r="AN997">
        <v>0</v>
      </c>
      <c r="AO997">
        <v>0</v>
      </c>
      <c r="AP997">
        <v>0</v>
      </c>
      <c r="AQ997">
        <v>0</v>
      </c>
      <c r="AR997">
        <v>0</v>
      </c>
      <c r="AS997">
        <v>0</v>
      </c>
      <c r="AT997">
        <v>0</v>
      </c>
      <c r="AU997">
        <v>0</v>
      </c>
      <c r="AV997">
        <v>0</v>
      </c>
      <c r="AW997">
        <v>0</v>
      </c>
      <c r="AX997">
        <v>0</v>
      </c>
      <c r="AY997">
        <v>0</v>
      </c>
      <c r="AZ997">
        <v>0</v>
      </c>
      <c r="BA997">
        <v>0</v>
      </c>
      <c r="BB997">
        <v>0</v>
      </c>
      <c r="BC997">
        <v>0</v>
      </c>
      <c r="BD997">
        <v>0</v>
      </c>
      <c r="BE997">
        <v>0</v>
      </c>
      <c r="BF997">
        <v>0</v>
      </c>
      <c r="BG997">
        <v>0</v>
      </c>
      <c r="BH997">
        <v>0</v>
      </c>
      <c r="BI997">
        <v>0</v>
      </c>
      <c r="BJ997" s="2">
        <v>46218</v>
      </c>
      <c r="BK997">
        <v>0</v>
      </c>
      <c r="BL997" s="3" t="str">
        <f>VLOOKUP(O997,DropDownList!$H$1:$I$7,2,FALSE)</f>
        <v>2024/25</v>
      </c>
      <c r="BM997" s="3" t="str">
        <f t="shared" si="15"/>
        <v>PREG</v>
      </c>
    </row>
    <row r="998" spans="1:65" x14ac:dyDescent="0.2">
      <c r="A998">
        <v>2026</v>
      </c>
      <c r="B998">
        <v>7</v>
      </c>
      <c r="C998" t="s">
        <v>216</v>
      </c>
      <c r="D998" t="s">
        <v>227</v>
      </c>
      <c r="E998" t="s">
        <v>41</v>
      </c>
      <c r="F998">
        <v>9367</v>
      </c>
      <c r="G998" t="s">
        <v>141</v>
      </c>
      <c r="H998" t="s">
        <v>218</v>
      </c>
      <c r="I998" t="s">
        <v>142</v>
      </c>
      <c r="J998" s="1">
        <v>46204</v>
      </c>
      <c r="K998" t="s">
        <v>143</v>
      </c>
      <c r="L998">
        <v>2</v>
      </c>
      <c r="M998" t="s">
        <v>445</v>
      </c>
      <c r="N998" t="s">
        <v>442</v>
      </c>
      <c r="O998" t="s">
        <v>147</v>
      </c>
      <c r="P998" t="s">
        <v>148</v>
      </c>
      <c r="Q998">
        <v>653.59</v>
      </c>
      <c r="R998">
        <v>22</v>
      </c>
      <c r="S998">
        <v>1320</v>
      </c>
      <c r="T998">
        <v>0</v>
      </c>
      <c r="U998">
        <v>12</v>
      </c>
      <c r="V998">
        <v>7</v>
      </c>
      <c r="W998">
        <v>400.33</v>
      </c>
      <c r="X998">
        <v>400.33</v>
      </c>
      <c r="Y998">
        <v>0</v>
      </c>
      <c r="Z998">
        <v>0</v>
      </c>
      <c r="AA998">
        <v>666.41</v>
      </c>
      <c r="AB998">
        <v>0</v>
      </c>
      <c r="AC998">
        <v>666.41</v>
      </c>
      <c r="AD998">
        <v>6</v>
      </c>
      <c r="AE998">
        <v>1</v>
      </c>
      <c r="AF998">
        <v>10</v>
      </c>
      <c r="AG998">
        <v>2</v>
      </c>
      <c r="AH998">
        <v>0</v>
      </c>
      <c r="AI998">
        <v>10</v>
      </c>
      <c r="AJ998">
        <v>0</v>
      </c>
      <c r="AK998">
        <v>0</v>
      </c>
      <c r="AL998">
        <v>0</v>
      </c>
      <c r="AM998">
        <v>0</v>
      </c>
      <c r="AN998">
        <v>0</v>
      </c>
      <c r="AO998">
        <v>20</v>
      </c>
      <c r="AP998">
        <v>106</v>
      </c>
      <c r="AQ998">
        <v>20</v>
      </c>
      <c r="AR998">
        <v>0</v>
      </c>
      <c r="AS998">
        <v>5</v>
      </c>
      <c r="AT998">
        <v>27</v>
      </c>
      <c r="AU998">
        <v>0</v>
      </c>
      <c r="AV998">
        <v>0</v>
      </c>
      <c r="AW998">
        <v>0</v>
      </c>
      <c r="AX998">
        <v>0</v>
      </c>
      <c r="AY998">
        <v>10</v>
      </c>
      <c r="AZ998">
        <v>27</v>
      </c>
      <c r="BA998">
        <v>12</v>
      </c>
      <c r="BB998">
        <v>1</v>
      </c>
      <c r="BC998">
        <v>0</v>
      </c>
      <c r="BD998">
        <v>0</v>
      </c>
      <c r="BE998">
        <v>0</v>
      </c>
      <c r="BF998">
        <v>20</v>
      </c>
      <c r="BG998">
        <v>600</v>
      </c>
      <c r="BH998">
        <v>0</v>
      </c>
      <c r="BI998">
        <v>12</v>
      </c>
      <c r="BJ998" s="2">
        <v>46218</v>
      </c>
      <c r="BK998">
        <v>0</v>
      </c>
      <c r="BL998" s="3" t="str">
        <f>VLOOKUP(O998,DropDownList!$H$1:$I$7,2,FALSE)</f>
        <v>2024/25</v>
      </c>
      <c r="BM998" s="3" t="str">
        <f t="shared" si="15"/>
        <v>PRAS</v>
      </c>
    </row>
    <row r="999" spans="1:65" x14ac:dyDescent="0.2">
      <c r="A999">
        <v>2026</v>
      </c>
      <c r="B999">
        <v>7</v>
      </c>
      <c r="C999" t="s">
        <v>216</v>
      </c>
      <c r="D999" t="s">
        <v>227</v>
      </c>
      <c r="E999" t="s">
        <v>41</v>
      </c>
      <c r="F999">
        <v>9367</v>
      </c>
      <c r="G999" t="s">
        <v>141</v>
      </c>
      <c r="H999" t="s">
        <v>218</v>
      </c>
      <c r="I999" t="s">
        <v>142</v>
      </c>
      <c r="J999" s="1">
        <v>46204</v>
      </c>
      <c r="K999" t="s">
        <v>143</v>
      </c>
      <c r="L999">
        <v>2</v>
      </c>
      <c r="M999" t="s">
        <v>445</v>
      </c>
      <c r="N999" t="s">
        <v>442</v>
      </c>
      <c r="O999" t="s">
        <v>149</v>
      </c>
      <c r="P999" t="s">
        <v>152</v>
      </c>
      <c r="Q999">
        <v>0</v>
      </c>
      <c r="R999">
        <v>29</v>
      </c>
      <c r="S999">
        <v>1160</v>
      </c>
      <c r="T999">
        <v>640</v>
      </c>
      <c r="U999">
        <v>0</v>
      </c>
      <c r="V999">
        <v>0</v>
      </c>
      <c r="W999">
        <v>0</v>
      </c>
      <c r="X999">
        <v>0</v>
      </c>
      <c r="Y999">
        <v>0</v>
      </c>
      <c r="Z999">
        <v>0</v>
      </c>
      <c r="AA999">
        <v>520</v>
      </c>
      <c r="AB999">
        <v>0</v>
      </c>
      <c r="AC999">
        <v>520</v>
      </c>
      <c r="AD999">
        <v>0</v>
      </c>
      <c r="AE999">
        <v>0</v>
      </c>
      <c r="AF999">
        <v>13</v>
      </c>
      <c r="AG999">
        <v>0</v>
      </c>
      <c r="AH999">
        <v>16</v>
      </c>
      <c r="AI999">
        <v>0</v>
      </c>
      <c r="AJ999">
        <v>0</v>
      </c>
      <c r="AK999">
        <v>0</v>
      </c>
      <c r="AL999">
        <v>0</v>
      </c>
      <c r="AM999">
        <v>0</v>
      </c>
      <c r="AN999">
        <v>0</v>
      </c>
      <c r="AO999">
        <v>0</v>
      </c>
      <c r="AP999">
        <v>0</v>
      </c>
      <c r="AQ999">
        <v>0</v>
      </c>
      <c r="AR999">
        <v>0</v>
      </c>
      <c r="AS999">
        <v>0</v>
      </c>
      <c r="AT999">
        <v>0</v>
      </c>
      <c r="AU999">
        <v>0</v>
      </c>
      <c r="AV999">
        <v>0</v>
      </c>
      <c r="AW999">
        <v>0</v>
      </c>
      <c r="AX999">
        <v>0</v>
      </c>
      <c r="AY999">
        <v>0</v>
      </c>
      <c r="AZ999">
        <v>0</v>
      </c>
      <c r="BA999">
        <v>0</v>
      </c>
      <c r="BB999">
        <v>0</v>
      </c>
      <c r="BC999">
        <v>0</v>
      </c>
      <c r="BD999">
        <v>0</v>
      </c>
      <c r="BE999">
        <v>0</v>
      </c>
      <c r="BF999">
        <v>0</v>
      </c>
      <c r="BG999">
        <v>0</v>
      </c>
      <c r="BH999">
        <v>0</v>
      </c>
      <c r="BI999">
        <v>0</v>
      </c>
      <c r="BJ999" s="2">
        <v>46218</v>
      </c>
      <c r="BK999">
        <v>0</v>
      </c>
      <c r="BL999" s="3" t="str">
        <f>VLOOKUP(O999,DropDownList!$H$1:$I$7,2,FALSE)</f>
        <v>2025/26</v>
      </c>
      <c r="BM999" s="3" t="str">
        <f t="shared" si="15"/>
        <v>PCOA</v>
      </c>
    </row>
    <row r="1000" spans="1:65" x14ac:dyDescent="0.2">
      <c r="A1000">
        <v>2026</v>
      </c>
      <c r="B1000">
        <v>7</v>
      </c>
      <c r="C1000" t="s">
        <v>216</v>
      </c>
      <c r="D1000" t="s">
        <v>228</v>
      </c>
      <c r="E1000" t="s">
        <v>41</v>
      </c>
      <c r="F1000">
        <v>9811</v>
      </c>
      <c r="G1000" t="s">
        <v>158</v>
      </c>
      <c r="H1000" t="s">
        <v>218</v>
      </c>
      <c r="I1000" t="s">
        <v>142</v>
      </c>
      <c r="J1000" s="1">
        <v>46204</v>
      </c>
      <c r="K1000" t="s">
        <v>143</v>
      </c>
      <c r="L1000">
        <v>2</v>
      </c>
      <c r="M1000" t="s">
        <v>445</v>
      </c>
      <c r="N1000" t="s">
        <v>442</v>
      </c>
      <c r="O1000" t="s">
        <v>155</v>
      </c>
      <c r="P1000" t="s">
        <v>161</v>
      </c>
      <c r="Q1000">
        <v>410</v>
      </c>
      <c r="R1000">
        <v>185</v>
      </c>
      <c r="S1000">
        <v>4350</v>
      </c>
      <c r="T1000">
        <v>220</v>
      </c>
      <c r="U1000">
        <v>51</v>
      </c>
      <c r="V1000">
        <v>9</v>
      </c>
      <c r="W1000">
        <v>280</v>
      </c>
      <c r="X1000">
        <v>280</v>
      </c>
      <c r="Y1000">
        <v>0</v>
      </c>
      <c r="Z1000">
        <v>0</v>
      </c>
      <c r="AA1000">
        <v>3720</v>
      </c>
      <c r="AB1000">
        <v>0</v>
      </c>
      <c r="AC1000">
        <v>0</v>
      </c>
      <c r="AD1000">
        <v>9</v>
      </c>
      <c r="AE1000">
        <v>0</v>
      </c>
      <c r="AF1000">
        <v>158</v>
      </c>
      <c r="AG1000">
        <v>0</v>
      </c>
      <c r="AH1000">
        <v>9</v>
      </c>
      <c r="AI1000">
        <v>17</v>
      </c>
      <c r="AJ1000">
        <v>0</v>
      </c>
      <c r="AK1000">
        <v>0</v>
      </c>
      <c r="AL1000">
        <v>0</v>
      </c>
      <c r="AM1000">
        <v>0</v>
      </c>
      <c r="AN1000">
        <v>0</v>
      </c>
      <c r="AO1000">
        <v>137</v>
      </c>
      <c r="AP1000">
        <v>757</v>
      </c>
      <c r="AQ1000">
        <v>146</v>
      </c>
      <c r="AR1000">
        <v>0</v>
      </c>
      <c r="AS1000">
        <v>73</v>
      </c>
      <c r="AT1000">
        <v>67</v>
      </c>
      <c r="AU1000">
        <v>13</v>
      </c>
      <c r="AV1000">
        <v>6</v>
      </c>
      <c r="AW1000">
        <v>4</v>
      </c>
      <c r="AX1000">
        <v>0</v>
      </c>
      <c r="AY1000">
        <v>107</v>
      </c>
      <c r="AZ1000">
        <v>169</v>
      </c>
      <c r="BA1000">
        <v>90</v>
      </c>
      <c r="BB1000">
        <v>16</v>
      </c>
      <c r="BC1000">
        <v>8</v>
      </c>
      <c r="BD1000">
        <v>10</v>
      </c>
      <c r="BE1000">
        <v>0</v>
      </c>
      <c r="BF1000">
        <v>179</v>
      </c>
      <c r="BG1000">
        <v>410</v>
      </c>
      <c r="BH1000">
        <v>1</v>
      </c>
      <c r="BI1000">
        <v>48</v>
      </c>
      <c r="BJ1000" s="2">
        <v>46218</v>
      </c>
      <c r="BK1000">
        <v>1</v>
      </c>
      <c r="BL1000" s="3" t="str">
        <f>VLOOKUP(O1000,DropDownList!$H$1:$I$7,2,FALSE)</f>
        <v>2022/23</v>
      </c>
      <c r="BM1000" s="3" t="str">
        <f t="shared" si="15"/>
        <v>VSUR</v>
      </c>
    </row>
    <row r="1001" spans="1:65" x14ac:dyDescent="0.2">
      <c r="A1001">
        <v>2026</v>
      </c>
      <c r="B1001">
        <v>7</v>
      </c>
      <c r="C1001" t="s">
        <v>216</v>
      </c>
      <c r="D1001" t="s">
        <v>228</v>
      </c>
      <c r="E1001" t="s">
        <v>41</v>
      </c>
      <c r="F1001">
        <v>9811</v>
      </c>
      <c r="G1001" t="s">
        <v>158</v>
      </c>
      <c r="H1001" t="s">
        <v>218</v>
      </c>
      <c r="I1001" t="s">
        <v>142</v>
      </c>
      <c r="J1001" s="1">
        <v>46204</v>
      </c>
      <c r="K1001" t="s">
        <v>143</v>
      </c>
      <c r="L1001">
        <v>2</v>
      </c>
      <c r="M1001" t="s">
        <v>445</v>
      </c>
      <c r="N1001" t="s">
        <v>442</v>
      </c>
      <c r="O1001" t="s">
        <v>149</v>
      </c>
      <c r="P1001" t="s">
        <v>160</v>
      </c>
      <c r="Q1001">
        <v>31634.44</v>
      </c>
      <c r="R1001">
        <v>150</v>
      </c>
      <c r="S1001">
        <v>89161.5</v>
      </c>
      <c r="T1001">
        <v>2524</v>
      </c>
      <c r="U1001">
        <v>79</v>
      </c>
      <c r="V1001">
        <v>40</v>
      </c>
      <c r="W1001">
        <v>7379</v>
      </c>
      <c r="X1001">
        <v>18199</v>
      </c>
      <c r="Y1001">
        <v>0</v>
      </c>
      <c r="Z1001">
        <v>0</v>
      </c>
      <c r="AA1001">
        <v>55003.06</v>
      </c>
      <c r="AB1001">
        <v>8092</v>
      </c>
      <c r="AC1001">
        <v>43683.56</v>
      </c>
      <c r="AD1001">
        <v>21</v>
      </c>
      <c r="AE1001">
        <v>19</v>
      </c>
      <c r="AF1001">
        <v>65</v>
      </c>
      <c r="AG1001">
        <v>39</v>
      </c>
      <c r="AH1001">
        <v>5</v>
      </c>
      <c r="AI1001">
        <v>40</v>
      </c>
      <c r="AJ1001">
        <v>0</v>
      </c>
      <c r="AK1001">
        <v>0</v>
      </c>
      <c r="AL1001">
        <v>0</v>
      </c>
      <c r="AM1001">
        <v>0</v>
      </c>
      <c r="AN1001">
        <v>0</v>
      </c>
      <c r="AO1001">
        <v>95</v>
      </c>
      <c r="AP1001">
        <v>322</v>
      </c>
      <c r="AQ1001">
        <v>93</v>
      </c>
      <c r="AR1001">
        <v>0</v>
      </c>
      <c r="AS1001">
        <v>12</v>
      </c>
      <c r="AT1001">
        <v>67</v>
      </c>
      <c r="AU1001">
        <v>5</v>
      </c>
      <c r="AV1001">
        <v>1</v>
      </c>
      <c r="AW1001">
        <v>3</v>
      </c>
      <c r="AX1001">
        <v>0</v>
      </c>
      <c r="AY1001">
        <v>34</v>
      </c>
      <c r="AZ1001">
        <v>55</v>
      </c>
      <c r="BA1001">
        <v>11</v>
      </c>
      <c r="BB1001">
        <v>5</v>
      </c>
      <c r="BC1001">
        <v>2</v>
      </c>
      <c r="BD1001">
        <v>0</v>
      </c>
      <c r="BE1001">
        <v>0</v>
      </c>
      <c r="BF1001">
        <v>147</v>
      </c>
      <c r="BG1001">
        <v>18245</v>
      </c>
      <c r="BH1001">
        <v>1</v>
      </c>
      <c r="BI1001">
        <v>79</v>
      </c>
      <c r="BJ1001" s="2">
        <v>46218</v>
      </c>
      <c r="BK1001">
        <v>0</v>
      </c>
      <c r="BL1001" s="3" t="str">
        <f>VLOOKUP(O1001,DropDownList!$H$1:$I$7,2,FALSE)</f>
        <v>2025/26</v>
      </c>
      <c r="BM1001" s="3" t="str">
        <f t="shared" si="15"/>
        <v>SC COURT</v>
      </c>
    </row>
    <row r="1002" spans="1:65" x14ac:dyDescent="0.2">
      <c r="A1002">
        <v>2026</v>
      </c>
      <c r="B1002">
        <v>7</v>
      </c>
      <c r="C1002" t="s">
        <v>216</v>
      </c>
      <c r="D1002" t="s">
        <v>228</v>
      </c>
      <c r="E1002" t="s">
        <v>41</v>
      </c>
      <c r="F1002">
        <v>9811</v>
      </c>
      <c r="G1002" t="s">
        <v>158</v>
      </c>
      <c r="H1002" t="s">
        <v>218</v>
      </c>
      <c r="I1002" t="s">
        <v>142</v>
      </c>
      <c r="J1002" s="1">
        <v>46204</v>
      </c>
      <c r="K1002" t="s">
        <v>143</v>
      </c>
      <c r="L1002">
        <v>2</v>
      </c>
      <c r="M1002" t="s">
        <v>445</v>
      </c>
      <c r="N1002" t="s">
        <v>442</v>
      </c>
      <c r="O1002" t="s">
        <v>156</v>
      </c>
      <c r="P1002" t="s">
        <v>161</v>
      </c>
      <c r="Q1002">
        <v>524.88</v>
      </c>
      <c r="R1002">
        <v>138</v>
      </c>
      <c r="S1002">
        <v>3100</v>
      </c>
      <c r="T1002">
        <v>140</v>
      </c>
      <c r="U1002">
        <v>50</v>
      </c>
      <c r="V1002">
        <v>11</v>
      </c>
      <c r="W1002">
        <v>219.55</v>
      </c>
      <c r="X1002">
        <v>219.55</v>
      </c>
      <c r="Y1002">
        <v>0</v>
      </c>
      <c r="Z1002">
        <v>0</v>
      </c>
      <c r="AA1002">
        <v>2435.12</v>
      </c>
      <c r="AB1002">
        <v>0</v>
      </c>
      <c r="AC1002">
        <v>0</v>
      </c>
      <c r="AD1002">
        <v>10</v>
      </c>
      <c r="AE1002">
        <v>1</v>
      </c>
      <c r="AF1002">
        <v>106</v>
      </c>
      <c r="AG1002">
        <v>3</v>
      </c>
      <c r="AH1002">
        <v>5</v>
      </c>
      <c r="AI1002">
        <v>24</v>
      </c>
      <c r="AJ1002">
        <v>0</v>
      </c>
      <c r="AK1002">
        <v>0</v>
      </c>
      <c r="AL1002">
        <v>0</v>
      </c>
      <c r="AM1002">
        <v>0</v>
      </c>
      <c r="AN1002">
        <v>0</v>
      </c>
      <c r="AO1002">
        <v>101</v>
      </c>
      <c r="AP1002">
        <v>651</v>
      </c>
      <c r="AQ1002">
        <v>102</v>
      </c>
      <c r="AR1002">
        <v>0</v>
      </c>
      <c r="AS1002">
        <v>71</v>
      </c>
      <c r="AT1002">
        <v>61</v>
      </c>
      <c r="AU1002">
        <v>17</v>
      </c>
      <c r="AV1002">
        <v>7</v>
      </c>
      <c r="AW1002">
        <v>4</v>
      </c>
      <c r="AX1002">
        <v>0</v>
      </c>
      <c r="AY1002">
        <v>72</v>
      </c>
      <c r="AZ1002">
        <v>149</v>
      </c>
      <c r="BA1002">
        <v>78</v>
      </c>
      <c r="BB1002">
        <v>20</v>
      </c>
      <c r="BC1002">
        <v>14</v>
      </c>
      <c r="BD1002">
        <v>1</v>
      </c>
      <c r="BE1002">
        <v>0</v>
      </c>
      <c r="BF1002">
        <v>132</v>
      </c>
      <c r="BG1002">
        <v>490</v>
      </c>
      <c r="BH1002">
        <v>0</v>
      </c>
      <c r="BI1002">
        <v>48</v>
      </c>
      <c r="BJ1002" s="2">
        <v>46218</v>
      </c>
      <c r="BK1002">
        <v>2</v>
      </c>
      <c r="BL1002" s="3" t="str">
        <f>VLOOKUP(O1002,DropDownList!$H$1:$I$7,2,FALSE)</f>
        <v>2023/24</v>
      </c>
      <c r="BM1002" s="3" t="str">
        <f t="shared" si="15"/>
        <v>VSUR</v>
      </c>
    </row>
    <row r="1003" spans="1:65" x14ac:dyDescent="0.2">
      <c r="A1003">
        <v>2026</v>
      </c>
      <c r="B1003">
        <v>7</v>
      </c>
      <c r="C1003" t="s">
        <v>216</v>
      </c>
      <c r="D1003" t="s">
        <v>228</v>
      </c>
      <c r="E1003" t="s">
        <v>41</v>
      </c>
      <c r="F1003">
        <v>9811</v>
      </c>
      <c r="G1003" t="s">
        <v>158</v>
      </c>
      <c r="H1003" t="s">
        <v>218</v>
      </c>
      <c r="I1003" t="s">
        <v>142</v>
      </c>
      <c r="J1003" s="1">
        <v>46204</v>
      </c>
      <c r="K1003" t="s">
        <v>143</v>
      </c>
      <c r="L1003">
        <v>2</v>
      </c>
      <c r="M1003" t="s">
        <v>445</v>
      </c>
      <c r="N1003" t="s">
        <v>442</v>
      </c>
      <c r="O1003" t="s">
        <v>149</v>
      </c>
      <c r="P1003" t="s">
        <v>161</v>
      </c>
      <c r="Q1003">
        <v>830</v>
      </c>
      <c r="R1003">
        <v>138</v>
      </c>
      <c r="S1003">
        <v>4147.5</v>
      </c>
      <c r="T1003">
        <v>90</v>
      </c>
      <c r="U1003">
        <v>71</v>
      </c>
      <c r="V1003">
        <v>18</v>
      </c>
      <c r="W1003">
        <v>460</v>
      </c>
      <c r="X1003">
        <v>460</v>
      </c>
      <c r="Y1003">
        <v>0</v>
      </c>
      <c r="Z1003">
        <v>0</v>
      </c>
      <c r="AA1003">
        <v>3227.5</v>
      </c>
      <c r="AB1003">
        <v>0</v>
      </c>
      <c r="AC1003">
        <v>0</v>
      </c>
      <c r="AD1003">
        <v>18</v>
      </c>
      <c r="AE1003">
        <v>0</v>
      </c>
      <c r="AF1003">
        <v>96</v>
      </c>
      <c r="AG1003">
        <v>0</v>
      </c>
      <c r="AH1003">
        <v>5</v>
      </c>
      <c r="AI1003">
        <v>37</v>
      </c>
      <c r="AJ1003">
        <v>0</v>
      </c>
      <c r="AK1003">
        <v>0</v>
      </c>
      <c r="AL1003">
        <v>0</v>
      </c>
      <c r="AM1003">
        <v>0</v>
      </c>
      <c r="AN1003">
        <v>0</v>
      </c>
      <c r="AO1003">
        <v>88</v>
      </c>
      <c r="AP1003">
        <v>301</v>
      </c>
      <c r="AQ1003">
        <v>88</v>
      </c>
      <c r="AR1003">
        <v>0</v>
      </c>
      <c r="AS1003">
        <v>11</v>
      </c>
      <c r="AT1003">
        <v>57</v>
      </c>
      <c r="AU1003">
        <v>4</v>
      </c>
      <c r="AV1003">
        <v>1</v>
      </c>
      <c r="AW1003">
        <v>4</v>
      </c>
      <c r="AX1003">
        <v>0</v>
      </c>
      <c r="AY1003">
        <v>35</v>
      </c>
      <c r="AZ1003">
        <v>53</v>
      </c>
      <c r="BA1003">
        <v>10</v>
      </c>
      <c r="BB1003">
        <v>5</v>
      </c>
      <c r="BC1003">
        <v>2</v>
      </c>
      <c r="BD1003">
        <v>0</v>
      </c>
      <c r="BE1003">
        <v>0</v>
      </c>
      <c r="BF1003">
        <v>135</v>
      </c>
      <c r="BG1003">
        <v>830</v>
      </c>
      <c r="BH1003">
        <v>0</v>
      </c>
      <c r="BI1003">
        <v>71</v>
      </c>
      <c r="BJ1003" s="2">
        <v>46218</v>
      </c>
      <c r="BK1003">
        <v>0</v>
      </c>
      <c r="BL1003" s="3" t="str">
        <f>VLOOKUP(O1003,DropDownList!$H$1:$I$7,2,FALSE)</f>
        <v>2025/26</v>
      </c>
      <c r="BM1003" s="3" t="str">
        <f t="shared" si="15"/>
        <v>VSUR</v>
      </c>
    </row>
    <row r="1004" spans="1:65" x14ac:dyDescent="0.2">
      <c r="A1004">
        <v>2026</v>
      </c>
      <c r="B1004">
        <v>7</v>
      </c>
      <c r="C1004" t="s">
        <v>216</v>
      </c>
      <c r="D1004" t="s">
        <v>228</v>
      </c>
      <c r="E1004" t="s">
        <v>41</v>
      </c>
      <c r="F1004">
        <v>9811</v>
      </c>
      <c r="G1004" t="s">
        <v>158</v>
      </c>
      <c r="H1004" t="s">
        <v>218</v>
      </c>
      <c r="I1004" t="s">
        <v>142</v>
      </c>
      <c r="J1004" s="1">
        <v>46204</v>
      </c>
      <c r="K1004" t="s">
        <v>143</v>
      </c>
      <c r="L1004">
        <v>2</v>
      </c>
      <c r="M1004" t="s">
        <v>445</v>
      </c>
      <c r="N1004" t="s">
        <v>442</v>
      </c>
      <c r="O1004" t="s">
        <v>156</v>
      </c>
      <c r="P1004" t="s">
        <v>159</v>
      </c>
      <c r="Q1004">
        <v>0</v>
      </c>
      <c r="R1004">
        <v>2</v>
      </c>
      <c r="S1004">
        <v>2361</v>
      </c>
      <c r="T1004">
        <v>7.24</v>
      </c>
      <c r="U1004">
        <v>0</v>
      </c>
      <c r="V1004">
        <v>0</v>
      </c>
      <c r="W1004">
        <v>0</v>
      </c>
      <c r="X1004">
        <v>0</v>
      </c>
      <c r="Y1004">
        <v>0</v>
      </c>
      <c r="Z1004">
        <v>0</v>
      </c>
      <c r="AA1004">
        <v>2353.7600000000002</v>
      </c>
      <c r="AB1004">
        <v>0</v>
      </c>
      <c r="AC1004">
        <v>0</v>
      </c>
      <c r="AD1004">
        <v>0</v>
      </c>
      <c r="AE1004">
        <v>0</v>
      </c>
      <c r="AF1004">
        <v>1</v>
      </c>
      <c r="AG1004">
        <v>0</v>
      </c>
      <c r="AH1004">
        <v>0</v>
      </c>
      <c r="AI1004">
        <v>0</v>
      </c>
      <c r="AJ1004">
        <v>0</v>
      </c>
      <c r="AK1004">
        <v>0</v>
      </c>
      <c r="AL1004">
        <v>0</v>
      </c>
      <c r="AM1004">
        <v>0</v>
      </c>
      <c r="AN1004">
        <v>0</v>
      </c>
      <c r="AO1004">
        <v>2</v>
      </c>
      <c r="AP1004">
        <v>2</v>
      </c>
      <c r="AQ1004">
        <v>2</v>
      </c>
      <c r="AR1004">
        <v>0</v>
      </c>
      <c r="AS1004">
        <v>0</v>
      </c>
      <c r="AT1004">
        <v>0</v>
      </c>
      <c r="AU1004">
        <v>0</v>
      </c>
      <c r="AV1004">
        <v>0</v>
      </c>
      <c r="AW1004">
        <v>0</v>
      </c>
      <c r="AX1004">
        <v>0</v>
      </c>
      <c r="AY1004">
        <v>0</v>
      </c>
      <c r="AZ1004">
        <v>0</v>
      </c>
      <c r="BA1004">
        <v>0</v>
      </c>
      <c r="BB1004">
        <v>0</v>
      </c>
      <c r="BC1004">
        <v>0</v>
      </c>
      <c r="BD1004">
        <v>0</v>
      </c>
      <c r="BE1004">
        <v>0</v>
      </c>
      <c r="BF1004">
        <v>0</v>
      </c>
      <c r="BG1004">
        <v>0</v>
      </c>
      <c r="BH1004">
        <v>1</v>
      </c>
      <c r="BI1004">
        <v>0</v>
      </c>
      <c r="BJ1004" s="2">
        <v>46218</v>
      </c>
      <c r="BK1004">
        <v>0</v>
      </c>
      <c r="BL1004" s="3" t="str">
        <f>VLOOKUP(O1004,DropDownList!$H$1:$I$7,2,FALSE)</f>
        <v>2023/24</v>
      </c>
      <c r="BM1004" s="3" t="str">
        <f t="shared" si="15"/>
        <v>CONF</v>
      </c>
    </row>
    <row r="1005" spans="1:65" x14ac:dyDescent="0.2">
      <c r="A1005">
        <v>2026</v>
      </c>
      <c r="B1005">
        <v>7</v>
      </c>
      <c r="C1005" t="s">
        <v>216</v>
      </c>
      <c r="D1005" t="s">
        <v>228</v>
      </c>
      <c r="E1005" t="s">
        <v>41</v>
      </c>
      <c r="F1005">
        <v>9811</v>
      </c>
      <c r="G1005" t="s">
        <v>158</v>
      </c>
      <c r="H1005" t="s">
        <v>218</v>
      </c>
      <c r="I1005" t="s">
        <v>142</v>
      </c>
      <c r="J1005" s="1">
        <v>46204</v>
      </c>
      <c r="K1005" t="s">
        <v>143</v>
      </c>
      <c r="L1005">
        <v>2</v>
      </c>
      <c r="M1005" t="s">
        <v>445</v>
      </c>
      <c r="N1005" t="s">
        <v>442</v>
      </c>
      <c r="O1005" t="s">
        <v>155</v>
      </c>
      <c r="P1005" t="s">
        <v>160</v>
      </c>
      <c r="Q1005">
        <v>14167.15</v>
      </c>
      <c r="R1005">
        <v>201</v>
      </c>
      <c r="S1005">
        <v>87660</v>
      </c>
      <c r="T1005">
        <v>4637.16</v>
      </c>
      <c r="U1005">
        <v>55</v>
      </c>
      <c r="V1005">
        <v>17</v>
      </c>
      <c r="W1005">
        <v>7381.94</v>
      </c>
      <c r="X1005">
        <v>7381.94</v>
      </c>
      <c r="Y1005">
        <v>0</v>
      </c>
      <c r="Z1005">
        <v>0</v>
      </c>
      <c r="AA1005">
        <v>68855.69</v>
      </c>
      <c r="AB1005">
        <v>4373.32</v>
      </c>
      <c r="AC1005">
        <v>60742.37</v>
      </c>
      <c r="AD1005">
        <v>8</v>
      </c>
      <c r="AE1005">
        <v>9</v>
      </c>
      <c r="AF1005">
        <v>130</v>
      </c>
      <c r="AG1005">
        <v>40</v>
      </c>
      <c r="AH1005">
        <v>9</v>
      </c>
      <c r="AI1005">
        <v>15</v>
      </c>
      <c r="AJ1005">
        <v>0</v>
      </c>
      <c r="AK1005">
        <v>0</v>
      </c>
      <c r="AL1005">
        <v>0</v>
      </c>
      <c r="AM1005">
        <v>0</v>
      </c>
      <c r="AN1005">
        <v>0</v>
      </c>
      <c r="AO1005">
        <v>149</v>
      </c>
      <c r="AP1005">
        <v>824</v>
      </c>
      <c r="AQ1005">
        <v>160</v>
      </c>
      <c r="AR1005">
        <v>0</v>
      </c>
      <c r="AS1005">
        <v>82</v>
      </c>
      <c r="AT1005">
        <v>69</v>
      </c>
      <c r="AU1005">
        <v>14</v>
      </c>
      <c r="AV1005">
        <v>6</v>
      </c>
      <c r="AW1005">
        <v>4</v>
      </c>
      <c r="AX1005">
        <v>0</v>
      </c>
      <c r="AY1005">
        <v>118</v>
      </c>
      <c r="AZ1005">
        <v>184</v>
      </c>
      <c r="BA1005">
        <v>100</v>
      </c>
      <c r="BB1005">
        <v>16</v>
      </c>
      <c r="BC1005">
        <v>8</v>
      </c>
      <c r="BD1005">
        <v>10</v>
      </c>
      <c r="BE1005">
        <v>0</v>
      </c>
      <c r="BF1005">
        <v>195</v>
      </c>
      <c r="BG1005">
        <v>6280</v>
      </c>
      <c r="BH1005">
        <v>7</v>
      </c>
      <c r="BI1005">
        <v>52</v>
      </c>
      <c r="BJ1005" s="2">
        <v>46218</v>
      </c>
      <c r="BK1005">
        <v>1</v>
      </c>
      <c r="BL1005" s="3" t="str">
        <f>VLOOKUP(O1005,DropDownList!$H$1:$I$7,2,FALSE)</f>
        <v>2022/23</v>
      </c>
      <c r="BM1005" s="3" t="str">
        <f t="shared" si="15"/>
        <v>SC COURT</v>
      </c>
    </row>
    <row r="1006" spans="1:65" x14ac:dyDescent="0.2">
      <c r="A1006">
        <v>2026</v>
      </c>
      <c r="B1006">
        <v>7</v>
      </c>
      <c r="C1006" t="s">
        <v>216</v>
      </c>
      <c r="D1006" t="s">
        <v>228</v>
      </c>
      <c r="E1006" t="s">
        <v>41</v>
      </c>
      <c r="F1006">
        <v>9811</v>
      </c>
      <c r="G1006" t="s">
        <v>158</v>
      </c>
      <c r="H1006" t="s">
        <v>218</v>
      </c>
      <c r="I1006" t="s">
        <v>142</v>
      </c>
      <c r="J1006" s="1">
        <v>46204</v>
      </c>
      <c r="K1006" t="s">
        <v>143</v>
      </c>
      <c r="L1006">
        <v>2</v>
      </c>
      <c r="M1006" t="s">
        <v>445</v>
      </c>
      <c r="N1006" t="s">
        <v>442</v>
      </c>
      <c r="O1006" t="s">
        <v>147</v>
      </c>
      <c r="P1006" t="s">
        <v>160</v>
      </c>
      <c r="Q1006">
        <v>27809.919999999998</v>
      </c>
      <c r="R1006">
        <v>246</v>
      </c>
      <c r="S1006">
        <v>97314.02</v>
      </c>
      <c r="T1006">
        <v>4294.75</v>
      </c>
      <c r="U1006">
        <v>95</v>
      </c>
      <c r="V1006">
        <v>24</v>
      </c>
      <c r="W1006">
        <v>7369.5</v>
      </c>
      <c r="X1006">
        <v>7569.5</v>
      </c>
      <c r="Y1006">
        <v>0</v>
      </c>
      <c r="Z1006">
        <v>0</v>
      </c>
      <c r="AA1006">
        <v>65209.35</v>
      </c>
      <c r="AB1006">
        <v>8618.2800000000007</v>
      </c>
      <c r="AC1006">
        <v>52927.78</v>
      </c>
      <c r="AD1006">
        <v>13</v>
      </c>
      <c r="AE1006">
        <v>11</v>
      </c>
      <c r="AF1006">
        <v>139</v>
      </c>
      <c r="AG1006">
        <v>49</v>
      </c>
      <c r="AH1006">
        <v>8</v>
      </c>
      <c r="AI1006">
        <v>46</v>
      </c>
      <c r="AJ1006">
        <v>0</v>
      </c>
      <c r="AK1006">
        <v>0</v>
      </c>
      <c r="AL1006">
        <v>0</v>
      </c>
      <c r="AM1006">
        <v>0</v>
      </c>
      <c r="AN1006">
        <v>0</v>
      </c>
      <c r="AO1006">
        <v>157</v>
      </c>
      <c r="AP1006">
        <v>772</v>
      </c>
      <c r="AQ1006">
        <v>146</v>
      </c>
      <c r="AR1006">
        <v>0</v>
      </c>
      <c r="AS1006">
        <v>48</v>
      </c>
      <c r="AT1006">
        <v>128</v>
      </c>
      <c r="AU1006">
        <v>20</v>
      </c>
      <c r="AV1006">
        <v>8</v>
      </c>
      <c r="AW1006">
        <v>11</v>
      </c>
      <c r="AX1006">
        <v>0</v>
      </c>
      <c r="AY1006">
        <v>97</v>
      </c>
      <c r="AZ1006">
        <v>166</v>
      </c>
      <c r="BA1006">
        <v>55</v>
      </c>
      <c r="BB1006">
        <v>17</v>
      </c>
      <c r="BC1006">
        <v>7</v>
      </c>
      <c r="BD1006">
        <v>2</v>
      </c>
      <c r="BE1006">
        <v>0</v>
      </c>
      <c r="BF1006">
        <v>234</v>
      </c>
      <c r="BG1006">
        <v>13632</v>
      </c>
      <c r="BH1006">
        <v>4</v>
      </c>
      <c r="BI1006">
        <v>91</v>
      </c>
      <c r="BJ1006" s="2">
        <v>46218</v>
      </c>
      <c r="BK1006">
        <v>1</v>
      </c>
      <c r="BL1006" s="3" t="str">
        <f>VLOOKUP(O1006,DropDownList!$H$1:$I$7,2,FALSE)</f>
        <v>2024/25</v>
      </c>
      <c r="BM1006" s="3" t="str">
        <f t="shared" si="15"/>
        <v>SC COURT</v>
      </c>
    </row>
    <row r="1007" spans="1:65" x14ac:dyDescent="0.2">
      <c r="A1007">
        <v>2026</v>
      </c>
      <c r="B1007">
        <v>7</v>
      </c>
      <c r="C1007" t="s">
        <v>216</v>
      </c>
      <c r="D1007" t="s">
        <v>228</v>
      </c>
      <c r="E1007" t="s">
        <v>41</v>
      </c>
      <c r="F1007">
        <v>9811</v>
      </c>
      <c r="G1007" t="s">
        <v>158</v>
      </c>
      <c r="H1007" t="s">
        <v>218</v>
      </c>
      <c r="I1007" t="s">
        <v>142</v>
      </c>
      <c r="J1007" s="1">
        <v>46204</v>
      </c>
      <c r="K1007" t="s">
        <v>143</v>
      </c>
      <c r="L1007">
        <v>2</v>
      </c>
      <c r="M1007" t="s">
        <v>445</v>
      </c>
      <c r="N1007" t="s">
        <v>442</v>
      </c>
      <c r="O1007" t="s">
        <v>156</v>
      </c>
      <c r="P1007" t="s">
        <v>160</v>
      </c>
      <c r="Q1007">
        <v>20724.39</v>
      </c>
      <c r="R1007">
        <v>158</v>
      </c>
      <c r="S1007">
        <v>68445</v>
      </c>
      <c r="T1007">
        <v>4420</v>
      </c>
      <c r="U1007">
        <v>60</v>
      </c>
      <c r="V1007">
        <v>18</v>
      </c>
      <c r="W1007">
        <v>7478.03</v>
      </c>
      <c r="X1007">
        <v>10074.65</v>
      </c>
      <c r="Y1007">
        <v>0</v>
      </c>
      <c r="Z1007">
        <v>0</v>
      </c>
      <c r="AA1007">
        <v>43300.61</v>
      </c>
      <c r="AB1007">
        <v>2450.3000000000002</v>
      </c>
      <c r="AC1007">
        <v>38405.19</v>
      </c>
      <c r="AD1007">
        <v>9</v>
      </c>
      <c r="AE1007">
        <v>9</v>
      </c>
      <c r="AF1007">
        <v>88</v>
      </c>
      <c r="AG1007">
        <v>35</v>
      </c>
      <c r="AH1007">
        <v>9</v>
      </c>
      <c r="AI1007">
        <v>25</v>
      </c>
      <c r="AJ1007">
        <v>0</v>
      </c>
      <c r="AK1007">
        <v>0</v>
      </c>
      <c r="AL1007">
        <v>0</v>
      </c>
      <c r="AM1007">
        <v>0</v>
      </c>
      <c r="AN1007">
        <v>0</v>
      </c>
      <c r="AO1007">
        <v>119</v>
      </c>
      <c r="AP1007">
        <v>733</v>
      </c>
      <c r="AQ1007">
        <v>116</v>
      </c>
      <c r="AR1007">
        <v>1</v>
      </c>
      <c r="AS1007">
        <v>73</v>
      </c>
      <c r="AT1007">
        <v>66</v>
      </c>
      <c r="AU1007">
        <v>21</v>
      </c>
      <c r="AV1007">
        <v>8</v>
      </c>
      <c r="AW1007">
        <v>7</v>
      </c>
      <c r="AX1007">
        <v>0</v>
      </c>
      <c r="AY1007">
        <v>85</v>
      </c>
      <c r="AZ1007">
        <v>175</v>
      </c>
      <c r="BA1007">
        <v>87</v>
      </c>
      <c r="BB1007">
        <v>19</v>
      </c>
      <c r="BC1007">
        <v>13</v>
      </c>
      <c r="BD1007">
        <v>1</v>
      </c>
      <c r="BE1007">
        <v>0</v>
      </c>
      <c r="BF1007">
        <v>148</v>
      </c>
      <c r="BG1007">
        <v>10335</v>
      </c>
      <c r="BH1007">
        <v>1</v>
      </c>
      <c r="BI1007">
        <v>58</v>
      </c>
      <c r="BJ1007" s="2">
        <v>46218</v>
      </c>
      <c r="BK1007">
        <v>2</v>
      </c>
      <c r="BL1007" s="3" t="str">
        <f>VLOOKUP(O1007,DropDownList!$H$1:$I$7,2,FALSE)</f>
        <v>2023/24</v>
      </c>
      <c r="BM1007" s="3" t="str">
        <f t="shared" si="15"/>
        <v>SC COURT</v>
      </c>
    </row>
    <row r="1008" spans="1:65" x14ac:dyDescent="0.2">
      <c r="A1008">
        <v>2026</v>
      </c>
      <c r="B1008">
        <v>7</v>
      </c>
      <c r="C1008" t="s">
        <v>216</v>
      </c>
      <c r="D1008" t="s">
        <v>228</v>
      </c>
      <c r="E1008" t="s">
        <v>41</v>
      </c>
      <c r="F1008">
        <v>9811</v>
      </c>
      <c r="G1008" t="s">
        <v>158</v>
      </c>
      <c r="H1008" t="s">
        <v>218</v>
      </c>
      <c r="I1008" t="s">
        <v>142</v>
      </c>
      <c r="J1008" s="1">
        <v>46204</v>
      </c>
      <c r="K1008" t="s">
        <v>143</v>
      </c>
      <c r="L1008">
        <v>2</v>
      </c>
      <c r="M1008" t="s">
        <v>445</v>
      </c>
      <c r="N1008" t="s">
        <v>442</v>
      </c>
      <c r="O1008" t="s">
        <v>147</v>
      </c>
      <c r="P1008" t="s">
        <v>161</v>
      </c>
      <c r="Q1008">
        <v>871.71</v>
      </c>
      <c r="R1008">
        <v>233</v>
      </c>
      <c r="S1008">
        <v>4635</v>
      </c>
      <c r="T1008">
        <v>140</v>
      </c>
      <c r="U1008">
        <v>89</v>
      </c>
      <c r="V1008">
        <v>14</v>
      </c>
      <c r="W1008">
        <v>290</v>
      </c>
      <c r="X1008">
        <v>290</v>
      </c>
      <c r="Y1008">
        <v>0</v>
      </c>
      <c r="Z1008">
        <v>0</v>
      </c>
      <c r="AA1008">
        <v>3623.29</v>
      </c>
      <c r="AB1008">
        <v>0</v>
      </c>
      <c r="AC1008">
        <v>0</v>
      </c>
      <c r="AD1008">
        <v>14</v>
      </c>
      <c r="AE1008">
        <v>0</v>
      </c>
      <c r="AF1008">
        <v>178</v>
      </c>
      <c r="AG1008">
        <v>3</v>
      </c>
      <c r="AH1008">
        <v>7</v>
      </c>
      <c r="AI1008">
        <v>45</v>
      </c>
      <c r="AJ1008">
        <v>0</v>
      </c>
      <c r="AK1008">
        <v>0</v>
      </c>
      <c r="AL1008">
        <v>0</v>
      </c>
      <c r="AM1008">
        <v>0</v>
      </c>
      <c r="AN1008">
        <v>0</v>
      </c>
      <c r="AO1008">
        <v>148</v>
      </c>
      <c r="AP1008">
        <v>751</v>
      </c>
      <c r="AQ1008">
        <v>140</v>
      </c>
      <c r="AR1008">
        <v>0</v>
      </c>
      <c r="AS1008">
        <v>47</v>
      </c>
      <c r="AT1008">
        <v>129</v>
      </c>
      <c r="AU1008">
        <v>20</v>
      </c>
      <c r="AV1008">
        <v>8</v>
      </c>
      <c r="AW1008">
        <v>9</v>
      </c>
      <c r="AX1008">
        <v>0</v>
      </c>
      <c r="AY1008">
        <v>94</v>
      </c>
      <c r="AZ1008">
        <v>160</v>
      </c>
      <c r="BA1008">
        <v>54</v>
      </c>
      <c r="BB1008">
        <v>17</v>
      </c>
      <c r="BC1008">
        <v>7</v>
      </c>
      <c r="BD1008">
        <v>2</v>
      </c>
      <c r="BE1008">
        <v>0</v>
      </c>
      <c r="BF1008">
        <v>223</v>
      </c>
      <c r="BG1008">
        <v>840</v>
      </c>
      <c r="BH1008">
        <v>0</v>
      </c>
      <c r="BI1008">
        <v>85</v>
      </c>
      <c r="BJ1008" s="2">
        <v>46218</v>
      </c>
      <c r="BK1008">
        <v>1</v>
      </c>
      <c r="BL1008" s="3" t="str">
        <f>VLOOKUP(O1008,DropDownList!$H$1:$I$7,2,FALSE)</f>
        <v>2024/25</v>
      </c>
      <c r="BM1008" s="3" t="str">
        <f t="shared" si="15"/>
        <v>VSUR</v>
      </c>
    </row>
    <row r="1009" spans="1:65" x14ac:dyDescent="0.2">
      <c r="A1009">
        <v>2026</v>
      </c>
      <c r="B1009">
        <v>7</v>
      </c>
      <c r="C1009" t="s">
        <v>216</v>
      </c>
      <c r="D1009" t="s">
        <v>443</v>
      </c>
      <c r="E1009" t="s">
        <v>444</v>
      </c>
      <c r="F1009">
        <v>9357</v>
      </c>
      <c r="G1009" t="s">
        <v>141</v>
      </c>
      <c r="H1009" t="s">
        <v>218</v>
      </c>
      <c r="I1009" t="s">
        <v>142</v>
      </c>
      <c r="J1009" s="1">
        <v>46204</v>
      </c>
      <c r="K1009" t="s">
        <v>143</v>
      </c>
      <c r="L1009">
        <v>2</v>
      </c>
      <c r="M1009" t="s">
        <v>445</v>
      </c>
      <c r="N1009" t="s">
        <v>442</v>
      </c>
      <c r="O1009" t="s">
        <v>149</v>
      </c>
      <c r="P1009" t="s">
        <v>148</v>
      </c>
      <c r="Q1009">
        <v>60</v>
      </c>
      <c r="R1009">
        <v>1</v>
      </c>
      <c r="S1009">
        <v>60</v>
      </c>
      <c r="T1009">
        <v>0</v>
      </c>
      <c r="U1009">
        <v>1</v>
      </c>
      <c r="V1009">
        <v>1</v>
      </c>
      <c r="W1009">
        <v>60</v>
      </c>
      <c r="X1009">
        <v>60</v>
      </c>
      <c r="Y1009">
        <v>0</v>
      </c>
      <c r="Z1009">
        <v>0</v>
      </c>
      <c r="AA1009">
        <v>0</v>
      </c>
      <c r="AB1009">
        <v>0</v>
      </c>
      <c r="AC1009">
        <v>0</v>
      </c>
      <c r="AD1009">
        <v>1</v>
      </c>
      <c r="AE1009">
        <v>0</v>
      </c>
      <c r="AF1009">
        <v>0</v>
      </c>
      <c r="AG1009">
        <v>0</v>
      </c>
      <c r="AH1009">
        <v>0</v>
      </c>
      <c r="AI1009">
        <v>1</v>
      </c>
      <c r="AJ1009">
        <v>0</v>
      </c>
      <c r="AK1009">
        <v>0</v>
      </c>
      <c r="AL1009">
        <v>0</v>
      </c>
      <c r="AM1009">
        <v>0</v>
      </c>
      <c r="AN1009">
        <v>0</v>
      </c>
      <c r="AO1009">
        <v>0</v>
      </c>
      <c r="AP1009">
        <v>0</v>
      </c>
      <c r="AQ1009">
        <v>0</v>
      </c>
      <c r="AR1009">
        <v>0</v>
      </c>
      <c r="AS1009">
        <v>0</v>
      </c>
      <c r="AT1009">
        <v>0</v>
      </c>
      <c r="AU1009">
        <v>0</v>
      </c>
      <c r="AV1009">
        <v>0</v>
      </c>
      <c r="AW1009">
        <v>0</v>
      </c>
      <c r="AX1009">
        <v>0</v>
      </c>
      <c r="AY1009">
        <v>0</v>
      </c>
      <c r="AZ1009">
        <v>0</v>
      </c>
      <c r="BA1009">
        <v>0</v>
      </c>
      <c r="BB1009">
        <v>0</v>
      </c>
      <c r="BC1009">
        <v>0</v>
      </c>
      <c r="BD1009">
        <v>0</v>
      </c>
      <c r="BE1009">
        <v>0</v>
      </c>
      <c r="BF1009">
        <v>0</v>
      </c>
      <c r="BG1009">
        <v>60</v>
      </c>
      <c r="BH1009">
        <v>0</v>
      </c>
      <c r="BI1009">
        <v>0</v>
      </c>
      <c r="BJ1009" s="2">
        <v>46218</v>
      </c>
      <c r="BK1009">
        <v>0</v>
      </c>
      <c r="BL1009" s="3" t="str">
        <f>VLOOKUP(O1009,DropDownList!$H$1:$I$7,2,FALSE)</f>
        <v>2025/26</v>
      </c>
      <c r="BM1009" s="3" t="str">
        <f t="shared" si="15"/>
        <v>PRAS</v>
      </c>
    </row>
    <row r="1010" spans="1:65" x14ac:dyDescent="0.2">
      <c r="A1010">
        <v>2026</v>
      </c>
      <c r="B1010">
        <v>7</v>
      </c>
      <c r="C1010" t="s">
        <v>216</v>
      </c>
      <c r="D1010" t="s">
        <v>443</v>
      </c>
      <c r="E1010" t="s">
        <v>444</v>
      </c>
      <c r="F1010">
        <v>9357</v>
      </c>
      <c r="G1010" t="s">
        <v>141</v>
      </c>
      <c r="H1010" t="s">
        <v>218</v>
      </c>
      <c r="I1010" t="s">
        <v>142</v>
      </c>
      <c r="J1010" s="1">
        <v>46204</v>
      </c>
      <c r="K1010" t="s">
        <v>143</v>
      </c>
      <c r="L1010">
        <v>2</v>
      </c>
      <c r="M1010" t="s">
        <v>445</v>
      </c>
      <c r="N1010" t="s">
        <v>442</v>
      </c>
      <c r="O1010" t="s">
        <v>149</v>
      </c>
      <c r="P1010" t="s">
        <v>152</v>
      </c>
      <c r="Q1010">
        <v>0</v>
      </c>
      <c r="R1010">
        <v>1</v>
      </c>
      <c r="S1010">
        <v>40</v>
      </c>
      <c r="T1010">
        <v>40</v>
      </c>
      <c r="U1010">
        <v>0</v>
      </c>
      <c r="V1010">
        <v>0</v>
      </c>
      <c r="W1010">
        <v>0</v>
      </c>
      <c r="X1010">
        <v>0</v>
      </c>
      <c r="Y1010">
        <v>0</v>
      </c>
      <c r="Z1010">
        <v>0</v>
      </c>
      <c r="AA1010">
        <v>0</v>
      </c>
      <c r="AB1010">
        <v>0</v>
      </c>
      <c r="AC1010">
        <v>0</v>
      </c>
      <c r="AD1010">
        <v>0</v>
      </c>
      <c r="AE1010">
        <v>0</v>
      </c>
      <c r="AF1010">
        <v>0</v>
      </c>
      <c r="AG1010">
        <v>0</v>
      </c>
      <c r="AH1010">
        <v>1</v>
      </c>
      <c r="AI1010">
        <v>0</v>
      </c>
      <c r="AJ1010">
        <v>0</v>
      </c>
      <c r="AK1010">
        <v>0</v>
      </c>
      <c r="AL1010">
        <v>0</v>
      </c>
      <c r="AM1010">
        <v>0</v>
      </c>
      <c r="AN1010">
        <v>0</v>
      </c>
      <c r="AO1010">
        <v>0</v>
      </c>
      <c r="AP1010">
        <v>0</v>
      </c>
      <c r="AQ1010">
        <v>0</v>
      </c>
      <c r="AR1010">
        <v>0</v>
      </c>
      <c r="AS1010">
        <v>0</v>
      </c>
      <c r="AT1010">
        <v>0</v>
      </c>
      <c r="AU1010">
        <v>0</v>
      </c>
      <c r="AV1010">
        <v>0</v>
      </c>
      <c r="AW1010">
        <v>0</v>
      </c>
      <c r="AX1010">
        <v>0</v>
      </c>
      <c r="AY1010">
        <v>0</v>
      </c>
      <c r="AZ1010">
        <v>0</v>
      </c>
      <c r="BA1010">
        <v>0</v>
      </c>
      <c r="BB1010">
        <v>0</v>
      </c>
      <c r="BC1010">
        <v>0</v>
      </c>
      <c r="BD1010">
        <v>0</v>
      </c>
      <c r="BE1010">
        <v>0</v>
      </c>
      <c r="BF1010">
        <v>0</v>
      </c>
      <c r="BG1010">
        <v>0</v>
      </c>
      <c r="BH1010">
        <v>0</v>
      </c>
      <c r="BI1010">
        <v>0</v>
      </c>
      <c r="BJ1010" s="2">
        <v>46218</v>
      </c>
      <c r="BK1010">
        <v>0</v>
      </c>
      <c r="BL1010" s="3" t="str">
        <f>VLOOKUP(O1010,DropDownList!$H$1:$I$7,2,FALSE)</f>
        <v>2025/26</v>
      </c>
      <c r="BM1010" s="3" t="str">
        <f t="shared" si="15"/>
        <v>PCOA</v>
      </c>
    </row>
    <row r="1011" spans="1:65" x14ac:dyDescent="0.2">
      <c r="A1011">
        <v>2026</v>
      </c>
      <c r="B1011">
        <v>7</v>
      </c>
      <c r="C1011" t="s">
        <v>216</v>
      </c>
      <c r="D1011" t="s">
        <v>229</v>
      </c>
      <c r="E1011" t="s">
        <v>42</v>
      </c>
      <c r="F1011">
        <v>9250</v>
      </c>
      <c r="G1011" t="s">
        <v>141</v>
      </c>
      <c r="H1011" t="s">
        <v>221</v>
      </c>
      <c r="I1011" t="s">
        <v>221</v>
      </c>
      <c r="J1011" s="1">
        <v>46204</v>
      </c>
      <c r="K1011" t="s">
        <v>143</v>
      </c>
      <c r="L1011">
        <v>2</v>
      </c>
      <c r="M1011" t="s">
        <v>445</v>
      </c>
      <c r="N1011" t="s">
        <v>442</v>
      </c>
      <c r="O1011" t="s">
        <v>156</v>
      </c>
      <c r="P1011" t="s">
        <v>154</v>
      </c>
      <c r="Q1011">
        <v>5496.53</v>
      </c>
      <c r="R1011">
        <v>143</v>
      </c>
      <c r="S1011">
        <v>36647</v>
      </c>
      <c r="T1011">
        <v>0</v>
      </c>
      <c r="U1011">
        <v>25</v>
      </c>
      <c r="V1011">
        <v>11</v>
      </c>
      <c r="W1011">
        <v>2760</v>
      </c>
      <c r="X1011">
        <v>2760</v>
      </c>
      <c r="Y1011">
        <v>0</v>
      </c>
      <c r="Z1011">
        <v>0</v>
      </c>
      <c r="AA1011">
        <v>31150.47</v>
      </c>
      <c r="AB1011">
        <v>178.05</v>
      </c>
      <c r="AC1011">
        <v>29062.42</v>
      </c>
      <c r="AD1011">
        <v>9</v>
      </c>
      <c r="AE1011">
        <v>2</v>
      </c>
      <c r="AF1011">
        <v>118</v>
      </c>
      <c r="AG1011">
        <v>13</v>
      </c>
      <c r="AH1011">
        <v>0</v>
      </c>
      <c r="AI1011">
        <v>12</v>
      </c>
      <c r="AJ1011">
        <v>0</v>
      </c>
      <c r="AK1011">
        <v>0</v>
      </c>
      <c r="AL1011">
        <v>0</v>
      </c>
      <c r="AM1011">
        <v>0</v>
      </c>
      <c r="AN1011">
        <v>0</v>
      </c>
      <c r="AO1011">
        <v>66</v>
      </c>
      <c r="AP1011">
        <v>325</v>
      </c>
      <c r="AQ1011">
        <v>75</v>
      </c>
      <c r="AR1011">
        <v>0</v>
      </c>
      <c r="AS1011">
        <v>41</v>
      </c>
      <c r="AT1011">
        <v>31</v>
      </c>
      <c r="AU1011">
        <v>0</v>
      </c>
      <c r="AV1011">
        <v>0</v>
      </c>
      <c r="AW1011">
        <v>0</v>
      </c>
      <c r="AX1011">
        <v>0</v>
      </c>
      <c r="AY1011">
        <v>32</v>
      </c>
      <c r="AZ1011">
        <v>78</v>
      </c>
      <c r="BA1011">
        <v>47</v>
      </c>
      <c r="BB1011">
        <v>7</v>
      </c>
      <c r="BC1011">
        <v>3</v>
      </c>
      <c r="BD1011">
        <v>0</v>
      </c>
      <c r="BE1011">
        <v>0</v>
      </c>
      <c r="BF1011">
        <v>141</v>
      </c>
      <c r="BG1011">
        <v>3450</v>
      </c>
      <c r="BH1011">
        <v>0</v>
      </c>
      <c r="BI1011">
        <v>25</v>
      </c>
      <c r="BJ1011" s="2">
        <v>46218</v>
      </c>
      <c r="BK1011">
        <v>0</v>
      </c>
      <c r="BL1011" s="3" t="str">
        <f>VLOOKUP(O1011,DropDownList!$H$1:$I$7,2,FALSE)</f>
        <v>2023/24</v>
      </c>
      <c r="BM1011" s="3" t="str">
        <f t="shared" si="15"/>
        <v>JP COURT</v>
      </c>
    </row>
    <row r="1012" spans="1:65" x14ac:dyDescent="0.2">
      <c r="A1012">
        <v>2026</v>
      </c>
      <c r="B1012">
        <v>7</v>
      </c>
      <c r="C1012" t="s">
        <v>216</v>
      </c>
      <c r="D1012" t="s">
        <v>229</v>
      </c>
      <c r="E1012" t="s">
        <v>42</v>
      </c>
      <c r="F1012">
        <v>9250</v>
      </c>
      <c r="G1012" t="s">
        <v>141</v>
      </c>
      <c r="H1012" t="s">
        <v>221</v>
      </c>
      <c r="I1012" t="s">
        <v>221</v>
      </c>
      <c r="J1012" s="1">
        <v>46204</v>
      </c>
      <c r="K1012" t="s">
        <v>143</v>
      </c>
      <c r="L1012">
        <v>2</v>
      </c>
      <c r="M1012" t="s">
        <v>445</v>
      </c>
      <c r="N1012" t="s">
        <v>442</v>
      </c>
      <c r="O1012" t="s">
        <v>147</v>
      </c>
      <c r="P1012" t="s">
        <v>151</v>
      </c>
      <c r="Q1012">
        <v>0</v>
      </c>
      <c r="R1012">
        <v>39</v>
      </c>
      <c r="S1012">
        <v>1170</v>
      </c>
      <c r="T1012">
        <v>180</v>
      </c>
      <c r="U1012">
        <v>0</v>
      </c>
      <c r="V1012">
        <v>0</v>
      </c>
      <c r="W1012">
        <v>0</v>
      </c>
      <c r="X1012">
        <v>0</v>
      </c>
      <c r="Y1012">
        <v>0</v>
      </c>
      <c r="Z1012">
        <v>0</v>
      </c>
      <c r="AA1012">
        <v>990</v>
      </c>
      <c r="AB1012">
        <v>0</v>
      </c>
      <c r="AC1012">
        <v>990</v>
      </c>
      <c r="AD1012">
        <v>0</v>
      </c>
      <c r="AE1012">
        <v>0</v>
      </c>
      <c r="AF1012">
        <v>33</v>
      </c>
      <c r="AG1012">
        <v>0</v>
      </c>
      <c r="AH1012">
        <v>6</v>
      </c>
      <c r="AI1012">
        <v>0</v>
      </c>
      <c r="AJ1012">
        <v>0</v>
      </c>
      <c r="AK1012">
        <v>0</v>
      </c>
      <c r="AL1012">
        <v>0</v>
      </c>
      <c r="AM1012">
        <v>1</v>
      </c>
      <c r="AN1012">
        <v>0</v>
      </c>
      <c r="AO1012">
        <v>0</v>
      </c>
      <c r="AP1012">
        <v>0</v>
      </c>
      <c r="AQ1012">
        <v>0</v>
      </c>
      <c r="AR1012">
        <v>0</v>
      </c>
      <c r="AS1012">
        <v>0</v>
      </c>
      <c r="AT1012">
        <v>0</v>
      </c>
      <c r="AU1012">
        <v>0</v>
      </c>
      <c r="AV1012">
        <v>0</v>
      </c>
      <c r="AW1012">
        <v>0</v>
      </c>
      <c r="AX1012">
        <v>0</v>
      </c>
      <c r="AY1012">
        <v>0</v>
      </c>
      <c r="AZ1012">
        <v>0</v>
      </c>
      <c r="BA1012">
        <v>0</v>
      </c>
      <c r="BB1012">
        <v>0</v>
      </c>
      <c r="BC1012">
        <v>0</v>
      </c>
      <c r="BD1012">
        <v>0</v>
      </c>
      <c r="BE1012">
        <v>0</v>
      </c>
      <c r="BF1012">
        <v>0</v>
      </c>
      <c r="BG1012">
        <v>0</v>
      </c>
      <c r="BH1012">
        <v>0</v>
      </c>
      <c r="BI1012">
        <v>0</v>
      </c>
      <c r="BJ1012" s="2">
        <v>46218</v>
      </c>
      <c r="BK1012">
        <v>0</v>
      </c>
      <c r="BL1012" s="3" t="str">
        <f>VLOOKUP(O1012,DropDownList!$H$1:$I$7,2,FALSE)</f>
        <v>2024/25</v>
      </c>
      <c r="BM1012" s="3" t="str">
        <f t="shared" si="15"/>
        <v>PCPF</v>
      </c>
    </row>
    <row r="1013" spans="1:65" x14ac:dyDescent="0.2">
      <c r="A1013">
        <v>2026</v>
      </c>
      <c r="B1013">
        <v>7</v>
      </c>
      <c r="C1013" t="s">
        <v>216</v>
      </c>
      <c r="D1013" t="s">
        <v>229</v>
      </c>
      <c r="E1013" t="s">
        <v>42</v>
      </c>
      <c r="F1013">
        <v>9250</v>
      </c>
      <c r="G1013" t="s">
        <v>141</v>
      </c>
      <c r="H1013" t="s">
        <v>221</v>
      </c>
      <c r="I1013" t="s">
        <v>221</v>
      </c>
      <c r="J1013" s="1">
        <v>46204</v>
      </c>
      <c r="K1013" t="s">
        <v>143</v>
      </c>
      <c r="L1013">
        <v>2</v>
      </c>
      <c r="M1013" t="s">
        <v>445</v>
      </c>
      <c r="N1013" t="s">
        <v>442</v>
      </c>
      <c r="O1013" t="s">
        <v>156</v>
      </c>
      <c r="P1013" t="s">
        <v>146</v>
      </c>
      <c r="Q1013">
        <v>190</v>
      </c>
      <c r="R1013">
        <v>142</v>
      </c>
      <c r="S1013">
        <v>2090</v>
      </c>
      <c r="T1013">
        <v>0</v>
      </c>
      <c r="U1013">
        <v>25</v>
      </c>
      <c r="V1013">
        <v>9</v>
      </c>
      <c r="W1013">
        <v>130</v>
      </c>
      <c r="X1013">
        <v>130</v>
      </c>
      <c r="Y1013">
        <v>0</v>
      </c>
      <c r="Z1013">
        <v>0</v>
      </c>
      <c r="AA1013">
        <v>1900</v>
      </c>
      <c r="AB1013">
        <v>0</v>
      </c>
      <c r="AC1013">
        <v>0</v>
      </c>
      <c r="AD1013">
        <v>9</v>
      </c>
      <c r="AE1013">
        <v>0</v>
      </c>
      <c r="AF1013">
        <v>129</v>
      </c>
      <c r="AG1013">
        <v>0</v>
      </c>
      <c r="AH1013">
        <v>0</v>
      </c>
      <c r="AI1013">
        <v>13</v>
      </c>
      <c r="AJ1013">
        <v>0</v>
      </c>
      <c r="AK1013">
        <v>0</v>
      </c>
      <c r="AL1013">
        <v>0</v>
      </c>
      <c r="AM1013">
        <v>0</v>
      </c>
      <c r="AN1013">
        <v>0</v>
      </c>
      <c r="AO1013">
        <v>65</v>
      </c>
      <c r="AP1013">
        <v>325</v>
      </c>
      <c r="AQ1013">
        <v>75</v>
      </c>
      <c r="AR1013">
        <v>0</v>
      </c>
      <c r="AS1013">
        <v>41</v>
      </c>
      <c r="AT1013">
        <v>30</v>
      </c>
      <c r="AU1013">
        <v>0</v>
      </c>
      <c r="AV1013">
        <v>0</v>
      </c>
      <c r="AW1013">
        <v>0</v>
      </c>
      <c r="AX1013">
        <v>0</v>
      </c>
      <c r="AY1013">
        <v>33</v>
      </c>
      <c r="AZ1013">
        <v>78</v>
      </c>
      <c r="BA1013">
        <v>47</v>
      </c>
      <c r="BB1013">
        <v>7</v>
      </c>
      <c r="BC1013">
        <v>3</v>
      </c>
      <c r="BD1013">
        <v>0</v>
      </c>
      <c r="BE1013">
        <v>0</v>
      </c>
      <c r="BF1013">
        <v>140</v>
      </c>
      <c r="BG1013">
        <v>190</v>
      </c>
      <c r="BH1013">
        <v>0</v>
      </c>
      <c r="BI1013">
        <v>25</v>
      </c>
      <c r="BJ1013" s="2">
        <v>46218</v>
      </c>
      <c r="BK1013">
        <v>0</v>
      </c>
      <c r="BL1013" s="3" t="str">
        <f>VLOOKUP(O1013,DropDownList!$H$1:$I$7,2,FALSE)</f>
        <v>2023/24</v>
      </c>
      <c r="BM1013" s="3" t="str">
        <f t="shared" si="15"/>
        <v>VSUR</v>
      </c>
    </row>
    <row r="1014" spans="1:65" x14ac:dyDescent="0.2">
      <c r="A1014">
        <v>2026</v>
      </c>
      <c r="B1014">
        <v>7</v>
      </c>
      <c r="C1014" t="s">
        <v>216</v>
      </c>
      <c r="D1014" t="s">
        <v>229</v>
      </c>
      <c r="E1014" t="s">
        <v>42</v>
      </c>
      <c r="F1014">
        <v>9250</v>
      </c>
      <c r="G1014" t="s">
        <v>141</v>
      </c>
      <c r="H1014" t="s">
        <v>221</v>
      </c>
      <c r="I1014" t="s">
        <v>221</v>
      </c>
      <c r="J1014" s="1">
        <v>46204</v>
      </c>
      <c r="K1014" t="s">
        <v>143</v>
      </c>
      <c r="L1014">
        <v>2</v>
      </c>
      <c r="M1014" t="s">
        <v>445</v>
      </c>
      <c r="N1014" t="s">
        <v>442</v>
      </c>
      <c r="O1014" t="s">
        <v>155</v>
      </c>
      <c r="P1014" t="s">
        <v>150</v>
      </c>
      <c r="Q1014">
        <v>2218.5100000000002</v>
      </c>
      <c r="R1014">
        <v>123</v>
      </c>
      <c r="S1014">
        <v>18015.84</v>
      </c>
      <c r="T1014">
        <v>1979.7</v>
      </c>
      <c r="U1014">
        <v>20</v>
      </c>
      <c r="V1014">
        <v>5</v>
      </c>
      <c r="W1014">
        <v>570</v>
      </c>
      <c r="X1014">
        <v>570</v>
      </c>
      <c r="Y1014">
        <v>108</v>
      </c>
      <c r="Z1014">
        <v>16036.14</v>
      </c>
      <c r="AA1014">
        <v>13817.63</v>
      </c>
      <c r="AB1014">
        <v>2552.0700000000002</v>
      </c>
      <c r="AC1014">
        <v>11265.56</v>
      </c>
      <c r="AD1014">
        <v>4</v>
      </c>
      <c r="AE1014">
        <v>1</v>
      </c>
      <c r="AF1014">
        <v>85</v>
      </c>
      <c r="AG1014">
        <v>7</v>
      </c>
      <c r="AH1014">
        <v>15</v>
      </c>
      <c r="AI1014">
        <v>13</v>
      </c>
      <c r="AJ1014">
        <v>29</v>
      </c>
      <c r="AK1014">
        <v>11</v>
      </c>
      <c r="AL1014">
        <v>5</v>
      </c>
      <c r="AM1014">
        <v>2</v>
      </c>
      <c r="AN1014">
        <v>0</v>
      </c>
      <c r="AO1014">
        <v>81</v>
      </c>
      <c r="AP1014">
        <v>475</v>
      </c>
      <c r="AQ1014">
        <v>93</v>
      </c>
      <c r="AR1014">
        <v>0</v>
      </c>
      <c r="AS1014">
        <v>46</v>
      </c>
      <c r="AT1014">
        <v>19</v>
      </c>
      <c r="AU1014">
        <v>0</v>
      </c>
      <c r="AV1014">
        <v>0</v>
      </c>
      <c r="AW1014">
        <v>0</v>
      </c>
      <c r="AX1014">
        <v>0</v>
      </c>
      <c r="AY1014">
        <v>76</v>
      </c>
      <c r="AZ1014">
        <v>130</v>
      </c>
      <c r="BA1014">
        <v>87</v>
      </c>
      <c r="BB1014">
        <v>6</v>
      </c>
      <c r="BC1014">
        <v>1</v>
      </c>
      <c r="BD1014">
        <v>2</v>
      </c>
      <c r="BE1014">
        <v>0</v>
      </c>
      <c r="BF1014">
        <v>81</v>
      </c>
      <c r="BG1014">
        <v>1645</v>
      </c>
      <c r="BH1014">
        <v>3</v>
      </c>
      <c r="BI1014">
        <v>20</v>
      </c>
      <c r="BJ1014" s="2">
        <v>46218</v>
      </c>
      <c r="BK1014">
        <v>0</v>
      </c>
      <c r="BL1014" s="3" t="str">
        <f>VLOOKUP(O1014,DropDownList!$H$1:$I$7,2,FALSE)</f>
        <v>2022/23</v>
      </c>
      <c r="BM1014" s="3" t="str">
        <f t="shared" si="15"/>
        <v>FISCAL FINES</v>
      </c>
    </row>
    <row r="1015" spans="1:65" x14ac:dyDescent="0.2">
      <c r="A1015">
        <v>2026</v>
      </c>
      <c r="B1015">
        <v>7</v>
      </c>
      <c r="C1015" t="s">
        <v>216</v>
      </c>
      <c r="D1015" t="s">
        <v>229</v>
      </c>
      <c r="E1015" t="s">
        <v>42</v>
      </c>
      <c r="F1015">
        <v>9250</v>
      </c>
      <c r="G1015" t="s">
        <v>141</v>
      </c>
      <c r="H1015" t="s">
        <v>221</v>
      </c>
      <c r="I1015" t="s">
        <v>221</v>
      </c>
      <c r="J1015" s="1">
        <v>46204</v>
      </c>
      <c r="K1015" t="s">
        <v>143</v>
      </c>
      <c r="L1015">
        <v>2</v>
      </c>
      <c r="M1015" t="s">
        <v>445</v>
      </c>
      <c r="N1015" t="s">
        <v>442</v>
      </c>
      <c r="O1015" t="s">
        <v>149</v>
      </c>
      <c r="P1015" t="s">
        <v>148</v>
      </c>
      <c r="Q1015">
        <v>270.13</v>
      </c>
      <c r="R1015">
        <v>9</v>
      </c>
      <c r="S1015">
        <v>540</v>
      </c>
      <c r="T1015">
        <v>0</v>
      </c>
      <c r="U1015">
        <v>5</v>
      </c>
      <c r="V1015">
        <v>3</v>
      </c>
      <c r="W1015">
        <v>160</v>
      </c>
      <c r="X1015">
        <v>160</v>
      </c>
      <c r="Y1015">
        <v>0</v>
      </c>
      <c r="Z1015">
        <v>0</v>
      </c>
      <c r="AA1015">
        <v>269.87</v>
      </c>
      <c r="AB1015">
        <v>0</v>
      </c>
      <c r="AC1015">
        <v>269.87</v>
      </c>
      <c r="AD1015">
        <v>2</v>
      </c>
      <c r="AE1015">
        <v>1</v>
      </c>
      <c r="AF1015">
        <v>4</v>
      </c>
      <c r="AG1015">
        <v>2</v>
      </c>
      <c r="AH1015">
        <v>0</v>
      </c>
      <c r="AI1015">
        <v>3</v>
      </c>
      <c r="AJ1015">
        <v>0</v>
      </c>
      <c r="AK1015">
        <v>0</v>
      </c>
      <c r="AL1015">
        <v>0</v>
      </c>
      <c r="AM1015">
        <v>0</v>
      </c>
      <c r="AN1015">
        <v>0</v>
      </c>
      <c r="AO1015">
        <v>9</v>
      </c>
      <c r="AP1015">
        <v>23</v>
      </c>
      <c r="AQ1015">
        <v>11</v>
      </c>
      <c r="AR1015">
        <v>1</v>
      </c>
      <c r="AS1015">
        <v>0</v>
      </c>
      <c r="AT1015">
        <v>0</v>
      </c>
      <c r="AU1015">
        <v>0</v>
      </c>
      <c r="AV1015">
        <v>0</v>
      </c>
      <c r="AW1015">
        <v>0</v>
      </c>
      <c r="AX1015">
        <v>0</v>
      </c>
      <c r="AY1015">
        <v>2</v>
      </c>
      <c r="AZ1015">
        <v>5</v>
      </c>
      <c r="BA1015">
        <v>2</v>
      </c>
      <c r="BB1015">
        <v>0</v>
      </c>
      <c r="BC1015">
        <v>0</v>
      </c>
      <c r="BD1015">
        <v>0</v>
      </c>
      <c r="BE1015">
        <v>0</v>
      </c>
      <c r="BF1015">
        <v>8</v>
      </c>
      <c r="BG1015">
        <v>180</v>
      </c>
      <c r="BH1015">
        <v>0</v>
      </c>
      <c r="BI1015">
        <v>5</v>
      </c>
      <c r="BJ1015" s="2">
        <v>46218</v>
      </c>
      <c r="BK1015">
        <v>0</v>
      </c>
      <c r="BL1015" s="3" t="str">
        <f>VLOOKUP(O1015,DropDownList!$H$1:$I$7,2,FALSE)</f>
        <v>2025/26</v>
      </c>
      <c r="BM1015" s="3" t="str">
        <f t="shared" si="15"/>
        <v>PRAS</v>
      </c>
    </row>
    <row r="1016" spans="1:65" x14ac:dyDescent="0.2">
      <c r="A1016">
        <v>2026</v>
      </c>
      <c r="B1016">
        <v>7</v>
      </c>
      <c r="C1016" t="s">
        <v>216</v>
      </c>
      <c r="D1016" t="s">
        <v>229</v>
      </c>
      <c r="E1016" t="s">
        <v>42</v>
      </c>
      <c r="F1016">
        <v>9250</v>
      </c>
      <c r="G1016" t="s">
        <v>141</v>
      </c>
      <c r="H1016" t="s">
        <v>221</v>
      </c>
      <c r="I1016" t="s">
        <v>221</v>
      </c>
      <c r="J1016" s="1">
        <v>46204</v>
      </c>
      <c r="K1016" t="s">
        <v>143</v>
      </c>
      <c r="L1016">
        <v>2</v>
      </c>
      <c r="M1016" t="s">
        <v>445</v>
      </c>
      <c r="N1016" t="s">
        <v>442</v>
      </c>
      <c r="O1016" t="s">
        <v>149</v>
      </c>
      <c r="P1016" t="s">
        <v>153</v>
      </c>
      <c r="Q1016">
        <v>135</v>
      </c>
      <c r="R1016">
        <v>4</v>
      </c>
      <c r="S1016">
        <v>180</v>
      </c>
      <c r="T1016">
        <v>0</v>
      </c>
      <c r="U1016">
        <v>3</v>
      </c>
      <c r="V1016">
        <v>3</v>
      </c>
      <c r="W1016">
        <v>135</v>
      </c>
      <c r="X1016">
        <v>135</v>
      </c>
      <c r="Y1016">
        <v>0</v>
      </c>
      <c r="Z1016">
        <v>0</v>
      </c>
      <c r="AA1016">
        <v>45</v>
      </c>
      <c r="AB1016">
        <v>0</v>
      </c>
      <c r="AC1016">
        <v>45</v>
      </c>
      <c r="AD1016">
        <v>3</v>
      </c>
      <c r="AE1016">
        <v>0</v>
      </c>
      <c r="AF1016">
        <v>1</v>
      </c>
      <c r="AG1016">
        <v>0</v>
      </c>
      <c r="AH1016">
        <v>0</v>
      </c>
      <c r="AI1016">
        <v>3</v>
      </c>
      <c r="AJ1016">
        <v>0</v>
      </c>
      <c r="AK1016">
        <v>0</v>
      </c>
      <c r="AL1016">
        <v>0</v>
      </c>
      <c r="AM1016">
        <v>0</v>
      </c>
      <c r="AN1016">
        <v>0</v>
      </c>
      <c r="AO1016">
        <v>3</v>
      </c>
      <c r="AP1016">
        <v>7</v>
      </c>
      <c r="AQ1016">
        <v>7</v>
      </c>
      <c r="AR1016">
        <v>0</v>
      </c>
      <c r="AS1016">
        <v>0</v>
      </c>
      <c r="AT1016">
        <v>0</v>
      </c>
      <c r="AU1016">
        <v>0</v>
      </c>
      <c r="AV1016">
        <v>0</v>
      </c>
      <c r="AW1016">
        <v>0</v>
      </c>
      <c r="AX1016">
        <v>0</v>
      </c>
      <c r="AY1016">
        <v>0</v>
      </c>
      <c r="AZ1016">
        <v>0</v>
      </c>
      <c r="BA1016">
        <v>0</v>
      </c>
      <c r="BB1016">
        <v>0</v>
      </c>
      <c r="BC1016">
        <v>0</v>
      </c>
      <c r="BD1016">
        <v>0</v>
      </c>
      <c r="BE1016">
        <v>0</v>
      </c>
      <c r="BF1016">
        <v>3</v>
      </c>
      <c r="BG1016">
        <v>135</v>
      </c>
      <c r="BH1016">
        <v>0</v>
      </c>
      <c r="BI1016">
        <v>2</v>
      </c>
      <c r="BJ1016" s="2">
        <v>46218</v>
      </c>
      <c r="BK1016">
        <v>0</v>
      </c>
      <c r="BL1016" s="3" t="str">
        <f>VLOOKUP(O1016,DropDownList!$H$1:$I$7,2,FALSE)</f>
        <v>2025/26</v>
      </c>
      <c r="BM1016" s="3" t="str">
        <f t="shared" si="15"/>
        <v>PREG</v>
      </c>
    </row>
    <row r="1017" spans="1:65" x14ac:dyDescent="0.2">
      <c r="A1017">
        <v>2026</v>
      </c>
      <c r="B1017">
        <v>7</v>
      </c>
      <c r="C1017" t="s">
        <v>216</v>
      </c>
      <c r="D1017" t="s">
        <v>229</v>
      </c>
      <c r="E1017" t="s">
        <v>42</v>
      </c>
      <c r="F1017">
        <v>9250</v>
      </c>
      <c r="G1017" t="s">
        <v>141</v>
      </c>
      <c r="H1017" t="s">
        <v>221</v>
      </c>
      <c r="I1017" t="s">
        <v>221</v>
      </c>
      <c r="J1017" s="1">
        <v>46204</v>
      </c>
      <c r="K1017" t="s">
        <v>143</v>
      </c>
      <c r="L1017">
        <v>2</v>
      </c>
      <c r="M1017" t="s">
        <v>445</v>
      </c>
      <c r="N1017" t="s">
        <v>442</v>
      </c>
      <c r="O1017" t="s">
        <v>147</v>
      </c>
      <c r="P1017" t="s">
        <v>146</v>
      </c>
      <c r="Q1017">
        <v>540</v>
      </c>
      <c r="R1017">
        <v>244</v>
      </c>
      <c r="S1017">
        <v>3620</v>
      </c>
      <c r="T1017">
        <v>0</v>
      </c>
      <c r="U1017">
        <v>67</v>
      </c>
      <c r="V1017">
        <v>15</v>
      </c>
      <c r="W1017">
        <v>240</v>
      </c>
      <c r="X1017">
        <v>240</v>
      </c>
      <c r="Y1017">
        <v>0</v>
      </c>
      <c r="Z1017">
        <v>0</v>
      </c>
      <c r="AA1017">
        <v>3080</v>
      </c>
      <c r="AB1017">
        <v>0</v>
      </c>
      <c r="AC1017">
        <v>0</v>
      </c>
      <c r="AD1017">
        <v>15</v>
      </c>
      <c r="AE1017">
        <v>0</v>
      </c>
      <c r="AF1017">
        <v>209</v>
      </c>
      <c r="AG1017">
        <v>0</v>
      </c>
      <c r="AH1017">
        <v>0</v>
      </c>
      <c r="AI1017">
        <v>35</v>
      </c>
      <c r="AJ1017">
        <v>0</v>
      </c>
      <c r="AK1017">
        <v>0</v>
      </c>
      <c r="AL1017">
        <v>0</v>
      </c>
      <c r="AM1017">
        <v>0</v>
      </c>
      <c r="AN1017">
        <v>0</v>
      </c>
      <c r="AO1017">
        <v>123</v>
      </c>
      <c r="AP1017">
        <v>519</v>
      </c>
      <c r="AQ1017">
        <v>127</v>
      </c>
      <c r="AR1017">
        <v>0</v>
      </c>
      <c r="AS1017">
        <v>65</v>
      </c>
      <c r="AT1017">
        <v>24</v>
      </c>
      <c r="AU1017">
        <v>0</v>
      </c>
      <c r="AV1017">
        <v>0</v>
      </c>
      <c r="AW1017">
        <v>0</v>
      </c>
      <c r="AX1017">
        <v>0</v>
      </c>
      <c r="AY1017">
        <v>55</v>
      </c>
      <c r="AZ1017">
        <v>114</v>
      </c>
      <c r="BA1017">
        <v>66</v>
      </c>
      <c r="BB1017">
        <v>18</v>
      </c>
      <c r="BC1017">
        <v>6</v>
      </c>
      <c r="BD1017">
        <v>1</v>
      </c>
      <c r="BE1017">
        <v>0</v>
      </c>
      <c r="BF1017">
        <v>244</v>
      </c>
      <c r="BG1017">
        <v>540</v>
      </c>
      <c r="BH1017">
        <v>0</v>
      </c>
      <c r="BI1017">
        <v>67</v>
      </c>
      <c r="BJ1017" s="2">
        <v>46218</v>
      </c>
      <c r="BK1017">
        <v>0</v>
      </c>
      <c r="BL1017" s="3" t="str">
        <f>VLOOKUP(O1017,DropDownList!$H$1:$I$7,2,FALSE)</f>
        <v>2024/25</v>
      </c>
      <c r="BM1017" s="3" t="str">
        <f t="shared" si="15"/>
        <v>VSUR</v>
      </c>
    </row>
    <row r="1018" spans="1:65" x14ac:dyDescent="0.2">
      <c r="A1018">
        <v>2026</v>
      </c>
      <c r="B1018">
        <v>7</v>
      </c>
      <c r="C1018" t="s">
        <v>216</v>
      </c>
      <c r="D1018" t="s">
        <v>229</v>
      </c>
      <c r="E1018" t="s">
        <v>42</v>
      </c>
      <c r="F1018">
        <v>9250</v>
      </c>
      <c r="G1018" t="s">
        <v>141</v>
      </c>
      <c r="H1018" t="s">
        <v>221</v>
      </c>
      <c r="I1018" t="s">
        <v>221</v>
      </c>
      <c r="J1018" s="1">
        <v>46204</v>
      </c>
      <c r="K1018" t="s">
        <v>143</v>
      </c>
      <c r="L1018">
        <v>2</v>
      </c>
      <c r="M1018" t="s">
        <v>445</v>
      </c>
      <c r="N1018" t="s">
        <v>442</v>
      </c>
      <c r="O1018" t="s">
        <v>149</v>
      </c>
      <c r="P1018" t="s">
        <v>151</v>
      </c>
      <c r="Q1018">
        <v>0</v>
      </c>
      <c r="R1018">
        <v>7</v>
      </c>
      <c r="S1018">
        <v>210</v>
      </c>
      <c r="T1018">
        <v>90</v>
      </c>
      <c r="U1018">
        <v>0</v>
      </c>
      <c r="V1018">
        <v>0</v>
      </c>
      <c r="W1018">
        <v>0</v>
      </c>
      <c r="X1018">
        <v>0</v>
      </c>
      <c r="Y1018">
        <v>0</v>
      </c>
      <c r="Z1018">
        <v>0</v>
      </c>
      <c r="AA1018">
        <v>120</v>
      </c>
      <c r="AB1018">
        <v>0</v>
      </c>
      <c r="AC1018">
        <v>120</v>
      </c>
      <c r="AD1018">
        <v>0</v>
      </c>
      <c r="AE1018">
        <v>0</v>
      </c>
      <c r="AF1018">
        <v>4</v>
      </c>
      <c r="AG1018">
        <v>0</v>
      </c>
      <c r="AH1018">
        <v>3</v>
      </c>
      <c r="AI1018">
        <v>0</v>
      </c>
      <c r="AJ1018">
        <v>0</v>
      </c>
      <c r="AK1018">
        <v>0</v>
      </c>
      <c r="AL1018">
        <v>0</v>
      </c>
      <c r="AM1018">
        <v>0</v>
      </c>
      <c r="AN1018">
        <v>0</v>
      </c>
      <c r="AO1018">
        <v>0</v>
      </c>
      <c r="AP1018">
        <v>0</v>
      </c>
      <c r="AQ1018">
        <v>0</v>
      </c>
      <c r="AR1018">
        <v>0</v>
      </c>
      <c r="AS1018">
        <v>0</v>
      </c>
      <c r="AT1018">
        <v>0</v>
      </c>
      <c r="AU1018">
        <v>0</v>
      </c>
      <c r="AV1018">
        <v>0</v>
      </c>
      <c r="AW1018">
        <v>0</v>
      </c>
      <c r="AX1018">
        <v>0</v>
      </c>
      <c r="AY1018">
        <v>0</v>
      </c>
      <c r="AZ1018">
        <v>0</v>
      </c>
      <c r="BA1018">
        <v>0</v>
      </c>
      <c r="BB1018">
        <v>0</v>
      </c>
      <c r="BC1018">
        <v>0</v>
      </c>
      <c r="BD1018">
        <v>0</v>
      </c>
      <c r="BE1018">
        <v>0</v>
      </c>
      <c r="BF1018">
        <v>0</v>
      </c>
      <c r="BG1018">
        <v>0</v>
      </c>
      <c r="BH1018">
        <v>0</v>
      </c>
      <c r="BI1018">
        <v>0</v>
      </c>
      <c r="BJ1018" s="2">
        <v>46218</v>
      </c>
      <c r="BK1018">
        <v>0</v>
      </c>
      <c r="BL1018" s="3" t="str">
        <f>VLOOKUP(O1018,DropDownList!$H$1:$I$7,2,FALSE)</f>
        <v>2025/26</v>
      </c>
      <c r="BM1018" s="3" t="str">
        <f t="shared" si="15"/>
        <v>PCPF</v>
      </c>
    </row>
    <row r="1019" spans="1:65" x14ac:dyDescent="0.2">
      <c r="A1019">
        <v>2026</v>
      </c>
      <c r="B1019">
        <v>7</v>
      </c>
      <c r="C1019" t="s">
        <v>216</v>
      </c>
      <c r="D1019" t="s">
        <v>229</v>
      </c>
      <c r="E1019" t="s">
        <v>42</v>
      </c>
      <c r="F1019">
        <v>9250</v>
      </c>
      <c r="G1019" t="s">
        <v>141</v>
      </c>
      <c r="H1019" t="s">
        <v>221</v>
      </c>
      <c r="I1019" t="s">
        <v>221</v>
      </c>
      <c r="J1019" s="1">
        <v>46204</v>
      </c>
      <c r="K1019" t="s">
        <v>143</v>
      </c>
      <c r="L1019">
        <v>2</v>
      </c>
      <c r="M1019" t="s">
        <v>445</v>
      </c>
      <c r="N1019" t="s">
        <v>442</v>
      </c>
      <c r="O1019" t="s">
        <v>156</v>
      </c>
      <c r="P1019" t="s">
        <v>150</v>
      </c>
      <c r="Q1019">
        <v>2636.5</v>
      </c>
      <c r="R1019">
        <v>98</v>
      </c>
      <c r="S1019">
        <v>16328.3</v>
      </c>
      <c r="T1019">
        <v>2320.36</v>
      </c>
      <c r="U1019">
        <v>19</v>
      </c>
      <c r="V1019">
        <v>5</v>
      </c>
      <c r="W1019">
        <v>615.75</v>
      </c>
      <c r="X1019">
        <v>615.75</v>
      </c>
      <c r="Y1019">
        <v>87</v>
      </c>
      <c r="Z1019">
        <v>14007.94</v>
      </c>
      <c r="AA1019">
        <v>11371.44</v>
      </c>
      <c r="AB1019">
        <v>1563.05</v>
      </c>
      <c r="AC1019">
        <v>9808.39</v>
      </c>
      <c r="AD1019">
        <v>5</v>
      </c>
      <c r="AE1019">
        <v>0</v>
      </c>
      <c r="AF1019">
        <v>65</v>
      </c>
      <c r="AG1019">
        <v>6</v>
      </c>
      <c r="AH1019">
        <v>11</v>
      </c>
      <c r="AI1019">
        <v>13</v>
      </c>
      <c r="AJ1019">
        <v>20</v>
      </c>
      <c r="AK1019">
        <v>16</v>
      </c>
      <c r="AL1019">
        <v>2</v>
      </c>
      <c r="AM1019">
        <v>1</v>
      </c>
      <c r="AN1019">
        <v>2</v>
      </c>
      <c r="AO1019">
        <v>68</v>
      </c>
      <c r="AP1019">
        <v>318</v>
      </c>
      <c r="AQ1019">
        <v>69</v>
      </c>
      <c r="AR1019">
        <v>0</v>
      </c>
      <c r="AS1019">
        <v>27</v>
      </c>
      <c r="AT1019">
        <v>19</v>
      </c>
      <c r="AU1019">
        <v>0</v>
      </c>
      <c r="AV1019">
        <v>0</v>
      </c>
      <c r="AW1019">
        <v>0</v>
      </c>
      <c r="AX1019">
        <v>0</v>
      </c>
      <c r="AY1019">
        <v>52</v>
      </c>
      <c r="AZ1019">
        <v>86</v>
      </c>
      <c r="BA1019">
        <v>46</v>
      </c>
      <c r="BB1019">
        <v>7</v>
      </c>
      <c r="BC1019">
        <v>1</v>
      </c>
      <c r="BD1019">
        <v>0</v>
      </c>
      <c r="BE1019">
        <v>0</v>
      </c>
      <c r="BF1019">
        <v>72</v>
      </c>
      <c r="BG1019">
        <v>1773.75</v>
      </c>
      <c r="BH1019">
        <v>3</v>
      </c>
      <c r="BI1019">
        <v>19</v>
      </c>
      <c r="BJ1019" s="2">
        <v>46218</v>
      </c>
      <c r="BK1019">
        <v>0</v>
      </c>
      <c r="BL1019" s="3" t="str">
        <f>VLOOKUP(O1019,DropDownList!$H$1:$I$7,2,FALSE)</f>
        <v>2023/24</v>
      </c>
      <c r="BM1019" s="3" t="str">
        <f t="shared" si="15"/>
        <v>FISCAL FINES</v>
      </c>
    </row>
    <row r="1020" spans="1:65" x14ac:dyDescent="0.2">
      <c r="A1020">
        <v>2026</v>
      </c>
      <c r="B1020">
        <v>7</v>
      </c>
      <c r="C1020" t="s">
        <v>216</v>
      </c>
      <c r="D1020" t="s">
        <v>229</v>
      </c>
      <c r="E1020" t="s">
        <v>42</v>
      </c>
      <c r="F1020">
        <v>9250</v>
      </c>
      <c r="G1020" t="s">
        <v>141</v>
      </c>
      <c r="H1020" t="s">
        <v>221</v>
      </c>
      <c r="I1020" t="s">
        <v>221</v>
      </c>
      <c r="J1020" s="1">
        <v>46204</v>
      </c>
      <c r="K1020" t="s">
        <v>143</v>
      </c>
      <c r="L1020">
        <v>2</v>
      </c>
      <c r="M1020" t="s">
        <v>445</v>
      </c>
      <c r="N1020" t="s">
        <v>442</v>
      </c>
      <c r="O1020" t="s">
        <v>149</v>
      </c>
      <c r="P1020" t="s">
        <v>146</v>
      </c>
      <c r="Q1020">
        <v>510</v>
      </c>
      <c r="R1020">
        <v>169</v>
      </c>
      <c r="S1020">
        <v>2700</v>
      </c>
      <c r="T1020">
        <v>0</v>
      </c>
      <c r="U1020">
        <v>58</v>
      </c>
      <c r="V1020">
        <v>20</v>
      </c>
      <c r="W1020">
        <v>360</v>
      </c>
      <c r="X1020">
        <v>360</v>
      </c>
      <c r="Y1020">
        <v>0</v>
      </c>
      <c r="Z1020">
        <v>0</v>
      </c>
      <c r="AA1020">
        <v>2190</v>
      </c>
      <c r="AB1020">
        <v>0</v>
      </c>
      <c r="AC1020">
        <v>0</v>
      </c>
      <c r="AD1020">
        <v>20</v>
      </c>
      <c r="AE1020">
        <v>0</v>
      </c>
      <c r="AF1020">
        <v>139</v>
      </c>
      <c r="AG1020">
        <v>0</v>
      </c>
      <c r="AH1020">
        <v>0</v>
      </c>
      <c r="AI1020">
        <v>30</v>
      </c>
      <c r="AJ1020">
        <v>0</v>
      </c>
      <c r="AK1020">
        <v>0</v>
      </c>
      <c r="AL1020">
        <v>0</v>
      </c>
      <c r="AM1020">
        <v>0</v>
      </c>
      <c r="AN1020">
        <v>0</v>
      </c>
      <c r="AO1020">
        <v>83</v>
      </c>
      <c r="AP1020">
        <v>237</v>
      </c>
      <c r="AQ1020">
        <v>95</v>
      </c>
      <c r="AR1020">
        <v>0</v>
      </c>
      <c r="AS1020">
        <v>18</v>
      </c>
      <c r="AT1020">
        <v>17</v>
      </c>
      <c r="AU1020">
        <v>0</v>
      </c>
      <c r="AV1020">
        <v>0</v>
      </c>
      <c r="AW1020">
        <v>0</v>
      </c>
      <c r="AX1020">
        <v>0</v>
      </c>
      <c r="AY1020">
        <v>23</v>
      </c>
      <c r="AZ1020">
        <v>33</v>
      </c>
      <c r="BA1020">
        <v>7</v>
      </c>
      <c r="BB1020">
        <v>4</v>
      </c>
      <c r="BC1020">
        <v>2</v>
      </c>
      <c r="BD1020">
        <v>0</v>
      </c>
      <c r="BE1020">
        <v>0</v>
      </c>
      <c r="BF1020">
        <v>169</v>
      </c>
      <c r="BG1020">
        <v>510</v>
      </c>
      <c r="BH1020">
        <v>0</v>
      </c>
      <c r="BI1020">
        <v>58</v>
      </c>
      <c r="BJ1020" s="2">
        <v>46218</v>
      </c>
      <c r="BK1020">
        <v>0</v>
      </c>
      <c r="BL1020" s="3" t="str">
        <f>VLOOKUP(O1020,DropDownList!$H$1:$I$7,2,FALSE)</f>
        <v>2025/26</v>
      </c>
      <c r="BM1020" s="3" t="str">
        <f t="shared" si="15"/>
        <v>VSUR</v>
      </c>
    </row>
    <row r="1021" spans="1:65" x14ac:dyDescent="0.2">
      <c r="A1021">
        <v>2026</v>
      </c>
      <c r="B1021">
        <v>7</v>
      </c>
      <c r="C1021" t="s">
        <v>216</v>
      </c>
      <c r="D1021" t="s">
        <v>229</v>
      </c>
      <c r="E1021" t="s">
        <v>42</v>
      </c>
      <c r="F1021">
        <v>9250</v>
      </c>
      <c r="G1021" t="s">
        <v>141</v>
      </c>
      <c r="H1021" t="s">
        <v>221</v>
      </c>
      <c r="I1021" t="s">
        <v>221</v>
      </c>
      <c r="J1021" s="1">
        <v>46204</v>
      </c>
      <c r="K1021" t="s">
        <v>143</v>
      </c>
      <c r="L1021">
        <v>2</v>
      </c>
      <c r="M1021" t="s">
        <v>445</v>
      </c>
      <c r="N1021" t="s">
        <v>442</v>
      </c>
      <c r="O1021" t="s">
        <v>147</v>
      </c>
      <c r="P1021" t="s">
        <v>150</v>
      </c>
      <c r="Q1021">
        <v>7580.04</v>
      </c>
      <c r="R1021">
        <v>95</v>
      </c>
      <c r="S1021">
        <v>21884.639999999999</v>
      </c>
      <c r="T1021">
        <v>4833.2</v>
      </c>
      <c r="U1021">
        <v>35</v>
      </c>
      <c r="V1021">
        <v>8</v>
      </c>
      <c r="W1021">
        <v>1228.18</v>
      </c>
      <c r="X1021">
        <v>1228.18</v>
      </c>
      <c r="Y1021">
        <v>87</v>
      </c>
      <c r="Z1021">
        <v>17051.439999999999</v>
      </c>
      <c r="AA1021">
        <v>9471.4</v>
      </c>
      <c r="AB1021">
        <v>2927.97</v>
      </c>
      <c r="AC1021">
        <v>6543.43</v>
      </c>
      <c r="AD1021">
        <v>7</v>
      </c>
      <c r="AE1021">
        <v>1</v>
      </c>
      <c r="AF1021">
        <v>52</v>
      </c>
      <c r="AG1021">
        <v>12</v>
      </c>
      <c r="AH1021">
        <v>8</v>
      </c>
      <c r="AI1021">
        <v>23</v>
      </c>
      <c r="AJ1021">
        <v>17</v>
      </c>
      <c r="AK1021">
        <v>16</v>
      </c>
      <c r="AL1021">
        <v>2</v>
      </c>
      <c r="AM1021">
        <v>4</v>
      </c>
      <c r="AN1021">
        <v>0</v>
      </c>
      <c r="AO1021">
        <v>66</v>
      </c>
      <c r="AP1021">
        <v>250</v>
      </c>
      <c r="AQ1021">
        <v>66</v>
      </c>
      <c r="AR1021">
        <v>0</v>
      </c>
      <c r="AS1021">
        <v>17</v>
      </c>
      <c r="AT1021">
        <v>8</v>
      </c>
      <c r="AU1021">
        <v>0</v>
      </c>
      <c r="AV1021">
        <v>0</v>
      </c>
      <c r="AW1021">
        <v>0</v>
      </c>
      <c r="AX1021">
        <v>0</v>
      </c>
      <c r="AY1021">
        <v>43</v>
      </c>
      <c r="AZ1021">
        <v>68</v>
      </c>
      <c r="BA1021">
        <v>31</v>
      </c>
      <c r="BB1021">
        <v>3</v>
      </c>
      <c r="BC1021">
        <v>0</v>
      </c>
      <c r="BD1021">
        <v>0</v>
      </c>
      <c r="BE1021">
        <v>0</v>
      </c>
      <c r="BF1021">
        <v>67</v>
      </c>
      <c r="BG1021">
        <v>3267.34</v>
      </c>
      <c r="BH1021">
        <v>0</v>
      </c>
      <c r="BI1021">
        <v>34</v>
      </c>
      <c r="BJ1021" s="2">
        <v>46218</v>
      </c>
      <c r="BK1021">
        <v>0</v>
      </c>
      <c r="BL1021" s="3" t="str">
        <f>VLOOKUP(O1021,DropDownList!$H$1:$I$7,2,FALSE)</f>
        <v>2024/25</v>
      </c>
      <c r="BM1021" s="3" t="str">
        <f t="shared" si="15"/>
        <v>FISCAL FINES</v>
      </c>
    </row>
    <row r="1022" spans="1:65" x14ac:dyDescent="0.2">
      <c r="A1022">
        <v>2026</v>
      </c>
      <c r="B1022">
        <v>7</v>
      </c>
      <c r="C1022" t="s">
        <v>216</v>
      </c>
      <c r="D1022" t="s">
        <v>229</v>
      </c>
      <c r="E1022" t="s">
        <v>42</v>
      </c>
      <c r="F1022">
        <v>9250</v>
      </c>
      <c r="G1022" t="s">
        <v>141</v>
      </c>
      <c r="H1022" t="s">
        <v>221</v>
      </c>
      <c r="I1022" t="s">
        <v>221</v>
      </c>
      <c r="J1022" s="1">
        <v>46204</v>
      </c>
      <c r="K1022" t="s">
        <v>143</v>
      </c>
      <c r="L1022">
        <v>2</v>
      </c>
      <c r="M1022" t="s">
        <v>445</v>
      </c>
      <c r="N1022" t="s">
        <v>442</v>
      </c>
      <c r="O1022" t="s">
        <v>155</v>
      </c>
      <c r="P1022" t="s">
        <v>151</v>
      </c>
      <c r="Q1022">
        <v>0</v>
      </c>
      <c r="R1022">
        <v>2</v>
      </c>
      <c r="S1022">
        <v>60</v>
      </c>
      <c r="T1022">
        <v>30</v>
      </c>
      <c r="U1022">
        <v>0</v>
      </c>
      <c r="V1022">
        <v>0</v>
      </c>
      <c r="W1022">
        <v>0</v>
      </c>
      <c r="X1022">
        <v>0</v>
      </c>
      <c r="Y1022">
        <v>0</v>
      </c>
      <c r="Z1022">
        <v>0</v>
      </c>
      <c r="AA1022">
        <v>30</v>
      </c>
      <c r="AB1022">
        <v>0</v>
      </c>
      <c r="AC1022">
        <v>30</v>
      </c>
      <c r="AD1022">
        <v>0</v>
      </c>
      <c r="AE1022">
        <v>0</v>
      </c>
      <c r="AF1022">
        <v>1</v>
      </c>
      <c r="AG1022">
        <v>0</v>
      </c>
      <c r="AH1022">
        <v>1</v>
      </c>
      <c r="AI1022">
        <v>0</v>
      </c>
      <c r="AJ1022">
        <v>0</v>
      </c>
      <c r="AK1022">
        <v>0</v>
      </c>
      <c r="AL1022">
        <v>0</v>
      </c>
      <c r="AM1022">
        <v>0</v>
      </c>
      <c r="AN1022">
        <v>0</v>
      </c>
      <c r="AO1022">
        <v>0</v>
      </c>
      <c r="AP1022">
        <v>0</v>
      </c>
      <c r="AQ1022">
        <v>0</v>
      </c>
      <c r="AR1022">
        <v>0</v>
      </c>
      <c r="AS1022">
        <v>0</v>
      </c>
      <c r="AT1022">
        <v>0</v>
      </c>
      <c r="AU1022">
        <v>0</v>
      </c>
      <c r="AV1022">
        <v>0</v>
      </c>
      <c r="AW1022">
        <v>0</v>
      </c>
      <c r="AX1022">
        <v>0</v>
      </c>
      <c r="AY1022">
        <v>0</v>
      </c>
      <c r="AZ1022">
        <v>0</v>
      </c>
      <c r="BA1022">
        <v>0</v>
      </c>
      <c r="BB1022">
        <v>0</v>
      </c>
      <c r="BC1022">
        <v>0</v>
      </c>
      <c r="BD1022">
        <v>0</v>
      </c>
      <c r="BE1022">
        <v>0</v>
      </c>
      <c r="BF1022">
        <v>0</v>
      </c>
      <c r="BG1022">
        <v>0</v>
      </c>
      <c r="BH1022">
        <v>0</v>
      </c>
      <c r="BI1022">
        <v>0</v>
      </c>
      <c r="BJ1022" s="2">
        <v>46218</v>
      </c>
      <c r="BK1022">
        <v>0</v>
      </c>
      <c r="BL1022" s="3" t="str">
        <f>VLOOKUP(O1022,DropDownList!$H$1:$I$7,2,FALSE)</f>
        <v>2022/23</v>
      </c>
      <c r="BM1022" s="3" t="str">
        <f t="shared" si="15"/>
        <v>PCPF</v>
      </c>
    </row>
    <row r="1023" spans="1:65" x14ac:dyDescent="0.2">
      <c r="A1023">
        <v>2026</v>
      </c>
      <c r="B1023">
        <v>7</v>
      </c>
      <c r="C1023" t="s">
        <v>216</v>
      </c>
      <c r="D1023" t="s">
        <v>229</v>
      </c>
      <c r="E1023" t="s">
        <v>42</v>
      </c>
      <c r="F1023">
        <v>9250</v>
      </c>
      <c r="G1023" t="s">
        <v>141</v>
      </c>
      <c r="H1023" t="s">
        <v>221</v>
      </c>
      <c r="I1023" t="s">
        <v>221</v>
      </c>
      <c r="J1023" s="1">
        <v>46204</v>
      </c>
      <c r="K1023" t="s">
        <v>143</v>
      </c>
      <c r="L1023">
        <v>2</v>
      </c>
      <c r="M1023" t="s">
        <v>445</v>
      </c>
      <c r="N1023" t="s">
        <v>442</v>
      </c>
      <c r="O1023" t="s">
        <v>147</v>
      </c>
      <c r="P1023" t="s">
        <v>154</v>
      </c>
      <c r="Q1023">
        <v>16381.57</v>
      </c>
      <c r="R1023">
        <v>244</v>
      </c>
      <c r="S1023">
        <v>62303</v>
      </c>
      <c r="T1023">
        <v>100.01</v>
      </c>
      <c r="U1023">
        <v>67</v>
      </c>
      <c r="V1023">
        <v>27</v>
      </c>
      <c r="W1023">
        <v>7803.26</v>
      </c>
      <c r="X1023">
        <v>7803.26</v>
      </c>
      <c r="Y1023">
        <v>0</v>
      </c>
      <c r="Z1023">
        <v>0</v>
      </c>
      <c r="AA1023">
        <v>45821.42</v>
      </c>
      <c r="AB1023">
        <v>0</v>
      </c>
      <c r="AC1023">
        <v>42741.42</v>
      </c>
      <c r="AD1023">
        <v>15</v>
      </c>
      <c r="AE1023">
        <v>12</v>
      </c>
      <c r="AF1023">
        <v>175</v>
      </c>
      <c r="AG1023">
        <v>32</v>
      </c>
      <c r="AH1023">
        <v>0</v>
      </c>
      <c r="AI1023">
        <v>35</v>
      </c>
      <c r="AJ1023">
        <v>0</v>
      </c>
      <c r="AK1023">
        <v>0</v>
      </c>
      <c r="AL1023">
        <v>0</v>
      </c>
      <c r="AM1023">
        <v>0</v>
      </c>
      <c r="AN1023">
        <v>0</v>
      </c>
      <c r="AO1023">
        <v>122</v>
      </c>
      <c r="AP1023">
        <v>512</v>
      </c>
      <c r="AQ1023">
        <v>125</v>
      </c>
      <c r="AR1023">
        <v>0</v>
      </c>
      <c r="AS1023">
        <v>64</v>
      </c>
      <c r="AT1023">
        <v>24</v>
      </c>
      <c r="AU1023">
        <v>0</v>
      </c>
      <c r="AV1023">
        <v>0</v>
      </c>
      <c r="AW1023">
        <v>0</v>
      </c>
      <c r="AX1023">
        <v>0</v>
      </c>
      <c r="AY1023">
        <v>54</v>
      </c>
      <c r="AZ1023">
        <v>112</v>
      </c>
      <c r="BA1023">
        <v>65</v>
      </c>
      <c r="BB1023">
        <v>18</v>
      </c>
      <c r="BC1023">
        <v>6</v>
      </c>
      <c r="BD1023">
        <v>1</v>
      </c>
      <c r="BE1023">
        <v>0</v>
      </c>
      <c r="BF1023">
        <v>244</v>
      </c>
      <c r="BG1023">
        <v>9185</v>
      </c>
      <c r="BH1023">
        <v>2</v>
      </c>
      <c r="BI1023">
        <v>67</v>
      </c>
      <c r="BJ1023" s="2">
        <v>46218</v>
      </c>
      <c r="BK1023">
        <v>0</v>
      </c>
      <c r="BL1023" s="3" t="str">
        <f>VLOOKUP(O1023,DropDownList!$H$1:$I$7,2,FALSE)</f>
        <v>2024/25</v>
      </c>
      <c r="BM1023" s="3" t="str">
        <f t="shared" si="15"/>
        <v>JP COURT</v>
      </c>
    </row>
    <row r="1024" spans="1:65" x14ac:dyDescent="0.2">
      <c r="A1024">
        <v>2026</v>
      </c>
      <c r="B1024">
        <v>7</v>
      </c>
      <c r="C1024" t="s">
        <v>216</v>
      </c>
      <c r="D1024" t="s">
        <v>229</v>
      </c>
      <c r="E1024" t="s">
        <v>42</v>
      </c>
      <c r="F1024">
        <v>9250</v>
      </c>
      <c r="G1024" t="s">
        <v>141</v>
      </c>
      <c r="H1024" t="s">
        <v>221</v>
      </c>
      <c r="I1024" t="s">
        <v>221</v>
      </c>
      <c r="J1024" s="1">
        <v>46204</v>
      </c>
      <c r="K1024" t="s">
        <v>143</v>
      </c>
      <c r="L1024">
        <v>2</v>
      </c>
      <c r="M1024" t="s">
        <v>445</v>
      </c>
      <c r="N1024" t="s">
        <v>442</v>
      </c>
      <c r="O1024" t="s">
        <v>149</v>
      </c>
      <c r="P1024" t="s">
        <v>154</v>
      </c>
      <c r="Q1024">
        <v>16407.73</v>
      </c>
      <c r="R1024">
        <v>168</v>
      </c>
      <c r="S1024">
        <v>48224.86</v>
      </c>
      <c r="T1024">
        <v>0</v>
      </c>
      <c r="U1024">
        <v>58</v>
      </c>
      <c r="V1024">
        <v>34</v>
      </c>
      <c r="W1024">
        <v>7560</v>
      </c>
      <c r="X1024">
        <v>9765</v>
      </c>
      <c r="Y1024">
        <v>0</v>
      </c>
      <c r="Z1024">
        <v>0</v>
      </c>
      <c r="AA1024">
        <v>31817.13</v>
      </c>
      <c r="AB1024">
        <v>0</v>
      </c>
      <c r="AC1024">
        <v>29627.13</v>
      </c>
      <c r="AD1024">
        <v>19</v>
      </c>
      <c r="AE1024">
        <v>15</v>
      </c>
      <c r="AF1024">
        <v>110</v>
      </c>
      <c r="AG1024">
        <v>28</v>
      </c>
      <c r="AH1024">
        <v>0</v>
      </c>
      <c r="AI1024">
        <v>30</v>
      </c>
      <c r="AJ1024">
        <v>0</v>
      </c>
      <c r="AK1024">
        <v>0</v>
      </c>
      <c r="AL1024">
        <v>0</v>
      </c>
      <c r="AM1024">
        <v>0</v>
      </c>
      <c r="AN1024">
        <v>0</v>
      </c>
      <c r="AO1024">
        <v>83</v>
      </c>
      <c r="AP1024">
        <v>229</v>
      </c>
      <c r="AQ1024">
        <v>92</v>
      </c>
      <c r="AR1024">
        <v>0</v>
      </c>
      <c r="AS1024">
        <v>16</v>
      </c>
      <c r="AT1024">
        <v>16</v>
      </c>
      <c r="AU1024">
        <v>0</v>
      </c>
      <c r="AV1024">
        <v>0</v>
      </c>
      <c r="AW1024">
        <v>0</v>
      </c>
      <c r="AX1024">
        <v>0</v>
      </c>
      <c r="AY1024">
        <v>22</v>
      </c>
      <c r="AZ1024">
        <v>32</v>
      </c>
      <c r="BA1024">
        <v>7</v>
      </c>
      <c r="BB1024">
        <v>4</v>
      </c>
      <c r="BC1024">
        <v>2</v>
      </c>
      <c r="BD1024">
        <v>0</v>
      </c>
      <c r="BE1024">
        <v>0</v>
      </c>
      <c r="BF1024">
        <v>168</v>
      </c>
      <c r="BG1024">
        <v>10003.86</v>
      </c>
      <c r="BH1024">
        <v>0</v>
      </c>
      <c r="BI1024">
        <v>58</v>
      </c>
      <c r="BJ1024" s="2">
        <v>46218</v>
      </c>
      <c r="BK1024">
        <v>0</v>
      </c>
      <c r="BL1024" s="3" t="str">
        <f>VLOOKUP(O1024,DropDownList!$H$1:$I$7,2,FALSE)</f>
        <v>2025/26</v>
      </c>
      <c r="BM1024" s="3" t="str">
        <f t="shared" si="15"/>
        <v>JP COURT</v>
      </c>
    </row>
    <row r="1025" spans="1:65" x14ac:dyDescent="0.2">
      <c r="A1025">
        <v>2026</v>
      </c>
      <c r="B1025">
        <v>7</v>
      </c>
      <c r="C1025" t="s">
        <v>216</v>
      </c>
      <c r="D1025" t="s">
        <v>229</v>
      </c>
      <c r="E1025" t="s">
        <v>42</v>
      </c>
      <c r="F1025">
        <v>9250</v>
      </c>
      <c r="G1025" t="s">
        <v>141</v>
      </c>
      <c r="H1025" t="s">
        <v>221</v>
      </c>
      <c r="I1025" t="s">
        <v>221</v>
      </c>
      <c r="J1025" s="1">
        <v>46204</v>
      </c>
      <c r="K1025" t="s">
        <v>143</v>
      </c>
      <c r="L1025">
        <v>2</v>
      </c>
      <c r="M1025" t="s">
        <v>445</v>
      </c>
      <c r="N1025" t="s">
        <v>442</v>
      </c>
      <c r="O1025" t="s">
        <v>147</v>
      </c>
      <c r="P1025" t="s">
        <v>152</v>
      </c>
      <c r="Q1025">
        <v>0</v>
      </c>
      <c r="R1025">
        <v>18</v>
      </c>
      <c r="S1025">
        <v>720</v>
      </c>
      <c r="T1025">
        <v>280</v>
      </c>
      <c r="U1025">
        <v>0</v>
      </c>
      <c r="V1025">
        <v>0</v>
      </c>
      <c r="W1025">
        <v>0</v>
      </c>
      <c r="X1025">
        <v>0</v>
      </c>
      <c r="Y1025">
        <v>0</v>
      </c>
      <c r="Z1025">
        <v>0</v>
      </c>
      <c r="AA1025">
        <v>440</v>
      </c>
      <c r="AB1025">
        <v>0</v>
      </c>
      <c r="AC1025">
        <v>440</v>
      </c>
      <c r="AD1025">
        <v>0</v>
      </c>
      <c r="AE1025">
        <v>0</v>
      </c>
      <c r="AF1025">
        <v>11</v>
      </c>
      <c r="AG1025">
        <v>0</v>
      </c>
      <c r="AH1025">
        <v>7</v>
      </c>
      <c r="AI1025">
        <v>0</v>
      </c>
      <c r="AJ1025">
        <v>0</v>
      </c>
      <c r="AK1025">
        <v>0</v>
      </c>
      <c r="AL1025">
        <v>0</v>
      </c>
      <c r="AM1025">
        <v>0</v>
      </c>
      <c r="AN1025">
        <v>0</v>
      </c>
      <c r="AO1025">
        <v>0</v>
      </c>
      <c r="AP1025">
        <v>0</v>
      </c>
      <c r="AQ1025">
        <v>0</v>
      </c>
      <c r="AR1025">
        <v>0</v>
      </c>
      <c r="AS1025">
        <v>0</v>
      </c>
      <c r="AT1025">
        <v>0</v>
      </c>
      <c r="AU1025">
        <v>0</v>
      </c>
      <c r="AV1025">
        <v>0</v>
      </c>
      <c r="AW1025">
        <v>0</v>
      </c>
      <c r="AX1025">
        <v>0</v>
      </c>
      <c r="AY1025">
        <v>0</v>
      </c>
      <c r="AZ1025">
        <v>0</v>
      </c>
      <c r="BA1025">
        <v>0</v>
      </c>
      <c r="BB1025">
        <v>0</v>
      </c>
      <c r="BC1025">
        <v>0</v>
      </c>
      <c r="BD1025">
        <v>0</v>
      </c>
      <c r="BE1025">
        <v>0</v>
      </c>
      <c r="BF1025">
        <v>0</v>
      </c>
      <c r="BG1025">
        <v>0</v>
      </c>
      <c r="BH1025">
        <v>0</v>
      </c>
      <c r="BI1025">
        <v>0</v>
      </c>
      <c r="BJ1025" s="2">
        <v>46218</v>
      </c>
      <c r="BK1025">
        <v>0</v>
      </c>
      <c r="BL1025" s="3" t="str">
        <f>VLOOKUP(O1025,DropDownList!$H$1:$I$7,2,FALSE)</f>
        <v>2024/25</v>
      </c>
      <c r="BM1025" s="3" t="str">
        <f t="shared" si="15"/>
        <v>PCOA</v>
      </c>
    </row>
    <row r="1026" spans="1:65" x14ac:dyDescent="0.2">
      <c r="A1026">
        <v>2026</v>
      </c>
      <c r="B1026">
        <v>7</v>
      </c>
      <c r="C1026" t="s">
        <v>216</v>
      </c>
      <c r="D1026" t="s">
        <v>229</v>
      </c>
      <c r="E1026" t="s">
        <v>42</v>
      </c>
      <c r="F1026">
        <v>9250</v>
      </c>
      <c r="G1026" t="s">
        <v>141</v>
      </c>
      <c r="H1026" t="s">
        <v>221</v>
      </c>
      <c r="I1026" t="s">
        <v>221</v>
      </c>
      <c r="J1026" s="1">
        <v>46204</v>
      </c>
      <c r="K1026" t="s">
        <v>143</v>
      </c>
      <c r="L1026">
        <v>2</v>
      </c>
      <c r="M1026" t="s">
        <v>445</v>
      </c>
      <c r="N1026" t="s">
        <v>442</v>
      </c>
      <c r="O1026" t="s">
        <v>149</v>
      </c>
      <c r="P1026" t="s">
        <v>150</v>
      </c>
      <c r="Q1026">
        <v>6035.39</v>
      </c>
      <c r="R1026">
        <v>83</v>
      </c>
      <c r="S1026">
        <v>13040.73</v>
      </c>
      <c r="T1026">
        <v>1574</v>
      </c>
      <c r="U1026">
        <v>48</v>
      </c>
      <c r="V1026">
        <v>28</v>
      </c>
      <c r="W1026">
        <v>3657.44</v>
      </c>
      <c r="X1026">
        <v>3841.6</v>
      </c>
      <c r="Y1026">
        <v>74</v>
      </c>
      <c r="Z1026">
        <v>11466.73</v>
      </c>
      <c r="AA1026">
        <v>5431.34</v>
      </c>
      <c r="AB1026">
        <v>1988.26</v>
      </c>
      <c r="AC1026">
        <v>3443.08</v>
      </c>
      <c r="AD1026">
        <v>21</v>
      </c>
      <c r="AE1026">
        <v>7</v>
      </c>
      <c r="AF1026">
        <v>26</v>
      </c>
      <c r="AG1026">
        <v>17</v>
      </c>
      <c r="AH1026">
        <v>9</v>
      </c>
      <c r="AI1026">
        <v>31</v>
      </c>
      <c r="AJ1026">
        <v>12</v>
      </c>
      <c r="AK1026">
        <v>8</v>
      </c>
      <c r="AL1026">
        <v>2</v>
      </c>
      <c r="AM1026">
        <v>5</v>
      </c>
      <c r="AN1026">
        <v>0</v>
      </c>
      <c r="AO1026">
        <v>62</v>
      </c>
      <c r="AP1026">
        <v>193</v>
      </c>
      <c r="AQ1026">
        <v>66</v>
      </c>
      <c r="AR1026">
        <v>3</v>
      </c>
      <c r="AS1026">
        <v>9</v>
      </c>
      <c r="AT1026">
        <v>15</v>
      </c>
      <c r="AU1026">
        <v>0</v>
      </c>
      <c r="AV1026">
        <v>0</v>
      </c>
      <c r="AW1026">
        <v>0</v>
      </c>
      <c r="AX1026">
        <v>0</v>
      </c>
      <c r="AY1026">
        <v>20</v>
      </c>
      <c r="AZ1026">
        <v>37</v>
      </c>
      <c r="BA1026">
        <v>17</v>
      </c>
      <c r="BB1026">
        <v>3</v>
      </c>
      <c r="BC1026">
        <v>0</v>
      </c>
      <c r="BD1026">
        <v>0</v>
      </c>
      <c r="BE1026">
        <v>0</v>
      </c>
      <c r="BF1026">
        <v>61</v>
      </c>
      <c r="BG1026">
        <v>4528.49</v>
      </c>
      <c r="BH1026">
        <v>0</v>
      </c>
      <c r="BI1026">
        <v>48</v>
      </c>
      <c r="BJ1026" s="2">
        <v>46218</v>
      </c>
      <c r="BK1026">
        <v>0</v>
      </c>
      <c r="BL1026" s="3" t="str">
        <f>VLOOKUP(O1026,DropDownList!$H$1:$I$7,2,FALSE)</f>
        <v>2025/26</v>
      </c>
      <c r="BM1026" s="3" t="str">
        <f t="shared" si="15"/>
        <v>FISCAL FINES</v>
      </c>
    </row>
    <row r="1027" spans="1:65" x14ac:dyDescent="0.2">
      <c r="A1027">
        <v>2026</v>
      </c>
      <c r="B1027">
        <v>7</v>
      </c>
      <c r="C1027" t="s">
        <v>216</v>
      </c>
      <c r="D1027" t="s">
        <v>229</v>
      </c>
      <c r="E1027" t="s">
        <v>42</v>
      </c>
      <c r="F1027">
        <v>9250</v>
      </c>
      <c r="G1027" t="s">
        <v>141</v>
      </c>
      <c r="H1027" t="s">
        <v>221</v>
      </c>
      <c r="I1027" t="s">
        <v>221</v>
      </c>
      <c r="J1027" s="1">
        <v>46204</v>
      </c>
      <c r="K1027" t="s">
        <v>143</v>
      </c>
      <c r="L1027">
        <v>2</v>
      </c>
      <c r="M1027" t="s">
        <v>445</v>
      </c>
      <c r="N1027" t="s">
        <v>442</v>
      </c>
      <c r="O1027" t="s">
        <v>155</v>
      </c>
      <c r="P1027" t="s">
        <v>153</v>
      </c>
      <c r="Q1027">
        <v>0</v>
      </c>
      <c r="R1027">
        <v>1</v>
      </c>
      <c r="S1027">
        <v>45</v>
      </c>
      <c r="T1027">
        <v>0</v>
      </c>
      <c r="U1027">
        <v>0</v>
      </c>
      <c r="V1027">
        <v>0</v>
      </c>
      <c r="W1027">
        <v>0</v>
      </c>
      <c r="X1027">
        <v>0</v>
      </c>
      <c r="Y1027">
        <v>0</v>
      </c>
      <c r="Z1027">
        <v>0</v>
      </c>
      <c r="AA1027">
        <v>45</v>
      </c>
      <c r="AB1027">
        <v>0</v>
      </c>
      <c r="AC1027">
        <v>45</v>
      </c>
      <c r="AD1027">
        <v>0</v>
      </c>
      <c r="AE1027">
        <v>0</v>
      </c>
      <c r="AF1027">
        <v>1</v>
      </c>
      <c r="AG1027">
        <v>0</v>
      </c>
      <c r="AH1027">
        <v>0</v>
      </c>
      <c r="AI1027">
        <v>0</v>
      </c>
      <c r="AJ1027">
        <v>0</v>
      </c>
      <c r="AK1027">
        <v>0</v>
      </c>
      <c r="AL1027">
        <v>0</v>
      </c>
      <c r="AM1027">
        <v>0</v>
      </c>
      <c r="AN1027">
        <v>0</v>
      </c>
      <c r="AO1027">
        <v>1</v>
      </c>
      <c r="AP1027">
        <v>4</v>
      </c>
      <c r="AQ1027">
        <v>2</v>
      </c>
      <c r="AR1027">
        <v>0</v>
      </c>
      <c r="AS1027">
        <v>0</v>
      </c>
      <c r="AT1027">
        <v>0</v>
      </c>
      <c r="AU1027">
        <v>0</v>
      </c>
      <c r="AV1027">
        <v>0</v>
      </c>
      <c r="AW1027">
        <v>0</v>
      </c>
      <c r="AX1027">
        <v>0</v>
      </c>
      <c r="AY1027">
        <v>1</v>
      </c>
      <c r="AZ1027">
        <v>1</v>
      </c>
      <c r="BA1027">
        <v>0</v>
      </c>
      <c r="BB1027">
        <v>0</v>
      </c>
      <c r="BC1027">
        <v>0</v>
      </c>
      <c r="BD1027">
        <v>0</v>
      </c>
      <c r="BE1027">
        <v>0</v>
      </c>
      <c r="BF1027">
        <v>1</v>
      </c>
      <c r="BG1027">
        <v>0</v>
      </c>
      <c r="BH1027">
        <v>0</v>
      </c>
      <c r="BI1027">
        <v>0</v>
      </c>
      <c r="BJ1027" s="2">
        <v>46218</v>
      </c>
      <c r="BK1027">
        <v>0</v>
      </c>
      <c r="BL1027" s="3" t="str">
        <f>VLOOKUP(O1027,DropDownList!$H$1:$I$7,2,FALSE)</f>
        <v>2022/23</v>
      </c>
      <c r="BM1027" s="3" t="str">
        <f t="shared" ref="BM1027:BM1090" si="16">IF(RIGHT(P1027,4)="VSUR","VSUR",IF(RIGHT(P1027,4)="CONF","CONF",P1027))</f>
        <v>PREG</v>
      </c>
    </row>
    <row r="1028" spans="1:65" x14ac:dyDescent="0.2">
      <c r="A1028">
        <v>2026</v>
      </c>
      <c r="B1028">
        <v>7</v>
      </c>
      <c r="C1028" t="s">
        <v>216</v>
      </c>
      <c r="D1028" t="s">
        <v>229</v>
      </c>
      <c r="E1028" t="s">
        <v>42</v>
      </c>
      <c r="F1028">
        <v>9250</v>
      </c>
      <c r="G1028" t="s">
        <v>141</v>
      </c>
      <c r="H1028" t="s">
        <v>221</v>
      </c>
      <c r="I1028" t="s">
        <v>221</v>
      </c>
      <c r="J1028" s="1">
        <v>46204</v>
      </c>
      <c r="K1028" t="s">
        <v>143</v>
      </c>
      <c r="L1028">
        <v>2</v>
      </c>
      <c r="M1028" t="s">
        <v>445</v>
      </c>
      <c r="N1028" t="s">
        <v>442</v>
      </c>
      <c r="O1028" t="s">
        <v>155</v>
      </c>
      <c r="P1028" t="s">
        <v>148</v>
      </c>
      <c r="Q1028">
        <v>130.29</v>
      </c>
      <c r="R1028">
        <v>6</v>
      </c>
      <c r="S1028">
        <v>360</v>
      </c>
      <c r="T1028">
        <v>120</v>
      </c>
      <c r="U1028">
        <v>3</v>
      </c>
      <c r="V1028">
        <v>1</v>
      </c>
      <c r="W1028">
        <v>60</v>
      </c>
      <c r="X1028">
        <v>60</v>
      </c>
      <c r="Y1028">
        <v>0</v>
      </c>
      <c r="Z1028">
        <v>0</v>
      </c>
      <c r="AA1028">
        <v>109.71</v>
      </c>
      <c r="AB1028">
        <v>0</v>
      </c>
      <c r="AC1028">
        <v>109.71</v>
      </c>
      <c r="AD1028">
        <v>1</v>
      </c>
      <c r="AE1028">
        <v>0</v>
      </c>
      <c r="AF1028">
        <v>1</v>
      </c>
      <c r="AG1028">
        <v>1</v>
      </c>
      <c r="AH1028">
        <v>2</v>
      </c>
      <c r="AI1028">
        <v>2</v>
      </c>
      <c r="AJ1028">
        <v>0</v>
      </c>
      <c r="AK1028">
        <v>0</v>
      </c>
      <c r="AL1028">
        <v>0</v>
      </c>
      <c r="AM1028">
        <v>0</v>
      </c>
      <c r="AN1028">
        <v>0</v>
      </c>
      <c r="AO1028">
        <v>5</v>
      </c>
      <c r="AP1028">
        <v>46</v>
      </c>
      <c r="AQ1028">
        <v>6</v>
      </c>
      <c r="AR1028">
        <v>0</v>
      </c>
      <c r="AS1028">
        <v>5</v>
      </c>
      <c r="AT1028">
        <v>2</v>
      </c>
      <c r="AU1028">
        <v>0</v>
      </c>
      <c r="AV1028">
        <v>0</v>
      </c>
      <c r="AW1028">
        <v>0</v>
      </c>
      <c r="AX1028">
        <v>0</v>
      </c>
      <c r="AY1028">
        <v>8</v>
      </c>
      <c r="AZ1028">
        <v>11</v>
      </c>
      <c r="BA1028">
        <v>9</v>
      </c>
      <c r="BB1028">
        <v>2</v>
      </c>
      <c r="BC1028">
        <v>0</v>
      </c>
      <c r="BD1028">
        <v>0</v>
      </c>
      <c r="BE1028">
        <v>0</v>
      </c>
      <c r="BF1028">
        <v>6</v>
      </c>
      <c r="BG1028">
        <v>120</v>
      </c>
      <c r="BH1028">
        <v>0</v>
      </c>
      <c r="BI1028">
        <v>3</v>
      </c>
      <c r="BJ1028" s="2">
        <v>46218</v>
      </c>
      <c r="BK1028">
        <v>0</v>
      </c>
      <c r="BL1028" s="3" t="str">
        <f>VLOOKUP(O1028,DropDownList!$H$1:$I$7,2,FALSE)</f>
        <v>2022/23</v>
      </c>
      <c r="BM1028" s="3" t="str">
        <f t="shared" si="16"/>
        <v>PRAS</v>
      </c>
    </row>
    <row r="1029" spans="1:65" x14ac:dyDescent="0.2">
      <c r="A1029">
        <v>2026</v>
      </c>
      <c r="B1029">
        <v>7</v>
      </c>
      <c r="C1029" t="s">
        <v>216</v>
      </c>
      <c r="D1029" t="s">
        <v>229</v>
      </c>
      <c r="E1029" t="s">
        <v>42</v>
      </c>
      <c r="F1029">
        <v>9250</v>
      </c>
      <c r="G1029" t="s">
        <v>141</v>
      </c>
      <c r="H1029" t="s">
        <v>221</v>
      </c>
      <c r="I1029" t="s">
        <v>221</v>
      </c>
      <c r="J1029" s="1">
        <v>46204</v>
      </c>
      <c r="K1029" t="s">
        <v>143</v>
      </c>
      <c r="L1029">
        <v>2</v>
      </c>
      <c r="M1029" t="s">
        <v>445</v>
      </c>
      <c r="N1029" t="s">
        <v>442</v>
      </c>
      <c r="O1029" t="s">
        <v>155</v>
      </c>
      <c r="P1029" t="s">
        <v>152</v>
      </c>
      <c r="Q1029">
        <v>0</v>
      </c>
      <c r="R1029">
        <v>21</v>
      </c>
      <c r="S1029">
        <v>840</v>
      </c>
      <c r="T1029">
        <v>240</v>
      </c>
      <c r="U1029">
        <v>0</v>
      </c>
      <c r="V1029">
        <v>0</v>
      </c>
      <c r="W1029">
        <v>0</v>
      </c>
      <c r="X1029">
        <v>0</v>
      </c>
      <c r="Y1029">
        <v>0</v>
      </c>
      <c r="Z1029">
        <v>0</v>
      </c>
      <c r="AA1029">
        <v>600</v>
      </c>
      <c r="AB1029">
        <v>0</v>
      </c>
      <c r="AC1029">
        <v>600</v>
      </c>
      <c r="AD1029">
        <v>0</v>
      </c>
      <c r="AE1029">
        <v>0</v>
      </c>
      <c r="AF1029">
        <v>15</v>
      </c>
      <c r="AG1029">
        <v>0</v>
      </c>
      <c r="AH1029">
        <v>6</v>
      </c>
      <c r="AI1029">
        <v>0</v>
      </c>
      <c r="AJ1029">
        <v>0</v>
      </c>
      <c r="AK1029">
        <v>0</v>
      </c>
      <c r="AL1029">
        <v>0</v>
      </c>
      <c r="AM1029">
        <v>0</v>
      </c>
      <c r="AN1029">
        <v>0</v>
      </c>
      <c r="AO1029">
        <v>0</v>
      </c>
      <c r="AP1029">
        <v>0</v>
      </c>
      <c r="AQ1029">
        <v>0</v>
      </c>
      <c r="AR1029">
        <v>0</v>
      </c>
      <c r="AS1029">
        <v>0</v>
      </c>
      <c r="AT1029">
        <v>0</v>
      </c>
      <c r="AU1029">
        <v>0</v>
      </c>
      <c r="AV1029">
        <v>0</v>
      </c>
      <c r="AW1029">
        <v>0</v>
      </c>
      <c r="AX1029">
        <v>0</v>
      </c>
      <c r="AY1029">
        <v>0</v>
      </c>
      <c r="AZ1029">
        <v>0</v>
      </c>
      <c r="BA1029">
        <v>0</v>
      </c>
      <c r="BB1029">
        <v>0</v>
      </c>
      <c r="BC1029">
        <v>0</v>
      </c>
      <c r="BD1029">
        <v>0</v>
      </c>
      <c r="BE1029">
        <v>0</v>
      </c>
      <c r="BF1029">
        <v>0</v>
      </c>
      <c r="BG1029">
        <v>0</v>
      </c>
      <c r="BH1029">
        <v>0</v>
      </c>
      <c r="BI1029">
        <v>0</v>
      </c>
      <c r="BJ1029" s="2">
        <v>46218</v>
      </c>
      <c r="BK1029">
        <v>0</v>
      </c>
      <c r="BL1029" s="3" t="str">
        <f>VLOOKUP(O1029,DropDownList!$H$1:$I$7,2,FALSE)</f>
        <v>2022/23</v>
      </c>
      <c r="BM1029" s="3" t="str">
        <f t="shared" si="16"/>
        <v>PCOA</v>
      </c>
    </row>
    <row r="1030" spans="1:65" x14ac:dyDescent="0.2">
      <c r="A1030">
        <v>2026</v>
      </c>
      <c r="B1030">
        <v>7</v>
      </c>
      <c r="C1030" t="s">
        <v>216</v>
      </c>
      <c r="D1030" t="s">
        <v>229</v>
      </c>
      <c r="E1030" t="s">
        <v>42</v>
      </c>
      <c r="F1030">
        <v>9250</v>
      </c>
      <c r="G1030" t="s">
        <v>141</v>
      </c>
      <c r="H1030" t="s">
        <v>221</v>
      </c>
      <c r="I1030" t="s">
        <v>221</v>
      </c>
      <c r="J1030" s="1">
        <v>46204</v>
      </c>
      <c r="K1030" t="s">
        <v>143</v>
      </c>
      <c r="L1030">
        <v>2</v>
      </c>
      <c r="M1030" t="s">
        <v>445</v>
      </c>
      <c r="N1030" t="s">
        <v>442</v>
      </c>
      <c r="O1030" t="s">
        <v>155</v>
      </c>
      <c r="P1030" t="s">
        <v>154</v>
      </c>
      <c r="Q1030">
        <v>4615.3900000000003</v>
      </c>
      <c r="R1030">
        <v>161</v>
      </c>
      <c r="S1030">
        <v>41725</v>
      </c>
      <c r="T1030">
        <v>220</v>
      </c>
      <c r="U1030">
        <v>25</v>
      </c>
      <c r="V1030">
        <v>12</v>
      </c>
      <c r="W1030">
        <v>2044.21</v>
      </c>
      <c r="X1030">
        <v>2044.21</v>
      </c>
      <c r="Y1030">
        <v>0</v>
      </c>
      <c r="Z1030">
        <v>0</v>
      </c>
      <c r="AA1030">
        <v>36889.61</v>
      </c>
      <c r="AB1030">
        <v>0</v>
      </c>
      <c r="AC1030">
        <v>34602.86</v>
      </c>
      <c r="AD1030">
        <v>4</v>
      </c>
      <c r="AE1030">
        <v>8</v>
      </c>
      <c r="AF1030">
        <v>135</v>
      </c>
      <c r="AG1030">
        <v>19</v>
      </c>
      <c r="AH1030">
        <v>0</v>
      </c>
      <c r="AI1030">
        <v>6</v>
      </c>
      <c r="AJ1030">
        <v>0</v>
      </c>
      <c r="AK1030">
        <v>0</v>
      </c>
      <c r="AL1030">
        <v>0</v>
      </c>
      <c r="AM1030">
        <v>0</v>
      </c>
      <c r="AN1030">
        <v>0</v>
      </c>
      <c r="AO1030">
        <v>82</v>
      </c>
      <c r="AP1030">
        <v>449</v>
      </c>
      <c r="AQ1030">
        <v>90</v>
      </c>
      <c r="AR1030">
        <v>0</v>
      </c>
      <c r="AS1030">
        <v>62</v>
      </c>
      <c r="AT1030">
        <v>35</v>
      </c>
      <c r="AU1030">
        <v>0</v>
      </c>
      <c r="AV1030">
        <v>0</v>
      </c>
      <c r="AW1030">
        <v>0</v>
      </c>
      <c r="AX1030">
        <v>0</v>
      </c>
      <c r="AY1030">
        <v>40</v>
      </c>
      <c r="AZ1030">
        <v>91</v>
      </c>
      <c r="BA1030">
        <v>60</v>
      </c>
      <c r="BB1030">
        <v>16</v>
      </c>
      <c r="BC1030">
        <v>9</v>
      </c>
      <c r="BD1030">
        <v>2</v>
      </c>
      <c r="BE1030">
        <v>0</v>
      </c>
      <c r="BF1030">
        <v>161</v>
      </c>
      <c r="BG1030">
        <v>1480</v>
      </c>
      <c r="BH1030">
        <v>1</v>
      </c>
      <c r="BI1030">
        <v>22</v>
      </c>
      <c r="BJ1030" s="2">
        <v>46218</v>
      </c>
      <c r="BK1030">
        <v>0</v>
      </c>
      <c r="BL1030" s="3" t="str">
        <f>VLOOKUP(O1030,DropDownList!$H$1:$I$7,2,FALSE)</f>
        <v>2022/23</v>
      </c>
      <c r="BM1030" s="3" t="str">
        <f t="shared" si="16"/>
        <v>JP COURT</v>
      </c>
    </row>
    <row r="1031" spans="1:65" x14ac:dyDescent="0.2">
      <c r="A1031">
        <v>2026</v>
      </c>
      <c r="B1031">
        <v>7</v>
      </c>
      <c r="C1031" t="s">
        <v>216</v>
      </c>
      <c r="D1031" t="s">
        <v>229</v>
      </c>
      <c r="E1031" t="s">
        <v>42</v>
      </c>
      <c r="F1031">
        <v>9250</v>
      </c>
      <c r="G1031" t="s">
        <v>141</v>
      </c>
      <c r="H1031" t="s">
        <v>221</v>
      </c>
      <c r="I1031" t="s">
        <v>221</v>
      </c>
      <c r="J1031" s="1">
        <v>46204</v>
      </c>
      <c r="K1031" t="s">
        <v>143</v>
      </c>
      <c r="L1031">
        <v>2</v>
      </c>
      <c r="M1031" t="s">
        <v>445</v>
      </c>
      <c r="N1031" t="s">
        <v>442</v>
      </c>
      <c r="O1031" t="s">
        <v>156</v>
      </c>
      <c r="P1031" t="s">
        <v>153</v>
      </c>
      <c r="Q1031">
        <v>0</v>
      </c>
      <c r="R1031">
        <v>3</v>
      </c>
      <c r="S1031">
        <v>135</v>
      </c>
      <c r="T1031">
        <v>0</v>
      </c>
      <c r="U1031">
        <v>0</v>
      </c>
      <c r="V1031">
        <v>0</v>
      </c>
      <c r="W1031">
        <v>0</v>
      </c>
      <c r="X1031">
        <v>0</v>
      </c>
      <c r="Y1031">
        <v>0</v>
      </c>
      <c r="Z1031">
        <v>0</v>
      </c>
      <c r="AA1031">
        <v>135</v>
      </c>
      <c r="AB1031">
        <v>0</v>
      </c>
      <c r="AC1031">
        <v>135</v>
      </c>
      <c r="AD1031">
        <v>0</v>
      </c>
      <c r="AE1031">
        <v>0</v>
      </c>
      <c r="AF1031">
        <v>3</v>
      </c>
      <c r="AG1031">
        <v>0</v>
      </c>
      <c r="AH1031">
        <v>0</v>
      </c>
      <c r="AI1031">
        <v>0</v>
      </c>
      <c r="AJ1031">
        <v>0</v>
      </c>
      <c r="AK1031">
        <v>0</v>
      </c>
      <c r="AL1031">
        <v>0</v>
      </c>
      <c r="AM1031">
        <v>0</v>
      </c>
      <c r="AN1031">
        <v>0</v>
      </c>
      <c r="AO1031">
        <v>3</v>
      </c>
      <c r="AP1031">
        <v>5</v>
      </c>
      <c r="AQ1031">
        <v>3</v>
      </c>
      <c r="AR1031">
        <v>0</v>
      </c>
      <c r="AS1031">
        <v>0</v>
      </c>
      <c r="AT1031">
        <v>0</v>
      </c>
      <c r="AU1031">
        <v>0</v>
      </c>
      <c r="AV1031">
        <v>0</v>
      </c>
      <c r="AW1031">
        <v>0</v>
      </c>
      <c r="AX1031">
        <v>0</v>
      </c>
      <c r="AY1031">
        <v>0</v>
      </c>
      <c r="AZ1031">
        <v>1</v>
      </c>
      <c r="BA1031">
        <v>1</v>
      </c>
      <c r="BB1031">
        <v>0</v>
      </c>
      <c r="BC1031">
        <v>0</v>
      </c>
      <c r="BD1031">
        <v>0</v>
      </c>
      <c r="BE1031">
        <v>0</v>
      </c>
      <c r="BF1031">
        <v>2</v>
      </c>
      <c r="BG1031">
        <v>0</v>
      </c>
      <c r="BH1031">
        <v>0</v>
      </c>
      <c r="BI1031">
        <v>0</v>
      </c>
      <c r="BJ1031" s="2">
        <v>46218</v>
      </c>
      <c r="BK1031">
        <v>0</v>
      </c>
      <c r="BL1031" s="3" t="str">
        <f>VLOOKUP(O1031,DropDownList!$H$1:$I$7,2,FALSE)</f>
        <v>2023/24</v>
      </c>
      <c r="BM1031" s="3" t="str">
        <f t="shared" si="16"/>
        <v>PREG</v>
      </c>
    </row>
    <row r="1032" spans="1:65" x14ac:dyDescent="0.2">
      <c r="A1032">
        <v>2026</v>
      </c>
      <c r="B1032">
        <v>7</v>
      </c>
      <c r="C1032" t="s">
        <v>216</v>
      </c>
      <c r="D1032" t="s">
        <v>229</v>
      </c>
      <c r="E1032" t="s">
        <v>42</v>
      </c>
      <c r="F1032">
        <v>9250</v>
      </c>
      <c r="G1032" t="s">
        <v>141</v>
      </c>
      <c r="H1032" t="s">
        <v>221</v>
      </c>
      <c r="I1032" t="s">
        <v>221</v>
      </c>
      <c r="J1032" s="1">
        <v>46204</v>
      </c>
      <c r="K1032" t="s">
        <v>143</v>
      </c>
      <c r="L1032">
        <v>2</v>
      </c>
      <c r="M1032" t="s">
        <v>445</v>
      </c>
      <c r="N1032" t="s">
        <v>442</v>
      </c>
      <c r="O1032" t="s">
        <v>156</v>
      </c>
      <c r="P1032" t="s">
        <v>151</v>
      </c>
      <c r="Q1032">
        <v>0</v>
      </c>
      <c r="R1032">
        <v>7</v>
      </c>
      <c r="S1032">
        <v>210</v>
      </c>
      <c r="T1032">
        <v>60</v>
      </c>
      <c r="U1032">
        <v>0</v>
      </c>
      <c r="V1032">
        <v>0</v>
      </c>
      <c r="W1032">
        <v>0</v>
      </c>
      <c r="X1032">
        <v>0</v>
      </c>
      <c r="Y1032">
        <v>0</v>
      </c>
      <c r="Z1032">
        <v>0</v>
      </c>
      <c r="AA1032">
        <v>150</v>
      </c>
      <c r="AB1032">
        <v>0</v>
      </c>
      <c r="AC1032">
        <v>150</v>
      </c>
      <c r="AD1032">
        <v>0</v>
      </c>
      <c r="AE1032">
        <v>0</v>
      </c>
      <c r="AF1032">
        <v>5</v>
      </c>
      <c r="AG1032">
        <v>0</v>
      </c>
      <c r="AH1032">
        <v>2</v>
      </c>
      <c r="AI1032">
        <v>0</v>
      </c>
      <c r="AJ1032">
        <v>0</v>
      </c>
      <c r="AK1032">
        <v>0</v>
      </c>
      <c r="AL1032">
        <v>0</v>
      </c>
      <c r="AM1032">
        <v>1</v>
      </c>
      <c r="AN1032">
        <v>0</v>
      </c>
      <c r="AO1032">
        <v>0</v>
      </c>
      <c r="AP1032">
        <v>0</v>
      </c>
      <c r="AQ1032">
        <v>0</v>
      </c>
      <c r="AR1032">
        <v>0</v>
      </c>
      <c r="AS1032">
        <v>0</v>
      </c>
      <c r="AT1032">
        <v>0</v>
      </c>
      <c r="AU1032">
        <v>0</v>
      </c>
      <c r="AV1032">
        <v>0</v>
      </c>
      <c r="AW1032">
        <v>0</v>
      </c>
      <c r="AX1032">
        <v>0</v>
      </c>
      <c r="AY1032">
        <v>0</v>
      </c>
      <c r="AZ1032">
        <v>0</v>
      </c>
      <c r="BA1032">
        <v>0</v>
      </c>
      <c r="BB1032">
        <v>0</v>
      </c>
      <c r="BC1032">
        <v>0</v>
      </c>
      <c r="BD1032">
        <v>0</v>
      </c>
      <c r="BE1032">
        <v>0</v>
      </c>
      <c r="BF1032">
        <v>0</v>
      </c>
      <c r="BG1032">
        <v>0</v>
      </c>
      <c r="BH1032">
        <v>0</v>
      </c>
      <c r="BI1032">
        <v>0</v>
      </c>
      <c r="BJ1032" s="2">
        <v>46218</v>
      </c>
      <c r="BK1032">
        <v>0</v>
      </c>
      <c r="BL1032" s="3" t="str">
        <f>VLOOKUP(O1032,DropDownList!$H$1:$I$7,2,FALSE)</f>
        <v>2023/24</v>
      </c>
      <c r="BM1032" s="3" t="str">
        <f t="shared" si="16"/>
        <v>PCPF</v>
      </c>
    </row>
    <row r="1033" spans="1:65" x14ac:dyDescent="0.2">
      <c r="A1033">
        <v>2026</v>
      </c>
      <c r="B1033">
        <v>7</v>
      </c>
      <c r="C1033" t="s">
        <v>216</v>
      </c>
      <c r="D1033" t="s">
        <v>229</v>
      </c>
      <c r="E1033" t="s">
        <v>42</v>
      </c>
      <c r="F1033">
        <v>9250</v>
      </c>
      <c r="G1033" t="s">
        <v>141</v>
      </c>
      <c r="H1033" t="s">
        <v>221</v>
      </c>
      <c r="I1033" t="s">
        <v>221</v>
      </c>
      <c r="J1033" s="1">
        <v>46204</v>
      </c>
      <c r="K1033" t="s">
        <v>143</v>
      </c>
      <c r="L1033">
        <v>2</v>
      </c>
      <c r="M1033" t="s">
        <v>445</v>
      </c>
      <c r="N1033" t="s">
        <v>442</v>
      </c>
      <c r="O1033" t="s">
        <v>156</v>
      </c>
      <c r="P1033" t="s">
        <v>148</v>
      </c>
      <c r="Q1033">
        <v>120</v>
      </c>
      <c r="R1033">
        <v>7</v>
      </c>
      <c r="S1033">
        <v>420</v>
      </c>
      <c r="T1033">
        <v>0</v>
      </c>
      <c r="U1033">
        <v>2</v>
      </c>
      <c r="V1033">
        <v>1</v>
      </c>
      <c r="W1033">
        <v>60</v>
      </c>
      <c r="X1033">
        <v>60</v>
      </c>
      <c r="Y1033">
        <v>0</v>
      </c>
      <c r="Z1033">
        <v>0</v>
      </c>
      <c r="AA1033">
        <v>300</v>
      </c>
      <c r="AB1033">
        <v>0</v>
      </c>
      <c r="AC1033">
        <v>300</v>
      </c>
      <c r="AD1033">
        <v>1</v>
      </c>
      <c r="AE1033">
        <v>0</v>
      </c>
      <c r="AF1033">
        <v>5</v>
      </c>
      <c r="AG1033">
        <v>0</v>
      </c>
      <c r="AH1033">
        <v>0</v>
      </c>
      <c r="AI1033">
        <v>2</v>
      </c>
      <c r="AJ1033">
        <v>0</v>
      </c>
      <c r="AK1033">
        <v>0</v>
      </c>
      <c r="AL1033">
        <v>0</v>
      </c>
      <c r="AM1033">
        <v>0</v>
      </c>
      <c r="AN1033">
        <v>0</v>
      </c>
      <c r="AO1033">
        <v>6</v>
      </c>
      <c r="AP1033">
        <v>34</v>
      </c>
      <c r="AQ1033">
        <v>8</v>
      </c>
      <c r="AR1033">
        <v>0</v>
      </c>
      <c r="AS1033">
        <v>4</v>
      </c>
      <c r="AT1033">
        <v>0</v>
      </c>
      <c r="AU1033">
        <v>0</v>
      </c>
      <c r="AV1033">
        <v>0</v>
      </c>
      <c r="AW1033">
        <v>0</v>
      </c>
      <c r="AX1033">
        <v>0</v>
      </c>
      <c r="AY1033">
        <v>6</v>
      </c>
      <c r="AZ1033">
        <v>9</v>
      </c>
      <c r="BA1033">
        <v>6</v>
      </c>
      <c r="BB1033">
        <v>0</v>
      </c>
      <c r="BC1033">
        <v>0</v>
      </c>
      <c r="BD1033">
        <v>0</v>
      </c>
      <c r="BE1033">
        <v>0</v>
      </c>
      <c r="BF1033">
        <v>6</v>
      </c>
      <c r="BG1033">
        <v>120</v>
      </c>
      <c r="BH1033">
        <v>0</v>
      </c>
      <c r="BI1033">
        <v>2</v>
      </c>
      <c r="BJ1033" s="2">
        <v>46218</v>
      </c>
      <c r="BK1033">
        <v>0</v>
      </c>
      <c r="BL1033" s="3" t="str">
        <f>VLOOKUP(O1033,DropDownList!$H$1:$I$7,2,FALSE)</f>
        <v>2023/24</v>
      </c>
      <c r="BM1033" s="3" t="str">
        <f t="shared" si="16"/>
        <v>PRAS</v>
      </c>
    </row>
    <row r="1034" spans="1:65" x14ac:dyDescent="0.2">
      <c r="A1034">
        <v>2026</v>
      </c>
      <c r="B1034">
        <v>7</v>
      </c>
      <c r="C1034" t="s">
        <v>216</v>
      </c>
      <c r="D1034" t="s">
        <v>229</v>
      </c>
      <c r="E1034" t="s">
        <v>42</v>
      </c>
      <c r="F1034">
        <v>9250</v>
      </c>
      <c r="G1034" t="s">
        <v>141</v>
      </c>
      <c r="H1034" t="s">
        <v>221</v>
      </c>
      <c r="I1034" t="s">
        <v>221</v>
      </c>
      <c r="J1034" s="1">
        <v>46204</v>
      </c>
      <c r="K1034" t="s">
        <v>143</v>
      </c>
      <c r="L1034">
        <v>2</v>
      </c>
      <c r="M1034" t="s">
        <v>445</v>
      </c>
      <c r="N1034" t="s">
        <v>442</v>
      </c>
      <c r="O1034" t="s">
        <v>156</v>
      </c>
      <c r="P1034" t="s">
        <v>152</v>
      </c>
      <c r="Q1034">
        <v>0</v>
      </c>
      <c r="R1034">
        <v>21</v>
      </c>
      <c r="S1034">
        <v>840</v>
      </c>
      <c r="T1034">
        <v>280</v>
      </c>
      <c r="U1034">
        <v>0</v>
      </c>
      <c r="V1034">
        <v>0</v>
      </c>
      <c r="W1034">
        <v>0</v>
      </c>
      <c r="X1034">
        <v>0</v>
      </c>
      <c r="Y1034">
        <v>0</v>
      </c>
      <c r="Z1034">
        <v>0</v>
      </c>
      <c r="AA1034">
        <v>560</v>
      </c>
      <c r="AB1034">
        <v>0</v>
      </c>
      <c r="AC1034">
        <v>560</v>
      </c>
      <c r="AD1034">
        <v>0</v>
      </c>
      <c r="AE1034">
        <v>0</v>
      </c>
      <c r="AF1034">
        <v>14</v>
      </c>
      <c r="AG1034">
        <v>0</v>
      </c>
      <c r="AH1034">
        <v>7</v>
      </c>
      <c r="AI1034">
        <v>0</v>
      </c>
      <c r="AJ1034">
        <v>0</v>
      </c>
      <c r="AK1034">
        <v>0</v>
      </c>
      <c r="AL1034">
        <v>0</v>
      </c>
      <c r="AM1034">
        <v>0</v>
      </c>
      <c r="AN1034">
        <v>0</v>
      </c>
      <c r="AO1034">
        <v>0</v>
      </c>
      <c r="AP1034">
        <v>0</v>
      </c>
      <c r="AQ1034">
        <v>0</v>
      </c>
      <c r="AR1034">
        <v>0</v>
      </c>
      <c r="AS1034">
        <v>0</v>
      </c>
      <c r="AT1034">
        <v>0</v>
      </c>
      <c r="AU1034">
        <v>0</v>
      </c>
      <c r="AV1034">
        <v>0</v>
      </c>
      <c r="AW1034">
        <v>0</v>
      </c>
      <c r="AX1034">
        <v>0</v>
      </c>
      <c r="AY1034">
        <v>0</v>
      </c>
      <c r="AZ1034">
        <v>0</v>
      </c>
      <c r="BA1034">
        <v>0</v>
      </c>
      <c r="BB1034">
        <v>0</v>
      </c>
      <c r="BC1034">
        <v>0</v>
      </c>
      <c r="BD1034">
        <v>0</v>
      </c>
      <c r="BE1034">
        <v>0</v>
      </c>
      <c r="BF1034">
        <v>0</v>
      </c>
      <c r="BG1034">
        <v>0</v>
      </c>
      <c r="BH1034">
        <v>0</v>
      </c>
      <c r="BI1034">
        <v>0</v>
      </c>
      <c r="BJ1034" s="2">
        <v>46218</v>
      </c>
      <c r="BK1034">
        <v>0</v>
      </c>
      <c r="BL1034" s="3" t="str">
        <f>VLOOKUP(O1034,DropDownList!$H$1:$I$7,2,FALSE)</f>
        <v>2023/24</v>
      </c>
      <c r="BM1034" s="3" t="str">
        <f t="shared" si="16"/>
        <v>PCOA</v>
      </c>
    </row>
    <row r="1035" spans="1:65" x14ac:dyDescent="0.2">
      <c r="A1035">
        <v>2026</v>
      </c>
      <c r="B1035">
        <v>7</v>
      </c>
      <c r="C1035" t="s">
        <v>216</v>
      </c>
      <c r="D1035" t="s">
        <v>229</v>
      </c>
      <c r="E1035" t="s">
        <v>42</v>
      </c>
      <c r="F1035">
        <v>9250</v>
      </c>
      <c r="G1035" t="s">
        <v>141</v>
      </c>
      <c r="H1035" t="s">
        <v>221</v>
      </c>
      <c r="I1035" t="s">
        <v>221</v>
      </c>
      <c r="J1035" s="1">
        <v>46204</v>
      </c>
      <c r="K1035" t="s">
        <v>143</v>
      </c>
      <c r="L1035">
        <v>2</v>
      </c>
      <c r="M1035" t="s">
        <v>445</v>
      </c>
      <c r="N1035" t="s">
        <v>442</v>
      </c>
      <c r="O1035" t="s">
        <v>147</v>
      </c>
      <c r="P1035" t="s">
        <v>153</v>
      </c>
      <c r="Q1035">
        <v>135</v>
      </c>
      <c r="R1035">
        <v>6</v>
      </c>
      <c r="S1035">
        <v>480</v>
      </c>
      <c r="T1035">
        <v>150</v>
      </c>
      <c r="U1035">
        <v>3</v>
      </c>
      <c r="V1035">
        <v>3</v>
      </c>
      <c r="W1035">
        <v>135</v>
      </c>
      <c r="X1035">
        <v>135</v>
      </c>
      <c r="Y1035">
        <v>0</v>
      </c>
      <c r="Z1035">
        <v>0</v>
      </c>
      <c r="AA1035">
        <v>195</v>
      </c>
      <c r="AB1035">
        <v>0</v>
      </c>
      <c r="AC1035">
        <v>195</v>
      </c>
      <c r="AD1035">
        <v>3</v>
      </c>
      <c r="AE1035">
        <v>0</v>
      </c>
      <c r="AF1035">
        <v>2</v>
      </c>
      <c r="AG1035">
        <v>0</v>
      </c>
      <c r="AH1035">
        <v>1</v>
      </c>
      <c r="AI1035">
        <v>3</v>
      </c>
      <c r="AJ1035">
        <v>0</v>
      </c>
      <c r="AK1035">
        <v>0</v>
      </c>
      <c r="AL1035">
        <v>0</v>
      </c>
      <c r="AM1035">
        <v>0</v>
      </c>
      <c r="AN1035">
        <v>0</v>
      </c>
      <c r="AO1035">
        <v>6</v>
      </c>
      <c r="AP1035">
        <v>16</v>
      </c>
      <c r="AQ1035">
        <v>11</v>
      </c>
      <c r="AR1035">
        <v>0</v>
      </c>
      <c r="AS1035">
        <v>1</v>
      </c>
      <c r="AT1035">
        <v>2</v>
      </c>
      <c r="AU1035">
        <v>0</v>
      </c>
      <c r="AV1035">
        <v>0</v>
      </c>
      <c r="AW1035">
        <v>0</v>
      </c>
      <c r="AX1035">
        <v>0</v>
      </c>
      <c r="AY1035">
        <v>1</v>
      </c>
      <c r="AZ1035">
        <v>1</v>
      </c>
      <c r="BA1035">
        <v>0</v>
      </c>
      <c r="BB1035">
        <v>0</v>
      </c>
      <c r="BC1035">
        <v>0</v>
      </c>
      <c r="BD1035">
        <v>0</v>
      </c>
      <c r="BE1035">
        <v>0</v>
      </c>
      <c r="BF1035">
        <v>6</v>
      </c>
      <c r="BG1035">
        <v>135</v>
      </c>
      <c r="BH1035">
        <v>0</v>
      </c>
      <c r="BI1035">
        <v>3</v>
      </c>
      <c r="BJ1035" s="2">
        <v>46218</v>
      </c>
      <c r="BK1035">
        <v>0</v>
      </c>
      <c r="BL1035" s="3" t="str">
        <f>VLOOKUP(O1035,DropDownList!$H$1:$I$7,2,FALSE)</f>
        <v>2024/25</v>
      </c>
      <c r="BM1035" s="3" t="str">
        <f t="shared" si="16"/>
        <v>PREG</v>
      </c>
    </row>
    <row r="1036" spans="1:65" x14ac:dyDescent="0.2">
      <c r="A1036">
        <v>2026</v>
      </c>
      <c r="B1036">
        <v>7</v>
      </c>
      <c r="C1036" t="s">
        <v>216</v>
      </c>
      <c r="D1036" t="s">
        <v>229</v>
      </c>
      <c r="E1036" t="s">
        <v>42</v>
      </c>
      <c r="F1036">
        <v>9250</v>
      </c>
      <c r="G1036" t="s">
        <v>141</v>
      </c>
      <c r="H1036" t="s">
        <v>221</v>
      </c>
      <c r="I1036" t="s">
        <v>221</v>
      </c>
      <c r="J1036" s="1">
        <v>46204</v>
      </c>
      <c r="K1036" t="s">
        <v>143</v>
      </c>
      <c r="L1036">
        <v>2</v>
      </c>
      <c r="M1036" t="s">
        <v>445</v>
      </c>
      <c r="N1036" t="s">
        <v>442</v>
      </c>
      <c r="O1036" t="s">
        <v>147</v>
      </c>
      <c r="P1036" t="s">
        <v>148</v>
      </c>
      <c r="Q1036">
        <v>161.29</v>
      </c>
      <c r="R1036">
        <v>7</v>
      </c>
      <c r="S1036">
        <v>420</v>
      </c>
      <c r="T1036">
        <v>0</v>
      </c>
      <c r="U1036">
        <v>3</v>
      </c>
      <c r="V1036">
        <v>1</v>
      </c>
      <c r="W1036">
        <v>60</v>
      </c>
      <c r="X1036">
        <v>60</v>
      </c>
      <c r="Y1036">
        <v>0</v>
      </c>
      <c r="Z1036">
        <v>0</v>
      </c>
      <c r="AA1036">
        <v>258.70999999999998</v>
      </c>
      <c r="AB1036">
        <v>0</v>
      </c>
      <c r="AC1036">
        <v>258.70999999999998</v>
      </c>
      <c r="AD1036">
        <v>1</v>
      </c>
      <c r="AE1036">
        <v>0</v>
      </c>
      <c r="AF1036">
        <v>4</v>
      </c>
      <c r="AG1036">
        <v>1</v>
      </c>
      <c r="AH1036">
        <v>0</v>
      </c>
      <c r="AI1036">
        <v>2</v>
      </c>
      <c r="AJ1036">
        <v>0</v>
      </c>
      <c r="AK1036">
        <v>0</v>
      </c>
      <c r="AL1036">
        <v>0</v>
      </c>
      <c r="AM1036">
        <v>0</v>
      </c>
      <c r="AN1036">
        <v>0</v>
      </c>
      <c r="AO1036">
        <v>5</v>
      </c>
      <c r="AP1036">
        <v>24</v>
      </c>
      <c r="AQ1036">
        <v>5</v>
      </c>
      <c r="AR1036">
        <v>0</v>
      </c>
      <c r="AS1036">
        <v>4</v>
      </c>
      <c r="AT1036">
        <v>0</v>
      </c>
      <c r="AU1036">
        <v>0</v>
      </c>
      <c r="AV1036">
        <v>0</v>
      </c>
      <c r="AW1036">
        <v>0</v>
      </c>
      <c r="AX1036">
        <v>0</v>
      </c>
      <c r="AY1036">
        <v>3</v>
      </c>
      <c r="AZ1036">
        <v>7</v>
      </c>
      <c r="BA1036">
        <v>4</v>
      </c>
      <c r="BB1036">
        <v>0</v>
      </c>
      <c r="BC1036">
        <v>0</v>
      </c>
      <c r="BD1036">
        <v>0</v>
      </c>
      <c r="BE1036">
        <v>0</v>
      </c>
      <c r="BF1036">
        <v>7</v>
      </c>
      <c r="BG1036">
        <v>120</v>
      </c>
      <c r="BH1036">
        <v>0</v>
      </c>
      <c r="BI1036">
        <v>3</v>
      </c>
      <c r="BJ1036" s="2">
        <v>46218</v>
      </c>
      <c r="BK1036">
        <v>0</v>
      </c>
      <c r="BL1036" s="3" t="str">
        <f>VLOOKUP(O1036,DropDownList!$H$1:$I$7,2,FALSE)</f>
        <v>2024/25</v>
      </c>
      <c r="BM1036" s="3" t="str">
        <f t="shared" si="16"/>
        <v>PRAS</v>
      </c>
    </row>
    <row r="1037" spans="1:65" x14ac:dyDescent="0.2">
      <c r="A1037">
        <v>2026</v>
      </c>
      <c r="B1037">
        <v>7</v>
      </c>
      <c r="C1037" t="s">
        <v>216</v>
      </c>
      <c r="D1037" t="s">
        <v>229</v>
      </c>
      <c r="E1037" t="s">
        <v>42</v>
      </c>
      <c r="F1037">
        <v>9250</v>
      </c>
      <c r="G1037" t="s">
        <v>141</v>
      </c>
      <c r="H1037" t="s">
        <v>221</v>
      </c>
      <c r="I1037" t="s">
        <v>221</v>
      </c>
      <c r="J1037" s="1">
        <v>46204</v>
      </c>
      <c r="K1037" t="s">
        <v>143</v>
      </c>
      <c r="L1037">
        <v>2</v>
      </c>
      <c r="M1037" t="s">
        <v>445</v>
      </c>
      <c r="N1037" t="s">
        <v>442</v>
      </c>
      <c r="O1037" t="s">
        <v>149</v>
      </c>
      <c r="P1037" t="s">
        <v>152</v>
      </c>
      <c r="Q1037">
        <v>0</v>
      </c>
      <c r="R1037">
        <v>23</v>
      </c>
      <c r="S1037">
        <v>920</v>
      </c>
      <c r="T1037">
        <v>360</v>
      </c>
      <c r="U1037">
        <v>0</v>
      </c>
      <c r="V1037">
        <v>0</v>
      </c>
      <c r="W1037">
        <v>0</v>
      </c>
      <c r="X1037">
        <v>0</v>
      </c>
      <c r="Y1037">
        <v>0</v>
      </c>
      <c r="Z1037">
        <v>0</v>
      </c>
      <c r="AA1037">
        <v>560</v>
      </c>
      <c r="AB1037">
        <v>0</v>
      </c>
      <c r="AC1037">
        <v>560</v>
      </c>
      <c r="AD1037">
        <v>0</v>
      </c>
      <c r="AE1037">
        <v>0</v>
      </c>
      <c r="AF1037">
        <v>14</v>
      </c>
      <c r="AG1037">
        <v>0</v>
      </c>
      <c r="AH1037">
        <v>9</v>
      </c>
      <c r="AI1037">
        <v>0</v>
      </c>
      <c r="AJ1037">
        <v>0</v>
      </c>
      <c r="AK1037">
        <v>0</v>
      </c>
      <c r="AL1037">
        <v>0</v>
      </c>
      <c r="AM1037">
        <v>0</v>
      </c>
      <c r="AN1037">
        <v>0</v>
      </c>
      <c r="AO1037">
        <v>0</v>
      </c>
      <c r="AP1037">
        <v>0</v>
      </c>
      <c r="AQ1037">
        <v>0</v>
      </c>
      <c r="AR1037">
        <v>0</v>
      </c>
      <c r="AS1037">
        <v>0</v>
      </c>
      <c r="AT1037">
        <v>0</v>
      </c>
      <c r="AU1037">
        <v>0</v>
      </c>
      <c r="AV1037">
        <v>0</v>
      </c>
      <c r="AW1037">
        <v>0</v>
      </c>
      <c r="AX1037">
        <v>0</v>
      </c>
      <c r="AY1037">
        <v>0</v>
      </c>
      <c r="AZ1037">
        <v>0</v>
      </c>
      <c r="BA1037">
        <v>0</v>
      </c>
      <c r="BB1037">
        <v>0</v>
      </c>
      <c r="BC1037">
        <v>0</v>
      </c>
      <c r="BD1037">
        <v>0</v>
      </c>
      <c r="BE1037">
        <v>0</v>
      </c>
      <c r="BF1037">
        <v>0</v>
      </c>
      <c r="BG1037">
        <v>0</v>
      </c>
      <c r="BH1037">
        <v>0</v>
      </c>
      <c r="BI1037">
        <v>0</v>
      </c>
      <c r="BJ1037" s="2">
        <v>46218</v>
      </c>
      <c r="BK1037">
        <v>0</v>
      </c>
      <c r="BL1037" s="3" t="str">
        <f>VLOOKUP(O1037,DropDownList!$H$1:$I$7,2,FALSE)</f>
        <v>2025/26</v>
      </c>
      <c r="BM1037" s="3" t="str">
        <f t="shared" si="16"/>
        <v>PCOA</v>
      </c>
    </row>
    <row r="1038" spans="1:65" x14ac:dyDescent="0.2">
      <c r="A1038">
        <v>2026</v>
      </c>
      <c r="B1038">
        <v>7</v>
      </c>
      <c r="C1038" t="s">
        <v>216</v>
      </c>
      <c r="D1038" t="s">
        <v>229</v>
      </c>
      <c r="E1038" t="s">
        <v>42</v>
      </c>
      <c r="F1038">
        <v>9250</v>
      </c>
      <c r="G1038" t="s">
        <v>141</v>
      </c>
      <c r="H1038" t="s">
        <v>221</v>
      </c>
      <c r="I1038" t="s">
        <v>221</v>
      </c>
      <c r="J1038" s="1">
        <v>46204</v>
      </c>
      <c r="K1038" t="s">
        <v>143</v>
      </c>
      <c r="L1038">
        <v>2</v>
      </c>
      <c r="M1038" t="s">
        <v>445</v>
      </c>
      <c r="N1038" t="s">
        <v>442</v>
      </c>
      <c r="O1038" t="s">
        <v>155</v>
      </c>
      <c r="P1038" t="s">
        <v>146</v>
      </c>
      <c r="Q1038">
        <v>93.25</v>
      </c>
      <c r="R1038">
        <v>161</v>
      </c>
      <c r="S1038">
        <v>2360</v>
      </c>
      <c r="T1038">
        <v>0</v>
      </c>
      <c r="U1038">
        <v>25</v>
      </c>
      <c r="V1038">
        <v>5</v>
      </c>
      <c r="W1038">
        <v>53.25</v>
      </c>
      <c r="X1038">
        <v>53.25</v>
      </c>
      <c r="Y1038">
        <v>0</v>
      </c>
      <c r="Z1038">
        <v>0</v>
      </c>
      <c r="AA1038">
        <v>2266.75</v>
      </c>
      <c r="AB1038">
        <v>0</v>
      </c>
      <c r="AC1038">
        <v>0</v>
      </c>
      <c r="AD1038">
        <v>4</v>
      </c>
      <c r="AE1038">
        <v>1</v>
      </c>
      <c r="AF1038">
        <v>153</v>
      </c>
      <c r="AG1038">
        <v>2</v>
      </c>
      <c r="AH1038">
        <v>0</v>
      </c>
      <c r="AI1038">
        <v>6</v>
      </c>
      <c r="AJ1038">
        <v>0</v>
      </c>
      <c r="AK1038">
        <v>0</v>
      </c>
      <c r="AL1038">
        <v>0</v>
      </c>
      <c r="AM1038">
        <v>0</v>
      </c>
      <c r="AN1038">
        <v>0</v>
      </c>
      <c r="AO1038">
        <v>82</v>
      </c>
      <c r="AP1038">
        <v>459</v>
      </c>
      <c r="AQ1038">
        <v>91</v>
      </c>
      <c r="AR1038">
        <v>0</v>
      </c>
      <c r="AS1038">
        <v>64</v>
      </c>
      <c r="AT1038">
        <v>36</v>
      </c>
      <c r="AU1038">
        <v>0</v>
      </c>
      <c r="AV1038">
        <v>0</v>
      </c>
      <c r="AW1038">
        <v>0</v>
      </c>
      <c r="AX1038">
        <v>0</v>
      </c>
      <c r="AY1038">
        <v>41</v>
      </c>
      <c r="AZ1038">
        <v>94</v>
      </c>
      <c r="BA1038">
        <v>62</v>
      </c>
      <c r="BB1038">
        <v>16</v>
      </c>
      <c r="BC1038">
        <v>9</v>
      </c>
      <c r="BD1038">
        <v>2</v>
      </c>
      <c r="BE1038">
        <v>0</v>
      </c>
      <c r="BF1038">
        <v>161</v>
      </c>
      <c r="BG1038">
        <v>80</v>
      </c>
      <c r="BH1038">
        <v>0</v>
      </c>
      <c r="BI1038">
        <v>22</v>
      </c>
      <c r="BJ1038" s="2">
        <v>46218</v>
      </c>
      <c r="BK1038">
        <v>0</v>
      </c>
      <c r="BL1038" s="3" t="str">
        <f>VLOOKUP(O1038,DropDownList!$H$1:$I$7,2,FALSE)</f>
        <v>2022/23</v>
      </c>
      <c r="BM1038" s="3" t="str">
        <f t="shared" si="16"/>
        <v>VSUR</v>
      </c>
    </row>
    <row r="1039" spans="1:65" x14ac:dyDescent="0.2">
      <c r="A1039">
        <v>2026</v>
      </c>
      <c r="B1039">
        <v>7</v>
      </c>
      <c r="C1039" t="s">
        <v>216</v>
      </c>
      <c r="D1039" t="s">
        <v>230</v>
      </c>
      <c r="E1039" t="s">
        <v>42</v>
      </c>
      <c r="F1039">
        <v>9875</v>
      </c>
      <c r="G1039" t="s">
        <v>158</v>
      </c>
      <c r="H1039" t="s">
        <v>221</v>
      </c>
      <c r="I1039" t="s">
        <v>221</v>
      </c>
      <c r="J1039" s="1">
        <v>46204</v>
      </c>
      <c r="K1039" t="s">
        <v>143</v>
      </c>
      <c r="L1039">
        <v>2</v>
      </c>
      <c r="M1039" t="s">
        <v>445</v>
      </c>
      <c r="N1039" t="s">
        <v>442</v>
      </c>
      <c r="O1039" t="s">
        <v>155</v>
      </c>
      <c r="P1039" t="s">
        <v>160</v>
      </c>
      <c r="Q1039">
        <v>10009.42</v>
      </c>
      <c r="R1039">
        <v>157</v>
      </c>
      <c r="S1039">
        <v>56925.9</v>
      </c>
      <c r="T1039">
        <v>975.31</v>
      </c>
      <c r="U1039">
        <v>37</v>
      </c>
      <c r="V1039">
        <v>14</v>
      </c>
      <c r="W1039">
        <v>5377.78</v>
      </c>
      <c r="X1039">
        <v>5377.78</v>
      </c>
      <c r="Y1039">
        <v>0</v>
      </c>
      <c r="Z1039">
        <v>0</v>
      </c>
      <c r="AA1039">
        <v>45941.17</v>
      </c>
      <c r="AB1039">
        <v>5476.34</v>
      </c>
      <c r="AC1039">
        <v>38174.83</v>
      </c>
      <c r="AD1039">
        <v>10</v>
      </c>
      <c r="AE1039">
        <v>4</v>
      </c>
      <c r="AF1039">
        <v>112</v>
      </c>
      <c r="AG1039">
        <v>22</v>
      </c>
      <c r="AH1039">
        <v>3</v>
      </c>
      <c r="AI1039">
        <v>15</v>
      </c>
      <c r="AJ1039">
        <v>0</v>
      </c>
      <c r="AK1039">
        <v>0</v>
      </c>
      <c r="AL1039">
        <v>0</v>
      </c>
      <c r="AM1039">
        <v>0</v>
      </c>
      <c r="AN1039">
        <v>0</v>
      </c>
      <c r="AO1039">
        <v>88</v>
      </c>
      <c r="AP1039">
        <v>530</v>
      </c>
      <c r="AQ1039">
        <v>94</v>
      </c>
      <c r="AR1039">
        <v>0</v>
      </c>
      <c r="AS1039">
        <v>56</v>
      </c>
      <c r="AT1039">
        <v>38</v>
      </c>
      <c r="AU1039">
        <v>3</v>
      </c>
      <c r="AV1039">
        <v>2</v>
      </c>
      <c r="AW1039">
        <v>1</v>
      </c>
      <c r="AX1039">
        <v>0</v>
      </c>
      <c r="AY1039">
        <v>69</v>
      </c>
      <c r="AZ1039">
        <v>126</v>
      </c>
      <c r="BA1039">
        <v>90</v>
      </c>
      <c r="BB1039">
        <v>14</v>
      </c>
      <c r="BC1039">
        <v>5</v>
      </c>
      <c r="BD1039">
        <v>1</v>
      </c>
      <c r="BE1039">
        <v>0</v>
      </c>
      <c r="BF1039">
        <v>152</v>
      </c>
      <c r="BG1039">
        <v>5870</v>
      </c>
      <c r="BH1039">
        <v>5</v>
      </c>
      <c r="BI1039">
        <v>35</v>
      </c>
      <c r="BJ1039" s="2">
        <v>46218</v>
      </c>
      <c r="BK1039">
        <v>0</v>
      </c>
      <c r="BL1039" s="3" t="str">
        <f>VLOOKUP(O1039,DropDownList!$H$1:$I$7,2,FALSE)</f>
        <v>2022/23</v>
      </c>
      <c r="BM1039" s="3" t="str">
        <f t="shared" si="16"/>
        <v>SC COURT</v>
      </c>
    </row>
    <row r="1040" spans="1:65" x14ac:dyDescent="0.2">
      <c r="A1040">
        <v>2026</v>
      </c>
      <c r="B1040">
        <v>7</v>
      </c>
      <c r="C1040" t="s">
        <v>216</v>
      </c>
      <c r="D1040" t="s">
        <v>230</v>
      </c>
      <c r="E1040" t="s">
        <v>42</v>
      </c>
      <c r="F1040">
        <v>9875</v>
      </c>
      <c r="G1040" t="s">
        <v>158</v>
      </c>
      <c r="H1040" t="s">
        <v>221</v>
      </c>
      <c r="I1040" t="s">
        <v>221</v>
      </c>
      <c r="J1040" s="1">
        <v>46204</v>
      </c>
      <c r="K1040" t="s">
        <v>143</v>
      </c>
      <c r="L1040">
        <v>2</v>
      </c>
      <c r="M1040" t="s">
        <v>445</v>
      </c>
      <c r="N1040" t="s">
        <v>442</v>
      </c>
      <c r="O1040" t="s">
        <v>147</v>
      </c>
      <c r="P1040" t="s">
        <v>159</v>
      </c>
      <c r="Q1040">
        <v>0</v>
      </c>
      <c r="R1040">
        <v>3</v>
      </c>
      <c r="S1040">
        <v>5738.49</v>
      </c>
      <c r="T1040">
        <v>88.92</v>
      </c>
      <c r="U1040">
        <v>0</v>
      </c>
      <c r="V1040">
        <v>0</v>
      </c>
      <c r="W1040">
        <v>0</v>
      </c>
      <c r="X1040">
        <v>0</v>
      </c>
      <c r="Y1040">
        <v>0</v>
      </c>
      <c r="Z1040">
        <v>0</v>
      </c>
      <c r="AA1040">
        <v>5649.57</v>
      </c>
      <c r="AB1040">
        <v>0</v>
      </c>
      <c r="AC1040">
        <v>0</v>
      </c>
      <c r="AD1040">
        <v>0</v>
      </c>
      <c r="AE1040">
        <v>0</v>
      </c>
      <c r="AF1040">
        <v>1</v>
      </c>
      <c r="AG1040">
        <v>0</v>
      </c>
      <c r="AH1040">
        <v>0</v>
      </c>
      <c r="AI1040">
        <v>0</v>
      </c>
      <c r="AJ1040">
        <v>0</v>
      </c>
      <c r="AK1040">
        <v>0</v>
      </c>
      <c r="AL1040">
        <v>0</v>
      </c>
      <c r="AM1040">
        <v>0</v>
      </c>
      <c r="AN1040">
        <v>0</v>
      </c>
      <c r="AO1040">
        <v>2</v>
      </c>
      <c r="AP1040">
        <v>2</v>
      </c>
      <c r="AQ1040">
        <v>2</v>
      </c>
      <c r="AR1040">
        <v>0</v>
      </c>
      <c r="AS1040">
        <v>0</v>
      </c>
      <c r="AT1040">
        <v>0</v>
      </c>
      <c r="AU1040">
        <v>0</v>
      </c>
      <c r="AV1040">
        <v>0</v>
      </c>
      <c r="AW1040">
        <v>0</v>
      </c>
      <c r="AX1040">
        <v>0</v>
      </c>
      <c r="AY1040">
        <v>0</v>
      </c>
      <c r="AZ1040">
        <v>0</v>
      </c>
      <c r="BA1040">
        <v>0</v>
      </c>
      <c r="BB1040">
        <v>0</v>
      </c>
      <c r="BC1040">
        <v>0</v>
      </c>
      <c r="BD1040">
        <v>0</v>
      </c>
      <c r="BE1040">
        <v>0</v>
      </c>
      <c r="BF1040">
        <v>0</v>
      </c>
      <c r="BG1040">
        <v>0</v>
      </c>
      <c r="BH1040">
        <v>2</v>
      </c>
      <c r="BI1040">
        <v>0</v>
      </c>
      <c r="BJ1040" s="2">
        <v>46218</v>
      </c>
      <c r="BK1040">
        <v>0</v>
      </c>
      <c r="BL1040" s="3" t="str">
        <f>VLOOKUP(O1040,DropDownList!$H$1:$I$7,2,FALSE)</f>
        <v>2024/25</v>
      </c>
      <c r="BM1040" s="3" t="str">
        <f t="shared" si="16"/>
        <v>CONF</v>
      </c>
    </row>
    <row r="1041" spans="1:65" x14ac:dyDescent="0.2">
      <c r="A1041">
        <v>2026</v>
      </c>
      <c r="B1041">
        <v>7</v>
      </c>
      <c r="C1041" t="s">
        <v>216</v>
      </c>
      <c r="D1041" t="s">
        <v>230</v>
      </c>
      <c r="E1041" t="s">
        <v>42</v>
      </c>
      <c r="F1041">
        <v>9875</v>
      </c>
      <c r="G1041" t="s">
        <v>158</v>
      </c>
      <c r="H1041" t="s">
        <v>221</v>
      </c>
      <c r="I1041" t="s">
        <v>221</v>
      </c>
      <c r="J1041" s="1">
        <v>46204</v>
      </c>
      <c r="K1041" t="s">
        <v>143</v>
      </c>
      <c r="L1041">
        <v>2</v>
      </c>
      <c r="M1041" t="s">
        <v>445</v>
      </c>
      <c r="N1041" t="s">
        <v>442</v>
      </c>
      <c r="O1041" t="s">
        <v>149</v>
      </c>
      <c r="P1041" t="s">
        <v>161</v>
      </c>
      <c r="Q1041">
        <v>670</v>
      </c>
      <c r="R1041">
        <v>144</v>
      </c>
      <c r="S1041">
        <v>7740</v>
      </c>
      <c r="T1041">
        <v>145</v>
      </c>
      <c r="U1041">
        <v>73</v>
      </c>
      <c r="V1041">
        <v>20</v>
      </c>
      <c r="W1041">
        <v>410</v>
      </c>
      <c r="X1041">
        <v>410</v>
      </c>
      <c r="Y1041">
        <v>0</v>
      </c>
      <c r="Z1041">
        <v>0</v>
      </c>
      <c r="AA1041">
        <v>6925</v>
      </c>
      <c r="AB1041">
        <v>0</v>
      </c>
      <c r="AC1041">
        <v>0</v>
      </c>
      <c r="AD1041">
        <v>20</v>
      </c>
      <c r="AE1041">
        <v>0</v>
      </c>
      <c r="AF1041">
        <v>109</v>
      </c>
      <c r="AG1041">
        <v>0</v>
      </c>
      <c r="AH1041">
        <v>4</v>
      </c>
      <c r="AI1041">
        <v>31</v>
      </c>
      <c r="AJ1041">
        <v>0</v>
      </c>
      <c r="AK1041">
        <v>0</v>
      </c>
      <c r="AL1041">
        <v>0</v>
      </c>
      <c r="AM1041">
        <v>0</v>
      </c>
      <c r="AN1041">
        <v>0</v>
      </c>
      <c r="AO1041">
        <v>95</v>
      </c>
      <c r="AP1041">
        <v>257</v>
      </c>
      <c r="AQ1041">
        <v>95</v>
      </c>
      <c r="AR1041">
        <v>1</v>
      </c>
      <c r="AS1041">
        <v>13</v>
      </c>
      <c r="AT1041">
        <v>18</v>
      </c>
      <c r="AU1041">
        <v>0</v>
      </c>
      <c r="AV1041">
        <v>0</v>
      </c>
      <c r="AW1041">
        <v>4</v>
      </c>
      <c r="AX1041">
        <v>0</v>
      </c>
      <c r="AY1041">
        <v>20</v>
      </c>
      <c r="AZ1041">
        <v>41</v>
      </c>
      <c r="BA1041">
        <v>14</v>
      </c>
      <c r="BB1041">
        <v>5</v>
      </c>
      <c r="BC1041">
        <v>0</v>
      </c>
      <c r="BD1041">
        <v>5</v>
      </c>
      <c r="BE1041">
        <v>0</v>
      </c>
      <c r="BF1041">
        <v>138</v>
      </c>
      <c r="BG1041">
        <v>670</v>
      </c>
      <c r="BH1041">
        <v>0</v>
      </c>
      <c r="BI1041">
        <v>71</v>
      </c>
      <c r="BJ1041" s="2">
        <v>46218</v>
      </c>
      <c r="BK1041">
        <v>0</v>
      </c>
      <c r="BL1041" s="3" t="str">
        <f>VLOOKUP(O1041,DropDownList!$H$1:$I$7,2,FALSE)</f>
        <v>2025/26</v>
      </c>
      <c r="BM1041" s="3" t="str">
        <f t="shared" si="16"/>
        <v>VSUR</v>
      </c>
    </row>
    <row r="1042" spans="1:65" x14ac:dyDescent="0.2">
      <c r="A1042">
        <v>2026</v>
      </c>
      <c r="B1042">
        <v>7</v>
      </c>
      <c r="C1042" t="s">
        <v>216</v>
      </c>
      <c r="D1042" t="s">
        <v>230</v>
      </c>
      <c r="E1042" t="s">
        <v>42</v>
      </c>
      <c r="F1042">
        <v>9875</v>
      </c>
      <c r="G1042" t="s">
        <v>158</v>
      </c>
      <c r="H1042" t="s">
        <v>221</v>
      </c>
      <c r="I1042" t="s">
        <v>221</v>
      </c>
      <c r="J1042" s="1">
        <v>46204</v>
      </c>
      <c r="K1042" t="s">
        <v>143</v>
      </c>
      <c r="L1042">
        <v>2</v>
      </c>
      <c r="M1042" t="s">
        <v>445</v>
      </c>
      <c r="N1042" t="s">
        <v>442</v>
      </c>
      <c r="O1042" t="s">
        <v>147</v>
      </c>
      <c r="P1042" t="s">
        <v>160</v>
      </c>
      <c r="Q1042">
        <v>17073.79</v>
      </c>
      <c r="R1042">
        <v>181</v>
      </c>
      <c r="S1042">
        <v>75931</v>
      </c>
      <c r="T1042">
        <v>2712.85</v>
      </c>
      <c r="U1042">
        <v>55</v>
      </c>
      <c r="V1042">
        <v>22</v>
      </c>
      <c r="W1042">
        <v>7535.69</v>
      </c>
      <c r="X1042">
        <v>7745.69</v>
      </c>
      <c r="Y1042">
        <v>0</v>
      </c>
      <c r="Z1042">
        <v>0</v>
      </c>
      <c r="AA1042">
        <v>56144.36</v>
      </c>
      <c r="AB1042">
        <v>2715.06</v>
      </c>
      <c r="AC1042">
        <v>50268.45</v>
      </c>
      <c r="AD1042">
        <v>11</v>
      </c>
      <c r="AE1042">
        <v>11</v>
      </c>
      <c r="AF1042">
        <v>117</v>
      </c>
      <c r="AG1042">
        <v>31</v>
      </c>
      <c r="AH1042">
        <v>7</v>
      </c>
      <c r="AI1042">
        <v>24</v>
      </c>
      <c r="AJ1042">
        <v>0</v>
      </c>
      <c r="AK1042">
        <v>0</v>
      </c>
      <c r="AL1042">
        <v>0</v>
      </c>
      <c r="AM1042">
        <v>0</v>
      </c>
      <c r="AN1042">
        <v>0</v>
      </c>
      <c r="AO1042">
        <v>106</v>
      </c>
      <c r="AP1042">
        <v>432</v>
      </c>
      <c r="AQ1042">
        <v>100</v>
      </c>
      <c r="AR1042">
        <v>0</v>
      </c>
      <c r="AS1042">
        <v>40</v>
      </c>
      <c r="AT1042">
        <v>25</v>
      </c>
      <c r="AU1042">
        <v>2</v>
      </c>
      <c r="AV1042">
        <v>2</v>
      </c>
      <c r="AW1042">
        <v>8</v>
      </c>
      <c r="AX1042">
        <v>0</v>
      </c>
      <c r="AY1042">
        <v>57</v>
      </c>
      <c r="AZ1042">
        <v>98</v>
      </c>
      <c r="BA1042">
        <v>48</v>
      </c>
      <c r="BB1042">
        <v>14</v>
      </c>
      <c r="BC1042">
        <v>10</v>
      </c>
      <c r="BD1042">
        <v>0</v>
      </c>
      <c r="BE1042">
        <v>0</v>
      </c>
      <c r="BF1042">
        <v>172</v>
      </c>
      <c r="BG1042">
        <v>10345</v>
      </c>
      <c r="BH1042">
        <v>2</v>
      </c>
      <c r="BI1042">
        <v>54</v>
      </c>
      <c r="BJ1042" s="2">
        <v>46218</v>
      </c>
      <c r="BK1042">
        <v>0</v>
      </c>
      <c r="BL1042" s="3" t="str">
        <f>VLOOKUP(O1042,DropDownList!$H$1:$I$7,2,FALSE)</f>
        <v>2024/25</v>
      </c>
      <c r="BM1042" s="3" t="str">
        <f t="shared" si="16"/>
        <v>SC COURT</v>
      </c>
    </row>
    <row r="1043" spans="1:65" x14ac:dyDescent="0.2">
      <c r="A1043">
        <v>2026</v>
      </c>
      <c r="B1043">
        <v>7</v>
      </c>
      <c r="C1043" t="s">
        <v>216</v>
      </c>
      <c r="D1043" t="s">
        <v>230</v>
      </c>
      <c r="E1043" t="s">
        <v>42</v>
      </c>
      <c r="F1043">
        <v>9875</v>
      </c>
      <c r="G1043" t="s">
        <v>158</v>
      </c>
      <c r="H1043" t="s">
        <v>221</v>
      </c>
      <c r="I1043" t="s">
        <v>221</v>
      </c>
      <c r="J1043" s="1">
        <v>46204</v>
      </c>
      <c r="K1043" t="s">
        <v>143</v>
      </c>
      <c r="L1043">
        <v>2</v>
      </c>
      <c r="M1043" t="s">
        <v>445</v>
      </c>
      <c r="N1043" t="s">
        <v>442</v>
      </c>
      <c r="O1043" t="s">
        <v>147</v>
      </c>
      <c r="P1043" t="s">
        <v>161</v>
      </c>
      <c r="Q1043">
        <v>589.15</v>
      </c>
      <c r="R1043">
        <v>177</v>
      </c>
      <c r="S1043">
        <v>3890</v>
      </c>
      <c r="T1043">
        <v>140</v>
      </c>
      <c r="U1043">
        <v>54</v>
      </c>
      <c r="V1043">
        <v>12</v>
      </c>
      <c r="W1043">
        <v>280</v>
      </c>
      <c r="X1043">
        <v>280</v>
      </c>
      <c r="Y1043">
        <v>0</v>
      </c>
      <c r="Z1043">
        <v>0</v>
      </c>
      <c r="AA1043">
        <v>3160.85</v>
      </c>
      <c r="AB1043">
        <v>0</v>
      </c>
      <c r="AC1043">
        <v>0</v>
      </c>
      <c r="AD1043">
        <v>12</v>
      </c>
      <c r="AE1043">
        <v>0</v>
      </c>
      <c r="AF1043">
        <v>144</v>
      </c>
      <c r="AG1043">
        <v>1</v>
      </c>
      <c r="AH1043">
        <v>7</v>
      </c>
      <c r="AI1043">
        <v>25</v>
      </c>
      <c r="AJ1043">
        <v>0</v>
      </c>
      <c r="AK1043">
        <v>0</v>
      </c>
      <c r="AL1043">
        <v>0</v>
      </c>
      <c r="AM1043">
        <v>0</v>
      </c>
      <c r="AN1043">
        <v>0</v>
      </c>
      <c r="AO1043">
        <v>102</v>
      </c>
      <c r="AP1043">
        <v>407</v>
      </c>
      <c r="AQ1043">
        <v>96</v>
      </c>
      <c r="AR1043">
        <v>0</v>
      </c>
      <c r="AS1043">
        <v>36</v>
      </c>
      <c r="AT1043">
        <v>24</v>
      </c>
      <c r="AU1043">
        <v>2</v>
      </c>
      <c r="AV1043">
        <v>2</v>
      </c>
      <c r="AW1043">
        <v>8</v>
      </c>
      <c r="AX1043">
        <v>0</v>
      </c>
      <c r="AY1043">
        <v>55</v>
      </c>
      <c r="AZ1043">
        <v>91</v>
      </c>
      <c r="BA1043">
        <v>43</v>
      </c>
      <c r="BB1043">
        <v>13</v>
      </c>
      <c r="BC1043">
        <v>10</v>
      </c>
      <c r="BD1043">
        <v>0</v>
      </c>
      <c r="BE1043">
        <v>0</v>
      </c>
      <c r="BF1043">
        <v>168</v>
      </c>
      <c r="BG1043">
        <v>585</v>
      </c>
      <c r="BH1043">
        <v>0</v>
      </c>
      <c r="BI1043">
        <v>53</v>
      </c>
      <c r="BJ1043" s="2">
        <v>46218</v>
      </c>
      <c r="BK1043">
        <v>0</v>
      </c>
      <c r="BL1043" s="3" t="str">
        <f>VLOOKUP(O1043,DropDownList!$H$1:$I$7,2,FALSE)</f>
        <v>2024/25</v>
      </c>
      <c r="BM1043" s="3" t="str">
        <f t="shared" si="16"/>
        <v>VSUR</v>
      </c>
    </row>
    <row r="1044" spans="1:65" x14ac:dyDescent="0.2">
      <c r="A1044">
        <v>2026</v>
      </c>
      <c r="B1044">
        <v>7</v>
      </c>
      <c r="C1044" t="s">
        <v>216</v>
      </c>
      <c r="D1044" t="s">
        <v>230</v>
      </c>
      <c r="E1044" t="s">
        <v>42</v>
      </c>
      <c r="F1044">
        <v>9875</v>
      </c>
      <c r="G1044" t="s">
        <v>158</v>
      </c>
      <c r="H1044" t="s">
        <v>221</v>
      </c>
      <c r="I1044" t="s">
        <v>221</v>
      </c>
      <c r="J1044" s="1">
        <v>46204</v>
      </c>
      <c r="K1044" t="s">
        <v>143</v>
      </c>
      <c r="L1044">
        <v>2</v>
      </c>
      <c r="M1044" t="s">
        <v>445</v>
      </c>
      <c r="N1044" t="s">
        <v>442</v>
      </c>
      <c r="O1044" t="s">
        <v>156</v>
      </c>
      <c r="P1044" t="s">
        <v>159</v>
      </c>
      <c r="Q1044">
        <v>0</v>
      </c>
      <c r="R1044">
        <v>2</v>
      </c>
      <c r="S1044">
        <v>6434.21</v>
      </c>
      <c r="T1044">
        <v>40</v>
      </c>
      <c r="U1044">
        <v>0</v>
      </c>
      <c r="V1044">
        <v>0</v>
      </c>
      <c r="W1044">
        <v>0</v>
      </c>
      <c r="X1044">
        <v>0</v>
      </c>
      <c r="Y1044">
        <v>0</v>
      </c>
      <c r="Z1044">
        <v>0</v>
      </c>
      <c r="AA1044">
        <v>6394.21</v>
      </c>
      <c r="AB1044">
        <v>0</v>
      </c>
      <c r="AC1044">
        <v>0</v>
      </c>
      <c r="AD1044">
        <v>0</v>
      </c>
      <c r="AE1044">
        <v>0</v>
      </c>
      <c r="AF1044">
        <v>1</v>
      </c>
      <c r="AG1044">
        <v>0</v>
      </c>
      <c r="AH1044">
        <v>0</v>
      </c>
      <c r="AI1044">
        <v>0</v>
      </c>
      <c r="AJ1044">
        <v>0</v>
      </c>
      <c r="AK1044">
        <v>0</v>
      </c>
      <c r="AL1044">
        <v>0</v>
      </c>
      <c r="AM1044">
        <v>0</v>
      </c>
      <c r="AN1044">
        <v>0</v>
      </c>
      <c r="AO1044">
        <v>1</v>
      </c>
      <c r="AP1044">
        <v>1</v>
      </c>
      <c r="AQ1044">
        <v>1</v>
      </c>
      <c r="AR1044">
        <v>0</v>
      </c>
      <c r="AS1044">
        <v>0</v>
      </c>
      <c r="AT1044">
        <v>0</v>
      </c>
      <c r="AU1044">
        <v>0</v>
      </c>
      <c r="AV1044">
        <v>0</v>
      </c>
      <c r="AW1044">
        <v>0</v>
      </c>
      <c r="AX1044">
        <v>0</v>
      </c>
      <c r="AY1044">
        <v>0</v>
      </c>
      <c r="AZ1044">
        <v>0</v>
      </c>
      <c r="BA1044">
        <v>0</v>
      </c>
      <c r="BB1044">
        <v>0</v>
      </c>
      <c r="BC1044">
        <v>0</v>
      </c>
      <c r="BD1044">
        <v>0</v>
      </c>
      <c r="BE1044">
        <v>0</v>
      </c>
      <c r="BF1044">
        <v>0</v>
      </c>
      <c r="BG1044">
        <v>0</v>
      </c>
      <c r="BH1044">
        <v>1</v>
      </c>
      <c r="BI1044">
        <v>0</v>
      </c>
      <c r="BJ1044" s="2">
        <v>46218</v>
      </c>
      <c r="BK1044">
        <v>0</v>
      </c>
      <c r="BL1044" s="3" t="str">
        <f>VLOOKUP(O1044,DropDownList!$H$1:$I$7,2,FALSE)</f>
        <v>2023/24</v>
      </c>
      <c r="BM1044" s="3" t="str">
        <f t="shared" si="16"/>
        <v>CONF</v>
      </c>
    </row>
    <row r="1045" spans="1:65" x14ac:dyDescent="0.2">
      <c r="A1045">
        <v>2026</v>
      </c>
      <c r="B1045">
        <v>7</v>
      </c>
      <c r="C1045" t="s">
        <v>216</v>
      </c>
      <c r="D1045" t="s">
        <v>230</v>
      </c>
      <c r="E1045" t="s">
        <v>42</v>
      </c>
      <c r="F1045">
        <v>9875</v>
      </c>
      <c r="G1045" t="s">
        <v>158</v>
      </c>
      <c r="H1045" t="s">
        <v>221</v>
      </c>
      <c r="I1045" t="s">
        <v>221</v>
      </c>
      <c r="J1045" s="1">
        <v>46204</v>
      </c>
      <c r="K1045" t="s">
        <v>143</v>
      </c>
      <c r="L1045">
        <v>2</v>
      </c>
      <c r="M1045" t="s">
        <v>445</v>
      </c>
      <c r="N1045" t="s">
        <v>442</v>
      </c>
      <c r="O1045" t="s">
        <v>149</v>
      </c>
      <c r="P1045" t="s">
        <v>159</v>
      </c>
      <c r="Q1045">
        <v>0</v>
      </c>
      <c r="R1045">
        <v>1</v>
      </c>
      <c r="S1045">
        <v>8508.6</v>
      </c>
      <c r="T1045">
        <v>0</v>
      </c>
      <c r="U1045">
        <v>0</v>
      </c>
      <c r="V1045">
        <v>0</v>
      </c>
      <c r="W1045">
        <v>0</v>
      </c>
      <c r="X1045">
        <v>0</v>
      </c>
      <c r="Y1045">
        <v>0</v>
      </c>
      <c r="Z1045">
        <v>0</v>
      </c>
      <c r="AA1045">
        <v>8508.6</v>
      </c>
      <c r="AB1045">
        <v>0</v>
      </c>
      <c r="AC1045">
        <v>0</v>
      </c>
      <c r="AD1045">
        <v>0</v>
      </c>
      <c r="AE1045">
        <v>0</v>
      </c>
      <c r="AF1045">
        <v>1</v>
      </c>
      <c r="AG1045">
        <v>0</v>
      </c>
      <c r="AH1045">
        <v>0</v>
      </c>
      <c r="AI1045">
        <v>0</v>
      </c>
      <c r="AJ1045">
        <v>0</v>
      </c>
      <c r="AK1045">
        <v>0</v>
      </c>
      <c r="AL1045">
        <v>0</v>
      </c>
      <c r="AM1045">
        <v>0</v>
      </c>
      <c r="AN1045">
        <v>0</v>
      </c>
      <c r="AO1045">
        <v>0</v>
      </c>
      <c r="AP1045">
        <v>0</v>
      </c>
      <c r="AQ1045">
        <v>0</v>
      </c>
      <c r="AR1045">
        <v>0</v>
      </c>
      <c r="AS1045">
        <v>0</v>
      </c>
      <c r="AT1045">
        <v>0</v>
      </c>
      <c r="AU1045">
        <v>0</v>
      </c>
      <c r="AV1045">
        <v>0</v>
      </c>
      <c r="AW1045">
        <v>0</v>
      </c>
      <c r="AX1045">
        <v>0</v>
      </c>
      <c r="AY1045">
        <v>0</v>
      </c>
      <c r="AZ1045">
        <v>0</v>
      </c>
      <c r="BA1045">
        <v>0</v>
      </c>
      <c r="BB1045">
        <v>0</v>
      </c>
      <c r="BC1045">
        <v>0</v>
      </c>
      <c r="BD1045">
        <v>0</v>
      </c>
      <c r="BE1045">
        <v>0</v>
      </c>
      <c r="BF1045">
        <v>0</v>
      </c>
      <c r="BG1045">
        <v>0</v>
      </c>
      <c r="BH1045">
        <v>0</v>
      </c>
      <c r="BI1045">
        <v>0</v>
      </c>
      <c r="BJ1045" s="2">
        <v>46218</v>
      </c>
      <c r="BK1045">
        <v>0</v>
      </c>
      <c r="BL1045" s="3" t="str">
        <f>VLOOKUP(O1045,DropDownList!$H$1:$I$7,2,FALSE)</f>
        <v>2025/26</v>
      </c>
      <c r="BM1045" s="3" t="str">
        <f t="shared" si="16"/>
        <v>CONF</v>
      </c>
    </row>
    <row r="1046" spans="1:65" x14ac:dyDescent="0.2">
      <c r="A1046">
        <v>2026</v>
      </c>
      <c r="B1046">
        <v>7</v>
      </c>
      <c r="C1046" t="s">
        <v>216</v>
      </c>
      <c r="D1046" t="s">
        <v>230</v>
      </c>
      <c r="E1046" t="s">
        <v>42</v>
      </c>
      <c r="F1046">
        <v>9875</v>
      </c>
      <c r="G1046" t="s">
        <v>158</v>
      </c>
      <c r="H1046" t="s">
        <v>221</v>
      </c>
      <c r="I1046" t="s">
        <v>221</v>
      </c>
      <c r="J1046" s="1">
        <v>46204</v>
      </c>
      <c r="K1046" t="s">
        <v>143</v>
      </c>
      <c r="L1046">
        <v>2</v>
      </c>
      <c r="M1046" t="s">
        <v>445</v>
      </c>
      <c r="N1046" t="s">
        <v>442</v>
      </c>
      <c r="O1046" t="s">
        <v>155</v>
      </c>
      <c r="P1046" t="s">
        <v>161</v>
      </c>
      <c r="Q1046">
        <v>290</v>
      </c>
      <c r="R1046">
        <v>144</v>
      </c>
      <c r="S1046">
        <v>2650</v>
      </c>
      <c r="T1046">
        <v>70</v>
      </c>
      <c r="U1046">
        <v>35</v>
      </c>
      <c r="V1046">
        <v>9</v>
      </c>
      <c r="W1046">
        <v>190</v>
      </c>
      <c r="X1046">
        <v>190</v>
      </c>
      <c r="Y1046">
        <v>0</v>
      </c>
      <c r="Z1046">
        <v>0</v>
      </c>
      <c r="AA1046">
        <v>2290</v>
      </c>
      <c r="AB1046">
        <v>0</v>
      </c>
      <c r="AC1046">
        <v>0</v>
      </c>
      <c r="AD1046">
        <v>9</v>
      </c>
      <c r="AE1046">
        <v>0</v>
      </c>
      <c r="AF1046">
        <v>123</v>
      </c>
      <c r="AG1046">
        <v>0</v>
      </c>
      <c r="AH1046">
        <v>5</v>
      </c>
      <c r="AI1046">
        <v>16</v>
      </c>
      <c r="AJ1046">
        <v>0</v>
      </c>
      <c r="AK1046">
        <v>0</v>
      </c>
      <c r="AL1046">
        <v>0</v>
      </c>
      <c r="AM1046">
        <v>0</v>
      </c>
      <c r="AN1046">
        <v>0</v>
      </c>
      <c r="AO1046">
        <v>82</v>
      </c>
      <c r="AP1046">
        <v>520</v>
      </c>
      <c r="AQ1046">
        <v>89</v>
      </c>
      <c r="AR1046">
        <v>0</v>
      </c>
      <c r="AS1046">
        <v>53</v>
      </c>
      <c r="AT1046">
        <v>38</v>
      </c>
      <c r="AU1046">
        <v>3</v>
      </c>
      <c r="AV1046">
        <v>2</v>
      </c>
      <c r="AW1046">
        <v>1</v>
      </c>
      <c r="AX1046">
        <v>0</v>
      </c>
      <c r="AY1046">
        <v>69</v>
      </c>
      <c r="AZ1046">
        <v>125</v>
      </c>
      <c r="BA1046">
        <v>90</v>
      </c>
      <c r="BB1046">
        <v>14</v>
      </c>
      <c r="BC1046">
        <v>5</v>
      </c>
      <c r="BD1046">
        <v>1</v>
      </c>
      <c r="BE1046">
        <v>0</v>
      </c>
      <c r="BF1046">
        <v>142</v>
      </c>
      <c r="BG1046">
        <v>290</v>
      </c>
      <c r="BH1046">
        <v>0</v>
      </c>
      <c r="BI1046">
        <v>33</v>
      </c>
      <c r="BJ1046" s="2">
        <v>46218</v>
      </c>
      <c r="BK1046">
        <v>0</v>
      </c>
      <c r="BL1046" s="3" t="str">
        <f>VLOOKUP(O1046,DropDownList!$H$1:$I$7,2,FALSE)</f>
        <v>2022/23</v>
      </c>
      <c r="BM1046" s="3" t="str">
        <f t="shared" si="16"/>
        <v>VSUR</v>
      </c>
    </row>
    <row r="1047" spans="1:65" x14ac:dyDescent="0.2">
      <c r="A1047">
        <v>2026</v>
      </c>
      <c r="B1047">
        <v>7</v>
      </c>
      <c r="C1047" t="s">
        <v>216</v>
      </c>
      <c r="D1047" t="s">
        <v>230</v>
      </c>
      <c r="E1047" t="s">
        <v>42</v>
      </c>
      <c r="F1047">
        <v>9875</v>
      </c>
      <c r="G1047" t="s">
        <v>158</v>
      </c>
      <c r="H1047" t="s">
        <v>221</v>
      </c>
      <c r="I1047" t="s">
        <v>221</v>
      </c>
      <c r="J1047" s="1">
        <v>46204</v>
      </c>
      <c r="K1047" t="s">
        <v>143</v>
      </c>
      <c r="L1047">
        <v>2</v>
      </c>
      <c r="M1047" t="s">
        <v>445</v>
      </c>
      <c r="N1047" t="s">
        <v>442</v>
      </c>
      <c r="O1047" t="s">
        <v>155</v>
      </c>
      <c r="P1047" t="s">
        <v>159</v>
      </c>
      <c r="Q1047">
        <v>0</v>
      </c>
      <c r="R1047">
        <v>1</v>
      </c>
      <c r="S1047">
        <v>1000</v>
      </c>
      <c r="T1047">
        <v>0</v>
      </c>
      <c r="U1047">
        <v>0</v>
      </c>
      <c r="V1047">
        <v>0</v>
      </c>
      <c r="W1047">
        <v>0</v>
      </c>
      <c r="X1047">
        <v>0</v>
      </c>
      <c r="Y1047">
        <v>0</v>
      </c>
      <c r="Z1047">
        <v>0</v>
      </c>
      <c r="AA1047">
        <v>1000</v>
      </c>
      <c r="AB1047">
        <v>0</v>
      </c>
      <c r="AC1047">
        <v>0</v>
      </c>
      <c r="AD1047">
        <v>0</v>
      </c>
      <c r="AE1047">
        <v>0</v>
      </c>
      <c r="AF1047">
        <v>1</v>
      </c>
      <c r="AG1047">
        <v>0</v>
      </c>
      <c r="AH1047">
        <v>0</v>
      </c>
      <c r="AI1047">
        <v>0</v>
      </c>
      <c r="AJ1047">
        <v>0</v>
      </c>
      <c r="AK1047">
        <v>0</v>
      </c>
      <c r="AL1047">
        <v>0</v>
      </c>
      <c r="AM1047">
        <v>0</v>
      </c>
      <c r="AN1047">
        <v>0</v>
      </c>
      <c r="AO1047">
        <v>0</v>
      </c>
      <c r="AP1047">
        <v>0</v>
      </c>
      <c r="AQ1047">
        <v>0</v>
      </c>
      <c r="AR1047">
        <v>0</v>
      </c>
      <c r="AS1047">
        <v>0</v>
      </c>
      <c r="AT1047">
        <v>0</v>
      </c>
      <c r="AU1047">
        <v>0</v>
      </c>
      <c r="AV1047">
        <v>0</v>
      </c>
      <c r="AW1047">
        <v>0</v>
      </c>
      <c r="AX1047">
        <v>0</v>
      </c>
      <c r="AY1047">
        <v>0</v>
      </c>
      <c r="AZ1047">
        <v>0</v>
      </c>
      <c r="BA1047">
        <v>0</v>
      </c>
      <c r="BB1047">
        <v>0</v>
      </c>
      <c r="BC1047">
        <v>0</v>
      </c>
      <c r="BD1047">
        <v>0</v>
      </c>
      <c r="BE1047">
        <v>0</v>
      </c>
      <c r="BF1047">
        <v>0</v>
      </c>
      <c r="BG1047">
        <v>0</v>
      </c>
      <c r="BH1047">
        <v>0</v>
      </c>
      <c r="BI1047">
        <v>0</v>
      </c>
      <c r="BJ1047" s="2">
        <v>46218</v>
      </c>
      <c r="BK1047">
        <v>0</v>
      </c>
      <c r="BL1047" s="3" t="str">
        <f>VLOOKUP(O1047,DropDownList!$H$1:$I$7,2,FALSE)</f>
        <v>2022/23</v>
      </c>
      <c r="BM1047" s="3" t="str">
        <f t="shared" si="16"/>
        <v>CONF</v>
      </c>
    </row>
    <row r="1048" spans="1:65" x14ac:dyDescent="0.2">
      <c r="A1048">
        <v>2026</v>
      </c>
      <c r="B1048">
        <v>7</v>
      </c>
      <c r="C1048" t="s">
        <v>216</v>
      </c>
      <c r="D1048" t="s">
        <v>230</v>
      </c>
      <c r="E1048" t="s">
        <v>42</v>
      </c>
      <c r="F1048">
        <v>9875</v>
      </c>
      <c r="G1048" t="s">
        <v>158</v>
      </c>
      <c r="H1048" t="s">
        <v>221</v>
      </c>
      <c r="I1048" t="s">
        <v>221</v>
      </c>
      <c r="J1048" s="1">
        <v>46204</v>
      </c>
      <c r="K1048" t="s">
        <v>143</v>
      </c>
      <c r="L1048">
        <v>2</v>
      </c>
      <c r="M1048" t="s">
        <v>445</v>
      </c>
      <c r="N1048" t="s">
        <v>442</v>
      </c>
      <c r="O1048" t="s">
        <v>149</v>
      </c>
      <c r="P1048" t="s">
        <v>160</v>
      </c>
      <c r="Q1048">
        <v>31881.03</v>
      </c>
      <c r="R1048">
        <v>158</v>
      </c>
      <c r="S1048">
        <v>75484.990000000005</v>
      </c>
      <c r="T1048">
        <v>2945</v>
      </c>
      <c r="U1048">
        <v>81</v>
      </c>
      <c r="V1048">
        <v>44</v>
      </c>
      <c r="W1048">
        <v>10989.66</v>
      </c>
      <c r="X1048">
        <v>17813.21</v>
      </c>
      <c r="Y1048">
        <v>0</v>
      </c>
      <c r="Z1048">
        <v>0</v>
      </c>
      <c r="AA1048">
        <v>40658.959999999999</v>
      </c>
      <c r="AB1048">
        <v>3834.07</v>
      </c>
      <c r="AC1048">
        <v>34349.89</v>
      </c>
      <c r="AD1048">
        <v>21</v>
      </c>
      <c r="AE1048">
        <v>23</v>
      </c>
      <c r="AF1048">
        <v>73</v>
      </c>
      <c r="AG1048">
        <v>45</v>
      </c>
      <c r="AH1048">
        <v>4</v>
      </c>
      <c r="AI1048">
        <v>36</v>
      </c>
      <c r="AJ1048">
        <v>0</v>
      </c>
      <c r="AK1048">
        <v>0</v>
      </c>
      <c r="AL1048">
        <v>0</v>
      </c>
      <c r="AM1048">
        <v>0</v>
      </c>
      <c r="AN1048">
        <v>0</v>
      </c>
      <c r="AO1048">
        <v>103</v>
      </c>
      <c r="AP1048">
        <v>272</v>
      </c>
      <c r="AQ1048">
        <v>98</v>
      </c>
      <c r="AR1048">
        <v>2</v>
      </c>
      <c r="AS1048">
        <v>14</v>
      </c>
      <c r="AT1048">
        <v>18</v>
      </c>
      <c r="AU1048">
        <v>0</v>
      </c>
      <c r="AV1048">
        <v>0</v>
      </c>
      <c r="AW1048">
        <v>4</v>
      </c>
      <c r="AX1048">
        <v>0</v>
      </c>
      <c r="AY1048">
        <v>23</v>
      </c>
      <c r="AZ1048">
        <v>41</v>
      </c>
      <c r="BA1048">
        <v>14</v>
      </c>
      <c r="BB1048">
        <v>7</v>
      </c>
      <c r="BC1048">
        <v>0</v>
      </c>
      <c r="BD1048">
        <v>5</v>
      </c>
      <c r="BE1048">
        <v>0</v>
      </c>
      <c r="BF1048">
        <v>152</v>
      </c>
      <c r="BG1048">
        <v>15215</v>
      </c>
      <c r="BH1048">
        <v>0</v>
      </c>
      <c r="BI1048">
        <v>79</v>
      </c>
      <c r="BJ1048" s="2">
        <v>46218</v>
      </c>
      <c r="BK1048">
        <v>0</v>
      </c>
      <c r="BL1048" s="3" t="str">
        <f>VLOOKUP(O1048,DropDownList!$H$1:$I$7,2,FALSE)</f>
        <v>2025/26</v>
      </c>
      <c r="BM1048" s="3" t="str">
        <f t="shared" si="16"/>
        <v>SC COURT</v>
      </c>
    </row>
    <row r="1049" spans="1:65" x14ac:dyDescent="0.2">
      <c r="A1049">
        <v>2026</v>
      </c>
      <c r="B1049">
        <v>7</v>
      </c>
      <c r="C1049" t="s">
        <v>216</v>
      </c>
      <c r="D1049" t="s">
        <v>230</v>
      </c>
      <c r="E1049" t="s">
        <v>42</v>
      </c>
      <c r="F1049">
        <v>9875</v>
      </c>
      <c r="G1049" t="s">
        <v>158</v>
      </c>
      <c r="H1049" t="s">
        <v>221</v>
      </c>
      <c r="I1049" t="s">
        <v>221</v>
      </c>
      <c r="J1049" s="1">
        <v>46204</v>
      </c>
      <c r="K1049" t="s">
        <v>143</v>
      </c>
      <c r="L1049">
        <v>2</v>
      </c>
      <c r="M1049" t="s">
        <v>445</v>
      </c>
      <c r="N1049" t="s">
        <v>442</v>
      </c>
      <c r="O1049" t="s">
        <v>156</v>
      </c>
      <c r="P1049" t="s">
        <v>160</v>
      </c>
      <c r="Q1049">
        <v>11175.69</v>
      </c>
      <c r="R1049">
        <v>170</v>
      </c>
      <c r="S1049">
        <v>70038</v>
      </c>
      <c r="T1049">
        <v>1730</v>
      </c>
      <c r="U1049">
        <v>39</v>
      </c>
      <c r="V1049">
        <v>7</v>
      </c>
      <c r="W1049">
        <v>1982.83</v>
      </c>
      <c r="X1049">
        <v>1982.83</v>
      </c>
      <c r="Y1049">
        <v>0</v>
      </c>
      <c r="Z1049">
        <v>0</v>
      </c>
      <c r="AA1049">
        <v>57132.31</v>
      </c>
      <c r="AB1049">
        <v>1907.37</v>
      </c>
      <c r="AC1049">
        <v>51959.94</v>
      </c>
      <c r="AD1049">
        <v>1</v>
      </c>
      <c r="AE1049">
        <v>6</v>
      </c>
      <c r="AF1049">
        <v>125</v>
      </c>
      <c r="AG1049">
        <v>28</v>
      </c>
      <c r="AH1049">
        <v>6</v>
      </c>
      <c r="AI1049">
        <v>11</v>
      </c>
      <c r="AJ1049">
        <v>0</v>
      </c>
      <c r="AK1049">
        <v>0</v>
      </c>
      <c r="AL1049">
        <v>0</v>
      </c>
      <c r="AM1049">
        <v>0</v>
      </c>
      <c r="AN1049">
        <v>0</v>
      </c>
      <c r="AO1049">
        <v>102</v>
      </c>
      <c r="AP1049">
        <v>444</v>
      </c>
      <c r="AQ1049">
        <v>104</v>
      </c>
      <c r="AR1049">
        <v>1</v>
      </c>
      <c r="AS1049">
        <v>50</v>
      </c>
      <c r="AT1049">
        <v>27</v>
      </c>
      <c r="AU1049">
        <v>1</v>
      </c>
      <c r="AV1049">
        <v>0</v>
      </c>
      <c r="AW1049">
        <v>4</v>
      </c>
      <c r="AX1049">
        <v>0</v>
      </c>
      <c r="AY1049">
        <v>65</v>
      </c>
      <c r="AZ1049">
        <v>106</v>
      </c>
      <c r="BA1049">
        <v>62</v>
      </c>
      <c r="BB1049">
        <v>4</v>
      </c>
      <c r="BC1049">
        <v>3</v>
      </c>
      <c r="BD1049">
        <v>3</v>
      </c>
      <c r="BE1049">
        <v>0</v>
      </c>
      <c r="BF1049">
        <v>165</v>
      </c>
      <c r="BG1049">
        <v>4590</v>
      </c>
      <c r="BH1049">
        <v>0</v>
      </c>
      <c r="BI1049">
        <v>38</v>
      </c>
      <c r="BJ1049" s="2">
        <v>46218</v>
      </c>
      <c r="BK1049">
        <v>0</v>
      </c>
      <c r="BL1049" s="3" t="str">
        <f>VLOOKUP(O1049,DropDownList!$H$1:$I$7,2,FALSE)</f>
        <v>2023/24</v>
      </c>
      <c r="BM1049" s="3" t="str">
        <f t="shared" si="16"/>
        <v>SC COURT</v>
      </c>
    </row>
    <row r="1050" spans="1:65" x14ac:dyDescent="0.2">
      <c r="A1050">
        <v>2026</v>
      </c>
      <c r="B1050">
        <v>7</v>
      </c>
      <c r="C1050" t="s">
        <v>216</v>
      </c>
      <c r="D1050" t="s">
        <v>230</v>
      </c>
      <c r="E1050" t="s">
        <v>42</v>
      </c>
      <c r="F1050">
        <v>9875</v>
      </c>
      <c r="G1050" t="s">
        <v>158</v>
      </c>
      <c r="H1050" t="s">
        <v>221</v>
      </c>
      <c r="I1050" t="s">
        <v>221</v>
      </c>
      <c r="J1050" s="1">
        <v>46204</v>
      </c>
      <c r="K1050" t="s">
        <v>143</v>
      </c>
      <c r="L1050">
        <v>2</v>
      </c>
      <c r="M1050" t="s">
        <v>445</v>
      </c>
      <c r="N1050" t="s">
        <v>442</v>
      </c>
      <c r="O1050" t="s">
        <v>156</v>
      </c>
      <c r="P1050" t="s">
        <v>161</v>
      </c>
      <c r="Q1050">
        <v>310</v>
      </c>
      <c r="R1050">
        <v>172</v>
      </c>
      <c r="S1050">
        <v>3675</v>
      </c>
      <c r="T1050">
        <v>100</v>
      </c>
      <c r="U1050">
        <v>40</v>
      </c>
      <c r="V1050">
        <v>1</v>
      </c>
      <c r="W1050">
        <v>20</v>
      </c>
      <c r="X1050">
        <v>20</v>
      </c>
      <c r="Y1050">
        <v>0</v>
      </c>
      <c r="Z1050">
        <v>0</v>
      </c>
      <c r="AA1050">
        <v>3265</v>
      </c>
      <c r="AB1050">
        <v>0</v>
      </c>
      <c r="AC1050">
        <v>0</v>
      </c>
      <c r="AD1050">
        <v>1</v>
      </c>
      <c r="AE1050">
        <v>0</v>
      </c>
      <c r="AF1050">
        <v>151</v>
      </c>
      <c r="AG1050">
        <v>0</v>
      </c>
      <c r="AH1050">
        <v>6</v>
      </c>
      <c r="AI1050">
        <v>15</v>
      </c>
      <c r="AJ1050">
        <v>0</v>
      </c>
      <c r="AK1050">
        <v>0</v>
      </c>
      <c r="AL1050">
        <v>0</v>
      </c>
      <c r="AM1050">
        <v>0</v>
      </c>
      <c r="AN1050">
        <v>0</v>
      </c>
      <c r="AO1050">
        <v>104</v>
      </c>
      <c r="AP1050">
        <v>460</v>
      </c>
      <c r="AQ1050">
        <v>107</v>
      </c>
      <c r="AR1050">
        <v>1</v>
      </c>
      <c r="AS1050">
        <v>51</v>
      </c>
      <c r="AT1050">
        <v>27</v>
      </c>
      <c r="AU1050">
        <v>1</v>
      </c>
      <c r="AV1050">
        <v>0</v>
      </c>
      <c r="AW1050">
        <v>4</v>
      </c>
      <c r="AX1050">
        <v>0</v>
      </c>
      <c r="AY1050">
        <v>69</v>
      </c>
      <c r="AZ1050">
        <v>111</v>
      </c>
      <c r="BA1050">
        <v>65</v>
      </c>
      <c r="BB1050">
        <v>4</v>
      </c>
      <c r="BC1050">
        <v>3</v>
      </c>
      <c r="BD1050">
        <v>3</v>
      </c>
      <c r="BE1050">
        <v>0</v>
      </c>
      <c r="BF1050">
        <v>167</v>
      </c>
      <c r="BG1050">
        <v>310</v>
      </c>
      <c r="BH1050">
        <v>0</v>
      </c>
      <c r="BI1050">
        <v>39</v>
      </c>
      <c r="BJ1050" s="2">
        <v>46218</v>
      </c>
      <c r="BK1050">
        <v>0</v>
      </c>
      <c r="BL1050" s="3" t="str">
        <f>VLOOKUP(O1050,DropDownList!$H$1:$I$7,2,FALSE)</f>
        <v>2023/24</v>
      </c>
      <c r="BM1050" s="3" t="str">
        <f t="shared" si="16"/>
        <v>VSUR</v>
      </c>
    </row>
    <row r="1051" spans="1:65" x14ac:dyDescent="0.2">
      <c r="A1051">
        <v>2026</v>
      </c>
      <c r="B1051">
        <v>7</v>
      </c>
      <c r="C1051" t="s">
        <v>231</v>
      </c>
      <c r="D1051" t="s">
        <v>232</v>
      </c>
      <c r="E1051" t="s">
        <v>44</v>
      </c>
      <c r="F1051">
        <v>9240</v>
      </c>
      <c r="G1051" t="s">
        <v>141</v>
      </c>
      <c r="H1051" t="s">
        <v>233</v>
      </c>
      <c r="I1051" t="s">
        <v>234</v>
      </c>
      <c r="J1051" s="1">
        <v>46204</v>
      </c>
      <c r="K1051" t="s">
        <v>143</v>
      </c>
      <c r="L1051">
        <v>2</v>
      </c>
      <c r="M1051" t="s">
        <v>445</v>
      </c>
      <c r="N1051" t="s">
        <v>442</v>
      </c>
      <c r="O1051" t="s">
        <v>156</v>
      </c>
      <c r="P1051" t="s">
        <v>152</v>
      </c>
      <c r="Q1051">
        <v>0</v>
      </c>
      <c r="R1051">
        <v>12</v>
      </c>
      <c r="S1051">
        <v>480</v>
      </c>
      <c r="T1051">
        <v>240</v>
      </c>
      <c r="U1051">
        <v>0</v>
      </c>
      <c r="V1051">
        <v>0</v>
      </c>
      <c r="W1051">
        <v>0</v>
      </c>
      <c r="X1051">
        <v>0</v>
      </c>
      <c r="Y1051">
        <v>0</v>
      </c>
      <c r="Z1051">
        <v>0</v>
      </c>
      <c r="AA1051">
        <v>240</v>
      </c>
      <c r="AB1051">
        <v>0</v>
      </c>
      <c r="AC1051">
        <v>240</v>
      </c>
      <c r="AD1051">
        <v>0</v>
      </c>
      <c r="AE1051">
        <v>0</v>
      </c>
      <c r="AF1051">
        <v>6</v>
      </c>
      <c r="AG1051">
        <v>0</v>
      </c>
      <c r="AH1051">
        <v>6</v>
      </c>
      <c r="AI1051">
        <v>0</v>
      </c>
      <c r="AJ1051">
        <v>0</v>
      </c>
      <c r="AK1051">
        <v>0</v>
      </c>
      <c r="AL1051">
        <v>0</v>
      </c>
      <c r="AM1051">
        <v>0</v>
      </c>
      <c r="AN1051">
        <v>0</v>
      </c>
      <c r="AO1051">
        <v>0</v>
      </c>
      <c r="AP1051">
        <v>0</v>
      </c>
      <c r="AQ1051">
        <v>0</v>
      </c>
      <c r="AR1051">
        <v>0</v>
      </c>
      <c r="AS1051">
        <v>0</v>
      </c>
      <c r="AT1051">
        <v>0</v>
      </c>
      <c r="AU1051">
        <v>0</v>
      </c>
      <c r="AV1051">
        <v>0</v>
      </c>
      <c r="AW1051">
        <v>0</v>
      </c>
      <c r="AX1051">
        <v>0</v>
      </c>
      <c r="AY1051">
        <v>0</v>
      </c>
      <c r="AZ1051">
        <v>0</v>
      </c>
      <c r="BA1051">
        <v>0</v>
      </c>
      <c r="BB1051">
        <v>0</v>
      </c>
      <c r="BC1051">
        <v>0</v>
      </c>
      <c r="BD1051">
        <v>0</v>
      </c>
      <c r="BE1051">
        <v>0</v>
      </c>
      <c r="BF1051">
        <v>0</v>
      </c>
      <c r="BG1051">
        <v>0</v>
      </c>
      <c r="BH1051">
        <v>0</v>
      </c>
      <c r="BI1051">
        <v>0</v>
      </c>
      <c r="BJ1051" s="2">
        <v>46218</v>
      </c>
      <c r="BK1051">
        <v>0</v>
      </c>
      <c r="BL1051" s="3" t="str">
        <f>VLOOKUP(O1051,DropDownList!$H$1:$I$7,2,FALSE)</f>
        <v>2023/24</v>
      </c>
      <c r="BM1051" s="3" t="str">
        <f t="shared" si="16"/>
        <v>PCOA</v>
      </c>
    </row>
    <row r="1052" spans="1:65" x14ac:dyDescent="0.2">
      <c r="A1052">
        <v>2026</v>
      </c>
      <c r="B1052">
        <v>7</v>
      </c>
      <c r="C1052" t="s">
        <v>231</v>
      </c>
      <c r="D1052" t="s">
        <v>232</v>
      </c>
      <c r="E1052" t="s">
        <v>44</v>
      </c>
      <c r="F1052">
        <v>9240</v>
      </c>
      <c r="G1052" t="s">
        <v>141</v>
      </c>
      <c r="H1052" t="s">
        <v>233</v>
      </c>
      <c r="I1052" t="s">
        <v>234</v>
      </c>
      <c r="J1052" s="1">
        <v>46204</v>
      </c>
      <c r="K1052" t="s">
        <v>143</v>
      </c>
      <c r="L1052">
        <v>2</v>
      </c>
      <c r="M1052" t="s">
        <v>445</v>
      </c>
      <c r="N1052" t="s">
        <v>442</v>
      </c>
      <c r="O1052" t="s">
        <v>149</v>
      </c>
      <c r="P1052" t="s">
        <v>150</v>
      </c>
      <c r="Q1052">
        <v>9253.83</v>
      </c>
      <c r="R1052">
        <v>124</v>
      </c>
      <c r="S1052">
        <v>20557.66</v>
      </c>
      <c r="T1052">
        <v>2746.06</v>
      </c>
      <c r="U1052">
        <v>70</v>
      </c>
      <c r="V1052">
        <v>53</v>
      </c>
      <c r="W1052">
        <v>6678.83</v>
      </c>
      <c r="X1052">
        <v>7254.4</v>
      </c>
      <c r="Y1052">
        <v>110</v>
      </c>
      <c r="Z1052">
        <v>17811.599999999999</v>
      </c>
      <c r="AA1052">
        <v>8557.77</v>
      </c>
      <c r="AB1052">
        <v>2963.91</v>
      </c>
      <c r="AC1052">
        <v>5593.86</v>
      </c>
      <c r="AD1052">
        <v>38</v>
      </c>
      <c r="AE1052">
        <v>15</v>
      </c>
      <c r="AF1052">
        <v>40</v>
      </c>
      <c r="AG1052">
        <v>25</v>
      </c>
      <c r="AH1052">
        <v>14</v>
      </c>
      <c r="AI1052">
        <v>45</v>
      </c>
      <c r="AJ1052">
        <v>12</v>
      </c>
      <c r="AK1052">
        <v>21</v>
      </c>
      <c r="AL1052">
        <v>1</v>
      </c>
      <c r="AM1052">
        <v>6</v>
      </c>
      <c r="AN1052">
        <v>2</v>
      </c>
      <c r="AO1052">
        <v>95</v>
      </c>
      <c r="AP1052">
        <v>209</v>
      </c>
      <c r="AQ1052">
        <v>94</v>
      </c>
      <c r="AR1052">
        <v>7</v>
      </c>
      <c r="AS1052">
        <v>9</v>
      </c>
      <c r="AT1052">
        <v>1</v>
      </c>
      <c r="AU1052">
        <v>0</v>
      </c>
      <c r="AV1052">
        <v>0</v>
      </c>
      <c r="AW1052">
        <v>0</v>
      </c>
      <c r="AX1052">
        <v>0</v>
      </c>
      <c r="AY1052">
        <v>16</v>
      </c>
      <c r="AZ1052">
        <v>30</v>
      </c>
      <c r="BA1052">
        <v>9</v>
      </c>
      <c r="BB1052">
        <v>2</v>
      </c>
      <c r="BC1052">
        <v>0</v>
      </c>
      <c r="BD1052">
        <v>1</v>
      </c>
      <c r="BE1052">
        <v>0</v>
      </c>
      <c r="BF1052">
        <v>90</v>
      </c>
      <c r="BG1052">
        <v>6334.88</v>
      </c>
      <c r="BH1052">
        <v>0</v>
      </c>
      <c r="BI1052">
        <v>70</v>
      </c>
      <c r="BJ1052" s="2">
        <v>46218</v>
      </c>
      <c r="BK1052">
        <v>0</v>
      </c>
      <c r="BL1052" s="3" t="str">
        <f>VLOOKUP(O1052,DropDownList!$H$1:$I$7,2,FALSE)</f>
        <v>2025/26</v>
      </c>
      <c r="BM1052" s="3" t="str">
        <f t="shared" si="16"/>
        <v>FISCAL FINES</v>
      </c>
    </row>
    <row r="1053" spans="1:65" x14ac:dyDescent="0.2">
      <c r="A1053">
        <v>2026</v>
      </c>
      <c r="B1053">
        <v>7</v>
      </c>
      <c r="C1053" t="s">
        <v>231</v>
      </c>
      <c r="D1053" t="s">
        <v>232</v>
      </c>
      <c r="E1053" t="s">
        <v>44</v>
      </c>
      <c r="F1053">
        <v>9240</v>
      </c>
      <c r="G1053" t="s">
        <v>141</v>
      </c>
      <c r="H1053" t="s">
        <v>233</v>
      </c>
      <c r="I1053" t="s">
        <v>234</v>
      </c>
      <c r="J1053" s="1">
        <v>46204</v>
      </c>
      <c r="K1053" t="s">
        <v>143</v>
      </c>
      <c r="L1053">
        <v>2</v>
      </c>
      <c r="M1053" t="s">
        <v>445</v>
      </c>
      <c r="N1053" t="s">
        <v>442</v>
      </c>
      <c r="O1053" t="s">
        <v>147</v>
      </c>
      <c r="P1053" t="s">
        <v>146</v>
      </c>
      <c r="Q1053">
        <v>187.22</v>
      </c>
      <c r="R1053">
        <v>77</v>
      </c>
      <c r="S1053">
        <v>1150</v>
      </c>
      <c r="T1053">
        <v>0</v>
      </c>
      <c r="U1053">
        <v>26</v>
      </c>
      <c r="V1053">
        <v>5</v>
      </c>
      <c r="W1053">
        <v>90</v>
      </c>
      <c r="X1053">
        <v>90</v>
      </c>
      <c r="Y1053">
        <v>0</v>
      </c>
      <c r="Z1053">
        <v>0</v>
      </c>
      <c r="AA1053">
        <v>962.78</v>
      </c>
      <c r="AB1053">
        <v>0</v>
      </c>
      <c r="AC1053">
        <v>0</v>
      </c>
      <c r="AD1053">
        <v>5</v>
      </c>
      <c r="AE1053">
        <v>0</v>
      </c>
      <c r="AF1053">
        <v>64</v>
      </c>
      <c r="AG1053">
        <v>3</v>
      </c>
      <c r="AH1053">
        <v>0</v>
      </c>
      <c r="AI1053">
        <v>10</v>
      </c>
      <c r="AJ1053">
        <v>0</v>
      </c>
      <c r="AK1053">
        <v>0</v>
      </c>
      <c r="AL1053">
        <v>0</v>
      </c>
      <c r="AM1053">
        <v>0</v>
      </c>
      <c r="AN1053">
        <v>0</v>
      </c>
      <c r="AO1053">
        <v>42</v>
      </c>
      <c r="AP1053">
        <v>177</v>
      </c>
      <c r="AQ1053">
        <v>46</v>
      </c>
      <c r="AR1053">
        <v>0</v>
      </c>
      <c r="AS1053">
        <v>19</v>
      </c>
      <c r="AT1053">
        <v>5</v>
      </c>
      <c r="AU1053">
        <v>4</v>
      </c>
      <c r="AV1053">
        <v>0</v>
      </c>
      <c r="AW1053">
        <v>0</v>
      </c>
      <c r="AX1053">
        <v>0</v>
      </c>
      <c r="AY1053">
        <v>17</v>
      </c>
      <c r="AZ1053">
        <v>32</v>
      </c>
      <c r="BA1053">
        <v>13</v>
      </c>
      <c r="BB1053">
        <v>6</v>
      </c>
      <c r="BC1053">
        <v>1</v>
      </c>
      <c r="BD1053">
        <v>3</v>
      </c>
      <c r="BE1053">
        <v>0</v>
      </c>
      <c r="BF1053">
        <v>77</v>
      </c>
      <c r="BG1053">
        <v>180</v>
      </c>
      <c r="BH1053">
        <v>0</v>
      </c>
      <c r="BI1053">
        <v>26</v>
      </c>
      <c r="BJ1053" s="2">
        <v>46218</v>
      </c>
      <c r="BK1053">
        <v>0</v>
      </c>
      <c r="BL1053" s="3" t="str">
        <f>VLOOKUP(O1053,DropDownList!$H$1:$I$7,2,FALSE)</f>
        <v>2024/25</v>
      </c>
      <c r="BM1053" s="3" t="str">
        <f t="shared" si="16"/>
        <v>VSUR</v>
      </c>
    </row>
    <row r="1054" spans="1:65" x14ac:dyDescent="0.2">
      <c r="A1054">
        <v>2026</v>
      </c>
      <c r="B1054">
        <v>7</v>
      </c>
      <c r="C1054" t="s">
        <v>231</v>
      </c>
      <c r="D1054" t="s">
        <v>232</v>
      </c>
      <c r="E1054" t="s">
        <v>44</v>
      </c>
      <c r="F1054">
        <v>9240</v>
      </c>
      <c r="G1054" t="s">
        <v>141</v>
      </c>
      <c r="H1054" t="s">
        <v>233</v>
      </c>
      <c r="I1054" t="s">
        <v>234</v>
      </c>
      <c r="J1054" s="1">
        <v>46204</v>
      </c>
      <c r="K1054" t="s">
        <v>143</v>
      </c>
      <c r="L1054">
        <v>2</v>
      </c>
      <c r="M1054" t="s">
        <v>445</v>
      </c>
      <c r="N1054" t="s">
        <v>442</v>
      </c>
      <c r="O1054" t="s">
        <v>149</v>
      </c>
      <c r="P1054" t="s">
        <v>146</v>
      </c>
      <c r="Q1054">
        <v>510</v>
      </c>
      <c r="R1054">
        <v>91</v>
      </c>
      <c r="S1054">
        <v>1600</v>
      </c>
      <c r="T1054">
        <v>60</v>
      </c>
      <c r="U1054">
        <v>48</v>
      </c>
      <c r="V1054">
        <v>21</v>
      </c>
      <c r="W1054">
        <v>360</v>
      </c>
      <c r="X1054">
        <v>360</v>
      </c>
      <c r="Y1054">
        <v>0</v>
      </c>
      <c r="Z1054">
        <v>0</v>
      </c>
      <c r="AA1054">
        <v>1030</v>
      </c>
      <c r="AB1054">
        <v>0</v>
      </c>
      <c r="AC1054">
        <v>0</v>
      </c>
      <c r="AD1054">
        <v>21</v>
      </c>
      <c r="AE1054">
        <v>0</v>
      </c>
      <c r="AF1054">
        <v>60</v>
      </c>
      <c r="AG1054">
        <v>1</v>
      </c>
      <c r="AH1054">
        <v>2</v>
      </c>
      <c r="AI1054">
        <v>28</v>
      </c>
      <c r="AJ1054">
        <v>0</v>
      </c>
      <c r="AK1054">
        <v>0</v>
      </c>
      <c r="AL1054">
        <v>0</v>
      </c>
      <c r="AM1054">
        <v>0</v>
      </c>
      <c r="AN1054">
        <v>0</v>
      </c>
      <c r="AO1054">
        <v>56</v>
      </c>
      <c r="AP1054">
        <v>110</v>
      </c>
      <c r="AQ1054">
        <v>55</v>
      </c>
      <c r="AR1054">
        <v>0</v>
      </c>
      <c r="AS1054">
        <v>5</v>
      </c>
      <c r="AT1054">
        <v>0</v>
      </c>
      <c r="AU1054">
        <v>1</v>
      </c>
      <c r="AV1054">
        <v>0</v>
      </c>
      <c r="AW1054">
        <v>0</v>
      </c>
      <c r="AX1054">
        <v>0</v>
      </c>
      <c r="AY1054">
        <v>11</v>
      </c>
      <c r="AZ1054">
        <v>21</v>
      </c>
      <c r="BA1054">
        <v>5</v>
      </c>
      <c r="BB1054">
        <v>0</v>
      </c>
      <c r="BC1054">
        <v>0</v>
      </c>
      <c r="BD1054">
        <v>0</v>
      </c>
      <c r="BE1054">
        <v>0</v>
      </c>
      <c r="BF1054">
        <v>91</v>
      </c>
      <c r="BG1054">
        <v>490</v>
      </c>
      <c r="BH1054">
        <v>0</v>
      </c>
      <c r="BI1054">
        <v>48</v>
      </c>
      <c r="BJ1054" s="2">
        <v>46218</v>
      </c>
      <c r="BK1054">
        <v>0</v>
      </c>
      <c r="BL1054" s="3" t="str">
        <f>VLOOKUP(O1054,DropDownList!$H$1:$I$7,2,FALSE)</f>
        <v>2025/26</v>
      </c>
      <c r="BM1054" s="3" t="str">
        <f t="shared" si="16"/>
        <v>VSUR</v>
      </c>
    </row>
    <row r="1055" spans="1:65" x14ac:dyDescent="0.2">
      <c r="A1055">
        <v>2026</v>
      </c>
      <c r="B1055">
        <v>7</v>
      </c>
      <c r="C1055" t="s">
        <v>231</v>
      </c>
      <c r="D1055" t="s">
        <v>232</v>
      </c>
      <c r="E1055" t="s">
        <v>44</v>
      </c>
      <c r="F1055">
        <v>9240</v>
      </c>
      <c r="G1055" t="s">
        <v>141</v>
      </c>
      <c r="H1055" t="s">
        <v>233</v>
      </c>
      <c r="I1055" t="s">
        <v>234</v>
      </c>
      <c r="J1055" s="1">
        <v>46204</v>
      </c>
      <c r="K1055" t="s">
        <v>143</v>
      </c>
      <c r="L1055">
        <v>2</v>
      </c>
      <c r="M1055" t="s">
        <v>445</v>
      </c>
      <c r="N1055" t="s">
        <v>442</v>
      </c>
      <c r="O1055" t="s">
        <v>156</v>
      </c>
      <c r="P1055" t="s">
        <v>150</v>
      </c>
      <c r="Q1055">
        <v>5121.38</v>
      </c>
      <c r="R1055">
        <v>156</v>
      </c>
      <c r="S1055">
        <v>24284.42</v>
      </c>
      <c r="T1055">
        <v>3294.2</v>
      </c>
      <c r="U1055">
        <v>37</v>
      </c>
      <c r="V1055">
        <v>15</v>
      </c>
      <c r="W1055">
        <v>2428.04</v>
      </c>
      <c r="X1055">
        <v>2428.04</v>
      </c>
      <c r="Y1055">
        <v>134</v>
      </c>
      <c r="Z1055">
        <v>20990.22</v>
      </c>
      <c r="AA1055">
        <v>15868.84</v>
      </c>
      <c r="AB1055">
        <v>4504.71</v>
      </c>
      <c r="AC1055">
        <v>11364.13</v>
      </c>
      <c r="AD1055">
        <v>10</v>
      </c>
      <c r="AE1055">
        <v>5</v>
      </c>
      <c r="AF1055">
        <v>90</v>
      </c>
      <c r="AG1055">
        <v>17</v>
      </c>
      <c r="AH1055">
        <v>22</v>
      </c>
      <c r="AI1055">
        <v>20</v>
      </c>
      <c r="AJ1055">
        <v>27</v>
      </c>
      <c r="AK1055">
        <v>21</v>
      </c>
      <c r="AL1055">
        <v>1</v>
      </c>
      <c r="AM1055">
        <v>11</v>
      </c>
      <c r="AN1055">
        <v>0</v>
      </c>
      <c r="AO1055">
        <v>106</v>
      </c>
      <c r="AP1055">
        <v>457</v>
      </c>
      <c r="AQ1055">
        <v>111</v>
      </c>
      <c r="AR1055">
        <v>21</v>
      </c>
      <c r="AS1055">
        <v>52</v>
      </c>
      <c r="AT1055">
        <v>4</v>
      </c>
      <c r="AU1055">
        <v>4</v>
      </c>
      <c r="AV1055">
        <v>1</v>
      </c>
      <c r="AW1055">
        <v>0</v>
      </c>
      <c r="AX1055">
        <v>0</v>
      </c>
      <c r="AY1055">
        <v>73</v>
      </c>
      <c r="AZ1055">
        <v>110</v>
      </c>
      <c r="BA1055">
        <v>52</v>
      </c>
      <c r="BB1055">
        <v>7</v>
      </c>
      <c r="BC1055">
        <v>1</v>
      </c>
      <c r="BD1055">
        <v>0</v>
      </c>
      <c r="BE1055">
        <v>0</v>
      </c>
      <c r="BF1055">
        <v>105</v>
      </c>
      <c r="BG1055">
        <v>3447.5</v>
      </c>
      <c r="BH1055">
        <v>7</v>
      </c>
      <c r="BI1055">
        <v>37</v>
      </c>
      <c r="BJ1055" s="2">
        <v>46218</v>
      </c>
      <c r="BK1055">
        <v>0</v>
      </c>
      <c r="BL1055" s="3" t="str">
        <f>VLOOKUP(O1055,DropDownList!$H$1:$I$7,2,FALSE)</f>
        <v>2023/24</v>
      </c>
      <c r="BM1055" s="3" t="str">
        <f t="shared" si="16"/>
        <v>FISCAL FINES</v>
      </c>
    </row>
    <row r="1056" spans="1:65" x14ac:dyDescent="0.2">
      <c r="A1056">
        <v>2026</v>
      </c>
      <c r="B1056">
        <v>7</v>
      </c>
      <c r="C1056" t="s">
        <v>231</v>
      </c>
      <c r="D1056" t="s">
        <v>232</v>
      </c>
      <c r="E1056" t="s">
        <v>44</v>
      </c>
      <c r="F1056">
        <v>9240</v>
      </c>
      <c r="G1056" t="s">
        <v>141</v>
      </c>
      <c r="H1056" t="s">
        <v>233</v>
      </c>
      <c r="I1056" t="s">
        <v>234</v>
      </c>
      <c r="J1056" s="1">
        <v>46204</v>
      </c>
      <c r="K1056" t="s">
        <v>143</v>
      </c>
      <c r="L1056">
        <v>2</v>
      </c>
      <c r="M1056" t="s">
        <v>445</v>
      </c>
      <c r="N1056" t="s">
        <v>442</v>
      </c>
      <c r="O1056" t="s">
        <v>147</v>
      </c>
      <c r="P1056" t="s">
        <v>150</v>
      </c>
      <c r="Q1056">
        <v>5768.77</v>
      </c>
      <c r="R1056">
        <v>141</v>
      </c>
      <c r="S1056">
        <v>18676.330000000002</v>
      </c>
      <c r="T1056">
        <v>3208.35</v>
      </c>
      <c r="U1056">
        <v>46</v>
      </c>
      <c r="V1056">
        <v>10</v>
      </c>
      <c r="W1056">
        <v>1405.28</v>
      </c>
      <c r="X1056">
        <v>1405.28</v>
      </c>
      <c r="Y1056">
        <v>116</v>
      </c>
      <c r="Z1056">
        <v>15467.98</v>
      </c>
      <c r="AA1056">
        <v>9699.2099999999991</v>
      </c>
      <c r="AB1056">
        <v>2167.9299999999998</v>
      </c>
      <c r="AC1056">
        <v>7531.28</v>
      </c>
      <c r="AD1056">
        <v>7</v>
      </c>
      <c r="AE1056">
        <v>3</v>
      </c>
      <c r="AF1056">
        <v>70</v>
      </c>
      <c r="AG1056">
        <v>20</v>
      </c>
      <c r="AH1056">
        <v>25</v>
      </c>
      <c r="AI1056">
        <v>26</v>
      </c>
      <c r="AJ1056">
        <v>23</v>
      </c>
      <c r="AK1056">
        <v>16</v>
      </c>
      <c r="AL1056">
        <v>1</v>
      </c>
      <c r="AM1056">
        <v>16</v>
      </c>
      <c r="AN1056">
        <v>0</v>
      </c>
      <c r="AO1056">
        <v>90</v>
      </c>
      <c r="AP1056">
        <v>329</v>
      </c>
      <c r="AQ1056">
        <v>95</v>
      </c>
      <c r="AR1056">
        <v>13</v>
      </c>
      <c r="AS1056">
        <v>16</v>
      </c>
      <c r="AT1056">
        <v>0</v>
      </c>
      <c r="AU1056">
        <v>0</v>
      </c>
      <c r="AV1056">
        <v>0</v>
      </c>
      <c r="AW1056">
        <v>0</v>
      </c>
      <c r="AX1056">
        <v>0</v>
      </c>
      <c r="AY1056">
        <v>59</v>
      </c>
      <c r="AZ1056">
        <v>85</v>
      </c>
      <c r="BA1056">
        <v>28</v>
      </c>
      <c r="BB1056">
        <v>7</v>
      </c>
      <c r="BC1056">
        <v>1</v>
      </c>
      <c r="BD1056">
        <v>0</v>
      </c>
      <c r="BE1056">
        <v>0</v>
      </c>
      <c r="BF1056">
        <v>87</v>
      </c>
      <c r="BG1056">
        <v>3855.84</v>
      </c>
      <c r="BH1056">
        <v>0</v>
      </c>
      <c r="BI1056">
        <v>46</v>
      </c>
      <c r="BJ1056" s="2">
        <v>46218</v>
      </c>
      <c r="BK1056">
        <v>0</v>
      </c>
      <c r="BL1056" s="3" t="str">
        <f>VLOOKUP(O1056,DropDownList!$H$1:$I$7,2,FALSE)</f>
        <v>2024/25</v>
      </c>
      <c r="BM1056" s="3" t="str">
        <f t="shared" si="16"/>
        <v>FISCAL FINES</v>
      </c>
    </row>
    <row r="1057" spans="1:65" x14ac:dyDescent="0.2">
      <c r="A1057">
        <v>2026</v>
      </c>
      <c r="B1057">
        <v>7</v>
      </c>
      <c r="C1057" t="s">
        <v>231</v>
      </c>
      <c r="D1057" t="s">
        <v>232</v>
      </c>
      <c r="E1057" t="s">
        <v>44</v>
      </c>
      <c r="F1057">
        <v>9240</v>
      </c>
      <c r="G1057" t="s">
        <v>141</v>
      </c>
      <c r="H1057" t="s">
        <v>233</v>
      </c>
      <c r="I1057" t="s">
        <v>234</v>
      </c>
      <c r="J1057" s="1">
        <v>46204</v>
      </c>
      <c r="K1057" t="s">
        <v>143</v>
      </c>
      <c r="L1057">
        <v>2</v>
      </c>
      <c r="M1057" t="s">
        <v>445</v>
      </c>
      <c r="N1057" t="s">
        <v>442</v>
      </c>
      <c r="O1057" t="s">
        <v>155</v>
      </c>
      <c r="P1057" t="s">
        <v>146</v>
      </c>
      <c r="Q1057">
        <v>109.28</v>
      </c>
      <c r="R1057">
        <v>130</v>
      </c>
      <c r="S1057">
        <v>2160</v>
      </c>
      <c r="T1057">
        <v>135</v>
      </c>
      <c r="U1057">
        <v>31</v>
      </c>
      <c r="V1057">
        <v>4</v>
      </c>
      <c r="W1057">
        <v>39.28</v>
      </c>
      <c r="X1057">
        <v>39.28</v>
      </c>
      <c r="Y1057">
        <v>0</v>
      </c>
      <c r="Z1057">
        <v>0</v>
      </c>
      <c r="AA1057">
        <v>1915.72</v>
      </c>
      <c r="AB1057">
        <v>0</v>
      </c>
      <c r="AC1057">
        <v>0</v>
      </c>
      <c r="AD1057">
        <v>2</v>
      </c>
      <c r="AE1057">
        <v>2</v>
      </c>
      <c r="AF1057">
        <v>114</v>
      </c>
      <c r="AG1057">
        <v>2</v>
      </c>
      <c r="AH1057">
        <v>6</v>
      </c>
      <c r="AI1057">
        <v>7</v>
      </c>
      <c r="AJ1057">
        <v>0</v>
      </c>
      <c r="AK1057">
        <v>0</v>
      </c>
      <c r="AL1057">
        <v>0</v>
      </c>
      <c r="AM1057">
        <v>0</v>
      </c>
      <c r="AN1057">
        <v>0</v>
      </c>
      <c r="AO1057">
        <v>97</v>
      </c>
      <c r="AP1057">
        <v>558</v>
      </c>
      <c r="AQ1057">
        <v>98</v>
      </c>
      <c r="AR1057">
        <v>0</v>
      </c>
      <c r="AS1057">
        <v>91</v>
      </c>
      <c r="AT1057">
        <v>22</v>
      </c>
      <c r="AU1057">
        <v>12</v>
      </c>
      <c r="AV1057">
        <v>7</v>
      </c>
      <c r="AW1057">
        <v>1</v>
      </c>
      <c r="AX1057">
        <v>0</v>
      </c>
      <c r="AY1057">
        <v>72</v>
      </c>
      <c r="AZ1057">
        <v>116</v>
      </c>
      <c r="BA1057">
        <v>70</v>
      </c>
      <c r="BB1057">
        <v>14</v>
      </c>
      <c r="BC1057">
        <v>7</v>
      </c>
      <c r="BD1057">
        <v>1</v>
      </c>
      <c r="BE1057">
        <v>0</v>
      </c>
      <c r="BF1057">
        <v>129</v>
      </c>
      <c r="BG1057">
        <v>100</v>
      </c>
      <c r="BH1057">
        <v>1</v>
      </c>
      <c r="BI1057">
        <v>30</v>
      </c>
      <c r="BJ1057" s="2">
        <v>46218</v>
      </c>
      <c r="BK1057">
        <v>0</v>
      </c>
      <c r="BL1057" s="3" t="str">
        <f>VLOOKUP(O1057,DropDownList!$H$1:$I$7,2,FALSE)</f>
        <v>2022/23</v>
      </c>
      <c r="BM1057" s="3" t="str">
        <f t="shared" si="16"/>
        <v>VSUR</v>
      </c>
    </row>
    <row r="1058" spans="1:65" x14ac:dyDescent="0.2">
      <c r="A1058">
        <v>2026</v>
      </c>
      <c r="B1058">
        <v>7</v>
      </c>
      <c r="C1058" t="s">
        <v>231</v>
      </c>
      <c r="D1058" t="s">
        <v>232</v>
      </c>
      <c r="E1058" t="s">
        <v>44</v>
      </c>
      <c r="F1058">
        <v>9240</v>
      </c>
      <c r="G1058" t="s">
        <v>141</v>
      </c>
      <c r="H1058" t="s">
        <v>233</v>
      </c>
      <c r="I1058" t="s">
        <v>234</v>
      </c>
      <c r="J1058" s="1">
        <v>46204</v>
      </c>
      <c r="K1058" t="s">
        <v>143</v>
      </c>
      <c r="L1058">
        <v>2</v>
      </c>
      <c r="M1058" t="s">
        <v>445</v>
      </c>
      <c r="N1058" t="s">
        <v>442</v>
      </c>
      <c r="O1058" t="s">
        <v>149</v>
      </c>
      <c r="P1058" t="s">
        <v>152</v>
      </c>
      <c r="Q1058">
        <v>0</v>
      </c>
      <c r="R1058">
        <v>8</v>
      </c>
      <c r="S1058">
        <v>320</v>
      </c>
      <c r="T1058">
        <v>280</v>
      </c>
      <c r="U1058">
        <v>0</v>
      </c>
      <c r="V1058">
        <v>0</v>
      </c>
      <c r="W1058">
        <v>0</v>
      </c>
      <c r="X1058">
        <v>0</v>
      </c>
      <c r="Y1058">
        <v>0</v>
      </c>
      <c r="Z1058">
        <v>0</v>
      </c>
      <c r="AA1058">
        <v>40</v>
      </c>
      <c r="AB1058">
        <v>0</v>
      </c>
      <c r="AC1058">
        <v>40</v>
      </c>
      <c r="AD1058">
        <v>0</v>
      </c>
      <c r="AE1058">
        <v>0</v>
      </c>
      <c r="AF1058">
        <v>1</v>
      </c>
      <c r="AG1058">
        <v>0</v>
      </c>
      <c r="AH1058">
        <v>7</v>
      </c>
      <c r="AI1058">
        <v>0</v>
      </c>
      <c r="AJ1058">
        <v>0</v>
      </c>
      <c r="AK1058">
        <v>0</v>
      </c>
      <c r="AL1058">
        <v>0</v>
      </c>
      <c r="AM1058">
        <v>0</v>
      </c>
      <c r="AN1058">
        <v>0</v>
      </c>
      <c r="AO1058">
        <v>0</v>
      </c>
      <c r="AP1058">
        <v>0</v>
      </c>
      <c r="AQ1058">
        <v>0</v>
      </c>
      <c r="AR1058">
        <v>0</v>
      </c>
      <c r="AS1058">
        <v>0</v>
      </c>
      <c r="AT1058">
        <v>0</v>
      </c>
      <c r="AU1058">
        <v>0</v>
      </c>
      <c r="AV1058">
        <v>0</v>
      </c>
      <c r="AW1058">
        <v>0</v>
      </c>
      <c r="AX1058">
        <v>0</v>
      </c>
      <c r="AY1058">
        <v>0</v>
      </c>
      <c r="AZ1058">
        <v>0</v>
      </c>
      <c r="BA1058">
        <v>0</v>
      </c>
      <c r="BB1058">
        <v>0</v>
      </c>
      <c r="BC1058">
        <v>0</v>
      </c>
      <c r="BD1058">
        <v>0</v>
      </c>
      <c r="BE1058">
        <v>0</v>
      </c>
      <c r="BF1058">
        <v>0</v>
      </c>
      <c r="BG1058">
        <v>0</v>
      </c>
      <c r="BH1058">
        <v>0</v>
      </c>
      <c r="BI1058">
        <v>0</v>
      </c>
      <c r="BJ1058" s="2">
        <v>46218</v>
      </c>
      <c r="BK1058">
        <v>0</v>
      </c>
      <c r="BL1058" s="3" t="str">
        <f>VLOOKUP(O1058,DropDownList!$H$1:$I$7,2,FALSE)</f>
        <v>2025/26</v>
      </c>
      <c r="BM1058" s="3" t="str">
        <f t="shared" si="16"/>
        <v>PCOA</v>
      </c>
    </row>
    <row r="1059" spans="1:65" x14ac:dyDescent="0.2">
      <c r="A1059">
        <v>2026</v>
      </c>
      <c r="B1059">
        <v>7</v>
      </c>
      <c r="C1059" t="s">
        <v>231</v>
      </c>
      <c r="D1059" t="s">
        <v>232</v>
      </c>
      <c r="E1059" t="s">
        <v>44</v>
      </c>
      <c r="F1059">
        <v>9240</v>
      </c>
      <c r="G1059" t="s">
        <v>141</v>
      </c>
      <c r="H1059" t="s">
        <v>233</v>
      </c>
      <c r="I1059" t="s">
        <v>234</v>
      </c>
      <c r="J1059" s="1">
        <v>46204</v>
      </c>
      <c r="K1059" t="s">
        <v>143</v>
      </c>
      <c r="L1059">
        <v>2</v>
      </c>
      <c r="M1059" t="s">
        <v>445</v>
      </c>
      <c r="N1059" t="s">
        <v>442</v>
      </c>
      <c r="O1059" t="s">
        <v>147</v>
      </c>
      <c r="P1059" t="s">
        <v>148</v>
      </c>
      <c r="Q1059">
        <v>60</v>
      </c>
      <c r="R1059">
        <v>2</v>
      </c>
      <c r="S1059">
        <v>120</v>
      </c>
      <c r="T1059">
        <v>60</v>
      </c>
      <c r="U1059">
        <v>1</v>
      </c>
      <c r="V1059">
        <v>1</v>
      </c>
      <c r="W1059">
        <v>60</v>
      </c>
      <c r="X1059">
        <v>60</v>
      </c>
      <c r="Y1059">
        <v>0</v>
      </c>
      <c r="Z1059">
        <v>0</v>
      </c>
      <c r="AA1059">
        <v>0</v>
      </c>
      <c r="AB1059">
        <v>0</v>
      </c>
      <c r="AC1059">
        <v>0</v>
      </c>
      <c r="AD1059">
        <v>1</v>
      </c>
      <c r="AE1059">
        <v>0</v>
      </c>
      <c r="AF1059">
        <v>0</v>
      </c>
      <c r="AG1059">
        <v>0</v>
      </c>
      <c r="AH1059">
        <v>1</v>
      </c>
      <c r="AI1059">
        <v>1</v>
      </c>
      <c r="AJ1059">
        <v>0</v>
      </c>
      <c r="AK1059">
        <v>0</v>
      </c>
      <c r="AL1059">
        <v>0</v>
      </c>
      <c r="AM1059">
        <v>0</v>
      </c>
      <c r="AN1059">
        <v>0</v>
      </c>
      <c r="AO1059">
        <v>1</v>
      </c>
      <c r="AP1059">
        <v>9</v>
      </c>
      <c r="AQ1059">
        <v>1</v>
      </c>
      <c r="AR1059">
        <v>0</v>
      </c>
      <c r="AS1059">
        <v>0</v>
      </c>
      <c r="AT1059">
        <v>3</v>
      </c>
      <c r="AU1059">
        <v>0</v>
      </c>
      <c r="AV1059">
        <v>0</v>
      </c>
      <c r="AW1059">
        <v>0</v>
      </c>
      <c r="AX1059">
        <v>0</v>
      </c>
      <c r="AY1059">
        <v>0</v>
      </c>
      <c r="AZ1059">
        <v>1</v>
      </c>
      <c r="BA1059">
        <v>1</v>
      </c>
      <c r="BB1059">
        <v>1</v>
      </c>
      <c r="BC1059">
        <v>1</v>
      </c>
      <c r="BD1059">
        <v>0</v>
      </c>
      <c r="BE1059">
        <v>0</v>
      </c>
      <c r="BF1059">
        <v>1</v>
      </c>
      <c r="BG1059">
        <v>60</v>
      </c>
      <c r="BH1059">
        <v>0</v>
      </c>
      <c r="BI1059">
        <v>1</v>
      </c>
      <c r="BJ1059" s="2">
        <v>46218</v>
      </c>
      <c r="BK1059">
        <v>0</v>
      </c>
      <c r="BL1059" s="3" t="str">
        <f>VLOOKUP(O1059,DropDownList!$H$1:$I$7,2,FALSE)</f>
        <v>2024/25</v>
      </c>
      <c r="BM1059" s="3" t="str">
        <f t="shared" si="16"/>
        <v>PRAS</v>
      </c>
    </row>
    <row r="1060" spans="1:65" x14ac:dyDescent="0.2">
      <c r="A1060">
        <v>2026</v>
      </c>
      <c r="B1060">
        <v>7</v>
      </c>
      <c r="C1060" t="s">
        <v>231</v>
      </c>
      <c r="D1060" t="s">
        <v>232</v>
      </c>
      <c r="E1060" t="s">
        <v>44</v>
      </c>
      <c r="F1060">
        <v>9240</v>
      </c>
      <c r="G1060" t="s">
        <v>141</v>
      </c>
      <c r="H1060" t="s">
        <v>233</v>
      </c>
      <c r="I1060" t="s">
        <v>234</v>
      </c>
      <c r="J1060" s="1">
        <v>46204</v>
      </c>
      <c r="K1060" t="s">
        <v>143</v>
      </c>
      <c r="L1060">
        <v>2</v>
      </c>
      <c r="M1060" t="s">
        <v>445</v>
      </c>
      <c r="N1060" t="s">
        <v>442</v>
      </c>
      <c r="O1060" t="s">
        <v>147</v>
      </c>
      <c r="P1060" t="s">
        <v>153</v>
      </c>
      <c r="Q1060">
        <v>270</v>
      </c>
      <c r="R1060">
        <v>21</v>
      </c>
      <c r="S1060">
        <v>945</v>
      </c>
      <c r="T1060">
        <v>150</v>
      </c>
      <c r="U1060">
        <v>6</v>
      </c>
      <c r="V1060">
        <v>5</v>
      </c>
      <c r="W1060">
        <v>225</v>
      </c>
      <c r="X1060">
        <v>225</v>
      </c>
      <c r="Y1060">
        <v>0</v>
      </c>
      <c r="Z1060">
        <v>0</v>
      </c>
      <c r="AA1060">
        <v>525</v>
      </c>
      <c r="AB1060">
        <v>0</v>
      </c>
      <c r="AC1060">
        <v>525</v>
      </c>
      <c r="AD1060">
        <v>5</v>
      </c>
      <c r="AE1060">
        <v>0</v>
      </c>
      <c r="AF1060">
        <v>11</v>
      </c>
      <c r="AG1060">
        <v>0</v>
      </c>
      <c r="AH1060">
        <v>3</v>
      </c>
      <c r="AI1060">
        <v>6</v>
      </c>
      <c r="AJ1060">
        <v>0</v>
      </c>
      <c r="AK1060">
        <v>0</v>
      </c>
      <c r="AL1060">
        <v>0</v>
      </c>
      <c r="AM1060">
        <v>0</v>
      </c>
      <c r="AN1060">
        <v>0</v>
      </c>
      <c r="AO1060">
        <v>15</v>
      </c>
      <c r="AP1060">
        <v>26</v>
      </c>
      <c r="AQ1060">
        <v>16</v>
      </c>
      <c r="AR1060">
        <v>1</v>
      </c>
      <c r="AS1060">
        <v>3</v>
      </c>
      <c r="AT1060">
        <v>0</v>
      </c>
      <c r="AU1060">
        <v>0</v>
      </c>
      <c r="AV1060">
        <v>0</v>
      </c>
      <c r="AW1060">
        <v>0</v>
      </c>
      <c r="AX1060">
        <v>0</v>
      </c>
      <c r="AY1060">
        <v>1</v>
      </c>
      <c r="AZ1060">
        <v>1</v>
      </c>
      <c r="BA1060">
        <v>1</v>
      </c>
      <c r="BB1060">
        <v>0</v>
      </c>
      <c r="BC1060">
        <v>0</v>
      </c>
      <c r="BD1060">
        <v>0</v>
      </c>
      <c r="BE1060">
        <v>0</v>
      </c>
      <c r="BF1060">
        <v>13</v>
      </c>
      <c r="BG1060">
        <v>270</v>
      </c>
      <c r="BH1060">
        <v>1</v>
      </c>
      <c r="BI1060">
        <v>6</v>
      </c>
      <c r="BJ1060" s="2">
        <v>46218</v>
      </c>
      <c r="BK1060">
        <v>0</v>
      </c>
      <c r="BL1060" s="3" t="str">
        <f>VLOOKUP(O1060,DropDownList!$H$1:$I$7,2,FALSE)</f>
        <v>2024/25</v>
      </c>
      <c r="BM1060" s="3" t="str">
        <f t="shared" si="16"/>
        <v>PREG</v>
      </c>
    </row>
    <row r="1061" spans="1:65" x14ac:dyDescent="0.2">
      <c r="A1061">
        <v>2026</v>
      </c>
      <c r="B1061">
        <v>7</v>
      </c>
      <c r="C1061" t="s">
        <v>231</v>
      </c>
      <c r="D1061" t="s">
        <v>232</v>
      </c>
      <c r="E1061" t="s">
        <v>44</v>
      </c>
      <c r="F1061">
        <v>9240</v>
      </c>
      <c r="G1061" t="s">
        <v>141</v>
      </c>
      <c r="H1061" t="s">
        <v>233</v>
      </c>
      <c r="I1061" t="s">
        <v>234</v>
      </c>
      <c r="J1061" s="1">
        <v>46204</v>
      </c>
      <c r="K1061" t="s">
        <v>143</v>
      </c>
      <c r="L1061">
        <v>2</v>
      </c>
      <c r="M1061" t="s">
        <v>445</v>
      </c>
      <c r="N1061" t="s">
        <v>442</v>
      </c>
      <c r="O1061" t="s">
        <v>149</v>
      </c>
      <c r="P1061" t="s">
        <v>153</v>
      </c>
      <c r="Q1061">
        <v>990</v>
      </c>
      <c r="R1061">
        <v>35</v>
      </c>
      <c r="S1061">
        <v>1575</v>
      </c>
      <c r="T1061">
        <v>45</v>
      </c>
      <c r="U1061">
        <v>22</v>
      </c>
      <c r="V1061">
        <v>13</v>
      </c>
      <c r="W1061">
        <v>585</v>
      </c>
      <c r="X1061">
        <v>585</v>
      </c>
      <c r="Y1061">
        <v>0</v>
      </c>
      <c r="Z1061">
        <v>0</v>
      </c>
      <c r="AA1061">
        <v>540</v>
      </c>
      <c r="AB1061">
        <v>0</v>
      </c>
      <c r="AC1061">
        <v>540</v>
      </c>
      <c r="AD1061">
        <v>13</v>
      </c>
      <c r="AE1061">
        <v>0</v>
      </c>
      <c r="AF1061">
        <v>12</v>
      </c>
      <c r="AG1061">
        <v>0</v>
      </c>
      <c r="AH1061">
        <v>1</v>
      </c>
      <c r="AI1061">
        <v>22</v>
      </c>
      <c r="AJ1061">
        <v>0</v>
      </c>
      <c r="AK1061">
        <v>0</v>
      </c>
      <c r="AL1061">
        <v>0</v>
      </c>
      <c r="AM1061">
        <v>0</v>
      </c>
      <c r="AN1061">
        <v>0</v>
      </c>
      <c r="AO1061">
        <v>22</v>
      </c>
      <c r="AP1061">
        <v>37</v>
      </c>
      <c r="AQ1061">
        <v>22</v>
      </c>
      <c r="AR1061">
        <v>2</v>
      </c>
      <c r="AS1061">
        <v>4</v>
      </c>
      <c r="AT1061">
        <v>0</v>
      </c>
      <c r="AU1061">
        <v>0</v>
      </c>
      <c r="AV1061">
        <v>0</v>
      </c>
      <c r="AW1061">
        <v>0</v>
      </c>
      <c r="AX1061">
        <v>0</v>
      </c>
      <c r="AY1061">
        <v>2</v>
      </c>
      <c r="AZ1061">
        <v>3</v>
      </c>
      <c r="BA1061">
        <v>0</v>
      </c>
      <c r="BB1061">
        <v>0</v>
      </c>
      <c r="BC1061">
        <v>0</v>
      </c>
      <c r="BD1061">
        <v>1</v>
      </c>
      <c r="BE1061">
        <v>0</v>
      </c>
      <c r="BF1061">
        <v>20</v>
      </c>
      <c r="BG1061">
        <v>990</v>
      </c>
      <c r="BH1061">
        <v>0</v>
      </c>
      <c r="BI1061">
        <v>14</v>
      </c>
      <c r="BJ1061" s="2">
        <v>46218</v>
      </c>
      <c r="BK1061">
        <v>0</v>
      </c>
      <c r="BL1061" s="3" t="str">
        <f>VLOOKUP(O1061,DropDownList!$H$1:$I$7,2,FALSE)</f>
        <v>2025/26</v>
      </c>
      <c r="BM1061" s="3" t="str">
        <f t="shared" si="16"/>
        <v>PREG</v>
      </c>
    </row>
    <row r="1062" spans="1:65" x14ac:dyDescent="0.2">
      <c r="A1062">
        <v>2026</v>
      </c>
      <c r="B1062">
        <v>7</v>
      </c>
      <c r="C1062" t="s">
        <v>231</v>
      </c>
      <c r="D1062" t="s">
        <v>232</v>
      </c>
      <c r="E1062" t="s">
        <v>44</v>
      </c>
      <c r="F1062">
        <v>9240</v>
      </c>
      <c r="G1062" t="s">
        <v>141</v>
      </c>
      <c r="H1062" t="s">
        <v>233</v>
      </c>
      <c r="I1062" t="s">
        <v>234</v>
      </c>
      <c r="J1062" s="1">
        <v>46204</v>
      </c>
      <c r="K1062" t="s">
        <v>143</v>
      </c>
      <c r="L1062">
        <v>2</v>
      </c>
      <c r="M1062" t="s">
        <v>445</v>
      </c>
      <c r="N1062" t="s">
        <v>442</v>
      </c>
      <c r="O1062" t="s">
        <v>149</v>
      </c>
      <c r="P1062" t="s">
        <v>148</v>
      </c>
      <c r="Q1062">
        <v>120</v>
      </c>
      <c r="R1062">
        <v>7</v>
      </c>
      <c r="S1062">
        <v>420</v>
      </c>
      <c r="T1062">
        <v>60</v>
      </c>
      <c r="U1062">
        <v>2</v>
      </c>
      <c r="V1062">
        <v>2</v>
      </c>
      <c r="W1062">
        <v>120</v>
      </c>
      <c r="X1062">
        <v>120</v>
      </c>
      <c r="Y1062">
        <v>0</v>
      </c>
      <c r="Z1062">
        <v>0</v>
      </c>
      <c r="AA1062">
        <v>240</v>
      </c>
      <c r="AB1062">
        <v>0</v>
      </c>
      <c r="AC1062">
        <v>240</v>
      </c>
      <c r="AD1062">
        <v>2</v>
      </c>
      <c r="AE1062">
        <v>0</v>
      </c>
      <c r="AF1062">
        <v>4</v>
      </c>
      <c r="AG1062">
        <v>0</v>
      </c>
      <c r="AH1062">
        <v>1</v>
      </c>
      <c r="AI1062">
        <v>2</v>
      </c>
      <c r="AJ1062">
        <v>0</v>
      </c>
      <c r="AK1062">
        <v>0</v>
      </c>
      <c r="AL1062">
        <v>0</v>
      </c>
      <c r="AM1062">
        <v>0</v>
      </c>
      <c r="AN1062">
        <v>0</v>
      </c>
      <c r="AO1062">
        <v>3</v>
      </c>
      <c r="AP1062">
        <v>8</v>
      </c>
      <c r="AQ1062">
        <v>3</v>
      </c>
      <c r="AR1062">
        <v>1</v>
      </c>
      <c r="AS1062">
        <v>1</v>
      </c>
      <c r="AT1062">
        <v>0</v>
      </c>
      <c r="AU1062">
        <v>0</v>
      </c>
      <c r="AV1062">
        <v>0</v>
      </c>
      <c r="AW1062">
        <v>0</v>
      </c>
      <c r="AX1062">
        <v>0</v>
      </c>
      <c r="AY1062">
        <v>0</v>
      </c>
      <c r="AZ1062">
        <v>1</v>
      </c>
      <c r="BA1062">
        <v>1</v>
      </c>
      <c r="BB1062">
        <v>0</v>
      </c>
      <c r="BC1062">
        <v>0</v>
      </c>
      <c r="BD1062">
        <v>0</v>
      </c>
      <c r="BE1062">
        <v>0</v>
      </c>
      <c r="BF1062">
        <v>3</v>
      </c>
      <c r="BG1062">
        <v>120</v>
      </c>
      <c r="BH1062">
        <v>0</v>
      </c>
      <c r="BI1062">
        <v>2</v>
      </c>
      <c r="BJ1062" s="2">
        <v>46218</v>
      </c>
      <c r="BK1062">
        <v>0</v>
      </c>
      <c r="BL1062" s="3" t="str">
        <f>VLOOKUP(O1062,DropDownList!$H$1:$I$7,2,FALSE)</f>
        <v>2025/26</v>
      </c>
      <c r="BM1062" s="3" t="str">
        <f t="shared" si="16"/>
        <v>PRAS</v>
      </c>
    </row>
    <row r="1063" spans="1:65" x14ac:dyDescent="0.2">
      <c r="A1063">
        <v>2026</v>
      </c>
      <c r="B1063">
        <v>7</v>
      </c>
      <c r="C1063" t="s">
        <v>231</v>
      </c>
      <c r="D1063" t="s">
        <v>232</v>
      </c>
      <c r="E1063" t="s">
        <v>44</v>
      </c>
      <c r="F1063">
        <v>9240</v>
      </c>
      <c r="G1063" t="s">
        <v>141</v>
      </c>
      <c r="H1063" t="s">
        <v>233</v>
      </c>
      <c r="I1063" t="s">
        <v>234</v>
      </c>
      <c r="J1063" s="1">
        <v>46204</v>
      </c>
      <c r="K1063" t="s">
        <v>143</v>
      </c>
      <c r="L1063">
        <v>2</v>
      </c>
      <c r="M1063" t="s">
        <v>445</v>
      </c>
      <c r="N1063" t="s">
        <v>442</v>
      </c>
      <c r="O1063" t="s">
        <v>147</v>
      </c>
      <c r="P1063" t="s">
        <v>151</v>
      </c>
      <c r="Q1063">
        <v>0</v>
      </c>
      <c r="R1063">
        <v>277</v>
      </c>
      <c r="S1063">
        <v>8310</v>
      </c>
      <c r="T1063">
        <v>1680</v>
      </c>
      <c r="U1063">
        <v>2</v>
      </c>
      <c r="V1063">
        <v>0</v>
      </c>
      <c r="W1063">
        <v>0</v>
      </c>
      <c r="X1063">
        <v>0</v>
      </c>
      <c r="Y1063">
        <v>0</v>
      </c>
      <c r="Z1063">
        <v>0</v>
      </c>
      <c r="AA1063">
        <v>6630</v>
      </c>
      <c r="AB1063">
        <v>0</v>
      </c>
      <c r="AC1063">
        <v>6630</v>
      </c>
      <c r="AD1063">
        <v>0</v>
      </c>
      <c r="AE1063">
        <v>0</v>
      </c>
      <c r="AF1063">
        <v>221</v>
      </c>
      <c r="AG1063">
        <v>0</v>
      </c>
      <c r="AH1063">
        <v>56</v>
      </c>
      <c r="AI1063">
        <v>0</v>
      </c>
      <c r="AJ1063">
        <v>0</v>
      </c>
      <c r="AK1063">
        <v>0</v>
      </c>
      <c r="AL1063">
        <v>0</v>
      </c>
      <c r="AM1063">
        <v>5</v>
      </c>
      <c r="AN1063">
        <v>0</v>
      </c>
      <c r="AO1063">
        <v>0</v>
      </c>
      <c r="AP1063">
        <v>0</v>
      </c>
      <c r="AQ1063">
        <v>0</v>
      </c>
      <c r="AR1063">
        <v>0</v>
      </c>
      <c r="AS1063">
        <v>0</v>
      </c>
      <c r="AT1063">
        <v>0</v>
      </c>
      <c r="AU1063">
        <v>0</v>
      </c>
      <c r="AV1063">
        <v>0</v>
      </c>
      <c r="AW1063">
        <v>0</v>
      </c>
      <c r="AX1063">
        <v>0</v>
      </c>
      <c r="AY1063">
        <v>0</v>
      </c>
      <c r="AZ1063">
        <v>0</v>
      </c>
      <c r="BA1063">
        <v>0</v>
      </c>
      <c r="BB1063">
        <v>0</v>
      </c>
      <c r="BC1063">
        <v>0</v>
      </c>
      <c r="BD1063">
        <v>0</v>
      </c>
      <c r="BE1063">
        <v>0</v>
      </c>
      <c r="BF1063">
        <v>0</v>
      </c>
      <c r="BG1063">
        <v>0</v>
      </c>
      <c r="BH1063">
        <v>0</v>
      </c>
      <c r="BI1063">
        <v>0</v>
      </c>
      <c r="BJ1063" s="2">
        <v>46218</v>
      </c>
      <c r="BK1063">
        <v>0</v>
      </c>
      <c r="BL1063" s="3" t="str">
        <f>VLOOKUP(O1063,DropDownList!$H$1:$I$7,2,FALSE)</f>
        <v>2024/25</v>
      </c>
      <c r="BM1063" s="3" t="str">
        <f t="shared" si="16"/>
        <v>PCPF</v>
      </c>
    </row>
    <row r="1064" spans="1:65" x14ac:dyDescent="0.2">
      <c r="A1064">
        <v>2026</v>
      </c>
      <c r="B1064">
        <v>7</v>
      </c>
      <c r="C1064" t="s">
        <v>231</v>
      </c>
      <c r="D1064" t="s">
        <v>232</v>
      </c>
      <c r="E1064" t="s">
        <v>44</v>
      </c>
      <c r="F1064">
        <v>9240</v>
      </c>
      <c r="G1064" t="s">
        <v>141</v>
      </c>
      <c r="H1064" t="s">
        <v>233</v>
      </c>
      <c r="I1064" t="s">
        <v>234</v>
      </c>
      <c r="J1064" s="1">
        <v>46204</v>
      </c>
      <c r="K1064" t="s">
        <v>143</v>
      </c>
      <c r="L1064">
        <v>2</v>
      </c>
      <c r="M1064" t="s">
        <v>445</v>
      </c>
      <c r="N1064" t="s">
        <v>442</v>
      </c>
      <c r="O1064" t="s">
        <v>156</v>
      </c>
      <c r="P1064" t="s">
        <v>154</v>
      </c>
      <c r="Q1064">
        <v>5487.03</v>
      </c>
      <c r="R1064">
        <v>86</v>
      </c>
      <c r="S1064">
        <v>25471.53</v>
      </c>
      <c r="T1064">
        <v>713.78</v>
      </c>
      <c r="U1064">
        <v>23</v>
      </c>
      <c r="V1064">
        <v>12</v>
      </c>
      <c r="W1064">
        <v>3355.28</v>
      </c>
      <c r="X1064">
        <v>3355.28</v>
      </c>
      <c r="Y1064">
        <v>0</v>
      </c>
      <c r="Z1064">
        <v>0</v>
      </c>
      <c r="AA1064">
        <v>19270.72</v>
      </c>
      <c r="AB1064">
        <v>1015.91</v>
      </c>
      <c r="AC1064">
        <v>17024.810000000001</v>
      </c>
      <c r="AD1064">
        <v>6</v>
      </c>
      <c r="AE1064">
        <v>6</v>
      </c>
      <c r="AF1064">
        <v>59</v>
      </c>
      <c r="AG1064">
        <v>13</v>
      </c>
      <c r="AH1064">
        <v>3</v>
      </c>
      <c r="AI1064">
        <v>10</v>
      </c>
      <c r="AJ1064">
        <v>0</v>
      </c>
      <c r="AK1064">
        <v>0</v>
      </c>
      <c r="AL1064">
        <v>0</v>
      </c>
      <c r="AM1064">
        <v>0</v>
      </c>
      <c r="AN1064">
        <v>0</v>
      </c>
      <c r="AO1064">
        <v>55</v>
      </c>
      <c r="AP1064">
        <v>266</v>
      </c>
      <c r="AQ1064">
        <v>56</v>
      </c>
      <c r="AR1064">
        <v>0</v>
      </c>
      <c r="AS1064">
        <v>34</v>
      </c>
      <c r="AT1064">
        <v>17</v>
      </c>
      <c r="AU1064">
        <v>12</v>
      </c>
      <c r="AV1064">
        <v>4</v>
      </c>
      <c r="AW1064">
        <v>1</v>
      </c>
      <c r="AX1064">
        <v>0</v>
      </c>
      <c r="AY1064">
        <v>28</v>
      </c>
      <c r="AZ1064">
        <v>58</v>
      </c>
      <c r="BA1064">
        <v>33</v>
      </c>
      <c r="BB1064">
        <v>2</v>
      </c>
      <c r="BC1064">
        <v>0</v>
      </c>
      <c r="BD1064">
        <v>0</v>
      </c>
      <c r="BE1064">
        <v>0</v>
      </c>
      <c r="BF1064">
        <v>85</v>
      </c>
      <c r="BG1064">
        <v>2725</v>
      </c>
      <c r="BH1064">
        <v>1</v>
      </c>
      <c r="BI1064">
        <v>23</v>
      </c>
      <c r="BJ1064" s="2">
        <v>46218</v>
      </c>
      <c r="BK1064">
        <v>0</v>
      </c>
      <c r="BL1064" s="3" t="str">
        <f>VLOOKUP(O1064,DropDownList!$H$1:$I$7,2,FALSE)</f>
        <v>2023/24</v>
      </c>
      <c r="BM1064" s="3" t="str">
        <f t="shared" si="16"/>
        <v>JP COURT</v>
      </c>
    </row>
    <row r="1065" spans="1:65" x14ac:dyDescent="0.2">
      <c r="A1065">
        <v>2026</v>
      </c>
      <c r="B1065">
        <v>7</v>
      </c>
      <c r="C1065" t="s">
        <v>231</v>
      </c>
      <c r="D1065" t="s">
        <v>232</v>
      </c>
      <c r="E1065" t="s">
        <v>44</v>
      </c>
      <c r="F1065">
        <v>9240</v>
      </c>
      <c r="G1065" t="s">
        <v>141</v>
      </c>
      <c r="H1065" t="s">
        <v>233</v>
      </c>
      <c r="I1065" t="s">
        <v>234</v>
      </c>
      <c r="J1065" s="1">
        <v>46204</v>
      </c>
      <c r="K1065" t="s">
        <v>143</v>
      </c>
      <c r="L1065">
        <v>2</v>
      </c>
      <c r="M1065" t="s">
        <v>445</v>
      </c>
      <c r="N1065" t="s">
        <v>442</v>
      </c>
      <c r="O1065" t="s">
        <v>155</v>
      </c>
      <c r="P1065" t="s">
        <v>152</v>
      </c>
      <c r="Q1065">
        <v>0</v>
      </c>
      <c r="R1065">
        <v>3</v>
      </c>
      <c r="S1065">
        <v>120</v>
      </c>
      <c r="T1065">
        <v>120</v>
      </c>
      <c r="U1065">
        <v>0</v>
      </c>
      <c r="V1065">
        <v>0</v>
      </c>
      <c r="W1065">
        <v>0</v>
      </c>
      <c r="X1065">
        <v>0</v>
      </c>
      <c r="Y1065">
        <v>0</v>
      </c>
      <c r="Z1065">
        <v>0</v>
      </c>
      <c r="AA1065">
        <v>0</v>
      </c>
      <c r="AB1065">
        <v>0</v>
      </c>
      <c r="AC1065">
        <v>0</v>
      </c>
      <c r="AD1065">
        <v>0</v>
      </c>
      <c r="AE1065">
        <v>0</v>
      </c>
      <c r="AF1065">
        <v>0</v>
      </c>
      <c r="AG1065">
        <v>0</v>
      </c>
      <c r="AH1065">
        <v>3</v>
      </c>
      <c r="AI1065">
        <v>0</v>
      </c>
      <c r="AJ1065">
        <v>0</v>
      </c>
      <c r="AK1065">
        <v>0</v>
      </c>
      <c r="AL1065">
        <v>0</v>
      </c>
      <c r="AM1065">
        <v>0</v>
      </c>
      <c r="AN1065">
        <v>0</v>
      </c>
      <c r="AO1065">
        <v>0</v>
      </c>
      <c r="AP1065">
        <v>0</v>
      </c>
      <c r="AQ1065">
        <v>0</v>
      </c>
      <c r="AR1065">
        <v>0</v>
      </c>
      <c r="AS1065">
        <v>0</v>
      </c>
      <c r="AT1065">
        <v>0</v>
      </c>
      <c r="AU1065">
        <v>0</v>
      </c>
      <c r="AV1065">
        <v>0</v>
      </c>
      <c r="AW1065">
        <v>0</v>
      </c>
      <c r="AX1065">
        <v>0</v>
      </c>
      <c r="AY1065">
        <v>0</v>
      </c>
      <c r="AZ1065">
        <v>0</v>
      </c>
      <c r="BA1065">
        <v>0</v>
      </c>
      <c r="BB1065">
        <v>0</v>
      </c>
      <c r="BC1065">
        <v>0</v>
      </c>
      <c r="BD1065">
        <v>0</v>
      </c>
      <c r="BE1065">
        <v>0</v>
      </c>
      <c r="BF1065">
        <v>0</v>
      </c>
      <c r="BG1065">
        <v>0</v>
      </c>
      <c r="BH1065">
        <v>0</v>
      </c>
      <c r="BI1065">
        <v>0</v>
      </c>
      <c r="BJ1065" s="2">
        <v>46218</v>
      </c>
      <c r="BK1065">
        <v>0</v>
      </c>
      <c r="BL1065" s="3" t="str">
        <f>VLOOKUP(O1065,DropDownList!$H$1:$I$7,2,FALSE)</f>
        <v>2022/23</v>
      </c>
      <c r="BM1065" s="3" t="str">
        <f t="shared" si="16"/>
        <v>PCOA</v>
      </c>
    </row>
    <row r="1066" spans="1:65" x14ac:dyDescent="0.2">
      <c r="A1066">
        <v>2026</v>
      </c>
      <c r="B1066">
        <v>7</v>
      </c>
      <c r="C1066" t="s">
        <v>231</v>
      </c>
      <c r="D1066" t="s">
        <v>232</v>
      </c>
      <c r="E1066" t="s">
        <v>44</v>
      </c>
      <c r="F1066">
        <v>9240</v>
      </c>
      <c r="G1066" t="s">
        <v>141</v>
      </c>
      <c r="H1066" t="s">
        <v>233</v>
      </c>
      <c r="I1066" t="s">
        <v>234</v>
      </c>
      <c r="J1066" s="1">
        <v>46204</v>
      </c>
      <c r="K1066" t="s">
        <v>143</v>
      </c>
      <c r="L1066">
        <v>2</v>
      </c>
      <c r="M1066" t="s">
        <v>445</v>
      </c>
      <c r="N1066" t="s">
        <v>442</v>
      </c>
      <c r="O1066" t="s">
        <v>155</v>
      </c>
      <c r="P1066" t="s">
        <v>154</v>
      </c>
      <c r="Q1066">
        <v>7348.77</v>
      </c>
      <c r="R1066">
        <v>131</v>
      </c>
      <c r="S1066">
        <v>37369.51</v>
      </c>
      <c r="T1066">
        <v>3290</v>
      </c>
      <c r="U1066">
        <v>31</v>
      </c>
      <c r="V1066">
        <v>17</v>
      </c>
      <c r="W1066">
        <v>4675.45</v>
      </c>
      <c r="X1066">
        <v>4675.45</v>
      </c>
      <c r="Y1066">
        <v>0</v>
      </c>
      <c r="Z1066">
        <v>0</v>
      </c>
      <c r="AA1066">
        <v>26730.74</v>
      </c>
      <c r="AB1066">
        <v>151.97999999999999</v>
      </c>
      <c r="AC1066">
        <v>24663.040000000001</v>
      </c>
      <c r="AD1066">
        <v>2</v>
      </c>
      <c r="AE1066">
        <v>15</v>
      </c>
      <c r="AF1066">
        <v>91</v>
      </c>
      <c r="AG1066">
        <v>24</v>
      </c>
      <c r="AH1066">
        <v>6</v>
      </c>
      <c r="AI1066">
        <v>7</v>
      </c>
      <c r="AJ1066">
        <v>0</v>
      </c>
      <c r="AK1066">
        <v>0</v>
      </c>
      <c r="AL1066">
        <v>0</v>
      </c>
      <c r="AM1066">
        <v>0</v>
      </c>
      <c r="AN1066">
        <v>0</v>
      </c>
      <c r="AO1066">
        <v>98</v>
      </c>
      <c r="AP1066">
        <v>563</v>
      </c>
      <c r="AQ1066">
        <v>99</v>
      </c>
      <c r="AR1066">
        <v>1</v>
      </c>
      <c r="AS1066">
        <v>93</v>
      </c>
      <c r="AT1066">
        <v>22</v>
      </c>
      <c r="AU1066">
        <v>12</v>
      </c>
      <c r="AV1066">
        <v>7</v>
      </c>
      <c r="AW1066">
        <v>1</v>
      </c>
      <c r="AX1066">
        <v>0</v>
      </c>
      <c r="AY1066">
        <v>72</v>
      </c>
      <c r="AZ1066">
        <v>116</v>
      </c>
      <c r="BA1066">
        <v>70</v>
      </c>
      <c r="BB1066">
        <v>15</v>
      </c>
      <c r="BC1066">
        <v>7</v>
      </c>
      <c r="BD1066">
        <v>1</v>
      </c>
      <c r="BE1066">
        <v>0</v>
      </c>
      <c r="BF1066">
        <v>130</v>
      </c>
      <c r="BG1066">
        <v>1580</v>
      </c>
      <c r="BH1066">
        <v>3</v>
      </c>
      <c r="BI1066">
        <v>30</v>
      </c>
      <c r="BJ1066" s="2">
        <v>46218</v>
      </c>
      <c r="BK1066">
        <v>0</v>
      </c>
      <c r="BL1066" s="3" t="str">
        <f>VLOOKUP(O1066,DropDownList!$H$1:$I$7,2,FALSE)</f>
        <v>2022/23</v>
      </c>
      <c r="BM1066" s="3" t="str">
        <f t="shared" si="16"/>
        <v>JP COURT</v>
      </c>
    </row>
    <row r="1067" spans="1:65" x14ac:dyDescent="0.2">
      <c r="A1067">
        <v>2026</v>
      </c>
      <c r="B1067">
        <v>7</v>
      </c>
      <c r="C1067" t="s">
        <v>231</v>
      </c>
      <c r="D1067" t="s">
        <v>232</v>
      </c>
      <c r="E1067" t="s">
        <v>44</v>
      </c>
      <c r="F1067">
        <v>9240</v>
      </c>
      <c r="G1067" t="s">
        <v>141</v>
      </c>
      <c r="H1067" t="s">
        <v>233</v>
      </c>
      <c r="I1067" t="s">
        <v>234</v>
      </c>
      <c r="J1067" s="1">
        <v>46204</v>
      </c>
      <c r="K1067" t="s">
        <v>143</v>
      </c>
      <c r="L1067">
        <v>2</v>
      </c>
      <c r="M1067" t="s">
        <v>445</v>
      </c>
      <c r="N1067" t="s">
        <v>442</v>
      </c>
      <c r="O1067" t="s">
        <v>156</v>
      </c>
      <c r="P1067" t="s">
        <v>151</v>
      </c>
      <c r="Q1067">
        <v>0</v>
      </c>
      <c r="R1067">
        <v>136</v>
      </c>
      <c r="S1067">
        <v>4080</v>
      </c>
      <c r="T1067">
        <v>510</v>
      </c>
      <c r="U1067">
        <v>4</v>
      </c>
      <c r="V1067">
        <v>0</v>
      </c>
      <c r="W1067">
        <v>0</v>
      </c>
      <c r="X1067">
        <v>0</v>
      </c>
      <c r="Y1067">
        <v>0</v>
      </c>
      <c r="Z1067">
        <v>0</v>
      </c>
      <c r="AA1067">
        <v>3570</v>
      </c>
      <c r="AB1067">
        <v>0</v>
      </c>
      <c r="AC1067">
        <v>3570</v>
      </c>
      <c r="AD1067">
        <v>0</v>
      </c>
      <c r="AE1067">
        <v>0</v>
      </c>
      <c r="AF1067">
        <v>119</v>
      </c>
      <c r="AG1067">
        <v>0</v>
      </c>
      <c r="AH1067">
        <v>17</v>
      </c>
      <c r="AI1067">
        <v>0</v>
      </c>
      <c r="AJ1067">
        <v>0</v>
      </c>
      <c r="AK1067">
        <v>0</v>
      </c>
      <c r="AL1067">
        <v>0</v>
      </c>
      <c r="AM1067">
        <v>4</v>
      </c>
      <c r="AN1067">
        <v>0</v>
      </c>
      <c r="AO1067">
        <v>0</v>
      </c>
      <c r="AP1067">
        <v>0</v>
      </c>
      <c r="AQ1067">
        <v>0</v>
      </c>
      <c r="AR1067">
        <v>0</v>
      </c>
      <c r="AS1067">
        <v>0</v>
      </c>
      <c r="AT1067">
        <v>0</v>
      </c>
      <c r="AU1067">
        <v>0</v>
      </c>
      <c r="AV1067">
        <v>0</v>
      </c>
      <c r="AW1067">
        <v>0</v>
      </c>
      <c r="AX1067">
        <v>0</v>
      </c>
      <c r="AY1067">
        <v>0</v>
      </c>
      <c r="AZ1067">
        <v>0</v>
      </c>
      <c r="BA1067">
        <v>0</v>
      </c>
      <c r="BB1067">
        <v>0</v>
      </c>
      <c r="BC1067">
        <v>0</v>
      </c>
      <c r="BD1067">
        <v>0</v>
      </c>
      <c r="BE1067">
        <v>0</v>
      </c>
      <c r="BF1067">
        <v>0</v>
      </c>
      <c r="BG1067">
        <v>0</v>
      </c>
      <c r="BH1067">
        <v>0</v>
      </c>
      <c r="BI1067">
        <v>0</v>
      </c>
      <c r="BJ1067" s="2">
        <v>46218</v>
      </c>
      <c r="BK1067">
        <v>0</v>
      </c>
      <c r="BL1067" s="3" t="str">
        <f>VLOOKUP(O1067,DropDownList!$H$1:$I$7,2,FALSE)</f>
        <v>2023/24</v>
      </c>
      <c r="BM1067" s="3" t="str">
        <f t="shared" si="16"/>
        <v>PCPF</v>
      </c>
    </row>
    <row r="1068" spans="1:65" x14ac:dyDescent="0.2">
      <c r="A1068">
        <v>2026</v>
      </c>
      <c r="B1068">
        <v>7</v>
      </c>
      <c r="C1068" t="s">
        <v>231</v>
      </c>
      <c r="D1068" t="s">
        <v>232</v>
      </c>
      <c r="E1068" t="s">
        <v>44</v>
      </c>
      <c r="F1068">
        <v>9240</v>
      </c>
      <c r="G1068" t="s">
        <v>141</v>
      </c>
      <c r="H1068" t="s">
        <v>233</v>
      </c>
      <c r="I1068" t="s">
        <v>234</v>
      </c>
      <c r="J1068" s="1">
        <v>46204</v>
      </c>
      <c r="K1068" t="s">
        <v>143</v>
      </c>
      <c r="L1068">
        <v>2</v>
      </c>
      <c r="M1068" t="s">
        <v>445</v>
      </c>
      <c r="N1068" t="s">
        <v>442</v>
      </c>
      <c r="O1068" t="s">
        <v>156</v>
      </c>
      <c r="P1068" t="s">
        <v>153</v>
      </c>
      <c r="Q1068">
        <v>0</v>
      </c>
      <c r="R1068">
        <v>6</v>
      </c>
      <c r="S1068">
        <v>270</v>
      </c>
      <c r="T1068">
        <v>0</v>
      </c>
      <c r="U1068">
        <v>0</v>
      </c>
      <c r="V1068">
        <v>0</v>
      </c>
      <c r="W1068">
        <v>0</v>
      </c>
      <c r="X1068">
        <v>0</v>
      </c>
      <c r="Y1068">
        <v>0</v>
      </c>
      <c r="Z1068">
        <v>0</v>
      </c>
      <c r="AA1068">
        <v>270</v>
      </c>
      <c r="AB1068">
        <v>0</v>
      </c>
      <c r="AC1068">
        <v>270</v>
      </c>
      <c r="AD1068">
        <v>0</v>
      </c>
      <c r="AE1068">
        <v>0</v>
      </c>
      <c r="AF1068">
        <v>6</v>
      </c>
      <c r="AG1068">
        <v>0</v>
      </c>
      <c r="AH1068">
        <v>0</v>
      </c>
      <c r="AI1068">
        <v>0</v>
      </c>
      <c r="AJ1068">
        <v>0</v>
      </c>
      <c r="AK1068">
        <v>0</v>
      </c>
      <c r="AL1068">
        <v>0</v>
      </c>
      <c r="AM1068">
        <v>0</v>
      </c>
      <c r="AN1068">
        <v>0</v>
      </c>
      <c r="AO1068">
        <v>6</v>
      </c>
      <c r="AP1068">
        <v>33</v>
      </c>
      <c r="AQ1068">
        <v>9</v>
      </c>
      <c r="AR1068">
        <v>1</v>
      </c>
      <c r="AS1068">
        <v>7</v>
      </c>
      <c r="AT1068">
        <v>0</v>
      </c>
      <c r="AU1068">
        <v>0</v>
      </c>
      <c r="AV1068">
        <v>0</v>
      </c>
      <c r="AW1068">
        <v>0</v>
      </c>
      <c r="AX1068">
        <v>0</v>
      </c>
      <c r="AY1068">
        <v>1</v>
      </c>
      <c r="AZ1068">
        <v>6</v>
      </c>
      <c r="BA1068">
        <v>4</v>
      </c>
      <c r="BB1068">
        <v>1</v>
      </c>
      <c r="BC1068">
        <v>0</v>
      </c>
      <c r="BD1068">
        <v>0</v>
      </c>
      <c r="BE1068">
        <v>0</v>
      </c>
      <c r="BF1068">
        <v>5</v>
      </c>
      <c r="BG1068">
        <v>0</v>
      </c>
      <c r="BH1068">
        <v>0</v>
      </c>
      <c r="BI1068">
        <v>0</v>
      </c>
      <c r="BJ1068" s="2">
        <v>46218</v>
      </c>
      <c r="BK1068">
        <v>0</v>
      </c>
      <c r="BL1068" s="3" t="str">
        <f>VLOOKUP(O1068,DropDownList!$H$1:$I$7,2,FALSE)</f>
        <v>2023/24</v>
      </c>
      <c r="BM1068" s="3" t="str">
        <f t="shared" si="16"/>
        <v>PREG</v>
      </c>
    </row>
    <row r="1069" spans="1:65" x14ac:dyDescent="0.2">
      <c r="A1069">
        <v>2026</v>
      </c>
      <c r="B1069">
        <v>7</v>
      </c>
      <c r="C1069" t="s">
        <v>231</v>
      </c>
      <c r="D1069" t="s">
        <v>232</v>
      </c>
      <c r="E1069" t="s">
        <v>44</v>
      </c>
      <c r="F1069">
        <v>9240</v>
      </c>
      <c r="G1069" t="s">
        <v>141</v>
      </c>
      <c r="H1069" t="s">
        <v>233</v>
      </c>
      <c r="I1069" t="s">
        <v>234</v>
      </c>
      <c r="J1069" s="1">
        <v>46204</v>
      </c>
      <c r="K1069" t="s">
        <v>143</v>
      </c>
      <c r="L1069">
        <v>2</v>
      </c>
      <c r="M1069" t="s">
        <v>445</v>
      </c>
      <c r="N1069" t="s">
        <v>442</v>
      </c>
      <c r="O1069" t="s">
        <v>156</v>
      </c>
      <c r="P1069" t="s">
        <v>148</v>
      </c>
      <c r="Q1069">
        <v>60</v>
      </c>
      <c r="R1069">
        <v>6</v>
      </c>
      <c r="S1069">
        <v>360</v>
      </c>
      <c r="T1069">
        <v>5</v>
      </c>
      <c r="U1069">
        <v>1</v>
      </c>
      <c r="V1069">
        <v>1</v>
      </c>
      <c r="W1069">
        <v>60</v>
      </c>
      <c r="X1069">
        <v>60</v>
      </c>
      <c r="Y1069">
        <v>0</v>
      </c>
      <c r="Z1069">
        <v>0</v>
      </c>
      <c r="AA1069">
        <v>295</v>
      </c>
      <c r="AB1069">
        <v>0</v>
      </c>
      <c r="AC1069">
        <v>295</v>
      </c>
      <c r="AD1069">
        <v>1</v>
      </c>
      <c r="AE1069">
        <v>0</v>
      </c>
      <c r="AF1069">
        <v>4</v>
      </c>
      <c r="AG1069">
        <v>0</v>
      </c>
      <c r="AH1069">
        <v>0</v>
      </c>
      <c r="AI1069">
        <v>1</v>
      </c>
      <c r="AJ1069">
        <v>0</v>
      </c>
      <c r="AK1069">
        <v>0</v>
      </c>
      <c r="AL1069">
        <v>0</v>
      </c>
      <c r="AM1069">
        <v>0</v>
      </c>
      <c r="AN1069">
        <v>0</v>
      </c>
      <c r="AO1069">
        <v>3</v>
      </c>
      <c r="AP1069">
        <v>6</v>
      </c>
      <c r="AQ1069">
        <v>4</v>
      </c>
      <c r="AR1069">
        <v>0</v>
      </c>
      <c r="AS1069">
        <v>0</v>
      </c>
      <c r="AT1069">
        <v>0</v>
      </c>
      <c r="AU1069">
        <v>0</v>
      </c>
      <c r="AV1069">
        <v>0</v>
      </c>
      <c r="AW1069">
        <v>0</v>
      </c>
      <c r="AX1069">
        <v>0</v>
      </c>
      <c r="AY1069">
        <v>0</v>
      </c>
      <c r="AZ1069">
        <v>1</v>
      </c>
      <c r="BA1069">
        <v>1</v>
      </c>
      <c r="BB1069">
        <v>0</v>
      </c>
      <c r="BC1069">
        <v>0</v>
      </c>
      <c r="BD1069">
        <v>0</v>
      </c>
      <c r="BE1069">
        <v>0</v>
      </c>
      <c r="BF1069">
        <v>3</v>
      </c>
      <c r="BG1069">
        <v>60</v>
      </c>
      <c r="BH1069">
        <v>1</v>
      </c>
      <c r="BI1069">
        <v>1</v>
      </c>
      <c r="BJ1069" s="2">
        <v>46218</v>
      </c>
      <c r="BK1069">
        <v>0</v>
      </c>
      <c r="BL1069" s="3" t="str">
        <f>VLOOKUP(O1069,DropDownList!$H$1:$I$7,2,FALSE)</f>
        <v>2023/24</v>
      </c>
      <c r="BM1069" s="3" t="str">
        <f t="shared" si="16"/>
        <v>PRAS</v>
      </c>
    </row>
    <row r="1070" spans="1:65" x14ac:dyDescent="0.2">
      <c r="A1070">
        <v>2026</v>
      </c>
      <c r="B1070">
        <v>7</v>
      </c>
      <c r="C1070" t="s">
        <v>231</v>
      </c>
      <c r="D1070" t="s">
        <v>232</v>
      </c>
      <c r="E1070" t="s">
        <v>44</v>
      </c>
      <c r="F1070">
        <v>9240</v>
      </c>
      <c r="G1070" t="s">
        <v>141</v>
      </c>
      <c r="H1070" t="s">
        <v>233</v>
      </c>
      <c r="I1070" t="s">
        <v>234</v>
      </c>
      <c r="J1070" s="1">
        <v>46204</v>
      </c>
      <c r="K1070" t="s">
        <v>143</v>
      </c>
      <c r="L1070">
        <v>2</v>
      </c>
      <c r="M1070" t="s">
        <v>445</v>
      </c>
      <c r="N1070" t="s">
        <v>442</v>
      </c>
      <c r="O1070" t="s">
        <v>155</v>
      </c>
      <c r="P1070" t="s">
        <v>150</v>
      </c>
      <c r="Q1070">
        <v>3874.78</v>
      </c>
      <c r="R1070">
        <v>172</v>
      </c>
      <c r="S1070">
        <v>27697.57</v>
      </c>
      <c r="T1070">
        <v>2956.28</v>
      </c>
      <c r="U1070">
        <v>32</v>
      </c>
      <c r="V1070">
        <v>14</v>
      </c>
      <c r="W1070">
        <v>1789.06</v>
      </c>
      <c r="X1070">
        <v>1789.06</v>
      </c>
      <c r="Y1070">
        <v>157</v>
      </c>
      <c r="Z1070">
        <v>24741.29</v>
      </c>
      <c r="AA1070">
        <v>20866.509999999998</v>
      </c>
      <c r="AB1070">
        <v>8029.57</v>
      </c>
      <c r="AC1070">
        <v>12836.94</v>
      </c>
      <c r="AD1070">
        <v>8</v>
      </c>
      <c r="AE1070">
        <v>6</v>
      </c>
      <c r="AF1070">
        <v>119</v>
      </c>
      <c r="AG1070">
        <v>16</v>
      </c>
      <c r="AH1070">
        <v>15</v>
      </c>
      <c r="AI1070">
        <v>16</v>
      </c>
      <c r="AJ1070">
        <v>34</v>
      </c>
      <c r="AK1070">
        <v>18</v>
      </c>
      <c r="AL1070">
        <v>1</v>
      </c>
      <c r="AM1070">
        <v>5</v>
      </c>
      <c r="AN1070">
        <v>1</v>
      </c>
      <c r="AO1070">
        <v>121</v>
      </c>
      <c r="AP1070">
        <v>597</v>
      </c>
      <c r="AQ1070">
        <v>128</v>
      </c>
      <c r="AR1070">
        <v>11</v>
      </c>
      <c r="AS1070">
        <v>82</v>
      </c>
      <c r="AT1070">
        <v>9</v>
      </c>
      <c r="AU1070">
        <v>5</v>
      </c>
      <c r="AV1070">
        <v>3</v>
      </c>
      <c r="AW1070">
        <v>0</v>
      </c>
      <c r="AX1070">
        <v>0</v>
      </c>
      <c r="AY1070">
        <v>89</v>
      </c>
      <c r="AZ1070">
        <v>149</v>
      </c>
      <c r="BA1070">
        <v>85</v>
      </c>
      <c r="BB1070">
        <v>12</v>
      </c>
      <c r="BC1070">
        <v>8</v>
      </c>
      <c r="BD1070">
        <v>0</v>
      </c>
      <c r="BE1070">
        <v>0</v>
      </c>
      <c r="BF1070">
        <v>117</v>
      </c>
      <c r="BG1070">
        <v>2669.24</v>
      </c>
      <c r="BH1070">
        <v>6</v>
      </c>
      <c r="BI1070">
        <v>32</v>
      </c>
      <c r="BJ1070" s="2">
        <v>46218</v>
      </c>
      <c r="BK1070">
        <v>0</v>
      </c>
      <c r="BL1070" s="3" t="str">
        <f>VLOOKUP(O1070,DropDownList!$H$1:$I$7,2,FALSE)</f>
        <v>2022/23</v>
      </c>
      <c r="BM1070" s="3" t="str">
        <f t="shared" si="16"/>
        <v>FISCAL FINES</v>
      </c>
    </row>
    <row r="1071" spans="1:65" x14ac:dyDescent="0.2">
      <c r="A1071">
        <v>2026</v>
      </c>
      <c r="B1071">
        <v>7</v>
      </c>
      <c r="C1071" t="s">
        <v>231</v>
      </c>
      <c r="D1071" t="s">
        <v>232</v>
      </c>
      <c r="E1071" t="s">
        <v>44</v>
      </c>
      <c r="F1071">
        <v>9240</v>
      </c>
      <c r="G1071" t="s">
        <v>141</v>
      </c>
      <c r="H1071" t="s">
        <v>233</v>
      </c>
      <c r="I1071" t="s">
        <v>234</v>
      </c>
      <c r="J1071" s="1">
        <v>46204</v>
      </c>
      <c r="K1071" t="s">
        <v>143</v>
      </c>
      <c r="L1071">
        <v>2</v>
      </c>
      <c r="M1071" t="s">
        <v>445</v>
      </c>
      <c r="N1071" t="s">
        <v>442</v>
      </c>
      <c r="O1071" t="s">
        <v>147</v>
      </c>
      <c r="P1071" t="s">
        <v>152</v>
      </c>
      <c r="Q1071">
        <v>0</v>
      </c>
      <c r="R1071">
        <v>5</v>
      </c>
      <c r="S1071">
        <v>200</v>
      </c>
      <c r="T1071">
        <v>40</v>
      </c>
      <c r="U1071">
        <v>0</v>
      </c>
      <c r="V1071">
        <v>0</v>
      </c>
      <c r="W1071">
        <v>0</v>
      </c>
      <c r="X1071">
        <v>0</v>
      </c>
      <c r="Y1071">
        <v>0</v>
      </c>
      <c r="Z1071">
        <v>0</v>
      </c>
      <c r="AA1071">
        <v>160</v>
      </c>
      <c r="AB1071">
        <v>0</v>
      </c>
      <c r="AC1071">
        <v>160</v>
      </c>
      <c r="AD1071">
        <v>0</v>
      </c>
      <c r="AE1071">
        <v>0</v>
      </c>
      <c r="AF1071">
        <v>4</v>
      </c>
      <c r="AG1071">
        <v>0</v>
      </c>
      <c r="AH1071">
        <v>1</v>
      </c>
      <c r="AI1071">
        <v>0</v>
      </c>
      <c r="AJ1071">
        <v>0</v>
      </c>
      <c r="AK1071">
        <v>0</v>
      </c>
      <c r="AL1071">
        <v>0</v>
      </c>
      <c r="AM1071">
        <v>0</v>
      </c>
      <c r="AN1071">
        <v>0</v>
      </c>
      <c r="AO1071">
        <v>0</v>
      </c>
      <c r="AP1071">
        <v>0</v>
      </c>
      <c r="AQ1071">
        <v>0</v>
      </c>
      <c r="AR1071">
        <v>0</v>
      </c>
      <c r="AS1071">
        <v>0</v>
      </c>
      <c r="AT1071">
        <v>0</v>
      </c>
      <c r="AU1071">
        <v>0</v>
      </c>
      <c r="AV1071">
        <v>0</v>
      </c>
      <c r="AW1071">
        <v>0</v>
      </c>
      <c r="AX1071">
        <v>0</v>
      </c>
      <c r="AY1071">
        <v>0</v>
      </c>
      <c r="AZ1071">
        <v>0</v>
      </c>
      <c r="BA1071">
        <v>0</v>
      </c>
      <c r="BB1071">
        <v>0</v>
      </c>
      <c r="BC1071">
        <v>0</v>
      </c>
      <c r="BD1071">
        <v>0</v>
      </c>
      <c r="BE1071">
        <v>0</v>
      </c>
      <c r="BF1071">
        <v>0</v>
      </c>
      <c r="BG1071">
        <v>0</v>
      </c>
      <c r="BH1071">
        <v>0</v>
      </c>
      <c r="BI1071">
        <v>0</v>
      </c>
      <c r="BJ1071" s="2">
        <v>46218</v>
      </c>
      <c r="BK1071">
        <v>0</v>
      </c>
      <c r="BL1071" s="3" t="str">
        <f>VLOOKUP(O1071,DropDownList!$H$1:$I$7,2,FALSE)</f>
        <v>2024/25</v>
      </c>
      <c r="BM1071" s="3" t="str">
        <f t="shared" si="16"/>
        <v>PCOA</v>
      </c>
    </row>
    <row r="1072" spans="1:65" x14ac:dyDescent="0.2">
      <c r="A1072">
        <v>2026</v>
      </c>
      <c r="B1072">
        <v>7</v>
      </c>
      <c r="C1072" t="s">
        <v>231</v>
      </c>
      <c r="D1072" t="s">
        <v>232</v>
      </c>
      <c r="E1072" t="s">
        <v>44</v>
      </c>
      <c r="F1072">
        <v>9240</v>
      </c>
      <c r="G1072" t="s">
        <v>141</v>
      </c>
      <c r="H1072" t="s">
        <v>233</v>
      </c>
      <c r="I1072" t="s">
        <v>234</v>
      </c>
      <c r="J1072" s="1">
        <v>46204</v>
      </c>
      <c r="K1072" t="s">
        <v>143</v>
      </c>
      <c r="L1072">
        <v>2</v>
      </c>
      <c r="M1072" t="s">
        <v>445</v>
      </c>
      <c r="N1072" t="s">
        <v>442</v>
      </c>
      <c r="O1072" t="s">
        <v>149</v>
      </c>
      <c r="P1072" t="s">
        <v>154</v>
      </c>
      <c r="Q1072">
        <v>12962.99</v>
      </c>
      <c r="R1072">
        <v>92</v>
      </c>
      <c r="S1072">
        <v>27026</v>
      </c>
      <c r="T1072">
        <v>995</v>
      </c>
      <c r="U1072">
        <v>49</v>
      </c>
      <c r="V1072">
        <v>33</v>
      </c>
      <c r="W1072">
        <v>5931</v>
      </c>
      <c r="X1072">
        <v>7903</v>
      </c>
      <c r="Y1072">
        <v>0</v>
      </c>
      <c r="Z1072">
        <v>0</v>
      </c>
      <c r="AA1072">
        <v>13068.01</v>
      </c>
      <c r="AB1072">
        <v>550</v>
      </c>
      <c r="AC1072">
        <v>11488.01</v>
      </c>
      <c r="AD1072">
        <v>21</v>
      </c>
      <c r="AE1072">
        <v>12</v>
      </c>
      <c r="AF1072">
        <v>41</v>
      </c>
      <c r="AG1072">
        <v>21</v>
      </c>
      <c r="AH1072">
        <v>2</v>
      </c>
      <c r="AI1072">
        <v>28</v>
      </c>
      <c r="AJ1072">
        <v>0</v>
      </c>
      <c r="AK1072">
        <v>0</v>
      </c>
      <c r="AL1072">
        <v>0</v>
      </c>
      <c r="AM1072">
        <v>0</v>
      </c>
      <c r="AN1072">
        <v>0</v>
      </c>
      <c r="AO1072">
        <v>56</v>
      </c>
      <c r="AP1072">
        <v>107</v>
      </c>
      <c r="AQ1072">
        <v>55</v>
      </c>
      <c r="AR1072">
        <v>0</v>
      </c>
      <c r="AS1072">
        <v>5</v>
      </c>
      <c r="AT1072">
        <v>0</v>
      </c>
      <c r="AU1072">
        <v>1</v>
      </c>
      <c r="AV1072">
        <v>0</v>
      </c>
      <c r="AW1072">
        <v>0</v>
      </c>
      <c r="AX1072">
        <v>0</v>
      </c>
      <c r="AY1072">
        <v>10</v>
      </c>
      <c r="AZ1072">
        <v>20</v>
      </c>
      <c r="BA1072">
        <v>5</v>
      </c>
      <c r="BB1072">
        <v>0</v>
      </c>
      <c r="BC1072">
        <v>0</v>
      </c>
      <c r="BD1072">
        <v>0</v>
      </c>
      <c r="BE1072">
        <v>0</v>
      </c>
      <c r="BF1072">
        <v>91</v>
      </c>
      <c r="BG1072">
        <v>7970</v>
      </c>
      <c r="BH1072">
        <v>0</v>
      </c>
      <c r="BI1072">
        <v>48</v>
      </c>
      <c r="BJ1072" s="2">
        <v>46218</v>
      </c>
      <c r="BK1072">
        <v>0</v>
      </c>
      <c r="BL1072" s="3" t="str">
        <f>VLOOKUP(O1072,DropDownList!$H$1:$I$7,2,FALSE)</f>
        <v>2025/26</v>
      </c>
      <c r="BM1072" s="3" t="str">
        <f t="shared" si="16"/>
        <v>JP COURT</v>
      </c>
    </row>
    <row r="1073" spans="1:65" x14ac:dyDescent="0.2">
      <c r="A1073">
        <v>2026</v>
      </c>
      <c r="B1073">
        <v>7</v>
      </c>
      <c r="C1073" t="s">
        <v>231</v>
      </c>
      <c r="D1073" t="s">
        <v>232</v>
      </c>
      <c r="E1073" t="s">
        <v>44</v>
      </c>
      <c r="F1073">
        <v>9240</v>
      </c>
      <c r="G1073" t="s">
        <v>141</v>
      </c>
      <c r="H1073" t="s">
        <v>233</v>
      </c>
      <c r="I1073" t="s">
        <v>234</v>
      </c>
      <c r="J1073" s="1">
        <v>46204</v>
      </c>
      <c r="K1073" t="s">
        <v>143</v>
      </c>
      <c r="L1073">
        <v>2</v>
      </c>
      <c r="M1073" t="s">
        <v>445</v>
      </c>
      <c r="N1073" t="s">
        <v>442</v>
      </c>
      <c r="O1073" t="s">
        <v>155</v>
      </c>
      <c r="P1073" t="s">
        <v>151</v>
      </c>
      <c r="Q1073">
        <v>0</v>
      </c>
      <c r="R1073">
        <v>255</v>
      </c>
      <c r="S1073">
        <v>7650</v>
      </c>
      <c r="T1073">
        <v>1680</v>
      </c>
      <c r="U1073">
        <v>11</v>
      </c>
      <c r="V1073">
        <v>0</v>
      </c>
      <c r="W1073">
        <v>0</v>
      </c>
      <c r="X1073">
        <v>0</v>
      </c>
      <c r="Y1073">
        <v>0</v>
      </c>
      <c r="Z1073">
        <v>0</v>
      </c>
      <c r="AA1073">
        <v>5970</v>
      </c>
      <c r="AB1073">
        <v>0</v>
      </c>
      <c r="AC1073">
        <v>5970</v>
      </c>
      <c r="AD1073">
        <v>0</v>
      </c>
      <c r="AE1073">
        <v>0</v>
      </c>
      <c r="AF1073">
        <v>199</v>
      </c>
      <c r="AG1073">
        <v>0</v>
      </c>
      <c r="AH1073">
        <v>56</v>
      </c>
      <c r="AI1073">
        <v>0</v>
      </c>
      <c r="AJ1073">
        <v>0</v>
      </c>
      <c r="AK1073">
        <v>0</v>
      </c>
      <c r="AL1073">
        <v>0</v>
      </c>
      <c r="AM1073">
        <v>1</v>
      </c>
      <c r="AN1073">
        <v>0</v>
      </c>
      <c r="AO1073">
        <v>0</v>
      </c>
      <c r="AP1073">
        <v>0</v>
      </c>
      <c r="AQ1073">
        <v>0</v>
      </c>
      <c r="AR1073">
        <v>0</v>
      </c>
      <c r="AS1073">
        <v>0</v>
      </c>
      <c r="AT1073">
        <v>0</v>
      </c>
      <c r="AU1073">
        <v>0</v>
      </c>
      <c r="AV1073">
        <v>0</v>
      </c>
      <c r="AW1073">
        <v>0</v>
      </c>
      <c r="AX1073">
        <v>0</v>
      </c>
      <c r="AY1073">
        <v>0</v>
      </c>
      <c r="AZ1073">
        <v>0</v>
      </c>
      <c r="BA1073">
        <v>0</v>
      </c>
      <c r="BB1073">
        <v>0</v>
      </c>
      <c r="BC1073">
        <v>0</v>
      </c>
      <c r="BD1073">
        <v>0</v>
      </c>
      <c r="BE1073">
        <v>0</v>
      </c>
      <c r="BF1073">
        <v>0</v>
      </c>
      <c r="BG1073">
        <v>0</v>
      </c>
      <c r="BH1073">
        <v>0</v>
      </c>
      <c r="BI1073">
        <v>0</v>
      </c>
      <c r="BJ1073" s="2">
        <v>46218</v>
      </c>
      <c r="BK1073">
        <v>0</v>
      </c>
      <c r="BL1073" s="3" t="str">
        <f>VLOOKUP(O1073,DropDownList!$H$1:$I$7,2,FALSE)</f>
        <v>2022/23</v>
      </c>
      <c r="BM1073" s="3" t="str">
        <f t="shared" si="16"/>
        <v>PCPF</v>
      </c>
    </row>
    <row r="1074" spans="1:65" x14ac:dyDescent="0.2">
      <c r="A1074">
        <v>2026</v>
      </c>
      <c r="B1074">
        <v>7</v>
      </c>
      <c r="C1074" t="s">
        <v>231</v>
      </c>
      <c r="D1074" t="s">
        <v>232</v>
      </c>
      <c r="E1074" t="s">
        <v>44</v>
      </c>
      <c r="F1074">
        <v>9240</v>
      </c>
      <c r="G1074" t="s">
        <v>141</v>
      </c>
      <c r="H1074" t="s">
        <v>233</v>
      </c>
      <c r="I1074" t="s">
        <v>234</v>
      </c>
      <c r="J1074" s="1">
        <v>46204</v>
      </c>
      <c r="K1074" t="s">
        <v>143</v>
      </c>
      <c r="L1074">
        <v>2</v>
      </c>
      <c r="M1074" t="s">
        <v>445</v>
      </c>
      <c r="N1074" t="s">
        <v>442</v>
      </c>
      <c r="O1074" t="s">
        <v>147</v>
      </c>
      <c r="P1074" t="s">
        <v>154</v>
      </c>
      <c r="Q1074">
        <v>5188.91</v>
      </c>
      <c r="R1074">
        <v>77</v>
      </c>
      <c r="S1074">
        <v>18939</v>
      </c>
      <c r="T1074">
        <v>0</v>
      </c>
      <c r="U1074">
        <v>26</v>
      </c>
      <c r="V1074">
        <v>13</v>
      </c>
      <c r="W1074">
        <v>2346.1</v>
      </c>
      <c r="X1074">
        <v>2346.1</v>
      </c>
      <c r="Y1074">
        <v>0</v>
      </c>
      <c r="Z1074">
        <v>0</v>
      </c>
      <c r="AA1074">
        <v>13750.09</v>
      </c>
      <c r="AB1074">
        <v>152.51</v>
      </c>
      <c r="AC1074">
        <v>12634.8</v>
      </c>
      <c r="AD1074">
        <v>5</v>
      </c>
      <c r="AE1074">
        <v>8</v>
      </c>
      <c r="AF1074">
        <v>51</v>
      </c>
      <c r="AG1074">
        <v>16</v>
      </c>
      <c r="AH1074">
        <v>0</v>
      </c>
      <c r="AI1074">
        <v>10</v>
      </c>
      <c r="AJ1074">
        <v>0</v>
      </c>
      <c r="AK1074">
        <v>0</v>
      </c>
      <c r="AL1074">
        <v>0</v>
      </c>
      <c r="AM1074">
        <v>0</v>
      </c>
      <c r="AN1074">
        <v>0</v>
      </c>
      <c r="AO1074">
        <v>42</v>
      </c>
      <c r="AP1074">
        <v>177</v>
      </c>
      <c r="AQ1074">
        <v>46</v>
      </c>
      <c r="AR1074">
        <v>0</v>
      </c>
      <c r="AS1074">
        <v>19</v>
      </c>
      <c r="AT1074">
        <v>5</v>
      </c>
      <c r="AU1074">
        <v>4</v>
      </c>
      <c r="AV1074">
        <v>0</v>
      </c>
      <c r="AW1074">
        <v>0</v>
      </c>
      <c r="AX1074">
        <v>0</v>
      </c>
      <c r="AY1074">
        <v>17</v>
      </c>
      <c r="AZ1074">
        <v>32</v>
      </c>
      <c r="BA1074">
        <v>13</v>
      </c>
      <c r="BB1074">
        <v>6</v>
      </c>
      <c r="BC1074">
        <v>1</v>
      </c>
      <c r="BD1074">
        <v>3</v>
      </c>
      <c r="BE1074">
        <v>0</v>
      </c>
      <c r="BF1074">
        <v>77</v>
      </c>
      <c r="BG1074">
        <v>2886</v>
      </c>
      <c r="BH1074">
        <v>0</v>
      </c>
      <c r="BI1074">
        <v>26</v>
      </c>
      <c r="BJ1074" s="2">
        <v>46218</v>
      </c>
      <c r="BK1074">
        <v>0</v>
      </c>
      <c r="BL1074" s="3" t="str">
        <f>VLOOKUP(O1074,DropDownList!$H$1:$I$7,2,FALSE)</f>
        <v>2024/25</v>
      </c>
      <c r="BM1074" s="3" t="str">
        <f t="shared" si="16"/>
        <v>JP COURT</v>
      </c>
    </row>
    <row r="1075" spans="1:65" x14ac:dyDescent="0.2">
      <c r="A1075">
        <v>2026</v>
      </c>
      <c r="B1075">
        <v>7</v>
      </c>
      <c r="C1075" t="s">
        <v>231</v>
      </c>
      <c r="D1075" t="s">
        <v>232</v>
      </c>
      <c r="E1075" t="s">
        <v>44</v>
      </c>
      <c r="F1075">
        <v>9240</v>
      </c>
      <c r="G1075" t="s">
        <v>141</v>
      </c>
      <c r="H1075" t="s">
        <v>233</v>
      </c>
      <c r="I1075" t="s">
        <v>234</v>
      </c>
      <c r="J1075" s="1">
        <v>46204</v>
      </c>
      <c r="K1075" t="s">
        <v>143</v>
      </c>
      <c r="L1075">
        <v>2</v>
      </c>
      <c r="M1075" t="s">
        <v>445</v>
      </c>
      <c r="N1075" t="s">
        <v>442</v>
      </c>
      <c r="O1075" t="s">
        <v>155</v>
      </c>
      <c r="P1075" t="s">
        <v>153</v>
      </c>
      <c r="Q1075">
        <v>225</v>
      </c>
      <c r="R1075">
        <v>47</v>
      </c>
      <c r="S1075">
        <v>2115</v>
      </c>
      <c r="T1075">
        <v>401.56</v>
      </c>
      <c r="U1075">
        <v>5</v>
      </c>
      <c r="V1075">
        <v>5</v>
      </c>
      <c r="W1075">
        <v>225</v>
      </c>
      <c r="X1075">
        <v>225</v>
      </c>
      <c r="Y1075">
        <v>0</v>
      </c>
      <c r="Z1075">
        <v>0</v>
      </c>
      <c r="AA1075">
        <v>1488.44</v>
      </c>
      <c r="AB1075">
        <v>0</v>
      </c>
      <c r="AC1075">
        <v>1488.44</v>
      </c>
      <c r="AD1075">
        <v>5</v>
      </c>
      <c r="AE1075">
        <v>0</v>
      </c>
      <c r="AF1075">
        <v>32</v>
      </c>
      <c r="AG1075">
        <v>0</v>
      </c>
      <c r="AH1075">
        <v>8</v>
      </c>
      <c r="AI1075">
        <v>5</v>
      </c>
      <c r="AJ1075">
        <v>0</v>
      </c>
      <c r="AK1075">
        <v>0</v>
      </c>
      <c r="AL1075">
        <v>0</v>
      </c>
      <c r="AM1075">
        <v>0</v>
      </c>
      <c r="AN1075">
        <v>0</v>
      </c>
      <c r="AO1075">
        <v>38</v>
      </c>
      <c r="AP1075">
        <v>150</v>
      </c>
      <c r="AQ1075">
        <v>45</v>
      </c>
      <c r="AR1075">
        <v>3</v>
      </c>
      <c r="AS1075">
        <v>21</v>
      </c>
      <c r="AT1075">
        <v>2</v>
      </c>
      <c r="AU1075">
        <v>0</v>
      </c>
      <c r="AV1075">
        <v>0</v>
      </c>
      <c r="AW1075">
        <v>0</v>
      </c>
      <c r="AX1075">
        <v>0</v>
      </c>
      <c r="AY1075">
        <v>11</v>
      </c>
      <c r="AZ1075">
        <v>33</v>
      </c>
      <c r="BA1075">
        <v>21</v>
      </c>
      <c r="BB1075">
        <v>1</v>
      </c>
      <c r="BC1075">
        <v>0</v>
      </c>
      <c r="BD1075">
        <v>0</v>
      </c>
      <c r="BE1075">
        <v>0</v>
      </c>
      <c r="BF1075">
        <v>35</v>
      </c>
      <c r="BG1075">
        <v>225</v>
      </c>
      <c r="BH1075">
        <v>2</v>
      </c>
      <c r="BI1075">
        <v>3</v>
      </c>
      <c r="BJ1075" s="2">
        <v>46218</v>
      </c>
      <c r="BK1075">
        <v>0</v>
      </c>
      <c r="BL1075" s="3" t="str">
        <f>VLOOKUP(O1075,DropDownList!$H$1:$I$7,2,FALSE)</f>
        <v>2022/23</v>
      </c>
      <c r="BM1075" s="3" t="str">
        <f t="shared" si="16"/>
        <v>PREG</v>
      </c>
    </row>
    <row r="1076" spans="1:65" x14ac:dyDescent="0.2">
      <c r="A1076">
        <v>2026</v>
      </c>
      <c r="B1076">
        <v>7</v>
      </c>
      <c r="C1076" t="s">
        <v>231</v>
      </c>
      <c r="D1076" t="s">
        <v>232</v>
      </c>
      <c r="E1076" t="s">
        <v>44</v>
      </c>
      <c r="F1076">
        <v>9240</v>
      </c>
      <c r="G1076" t="s">
        <v>141</v>
      </c>
      <c r="H1076" t="s">
        <v>233</v>
      </c>
      <c r="I1076" t="s">
        <v>234</v>
      </c>
      <c r="J1076" s="1">
        <v>46204</v>
      </c>
      <c r="K1076" t="s">
        <v>143</v>
      </c>
      <c r="L1076">
        <v>2</v>
      </c>
      <c r="M1076" t="s">
        <v>445</v>
      </c>
      <c r="N1076" t="s">
        <v>442</v>
      </c>
      <c r="O1076" t="s">
        <v>156</v>
      </c>
      <c r="P1076" t="s">
        <v>146</v>
      </c>
      <c r="Q1076">
        <v>180</v>
      </c>
      <c r="R1076">
        <v>84</v>
      </c>
      <c r="S1076">
        <v>1440</v>
      </c>
      <c r="T1076">
        <v>40</v>
      </c>
      <c r="U1076">
        <v>22</v>
      </c>
      <c r="V1076">
        <v>6</v>
      </c>
      <c r="W1076">
        <v>110</v>
      </c>
      <c r="X1076">
        <v>110</v>
      </c>
      <c r="Y1076">
        <v>0</v>
      </c>
      <c r="Z1076">
        <v>0</v>
      </c>
      <c r="AA1076">
        <v>1220</v>
      </c>
      <c r="AB1076">
        <v>0</v>
      </c>
      <c r="AC1076">
        <v>0</v>
      </c>
      <c r="AD1076">
        <v>6</v>
      </c>
      <c r="AE1076">
        <v>0</v>
      </c>
      <c r="AF1076">
        <v>70</v>
      </c>
      <c r="AG1076">
        <v>0</v>
      </c>
      <c r="AH1076">
        <v>3</v>
      </c>
      <c r="AI1076">
        <v>11</v>
      </c>
      <c r="AJ1076">
        <v>0</v>
      </c>
      <c r="AK1076">
        <v>0</v>
      </c>
      <c r="AL1076">
        <v>0</v>
      </c>
      <c r="AM1076">
        <v>0</v>
      </c>
      <c r="AN1076">
        <v>0</v>
      </c>
      <c r="AO1076">
        <v>53</v>
      </c>
      <c r="AP1076">
        <v>251</v>
      </c>
      <c r="AQ1076">
        <v>52</v>
      </c>
      <c r="AR1076">
        <v>0</v>
      </c>
      <c r="AS1076">
        <v>30</v>
      </c>
      <c r="AT1076">
        <v>17</v>
      </c>
      <c r="AU1076">
        <v>12</v>
      </c>
      <c r="AV1076">
        <v>4</v>
      </c>
      <c r="AW1076">
        <v>1</v>
      </c>
      <c r="AX1076">
        <v>0</v>
      </c>
      <c r="AY1076">
        <v>28</v>
      </c>
      <c r="AZ1076">
        <v>55</v>
      </c>
      <c r="BA1076">
        <v>30</v>
      </c>
      <c r="BB1076">
        <v>2</v>
      </c>
      <c r="BC1076">
        <v>0</v>
      </c>
      <c r="BD1076">
        <v>0</v>
      </c>
      <c r="BE1076">
        <v>0</v>
      </c>
      <c r="BF1076">
        <v>83</v>
      </c>
      <c r="BG1076">
        <v>180</v>
      </c>
      <c r="BH1076">
        <v>0</v>
      </c>
      <c r="BI1076">
        <v>22</v>
      </c>
      <c r="BJ1076" s="2">
        <v>46218</v>
      </c>
      <c r="BK1076">
        <v>0</v>
      </c>
      <c r="BL1076" s="3" t="str">
        <f>VLOOKUP(O1076,DropDownList!$H$1:$I$7,2,FALSE)</f>
        <v>2023/24</v>
      </c>
      <c r="BM1076" s="3" t="str">
        <f t="shared" si="16"/>
        <v>VSUR</v>
      </c>
    </row>
    <row r="1077" spans="1:65" x14ac:dyDescent="0.2">
      <c r="A1077">
        <v>2026</v>
      </c>
      <c r="B1077">
        <v>7</v>
      </c>
      <c r="C1077" t="s">
        <v>231</v>
      </c>
      <c r="D1077" t="s">
        <v>232</v>
      </c>
      <c r="E1077" t="s">
        <v>44</v>
      </c>
      <c r="F1077">
        <v>9240</v>
      </c>
      <c r="G1077" t="s">
        <v>141</v>
      </c>
      <c r="H1077" t="s">
        <v>233</v>
      </c>
      <c r="I1077" t="s">
        <v>234</v>
      </c>
      <c r="J1077" s="1">
        <v>46204</v>
      </c>
      <c r="K1077" t="s">
        <v>143</v>
      </c>
      <c r="L1077">
        <v>2</v>
      </c>
      <c r="M1077" t="s">
        <v>445</v>
      </c>
      <c r="N1077" t="s">
        <v>442</v>
      </c>
      <c r="O1077" t="s">
        <v>155</v>
      </c>
      <c r="P1077" t="s">
        <v>148</v>
      </c>
      <c r="Q1077">
        <v>43.78</v>
      </c>
      <c r="R1077">
        <v>3</v>
      </c>
      <c r="S1077">
        <v>180</v>
      </c>
      <c r="T1077">
        <v>0</v>
      </c>
      <c r="U1077">
        <v>2</v>
      </c>
      <c r="V1077">
        <v>0</v>
      </c>
      <c r="W1077">
        <v>0</v>
      </c>
      <c r="X1077">
        <v>0</v>
      </c>
      <c r="Y1077">
        <v>0</v>
      </c>
      <c r="Z1077">
        <v>0</v>
      </c>
      <c r="AA1077">
        <v>136.22</v>
      </c>
      <c r="AB1077">
        <v>0</v>
      </c>
      <c r="AC1077">
        <v>136.22</v>
      </c>
      <c r="AD1077">
        <v>0</v>
      </c>
      <c r="AE1077">
        <v>0</v>
      </c>
      <c r="AF1077">
        <v>1</v>
      </c>
      <c r="AG1077">
        <v>2</v>
      </c>
      <c r="AH1077">
        <v>0</v>
      </c>
      <c r="AI1077">
        <v>0</v>
      </c>
      <c r="AJ1077">
        <v>0</v>
      </c>
      <c r="AK1077">
        <v>0</v>
      </c>
      <c r="AL1077">
        <v>0</v>
      </c>
      <c r="AM1077">
        <v>0</v>
      </c>
      <c r="AN1077">
        <v>0</v>
      </c>
      <c r="AO1077">
        <v>3</v>
      </c>
      <c r="AP1077">
        <v>14</v>
      </c>
      <c r="AQ1077">
        <v>3</v>
      </c>
      <c r="AR1077">
        <v>0</v>
      </c>
      <c r="AS1077">
        <v>0</v>
      </c>
      <c r="AT1077">
        <v>0</v>
      </c>
      <c r="AU1077">
        <v>0</v>
      </c>
      <c r="AV1077">
        <v>0</v>
      </c>
      <c r="AW1077">
        <v>0</v>
      </c>
      <c r="AX1077">
        <v>0</v>
      </c>
      <c r="AY1077">
        <v>5</v>
      </c>
      <c r="AZ1077">
        <v>5</v>
      </c>
      <c r="BA1077">
        <v>1</v>
      </c>
      <c r="BB1077">
        <v>0</v>
      </c>
      <c r="BC1077">
        <v>0</v>
      </c>
      <c r="BD1077">
        <v>0</v>
      </c>
      <c r="BE1077">
        <v>0</v>
      </c>
      <c r="BF1077">
        <v>3</v>
      </c>
      <c r="BG1077">
        <v>0</v>
      </c>
      <c r="BH1077">
        <v>0</v>
      </c>
      <c r="BI1077">
        <v>2</v>
      </c>
      <c r="BJ1077" s="2">
        <v>46218</v>
      </c>
      <c r="BK1077">
        <v>0</v>
      </c>
      <c r="BL1077" s="3" t="str">
        <f>VLOOKUP(O1077,DropDownList!$H$1:$I$7,2,FALSE)</f>
        <v>2022/23</v>
      </c>
      <c r="BM1077" s="3" t="str">
        <f t="shared" si="16"/>
        <v>PRAS</v>
      </c>
    </row>
    <row r="1078" spans="1:65" x14ac:dyDescent="0.2">
      <c r="A1078">
        <v>2026</v>
      </c>
      <c r="B1078">
        <v>7</v>
      </c>
      <c r="C1078" t="s">
        <v>231</v>
      </c>
      <c r="D1078" t="s">
        <v>232</v>
      </c>
      <c r="E1078" t="s">
        <v>44</v>
      </c>
      <c r="F1078">
        <v>9240</v>
      </c>
      <c r="G1078" t="s">
        <v>141</v>
      </c>
      <c r="H1078" t="s">
        <v>233</v>
      </c>
      <c r="I1078" t="s">
        <v>234</v>
      </c>
      <c r="J1078" s="1">
        <v>46204</v>
      </c>
      <c r="K1078" t="s">
        <v>143</v>
      </c>
      <c r="L1078">
        <v>2</v>
      </c>
      <c r="M1078" t="s">
        <v>445</v>
      </c>
      <c r="N1078" t="s">
        <v>442</v>
      </c>
      <c r="O1078" t="s">
        <v>149</v>
      </c>
      <c r="P1078" t="s">
        <v>151</v>
      </c>
      <c r="Q1078">
        <v>0</v>
      </c>
      <c r="R1078">
        <v>244</v>
      </c>
      <c r="S1078">
        <v>7320</v>
      </c>
      <c r="T1078">
        <v>1560</v>
      </c>
      <c r="U1078">
        <v>4</v>
      </c>
      <c r="V1078">
        <v>0</v>
      </c>
      <c r="W1078">
        <v>0</v>
      </c>
      <c r="X1078">
        <v>0</v>
      </c>
      <c r="Y1078">
        <v>0</v>
      </c>
      <c r="Z1078">
        <v>0</v>
      </c>
      <c r="AA1078">
        <v>5760</v>
      </c>
      <c r="AB1078">
        <v>0</v>
      </c>
      <c r="AC1078">
        <v>5760</v>
      </c>
      <c r="AD1078">
        <v>0</v>
      </c>
      <c r="AE1078">
        <v>0</v>
      </c>
      <c r="AF1078">
        <v>192</v>
      </c>
      <c r="AG1078">
        <v>0</v>
      </c>
      <c r="AH1078">
        <v>52</v>
      </c>
      <c r="AI1078">
        <v>0</v>
      </c>
      <c r="AJ1078">
        <v>0</v>
      </c>
      <c r="AK1078">
        <v>0</v>
      </c>
      <c r="AL1078">
        <v>0</v>
      </c>
      <c r="AM1078">
        <v>1</v>
      </c>
      <c r="AN1078">
        <v>0</v>
      </c>
      <c r="AO1078">
        <v>0</v>
      </c>
      <c r="AP1078">
        <v>0</v>
      </c>
      <c r="AQ1078">
        <v>0</v>
      </c>
      <c r="AR1078">
        <v>0</v>
      </c>
      <c r="AS1078">
        <v>0</v>
      </c>
      <c r="AT1078">
        <v>0</v>
      </c>
      <c r="AU1078">
        <v>0</v>
      </c>
      <c r="AV1078">
        <v>0</v>
      </c>
      <c r="AW1078">
        <v>0</v>
      </c>
      <c r="AX1078">
        <v>0</v>
      </c>
      <c r="AY1078">
        <v>0</v>
      </c>
      <c r="AZ1078">
        <v>0</v>
      </c>
      <c r="BA1078">
        <v>0</v>
      </c>
      <c r="BB1078">
        <v>0</v>
      </c>
      <c r="BC1078">
        <v>0</v>
      </c>
      <c r="BD1078">
        <v>0</v>
      </c>
      <c r="BE1078">
        <v>0</v>
      </c>
      <c r="BF1078">
        <v>0</v>
      </c>
      <c r="BG1078">
        <v>0</v>
      </c>
      <c r="BH1078">
        <v>0</v>
      </c>
      <c r="BI1078">
        <v>0</v>
      </c>
      <c r="BJ1078" s="2">
        <v>46218</v>
      </c>
      <c r="BK1078">
        <v>0</v>
      </c>
      <c r="BL1078" s="3" t="str">
        <f>VLOOKUP(O1078,DropDownList!$H$1:$I$7,2,FALSE)</f>
        <v>2025/26</v>
      </c>
      <c r="BM1078" s="3" t="str">
        <f t="shared" si="16"/>
        <v>PCPF</v>
      </c>
    </row>
    <row r="1079" spans="1:65" x14ac:dyDescent="0.2">
      <c r="A1079">
        <v>2026</v>
      </c>
      <c r="B1079">
        <v>7</v>
      </c>
      <c r="C1079" t="s">
        <v>231</v>
      </c>
      <c r="D1079" t="s">
        <v>235</v>
      </c>
      <c r="E1079" t="s">
        <v>44</v>
      </c>
      <c r="F1079">
        <v>9703</v>
      </c>
      <c r="G1079" t="s">
        <v>158</v>
      </c>
      <c r="H1079" t="s">
        <v>233</v>
      </c>
      <c r="I1079" t="s">
        <v>234</v>
      </c>
      <c r="J1079" s="1">
        <v>46204</v>
      </c>
      <c r="K1079" t="s">
        <v>143</v>
      </c>
      <c r="L1079">
        <v>2</v>
      </c>
      <c r="M1079" t="s">
        <v>445</v>
      </c>
      <c r="N1079" t="s">
        <v>442</v>
      </c>
      <c r="O1079" t="s">
        <v>147</v>
      </c>
      <c r="P1079" t="s">
        <v>161</v>
      </c>
      <c r="Q1079">
        <v>550</v>
      </c>
      <c r="R1079">
        <v>123</v>
      </c>
      <c r="S1079">
        <v>3225</v>
      </c>
      <c r="T1079">
        <v>30</v>
      </c>
      <c r="U1079">
        <v>52</v>
      </c>
      <c r="V1079">
        <v>6</v>
      </c>
      <c r="W1079">
        <v>340</v>
      </c>
      <c r="X1079">
        <v>340</v>
      </c>
      <c r="Y1079">
        <v>0</v>
      </c>
      <c r="Z1079">
        <v>0</v>
      </c>
      <c r="AA1079">
        <v>2645</v>
      </c>
      <c r="AB1079">
        <v>0</v>
      </c>
      <c r="AC1079">
        <v>0</v>
      </c>
      <c r="AD1079">
        <v>5</v>
      </c>
      <c r="AE1079">
        <v>1</v>
      </c>
      <c r="AF1079">
        <v>104</v>
      </c>
      <c r="AG1079">
        <v>1</v>
      </c>
      <c r="AH1079">
        <v>2</v>
      </c>
      <c r="AI1079">
        <v>16</v>
      </c>
      <c r="AJ1079">
        <v>0</v>
      </c>
      <c r="AK1079">
        <v>0</v>
      </c>
      <c r="AL1079">
        <v>0</v>
      </c>
      <c r="AM1079">
        <v>0</v>
      </c>
      <c r="AN1079">
        <v>0</v>
      </c>
      <c r="AO1079">
        <v>80</v>
      </c>
      <c r="AP1079">
        <v>292</v>
      </c>
      <c r="AQ1079">
        <v>81</v>
      </c>
      <c r="AR1079">
        <v>0</v>
      </c>
      <c r="AS1079">
        <v>19</v>
      </c>
      <c r="AT1079">
        <v>6</v>
      </c>
      <c r="AU1079">
        <v>12</v>
      </c>
      <c r="AV1079">
        <v>3</v>
      </c>
      <c r="AW1079">
        <v>1</v>
      </c>
      <c r="AX1079">
        <v>0</v>
      </c>
      <c r="AY1079">
        <v>40</v>
      </c>
      <c r="AZ1079">
        <v>60</v>
      </c>
      <c r="BA1079">
        <v>20</v>
      </c>
      <c r="BB1079">
        <v>5</v>
      </c>
      <c r="BC1079">
        <v>3</v>
      </c>
      <c r="BD1079">
        <v>4</v>
      </c>
      <c r="BE1079">
        <v>0</v>
      </c>
      <c r="BF1079">
        <v>122</v>
      </c>
      <c r="BG1079">
        <v>540</v>
      </c>
      <c r="BH1079">
        <v>0</v>
      </c>
      <c r="BI1079">
        <v>52</v>
      </c>
      <c r="BJ1079" s="2">
        <v>46218</v>
      </c>
      <c r="BK1079">
        <v>0</v>
      </c>
      <c r="BL1079" s="3" t="str">
        <f>VLOOKUP(O1079,DropDownList!$H$1:$I$7,2,FALSE)</f>
        <v>2024/25</v>
      </c>
      <c r="BM1079" s="3" t="str">
        <f t="shared" si="16"/>
        <v>VSUR</v>
      </c>
    </row>
    <row r="1080" spans="1:65" x14ac:dyDescent="0.2">
      <c r="A1080">
        <v>2026</v>
      </c>
      <c r="B1080">
        <v>7</v>
      </c>
      <c r="C1080" t="s">
        <v>231</v>
      </c>
      <c r="D1080" t="s">
        <v>235</v>
      </c>
      <c r="E1080" t="s">
        <v>44</v>
      </c>
      <c r="F1080">
        <v>9703</v>
      </c>
      <c r="G1080" t="s">
        <v>158</v>
      </c>
      <c r="H1080" t="s">
        <v>233</v>
      </c>
      <c r="I1080" t="s">
        <v>234</v>
      </c>
      <c r="J1080" s="1">
        <v>46204</v>
      </c>
      <c r="K1080" t="s">
        <v>143</v>
      </c>
      <c r="L1080">
        <v>2</v>
      </c>
      <c r="M1080" t="s">
        <v>445</v>
      </c>
      <c r="N1080" t="s">
        <v>442</v>
      </c>
      <c r="O1080" t="s">
        <v>155</v>
      </c>
      <c r="P1080" t="s">
        <v>159</v>
      </c>
      <c r="Q1080">
        <v>0</v>
      </c>
      <c r="R1080">
        <v>5</v>
      </c>
      <c r="S1080">
        <v>51562.62</v>
      </c>
      <c r="T1080">
        <v>849.21</v>
      </c>
      <c r="U1080">
        <v>0</v>
      </c>
      <c r="V1080">
        <v>0</v>
      </c>
      <c r="W1080">
        <v>0</v>
      </c>
      <c r="X1080">
        <v>0</v>
      </c>
      <c r="Y1080">
        <v>0</v>
      </c>
      <c r="Z1080">
        <v>0</v>
      </c>
      <c r="AA1080">
        <v>50713.41</v>
      </c>
      <c r="AB1080">
        <v>0</v>
      </c>
      <c r="AC1080">
        <v>0</v>
      </c>
      <c r="AD1080">
        <v>0</v>
      </c>
      <c r="AE1080">
        <v>0</v>
      </c>
      <c r="AF1080">
        <v>2</v>
      </c>
      <c r="AG1080">
        <v>0</v>
      </c>
      <c r="AH1080">
        <v>0</v>
      </c>
      <c r="AI1080">
        <v>0</v>
      </c>
      <c r="AJ1080">
        <v>0</v>
      </c>
      <c r="AK1080">
        <v>0</v>
      </c>
      <c r="AL1080">
        <v>0</v>
      </c>
      <c r="AM1080">
        <v>0</v>
      </c>
      <c r="AN1080">
        <v>0</v>
      </c>
      <c r="AO1080">
        <v>4</v>
      </c>
      <c r="AP1080">
        <v>8</v>
      </c>
      <c r="AQ1080">
        <v>4</v>
      </c>
      <c r="AR1080">
        <v>1</v>
      </c>
      <c r="AS1080">
        <v>0</v>
      </c>
      <c r="AT1080">
        <v>0</v>
      </c>
      <c r="AU1080">
        <v>2</v>
      </c>
      <c r="AV1080">
        <v>0</v>
      </c>
      <c r="AW1080">
        <v>0</v>
      </c>
      <c r="AX1080">
        <v>0</v>
      </c>
      <c r="AY1080">
        <v>0</v>
      </c>
      <c r="AZ1080">
        <v>0</v>
      </c>
      <c r="BA1080">
        <v>0</v>
      </c>
      <c r="BB1080">
        <v>0</v>
      </c>
      <c r="BC1080">
        <v>0</v>
      </c>
      <c r="BD1080">
        <v>0</v>
      </c>
      <c r="BE1080">
        <v>0</v>
      </c>
      <c r="BF1080">
        <v>0</v>
      </c>
      <c r="BG1080">
        <v>0</v>
      </c>
      <c r="BH1080">
        <v>3</v>
      </c>
      <c r="BI1080">
        <v>0</v>
      </c>
      <c r="BJ1080" s="2">
        <v>46218</v>
      </c>
      <c r="BK1080">
        <v>0</v>
      </c>
      <c r="BL1080" s="3" t="str">
        <f>VLOOKUP(O1080,DropDownList!$H$1:$I$7,2,FALSE)</f>
        <v>2022/23</v>
      </c>
      <c r="BM1080" s="3" t="str">
        <f t="shared" si="16"/>
        <v>CONF</v>
      </c>
    </row>
    <row r="1081" spans="1:65" x14ac:dyDescent="0.2">
      <c r="A1081">
        <v>2026</v>
      </c>
      <c r="B1081">
        <v>7</v>
      </c>
      <c r="C1081" t="s">
        <v>231</v>
      </c>
      <c r="D1081" t="s">
        <v>235</v>
      </c>
      <c r="E1081" t="s">
        <v>44</v>
      </c>
      <c r="F1081">
        <v>9703</v>
      </c>
      <c r="G1081" t="s">
        <v>158</v>
      </c>
      <c r="H1081" t="s">
        <v>233</v>
      </c>
      <c r="I1081" t="s">
        <v>234</v>
      </c>
      <c r="J1081" s="1">
        <v>46204</v>
      </c>
      <c r="K1081" t="s">
        <v>143</v>
      </c>
      <c r="L1081">
        <v>2</v>
      </c>
      <c r="M1081" t="s">
        <v>445</v>
      </c>
      <c r="N1081" t="s">
        <v>442</v>
      </c>
      <c r="O1081" t="s">
        <v>147</v>
      </c>
      <c r="P1081" t="s">
        <v>159</v>
      </c>
      <c r="Q1081">
        <v>0</v>
      </c>
      <c r="R1081">
        <v>3</v>
      </c>
      <c r="S1081">
        <v>13063.91</v>
      </c>
      <c r="T1081">
        <v>0</v>
      </c>
      <c r="U1081">
        <v>0</v>
      </c>
      <c r="V1081">
        <v>0</v>
      </c>
      <c r="W1081">
        <v>0</v>
      </c>
      <c r="X1081">
        <v>0</v>
      </c>
      <c r="Y1081">
        <v>0</v>
      </c>
      <c r="Z1081">
        <v>0</v>
      </c>
      <c r="AA1081">
        <v>13063.91</v>
      </c>
      <c r="AB1081">
        <v>0</v>
      </c>
      <c r="AC1081">
        <v>0</v>
      </c>
      <c r="AD1081">
        <v>0</v>
      </c>
      <c r="AE1081">
        <v>0</v>
      </c>
      <c r="AF1081">
        <v>3</v>
      </c>
      <c r="AG1081">
        <v>0</v>
      </c>
      <c r="AH1081">
        <v>0</v>
      </c>
      <c r="AI1081">
        <v>0</v>
      </c>
      <c r="AJ1081">
        <v>0</v>
      </c>
      <c r="AK1081">
        <v>0</v>
      </c>
      <c r="AL1081">
        <v>0</v>
      </c>
      <c r="AM1081">
        <v>0</v>
      </c>
      <c r="AN1081">
        <v>0</v>
      </c>
      <c r="AO1081">
        <v>2</v>
      </c>
      <c r="AP1081">
        <v>2</v>
      </c>
      <c r="AQ1081">
        <v>2</v>
      </c>
      <c r="AR1081">
        <v>0</v>
      </c>
      <c r="AS1081">
        <v>0</v>
      </c>
      <c r="AT1081">
        <v>0</v>
      </c>
      <c r="AU1081">
        <v>0</v>
      </c>
      <c r="AV1081">
        <v>0</v>
      </c>
      <c r="AW1081">
        <v>0</v>
      </c>
      <c r="AX1081">
        <v>0</v>
      </c>
      <c r="AY1081">
        <v>0</v>
      </c>
      <c r="AZ1081">
        <v>0</v>
      </c>
      <c r="BA1081">
        <v>0</v>
      </c>
      <c r="BB1081">
        <v>0</v>
      </c>
      <c r="BC1081">
        <v>0</v>
      </c>
      <c r="BD1081">
        <v>0</v>
      </c>
      <c r="BE1081">
        <v>0</v>
      </c>
      <c r="BF1081">
        <v>0</v>
      </c>
      <c r="BG1081">
        <v>0</v>
      </c>
      <c r="BH1081">
        <v>0</v>
      </c>
      <c r="BI1081">
        <v>0</v>
      </c>
      <c r="BJ1081" s="2">
        <v>46218</v>
      </c>
      <c r="BK1081">
        <v>0</v>
      </c>
      <c r="BL1081" s="3" t="str">
        <f>VLOOKUP(O1081,DropDownList!$H$1:$I$7,2,FALSE)</f>
        <v>2024/25</v>
      </c>
      <c r="BM1081" s="3" t="str">
        <f t="shared" si="16"/>
        <v>CONF</v>
      </c>
    </row>
    <row r="1082" spans="1:65" x14ac:dyDescent="0.2">
      <c r="A1082">
        <v>2026</v>
      </c>
      <c r="B1082">
        <v>7</v>
      </c>
      <c r="C1082" t="s">
        <v>231</v>
      </c>
      <c r="D1082" t="s">
        <v>235</v>
      </c>
      <c r="E1082" t="s">
        <v>44</v>
      </c>
      <c r="F1082">
        <v>9703</v>
      </c>
      <c r="G1082" t="s">
        <v>158</v>
      </c>
      <c r="H1082" t="s">
        <v>233</v>
      </c>
      <c r="I1082" t="s">
        <v>234</v>
      </c>
      <c r="J1082" s="1">
        <v>46204</v>
      </c>
      <c r="K1082" t="s">
        <v>143</v>
      </c>
      <c r="L1082">
        <v>2</v>
      </c>
      <c r="M1082" t="s">
        <v>445</v>
      </c>
      <c r="N1082" t="s">
        <v>442</v>
      </c>
      <c r="O1082" t="s">
        <v>155</v>
      </c>
      <c r="P1082" t="s">
        <v>160</v>
      </c>
      <c r="Q1082">
        <v>16807.560000000001</v>
      </c>
      <c r="R1082">
        <v>158</v>
      </c>
      <c r="S1082">
        <v>87755.5</v>
      </c>
      <c r="T1082">
        <v>1138.95</v>
      </c>
      <c r="U1082">
        <v>38</v>
      </c>
      <c r="V1082">
        <v>14</v>
      </c>
      <c r="W1082">
        <v>6937.83</v>
      </c>
      <c r="X1082">
        <v>6937.83</v>
      </c>
      <c r="Y1082">
        <v>0</v>
      </c>
      <c r="Z1082">
        <v>0</v>
      </c>
      <c r="AA1082">
        <v>69808.990000000005</v>
      </c>
      <c r="AB1082">
        <v>3010.43</v>
      </c>
      <c r="AC1082">
        <v>63320.79</v>
      </c>
      <c r="AD1082">
        <v>6</v>
      </c>
      <c r="AE1082">
        <v>8</v>
      </c>
      <c r="AF1082">
        <v>113</v>
      </c>
      <c r="AG1082">
        <v>27</v>
      </c>
      <c r="AH1082">
        <v>4</v>
      </c>
      <c r="AI1082">
        <v>11</v>
      </c>
      <c r="AJ1082">
        <v>0</v>
      </c>
      <c r="AK1082">
        <v>0</v>
      </c>
      <c r="AL1082">
        <v>0</v>
      </c>
      <c r="AM1082">
        <v>0</v>
      </c>
      <c r="AN1082">
        <v>0</v>
      </c>
      <c r="AO1082">
        <v>101</v>
      </c>
      <c r="AP1082">
        <v>557</v>
      </c>
      <c r="AQ1082">
        <v>107</v>
      </c>
      <c r="AR1082">
        <v>0</v>
      </c>
      <c r="AS1082">
        <v>87</v>
      </c>
      <c r="AT1082">
        <v>19</v>
      </c>
      <c r="AU1082">
        <v>19</v>
      </c>
      <c r="AV1082">
        <v>5</v>
      </c>
      <c r="AW1082">
        <v>1</v>
      </c>
      <c r="AX1082">
        <v>0</v>
      </c>
      <c r="AY1082">
        <v>67</v>
      </c>
      <c r="AZ1082">
        <v>117</v>
      </c>
      <c r="BA1082">
        <v>69</v>
      </c>
      <c r="BB1082">
        <v>15</v>
      </c>
      <c r="BC1082">
        <v>7</v>
      </c>
      <c r="BD1082">
        <v>6</v>
      </c>
      <c r="BE1082">
        <v>0</v>
      </c>
      <c r="BF1082">
        <v>156</v>
      </c>
      <c r="BG1082">
        <v>4845</v>
      </c>
      <c r="BH1082">
        <v>3</v>
      </c>
      <c r="BI1082">
        <v>38</v>
      </c>
      <c r="BJ1082" s="2">
        <v>46218</v>
      </c>
      <c r="BK1082">
        <v>0</v>
      </c>
      <c r="BL1082" s="3" t="str">
        <f>VLOOKUP(O1082,DropDownList!$H$1:$I$7,2,FALSE)</f>
        <v>2022/23</v>
      </c>
      <c r="BM1082" s="3" t="str">
        <f t="shared" si="16"/>
        <v>SC COURT</v>
      </c>
    </row>
    <row r="1083" spans="1:65" x14ac:dyDescent="0.2">
      <c r="A1083">
        <v>2026</v>
      </c>
      <c r="B1083">
        <v>7</v>
      </c>
      <c r="C1083" t="s">
        <v>231</v>
      </c>
      <c r="D1083" t="s">
        <v>235</v>
      </c>
      <c r="E1083" t="s">
        <v>44</v>
      </c>
      <c r="F1083">
        <v>9703</v>
      </c>
      <c r="G1083" t="s">
        <v>158</v>
      </c>
      <c r="H1083" t="s">
        <v>233</v>
      </c>
      <c r="I1083" t="s">
        <v>234</v>
      </c>
      <c r="J1083" s="1">
        <v>46204</v>
      </c>
      <c r="K1083" t="s">
        <v>143</v>
      </c>
      <c r="L1083">
        <v>2</v>
      </c>
      <c r="M1083" t="s">
        <v>445</v>
      </c>
      <c r="N1083" t="s">
        <v>442</v>
      </c>
      <c r="O1083" t="s">
        <v>155</v>
      </c>
      <c r="P1083" t="s">
        <v>161</v>
      </c>
      <c r="Q1083">
        <v>292.23</v>
      </c>
      <c r="R1083">
        <v>145</v>
      </c>
      <c r="S1083">
        <v>3780</v>
      </c>
      <c r="T1083">
        <v>40</v>
      </c>
      <c r="U1083">
        <v>33</v>
      </c>
      <c r="V1083">
        <v>8</v>
      </c>
      <c r="W1083">
        <v>156.24</v>
      </c>
      <c r="X1083">
        <v>156.24</v>
      </c>
      <c r="Y1083">
        <v>0</v>
      </c>
      <c r="Z1083">
        <v>0</v>
      </c>
      <c r="AA1083">
        <v>3447.77</v>
      </c>
      <c r="AB1083">
        <v>0</v>
      </c>
      <c r="AC1083">
        <v>0</v>
      </c>
      <c r="AD1083">
        <v>7</v>
      </c>
      <c r="AE1083">
        <v>1</v>
      </c>
      <c r="AF1083">
        <v>128</v>
      </c>
      <c r="AG1083">
        <v>3</v>
      </c>
      <c r="AH1083">
        <v>3</v>
      </c>
      <c r="AI1083">
        <v>11</v>
      </c>
      <c r="AJ1083">
        <v>0</v>
      </c>
      <c r="AK1083">
        <v>0</v>
      </c>
      <c r="AL1083">
        <v>0</v>
      </c>
      <c r="AM1083">
        <v>0</v>
      </c>
      <c r="AN1083">
        <v>0</v>
      </c>
      <c r="AO1083">
        <v>91</v>
      </c>
      <c r="AP1083">
        <v>513</v>
      </c>
      <c r="AQ1083">
        <v>99</v>
      </c>
      <c r="AR1083">
        <v>0</v>
      </c>
      <c r="AS1083">
        <v>85</v>
      </c>
      <c r="AT1083">
        <v>19</v>
      </c>
      <c r="AU1083">
        <v>19</v>
      </c>
      <c r="AV1083">
        <v>5</v>
      </c>
      <c r="AW1083">
        <v>1</v>
      </c>
      <c r="AX1083">
        <v>0</v>
      </c>
      <c r="AY1083">
        <v>56</v>
      </c>
      <c r="AZ1083">
        <v>101</v>
      </c>
      <c r="BA1083">
        <v>61</v>
      </c>
      <c r="BB1083">
        <v>16</v>
      </c>
      <c r="BC1083">
        <v>7</v>
      </c>
      <c r="BD1083">
        <v>6</v>
      </c>
      <c r="BE1083">
        <v>0</v>
      </c>
      <c r="BF1083">
        <v>143</v>
      </c>
      <c r="BG1083">
        <v>230</v>
      </c>
      <c r="BH1083">
        <v>0</v>
      </c>
      <c r="BI1083">
        <v>33</v>
      </c>
      <c r="BJ1083" s="2">
        <v>46218</v>
      </c>
      <c r="BK1083">
        <v>0</v>
      </c>
      <c r="BL1083" s="3" t="str">
        <f>VLOOKUP(O1083,DropDownList!$H$1:$I$7,2,FALSE)</f>
        <v>2022/23</v>
      </c>
      <c r="BM1083" s="3" t="str">
        <f t="shared" si="16"/>
        <v>VSUR</v>
      </c>
    </row>
    <row r="1084" spans="1:65" x14ac:dyDescent="0.2">
      <c r="A1084">
        <v>2026</v>
      </c>
      <c r="B1084">
        <v>7</v>
      </c>
      <c r="C1084" t="s">
        <v>231</v>
      </c>
      <c r="D1084" t="s">
        <v>235</v>
      </c>
      <c r="E1084" t="s">
        <v>44</v>
      </c>
      <c r="F1084">
        <v>9703</v>
      </c>
      <c r="G1084" t="s">
        <v>158</v>
      </c>
      <c r="H1084" t="s">
        <v>233</v>
      </c>
      <c r="I1084" t="s">
        <v>234</v>
      </c>
      <c r="J1084" s="1">
        <v>46204</v>
      </c>
      <c r="K1084" t="s">
        <v>143</v>
      </c>
      <c r="L1084">
        <v>2</v>
      </c>
      <c r="M1084" t="s">
        <v>445</v>
      </c>
      <c r="N1084" t="s">
        <v>442</v>
      </c>
      <c r="O1084" t="s">
        <v>156</v>
      </c>
      <c r="P1084" t="s">
        <v>159</v>
      </c>
      <c r="Q1084">
        <v>0</v>
      </c>
      <c r="R1084">
        <v>7</v>
      </c>
      <c r="S1084">
        <v>199524.16</v>
      </c>
      <c r="T1084">
        <v>208.1</v>
      </c>
      <c r="U1084">
        <v>0</v>
      </c>
      <c r="V1084">
        <v>0</v>
      </c>
      <c r="W1084">
        <v>0</v>
      </c>
      <c r="X1084">
        <v>0</v>
      </c>
      <c r="Y1084">
        <v>0</v>
      </c>
      <c r="Z1084">
        <v>0</v>
      </c>
      <c r="AA1084">
        <v>199316.06</v>
      </c>
      <c r="AB1084">
        <v>0</v>
      </c>
      <c r="AC1084">
        <v>0</v>
      </c>
      <c r="AD1084">
        <v>0</v>
      </c>
      <c r="AE1084">
        <v>0</v>
      </c>
      <c r="AF1084">
        <v>6</v>
      </c>
      <c r="AG1084">
        <v>0</v>
      </c>
      <c r="AH1084">
        <v>0</v>
      </c>
      <c r="AI1084">
        <v>0</v>
      </c>
      <c r="AJ1084">
        <v>0</v>
      </c>
      <c r="AK1084">
        <v>0</v>
      </c>
      <c r="AL1084">
        <v>0</v>
      </c>
      <c r="AM1084">
        <v>0</v>
      </c>
      <c r="AN1084">
        <v>0</v>
      </c>
      <c r="AO1084">
        <v>5</v>
      </c>
      <c r="AP1084">
        <v>7</v>
      </c>
      <c r="AQ1084">
        <v>4</v>
      </c>
      <c r="AR1084">
        <v>0</v>
      </c>
      <c r="AS1084">
        <v>0</v>
      </c>
      <c r="AT1084">
        <v>0</v>
      </c>
      <c r="AU1084">
        <v>1</v>
      </c>
      <c r="AV1084">
        <v>0</v>
      </c>
      <c r="AW1084">
        <v>0</v>
      </c>
      <c r="AX1084">
        <v>0</v>
      </c>
      <c r="AY1084">
        <v>0</v>
      </c>
      <c r="AZ1084">
        <v>0</v>
      </c>
      <c r="BA1084">
        <v>0</v>
      </c>
      <c r="BB1084">
        <v>0</v>
      </c>
      <c r="BC1084">
        <v>0</v>
      </c>
      <c r="BD1084">
        <v>0</v>
      </c>
      <c r="BE1084">
        <v>0</v>
      </c>
      <c r="BF1084">
        <v>0</v>
      </c>
      <c r="BG1084">
        <v>0</v>
      </c>
      <c r="BH1084">
        <v>1</v>
      </c>
      <c r="BI1084">
        <v>0</v>
      </c>
      <c r="BJ1084" s="2">
        <v>46218</v>
      </c>
      <c r="BK1084">
        <v>0</v>
      </c>
      <c r="BL1084" s="3" t="str">
        <f>VLOOKUP(O1084,DropDownList!$H$1:$I$7,2,FALSE)</f>
        <v>2023/24</v>
      </c>
      <c r="BM1084" s="3" t="str">
        <f t="shared" si="16"/>
        <v>CONF</v>
      </c>
    </row>
    <row r="1085" spans="1:65" x14ac:dyDescent="0.2">
      <c r="A1085">
        <v>2026</v>
      </c>
      <c r="B1085">
        <v>7</v>
      </c>
      <c r="C1085" t="s">
        <v>231</v>
      </c>
      <c r="D1085" t="s">
        <v>235</v>
      </c>
      <c r="E1085" t="s">
        <v>44</v>
      </c>
      <c r="F1085">
        <v>9703</v>
      </c>
      <c r="G1085" t="s">
        <v>158</v>
      </c>
      <c r="H1085" t="s">
        <v>233</v>
      </c>
      <c r="I1085" t="s">
        <v>234</v>
      </c>
      <c r="J1085" s="1">
        <v>46204</v>
      </c>
      <c r="K1085" t="s">
        <v>143</v>
      </c>
      <c r="L1085">
        <v>2</v>
      </c>
      <c r="M1085" t="s">
        <v>445</v>
      </c>
      <c r="N1085" t="s">
        <v>442</v>
      </c>
      <c r="O1085" t="s">
        <v>156</v>
      </c>
      <c r="P1085" t="s">
        <v>161</v>
      </c>
      <c r="Q1085">
        <v>170</v>
      </c>
      <c r="R1085">
        <v>104</v>
      </c>
      <c r="S1085">
        <v>2590</v>
      </c>
      <c r="T1085">
        <v>10</v>
      </c>
      <c r="U1085">
        <v>25</v>
      </c>
      <c r="V1085">
        <v>4</v>
      </c>
      <c r="W1085">
        <v>90</v>
      </c>
      <c r="X1085">
        <v>90</v>
      </c>
      <c r="Y1085">
        <v>0</v>
      </c>
      <c r="Z1085">
        <v>0</v>
      </c>
      <c r="AA1085">
        <v>2410</v>
      </c>
      <c r="AB1085">
        <v>0</v>
      </c>
      <c r="AC1085">
        <v>0</v>
      </c>
      <c r="AD1085">
        <v>4</v>
      </c>
      <c r="AE1085">
        <v>0</v>
      </c>
      <c r="AF1085">
        <v>95</v>
      </c>
      <c r="AG1085">
        <v>0</v>
      </c>
      <c r="AH1085">
        <v>1</v>
      </c>
      <c r="AI1085">
        <v>8</v>
      </c>
      <c r="AJ1085">
        <v>0</v>
      </c>
      <c r="AK1085">
        <v>0</v>
      </c>
      <c r="AL1085">
        <v>0</v>
      </c>
      <c r="AM1085">
        <v>0</v>
      </c>
      <c r="AN1085">
        <v>0</v>
      </c>
      <c r="AO1085">
        <v>70</v>
      </c>
      <c r="AP1085">
        <v>274</v>
      </c>
      <c r="AQ1085">
        <v>70</v>
      </c>
      <c r="AR1085">
        <v>0</v>
      </c>
      <c r="AS1085">
        <v>30</v>
      </c>
      <c r="AT1085">
        <v>11</v>
      </c>
      <c r="AU1085">
        <v>10</v>
      </c>
      <c r="AV1085">
        <v>4</v>
      </c>
      <c r="AW1085">
        <v>2</v>
      </c>
      <c r="AX1085">
        <v>0</v>
      </c>
      <c r="AY1085">
        <v>31</v>
      </c>
      <c r="AZ1085">
        <v>53</v>
      </c>
      <c r="BA1085">
        <v>25</v>
      </c>
      <c r="BB1085">
        <v>6</v>
      </c>
      <c r="BC1085">
        <v>2</v>
      </c>
      <c r="BD1085">
        <v>4</v>
      </c>
      <c r="BE1085">
        <v>0</v>
      </c>
      <c r="BF1085">
        <v>101</v>
      </c>
      <c r="BG1085">
        <v>170</v>
      </c>
      <c r="BH1085">
        <v>0</v>
      </c>
      <c r="BI1085">
        <v>24</v>
      </c>
      <c r="BJ1085" s="2">
        <v>46218</v>
      </c>
      <c r="BK1085">
        <v>0</v>
      </c>
      <c r="BL1085" s="3" t="str">
        <f>VLOOKUP(O1085,DropDownList!$H$1:$I$7,2,FALSE)</f>
        <v>2023/24</v>
      </c>
      <c r="BM1085" s="3" t="str">
        <f t="shared" si="16"/>
        <v>VSUR</v>
      </c>
    </row>
    <row r="1086" spans="1:65" x14ac:dyDescent="0.2">
      <c r="A1086">
        <v>2026</v>
      </c>
      <c r="B1086">
        <v>7</v>
      </c>
      <c r="C1086" t="s">
        <v>231</v>
      </c>
      <c r="D1086" t="s">
        <v>235</v>
      </c>
      <c r="E1086" t="s">
        <v>44</v>
      </c>
      <c r="F1086">
        <v>9703</v>
      </c>
      <c r="G1086" t="s">
        <v>158</v>
      </c>
      <c r="H1086" t="s">
        <v>233</v>
      </c>
      <c r="I1086" t="s">
        <v>234</v>
      </c>
      <c r="J1086" s="1">
        <v>46204</v>
      </c>
      <c r="K1086" t="s">
        <v>143</v>
      </c>
      <c r="L1086">
        <v>2</v>
      </c>
      <c r="M1086" t="s">
        <v>445</v>
      </c>
      <c r="N1086" t="s">
        <v>442</v>
      </c>
      <c r="O1086" t="s">
        <v>149</v>
      </c>
      <c r="P1086" t="s">
        <v>161</v>
      </c>
      <c r="Q1086">
        <v>290</v>
      </c>
      <c r="R1086">
        <v>72</v>
      </c>
      <c r="S1086">
        <v>1765</v>
      </c>
      <c r="T1086">
        <v>0</v>
      </c>
      <c r="U1086">
        <v>40</v>
      </c>
      <c r="V1086">
        <v>12</v>
      </c>
      <c r="W1086">
        <v>210</v>
      </c>
      <c r="X1086">
        <v>210</v>
      </c>
      <c r="Y1086">
        <v>0</v>
      </c>
      <c r="Z1086">
        <v>0</v>
      </c>
      <c r="AA1086">
        <v>1475</v>
      </c>
      <c r="AB1086">
        <v>0</v>
      </c>
      <c r="AC1086">
        <v>0</v>
      </c>
      <c r="AD1086">
        <v>12</v>
      </c>
      <c r="AE1086">
        <v>0</v>
      </c>
      <c r="AF1086">
        <v>56</v>
      </c>
      <c r="AG1086">
        <v>0</v>
      </c>
      <c r="AH1086">
        <v>0</v>
      </c>
      <c r="AI1086">
        <v>16</v>
      </c>
      <c r="AJ1086">
        <v>0</v>
      </c>
      <c r="AK1086">
        <v>0</v>
      </c>
      <c r="AL1086">
        <v>0</v>
      </c>
      <c r="AM1086">
        <v>0</v>
      </c>
      <c r="AN1086">
        <v>0</v>
      </c>
      <c r="AO1086">
        <v>45</v>
      </c>
      <c r="AP1086">
        <v>115</v>
      </c>
      <c r="AQ1086">
        <v>44</v>
      </c>
      <c r="AR1086">
        <v>0</v>
      </c>
      <c r="AS1086">
        <v>3</v>
      </c>
      <c r="AT1086">
        <v>0</v>
      </c>
      <c r="AU1086">
        <v>4</v>
      </c>
      <c r="AV1086">
        <v>0</v>
      </c>
      <c r="AW1086">
        <v>0</v>
      </c>
      <c r="AX1086">
        <v>0</v>
      </c>
      <c r="AY1086">
        <v>7</v>
      </c>
      <c r="AZ1086">
        <v>17</v>
      </c>
      <c r="BA1086">
        <v>1</v>
      </c>
      <c r="BB1086">
        <v>1</v>
      </c>
      <c r="BC1086">
        <v>0</v>
      </c>
      <c r="BD1086">
        <v>3</v>
      </c>
      <c r="BE1086">
        <v>0</v>
      </c>
      <c r="BF1086">
        <v>72</v>
      </c>
      <c r="BG1086">
        <v>290</v>
      </c>
      <c r="BH1086">
        <v>0</v>
      </c>
      <c r="BI1086">
        <v>39</v>
      </c>
      <c r="BJ1086" s="2">
        <v>46218</v>
      </c>
      <c r="BK1086">
        <v>0</v>
      </c>
      <c r="BL1086" s="3" t="str">
        <f>VLOOKUP(O1086,DropDownList!$H$1:$I$7,2,FALSE)</f>
        <v>2025/26</v>
      </c>
      <c r="BM1086" s="3" t="str">
        <f t="shared" si="16"/>
        <v>VSUR</v>
      </c>
    </row>
    <row r="1087" spans="1:65" x14ac:dyDescent="0.2">
      <c r="A1087">
        <v>2026</v>
      </c>
      <c r="B1087">
        <v>7</v>
      </c>
      <c r="C1087" t="s">
        <v>231</v>
      </c>
      <c r="D1087" t="s">
        <v>235</v>
      </c>
      <c r="E1087" t="s">
        <v>44</v>
      </c>
      <c r="F1087">
        <v>9703</v>
      </c>
      <c r="G1087" t="s">
        <v>158</v>
      </c>
      <c r="H1087" t="s">
        <v>233</v>
      </c>
      <c r="I1087" t="s">
        <v>234</v>
      </c>
      <c r="J1087" s="1">
        <v>46204</v>
      </c>
      <c r="K1087" t="s">
        <v>143</v>
      </c>
      <c r="L1087">
        <v>2</v>
      </c>
      <c r="M1087" t="s">
        <v>445</v>
      </c>
      <c r="N1087" t="s">
        <v>442</v>
      </c>
      <c r="O1087" t="s">
        <v>156</v>
      </c>
      <c r="P1087" t="s">
        <v>160</v>
      </c>
      <c r="Q1087">
        <v>8257.33</v>
      </c>
      <c r="R1087">
        <v>117</v>
      </c>
      <c r="S1087">
        <v>59455</v>
      </c>
      <c r="T1087">
        <v>6967.05</v>
      </c>
      <c r="U1087">
        <v>27</v>
      </c>
      <c r="V1087">
        <v>10</v>
      </c>
      <c r="W1087">
        <v>3880</v>
      </c>
      <c r="X1087">
        <v>3880</v>
      </c>
      <c r="Y1087">
        <v>0</v>
      </c>
      <c r="Z1087">
        <v>0</v>
      </c>
      <c r="AA1087">
        <v>44230.62</v>
      </c>
      <c r="AB1087">
        <v>2240</v>
      </c>
      <c r="AC1087">
        <v>39570.620000000003</v>
      </c>
      <c r="AD1087">
        <v>5</v>
      </c>
      <c r="AE1087">
        <v>5</v>
      </c>
      <c r="AF1087">
        <v>78</v>
      </c>
      <c r="AG1087">
        <v>18</v>
      </c>
      <c r="AH1087">
        <v>8</v>
      </c>
      <c r="AI1087">
        <v>9</v>
      </c>
      <c r="AJ1087">
        <v>0</v>
      </c>
      <c r="AK1087">
        <v>0</v>
      </c>
      <c r="AL1087">
        <v>0</v>
      </c>
      <c r="AM1087">
        <v>0</v>
      </c>
      <c r="AN1087">
        <v>0</v>
      </c>
      <c r="AO1087">
        <v>79</v>
      </c>
      <c r="AP1087">
        <v>294</v>
      </c>
      <c r="AQ1087">
        <v>71</v>
      </c>
      <c r="AR1087">
        <v>0</v>
      </c>
      <c r="AS1087">
        <v>32</v>
      </c>
      <c r="AT1087">
        <v>11</v>
      </c>
      <c r="AU1087">
        <v>10</v>
      </c>
      <c r="AV1087">
        <v>4</v>
      </c>
      <c r="AW1087">
        <v>9</v>
      </c>
      <c r="AX1087">
        <v>0</v>
      </c>
      <c r="AY1087">
        <v>33</v>
      </c>
      <c r="AZ1087">
        <v>54</v>
      </c>
      <c r="BA1087">
        <v>26</v>
      </c>
      <c r="BB1087">
        <v>10</v>
      </c>
      <c r="BC1087">
        <v>2</v>
      </c>
      <c r="BD1087">
        <v>5</v>
      </c>
      <c r="BE1087">
        <v>0</v>
      </c>
      <c r="BF1087">
        <v>107</v>
      </c>
      <c r="BG1087">
        <v>4300</v>
      </c>
      <c r="BH1087">
        <v>4</v>
      </c>
      <c r="BI1087">
        <v>26</v>
      </c>
      <c r="BJ1087" s="2">
        <v>46218</v>
      </c>
      <c r="BK1087">
        <v>0</v>
      </c>
      <c r="BL1087" s="3" t="str">
        <f>VLOOKUP(O1087,DropDownList!$H$1:$I$7,2,FALSE)</f>
        <v>2023/24</v>
      </c>
      <c r="BM1087" s="3" t="str">
        <f t="shared" si="16"/>
        <v>SC COURT</v>
      </c>
    </row>
    <row r="1088" spans="1:65" x14ac:dyDescent="0.2">
      <c r="A1088">
        <v>2026</v>
      </c>
      <c r="B1088">
        <v>7</v>
      </c>
      <c r="C1088" t="s">
        <v>231</v>
      </c>
      <c r="D1088" t="s">
        <v>235</v>
      </c>
      <c r="E1088" t="s">
        <v>44</v>
      </c>
      <c r="F1088">
        <v>9703</v>
      </c>
      <c r="G1088" t="s">
        <v>158</v>
      </c>
      <c r="H1088" t="s">
        <v>233</v>
      </c>
      <c r="I1088" t="s">
        <v>234</v>
      </c>
      <c r="J1088" s="1">
        <v>46204</v>
      </c>
      <c r="K1088" t="s">
        <v>143</v>
      </c>
      <c r="L1088">
        <v>2</v>
      </c>
      <c r="M1088" t="s">
        <v>445</v>
      </c>
      <c r="N1088" t="s">
        <v>442</v>
      </c>
      <c r="O1088" t="s">
        <v>147</v>
      </c>
      <c r="P1088" t="s">
        <v>160</v>
      </c>
      <c r="Q1088">
        <v>17803.64</v>
      </c>
      <c r="R1088">
        <v>126</v>
      </c>
      <c r="S1088">
        <v>64610</v>
      </c>
      <c r="T1088">
        <v>1245.6600000000001</v>
      </c>
      <c r="U1088">
        <v>51</v>
      </c>
      <c r="V1088">
        <v>19</v>
      </c>
      <c r="W1088">
        <v>6681.1</v>
      </c>
      <c r="X1088">
        <v>6681.1</v>
      </c>
      <c r="Y1088">
        <v>0</v>
      </c>
      <c r="Z1088">
        <v>0</v>
      </c>
      <c r="AA1088">
        <v>45560.7</v>
      </c>
      <c r="AB1088">
        <v>4392.26</v>
      </c>
      <c r="AC1088">
        <v>38513.440000000002</v>
      </c>
      <c r="AD1088">
        <v>4</v>
      </c>
      <c r="AE1088">
        <v>15</v>
      </c>
      <c r="AF1088">
        <v>71</v>
      </c>
      <c r="AG1088">
        <v>38</v>
      </c>
      <c r="AH1088">
        <v>2</v>
      </c>
      <c r="AI1088">
        <v>13</v>
      </c>
      <c r="AJ1088">
        <v>0</v>
      </c>
      <c r="AK1088">
        <v>0</v>
      </c>
      <c r="AL1088">
        <v>0</v>
      </c>
      <c r="AM1088">
        <v>0</v>
      </c>
      <c r="AN1088">
        <v>0</v>
      </c>
      <c r="AO1088">
        <v>82</v>
      </c>
      <c r="AP1088">
        <v>291</v>
      </c>
      <c r="AQ1088">
        <v>82</v>
      </c>
      <c r="AR1088">
        <v>1</v>
      </c>
      <c r="AS1088">
        <v>19</v>
      </c>
      <c r="AT1088">
        <v>6</v>
      </c>
      <c r="AU1088">
        <v>12</v>
      </c>
      <c r="AV1088">
        <v>3</v>
      </c>
      <c r="AW1088">
        <v>1</v>
      </c>
      <c r="AX1088">
        <v>0</v>
      </c>
      <c r="AY1088">
        <v>39</v>
      </c>
      <c r="AZ1088">
        <v>59</v>
      </c>
      <c r="BA1088">
        <v>20</v>
      </c>
      <c r="BB1088">
        <v>5</v>
      </c>
      <c r="BC1088">
        <v>3</v>
      </c>
      <c r="BD1088">
        <v>4</v>
      </c>
      <c r="BE1088">
        <v>0</v>
      </c>
      <c r="BF1088">
        <v>125</v>
      </c>
      <c r="BG1088">
        <v>6695</v>
      </c>
      <c r="BH1088">
        <v>2</v>
      </c>
      <c r="BI1088">
        <v>51</v>
      </c>
      <c r="BJ1088" s="2">
        <v>46218</v>
      </c>
      <c r="BK1088">
        <v>0</v>
      </c>
      <c r="BL1088" s="3" t="str">
        <f>VLOOKUP(O1088,DropDownList!$H$1:$I$7,2,FALSE)</f>
        <v>2024/25</v>
      </c>
      <c r="BM1088" s="3" t="str">
        <f t="shared" si="16"/>
        <v>SC COURT</v>
      </c>
    </row>
    <row r="1089" spans="1:65" x14ac:dyDescent="0.2">
      <c r="A1089">
        <v>2026</v>
      </c>
      <c r="B1089">
        <v>7</v>
      </c>
      <c r="C1089" t="s">
        <v>231</v>
      </c>
      <c r="D1089" t="s">
        <v>235</v>
      </c>
      <c r="E1089" t="s">
        <v>44</v>
      </c>
      <c r="F1089">
        <v>9703</v>
      </c>
      <c r="G1089" t="s">
        <v>158</v>
      </c>
      <c r="H1089" t="s">
        <v>233</v>
      </c>
      <c r="I1089" t="s">
        <v>234</v>
      </c>
      <c r="J1089" s="1">
        <v>46204</v>
      </c>
      <c r="K1089" t="s">
        <v>143</v>
      </c>
      <c r="L1089">
        <v>2</v>
      </c>
      <c r="M1089" t="s">
        <v>445</v>
      </c>
      <c r="N1089" t="s">
        <v>442</v>
      </c>
      <c r="O1089" t="s">
        <v>149</v>
      </c>
      <c r="P1089" t="s">
        <v>159</v>
      </c>
      <c r="Q1089">
        <v>0</v>
      </c>
      <c r="R1089">
        <v>1</v>
      </c>
      <c r="S1089">
        <v>1</v>
      </c>
      <c r="T1089">
        <v>0</v>
      </c>
      <c r="U1089">
        <v>0</v>
      </c>
      <c r="V1089">
        <v>0</v>
      </c>
      <c r="W1089">
        <v>0</v>
      </c>
      <c r="X1089">
        <v>0</v>
      </c>
      <c r="Y1089">
        <v>0</v>
      </c>
      <c r="Z1089">
        <v>0</v>
      </c>
      <c r="AA1089">
        <v>1</v>
      </c>
      <c r="AB1089">
        <v>0</v>
      </c>
      <c r="AC1089">
        <v>0</v>
      </c>
      <c r="AD1089">
        <v>0</v>
      </c>
      <c r="AE1089">
        <v>0</v>
      </c>
      <c r="AF1089">
        <v>1</v>
      </c>
      <c r="AG1089">
        <v>0</v>
      </c>
      <c r="AH1089">
        <v>0</v>
      </c>
      <c r="AI1089">
        <v>0</v>
      </c>
      <c r="AJ1089">
        <v>0</v>
      </c>
      <c r="AK1089">
        <v>0</v>
      </c>
      <c r="AL1089">
        <v>0</v>
      </c>
      <c r="AM1089">
        <v>0</v>
      </c>
      <c r="AN1089">
        <v>0</v>
      </c>
      <c r="AO1089">
        <v>1</v>
      </c>
      <c r="AP1089">
        <v>2</v>
      </c>
      <c r="AQ1089">
        <v>0</v>
      </c>
      <c r="AR1089">
        <v>0</v>
      </c>
      <c r="AS1089">
        <v>0</v>
      </c>
      <c r="AT1089">
        <v>0</v>
      </c>
      <c r="AU1089">
        <v>1</v>
      </c>
      <c r="AV1089">
        <v>0</v>
      </c>
      <c r="AW1089">
        <v>0</v>
      </c>
      <c r="AX1089">
        <v>0</v>
      </c>
      <c r="AY1089">
        <v>0</v>
      </c>
      <c r="AZ1089">
        <v>0</v>
      </c>
      <c r="BA1089">
        <v>0</v>
      </c>
      <c r="BB1089">
        <v>0</v>
      </c>
      <c r="BC1089">
        <v>0</v>
      </c>
      <c r="BD1089">
        <v>0</v>
      </c>
      <c r="BE1089">
        <v>0</v>
      </c>
      <c r="BF1089">
        <v>0</v>
      </c>
      <c r="BG1089">
        <v>0</v>
      </c>
      <c r="BH1089">
        <v>0</v>
      </c>
      <c r="BI1089">
        <v>0</v>
      </c>
      <c r="BJ1089" s="2">
        <v>46218</v>
      </c>
      <c r="BK1089">
        <v>0</v>
      </c>
      <c r="BL1089" s="3" t="str">
        <f>VLOOKUP(O1089,DropDownList!$H$1:$I$7,2,FALSE)</f>
        <v>2025/26</v>
      </c>
      <c r="BM1089" s="3" t="str">
        <f t="shared" si="16"/>
        <v>CONF</v>
      </c>
    </row>
    <row r="1090" spans="1:65" x14ac:dyDescent="0.2">
      <c r="A1090">
        <v>2026</v>
      </c>
      <c r="B1090">
        <v>7</v>
      </c>
      <c r="C1090" t="s">
        <v>231</v>
      </c>
      <c r="D1090" t="s">
        <v>235</v>
      </c>
      <c r="E1090" t="s">
        <v>44</v>
      </c>
      <c r="F1090">
        <v>9703</v>
      </c>
      <c r="G1090" t="s">
        <v>158</v>
      </c>
      <c r="H1090" t="s">
        <v>233</v>
      </c>
      <c r="I1090" t="s">
        <v>234</v>
      </c>
      <c r="J1090" s="1">
        <v>46204</v>
      </c>
      <c r="K1090" t="s">
        <v>143</v>
      </c>
      <c r="L1090">
        <v>2</v>
      </c>
      <c r="M1090" t="s">
        <v>445</v>
      </c>
      <c r="N1090" t="s">
        <v>442</v>
      </c>
      <c r="O1090" t="s">
        <v>149</v>
      </c>
      <c r="P1090" t="s">
        <v>160</v>
      </c>
      <c r="Q1090">
        <v>12637.47</v>
      </c>
      <c r="R1090">
        <v>74</v>
      </c>
      <c r="S1090">
        <v>36235</v>
      </c>
      <c r="T1090">
        <v>340</v>
      </c>
      <c r="U1090">
        <v>39</v>
      </c>
      <c r="V1090">
        <v>26</v>
      </c>
      <c r="W1090">
        <v>6730</v>
      </c>
      <c r="X1090">
        <v>9420</v>
      </c>
      <c r="Y1090">
        <v>0</v>
      </c>
      <c r="Z1090">
        <v>0</v>
      </c>
      <c r="AA1090">
        <v>23257.53</v>
      </c>
      <c r="AB1090">
        <v>650</v>
      </c>
      <c r="AC1090">
        <v>21132.53</v>
      </c>
      <c r="AD1090">
        <v>11</v>
      </c>
      <c r="AE1090">
        <v>15</v>
      </c>
      <c r="AF1090">
        <v>34</v>
      </c>
      <c r="AG1090">
        <v>24</v>
      </c>
      <c r="AH1090">
        <v>0</v>
      </c>
      <c r="AI1090">
        <v>15</v>
      </c>
      <c r="AJ1090">
        <v>0</v>
      </c>
      <c r="AK1090">
        <v>0</v>
      </c>
      <c r="AL1090">
        <v>0</v>
      </c>
      <c r="AM1090">
        <v>0</v>
      </c>
      <c r="AN1090">
        <v>0</v>
      </c>
      <c r="AO1090">
        <v>45</v>
      </c>
      <c r="AP1090">
        <v>115</v>
      </c>
      <c r="AQ1090">
        <v>44</v>
      </c>
      <c r="AR1090">
        <v>1</v>
      </c>
      <c r="AS1090">
        <v>3</v>
      </c>
      <c r="AT1090">
        <v>0</v>
      </c>
      <c r="AU1090">
        <v>4</v>
      </c>
      <c r="AV1090">
        <v>0</v>
      </c>
      <c r="AW1090">
        <v>0</v>
      </c>
      <c r="AX1090">
        <v>0</v>
      </c>
      <c r="AY1090">
        <v>7</v>
      </c>
      <c r="AZ1090">
        <v>17</v>
      </c>
      <c r="BA1090">
        <v>1</v>
      </c>
      <c r="BB1090">
        <v>1</v>
      </c>
      <c r="BC1090">
        <v>0</v>
      </c>
      <c r="BD1090">
        <v>3</v>
      </c>
      <c r="BE1090">
        <v>0</v>
      </c>
      <c r="BF1090">
        <v>73</v>
      </c>
      <c r="BG1090">
        <v>5160</v>
      </c>
      <c r="BH1090">
        <v>1</v>
      </c>
      <c r="BI1090">
        <v>38</v>
      </c>
      <c r="BJ1090" s="2">
        <v>46218</v>
      </c>
      <c r="BK1090">
        <v>0</v>
      </c>
      <c r="BL1090" s="3" t="str">
        <f>VLOOKUP(O1090,DropDownList!$H$1:$I$7,2,FALSE)</f>
        <v>2025/26</v>
      </c>
      <c r="BM1090" s="3" t="str">
        <f t="shared" si="16"/>
        <v>SC COURT</v>
      </c>
    </row>
    <row r="1091" spans="1:65" x14ac:dyDescent="0.2">
      <c r="A1091">
        <v>2026</v>
      </c>
      <c r="B1091">
        <v>7</v>
      </c>
      <c r="C1091" t="s">
        <v>231</v>
      </c>
      <c r="D1091" t="s">
        <v>236</v>
      </c>
      <c r="E1091" t="s">
        <v>45</v>
      </c>
      <c r="F1091">
        <v>9256</v>
      </c>
      <c r="G1091" t="s">
        <v>141</v>
      </c>
      <c r="H1091" t="s">
        <v>237</v>
      </c>
      <c r="I1091" t="s">
        <v>237</v>
      </c>
      <c r="J1091" s="1">
        <v>46204</v>
      </c>
      <c r="K1091" t="s">
        <v>143</v>
      </c>
      <c r="L1091">
        <v>2</v>
      </c>
      <c r="M1091" t="s">
        <v>445</v>
      </c>
      <c r="N1091" t="s">
        <v>442</v>
      </c>
      <c r="O1091" t="s">
        <v>147</v>
      </c>
      <c r="P1091" t="s">
        <v>146</v>
      </c>
      <c r="Q1091">
        <v>1027.6300000000001</v>
      </c>
      <c r="R1091">
        <v>359</v>
      </c>
      <c r="S1091">
        <v>5280</v>
      </c>
      <c r="T1091">
        <v>70</v>
      </c>
      <c r="U1091">
        <v>144</v>
      </c>
      <c r="V1091">
        <v>34</v>
      </c>
      <c r="W1091">
        <v>510</v>
      </c>
      <c r="X1091">
        <v>510</v>
      </c>
      <c r="Y1091">
        <v>0</v>
      </c>
      <c r="Z1091">
        <v>0</v>
      </c>
      <c r="AA1091">
        <v>4182.37</v>
      </c>
      <c r="AB1091">
        <v>0</v>
      </c>
      <c r="AC1091">
        <v>0</v>
      </c>
      <c r="AD1091">
        <v>34</v>
      </c>
      <c r="AE1091">
        <v>0</v>
      </c>
      <c r="AF1091">
        <v>288</v>
      </c>
      <c r="AG1091">
        <v>1</v>
      </c>
      <c r="AH1091">
        <v>6</v>
      </c>
      <c r="AI1091">
        <v>64</v>
      </c>
      <c r="AJ1091">
        <v>0</v>
      </c>
      <c r="AK1091">
        <v>0</v>
      </c>
      <c r="AL1091">
        <v>0</v>
      </c>
      <c r="AM1091">
        <v>0</v>
      </c>
      <c r="AN1091">
        <v>0</v>
      </c>
      <c r="AO1091">
        <v>260</v>
      </c>
      <c r="AP1091">
        <v>981</v>
      </c>
      <c r="AQ1091">
        <v>270</v>
      </c>
      <c r="AR1091">
        <v>0</v>
      </c>
      <c r="AS1091">
        <v>109</v>
      </c>
      <c r="AT1091">
        <v>12</v>
      </c>
      <c r="AU1091">
        <v>5</v>
      </c>
      <c r="AV1091">
        <v>2</v>
      </c>
      <c r="AW1091">
        <v>1</v>
      </c>
      <c r="AX1091">
        <v>0</v>
      </c>
      <c r="AY1091">
        <v>109</v>
      </c>
      <c r="AZ1091">
        <v>192</v>
      </c>
      <c r="BA1091">
        <v>81</v>
      </c>
      <c r="BB1091">
        <v>41</v>
      </c>
      <c r="BC1091">
        <v>19</v>
      </c>
      <c r="BD1091">
        <v>10</v>
      </c>
      <c r="BE1091">
        <v>1</v>
      </c>
      <c r="BF1091">
        <v>358</v>
      </c>
      <c r="BG1091">
        <v>1010</v>
      </c>
      <c r="BH1091">
        <v>0</v>
      </c>
      <c r="BI1091">
        <v>143</v>
      </c>
      <c r="BJ1091" s="2">
        <v>46218</v>
      </c>
      <c r="BK1091">
        <v>0</v>
      </c>
      <c r="BL1091" s="3" t="str">
        <f>VLOOKUP(O1091,DropDownList!$H$1:$I$7,2,FALSE)</f>
        <v>2024/25</v>
      </c>
      <c r="BM1091" s="3" t="str">
        <f t="shared" ref="BM1091:BM1154" si="17">IF(RIGHT(P1091,4)="VSUR","VSUR",IF(RIGHT(P1091,4)="CONF","CONF",P1091))</f>
        <v>VSUR</v>
      </c>
    </row>
    <row r="1092" spans="1:65" x14ac:dyDescent="0.2">
      <c r="A1092">
        <v>2026</v>
      </c>
      <c r="B1092">
        <v>7</v>
      </c>
      <c r="C1092" t="s">
        <v>231</v>
      </c>
      <c r="D1092" t="s">
        <v>236</v>
      </c>
      <c r="E1092" t="s">
        <v>45</v>
      </c>
      <c r="F1092">
        <v>9256</v>
      </c>
      <c r="G1092" t="s">
        <v>141</v>
      </c>
      <c r="H1092" t="s">
        <v>237</v>
      </c>
      <c r="I1092" t="s">
        <v>237</v>
      </c>
      <c r="J1092" s="1">
        <v>46204</v>
      </c>
      <c r="K1092" t="s">
        <v>143</v>
      </c>
      <c r="L1092">
        <v>2</v>
      </c>
      <c r="M1092" t="s">
        <v>445</v>
      </c>
      <c r="N1092" t="s">
        <v>442</v>
      </c>
      <c r="O1092" t="s">
        <v>149</v>
      </c>
      <c r="P1092" t="s">
        <v>146</v>
      </c>
      <c r="Q1092">
        <v>1250</v>
      </c>
      <c r="R1092">
        <v>343</v>
      </c>
      <c r="S1092">
        <v>5250</v>
      </c>
      <c r="T1092">
        <v>70</v>
      </c>
      <c r="U1092">
        <v>159</v>
      </c>
      <c r="V1092">
        <v>52</v>
      </c>
      <c r="W1092">
        <v>820</v>
      </c>
      <c r="X1092">
        <v>820</v>
      </c>
      <c r="Y1092">
        <v>0</v>
      </c>
      <c r="Z1092">
        <v>0</v>
      </c>
      <c r="AA1092">
        <v>3930</v>
      </c>
      <c r="AB1092">
        <v>0</v>
      </c>
      <c r="AC1092">
        <v>0</v>
      </c>
      <c r="AD1092">
        <v>51</v>
      </c>
      <c r="AE1092">
        <v>1</v>
      </c>
      <c r="AF1092">
        <v>261</v>
      </c>
      <c r="AG1092">
        <v>1</v>
      </c>
      <c r="AH1092">
        <v>4</v>
      </c>
      <c r="AI1092">
        <v>77</v>
      </c>
      <c r="AJ1092">
        <v>0</v>
      </c>
      <c r="AK1092">
        <v>0</v>
      </c>
      <c r="AL1092">
        <v>0</v>
      </c>
      <c r="AM1092">
        <v>0</v>
      </c>
      <c r="AN1092">
        <v>0</v>
      </c>
      <c r="AO1092">
        <v>213</v>
      </c>
      <c r="AP1092">
        <v>563</v>
      </c>
      <c r="AQ1092">
        <v>225</v>
      </c>
      <c r="AR1092">
        <v>0</v>
      </c>
      <c r="AS1092">
        <v>18</v>
      </c>
      <c r="AT1092">
        <v>3</v>
      </c>
      <c r="AU1092">
        <v>2</v>
      </c>
      <c r="AV1092">
        <v>0</v>
      </c>
      <c r="AW1092">
        <v>0</v>
      </c>
      <c r="AX1092">
        <v>0</v>
      </c>
      <c r="AY1092">
        <v>56</v>
      </c>
      <c r="AZ1092">
        <v>105</v>
      </c>
      <c r="BA1092">
        <v>18</v>
      </c>
      <c r="BB1092">
        <v>18</v>
      </c>
      <c r="BC1092">
        <v>6</v>
      </c>
      <c r="BD1092">
        <v>8</v>
      </c>
      <c r="BE1092">
        <v>0</v>
      </c>
      <c r="BF1092">
        <v>343</v>
      </c>
      <c r="BG1092">
        <v>1240</v>
      </c>
      <c r="BH1092">
        <v>0</v>
      </c>
      <c r="BI1092">
        <v>158</v>
      </c>
      <c r="BJ1092" s="2">
        <v>46218</v>
      </c>
      <c r="BK1092">
        <v>0</v>
      </c>
      <c r="BL1092" s="3" t="str">
        <f>VLOOKUP(O1092,DropDownList!$H$1:$I$7,2,FALSE)</f>
        <v>2025/26</v>
      </c>
      <c r="BM1092" s="3" t="str">
        <f t="shared" si="17"/>
        <v>VSUR</v>
      </c>
    </row>
    <row r="1093" spans="1:65" x14ac:dyDescent="0.2">
      <c r="A1093">
        <v>2026</v>
      </c>
      <c r="B1093">
        <v>7</v>
      </c>
      <c r="C1093" t="s">
        <v>231</v>
      </c>
      <c r="D1093" t="s">
        <v>236</v>
      </c>
      <c r="E1093" t="s">
        <v>45</v>
      </c>
      <c r="F1093">
        <v>9256</v>
      </c>
      <c r="G1093" t="s">
        <v>141</v>
      </c>
      <c r="H1093" t="s">
        <v>237</v>
      </c>
      <c r="I1093" t="s">
        <v>237</v>
      </c>
      <c r="J1093" s="1">
        <v>46204</v>
      </c>
      <c r="K1093" t="s">
        <v>143</v>
      </c>
      <c r="L1093">
        <v>2</v>
      </c>
      <c r="M1093" t="s">
        <v>445</v>
      </c>
      <c r="N1093" t="s">
        <v>442</v>
      </c>
      <c r="O1093" t="s">
        <v>155</v>
      </c>
      <c r="P1093" t="s">
        <v>152</v>
      </c>
      <c r="Q1093">
        <v>0</v>
      </c>
      <c r="R1093">
        <v>38</v>
      </c>
      <c r="S1093">
        <v>1520</v>
      </c>
      <c r="T1093">
        <v>680</v>
      </c>
      <c r="U1093">
        <v>0</v>
      </c>
      <c r="V1093">
        <v>0</v>
      </c>
      <c r="W1093">
        <v>0</v>
      </c>
      <c r="X1093">
        <v>0</v>
      </c>
      <c r="Y1093">
        <v>0</v>
      </c>
      <c r="Z1093">
        <v>0</v>
      </c>
      <c r="AA1093">
        <v>840</v>
      </c>
      <c r="AB1093">
        <v>0</v>
      </c>
      <c r="AC1093">
        <v>840</v>
      </c>
      <c r="AD1093">
        <v>0</v>
      </c>
      <c r="AE1093">
        <v>0</v>
      </c>
      <c r="AF1093">
        <v>21</v>
      </c>
      <c r="AG1093">
        <v>0</v>
      </c>
      <c r="AH1093">
        <v>17</v>
      </c>
      <c r="AI1093">
        <v>0</v>
      </c>
      <c r="AJ1093">
        <v>0</v>
      </c>
      <c r="AK1093">
        <v>0</v>
      </c>
      <c r="AL1093">
        <v>0</v>
      </c>
      <c r="AM1093">
        <v>5</v>
      </c>
      <c r="AN1093">
        <v>0</v>
      </c>
      <c r="AO1093">
        <v>0</v>
      </c>
      <c r="AP1093">
        <v>0</v>
      </c>
      <c r="AQ1093">
        <v>0</v>
      </c>
      <c r="AR1093">
        <v>0</v>
      </c>
      <c r="AS1093">
        <v>0</v>
      </c>
      <c r="AT1093">
        <v>0</v>
      </c>
      <c r="AU1093">
        <v>0</v>
      </c>
      <c r="AV1093">
        <v>0</v>
      </c>
      <c r="AW1093">
        <v>0</v>
      </c>
      <c r="AX1093">
        <v>0</v>
      </c>
      <c r="AY1093">
        <v>0</v>
      </c>
      <c r="AZ1093">
        <v>0</v>
      </c>
      <c r="BA1093">
        <v>0</v>
      </c>
      <c r="BB1093">
        <v>0</v>
      </c>
      <c r="BC1093">
        <v>0</v>
      </c>
      <c r="BD1093">
        <v>0</v>
      </c>
      <c r="BE1093">
        <v>0</v>
      </c>
      <c r="BF1093">
        <v>0</v>
      </c>
      <c r="BG1093">
        <v>0</v>
      </c>
      <c r="BH1093">
        <v>0</v>
      </c>
      <c r="BI1093">
        <v>0</v>
      </c>
      <c r="BJ1093" s="2">
        <v>46218</v>
      </c>
      <c r="BK1093">
        <v>0</v>
      </c>
      <c r="BL1093" s="3" t="str">
        <f>VLOOKUP(O1093,DropDownList!$H$1:$I$7,2,FALSE)</f>
        <v>2022/23</v>
      </c>
      <c r="BM1093" s="3" t="str">
        <f t="shared" si="17"/>
        <v>PCOA</v>
      </c>
    </row>
    <row r="1094" spans="1:65" x14ac:dyDescent="0.2">
      <c r="A1094">
        <v>2026</v>
      </c>
      <c r="B1094">
        <v>7</v>
      </c>
      <c r="C1094" t="s">
        <v>231</v>
      </c>
      <c r="D1094" t="s">
        <v>236</v>
      </c>
      <c r="E1094" t="s">
        <v>45</v>
      </c>
      <c r="F1094">
        <v>9256</v>
      </c>
      <c r="G1094" t="s">
        <v>141</v>
      </c>
      <c r="H1094" t="s">
        <v>237</v>
      </c>
      <c r="I1094" t="s">
        <v>237</v>
      </c>
      <c r="J1094" s="1">
        <v>46204</v>
      </c>
      <c r="K1094" t="s">
        <v>143</v>
      </c>
      <c r="L1094">
        <v>2</v>
      </c>
      <c r="M1094" t="s">
        <v>445</v>
      </c>
      <c r="N1094" t="s">
        <v>442</v>
      </c>
      <c r="O1094" t="s">
        <v>155</v>
      </c>
      <c r="P1094" t="s">
        <v>154</v>
      </c>
      <c r="Q1094">
        <v>21787.74</v>
      </c>
      <c r="R1094">
        <v>569</v>
      </c>
      <c r="S1094">
        <v>137036.46</v>
      </c>
      <c r="T1094">
        <v>4817.53</v>
      </c>
      <c r="U1094">
        <v>112</v>
      </c>
      <c r="V1094">
        <v>58</v>
      </c>
      <c r="W1094">
        <v>11574.82</v>
      </c>
      <c r="X1094">
        <v>11574.82</v>
      </c>
      <c r="Y1094">
        <v>0</v>
      </c>
      <c r="Z1094">
        <v>0</v>
      </c>
      <c r="AA1094">
        <v>110431.19</v>
      </c>
      <c r="AB1094">
        <v>1447.28</v>
      </c>
      <c r="AC1094">
        <v>101444.77</v>
      </c>
      <c r="AD1094">
        <v>26</v>
      </c>
      <c r="AE1094">
        <v>32</v>
      </c>
      <c r="AF1094">
        <v>433</v>
      </c>
      <c r="AG1094">
        <v>74</v>
      </c>
      <c r="AH1094">
        <v>13</v>
      </c>
      <c r="AI1094">
        <v>38</v>
      </c>
      <c r="AJ1094">
        <v>0</v>
      </c>
      <c r="AK1094">
        <v>0</v>
      </c>
      <c r="AL1094">
        <v>0</v>
      </c>
      <c r="AM1094">
        <v>0</v>
      </c>
      <c r="AN1094">
        <v>0</v>
      </c>
      <c r="AO1094">
        <v>381</v>
      </c>
      <c r="AP1094">
        <v>2123</v>
      </c>
      <c r="AQ1094">
        <v>438</v>
      </c>
      <c r="AR1094">
        <v>0</v>
      </c>
      <c r="AS1094">
        <v>233</v>
      </c>
      <c r="AT1094">
        <v>51</v>
      </c>
      <c r="AU1094">
        <v>29</v>
      </c>
      <c r="AV1094">
        <v>13</v>
      </c>
      <c r="AW1094">
        <v>1</v>
      </c>
      <c r="AX1094">
        <v>0</v>
      </c>
      <c r="AY1094">
        <v>234</v>
      </c>
      <c r="AZ1094">
        <v>485</v>
      </c>
      <c r="BA1094">
        <v>329</v>
      </c>
      <c r="BB1094">
        <v>92</v>
      </c>
      <c r="BC1094">
        <v>43</v>
      </c>
      <c r="BD1094">
        <v>12</v>
      </c>
      <c r="BE1094">
        <v>0</v>
      </c>
      <c r="BF1094">
        <v>563</v>
      </c>
      <c r="BG1094">
        <v>8830</v>
      </c>
      <c r="BH1094">
        <v>11</v>
      </c>
      <c r="BI1094">
        <v>110</v>
      </c>
      <c r="BJ1094" s="2">
        <v>46218</v>
      </c>
      <c r="BK1094">
        <v>1</v>
      </c>
      <c r="BL1094" s="3" t="str">
        <f>VLOOKUP(O1094,DropDownList!$H$1:$I$7,2,FALSE)</f>
        <v>2022/23</v>
      </c>
      <c r="BM1094" s="3" t="str">
        <f t="shared" si="17"/>
        <v>JP COURT</v>
      </c>
    </row>
    <row r="1095" spans="1:65" x14ac:dyDescent="0.2">
      <c r="A1095">
        <v>2026</v>
      </c>
      <c r="B1095">
        <v>7</v>
      </c>
      <c r="C1095" t="s">
        <v>231</v>
      </c>
      <c r="D1095" t="s">
        <v>236</v>
      </c>
      <c r="E1095" t="s">
        <v>45</v>
      </c>
      <c r="F1095">
        <v>9256</v>
      </c>
      <c r="G1095" t="s">
        <v>141</v>
      </c>
      <c r="H1095" t="s">
        <v>237</v>
      </c>
      <c r="I1095" t="s">
        <v>237</v>
      </c>
      <c r="J1095" s="1">
        <v>46204</v>
      </c>
      <c r="K1095" t="s">
        <v>143</v>
      </c>
      <c r="L1095">
        <v>2</v>
      </c>
      <c r="M1095" t="s">
        <v>445</v>
      </c>
      <c r="N1095" t="s">
        <v>442</v>
      </c>
      <c r="O1095" t="s">
        <v>155</v>
      </c>
      <c r="P1095" t="s">
        <v>148</v>
      </c>
      <c r="Q1095">
        <v>0</v>
      </c>
      <c r="R1095">
        <v>12</v>
      </c>
      <c r="S1095">
        <v>720</v>
      </c>
      <c r="T1095">
        <v>120</v>
      </c>
      <c r="U1095">
        <v>0</v>
      </c>
      <c r="V1095">
        <v>0</v>
      </c>
      <c r="W1095">
        <v>0</v>
      </c>
      <c r="X1095">
        <v>0</v>
      </c>
      <c r="Y1095">
        <v>0</v>
      </c>
      <c r="Z1095">
        <v>0</v>
      </c>
      <c r="AA1095">
        <v>600</v>
      </c>
      <c r="AB1095">
        <v>0</v>
      </c>
      <c r="AC1095">
        <v>600</v>
      </c>
      <c r="AD1095">
        <v>0</v>
      </c>
      <c r="AE1095">
        <v>0</v>
      </c>
      <c r="AF1095">
        <v>10</v>
      </c>
      <c r="AG1095">
        <v>0</v>
      </c>
      <c r="AH1095">
        <v>2</v>
      </c>
      <c r="AI1095">
        <v>0</v>
      </c>
      <c r="AJ1095">
        <v>0</v>
      </c>
      <c r="AK1095">
        <v>0</v>
      </c>
      <c r="AL1095">
        <v>0</v>
      </c>
      <c r="AM1095">
        <v>0</v>
      </c>
      <c r="AN1095">
        <v>0</v>
      </c>
      <c r="AO1095">
        <v>7</v>
      </c>
      <c r="AP1095">
        <v>42</v>
      </c>
      <c r="AQ1095">
        <v>8</v>
      </c>
      <c r="AR1095">
        <v>2</v>
      </c>
      <c r="AS1095">
        <v>5</v>
      </c>
      <c r="AT1095">
        <v>3</v>
      </c>
      <c r="AU1095">
        <v>0</v>
      </c>
      <c r="AV1095">
        <v>0</v>
      </c>
      <c r="AW1095">
        <v>0</v>
      </c>
      <c r="AX1095">
        <v>0</v>
      </c>
      <c r="AY1095">
        <v>2</v>
      </c>
      <c r="AZ1095">
        <v>11</v>
      </c>
      <c r="BA1095">
        <v>10</v>
      </c>
      <c r="BB1095">
        <v>0</v>
      </c>
      <c r="BC1095">
        <v>0</v>
      </c>
      <c r="BD1095">
        <v>0</v>
      </c>
      <c r="BE1095">
        <v>0</v>
      </c>
      <c r="BF1095">
        <v>9</v>
      </c>
      <c r="BG1095">
        <v>0</v>
      </c>
      <c r="BH1095">
        <v>0</v>
      </c>
      <c r="BI1095">
        <v>0</v>
      </c>
      <c r="BJ1095" s="2">
        <v>46218</v>
      </c>
      <c r="BK1095">
        <v>0</v>
      </c>
      <c r="BL1095" s="3" t="str">
        <f>VLOOKUP(O1095,DropDownList!$H$1:$I$7,2,FALSE)</f>
        <v>2022/23</v>
      </c>
      <c r="BM1095" s="3" t="str">
        <f t="shared" si="17"/>
        <v>PRAS</v>
      </c>
    </row>
    <row r="1096" spans="1:65" x14ac:dyDescent="0.2">
      <c r="A1096">
        <v>2026</v>
      </c>
      <c r="B1096">
        <v>7</v>
      </c>
      <c r="C1096" t="s">
        <v>231</v>
      </c>
      <c r="D1096" t="s">
        <v>236</v>
      </c>
      <c r="E1096" t="s">
        <v>45</v>
      </c>
      <c r="F1096">
        <v>9256</v>
      </c>
      <c r="G1096" t="s">
        <v>141</v>
      </c>
      <c r="H1096" t="s">
        <v>237</v>
      </c>
      <c r="I1096" t="s">
        <v>237</v>
      </c>
      <c r="J1096" s="1">
        <v>46204</v>
      </c>
      <c r="K1096" t="s">
        <v>143</v>
      </c>
      <c r="L1096">
        <v>2</v>
      </c>
      <c r="M1096" t="s">
        <v>445</v>
      </c>
      <c r="N1096" t="s">
        <v>442</v>
      </c>
      <c r="O1096" t="s">
        <v>149</v>
      </c>
      <c r="P1096" t="s">
        <v>150</v>
      </c>
      <c r="Q1096">
        <v>44681.48</v>
      </c>
      <c r="R1096">
        <v>521</v>
      </c>
      <c r="S1096">
        <v>81953.990000000005</v>
      </c>
      <c r="T1096">
        <v>12261.93</v>
      </c>
      <c r="U1096">
        <v>292</v>
      </c>
      <c r="V1096">
        <v>220</v>
      </c>
      <c r="W1096">
        <v>31059.3</v>
      </c>
      <c r="X1096">
        <v>35456.730000000003</v>
      </c>
      <c r="Y1096">
        <v>439</v>
      </c>
      <c r="Z1096">
        <v>69692.06</v>
      </c>
      <c r="AA1096">
        <v>25010.58</v>
      </c>
      <c r="AB1096">
        <v>6321.95</v>
      </c>
      <c r="AC1096">
        <v>18688.63</v>
      </c>
      <c r="AD1096">
        <v>190</v>
      </c>
      <c r="AE1096">
        <v>30</v>
      </c>
      <c r="AF1096">
        <v>143</v>
      </c>
      <c r="AG1096">
        <v>64</v>
      </c>
      <c r="AH1096">
        <v>82</v>
      </c>
      <c r="AI1096">
        <v>228</v>
      </c>
      <c r="AJ1096">
        <v>73</v>
      </c>
      <c r="AK1096">
        <v>27</v>
      </c>
      <c r="AL1096">
        <v>5</v>
      </c>
      <c r="AM1096">
        <v>42</v>
      </c>
      <c r="AN1096">
        <v>6</v>
      </c>
      <c r="AO1096">
        <v>371</v>
      </c>
      <c r="AP1096">
        <v>938</v>
      </c>
      <c r="AQ1096">
        <v>399</v>
      </c>
      <c r="AR1096">
        <v>5</v>
      </c>
      <c r="AS1096">
        <v>22</v>
      </c>
      <c r="AT1096">
        <v>19</v>
      </c>
      <c r="AU1096">
        <v>1</v>
      </c>
      <c r="AV1096">
        <v>0</v>
      </c>
      <c r="AW1096">
        <v>0</v>
      </c>
      <c r="AX1096">
        <v>0</v>
      </c>
      <c r="AY1096">
        <v>82</v>
      </c>
      <c r="AZ1096">
        <v>155</v>
      </c>
      <c r="BA1096">
        <v>31</v>
      </c>
      <c r="BB1096">
        <v>32</v>
      </c>
      <c r="BC1096">
        <v>5</v>
      </c>
      <c r="BD1096">
        <v>5</v>
      </c>
      <c r="BE1096">
        <v>0</v>
      </c>
      <c r="BF1096">
        <v>369</v>
      </c>
      <c r="BG1096">
        <v>34742.76</v>
      </c>
      <c r="BH1096">
        <v>4</v>
      </c>
      <c r="BI1096">
        <v>289</v>
      </c>
      <c r="BJ1096" s="2">
        <v>46218</v>
      </c>
      <c r="BK1096">
        <v>0</v>
      </c>
      <c r="BL1096" s="3" t="str">
        <f>VLOOKUP(O1096,DropDownList!$H$1:$I$7,2,FALSE)</f>
        <v>2025/26</v>
      </c>
      <c r="BM1096" s="3" t="str">
        <f t="shared" si="17"/>
        <v>FISCAL FINES</v>
      </c>
    </row>
    <row r="1097" spans="1:65" x14ac:dyDescent="0.2">
      <c r="A1097">
        <v>2026</v>
      </c>
      <c r="B1097">
        <v>7</v>
      </c>
      <c r="C1097" t="s">
        <v>231</v>
      </c>
      <c r="D1097" t="s">
        <v>236</v>
      </c>
      <c r="E1097" t="s">
        <v>45</v>
      </c>
      <c r="F1097">
        <v>9256</v>
      </c>
      <c r="G1097" t="s">
        <v>141</v>
      </c>
      <c r="H1097" t="s">
        <v>237</v>
      </c>
      <c r="I1097" t="s">
        <v>237</v>
      </c>
      <c r="J1097" s="1">
        <v>46204</v>
      </c>
      <c r="K1097" t="s">
        <v>143</v>
      </c>
      <c r="L1097">
        <v>2</v>
      </c>
      <c r="M1097" t="s">
        <v>445</v>
      </c>
      <c r="N1097" t="s">
        <v>442</v>
      </c>
      <c r="O1097" t="s">
        <v>155</v>
      </c>
      <c r="P1097" t="s">
        <v>151</v>
      </c>
      <c r="Q1097">
        <v>0</v>
      </c>
      <c r="R1097">
        <v>1</v>
      </c>
      <c r="S1097">
        <v>30</v>
      </c>
      <c r="T1097">
        <v>30</v>
      </c>
      <c r="U1097">
        <v>0</v>
      </c>
      <c r="V1097">
        <v>0</v>
      </c>
      <c r="W1097">
        <v>0</v>
      </c>
      <c r="X1097">
        <v>0</v>
      </c>
      <c r="Y1097">
        <v>0</v>
      </c>
      <c r="Z1097">
        <v>0</v>
      </c>
      <c r="AA1097">
        <v>0</v>
      </c>
      <c r="AB1097">
        <v>0</v>
      </c>
      <c r="AC1097">
        <v>0</v>
      </c>
      <c r="AD1097">
        <v>0</v>
      </c>
      <c r="AE1097">
        <v>0</v>
      </c>
      <c r="AF1097">
        <v>0</v>
      </c>
      <c r="AG1097">
        <v>0</v>
      </c>
      <c r="AH1097">
        <v>1</v>
      </c>
      <c r="AI1097">
        <v>0</v>
      </c>
      <c r="AJ1097">
        <v>0</v>
      </c>
      <c r="AK1097">
        <v>0</v>
      </c>
      <c r="AL1097">
        <v>0</v>
      </c>
      <c r="AM1097">
        <v>0</v>
      </c>
      <c r="AN1097">
        <v>0</v>
      </c>
      <c r="AO1097">
        <v>0</v>
      </c>
      <c r="AP1097">
        <v>0</v>
      </c>
      <c r="AQ1097">
        <v>0</v>
      </c>
      <c r="AR1097">
        <v>0</v>
      </c>
      <c r="AS1097">
        <v>0</v>
      </c>
      <c r="AT1097">
        <v>0</v>
      </c>
      <c r="AU1097">
        <v>0</v>
      </c>
      <c r="AV1097">
        <v>0</v>
      </c>
      <c r="AW1097">
        <v>0</v>
      </c>
      <c r="AX1097">
        <v>0</v>
      </c>
      <c r="AY1097">
        <v>0</v>
      </c>
      <c r="AZ1097">
        <v>0</v>
      </c>
      <c r="BA1097">
        <v>0</v>
      </c>
      <c r="BB1097">
        <v>0</v>
      </c>
      <c r="BC1097">
        <v>0</v>
      </c>
      <c r="BD1097">
        <v>0</v>
      </c>
      <c r="BE1097">
        <v>0</v>
      </c>
      <c r="BF1097">
        <v>0</v>
      </c>
      <c r="BG1097">
        <v>0</v>
      </c>
      <c r="BH1097">
        <v>0</v>
      </c>
      <c r="BI1097">
        <v>0</v>
      </c>
      <c r="BJ1097" s="2">
        <v>46218</v>
      </c>
      <c r="BK1097">
        <v>0</v>
      </c>
      <c r="BL1097" s="3" t="str">
        <f>VLOOKUP(O1097,DropDownList!$H$1:$I$7,2,FALSE)</f>
        <v>2022/23</v>
      </c>
      <c r="BM1097" s="3" t="str">
        <f t="shared" si="17"/>
        <v>PCPF</v>
      </c>
    </row>
    <row r="1098" spans="1:65" x14ac:dyDescent="0.2">
      <c r="A1098">
        <v>2026</v>
      </c>
      <c r="B1098">
        <v>7</v>
      </c>
      <c r="C1098" t="s">
        <v>231</v>
      </c>
      <c r="D1098" t="s">
        <v>236</v>
      </c>
      <c r="E1098" t="s">
        <v>45</v>
      </c>
      <c r="F1098">
        <v>9256</v>
      </c>
      <c r="G1098" t="s">
        <v>141</v>
      </c>
      <c r="H1098" t="s">
        <v>237</v>
      </c>
      <c r="I1098" t="s">
        <v>237</v>
      </c>
      <c r="J1098" s="1">
        <v>46204</v>
      </c>
      <c r="K1098" t="s">
        <v>143</v>
      </c>
      <c r="L1098">
        <v>2</v>
      </c>
      <c r="M1098" t="s">
        <v>445</v>
      </c>
      <c r="N1098" t="s">
        <v>442</v>
      </c>
      <c r="O1098" t="s">
        <v>149</v>
      </c>
      <c r="P1098" t="s">
        <v>153</v>
      </c>
      <c r="Q1098">
        <v>75</v>
      </c>
      <c r="R1098">
        <v>1</v>
      </c>
      <c r="S1098">
        <v>75</v>
      </c>
      <c r="T1098">
        <v>0</v>
      </c>
      <c r="U1098">
        <v>1</v>
      </c>
      <c r="V1098">
        <v>0</v>
      </c>
      <c r="W1098">
        <v>0</v>
      </c>
      <c r="X1098">
        <v>0</v>
      </c>
      <c r="Y1098">
        <v>0</v>
      </c>
      <c r="Z1098">
        <v>0</v>
      </c>
      <c r="AA1098">
        <v>0</v>
      </c>
      <c r="AB1098">
        <v>0</v>
      </c>
      <c r="AC1098">
        <v>0</v>
      </c>
      <c r="AD1098">
        <v>0</v>
      </c>
      <c r="AE1098">
        <v>0</v>
      </c>
      <c r="AF1098">
        <v>0</v>
      </c>
      <c r="AG1098">
        <v>0</v>
      </c>
      <c r="AH1098">
        <v>0</v>
      </c>
      <c r="AI1098">
        <v>1</v>
      </c>
      <c r="AJ1098">
        <v>0</v>
      </c>
      <c r="AK1098">
        <v>0</v>
      </c>
      <c r="AL1098">
        <v>0</v>
      </c>
      <c r="AM1098">
        <v>0</v>
      </c>
      <c r="AN1098">
        <v>0</v>
      </c>
      <c r="AO1098">
        <v>0</v>
      </c>
      <c r="AP1098">
        <v>0</v>
      </c>
      <c r="AQ1098">
        <v>0</v>
      </c>
      <c r="AR1098">
        <v>0</v>
      </c>
      <c r="AS1098">
        <v>0</v>
      </c>
      <c r="AT1098">
        <v>0</v>
      </c>
      <c r="AU1098">
        <v>0</v>
      </c>
      <c r="AV1098">
        <v>0</v>
      </c>
      <c r="AW1098">
        <v>0</v>
      </c>
      <c r="AX1098">
        <v>0</v>
      </c>
      <c r="AY1098">
        <v>0</v>
      </c>
      <c r="AZ1098">
        <v>0</v>
      </c>
      <c r="BA1098">
        <v>0</v>
      </c>
      <c r="BB1098">
        <v>0</v>
      </c>
      <c r="BC1098">
        <v>0</v>
      </c>
      <c r="BD1098">
        <v>0</v>
      </c>
      <c r="BE1098">
        <v>0</v>
      </c>
      <c r="BF1098">
        <v>0</v>
      </c>
      <c r="BG1098">
        <v>75</v>
      </c>
      <c r="BH1098">
        <v>0</v>
      </c>
      <c r="BI1098">
        <v>0</v>
      </c>
      <c r="BJ1098" s="2">
        <v>46218</v>
      </c>
      <c r="BK1098">
        <v>0</v>
      </c>
      <c r="BL1098" s="3" t="str">
        <f>VLOOKUP(O1098,DropDownList!$H$1:$I$7,2,FALSE)</f>
        <v>2025/26</v>
      </c>
      <c r="BM1098" s="3" t="str">
        <f t="shared" si="17"/>
        <v>PREG</v>
      </c>
    </row>
    <row r="1099" spans="1:65" x14ac:dyDescent="0.2">
      <c r="A1099">
        <v>2026</v>
      </c>
      <c r="B1099">
        <v>7</v>
      </c>
      <c r="C1099" t="s">
        <v>231</v>
      </c>
      <c r="D1099" t="s">
        <v>236</v>
      </c>
      <c r="E1099" t="s">
        <v>45</v>
      </c>
      <c r="F1099">
        <v>9256</v>
      </c>
      <c r="G1099" t="s">
        <v>141</v>
      </c>
      <c r="H1099" t="s">
        <v>237</v>
      </c>
      <c r="I1099" t="s">
        <v>237</v>
      </c>
      <c r="J1099" s="1">
        <v>46204</v>
      </c>
      <c r="K1099" t="s">
        <v>143</v>
      </c>
      <c r="L1099">
        <v>2</v>
      </c>
      <c r="M1099" t="s">
        <v>445</v>
      </c>
      <c r="N1099" t="s">
        <v>442</v>
      </c>
      <c r="O1099" t="s">
        <v>156</v>
      </c>
      <c r="P1099" t="s">
        <v>153</v>
      </c>
      <c r="Q1099">
        <v>0</v>
      </c>
      <c r="R1099">
        <v>1</v>
      </c>
      <c r="S1099">
        <v>45</v>
      </c>
      <c r="T1099">
        <v>0</v>
      </c>
      <c r="U1099">
        <v>0</v>
      </c>
      <c r="V1099">
        <v>0</v>
      </c>
      <c r="W1099">
        <v>0</v>
      </c>
      <c r="X1099">
        <v>0</v>
      </c>
      <c r="Y1099">
        <v>0</v>
      </c>
      <c r="Z1099">
        <v>0</v>
      </c>
      <c r="AA1099">
        <v>45</v>
      </c>
      <c r="AB1099">
        <v>0</v>
      </c>
      <c r="AC1099">
        <v>45</v>
      </c>
      <c r="AD1099">
        <v>0</v>
      </c>
      <c r="AE1099">
        <v>0</v>
      </c>
      <c r="AF1099">
        <v>1</v>
      </c>
      <c r="AG1099">
        <v>0</v>
      </c>
      <c r="AH1099">
        <v>0</v>
      </c>
      <c r="AI1099">
        <v>0</v>
      </c>
      <c r="AJ1099">
        <v>0</v>
      </c>
      <c r="AK1099">
        <v>0</v>
      </c>
      <c r="AL1099">
        <v>0</v>
      </c>
      <c r="AM1099">
        <v>0</v>
      </c>
      <c r="AN1099">
        <v>0</v>
      </c>
      <c r="AO1099">
        <v>0</v>
      </c>
      <c r="AP1099">
        <v>0</v>
      </c>
      <c r="AQ1099">
        <v>0</v>
      </c>
      <c r="AR1099">
        <v>0</v>
      </c>
      <c r="AS1099">
        <v>0</v>
      </c>
      <c r="AT1099">
        <v>0</v>
      </c>
      <c r="AU1099">
        <v>0</v>
      </c>
      <c r="AV1099">
        <v>0</v>
      </c>
      <c r="AW1099">
        <v>0</v>
      </c>
      <c r="AX1099">
        <v>0</v>
      </c>
      <c r="AY1099">
        <v>0</v>
      </c>
      <c r="AZ1099">
        <v>0</v>
      </c>
      <c r="BA1099">
        <v>0</v>
      </c>
      <c r="BB1099">
        <v>0</v>
      </c>
      <c r="BC1099">
        <v>0</v>
      </c>
      <c r="BD1099">
        <v>0</v>
      </c>
      <c r="BE1099">
        <v>0</v>
      </c>
      <c r="BF1099">
        <v>0</v>
      </c>
      <c r="BG1099">
        <v>0</v>
      </c>
      <c r="BH1099">
        <v>0</v>
      </c>
      <c r="BI1099">
        <v>0</v>
      </c>
      <c r="BJ1099" s="2">
        <v>46218</v>
      </c>
      <c r="BK1099">
        <v>0</v>
      </c>
      <c r="BL1099" s="3" t="str">
        <f>VLOOKUP(O1099,DropDownList!$H$1:$I$7,2,FALSE)</f>
        <v>2023/24</v>
      </c>
      <c r="BM1099" s="3" t="str">
        <f t="shared" si="17"/>
        <v>PREG</v>
      </c>
    </row>
    <row r="1100" spans="1:65" x14ac:dyDescent="0.2">
      <c r="A1100">
        <v>2026</v>
      </c>
      <c r="B1100">
        <v>7</v>
      </c>
      <c r="C1100" t="s">
        <v>231</v>
      </c>
      <c r="D1100" t="s">
        <v>236</v>
      </c>
      <c r="E1100" t="s">
        <v>45</v>
      </c>
      <c r="F1100">
        <v>9256</v>
      </c>
      <c r="G1100" t="s">
        <v>141</v>
      </c>
      <c r="H1100" t="s">
        <v>237</v>
      </c>
      <c r="I1100" t="s">
        <v>237</v>
      </c>
      <c r="J1100" s="1">
        <v>46204</v>
      </c>
      <c r="K1100" t="s">
        <v>143</v>
      </c>
      <c r="L1100">
        <v>2</v>
      </c>
      <c r="M1100" t="s">
        <v>445</v>
      </c>
      <c r="N1100" t="s">
        <v>442</v>
      </c>
      <c r="O1100" t="s">
        <v>149</v>
      </c>
      <c r="P1100" t="s">
        <v>148</v>
      </c>
      <c r="Q1100">
        <v>360</v>
      </c>
      <c r="R1100">
        <v>21</v>
      </c>
      <c r="S1100">
        <v>1260</v>
      </c>
      <c r="T1100">
        <v>240</v>
      </c>
      <c r="U1100">
        <v>6</v>
      </c>
      <c r="V1100">
        <v>3</v>
      </c>
      <c r="W1100">
        <v>180</v>
      </c>
      <c r="X1100">
        <v>180</v>
      </c>
      <c r="Y1100">
        <v>0</v>
      </c>
      <c r="Z1100">
        <v>0</v>
      </c>
      <c r="AA1100">
        <v>660</v>
      </c>
      <c r="AB1100">
        <v>0</v>
      </c>
      <c r="AC1100">
        <v>660</v>
      </c>
      <c r="AD1100">
        <v>3</v>
      </c>
      <c r="AE1100">
        <v>0</v>
      </c>
      <c r="AF1100">
        <v>11</v>
      </c>
      <c r="AG1100">
        <v>0</v>
      </c>
      <c r="AH1100">
        <v>4</v>
      </c>
      <c r="AI1100">
        <v>6</v>
      </c>
      <c r="AJ1100">
        <v>0</v>
      </c>
      <c r="AK1100">
        <v>0</v>
      </c>
      <c r="AL1100">
        <v>0</v>
      </c>
      <c r="AM1100">
        <v>0</v>
      </c>
      <c r="AN1100">
        <v>0</v>
      </c>
      <c r="AO1100">
        <v>11</v>
      </c>
      <c r="AP1100">
        <v>29</v>
      </c>
      <c r="AQ1100">
        <v>13</v>
      </c>
      <c r="AR1100">
        <v>0</v>
      </c>
      <c r="AS1100">
        <v>0</v>
      </c>
      <c r="AT1100">
        <v>0</v>
      </c>
      <c r="AU1100">
        <v>0</v>
      </c>
      <c r="AV1100">
        <v>0</v>
      </c>
      <c r="AW1100">
        <v>0</v>
      </c>
      <c r="AX1100">
        <v>0</v>
      </c>
      <c r="AY1100">
        <v>5</v>
      </c>
      <c r="AZ1100">
        <v>7</v>
      </c>
      <c r="BA1100">
        <v>1</v>
      </c>
      <c r="BB1100">
        <v>0</v>
      </c>
      <c r="BC1100">
        <v>0</v>
      </c>
      <c r="BD1100">
        <v>0</v>
      </c>
      <c r="BE1100">
        <v>0</v>
      </c>
      <c r="BF1100">
        <v>10</v>
      </c>
      <c r="BG1100">
        <v>360</v>
      </c>
      <c r="BH1100">
        <v>0</v>
      </c>
      <c r="BI1100">
        <v>6</v>
      </c>
      <c r="BJ1100" s="2">
        <v>46218</v>
      </c>
      <c r="BK1100">
        <v>0</v>
      </c>
      <c r="BL1100" s="3" t="str">
        <f>VLOOKUP(O1100,DropDownList!$H$1:$I$7,2,FALSE)</f>
        <v>2025/26</v>
      </c>
      <c r="BM1100" s="3" t="str">
        <f t="shared" si="17"/>
        <v>PRAS</v>
      </c>
    </row>
    <row r="1101" spans="1:65" x14ac:dyDescent="0.2">
      <c r="A1101">
        <v>2026</v>
      </c>
      <c r="B1101">
        <v>7</v>
      </c>
      <c r="C1101" t="s">
        <v>231</v>
      </c>
      <c r="D1101" t="s">
        <v>236</v>
      </c>
      <c r="E1101" t="s">
        <v>45</v>
      </c>
      <c r="F1101">
        <v>9256</v>
      </c>
      <c r="G1101" t="s">
        <v>141</v>
      </c>
      <c r="H1101" t="s">
        <v>237</v>
      </c>
      <c r="I1101" t="s">
        <v>237</v>
      </c>
      <c r="J1101" s="1">
        <v>46204</v>
      </c>
      <c r="K1101" t="s">
        <v>143</v>
      </c>
      <c r="L1101">
        <v>2</v>
      </c>
      <c r="M1101" t="s">
        <v>445</v>
      </c>
      <c r="N1101" t="s">
        <v>442</v>
      </c>
      <c r="O1101" t="s">
        <v>156</v>
      </c>
      <c r="P1101" t="s">
        <v>148</v>
      </c>
      <c r="Q1101">
        <v>120</v>
      </c>
      <c r="R1101">
        <v>17</v>
      </c>
      <c r="S1101">
        <v>1020</v>
      </c>
      <c r="T1101">
        <v>0</v>
      </c>
      <c r="U1101">
        <v>2</v>
      </c>
      <c r="V1101">
        <v>1</v>
      </c>
      <c r="W1101">
        <v>60</v>
      </c>
      <c r="X1101">
        <v>60</v>
      </c>
      <c r="Y1101">
        <v>0</v>
      </c>
      <c r="Z1101">
        <v>0</v>
      </c>
      <c r="AA1101">
        <v>900</v>
      </c>
      <c r="AB1101">
        <v>0</v>
      </c>
      <c r="AC1101">
        <v>900</v>
      </c>
      <c r="AD1101">
        <v>1</v>
      </c>
      <c r="AE1101">
        <v>0</v>
      </c>
      <c r="AF1101">
        <v>15</v>
      </c>
      <c r="AG1101">
        <v>0</v>
      </c>
      <c r="AH1101">
        <v>0</v>
      </c>
      <c r="AI1101">
        <v>2</v>
      </c>
      <c r="AJ1101">
        <v>0</v>
      </c>
      <c r="AK1101">
        <v>0</v>
      </c>
      <c r="AL1101">
        <v>0</v>
      </c>
      <c r="AM1101">
        <v>0</v>
      </c>
      <c r="AN1101">
        <v>0</v>
      </c>
      <c r="AO1101">
        <v>13</v>
      </c>
      <c r="AP1101">
        <v>46</v>
      </c>
      <c r="AQ1101">
        <v>14</v>
      </c>
      <c r="AR1101">
        <v>0</v>
      </c>
      <c r="AS1101">
        <v>0</v>
      </c>
      <c r="AT1101">
        <v>3</v>
      </c>
      <c r="AU1101">
        <v>0</v>
      </c>
      <c r="AV1101">
        <v>0</v>
      </c>
      <c r="AW1101">
        <v>0</v>
      </c>
      <c r="AX1101">
        <v>0</v>
      </c>
      <c r="AY1101">
        <v>7</v>
      </c>
      <c r="AZ1101">
        <v>12</v>
      </c>
      <c r="BA1101">
        <v>7</v>
      </c>
      <c r="BB1101">
        <v>0</v>
      </c>
      <c r="BC1101">
        <v>0</v>
      </c>
      <c r="BD1101">
        <v>0</v>
      </c>
      <c r="BE1101">
        <v>0</v>
      </c>
      <c r="BF1101">
        <v>11</v>
      </c>
      <c r="BG1101">
        <v>120</v>
      </c>
      <c r="BH1101">
        <v>0</v>
      </c>
      <c r="BI1101">
        <v>2</v>
      </c>
      <c r="BJ1101" s="2">
        <v>46218</v>
      </c>
      <c r="BK1101">
        <v>0</v>
      </c>
      <c r="BL1101" s="3" t="str">
        <f>VLOOKUP(O1101,DropDownList!$H$1:$I$7,2,FALSE)</f>
        <v>2023/24</v>
      </c>
      <c r="BM1101" s="3" t="str">
        <f t="shared" si="17"/>
        <v>PRAS</v>
      </c>
    </row>
    <row r="1102" spans="1:65" x14ac:dyDescent="0.2">
      <c r="A1102">
        <v>2026</v>
      </c>
      <c r="B1102">
        <v>7</v>
      </c>
      <c r="C1102" t="s">
        <v>231</v>
      </c>
      <c r="D1102" t="s">
        <v>236</v>
      </c>
      <c r="E1102" t="s">
        <v>45</v>
      </c>
      <c r="F1102">
        <v>9256</v>
      </c>
      <c r="G1102" t="s">
        <v>141</v>
      </c>
      <c r="H1102" t="s">
        <v>237</v>
      </c>
      <c r="I1102" t="s">
        <v>237</v>
      </c>
      <c r="J1102" s="1">
        <v>46204</v>
      </c>
      <c r="K1102" t="s">
        <v>143</v>
      </c>
      <c r="L1102">
        <v>2</v>
      </c>
      <c r="M1102" t="s">
        <v>445</v>
      </c>
      <c r="N1102" t="s">
        <v>442</v>
      </c>
      <c r="O1102" t="s">
        <v>156</v>
      </c>
      <c r="P1102" t="s">
        <v>146</v>
      </c>
      <c r="Q1102">
        <v>754.15</v>
      </c>
      <c r="R1102">
        <v>317</v>
      </c>
      <c r="S1102">
        <v>4940</v>
      </c>
      <c r="T1102">
        <v>80</v>
      </c>
      <c r="U1102">
        <v>88</v>
      </c>
      <c r="V1102">
        <v>21</v>
      </c>
      <c r="W1102">
        <v>420</v>
      </c>
      <c r="X1102">
        <v>420</v>
      </c>
      <c r="Y1102">
        <v>0</v>
      </c>
      <c r="Z1102">
        <v>0</v>
      </c>
      <c r="AA1102">
        <v>4105.8500000000004</v>
      </c>
      <c r="AB1102">
        <v>0</v>
      </c>
      <c r="AC1102">
        <v>0</v>
      </c>
      <c r="AD1102">
        <v>21</v>
      </c>
      <c r="AE1102">
        <v>0</v>
      </c>
      <c r="AF1102">
        <v>272</v>
      </c>
      <c r="AG1102">
        <v>1</v>
      </c>
      <c r="AH1102">
        <v>5</v>
      </c>
      <c r="AI1102">
        <v>39</v>
      </c>
      <c r="AJ1102">
        <v>0</v>
      </c>
      <c r="AK1102">
        <v>0</v>
      </c>
      <c r="AL1102">
        <v>0</v>
      </c>
      <c r="AM1102">
        <v>0</v>
      </c>
      <c r="AN1102">
        <v>0</v>
      </c>
      <c r="AO1102">
        <v>206</v>
      </c>
      <c r="AP1102">
        <v>985</v>
      </c>
      <c r="AQ1102">
        <v>255</v>
      </c>
      <c r="AR1102">
        <v>0</v>
      </c>
      <c r="AS1102">
        <v>141</v>
      </c>
      <c r="AT1102">
        <v>31</v>
      </c>
      <c r="AU1102">
        <v>16</v>
      </c>
      <c r="AV1102">
        <v>7</v>
      </c>
      <c r="AW1102">
        <v>0</v>
      </c>
      <c r="AX1102">
        <v>0</v>
      </c>
      <c r="AY1102">
        <v>99</v>
      </c>
      <c r="AZ1102">
        <v>190</v>
      </c>
      <c r="BA1102">
        <v>115</v>
      </c>
      <c r="BB1102">
        <v>29</v>
      </c>
      <c r="BC1102">
        <v>14</v>
      </c>
      <c r="BD1102">
        <v>7</v>
      </c>
      <c r="BE1102">
        <v>0</v>
      </c>
      <c r="BF1102">
        <v>316</v>
      </c>
      <c r="BG1102">
        <v>750</v>
      </c>
      <c r="BH1102">
        <v>0</v>
      </c>
      <c r="BI1102">
        <v>86</v>
      </c>
      <c r="BJ1102" s="2">
        <v>46218</v>
      </c>
      <c r="BK1102">
        <v>0</v>
      </c>
      <c r="BL1102" s="3" t="str">
        <f>VLOOKUP(O1102,DropDownList!$H$1:$I$7,2,FALSE)</f>
        <v>2023/24</v>
      </c>
      <c r="BM1102" s="3" t="str">
        <f t="shared" si="17"/>
        <v>VSUR</v>
      </c>
    </row>
    <row r="1103" spans="1:65" x14ac:dyDescent="0.2">
      <c r="A1103">
        <v>2026</v>
      </c>
      <c r="B1103">
        <v>7</v>
      </c>
      <c r="C1103" t="s">
        <v>231</v>
      </c>
      <c r="D1103" t="s">
        <v>236</v>
      </c>
      <c r="E1103" t="s">
        <v>45</v>
      </c>
      <c r="F1103">
        <v>9256</v>
      </c>
      <c r="G1103" t="s">
        <v>141</v>
      </c>
      <c r="H1103" t="s">
        <v>237</v>
      </c>
      <c r="I1103" t="s">
        <v>237</v>
      </c>
      <c r="J1103" s="1">
        <v>46204</v>
      </c>
      <c r="K1103" t="s">
        <v>143</v>
      </c>
      <c r="L1103">
        <v>2</v>
      </c>
      <c r="M1103" t="s">
        <v>445</v>
      </c>
      <c r="N1103" t="s">
        <v>442</v>
      </c>
      <c r="O1103" t="s">
        <v>147</v>
      </c>
      <c r="P1103" t="s">
        <v>148</v>
      </c>
      <c r="Q1103">
        <v>240</v>
      </c>
      <c r="R1103">
        <v>22</v>
      </c>
      <c r="S1103">
        <v>1320</v>
      </c>
      <c r="T1103">
        <v>180</v>
      </c>
      <c r="U1103">
        <v>4</v>
      </c>
      <c r="V1103">
        <v>3</v>
      </c>
      <c r="W1103">
        <v>180</v>
      </c>
      <c r="X1103">
        <v>180</v>
      </c>
      <c r="Y1103">
        <v>0</v>
      </c>
      <c r="Z1103">
        <v>0</v>
      </c>
      <c r="AA1103">
        <v>900</v>
      </c>
      <c r="AB1103">
        <v>0</v>
      </c>
      <c r="AC1103">
        <v>900</v>
      </c>
      <c r="AD1103">
        <v>3</v>
      </c>
      <c r="AE1103">
        <v>0</v>
      </c>
      <c r="AF1103">
        <v>15</v>
      </c>
      <c r="AG1103">
        <v>0</v>
      </c>
      <c r="AH1103">
        <v>3</v>
      </c>
      <c r="AI1103">
        <v>4</v>
      </c>
      <c r="AJ1103">
        <v>0</v>
      </c>
      <c r="AK1103">
        <v>0</v>
      </c>
      <c r="AL1103">
        <v>0</v>
      </c>
      <c r="AM1103">
        <v>0</v>
      </c>
      <c r="AN1103">
        <v>0</v>
      </c>
      <c r="AO1103">
        <v>16</v>
      </c>
      <c r="AP1103">
        <v>43</v>
      </c>
      <c r="AQ1103">
        <v>17</v>
      </c>
      <c r="AR1103">
        <v>2</v>
      </c>
      <c r="AS1103">
        <v>0</v>
      </c>
      <c r="AT1103">
        <v>2</v>
      </c>
      <c r="AU1103">
        <v>0</v>
      </c>
      <c r="AV1103">
        <v>0</v>
      </c>
      <c r="AW1103">
        <v>0</v>
      </c>
      <c r="AX1103">
        <v>0</v>
      </c>
      <c r="AY1103">
        <v>6</v>
      </c>
      <c r="AZ1103">
        <v>8</v>
      </c>
      <c r="BA1103">
        <v>1</v>
      </c>
      <c r="BB1103">
        <v>1</v>
      </c>
      <c r="BC1103">
        <v>0</v>
      </c>
      <c r="BD1103">
        <v>0</v>
      </c>
      <c r="BE1103">
        <v>0</v>
      </c>
      <c r="BF1103">
        <v>15</v>
      </c>
      <c r="BG1103">
        <v>240</v>
      </c>
      <c r="BH1103">
        <v>0</v>
      </c>
      <c r="BI1103">
        <v>4</v>
      </c>
      <c r="BJ1103" s="2">
        <v>46218</v>
      </c>
      <c r="BK1103">
        <v>0</v>
      </c>
      <c r="BL1103" s="3" t="str">
        <f>VLOOKUP(O1103,DropDownList!$H$1:$I$7,2,FALSE)</f>
        <v>2024/25</v>
      </c>
      <c r="BM1103" s="3" t="str">
        <f t="shared" si="17"/>
        <v>PRAS</v>
      </c>
    </row>
    <row r="1104" spans="1:65" x14ac:dyDescent="0.2">
      <c r="A1104">
        <v>2026</v>
      </c>
      <c r="B1104">
        <v>7</v>
      </c>
      <c r="C1104" t="s">
        <v>231</v>
      </c>
      <c r="D1104" t="s">
        <v>236</v>
      </c>
      <c r="E1104" t="s">
        <v>45</v>
      </c>
      <c r="F1104">
        <v>9256</v>
      </c>
      <c r="G1104" t="s">
        <v>141</v>
      </c>
      <c r="H1104" t="s">
        <v>237</v>
      </c>
      <c r="I1104" t="s">
        <v>237</v>
      </c>
      <c r="J1104" s="1">
        <v>46204</v>
      </c>
      <c r="K1104" t="s">
        <v>143</v>
      </c>
      <c r="L1104">
        <v>2</v>
      </c>
      <c r="M1104" t="s">
        <v>445</v>
      </c>
      <c r="N1104" t="s">
        <v>442</v>
      </c>
      <c r="O1104" t="s">
        <v>156</v>
      </c>
      <c r="P1104" t="s">
        <v>152</v>
      </c>
      <c r="Q1104">
        <v>0</v>
      </c>
      <c r="R1104">
        <v>62</v>
      </c>
      <c r="S1104">
        <v>2480</v>
      </c>
      <c r="T1104">
        <v>760</v>
      </c>
      <c r="U1104">
        <v>0</v>
      </c>
      <c r="V1104">
        <v>0</v>
      </c>
      <c r="W1104">
        <v>0</v>
      </c>
      <c r="X1104">
        <v>0</v>
      </c>
      <c r="Y1104">
        <v>0</v>
      </c>
      <c r="Z1104">
        <v>0</v>
      </c>
      <c r="AA1104">
        <v>1720</v>
      </c>
      <c r="AB1104">
        <v>0</v>
      </c>
      <c r="AC1104">
        <v>1720</v>
      </c>
      <c r="AD1104">
        <v>0</v>
      </c>
      <c r="AE1104">
        <v>0</v>
      </c>
      <c r="AF1104">
        <v>43</v>
      </c>
      <c r="AG1104">
        <v>0</v>
      </c>
      <c r="AH1104">
        <v>19</v>
      </c>
      <c r="AI1104">
        <v>0</v>
      </c>
      <c r="AJ1104">
        <v>0</v>
      </c>
      <c r="AK1104">
        <v>0</v>
      </c>
      <c r="AL1104">
        <v>0</v>
      </c>
      <c r="AM1104">
        <v>2</v>
      </c>
      <c r="AN1104">
        <v>0</v>
      </c>
      <c r="AO1104">
        <v>0</v>
      </c>
      <c r="AP1104">
        <v>0</v>
      </c>
      <c r="AQ1104">
        <v>0</v>
      </c>
      <c r="AR1104">
        <v>0</v>
      </c>
      <c r="AS1104">
        <v>0</v>
      </c>
      <c r="AT1104">
        <v>0</v>
      </c>
      <c r="AU1104">
        <v>0</v>
      </c>
      <c r="AV1104">
        <v>0</v>
      </c>
      <c r="AW1104">
        <v>0</v>
      </c>
      <c r="AX1104">
        <v>0</v>
      </c>
      <c r="AY1104">
        <v>0</v>
      </c>
      <c r="AZ1104">
        <v>0</v>
      </c>
      <c r="BA1104">
        <v>0</v>
      </c>
      <c r="BB1104">
        <v>0</v>
      </c>
      <c r="BC1104">
        <v>0</v>
      </c>
      <c r="BD1104">
        <v>0</v>
      </c>
      <c r="BE1104">
        <v>0</v>
      </c>
      <c r="BF1104">
        <v>0</v>
      </c>
      <c r="BG1104">
        <v>0</v>
      </c>
      <c r="BH1104">
        <v>0</v>
      </c>
      <c r="BI1104">
        <v>0</v>
      </c>
      <c r="BJ1104" s="2">
        <v>46218</v>
      </c>
      <c r="BK1104">
        <v>0</v>
      </c>
      <c r="BL1104" s="3" t="str">
        <f>VLOOKUP(O1104,DropDownList!$H$1:$I$7,2,FALSE)</f>
        <v>2023/24</v>
      </c>
      <c r="BM1104" s="3" t="str">
        <f t="shared" si="17"/>
        <v>PCOA</v>
      </c>
    </row>
    <row r="1105" spans="1:65" x14ac:dyDescent="0.2">
      <c r="A1105">
        <v>2026</v>
      </c>
      <c r="B1105">
        <v>7</v>
      </c>
      <c r="C1105" t="s">
        <v>231</v>
      </c>
      <c r="D1105" t="s">
        <v>236</v>
      </c>
      <c r="E1105" t="s">
        <v>45</v>
      </c>
      <c r="F1105">
        <v>9256</v>
      </c>
      <c r="G1105" t="s">
        <v>141</v>
      </c>
      <c r="H1105" t="s">
        <v>237</v>
      </c>
      <c r="I1105" t="s">
        <v>237</v>
      </c>
      <c r="J1105" s="1">
        <v>46204</v>
      </c>
      <c r="K1105" t="s">
        <v>143</v>
      </c>
      <c r="L1105">
        <v>2</v>
      </c>
      <c r="M1105" t="s">
        <v>445</v>
      </c>
      <c r="N1105" t="s">
        <v>442</v>
      </c>
      <c r="O1105" t="s">
        <v>156</v>
      </c>
      <c r="P1105" t="s">
        <v>154</v>
      </c>
      <c r="Q1105">
        <v>22715.97</v>
      </c>
      <c r="R1105">
        <v>322</v>
      </c>
      <c r="S1105">
        <v>87944.02</v>
      </c>
      <c r="T1105">
        <v>1702.52</v>
      </c>
      <c r="U1105">
        <v>90</v>
      </c>
      <c r="V1105">
        <v>51</v>
      </c>
      <c r="W1105">
        <v>12368.29</v>
      </c>
      <c r="X1105">
        <v>12803.29</v>
      </c>
      <c r="Y1105">
        <v>0</v>
      </c>
      <c r="Z1105">
        <v>0</v>
      </c>
      <c r="AA1105">
        <v>63525.53</v>
      </c>
      <c r="AB1105">
        <v>1923.33</v>
      </c>
      <c r="AC1105">
        <v>57476.35</v>
      </c>
      <c r="AD1105">
        <v>21</v>
      </c>
      <c r="AE1105">
        <v>30</v>
      </c>
      <c r="AF1105">
        <v>223</v>
      </c>
      <c r="AG1105">
        <v>53</v>
      </c>
      <c r="AH1105">
        <v>4</v>
      </c>
      <c r="AI1105">
        <v>37</v>
      </c>
      <c r="AJ1105">
        <v>0</v>
      </c>
      <c r="AK1105">
        <v>0</v>
      </c>
      <c r="AL1105">
        <v>0</v>
      </c>
      <c r="AM1105">
        <v>0</v>
      </c>
      <c r="AN1105">
        <v>0</v>
      </c>
      <c r="AO1105">
        <v>211</v>
      </c>
      <c r="AP1105">
        <v>1032</v>
      </c>
      <c r="AQ1105">
        <v>261</v>
      </c>
      <c r="AR1105">
        <v>0</v>
      </c>
      <c r="AS1105">
        <v>145</v>
      </c>
      <c r="AT1105">
        <v>32</v>
      </c>
      <c r="AU1105">
        <v>16</v>
      </c>
      <c r="AV1105">
        <v>7</v>
      </c>
      <c r="AW1105">
        <v>0</v>
      </c>
      <c r="AX1105">
        <v>0</v>
      </c>
      <c r="AY1105">
        <v>103</v>
      </c>
      <c r="AZ1105">
        <v>198</v>
      </c>
      <c r="BA1105">
        <v>121</v>
      </c>
      <c r="BB1105">
        <v>32</v>
      </c>
      <c r="BC1105">
        <v>15</v>
      </c>
      <c r="BD1105">
        <v>8</v>
      </c>
      <c r="BE1105">
        <v>0</v>
      </c>
      <c r="BF1105">
        <v>321</v>
      </c>
      <c r="BG1105">
        <v>13052</v>
      </c>
      <c r="BH1105">
        <v>5</v>
      </c>
      <c r="BI1105">
        <v>88</v>
      </c>
      <c r="BJ1105" s="2">
        <v>46218</v>
      </c>
      <c r="BK1105">
        <v>0</v>
      </c>
      <c r="BL1105" s="3" t="str">
        <f>VLOOKUP(O1105,DropDownList!$H$1:$I$7,2,FALSE)</f>
        <v>2023/24</v>
      </c>
      <c r="BM1105" s="3" t="str">
        <f t="shared" si="17"/>
        <v>JP COURT</v>
      </c>
    </row>
    <row r="1106" spans="1:65" x14ac:dyDescent="0.2">
      <c r="A1106">
        <v>2026</v>
      </c>
      <c r="B1106">
        <v>7</v>
      </c>
      <c r="C1106" t="s">
        <v>231</v>
      </c>
      <c r="D1106" t="s">
        <v>236</v>
      </c>
      <c r="E1106" t="s">
        <v>45</v>
      </c>
      <c r="F1106">
        <v>9256</v>
      </c>
      <c r="G1106" t="s">
        <v>141</v>
      </c>
      <c r="H1106" t="s">
        <v>237</v>
      </c>
      <c r="I1106" t="s">
        <v>237</v>
      </c>
      <c r="J1106" s="1">
        <v>46204</v>
      </c>
      <c r="K1106" t="s">
        <v>143</v>
      </c>
      <c r="L1106">
        <v>2</v>
      </c>
      <c r="M1106" t="s">
        <v>445</v>
      </c>
      <c r="N1106" t="s">
        <v>442</v>
      </c>
      <c r="O1106" t="s">
        <v>156</v>
      </c>
      <c r="P1106" t="s">
        <v>150</v>
      </c>
      <c r="Q1106">
        <v>25681.57</v>
      </c>
      <c r="R1106">
        <v>627</v>
      </c>
      <c r="S1106">
        <v>105526.3</v>
      </c>
      <c r="T1106">
        <v>18866.150000000001</v>
      </c>
      <c r="U1106">
        <v>170</v>
      </c>
      <c r="V1106">
        <v>86</v>
      </c>
      <c r="W1106">
        <v>14711.55</v>
      </c>
      <c r="X1106">
        <v>14711.55</v>
      </c>
      <c r="Y1106">
        <v>532</v>
      </c>
      <c r="Z1106">
        <v>86660.15</v>
      </c>
      <c r="AA1106">
        <v>60978.58</v>
      </c>
      <c r="AB1106">
        <v>18055.990000000002</v>
      </c>
      <c r="AC1106">
        <v>42922.59</v>
      </c>
      <c r="AD1106">
        <v>60</v>
      </c>
      <c r="AE1106">
        <v>26</v>
      </c>
      <c r="AF1106">
        <v>348</v>
      </c>
      <c r="AG1106">
        <v>76</v>
      </c>
      <c r="AH1106">
        <v>95</v>
      </c>
      <c r="AI1106">
        <v>94</v>
      </c>
      <c r="AJ1106">
        <v>74</v>
      </c>
      <c r="AK1106">
        <v>59</v>
      </c>
      <c r="AL1106">
        <v>11</v>
      </c>
      <c r="AM1106">
        <v>29</v>
      </c>
      <c r="AN1106">
        <v>3</v>
      </c>
      <c r="AO1106">
        <v>462</v>
      </c>
      <c r="AP1106">
        <v>2161</v>
      </c>
      <c r="AQ1106">
        <v>541</v>
      </c>
      <c r="AR1106">
        <v>6</v>
      </c>
      <c r="AS1106">
        <v>255</v>
      </c>
      <c r="AT1106">
        <v>84</v>
      </c>
      <c r="AU1106">
        <v>12</v>
      </c>
      <c r="AV1106">
        <v>4</v>
      </c>
      <c r="AW1106">
        <v>0</v>
      </c>
      <c r="AX1106">
        <v>0</v>
      </c>
      <c r="AY1106">
        <v>266</v>
      </c>
      <c r="AZ1106">
        <v>486</v>
      </c>
      <c r="BA1106">
        <v>288</v>
      </c>
      <c r="BB1106">
        <v>63</v>
      </c>
      <c r="BC1106">
        <v>30</v>
      </c>
      <c r="BD1106">
        <v>8</v>
      </c>
      <c r="BE1106">
        <v>0</v>
      </c>
      <c r="BF1106">
        <v>466</v>
      </c>
      <c r="BG1106">
        <v>15907.55</v>
      </c>
      <c r="BH1106">
        <v>14</v>
      </c>
      <c r="BI1106">
        <v>169</v>
      </c>
      <c r="BJ1106" s="2">
        <v>46218</v>
      </c>
      <c r="BK1106">
        <v>0</v>
      </c>
      <c r="BL1106" s="3" t="str">
        <f>VLOOKUP(O1106,DropDownList!$H$1:$I$7,2,FALSE)</f>
        <v>2023/24</v>
      </c>
      <c r="BM1106" s="3" t="str">
        <f t="shared" si="17"/>
        <v>FISCAL FINES</v>
      </c>
    </row>
    <row r="1107" spans="1:65" x14ac:dyDescent="0.2">
      <c r="A1107">
        <v>2026</v>
      </c>
      <c r="B1107">
        <v>7</v>
      </c>
      <c r="C1107" t="s">
        <v>231</v>
      </c>
      <c r="D1107" t="s">
        <v>236</v>
      </c>
      <c r="E1107" t="s">
        <v>45</v>
      </c>
      <c r="F1107">
        <v>9256</v>
      </c>
      <c r="G1107" t="s">
        <v>141</v>
      </c>
      <c r="H1107" t="s">
        <v>237</v>
      </c>
      <c r="I1107" t="s">
        <v>237</v>
      </c>
      <c r="J1107" s="1">
        <v>46204</v>
      </c>
      <c r="K1107" t="s">
        <v>143</v>
      </c>
      <c r="L1107">
        <v>2</v>
      </c>
      <c r="M1107" t="s">
        <v>445</v>
      </c>
      <c r="N1107" t="s">
        <v>442</v>
      </c>
      <c r="O1107" t="s">
        <v>147</v>
      </c>
      <c r="P1107" t="s">
        <v>150</v>
      </c>
      <c r="Q1107">
        <v>40157.53</v>
      </c>
      <c r="R1107">
        <v>519</v>
      </c>
      <c r="S1107">
        <v>90390.01</v>
      </c>
      <c r="T1107">
        <v>9440.0300000000007</v>
      </c>
      <c r="U1107">
        <v>250</v>
      </c>
      <c r="V1107">
        <v>124</v>
      </c>
      <c r="W1107">
        <v>21050.26</v>
      </c>
      <c r="X1107">
        <v>21464.01</v>
      </c>
      <c r="Y1107">
        <v>465</v>
      </c>
      <c r="Z1107">
        <v>80949.98</v>
      </c>
      <c r="AA1107">
        <v>40792.449999999997</v>
      </c>
      <c r="AB1107">
        <v>16568.919999999998</v>
      </c>
      <c r="AC1107">
        <v>24223.53</v>
      </c>
      <c r="AD1107">
        <v>99</v>
      </c>
      <c r="AE1107">
        <v>25</v>
      </c>
      <c r="AF1107">
        <v>215</v>
      </c>
      <c r="AG1107">
        <v>87</v>
      </c>
      <c r="AH1107">
        <v>54</v>
      </c>
      <c r="AI1107">
        <v>163</v>
      </c>
      <c r="AJ1107">
        <v>62</v>
      </c>
      <c r="AK1107">
        <v>37</v>
      </c>
      <c r="AL1107">
        <v>3</v>
      </c>
      <c r="AM1107">
        <v>22</v>
      </c>
      <c r="AN1107">
        <v>5</v>
      </c>
      <c r="AO1107">
        <v>387</v>
      </c>
      <c r="AP1107">
        <v>1496</v>
      </c>
      <c r="AQ1107">
        <v>411</v>
      </c>
      <c r="AR1107">
        <v>5</v>
      </c>
      <c r="AS1107">
        <v>125</v>
      </c>
      <c r="AT1107">
        <v>60</v>
      </c>
      <c r="AU1107">
        <v>2</v>
      </c>
      <c r="AV1107">
        <v>1</v>
      </c>
      <c r="AW1107">
        <v>0</v>
      </c>
      <c r="AX1107">
        <v>0</v>
      </c>
      <c r="AY1107">
        <v>189</v>
      </c>
      <c r="AZ1107">
        <v>331</v>
      </c>
      <c r="BA1107">
        <v>134</v>
      </c>
      <c r="BB1107">
        <v>38</v>
      </c>
      <c r="BC1107">
        <v>9</v>
      </c>
      <c r="BD1107">
        <v>5</v>
      </c>
      <c r="BE1107">
        <v>0</v>
      </c>
      <c r="BF1107">
        <v>386</v>
      </c>
      <c r="BG1107">
        <v>27840.26</v>
      </c>
      <c r="BH1107">
        <v>0</v>
      </c>
      <c r="BI1107">
        <v>248</v>
      </c>
      <c r="BJ1107" s="2">
        <v>46218</v>
      </c>
      <c r="BK1107">
        <v>0</v>
      </c>
      <c r="BL1107" s="3" t="str">
        <f>VLOOKUP(O1107,DropDownList!$H$1:$I$7,2,FALSE)</f>
        <v>2024/25</v>
      </c>
      <c r="BM1107" s="3" t="str">
        <f t="shared" si="17"/>
        <v>FISCAL FINES</v>
      </c>
    </row>
    <row r="1108" spans="1:65" x14ac:dyDescent="0.2">
      <c r="A1108">
        <v>2026</v>
      </c>
      <c r="B1108">
        <v>7</v>
      </c>
      <c r="C1108" t="s">
        <v>231</v>
      </c>
      <c r="D1108" t="s">
        <v>236</v>
      </c>
      <c r="E1108" t="s">
        <v>45</v>
      </c>
      <c r="F1108">
        <v>9256</v>
      </c>
      <c r="G1108" t="s">
        <v>141</v>
      </c>
      <c r="H1108" t="s">
        <v>237</v>
      </c>
      <c r="I1108" t="s">
        <v>237</v>
      </c>
      <c r="J1108" s="1">
        <v>46204</v>
      </c>
      <c r="K1108" t="s">
        <v>143</v>
      </c>
      <c r="L1108">
        <v>2</v>
      </c>
      <c r="M1108" t="s">
        <v>445</v>
      </c>
      <c r="N1108" t="s">
        <v>442</v>
      </c>
      <c r="O1108" t="s">
        <v>147</v>
      </c>
      <c r="P1108" t="s">
        <v>154</v>
      </c>
      <c r="Q1108">
        <v>30730.44</v>
      </c>
      <c r="R1108">
        <v>362</v>
      </c>
      <c r="S1108">
        <v>87312</v>
      </c>
      <c r="T1108">
        <v>2314.94</v>
      </c>
      <c r="U1108">
        <v>145</v>
      </c>
      <c r="V1108">
        <v>72</v>
      </c>
      <c r="W1108">
        <v>14212.38</v>
      </c>
      <c r="X1108">
        <v>14392.38</v>
      </c>
      <c r="Y1108">
        <v>0</v>
      </c>
      <c r="Z1108">
        <v>0</v>
      </c>
      <c r="AA1108">
        <v>54266.62</v>
      </c>
      <c r="AB1108">
        <v>88.53</v>
      </c>
      <c r="AC1108">
        <v>49995.72</v>
      </c>
      <c r="AD1108">
        <v>34</v>
      </c>
      <c r="AE1108">
        <v>38</v>
      </c>
      <c r="AF1108">
        <v>206</v>
      </c>
      <c r="AG1108">
        <v>83</v>
      </c>
      <c r="AH1108">
        <v>8</v>
      </c>
      <c r="AI1108">
        <v>62</v>
      </c>
      <c r="AJ1108">
        <v>0</v>
      </c>
      <c r="AK1108">
        <v>0</v>
      </c>
      <c r="AL1108">
        <v>0</v>
      </c>
      <c r="AM1108">
        <v>0</v>
      </c>
      <c r="AN1108">
        <v>0</v>
      </c>
      <c r="AO1108">
        <v>263</v>
      </c>
      <c r="AP1108">
        <v>977</v>
      </c>
      <c r="AQ1108">
        <v>269</v>
      </c>
      <c r="AR1108">
        <v>0</v>
      </c>
      <c r="AS1108">
        <v>107</v>
      </c>
      <c r="AT1108">
        <v>12</v>
      </c>
      <c r="AU1108">
        <v>5</v>
      </c>
      <c r="AV1108">
        <v>2</v>
      </c>
      <c r="AW1108">
        <v>2</v>
      </c>
      <c r="AX1108">
        <v>0</v>
      </c>
      <c r="AY1108">
        <v>109</v>
      </c>
      <c r="AZ1108">
        <v>192</v>
      </c>
      <c r="BA1108">
        <v>82</v>
      </c>
      <c r="BB1108">
        <v>40</v>
      </c>
      <c r="BC1108">
        <v>19</v>
      </c>
      <c r="BD1108">
        <v>10</v>
      </c>
      <c r="BE1108">
        <v>1</v>
      </c>
      <c r="BF1108">
        <v>360</v>
      </c>
      <c r="BG1108">
        <v>17323</v>
      </c>
      <c r="BH1108">
        <v>3</v>
      </c>
      <c r="BI1108">
        <v>144</v>
      </c>
      <c r="BJ1108" s="2">
        <v>46218</v>
      </c>
      <c r="BK1108">
        <v>0</v>
      </c>
      <c r="BL1108" s="3" t="str">
        <f>VLOOKUP(O1108,DropDownList!$H$1:$I$7,2,FALSE)</f>
        <v>2024/25</v>
      </c>
      <c r="BM1108" s="3" t="str">
        <f t="shared" si="17"/>
        <v>JP COURT</v>
      </c>
    </row>
    <row r="1109" spans="1:65" x14ac:dyDescent="0.2">
      <c r="A1109">
        <v>2026</v>
      </c>
      <c r="B1109">
        <v>7</v>
      </c>
      <c r="C1109" t="s">
        <v>231</v>
      </c>
      <c r="D1109" t="s">
        <v>236</v>
      </c>
      <c r="E1109" t="s">
        <v>45</v>
      </c>
      <c r="F1109">
        <v>9256</v>
      </c>
      <c r="G1109" t="s">
        <v>141</v>
      </c>
      <c r="H1109" t="s">
        <v>237</v>
      </c>
      <c r="I1109" t="s">
        <v>237</v>
      </c>
      <c r="J1109" s="1">
        <v>46204</v>
      </c>
      <c r="K1109" t="s">
        <v>143</v>
      </c>
      <c r="L1109">
        <v>2</v>
      </c>
      <c r="M1109" t="s">
        <v>445</v>
      </c>
      <c r="N1109" t="s">
        <v>442</v>
      </c>
      <c r="O1109" t="s">
        <v>155</v>
      </c>
      <c r="P1109" t="s">
        <v>150</v>
      </c>
      <c r="Q1109">
        <v>25025.39</v>
      </c>
      <c r="R1109">
        <v>749</v>
      </c>
      <c r="S1109">
        <v>127643.3</v>
      </c>
      <c r="T1109">
        <v>22462.85</v>
      </c>
      <c r="U1109">
        <v>148</v>
      </c>
      <c r="V1109">
        <v>85</v>
      </c>
      <c r="W1109">
        <v>15740.84</v>
      </c>
      <c r="X1109">
        <v>15740.84</v>
      </c>
      <c r="Y1109">
        <v>608</v>
      </c>
      <c r="Z1109">
        <v>105180.45</v>
      </c>
      <c r="AA1109">
        <v>80155.06</v>
      </c>
      <c r="AB1109">
        <v>28882.17</v>
      </c>
      <c r="AC1109">
        <v>51272.89</v>
      </c>
      <c r="AD1109">
        <v>61</v>
      </c>
      <c r="AE1109">
        <v>24</v>
      </c>
      <c r="AF1109">
        <v>440</v>
      </c>
      <c r="AG1109">
        <v>66</v>
      </c>
      <c r="AH1109">
        <v>141</v>
      </c>
      <c r="AI1109">
        <v>82</v>
      </c>
      <c r="AJ1109">
        <v>100</v>
      </c>
      <c r="AK1109">
        <v>60</v>
      </c>
      <c r="AL1109">
        <v>21</v>
      </c>
      <c r="AM1109">
        <v>41</v>
      </c>
      <c r="AN1109">
        <v>8</v>
      </c>
      <c r="AO1109">
        <v>538</v>
      </c>
      <c r="AP1109">
        <v>2715</v>
      </c>
      <c r="AQ1109">
        <v>581</v>
      </c>
      <c r="AR1109">
        <v>20</v>
      </c>
      <c r="AS1109">
        <v>231</v>
      </c>
      <c r="AT1109">
        <v>101</v>
      </c>
      <c r="AU1109">
        <v>17</v>
      </c>
      <c r="AV1109">
        <v>9</v>
      </c>
      <c r="AW1109">
        <v>0</v>
      </c>
      <c r="AX1109">
        <v>0</v>
      </c>
      <c r="AY1109">
        <v>368</v>
      </c>
      <c r="AZ1109">
        <v>682</v>
      </c>
      <c r="BA1109">
        <v>433</v>
      </c>
      <c r="BB1109">
        <v>65</v>
      </c>
      <c r="BC1109">
        <v>29</v>
      </c>
      <c r="BD1109">
        <v>16</v>
      </c>
      <c r="BE1109">
        <v>0</v>
      </c>
      <c r="BF1109">
        <v>540</v>
      </c>
      <c r="BG1109">
        <v>15110.84</v>
      </c>
      <c r="BH1109">
        <v>20</v>
      </c>
      <c r="BI1109">
        <v>147</v>
      </c>
      <c r="BJ1109" s="2">
        <v>46218</v>
      </c>
      <c r="BK1109">
        <v>0</v>
      </c>
      <c r="BL1109" s="3" t="str">
        <f>VLOOKUP(O1109,DropDownList!$H$1:$I$7,2,FALSE)</f>
        <v>2022/23</v>
      </c>
      <c r="BM1109" s="3" t="str">
        <f t="shared" si="17"/>
        <v>FISCAL FINES</v>
      </c>
    </row>
    <row r="1110" spans="1:65" x14ac:dyDescent="0.2">
      <c r="A1110">
        <v>2026</v>
      </c>
      <c r="B1110">
        <v>7</v>
      </c>
      <c r="C1110" t="s">
        <v>231</v>
      </c>
      <c r="D1110" t="s">
        <v>236</v>
      </c>
      <c r="E1110" t="s">
        <v>45</v>
      </c>
      <c r="F1110">
        <v>9256</v>
      </c>
      <c r="G1110" t="s">
        <v>141</v>
      </c>
      <c r="H1110" t="s">
        <v>237</v>
      </c>
      <c r="I1110" t="s">
        <v>237</v>
      </c>
      <c r="J1110" s="1">
        <v>46204</v>
      </c>
      <c r="K1110" t="s">
        <v>143</v>
      </c>
      <c r="L1110">
        <v>2</v>
      </c>
      <c r="M1110" t="s">
        <v>445</v>
      </c>
      <c r="N1110" t="s">
        <v>442</v>
      </c>
      <c r="O1110" t="s">
        <v>147</v>
      </c>
      <c r="P1110" t="s">
        <v>152</v>
      </c>
      <c r="Q1110">
        <v>0</v>
      </c>
      <c r="R1110">
        <v>71</v>
      </c>
      <c r="S1110">
        <v>2840</v>
      </c>
      <c r="T1110">
        <v>920</v>
      </c>
      <c r="U1110">
        <v>0</v>
      </c>
      <c r="V1110">
        <v>0</v>
      </c>
      <c r="W1110">
        <v>0</v>
      </c>
      <c r="X1110">
        <v>0</v>
      </c>
      <c r="Y1110">
        <v>0</v>
      </c>
      <c r="Z1110">
        <v>0</v>
      </c>
      <c r="AA1110">
        <v>1920</v>
      </c>
      <c r="AB1110">
        <v>0</v>
      </c>
      <c r="AC1110">
        <v>1920</v>
      </c>
      <c r="AD1110">
        <v>0</v>
      </c>
      <c r="AE1110">
        <v>0</v>
      </c>
      <c r="AF1110">
        <v>48</v>
      </c>
      <c r="AG1110">
        <v>0</v>
      </c>
      <c r="AH1110">
        <v>23</v>
      </c>
      <c r="AI1110">
        <v>0</v>
      </c>
      <c r="AJ1110">
        <v>0</v>
      </c>
      <c r="AK1110">
        <v>0</v>
      </c>
      <c r="AL1110">
        <v>0</v>
      </c>
      <c r="AM1110">
        <v>0</v>
      </c>
      <c r="AN1110">
        <v>0</v>
      </c>
      <c r="AO1110">
        <v>0</v>
      </c>
      <c r="AP1110">
        <v>0</v>
      </c>
      <c r="AQ1110">
        <v>0</v>
      </c>
      <c r="AR1110">
        <v>0</v>
      </c>
      <c r="AS1110">
        <v>0</v>
      </c>
      <c r="AT1110">
        <v>0</v>
      </c>
      <c r="AU1110">
        <v>0</v>
      </c>
      <c r="AV1110">
        <v>0</v>
      </c>
      <c r="AW1110">
        <v>0</v>
      </c>
      <c r="AX1110">
        <v>0</v>
      </c>
      <c r="AY1110">
        <v>0</v>
      </c>
      <c r="AZ1110">
        <v>0</v>
      </c>
      <c r="BA1110">
        <v>0</v>
      </c>
      <c r="BB1110">
        <v>0</v>
      </c>
      <c r="BC1110">
        <v>0</v>
      </c>
      <c r="BD1110">
        <v>0</v>
      </c>
      <c r="BE1110">
        <v>0</v>
      </c>
      <c r="BF1110">
        <v>0</v>
      </c>
      <c r="BG1110">
        <v>0</v>
      </c>
      <c r="BH1110">
        <v>0</v>
      </c>
      <c r="BI1110">
        <v>0</v>
      </c>
      <c r="BJ1110" s="2">
        <v>46218</v>
      </c>
      <c r="BK1110">
        <v>0</v>
      </c>
      <c r="BL1110" s="3" t="str">
        <f>VLOOKUP(O1110,DropDownList!$H$1:$I$7,2,FALSE)</f>
        <v>2024/25</v>
      </c>
      <c r="BM1110" s="3" t="str">
        <f t="shared" si="17"/>
        <v>PCOA</v>
      </c>
    </row>
    <row r="1111" spans="1:65" x14ac:dyDescent="0.2">
      <c r="A1111">
        <v>2026</v>
      </c>
      <c r="B1111">
        <v>7</v>
      </c>
      <c r="C1111" t="s">
        <v>231</v>
      </c>
      <c r="D1111" t="s">
        <v>236</v>
      </c>
      <c r="E1111" t="s">
        <v>45</v>
      </c>
      <c r="F1111">
        <v>9256</v>
      </c>
      <c r="G1111" t="s">
        <v>141</v>
      </c>
      <c r="H1111" t="s">
        <v>237</v>
      </c>
      <c r="I1111" t="s">
        <v>237</v>
      </c>
      <c r="J1111" s="1">
        <v>46204</v>
      </c>
      <c r="K1111" t="s">
        <v>143</v>
      </c>
      <c r="L1111">
        <v>2</v>
      </c>
      <c r="M1111" t="s">
        <v>445</v>
      </c>
      <c r="N1111" t="s">
        <v>442</v>
      </c>
      <c r="O1111" t="s">
        <v>155</v>
      </c>
      <c r="P1111" t="s">
        <v>146</v>
      </c>
      <c r="Q1111">
        <v>540.86</v>
      </c>
      <c r="R1111">
        <v>565</v>
      </c>
      <c r="S1111">
        <v>8250</v>
      </c>
      <c r="T1111">
        <v>200</v>
      </c>
      <c r="U1111">
        <v>110</v>
      </c>
      <c r="V1111">
        <v>28</v>
      </c>
      <c r="W1111">
        <v>360.86</v>
      </c>
      <c r="X1111">
        <v>360.86</v>
      </c>
      <c r="Y1111">
        <v>0</v>
      </c>
      <c r="Z1111">
        <v>0</v>
      </c>
      <c r="AA1111">
        <v>7509.14</v>
      </c>
      <c r="AB1111">
        <v>0</v>
      </c>
      <c r="AC1111">
        <v>0</v>
      </c>
      <c r="AD1111">
        <v>26</v>
      </c>
      <c r="AE1111">
        <v>2</v>
      </c>
      <c r="AF1111">
        <v>511</v>
      </c>
      <c r="AG1111">
        <v>2</v>
      </c>
      <c r="AH1111">
        <v>13</v>
      </c>
      <c r="AI1111">
        <v>39</v>
      </c>
      <c r="AJ1111">
        <v>0</v>
      </c>
      <c r="AK1111">
        <v>0</v>
      </c>
      <c r="AL1111">
        <v>0</v>
      </c>
      <c r="AM1111">
        <v>0</v>
      </c>
      <c r="AN1111">
        <v>0</v>
      </c>
      <c r="AO1111">
        <v>378</v>
      </c>
      <c r="AP1111">
        <v>2115</v>
      </c>
      <c r="AQ1111">
        <v>437</v>
      </c>
      <c r="AR1111">
        <v>0</v>
      </c>
      <c r="AS1111">
        <v>233</v>
      </c>
      <c r="AT1111">
        <v>51</v>
      </c>
      <c r="AU1111">
        <v>29</v>
      </c>
      <c r="AV1111">
        <v>13</v>
      </c>
      <c r="AW1111">
        <v>1</v>
      </c>
      <c r="AX1111">
        <v>0</v>
      </c>
      <c r="AY1111">
        <v>231</v>
      </c>
      <c r="AZ1111">
        <v>483</v>
      </c>
      <c r="BA1111">
        <v>329</v>
      </c>
      <c r="BB1111">
        <v>91</v>
      </c>
      <c r="BC1111">
        <v>43</v>
      </c>
      <c r="BD1111">
        <v>12</v>
      </c>
      <c r="BE1111">
        <v>0</v>
      </c>
      <c r="BF1111">
        <v>559</v>
      </c>
      <c r="BG1111">
        <v>530</v>
      </c>
      <c r="BH1111">
        <v>0</v>
      </c>
      <c r="BI1111">
        <v>108</v>
      </c>
      <c r="BJ1111" s="2">
        <v>46218</v>
      </c>
      <c r="BK1111">
        <v>1</v>
      </c>
      <c r="BL1111" s="3" t="str">
        <f>VLOOKUP(O1111,DropDownList!$H$1:$I$7,2,FALSE)</f>
        <v>2022/23</v>
      </c>
      <c r="BM1111" s="3" t="str">
        <f t="shared" si="17"/>
        <v>VSUR</v>
      </c>
    </row>
    <row r="1112" spans="1:65" x14ac:dyDescent="0.2">
      <c r="A1112">
        <v>2026</v>
      </c>
      <c r="B1112">
        <v>7</v>
      </c>
      <c r="C1112" t="s">
        <v>231</v>
      </c>
      <c r="D1112" t="s">
        <v>236</v>
      </c>
      <c r="E1112" t="s">
        <v>45</v>
      </c>
      <c r="F1112">
        <v>9256</v>
      </c>
      <c r="G1112" t="s">
        <v>141</v>
      </c>
      <c r="H1112" t="s">
        <v>237</v>
      </c>
      <c r="I1112" t="s">
        <v>237</v>
      </c>
      <c r="J1112" s="1">
        <v>46204</v>
      </c>
      <c r="K1112" t="s">
        <v>143</v>
      </c>
      <c r="L1112">
        <v>2</v>
      </c>
      <c r="M1112" t="s">
        <v>445</v>
      </c>
      <c r="N1112" t="s">
        <v>442</v>
      </c>
      <c r="O1112" t="s">
        <v>149</v>
      </c>
      <c r="P1112" t="s">
        <v>154</v>
      </c>
      <c r="Q1112">
        <v>37205.26</v>
      </c>
      <c r="R1112">
        <v>348</v>
      </c>
      <c r="S1112">
        <v>87672.14</v>
      </c>
      <c r="T1112">
        <v>2742.04</v>
      </c>
      <c r="U1112">
        <v>163</v>
      </c>
      <c r="V1112">
        <v>96</v>
      </c>
      <c r="W1112">
        <v>16140</v>
      </c>
      <c r="X1112">
        <v>21956.93</v>
      </c>
      <c r="Y1112">
        <v>0</v>
      </c>
      <c r="Z1112">
        <v>0</v>
      </c>
      <c r="AA1112">
        <v>47724.84</v>
      </c>
      <c r="AB1112">
        <v>302.5</v>
      </c>
      <c r="AC1112">
        <v>43492.34</v>
      </c>
      <c r="AD1112">
        <v>53</v>
      </c>
      <c r="AE1112">
        <v>43</v>
      </c>
      <c r="AF1112">
        <v>177</v>
      </c>
      <c r="AG1112">
        <v>84</v>
      </c>
      <c r="AH1112">
        <v>4</v>
      </c>
      <c r="AI1112">
        <v>79</v>
      </c>
      <c r="AJ1112">
        <v>0</v>
      </c>
      <c r="AK1112">
        <v>0</v>
      </c>
      <c r="AL1112">
        <v>0</v>
      </c>
      <c r="AM1112">
        <v>0</v>
      </c>
      <c r="AN1112">
        <v>0</v>
      </c>
      <c r="AO1112">
        <v>217</v>
      </c>
      <c r="AP1112">
        <v>572</v>
      </c>
      <c r="AQ1112">
        <v>229</v>
      </c>
      <c r="AR1112">
        <v>0</v>
      </c>
      <c r="AS1112">
        <v>18</v>
      </c>
      <c r="AT1112">
        <v>3</v>
      </c>
      <c r="AU1112">
        <v>2</v>
      </c>
      <c r="AV1112">
        <v>0</v>
      </c>
      <c r="AW1112">
        <v>0</v>
      </c>
      <c r="AX1112">
        <v>0</v>
      </c>
      <c r="AY1112">
        <v>57</v>
      </c>
      <c r="AZ1112">
        <v>109</v>
      </c>
      <c r="BA1112">
        <v>18</v>
      </c>
      <c r="BB1112">
        <v>18</v>
      </c>
      <c r="BC1112">
        <v>6</v>
      </c>
      <c r="BD1112">
        <v>8</v>
      </c>
      <c r="BE1112">
        <v>0</v>
      </c>
      <c r="BF1112">
        <v>348</v>
      </c>
      <c r="BG1112">
        <v>20433.43</v>
      </c>
      <c r="BH1112">
        <v>4</v>
      </c>
      <c r="BI1112">
        <v>162</v>
      </c>
      <c r="BJ1112" s="2">
        <v>46218</v>
      </c>
      <c r="BK1112">
        <v>0</v>
      </c>
      <c r="BL1112" s="3" t="str">
        <f>VLOOKUP(O1112,DropDownList!$H$1:$I$7,2,FALSE)</f>
        <v>2025/26</v>
      </c>
      <c r="BM1112" s="3" t="str">
        <f t="shared" si="17"/>
        <v>JP COURT</v>
      </c>
    </row>
    <row r="1113" spans="1:65" x14ac:dyDescent="0.2">
      <c r="A1113">
        <v>2026</v>
      </c>
      <c r="B1113">
        <v>7</v>
      </c>
      <c r="C1113" t="s">
        <v>231</v>
      </c>
      <c r="D1113" t="s">
        <v>236</v>
      </c>
      <c r="E1113" t="s">
        <v>45</v>
      </c>
      <c r="F1113">
        <v>9256</v>
      </c>
      <c r="G1113" t="s">
        <v>141</v>
      </c>
      <c r="H1113" t="s">
        <v>237</v>
      </c>
      <c r="I1113" t="s">
        <v>237</v>
      </c>
      <c r="J1113" s="1">
        <v>46204</v>
      </c>
      <c r="K1113" t="s">
        <v>143</v>
      </c>
      <c r="L1113">
        <v>2</v>
      </c>
      <c r="M1113" t="s">
        <v>445</v>
      </c>
      <c r="N1113" t="s">
        <v>442</v>
      </c>
      <c r="O1113" t="s">
        <v>149</v>
      </c>
      <c r="P1113" t="s">
        <v>152</v>
      </c>
      <c r="Q1113">
        <v>0</v>
      </c>
      <c r="R1113">
        <v>62</v>
      </c>
      <c r="S1113">
        <v>2480</v>
      </c>
      <c r="T1113">
        <v>840</v>
      </c>
      <c r="U1113">
        <v>0</v>
      </c>
      <c r="V1113">
        <v>0</v>
      </c>
      <c r="W1113">
        <v>0</v>
      </c>
      <c r="X1113">
        <v>0</v>
      </c>
      <c r="Y1113">
        <v>0</v>
      </c>
      <c r="Z1113">
        <v>0</v>
      </c>
      <c r="AA1113">
        <v>1640</v>
      </c>
      <c r="AB1113">
        <v>0</v>
      </c>
      <c r="AC1113">
        <v>1640</v>
      </c>
      <c r="AD1113">
        <v>0</v>
      </c>
      <c r="AE1113">
        <v>0</v>
      </c>
      <c r="AF1113">
        <v>41</v>
      </c>
      <c r="AG1113">
        <v>0</v>
      </c>
      <c r="AH1113">
        <v>21</v>
      </c>
      <c r="AI1113">
        <v>0</v>
      </c>
      <c r="AJ1113">
        <v>0</v>
      </c>
      <c r="AK1113">
        <v>0</v>
      </c>
      <c r="AL1113">
        <v>0</v>
      </c>
      <c r="AM1113">
        <v>0</v>
      </c>
      <c r="AN1113">
        <v>0</v>
      </c>
      <c r="AO1113">
        <v>0</v>
      </c>
      <c r="AP1113">
        <v>0</v>
      </c>
      <c r="AQ1113">
        <v>0</v>
      </c>
      <c r="AR1113">
        <v>0</v>
      </c>
      <c r="AS1113">
        <v>0</v>
      </c>
      <c r="AT1113">
        <v>0</v>
      </c>
      <c r="AU1113">
        <v>0</v>
      </c>
      <c r="AV1113">
        <v>0</v>
      </c>
      <c r="AW1113">
        <v>0</v>
      </c>
      <c r="AX1113">
        <v>0</v>
      </c>
      <c r="AY1113">
        <v>0</v>
      </c>
      <c r="AZ1113">
        <v>0</v>
      </c>
      <c r="BA1113">
        <v>0</v>
      </c>
      <c r="BB1113">
        <v>0</v>
      </c>
      <c r="BC1113">
        <v>0</v>
      </c>
      <c r="BD1113">
        <v>0</v>
      </c>
      <c r="BE1113">
        <v>0</v>
      </c>
      <c r="BF1113">
        <v>0</v>
      </c>
      <c r="BG1113">
        <v>0</v>
      </c>
      <c r="BH1113">
        <v>0</v>
      </c>
      <c r="BI1113">
        <v>0</v>
      </c>
      <c r="BJ1113" s="2">
        <v>46218</v>
      </c>
      <c r="BK1113">
        <v>0</v>
      </c>
      <c r="BL1113" s="3" t="str">
        <f>VLOOKUP(O1113,DropDownList!$H$1:$I$7,2,FALSE)</f>
        <v>2025/26</v>
      </c>
      <c r="BM1113" s="3" t="str">
        <f t="shared" si="17"/>
        <v>PCOA</v>
      </c>
    </row>
    <row r="1114" spans="1:65" x14ac:dyDescent="0.2">
      <c r="A1114">
        <v>2026</v>
      </c>
      <c r="B1114">
        <v>7</v>
      </c>
      <c r="C1114" t="s">
        <v>231</v>
      </c>
      <c r="D1114" t="s">
        <v>238</v>
      </c>
      <c r="E1114" t="s">
        <v>45</v>
      </c>
      <c r="F1114">
        <v>9726</v>
      </c>
      <c r="G1114" t="s">
        <v>158</v>
      </c>
      <c r="H1114" t="s">
        <v>237</v>
      </c>
      <c r="I1114" t="s">
        <v>237</v>
      </c>
      <c r="J1114" s="1">
        <v>46204</v>
      </c>
      <c r="K1114" t="s">
        <v>143</v>
      </c>
      <c r="L1114">
        <v>2</v>
      </c>
      <c r="M1114" t="s">
        <v>445</v>
      </c>
      <c r="N1114" t="s">
        <v>442</v>
      </c>
      <c r="O1114" t="s">
        <v>156</v>
      </c>
      <c r="P1114" t="s">
        <v>159</v>
      </c>
      <c r="Q1114">
        <v>0</v>
      </c>
      <c r="R1114">
        <v>17</v>
      </c>
      <c r="S1114">
        <v>103338.56</v>
      </c>
      <c r="T1114">
        <v>2876.13</v>
      </c>
      <c r="U1114">
        <v>1</v>
      </c>
      <c r="V1114">
        <v>0</v>
      </c>
      <c r="W1114">
        <v>0</v>
      </c>
      <c r="X1114">
        <v>0</v>
      </c>
      <c r="Y1114">
        <v>0</v>
      </c>
      <c r="Z1114">
        <v>0</v>
      </c>
      <c r="AA1114">
        <v>100462.43</v>
      </c>
      <c r="AB1114">
        <v>0</v>
      </c>
      <c r="AC1114">
        <v>0</v>
      </c>
      <c r="AD1114">
        <v>0</v>
      </c>
      <c r="AE1114">
        <v>0</v>
      </c>
      <c r="AF1114">
        <v>7</v>
      </c>
      <c r="AG1114">
        <v>0</v>
      </c>
      <c r="AH1114">
        <v>1</v>
      </c>
      <c r="AI1114">
        <v>0</v>
      </c>
      <c r="AJ1114">
        <v>0</v>
      </c>
      <c r="AK1114">
        <v>0</v>
      </c>
      <c r="AL1114">
        <v>0</v>
      </c>
      <c r="AM1114">
        <v>0</v>
      </c>
      <c r="AN1114">
        <v>0</v>
      </c>
      <c r="AO1114">
        <v>10</v>
      </c>
      <c r="AP1114">
        <v>19</v>
      </c>
      <c r="AQ1114">
        <v>11</v>
      </c>
      <c r="AR1114">
        <v>0</v>
      </c>
      <c r="AS1114">
        <v>1</v>
      </c>
      <c r="AT1114">
        <v>0</v>
      </c>
      <c r="AU1114">
        <v>0</v>
      </c>
      <c r="AV1114">
        <v>0</v>
      </c>
      <c r="AW1114">
        <v>0</v>
      </c>
      <c r="AX1114">
        <v>0</v>
      </c>
      <c r="AY1114">
        <v>0</v>
      </c>
      <c r="AZ1114">
        <v>0</v>
      </c>
      <c r="BA1114">
        <v>0</v>
      </c>
      <c r="BB1114">
        <v>0</v>
      </c>
      <c r="BC1114">
        <v>0</v>
      </c>
      <c r="BD1114">
        <v>1</v>
      </c>
      <c r="BE1114">
        <v>0</v>
      </c>
      <c r="BF1114">
        <v>1</v>
      </c>
      <c r="BG1114">
        <v>0</v>
      </c>
      <c r="BH1114">
        <v>9</v>
      </c>
      <c r="BI1114">
        <v>0</v>
      </c>
      <c r="BJ1114" s="2">
        <v>46218</v>
      </c>
      <c r="BK1114">
        <v>0</v>
      </c>
      <c r="BL1114" s="3" t="str">
        <f>VLOOKUP(O1114,DropDownList!$H$1:$I$7,2,FALSE)</f>
        <v>2023/24</v>
      </c>
      <c r="BM1114" s="3" t="str">
        <f t="shared" si="17"/>
        <v>CONF</v>
      </c>
    </row>
    <row r="1115" spans="1:65" x14ac:dyDescent="0.2">
      <c r="A1115">
        <v>2026</v>
      </c>
      <c r="B1115">
        <v>7</v>
      </c>
      <c r="C1115" t="s">
        <v>231</v>
      </c>
      <c r="D1115" t="s">
        <v>238</v>
      </c>
      <c r="E1115" t="s">
        <v>45</v>
      </c>
      <c r="F1115">
        <v>9726</v>
      </c>
      <c r="G1115" t="s">
        <v>158</v>
      </c>
      <c r="H1115" t="s">
        <v>237</v>
      </c>
      <c r="I1115" t="s">
        <v>237</v>
      </c>
      <c r="J1115" s="1">
        <v>46204</v>
      </c>
      <c r="K1115" t="s">
        <v>143</v>
      </c>
      <c r="L1115">
        <v>2</v>
      </c>
      <c r="M1115" t="s">
        <v>445</v>
      </c>
      <c r="N1115" t="s">
        <v>442</v>
      </c>
      <c r="O1115" t="s">
        <v>149</v>
      </c>
      <c r="P1115" t="s">
        <v>161</v>
      </c>
      <c r="Q1115">
        <v>2850</v>
      </c>
      <c r="R1115">
        <v>497</v>
      </c>
      <c r="S1115">
        <v>15625</v>
      </c>
      <c r="T1115">
        <v>1035</v>
      </c>
      <c r="U1115">
        <v>278</v>
      </c>
      <c r="V1115">
        <v>97</v>
      </c>
      <c r="W1115">
        <v>2045</v>
      </c>
      <c r="X1115">
        <v>2045</v>
      </c>
      <c r="Y1115">
        <v>0</v>
      </c>
      <c r="Z1115">
        <v>0</v>
      </c>
      <c r="AA1115">
        <v>11740</v>
      </c>
      <c r="AB1115">
        <v>0</v>
      </c>
      <c r="AC1115">
        <v>0</v>
      </c>
      <c r="AD1115">
        <v>97</v>
      </c>
      <c r="AE1115">
        <v>0</v>
      </c>
      <c r="AF1115">
        <v>308</v>
      </c>
      <c r="AG1115">
        <v>1</v>
      </c>
      <c r="AH1115">
        <v>45</v>
      </c>
      <c r="AI1115">
        <v>143</v>
      </c>
      <c r="AJ1115">
        <v>0</v>
      </c>
      <c r="AK1115">
        <v>0</v>
      </c>
      <c r="AL1115">
        <v>0</v>
      </c>
      <c r="AM1115">
        <v>0</v>
      </c>
      <c r="AN1115">
        <v>0</v>
      </c>
      <c r="AO1115">
        <v>345</v>
      </c>
      <c r="AP1115">
        <v>723</v>
      </c>
      <c r="AQ1115">
        <v>326</v>
      </c>
      <c r="AR1115">
        <v>0</v>
      </c>
      <c r="AS1115">
        <v>19</v>
      </c>
      <c r="AT1115">
        <v>4</v>
      </c>
      <c r="AU1115">
        <v>2</v>
      </c>
      <c r="AV1115">
        <v>0</v>
      </c>
      <c r="AW1115">
        <v>27</v>
      </c>
      <c r="AX1115">
        <v>0</v>
      </c>
      <c r="AY1115">
        <v>85</v>
      </c>
      <c r="AZ1115">
        <v>108</v>
      </c>
      <c r="BA1115">
        <v>23</v>
      </c>
      <c r="BB1115">
        <v>9</v>
      </c>
      <c r="BC1115">
        <v>3</v>
      </c>
      <c r="BD1115">
        <v>16</v>
      </c>
      <c r="BE1115">
        <v>0</v>
      </c>
      <c r="BF1115">
        <v>467</v>
      </c>
      <c r="BG1115">
        <v>2840</v>
      </c>
      <c r="BH1115">
        <v>0</v>
      </c>
      <c r="BI1115">
        <v>275</v>
      </c>
      <c r="BJ1115" s="2">
        <v>46218</v>
      </c>
      <c r="BK1115">
        <v>0</v>
      </c>
      <c r="BL1115" s="3" t="str">
        <f>VLOOKUP(O1115,DropDownList!$H$1:$I$7,2,FALSE)</f>
        <v>2025/26</v>
      </c>
      <c r="BM1115" s="3" t="str">
        <f t="shared" si="17"/>
        <v>VSUR</v>
      </c>
    </row>
    <row r="1116" spans="1:65" x14ac:dyDescent="0.2">
      <c r="A1116">
        <v>2026</v>
      </c>
      <c r="B1116">
        <v>7</v>
      </c>
      <c r="C1116" t="s">
        <v>231</v>
      </c>
      <c r="D1116" t="s">
        <v>238</v>
      </c>
      <c r="E1116" t="s">
        <v>45</v>
      </c>
      <c r="F1116">
        <v>9726</v>
      </c>
      <c r="G1116" t="s">
        <v>158</v>
      </c>
      <c r="H1116" t="s">
        <v>237</v>
      </c>
      <c r="I1116" t="s">
        <v>237</v>
      </c>
      <c r="J1116" s="1">
        <v>46204</v>
      </c>
      <c r="K1116" t="s">
        <v>143</v>
      </c>
      <c r="L1116">
        <v>2</v>
      </c>
      <c r="M1116" t="s">
        <v>445</v>
      </c>
      <c r="N1116" t="s">
        <v>442</v>
      </c>
      <c r="O1116" t="s">
        <v>156</v>
      </c>
      <c r="P1116" t="s">
        <v>161</v>
      </c>
      <c r="Q1116">
        <v>1031.77</v>
      </c>
      <c r="R1116">
        <v>647</v>
      </c>
      <c r="S1116">
        <v>14955</v>
      </c>
      <c r="T1116">
        <v>2144.4299999999998</v>
      </c>
      <c r="U1116">
        <v>160</v>
      </c>
      <c r="V1116">
        <v>21</v>
      </c>
      <c r="W1116">
        <v>525.66</v>
      </c>
      <c r="X1116">
        <v>525.66</v>
      </c>
      <c r="Y1116">
        <v>0</v>
      </c>
      <c r="Z1116">
        <v>0</v>
      </c>
      <c r="AA1116">
        <v>11778.8</v>
      </c>
      <c r="AB1116">
        <v>0</v>
      </c>
      <c r="AC1116">
        <v>0</v>
      </c>
      <c r="AD1116">
        <v>20</v>
      </c>
      <c r="AE1116">
        <v>1</v>
      </c>
      <c r="AF1116">
        <v>546</v>
      </c>
      <c r="AG1116">
        <v>5</v>
      </c>
      <c r="AH1116">
        <v>45</v>
      </c>
      <c r="AI1116">
        <v>50</v>
      </c>
      <c r="AJ1116">
        <v>0</v>
      </c>
      <c r="AK1116">
        <v>0</v>
      </c>
      <c r="AL1116">
        <v>0</v>
      </c>
      <c r="AM1116">
        <v>0</v>
      </c>
      <c r="AN1116">
        <v>0</v>
      </c>
      <c r="AO1116">
        <v>457</v>
      </c>
      <c r="AP1116">
        <v>2043</v>
      </c>
      <c r="AQ1116">
        <v>519</v>
      </c>
      <c r="AR1116">
        <v>0</v>
      </c>
      <c r="AS1116">
        <v>177</v>
      </c>
      <c r="AT1116">
        <v>28</v>
      </c>
      <c r="AU1116">
        <v>26</v>
      </c>
      <c r="AV1116">
        <v>14</v>
      </c>
      <c r="AW1116">
        <v>11</v>
      </c>
      <c r="AX1116">
        <v>0</v>
      </c>
      <c r="AY1116">
        <v>343</v>
      </c>
      <c r="AZ1116">
        <v>476</v>
      </c>
      <c r="BA1116">
        <v>233</v>
      </c>
      <c r="BB1116">
        <v>29</v>
      </c>
      <c r="BC1116">
        <v>19</v>
      </c>
      <c r="BD1116">
        <v>29</v>
      </c>
      <c r="BE1116">
        <v>0</v>
      </c>
      <c r="BF1116">
        <v>632</v>
      </c>
      <c r="BG1116">
        <v>1005</v>
      </c>
      <c r="BH1116">
        <v>1</v>
      </c>
      <c r="BI1116">
        <v>157</v>
      </c>
      <c r="BJ1116" s="2">
        <v>46218</v>
      </c>
      <c r="BK1116">
        <v>0</v>
      </c>
      <c r="BL1116" s="3" t="str">
        <f>VLOOKUP(O1116,DropDownList!$H$1:$I$7,2,FALSE)</f>
        <v>2023/24</v>
      </c>
      <c r="BM1116" s="3" t="str">
        <f t="shared" si="17"/>
        <v>VSUR</v>
      </c>
    </row>
    <row r="1117" spans="1:65" x14ac:dyDescent="0.2">
      <c r="A1117">
        <v>2026</v>
      </c>
      <c r="B1117">
        <v>7</v>
      </c>
      <c r="C1117" t="s">
        <v>231</v>
      </c>
      <c r="D1117" t="s">
        <v>238</v>
      </c>
      <c r="E1117" t="s">
        <v>45</v>
      </c>
      <c r="F1117">
        <v>9726</v>
      </c>
      <c r="G1117" t="s">
        <v>158</v>
      </c>
      <c r="H1117" t="s">
        <v>237</v>
      </c>
      <c r="I1117" t="s">
        <v>237</v>
      </c>
      <c r="J1117" s="1">
        <v>46204</v>
      </c>
      <c r="K1117" t="s">
        <v>143</v>
      </c>
      <c r="L1117">
        <v>2</v>
      </c>
      <c r="M1117" t="s">
        <v>445</v>
      </c>
      <c r="N1117" t="s">
        <v>442</v>
      </c>
      <c r="O1117" t="s">
        <v>156</v>
      </c>
      <c r="P1117" t="s">
        <v>160</v>
      </c>
      <c r="Q1117">
        <v>50345.95</v>
      </c>
      <c r="R1117">
        <v>685</v>
      </c>
      <c r="S1117">
        <v>306085.40000000002</v>
      </c>
      <c r="T1117">
        <v>41047.21</v>
      </c>
      <c r="U1117">
        <v>165</v>
      </c>
      <c r="V1117">
        <v>64</v>
      </c>
      <c r="W1117">
        <v>22770.71</v>
      </c>
      <c r="X1117">
        <v>24645.71</v>
      </c>
      <c r="Y1117">
        <v>0</v>
      </c>
      <c r="Z1117">
        <v>0</v>
      </c>
      <c r="AA1117">
        <v>214692.24</v>
      </c>
      <c r="AB1117">
        <v>26714.74</v>
      </c>
      <c r="AC1117">
        <v>176098.7</v>
      </c>
      <c r="AD1117">
        <v>18</v>
      </c>
      <c r="AE1117">
        <v>46</v>
      </c>
      <c r="AF1117">
        <v>446</v>
      </c>
      <c r="AG1117">
        <v>122</v>
      </c>
      <c r="AH1117">
        <v>46</v>
      </c>
      <c r="AI1117">
        <v>43</v>
      </c>
      <c r="AJ1117">
        <v>0</v>
      </c>
      <c r="AK1117">
        <v>0</v>
      </c>
      <c r="AL1117">
        <v>0</v>
      </c>
      <c r="AM1117">
        <v>0</v>
      </c>
      <c r="AN1117">
        <v>0</v>
      </c>
      <c r="AO1117">
        <v>479</v>
      </c>
      <c r="AP1117">
        <v>2073</v>
      </c>
      <c r="AQ1117">
        <v>536</v>
      </c>
      <c r="AR1117">
        <v>3</v>
      </c>
      <c r="AS1117">
        <v>186</v>
      </c>
      <c r="AT1117">
        <v>28</v>
      </c>
      <c r="AU1117">
        <v>26</v>
      </c>
      <c r="AV1117">
        <v>13</v>
      </c>
      <c r="AW1117">
        <v>12</v>
      </c>
      <c r="AX1117">
        <v>0</v>
      </c>
      <c r="AY1117">
        <v>341</v>
      </c>
      <c r="AZ1117">
        <v>472</v>
      </c>
      <c r="BA1117">
        <v>234</v>
      </c>
      <c r="BB1117">
        <v>33</v>
      </c>
      <c r="BC1117">
        <v>21</v>
      </c>
      <c r="BD1117">
        <v>31</v>
      </c>
      <c r="BE1117">
        <v>0</v>
      </c>
      <c r="BF1117">
        <v>664</v>
      </c>
      <c r="BG1117">
        <v>18038</v>
      </c>
      <c r="BH1117">
        <v>28</v>
      </c>
      <c r="BI1117">
        <v>162</v>
      </c>
      <c r="BJ1117" s="2">
        <v>46218</v>
      </c>
      <c r="BK1117">
        <v>0</v>
      </c>
      <c r="BL1117" s="3" t="str">
        <f>VLOOKUP(O1117,DropDownList!$H$1:$I$7,2,FALSE)</f>
        <v>2023/24</v>
      </c>
      <c r="BM1117" s="3" t="str">
        <f t="shared" si="17"/>
        <v>SC COURT</v>
      </c>
    </row>
    <row r="1118" spans="1:65" x14ac:dyDescent="0.2">
      <c r="A1118">
        <v>2026</v>
      </c>
      <c r="B1118">
        <v>7</v>
      </c>
      <c r="C1118" t="s">
        <v>231</v>
      </c>
      <c r="D1118" t="s">
        <v>238</v>
      </c>
      <c r="E1118" t="s">
        <v>45</v>
      </c>
      <c r="F1118">
        <v>9726</v>
      </c>
      <c r="G1118" t="s">
        <v>158</v>
      </c>
      <c r="H1118" t="s">
        <v>237</v>
      </c>
      <c r="I1118" t="s">
        <v>237</v>
      </c>
      <c r="J1118" s="1">
        <v>46204</v>
      </c>
      <c r="K1118" t="s">
        <v>143</v>
      </c>
      <c r="L1118">
        <v>2</v>
      </c>
      <c r="M1118" t="s">
        <v>445</v>
      </c>
      <c r="N1118" t="s">
        <v>442</v>
      </c>
      <c r="O1118" t="s">
        <v>147</v>
      </c>
      <c r="P1118" t="s">
        <v>161</v>
      </c>
      <c r="Q1118">
        <v>1833.92</v>
      </c>
      <c r="R1118">
        <v>561</v>
      </c>
      <c r="S1118">
        <v>21005</v>
      </c>
      <c r="T1118">
        <v>904.99</v>
      </c>
      <c r="U1118">
        <v>211</v>
      </c>
      <c r="V1118">
        <v>43</v>
      </c>
      <c r="W1118">
        <v>1055.33</v>
      </c>
      <c r="X1118">
        <v>1055.33</v>
      </c>
      <c r="Y1118">
        <v>0</v>
      </c>
      <c r="Z1118">
        <v>0</v>
      </c>
      <c r="AA1118">
        <v>18266.09</v>
      </c>
      <c r="AB1118">
        <v>0</v>
      </c>
      <c r="AC1118">
        <v>0</v>
      </c>
      <c r="AD1118">
        <v>42</v>
      </c>
      <c r="AE1118">
        <v>1</v>
      </c>
      <c r="AF1118">
        <v>421</v>
      </c>
      <c r="AG1118">
        <v>2</v>
      </c>
      <c r="AH1118">
        <v>43</v>
      </c>
      <c r="AI1118">
        <v>94</v>
      </c>
      <c r="AJ1118">
        <v>0</v>
      </c>
      <c r="AK1118">
        <v>0</v>
      </c>
      <c r="AL1118">
        <v>0</v>
      </c>
      <c r="AM1118">
        <v>0</v>
      </c>
      <c r="AN1118">
        <v>0</v>
      </c>
      <c r="AO1118">
        <v>379</v>
      </c>
      <c r="AP1118">
        <v>1443</v>
      </c>
      <c r="AQ1118">
        <v>396</v>
      </c>
      <c r="AR1118">
        <v>1</v>
      </c>
      <c r="AS1118">
        <v>113</v>
      </c>
      <c r="AT1118">
        <v>13</v>
      </c>
      <c r="AU1118">
        <v>14</v>
      </c>
      <c r="AV1118">
        <v>5</v>
      </c>
      <c r="AW1118">
        <v>14</v>
      </c>
      <c r="AX1118">
        <v>0</v>
      </c>
      <c r="AY1118">
        <v>237</v>
      </c>
      <c r="AZ1118">
        <v>333</v>
      </c>
      <c r="BA1118">
        <v>140</v>
      </c>
      <c r="BB1118">
        <v>26</v>
      </c>
      <c r="BC1118">
        <v>16</v>
      </c>
      <c r="BD1118">
        <v>11</v>
      </c>
      <c r="BE1118">
        <v>0</v>
      </c>
      <c r="BF1118">
        <v>542</v>
      </c>
      <c r="BG1118">
        <v>1770</v>
      </c>
      <c r="BH1118">
        <v>1</v>
      </c>
      <c r="BI1118">
        <v>205</v>
      </c>
      <c r="BJ1118" s="2">
        <v>46218</v>
      </c>
      <c r="BK1118">
        <v>0</v>
      </c>
      <c r="BL1118" s="3" t="str">
        <f>VLOOKUP(O1118,DropDownList!$H$1:$I$7,2,FALSE)</f>
        <v>2024/25</v>
      </c>
      <c r="BM1118" s="3" t="str">
        <f t="shared" si="17"/>
        <v>VSUR</v>
      </c>
    </row>
    <row r="1119" spans="1:65" x14ac:dyDescent="0.2">
      <c r="A1119">
        <v>2026</v>
      </c>
      <c r="B1119">
        <v>7</v>
      </c>
      <c r="C1119" t="s">
        <v>231</v>
      </c>
      <c r="D1119" t="s">
        <v>238</v>
      </c>
      <c r="E1119" t="s">
        <v>45</v>
      </c>
      <c r="F1119">
        <v>9726</v>
      </c>
      <c r="G1119" t="s">
        <v>158</v>
      </c>
      <c r="H1119" t="s">
        <v>237</v>
      </c>
      <c r="I1119" t="s">
        <v>237</v>
      </c>
      <c r="J1119" s="1">
        <v>46204</v>
      </c>
      <c r="K1119" t="s">
        <v>143</v>
      </c>
      <c r="L1119">
        <v>2</v>
      </c>
      <c r="M1119" t="s">
        <v>445</v>
      </c>
      <c r="N1119" t="s">
        <v>442</v>
      </c>
      <c r="O1119" t="s">
        <v>147</v>
      </c>
      <c r="P1119" t="s">
        <v>160</v>
      </c>
      <c r="Q1119">
        <v>74014.720000000001</v>
      </c>
      <c r="R1119">
        <v>598</v>
      </c>
      <c r="S1119">
        <v>275319</v>
      </c>
      <c r="T1119">
        <v>18789.96</v>
      </c>
      <c r="U1119">
        <v>228</v>
      </c>
      <c r="V1119">
        <v>83</v>
      </c>
      <c r="W1119">
        <v>35077.620000000003</v>
      </c>
      <c r="X1119">
        <v>35847.040000000001</v>
      </c>
      <c r="Y1119">
        <v>0</v>
      </c>
      <c r="Z1119">
        <v>0</v>
      </c>
      <c r="AA1119">
        <v>182514.32</v>
      </c>
      <c r="AB1119">
        <v>19602.54</v>
      </c>
      <c r="AC1119">
        <v>152105.69</v>
      </c>
      <c r="AD1119">
        <v>43</v>
      </c>
      <c r="AE1119">
        <v>40</v>
      </c>
      <c r="AF1119">
        <v>314</v>
      </c>
      <c r="AG1119">
        <v>134</v>
      </c>
      <c r="AH1119">
        <v>44</v>
      </c>
      <c r="AI1119">
        <v>94</v>
      </c>
      <c r="AJ1119">
        <v>0</v>
      </c>
      <c r="AK1119">
        <v>0</v>
      </c>
      <c r="AL1119">
        <v>0</v>
      </c>
      <c r="AM1119">
        <v>0</v>
      </c>
      <c r="AN1119">
        <v>0</v>
      </c>
      <c r="AO1119">
        <v>403</v>
      </c>
      <c r="AP1119">
        <v>1499</v>
      </c>
      <c r="AQ1119">
        <v>413</v>
      </c>
      <c r="AR1119">
        <v>4</v>
      </c>
      <c r="AS1119">
        <v>116</v>
      </c>
      <c r="AT1119">
        <v>13</v>
      </c>
      <c r="AU1119">
        <v>14</v>
      </c>
      <c r="AV1119">
        <v>5</v>
      </c>
      <c r="AW1119">
        <v>16</v>
      </c>
      <c r="AX1119">
        <v>0</v>
      </c>
      <c r="AY1119">
        <v>244</v>
      </c>
      <c r="AZ1119">
        <v>343</v>
      </c>
      <c r="BA1119">
        <v>141</v>
      </c>
      <c r="BB1119">
        <v>27</v>
      </c>
      <c r="BC1119">
        <v>16</v>
      </c>
      <c r="BD1119">
        <v>11</v>
      </c>
      <c r="BE1119">
        <v>0</v>
      </c>
      <c r="BF1119">
        <v>572</v>
      </c>
      <c r="BG1119">
        <v>32653</v>
      </c>
      <c r="BH1119">
        <v>12</v>
      </c>
      <c r="BI1119">
        <v>220</v>
      </c>
      <c r="BJ1119" s="2">
        <v>46218</v>
      </c>
      <c r="BK1119">
        <v>0</v>
      </c>
      <c r="BL1119" s="3" t="str">
        <f>VLOOKUP(O1119,DropDownList!$H$1:$I$7,2,FALSE)</f>
        <v>2024/25</v>
      </c>
      <c r="BM1119" s="3" t="str">
        <f t="shared" si="17"/>
        <v>SC COURT</v>
      </c>
    </row>
    <row r="1120" spans="1:65" x14ac:dyDescent="0.2">
      <c r="A1120">
        <v>2026</v>
      </c>
      <c r="B1120">
        <v>7</v>
      </c>
      <c r="C1120" t="s">
        <v>231</v>
      </c>
      <c r="D1120" t="s">
        <v>238</v>
      </c>
      <c r="E1120" t="s">
        <v>45</v>
      </c>
      <c r="F1120">
        <v>9726</v>
      </c>
      <c r="G1120" t="s">
        <v>158</v>
      </c>
      <c r="H1120" t="s">
        <v>237</v>
      </c>
      <c r="I1120" t="s">
        <v>237</v>
      </c>
      <c r="J1120" s="1">
        <v>46204</v>
      </c>
      <c r="K1120" t="s">
        <v>143</v>
      </c>
      <c r="L1120">
        <v>2</v>
      </c>
      <c r="M1120" t="s">
        <v>445</v>
      </c>
      <c r="N1120" t="s">
        <v>442</v>
      </c>
      <c r="O1120" t="s">
        <v>147</v>
      </c>
      <c r="P1120" t="s">
        <v>159</v>
      </c>
      <c r="Q1120">
        <v>47835</v>
      </c>
      <c r="R1120">
        <v>11</v>
      </c>
      <c r="S1120">
        <v>144960.71</v>
      </c>
      <c r="T1120">
        <v>17356.009999999998</v>
      </c>
      <c r="U1120">
        <v>3</v>
      </c>
      <c r="V1120">
        <v>2</v>
      </c>
      <c r="W1120">
        <v>47815</v>
      </c>
      <c r="X1120">
        <v>47815</v>
      </c>
      <c r="Y1120">
        <v>0</v>
      </c>
      <c r="Z1120">
        <v>0</v>
      </c>
      <c r="AA1120">
        <v>79769.7</v>
      </c>
      <c r="AB1120">
        <v>0</v>
      </c>
      <c r="AC1120">
        <v>0</v>
      </c>
      <c r="AD1120">
        <v>2</v>
      </c>
      <c r="AE1120">
        <v>0</v>
      </c>
      <c r="AF1120">
        <v>5</v>
      </c>
      <c r="AG1120">
        <v>1</v>
      </c>
      <c r="AH1120">
        <v>0</v>
      </c>
      <c r="AI1120">
        <v>2</v>
      </c>
      <c r="AJ1120">
        <v>0</v>
      </c>
      <c r="AK1120">
        <v>0</v>
      </c>
      <c r="AL1120">
        <v>0</v>
      </c>
      <c r="AM1120">
        <v>0</v>
      </c>
      <c r="AN1120">
        <v>0</v>
      </c>
      <c r="AO1120">
        <v>7</v>
      </c>
      <c r="AP1120">
        <v>10</v>
      </c>
      <c r="AQ1120">
        <v>8</v>
      </c>
      <c r="AR1120">
        <v>0</v>
      </c>
      <c r="AS1120">
        <v>0</v>
      </c>
      <c r="AT1120">
        <v>0</v>
      </c>
      <c r="AU1120">
        <v>0</v>
      </c>
      <c r="AV1120">
        <v>0</v>
      </c>
      <c r="AW1120">
        <v>0</v>
      </c>
      <c r="AX1120">
        <v>0</v>
      </c>
      <c r="AY1120">
        <v>0</v>
      </c>
      <c r="AZ1120">
        <v>0</v>
      </c>
      <c r="BA1120">
        <v>0</v>
      </c>
      <c r="BB1120">
        <v>0</v>
      </c>
      <c r="BC1120">
        <v>0</v>
      </c>
      <c r="BD1120">
        <v>0</v>
      </c>
      <c r="BE1120">
        <v>0</v>
      </c>
      <c r="BF1120">
        <v>0</v>
      </c>
      <c r="BG1120">
        <v>47815</v>
      </c>
      <c r="BH1120">
        <v>3</v>
      </c>
      <c r="BI1120">
        <v>0</v>
      </c>
      <c r="BJ1120" s="2">
        <v>46218</v>
      </c>
      <c r="BK1120">
        <v>0</v>
      </c>
      <c r="BL1120" s="3" t="str">
        <f>VLOOKUP(O1120,DropDownList!$H$1:$I$7,2,FALSE)</f>
        <v>2024/25</v>
      </c>
      <c r="BM1120" s="3" t="str">
        <f t="shared" si="17"/>
        <v>CONF</v>
      </c>
    </row>
    <row r="1121" spans="1:65" x14ac:dyDescent="0.2">
      <c r="A1121">
        <v>2026</v>
      </c>
      <c r="B1121">
        <v>7</v>
      </c>
      <c r="C1121" t="s">
        <v>231</v>
      </c>
      <c r="D1121" t="s">
        <v>238</v>
      </c>
      <c r="E1121" t="s">
        <v>45</v>
      </c>
      <c r="F1121">
        <v>9726</v>
      </c>
      <c r="G1121" t="s">
        <v>158</v>
      </c>
      <c r="H1121" t="s">
        <v>237</v>
      </c>
      <c r="I1121" t="s">
        <v>237</v>
      </c>
      <c r="J1121" s="1">
        <v>46204</v>
      </c>
      <c r="K1121" t="s">
        <v>143</v>
      </c>
      <c r="L1121">
        <v>2</v>
      </c>
      <c r="M1121" t="s">
        <v>445</v>
      </c>
      <c r="N1121" t="s">
        <v>442</v>
      </c>
      <c r="O1121" t="s">
        <v>155</v>
      </c>
      <c r="P1121" t="s">
        <v>153</v>
      </c>
      <c r="Q1121">
        <v>300</v>
      </c>
      <c r="R1121">
        <v>1</v>
      </c>
      <c r="S1121">
        <v>300</v>
      </c>
      <c r="T1121">
        <v>0</v>
      </c>
      <c r="U1121">
        <v>1</v>
      </c>
      <c r="V1121">
        <v>1</v>
      </c>
      <c r="W1121">
        <v>300</v>
      </c>
      <c r="X1121">
        <v>300</v>
      </c>
      <c r="Y1121">
        <v>0</v>
      </c>
      <c r="Z1121">
        <v>0</v>
      </c>
      <c r="AA1121">
        <v>0</v>
      </c>
      <c r="AB1121">
        <v>0</v>
      </c>
      <c r="AC1121">
        <v>0</v>
      </c>
      <c r="AD1121">
        <v>1</v>
      </c>
      <c r="AE1121">
        <v>0</v>
      </c>
      <c r="AF1121">
        <v>0</v>
      </c>
      <c r="AG1121">
        <v>0</v>
      </c>
      <c r="AH1121">
        <v>0</v>
      </c>
      <c r="AI1121">
        <v>1</v>
      </c>
      <c r="AJ1121">
        <v>0</v>
      </c>
      <c r="AK1121">
        <v>0</v>
      </c>
      <c r="AL1121">
        <v>0</v>
      </c>
      <c r="AM1121">
        <v>0</v>
      </c>
      <c r="AN1121">
        <v>0</v>
      </c>
      <c r="AO1121">
        <v>1</v>
      </c>
      <c r="AP1121">
        <v>7</v>
      </c>
      <c r="AQ1121">
        <v>1</v>
      </c>
      <c r="AR1121">
        <v>1</v>
      </c>
      <c r="AS1121">
        <v>0</v>
      </c>
      <c r="AT1121">
        <v>1</v>
      </c>
      <c r="AU1121">
        <v>0</v>
      </c>
      <c r="AV1121">
        <v>0</v>
      </c>
      <c r="AW1121">
        <v>0</v>
      </c>
      <c r="AX1121">
        <v>0</v>
      </c>
      <c r="AY1121">
        <v>0</v>
      </c>
      <c r="AZ1121">
        <v>2</v>
      </c>
      <c r="BA1121">
        <v>2</v>
      </c>
      <c r="BB1121">
        <v>0</v>
      </c>
      <c r="BC1121">
        <v>0</v>
      </c>
      <c r="BD1121">
        <v>0</v>
      </c>
      <c r="BE1121">
        <v>0</v>
      </c>
      <c r="BF1121">
        <v>1</v>
      </c>
      <c r="BG1121">
        <v>300</v>
      </c>
      <c r="BH1121">
        <v>0</v>
      </c>
      <c r="BI1121">
        <v>1</v>
      </c>
      <c r="BJ1121" s="2">
        <v>46218</v>
      </c>
      <c r="BK1121">
        <v>0</v>
      </c>
      <c r="BL1121" s="3" t="str">
        <f>VLOOKUP(O1121,DropDownList!$H$1:$I$7,2,FALSE)</f>
        <v>2022/23</v>
      </c>
      <c r="BM1121" s="3" t="str">
        <f t="shared" si="17"/>
        <v>PREG</v>
      </c>
    </row>
    <row r="1122" spans="1:65" x14ac:dyDescent="0.2">
      <c r="A1122">
        <v>2026</v>
      </c>
      <c r="B1122">
        <v>7</v>
      </c>
      <c r="C1122" t="s">
        <v>231</v>
      </c>
      <c r="D1122" t="s">
        <v>238</v>
      </c>
      <c r="E1122" t="s">
        <v>45</v>
      </c>
      <c r="F1122">
        <v>9726</v>
      </c>
      <c r="G1122" t="s">
        <v>158</v>
      </c>
      <c r="H1122" t="s">
        <v>237</v>
      </c>
      <c r="I1122" t="s">
        <v>237</v>
      </c>
      <c r="J1122" s="1">
        <v>46204</v>
      </c>
      <c r="K1122" t="s">
        <v>143</v>
      </c>
      <c r="L1122">
        <v>2</v>
      </c>
      <c r="M1122" t="s">
        <v>445</v>
      </c>
      <c r="N1122" t="s">
        <v>442</v>
      </c>
      <c r="O1122" t="s">
        <v>155</v>
      </c>
      <c r="P1122" t="s">
        <v>159</v>
      </c>
      <c r="Q1122">
        <v>12550</v>
      </c>
      <c r="R1122">
        <v>8</v>
      </c>
      <c r="S1122">
        <v>24673.05</v>
      </c>
      <c r="T1122">
        <v>372.65</v>
      </c>
      <c r="U1122">
        <v>1</v>
      </c>
      <c r="V1122">
        <v>1</v>
      </c>
      <c r="W1122">
        <v>12550</v>
      </c>
      <c r="X1122">
        <v>12550</v>
      </c>
      <c r="Y1122">
        <v>0</v>
      </c>
      <c r="Z1122">
        <v>0</v>
      </c>
      <c r="AA1122">
        <v>11750.4</v>
      </c>
      <c r="AB1122">
        <v>0</v>
      </c>
      <c r="AC1122">
        <v>0</v>
      </c>
      <c r="AD1122">
        <v>1</v>
      </c>
      <c r="AE1122">
        <v>0</v>
      </c>
      <c r="AF1122">
        <v>4</v>
      </c>
      <c r="AG1122">
        <v>0</v>
      </c>
      <c r="AH1122">
        <v>1</v>
      </c>
      <c r="AI1122">
        <v>1</v>
      </c>
      <c r="AJ1122">
        <v>0</v>
      </c>
      <c r="AK1122">
        <v>0</v>
      </c>
      <c r="AL1122">
        <v>0</v>
      </c>
      <c r="AM1122">
        <v>0</v>
      </c>
      <c r="AN1122">
        <v>0</v>
      </c>
      <c r="AO1122">
        <v>4</v>
      </c>
      <c r="AP1122">
        <v>6</v>
      </c>
      <c r="AQ1122">
        <v>4</v>
      </c>
      <c r="AR1122">
        <v>0</v>
      </c>
      <c r="AS1122">
        <v>0</v>
      </c>
      <c r="AT1122">
        <v>0</v>
      </c>
      <c r="AU1122">
        <v>0</v>
      </c>
      <c r="AV1122">
        <v>0</v>
      </c>
      <c r="AW1122">
        <v>1</v>
      </c>
      <c r="AX1122">
        <v>0</v>
      </c>
      <c r="AY1122">
        <v>0</v>
      </c>
      <c r="AZ1122">
        <v>0</v>
      </c>
      <c r="BA1122">
        <v>0</v>
      </c>
      <c r="BB1122">
        <v>0</v>
      </c>
      <c r="BC1122">
        <v>0</v>
      </c>
      <c r="BD1122">
        <v>0</v>
      </c>
      <c r="BE1122">
        <v>0</v>
      </c>
      <c r="BF1122">
        <v>0</v>
      </c>
      <c r="BG1122">
        <v>12550</v>
      </c>
      <c r="BH1122">
        <v>2</v>
      </c>
      <c r="BI1122">
        <v>0</v>
      </c>
      <c r="BJ1122" s="2">
        <v>46218</v>
      </c>
      <c r="BK1122">
        <v>0</v>
      </c>
      <c r="BL1122" s="3" t="str">
        <f>VLOOKUP(O1122,DropDownList!$H$1:$I$7,2,FALSE)</f>
        <v>2022/23</v>
      </c>
      <c r="BM1122" s="3" t="str">
        <f t="shared" si="17"/>
        <v>CONF</v>
      </c>
    </row>
    <row r="1123" spans="1:65" x14ac:dyDescent="0.2">
      <c r="A1123">
        <v>2026</v>
      </c>
      <c r="B1123">
        <v>7</v>
      </c>
      <c r="C1123" t="s">
        <v>231</v>
      </c>
      <c r="D1123" t="s">
        <v>238</v>
      </c>
      <c r="E1123" t="s">
        <v>45</v>
      </c>
      <c r="F1123">
        <v>9726</v>
      </c>
      <c r="G1123" t="s">
        <v>158</v>
      </c>
      <c r="H1123" t="s">
        <v>237</v>
      </c>
      <c r="I1123" t="s">
        <v>237</v>
      </c>
      <c r="J1123" s="1">
        <v>46204</v>
      </c>
      <c r="K1123" t="s">
        <v>143</v>
      </c>
      <c r="L1123">
        <v>2</v>
      </c>
      <c r="M1123" t="s">
        <v>445</v>
      </c>
      <c r="N1123" t="s">
        <v>442</v>
      </c>
      <c r="O1123" t="s">
        <v>155</v>
      </c>
      <c r="P1123" t="s">
        <v>160</v>
      </c>
      <c r="Q1123">
        <v>38658.730000000003</v>
      </c>
      <c r="R1123">
        <v>686</v>
      </c>
      <c r="S1123">
        <v>289375.19</v>
      </c>
      <c r="T1123">
        <v>16232.92</v>
      </c>
      <c r="U1123">
        <v>132</v>
      </c>
      <c r="V1123">
        <v>49</v>
      </c>
      <c r="W1123">
        <v>19548.05</v>
      </c>
      <c r="X1123">
        <v>21163.05</v>
      </c>
      <c r="Y1123">
        <v>0</v>
      </c>
      <c r="Z1123">
        <v>0</v>
      </c>
      <c r="AA1123">
        <v>234483.54</v>
      </c>
      <c r="AB1123">
        <v>40572.71</v>
      </c>
      <c r="AC1123">
        <v>181740.25</v>
      </c>
      <c r="AD1123">
        <v>17</v>
      </c>
      <c r="AE1123">
        <v>32</v>
      </c>
      <c r="AF1123">
        <v>484</v>
      </c>
      <c r="AG1123">
        <v>86</v>
      </c>
      <c r="AH1123">
        <v>47</v>
      </c>
      <c r="AI1123">
        <v>46</v>
      </c>
      <c r="AJ1123">
        <v>0</v>
      </c>
      <c r="AK1123">
        <v>0</v>
      </c>
      <c r="AL1123">
        <v>0</v>
      </c>
      <c r="AM1123">
        <v>0</v>
      </c>
      <c r="AN1123">
        <v>0</v>
      </c>
      <c r="AO1123">
        <v>469</v>
      </c>
      <c r="AP1123">
        <v>2158</v>
      </c>
      <c r="AQ1123">
        <v>503</v>
      </c>
      <c r="AR1123">
        <v>1</v>
      </c>
      <c r="AS1123">
        <v>179</v>
      </c>
      <c r="AT1123">
        <v>33</v>
      </c>
      <c r="AU1123">
        <v>40</v>
      </c>
      <c r="AV1123">
        <v>19</v>
      </c>
      <c r="AW1123">
        <v>20</v>
      </c>
      <c r="AX1123">
        <v>0</v>
      </c>
      <c r="AY1123">
        <v>340</v>
      </c>
      <c r="AZ1123">
        <v>495</v>
      </c>
      <c r="BA1123">
        <v>295</v>
      </c>
      <c r="BB1123">
        <v>51</v>
      </c>
      <c r="BC1123">
        <v>24</v>
      </c>
      <c r="BD1123">
        <v>23</v>
      </c>
      <c r="BE1123">
        <v>0</v>
      </c>
      <c r="BF1123">
        <v>659</v>
      </c>
      <c r="BG1123">
        <v>16258.98</v>
      </c>
      <c r="BH1123">
        <v>23</v>
      </c>
      <c r="BI1123">
        <v>129</v>
      </c>
      <c r="BJ1123" s="2">
        <v>46218</v>
      </c>
      <c r="BK1123">
        <v>0</v>
      </c>
      <c r="BL1123" s="3" t="str">
        <f>VLOOKUP(O1123,DropDownList!$H$1:$I$7,2,FALSE)</f>
        <v>2022/23</v>
      </c>
      <c r="BM1123" s="3" t="str">
        <f t="shared" si="17"/>
        <v>SC COURT</v>
      </c>
    </row>
    <row r="1124" spans="1:65" x14ac:dyDescent="0.2">
      <c r="A1124">
        <v>2026</v>
      </c>
      <c r="B1124">
        <v>7</v>
      </c>
      <c r="C1124" t="s">
        <v>231</v>
      </c>
      <c r="D1124" t="s">
        <v>238</v>
      </c>
      <c r="E1124" t="s">
        <v>45</v>
      </c>
      <c r="F1124">
        <v>9726</v>
      </c>
      <c r="G1124" t="s">
        <v>158</v>
      </c>
      <c r="H1124" t="s">
        <v>237</v>
      </c>
      <c r="I1124" t="s">
        <v>237</v>
      </c>
      <c r="J1124" s="1">
        <v>46204</v>
      </c>
      <c r="K1124" t="s">
        <v>143</v>
      </c>
      <c r="L1124">
        <v>2</v>
      </c>
      <c r="M1124" t="s">
        <v>445</v>
      </c>
      <c r="N1124" t="s">
        <v>442</v>
      </c>
      <c r="O1124" t="s">
        <v>149</v>
      </c>
      <c r="P1124" t="s">
        <v>160</v>
      </c>
      <c r="Q1124">
        <v>100062.17</v>
      </c>
      <c r="R1124">
        <v>536</v>
      </c>
      <c r="S1124">
        <v>309501.28000000003</v>
      </c>
      <c r="T1124">
        <v>20735</v>
      </c>
      <c r="U1124">
        <v>296</v>
      </c>
      <c r="V1124">
        <v>183</v>
      </c>
      <c r="W1124">
        <v>46989</v>
      </c>
      <c r="X1124">
        <v>66287.289999999994</v>
      </c>
      <c r="Y1124">
        <v>0</v>
      </c>
      <c r="Z1124">
        <v>0</v>
      </c>
      <c r="AA1124">
        <v>188704.11</v>
      </c>
      <c r="AB1124">
        <v>21792.55</v>
      </c>
      <c r="AC1124">
        <v>155121.56</v>
      </c>
      <c r="AD1124">
        <v>101</v>
      </c>
      <c r="AE1124">
        <v>82</v>
      </c>
      <c r="AF1124">
        <v>191</v>
      </c>
      <c r="AG1124">
        <v>148</v>
      </c>
      <c r="AH1124">
        <v>47</v>
      </c>
      <c r="AI1124">
        <v>148</v>
      </c>
      <c r="AJ1124">
        <v>0</v>
      </c>
      <c r="AK1124">
        <v>0</v>
      </c>
      <c r="AL1124">
        <v>0</v>
      </c>
      <c r="AM1124">
        <v>0</v>
      </c>
      <c r="AN1124">
        <v>0</v>
      </c>
      <c r="AO1124">
        <v>371</v>
      </c>
      <c r="AP1124">
        <v>739</v>
      </c>
      <c r="AQ1124">
        <v>339</v>
      </c>
      <c r="AR1124">
        <v>10</v>
      </c>
      <c r="AS1124">
        <v>21</v>
      </c>
      <c r="AT1124">
        <v>6</v>
      </c>
      <c r="AU1124">
        <v>2</v>
      </c>
      <c r="AV1124">
        <v>0</v>
      </c>
      <c r="AW1124">
        <v>28</v>
      </c>
      <c r="AX1124">
        <v>0</v>
      </c>
      <c r="AY1124">
        <v>80</v>
      </c>
      <c r="AZ1124">
        <v>106</v>
      </c>
      <c r="BA1124">
        <v>25</v>
      </c>
      <c r="BB1124">
        <v>9</v>
      </c>
      <c r="BC1124">
        <v>3</v>
      </c>
      <c r="BD1124">
        <v>16</v>
      </c>
      <c r="BE1124">
        <v>0</v>
      </c>
      <c r="BF1124">
        <v>496</v>
      </c>
      <c r="BG1124">
        <v>62268.29</v>
      </c>
      <c r="BH1124">
        <v>2</v>
      </c>
      <c r="BI1124">
        <v>292</v>
      </c>
      <c r="BJ1124" s="2">
        <v>46218</v>
      </c>
      <c r="BK1124">
        <v>0</v>
      </c>
      <c r="BL1124" s="3" t="str">
        <f>VLOOKUP(O1124,DropDownList!$H$1:$I$7,2,FALSE)</f>
        <v>2025/26</v>
      </c>
      <c r="BM1124" s="3" t="str">
        <f t="shared" si="17"/>
        <v>SC COURT</v>
      </c>
    </row>
    <row r="1125" spans="1:65" x14ac:dyDescent="0.2">
      <c r="A1125">
        <v>2026</v>
      </c>
      <c r="B1125">
        <v>7</v>
      </c>
      <c r="C1125" t="s">
        <v>231</v>
      </c>
      <c r="D1125" t="s">
        <v>238</v>
      </c>
      <c r="E1125" t="s">
        <v>45</v>
      </c>
      <c r="F1125">
        <v>9726</v>
      </c>
      <c r="G1125" t="s">
        <v>158</v>
      </c>
      <c r="H1125" t="s">
        <v>237</v>
      </c>
      <c r="I1125" t="s">
        <v>237</v>
      </c>
      <c r="J1125" s="1">
        <v>46204</v>
      </c>
      <c r="K1125" t="s">
        <v>143</v>
      </c>
      <c r="L1125">
        <v>2</v>
      </c>
      <c r="M1125" t="s">
        <v>445</v>
      </c>
      <c r="N1125" t="s">
        <v>442</v>
      </c>
      <c r="O1125" t="s">
        <v>149</v>
      </c>
      <c r="P1125" t="s">
        <v>159</v>
      </c>
      <c r="Q1125">
        <v>248702.85</v>
      </c>
      <c r="R1125">
        <v>12</v>
      </c>
      <c r="S1125">
        <v>305709.52</v>
      </c>
      <c r="T1125">
        <v>8.1</v>
      </c>
      <c r="U1125">
        <v>5</v>
      </c>
      <c r="V1125">
        <v>3</v>
      </c>
      <c r="W1125">
        <v>209384.12</v>
      </c>
      <c r="X1125">
        <v>217869.12</v>
      </c>
      <c r="Y1125">
        <v>0</v>
      </c>
      <c r="Z1125">
        <v>0</v>
      </c>
      <c r="AA1125">
        <v>56998.57</v>
      </c>
      <c r="AB1125">
        <v>0</v>
      </c>
      <c r="AC1125">
        <v>0</v>
      </c>
      <c r="AD1125">
        <v>1</v>
      </c>
      <c r="AE1125">
        <v>2</v>
      </c>
      <c r="AF1125">
        <v>6</v>
      </c>
      <c r="AG1125">
        <v>3</v>
      </c>
      <c r="AH1125">
        <v>0</v>
      </c>
      <c r="AI1125">
        <v>2</v>
      </c>
      <c r="AJ1125">
        <v>0</v>
      </c>
      <c r="AK1125">
        <v>0</v>
      </c>
      <c r="AL1125">
        <v>0</v>
      </c>
      <c r="AM1125">
        <v>0</v>
      </c>
      <c r="AN1125">
        <v>0</v>
      </c>
      <c r="AO1125">
        <v>6</v>
      </c>
      <c r="AP1125">
        <v>8</v>
      </c>
      <c r="AQ1125">
        <v>2</v>
      </c>
      <c r="AR1125">
        <v>0</v>
      </c>
      <c r="AS1125">
        <v>0</v>
      </c>
      <c r="AT1125">
        <v>0</v>
      </c>
      <c r="AU1125">
        <v>2</v>
      </c>
      <c r="AV1125">
        <v>0</v>
      </c>
      <c r="AW1125">
        <v>0</v>
      </c>
      <c r="AX1125">
        <v>0</v>
      </c>
      <c r="AY1125">
        <v>0</v>
      </c>
      <c r="AZ1125">
        <v>0</v>
      </c>
      <c r="BA1125">
        <v>0</v>
      </c>
      <c r="BB1125">
        <v>0</v>
      </c>
      <c r="BC1125">
        <v>0</v>
      </c>
      <c r="BD1125">
        <v>0</v>
      </c>
      <c r="BE1125">
        <v>0</v>
      </c>
      <c r="BF1125">
        <v>0</v>
      </c>
      <c r="BG1125">
        <v>158900</v>
      </c>
      <c r="BH1125">
        <v>1</v>
      </c>
      <c r="BI1125">
        <v>0</v>
      </c>
      <c r="BJ1125" s="2">
        <v>46218</v>
      </c>
      <c r="BK1125">
        <v>0</v>
      </c>
      <c r="BL1125" s="3" t="str">
        <f>VLOOKUP(O1125,DropDownList!$H$1:$I$7,2,FALSE)</f>
        <v>2025/26</v>
      </c>
      <c r="BM1125" s="3" t="str">
        <f t="shared" si="17"/>
        <v>CONF</v>
      </c>
    </row>
    <row r="1126" spans="1:65" x14ac:dyDescent="0.2">
      <c r="A1126">
        <v>2026</v>
      </c>
      <c r="B1126">
        <v>7</v>
      </c>
      <c r="C1126" t="s">
        <v>231</v>
      </c>
      <c r="D1126" t="s">
        <v>238</v>
      </c>
      <c r="E1126" t="s">
        <v>45</v>
      </c>
      <c r="F1126">
        <v>9726</v>
      </c>
      <c r="G1126" t="s">
        <v>158</v>
      </c>
      <c r="H1126" t="s">
        <v>237</v>
      </c>
      <c r="I1126" t="s">
        <v>237</v>
      </c>
      <c r="J1126" s="1">
        <v>46204</v>
      </c>
      <c r="K1126" t="s">
        <v>143</v>
      </c>
      <c r="L1126">
        <v>2</v>
      </c>
      <c r="M1126" t="s">
        <v>445</v>
      </c>
      <c r="N1126" t="s">
        <v>442</v>
      </c>
      <c r="O1126" t="s">
        <v>155</v>
      </c>
      <c r="P1126" t="s">
        <v>161</v>
      </c>
      <c r="Q1126">
        <v>845.39</v>
      </c>
      <c r="R1126">
        <v>645</v>
      </c>
      <c r="S1126">
        <v>21115</v>
      </c>
      <c r="T1126">
        <v>709.03</v>
      </c>
      <c r="U1126">
        <v>127</v>
      </c>
      <c r="V1126">
        <v>17</v>
      </c>
      <c r="W1126">
        <v>350</v>
      </c>
      <c r="X1126">
        <v>350</v>
      </c>
      <c r="Y1126">
        <v>0</v>
      </c>
      <c r="Z1126">
        <v>0</v>
      </c>
      <c r="AA1126">
        <v>19560.580000000002</v>
      </c>
      <c r="AB1126">
        <v>0</v>
      </c>
      <c r="AC1126">
        <v>0</v>
      </c>
      <c r="AD1126">
        <v>17</v>
      </c>
      <c r="AE1126">
        <v>0</v>
      </c>
      <c r="AF1126">
        <v>547</v>
      </c>
      <c r="AG1126">
        <v>1</v>
      </c>
      <c r="AH1126">
        <v>45</v>
      </c>
      <c r="AI1126">
        <v>50</v>
      </c>
      <c r="AJ1126">
        <v>0</v>
      </c>
      <c r="AK1126">
        <v>0</v>
      </c>
      <c r="AL1126">
        <v>0</v>
      </c>
      <c r="AM1126">
        <v>0</v>
      </c>
      <c r="AN1126">
        <v>0</v>
      </c>
      <c r="AO1126">
        <v>443</v>
      </c>
      <c r="AP1126">
        <v>2043</v>
      </c>
      <c r="AQ1126">
        <v>477</v>
      </c>
      <c r="AR1126">
        <v>0</v>
      </c>
      <c r="AS1126">
        <v>171</v>
      </c>
      <c r="AT1126">
        <v>31</v>
      </c>
      <c r="AU1126">
        <v>37</v>
      </c>
      <c r="AV1126">
        <v>19</v>
      </c>
      <c r="AW1126">
        <v>20</v>
      </c>
      <c r="AX1126">
        <v>0</v>
      </c>
      <c r="AY1126">
        <v>330</v>
      </c>
      <c r="AZ1126">
        <v>468</v>
      </c>
      <c r="BA1126">
        <v>275</v>
      </c>
      <c r="BB1126">
        <v>47</v>
      </c>
      <c r="BC1126">
        <v>23</v>
      </c>
      <c r="BD1126">
        <v>22</v>
      </c>
      <c r="BE1126">
        <v>0</v>
      </c>
      <c r="BF1126">
        <v>617</v>
      </c>
      <c r="BG1126">
        <v>840</v>
      </c>
      <c r="BH1126">
        <v>2</v>
      </c>
      <c r="BI1126">
        <v>123</v>
      </c>
      <c r="BJ1126" s="2">
        <v>46218</v>
      </c>
      <c r="BK1126">
        <v>0</v>
      </c>
      <c r="BL1126" s="3" t="str">
        <f>VLOOKUP(O1126,DropDownList!$H$1:$I$7,2,FALSE)</f>
        <v>2022/23</v>
      </c>
      <c r="BM1126" s="3" t="str">
        <f t="shared" si="17"/>
        <v>VSUR</v>
      </c>
    </row>
    <row r="1127" spans="1:65" x14ac:dyDescent="0.2">
      <c r="A1127">
        <v>2026</v>
      </c>
      <c r="B1127">
        <v>7</v>
      </c>
      <c r="C1127" t="s">
        <v>231</v>
      </c>
      <c r="D1127" t="s">
        <v>239</v>
      </c>
      <c r="E1127" t="s">
        <v>46</v>
      </c>
      <c r="F1127">
        <v>9286</v>
      </c>
      <c r="G1127" t="s">
        <v>141</v>
      </c>
      <c r="H1127" t="s">
        <v>240</v>
      </c>
      <c r="I1127" t="s">
        <v>240</v>
      </c>
      <c r="J1127" s="1">
        <v>46204</v>
      </c>
      <c r="K1127" t="s">
        <v>143</v>
      </c>
      <c r="L1127">
        <v>2</v>
      </c>
      <c r="M1127" t="s">
        <v>445</v>
      </c>
      <c r="N1127" t="s">
        <v>442</v>
      </c>
      <c r="O1127" t="s">
        <v>149</v>
      </c>
      <c r="P1127" t="s">
        <v>146</v>
      </c>
      <c r="Q1127">
        <v>1160</v>
      </c>
      <c r="R1127">
        <v>232</v>
      </c>
      <c r="S1127">
        <v>3560</v>
      </c>
      <c r="T1127">
        <v>0</v>
      </c>
      <c r="U1127">
        <v>116</v>
      </c>
      <c r="V1127">
        <v>70</v>
      </c>
      <c r="W1127">
        <v>1030</v>
      </c>
      <c r="X1127">
        <v>1030</v>
      </c>
      <c r="Y1127">
        <v>0</v>
      </c>
      <c r="Z1127">
        <v>0</v>
      </c>
      <c r="AA1127">
        <v>2400</v>
      </c>
      <c r="AB1127">
        <v>0</v>
      </c>
      <c r="AC1127">
        <v>0</v>
      </c>
      <c r="AD1127">
        <v>70</v>
      </c>
      <c r="AE1127">
        <v>0</v>
      </c>
      <c r="AF1127">
        <v>155</v>
      </c>
      <c r="AG1127">
        <v>0</v>
      </c>
      <c r="AH1127">
        <v>0</v>
      </c>
      <c r="AI1127">
        <v>77</v>
      </c>
      <c r="AJ1127">
        <v>0</v>
      </c>
      <c r="AK1127">
        <v>0</v>
      </c>
      <c r="AL1127">
        <v>0</v>
      </c>
      <c r="AM1127">
        <v>0</v>
      </c>
      <c r="AN1127">
        <v>0</v>
      </c>
      <c r="AO1127">
        <v>143</v>
      </c>
      <c r="AP1127">
        <v>284</v>
      </c>
      <c r="AQ1127">
        <v>141</v>
      </c>
      <c r="AR1127">
        <v>0</v>
      </c>
      <c r="AS1127">
        <v>29</v>
      </c>
      <c r="AT1127">
        <v>1</v>
      </c>
      <c r="AU1127">
        <v>7</v>
      </c>
      <c r="AV1127">
        <v>1</v>
      </c>
      <c r="AW1127">
        <v>0</v>
      </c>
      <c r="AX1127">
        <v>0</v>
      </c>
      <c r="AY1127">
        <v>11</v>
      </c>
      <c r="AZ1127">
        <v>28</v>
      </c>
      <c r="BA1127">
        <v>6</v>
      </c>
      <c r="BB1127">
        <v>18</v>
      </c>
      <c r="BC1127">
        <v>1</v>
      </c>
      <c r="BD1127">
        <v>2</v>
      </c>
      <c r="BE1127">
        <v>0</v>
      </c>
      <c r="BF1127">
        <v>231</v>
      </c>
      <c r="BG1127">
        <v>1160</v>
      </c>
      <c r="BH1127">
        <v>0</v>
      </c>
      <c r="BI1127">
        <v>114</v>
      </c>
      <c r="BJ1127" s="2">
        <v>46218</v>
      </c>
      <c r="BK1127">
        <v>0</v>
      </c>
      <c r="BL1127" s="3" t="str">
        <f>VLOOKUP(O1127,DropDownList!$H$1:$I$7,2,FALSE)</f>
        <v>2025/26</v>
      </c>
      <c r="BM1127" s="3" t="str">
        <f t="shared" si="17"/>
        <v>VSUR</v>
      </c>
    </row>
    <row r="1128" spans="1:65" x14ac:dyDescent="0.2">
      <c r="A1128">
        <v>2026</v>
      </c>
      <c r="B1128">
        <v>7</v>
      </c>
      <c r="C1128" t="s">
        <v>231</v>
      </c>
      <c r="D1128" t="s">
        <v>239</v>
      </c>
      <c r="E1128" t="s">
        <v>46</v>
      </c>
      <c r="F1128">
        <v>9286</v>
      </c>
      <c r="G1128" t="s">
        <v>141</v>
      </c>
      <c r="H1128" t="s">
        <v>240</v>
      </c>
      <c r="I1128" t="s">
        <v>240</v>
      </c>
      <c r="J1128" s="1">
        <v>46204</v>
      </c>
      <c r="K1128" t="s">
        <v>143</v>
      </c>
      <c r="L1128">
        <v>2</v>
      </c>
      <c r="M1128" t="s">
        <v>445</v>
      </c>
      <c r="N1128" t="s">
        <v>442</v>
      </c>
      <c r="O1128" t="s">
        <v>156</v>
      </c>
      <c r="P1128" t="s">
        <v>150</v>
      </c>
      <c r="Q1128">
        <v>19480.37</v>
      </c>
      <c r="R1128">
        <v>395</v>
      </c>
      <c r="S1128">
        <v>68034.25</v>
      </c>
      <c r="T1128">
        <v>8537.2099999999991</v>
      </c>
      <c r="U1128">
        <v>124</v>
      </c>
      <c r="V1128">
        <v>60</v>
      </c>
      <c r="W1128">
        <v>11182.65</v>
      </c>
      <c r="X1128">
        <v>11182.65</v>
      </c>
      <c r="Y1128">
        <v>349</v>
      </c>
      <c r="Z1128">
        <v>59497.04</v>
      </c>
      <c r="AA1128">
        <v>40016.67</v>
      </c>
      <c r="AB1128">
        <v>16039.96</v>
      </c>
      <c r="AC1128">
        <v>23976.71</v>
      </c>
      <c r="AD1128">
        <v>50</v>
      </c>
      <c r="AE1128">
        <v>10</v>
      </c>
      <c r="AF1128">
        <v>225</v>
      </c>
      <c r="AG1128">
        <v>38</v>
      </c>
      <c r="AH1128">
        <v>46</v>
      </c>
      <c r="AI1128">
        <v>86</v>
      </c>
      <c r="AJ1128">
        <v>60</v>
      </c>
      <c r="AK1128">
        <v>33</v>
      </c>
      <c r="AL1128">
        <v>16</v>
      </c>
      <c r="AM1128">
        <v>10</v>
      </c>
      <c r="AN1128">
        <v>7</v>
      </c>
      <c r="AO1128">
        <v>286</v>
      </c>
      <c r="AP1128">
        <v>1407</v>
      </c>
      <c r="AQ1128">
        <v>315</v>
      </c>
      <c r="AR1128">
        <v>59</v>
      </c>
      <c r="AS1128">
        <v>195</v>
      </c>
      <c r="AT1128">
        <v>9</v>
      </c>
      <c r="AU1128">
        <v>19</v>
      </c>
      <c r="AV1128">
        <v>6</v>
      </c>
      <c r="AW1128">
        <v>0</v>
      </c>
      <c r="AX1128">
        <v>0</v>
      </c>
      <c r="AY1128">
        <v>146</v>
      </c>
      <c r="AZ1128">
        <v>313</v>
      </c>
      <c r="BA1128">
        <v>186</v>
      </c>
      <c r="BB1128">
        <v>40</v>
      </c>
      <c r="BC1128">
        <v>20</v>
      </c>
      <c r="BD1128">
        <v>4</v>
      </c>
      <c r="BE1128">
        <v>0</v>
      </c>
      <c r="BF1128">
        <v>275</v>
      </c>
      <c r="BG1128">
        <v>15834.87</v>
      </c>
      <c r="BH1128">
        <v>0</v>
      </c>
      <c r="BI1128">
        <v>122</v>
      </c>
      <c r="BJ1128" s="2">
        <v>46218</v>
      </c>
      <c r="BK1128">
        <v>2</v>
      </c>
      <c r="BL1128" s="3" t="str">
        <f>VLOOKUP(O1128,DropDownList!$H$1:$I$7,2,FALSE)</f>
        <v>2023/24</v>
      </c>
      <c r="BM1128" s="3" t="str">
        <f t="shared" si="17"/>
        <v>FISCAL FINES</v>
      </c>
    </row>
    <row r="1129" spans="1:65" x14ac:dyDescent="0.2">
      <c r="A1129">
        <v>2026</v>
      </c>
      <c r="B1129">
        <v>7</v>
      </c>
      <c r="C1129" t="s">
        <v>231</v>
      </c>
      <c r="D1129" t="s">
        <v>239</v>
      </c>
      <c r="E1129" t="s">
        <v>46</v>
      </c>
      <c r="F1129">
        <v>9286</v>
      </c>
      <c r="G1129" t="s">
        <v>141</v>
      </c>
      <c r="H1129" t="s">
        <v>240</v>
      </c>
      <c r="I1129" t="s">
        <v>240</v>
      </c>
      <c r="J1129" s="1">
        <v>46204</v>
      </c>
      <c r="K1129" t="s">
        <v>143</v>
      </c>
      <c r="L1129">
        <v>2</v>
      </c>
      <c r="M1129" t="s">
        <v>445</v>
      </c>
      <c r="N1129" t="s">
        <v>442</v>
      </c>
      <c r="O1129" t="s">
        <v>147</v>
      </c>
      <c r="P1129" t="s">
        <v>154</v>
      </c>
      <c r="Q1129">
        <v>19440.099999999999</v>
      </c>
      <c r="R1129">
        <v>263</v>
      </c>
      <c r="S1129">
        <v>57753</v>
      </c>
      <c r="T1129">
        <v>963.57</v>
      </c>
      <c r="U1129">
        <v>103</v>
      </c>
      <c r="V1129">
        <v>64</v>
      </c>
      <c r="W1129">
        <v>11627.69</v>
      </c>
      <c r="X1129">
        <v>11767.69</v>
      </c>
      <c r="Y1129">
        <v>0</v>
      </c>
      <c r="Z1129">
        <v>0</v>
      </c>
      <c r="AA1129">
        <v>37349.33</v>
      </c>
      <c r="AB1129">
        <v>400</v>
      </c>
      <c r="AC1129">
        <v>34249.94</v>
      </c>
      <c r="AD1129">
        <v>45</v>
      </c>
      <c r="AE1129">
        <v>19</v>
      </c>
      <c r="AF1129">
        <v>156</v>
      </c>
      <c r="AG1129">
        <v>35</v>
      </c>
      <c r="AH1129">
        <v>3</v>
      </c>
      <c r="AI1129">
        <v>68</v>
      </c>
      <c r="AJ1129">
        <v>0</v>
      </c>
      <c r="AK1129">
        <v>0</v>
      </c>
      <c r="AL1129">
        <v>0</v>
      </c>
      <c r="AM1129">
        <v>0</v>
      </c>
      <c r="AN1129">
        <v>0</v>
      </c>
      <c r="AO1129">
        <v>170</v>
      </c>
      <c r="AP1129">
        <v>604</v>
      </c>
      <c r="AQ1129">
        <v>172</v>
      </c>
      <c r="AR1129">
        <v>0</v>
      </c>
      <c r="AS1129">
        <v>71</v>
      </c>
      <c r="AT1129">
        <v>1</v>
      </c>
      <c r="AU1129">
        <v>12</v>
      </c>
      <c r="AV1129">
        <v>6</v>
      </c>
      <c r="AW1129">
        <v>3</v>
      </c>
      <c r="AX1129">
        <v>0</v>
      </c>
      <c r="AY1129">
        <v>54</v>
      </c>
      <c r="AZ1129">
        <v>105</v>
      </c>
      <c r="BA1129">
        <v>54</v>
      </c>
      <c r="BB1129">
        <v>22</v>
      </c>
      <c r="BC1129">
        <v>10</v>
      </c>
      <c r="BD1129">
        <v>4</v>
      </c>
      <c r="BE1129">
        <v>0</v>
      </c>
      <c r="BF1129">
        <v>259</v>
      </c>
      <c r="BG1129">
        <v>14026</v>
      </c>
      <c r="BH1129">
        <v>1</v>
      </c>
      <c r="BI1129">
        <v>102</v>
      </c>
      <c r="BJ1129" s="2">
        <v>46218</v>
      </c>
      <c r="BK1129">
        <v>0</v>
      </c>
      <c r="BL1129" s="3" t="str">
        <f>VLOOKUP(O1129,DropDownList!$H$1:$I$7,2,FALSE)</f>
        <v>2024/25</v>
      </c>
      <c r="BM1129" s="3" t="str">
        <f t="shared" si="17"/>
        <v>JP COURT</v>
      </c>
    </row>
    <row r="1130" spans="1:65" x14ac:dyDescent="0.2">
      <c r="A1130">
        <v>2026</v>
      </c>
      <c r="B1130">
        <v>7</v>
      </c>
      <c r="C1130" t="s">
        <v>231</v>
      </c>
      <c r="D1130" t="s">
        <v>239</v>
      </c>
      <c r="E1130" t="s">
        <v>46</v>
      </c>
      <c r="F1130">
        <v>9286</v>
      </c>
      <c r="G1130" t="s">
        <v>141</v>
      </c>
      <c r="H1130" t="s">
        <v>240</v>
      </c>
      <c r="I1130" t="s">
        <v>240</v>
      </c>
      <c r="J1130" s="1">
        <v>46204</v>
      </c>
      <c r="K1130" t="s">
        <v>143</v>
      </c>
      <c r="L1130">
        <v>2</v>
      </c>
      <c r="M1130" t="s">
        <v>445</v>
      </c>
      <c r="N1130" t="s">
        <v>442</v>
      </c>
      <c r="O1130" t="s">
        <v>147</v>
      </c>
      <c r="P1130" t="s">
        <v>152</v>
      </c>
      <c r="Q1130">
        <v>0</v>
      </c>
      <c r="R1130">
        <v>23</v>
      </c>
      <c r="S1130">
        <v>920</v>
      </c>
      <c r="T1130">
        <v>440</v>
      </c>
      <c r="U1130">
        <v>0</v>
      </c>
      <c r="V1130">
        <v>0</v>
      </c>
      <c r="W1130">
        <v>0</v>
      </c>
      <c r="X1130">
        <v>0</v>
      </c>
      <c r="Y1130">
        <v>0</v>
      </c>
      <c r="Z1130">
        <v>0</v>
      </c>
      <c r="AA1130">
        <v>480</v>
      </c>
      <c r="AB1130">
        <v>0</v>
      </c>
      <c r="AC1130">
        <v>480</v>
      </c>
      <c r="AD1130">
        <v>0</v>
      </c>
      <c r="AE1130">
        <v>0</v>
      </c>
      <c r="AF1130">
        <v>12</v>
      </c>
      <c r="AG1130">
        <v>0</v>
      </c>
      <c r="AH1130">
        <v>11</v>
      </c>
      <c r="AI1130">
        <v>0</v>
      </c>
      <c r="AJ1130">
        <v>0</v>
      </c>
      <c r="AK1130">
        <v>0</v>
      </c>
      <c r="AL1130">
        <v>0</v>
      </c>
      <c r="AM1130">
        <v>0</v>
      </c>
      <c r="AN1130">
        <v>0</v>
      </c>
      <c r="AO1130">
        <v>0</v>
      </c>
      <c r="AP1130">
        <v>0</v>
      </c>
      <c r="AQ1130">
        <v>0</v>
      </c>
      <c r="AR1130">
        <v>0</v>
      </c>
      <c r="AS1130">
        <v>0</v>
      </c>
      <c r="AT1130">
        <v>0</v>
      </c>
      <c r="AU1130">
        <v>0</v>
      </c>
      <c r="AV1130">
        <v>0</v>
      </c>
      <c r="AW1130">
        <v>0</v>
      </c>
      <c r="AX1130">
        <v>0</v>
      </c>
      <c r="AY1130">
        <v>0</v>
      </c>
      <c r="AZ1130">
        <v>0</v>
      </c>
      <c r="BA1130">
        <v>0</v>
      </c>
      <c r="BB1130">
        <v>0</v>
      </c>
      <c r="BC1130">
        <v>0</v>
      </c>
      <c r="BD1130">
        <v>0</v>
      </c>
      <c r="BE1130">
        <v>0</v>
      </c>
      <c r="BF1130">
        <v>0</v>
      </c>
      <c r="BG1130">
        <v>0</v>
      </c>
      <c r="BH1130">
        <v>0</v>
      </c>
      <c r="BI1130">
        <v>0</v>
      </c>
      <c r="BJ1130" s="2">
        <v>46218</v>
      </c>
      <c r="BK1130">
        <v>0</v>
      </c>
      <c r="BL1130" s="3" t="str">
        <f>VLOOKUP(O1130,DropDownList!$H$1:$I$7,2,FALSE)</f>
        <v>2024/25</v>
      </c>
      <c r="BM1130" s="3" t="str">
        <f t="shared" si="17"/>
        <v>PCOA</v>
      </c>
    </row>
    <row r="1131" spans="1:65" x14ac:dyDescent="0.2">
      <c r="A1131">
        <v>2026</v>
      </c>
      <c r="B1131">
        <v>7</v>
      </c>
      <c r="C1131" t="s">
        <v>231</v>
      </c>
      <c r="D1131" t="s">
        <v>239</v>
      </c>
      <c r="E1131" t="s">
        <v>46</v>
      </c>
      <c r="F1131">
        <v>9286</v>
      </c>
      <c r="G1131" t="s">
        <v>141</v>
      </c>
      <c r="H1131" t="s">
        <v>240</v>
      </c>
      <c r="I1131" t="s">
        <v>240</v>
      </c>
      <c r="J1131" s="1">
        <v>46204</v>
      </c>
      <c r="K1131" t="s">
        <v>143</v>
      </c>
      <c r="L1131">
        <v>2</v>
      </c>
      <c r="M1131" t="s">
        <v>445</v>
      </c>
      <c r="N1131" t="s">
        <v>442</v>
      </c>
      <c r="O1131" t="s">
        <v>155</v>
      </c>
      <c r="P1131" t="s">
        <v>146</v>
      </c>
      <c r="Q1131">
        <v>360</v>
      </c>
      <c r="R1131">
        <v>317</v>
      </c>
      <c r="S1131">
        <v>4850</v>
      </c>
      <c r="T1131">
        <v>90</v>
      </c>
      <c r="U1131">
        <v>52</v>
      </c>
      <c r="V1131">
        <v>11</v>
      </c>
      <c r="W1131">
        <v>190</v>
      </c>
      <c r="X1131">
        <v>190</v>
      </c>
      <c r="Y1131">
        <v>0</v>
      </c>
      <c r="Z1131">
        <v>0</v>
      </c>
      <c r="AA1131">
        <v>4400</v>
      </c>
      <c r="AB1131">
        <v>0</v>
      </c>
      <c r="AC1131">
        <v>0</v>
      </c>
      <c r="AD1131">
        <v>11</v>
      </c>
      <c r="AE1131">
        <v>0</v>
      </c>
      <c r="AF1131">
        <v>290</v>
      </c>
      <c r="AG1131">
        <v>0</v>
      </c>
      <c r="AH1131">
        <v>5</v>
      </c>
      <c r="AI1131">
        <v>22</v>
      </c>
      <c r="AJ1131">
        <v>0</v>
      </c>
      <c r="AK1131">
        <v>0</v>
      </c>
      <c r="AL1131">
        <v>0</v>
      </c>
      <c r="AM1131">
        <v>0</v>
      </c>
      <c r="AN1131">
        <v>0</v>
      </c>
      <c r="AO1131">
        <v>180</v>
      </c>
      <c r="AP1131">
        <v>919</v>
      </c>
      <c r="AQ1131">
        <v>193</v>
      </c>
      <c r="AR1131">
        <v>0</v>
      </c>
      <c r="AS1131">
        <v>154</v>
      </c>
      <c r="AT1131">
        <v>17</v>
      </c>
      <c r="AU1131">
        <v>16</v>
      </c>
      <c r="AV1131">
        <v>6</v>
      </c>
      <c r="AW1131">
        <v>2</v>
      </c>
      <c r="AX1131">
        <v>0</v>
      </c>
      <c r="AY1131">
        <v>105</v>
      </c>
      <c r="AZ1131">
        <v>194</v>
      </c>
      <c r="BA1131">
        <v>114</v>
      </c>
      <c r="BB1131">
        <v>31</v>
      </c>
      <c r="BC1131">
        <v>19</v>
      </c>
      <c r="BD1131">
        <v>7</v>
      </c>
      <c r="BE1131">
        <v>0</v>
      </c>
      <c r="BF1131">
        <v>312</v>
      </c>
      <c r="BG1131">
        <v>360</v>
      </c>
      <c r="BH1131">
        <v>0</v>
      </c>
      <c r="BI1131">
        <v>51</v>
      </c>
      <c r="BJ1131" s="2">
        <v>46218</v>
      </c>
      <c r="BK1131">
        <v>1</v>
      </c>
      <c r="BL1131" s="3" t="str">
        <f>VLOOKUP(O1131,DropDownList!$H$1:$I$7,2,FALSE)</f>
        <v>2022/23</v>
      </c>
      <c r="BM1131" s="3" t="str">
        <f t="shared" si="17"/>
        <v>VSUR</v>
      </c>
    </row>
    <row r="1132" spans="1:65" x14ac:dyDescent="0.2">
      <c r="A1132">
        <v>2026</v>
      </c>
      <c r="B1132">
        <v>7</v>
      </c>
      <c r="C1132" t="s">
        <v>231</v>
      </c>
      <c r="D1132" t="s">
        <v>239</v>
      </c>
      <c r="E1132" t="s">
        <v>46</v>
      </c>
      <c r="F1132">
        <v>9286</v>
      </c>
      <c r="G1132" t="s">
        <v>141</v>
      </c>
      <c r="H1132" t="s">
        <v>240</v>
      </c>
      <c r="I1132" t="s">
        <v>240</v>
      </c>
      <c r="J1132" s="1">
        <v>46204</v>
      </c>
      <c r="K1132" t="s">
        <v>143</v>
      </c>
      <c r="L1132">
        <v>2</v>
      </c>
      <c r="M1132" t="s">
        <v>445</v>
      </c>
      <c r="N1132" t="s">
        <v>442</v>
      </c>
      <c r="O1132" t="s">
        <v>149</v>
      </c>
      <c r="P1132" t="s">
        <v>154</v>
      </c>
      <c r="Q1132">
        <v>28991.64</v>
      </c>
      <c r="R1132">
        <v>233</v>
      </c>
      <c r="S1132">
        <v>61321</v>
      </c>
      <c r="T1132">
        <v>120</v>
      </c>
      <c r="U1132">
        <v>116</v>
      </c>
      <c r="V1132">
        <v>103</v>
      </c>
      <c r="W1132">
        <v>21351.08</v>
      </c>
      <c r="X1132">
        <v>25612.080000000002</v>
      </c>
      <c r="Y1132">
        <v>0</v>
      </c>
      <c r="Z1132">
        <v>0</v>
      </c>
      <c r="AA1132">
        <v>32209.360000000001</v>
      </c>
      <c r="AB1132">
        <v>340</v>
      </c>
      <c r="AC1132">
        <v>29459.360000000001</v>
      </c>
      <c r="AD1132">
        <v>69</v>
      </c>
      <c r="AE1132">
        <v>34</v>
      </c>
      <c r="AF1132">
        <v>116</v>
      </c>
      <c r="AG1132">
        <v>40</v>
      </c>
      <c r="AH1132">
        <v>0</v>
      </c>
      <c r="AI1132">
        <v>76</v>
      </c>
      <c r="AJ1132">
        <v>0</v>
      </c>
      <c r="AK1132">
        <v>0</v>
      </c>
      <c r="AL1132">
        <v>0</v>
      </c>
      <c r="AM1132">
        <v>0</v>
      </c>
      <c r="AN1132">
        <v>0</v>
      </c>
      <c r="AO1132">
        <v>143</v>
      </c>
      <c r="AP1132">
        <v>279</v>
      </c>
      <c r="AQ1132">
        <v>139</v>
      </c>
      <c r="AR1132">
        <v>0</v>
      </c>
      <c r="AS1132">
        <v>28</v>
      </c>
      <c r="AT1132">
        <v>1</v>
      </c>
      <c r="AU1132">
        <v>6</v>
      </c>
      <c r="AV1132">
        <v>1</v>
      </c>
      <c r="AW1132">
        <v>0</v>
      </c>
      <c r="AX1132">
        <v>0</v>
      </c>
      <c r="AY1132">
        <v>11</v>
      </c>
      <c r="AZ1132">
        <v>28</v>
      </c>
      <c r="BA1132">
        <v>6</v>
      </c>
      <c r="BB1132">
        <v>18</v>
      </c>
      <c r="BC1132">
        <v>1</v>
      </c>
      <c r="BD1132">
        <v>2</v>
      </c>
      <c r="BE1132">
        <v>0</v>
      </c>
      <c r="BF1132">
        <v>232</v>
      </c>
      <c r="BG1132">
        <v>19859</v>
      </c>
      <c r="BH1132">
        <v>1</v>
      </c>
      <c r="BI1132">
        <v>114</v>
      </c>
      <c r="BJ1132" s="2">
        <v>46218</v>
      </c>
      <c r="BK1132">
        <v>0</v>
      </c>
      <c r="BL1132" s="3" t="str">
        <f>VLOOKUP(O1132,DropDownList!$H$1:$I$7,2,FALSE)</f>
        <v>2025/26</v>
      </c>
      <c r="BM1132" s="3" t="str">
        <f t="shared" si="17"/>
        <v>JP COURT</v>
      </c>
    </row>
    <row r="1133" spans="1:65" x14ac:dyDescent="0.2">
      <c r="A1133">
        <v>2026</v>
      </c>
      <c r="B1133">
        <v>7</v>
      </c>
      <c r="C1133" t="s">
        <v>231</v>
      </c>
      <c r="D1133" t="s">
        <v>239</v>
      </c>
      <c r="E1133" t="s">
        <v>46</v>
      </c>
      <c r="F1133">
        <v>9286</v>
      </c>
      <c r="G1133" t="s">
        <v>141</v>
      </c>
      <c r="H1133" t="s">
        <v>240</v>
      </c>
      <c r="I1133" t="s">
        <v>240</v>
      </c>
      <c r="J1133" s="1">
        <v>46204</v>
      </c>
      <c r="K1133" t="s">
        <v>143</v>
      </c>
      <c r="L1133">
        <v>2</v>
      </c>
      <c r="M1133" t="s">
        <v>445</v>
      </c>
      <c r="N1133" t="s">
        <v>442</v>
      </c>
      <c r="O1133" t="s">
        <v>147</v>
      </c>
      <c r="P1133" t="s">
        <v>148</v>
      </c>
      <c r="Q1133">
        <v>420</v>
      </c>
      <c r="R1133">
        <v>11</v>
      </c>
      <c r="S1133">
        <v>660</v>
      </c>
      <c r="T1133">
        <v>10</v>
      </c>
      <c r="U1133">
        <v>7</v>
      </c>
      <c r="V1133">
        <v>6</v>
      </c>
      <c r="W1133">
        <v>360</v>
      </c>
      <c r="X1133">
        <v>360</v>
      </c>
      <c r="Y1133">
        <v>0</v>
      </c>
      <c r="Z1133">
        <v>0</v>
      </c>
      <c r="AA1133">
        <v>230</v>
      </c>
      <c r="AB1133">
        <v>0</v>
      </c>
      <c r="AC1133">
        <v>230</v>
      </c>
      <c r="AD1133">
        <v>6</v>
      </c>
      <c r="AE1133">
        <v>0</v>
      </c>
      <c r="AF1133">
        <v>3</v>
      </c>
      <c r="AG1133">
        <v>0</v>
      </c>
      <c r="AH1133">
        <v>0</v>
      </c>
      <c r="AI1133">
        <v>7</v>
      </c>
      <c r="AJ1133">
        <v>0</v>
      </c>
      <c r="AK1133">
        <v>0</v>
      </c>
      <c r="AL1133">
        <v>0</v>
      </c>
      <c r="AM1133">
        <v>0</v>
      </c>
      <c r="AN1133">
        <v>0</v>
      </c>
      <c r="AO1133">
        <v>9</v>
      </c>
      <c r="AP1133">
        <v>18</v>
      </c>
      <c r="AQ1133">
        <v>9</v>
      </c>
      <c r="AR1133">
        <v>0</v>
      </c>
      <c r="AS1133">
        <v>1</v>
      </c>
      <c r="AT1133">
        <v>0</v>
      </c>
      <c r="AU1133">
        <v>0</v>
      </c>
      <c r="AV1133">
        <v>0</v>
      </c>
      <c r="AW1133">
        <v>0</v>
      </c>
      <c r="AX1133">
        <v>0</v>
      </c>
      <c r="AY1133">
        <v>2</v>
      </c>
      <c r="AZ1133">
        <v>4</v>
      </c>
      <c r="BA1133">
        <v>0</v>
      </c>
      <c r="BB1133">
        <v>0</v>
      </c>
      <c r="BC1133">
        <v>0</v>
      </c>
      <c r="BD1133">
        <v>0</v>
      </c>
      <c r="BE1133">
        <v>0</v>
      </c>
      <c r="BF1133">
        <v>10</v>
      </c>
      <c r="BG1133">
        <v>420</v>
      </c>
      <c r="BH1133">
        <v>1</v>
      </c>
      <c r="BI1133">
        <v>7</v>
      </c>
      <c r="BJ1133" s="2">
        <v>46218</v>
      </c>
      <c r="BK1133">
        <v>0</v>
      </c>
      <c r="BL1133" s="3" t="str">
        <f>VLOOKUP(O1133,DropDownList!$H$1:$I$7,2,FALSE)</f>
        <v>2024/25</v>
      </c>
      <c r="BM1133" s="3" t="str">
        <f t="shared" si="17"/>
        <v>PRAS</v>
      </c>
    </row>
    <row r="1134" spans="1:65" x14ac:dyDescent="0.2">
      <c r="A1134">
        <v>2026</v>
      </c>
      <c r="B1134">
        <v>7</v>
      </c>
      <c r="C1134" t="s">
        <v>231</v>
      </c>
      <c r="D1134" t="s">
        <v>239</v>
      </c>
      <c r="E1134" t="s">
        <v>46</v>
      </c>
      <c r="F1134">
        <v>9286</v>
      </c>
      <c r="G1134" t="s">
        <v>141</v>
      </c>
      <c r="H1134" t="s">
        <v>240</v>
      </c>
      <c r="I1134" t="s">
        <v>240</v>
      </c>
      <c r="J1134" s="1">
        <v>46204</v>
      </c>
      <c r="K1134" t="s">
        <v>143</v>
      </c>
      <c r="L1134">
        <v>2</v>
      </c>
      <c r="M1134" t="s">
        <v>445</v>
      </c>
      <c r="N1134" t="s">
        <v>442</v>
      </c>
      <c r="O1134" t="s">
        <v>149</v>
      </c>
      <c r="P1134" t="s">
        <v>152</v>
      </c>
      <c r="Q1134">
        <v>0</v>
      </c>
      <c r="R1134">
        <v>28</v>
      </c>
      <c r="S1134">
        <v>1120</v>
      </c>
      <c r="T1134">
        <v>480</v>
      </c>
      <c r="U1134">
        <v>0</v>
      </c>
      <c r="V1134">
        <v>0</v>
      </c>
      <c r="W1134">
        <v>0</v>
      </c>
      <c r="X1134">
        <v>0</v>
      </c>
      <c r="Y1134">
        <v>0</v>
      </c>
      <c r="Z1134">
        <v>0</v>
      </c>
      <c r="AA1134">
        <v>640</v>
      </c>
      <c r="AB1134">
        <v>0</v>
      </c>
      <c r="AC1134">
        <v>640</v>
      </c>
      <c r="AD1134">
        <v>0</v>
      </c>
      <c r="AE1134">
        <v>0</v>
      </c>
      <c r="AF1134">
        <v>16</v>
      </c>
      <c r="AG1134">
        <v>0</v>
      </c>
      <c r="AH1134">
        <v>12</v>
      </c>
      <c r="AI1134">
        <v>0</v>
      </c>
      <c r="AJ1134">
        <v>0</v>
      </c>
      <c r="AK1134">
        <v>0</v>
      </c>
      <c r="AL1134">
        <v>0</v>
      </c>
      <c r="AM1134">
        <v>0</v>
      </c>
      <c r="AN1134">
        <v>0</v>
      </c>
      <c r="AO1134">
        <v>0</v>
      </c>
      <c r="AP1134">
        <v>0</v>
      </c>
      <c r="AQ1134">
        <v>0</v>
      </c>
      <c r="AR1134">
        <v>0</v>
      </c>
      <c r="AS1134">
        <v>0</v>
      </c>
      <c r="AT1134">
        <v>0</v>
      </c>
      <c r="AU1134">
        <v>0</v>
      </c>
      <c r="AV1134">
        <v>0</v>
      </c>
      <c r="AW1134">
        <v>0</v>
      </c>
      <c r="AX1134">
        <v>0</v>
      </c>
      <c r="AY1134">
        <v>0</v>
      </c>
      <c r="AZ1134">
        <v>0</v>
      </c>
      <c r="BA1134">
        <v>0</v>
      </c>
      <c r="BB1134">
        <v>0</v>
      </c>
      <c r="BC1134">
        <v>0</v>
      </c>
      <c r="BD1134">
        <v>0</v>
      </c>
      <c r="BE1134">
        <v>0</v>
      </c>
      <c r="BF1134">
        <v>0</v>
      </c>
      <c r="BG1134">
        <v>0</v>
      </c>
      <c r="BH1134">
        <v>0</v>
      </c>
      <c r="BI1134">
        <v>0</v>
      </c>
      <c r="BJ1134" s="2">
        <v>46218</v>
      </c>
      <c r="BK1134">
        <v>0</v>
      </c>
      <c r="BL1134" s="3" t="str">
        <f>VLOOKUP(O1134,DropDownList!$H$1:$I$7,2,FALSE)</f>
        <v>2025/26</v>
      </c>
      <c r="BM1134" s="3" t="str">
        <f t="shared" si="17"/>
        <v>PCOA</v>
      </c>
    </row>
    <row r="1135" spans="1:65" x14ac:dyDescent="0.2">
      <c r="A1135">
        <v>2026</v>
      </c>
      <c r="B1135">
        <v>7</v>
      </c>
      <c r="C1135" t="s">
        <v>231</v>
      </c>
      <c r="D1135" t="s">
        <v>239</v>
      </c>
      <c r="E1135" t="s">
        <v>46</v>
      </c>
      <c r="F1135">
        <v>9286</v>
      </c>
      <c r="G1135" t="s">
        <v>141</v>
      </c>
      <c r="H1135" t="s">
        <v>240</v>
      </c>
      <c r="I1135" t="s">
        <v>240</v>
      </c>
      <c r="J1135" s="1">
        <v>46204</v>
      </c>
      <c r="K1135" t="s">
        <v>143</v>
      </c>
      <c r="L1135">
        <v>2</v>
      </c>
      <c r="M1135" t="s">
        <v>445</v>
      </c>
      <c r="N1135" t="s">
        <v>442</v>
      </c>
      <c r="O1135" t="s">
        <v>149</v>
      </c>
      <c r="P1135" t="s">
        <v>148</v>
      </c>
      <c r="Q1135">
        <v>600</v>
      </c>
      <c r="R1135">
        <v>12</v>
      </c>
      <c r="S1135">
        <v>720</v>
      </c>
      <c r="T1135">
        <v>60</v>
      </c>
      <c r="U1135">
        <v>10</v>
      </c>
      <c r="V1135">
        <v>10</v>
      </c>
      <c r="W1135">
        <v>600</v>
      </c>
      <c r="X1135">
        <v>600</v>
      </c>
      <c r="Y1135">
        <v>0</v>
      </c>
      <c r="Z1135">
        <v>0</v>
      </c>
      <c r="AA1135">
        <v>60</v>
      </c>
      <c r="AB1135">
        <v>0</v>
      </c>
      <c r="AC1135">
        <v>60</v>
      </c>
      <c r="AD1135">
        <v>10</v>
      </c>
      <c r="AE1135">
        <v>0</v>
      </c>
      <c r="AF1135">
        <v>1</v>
      </c>
      <c r="AG1135">
        <v>0</v>
      </c>
      <c r="AH1135">
        <v>1</v>
      </c>
      <c r="AI1135">
        <v>10</v>
      </c>
      <c r="AJ1135">
        <v>0</v>
      </c>
      <c r="AK1135">
        <v>0</v>
      </c>
      <c r="AL1135">
        <v>0</v>
      </c>
      <c r="AM1135">
        <v>0</v>
      </c>
      <c r="AN1135">
        <v>0</v>
      </c>
      <c r="AO1135">
        <v>10</v>
      </c>
      <c r="AP1135">
        <v>12</v>
      </c>
      <c r="AQ1135">
        <v>10</v>
      </c>
      <c r="AR1135">
        <v>0</v>
      </c>
      <c r="AS1135">
        <v>0</v>
      </c>
      <c r="AT1135">
        <v>0</v>
      </c>
      <c r="AU1135">
        <v>0</v>
      </c>
      <c r="AV1135">
        <v>0</v>
      </c>
      <c r="AW1135">
        <v>0</v>
      </c>
      <c r="AX1135">
        <v>0</v>
      </c>
      <c r="AY1135">
        <v>0</v>
      </c>
      <c r="AZ1135">
        <v>2</v>
      </c>
      <c r="BA1135">
        <v>0</v>
      </c>
      <c r="BB1135">
        <v>0</v>
      </c>
      <c r="BC1135">
        <v>0</v>
      </c>
      <c r="BD1135">
        <v>0</v>
      </c>
      <c r="BE1135">
        <v>0</v>
      </c>
      <c r="BF1135">
        <v>11</v>
      </c>
      <c r="BG1135">
        <v>600</v>
      </c>
      <c r="BH1135">
        <v>0</v>
      </c>
      <c r="BI1135">
        <v>10</v>
      </c>
      <c r="BJ1135" s="2">
        <v>46218</v>
      </c>
      <c r="BK1135">
        <v>0</v>
      </c>
      <c r="BL1135" s="3" t="str">
        <f>VLOOKUP(O1135,DropDownList!$H$1:$I$7,2,FALSE)</f>
        <v>2025/26</v>
      </c>
      <c r="BM1135" s="3" t="str">
        <f t="shared" si="17"/>
        <v>PRAS</v>
      </c>
    </row>
    <row r="1136" spans="1:65" x14ac:dyDescent="0.2">
      <c r="A1136">
        <v>2026</v>
      </c>
      <c r="B1136">
        <v>7</v>
      </c>
      <c r="C1136" t="s">
        <v>231</v>
      </c>
      <c r="D1136" t="s">
        <v>239</v>
      </c>
      <c r="E1136" t="s">
        <v>46</v>
      </c>
      <c r="F1136">
        <v>9286</v>
      </c>
      <c r="G1136" t="s">
        <v>141</v>
      </c>
      <c r="H1136" t="s">
        <v>240</v>
      </c>
      <c r="I1136" t="s">
        <v>240</v>
      </c>
      <c r="J1136" s="1">
        <v>46204</v>
      </c>
      <c r="K1136" t="s">
        <v>143</v>
      </c>
      <c r="L1136">
        <v>2</v>
      </c>
      <c r="M1136" t="s">
        <v>445</v>
      </c>
      <c r="N1136" t="s">
        <v>442</v>
      </c>
      <c r="O1136" t="s">
        <v>147</v>
      </c>
      <c r="P1136" t="s">
        <v>153</v>
      </c>
      <c r="Q1136">
        <v>90</v>
      </c>
      <c r="R1136">
        <v>2</v>
      </c>
      <c r="S1136">
        <v>90</v>
      </c>
      <c r="T1136">
        <v>0</v>
      </c>
      <c r="U1136">
        <v>2</v>
      </c>
      <c r="V1136">
        <v>2</v>
      </c>
      <c r="W1136">
        <v>90</v>
      </c>
      <c r="X1136">
        <v>90</v>
      </c>
      <c r="Y1136">
        <v>0</v>
      </c>
      <c r="Z1136">
        <v>0</v>
      </c>
      <c r="AA1136">
        <v>0</v>
      </c>
      <c r="AB1136">
        <v>0</v>
      </c>
      <c r="AC1136">
        <v>0</v>
      </c>
      <c r="AD1136">
        <v>2</v>
      </c>
      <c r="AE1136">
        <v>0</v>
      </c>
      <c r="AF1136">
        <v>0</v>
      </c>
      <c r="AG1136">
        <v>0</v>
      </c>
      <c r="AH1136">
        <v>0</v>
      </c>
      <c r="AI1136">
        <v>2</v>
      </c>
      <c r="AJ1136">
        <v>0</v>
      </c>
      <c r="AK1136">
        <v>0</v>
      </c>
      <c r="AL1136">
        <v>0</v>
      </c>
      <c r="AM1136">
        <v>0</v>
      </c>
      <c r="AN1136">
        <v>0</v>
      </c>
      <c r="AO1136">
        <v>2</v>
      </c>
      <c r="AP1136">
        <v>3</v>
      </c>
      <c r="AQ1136">
        <v>2</v>
      </c>
      <c r="AR1136">
        <v>0</v>
      </c>
      <c r="AS1136">
        <v>0</v>
      </c>
      <c r="AT1136">
        <v>0</v>
      </c>
      <c r="AU1136">
        <v>0</v>
      </c>
      <c r="AV1136">
        <v>0</v>
      </c>
      <c r="AW1136">
        <v>0</v>
      </c>
      <c r="AX1136">
        <v>0</v>
      </c>
      <c r="AY1136">
        <v>0</v>
      </c>
      <c r="AZ1136">
        <v>1</v>
      </c>
      <c r="BA1136">
        <v>0</v>
      </c>
      <c r="BB1136">
        <v>0</v>
      </c>
      <c r="BC1136">
        <v>0</v>
      </c>
      <c r="BD1136">
        <v>0</v>
      </c>
      <c r="BE1136">
        <v>0</v>
      </c>
      <c r="BF1136">
        <v>2</v>
      </c>
      <c r="BG1136">
        <v>90</v>
      </c>
      <c r="BH1136">
        <v>0</v>
      </c>
      <c r="BI1136">
        <v>2</v>
      </c>
      <c r="BJ1136" s="2">
        <v>46218</v>
      </c>
      <c r="BK1136">
        <v>0</v>
      </c>
      <c r="BL1136" s="3" t="str">
        <f>VLOOKUP(O1136,DropDownList!$H$1:$I$7,2,FALSE)</f>
        <v>2024/25</v>
      </c>
      <c r="BM1136" s="3" t="str">
        <f t="shared" si="17"/>
        <v>PREG</v>
      </c>
    </row>
    <row r="1137" spans="1:65" x14ac:dyDescent="0.2">
      <c r="A1137">
        <v>2026</v>
      </c>
      <c r="B1137">
        <v>7</v>
      </c>
      <c r="C1137" t="s">
        <v>231</v>
      </c>
      <c r="D1137" t="s">
        <v>239</v>
      </c>
      <c r="E1137" t="s">
        <v>46</v>
      </c>
      <c r="F1137">
        <v>9286</v>
      </c>
      <c r="G1137" t="s">
        <v>141</v>
      </c>
      <c r="H1137" t="s">
        <v>240</v>
      </c>
      <c r="I1137" t="s">
        <v>240</v>
      </c>
      <c r="J1137" s="1">
        <v>46204</v>
      </c>
      <c r="K1137" t="s">
        <v>143</v>
      </c>
      <c r="L1137">
        <v>2</v>
      </c>
      <c r="M1137" t="s">
        <v>445</v>
      </c>
      <c r="N1137" t="s">
        <v>442</v>
      </c>
      <c r="O1137" t="s">
        <v>149</v>
      </c>
      <c r="P1137" t="s">
        <v>153</v>
      </c>
      <c r="Q1137">
        <v>195</v>
      </c>
      <c r="R1137">
        <v>3</v>
      </c>
      <c r="S1137">
        <v>240</v>
      </c>
      <c r="T1137">
        <v>0</v>
      </c>
      <c r="U1137">
        <v>2</v>
      </c>
      <c r="V1137">
        <v>2</v>
      </c>
      <c r="W1137">
        <v>195</v>
      </c>
      <c r="X1137">
        <v>195</v>
      </c>
      <c r="Y1137">
        <v>0</v>
      </c>
      <c r="Z1137">
        <v>0</v>
      </c>
      <c r="AA1137">
        <v>45</v>
      </c>
      <c r="AB1137">
        <v>0</v>
      </c>
      <c r="AC1137">
        <v>45</v>
      </c>
      <c r="AD1137">
        <v>2</v>
      </c>
      <c r="AE1137">
        <v>0</v>
      </c>
      <c r="AF1137">
        <v>1</v>
      </c>
      <c r="AG1137">
        <v>0</v>
      </c>
      <c r="AH1137">
        <v>0</v>
      </c>
      <c r="AI1137">
        <v>2</v>
      </c>
      <c r="AJ1137">
        <v>0</v>
      </c>
      <c r="AK1137">
        <v>0</v>
      </c>
      <c r="AL1137">
        <v>0</v>
      </c>
      <c r="AM1137">
        <v>0</v>
      </c>
      <c r="AN1137">
        <v>0</v>
      </c>
      <c r="AO1137">
        <v>2</v>
      </c>
      <c r="AP1137">
        <v>2</v>
      </c>
      <c r="AQ1137">
        <v>2</v>
      </c>
      <c r="AR1137">
        <v>0</v>
      </c>
      <c r="AS1137">
        <v>0</v>
      </c>
      <c r="AT1137">
        <v>0</v>
      </c>
      <c r="AU1137">
        <v>0</v>
      </c>
      <c r="AV1137">
        <v>0</v>
      </c>
      <c r="AW1137">
        <v>0</v>
      </c>
      <c r="AX1137">
        <v>0</v>
      </c>
      <c r="AY1137">
        <v>0</v>
      </c>
      <c r="AZ1137">
        <v>0</v>
      </c>
      <c r="BA1137">
        <v>0</v>
      </c>
      <c r="BB1137">
        <v>0</v>
      </c>
      <c r="BC1137">
        <v>0</v>
      </c>
      <c r="BD1137">
        <v>0</v>
      </c>
      <c r="BE1137">
        <v>0</v>
      </c>
      <c r="BF1137">
        <v>2</v>
      </c>
      <c r="BG1137">
        <v>195</v>
      </c>
      <c r="BH1137">
        <v>0</v>
      </c>
      <c r="BI1137">
        <v>2</v>
      </c>
      <c r="BJ1137" s="2">
        <v>46218</v>
      </c>
      <c r="BK1137">
        <v>0</v>
      </c>
      <c r="BL1137" s="3" t="str">
        <f>VLOOKUP(O1137,DropDownList!$H$1:$I$7,2,FALSE)</f>
        <v>2025/26</v>
      </c>
      <c r="BM1137" s="3" t="str">
        <f t="shared" si="17"/>
        <v>PREG</v>
      </c>
    </row>
    <row r="1138" spans="1:65" x14ac:dyDescent="0.2">
      <c r="A1138">
        <v>2026</v>
      </c>
      <c r="B1138">
        <v>7</v>
      </c>
      <c r="C1138" t="s">
        <v>231</v>
      </c>
      <c r="D1138" t="s">
        <v>239</v>
      </c>
      <c r="E1138" t="s">
        <v>46</v>
      </c>
      <c r="F1138">
        <v>9286</v>
      </c>
      <c r="G1138" t="s">
        <v>141</v>
      </c>
      <c r="H1138" t="s">
        <v>240</v>
      </c>
      <c r="I1138" t="s">
        <v>240</v>
      </c>
      <c r="J1138" s="1">
        <v>46204</v>
      </c>
      <c r="K1138" t="s">
        <v>143</v>
      </c>
      <c r="L1138">
        <v>2</v>
      </c>
      <c r="M1138" t="s">
        <v>445</v>
      </c>
      <c r="N1138" t="s">
        <v>442</v>
      </c>
      <c r="O1138" t="s">
        <v>155</v>
      </c>
      <c r="P1138" t="s">
        <v>152</v>
      </c>
      <c r="Q1138">
        <v>0</v>
      </c>
      <c r="R1138">
        <v>6</v>
      </c>
      <c r="S1138">
        <v>240</v>
      </c>
      <c r="T1138">
        <v>120</v>
      </c>
      <c r="U1138">
        <v>0</v>
      </c>
      <c r="V1138">
        <v>0</v>
      </c>
      <c r="W1138">
        <v>0</v>
      </c>
      <c r="X1138">
        <v>0</v>
      </c>
      <c r="Y1138">
        <v>0</v>
      </c>
      <c r="Z1138">
        <v>0</v>
      </c>
      <c r="AA1138">
        <v>120</v>
      </c>
      <c r="AB1138">
        <v>0</v>
      </c>
      <c r="AC1138">
        <v>120</v>
      </c>
      <c r="AD1138">
        <v>0</v>
      </c>
      <c r="AE1138">
        <v>0</v>
      </c>
      <c r="AF1138">
        <v>3</v>
      </c>
      <c r="AG1138">
        <v>0</v>
      </c>
      <c r="AH1138">
        <v>3</v>
      </c>
      <c r="AI1138">
        <v>0</v>
      </c>
      <c r="AJ1138">
        <v>0</v>
      </c>
      <c r="AK1138">
        <v>0</v>
      </c>
      <c r="AL1138">
        <v>0</v>
      </c>
      <c r="AM1138">
        <v>0</v>
      </c>
      <c r="AN1138">
        <v>0</v>
      </c>
      <c r="AO1138">
        <v>0</v>
      </c>
      <c r="AP1138">
        <v>0</v>
      </c>
      <c r="AQ1138">
        <v>0</v>
      </c>
      <c r="AR1138">
        <v>0</v>
      </c>
      <c r="AS1138">
        <v>0</v>
      </c>
      <c r="AT1138">
        <v>0</v>
      </c>
      <c r="AU1138">
        <v>0</v>
      </c>
      <c r="AV1138">
        <v>0</v>
      </c>
      <c r="AW1138">
        <v>0</v>
      </c>
      <c r="AX1138">
        <v>0</v>
      </c>
      <c r="AY1138">
        <v>0</v>
      </c>
      <c r="AZ1138">
        <v>0</v>
      </c>
      <c r="BA1138">
        <v>0</v>
      </c>
      <c r="BB1138">
        <v>0</v>
      </c>
      <c r="BC1138">
        <v>0</v>
      </c>
      <c r="BD1138">
        <v>0</v>
      </c>
      <c r="BE1138">
        <v>0</v>
      </c>
      <c r="BF1138">
        <v>0</v>
      </c>
      <c r="BG1138">
        <v>0</v>
      </c>
      <c r="BH1138">
        <v>0</v>
      </c>
      <c r="BI1138">
        <v>0</v>
      </c>
      <c r="BJ1138" s="2">
        <v>46218</v>
      </c>
      <c r="BK1138">
        <v>0</v>
      </c>
      <c r="BL1138" s="3" t="str">
        <f>VLOOKUP(O1138,DropDownList!$H$1:$I$7,2,FALSE)</f>
        <v>2022/23</v>
      </c>
      <c r="BM1138" s="3" t="str">
        <f t="shared" si="17"/>
        <v>PCOA</v>
      </c>
    </row>
    <row r="1139" spans="1:65" x14ac:dyDescent="0.2">
      <c r="A1139">
        <v>2026</v>
      </c>
      <c r="B1139">
        <v>7</v>
      </c>
      <c r="C1139" t="s">
        <v>231</v>
      </c>
      <c r="D1139" t="s">
        <v>239</v>
      </c>
      <c r="E1139" t="s">
        <v>46</v>
      </c>
      <c r="F1139">
        <v>9286</v>
      </c>
      <c r="G1139" t="s">
        <v>141</v>
      </c>
      <c r="H1139" t="s">
        <v>240</v>
      </c>
      <c r="I1139" t="s">
        <v>240</v>
      </c>
      <c r="J1139" s="1">
        <v>46204</v>
      </c>
      <c r="K1139" t="s">
        <v>143</v>
      </c>
      <c r="L1139">
        <v>2</v>
      </c>
      <c r="M1139" t="s">
        <v>445</v>
      </c>
      <c r="N1139" t="s">
        <v>442</v>
      </c>
      <c r="O1139" t="s">
        <v>155</v>
      </c>
      <c r="P1139" t="s">
        <v>153</v>
      </c>
      <c r="Q1139">
        <v>0</v>
      </c>
      <c r="R1139">
        <v>1</v>
      </c>
      <c r="S1139">
        <v>45</v>
      </c>
      <c r="T1139">
        <v>0</v>
      </c>
      <c r="U1139">
        <v>0</v>
      </c>
      <c r="V1139">
        <v>0</v>
      </c>
      <c r="W1139">
        <v>0</v>
      </c>
      <c r="X1139">
        <v>0</v>
      </c>
      <c r="Y1139">
        <v>0</v>
      </c>
      <c r="Z1139">
        <v>0</v>
      </c>
      <c r="AA1139">
        <v>45</v>
      </c>
      <c r="AB1139">
        <v>0</v>
      </c>
      <c r="AC1139">
        <v>45</v>
      </c>
      <c r="AD1139">
        <v>0</v>
      </c>
      <c r="AE1139">
        <v>0</v>
      </c>
      <c r="AF1139">
        <v>1</v>
      </c>
      <c r="AG1139">
        <v>0</v>
      </c>
      <c r="AH1139">
        <v>0</v>
      </c>
      <c r="AI1139">
        <v>0</v>
      </c>
      <c r="AJ1139">
        <v>0</v>
      </c>
      <c r="AK1139">
        <v>0</v>
      </c>
      <c r="AL1139">
        <v>0</v>
      </c>
      <c r="AM1139">
        <v>0</v>
      </c>
      <c r="AN1139">
        <v>0</v>
      </c>
      <c r="AO1139">
        <v>1</v>
      </c>
      <c r="AP1139">
        <v>1</v>
      </c>
      <c r="AQ1139">
        <v>1</v>
      </c>
      <c r="AR1139">
        <v>0</v>
      </c>
      <c r="AS1139">
        <v>0</v>
      </c>
      <c r="AT1139">
        <v>0</v>
      </c>
      <c r="AU1139">
        <v>0</v>
      </c>
      <c r="AV1139">
        <v>0</v>
      </c>
      <c r="AW1139">
        <v>0</v>
      </c>
      <c r="AX1139">
        <v>0</v>
      </c>
      <c r="AY1139">
        <v>0</v>
      </c>
      <c r="AZ1139">
        <v>0</v>
      </c>
      <c r="BA1139">
        <v>0</v>
      </c>
      <c r="BB1139">
        <v>0</v>
      </c>
      <c r="BC1139">
        <v>0</v>
      </c>
      <c r="BD1139">
        <v>0</v>
      </c>
      <c r="BE1139">
        <v>0</v>
      </c>
      <c r="BF1139">
        <v>1</v>
      </c>
      <c r="BG1139">
        <v>0</v>
      </c>
      <c r="BH1139">
        <v>0</v>
      </c>
      <c r="BI1139">
        <v>0</v>
      </c>
      <c r="BJ1139" s="2">
        <v>46218</v>
      </c>
      <c r="BK1139">
        <v>0</v>
      </c>
      <c r="BL1139" s="3" t="str">
        <f>VLOOKUP(O1139,DropDownList!$H$1:$I$7,2,FALSE)</f>
        <v>2022/23</v>
      </c>
      <c r="BM1139" s="3" t="str">
        <f t="shared" si="17"/>
        <v>PREG</v>
      </c>
    </row>
    <row r="1140" spans="1:65" x14ac:dyDescent="0.2">
      <c r="A1140">
        <v>2026</v>
      </c>
      <c r="B1140">
        <v>7</v>
      </c>
      <c r="C1140" t="s">
        <v>231</v>
      </c>
      <c r="D1140" t="s">
        <v>239</v>
      </c>
      <c r="E1140" t="s">
        <v>46</v>
      </c>
      <c r="F1140">
        <v>9286</v>
      </c>
      <c r="G1140" t="s">
        <v>141</v>
      </c>
      <c r="H1140" t="s">
        <v>240</v>
      </c>
      <c r="I1140" t="s">
        <v>240</v>
      </c>
      <c r="J1140" s="1">
        <v>46204</v>
      </c>
      <c r="K1140" t="s">
        <v>143</v>
      </c>
      <c r="L1140">
        <v>2</v>
      </c>
      <c r="M1140" t="s">
        <v>445</v>
      </c>
      <c r="N1140" t="s">
        <v>442</v>
      </c>
      <c r="O1140" t="s">
        <v>155</v>
      </c>
      <c r="P1140" t="s">
        <v>148</v>
      </c>
      <c r="Q1140">
        <v>0</v>
      </c>
      <c r="R1140">
        <v>3</v>
      </c>
      <c r="S1140">
        <v>180</v>
      </c>
      <c r="T1140">
        <v>60</v>
      </c>
      <c r="U1140">
        <v>0</v>
      </c>
      <c r="V1140">
        <v>0</v>
      </c>
      <c r="W1140">
        <v>0</v>
      </c>
      <c r="X1140">
        <v>0</v>
      </c>
      <c r="Y1140">
        <v>0</v>
      </c>
      <c r="Z1140">
        <v>0</v>
      </c>
      <c r="AA1140">
        <v>120</v>
      </c>
      <c r="AB1140">
        <v>0</v>
      </c>
      <c r="AC1140">
        <v>120</v>
      </c>
      <c r="AD1140">
        <v>0</v>
      </c>
      <c r="AE1140">
        <v>0</v>
      </c>
      <c r="AF1140">
        <v>2</v>
      </c>
      <c r="AG1140">
        <v>0</v>
      </c>
      <c r="AH1140">
        <v>1</v>
      </c>
      <c r="AI1140">
        <v>0</v>
      </c>
      <c r="AJ1140">
        <v>0</v>
      </c>
      <c r="AK1140">
        <v>0</v>
      </c>
      <c r="AL1140">
        <v>0</v>
      </c>
      <c r="AM1140">
        <v>0</v>
      </c>
      <c r="AN1140">
        <v>0</v>
      </c>
      <c r="AO1140">
        <v>1</v>
      </c>
      <c r="AP1140">
        <v>9</v>
      </c>
      <c r="AQ1140">
        <v>1</v>
      </c>
      <c r="AR1140">
        <v>0</v>
      </c>
      <c r="AS1140">
        <v>4</v>
      </c>
      <c r="AT1140">
        <v>0</v>
      </c>
      <c r="AU1140">
        <v>0</v>
      </c>
      <c r="AV1140">
        <v>0</v>
      </c>
      <c r="AW1140">
        <v>0</v>
      </c>
      <c r="AX1140">
        <v>0</v>
      </c>
      <c r="AY1140">
        <v>0</v>
      </c>
      <c r="AZ1140">
        <v>2</v>
      </c>
      <c r="BA1140">
        <v>2</v>
      </c>
      <c r="BB1140">
        <v>0</v>
      </c>
      <c r="BC1140">
        <v>0</v>
      </c>
      <c r="BD1140">
        <v>0</v>
      </c>
      <c r="BE1140">
        <v>0</v>
      </c>
      <c r="BF1140">
        <v>2</v>
      </c>
      <c r="BG1140">
        <v>0</v>
      </c>
      <c r="BH1140">
        <v>0</v>
      </c>
      <c r="BI1140">
        <v>0</v>
      </c>
      <c r="BJ1140" s="2">
        <v>46218</v>
      </c>
      <c r="BK1140">
        <v>0</v>
      </c>
      <c r="BL1140" s="3" t="str">
        <f>VLOOKUP(O1140,DropDownList!$H$1:$I$7,2,FALSE)</f>
        <v>2022/23</v>
      </c>
      <c r="BM1140" s="3" t="str">
        <f t="shared" si="17"/>
        <v>PRAS</v>
      </c>
    </row>
    <row r="1141" spans="1:65" x14ac:dyDescent="0.2">
      <c r="A1141">
        <v>2026</v>
      </c>
      <c r="B1141">
        <v>7</v>
      </c>
      <c r="C1141" t="s">
        <v>231</v>
      </c>
      <c r="D1141" t="s">
        <v>239</v>
      </c>
      <c r="E1141" t="s">
        <v>46</v>
      </c>
      <c r="F1141">
        <v>9286</v>
      </c>
      <c r="G1141" t="s">
        <v>141</v>
      </c>
      <c r="H1141" t="s">
        <v>240</v>
      </c>
      <c r="I1141" t="s">
        <v>240</v>
      </c>
      <c r="J1141" s="1">
        <v>46204</v>
      </c>
      <c r="K1141" t="s">
        <v>143</v>
      </c>
      <c r="L1141">
        <v>2</v>
      </c>
      <c r="M1141" t="s">
        <v>445</v>
      </c>
      <c r="N1141" t="s">
        <v>442</v>
      </c>
      <c r="O1141" t="s">
        <v>156</v>
      </c>
      <c r="P1141" t="s">
        <v>154</v>
      </c>
      <c r="Q1141">
        <v>11500.17</v>
      </c>
      <c r="R1141">
        <v>189</v>
      </c>
      <c r="S1141">
        <v>55887.18</v>
      </c>
      <c r="T1141">
        <v>1650</v>
      </c>
      <c r="U1141">
        <v>43</v>
      </c>
      <c r="V1141">
        <v>18</v>
      </c>
      <c r="W1141">
        <v>4865.6499999999996</v>
      </c>
      <c r="X1141">
        <v>4895.6499999999996</v>
      </c>
      <c r="Y1141">
        <v>0</v>
      </c>
      <c r="Z1141">
        <v>0</v>
      </c>
      <c r="AA1141">
        <v>42737.01</v>
      </c>
      <c r="AB1141">
        <v>1966.43</v>
      </c>
      <c r="AC1141">
        <v>38195</v>
      </c>
      <c r="AD1141">
        <v>10</v>
      </c>
      <c r="AE1141">
        <v>8</v>
      </c>
      <c r="AF1141">
        <v>141</v>
      </c>
      <c r="AG1141">
        <v>24</v>
      </c>
      <c r="AH1141">
        <v>5</v>
      </c>
      <c r="AI1141">
        <v>19</v>
      </c>
      <c r="AJ1141">
        <v>0</v>
      </c>
      <c r="AK1141">
        <v>0</v>
      </c>
      <c r="AL1141">
        <v>0</v>
      </c>
      <c r="AM1141">
        <v>0</v>
      </c>
      <c r="AN1141">
        <v>0</v>
      </c>
      <c r="AO1141">
        <v>131</v>
      </c>
      <c r="AP1141">
        <v>532</v>
      </c>
      <c r="AQ1141">
        <v>138</v>
      </c>
      <c r="AR1141">
        <v>0</v>
      </c>
      <c r="AS1141">
        <v>78</v>
      </c>
      <c r="AT1141">
        <v>7</v>
      </c>
      <c r="AU1141">
        <v>22</v>
      </c>
      <c r="AV1141">
        <v>10</v>
      </c>
      <c r="AW1141">
        <v>3</v>
      </c>
      <c r="AX1141">
        <v>0</v>
      </c>
      <c r="AY1141">
        <v>41</v>
      </c>
      <c r="AZ1141">
        <v>102</v>
      </c>
      <c r="BA1141">
        <v>65</v>
      </c>
      <c r="BB1141">
        <v>13</v>
      </c>
      <c r="BC1141">
        <v>7</v>
      </c>
      <c r="BD1141">
        <v>3</v>
      </c>
      <c r="BE1141">
        <v>0</v>
      </c>
      <c r="BF1141">
        <v>186</v>
      </c>
      <c r="BG1141">
        <v>6050</v>
      </c>
      <c r="BH1141">
        <v>0</v>
      </c>
      <c r="BI1141">
        <v>43</v>
      </c>
      <c r="BJ1141" s="2">
        <v>46218</v>
      </c>
      <c r="BK1141">
        <v>0</v>
      </c>
      <c r="BL1141" s="3" t="str">
        <f>VLOOKUP(O1141,DropDownList!$H$1:$I$7,2,FALSE)</f>
        <v>2023/24</v>
      </c>
      <c r="BM1141" s="3" t="str">
        <f t="shared" si="17"/>
        <v>JP COURT</v>
      </c>
    </row>
    <row r="1142" spans="1:65" x14ac:dyDescent="0.2">
      <c r="A1142">
        <v>2026</v>
      </c>
      <c r="B1142">
        <v>7</v>
      </c>
      <c r="C1142" t="s">
        <v>231</v>
      </c>
      <c r="D1142" t="s">
        <v>239</v>
      </c>
      <c r="E1142" t="s">
        <v>46</v>
      </c>
      <c r="F1142">
        <v>9286</v>
      </c>
      <c r="G1142" t="s">
        <v>141</v>
      </c>
      <c r="H1142" t="s">
        <v>240</v>
      </c>
      <c r="I1142" t="s">
        <v>240</v>
      </c>
      <c r="J1142" s="1">
        <v>46204</v>
      </c>
      <c r="K1142" t="s">
        <v>143</v>
      </c>
      <c r="L1142">
        <v>2</v>
      </c>
      <c r="M1142" t="s">
        <v>445</v>
      </c>
      <c r="N1142" t="s">
        <v>442</v>
      </c>
      <c r="O1142" t="s">
        <v>155</v>
      </c>
      <c r="P1142" t="s">
        <v>150</v>
      </c>
      <c r="Q1142">
        <v>11098.19</v>
      </c>
      <c r="R1142">
        <v>368</v>
      </c>
      <c r="S1142">
        <v>52444.65</v>
      </c>
      <c r="T1142">
        <v>5639.47</v>
      </c>
      <c r="U1142">
        <v>86</v>
      </c>
      <c r="V1142">
        <v>44</v>
      </c>
      <c r="W1142">
        <v>6912.76</v>
      </c>
      <c r="X1142">
        <v>6912.76</v>
      </c>
      <c r="Y1142">
        <v>331</v>
      </c>
      <c r="Z1142">
        <v>46805.18</v>
      </c>
      <c r="AA1142">
        <v>35706.99</v>
      </c>
      <c r="AB1142">
        <v>12152.65</v>
      </c>
      <c r="AC1142">
        <v>23554.34</v>
      </c>
      <c r="AD1142">
        <v>38</v>
      </c>
      <c r="AE1142">
        <v>6</v>
      </c>
      <c r="AF1142">
        <v>239</v>
      </c>
      <c r="AG1142">
        <v>38</v>
      </c>
      <c r="AH1142">
        <v>37</v>
      </c>
      <c r="AI1142">
        <v>48</v>
      </c>
      <c r="AJ1142">
        <v>63</v>
      </c>
      <c r="AK1142">
        <v>28</v>
      </c>
      <c r="AL1142">
        <v>6</v>
      </c>
      <c r="AM1142">
        <v>10</v>
      </c>
      <c r="AN1142">
        <v>6</v>
      </c>
      <c r="AO1142">
        <v>265</v>
      </c>
      <c r="AP1142">
        <v>1537</v>
      </c>
      <c r="AQ1142">
        <v>306</v>
      </c>
      <c r="AR1142">
        <v>53</v>
      </c>
      <c r="AS1142">
        <v>267</v>
      </c>
      <c r="AT1142">
        <v>29</v>
      </c>
      <c r="AU1142">
        <v>21</v>
      </c>
      <c r="AV1142">
        <v>11</v>
      </c>
      <c r="AW1142">
        <v>0</v>
      </c>
      <c r="AX1142">
        <v>0</v>
      </c>
      <c r="AY1142">
        <v>161</v>
      </c>
      <c r="AZ1142">
        <v>327</v>
      </c>
      <c r="BA1142">
        <v>208</v>
      </c>
      <c r="BB1142">
        <v>39</v>
      </c>
      <c r="BC1142">
        <v>22</v>
      </c>
      <c r="BD1142">
        <v>0</v>
      </c>
      <c r="BE1142">
        <v>0</v>
      </c>
      <c r="BF1142">
        <v>247</v>
      </c>
      <c r="BG1142">
        <v>7382.61</v>
      </c>
      <c r="BH1142">
        <v>6</v>
      </c>
      <c r="BI1142">
        <v>86</v>
      </c>
      <c r="BJ1142" s="2">
        <v>46218</v>
      </c>
      <c r="BK1142">
        <v>0</v>
      </c>
      <c r="BL1142" s="3" t="str">
        <f>VLOOKUP(O1142,DropDownList!$H$1:$I$7,2,FALSE)</f>
        <v>2022/23</v>
      </c>
      <c r="BM1142" s="3" t="str">
        <f t="shared" si="17"/>
        <v>FISCAL FINES</v>
      </c>
    </row>
    <row r="1143" spans="1:65" x14ac:dyDescent="0.2">
      <c r="A1143">
        <v>2026</v>
      </c>
      <c r="B1143">
        <v>7</v>
      </c>
      <c r="C1143" t="s">
        <v>231</v>
      </c>
      <c r="D1143" t="s">
        <v>239</v>
      </c>
      <c r="E1143" t="s">
        <v>46</v>
      </c>
      <c r="F1143">
        <v>9286</v>
      </c>
      <c r="G1143" t="s">
        <v>141</v>
      </c>
      <c r="H1143" t="s">
        <v>240</v>
      </c>
      <c r="I1143" t="s">
        <v>240</v>
      </c>
      <c r="J1143" s="1">
        <v>46204</v>
      </c>
      <c r="K1143" t="s">
        <v>143</v>
      </c>
      <c r="L1143">
        <v>2</v>
      </c>
      <c r="M1143" t="s">
        <v>445</v>
      </c>
      <c r="N1143" t="s">
        <v>442</v>
      </c>
      <c r="O1143" t="s">
        <v>156</v>
      </c>
      <c r="P1143" t="s">
        <v>152</v>
      </c>
      <c r="Q1143">
        <v>0</v>
      </c>
      <c r="R1143">
        <v>32</v>
      </c>
      <c r="S1143">
        <v>1280</v>
      </c>
      <c r="T1143">
        <v>560</v>
      </c>
      <c r="U1143">
        <v>0</v>
      </c>
      <c r="V1143">
        <v>0</v>
      </c>
      <c r="W1143">
        <v>0</v>
      </c>
      <c r="X1143">
        <v>0</v>
      </c>
      <c r="Y1143">
        <v>0</v>
      </c>
      <c r="Z1143">
        <v>0</v>
      </c>
      <c r="AA1143">
        <v>720</v>
      </c>
      <c r="AB1143">
        <v>0</v>
      </c>
      <c r="AC1143">
        <v>720</v>
      </c>
      <c r="AD1143">
        <v>0</v>
      </c>
      <c r="AE1143">
        <v>0</v>
      </c>
      <c r="AF1143">
        <v>18</v>
      </c>
      <c r="AG1143">
        <v>0</v>
      </c>
      <c r="AH1143">
        <v>14</v>
      </c>
      <c r="AI1143">
        <v>0</v>
      </c>
      <c r="AJ1143">
        <v>0</v>
      </c>
      <c r="AK1143">
        <v>0</v>
      </c>
      <c r="AL1143">
        <v>0</v>
      </c>
      <c r="AM1143">
        <v>0</v>
      </c>
      <c r="AN1143">
        <v>0</v>
      </c>
      <c r="AO1143">
        <v>0</v>
      </c>
      <c r="AP1143">
        <v>0</v>
      </c>
      <c r="AQ1143">
        <v>0</v>
      </c>
      <c r="AR1143">
        <v>0</v>
      </c>
      <c r="AS1143">
        <v>0</v>
      </c>
      <c r="AT1143">
        <v>0</v>
      </c>
      <c r="AU1143">
        <v>0</v>
      </c>
      <c r="AV1143">
        <v>0</v>
      </c>
      <c r="AW1143">
        <v>0</v>
      </c>
      <c r="AX1143">
        <v>0</v>
      </c>
      <c r="AY1143">
        <v>0</v>
      </c>
      <c r="AZ1143">
        <v>0</v>
      </c>
      <c r="BA1143">
        <v>0</v>
      </c>
      <c r="BB1143">
        <v>0</v>
      </c>
      <c r="BC1143">
        <v>0</v>
      </c>
      <c r="BD1143">
        <v>0</v>
      </c>
      <c r="BE1143">
        <v>0</v>
      </c>
      <c r="BF1143">
        <v>0</v>
      </c>
      <c r="BG1143">
        <v>0</v>
      </c>
      <c r="BH1143">
        <v>0</v>
      </c>
      <c r="BI1143">
        <v>0</v>
      </c>
      <c r="BJ1143" s="2">
        <v>46218</v>
      </c>
      <c r="BK1143">
        <v>0</v>
      </c>
      <c r="BL1143" s="3" t="str">
        <f>VLOOKUP(O1143,DropDownList!$H$1:$I$7,2,FALSE)</f>
        <v>2023/24</v>
      </c>
      <c r="BM1143" s="3" t="str">
        <f t="shared" si="17"/>
        <v>PCOA</v>
      </c>
    </row>
    <row r="1144" spans="1:65" x14ac:dyDescent="0.2">
      <c r="A1144">
        <v>2026</v>
      </c>
      <c r="B1144">
        <v>7</v>
      </c>
      <c r="C1144" t="s">
        <v>231</v>
      </c>
      <c r="D1144" t="s">
        <v>239</v>
      </c>
      <c r="E1144" t="s">
        <v>46</v>
      </c>
      <c r="F1144">
        <v>9286</v>
      </c>
      <c r="G1144" t="s">
        <v>141</v>
      </c>
      <c r="H1144" t="s">
        <v>240</v>
      </c>
      <c r="I1144" t="s">
        <v>240</v>
      </c>
      <c r="J1144" s="1">
        <v>46204</v>
      </c>
      <c r="K1144" t="s">
        <v>143</v>
      </c>
      <c r="L1144">
        <v>2</v>
      </c>
      <c r="M1144" t="s">
        <v>445</v>
      </c>
      <c r="N1144" t="s">
        <v>442</v>
      </c>
      <c r="O1144" t="s">
        <v>156</v>
      </c>
      <c r="P1144" t="s">
        <v>148</v>
      </c>
      <c r="Q1144">
        <v>252.99</v>
      </c>
      <c r="R1144">
        <v>14</v>
      </c>
      <c r="S1144">
        <v>840</v>
      </c>
      <c r="T1144">
        <v>60</v>
      </c>
      <c r="U1144">
        <v>5</v>
      </c>
      <c r="V1144">
        <v>2</v>
      </c>
      <c r="W1144">
        <v>120</v>
      </c>
      <c r="X1144">
        <v>120</v>
      </c>
      <c r="Y1144">
        <v>0</v>
      </c>
      <c r="Z1144">
        <v>0</v>
      </c>
      <c r="AA1144">
        <v>527.01</v>
      </c>
      <c r="AB1144">
        <v>0</v>
      </c>
      <c r="AC1144">
        <v>527.01</v>
      </c>
      <c r="AD1144">
        <v>2</v>
      </c>
      <c r="AE1144">
        <v>0</v>
      </c>
      <c r="AF1144">
        <v>8</v>
      </c>
      <c r="AG1144">
        <v>1</v>
      </c>
      <c r="AH1144">
        <v>1</v>
      </c>
      <c r="AI1144">
        <v>4</v>
      </c>
      <c r="AJ1144">
        <v>0</v>
      </c>
      <c r="AK1144">
        <v>0</v>
      </c>
      <c r="AL1144">
        <v>0</v>
      </c>
      <c r="AM1144">
        <v>0</v>
      </c>
      <c r="AN1144">
        <v>0</v>
      </c>
      <c r="AO1144">
        <v>11</v>
      </c>
      <c r="AP1144">
        <v>37</v>
      </c>
      <c r="AQ1144">
        <v>11</v>
      </c>
      <c r="AR1144">
        <v>3</v>
      </c>
      <c r="AS1144">
        <v>1</v>
      </c>
      <c r="AT1144">
        <v>0</v>
      </c>
      <c r="AU1144">
        <v>0</v>
      </c>
      <c r="AV1144">
        <v>0</v>
      </c>
      <c r="AW1144">
        <v>0</v>
      </c>
      <c r="AX1144">
        <v>0</v>
      </c>
      <c r="AY1144">
        <v>7</v>
      </c>
      <c r="AZ1144">
        <v>10</v>
      </c>
      <c r="BA1144">
        <v>4</v>
      </c>
      <c r="BB1144">
        <v>0</v>
      </c>
      <c r="BC1144">
        <v>0</v>
      </c>
      <c r="BD1144">
        <v>1</v>
      </c>
      <c r="BE1144">
        <v>0</v>
      </c>
      <c r="BF1144">
        <v>11</v>
      </c>
      <c r="BG1144">
        <v>240</v>
      </c>
      <c r="BH1144">
        <v>0</v>
      </c>
      <c r="BI1144">
        <v>5</v>
      </c>
      <c r="BJ1144" s="2">
        <v>46218</v>
      </c>
      <c r="BK1144">
        <v>0</v>
      </c>
      <c r="BL1144" s="3" t="str">
        <f>VLOOKUP(O1144,DropDownList!$H$1:$I$7,2,FALSE)</f>
        <v>2023/24</v>
      </c>
      <c r="BM1144" s="3" t="str">
        <f t="shared" si="17"/>
        <v>PRAS</v>
      </c>
    </row>
    <row r="1145" spans="1:65" x14ac:dyDescent="0.2">
      <c r="A1145">
        <v>2026</v>
      </c>
      <c r="B1145">
        <v>7</v>
      </c>
      <c r="C1145" t="s">
        <v>231</v>
      </c>
      <c r="D1145" t="s">
        <v>239</v>
      </c>
      <c r="E1145" t="s">
        <v>46</v>
      </c>
      <c r="F1145">
        <v>9286</v>
      </c>
      <c r="G1145" t="s">
        <v>141</v>
      </c>
      <c r="H1145" t="s">
        <v>240</v>
      </c>
      <c r="I1145" t="s">
        <v>240</v>
      </c>
      <c r="J1145" s="1">
        <v>46204</v>
      </c>
      <c r="K1145" t="s">
        <v>143</v>
      </c>
      <c r="L1145">
        <v>2</v>
      </c>
      <c r="M1145" t="s">
        <v>445</v>
      </c>
      <c r="N1145" t="s">
        <v>442</v>
      </c>
      <c r="O1145" t="s">
        <v>156</v>
      </c>
      <c r="P1145" t="s">
        <v>153</v>
      </c>
      <c r="Q1145">
        <v>0</v>
      </c>
      <c r="R1145">
        <v>1</v>
      </c>
      <c r="S1145">
        <v>45</v>
      </c>
      <c r="T1145">
        <v>45</v>
      </c>
      <c r="U1145">
        <v>0</v>
      </c>
      <c r="V1145">
        <v>0</v>
      </c>
      <c r="W1145">
        <v>0</v>
      </c>
      <c r="X1145">
        <v>0</v>
      </c>
      <c r="Y1145">
        <v>0</v>
      </c>
      <c r="Z1145">
        <v>0</v>
      </c>
      <c r="AA1145">
        <v>0</v>
      </c>
      <c r="AB1145">
        <v>0</v>
      </c>
      <c r="AC1145">
        <v>0</v>
      </c>
      <c r="AD1145">
        <v>0</v>
      </c>
      <c r="AE1145">
        <v>0</v>
      </c>
      <c r="AF1145">
        <v>0</v>
      </c>
      <c r="AG1145">
        <v>0</v>
      </c>
      <c r="AH1145">
        <v>1</v>
      </c>
      <c r="AI1145">
        <v>0</v>
      </c>
      <c r="AJ1145">
        <v>0</v>
      </c>
      <c r="AK1145">
        <v>0</v>
      </c>
      <c r="AL1145">
        <v>0</v>
      </c>
      <c r="AM1145">
        <v>0</v>
      </c>
      <c r="AN1145">
        <v>0</v>
      </c>
      <c r="AO1145">
        <v>0</v>
      </c>
      <c r="AP1145">
        <v>0</v>
      </c>
      <c r="AQ1145">
        <v>0</v>
      </c>
      <c r="AR1145">
        <v>0</v>
      </c>
      <c r="AS1145">
        <v>0</v>
      </c>
      <c r="AT1145">
        <v>0</v>
      </c>
      <c r="AU1145">
        <v>0</v>
      </c>
      <c r="AV1145">
        <v>0</v>
      </c>
      <c r="AW1145">
        <v>0</v>
      </c>
      <c r="AX1145">
        <v>0</v>
      </c>
      <c r="AY1145">
        <v>0</v>
      </c>
      <c r="AZ1145">
        <v>0</v>
      </c>
      <c r="BA1145">
        <v>0</v>
      </c>
      <c r="BB1145">
        <v>0</v>
      </c>
      <c r="BC1145">
        <v>0</v>
      </c>
      <c r="BD1145">
        <v>0</v>
      </c>
      <c r="BE1145">
        <v>0</v>
      </c>
      <c r="BF1145">
        <v>1</v>
      </c>
      <c r="BG1145">
        <v>0</v>
      </c>
      <c r="BH1145">
        <v>0</v>
      </c>
      <c r="BI1145">
        <v>0</v>
      </c>
      <c r="BJ1145" s="2">
        <v>46218</v>
      </c>
      <c r="BK1145">
        <v>0</v>
      </c>
      <c r="BL1145" s="3" t="str">
        <f>VLOOKUP(O1145,DropDownList!$H$1:$I$7,2,FALSE)</f>
        <v>2023/24</v>
      </c>
      <c r="BM1145" s="3" t="str">
        <f t="shared" si="17"/>
        <v>PREG</v>
      </c>
    </row>
    <row r="1146" spans="1:65" x14ac:dyDescent="0.2">
      <c r="A1146">
        <v>2026</v>
      </c>
      <c r="B1146">
        <v>7</v>
      </c>
      <c r="C1146" t="s">
        <v>231</v>
      </c>
      <c r="D1146" t="s">
        <v>239</v>
      </c>
      <c r="E1146" t="s">
        <v>46</v>
      </c>
      <c r="F1146">
        <v>9286</v>
      </c>
      <c r="G1146" t="s">
        <v>141</v>
      </c>
      <c r="H1146" t="s">
        <v>240</v>
      </c>
      <c r="I1146" t="s">
        <v>240</v>
      </c>
      <c r="J1146" s="1">
        <v>46204</v>
      </c>
      <c r="K1146" t="s">
        <v>143</v>
      </c>
      <c r="L1146">
        <v>2</v>
      </c>
      <c r="M1146" t="s">
        <v>445</v>
      </c>
      <c r="N1146" t="s">
        <v>442</v>
      </c>
      <c r="O1146" t="s">
        <v>155</v>
      </c>
      <c r="P1146" t="s">
        <v>154</v>
      </c>
      <c r="Q1146">
        <v>9927.3799999999992</v>
      </c>
      <c r="R1146">
        <v>320</v>
      </c>
      <c r="S1146">
        <v>76660</v>
      </c>
      <c r="T1146">
        <v>1941.44</v>
      </c>
      <c r="U1146">
        <v>52</v>
      </c>
      <c r="V1146">
        <v>20</v>
      </c>
      <c r="W1146">
        <v>4344.7700000000004</v>
      </c>
      <c r="X1146">
        <v>4344.7700000000004</v>
      </c>
      <c r="Y1146">
        <v>0</v>
      </c>
      <c r="Z1146">
        <v>0</v>
      </c>
      <c r="AA1146">
        <v>64791.18</v>
      </c>
      <c r="AB1146">
        <v>543</v>
      </c>
      <c r="AC1146">
        <v>59828.18</v>
      </c>
      <c r="AD1146">
        <v>11</v>
      </c>
      <c r="AE1146">
        <v>9</v>
      </c>
      <c r="AF1146">
        <v>259</v>
      </c>
      <c r="AG1146">
        <v>30</v>
      </c>
      <c r="AH1146">
        <v>5</v>
      </c>
      <c r="AI1146">
        <v>22</v>
      </c>
      <c r="AJ1146">
        <v>0</v>
      </c>
      <c r="AK1146">
        <v>0</v>
      </c>
      <c r="AL1146">
        <v>0</v>
      </c>
      <c r="AM1146">
        <v>0</v>
      </c>
      <c r="AN1146">
        <v>0</v>
      </c>
      <c r="AO1146">
        <v>181</v>
      </c>
      <c r="AP1146">
        <v>928</v>
      </c>
      <c r="AQ1146">
        <v>193</v>
      </c>
      <c r="AR1146">
        <v>0</v>
      </c>
      <c r="AS1146">
        <v>155</v>
      </c>
      <c r="AT1146">
        <v>18</v>
      </c>
      <c r="AU1146">
        <v>16</v>
      </c>
      <c r="AV1146">
        <v>6</v>
      </c>
      <c r="AW1146">
        <v>2</v>
      </c>
      <c r="AX1146">
        <v>0</v>
      </c>
      <c r="AY1146">
        <v>106</v>
      </c>
      <c r="AZ1146">
        <v>196</v>
      </c>
      <c r="BA1146">
        <v>115</v>
      </c>
      <c r="BB1146">
        <v>32</v>
      </c>
      <c r="BC1146">
        <v>20</v>
      </c>
      <c r="BD1146">
        <v>7</v>
      </c>
      <c r="BE1146">
        <v>0</v>
      </c>
      <c r="BF1146">
        <v>315</v>
      </c>
      <c r="BG1146">
        <v>5635</v>
      </c>
      <c r="BH1146">
        <v>4</v>
      </c>
      <c r="BI1146">
        <v>51</v>
      </c>
      <c r="BJ1146" s="2">
        <v>46218</v>
      </c>
      <c r="BK1146">
        <v>1</v>
      </c>
      <c r="BL1146" s="3" t="str">
        <f>VLOOKUP(O1146,DropDownList!$H$1:$I$7,2,FALSE)</f>
        <v>2022/23</v>
      </c>
      <c r="BM1146" s="3" t="str">
        <f t="shared" si="17"/>
        <v>JP COURT</v>
      </c>
    </row>
    <row r="1147" spans="1:65" x14ac:dyDescent="0.2">
      <c r="A1147">
        <v>2026</v>
      </c>
      <c r="B1147">
        <v>7</v>
      </c>
      <c r="C1147" t="s">
        <v>231</v>
      </c>
      <c r="D1147" t="s">
        <v>239</v>
      </c>
      <c r="E1147" t="s">
        <v>46</v>
      </c>
      <c r="F1147">
        <v>9286</v>
      </c>
      <c r="G1147" t="s">
        <v>141</v>
      </c>
      <c r="H1147" t="s">
        <v>240</v>
      </c>
      <c r="I1147" t="s">
        <v>240</v>
      </c>
      <c r="J1147" s="1">
        <v>46204</v>
      </c>
      <c r="K1147" t="s">
        <v>143</v>
      </c>
      <c r="L1147">
        <v>2</v>
      </c>
      <c r="M1147" t="s">
        <v>445</v>
      </c>
      <c r="N1147" t="s">
        <v>442</v>
      </c>
      <c r="O1147" t="s">
        <v>147</v>
      </c>
      <c r="P1147" t="s">
        <v>150</v>
      </c>
      <c r="Q1147">
        <v>19027.23</v>
      </c>
      <c r="R1147">
        <v>251</v>
      </c>
      <c r="S1147">
        <v>42018.81</v>
      </c>
      <c r="T1147">
        <v>1887.5</v>
      </c>
      <c r="U1147">
        <v>118</v>
      </c>
      <c r="V1147">
        <v>93</v>
      </c>
      <c r="W1147">
        <v>15054.98</v>
      </c>
      <c r="X1147">
        <v>15054.98</v>
      </c>
      <c r="Y1147">
        <v>238</v>
      </c>
      <c r="Z1147">
        <v>40131.31</v>
      </c>
      <c r="AA1147">
        <v>21104.080000000002</v>
      </c>
      <c r="AB1147">
        <v>8045.16</v>
      </c>
      <c r="AC1147">
        <v>13058.92</v>
      </c>
      <c r="AD1147">
        <v>76</v>
      </c>
      <c r="AE1147">
        <v>17</v>
      </c>
      <c r="AF1147">
        <v>119</v>
      </c>
      <c r="AG1147">
        <v>28</v>
      </c>
      <c r="AH1147">
        <v>13</v>
      </c>
      <c r="AI1147">
        <v>90</v>
      </c>
      <c r="AJ1147">
        <v>48</v>
      </c>
      <c r="AK1147">
        <v>22</v>
      </c>
      <c r="AL1147">
        <v>2</v>
      </c>
      <c r="AM1147">
        <v>4</v>
      </c>
      <c r="AN1147">
        <v>1</v>
      </c>
      <c r="AO1147">
        <v>176</v>
      </c>
      <c r="AP1147">
        <v>458</v>
      </c>
      <c r="AQ1147">
        <v>181</v>
      </c>
      <c r="AR1147">
        <v>1</v>
      </c>
      <c r="AS1147">
        <v>46</v>
      </c>
      <c r="AT1147">
        <v>0</v>
      </c>
      <c r="AU1147">
        <v>5</v>
      </c>
      <c r="AV1147">
        <v>0</v>
      </c>
      <c r="AW1147">
        <v>0</v>
      </c>
      <c r="AX1147">
        <v>0</v>
      </c>
      <c r="AY1147">
        <v>35</v>
      </c>
      <c r="AZ1147">
        <v>70</v>
      </c>
      <c r="BA1147">
        <v>27</v>
      </c>
      <c r="BB1147">
        <v>14</v>
      </c>
      <c r="BC1147">
        <v>6</v>
      </c>
      <c r="BD1147">
        <v>1</v>
      </c>
      <c r="BE1147">
        <v>0</v>
      </c>
      <c r="BF1147">
        <v>175</v>
      </c>
      <c r="BG1147">
        <v>14681.08</v>
      </c>
      <c r="BH1147">
        <v>1</v>
      </c>
      <c r="BI1147">
        <v>116</v>
      </c>
      <c r="BJ1147" s="2">
        <v>46218</v>
      </c>
      <c r="BK1147">
        <v>2</v>
      </c>
      <c r="BL1147" s="3" t="str">
        <f>VLOOKUP(O1147,DropDownList!$H$1:$I$7,2,FALSE)</f>
        <v>2024/25</v>
      </c>
      <c r="BM1147" s="3" t="str">
        <f t="shared" si="17"/>
        <v>FISCAL FINES</v>
      </c>
    </row>
    <row r="1148" spans="1:65" x14ac:dyDescent="0.2">
      <c r="A1148">
        <v>2026</v>
      </c>
      <c r="B1148">
        <v>7</v>
      </c>
      <c r="C1148" t="s">
        <v>231</v>
      </c>
      <c r="D1148" t="s">
        <v>239</v>
      </c>
      <c r="E1148" t="s">
        <v>46</v>
      </c>
      <c r="F1148">
        <v>9286</v>
      </c>
      <c r="G1148" t="s">
        <v>141</v>
      </c>
      <c r="H1148" t="s">
        <v>240</v>
      </c>
      <c r="I1148" t="s">
        <v>240</v>
      </c>
      <c r="J1148" s="1">
        <v>46204</v>
      </c>
      <c r="K1148" t="s">
        <v>143</v>
      </c>
      <c r="L1148">
        <v>2</v>
      </c>
      <c r="M1148" t="s">
        <v>445</v>
      </c>
      <c r="N1148" t="s">
        <v>442</v>
      </c>
      <c r="O1148" t="s">
        <v>156</v>
      </c>
      <c r="P1148" t="s">
        <v>146</v>
      </c>
      <c r="Q1148">
        <v>414.42</v>
      </c>
      <c r="R1148">
        <v>185</v>
      </c>
      <c r="S1148">
        <v>3165</v>
      </c>
      <c r="T1148">
        <v>185</v>
      </c>
      <c r="U1148">
        <v>42</v>
      </c>
      <c r="V1148">
        <v>10</v>
      </c>
      <c r="W1148">
        <v>200</v>
      </c>
      <c r="X1148">
        <v>200</v>
      </c>
      <c r="Y1148">
        <v>0</v>
      </c>
      <c r="Z1148">
        <v>0</v>
      </c>
      <c r="AA1148">
        <v>2565.58</v>
      </c>
      <c r="AB1148">
        <v>0</v>
      </c>
      <c r="AC1148">
        <v>0</v>
      </c>
      <c r="AD1148">
        <v>10</v>
      </c>
      <c r="AE1148">
        <v>0</v>
      </c>
      <c r="AF1148">
        <v>156</v>
      </c>
      <c r="AG1148">
        <v>3</v>
      </c>
      <c r="AH1148">
        <v>6</v>
      </c>
      <c r="AI1148">
        <v>20</v>
      </c>
      <c r="AJ1148">
        <v>0</v>
      </c>
      <c r="AK1148">
        <v>0</v>
      </c>
      <c r="AL1148">
        <v>0</v>
      </c>
      <c r="AM1148">
        <v>0</v>
      </c>
      <c r="AN1148">
        <v>0</v>
      </c>
      <c r="AO1148">
        <v>127</v>
      </c>
      <c r="AP1148">
        <v>519</v>
      </c>
      <c r="AQ1148">
        <v>134</v>
      </c>
      <c r="AR1148">
        <v>0</v>
      </c>
      <c r="AS1148">
        <v>77</v>
      </c>
      <c r="AT1148">
        <v>7</v>
      </c>
      <c r="AU1148">
        <v>22</v>
      </c>
      <c r="AV1148">
        <v>10</v>
      </c>
      <c r="AW1148">
        <v>3</v>
      </c>
      <c r="AX1148">
        <v>0</v>
      </c>
      <c r="AY1148">
        <v>40</v>
      </c>
      <c r="AZ1148">
        <v>99</v>
      </c>
      <c r="BA1148">
        <v>63</v>
      </c>
      <c r="BB1148">
        <v>12</v>
      </c>
      <c r="BC1148">
        <v>7</v>
      </c>
      <c r="BD1148">
        <v>3</v>
      </c>
      <c r="BE1148">
        <v>0</v>
      </c>
      <c r="BF1148">
        <v>182</v>
      </c>
      <c r="BG1148">
        <v>380</v>
      </c>
      <c r="BH1148">
        <v>0</v>
      </c>
      <c r="BI1148">
        <v>42</v>
      </c>
      <c r="BJ1148" s="2">
        <v>46218</v>
      </c>
      <c r="BK1148">
        <v>0</v>
      </c>
      <c r="BL1148" s="3" t="str">
        <f>VLOOKUP(O1148,DropDownList!$H$1:$I$7,2,FALSE)</f>
        <v>2023/24</v>
      </c>
      <c r="BM1148" s="3" t="str">
        <f t="shared" si="17"/>
        <v>VSUR</v>
      </c>
    </row>
    <row r="1149" spans="1:65" x14ac:dyDescent="0.2">
      <c r="A1149">
        <v>2026</v>
      </c>
      <c r="B1149">
        <v>7</v>
      </c>
      <c r="C1149" t="s">
        <v>231</v>
      </c>
      <c r="D1149" t="s">
        <v>239</v>
      </c>
      <c r="E1149" t="s">
        <v>46</v>
      </c>
      <c r="F1149">
        <v>9286</v>
      </c>
      <c r="G1149" t="s">
        <v>141</v>
      </c>
      <c r="H1149" t="s">
        <v>240</v>
      </c>
      <c r="I1149" t="s">
        <v>240</v>
      </c>
      <c r="J1149" s="1">
        <v>46204</v>
      </c>
      <c r="K1149" t="s">
        <v>143</v>
      </c>
      <c r="L1149">
        <v>2</v>
      </c>
      <c r="M1149" t="s">
        <v>445</v>
      </c>
      <c r="N1149" t="s">
        <v>442</v>
      </c>
      <c r="O1149" t="s">
        <v>147</v>
      </c>
      <c r="P1149" t="s">
        <v>146</v>
      </c>
      <c r="Q1149">
        <v>890.61</v>
      </c>
      <c r="R1149">
        <v>262</v>
      </c>
      <c r="S1149">
        <v>3640</v>
      </c>
      <c r="T1149">
        <v>60</v>
      </c>
      <c r="U1149">
        <v>103</v>
      </c>
      <c r="V1149">
        <v>45</v>
      </c>
      <c r="W1149">
        <v>570</v>
      </c>
      <c r="X1149">
        <v>570</v>
      </c>
      <c r="Y1149">
        <v>0</v>
      </c>
      <c r="Z1149">
        <v>0</v>
      </c>
      <c r="AA1149">
        <v>2689.39</v>
      </c>
      <c r="AB1149">
        <v>0</v>
      </c>
      <c r="AC1149">
        <v>0</v>
      </c>
      <c r="AD1149">
        <v>45</v>
      </c>
      <c r="AE1149">
        <v>0</v>
      </c>
      <c r="AF1149">
        <v>190</v>
      </c>
      <c r="AG1149">
        <v>1</v>
      </c>
      <c r="AH1149">
        <v>3</v>
      </c>
      <c r="AI1149">
        <v>68</v>
      </c>
      <c r="AJ1149">
        <v>0</v>
      </c>
      <c r="AK1149">
        <v>0</v>
      </c>
      <c r="AL1149">
        <v>0</v>
      </c>
      <c r="AM1149">
        <v>0</v>
      </c>
      <c r="AN1149">
        <v>0</v>
      </c>
      <c r="AO1149">
        <v>169</v>
      </c>
      <c r="AP1149">
        <v>612</v>
      </c>
      <c r="AQ1149">
        <v>173</v>
      </c>
      <c r="AR1149">
        <v>0</v>
      </c>
      <c r="AS1149">
        <v>71</v>
      </c>
      <c r="AT1149">
        <v>1</v>
      </c>
      <c r="AU1149">
        <v>12</v>
      </c>
      <c r="AV1149">
        <v>6</v>
      </c>
      <c r="AW1149">
        <v>3</v>
      </c>
      <c r="AX1149">
        <v>0</v>
      </c>
      <c r="AY1149">
        <v>54</v>
      </c>
      <c r="AZ1149">
        <v>107</v>
      </c>
      <c r="BA1149">
        <v>56</v>
      </c>
      <c r="BB1149">
        <v>22</v>
      </c>
      <c r="BC1149">
        <v>10</v>
      </c>
      <c r="BD1149">
        <v>4</v>
      </c>
      <c r="BE1149">
        <v>0</v>
      </c>
      <c r="BF1149">
        <v>258</v>
      </c>
      <c r="BG1149">
        <v>890</v>
      </c>
      <c r="BH1149">
        <v>0</v>
      </c>
      <c r="BI1149">
        <v>102</v>
      </c>
      <c r="BJ1149" s="2">
        <v>46218</v>
      </c>
      <c r="BK1149">
        <v>0</v>
      </c>
      <c r="BL1149" s="3" t="str">
        <f>VLOOKUP(O1149,DropDownList!$H$1:$I$7,2,FALSE)</f>
        <v>2024/25</v>
      </c>
      <c r="BM1149" s="3" t="str">
        <f t="shared" si="17"/>
        <v>VSUR</v>
      </c>
    </row>
    <row r="1150" spans="1:65" x14ac:dyDescent="0.2">
      <c r="A1150">
        <v>2026</v>
      </c>
      <c r="B1150">
        <v>7</v>
      </c>
      <c r="C1150" t="s">
        <v>231</v>
      </c>
      <c r="D1150" t="s">
        <v>239</v>
      </c>
      <c r="E1150" t="s">
        <v>46</v>
      </c>
      <c r="F1150">
        <v>9286</v>
      </c>
      <c r="G1150" t="s">
        <v>141</v>
      </c>
      <c r="H1150" t="s">
        <v>240</v>
      </c>
      <c r="I1150" t="s">
        <v>240</v>
      </c>
      <c r="J1150" s="1">
        <v>46204</v>
      </c>
      <c r="K1150" t="s">
        <v>143</v>
      </c>
      <c r="L1150">
        <v>2</v>
      </c>
      <c r="M1150" t="s">
        <v>445</v>
      </c>
      <c r="N1150" t="s">
        <v>442</v>
      </c>
      <c r="O1150" t="s">
        <v>149</v>
      </c>
      <c r="P1150" t="s">
        <v>150</v>
      </c>
      <c r="Q1150">
        <v>26078.66</v>
      </c>
      <c r="R1150">
        <v>283</v>
      </c>
      <c r="S1150">
        <v>45056.69</v>
      </c>
      <c r="T1150">
        <v>5339.51</v>
      </c>
      <c r="U1150">
        <v>180</v>
      </c>
      <c r="V1150">
        <v>162</v>
      </c>
      <c r="W1150">
        <v>22434.639999999999</v>
      </c>
      <c r="X1150">
        <v>23536.28</v>
      </c>
      <c r="Y1150">
        <v>264</v>
      </c>
      <c r="Z1150">
        <v>39717.18</v>
      </c>
      <c r="AA1150">
        <v>13638.52</v>
      </c>
      <c r="AB1150">
        <v>4000.3</v>
      </c>
      <c r="AC1150">
        <v>9638.2199999999993</v>
      </c>
      <c r="AD1150">
        <v>147</v>
      </c>
      <c r="AE1150">
        <v>15</v>
      </c>
      <c r="AF1150">
        <v>83</v>
      </c>
      <c r="AG1150">
        <v>22</v>
      </c>
      <c r="AH1150">
        <v>19</v>
      </c>
      <c r="AI1150">
        <v>158</v>
      </c>
      <c r="AJ1150">
        <v>47</v>
      </c>
      <c r="AK1150">
        <v>15</v>
      </c>
      <c r="AL1150">
        <v>2</v>
      </c>
      <c r="AM1150">
        <v>5</v>
      </c>
      <c r="AN1150">
        <v>2</v>
      </c>
      <c r="AO1150">
        <v>210</v>
      </c>
      <c r="AP1150">
        <v>379</v>
      </c>
      <c r="AQ1150">
        <v>211</v>
      </c>
      <c r="AR1150">
        <v>1</v>
      </c>
      <c r="AS1150">
        <v>34</v>
      </c>
      <c r="AT1150">
        <v>0</v>
      </c>
      <c r="AU1150">
        <v>4</v>
      </c>
      <c r="AV1150">
        <v>3</v>
      </c>
      <c r="AW1150">
        <v>0</v>
      </c>
      <c r="AX1150">
        <v>0</v>
      </c>
      <c r="AY1150">
        <v>21</v>
      </c>
      <c r="AZ1150">
        <v>42</v>
      </c>
      <c r="BA1150">
        <v>8</v>
      </c>
      <c r="BB1150">
        <v>9</v>
      </c>
      <c r="BC1150">
        <v>3</v>
      </c>
      <c r="BD1150">
        <v>2</v>
      </c>
      <c r="BE1150">
        <v>0</v>
      </c>
      <c r="BF1150">
        <v>213</v>
      </c>
      <c r="BG1150">
        <v>23733.97</v>
      </c>
      <c r="BH1150">
        <v>1</v>
      </c>
      <c r="BI1150">
        <v>179</v>
      </c>
      <c r="BJ1150" s="2">
        <v>46218</v>
      </c>
      <c r="BK1150">
        <v>0</v>
      </c>
      <c r="BL1150" s="3" t="str">
        <f>VLOOKUP(O1150,DropDownList!$H$1:$I$7,2,FALSE)</f>
        <v>2025/26</v>
      </c>
      <c r="BM1150" s="3" t="str">
        <f t="shared" si="17"/>
        <v>FISCAL FINES</v>
      </c>
    </row>
    <row r="1151" spans="1:65" x14ac:dyDescent="0.2">
      <c r="A1151">
        <v>2026</v>
      </c>
      <c r="B1151">
        <v>7</v>
      </c>
      <c r="C1151" t="s">
        <v>231</v>
      </c>
      <c r="D1151" t="s">
        <v>241</v>
      </c>
      <c r="E1151" t="s">
        <v>46</v>
      </c>
      <c r="F1151">
        <v>9727</v>
      </c>
      <c r="G1151" t="s">
        <v>158</v>
      </c>
      <c r="H1151" t="s">
        <v>240</v>
      </c>
      <c r="I1151" t="s">
        <v>240</v>
      </c>
      <c r="J1151" s="1">
        <v>46204</v>
      </c>
      <c r="K1151" t="s">
        <v>143</v>
      </c>
      <c r="L1151">
        <v>2</v>
      </c>
      <c r="M1151" t="s">
        <v>445</v>
      </c>
      <c r="N1151" t="s">
        <v>442</v>
      </c>
      <c r="O1151" t="s">
        <v>147</v>
      </c>
      <c r="P1151" t="s">
        <v>159</v>
      </c>
      <c r="Q1151">
        <v>0</v>
      </c>
      <c r="R1151">
        <v>1</v>
      </c>
      <c r="S1151">
        <v>2460</v>
      </c>
      <c r="T1151">
        <v>0</v>
      </c>
      <c r="U1151">
        <v>0</v>
      </c>
      <c r="V1151">
        <v>0</v>
      </c>
      <c r="W1151">
        <v>0</v>
      </c>
      <c r="X1151">
        <v>0</v>
      </c>
      <c r="Y1151">
        <v>0</v>
      </c>
      <c r="Z1151">
        <v>0</v>
      </c>
      <c r="AA1151">
        <v>2460</v>
      </c>
      <c r="AB1151">
        <v>0</v>
      </c>
      <c r="AC1151">
        <v>0</v>
      </c>
      <c r="AD1151">
        <v>0</v>
      </c>
      <c r="AE1151">
        <v>0</v>
      </c>
      <c r="AF1151">
        <v>1</v>
      </c>
      <c r="AG1151">
        <v>0</v>
      </c>
      <c r="AH1151">
        <v>0</v>
      </c>
      <c r="AI1151">
        <v>0</v>
      </c>
      <c r="AJ1151">
        <v>0</v>
      </c>
      <c r="AK1151">
        <v>0</v>
      </c>
      <c r="AL1151">
        <v>0</v>
      </c>
      <c r="AM1151">
        <v>0</v>
      </c>
      <c r="AN1151">
        <v>0</v>
      </c>
      <c r="AO1151">
        <v>0</v>
      </c>
      <c r="AP1151">
        <v>0</v>
      </c>
      <c r="AQ1151">
        <v>0</v>
      </c>
      <c r="AR1151">
        <v>0</v>
      </c>
      <c r="AS1151">
        <v>0</v>
      </c>
      <c r="AT1151">
        <v>0</v>
      </c>
      <c r="AU1151">
        <v>0</v>
      </c>
      <c r="AV1151">
        <v>0</v>
      </c>
      <c r="AW1151">
        <v>0</v>
      </c>
      <c r="AX1151">
        <v>0</v>
      </c>
      <c r="AY1151">
        <v>0</v>
      </c>
      <c r="AZ1151">
        <v>0</v>
      </c>
      <c r="BA1151">
        <v>0</v>
      </c>
      <c r="BB1151">
        <v>0</v>
      </c>
      <c r="BC1151">
        <v>0</v>
      </c>
      <c r="BD1151">
        <v>0</v>
      </c>
      <c r="BE1151">
        <v>0</v>
      </c>
      <c r="BF1151">
        <v>0</v>
      </c>
      <c r="BG1151">
        <v>0</v>
      </c>
      <c r="BH1151">
        <v>0</v>
      </c>
      <c r="BI1151">
        <v>0</v>
      </c>
      <c r="BJ1151" s="2">
        <v>46218</v>
      </c>
      <c r="BK1151">
        <v>0</v>
      </c>
      <c r="BL1151" s="3" t="str">
        <f>VLOOKUP(O1151,DropDownList!$H$1:$I$7,2,FALSE)</f>
        <v>2024/25</v>
      </c>
      <c r="BM1151" s="3" t="str">
        <f t="shared" si="17"/>
        <v>CONF</v>
      </c>
    </row>
    <row r="1152" spans="1:65" x14ac:dyDescent="0.2">
      <c r="A1152">
        <v>2026</v>
      </c>
      <c r="B1152">
        <v>7</v>
      </c>
      <c r="C1152" t="s">
        <v>231</v>
      </c>
      <c r="D1152" t="s">
        <v>241</v>
      </c>
      <c r="E1152" t="s">
        <v>46</v>
      </c>
      <c r="F1152">
        <v>9727</v>
      </c>
      <c r="G1152" t="s">
        <v>158</v>
      </c>
      <c r="H1152" t="s">
        <v>240</v>
      </c>
      <c r="I1152" t="s">
        <v>240</v>
      </c>
      <c r="J1152" s="1">
        <v>46204</v>
      </c>
      <c r="K1152" t="s">
        <v>143</v>
      </c>
      <c r="L1152">
        <v>2</v>
      </c>
      <c r="M1152" t="s">
        <v>445</v>
      </c>
      <c r="N1152" t="s">
        <v>442</v>
      </c>
      <c r="O1152" t="s">
        <v>149</v>
      </c>
      <c r="P1152" t="s">
        <v>161</v>
      </c>
      <c r="Q1152">
        <v>1500</v>
      </c>
      <c r="R1152">
        <v>246</v>
      </c>
      <c r="S1152">
        <v>5445</v>
      </c>
      <c r="T1152">
        <v>140</v>
      </c>
      <c r="U1152">
        <v>135</v>
      </c>
      <c r="V1152">
        <v>44</v>
      </c>
      <c r="W1152">
        <v>1030</v>
      </c>
      <c r="X1152">
        <v>1030</v>
      </c>
      <c r="Y1152">
        <v>0</v>
      </c>
      <c r="Z1152">
        <v>0</v>
      </c>
      <c r="AA1152">
        <v>3805</v>
      </c>
      <c r="AB1152">
        <v>0</v>
      </c>
      <c r="AC1152">
        <v>0</v>
      </c>
      <c r="AD1152">
        <v>44</v>
      </c>
      <c r="AE1152">
        <v>0</v>
      </c>
      <c r="AF1152">
        <v>170</v>
      </c>
      <c r="AG1152">
        <v>0</v>
      </c>
      <c r="AH1152">
        <v>5</v>
      </c>
      <c r="AI1152">
        <v>71</v>
      </c>
      <c r="AJ1152">
        <v>0</v>
      </c>
      <c r="AK1152">
        <v>0</v>
      </c>
      <c r="AL1152">
        <v>0</v>
      </c>
      <c r="AM1152">
        <v>0</v>
      </c>
      <c r="AN1152">
        <v>0</v>
      </c>
      <c r="AO1152">
        <v>165</v>
      </c>
      <c r="AP1152">
        <v>443</v>
      </c>
      <c r="AQ1152">
        <v>159</v>
      </c>
      <c r="AR1152">
        <v>0</v>
      </c>
      <c r="AS1152">
        <v>20</v>
      </c>
      <c r="AT1152">
        <v>1</v>
      </c>
      <c r="AU1152">
        <v>11</v>
      </c>
      <c r="AV1152">
        <v>7</v>
      </c>
      <c r="AW1152">
        <v>4</v>
      </c>
      <c r="AX1152">
        <v>0</v>
      </c>
      <c r="AY1152">
        <v>44</v>
      </c>
      <c r="AZ1152">
        <v>78</v>
      </c>
      <c r="BA1152">
        <v>7</v>
      </c>
      <c r="BB1152">
        <v>9</v>
      </c>
      <c r="BC1152">
        <v>1</v>
      </c>
      <c r="BD1152">
        <v>5</v>
      </c>
      <c r="BE1152">
        <v>0</v>
      </c>
      <c r="BF1152">
        <v>241</v>
      </c>
      <c r="BG1152">
        <v>1500</v>
      </c>
      <c r="BH1152">
        <v>0</v>
      </c>
      <c r="BI1152">
        <v>135</v>
      </c>
      <c r="BJ1152" s="2">
        <v>46218</v>
      </c>
      <c r="BK1152">
        <v>0</v>
      </c>
      <c r="BL1152" s="3" t="str">
        <f>VLOOKUP(O1152,DropDownList!$H$1:$I$7,2,FALSE)</f>
        <v>2025/26</v>
      </c>
      <c r="BM1152" s="3" t="str">
        <f t="shared" si="17"/>
        <v>VSUR</v>
      </c>
    </row>
    <row r="1153" spans="1:65" x14ac:dyDescent="0.2">
      <c r="A1153">
        <v>2026</v>
      </c>
      <c r="B1153">
        <v>7</v>
      </c>
      <c r="C1153" t="s">
        <v>231</v>
      </c>
      <c r="D1153" t="s">
        <v>241</v>
      </c>
      <c r="E1153" t="s">
        <v>46</v>
      </c>
      <c r="F1153">
        <v>9727</v>
      </c>
      <c r="G1153" t="s">
        <v>158</v>
      </c>
      <c r="H1153" t="s">
        <v>240</v>
      </c>
      <c r="I1153" t="s">
        <v>240</v>
      </c>
      <c r="J1153" s="1">
        <v>46204</v>
      </c>
      <c r="K1153" t="s">
        <v>143</v>
      </c>
      <c r="L1153">
        <v>2</v>
      </c>
      <c r="M1153" t="s">
        <v>445</v>
      </c>
      <c r="N1153" t="s">
        <v>442</v>
      </c>
      <c r="O1153" t="s">
        <v>147</v>
      </c>
      <c r="P1153" t="s">
        <v>161</v>
      </c>
      <c r="Q1153">
        <v>1055</v>
      </c>
      <c r="R1153">
        <v>343</v>
      </c>
      <c r="S1153">
        <v>7400</v>
      </c>
      <c r="T1153">
        <v>160</v>
      </c>
      <c r="U1153">
        <v>124</v>
      </c>
      <c r="V1153">
        <v>18</v>
      </c>
      <c r="W1153">
        <v>300</v>
      </c>
      <c r="X1153">
        <v>300</v>
      </c>
      <c r="Y1153">
        <v>0</v>
      </c>
      <c r="Z1153">
        <v>0</v>
      </c>
      <c r="AA1153">
        <v>6185</v>
      </c>
      <c r="AB1153">
        <v>0</v>
      </c>
      <c r="AC1153">
        <v>0</v>
      </c>
      <c r="AD1153">
        <v>18</v>
      </c>
      <c r="AE1153">
        <v>0</v>
      </c>
      <c r="AF1153">
        <v>280</v>
      </c>
      <c r="AG1153">
        <v>2</v>
      </c>
      <c r="AH1153">
        <v>11</v>
      </c>
      <c r="AI1153">
        <v>50</v>
      </c>
      <c r="AJ1153">
        <v>0</v>
      </c>
      <c r="AK1153">
        <v>0</v>
      </c>
      <c r="AL1153">
        <v>0</v>
      </c>
      <c r="AM1153">
        <v>0</v>
      </c>
      <c r="AN1153">
        <v>0</v>
      </c>
      <c r="AO1153">
        <v>236</v>
      </c>
      <c r="AP1153">
        <v>882</v>
      </c>
      <c r="AQ1153">
        <v>235</v>
      </c>
      <c r="AR1153">
        <v>0</v>
      </c>
      <c r="AS1153">
        <v>72</v>
      </c>
      <c r="AT1153">
        <v>9</v>
      </c>
      <c r="AU1153">
        <v>31</v>
      </c>
      <c r="AV1153">
        <v>12</v>
      </c>
      <c r="AW1153">
        <v>14</v>
      </c>
      <c r="AX1153">
        <v>0</v>
      </c>
      <c r="AY1153">
        <v>116</v>
      </c>
      <c r="AZ1153">
        <v>182</v>
      </c>
      <c r="BA1153">
        <v>82</v>
      </c>
      <c r="BB1153">
        <v>23</v>
      </c>
      <c r="BC1153">
        <v>14</v>
      </c>
      <c r="BD1153">
        <v>10</v>
      </c>
      <c r="BE1153">
        <v>0</v>
      </c>
      <c r="BF1153">
        <v>326</v>
      </c>
      <c r="BG1153">
        <v>1035</v>
      </c>
      <c r="BH1153">
        <v>0</v>
      </c>
      <c r="BI1153">
        <v>120</v>
      </c>
      <c r="BJ1153" s="2">
        <v>46218</v>
      </c>
      <c r="BK1153">
        <v>1</v>
      </c>
      <c r="BL1153" s="3" t="str">
        <f>VLOOKUP(O1153,DropDownList!$H$1:$I$7,2,FALSE)</f>
        <v>2024/25</v>
      </c>
      <c r="BM1153" s="3" t="str">
        <f t="shared" si="17"/>
        <v>VSUR</v>
      </c>
    </row>
    <row r="1154" spans="1:65" x14ac:dyDescent="0.2">
      <c r="A1154">
        <v>2026</v>
      </c>
      <c r="B1154">
        <v>7</v>
      </c>
      <c r="C1154" t="s">
        <v>231</v>
      </c>
      <c r="D1154" t="s">
        <v>241</v>
      </c>
      <c r="E1154" t="s">
        <v>46</v>
      </c>
      <c r="F1154">
        <v>9727</v>
      </c>
      <c r="G1154" t="s">
        <v>158</v>
      </c>
      <c r="H1154" t="s">
        <v>240</v>
      </c>
      <c r="I1154" t="s">
        <v>240</v>
      </c>
      <c r="J1154" s="1">
        <v>46204</v>
      </c>
      <c r="K1154" t="s">
        <v>143</v>
      </c>
      <c r="L1154">
        <v>2</v>
      </c>
      <c r="M1154" t="s">
        <v>445</v>
      </c>
      <c r="N1154" t="s">
        <v>442</v>
      </c>
      <c r="O1154" t="s">
        <v>156</v>
      </c>
      <c r="P1154" t="s">
        <v>159</v>
      </c>
      <c r="Q1154">
        <v>0</v>
      </c>
      <c r="R1154">
        <v>3</v>
      </c>
      <c r="S1154">
        <v>2921</v>
      </c>
      <c r="T1154">
        <v>111.88</v>
      </c>
      <c r="U1154">
        <v>0</v>
      </c>
      <c r="V1154">
        <v>0</v>
      </c>
      <c r="W1154">
        <v>0</v>
      </c>
      <c r="X1154">
        <v>0</v>
      </c>
      <c r="Y1154">
        <v>0</v>
      </c>
      <c r="Z1154">
        <v>0</v>
      </c>
      <c r="AA1154">
        <v>2809.12</v>
      </c>
      <c r="AB1154">
        <v>0</v>
      </c>
      <c r="AC1154">
        <v>0</v>
      </c>
      <c r="AD1154">
        <v>0</v>
      </c>
      <c r="AE1154">
        <v>0</v>
      </c>
      <c r="AF1154">
        <v>1</v>
      </c>
      <c r="AG1154">
        <v>0</v>
      </c>
      <c r="AH1154">
        <v>0</v>
      </c>
      <c r="AI1154">
        <v>0</v>
      </c>
      <c r="AJ1154">
        <v>0</v>
      </c>
      <c r="AK1154">
        <v>0</v>
      </c>
      <c r="AL1154">
        <v>0</v>
      </c>
      <c r="AM1154">
        <v>0</v>
      </c>
      <c r="AN1154">
        <v>0</v>
      </c>
      <c r="AO1154">
        <v>3</v>
      </c>
      <c r="AP1154">
        <v>3</v>
      </c>
      <c r="AQ1154">
        <v>3</v>
      </c>
      <c r="AR1154">
        <v>0</v>
      </c>
      <c r="AS1154">
        <v>0</v>
      </c>
      <c r="AT1154">
        <v>0</v>
      </c>
      <c r="AU1154">
        <v>0</v>
      </c>
      <c r="AV1154">
        <v>0</v>
      </c>
      <c r="AW1154">
        <v>0</v>
      </c>
      <c r="AX1154">
        <v>0</v>
      </c>
      <c r="AY1154">
        <v>0</v>
      </c>
      <c r="AZ1154">
        <v>0</v>
      </c>
      <c r="BA1154">
        <v>0</v>
      </c>
      <c r="BB1154">
        <v>0</v>
      </c>
      <c r="BC1154">
        <v>0</v>
      </c>
      <c r="BD1154">
        <v>0</v>
      </c>
      <c r="BE1154">
        <v>0</v>
      </c>
      <c r="BF1154">
        <v>0</v>
      </c>
      <c r="BG1154">
        <v>0</v>
      </c>
      <c r="BH1154">
        <v>2</v>
      </c>
      <c r="BI1154">
        <v>0</v>
      </c>
      <c r="BJ1154" s="2">
        <v>46218</v>
      </c>
      <c r="BK1154">
        <v>0</v>
      </c>
      <c r="BL1154" s="3" t="str">
        <f>VLOOKUP(O1154,DropDownList!$H$1:$I$7,2,FALSE)</f>
        <v>2023/24</v>
      </c>
      <c r="BM1154" s="3" t="str">
        <f t="shared" si="17"/>
        <v>CONF</v>
      </c>
    </row>
    <row r="1155" spans="1:65" x14ac:dyDescent="0.2">
      <c r="A1155">
        <v>2026</v>
      </c>
      <c r="B1155">
        <v>7</v>
      </c>
      <c r="C1155" t="s">
        <v>231</v>
      </c>
      <c r="D1155" t="s">
        <v>241</v>
      </c>
      <c r="E1155" t="s">
        <v>46</v>
      </c>
      <c r="F1155">
        <v>9727</v>
      </c>
      <c r="G1155" t="s">
        <v>158</v>
      </c>
      <c r="H1155" t="s">
        <v>240</v>
      </c>
      <c r="I1155" t="s">
        <v>240</v>
      </c>
      <c r="J1155" s="1">
        <v>46204</v>
      </c>
      <c r="K1155" t="s">
        <v>143</v>
      </c>
      <c r="L1155">
        <v>2</v>
      </c>
      <c r="M1155" t="s">
        <v>445</v>
      </c>
      <c r="N1155" t="s">
        <v>442</v>
      </c>
      <c r="O1155" t="s">
        <v>147</v>
      </c>
      <c r="P1155" t="s">
        <v>160</v>
      </c>
      <c r="Q1155">
        <v>47062.26</v>
      </c>
      <c r="R1155">
        <v>367</v>
      </c>
      <c r="S1155">
        <v>186809</v>
      </c>
      <c r="T1155">
        <v>5378.99</v>
      </c>
      <c r="U1155">
        <v>131</v>
      </c>
      <c r="V1155">
        <v>50</v>
      </c>
      <c r="W1155">
        <v>23562.11</v>
      </c>
      <c r="X1155">
        <v>23996.62</v>
      </c>
      <c r="Y1155">
        <v>0</v>
      </c>
      <c r="Z1155">
        <v>0</v>
      </c>
      <c r="AA1155">
        <v>134367.75</v>
      </c>
      <c r="AB1155">
        <v>15736.61</v>
      </c>
      <c r="AC1155">
        <v>112446.14</v>
      </c>
      <c r="AD1155">
        <v>18</v>
      </c>
      <c r="AE1155">
        <v>32</v>
      </c>
      <c r="AF1155">
        <v>217</v>
      </c>
      <c r="AG1155">
        <v>81</v>
      </c>
      <c r="AH1155">
        <v>11</v>
      </c>
      <c r="AI1155">
        <v>50</v>
      </c>
      <c r="AJ1155">
        <v>0</v>
      </c>
      <c r="AK1155">
        <v>0</v>
      </c>
      <c r="AL1155">
        <v>0</v>
      </c>
      <c r="AM1155">
        <v>0</v>
      </c>
      <c r="AN1155">
        <v>0</v>
      </c>
      <c r="AO1155">
        <v>250</v>
      </c>
      <c r="AP1155">
        <v>943</v>
      </c>
      <c r="AQ1155">
        <v>249</v>
      </c>
      <c r="AR1155">
        <v>0</v>
      </c>
      <c r="AS1155">
        <v>81</v>
      </c>
      <c r="AT1155">
        <v>8</v>
      </c>
      <c r="AU1155">
        <v>33</v>
      </c>
      <c r="AV1155">
        <v>13</v>
      </c>
      <c r="AW1155">
        <v>15</v>
      </c>
      <c r="AX1155">
        <v>0</v>
      </c>
      <c r="AY1155">
        <v>123</v>
      </c>
      <c r="AZ1155">
        <v>195</v>
      </c>
      <c r="BA1155">
        <v>86</v>
      </c>
      <c r="BB1155">
        <v>27</v>
      </c>
      <c r="BC1155">
        <v>15</v>
      </c>
      <c r="BD1155">
        <v>10</v>
      </c>
      <c r="BE1155">
        <v>0</v>
      </c>
      <c r="BF1155">
        <v>348</v>
      </c>
      <c r="BG1155">
        <v>18794</v>
      </c>
      <c r="BH1155">
        <v>8</v>
      </c>
      <c r="BI1155">
        <v>127</v>
      </c>
      <c r="BJ1155" s="2">
        <v>46218</v>
      </c>
      <c r="BK1155">
        <v>1</v>
      </c>
      <c r="BL1155" s="3" t="str">
        <f>VLOOKUP(O1155,DropDownList!$H$1:$I$7,2,FALSE)</f>
        <v>2024/25</v>
      </c>
      <c r="BM1155" s="3" t="str">
        <f t="shared" ref="BM1155:BM1218" si="18">IF(RIGHT(P1155,4)="VSUR","VSUR",IF(RIGHT(P1155,4)="CONF","CONF",P1155))</f>
        <v>SC COURT</v>
      </c>
    </row>
    <row r="1156" spans="1:65" x14ac:dyDescent="0.2">
      <c r="A1156">
        <v>2026</v>
      </c>
      <c r="B1156">
        <v>7</v>
      </c>
      <c r="C1156" t="s">
        <v>231</v>
      </c>
      <c r="D1156" t="s">
        <v>241</v>
      </c>
      <c r="E1156" t="s">
        <v>46</v>
      </c>
      <c r="F1156">
        <v>9727</v>
      </c>
      <c r="G1156" t="s">
        <v>158</v>
      </c>
      <c r="H1156" t="s">
        <v>240</v>
      </c>
      <c r="I1156" t="s">
        <v>240</v>
      </c>
      <c r="J1156" s="1">
        <v>46204</v>
      </c>
      <c r="K1156" t="s">
        <v>143</v>
      </c>
      <c r="L1156">
        <v>2</v>
      </c>
      <c r="M1156" t="s">
        <v>445</v>
      </c>
      <c r="N1156" t="s">
        <v>442</v>
      </c>
      <c r="O1156" t="s">
        <v>156</v>
      </c>
      <c r="P1156" t="s">
        <v>160</v>
      </c>
      <c r="Q1156">
        <v>28043.200000000001</v>
      </c>
      <c r="R1156">
        <v>328</v>
      </c>
      <c r="S1156">
        <v>160736</v>
      </c>
      <c r="T1156">
        <v>14189.94</v>
      </c>
      <c r="U1156">
        <v>92</v>
      </c>
      <c r="V1156">
        <v>29</v>
      </c>
      <c r="W1156">
        <v>11071.05</v>
      </c>
      <c r="X1156">
        <v>11511.05</v>
      </c>
      <c r="Y1156">
        <v>0</v>
      </c>
      <c r="Z1156">
        <v>0</v>
      </c>
      <c r="AA1156">
        <v>118502.86</v>
      </c>
      <c r="AB1156">
        <v>13014.21</v>
      </c>
      <c r="AC1156">
        <v>99077.65</v>
      </c>
      <c r="AD1156">
        <v>14</v>
      </c>
      <c r="AE1156">
        <v>15</v>
      </c>
      <c r="AF1156">
        <v>209</v>
      </c>
      <c r="AG1156">
        <v>64</v>
      </c>
      <c r="AH1156">
        <v>21</v>
      </c>
      <c r="AI1156">
        <v>28</v>
      </c>
      <c r="AJ1156">
        <v>0</v>
      </c>
      <c r="AK1156">
        <v>0</v>
      </c>
      <c r="AL1156">
        <v>0</v>
      </c>
      <c r="AM1156">
        <v>0</v>
      </c>
      <c r="AN1156">
        <v>0</v>
      </c>
      <c r="AO1156">
        <v>223</v>
      </c>
      <c r="AP1156">
        <v>922</v>
      </c>
      <c r="AQ1156">
        <v>210</v>
      </c>
      <c r="AR1156">
        <v>0</v>
      </c>
      <c r="AS1156">
        <v>102</v>
      </c>
      <c r="AT1156">
        <v>7</v>
      </c>
      <c r="AU1156">
        <v>17</v>
      </c>
      <c r="AV1156">
        <v>10</v>
      </c>
      <c r="AW1156">
        <v>21</v>
      </c>
      <c r="AX1156">
        <v>0</v>
      </c>
      <c r="AY1156">
        <v>137</v>
      </c>
      <c r="AZ1156">
        <v>198</v>
      </c>
      <c r="BA1156">
        <v>103</v>
      </c>
      <c r="BB1156">
        <v>27</v>
      </c>
      <c r="BC1156">
        <v>16</v>
      </c>
      <c r="BD1156">
        <v>7</v>
      </c>
      <c r="BE1156">
        <v>0</v>
      </c>
      <c r="BF1156">
        <v>307</v>
      </c>
      <c r="BG1156">
        <v>11079</v>
      </c>
      <c r="BH1156">
        <v>6</v>
      </c>
      <c r="BI1156">
        <v>89</v>
      </c>
      <c r="BJ1156" s="2">
        <v>46218</v>
      </c>
      <c r="BK1156">
        <v>0</v>
      </c>
      <c r="BL1156" s="3" t="str">
        <f>VLOOKUP(O1156,DropDownList!$H$1:$I$7,2,FALSE)</f>
        <v>2023/24</v>
      </c>
      <c r="BM1156" s="3" t="str">
        <f t="shared" si="18"/>
        <v>SC COURT</v>
      </c>
    </row>
    <row r="1157" spans="1:65" x14ac:dyDescent="0.2">
      <c r="A1157">
        <v>2026</v>
      </c>
      <c r="B1157">
        <v>7</v>
      </c>
      <c r="C1157" t="s">
        <v>231</v>
      </c>
      <c r="D1157" t="s">
        <v>241</v>
      </c>
      <c r="E1157" t="s">
        <v>46</v>
      </c>
      <c r="F1157">
        <v>9727</v>
      </c>
      <c r="G1157" t="s">
        <v>158</v>
      </c>
      <c r="H1157" t="s">
        <v>240</v>
      </c>
      <c r="I1157" t="s">
        <v>240</v>
      </c>
      <c r="J1157" s="1">
        <v>46204</v>
      </c>
      <c r="K1157" t="s">
        <v>143</v>
      </c>
      <c r="L1157">
        <v>2</v>
      </c>
      <c r="M1157" t="s">
        <v>445</v>
      </c>
      <c r="N1157" t="s">
        <v>442</v>
      </c>
      <c r="O1157" t="s">
        <v>156</v>
      </c>
      <c r="P1157" t="s">
        <v>161</v>
      </c>
      <c r="Q1157">
        <v>639</v>
      </c>
      <c r="R1157">
        <v>314</v>
      </c>
      <c r="S1157">
        <v>7485</v>
      </c>
      <c r="T1157">
        <v>535</v>
      </c>
      <c r="U1157">
        <v>87</v>
      </c>
      <c r="V1157">
        <v>16</v>
      </c>
      <c r="W1157">
        <v>349</v>
      </c>
      <c r="X1157">
        <v>349</v>
      </c>
      <c r="Y1157">
        <v>0</v>
      </c>
      <c r="Z1157">
        <v>0</v>
      </c>
      <c r="AA1157">
        <v>6311</v>
      </c>
      <c r="AB1157">
        <v>0</v>
      </c>
      <c r="AC1157">
        <v>0</v>
      </c>
      <c r="AD1157">
        <v>15</v>
      </c>
      <c r="AE1157">
        <v>1</v>
      </c>
      <c r="AF1157">
        <v>262</v>
      </c>
      <c r="AG1157">
        <v>1</v>
      </c>
      <c r="AH1157">
        <v>20</v>
      </c>
      <c r="AI1157">
        <v>31</v>
      </c>
      <c r="AJ1157">
        <v>0</v>
      </c>
      <c r="AK1157">
        <v>0</v>
      </c>
      <c r="AL1157">
        <v>0</v>
      </c>
      <c r="AM1157">
        <v>0</v>
      </c>
      <c r="AN1157">
        <v>0</v>
      </c>
      <c r="AO1157">
        <v>211</v>
      </c>
      <c r="AP1157">
        <v>930</v>
      </c>
      <c r="AQ1157">
        <v>208</v>
      </c>
      <c r="AR1157">
        <v>0</v>
      </c>
      <c r="AS1157">
        <v>104</v>
      </c>
      <c r="AT1157">
        <v>6</v>
      </c>
      <c r="AU1157">
        <v>17</v>
      </c>
      <c r="AV1157">
        <v>10</v>
      </c>
      <c r="AW1157">
        <v>20</v>
      </c>
      <c r="AX1157">
        <v>0</v>
      </c>
      <c r="AY1157">
        <v>140</v>
      </c>
      <c r="AZ1157">
        <v>201</v>
      </c>
      <c r="BA1157">
        <v>105</v>
      </c>
      <c r="BB1157">
        <v>27</v>
      </c>
      <c r="BC1157">
        <v>16</v>
      </c>
      <c r="BD1157">
        <v>6</v>
      </c>
      <c r="BE1157">
        <v>0</v>
      </c>
      <c r="BF1157">
        <v>294</v>
      </c>
      <c r="BG1157">
        <v>630</v>
      </c>
      <c r="BH1157">
        <v>0</v>
      </c>
      <c r="BI1157">
        <v>84</v>
      </c>
      <c r="BJ1157" s="2">
        <v>46218</v>
      </c>
      <c r="BK1157">
        <v>0</v>
      </c>
      <c r="BL1157" s="3" t="str">
        <f>VLOOKUP(O1157,DropDownList!$H$1:$I$7,2,FALSE)</f>
        <v>2023/24</v>
      </c>
      <c r="BM1157" s="3" t="str">
        <f t="shared" si="18"/>
        <v>VSUR</v>
      </c>
    </row>
    <row r="1158" spans="1:65" x14ac:dyDescent="0.2">
      <c r="A1158">
        <v>2026</v>
      </c>
      <c r="B1158">
        <v>7</v>
      </c>
      <c r="C1158" t="s">
        <v>231</v>
      </c>
      <c r="D1158" t="s">
        <v>241</v>
      </c>
      <c r="E1158" t="s">
        <v>46</v>
      </c>
      <c r="F1158">
        <v>9727</v>
      </c>
      <c r="G1158" t="s">
        <v>158</v>
      </c>
      <c r="H1158" t="s">
        <v>240</v>
      </c>
      <c r="I1158" t="s">
        <v>240</v>
      </c>
      <c r="J1158" s="1">
        <v>46204</v>
      </c>
      <c r="K1158" t="s">
        <v>143</v>
      </c>
      <c r="L1158">
        <v>2</v>
      </c>
      <c r="M1158" t="s">
        <v>445</v>
      </c>
      <c r="N1158" t="s">
        <v>442</v>
      </c>
      <c r="O1158" t="s">
        <v>155</v>
      </c>
      <c r="P1158" t="s">
        <v>160</v>
      </c>
      <c r="Q1158">
        <v>21477.87</v>
      </c>
      <c r="R1158">
        <v>406</v>
      </c>
      <c r="S1158">
        <v>190609.5</v>
      </c>
      <c r="T1158">
        <v>8717.42</v>
      </c>
      <c r="U1158">
        <v>69</v>
      </c>
      <c r="V1158">
        <v>22</v>
      </c>
      <c r="W1158">
        <v>7639.33</v>
      </c>
      <c r="X1158">
        <v>9909.01</v>
      </c>
      <c r="Y1158">
        <v>0</v>
      </c>
      <c r="Z1158">
        <v>0</v>
      </c>
      <c r="AA1158">
        <v>160414.21</v>
      </c>
      <c r="AB1158">
        <v>18006.3</v>
      </c>
      <c r="AC1158">
        <v>134731.03</v>
      </c>
      <c r="AD1158">
        <v>9</v>
      </c>
      <c r="AE1158">
        <v>13</v>
      </c>
      <c r="AF1158">
        <v>308</v>
      </c>
      <c r="AG1158">
        <v>50</v>
      </c>
      <c r="AH1158">
        <v>17</v>
      </c>
      <c r="AI1158">
        <v>19</v>
      </c>
      <c r="AJ1158">
        <v>0</v>
      </c>
      <c r="AK1158">
        <v>0</v>
      </c>
      <c r="AL1158">
        <v>0</v>
      </c>
      <c r="AM1158">
        <v>0</v>
      </c>
      <c r="AN1158">
        <v>0</v>
      </c>
      <c r="AO1158">
        <v>277</v>
      </c>
      <c r="AP1158">
        <v>1265</v>
      </c>
      <c r="AQ1158">
        <v>290</v>
      </c>
      <c r="AR1158">
        <v>1</v>
      </c>
      <c r="AS1158">
        <v>153</v>
      </c>
      <c r="AT1158">
        <v>17</v>
      </c>
      <c r="AU1158">
        <v>23</v>
      </c>
      <c r="AV1158">
        <v>6</v>
      </c>
      <c r="AW1158">
        <v>17</v>
      </c>
      <c r="AX1158">
        <v>0</v>
      </c>
      <c r="AY1158">
        <v>203</v>
      </c>
      <c r="AZ1158">
        <v>276</v>
      </c>
      <c r="BA1158">
        <v>149</v>
      </c>
      <c r="BB1158">
        <v>33</v>
      </c>
      <c r="BC1158">
        <v>14</v>
      </c>
      <c r="BD1158">
        <v>13</v>
      </c>
      <c r="BE1158">
        <v>0</v>
      </c>
      <c r="BF1158">
        <v>386</v>
      </c>
      <c r="BG1158">
        <v>7770</v>
      </c>
      <c r="BH1158">
        <v>12</v>
      </c>
      <c r="BI1158">
        <v>66</v>
      </c>
      <c r="BJ1158" s="2">
        <v>46218</v>
      </c>
      <c r="BK1158">
        <v>2</v>
      </c>
      <c r="BL1158" s="3" t="str">
        <f>VLOOKUP(O1158,DropDownList!$H$1:$I$7,2,FALSE)</f>
        <v>2022/23</v>
      </c>
      <c r="BM1158" s="3" t="str">
        <f t="shared" si="18"/>
        <v>SC COURT</v>
      </c>
    </row>
    <row r="1159" spans="1:65" x14ac:dyDescent="0.2">
      <c r="A1159">
        <v>2026</v>
      </c>
      <c r="B1159">
        <v>7</v>
      </c>
      <c r="C1159" t="s">
        <v>231</v>
      </c>
      <c r="D1159" t="s">
        <v>241</v>
      </c>
      <c r="E1159" t="s">
        <v>46</v>
      </c>
      <c r="F1159">
        <v>9727</v>
      </c>
      <c r="G1159" t="s">
        <v>158</v>
      </c>
      <c r="H1159" t="s">
        <v>240</v>
      </c>
      <c r="I1159" t="s">
        <v>240</v>
      </c>
      <c r="J1159" s="1">
        <v>46204</v>
      </c>
      <c r="K1159" t="s">
        <v>143</v>
      </c>
      <c r="L1159">
        <v>2</v>
      </c>
      <c r="M1159" t="s">
        <v>445</v>
      </c>
      <c r="N1159" t="s">
        <v>442</v>
      </c>
      <c r="O1159" t="s">
        <v>149</v>
      </c>
      <c r="P1159" t="s">
        <v>160</v>
      </c>
      <c r="Q1159">
        <v>52220.47</v>
      </c>
      <c r="R1159">
        <v>262</v>
      </c>
      <c r="S1159">
        <v>116455</v>
      </c>
      <c r="T1159">
        <v>4175</v>
      </c>
      <c r="U1159">
        <v>144</v>
      </c>
      <c r="V1159">
        <v>89</v>
      </c>
      <c r="W1159">
        <v>25610</v>
      </c>
      <c r="X1159">
        <v>35917</v>
      </c>
      <c r="Y1159">
        <v>0</v>
      </c>
      <c r="Z1159">
        <v>0</v>
      </c>
      <c r="AA1159">
        <v>60059.53</v>
      </c>
      <c r="AB1159">
        <v>6668.82</v>
      </c>
      <c r="AC1159">
        <v>49575.71</v>
      </c>
      <c r="AD1159">
        <v>43</v>
      </c>
      <c r="AE1159">
        <v>46</v>
      </c>
      <c r="AF1159">
        <v>110</v>
      </c>
      <c r="AG1159">
        <v>75</v>
      </c>
      <c r="AH1159">
        <v>6</v>
      </c>
      <c r="AI1159">
        <v>69</v>
      </c>
      <c r="AJ1159">
        <v>0</v>
      </c>
      <c r="AK1159">
        <v>0</v>
      </c>
      <c r="AL1159">
        <v>0</v>
      </c>
      <c r="AM1159">
        <v>0</v>
      </c>
      <c r="AN1159">
        <v>0</v>
      </c>
      <c r="AO1159">
        <v>176</v>
      </c>
      <c r="AP1159">
        <v>464</v>
      </c>
      <c r="AQ1159">
        <v>168</v>
      </c>
      <c r="AR1159">
        <v>0</v>
      </c>
      <c r="AS1159">
        <v>21</v>
      </c>
      <c r="AT1159">
        <v>1</v>
      </c>
      <c r="AU1159">
        <v>11</v>
      </c>
      <c r="AV1159">
        <v>7</v>
      </c>
      <c r="AW1159">
        <v>5</v>
      </c>
      <c r="AX1159">
        <v>0</v>
      </c>
      <c r="AY1159">
        <v>46</v>
      </c>
      <c r="AZ1159">
        <v>81</v>
      </c>
      <c r="BA1159">
        <v>7</v>
      </c>
      <c r="BB1159">
        <v>9</v>
      </c>
      <c r="BC1159">
        <v>1</v>
      </c>
      <c r="BD1159">
        <v>5</v>
      </c>
      <c r="BE1159">
        <v>0</v>
      </c>
      <c r="BF1159">
        <v>254</v>
      </c>
      <c r="BG1159">
        <v>26728</v>
      </c>
      <c r="BH1159">
        <v>2</v>
      </c>
      <c r="BI1159">
        <v>144</v>
      </c>
      <c r="BJ1159" s="2">
        <v>46218</v>
      </c>
      <c r="BK1159">
        <v>0</v>
      </c>
      <c r="BL1159" s="3" t="str">
        <f>VLOOKUP(O1159,DropDownList!$H$1:$I$7,2,FALSE)</f>
        <v>2025/26</v>
      </c>
      <c r="BM1159" s="3" t="str">
        <f t="shared" si="18"/>
        <v>SC COURT</v>
      </c>
    </row>
    <row r="1160" spans="1:65" x14ac:dyDescent="0.2">
      <c r="A1160">
        <v>2026</v>
      </c>
      <c r="B1160">
        <v>7</v>
      </c>
      <c r="C1160" t="s">
        <v>231</v>
      </c>
      <c r="D1160" t="s">
        <v>241</v>
      </c>
      <c r="E1160" t="s">
        <v>46</v>
      </c>
      <c r="F1160">
        <v>9727</v>
      </c>
      <c r="G1160" t="s">
        <v>158</v>
      </c>
      <c r="H1160" t="s">
        <v>240</v>
      </c>
      <c r="I1160" t="s">
        <v>240</v>
      </c>
      <c r="J1160" s="1">
        <v>46204</v>
      </c>
      <c r="K1160" t="s">
        <v>143</v>
      </c>
      <c r="L1160">
        <v>2</v>
      </c>
      <c r="M1160" t="s">
        <v>445</v>
      </c>
      <c r="N1160" t="s">
        <v>442</v>
      </c>
      <c r="O1160" t="s">
        <v>155</v>
      </c>
      <c r="P1160" t="s">
        <v>161</v>
      </c>
      <c r="Q1160">
        <v>396.56</v>
      </c>
      <c r="R1160">
        <v>365</v>
      </c>
      <c r="S1160">
        <v>8395</v>
      </c>
      <c r="T1160">
        <v>361.56</v>
      </c>
      <c r="U1160">
        <v>64</v>
      </c>
      <c r="V1160">
        <v>9</v>
      </c>
      <c r="W1160">
        <v>225</v>
      </c>
      <c r="X1160">
        <v>225</v>
      </c>
      <c r="Y1160">
        <v>0</v>
      </c>
      <c r="Z1160">
        <v>0</v>
      </c>
      <c r="AA1160">
        <v>7636.88</v>
      </c>
      <c r="AB1160">
        <v>0</v>
      </c>
      <c r="AC1160">
        <v>0</v>
      </c>
      <c r="AD1160">
        <v>9</v>
      </c>
      <c r="AE1160">
        <v>0</v>
      </c>
      <c r="AF1160">
        <v>328</v>
      </c>
      <c r="AG1160">
        <v>1</v>
      </c>
      <c r="AH1160">
        <v>15</v>
      </c>
      <c r="AI1160">
        <v>20</v>
      </c>
      <c r="AJ1160">
        <v>0</v>
      </c>
      <c r="AK1160">
        <v>0</v>
      </c>
      <c r="AL1160">
        <v>0</v>
      </c>
      <c r="AM1160">
        <v>0</v>
      </c>
      <c r="AN1160">
        <v>0</v>
      </c>
      <c r="AO1160">
        <v>248</v>
      </c>
      <c r="AP1160">
        <v>1160</v>
      </c>
      <c r="AQ1160">
        <v>264</v>
      </c>
      <c r="AR1160">
        <v>0</v>
      </c>
      <c r="AS1160">
        <v>145</v>
      </c>
      <c r="AT1160">
        <v>17</v>
      </c>
      <c r="AU1160">
        <v>22</v>
      </c>
      <c r="AV1160">
        <v>6</v>
      </c>
      <c r="AW1160">
        <v>14</v>
      </c>
      <c r="AX1160">
        <v>0</v>
      </c>
      <c r="AY1160">
        <v>181</v>
      </c>
      <c r="AZ1160">
        <v>254</v>
      </c>
      <c r="BA1160">
        <v>138</v>
      </c>
      <c r="BB1160">
        <v>28</v>
      </c>
      <c r="BC1160">
        <v>12</v>
      </c>
      <c r="BD1160">
        <v>13</v>
      </c>
      <c r="BE1160">
        <v>0</v>
      </c>
      <c r="BF1160">
        <v>349</v>
      </c>
      <c r="BG1160">
        <v>395</v>
      </c>
      <c r="BH1160">
        <v>1</v>
      </c>
      <c r="BI1160">
        <v>61</v>
      </c>
      <c r="BJ1160" s="2">
        <v>46218</v>
      </c>
      <c r="BK1160">
        <v>2</v>
      </c>
      <c r="BL1160" s="3" t="str">
        <f>VLOOKUP(O1160,DropDownList!$H$1:$I$7,2,FALSE)</f>
        <v>2022/23</v>
      </c>
      <c r="BM1160" s="3" t="str">
        <f t="shared" si="18"/>
        <v>VSUR</v>
      </c>
    </row>
    <row r="1161" spans="1:65" x14ac:dyDescent="0.2">
      <c r="A1161">
        <v>2026</v>
      </c>
      <c r="B1161">
        <v>7</v>
      </c>
      <c r="C1161" t="s">
        <v>231</v>
      </c>
      <c r="D1161" t="s">
        <v>241</v>
      </c>
      <c r="E1161" t="s">
        <v>46</v>
      </c>
      <c r="F1161">
        <v>9727</v>
      </c>
      <c r="G1161" t="s">
        <v>158</v>
      </c>
      <c r="H1161" t="s">
        <v>240</v>
      </c>
      <c r="I1161" t="s">
        <v>240</v>
      </c>
      <c r="J1161" s="1">
        <v>46204</v>
      </c>
      <c r="K1161" t="s">
        <v>143</v>
      </c>
      <c r="L1161">
        <v>2</v>
      </c>
      <c r="M1161" t="s">
        <v>445</v>
      </c>
      <c r="N1161" t="s">
        <v>442</v>
      </c>
      <c r="O1161" t="s">
        <v>149</v>
      </c>
      <c r="P1161" t="s">
        <v>159</v>
      </c>
      <c r="Q1161">
        <v>246.48</v>
      </c>
      <c r="R1161">
        <v>4</v>
      </c>
      <c r="S1161">
        <v>42981.120000000003</v>
      </c>
      <c r="T1161">
        <v>0</v>
      </c>
      <c r="U1161">
        <v>3</v>
      </c>
      <c r="V1161">
        <v>0</v>
      </c>
      <c r="W1161">
        <v>0</v>
      </c>
      <c r="X1161">
        <v>0</v>
      </c>
      <c r="Y1161">
        <v>0</v>
      </c>
      <c r="Z1161">
        <v>0</v>
      </c>
      <c r="AA1161">
        <v>42734.64</v>
      </c>
      <c r="AB1161">
        <v>0</v>
      </c>
      <c r="AC1161">
        <v>0</v>
      </c>
      <c r="AD1161">
        <v>0</v>
      </c>
      <c r="AE1161">
        <v>0</v>
      </c>
      <c r="AF1161">
        <v>1</v>
      </c>
      <c r="AG1161">
        <v>3</v>
      </c>
      <c r="AH1161">
        <v>0</v>
      </c>
      <c r="AI1161">
        <v>0</v>
      </c>
      <c r="AJ1161">
        <v>0</v>
      </c>
      <c r="AK1161">
        <v>0</v>
      </c>
      <c r="AL1161">
        <v>0</v>
      </c>
      <c r="AM1161">
        <v>0</v>
      </c>
      <c r="AN1161">
        <v>0</v>
      </c>
      <c r="AO1161">
        <v>3</v>
      </c>
      <c r="AP1161">
        <v>3</v>
      </c>
      <c r="AQ1161">
        <v>3</v>
      </c>
      <c r="AR1161">
        <v>0</v>
      </c>
      <c r="AS1161">
        <v>0</v>
      </c>
      <c r="AT1161">
        <v>0</v>
      </c>
      <c r="AU1161">
        <v>0</v>
      </c>
      <c r="AV1161">
        <v>0</v>
      </c>
      <c r="AW1161">
        <v>0</v>
      </c>
      <c r="AX1161">
        <v>0</v>
      </c>
      <c r="AY1161">
        <v>0</v>
      </c>
      <c r="AZ1161">
        <v>0</v>
      </c>
      <c r="BA1161">
        <v>0</v>
      </c>
      <c r="BB1161">
        <v>0</v>
      </c>
      <c r="BC1161">
        <v>0</v>
      </c>
      <c r="BD1161">
        <v>0</v>
      </c>
      <c r="BE1161">
        <v>0</v>
      </c>
      <c r="BF1161">
        <v>0</v>
      </c>
      <c r="BG1161">
        <v>0</v>
      </c>
      <c r="BH1161">
        <v>0</v>
      </c>
      <c r="BI1161">
        <v>0</v>
      </c>
      <c r="BJ1161" s="2">
        <v>46218</v>
      </c>
      <c r="BK1161">
        <v>0</v>
      </c>
      <c r="BL1161" s="3" t="str">
        <f>VLOOKUP(O1161,DropDownList!$H$1:$I$7,2,FALSE)</f>
        <v>2025/26</v>
      </c>
      <c r="BM1161" s="3" t="str">
        <f t="shared" si="18"/>
        <v>CONF</v>
      </c>
    </row>
    <row r="1162" spans="1:65" x14ac:dyDescent="0.2">
      <c r="A1162">
        <v>2026</v>
      </c>
      <c r="B1162">
        <v>7</v>
      </c>
      <c r="C1162" t="s">
        <v>231</v>
      </c>
      <c r="D1162" t="s">
        <v>242</v>
      </c>
      <c r="E1162" t="s">
        <v>47</v>
      </c>
      <c r="F1162">
        <v>9282</v>
      </c>
      <c r="G1162" t="s">
        <v>141</v>
      </c>
      <c r="H1162" t="s">
        <v>233</v>
      </c>
      <c r="I1162" t="s">
        <v>234</v>
      </c>
      <c r="J1162" s="1">
        <v>46204</v>
      </c>
      <c r="K1162" t="s">
        <v>143</v>
      </c>
      <c r="L1162">
        <v>2</v>
      </c>
      <c r="M1162" t="s">
        <v>445</v>
      </c>
      <c r="N1162" t="s">
        <v>442</v>
      </c>
      <c r="O1162" t="s">
        <v>156</v>
      </c>
      <c r="P1162" t="s">
        <v>146</v>
      </c>
      <c r="Q1162">
        <v>207.71</v>
      </c>
      <c r="R1162">
        <v>197</v>
      </c>
      <c r="S1162">
        <v>2930</v>
      </c>
      <c r="T1162">
        <v>50</v>
      </c>
      <c r="U1162">
        <v>27</v>
      </c>
      <c r="V1162">
        <v>11</v>
      </c>
      <c r="W1162">
        <v>177.71</v>
      </c>
      <c r="X1162">
        <v>177.71</v>
      </c>
      <c r="Y1162">
        <v>0</v>
      </c>
      <c r="Z1162">
        <v>0</v>
      </c>
      <c r="AA1162">
        <v>2672.29</v>
      </c>
      <c r="AB1162">
        <v>0</v>
      </c>
      <c r="AC1162">
        <v>0</v>
      </c>
      <c r="AD1162">
        <v>10</v>
      </c>
      <c r="AE1162">
        <v>1</v>
      </c>
      <c r="AF1162">
        <v>180</v>
      </c>
      <c r="AG1162">
        <v>1</v>
      </c>
      <c r="AH1162">
        <v>4</v>
      </c>
      <c r="AI1162">
        <v>12</v>
      </c>
      <c r="AJ1162">
        <v>0</v>
      </c>
      <c r="AK1162">
        <v>0</v>
      </c>
      <c r="AL1162">
        <v>0</v>
      </c>
      <c r="AM1162">
        <v>0</v>
      </c>
      <c r="AN1162">
        <v>0</v>
      </c>
      <c r="AO1162">
        <v>112</v>
      </c>
      <c r="AP1162">
        <v>722</v>
      </c>
      <c r="AQ1162">
        <v>138</v>
      </c>
      <c r="AR1162">
        <v>0</v>
      </c>
      <c r="AS1162">
        <v>65</v>
      </c>
      <c r="AT1162">
        <v>112</v>
      </c>
      <c r="AU1162">
        <v>16</v>
      </c>
      <c r="AV1162">
        <v>7</v>
      </c>
      <c r="AW1162">
        <v>0</v>
      </c>
      <c r="AX1162">
        <v>0</v>
      </c>
      <c r="AY1162">
        <v>67</v>
      </c>
      <c r="AZ1162">
        <v>129</v>
      </c>
      <c r="BA1162">
        <v>97</v>
      </c>
      <c r="BB1162">
        <v>18</v>
      </c>
      <c r="BC1162">
        <v>6</v>
      </c>
      <c r="BD1162">
        <v>2</v>
      </c>
      <c r="BE1162">
        <v>0</v>
      </c>
      <c r="BF1162">
        <v>197</v>
      </c>
      <c r="BG1162">
        <v>200</v>
      </c>
      <c r="BH1162">
        <v>0</v>
      </c>
      <c r="BI1162">
        <v>26</v>
      </c>
      <c r="BJ1162" s="2">
        <v>46218</v>
      </c>
      <c r="BK1162">
        <v>0</v>
      </c>
      <c r="BL1162" s="3" t="str">
        <f>VLOOKUP(O1162,DropDownList!$H$1:$I$7,2,FALSE)</f>
        <v>2023/24</v>
      </c>
      <c r="BM1162" s="3" t="str">
        <f t="shared" si="18"/>
        <v>VSUR</v>
      </c>
    </row>
    <row r="1163" spans="1:65" x14ac:dyDescent="0.2">
      <c r="A1163">
        <v>2026</v>
      </c>
      <c r="B1163">
        <v>7</v>
      </c>
      <c r="C1163" t="s">
        <v>231</v>
      </c>
      <c r="D1163" t="s">
        <v>242</v>
      </c>
      <c r="E1163" t="s">
        <v>47</v>
      </c>
      <c r="F1163">
        <v>9282</v>
      </c>
      <c r="G1163" t="s">
        <v>141</v>
      </c>
      <c r="H1163" t="s">
        <v>233</v>
      </c>
      <c r="I1163" t="s">
        <v>234</v>
      </c>
      <c r="J1163" s="1">
        <v>46204</v>
      </c>
      <c r="K1163" t="s">
        <v>143</v>
      </c>
      <c r="L1163">
        <v>2</v>
      </c>
      <c r="M1163" t="s">
        <v>445</v>
      </c>
      <c r="N1163" t="s">
        <v>442</v>
      </c>
      <c r="O1163" t="s">
        <v>149</v>
      </c>
      <c r="P1163" t="s">
        <v>151</v>
      </c>
      <c r="Q1163">
        <v>0</v>
      </c>
      <c r="R1163">
        <v>1</v>
      </c>
      <c r="S1163">
        <v>30</v>
      </c>
      <c r="T1163">
        <v>0</v>
      </c>
      <c r="U1163">
        <v>0</v>
      </c>
      <c r="V1163">
        <v>0</v>
      </c>
      <c r="W1163">
        <v>0</v>
      </c>
      <c r="X1163">
        <v>0</v>
      </c>
      <c r="Y1163">
        <v>0</v>
      </c>
      <c r="Z1163">
        <v>0</v>
      </c>
      <c r="AA1163">
        <v>30</v>
      </c>
      <c r="AB1163">
        <v>0</v>
      </c>
      <c r="AC1163">
        <v>30</v>
      </c>
      <c r="AD1163">
        <v>0</v>
      </c>
      <c r="AE1163">
        <v>0</v>
      </c>
      <c r="AF1163">
        <v>1</v>
      </c>
      <c r="AG1163">
        <v>0</v>
      </c>
      <c r="AH1163">
        <v>0</v>
      </c>
      <c r="AI1163">
        <v>0</v>
      </c>
      <c r="AJ1163">
        <v>0</v>
      </c>
      <c r="AK1163">
        <v>0</v>
      </c>
      <c r="AL1163">
        <v>0</v>
      </c>
      <c r="AM1163">
        <v>0</v>
      </c>
      <c r="AN1163">
        <v>0</v>
      </c>
      <c r="AO1163">
        <v>0</v>
      </c>
      <c r="AP1163">
        <v>0</v>
      </c>
      <c r="AQ1163">
        <v>0</v>
      </c>
      <c r="AR1163">
        <v>0</v>
      </c>
      <c r="AS1163">
        <v>0</v>
      </c>
      <c r="AT1163">
        <v>0</v>
      </c>
      <c r="AU1163">
        <v>0</v>
      </c>
      <c r="AV1163">
        <v>0</v>
      </c>
      <c r="AW1163">
        <v>0</v>
      </c>
      <c r="AX1163">
        <v>0</v>
      </c>
      <c r="AY1163">
        <v>0</v>
      </c>
      <c r="AZ1163">
        <v>0</v>
      </c>
      <c r="BA1163">
        <v>0</v>
      </c>
      <c r="BB1163">
        <v>0</v>
      </c>
      <c r="BC1163">
        <v>0</v>
      </c>
      <c r="BD1163">
        <v>0</v>
      </c>
      <c r="BE1163">
        <v>0</v>
      </c>
      <c r="BF1163">
        <v>0</v>
      </c>
      <c r="BG1163">
        <v>0</v>
      </c>
      <c r="BH1163">
        <v>0</v>
      </c>
      <c r="BI1163">
        <v>0</v>
      </c>
      <c r="BJ1163" s="2">
        <v>46218</v>
      </c>
      <c r="BK1163">
        <v>0</v>
      </c>
      <c r="BL1163" s="3" t="str">
        <f>VLOOKUP(O1163,DropDownList!$H$1:$I$7,2,FALSE)</f>
        <v>2025/26</v>
      </c>
      <c r="BM1163" s="3" t="str">
        <f t="shared" si="18"/>
        <v>PCPF</v>
      </c>
    </row>
    <row r="1164" spans="1:65" x14ac:dyDescent="0.2">
      <c r="A1164">
        <v>2026</v>
      </c>
      <c r="B1164">
        <v>7</v>
      </c>
      <c r="C1164" t="s">
        <v>231</v>
      </c>
      <c r="D1164" t="s">
        <v>242</v>
      </c>
      <c r="E1164" t="s">
        <v>47</v>
      </c>
      <c r="F1164">
        <v>9282</v>
      </c>
      <c r="G1164" t="s">
        <v>141</v>
      </c>
      <c r="H1164" t="s">
        <v>233</v>
      </c>
      <c r="I1164" t="s">
        <v>234</v>
      </c>
      <c r="J1164" s="1">
        <v>46204</v>
      </c>
      <c r="K1164" t="s">
        <v>143</v>
      </c>
      <c r="L1164">
        <v>2</v>
      </c>
      <c r="M1164" t="s">
        <v>445</v>
      </c>
      <c r="N1164" t="s">
        <v>442</v>
      </c>
      <c r="O1164" t="s">
        <v>147</v>
      </c>
      <c r="P1164" t="s">
        <v>146</v>
      </c>
      <c r="Q1164">
        <v>710</v>
      </c>
      <c r="R1164">
        <v>339</v>
      </c>
      <c r="S1164">
        <v>4760</v>
      </c>
      <c r="T1164">
        <v>50</v>
      </c>
      <c r="U1164">
        <v>85</v>
      </c>
      <c r="V1164">
        <v>34</v>
      </c>
      <c r="W1164">
        <v>530</v>
      </c>
      <c r="X1164">
        <v>530</v>
      </c>
      <c r="Y1164">
        <v>0</v>
      </c>
      <c r="Z1164">
        <v>0</v>
      </c>
      <c r="AA1164">
        <v>4000</v>
      </c>
      <c r="AB1164">
        <v>0</v>
      </c>
      <c r="AC1164">
        <v>0</v>
      </c>
      <c r="AD1164">
        <v>34</v>
      </c>
      <c r="AE1164">
        <v>0</v>
      </c>
      <c r="AF1164">
        <v>291</v>
      </c>
      <c r="AG1164">
        <v>0</v>
      </c>
      <c r="AH1164">
        <v>4</v>
      </c>
      <c r="AI1164">
        <v>44</v>
      </c>
      <c r="AJ1164">
        <v>0</v>
      </c>
      <c r="AK1164">
        <v>0</v>
      </c>
      <c r="AL1164">
        <v>0</v>
      </c>
      <c r="AM1164">
        <v>0</v>
      </c>
      <c r="AN1164">
        <v>0</v>
      </c>
      <c r="AO1164">
        <v>217</v>
      </c>
      <c r="AP1164">
        <v>1140</v>
      </c>
      <c r="AQ1164">
        <v>248</v>
      </c>
      <c r="AR1164">
        <v>0</v>
      </c>
      <c r="AS1164">
        <v>101</v>
      </c>
      <c r="AT1164">
        <v>130</v>
      </c>
      <c r="AU1164">
        <v>21</v>
      </c>
      <c r="AV1164">
        <v>6</v>
      </c>
      <c r="AW1164">
        <v>0</v>
      </c>
      <c r="AX1164">
        <v>0</v>
      </c>
      <c r="AY1164">
        <v>115</v>
      </c>
      <c r="AZ1164">
        <v>206</v>
      </c>
      <c r="BA1164">
        <v>131</v>
      </c>
      <c r="BB1164">
        <v>43</v>
      </c>
      <c r="BC1164">
        <v>19</v>
      </c>
      <c r="BD1164">
        <v>7</v>
      </c>
      <c r="BE1164">
        <v>0</v>
      </c>
      <c r="BF1164">
        <v>338</v>
      </c>
      <c r="BG1164">
        <v>710</v>
      </c>
      <c r="BH1164">
        <v>0</v>
      </c>
      <c r="BI1164">
        <v>82</v>
      </c>
      <c r="BJ1164" s="2">
        <v>46218</v>
      </c>
      <c r="BK1164">
        <v>0</v>
      </c>
      <c r="BL1164" s="3" t="str">
        <f>VLOOKUP(O1164,DropDownList!$H$1:$I$7,2,FALSE)</f>
        <v>2024/25</v>
      </c>
      <c r="BM1164" s="3" t="str">
        <f t="shared" si="18"/>
        <v>VSUR</v>
      </c>
    </row>
    <row r="1165" spans="1:65" x14ac:dyDescent="0.2">
      <c r="A1165">
        <v>2026</v>
      </c>
      <c r="B1165">
        <v>7</v>
      </c>
      <c r="C1165" t="s">
        <v>231</v>
      </c>
      <c r="D1165" t="s">
        <v>242</v>
      </c>
      <c r="E1165" t="s">
        <v>47</v>
      </c>
      <c r="F1165">
        <v>9282</v>
      </c>
      <c r="G1165" t="s">
        <v>141</v>
      </c>
      <c r="H1165" t="s">
        <v>233</v>
      </c>
      <c r="I1165" t="s">
        <v>234</v>
      </c>
      <c r="J1165" s="1">
        <v>46204</v>
      </c>
      <c r="K1165" t="s">
        <v>143</v>
      </c>
      <c r="L1165">
        <v>2</v>
      </c>
      <c r="M1165" t="s">
        <v>445</v>
      </c>
      <c r="N1165" t="s">
        <v>442</v>
      </c>
      <c r="O1165" t="s">
        <v>149</v>
      </c>
      <c r="P1165" t="s">
        <v>146</v>
      </c>
      <c r="Q1165">
        <v>935</v>
      </c>
      <c r="R1165">
        <v>265</v>
      </c>
      <c r="S1165">
        <v>3810</v>
      </c>
      <c r="T1165">
        <v>10</v>
      </c>
      <c r="U1165">
        <v>116</v>
      </c>
      <c r="V1165">
        <v>38</v>
      </c>
      <c r="W1165">
        <v>555</v>
      </c>
      <c r="X1165">
        <v>555</v>
      </c>
      <c r="Y1165">
        <v>0</v>
      </c>
      <c r="Z1165">
        <v>0</v>
      </c>
      <c r="AA1165">
        <v>2865</v>
      </c>
      <c r="AB1165">
        <v>0</v>
      </c>
      <c r="AC1165">
        <v>0</v>
      </c>
      <c r="AD1165">
        <v>36</v>
      </c>
      <c r="AE1165">
        <v>2</v>
      </c>
      <c r="AF1165">
        <v>202</v>
      </c>
      <c r="AG1165">
        <v>2</v>
      </c>
      <c r="AH1165">
        <v>1</v>
      </c>
      <c r="AI1165">
        <v>60</v>
      </c>
      <c r="AJ1165">
        <v>0</v>
      </c>
      <c r="AK1165">
        <v>0</v>
      </c>
      <c r="AL1165">
        <v>0</v>
      </c>
      <c r="AM1165">
        <v>0</v>
      </c>
      <c r="AN1165">
        <v>0</v>
      </c>
      <c r="AO1165">
        <v>167</v>
      </c>
      <c r="AP1165">
        <v>616</v>
      </c>
      <c r="AQ1165">
        <v>175</v>
      </c>
      <c r="AR1165">
        <v>0</v>
      </c>
      <c r="AS1165">
        <v>43</v>
      </c>
      <c r="AT1165">
        <v>50</v>
      </c>
      <c r="AU1165">
        <v>4</v>
      </c>
      <c r="AV1165">
        <v>0</v>
      </c>
      <c r="AW1165">
        <v>0</v>
      </c>
      <c r="AX1165">
        <v>0</v>
      </c>
      <c r="AY1165">
        <v>73</v>
      </c>
      <c r="AZ1165">
        <v>105</v>
      </c>
      <c r="BA1165">
        <v>31</v>
      </c>
      <c r="BB1165">
        <v>20</v>
      </c>
      <c r="BC1165">
        <v>3</v>
      </c>
      <c r="BD1165">
        <v>4</v>
      </c>
      <c r="BE1165">
        <v>0</v>
      </c>
      <c r="BF1165">
        <v>264</v>
      </c>
      <c r="BG1165">
        <v>920</v>
      </c>
      <c r="BH1165">
        <v>0</v>
      </c>
      <c r="BI1165">
        <v>115</v>
      </c>
      <c r="BJ1165" s="2">
        <v>46218</v>
      </c>
      <c r="BK1165">
        <v>0</v>
      </c>
      <c r="BL1165" s="3" t="str">
        <f>VLOOKUP(O1165,DropDownList!$H$1:$I$7,2,FALSE)</f>
        <v>2025/26</v>
      </c>
      <c r="BM1165" s="3" t="str">
        <f t="shared" si="18"/>
        <v>VSUR</v>
      </c>
    </row>
    <row r="1166" spans="1:65" x14ac:dyDescent="0.2">
      <c r="A1166">
        <v>2026</v>
      </c>
      <c r="B1166">
        <v>7</v>
      </c>
      <c r="C1166" t="s">
        <v>231</v>
      </c>
      <c r="D1166" t="s">
        <v>242</v>
      </c>
      <c r="E1166" t="s">
        <v>47</v>
      </c>
      <c r="F1166">
        <v>9282</v>
      </c>
      <c r="G1166" t="s">
        <v>141</v>
      </c>
      <c r="H1166" t="s">
        <v>233</v>
      </c>
      <c r="I1166" t="s">
        <v>234</v>
      </c>
      <c r="J1166" s="1">
        <v>46204</v>
      </c>
      <c r="K1166" t="s">
        <v>143</v>
      </c>
      <c r="L1166">
        <v>2</v>
      </c>
      <c r="M1166" t="s">
        <v>445</v>
      </c>
      <c r="N1166" t="s">
        <v>442</v>
      </c>
      <c r="O1166" t="s">
        <v>156</v>
      </c>
      <c r="P1166" t="s">
        <v>150</v>
      </c>
      <c r="Q1166">
        <v>14396.03</v>
      </c>
      <c r="R1166">
        <v>446</v>
      </c>
      <c r="S1166">
        <v>70745.350000000006</v>
      </c>
      <c r="T1166">
        <v>6949.75</v>
      </c>
      <c r="U1166">
        <v>92</v>
      </c>
      <c r="V1166">
        <v>70</v>
      </c>
      <c r="W1166">
        <v>11448.15</v>
      </c>
      <c r="X1166">
        <v>11483.15</v>
      </c>
      <c r="Y1166">
        <v>402</v>
      </c>
      <c r="Z1166">
        <v>63795.6</v>
      </c>
      <c r="AA1166">
        <v>49399.57</v>
      </c>
      <c r="AB1166">
        <v>15423.33</v>
      </c>
      <c r="AC1166">
        <v>33976.239999999998</v>
      </c>
      <c r="AD1166">
        <v>48</v>
      </c>
      <c r="AE1166">
        <v>22</v>
      </c>
      <c r="AF1166">
        <v>299</v>
      </c>
      <c r="AG1166">
        <v>38</v>
      </c>
      <c r="AH1166">
        <v>44</v>
      </c>
      <c r="AI1166">
        <v>54</v>
      </c>
      <c r="AJ1166">
        <v>79</v>
      </c>
      <c r="AK1166">
        <v>43</v>
      </c>
      <c r="AL1166">
        <v>11</v>
      </c>
      <c r="AM1166">
        <v>20</v>
      </c>
      <c r="AN1166">
        <v>3</v>
      </c>
      <c r="AO1166">
        <v>309</v>
      </c>
      <c r="AP1166">
        <v>2120</v>
      </c>
      <c r="AQ1166">
        <v>390</v>
      </c>
      <c r="AR1166">
        <v>0</v>
      </c>
      <c r="AS1166">
        <v>166</v>
      </c>
      <c r="AT1166">
        <v>394</v>
      </c>
      <c r="AU1166">
        <v>35</v>
      </c>
      <c r="AV1166">
        <v>15</v>
      </c>
      <c r="AW1166">
        <v>0</v>
      </c>
      <c r="AX1166">
        <v>0</v>
      </c>
      <c r="AY1166">
        <v>218</v>
      </c>
      <c r="AZ1166">
        <v>409</v>
      </c>
      <c r="BA1166">
        <v>272</v>
      </c>
      <c r="BB1166">
        <v>34</v>
      </c>
      <c r="BC1166">
        <v>15</v>
      </c>
      <c r="BD1166">
        <v>4</v>
      </c>
      <c r="BE1166">
        <v>0</v>
      </c>
      <c r="BF1166">
        <v>321</v>
      </c>
      <c r="BG1166">
        <v>9208.27</v>
      </c>
      <c r="BH1166">
        <v>11</v>
      </c>
      <c r="BI1166">
        <v>91</v>
      </c>
      <c r="BJ1166" s="2">
        <v>46218</v>
      </c>
      <c r="BK1166">
        <v>0</v>
      </c>
      <c r="BL1166" s="3" t="str">
        <f>VLOOKUP(O1166,DropDownList!$H$1:$I$7,2,FALSE)</f>
        <v>2023/24</v>
      </c>
      <c r="BM1166" s="3" t="str">
        <f t="shared" si="18"/>
        <v>FISCAL FINES</v>
      </c>
    </row>
    <row r="1167" spans="1:65" x14ac:dyDescent="0.2">
      <c r="A1167">
        <v>2026</v>
      </c>
      <c r="B1167">
        <v>7</v>
      </c>
      <c r="C1167" t="s">
        <v>231</v>
      </c>
      <c r="D1167" t="s">
        <v>242</v>
      </c>
      <c r="E1167" t="s">
        <v>47</v>
      </c>
      <c r="F1167">
        <v>9282</v>
      </c>
      <c r="G1167" t="s">
        <v>141</v>
      </c>
      <c r="H1167" t="s">
        <v>233</v>
      </c>
      <c r="I1167" t="s">
        <v>234</v>
      </c>
      <c r="J1167" s="1">
        <v>46204</v>
      </c>
      <c r="K1167" t="s">
        <v>143</v>
      </c>
      <c r="L1167">
        <v>2</v>
      </c>
      <c r="M1167" t="s">
        <v>445</v>
      </c>
      <c r="N1167" t="s">
        <v>442</v>
      </c>
      <c r="O1167" t="s">
        <v>147</v>
      </c>
      <c r="P1167" t="s">
        <v>154</v>
      </c>
      <c r="Q1167">
        <v>17782.22</v>
      </c>
      <c r="R1167">
        <v>342</v>
      </c>
      <c r="S1167">
        <v>73502</v>
      </c>
      <c r="T1167">
        <v>1016.16</v>
      </c>
      <c r="U1167">
        <v>87</v>
      </c>
      <c r="V1167">
        <v>53</v>
      </c>
      <c r="W1167">
        <v>11285.87</v>
      </c>
      <c r="X1167">
        <v>11765.87</v>
      </c>
      <c r="Y1167">
        <v>0</v>
      </c>
      <c r="Z1167">
        <v>0</v>
      </c>
      <c r="AA1167">
        <v>54703.62</v>
      </c>
      <c r="AB1167">
        <v>489.63</v>
      </c>
      <c r="AC1167">
        <v>50213.99</v>
      </c>
      <c r="AD1167">
        <v>33</v>
      </c>
      <c r="AE1167">
        <v>20</v>
      </c>
      <c r="AF1167">
        <v>247</v>
      </c>
      <c r="AG1167">
        <v>44</v>
      </c>
      <c r="AH1167">
        <v>3</v>
      </c>
      <c r="AI1167">
        <v>43</v>
      </c>
      <c r="AJ1167">
        <v>0</v>
      </c>
      <c r="AK1167">
        <v>0</v>
      </c>
      <c r="AL1167">
        <v>0</v>
      </c>
      <c r="AM1167">
        <v>0</v>
      </c>
      <c r="AN1167">
        <v>0</v>
      </c>
      <c r="AO1167">
        <v>220</v>
      </c>
      <c r="AP1167">
        <v>1144</v>
      </c>
      <c r="AQ1167">
        <v>248</v>
      </c>
      <c r="AR1167">
        <v>0</v>
      </c>
      <c r="AS1167">
        <v>100</v>
      </c>
      <c r="AT1167">
        <v>128</v>
      </c>
      <c r="AU1167">
        <v>20</v>
      </c>
      <c r="AV1167">
        <v>6</v>
      </c>
      <c r="AW1167">
        <v>0</v>
      </c>
      <c r="AX1167">
        <v>0</v>
      </c>
      <c r="AY1167">
        <v>119</v>
      </c>
      <c r="AZ1167">
        <v>209</v>
      </c>
      <c r="BA1167">
        <v>131</v>
      </c>
      <c r="BB1167">
        <v>43</v>
      </c>
      <c r="BC1167">
        <v>19</v>
      </c>
      <c r="BD1167">
        <v>7</v>
      </c>
      <c r="BE1167">
        <v>0</v>
      </c>
      <c r="BF1167">
        <v>341</v>
      </c>
      <c r="BG1167">
        <v>11285</v>
      </c>
      <c r="BH1167">
        <v>5</v>
      </c>
      <c r="BI1167">
        <v>84</v>
      </c>
      <c r="BJ1167" s="2">
        <v>46218</v>
      </c>
      <c r="BK1167">
        <v>0</v>
      </c>
      <c r="BL1167" s="3" t="str">
        <f>VLOOKUP(O1167,DropDownList!$H$1:$I$7,2,FALSE)</f>
        <v>2024/25</v>
      </c>
      <c r="BM1167" s="3" t="str">
        <f t="shared" si="18"/>
        <v>JP COURT</v>
      </c>
    </row>
    <row r="1168" spans="1:65" x14ac:dyDescent="0.2">
      <c r="A1168">
        <v>2026</v>
      </c>
      <c r="B1168">
        <v>7</v>
      </c>
      <c r="C1168" t="s">
        <v>231</v>
      </c>
      <c r="D1168" t="s">
        <v>242</v>
      </c>
      <c r="E1168" t="s">
        <v>47</v>
      </c>
      <c r="F1168">
        <v>9282</v>
      </c>
      <c r="G1168" t="s">
        <v>141</v>
      </c>
      <c r="H1168" t="s">
        <v>233</v>
      </c>
      <c r="I1168" t="s">
        <v>234</v>
      </c>
      <c r="J1168" s="1">
        <v>46204</v>
      </c>
      <c r="K1168" t="s">
        <v>143</v>
      </c>
      <c r="L1168">
        <v>2</v>
      </c>
      <c r="M1168" t="s">
        <v>445</v>
      </c>
      <c r="N1168" t="s">
        <v>442</v>
      </c>
      <c r="O1168" t="s">
        <v>147</v>
      </c>
      <c r="P1168" t="s">
        <v>152</v>
      </c>
      <c r="Q1168">
        <v>0</v>
      </c>
      <c r="R1168">
        <v>31</v>
      </c>
      <c r="S1168">
        <v>1240</v>
      </c>
      <c r="T1168">
        <v>560</v>
      </c>
      <c r="U1168">
        <v>0</v>
      </c>
      <c r="V1168">
        <v>0</v>
      </c>
      <c r="W1168">
        <v>0</v>
      </c>
      <c r="X1168">
        <v>0</v>
      </c>
      <c r="Y1168">
        <v>0</v>
      </c>
      <c r="Z1168">
        <v>0</v>
      </c>
      <c r="AA1168">
        <v>680</v>
      </c>
      <c r="AB1168">
        <v>0</v>
      </c>
      <c r="AC1168">
        <v>680</v>
      </c>
      <c r="AD1168">
        <v>0</v>
      </c>
      <c r="AE1168">
        <v>0</v>
      </c>
      <c r="AF1168">
        <v>17</v>
      </c>
      <c r="AG1168">
        <v>0</v>
      </c>
      <c r="AH1168">
        <v>14</v>
      </c>
      <c r="AI1168">
        <v>0</v>
      </c>
      <c r="AJ1168">
        <v>0</v>
      </c>
      <c r="AK1168">
        <v>0</v>
      </c>
      <c r="AL1168">
        <v>0</v>
      </c>
      <c r="AM1168">
        <v>0</v>
      </c>
      <c r="AN1168">
        <v>0</v>
      </c>
      <c r="AO1168">
        <v>0</v>
      </c>
      <c r="AP1168">
        <v>0</v>
      </c>
      <c r="AQ1168">
        <v>0</v>
      </c>
      <c r="AR1168">
        <v>0</v>
      </c>
      <c r="AS1168">
        <v>0</v>
      </c>
      <c r="AT1168">
        <v>0</v>
      </c>
      <c r="AU1168">
        <v>0</v>
      </c>
      <c r="AV1168">
        <v>0</v>
      </c>
      <c r="AW1168">
        <v>0</v>
      </c>
      <c r="AX1168">
        <v>0</v>
      </c>
      <c r="AY1168">
        <v>0</v>
      </c>
      <c r="AZ1168">
        <v>0</v>
      </c>
      <c r="BA1168">
        <v>0</v>
      </c>
      <c r="BB1168">
        <v>0</v>
      </c>
      <c r="BC1168">
        <v>0</v>
      </c>
      <c r="BD1168">
        <v>0</v>
      </c>
      <c r="BE1168">
        <v>0</v>
      </c>
      <c r="BF1168">
        <v>0</v>
      </c>
      <c r="BG1168">
        <v>0</v>
      </c>
      <c r="BH1168">
        <v>0</v>
      </c>
      <c r="BI1168">
        <v>0</v>
      </c>
      <c r="BJ1168" s="2">
        <v>46218</v>
      </c>
      <c r="BK1168">
        <v>0</v>
      </c>
      <c r="BL1168" s="3" t="str">
        <f>VLOOKUP(O1168,DropDownList!$H$1:$I$7,2,FALSE)</f>
        <v>2024/25</v>
      </c>
      <c r="BM1168" s="3" t="str">
        <f t="shared" si="18"/>
        <v>PCOA</v>
      </c>
    </row>
    <row r="1169" spans="1:65" x14ac:dyDescent="0.2">
      <c r="A1169">
        <v>2026</v>
      </c>
      <c r="B1169">
        <v>7</v>
      </c>
      <c r="C1169" t="s">
        <v>231</v>
      </c>
      <c r="D1169" t="s">
        <v>242</v>
      </c>
      <c r="E1169" t="s">
        <v>47</v>
      </c>
      <c r="F1169">
        <v>9282</v>
      </c>
      <c r="G1169" t="s">
        <v>141</v>
      </c>
      <c r="H1169" t="s">
        <v>233</v>
      </c>
      <c r="I1169" t="s">
        <v>234</v>
      </c>
      <c r="J1169" s="1">
        <v>46204</v>
      </c>
      <c r="K1169" t="s">
        <v>143</v>
      </c>
      <c r="L1169">
        <v>2</v>
      </c>
      <c r="M1169" t="s">
        <v>445</v>
      </c>
      <c r="N1169" t="s">
        <v>442</v>
      </c>
      <c r="O1169" t="s">
        <v>155</v>
      </c>
      <c r="P1169" t="s">
        <v>146</v>
      </c>
      <c r="Q1169">
        <v>290</v>
      </c>
      <c r="R1169">
        <v>374</v>
      </c>
      <c r="S1169">
        <v>5175</v>
      </c>
      <c r="T1169">
        <v>30</v>
      </c>
      <c r="U1169">
        <v>40</v>
      </c>
      <c r="V1169">
        <v>13</v>
      </c>
      <c r="W1169">
        <v>250</v>
      </c>
      <c r="X1169">
        <v>250</v>
      </c>
      <c r="Y1169">
        <v>0</v>
      </c>
      <c r="Z1169">
        <v>0</v>
      </c>
      <c r="AA1169">
        <v>4855</v>
      </c>
      <c r="AB1169">
        <v>0</v>
      </c>
      <c r="AC1169">
        <v>0</v>
      </c>
      <c r="AD1169">
        <v>13</v>
      </c>
      <c r="AE1169">
        <v>0</v>
      </c>
      <c r="AF1169">
        <v>354</v>
      </c>
      <c r="AG1169">
        <v>0</v>
      </c>
      <c r="AH1169">
        <v>3</v>
      </c>
      <c r="AI1169">
        <v>17</v>
      </c>
      <c r="AJ1169">
        <v>0</v>
      </c>
      <c r="AK1169">
        <v>0</v>
      </c>
      <c r="AL1169">
        <v>0</v>
      </c>
      <c r="AM1169">
        <v>0</v>
      </c>
      <c r="AN1169">
        <v>0</v>
      </c>
      <c r="AO1169">
        <v>233</v>
      </c>
      <c r="AP1169">
        <v>1441</v>
      </c>
      <c r="AQ1169">
        <v>281</v>
      </c>
      <c r="AR1169">
        <v>2</v>
      </c>
      <c r="AS1169">
        <v>119</v>
      </c>
      <c r="AT1169">
        <v>204</v>
      </c>
      <c r="AU1169">
        <v>57</v>
      </c>
      <c r="AV1169">
        <v>24</v>
      </c>
      <c r="AW1169">
        <v>2</v>
      </c>
      <c r="AX1169">
        <v>0</v>
      </c>
      <c r="AY1169">
        <v>136</v>
      </c>
      <c r="AZ1169">
        <v>256</v>
      </c>
      <c r="BA1169">
        <v>186</v>
      </c>
      <c r="BB1169">
        <v>31</v>
      </c>
      <c r="BC1169">
        <v>12</v>
      </c>
      <c r="BD1169">
        <v>5</v>
      </c>
      <c r="BE1169">
        <v>0</v>
      </c>
      <c r="BF1169">
        <v>372</v>
      </c>
      <c r="BG1169">
        <v>290</v>
      </c>
      <c r="BH1169">
        <v>0</v>
      </c>
      <c r="BI1169">
        <v>39</v>
      </c>
      <c r="BJ1169" s="2">
        <v>46218</v>
      </c>
      <c r="BK1169">
        <v>0</v>
      </c>
      <c r="BL1169" s="3" t="str">
        <f>VLOOKUP(O1169,DropDownList!$H$1:$I$7,2,FALSE)</f>
        <v>2022/23</v>
      </c>
      <c r="BM1169" s="3" t="str">
        <f t="shared" si="18"/>
        <v>VSUR</v>
      </c>
    </row>
    <row r="1170" spans="1:65" x14ac:dyDescent="0.2">
      <c r="A1170">
        <v>2026</v>
      </c>
      <c r="B1170">
        <v>7</v>
      </c>
      <c r="C1170" t="s">
        <v>231</v>
      </c>
      <c r="D1170" t="s">
        <v>242</v>
      </c>
      <c r="E1170" t="s">
        <v>47</v>
      </c>
      <c r="F1170">
        <v>9282</v>
      </c>
      <c r="G1170" t="s">
        <v>141</v>
      </c>
      <c r="H1170" t="s">
        <v>233</v>
      </c>
      <c r="I1170" t="s">
        <v>234</v>
      </c>
      <c r="J1170" s="1">
        <v>46204</v>
      </c>
      <c r="K1170" t="s">
        <v>143</v>
      </c>
      <c r="L1170">
        <v>2</v>
      </c>
      <c r="M1170" t="s">
        <v>445</v>
      </c>
      <c r="N1170" t="s">
        <v>442</v>
      </c>
      <c r="O1170" t="s">
        <v>149</v>
      </c>
      <c r="P1170" t="s">
        <v>154</v>
      </c>
      <c r="Q1170">
        <v>26378.41</v>
      </c>
      <c r="R1170">
        <v>267</v>
      </c>
      <c r="S1170">
        <v>63526</v>
      </c>
      <c r="T1170">
        <v>330</v>
      </c>
      <c r="U1170">
        <v>117</v>
      </c>
      <c r="V1170">
        <v>55</v>
      </c>
      <c r="W1170">
        <v>9156.85</v>
      </c>
      <c r="X1170">
        <v>12126.85</v>
      </c>
      <c r="Y1170">
        <v>0</v>
      </c>
      <c r="Z1170">
        <v>0</v>
      </c>
      <c r="AA1170">
        <v>36817.589999999997</v>
      </c>
      <c r="AB1170">
        <v>153.52000000000001</v>
      </c>
      <c r="AC1170">
        <v>33779.07</v>
      </c>
      <c r="AD1170">
        <v>36</v>
      </c>
      <c r="AE1170">
        <v>19</v>
      </c>
      <c r="AF1170">
        <v>146</v>
      </c>
      <c r="AG1170">
        <v>57</v>
      </c>
      <c r="AH1170">
        <v>1</v>
      </c>
      <c r="AI1170">
        <v>60</v>
      </c>
      <c r="AJ1170">
        <v>0</v>
      </c>
      <c r="AK1170">
        <v>0</v>
      </c>
      <c r="AL1170">
        <v>0</v>
      </c>
      <c r="AM1170">
        <v>0</v>
      </c>
      <c r="AN1170">
        <v>0</v>
      </c>
      <c r="AO1170">
        <v>168</v>
      </c>
      <c r="AP1170">
        <v>612</v>
      </c>
      <c r="AQ1170">
        <v>174</v>
      </c>
      <c r="AR1170">
        <v>0</v>
      </c>
      <c r="AS1170">
        <v>43</v>
      </c>
      <c r="AT1170">
        <v>51</v>
      </c>
      <c r="AU1170">
        <v>4</v>
      </c>
      <c r="AV1170">
        <v>0</v>
      </c>
      <c r="AW1170">
        <v>0</v>
      </c>
      <c r="AX1170">
        <v>0</v>
      </c>
      <c r="AY1170">
        <v>72</v>
      </c>
      <c r="AZ1170">
        <v>103</v>
      </c>
      <c r="BA1170">
        <v>31</v>
      </c>
      <c r="BB1170">
        <v>20</v>
      </c>
      <c r="BC1170">
        <v>3</v>
      </c>
      <c r="BD1170">
        <v>4</v>
      </c>
      <c r="BE1170">
        <v>0</v>
      </c>
      <c r="BF1170">
        <v>266</v>
      </c>
      <c r="BG1170">
        <v>16165</v>
      </c>
      <c r="BH1170">
        <v>3</v>
      </c>
      <c r="BI1170">
        <v>116</v>
      </c>
      <c r="BJ1170" s="2">
        <v>46218</v>
      </c>
      <c r="BK1170">
        <v>0</v>
      </c>
      <c r="BL1170" s="3" t="str">
        <f>VLOOKUP(O1170,DropDownList!$H$1:$I$7,2,FALSE)</f>
        <v>2025/26</v>
      </c>
      <c r="BM1170" s="3" t="str">
        <f t="shared" si="18"/>
        <v>JP COURT</v>
      </c>
    </row>
    <row r="1171" spans="1:65" x14ac:dyDescent="0.2">
      <c r="A1171">
        <v>2026</v>
      </c>
      <c r="B1171">
        <v>7</v>
      </c>
      <c r="C1171" t="s">
        <v>231</v>
      </c>
      <c r="D1171" t="s">
        <v>242</v>
      </c>
      <c r="E1171" t="s">
        <v>47</v>
      </c>
      <c r="F1171">
        <v>9282</v>
      </c>
      <c r="G1171" t="s">
        <v>141</v>
      </c>
      <c r="H1171" t="s">
        <v>233</v>
      </c>
      <c r="I1171" t="s">
        <v>234</v>
      </c>
      <c r="J1171" s="1">
        <v>46204</v>
      </c>
      <c r="K1171" t="s">
        <v>143</v>
      </c>
      <c r="L1171">
        <v>2</v>
      </c>
      <c r="M1171" t="s">
        <v>445</v>
      </c>
      <c r="N1171" t="s">
        <v>442</v>
      </c>
      <c r="O1171" t="s">
        <v>147</v>
      </c>
      <c r="P1171" t="s">
        <v>148</v>
      </c>
      <c r="Q1171">
        <v>218.76</v>
      </c>
      <c r="R1171">
        <v>16</v>
      </c>
      <c r="S1171">
        <v>960</v>
      </c>
      <c r="T1171">
        <v>80.319999999999993</v>
      </c>
      <c r="U1171">
        <v>5</v>
      </c>
      <c r="V1171">
        <v>1</v>
      </c>
      <c r="W1171">
        <v>60</v>
      </c>
      <c r="X1171">
        <v>60</v>
      </c>
      <c r="Y1171">
        <v>0</v>
      </c>
      <c r="Z1171">
        <v>0</v>
      </c>
      <c r="AA1171">
        <v>660.92</v>
      </c>
      <c r="AB1171">
        <v>0</v>
      </c>
      <c r="AC1171">
        <v>660.92</v>
      </c>
      <c r="AD1171">
        <v>1</v>
      </c>
      <c r="AE1171">
        <v>0</v>
      </c>
      <c r="AF1171">
        <v>9</v>
      </c>
      <c r="AG1171">
        <v>3</v>
      </c>
      <c r="AH1171">
        <v>1</v>
      </c>
      <c r="AI1171">
        <v>2</v>
      </c>
      <c r="AJ1171">
        <v>0</v>
      </c>
      <c r="AK1171">
        <v>0</v>
      </c>
      <c r="AL1171">
        <v>0</v>
      </c>
      <c r="AM1171">
        <v>0</v>
      </c>
      <c r="AN1171">
        <v>0</v>
      </c>
      <c r="AO1171">
        <v>14</v>
      </c>
      <c r="AP1171">
        <v>60</v>
      </c>
      <c r="AQ1171">
        <v>15</v>
      </c>
      <c r="AR1171">
        <v>0</v>
      </c>
      <c r="AS1171">
        <v>1</v>
      </c>
      <c r="AT1171">
        <v>6</v>
      </c>
      <c r="AU1171">
        <v>2</v>
      </c>
      <c r="AV1171">
        <v>1</v>
      </c>
      <c r="AW1171">
        <v>0</v>
      </c>
      <c r="AX1171">
        <v>0</v>
      </c>
      <c r="AY1171">
        <v>10</v>
      </c>
      <c r="AZ1171">
        <v>13</v>
      </c>
      <c r="BA1171">
        <v>4</v>
      </c>
      <c r="BB1171">
        <v>2</v>
      </c>
      <c r="BC1171">
        <v>1</v>
      </c>
      <c r="BD1171">
        <v>0</v>
      </c>
      <c r="BE1171">
        <v>0</v>
      </c>
      <c r="BF1171">
        <v>16</v>
      </c>
      <c r="BG1171">
        <v>120</v>
      </c>
      <c r="BH1171">
        <v>1</v>
      </c>
      <c r="BI1171">
        <v>5</v>
      </c>
      <c r="BJ1171" s="2">
        <v>46218</v>
      </c>
      <c r="BK1171">
        <v>0</v>
      </c>
      <c r="BL1171" s="3" t="str">
        <f>VLOOKUP(O1171,DropDownList!$H$1:$I$7,2,FALSE)</f>
        <v>2024/25</v>
      </c>
      <c r="BM1171" s="3" t="str">
        <f t="shared" si="18"/>
        <v>PRAS</v>
      </c>
    </row>
    <row r="1172" spans="1:65" x14ac:dyDescent="0.2">
      <c r="A1172">
        <v>2026</v>
      </c>
      <c r="B1172">
        <v>7</v>
      </c>
      <c r="C1172" t="s">
        <v>231</v>
      </c>
      <c r="D1172" t="s">
        <v>242</v>
      </c>
      <c r="E1172" t="s">
        <v>47</v>
      </c>
      <c r="F1172">
        <v>9282</v>
      </c>
      <c r="G1172" t="s">
        <v>141</v>
      </c>
      <c r="H1172" t="s">
        <v>233</v>
      </c>
      <c r="I1172" t="s">
        <v>234</v>
      </c>
      <c r="J1172" s="1">
        <v>46204</v>
      </c>
      <c r="K1172" t="s">
        <v>143</v>
      </c>
      <c r="L1172">
        <v>2</v>
      </c>
      <c r="M1172" t="s">
        <v>445</v>
      </c>
      <c r="N1172" t="s">
        <v>442</v>
      </c>
      <c r="O1172" t="s">
        <v>149</v>
      </c>
      <c r="P1172" t="s">
        <v>152</v>
      </c>
      <c r="Q1172">
        <v>0</v>
      </c>
      <c r="R1172">
        <v>41</v>
      </c>
      <c r="S1172">
        <v>1640</v>
      </c>
      <c r="T1172">
        <v>960</v>
      </c>
      <c r="U1172">
        <v>0</v>
      </c>
      <c r="V1172">
        <v>0</v>
      </c>
      <c r="W1172">
        <v>0</v>
      </c>
      <c r="X1172">
        <v>0</v>
      </c>
      <c r="Y1172">
        <v>0</v>
      </c>
      <c r="Z1172">
        <v>0</v>
      </c>
      <c r="AA1172">
        <v>680</v>
      </c>
      <c r="AB1172">
        <v>0</v>
      </c>
      <c r="AC1172">
        <v>680</v>
      </c>
      <c r="AD1172">
        <v>0</v>
      </c>
      <c r="AE1172">
        <v>0</v>
      </c>
      <c r="AF1172">
        <v>17</v>
      </c>
      <c r="AG1172">
        <v>0</v>
      </c>
      <c r="AH1172">
        <v>24</v>
      </c>
      <c r="AI1172">
        <v>0</v>
      </c>
      <c r="AJ1172">
        <v>0</v>
      </c>
      <c r="AK1172">
        <v>0</v>
      </c>
      <c r="AL1172">
        <v>0</v>
      </c>
      <c r="AM1172">
        <v>2</v>
      </c>
      <c r="AN1172">
        <v>0</v>
      </c>
      <c r="AO1172">
        <v>0</v>
      </c>
      <c r="AP1172">
        <v>0</v>
      </c>
      <c r="AQ1172">
        <v>0</v>
      </c>
      <c r="AR1172">
        <v>0</v>
      </c>
      <c r="AS1172">
        <v>0</v>
      </c>
      <c r="AT1172">
        <v>0</v>
      </c>
      <c r="AU1172">
        <v>0</v>
      </c>
      <c r="AV1172">
        <v>0</v>
      </c>
      <c r="AW1172">
        <v>0</v>
      </c>
      <c r="AX1172">
        <v>0</v>
      </c>
      <c r="AY1172">
        <v>0</v>
      </c>
      <c r="AZ1172">
        <v>0</v>
      </c>
      <c r="BA1172">
        <v>0</v>
      </c>
      <c r="BB1172">
        <v>0</v>
      </c>
      <c r="BC1172">
        <v>0</v>
      </c>
      <c r="BD1172">
        <v>0</v>
      </c>
      <c r="BE1172">
        <v>0</v>
      </c>
      <c r="BF1172">
        <v>0</v>
      </c>
      <c r="BG1172">
        <v>0</v>
      </c>
      <c r="BH1172">
        <v>0</v>
      </c>
      <c r="BI1172">
        <v>0</v>
      </c>
      <c r="BJ1172" s="2">
        <v>46218</v>
      </c>
      <c r="BK1172">
        <v>0</v>
      </c>
      <c r="BL1172" s="3" t="str">
        <f>VLOOKUP(O1172,DropDownList!$H$1:$I$7,2,FALSE)</f>
        <v>2025/26</v>
      </c>
      <c r="BM1172" s="3" t="str">
        <f t="shared" si="18"/>
        <v>PCOA</v>
      </c>
    </row>
    <row r="1173" spans="1:65" x14ac:dyDescent="0.2">
      <c r="A1173">
        <v>2026</v>
      </c>
      <c r="B1173">
        <v>7</v>
      </c>
      <c r="C1173" t="s">
        <v>231</v>
      </c>
      <c r="D1173" t="s">
        <v>242</v>
      </c>
      <c r="E1173" t="s">
        <v>47</v>
      </c>
      <c r="F1173">
        <v>9282</v>
      </c>
      <c r="G1173" t="s">
        <v>141</v>
      </c>
      <c r="H1173" t="s">
        <v>233</v>
      </c>
      <c r="I1173" t="s">
        <v>234</v>
      </c>
      <c r="J1173" s="1">
        <v>46204</v>
      </c>
      <c r="K1173" t="s">
        <v>143</v>
      </c>
      <c r="L1173">
        <v>2</v>
      </c>
      <c r="M1173" t="s">
        <v>445</v>
      </c>
      <c r="N1173" t="s">
        <v>442</v>
      </c>
      <c r="O1173" t="s">
        <v>149</v>
      </c>
      <c r="P1173" t="s">
        <v>148</v>
      </c>
      <c r="Q1173">
        <v>864.14</v>
      </c>
      <c r="R1173">
        <v>22</v>
      </c>
      <c r="S1173">
        <v>1320</v>
      </c>
      <c r="T1173">
        <v>0</v>
      </c>
      <c r="U1173">
        <v>15</v>
      </c>
      <c r="V1173">
        <v>8</v>
      </c>
      <c r="W1173">
        <v>480</v>
      </c>
      <c r="X1173">
        <v>480</v>
      </c>
      <c r="Y1173">
        <v>0</v>
      </c>
      <c r="Z1173">
        <v>0</v>
      </c>
      <c r="AA1173">
        <v>455.86</v>
      </c>
      <c r="AB1173">
        <v>0</v>
      </c>
      <c r="AC1173">
        <v>455.86</v>
      </c>
      <c r="AD1173">
        <v>8</v>
      </c>
      <c r="AE1173">
        <v>0</v>
      </c>
      <c r="AF1173">
        <v>7</v>
      </c>
      <c r="AG1173">
        <v>2</v>
      </c>
      <c r="AH1173">
        <v>0</v>
      </c>
      <c r="AI1173">
        <v>13</v>
      </c>
      <c r="AJ1173">
        <v>0</v>
      </c>
      <c r="AK1173">
        <v>0</v>
      </c>
      <c r="AL1173">
        <v>0</v>
      </c>
      <c r="AM1173">
        <v>0</v>
      </c>
      <c r="AN1173">
        <v>0</v>
      </c>
      <c r="AO1173">
        <v>22</v>
      </c>
      <c r="AP1173">
        <v>79</v>
      </c>
      <c r="AQ1173">
        <v>22</v>
      </c>
      <c r="AR1173">
        <v>1</v>
      </c>
      <c r="AS1173">
        <v>1</v>
      </c>
      <c r="AT1173">
        <v>8</v>
      </c>
      <c r="AU1173">
        <v>0</v>
      </c>
      <c r="AV1173">
        <v>0</v>
      </c>
      <c r="AW1173">
        <v>0</v>
      </c>
      <c r="AX1173">
        <v>0</v>
      </c>
      <c r="AY1173">
        <v>8</v>
      </c>
      <c r="AZ1173">
        <v>13</v>
      </c>
      <c r="BA1173">
        <v>0</v>
      </c>
      <c r="BB1173">
        <v>4</v>
      </c>
      <c r="BC1173">
        <v>4</v>
      </c>
      <c r="BD1173">
        <v>0</v>
      </c>
      <c r="BE1173">
        <v>0</v>
      </c>
      <c r="BF1173">
        <v>22</v>
      </c>
      <c r="BG1173">
        <v>780</v>
      </c>
      <c r="BH1173">
        <v>0</v>
      </c>
      <c r="BI1173">
        <v>15</v>
      </c>
      <c r="BJ1173" s="2">
        <v>46218</v>
      </c>
      <c r="BK1173">
        <v>0</v>
      </c>
      <c r="BL1173" s="3" t="str">
        <f>VLOOKUP(O1173,DropDownList!$H$1:$I$7,2,FALSE)</f>
        <v>2025/26</v>
      </c>
      <c r="BM1173" s="3" t="str">
        <f t="shared" si="18"/>
        <v>PRAS</v>
      </c>
    </row>
    <row r="1174" spans="1:65" x14ac:dyDescent="0.2">
      <c r="A1174">
        <v>2026</v>
      </c>
      <c r="B1174">
        <v>7</v>
      </c>
      <c r="C1174" t="s">
        <v>231</v>
      </c>
      <c r="D1174" t="s">
        <v>242</v>
      </c>
      <c r="E1174" t="s">
        <v>47</v>
      </c>
      <c r="F1174">
        <v>9282</v>
      </c>
      <c r="G1174" t="s">
        <v>141</v>
      </c>
      <c r="H1174" t="s">
        <v>233</v>
      </c>
      <c r="I1174" t="s">
        <v>234</v>
      </c>
      <c r="J1174" s="1">
        <v>46204</v>
      </c>
      <c r="K1174" t="s">
        <v>143</v>
      </c>
      <c r="L1174">
        <v>2</v>
      </c>
      <c r="M1174" t="s">
        <v>445</v>
      </c>
      <c r="N1174" t="s">
        <v>442</v>
      </c>
      <c r="O1174" t="s">
        <v>147</v>
      </c>
      <c r="P1174" t="s">
        <v>150</v>
      </c>
      <c r="Q1174">
        <v>20094.93</v>
      </c>
      <c r="R1174">
        <v>414</v>
      </c>
      <c r="S1174">
        <v>64762.85</v>
      </c>
      <c r="T1174">
        <v>8914.57</v>
      </c>
      <c r="U1174">
        <v>127</v>
      </c>
      <c r="V1174">
        <v>82</v>
      </c>
      <c r="W1174">
        <v>14359.05</v>
      </c>
      <c r="X1174">
        <v>14996.99</v>
      </c>
      <c r="Y1174">
        <v>357</v>
      </c>
      <c r="Z1174">
        <v>55848.28</v>
      </c>
      <c r="AA1174">
        <v>35753.35</v>
      </c>
      <c r="AB1174">
        <v>10034.27</v>
      </c>
      <c r="AC1174">
        <v>25719.08</v>
      </c>
      <c r="AD1174">
        <v>46</v>
      </c>
      <c r="AE1174">
        <v>36</v>
      </c>
      <c r="AF1174">
        <v>220</v>
      </c>
      <c r="AG1174">
        <v>64</v>
      </c>
      <c r="AH1174">
        <v>57</v>
      </c>
      <c r="AI1174">
        <v>63</v>
      </c>
      <c r="AJ1174">
        <v>65</v>
      </c>
      <c r="AK1174">
        <v>37</v>
      </c>
      <c r="AL1174">
        <v>9</v>
      </c>
      <c r="AM1174">
        <v>21</v>
      </c>
      <c r="AN1174">
        <v>5</v>
      </c>
      <c r="AO1174">
        <v>295</v>
      </c>
      <c r="AP1174">
        <v>1599</v>
      </c>
      <c r="AQ1174">
        <v>343</v>
      </c>
      <c r="AR1174">
        <v>4</v>
      </c>
      <c r="AS1174">
        <v>103</v>
      </c>
      <c r="AT1174">
        <v>236</v>
      </c>
      <c r="AU1174">
        <v>7</v>
      </c>
      <c r="AV1174">
        <v>3</v>
      </c>
      <c r="AW1174">
        <v>0</v>
      </c>
      <c r="AX1174">
        <v>0</v>
      </c>
      <c r="AY1174">
        <v>190</v>
      </c>
      <c r="AZ1174">
        <v>324</v>
      </c>
      <c r="BA1174">
        <v>185</v>
      </c>
      <c r="BB1174">
        <v>30</v>
      </c>
      <c r="BC1174">
        <v>15</v>
      </c>
      <c r="BD1174">
        <v>3</v>
      </c>
      <c r="BE1174">
        <v>0</v>
      </c>
      <c r="BF1174">
        <v>302</v>
      </c>
      <c r="BG1174">
        <v>11657.94</v>
      </c>
      <c r="BH1174">
        <v>10</v>
      </c>
      <c r="BI1174">
        <v>126</v>
      </c>
      <c r="BJ1174" s="2">
        <v>46218</v>
      </c>
      <c r="BK1174">
        <v>0</v>
      </c>
      <c r="BL1174" s="3" t="str">
        <f>VLOOKUP(O1174,DropDownList!$H$1:$I$7,2,FALSE)</f>
        <v>2024/25</v>
      </c>
      <c r="BM1174" s="3" t="str">
        <f t="shared" si="18"/>
        <v>FISCAL FINES</v>
      </c>
    </row>
    <row r="1175" spans="1:65" x14ac:dyDescent="0.2">
      <c r="A1175">
        <v>2026</v>
      </c>
      <c r="B1175">
        <v>7</v>
      </c>
      <c r="C1175" t="s">
        <v>231</v>
      </c>
      <c r="D1175" t="s">
        <v>242</v>
      </c>
      <c r="E1175" t="s">
        <v>47</v>
      </c>
      <c r="F1175">
        <v>9282</v>
      </c>
      <c r="G1175" t="s">
        <v>141</v>
      </c>
      <c r="H1175" t="s">
        <v>233</v>
      </c>
      <c r="I1175" t="s">
        <v>234</v>
      </c>
      <c r="J1175" s="1">
        <v>46204</v>
      </c>
      <c r="K1175" t="s">
        <v>143</v>
      </c>
      <c r="L1175">
        <v>2</v>
      </c>
      <c r="M1175" t="s">
        <v>445</v>
      </c>
      <c r="N1175" t="s">
        <v>442</v>
      </c>
      <c r="O1175" t="s">
        <v>155</v>
      </c>
      <c r="P1175" t="s">
        <v>154</v>
      </c>
      <c r="Q1175">
        <v>9088.42</v>
      </c>
      <c r="R1175">
        <v>374</v>
      </c>
      <c r="S1175">
        <v>82168.649999999994</v>
      </c>
      <c r="T1175">
        <v>1305.73</v>
      </c>
      <c r="U1175">
        <v>39</v>
      </c>
      <c r="V1175">
        <v>25</v>
      </c>
      <c r="W1175">
        <v>7167.79</v>
      </c>
      <c r="X1175">
        <v>7187.79</v>
      </c>
      <c r="Y1175">
        <v>0</v>
      </c>
      <c r="Z1175">
        <v>0</v>
      </c>
      <c r="AA1175">
        <v>71774.5</v>
      </c>
      <c r="AB1175">
        <v>1261.6500000000001</v>
      </c>
      <c r="AC1175">
        <v>65657.850000000006</v>
      </c>
      <c r="AD1175">
        <v>13</v>
      </c>
      <c r="AE1175">
        <v>12</v>
      </c>
      <c r="AF1175">
        <v>326</v>
      </c>
      <c r="AG1175">
        <v>22</v>
      </c>
      <c r="AH1175">
        <v>2</v>
      </c>
      <c r="AI1175">
        <v>17</v>
      </c>
      <c r="AJ1175">
        <v>0</v>
      </c>
      <c r="AK1175">
        <v>0</v>
      </c>
      <c r="AL1175">
        <v>0</v>
      </c>
      <c r="AM1175">
        <v>0</v>
      </c>
      <c r="AN1175">
        <v>0</v>
      </c>
      <c r="AO1175">
        <v>233</v>
      </c>
      <c r="AP1175">
        <v>1439</v>
      </c>
      <c r="AQ1175">
        <v>280</v>
      </c>
      <c r="AR1175">
        <v>2</v>
      </c>
      <c r="AS1175">
        <v>119</v>
      </c>
      <c r="AT1175">
        <v>204</v>
      </c>
      <c r="AU1175">
        <v>57</v>
      </c>
      <c r="AV1175">
        <v>24</v>
      </c>
      <c r="AW1175">
        <v>2</v>
      </c>
      <c r="AX1175">
        <v>0</v>
      </c>
      <c r="AY1175">
        <v>136</v>
      </c>
      <c r="AZ1175">
        <v>256</v>
      </c>
      <c r="BA1175">
        <v>185</v>
      </c>
      <c r="BB1175">
        <v>31</v>
      </c>
      <c r="BC1175">
        <v>12</v>
      </c>
      <c r="BD1175">
        <v>5</v>
      </c>
      <c r="BE1175">
        <v>0</v>
      </c>
      <c r="BF1175">
        <v>372</v>
      </c>
      <c r="BG1175">
        <v>5365</v>
      </c>
      <c r="BH1175">
        <v>7</v>
      </c>
      <c r="BI1175">
        <v>38</v>
      </c>
      <c r="BJ1175" s="2">
        <v>46218</v>
      </c>
      <c r="BK1175">
        <v>0</v>
      </c>
      <c r="BL1175" s="3" t="str">
        <f>VLOOKUP(O1175,DropDownList!$H$1:$I$7,2,FALSE)</f>
        <v>2022/23</v>
      </c>
      <c r="BM1175" s="3" t="str">
        <f t="shared" si="18"/>
        <v>JP COURT</v>
      </c>
    </row>
    <row r="1176" spans="1:65" x14ac:dyDescent="0.2">
      <c r="A1176">
        <v>2026</v>
      </c>
      <c r="B1176">
        <v>7</v>
      </c>
      <c r="C1176" t="s">
        <v>231</v>
      </c>
      <c r="D1176" t="s">
        <v>242</v>
      </c>
      <c r="E1176" t="s">
        <v>47</v>
      </c>
      <c r="F1176">
        <v>9282</v>
      </c>
      <c r="G1176" t="s">
        <v>141</v>
      </c>
      <c r="H1176" t="s">
        <v>233</v>
      </c>
      <c r="I1176" t="s">
        <v>234</v>
      </c>
      <c r="J1176" s="1">
        <v>46204</v>
      </c>
      <c r="K1176" t="s">
        <v>143</v>
      </c>
      <c r="L1176">
        <v>2</v>
      </c>
      <c r="M1176" t="s">
        <v>445</v>
      </c>
      <c r="N1176" t="s">
        <v>442</v>
      </c>
      <c r="O1176" t="s">
        <v>156</v>
      </c>
      <c r="P1176" t="s">
        <v>153</v>
      </c>
      <c r="Q1176">
        <v>0</v>
      </c>
      <c r="R1176">
        <v>2</v>
      </c>
      <c r="S1176">
        <v>120</v>
      </c>
      <c r="T1176">
        <v>0</v>
      </c>
      <c r="U1176">
        <v>0</v>
      </c>
      <c r="V1176">
        <v>0</v>
      </c>
      <c r="W1176">
        <v>0</v>
      </c>
      <c r="X1176">
        <v>0</v>
      </c>
      <c r="Y1176">
        <v>0</v>
      </c>
      <c r="Z1176">
        <v>0</v>
      </c>
      <c r="AA1176">
        <v>120</v>
      </c>
      <c r="AB1176">
        <v>0</v>
      </c>
      <c r="AC1176">
        <v>120</v>
      </c>
      <c r="AD1176">
        <v>0</v>
      </c>
      <c r="AE1176">
        <v>0</v>
      </c>
      <c r="AF1176">
        <v>2</v>
      </c>
      <c r="AG1176">
        <v>0</v>
      </c>
      <c r="AH1176">
        <v>0</v>
      </c>
      <c r="AI1176">
        <v>0</v>
      </c>
      <c r="AJ1176">
        <v>0</v>
      </c>
      <c r="AK1176">
        <v>0</v>
      </c>
      <c r="AL1176">
        <v>0</v>
      </c>
      <c r="AM1176">
        <v>0</v>
      </c>
      <c r="AN1176">
        <v>0</v>
      </c>
      <c r="AO1176">
        <v>1</v>
      </c>
      <c r="AP1176">
        <v>7</v>
      </c>
      <c r="AQ1176">
        <v>2</v>
      </c>
      <c r="AR1176">
        <v>0</v>
      </c>
      <c r="AS1176">
        <v>2</v>
      </c>
      <c r="AT1176">
        <v>0</v>
      </c>
      <c r="AU1176">
        <v>0</v>
      </c>
      <c r="AV1176">
        <v>0</v>
      </c>
      <c r="AW1176">
        <v>0</v>
      </c>
      <c r="AX1176">
        <v>0</v>
      </c>
      <c r="AY1176">
        <v>0</v>
      </c>
      <c r="AZ1176">
        <v>1</v>
      </c>
      <c r="BA1176">
        <v>1</v>
      </c>
      <c r="BB1176">
        <v>0</v>
      </c>
      <c r="BC1176">
        <v>0</v>
      </c>
      <c r="BD1176">
        <v>0</v>
      </c>
      <c r="BE1176">
        <v>0</v>
      </c>
      <c r="BF1176">
        <v>1</v>
      </c>
      <c r="BG1176">
        <v>0</v>
      </c>
      <c r="BH1176">
        <v>0</v>
      </c>
      <c r="BI1176">
        <v>0</v>
      </c>
      <c r="BJ1176" s="2">
        <v>46218</v>
      </c>
      <c r="BK1176">
        <v>0</v>
      </c>
      <c r="BL1176" s="3" t="str">
        <f>VLOOKUP(O1176,DropDownList!$H$1:$I$7,2,FALSE)</f>
        <v>2023/24</v>
      </c>
      <c r="BM1176" s="3" t="str">
        <f t="shared" si="18"/>
        <v>PREG</v>
      </c>
    </row>
    <row r="1177" spans="1:65" x14ac:dyDescent="0.2">
      <c r="A1177">
        <v>2026</v>
      </c>
      <c r="B1177">
        <v>7</v>
      </c>
      <c r="C1177" t="s">
        <v>231</v>
      </c>
      <c r="D1177" t="s">
        <v>242</v>
      </c>
      <c r="E1177" t="s">
        <v>47</v>
      </c>
      <c r="F1177">
        <v>9282</v>
      </c>
      <c r="G1177" t="s">
        <v>141</v>
      </c>
      <c r="H1177" t="s">
        <v>233</v>
      </c>
      <c r="I1177" t="s">
        <v>234</v>
      </c>
      <c r="J1177" s="1">
        <v>46204</v>
      </c>
      <c r="K1177" t="s">
        <v>143</v>
      </c>
      <c r="L1177">
        <v>2</v>
      </c>
      <c r="M1177" t="s">
        <v>445</v>
      </c>
      <c r="N1177" t="s">
        <v>442</v>
      </c>
      <c r="O1177" t="s">
        <v>156</v>
      </c>
      <c r="P1177" t="s">
        <v>148</v>
      </c>
      <c r="Q1177">
        <v>60</v>
      </c>
      <c r="R1177">
        <v>11</v>
      </c>
      <c r="S1177">
        <v>660</v>
      </c>
      <c r="T1177">
        <v>0</v>
      </c>
      <c r="U1177">
        <v>1</v>
      </c>
      <c r="V1177">
        <v>0</v>
      </c>
      <c r="W1177">
        <v>0</v>
      </c>
      <c r="X1177">
        <v>0</v>
      </c>
      <c r="Y1177">
        <v>0</v>
      </c>
      <c r="Z1177">
        <v>0</v>
      </c>
      <c r="AA1177">
        <v>600</v>
      </c>
      <c r="AB1177">
        <v>0</v>
      </c>
      <c r="AC1177">
        <v>600</v>
      </c>
      <c r="AD1177">
        <v>0</v>
      </c>
      <c r="AE1177">
        <v>0</v>
      </c>
      <c r="AF1177">
        <v>10</v>
      </c>
      <c r="AG1177">
        <v>0</v>
      </c>
      <c r="AH1177">
        <v>0</v>
      </c>
      <c r="AI1177">
        <v>1</v>
      </c>
      <c r="AJ1177">
        <v>0</v>
      </c>
      <c r="AK1177">
        <v>0</v>
      </c>
      <c r="AL1177">
        <v>0</v>
      </c>
      <c r="AM1177">
        <v>0</v>
      </c>
      <c r="AN1177">
        <v>0</v>
      </c>
      <c r="AO1177">
        <v>10</v>
      </c>
      <c r="AP1177">
        <v>56</v>
      </c>
      <c r="AQ1177">
        <v>11</v>
      </c>
      <c r="AR1177">
        <v>0</v>
      </c>
      <c r="AS1177">
        <v>2</v>
      </c>
      <c r="AT1177">
        <v>10</v>
      </c>
      <c r="AU1177">
        <v>2</v>
      </c>
      <c r="AV1177">
        <v>0</v>
      </c>
      <c r="AW1177">
        <v>0</v>
      </c>
      <c r="AX1177">
        <v>0</v>
      </c>
      <c r="AY1177">
        <v>10</v>
      </c>
      <c r="AZ1177">
        <v>13</v>
      </c>
      <c r="BA1177">
        <v>5</v>
      </c>
      <c r="BB1177">
        <v>0</v>
      </c>
      <c r="BC1177">
        <v>0</v>
      </c>
      <c r="BD1177">
        <v>0</v>
      </c>
      <c r="BE1177">
        <v>0</v>
      </c>
      <c r="BF1177">
        <v>11</v>
      </c>
      <c r="BG1177">
        <v>60</v>
      </c>
      <c r="BH1177">
        <v>0</v>
      </c>
      <c r="BI1177">
        <v>1</v>
      </c>
      <c r="BJ1177" s="2">
        <v>46218</v>
      </c>
      <c r="BK1177">
        <v>0</v>
      </c>
      <c r="BL1177" s="3" t="str">
        <f>VLOOKUP(O1177,DropDownList!$H$1:$I$7,2,FALSE)</f>
        <v>2023/24</v>
      </c>
      <c r="BM1177" s="3" t="str">
        <f t="shared" si="18"/>
        <v>PRAS</v>
      </c>
    </row>
    <row r="1178" spans="1:65" x14ac:dyDescent="0.2">
      <c r="A1178">
        <v>2026</v>
      </c>
      <c r="B1178">
        <v>7</v>
      </c>
      <c r="C1178" t="s">
        <v>231</v>
      </c>
      <c r="D1178" t="s">
        <v>242</v>
      </c>
      <c r="E1178" t="s">
        <v>47</v>
      </c>
      <c r="F1178">
        <v>9282</v>
      </c>
      <c r="G1178" t="s">
        <v>141</v>
      </c>
      <c r="H1178" t="s">
        <v>233</v>
      </c>
      <c r="I1178" t="s">
        <v>234</v>
      </c>
      <c r="J1178" s="1">
        <v>46204</v>
      </c>
      <c r="K1178" t="s">
        <v>143</v>
      </c>
      <c r="L1178">
        <v>2</v>
      </c>
      <c r="M1178" t="s">
        <v>445</v>
      </c>
      <c r="N1178" t="s">
        <v>442</v>
      </c>
      <c r="O1178" t="s">
        <v>156</v>
      </c>
      <c r="P1178" t="s">
        <v>152</v>
      </c>
      <c r="Q1178">
        <v>0</v>
      </c>
      <c r="R1178">
        <v>31</v>
      </c>
      <c r="S1178">
        <v>1240</v>
      </c>
      <c r="T1178">
        <v>480</v>
      </c>
      <c r="U1178">
        <v>0</v>
      </c>
      <c r="V1178">
        <v>0</v>
      </c>
      <c r="W1178">
        <v>0</v>
      </c>
      <c r="X1178">
        <v>0</v>
      </c>
      <c r="Y1178">
        <v>0</v>
      </c>
      <c r="Z1178">
        <v>0</v>
      </c>
      <c r="AA1178">
        <v>760</v>
      </c>
      <c r="AB1178">
        <v>0</v>
      </c>
      <c r="AC1178">
        <v>760</v>
      </c>
      <c r="AD1178">
        <v>0</v>
      </c>
      <c r="AE1178">
        <v>0</v>
      </c>
      <c r="AF1178">
        <v>19</v>
      </c>
      <c r="AG1178">
        <v>0</v>
      </c>
      <c r="AH1178">
        <v>12</v>
      </c>
      <c r="AI1178">
        <v>0</v>
      </c>
      <c r="AJ1178">
        <v>0</v>
      </c>
      <c r="AK1178">
        <v>0</v>
      </c>
      <c r="AL1178">
        <v>0</v>
      </c>
      <c r="AM1178">
        <v>0</v>
      </c>
      <c r="AN1178">
        <v>0</v>
      </c>
      <c r="AO1178">
        <v>0</v>
      </c>
      <c r="AP1178">
        <v>0</v>
      </c>
      <c r="AQ1178">
        <v>0</v>
      </c>
      <c r="AR1178">
        <v>0</v>
      </c>
      <c r="AS1178">
        <v>0</v>
      </c>
      <c r="AT1178">
        <v>0</v>
      </c>
      <c r="AU1178">
        <v>0</v>
      </c>
      <c r="AV1178">
        <v>0</v>
      </c>
      <c r="AW1178">
        <v>0</v>
      </c>
      <c r="AX1178">
        <v>0</v>
      </c>
      <c r="AY1178">
        <v>0</v>
      </c>
      <c r="AZ1178">
        <v>0</v>
      </c>
      <c r="BA1178">
        <v>0</v>
      </c>
      <c r="BB1178">
        <v>0</v>
      </c>
      <c r="BC1178">
        <v>0</v>
      </c>
      <c r="BD1178">
        <v>0</v>
      </c>
      <c r="BE1178">
        <v>0</v>
      </c>
      <c r="BF1178">
        <v>0</v>
      </c>
      <c r="BG1178">
        <v>0</v>
      </c>
      <c r="BH1178">
        <v>0</v>
      </c>
      <c r="BI1178">
        <v>0</v>
      </c>
      <c r="BJ1178" s="2">
        <v>46218</v>
      </c>
      <c r="BK1178">
        <v>0</v>
      </c>
      <c r="BL1178" s="3" t="str">
        <f>VLOOKUP(O1178,DropDownList!$H$1:$I$7,2,FALSE)</f>
        <v>2023/24</v>
      </c>
      <c r="BM1178" s="3" t="str">
        <f t="shared" si="18"/>
        <v>PCOA</v>
      </c>
    </row>
    <row r="1179" spans="1:65" x14ac:dyDescent="0.2">
      <c r="A1179">
        <v>2026</v>
      </c>
      <c r="B1179">
        <v>7</v>
      </c>
      <c r="C1179" t="s">
        <v>231</v>
      </c>
      <c r="D1179" t="s">
        <v>242</v>
      </c>
      <c r="E1179" t="s">
        <v>47</v>
      </c>
      <c r="F1179">
        <v>9282</v>
      </c>
      <c r="G1179" t="s">
        <v>141</v>
      </c>
      <c r="H1179" t="s">
        <v>233</v>
      </c>
      <c r="I1179" t="s">
        <v>234</v>
      </c>
      <c r="J1179" s="1">
        <v>46204</v>
      </c>
      <c r="K1179" t="s">
        <v>143</v>
      </c>
      <c r="L1179">
        <v>2</v>
      </c>
      <c r="M1179" t="s">
        <v>445</v>
      </c>
      <c r="N1179" t="s">
        <v>442</v>
      </c>
      <c r="O1179" t="s">
        <v>155</v>
      </c>
      <c r="P1179" t="s">
        <v>150</v>
      </c>
      <c r="Q1179">
        <v>7288.82</v>
      </c>
      <c r="R1179">
        <v>452</v>
      </c>
      <c r="S1179">
        <v>64475.7</v>
      </c>
      <c r="T1179">
        <v>8234.77</v>
      </c>
      <c r="U1179">
        <v>63</v>
      </c>
      <c r="V1179">
        <v>34</v>
      </c>
      <c r="W1179">
        <v>3838.39</v>
      </c>
      <c r="X1179">
        <v>3838.39</v>
      </c>
      <c r="Y1179">
        <v>406</v>
      </c>
      <c r="Z1179">
        <v>56240.93</v>
      </c>
      <c r="AA1179">
        <v>48952.11</v>
      </c>
      <c r="AB1179">
        <v>12226.77</v>
      </c>
      <c r="AC1179">
        <v>36725.339999999997</v>
      </c>
      <c r="AD1179">
        <v>22</v>
      </c>
      <c r="AE1179">
        <v>12</v>
      </c>
      <c r="AF1179">
        <v>334</v>
      </c>
      <c r="AG1179">
        <v>32</v>
      </c>
      <c r="AH1179">
        <v>46</v>
      </c>
      <c r="AI1179">
        <v>31</v>
      </c>
      <c r="AJ1179">
        <v>73</v>
      </c>
      <c r="AK1179">
        <v>46</v>
      </c>
      <c r="AL1179">
        <v>6</v>
      </c>
      <c r="AM1179">
        <v>25</v>
      </c>
      <c r="AN1179">
        <v>7</v>
      </c>
      <c r="AO1179">
        <v>324</v>
      </c>
      <c r="AP1179">
        <v>2010</v>
      </c>
      <c r="AQ1179">
        <v>427</v>
      </c>
      <c r="AR1179">
        <v>9</v>
      </c>
      <c r="AS1179">
        <v>147</v>
      </c>
      <c r="AT1179">
        <v>340</v>
      </c>
      <c r="AU1179">
        <v>7</v>
      </c>
      <c r="AV1179">
        <v>3</v>
      </c>
      <c r="AW1179">
        <v>0</v>
      </c>
      <c r="AX1179">
        <v>0</v>
      </c>
      <c r="AY1179">
        <v>240</v>
      </c>
      <c r="AZ1179">
        <v>376</v>
      </c>
      <c r="BA1179">
        <v>240</v>
      </c>
      <c r="BB1179">
        <v>47</v>
      </c>
      <c r="BC1179">
        <v>24</v>
      </c>
      <c r="BD1179">
        <v>4</v>
      </c>
      <c r="BE1179">
        <v>0</v>
      </c>
      <c r="BF1179">
        <v>334</v>
      </c>
      <c r="BG1179">
        <v>3690.26</v>
      </c>
      <c r="BH1179">
        <v>9</v>
      </c>
      <c r="BI1179">
        <v>60</v>
      </c>
      <c r="BJ1179" s="2">
        <v>46218</v>
      </c>
      <c r="BK1179">
        <v>0</v>
      </c>
      <c r="BL1179" s="3" t="str">
        <f>VLOOKUP(O1179,DropDownList!$H$1:$I$7,2,FALSE)</f>
        <v>2022/23</v>
      </c>
      <c r="BM1179" s="3" t="str">
        <f t="shared" si="18"/>
        <v>FISCAL FINES</v>
      </c>
    </row>
    <row r="1180" spans="1:65" x14ac:dyDescent="0.2">
      <c r="A1180">
        <v>2026</v>
      </c>
      <c r="B1180">
        <v>7</v>
      </c>
      <c r="C1180" t="s">
        <v>231</v>
      </c>
      <c r="D1180" t="s">
        <v>242</v>
      </c>
      <c r="E1180" t="s">
        <v>47</v>
      </c>
      <c r="F1180">
        <v>9282</v>
      </c>
      <c r="G1180" t="s">
        <v>141</v>
      </c>
      <c r="H1180" t="s">
        <v>233</v>
      </c>
      <c r="I1180" t="s">
        <v>234</v>
      </c>
      <c r="J1180" s="1">
        <v>46204</v>
      </c>
      <c r="K1180" t="s">
        <v>143</v>
      </c>
      <c r="L1180">
        <v>2</v>
      </c>
      <c r="M1180" t="s">
        <v>445</v>
      </c>
      <c r="N1180" t="s">
        <v>442</v>
      </c>
      <c r="O1180" t="s">
        <v>156</v>
      </c>
      <c r="P1180" t="s">
        <v>154</v>
      </c>
      <c r="Q1180">
        <v>5862.59</v>
      </c>
      <c r="R1180">
        <v>199</v>
      </c>
      <c r="S1180">
        <v>47775.86</v>
      </c>
      <c r="T1180">
        <v>1535.67</v>
      </c>
      <c r="U1180">
        <v>27</v>
      </c>
      <c r="V1180">
        <v>19</v>
      </c>
      <c r="W1180">
        <v>4351.04</v>
      </c>
      <c r="X1180">
        <v>4351.04</v>
      </c>
      <c r="Y1180">
        <v>0</v>
      </c>
      <c r="Z1180">
        <v>0</v>
      </c>
      <c r="AA1180">
        <v>40377.599999999999</v>
      </c>
      <c r="AB1180">
        <v>200</v>
      </c>
      <c r="AC1180">
        <v>37505.31</v>
      </c>
      <c r="AD1180">
        <v>10</v>
      </c>
      <c r="AE1180">
        <v>9</v>
      </c>
      <c r="AF1180">
        <v>161</v>
      </c>
      <c r="AG1180">
        <v>15</v>
      </c>
      <c r="AH1180">
        <v>4</v>
      </c>
      <c r="AI1180">
        <v>12</v>
      </c>
      <c r="AJ1180">
        <v>0</v>
      </c>
      <c r="AK1180">
        <v>0</v>
      </c>
      <c r="AL1180">
        <v>0</v>
      </c>
      <c r="AM1180">
        <v>0</v>
      </c>
      <c r="AN1180">
        <v>0</v>
      </c>
      <c r="AO1180">
        <v>114</v>
      </c>
      <c r="AP1180">
        <v>726</v>
      </c>
      <c r="AQ1180">
        <v>140</v>
      </c>
      <c r="AR1180">
        <v>0</v>
      </c>
      <c r="AS1180">
        <v>65</v>
      </c>
      <c r="AT1180">
        <v>112</v>
      </c>
      <c r="AU1180">
        <v>16</v>
      </c>
      <c r="AV1180">
        <v>7</v>
      </c>
      <c r="AW1180">
        <v>0</v>
      </c>
      <c r="AX1180">
        <v>0</v>
      </c>
      <c r="AY1180">
        <v>68</v>
      </c>
      <c r="AZ1180">
        <v>130</v>
      </c>
      <c r="BA1180">
        <v>97</v>
      </c>
      <c r="BB1180">
        <v>18</v>
      </c>
      <c r="BC1180">
        <v>6</v>
      </c>
      <c r="BD1180">
        <v>2</v>
      </c>
      <c r="BE1180">
        <v>0</v>
      </c>
      <c r="BF1180">
        <v>199</v>
      </c>
      <c r="BG1180">
        <v>3290</v>
      </c>
      <c r="BH1180">
        <v>7</v>
      </c>
      <c r="BI1180">
        <v>26</v>
      </c>
      <c r="BJ1180" s="2">
        <v>46218</v>
      </c>
      <c r="BK1180">
        <v>0</v>
      </c>
      <c r="BL1180" s="3" t="str">
        <f>VLOOKUP(O1180,DropDownList!$H$1:$I$7,2,FALSE)</f>
        <v>2023/24</v>
      </c>
      <c r="BM1180" s="3" t="str">
        <f t="shared" si="18"/>
        <v>JP COURT</v>
      </c>
    </row>
    <row r="1181" spans="1:65" x14ac:dyDescent="0.2">
      <c r="A1181">
        <v>2026</v>
      </c>
      <c r="B1181">
        <v>7</v>
      </c>
      <c r="C1181" t="s">
        <v>231</v>
      </c>
      <c r="D1181" t="s">
        <v>242</v>
      </c>
      <c r="E1181" t="s">
        <v>47</v>
      </c>
      <c r="F1181">
        <v>9282</v>
      </c>
      <c r="G1181" t="s">
        <v>141</v>
      </c>
      <c r="H1181" t="s">
        <v>233</v>
      </c>
      <c r="I1181" t="s">
        <v>234</v>
      </c>
      <c r="J1181" s="1">
        <v>46204</v>
      </c>
      <c r="K1181" t="s">
        <v>143</v>
      </c>
      <c r="L1181">
        <v>2</v>
      </c>
      <c r="M1181" t="s">
        <v>445</v>
      </c>
      <c r="N1181" t="s">
        <v>442</v>
      </c>
      <c r="O1181" t="s">
        <v>149</v>
      </c>
      <c r="P1181" t="s">
        <v>150</v>
      </c>
      <c r="Q1181">
        <v>37815.79</v>
      </c>
      <c r="R1181">
        <v>392</v>
      </c>
      <c r="S1181">
        <v>67480.7</v>
      </c>
      <c r="T1181">
        <v>8100.5</v>
      </c>
      <c r="U1181">
        <v>233</v>
      </c>
      <c r="V1181">
        <v>134</v>
      </c>
      <c r="W1181">
        <v>17681.169999999998</v>
      </c>
      <c r="X1181">
        <v>22382.58</v>
      </c>
      <c r="Y1181">
        <v>345</v>
      </c>
      <c r="Z1181">
        <v>59380.2</v>
      </c>
      <c r="AA1181">
        <v>21564.41</v>
      </c>
      <c r="AB1181">
        <v>7201.11</v>
      </c>
      <c r="AC1181">
        <v>14363.3</v>
      </c>
      <c r="AD1181">
        <v>125</v>
      </c>
      <c r="AE1181">
        <v>9</v>
      </c>
      <c r="AF1181">
        <v>112</v>
      </c>
      <c r="AG1181">
        <v>59</v>
      </c>
      <c r="AH1181">
        <v>47</v>
      </c>
      <c r="AI1181">
        <v>174</v>
      </c>
      <c r="AJ1181">
        <v>56</v>
      </c>
      <c r="AK1181">
        <v>19</v>
      </c>
      <c r="AL1181">
        <v>10</v>
      </c>
      <c r="AM1181">
        <v>20</v>
      </c>
      <c r="AN1181">
        <v>4</v>
      </c>
      <c r="AO1181">
        <v>290</v>
      </c>
      <c r="AP1181">
        <v>1048</v>
      </c>
      <c r="AQ1181">
        <v>306</v>
      </c>
      <c r="AR1181">
        <v>12</v>
      </c>
      <c r="AS1181">
        <v>63</v>
      </c>
      <c r="AT1181">
        <v>94</v>
      </c>
      <c r="AU1181">
        <v>4</v>
      </c>
      <c r="AV1181">
        <v>0</v>
      </c>
      <c r="AW1181">
        <v>0</v>
      </c>
      <c r="AX1181">
        <v>0</v>
      </c>
      <c r="AY1181">
        <v>117</v>
      </c>
      <c r="AZ1181">
        <v>173</v>
      </c>
      <c r="BA1181">
        <v>44</v>
      </c>
      <c r="BB1181">
        <v>36</v>
      </c>
      <c r="BC1181">
        <v>8</v>
      </c>
      <c r="BD1181">
        <v>0</v>
      </c>
      <c r="BE1181">
        <v>0</v>
      </c>
      <c r="BF1181">
        <v>289</v>
      </c>
      <c r="BG1181">
        <v>28068.17</v>
      </c>
      <c r="BH1181">
        <v>0</v>
      </c>
      <c r="BI1181">
        <v>229</v>
      </c>
      <c r="BJ1181" s="2">
        <v>46218</v>
      </c>
      <c r="BK1181">
        <v>0</v>
      </c>
      <c r="BL1181" s="3" t="str">
        <f>VLOOKUP(O1181,DropDownList!$H$1:$I$7,2,FALSE)</f>
        <v>2025/26</v>
      </c>
      <c r="BM1181" s="3" t="str">
        <f t="shared" si="18"/>
        <v>FISCAL FINES</v>
      </c>
    </row>
    <row r="1182" spans="1:65" x14ac:dyDescent="0.2">
      <c r="A1182">
        <v>2026</v>
      </c>
      <c r="B1182">
        <v>7</v>
      </c>
      <c r="C1182" t="s">
        <v>231</v>
      </c>
      <c r="D1182" t="s">
        <v>242</v>
      </c>
      <c r="E1182" t="s">
        <v>47</v>
      </c>
      <c r="F1182">
        <v>9282</v>
      </c>
      <c r="G1182" t="s">
        <v>141</v>
      </c>
      <c r="H1182" t="s">
        <v>233</v>
      </c>
      <c r="I1182" t="s">
        <v>234</v>
      </c>
      <c r="J1182" s="1">
        <v>46204</v>
      </c>
      <c r="K1182" t="s">
        <v>143</v>
      </c>
      <c r="L1182">
        <v>2</v>
      </c>
      <c r="M1182" t="s">
        <v>445</v>
      </c>
      <c r="N1182" t="s">
        <v>442</v>
      </c>
      <c r="O1182" t="s">
        <v>155</v>
      </c>
      <c r="P1182" t="s">
        <v>148</v>
      </c>
      <c r="Q1182">
        <v>0</v>
      </c>
      <c r="R1182">
        <v>8</v>
      </c>
      <c r="S1182">
        <v>480</v>
      </c>
      <c r="T1182">
        <v>0</v>
      </c>
      <c r="U1182">
        <v>0</v>
      </c>
      <c r="V1182">
        <v>0</v>
      </c>
      <c r="W1182">
        <v>0</v>
      </c>
      <c r="X1182">
        <v>0</v>
      </c>
      <c r="Y1182">
        <v>0</v>
      </c>
      <c r="Z1182">
        <v>0</v>
      </c>
      <c r="AA1182">
        <v>480</v>
      </c>
      <c r="AB1182">
        <v>0</v>
      </c>
      <c r="AC1182">
        <v>480</v>
      </c>
      <c r="AD1182">
        <v>0</v>
      </c>
      <c r="AE1182">
        <v>0</v>
      </c>
      <c r="AF1182">
        <v>8</v>
      </c>
      <c r="AG1182">
        <v>0</v>
      </c>
      <c r="AH1182">
        <v>0</v>
      </c>
      <c r="AI1182">
        <v>0</v>
      </c>
      <c r="AJ1182">
        <v>0</v>
      </c>
      <c r="AK1182">
        <v>0</v>
      </c>
      <c r="AL1182">
        <v>0</v>
      </c>
      <c r="AM1182">
        <v>0</v>
      </c>
      <c r="AN1182">
        <v>0</v>
      </c>
      <c r="AO1182">
        <v>8</v>
      </c>
      <c r="AP1182">
        <v>57</v>
      </c>
      <c r="AQ1182">
        <v>11</v>
      </c>
      <c r="AR1182">
        <v>0</v>
      </c>
      <c r="AS1182">
        <v>10</v>
      </c>
      <c r="AT1182">
        <v>10</v>
      </c>
      <c r="AU1182">
        <v>0</v>
      </c>
      <c r="AV1182">
        <v>0</v>
      </c>
      <c r="AW1182">
        <v>0</v>
      </c>
      <c r="AX1182">
        <v>0</v>
      </c>
      <c r="AY1182">
        <v>6</v>
      </c>
      <c r="AZ1182">
        <v>10</v>
      </c>
      <c r="BA1182">
        <v>6</v>
      </c>
      <c r="BB1182">
        <v>1</v>
      </c>
      <c r="BC1182">
        <v>0</v>
      </c>
      <c r="BD1182">
        <v>0</v>
      </c>
      <c r="BE1182">
        <v>0</v>
      </c>
      <c r="BF1182">
        <v>8</v>
      </c>
      <c r="BG1182">
        <v>0</v>
      </c>
      <c r="BH1182">
        <v>0</v>
      </c>
      <c r="BI1182">
        <v>0</v>
      </c>
      <c r="BJ1182" s="2">
        <v>46218</v>
      </c>
      <c r="BK1182">
        <v>0</v>
      </c>
      <c r="BL1182" s="3" t="str">
        <f>VLOOKUP(O1182,DropDownList!$H$1:$I$7,2,FALSE)</f>
        <v>2022/23</v>
      </c>
      <c r="BM1182" s="3" t="str">
        <f t="shared" si="18"/>
        <v>PRAS</v>
      </c>
    </row>
    <row r="1183" spans="1:65" x14ac:dyDescent="0.2">
      <c r="A1183">
        <v>2026</v>
      </c>
      <c r="B1183">
        <v>7</v>
      </c>
      <c r="C1183" t="s">
        <v>231</v>
      </c>
      <c r="D1183" t="s">
        <v>242</v>
      </c>
      <c r="E1183" t="s">
        <v>47</v>
      </c>
      <c r="F1183">
        <v>9282</v>
      </c>
      <c r="G1183" t="s">
        <v>141</v>
      </c>
      <c r="H1183" t="s">
        <v>233</v>
      </c>
      <c r="I1183" t="s">
        <v>234</v>
      </c>
      <c r="J1183" s="1">
        <v>46204</v>
      </c>
      <c r="K1183" t="s">
        <v>143</v>
      </c>
      <c r="L1183">
        <v>2</v>
      </c>
      <c r="M1183" t="s">
        <v>445</v>
      </c>
      <c r="N1183" t="s">
        <v>442</v>
      </c>
      <c r="O1183" t="s">
        <v>155</v>
      </c>
      <c r="P1183" t="s">
        <v>153</v>
      </c>
      <c r="Q1183">
        <v>0</v>
      </c>
      <c r="R1183">
        <v>2</v>
      </c>
      <c r="S1183">
        <v>90</v>
      </c>
      <c r="T1183">
        <v>45</v>
      </c>
      <c r="U1183">
        <v>0</v>
      </c>
      <c r="V1183">
        <v>0</v>
      </c>
      <c r="W1183">
        <v>0</v>
      </c>
      <c r="X1183">
        <v>0</v>
      </c>
      <c r="Y1183">
        <v>0</v>
      </c>
      <c r="Z1183">
        <v>0</v>
      </c>
      <c r="AA1183">
        <v>45</v>
      </c>
      <c r="AB1183">
        <v>0</v>
      </c>
      <c r="AC1183">
        <v>45</v>
      </c>
      <c r="AD1183">
        <v>0</v>
      </c>
      <c r="AE1183">
        <v>0</v>
      </c>
      <c r="AF1183">
        <v>1</v>
      </c>
      <c r="AG1183">
        <v>0</v>
      </c>
      <c r="AH1183">
        <v>1</v>
      </c>
      <c r="AI1183">
        <v>0</v>
      </c>
      <c r="AJ1183">
        <v>0</v>
      </c>
      <c r="AK1183">
        <v>0</v>
      </c>
      <c r="AL1183">
        <v>0</v>
      </c>
      <c r="AM1183">
        <v>0</v>
      </c>
      <c r="AN1183">
        <v>0</v>
      </c>
      <c r="AO1183">
        <v>1</v>
      </c>
      <c r="AP1183">
        <v>1</v>
      </c>
      <c r="AQ1183">
        <v>1</v>
      </c>
      <c r="AR1183">
        <v>0</v>
      </c>
      <c r="AS1183">
        <v>0</v>
      </c>
      <c r="AT1183">
        <v>0</v>
      </c>
      <c r="AU1183">
        <v>0</v>
      </c>
      <c r="AV1183">
        <v>0</v>
      </c>
      <c r="AW1183">
        <v>0</v>
      </c>
      <c r="AX1183">
        <v>0</v>
      </c>
      <c r="AY1183">
        <v>0</v>
      </c>
      <c r="AZ1183">
        <v>0</v>
      </c>
      <c r="BA1183">
        <v>0</v>
      </c>
      <c r="BB1183">
        <v>0</v>
      </c>
      <c r="BC1183">
        <v>0</v>
      </c>
      <c r="BD1183">
        <v>0</v>
      </c>
      <c r="BE1183">
        <v>0</v>
      </c>
      <c r="BF1183">
        <v>2</v>
      </c>
      <c r="BG1183">
        <v>0</v>
      </c>
      <c r="BH1183">
        <v>0</v>
      </c>
      <c r="BI1183">
        <v>0</v>
      </c>
      <c r="BJ1183" s="2">
        <v>46218</v>
      </c>
      <c r="BK1183">
        <v>0</v>
      </c>
      <c r="BL1183" s="3" t="str">
        <f>VLOOKUP(O1183,DropDownList!$H$1:$I$7,2,FALSE)</f>
        <v>2022/23</v>
      </c>
      <c r="BM1183" s="3" t="str">
        <f t="shared" si="18"/>
        <v>PREG</v>
      </c>
    </row>
    <row r="1184" spans="1:65" x14ac:dyDescent="0.2">
      <c r="A1184">
        <v>2026</v>
      </c>
      <c r="B1184">
        <v>7</v>
      </c>
      <c r="C1184" t="s">
        <v>231</v>
      </c>
      <c r="D1184" t="s">
        <v>242</v>
      </c>
      <c r="E1184" t="s">
        <v>47</v>
      </c>
      <c r="F1184">
        <v>9282</v>
      </c>
      <c r="G1184" t="s">
        <v>141</v>
      </c>
      <c r="H1184" t="s">
        <v>233</v>
      </c>
      <c r="I1184" t="s">
        <v>234</v>
      </c>
      <c r="J1184" s="1">
        <v>46204</v>
      </c>
      <c r="K1184" t="s">
        <v>143</v>
      </c>
      <c r="L1184">
        <v>2</v>
      </c>
      <c r="M1184" t="s">
        <v>445</v>
      </c>
      <c r="N1184" t="s">
        <v>442</v>
      </c>
      <c r="O1184" t="s">
        <v>155</v>
      </c>
      <c r="P1184" t="s">
        <v>152</v>
      </c>
      <c r="Q1184">
        <v>0</v>
      </c>
      <c r="R1184">
        <v>25</v>
      </c>
      <c r="S1184">
        <v>1000</v>
      </c>
      <c r="T1184">
        <v>360</v>
      </c>
      <c r="U1184">
        <v>0</v>
      </c>
      <c r="V1184">
        <v>0</v>
      </c>
      <c r="W1184">
        <v>0</v>
      </c>
      <c r="X1184">
        <v>0</v>
      </c>
      <c r="Y1184">
        <v>0</v>
      </c>
      <c r="Z1184">
        <v>0</v>
      </c>
      <c r="AA1184">
        <v>640</v>
      </c>
      <c r="AB1184">
        <v>0</v>
      </c>
      <c r="AC1184">
        <v>640</v>
      </c>
      <c r="AD1184">
        <v>0</v>
      </c>
      <c r="AE1184">
        <v>0</v>
      </c>
      <c r="AF1184">
        <v>16</v>
      </c>
      <c r="AG1184">
        <v>0</v>
      </c>
      <c r="AH1184">
        <v>9</v>
      </c>
      <c r="AI1184">
        <v>0</v>
      </c>
      <c r="AJ1184">
        <v>0</v>
      </c>
      <c r="AK1184">
        <v>0</v>
      </c>
      <c r="AL1184">
        <v>0</v>
      </c>
      <c r="AM1184">
        <v>1</v>
      </c>
      <c r="AN1184">
        <v>0</v>
      </c>
      <c r="AO1184">
        <v>0</v>
      </c>
      <c r="AP1184">
        <v>0</v>
      </c>
      <c r="AQ1184">
        <v>0</v>
      </c>
      <c r="AR1184">
        <v>0</v>
      </c>
      <c r="AS1184">
        <v>0</v>
      </c>
      <c r="AT1184">
        <v>0</v>
      </c>
      <c r="AU1184">
        <v>0</v>
      </c>
      <c r="AV1184">
        <v>0</v>
      </c>
      <c r="AW1184">
        <v>0</v>
      </c>
      <c r="AX1184">
        <v>0</v>
      </c>
      <c r="AY1184">
        <v>0</v>
      </c>
      <c r="AZ1184">
        <v>0</v>
      </c>
      <c r="BA1184">
        <v>0</v>
      </c>
      <c r="BB1184">
        <v>0</v>
      </c>
      <c r="BC1184">
        <v>0</v>
      </c>
      <c r="BD1184">
        <v>0</v>
      </c>
      <c r="BE1184">
        <v>0</v>
      </c>
      <c r="BF1184">
        <v>0</v>
      </c>
      <c r="BG1184">
        <v>0</v>
      </c>
      <c r="BH1184">
        <v>0</v>
      </c>
      <c r="BI1184">
        <v>0</v>
      </c>
      <c r="BJ1184" s="2">
        <v>46218</v>
      </c>
      <c r="BK1184">
        <v>0</v>
      </c>
      <c r="BL1184" s="3" t="str">
        <f>VLOOKUP(O1184,DropDownList!$H$1:$I$7,2,FALSE)</f>
        <v>2022/23</v>
      </c>
      <c r="BM1184" s="3" t="str">
        <f t="shared" si="18"/>
        <v>PCOA</v>
      </c>
    </row>
    <row r="1185" spans="1:65" x14ac:dyDescent="0.2">
      <c r="A1185">
        <v>2026</v>
      </c>
      <c r="B1185">
        <v>7</v>
      </c>
      <c r="C1185" t="s">
        <v>231</v>
      </c>
      <c r="D1185" t="s">
        <v>242</v>
      </c>
      <c r="E1185" t="s">
        <v>47</v>
      </c>
      <c r="F1185">
        <v>9282</v>
      </c>
      <c r="G1185" t="s">
        <v>141</v>
      </c>
      <c r="H1185" t="s">
        <v>233</v>
      </c>
      <c r="I1185" t="s">
        <v>234</v>
      </c>
      <c r="J1185" s="1">
        <v>46204</v>
      </c>
      <c r="K1185" t="s">
        <v>143</v>
      </c>
      <c r="L1185">
        <v>2</v>
      </c>
      <c r="M1185" t="s">
        <v>445</v>
      </c>
      <c r="N1185" t="s">
        <v>442</v>
      </c>
      <c r="O1185" t="s">
        <v>149</v>
      </c>
      <c r="P1185" t="s">
        <v>153</v>
      </c>
      <c r="Q1185">
        <v>685.52</v>
      </c>
      <c r="R1185">
        <v>7</v>
      </c>
      <c r="S1185">
        <v>930</v>
      </c>
      <c r="T1185">
        <v>45</v>
      </c>
      <c r="U1185">
        <v>3</v>
      </c>
      <c r="V1185">
        <v>0</v>
      </c>
      <c r="W1185">
        <v>0</v>
      </c>
      <c r="X1185">
        <v>0</v>
      </c>
      <c r="Y1185">
        <v>0</v>
      </c>
      <c r="Z1185">
        <v>0</v>
      </c>
      <c r="AA1185">
        <v>199.48</v>
      </c>
      <c r="AB1185">
        <v>0</v>
      </c>
      <c r="AC1185">
        <v>199.48</v>
      </c>
      <c r="AD1185">
        <v>0</v>
      </c>
      <c r="AE1185">
        <v>0</v>
      </c>
      <c r="AF1185">
        <v>3</v>
      </c>
      <c r="AG1185">
        <v>1</v>
      </c>
      <c r="AH1185">
        <v>1</v>
      </c>
      <c r="AI1185">
        <v>2</v>
      </c>
      <c r="AJ1185">
        <v>0</v>
      </c>
      <c r="AK1185">
        <v>0</v>
      </c>
      <c r="AL1185">
        <v>0</v>
      </c>
      <c r="AM1185">
        <v>0</v>
      </c>
      <c r="AN1185">
        <v>0</v>
      </c>
      <c r="AO1185">
        <v>7</v>
      </c>
      <c r="AP1185">
        <v>22</v>
      </c>
      <c r="AQ1185">
        <v>7</v>
      </c>
      <c r="AR1185">
        <v>0</v>
      </c>
      <c r="AS1185">
        <v>0</v>
      </c>
      <c r="AT1185">
        <v>0</v>
      </c>
      <c r="AU1185">
        <v>0</v>
      </c>
      <c r="AV1185">
        <v>0</v>
      </c>
      <c r="AW1185">
        <v>0</v>
      </c>
      <c r="AX1185">
        <v>0</v>
      </c>
      <c r="AY1185">
        <v>5</v>
      </c>
      <c r="AZ1185">
        <v>5</v>
      </c>
      <c r="BA1185">
        <v>0</v>
      </c>
      <c r="BB1185">
        <v>0</v>
      </c>
      <c r="BC1185">
        <v>0</v>
      </c>
      <c r="BD1185">
        <v>0</v>
      </c>
      <c r="BE1185">
        <v>0</v>
      </c>
      <c r="BF1185">
        <v>7</v>
      </c>
      <c r="BG1185">
        <v>600</v>
      </c>
      <c r="BH1185">
        <v>0</v>
      </c>
      <c r="BI1185">
        <v>3</v>
      </c>
      <c r="BJ1185" s="2">
        <v>46218</v>
      </c>
      <c r="BK1185">
        <v>0</v>
      </c>
      <c r="BL1185" s="3" t="str">
        <f>VLOOKUP(O1185,DropDownList!$H$1:$I$7,2,FALSE)</f>
        <v>2025/26</v>
      </c>
      <c r="BM1185" s="3" t="str">
        <f t="shared" si="18"/>
        <v>PREG</v>
      </c>
    </row>
    <row r="1186" spans="1:65" x14ac:dyDescent="0.2">
      <c r="A1186">
        <v>2026</v>
      </c>
      <c r="B1186">
        <v>7</v>
      </c>
      <c r="C1186" t="s">
        <v>231</v>
      </c>
      <c r="D1186" t="s">
        <v>242</v>
      </c>
      <c r="E1186" t="s">
        <v>47</v>
      </c>
      <c r="F1186">
        <v>9282</v>
      </c>
      <c r="G1186" t="s">
        <v>141</v>
      </c>
      <c r="H1186" t="s">
        <v>233</v>
      </c>
      <c r="I1186" t="s">
        <v>234</v>
      </c>
      <c r="J1186" s="1">
        <v>46204</v>
      </c>
      <c r="K1186" t="s">
        <v>143</v>
      </c>
      <c r="L1186">
        <v>2</v>
      </c>
      <c r="M1186" t="s">
        <v>445</v>
      </c>
      <c r="N1186" t="s">
        <v>442</v>
      </c>
      <c r="O1186" t="s">
        <v>147</v>
      </c>
      <c r="P1186" t="s">
        <v>153</v>
      </c>
      <c r="Q1186">
        <v>45</v>
      </c>
      <c r="R1186">
        <v>3</v>
      </c>
      <c r="S1186">
        <v>135</v>
      </c>
      <c r="T1186">
        <v>0</v>
      </c>
      <c r="U1186">
        <v>1</v>
      </c>
      <c r="V1186">
        <v>1</v>
      </c>
      <c r="W1186">
        <v>45</v>
      </c>
      <c r="X1186">
        <v>45</v>
      </c>
      <c r="Y1186">
        <v>0</v>
      </c>
      <c r="Z1186">
        <v>0</v>
      </c>
      <c r="AA1186">
        <v>90</v>
      </c>
      <c r="AB1186">
        <v>0</v>
      </c>
      <c r="AC1186">
        <v>90</v>
      </c>
      <c r="AD1186">
        <v>1</v>
      </c>
      <c r="AE1186">
        <v>0</v>
      </c>
      <c r="AF1186">
        <v>2</v>
      </c>
      <c r="AG1186">
        <v>0</v>
      </c>
      <c r="AH1186">
        <v>0</v>
      </c>
      <c r="AI1186">
        <v>1</v>
      </c>
      <c r="AJ1186">
        <v>0</v>
      </c>
      <c r="AK1186">
        <v>0</v>
      </c>
      <c r="AL1186">
        <v>0</v>
      </c>
      <c r="AM1186">
        <v>0</v>
      </c>
      <c r="AN1186">
        <v>0</v>
      </c>
      <c r="AO1186">
        <v>3</v>
      </c>
      <c r="AP1186">
        <v>12</v>
      </c>
      <c r="AQ1186">
        <v>4</v>
      </c>
      <c r="AR1186">
        <v>0</v>
      </c>
      <c r="AS1186">
        <v>1</v>
      </c>
      <c r="AT1186">
        <v>2</v>
      </c>
      <c r="AU1186">
        <v>0</v>
      </c>
      <c r="AV1186">
        <v>0</v>
      </c>
      <c r="AW1186">
        <v>0</v>
      </c>
      <c r="AX1186">
        <v>0</v>
      </c>
      <c r="AY1186">
        <v>0</v>
      </c>
      <c r="AZ1186">
        <v>2</v>
      </c>
      <c r="BA1186">
        <v>2</v>
      </c>
      <c r="BB1186">
        <v>0</v>
      </c>
      <c r="BC1186">
        <v>0</v>
      </c>
      <c r="BD1186">
        <v>0</v>
      </c>
      <c r="BE1186">
        <v>0</v>
      </c>
      <c r="BF1186">
        <v>3</v>
      </c>
      <c r="BG1186">
        <v>45</v>
      </c>
      <c r="BH1186">
        <v>0</v>
      </c>
      <c r="BI1186">
        <v>1</v>
      </c>
      <c r="BJ1186" s="2">
        <v>46218</v>
      </c>
      <c r="BK1186">
        <v>0</v>
      </c>
      <c r="BL1186" s="3" t="str">
        <f>VLOOKUP(O1186,DropDownList!$H$1:$I$7,2,FALSE)</f>
        <v>2024/25</v>
      </c>
      <c r="BM1186" s="3" t="str">
        <f t="shared" si="18"/>
        <v>PREG</v>
      </c>
    </row>
    <row r="1187" spans="1:65" x14ac:dyDescent="0.2">
      <c r="A1187">
        <v>2026</v>
      </c>
      <c r="B1187">
        <v>7</v>
      </c>
      <c r="C1187" t="s">
        <v>231</v>
      </c>
      <c r="D1187" t="s">
        <v>243</v>
      </c>
      <c r="E1187" t="s">
        <v>47</v>
      </c>
      <c r="F1187">
        <v>9751</v>
      </c>
      <c r="G1187" t="s">
        <v>158</v>
      </c>
      <c r="H1187" t="s">
        <v>233</v>
      </c>
      <c r="I1187" t="s">
        <v>234</v>
      </c>
      <c r="J1187" s="1">
        <v>46204</v>
      </c>
      <c r="K1187" t="s">
        <v>143</v>
      </c>
      <c r="L1187">
        <v>2</v>
      </c>
      <c r="M1187" t="s">
        <v>445</v>
      </c>
      <c r="N1187" t="s">
        <v>442</v>
      </c>
      <c r="O1187" t="s">
        <v>149</v>
      </c>
      <c r="P1187" t="s">
        <v>160</v>
      </c>
      <c r="Q1187">
        <v>49387.5</v>
      </c>
      <c r="R1187">
        <v>250</v>
      </c>
      <c r="S1187">
        <v>129822.6</v>
      </c>
      <c r="T1187">
        <v>5955</v>
      </c>
      <c r="U1187">
        <v>121</v>
      </c>
      <c r="V1187">
        <v>59</v>
      </c>
      <c r="W1187">
        <v>19984.599999999999</v>
      </c>
      <c r="X1187">
        <v>31624.6</v>
      </c>
      <c r="Y1187">
        <v>0</v>
      </c>
      <c r="Z1187">
        <v>0</v>
      </c>
      <c r="AA1187">
        <v>74480.100000000006</v>
      </c>
      <c r="AB1187">
        <v>9217.5300000000007</v>
      </c>
      <c r="AC1187">
        <v>60992.27</v>
      </c>
      <c r="AD1187">
        <v>25</v>
      </c>
      <c r="AE1187">
        <v>34</v>
      </c>
      <c r="AF1187">
        <v>120</v>
      </c>
      <c r="AG1187">
        <v>68</v>
      </c>
      <c r="AH1187">
        <v>9</v>
      </c>
      <c r="AI1187">
        <v>53</v>
      </c>
      <c r="AJ1187">
        <v>0</v>
      </c>
      <c r="AK1187">
        <v>0</v>
      </c>
      <c r="AL1187">
        <v>0</v>
      </c>
      <c r="AM1187">
        <v>0</v>
      </c>
      <c r="AN1187">
        <v>0</v>
      </c>
      <c r="AO1187">
        <v>160</v>
      </c>
      <c r="AP1187">
        <v>527</v>
      </c>
      <c r="AQ1187">
        <v>152</v>
      </c>
      <c r="AR1187">
        <v>0</v>
      </c>
      <c r="AS1187">
        <v>21</v>
      </c>
      <c r="AT1187">
        <v>33</v>
      </c>
      <c r="AU1187">
        <v>10</v>
      </c>
      <c r="AV1187">
        <v>4</v>
      </c>
      <c r="AW1187">
        <v>7</v>
      </c>
      <c r="AX1187">
        <v>0</v>
      </c>
      <c r="AY1187">
        <v>69</v>
      </c>
      <c r="AZ1187">
        <v>91</v>
      </c>
      <c r="BA1187">
        <v>27</v>
      </c>
      <c r="BB1187">
        <v>11</v>
      </c>
      <c r="BC1187">
        <v>8</v>
      </c>
      <c r="BD1187">
        <v>2</v>
      </c>
      <c r="BE1187">
        <v>0</v>
      </c>
      <c r="BF1187">
        <v>242</v>
      </c>
      <c r="BG1187">
        <v>26676.6</v>
      </c>
      <c r="BH1187">
        <v>0</v>
      </c>
      <c r="BI1187">
        <v>120</v>
      </c>
      <c r="BJ1187" s="2">
        <v>46218</v>
      </c>
      <c r="BK1187">
        <v>1</v>
      </c>
      <c r="BL1187" s="3" t="str">
        <f>VLOOKUP(O1187,DropDownList!$H$1:$I$7,2,FALSE)</f>
        <v>2025/26</v>
      </c>
      <c r="BM1187" s="3" t="str">
        <f t="shared" si="18"/>
        <v>SC COURT</v>
      </c>
    </row>
    <row r="1188" spans="1:65" x14ac:dyDescent="0.2">
      <c r="A1188">
        <v>2026</v>
      </c>
      <c r="B1188">
        <v>7</v>
      </c>
      <c r="C1188" t="s">
        <v>231</v>
      </c>
      <c r="D1188" t="s">
        <v>243</v>
      </c>
      <c r="E1188" t="s">
        <v>47</v>
      </c>
      <c r="F1188">
        <v>9751</v>
      </c>
      <c r="G1188" t="s">
        <v>158</v>
      </c>
      <c r="H1188" t="s">
        <v>233</v>
      </c>
      <c r="I1188" t="s">
        <v>234</v>
      </c>
      <c r="J1188" s="1">
        <v>46204</v>
      </c>
      <c r="K1188" t="s">
        <v>143</v>
      </c>
      <c r="L1188">
        <v>2</v>
      </c>
      <c r="M1188" t="s">
        <v>445</v>
      </c>
      <c r="N1188" t="s">
        <v>442</v>
      </c>
      <c r="O1188" t="s">
        <v>149</v>
      </c>
      <c r="P1188" t="s">
        <v>161</v>
      </c>
      <c r="Q1188">
        <v>1094.7</v>
      </c>
      <c r="R1188">
        <v>233</v>
      </c>
      <c r="S1188">
        <v>5545</v>
      </c>
      <c r="T1188">
        <v>210</v>
      </c>
      <c r="U1188">
        <v>117</v>
      </c>
      <c r="V1188">
        <v>25</v>
      </c>
      <c r="W1188">
        <v>584.70000000000005</v>
      </c>
      <c r="X1188">
        <v>584.70000000000005</v>
      </c>
      <c r="Y1188">
        <v>0</v>
      </c>
      <c r="Z1188">
        <v>0</v>
      </c>
      <c r="AA1188">
        <v>4240.3</v>
      </c>
      <c r="AB1188">
        <v>0</v>
      </c>
      <c r="AC1188">
        <v>0</v>
      </c>
      <c r="AD1188">
        <v>23</v>
      </c>
      <c r="AE1188">
        <v>2</v>
      </c>
      <c r="AF1188">
        <v>173</v>
      </c>
      <c r="AG1188">
        <v>2</v>
      </c>
      <c r="AH1188">
        <v>8</v>
      </c>
      <c r="AI1188">
        <v>50</v>
      </c>
      <c r="AJ1188">
        <v>0</v>
      </c>
      <c r="AK1188">
        <v>0</v>
      </c>
      <c r="AL1188">
        <v>0</v>
      </c>
      <c r="AM1188">
        <v>0</v>
      </c>
      <c r="AN1188">
        <v>0</v>
      </c>
      <c r="AO1188">
        <v>155</v>
      </c>
      <c r="AP1188">
        <v>518</v>
      </c>
      <c r="AQ1188">
        <v>150</v>
      </c>
      <c r="AR1188">
        <v>0</v>
      </c>
      <c r="AS1188">
        <v>22</v>
      </c>
      <c r="AT1188">
        <v>33</v>
      </c>
      <c r="AU1188">
        <v>12</v>
      </c>
      <c r="AV1188">
        <v>5</v>
      </c>
      <c r="AW1188">
        <v>6</v>
      </c>
      <c r="AX1188">
        <v>0</v>
      </c>
      <c r="AY1188">
        <v>67</v>
      </c>
      <c r="AZ1188">
        <v>88</v>
      </c>
      <c r="BA1188">
        <v>24</v>
      </c>
      <c r="BB1188">
        <v>10</v>
      </c>
      <c r="BC1188">
        <v>8</v>
      </c>
      <c r="BD1188">
        <v>3</v>
      </c>
      <c r="BE1188">
        <v>0</v>
      </c>
      <c r="BF1188">
        <v>225</v>
      </c>
      <c r="BG1188">
        <v>1090</v>
      </c>
      <c r="BH1188">
        <v>0</v>
      </c>
      <c r="BI1188">
        <v>115</v>
      </c>
      <c r="BJ1188" s="2">
        <v>46218</v>
      </c>
      <c r="BK1188">
        <v>2</v>
      </c>
      <c r="BL1188" s="3" t="str">
        <f>VLOOKUP(O1188,DropDownList!$H$1:$I$7,2,FALSE)</f>
        <v>2025/26</v>
      </c>
      <c r="BM1188" s="3" t="str">
        <f t="shared" si="18"/>
        <v>VSUR</v>
      </c>
    </row>
    <row r="1189" spans="1:65" x14ac:dyDescent="0.2">
      <c r="A1189">
        <v>2026</v>
      </c>
      <c r="B1189">
        <v>7</v>
      </c>
      <c r="C1189" t="s">
        <v>231</v>
      </c>
      <c r="D1189" t="s">
        <v>243</v>
      </c>
      <c r="E1189" t="s">
        <v>47</v>
      </c>
      <c r="F1189">
        <v>9751</v>
      </c>
      <c r="G1189" t="s">
        <v>158</v>
      </c>
      <c r="H1189" t="s">
        <v>233</v>
      </c>
      <c r="I1189" t="s">
        <v>234</v>
      </c>
      <c r="J1189" s="1">
        <v>46204</v>
      </c>
      <c r="K1189" t="s">
        <v>143</v>
      </c>
      <c r="L1189">
        <v>2</v>
      </c>
      <c r="M1189" t="s">
        <v>445</v>
      </c>
      <c r="N1189" t="s">
        <v>442</v>
      </c>
      <c r="O1189" t="s">
        <v>156</v>
      </c>
      <c r="P1189" t="s">
        <v>159</v>
      </c>
      <c r="Q1189">
        <v>0</v>
      </c>
      <c r="R1189">
        <v>9</v>
      </c>
      <c r="S1189">
        <v>220128.74</v>
      </c>
      <c r="T1189">
        <v>975.34</v>
      </c>
      <c r="U1189">
        <v>0</v>
      </c>
      <c r="V1189">
        <v>0</v>
      </c>
      <c r="W1189">
        <v>0</v>
      </c>
      <c r="X1189">
        <v>0</v>
      </c>
      <c r="Y1189">
        <v>0</v>
      </c>
      <c r="Z1189">
        <v>0</v>
      </c>
      <c r="AA1189">
        <v>219153.4</v>
      </c>
      <c r="AB1189">
        <v>0</v>
      </c>
      <c r="AC1189">
        <v>0</v>
      </c>
      <c r="AD1189">
        <v>0</v>
      </c>
      <c r="AE1189">
        <v>0</v>
      </c>
      <c r="AF1189">
        <v>8</v>
      </c>
      <c r="AG1189">
        <v>0</v>
      </c>
      <c r="AH1189">
        <v>0</v>
      </c>
      <c r="AI1189">
        <v>0</v>
      </c>
      <c r="AJ1189">
        <v>0</v>
      </c>
      <c r="AK1189">
        <v>0</v>
      </c>
      <c r="AL1189">
        <v>0</v>
      </c>
      <c r="AM1189">
        <v>0</v>
      </c>
      <c r="AN1189">
        <v>0</v>
      </c>
      <c r="AO1189">
        <v>9</v>
      </c>
      <c r="AP1189">
        <v>17</v>
      </c>
      <c r="AQ1189">
        <v>7</v>
      </c>
      <c r="AR1189">
        <v>0</v>
      </c>
      <c r="AS1189">
        <v>0</v>
      </c>
      <c r="AT1189">
        <v>0</v>
      </c>
      <c r="AU1189">
        <v>3</v>
      </c>
      <c r="AV1189">
        <v>0</v>
      </c>
      <c r="AW1189">
        <v>0</v>
      </c>
      <c r="AX1189">
        <v>0</v>
      </c>
      <c r="AY1189">
        <v>0</v>
      </c>
      <c r="AZ1189">
        <v>0</v>
      </c>
      <c r="BA1189">
        <v>0</v>
      </c>
      <c r="BB1189">
        <v>0</v>
      </c>
      <c r="BC1189">
        <v>0</v>
      </c>
      <c r="BD1189">
        <v>0</v>
      </c>
      <c r="BE1189">
        <v>0</v>
      </c>
      <c r="BF1189">
        <v>0</v>
      </c>
      <c r="BG1189">
        <v>0</v>
      </c>
      <c r="BH1189">
        <v>1</v>
      </c>
      <c r="BI1189">
        <v>0</v>
      </c>
      <c r="BJ1189" s="2">
        <v>46218</v>
      </c>
      <c r="BK1189">
        <v>0</v>
      </c>
      <c r="BL1189" s="3" t="str">
        <f>VLOOKUP(O1189,DropDownList!$H$1:$I$7,2,FALSE)</f>
        <v>2023/24</v>
      </c>
      <c r="BM1189" s="3" t="str">
        <f t="shared" si="18"/>
        <v>CONF</v>
      </c>
    </row>
    <row r="1190" spans="1:65" x14ac:dyDescent="0.2">
      <c r="A1190">
        <v>2026</v>
      </c>
      <c r="B1190">
        <v>7</v>
      </c>
      <c r="C1190" t="s">
        <v>231</v>
      </c>
      <c r="D1190" t="s">
        <v>243</v>
      </c>
      <c r="E1190" t="s">
        <v>47</v>
      </c>
      <c r="F1190">
        <v>9751</v>
      </c>
      <c r="G1190" t="s">
        <v>158</v>
      </c>
      <c r="H1190" t="s">
        <v>233</v>
      </c>
      <c r="I1190" t="s">
        <v>234</v>
      </c>
      <c r="J1190" s="1">
        <v>46204</v>
      </c>
      <c r="K1190" t="s">
        <v>143</v>
      </c>
      <c r="L1190">
        <v>2</v>
      </c>
      <c r="M1190" t="s">
        <v>445</v>
      </c>
      <c r="N1190" t="s">
        <v>442</v>
      </c>
      <c r="O1190" t="s">
        <v>156</v>
      </c>
      <c r="P1190" t="s">
        <v>161</v>
      </c>
      <c r="Q1190">
        <v>410</v>
      </c>
      <c r="R1190">
        <v>321</v>
      </c>
      <c r="S1190">
        <v>37625</v>
      </c>
      <c r="T1190">
        <v>171.56</v>
      </c>
      <c r="U1190">
        <v>50</v>
      </c>
      <c r="V1190">
        <v>17</v>
      </c>
      <c r="W1190">
        <v>340</v>
      </c>
      <c r="X1190">
        <v>340</v>
      </c>
      <c r="Y1190">
        <v>0</v>
      </c>
      <c r="Z1190">
        <v>0</v>
      </c>
      <c r="AA1190">
        <v>37043.440000000002</v>
      </c>
      <c r="AB1190">
        <v>0</v>
      </c>
      <c r="AC1190">
        <v>0</v>
      </c>
      <c r="AD1190">
        <v>17</v>
      </c>
      <c r="AE1190">
        <v>0</v>
      </c>
      <c r="AF1190">
        <v>292</v>
      </c>
      <c r="AG1190">
        <v>0</v>
      </c>
      <c r="AH1190">
        <v>7</v>
      </c>
      <c r="AI1190">
        <v>21</v>
      </c>
      <c r="AJ1190">
        <v>0</v>
      </c>
      <c r="AK1190">
        <v>0</v>
      </c>
      <c r="AL1190">
        <v>0</v>
      </c>
      <c r="AM1190">
        <v>0</v>
      </c>
      <c r="AN1190">
        <v>0</v>
      </c>
      <c r="AO1190">
        <v>190</v>
      </c>
      <c r="AP1190">
        <v>1146</v>
      </c>
      <c r="AQ1190">
        <v>223</v>
      </c>
      <c r="AR1190">
        <v>0</v>
      </c>
      <c r="AS1190">
        <v>89</v>
      </c>
      <c r="AT1190">
        <v>163</v>
      </c>
      <c r="AU1190">
        <v>29</v>
      </c>
      <c r="AV1190">
        <v>12</v>
      </c>
      <c r="AW1190">
        <v>4</v>
      </c>
      <c r="AX1190">
        <v>0</v>
      </c>
      <c r="AY1190">
        <v>111</v>
      </c>
      <c r="AZ1190">
        <v>212</v>
      </c>
      <c r="BA1190">
        <v>150</v>
      </c>
      <c r="BB1190">
        <v>15</v>
      </c>
      <c r="BC1190">
        <v>5</v>
      </c>
      <c r="BD1190">
        <v>4</v>
      </c>
      <c r="BE1190">
        <v>0</v>
      </c>
      <c r="BF1190">
        <v>314</v>
      </c>
      <c r="BG1190">
        <v>410</v>
      </c>
      <c r="BH1190">
        <v>1</v>
      </c>
      <c r="BI1190">
        <v>45</v>
      </c>
      <c r="BJ1190" s="2">
        <v>46218</v>
      </c>
      <c r="BK1190">
        <v>1</v>
      </c>
      <c r="BL1190" s="3" t="str">
        <f>VLOOKUP(O1190,DropDownList!$H$1:$I$7,2,FALSE)</f>
        <v>2023/24</v>
      </c>
      <c r="BM1190" s="3" t="str">
        <f t="shared" si="18"/>
        <v>VSUR</v>
      </c>
    </row>
    <row r="1191" spans="1:65" x14ac:dyDescent="0.2">
      <c r="A1191">
        <v>2026</v>
      </c>
      <c r="B1191">
        <v>7</v>
      </c>
      <c r="C1191" t="s">
        <v>231</v>
      </c>
      <c r="D1191" t="s">
        <v>243</v>
      </c>
      <c r="E1191" t="s">
        <v>47</v>
      </c>
      <c r="F1191">
        <v>9751</v>
      </c>
      <c r="G1191" t="s">
        <v>158</v>
      </c>
      <c r="H1191" t="s">
        <v>233</v>
      </c>
      <c r="I1191" t="s">
        <v>234</v>
      </c>
      <c r="J1191" s="1">
        <v>46204</v>
      </c>
      <c r="K1191" t="s">
        <v>143</v>
      </c>
      <c r="L1191">
        <v>2</v>
      </c>
      <c r="M1191" t="s">
        <v>445</v>
      </c>
      <c r="N1191" t="s">
        <v>442</v>
      </c>
      <c r="O1191" t="s">
        <v>147</v>
      </c>
      <c r="P1191" t="s">
        <v>159</v>
      </c>
      <c r="Q1191">
        <v>0</v>
      </c>
      <c r="R1191">
        <v>14</v>
      </c>
      <c r="S1191">
        <v>352104.33</v>
      </c>
      <c r="T1191">
        <v>89490</v>
      </c>
      <c r="U1191">
        <v>0</v>
      </c>
      <c r="V1191">
        <v>0</v>
      </c>
      <c r="W1191">
        <v>0</v>
      </c>
      <c r="X1191">
        <v>0</v>
      </c>
      <c r="Y1191">
        <v>0</v>
      </c>
      <c r="Z1191">
        <v>0</v>
      </c>
      <c r="AA1191">
        <v>262614.33</v>
      </c>
      <c r="AB1191">
        <v>0</v>
      </c>
      <c r="AC1191">
        <v>0</v>
      </c>
      <c r="AD1191">
        <v>0</v>
      </c>
      <c r="AE1191">
        <v>0</v>
      </c>
      <c r="AF1191">
        <v>13</v>
      </c>
      <c r="AG1191">
        <v>0</v>
      </c>
      <c r="AH1191">
        <v>1</v>
      </c>
      <c r="AI1191">
        <v>0</v>
      </c>
      <c r="AJ1191">
        <v>0</v>
      </c>
      <c r="AK1191">
        <v>0</v>
      </c>
      <c r="AL1191">
        <v>0</v>
      </c>
      <c r="AM1191">
        <v>0</v>
      </c>
      <c r="AN1191">
        <v>0</v>
      </c>
      <c r="AO1191">
        <v>13</v>
      </c>
      <c r="AP1191">
        <v>28</v>
      </c>
      <c r="AQ1191">
        <v>11</v>
      </c>
      <c r="AR1191">
        <v>0</v>
      </c>
      <c r="AS1191">
        <v>0</v>
      </c>
      <c r="AT1191">
        <v>0</v>
      </c>
      <c r="AU1191">
        <v>6</v>
      </c>
      <c r="AV1191">
        <v>0</v>
      </c>
      <c r="AW1191">
        <v>1</v>
      </c>
      <c r="AX1191">
        <v>0</v>
      </c>
      <c r="AY1191">
        <v>0</v>
      </c>
      <c r="AZ1191">
        <v>0</v>
      </c>
      <c r="BA1191">
        <v>0</v>
      </c>
      <c r="BB1191">
        <v>0</v>
      </c>
      <c r="BC1191">
        <v>0</v>
      </c>
      <c r="BD1191">
        <v>0</v>
      </c>
      <c r="BE1191">
        <v>0</v>
      </c>
      <c r="BF1191">
        <v>0</v>
      </c>
      <c r="BG1191">
        <v>0</v>
      </c>
      <c r="BH1191">
        <v>0</v>
      </c>
      <c r="BI1191">
        <v>0</v>
      </c>
      <c r="BJ1191" s="2">
        <v>46218</v>
      </c>
      <c r="BK1191">
        <v>0</v>
      </c>
      <c r="BL1191" s="3" t="str">
        <f>VLOOKUP(O1191,DropDownList!$H$1:$I$7,2,FALSE)</f>
        <v>2024/25</v>
      </c>
      <c r="BM1191" s="3" t="str">
        <f t="shared" si="18"/>
        <v>CONF</v>
      </c>
    </row>
    <row r="1192" spans="1:65" x14ac:dyDescent="0.2">
      <c r="A1192">
        <v>2026</v>
      </c>
      <c r="B1192">
        <v>7</v>
      </c>
      <c r="C1192" t="s">
        <v>231</v>
      </c>
      <c r="D1192" t="s">
        <v>243</v>
      </c>
      <c r="E1192" t="s">
        <v>47</v>
      </c>
      <c r="F1192">
        <v>9751</v>
      </c>
      <c r="G1192" t="s">
        <v>158</v>
      </c>
      <c r="H1192" t="s">
        <v>233</v>
      </c>
      <c r="I1192" t="s">
        <v>234</v>
      </c>
      <c r="J1192" s="1">
        <v>46204</v>
      </c>
      <c r="K1192" t="s">
        <v>143</v>
      </c>
      <c r="L1192">
        <v>2</v>
      </c>
      <c r="M1192" t="s">
        <v>445</v>
      </c>
      <c r="N1192" t="s">
        <v>442</v>
      </c>
      <c r="O1192" t="s">
        <v>156</v>
      </c>
      <c r="P1192" t="s">
        <v>160</v>
      </c>
      <c r="Q1192">
        <v>23599.27</v>
      </c>
      <c r="R1192">
        <v>351</v>
      </c>
      <c r="S1192">
        <v>170914.22</v>
      </c>
      <c r="T1192">
        <v>6402.61</v>
      </c>
      <c r="U1192">
        <v>58</v>
      </c>
      <c r="V1192">
        <v>38</v>
      </c>
      <c r="W1192">
        <v>12892.27</v>
      </c>
      <c r="X1192">
        <v>13162.27</v>
      </c>
      <c r="Y1192">
        <v>0</v>
      </c>
      <c r="Z1192">
        <v>0</v>
      </c>
      <c r="AA1192">
        <v>140912.34</v>
      </c>
      <c r="AB1192">
        <v>17525.099999999999</v>
      </c>
      <c r="AC1192">
        <v>116343.8</v>
      </c>
      <c r="AD1192">
        <v>18</v>
      </c>
      <c r="AE1192">
        <v>20</v>
      </c>
      <c r="AF1192">
        <v>274</v>
      </c>
      <c r="AG1192">
        <v>35</v>
      </c>
      <c r="AH1192">
        <v>7</v>
      </c>
      <c r="AI1192">
        <v>23</v>
      </c>
      <c r="AJ1192">
        <v>0</v>
      </c>
      <c r="AK1192">
        <v>0</v>
      </c>
      <c r="AL1192">
        <v>0</v>
      </c>
      <c r="AM1192">
        <v>0</v>
      </c>
      <c r="AN1192">
        <v>0</v>
      </c>
      <c r="AO1192">
        <v>213</v>
      </c>
      <c r="AP1192">
        <v>1257</v>
      </c>
      <c r="AQ1192">
        <v>253</v>
      </c>
      <c r="AR1192">
        <v>2</v>
      </c>
      <c r="AS1192">
        <v>94</v>
      </c>
      <c r="AT1192">
        <v>178</v>
      </c>
      <c r="AU1192">
        <v>29</v>
      </c>
      <c r="AV1192">
        <v>12</v>
      </c>
      <c r="AW1192">
        <v>4</v>
      </c>
      <c r="AX1192">
        <v>0</v>
      </c>
      <c r="AY1192">
        <v>128</v>
      </c>
      <c r="AZ1192">
        <v>233</v>
      </c>
      <c r="BA1192">
        <v>164</v>
      </c>
      <c r="BB1192">
        <v>17</v>
      </c>
      <c r="BC1192">
        <v>6</v>
      </c>
      <c r="BD1192">
        <v>5</v>
      </c>
      <c r="BE1192">
        <v>0</v>
      </c>
      <c r="BF1192">
        <v>342</v>
      </c>
      <c r="BG1192">
        <v>8895</v>
      </c>
      <c r="BH1192">
        <v>12</v>
      </c>
      <c r="BI1192">
        <v>51</v>
      </c>
      <c r="BJ1192" s="2">
        <v>46218</v>
      </c>
      <c r="BK1192">
        <v>1</v>
      </c>
      <c r="BL1192" s="3" t="str">
        <f>VLOOKUP(O1192,DropDownList!$H$1:$I$7,2,FALSE)</f>
        <v>2023/24</v>
      </c>
      <c r="BM1192" s="3" t="str">
        <f t="shared" si="18"/>
        <v>SC COURT</v>
      </c>
    </row>
    <row r="1193" spans="1:65" x14ac:dyDescent="0.2">
      <c r="A1193">
        <v>2026</v>
      </c>
      <c r="B1193">
        <v>7</v>
      </c>
      <c r="C1193" t="s">
        <v>231</v>
      </c>
      <c r="D1193" t="s">
        <v>243</v>
      </c>
      <c r="E1193" t="s">
        <v>47</v>
      </c>
      <c r="F1193">
        <v>9751</v>
      </c>
      <c r="G1193" t="s">
        <v>158</v>
      </c>
      <c r="H1193" t="s">
        <v>233</v>
      </c>
      <c r="I1193" t="s">
        <v>234</v>
      </c>
      <c r="J1193" s="1">
        <v>46204</v>
      </c>
      <c r="K1193" t="s">
        <v>143</v>
      </c>
      <c r="L1193">
        <v>2</v>
      </c>
      <c r="M1193" t="s">
        <v>445</v>
      </c>
      <c r="N1193" t="s">
        <v>442</v>
      </c>
      <c r="O1193" t="s">
        <v>149</v>
      </c>
      <c r="P1193" t="s">
        <v>159</v>
      </c>
      <c r="Q1193">
        <v>259426.1</v>
      </c>
      <c r="R1193">
        <v>13</v>
      </c>
      <c r="S1193">
        <v>513192.06</v>
      </c>
      <c r="T1193">
        <v>0</v>
      </c>
      <c r="U1193">
        <v>7</v>
      </c>
      <c r="V1193">
        <v>2</v>
      </c>
      <c r="W1193">
        <v>74268.27</v>
      </c>
      <c r="X1193">
        <v>93846.29</v>
      </c>
      <c r="Y1193">
        <v>0</v>
      </c>
      <c r="Z1193">
        <v>0</v>
      </c>
      <c r="AA1193">
        <v>253765.96</v>
      </c>
      <c r="AB1193">
        <v>0</v>
      </c>
      <c r="AC1193">
        <v>0</v>
      </c>
      <c r="AD1193">
        <v>1</v>
      </c>
      <c r="AE1193">
        <v>1</v>
      </c>
      <c r="AF1193">
        <v>6</v>
      </c>
      <c r="AG1193">
        <v>3</v>
      </c>
      <c r="AH1193">
        <v>0</v>
      </c>
      <c r="AI1193">
        <v>4</v>
      </c>
      <c r="AJ1193">
        <v>0</v>
      </c>
      <c r="AK1193">
        <v>0</v>
      </c>
      <c r="AL1193">
        <v>0</v>
      </c>
      <c r="AM1193">
        <v>0</v>
      </c>
      <c r="AN1193">
        <v>0</v>
      </c>
      <c r="AO1193">
        <v>8</v>
      </c>
      <c r="AP1193">
        <v>10</v>
      </c>
      <c r="AQ1193">
        <v>6</v>
      </c>
      <c r="AR1193">
        <v>0</v>
      </c>
      <c r="AS1193">
        <v>0</v>
      </c>
      <c r="AT1193">
        <v>0</v>
      </c>
      <c r="AU1193">
        <v>0</v>
      </c>
      <c r="AV1193">
        <v>0</v>
      </c>
      <c r="AW1193">
        <v>0</v>
      </c>
      <c r="AX1193">
        <v>0</v>
      </c>
      <c r="AY1193">
        <v>0</v>
      </c>
      <c r="AZ1193">
        <v>0</v>
      </c>
      <c r="BA1193">
        <v>0</v>
      </c>
      <c r="BB1193">
        <v>0</v>
      </c>
      <c r="BC1193">
        <v>0</v>
      </c>
      <c r="BD1193">
        <v>0</v>
      </c>
      <c r="BE1193">
        <v>0</v>
      </c>
      <c r="BF1193">
        <v>0</v>
      </c>
      <c r="BG1193">
        <v>127905.99</v>
      </c>
      <c r="BH1193">
        <v>0</v>
      </c>
      <c r="BI1193">
        <v>0</v>
      </c>
      <c r="BJ1193" s="2">
        <v>46218</v>
      </c>
      <c r="BK1193">
        <v>0</v>
      </c>
      <c r="BL1193" s="3" t="str">
        <f>VLOOKUP(O1193,DropDownList!$H$1:$I$7,2,FALSE)</f>
        <v>2025/26</v>
      </c>
      <c r="BM1193" s="3" t="str">
        <f t="shared" si="18"/>
        <v>CONF</v>
      </c>
    </row>
    <row r="1194" spans="1:65" x14ac:dyDescent="0.2">
      <c r="A1194">
        <v>2026</v>
      </c>
      <c r="B1194">
        <v>7</v>
      </c>
      <c r="C1194" t="s">
        <v>231</v>
      </c>
      <c r="D1194" t="s">
        <v>243</v>
      </c>
      <c r="E1194" t="s">
        <v>47</v>
      </c>
      <c r="F1194">
        <v>9751</v>
      </c>
      <c r="G1194" t="s">
        <v>158</v>
      </c>
      <c r="H1194" t="s">
        <v>233</v>
      </c>
      <c r="I1194" t="s">
        <v>234</v>
      </c>
      <c r="J1194" s="1">
        <v>46204</v>
      </c>
      <c r="K1194" t="s">
        <v>143</v>
      </c>
      <c r="L1194">
        <v>2</v>
      </c>
      <c r="M1194" t="s">
        <v>445</v>
      </c>
      <c r="N1194" t="s">
        <v>442</v>
      </c>
      <c r="O1194" t="s">
        <v>155</v>
      </c>
      <c r="P1194" t="s">
        <v>159</v>
      </c>
      <c r="Q1194">
        <v>0</v>
      </c>
      <c r="R1194">
        <v>7</v>
      </c>
      <c r="S1194">
        <v>121430.43</v>
      </c>
      <c r="T1194">
        <v>16.149999999999999</v>
      </c>
      <c r="U1194">
        <v>0</v>
      </c>
      <c r="V1194">
        <v>0</v>
      </c>
      <c r="W1194">
        <v>0</v>
      </c>
      <c r="X1194">
        <v>0</v>
      </c>
      <c r="Y1194">
        <v>0</v>
      </c>
      <c r="Z1194">
        <v>0</v>
      </c>
      <c r="AA1194">
        <v>121414.28</v>
      </c>
      <c r="AB1194">
        <v>0</v>
      </c>
      <c r="AC1194">
        <v>0</v>
      </c>
      <c r="AD1194">
        <v>0</v>
      </c>
      <c r="AE1194">
        <v>0</v>
      </c>
      <c r="AF1194">
        <v>6</v>
      </c>
      <c r="AG1194">
        <v>0</v>
      </c>
      <c r="AH1194">
        <v>0</v>
      </c>
      <c r="AI1194">
        <v>0</v>
      </c>
      <c r="AJ1194">
        <v>0</v>
      </c>
      <c r="AK1194">
        <v>0</v>
      </c>
      <c r="AL1194">
        <v>0</v>
      </c>
      <c r="AM1194">
        <v>0</v>
      </c>
      <c r="AN1194">
        <v>0</v>
      </c>
      <c r="AO1194">
        <v>6</v>
      </c>
      <c r="AP1194">
        <v>10</v>
      </c>
      <c r="AQ1194">
        <v>6</v>
      </c>
      <c r="AR1194">
        <v>0</v>
      </c>
      <c r="AS1194">
        <v>0</v>
      </c>
      <c r="AT1194">
        <v>0</v>
      </c>
      <c r="AU1194">
        <v>0</v>
      </c>
      <c r="AV1194">
        <v>0</v>
      </c>
      <c r="AW1194">
        <v>0</v>
      </c>
      <c r="AX1194">
        <v>0</v>
      </c>
      <c r="AY1194">
        <v>0</v>
      </c>
      <c r="AZ1194">
        <v>0</v>
      </c>
      <c r="BA1194">
        <v>0</v>
      </c>
      <c r="BB1194">
        <v>0</v>
      </c>
      <c r="BC1194">
        <v>0</v>
      </c>
      <c r="BD1194">
        <v>0</v>
      </c>
      <c r="BE1194">
        <v>0</v>
      </c>
      <c r="BF1194">
        <v>0</v>
      </c>
      <c r="BG1194">
        <v>0</v>
      </c>
      <c r="BH1194">
        <v>1</v>
      </c>
      <c r="BI1194">
        <v>0</v>
      </c>
      <c r="BJ1194" s="2">
        <v>46218</v>
      </c>
      <c r="BK1194">
        <v>0</v>
      </c>
      <c r="BL1194" s="3" t="str">
        <f>VLOOKUP(O1194,DropDownList!$H$1:$I$7,2,FALSE)</f>
        <v>2022/23</v>
      </c>
      <c r="BM1194" s="3" t="str">
        <f t="shared" si="18"/>
        <v>CONF</v>
      </c>
    </row>
    <row r="1195" spans="1:65" x14ac:dyDescent="0.2">
      <c r="A1195">
        <v>2026</v>
      </c>
      <c r="B1195">
        <v>7</v>
      </c>
      <c r="C1195" t="s">
        <v>231</v>
      </c>
      <c r="D1195" t="s">
        <v>243</v>
      </c>
      <c r="E1195" t="s">
        <v>47</v>
      </c>
      <c r="F1195">
        <v>9751</v>
      </c>
      <c r="G1195" t="s">
        <v>158</v>
      </c>
      <c r="H1195" t="s">
        <v>233</v>
      </c>
      <c r="I1195" t="s">
        <v>234</v>
      </c>
      <c r="J1195" s="1">
        <v>46204</v>
      </c>
      <c r="K1195" t="s">
        <v>143</v>
      </c>
      <c r="L1195">
        <v>2</v>
      </c>
      <c r="M1195" t="s">
        <v>445</v>
      </c>
      <c r="N1195" t="s">
        <v>442</v>
      </c>
      <c r="O1195" t="s">
        <v>147</v>
      </c>
      <c r="P1195" t="s">
        <v>160</v>
      </c>
      <c r="Q1195">
        <v>35134.99</v>
      </c>
      <c r="R1195">
        <v>334</v>
      </c>
      <c r="S1195">
        <v>163028.42000000001</v>
      </c>
      <c r="T1195">
        <v>7905.01</v>
      </c>
      <c r="U1195">
        <v>119</v>
      </c>
      <c r="V1195">
        <v>52</v>
      </c>
      <c r="W1195">
        <v>16823.919999999998</v>
      </c>
      <c r="X1195">
        <v>17773.919999999998</v>
      </c>
      <c r="Y1195">
        <v>0</v>
      </c>
      <c r="Z1195">
        <v>0</v>
      </c>
      <c r="AA1195">
        <v>119988.42</v>
      </c>
      <c r="AB1195">
        <v>18883.89</v>
      </c>
      <c r="AC1195">
        <v>94410.51</v>
      </c>
      <c r="AD1195">
        <v>24</v>
      </c>
      <c r="AE1195">
        <v>28</v>
      </c>
      <c r="AF1195">
        <v>196</v>
      </c>
      <c r="AG1195">
        <v>78</v>
      </c>
      <c r="AH1195">
        <v>13</v>
      </c>
      <c r="AI1195">
        <v>41</v>
      </c>
      <c r="AJ1195">
        <v>0</v>
      </c>
      <c r="AK1195">
        <v>0</v>
      </c>
      <c r="AL1195">
        <v>0</v>
      </c>
      <c r="AM1195">
        <v>0</v>
      </c>
      <c r="AN1195">
        <v>0</v>
      </c>
      <c r="AO1195">
        <v>228</v>
      </c>
      <c r="AP1195">
        <v>1146</v>
      </c>
      <c r="AQ1195">
        <v>241</v>
      </c>
      <c r="AR1195">
        <v>1</v>
      </c>
      <c r="AS1195">
        <v>59</v>
      </c>
      <c r="AT1195">
        <v>108</v>
      </c>
      <c r="AU1195">
        <v>24</v>
      </c>
      <c r="AV1195">
        <v>8</v>
      </c>
      <c r="AW1195">
        <v>7</v>
      </c>
      <c r="AX1195">
        <v>0</v>
      </c>
      <c r="AY1195">
        <v>162</v>
      </c>
      <c r="AZ1195">
        <v>236</v>
      </c>
      <c r="BA1195">
        <v>127</v>
      </c>
      <c r="BB1195">
        <v>36</v>
      </c>
      <c r="BC1195">
        <v>18</v>
      </c>
      <c r="BD1195">
        <v>9</v>
      </c>
      <c r="BE1195">
        <v>0</v>
      </c>
      <c r="BF1195">
        <v>322</v>
      </c>
      <c r="BG1195">
        <v>16273</v>
      </c>
      <c r="BH1195">
        <v>6</v>
      </c>
      <c r="BI1195">
        <v>115</v>
      </c>
      <c r="BJ1195" s="2">
        <v>46218</v>
      </c>
      <c r="BK1195">
        <v>0</v>
      </c>
      <c r="BL1195" s="3" t="str">
        <f>VLOOKUP(O1195,DropDownList!$H$1:$I$7,2,FALSE)</f>
        <v>2024/25</v>
      </c>
      <c r="BM1195" s="3" t="str">
        <f t="shared" si="18"/>
        <v>SC COURT</v>
      </c>
    </row>
    <row r="1196" spans="1:65" x14ac:dyDescent="0.2">
      <c r="A1196">
        <v>2026</v>
      </c>
      <c r="B1196">
        <v>7</v>
      </c>
      <c r="C1196" t="s">
        <v>231</v>
      </c>
      <c r="D1196" t="s">
        <v>243</v>
      </c>
      <c r="E1196" t="s">
        <v>47</v>
      </c>
      <c r="F1196">
        <v>9751</v>
      </c>
      <c r="G1196" t="s">
        <v>158</v>
      </c>
      <c r="H1196" t="s">
        <v>233</v>
      </c>
      <c r="I1196" t="s">
        <v>234</v>
      </c>
      <c r="J1196" s="1">
        <v>46204</v>
      </c>
      <c r="K1196" t="s">
        <v>143</v>
      </c>
      <c r="L1196">
        <v>2</v>
      </c>
      <c r="M1196" t="s">
        <v>445</v>
      </c>
      <c r="N1196" t="s">
        <v>442</v>
      </c>
      <c r="O1196" t="s">
        <v>155</v>
      </c>
      <c r="P1196" t="s">
        <v>161</v>
      </c>
      <c r="Q1196">
        <v>490</v>
      </c>
      <c r="R1196">
        <v>384</v>
      </c>
      <c r="S1196">
        <v>9045</v>
      </c>
      <c r="T1196">
        <v>264.42</v>
      </c>
      <c r="U1196">
        <v>49</v>
      </c>
      <c r="V1196">
        <v>16</v>
      </c>
      <c r="W1196">
        <v>350</v>
      </c>
      <c r="X1196">
        <v>350</v>
      </c>
      <c r="Y1196">
        <v>0</v>
      </c>
      <c r="Z1196">
        <v>0</v>
      </c>
      <c r="AA1196">
        <v>8290.58</v>
      </c>
      <c r="AB1196">
        <v>0</v>
      </c>
      <c r="AC1196">
        <v>0</v>
      </c>
      <c r="AD1196">
        <v>16</v>
      </c>
      <c r="AE1196">
        <v>0</v>
      </c>
      <c r="AF1196">
        <v>346</v>
      </c>
      <c r="AG1196">
        <v>0</v>
      </c>
      <c r="AH1196">
        <v>13</v>
      </c>
      <c r="AI1196">
        <v>24</v>
      </c>
      <c r="AJ1196">
        <v>0</v>
      </c>
      <c r="AK1196">
        <v>0</v>
      </c>
      <c r="AL1196">
        <v>0</v>
      </c>
      <c r="AM1196">
        <v>0</v>
      </c>
      <c r="AN1196">
        <v>0</v>
      </c>
      <c r="AO1196">
        <v>261</v>
      </c>
      <c r="AP1196">
        <v>1531</v>
      </c>
      <c r="AQ1196">
        <v>324</v>
      </c>
      <c r="AR1196">
        <v>3</v>
      </c>
      <c r="AS1196">
        <v>123</v>
      </c>
      <c r="AT1196">
        <v>213</v>
      </c>
      <c r="AU1196">
        <v>41</v>
      </c>
      <c r="AV1196">
        <v>16</v>
      </c>
      <c r="AW1196">
        <v>7</v>
      </c>
      <c r="AX1196">
        <v>0</v>
      </c>
      <c r="AY1196">
        <v>179</v>
      </c>
      <c r="AZ1196">
        <v>282</v>
      </c>
      <c r="BA1196">
        <v>197</v>
      </c>
      <c r="BB1196">
        <v>27</v>
      </c>
      <c r="BC1196">
        <v>16</v>
      </c>
      <c r="BD1196">
        <v>11</v>
      </c>
      <c r="BE1196">
        <v>2</v>
      </c>
      <c r="BF1196">
        <v>372</v>
      </c>
      <c r="BG1196">
        <v>490</v>
      </c>
      <c r="BH1196">
        <v>1</v>
      </c>
      <c r="BI1196">
        <v>46</v>
      </c>
      <c r="BJ1196" s="2">
        <v>46218</v>
      </c>
      <c r="BK1196">
        <v>5</v>
      </c>
      <c r="BL1196" s="3" t="str">
        <f>VLOOKUP(O1196,DropDownList!$H$1:$I$7,2,FALSE)</f>
        <v>2022/23</v>
      </c>
      <c r="BM1196" s="3" t="str">
        <f t="shared" si="18"/>
        <v>VSUR</v>
      </c>
    </row>
    <row r="1197" spans="1:65" x14ac:dyDescent="0.2">
      <c r="A1197">
        <v>2026</v>
      </c>
      <c r="B1197">
        <v>7</v>
      </c>
      <c r="C1197" t="s">
        <v>231</v>
      </c>
      <c r="D1197" t="s">
        <v>243</v>
      </c>
      <c r="E1197" t="s">
        <v>47</v>
      </c>
      <c r="F1197">
        <v>9751</v>
      </c>
      <c r="G1197" t="s">
        <v>158</v>
      </c>
      <c r="H1197" t="s">
        <v>233</v>
      </c>
      <c r="I1197" t="s">
        <v>234</v>
      </c>
      <c r="J1197" s="1">
        <v>46204</v>
      </c>
      <c r="K1197" t="s">
        <v>143</v>
      </c>
      <c r="L1197">
        <v>2</v>
      </c>
      <c r="M1197" t="s">
        <v>445</v>
      </c>
      <c r="N1197" t="s">
        <v>442</v>
      </c>
      <c r="O1197" t="s">
        <v>147</v>
      </c>
      <c r="P1197" t="s">
        <v>161</v>
      </c>
      <c r="Q1197">
        <v>790.98</v>
      </c>
      <c r="R1197">
        <v>311</v>
      </c>
      <c r="S1197">
        <v>17590</v>
      </c>
      <c r="T1197">
        <v>345</v>
      </c>
      <c r="U1197">
        <v>112</v>
      </c>
      <c r="V1197">
        <v>25</v>
      </c>
      <c r="W1197">
        <v>500.99</v>
      </c>
      <c r="X1197">
        <v>500.99</v>
      </c>
      <c r="Y1197">
        <v>0</v>
      </c>
      <c r="Z1197">
        <v>0</v>
      </c>
      <c r="AA1197">
        <v>16454.02</v>
      </c>
      <c r="AB1197">
        <v>0</v>
      </c>
      <c r="AC1197">
        <v>0</v>
      </c>
      <c r="AD1197">
        <v>23</v>
      </c>
      <c r="AE1197">
        <v>2</v>
      </c>
      <c r="AF1197">
        <v>256</v>
      </c>
      <c r="AG1197">
        <v>4</v>
      </c>
      <c r="AH1197">
        <v>13</v>
      </c>
      <c r="AI1197">
        <v>38</v>
      </c>
      <c r="AJ1197">
        <v>0</v>
      </c>
      <c r="AK1197">
        <v>0</v>
      </c>
      <c r="AL1197">
        <v>0</v>
      </c>
      <c r="AM1197">
        <v>0</v>
      </c>
      <c r="AN1197">
        <v>0</v>
      </c>
      <c r="AO1197">
        <v>214</v>
      </c>
      <c r="AP1197">
        <v>1100</v>
      </c>
      <c r="AQ1197">
        <v>225</v>
      </c>
      <c r="AR1197">
        <v>1</v>
      </c>
      <c r="AS1197">
        <v>58</v>
      </c>
      <c r="AT1197">
        <v>107</v>
      </c>
      <c r="AU1197">
        <v>25</v>
      </c>
      <c r="AV1197">
        <v>8</v>
      </c>
      <c r="AW1197">
        <v>7</v>
      </c>
      <c r="AX1197">
        <v>0</v>
      </c>
      <c r="AY1197">
        <v>150</v>
      </c>
      <c r="AZ1197">
        <v>224</v>
      </c>
      <c r="BA1197">
        <v>120</v>
      </c>
      <c r="BB1197">
        <v>37</v>
      </c>
      <c r="BC1197">
        <v>19</v>
      </c>
      <c r="BD1197">
        <v>9</v>
      </c>
      <c r="BE1197">
        <v>0</v>
      </c>
      <c r="BF1197">
        <v>300</v>
      </c>
      <c r="BG1197">
        <v>740</v>
      </c>
      <c r="BH1197">
        <v>0</v>
      </c>
      <c r="BI1197">
        <v>109</v>
      </c>
      <c r="BJ1197" s="2">
        <v>46218</v>
      </c>
      <c r="BK1197">
        <v>0</v>
      </c>
      <c r="BL1197" s="3" t="str">
        <f>VLOOKUP(O1197,DropDownList!$H$1:$I$7,2,FALSE)</f>
        <v>2024/25</v>
      </c>
      <c r="BM1197" s="3" t="str">
        <f t="shared" si="18"/>
        <v>VSUR</v>
      </c>
    </row>
    <row r="1198" spans="1:65" x14ac:dyDescent="0.2">
      <c r="A1198">
        <v>2026</v>
      </c>
      <c r="B1198">
        <v>7</v>
      </c>
      <c r="C1198" t="s">
        <v>231</v>
      </c>
      <c r="D1198" t="s">
        <v>243</v>
      </c>
      <c r="E1198" t="s">
        <v>47</v>
      </c>
      <c r="F1198">
        <v>9751</v>
      </c>
      <c r="G1198" t="s">
        <v>158</v>
      </c>
      <c r="H1198" t="s">
        <v>233</v>
      </c>
      <c r="I1198" t="s">
        <v>234</v>
      </c>
      <c r="J1198" s="1">
        <v>46204</v>
      </c>
      <c r="K1198" t="s">
        <v>143</v>
      </c>
      <c r="L1198">
        <v>2</v>
      </c>
      <c r="M1198" t="s">
        <v>445</v>
      </c>
      <c r="N1198" t="s">
        <v>442</v>
      </c>
      <c r="O1198" t="s">
        <v>155</v>
      </c>
      <c r="P1198" t="s">
        <v>160</v>
      </c>
      <c r="Q1198">
        <v>18262.169999999998</v>
      </c>
      <c r="R1198">
        <v>432</v>
      </c>
      <c r="S1198">
        <v>197446.85</v>
      </c>
      <c r="T1198">
        <v>10001.42</v>
      </c>
      <c r="U1198">
        <v>53</v>
      </c>
      <c r="V1198">
        <v>29</v>
      </c>
      <c r="W1198">
        <v>9552.64</v>
      </c>
      <c r="X1198">
        <v>10077.64</v>
      </c>
      <c r="Y1198">
        <v>0</v>
      </c>
      <c r="Z1198">
        <v>0</v>
      </c>
      <c r="AA1198">
        <v>169183.26</v>
      </c>
      <c r="AB1198">
        <v>13478.8</v>
      </c>
      <c r="AC1198">
        <v>147373.88</v>
      </c>
      <c r="AD1198">
        <v>15</v>
      </c>
      <c r="AE1198">
        <v>14</v>
      </c>
      <c r="AF1198">
        <v>337</v>
      </c>
      <c r="AG1198">
        <v>31</v>
      </c>
      <c r="AH1198">
        <v>14</v>
      </c>
      <c r="AI1198">
        <v>22</v>
      </c>
      <c r="AJ1198">
        <v>0</v>
      </c>
      <c r="AK1198">
        <v>0</v>
      </c>
      <c r="AL1198">
        <v>0</v>
      </c>
      <c r="AM1198">
        <v>0</v>
      </c>
      <c r="AN1198">
        <v>0</v>
      </c>
      <c r="AO1198">
        <v>297</v>
      </c>
      <c r="AP1198">
        <v>1715</v>
      </c>
      <c r="AQ1198">
        <v>361</v>
      </c>
      <c r="AR1198">
        <v>4</v>
      </c>
      <c r="AS1198">
        <v>140</v>
      </c>
      <c r="AT1198">
        <v>233</v>
      </c>
      <c r="AU1198">
        <v>49</v>
      </c>
      <c r="AV1198">
        <v>19</v>
      </c>
      <c r="AW1198">
        <v>7</v>
      </c>
      <c r="AX1198">
        <v>0</v>
      </c>
      <c r="AY1198">
        <v>201</v>
      </c>
      <c r="AZ1198">
        <v>317</v>
      </c>
      <c r="BA1198">
        <v>222</v>
      </c>
      <c r="BB1198">
        <v>31</v>
      </c>
      <c r="BC1198">
        <v>18</v>
      </c>
      <c r="BD1198">
        <v>12</v>
      </c>
      <c r="BE1198">
        <v>3</v>
      </c>
      <c r="BF1198">
        <v>416</v>
      </c>
      <c r="BG1198">
        <v>8355</v>
      </c>
      <c r="BH1198">
        <v>28</v>
      </c>
      <c r="BI1198">
        <v>49</v>
      </c>
      <c r="BJ1198" s="2">
        <v>46218</v>
      </c>
      <c r="BK1198">
        <v>5</v>
      </c>
      <c r="BL1198" s="3" t="str">
        <f>VLOOKUP(O1198,DropDownList!$H$1:$I$7,2,FALSE)</f>
        <v>2022/23</v>
      </c>
      <c r="BM1198" s="3" t="str">
        <f t="shared" si="18"/>
        <v>SC COURT</v>
      </c>
    </row>
    <row r="1199" spans="1:65" x14ac:dyDescent="0.2">
      <c r="A1199">
        <v>2026</v>
      </c>
      <c r="B1199">
        <v>7</v>
      </c>
      <c r="C1199" t="s">
        <v>231</v>
      </c>
      <c r="D1199" t="s">
        <v>244</v>
      </c>
      <c r="E1199" t="s">
        <v>48</v>
      </c>
      <c r="F1199">
        <v>9264</v>
      </c>
      <c r="G1199" t="s">
        <v>141</v>
      </c>
      <c r="H1199" t="s">
        <v>237</v>
      </c>
      <c r="I1199" t="s">
        <v>237</v>
      </c>
      <c r="J1199" s="1">
        <v>46204</v>
      </c>
      <c r="K1199" t="s">
        <v>143</v>
      </c>
      <c r="L1199">
        <v>2</v>
      </c>
      <c r="M1199" t="s">
        <v>445</v>
      </c>
      <c r="N1199" t="s">
        <v>442</v>
      </c>
      <c r="O1199" t="s">
        <v>156</v>
      </c>
      <c r="P1199" t="s">
        <v>152</v>
      </c>
      <c r="Q1199">
        <v>0</v>
      </c>
      <c r="R1199">
        <v>13</v>
      </c>
      <c r="S1199">
        <v>520</v>
      </c>
      <c r="T1199">
        <v>200</v>
      </c>
      <c r="U1199">
        <v>0</v>
      </c>
      <c r="V1199">
        <v>0</v>
      </c>
      <c r="W1199">
        <v>0</v>
      </c>
      <c r="X1199">
        <v>0</v>
      </c>
      <c r="Y1199">
        <v>0</v>
      </c>
      <c r="Z1199">
        <v>0</v>
      </c>
      <c r="AA1199">
        <v>320</v>
      </c>
      <c r="AB1199">
        <v>0</v>
      </c>
      <c r="AC1199">
        <v>320</v>
      </c>
      <c r="AD1199">
        <v>0</v>
      </c>
      <c r="AE1199">
        <v>0</v>
      </c>
      <c r="AF1199">
        <v>8</v>
      </c>
      <c r="AG1199">
        <v>0</v>
      </c>
      <c r="AH1199">
        <v>5</v>
      </c>
      <c r="AI1199">
        <v>0</v>
      </c>
      <c r="AJ1199">
        <v>0</v>
      </c>
      <c r="AK1199">
        <v>0</v>
      </c>
      <c r="AL1199">
        <v>0</v>
      </c>
      <c r="AM1199">
        <v>0</v>
      </c>
      <c r="AN1199">
        <v>0</v>
      </c>
      <c r="AO1199">
        <v>0</v>
      </c>
      <c r="AP1199">
        <v>0</v>
      </c>
      <c r="AQ1199">
        <v>0</v>
      </c>
      <c r="AR1199">
        <v>0</v>
      </c>
      <c r="AS1199">
        <v>0</v>
      </c>
      <c r="AT1199">
        <v>0</v>
      </c>
      <c r="AU1199">
        <v>0</v>
      </c>
      <c r="AV1199">
        <v>0</v>
      </c>
      <c r="AW1199">
        <v>0</v>
      </c>
      <c r="AX1199">
        <v>0</v>
      </c>
      <c r="AY1199">
        <v>0</v>
      </c>
      <c r="AZ1199">
        <v>0</v>
      </c>
      <c r="BA1199">
        <v>0</v>
      </c>
      <c r="BB1199">
        <v>0</v>
      </c>
      <c r="BC1199">
        <v>0</v>
      </c>
      <c r="BD1199">
        <v>0</v>
      </c>
      <c r="BE1199">
        <v>0</v>
      </c>
      <c r="BF1199">
        <v>0</v>
      </c>
      <c r="BG1199">
        <v>0</v>
      </c>
      <c r="BH1199">
        <v>0</v>
      </c>
      <c r="BI1199">
        <v>0</v>
      </c>
      <c r="BJ1199" s="2">
        <v>46218</v>
      </c>
      <c r="BK1199">
        <v>0</v>
      </c>
      <c r="BL1199" s="3" t="str">
        <f>VLOOKUP(O1199,DropDownList!$H$1:$I$7,2,FALSE)</f>
        <v>2023/24</v>
      </c>
      <c r="BM1199" s="3" t="str">
        <f t="shared" si="18"/>
        <v>PCOA</v>
      </c>
    </row>
    <row r="1200" spans="1:65" x14ac:dyDescent="0.2">
      <c r="A1200">
        <v>2026</v>
      </c>
      <c r="B1200">
        <v>7</v>
      </c>
      <c r="C1200" t="s">
        <v>231</v>
      </c>
      <c r="D1200" t="s">
        <v>244</v>
      </c>
      <c r="E1200" t="s">
        <v>48</v>
      </c>
      <c r="F1200">
        <v>9264</v>
      </c>
      <c r="G1200" t="s">
        <v>141</v>
      </c>
      <c r="H1200" t="s">
        <v>237</v>
      </c>
      <c r="I1200" t="s">
        <v>237</v>
      </c>
      <c r="J1200" s="1">
        <v>46204</v>
      </c>
      <c r="K1200" t="s">
        <v>143</v>
      </c>
      <c r="L1200">
        <v>2</v>
      </c>
      <c r="M1200" t="s">
        <v>445</v>
      </c>
      <c r="N1200" t="s">
        <v>442</v>
      </c>
      <c r="O1200" t="s">
        <v>156</v>
      </c>
      <c r="P1200" t="s">
        <v>154</v>
      </c>
      <c r="Q1200">
        <v>9433.41</v>
      </c>
      <c r="R1200">
        <v>138</v>
      </c>
      <c r="S1200">
        <v>37206.480000000003</v>
      </c>
      <c r="T1200">
        <v>1025</v>
      </c>
      <c r="U1200">
        <v>36</v>
      </c>
      <c r="V1200">
        <v>18</v>
      </c>
      <c r="W1200">
        <v>5703.31</v>
      </c>
      <c r="X1200">
        <v>5808.31</v>
      </c>
      <c r="Y1200">
        <v>0</v>
      </c>
      <c r="Z1200">
        <v>0</v>
      </c>
      <c r="AA1200">
        <v>26748.07</v>
      </c>
      <c r="AB1200">
        <v>1778.47</v>
      </c>
      <c r="AC1200">
        <v>23330.43</v>
      </c>
      <c r="AD1200">
        <v>10</v>
      </c>
      <c r="AE1200">
        <v>8</v>
      </c>
      <c r="AF1200">
        <v>99</v>
      </c>
      <c r="AG1200">
        <v>19</v>
      </c>
      <c r="AH1200">
        <v>2</v>
      </c>
      <c r="AI1200">
        <v>17</v>
      </c>
      <c r="AJ1200">
        <v>0</v>
      </c>
      <c r="AK1200">
        <v>0</v>
      </c>
      <c r="AL1200">
        <v>0</v>
      </c>
      <c r="AM1200">
        <v>0</v>
      </c>
      <c r="AN1200">
        <v>0</v>
      </c>
      <c r="AO1200">
        <v>91</v>
      </c>
      <c r="AP1200">
        <v>361</v>
      </c>
      <c r="AQ1200">
        <v>92</v>
      </c>
      <c r="AR1200">
        <v>0</v>
      </c>
      <c r="AS1200">
        <v>48</v>
      </c>
      <c r="AT1200">
        <v>4</v>
      </c>
      <c r="AU1200">
        <v>9</v>
      </c>
      <c r="AV1200">
        <v>3</v>
      </c>
      <c r="AW1200">
        <v>0</v>
      </c>
      <c r="AX1200">
        <v>0</v>
      </c>
      <c r="AY1200">
        <v>38</v>
      </c>
      <c r="AZ1200">
        <v>80</v>
      </c>
      <c r="BA1200">
        <v>47</v>
      </c>
      <c r="BB1200">
        <v>11</v>
      </c>
      <c r="BC1200">
        <v>2</v>
      </c>
      <c r="BD1200">
        <v>0</v>
      </c>
      <c r="BE1200">
        <v>0</v>
      </c>
      <c r="BF1200">
        <v>138</v>
      </c>
      <c r="BG1200">
        <v>5071.68</v>
      </c>
      <c r="BH1200">
        <v>1</v>
      </c>
      <c r="BI1200">
        <v>35</v>
      </c>
      <c r="BJ1200" s="2">
        <v>46218</v>
      </c>
      <c r="BK1200">
        <v>0</v>
      </c>
      <c r="BL1200" s="3" t="str">
        <f>VLOOKUP(O1200,DropDownList!$H$1:$I$7,2,FALSE)</f>
        <v>2023/24</v>
      </c>
      <c r="BM1200" s="3" t="str">
        <f t="shared" si="18"/>
        <v>JP COURT</v>
      </c>
    </row>
    <row r="1201" spans="1:65" x14ac:dyDescent="0.2">
      <c r="A1201">
        <v>2026</v>
      </c>
      <c r="B1201">
        <v>7</v>
      </c>
      <c r="C1201" t="s">
        <v>231</v>
      </c>
      <c r="D1201" t="s">
        <v>244</v>
      </c>
      <c r="E1201" t="s">
        <v>48</v>
      </c>
      <c r="F1201">
        <v>9264</v>
      </c>
      <c r="G1201" t="s">
        <v>141</v>
      </c>
      <c r="H1201" t="s">
        <v>237</v>
      </c>
      <c r="I1201" t="s">
        <v>237</v>
      </c>
      <c r="J1201" s="1">
        <v>46204</v>
      </c>
      <c r="K1201" t="s">
        <v>143</v>
      </c>
      <c r="L1201">
        <v>2</v>
      </c>
      <c r="M1201" t="s">
        <v>445</v>
      </c>
      <c r="N1201" t="s">
        <v>442</v>
      </c>
      <c r="O1201" t="s">
        <v>155</v>
      </c>
      <c r="P1201" t="s">
        <v>148</v>
      </c>
      <c r="Q1201">
        <v>120</v>
      </c>
      <c r="R1201">
        <v>4</v>
      </c>
      <c r="S1201">
        <v>240</v>
      </c>
      <c r="T1201">
        <v>0</v>
      </c>
      <c r="U1201">
        <v>2</v>
      </c>
      <c r="V1201">
        <v>0</v>
      </c>
      <c r="W1201">
        <v>0</v>
      </c>
      <c r="X1201">
        <v>0</v>
      </c>
      <c r="Y1201">
        <v>0</v>
      </c>
      <c r="Z1201">
        <v>0</v>
      </c>
      <c r="AA1201">
        <v>120</v>
      </c>
      <c r="AB1201">
        <v>0</v>
      </c>
      <c r="AC1201">
        <v>120</v>
      </c>
      <c r="AD1201">
        <v>0</v>
      </c>
      <c r="AE1201">
        <v>0</v>
      </c>
      <c r="AF1201">
        <v>2</v>
      </c>
      <c r="AG1201">
        <v>0</v>
      </c>
      <c r="AH1201">
        <v>0</v>
      </c>
      <c r="AI1201">
        <v>2</v>
      </c>
      <c r="AJ1201">
        <v>0</v>
      </c>
      <c r="AK1201">
        <v>0</v>
      </c>
      <c r="AL1201">
        <v>0</v>
      </c>
      <c r="AM1201">
        <v>0</v>
      </c>
      <c r="AN1201">
        <v>0</v>
      </c>
      <c r="AO1201">
        <v>3</v>
      </c>
      <c r="AP1201">
        <v>19</v>
      </c>
      <c r="AQ1201">
        <v>3</v>
      </c>
      <c r="AR1201">
        <v>1</v>
      </c>
      <c r="AS1201">
        <v>3</v>
      </c>
      <c r="AT1201">
        <v>1</v>
      </c>
      <c r="AU1201">
        <v>0</v>
      </c>
      <c r="AV1201">
        <v>0</v>
      </c>
      <c r="AW1201">
        <v>0</v>
      </c>
      <c r="AX1201">
        <v>0</v>
      </c>
      <c r="AY1201">
        <v>4</v>
      </c>
      <c r="AZ1201">
        <v>5</v>
      </c>
      <c r="BA1201">
        <v>2</v>
      </c>
      <c r="BB1201">
        <v>0</v>
      </c>
      <c r="BC1201">
        <v>0</v>
      </c>
      <c r="BD1201">
        <v>0</v>
      </c>
      <c r="BE1201">
        <v>0</v>
      </c>
      <c r="BF1201">
        <v>3</v>
      </c>
      <c r="BG1201">
        <v>120</v>
      </c>
      <c r="BH1201">
        <v>0</v>
      </c>
      <c r="BI1201">
        <v>2</v>
      </c>
      <c r="BJ1201" s="2">
        <v>46218</v>
      </c>
      <c r="BK1201">
        <v>0</v>
      </c>
      <c r="BL1201" s="3" t="str">
        <f>VLOOKUP(O1201,DropDownList!$H$1:$I$7,2,FALSE)</f>
        <v>2022/23</v>
      </c>
      <c r="BM1201" s="3" t="str">
        <f t="shared" si="18"/>
        <v>PRAS</v>
      </c>
    </row>
    <row r="1202" spans="1:65" x14ac:dyDescent="0.2">
      <c r="A1202">
        <v>2026</v>
      </c>
      <c r="B1202">
        <v>7</v>
      </c>
      <c r="C1202" t="s">
        <v>231</v>
      </c>
      <c r="D1202" t="s">
        <v>244</v>
      </c>
      <c r="E1202" t="s">
        <v>48</v>
      </c>
      <c r="F1202">
        <v>9264</v>
      </c>
      <c r="G1202" t="s">
        <v>141</v>
      </c>
      <c r="H1202" t="s">
        <v>237</v>
      </c>
      <c r="I1202" t="s">
        <v>237</v>
      </c>
      <c r="J1202" s="1">
        <v>46204</v>
      </c>
      <c r="K1202" t="s">
        <v>143</v>
      </c>
      <c r="L1202">
        <v>2</v>
      </c>
      <c r="M1202" t="s">
        <v>445</v>
      </c>
      <c r="N1202" t="s">
        <v>442</v>
      </c>
      <c r="O1202" t="s">
        <v>155</v>
      </c>
      <c r="P1202" t="s">
        <v>152</v>
      </c>
      <c r="Q1202">
        <v>0</v>
      </c>
      <c r="R1202">
        <v>5</v>
      </c>
      <c r="S1202">
        <v>200</v>
      </c>
      <c r="T1202">
        <v>160</v>
      </c>
      <c r="U1202">
        <v>0</v>
      </c>
      <c r="V1202">
        <v>0</v>
      </c>
      <c r="W1202">
        <v>0</v>
      </c>
      <c r="X1202">
        <v>0</v>
      </c>
      <c r="Y1202">
        <v>0</v>
      </c>
      <c r="Z1202">
        <v>0</v>
      </c>
      <c r="AA1202">
        <v>40</v>
      </c>
      <c r="AB1202">
        <v>0</v>
      </c>
      <c r="AC1202">
        <v>40</v>
      </c>
      <c r="AD1202">
        <v>0</v>
      </c>
      <c r="AE1202">
        <v>0</v>
      </c>
      <c r="AF1202">
        <v>1</v>
      </c>
      <c r="AG1202">
        <v>0</v>
      </c>
      <c r="AH1202">
        <v>4</v>
      </c>
      <c r="AI1202">
        <v>0</v>
      </c>
      <c r="AJ1202">
        <v>0</v>
      </c>
      <c r="AK1202">
        <v>0</v>
      </c>
      <c r="AL1202">
        <v>0</v>
      </c>
      <c r="AM1202">
        <v>0</v>
      </c>
      <c r="AN1202">
        <v>0</v>
      </c>
      <c r="AO1202">
        <v>0</v>
      </c>
      <c r="AP1202">
        <v>0</v>
      </c>
      <c r="AQ1202">
        <v>0</v>
      </c>
      <c r="AR1202">
        <v>0</v>
      </c>
      <c r="AS1202">
        <v>0</v>
      </c>
      <c r="AT1202">
        <v>0</v>
      </c>
      <c r="AU1202">
        <v>0</v>
      </c>
      <c r="AV1202">
        <v>0</v>
      </c>
      <c r="AW1202">
        <v>0</v>
      </c>
      <c r="AX1202">
        <v>0</v>
      </c>
      <c r="AY1202">
        <v>0</v>
      </c>
      <c r="AZ1202">
        <v>0</v>
      </c>
      <c r="BA1202">
        <v>0</v>
      </c>
      <c r="BB1202">
        <v>0</v>
      </c>
      <c r="BC1202">
        <v>0</v>
      </c>
      <c r="BD1202">
        <v>0</v>
      </c>
      <c r="BE1202">
        <v>0</v>
      </c>
      <c r="BF1202">
        <v>0</v>
      </c>
      <c r="BG1202">
        <v>0</v>
      </c>
      <c r="BH1202">
        <v>0</v>
      </c>
      <c r="BI1202">
        <v>0</v>
      </c>
      <c r="BJ1202" s="2">
        <v>46218</v>
      </c>
      <c r="BK1202">
        <v>0</v>
      </c>
      <c r="BL1202" s="3" t="str">
        <f>VLOOKUP(O1202,DropDownList!$H$1:$I$7,2,FALSE)</f>
        <v>2022/23</v>
      </c>
      <c r="BM1202" s="3" t="str">
        <f t="shared" si="18"/>
        <v>PCOA</v>
      </c>
    </row>
    <row r="1203" spans="1:65" x14ac:dyDescent="0.2">
      <c r="A1203">
        <v>2026</v>
      </c>
      <c r="B1203">
        <v>7</v>
      </c>
      <c r="C1203" t="s">
        <v>231</v>
      </c>
      <c r="D1203" t="s">
        <v>244</v>
      </c>
      <c r="E1203" t="s">
        <v>48</v>
      </c>
      <c r="F1203">
        <v>9264</v>
      </c>
      <c r="G1203" t="s">
        <v>141</v>
      </c>
      <c r="H1203" t="s">
        <v>237</v>
      </c>
      <c r="I1203" t="s">
        <v>237</v>
      </c>
      <c r="J1203" s="1">
        <v>46204</v>
      </c>
      <c r="K1203" t="s">
        <v>143</v>
      </c>
      <c r="L1203">
        <v>2</v>
      </c>
      <c r="M1203" t="s">
        <v>445</v>
      </c>
      <c r="N1203" t="s">
        <v>442</v>
      </c>
      <c r="O1203" t="s">
        <v>155</v>
      </c>
      <c r="P1203" t="s">
        <v>154</v>
      </c>
      <c r="Q1203">
        <v>16041</v>
      </c>
      <c r="R1203">
        <v>391</v>
      </c>
      <c r="S1203">
        <v>94285.4</v>
      </c>
      <c r="T1203">
        <v>1034.45</v>
      </c>
      <c r="U1203">
        <v>79</v>
      </c>
      <c r="V1203">
        <v>44</v>
      </c>
      <c r="W1203">
        <v>10189.969999999999</v>
      </c>
      <c r="X1203">
        <v>10384.969999999999</v>
      </c>
      <c r="Y1203">
        <v>0</v>
      </c>
      <c r="Z1203">
        <v>0</v>
      </c>
      <c r="AA1203">
        <v>77209.95</v>
      </c>
      <c r="AB1203">
        <v>235.4</v>
      </c>
      <c r="AC1203">
        <v>71754.55</v>
      </c>
      <c r="AD1203">
        <v>21</v>
      </c>
      <c r="AE1203">
        <v>23</v>
      </c>
      <c r="AF1203">
        <v>308</v>
      </c>
      <c r="AG1203">
        <v>51</v>
      </c>
      <c r="AH1203">
        <v>2</v>
      </c>
      <c r="AI1203">
        <v>28</v>
      </c>
      <c r="AJ1203">
        <v>0</v>
      </c>
      <c r="AK1203">
        <v>0</v>
      </c>
      <c r="AL1203">
        <v>0</v>
      </c>
      <c r="AM1203">
        <v>0</v>
      </c>
      <c r="AN1203">
        <v>0</v>
      </c>
      <c r="AO1203">
        <v>254</v>
      </c>
      <c r="AP1203">
        <v>1204</v>
      </c>
      <c r="AQ1203">
        <v>264</v>
      </c>
      <c r="AR1203">
        <v>0</v>
      </c>
      <c r="AS1203">
        <v>171</v>
      </c>
      <c r="AT1203">
        <v>41</v>
      </c>
      <c r="AU1203">
        <v>18</v>
      </c>
      <c r="AV1203">
        <v>11</v>
      </c>
      <c r="AW1203">
        <v>0</v>
      </c>
      <c r="AX1203">
        <v>0</v>
      </c>
      <c r="AY1203">
        <v>133</v>
      </c>
      <c r="AZ1203">
        <v>237</v>
      </c>
      <c r="BA1203">
        <v>154</v>
      </c>
      <c r="BB1203">
        <v>63</v>
      </c>
      <c r="BC1203">
        <v>27</v>
      </c>
      <c r="BD1203">
        <v>6</v>
      </c>
      <c r="BE1203">
        <v>1</v>
      </c>
      <c r="BF1203">
        <v>391</v>
      </c>
      <c r="BG1203">
        <v>7840</v>
      </c>
      <c r="BH1203">
        <v>2</v>
      </c>
      <c r="BI1203">
        <v>78</v>
      </c>
      <c r="BJ1203" s="2">
        <v>46218</v>
      </c>
      <c r="BK1203">
        <v>0</v>
      </c>
      <c r="BL1203" s="3" t="str">
        <f>VLOOKUP(O1203,DropDownList!$H$1:$I$7,2,FALSE)</f>
        <v>2022/23</v>
      </c>
      <c r="BM1203" s="3" t="str">
        <f t="shared" si="18"/>
        <v>JP COURT</v>
      </c>
    </row>
    <row r="1204" spans="1:65" x14ac:dyDescent="0.2">
      <c r="A1204">
        <v>2026</v>
      </c>
      <c r="B1204">
        <v>7</v>
      </c>
      <c r="C1204" t="s">
        <v>231</v>
      </c>
      <c r="D1204" t="s">
        <v>244</v>
      </c>
      <c r="E1204" t="s">
        <v>48</v>
      </c>
      <c r="F1204">
        <v>9264</v>
      </c>
      <c r="G1204" t="s">
        <v>141</v>
      </c>
      <c r="H1204" t="s">
        <v>237</v>
      </c>
      <c r="I1204" t="s">
        <v>237</v>
      </c>
      <c r="J1204" s="1">
        <v>46204</v>
      </c>
      <c r="K1204" t="s">
        <v>143</v>
      </c>
      <c r="L1204">
        <v>2</v>
      </c>
      <c r="M1204" t="s">
        <v>445</v>
      </c>
      <c r="N1204" t="s">
        <v>442</v>
      </c>
      <c r="O1204" t="s">
        <v>156</v>
      </c>
      <c r="P1204" t="s">
        <v>148</v>
      </c>
      <c r="Q1204">
        <v>0</v>
      </c>
      <c r="R1204">
        <v>5</v>
      </c>
      <c r="S1204">
        <v>300</v>
      </c>
      <c r="T1204">
        <v>60</v>
      </c>
      <c r="U1204">
        <v>0</v>
      </c>
      <c r="V1204">
        <v>0</v>
      </c>
      <c r="W1204">
        <v>0</v>
      </c>
      <c r="X1204">
        <v>0</v>
      </c>
      <c r="Y1204">
        <v>0</v>
      </c>
      <c r="Z1204">
        <v>0</v>
      </c>
      <c r="AA1204">
        <v>240</v>
      </c>
      <c r="AB1204">
        <v>0</v>
      </c>
      <c r="AC1204">
        <v>240</v>
      </c>
      <c r="AD1204">
        <v>0</v>
      </c>
      <c r="AE1204">
        <v>0</v>
      </c>
      <c r="AF1204">
        <v>4</v>
      </c>
      <c r="AG1204">
        <v>0</v>
      </c>
      <c r="AH1204">
        <v>1</v>
      </c>
      <c r="AI1204">
        <v>0</v>
      </c>
      <c r="AJ1204">
        <v>0</v>
      </c>
      <c r="AK1204">
        <v>0</v>
      </c>
      <c r="AL1204">
        <v>0</v>
      </c>
      <c r="AM1204">
        <v>0</v>
      </c>
      <c r="AN1204">
        <v>0</v>
      </c>
      <c r="AO1204">
        <v>3</v>
      </c>
      <c r="AP1204">
        <v>15</v>
      </c>
      <c r="AQ1204">
        <v>3</v>
      </c>
      <c r="AR1204">
        <v>1</v>
      </c>
      <c r="AS1204">
        <v>2</v>
      </c>
      <c r="AT1204">
        <v>0</v>
      </c>
      <c r="AU1204">
        <v>0</v>
      </c>
      <c r="AV1204">
        <v>0</v>
      </c>
      <c r="AW1204">
        <v>0</v>
      </c>
      <c r="AX1204">
        <v>0</v>
      </c>
      <c r="AY1204">
        <v>2</v>
      </c>
      <c r="AZ1204">
        <v>4</v>
      </c>
      <c r="BA1204">
        <v>3</v>
      </c>
      <c r="BB1204">
        <v>0</v>
      </c>
      <c r="BC1204">
        <v>0</v>
      </c>
      <c r="BD1204">
        <v>0</v>
      </c>
      <c r="BE1204">
        <v>0</v>
      </c>
      <c r="BF1204">
        <v>3</v>
      </c>
      <c r="BG1204">
        <v>0</v>
      </c>
      <c r="BH1204">
        <v>0</v>
      </c>
      <c r="BI1204">
        <v>0</v>
      </c>
      <c r="BJ1204" s="2">
        <v>46218</v>
      </c>
      <c r="BK1204">
        <v>0</v>
      </c>
      <c r="BL1204" s="3" t="str">
        <f>VLOOKUP(O1204,DropDownList!$H$1:$I$7,2,FALSE)</f>
        <v>2023/24</v>
      </c>
      <c r="BM1204" s="3" t="str">
        <f t="shared" si="18"/>
        <v>PRAS</v>
      </c>
    </row>
    <row r="1205" spans="1:65" x14ac:dyDescent="0.2">
      <c r="A1205">
        <v>2026</v>
      </c>
      <c r="B1205">
        <v>7</v>
      </c>
      <c r="C1205" t="s">
        <v>231</v>
      </c>
      <c r="D1205" t="s">
        <v>244</v>
      </c>
      <c r="E1205" t="s">
        <v>48</v>
      </c>
      <c r="F1205">
        <v>9264</v>
      </c>
      <c r="G1205" t="s">
        <v>141</v>
      </c>
      <c r="H1205" t="s">
        <v>237</v>
      </c>
      <c r="I1205" t="s">
        <v>237</v>
      </c>
      <c r="J1205" s="1">
        <v>46204</v>
      </c>
      <c r="K1205" t="s">
        <v>143</v>
      </c>
      <c r="L1205">
        <v>2</v>
      </c>
      <c r="M1205" t="s">
        <v>445</v>
      </c>
      <c r="N1205" t="s">
        <v>442</v>
      </c>
      <c r="O1205" t="s">
        <v>155</v>
      </c>
      <c r="P1205" t="s">
        <v>150</v>
      </c>
      <c r="Q1205">
        <v>11774.19</v>
      </c>
      <c r="R1205">
        <v>254</v>
      </c>
      <c r="S1205">
        <v>45368.77</v>
      </c>
      <c r="T1205">
        <v>4244.78</v>
      </c>
      <c r="U1205">
        <v>71</v>
      </c>
      <c r="V1205">
        <v>49</v>
      </c>
      <c r="W1205">
        <v>8519.36</v>
      </c>
      <c r="X1205">
        <v>8519.36</v>
      </c>
      <c r="Y1205">
        <v>227</v>
      </c>
      <c r="Z1205">
        <v>41123.99</v>
      </c>
      <c r="AA1205">
        <v>29349.8</v>
      </c>
      <c r="AB1205">
        <v>10602.28</v>
      </c>
      <c r="AC1205">
        <v>18747.52</v>
      </c>
      <c r="AD1205">
        <v>36</v>
      </c>
      <c r="AE1205">
        <v>13</v>
      </c>
      <c r="AF1205">
        <v>152</v>
      </c>
      <c r="AG1205">
        <v>27</v>
      </c>
      <c r="AH1205">
        <v>27</v>
      </c>
      <c r="AI1205">
        <v>44</v>
      </c>
      <c r="AJ1205">
        <v>26</v>
      </c>
      <c r="AK1205">
        <v>25</v>
      </c>
      <c r="AL1205">
        <v>4</v>
      </c>
      <c r="AM1205">
        <v>10</v>
      </c>
      <c r="AN1205">
        <v>3</v>
      </c>
      <c r="AO1205">
        <v>204</v>
      </c>
      <c r="AP1205">
        <v>1121</v>
      </c>
      <c r="AQ1205">
        <v>226</v>
      </c>
      <c r="AR1205">
        <v>17</v>
      </c>
      <c r="AS1205">
        <v>176</v>
      </c>
      <c r="AT1205">
        <v>42</v>
      </c>
      <c r="AU1205">
        <v>8</v>
      </c>
      <c r="AV1205">
        <v>6</v>
      </c>
      <c r="AW1205">
        <v>0</v>
      </c>
      <c r="AX1205">
        <v>0</v>
      </c>
      <c r="AY1205">
        <v>117</v>
      </c>
      <c r="AZ1205">
        <v>257</v>
      </c>
      <c r="BA1205">
        <v>178</v>
      </c>
      <c r="BB1205">
        <v>22</v>
      </c>
      <c r="BC1205">
        <v>7</v>
      </c>
      <c r="BD1205">
        <v>2</v>
      </c>
      <c r="BE1205">
        <v>0</v>
      </c>
      <c r="BF1205">
        <v>199</v>
      </c>
      <c r="BG1205">
        <v>8309.74</v>
      </c>
      <c r="BH1205">
        <v>4</v>
      </c>
      <c r="BI1205">
        <v>70</v>
      </c>
      <c r="BJ1205" s="2">
        <v>46218</v>
      </c>
      <c r="BK1205">
        <v>0</v>
      </c>
      <c r="BL1205" s="3" t="str">
        <f>VLOOKUP(O1205,DropDownList!$H$1:$I$7,2,FALSE)</f>
        <v>2022/23</v>
      </c>
      <c r="BM1205" s="3" t="str">
        <f t="shared" si="18"/>
        <v>FISCAL FINES</v>
      </c>
    </row>
    <row r="1206" spans="1:65" x14ac:dyDescent="0.2">
      <c r="A1206">
        <v>2026</v>
      </c>
      <c r="B1206">
        <v>7</v>
      </c>
      <c r="C1206" t="s">
        <v>231</v>
      </c>
      <c r="D1206" t="s">
        <v>244</v>
      </c>
      <c r="E1206" t="s">
        <v>48</v>
      </c>
      <c r="F1206">
        <v>9264</v>
      </c>
      <c r="G1206" t="s">
        <v>141</v>
      </c>
      <c r="H1206" t="s">
        <v>237</v>
      </c>
      <c r="I1206" t="s">
        <v>237</v>
      </c>
      <c r="J1206" s="1">
        <v>46204</v>
      </c>
      <c r="K1206" t="s">
        <v>143</v>
      </c>
      <c r="L1206">
        <v>2</v>
      </c>
      <c r="M1206" t="s">
        <v>445</v>
      </c>
      <c r="N1206" t="s">
        <v>442</v>
      </c>
      <c r="O1206" t="s">
        <v>147</v>
      </c>
      <c r="P1206" t="s">
        <v>152</v>
      </c>
      <c r="Q1206">
        <v>0</v>
      </c>
      <c r="R1206">
        <v>13</v>
      </c>
      <c r="S1206">
        <v>520</v>
      </c>
      <c r="T1206">
        <v>160</v>
      </c>
      <c r="U1206">
        <v>0</v>
      </c>
      <c r="V1206">
        <v>0</v>
      </c>
      <c r="W1206">
        <v>0</v>
      </c>
      <c r="X1206">
        <v>0</v>
      </c>
      <c r="Y1206">
        <v>0</v>
      </c>
      <c r="Z1206">
        <v>0</v>
      </c>
      <c r="AA1206">
        <v>360</v>
      </c>
      <c r="AB1206">
        <v>0</v>
      </c>
      <c r="AC1206">
        <v>360</v>
      </c>
      <c r="AD1206">
        <v>0</v>
      </c>
      <c r="AE1206">
        <v>0</v>
      </c>
      <c r="AF1206">
        <v>9</v>
      </c>
      <c r="AG1206">
        <v>0</v>
      </c>
      <c r="AH1206">
        <v>4</v>
      </c>
      <c r="AI1206">
        <v>0</v>
      </c>
      <c r="AJ1206">
        <v>0</v>
      </c>
      <c r="AK1206">
        <v>0</v>
      </c>
      <c r="AL1206">
        <v>0</v>
      </c>
      <c r="AM1206">
        <v>0</v>
      </c>
      <c r="AN1206">
        <v>0</v>
      </c>
      <c r="AO1206">
        <v>0</v>
      </c>
      <c r="AP1206">
        <v>0</v>
      </c>
      <c r="AQ1206">
        <v>0</v>
      </c>
      <c r="AR1206">
        <v>0</v>
      </c>
      <c r="AS1206">
        <v>0</v>
      </c>
      <c r="AT1206">
        <v>0</v>
      </c>
      <c r="AU1206">
        <v>0</v>
      </c>
      <c r="AV1206">
        <v>0</v>
      </c>
      <c r="AW1206">
        <v>0</v>
      </c>
      <c r="AX1206">
        <v>0</v>
      </c>
      <c r="AY1206">
        <v>0</v>
      </c>
      <c r="AZ1206">
        <v>0</v>
      </c>
      <c r="BA1206">
        <v>0</v>
      </c>
      <c r="BB1206">
        <v>0</v>
      </c>
      <c r="BC1206">
        <v>0</v>
      </c>
      <c r="BD1206">
        <v>0</v>
      </c>
      <c r="BE1206">
        <v>0</v>
      </c>
      <c r="BF1206">
        <v>0</v>
      </c>
      <c r="BG1206">
        <v>0</v>
      </c>
      <c r="BH1206">
        <v>0</v>
      </c>
      <c r="BI1206">
        <v>0</v>
      </c>
      <c r="BJ1206" s="2">
        <v>46218</v>
      </c>
      <c r="BK1206">
        <v>0</v>
      </c>
      <c r="BL1206" s="3" t="str">
        <f>VLOOKUP(O1206,DropDownList!$H$1:$I$7,2,FALSE)</f>
        <v>2024/25</v>
      </c>
      <c r="BM1206" s="3" t="str">
        <f t="shared" si="18"/>
        <v>PCOA</v>
      </c>
    </row>
    <row r="1207" spans="1:65" x14ac:dyDescent="0.2">
      <c r="A1207">
        <v>2026</v>
      </c>
      <c r="B1207">
        <v>7</v>
      </c>
      <c r="C1207" t="s">
        <v>231</v>
      </c>
      <c r="D1207" t="s">
        <v>244</v>
      </c>
      <c r="E1207" t="s">
        <v>48</v>
      </c>
      <c r="F1207">
        <v>9264</v>
      </c>
      <c r="G1207" t="s">
        <v>141</v>
      </c>
      <c r="H1207" t="s">
        <v>237</v>
      </c>
      <c r="I1207" t="s">
        <v>237</v>
      </c>
      <c r="J1207" s="1">
        <v>46204</v>
      </c>
      <c r="K1207" t="s">
        <v>143</v>
      </c>
      <c r="L1207">
        <v>2</v>
      </c>
      <c r="M1207" t="s">
        <v>445</v>
      </c>
      <c r="N1207" t="s">
        <v>442</v>
      </c>
      <c r="O1207" t="s">
        <v>149</v>
      </c>
      <c r="P1207" t="s">
        <v>154</v>
      </c>
      <c r="Q1207">
        <v>20019.810000000001</v>
      </c>
      <c r="R1207">
        <v>202</v>
      </c>
      <c r="S1207">
        <v>46560.2</v>
      </c>
      <c r="T1207">
        <v>0</v>
      </c>
      <c r="U1207">
        <v>85</v>
      </c>
      <c r="V1207">
        <v>58</v>
      </c>
      <c r="W1207">
        <v>10292.24</v>
      </c>
      <c r="X1207">
        <v>13192.24</v>
      </c>
      <c r="Y1207">
        <v>0</v>
      </c>
      <c r="Z1207">
        <v>0</v>
      </c>
      <c r="AA1207">
        <v>26540.39</v>
      </c>
      <c r="AB1207">
        <v>0</v>
      </c>
      <c r="AC1207">
        <v>24480.39</v>
      </c>
      <c r="AD1207">
        <v>31</v>
      </c>
      <c r="AE1207">
        <v>27</v>
      </c>
      <c r="AF1207">
        <v>117</v>
      </c>
      <c r="AG1207">
        <v>37</v>
      </c>
      <c r="AH1207">
        <v>0</v>
      </c>
      <c r="AI1207">
        <v>48</v>
      </c>
      <c r="AJ1207">
        <v>0</v>
      </c>
      <c r="AK1207">
        <v>0</v>
      </c>
      <c r="AL1207">
        <v>0</v>
      </c>
      <c r="AM1207">
        <v>0</v>
      </c>
      <c r="AN1207">
        <v>0</v>
      </c>
      <c r="AO1207">
        <v>113</v>
      </c>
      <c r="AP1207">
        <v>292</v>
      </c>
      <c r="AQ1207">
        <v>112</v>
      </c>
      <c r="AR1207">
        <v>0</v>
      </c>
      <c r="AS1207">
        <v>10</v>
      </c>
      <c r="AT1207">
        <v>8</v>
      </c>
      <c r="AU1207">
        <v>4</v>
      </c>
      <c r="AV1207">
        <v>1</v>
      </c>
      <c r="AW1207">
        <v>0</v>
      </c>
      <c r="AX1207">
        <v>0</v>
      </c>
      <c r="AY1207">
        <v>27</v>
      </c>
      <c r="AZ1207">
        <v>43</v>
      </c>
      <c r="BA1207">
        <v>7</v>
      </c>
      <c r="BB1207">
        <v>11</v>
      </c>
      <c r="BC1207">
        <v>2</v>
      </c>
      <c r="BD1207">
        <v>2</v>
      </c>
      <c r="BE1207">
        <v>0</v>
      </c>
      <c r="BF1207">
        <v>202</v>
      </c>
      <c r="BG1207">
        <v>13795.2</v>
      </c>
      <c r="BH1207">
        <v>0</v>
      </c>
      <c r="BI1207">
        <v>85</v>
      </c>
      <c r="BJ1207" s="2">
        <v>46218</v>
      </c>
      <c r="BK1207">
        <v>0</v>
      </c>
      <c r="BL1207" s="3" t="str">
        <f>VLOOKUP(O1207,DropDownList!$H$1:$I$7,2,FALSE)</f>
        <v>2025/26</v>
      </c>
      <c r="BM1207" s="3" t="str">
        <f t="shared" si="18"/>
        <v>JP COURT</v>
      </c>
    </row>
    <row r="1208" spans="1:65" x14ac:dyDescent="0.2">
      <c r="A1208">
        <v>2026</v>
      </c>
      <c r="B1208">
        <v>7</v>
      </c>
      <c r="C1208" t="s">
        <v>231</v>
      </c>
      <c r="D1208" t="s">
        <v>244</v>
      </c>
      <c r="E1208" t="s">
        <v>48</v>
      </c>
      <c r="F1208">
        <v>9264</v>
      </c>
      <c r="G1208" t="s">
        <v>141</v>
      </c>
      <c r="H1208" t="s">
        <v>237</v>
      </c>
      <c r="I1208" t="s">
        <v>237</v>
      </c>
      <c r="J1208" s="1">
        <v>46204</v>
      </c>
      <c r="K1208" t="s">
        <v>143</v>
      </c>
      <c r="L1208">
        <v>2</v>
      </c>
      <c r="M1208" t="s">
        <v>445</v>
      </c>
      <c r="N1208" t="s">
        <v>442</v>
      </c>
      <c r="O1208" t="s">
        <v>147</v>
      </c>
      <c r="P1208" t="s">
        <v>154</v>
      </c>
      <c r="Q1208">
        <v>12183.89</v>
      </c>
      <c r="R1208">
        <v>186</v>
      </c>
      <c r="S1208">
        <v>43963.54</v>
      </c>
      <c r="T1208">
        <v>980</v>
      </c>
      <c r="U1208">
        <v>62</v>
      </c>
      <c r="V1208">
        <v>27</v>
      </c>
      <c r="W1208">
        <v>5980.24</v>
      </c>
      <c r="X1208">
        <v>5980.24</v>
      </c>
      <c r="Y1208">
        <v>0</v>
      </c>
      <c r="Z1208">
        <v>0</v>
      </c>
      <c r="AA1208">
        <v>30799.65</v>
      </c>
      <c r="AB1208">
        <v>2373.5300000000002</v>
      </c>
      <c r="AC1208">
        <v>26326.12</v>
      </c>
      <c r="AD1208">
        <v>15</v>
      </c>
      <c r="AE1208">
        <v>12</v>
      </c>
      <c r="AF1208">
        <v>119</v>
      </c>
      <c r="AG1208">
        <v>36</v>
      </c>
      <c r="AH1208">
        <v>4</v>
      </c>
      <c r="AI1208">
        <v>26</v>
      </c>
      <c r="AJ1208">
        <v>0</v>
      </c>
      <c r="AK1208">
        <v>0</v>
      </c>
      <c r="AL1208">
        <v>0</v>
      </c>
      <c r="AM1208">
        <v>0</v>
      </c>
      <c r="AN1208">
        <v>0</v>
      </c>
      <c r="AO1208">
        <v>124</v>
      </c>
      <c r="AP1208">
        <v>484</v>
      </c>
      <c r="AQ1208">
        <v>126</v>
      </c>
      <c r="AR1208">
        <v>0</v>
      </c>
      <c r="AS1208">
        <v>68</v>
      </c>
      <c r="AT1208">
        <v>2</v>
      </c>
      <c r="AU1208">
        <v>13</v>
      </c>
      <c r="AV1208">
        <v>6</v>
      </c>
      <c r="AW1208">
        <v>0</v>
      </c>
      <c r="AX1208">
        <v>0</v>
      </c>
      <c r="AY1208">
        <v>60</v>
      </c>
      <c r="AZ1208">
        <v>103</v>
      </c>
      <c r="BA1208">
        <v>48</v>
      </c>
      <c r="BB1208">
        <v>15</v>
      </c>
      <c r="BC1208">
        <v>6</v>
      </c>
      <c r="BD1208">
        <v>0</v>
      </c>
      <c r="BE1208">
        <v>0</v>
      </c>
      <c r="BF1208">
        <v>184</v>
      </c>
      <c r="BG1208">
        <v>6673.24</v>
      </c>
      <c r="BH1208">
        <v>1</v>
      </c>
      <c r="BI1208">
        <v>60</v>
      </c>
      <c r="BJ1208" s="2">
        <v>46218</v>
      </c>
      <c r="BK1208">
        <v>2</v>
      </c>
      <c r="BL1208" s="3" t="str">
        <f>VLOOKUP(O1208,DropDownList!$H$1:$I$7,2,FALSE)</f>
        <v>2024/25</v>
      </c>
      <c r="BM1208" s="3" t="str">
        <f t="shared" si="18"/>
        <v>JP COURT</v>
      </c>
    </row>
    <row r="1209" spans="1:65" x14ac:dyDescent="0.2">
      <c r="A1209">
        <v>2026</v>
      </c>
      <c r="B1209">
        <v>7</v>
      </c>
      <c r="C1209" t="s">
        <v>231</v>
      </c>
      <c r="D1209" t="s">
        <v>244</v>
      </c>
      <c r="E1209" t="s">
        <v>48</v>
      </c>
      <c r="F1209">
        <v>9264</v>
      </c>
      <c r="G1209" t="s">
        <v>141</v>
      </c>
      <c r="H1209" t="s">
        <v>237</v>
      </c>
      <c r="I1209" t="s">
        <v>237</v>
      </c>
      <c r="J1209" s="1">
        <v>46204</v>
      </c>
      <c r="K1209" t="s">
        <v>143</v>
      </c>
      <c r="L1209">
        <v>2</v>
      </c>
      <c r="M1209" t="s">
        <v>445</v>
      </c>
      <c r="N1209" t="s">
        <v>442</v>
      </c>
      <c r="O1209" t="s">
        <v>149</v>
      </c>
      <c r="P1209" t="s">
        <v>150</v>
      </c>
      <c r="Q1209">
        <v>28935.93</v>
      </c>
      <c r="R1209">
        <v>283</v>
      </c>
      <c r="S1209">
        <v>48596.54</v>
      </c>
      <c r="T1209">
        <v>5121.8100000000004</v>
      </c>
      <c r="U1209">
        <v>177</v>
      </c>
      <c r="V1209">
        <v>120</v>
      </c>
      <c r="W1209">
        <v>17647.72</v>
      </c>
      <c r="X1209">
        <v>20975.72</v>
      </c>
      <c r="Y1209">
        <v>255</v>
      </c>
      <c r="Z1209">
        <v>43474.73</v>
      </c>
      <c r="AA1209">
        <v>14538.8</v>
      </c>
      <c r="AB1209">
        <v>5828.92</v>
      </c>
      <c r="AC1209">
        <v>8709.8799999999992</v>
      </c>
      <c r="AD1209">
        <v>104</v>
      </c>
      <c r="AE1209">
        <v>16</v>
      </c>
      <c r="AF1209">
        <v>76</v>
      </c>
      <c r="AG1209">
        <v>43</v>
      </c>
      <c r="AH1209">
        <v>28</v>
      </c>
      <c r="AI1209">
        <v>134</v>
      </c>
      <c r="AJ1209">
        <v>39</v>
      </c>
      <c r="AK1209">
        <v>20</v>
      </c>
      <c r="AL1209">
        <v>4</v>
      </c>
      <c r="AM1209">
        <v>10</v>
      </c>
      <c r="AN1209">
        <v>1</v>
      </c>
      <c r="AO1209">
        <v>215</v>
      </c>
      <c r="AP1209">
        <v>592</v>
      </c>
      <c r="AQ1209">
        <v>219</v>
      </c>
      <c r="AR1209">
        <v>16</v>
      </c>
      <c r="AS1209">
        <v>33</v>
      </c>
      <c r="AT1209">
        <v>38</v>
      </c>
      <c r="AU1209">
        <v>2</v>
      </c>
      <c r="AV1209">
        <v>1</v>
      </c>
      <c r="AW1209">
        <v>0</v>
      </c>
      <c r="AX1209">
        <v>0</v>
      </c>
      <c r="AY1209">
        <v>58</v>
      </c>
      <c r="AZ1209">
        <v>81</v>
      </c>
      <c r="BA1209">
        <v>8</v>
      </c>
      <c r="BB1209">
        <v>14</v>
      </c>
      <c r="BC1209">
        <v>4</v>
      </c>
      <c r="BD1209">
        <v>1</v>
      </c>
      <c r="BE1209">
        <v>0</v>
      </c>
      <c r="BF1209">
        <v>212</v>
      </c>
      <c r="BG1209">
        <v>23119.57</v>
      </c>
      <c r="BH1209">
        <v>2</v>
      </c>
      <c r="BI1209">
        <v>176</v>
      </c>
      <c r="BJ1209" s="2">
        <v>46218</v>
      </c>
      <c r="BK1209">
        <v>0</v>
      </c>
      <c r="BL1209" s="3" t="str">
        <f>VLOOKUP(O1209,DropDownList!$H$1:$I$7,2,FALSE)</f>
        <v>2025/26</v>
      </c>
      <c r="BM1209" s="3" t="str">
        <f t="shared" si="18"/>
        <v>FISCAL FINES</v>
      </c>
    </row>
    <row r="1210" spans="1:65" x14ac:dyDescent="0.2">
      <c r="A1210">
        <v>2026</v>
      </c>
      <c r="B1210">
        <v>7</v>
      </c>
      <c r="C1210" t="s">
        <v>231</v>
      </c>
      <c r="D1210" t="s">
        <v>244</v>
      </c>
      <c r="E1210" t="s">
        <v>48</v>
      </c>
      <c r="F1210">
        <v>9264</v>
      </c>
      <c r="G1210" t="s">
        <v>141</v>
      </c>
      <c r="H1210" t="s">
        <v>237</v>
      </c>
      <c r="I1210" t="s">
        <v>237</v>
      </c>
      <c r="J1210" s="1">
        <v>46204</v>
      </c>
      <c r="K1210" t="s">
        <v>143</v>
      </c>
      <c r="L1210">
        <v>2</v>
      </c>
      <c r="M1210" t="s">
        <v>445</v>
      </c>
      <c r="N1210" t="s">
        <v>442</v>
      </c>
      <c r="O1210" t="s">
        <v>156</v>
      </c>
      <c r="P1210" t="s">
        <v>146</v>
      </c>
      <c r="Q1210">
        <v>375.83</v>
      </c>
      <c r="R1210">
        <v>130</v>
      </c>
      <c r="S1210">
        <v>2045</v>
      </c>
      <c r="T1210">
        <v>40</v>
      </c>
      <c r="U1210">
        <v>35</v>
      </c>
      <c r="V1210">
        <v>12</v>
      </c>
      <c r="W1210">
        <v>250.39</v>
      </c>
      <c r="X1210">
        <v>250.39</v>
      </c>
      <c r="Y1210">
        <v>0</v>
      </c>
      <c r="Z1210">
        <v>0</v>
      </c>
      <c r="AA1210">
        <v>1629.17</v>
      </c>
      <c r="AB1210">
        <v>0</v>
      </c>
      <c r="AC1210">
        <v>0</v>
      </c>
      <c r="AD1210">
        <v>11</v>
      </c>
      <c r="AE1210">
        <v>1</v>
      </c>
      <c r="AF1210">
        <v>106</v>
      </c>
      <c r="AG1210">
        <v>2</v>
      </c>
      <c r="AH1210">
        <v>2</v>
      </c>
      <c r="AI1210">
        <v>20</v>
      </c>
      <c r="AJ1210">
        <v>0</v>
      </c>
      <c r="AK1210">
        <v>0</v>
      </c>
      <c r="AL1210">
        <v>0</v>
      </c>
      <c r="AM1210">
        <v>0</v>
      </c>
      <c r="AN1210">
        <v>0</v>
      </c>
      <c r="AO1210">
        <v>87</v>
      </c>
      <c r="AP1210">
        <v>350</v>
      </c>
      <c r="AQ1210">
        <v>87</v>
      </c>
      <c r="AR1210">
        <v>0</v>
      </c>
      <c r="AS1210">
        <v>48</v>
      </c>
      <c r="AT1210">
        <v>4</v>
      </c>
      <c r="AU1210">
        <v>9</v>
      </c>
      <c r="AV1210">
        <v>3</v>
      </c>
      <c r="AW1210">
        <v>0</v>
      </c>
      <c r="AX1210">
        <v>0</v>
      </c>
      <c r="AY1210">
        <v>36</v>
      </c>
      <c r="AZ1210">
        <v>77</v>
      </c>
      <c r="BA1210">
        <v>46</v>
      </c>
      <c r="BB1210">
        <v>11</v>
      </c>
      <c r="BC1210">
        <v>2</v>
      </c>
      <c r="BD1210">
        <v>0</v>
      </c>
      <c r="BE1210">
        <v>0</v>
      </c>
      <c r="BF1210">
        <v>130</v>
      </c>
      <c r="BG1210">
        <v>365</v>
      </c>
      <c r="BH1210">
        <v>0</v>
      </c>
      <c r="BI1210">
        <v>34</v>
      </c>
      <c r="BJ1210" s="2">
        <v>46218</v>
      </c>
      <c r="BK1210">
        <v>0</v>
      </c>
      <c r="BL1210" s="3" t="str">
        <f>VLOOKUP(O1210,DropDownList!$H$1:$I$7,2,FALSE)</f>
        <v>2023/24</v>
      </c>
      <c r="BM1210" s="3" t="str">
        <f t="shared" si="18"/>
        <v>VSUR</v>
      </c>
    </row>
    <row r="1211" spans="1:65" x14ac:dyDescent="0.2">
      <c r="A1211">
        <v>2026</v>
      </c>
      <c r="B1211">
        <v>7</v>
      </c>
      <c r="C1211" t="s">
        <v>231</v>
      </c>
      <c r="D1211" t="s">
        <v>244</v>
      </c>
      <c r="E1211" t="s">
        <v>48</v>
      </c>
      <c r="F1211">
        <v>9264</v>
      </c>
      <c r="G1211" t="s">
        <v>141</v>
      </c>
      <c r="H1211" t="s">
        <v>237</v>
      </c>
      <c r="I1211" t="s">
        <v>237</v>
      </c>
      <c r="J1211" s="1">
        <v>46204</v>
      </c>
      <c r="K1211" t="s">
        <v>143</v>
      </c>
      <c r="L1211">
        <v>2</v>
      </c>
      <c r="M1211" t="s">
        <v>445</v>
      </c>
      <c r="N1211" t="s">
        <v>442</v>
      </c>
      <c r="O1211" t="s">
        <v>149</v>
      </c>
      <c r="P1211" t="s">
        <v>148</v>
      </c>
      <c r="Q1211">
        <v>300</v>
      </c>
      <c r="R1211">
        <v>7</v>
      </c>
      <c r="S1211">
        <v>420</v>
      </c>
      <c r="T1211">
        <v>0</v>
      </c>
      <c r="U1211">
        <v>5</v>
      </c>
      <c r="V1211">
        <v>4</v>
      </c>
      <c r="W1211">
        <v>240</v>
      </c>
      <c r="X1211">
        <v>240</v>
      </c>
      <c r="Y1211">
        <v>0</v>
      </c>
      <c r="Z1211">
        <v>0</v>
      </c>
      <c r="AA1211">
        <v>120</v>
      </c>
      <c r="AB1211">
        <v>0</v>
      </c>
      <c r="AC1211">
        <v>120</v>
      </c>
      <c r="AD1211">
        <v>4</v>
      </c>
      <c r="AE1211">
        <v>0</v>
      </c>
      <c r="AF1211">
        <v>2</v>
      </c>
      <c r="AG1211">
        <v>0</v>
      </c>
      <c r="AH1211">
        <v>0</v>
      </c>
      <c r="AI1211">
        <v>5</v>
      </c>
      <c r="AJ1211">
        <v>0</v>
      </c>
      <c r="AK1211">
        <v>0</v>
      </c>
      <c r="AL1211">
        <v>0</v>
      </c>
      <c r="AM1211">
        <v>0</v>
      </c>
      <c r="AN1211">
        <v>0</v>
      </c>
      <c r="AO1211">
        <v>5</v>
      </c>
      <c r="AP1211">
        <v>11</v>
      </c>
      <c r="AQ1211">
        <v>5</v>
      </c>
      <c r="AR1211">
        <v>0</v>
      </c>
      <c r="AS1211">
        <v>0</v>
      </c>
      <c r="AT1211">
        <v>1</v>
      </c>
      <c r="AU1211">
        <v>0</v>
      </c>
      <c r="AV1211">
        <v>0</v>
      </c>
      <c r="AW1211">
        <v>0</v>
      </c>
      <c r="AX1211">
        <v>0</v>
      </c>
      <c r="AY1211">
        <v>1</v>
      </c>
      <c r="AZ1211">
        <v>3</v>
      </c>
      <c r="BA1211">
        <v>0</v>
      </c>
      <c r="BB1211">
        <v>0</v>
      </c>
      <c r="BC1211">
        <v>0</v>
      </c>
      <c r="BD1211">
        <v>0</v>
      </c>
      <c r="BE1211">
        <v>0</v>
      </c>
      <c r="BF1211">
        <v>5</v>
      </c>
      <c r="BG1211">
        <v>300</v>
      </c>
      <c r="BH1211">
        <v>0</v>
      </c>
      <c r="BI1211">
        <v>5</v>
      </c>
      <c r="BJ1211" s="2">
        <v>46218</v>
      </c>
      <c r="BK1211">
        <v>0</v>
      </c>
      <c r="BL1211" s="3" t="str">
        <f>VLOOKUP(O1211,DropDownList!$H$1:$I$7,2,FALSE)</f>
        <v>2025/26</v>
      </c>
      <c r="BM1211" s="3" t="str">
        <f t="shared" si="18"/>
        <v>PRAS</v>
      </c>
    </row>
    <row r="1212" spans="1:65" x14ac:dyDescent="0.2">
      <c r="A1212">
        <v>2026</v>
      </c>
      <c r="B1212">
        <v>7</v>
      </c>
      <c r="C1212" t="s">
        <v>231</v>
      </c>
      <c r="D1212" t="s">
        <v>244</v>
      </c>
      <c r="E1212" t="s">
        <v>48</v>
      </c>
      <c r="F1212">
        <v>9264</v>
      </c>
      <c r="G1212" t="s">
        <v>141</v>
      </c>
      <c r="H1212" t="s">
        <v>237</v>
      </c>
      <c r="I1212" t="s">
        <v>237</v>
      </c>
      <c r="J1212" s="1">
        <v>46204</v>
      </c>
      <c r="K1212" t="s">
        <v>143</v>
      </c>
      <c r="L1212">
        <v>2</v>
      </c>
      <c r="M1212" t="s">
        <v>445</v>
      </c>
      <c r="N1212" t="s">
        <v>442</v>
      </c>
      <c r="O1212" t="s">
        <v>147</v>
      </c>
      <c r="P1212" t="s">
        <v>153</v>
      </c>
      <c r="Q1212">
        <v>45</v>
      </c>
      <c r="R1212">
        <v>1</v>
      </c>
      <c r="S1212">
        <v>45</v>
      </c>
      <c r="T1212">
        <v>0</v>
      </c>
      <c r="U1212">
        <v>1</v>
      </c>
      <c r="V1212">
        <v>1</v>
      </c>
      <c r="W1212">
        <v>45</v>
      </c>
      <c r="X1212">
        <v>45</v>
      </c>
      <c r="Y1212">
        <v>0</v>
      </c>
      <c r="Z1212">
        <v>0</v>
      </c>
      <c r="AA1212">
        <v>0</v>
      </c>
      <c r="AB1212">
        <v>0</v>
      </c>
      <c r="AC1212">
        <v>0</v>
      </c>
      <c r="AD1212">
        <v>1</v>
      </c>
      <c r="AE1212">
        <v>0</v>
      </c>
      <c r="AF1212">
        <v>0</v>
      </c>
      <c r="AG1212">
        <v>0</v>
      </c>
      <c r="AH1212">
        <v>0</v>
      </c>
      <c r="AI1212">
        <v>1</v>
      </c>
      <c r="AJ1212">
        <v>0</v>
      </c>
      <c r="AK1212">
        <v>0</v>
      </c>
      <c r="AL1212">
        <v>0</v>
      </c>
      <c r="AM1212">
        <v>0</v>
      </c>
      <c r="AN1212">
        <v>0</v>
      </c>
      <c r="AO1212">
        <v>1</v>
      </c>
      <c r="AP1212">
        <v>9</v>
      </c>
      <c r="AQ1212">
        <v>1</v>
      </c>
      <c r="AR1212">
        <v>0</v>
      </c>
      <c r="AS1212">
        <v>0</v>
      </c>
      <c r="AT1212">
        <v>0</v>
      </c>
      <c r="AU1212">
        <v>0</v>
      </c>
      <c r="AV1212">
        <v>0</v>
      </c>
      <c r="AW1212">
        <v>0</v>
      </c>
      <c r="AX1212">
        <v>0</v>
      </c>
      <c r="AY1212">
        <v>0</v>
      </c>
      <c r="AZ1212">
        <v>1</v>
      </c>
      <c r="BA1212">
        <v>1</v>
      </c>
      <c r="BB1212">
        <v>3</v>
      </c>
      <c r="BC1212">
        <v>1</v>
      </c>
      <c r="BD1212">
        <v>0</v>
      </c>
      <c r="BE1212">
        <v>0</v>
      </c>
      <c r="BF1212">
        <v>1</v>
      </c>
      <c r="BG1212">
        <v>45</v>
      </c>
      <c r="BH1212">
        <v>0</v>
      </c>
      <c r="BI1212">
        <v>1</v>
      </c>
      <c r="BJ1212" s="2">
        <v>46218</v>
      </c>
      <c r="BK1212">
        <v>0</v>
      </c>
      <c r="BL1212" s="3" t="str">
        <f>VLOOKUP(O1212,DropDownList!$H$1:$I$7,2,FALSE)</f>
        <v>2024/25</v>
      </c>
      <c r="BM1212" s="3" t="str">
        <f t="shared" si="18"/>
        <v>PREG</v>
      </c>
    </row>
    <row r="1213" spans="1:65" x14ac:dyDescent="0.2">
      <c r="A1213">
        <v>2026</v>
      </c>
      <c r="B1213">
        <v>7</v>
      </c>
      <c r="C1213" t="s">
        <v>231</v>
      </c>
      <c r="D1213" t="s">
        <v>244</v>
      </c>
      <c r="E1213" t="s">
        <v>48</v>
      </c>
      <c r="F1213">
        <v>9264</v>
      </c>
      <c r="G1213" t="s">
        <v>141</v>
      </c>
      <c r="H1213" t="s">
        <v>237</v>
      </c>
      <c r="I1213" t="s">
        <v>237</v>
      </c>
      <c r="J1213" s="1">
        <v>46204</v>
      </c>
      <c r="K1213" t="s">
        <v>143</v>
      </c>
      <c r="L1213">
        <v>2</v>
      </c>
      <c r="M1213" t="s">
        <v>445</v>
      </c>
      <c r="N1213" t="s">
        <v>442</v>
      </c>
      <c r="O1213" t="s">
        <v>147</v>
      </c>
      <c r="P1213" t="s">
        <v>148</v>
      </c>
      <c r="Q1213">
        <v>77.5</v>
      </c>
      <c r="R1213">
        <v>4</v>
      </c>
      <c r="S1213">
        <v>240</v>
      </c>
      <c r="T1213">
        <v>60</v>
      </c>
      <c r="U1213">
        <v>2</v>
      </c>
      <c r="V1213">
        <v>1</v>
      </c>
      <c r="W1213">
        <v>60</v>
      </c>
      <c r="X1213">
        <v>60</v>
      </c>
      <c r="Y1213">
        <v>0</v>
      </c>
      <c r="Z1213">
        <v>0</v>
      </c>
      <c r="AA1213">
        <v>102.5</v>
      </c>
      <c r="AB1213">
        <v>0</v>
      </c>
      <c r="AC1213">
        <v>102.5</v>
      </c>
      <c r="AD1213">
        <v>1</v>
      </c>
      <c r="AE1213">
        <v>0</v>
      </c>
      <c r="AF1213">
        <v>1</v>
      </c>
      <c r="AG1213">
        <v>1</v>
      </c>
      <c r="AH1213">
        <v>1</v>
      </c>
      <c r="AI1213">
        <v>1</v>
      </c>
      <c r="AJ1213">
        <v>0</v>
      </c>
      <c r="AK1213">
        <v>0</v>
      </c>
      <c r="AL1213">
        <v>0</v>
      </c>
      <c r="AM1213">
        <v>0</v>
      </c>
      <c r="AN1213">
        <v>0</v>
      </c>
      <c r="AO1213">
        <v>4</v>
      </c>
      <c r="AP1213">
        <v>11</v>
      </c>
      <c r="AQ1213">
        <v>4</v>
      </c>
      <c r="AR1213">
        <v>0</v>
      </c>
      <c r="AS1213">
        <v>0</v>
      </c>
      <c r="AT1213">
        <v>0</v>
      </c>
      <c r="AU1213">
        <v>0</v>
      </c>
      <c r="AV1213">
        <v>0</v>
      </c>
      <c r="AW1213">
        <v>0</v>
      </c>
      <c r="AX1213">
        <v>0</v>
      </c>
      <c r="AY1213">
        <v>2</v>
      </c>
      <c r="AZ1213">
        <v>3</v>
      </c>
      <c r="BA1213">
        <v>1</v>
      </c>
      <c r="BB1213">
        <v>0</v>
      </c>
      <c r="BC1213">
        <v>0</v>
      </c>
      <c r="BD1213">
        <v>0</v>
      </c>
      <c r="BE1213">
        <v>0</v>
      </c>
      <c r="BF1213">
        <v>4</v>
      </c>
      <c r="BG1213">
        <v>60</v>
      </c>
      <c r="BH1213">
        <v>0</v>
      </c>
      <c r="BI1213">
        <v>2</v>
      </c>
      <c r="BJ1213" s="2">
        <v>46218</v>
      </c>
      <c r="BK1213">
        <v>0</v>
      </c>
      <c r="BL1213" s="3" t="str">
        <f>VLOOKUP(O1213,DropDownList!$H$1:$I$7,2,FALSE)</f>
        <v>2024/25</v>
      </c>
      <c r="BM1213" s="3" t="str">
        <f t="shared" si="18"/>
        <v>PRAS</v>
      </c>
    </row>
    <row r="1214" spans="1:65" x14ac:dyDescent="0.2">
      <c r="A1214">
        <v>2026</v>
      </c>
      <c r="B1214">
        <v>7</v>
      </c>
      <c r="C1214" t="s">
        <v>231</v>
      </c>
      <c r="D1214" t="s">
        <v>244</v>
      </c>
      <c r="E1214" t="s">
        <v>48</v>
      </c>
      <c r="F1214">
        <v>9264</v>
      </c>
      <c r="G1214" t="s">
        <v>141</v>
      </c>
      <c r="H1214" t="s">
        <v>237</v>
      </c>
      <c r="I1214" t="s">
        <v>237</v>
      </c>
      <c r="J1214" s="1">
        <v>46204</v>
      </c>
      <c r="K1214" t="s">
        <v>143</v>
      </c>
      <c r="L1214">
        <v>2</v>
      </c>
      <c r="M1214" t="s">
        <v>445</v>
      </c>
      <c r="N1214" t="s">
        <v>442</v>
      </c>
      <c r="O1214" t="s">
        <v>149</v>
      </c>
      <c r="P1214" t="s">
        <v>152</v>
      </c>
      <c r="Q1214">
        <v>0</v>
      </c>
      <c r="R1214">
        <v>13</v>
      </c>
      <c r="S1214">
        <v>520</v>
      </c>
      <c r="T1214">
        <v>280</v>
      </c>
      <c r="U1214">
        <v>0</v>
      </c>
      <c r="V1214">
        <v>0</v>
      </c>
      <c r="W1214">
        <v>0</v>
      </c>
      <c r="X1214">
        <v>0</v>
      </c>
      <c r="Y1214">
        <v>0</v>
      </c>
      <c r="Z1214">
        <v>0</v>
      </c>
      <c r="AA1214">
        <v>240</v>
      </c>
      <c r="AB1214">
        <v>0</v>
      </c>
      <c r="AC1214">
        <v>240</v>
      </c>
      <c r="AD1214">
        <v>0</v>
      </c>
      <c r="AE1214">
        <v>0</v>
      </c>
      <c r="AF1214">
        <v>6</v>
      </c>
      <c r="AG1214">
        <v>0</v>
      </c>
      <c r="AH1214">
        <v>7</v>
      </c>
      <c r="AI1214">
        <v>0</v>
      </c>
      <c r="AJ1214">
        <v>0</v>
      </c>
      <c r="AK1214">
        <v>0</v>
      </c>
      <c r="AL1214">
        <v>0</v>
      </c>
      <c r="AM1214">
        <v>0</v>
      </c>
      <c r="AN1214">
        <v>0</v>
      </c>
      <c r="AO1214">
        <v>0</v>
      </c>
      <c r="AP1214">
        <v>0</v>
      </c>
      <c r="AQ1214">
        <v>0</v>
      </c>
      <c r="AR1214">
        <v>0</v>
      </c>
      <c r="AS1214">
        <v>0</v>
      </c>
      <c r="AT1214">
        <v>0</v>
      </c>
      <c r="AU1214">
        <v>0</v>
      </c>
      <c r="AV1214">
        <v>0</v>
      </c>
      <c r="AW1214">
        <v>0</v>
      </c>
      <c r="AX1214">
        <v>0</v>
      </c>
      <c r="AY1214">
        <v>0</v>
      </c>
      <c r="AZ1214">
        <v>0</v>
      </c>
      <c r="BA1214">
        <v>0</v>
      </c>
      <c r="BB1214">
        <v>0</v>
      </c>
      <c r="BC1214">
        <v>0</v>
      </c>
      <c r="BD1214">
        <v>0</v>
      </c>
      <c r="BE1214">
        <v>0</v>
      </c>
      <c r="BF1214">
        <v>0</v>
      </c>
      <c r="BG1214">
        <v>0</v>
      </c>
      <c r="BH1214">
        <v>0</v>
      </c>
      <c r="BI1214">
        <v>0</v>
      </c>
      <c r="BJ1214" s="2">
        <v>46218</v>
      </c>
      <c r="BK1214">
        <v>0</v>
      </c>
      <c r="BL1214" s="3" t="str">
        <f>VLOOKUP(O1214,DropDownList!$H$1:$I$7,2,FALSE)</f>
        <v>2025/26</v>
      </c>
      <c r="BM1214" s="3" t="str">
        <f t="shared" si="18"/>
        <v>PCOA</v>
      </c>
    </row>
    <row r="1215" spans="1:65" x14ac:dyDescent="0.2">
      <c r="A1215">
        <v>2026</v>
      </c>
      <c r="B1215">
        <v>7</v>
      </c>
      <c r="C1215" t="s">
        <v>231</v>
      </c>
      <c r="D1215" t="s">
        <v>244</v>
      </c>
      <c r="E1215" t="s">
        <v>48</v>
      </c>
      <c r="F1215">
        <v>9264</v>
      </c>
      <c r="G1215" t="s">
        <v>141</v>
      </c>
      <c r="H1215" t="s">
        <v>237</v>
      </c>
      <c r="I1215" t="s">
        <v>237</v>
      </c>
      <c r="J1215" s="1">
        <v>46204</v>
      </c>
      <c r="K1215" t="s">
        <v>143</v>
      </c>
      <c r="L1215">
        <v>2</v>
      </c>
      <c r="M1215" t="s">
        <v>445</v>
      </c>
      <c r="N1215" t="s">
        <v>442</v>
      </c>
      <c r="O1215" t="s">
        <v>155</v>
      </c>
      <c r="P1215" t="s">
        <v>146</v>
      </c>
      <c r="Q1215">
        <v>420</v>
      </c>
      <c r="R1215">
        <v>389</v>
      </c>
      <c r="S1215">
        <v>5640</v>
      </c>
      <c r="T1215">
        <v>40</v>
      </c>
      <c r="U1215">
        <v>78</v>
      </c>
      <c r="V1215">
        <v>20</v>
      </c>
      <c r="W1215">
        <v>310</v>
      </c>
      <c r="X1215">
        <v>310</v>
      </c>
      <c r="Y1215">
        <v>0</v>
      </c>
      <c r="Z1215">
        <v>0</v>
      </c>
      <c r="AA1215">
        <v>5180</v>
      </c>
      <c r="AB1215">
        <v>0</v>
      </c>
      <c r="AC1215">
        <v>0</v>
      </c>
      <c r="AD1215">
        <v>20</v>
      </c>
      <c r="AE1215">
        <v>0</v>
      </c>
      <c r="AF1215">
        <v>359</v>
      </c>
      <c r="AG1215">
        <v>0</v>
      </c>
      <c r="AH1215">
        <v>2</v>
      </c>
      <c r="AI1215">
        <v>28</v>
      </c>
      <c r="AJ1215">
        <v>0</v>
      </c>
      <c r="AK1215">
        <v>0</v>
      </c>
      <c r="AL1215">
        <v>0</v>
      </c>
      <c r="AM1215">
        <v>0</v>
      </c>
      <c r="AN1215">
        <v>0</v>
      </c>
      <c r="AO1215">
        <v>252</v>
      </c>
      <c r="AP1215">
        <v>1225</v>
      </c>
      <c r="AQ1215">
        <v>265</v>
      </c>
      <c r="AR1215">
        <v>0</v>
      </c>
      <c r="AS1215">
        <v>179</v>
      </c>
      <c r="AT1215">
        <v>42</v>
      </c>
      <c r="AU1215">
        <v>18</v>
      </c>
      <c r="AV1215">
        <v>11</v>
      </c>
      <c r="AW1215">
        <v>0</v>
      </c>
      <c r="AX1215">
        <v>0</v>
      </c>
      <c r="AY1215">
        <v>135</v>
      </c>
      <c r="AZ1215">
        <v>239</v>
      </c>
      <c r="BA1215">
        <v>157</v>
      </c>
      <c r="BB1215">
        <v>65</v>
      </c>
      <c r="BC1215">
        <v>27</v>
      </c>
      <c r="BD1215">
        <v>6</v>
      </c>
      <c r="BE1215">
        <v>1</v>
      </c>
      <c r="BF1215">
        <v>389</v>
      </c>
      <c r="BG1215">
        <v>420</v>
      </c>
      <c r="BH1215">
        <v>0</v>
      </c>
      <c r="BI1215">
        <v>77</v>
      </c>
      <c r="BJ1215" s="2">
        <v>46218</v>
      </c>
      <c r="BK1215">
        <v>0</v>
      </c>
      <c r="BL1215" s="3" t="str">
        <f>VLOOKUP(O1215,DropDownList!$H$1:$I$7,2,FALSE)</f>
        <v>2022/23</v>
      </c>
      <c r="BM1215" s="3" t="str">
        <f t="shared" si="18"/>
        <v>VSUR</v>
      </c>
    </row>
    <row r="1216" spans="1:65" x14ac:dyDescent="0.2">
      <c r="A1216">
        <v>2026</v>
      </c>
      <c r="B1216">
        <v>7</v>
      </c>
      <c r="C1216" t="s">
        <v>231</v>
      </c>
      <c r="D1216" t="s">
        <v>244</v>
      </c>
      <c r="E1216" t="s">
        <v>48</v>
      </c>
      <c r="F1216">
        <v>9264</v>
      </c>
      <c r="G1216" t="s">
        <v>141</v>
      </c>
      <c r="H1216" t="s">
        <v>237</v>
      </c>
      <c r="I1216" t="s">
        <v>237</v>
      </c>
      <c r="J1216" s="1">
        <v>46204</v>
      </c>
      <c r="K1216" t="s">
        <v>143</v>
      </c>
      <c r="L1216">
        <v>2</v>
      </c>
      <c r="M1216" t="s">
        <v>445</v>
      </c>
      <c r="N1216" t="s">
        <v>442</v>
      </c>
      <c r="O1216" t="s">
        <v>147</v>
      </c>
      <c r="P1216" t="s">
        <v>150</v>
      </c>
      <c r="Q1216">
        <v>16166.55</v>
      </c>
      <c r="R1216">
        <v>219</v>
      </c>
      <c r="S1216">
        <v>40042.26</v>
      </c>
      <c r="T1216">
        <v>4400.9799999999996</v>
      </c>
      <c r="U1216">
        <v>92</v>
      </c>
      <c r="V1216">
        <v>48</v>
      </c>
      <c r="W1216">
        <v>8549.65</v>
      </c>
      <c r="X1216">
        <v>8774.65</v>
      </c>
      <c r="Y1216">
        <v>195</v>
      </c>
      <c r="Z1216">
        <v>35641.279999999999</v>
      </c>
      <c r="AA1216">
        <v>19474.73</v>
      </c>
      <c r="AB1216">
        <v>8057.7</v>
      </c>
      <c r="AC1216">
        <v>11417.03</v>
      </c>
      <c r="AD1216">
        <v>43</v>
      </c>
      <c r="AE1216">
        <v>5</v>
      </c>
      <c r="AF1216">
        <v>103</v>
      </c>
      <c r="AG1216">
        <v>27</v>
      </c>
      <c r="AH1216">
        <v>24</v>
      </c>
      <c r="AI1216">
        <v>65</v>
      </c>
      <c r="AJ1216">
        <v>32</v>
      </c>
      <c r="AK1216">
        <v>15</v>
      </c>
      <c r="AL1216">
        <v>8</v>
      </c>
      <c r="AM1216">
        <v>9</v>
      </c>
      <c r="AN1216">
        <v>2</v>
      </c>
      <c r="AO1216">
        <v>159</v>
      </c>
      <c r="AP1216">
        <v>645</v>
      </c>
      <c r="AQ1216">
        <v>164</v>
      </c>
      <c r="AR1216">
        <v>6</v>
      </c>
      <c r="AS1216">
        <v>86</v>
      </c>
      <c r="AT1216">
        <v>18</v>
      </c>
      <c r="AU1216">
        <v>3</v>
      </c>
      <c r="AV1216">
        <v>3</v>
      </c>
      <c r="AW1216">
        <v>0</v>
      </c>
      <c r="AX1216">
        <v>0</v>
      </c>
      <c r="AY1216">
        <v>62</v>
      </c>
      <c r="AZ1216">
        <v>140</v>
      </c>
      <c r="BA1216">
        <v>72</v>
      </c>
      <c r="BB1216">
        <v>18</v>
      </c>
      <c r="BC1216">
        <v>4</v>
      </c>
      <c r="BD1216">
        <v>4</v>
      </c>
      <c r="BE1216">
        <v>0</v>
      </c>
      <c r="BF1216">
        <v>161</v>
      </c>
      <c r="BG1216">
        <v>12730.08</v>
      </c>
      <c r="BH1216">
        <v>0</v>
      </c>
      <c r="BI1216">
        <v>92</v>
      </c>
      <c r="BJ1216" s="2">
        <v>46218</v>
      </c>
      <c r="BK1216">
        <v>0</v>
      </c>
      <c r="BL1216" s="3" t="str">
        <f>VLOOKUP(O1216,DropDownList!$H$1:$I$7,2,FALSE)</f>
        <v>2024/25</v>
      </c>
      <c r="BM1216" s="3" t="str">
        <f t="shared" si="18"/>
        <v>FISCAL FINES</v>
      </c>
    </row>
    <row r="1217" spans="1:65" x14ac:dyDescent="0.2">
      <c r="A1217">
        <v>2026</v>
      </c>
      <c r="B1217">
        <v>7</v>
      </c>
      <c r="C1217" t="s">
        <v>231</v>
      </c>
      <c r="D1217" t="s">
        <v>244</v>
      </c>
      <c r="E1217" t="s">
        <v>48</v>
      </c>
      <c r="F1217">
        <v>9264</v>
      </c>
      <c r="G1217" t="s">
        <v>141</v>
      </c>
      <c r="H1217" t="s">
        <v>237</v>
      </c>
      <c r="I1217" t="s">
        <v>237</v>
      </c>
      <c r="J1217" s="1">
        <v>46204</v>
      </c>
      <c r="K1217" t="s">
        <v>143</v>
      </c>
      <c r="L1217">
        <v>2</v>
      </c>
      <c r="M1217" t="s">
        <v>445</v>
      </c>
      <c r="N1217" t="s">
        <v>442</v>
      </c>
      <c r="O1217" t="s">
        <v>156</v>
      </c>
      <c r="P1217" t="s">
        <v>150</v>
      </c>
      <c r="Q1217">
        <v>18983.599999999999</v>
      </c>
      <c r="R1217">
        <v>294</v>
      </c>
      <c r="S1217">
        <v>53311.06</v>
      </c>
      <c r="T1217">
        <v>6957.7</v>
      </c>
      <c r="U1217">
        <v>101</v>
      </c>
      <c r="V1217">
        <v>72</v>
      </c>
      <c r="W1217">
        <v>14989.64</v>
      </c>
      <c r="X1217">
        <v>14989.64</v>
      </c>
      <c r="Y1217">
        <v>256</v>
      </c>
      <c r="Z1217">
        <v>46353.36</v>
      </c>
      <c r="AA1217">
        <v>27369.759999999998</v>
      </c>
      <c r="AB1217">
        <v>11173.19</v>
      </c>
      <c r="AC1217">
        <v>16196.57</v>
      </c>
      <c r="AD1217">
        <v>61</v>
      </c>
      <c r="AE1217">
        <v>11</v>
      </c>
      <c r="AF1217">
        <v>150</v>
      </c>
      <c r="AG1217">
        <v>30</v>
      </c>
      <c r="AH1217">
        <v>38</v>
      </c>
      <c r="AI1217">
        <v>71</v>
      </c>
      <c r="AJ1217">
        <v>44</v>
      </c>
      <c r="AK1217">
        <v>24</v>
      </c>
      <c r="AL1217">
        <v>10</v>
      </c>
      <c r="AM1217">
        <v>15</v>
      </c>
      <c r="AN1217">
        <v>0</v>
      </c>
      <c r="AO1217">
        <v>214</v>
      </c>
      <c r="AP1217">
        <v>997</v>
      </c>
      <c r="AQ1217">
        <v>233</v>
      </c>
      <c r="AR1217">
        <v>17</v>
      </c>
      <c r="AS1217">
        <v>185</v>
      </c>
      <c r="AT1217">
        <v>24</v>
      </c>
      <c r="AU1217">
        <v>6</v>
      </c>
      <c r="AV1217">
        <v>5</v>
      </c>
      <c r="AW1217">
        <v>0</v>
      </c>
      <c r="AX1217">
        <v>0</v>
      </c>
      <c r="AY1217">
        <v>97</v>
      </c>
      <c r="AZ1217">
        <v>217</v>
      </c>
      <c r="BA1217">
        <v>140</v>
      </c>
      <c r="BB1217">
        <v>16</v>
      </c>
      <c r="BC1217">
        <v>6</v>
      </c>
      <c r="BD1217">
        <v>0</v>
      </c>
      <c r="BE1217">
        <v>0</v>
      </c>
      <c r="BF1217">
        <v>209</v>
      </c>
      <c r="BG1217">
        <v>15165.15</v>
      </c>
      <c r="BH1217">
        <v>5</v>
      </c>
      <c r="BI1217">
        <v>101</v>
      </c>
      <c r="BJ1217" s="2">
        <v>46218</v>
      </c>
      <c r="BK1217">
        <v>0</v>
      </c>
      <c r="BL1217" s="3" t="str">
        <f>VLOOKUP(O1217,DropDownList!$H$1:$I$7,2,FALSE)</f>
        <v>2023/24</v>
      </c>
      <c r="BM1217" s="3" t="str">
        <f t="shared" si="18"/>
        <v>FISCAL FINES</v>
      </c>
    </row>
    <row r="1218" spans="1:65" x14ac:dyDescent="0.2">
      <c r="A1218">
        <v>2026</v>
      </c>
      <c r="B1218">
        <v>7</v>
      </c>
      <c r="C1218" t="s">
        <v>231</v>
      </c>
      <c r="D1218" t="s">
        <v>244</v>
      </c>
      <c r="E1218" t="s">
        <v>48</v>
      </c>
      <c r="F1218">
        <v>9264</v>
      </c>
      <c r="G1218" t="s">
        <v>141</v>
      </c>
      <c r="H1218" t="s">
        <v>237</v>
      </c>
      <c r="I1218" t="s">
        <v>237</v>
      </c>
      <c r="J1218" s="1">
        <v>46204</v>
      </c>
      <c r="K1218" t="s">
        <v>143</v>
      </c>
      <c r="L1218">
        <v>2</v>
      </c>
      <c r="M1218" t="s">
        <v>445</v>
      </c>
      <c r="N1218" t="s">
        <v>442</v>
      </c>
      <c r="O1218" t="s">
        <v>149</v>
      </c>
      <c r="P1218" t="s">
        <v>146</v>
      </c>
      <c r="Q1218">
        <v>830</v>
      </c>
      <c r="R1218">
        <v>202</v>
      </c>
      <c r="S1218">
        <v>2880</v>
      </c>
      <c r="T1218">
        <v>0</v>
      </c>
      <c r="U1218">
        <v>85</v>
      </c>
      <c r="V1218">
        <v>31</v>
      </c>
      <c r="W1218">
        <v>520</v>
      </c>
      <c r="X1218">
        <v>520</v>
      </c>
      <c r="Y1218">
        <v>0</v>
      </c>
      <c r="Z1218">
        <v>0</v>
      </c>
      <c r="AA1218">
        <v>2050</v>
      </c>
      <c r="AB1218">
        <v>0</v>
      </c>
      <c r="AC1218">
        <v>0</v>
      </c>
      <c r="AD1218">
        <v>31</v>
      </c>
      <c r="AE1218">
        <v>0</v>
      </c>
      <c r="AF1218">
        <v>154</v>
      </c>
      <c r="AG1218">
        <v>0</v>
      </c>
      <c r="AH1218">
        <v>0</v>
      </c>
      <c r="AI1218">
        <v>48</v>
      </c>
      <c r="AJ1218">
        <v>0</v>
      </c>
      <c r="AK1218">
        <v>0</v>
      </c>
      <c r="AL1218">
        <v>0</v>
      </c>
      <c r="AM1218">
        <v>0</v>
      </c>
      <c r="AN1218">
        <v>0</v>
      </c>
      <c r="AO1218">
        <v>113</v>
      </c>
      <c r="AP1218">
        <v>297</v>
      </c>
      <c r="AQ1218">
        <v>115</v>
      </c>
      <c r="AR1218">
        <v>0</v>
      </c>
      <c r="AS1218">
        <v>11</v>
      </c>
      <c r="AT1218">
        <v>8</v>
      </c>
      <c r="AU1218">
        <v>4</v>
      </c>
      <c r="AV1218">
        <v>1</v>
      </c>
      <c r="AW1218">
        <v>0</v>
      </c>
      <c r="AX1218">
        <v>0</v>
      </c>
      <c r="AY1218">
        <v>27</v>
      </c>
      <c r="AZ1218">
        <v>43</v>
      </c>
      <c r="BA1218">
        <v>7</v>
      </c>
      <c r="BB1218">
        <v>11</v>
      </c>
      <c r="BC1218">
        <v>2</v>
      </c>
      <c r="BD1218">
        <v>2</v>
      </c>
      <c r="BE1218">
        <v>0</v>
      </c>
      <c r="BF1218">
        <v>202</v>
      </c>
      <c r="BG1218">
        <v>830</v>
      </c>
      <c r="BH1218">
        <v>0</v>
      </c>
      <c r="BI1218">
        <v>85</v>
      </c>
      <c r="BJ1218" s="2">
        <v>46218</v>
      </c>
      <c r="BK1218">
        <v>0</v>
      </c>
      <c r="BL1218" s="3" t="str">
        <f>VLOOKUP(O1218,DropDownList!$H$1:$I$7,2,FALSE)</f>
        <v>2025/26</v>
      </c>
      <c r="BM1218" s="3" t="str">
        <f t="shared" si="18"/>
        <v>VSUR</v>
      </c>
    </row>
    <row r="1219" spans="1:65" x14ac:dyDescent="0.2">
      <c r="A1219">
        <v>2026</v>
      </c>
      <c r="B1219">
        <v>7</v>
      </c>
      <c r="C1219" t="s">
        <v>231</v>
      </c>
      <c r="D1219" t="s">
        <v>244</v>
      </c>
      <c r="E1219" t="s">
        <v>48</v>
      </c>
      <c r="F1219">
        <v>9264</v>
      </c>
      <c r="G1219" t="s">
        <v>141</v>
      </c>
      <c r="H1219" t="s">
        <v>237</v>
      </c>
      <c r="I1219" t="s">
        <v>237</v>
      </c>
      <c r="J1219" s="1">
        <v>46204</v>
      </c>
      <c r="K1219" t="s">
        <v>143</v>
      </c>
      <c r="L1219">
        <v>2</v>
      </c>
      <c r="M1219" t="s">
        <v>445</v>
      </c>
      <c r="N1219" t="s">
        <v>442</v>
      </c>
      <c r="O1219" t="s">
        <v>147</v>
      </c>
      <c r="P1219" t="s">
        <v>146</v>
      </c>
      <c r="Q1219">
        <v>390</v>
      </c>
      <c r="R1219">
        <v>178</v>
      </c>
      <c r="S1219">
        <v>2540</v>
      </c>
      <c r="T1219">
        <v>50</v>
      </c>
      <c r="U1219">
        <v>58</v>
      </c>
      <c r="V1219">
        <v>15</v>
      </c>
      <c r="W1219">
        <v>260</v>
      </c>
      <c r="X1219">
        <v>260</v>
      </c>
      <c r="Y1219">
        <v>0</v>
      </c>
      <c r="Z1219">
        <v>0</v>
      </c>
      <c r="AA1219">
        <v>2100</v>
      </c>
      <c r="AB1219">
        <v>0</v>
      </c>
      <c r="AC1219">
        <v>0</v>
      </c>
      <c r="AD1219">
        <v>15</v>
      </c>
      <c r="AE1219">
        <v>0</v>
      </c>
      <c r="AF1219">
        <v>148</v>
      </c>
      <c r="AG1219">
        <v>0</v>
      </c>
      <c r="AH1219">
        <v>4</v>
      </c>
      <c r="AI1219">
        <v>26</v>
      </c>
      <c r="AJ1219">
        <v>0</v>
      </c>
      <c r="AK1219">
        <v>0</v>
      </c>
      <c r="AL1219">
        <v>0</v>
      </c>
      <c r="AM1219">
        <v>0</v>
      </c>
      <c r="AN1219">
        <v>0</v>
      </c>
      <c r="AO1219">
        <v>117</v>
      </c>
      <c r="AP1219">
        <v>462</v>
      </c>
      <c r="AQ1219">
        <v>120</v>
      </c>
      <c r="AR1219">
        <v>0</v>
      </c>
      <c r="AS1219">
        <v>68</v>
      </c>
      <c r="AT1219">
        <v>2</v>
      </c>
      <c r="AU1219">
        <v>13</v>
      </c>
      <c r="AV1219">
        <v>6</v>
      </c>
      <c r="AW1219">
        <v>0</v>
      </c>
      <c r="AX1219">
        <v>0</v>
      </c>
      <c r="AY1219">
        <v>54</v>
      </c>
      <c r="AZ1219">
        <v>96</v>
      </c>
      <c r="BA1219">
        <v>46</v>
      </c>
      <c r="BB1219">
        <v>15</v>
      </c>
      <c r="BC1219">
        <v>6</v>
      </c>
      <c r="BD1219">
        <v>0</v>
      </c>
      <c r="BE1219">
        <v>0</v>
      </c>
      <c r="BF1219">
        <v>176</v>
      </c>
      <c r="BG1219">
        <v>390</v>
      </c>
      <c r="BH1219">
        <v>0</v>
      </c>
      <c r="BI1219">
        <v>56</v>
      </c>
      <c r="BJ1219" s="2">
        <v>46218</v>
      </c>
      <c r="BK1219">
        <v>2</v>
      </c>
      <c r="BL1219" s="3" t="str">
        <f>VLOOKUP(O1219,DropDownList!$H$1:$I$7,2,FALSE)</f>
        <v>2024/25</v>
      </c>
      <c r="BM1219" s="3" t="str">
        <f t="shared" ref="BM1219:BM1282" si="19">IF(RIGHT(P1219,4)="VSUR","VSUR",IF(RIGHT(P1219,4)="CONF","CONF",P1219))</f>
        <v>VSUR</v>
      </c>
    </row>
    <row r="1220" spans="1:65" x14ac:dyDescent="0.2">
      <c r="A1220">
        <v>2026</v>
      </c>
      <c r="B1220">
        <v>7</v>
      </c>
      <c r="C1220" t="s">
        <v>231</v>
      </c>
      <c r="D1220" t="s">
        <v>245</v>
      </c>
      <c r="E1220" t="s">
        <v>48</v>
      </c>
      <c r="F1220">
        <v>9752</v>
      </c>
      <c r="G1220" t="s">
        <v>158</v>
      </c>
      <c r="H1220" t="s">
        <v>237</v>
      </c>
      <c r="I1220" t="s">
        <v>237</v>
      </c>
      <c r="J1220" s="1">
        <v>46204</v>
      </c>
      <c r="K1220" t="s">
        <v>143</v>
      </c>
      <c r="L1220">
        <v>2</v>
      </c>
      <c r="M1220" t="s">
        <v>445</v>
      </c>
      <c r="N1220" t="s">
        <v>442</v>
      </c>
      <c r="O1220" t="s">
        <v>156</v>
      </c>
      <c r="P1220" t="s">
        <v>159</v>
      </c>
      <c r="Q1220">
        <v>0</v>
      </c>
      <c r="R1220">
        <v>2</v>
      </c>
      <c r="S1220">
        <v>5878.35</v>
      </c>
      <c r="T1220">
        <v>16.52</v>
      </c>
      <c r="U1220">
        <v>0</v>
      </c>
      <c r="V1220">
        <v>0</v>
      </c>
      <c r="W1220">
        <v>0</v>
      </c>
      <c r="X1220">
        <v>0</v>
      </c>
      <c r="Y1220">
        <v>0</v>
      </c>
      <c r="Z1220">
        <v>0</v>
      </c>
      <c r="AA1220">
        <v>5861.83</v>
      </c>
      <c r="AB1220">
        <v>0</v>
      </c>
      <c r="AC1220">
        <v>0</v>
      </c>
      <c r="AD1220">
        <v>0</v>
      </c>
      <c r="AE1220">
        <v>0</v>
      </c>
      <c r="AF1220">
        <v>1</v>
      </c>
      <c r="AG1220">
        <v>0</v>
      </c>
      <c r="AH1220">
        <v>0</v>
      </c>
      <c r="AI1220">
        <v>0</v>
      </c>
      <c r="AJ1220">
        <v>0</v>
      </c>
      <c r="AK1220">
        <v>0</v>
      </c>
      <c r="AL1220">
        <v>0</v>
      </c>
      <c r="AM1220">
        <v>0</v>
      </c>
      <c r="AN1220">
        <v>0</v>
      </c>
      <c r="AO1220">
        <v>1</v>
      </c>
      <c r="AP1220">
        <v>1</v>
      </c>
      <c r="AQ1220">
        <v>1</v>
      </c>
      <c r="AR1220">
        <v>0</v>
      </c>
      <c r="AS1220">
        <v>0</v>
      </c>
      <c r="AT1220">
        <v>0</v>
      </c>
      <c r="AU1220">
        <v>0</v>
      </c>
      <c r="AV1220">
        <v>0</v>
      </c>
      <c r="AW1220">
        <v>0</v>
      </c>
      <c r="AX1220">
        <v>0</v>
      </c>
      <c r="AY1220">
        <v>0</v>
      </c>
      <c r="AZ1220">
        <v>0</v>
      </c>
      <c r="BA1220">
        <v>0</v>
      </c>
      <c r="BB1220">
        <v>0</v>
      </c>
      <c r="BC1220">
        <v>0</v>
      </c>
      <c r="BD1220">
        <v>0</v>
      </c>
      <c r="BE1220">
        <v>0</v>
      </c>
      <c r="BF1220">
        <v>0</v>
      </c>
      <c r="BG1220">
        <v>0</v>
      </c>
      <c r="BH1220">
        <v>1</v>
      </c>
      <c r="BI1220">
        <v>0</v>
      </c>
      <c r="BJ1220" s="2">
        <v>46218</v>
      </c>
      <c r="BK1220">
        <v>0</v>
      </c>
      <c r="BL1220" s="3" t="str">
        <f>VLOOKUP(O1220,DropDownList!$H$1:$I$7,2,FALSE)</f>
        <v>2023/24</v>
      </c>
      <c r="BM1220" s="3" t="str">
        <f t="shared" si="19"/>
        <v>CONF</v>
      </c>
    </row>
    <row r="1221" spans="1:65" x14ac:dyDescent="0.2">
      <c r="A1221">
        <v>2026</v>
      </c>
      <c r="B1221">
        <v>7</v>
      </c>
      <c r="C1221" t="s">
        <v>231</v>
      </c>
      <c r="D1221" t="s">
        <v>245</v>
      </c>
      <c r="E1221" t="s">
        <v>48</v>
      </c>
      <c r="F1221">
        <v>9752</v>
      </c>
      <c r="G1221" t="s">
        <v>158</v>
      </c>
      <c r="H1221" t="s">
        <v>237</v>
      </c>
      <c r="I1221" t="s">
        <v>237</v>
      </c>
      <c r="J1221" s="1">
        <v>46204</v>
      </c>
      <c r="K1221" t="s">
        <v>143</v>
      </c>
      <c r="L1221">
        <v>2</v>
      </c>
      <c r="M1221" t="s">
        <v>445</v>
      </c>
      <c r="N1221" t="s">
        <v>442</v>
      </c>
      <c r="O1221" t="s">
        <v>147</v>
      </c>
      <c r="P1221" t="s">
        <v>161</v>
      </c>
      <c r="Q1221">
        <v>1155.18</v>
      </c>
      <c r="R1221">
        <v>288</v>
      </c>
      <c r="S1221">
        <v>16565</v>
      </c>
      <c r="T1221">
        <v>150</v>
      </c>
      <c r="U1221">
        <v>102</v>
      </c>
      <c r="V1221">
        <v>14</v>
      </c>
      <c r="W1221">
        <v>515</v>
      </c>
      <c r="X1221">
        <v>515</v>
      </c>
      <c r="Y1221">
        <v>0</v>
      </c>
      <c r="Z1221">
        <v>0</v>
      </c>
      <c r="AA1221">
        <v>15259.82</v>
      </c>
      <c r="AB1221">
        <v>0</v>
      </c>
      <c r="AC1221">
        <v>0</v>
      </c>
      <c r="AD1221">
        <v>14</v>
      </c>
      <c r="AE1221">
        <v>0</v>
      </c>
      <c r="AF1221">
        <v>241</v>
      </c>
      <c r="AG1221">
        <v>2</v>
      </c>
      <c r="AH1221">
        <v>7</v>
      </c>
      <c r="AI1221">
        <v>38</v>
      </c>
      <c r="AJ1221">
        <v>0</v>
      </c>
      <c r="AK1221">
        <v>0</v>
      </c>
      <c r="AL1221">
        <v>0</v>
      </c>
      <c r="AM1221">
        <v>0</v>
      </c>
      <c r="AN1221">
        <v>0</v>
      </c>
      <c r="AO1221">
        <v>184</v>
      </c>
      <c r="AP1221">
        <v>634</v>
      </c>
      <c r="AQ1221">
        <v>181</v>
      </c>
      <c r="AR1221">
        <v>0</v>
      </c>
      <c r="AS1221">
        <v>63</v>
      </c>
      <c r="AT1221">
        <v>2</v>
      </c>
      <c r="AU1221">
        <v>11</v>
      </c>
      <c r="AV1221">
        <v>7</v>
      </c>
      <c r="AW1221">
        <v>5</v>
      </c>
      <c r="AX1221">
        <v>0</v>
      </c>
      <c r="AY1221">
        <v>86</v>
      </c>
      <c r="AZ1221">
        <v>136</v>
      </c>
      <c r="BA1221">
        <v>51</v>
      </c>
      <c r="BB1221">
        <v>13</v>
      </c>
      <c r="BC1221">
        <v>5</v>
      </c>
      <c r="BD1221">
        <v>4</v>
      </c>
      <c r="BE1221">
        <v>0</v>
      </c>
      <c r="BF1221">
        <v>281</v>
      </c>
      <c r="BG1221">
        <v>1120</v>
      </c>
      <c r="BH1221">
        <v>0</v>
      </c>
      <c r="BI1221">
        <v>101</v>
      </c>
      <c r="BJ1221" s="2">
        <v>46218</v>
      </c>
      <c r="BK1221">
        <v>0</v>
      </c>
      <c r="BL1221" s="3" t="str">
        <f>VLOOKUP(O1221,DropDownList!$H$1:$I$7,2,FALSE)</f>
        <v>2024/25</v>
      </c>
      <c r="BM1221" s="3" t="str">
        <f t="shared" si="19"/>
        <v>VSUR</v>
      </c>
    </row>
    <row r="1222" spans="1:65" x14ac:dyDescent="0.2">
      <c r="A1222">
        <v>2026</v>
      </c>
      <c r="B1222">
        <v>7</v>
      </c>
      <c r="C1222" t="s">
        <v>231</v>
      </c>
      <c r="D1222" t="s">
        <v>245</v>
      </c>
      <c r="E1222" t="s">
        <v>48</v>
      </c>
      <c r="F1222">
        <v>9752</v>
      </c>
      <c r="G1222" t="s">
        <v>158</v>
      </c>
      <c r="H1222" t="s">
        <v>237</v>
      </c>
      <c r="I1222" t="s">
        <v>237</v>
      </c>
      <c r="J1222" s="1">
        <v>46204</v>
      </c>
      <c r="K1222" t="s">
        <v>143</v>
      </c>
      <c r="L1222">
        <v>2</v>
      </c>
      <c r="M1222" t="s">
        <v>445</v>
      </c>
      <c r="N1222" t="s">
        <v>442</v>
      </c>
      <c r="O1222" t="s">
        <v>156</v>
      </c>
      <c r="P1222" t="s">
        <v>160</v>
      </c>
      <c r="Q1222">
        <v>33933.129999999997</v>
      </c>
      <c r="R1222">
        <v>253</v>
      </c>
      <c r="S1222">
        <v>160238.46</v>
      </c>
      <c r="T1222">
        <v>5343.27</v>
      </c>
      <c r="U1222">
        <v>63</v>
      </c>
      <c r="V1222">
        <v>34</v>
      </c>
      <c r="W1222">
        <v>18862.55</v>
      </c>
      <c r="X1222">
        <v>18982.55</v>
      </c>
      <c r="Y1222">
        <v>0</v>
      </c>
      <c r="Z1222">
        <v>0</v>
      </c>
      <c r="AA1222">
        <v>120962.06</v>
      </c>
      <c r="AB1222">
        <v>29489.15</v>
      </c>
      <c r="AC1222">
        <v>85781.52</v>
      </c>
      <c r="AD1222">
        <v>16</v>
      </c>
      <c r="AE1222">
        <v>18</v>
      </c>
      <c r="AF1222">
        <v>175</v>
      </c>
      <c r="AG1222">
        <v>43</v>
      </c>
      <c r="AH1222">
        <v>9</v>
      </c>
      <c r="AI1222">
        <v>20</v>
      </c>
      <c r="AJ1222">
        <v>0</v>
      </c>
      <c r="AK1222">
        <v>0</v>
      </c>
      <c r="AL1222">
        <v>0</v>
      </c>
      <c r="AM1222">
        <v>0</v>
      </c>
      <c r="AN1222">
        <v>0</v>
      </c>
      <c r="AO1222">
        <v>162</v>
      </c>
      <c r="AP1222">
        <v>755</v>
      </c>
      <c r="AQ1222">
        <v>163</v>
      </c>
      <c r="AR1222">
        <v>3</v>
      </c>
      <c r="AS1222">
        <v>100</v>
      </c>
      <c r="AT1222">
        <v>13</v>
      </c>
      <c r="AU1222">
        <v>27</v>
      </c>
      <c r="AV1222">
        <v>19</v>
      </c>
      <c r="AW1222">
        <v>6</v>
      </c>
      <c r="AX1222">
        <v>0</v>
      </c>
      <c r="AY1222">
        <v>80</v>
      </c>
      <c r="AZ1222">
        <v>143</v>
      </c>
      <c r="BA1222">
        <v>90</v>
      </c>
      <c r="BB1222">
        <v>22</v>
      </c>
      <c r="BC1222">
        <v>13</v>
      </c>
      <c r="BD1222">
        <v>5</v>
      </c>
      <c r="BE1222">
        <v>0</v>
      </c>
      <c r="BF1222">
        <v>243</v>
      </c>
      <c r="BG1222">
        <v>10310</v>
      </c>
      <c r="BH1222">
        <v>6</v>
      </c>
      <c r="BI1222">
        <v>61</v>
      </c>
      <c r="BJ1222" s="2">
        <v>46218</v>
      </c>
      <c r="BK1222">
        <v>0</v>
      </c>
      <c r="BL1222" s="3" t="str">
        <f>VLOOKUP(O1222,DropDownList!$H$1:$I$7,2,FALSE)</f>
        <v>2023/24</v>
      </c>
      <c r="BM1222" s="3" t="str">
        <f t="shared" si="19"/>
        <v>SC COURT</v>
      </c>
    </row>
    <row r="1223" spans="1:65" x14ac:dyDescent="0.2">
      <c r="A1223">
        <v>2026</v>
      </c>
      <c r="B1223">
        <v>7</v>
      </c>
      <c r="C1223" t="s">
        <v>231</v>
      </c>
      <c r="D1223" t="s">
        <v>245</v>
      </c>
      <c r="E1223" t="s">
        <v>48</v>
      </c>
      <c r="F1223">
        <v>9752</v>
      </c>
      <c r="G1223" t="s">
        <v>158</v>
      </c>
      <c r="H1223" t="s">
        <v>237</v>
      </c>
      <c r="I1223" t="s">
        <v>237</v>
      </c>
      <c r="J1223" s="1">
        <v>46204</v>
      </c>
      <c r="K1223" t="s">
        <v>143</v>
      </c>
      <c r="L1223">
        <v>2</v>
      </c>
      <c r="M1223" t="s">
        <v>445</v>
      </c>
      <c r="N1223" t="s">
        <v>442</v>
      </c>
      <c r="O1223" t="s">
        <v>156</v>
      </c>
      <c r="P1223" t="s">
        <v>161</v>
      </c>
      <c r="Q1223">
        <v>678.61</v>
      </c>
      <c r="R1223">
        <v>234</v>
      </c>
      <c r="S1223">
        <v>6530</v>
      </c>
      <c r="T1223">
        <v>170</v>
      </c>
      <c r="U1223">
        <v>58</v>
      </c>
      <c r="V1223">
        <v>18</v>
      </c>
      <c r="W1223">
        <v>515</v>
      </c>
      <c r="X1223">
        <v>515</v>
      </c>
      <c r="Y1223">
        <v>0</v>
      </c>
      <c r="Z1223">
        <v>0</v>
      </c>
      <c r="AA1223">
        <v>5681.39</v>
      </c>
      <c r="AB1223">
        <v>0</v>
      </c>
      <c r="AC1223">
        <v>0</v>
      </c>
      <c r="AD1223">
        <v>17</v>
      </c>
      <c r="AE1223">
        <v>1</v>
      </c>
      <c r="AF1223">
        <v>199</v>
      </c>
      <c r="AG1223">
        <v>2</v>
      </c>
      <c r="AH1223">
        <v>9</v>
      </c>
      <c r="AI1223">
        <v>24</v>
      </c>
      <c r="AJ1223">
        <v>0</v>
      </c>
      <c r="AK1223">
        <v>0</v>
      </c>
      <c r="AL1223">
        <v>0</v>
      </c>
      <c r="AM1223">
        <v>0</v>
      </c>
      <c r="AN1223">
        <v>0</v>
      </c>
      <c r="AO1223">
        <v>152</v>
      </c>
      <c r="AP1223">
        <v>733</v>
      </c>
      <c r="AQ1223">
        <v>154</v>
      </c>
      <c r="AR1223">
        <v>2</v>
      </c>
      <c r="AS1223">
        <v>99</v>
      </c>
      <c r="AT1223">
        <v>13</v>
      </c>
      <c r="AU1223">
        <v>23</v>
      </c>
      <c r="AV1223">
        <v>16</v>
      </c>
      <c r="AW1223">
        <v>6</v>
      </c>
      <c r="AX1223">
        <v>0</v>
      </c>
      <c r="AY1223">
        <v>76</v>
      </c>
      <c r="AZ1223">
        <v>140</v>
      </c>
      <c r="BA1223">
        <v>90</v>
      </c>
      <c r="BB1223">
        <v>23</v>
      </c>
      <c r="BC1223">
        <v>14</v>
      </c>
      <c r="BD1223">
        <v>4</v>
      </c>
      <c r="BE1223">
        <v>0</v>
      </c>
      <c r="BF1223">
        <v>225</v>
      </c>
      <c r="BG1223">
        <v>610</v>
      </c>
      <c r="BH1223">
        <v>0</v>
      </c>
      <c r="BI1223">
        <v>56</v>
      </c>
      <c r="BJ1223" s="2">
        <v>46218</v>
      </c>
      <c r="BK1223">
        <v>0</v>
      </c>
      <c r="BL1223" s="3" t="str">
        <f>VLOOKUP(O1223,DropDownList!$H$1:$I$7,2,FALSE)</f>
        <v>2023/24</v>
      </c>
      <c r="BM1223" s="3" t="str">
        <f t="shared" si="19"/>
        <v>VSUR</v>
      </c>
    </row>
    <row r="1224" spans="1:65" x14ac:dyDescent="0.2">
      <c r="A1224">
        <v>2026</v>
      </c>
      <c r="B1224">
        <v>7</v>
      </c>
      <c r="C1224" t="s">
        <v>231</v>
      </c>
      <c r="D1224" t="s">
        <v>245</v>
      </c>
      <c r="E1224" t="s">
        <v>48</v>
      </c>
      <c r="F1224">
        <v>9752</v>
      </c>
      <c r="G1224" t="s">
        <v>158</v>
      </c>
      <c r="H1224" t="s">
        <v>237</v>
      </c>
      <c r="I1224" t="s">
        <v>237</v>
      </c>
      <c r="J1224" s="1">
        <v>46204</v>
      </c>
      <c r="K1224" t="s">
        <v>143</v>
      </c>
      <c r="L1224">
        <v>2</v>
      </c>
      <c r="M1224" t="s">
        <v>445</v>
      </c>
      <c r="N1224" t="s">
        <v>442</v>
      </c>
      <c r="O1224" t="s">
        <v>156</v>
      </c>
      <c r="P1224" t="s">
        <v>148</v>
      </c>
      <c r="Q1224">
        <v>60</v>
      </c>
      <c r="R1224">
        <v>1</v>
      </c>
      <c r="S1224">
        <v>60</v>
      </c>
      <c r="T1224">
        <v>0</v>
      </c>
      <c r="U1224">
        <v>1</v>
      </c>
      <c r="V1224">
        <v>0</v>
      </c>
      <c r="W1224">
        <v>0</v>
      </c>
      <c r="X1224">
        <v>0</v>
      </c>
      <c r="Y1224">
        <v>0</v>
      </c>
      <c r="Z1224">
        <v>0</v>
      </c>
      <c r="AA1224">
        <v>0</v>
      </c>
      <c r="AB1224">
        <v>0</v>
      </c>
      <c r="AC1224">
        <v>0</v>
      </c>
      <c r="AD1224">
        <v>0</v>
      </c>
      <c r="AE1224">
        <v>0</v>
      </c>
      <c r="AF1224">
        <v>0</v>
      </c>
      <c r="AG1224">
        <v>0</v>
      </c>
      <c r="AH1224">
        <v>0</v>
      </c>
      <c r="AI1224">
        <v>1</v>
      </c>
      <c r="AJ1224">
        <v>0</v>
      </c>
      <c r="AK1224">
        <v>0</v>
      </c>
      <c r="AL1224">
        <v>0</v>
      </c>
      <c r="AM1224">
        <v>0</v>
      </c>
      <c r="AN1224">
        <v>0</v>
      </c>
      <c r="AO1224">
        <v>1</v>
      </c>
      <c r="AP1224">
        <v>11</v>
      </c>
      <c r="AQ1224">
        <v>1</v>
      </c>
      <c r="AR1224">
        <v>0</v>
      </c>
      <c r="AS1224">
        <v>1</v>
      </c>
      <c r="AT1224">
        <v>0</v>
      </c>
      <c r="AU1224">
        <v>0</v>
      </c>
      <c r="AV1224">
        <v>0</v>
      </c>
      <c r="AW1224">
        <v>0</v>
      </c>
      <c r="AX1224">
        <v>0</v>
      </c>
      <c r="AY1224">
        <v>1</v>
      </c>
      <c r="AZ1224">
        <v>3</v>
      </c>
      <c r="BA1224">
        <v>2</v>
      </c>
      <c r="BB1224">
        <v>0</v>
      </c>
      <c r="BC1224">
        <v>0</v>
      </c>
      <c r="BD1224">
        <v>0</v>
      </c>
      <c r="BE1224">
        <v>0</v>
      </c>
      <c r="BF1224">
        <v>1</v>
      </c>
      <c r="BG1224">
        <v>60</v>
      </c>
      <c r="BH1224">
        <v>0</v>
      </c>
      <c r="BI1224">
        <v>1</v>
      </c>
      <c r="BJ1224" s="2">
        <v>46218</v>
      </c>
      <c r="BK1224">
        <v>0</v>
      </c>
      <c r="BL1224" s="3" t="str">
        <f>VLOOKUP(O1224,DropDownList!$H$1:$I$7,2,FALSE)</f>
        <v>2023/24</v>
      </c>
      <c r="BM1224" s="3" t="str">
        <f t="shared" si="19"/>
        <v>PRAS</v>
      </c>
    </row>
    <row r="1225" spans="1:65" x14ac:dyDescent="0.2">
      <c r="A1225">
        <v>2026</v>
      </c>
      <c r="B1225">
        <v>7</v>
      </c>
      <c r="C1225" t="s">
        <v>231</v>
      </c>
      <c r="D1225" t="s">
        <v>245</v>
      </c>
      <c r="E1225" t="s">
        <v>48</v>
      </c>
      <c r="F1225">
        <v>9752</v>
      </c>
      <c r="G1225" t="s">
        <v>158</v>
      </c>
      <c r="H1225" t="s">
        <v>237</v>
      </c>
      <c r="I1225" t="s">
        <v>237</v>
      </c>
      <c r="J1225" s="1">
        <v>46204</v>
      </c>
      <c r="K1225" t="s">
        <v>143</v>
      </c>
      <c r="L1225">
        <v>2</v>
      </c>
      <c r="M1225" t="s">
        <v>445</v>
      </c>
      <c r="N1225" t="s">
        <v>442</v>
      </c>
      <c r="O1225" t="s">
        <v>155</v>
      </c>
      <c r="P1225" t="s">
        <v>160</v>
      </c>
      <c r="Q1225">
        <v>13231.72</v>
      </c>
      <c r="R1225">
        <v>193</v>
      </c>
      <c r="S1225">
        <v>84934.85</v>
      </c>
      <c r="T1225">
        <v>3522.06</v>
      </c>
      <c r="U1225">
        <v>37</v>
      </c>
      <c r="V1225">
        <v>17</v>
      </c>
      <c r="W1225">
        <v>5623.46</v>
      </c>
      <c r="X1225">
        <v>5723.46</v>
      </c>
      <c r="Y1225">
        <v>0</v>
      </c>
      <c r="Z1225">
        <v>0</v>
      </c>
      <c r="AA1225">
        <v>68181.070000000007</v>
      </c>
      <c r="AB1225">
        <v>5814.35</v>
      </c>
      <c r="AC1225">
        <v>58684.14</v>
      </c>
      <c r="AD1225">
        <v>5</v>
      </c>
      <c r="AE1225">
        <v>12</v>
      </c>
      <c r="AF1225">
        <v>146</v>
      </c>
      <c r="AG1225">
        <v>28</v>
      </c>
      <c r="AH1225">
        <v>3</v>
      </c>
      <c r="AI1225">
        <v>9</v>
      </c>
      <c r="AJ1225">
        <v>0</v>
      </c>
      <c r="AK1225">
        <v>0</v>
      </c>
      <c r="AL1225">
        <v>0</v>
      </c>
      <c r="AM1225">
        <v>0</v>
      </c>
      <c r="AN1225">
        <v>0</v>
      </c>
      <c r="AO1225">
        <v>122</v>
      </c>
      <c r="AP1225">
        <v>600</v>
      </c>
      <c r="AQ1225">
        <v>125</v>
      </c>
      <c r="AR1225">
        <v>1</v>
      </c>
      <c r="AS1225">
        <v>73</v>
      </c>
      <c r="AT1225">
        <v>12</v>
      </c>
      <c r="AU1225">
        <v>9</v>
      </c>
      <c r="AV1225">
        <v>3</v>
      </c>
      <c r="AW1225">
        <v>1</v>
      </c>
      <c r="AX1225">
        <v>0</v>
      </c>
      <c r="AY1225">
        <v>82</v>
      </c>
      <c r="AZ1225">
        <v>130</v>
      </c>
      <c r="BA1225">
        <v>82</v>
      </c>
      <c r="BB1225">
        <v>14</v>
      </c>
      <c r="BC1225">
        <v>7</v>
      </c>
      <c r="BD1225">
        <v>5</v>
      </c>
      <c r="BE1225">
        <v>0</v>
      </c>
      <c r="BF1225">
        <v>190</v>
      </c>
      <c r="BG1225">
        <v>3310</v>
      </c>
      <c r="BH1225">
        <v>7</v>
      </c>
      <c r="BI1225">
        <v>32</v>
      </c>
      <c r="BJ1225" s="2">
        <v>46218</v>
      </c>
      <c r="BK1225">
        <v>1</v>
      </c>
      <c r="BL1225" s="3" t="str">
        <f>VLOOKUP(O1225,DropDownList!$H$1:$I$7,2,FALSE)</f>
        <v>2022/23</v>
      </c>
      <c r="BM1225" s="3" t="str">
        <f t="shared" si="19"/>
        <v>SC COURT</v>
      </c>
    </row>
    <row r="1226" spans="1:65" x14ac:dyDescent="0.2">
      <c r="A1226">
        <v>2026</v>
      </c>
      <c r="B1226">
        <v>7</v>
      </c>
      <c r="C1226" t="s">
        <v>231</v>
      </c>
      <c r="D1226" t="s">
        <v>245</v>
      </c>
      <c r="E1226" t="s">
        <v>48</v>
      </c>
      <c r="F1226">
        <v>9752</v>
      </c>
      <c r="G1226" t="s">
        <v>158</v>
      </c>
      <c r="H1226" t="s">
        <v>237</v>
      </c>
      <c r="I1226" t="s">
        <v>237</v>
      </c>
      <c r="J1226" s="1">
        <v>46204</v>
      </c>
      <c r="K1226" t="s">
        <v>143</v>
      </c>
      <c r="L1226">
        <v>2</v>
      </c>
      <c r="M1226" t="s">
        <v>445</v>
      </c>
      <c r="N1226" t="s">
        <v>442</v>
      </c>
      <c r="O1226" t="s">
        <v>155</v>
      </c>
      <c r="P1226" t="s">
        <v>161</v>
      </c>
      <c r="Q1226">
        <v>284.17</v>
      </c>
      <c r="R1226">
        <v>179</v>
      </c>
      <c r="S1226">
        <v>3990</v>
      </c>
      <c r="T1226">
        <v>73.25</v>
      </c>
      <c r="U1226">
        <v>33</v>
      </c>
      <c r="V1226">
        <v>6</v>
      </c>
      <c r="W1226">
        <v>126.73</v>
      </c>
      <c r="X1226">
        <v>126.73</v>
      </c>
      <c r="Y1226">
        <v>0</v>
      </c>
      <c r="Z1226">
        <v>0</v>
      </c>
      <c r="AA1226">
        <v>3632.58</v>
      </c>
      <c r="AB1226">
        <v>0</v>
      </c>
      <c r="AC1226">
        <v>0</v>
      </c>
      <c r="AD1226">
        <v>5</v>
      </c>
      <c r="AE1226">
        <v>1</v>
      </c>
      <c r="AF1226">
        <v>162</v>
      </c>
      <c r="AG1226">
        <v>3</v>
      </c>
      <c r="AH1226">
        <v>3</v>
      </c>
      <c r="AI1226">
        <v>10</v>
      </c>
      <c r="AJ1226">
        <v>0</v>
      </c>
      <c r="AK1226">
        <v>0</v>
      </c>
      <c r="AL1226">
        <v>0</v>
      </c>
      <c r="AM1226">
        <v>0</v>
      </c>
      <c r="AN1226">
        <v>0</v>
      </c>
      <c r="AO1226">
        <v>110</v>
      </c>
      <c r="AP1226">
        <v>575</v>
      </c>
      <c r="AQ1226">
        <v>114</v>
      </c>
      <c r="AR1226">
        <v>0</v>
      </c>
      <c r="AS1226">
        <v>76</v>
      </c>
      <c r="AT1226">
        <v>11</v>
      </c>
      <c r="AU1226">
        <v>8</v>
      </c>
      <c r="AV1226">
        <v>3</v>
      </c>
      <c r="AW1226">
        <v>1</v>
      </c>
      <c r="AX1226">
        <v>0</v>
      </c>
      <c r="AY1226">
        <v>78</v>
      </c>
      <c r="AZ1226">
        <v>127</v>
      </c>
      <c r="BA1226">
        <v>83</v>
      </c>
      <c r="BB1226">
        <v>10</v>
      </c>
      <c r="BC1226">
        <v>5</v>
      </c>
      <c r="BD1226">
        <v>5</v>
      </c>
      <c r="BE1226">
        <v>0</v>
      </c>
      <c r="BF1226">
        <v>177</v>
      </c>
      <c r="BG1226">
        <v>230</v>
      </c>
      <c r="BH1226">
        <v>1</v>
      </c>
      <c r="BI1226">
        <v>30</v>
      </c>
      <c r="BJ1226" s="2">
        <v>46218</v>
      </c>
      <c r="BK1226">
        <v>1</v>
      </c>
      <c r="BL1226" s="3" t="str">
        <f>VLOOKUP(O1226,DropDownList!$H$1:$I$7,2,FALSE)</f>
        <v>2022/23</v>
      </c>
      <c r="BM1226" s="3" t="str">
        <f t="shared" si="19"/>
        <v>VSUR</v>
      </c>
    </row>
    <row r="1227" spans="1:65" x14ac:dyDescent="0.2">
      <c r="A1227">
        <v>2026</v>
      </c>
      <c r="B1227">
        <v>7</v>
      </c>
      <c r="C1227" t="s">
        <v>231</v>
      </c>
      <c r="D1227" t="s">
        <v>245</v>
      </c>
      <c r="E1227" t="s">
        <v>48</v>
      </c>
      <c r="F1227">
        <v>9752</v>
      </c>
      <c r="G1227" t="s">
        <v>158</v>
      </c>
      <c r="H1227" t="s">
        <v>237</v>
      </c>
      <c r="I1227" t="s">
        <v>237</v>
      </c>
      <c r="J1227" s="1">
        <v>46204</v>
      </c>
      <c r="K1227" t="s">
        <v>143</v>
      </c>
      <c r="L1227">
        <v>2</v>
      </c>
      <c r="M1227" t="s">
        <v>445</v>
      </c>
      <c r="N1227" t="s">
        <v>442</v>
      </c>
      <c r="O1227" t="s">
        <v>149</v>
      </c>
      <c r="P1227" t="s">
        <v>160</v>
      </c>
      <c r="Q1227">
        <v>82400.23</v>
      </c>
      <c r="R1227">
        <v>260</v>
      </c>
      <c r="S1227">
        <v>177063.92</v>
      </c>
      <c r="T1227">
        <v>5179.99</v>
      </c>
      <c r="U1227">
        <v>142</v>
      </c>
      <c r="V1227">
        <v>64</v>
      </c>
      <c r="W1227">
        <v>16880</v>
      </c>
      <c r="X1227">
        <v>26800</v>
      </c>
      <c r="Y1227">
        <v>0</v>
      </c>
      <c r="Z1227">
        <v>0</v>
      </c>
      <c r="AA1227">
        <v>89483.7</v>
      </c>
      <c r="AB1227">
        <v>14637.76</v>
      </c>
      <c r="AC1227">
        <v>70735.94</v>
      </c>
      <c r="AD1227">
        <v>35</v>
      </c>
      <c r="AE1227">
        <v>29</v>
      </c>
      <c r="AF1227">
        <v>108</v>
      </c>
      <c r="AG1227">
        <v>76</v>
      </c>
      <c r="AH1227">
        <v>7</v>
      </c>
      <c r="AI1227">
        <v>66</v>
      </c>
      <c r="AJ1227">
        <v>0</v>
      </c>
      <c r="AK1227">
        <v>0</v>
      </c>
      <c r="AL1227">
        <v>0</v>
      </c>
      <c r="AM1227">
        <v>0</v>
      </c>
      <c r="AN1227">
        <v>0</v>
      </c>
      <c r="AO1227">
        <v>164</v>
      </c>
      <c r="AP1227">
        <v>440</v>
      </c>
      <c r="AQ1227">
        <v>152</v>
      </c>
      <c r="AR1227">
        <v>0</v>
      </c>
      <c r="AS1227">
        <v>27</v>
      </c>
      <c r="AT1227">
        <v>7</v>
      </c>
      <c r="AU1227">
        <v>4</v>
      </c>
      <c r="AV1227">
        <v>1</v>
      </c>
      <c r="AW1227">
        <v>4</v>
      </c>
      <c r="AX1227">
        <v>0</v>
      </c>
      <c r="AY1227">
        <v>48</v>
      </c>
      <c r="AZ1227">
        <v>77</v>
      </c>
      <c r="BA1227">
        <v>8</v>
      </c>
      <c r="BB1227">
        <v>16</v>
      </c>
      <c r="BC1227">
        <v>2</v>
      </c>
      <c r="BD1227">
        <v>1</v>
      </c>
      <c r="BE1227">
        <v>0</v>
      </c>
      <c r="BF1227">
        <v>253</v>
      </c>
      <c r="BG1227">
        <v>44845.27</v>
      </c>
      <c r="BH1227">
        <v>3</v>
      </c>
      <c r="BI1227">
        <v>142</v>
      </c>
      <c r="BJ1227" s="2">
        <v>46218</v>
      </c>
      <c r="BK1227">
        <v>0</v>
      </c>
      <c r="BL1227" s="3" t="str">
        <f>VLOOKUP(O1227,DropDownList!$H$1:$I$7,2,FALSE)</f>
        <v>2025/26</v>
      </c>
      <c r="BM1227" s="3" t="str">
        <f t="shared" si="19"/>
        <v>SC COURT</v>
      </c>
    </row>
    <row r="1228" spans="1:65" x14ac:dyDescent="0.2">
      <c r="A1228">
        <v>2026</v>
      </c>
      <c r="B1228">
        <v>7</v>
      </c>
      <c r="C1228" t="s">
        <v>231</v>
      </c>
      <c r="D1228" t="s">
        <v>245</v>
      </c>
      <c r="E1228" t="s">
        <v>48</v>
      </c>
      <c r="F1228">
        <v>9752</v>
      </c>
      <c r="G1228" t="s">
        <v>158</v>
      </c>
      <c r="H1228" t="s">
        <v>237</v>
      </c>
      <c r="I1228" t="s">
        <v>237</v>
      </c>
      <c r="J1228" s="1">
        <v>46204</v>
      </c>
      <c r="K1228" t="s">
        <v>143</v>
      </c>
      <c r="L1228">
        <v>2</v>
      </c>
      <c r="M1228" t="s">
        <v>445</v>
      </c>
      <c r="N1228" t="s">
        <v>442</v>
      </c>
      <c r="O1228" t="s">
        <v>155</v>
      </c>
      <c r="P1228" t="s">
        <v>159</v>
      </c>
      <c r="Q1228">
        <v>0</v>
      </c>
      <c r="R1228">
        <v>1</v>
      </c>
      <c r="S1228">
        <v>4120</v>
      </c>
      <c r="T1228">
        <v>0</v>
      </c>
      <c r="U1228">
        <v>0</v>
      </c>
      <c r="V1228">
        <v>0</v>
      </c>
      <c r="W1228">
        <v>0</v>
      </c>
      <c r="X1228">
        <v>0</v>
      </c>
      <c r="Y1228">
        <v>0</v>
      </c>
      <c r="Z1228">
        <v>0</v>
      </c>
      <c r="AA1228">
        <v>4120</v>
      </c>
      <c r="AB1228">
        <v>0</v>
      </c>
      <c r="AC1228">
        <v>0</v>
      </c>
      <c r="AD1228">
        <v>0</v>
      </c>
      <c r="AE1228">
        <v>0</v>
      </c>
      <c r="AF1228">
        <v>1</v>
      </c>
      <c r="AG1228">
        <v>0</v>
      </c>
      <c r="AH1228">
        <v>0</v>
      </c>
      <c r="AI1228">
        <v>0</v>
      </c>
      <c r="AJ1228">
        <v>0</v>
      </c>
      <c r="AK1228">
        <v>0</v>
      </c>
      <c r="AL1228">
        <v>0</v>
      </c>
      <c r="AM1228">
        <v>0</v>
      </c>
      <c r="AN1228">
        <v>0</v>
      </c>
      <c r="AO1228">
        <v>0</v>
      </c>
      <c r="AP1228">
        <v>0</v>
      </c>
      <c r="AQ1228">
        <v>0</v>
      </c>
      <c r="AR1228">
        <v>0</v>
      </c>
      <c r="AS1228">
        <v>0</v>
      </c>
      <c r="AT1228">
        <v>0</v>
      </c>
      <c r="AU1228">
        <v>0</v>
      </c>
      <c r="AV1228">
        <v>0</v>
      </c>
      <c r="AW1228">
        <v>0</v>
      </c>
      <c r="AX1228">
        <v>0</v>
      </c>
      <c r="AY1228">
        <v>0</v>
      </c>
      <c r="AZ1228">
        <v>0</v>
      </c>
      <c r="BA1228">
        <v>0</v>
      </c>
      <c r="BB1228">
        <v>0</v>
      </c>
      <c r="BC1228">
        <v>0</v>
      </c>
      <c r="BD1228">
        <v>0</v>
      </c>
      <c r="BE1228">
        <v>0</v>
      </c>
      <c r="BF1228">
        <v>0</v>
      </c>
      <c r="BG1228">
        <v>0</v>
      </c>
      <c r="BH1228">
        <v>0</v>
      </c>
      <c r="BI1228">
        <v>0</v>
      </c>
      <c r="BJ1228" s="2">
        <v>46218</v>
      </c>
      <c r="BK1228">
        <v>0</v>
      </c>
      <c r="BL1228" s="3" t="str">
        <f>VLOOKUP(O1228,DropDownList!$H$1:$I$7,2,FALSE)</f>
        <v>2022/23</v>
      </c>
      <c r="BM1228" s="3" t="str">
        <f t="shared" si="19"/>
        <v>CONF</v>
      </c>
    </row>
    <row r="1229" spans="1:65" x14ac:dyDescent="0.2">
      <c r="A1229">
        <v>2026</v>
      </c>
      <c r="B1229">
        <v>7</v>
      </c>
      <c r="C1229" t="s">
        <v>231</v>
      </c>
      <c r="D1229" t="s">
        <v>245</v>
      </c>
      <c r="E1229" t="s">
        <v>48</v>
      </c>
      <c r="F1229">
        <v>9752</v>
      </c>
      <c r="G1229" t="s">
        <v>158</v>
      </c>
      <c r="H1229" t="s">
        <v>237</v>
      </c>
      <c r="I1229" t="s">
        <v>237</v>
      </c>
      <c r="J1229" s="1">
        <v>46204</v>
      </c>
      <c r="K1229" t="s">
        <v>143</v>
      </c>
      <c r="L1229">
        <v>2</v>
      </c>
      <c r="M1229" t="s">
        <v>445</v>
      </c>
      <c r="N1229" t="s">
        <v>442</v>
      </c>
      <c r="O1229" t="s">
        <v>147</v>
      </c>
      <c r="P1229" t="s">
        <v>150</v>
      </c>
      <c r="Q1229">
        <v>182.51</v>
      </c>
      <c r="R1229">
        <v>1</v>
      </c>
      <c r="S1229">
        <v>182.51</v>
      </c>
      <c r="T1229">
        <v>0</v>
      </c>
      <c r="U1229">
        <v>1</v>
      </c>
      <c r="V1229">
        <v>0</v>
      </c>
      <c r="W1229">
        <v>0</v>
      </c>
      <c r="X1229">
        <v>0</v>
      </c>
      <c r="Y1229">
        <v>1</v>
      </c>
      <c r="Z1229">
        <v>182.51</v>
      </c>
      <c r="AA1229">
        <v>0</v>
      </c>
      <c r="AB1229">
        <v>0</v>
      </c>
      <c r="AC1229">
        <v>0</v>
      </c>
      <c r="AD1229">
        <v>0</v>
      </c>
      <c r="AE1229">
        <v>0</v>
      </c>
      <c r="AF1229">
        <v>0</v>
      </c>
      <c r="AG1229">
        <v>0</v>
      </c>
      <c r="AH1229">
        <v>0</v>
      </c>
      <c r="AI1229">
        <v>1</v>
      </c>
      <c r="AJ1229">
        <v>0</v>
      </c>
      <c r="AK1229">
        <v>0</v>
      </c>
      <c r="AL1229">
        <v>0</v>
      </c>
      <c r="AM1229">
        <v>0</v>
      </c>
      <c r="AN1229">
        <v>0</v>
      </c>
      <c r="AO1229">
        <v>1</v>
      </c>
      <c r="AP1229">
        <v>9</v>
      </c>
      <c r="AQ1229">
        <v>1</v>
      </c>
      <c r="AR1229">
        <v>0</v>
      </c>
      <c r="AS1229">
        <v>1</v>
      </c>
      <c r="AT1229">
        <v>0</v>
      </c>
      <c r="AU1229">
        <v>0</v>
      </c>
      <c r="AV1229">
        <v>0</v>
      </c>
      <c r="AW1229">
        <v>0</v>
      </c>
      <c r="AX1229">
        <v>0</v>
      </c>
      <c r="AY1229">
        <v>1</v>
      </c>
      <c r="AZ1229">
        <v>2</v>
      </c>
      <c r="BA1229">
        <v>1</v>
      </c>
      <c r="BB1229">
        <v>0</v>
      </c>
      <c r="BC1229">
        <v>0</v>
      </c>
      <c r="BD1229">
        <v>0</v>
      </c>
      <c r="BE1229">
        <v>0</v>
      </c>
      <c r="BF1229">
        <v>1</v>
      </c>
      <c r="BG1229">
        <v>182.51</v>
      </c>
      <c r="BH1229">
        <v>0</v>
      </c>
      <c r="BI1229">
        <v>1</v>
      </c>
      <c r="BJ1229" s="2">
        <v>46218</v>
      </c>
      <c r="BK1229">
        <v>0</v>
      </c>
      <c r="BL1229" s="3" t="str">
        <f>VLOOKUP(O1229,DropDownList!$H$1:$I$7,2,FALSE)</f>
        <v>2024/25</v>
      </c>
      <c r="BM1229" s="3" t="str">
        <f t="shared" si="19"/>
        <v>FISCAL FINES</v>
      </c>
    </row>
    <row r="1230" spans="1:65" x14ac:dyDescent="0.2">
      <c r="A1230">
        <v>2026</v>
      </c>
      <c r="B1230">
        <v>7</v>
      </c>
      <c r="C1230" t="s">
        <v>231</v>
      </c>
      <c r="D1230" t="s">
        <v>245</v>
      </c>
      <c r="E1230" t="s">
        <v>48</v>
      </c>
      <c r="F1230">
        <v>9752</v>
      </c>
      <c r="G1230" t="s">
        <v>158</v>
      </c>
      <c r="H1230" t="s">
        <v>237</v>
      </c>
      <c r="I1230" t="s">
        <v>237</v>
      </c>
      <c r="J1230" s="1">
        <v>46204</v>
      </c>
      <c r="K1230" t="s">
        <v>143</v>
      </c>
      <c r="L1230">
        <v>2</v>
      </c>
      <c r="M1230" t="s">
        <v>445</v>
      </c>
      <c r="N1230" t="s">
        <v>442</v>
      </c>
      <c r="O1230" t="s">
        <v>149</v>
      </c>
      <c r="P1230" t="s">
        <v>159</v>
      </c>
      <c r="Q1230">
        <v>0</v>
      </c>
      <c r="R1230">
        <v>3</v>
      </c>
      <c r="S1230">
        <v>4431.0200000000004</v>
      </c>
      <c r="T1230">
        <v>0</v>
      </c>
      <c r="U1230">
        <v>0</v>
      </c>
      <c r="V1230">
        <v>0</v>
      </c>
      <c r="W1230">
        <v>0</v>
      </c>
      <c r="X1230">
        <v>0</v>
      </c>
      <c r="Y1230">
        <v>0</v>
      </c>
      <c r="Z1230">
        <v>0</v>
      </c>
      <c r="AA1230">
        <v>4431.0200000000004</v>
      </c>
      <c r="AB1230">
        <v>0</v>
      </c>
      <c r="AC1230">
        <v>0</v>
      </c>
      <c r="AD1230">
        <v>0</v>
      </c>
      <c r="AE1230">
        <v>0</v>
      </c>
      <c r="AF1230">
        <v>3</v>
      </c>
      <c r="AG1230">
        <v>0</v>
      </c>
      <c r="AH1230">
        <v>0</v>
      </c>
      <c r="AI1230">
        <v>0</v>
      </c>
      <c r="AJ1230">
        <v>0</v>
      </c>
      <c r="AK1230">
        <v>0</v>
      </c>
      <c r="AL1230">
        <v>0</v>
      </c>
      <c r="AM1230">
        <v>0</v>
      </c>
      <c r="AN1230">
        <v>0</v>
      </c>
      <c r="AO1230">
        <v>0</v>
      </c>
      <c r="AP1230">
        <v>0</v>
      </c>
      <c r="AQ1230">
        <v>0</v>
      </c>
      <c r="AR1230">
        <v>0</v>
      </c>
      <c r="AS1230">
        <v>0</v>
      </c>
      <c r="AT1230">
        <v>0</v>
      </c>
      <c r="AU1230">
        <v>0</v>
      </c>
      <c r="AV1230">
        <v>0</v>
      </c>
      <c r="AW1230">
        <v>0</v>
      </c>
      <c r="AX1230">
        <v>0</v>
      </c>
      <c r="AY1230">
        <v>0</v>
      </c>
      <c r="AZ1230">
        <v>0</v>
      </c>
      <c r="BA1230">
        <v>0</v>
      </c>
      <c r="BB1230">
        <v>0</v>
      </c>
      <c r="BC1230">
        <v>0</v>
      </c>
      <c r="BD1230">
        <v>0</v>
      </c>
      <c r="BE1230">
        <v>0</v>
      </c>
      <c r="BF1230">
        <v>0</v>
      </c>
      <c r="BG1230">
        <v>0</v>
      </c>
      <c r="BH1230">
        <v>0</v>
      </c>
      <c r="BI1230">
        <v>0</v>
      </c>
      <c r="BJ1230" s="2">
        <v>46218</v>
      </c>
      <c r="BK1230">
        <v>0</v>
      </c>
      <c r="BL1230" s="3" t="str">
        <f>VLOOKUP(O1230,DropDownList!$H$1:$I$7,2,FALSE)</f>
        <v>2025/26</v>
      </c>
      <c r="BM1230" s="3" t="str">
        <f t="shared" si="19"/>
        <v>CONF</v>
      </c>
    </row>
    <row r="1231" spans="1:65" x14ac:dyDescent="0.2">
      <c r="A1231">
        <v>2026</v>
      </c>
      <c r="B1231">
        <v>7</v>
      </c>
      <c r="C1231" t="s">
        <v>231</v>
      </c>
      <c r="D1231" t="s">
        <v>245</v>
      </c>
      <c r="E1231" t="s">
        <v>48</v>
      </c>
      <c r="F1231">
        <v>9752</v>
      </c>
      <c r="G1231" t="s">
        <v>158</v>
      </c>
      <c r="H1231" t="s">
        <v>237</v>
      </c>
      <c r="I1231" t="s">
        <v>237</v>
      </c>
      <c r="J1231" s="1">
        <v>46204</v>
      </c>
      <c r="K1231" t="s">
        <v>143</v>
      </c>
      <c r="L1231">
        <v>2</v>
      </c>
      <c r="M1231" t="s">
        <v>445</v>
      </c>
      <c r="N1231" t="s">
        <v>442</v>
      </c>
      <c r="O1231" t="s">
        <v>156</v>
      </c>
      <c r="P1231" t="s">
        <v>150</v>
      </c>
      <c r="Q1231">
        <v>357.45</v>
      </c>
      <c r="R1231">
        <v>4</v>
      </c>
      <c r="S1231">
        <v>479.99</v>
      </c>
      <c r="T1231">
        <v>0</v>
      </c>
      <c r="U1231">
        <v>4</v>
      </c>
      <c r="V1231">
        <v>0</v>
      </c>
      <c r="W1231">
        <v>0</v>
      </c>
      <c r="X1231">
        <v>0</v>
      </c>
      <c r="Y1231">
        <v>4</v>
      </c>
      <c r="Z1231">
        <v>479.99</v>
      </c>
      <c r="AA1231">
        <v>122.54</v>
      </c>
      <c r="AB1231">
        <v>122.54</v>
      </c>
      <c r="AC1231">
        <v>0</v>
      </c>
      <c r="AD1231">
        <v>0</v>
      </c>
      <c r="AE1231">
        <v>0</v>
      </c>
      <c r="AF1231">
        <v>0</v>
      </c>
      <c r="AG1231">
        <v>2</v>
      </c>
      <c r="AH1231">
        <v>0</v>
      </c>
      <c r="AI1231">
        <v>2</v>
      </c>
      <c r="AJ1231">
        <v>0</v>
      </c>
      <c r="AK1231">
        <v>0</v>
      </c>
      <c r="AL1231">
        <v>0</v>
      </c>
      <c r="AM1231">
        <v>0</v>
      </c>
      <c r="AN1231">
        <v>0</v>
      </c>
      <c r="AO1231">
        <v>4</v>
      </c>
      <c r="AP1231">
        <v>47</v>
      </c>
      <c r="AQ1231">
        <v>4</v>
      </c>
      <c r="AR1231">
        <v>0</v>
      </c>
      <c r="AS1231">
        <v>4</v>
      </c>
      <c r="AT1231">
        <v>0</v>
      </c>
      <c r="AU1231">
        <v>0</v>
      </c>
      <c r="AV1231">
        <v>0</v>
      </c>
      <c r="AW1231">
        <v>0</v>
      </c>
      <c r="AX1231">
        <v>0</v>
      </c>
      <c r="AY1231">
        <v>4</v>
      </c>
      <c r="AZ1231">
        <v>13</v>
      </c>
      <c r="BA1231">
        <v>9</v>
      </c>
      <c r="BB1231">
        <v>0</v>
      </c>
      <c r="BC1231">
        <v>0</v>
      </c>
      <c r="BD1231">
        <v>0</v>
      </c>
      <c r="BE1231">
        <v>0</v>
      </c>
      <c r="BF1231">
        <v>4</v>
      </c>
      <c r="BG1231">
        <v>225</v>
      </c>
      <c r="BH1231">
        <v>0</v>
      </c>
      <c r="BI1231">
        <v>4</v>
      </c>
      <c r="BJ1231" s="2">
        <v>46218</v>
      </c>
      <c r="BK1231">
        <v>0</v>
      </c>
      <c r="BL1231" s="3" t="str">
        <f>VLOOKUP(O1231,DropDownList!$H$1:$I$7,2,FALSE)</f>
        <v>2023/24</v>
      </c>
      <c r="BM1231" s="3" t="str">
        <f t="shared" si="19"/>
        <v>FISCAL FINES</v>
      </c>
    </row>
    <row r="1232" spans="1:65" x14ac:dyDescent="0.2">
      <c r="A1232">
        <v>2026</v>
      </c>
      <c r="B1232">
        <v>7</v>
      </c>
      <c r="C1232" t="s">
        <v>231</v>
      </c>
      <c r="D1232" t="s">
        <v>245</v>
      </c>
      <c r="E1232" t="s">
        <v>48</v>
      </c>
      <c r="F1232">
        <v>9752</v>
      </c>
      <c r="G1232" t="s">
        <v>158</v>
      </c>
      <c r="H1232" t="s">
        <v>237</v>
      </c>
      <c r="I1232" t="s">
        <v>237</v>
      </c>
      <c r="J1232" s="1">
        <v>46204</v>
      </c>
      <c r="K1232" t="s">
        <v>143</v>
      </c>
      <c r="L1232">
        <v>2</v>
      </c>
      <c r="M1232" t="s">
        <v>445</v>
      </c>
      <c r="N1232" t="s">
        <v>442</v>
      </c>
      <c r="O1232" t="s">
        <v>147</v>
      </c>
      <c r="P1232" t="s">
        <v>159</v>
      </c>
      <c r="Q1232">
        <v>0</v>
      </c>
      <c r="R1232">
        <v>4</v>
      </c>
      <c r="S1232">
        <v>11051.44</v>
      </c>
      <c r="T1232">
        <v>31.09</v>
      </c>
      <c r="U1232">
        <v>0</v>
      </c>
      <c r="V1232">
        <v>0</v>
      </c>
      <c r="W1232">
        <v>0</v>
      </c>
      <c r="X1232">
        <v>0</v>
      </c>
      <c r="Y1232">
        <v>0</v>
      </c>
      <c r="Z1232">
        <v>0</v>
      </c>
      <c r="AA1232">
        <v>11020.35</v>
      </c>
      <c r="AB1232">
        <v>0</v>
      </c>
      <c r="AC1232">
        <v>0</v>
      </c>
      <c r="AD1232">
        <v>0</v>
      </c>
      <c r="AE1232">
        <v>0</v>
      </c>
      <c r="AF1232">
        <v>3</v>
      </c>
      <c r="AG1232">
        <v>0</v>
      </c>
      <c r="AH1232">
        <v>0</v>
      </c>
      <c r="AI1232">
        <v>0</v>
      </c>
      <c r="AJ1232">
        <v>0</v>
      </c>
      <c r="AK1232">
        <v>0</v>
      </c>
      <c r="AL1232">
        <v>0</v>
      </c>
      <c r="AM1232">
        <v>0</v>
      </c>
      <c r="AN1232">
        <v>0</v>
      </c>
      <c r="AO1232">
        <v>1</v>
      </c>
      <c r="AP1232">
        <v>1</v>
      </c>
      <c r="AQ1232">
        <v>1</v>
      </c>
      <c r="AR1232">
        <v>0</v>
      </c>
      <c r="AS1232">
        <v>0</v>
      </c>
      <c r="AT1232">
        <v>0</v>
      </c>
      <c r="AU1232">
        <v>0</v>
      </c>
      <c r="AV1232">
        <v>0</v>
      </c>
      <c r="AW1232">
        <v>0</v>
      </c>
      <c r="AX1232">
        <v>0</v>
      </c>
      <c r="AY1232">
        <v>0</v>
      </c>
      <c r="AZ1232">
        <v>0</v>
      </c>
      <c r="BA1232">
        <v>0</v>
      </c>
      <c r="BB1232">
        <v>0</v>
      </c>
      <c r="BC1232">
        <v>0</v>
      </c>
      <c r="BD1232">
        <v>0</v>
      </c>
      <c r="BE1232">
        <v>0</v>
      </c>
      <c r="BF1232">
        <v>0</v>
      </c>
      <c r="BG1232">
        <v>0</v>
      </c>
      <c r="BH1232">
        <v>1</v>
      </c>
      <c r="BI1232">
        <v>0</v>
      </c>
      <c r="BJ1232" s="2">
        <v>46218</v>
      </c>
      <c r="BK1232">
        <v>0</v>
      </c>
      <c r="BL1232" s="3" t="str">
        <f>VLOOKUP(O1232,DropDownList!$H$1:$I$7,2,FALSE)</f>
        <v>2024/25</v>
      </c>
      <c r="BM1232" s="3" t="str">
        <f t="shared" si="19"/>
        <v>CONF</v>
      </c>
    </row>
    <row r="1233" spans="1:65" x14ac:dyDescent="0.2">
      <c r="A1233">
        <v>2026</v>
      </c>
      <c r="B1233">
        <v>7</v>
      </c>
      <c r="C1233" t="s">
        <v>231</v>
      </c>
      <c r="D1233" t="s">
        <v>245</v>
      </c>
      <c r="E1233" t="s">
        <v>48</v>
      </c>
      <c r="F1233">
        <v>9752</v>
      </c>
      <c r="G1233" t="s">
        <v>158</v>
      </c>
      <c r="H1233" t="s">
        <v>237</v>
      </c>
      <c r="I1233" t="s">
        <v>237</v>
      </c>
      <c r="J1233" s="1">
        <v>46204</v>
      </c>
      <c r="K1233" t="s">
        <v>143</v>
      </c>
      <c r="L1233">
        <v>2</v>
      </c>
      <c r="M1233" t="s">
        <v>445</v>
      </c>
      <c r="N1233" t="s">
        <v>442</v>
      </c>
      <c r="O1233" t="s">
        <v>149</v>
      </c>
      <c r="P1233" t="s">
        <v>161</v>
      </c>
      <c r="Q1233">
        <v>1445</v>
      </c>
      <c r="R1233">
        <v>239</v>
      </c>
      <c r="S1233">
        <v>5745</v>
      </c>
      <c r="T1233">
        <v>210</v>
      </c>
      <c r="U1233">
        <v>129</v>
      </c>
      <c r="V1233">
        <v>37</v>
      </c>
      <c r="W1233">
        <v>925</v>
      </c>
      <c r="X1233">
        <v>925</v>
      </c>
      <c r="Y1233">
        <v>0</v>
      </c>
      <c r="Z1233">
        <v>0</v>
      </c>
      <c r="AA1233">
        <v>4090</v>
      </c>
      <c r="AB1233">
        <v>0</v>
      </c>
      <c r="AC1233">
        <v>0</v>
      </c>
      <c r="AD1233">
        <v>37</v>
      </c>
      <c r="AE1233">
        <v>0</v>
      </c>
      <c r="AF1233">
        <v>165</v>
      </c>
      <c r="AG1233">
        <v>1</v>
      </c>
      <c r="AH1233">
        <v>6</v>
      </c>
      <c r="AI1233">
        <v>67</v>
      </c>
      <c r="AJ1233">
        <v>0</v>
      </c>
      <c r="AK1233">
        <v>0</v>
      </c>
      <c r="AL1233">
        <v>0</v>
      </c>
      <c r="AM1233">
        <v>0</v>
      </c>
      <c r="AN1233">
        <v>0</v>
      </c>
      <c r="AO1233">
        <v>155</v>
      </c>
      <c r="AP1233">
        <v>417</v>
      </c>
      <c r="AQ1233">
        <v>145</v>
      </c>
      <c r="AR1233">
        <v>0</v>
      </c>
      <c r="AS1233">
        <v>26</v>
      </c>
      <c r="AT1233">
        <v>7</v>
      </c>
      <c r="AU1233">
        <v>3</v>
      </c>
      <c r="AV1233">
        <v>0</v>
      </c>
      <c r="AW1233">
        <v>3</v>
      </c>
      <c r="AX1233">
        <v>0</v>
      </c>
      <c r="AY1233">
        <v>45</v>
      </c>
      <c r="AZ1233">
        <v>74</v>
      </c>
      <c r="BA1233">
        <v>8</v>
      </c>
      <c r="BB1233">
        <v>16</v>
      </c>
      <c r="BC1233">
        <v>2</v>
      </c>
      <c r="BD1233">
        <v>1</v>
      </c>
      <c r="BE1233">
        <v>0</v>
      </c>
      <c r="BF1233">
        <v>235</v>
      </c>
      <c r="BG1233">
        <v>1435</v>
      </c>
      <c r="BH1233">
        <v>0</v>
      </c>
      <c r="BI1233">
        <v>129</v>
      </c>
      <c r="BJ1233" s="2">
        <v>46218</v>
      </c>
      <c r="BK1233">
        <v>0</v>
      </c>
      <c r="BL1233" s="3" t="str">
        <f>VLOOKUP(O1233,DropDownList!$H$1:$I$7,2,FALSE)</f>
        <v>2025/26</v>
      </c>
      <c r="BM1233" s="3" t="str">
        <f t="shared" si="19"/>
        <v>VSUR</v>
      </c>
    </row>
    <row r="1234" spans="1:65" x14ac:dyDescent="0.2">
      <c r="A1234">
        <v>2026</v>
      </c>
      <c r="B1234">
        <v>7</v>
      </c>
      <c r="C1234" t="s">
        <v>231</v>
      </c>
      <c r="D1234" t="s">
        <v>245</v>
      </c>
      <c r="E1234" t="s">
        <v>48</v>
      </c>
      <c r="F1234">
        <v>9752</v>
      </c>
      <c r="G1234" t="s">
        <v>158</v>
      </c>
      <c r="H1234" t="s">
        <v>237</v>
      </c>
      <c r="I1234" t="s">
        <v>237</v>
      </c>
      <c r="J1234" s="1">
        <v>46204</v>
      </c>
      <c r="K1234" t="s">
        <v>143</v>
      </c>
      <c r="L1234">
        <v>2</v>
      </c>
      <c r="M1234" t="s">
        <v>445</v>
      </c>
      <c r="N1234" t="s">
        <v>442</v>
      </c>
      <c r="O1234" t="s">
        <v>147</v>
      </c>
      <c r="P1234" t="s">
        <v>160</v>
      </c>
      <c r="Q1234">
        <v>54399.97</v>
      </c>
      <c r="R1234">
        <v>306</v>
      </c>
      <c r="S1234">
        <v>231145.19</v>
      </c>
      <c r="T1234">
        <v>3582.65</v>
      </c>
      <c r="U1234">
        <v>113</v>
      </c>
      <c r="V1234">
        <v>45</v>
      </c>
      <c r="W1234">
        <v>30645.39</v>
      </c>
      <c r="X1234">
        <v>31985.39</v>
      </c>
      <c r="Y1234">
        <v>0</v>
      </c>
      <c r="Z1234">
        <v>0</v>
      </c>
      <c r="AA1234">
        <v>173162.57</v>
      </c>
      <c r="AB1234">
        <v>32538.05</v>
      </c>
      <c r="AC1234">
        <v>132834.70000000001</v>
      </c>
      <c r="AD1234">
        <v>11</v>
      </c>
      <c r="AE1234">
        <v>34</v>
      </c>
      <c r="AF1234">
        <v>184</v>
      </c>
      <c r="AG1234">
        <v>78</v>
      </c>
      <c r="AH1234">
        <v>7</v>
      </c>
      <c r="AI1234">
        <v>35</v>
      </c>
      <c r="AJ1234">
        <v>0</v>
      </c>
      <c r="AK1234">
        <v>0</v>
      </c>
      <c r="AL1234">
        <v>0</v>
      </c>
      <c r="AM1234">
        <v>0</v>
      </c>
      <c r="AN1234">
        <v>0</v>
      </c>
      <c r="AO1234">
        <v>196</v>
      </c>
      <c r="AP1234">
        <v>654</v>
      </c>
      <c r="AQ1234">
        <v>190</v>
      </c>
      <c r="AR1234">
        <v>0</v>
      </c>
      <c r="AS1234">
        <v>64</v>
      </c>
      <c r="AT1234">
        <v>2</v>
      </c>
      <c r="AU1234">
        <v>9</v>
      </c>
      <c r="AV1234">
        <v>6</v>
      </c>
      <c r="AW1234">
        <v>5</v>
      </c>
      <c r="AX1234">
        <v>0</v>
      </c>
      <c r="AY1234">
        <v>90</v>
      </c>
      <c r="AZ1234">
        <v>141</v>
      </c>
      <c r="BA1234">
        <v>53</v>
      </c>
      <c r="BB1234">
        <v>13</v>
      </c>
      <c r="BC1234">
        <v>5</v>
      </c>
      <c r="BD1234">
        <v>4</v>
      </c>
      <c r="BE1234">
        <v>0</v>
      </c>
      <c r="BF1234">
        <v>299</v>
      </c>
      <c r="BG1234">
        <v>21117</v>
      </c>
      <c r="BH1234">
        <v>2</v>
      </c>
      <c r="BI1234">
        <v>112</v>
      </c>
      <c r="BJ1234" s="2">
        <v>46218</v>
      </c>
      <c r="BK1234">
        <v>0</v>
      </c>
      <c r="BL1234" s="3" t="str">
        <f>VLOOKUP(O1234,DropDownList!$H$1:$I$7,2,FALSE)</f>
        <v>2024/25</v>
      </c>
      <c r="BM1234" s="3" t="str">
        <f t="shared" si="19"/>
        <v>SC COURT</v>
      </c>
    </row>
    <row r="1235" spans="1:65" x14ac:dyDescent="0.2">
      <c r="A1235">
        <v>2026</v>
      </c>
      <c r="B1235">
        <v>7</v>
      </c>
      <c r="C1235" t="s">
        <v>231</v>
      </c>
      <c r="D1235" t="s">
        <v>246</v>
      </c>
      <c r="E1235" t="s">
        <v>49</v>
      </c>
      <c r="F1235">
        <v>9287</v>
      </c>
      <c r="G1235" t="s">
        <v>141</v>
      </c>
      <c r="H1235" t="s">
        <v>240</v>
      </c>
      <c r="I1235" t="s">
        <v>240</v>
      </c>
      <c r="J1235" s="1">
        <v>46204</v>
      </c>
      <c r="K1235" t="s">
        <v>143</v>
      </c>
      <c r="L1235">
        <v>2</v>
      </c>
      <c r="M1235" t="s">
        <v>445</v>
      </c>
      <c r="N1235" t="s">
        <v>442</v>
      </c>
      <c r="O1235" t="s">
        <v>155</v>
      </c>
      <c r="P1235" t="s">
        <v>150</v>
      </c>
      <c r="Q1235">
        <v>15196.21</v>
      </c>
      <c r="R1235">
        <v>513</v>
      </c>
      <c r="S1235">
        <v>76171.44</v>
      </c>
      <c r="T1235">
        <v>8768.5300000000007</v>
      </c>
      <c r="U1235">
        <v>113</v>
      </c>
      <c r="V1235">
        <v>51</v>
      </c>
      <c r="W1235">
        <v>6711.29</v>
      </c>
      <c r="X1235">
        <v>6711.29</v>
      </c>
      <c r="Y1235">
        <v>456</v>
      </c>
      <c r="Z1235">
        <v>67402.91</v>
      </c>
      <c r="AA1235">
        <v>52206.7</v>
      </c>
      <c r="AB1235">
        <v>17509.09</v>
      </c>
      <c r="AC1235">
        <v>34697.61</v>
      </c>
      <c r="AD1235">
        <v>35</v>
      </c>
      <c r="AE1235">
        <v>16</v>
      </c>
      <c r="AF1235">
        <v>325</v>
      </c>
      <c r="AG1235">
        <v>56</v>
      </c>
      <c r="AH1235">
        <v>57</v>
      </c>
      <c r="AI1235">
        <v>57</v>
      </c>
      <c r="AJ1235">
        <v>65</v>
      </c>
      <c r="AK1235">
        <v>35</v>
      </c>
      <c r="AL1235">
        <v>15</v>
      </c>
      <c r="AM1235">
        <v>13</v>
      </c>
      <c r="AN1235">
        <v>5</v>
      </c>
      <c r="AO1235">
        <v>397</v>
      </c>
      <c r="AP1235">
        <v>2059</v>
      </c>
      <c r="AQ1235">
        <v>414</v>
      </c>
      <c r="AR1235">
        <v>1</v>
      </c>
      <c r="AS1235">
        <v>298</v>
      </c>
      <c r="AT1235">
        <v>71</v>
      </c>
      <c r="AU1235">
        <v>21</v>
      </c>
      <c r="AV1235">
        <v>12</v>
      </c>
      <c r="AW1235">
        <v>0</v>
      </c>
      <c r="AX1235">
        <v>0</v>
      </c>
      <c r="AY1235">
        <v>312</v>
      </c>
      <c r="AZ1235">
        <v>489</v>
      </c>
      <c r="BA1235">
        <v>304</v>
      </c>
      <c r="BB1235">
        <v>27</v>
      </c>
      <c r="BC1235">
        <v>11</v>
      </c>
      <c r="BD1235">
        <v>5</v>
      </c>
      <c r="BE1235">
        <v>0</v>
      </c>
      <c r="BF1235">
        <v>409</v>
      </c>
      <c r="BG1235">
        <v>8885.2099999999991</v>
      </c>
      <c r="BH1235">
        <v>18</v>
      </c>
      <c r="BI1235">
        <v>112</v>
      </c>
      <c r="BJ1235" s="2">
        <v>46218</v>
      </c>
      <c r="BK1235">
        <v>0</v>
      </c>
      <c r="BL1235" s="3" t="str">
        <f>VLOOKUP(O1235,DropDownList!$H$1:$I$7,2,FALSE)</f>
        <v>2022/23</v>
      </c>
      <c r="BM1235" s="3" t="str">
        <f t="shared" si="19"/>
        <v>FISCAL FINES</v>
      </c>
    </row>
    <row r="1236" spans="1:65" x14ac:dyDescent="0.2">
      <c r="A1236">
        <v>2026</v>
      </c>
      <c r="B1236">
        <v>7</v>
      </c>
      <c r="C1236" t="s">
        <v>231</v>
      </c>
      <c r="D1236" t="s">
        <v>246</v>
      </c>
      <c r="E1236" t="s">
        <v>49</v>
      </c>
      <c r="F1236">
        <v>9287</v>
      </c>
      <c r="G1236" t="s">
        <v>141</v>
      </c>
      <c r="H1236" t="s">
        <v>240</v>
      </c>
      <c r="I1236" t="s">
        <v>240</v>
      </c>
      <c r="J1236" s="1">
        <v>46204</v>
      </c>
      <c r="K1236" t="s">
        <v>143</v>
      </c>
      <c r="L1236">
        <v>2</v>
      </c>
      <c r="M1236" t="s">
        <v>445</v>
      </c>
      <c r="N1236" t="s">
        <v>442</v>
      </c>
      <c r="O1236" t="s">
        <v>149</v>
      </c>
      <c r="P1236" t="s">
        <v>153</v>
      </c>
      <c r="Q1236">
        <v>300</v>
      </c>
      <c r="R1236">
        <v>3</v>
      </c>
      <c r="S1236">
        <v>375</v>
      </c>
      <c r="T1236">
        <v>0</v>
      </c>
      <c r="U1236">
        <v>2</v>
      </c>
      <c r="V1236">
        <v>2</v>
      </c>
      <c r="W1236">
        <v>300</v>
      </c>
      <c r="X1236">
        <v>300</v>
      </c>
      <c r="Y1236">
        <v>0</v>
      </c>
      <c r="Z1236">
        <v>0</v>
      </c>
      <c r="AA1236">
        <v>75</v>
      </c>
      <c r="AB1236">
        <v>0</v>
      </c>
      <c r="AC1236">
        <v>75</v>
      </c>
      <c r="AD1236">
        <v>2</v>
      </c>
      <c r="AE1236">
        <v>0</v>
      </c>
      <c r="AF1236">
        <v>1</v>
      </c>
      <c r="AG1236">
        <v>0</v>
      </c>
      <c r="AH1236">
        <v>0</v>
      </c>
      <c r="AI1236">
        <v>2</v>
      </c>
      <c r="AJ1236">
        <v>0</v>
      </c>
      <c r="AK1236">
        <v>0</v>
      </c>
      <c r="AL1236">
        <v>0</v>
      </c>
      <c r="AM1236">
        <v>0</v>
      </c>
      <c r="AN1236">
        <v>0</v>
      </c>
      <c r="AO1236">
        <v>3</v>
      </c>
      <c r="AP1236">
        <v>18</v>
      </c>
      <c r="AQ1236">
        <v>6</v>
      </c>
      <c r="AR1236">
        <v>0</v>
      </c>
      <c r="AS1236">
        <v>3</v>
      </c>
      <c r="AT1236">
        <v>0</v>
      </c>
      <c r="AU1236">
        <v>0</v>
      </c>
      <c r="AV1236">
        <v>0</v>
      </c>
      <c r="AW1236">
        <v>0</v>
      </c>
      <c r="AX1236">
        <v>0</v>
      </c>
      <c r="AY1236">
        <v>0</v>
      </c>
      <c r="AZ1236">
        <v>3</v>
      </c>
      <c r="BA1236">
        <v>3</v>
      </c>
      <c r="BB1236">
        <v>0</v>
      </c>
      <c r="BC1236">
        <v>0</v>
      </c>
      <c r="BD1236">
        <v>0</v>
      </c>
      <c r="BE1236">
        <v>0</v>
      </c>
      <c r="BF1236">
        <v>3</v>
      </c>
      <c r="BG1236">
        <v>300</v>
      </c>
      <c r="BH1236">
        <v>0</v>
      </c>
      <c r="BI1236">
        <v>2</v>
      </c>
      <c r="BJ1236" s="2">
        <v>46218</v>
      </c>
      <c r="BK1236">
        <v>0</v>
      </c>
      <c r="BL1236" s="3" t="str">
        <f>VLOOKUP(O1236,DropDownList!$H$1:$I$7,2,FALSE)</f>
        <v>2025/26</v>
      </c>
      <c r="BM1236" s="3" t="str">
        <f t="shared" si="19"/>
        <v>PREG</v>
      </c>
    </row>
    <row r="1237" spans="1:65" x14ac:dyDescent="0.2">
      <c r="A1237">
        <v>2026</v>
      </c>
      <c r="B1237">
        <v>7</v>
      </c>
      <c r="C1237" t="s">
        <v>231</v>
      </c>
      <c r="D1237" t="s">
        <v>246</v>
      </c>
      <c r="E1237" t="s">
        <v>49</v>
      </c>
      <c r="F1237">
        <v>9287</v>
      </c>
      <c r="G1237" t="s">
        <v>141</v>
      </c>
      <c r="H1237" t="s">
        <v>240</v>
      </c>
      <c r="I1237" t="s">
        <v>240</v>
      </c>
      <c r="J1237" s="1">
        <v>46204</v>
      </c>
      <c r="K1237" t="s">
        <v>143</v>
      </c>
      <c r="L1237">
        <v>2</v>
      </c>
      <c r="M1237" t="s">
        <v>445</v>
      </c>
      <c r="N1237" t="s">
        <v>442</v>
      </c>
      <c r="O1237" t="s">
        <v>149</v>
      </c>
      <c r="P1237" t="s">
        <v>146</v>
      </c>
      <c r="Q1237">
        <v>1882.45</v>
      </c>
      <c r="R1237">
        <v>375</v>
      </c>
      <c r="S1237">
        <v>5300</v>
      </c>
      <c r="T1237">
        <v>40</v>
      </c>
      <c r="U1237">
        <v>199</v>
      </c>
      <c r="V1237">
        <v>69</v>
      </c>
      <c r="W1237">
        <v>1000</v>
      </c>
      <c r="X1237">
        <v>1000</v>
      </c>
      <c r="Y1237">
        <v>0</v>
      </c>
      <c r="Z1237">
        <v>0</v>
      </c>
      <c r="AA1237">
        <v>3377.55</v>
      </c>
      <c r="AB1237">
        <v>0</v>
      </c>
      <c r="AC1237">
        <v>0</v>
      </c>
      <c r="AD1237">
        <v>69</v>
      </c>
      <c r="AE1237">
        <v>0</v>
      </c>
      <c r="AF1237">
        <v>244</v>
      </c>
      <c r="AG1237">
        <v>1</v>
      </c>
      <c r="AH1237">
        <v>3</v>
      </c>
      <c r="AI1237">
        <v>127</v>
      </c>
      <c r="AJ1237">
        <v>0</v>
      </c>
      <c r="AK1237">
        <v>0</v>
      </c>
      <c r="AL1237">
        <v>0</v>
      </c>
      <c r="AM1237">
        <v>0</v>
      </c>
      <c r="AN1237">
        <v>0</v>
      </c>
      <c r="AO1237">
        <v>247</v>
      </c>
      <c r="AP1237">
        <v>861</v>
      </c>
      <c r="AQ1237">
        <v>248</v>
      </c>
      <c r="AR1237">
        <v>0</v>
      </c>
      <c r="AS1237">
        <v>114</v>
      </c>
      <c r="AT1237">
        <v>28</v>
      </c>
      <c r="AU1237">
        <v>4</v>
      </c>
      <c r="AV1237">
        <v>3</v>
      </c>
      <c r="AW1237">
        <v>3</v>
      </c>
      <c r="AX1237">
        <v>0</v>
      </c>
      <c r="AY1237">
        <v>90</v>
      </c>
      <c r="AZ1237">
        <v>132</v>
      </c>
      <c r="BA1237">
        <v>29</v>
      </c>
      <c r="BB1237">
        <v>23</v>
      </c>
      <c r="BC1237">
        <v>3</v>
      </c>
      <c r="BD1237">
        <v>1</v>
      </c>
      <c r="BE1237">
        <v>0</v>
      </c>
      <c r="BF1237">
        <v>371</v>
      </c>
      <c r="BG1237">
        <v>1880</v>
      </c>
      <c r="BH1237">
        <v>0</v>
      </c>
      <c r="BI1237">
        <v>198</v>
      </c>
      <c r="BJ1237" s="2">
        <v>46218</v>
      </c>
      <c r="BK1237">
        <v>0</v>
      </c>
      <c r="BL1237" s="3" t="str">
        <f>VLOOKUP(O1237,DropDownList!$H$1:$I$7,2,FALSE)</f>
        <v>2025/26</v>
      </c>
      <c r="BM1237" s="3" t="str">
        <f t="shared" si="19"/>
        <v>VSUR</v>
      </c>
    </row>
    <row r="1238" spans="1:65" x14ac:dyDescent="0.2">
      <c r="A1238">
        <v>2026</v>
      </c>
      <c r="B1238">
        <v>7</v>
      </c>
      <c r="C1238" t="s">
        <v>231</v>
      </c>
      <c r="D1238" t="s">
        <v>246</v>
      </c>
      <c r="E1238" t="s">
        <v>49</v>
      </c>
      <c r="F1238">
        <v>9287</v>
      </c>
      <c r="G1238" t="s">
        <v>141</v>
      </c>
      <c r="H1238" t="s">
        <v>240</v>
      </c>
      <c r="I1238" t="s">
        <v>240</v>
      </c>
      <c r="J1238" s="1">
        <v>46204</v>
      </c>
      <c r="K1238" t="s">
        <v>143</v>
      </c>
      <c r="L1238">
        <v>2</v>
      </c>
      <c r="M1238" t="s">
        <v>445</v>
      </c>
      <c r="N1238" t="s">
        <v>442</v>
      </c>
      <c r="O1238" t="s">
        <v>156</v>
      </c>
      <c r="P1238" t="s">
        <v>148</v>
      </c>
      <c r="Q1238">
        <v>180</v>
      </c>
      <c r="R1238">
        <v>22</v>
      </c>
      <c r="S1238">
        <v>1320</v>
      </c>
      <c r="T1238">
        <v>150.33000000000001</v>
      </c>
      <c r="U1238">
        <v>3</v>
      </c>
      <c r="V1238">
        <v>2</v>
      </c>
      <c r="W1238">
        <v>120</v>
      </c>
      <c r="X1238">
        <v>120</v>
      </c>
      <c r="Y1238">
        <v>0</v>
      </c>
      <c r="Z1238">
        <v>0</v>
      </c>
      <c r="AA1238">
        <v>989.67</v>
      </c>
      <c r="AB1238">
        <v>0</v>
      </c>
      <c r="AC1238">
        <v>989.67</v>
      </c>
      <c r="AD1238">
        <v>2</v>
      </c>
      <c r="AE1238">
        <v>0</v>
      </c>
      <c r="AF1238">
        <v>16</v>
      </c>
      <c r="AG1238">
        <v>0</v>
      </c>
      <c r="AH1238">
        <v>1</v>
      </c>
      <c r="AI1238">
        <v>3</v>
      </c>
      <c r="AJ1238">
        <v>0</v>
      </c>
      <c r="AK1238">
        <v>0</v>
      </c>
      <c r="AL1238">
        <v>0</v>
      </c>
      <c r="AM1238">
        <v>0</v>
      </c>
      <c r="AN1238">
        <v>0</v>
      </c>
      <c r="AO1238">
        <v>17</v>
      </c>
      <c r="AP1238">
        <v>58</v>
      </c>
      <c r="AQ1238">
        <v>17</v>
      </c>
      <c r="AR1238">
        <v>1</v>
      </c>
      <c r="AS1238">
        <v>7</v>
      </c>
      <c r="AT1238">
        <v>0</v>
      </c>
      <c r="AU1238">
        <v>0</v>
      </c>
      <c r="AV1238">
        <v>0</v>
      </c>
      <c r="AW1238">
        <v>0</v>
      </c>
      <c r="AX1238">
        <v>0</v>
      </c>
      <c r="AY1238">
        <v>12</v>
      </c>
      <c r="AZ1238">
        <v>14</v>
      </c>
      <c r="BA1238">
        <v>5</v>
      </c>
      <c r="BB1238">
        <v>1</v>
      </c>
      <c r="BC1238">
        <v>0</v>
      </c>
      <c r="BD1238">
        <v>0</v>
      </c>
      <c r="BE1238">
        <v>0</v>
      </c>
      <c r="BF1238">
        <v>17</v>
      </c>
      <c r="BG1238">
        <v>180</v>
      </c>
      <c r="BH1238">
        <v>2</v>
      </c>
      <c r="BI1238">
        <v>3</v>
      </c>
      <c r="BJ1238" s="2">
        <v>46218</v>
      </c>
      <c r="BK1238">
        <v>0</v>
      </c>
      <c r="BL1238" s="3" t="str">
        <f>VLOOKUP(O1238,DropDownList!$H$1:$I$7,2,FALSE)</f>
        <v>2023/24</v>
      </c>
      <c r="BM1238" s="3" t="str">
        <f t="shared" si="19"/>
        <v>PRAS</v>
      </c>
    </row>
    <row r="1239" spans="1:65" x14ac:dyDescent="0.2">
      <c r="A1239">
        <v>2026</v>
      </c>
      <c r="B1239">
        <v>7</v>
      </c>
      <c r="C1239" t="s">
        <v>231</v>
      </c>
      <c r="D1239" t="s">
        <v>246</v>
      </c>
      <c r="E1239" t="s">
        <v>49</v>
      </c>
      <c r="F1239">
        <v>9287</v>
      </c>
      <c r="G1239" t="s">
        <v>141</v>
      </c>
      <c r="H1239" t="s">
        <v>240</v>
      </c>
      <c r="I1239" t="s">
        <v>240</v>
      </c>
      <c r="J1239" s="1">
        <v>46204</v>
      </c>
      <c r="K1239" t="s">
        <v>143</v>
      </c>
      <c r="L1239">
        <v>2</v>
      </c>
      <c r="M1239" t="s">
        <v>445</v>
      </c>
      <c r="N1239" t="s">
        <v>442</v>
      </c>
      <c r="O1239" t="s">
        <v>156</v>
      </c>
      <c r="P1239" t="s">
        <v>150</v>
      </c>
      <c r="Q1239">
        <v>19524.54</v>
      </c>
      <c r="R1239">
        <v>538</v>
      </c>
      <c r="S1239">
        <v>81813.67</v>
      </c>
      <c r="T1239">
        <v>11876.09</v>
      </c>
      <c r="U1239">
        <v>154</v>
      </c>
      <c r="V1239">
        <v>52</v>
      </c>
      <c r="W1239">
        <v>7791.32</v>
      </c>
      <c r="X1239">
        <v>7841.32</v>
      </c>
      <c r="Y1239">
        <v>472</v>
      </c>
      <c r="Z1239">
        <v>69937.58</v>
      </c>
      <c r="AA1239">
        <v>50413.04</v>
      </c>
      <c r="AB1239">
        <v>15263.27</v>
      </c>
      <c r="AC1239">
        <v>35149.769999999997</v>
      </c>
      <c r="AD1239">
        <v>37</v>
      </c>
      <c r="AE1239">
        <v>15</v>
      </c>
      <c r="AF1239">
        <v>302</v>
      </c>
      <c r="AG1239">
        <v>65</v>
      </c>
      <c r="AH1239">
        <v>66</v>
      </c>
      <c r="AI1239">
        <v>89</v>
      </c>
      <c r="AJ1239">
        <v>80</v>
      </c>
      <c r="AK1239">
        <v>46</v>
      </c>
      <c r="AL1239">
        <v>11</v>
      </c>
      <c r="AM1239">
        <v>21</v>
      </c>
      <c r="AN1239">
        <v>7</v>
      </c>
      <c r="AO1239">
        <v>397</v>
      </c>
      <c r="AP1239">
        <v>1964</v>
      </c>
      <c r="AQ1239">
        <v>415</v>
      </c>
      <c r="AR1239">
        <v>53</v>
      </c>
      <c r="AS1239">
        <v>316</v>
      </c>
      <c r="AT1239">
        <v>26</v>
      </c>
      <c r="AU1239">
        <v>15</v>
      </c>
      <c r="AV1239">
        <v>8</v>
      </c>
      <c r="AW1239">
        <v>0</v>
      </c>
      <c r="AX1239">
        <v>0</v>
      </c>
      <c r="AY1239">
        <v>299</v>
      </c>
      <c r="AZ1239">
        <v>464</v>
      </c>
      <c r="BA1239">
        <v>250</v>
      </c>
      <c r="BB1239">
        <v>20</v>
      </c>
      <c r="BC1239">
        <v>6</v>
      </c>
      <c r="BD1239">
        <v>2</v>
      </c>
      <c r="BE1239">
        <v>0</v>
      </c>
      <c r="BF1239">
        <v>390</v>
      </c>
      <c r="BG1239">
        <v>13875.22</v>
      </c>
      <c r="BH1239">
        <v>16</v>
      </c>
      <c r="BI1239">
        <v>154</v>
      </c>
      <c r="BJ1239" s="2">
        <v>46218</v>
      </c>
      <c r="BK1239">
        <v>0</v>
      </c>
      <c r="BL1239" s="3" t="str">
        <f>VLOOKUP(O1239,DropDownList!$H$1:$I$7,2,FALSE)</f>
        <v>2023/24</v>
      </c>
      <c r="BM1239" s="3" t="str">
        <f t="shared" si="19"/>
        <v>FISCAL FINES</v>
      </c>
    </row>
    <row r="1240" spans="1:65" x14ac:dyDescent="0.2">
      <c r="A1240">
        <v>2026</v>
      </c>
      <c r="B1240">
        <v>7</v>
      </c>
      <c r="C1240" t="s">
        <v>231</v>
      </c>
      <c r="D1240" t="s">
        <v>246</v>
      </c>
      <c r="E1240" t="s">
        <v>49</v>
      </c>
      <c r="F1240">
        <v>9287</v>
      </c>
      <c r="G1240" t="s">
        <v>141</v>
      </c>
      <c r="H1240" t="s">
        <v>240</v>
      </c>
      <c r="I1240" t="s">
        <v>240</v>
      </c>
      <c r="J1240" s="1">
        <v>46204</v>
      </c>
      <c r="K1240" t="s">
        <v>143</v>
      </c>
      <c r="L1240">
        <v>2</v>
      </c>
      <c r="M1240" t="s">
        <v>445</v>
      </c>
      <c r="N1240" t="s">
        <v>442</v>
      </c>
      <c r="O1240" t="s">
        <v>147</v>
      </c>
      <c r="P1240" t="s">
        <v>150</v>
      </c>
      <c r="Q1240">
        <v>31516.95</v>
      </c>
      <c r="R1240">
        <v>460</v>
      </c>
      <c r="S1240">
        <v>78384.41</v>
      </c>
      <c r="T1240">
        <v>12278.89</v>
      </c>
      <c r="U1240">
        <v>185</v>
      </c>
      <c r="V1240">
        <v>88</v>
      </c>
      <c r="W1240">
        <v>16172.41</v>
      </c>
      <c r="X1240">
        <v>16448.66</v>
      </c>
      <c r="Y1240">
        <v>390</v>
      </c>
      <c r="Z1240">
        <v>66105.52</v>
      </c>
      <c r="AA1240">
        <v>34588.57</v>
      </c>
      <c r="AB1240">
        <v>12375.23</v>
      </c>
      <c r="AC1240">
        <v>22213.34</v>
      </c>
      <c r="AD1240">
        <v>69</v>
      </c>
      <c r="AE1240">
        <v>19</v>
      </c>
      <c r="AF1240">
        <v>199</v>
      </c>
      <c r="AG1240">
        <v>63</v>
      </c>
      <c r="AH1240">
        <v>70</v>
      </c>
      <c r="AI1240">
        <v>122</v>
      </c>
      <c r="AJ1240">
        <v>57</v>
      </c>
      <c r="AK1240">
        <v>29</v>
      </c>
      <c r="AL1240">
        <v>8</v>
      </c>
      <c r="AM1240">
        <v>16</v>
      </c>
      <c r="AN1240">
        <v>7</v>
      </c>
      <c r="AO1240">
        <v>358</v>
      </c>
      <c r="AP1240">
        <v>1695</v>
      </c>
      <c r="AQ1240">
        <v>380</v>
      </c>
      <c r="AR1240">
        <v>9</v>
      </c>
      <c r="AS1240">
        <v>323</v>
      </c>
      <c r="AT1240">
        <v>69</v>
      </c>
      <c r="AU1240">
        <v>7</v>
      </c>
      <c r="AV1240">
        <v>2</v>
      </c>
      <c r="AW1240">
        <v>0</v>
      </c>
      <c r="AX1240">
        <v>0</v>
      </c>
      <c r="AY1240">
        <v>185</v>
      </c>
      <c r="AZ1240">
        <v>364</v>
      </c>
      <c r="BA1240">
        <v>207</v>
      </c>
      <c r="BB1240">
        <v>23</v>
      </c>
      <c r="BC1240">
        <v>5</v>
      </c>
      <c r="BD1240">
        <v>1</v>
      </c>
      <c r="BE1240">
        <v>0</v>
      </c>
      <c r="BF1240">
        <v>356</v>
      </c>
      <c r="BG1240">
        <v>21834.95</v>
      </c>
      <c r="BH1240">
        <v>6</v>
      </c>
      <c r="BI1240">
        <v>185</v>
      </c>
      <c r="BJ1240" s="2">
        <v>46218</v>
      </c>
      <c r="BK1240">
        <v>0</v>
      </c>
      <c r="BL1240" s="3" t="str">
        <f>VLOOKUP(O1240,DropDownList!$H$1:$I$7,2,FALSE)</f>
        <v>2024/25</v>
      </c>
      <c r="BM1240" s="3" t="str">
        <f t="shared" si="19"/>
        <v>FISCAL FINES</v>
      </c>
    </row>
    <row r="1241" spans="1:65" x14ac:dyDescent="0.2">
      <c r="A1241">
        <v>2026</v>
      </c>
      <c r="B1241">
        <v>7</v>
      </c>
      <c r="C1241" t="s">
        <v>231</v>
      </c>
      <c r="D1241" t="s">
        <v>246</v>
      </c>
      <c r="E1241" t="s">
        <v>49</v>
      </c>
      <c r="F1241">
        <v>9287</v>
      </c>
      <c r="G1241" t="s">
        <v>141</v>
      </c>
      <c r="H1241" t="s">
        <v>240</v>
      </c>
      <c r="I1241" t="s">
        <v>240</v>
      </c>
      <c r="J1241" s="1">
        <v>46204</v>
      </c>
      <c r="K1241" t="s">
        <v>143</v>
      </c>
      <c r="L1241">
        <v>2</v>
      </c>
      <c r="M1241" t="s">
        <v>445</v>
      </c>
      <c r="N1241" t="s">
        <v>442</v>
      </c>
      <c r="O1241" t="s">
        <v>156</v>
      </c>
      <c r="P1241" t="s">
        <v>153</v>
      </c>
      <c r="Q1241">
        <v>0</v>
      </c>
      <c r="R1241">
        <v>4</v>
      </c>
      <c r="S1241">
        <v>585</v>
      </c>
      <c r="T1241">
        <v>45</v>
      </c>
      <c r="U1241">
        <v>0</v>
      </c>
      <c r="V1241">
        <v>0</v>
      </c>
      <c r="W1241">
        <v>0</v>
      </c>
      <c r="X1241">
        <v>0</v>
      </c>
      <c r="Y1241">
        <v>0</v>
      </c>
      <c r="Z1241">
        <v>0</v>
      </c>
      <c r="AA1241">
        <v>540</v>
      </c>
      <c r="AB1241">
        <v>0</v>
      </c>
      <c r="AC1241">
        <v>540</v>
      </c>
      <c r="AD1241">
        <v>0</v>
      </c>
      <c r="AE1241">
        <v>0</v>
      </c>
      <c r="AF1241">
        <v>3</v>
      </c>
      <c r="AG1241">
        <v>0</v>
      </c>
      <c r="AH1241">
        <v>1</v>
      </c>
      <c r="AI1241">
        <v>0</v>
      </c>
      <c r="AJ1241">
        <v>0</v>
      </c>
      <c r="AK1241">
        <v>0</v>
      </c>
      <c r="AL1241">
        <v>0</v>
      </c>
      <c r="AM1241">
        <v>0</v>
      </c>
      <c r="AN1241">
        <v>0</v>
      </c>
      <c r="AO1241">
        <v>3</v>
      </c>
      <c r="AP1241">
        <v>17</v>
      </c>
      <c r="AQ1241">
        <v>3</v>
      </c>
      <c r="AR1241">
        <v>0</v>
      </c>
      <c r="AS1241">
        <v>7</v>
      </c>
      <c r="AT1241">
        <v>0</v>
      </c>
      <c r="AU1241">
        <v>2</v>
      </c>
      <c r="AV1241">
        <v>1</v>
      </c>
      <c r="AW1241">
        <v>0</v>
      </c>
      <c r="AX1241">
        <v>0</v>
      </c>
      <c r="AY1241">
        <v>1</v>
      </c>
      <c r="AZ1241">
        <v>2</v>
      </c>
      <c r="BA1241">
        <v>1</v>
      </c>
      <c r="BB1241">
        <v>0</v>
      </c>
      <c r="BC1241">
        <v>0</v>
      </c>
      <c r="BD1241">
        <v>0</v>
      </c>
      <c r="BE1241">
        <v>0</v>
      </c>
      <c r="BF1241">
        <v>3</v>
      </c>
      <c r="BG1241">
        <v>0</v>
      </c>
      <c r="BH1241">
        <v>0</v>
      </c>
      <c r="BI1241">
        <v>0</v>
      </c>
      <c r="BJ1241" s="2">
        <v>46218</v>
      </c>
      <c r="BK1241">
        <v>0</v>
      </c>
      <c r="BL1241" s="3" t="str">
        <f>VLOOKUP(O1241,DropDownList!$H$1:$I$7,2,FALSE)</f>
        <v>2023/24</v>
      </c>
      <c r="BM1241" s="3" t="str">
        <f t="shared" si="19"/>
        <v>PREG</v>
      </c>
    </row>
    <row r="1242" spans="1:65" x14ac:dyDescent="0.2">
      <c r="A1242">
        <v>2026</v>
      </c>
      <c r="B1242">
        <v>7</v>
      </c>
      <c r="C1242" t="s">
        <v>231</v>
      </c>
      <c r="D1242" t="s">
        <v>246</v>
      </c>
      <c r="E1242" t="s">
        <v>49</v>
      </c>
      <c r="F1242">
        <v>9287</v>
      </c>
      <c r="G1242" t="s">
        <v>141</v>
      </c>
      <c r="H1242" t="s">
        <v>240</v>
      </c>
      <c r="I1242" t="s">
        <v>240</v>
      </c>
      <c r="J1242" s="1">
        <v>46204</v>
      </c>
      <c r="K1242" t="s">
        <v>143</v>
      </c>
      <c r="L1242">
        <v>2</v>
      </c>
      <c r="M1242" t="s">
        <v>445</v>
      </c>
      <c r="N1242" t="s">
        <v>442</v>
      </c>
      <c r="O1242" t="s">
        <v>155</v>
      </c>
      <c r="P1242" t="s">
        <v>146</v>
      </c>
      <c r="Q1242">
        <v>582.98</v>
      </c>
      <c r="R1242">
        <v>479</v>
      </c>
      <c r="S1242">
        <v>7360</v>
      </c>
      <c r="T1242">
        <v>190</v>
      </c>
      <c r="U1242">
        <v>93</v>
      </c>
      <c r="V1242">
        <v>19</v>
      </c>
      <c r="W1242">
        <v>270</v>
      </c>
      <c r="X1242">
        <v>270</v>
      </c>
      <c r="Y1242">
        <v>0</v>
      </c>
      <c r="Z1242">
        <v>0</v>
      </c>
      <c r="AA1242">
        <v>6587.02</v>
      </c>
      <c r="AB1242">
        <v>0</v>
      </c>
      <c r="AC1242">
        <v>0</v>
      </c>
      <c r="AD1242">
        <v>18</v>
      </c>
      <c r="AE1242">
        <v>1</v>
      </c>
      <c r="AF1242">
        <v>425</v>
      </c>
      <c r="AG1242">
        <v>4</v>
      </c>
      <c r="AH1242">
        <v>13</v>
      </c>
      <c r="AI1242">
        <v>37</v>
      </c>
      <c r="AJ1242">
        <v>0</v>
      </c>
      <c r="AK1242">
        <v>0</v>
      </c>
      <c r="AL1242">
        <v>0</v>
      </c>
      <c r="AM1242">
        <v>0</v>
      </c>
      <c r="AN1242">
        <v>0</v>
      </c>
      <c r="AO1242">
        <v>340</v>
      </c>
      <c r="AP1242">
        <v>1771</v>
      </c>
      <c r="AQ1242">
        <v>347</v>
      </c>
      <c r="AR1242">
        <v>0</v>
      </c>
      <c r="AS1242">
        <v>291</v>
      </c>
      <c r="AT1242">
        <v>58</v>
      </c>
      <c r="AU1242">
        <v>39</v>
      </c>
      <c r="AV1242">
        <v>18</v>
      </c>
      <c r="AW1242">
        <v>9</v>
      </c>
      <c r="AX1242">
        <v>0</v>
      </c>
      <c r="AY1242">
        <v>207</v>
      </c>
      <c r="AZ1242">
        <v>352</v>
      </c>
      <c r="BA1242">
        <v>237</v>
      </c>
      <c r="BB1242">
        <v>49</v>
      </c>
      <c r="BC1242">
        <v>32</v>
      </c>
      <c r="BD1242">
        <v>3</v>
      </c>
      <c r="BE1242">
        <v>0</v>
      </c>
      <c r="BF1242">
        <v>469</v>
      </c>
      <c r="BG1242">
        <v>560</v>
      </c>
      <c r="BH1242">
        <v>0</v>
      </c>
      <c r="BI1242">
        <v>91</v>
      </c>
      <c r="BJ1242" s="2">
        <v>46218</v>
      </c>
      <c r="BK1242">
        <v>0</v>
      </c>
      <c r="BL1242" s="3" t="str">
        <f>VLOOKUP(O1242,DropDownList!$H$1:$I$7,2,FALSE)</f>
        <v>2022/23</v>
      </c>
      <c r="BM1242" s="3" t="str">
        <f t="shared" si="19"/>
        <v>VSUR</v>
      </c>
    </row>
    <row r="1243" spans="1:65" x14ac:dyDescent="0.2">
      <c r="A1243">
        <v>2026</v>
      </c>
      <c r="B1243">
        <v>7</v>
      </c>
      <c r="C1243" t="s">
        <v>231</v>
      </c>
      <c r="D1243" t="s">
        <v>246</v>
      </c>
      <c r="E1243" t="s">
        <v>49</v>
      </c>
      <c r="F1243">
        <v>9287</v>
      </c>
      <c r="G1243" t="s">
        <v>141</v>
      </c>
      <c r="H1243" t="s">
        <v>240</v>
      </c>
      <c r="I1243" t="s">
        <v>240</v>
      </c>
      <c r="J1243" s="1">
        <v>46204</v>
      </c>
      <c r="K1243" t="s">
        <v>143</v>
      </c>
      <c r="L1243">
        <v>2</v>
      </c>
      <c r="M1243" t="s">
        <v>445</v>
      </c>
      <c r="N1243" t="s">
        <v>442</v>
      </c>
      <c r="O1243" t="s">
        <v>149</v>
      </c>
      <c r="P1243" t="s">
        <v>152</v>
      </c>
      <c r="Q1243">
        <v>0</v>
      </c>
      <c r="R1243">
        <v>37</v>
      </c>
      <c r="S1243">
        <v>1480</v>
      </c>
      <c r="T1243">
        <v>1080</v>
      </c>
      <c r="U1243">
        <v>0</v>
      </c>
      <c r="V1243">
        <v>0</v>
      </c>
      <c r="W1243">
        <v>0</v>
      </c>
      <c r="X1243">
        <v>0</v>
      </c>
      <c r="Y1243">
        <v>0</v>
      </c>
      <c r="Z1243">
        <v>0</v>
      </c>
      <c r="AA1243">
        <v>400</v>
      </c>
      <c r="AB1243">
        <v>0</v>
      </c>
      <c r="AC1243">
        <v>400</v>
      </c>
      <c r="AD1243">
        <v>0</v>
      </c>
      <c r="AE1243">
        <v>0</v>
      </c>
      <c r="AF1243">
        <v>10</v>
      </c>
      <c r="AG1243">
        <v>0</v>
      </c>
      <c r="AH1243">
        <v>27</v>
      </c>
      <c r="AI1243">
        <v>0</v>
      </c>
      <c r="AJ1243">
        <v>0</v>
      </c>
      <c r="AK1243">
        <v>0</v>
      </c>
      <c r="AL1243">
        <v>0</v>
      </c>
      <c r="AM1243">
        <v>0</v>
      </c>
      <c r="AN1243">
        <v>0</v>
      </c>
      <c r="AO1243">
        <v>0</v>
      </c>
      <c r="AP1243">
        <v>0</v>
      </c>
      <c r="AQ1243">
        <v>0</v>
      </c>
      <c r="AR1243">
        <v>0</v>
      </c>
      <c r="AS1243">
        <v>0</v>
      </c>
      <c r="AT1243">
        <v>0</v>
      </c>
      <c r="AU1243">
        <v>0</v>
      </c>
      <c r="AV1243">
        <v>0</v>
      </c>
      <c r="AW1243">
        <v>0</v>
      </c>
      <c r="AX1243">
        <v>0</v>
      </c>
      <c r="AY1243">
        <v>0</v>
      </c>
      <c r="AZ1243">
        <v>0</v>
      </c>
      <c r="BA1243">
        <v>0</v>
      </c>
      <c r="BB1243">
        <v>0</v>
      </c>
      <c r="BC1243">
        <v>0</v>
      </c>
      <c r="BD1243">
        <v>0</v>
      </c>
      <c r="BE1243">
        <v>0</v>
      </c>
      <c r="BF1243">
        <v>0</v>
      </c>
      <c r="BG1243">
        <v>0</v>
      </c>
      <c r="BH1243">
        <v>0</v>
      </c>
      <c r="BI1243">
        <v>0</v>
      </c>
      <c r="BJ1243" s="2">
        <v>46218</v>
      </c>
      <c r="BK1243">
        <v>0</v>
      </c>
      <c r="BL1243" s="3" t="str">
        <f>VLOOKUP(O1243,DropDownList!$H$1:$I$7,2,FALSE)</f>
        <v>2025/26</v>
      </c>
      <c r="BM1243" s="3" t="str">
        <f t="shared" si="19"/>
        <v>PCOA</v>
      </c>
    </row>
    <row r="1244" spans="1:65" x14ac:dyDescent="0.2">
      <c r="A1244">
        <v>2026</v>
      </c>
      <c r="B1244">
        <v>7</v>
      </c>
      <c r="C1244" t="s">
        <v>231</v>
      </c>
      <c r="D1244" t="s">
        <v>246</v>
      </c>
      <c r="E1244" t="s">
        <v>49</v>
      </c>
      <c r="F1244">
        <v>9287</v>
      </c>
      <c r="G1244" t="s">
        <v>141</v>
      </c>
      <c r="H1244" t="s">
        <v>240</v>
      </c>
      <c r="I1244" t="s">
        <v>240</v>
      </c>
      <c r="J1244" s="1">
        <v>46204</v>
      </c>
      <c r="K1244" t="s">
        <v>143</v>
      </c>
      <c r="L1244">
        <v>2</v>
      </c>
      <c r="M1244" t="s">
        <v>445</v>
      </c>
      <c r="N1244" t="s">
        <v>442</v>
      </c>
      <c r="O1244" t="s">
        <v>147</v>
      </c>
      <c r="P1244" t="s">
        <v>148</v>
      </c>
      <c r="Q1244">
        <v>564.88</v>
      </c>
      <c r="R1244">
        <v>20</v>
      </c>
      <c r="S1244">
        <v>1200</v>
      </c>
      <c r="T1244">
        <v>120</v>
      </c>
      <c r="U1244">
        <v>11</v>
      </c>
      <c r="V1244">
        <v>5</v>
      </c>
      <c r="W1244">
        <v>300</v>
      </c>
      <c r="X1244">
        <v>300</v>
      </c>
      <c r="Y1244">
        <v>0</v>
      </c>
      <c r="Z1244">
        <v>0</v>
      </c>
      <c r="AA1244">
        <v>515.12</v>
      </c>
      <c r="AB1244">
        <v>0</v>
      </c>
      <c r="AC1244">
        <v>515.12</v>
      </c>
      <c r="AD1244">
        <v>5</v>
      </c>
      <c r="AE1244">
        <v>0</v>
      </c>
      <c r="AF1244">
        <v>7</v>
      </c>
      <c r="AG1244">
        <v>2</v>
      </c>
      <c r="AH1244">
        <v>2</v>
      </c>
      <c r="AI1244">
        <v>9</v>
      </c>
      <c r="AJ1244">
        <v>0</v>
      </c>
      <c r="AK1244">
        <v>0</v>
      </c>
      <c r="AL1244">
        <v>0</v>
      </c>
      <c r="AM1244">
        <v>0</v>
      </c>
      <c r="AN1244">
        <v>0</v>
      </c>
      <c r="AO1244">
        <v>17</v>
      </c>
      <c r="AP1244">
        <v>67</v>
      </c>
      <c r="AQ1244">
        <v>17</v>
      </c>
      <c r="AR1244">
        <v>0</v>
      </c>
      <c r="AS1244">
        <v>9</v>
      </c>
      <c r="AT1244">
        <v>4</v>
      </c>
      <c r="AU1244">
        <v>0</v>
      </c>
      <c r="AV1244">
        <v>0</v>
      </c>
      <c r="AW1244">
        <v>0</v>
      </c>
      <c r="AX1244">
        <v>0</v>
      </c>
      <c r="AY1244">
        <v>14</v>
      </c>
      <c r="AZ1244">
        <v>15</v>
      </c>
      <c r="BA1244">
        <v>6</v>
      </c>
      <c r="BB1244">
        <v>1</v>
      </c>
      <c r="BC1244">
        <v>0</v>
      </c>
      <c r="BD1244">
        <v>0</v>
      </c>
      <c r="BE1244">
        <v>0</v>
      </c>
      <c r="BF1244">
        <v>17</v>
      </c>
      <c r="BG1244">
        <v>540</v>
      </c>
      <c r="BH1244">
        <v>0</v>
      </c>
      <c r="BI1244">
        <v>11</v>
      </c>
      <c r="BJ1244" s="2">
        <v>46218</v>
      </c>
      <c r="BK1244">
        <v>0</v>
      </c>
      <c r="BL1244" s="3" t="str">
        <f>VLOOKUP(O1244,DropDownList!$H$1:$I$7,2,FALSE)</f>
        <v>2024/25</v>
      </c>
      <c r="BM1244" s="3" t="str">
        <f t="shared" si="19"/>
        <v>PRAS</v>
      </c>
    </row>
    <row r="1245" spans="1:65" x14ac:dyDescent="0.2">
      <c r="A1245">
        <v>2026</v>
      </c>
      <c r="B1245">
        <v>7</v>
      </c>
      <c r="C1245" t="s">
        <v>231</v>
      </c>
      <c r="D1245" t="s">
        <v>246</v>
      </c>
      <c r="E1245" t="s">
        <v>49</v>
      </c>
      <c r="F1245">
        <v>9287</v>
      </c>
      <c r="G1245" t="s">
        <v>141</v>
      </c>
      <c r="H1245" t="s">
        <v>240</v>
      </c>
      <c r="I1245" t="s">
        <v>240</v>
      </c>
      <c r="J1245" s="1">
        <v>46204</v>
      </c>
      <c r="K1245" t="s">
        <v>143</v>
      </c>
      <c r="L1245">
        <v>2</v>
      </c>
      <c r="M1245" t="s">
        <v>445</v>
      </c>
      <c r="N1245" t="s">
        <v>442</v>
      </c>
      <c r="O1245" t="s">
        <v>155</v>
      </c>
      <c r="P1245" t="s">
        <v>154</v>
      </c>
      <c r="Q1245">
        <v>19705.599999999999</v>
      </c>
      <c r="R1245">
        <v>487</v>
      </c>
      <c r="S1245">
        <v>120971.3</v>
      </c>
      <c r="T1245">
        <v>4204.05</v>
      </c>
      <c r="U1245">
        <v>97</v>
      </c>
      <c r="V1245">
        <v>40</v>
      </c>
      <c r="W1245">
        <v>7967.83</v>
      </c>
      <c r="X1245">
        <v>8037.83</v>
      </c>
      <c r="Y1245">
        <v>0</v>
      </c>
      <c r="Z1245">
        <v>0</v>
      </c>
      <c r="AA1245">
        <v>97061.65</v>
      </c>
      <c r="AB1245">
        <v>677.98</v>
      </c>
      <c r="AC1245">
        <v>89776.65</v>
      </c>
      <c r="AD1245">
        <v>18</v>
      </c>
      <c r="AE1245">
        <v>22</v>
      </c>
      <c r="AF1245">
        <v>369</v>
      </c>
      <c r="AG1245">
        <v>60</v>
      </c>
      <c r="AH1245">
        <v>13</v>
      </c>
      <c r="AI1245">
        <v>37</v>
      </c>
      <c r="AJ1245">
        <v>0</v>
      </c>
      <c r="AK1245">
        <v>0</v>
      </c>
      <c r="AL1245">
        <v>0</v>
      </c>
      <c r="AM1245">
        <v>0</v>
      </c>
      <c r="AN1245">
        <v>0</v>
      </c>
      <c r="AO1245">
        <v>346</v>
      </c>
      <c r="AP1245">
        <v>1776</v>
      </c>
      <c r="AQ1245">
        <v>349</v>
      </c>
      <c r="AR1245">
        <v>0</v>
      </c>
      <c r="AS1245">
        <v>284</v>
      </c>
      <c r="AT1245">
        <v>57</v>
      </c>
      <c r="AU1245">
        <v>37</v>
      </c>
      <c r="AV1245">
        <v>17</v>
      </c>
      <c r="AW1245">
        <v>10</v>
      </c>
      <c r="AX1245">
        <v>0</v>
      </c>
      <c r="AY1245">
        <v>217</v>
      </c>
      <c r="AZ1245">
        <v>359</v>
      </c>
      <c r="BA1245">
        <v>239</v>
      </c>
      <c r="BB1245">
        <v>47</v>
      </c>
      <c r="BC1245">
        <v>31</v>
      </c>
      <c r="BD1245">
        <v>3</v>
      </c>
      <c r="BE1245">
        <v>0</v>
      </c>
      <c r="BF1245">
        <v>476</v>
      </c>
      <c r="BG1245">
        <v>9252</v>
      </c>
      <c r="BH1245">
        <v>8</v>
      </c>
      <c r="BI1245">
        <v>95</v>
      </c>
      <c r="BJ1245" s="2">
        <v>46218</v>
      </c>
      <c r="BK1245">
        <v>0</v>
      </c>
      <c r="BL1245" s="3" t="str">
        <f>VLOOKUP(O1245,DropDownList!$H$1:$I$7,2,FALSE)</f>
        <v>2022/23</v>
      </c>
      <c r="BM1245" s="3" t="str">
        <f t="shared" si="19"/>
        <v>JP COURT</v>
      </c>
    </row>
    <row r="1246" spans="1:65" x14ac:dyDescent="0.2">
      <c r="A1246">
        <v>2026</v>
      </c>
      <c r="B1246">
        <v>7</v>
      </c>
      <c r="C1246" t="s">
        <v>231</v>
      </c>
      <c r="D1246" t="s">
        <v>246</v>
      </c>
      <c r="E1246" t="s">
        <v>49</v>
      </c>
      <c r="F1246">
        <v>9287</v>
      </c>
      <c r="G1246" t="s">
        <v>141</v>
      </c>
      <c r="H1246" t="s">
        <v>240</v>
      </c>
      <c r="I1246" t="s">
        <v>240</v>
      </c>
      <c r="J1246" s="1">
        <v>46204</v>
      </c>
      <c r="K1246" t="s">
        <v>143</v>
      </c>
      <c r="L1246">
        <v>2</v>
      </c>
      <c r="M1246" t="s">
        <v>445</v>
      </c>
      <c r="N1246" t="s">
        <v>442</v>
      </c>
      <c r="O1246" t="s">
        <v>147</v>
      </c>
      <c r="P1246" t="s">
        <v>152</v>
      </c>
      <c r="Q1246">
        <v>0</v>
      </c>
      <c r="R1246">
        <v>39</v>
      </c>
      <c r="S1246">
        <v>1560</v>
      </c>
      <c r="T1246">
        <v>840</v>
      </c>
      <c r="U1246">
        <v>0</v>
      </c>
      <c r="V1246">
        <v>0</v>
      </c>
      <c r="W1246">
        <v>0</v>
      </c>
      <c r="X1246">
        <v>0</v>
      </c>
      <c r="Y1246">
        <v>0</v>
      </c>
      <c r="Z1246">
        <v>0</v>
      </c>
      <c r="AA1246">
        <v>720</v>
      </c>
      <c r="AB1246">
        <v>0</v>
      </c>
      <c r="AC1246">
        <v>720</v>
      </c>
      <c r="AD1246">
        <v>0</v>
      </c>
      <c r="AE1246">
        <v>0</v>
      </c>
      <c r="AF1246">
        <v>18</v>
      </c>
      <c r="AG1246">
        <v>0</v>
      </c>
      <c r="AH1246">
        <v>21</v>
      </c>
      <c r="AI1246">
        <v>0</v>
      </c>
      <c r="AJ1246">
        <v>0</v>
      </c>
      <c r="AK1246">
        <v>0</v>
      </c>
      <c r="AL1246">
        <v>0</v>
      </c>
      <c r="AM1246">
        <v>1</v>
      </c>
      <c r="AN1246">
        <v>0</v>
      </c>
      <c r="AO1246">
        <v>0</v>
      </c>
      <c r="AP1246">
        <v>0</v>
      </c>
      <c r="AQ1246">
        <v>0</v>
      </c>
      <c r="AR1246">
        <v>0</v>
      </c>
      <c r="AS1246">
        <v>0</v>
      </c>
      <c r="AT1246">
        <v>0</v>
      </c>
      <c r="AU1246">
        <v>0</v>
      </c>
      <c r="AV1246">
        <v>0</v>
      </c>
      <c r="AW1246">
        <v>0</v>
      </c>
      <c r="AX1246">
        <v>0</v>
      </c>
      <c r="AY1246">
        <v>0</v>
      </c>
      <c r="AZ1246">
        <v>0</v>
      </c>
      <c r="BA1246">
        <v>0</v>
      </c>
      <c r="BB1246">
        <v>0</v>
      </c>
      <c r="BC1246">
        <v>0</v>
      </c>
      <c r="BD1246">
        <v>0</v>
      </c>
      <c r="BE1246">
        <v>0</v>
      </c>
      <c r="BF1246">
        <v>0</v>
      </c>
      <c r="BG1246">
        <v>0</v>
      </c>
      <c r="BH1246">
        <v>0</v>
      </c>
      <c r="BI1246">
        <v>0</v>
      </c>
      <c r="BJ1246" s="2">
        <v>46218</v>
      </c>
      <c r="BK1246">
        <v>0</v>
      </c>
      <c r="BL1246" s="3" t="str">
        <f>VLOOKUP(O1246,DropDownList!$H$1:$I$7,2,FALSE)</f>
        <v>2024/25</v>
      </c>
      <c r="BM1246" s="3" t="str">
        <f t="shared" si="19"/>
        <v>PCOA</v>
      </c>
    </row>
    <row r="1247" spans="1:65" x14ac:dyDescent="0.2">
      <c r="A1247">
        <v>2026</v>
      </c>
      <c r="B1247">
        <v>7</v>
      </c>
      <c r="C1247" t="s">
        <v>231</v>
      </c>
      <c r="D1247" t="s">
        <v>246</v>
      </c>
      <c r="E1247" t="s">
        <v>49</v>
      </c>
      <c r="F1247">
        <v>9287</v>
      </c>
      <c r="G1247" t="s">
        <v>141</v>
      </c>
      <c r="H1247" t="s">
        <v>240</v>
      </c>
      <c r="I1247" t="s">
        <v>240</v>
      </c>
      <c r="J1247" s="1">
        <v>46204</v>
      </c>
      <c r="K1247" t="s">
        <v>143</v>
      </c>
      <c r="L1247">
        <v>2</v>
      </c>
      <c r="M1247" t="s">
        <v>445</v>
      </c>
      <c r="N1247" t="s">
        <v>442</v>
      </c>
      <c r="O1247" t="s">
        <v>156</v>
      </c>
      <c r="P1247" t="s">
        <v>154</v>
      </c>
      <c r="Q1247">
        <v>19837.830000000002</v>
      </c>
      <c r="R1247">
        <v>296</v>
      </c>
      <c r="S1247">
        <v>81386.289999999994</v>
      </c>
      <c r="T1247">
        <v>3829.58</v>
      </c>
      <c r="U1247">
        <v>82</v>
      </c>
      <c r="V1247">
        <v>29</v>
      </c>
      <c r="W1247">
        <v>8109.54</v>
      </c>
      <c r="X1247">
        <v>8109.54</v>
      </c>
      <c r="Y1247">
        <v>0</v>
      </c>
      <c r="Z1247">
        <v>0</v>
      </c>
      <c r="AA1247">
        <v>57718.879999999997</v>
      </c>
      <c r="AB1247">
        <v>2730.06</v>
      </c>
      <c r="AC1247">
        <v>51200.19</v>
      </c>
      <c r="AD1247">
        <v>13</v>
      </c>
      <c r="AE1247">
        <v>16</v>
      </c>
      <c r="AF1247">
        <v>199</v>
      </c>
      <c r="AG1247">
        <v>51</v>
      </c>
      <c r="AH1247">
        <v>11</v>
      </c>
      <c r="AI1247">
        <v>31</v>
      </c>
      <c r="AJ1247">
        <v>0</v>
      </c>
      <c r="AK1247">
        <v>0</v>
      </c>
      <c r="AL1247">
        <v>0</v>
      </c>
      <c r="AM1247">
        <v>0</v>
      </c>
      <c r="AN1247">
        <v>0</v>
      </c>
      <c r="AO1247">
        <v>210</v>
      </c>
      <c r="AP1247">
        <v>1014</v>
      </c>
      <c r="AQ1247">
        <v>213</v>
      </c>
      <c r="AR1247">
        <v>0</v>
      </c>
      <c r="AS1247">
        <v>178</v>
      </c>
      <c r="AT1247">
        <v>15</v>
      </c>
      <c r="AU1247">
        <v>26</v>
      </c>
      <c r="AV1247">
        <v>14</v>
      </c>
      <c r="AW1247">
        <v>9</v>
      </c>
      <c r="AX1247">
        <v>0</v>
      </c>
      <c r="AY1247">
        <v>132</v>
      </c>
      <c r="AZ1247">
        <v>217</v>
      </c>
      <c r="BA1247">
        <v>130</v>
      </c>
      <c r="BB1247">
        <v>18</v>
      </c>
      <c r="BC1247">
        <v>8</v>
      </c>
      <c r="BD1247">
        <v>3</v>
      </c>
      <c r="BE1247">
        <v>0</v>
      </c>
      <c r="BF1247">
        <v>285</v>
      </c>
      <c r="BG1247">
        <v>10476</v>
      </c>
      <c r="BH1247">
        <v>4</v>
      </c>
      <c r="BI1247">
        <v>81</v>
      </c>
      <c r="BJ1247" s="2">
        <v>46218</v>
      </c>
      <c r="BK1247">
        <v>0</v>
      </c>
      <c r="BL1247" s="3" t="str">
        <f>VLOOKUP(O1247,DropDownList!$H$1:$I$7,2,FALSE)</f>
        <v>2023/24</v>
      </c>
      <c r="BM1247" s="3" t="str">
        <f t="shared" si="19"/>
        <v>JP COURT</v>
      </c>
    </row>
    <row r="1248" spans="1:65" x14ac:dyDescent="0.2">
      <c r="A1248">
        <v>2026</v>
      </c>
      <c r="B1248">
        <v>7</v>
      </c>
      <c r="C1248" t="s">
        <v>231</v>
      </c>
      <c r="D1248" t="s">
        <v>246</v>
      </c>
      <c r="E1248" t="s">
        <v>49</v>
      </c>
      <c r="F1248">
        <v>9287</v>
      </c>
      <c r="G1248" t="s">
        <v>141</v>
      </c>
      <c r="H1248" t="s">
        <v>240</v>
      </c>
      <c r="I1248" t="s">
        <v>240</v>
      </c>
      <c r="J1248" s="1">
        <v>46204</v>
      </c>
      <c r="K1248" t="s">
        <v>143</v>
      </c>
      <c r="L1248">
        <v>2</v>
      </c>
      <c r="M1248" t="s">
        <v>445</v>
      </c>
      <c r="N1248" t="s">
        <v>442</v>
      </c>
      <c r="O1248" t="s">
        <v>149</v>
      </c>
      <c r="P1248" t="s">
        <v>154</v>
      </c>
      <c r="Q1248">
        <v>43815.040000000001</v>
      </c>
      <c r="R1248">
        <v>385</v>
      </c>
      <c r="S1248">
        <v>87934.13</v>
      </c>
      <c r="T1248">
        <v>755</v>
      </c>
      <c r="U1248">
        <v>206</v>
      </c>
      <c r="V1248">
        <v>112</v>
      </c>
      <c r="W1248">
        <v>18763.79</v>
      </c>
      <c r="X1248">
        <v>23550.49</v>
      </c>
      <c r="Y1248">
        <v>0</v>
      </c>
      <c r="Z1248">
        <v>0</v>
      </c>
      <c r="AA1248">
        <v>43364.09</v>
      </c>
      <c r="AB1248">
        <v>821.3</v>
      </c>
      <c r="AC1248">
        <v>39135.24</v>
      </c>
      <c r="AD1248">
        <v>70</v>
      </c>
      <c r="AE1248">
        <v>42</v>
      </c>
      <c r="AF1248">
        <v>175</v>
      </c>
      <c r="AG1248">
        <v>76</v>
      </c>
      <c r="AH1248">
        <v>4</v>
      </c>
      <c r="AI1248">
        <v>130</v>
      </c>
      <c r="AJ1248">
        <v>0</v>
      </c>
      <c r="AK1248">
        <v>0</v>
      </c>
      <c r="AL1248">
        <v>0</v>
      </c>
      <c r="AM1248">
        <v>0</v>
      </c>
      <c r="AN1248">
        <v>0</v>
      </c>
      <c r="AO1248">
        <v>254</v>
      </c>
      <c r="AP1248">
        <v>876</v>
      </c>
      <c r="AQ1248">
        <v>251</v>
      </c>
      <c r="AR1248">
        <v>0</v>
      </c>
      <c r="AS1248">
        <v>114</v>
      </c>
      <c r="AT1248">
        <v>28</v>
      </c>
      <c r="AU1248">
        <v>4</v>
      </c>
      <c r="AV1248">
        <v>3</v>
      </c>
      <c r="AW1248">
        <v>3</v>
      </c>
      <c r="AX1248">
        <v>0</v>
      </c>
      <c r="AY1248">
        <v>93</v>
      </c>
      <c r="AZ1248">
        <v>137</v>
      </c>
      <c r="BA1248">
        <v>29</v>
      </c>
      <c r="BB1248">
        <v>24</v>
      </c>
      <c r="BC1248">
        <v>3</v>
      </c>
      <c r="BD1248">
        <v>1</v>
      </c>
      <c r="BE1248">
        <v>0</v>
      </c>
      <c r="BF1248">
        <v>381</v>
      </c>
      <c r="BG1248">
        <v>32343.43</v>
      </c>
      <c r="BH1248">
        <v>0</v>
      </c>
      <c r="BI1248">
        <v>205</v>
      </c>
      <c r="BJ1248" s="2">
        <v>46218</v>
      </c>
      <c r="BK1248">
        <v>0</v>
      </c>
      <c r="BL1248" s="3" t="str">
        <f>VLOOKUP(O1248,DropDownList!$H$1:$I$7,2,FALSE)</f>
        <v>2025/26</v>
      </c>
      <c r="BM1248" s="3" t="str">
        <f t="shared" si="19"/>
        <v>JP COURT</v>
      </c>
    </row>
    <row r="1249" spans="1:65" x14ac:dyDescent="0.2">
      <c r="A1249">
        <v>2026</v>
      </c>
      <c r="B1249">
        <v>7</v>
      </c>
      <c r="C1249" t="s">
        <v>231</v>
      </c>
      <c r="D1249" t="s">
        <v>246</v>
      </c>
      <c r="E1249" t="s">
        <v>49</v>
      </c>
      <c r="F1249">
        <v>9287</v>
      </c>
      <c r="G1249" t="s">
        <v>141</v>
      </c>
      <c r="H1249" t="s">
        <v>240</v>
      </c>
      <c r="I1249" t="s">
        <v>240</v>
      </c>
      <c r="J1249" s="1">
        <v>46204</v>
      </c>
      <c r="K1249" t="s">
        <v>143</v>
      </c>
      <c r="L1249">
        <v>2</v>
      </c>
      <c r="M1249" t="s">
        <v>445</v>
      </c>
      <c r="N1249" t="s">
        <v>442</v>
      </c>
      <c r="O1249" t="s">
        <v>149</v>
      </c>
      <c r="P1249" t="s">
        <v>150</v>
      </c>
      <c r="Q1249">
        <v>40850.080000000002</v>
      </c>
      <c r="R1249">
        <v>518</v>
      </c>
      <c r="S1249">
        <v>78104.149999999994</v>
      </c>
      <c r="T1249">
        <v>7683.35</v>
      </c>
      <c r="U1249">
        <v>288</v>
      </c>
      <c r="V1249">
        <v>179</v>
      </c>
      <c r="W1249">
        <v>23837.56</v>
      </c>
      <c r="X1249">
        <v>27255.95</v>
      </c>
      <c r="Y1249">
        <v>463</v>
      </c>
      <c r="Z1249">
        <v>70420.800000000003</v>
      </c>
      <c r="AA1249">
        <v>29570.720000000001</v>
      </c>
      <c r="AB1249">
        <v>8438.51</v>
      </c>
      <c r="AC1249">
        <v>21132.21</v>
      </c>
      <c r="AD1249">
        <v>158</v>
      </c>
      <c r="AE1249">
        <v>21</v>
      </c>
      <c r="AF1249">
        <v>172</v>
      </c>
      <c r="AG1249">
        <v>51</v>
      </c>
      <c r="AH1249">
        <v>55</v>
      </c>
      <c r="AI1249">
        <v>237</v>
      </c>
      <c r="AJ1249">
        <v>71</v>
      </c>
      <c r="AK1249">
        <v>40</v>
      </c>
      <c r="AL1249">
        <v>3</v>
      </c>
      <c r="AM1249">
        <v>15</v>
      </c>
      <c r="AN1249">
        <v>6</v>
      </c>
      <c r="AO1249">
        <v>387</v>
      </c>
      <c r="AP1249">
        <v>1278</v>
      </c>
      <c r="AQ1249">
        <v>392</v>
      </c>
      <c r="AR1249">
        <v>11</v>
      </c>
      <c r="AS1249">
        <v>172</v>
      </c>
      <c r="AT1249">
        <v>68</v>
      </c>
      <c r="AU1249">
        <v>4</v>
      </c>
      <c r="AV1249">
        <v>1</v>
      </c>
      <c r="AW1249">
        <v>0</v>
      </c>
      <c r="AX1249">
        <v>0</v>
      </c>
      <c r="AY1249">
        <v>126</v>
      </c>
      <c r="AZ1249">
        <v>195</v>
      </c>
      <c r="BA1249">
        <v>39</v>
      </c>
      <c r="BB1249">
        <v>24</v>
      </c>
      <c r="BC1249">
        <v>3</v>
      </c>
      <c r="BD1249">
        <v>1</v>
      </c>
      <c r="BE1249">
        <v>0</v>
      </c>
      <c r="BF1249">
        <v>380</v>
      </c>
      <c r="BG1249">
        <v>34413.99</v>
      </c>
      <c r="BH1249">
        <v>3</v>
      </c>
      <c r="BI1249">
        <v>285</v>
      </c>
      <c r="BJ1249" s="2">
        <v>46218</v>
      </c>
      <c r="BK1249">
        <v>0</v>
      </c>
      <c r="BL1249" s="3" t="str">
        <f>VLOOKUP(O1249,DropDownList!$H$1:$I$7,2,FALSE)</f>
        <v>2025/26</v>
      </c>
      <c r="BM1249" s="3" t="str">
        <f t="shared" si="19"/>
        <v>FISCAL FINES</v>
      </c>
    </row>
    <row r="1250" spans="1:65" x14ac:dyDescent="0.2">
      <c r="A1250">
        <v>2026</v>
      </c>
      <c r="B1250">
        <v>7</v>
      </c>
      <c r="C1250" t="s">
        <v>231</v>
      </c>
      <c r="D1250" t="s">
        <v>246</v>
      </c>
      <c r="E1250" t="s">
        <v>49</v>
      </c>
      <c r="F1250">
        <v>9287</v>
      </c>
      <c r="G1250" t="s">
        <v>141</v>
      </c>
      <c r="H1250" t="s">
        <v>240</v>
      </c>
      <c r="I1250" t="s">
        <v>240</v>
      </c>
      <c r="J1250" s="1">
        <v>46204</v>
      </c>
      <c r="K1250" t="s">
        <v>143</v>
      </c>
      <c r="L1250">
        <v>2</v>
      </c>
      <c r="M1250" t="s">
        <v>445</v>
      </c>
      <c r="N1250" t="s">
        <v>442</v>
      </c>
      <c r="O1250" t="s">
        <v>155</v>
      </c>
      <c r="P1250" t="s">
        <v>152</v>
      </c>
      <c r="Q1250">
        <v>0</v>
      </c>
      <c r="R1250">
        <v>24</v>
      </c>
      <c r="S1250">
        <v>960</v>
      </c>
      <c r="T1250">
        <v>560</v>
      </c>
      <c r="U1250">
        <v>0</v>
      </c>
      <c r="V1250">
        <v>0</v>
      </c>
      <c r="W1250">
        <v>0</v>
      </c>
      <c r="X1250">
        <v>0</v>
      </c>
      <c r="Y1250">
        <v>0</v>
      </c>
      <c r="Z1250">
        <v>0</v>
      </c>
      <c r="AA1250">
        <v>400</v>
      </c>
      <c r="AB1250">
        <v>0</v>
      </c>
      <c r="AC1250">
        <v>400</v>
      </c>
      <c r="AD1250">
        <v>0</v>
      </c>
      <c r="AE1250">
        <v>0</v>
      </c>
      <c r="AF1250">
        <v>10</v>
      </c>
      <c r="AG1250">
        <v>0</v>
      </c>
      <c r="AH1250">
        <v>14</v>
      </c>
      <c r="AI1250">
        <v>0</v>
      </c>
      <c r="AJ1250">
        <v>0</v>
      </c>
      <c r="AK1250">
        <v>0</v>
      </c>
      <c r="AL1250">
        <v>0</v>
      </c>
      <c r="AM1250">
        <v>0</v>
      </c>
      <c r="AN1250">
        <v>0</v>
      </c>
      <c r="AO1250">
        <v>0</v>
      </c>
      <c r="AP1250">
        <v>0</v>
      </c>
      <c r="AQ1250">
        <v>0</v>
      </c>
      <c r="AR1250">
        <v>0</v>
      </c>
      <c r="AS1250">
        <v>0</v>
      </c>
      <c r="AT1250">
        <v>0</v>
      </c>
      <c r="AU1250">
        <v>0</v>
      </c>
      <c r="AV1250">
        <v>0</v>
      </c>
      <c r="AW1250">
        <v>0</v>
      </c>
      <c r="AX1250">
        <v>0</v>
      </c>
      <c r="AY1250">
        <v>0</v>
      </c>
      <c r="AZ1250">
        <v>0</v>
      </c>
      <c r="BA1250">
        <v>0</v>
      </c>
      <c r="BB1250">
        <v>0</v>
      </c>
      <c r="BC1250">
        <v>0</v>
      </c>
      <c r="BD1250">
        <v>0</v>
      </c>
      <c r="BE1250">
        <v>0</v>
      </c>
      <c r="BF1250">
        <v>0</v>
      </c>
      <c r="BG1250">
        <v>0</v>
      </c>
      <c r="BH1250">
        <v>0</v>
      </c>
      <c r="BI1250">
        <v>0</v>
      </c>
      <c r="BJ1250" s="2">
        <v>46218</v>
      </c>
      <c r="BK1250">
        <v>0</v>
      </c>
      <c r="BL1250" s="3" t="str">
        <f>VLOOKUP(O1250,DropDownList!$H$1:$I$7,2,FALSE)</f>
        <v>2022/23</v>
      </c>
      <c r="BM1250" s="3" t="str">
        <f t="shared" si="19"/>
        <v>PCOA</v>
      </c>
    </row>
    <row r="1251" spans="1:65" x14ac:dyDescent="0.2">
      <c r="A1251">
        <v>2026</v>
      </c>
      <c r="B1251">
        <v>7</v>
      </c>
      <c r="C1251" t="s">
        <v>231</v>
      </c>
      <c r="D1251" t="s">
        <v>246</v>
      </c>
      <c r="E1251" t="s">
        <v>49</v>
      </c>
      <c r="F1251">
        <v>9287</v>
      </c>
      <c r="G1251" t="s">
        <v>141</v>
      </c>
      <c r="H1251" t="s">
        <v>240</v>
      </c>
      <c r="I1251" t="s">
        <v>240</v>
      </c>
      <c r="J1251" s="1">
        <v>46204</v>
      </c>
      <c r="K1251" t="s">
        <v>143</v>
      </c>
      <c r="L1251">
        <v>2</v>
      </c>
      <c r="M1251" t="s">
        <v>445</v>
      </c>
      <c r="N1251" t="s">
        <v>442</v>
      </c>
      <c r="O1251" t="s">
        <v>147</v>
      </c>
      <c r="P1251" t="s">
        <v>154</v>
      </c>
      <c r="Q1251">
        <v>36292.61</v>
      </c>
      <c r="R1251">
        <v>444</v>
      </c>
      <c r="S1251">
        <v>101338.23</v>
      </c>
      <c r="T1251">
        <v>3466.62</v>
      </c>
      <c r="U1251">
        <v>178</v>
      </c>
      <c r="V1251">
        <v>72</v>
      </c>
      <c r="W1251">
        <v>15143.87</v>
      </c>
      <c r="X1251">
        <v>15171.87</v>
      </c>
      <c r="Y1251">
        <v>0</v>
      </c>
      <c r="Z1251">
        <v>0</v>
      </c>
      <c r="AA1251">
        <v>61579</v>
      </c>
      <c r="AB1251">
        <v>1379.55</v>
      </c>
      <c r="AC1251">
        <v>55382.879999999997</v>
      </c>
      <c r="AD1251">
        <v>40</v>
      </c>
      <c r="AE1251">
        <v>32</v>
      </c>
      <c r="AF1251">
        <v>249</v>
      </c>
      <c r="AG1251">
        <v>90</v>
      </c>
      <c r="AH1251">
        <v>14</v>
      </c>
      <c r="AI1251">
        <v>88</v>
      </c>
      <c r="AJ1251">
        <v>0</v>
      </c>
      <c r="AK1251">
        <v>0</v>
      </c>
      <c r="AL1251">
        <v>0</v>
      </c>
      <c r="AM1251">
        <v>0</v>
      </c>
      <c r="AN1251">
        <v>0</v>
      </c>
      <c r="AO1251">
        <v>345</v>
      </c>
      <c r="AP1251">
        <v>1557</v>
      </c>
      <c r="AQ1251">
        <v>336</v>
      </c>
      <c r="AR1251">
        <v>0</v>
      </c>
      <c r="AS1251">
        <v>257</v>
      </c>
      <c r="AT1251">
        <v>26</v>
      </c>
      <c r="AU1251">
        <v>17</v>
      </c>
      <c r="AV1251">
        <v>8</v>
      </c>
      <c r="AW1251">
        <v>13</v>
      </c>
      <c r="AX1251">
        <v>0</v>
      </c>
      <c r="AY1251">
        <v>222</v>
      </c>
      <c r="AZ1251">
        <v>332</v>
      </c>
      <c r="BA1251">
        <v>165</v>
      </c>
      <c r="BB1251">
        <v>40</v>
      </c>
      <c r="BC1251">
        <v>17</v>
      </c>
      <c r="BD1251">
        <v>3</v>
      </c>
      <c r="BE1251">
        <v>0</v>
      </c>
      <c r="BF1251">
        <v>431</v>
      </c>
      <c r="BG1251">
        <v>20998</v>
      </c>
      <c r="BH1251">
        <v>3</v>
      </c>
      <c r="BI1251">
        <v>173</v>
      </c>
      <c r="BJ1251" s="2">
        <v>46218</v>
      </c>
      <c r="BK1251">
        <v>0</v>
      </c>
      <c r="BL1251" s="3" t="str">
        <f>VLOOKUP(O1251,DropDownList!$H$1:$I$7,2,FALSE)</f>
        <v>2024/25</v>
      </c>
      <c r="BM1251" s="3" t="str">
        <f t="shared" si="19"/>
        <v>JP COURT</v>
      </c>
    </row>
    <row r="1252" spans="1:65" x14ac:dyDescent="0.2">
      <c r="A1252">
        <v>2026</v>
      </c>
      <c r="B1252">
        <v>7</v>
      </c>
      <c r="C1252" t="s">
        <v>231</v>
      </c>
      <c r="D1252" t="s">
        <v>246</v>
      </c>
      <c r="E1252" t="s">
        <v>49</v>
      </c>
      <c r="F1252">
        <v>9287</v>
      </c>
      <c r="G1252" t="s">
        <v>141</v>
      </c>
      <c r="H1252" t="s">
        <v>240</v>
      </c>
      <c r="I1252" t="s">
        <v>240</v>
      </c>
      <c r="J1252" s="1">
        <v>46204</v>
      </c>
      <c r="K1252" t="s">
        <v>143</v>
      </c>
      <c r="L1252">
        <v>2</v>
      </c>
      <c r="M1252" t="s">
        <v>445</v>
      </c>
      <c r="N1252" t="s">
        <v>442</v>
      </c>
      <c r="O1252" t="s">
        <v>155</v>
      </c>
      <c r="P1252" t="s">
        <v>153</v>
      </c>
      <c r="Q1252">
        <v>45</v>
      </c>
      <c r="R1252">
        <v>4</v>
      </c>
      <c r="S1252">
        <v>285</v>
      </c>
      <c r="T1252">
        <v>45</v>
      </c>
      <c r="U1252">
        <v>1</v>
      </c>
      <c r="V1252">
        <v>0</v>
      </c>
      <c r="W1252">
        <v>0</v>
      </c>
      <c r="X1252">
        <v>0</v>
      </c>
      <c r="Y1252">
        <v>0</v>
      </c>
      <c r="Z1252">
        <v>0</v>
      </c>
      <c r="AA1252">
        <v>195</v>
      </c>
      <c r="AB1252">
        <v>0</v>
      </c>
      <c r="AC1252">
        <v>195</v>
      </c>
      <c r="AD1252">
        <v>0</v>
      </c>
      <c r="AE1252">
        <v>0</v>
      </c>
      <c r="AF1252">
        <v>2</v>
      </c>
      <c r="AG1252">
        <v>0</v>
      </c>
      <c r="AH1252">
        <v>1</v>
      </c>
      <c r="AI1252">
        <v>1</v>
      </c>
      <c r="AJ1252">
        <v>0</v>
      </c>
      <c r="AK1252">
        <v>0</v>
      </c>
      <c r="AL1252">
        <v>0</v>
      </c>
      <c r="AM1252">
        <v>0</v>
      </c>
      <c r="AN1252">
        <v>0</v>
      </c>
      <c r="AO1252">
        <v>2</v>
      </c>
      <c r="AP1252">
        <v>12</v>
      </c>
      <c r="AQ1252">
        <v>3</v>
      </c>
      <c r="AR1252">
        <v>0</v>
      </c>
      <c r="AS1252">
        <v>2</v>
      </c>
      <c r="AT1252">
        <v>1</v>
      </c>
      <c r="AU1252">
        <v>0</v>
      </c>
      <c r="AV1252">
        <v>0</v>
      </c>
      <c r="AW1252">
        <v>0</v>
      </c>
      <c r="AX1252">
        <v>0</v>
      </c>
      <c r="AY1252">
        <v>1</v>
      </c>
      <c r="AZ1252">
        <v>3</v>
      </c>
      <c r="BA1252">
        <v>2</v>
      </c>
      <c r="BB1252">
        <v>0</v>
      </c>
      <c r="BC1252">
        <v>0</v>
      </c>
      <c r="BD1252">
        <v>0</v>
      </c>
      <c r="BE1252">
        <v>0</v>
      </c>
      <c r="BF1252">
        <v>2</v>
      </c>
      <c r="BG1252">
        <v>45</v>
      </c>
      <c r="BH1252">
        <v>0</v>
      </c>
      <c r="BI1252">
        <v>1</v>
      </c>
      <c r="BJ1252" s="2">
        <v>46218</v>
      </c>
      <c r="BK1252">
        <v>0</v>
      </c>
      <c r="BL1252" s="3" t="str">
        <f>VLOOKUP(O1252,DropDownList!$H$1:$I$7,2,FALSE)</f>
        <v>2022/23</v>
      </c>
      <c r="BM1252" s="3" t="str">
        <f t="shared" si="19"/>
        <v>PREG</v>
      </c>
    </row>
    <row r="1253" spans="1:65" x14ac:dyDescent="0.2">
      <c r="A1253">
        <v>2026</v>
      </c>
      <c r="B1253">
        <v>7</v>
      </c>
      <c r="C1253" t="s">
        <v>231</v>
      </c>
      <c r="D1253" t="s">
        <v>246</v>
      </c>
      <c r="E1253" t="s">
        <v>49</v>
      </c>
      <c r="F1253">
        <v>9287</v>
      </c>
      <c r="G1253" t="s">
        <v>141</v>
      </c>
      <c r="H1253" t="s">
        <v>240</v>
      </c>
      <c r="I1253" t="s">
        <v>240</v>
      </c>
      <c r="J1253" s="1">
        <v>46204</v>
      </c>
      <c r="K1253" t="s">
        <v>143</v>
      </c>
      <c r="L1253">
        <v>2</v>
      </c>
      <c r="M1253" t="s">
        <v>445</v>
      </c>
      <c r="N1253" t="s">
        <v>442</v>
      </c>
      <c r="O1253" t="s">
        <v>156</v>
      </c>
      <c r="P1253" t="s">
        <v>152</v>
      </c>
      <c r="Q1253">
        <v>0</v>
      </c>
      <c r="R1253">
        <v>40</v>
      </c>
      <c r="S1253">
        <v>1600</v>
      </c>
      <c r="T1253">
        <v>880</v>
      </c>
      <c r="U1253">
        <v>0</v>
      </c>
      <c r="V1253">
        <v>0</v>
      </c>
      <c r="W1253">
        <v>0</v>
      </c>
      <c r="X1253">
        <v>0</v>
      </c>
      <c r="Y1253">
        <v>0</v>
      </c>
      <c r="Z1253">
        <v>0</v>
      </c>
      <c r="AA1253">
        <v>720</v>
      </c>
      <c r="AB1253">
        <v>0</v>
      </c>
      <c r="AC1253">
        <v>720</v>
      </c>
      <c r="AD1253">
        <v>0</v>
      </c>
      <c r="AE1253">
        <v>0</v>
      </c>
      <c r="AF1253">
        <v>18</v>
      </c>
      <c r="AG1253">
        <v>0</v>
      </c>
      <c r="AH1253">
        <v>22</v>
      </c>
      <c r="AI1253">
        <v>0</v>
      </c>
      <c r="AJ1253">
        <v>0</v>
      </c>
      <c r="AK1253">
        <v>0</v>
      </c>
      <c r="AL1253">
        <v>0</v>
      </c>
      <c r="AM1253">
        <v>0</v>
      </c>
      <c r="AN1253">
        <v>0</v>
      </c>
      <c r="AO1253">
        <v>0</v>
      </c>
      <c r="AP1253">
        <v>0</v>
      </c>
      <c r="AQ1253">
        <v>0</v>
      </c>
      <c r="AR1253">
        <v>0</v>
      </c>
      <c r="AS1253">
        <v>0</v>
      </c>
      <c r="AT1253">
        <v>0</v>
      </c>
      <c r="AU1253">
        <v>0</v>
      </c>
      <c r="AV1253">
        <v>0</v>
      </c>
      <c r="AW1253">
        <v>0</v>
      </c>
      <c r="AX1253">
        <v>0</v>
      </c>
      <c r="AY1253">
        <v>0</v>
      </c>
      <c r="AZ1253">
        <v>0</v>
      </c>
      <c r="BA1253">
        <v>0</v>
      </c>
      <c r="BB1253">
        <v>0</v>
      </c>
      <c r="BC1253">
        <v>0</v>
      </c>
      <c r="BD1253">
        <v>0</v>
      </c>
      <c r="BE1253">
        <v>0</v>
      </c>
      <c r="BF1253">
        <v>0</v>
      </c>
      <c r="BG1253">
        <v>0</v>
      </c>
      <c r="BH1253">
        <v>0</v>
      </c>
      <c r="BI1253">
        <v>0</v>
      </c>
      <c r="BJ1253" s="2">
        <v>46218</v>
      </c>
      <c r="BK1253">
        <v>0</v>
      </c>
      <c r="BL1253" s="3" t="str">
        <f>VLOOKUP(O1253,DropDownList!$H$1:$I$7,2,FALSE)</f>
        <v>2023/24</v>
      </c>
      <c r="BM1253" s="3" t="str">
        <f t="shared" si="19"/>
        <v>PCOA</v>
      </c>
    </row>
    <row r="1254" spans="1:65" x14ac:dyDescent="0.2">
      <c r="A1254">
        <v>2026</v>
      </c>
      <c r="B1254">
        <v>7</v>
      </c>
      <c r="C1254" t="s">
        <v>231</v>
      </c>
      <c r="D1254" t="s">
        <v>246</v>
      </c>
      <c r="E1254" t="s">
        <v>49</v>
      </c>
      <c r="F1254">
        <v>9287</v>
      </c>
      <c r="G1254" t="s">
        <v>141</v>
      </c>
      <c r="H1254" t="s">
        <v>240</v>
      </c>
      <c r="I1254" t="s">
        <v>240</v>
      </c>
      <c r="J1254" s="1">
        <v>46204</v>
      </c>
      <c r="K1254" t="s">
        <v>143</v>
      </c>
      <c r="L1254">
        <v>2</v>
      </c>
      <c r="M1254" t="s">
        <v>445</v>
      </c>
      <c r="N1254" t="s">
        <v>442</v>
      </c>
      <c r="O1254" t="s">
        <v>156</v>
      </c>
      <c r="P1254" t="s">
        <v>146</v>
      </c>
      <c r="Q1254">
        <v>670</v>
      </c>
      <c r="R1254">
        <v>287</v>
      </c>
      <c r="S1254">
        <v>4620</v>
      </c>
      <c r="T1254">
        <v>181.37</v>
      </c>
      <c r="U1254">
        <v>80</v>
      </c>
      <c r="V1254">
        <v>14</v>
      </c>
      <c r="W1254">
        <v>280</v>
      </c>
      <c r="X1254">
        <v>280</v>
      </c>
      <c r="Y1254">
        <v>0</v>
      </c>
      <c r="Z1254">
        <v>0</v>
      </c>
      <c r="AA1254">
        <v>3768.63</v>
      </c>
      <c r="AB1254">
        <v>0</v>
      </c>
      <c r="AC1254">
        <v>0</v>
      </c>
      <c r="AD1254">
        <v>13</v>
      </c>
      <c r="AE1254">
        <v>1</v>
      </c>
      <c r="AF1254">
        <v>239</v>
      </c>
      <c r="AG1254">
        <v>1</v>
      </c>
      <c r="AH1254">
        <v>10</v>
      </c>
      <c r="AI1254">
        <v>35</v>
      </c>
      <c r="AJ1254">
        <v>0</v>
      </c>
      <c r="AK1254">
        <v>0</v>
      </c>
      <c r="AL1254">
        <v>0</v>
      </c>
      <c r="AM1254">
        <v>0</v>
      </c>
      <c r="AN1254">
        <v>0</v>
      </c>
      <c r="AO1254">
        <v>205</v>
      </c>
      <c r="AP1254">
        <v>995</v>
      </c>
      <c r="AQ1254">
        <v>212</v>
      </c>
      <c r="AR1254">
        <v>0</v>
      </c>
      <c r="AS1254">
        <v>172</v>
      </c>
      <c r="AT1254">
        <v>17</v>
      </c>
      <c r="AU1254">
        <v>26</v>
      </c>
      <c r="AV1254">
        <v>14</v>
      </c>
      <c r="AW1254">
        <v>9</v>
      </c>
      <c r="AX1254">
        <v>0</v>
      </c>
      <c r="AY1254">
        <v>127</v>
      </c>
      <c r="AZ1254">
        <v>212</v>
      </c>
      <c r="BA1254">
        <v>129</v>
      </c>
      <c r="BB1254">
        <v>18</v>
      </c>
      <c r="BC1254">
        <v>8</v>
      </c>
      <c r="BD1254">
        <v>3</v>
      </c>
      <c r="BE1254">
        <v>0</v>
      </c>
      <c r="BF1254">
        <v>276</v>
      </c>
      <c r="BG1254">
        <v>660</v>
      </c>
      <c r="BH1254">
        <v>2</v>
      </c>
      <c r="BI1254">
        <v>79</v>
      </c>
      <c r="BJ1254" s="2">
        <v>46218</v>
      </c>
      <c r="BK1254">
        <v>0</v>
      </c>
      <c r="BL1254" s="3" t="str">
        <f>VLOOKUP(O1254,DropDownList!$H$1:$I$7,2,FALSE)</f>
        <v>2023/24</v>
      </c>
      <c r="BM1254" s="3" t="str">
        <f t="shared" si="19"/>
        <v>VSUR</v>
      </c>
    </row>
    <row r="1255" spans="1:65" x14ac:dyDescent="0.2">
      <c r="A1255">
        <v>2026</v>
      </c>
      <c r="B1255">
        <v>7</v>
      </c>
      <c r="C1255" t="s">
        <v>231</v>
      </c>
      <c r="D1255" t="s">
        <v>246</v>
      </c>
      <c r="E1255" t="s">
        <v>49</v>
      </c>
      <c r="F1255">
        <v>9287</v>
      </c>
      <c r="G1255" t="s">
        <v>141</v>
      </c>
      <c r="H1255" t="s">
        <v>240</v>
      </c>
      <c r="I1255" t="s">
        <v>240</v>
      </c>
      <c r="J1255" s="1">
        <v>46204</v>
      </c>
      <c r="K1255" t="s">
        <v>143</v>
      </c>
      <c r="L1255">
        <v>2</v>
      </c>
      <c r="M1255" t="s">
        <v>445</v>
      </c>
      <c r="N1255" t="s">
        <v>442</v>
      </c>
      <c r="O1255" t="s">
        <v>155</v>
      </c>
      <c r="P1255" t="s">
        <v>148</v>
      </c>
      <c r="Q1255">
        <v>154.65</v>
      </c>
      <c r="R1255">
        <v>14</v>
      </c>
      <c r="S1255">
        <v>840</v>
      </c>
      <c r="T1255">
        <v>60</v>
      </c>
      <c r="U1255">
        <v>3</v>
      </c>
      <c r="V1255">
        <v>2</v>
      </c>
      <c r="W1255">
        <v>120</v>
      </c>
      <c r="X1255">
        <v>120</v>
      </c>
      <c r="Y1255">
        <v>0</v>
      </c>
      <c r="Z1255">
        <v>0</v>
      </c>
      <c r="AA1255">
        <v>625.35</v>
      </c>
      <c r="AB1255">
        <v>0</v>
      </c>
      <c r="AC1255">
        <v>625.35</v>
      </c>
      <c r="AD1255">
        <v>2</v>
      </c>
      <c r="AE1255">
        <v>0</v>
      </c>
      <c r="AF1255">
        <v>10</v>
      </c>
      <c r="AG1255">
        <v>1</v>
      </c>
      <c r="AH1255">
        <v>1</v>
      </c>
      <c r="AI1255">
        <v>2</v>
      </c>
      <c r="AJ1255">
        <v>0</v>
      </c>
      <c r="AK1255">
        <v>0</v>
      </c>
      <c r="AL1255">
        <v>0</v>
      </c>
      <c r="AM1255">
        <v>0</v>
      </c>
      <c r="AN1255">
        <v>0</v>
      </c>
      <c r="AO1255">
        <v>10</v>
      </c>
      <c r="AP1255">
        <v>64</v>
      </c>
      <c r="AQ1255">
        <v>12</v>
      </c>
      <c r="AR1255">
        <v>0</v>
      </c>
      <c r="AS1255">
        <v>12</v>
      </c>
      <c r="AT1255">
        <v>5</v>
      </c>
      <c r="AU1255">
        <v>0</v>
      </c>
      <c r="AV1255">
        <v>0</v>
      </c>
      <c r="AW1255">
        <v>0</v>
      </c>
      <c r="AX1255">
        <v>0</v>
      </c>
      <c r="AY1255">
        <v>8</v>
      </c>
      <c r="AZ1255">
        <v>16</v>
      </c>
      <c r="BA1255">
        <v>10</v>
      </c>
      <c r="BB1255">
        <v>0</v>
      </c>
      <c r="BC1255">
        <v>0</v>
      </c>
      <c r="BD1255">
        <v>0</v>
      </c>
      <c r="BE1255">
        <v>0</v>
      </c>
      <c r="BF1255">
        <v>11</v>
      </c>
      <c r="BG1255">
        <v>120</v>
      </c>
      <c r="BH1255">
        <v>0</v>
      </c>
      <c r="BI1255">
        <v>3</v>
      </c>
      <c r="BJ1255" s="2">
        <v>46218</v>
      </c>
      <c r="BK1255">
        <v>0</v>
      </c>
      <c r="BL1255" s="3" t="str">
        <f>VLOOKUP(O1255,DropDownList!$H$1:$I$7,2,FALSE)</f>
        <v>2022/23</v>
      </c>
      <c r="BM1255" s="3" t="str">
        <f t="shared" si="19"/>
        <v>PRAS</v>
      </c>
    </row>
    <row r="1256" spans="1:65" x14ac:dyDescent="0.2">
      <c r="A1256">
        <v>2026</v>
      </c>
      <c r="B1256">
        <v>7</v>
      </c>
      <c r="C1256" t="s">
        <v>231</v>
      </c>
      <c r="D1256" t="s">
        <v>246</v>
      </c>
      <c r="E1256" t="s">
        <v>49</v>
      </c>
      <c r="F1256">
        <v>9287</v>
      </c>
      <c r="G1256" t="s">
        <v>141</v>
      </c>
      <c r="H1256" t="s">
        <v>240</v>
      </c>
      <c r="I1256" t="s">
        <v>240</v>
      </c>
      <c r="J1256" s="1">
        <v>46204</v>
      </c>
      <c r="K1256" t="s">
        <v>143</v>
      </c>
      <c r="L1256">
        <v>2</v>
      </c>
      <c r="M1256" t="s">
        <v>445</v>
      </c>
      <c r="N1256" t="s">
        <v>442</v>
      </c>
      <c r="O1256" t="s">
        <v>149</v>
      </c>
      <c r="P1256" t="s">
        <v>148</v>
      </c>
      <c r="Q1256">
        <v>1027.5</v>
      </c>
      <c r="R1256">
        <v>27</v>
      </c>
      <c r="S1256">
        <v>1620</v>
      </c>
      <c r="T1256">
        <v>0</v>
      </c>
      <c r="U1256">
        <v>18</v>
      </c>
      <c r="V1256">
        <v>9</v>
      </c>
      <c r="W1256">
        <v>540</v>
      </c>
      <c r="X1256">
        <v>540</v>
      </c>
      <c r="Y1256">
        <v>0</v>
      </c>
      <c r="Z1256">
        <v>0</v>
      </c>
      <c r="AA1256">
        <v>592.5</v>
      </c>
      <c r="AB1256">
        <v>0</v>
      </c>
      <c r="AC1256">
        <v>592.5</v>
      </c>
      <c r="AD1256">
        <v>9</v>
      </c>
      <c r="AE1256">
        <v>0</v>
      </c>
      <c r="AF1256">
        <v>9</v>
      </c>
      <c r="AG1256">
        <v>2</v>
      </c>
      <c r="AH1256">
        <v>0</v>
      </c>
      <c r="AI1256">
        <v>16</v>
      </c>
      <c r="AJ1256">
        <v>0</v>
      </c>
      <c r="AK1256">
        <v>0</v>
      </c>
      <c r="AL1256">
        <v>0</v>
      </c>
      <c r="AM1256">
        <v>0</v>
      </c>
      <c r="AN1256">
        <v>0</v>
      </c>
      <c r="AO1256">
        <v>24</v>
      </c>
      <c r="AP1256">
        <v>88</v>
      </c>
      <c r="AQ1256">
        <v>24</v>
      </c>
      <c r="AR1256">
        <v>5</v>
      </c>
      <c r="AS1256">
        <v>6</v>
      </c>
      <c r="AT1256">
        <v>9</v>
      </c>
      <c r="AU1256">
        <v>0</v>
      </c>
      <c r="AV1256">
        <v>0</v>
      </c>
      <c r="AW1256">
        <v>0</v>
      </c>
      <c r="AX1256">
        <v>0</v>
      </c>
      <c r="AY1256">
        <v>11</v>
      </c>
      <c r="AZ1256">
        <v>16</v>
      </c>
      <c r="BA1256">
        <v>2</v>
      </c>
      <c r="BB1256">
        <v>0</v>
      </c>
      <c r="BC1256">
        <v>0</v>
      </c>
      <c r="BD1256">
        <v>0</v>
      </c>
      <c r="BE1256">
        <v>0</v>
      </c>
      <c r="BF1256">
        <v>24</v>
      </c>
      <c r="BG1256">
        <v>960</v>
      </c>
      <c r="BH1256">
        <v>0</v>
      </c>
      <c r="BI1256">
        <v>18</v>
      </c>
      <c r="BJ1256" s="2">
        <v>46218</v>
      </c>
      <c r="BK1256">
        <v>0</v>
      </c>
      <c r="BL1256" s="3" t="str">
        <f>VLOOKUP(O1256,DropDownList!$H$1:$I$7,2,FALSE)</f>
        <v>2025/26</v>
      </c>
      <c r="BM1256" s="3" t="str">
        <f t="shared" si="19"/>
        <v>PRAS</v>
      </c>
    </row>
    <row r="1257" spans="1:65" x14ac:dyDescent="0.2">
      <c r="A1257">
        <v>2026</v>
      </c>
      <c r="B1257">
        <v>7</v>
      </c>
      <c r="C1257" t="s">
        <v>231</v>
      </c>
      <c r="D1257" t="s">
        <v>246</v>
      </c>
      <c r="E1257" t="s">
        <v>49</v>
      </c>
      <c r="F1257">
        <v>9287</v>
      </c>
      <c r="G1257" t="s">
        <v>141</v>
      </c>
      <c r="H1257" t="s">
        <v>240</v>
      </c>
      <c r="I1257" t="s">
        <v>240</v>
      </c>
      <c r="J1257" s="1">
        <v>46204</v>
      </c>
      <c r="K1257" t="s">
        <v>143</v>
      </c>
      <c r="L1257">
        <v>2</v>
      </c>
      <c r="M1257" t="s">
        <v>445</v>
      </c>
      <c r="N1257" t="s">
        <v>442</v>
      </c>
      <c r="O1257" t="s">
        <v>147</v>
      </c>
      <c r="P1257" t="s">
        <v>146</v>
      </c>
      <c r="Q1257">
        <v>1363.43</v>
      </c>
      <c r="R1257">
        <v>444</v>
      </c>
      <c r="S1257">
        <v>6360</v>
      </c>
      <c r="T1257">
        <v>190</v>
      </c>
      <c r="U1257">
        <v>179</v>
      </c>
      <c r="V1257">
        <v>42</v>
      </c>
      <c r="W1257">
        <v>619.24</v>
      </c>
      <c r="X1257">
        <v>619.24</v>
      </c>
      <c r="Y1257">
        <v>0</v>
      </c>
      <c r="Z1257">
        <v>0</v>
      </c>
      <c r="AA1257">
        <v>4806.57</v>
      </c>
      <c r="AB1257">
        <v>0</v>
      </c>
      <c r="AC1257">
        <v>0</v>
      </c>
      <c r="AD1257">
        <v>41</v>
      </c>
      <c r="AE1257">
        <v>1</v>
      </c>
      <c r="AF1257">
        <v>335</v>
      </c>
      <c r="AG1257">
        <v>3</v>
      </c>
      <c r="AH1257">
        <v>14</v>
      </c>
      <c r="AI1257">
        <v>92</v>
      </c>
      <c r="AJ1257">
        <v>0</v>
      </c>
      <c r="AK1257">
        <v>0</v>
      </c>
      <c r="AL1257">
        <v>0</v>
      </c>
      <c r="AM1257">
        <v>0</v>
      </c>
      <c r="AN1257">
        <v>0</v>
      </c>
      <c r="AO1257">
        <v>345</v>
      </c>
      <c r="AP1257">
        <v>1570</v>
      </c>
      <c r="AQ1257">
        <v>337</v>
      </c>
      <c r="AR1257">
        <v>0</v>
      </c>
      <c r="AS1257">
        <v>259</v>
      </c>
      <c r="AT1257">
        <v>27</v>
      </c>
      <c r="AU1257">
        <v>18</v>
      </c>
      <c r="AV1257">
        <v>9</v>
      </c>
      <c r="AW1257">
        <v>13</v>
      </c>
      <c r="AX1257">
        <v>0</v>
      </c>
      <c r="AY1257">
        <v>222</v>
      </c>
      <c r="AZ1257">
        <v>336</v>
      </c>
      <c r="BA1257">
        <v>169</v>
      </c>
      <c r="BB1257">
        <v>39</v>
      </c>
      <c r="BC1257">
        <v>16</v>
      </c>
      <c r="BD1257">
        <v>3</v>
      </c>
      <c r="BE1257">
        <v>0</v>
      </c>
      <c r="BF1257">
        <v>431</v>
      </c>
      <c r="BG1257">
        <v>1320</v>
      </c>
      <c r="BH1257">
        <v>0</v>
      </c>
      <c r="BI1257">
        <v>174</v>
      </c>
      <c r="BJ1257" s="2">
        <v>46218</v>
      </c>
      <c r="BK1257">
        <v>0</v>
      </c>
      <c r="BL1257" s="3" t="str">
        <f>VLOOKUP(O1257,DropDownList!$H$1:$I$7,2,FALSE)</f>
        <v>2024/25</v>
      </c>
      <c r="BM1257" s="3" t="str">
        <f t="shared" si="19"/>
        <v>VSUR</v>
      </c>
    </row>
    <row r="1258" spans="1:65" x14ac:dyDescent="0.2">
      <c r="A1258">
        <v>2026</v>
      </c>
      <c r="B1258">
        <v>7</v>
      </c>
      <c r="C1258" t="s">
        <v>231</v>
      </c>
      <c r="D1258" t="s">
        <v>247</v>
      </c>
      <c r="E1258" t="s">
        <v>49</v>
      </c>
      <c r="F1258">
        <v>9803</v>
      </c>
      <c r="G1258" t="s">
        <v>158</v>
      </c>
      <c r="H1258" t="s">
        <v>240</v>
      </c>
      <c r="I1258" t="s">
        <v>240</v>
      </c>
      <c r="J1258" s="1">
        <v>46204</v>
      </c>
      <c r="K1258" t="s">
        <v>143</v>
      </c>
      <c r="L1258">
        <v>2</v>
      </c>
      <c r="M1258" t="s">
        <v>445</v>
      </c>
      <c r="N1258" t="s">
        <v>442</v>
      </c>
      <c r="O1258" t="s">
        <v>147</v>
      </c>
      <c r="P1258" t="s">
        <v>161</v>
      </c>
      <c r="Q1258">
        <v>1570.33</v>
      </c>
      <c r="R1258">
        <v>542</v>
      </c>
      <c r="S1258">
        <v>11015</v>
      </c>
      <c r="T1258">
        <v>402.98</v>
      </c>
      <c r="U1258">
        <v>207</v>
      </c>
      <c r="V1258">
        <v>33</v>
      </c>
      <c r="W1258">
        <v>660.33</v>
      </c>
      <c r="X1258">
        <v>660.33</v>
      </c>
      <c r="Y1258">
        <v>0</v>
      </c>
      <c r="Z1258">
        <v>0</v>
      </c>
      <c r="AA1258">
        <v>9041.69</v>
      </c>
      <c r="AB1258">
        <v>0</v>
      </c>
      <c r="AC1258">
        <v>0</v>
      </c>
      <c r="AD1258">
        <v>31</v>
      </c>
      <c r="AE1258">
        <v>2</v>
      </c>
      <c r="AF1258">
        <v>425</v>
      </c>
      <c r="AG1258">
        <v>2</v>
      </c>
      <c r="AH1258">
        <v>30</v>
      </c>
      <c r="AI1258">
        <v>84</v>
      </c>
      <c r="AJ1258">
        <v>0</v>
      </c>
      <c r="AK1258">
        <v>0</v>
      </c>
      <c r="AL1258">
        <v>0</v>
      </c>
      <c r="AM1258">
        <v>0</v>
      </c>
      <c r="AN1258">
        <v>0</v>
      </c>
      <c r="AO1258">
        <v>404</v>
      </c>
      <c r="AP1258">
        <v>1719</v>
      </c>
      <c r="AQ1258">
        <v>413</v>
      </c>
      <c r="AR1258">
        <v>0</v>
      </c>
      <c r="AS1258">
        <v>218</v>
      </c>
      <c r="AT1258">
        <v>36</v>
      </c>
      <c r="AU1258">
        <v>8</v>
      </c>
      <c r="AV1258">
        <v>4</v>
      </c>
      <c r="AW1258">
        <v>42</v>
      </c>
      <c r="AX1258">
        <v>0</v>
      </c>
      <c r="AY1258">
        <v>289</v>
      </c>
      <c r="AZ1258">
        <v>389</v>
      </c>
      <c r="BA1258">
        <v>180</v>
      </c>
      <c r="BB1258">
        <v>15</v>
      </c>
      <c r="BC1258">
        <v>6</v>
      </c>
      <c r="BD1258">
        <v>12</v>
      </c>
      <c r="BE1258">
        <v>1</v>
      </c>
      <c r="BF1258">
        <v>504</v>
      </c>
      <c r="BG1258">
        <v>1560</v>
      </c>
      <c r="BH1258">
        <v>1</v>
      </c>
      <c r="BI1258">
        <v>203</v>
      </c>
      <c r="BJ1258" s="2">
        <v>46218</v>
      </c>
      <c r="BK1258">
        <v>0</v>
      </c>
      <c r="BL1258" s="3" t="str">
        <f>VLOOKUP(O1258,DropDownList!$H$1:$I$7,2,FALSE)</f>
        <v>2024/25</v>
      </c>
      <c r="BM1258" s="3" t="str">
        <f t="shared" si="19"/>
        <v>VSUR</v>
      </c>
    </row>
    <row r="1259" spans="1:65" x14ac:dyDescent="0.2">
      <c r="A1259">
        <v>2026</v>
      </c>
      <c r="B1259">
        <v>7</v>
      </c>
      <c r="C1259" t="s">
        <v>231</v>
      </c>
      <c r="D1259" t="s">
        <v>247</v>
      </c>
      <c r="E1259" t="s">
        <v>49</v>
      </c>
      <c r="F1259">
        <v>9803</v>
      </c>
      <c r="G1259" t="s">
        <v>158</v>
      </c>
      <c r="H1259" t="s">
        <v>240</v>
      </c>
      <c r="I1259" t="s">
        <v>240</v>
      </c>
      <c r="J1259" s="1">
        <v>46204</v>
      </c>
      <c r="K1259" t="s">
        <v>143</v>
      </c>
      <c r="L1259">
        <v>2</v>
      </c>
      <c r="M1259" t="s">
        <v>445</v>
      </c>
      <c r="N1259" t="s">
        <v>442</v>
      </c>
      <c r="O1259" t="s">
        <v>147</v>
      </c>
      <c r="P1259" t="s">
        <v>159</v>
      </c>
      <c r="Q1259">
        <v>55608.7</v>
      </c>
      <c r="R1259">
        <v>7</v>
      </c>
      <c r="S1259">
        <v>110501.18</v>
      </c>
      <c r="T1259">
        <v>1352.8</v>
      </c>
      <c r="U1259">
        <v>2</v>
      </c>
      <c r="V1259">
        <v>2</v>
      </c>
      <c r="W1259">
        <v>55608.7</v>
      </c>
      <c r="X1259">
        <v>55608.7</v>
      </c>
      <c r="Y1259">
        <v>0</v>
      </c>
      <c r="Z1259">
        <v>0</v>
      </c>
      <c r="AA1259">
        <v>53539.68</v>
      </c>
      <c r="AB1259">
        <v>0</v>
      </c>
      <c r="AC1259">
        <v>0</v>
      </c>
      <c r="AD1259">
        <v>2</v>
      </c>
      <c r="AE1259">
        <v>0</v>
      </c>
      <c r="AF1259">
        <v>4</v>
      </c>
      <c r="AG1259">
        <v>0</v>
      </c>
      <c r="AH1259">
        <v>0</v>
      </c>
      <c r="AI1259">
        <v>2</v>
      </c>
      <c r="AJ1259">
        <v>0</v>
      </c>
      <c r="AK1259">
        <v>0</v>
      </c>
      <c r="AL1259">
        <v>0</v>
      </c>
      <c r="AM1259">
        <v>0</v>
      </c>
      <c r="AN1259">
        <v>0</v>
      </c>
      <c r="AO1259">
        <v>5</v>
      </c>
      <c r="AP1259">
        <v>11</v>
      </c>
      <c r="AQ1259">
        <v>4</v>
      </c>
      <c r="AR1259">
        <v>0</v>
      </c>
      <c r="AS1259">
        <v>0</v>
      </c>
      <c r="AT1259">
        <v>0</v>
      </c>
      <c r="AU1259">
        <v>3</v>
      </c>
      <c r="AV1259">
        <v>2</v>
      </c>
      <c r="AW1259">
        <v>1</v>
      </c>
      <c r="AX1259">
        <v>0</v>
      </c>
      <c r="AY1259">
        <v>0</v>
      </c>
      <c r="AZ1259">
        <v>0</v>
      </c>
      <c r="BA1259">
        <v>0</v>
      </c>
      <c r="BB1259">
        <v>0</v>
      </c>
      <c r="BC1259">
        <v>0</v>
      </c>
      <c r="BD1259">
        <v>0</v>
      </c>
      <c r="BE1259">
        <v>0</v>
      </c>
      <c r="BF1259">
        <v>0</v>
      </c>
      <c r="BG1259">
        <v>55608.7</v>
      </c>
      <c r="BH1259">
        <v>1</v>
      </c>
      <c r="BI1259">
        <v>0</v>
      </c>
      <c r="BJ1259" s="2">
        <v>46218</v>
      </c>
      <c r="BK1259">
        <v>0</v>
      </c>
      <c r="BL1259" s="3" t="str">
        <f>VLOOKUP(O1259,DropDownList!$H$1:$I$7,2,FALSE)</f>
        <v>2024/25</v>
      </c>
      <c r="BM1259" s="3" t="str">
        <f t="shared" si="19"/>
        <v>CONF</v>
      </c>
    </row>
    <row r="1260" spans="1:65" x14ac:dyDescent="0.2">
      <c r="A1260">
        <v>2026</v>
      </c>
      <c r="B1260">
        <v>7</v>
      </c>
      <c r="C1260" t="s">
        <v>231</v>
      </c>
      <c r="D1260" t="s">
        <v>247</v>
      </c>
      <c r="E1260" t="s">
        <v>49</v>
      </c>
      <c r="F1260">
        <v>9803</v>
      </c>
      <c r="G1260" t="s">
        <v>158</v>
      </c>
      <c r="H1260" t="s">
        <v>240</v>
      </c>
      <c r="I1260" t="s">
        <v>240</v>
      </c>
      <c r="J1260" s="1">
        <v>46204</v>
      </c>
      <c r="K1260" t="s">
        <v>143</v>
      </c>
      <c r="L1260">
        <v>2</v>
      </c>
      <c r="M1260" t="s">
        <v>445</v>
      </c>
      <c r="N1260" t="s">
        <v>442</v>
      </c>
      <c r="O1260" t="s">
        <v>149</v>
      </c>
      <c r="P1260" t="s">
        <v>161</v>
      </c>
      <c r="Q1260">
        <v>2459.9899999999998</v>
      </c>
      <c r="R1260">
        <v>437</v>
      </c>
      <c r="S1260">
        <v>24771.25</v>
      </c>
      <c r="T1260">
        <v>250</v>
      </c>
      <c r="U1260">
        <v>259</v>
      </c>
      <c r="V1260">
        <v>66</v>
      </c>
      <c r="W1260">
        <v>1120</v>
      </c>
      <c r="X1260">
        <v>1120</v>
      </c>
      <c r="Y1260">
        <v>0</v>
      </c>
      <c r="Z1260">
        <v>0</v>
      </c>
      <c r="AA1260">
        <v>22061.26</v>
      </c>
      <c r="AB1260">
        <v>0</v>
      </c>
      <c r="AC1260">
        <v>0</v>
      </c>
      <c r="AD1260">
        <v>65</v>
      </c>
      <c r="AE1260">
        <v>1</v>
      </c>
      <c r="AF1260">
        <v>278</v>
      </c>
      <c r="AG1260">
        <v>2</v>
      </c>
      <c r="AH1260">
        <v>14</v>
      </c>
      <c r="AI1260">
        <v>143</v>
      </c>
      <c r="AJ1260">
        <v>0</v>
      </c>
      <c r="AK1260">
        <v>0</v>
      </c>
      <c r="AL1260">
        <v>0</v>
      </c>
      <c r="AM1260">
        <v>0</v>
      </c>
      <c r="AN1260">
        <v>0</v>
      </c>
      <c r="AO1260">
        <v>300</v>
      </c>
      <c r="AP1260">
        <v>958</v>
      </c>
      <c r="AQ1260">
        <v>289</v>
      </c>
      <c r="AR1260">
        <v>0</v>
      </c>
      <c r="AS1260">
        <v>112</v>
      </c>
      <c r="AT1260">
        <v>16</v>
      </c>
      <c r="AU1260">
        <v>8</v>
      </c>
      <c r="AV1260">
        <v>0</v>
      </c>
      <c r="AW1260">
        <v>14</v>
      </c>
      <c r="AX1260">
        <v>0</v>
      </c>
      <c r="AY1260">
        <v>130</v>
      </c>
      <c r="AZ1260">
        <v>174</v>
      </c>
      <c r="BA1260">
        <v>35</v>
      </c>
      <c r="BB1260">
        <v>15</v>
      </c>
      <c r="BC1260">
        <v>5</v>
      </c>
      <c r="BD1260">
        <v>1</v>
      </c>
      <c r="BE1260">
        <v>0</v>
      </c>
      <c r="BF1260">
        <v>419</v>
      </c>
      <c r="BG1260">
        <v>2430</v>
      </c>
      <c r="BH1260">
        <v>0</v>
      </c>
      <c r="BI1260">
        <v>254</v>
      </c>
      <c r="BJ1260" s="2">
        <v>46218</v>
      </c>
      <c r="BK1260">
        <v>0</v>
      </c>
      <c r="BL1260" s="3" t="str">
        <f>VLOOKUP(O1260,DropDownList!$H$1:$I$7,2,FALSE)</f>
        <v>2025/26</v>
      </c>
      <c r="BM1260" s="3" t="str">
        <f t="shared" si="19"/>
        <v>VSUR</v>
      </c>
    </row>
    <row r="1261" spans="1:65" x14ac:dyDescent="0.2">
      <c r="A1261">
        <v>2026</v>
      </c>
      <c r="B1261">
        <v>7</v>
      </c>
      <c r="C1261" t="s">
        <v>231</v>
      </c>
      <c r="D1261" t="s">
        <v>247</v>
      </c>
      <c r="E1261" t="s">
        <v>49</v>
      </c>
      <c r="F1261">
        <v>9803</v>
      </c>
      <c r="G1261" t="s">
        <v>158</v>
      </c>
      <c r="H1261" t="s">
        <v>240</v>
      </c>
      <c r="I1261" t="s">
        <v>240</v>
      </c>
      <c r="J1261" s="1">
        <v>46204</v>
      </c>
      <c r="K1261" t="s">
        <v>143</v>
      </c>
      <c r="L1261">
        <v>2</v>
      </c>
      <c r="M1261" t="s">
        <v>445</v>
      </c>
      <c r="N1261" t="s">
        <v>442</v>
      </c>
      <c r="O1261" t="s">
        <v>149</v>
      </c>
      <c r="P1261" t="s">
        <v>159</v>
      </c>
      <c r="Q1261">
        <v>69768.679999999993</v>
      </c>
      <c r="R1261">
        <v>5</v>
      </c>
      <c r="S1261">
        <v>82208.33</v>
      </c>
      <c r="T1261">
        <v>15.14</v>
      </c>
      <c r="U1261">
        <v>3</v>
      </c>
      <c r="V1261">
        <v>1</v>
      </c>
      <c r="W1261">
        <v>36036.5</v>
      </c>
      <c r="X1261">
        <v>36036.5</v>
      </c>
      <c r="Y1261">
        <v>0</v>
      </c>
      <c r="Z1261">
        <v>0</v>
      </c>
      <c r="AA1261">
        <v>12424.51</v>
      </c>
      <c r="AB1261">
        <v>0</v>
      </c>
      <c r="AC1261">
        <v>0</v>
      </c>
      <c r="AD1261">
        <v>1</v>
      </c>
      <c r="AE1261">
        <v>0</v>
      </c>
      <c r="AF1261">
        <v>1</v>
      </c>
      <c r="AG1261">
        <v>2</v>
      </c>
      <c r="AH1261">
        <v>0</v>
      </c>
      <c r="AI1261">
        <v>1</v>
      </c>
      <c r="AJ1261">
        <v>0</v>
      </c>
      <c r="AK1261">
        <v>0</v>
      </c>
      <c r="AL1261">
        <v>0</v>
      </c>
      <c r="AM1261">
        <v>0</v>
      </c>
      <c r="AN1261">
        <v>0</v>
      </c>
      <c r="AO1261">
        <v>5</v>
      </c>
      <c r="AP1261">
        <v>5</v>
      </c>
      <c r="AQ1261">
        <v>1</v>
      </c>
      <c r="AR1261">
        <v>0</v>
      </c>
      <c r="AS1261">
        <v>0</v>
      </c>
      <c r="AT1261">
        <v>0</v>
      </c>
      <c r="AU1261">
        <v>4</v>
      </c>
      <c r="AV1261">
        <v>0</v>
      </c>
      <c r="AW1261">
        <v>0</v>
      </c>
      <c r="AX1261">
        <v>0</v>
      </c>
      <c r="AY1261">
        <v>0</v>
      </c>
      <c r="AZ1261">
        <v>0</v>
      </c>
      <c r="BA1261">
        <v>0</v>
      </c>
      <c r="BB1261">
        <v>0</v>
      </c>
      <c r="BC1261">
        <v>0</v>
      </c>
      <c r="BD1261">
        <v>0</v>
      </c>
      <c r="BE1261">
        <v>0</v>
      </c>
      <c r="BF1261">
        <v>0</v>
      </c>
      <c r="BG1261">
        <v>36036.5</v>
      </c>
      <c r="BH1261">
        <v>1</v>
      </c>
      <c r="BI1261">
        <v>0</v>
      </c>
      <c r="BJ1261" s="2">
        <v>46218</v>
      </c>
      <c r="BK1261">
        <v>0</v>
      </c>
      <c r="BL1261" s="3" t="str">
        <f>VLOOKUP(O1261,DropDownList!$H$1:$I$7,2,FALSE)</f>
        <v>2025/26</v>
      </c>
      <c r="BM1261" s="3" t="str">
        <f t="shared" si="19"/>
        <v>CONF</v>
      </c>
    </row>
    <row r="1262" spans="1:65" x14ac:dyDescent="0.2">
      <c r="A1262">
        <v>2026</v>
      </c>
      <c r="B1262">
        <v>7</v>
      </c>
      <c r="C1262" t="s">
        <v>231</v>
      </c>
      <c r="D1262" t="s">
        <v>247</v>
      </c>
      <c r="E1262" t="s">
        <v>49</v>
      </c>
      <c r="F1262">
        <v>9803</v>
      </c>
      <c r="G1262" t="s">
        <v>158</v>
      </c>
      <c r="H1262" t="s">
        <v>240</v>
      </c>
      <c r="I1262" t="s">
        <v>240</v>
      </c>
      <c r="J1262" s="1">
        <v>46204</v>
      </c>
      <c r="K1262" t="s">
        <v>143</v>
      </c>
      <c r="L1262">
        <v>2</v>
      </c>
      <c r="M1262" t="s">
        <v>445</v>
      </c>
      <c r="N1262" t="s">
        <v>442</v>
      </c>
      <c r="O1262" t="s">
        <v>155</v>
      </c>
      <c r="P1262" t="s">
        <v>159</v>
      </c>
      <c r="Q1262">
        <v>0</v>
      </c>
      <c r="R1262">
        <v>7</v>
      </c>
      <c r="S1262">
        <v>23315.75</v>
      </c>
      <c r="T1262">
        <v>50</v>
      </c>
      <c r="U1262">
        <v>0</v>
      </c>
      <c r="V1262">
        <v>0</v>
      </c>
      <c r="W1262">
        <v>0</v>
      </c>
      <c r="X1262">
        <v>0</v>
      </c>
      <c r="Y1262">
        <v>0</v>
      </c>
      <c r="Z1262">
        <v>0</v>
      </c>
      <c r="AA1262">
        <v>23265.75</v>
      </c>
      <c r="AB1262">
        <v>0</v>
      </c>
      <c r="AC1262">
        <v>0</v>
      </c>
      <c r="AD1262">
        <v>0</v>
      </c>
      <c r="AE1262">
        <v>0</v>
      </c>
      <c r="AF1262">
        <v>6</v>
      </c>
      <c r="AG1262">
        <v>0</v>
      </c>
      <c r="AH1262">
        <v>0</v>
      </c>
      <c r="AI1262">
        <v>0</v>
      </c>
      <c r="AJ1262">
        <v>0</v>
      </c>
      <c r="AK1262">
        <v>0</v>
      </c>
      <c r="AL1262">
        <v>0</v>
      </c>
      <c r="AM1262">
        <v>0</v>
      </c>
      <c r="AN1262">
        <v>0</v>
      </c>
      <c r="AO1262">
        <v>5</v>
      </c>
      <c r="AP1262">
        <v>6</v>
      </c>
      <c r="AQ1262">
        <v>5</v>
      </c>
      <c r="AR1262">
        <v>0</v>
      </c>
      <c r="AS1262">
        <v>0</v>
      </c>
      <c r="AT1262">
        <v>0</v>
      </c>
      <c r="AU1262">
        <v>1</v>
      </c>
      <c r="AV1262">
        <v>0</v>
      </c>
      <c r="AW1262">
        <v>0</v>
      </c>
      <c r="AX1262">
        <v>0</v>
      </c>
      <c r="AY1262">
        <v>0</v>
      </c>
      <c r="AZ1262">
        <v>0</v>
      </c>
      <c r="BA1262">
        <v>0</v>
      </c>
      <c r="BB1262">
        <v>0</v>
      </c>
      <c r="BC1262">
        <v>0</v>
      </c>
      <c r="BD1262">
        <v>0</v>
      </c>
      <c r="BE1262">
        <v>0</v>
      </c>
      <c r="BF1262">
        <v>0</v>
      </c>
      <c r="BG1262">
        <v>0</v>
      </c>
      <c r="BH1262">
        <v>1</v>
      </c>
      <c r="BI1262">
        <v>0</v>
      </c>
      <c r="BJ1262" s="2">
        <v>46218</v>
      </c>
      <c r="BK1262">
        <v>0</v>
      </c>
      <c r="BL1262" s="3" t="str">
        <f>VLOOKUP(O1262,DropDownList!$H$1:$I$7,2,FALSE)</f>
        <v>2022/23</v>
      </c>
      <c r="BM1262" s="3" t="str">
        <f t="shared" si="19"/>
        <v>CONF</v>
      </c>
    </row>
    <row r="1263" spans="1:65" x14ac:dyDescent="0.2">
      <c r="A1263">
        <v>2026</v>
      </c>
      <c r="B1263">
        <v>7</v>
      </c>
      <c r="C1263" t="s">
        <v>231</v>
      </c>
      <c r="D1263" t="s">
        <v>247</v>
      </c>
      <c r="E1263" t="s">
        <v>49</v>
      </c>
      <c r="F1263">
        <v>9803</v>
      </c>
      <c r="G1263" t="s">
        <v>158</v>
      </c>
      <c r="H1263" t="s">
        <v>240</v>
      </c>
      <c r="I1263" t="s">
        <v>240</v>
      </c>
      <c r="J1263" s="1">
        <v>46204</v>
      </c>
      <c r="K1263" t="s">
        <v>143</v>
      </c>
      <c r="L1263">
        <v>2</v>
      </c>
      <c r="M1263" t="s">
        <v>445</v>
      </c>
      <c r="N1263" t="s">
        <v>442</v>
      </c>
      <c r="O1263" t="s">
        <v>156</v>
      </c>
      <c r="P1263" t="s">
        <v>161</v>
      </c>
      <c r="Q1263">
        <v>1110.6600000000001</v>
      </c>
      <c r="R1263">
        <v>493</v>
      </c>
      <c r="S1263">
        <v>11385</v>
      </c>
      <c r="T1263">
        <v>925</v>
      </c>
      <c r="U1263">
        <v>127</v>
      </c>
      <c r="V1263">
        <v>15</v>
      </c>
      <c r="W1263">
        <v>375</v>
      </c>
      <c r="X1263">
        <v>375</v>
      </c>
      <c r="Y1263">
        <v>0</v>
      </c>
      <c r="Z1263">
        <v>0</v>
      </c>
      <c r="AA1263">
        <v>9349.34</v>
      </c>
      <c r="AB1263">
        <v>0</v>
      </c>
      <c r="AC1263">
        <v>0</v>
      </c>
      <c r="AD1263">
        <v>15</v>
      </c>
      <c r="AE1263">
        <v>0</v>
      </c>
      <c r="AF1263">
        <v>397</v>
      </c>
      <c r="AG1263">
        <v>2</v>
      </c>
      <c r="AH1263">
        <v>36</v>
      </c>
      <c r="AI1263">
        <v>57</v>
      </c>
      <c r="AJ1263">
        <v>0</v>
      </c>
      <c r="AK1263">
        <v>0</v>
      </c>
      <c r="AL1263">
        <v>0</v>
      </c>
      <c r="AM1263">
        <v>0</v>
      </c>
      <c r="AN1263">
        <v>0</v>
      </c>
      <c r="AO1263">
        <v>367</v>
      </c>
      <c r="AP1263">
        <v>1562</v>
      </c>
      <c r="AQ1263">
        <v>342</v>
      </c>
      <c r="AR1263">
        <v>0</v>
      </c>
      <c r="AS1263">
        <v>197</v>
      </c>
      <c r="AT1263">
        <v>27</v>
      </c>
      <c r="AU1263">
        <v>26</v>
      </c>
      <c r="AV1263">
        <v>14</v>
      </c>
      <c r="AW1263">
        <v>34</v>
      </c>
      <c r="AX1263">
        <v>0</v>
      </c>
      <c r="AY1263">
        <v>258</v>
      </c>
      <c r="AZ1263">
        <v>350</v>
      </c>
      <c r="BA1263">
        <v>174</v>
      </c>
      <c r="BB1263">
        <v>29</v>
      </c>
      <c r="BC1263">
        <v>17</v>
      </c>
      <c r="BD1263">
        <v>10</v>
      </c>
      <c r="BE1263">
        <v>1</v>
      </c>
      <c r="BF1263">
        <v>460</v>
      </c>
      <c r="BG1263">
        <v>1110</v>
      </c>
      <c r="BH1263">
        <v>1</v>
      </c>
      <c r="BI1263">
        <v>123</v>
      </c>
      <c r="BJ1263" s="2">
        <v>46218</v>
      </c>
      <c r="BK1263">
        <v>0</v>
      </c>
      <c r="BL1263" s="3" t="str">
        <f>VLOOKUP(O1263,DropDownList!$H$1:$I$7,2,FALSE)</f>
        <v>2023/24</v>
      </c>
      <c r="BM1263" s="3" t="str">
        <f t="shared" si="19"/>
        <v>VSUR</v>
      </c>
    </row>
    <row r="1264" spans="1:65" x14ac:dyDescent="0.2">
      <c r="A1264">
        <v>2026</v>
      </c>
      <c r="B1264">
        <v>7</v>
      </c>
      <c r="C1264" t="s">
        <v>231</v>
      </c>
      <c r="D1264" t="s">
        <v>247</v>
      </c>
      <c r="E1264" t="s">
        <v>49</v>
      </c>
      <c r="F1264">
        <v>9803</v>
      </c>
      <c r="G1264" t="s">
        <v>158</v>
      </c>
      <c r="H1264" t="s">
        <v>240</v>
      </c>
      <c r="I1264" t="s">
        <v>240</v>
      </c>
      <c r="J1264" s="1">
        <v>46204</v>
      </c>
      <c r="K1264" t="s">
        <v>143</v>
      </c>
      <c r="L1264">
        <v>2</v>
      </c>
      <c r="M1264" t="s">
        <v>445</v>
      </c>
      <c r="N1264" t="s">
        <v>442</v>
      </c>
      <c r="O1264" t="s">
        <v>147</v>
      </c>
      <c r="P1264" t="s">
        <v>160</v>
      </c>
      <c r="Q1264">
        <v>67427.31</v>
      </c>
      <c r="R1264">
        <v>580</v>
      </c>
      <c r="S1264">
        <v>238530</v>
      </c>
      <c r="T1264">
        <v>12037.13</v>
      </c>
      <c r="U1264">
        <v>225</v>
      </c>
      <c r="V1264">
        <v>65</v>
      </c>
      <c r="W1264">
        <v>23863.81</v>
      </c>
      <c r="X1264">
        <v>25538.81</v>
      </c>
      <c r="Y1264">
        <v>0</v>
      </c>
      <c r="Z1264">
        <v>0</v>
      </c>
      <c r="AA1264">
        <v>159065.56</v>
      </c>
      <c r="AB1264">
        <v>21159.24</v>
      </c>
      <c r="AC1264">
        <v>128794.63</v>
      </c>
      <c r="AD1264">
        <v>28</v>
      </c>
      <c r="AE1264">
        <v>37</v>
      </c>
      <c r="AF1264">
        <v>308</v>
      </c>
      <c r="AG1264">
        <v>144</v>
      </c>
      <c r="AH1264">
        <v>30</v>
      </c>
      <c r="AI1264">
        <v>81</v>
      </c>
      <c r="AJ1264">
        <v>0</v>
      </c>
      <c r="AK1264">
        <v>0</v>
      </c>
      <c r="AL1264">
        <v>0</v>
      </c>
      <c r="AM1264">
        <v>0</v>
      </c>
      <c r="AN1264">
        <v>0</v>
      </c>
      <c r="AO1264">
        <v>431</v>
      </c>
      <c r="AP1264">
        <v>1757</v>
      </c>
      <c r="AQ1264">
        <v>428</v>
      </c>
      <c r="AR1264">
        <v>0</v>
      </c>
      <c r="AS1264">
        <v>216</v>
      </c>
      <c r="AT1264">
        <v>33</v>
      </c>
      <c r="AU1264">
        <v>11</v>
      </c>
      <c r="AV1264">
        <v>5</v>
      </c>
      <c r="AW1264">
        <v>38</v>
      </c>
      <c r="AX1264">
        <v>0</v>
      </c>
      <c r="AY1264">
        <v>299</v>
      </c>
      <c r="AZ1264">
        <v>397</v>
      </c>
      <c r="BA1264">
        <v>179</v>
      </c>
      <c r="BB1264">
        <v>15</v>
      </c>
      <c r="BC1264">
        <v>6</v>
      </c>
      <c r="BD1264">
        <v>14</v>
      </c>
      <c r="BE1264">
        <v>1</v>
      </c>
      <c r="BF1264">
        <v>541</v>
      </c>
      <c r="BG1264">
        <v>27970</v>
      </c>
      <c r="BH1264">
        <v>17</v>
      </c>
      <c r="BI1264">
        <v>221</v>
      </c>
      <c r="BJ1264" s="2">
        <v>46218</v>
      </c>
      <c r="BK1264">
        <v>0</v>
      </c>
      <c r="BL1264" s="3" t="str">
        <f>VLOOKUP(O1264,DropDownList!$H$1:$I$7,2,FALSE)</f>
        <v>2024/25</v>
      </c>
      <c r="BM1264" s="3" t="str">
        <f t="shared" si="19"/>
        <v>SC COURT</v>
      </c>
    </row>
    <row r="1265" spans="1:65" x14ac:dyDescent="0.2">
      <c r="A1265">
        <v>2026</v>
      </c>
      <c r="B1265">
        <v>7</v>
      </c>
      <c r="C1265" t="s">
        <v>231</v>
      </c>
      <c r="D1265" t="s">
        <v>247</v>
      </c>
      <c r="E1265" t="s">
        <v>49</v>
      </c>
      <c r="F1265">
        <v>9803</v>
      </c>
      <c r="G1265" t="s">
        <v>158</v>
      </c>
      <c r="H1265" t="s">
        <v>240</v>
      </c>
      <c r="I1265" t="s">
        <v>240</v>
      </c>
      <c r="J1265" s="1">
        <v>46204</v>
      </c>
      <c r="K1265" t="s">
        <v>143</v>
      </c>
      <c r="L1265">
        <v>2</v>
      </c>
      <c r="M1265" t="s">
        <v>445</v>
      </c>
      <c r="N1265" t="s">
        <v>442</v>
      </c>
      <c r="O1265" t="s">
        <v>155</v>
      </c>
      <c r="P1265" t="s">
        <v>161</v>
      </c>
      <c r="Q1265">
        <v>596.58000000000004</v>
      </c>
      <c r="R1265">
        <v>451</v>
      </c>
      <c r="S1265">
        <v>9640</v>
      </c>
      <c r="T1265">
        <v>330.1</v>
      </c>
      <c r="U1265">
        <v>83</v>
      </c>
      <c r="V1265">
        <v>9</v>
      </c>
      <c r="W1265">
        <v>190</v>
      </c>
      <c r="X1265">
        <v>190</v>
      </c>
      <c r="Y1265">
        <v>0</v>
      </c>
      <c r="Z1265">
        <v>0</v>
      </c>
      <c r="AA1265">
        <v>8713.32</v>
      </c>
      <c r="AB1265">
        <v>0</v>
      </c>
      <c r="AC1265">
        <v>0</v>
      </c>
      <c r="AD1265">
        <v>9</v>
      </c>
      <c r="AE1265">
        <v>0</v>
      </c>
      <c r="AF1265">
        <v>402</v>
      </c>
      <c r="AG1265">
        <v>2</v>
      </c>
      <c r="AH1265">
        <v>19</v>
      </c>
      <c r="AI1265">
        <v>27</v>
      </c>
      <c r="AJ1265">
        <v>0</v>
      </c>
      <c r="AK1265">
        <v>0</v>
      </c>
      <c r="AL1265">
        <v>0</v>
      </c>
      <c r="AM1265">
        <v>0</v>
      </c>
      <c r="AN1265">
        <v>0</v>
      </c>
      <c r="AO1265">
        <v>322</v>
      </c>
      <c r="AP1265">
        <v>1450</v>
      </c>
      <c r="AQ1265">
        <v>326</v>
      </c>
      <c r="AR1265">
        <v>0</v>
      </c>
      <c r="AS1265">
        <v>159</v>
      </c>
      <c r="AT1265">
        <v>22</v>
      </c>
      <c r="AU1265">
        <v>24</v>
      </c>
      <c r="AV1265">
        <v>17</v>
      </c>
      <c r="AW1265">
        <v>16</v>
      </c>
      <c r="AX1265">
        <v>0</v>
      </c>
      <c r="AY1265">
        <v>260</v>
      </c>
      <c r="AZ1265">
        <v>330</v>
      </c>
      <c r="BA1265">
        <v>187</v>
      </c>
      <c r="BB1265">
        <v>27</v>
      </c>
      <c r="BC1265">
        <v>11</v>
      </c>
      <c r="BD1265">
        <v>12</v>
      </c>
      <c r="BE1265">
        <v>0</v>
      </c>
      <c r="BF1265">
        <v>436</v>
      </c>
      <c r="BG1265">
        <v>575</v>
      </c>
      <c r="BH1265">
        <v>1</v>
      </c>
      <c r="BI1265">
        <v>81</v>
      </c>
      <c r="BJ1265" s="2">
        <v>46218</v>
      </c>
      <c r="BK1265">
        <v>0</v>
      </c>
      <c r="BL1265" s="3" t="str">
        <f>VLOOKUP(O1265,DropDownList!$H$1:$I$7,2,FALSE)</f>
        <v>2022/23</v>
      </c>
      <c r="BM1265" s="3" t="str">
        <f t="shared" si="19"/>
        <v>VSUR</v>
      </c>
    </row>
    <row r="1266" spans="1:65" x14ac:dyDescent="0.2">
      <c r="A1266">
        <v>2026</v>
      </c>
      <c r="B1266">
        <v>7</v>
      </c>
      <c r="C1266" t="s">
        <v>231</v>
      </c>
      <c r="D1266" t="s">
        <v>247</v>
      </c>
      <c r="E1266" t="s">
        <v>49</v>
      </c>
      <c r="F1266">
        <v>9803</v>
      </c>
      <c r="G1266" t="s">
        <v>158</v>
      </c>
      <c r="H1266" t="s">
        <v>240</v>
      </c>
      <c r="I1266" t="s">
        <v>240</v>
      </c>
      <c r="J1266" s="1">
        <v>46204</v>
      </c>
      <c r="K1266" t="s">
        <v>143</v>
      </c>
      <c r="L1266">
        <v>2</v>
      </c>
      <c r="M1266" t="s">
        <v>445</v>
      </c>
      <c r="N1266" t="s">
        <v>442</v>
      </c>
      <c r="O1266" t="s">
        <v>149</v>
      </c>
      <c r="P1266" t="s">
        <v>160</v>
      </c>
      <c r="Q1266">
        <v>84475.88</v>
      </c>
      <c r="R1266">
        <v>461</v>
      </c>
      <c r="S1266">
        <v>195894.93</v>
      </c>
      <c r="T1266">
        <v>5189.9399999999996</v>
      </c>
      <c r="U1266">
        <v>275</v>
      </c>
      <c r="V1266">
        <v>120</v>
      </c>
      <c r="W1266">
        <v>26081.66</v>
      </c>
      <c r="X1266">
        <v>39276.660000000003</v>
      </c>
      <c r="Y1266">
        <v>0</v>
      </c>
      <c r="Z1266">
        <v>0</v>
      </c>
      <c r="AA1266">
        <v>106229.11</v>
      </c>
      <c r="AB1266">
        <v>16983.400000000001</v>
      </c>
      <c r="AC1266">
        <v>83215.7</v>
      </c>
      <c r="AD1266">
        <v>65</v>
      </c>
      <c r="AE1266">
        <v>55</v>
      </c>
      <c r="AF1266">
        <v>169</v>
      </c>
      <c r="AG1266">
        <v>129</v>
      </c>
      <c r="AH1266">
        <v>15</v>
      </c>
      <c r="AI1266">
        <v>146</v>
      </c>
      <c r="AJ1266">
        <v>0</v>
      </c>
      <c r="AK1266">
        <v>0</v>
      </c>
      <c r="AL1266">
        <v>0</v>
      </c>
      <c r="AM1266">
        <v>0</v>
      </c>
      <c r="AN1266">
        <v>0</v>
      </c>
      <c r="AO1266">
        <v>320</v>
      </c>
      <c r="AP1266">
        <v>1014</v>
      </c>
      <c r="AQ1266">
        <v>308</v>
      </c>
      <c r="AR1266">
        <v>0</v>
      </c>
      <c r="AS1266">
        <v>116</v>
      </c>
      <c r="AT1266">
        <v>18</v>
      </c>
      <c r="AU1266">
        <v>8</v>
      </c>
      <c r="AV1266">
        <v>0</v>
      </c>
      <c r="AW1266">
        <v>14</v>
      </c>
      <c r="AX1266">
        <v>0</v>
      </c>
      <c r="AY1266">
        <v>137</v>
      </c>
      <c r="AZ1266">
        <v>184</v>
      </c>
      <c r="BA1266">
        <v>37</v>
      </c>
      <c r="BB1266">
        <v>15</v>
      </c>
      <c r="BC1266">
        <v>5</v>
      </c>
      <c r="BD1266">
        <v>4</v>
      </c>
      <c r="BE1266">
        <v>0</v>
      </c>
      <c r="BF1266">
        <v>445</v>
      </c>
      <c r="BG1266">
        <v>44623.93</v>
      </c>
      <c r="BH1266">
        <v>2</v>
      </c>
      <c r="BI1266">
        <v>270</v>
      </c>
      <c r="BJ1266" s="2">
        <v>46218</v>
      </c>
      <c r="BK1266">
        <v>0</v>
      </c>
      <c r="BL1266" s="3" t="str">
        <f>VLOOKUP(O1266,DropDownList!$H$1:$I$7,2,FALSE)</f>
        <v>2025/26</v>
      </c>
      <c r="BM1266" s="3" t="str">
        <f t="shared" si="19"/>
        <v>SC COURT</v>
      </c>
    </row>
    <row r="1267" spans="1:65" x14ac:dyDescent="0.2">
      <c r="A1267">
        <v>2026</v>
      </c>
      <c r="B1267">
        <v>7</v>
      </c>
      <c r="C1267" t="s">
        <v>231</v>
      </c>
      <c r="D1267" t="s">
        <v>247</v>
      </c>
      <c r="E1267" t="s">
        <v>49</v>
      </c>
      <c r="F1267">
        <v>9803</v>
      </c>
      <c r="G1267" t="s">
        <v>158</v>
      </c>
      <c r="H1267" t="s">
        <v>240</v>
      </c>
      <c r="I1267" t="s">
        <v>240</v>
      </c>
      <c r="J1267" s="1">
        <v>46204</v>
      </c>
      <c r="K1267" t="s">
        <v>143</v>
      </c>
      <c r="L1267">
        <v>2</v>
      </c>
      <c r="M1267" t="s">
        <v>445</v>
      </c>
      <c r="N1267" t="s">
        <v>442</v>
      </c>
      <c r="O1267" t="s">
        <v>156</v>
      </c>
      <c r="P1267" t="s">
        <v>159</v>
      </c>
      <c r="Q1267">
        <v>174637</v>
      </c>
      <c r="R1267">
        <v>9</v>
      </c>
      <c r="S1267">
        <v>488708.59</v>
      </c>
      <c r="T1267">
        <v>76988.509999999995</v>
      </c>
      <c r="U1267">
        <v>2</v>
      </c>
      <c r="V1267">
        <v>2</v>
      </c>
      <c r="W1267">
        <v>174637</v>
      </c>
      <c r="X1267">
        <v>174637</v>
      </c>
      <c r="Y1267">
        <v>0</v>
      </c>
      <c r="Z1267">
        <v>0</v>
      </c>
      <c r="AA1267">
        <v>237083.08</v>
      </c>
      <c r="AB1267">
        <v>0</v>
      </c>
      <c r="AC1267">
        <v>0</v>
      </c>
      <c r="AD1267">
        <v>2</v>
      </c>
      <c r="AE1267">
        <v>0</v>
      </c>
      <c r="AF1267">
        <v>2</v>
      </c>
      <c r="AG1267">
        <v>0</v>
      </c>
      <c r="AH1267">
        <v>0</v>
      </c>
      <c r="AI1267">
        <v>2</v>
      </c>
      <c r="AJ1267">
        <v>0</v>
      </c>
      <c r="AK1267">
        <v>0</v>
      </c>
      <c r="AL1267">
        <v>0</v>
      </c>
      <c r="AM1267">
        <v>0</v>
      </c>
      <c r="AN1267">
        <v>0</v>
      </c>
      <c r="AO1267">
        <v>7</v>
      </c>
      <c r="AP1267">
        <v>9</v>
      </c>
      <c r="AQ1267">
        <v>4</v>
      </c>
      <c r="AR1267">
        <v>0</v>
      </c>
      <c r="AS1267">
        <v>0</v>
      </c>
      <c r="AT1267">
        <v>0</v>
      </c>
      <c r="AU1267">
        <v>3</v>
      </c>
      <c r="AV1267">
        <v>0</v>
      </c>
      <c r="AW1267">
        <v>1</v>
      </c>
      <c r="AX1267">
        <v>0</v>
      </c>
      <c r="AY1267">
        <v>0</v>
      </c>
      <c r="AZ1267">
        <v>0</v>
      </c>
      <c r="BA1267">
        <v>0</v>
      </c>
      <c r="BB1267">
        <v>0</v>
      </c>
      <c r="BC1267">
        <v>0</v>
      </c>
      <c r="BD1267">
        <v>0</v>
      </c>
      <c r="BE1267">
        <v>0</v>
      </c>
      <c r="BF1267">
        <v>0</v>
      </c>
      <c r="BG1267">
        <v>174637</v>
      </c>
      <c r="BH1267">
        <v>5</v>
      </c>
      <c r="BI1267">
        <v>0</v>
      </c>
      <c r="BJ1267" s="2">
        <v>46218</v>
      </c>
      <c r="BK1267">
        <v>0</v>
      </c>
      <c r="BL1267" s="3" t="str">
        <f>VLOOKUP(O1267,DropDownList!$H$1:$I$7,2,FALSE)</f>
        <v>2023/24</v>
      </c>
      <c r="BM1267" s="3" t="str">
        <f t="shared" si="19"/>
        <v>CONF</v>
      </c>
    </row>
    <row r="1268" spans="1:65" x14ac:dyDescent="0.2">
      <c r="A1268">
        <v>2026</v>
      </c>
      <c r="B1268">
        <v>7</v>
      </c>
      <c r="C1268" t="s">
        <v>231</v>
      </c>
      <c r="D1268" t="s">
        <v>247</v>
      </c>
      <c r="E1268" t="s">
        <v>49</v>
      </c>
      <c r="F1268">
        <v>9803</v>
      </c>
      <c r="G1268" t="s">
        <v>158</v>
      </c>
      <c r="H1268" t="s">
        <v>240</v>
      </c>
      <c r="I1268" t="s">
        <v>240</v>
      </c>
      <c r="J1268" s="1">
        <v>46204</v>
      </c>
      <c r="K1268" t="s">
        <v>143</v>
      </c>
      <c r="L1268">
        <v>2</v>
      </c>
      <c r="M1268" t="s">
        <v>445</v>
      </c>
      <c r="N1268" t="s">
        <v>442</v>
      </c>
      <c r="O1268" t="s">
        <v>155</v>
      </c>
      <c r="P1268" t="s">
        <v>160</v>
      </c>
      <c r="Q1268">
        <v>27704.03</v>
      </c>
      <c r="R1268">
        <v>493</v>
      </c>
      <c r="S1268">
        <v>202875.63</v>
      </c>
      <c r="T1268">
        <v>12270.91</v>
      </c>
      <c r="U1268">
        <v>93</v>
      </c>
      <c r="V1268">
        <v>27</v>
      </c>
      <c r="W1268">
        <v>7238.08</v>
      </c>
      <c r="X1268">
        <v>7238.08</v>
      </c>
      <c r="Y1268">
        <v>0</v>
      </c>
      <c r="Z1268">
        <v>0</v>
      </c>
      <c r="AA1268">
        <v>162900.69</v>
      </c>
      <c r="AB1268">
        <v>12540.74</v>
      </c>
      <c r="AC1268">
        <v>141606.63</v>
      </c>
      <c r="AD1268">
        <v>10</v>
      </c>
      <c r="AE1268">
        <v>17</v>
      </c>
      <c r="AF1268">
        <v>365</v>
      </c>
      <c r="AG1268">
        <v>67</v>
      </c>
      <c r="AH1268">
        <v>18</v>
      </c>
      <c r="AI1268">
        <v>26</v>
      </c>
      <c r="AJ1268">
        <v>0</v>
      </c>
      <c r="AK1268">
        <v>0</v>
      </c>
      <c r="AL1268">
        <v>0</v>
      </c>
      <c r="AM1268">
        <v>0</v>
      </c>
      <c r="AN1268">
        <v>0</v>
      </c>
      <c r="AO1268">
        <v>347</v>
      </c>
      <c r="AP1268">
        <v>1559</v>
      </c>
      <c r="AQ1268">
        <v>340</v>
      </c>
      <c r="AR1268">
        <v>2</v>
      </c>
      <c r="AS1268">
        <v>170</v>
      </c>
      <c r="AT1268">
        <v>27</v>
      </c>
      <c r="AU1268">
        <v>32</v>
      </c>
      <c r="AV1268">
        <v>22</v>
      </c>
      <c r="AW1268">
        <v>15</v>
      </c>
      <c r="AX1268">
        <v>0</v>
      </c>
      <c r="AY1268">
        <v>274</v>
      </c>
      <c r="AZ1268">
        <v>351</v>
      </c>
      <c r="BA1268">
        <v>202</v>
      </c>
      <c r="BB1268">
        <v>28</v>
      </c>
      <c r="BC1268">
        <v>11</v>
      </c>
      <c r="BD1268">
        <v>12</v>
      </c>
      <c r="BE1268">
        <v>0</v>
      </c>
      <c r="BF1268">
        <v>474</v>
      </c>
      <c r="BG1268">
        <v>8505</v>
      </c>
      <c r="BH1268">
        <v>17</v>
      </c>
      <c r="BI1268">
        <v>91</v>
      </c>
      <c r="BJ1268" s="2">
        <v>46218</v>
      </c>
      <c r="BK1268">
        <v>0</v>
      </c>
      <c r="BL1268" s="3" t="str">
        <f>VLOOKUP(O1268,DropDownList!$H$1:$I$7,2,FALSE)</f>
        <v>2022/23</v>
      </c>
      <c r="BM1268" s="3" t="str">
        <f t="shared" si="19"/>
        <v>SC COURT</v>
      </c>
    </row>
    <row r="1269" spans="1:65" x14ac:dyDescent="0.2">
      <c r="A1269">
        <v>2026</v>
      </c>
      <c r="B1269">
        <v>7</v>
      </c>
      <c r="C1269" t="s">
        <v>231</v>
      </c>
      <c r="D1269" t="s">
        <v>247</v>
      </c>
      <c r="E1269" t="s">
        <v>49</v>
      </c>
      <c r="F1269">
        <v>9803</v>
      </c>
      <c r="G1269" t="s">
        <v>158</v>
      </c>
      <c r="H1269" t="s">
        <v>240</v>
      </c>
      <c r="I1269" t="s">
        <v>240</v>
      </c>
      <c r="J1269" s="1">
        <v>46204</v>
      </c>
      <c r="K1269" t="s">
        <v>143</v>
      </c>
      <c r="L1269">
        <v>2</v>
      </c>
      <c r="M1269" t="s">
        <v>445</v>
      </c>
      <c r="N1269" t="s">
        <v>442</v>
      </c>
      <c r="O1269" t="s">
        <v>156</v>
      </c>
      <c r="P1269" t="s">
        <v>160</v>
      </c>
      <c r="Q1269">
        <v>53452.73</v>
      </c>
      <c r="R1269">
        <v>547</v>
      </c>
      <c r="S1269">
        <v>274643.23</v>
      </c>
      <c r="T1269">
        <v>19724.53</v>
      </c>
      <c r="U1269">
        <v>142</v>
      </c>
      <c r="V1269">
        <v>37</v>
      </c>
      <c r="W1269">
        <v>12456.54</v>
      </c>
      <c r="X1269">
        <v>12749.54</v>
      </c>
      <c r="Y1269">
        <v>0</v>
      </c>
      <c r="Z1269">
        <v>0</v>
      </c>
      <c r="AA1269">
        <v>201465.97</v>
      </c>
      <c r="AB1269">
        <v>50594.62</v>
      </c>
      <c r="AC1269">
        <v>141502.01</v>
      </c>
      <c r="AD1269">
        <v>15</v>
      </c>
      <c r="AE1269">
        <v>22</v>
      </c>
      <c r="AF1269">
        <v>352</v>
      </c>
      <c r="AG1269">
        <v>86</v>
      </c>
      <c r="AH1269">
        <v>37</v>
      </c>
      <c r="AI1269">
        <v>56</v>
      </c>
      <c r="AJ1269">
        <v>0</v>
      </c>
      <c r="AK1269">
        <v>0</v>
      </c>
      <c r="AL1269">
        <v>0</v>
      </c>
      <c r="AM1269">
        <v>0</v>
      </c>
      <c r="AN1269">
        <v>0</v>
      </c>
      <c r="AO1269">
        <v>408</v>
      </c>
      <c r="AP1269">
        <v>1718</v>
      </c>
      <c r="AQ1269">
        <v>373</v>
      </c>
      <c r="AR1269">
        <v>0</v>
      </c>
      <c r="AS1269">
        <v>227</v>
      </c>
      <c r="AT1269">
        <v>29</v>
      </c>
      <c r="AU1269">
        <v>30</v>
      </c>
      <c r="AV1269">
        <v>15</v>
      </c>
      <c r="AW1269">
        <v>34</v>
      </c>
      <c r="AX1269">
        <v>0</v>
      </c>
      <c r="AY1269">
        <v>283</v>
      </c>
      <c r="AZ1269">
        <v>381</v>
      </c>
      <c r="BA1269">
        <v>185</v>
      </c>
      <c r="BB1269">
        <v>35</v>
      </c>
      <c r="BC1269">
        <v>22</v>
      </c>
      <c r="BD1269">
        <v>12</v>
      </c>
      <c r="BE1269">
        <v>2</v>
      </c>
      <c r="BF1269">
        <v>513</v>
      </c>
      <c r="BG1269">
        <v>19054</v>
      </c>
      <c r="BH1269">
        <v>16</v>
      </c>
      <c r="BI1269">
        <v>138</v>
      </c>
      <c r="BJ1269" s="2">
        <v>46218</v>
      </c>
      <c r="BK1269">
        <v>0</v>
      </c>
      <c r="BL1269" s="3" t="str">
        <f>VLOOKUP(O1269,DropDownList!$H$1:$I$7,2,FALSE)</f>
        <v>2023/24</v>
      </c>
      <c r="BM1269" s="3" t="str">
        <f t="shared" si="19"/>
        <v>SC COURT</v>
      </c>
    </row>
    <row r="1270" spans="1:65" x14ac:dyDescent="0.2">
      <c r="A1270">
        <v>2026</v>
      </c>
      <c r="B1270">
        <v>7</v>
      </c>
      <c r="C1270" t="s">
        <v>231</v>
      </c>
      <c r="D1270" t="s">
        <v>248</v>
      </c>
      <c r="E1270" t="s">
        <v>50</v>
      </c>
      <c r="F1270">
        <v>9358</v>
      </c>
      <c r="G1270" t="s">
        <v>141</v>
      </c>
      <c r="H1270" t="s">
        <v>237</v>
      </c>
      <c r="I1270" t="s">
        <v>237</v>
      </c>
      <c r="J1270" s="1">
        <v>46204</v>
      </c>
      <c r="K1270" t="s">
        <v>143</v>
      </c>
      <c r="L1270">
        <v>2</v>
      </c>
      <c r="M1270" t="s">
        <v>445</v>
      </c>
      <c r="N1270" t="s">
        <v>442</v>
      </c>
      <c r="O1270" t="s">
        <v>156</v>
      </c>
      <c r="P1270" t="s">
        <v>152</v>
      </c>
      <c r="Q1270">
        <v>0</v>
      </c>
      <c r="R1270">
        <v>41</v>
      </c>
      <c r="S1270">
        <v>1640</v>
      </c>
      <c r="T1270">
        <v>560</v>
      </c>
      <c r="U1270">
        <v>0</v>
      </c>
      <c r="V1270">
        <v>0</v>
      </c>
      <c r="W1270">
        <v>0</v>
      </c>
      <c r="X1270">
        <v>0</v>
      </c>
      <c r="Y1270">
        <v>0</v>
      </c>
      <c r="Z1270">
        <v>0</v>
      </c>
      <c r="AA1270">
        <v>1080</v>
      </c>
      <c r="AB1270">
        <v>0</v>
      </c>
      <c r="AC1270">
        <v>1080</v>
      </c>
      <c r="AD1270">
        <v>0</v>
      </c>
      <c r="AE1270">
        <v>0</v>
      </c>
      <c r="AF1270">
        <v>27</v>
      </c>
      <c r="AG1270">
        <v>0</v>
      </c>
      <c r="AH1270">
        <v>14</v>
      </c>
      <c r="AI1270">
        <v>0</v>
      </c>
      <c r="AJ1270">
        <v>0</v>
      </c>
      <c r="AK1270">
        <v>0</v>
      </c>
      <c r="AL1270">
        <v>0</v>
      </c>
      <c r="AM1270">
        <v>0</v>
      </c>
      <c r="AN1270">
        <v>0</v>
      </c>
      <c r="AO1270">
        <v>0</v>
      </c>
      <c r="AP1270">
        <v>0</v>
      </c>
      <c r="AQ1270">
        <v>0</v>
      </c>
      <c r="AR1270">
        <v>0</v>
      </c>
      <c r="AS1270">
        <v>0</v>
      </c>
      <c r="AT1270">
        <v>0</v>
      </c>
      <c r="AU1270">
        <v>0</v>
      </c>
      <c r="AV1270">
        <v>0</v>
      </c>
      <c r="AW1270">
        <v>0</v>
      </c>
      <c r="AX1270">
        <v>0</v>
      </c>
      <c r="AY1270">
        <v>0</v>
      </c>
      <c r="AZ1270">
        <v>0</v>
      </c>
      <c r="BA1270">
        <v>0</v>
      </c>
      <c r="BB1270">
        <v>0</v>
      </c>
      <c r="BC1270">
        <v>0</v>
      </c>
      <c r="BD1270">
        <v>0</v>
      </c>
      <c r="BE1270">
        <v>0</v>
      </c>
      <c r="BF1270">
        <v>0</v>
      </c>
      <c r="BG1270">
        <v>0</v>
      </c>
      <c r="BH1270">
        <v>0</v>
      </c>
      <c r="BI1270">
        <v>0</v>
      </c>
      <c r="BJ1270" s="2">
        <v>46218</v>
      </c>
      <c r="BK1270">
        <v>0</v>
      </c>
      <c r="BL1270" s="3" t="str">
        <f>VLOOKUP(O1270,DropDownList!$H$1:$I$7,2,FALSE)</f>
        <v>2023/24</v>
      </c>
      <c r="BM1270" s="3" t="str">
        <f t="shared" si="19"/>
        <v>PCOA</v>
      </c>
    </row>
    <row r="1271" spans="1:65" x14ac:dyDescent="0.2">
      <c r="A1271">
        <v>2026</v>
      </c>
      <c r="B1271">
        <v>7</v>
      </c>
      <c r="C1271" t="s">
        <v>231</v>
      </c>
      <c r="D1271" t="s">
        <v>248</v>
      </c>
      <c r="E1271" t="s">
        <v>50</v>
      </c>
      <c r="F1271">
        <v>9358</v>
      </c>
      <c r="G1271" t="s">
        <v>141</v>
      </c>
      <c r="H1271" t="s">
        <v>237</v>
      </c>
      <c r="I1271" t="s">
        <v>237</v>
      </c>
      <c r="J1271" s="1">
        <v>46204</v>
      </c>
      <c r="K1271" t="s">
        <v>143</v>
      </c>
      <c r="L1271">
        <v>2</v>
      </c>
      <c r="M1271" t="s">
        <v>445</v>
      </c>
      <c r="N1271" t="s">
        <v>442</v>
      </c>
      <c r="O1271" t="s">
        <v>156</v>
      </c>
      <c r="P1271" t="s">
        <v>146</v>
      </c>
      <c r="Q1271">
        <v>464.42</v>
      </c>
      <c r="R1271">
        <v>413</v>
      </c>
      <c r="S1271">
        <v>6800</v>
      </c>
      <c r="T1271">
        <v>110</v>
      </c>
      <c r="U1271">
        <v>61</v>
      </c>
      <c r="V1271">
        <v>22</v>
      </c>
      <c r="W1271">
        <v>334.42</v>
      </c>
      <c r="X1271">
        <v>334.42</v>
      </c>
      <c r="Y1271">
        <v>0</v>
      </c>
      <c r="Z1271">
        <v>0</v>
      </c>
      <c r="AA1271">
        <v>6225.58</v>
      </c>
      <c r="AB1271">
        <v>0</v>
      </c>
      <c r="AC1271">
        <v>0</v>
      </c>
      <c r="AD1271">
        <v>21</v>
      </c>
      <c r="AE1271">
        <v>1</v>
      </c>
      <c r="AF1271">
        <v>376</v>
      </c>
      <c r="AG1271">
        <v>2</v>
      </c>
      <c r="AH1271">
        <v>7</v>
      </c>
      <c r="AI1271">
        <v>28</v>
      </c>
      <c r="AJ1271">
        <v>0</v>
      </c>
      <c r="AK1271">
        <v>0</v>
      </c>
      <c r="AL1271">
        <v>0</v>
      </c>
      <c r="AM1271">
        <v>0</v>
      </c>
      <c r="AN1271">
        <v>0</v>
      </c>
      <c r="AO1271">
        <v>196</v>
      </c>
      <c r="AP1271">
        <v>949</v>
      </c>
      <c r="AQ1271">
        <v>207</v>
      </c>
      <c r="AR1271">
        <v>0</v>
      </c>
      <c r="AS1271">
        <v>109</v>
      </c>
      <c r="AT1271">
        <v>40</v>
      </c>
      <c r="AU1271">
        <v>23</v>
      </c>
      <c r="AV1271">
        <v>13</v>
      </c>
      <c r="AW1271">
        <v>0</v>
      </c>
      <c r="AX1271">
        <v>0</v>
      </c>
      <c r="AY1271">
        <v>141</v>
      </c>
      <c r="AZ1271">
        <v>207</v>
      </c>
      <c r="BA1271">
        <v>104</v>
      </c>
      <c r="BB1271">
        <v>35</v>
      </c>
      <c r="BC1271">
        <v>12</v>
      </c>
      <c r="BD1271">
        <v>9</v>
      </c>
      <c r="BE1271">
        <v>1</v>
      </c>
      <c r="BF1271">
        <v>409</v>
      </c>
      <c r="BG1271">
        <v>450</v>
      </c>
      <c r="BH1271">
        <v>0</v>
      </c>
      <c r="BI1271">
        <v>61</v>
      </c>
      <c r="BJ1271" s="2">
        <v>46218</v>
      </c>
      <c r="BK1271">
        <v>0</v>
      </c>
      <c r="BL1271" s="3" t="str">
        <f>VLOOKUP(O1271,DropDownList!$H$1:$I$7,2,FALSE)</f>
        <v>2023/24</v>
      </c>
      <c r="BM1271" s="3" t="str">
        <f t="shared" si="19"/>
        <v>VSUR</v>
      </c>
    </row>
    <row r="1272" spans="1:65" x14ac:dyDescent="0.2">
      <c r="A1272">
        <v>2026</v>
      </c>
      <c r="B1272">
        <v>7</v>
      </c>
      <c r="C1272" t="s">
        <v>231</v>
      </c>
      <c r="D1272" t="s">
        <v>248</v>
      </c>
      <c r="E1272" t="s">
        <v>50</v>
      </c>
      <c r="F1272">
        <v>9358</v>
      </c>
      <c r="G1272" t="s">
        <v>141</v>
      </c>
      <c r="H1272" t="s">
        <v>237</v>
      </c>
      <c r="I1272" t="s">
        <v>237</v>
      </c>
      <c r="J1272" s="1">
        <v>46204</v>
      </c>
      <c r="K1272" t="s">
        <v>143</v>
      </c>
      <c r="L1272">
        <v>2</v>
      </c>
      <c r="M1272" t="s">
        <v>445</v>
      </c>
      <c r="N1272" t="s">
        <v>442</v>
      </c>
      <c r="O1272" t="s">
        <v>147</v>
      </c>
      <c r="P1272" t="s">
        <v>146</v>
      </c>
      <c r="Q1272">
        <v>808.22</v>
      </c>
      <c r="R1272">
        <v>556</v>
      </c>
      <c r="S1272">
        <v>7510</v>
      </c>
      <c r="T1272">
        <v>30</v>
      </c>
      <c r="U1272">
        <v>116</v>
      </c>
      <c r="V1272">
        <v>43</v>
      </c>
      <c r="W1272">
        <v>564.20000000000005</v>
      </c>
      <c r="X1272">
        <v>564.20000000000005</v>
      </c>
      <c r="Y1272">
        <v>0</v>
      </c>
      <c r="Z1272">
        <v>0</v>
      </c>
      <c r="AA1272">
        <v>6671.78</v>
      </c>
      <c r="AB1272">
        <v>0</v>
      </c>
      <c r="AC1272">
        <v>0</v>
      </c>
      <c r="AD1272">
        <v>41</v>
      </c>
      <c r="AE1272">
        <v>2</v>
      </c>
      <c r="AF1272">
        <v>493</v>
      </c>
      <c r="AG1272">
        <v>4</v>
      </c>
      <c r="AH1272">
        <v>2</v>
      </c>
      <c r="AI1272">
        <v>57</v>
      </c>
      <c r="AJ1272">
        <v>0</v>
      </c>
      <c r="AK1272">
        <v>0</v>
      </c>
      <c r="AL1272">
        <v>0</v>
      </c>
      <c r="AM1272">
        <v>0</v>
      </c>
      <c r="AN1272">
        <v>0</v>
      </c>
      <c r="AO1272">
        <v>290</v>
      </c>
      <c r="AP1272">
        <v>1314</v>
      </c>
      <c r="AQ1272">
        <v>314</v>
      </c>
      <c r="AR1272">
        <v>0</v>
      </c>
      <c r="AS1272">
        <v>146</v>
      </c>
      <c r="AT1272">
        <v>73</v>
      </c>
      <c r="AU1272">
        <v>24</v>
      </c>
      <c r="AV1272">
        <v>6</v>
      </c>
      <c r="AW1272">
        <v>0</v>
      </c>
      <c r="AX1272">
        <v>0</v>
      </c>
      <c r="AY1272">
        <v>141</v>
      </c>
      <c r="AZ1272">
        <v>259</v>
      </c>
      <c r="BA1272">
        <v>135</v>
      </c>
      <c r="BB1272">
        <v>79</v>
      </c>
      <c r="BC1272">
        <v>28</v>
      </c>
      <c r="BD1272">
        <v>0</v>
      </c>
      <c r="BE1272">
        <v>0</v>
      </c>
      <c r="BF1272">
        <v>554</v>
      </c>
      <c r="BG1272">
        <v>780</v>
      </c>
      <c r="BH1272">
        <v>0</v>
      </c>
      <c r="BI1272">
        <v>116</v>
      </c>
      <c r="BJ1272" s="2">
        <v>46218</v>
      </c>
      <c r="BK1272">
        <v>0</v>
      </c>
      <c r="BL1272" s="3" t="str">
        <f>VLOOKUP(O1272,DropDownList!$H$1:$I$7,2,FALSE)</f>
        <v>2024/25</v>
      </c>
      <c r="BM1272" s="3" t="str">
        <f t="shared" si="19"/>
        <v>VSUR</v>
      </c>
    </row>
    <row r="1273" spans="1:65" x14ac:dyDescent="0.2">
      <c r="A1273">
        <v>2026</v>
      </c>
      <c r="B1273">
        <v>7</v>
      </c>
      <c r="C1273" t="s">
        <v>231</v>
      </c>
      <c r="D1273" t="s">
        <v>248</v>
      </c>
      <c r="E1273" t="s">
        <v>50</v>
      </c>
      <c r="F1273">
        <v>9358</v>
      </c>
      <c r="G1273" t="s">
        <v>141</v>
      </c>
      <c r="H1273" t="s">
        <v>237</v>
      </c>
      <c r="I1273" t="s">
        <v>237</v>
      </c>
      <c r="J1273" s="1">
        <v>46204</v>
      </c>
      <c r="K1273" t="s">
        <v>143</v>
      </c>
      <c r="L1273">
        <v>2</v>
      </c>
      <c r="M1273" t="s">
        <v>445</v>
      </c>
      <c r="N1273" t="s">
        <v>442</v>
      </c>
      <c r="O1273" t="s">
        <v>149</v>
      </c>
      <c r="P1273" t="s">
        <v>146</v>
      </c>
      <c r="Q1273">
        <v>994.15</v>
      </c>
      <c r="R1273">
        <v>521</v>
      </c>
      <c r="S1273">
        <v>7120</v>
      </c>
      <c r="T1273">
        <v>10</v>
      </c>
      <c r="U1273">
        <v>128</v>
      </c>
      <c r="V1273">
        <v>51</v>
      </c>
      <c r="W1273">
        <v>674.15</v>
      </c>
      <c r="X1273">
        <v>674.15</v>
      </c>
      <c r="Y1273">
        <v>0</v>
      </c>
      <c r="Z1273">
        <v>0</v>
      </c>
      <c r="AA1273">
        <v>6115.85</v>
      </c>
      <c r="AB1273">
        <v>0</v>
      </c>
      <c r="AC1273">
        <v>0</v>
      </c>
      <c r="AD1273">
        <v>50</v>
      </c>
      <c r="AE1273">
        <v>1</v>
      </c>
      <c r="AF1273">
        <v>449</v>
      </c>
      <c r="AG1273">
        <v>1</v>
      </c>
      <c r="AH1273">
        <v>1</v>
      </c>
      <c r="AI1273">
        <v>70</v>
      </c>
      <c r="AJ1273">
        <v>0</v>
      </c>
      <c r="AK1273">
        <v>0</v>
      </c>
      <c r="AL1273">
        <v>0</v>
      </c>
      <c r="AM1273">
        <v>0</v>
      </c>
      <c r="AN1273">
        <v>0</v>
      </c>
      <c r="AO1273">
        <v>211</v>
      </c>
      <c r="AP1273">
        <v>661</v>
      </c>
      <c r="AQ1273">
        <v>214</v>
      </c>
      <c r="AR1273">
        <v>0</v>
      </c>
      <c r="AS1273">
        <v>60</v>
      </c>
      <c r="AT1273">
        <v>57</v>
      </c>
      <c r="AU1273">
        <v>11</v>
      </c>
      <c r="AV1273">
        <v>2</v>
      </c>
      <c r="AW1273">
        <v>0</v>
      </c>
      <c r="AX1273">
        <v>0</v>
      </c>
      <c r="AY1273">
        <v>56</v>
      </c>
      <c r="AZ1273">
        <v>100</v>
      </c>
      <c r="BA1273">
        <v>40</v>
      </c>
      <c r="BB1273">
        <v>38</v>
      </c>
      <c r="BC1273">
        <v>10</v>
      </c>
      <c r="BD1273">
        <v>1</v>
      </c>
      <c r="BE1273">
        <v>1</v>
      </c>
      <c r="BF1273">
        <v>520</v>
      </c>
      <c r="BG1273">
        <v>990</v>
      </c>
      <c r="BH1273">
        <v>0</v>
      </c>
      <c r="BI1273">
        <v>128</v>
      </c>
      <c r="BJ1273" s="2">
        <v>46218</v>
      </c>
      <c r="BK1273">
        <v>0</v>
      </c>
      <c r="BL1273" s="3" t="str">
        <f>VLOOKUP(O1273,DropDownList!$H$1:$I$7,2,FALSE)</f>
        <v>2025/26</v>
      </c>
      <c r="BM1273" s="3" t="str">
        <f t="shared" si="19"/>
        <v>VSUR</v>
      </c>
    </row>
    <row r="1274" spans="1:65" x14ac:dyDescent="0.2">
      <c r="A1274">
        <v>2026</v>
      </c>
      <c r="B1274">
        <v>7</v>
      </c>
      <c r="C1274" t="s">
        <v>231</v>
      </c>
      <c r="D1274" t="s">
        <v>248</v>
      </c>
      <c r="E1274" t="s">
        <v>50</v>
      </c>
      <c r="F1274">
        <v>9358</v>
      </c>
      <c r="G1274" t="s">
        <v>141</v>
      </c>
      <c r="H1274" t="s">
        <v>237</v>
      </c>
      <c r="I1274" t="s">
        <v>237</v>
      </c>
      <c r="J1274" s="1">
        <v>46204</v>
      </c>
      <c r="K1274" t="s">
        <v>143</v>
      </c>
      <c r="L1274">
        <v>2</v>
      </c>
      <c r="M1274" t="s">
        <v>445</v>
      </c>
      <c r="N1274" t="s">
        <v>442</v>
      </c>
      <c r="O1274" t="s">
        <v>156</v>
      </c>
      <c r="P1274" t="s">
        <v>150</v>
      </c>
      <c r="Q1274">
        <v>11878.15</v>
      </c>
      <c r="R1274">
        <v>346</v>
      </c>
      <c r="S1274">
        <v>58823.72</v>
      </c>
      <c r="T1274">
        <v>8663.48</v>
      </c>
      <c r="U1274">
        <v>75</v>
      </c>
      <c r="V1274">
        <v>57</v>
      </c>
      <c r="W1274">
        <v>9676.58</v>
      </c>
      <c r="X1274">
        <v>9676.58</v>
      </c>
      <c r="Y1274">
        <v>300</v>
      </c>
      <c r="Z1274">
        <v>50160.24</v>
      </c>
      <c r="AA1274">
        <v>38282.089999999997</v>
      </c>
      <c r="AB1274">
        <v>11578.31</v>
      </c>
      <c r="AC1274">
        <v>26703.78</v>
      </c>
      <c r="AD1274">
        <v>43</v>
      </c>
      <c r="AE1274">
        <v>14</v>
      </c>
      <c r="AF1274">
        <v>219</v>
      </c>
      <c r="AG1274">
        <v>29</v>
      </c>
      <c r="AH1274">
        <v>46</v>
      </c>
      <c r="AI1274">
        <v>46</v>
      </c>
      <c r="AJ1274">
        <v>66</v>
      </c>
      <c r="AK1274">
        <v>35</v>
      </c>
      <c r="AL1274">
        <v>10</v>
      </c>
      <c r="AM1274">
        <v>16</v>
      </c>
      <c r="AN1274">
        <v>1</v>
      </c>
      <c r="AO1274">
        <v>222</v>
      </c>
      <c r="AP1274">
        <v>1223</v>
      </c>
      <c r="AQ1274">
        <v>264</v>
      </c>
      <c r="AR1274">
        <v>35</v>
      </c>
      <c r="AS1274">
        <v>126</v>
      </c>
      <c r="AT1274">
        <v>111</v>
      </c>
      <c r="AU1274">
        <v>11</v>
      </c>
      <c r="AV1274">
        <v>9</v>
      </c>
      <c r="AW1274">
        <v>0</v>
      </c>
      <c r="AX1274">
        <v>0</v>
      </c>
      <c r="AY1274">
        <v>126</v>
      </c>
      <c r="AZ1274">
        <v>270</v>
      </c>
      <c r="BA1274">
        <v>163</v>
      </c>
      <c r="BB1274">
        <v>30</v>
      </c>
      <c r="BC1274">
        <v>10</v>
      </c>
      <c r="BD1274">
        <v>2</v>
      </c>
      <c r="BE1274">
        <v>0</v>
      </c>
      <c r="BF1274">
        <v>215</v>
      </c>
      <c r="BG1274">
        <v>8047.81</v>
      </c>
      <c r="BH1274">
        <v>6</v>
      </c>
      <c r="BI1274">
        <v>75</v>
      </c>
      <c r="BJ1274" s="2">
        <v>46218</v>
      </c>
      <c r="BK1274">
        <v>0</v>
      </c>
      <c r="BL1274" s="3" t="str">
        <f>VLOOKUP(O1274,DropDownList!$H$1:$I$7,2,FALSE)</f>
        <v>2023/24</v>
      </c>
      <c r="BM1274" s="3" t="str">
        <f t="shared" si="19"/>
        <v>FISCAL FINES</v>
      </c>
    </row>
    <row r="1275" spans="1:65" x14ac:dyDescent="0.2">
      <c r="A1275">
        <v>2026</v>
      </c>
      <c r="B1275">
        <v>7</v>
      </c>
      <c r="C1275" t="s">
        <v>231</v>
      </c>
      <c r="D1275" t="s">
        <v>248</v>
      </c>
      <c r="E1275" t="s">
        <v>50</v>
      </c>
      <c r="F1275">
        <v>9358</v>
      </c>
      <c r="G1275" t="s">
        <v>141</v>
      </c>
      <c r="H1275" t="s">
        <v>237</v>
      </c>
      <c r="I1275" t="s">
        <v>237</v>
      </c>
      <c r="J1275" s="1">
        <v>46204</v>
      </c>
      <c r="K1275" t="s">
        <v>143</v>
      </c>
      <c r="L1275">
        <v>2</v>
      </c>
      <c r="M1275" t="s">
        <v>445</v>
      </c>
      <c r="N1275" t="s">
        <v>442</v>
      </c>
      <c r="O1275" t="s">
        <v>147</v>
      </c>
      <c r="P1275" t="s">
        <v>150</v>
      </c>
      <c r="Q1275">
        <v>15143.01</v>
      </c>
      <c r="R1275">
        <v>268</v>
      </c>
      <c r="S1275">
        <v>45683.62</v>
      </c>
      <c r="T1275">
        <v>4018.29</v>
      </c>
      <c r="U1275">
        <v>92</v>
      </c>
      <c r="V1275">
        <v>54</v>
      </c>
      <c r="W1275">
        <v>9134.83</v>
      </c>
      <c r="X1275">
        <v>9134.83</v>
      </c>
      <c r="Y1275">
        <v>243</v>
      </c>
      <c r="Z1275">
        <v>41665.33</v>
      </c>
      <c r="AA1275">
        <v>26522.32</v>
      </c>
      <c r="AB1275">
        <v>9565.7000000000007</v>
      </c>
      <c r="AC1275">
        <v>16956.62</v>
      </c>
      <c r="AD1275">
        <v>43</v>
      </c>
      <c r="AE1275">
        <v>11</v>
      </c>
      <c r="AF1275">
        <v>151</v>
      </c>
      <c r="AG1275">
        <v>38</v>
      </c>
      <c r="AH1275">
        <v>25</v>
      </c>
      <c r="AI1275">
        <v>54</v>
      </c>
      <c r="AJ1275">
        <v>36</v>
      </c>
      <c r="AK1275">
        <v>27</v>
      </c>
      <c r="AL1275">
        <v>10</v>
      </c>
      <c r="AM1275">
        <v>6</v>
      </c>
      <c r="AN1275">
        <v>4</v>
      </c>
      <c r="AO1275">
        <v>188</v>
      </c>
      <c r="AP1275">
        <v>912</v>
      </c>
      <c r="AQ1275">
        <v>224</v>
      </c>
      <c r="AR1275">
        <v>29</v>
      </c>
      <c r="AS1275">
        <v>81</v>
      </c>
      <c r="AT1275">
        <v>61</v>
      </c>
      <c r="AU1275">
        <v>2</v>
      </c>
      <c r="AV1275">
        <v>1</v>
      </c>
      <c r="AW1275">
        <v>0</v>
      </c>
      <c r="AX1275">
        <v>0</v>
      </c>
      <c r="AY1275">
        <v>120</v>
      </c>
      <c r="AZ1275">
        <v>207</v>
      </c>
      <c r="BA1275">
        <v>95</v>
      </c>
      <c r="BB1275">
        <v>30</v>
      </c>
      <c r="BC1275">
        <v>15</v>
      </c>
      <c r="BD1275">
        <v>0</v>
      </c>
      <c r="BE1275">
        <v>0</v>
      </c>
      <c r="BF1275">
        <v>182</v>
      </c>
      <c r="BG1275">
        <v>9577.18</v>
      </c>
      <c r="BH1275">
        <v>0</v>
      </c>
      <c r="BI1275">
        <v>92</v>
      </c>
      <c r="BJ1275" s="2">
        <v>46218</v>
      </c>
      <c r="BK1275">
        <v>0</v>
      </c>
      <c r="BL1275" s="3" t="str">
        <f>VLOOKUP(O1275,DropDownList!$H$1:$I$7,2,FALSE)</f>
        <v>2024/25</v>
      </c>
      <c r="BM1275" s="3" t="str">
        <f t="shared" si="19"/>
        <v>FISCAL FINES</v>
      </c>
    </row>
    <row r="1276" spans="1:65" x14ac:dyDescent="0.2">
      <c r="A1276">
        <v>2026</v>
      </c>
      <c r="B1276">
        <v>7</v>
      </c>
      <c r="C1276" t="s">
        <v>231</v>
      </c>
      <c r="D1276" t="s">
        <v>248</v>
      </c>
      <c r="E1276" t="s">
        <v>50</v>
      </c>
      <c r="F1276">
        <v>9358</v>
      </c>
      <c r="G1276" t="s">
        <v>141</v>
      </c>
      <c r="H1276" t="s">
        <v>237</v>
      </c>
      <c r="I1276" t="s">
        <v>237</v>
      </c>
      <c r="J1276" s="1">
        <v>46204</v>
      </c>
      <c r="K1276" t="s">
        <v>143</v>
      </c>
      <c r="L1276">
        <v>2</v>
      </c>
      <c r="M1276" t="s">
        <v>445</v>
      </c>
      <c r="N1276" t="s">
        <v>442</v>
      </c>
      <c r="O1276" t="s">
        <v>155</v>
      </c>
      <c r="P1276" t="s">
        <v>146</v>
      </c>
      <c r="Q1276">
        <v>530</v>
      </c>
      <c r="R1276">
        <v>645</v>
      </c>
      <c r="S1276">
        <v>9610</v>
      </c>
      <c r="T1276">
        <v>141.56</v>
      </c>
      <c r="U1276">
        <v>79</v>
      </c>
      <c r="V1276">
        <v>24</v>
      </c>
      <c r="W1276">
        <v>380</v>
      </c>
      <c r="X1276">
        <v>380</v>
      </c>
      <c r="Y1276">
        <v>0</v>
      </c>
      <c r="Z1276">
        <v>0</v>
      </c>
      <c r="AA1276">
        <v>8938.44</v>
      </c>
      <c r="AB1276">
        <v>0</v>
      </c>
      <c r="AC1276">
        <v>0</v>
      </c>
      <c r="AD1276">
        <v>24</v>
      </c>
      <c r="AE1276">
        <v>0</v>
      </c>
      <c r="AF1276">
        <v>600</v>
      </c>
      <c r="AG1276">
        <v>0</v>
      </c>
      <c r="AH1276">
        <v>9</v>
      </c>
      <c r="AI1276">
        <v>35</v>
      </c>
      <c r="AJ1276">
        <v>0</v>
      </c>
      <c r="AK1276">
        <v>0</v>
      </c>
      <c r="AL1276">
        <v>0</v>
      </c>
      <c r="AM1276">
        <v>0</v>
      </c>
      <c r="AN1276">
        <v>0</v>
      </c>
      <c r="AO1276">
        <v>366</v>
      </c>
      <c r="AP1276">
        <v>1930</v>
      </c>
      <c r="AQ1276">
        <v>406</v>
      </c>
      <c r="AR1276">
        <v>0</v>
      </c>
      <c r="AS1276">
        <v>189</v>
      </c>
      <c r="AT1276">
        <v>98</v>
      </c>
      <c r="AU1276">
        <v>47</v>
      </c>
      <c r="AV1276">
        <v>27</v>
      </c>
      <c r="AW1276">
        <v>1</v>
      </c>
      <c r="AX1276">
        <v>0</v>
      </c>
      <c r="AY1276">
        <v>250</v>
      </c>
      <c r="AZ1276">
        <v>408</v>
      </c>
      <c r="BA1276">
        <v>248</v>
      </c>
      <c r="BB1276">
        <v>80</v>
      </c>
      <c r="BC1276">
        <v>34</v>
      </c>
      <c r="BD1276">
        <v>16</v>
      </c>
      <c r="BE1276">
        <v>1</v>
      </c>
      <c r="BF1276">
        <v>635</v>
      </c>
      <c r="BG1276">
        <v>530</v>
      </c>
      <c r="BH1276">
        <v>1</v>
      </c>
      <c r="BI1276">
        <v>78</v>
      </c>
      <c r="BJ1276" s="2">
        <v>46218</v>
      </c>
      <c r="BK1276">
        <v>0</v>
      </c>
      <c r="BL1276" s="3" t="str">
        <f>VLOOKUP(O1276,DropDownList!$H$1:$I$7,2,FALSE)</f>
        <v>2022/23</v>
      </c>
      <c r="BM1276" s="3" t="str">
        <f t="shared" si="19"/>
        <v>VSUR</v>
      </c>
    </row>
    <row r="1277" spans="1:65" x14ac:dyDescent="0.2">
      <c r="A1277">
        <v>2026</v>
      </c>
      <c r="B1277">
        <v>7</v>
      </c>
      <c r="C1277" t="s">
        <v>231</v>
      </c>
      <c r="D1277" t="s">
        <v>248</v>
      </c>
      <c r="E1277" t="s">
        <v>50</v>
      </c>
      <c r="F1277">
        <v>9358</v>
      </c>
      <c r="G1277" t="s">
        <v>141</v>
      </c>
      <c r="H1277" t="s">
        <v>237</v>
      </c>
      <c r="I1277" t="s">
        <v>237</v>
      </c>
      <c r="J1277" s="1">
        <v>46204</v>
      </c>
      <c r="K1277" t="s">
        <v>143</v>
      </c>
      <c r="L1277">
        <v>2</v>
      </c>
      <c r="M1277" t="s">
        <v>445</v>
      </c>
      <c r="N1277" t="s">
        <v>442</v>
      </c>
      <c r="O1277" t="s">
        <v>149</v>
      </c>
      <c r="P1277" t="s">
        <v>152</v>
      </c>
      <c r="Q1277">
        <v>0</v>
      </c>
      <c r="R1277">
        <v>25</v>
      </c>
      <c r="S1277">
        <v>1000</v>
      </c>
      <c r="T1277">
        <v>520</v>
      </c>
      <c r="U1277">
        <v>0</v>
      </c>
      <c r="V1277">
        <v>0</v>
      </c>
      <c r="W1277">
        <v>0</v>
      </c>
      <c r="X1277">
        <v>0</v>
      </c>
      <c r="Y1277">
        <v>0</v>
      </c>
      <c r="Z1277">
        <v>0</v>
      </c>
      <c r="AA1277">
        <v>480</v>
      </c>
      <c r="AB1277">
        <v>0</v>
      </c>
      <c r="AC1277">
        <v>480</v>
      </c>
      <c r="AD1277">
        <v>0</v>
      </c>
      <c r="AE1277">
        <v>0</v>
      </c>
      <c r="AF1277">
        <v>12</v>
      </c>
      <c r="AG1277">
        <v>0</v>
      </c>
      <c r="AH1277">
        <v>13</v>
      </c>
      <c r="AI1277">
        <v>0</v>
      </c>
      <c r="AJ1277">
        <v>0</v>
      </c>
      <c r="AK1277">
        <v>0</v>
      </c>
      <c r="AL1277">
        <v>0</v>
      </c>
      <c r="AM1277">
        <v>0</v>
      </c>
      <c r="AN1277">
        <v>0</v>
      </c>
      <c r="AO1277">
        <v>0</v>
      </c>
      <c r="AP1277">
        <v>0</v>
      </c>
      <c r="AQ1277">
        <v>0</v>
      </c>
      <c r="AR1277">
        <v>0</v>
      </c>
      <c r="AS1277">
        <v>0</v>
      </c>
      <c r="AT1277">
        <v>0</v>
      </c>
      <c r="AU1277">
        <v>0</v>
      </c>
      <c r="AV1277">
        <v>0</v>
      </c>
      <c r="AW1277">
        <v>0</v>
      </c>
      <c r="AX1277">
        <v>0</v>
      </c>
      <c r="AY1277">
        <v>0</v>
      </c>
      <c r="AZ1277">
        <v>0</v>
      </c>
      <c r="BA1277">
        <v>0</v>
      </c>
      <c r="BB1277">
        <v>0</v>
      </c>
      <c r="BC1277">
        <v>0</v>
      </c>
      <c r="BD1277">
        <v>0</v>
      </c>
      <c r="BE1277">
        <v>0</v>
      </c>
      <c r="BF1277">
        <v>0</v>
      </c>
      <c r="BG1277">
        <v>0</v>
      </c>
      <c r="BH1277">
        <v>0</v>
      </c>
      <c r="BI1277">
        <v>0</v>
      </c>
      <c r="BJ1277" s="2">
        <v>46218</v>
      </c>
      <c r="BK1277">
        <v>0</v>
      </c>
      <c r="BL1277" s="3" t="str">
        <f>VLOOKUP(O1277,DropDownList!$H$1:$I$7,2,FALSE)</f>
        <v>2025/26</v>
      </c>
      <c r="BM1277" s="3" t="str">
        <f t="shared" si="19"/>
        <v>PCOA</v>
      </c>
    </row>
    <row r="1278" spans="1:65" x14ac:dyDescent="0.2">
      <c r="A1278">
        <v>2026</v>
      </c>
      <c r="B1278">
        <v>7</v>
      </c>
      <c r="C1278" t="s">
        <v>231</v>
      </c>
      <c r="D1278" t="s">
        <v>248</v>
      </c>
      <c r="E1278" t="s">
        <v>50</v>
      </c>
      <c r="F1278">
        <v>9358</v>
      </c>
      <c r="G1278" t="s">
        <v>141</v>
      </c>
      <c r="H1278" t="s">
        <v>237</v>
      </c>
      <c r="I1278" t="s">
        <v>237</v>
      </c>
      <c r="J1278" s="1">
        <v>46204</v>
      </c>
      <c r="K1278" t="s">
        <v>143</v>
      </c>
      <c r="L1278">
        <v>2</v>
      </c>
      <c r="M1278" t="s">
        <v>445</v>
      </c>
      <c r="N1278" t="s">
        <v>442</v>
      </c>
      <c r="O1278" t="s">
        <v>147</v>
      </c>
      <c r="P1278" t="s">
        <v>148</v>
      </c>
      <c r="Q1278">
        <v>165</v>
      </c>
      <c r="R1278">
        <v>12</v>
      </c>
      <c r="S1278">
        <v>720</v>
      </c>
      <c r="T1278">
        <v>20</v>
      </c>
      <c r="U1278">
        <v>4</v>
      </c>
      <c r="V1278">
        <v>3</v>
      </c>
      <c r="W1278">
        <v>140</v>
      </c>
      <c r="X1278">
        <v>140</v>
      </c>
      <c r="Y1278">
        <v>0</v>
      </c>
      <c r="Z1278">
        <v>0</v>
      </c>
      <c r="AA1278">
        <v>535</v>
      </c>
      <c r="AB1278">
        <v>0</v>
      </c>
      <c r="AC1278">
        <v>535</v>
      </c>
      <c r="AD1278">
        <v>2</v>
      </c>
      <c r="AE1278">
        <v>1</v>
      </c>
      <c r="AF1278">
        <v>7</v>
      </c>
      <c r="AG1278">
        <v>2</v>
      </c>
      <c r="AH1278">
        <v>0</v>
      </c>
      <c r="AI1278">
        <v>2</v>
      </c>
      <c r="AJ1278">
        <v>0</v>
      </c>
      <c r="AK1278">
        <v>0</v>
      </c>
      <c r="AL1278">
        <v>0</v>
      </c>
      <c r="AM1278">
        <v>0</v>
      </c>
      <c r="AN1278">
        <v>0</v>
      </c>
      <c r="AO1278">
        <v>8</v>
      </c>
      <c r="AP1278">
        <v>51</v>
      </c>
      <c r="AQ1278">
        <v>8</v>
      </c>
      <c r="AR1278">
        <v>3</v>
      </c>
      <c r="AS1278">
        <v>2</v>
      </c>
      <c r="AT1278">
        <v>7</v>
      </c>
      <c r="AU1278">
        <v>0</v>
      </c>
      <c r="AV1278">
        <v>0</v>
      </c>
      <c r="AW1278">
        <v>0</v>
      </c>
      <c r="AX1278">
        <v>0</v>
      </c>
      <c r="AY1278">
        <v>5</v>
      </c>
      <c r="AZ1278">
        <v>12</v>
      </c>
      <c r="BA1278">
        <v>6</v>
      </c>
      <c r="BB1278">
        <v>3</v>
      </c>
      <c r="BC1278">
        <v>2</v>
      </c>
      <c r="BD1278">
        <v>0</v>
      </c>
      <c r="BE1278">
        <v>0</v>
      </c>
      <c r="BF1278">
        <v>8</v>
      </c>
      <c r="BG1278">
        <v>120</v>
      </c>
      <c r="BH1278">
        <v>1</v>
      </c>
      <c r="BI1278">
        <v>4</v>
      </c>
      <c r="BJ1278" s="2">
        <v>46218</v>
      </c>
      <c r="BK1278">
        <v>0</v>
      </c>
      <c r="BL1278" s="3" t="str">
        <f>VLOOKUP(O1278,DropDownList!$H$1:$I$7,2,FALSE)</f>
        <v>2024/25</v>
      </c>
      <c r="BM1278" s="3" t="str">
        <f t="shared" si="19"/>
        <v>PRAS</v>
      </c>
    </row>
    <row r="1279" spans="1:65" x14ac:dyDescent="0.2">
      <c r="A1279">
        <v>2026</v>
      </c>
      <c r="B1279">
        <v>7</v>
      </c>
      <c r="C1279" t="s">
        <v>231</v>
      </c>
      <c r="D1279" t="s">
        <v>248</v>
      </c>
      <c r="E1279" t="s">
        <v>50</v>
      </c>
      <c r="F1279">
        <v>9358</v>
      </c>
      <c r="G1279" t="s">
        <v>141</v>
      </c>
      <c r="H1279" t="s">
        <v>237</v>
      </c>
      <c r="I1279" t="s">
        <v>237</v>
      </c>
      <c r="J1279" s="1">
        <v>46204</v>
      </c>
      <c r="K1279" t="s">
        <v>143</v>
      </c>
      <c r="L1279">
        <v>2</v>
      </c>
      <c r="M1279" t="s">
        <v>445</v>
      </c>
      <c r="N1279" t="s">
        <v>442</v>
      </c>
      <c r="O1279" t="s">
        <v>147</v>
      </c>
      <c r="P1279" t="s">
        <v>153</v>
      </c>
      <c r="Q1279">
        <v>75</v>
      </c>
      <c r="R1279">
        <v>3</v>
      </c>
      <c r="S1279">
        <v>195</v>
      </c>
      <c r="T1279">
        <v>120</v>
      </c>
      <c r="U1279">
        <v>1</v>
      </c>
      <c r="V1279">
        <v>1</v>
      </c>
      <c r="W1279">
        <v>75</v>
      </c>
      <c r="X1279">
        <v>75</v>
      </c>
      <c r="Y1279">
        <v>0</v>
      </c>
      <c r="Z1279">
        <v>0</v>
      </c>
      <c r="AA1279">
        <v>0</v>
      </c>
      <c r="AB1279">
        <v>0</v>
      </c>
      <c r="AC1279">
        <v>0</v>
      </c>
      <c r="AD1279">
        <v>1</v>
      </c>
      <c r="AE1279">
        <v>0</v>
      </c>
      <c r="AF1279">
        <v>0</v>
      </c>
      <c r="AG1279">
        <v>0</v>
      </c>
      <c r="AH1279">
        <v>2</v>
      </c>
      <c r="AI1279">
        <v>1</v>
      </c>
      <c r="AJ1279">
        <v>0</v>
      </c>
      <c r="AK1279">
        <v>0</v>
      </c>
      <c r="AL1279">
        <v>0</v>
      </c>
      <c r="AM1279">
        <v>0</v>
      </c>
      <c r="AN1279">
        <v>0</v>
      </c>
      <c r="AO1279">
        <v>2</v>
      </c>
      <c r="AP1279">
        <v>7</v>
      </c>
      <c r="AQ1279">
        <v>2</v>
      </c>
      <c r="AR1279">
        <v>0</v>
      </c>
      <c r="AS1279">
        <v>2</v>
      </c>
      <c r="AT1279">
        <v>1</v>
      </c>
      <c r="AU1279">
        <v>0</v>
      </c>
      <c r="AV1279">
        <v>0</v>
      </c>
      <c r="AW1279">
        <v>0</v>
      </c>
      <c r="AX1279">
        <v>0</v>
      </c>
      <c r="AY1279">
        <v>0</v>
      </c>
      <c r="AZ1279">
        <v>1</v>
      </c>
      <c r="BA1279">
        <v>1</v>
      </c>
      <c r="BB1279">
        <v>0</v>
      </c>
      <c r="BC1279">
        <v>0</v>
      </c>
      <c r="BD1279">
        <v>0</v>
      </c>
      <c r="BE1279">
        <v>0</v>
      </c>
      <c r="BF1279">
        <v>2</v>
      </c>
      <c r="BG1279">
        <v>75</v>
      </c>
      <c r="BH1279">
        <v>0</v>
      </c>
      <c r="BI1279">
        <v>1</v>
      </c>
      <c r="BJ1279" s="2">
        <v>46218</v>
      </c>
      <c r="BK1279">
        <v>0</v>
      </c>
      <c r="BL1279" s="3" t="str">
        <f>VLOOKUP(O1279,DropDownList!$H$1:$I$7,2,FALSE)</f>
        <v>2024/25</v>
      </c>
      <c r="BM1279" s="3" t="str">
        <f t="shared" si="19"/>
        <v>PREG</v>
      </c>
    </row>
    <row r="1280" spans="1:65" x14ac:dyDescent="0.2">
      <c r="A1280">
        <v>2026</v>
      </c>
      <c r="B1280">
        <v>7</v>
      </c>
      <c r="C1280" t="s">
        <v>231</v>
      </c>
      <c r="D1280" t="s">
        <v>248</v>
      </c>
      <c r="E1280" t="s">
        <v>50</v>
      </c>
      <c r="F1280">
        <v>9358</v>
      </c>
      <c r="G1280" t="s">
        <v>141</v>
      </c>
      <c r="H1280" t="s">
        <v>237</v>
      </c>
      <c r="I1280" t="s">
        <v>237</v>
      </c>
      <c r="J1280" s="1">
        <v>46204</v>
      </c>
      <c r="K1280" t="s">
        <v>143</v>
      </c>
      <c r="L1280">
        <v>2</v>
      </c>
      <c r="M1280" t="s">
        <v>445</v>
      </c>
      <c r="N1280" t="s">
        <v>442</v>
      </c>
      <c r="O1280" t="s">
        <v>149</v>
      </c>
      <c r="P1280" t="s">
        <v>153</v>
      </c>
      <c r="Q1280">
        <v>45</v>
      </c>
      <c r="R1280">
        <v>1</v>
      </c>
      <c r="S1280">
        <v>45</v>
      </c>
      <c r="T1280">
        <v>0</v>
      </c>
      <c r="U1280">
        <v>1</v>
      </c>
      <c r="V1280">
        <v>0</v>
      </c>
      <c r="W1280">
        <v>0</v>
      </c>
      <c r="X1280">
        <v>0</v>
      </c>
      <c r="Y1280">
        <v>0</v>
      </c>
      <c r="Z1280">
        <v>0</v>
      </c>
      <c r="AA1280">
        <v>0</v>
      </c>
      <c r="AB1280">
        <v>0</v>
      </c>
      <c r="AC1280">
        <v>0</v>
      </c>
      <c r="AD1280">
        <v>0</v>
      </c>
      <c r="AE1280">
        <v>0</v>
      </c>
      <c r="AF1280">
        <v>0</v>
      </c>
      <c r="AG1280">
        <v>0</v>
      </c>
      <c r="AH1280">
        <v>0</v>
      </c>
      <c r="AI1280">
        <v>1</v>
      </c>
      <c r="AJ1280">
        <v>0</v>
      </c>
      <c r="AK1280">
        <v>0</v>
      </c>
      <c r="AL1280">
        <v>0</v>
      </c>
      <c r="AM1280">
        <v>0</v>
      </c>
      <c r="AN1280">
        <v>0</v>
      </c>
      <c r="AO1280">
        <v>0</v>
      </c>
      <c r="AP1280">
        <v>0</v>
      </c>
      <c r="AQ1280">
        <v>0</v>
      </c>
      <c r="AR1280">
        <v>0</v>
      </c>
      <c r="AS1280">
        <v>0</v>
      </c>
      <c r="AT1280">
        <v>0</v>
      </c>
      <c r="AU1280">
        <v>0</v>
      </c>
      <c r="AV1280">
        <v>0</v>
      </c>
      <c r="AW1280">
        <v>0</v>
      </c>
      <c r="AX1280">
        <v>0</v>
      </c>
      <c r="AY1280">
        <v>0</v>
      </c>
      <c r="AZ1280">
        <v>0</v>
      </c>
      <c r="BA1280">
        <v>0</v>
      </c>
      <c r="BB1280">
        <v>0</v>
      </c>
      <c r="BC1280">
        <v>0</v>
      </c>
      <c r="BD1280">
        <v>0</v>
      </c>
      <c r="BE1280">
        <v>0</v>
      </c>
      <c r="BF1280">
        <v>0</v>
      </c>
      <c r="BG1280">
        <v>45</v>
      </c>
      <c r="BH1280">
        <v>0</v>
      </c>
      <c r="BI1280">
        <v>0</v>
      </c>
      <c r="BJ1280" s="2">
        <v>46218</v>
      </c>
      <c r="BK1280">
        <v>0</v>
      </c>
      <c r="BL1280" s="3" t="str">
        <f>VLOOKUP(O1280,DropDownList!$H$1:$I$7,2,FALSE)</f>
        <v>2025/26</v>
      </c>
      <c r="BM1280" s="3" t="str">
        <f t="shared" si="19"/>
        <v>PREG</v>
      </c>
    </row>
    <row r="1281" spans="1:65" x14ac:dyDescent="0.2">
      <c r="A1281">
        <v>2026</v>
      </c>
      <c r="B1281">
        <v>7</v>
      </c>
      <c r="C1281" t="s">
        <v>231</v>
      </c>
      <c r="D1281" t="s">
        <v>248</v>
      </c>
      <c r="E1281" t="s">
        <v>50</v>
      </c>
      <c r="F1281">
        <v>9358</v>
      </c>
      <c r="G1281" t="s">
        <v>141</v>
      </c>
      <c r="H1281" t="s">
        <v>237</v>
      </c>
      <c r="I1281" t="s">
        <v>237</v>
      </c>
      <c r="J1281" s="1">
        <v>46204</v>
      </c>
      <c r="K1281" t="s">
        <v>143</v>
      </c>
      <c r="L1281">
        <v>2</v>
      </c>
      <c r="M1281" t="s">
        <v>445</v>
      </c>
      <c r="N1281" t="s">
        <v>442</v>
      </c>
      <c r="O1281" t="s">
        <v>149</v>
      </c>
      <c r="P1281" t="s">
        <v>148</v>
      </c>
      <c r="Q1281">
        <v>300</v>
      </c>
      <c r="R1281">
        <v>12</v>
      </c>
      <c r="S1281">
        <v>720</v>
      </c>
      <c r="T1281">
        <v>60</v>
      </c>
      <c r="U1281">
        <v>5</v>
      </c>
      <c r="V1281">
        <v>4</v>
      </c>
      <c r="W1281">
        <v>240</v>
      </c>
      <c r="X1281">
        <v>240</v>
      </c>
      <c r="Y1281">
        <v>0</v>
      </c>
      <c r="Z1281">
        <v>0</v>
      </c>
      <c r="AA1281">
        <v>360</v>
      </c>
      <c r="AB1281">
        <v>0</v>
      </c>
      <c r="AC1281">
        <v>360</v>
      </c>
      <c r="AD1281">
        <v>4</v>
      </c>
      <c r="AE1281">
        <v>0</v>
      </c>
      <c r="AF1281">
        <v>6</v>
      </c>
      <c r="AG1281">
        <v>0</v>
      </c>
      <c r="AH1281">
        <v>1</v>
      </c>
      <c r="AI1281">
        <v>5</v>
      </c>
      <c r="AJ1281">
        <v>0</v>
      </c>
      <c r="AK1281">
        <v>0</v>
      </c>
      <c r="AL1281">
        <v>0</v>
      </c>
      <c r="AM1281">
        <v>0</v>
      </c>
      <c r="AN1281">
        <v>0</v>
      </c>
      <c r="AO1281">
        <v>10</v>
      </c>
      <c r="AP1281">
        <v>45</v>
      </c>
      <c r="AQ1281">
        <v>11</v>
      </c>
      <c r="AR1281">
        <v>0</v>
      </c>
      <c r="AS1281">
        <v>1</v>
      </c>
      <c r="AT1281">
        <v>1</v>
      </c>
      <c r="AU1281">
        <v>0</v>
      </c>
      <c r="AV1281">
        <v>0</v>
      </c>
      <c r="AW1281">
        <v>0</v>
      </c>
      <c r="AX1281">
        <v>0</v>
      </c>
      <c r="AY1281">
        <v>6</v>
      </c>
      <c r="AZ1281">
        <v>14</v>
      </c>
      <c r="BA1281">
        <v>5</v>
      </c>
      <c r="BB1281">
        <v>1</v>
      </c>
      <c r="BC1281">
        <v>0</v>
      </c>
      <c r="BD1281">
        <v>0</v>
      </c>
      <c r="BE1281">
        <v>0</v>
      </c>
      <c r="BF1281">
        <v>8</v>
      </c>
      <c r="BG1281">
        <v>300</v>
      </c>
      <c r="BH1281">
        <v>0</v>
      </c>
      <c r="BI1281">
        <v>5</v>
      </c>
      <c r="BJ1281" s="2">
        <v>46218</v>
      </c>
      <c r="BK1281">
        <v>0</v>
      </c>
      <c r="BL1281" s="3" t="str">
        <f>VLOOKUP(O1281,DropDownList!$H$1:$I$7,2,FALSE)</f>
        <v>2025/26</v>
      </c>
      <c r="BM1281" s="3" t="str">
        <f t="shared" si="19"/>
        <v>PRAS</v>
      </c>
    </row>
    <row r="1282" spans="1:65" x14ac:dyDescent="0.2">
      <c r="A1282">
        <v>2026</v>
      </c>
      <c r="B1282">
        <v>7</v>
      </c>
      <c r="C1282" t="s">
        <v>231</v>
      </c>
      <c r="D1282" t="s">
        <v>248</v>
      </c>
      <c r="E1282" t="s">
        <v>50</v>
      </c>
      <c r="F1282">
        <v>9358</v>
      </c>
      <c r="G1282" t="s">
        <v>141</v>
      </c>
      <c r="H1282" t="s">
        <v>237</v>
      </c>
      <c r="I1282" t="s">
        <v>237</v>
      </c>
      <c r="J1282" s="1">
        <v>46204</v>
      </c>
      <c r="K1282" t="s">
        <v>143</v>
      </c>
      <c r="L1282">
        <v>2</v>
      </c>
      <c r="M1282" t="s">
        <v>445</v>
      </c>
      <c r="N1282" t="s">
        <v>442</v>
      </c>
      <c r="O1282" t="s">
        <v>155</v>
      </c>
      <c r="P1282" t="s">
        <v>148</v>
      </c>
      <c r="Q1282">
        <v>171.74</v>
      </c>
      <c r="R1282">
        <v>14</v>
      </c>
      <c r="S1282">
        <v>840</v>
      </c>
      <c r="T1282">
        <v>103.25</v>
      </c>
      <c r="U1282">
        <v>3</v>
      </c>
      <c r="V1282">
        <v>3</v>
      </c>
      <c r="W1282">
        <v>171.74</v>
      </c>
      <c r="X1282">
        <v>171.74</v>
      </c>
      <c r="Y1282">
        <v>0</v>
      </c>
      <c r="Z1282">
        <v>0</v>
      </c>
      <c r="AA1282">
        <v>565.01</v>
      </c>
      <c r="AB1282">
        <v>0</v>
      </c>
      <c r="AC1282">
        <v>565.01</v>
      </c>
      <c r="AD1282">
        <v>2</v>
      </c>
      <c r="AE1282">
        <v>1</v>
      </c>
      <c r="AF1282">
        <v>9</v>
      </c>
      <c r="AG1282">
        <v>1</v>
      </c>
      <c r="AH1282">
        <v>1</v>
      </c>
      <c r="AI1282">
        <v>2</v>
      </c>
      <c r="AJ1282">
        <v>0</v>
      </c>
      <c r="AK1282">
        <v>0</v>
      </c>
      <c r="AL1282">
        <v>0</v>
      </c>
      <c r="AM1282">
        <v>0</v>
      </c>
      <c r="AN1282">
        <v>0</v>
      </c>
      <c r="AO1282">
        <v>12</v>
      </c>
      <c r="AP1282">
        <v>101</v>
      </c>
      <c r="AQ1282">
        <v>17</v>
      </c>
      <c r="AR1282">
        <v>1</v>
      </c>
      <c r="AS1282">
        <v>7</v>
      </c>
      <c r="AT1282">
        <v>6</v>
      </c>
      <c r="AU1282">
        <v>0</v>
      </c>
      <c r="AV1282">
        <v>0</v>
      </c>
      <c r="AW1282">
        <v>0</v>
      </c>
      <c r="AX1282">
        <v>0</v>
      </c>
      <c r="AY1282">
        <v>19</v>
      </c>
      <c r="AZ1282">
        <v>29</v>
      </c>
      <c r="BA1282">
        <v>16</v>
      </c>
      <c r="BB1282">
        <v>2</v>
      </c>
      <c r="BC1282">
        <v>1</v>
      </c>
      <c r="BD1282">
        <v>0</v>
      </c>
      <c r="BE1282">
        <v>0</v>
      </c>
      <c r="BF1282">
        <v>11</v>
      </c>
      <c r="BG1282">
        <v>120</v>
      </c>
      <c r="BH1282">
        <v>1</v>
      </c>
      <c r="BI1282">
        <v>3</v>
      </c>
      <c r="BJ1282" s="2">
        <v>46218</v>
      </c>
      <c r="BK1282">
        <v>0</v>
      </c>
      <c r="BL1282" s="3" t="str">
        <f>VLOOKUP(O1282,DropDownList!$H$1:$I$7,2,FALSE)</f>
        <v>2022/23</v>
      </c>
      <c r="BM1282" s="3" t="str">
        <f t="shared" si="19"/>
        <v>PRAS</v>
      </c>
    </row>
    <row r="1283" spans="1:65" x14ac:dyDescent="0.2">
      <c r="A1283">
        <v>2026</v>
      </c>
      <c r="B1283">
        <v>7</v>
      </c>
      <c r="C1283" t="s">
        <v>231</v>
      </c>
      <c r="D1283" t="s">
        <v>248</v>
      </c>
      <c r="E1283" t="s">
        <v>50</v>
      </c>
      <c r="F1283">
        <v>9358</v>
      </c>
      <c r="G1283" t="s">
        <v>141</v>
      </c>
      <c r="H1283" t="s">
        <v>237</v>
      </c>
      <c r="I1283" t="s">
        <v>237</v>
      </c>
      <c r="J1283" s="1">
        <v>46204</v>
      </c>
      <c r="K1283" t="s">
        <v>143</v>
      </c>
      <c r="L1283">
        <v>2</v>
      </c>
      <c r="M1283" t="s">
        <v>445</v>
      </c>
      <c r="N1283" t="s">
        <v>442</v>
      </c>
      <c r="O1283" t="s">
        <v>149</v>
      </c>
      <c r="P1283" t="s">
        <v>150</v>
      </c>
      <c r="Q1283">
        <v>26890.6</v>
      </c>
      <c r="R1283">
        <v>365</v>
      </c>
      <c r="S1283">
        <v>59572.77</v>
      </c>
      <c r="T1283">
        <v>5749.54</v>
      </c>
      <c r="U1283">
        <v>182</v>
      </c>
      <c r="V1283">
        <v>107</v>
      </c>
      <c r="W1283">
        <v>14843.66</v>
      </c>
      <c r="X1283">
        <v>17411.07</v>
      </c>
      <c r="Y1283">
        <v>327</v>
      </c>
      <c r="Z1283">
        <v>53823.23</v>
      </c>
      <c r="AA1283">
        <v>26932.63</v>
      </c>
      <c r="AB1283">
        <v>9430.2800000000007</v>
      </c>
      <c r="AC1283">
        <v>17502.349999999999</v>
      </c>
      <c r="AD1283">
        <v>89</v>
      </c>
      <c r="AE1283">
        <v>18</v>
      </c>
      <c r="AF1283">
        <v>145</v>
      </c>
      <c r="AG1283">
        <v>59</v>
      </c>
      <c r="AH1283">
        <v>38</v>
      </c>
      <c r="AI1283">
        <v>123</v>
      </c>
      <c r="AJ1283">
        <v>53</v>
      </c>
      <c r="AK1283">
        <v>25</v>
      </c>
      <c r="AL1283">
        <v>8</v>
      </c>
      <c r="AM1283">
        <v>16</v>
      </c>
      <c r="AN1283">
        <v>4</v>
      </c>
      <c r="AO1283">
        <v>262</v>
      </c>
      <c r="AP1283">
        <v>937</v>
      </c>
      <c r="AQ1283">
        <v>279</v>
      </c>
      <c r="AR1283">
        <v>66</v>
      </c>
      <c r="AS1283">
        <v>44</v>
      </c>
      <c r="AT1283">
        <v>68</v>
      </c>
      <c r="AU1283">
        <v>1</v>
      </c>
      <c r="AV1283">
        <v>0</v>
      </c>
      <c r="AW1283">
        <v>0</v>
      </c>
      <c r="AX1283">
        <v>0</v>
      </c>
      <c r="AY1283">
        <v>97</v>
      </c>
      <c r="AZ1283">
        <v>192</v>
      </c>
      <c r="BA1283">
        <v>69</v>
      </c>
      <c r="BB1283">
        <v>36</v>
      </c>
      <c r="BC1283">
        <v>2</v>
      </c>
      <c r="BD1283">
        <v>4</v>
      </c>
      <c r="BE1283">
        <v>0</v>
      </c>
      <c r="BF1283">
        <v>253</v>
      </c>
      <c r="BG1283">
        <v>19326.169999999998</v>
      </c>
      <c r="BH1283">
        <v>0</v>
      </c>
      <c r="BI1283">
        <v>176</v>
      </c>
      <c r="BJ1283" s="2">
        <v>46218</v>
      </c>
      <c r="BK1283">
        <v>0</v>
      </c>
      <c r="BL1283" s="3" t="str">
        <f>VLOOKUP(O1283,DropDownList!$H$1:$I$7,2,FALSE)</f>
        <v>2025/26</v>
      </c>
      <c r="BM1283" s="3" t="str">
        <f t="shared" ref="BM1283:BM1346" si="20">IF(RIGHT(P1283,4)="VSUR","VSUR",IF(RIGHT(P1283,4)="CONF","CONF",P1283))</f>
        <v>FISCAL FINES</v>
      </c>
    </row>
    <row r="1284" spans="1:65" x14ac:dyDescent="0.2">
      <c r="A1284">
        <v>2026</v>
      </c>
      <c r="B1284">
        <v>7</v>
      </c>
      <c r="C1284" t="s">
        <v>231</v>
      </c>
      <c r="D1284" t="s">
        <v>248</v>
      </c>
      <c r="E1284" t="s">
        <v>50</v>
      </c>
      <c r="F1284">
        <v>9358</v>
      </c>
      <c r="G1284" t="s">
        <v>141</v>
      </c>
      <c r="H1284" t="s">
        <v>237</v>
      </c>
      <c r="I1284" t="s">
        <v>237</v>
      </c>
      <c r="J1284" s="1">
        <v>46204</v>
      </c>
      <c r="K1284" t="s">
        <v>143</v>
      </c>
      <c r="L1284">
        <v>2</v>
      </c>
      <c r="M1284" t="s">
        <v>445</v>
      </c>
      <c r="N1284" t="s">
        <v>442</v>
      </c>
      <c r="O1284" t="s">
        <v>156</v>
      </c>
      <c r="P1284" t="s">
        <v>154</v>
      </c>
      <c r="Q1284">
        <v>14642.21</v>
      </c>
      <c r="R1284">
        <v>416</v>
      </c>
      <c r="S1284">
        <v>122319.92</v>
      </c>
      <c r="T1284">
        <v>2514.21</v>
      </c>
      <c r="U1284">
        <v>62</v>
      </c>
      <c r="V1284">
        <v>37</v>
      </c>
      <c r="W1284">
        <v>9046.94</v>
      </c>
      <c r="X1284">
        <v>9531.94</v>
      </c>
      <c r="Y1284">
        <v>0</v>
      </c>
      <c r="Z1284">
        <v>0</v>
      </c>
      <c r="AA1284">
        <v>105163.5</v>
      </c>
      <c r="AB1284">
        <v>4178.28</v>
      </c>
      <c r="AC1284">
        <v>94719.64</v>
      </c>
      <c r="AD1284">
        <v>16</v>
      </c>
      <c r="AE1284">
        <v>21</v>
      </c>
      <c r="AF1284">
        <v>345</v>
      </c>
      <c r="AG1284">
        <v>41</v>
      </c>
      <c r="AH1284">
        <v>7</v>
      </c>
      <c r="AI1284">
        <v>21</v>
      </c>
      <c r="AJ1284">
        <v>0</v>
      </c>
      <c r="AK1284">
        <v>0</v>
      </c>
      <c r="AL1284">
        <v>0</v>
      </c>
      <c r="AM1284">
        <v>0</v>
      </c>
      <c r="AN1284">
        <v>0</v>
      </c>
      <c r="AO1284">
        <v>199</v>
      </c>
      <c r="AP1284">
        <v>943</v>
      </c>
      <c r="AQ1284">
        <v>206</v>
      </c>
      <c r="AR1284">
        <v>0</v>
      </c>
      <c r="AS1284">
        <v>110</v>
      </c>
      <c r="AT1284">
        <v>38</v>
      </c>
      <c r="AU1284">
        <v>23</v>
      </c>
      <c r="AV1284">
        <v>13</v>
      </c>
      <c r="AW1284">
        <v>0</v>
      </c>
      <c r="AX1284">
        <v>0</v>
      </c>
      <c r="AY1284">
        <v>140</v>
      </c>
      <c r="AZ1284">
        <v>207</v>
      </c>
      <c r="BA1284">
        <v>102</v>
      </c>
      <c r="BB1284">
        <v>35</v>
      </c>
      <c r="BC1284">
        <v>12</v>
      </c>
      <c r="BD1284">
        <v>9</v>
      </c>
      <c r="BE1284">
        <v>1</v>
      </c>
      <c r="BF1284">
        <v>412</v>
      </c>
      <c r="BG1284">
        <v>6890</v>
      </c>
      <c r="BH1284">
        <v>2</v>
      </c>
      <c r="BI1284">
        <v>62</v>
      </c>
      <c r="BJ1284" s="2">
        <v>46218</v>
      </c>
      <c r="BK1284">
        <v>0</v>
      </c>
      <c r="BL1284" s="3" t="str">
        <f>VLOOKUP(O1284,DropDownList!$H$1:$I$7,2,FALSE)</f>
        <v>2023/24</v>
      </c>
      <c r="BM1284" s="3" t="str">
        <f t="shared" si="20"/>
        <v>JP COURT</v>
      </c>
    </row>
    <row r="1285" spans="1:65" x14ac:dyDescent="0.2">
      <c r="A1285">
        <v>2026</v>
      </c>
      <c r="B1285">
        <v>7</v>
      </c>
      <c r="C1285" t="s">
        <v>231</v>
      </c>
      <c r="D1285" t="s">
        <v>248</v>
      </c>
      <c r="E1285" t="s">
        <v>50</v>
      </c>
      <c r="F1285">
        <v>9358</v>
      </c>
      <c r="G1285" t="s">
        <v>141</v>
      </c>
      <c r="H1285" t="s">
        <v>237</v>
      </c>
      <c r="I1285" t="s">
        <v>237</v>
      </c>
      <c r="J1285" s="1">
        <v>46204</v>
      </c>
      <c r="K1285" t="s">
        <v>143</v>
      </c>
      <c r="L1285">
        <v>2</v>
      </c>
      <c r="M1285" t="s">
        <v>445</v>
      </c>
      <c r="N1285" t="s">
        <v>442</v>
      </c>
      <c r="O1285" t="s">
        <v>155</v>
      </c>
      <c r="P1285" t="s">
        <v>152</v>
      </c>
      <c r="Q1285">
        <v>0</v>
      </c>
      <c r="R1285">
        <v>35</v>
      </c>
      <c r="S1285">
        <v>1400</v>
      </c>
      <c r="T1285">
        <v>640</v>
      </c>
      <c r="U1285">
        <v>0</v>
      </c>
      <c r="V1285">
        <v>0</v>
      </c>
      <c r="W1285">
        <v>0</v>
      </c>
      <c r="X1285">
        <v>0</v>
      </c>
      <c r="Y1285">
        <v>0</v>
      </c>
      <c r="Z1285">
        <v>0</v>
      </c>
      <c r="AA1285">
        <v>760</v>
      </c>
      <c r="AB1285">
        <v>0</v>
      </c>
      <c r="AC1285">
        <v>760</v>
      </c>
      <c r="AD1285">
        <v>0</v>
      </c>
      <c r="AE1285">
        <v>0</v>
      </c>
      <c r="AF1285">
        <v>19</v>
      </c>
      <c r="AG1285">
        <v>0</v>
      </c>
      <c r="AH1285">
        <v>16</v>
      </c>
      <c r="AI1285">
        <v>0</v>
      </c>
      <c r="AJ1285">
        <v>0</v>
      </c>
      <c r="AK1285">
        <v>0</v>
      </c>
      <c r="AL1285">
        <v>0</v>
      </c>
      <c r="AM1285">
        <v>3</v>
      </c>
      <c r="AN1285">
        <v>0</v>
      </c>
      <c r="AO1285">
        <v>0</v>
      </c>
      <c r="AP1285">
        <v>0</v>
      </c>
      <c r="AQ1285">
        <v>0</v>
      </c>
      <c r="AR1285">
        <v>0</v>
      </c>
      <c r="AS1285">
        <v>0</v>
      </c>
      <c r="AT1285">
        <v>0</v>
      </c>
      <c r="AU1285">
        <v>0</v>
      </c>
      <c r="AV1285">
        <v>0</v>
      </c>
      <c r="AW1285">
        <v>0</v>
      </c>
      <c r="AX1285">
        <v>0</v>
      </c>
      <c r="AY1285">
        <v>0</v>
      </c>
      <c r="AZ1285">
        <v>0</v>
      </c>
      <c r="BA1285">
        <v>0</v>
      </c>
      <c r="BB1285">
        <v>0</v>
      </c>
      <c r="BC1285">
        <v>0</v>
      </c>
      <c r="BD1285">
        <v>0</v>
      </c>
      <c r="BE1285">
        <v>0</v>
      </c>
      <c r="BF1285">
        <v>0</v>
      </c>
      <c r="BG1285">
        <v>0</v>
      </c>
      <c r="BH1285">
        <v>0</v>
      </c>
      <c r="BI1285">
        <v>0</v>
      </c>
      <c r="BJ1285" s="2">
        <v>46218</v>
      </c>
      <c r="BK1285">
        <v>0</v>
      </c>
      <c r="BL1285" s="3" t="str">
        <f>VLOOKUP(O1285,DropDownList!$H$1:$I$7,2,FALSE)</f>
        <v>2022/23</v>
      </c>
      <c r="BM1285" s="3" t="str">
        <f t="shared" si="20"/>
        <v>PCOA</v>
      </c>
    </row>
    <row r="1286" spans="1:65" x14ac:dyDescent="0.2">
      <c r="A1286">
        <v>2026</v>
      </c>
      <c r="B1286">
        <v>7</v>
      </c>
      <c r="C1286" t="s">
        <v>231</v>
      </c>
      <c r="D1286" t="s">
        <v>248</v>
      </c>
      <c r="E1286" t="s">
        <v>50</v>
      </c>
      <c r="F1286">
        <v>9358</v>
      </c>
      <c r="G1286" t="s">
        <v>141</v>
      </c>
      <c r="H1286" t="s">
        <v>237</v>
      </c>
      <c r="I1286" t="s">
        <v>237</v>
      </c>
      <c r="J1286" s="1">
        <v>46204</v>
      </c>
      <c r="K1286" t="s">
        <v>143</v>
      </c>
      <c r="L1286">
        <v>2</v>
      </c>
      <c r="M1286" t="s">
        <v>445</v>
      </c>
      <c r="N1286" t="s">
        <v>442</v>
      </c>
      <c r="O1286" t="s">
        <v>155</v>
      </c>
      <c r="P1286" t="s">
        <v>154</v>
      </c>
      <c r="Q1286">
        <v>15551.21</v>
      </c>
      <c r="R1286">
        <v>650</v>
      </c>
      <c r="S1286">
        <v>167927.21</v>
      </c>
      <c r="T1286">
        <v>4201.9399999999996</v>
      </c>
      <c r="U1286">
        <v>77</v>
      </c>
      <c r="V1286">
        <v>51</v>
      </c>
      <c r="W1286">
        <v>9793.11</v>
      </c>
      <c r="X1286">
        <v>10278.11</v>
      </c>
      <c r="Y1286">
        <v>0</v>
      </c>
      <c r="Z1286">
        <v>0</v>
      </c>
      <c r="AA1286">
        <v>148174.06</v>
      </c>
      <c r="AB1286">
        <v>1600.54</v>
      </c>
      <c r="AC1286">
        <v>137625.07999999999</v>
      </c>
      <c r="AD1286">
        <v>24</v>
      </c>
      <c r="AE1286">
        <v>27</v>
      </c>
      <c r="AF1286">
        <v>558</v>
      </c>
      <c r="AG1286">
        <v>43</v>
      </c>
      <c r="AH1286">
        <v>10</v>
      </c>
      <c r="AI1286">
        <v>34</v>
      </c>
      <c r="AJ1286">
        <v>0</v>
      </c>
      <c r="AK1286">
        <v>0</v>
      </c>
      <c r="AL1286">
        <v>0</v>
      </c>
      <c r="AM1286">
        <v>0</v>
      </c>
      <c r="AN1286">
        <v>0</v>
      </c>
      <c r="AO1286">
        <v>367</v>
      </c>
      <c r="AP1286">
        <v>1892</v>
      </c>
      <c r="AQ1286">
        <v>401</v>
      </c>
      <c r="AR1286">
        <v>0</v>
      </c>
      <c r="AS1286">
        <v>186</v>
      </c>
      <c r="AT1286">
        <v>93</v>
      </c>
      <c r="AU1286">
        <v>45</v>
      </c>
      <c r="AV1286">
        <v>26</v>
      </c>
      <c r="AW1286">
        <v>2</v>
      </c>
      <c r="AX1286">
        <v>0</v>
      </c>
      <c r="AY1286">
        <v>246</v>
      </c>
      <c r="AZ1286">
        <v>399</v>
      </c>
      <c r="BA1286">
        <v>241</v>
      </c>
      <c r="BB1286">
        <v>80</v>
      </c>
      <c r="BC1286">
        <v>34</v>
      </c>
      <c r="BD1286">
        <v>16</v>
      </c>
      <c r="BE1286">
        <v>1</v>
      </c>
      <c r="BF1286">
        <v>639</v>
      </c>
      <c r="BG1286">
        <v>8475</v>
      </c>
      <c r="BH1286">
        <v>5</v>
      </c>
      <c r="BI1286">
        <v>76</v>
      </c>
      <c r="BJ1286" s="2">
        <v>46218</v>
      </c>
      <c r="BK1286">
        <v>0</v>
      </c>
      <c r="BL1286" s="3" t="str">
        <f>VLOOKUP(O1286,DropDownList!$H$1:$I$7,2,FALSE)</f>
        <v>2022/23</v>
      </c>
      <c r="BM1286" s="3" t="str">
        <f t="shared" si="20"/>
        <v>JP COURT</v>
      </c>
    </row>
    <row r="1287" spans="1:65" x14ac:dyDescent="0.2">
      <c r="A1287">
        <v>2026</v>
      </c>
      <c r="B1287">
        <v>7</v>
      </c>
      <c r="C1287" t="s">
        <v>231</v>
      </c>
      <c r="D1287" t="s">
        <v>248</v>
      </c>
      <c r="E1287" t="s">
        <v>50</v>
      </c>
      <c r="F1287">
        <v>9358</v>
      </c>
      <c r="G1287" t="s">
        <v>141</v>
      </c>
      <c r="H1287" t="s">
        <v>237</v>
      </c>
      <c r="I1287" t="s">
        <v>237</v>
      </c>
      <c r="J1287" s="1">
        <v>46204</v>
      </c>
      <c r="K1287" t="s">
        <v>143</v>
      </c>
      <c r="L1287">
        <v>2</v>
      </c>
      <c r="M1287" t="s">
        <v>445</v>
      </c>
      <c r="N1287" t="s">
        <v>442</v>
      </c>
      <c r="O1287" t="s">
        <v>156</v>
      </c>
      <c r="P1287" t="s">
        <v>148</v>
      </c>
      <c r="Q1287">
        <v>360</v>
      </c>
      <c r="R1287">
        <v>14</v>
      </c>
      <c r="S1287">
        <v>840</v>
      </c>
      <c r="T1287">
        <v>0</v>
      </c>
      <c r="U1287">
        <v>6</v>
      </c>
      <c r="V1287">
        <v>5</v>
      </c>
      <c r="W1287">
        <v>300</v>
      </c>
      <c r="X1287">
        <v>300</v>
      </c>
      <c r="Y1287">
        <v>0</v>
      </c>
      <c r="Z1287">
        <v>0</v>
      </c>
      <c r="AA1287">
        <v>480</v>
      </c>
      <c r="AB1287">
        <v>0</v>
      </c>
      <c r="AC1287">
        <v>480</v>
      </c>
      <c r="AD1287">
        <v>5</v>
      </c>
      <c r="AE1287">
        <v>0</v>
      </c>
      <c r="AF1287">
        <v>8</v>
      </c>
      <c r="AG1287">
        <v>0</v>
      </c>
      <c r="AH1287">
        <v>0</v>
      </c>
      <c r="AI1287">
        <v>6</v>
      </c>
      <c r="AJ1287">
        <v>0</v>
      </c>
      <c r="AK1287">
        <v>0</v>
      </c>
      <c r="AL1287">
        <v>0</v>
      </c>
      <c r="AM1287">
        <v>0</v>
      </c>
      <c r="AN1287">
        <v>0</v>
      </c>
      <c r="AO1287">
        <v>12</v>
      </c>
      <c r="AP1287">
        <v>73</v>
      </c>
      <c r="AQ1287">
        <v>13</v>
      </c>
      <c r="AR1287">
        <v>2</v>
      </c>
      <c r="AS1287">
        <v>5</v>
      </c>
      <c r="AT1287">
        <v>10</v>
      </c>
      <c r="AU1287">
        <v>0</v>
      </c>
      <c r="AV1287">
        <v>0</v>
      </c>
      <c r="AW1287">
        <v>0</v>
      </c>
      <c r="AX1287">
        <v>0</v>
      </c>
      <c r="AY1287">
        <v>7</v>
      </c>
      <c r="AZ1287">
        <v>17</v>
      </c>
      <c r="BA1287">
        <v>12</v>
      </c>
      <c r="BB1287">
        <v>2</v>
      </c>
      <c r="BC1287">
        <v>0</v>
      </c>
      <c r="BD1287">
        <v>0</v>
      </c>
      <c r="BE1287">
        <v>0</v>
      </c>
      <c r="BF1287">
        <v>12</v>
      </c>
      <c r="BG1287">
        <v>360</v>
      </c>
      <c r="BH1287">
        <v>0</v>
      </c>
      <c r="BI1287">
        <v>6</v>
      </c>
      <c r="BJ1287" s="2">
        <v>46218</v>
      </c>
      <c r="BK1287">
        <v>0</v>
      </c>
      <c r="BL1287" s="3" t="str">
        <f>VLOOKUP(O1287,DropDownList!$H$1:$I$7,2,FALSE)</f>
        <v>2023/24</v>
      </c>
      <c r="BM1287" s="3" t="str">
        <f t="shared" si="20"/>
        <v>PRAS</v>
      </c>
    </row>
    <row r="1288" spans="1:65" x14ac:dyDescent="0.2">
      <c r="A1288">
        <v>2026</v>
      </c>
      <c r="B1288">
        <v>7</v>
      </c>
      <c r="C1288" t="s">
        <v>231</v>
      </c>
      <c r="D1288" t="s">
        <v>248</v>
      </c>
      <c r="E1288" t="s">
        <v>50</v>
      </c>
      <c r="F1288">
        <v>9358</v>
      </c>
      <c r="G1288" t="s">
        <v>141</v>
      </c>
      <c r="H1288" t="s">
        <v>237</v>
      </c>
      <c r="I1288" t="s">
        <v>237</v>
      </c>
      <c r="J1288" s="1">
        <v>46204</v>
      </c>
      <c r="K1288" t="s">
        <v>143</v>
      </c>
      <c r="L1288">
        <v>2</v>
      </c>
      <c r="M1288" t="s">
        <v>445</v>
      </c>
      <c r="N1288" t="s">
        <v>442</v>
      </c>
      <c r="O1288" t="s">
        <v>155</v>
      </c>
      <c r="P1288" t="s">
        <v>150</v>
      </c>
      <c r="Q1288">
        <v>7782.97</v>
      </c>
      <c r="R1288">
        <v>326</v>
      </c>
      <c r="S1288">
        <v>51648.53</v>
      </c>
      <c r="T1288">
        <v>8605.08</v>
      </c>
      <c r="U1288">
        <v>51</v>
      </c>
      <c r="V1288">
        <v>33</v>
      </c>
      <c r="W1288">
        <v>4877.66</v>
      </c>
      <c r="X1288">
        <v>4877.66</v>
      </c>
      <c r="Y1288">
        <v>276</v>
      </c>
      <c r="Z1288">
        <v>43043.45</v>
      </c>
      <c r="AA1288">
        <v>35260.480000000003</v>
      </c>
      <c r="AB1288">
        <v>11613.59</v>
      </c>
      <c r="AC1288">
        <v>23646.89</v>
      </c>
      <c r="AD1288">
        <v>25</v>
      </c>
      <c r="AE1288">
        <v>8</v>
      </c>
      <c r="AF1288">
        <v>220</v>
      </c>
      <c r="AG1288">
        <v>18</v>
      </c>
      <c r="AH1288">
        <v>50</v>
      </c>
      <c r="AI1288">
        <v>33</v>
      </c>
      <c r="AJ1288">
        <v>63</v>
      </c>
      <c r="AK1288">
        <v>32</v>
      </c>
      <c r="AL1288">
        <v>19</v>
      </c>
      <c r="AM1288">
        <v>17</v>
      </c>
      <c r="AN1288">
        <v>4</v>
      </c>
      <c r="AO1288">
        <v>209</v>
      </c>
      <c r="AP1288">
        <v>1225</v>
      </c>
      <c r="AQ1288">
        <v>248</v>
      </c>
      <c r="AR1288">
        <v>2</v>
      </c>
      <c r="AS1288">
        <v>131</v>
      </c>
      <c r="AT1288">
        <v>110</v>
      </c>
      <c r="AU1288">
        <v>12</v>
      </c>
      <c r="AV1288">
        <v>8</v>
      </c>
      <c r="AW1288">
        <v>0</v>
      </c>
      <c r="AX1288">
        <v>0</v>
      </c>
      <c r="AY1288">
        <v>144</v>
      </c>
      <c r="AZ1288">
        <v>284</v>
      </c>
      <c r="BA1288">
        <v>172</v>
      </c>
      <c r="BB1288">
        <v>33</v>
      </c>
      <c r="BC1288">
        <v>12</v>
      </c>
      <c r="BD1288">
        <v>0</v>
      </c>
      <c r="BE1288">
        <v>0</v>
      </c>
      <c r="BF1288">
        <v>206</v>
      </c>
      <c r="BG1288">
        <v>5713.82</v>
      </c>
      <c r="BH1288">
        <v>5</v>
      </c>
      <c r="BI1288">
        <v>50</v>
      </c>
      <c r="BJ1288" s="2">
        <v>46218</v>
      </c>
      <c r="BK1288">
        <v>0</v>
      </c>
      <c r="BL1288" s="3" t="str">
        <f>VLOOKUP(O1288,DropDownList!$H$1:$I$7,2,FALSE)</f>
        <v>2022/23</v>
      </c>
      <c r="BM1288" s="3" t="str">
        <f t="shared" si="20"/>
        <v>FISCAL FINES</v>
      </c>
    </row>
    <row r="1289" spans="1:65" x14ac:dyDescent="0.2">
      <c r="A1289">
        <v>2026</v>
      </c>
      <c r="B1289">
        <v>7</v>
      </c>
      <c r="C1289" t="s">
        <v>231</v>
      </c>
      <c r="D1289" t="s">
        <v>248</v>
      </c>
      <c r="E1289" t="s">
        <v>50</v>
      </c>
      <c r="F1289">
        <v>9358</v>
      </c>
      <c r="G1289" t="s">
        <v>141</v>
      </c>
      <c r="H1289" t="s">
        <v>237</v>
      </c>
      <c r="I1289" t="s">
        <v>237</v>
      </c>
      <c r="J1289" s="1">
        <v>46204</v>
      </c>
      <c r="K1289" t="s">
        <v>143</v>
      </c>
      <c r="L1289">
        <v>2</v>
      </c>
      <c r="M1289" t="s">
        <v>445</v>
      </c>
      <c r="N1289" t="s">
        <v>442</v>
      </c>
      <c r="O1289" t="s">
        <v>147</v>
      </c>
      <c r="P1289" t="s">
        <v>152</v>
      </c>
      <c r="Q1289">
        <v>0</v>
      </c>
      <c r="R1289">
        <v>26</v>
      </c>
      <c r="S1289">
        <v>1040</v>
      </c>
      <c r="T1289">
        <v>480</v>
      </c>
      <c r="U1289">
        <v>0</v>
      </c>
      <c r="V1289">
        <v>0</v>
      </c>
      <c r="W1289">
        <v>0</v>
      </c>
      <c r="X1289">
        <v>0</v>
      </c>
      <c r="Y1289">
        <v>0</v>
      </c>
      <c r="Z1289">
        <v>0</v>
      </c>
      <c r="AA1289">
        <v>560</v>
      </c>
      <c r="AB1289">
        <v>0</v>
      </c>
      <c r="AC1289">
        <v>560</v>
      </c>
      <c r="AD1289">
        <v>0</v>
      </c>
      <c r="AE1289">
        <v>0</v>
      </c>
      <c r="AF1289">
        <v>14</v>
      </c>
      <c r="AG1289">
        <v>0</v>
      </c>
      <c r="AH1289">
        <v>12</v>
      </c>
      <c r="AI1289">
        <v>0</v>
      </c>
      <c r="AJ1289">
        <v>0</v>
      </c>
      <c r="AK1289">
        <v>0</v>
      </c>
      <c r="AL1289">
        <v>0</v>
      </c>
      <c r="AM1289">
        <v>0</v>
      </c>
      <c r="AN1289">
        <v>0</v>
      </c>
      <c r="AO1289">
        <v>0</v>
      </c>
      <c r="AP1289">
        <v>0</v>
      </c>
      <c r="AQ1289">
        <v>0</v>
      </c>
      <c r="AR1289">
        <v>0</v>
      </c>
      <c r="AS1289">
        <v>0</v>
      </c>
      <c r="AT1289">
        <v>0</v>
      </c>
      <c r="AU1289">
        <v>0</v>
      </c>
      <c r="AV1289">
        <v>0</v>
      </c>
      <c r="AW1289">
        <v>0</v>
      </c>
      <c r="AX1289">
        <v>0</v>
      </c>
      <c r="AY1289">
        <v>0</v>
      </c>
      <c r="AZ1289">
        <v>0</v>
      </c>
      <c r="BA1289">
        <v>0</v>
      </c>
      <c r="BB1289">
        <v>0</v>
      </c>
      <c r="BC1289">
        <v>0</v>
      </c>
      <c r="BD1289">
        <v>0</v>
      </c>
      <c r="BE1289">
        <v>0</v>
      </c>
      <c r="BF1289">
        <v>0</v>
      </c>
      <c r="BG1289">
        <v>0</v>
      </c>
      <c r="BH1289">
        <v>0</v>
      </c>
      <c r="BI1289">
        <v>0</v>
      </c>
      <c r="BJ1289" s="2">
        <v>46218</v>
      </c>
      <c r="BK1289">
        <v>0</v>
      </c>
      <c r="BL1289" s="3" t="str">
        <f>VLOOKUP(O1289,DropDownList!$H$1:$I$7,2,FALSE)</f>
        <v>2024/25</v>
      </c>
      <c r="BM1289" s="3" t="str">
        <f t="shared" si="20"/>
        <v>PCOA</v>
      </c>
    </row>
    <row r="1290" spans="1:65" x14ac:dyDescent="0.2">
      <c r="A1290">
        <v>2026</v>
      </c>
      <c r="B1290">
        <v>7</v>
      </c>
      <c r="C1290" t="s">
        <v>231</v>
      </c>
      <c r="D1290" t="s">
        <v>248</v>
      </c>
      <c r="E1290" t="s">
        <v>50</v>
      </c>
      <c r="F1290">
        <v>9358</v>
      </c>
      <c r="G1290" t="s">
        <v>141</v>
      </c>
      <c r="H1290" t="s">
        <v>237</v>
      </c>
      <c r="I1290" t="s">
        <v>237</v>
      </c>
      <c r="J1290" s="1">
        <v>46204</v>
      </c>
      <c r="K1290" t="s">
        <v>143</v>
      </c>
      <c r="L1290">
        <v>2</v>
      </c>
      <c r="M1290" t="s">
        <v>445</v>
      </c>
      <c r="N1290" t="s">
        <v>442</v>
      </c>
      <c r="O1290" t="s">
        <v>149</v>
      </c>
      <c r="P1290" t="s">
        <v>154</v>
      </c>
      <c r="Q1290">
        <v>28163.13</v>
      </c>
      <c r="R1290">
        <v>523</v>
      </c>
      <c r="S1290">
        <v>117965.55</v>
      </c>
      <c r="T1290">
        <v>380</v>
      </c>
      <c r="U1290">
        <v>129</v>
      </c>
      <c r="V1290">
        <v>78</v>
      </c>
      <c r="W1290">
        <v>12291.78</v>
      </c>
      <c r="X1290">
        <v>15207.33</v>
      </c>
      <c r="Y1290">
        <v>0</v>
      </c>
      <c r="Z1290">
        <v>0</v>
      </c>
      <c r="AA1290">
        <v>89422.42</v>
      </c>
      <c r="AB1290">
        <v>747.51</v>
      </c>
      <c r="AC1290">
        <v>82549.06</v>
      </c>
      <c r="AD1290">
        <v>48</v>
      </c>
      <c r="AE1290">
        <v>30</v>
      </c>
      <c r="AF1290">
        <v>392</v>
      </c>
      <c r="AG1290">
        <v>62</v>
      </c>
      <c r="AH1290">
        <v>1</v>
      </c>
      <c r="AI1290">
        <v>67</v>
      </c>
      <c r="AJ1290">
        <v>0</v>
      </c>
      <c r="AK1290">
        <v>0</v>
      </c>
      <c r="AL1290">
        <v>0</v>
      </c>
      <c r="AM1290">
        <v>0</v>
      </c>
      <c r="AN1290">
        <v>0</v>
      </c>
      <c r="AO1290">
        <v>212</v>
      </c>
      <c r="AP1290">
        <v>659</v>
      </c>
      <c r="AQ1290">
        <v>214</v>
      </c>
      <c r="AR1290">
        <v>0</v>
      </c>
      <c r="AS1290">
        <v>60</v>
      </c>
      <c r="AT1290">
        <v>55</v>
      </c>
      <c r="AU1290">
        <v>11</v>
      </c>
      <c r="AV1290">
        <v>2</v>
      </c>
      <c r="AW1290">
        <v>0</v>
      </c>
      <c r="AX1290">
        <v>0</v>
      </c>
      <c r="AY1290">
        <v>56</v>
      </c>
      <c r="AZ1290">
        <v>100</v>
      </c>
      <c r="BA1290">
        <v>39</v>
      </c>
      <c r="BB1290">
        <v>38</v>
      </c>
      <c r="BC1290">
        <v>10</v>
      </c>
      <c r="BD1290">
        <v>1</v>
      </c>
      <c r="BE1290">
        <v>1</v>
      </c>
      <c r="BF1290">
        <v>521</v>
      </c>
      <c r="BG1290">
        <v>15143</v>
      </c>
      <c r="BH1290">
        <v>1</v>
      </c>
      <c r="BI1290">
        <v>129</v>
      </c>
      <c r="BJ1290" s="2">
        <v>46218</v>
      </c>
      <c r="BK1290">
        <v>0</v>
      </c>
      <c r="BL1290" s="3" t="str">
        <f>VLOOKUP(O1290,DropDownList!$H$1:$I$7,2,FALSE)</f>
        <v>2025/26</v>
      </c>
      <c r="BM1290" s="3" t="str">
        <f t="shared" si="20"/>
        <v>JP COURT</v>
      </c>
    </row>
    <row r="1291" spans="1:65" x14ac:dyDescent="0.2">
      <c r="A1291">
        <v>2026</v>
      </c>
      <c r="B1291">
        <v>7</v>
      </c>
      <c r="C1291" t="s">
        <v>231</v>
      </c>
      <c r="D1291" t="s">
        <v>248</v>
      </c>
      <c r="E1291" t="s">
        <v>50</v>
      </c>
      <c r="F1291">
        <v>9358</v>
      </c>
      <c r="G1291" t="s">
        <v>141</v>
      </c>
      <c r="H1291" t="s">
        <v>237</v>
      </c>
      <c r="I1291" t="s">
        <v>237</v>
      </c>
      <c r="J1291" s="1">
        <v>46204</v>
      </c>
      <c r="K1291" t="s">
        <v>143</v>
      </c>
      <c r="L1291">
        <v>2</v>
      </c>
      <c r="M1291" t="s">
        <v>445</v>
      </c>
      <c r="N1291" t="s">
        <v>442</v>
      </c>
      <c r="O1291" t="s">
        <v>147</v>
      </c>
      <c r="P1291" t="s">
        <v>154</v>
      </c>
      <c r="Q1291">
        <v>22517.79</v>
      </c>
      <c r="R1291">
        <v>563</v>
      </c>
      <c r="S1291">
        <v>119656.33</v>
      </c>
      <c r="T1291">
        <v>690</v>
      </c>
      <c r="U1291">
        <v>121</v>
      </c>
      <c r="V1291">
        <v>71</v>
      </c>
      <c r="W1291">
        <v>12762.48</v>
      </c>
      <c r="X1291">
        <v>13266.68</v>
      </c>
      <c r="Y1291">
        <v>0</v>
      </c>
      <c r="Z1291">
        <v>0</v>
      </c>
      <c r="AA1291">
        <v>96448.54</v>
      </c>
      <c r="AB1291">
        <v>2366.9499999999998</v>
      </c>
      <c r="AC1291">
        <v>87359.81</v>
      </c>
      <c r="AD1291">
        <v>40</v>
      </c>
      <c r="AE1291">
        <v>31</v>
      </c>
      <c r="AF1291">
        <v>439</v>
      </c>
      <c r="AG1291">
        <v>66</v>
      </c>
      <c r="AH1291">
        <v>2</v>
      </c>
      <c r="AI1291">
        <v>55</v>
      </c>
      <c r="AJ1291">
        <v>0</v>
      </c>
      <c r="AK1291">
        <v>0</v>
      </c>
      <c r="AL1291">
        <v>0</v>
      </c>
      <c r="AM1291">
        <v>0</v>
      </c>
      <c r="AN1291">
        <v>0</v>
      </c>
      <c r="AO1291">
        <v>296</v>
      </c>
      <c r="AP1291">
        <v>1338</v>
      </c>
      <c r="AQ1291">
        <v>318</v>
      </c>
      <c r="AR1291">
        <v>0</v>
      </c>
      <c r="AS1291">
        <v>146</v>
      </c>
      <c r="AT1291">
        <v>73</v>
      </c>
      <c r="AU1291">
        <v>24</v>
      </c>
      <c r="AV1291">
        <v>6</v>
      </c>
      <c r="AW1291">
        <v>0</v>
      </c>
      <c r="AX1291">
        <v>0</v>
      </c>
      <c r="AY1291">
        <v>147</v>
      </c>
      <c r="AZ1291">
        <v>269</v>
      </c>
      <c r="BA1291">
        <v>139</v>
      </c>
      <c r="BB1291">
        <v>79</v>
      </c>
      <c r="BC1291">
        <v>28</v>
      </c>
      <c r="BD1291">
        <v>0</v>
      </c>
      <c r="BE1291">
        <v>0</v>
      </c>
      <c r="BF1291">
        <v>561</v>
      </c>
      <c r="BG1291">
        <v>12092.99</v>
      </c>
      <c r="BH1291">
        <v>1</v>
      </c>
      <c r="BI1291">
        <v>121</v>
      </c>
      <c r="BJ1291" s="2">
        <v>46218</v>
      </c>
      <c r="BK1291">
        <v>0</v>
      </c>
      <c r="BL1291" s="3" t="str">
        <f>VLOOKUP(O1291,DropDownList!$H$1:$I$7,2,FALSE)</f>
        <v>2024/25</v>
      </c>
      <c r="BM1291" s="3" t="str">
        <f t="shared" si="20"/>
        <v>JP COURT</v>
      </c>
    </row>
    <row r="1292" spans="1:65" x14ac:dyDescent="0.2">
      <c r="A1292">
        <v>2026</v>
      </c>
      <c r="B1292">
        <v>7</v>
      </c>
      <c r="C1292" t="s">
        <v>231</v>
      </c>
      <c r="D1292" t="s">
        <v>249</v>
      </c>
      <c r="E1292" t="s">
        <v>50</v>
      </c>
      <c r="F1292">
        <v>9853</v>
      </c>
      <c r="G1292" t="s">
        <v>158</v>
      </c>
      <c r="H1292" t="s">
        <v>237</v>
      </c>
      <c r="I1292" t="s">
        <v>237</v>
      </c>
      <c r="J1292" s="1">
        <v>46204</v>
      </c>
      <c r="K1292" t="s">
        <v>143</v>
      </c>
      <c r="L1292">
        <v>2</v>
      </c>
      <c r="M1292" t="s">
        <v>445</v>
      </c>
      <c r="N1292" t="s">
        <v>442</v>
      </c>
      <c r="O1292" t="s">
        <v>155</v>
      </c>
      <c r="P1292" t="s">
        <v>161</v>
      </c>
      <c r="Q1292">
        <v>260</v>
      </c>
      <c r="R1292">
        <v>342</v>
      </c>
      <c r="S1292">
        <v>9030</v>
      </c>
      <c r="T1292">
        <v>815</v>
      </c>
      <c r="U1292">
        <v>50</v>
      </c>
      <c r="V1292">
        <v>6</v>
      </c>
      <c r="W1292">
        <v>90</v>
      </c>
      <c r="X1292">
        <v>90</v>
      </c>
      <c r="Y1292">
        <v>0</v>
      </c>
      <c r="Z1292">
        <v>0</v>
      </c>
      <c r="AA1292">
        <v>7955</v>
      </c>
      <c r="AB1292">
        <v>0</v>
      </c>
      <c r="AC1292">
        <v>0</v>
      </c>
      <c r="AD1292">
        <v>6</v>
      </c>
      <c r="AE1292">
        <v>0</v>
      </c>
      <c r="AF1292">
        <v>303</v>
      </c>
      <c r="AG1292">
        <v>0</v>
      </c>
      <c r="AH1292">
        <v>27</v>
      </c>
      <c r="AI1292">
        <v>12</v>
      </c>
      <c r="AJ1292">
        <v>0</v>
      </c>
      <c r="AK1292">
        <v>0</v>
      </c>
      <c r="AL1292">
        <v>0</v>
      </c>
      <c r="AM1292">
        <v>0</v>
      </c>
      <c r="AN1292">
        <v>0</v>
      </c>
      <c r="AO1292">
        <v>210</v>
      </c>
      <c r="AP1292">
        <v>1222</v>
      </c>
      <c r="AQ1292">
        <v>211</v>
      </c>
      <c r="AR1292">
        <v>1</v>
      </c>
      <c r="AS1292">
        <v>93</v>
      </c>
      <c r="AT1292">
        <v>98</v>
      </c>
      <c r="AU1292">
        <v>32</v>
      </c>
      <c r="AV1292">
        <v>17</v>
      </c>
      <c r="AW1292">
        <v>17</v>
      </c>
      <c r="AX1292">
        <v>0</v>
      </c>
      <c r="AY1292">
        <v>225</v>
      </c>
      <c r="AZ1292">
        <v>286</v>
      </c>
      <c r="BA1292">
        <v>136</v>
      </c>
      <c r="BB1292">
        <v>28</v>
      </c>
      <c r="BC1292">
        <v>16</v>
      </c>
      <c r="BD1292">
        <v>11</v>
      </c>
      <c r="BE1292">
        <v>2</v>
      </c>
      <c r="BF1292">
        <v>322</v>
      </c>
      <c r="BG1292">
        <v>260</v>
      </c>
      <c r="BH1292">
        <v>0</v>
      </c>
      <c r="BI1292">
        <v>49</v>
      </c>
      <c r="BJ1292" s="2">
        <v>46218</v>
      </c>
      <c r="BK1292">
        <v>0</v>
      </c>
      <c r="BL1292" s="3" t="str">
        <f>VLOOKUP(O1292,DropDownList!$H$1:$I$7,2,FALSE)</f>
        <v>2022/23</v>
      </c>
      <c r="BM1292" s="3" t="str">
        <f t="shared" si="20"/>
        <v>VSUR</v>
      </c>
    </row>
    <row r="1293" spans="1:65" x14ac:dyDescent="0.2">
      <c r="A1293">
        <v>2026</v>
      </c>
      <c r="B1293">
        <v>7</v>
      </c>
      <c r="C1293" t="s">
        <v>231</v>
      </c>
      <c r="D1293" t="s">
        <v>249</v>
      </c>
      <c r="E1293" t="s">
        <v>50</v>
      </c>
      <c r="F1293">
        <v>9853</v>
      </c>
      <c r="G1293" t="s">
        <v>158</v>
      </c>
      <c r="H1293" t="s">
        <v>237</v>
      </c>
      <c r="I1293" t="s">
        <v>237</v>
      </c>
      <c r="J1293" s="1">
        <v>46204</v>
      </c>
      <c r="K1293" t="s">
        <v>143</v>
      </c>
      <c r="L1293">
        <v>2</v>
      </c>
      <c r="M1293" t="s">
        <v>445</v>
      </c>
      <c r="N1293" t="s">
        <v>442</v>
      </c>
      <c r="O1293" t="s">
        <v>149</v>
      </c>
      <c r="P1293" t="s">
        <v>153</v>
      </c>
      <c r="Q1293">
        <v>0</v>
      </c>
      <c r="R1293">
        <v>1</v>
      </c>
      <c r="S1293">
        <v>45</v>
      </c>
      <c r="T1293">
        <v>45</v>
      </c>
      <c r="U1293">
        <v>0</v>
      </c>
      <c r="V1293">
        <v>0</v>
      </c>
      <c r="W1293">
        <v>0</v>
      </c>
      <c r="X1293">
        <v>0</v>
      </c>
      <c r="Y1293">
        <v>0</v>
      </c>
      <c r="Z1293">
        <v>0</v>
      </c>
      <c r="AA1293">
        <v>0</v>
      </c>
      <c r="AB1293">
        <v>0</v>
      </c>
      <c r="AC1293">
        <v>0</v>
      </c>
      <c r="AD1293">
        <v>0</v>
      </c>
      <c r="AE1293">
        <v>0</v>
      </c>
      <c r="AF1293">
        <v>0</v>
      </c>
      <c r="AG1293">
        <v>0</v>
      </c>
      <c r="AH1293">
        <v>1</v>
      </c>
      <c r="AI1293">
        <v>0</v>
      </c>
      <c r="AJ1293">
        <v>0</v>
      </c>
      <c r="AK1293">
        <v>0</v>
      </c>
      <c r="AL1293">
        <v>0</v>
      </c>
      <c r="AM1293">
        <v>0</v>
      </c>
      <c r="AN1293">
        <v>0</v>
      </c>
      <c r="AO1293">
        <v>1</v>
      </c>
      <c r="AP1293">
        <v>2</v>
      </c>
      <c r="AQ1293">
        <v>1</v>
      </c>
      <c r="AR1293">
        <v>1</v>
      </c>
      <c r="AS1293">
        <v>0</v>
      </c>
      <c r="AT1293">
        <v>0</v>
      </c>
      <c r="AU1293">
        <v>0</v>
      </c>
      <c r="AV1293">
        <v>0</v>
      </c>
      <c r="AW1293">
        <v>0</v>
      </c>
      <c r="AX1293">
        <v>0</v>
      </c>
      <c r="AY1293">
        <v>0</v>
      </c>
      <c r="AZ1293">
        <v>0</v>
      </c>
      <c r="BA1293">
        <v>0</v>
      </c>
      <c r="BB1293">
        <v>0</v>
      </c>
      <c r="BC1293">
        <v>0</v>
      </c>
      <c r="BD1293">
        <v>0</v>
      </c>
      <c r="BE1293">
        <v>0</v>
      </c>
      <c r="BF1293">
        <v>0</v>
      </c>
      <c r="BG1293">
        <v>0</v>
      </c>
      <c r="BH1293">
        <v>0</v>
      </c>
      <c r="BI1293">
        <v>0</v>
      </c>
      <c r="BJ1293" s="2">
        <v>46218</v>
      </c>
      <c r="BK1293">
        <v>0</v>
      </c>
      <c r="BL1293" s="3" t="str">
        <f>VLOOKUP(O1293,DropDownList!$H$1:$I$7,2,FALSE)</f>
        <v>2025/26</v>
      </c>
      <c r="BM1293" s="3" t="str">
        <f t="shared" si="20"/>
        <v>PREG</v>
      </c>
    </row>
    <row r="1294" spans="1:65" x14ac:dyDescent="0.2">
      <c r="A1294">
        <v>2026</v>
      </c>
      <c r="B1294">
        <v>7</v>
      </c>
      <c r="C1294" t="s">
        <v>231</v>
      </c>
      <c r="D1294" t="s">
        <v>249</v>
      </c>
      <c r="E1294" t="s">
        <v>50</v>
      </c>
      <c r="F1294">
        <v>9853</v>
      </c>
      <c r="G1294" t="s">
        <v>158</v>
      </c>
      <c r="H1294" t="s">
        <v>237</v>
      </c>
      <c r="I1294" t="s">
        <v>237</v>
      </c>
      <c r="J1294" s="1">
        <v>46204</v>
      </c>
      <c r="K1294" t="s">
        <v>143</v>
      </c>
      <c r="L1294">
        <v>2</v>
      </c>
      <c r="M1294" t="s">
        <v>445</v>
      </c>
      <c r="N1294" t="s">
        <v>442</v>
      </c>
      <c r="O1294" t="s">
        <v>149</v>
      </c>
      <c r="P1294" t="s">
        <v>161</v>
      </c>
      <c r="Q1294">
        <v>1915</v>
      </c>
      <c r="R1294">
        <v>314</v>
      </c>
      <c r="S1294">
        <v>9115</v>
      </c>
      <c r="T1294">
        <v>150</v>
      </c>
      <c r="U1294">
        <v>161</v>
      </c>
      <c r="V1294">
        <v>43</v>
      </c>
      <c r="W1294">
        <v>1100</v>
      </c>
      <c r="X1294">
        <v>1100</v>
      </c>
      <c r="Y1294">
        <v>0</v>
      </c>
      <c r="Z1294">
        <v>0</v>
      </c>
      <c r="AA1294">
        <v>7050</v>
      </c>
      <c r="AB1294">
        <v>0</v>
      </c>
      <c r="AC1294">
        <v>0</v>
      </c>
      <c r="AD1294">
        <v>42</v>
      </c>
      <c r="AE1294">
        <v>1</v>
      </c>
      <c r="AF1294">
        <v>241</v>
      </c>
      <c r="AG1294">
        <v>2</v>
      </c>
      <c r="AH1294">
        <v>8</v>
      </c>
      <c r="AI1294">
        <v>63</v>
      </c>
      <c r="AJ1294">
        <v>0</v>
      </c>
      <c r="AK1294">
        <v>0</v>
      </c>
      <c r="AL1294">
        <v>0</v>
      </c>
      <c r="AM1294">
        <v>0</v>
      </c>
      <c r="AN1294">
        <v>0</v>
      </c>
      <c r="AO1294">
        <v>183</v>
      </c>
      <c r="AP1294">
        <v>513</v>
      </c>
      <c r="AQ1294">
        <v>177</v>
      </c>
      <c r="AR1294">
        <v>0</v>
      </c>
      <c r="AS1294">
        <v>27</v>
      </c>
      <c r="AT1294">
        <v>30</v>
      </c>
      <c r="AU1294">
        <v>9</v>
      </c>
      <c r="AV1294">
        <v>1</v>
      </c>
      <c r="AW1294">
        <v>7</v>
      </c>
      <c r="AX1294">
        <v>0</v>
      </c>
      <c r="AY1294">
        <v>64</v>
      </c>
      <c r="AZ1294">
        <v>92</v>
      </c>
      <c r="BA1294">
        <v>19</v>
      </c>
      <c r="BB1294">
        <v>22</v>
      </c>
      <c r="BC1294">
        <v>7</v>
      </c>
      <c r="BD1294">
        <v>2</v>
      </c>
      <c r="BE1294">
        <v>0</v>
      </c>
      <c r="BF1294">
        <v>301</v>
      </c>
      <c r="BG1294">
        <v>1865</v>
      </c>
      <c r="BH1294">
        <v>0</v>
      </c>
      <c r="BI1294">
        <v>158</v>
      </c>
      <c r="BJ1294" s="2">
        <v>46218</v>
      </c>
      <c r="BK1294">
        <v>0</v>
      </c>
      <c r="BL1294" s="3" t="str">
        <f>VLOOKUP(O1294,DropDownList!$H$1:$I$7,2,FALSE)</f>
        <v>2025/26</v>
      </c>
      <c r="BM1294" s="3" t="str">
        <f t="shared" si="20"/>
        <v>VSUR</v>
      </c>
    </row>
    <row r="1295" spans="1:65" x14ac:dyDescent="0.2">
      <c r="A1295">
        <v>2026</v>
      </c>
      <c r="B1295">
        <v>7</v>
      </c>
      <c r="C1295" t="s">
        <v>231</v>
      </c>
      <c r="D1295" t="s">
        <v>249</v>
      </c>
      <c r="E1295" t="s">
        <v>50</v>
      </c>
      <c r="F1295">
        <v>9853</v>
      </c>
      <c r="G1295" t="s">
        <v>158</v>
      </c>
      <c r="H1295" t="s">
        <v>237</v>
      </c>
      <c r="I1295" t="s">
        <v>237</v>
      </c>
      <c r="J1295" s="1">
        <v>46204</v>
      </c>
      <c r="K1295" t="s">
        <v>143</v>
      </c>
      <c r="L1295">
        <v>2</v>
      </c>
      <c r="M1295" t="s">
        <v>445</v>
      </c>
      <c r="N1295" t="s">
        <v>442</v>
      </c>
      <c r="O1295" t="s">
        <v>149</v>
      </c>
      <c r="P1295" t="s">
        <v>159</v>
      </c>
      <c r="Q1295">
        <v>767973.97</v>
      </c>
      <c r="R1295">
        <v>12</v>
      </c>
      <c r="S1295">
        <v>2677918.66</v>
      </c>
      <c r="T1295">
        <v>1704000</v>
      </c>
      <c r="U1295">
        <v>11</v>
      </c>
      <c r="V1295">
        <v>2</v>
      </c>
      <c r="W1295">
        <v>144146.49</v>
      </c>
      <c r="X1295">
        <v>144301.49</v>
      </c>
      <c r="Y1295">
        <v>0</v>
      </c>
      <c r="Z1295">
        <v>0</v>
      </c>
      <c r="AA1295">
        <v>205944.69</v>
      </c>
      <c r="AB1295">
        <v>0</v>
      </c>
      <c r="AC1295">
        <v>0</v>
      </c>
      <c r="AD1295">
        <v>1</v>
      </c>
      <c r="AE1295">
        <v>1</v>
      </c>
      <c r="AF1295">
        <v>1</v>
      </c>
      <c r="AG1295">
        <v>6</v>
      </c>
      <c r="AH1295">
        <v>1</v>
      </c>
      <c r="AI1295">
        <v>4</v>
      </c>
      <c r="AJ1295">
        <v>0</v>
      </c>
      <c r="AK1295">
        <v>0</v>
      </c>
      <c r="AL1295">
        <v>0</v>
      </c>
      <c r="AM1295">
        <v>0</v>
      </c>
      <c r="AN1295">
        <v>0</v>
      </c>
      <c r="AO1295">
        <v>12</v>
      </c>
      <c r="AP1295">
        <v>17</v>
      </c>
      <c r="AQ1295">
        <v>3</v>
      </c>
      <c r="AR1295">
        <v>0</v>
      </c>
      <c r="AS1295">
        <v>0</v>
      </c>
      <c r="AT1295">
        <v>0</v>
      </c>
      <c r="AU1295">
        <v>1</v>
      </c>
      <c r="AV1295">
        <v>0</v>
      </c>
      <c r="AW1295">
        <v>0</v>
      </c>
      <c r="AX1295">
        <v>0</v>
      </c>
      <c r="AY1295">
        <v>0</v>
      </c>
      <c r="AZ1295">
        <v>0</v>
      </c>
      <c r="BA1295">
        <v>0</v>
      </c>
      <c r="BB1295">
        <v>0</v>
      </c>
      <c r="BC1295">
        <v>0</v>
      </c>
      <c r="BD1295">
        <v>0</v>
      </c>
      <c r="BE1295">
        <v>0</v>
      </c>
      <c r="BF1295">
        <v>0</v>
      </c>
      <c r="BG1295">
        <v>432329.49</v>
      </c>
      <c r="BH1295">
        <v>0</v>
      </c>
      <c r="BI1295">
        <v>0</v>
      </c>
      <c r="BJ1295" s="2">
        <v>46218</v>
      </c>
      <c r="BK1295">
        <v>0</v>
      </c>
      <c r="BL1295" s="3" t="str">
        <f>VLOOKUP(O1295,DropDownList!$H$1:$I$7,2,FALSE)</f>
        <v>2025/26</v>
      </c>
      <c r="BM1295" s="3" t="str">
        <f t="shared" si="20"/>
        <v>CONF</v>
      </c>
    </row>
    <row r="1296" spans="1:65" x14ac:dyDescent="0.2">
      <c r="A1296">
        <v>2026</v>
      </c>
      <c r="B1296">
        <v>7</v>
      </c>
      <c r="C1296" t="s">
        <v>231</v>
      </c>
      <c r="D1296" t="s">
        <v>249</v>
      </c>
      <c r="E1296" t="s">
        <v>50</v>
      </c>
      <c r="F1296">
        <v>9853</v>
      </c>
      <c r="G1296" t="s">
        <v>158</v>
      </c>
      <c r="H1296" t="s">
        <v>237</v>
      </c>
      <c r="I1296" t="s">
        <v>237</v>
      </c>
      <c r="J1296" s="1">
        <v>46204</v>
      </c>
      <c r="K1296" t="s">
        <v>143</v>
      </c>
      <c r="L1296">
        <v>2</v>
      </c>
      <c r="M1296" t="s">
        <v>445</v>
      </c>
      <c r="N1296" t="s">
        <v>442</v>
      </c>
      <c r="O1296" t="s">
        <v>155</v>
      </c>
      <c r="P1296" t="s">
        <v>160</v>
      </c>
      <c r="Q1296">
        <v>21272.04</v>
      </c>
      <c r="R1296">
        <v>374</v>
      </c>
      <c r="S1296">
        <v>200783.29</v>
      </c>
      <c r="T1296">
        <v>21117.4</v>
      </c>
      <c r="U1296">
        <v>57</v>
      </c>
      <c r="V1296">
        <v>23</v>
      </c>
      <c r="W1296">
        <v>10428.870000000001</v>
      </c>
      <c r="X1296">
        <v>11783.87</v>
      </c>
      <c r="Y1296">
        <v>0</v>
      </c>
      <c r="Z1296">
        <v>0</v>
      </c>
      <c r="AA1296">
        <v>158393.85</v>
      </c>
      <c r="AB1296">
        <v>7982.59</v>
      </c>
      <c r="AC1296">
        <v>142386.26</v>
      </c>
      <c r="AD1296">
        <v>9</v>
      </c>
      <c r="AE1296">
        <v>14</v>
      </c>
      <c r="AF1296">
        <v>278</v>
      </c>
      <c r="AG1296">
        <v>44</v>
      </c>
      <c r="AH1296">
        <v>27</v>
      </c>
      <c r="AI1296">
        <v>13</v>
      </c>
      <c r="AJ1296">
        <v>0</v>
      </c>
      <c r="AK1296">
        <v>0</v>
      </c>
      <c r="AL1296">
        <v>0</v>
      </c>
      <c r="AM1296">
        <v>0</v>
      </c>
      <c r="AN1296">
        <v>0</v>
      </c>
      <c r="AO1296">
        <v>228</v>
      </c>
      <c r="AP1296">
        <v>1313</v>
      </c>
      <c r="AQ1296">
        <v>220</v>
      </c>
      <c r="AR1296">
        <v>1</v>
      </c>
      <c r="AS1296">
        <v>97</v>
      </c>
      <c r="AT1296">
        <v>102</v>
      </c>
      <c r="AU1296">
        <v>32</v>
      </c>
      <c r="AV1296">
        <v>17</v>
      </c>
      <c r="AW1296">
        <v>18</v>
      </c>
      <c r="AX1296">
        <v>0</v>
      </c>
      <c r="AY1296">
        <v>234</v>
      </c>
      <c r="AZ1296">
        <v>297</v>
      </c>
      <c r="BA1296">
        <v>139</v>
      </c>
      <c r="BB1296">
        <v>29</v>
      </c>
      <c r="BC1296">
        <v>17</v>
      </c>
      <c r="BD1296">
        <v>11</v>
      </c>
      <c r="BE1296">
        <v>2</v>
      </c>
      <c r="BF1296">
        <v>353</v>
      </c>
      <c r="BG1296">
        <v>8125</v>
      </c>
      <c r="BH1296">
        <v>12</v>
      </c>
      <c r="BI1296">
        <v>50</v>
      </c>
      <c r="BJ1296" s="2">
        <v>46218</v>
      </c>
      <c r="BK1296">
        <v>0</v>
      </c>
      <c r="BL1296" s="3" t="str">
        <f>VLOOKUP(O1296,DropDownList!$H$1:$I$7,2,FALSE)</f>
        <v>2022/23</v>
      </c>
      <c r="BM1296" s="3" t="str">
        <f t="shared" si="20"/>
        <v>SC COURT</v>
      </c>
    </row>
    <row r="1297" spans="1:65" x14ac:dyDescent="0.2">
      <c r="A1297">
        <v>2026</v>
      </c>
      <c r="B1297">
        <v>7</v>
      </c>
      <c r="C1297" t="s">
        <v>231</v>
      </c>
      <c r="D1297" t="s">
        <v>249</v>
      </c>
      <c r="E1297" t="s">
        <v>50</v>
      </c>
      <c r="F1297">
        <v>9853</v>
      </c>
      <c r="G1297" t="s">
        <v>158</v>
      </c>
      <c r="H1297" t="s">
        <v>237</v>
      </c>
      <c r="I1297" t="s">
        <v>237</v>
      </c>
      <c r="J1297" s="1">
        <v>46204</v>
      </c>
      <c r="K1297" t="s">
        <v>143</v>
      </c>
      <c r="L1297">
        <v>2</v>
      </c>
      <c r="M1297" t="s">
        <v>445</v>
      </c>
      <c r="N1297" t="s">
        <v>442</v>
      </c>
      <c r="O1297" t="s">
        <v>147</v>
      </c>
      <c r="P1297" t="s">
        <v>161</v>
      </c>
      <c r="Q1297">
        <v>1478.89</v>
      </c>
      <c r="R1297">
        <v>372</v>
      </c>
      <c r="S1297">
        <v>10745</v>
      </c>
      <c r="T1297">
        <v>270</v>
      </c>
      <c r="U1297">
        <v>119</v>
      </c>
      <c r="V1297">
        <v>26</v>
      </c>
      <c r="W1297">
        <v>970.05</v>
      </c>
      <c r="X1297">
        <v>970.05</v>
      </c>
      <c r="Y1297">
        <v>0</v>
      </c>
      <c r="Z1297">
        <v>0</v>
      </c>
      <c r="AA1297">
        <v>8996.11</v>
      </c>
      <c r="AB1297">
        <v>0</v>
      </c>
      <c r="AC1297">
        <v>0</v>
      </c>
      <c r="AD1297">
        <v>24</v>
      </c>
      <c r="AE1297">
        <v>2</v>
      </c>
      <c r="AF1297">
        <v>313</v>
      </c>
      <c r="AG1297">
        <v>6</v>
      </c>
      <c r="AH1297">
        <v>9</v>
      </c>
      <c r="AI1297">
        <v>44</v>
      </c>
      <c r="AJ1297">
        <v>0</v>
      </c>
      <c r="AK1297">
        <v>0</v>
      </c>
      <c r="AL1297">
        <v>0</v>
      </c>
      <c r="AM1297">
        <v>0</v>
      </c>
      <c r="AN1297">
        <v>0</v>
      </c>
      <c r="AO1297">
        <v>242</v>
      </c>
      <c r="AP1297">
        <v>1036</v>
      </c>
      <c r="AQ1297">
        <v>257</v>
      </c>
      <c r="AR1297">
        <v>0</v>
      </c>
      <c r="AS1297">
        <v>68</v>
      </c>
      <c r="AT1297">
        <v>69</v>
      </c>
      <c r="AU1297">
        <v>32</v>
      </c>
      <c r="AV1297">
        <v>16</v>
      </c>
      <c r="AW1297">
        <v>5</v>
      </c>
      <c r="AX1297">
        <v>0</v>
      </c>
      <c r="AY1297">
        <v>152</v>
      </c>
      <c r="AZ1297">
        <v>232</v>
      </c>
      <c r="BA1297">
        <v>96</v>
      </c>
      <c r="BB1297">
        <v>27</v>
      </c>
      <c r="BC1297">
        <v>7</v>
      </c>
      <c r="BD1297">
        <v>6</v>
      </c>
      <c r="BE1297">
        <v>2</v>
      </c>
      <c r="BF1297">
        <v>365</v>
      </c>
      <c r="BG1297">
        <v>1360</v>
      </c>
      <c r="BH1297">
        <v>0</v>
      </c>
      <c r="BI1297">
        <v>117</v>
      </c>
      <c r="BJ1297" s="2">
        <v>46218</v>
      </c>
      <c r="BK1297">
        <v>0</v>
      </c>
      <c r="BL1297" s="3" t="str">
        <f>VLOOKUP(O1297,DropDownList!$H$1:$I$7,2,FALSE)</f>
        <v>2024/25</v>
      </c>
      <c r="BM1297" s="3" t="str">
        <f t="shared" si="20"/>
        <v>VSUR</v>
      </c>
    </row>
    <row r="1298" spans="1:65" x14ac:dyDescent="0.2">
      <c r="A1298">
        <v>2026</v>
      </c>
      <c r="B1298">
        <v>7</v>
      </c>
      <c r="C1298" t="s">
        <v>231</v>
      </c>
      <c r="D1298" t="s">
        <v>249</v>
      </c>
      <c r="E1298" t="s">
        <v>50</v>
      </c>
      <c r="F1298">
        <v>9853</v>
      </c>
      <c r="G1298" t="s">
        <v>158</v>
      </c>
      <c r="H1298" t="s">
        <v>237</v>
      </c>
      <c r="I1298" t="s">
        <v>237</v>
      </c>
      <c r="J1298" s="1">
        <v>46204</v>
      </c>
      <c r="K1298" t="s">
        <v>143</v>
      </c>
      <c r="L1298">
        <v>2</v>
      </c>
      <c r="M1298" t="s">
        <v>445</v>
      </c>
      <c r="N1298" t="s">
        <v>442</v>
      </c>
      <c r="O1298" t="s">
        <v>156</v>
      </c>
      <c r="P1298" t="s">
        <v>159</v>
      </c>
      <c r="Q1298">
        <v>7341.77</v>
      </c>
      <c r="R1298">
        <v>4</v>
      </c>
      <c r="S1298">
        <v>81790.14</v>
      </c>
      <c r="T1298">
        <v>317.08999999999997</v>
      </c>
      <c r="U1298">
        <v>1</v>
      </c>
      <c r="V1298">
        <v>1</v>
      </c>
      <c r="W1298">
        <v>4458.0200000000004</v>
      </c>
      <c r="X1298">
        <v>7341.77</v>
      </c>
      <c r="Y1298">
        <v>0</v>
      </c>
      <c r="Z1298">
        <v>0</v>
      </c>
      <c r="AA1298">
        <v>74131.28</v>
      </c>
      <c r="AB1298">
        <v>0</v>
      </c>
      <c r="AC1298">
        <v>0</v>
      </c>
      <c r="AD1298">
        <v>0</v>
      </c>
      <c r="AE1298">
        <v>1</v>
      </c>
      <c r="AF1298">
        <v>1</v>
      </c>
      <c r="AG1298">
        <v>1</v>
      </c>
      <c r="AH1298">
        <v>0</v>
      </c>
      <c r="AI1298">
        <v>0</v>
      </c>
      <c r="AJ1298">
        <v>0</v>
      </c>
      <c r="AK1298">
        <v>0</v>
      </c>
      <c r="AL1298">
        <v>0</v>
      </c>
      <c r="AM1298">
        <v>0</v>
      </c>
      <c r="AN1298">
        <v>0</v>
      </c>
      <c r="AO1298">
        <v>3</v>
      </c>
      <c r="AP1298">
        <v>6</v>
      </c>
      <c r="AQ1298">
        <v>5</v>
      </c>
      <c r="AR1298">
        <v>0</v>
      </c>
      <c r="AS1298">
        <v>0</v>
      </c>
      <c r="AT1298">
        <v>0</v>
      </c>
      <c r="AU1298">
        <v>1</v>
      </c>
      <c r="AV1298">
        <v>0</v>
      </c>
      <c r="AW1298">
        <v>0</v>
      </c>
      <c r="AX1298">
        <v>0</v>
      </c>
      <c r="AY1298">
        <v>0</v>
      </c>
      <c r="AZ1298">
        <v>0</v>
      </c>
      <c r="BA1298">
        <v>0</v>
      </c>
      <c r="BB1298">
        <v>0</v>
      </c>
      <c r="BC1298">
        <v>0</v>
      </c>
      <c r="BD1298">
        <v>0</v>
      </c>
      <c r="BE1298">
        <v>0</v>
      </c>
      <c r="BF1298">
        <v>0</v>
      </c>
      <c r="BG1298">
        <v>0</v>
      </c>
      <c r="BH1298">
        <v>2</v>
      </c>
      <c r="BI1298">
        <v>0</v>
      </c>
      <c r="BJ1298" s="2">
        <v>46218</v>
      </c>
      <c r="BK1298">
        <v>0</v>
      </c>
      <c r="BL1298" s="3" t="str">
        <f>VLOOKUP(O1298,DropDownList!$H$1:$I$7,2,FALSE)</f>
        <v>2023/24</v>
      </c>
      <c r="BM1298" s="3" t="str">
        <f t="shared" si="20"/>
        <v>CONF</v>
      </c>
    </row>
    <row r="1299" spans="1:65" x14ac:dyDescent="0.2">
      <c r="A1299">
        <v>2026</v>
      </c>
      <c r="B1299">
        <v>7</v>
      </c>
      <c r="C1299" t="s">
        <v>231</v>
      </c>
      <c r="D1299" t="s">
        <v>249</v>
      </c>
      <c r="E1299" t="s">
        <v>50</v>
      </c>
      <c r="F1299">
        <v>9853</v>
      </c>
      <c r="G1299" t="s">
        <v>158</v>
      </c>
      <c r="H1299" t="s">
        <v>237</v>
      </c>
      <c r="I1299" t="s">
        <v>237</v>
      </c>
      <c r="J1299" s="1">
        <v>46204</v>
      </c>
      <c r="K1299" t="s">
        <v>143</v>
      </c>
      <c r="L1299">
        <v>2</v>
      </c>
      <c r="M1299" t="s">
        <v>445</v>
      </c>
      <c r="N1299" t="s">
        <v>442</v>
      </c>
      <c r="O1299" t="s">
        <v>155</v>
      </c>
      <c r="P1299" t="s">
        <v>159</v>
      </c>
      <c r="Q1299">
        <v>0</v>
      </c>
      <c r="R1299">
        <v>4</v>
      </c>
      <c r="S1299">
        <v>44781</v>
      </c>
      <c r="T1299">
        <v>2474.1799999999998</v>
      </c>
      <c r="U1299">
        <v>0</v>
      </c>
      <c r="V1299">
        <v>0</v>
      </c>
      <c r="W1299">
        <v>0</v>
      </c>
      <c r="X1299">
        <v>0</v>
      </c>
      <c r="Y1299">
        <v>0</v>
      </c>
      <c r="Z1299">
        <v>0</v>
      </c>
      <c r="AA1299">
        <v>42306.82</v>
      </c>
      <c r="AB1299">
        <v>0</v>
      </c>
      <c r="AC1299">
        <v>0</v>
      </c>
      <c r="AD1299">
        <v>0</v>
      </c>
      <c r="AE1299">
        <v>0</v>
      </c>
      <c r="AF1299">
        <v>1</v>
      </c>
      <c r="AG1299">
        <v>0</v>
      </c>
      <c r="AH1299">
        <v>0</v>
      </c>
      <c r="AI1299">
        <v>0</v>
      </c>
      <c r="AJ1299">
        <v>0</v>
      </c>
      <c r="AK1299">
        <v>0</v>
      </c>
      <c r="AL1299">
        <v>0</v>
      </c>
      <c r="AM1299">
        <v>0</v>
      </c>
      <c r="AN1299">
        <v>0</v>
      </c>
      <c r="AO1299">
        <v>1</v>
      </c>
      <c r="AP1299">
        <v>1</v>
      </c>
      <c r="AQ1299">
        <v>1</v>
      </c>
      <c r="AR1299">
        <v>0</v>
      </c>
      <c r="AS1299">
        <v>0</v>
      </c>
      <c r="AT1299">
        <v>0</v>
      </c>
      <c r="AU1299">
        <v>0</v>
      </c>
      <c r="AV1299">
        <v>0</v>
      </c>
      <c r="AW1299">
        <v>0</v>
      </c>
      <c r="AX1299">
        <v>0</v>
      </c>
      <c r="AY1299">
        <v>0</v>
      </c>
      <c r="AZ1299">
        <v>0</v>
      </c>
      <c r="BA1299">
        <v>0</v>
      </c>
      <c r="BB1299">
        <v>0</v>
      </c>
      <c r="BC1299">
        <v>0</v>
      </c>
      <c r="BD1299">
        <v>0</v>
      </c>
      <c r="BE1299">
        <v>0</v>
      </c>
      <c r="BF1299">
        <v>0</v>
      </c>
      <c r="BG1299">
        <v>0</v>
      </c>
      <c r="BH1299">
        <v>3</v>
      </c>
      <c r="BI1299">
        <v>0</v>
      </c>
      <c r="BJ1299" s="2">
        <v>46218</v>
      </c>
      <c r="BK1299">
        <v>0</v>
      </c>
      <c r="BL1299" s="3" t="str">
        <f>VLOOKUP(O1299,DropDownList!$H$1:$I$7,2,FALSE)</f>
        <v>2022/23</v>
      </c>
      <c r="BM1299" s="3" t="str">
        <f t="shared" si="20"/>
        <v>CONF</v>
      </c>
    </row>
    <row r="1300" spans="1:65" x14ac:dyDescent="0.2">
      <c r="A1300">
        <v>2026</v>
      </c>
      <c r="B1300">
        <v>7</v>
      </c>
      <c r="C1300" t="s">
        <v>231</v>
      </c>
      <c r="D1300" t="s">
        <v>249</v>
      </c>
      <c r="E1300" t="s">
        <v>50</v>
      </c>
      <c r="F1300">
        <v>9853</v>
      </c>
      <c r="G1300" t="s">
        <v>158</v>
      </c>
      <c r="H1300" t="s">
        <v>237</v>
      </c>
      <c r="I1300" t="s">
        <v>237</v>
      </c>
      <c r="J1300" s="1">
        <v>46204</v>
      </c>
      <c r="K1300" t="s">
        <v>143</v>
      </c>
      <c r="L1300">
        <v>2</v>
      </c>
      <c r="M1300" t="s">
        <v>445</v>
      </c>
      <c r="N1300" t="s">
        <v>442</v>
      </c>
      <c r="O1300" t="s">
        <v>149</v>
      </c>
      <c r="P1300" t="s">
        <v>160</v>
      </c>
      <c r="Q1300">
        <v>84675.49</v>
      </c>
      <c r="R1300">
        <v>334</v>
      </c>
      <c r="S1300">
        <v>205355</v>
      </c>
      <c r="T1300">
        <v>3044.98</v>
      </c>
      <c r="U1300">
        <v>173</v>
      </c>
      <c r="V1300">
        <v>94</v>
      </c>
      <c r="W1300">
        <v>22764.06</v>
      </c>
      <c r="X1300">
        <v>47195.06</v>
      </c>
      <c r="Y1300">
        <v>0</v>
      </c>
      <c r="Z1300">
        <v>0</v>
      </c>
      <c r="AA1300">
        <v>117634.53</v>
      </c>
      <c r="AB1300">
        <v>10814.1</v>
      </c>
      <c r="AC1300">
        <v>99770.43</v>
      </c>
      <c r="AD1300">
        <v>40</v>
      </c>
      <c r="AE1300">
        <v>54</v>
      </c>
      <c r="AF1300">
        <v>152</v>
      </c>
      <c r="AG1300">
        <v>113</v>
      </c>
      <c r="AH1300">
        <v>8</v>
      </c>
      <c r="AI1300">
        <v>60</v>
      </c>
      <c r="AJ1300">
        <v>0</v>
      </c>
      <c r="AK1300">
        <v>0</v>
      </c>
      <c r="AL1300">
        <v>0</v>
      </c>
      <c r="AM1300">
        <v>0</v>
      </c>
      <c r="AN1300">
        <v>0</v>
      </c>
      <c r="AO1300">
        <v>197</v>
      </c>
      <c r="AP1300">
        <v>555</v>
      </c>
      <c r="AQ1300">
        <v>189</v>
      </c>
      <c r="AR1300">
        <v>0</v>
      </c>
      <c r="AS1300">
        <v>28</v>
      </c>
      <c r="AT1300">
        <v>34</v>
      </c>
      <c r="AU1300">
        <v>8</v>
      </c>
      <c r="AV1300">
        <v>1</v>
      </c>
      <c r="AW1300">
        <v>7</v>
      </c>
      <c r="AX1300">
        <v>0</v>
      </c>
      <c r="AY1300">
        <v>71</v>
      </c>
      <c r="AZ1300">
        <v>102</v>
      </c>
      <c r="BA1300">
        <v>20</v>
      </c>
      <c r="BB1300">
        <v>24</v>
      </c>
      <c r="BC1300">
        <v>7</v>
      </c>
      <c r="BD1300">
        <v>2</v>
      </c>
      <c r="BE1300">
        <v>0</v>
      </c>
      <c r="BF1300">
        <v>321</v>
      </c>
      <c r="BG1300">
        <v>39666</v>
      </c>
      <c r="BH1300">
        <v>1</v>
      </c>
      <c r="BI1300">
        <v>170</v>
      </c>
      <c r="BJ1300" s="2">
        <v>46218</v>
      </c>
      <c r="BK1300">
        <v>0</v>
      </c>
      <c r="BL1300" s="3" t="str">
        <f>VLOOKUP(O1300,DropDownList!$H$1:$I$7,2,FALSE)</f>
        <v>2025/26</v>
      </c>
      <c r="BM1300" s="3" t="str">
        <f t="shared" si="20"/>
        <v>SC COURT</v>
      </c>
    </row>
    <row r="1301" spans="1:65" x14ac:dyDescent="0.2">
      <c r="A1301">
        <v>2026</v>
      </c>
      <c r="B1301">
        <v>7</v>
      </c>
      <c r="C1301" t="s">
        <v>231</v>
      </c>
      <c r="D1301" t="s">
        <v>249</v>
      </c>
      <c r="E1301" t="s">
        <v>50</v>
      </c>
      <c r="F1301">
        <v>9853</v>
      </c>
      <c r="G1301" t="s">
        <v>158</v>
      </c>
      <c r="H1301" t="s">
        <v>237</v>
      </c>
      <c r="I1301" t="s">
        <v>237</v>
      </c>
      <c r="J1301" s="1">
        <v>46204</v>
      </c>
      <c r="K1301" t="s">
        <v>143</v>
      </c>
      <c r="L1301">
        <v>2</v>
      </c>
      <c r="M1301" t="s">
        <v>445</v>
      </c>
      <c r="N1301" t="s">
        <v>442</v>
      </c>
      <c r="O1301" t="s">
        <v>156</v>
      </c>
      <c r="P1301" t="s">
        <v>160</v>
      </c>
      <c r="Q1301">
        <v>27435.99</v>
      </c>
      <c r="R1301">
        <v>318</v>
      </c>
      <c r="S1301">
        <v>227744.11</v>
      </c>
      <c r="T1301">
        <v>6999.24</v>
      </c>
      <c r="U1301">
        <v>65</v>
      </c>
      <c r="V1301">
        <v>24</v>
      </c>
      <c r="W1301">
        <v>11801.3</v>
      </c>
      <c r="X1301">
        <v>12261.3</v>
      </c>
      <c r="Y1301">
        <v>0</v>
      </c>
      <c r="Z1301">
        <v>0</v>
      </c>
      <c r="AA1301">
        <v>193308.88</v>
      </c>
      <c r="AB1301">
        <v>15866.89</v>
      </c>
      <c r="AC1301">
        <v>167273.93</v>
      </c>
      <c r="AD1301">
        <v>8</v>
      </c>
      <c r="AE1301">
        <v>16</v>
      </c>
      <c r="AF1301">
        <v>238</v>
      </c>
      <c r="AG1301">
        <v>47</v>
      </c>
      <c r="AH1301">
        <v>10</v>
      </c>
      <c r="AI1301">
        <v>18</v>
      </c>
      <c r="AJ1301">
        <v>0</v>
      </c>
      <c r="AK1301">
        <v>0</v>
      </c>
      <c r="AL1301">
        <v>0</v>
      </c>
      <c r="AM1301">
        <v>0</v>
      </c>
      <c r="AN1301">
        <v>0</v>
      </c>
      <c r="AO1301">
        <v>190</v>
      </c>
      <c r="AP1301">
        <v>872</v>
      </c>
      <c r="AQ1301">
        <v>196</v>
      </c>
      <c r="AR1301">
        <v>0</v>
      </c>
      <c r="AS1301">
        <v>73</v>
      </c>
      <c r="AT1301">
        <v>55</v>
      </c>
      <c r="AU1301">
        <v>17</v>
      </c>
      <c r="AV1301">
        <v>9</v>
      </c>
      <c r="AW1301">
        <v>7</v>
      </c>
      <c r="AX1301">
        <v>0</v>
      </c>
      <c r="AY1301">
        <v>160</v>
      </c>
      <c r="AZ1301">
        <v>198</v>
      </c>
      <c r="BA1301">
        <v>70</v>
      </c>
      <c r="BB1301">
        <v>32</v>
      </c>
      <c r="BC1301">
        <v>13</v>
      </c>
      <c r="BD1301">
        <v>2</v>
      </c>
      <c r="BE1301">
        <v>2</v>
      </c>
      <c r="BF1301">
        <v>308</v>
      </c>
      <c r="BG1301">
        <v>13745</v>
      </c>
      <c r="BH1301">
        <v>5</v>
      </c>
      <c r="BI1301">
        <v>63</v>
      </c>
      <c r="BJ1301" s="2">
        <v>46218</v>
      </c>
      <c r="BK1301">
        <v>0</v>
      </c>
      <c r="BL1301" s="3" t="str">
        <f>VLOOKUP(O1301,DropDownList!$H$1:$I$7,2,FALSE)</f>
        <v>2023/24</v>
      </c>
      <c r="BM1301" s="3" t="str">
        <f t="shared" si="20"/>
        <v>SC COURT</v>
      </c>
    </row>
    <row r="1302" spans="1:65" x14ac:dyDescent="0.2">
      <c r="A1302">
        <v>2026</v>
      </c>
      <c r="B1302">
        <v>7</v>
      </c>
      <c r="C1302" t="s">
        <v>231</v>
      </c>
      <c r="D1302" t="s">
        <v>249</v>
      </c>
      <c r="E1302" t="s">
        <v>50</v>
      </c>
      <c r="F1302">
        <v>9853</v>
      </c>
      <c r="G1302" t="s">
        <v>158</v>
      </c>
      <c r="H1302" t="s">
        <v>237</v>
      </c>
      <c r="I1302" t="s">
        <v>237</v>
      </c>
      <c r="J1302" s="1">
        <v>46204</v>
      </c>
      <c r="K1302" t="s">
        <v>143</v>
      </c>
      <c r="L1302">
        <v>2</v>
      </c>
      <c r="M1302" t="s">
        <v>445</v>
      </c>
      <c r="N1302" t="s">
        <v>442</v>
      </c>
      <c r="O1302" t="s">
        <v>147</v>
      </c>
      <c r="P1302" t="s">
        <v>160</v>
      </c>
      <c r="Q1302">
        <v>63174.73</v>
      </c>
      <c r="R1302">
        <v>387</v>
      </c>
      <c r="S1302">
        <v>241036.14</v>
      </c>
      <c r="T1302">
        <v>5765.48</v>
      </c>
      <c r="U1302">
        <v>128</v>
      </c>
      <c r="V1302">
        <v>53</v>
      </c>
      <c r="W1302">
        <v>24799.69</v>
      </c>
      <c r="X1302">
        <v>29329.69</v>
      </c>
      <c r="Y1302">
        <v>0</v>
      </c>
      <c r="Z1302">
        <v>0</v>
      </c>
      <c r="AA1302">
        <v>172095.93</v>
      </c>
      <c r="AB1302">
        <v>13322.71</v>
      </c>
      <c r="AC1302">
        <v>149717.10999999999</v>
      </c>
      <c r="AD1302">
        <v>24</v>
      </c>
      <c r="AE1302">
        <v>29</v>
      </c>
      <c r="AF1302">
        <v>246</v>
      </c>
      <c r="AG1302">
        <v>85</v>
      </c>
      <c r="AH1302">
        <v>9</v>
      </c>
      <c r="AI1302">
        <v>43</v>
      </c>
      <c r="AJ1302">
        <v>0</v>
      </c>
      <c r="AK1302">
        <v>0</v>
      </c>
      <c r="AL1302">
        <v>0</v>
      </c>
      <c r="AM1302">
        <v>0</v>
      </c>
      <c r="AN1302">
        <v>0</v>
      </c>
      <c r="AO1302">
        <v>252</v>
      </c>
      <c r="AP1302">
        <v>1089</v>
      </c>
      <c r="AQ1302">
        <v>265</v>
      </c>
      <c r="AR1302">
        <v>0</v>
      </c>
      <c r="AS1302">
        <v>70</v>
      </c>
      <c r="AT1302">
        <v>74</v>
      </c>
      <c r="AU1302">
        <v>34</v>
      </c>
      <c r="AV1302">
        <v>18</v>
      </c>
      <c r="AW1302">
        <v>5</v>
      </c>
      <c r="AX1302">
        <v>0</v>
      </c>
      <c r="AY1302">
        <v>162</v>
      </c>
      <c r="AZ1302">
        <v>245</v>
      </c>
      <c r="BA1302">
        <v>102</v>
      </c>
      <c r="BB1302">
        <v>27</v>
      </c>
      <c r="BC1302">
        <v>7</v>
      </c>
      <c r="BD1302">
        <v>6</v>
      </c>
      <c r="BE1302">
        <v>2</v>
      </c>
      <c r="BF1302">
        <v>379</v>
      </c>
      <c r="BG1302">
        <v>33539.65</v>
      </c>
      <c r="BH1302">
        <v>4</v>
      </c>
      <c r="BI1302">
        <v>125</v>
      </c>
      <c r="BJ1302" s="2">
        <v>46218</v>
      </c>
      <c r="BK1302">
        <v>0</v>
      </c>
      <c r="BL1302" s="3" t="str">
        <f>VLOOKUP(O1302,DropDownList!$H$1:$I$7,2,FALSE)</f>
        <v>2024/25</v>
      </c>
      <c r="BM1302" s="3" t="str">
        <f t="shared" si="20"/>
        <v>SC COURT</v>
      </c>
    </row>
    <row r="1303" spans="1:65" x14ac:dyDescent="0.2">
      <c r="A1303">
        <v>2026</v>
      </c>
      <c r="B1303">
        <v>7</v>
      </c>
      <c r="C1303" t="s">
        <v>231</v>
      </c>
      <c r="D1303" t="s">
        <v>249</v>
      </c>
      <c r="E1303" t="s">
        <v>50</v>
      </c>
      <c r="F1303">
        <v>9853</v>
      </c>
      <c r="G1303" t="s">
        <v>158</v>
      </c>
      <c r="H1303" t="s">
        <v>237</v>
      </c>
      <c r="I1303" t="s">
        <v>237</v>
      </c>
      <c r="J1303" s="1">
        <v>46204</v>
      </c>
      <c r="K1303" t="s">
        <v>143</v>
      </c>
      <c r="L1303">
        <v>2</v>
      </c>
      <c r="M1303" t="s">
        <v>445</v>
      </c>
      <c r="N1303" t="s">
        <v>442</v>
      </c>
      <c r="O1303" t="s">
        <v>147</v>
      </c>
      <c r="P1303" t="s">
        <v>159</v>
      </c>
      <c r="Q1303">
        <v>20135</v>
      </c>
      <c r="R1303">
        <v>8</v>
      </c>
      <c r="S1303">
        <v>126682.5</v>
      </c>
      <c r="T1303">
        <v>1317.33</v>
      </c>
      <c r="U1303">
        <v>1</v>
      </c>
      <c r="V1303">
        <v>1</v>
      </c>
      <c r="W1303">
        <v>20135</v>
      </c>
      <c r="X1303">
        <v>20135</v>
      </c>
      <c r="Y1303">
        <v>0</v>
      </c>
      <c r="Z1303">
        <v>0</v>
      </c>
      <c r="AA1303">
        <v>105230.17</v>
      </c>
      <c r="AB1303">
        <v>0</v>
      </c>
      <c r="AC1303">
        <v>0</v>
      </c>
      <c r="AD1303">
        <v>1</v>
      </c>
      <c r="AE1303">
        <v>0</v>
      </c>
      <c r="AF1303">
        <v>3</v>
      </c>
      <c r="AG1303">
        <v>0</v>
      </c>
      <c r="AH1303">
        <v>0</v>
      </c>
      <c r="AI1303">
        <v>1</v>
      </c>
      <c r="AJ1303">
        <v>0</v>
      </c>
      <c r="AK1303">
        <v>0</v>
      </c>
      <c r="AL1303">
        <v>0</v>
      </c>
      <c r="AM1303">
        <v>0</v>
      </c>
      <c r="AN1303">
        <v>0</v>
      </c>
      <c r="AO1303">
        <v>5</v>
      </c>
      <c r="AP1303">
        <v>7</v>
      </c>
      <c r="AQ1303">
        <v>5</v>
      </c>
      <c r="AR1303">
        <v>0</v>
      </c>
      <c r="AS1303">
        <v>0</v>
      </c>
      <c r="AT1303">
        <v>0</v>
      </c>
      <c r="AU1303">
        <v>0</v>
      </c>
      <c r="AV1303">
        <v>0</v>
      </c>
      <c r="AW1303">
        <v>0</v>
      </c>
      <c r="AX1303">
        <v>0</v>
      </c>
      <c r="AY1303">
        <v>0</v>
      </c>
      <c r="AZ1303">
        <v>0</v>
      </c>
      <c r="BA1303">
        <v>0</v>
      </c>
      <c r="BB1303">
        <v>0</v>
      </c>
      <c r="BC1303">
        <v>0</v>
      </c>
      <c r="BD1303">
        <v>0</v>
      </c>
      <c r="BE1303">
        <v>0</v>
      </c>
      <c r="BF1303">
        <v>0</v>
      </c>
      <c r="BG1303">
        <v>20135</v>
      </c>
      <c r="BH1303">
        <v>4</v>
      </c>
      <c r="BI1303">
        <v>0</v>
      </c>
      <c r="BJ1303" s="2">
        <v>46218</v>
      </c>
      <c r="BK1303">
        <v>0</v>
      </c>
      <c r="BL1303" s="3" t="str">
        <f>VLOOKUP(O1303,DropDownList!$H$1:$I$7,2,FALSE)</f>
        <v>2024/25</v>
      </c>
      <c r="BM1303" s="3" t="str">
        <f t="shared" si="20"/>
        <v>CONF</v>
      </c>
    </row>
    <row r="1304" spans="1:65" x14ac:dyDescent="0.2">
      <c r="A1304">
        <v>2026</v>
      </c>
      <c r="B1304">
        <v>7</v>
      </c>
      <c r="C1304" t="s">
        <v>231</v>
      </c>
      <c r="D1304" t="s">
        <v>249</v>
      </c>
      <c r="E1304" t="s">
        <v>50</v>
      </c>
      <c r="F1304">
        <v>9853</v>
      </c>
      <c r="G1304" t="s">
        <v>158</v>
      </c>
      <c r="H1304" t="s">
        <v>237</v>
      </c>
      <c r="I1304" t="s">
        <v>237</v>
      </c>
      <c r="J1304" s="1">
        <v>46204</v>
      </c>
      <c r="K1304" t="s">
        <v>143</v>
      </c>
      <c r="L1304">
        <v>2</v>
      </c>
      <c r="M1304" t="s">
        <v>445</v>
      </c>
      <c r="N1304" t="s">
        <v>442</v>
      </c>
      <c r="O1304" t="s">
        <v>156</v>
      </c>
      <c r="P1304" t="s">
        <v>161</v>
      </c>
      <c r="Q1304">
        <v>626.94000000000005</v>
      </c>
      <c r="R1304">
        <v>293</v>
      </c>
      <c r="S1304">
        <v>11060</v>
      </c>
      <c r="T1304">
        <v>305</v>
      </c>
      <c r="U1304">
        <v>57</v>
      </c>
      <c r="V1304">
        <v>12</v>
      </c>
      <c r="W1304">
        <v>340</v>
      </c>
      <c r="X1304">
        <v>340</v>
      </c>
      <c r="Y1304">
        <v>0</v>
      </c>
      <c r="Z1304">
        <v>0</v>
      </c>
      <c r="AA1304">
        <v>10128.06</v>
      </c>
      <c r="AB1304">
        <v>0</v>
      </c>
      <c r="AC1304">
        <v>0</v>
      </c>
      <c r="AD1304">
        <v>11</v>
      </c>
      <c r="AE1304">
        <v>1</v>
      </c>
      <c r="AF1304">
        <v>261</v>
      </c>
      <c r="AG1304">
        <v>2</v>
      </c>
      <c r="AH1304">
        <v>11</v>
      </c>
      <c r="AI1304">
        <v>19</v>
      </c>
      <c r="AJ1304">
        <v>0</v>
      </c>
      <c r="AK1304">
        <v>0</v>
      </c>
      <c r="AL1304">
        <v>0</v>
      </c>
      <c r="AM1304">
        <v>0</v>
      </c>
      <c r="AN1304">
        <v>0</v>
      </c>
      <c r="AO1304">
        <v>175</v>
      </c>
      <c r="AP1304">
        <v>817</v>
      </c>
      <c r="AQ1304">
        <v>187</v>
      </c>
      <c r="AR1304">
        <v>0</v>
      </c>
      <c r="AS1304">
        <v>73</v>
      </c>
      <c r="AT1304">
        <v>53</v>
      </c>
      <c r="AU1304">
        <v>16</v>
      </c>
      <c r="AV1304">
        <v>8</v>
      </c>
      <c r="AW1304">
        <v>7</v>
      </c>
      <c r="AX1304">
        <v>0</v>
      </c>
      <c r="AY1304">
        <v>139</v>
      </c>
      <c r="AZ1304">
        <v>178</v>
      </c>
      <c r="BA1304">
        <v>71</v>
      </c>
      <c r="BB1304">
        <v>32</v>
      </c>
      <c r="BC1304">
        <v>13</v>
      </c>
      <c r="BD1304">
        <v>2</v>
      </c>
      <c r="BE1304">
        <v>2</v>
      </c>
      <c r="BF1304">
        <v>283</v>
      </c>
      <c r="BG1304">
        <v>610</v>
      </c>
      <c r="BH1304">
        <v>0</v>
      </c>
      <c r="BI1304">
        <v>55</v>
      </c>
      <c r="BJ1304" s="2">
        <v>46218</v>
      </c>
      <c r="BK1304">
        <v>0</v>
      </c>
      <c r="BL1304" s="3" t="str">
        <f>VLOOKUP(O1304,DropDownList!$H$1:$I$7,2,FALSE)</f>
        <v>2023/24</v>
      </c>
      <c r="BM1304" s="3" t="str">
        <f t="shared" si="20"/>
        <v>VSUR</v>
      </c>
    </row>
    <row r="1305" spans="1:65" x14ac:dyDescent="0.2">
      <c r="A1305">
        <v>2026</v>
      </c>
      <c r="B1305">
        <v>7</v>
      </c>
      <c r="C1305" t="s">
        <v>231</v>
      </c>
      <c r="D1305" t="s">
        <v>250</v>
      </c>
      <c r="E1305" t="s">
        <v>51</v>
      </c>
      <c r="F1305">
        <v>9372</v>
      </c>
      <c r="G1305" t="s">
        <v>141</v>
      </c>
      <c r="H1305" t="s">
        <v>233</v>
      </c>
      <c r="I1305" t="s">
        <v>234</v>
      </c>
      <c r="J1305" s="1">
        <v>46204</v>
      </c>
      <c r="K1305" t="s">
        <v>143</v>
      </c>
      <c r="L1305">
        <v>2</v>
      </c>
      <c r="M1305" t="s">
        <v>445</v>
      </c>
      <c r="N1305" t="s">
        <v>442</v>
      </c>
      <c r="O1305" t="s">
        <v>156</v>
      </c>
      <c r="P1305" t="s">
        <v>146</v>
      </c>
      <c r="Q1305">
        <v>154.15</v>
      </c>
      <c r="R1305">
        <v>129</v>
      </c>
      <c r="S1305">
        <v>2130</v>
      </c>
      <c r="T1305">
        <v>10</v>
      </c>
      <c r="U1305">
        <v>29</v>
      </c>
      <c r="V1305">
        <v>3</v>
      </c>
      <c r="W1305">
        <v>34.15</v>
      </c>
      <c r="X1305">
        <v>34.15</v>
      </c>
      <c r="Y1305">
        <v>0</v>
      </c>
      <c r="Z1305">
        <v>0</v>
      </c>
      <c r="AA1305">
        <v>1965.85</v>
      </c>
      <c r="AB1305">
        <v>0</v>
      </c>
      <c r="AC1305">
        <v>0</v>
      </c>
      <c r="AD1305">
        <v>2</v>
      </c>
      <c r="AE1305">
        <v>1</v>
      </c>
      <c r="AF1305">
        <v>116</v>
      </c>
      <c r="AG1305">
        <v>1</v>
      </c>
      <c r="AH1305">
        <v>1</v>
      </c>
      <c r="AI1305">
        <v>11</v>
      </c>
      <c r="AJ1305">
        <v>0</v>
      </c>
      <c r="AK1305">
        <v>0</v>
      </c>
      <c r="AL1305">
        <v>0</v>
      </c>
      <c r="AM1305">
        <v>0</v>
      </c>
      <c r="AN1305">
        <v>0</v>
      </c>
      <c r="AO1305">
        <v>77</v>
      </c>
      <c r="AP1305">
        <v>382</v>
      </c>
      <c r="AQ1305">
        <v>80</v>
      </c>
      <c r="AR1305">
        <v>0</v>
      </c>
      <c r="AS1305">
        <v>42</v>
      </c>
      <c r="AT1305">
        <v>17</v>
      </c>
      <c r="AU1305">
        <v>6</v>
      </c>
      <c r="AV1305">
        <v>3</v>
      </c>
      <c r="AW1305">
        <v>0</v>
      </c>
      <c r="AX1305">
        <v>0</v>
      </c>
      <c r="AY1305">
        <v>74</v>
      </c>
      <c r="AZ1305">
        <v>93</v>
      </c>
      <c r="BA1305">
        <v>32</v>
      </c>
      <c r="BB1305">
        <v>12</v>
      </c>
      <c r="BC1305">
        <v>4</v>
      </c>
      <c r="BD1305">
        <v>0</v>
      </c>
      <c r="BE1305">
        <v>1</v>
      </c>
      <c r="BF1305">
        <v>128</v>
      </c>
      <c r="BG1305">
        <v>150</v>
      </c>
      <c r="BH1305">
        <v>0</v>
      </c>
      <c r="BI1305">
        <v>29</v>
      </c>
      <c r="BJ1305" s="2">
        <v>46218</v>
      </c>
      <c r="BK1305">
        <v>0</v>
      </c>
      <c r="BL1305" s="3" t="str">
        <f>VLOOKUP(O1305,DropDownList!$H$1:$I$7,2,FALSE)</f>
        <v>2023/24</v>
      </c>
      <c r="BM1305" s="3" t="str">
        <f t="shared" si="20"/>
        <v>VSUR</v>
      </c>
    </row>
    <row r="1306" spans="1:65" x14ac:dyDescent="0.2">
      <c r="A1306">
        <v>2026</v>
      </c>
      <c r="B1306">
        <v>7</v>
      </c>
      <c r="C1306" t="s">
        <v>231</v>
      </c>
      <c r="D1306" t="s">
        <v>250</v>
      </c>
      <c r="E1306" t="s">
        <v>51</v>
      </c>
      <c r="F1306">
        <v>9372</v>
      </c>
      <c r="G1306" t="s">
        <v>141</v>
      </c>
      <c r="H1306" t="s">
        <v>233</v>
      </c>
      <c r="I1306" t="s">
        <v>234</v>
      </c>
      <c r="J1306" s="1">
        <v>46204</v>
      </c>
      <c r="K1306" t="s">
        <v>143</v>
      </c>
      <c r="L1306">
        <v>2</v>
      </c>
      <c r="M1306" t="s">
        <v>445</v>
      </c>
      <c r="N1306" t="s">
        <v>442</v>
      </c>
      <c r="O1306" t="s">
        <v>147</v>
      </c>
      <c r="P1306" t="s">
        <v>153</v>
      </c>
      <c r="Q1306">
        <v>0</v>
      </c>
      <c r="R1306">
        <v>4</v>
      </c>
      <c r="S1306">
        <v>180</v>
      </c>
      <c r="T1306">
        <v>0</v>
      </c>
      <c r="U1306">
        <v>0</v>
      </c>
      <c r="V1306">
        <v>0</v>
      </c>
      <c r="W1306">
        <v>0</v>
      </c>
      <c r="X1306">
        <v>0</v>
      </c>
      <c r="Y1306">
        <v>0</v>
      </c>
      <c r="Z1306">
        <v>0</v>
      </c>
      <c r="AA1306">
        <v>180</v>
      </c>
      <c r="AB1306">
        <v>0</v>
      </c>
      <c r="AC1306">
        <v>180</v>
      </c>
      <c r="AD1306">
        <v>0</v>
      </c>
      <c r="AE1306">
        <v>0</v>
      </c>
      <c r="AF1306">
        <v>4</v>
      </c>
      <c r="AG1306">
        <v>0</v>
      </c>
      <c r="AH1306">
        <v>0</v>
      </c>
      <c r="AI1306">
        <v>0</v>
      </c>
      <c r="AJ1306">
        <v>0</v>
      </c>
      <c r="AK1306">
        <v>0</v>
      </c>
      <c r="AL1306">
        <v>0</v>
      </c>
      <c r="AM1306">
        <v>0</v>
      </c>
      <c r="AN1306">
        <v>0</v>
      </c>
      <c r="AO1306">
        <v>3</v>
      </c>
      <c r="AP1306">
        <v>8</v>
      </c>
      <c r="AQ1306">
        <v>3</v>
      </c>
      <c r="AR1306">
        <v>0</v>
      </c>
      <c r="AS1306">
        <v>0</v>
      </c>
      <c r="AT1306">
        <v>1</v>
      </c>
      <c r="AU1306">
        <v>0</v>
      </c>
      <c r="AV1306">
        <v>0</v>
      </c>
      <c r="AW1306">
        <v>0</v>
      </c>
      <c r="AX1306">
        <v>0</v>
      </c>
      <c r="AY1306">
        <v>0</v>
      </c>
      <c r="AZ1306">
        <v>1</v>
      </c>
      <c r="BA1306">
        <v>1</v>
      </c>
      <c r="BB1306">
        <v>1</v>
      </c>
      <c r="BC1306">
        <v>0</v>
      </c>
      <c r="BD1306">
        <v>0</v>
      </c>
      <c r="BE1306">
        <v>0</v>
      </c>
      <c r="BF1306">
        <v>1</v>
      </c>
      <c r="BG1306">
        <v>0</v>
      </c>
      <c r="BH1306">
        <v>0</v>
      </c>
      <c r="BI1306">
        <v>0</v>
      </c>
      <c r="BJ1306" s="2">
        <v>46218</v>
      </c>
      <c r="BK1306">
        <v>0</v>
      </c>
      <c r="BL1306" s="3" t="str">
        <f>VLOOKUP(O1306,DropDownList!$H$1:$I$7,2,FALSE)</f>
        <v>2024/25</v>
      </c>
      <c r="BM1306" s="3" t="str">
        <f t="shared" si="20"/>
        <v>PREG</v>
      </c>
    </row>
    <row r="1307" spans="1:65" x14ac:dyDescent="0.2">
      <c r="A1307">
        <v>2026</v>
      </c>
      <c r="B1307">
        <v>7</v>
      </c>
      <c r="C1307" t="s">
        <v>231</v>
      </c>
      <c r="D1307" t="s">
        <v>250</v>
      </c>
      <c r="E1307" t="s">
        <v>51</v>
      </c>
      <c r="F1307">
        <v>9372</v>
      </c>
      <c r="G1307" t="s">
        <v>141</v>
      </c>
      <c r="H1307" t="s">
        <v>233</v>
      </c>
      <c r="I1307" t="s">
        <v>234</v>
      </c>
      <c r="J1307" s="1">
        <v>46204</v>
      </c>
      <c r="K1307" t="s">
        <v>143</v>
      </c>
      <c r="L1307">
        <v>2</v>
      </c>
      <c r="M1307" t="s">
        <v>445</v>
      </c>
      <c r="N1307" t="s">
        <v>442</v>
      </c>
      <c r="O1307" t="s">
        <v>155</v>
      </c>
      <c r="P1307" t="s">
        <v>154</v>
      </c>
      <c r="Q1307">
        <v>8219.77</v>
      </c>
      <c r="R1307">
        <v>213</v>
      </c>
      <c r="S1307">
        <v>55318.86</v>
      </c>
      <c r="T1307">
        <v>755.15</v>
      </c>
      <c r="U1307">
        <v>31</v>
      </c>
      <c r="V1307">
        <v>9</v>
      </c>
      <c r="W1307">
        <v>2079.7199999999998</v>
      </c>
      <c r="X1307">
        <v>2079.7199999999998</v>
      </c>
      <c r="Y1307">
        <v>0</v>
      </c>
      <c r="Z1307">
        <v>0</v>
      </c>
      <c r="AA1307">
        <v>46343.94</v>
      </c>
      <c r="AB1307">
        <v>1101.7</v>
      </c>
      <c r="AC1307">
        <v>42397.27</v>
      </c>
      <c r="AD1307">
        <v>5</v>
      </c>
      <c r="AE1307">
        <v>4</v>
      </c>
      <c r="AF1307">
        <v>179</v>
      </c>
      <c r="AG1307">
        <v>16</v>
      </c>
      <c r="AH1307">
        <v>1</v>
      </c>
      <c r="AI1307">
        <v>15</v>
      </c>
      <c r="AJ1307">
        <v>0</v>
      </c>
      <c r="AK1307">
        <v>0</v>
      </c>
      <c r="AL1307">
        <v>0</v>
      </c>
      <c r="AM1307">
        <v>0</v>
      </c>
      <c r="AN1307">
        <v>0</v>
      </c>
      <c r="AO1307">
        <v>121</v>
      </c>
      <c r="AP1307">
        <v>745</v>
      </c>
      <c r="AQ1307">
        <v>134</v>
      </c>
      <c r="AR1307">
        <v>0</v>
      </c>
      <c r="AS1307">
        <v>60</v>
      </c>
      <c r="AT1307">
        <v>56</v>
      </c>
      <c r="AU1307">
        <v>19</v>
      </c>
      <c r="AV1307">
        <v>12</v>
      </c>
      <c r="AW1307">
        <v>0</v>
      </c>
      <c r="AX1307">
        <v>0</v>
      </c>
      <c r="AY1307">
        <v>117</v>
      </c>
      <c r="AZ1307">
        <v>162</v>
      </c>
      <c r="BA1307">
        <v>81</v>
      </c>
      <c r="BB1307">
        <v>29</v>
      </c>
      <c r="BC1307">
        <v>9</v>
      </c>
      <c r="BD1307">
        <v>0</v>
      </c>
      <c r="BE1307">
        <v>1</v>
      </c>
      <c r="BF1307">
        <v>213</v>
      </c>
      <c r="BG1307">
        <v>4706.49</v>
      </c>
      <c r="BH1307">
        <v>2</v>
      </c>
      <c r="BI1307">
        <v>29</v>
      </c>
      <c r="BJ1307" s="2">
        <v>46218</v>
      </c>
      <c r="BK1307">
        <v>0</v>
      </c>
      <c r="BL1307" s="3" t="str">
        <f>VLOOKUP(O1307,DropDownList!$H$1:$I$7,2,FALSE)</f>
        <v>2022/23</v>
      </c>
      <c r="BM1307" s="3" t="str">
        <f t="shared" si="20"/>
        <v>JP COURT</v>
      </c>
    </row>
    <row r="1308" spans="1:65" x14ac:dyDescent="0.2">
      <c r="A1308">
        <v>2026</v>
      </c>
      <c r="B1308">
        <v>7</v>
      </c>
      <c r="C1308" t="s">
        <v>231</v>
      </c>
      <c r="D1308" t="s">
        <v>250</v>
      </c>
      <c r="E1308" t="s">
        <v>51</v>
      </c>
      <c r="F1308">
        <v>9372</v>
      </c>
      <c r="G1308" t="s">
        <v>141</v>
      </c>
      <c r="H1308" t="s">
        <v>233</v>
      </c>
      <c r="I1308" t="s">
        <v>234</v>
      </c>
      <c r="J1308" s="1">
        <v>46204</v>
      </c>
      <c r="K1308" t="s">
        <v>143</v>
      </c>
      <c r="L1308">
        <v>2</v>
      </c>
      <c r="M1308" t="s">
        <v>445</v>
      </c>
      <c r="N1308" t="s">
        <v>442</v>
      </c>
      <c r="O1308" t="s">
        <v>149</v>
      </c>
      <c r="P1308" t="s">
        <v>146</v>
      </c>
      <c r="Q1308">
        <v>660</v>
      </c>
      <c r="R1308">
        <v>257</v>
      </c>
      <c r="S1308">
        <v>3590</v>
      </c>
      <c r="T1308">
        <v>0</v>
      </c>
      <c r="U1308">
        <v>76</v>
      </c>
      <c r="V1308">
        <v>29</v>
      </c>
      <c r="W1308">
        <v>450</v>
      </c>
      <c r="X1308">
        <v>450</v>
      </c>
      <c r="Y1308">
        <v>0</v>
      </c>
      <c r="Z1308">
        <v>0</v>
      </c>
      <c r="AA1308">
        <v>2930</v>
      </c>
      <c r="AB1308">
        <v>0</v>
      </c>
      <c r="AC1308">
        <v>0</v>
      </c>
      <c r="AD1308">
        <v>28</v>
      </c>
      <c r="AE1308">
        <v>1</v>
      </c>
      <c r="AF1308">
        <v>212</v>
      </c>
      <c r="AG1308">
        <v>1</v>
      </c>
      <c r="AH1308">
        <v>0</v>
      </c>
      <c r="AI1308">
        <v>44</v>
      </c>
      <c r="AJ1308">
        <v>0</v>
      </c>
      <c r="AK1308">
        <v>0</v>
      </c>
      <c r="AL1308">
        <v>0</v>
      </c>
      <c r="AM1308">
        <v>0</v>
      </c>
      <c r="AN1308">
        <v>0</v>
      </c>
      <c r="AO1308">
        <v>122</v>
      </c>
      <c r="AP1308">
        <v>352</v>
      </c>
      <c r="AQ1308">
        <v>124</v>
      </c>
      <c r="AR1308">
        <v>0</v>
      </c>
      <c r="AS1308">
        <v>31</v>
      </c>
      <c r="AT1308">
        <v>23</v>
      </c>
      <c r="AU1308">
        <v>4</v>
      </c>
      <c r="AV1308">
        <v>2</v>
      </c>
      <c r="AW1308">
        <v>0</v>
      </c>
      <c r="AX1308">
        <v>0</v>
      </c>
      <c r="AY1308">
        <v>28</v>
      </c>
      <c r="AZ1308">
        <v>53</v>
      </c>
      <c r="BA1308">
        <v>6</v>
      </c>
      <c r="BB1308">
        <v>20</v>
      </c>
      <c r="BC1308">
        <v>6</v>
      </c>
      <c r="BD1308">
        <v>3</v>
      </c>
      <c r="BE1308">
        <v>0</v>
      </c>
      <c r="BF1308">
        <v>256</v>
      </c>
      <c r="BG1308">
        <v>650</v>
      </c>
      <c r="BH1308">
        <v>0</v>
      </c>
      <c r="BI1308">
        <v>76</v>
      </c>
      <c r="BJ1308" s="2">
        <v>46218</v>
      </c>
      <c r="BK1308">
        <v>0</v>
      </c>
      <c r="BL1308" s="3" t="str">
        <f>VLOOKUP(O1308,DropDownList!$H$1:$I$7,2,FALSE)</f>
        <v>2025/26</v>
      </c>
      <c r="BM1308" s="3" t="str">
        <f t="shared" si="20"/>
        <v>VSUR</v>
      </c>
    </row>
    <row r="1309" spans="1:65" x14ac:dyDescent="0.2">
      <c r="A1309">
        <v>2026</v>
      </c>
      <c r="B1309">
        <v>7</v>
      </c>
      <c r="C1309" t="s">
        <v>231</v>
      </c>
      <c r="D1309" t="s">
        <v>250</v>
      </c>
      <c r="E1309" t="s">
        <v>51</v>
      </c>
      <c r="F1309">
        <v>9372</v>
      </c>
      <c r="G1309" t="s">
        <v>141</v>
      </c>
      <c r="H1309" t="s">
        <v>233</v>
      </c>
      <c r="I1309" t="s">
        <v>234</v>
      </c>
      <c r="J1309" s="1">
        <v>46204</v>
      </c>
      <c r="K1309" t="s">
        <v>143</v>
      </c>
      <c r="L1309">
        <v>2</v>
      </c>
      <c r="M1309" t="s">
        <v>445</v>
      </c>
      <c r="N1309" t="s">
        <v>442</v>
      </c>
      <c r="O1309" t="s">
        <v>156</v>
      </c>
      <c r="P1309" t="s">
        <v>154</v>
      </c>
      <c r="Q1309">
        <v>7153.88</v>
      </c>
      <c r="R1309">
        <v>131</v>
      </c>
      <c r="S1309">
        <v>37987.040000000001</v>
      </c>
      <c r="T1309">
        <v>110</v>
      </c>
      <c r="U1309">
        <v>30</v>
      </c>
      <c r="V1309">
        <v>7</v>
      </c>
      <c r="W1309">
        <v>1936.74</v>
      </c>
      <c r="X1309">
        <v>1936.74</v>
      </c>
      <c r="Y1309">
        <v>0</v>
      </c>
      <c r="Z1309">
        <v>0</v>
      </c>
      <c r="AA1309">
        <v>30723.16</v>
      </c>
      <c r="AB1309">
        <v>850.76</v>
      </c>
      <c r="AC1309">
        <v>27906.55</v>
      </c>
      <c r="AD1309">
        <v>1</v>
      </c>
      <c r="AE1309">
        <v>6</v>
      </c>
      <c r="AF1309">
        <v>100</v>
      </c>
      <c r="AG1309">
        <v>20</v>
      </c>
      <c r="AH1309">
        <v>1</v>
      </c>
      <c r="AI1309">
        <v>10</v>
      </c>
      <c r="AJ1309">
        <v>0</v>
      </c>
      <c r="AK1309">
        <v>0</v>
      </c>
      <c r="AL1309">
        <v>0</v>
      </c>
      <c r="AM1309">
        <v>0</v>
      </c>
      <c r="AN1309">
        <v>0</v>
      </c>
      <c r="AO1309">
        <v>79</v>
      </c>
      <c r="AP1309">
        <v>392</v>
      </c>
      <c r="AQ1309">
        <v>81</v>
      </c>
      <c r="AR1309">
        <v>0</v>
      </c>
      <c r="AS1309">
        <v>43</v>
      </c>
      <c r="AT1309">
        <v>18</v>
      </c>
      <c r="AU1309">
        <v>6</v>
      </c>
      <c r="AV1309">
        <v>3</v>
      </c>
      <c r="AW1309">
        <v>0</v>
      </c>
      <c r="AX1309">
        <v>0</v>
      </c>
      <c r="AY1309">
        <v>76</v>
      </c>
      <c r="AZ1309">
        <v>96</v>
      </c>
      <c r="BA1309">
        <v>34</v>
      </c>
      <c r="BB1309">
        <v>12</v>
      </c>
      <c r="BC1309">
        <v>4</v>
      </c>
      <c r="BD1309">
        <v>0</v>
      </c>
      <c r="BE1309">
        <v>1</v>
      </c>
      <c r="BF1309">
        <v>130</v>
      </c>
      <c r="BG1309">
        <v>2740</v>
      </c>
      <c r="BH1309">
        <v>0</v>
      </c>
      <c r="BI1309">
        <v>30</v>
      </c>
      <c r="BJ1309" s="2">
        <v>46218</v>
      </c>
      <c r="BK1309">
        <v>0</v>
      </c>
      <c r="BL1309" s="3" t="str">
        <f>VLOOKUP(O1309,DropDownList!$H$1:$I$7,2,FALSE)</f>
        <v>2023/24</v>
      </c>
      <c r="BM1309" s="3" t="str">
        <f t="shared" si="20"/>
        <v>JP COURT</v>
      </c>
    </row>
    <row r="1310" spans="1:65" x14ac:dyDescent="0.2">
      <c r="A1310">
        <v>2026</v>
      </c>
      <c r="B1310">
        <v>7</v>
      </c>
      <c r="C1310" t="s">
        <v>231</v>
      </c>
      <c r="D1310" t="s">
        <v>250</v>
      </c>
      <c r="E1310" t="s">
        <v>51</v>
      </c>
      <c r="F1310">
        <v>9372</v>
      </c>
      <c r="G1310" t="s">
        <v>141</v>
      </c>
      <c r="H1310" t="s">
        <v>233</v>
      </c>
      <c r="I1310" t="s">
        <v>234</v>
      </c>
      <c r="J1310" s="1">
        <v>46204</v>
      </c>
      <c r="K1310" t="s">
        <v>143</v>
      </c>
      <c r="L1310">
        <v>2</v>
      </c>
      <c r="M1310" t="s">
        <v>445</v>
      </c>
      <c r="N1310" t="s">
        <v>442</v>
      </c>
      <c r="O1310" t="s">
        <v>156</v>
      </c>
      <c r="P1310" t="s">
        <v>150</v>
      </c>
      <c r="Q1310">
        <v>5837</v>
      </c>
      <c r="R1310">
        <v>250</v>
      </c>
      <c r="S1310">
        <v>34815.14</v>
      </c>
      <c r="T1310">
        <v>3986.69</v>
      </c>
      <c r="U1310">
        <v>50</v>
      </c>
      <c r="V1310">
        <v>16</v>
      </c>
      <c r="W1310">
        <v>2002.52</v>
      </c>
      <c r="X1310">
        <v>2002.52</v>
      </c>
      <c r="Y1310">
        <v>224</v>
      </c>
      <c r="Z1310">
        <v>30828.45</v>
      </c>
      <c r="AA1310">
        <v>24991.45</v>
      </c>
      <c r="AB1310">
        <v>5383.42</v>
      </c>
      <c r="AC1310">
        <v>19608.03</v>
      </c>
      <c r="AD1310">
        <v>13</v>
      </c>
      <c r="AE1310">
        <v>3</v>
      </c>
      <c r="AF1310">
        <v>172</v>
      </c>
      <c r="AG1310">
        <v>24</v>
      </c>
      <c r="AH1310">
        <v>26</v>
      </c>
      <c r="AI1310">
        <v>26</v>
      </c>
      <c r="AJ1310">
        <v>53</v>
      </c>
      <c r="AK1310">
        <v>29</v>
      </c>
      <c r="AL1310">
        <v>11</v>
      </c>
      <c r="AM1310">
        <v>7</v>
      </c>
      <c r="AN1310">
        <v>4</v>
      </c>
      <c r="AO1310">
        <v>163</v>
      </c>
      <c r="AP1310">
        <v>803</v>
      </c>
      <c r="AQ1310">
        <v>182</v>
      </c>
      <c r="AR1310">
        <v>16</v>
      </c>
      <c r="AS1310">
        <v>73</v>
      </c>
      <c r="AT1310">
        <v>41</v>
      </c>
      <c r="AU1310">
        <v>9</v>
      </c>
      <c r="AV1310">
        <v>4</v>
      </c>
      <c r="AW1310">
        <v>0</v>
      </c>
      <c r="AX1310">
        <v>0</v>
      </c>
      <c r="AY1310">
        <v>145</v>
      </c>
      <c r="AZ1310">
        <v>204</v>
      </c>
      <c r="BA1310">
        <v>70</v>
      </c>
      <c r="BB1310">
        <v>16</v>
      </c>
      <c r="BC1310">
        <v>5</v>
      </c>
      <c r="BD1310">
        <v>1</v>
      </c>
      <c r="BE1310">
        <v>0</v>
      </c>
      <c r="BF1310">
        <v>154</v>
      </c>
      <c r="BG1310">
        <v>3773.04</v>
      </c>
      <c r="BH1310">
        <v>2</v>
      </c>
      <c r="BI1310">
        <v>50</v>
      </c>
      <c r="BJ1310" s="2">
        <v>46218</v>
      </c>
      <c r="BK1310">
        <v>0</v>
      </c>
      <c r="BL1310" s="3" t="str">
        <f>VLOOKUP(O1310,DropDownList!$H$1:$I$7,2,FALSE)</f>
        <v>2023/24</v>
      </c>
      <c r="BM1310" s="3" t="str">
        <f t="shared" si="20"/>
        <v>FISCAL FINES</v>
      </c>
    </row>
    <row r="1311" spans="1:65" x14ac:dyDescent="0.2">
      <c r="A1311">
        <v>2026</v>
      </c>
      <c r="B1311">
        <v>7</v>
      </c>
      <c r="C1311" t="s">
        <v>231</v>
      </c>
      <c r="D1311" t="s">
        <v>250</v>
      </c>
      <c r="E1311" t="s">
        <v>51</v>
      </c>
      <c r="F1311">
        <v>9372</v>
      </c>
      <c r="G1311" t="s">
        <v>141</v>
      </c>
      <c r="H1311" t="s">
        <v>233</v>
      </c>
      <c r="I1311" t="s">
        <v>234</v>
      </c>
      <c r="J1311" s="1">
        <v>46204</v>
      </c>
      <c r="K1311" t="s">
        <v>143</v>
      </c>
      <c r="L1311">
        <v>2</v>
      </c>
      <c r="M1311" t="s">
        <v>445</v>
      </c>
      <c r="N1311" t="s">
        <v>442</v>
      </c>
      <c r="O1311" t="s">
        <v>147</v>
      </c>
      <c r="P1311" t="s">
        <v>150</v>
      </c>
      <c r="Q1311">
        <v>9869.25</v>
      </c>
      <c r="R1311">
        <v>219</v>
      </c>
      <c r="S1311">
        <v>35571.18</v>
      </c>
      <c r="T1311">
        <v>5230.62</v>
      </c>
      <c r="U1311">
        <v>69</v>
      </c>
      <c r="V1311">
        <v>31</v>
      </c>
      <c r="W1311">
        <v>3165.01</v>
      </c>
      <c r="X1311">
        <v>3165.01</v>
      </c>
      <c r="Y1311">
        <v>185</v>
      </c>
      <c r="Z1311">
        <v>30340.560000000001</v>
      </c>
      <c r="AA1311">
        <v>20471.310000000001</v>
      </c>
      <c r="AB1311">
        <v>7344.93</v>
      </c>
      <c r="AC1311">
        <v>13126.38</v>
      </c>
      <c r="AD1311">
        <v>19</v>
      </c>
      <c r="AE1311">
        <v>12</v>
      </c>
      <c r="AF1311">
        <v>114</v>
      </c>
      <c r="AG1311">
        <v>28</v>
      </c>
      <c r="AH1311">
        <v>34</v>
      </c>
      <c r="AI1311">
        <v>41</v>
      </c>
      <c r="AJ1311">
        <v>39</v>
      </c>
      <c r="AK1311">
        <v>28</v>
      </c>
      <c r="AL1311">
        <v>14</v>
      </c>
      <c r="AM1311">
        <v>11</v>
      </c>
      <c r="AN1311">
        <v>2</v>
      </c>
      <c r="AO1311">
        <v>143</v>
      </c>
      <c r="AP1311">
        <v>662</v>
      </c>
      <c r="AQ1311">
        <v>152</v>
      </c>
      <c r="AR1311">
        <v>33</v>
      </c>
      <c r="AS1311">
        <v>46</v>
      </c>
      <c r="AT1311">
        <v>35</v>
      </c>
      <c r="AU1311">
        <v>2</v>
      </c>
      <c r="AV1311">
        <v>2</v>
      </c>
      <c r="AW1311">
        <v>0</v>
      </c>
      <c r="AX1311">
        <v>0</v>
      </c>
      <c r="AY1311">
        <v>97</v>
      </c>
      <c r="AZ1311">
        <v>149</v>
      </c>
      <c r="BA1311">
        <v>63</v>
      </c>
      <c r="BB1311">
        <v>29</v>
      </c>
      <c r="BC1311">
        <v>8</v>
      </c>
      <c r="BD1311">
        <v>1</v>
      </c>
      <c r="BE1311">
        <v>0</v>
      </c>
      <c r="BF1311">
        <v>137</v>
      </c>
      <c r="BG1311">
        <v>4882.1099999999997</v>
      </c>
      <c r="BH1311">
        <v>2</v>
      </c>
      <c r="BI1311">
        <v>68</v>
      </c>
      <c r="BJ1311" s="2">
        <v>46218</v>
      </c>
      <c r="BK1311">
        <v>0</v>
      </c>
      <c r="BL1311" s="3" t="str">
        <f>VLOOKUP(O1311,DropDownList!$H$1:$I$7,2,FALSE)</f>
        <v>2024/25</v>
      </c>
      <c r="BM1311" s="3" t="str">
        <f t="shared" si="20"/>
        <v>FISCAL FINES</v>
      </c>
    </row>
    <row r="1312" spans="1:65" x14ac:dyDescent="0.2">
      <c r="A1312">
        <v>2026</v>
      </c>
      <c r="B1312">
        <v>7</v>
      </c>
      <c r="C1312" t="s">
        <v>231</v>
      </c>
      <c r="D1312" t="s">
        <v>250</v>
      </c>
      <c r="E1312" t="s">
        <v>51</v>
      </c>
      <c r="F1312">
        <v>9372</v>
      </c>
      <c r="G1312" t="s">
        <v>141</v>
      </c>
      <c r="H1312" t="s">
        <v>233</v>
      </c>
      <c r="I1312" t="s">
        <v>234</v>
      </c>
      <c r="J1312" s="1">
        <v>46204</v>
      </c>
      <c r="K1312" t="s">
        <v>143</v>
      </c>
      <c r="L1312">
        <v>2</v>
      </c>
      <c r="M1312" t="s">
        <v>445</v>
      </c>
      <c r="N1312" t="s">
        <v>442</v>
      </c>
      <c r="O1312" t="s">
        <v>155</v>
      </c>
      <c r="P1312" t="s">
        <v>146</v>
      </c>
      <c r="Q1312">
        <v>285.02999999999997</v>
      </c>
      <c r="R1312">
        <v>212</v>
      </c>
      <c r="S1312">
        <v>3120</v>
      </c>
      <c r="T1312">
        <v>20</v>
      </c>
      <c r="U1312">
        <v>31</v>
      </c>
      <c r="V1312">
        <v>5</v>
      </c>
      <c r="W1312">
        <v>90</v>
      </c>
      <c r="X1312">
        <v>90</v>
      </c>
      <c r="Y1312">
        <v>0</v>
      </c>
      <c r="Z1312">
        <v>0</v>
      </c>
      <c r="AA1312">
        <v>2814.97</v>
      </c>
      <c r="AB1312">
        <v>0</v>
      </c>
      <c r="AC1312">
        <v>0</v>
      </c>
      <c r="AD1312">
        <v>5</v>
      </c>
      <c r="AE1312">
        <v>0</v>
      </c>
      <c r="AF1312">
        <v>195</v>
      </c>
      <c r="AG1312">
        <v>1</v>
      </c>
      <c r="AH1312">
        <v>1</v>
      </c>
      <c r="AI1312">
        <v>15</v>
      </c>
      <c r="AJ1312">
        <v>0</v>
      </c>
      <c r="AK1312">
        <v>0</v>
      </c>
      <c r="AL1312">
        <v>0</v>
      </c>
      <c r="AM1312">
        <v>0</v>
      </c>
      <c r="AN1312">
        <v>0</v>
      </c>
      <c r="AO1312">
        <v>120</v>
      </c>
      <c r="AP1312">
        <v>755</v>
      </c>
      <c r="AQ1312">
        <v>132</v>
      </c>
      <c r="AR1312">
        <v>0</v>
      </c>
      <c r="AS1312">
        <v>61</v>
      </c>
      <c r="AT1312">
        <v>57</v>
      </c>
      <c r="AU1312">
        <v>19</v>
      </c>
      <c r="AV1312">
        <v>12</v>
      </c>
      <c r="AW1312">
        <v>0</v>
      </c>
      <c r="AX1312">
        <v>0</v>
      </c>
      <c r="AY1312">
        <v>121</v>
      </c>
      <c r="AZ1312">
        <v>165</v>
      </c>
      <c r="BA1312">
        <v>82</v>
      </c>
      <c r="BB1312">
        <v>29</v>
      </c>
      <c r="BC1312">
        <v>9</v>
      </c>
      <c r="BD1312">
        <v>0</v>
      </c>
      <c r="BE1312">
        <v>1</v>
      </c>
      <c r="BF1312">
        <v>212</v>
      </c>
      <c r="BG1312">
        <v>280</v>
      </c>
      <c r="BH1312">
        <v>0</v>
      </c>
      <c r="BI1312">
        <v>29</v>
      </c>
      <c r="BJ1312" s="2">
        <v>46218</v>
      </c>
      <c r="BK1312">
        <v>0</v>
      </c>
      <c r="BL1312" s="3" t="str">
        <f>VLOOKUP(O1312,DropDownList!$H$1:$I$7,2,FALSE)</f>
        <v>2022/23</v>
      </c>
      <c r="BM1312" s="3" t="str">
        <f t="shared" si="20"/>
        <v>VSUR</v>
      </c>
    </row>
    <row r="1313" spans="1:65" x14ac:dyDescent="0.2">
      <c r="A1313">
        <v>2026</v>
      </c>
      <c r="B1313">
        <v>7</v>
      </c>
      <c r="C1313" t="s">
        <v>231</v>
      </c>
      <c r="D1313" t="s">
        <v>250</v>
      </c>
      <c r="E1313" t="s">
        <v>51</v>
      </c>
      <c r="F1313">
        <v>9372</v>
      </c>
      <c r="G1313" t="s">
        <v>141</v>
      </c>
      <c r="H1313" t="s">
        <v>233</v>
      </c>
      <c r="I1313" t="s">
        <v>234</v>
      </c>
      <c r="J1313" s="1">
        <v>46204</v>
      </c>
      <c r="K1313" t="s">
        <v>143</v>
      </c>
      <c r="L1313">
        <v>2</v>
      </c>
      <c r="M1313" t="s">
        <v>445</v>
      </c>
      <c r="N1313" t="s">
        <v>442</v>
      </c>
      <c r="O1313" t="s">
        <v>149</v>
      </c>
      <c r="P1313" t="s">
        <v>152</v>
      </c>
      <c r="Q1313">
        <v>0</v>
      </c>
      <c r="R1313">
        <v>43</v>
      </c>
      <c r="S1313">
        <v>1720</v>
      </c>
      <c r="T1313">
        <v>680</v>
      </c>
      <c r="U1313">
        <v>0</v>
      </c>
      <c r="V1313">
        <v>0</v>
      </c>
      <c r="W1313">
        <v>0</v>
      </c>
      <c r="X1313">
        <v>0</v>
      </c>
      <c r="Y1313">
        <v>0</v>
      </c>
      <c r="Z1313">
        <v>0</v>
      </c>
      <c r="AA1313">
        <v>1040</v>
      </c>
      <c r="AB1313">
        <v>0</v>
      </c>
      <c r="AC1313">
        <v>1040</v>
      </c>
      <c r="AD1313">
        <v>0</v>
      </c>
      <c r="AE1313">
        <v>0</v>
      </c>
      <c r="AF1313">
        <v>26</v>
      </c>
      <c r="AG1313">
        <v>0</v>
      </c>
      <c r="AH1313">
        <v>17</v>
      </c>
      <c r="AI1313">
        <v>0</v>
      </c>
      <c r="AJ1313">
        <v>0</v>
      </c>
      <c r="AK1313">
        <v>0</v>
      </c>
      <c r="AL1313">
        <v>0</v>
      </c>
      <c r="AM1313">
        <v>0</v>
      </c>
      <c r="AN1313">
        <v>0</v>
      </c>
      <c r="AO1313">
        <v>0</v>
      </c>
      <c r="AP1313">
        <v>0</v>
      </c>
      <c r="AQ1313">
        <v>0</v>
      </c>
      <c r="AR1313">
        <v>0</v>
      </c>
      <c r="AS1313">
        <v>0</v>
      </c>
      <c r="AT1313">
        <v>0</v>
      </c>
      <c r="AU1313">
        <v>0</v>
      </c>
      <c r="AV1313">
        <v>0</v>
      </c>
      <c r="AW1313">
        <v>0</v>
      </c>
      <c r="AX1313">
        <v>0</v>
      </c>
      <c r="AY1313">
        <v>0</v>
      </c>
      <c r="AZ1313">
        <v>0</v>
      </c>
      <c r="BA1313">
        <v>0</v>
      </c>
      <c r="BB1313">
        <v>0</v>
      </c>
      <c r="BC1313">
        <v>0</v>
      </c>
      <c r="BD1313">
        <v>0</v>
      </c>
      <c r="BE1313">
        <v>0</v>
      </c>
      <c r="BF1313">
        <v>0</v>
      </c>
      <c r="BG1313">
        <v>0</v>
      </c>
      <c r="BH1313">
        <v>0</v>
      </c>
      <c r="BI1313">
        <v>0</v>
      </c>
      <c r="BJ1313" s="2">
        <v>46218</v>
      </c>
      <c r="BK1313">
        <v>0</v>
      </c>
      <c r="BL1313" s="3" t="str">
        <f>VLOOKUP(O1313,DropDownList!$H$1:$I$7,2,FALSE)</f>
        <v>2025/26</v>
      </c>
      <c r="BM1313" s="3" t="str">
        <f t="shared" si="20"/>
        <v>PCOA</v>
      </c>
    </row>
    <row r="1314" spans="1:65" x14ac:dyDescent="0.2">
      <c r="A1314">
        <v>2026</v>
      </c>
      <c r="B1314">
        <v>7</v>
      </c>
      <c r="C1314" t="s">
        <v>231</v>
      </c>
      <c r="D1314" t="s">
        <v>250</v>
      </c>
      <c r="E1314" t="s">
        <v>51</v>
      </c>
      <c r="F1314">
        <v>9372</v>
      </c>
      <c r="G1314" t="s">
        <v>141</v>
      </c>
      <c r="H1314" t="s">
        <v>233</v>
      </c>
      <c r="I1314" t="s">
        <v>234</v>
      </c>
      <c r="J1314" s="1">
        <v>46204</v>
      </c>
      <c r="K1314" t="s">
        <v>143</v>
      </c>
      <c r="L1314">
        <v>2</v>
      </c>
      <c r="M1314" t="s">
        <v>445</v>
      </c>
      <c r="N1314" t="s">
        <v>442</v>
      </c>
      <c r="O1314" t="s">
        <v>147</v>
      </c>
      <c r="P1314" t="s">
        <v>148</v>
      </c>
      <c r="Q1314">
        <v>60</v>
      </c>
      <c r="R1314">
        <v>12</v>
      </c>
      <c r="S1314">
        <v>720</v>
      </c>
      <c r="T1314">
        <v>200.66</v>
      </c>
      <c r="U1314">
        <v>1</v>
      </c>
      <c r="V1314">
        <v>1</v>
      </c>
      <c r="W1314">
        <v>60</v>
      </c>
      <c r="X1314">
        <v>60</v>
      </c>
      <c r="Y1314">
        <v>0</v>
      </c>
      <c r="Z1314">
        <v>0</v>
      </c>
      <c r="AA1314">
        <v>459.34</v>
      </c>
      <c r="AB1314">
        <v>0</v>
      </c>
      <c r="AC1314">
        <v>459.34</v>
      </c>
      <c r="AD1314">
        <v>1</v>
      </c>
      <c r="AE1314">
        <v>0</v>
      </c>
      <c r="AF1314">
        <v>7</v>
      </c>
      <c r="AG1314">
        <v>0</v>
      </c>
      <c r="AH1314">
        <v>3</v>
      </c>
      <c r="AI1314">
        <v>1</v>
      </c>
      <c r="AJ1314">
        <v>0</v>
      </c>
      <c r="AK1314">
        <v>0</v>
      </c>
      <c r="AL1314">
        <v>0</v>
      </c>
      <c r="AM1314">
        <v>0</v>
      </c>
      <c r="AN1314">
        <v>0</v>
      </c>
      <c r="AO1314">
        <v>10</v>
      </c>
      <c r="AP1314">
        <v>44</v>
      </c>
      <c r="AQ1314">
        <v>10</v>
      </c>
      <c r="AR1314">
        <v>4</v>
      </c>
      <c r="AS1314">
        <v>2</v>
      </c>
      <c r="AT1314">
        <v>3</v>
      </c>
      <c r="AU1314">
        <v>0</v>
      </c>
      <c r="AV1314">
        <v>0</v>
      </c>
      <c r="AW1314">
        <v>0</v>
      </c>
      <c r="AX1314">
        <v>0</v>
      </c>
      <c r="AY1314">
        <v>7</v>
      </c>
      <c r="AZ1314">
        <v>11</v>
      </c>
      <c r="BA1314">
        <v>4</v>
      </c>
      <c r="BB1314">
        <v>1</v>
      </c>
      <c r="BC1314">
        <v>0</v>
      </c>
      <c r="BD1314">
        <v>0</v>
      </c>
      <c r="BE1314">
        <v>0</v>
      </c>
      <c r="BF1314">
        <v>11</v>
      </c>
      <c r="BG1314">
        <v>60</v>
      </c>
      <c r="BH1314">
        <v>1</v>
      </c>
      <c r="BI1314">
        <v>1</v>
      </c>
      <c r="BJ1314" s="2">
        <v>46218</v>
      </c>
      <c r="BK1314">
        <v>0</v>
      </c>
      <c r="BL1314" s="3" t="str">
        <f>VLOOKUP(O1314,DropDownList!$H$1:$I$7,2,FALSE)</f>
        <v>2024/25</v>
      </c>
      <c r="BM1314" s="3" t="str">
        <f t="shared" si="20"/>
        <v>PRAS</v>
      </c>
    </row>
    <row r="1315" spans="1:65" x14ac:dyDescent="0.2">
      <c r="A1315">
        <v>2026</v>
      </c>
      <c r="B1315">
        <v>7</v>
      </c>
      <c r="C1315" t="s">
        <v>231</v>
      </c>
      <c r="D1315" t="s">
        <v>250</v>
      </c>
      <c r="E1315" t="s">
        <v>51</v>
      </c>
      <c r="F1315">
        <v>9372</v>
      </c>
      <c r="G1315" t="s">
        <v>141</v>
      </c>
      <c r="H1315" t="s">
        <v>233</v>
      </c>
      <c r="I1315" t="s">
        <v>234</v>
      </c>
      <c r="J1315" s="1">
        <v>46204</v>
      </c>
      <c r="K1315" t="s">
        <v>143</v>
      </c>
      <c r="L1315">
        <v>2</v>
      </c>
      <c r="M1315" t="s">
        <v>445</v>
      </c>
      <c r="N1315" t="s">
        <v>442</v>
      </c>
      <c r="O1315" t="s">
        <v>156</v>
      </c>
      <c r="P1315" t="s">
        <v>148</v>
      </c>
      <c r="Q1315">
        <v>0</v>
      </c>
      <c r="R1315">
        <v>5</v>
      </c>
      <c r="S1315">
        <v>300</v>
      </c>
      <c r="T1315">
        <v>60</v>
      </c>
      <c r="U1315">
        <v>0</v>
      </c>
      <c r="V1315">
        <v>0</v>
      </c>
      <c r="W1315">
        <v>0</v>
      </c>
      <c r="X1315">
        <v>0</v>
      </c>
      <c r="Y1315">
        <v>0</v>
      </c>
      <c r="Z1315">
        <v>0</v>
      </c>
      <c r="AA1315">
        <v>240</v>
      </c>
      <c r="AB1315">
        <v>0</v>
      </c>
      <c r="AC1315">
        <v>240</v>
      </c>
      <c r="AD1315">
        <v>0</v>
      </c>
      <c r="AE1315">
        <v>0</v>
      </c>
      <c r="AF1315">
        <v>4</v>
      </c>
      <c r="AG1315">
        <v>0</v>
      </c>
      <c r="AH1315">
        <v>1</v>
      </c>
      <c r="AI1315">
        <v>0</v>
      </c>
      <c r="AJ1315">
        <v>0</v>
      </c>
      <c r="AK1315">
        <v>0</v>
      </c>
      <c r="AL1315">
        <v>0</v>
      </c>
      <c r="AM1315">
        <v>0</v>
      </c>
      <c r="AN1315">
        <v>0</v>
      </c>
      <c r="AO1315">
        <v>4</v>
      </c>
      <c r="AP1315">
        <v>13</v>
      </c>
      <c r="AQ1315">
        <v>4</v>
      </c>
      <c r="AR1315">
        <v>1</v>
      </c>
      <c r="AS1315">
        <v>0</v>
      </c>
      <c r="AT1315">
        <v>0</v>
      </c>
      <c r="AU1315">
        <v>0</v>
      </c>
      <c r="AV1315">
        <v>0</v>
      </c>
      <c r="AW1315">
        <v>0</v>
      </c>
      <c r="AX1315">
        <v>0</v>
      </c>
      <c r="AY1315">
        <v>3</v>
      </c>
      <c r="AZ1315">
        <v>4</v>
      </c>
      <c r="BA1315">
        <v>1</v>
      </c>
      <c r="BB1315">
        <v>0</v>
      </c>
      <c r="BC1315">
        <v>0</v>
      </c>
      <c r="BD1315">
        <v>0</v>
      </c>
      <c r="BE1315">
        <v>0</v>
      </c>
      <c r="BF1315">
        <v>4</v>
      </c>
      <c r="BG1315">
        <v>0</v>
      </c>
      <c r="BH1315">
        <v>0</v>
      </c>
      <c r="BI1315">
        <v>0</v>
      </c>
      <c r="BJ1315" s="2">
        <v>46218</v>
      </c>
      <c r="BK1315">
        <v>0</v>
      </c>
      <c r="BL1315" s="3" t="str">
        <f>VLOOKUP(O1315,DropDownList!$H$1:$I$7,2,FALSE)</f>
        <v>2023/24</v>
      </c>
      <c r="BM1315" s="3" t="str">
        <f t="shared" si="20"/>
        <v>PRAS</v>
      </c>
    </row>
    <row r="1316" spans="1:65" x14ac:dyDescent="0.2">
      <c r="A1316">
        <v>2026</v>
      </c>
      <c r="B1316">
        <v>7</v>
      </c>
      <c r="C1316" t="s">
        <v>231</v>
      </c>
      <c r="D1316" t="s">
        <v>250</v>
      </c>
      <c r="E1316" t="s">
        <v>51</v>
      </c>
      <c r="F1316">
        <v>9372</v>
      </c>
      <c r="G1316" t="s">
        <v>141</v>
      </c>
      <c r="H1316" t="s">
        <v>233</v>
      </c>
      <c r="I1316" t="s">
        <v>234</v>
      </c>
      <c r="J1316" s="1">
        <v>46204</v>
      </c>
      <c r="K1316" t="s">
        <v>143</v>
      </c>
      <c r="L1316">
        <v>2</v>
      </c>
      <c r="M1316" t="s">
        <v>445</v>
      </c>
      <c r="N1316" t="s">
        <v>442</v>
      </c>
      <c r="O1316" t="s">
        <v>156</v>
      </c>
      <c r="P1316" t="s">
        <v>153</v>
      </c>
      <c r="Q1316">
        <v>0</v>
      </c>
      <c r="R1316">
        <v>1</v>
      </c>
      <c r="S1316">
        <v>150</v>
      </c>
      <c r="T1316">
        <v>0</v>
      </c>
      <c r="U1316">
        <v>0</v>
      </c>
      <c r="V1316">
        <v>0</v>
      </c>
      <c r="W1316">
        <v>0</v>
      </c>
      <c r="X1316">
        <v>0</v>
      </c>
      <c r="Y1316">
        <v>0</v>
      </c>
      <c r="Z1316">
        <v>0</v>
      </c>
      <c r="AA1316">
        <v>150</v>
      </c>
      <c r="AB1316">
        <v>0</v>
      </c>
      <c r="AC1316">
        <v>150</v>
      </c>
      <c r="AD1316">
        <v>0</v>
      </c>
      <c r="AE1316">
        <v>0</v>
      </c>
      <c r="AF1316">
        <v>1</v>
      </c>
      <c r="AG1316">
        <v>0</v>
      </c>
      <c r="AH1316">
        <v>0</v>
      </c>
      <c r="AI1316">
        <v>0</v>
      </c>
      <c r="AJ1316">
        <v>0</v>
      </c>
      <c r="AK1316">
        <v>0</v>
      </c>
      <c r="AL1316">
        <v>0</v>
      </c>
      <c r="AM1316">
        <v>0</v>
      </c>
      <c r="AN1316">
        <v>0</v>
      </c>
      <c r="AO1316">
        <v>0</v>
      </c>
      <c r="AP1316">
        <v>0</v>
      </c>
      <c r="AQ1316">
        <v>0</v>
      </c>
      <c r="AR1316">
        <v>0</v>
      </c>
      <c r="AS1316">
        <v>0</v>
      </c>
      <c r="AT1316">
        <v>0</v>
      </c>
      <c r="AU1316">
        <v>0</v>
      </c>
      <c r="AV1316">
        <v>0</v>
      </c>
      <c r="AW1316">
        <v>0</v>
      </c>
      <c r="AX1316">
        <v>0</v>
      </c>
      <c r="AY1316">
        <v>0</v>
      </c>
      <c r="AZ1316">
        <v>0</v>
      </c>
      <c r="BA1316">
        <v>0</v>
      </c>
      <c r="BB1316">
        <v>0</v>
      </c>
      <c r="BC1316">
        <v>0</v>
      </c>
      <c r="BD1316">
        <v>0</v>
      </c>
      <c r="BE1316">
        <v>0</v>
      </c>
      <c r="BF1316">
        <v>0</v>
      </c>
      <c r="BG1316">
        <v>0</v>
      </c>
      <c r="BH1316">
        <v>0</v>
      </c>
      <c r="BI1316">
        <v>0</v>
      </c>
      <c r="BJ1316" s="2">
        <v>46218</v>
      </c>
      <c r="BK1316">
        <v>0</v>
      </c>
      <c r="BL1316" s="3" t="str">
        <f>VLOOKUP(O1316,DropDownList!$H$1:$I$7,2,FALSE)</f>
        <v>2023/24</v>
      </c>
      <c r="BM1316" s="3" t="str">
        <f t="shared" si="20"/>
        <v>PREG</v>
      </c>
    </row>
    <row r="1317" spans="1:65" x14ac:dyDescent="0.2">
      <c r="A1317">
        <v>2026</v>
      </c>
      <c r="B1317">
        <v>7</v>
      </c>
      <c r="C1317" t="s">
        <v>231</v>
      </c>
      <c r="D1317" t="s">
        <v>250</v>
      </c>
      <c r="E1317" t="s">
        <v>51</v>
      </c>
      <c r="F1317">
        <v>9372</v>
      </c>
      <c r="G1317" t="s">
        <v>141</v>
      </c>
      <c r="H1317" t="s">
        <v>233</v>
      </c>
      <c r="I1317" t="s">
        <v>234</v>
      </c>
      <c r="J1317" s="1">
        <v>46204</v>
      </c>
      <c r="K1317" t="s">
        <v>143</v>
      </c>
      <c r="L1317">
        <v>2</v>
      </c>
      <c r="M1317" t="s">
        <v>445</v>
      </c>
      <c r="N1317" t="s">
        <v>442</v>
      </c>
      <c r="O1317" t="s">
        <v>156</v>
      </c>
      <c r="P1317" t="s">
        <v>152</v>
      </c>
      <c r="Q1317">
        <v>0</v>
      </c>
      <c r="R1317">
        <v>13</v>
      </c>
      <c r="S1317">
        <v>520</v>
      </c>
      <c r="T1317">
        <v>200</v>
      </c>
      <c r="U1317">
        <v>0</v>
      </c>
      <c r="V1317">
        <v>0</v>
      </c>
      <c r="W1317">
        <v>0</v>
      </c>
      <c r="X1317">
        <v>0</v>
      </c>
      <c r="Y1317">
        <v>0</v>
      </c>
      <c r="Z1317">
        <v>0</v>
      </c>
      <c r="AA1317">
        <v>320</v>
      </c>
      <c r="AB1317">
        <v>0</v>
      </c>
      <c r="AC1317">
        <v>320</v>
      </c>
      <c r="AD1317">
        <v>0</v>
      </c>
      <c r="AE1317">
        <v>0</v>
      </c>
      <c r="AF1317">
        <v>8</v>
      </c>
      <c r="AG1317">
        <v>0</v>
      </c>
      <c r="AH1317">
        <v>5</v>
      </c>
      <c r="AI1317">
        <v>0</v>
      </c>
      <c r="AJ1317">
        <v>0</v>
      </c>
      <c r="AK1317">
        <v>0</v>
      </c>
      <c r="AL1317">
        <v>0</v>
      </c>
      <c r="AM1317">
        <v>0</v>
      </c>
      <c r="AN1317">
        <v>0</v>
      </c>
      <c r="AO1317">
        <v>0</v>
      </c>
      <c r="AP1317">
        <v>0</v>
      </c>
      <c r="AQ1317">
        <v>0</v>
      </c>
      <c r="AR1317">
        <v>0</v>
      </c>
      <c r="AS1317">
        <v>0</v>
      </c>
      <c r="AT1317">
        <v>0</v>
      </c>
      <c r="AU1317">
        <v>0</v>
      </c>
      <c r="AV1317">
        <v>0</v>
      </c>
      <c r="AW1317">
        <v>0</v>
      </c>
      <c r="AX1317">
        <v>0</v>
      </c>
      <c r="AY1317">
        <v>0</v>
      </c>
      <c r="AZ1317">
        <v>0</v>
      </c>
      <c r="BA1317">
        <v>0</v>
      </c>
      <c r="BB1317">
        <v>0</v>
      </c>
      <c r="BC1317">
        <v>0</v>
      </c>
      <c r="BD1317">
        <v>0</v>
      </c>
      <c r="BE1317">
        <v>0</v>
      </c>
      <c r="BF1317">
        <v>0</v>
      </c>
      <c r="BG1317">
        <v>0</v>
      </c>
      <c r="BH1317">
        <v>0</v>
      </c>
      <c r="BI1317">
        <v>0</v>
      </c>
      <c r="BJ1317" s="2">
        <v>46218</v>
      </c>
      <c r="BK1317">
        <v>0</v>
      </c>
      <c r="BL1317" s="3" t="str">
        <f>VLOOKUP(O1317,DropDownList!$H$1:$I$7,2,FALSE)</f>
        <v>2023/24</v>
      </c>
      <c r="BM1317" s="3" t="str">
        <f t="shared" si="20"/>
        <v>PCOA</v>
      </c>
    </row>
    <row r="1318" spans="1:65" x14ac:dyDescent="0.2">
      <c r="A1318">
        <v>2026</v>
      </c>
      <c r="B1318">
        <v>7</v>
      </c>
      <c r="C1318" t="s">
        <v>231</v>
      </c>
      <c r="D1318" t="s">
        <v>250</v>
      </c>
      <c r="E1318" t="s">
        <v>51</v>
      </c>
      <c r="F1318">
        <v>9372</v>
      </c>
      <c r="G1318" t="s">
        <v>141</v>
      </c>
      <c r="H1318" t="s">
        <v>233</v>
      </c>
      <c r="I1318" t="s">
        <v>234</v>
      </c>
      <c r="J1318" s="1">
        <v>46204</v>
      </c>
      <c r="K1318" t="s">
        <v>143</v>
      </c>
      <c r="L1318">
        <v>2</v>
      </c>
      <c r="M1318" t="s">
        <v>445</v>
      </c>
      <c r="N1318" t="s">
        <v>442</v>
      </c>
      <c r="O1318" t="s">
        <v>155</v>
      </c>
      <c r="P1318" t="s">
        <v>150</v>
      </c>
      <c r="Q1318">
        <v>3792.51</v>
      </c>
      <c r="R1318">
        <v>234</v>
      </c>
      <c r="S1318">
        <v>34671.65</v>
      </c>
      <c r="T1318">
        <v>7090.78</v>
      </c>
      <c r="U1318">
        <v>35</v>
      </c>
      <c r="V1318">
        <v>15</v>
      </c>
      <c r="W1318">
        <v>2099.19</v>
      </c>
      <c r="X1318">
        <v>2099.19</v>
      </c>
      <c r="Y1318">
        <v>202</v>
      </c>
      <c r="Z1318">
        <v>27580.87</v>
      </c>
      <c r="AA1318">
        <v>23788.36</v>
      </c>
      <c r="AB1318">
        <v>4463.43</v>
      </c>
      <c r="AC1318">
        <v>19324.93</v>
      </c>
      <c r="AD1318">
        <v>13</v>
      </c>
      <c r="AE1318">
        <v>2</v>
      </c>
      <c r="AF1318">
        <v>164</v>
      </c>
      <c r="AG1318">
        <v>16</v>
      </c>
      <c r="AH1318">
        <v>32</v>
      </c>
      <c r="AI1318">
        <v>19</v>
      </c>
      <c r="AJ1318">
        <v>43</v>
      </c>
      <c r="AK1318">
        <v>30</v>
      </c>
      <c r="AL1318">
        <v>8</v>
      </c>
      <c r="AM1318">
        <v>13</v>
      </c>
      <c r="AN1318">
        <v>1</v>
      </c>
      <c r="AO1318">
        <v>146</v>
      </c>
      <c r="AP1318">
        <v>817</v>
      </c>
      <c r="AQ1318">
        <v>167</v>
      </c>
      <c r="AR1318">
        <v>13</v>
      </c>
      <c r="AS1318">
        <v>68</v>
      </c>
      <c r="AT1318">
        <v>47</v>
      </c>
      <c r="AU1318">
        <v>0</v>
      </c>
      <c r="AV1318">
        <v>0</v>
      </c>
      <c r="AW1318">
        <v>0</v>
      </c>
      <c r="AX1318">
        <v>0</v>
      </c>
      <c r="AY1318">
        <v>141</v>
      </c>
      <c r="AZ1318">
        <v>212</v>
      </c>
      <c r="BA1318">
        <v>101</v>
      </c>
      <c r="BB1318">
        <v>21</v>
      </c>
      <c r="BC1318">
        <v>10</v>
      </c>
      <c r="BD1318">
        <v>1</v>
      </c>
      <c r="BE1318">
        <v>0</v>
      </c>
      <c r="BF1318">
        <v>144</v>
      </c>
      <c r="BG1318">
        <v>2401.6999999999998</v>
      </c>
      <c r="BH1318">
        <v>3</v>
      </c>
      <c r="BI1318">
        <v>34</v>
      </c>
      <c r="BJ1318" s="2">
        <v>46218</v>
      </c>
      <c r="BK1318">
        <v>0</v>
      </c>
      <c r="BL1318" s="3" t="str">
        <f>VLOOKUP(O1318,DropDownList!$H$1:$I$7,2,FALSE)</f>
        <v>2022/23</v>
      </c>
      <c r="BM1318" s="3" t="str">
        <f t="shared" si="20"/>
        <v>FISCAL FINES</v>
      </c>
    </row>
    <row r="1319" spans="1:65" x14ac:dyDescent="0.2">
      <c r="A1319">
        <v>2026</v>
      </c>
      <c r="B1319">
        <v>7</v>
      </c>
      <c r="C1319" t="s">
        <v>231</v>
      </c>
      <c r="D1319" t="s">
        <v>250</v>
      </c>
      <c r="E1319" t="s">
        <v>51</v>
      </c>
      <c r="F1319">
        <v>9372</v>
      </c>
      <c r="G1319" t="s">
        <v>141</v>
      </c>
      <c r="H1319" t="s">
        <v>233</v>
      </c>
      <c r="I1319" t="s">
        <v>234</v>
      </c>
      <c r="J1319" s="1">
        <v>46204</v>
      </c>
      <c r="K1319" t="s">
        <v>143</v>
      </c>
      <c r="L1319">
        <v>2</v>
      </c>
      <c r="M1319" t="s">
        <v>445</v>
      </c>
      <c r="N1319" t="s">
        <v>442</v>
      </c>
      <c r="O1319" t="s">
        <v>147</v>
      </c>
      <c r="P1319" t="s">
        <v>152</v>
      </c>
      <c r="Q1319">
        <v>0</v>
      </c>
      <c r="R1319">
        <v>24</v>
      </c>
      <c r="S1319">
        <v>960</v>
      </c>
      <c r="T1319">
        <v>480</v>
      </c>
      <c r="U1319">
        <v>0</v>
      </c>
      <c r="V1319">
        <v>0</v>
      </c>
      <c r="W1319">
        <v>0</v>
      </c>
      <c r="X1319">
        <v>0</v>
      </c>
      <c r="Y1319">
        <v>0</v>
      </c>
      <c r="Z1319">
        <v>0</v>
      </c>
      <c r="AA1319">
        <v>480</v>
      </c>
      <c r="AB1319">
        <v>0</v>
      </c>
      <c r="AC1319">
        <v>480</v>
      </c>
      <c r="AD1319">
        <v>0</v>
      </c>
      <c r="AE1319">
        <v>0</v>
      </c>
      <c r="AF1319">
        <v>12</v>
      </c>
      <c r="AG1319">
        <v>0</v>
      </c>
      <c r="AH1319">
        <v>12</v>
      </c>
      <c r="AI1319">
        <v>0</v>
      </c>
      <c r="AJ1319">
        <v>0</v>
      </c>
      <c r="AK1319">
        <v>0</v>
      </c>
      <c r="AL1319">
        <v>0</v>
      </c>
      <c r="AM1319">
        <v>0</v>
      </c>
      <c r="AN1319">
        <v>0</v>
      </c>
      <c r="AO1319">
        <v>0</v>
      </c>
      <c r="AP1319">
        <v>0</v>
      </c>
      <c r="AQ1319">
        <v>0</v>
      </c>
      <c r="AR1319">
        <v>0</v>
      </c>
      <c r="AS1319">
        <v>0</v>
      </c>
      <c r="AT1319">
        <v>0</v>
      </c>
      <c r="AU1319">
        <v>0</v>
      </c>
      <c r="AV1319">
        <v>0</v>
      </c>
      <c r="AW1319">
        <v>0</v>
      </c>
      <c r="AX1319">
        <v>0</v>
      </c>
      <c r="AY1319">
        <v>0</v>
      </c>
      <c r="AZ1319">
        <v>0</v>
      </c>
      <c r="BA1319">
        <v>0</v>
      </c>
      <c r="BB1319">
        <v>0</v>
      </c>
      <c r="BC1319">
        <v>0</v>
      </c>
      <c r="BD1319">
        <v>0</v>
      </c>
      <c r="BE1319">
        <v>0</v>
      </c>
      <c r="BF1319">
        <v>0</v>
      </c>
      <c r="BG1319">
        <v>0</v>
      </c>
      <c r="BH1319">
        <v>0</v>
      </c>
      <c r="BI1319">
        <v>0</v>
      </c>
      <c r="BJ1319" s="2">
        <v>46218</v>
      </c>
      <c r="BK1319">
        <v>0</v>
      </c>
      <c r="BL1319" s="3" t="str">
        <f>VLOOKUP(O1319,DropDownList!$H$1:$I$7,2,FALSE)</f>
        <v>2024/25</v>
      </c>
      <c r="BM1319" s="3" t="str">
        <f t="shared" si="20"/>
        <v>PCOA</v>
      </c>
    </row>
    <row r="1320" spans="1:65" x14ac:dyDescent="0.2">
      <c r="A1320">
        <v>2026</v>
      </c>
      <c r="B1320">
        <v>7</v>
      </c>
      <c r="C1320" t="s">
        <v>231</v>
      </c>
      <c r="D1320" t="s">
        <v>250</v>
      </c>
      <c r="E1320" t="s">
        <v>51</v>
      </c>
      <c r="F1320">
        <v>9372</v>
      </c>
      <c r="G1320" t="s">
        <v>141</v>
      </c>
      <c r="H1320" t="s">
        <v>233</v>
      </c>
      <c r="I1320" t="s">
        <v>234</v>
      </c>
      <c r="J1320" s="1">
        <v>46204</v>
      </c>
      <c r="K1320" t="s">
        <v>143</v>
      </c>
      <c r="L1320">
        <v>2</v>
      </c>
      <c r="M1320" t="s">
        <v>445</v>
      </c>
      <c r="N1320" t="s">
        <v>442</v>
      </c>
      <c r="O1320" t="s">
        <v>149</v>
      </c>
      <c r="P1320" t="s">
        <v>154</v>
      </c>
      <c r="Q1320">
        <v>17989.5</v>
      </c>
      <c r="R1320">
        <v>258</v>
      </c>
      <c r="S1320">
        <v>60353</v>
      </c>
      <c r="T1320">
        <v>0</v>
      </c>
      <c r="U1320">
        <v>77</v>
      </c>
      <c r="V1320">
        <v>44</v>
      </c>
      <c r="W1320">
        <v>7686.17</v>
      </c>
      <c r="X1320">
        <v>11031.17</v>
      </c>
      <c r="Y1320">
        <v>0</v>
      </c>
      <c r="Z1320">
        <v>0</v>
      </c>
      <c r="AA1320">
        <v>42363.5</v>
      </c>
      <c r="AB1320">
        <v>719</v>
      </c>
      <c r="AC1320">
        <v>38684.5</v>
      </c>
      <c r="AD1320">
        <v>27</v>
      </c>
      <c r="AE1320">
        <v>17</v>
      </c>
      <c r="AF1320">
        <v>181</v>
      </c>
      <c r="AG1320">
        <v>32</v>
      </c>
      <c r="AH1320">
        <v>0</v>
      </c>
      <c r="AI1320">
        <v>45</v>
      </c>
      <c r="AJ1320">
        <v>0</v>
      </c>
      <c r="AK1320">
        <v>0</v>
      </c>
      <c r="AL1320">
        <v>0</v>
      </c>
      <c r="AM1320">
        <v>0</v>
      </c>
      <c r="AN1320">
        <v>0</v>
      </c>
      <c r="AO1320">
        <v>123</v>
      </c>
      <c r="AP1320">
        <v>342</v>
      </c>
      <c r="AQ1320">
        <v>124</v>
      </c>
      <c r="AR1320">
        <v>0</v>
      </c>
      <c r="AS1320">
        <v>30</v>
      </c>
      <c r="AT1320">
        <v>21</v>
      </c>
      <c r="AU1320">
        <v>4</v>
      </c>
      <c r="AV1320">
        <v>2</v>
      </c>
      <c r="AW1320">
        <v>0</v>
      </c>
      <c r="AX1320">
        <v>0</v>
      </c>
      <c r="AY1320">
        <v>28</v>
      </c>
      <c r="AZ1320">
        <v>51</v>
      </c>
      <c r="BA1320">
        <v>5</v>
      </c>
      <c r="BB1320">
        <v>19</v>
      </c>
      <c r="BC1320">
        <v>5</v>
      </c>
      <c r="BD1320">
        <v>3</v>
      </c>
      <c r="BE1320">
        <v>0</v>
      </c>
      <c r="BF1320">
        <v>257</v>
      </c>
      <c r="BG1320">
        <v>12695</v>
      </c>
      <c r="BH1320">
        <v>0</v>
      </c>
      <c r="BI1320">
        <v>77</v>
      </c>
      <c r="BJ1320" s="2">
        <v>46218</v>
      </c>
      <c r="BK1320">
        <v>0</v>
      </c>
      <c r="BL1320" s="3" t="str">
        <f>VLOOKUP(O1320,DropDownList!$H$1:$I$7,2,FALSE)</f>
        <v>2025/26</v>
      </c>
      <c r="BM1320" s="3" t="str">
        <f t="shared" si="20"/>
        <v>JP COURT</v>
      </c>
    </row>
    <row r="1321" spans="1:65" x14ac:dyDescent="0.2">
      <c r="A1321">
        <v>2026</v>
      </c>
      <c r="B1321">
        <v>7</v>
      </c>
      <c r="C1321" t="s">
        <v>231</v>
      </c>
      <c r="D1321" t="s">
        <v>250</v>
      </c>
      <c r="E1321" t="s">
        <v>51</v>
      </c>
      <c r="F1321">
        <v>9372</v>
      </c>
      <c r="G1321" t="s">
        <v>141</v>
      </c>
      <c r="H1321" t="s">
        <v>233</v>
      </c>
      <c r="I1321" t="s">
        <v>234</v>
      </c>
      <c r="J1321" s="1">
        <v>46204</v>
      </c>
      <c r="K1321" t="s">
        <v>143</v>
      </c>
      <c r="L1321">
        <v>2</v>
      </c>
      <c r="M1321" t="s">
        <v>445</v>
      </c>
      <c r="N1321" t="s">
        <v>442</v>
      </c>
      <c r="O1321" t="s">
        <v>149</v>
      </c>
      <c r="P1321" t="s">
        <v>153</v>
      </c>
      <c r="Q1321">
        <v>45</v>
      </c>
      <c r="R1321">
        <v>3</v>
      </c>
      <c r="S1321">
        <v>135</v>
      </c>
      <c r="T1321">
        <v>45</v>
      </c>
      <c r="U1321">
        <v>1</v>
      </c>
      <c r="V1321">
        <v>1</v>
      </c>
      <c r="W1321">
        <v>45</v>
      </c>
      <c r="X1321">
        <v>45</v>
      </c>
      <c r="Y1321">
        <v>0</v>
      </c>
      <c r="Z1321">
        <v>0</v>
      </c>
      <c r="AA1321">
        <v>45</v>
      </c>
      <c r="AB1321">
        <v>0</v>
      </c>
      <c r="AC1321">
        <v>45</v>
      </c>
      <c r="AD1321">
        <v>1</v>
      </c>
      <c r="AE1321">
        <v>0</v>
      </c>
      <c r="AF1321">
        <v>1</v>
      </c>
      <c r="AG1321">
        <v>0</v>
      </c>
      <c r="AH1321">
        <v>1</v>
      </c>
      <c r="AI1321">
        <v>1</v>
      </c>
      <c r="AJ1321">
        <v>0</v>
      </c>
      <c r="AK1321">
        <v>0</v>
      </c>
      <c r="AL1321">
        <v>0</v>
      </c>
      <c r="AM1321">
        <v>0</v>
      </c>
      <c r="AN1321">
        <v>0</v>
      </c>
      <c r="AO1321">
        <v>1</v>
      </c>
      <c r="AP1321">
        <v>1</v>
      </c>
      <c r="AQ1321">
        <v>1</v>
      </c>
      <c r="AR1321">
        <v>0</v>
      </c>
      <c r="AS1321">
        <v>0</v>
      </c>
      <c r="AT1321">
        <v>0</v>
      </c>
      <c r="AU1321">
        <v>0</v>
      </c>
      <c r="AV1321">
        <v>0</v>
      </c>
      <c r="AW1321">
        <v>0</v>
      </c>
      <c r="AX1321">
        <v>0</v>
      </c>
      <c r="AY1321">
        <v>0</v>
      </c>
      <c r="AZ1321">
        <v>0</v>
      </c>
      <c r="BA1321">
        <v>0</v>
      </c>
      <c r="BB1321">
        <v>0</v>
      </c>
      <c r="BC1321">
        <v>0</v>
      </c>
      <c r="BD1321">
        <v>0</v>
      </c>
      <c r="BE1321">
        <v>0</v>
      </c>
      <c r="BF1321">
        <v>0</v>
      </c>
      <c r="BG1321">
        <v>45</v>
      </c>
      <c r="BH1321">
        <v>0</v>
      </c>
      <c r="BI1321">
        <v>0</v>
      </c>
      <c r="BJ1321" s="2">
        <v>46218</v>
      </c>
      <c r="BK1321">
        <v>0</v>
      </c>
      <c r="BL1321" s="3" t="str">
        <f>VLOOKUP(O1321,DropDownList!$H$1:$I$7,2,FALSE)</f>
        <v>2025/26</v>
      </c>
      <c r="BM1321" s="3" t="str">
        <f t="shared" si="20"/>
        <v>PREG</v>
      </c>
    </row>
    <row r="1322" spans="1:65" x14ac:dyDescent="0.2">
      <c r="A1322">
        <v>2026</v>
      </c>
      <c r="B1322">
        <v>7</v>
      </c>
      <c r="C1322" t="s">
        <v>231</v>
      </c>
      <c r="D1322" t="s">
        <v>250</v>
      </c>
      <c r="E1322" t="s">
        <v>51</v>
      </c>
      <c r="F1322">
        <v>9372</v>
      </c>
      <c r="G1322" t="s">
        <v>141</v>
      </c>
      <c r="H1322" t="s">
        <v>233</v>
      </c>
      <c r="I1322" t="s">
        <v>234</v>
      </c>
      <c r="J1322" s="1">
        <v>46204</v>
      </c>
      <c r="K1322" t="s">
        <v>143</v>
      </c>
      <c r="L1322">
        <v>2</v>
      </c>
      <c r="M1322" t="s">
        <v>445</v>
      </c>
      <c r="N1322" t="s">
        <v>442</v>
      </c>
      <c r="O1322" t="s">
        <v>155</v>
      </c>
      <c r="P1322" t="s">
        <v>148</v>
      </c>
      <c r="Q1322">
        <v>290</v>
      </c>
      <c r="R1322">
        <v>10</v>
      </c>
      <c r="S1322">
        <v>600</v>
      </c>
      <c r="T1322">
        <v>60</v>
      </c>
      <c r="U1322">
        <v>5</v>
      </c>
      <c r="V1322">
        <v>2</v>
      </c>
      <c r="W1322">
        <v>120</v>
      </c>
      <c r="X1322">
        <v>120</v>
      </c>
      <c r="Y1322">
        <v>0</v>
      </c>
      <c r="Z1322">
        <v>0</v>
      </c>
      <c r="AA1322">
        <v>250</v>
      </c>
      <c r="AB1322">
        <v>0</v>
      </c>
      <c r="AC1322">
        <v>250</v>
      </c>
      <c r="AD1322">
        <v>2</v>
      </c>
      <c r="AE1322">
        <v>0</v>
      </c>
      <c r="AF1322">
        <v>4</v>
      </c>
      <c r="AG1322">
        <v>1</v>
      </c>
      <c r="AH1322">
        <v>1</v>
      </c>
      <c r="AI1322">
        <v>4</v>
      </c>
      <c r="AJ1322">
        <v>0</v>
      </c>
      <c r="AK1322">
        <v>0</v>
      </c>
      <c r="AL1322">
        <v>0</v>
      </c>
      <c r="AM1322">
        <v>0</v>
      </c>
      <c r="AN1322">
        <v>0</v>
      </c>
      <c r="AO1322">
        <v>8</v>
      </c>
      <c r="AP1322">
        <v>92</v>
      </c>
      <c r="AQ1322">
        <v>10</v>
      </c>
      <c r="AR1322">
        <v>0</v>
      </c>
      <c r="AS1322">
        <v>10</v>
      </c>
      <c r="AT1322">
        <v>2</v>
      </c>
      <c r="AU1322">
        <v>0</v>
      </c>
      <c r="AV1322">
        <v>0</v>
      </c>
      <c r="AW1322">
        <v>0</v>
      </c>
      <c r="AX1322">
        <v>0</v>
      </c>
      <c r="AY1322">
        <v>19</v>
      </c>
      <c r="AZ1322">
        <v>29</v>
      </c>
      <c r="BA1322">
        <v>17</v>
      </c>
      <c r="BB1322">
        <v>1</v>
      </c>
      <c r="BC1322">
        <v>1</v>
      </c>
      <c r="BD1322">
        <v>0</v>
      </c>
      <c r="BE1322">
        <v>0</v>
      </c>
      <c r="BF1322">
        <v>8</v>
      </c>
      <c r="BG1322">
        <v>240</v>
      </c>
      <c r="BH1322">
        <v>0</v>
      </c>
      <c r="BI1322">
        <v>5</v>
      </c>
      <c r="BJ1322" s="2">
        <v>46218</v>
      </c>
      <c r="BK1322">
        <v>0</v>
      </c>
      <c r="BL1322" s="3" t="str">
        <f>VLOOKUP(O1322,DropDownList!$H$1:$I$7,2,FALSE)</f>
        <v>2022/23</v>
      </c>
      <c r="BM1322" s="3" t="str">
        <f t="shared" si="20"/>
        <v>PRAS</v>
      </c>
    </row>
    <row r="1323" spans="1:65" x14ac:dyDescent="0.2">
      <c r="A1323">
        <v>2026</v>
      </c>
      <c r="B1323">
        <v>7</v>
      </c>
      <c r="C1323" t="s">
        <v>231</v>
      </c>
      <c r="D1323" t="s">
        <v>250</v>
      </c>
      <c r="E1323" t="s">
        <v>51</v>
      </c>
      <c r="F1323">
        <v>9372</v>
      </c>
      <c r="G1323" t="s">
        <v>141</v>
      </c>
      <c r="H1323" t="s">
        <v>233</v>
      </c>
      <c r="I1323" t="s">
        <v>234</v>
      </c>
      <c r="J1323" s="1">
        <v>46204</v>
      </c>
      <c r="K1323" t="s">
        <v>143</v>
      </c>
      <c r="L1323">
        <v>2</v>
      </c>
      <c r="M1323" t="s">
        <v>445</v>
      </c>
      <c r="N1323" t="s">
        <v>442</v>
      </c>
      <c r="O1323" t="s">
        <v>147</v>
      </c>
      <c r="P1323" t="s">
        <v>154</v>
      </c>
      <c r="Q1323">
        <v>14911.93</v>
      </c>
      <c r="R1323">
        <v>219</v>
      </c>
      <c r="S1323">
        <v>59070.23</v>
      </c>
      <c r="T1323">
        <v>1620</v>
      </c>
      <c r="U1323">
        <v>50</v>
      </c>
      <c r="V1323">
        <v>25</v>
      </c>
      <c r="W1323">
        <v>8329.8700000000008</v>
      </c>
      <c r="X1323">
        <v>9649.8700000000008</v>
      </c>
      <c r="Y1323">
        <v>0</v>
      </c>
      <c r="Z1323">
        <v>0</v>
      </c>
      <c r="AA1323">
        <v>42538.3</v>
      </c>
      <c r="AB1323">
        <v>1460.71</v>
      </c>
      <c r="AC1323">
        <v>38412.589999999997</v>
      </c>
      <c r="AD1323">
        <v>13</v>
      </c>
      <c r="AE1323">
        <v>12</v>
      </c>
      <c r="AF1323">
        <v>165</v>
      </c>
      <c r="AG1323">
        <v>25</v>
      </c>
      <c r="AH1323">
        <v>3</v>
      </c>
      <c r="AI1323">
        <v>25</v>
      </c>
      <c r="AJ1323">
        <v>0</v>
      </c>
      <c r="AK1323">
        <v>0</v>
      </c>
      <c r="AL1323">
        <v>0</v>
      </c>
      <c r="AM1323">
        <v>0</v>
      </c>
      <c r="AN1323">
        <v>0</v>
      </c>
      <c r="AO1323">
        <v>127</v>
      </c>
      <c r="AP1323">
        <v>579</v>
      </c>
      <c r="AQ1323">
        <v>139</v>
      </c>
      <c r="AR1323">
        <v>0</v>
      </c>
      <c r="AS1323">
        <v>58</v>
      </c>
      <c r="AT1323">
        <v>34</v>
      </c>
      <c r="AU1323">
        <v>12</v>
      </c>
      <c r="AV1323">
        <v>8</v>
      </c>
      <c r="AW1323">
        <v>0</v>
      </c>
      <c r="AX1323">
        <v>0</v>
      </c>
      <c r="AY1323">
        <v>73</v>
      </c>
      <c r="AZ1323">
        <v>127</v>
      </c>
      <c r="BA1323">
        <v>56</v>
      </c>
      <c r="BB1323">
        <v>19</v>
      </c>
      <c r="BC1323">
        <v>6</v>
      </c>
      <c r="BD1323">
        <v>2</v>
      </c>
      <c r="BE1323">
        <v>0</v>
      </c>
      <c r="BF1323">
        <v>219</v>
      </c>
      <c r="BG1323">
        <v>9040</v>
      </c>
      <c r="BH1323">
        <v>1</v>
      </c>
      <c r="BI1323">
        <v>50</v>
      </c>
      <c r="BJ1323" s="2">
        <v>46218</v>
      </c>
      <c r="BK1323">
        <v>0</v>
      </c>
      <c r="BL1323" s="3" t="str">
        <f>VLOOKUP(O1323,DropDownList!$H$1:$I$7,2,FALSE)</f>
        <v>2024/25</v>
      </c>
      <c r="BM1323" s="3" t="str">
        <f t="shared" si="20"/>
        <v>JP COURT</v>
      </c>
    </row>
    <row r="1324" spans="1:65" x14ac:dyDescent="0.2">
      <c r="A1324">
        <v>2026</v>
      </c>
      <c r="B1324">
        <v>7</v>
      </c>
      <c r="C1324" t="s">
        <v>231</v>
      </c>
      <c r="D1324" t="s">
        <v>250</v>
      </c>
      <c r="E1324" t="s">
        <v>51</v>
      </c>
      <c r="F1324">
        <v>9372</v>
      </c>
      <c r="G1324" t="s">
        <v>141</v>
      </c>
      <c r="H1324" t="s">
        <v>233</v>
      </c>
      <c r="I1324" t="s">
        <v>234</v>
      </c>
      <c r="J1324" s="1">
        <v>46204</v>
      </c>
      <c r="K1324" t="s">
        <v>143</v>
      </c>
      <c r="L1324">
        <v>2</v>
      </c>
      <c r="M1324" t="s">
        <v>445</v>
      </c>
      <c r="N1324" t="s">
        <v>442</v>
      </c>
      <c r="O1324" t="s">
        <v>149</v>
      </c>
      <c r="P1324" t="s">
        <v>150</v>
      </c>
      <c r="Q1324">
        <v>11753.51</v>
      </c>
      <c r="R1324">
        <v>166</v>
      </c>
      <c r="S1324">
        <v>26149.360000000001</v>
      </c>
      <c r="T1324">
        <v>2262.09</v>
      </c>
      <c r="U1324">
        <v>74</v>
      </c>
      <c r="V1324">
        <v>61</v>
      </c>
      <c r="W1324">
        <v>7833.47</v>
      </c>
      <c r="X1324">
        <v>9997.6200000000008</v>
      </c>
      <c r="Y1324">
        <v>148</v>
      </c>
      <c r="Z1324">
        <v>23887.27</v>
      </c>
      <c r="AA1324">
        <v>12133.76</v>
      </c>
      <c r="AB1324">
        <v>3555.01</v>
      </c>
      <c r="AC1324">
        <v>8578.75</v>
      </c>
      <c r="AD1324">
        <v>41</v>
      </c>
      <c r="AE1324">
        <v>20</v>
      </c>
      <c r="AF1324">
        <v>74</v>
      </c>
      <c r="AG1324">
        <v>26</v>
      </c>
      <c r="AH1324">
        <v>18</v>
      </c>
      <c r="AI1324">
        <v>48</v>
      </c>
      <c r="AJ1324">
        <v>22</v>
      </c>
      <c r="AK1324">
        <v>14</v>
      </c>
      <c r="AL1324">
        <v>4</v>
      </c>
      <c r="AM1324">
        <v>7</v>
      </c>
      <c r="AN1324">
        <v>0</v>
      </c>
      <c r="AO1324">
        <v>112</v>
      </c>
      <c r="AP1324">
        <v>296</v>
      </c>
      <c r="AQ1324">
        <v>119</v>
      </c>
      <c r="AR1324">
        <v>43</v>
      </c>
      <c r="AS1324">
        <v>16</v>
      </c>
      <c r="AT1324">
        <v>19</v>
      </c>
      <c r="AU1324">
        <v>1</v>
      </c>
      <c r="AV1324">
        <v>1</v>
      </c>
      <c r="AW1324">
        <v>0</v>
      </c>
      <c r="AX1324">
        <v>0</v>
      </c>
      <c r="AY1324">
        <v>17</v>
      </c>
      <c r="AZ1324">
        <v>32</v>
      </c>
      <c r="BA1324">
        <v>3</v>
      </c>
      <c r="BB1324">
        <v>13</v>
      </c>
      <c r="BC1324">
        <v>0</v>
      </c>
      <c r="BD1324">
        <v>2</v>
      </c>
      <c r="BE1324">
        <v>0</v>
      </c>
      <c r="BF1324">
        <v>109</v>
      </c>
      <c r="BG1324">
        <v>8464.2199999999993</v>
      </c>
      <c r="BH1324">
        <v>0</v>
      </c>
      <c r="BI1324">
        <v>74</v>
      </c>
      <c r="BJ1324" s="2">
        <v>46218</v>
      </c>
      <c r="BK1324">
        <v>0</v>
      </c>
      <c r="BL1324" s="3" t="str">
        <f>VLOOKUP(O1324,DropDownList!$H$1:$I$7,2,FALSE)</f>
        <v>2025/26</v>
      </c>
      <c r="BM1324" s="3" t="str">
        <f t="shared" si="20"/>
        <v>FISCAL FINES</v>
      </c>
    </row>
    <row r="1325" spans="1:65" x14ac:dyDescent="0.2">
      <c r="A1325">
        <v>2026</v>
      </c>
      <c r="B1325">
        <v>7</v>
      </c>
      <c r="C1325" t="s">
        <v>231</v>
      </c>
      <c r="D1325" t="s">
        <v>250</v>
      </c>
      <c r="E1325" t="s">
        <v>51</v>
      </c>
      <c r="F1325">
        <v>9372</v>
      </c>
      <c r="G1325" t="s">
        <v>141</v>
      </c>
      <c r="H1325" t="s">
        <v>233</v>
      </c>
      <c r="I1325" t="s">
        <v>234</v>
      </c>
      <c r="J1325" s="1">
        <v>46204</v>
      </c>
      <c r="K1325" t="s">
        <v>143</v>
      </c>
      <c r="L1325">
        <v>2</v>
      </c>
      <c r="M1325" t="s">
        <v>445</v>
      </c>
      <c r="N1325" t="s">
        <v>442</v>
      </c>
      <c r="O1325" t="s">
        <v>155</v>
      </c>
      <c r="P1325" t="s">
        <v>153</v>
      </c>
      <c r="Q1325">
        <v>0</v>
      </c>
      <c r="R1325">
        <v>2</v>
      </c>
      <c r="S1325">
        <v>90</v>
      </c>
      <c r="T1325">
        <v>0</v>
      </c>
      <c r="U1325">
        <v>0</v>
      </c>
      <c r="V1325">
        <v>0</v>
      </c>
      <c r="W1325">
        <v>0</v>
      </c>
      <c r="X1325">
        <v>0</v>
      </c>
      <c r="Y1325">
        <v>0</v>
      </c>
      <c r="Z1325">
        <v>0</v>
      </c>
      <c r="AA1325">
        <v>90</v>
      </c>
      <c r="AB1325">
        <v>0</v>
      </c>
      <c r="AC1325">
        <v>90</v>
      </c>
      <c r="AD1325">
        <v>0</v>
      </c>
      <c r="AE1325">
        <v>0</v>
      </c>
      <c r="AF1325">
        <v>2</v>
      </c>
      <c r="AG1325">
        <v>0</v>
      </c>
      <c r="AH1325">
        <v>0</v>
      </c>
      <c r="AI1325">
        <v>0</v>
      </c>
      <c r="AJ1325">
        <v>0</v>
      </c>
      <c r="AK1325">
        <v>0</v>
      </c>
      <c r="AL1325">
        <v>0</v>
      </c>
      <c r="AM1325">
        <v>0</v>
      </c>
      <c r="AN1325">
        <v>0</v>
      </c>
      <c r="AO1325">
        <v>0</v>
      </c>
      <c r="AP1325">
        <v>0</v>
      </c>
      <c r="AQ1325">
        <v>0</v>
      </c>
      <c r="AR1325">
        <v>0</v>
      </c>
      <c r="AS1325">
        <v>0</v>
      </c>
      <c r="AT1325">
        <v>0</v>
      </c>
      <c r="AU1325">
        <v>0</v>
      </c>
      <c r="AV1325">
        <v>0</v>
      </c>
      <c r="AW1325">
        <v>0</v>
      </c>
      <c r="AX1325">
        <v>0</v>
      </c>
      <c r="AY1325">
        <v>0</v>
      </c>
      <c r="AZ1325">
        <v>0</v>
      </c>
      <c r="BA1325">
        <v>0</v>
      </c>
      <c r="BB1325">
        <v>0</v>
      </c>
      <c r="BC1325">
        <v>0</v>
      </c>
      <c r="BD1325">
        <v>0</v>
      </c>
      <c r="BE1325">
        <v>0</v>
      </c>
      <c r="BF1325">
        <v>0</v>
      </c>
      <c r="BG1325">
        <v>0</v>
      </c>
      <c r="BH1325">
        <v>0</v>
      </c>
      <c r="BI1325">
        <v>0</v>
      </c>
      <c r="BJ1325" s="2">
        <v>46218</v>
      </c>
      <c r="BK1325">
        <v>0</v>
      </c>
      <c r="BL1325" s="3" t="str">
        <f>VLOOKUP(O1325,DropDownList!$H$1:$I$7,2,FALSE)</f>
        <v>2022/23</v>
      </c>
      <c r="BM1325" s="3" t="str">
        <f t="shared" si="20"/>
        <v>PREG</v>
      </c>
    </row>
    <row r="1326" spans="1:65" x14ac:dyDescent="0.2">
      <c r="A1326">
        <v>2026</v>
      </c>
      <c r="B1326">
        <v>7</v>
      </c>
      <c r="C1326" t="s">
        <v>231</v>
      </c>
      <c r="D1326" t="s">
        <v>250</v>
      </c>
      <c r="E1326" t="s">
        <v>51</v>
      </c>
      <c r="F1326">
        <v>9372</v>
      </c>
      <c r="G1326" t="s">
        <v>141</v>
      </c>
      <c r="H1326" t="s">
        <v>233</v>
      </c>
      <c r="I1326" t="s">
        <v>234</v>
      </c>
      <c r="J1326" s="1">
        <v>46204</v>
      </c>
      <c r="K1326" t="s">
        <v>143</v>
      </c>
      <c r="L1326">
        <v>2</v>
      </c>
      <c r="M1326" t="s">
        <v>445</v>
      </c>
      <c r="N1326" t="s">
        <v>442</v>
      </c>
      <c r="O1326" t="s">
        <v>149</v>
      </c>
      <c r="P1326" t="s">
        <v>151</v>
      </c>
      <c r="Q1326">
        <v>0</v>
      </c>
      <c r="R1326">
        <v>1</v>
      </c>
      <c r="S1326">
        <v>30</v>
      </c>
      <c r="T1326">
        <v>0</v>
      </c>
      <c r="U1326">
        <v>0</v>
      </c>
      <c r="V1326">
        <v>0</v>
      </c>
      <c r="W1326">
        <v>0</v>
      </c>
      <c r="X1326">
        <v>0</v>
      </c>
      <c r="Y1326">
        <v>0</v>
      </c>
      <c r="Z1326">
        <v>0</v>
      </c>
      <c r="AA1326">
        <v>30</v>
      </c>
      <c r="AB1326">
        <v>0</v>
      </c>
      <c r="AC1326">
        <v>30</v>
      </c>
      <c r="AD1326">
        <v>0</v>
      </c>
      <c r="AE1326">
        <v>0</v>
      </c>
      <c r="AF1326">
        <v>1</v>
      </c>
      <c r="AG1326">
        <v>0</v>
      </c>
      <c r="AH1326">
        <v>0</v>
      </c>
      <c r="AI1326">
        <v>0</v>
      </c>
      <c r="AJ1326">
        <v>0</v>
      </c>
      <c r="AK1326">
        <v>0</v>
      </c>
      <c r="AL1326">
        <v>0</v>
      </c>
      <c r="AM1326">
        <v>0</v>
      </c>
      <c r="AN1326">
        <v>0</v>
      </c>
      <c r="AO1326">
        <v>0</v>
      </c>
      <c r="AP1326">
        <v>0</v>
      </c>
      <c r="AQ1326">
        <v>0</v>
      </c>
      <c r="AR1326">
        <v>0</v>
      </c>
      <c r="AS1326">
        <v>0</v>
      </c>
      <c r="AT1326">
        <v>0</v>
      </c>
      <c r="AU1326">
        <v>0</v>
      </c>
      <c r="AV1326">
        <v>0</v>
      </c>
      <c r="AW1326">
        <v>0</v>
      </c>
      <c r="AX1326">
        <v>0</v>
      </c>
      <c r="AY1326">
        <v>0</v>
      </c>
      <c r="AZ1326">
        <v>0</v>
      </c>
      <c r="BA1326">
        <v>0</v>
      </c>
      <c r="BB1326">
        <v>0</v>
      </c>
      <c r="BC1326">
        <v>0</v>
      </c>
      <c r="BD1326">
        <v>0</v>
      </c>
      <c r="BE1326">
        <v>0</v>
      </c>
      <c r="BF1326">
        <v>0</v>
      </c>
      <c r="BG1326">
        <v>0</v>
      </c>
      <c r="BH1326">
        <v>0</v>
      </c>
      <c r="BI1326">
        <v>0</v>
      </c>
      <c r="BJ1326" s="2">
        <v>46218</v>
      </c>
      <c r="BK1326">
        <v>0</v>
      </c>
      <c r="BL1326" s="3" t="str">
        <f>VLOOKUP(O1326,DropDownList!$H$1:$I$7,2,FALSE)</f>
        <v>2025/26</v>
      </c>
      <c r="BM1326" s="3" t="str">
        <f t="shared" si="20"/>
        <v>PCPF</v>
      </c>
    </row>
    <row r="1327" spans="1:65" x14ac:dyDescent="0.2">
      <c r="A1327">
        <v>2026</v>
      </c>
      <c r="B1327">
        <v>7</v>
      </c>
      <c r="C1327" t="s">
        <v>231</v>
      </c>
      <c r="D1327" t="s">
        <v>250</v>
      </c>
      <c r="E1327" t="s">
        <v>51</v>
      </c>
      <c r="F1327">
        <v>9372</v>
      </c>
      <c r="G1327" t="s">
        <v>141</v>
      </c>
      <c r="H1327" t="s">
        <v>233</v>
      </c>
      <c r="I1327" t="s">
        <v>234</v>
      </c>
      <c r="J1327" s="1">
        <v>46204</v>
      </c>
      <c r="K1327" t="s">
        <v>143</v>
      </c>
      <c r="L1327">
        <v>2</v>
      </c>
      <c r="M1327" t="s">
        <v>445</v>
      </c>
      <c r="N1327" t="s">
        <v>442</v>
      </c>
      <c r="O1327" t="s">
        <v>149</v>
      </c>
      <c r="P1327" t="s">
        <v>148</v>
      </c>
      <c r="Q1327">
        <v>720</v>
      </c>
      <c r="R1327">
        <v>17</v>
      </c>
      <c r="S1327">
        <v>1020</v>
      </c>
      <c r="T1327">
        <v>0</v>
      </c>
      <c r="U1327">
        <v>12</v>
      </c>
      <c r="V1327">
        <v>7</v>
      </c>
      <c r="W1327">
        <v>420</v>
      </c>
      <c r="X1327">
        <v>420</v>
      </c>
      <c r="Y1327">
        <v>0</v>
      </c>
      <c r="Z1327">
        <v>0</v>
      </c>
      <c r="AA1327">
        <v>300</v>
      </c>
      <c r="AB1327">
        <v>0</v>
      </c>
      <c r="AC1327">
        <v>300</v>
      </c>
      <c r="AD1327">
        <v>7</v>
      </c>
      <c r="AE1327">
        <v>0</v>
      </c>
      <c r="AF1327">
        <v>5</v>
      </c>
      <c r="AG1327">
        <v>0</v>
      </c>
      <c r="AH1327">
        <v>0</v>
      </c>
      <c r="AI1327">
        <v>12</v>
      </c>
      <c r="AJ1327">
        <v>0</v>
      </c>
      <c r="AK1327">
        <v>0</v>
      </c>
      <c r="AL1327">
        <v>0</v>
      </c>
      <c r="AM1327">
        <v>0</v>
      </c>
      <c r="AN1327">
        <v>0</v>
      </c>
      <c r="AO1327">
        <v>15</v>
      </c>
      <c r="AP1327">
        <v>53</v>
      </c>
      <c r="AQ1327">
        <v>17</v>
      </c>
      <c r="AR1327">
        <v>11</v>
      </c>
      <c r="AS1327">
        <v>0</v>
      </c>
      <c r="AT1327">
        <v>1</v>
      </c>
      <c r="AU1327">
        <v>0</v>
      </c>
      <c r="AV1327">
        <v>0</v>
      </c>
      <c r="AW1327">
        <v>0</v>
      </c>
      <c r="AX1327">
        <v>0</v>
      </c>
      <c r="AY1327">
        <v>5</v>
      </c>
      <c r="AZ1327">
        <v>10</v>
      </c>
      <c r="BA1327">
        <v>3</v>
      </c>
      <c r="BB1327">
        <v>0</v>
      </c>
      <c r="BC1327">
        <v>0</v>
      </c>
      <c r="BD1327">
        <v>0</v>
      </c>
      <c r="BE1327">
        <v>0</v>
      </c>
      <c r="BF1327">
        <v>14</v>
      </c>
      <c r="BG1327">
        <v>720</v>
      </c>
      <c r="BH1327">
        <v>0</v>
      </c>
      <c r="BI1327">
        <v>12</v>
      </c>
      <c r="BJ1327" s="2">
        <v>46218</v>
      </c>
      <c r="BK1327">
        <v>0</v>
      </c>
      <c r="BL1327" s="3" t="str">
        <f>VLOOKUP(O1327,DropDownList!$H$1:$I$7,2,FALSE)</f>
        <v>2025/26</v>
      </c>
      <c r="BM1327" s="3" t="str">
        <f t="shared" si="20"/>
        <v>PRAS</v>
      </c>
    </row>
    <row r="1328" spans="1:65" x14ac:dyDescent="0.2">
      <c r="A1328">
        <v>2026</v>
      </c>
      <c r="B1328">
        <v>7</v>
      </c>
      <c r="C1328" t="s">
        <v>231</v>
      </c>
      <c r="D1328" t="s">
        <v>250</v>
      </c>
      <c r="E1328" t="s">
        <v>51</v>
      </c>
      <c r="F1328">
        <v>9372</v>
      </c>
      <c r="G1328" t="s">
        <v>141</v>
      </c>
      <c r="H1328" t="s">
        <v>233</v>
      </c>
      <c r="I1328" t="s">
        <v>234</v>
      </c>
      <c r="J1328" s="1">
        <v>46204</v>
      </c>
      <c r="K1328" t="s">
        <v>143</v>
      </c>
      <c r="L1328">
        <v>2</v>
      </c>
      <c r="M1328" t="s">
        <v>445</v>
      </c>
      <c r="N1328" t="s">
        <v>442</v>
      </c>
      <c r="O1328" t="s">
        <v>155</v>
      </c>
      <c r="P1328" t="s">
        <v>152</v>
      </c>
      <c r="Q1328">
        <v>0</v>
      </c>
      <c r="R1328">
        <v>18</v>
      </c>
      <c r="S1328">
        <v>720</v>
      </c>
      <c r="T1328">
        <v>400</v>
      </c>
      <c r="U1328">
        <v>0</v>
      </c>
      <c r="V1328">
        <v>0</v>
      </c>
      <c r="W1328">
        <v>0</v>
      </c>
      <c r="X1328">
        <v>0</v>
      </c>
      <c r="Y1328">
        <v>0</v>
      </c>
      <c r="Z1328">
        <v>0</v>
      </c>
      <c r="AA1328">
        <v>320</v>
      </c>
      <c r="AB1328">
        <v>0</v>
      </c>
      <c r="AC1328">
        <v>320</v>
      </c>
      <c r="AD1328">
        <v>0</v>
      </c>
      <c r="AE1328">
        <v>0</v>
      </c>
      <c r="AF1328">
        <v>8</v>
      </c>
      <c r="AG1328">
        <v>0</v>
      </c>
      <c r="AH1328">
        <v>10</v>
      </c>
      <c r="AI1328">
        <v>0</v>
      </c>
      <c r="AJ1328">
        <v>0</v>
      </c>
      <c r="AK1328">
        <v>0</v>
      </c>
      <c r="AL1328">
        <v>0</v>
      </c>
      <c r="AM1328">
        <v>0</v>
      </c>
      <c r="AN1328">
        <v>0</v>
      </c>
      <c r="AO1328">
        <v>0</v>
      </c>
      <c r="AP1328">
        <v>0</v>
      </c>
      <c r="AQ1328">
        <v>0</v>
      </c>
      <c r="AR1328">
        <v>0</v>
      </c>
      <c r="AS1328">
        <v>0</v>
      </c>
      <c r="AT1328">
        <v>0</v>
      </c>
      <c r="AU1328">
        <v>0</v>
      </c>
      <c r="AV1328">
        <v>0</v>
      </c>
      <c r="AW1328">
        <v>0</v>
      </c>
      <c r="AX1328">
        <v>0</v>
      </c>
      <c r="AY1328">
        <v>0</v>
      </c>
      <c r="AZ1328">
        <v>0</v>
      </c>
      <c r="BA1328">
        <v>0</v>
      </c>
      <c r="BB1328">
        <v>0</v>
      </c>
      <c r="BC1328">
        <v>0</v>
      </c>
      <c r="BD1328">
        <v>0</v>
      </c>
      <c r="BE1328">
        <v>0</v>
      </c>
      <c r="BF1328">
        <v>0</v>
      </c>
      <c r="BG1328">
        <v>0</v>
      </c>
      <c r="BH1328">
        <v>0</v>
      </c>
      <c r="BI1328">
        <v>0</v>
      </c>
      <c r="BJ1328" s="2">
        <v>46218</v>
      </c>
      <c r="BK1328">
        <v>0</v>
      </c>
      <c r="BL1328" s="3" t="str">
        <f>VLOOKUP(O1328,DropDownList!$H$1:$I$7,2,FALSE)</f>
        <v>2022/23</v>
      </c>
      <c r="BM1328" s="3" t="str">
        <f t="shared" si="20"/>
        <v>PCOA</v>
      </c>
    </row>
    <row r="1329" spans="1:65" x14ac:dyDescent="0.2">
      <c r="A1329">
        <v>2026</v>
      </c>
      <c r="B1329">
        <v>7</v>
      </c>
      <c r="C1329" t="s">
        <v>231</v>
      </c>
      <c r="D1329" t="s">
        <v>250</v>
      </c>
      <c r="E1329" t="s">
        <v>51</v>
      </c>
      <c r="F1329">
        <v>9372</v>
      </c>
      <c r="G1329" t="s">
        <v>141</v>
      </c>
      <c r="H1329" t="s">
        <v>233</v>
      </c>
      <c r="I1329" t="s">
        <v>234</v>
      </c>
      <c r="J1329" s="1">
        <v>46204</v>
      </c>
      <c r="K1329" t="s">
        <v>143</v>
      </c>
      <c r="L1329">
        <v>2</v>
      </c>
      <c r="M1329" t="s">
        <v>445</v>
      </c>
      <c r="N1329" t="s">
        <v>442</v>
      </c>
      <c r="O1329" t="s">
        <v>147</v>
      </c>
      <c r="P1329" t="s">
        <v>146</v>
      </c>
      <c r="Q1329">
        <v>540</v>
      </c>
      <c r="R1329">
        <v>219</v>
      </c>
      <c r="S1329">
        <v>3265</v>
      </c>
      <c r="T1329">
        <v>60</v>
      </c>
      <c r="U1329">
        <v>50</v>
      </c>
      <c r="V1329">
        <v>16</v>
      </c>
      <c r="W1329">
        <v>315</v>
      </c>
      <c r="X1329">
        <v>315</v>
      </c>
      <c r="Y1329">
        <v>0</v>
      </c>
      <c r="Z1329">
        <v>0</v>
      </c>
      <c r="AA1329">
        <v>2665</v>
      </c>
      <c r="AB1329">
        <v>0</v>
      </c>
      <c r="AC1329">
        <v>0</v>
      </c>
      <c r="AD1329">
        <v>15</v>
      </c>
      <c r="AE1329">
        <v>1</v>
      </c>
      <c r="AF1329">
        <v>185</v>
      </c>
      <c r="AG1329">
        <v>2</v>
      </c>
      <c r="AH1329">
        <v>3</v>
      </c>
      <c r="AI1329">
        <v>28</v>
      </c>
      <c r="AJ1329">
        <v>0</v>
      </c>
      <c r="AK1329">
        <v>0</v>
      </c>
      <c r="AL1329">
        <v>0</v>
      </c>
      <c r="AM1329">
        <v>0</v>
      </c>
      <c r="AN1329">
        <v>0</v>
      </c>
      <c r="AO1329">
        <v>127</v>
      </c>
      <c r="AP1329">
        <v>579</v>
      </c>
      <c r="AQ1329">
        <v>139</v>
      </c>
      <c r="AR1329">
        <v>0</v>
      </c>
      <c r="AS1329">
        <v>58</v>
      </c>
      <c r="AT1329">
        <v>34</v>
      </c>
      <c r="AU1329">
        <v>12</v>
      </c>
      <c r="AV1329">
        <v>8</v>
      </c>
      <c r="AW1329">
        <v>0</v>
      </c>
      <c r="AX1329">
        <v>0</v>
      </c>
      <c r="AY1329">
        <v>73</v>
      </c>
      <c r="AZ1329">
        <v>127</v>
      </c>
      <c r="BA1329">
        <v>56</v>
      </c>
      <c r="BB1329">
        <v>19</v>
      </c>
      <c r="BC1329">
        <v>6</v>
      </c>
      <c r="BD1329">
        <v>2</v>
      </c>
      <c r="BE1329">
        <v>0</v>
      </c>
      <c r="BF1329">
        <v>219</v>
      </c>
      <c r="BG1329">
        <v>515</v>
      </c>
      <c r="BH1329">
        <v>1</v>
      </c>
      <c r="BI1329">
        <v>50</v>
      </c>
      <c r="BJ1329" s="2">
        <v>46218</v>
      </c>
      <c r="BK1329">
        <v>0</v>
      </c>
      <c r="BL1329" s="3" t="str">
        <f>VLOOKUP(O1329,DropDownList!$H$1:$I$7,2,FALSE)</f>
        <v>2024/25</v>
      </c>
      <c r="BM1329" s="3" t="str">
        <f t="shared" si="20"/>
        <v>VSUR</v>
      </c>
    </row>
    <row r="1330" spans="1:65" x14ac:dyDescent="0.2">
      <c r="A1330">
        <v>2026</v>
      </c>
      <c r="B1330">
        <v>7</v>
      </c>
      <c r="C1330" t="s">
        <v>231</v>
      </c>
      <c r="D1330" t="s">
        <v>251</v>
      </c>
      <c r="E1330" t="s">
        <v>51</v>
      </c>
      <c r="F1330">
        <v>9872</v>
      </c>
      <c r="G1330" t="s">
        <v>158</v>
      </c>
      <c r="H1330" t="s">
        <v>233</v>
      </c>
      <c r="I1330" t="s">
        <v>234</v>
      </c>
      <c r="J1330" s="1">
        <v>46204</v>
      </c>
      <c r="K1330" t="s">
        <v>143</v>
      </c>
      <c r="L1330">
        <v>2</v>
      </c>
      <c r="M1330" t="s">
        <v>445</v>
      </c>
      <c r="N1330" t="s">
        <v>442</v>
      </c>
      <c r="O1330" t="s">
        <v>147</v>
      </c>
      <c r="P1330" t="s">
        <v>161</v>
      </c>
      <c r="Q1330">
        <v>397.5</v>
      </c>
      <c r="R1330">
        <v>184</v>
      </c>
      <c r="S1330">
        <v>11050</v>
      </c>
      <c r="T1330">
        <v>115.66</v>
      </c>
      <c r="U1330">
        <v>64</v>
      </c>
      <c r="V1330">
        <v>6</v>
      </c>
      <c r="W1330">
        <v>100</v>
      </c>
      <c r="X1330">
        <v>100</v>
      </c>
      <c r="Y1330">
        <v>0</v>
      </c>
      <c r="Z1330">
        <v>0</v>
      </c>
      <c r="AA1330">
        <v>10536.84</v>
      </c>
      <c r="AB1330">
        <v>0</v>
      </c>
      <c r="AC1330">
        <v>0</v>
      </c>
      <c r="AD1330">
        <v>6</v>
      </c>
      <c r="AE1330">
        <v>0</v>
      </c>
      <c r="AF1330">
        <v>155</v>
      </c>
      <c r="AG1330">
        <v>4</v>
      </c>
      <c r="AH1330">
        <v>3</v>
      </c>
      <c r="AI1330">
        <v>20</v>
      </c>
      <c r="AJ1330">
        <v>0</v>
      </c>
      <c r="AK1330">
        <v>0</v>
      </c>
      <c r="AL1330">
        <v>0</v>
      </c>
      <c r="AM1330">
        <v>0</v>
      </c>
      <c r="AN1330">
        <v>0</v>
      </c>
      <c r="AO1330">
        <v>117</v>
      </c>
      <c r="AP1330">
        <v>513</v>
      </c>
      <c r="AQ1330">
        <v>113</v>
      </c>
      <c r="AR1330">
        <v>0</v>
      </c>
      <c r="AS1330">
        <v>31</v>
      </c>
      <c r="AT1330">
        <v>29</v>
      </c>
      <c r="AU1330">
        <v>5</v>
      </c>
      <c r="AV1330">
        <v>3</v>
      </c>
      <c r="AW1330">
        <v>4</v>
      </c>
      <c r="AX1330">
        <v>0</v>
      </c>
      <c r="AY1330">
        <v>102</v>
      </c>
      <c r="AZ1330">
        <v>135</v>
      </c>
      <c r="BA1330">
        <v>38</v>
      </c>
      <c r="BB1330">
        <v>15</v>
      </c>
      <c r="BC1330">
        <v>9</v>
      </c>
      <c r="BD1330">
        <v>4</v>
      </c>
      <c r="BE1330">
        <v>0</v>
      </c>
      <c r="BF1330">
        <v>176</v>
      </c>
      <c r="BG1330">
        <v>380</v>
      </c>
      <c r="BH1330">
        <v>2</v>
      </c>
      <c r="BI1330">
        <v>62</v>
      </c>
      <c r="BJ1330" s="2">
        <v>46218</v>
      </c>
      <c r="BK1330">
        <v>0</v>
      </c>
      <c r="BL1330" s="3" t="str">
        <f>VLOOKUP(O1330,DropDownList!$H$1:$I$7,2,FALSE)</f>
        <v>2024/25</v>
      </c>
      <c r="BM1330" s="3" t="str">
        <f t="shared" si="20"/>
        <v>VSUR</v>
      </c>
    </row>
    <row r="1331" spans="1:65" x14ac:dyDescent="0.2">
      <c r="A1331">
        <v>2026</v>
      </c>
      <c r="B1331">
        <v>7</v>
      </c>
      <c r="C1331" t="s">
        <v>231</v>
      </c>
      <c r="D1331" t="s">
        <v>251</v>
      </c>
      <c r="E1331" t="s">
        <v>51</v>
      </c>
      <c r="F1331">
        <v>9872</v>
      </c>
      <c r="G1331" t="s">
        <v>158</v>
      </c>
      <c r="H1331" t="s">
        <v>233</v>
      </c>
      <c r="I1331" t="s">
        <v>234</v>
      </c>
      <c r="J1331" s="1">
        <v>46204</v>
      </c>
      <c r="K1331" t="s">
        <v>143</v>
      </c>
      <c r="L1331">
        <v>2</v>
      </c>
      <c r="M1331" t="s">
        <v>445</v>
      </c>
      <c r="N1331" t="s">
        <v>442</v>
      </c>
      <c r="O1331" t="s">
        <v>147</v>
      </c>
      <c r="P1331" t="s">
        <v>159</v>
      </c>
      <c r="Q1331">
        <v>0</v>
      </c>
      <c r="R1331">
        <v>2</v>
      </c>
      <c r="S1331">
        <v>11814.89</v>
      </c>
      <c r="T1331">
        <v>61.39</v>
      </c>
      <c r="U1331">
        <v>0</v>
      </c>
      <c r="V1331">
        <v>0</v>
      </c>
      <c r="W1331">
        <v>0</v>
      </c>
      <c r="X1331">
        <v>0</v>
      </c>
      <c r="Y1331">
        <v>0</v>
      </c>
      <c r="Z1331">
        <v>0</v>
      </c>
      <c r="AA1331">
        <v>11753.5</v>
      </c>
      <c r="AB1331">
        <v>0</v>
      </c>
      <c r="AC1331">
        <v>0</v>
      </c>
      <c r="AD1331">
        <v>0</v>
      </c>
      <c r="AE1331">
        <v>0</v>
      </c>
      <c r="AF1331">
        <v>1</v>
      </c>
      <c r="AG1331">
        <v>0</v>
      </c>
      <c r="AH1331">
        <v>0</v>
      </c>
      <c r="AI1331">
        <v>0</v>
      </c>
      <c r="AJ1331">
        <v>0</v>
      </c>
      <c r="AK1331">
        <v>0</v>
      </c>
      <c r="AL1331">
        <v>0</v>
      </c>
      <c r="AM1331">
        <v>0</v>
      </c>
      <c r="AN1331">
        <v>0</v>
      </c>
      <c r="AO1331">
        <v>1</v>
      </c>
      <c r="AP1331">
        <v>1</v>
      </c>
      <c r="AQ1331">
        <v>1</v>
      </c>
      <c r="AR1331">
        <v>0</v>
      </c>
      <c r="AS1331">
        <v>0</v>
      </c>
      <c r="AT1331">
        <v>0</v>
      </c>
      <c r="AU1331">
        <v>0</v>
      </c>
      <c r="AV1331">
        <v>0</v>
      </c>
      <c r="AW1331">
        <v>0</v>
      </c>
      <c r="AX1331">
        <v>0</v>
      </c>
      <c r="AY1331">
        <v>0</v>
      </c>
      <c r="AZ1331">
        <v>0</v>
      </c>
      <c r="BA1331">
        <v>0</v>
      </c>
      <c r="BB1331">
        <v>0</v>
      </c>
      <c r="BC1331">
        <v>0</v>
      </c>
      <c r="BD1331">
        <v>0</v>
      </c>
      <c r="BE1331">
        <v>0</v>
      </c>
      <c r="BF1331">
        <v>0</v>
      </c>
      <c r="BG1331">
        <v>0</v>
      </c>
      <c r="BH1331">
        <v>1</v>
      </c>
      <c r="BI1331">
        <v>0</v>
      </c>
      <c r="BJ1331" s="2">
        <v>46218</v>
      </c>
      <c r="BK1331">
        <v>0</v>
      </c>
      <c r="BL1331" s="3" t="str">
        <f>VLOOKUP(O1331,DropDownList!$H$1:$I$7,2,FALSE)</f>
        <v>2024/25</v>
      </c>
      <c r="BM1331" s="3" t="str">
        <f t="shared" si="20"/>
        <v>CONF</v>
      </c>
    </row>
    <row r="1332" spans="1:65" x14ac:dyDescent="0.2">
      <c r="A1332">
        <v>2026</v>
      </c>
      <c r="B1332">
        <v>7</v>
      </c>
      <c r="C1332" t="s">
        <v>231</v>
      </c>
      <c r="D1332" t="s">
        <v>251</v>
      </c>
      <c r="E1332" t="s">
        <v>51</v>
      </c>
      <c r="F1332">
        <v>9872</v>
      </c>
      <c r="G1332" t="s">
        <v>158</v>
      </c>
      <c r="H1332" t="s">
        <v>233</v>
      </c>
      <c r="I1332" t="s">
        <v>234</v>
      </c>
      <c r="J1332" s="1">
        <v>46204</v>
      </c>
      <c r="K1332" t="s">
        <v>143</v>
      </c>
      <c r="L1332">
        <v>2</v>
      </c>
      <c r="M1332" t="s">
        <v>445</v>
      </c>
      <c r="N1332" t="s">
        <v>442</v>
      </c>
      <c r="O1332" t="s">
        <v>149</v>
      </c>
      <c r="P1332" t="s">
        <v>161</v>
      </c>
      <c r="Q1332">
        <v>710</v>
      </c>
      <c r="R1332">
        <v>149</v>
      </c>
      <c r="S1332">
        <v>48715</v>
      </c>
      <c r="T1332">
        <v>30</v>
      </c>
      <c r="U1332">
        <v>76</v>
      </c>
      <c r="V1332">
        <v>18</v>
      </c>
      <c r="W1332">
        <v>335</v>
      </c>
      <c r="X1332">
        <v>335</v>
      </c>
      <c r="Y1332">
        <v>0</v>
      </c>
      <c r="Z1332">
        <v>0</v>
      </c>
      <c r="AA1332">
        <v>47975</v>
      </c>
      <c r="AB1332">
        <v>0</v>
      </c>
      <c r="AC1332">
        <v>0</v>
      </c>
      <c r="AD1332">
        <v>16</v>
      </c>
      <c r="AE1332">
        <v>2</v>
      </c>
      <c r="AF1332">
        <v>110</v>
      </c>
      <c r="AG1332">
        <v>3</v>
      </c>
      <c r="AH1332">
        <v>2</v>
      </c>
      <c r="AI1332">
        <v>34</v>
      </c>
      <c r="AJ1332">
        <v>0</v>
      </c>
      <c r="AK1332">
        <v>0</v>
      </c>
      <c r="AL1332">
        <v>0</v>
      </c>
      <c r="AM1332">
        <v>0</v>
      </c>
      <c r="AN1332">
        <v>0</v>
      </c>
      <c r="AO1332">
        <v>94</v>
      </c>
      <c r="AP1332">
        <v>265</v>
      </c>
      <c r="AQ1332">
        <v>91</v>
      </c>
      <c r="AR1332">
        <v>0</v>
      </c>
      <c r="AS1332">
        <v>16</v>
      </c>
      <c r="AT1332">
        <v>8</v>
      </c>
      <c r="AU1332">
        <v>2</v>
      </c>
      <c r="AV1332">
        <v>2</v>
      </c>
      <c r="AW1332">
        <v>2</v>
      </c>
      <c r="AX1332">
        <v>0</v>
      </c>
      <c r="AY1332">
        <v>29</v>
      </c>
      <c r="AZ1332">
        <v>54</v>
      </c>
      <c r="BA1332">
        <v>11</v>
      </c>
      <c r="BB1332">
        <v>8</v>
      </c>
      <c r="BC1332">
        <v>4</v>
      </c>
      <c r="BD1332">
        <v>3</v>
      </c>
      <c r="BE1332">
        <v>0</v>
      </c>
      <c r="BF1332">
        <v>146</v>
      </c>
      <c r="BG1332">
        <v>660</v>
      </c>
      <c r="BH1332">
        <v>0</v>
      </c>
      <c r="BI1332">
        <v>76</v>
      </c>
      <c r="BJ1332" s="2">
        <v>46218</v>
      </c>
      <c r="BK1332">
        <v>0</v>
      </c>
      <c r="BL1332" s="3" t="str">
        <f>VLOOKUP(O1332,DropDownList!$H$1:$I$7,2,FALSE)</f>
        <v>2025/26</v>
      </c>
      <c r="BM1332" s="3" t="str">
        <f t="shared" si="20"/>
        <v>VSUR</v>
      </c>
    </row>
    <row r="1333" spans="1:65" x14ac:dyDescent="0.2">
      <c r="A1333">
        <v>2026</v>
      </c>
      <c r="B1333">
        <v>7</v>
      </c>
      <c r="C1333" t="s">
        <v>231</v>
      </c>
      <c r="D1333" t="s">
        <v>251</v>
      </c>
      <c r="E1333" t="s">
        <v>51</v>
      </c>
      <c r="F1333">
        <v>9872</v>
      </c>
      <c r="G1333" t="s">
        <v>158</v>
      </c>
      <c r="H1333" t="s">
        <v>233</v>
      </c>
      <c r="I1333" t="s">
        <v>234</v>
      </c>
      <c r="J1333" s="1">
        <v>46204</v>
      </c>
      <c r="K1333" t="s">
        <v>143</v>
      </c>
      <c r="L1333">
        <v>2</v>
      </c>
      <c r="M1333" t="s">
        <v>445</v>
      </c>
      <c r="N1333" t="s">
        <v>442</v>
      </c>
      <c r="O1333" t="s">
        <v>155</v>
      </c>
      <c r="P1333" t="s">
        <v>159</v>
      </c>
      <c r="Q1333">
        <v>0</v>
      </c>
      <c r="R1333">
        <v>1</v>
      </c>
      <c r="S1333">
        <v>400</v>
      </c>
      <c r="T1333">
        <v>0</v>
      </c>
      <c r="U1333">
        <v>0</v>
      </c>
      <c r="V1333">
        <v>0</v>
      </c>
      <c r="W1333">
        <v>0</v>
      </c>
      <c r="X1333">
        <v>0</v>
      </c>
      <c r="Y1333">
        <v>0</v>
      </c>
      <c r="Z1333">
        <v>0</v>
      </c>
      <c r="AA1333">
        <v>400</v>
      </c>
      <c r="AB1333">
        <v>0</v>
      </c>
      <c r="AC1333">
        <v>0</v>
      </c>
      <c r="AD1333">
        <v>0</v>
      </c>
      <c r="AE1333">
        <v>0</v>
      </c>
      <c r="AF1333">
        <v>1</v>
      </c>
      <c r="AG1333">
        <v>0</v>
      </c>
      <c r="AH1333">
        <v>0</v>
      </c>
      <c r="AI1333">
        <v>0</v>
      </c>
      <c r="AJ1333">
        <v>0</v>
      </c>
      <c r="AK1333">
        <v>0</v>
      </c>
      <c r="AL1333">
        <v>0</v>
      </c>
      <c r="AM1333">
        <v>0</v>
      </c>
      <c r="AN1333">
        <v>0</v>
      </c>
      <c r="AO1333">
        <v>0</v>
      </c>
      <c r="AP1333">
        <v>0</v>
      </c>
      <c r="AQ1333">
        <v>0</v>
      </c>
      <c r="AR1333">
        <v>0</v>
      </c>
      <c r="AS1333">
        <v>0</v>
      </c>
      <c r="AT1333">
        <v>0</v>
      </c>
      <c r="AU1333">
        <v>0</v>
      </c>
      <c r="AV1333">
        <v>0</v>
      </c>
      <c r="AW1333">
        <v>0</v>
      </c>
      <c r="AX1333">
        <v>0</v>
      </c>
      <c r="AY1333">
        <v>0</v>
      </c>
      <c r="AZ1333">
        <v>0</v>
      </c>
      <c r="BA1333">
        <v>0</v>
      </c>
      <c r="BB1333">
        <v>0</v>
      </c>
      <c r="BC1333">
        <v>0</v>
      </c>
      <c r="BD1333">
        <v>0</v>
      </c>
      <c r="BE1333">
        <v>0</v>
      </c>
      <c r="BF1333">
        <v>0</v>
      </c>
      <c r="BG1333">
        <v>0</v>
      </c>
      <c r="BH1333">
        <v>0</v>
      </c>
      <c r="BI1333">
        <v>0</v>
      </c>
      <c r="BJ1333" s="2">
        <v>46218</v>
      </c>
      <c r="BK1333">
        <v>0</v>
      </c>
      <c r="BL1333" s="3" t="str">
        <f>VLOOKUP(O1333,DropDownList!$H$1:$I$7,2,FALSE)</f>
        <v>2022/23</v>
      </c>
      <c r="BM1333" s="3" t="str">
        <f t="shared" si="20"/>
        <v>CONF</v>
      </c>
    </row>
    <row r="1334" spans="1:65" x14ac:dyDescent="0.2">
      <c r="A1334">
        <v>2026</v>
      </c>
      <c r="B1334">
        <v>7</v>
      </c>
      <c r="C1334" t="s">
        <v>231</v>
      </c>
      <c r="D1334" t="s">
        <v>251</v>
      </c>
      <c r="E1334" t="s">
        <v>51</v>
      </c>
      <c r="F1334">
        <v>9872</v>
      </c>
      <c r="G1334" t="s">
        <v>158</v>
      </c>
      <c r="H1334" t="s">
        <v>233</v>
      </c>
      <c r="I1334" t="s">
        <v>234</v>
      </c>
      <c r="J1334" s="1">
        <v>46204</v>
      </c>
      <c r="K1334" t="s">
        <v>143</v>
      </c>
      <c r="L1334">
        <v>2</v>
      </c>
      <c r="M1334" t="s">
        <v>445</v>
      </c>
      <c r="N1334" t="s">
        <v>442</v>
      </c>
      <c r="O1334" t="s">
        <v>155</v>
      </c>
      <c r="P1334" t="s">
        <v>161</v>
      </c>
      <c r="Q1334">
        <v>280</v>
      </c>
      <c r="R1334">
        <v>210</v>
      </c>
      <c r="S1334">
        <v>5670</v>
      </c>
      <c r="T1334">
        <v>110</v>
      </c>
      <c r="U1334">
        <v>36</v>
      </c>
      <c r="V1334">
        <v>2</v>
      </c>
      <c r="W1334">
        <v>40</v>
      </c>
      <c r="X1334">
        <v>40</v>
      </c>
      <c r="Y1334">
        <v>0</v>
      </c>
      <c r="Z1334">
        <v>0</v>
      </c>
      <c r="AA1334">
        <v>5280</v>
      </c>
      <c r="AB1334">
        <v>0</v>
      </c>
      <c r="AC1334">
        <v>0</v>
      </c>
      <c r="AD1334">
        <v>2</v>
      </c>
      <c r="AE1334">
        <v>0</v>
      </c>
      <c r="AF1334">
        <v>192</v>
      </c>
      <c r="AG1334">
        <v>0</v>
      </c>
      <c r="AH1334">
        <v>5</v>
      </c>
      <c r="AI1334">
        <v>13</v>
      </c>
      <c r="AJ1334">
        <v>0</v>
      </c>
      <c r="AK1334">
        <v>0</v>
      </c>
      <c r="AL1334">
        <v>0</v>
      </c>
      <c r="AM1334">
        <v>0</v>
      </c>
      <c r="AN1334">
        <v>0</v>
      </c>
      <c r="AO1334">
        <v>140</v>
      </c>
      <c r="AP1334">
        <v>796</v>
      </c>
      <c r="AQ1334">
        <v>139</v>
      </c>
      <c r="AR1334">
        <v>0</v>
      </c>
      <c r="AS1334">
        <v>51</v>
      </c>
      <c r="AT1334">
        <v>48</v>
      </c>
      <c r="AU1334">
        <v>13</v>
      </c>
      <c r="AV1334">
        <v>7</v>
      </c>
      <c r="AW1334">
        <v>10</v>
      </c>
      <c r="AX1334">
        <v>0</v>
      </c>
      <c r="AY1334">
        <v>161</v>
      </c>
      <c r="AZ1334">
        <v>205</v>
      </c>
      <c r="BA1334">
        <v>89</v>
      </c>
      <c r="BB1334">
        <v>14</v>
      </c>
      <c r="BC1334">
        <v>8</v>
      </c>
      <c r="BD1334">
        <v>3</v>
      </c>
      <c r="BE1334">
        <v>0</v>
      </c>
      <c r="BF1334">
        <v>197</v>
      </c>
      <c r="BG1334">
        <v>280</v>
      </c>
      <c r="BH1334">
        <v>0</v>
      </c>
      <c r="BI1334">
        <v>35</v>
      </c>
      <c r="BJ1334" s="2">
        <v>46218</v>
      </c>
      <c r="BK1334">
        <v>0</v>
      </c>
      <c r="BL1334" s="3" t="str">
        <f>VLOOKUP(O1334,DropDownList!$H$1:$I$7,2,FALSE)</f>
        <v>2022/23</v>
      </c>
      <c r="BM1334" s="3" t="str">
        <f t="shared" si="20"/>
        <v>VSUR</v>
      </c>
    </row>
    <row r="1335" spans="1:65" x14ac:dyDescent="0.2">
      <c r="A1335">
        <v>2026</v>
      </c>
      <c r="B1335">
        <v>7</v>
      </c>
      <c r="C1335" t="s">
        <v>231</v>
      </c>
      <c r="D1335" t="s">
        <v>251</v>
      </c>
      <c r="E1335" t="s">
        <v>51</v>
      </c>
      <c r="F1335">
        <v>9872</v>
      </c>
      <c r="G1335" t="s">
        <v>158</v>
      </c>
      <c r="H1335" t="s">
        <v>233</v>
      </c>
      <c r="I1335" t="s">
        <v>234</v>
      </c>
      <c r="J1335" s="1">
        <v>46204</v>
      </c>
      <c r="K1335" t="s">
        <v>143</v>
      </c>
      <c r="L1335">
        <v>2</v>
      </c>
      <c r="M1335" t="s">
        <v>445</v>
      </c>
      <c r="N1335" t="s">
        <v>442</v>
      </c>
      <c r="O1335" t="s">
        <v>149</v>
      </c>
      <c r="P1335" t="s">
        <v>160</v>
      </c>
      <c r="Q1335">
        <v>27557.46</v>
      </c>
      <c r="R1335">
        <v>158</v>
      </c>
      <c r="S1335">
        <v>82344.97</v>
      </c>
      <c r="T1335">
        <v>900</v>
      </c>
      <c r="U1335">
        <v>82</v>
      </c>
      <c r="V1335">
        <v>44</v>
      </c>
      <c r="W1335">
        <v>7503.04</v>
      </c>
      <c r="X1335">
        <v>14971.04</v>
      </c>
      <c r="Y1335">
        <v>0</v>
      </c>
      <c r="Z1335">
        <v>0</v>
      </c>
      <c r="AA1335">
        <v>53887.51</v>
      </c>
      <c r="AB1335">
        <v>5484.77</v>
      </c>
      <c r="AC1335">
        <v>45427.74</v>
      </c>
      <c r="AD1335">
        <v>15</v>
      </c>
      <c r="AE1335">
        <v>29</v>
      </c>
      <c r="AF1335">
        <v>72</v>
      </c>
      <c r="AG1335">
        <v>49</v>
      </c>
      <c r="AH1335">
        <v>3</v>
      </c>
      <c r="AI1335">
        <v>33</v>
      </c>
      <c r="AJ1335">
        <v>0</v>
      </c>
      <c r="AK1335">
        <v>0</v>
      </c>
      <c r="AL1335">
        <v>0</v>
      </c>
      <c r="AM1335">
        <v>0</v>
      </c>
      <c r="AN1335">
        <v>0</v>
      </c>
      <c r="AO1335">
        <v>103</v>
      </c>
      <c r="AP1335">
        <v>285</v>
      </c>
      <c r="AQ1335">
        <v>99</v>
      </c>
      <c r="AR1335">
        <v>0</v>
      </c>
      <c r="AS1335">
        <v>16</v>
      </c>
      <c r="AT1335">
        <v>8</v>
      </c>
      <c r="AU1335">
        <v>2</v>
      </c>
      <c r="AV1335">
        <v>2</v>
      </c>
      <c r="AW1335">
        <v>3</v>
      </c>
      <c r="AX1335">
        <v>0</v>
      </c>
      <c r="AY1335">
        <v>33</v>
      </c>
      <c r="AZ1335">
        <v>61</v>
      </c>
      <c r="BA1335">
        <v>11</v>
      </c>
      <c r="BB1335">
        <v>8</v>
      </c>
      <c r="BC1335">
        <v>4</v>
      </c>
      <c r="BD1335">
        <v>3</v>
      </c>
      <c r="BE1335">
        <v>0</v>
      </c>
      <c r="BF1335">
        <v>154</v>
      </c>
      <c r="BG1335">
        <v>12315</v>
      </c>
      <c r="BH1335">
        <v>1</v>
      </c>
      <c r="BI1335">
        <v>82</v>
      </c>
      <c r="BJ1335" s="2">
        <v>46218</v>
      </c>
      <c r="BK1335">
        <v>0</v>
      </c>
      <c r="BL1335" s="3" t="str">
        <f>VLOOKUP(O1335,DropDownList!$H$1:$I$7,2,FALSE)</f>
        <v>2025/26</v>
      </c>
      <c r="BM1335" s="3" t="str">
        <f t="shared" si="20"/>
        <v>SC COURT</v>
      </c>
    </row>
    <row r="1336" spans="1:65" x14ac:dyDescent="0.2">
      <c r="A1336">
        <v>2026</v>
      </c>
      <c r="B1336">
        <v>7</v>
      </c>
      <c r="C1336" t="s">
        <v>231</v>
      </c>
      <c r="D1336" t="s">
        <v>251</v>
      </c>
      <c r="E1336" t="s">
        <v>51</v>
      </c>
      <c r="F1336">
        <v>9872</v>
      </c>
      <c r="G1336" t="s">
        <v>158</v>
      </c>
      <c r="H1336" t="s">
        <v>233</v>
      </c>
      <c r="I1336" t="s">
        <v>234</v>
      </c>
      <c r="J1336" s="1">
        <v>46204</v>
      </c>
      <c r="K1336" t="s">
        <v>143</v>
      </c>
      <c r="L1336">
        <v>2</v>
      </c>
      <c r="M1336" t="s">
        <v>445</v>
      </c>
      <c r="N1336" t="s">
        <v>442</v>
      </c>
      <c r="O1336" t="s">
        <v>155</v>
      </c>
      <c r="P1336" t="s">
        <v>160</v>
      </c>
      <c r="Q1336">
        <v>15253.1</v>
      </c>
      <c r="R1336">
        <v>220</v>
      </c>
      <c r="S1336">
        <v>118884.96</v>
      </c>
      <c r="T1336">
        <v>3530.67</v>
      </c>
      <c r="U1336">
        <v>39</v>
      </c>
      <c r="V1336">
        <v>7</v>
      </c>
      <c r="W1336">
        <v>2403.9</v>
      </c>
      <c r="X1336">
        <v>2403.9</v>
      </c>
      <c r="Y1336">
        <v>0</v>
      </c>
      <c r="Z1336">
        <v>0</v>
      </c>
      <c r="AA1336">
        <v>100101.19</v>
      </c>
      <c r="AB1336">
        <v>4257.8900000000003</v>
      </c>
      <c r="AC1336">
        <v>90503.3</v>
      </c>
      <c r="AD1336">
        <v>2</v>
      </c>
      <c r="AE1336">
        <v>5</v>
      </c>
      <c r="AF1336">
        <v>170</v>
      </c>
      <c r="AG1336">
        <v>27</v>
      </c>
      <c r="AH1336">
        <v>6</v>
      </c>
      <c r="AI1336">
        <v>12</v>
      </c>
      <c r="AJ1336">
        <v>0</v>
      </c>
      <c r="AK1336">
        <v>0</v>
      </c>
      <c r="AL1336">
        <v>0</v>
      </c>
      <c r="AM1336">
        <v>0</v>
      </c>
      <c r="AN1336">
        <v>0</v>
      </c>
      <c r="AO1336">
        <v>150</v>
      </c>
      <c r="AP1336">
        <v>846</v>
      </c>
      <c r="AQ1336">
        <v>147</v>
      </c>
      <c r="AR1336">
        <v>0</v>
      </c>
      <c r="AS1336">
        <v>56</v>
      </c>
      <c r="AT1336">
        <v>53</v>
      </c>
      <c r="AU1336">
        <v>12</v>
      </c>
      <c r="AV1336">
        <v>7</v>
      </c>
      <c r="AW1336">
        <v>10</v>
      </c>
      <c r="AX1336">
        <v>0</v>
      </c>
      <c r="AY1336">
        <v>169</v>
      </c>
      <c r="AZ1336">
        <v>217</v>
      </c>
      <c r="BA1336">
        <v>95</v>
      </c>
      <c r="BB1336">
        <v>16</v>
      </c>
      <c r="BC1336">
        <v>9</v>
      </c>
      <c r="BD1336">
        <v>3</v>
      </c>
      <c r="BE1336">
        <v>0</v>
      </c>
      <c r="BF1336">
        <v>207</v>
      </c>
      <c r="BG1336">
        <v>4929.13</v>
      </c>
      <c r="BH1336">
        <v>5</v>
      </c>
      <c r="BI1336">
        <v>38</v>
      </c>
      <c r="BJ1336" s="2">
        <v>46218</v>
      </c>
      <c r="BK1336">
        <v>0</v>
      </c>
      <c r="BL1336" s="3" t="str">
        <f>VLOOKUP(O1336,DropDownList!$H$1:$I$7,2,FALSE)</f>
        <v>2022/23</v>
      </c>
      <c r="BM1336" s="3" t="str">
        <f t="shared" si="20"/>
        <v>SC COURT</v>
      </c>
    </row>
    <row r="1337" spans="1:65" x14ac:dyDescent="0.2">
      <c r="A1337">
        <v>2026</v>
      </c>
      <c r="B1337">
        <v>7</v>
      </c>
      <c r="C1337" t="s">
        <v>231</v>
      </c>
      <c r="D1337" t="s">
        <v>251</v>
      </c>
      <c r="E1337" t="s">
        <v>51</v>
      </c>
      <c r="F1337">
        <v>9872</v>
      </c>
      <c r="G1337" t="s">
        <v>158</v>
      </c>
      <c r="H1337" t="s">
        <v>233</v>
      </c>
      <c r="I1337" t="s">
        <v>234</v>
      </c>
      <c r="J1337" s="1">
        <v>46204</v>
      </c>
      <c r="K1337" t="s">
        <v>143</v>
      </c>
      <c r="L1337">
        <v>2</v>
      </c>
      <c r="M1337" t="s">
        <v>445</v>
      </c>
      <c r="N1337" t="s">
        <v>442</v>
      </c>
      <c r="O1337" t="s">
        <v>156</v>
      </c>
      <c r="P1337" t="s">
        <v>161</v>
      </c>
      <c r="Q1337">
        <v>400.63</v>
      </c>
      <c r="R1337">
        <v>211</v>
      </c>
      <c r="S1337">
        <v>6210</v>
      </c>
      <c r="T1337">
        <v>112.92</v>
      </c>
      <c r="U1337">
        <v>33</v>
      </c>
      <c r="V1337">
        <v>5</v>
      </c>
      <c r="W1337">
        <v>180</v>
      </c>
      <c r="X1337">
        <v>180</v>
      </c>
      <c r="Y1337">
        <v>0</v>
      </c>
      <c r="Z1337">
        <v>0</v>
      </c>
      <c r="AA1337">
        <v>5696.45</v>
      </c>
      <c r="AB1337">
        <v>0</v>
      </c>
      <c r="AC1337">
        <v>0</v>
      </c>
      <c r="AD1337">
        <v>5</v>
      </c>
      <c r="AE1337">
        <v>0</v>
      </c>
      <c r="AF1337">
        <v>190</v>
      </c>
      <c r="AG1337">
        <v>1</v>
      </c>
      <c r="AH1337">
        <v>4</v>
      </c>
      <c r="AI1337">
        <v>15</v>
      </c>
      <c r="AJ1337">
        <v>0</v>
      </c>
      <c r="AK1337">
        <v>0</v>
      </c>
      <c r="AL1337">
        <v>0</v>
      </c>
      <c r="AM1337">
        <v>0</v>
      </c>
      <c r="AN1337">
        <v>0</v>
      </c>
      <c r="AO1337">
        <v>114</v>
      </c>
      <c r="AP1337">
        <v>505</v>
      </c>
      <c r="AQ1337">
        <v>117</v>
      </c>
      <c r="AR1337">
        <v>0</v>
      </c>
      <c r="AS1337">
        <v>30</v>
      </c>
      <c r="AT1337">
        <v>36</v>
      </c>
      <c r="AU1337">
        <v>4</v>
      </c>
      <c r="AV1337">
        <v>0</v>
      </c>
      <c r="AW1337">
        <v>3</v>
      </c>
      <c r="AX1337">
        <v>0</v>
      </c>
      <c r="AY1337">
        <v>95</v>
      </c>
      <c r="AZ1337">
        <v>129</v>
      </c>
      <c r="BA1337">
        <v>51</v>
      </c>
      <c r="BB1337">
        <v>9</v>
      </c>
      <c r="BC1337">
        <v>4</v>
      </c>
      <c r="BD1337">
        <v>4</v>
      </c>
      <c r="BE1337">
        <v>1</v>
      </c>
      <c r="BF1337">
        <v>203</v>
      </c>
      <c r="BG1337">
        <v>400</v>
      </c>
      <c r="BH1337">
        <v>1</v>
      </c>
      <c r="BI1337">
        <v>27</v>
      </c>
      <c r="BJ1337" s="2">
        <v>46218</v>
      </c>
      <c r="BK1337">
        <v>0</v>
      </c>
      <c r="BL1337" s="3" t="str">
        <f>VLOOKUP(O1337,DropDownList!$H$1:$I$7,2,FALSE)</f>
        <v>2023/24</v>
      </c>
      <c r="BM1337" s="3" t="str">
        <f t="shared" si="20"/>
        <v>VSUR</v>
      </c>
    </row>
    <row r="1338" spans="1:65" x14ac:dyDescent="0.2">
      <c r="A1338">
        <v>2026</v>
      </c>
      <c r="B1338">
        <v>7</v>
      </c>
      <c r="C1338" t="s">
        <v>231</v>
      </c>
      <c r="D1338" t="s">
        <v>251</v>
      </c>
      <c r="E1338" t="s">
        <v>51</v>
      </c>
      <c r="F1338">
        <v>9872</v>
      </c>
      <c r="G1338" t="s">
        <v>158</v>
      </c>
      <c r="H1338" t="s">
        <v>233</v>
      </c>
      <c r="I1338" t="s">
        <v>234</v>
      </c>
      <c r="J1338" s="1">
        <v>46204</v>
      </c>
      <c r="K1338" t="s">
        <v>143</v>
      </c>
      <c r="L1338">
        <v>2</v>
      </c>
      <c r="M1338" t="s">
        <v>445</v>
      </c>
      <c r="N1338" t="s">
        <v>442</v>
      </c>
      <c r="O1338" t="s">
        <v>156</v>
      </c>
      <c r="P1338" t="s">
        <v>160</v>
      </c>
      <c r="Q1338">
        <v>13629.2</v>
      </c>
      <c r="R1338">
        <v>216</v>
      </c>
      <c r="S1338">
        <v>123817.19</v>
      </c>
      <c r="T1338">
        <v>4850.95</v>
      </c>
      <c r="U1338">
        <v>34</v>
      </c>
      <c r="V1338">
        <v>11</v>
      </c>
      <c r="W1338">
        <v>7563.43</v>
      </c>
      <c r="X1338">
        <v>7733.43</v>
      </c>
      <c r="Y1338">
        <v>0</v>
      </c>
      <c r="Z1338">
        <v>0</v>
      </c>
      <c r="AA1338">
        <v>105337.04</v>
      </c>
      <c r="AB1338">
        <v>17984.189999999999</v>
      </c>
      <c r="AC1338">
        <v>81626.399999999994</v>
      </c>
      <c r="AD1338">
        <v>5</v>
      </c>
      <c r="AE1338">
        <v>6</v>
      </c>
      <c r="AF1338">
        <v>166</v>
      </c>
      <c r="AG1338">
        <v>19</v>
      </c>
      <c r="AH1338">
        <v>4</v>
      </c>
      <c r="AI1338">
        <v>15</v>
      </c>
      <c r="AJ1338">
        <v>0</v>
      </c>
      <c r="AK1338">
        <v>0</v>
      </c>
      <c r="AL1338">
        <v>0</v>
      </c>
      <c r="AM1338">
        <v>0</v>
      </c>
      <c r="AN1338">
        <v>0</v>
      </c>
      <c r="AO1338">
        <v>118</v>
      </c>
      <c r="AP1338">
        <v>514</v>
      </c>
      <c r="AQ1338">
        <v>117</v>
      </c>
      <c r="AR1338">
        <v>0</v>
      </c>
      <c r="AS1338">
        <v>31</v>
      </c>
      <c r="AT1338">
        <v>33</v>
      </c>
      <c r="AU1338">
        <v>5</v>
      </c>
      <c r="AV1338">
        <v>1</v>
      </c>
      <c r="AW1338">
        <v>3</v>
      </c>
      <c r="AX1338">
        <v>0</v>
      </c>
      <c r="AY1338">
        <v>96</v>
      </c>
      <c r="AZ1338">
        <v>132</v>
      </c>
      <c r="BA1338">
        <v>53</v>
      </c>
      <c r="BB1338">
        <v>10</v>
      </c>
      <c r="BC1338">
        <v>4</v>
      </c>
      <c r="BD1338">
        <v>4</v>
      </c>
      <c r="BE1338">
        <v>1</v>
      </c>
      <c r="BF1338">
        <v>208</v>
      </c>
      <c r="BG1338">
        <v>7225</v>
      </c>
      <c r="BH1338">
        <v>12</v>
      </c>
      <c r="BI1338">
        <v>28</v>
      </c>
      <c r="BJ1338" s="2">
        <v>46218</v>
      </c>
      <c r="BK1338">
        <v>0</v>
      </c>
      <c r="BL1338" s="3" t="str">
        <f>VLOOKUP(O1338,DropDownList!$H$1:$I$7,2,FALSE)</f>
        <v>2023/24</v>
      </c>
      <c r="BM1338" s="3" t="str">
        <f t="shared" si="20"/>
        <v>SC COURT</v>
      </c>
    </row>
    <row r="1339" spans="1:65" x14ac:dyDescent="0.2">
      <c r="A1339">
        <v>2026</v>
      </c>
      <c r="B1339">
        <v>7</v>
      </c>
      <c r="C1339" t="s">
        <v>231</v>
      </c>
      <c r="D1339" t="s">
        <v>251</v>
      </c>
      <c r="E1339" t="s">
        <v>51</v>
      </c>
      <c r="F1339">
        <v>9872</v>
      </c>
      <c r="G1339" t="s">
        <v>158</v>
      </c>
      <c r="H1339" t="s">
        <v>233</v>
      </c>
      <c r="I1339" t="s">
        <v>234</v>
      </c>
      <c r="J1339" s="1">
        <v>46204</v>
      </c>
      <c r="K1339" t="s">
        <v>143</v>
      </c>
      <c r="L1339">
        <v>2</v>
      </c>
      <c r="M1339" t="s">
        <v>445</v>
      </c>
      <c r="N1339" t="s">
        <v>442</v>
      </c>
      <c r="O1339" t="s">
        <v>147</v>
      </c>
      <c r="P1339" t="s">
        <v>160</v>
      </c>
      <c r="Q1339">
        <v>18650.59</v>
      </c>
      <c r="R1339">
        <v>187</v>
      </c>
      <c r="S1339">
        <v>103387</v>
      </c>
      <c r="T1339">
        <v>3631.32</v>
      </c>
      <c r="U1339">
        <v>65</v>
      </c>
      <c r="V1339">
        <v>16</v>
      </c>
      <c r="W1339">
        <v>4337.5200000000004</v>
      </c>
      <c r="X1339">
        <v>4337.5200000000004</v>
      </c>
      <c r="Y1339">
        <v>0</v>
      </c>
      <c r="Z1339">
        <v>0</v>
      </c>
      <c r="AA1339">
        <v>81105.09</v>
      </c>
      <c r="AB1339">
        <v>3224.52</v>
      </c>
      <c r="AC1339">
        <v>73343.73</v>
      </c>
      <c r="AD1339">
        <v>6</v>
      </c>
      <c r="AE1339">
        <v>10</v>
      </c>
      <c r="AF1339">
        <v>115</v>
      </c>
      <c r="AG1339">
        <v>44</v>
      </c>
      <c r="AH1339">
        <v>3</v>
      </c>
      <c r="AI1339">
        <v>21</v>
      </c>
      <c r="AJ1339">
        <v>0</v>
      </c>
      <c r="AK1339">
        <v>0</v>
      </c>
      <c r="AL1339">
        <v>0</v>
      </c>
      <c r="AM1339">
        <v>0</v>
      </c>
      <c r="AN1339">
        <v>0</v>
      </c>
      <c r="AO1339">
        <v>119</v>
      </c>
      <c r="AP1339">
        <v>528</v>
      </c>
      <c r="AQ1339">
        <v>115</v>
      </c>
      <c r="AR1339">
        <v>0</v>
      </c>
      <c r="AS1339">
        <v>31</v>
      </c>
      <c r="AT1339">
        <v>32</v>
      </c>
      <c r="AU1339">
        <v>5</v>
      </c>
      <c r="AV1339">
        <v>3</v>
      </c>
      <c r="AW1339">
        <v>4</v>
      </c>
      <c r="AX1339">
        <v>0</v>
      </c>
      <c r="AY1339">
        <v>103</v>
      </c>
      <c r="AZ1339">
        <v>138</v>
      </c>
      <c r="BA1339">
        <v>42</v>
      </c>
      <c r="BB1339">
        <v>15</v>
      </c>
      <c r="BC1339">
        <v>9</v>
      </c>
      <c r="BD1339">
        <v>4</v>
      </c>
      <c r="BE1339">
        <v>0</v>
      </c>
      <c r="BF1339">
        <v>180</v>
      </c>
      <c r="BG1339">
        <v>6620</v>
      </c>
      <c r="BH1339">
        <v>4</v>
      </c>
      <c r="BI1339">
        <v>63</v>
      </c>
      <c r="BJ1339" s="2">
        <v>46218</v>
      </c>
      <c r="BK1339">
        <v>0</v>
      </c>
      <c r="BL1339" s="3" t="str">
        <f>VLOOKUP(O1339,DropDownList!$H$1:$I$7,2,FALSE)</f>
        <v>2024/25</v>
      </c>
      <c r="BM1339" s="3" t="str">
        <f t="shared" si="20"/>
        <v>SC COURT</v>
      </c>
    </row>
    <row r="1340" spans="1:65" x14ac:dyDescent="0.2">
      <c r="A1340">
        <v>2026</v>
      </c>
      <c r="B1340">
        <v>7</v>
      </c>
      <c r="C1340" t="s">
        <v>231</v>
      </c>
      <c r="D1340" t="s">
        <v>251</v>
      </c>
      <c r="E1340" t="s">
        <v>51</v>
      </c>
      <c r="F1340">
        <v>9872</v>
      </c>
      <c r="G1340" t="s">
        <v>158</v>
      </c>
      <c r="H1340" t="s">
        <v>233</v>
      </c>
      <c r="I1340" t="s">
        <v>234</v>
      </c>
      <c r="J1340" s="1">
        <v>46204</v>
      </c>
      <c r="K1340" t="s">
        <v>143</v>
      </c>
      <c r="L1340">
        <v>2</v>
      </c>
      <c r="M1340" t="s">
        <v>445</v>
      </c>
      <c r="N1340" t="s">
        <v>442</v>
      </c>
      <c r="O1340" t="s">
        <v>156</v>
      </c>
      <c r="P1340" t="s">
        <v>159</v>
      </c>
      <c r="Q1340">
        <v>0</v>
      </c>
      <c r="R1340">
        <v>6</v>
      </c>
      <c r="S1340">
        <v>11217.8</v>
      </c>
      <c r="T1340">
        <v>903.05</v>
      </c>
      <c r="U1340">
        <v>0</v>
      </c>
      <c r="V1340">
        <v>0</v>
      </c>
      <c r="W1340">
        <v>0</v>
      </c>
      <c r="X1340">
        <v>0</v>
      </c>
      <c r="Y1340">
        <v>0</v>
      </c>
      <c r="Z1340">
        <v>0</v>
      </c>
      <c r="AA1340">
        <v>10314.75</v>
      </c>
      <c r="AB1340">
        <v>0</v>
      </c>
      <c r="AC1340">
        <v>0</v>
      </c>
      <c r="AD1340">
        <v>0</v>
      </c>
      <c r="AE1340">
        <v>0</v>
      </c>
      <c r="AF1340">
        <v>1</v>
      </c>
      <c r="AG1340">
        <v>0</v>
      </c>
      <c r="AH1340">
        <v>0</v>
      </c>
      <c r="AI1340">
        <v>0</v>
      </c>
      <c r="AJ1340">
        <v>0</v>
      </c>
      <c r="AK1340">
        <v>0</v>
      </c>
      <c r="AL1340">
        <v>0</v>
      </c>
      <c r="AM1340">
        <v>0</v>
      </c>
      <c r="AN1340">
        <v>0</v>
      </c>
      <c r="AO1340">
        <v>5</v>
      </c>
      <c r="AP1340">
        <v>5</v>
      </c>
      <c r="AQ1340">
        <v>3</v>
      </c>
      <c r="AR1340">
        <v>0</v>
      </c>
      <c r="AS1340">
        <v>0</v>
      </c>
      <c r="AT1340">
        <v>0</v>
      </c>
      <c r="AU1340">
        <v>0</v>
      </c>
      <c r="AV1340">
        <v>0</v>
      </c>
      <c r="AW1340">
        <v>0</v>
      </c>
      <c r="AX1340">
        <v>0</v>
      </c>
      <c r="AY1340">
        <v>0</v>
      </c>
      <c r="AZ1340">
        <v>0</v>
      </c>
      <c r="BA1340">
        <v>0</v>
      </c>
      <c r="BB1340">
        <v>0</v>
      </c>
      <c r="BC1340">
        <v>0</v>
      </c>
      <c r="BD1340">
        <v>0</v>
      </c>
      <c r="BE1340">
        <v>0</v>
      </c>
      <c r="BF1340">
        <v>0</v>
      </c>
      <c r="BG1340">
        <v>0</v>
      </c>
      <c r="BH1340">
        <v>5</v>
      </c>
      <c r="BI1340">
        <v>0</v>
      </c>
      <c r="BJ1340" s="2">
        <v>46218</v>
      </c>
      <c r="BK1340">
        <v>0</v>
      </c>
      <c r="BL1340" s="3" t="str">
        <f>VLOOKUP(O1340,DropDownList!$H$1:$I$7,2,FALSE)</f>
        <v>2023/24</v>
      </c>
      <c r="BM1340" s="3" t="str">
        <f t="shared" si="20"/>
        <v>CONF</v>
      </c>
    </row>
    <row r="1341" spans="1:65" x14ac:dyDescent="0.2">
      <c r="A1341">
        <v>2026</v>
      </c>
      <c r="B1341">
        <v>4</v>
      </c>
      <c r="C1341" t="s">
        <v>139</v>
      </c>
      <c r="D1341" t="s">
        <v>140</v>
      </c>
      <c r="E1341" t="s">
        <v>8</v>
      </c>
      <c r="F1341">
        <v>9295</v>
      </c>
      <c r="G1341" t="s">
        <v>141</v>
      </c>
      <c r="H1341" t="s">
        <v>139</v>
      </c>
      <c r="I1341" t="s">
        <v>142</v>
      </c>
      <c r="J1341" s="1">
        <v>46113</v>
      </c>
      <c r="K1341" t="s">
        <v>440</v>
      </c>
      <c r="L1341">
        <v>1</v>
      </c>
      <c r="M1341" t="s">
        <v>441</v>
      </c>
      <c r="N1341" t="s">
        <v>442</v>
      </c>
      <c r="O1341" t="s">
        <v>147</v>
      </c>
      <c r="P1341" t="s">
        <v>146</v>
      </c>
      <c r="Q1341">
        <v>5359.03</v>
      </c>
      <c r="R1341">
        <v>2095</v>
      </c>
      <c r="S1341">
        <v>33590</v>
      </c>
      <c r="T1341">
        <v>460</v>
      </c>
      <c r="U1341">
        <v>701</v>
      </c>
      <c r="V1341">
        <v>166</v>
      </c>
      <c r="W1341">
        <v>2870.82</v>
      </c>
      <c r="X1341">
        <v>2870.82</v>
      </c>
      <c r="Y1341">
        <v>0</v>
      </c>
      <c r="Z1341">
        <v>0</v>
      </c>
      <c r="AA1341">
        <v>27770.97</v>
      </c>
      <c r="AB1341">
        <v>0</v>
      </c>
      <c r="AC1341">
        <v>0</v>
      </c>
      <c r="AD1341">
        <v>160</v>
      </c>
      <c r="AE1341">
        <v>6</v>
      </c>
      <c r="AF1341">
        <v>1752</v>
      </c>
      <c r="AG1341">
        <v>10</v>
      </c>
      <c r="AH1341">
        <v>26</v>
      </c>
      <c r="AI1341">
        <v>307</v>
      </c>
      <c r="AJ1341">
        <v>0</v>
      </c>
      <c r="AK1341">
        <v>0</v>
      </c>
      <c r="AL1341">
        <v>0</v>
      </c>
      <c r="AM1341">
        <v>0</v>
      </c>
      <c r="AN1341">
        <v>0</v>
      </c>
      <c r="AO1341">
        <v>1354</v>
      </c>
      <c r="AP1341">
        <v>4803</v>
      </c>
      <c r="AQ1341">
        <v>1471</v>
      </c>
      <c r="AR1341">
        <v>0</v>
      </c>
      <c r="AS1341">
        <v>616</v>
      </c>
      <c r="AT1341">
        <v>435</v>
      </c>
      <c r="AU1341">
        <v>103</v>
      </c>
      <c r="AV1341">
        <v>55</v>
      </c>
      <c r="AW1341">
        <v>7</v>
      </c>
      <c r="AX1341">
        <v>0</v>
      </c>
      <c r="AY1341">
        <v>466</v>
      </c>
      <c r="AZ1341">
        <v>814</v>
      </c>
      <c r="BA1341">
        <v>377</v>
      </c>
      <c r="BB1341">
        <v>78</v>
      </c>
      <c r="BC1341">
        <v>22</v>
      </c>
      <c r="BD1341">
        <v>13</v>
      </c>
      <c r="BE1341">
        <v>1</v>
      </c>
      <c r="BF1341">
        <v>2083</v>
      </c>
      <c r="BG1341">
        <v>5220</v>
      </c>
      <c r="BH1341">
        <v>0</v>
      </c>
      <c r="BI1341">
        <v>697</v>
      </c>
      <c r="BJ1341" s="2">
        <v>46132</v>
      </c>
      <c r="BK1341">
        <v>2</v>
      </c>
      <c r="BL1341" s="3" t="str">
        <f>VLOOKUP(O1341,DropDownList!$H$1:$I$7,2,FALSE)</f>
        <v>2024/25</v>
      </c>
      <c r="BM1341" s="3" t="str">
        <f t="shared" si="20"/>
        <v>VSUR</v>
      </c>
    </row>
    <row r="1342" spans="1:65" x14ac:dyDescent="0.2">
      <c r="A1342">
        <v>2026</v>
      </c>
      <c r="B1342">
        <v>4</v>
      </c>
      <c r="C1342" t="s">
        <v>139</v>
      </c>
      <c r="D1342" t="s">
        <v>140</v>
      </c>
      <c r="E1342" t="s">
        <v>8</v>
      </c>
      <c r="F1342">
        <v>9295</v>
      </c>
      <c r="G1342" t="s">
        <v>141</v>
      </c>
      <c r="H1342" t="s">
        <v>139</v>
      </c>
      <c r="I1342" t="s">
        <v>142</v>
      </c>
      <c r="J1342" s="1">
        <v>46113</v>
      </c>
      <c r="K1342" t="s">
        <v>440</v>
      </c>
      <c r="L1342">
        <v>1</v>
      </c>
      <c r="M1342" t="s">
        <v>441</v>
      </c>
      <c r="N1342" t="s">
        <v>442</v>
      </c>
      <c r="O1342" t="s">
        <v>147</v>
      </c>
      <c r="P1342" t="s">
        <v>152</v>
      </c>
      <c r="Q1342">
        <v>0</v>
      </c>
      <c r="R1342">
        <v>1777</v>
      </c>
      <c r="S1342">
        <v>71080</v>
      </c>
      <c r="T1342">
        <v>42760</v>
      </c>
      <c r="U1342">
        <v>0</v>
      </c>
      <c r="V1342">
        <v>0</v>
      </c>
      <c r="W1342">
        <v>0</v>
      </c>
      <c r="X1342">
        <v>0</v>
      </c>
      <c r="Y1342">
        <v>0</v>
      </c>
      <c r="Z1342">
        <v>0</v>
      </c>
      <c r="AA1342">
        <v>28320</v>
      </c>
      <c r="AB1342">
        <v>0</v>
      </c>
      <c r="AC1342">
        <v>28320</v>
      </c>
      <c r="AD1342">
        <v>0</v>
      </c>
      <c r="AE1342">
        <v>0</v>
      </c>
      <c r="AF1342">
        <v>708</v>
      </c>
      <c r="AG1342">
        <v>0</v>
      </c>
      <c r="AH1342">
        <v>1069</v>
      </c>
      <c r="AI1342">
        <v>0</v>
      </c>
      <c r="AJ1342">
        <v>0</v>
      </c>
      <c r="AK1342">
        <v>0</v>
      </c>
      <c r="AL1342">
        <v>0</v>
      </c>
      <c r="AM1342">
        <v>6</v>
      </c>
      <c r="AN1342">
        <v>0</v>
      </c>
      <c r="AO1342">
        <v>0</v>
      </c>
      <c r="AP1342">
        <v>0</v>
      </c>
      <c r="AQ1342">
        <v>0</v>
      </c>
      <c r="AR1342">
        <v>0</v>
      </c>
      <c r="AS1342">
        <v>0</v>
      </c>
      <c r="AT1342">
        <v>0</v>
      </c>
      <c r="AU1342">
        <v>0</v>
      </c>
      <c r="AV1342">
        <v>0</v>
      </c>
      <c r="AW1342">
        <v>0</v>
      </c>
      <c r="AX1342">
        <v>0</v>
      </c>
      <c r="AY1342">
        <v>0</v>
      </c>
      <c r="AZ1342">
        <v>0</v>
      </c>
      <c r="BA1342">
        <v>0</v>
      </c>
      <c r="BB1342">
        <v>0</v>
      </c>
      <c r="BC1342">
        <v>0</v>
      </c>
      <c r="BD1342">
        <v>0</v>
      </c>
      <c r="BE1342">
        <v>0</v>
      </c>
      <c r="BF1342">
        <v>0</v>
      </c>
      <c r="BG1342">
        <v>0</v>
      </c>
      <c r="BH1342">
        <v>0</v>
      </c>
      <c r="BI1342">
        <v>0</v>
      </c>
      <c r="BJ1342" s="2">
        <v>46132</v>
      </c>
      <c r="BK1342">
        <v>0</v>
      </c>
      <c r="BL1342" s="3" t="str">
        <f>VLOOKUP(O1342,DropDownList!$H$1:$I$7,2,FALSE)</f>
        <v>2024/25</v>
      </c>
      <c r="BM1342" s="3" t="str">
        <f t="shared" si="20"/>
        <v>PCOA</v>
      </c>
    </row>
    <row r="1343" spans="1:65" x14ac:dyDescent="0.2">
      <c r="A1343">
        <v>2026</v>
      </c>
      <c r="B1343">
        <v>4</v>
      </c>
      <c r="C1343" t="s">
        <v>139</v>
      </c>
      <c r="D1343" t="s">
        <v>140</v>
      </c>
      <c r="E1343" t="s">
        <v>8</v>
      </c>
      <c r="F1343">
        <v>9295</v>
      </c>
      <c r="G1343" t="s">
        <v>141</v>
      </c>
      <c r="H1343" t="s">
        <v>139</v>
      </c>
      <c r="I1343" t="s">
        <v>142</v>
      </c>
      <c r="J1343" s="1">
        <v>46113</v>
      </c>
      <c r="K1343" t="s">
        <v>440</v>
      </c>
      <c r="L1343">
        <v>1</v>
      </c>
      <c r="M1343" t="s">
        <v>441</v>
      </c>
      <c r="N1343" t="s">
        <v>442</v>
      </c>
      <c r="O1343" t="s">
        <v>155</v>
      </c>
      <c r="P1343" t="s">
        <v>153</v>
      </c>
      <c r="Q1343">
        <v>281.56</v>
      </c>
      <c r="R1343">
        <v>14</v>
      </c>
      <c r="S1343">
        <v>765</v>
      </c>
      <c r="T1343">
        <v>90</v>
      </c>
      <c r="U1343">
        <v>6</v>
      </c>
      <c r="V1343">
        <v>6</v>
      </c>
      <c r="W1343">
        <v>281.56</v>
      </c>
      <c r="X1343">
        <v>281.56</v>
      </c>
      <c r="Y1343">
        <v>0</v>
      </c>
      <c r="Z1343">
        <v>0</v>
      </c>
      <c r="AA1343">
        <v>393.44</v>
      </c>
      <c r="AB1343">
        <v>0</v>
      </c>
      <c r="AC1343">
        <v>393.44</v>
      </c>
      <c r="AD1343">
        <v>5</v>
      </c>
      <c r="AE1343">
        <v>1</v>
      </c>
      <c r="AF1343">
        <v>6</v>
      </c>
      <c r="AG1343">
        <v>1</v>
      </c>
      <c r="AH1343">
        <v>2</v>
      </c>
      <c r="AI1343">
        <v>5</v>
      </c>
      <c r="AJ1343">
        <v>0</v>
      </c>
      <c r="AK1343">
        <v>0</v>
      </c>
      <c r="AL1343">
        <v>0</v>
      </c>
      <c r="AM1343">
        <v>0</v>
      </c>
      <c r="AN1343">
        <v>0</v>
      </c>
      <c r="AO1343">
        <v>10</v>
      </c>
      <c r="AP1343">
        <v>27</v>
      </c>
      <c r="AQ1343">
        <v>12</v>
      </c>
      <c r="AR1343">
        <v>1</v>
      </c>
      <c r="AS1343">
        <v>1</v>
      </c>
      <c r="AT1343">
        <v>5</v>
      </c>
      <c r="AU1343">
        <v>0</v>
      </c>
      <c r="AV1343">
        <v>0</v>
      </c>
      <c r="AW1343">
        <v>0</v>
      </c>
      <c r="AX1343">
        <v>0</v>
      </c>
      <c r="AY1343">
        <v>2</v>
      </c>
      <c r="AZ1343">
        <v>3</v>
      </c>
      <c r="BA1343">
        <v>2</v>
      </c>
      <c r="BB1343">
        <v>0</v>
      </c>
      <c r="BC1343">
        <v>0</v>
      </c>
      <c r="BD1343">
        <v>0</v>
      </c>
      <c r="BE1343">
        <v>0</v>
      </c>
      <c r="BF1343">
        <v>11</v>
      </c>
      <c r="BG1343">
        <v>225</v>
      </c>
      <c r="BH1343">
        <v>0</v>
      </c>
      <c r="BI1343">
        <v>6</v>
      </c>
      <c r="BJ1343" s="2">
        <v>46132</v>
      </c>
      <c r="BK1343">
        <v>0</v>
      </c>
      <c r="BL1343" s="3" t="str">
        <f>VLOOKUP(O1343,DropDownList!$H$1:$I$7,2,FALSE)</f>
        <v>2022/23</v>
      </c>
      <c r="BM1343" s="3" t="str">
        <f t="shared" si="20"/>
        <v>PREG</v>
      </c>
    </row>
    <row r="1344" spans="1:65" x14ac:dyDescent="0.2">
      <c r="A1344">
        <v>2026</v>
      </c>
      <c r="B1344">
        <v>4</v>
      </c>
      <c r="C1344" t="s">
        <v>139</v>
      </c>
      <c r="D1344" t="s">
        <v>140</v>
      </c>
      <c r="E1344" t="s">
        <v>8</v>
      </c>
      <c r="F1344">
        <v>9295</v>
      </c>
      <c r="G1344" t="s">
        <v>141</v>
      </c>
      <c r="H1344" t="s">
        <v>139</v>
      </c>
      <c r="I1344" t="s">
        <v>142</v>
      </c>
      <c r="J1344" s="1">
        <v>46113</v>
      </c>
      <c r="K1344" t="s">
        <v>440</v>
      </c>
      <c r="L1344">
        <v>1</v>
      </c>
      <c r="M1344" t="s">
        <v>441</v>
      </c>
      <c r="N1344" t="s">
        <v>442</v>
      </c>
      <c r="O1344" t="s">
        <v>155</v>
      </c>
      <c r="P1344" t="s">
        <v>148</v>
      </c>
      <c r="Q1344">
        <v>25262.15</v>
      </c>
      <c r="R1344">
        <v>1382</v>
      </c>
      <c r="S1344">
        <v>82920</v>
      </c>
      <c r="T1344">
        <v>6876.94</v>
      </c>
      <c r="U1344">
        <v>456</v>
      </c>
      <c r="V1344">
        <v>269</v>
      </c>
      <c r="W1344">
        <v>15607.69</v>
      </c>
      <c r="X1344">
        <v>15607.69</v>
      </c>
      <c r="Y1344">
        <v>0</v>
      </c>
      <c r="Z1344">
        <v>0</v>
      </c>
      <c r="AA1344">
        <v>50780.91</v>
      </c>
      <c r="AB1344">
        <v>0</v>
      </c>
      <c r="AC1344">
        <v>50780.91</v>
      </c>
      <c r="AD1344">
        <v>249</v>
      </c>
      <c r="AE1344">
        <v>20</v>
      </c>
      <c r="AF1344">
        <v>805</v>
      </c>
      <c r="AG1344">
        <v>70</v>
      </c>
      <c r="AH1344">
        <v>110</v>
      </c>
      <c r="AI1344">
        <v>386</v>
      </c>
      <c r="AJ1344">
        <v>0</v>
      </c>
      <c r="AK1344">
        <v>0</v>
      </c>
      <c r="AL1344">
        <v>0</v>
      </c>
      <c r="AM1344">
        <v>0</v>
      </c>
      <c r="AN1344">
        <v>0</v>
      </c>
      <c r="AO1344">
        <v>1125</v>
      </c>
      <c r="AP1344">
        <v>6902</v>
      </c>
      <c r="AQ1344">
        <v>1334</v>
      </c>
      <c r="AR1344">
        <v>0</v>
      </c>
      <c r="AS1344">
        <v>477</v>
      </c>
      <c r="AT1344">
        <v>885</v>
      </c>
      <c r="AU1344">
        <v>39</v>
      </c>
      <c r="AV1344">
        <v>13</v>
      </c>
      <c r="AW1344">
        <v>0</v>
      </c>
      <c r="AX1344">
        <v>0</v>
      </c>
      <c r="AY1344">
        <v>842</v>
      </c>
      <c r="AZ1344">
        <v>1848</v>
      </c>
      <c r="BA1344">
        <v>1258</v>
      </c>
      <c r="BB1344">
        <v>36</v>
      </c>
      <c r="BC1344">
        <v>13</v>
      </c>
      <c r="BD1344">
        <v>15</v>
      </c>
      <c r="BE1344">
        <v>0</v>
      </c>
      <c r="BF1344">
        <v>1168</v>
      </c>
      <c r="BG1344">
        <v>23160</v>
      </c>
      <c r="BH1344">
        <v>11</v>
      </c>
      <c r="BI1344">
        <v>456</v>
      </c>
      <c r="BJ1344" s="2">
        <v>46132</v>
      </c>
      <c r="BK1344">
        <v>0</v>
      </c>
      <c r="BL1344" s="3" t="str">
        <f>VLOOKUP(O1344,DropDownList!$H$1:$I$7,2,FALSE)</f>
        <v>2022/23</v>
      </c>
      <c r="BM1344" s="3" t="str">
        <f t="shared" si="20"/>
        <v>PRAS</v>
      </c>
    </row>
    <row r="1345" spans="1:65" x14ac:dyDescent="0.2">
      <c r="A1345">
        <v>2026</v>
      </c>
      <c r="B1345">
        <v>4</v>
      </c>
      <c r="C1345" t="s">
        <v>139</v>
      </c>
      <c r="D1345" t="s">
        <v>140</v>
      </c>
      <c r="E1345" t="s">
        <v>8</v>
      </c>
      <c r="F1345">
        <v>9295</v>
      </c>
      <c r="G1345" t="s">
        <v>141</v>
      </c>
      <c r="H1345" t="s">
        <v>139</v>
      </c>
      <c r="I1345" t="s">
        <v>142</v>
      </c>
      <c r="J1345" s="1">
        <v>46113</v>
      </c>
      <c r="K1345" t="s">
        <v>440</v>
      </c>
      <c r="L1345">
        <v>1</v>
      </c>
      <c r="M1345" t="s">
        <v>441</v>
      </c>
      <c r="N1345" t="s">
        <v>442</v>
      </c>
      <c r="O1345" t="s">
        <v>155</v>
      </c>
      <c r="P1345" t="s">
        <v>151</v>
      </c>
      <c r="Q1345">
        <v>0</v>
      </c>
      <c r="R1345">
        <v>181</v>
      </c>
      <c r="S1345">
        <v>5430</v>
      </c>
      <c r="T1345">
        <v>1200</v>
      </c>
      <c r="U1345">
        <v>0</v>
      </c>
      <c r="V1345">
        <v>0</v>
      </c>
      <c r="W1345">
        <v>0</v>
      </c>
      <c r="X1345">
        <v>0</v>
      </c>
      <c r="Y1345">
        <v>0</v>
      </c>
      <c r="Z1345">
        <v>0</v>
      </c>
      <c r="AA1345">
        <v>4230</v>
      </c>
      <c r="AB1345">
        <v>0</v>
      </c>
      <c r="AC1345">
        <v>4230</v>
      </c>
      <c r="AD1345">
        <v>0</v>
      </c>
      <c r="AE1345">
        <v>0</v>
      </c>
      <c r="AF1345">
        <v>141</v>
      </c>
      <c r="AG1345">
        <v>0</v>
      </c>
      <c r="AH1345">
        <v>40</v>
      </c>
      <c r="AI1345">
        <v>0</v>
      </c>
      <c r="AJ1345">
        <v>0</v>
      </c>
      <c r="AK1345">
        <v>0</v>
      </c>
      <c r="AL1345">
        <v>0</v>
      </c>
      <c r="AM1345">
        <v>3</v>
      </c>
      <c r="AN1345">
        <v>0</v>
      </c>
      <c r="AO1345">
        <v>0</v>
      </c>
      <c r="AP1345">
        <v>0</v>
      </c>
      <c r="AQ1345">
        <v>0</v>
      </c>
      <c r="AR1345">
        <v>0</v>
      </c>
      <c r="AS1345">
        <v>0</v>
      </c>
      <c r="AT1345">
        <v>0</v>
      </c>
      <c r="AU1345">
        <v>0</v>
      </c>
      <c r="AV1345">
        <v>0</v>
      </c>
      <c r="AW1345">
        <v>0</v>
      </c>
      <c r="AX1345">
        <v>0</v>
      </c>
      <c r="AY1345">
        <v>0</v>
      </c>
      <c r="AZ1345">
        <v>0</v>
      </c>
      <c r="BA1345">
        <v>0</v>
      </c>
      <c r="BB1345">
        <v>0</v>
      </c>
      <c r="BC1345">
        <v>0</v>
      </c>
      <c r="BD1345">
        <v>0</v>
      </c>
      <c r="BE1345">
        <v>0</v>
      </c>
      <c r="BF1345">
        <v>0</v>
      </c>
      <c r="BG1345">
        <v>0</v>
      </c>
      <c r="BH1345">
        <v>0</v>
      </c>
      <c r="BI1345">
        <v>0</v>
      </c>
      <c r="BJ1345" s="2">
        <v>46132</v>
      </c>
      <c r="BK1345">
        <v>0</v>
      </c>
      <c r="BL1345" s="3" t="str">
        <f>VLOOKUP(O1345,DropDownList!$H$1:$I$7,2,FALSE)</f>
        <v>2022/23</v>
      </c>
      <c r="BM1345" s="3" t="str">
        <f t="shared" si="20"/>
        <v>PCPF</v>
      </c>
    </row>
    <row r="1346" spans="1:65" x14ac:dyDescent="0.2">
      <c r="A1346">
        <v>2026</v>
      </c>
      <c r="B1346">
        <v>4</v>
      </c>
      <c r="C1346" t="s">
        <v>139</v>
      </c>
      <c r="D1346" t="s">
        <v>140</v>
      </c>
      <c r="E1346" t="s">
        <v>8</v>
      </c>
      <c r="F1346">
        <v>9295</v>
      </c>
      <c r="G1346" t="s">
        <v>141</v>
      </c>
      <c r="H1346" t="s">
        <v>139</v>
      </c>
      <c r="I1346" t="s">
        <v>142</v>
      </c>
      <c r="J1346" s="1">
        <v>46113</v>
      </c>
      <c r="K1346" t="s">
        <v>440</v>
      </c>
      <c r="L1346">
        <v>1</v>
      </c>
      <c r="M1346" t="s">
        <v>441</v>
      </c>
      <c r="N1346" t="s">
        <v>442</v>
      </c>
      <c r="O1346" t="s">
        <v>155</v>
      </c>
      <c r="P1346" t="s">
        <v>146</v>
      </c>
      <c r="Q1346">
        <v>2676.46</v>
      </c>
      <c r="R1346">
        <v>1909</v>
      </c>
      <c r="S1346">
        <v>30360</v>
      </c>
      <c r="T1346">
        <v>370</v>
      </c>
      <c r="U1346">
        <v>363</v>
      </c>
      <c r="V1346">
        <v>70</v>
      </c>
      <c r="W1346">
        <v>1176.1400000000001</v>
      </c>
      <c r="X1346">
        <v>1176.1400000000001</v>
      </c>
      <c r="Y1346">
        <v>0</v>
      </c>
      <c r="Z1346">
        <v>0</v>
      </c>
      <c r="AA1346">
        <v>27313.54</v>
      </c>
      <c r="AB1346">
        <v>0</v>
      </c>
      <c r="AC1346">
        <v>0</v>
      </c>
      <c r="AD1346">
        <v>62</v>
      </c>
      <c r="AE1346">
        <v>8</v>
      </c>
      <c r="AF1346">
        <v>1732</v>
      </c>
      <c r="AG1346">
        <v>13</v>
      </c>
      <c r="AH1346">
        <v>24</v>
      </c>
      <c r="AI1346">
        <v>140</v>
      </c>
      <c r="AJ1346">
        <v>0</v>
      </c>
      <c r="AK1346">
        <v>0</v>
      </c>
      <c r="AL1346">
        <v>0</v>
      </c>
      <c r="AM1346">
        <v>0</v>
      </c>
      <c r="AN1346">
        <v>0</v>
      </c>
      <c r="AO1346">
        <v>1306</v>
      </c>
      <c r="AP1346">
        <v>6713</v>
      </c>
      <c r="AQ1346">
        <v>1580</v>
      </c>
      <c r="AR1346">
        <v>1</v>
      </c>
      <c r="AS1346">
        <v>937</v>
      </c>
      <c r="AT1346">
        <v>736</v>
      </c>
      <c r="AU1346">
        <v>145</v>
      </c>
      <c r="AV1346">
        <v>71</v>
      </c>
      <c r="AW1346">
        <v>5</v>
      </c>
      <c r="AX1346">
        <v>0</v>
      </c>
      <c r="AY1346">
        <v>592</v>
      </c>
      <c r="AZ1346">
        <v>1228</v>
      </c>
      <c r="BA1346">
        <v>818</v>
      </c>
      <c r="BB1346">
        <v>165</v>
      </c>
      <c r="BC1346">
        <v>65</v>
      </c>
      <c r="BD1346">
        <v>40</v>
      </c>
      <c r="BE1346">
        <v>1</v>
      </c>
      <c r="BF1346">
        <v>1895</v>
      </c>
      <c r="BG1346">
        <v>2535</v>
      </c>
      <c r="BH1346">
        <v>0</v>
      </c>
      <c r="BI1346">
        <v>357</v>
      </c>
      <c r="BJ1346" s="2">
        <v>46132</v>
      </c>
      <c r="BK1346">
        <v>7</v>
      </c>
      <c r="BL1346" s="3" t="str">
        <f>VLOOKUP(O1346,DropDownList!$H$1:$I$7,2,FALSE)</f>
        <v>2022/23</v>
      </c>
      <c r="BM1346" s="3" t="str">
        <f t="shared" si="20"/>
        <v>VSUR</v>
      </c>
    </row>
    <row r="1347" spans="1:65" x14ac:dyDescent="0.2">
      <c r="A1347">
        <v>2026</v>
      </c>
      <c r="B1347">
        <v>4</v>
      </c>
      <c r="C1347" t="s">
        <v>139</v>
      </c>
      <c r="D1347" t="s">
        <v>140</v>
      </c>
      <c r="E1347" t="s">
        <v>8</v>
      </c>
      <c r="F1347">
        <v>9295</v>
      </c>
      <c r="G1347" t="s">
        <v>141</v>
      </c>
      <c r="H1347" t="s">
        <v>139</v>
      </c>
      <c r="I1347" t="s">
        <v>142</v>
      </c>
      <c r="J1347" s="1">
        <v>46113</v>
      </c>
      <c r="K1347" t="s">
        <v>440</v>
      </c>
      <c r="L1347">
        <v>1</v>
      </c>
      <c r="M1347" t="s">
        <v>441</v>
      </c>
      <c r="N1347" t="s">
        <v>442</v>
      </c>
      <c r="O1347" t="s">
        <v>156</v>
      </c>
      <c r="P1347" t="s">
        <v>151</v>
      </c>
      <c r="Q1347">
        <v>0</v>
      </c>
      <c r="R1347">
        <v>19</v>
      </c>
      <c r="S1347">
        <v>570</v>
      </c>
      <c r="T1347">
        <v>60</v>
      </c>
      <c r="U1347">
        <v>0</v>
      </c>
      <c r="V1347">
        <v>0</v>
      </c>
      <c r="W1347">
        <v>0</v>
      </c>
      <c r="X1347">
        <v>0</v>
      </c>
      <c r="Y1347">
        <v>0</v>
      </c>
      <c r="Z1347">
        <v>0</v>
      </c>
      <c r="AA1347">
        <v>510</v>
      </c>
      <c r="AB1347">
        <v>0</v>
      </c>
      <c r="AC1347">
        <v>510</v>
      </c>
      <c r="AD1347">
        <v>0</v>
      </c>
      <c r="AE1347">
        <v>0</v>
      </c>
      <c r="AF1347">
        <v>17</v>
      </c>
      <c r="AG1347">
        <v>0</v>
      </c>
      <c r="AH1347">
        <v>2</v>
      </c>
      <c r="AI1347">
        <v>0</v>
      </c>
      <c r="AJ1347">
        <v>0</v>
      </c>
      <c r="AK1347">
        <v>0</v>
      </c>
      <c r="AL1347">
        <v>0</v>
      </c>
      <c r="AM1347">
        <v>0</v>
      </c>
      <c r="AN1347">
        <v>0</v>
      </c>
      <c r="AO1347">
        <v>0</v>
      </c>
      <c r="AP1347">
        <v>0</v>
      </c>
      <c r="AQ1347">
        <v>0</v>
      </c>
      <c r="AR1347">
        <v>0</v>
      </c>
      <c r="AS1347">
        <v>0</v>
      </c>
      <c r="AT1347">
        <v>0</v>
      </c>
      <c r="AU1347">
        <v>0</v>
      </c>
      <c r="AV1347">
        <v>0</v>
      </c>
      <c r="AW1347">
        <v>0</v>
      </c>
      <c r="AX1347">
        <v>0</v>
      </c>
      <c r="AY1347">
        <v>0</v>
      </c>
      <c r="AZ1347">
        <v>0</v>
      </c>
      <c r="BA1347">
        <v>0</v>
      </c>
      <c r="BB1347">
        <v>0</v>
      </c>
      <c r="BC1347">
        <v>0</v>
      </c>
      <c r="BD1347">
        <v>0</v>
      </c>
      <c r="BE1347">
        <v>0</v>
      </c>
      <c r="BF1347">
        <v>0</v>
      </c>
      <c r="BG1347">
        <v>0</v>
      </c>
      <c r="BH1347">
        <v>0</v>
      </c>
      <c r="BI1347">
        <v>0</v>
      </c>
      <c r="BJ1347" s="2">
        <v>46132</v>
      </c>
      <c r="BK1347">
        <v>0</v>
      </c>
      <c r="BL1347" s="3" t="str">
        <f>VLOOKUP(O1347,DropDownList!$H$1:$I$7,2,FALSE)</f>
        <v>2023/24</v>
      </c>
      <c r="BM1347" s="3" t="str">
        <f t="shared" ref="BM1347:BM1410" si="21">IF(RIGHT(P1347,4)="VSUR","VSUR",IF(RIGHT(P1347,4)="CONF","CONF",P1347))</f>
        <v>PCPF</v>
      </c>
    </row>
    <row r="1348" spans="1:65" x14ac:dyDescent="0.2">
      <c r="A1348">
        <v>2026</v>
      </c>
      <c r="B1348">
        <v>4</v>
      </c>
      <c r="C1348" t="s">
        <v>139</v>
      </c>
      <c r="D1348" t="s">
        <v>140</v>
      </c>
      <c r="E1348" t="s">
        <v>8</v>
      </c>
      <c r="F1348">
        <v>9295</v>
      </c>
      <c r="G1348" t="s">
        <v>141</v>
      </c>
      <c r="H1348" t="s">
        <v>139</v>
      </c>
      <c r="I1348" t="s">
        <v>142</v>
      </c>
      <c r="J1348" s="1">
        <v>46113</v>
      </c>
      <c r="K1348" t="s">
        <v>440</v>
      </c>
      <c r="L1348">
        <v>1</v>
      </c>
      <c r="M1348" t="s">
        <v>441</v>
      </c>
      <c r="N1348" t="s">
        <v>442</v>
      </c>
      <c r="O1348" t="s">
        <v>156</v>
      </c>
      <c r="P1348" t="s">
        <v>146</v>
      </c>
      <c r="Q1348">
        <v>3039.83</v>
      </c>
      <c r="R1348">
        <v>1759</v>
      </c>
      <c r="S1348">
        <v>30300</v>
      </c>
      <c r="T1348">
        <v>410</v>
      </c>
      <c r="U1348">
        <v>437</v>
      </c>
      <c r="V1348">
        <v>75</v>
      </c>
      <c r="W1348">
        <v>1333.06</v>
      </c>
      <c r="X1348">
        <v>1333.06</v>
      </c>
      <c r="Y1348">
        <v>0</v>
      </c>
      <c r="Z1348">
        <v>0</v>
      </c>
      <c r="AA1348">
        <v>26850.17</v>
      </c>
      <c r="AB1348">
        <v>0</v>
      </c>
      <c r="AC1348">
        <v>0</v>
      </c>
      <c r="AD1348">
        <v>66</v>
      </c>
      <c r="AE1348">
        <v>9</v>
      </c>
      <c r="AF1348">
        <v>1565</v>
      </c>
      <c r="AG1348">
        <v>12</v>
      </c>
      <c r="AH1348">
        <v>25</v>
      </c>
      <c r="AI1348">
        <v>157</v>
      </c>
      <c r="AJ1348">
        <v>0</v>
      </c>
      <c r="AK1348">
        <v>0</v>
      </c>
      <c r="AL1348">
        <v>0</v>
      </c>
      <c r="AM1348">
        <v>0</v>
      </c>
      <c r="AN1348">
        <v>0</v>
      </c>
      <c r="AO1348">
        <v>1166</v>
      </c>
      <c r="AP1348">
        <v>5026</v>
      </c>
      <c r="AQ1348">
        <v>1317</v>
      </c>
      <c r="AR1348">
        <v>1</v>
      </c>
      <c r="AS1348">
        <v>592</v>
      </c>
      <c r="AT1348">
        <v>536</v>
      </c>
      <c r="AU1348">
        <v>122</v>
      </c>
      <c r="AV1348">
        <v>55</v>
      </c>
      <c r="AW1348">
        <v>7</v>
      </c>
      <c r="AX1348">
        <v>0</v>
      </c>
      <c r="AY1348">
        <v>501</v>
      </c>
      <c r="AZ1348">
        <v>949</v>
      </c>
      <c r="BA1348">
        <v>548</v>
      </c>
      <c r="BB1348">
        <v>95</v>
      </c>
      <c r="BC1348">
        <v>41</v>
      </c>
      <c r="BD1348">
        <v>15</v>
      </c>
      <c r="BE1348">
        <v>1</v>
      </c>
      <c r="BF1348">
        <v>1743</v>
      </c>
      <c r="BG1348">
        <v>2900</v>
      </c>
      <c r="BH1348">
        <v>0</v>
      </c>
      <c r="BI1348">
        <v>430</v>
      </c>
      <c r="BJ1348" s="2">
        <v>46132</v>
      </c>
      <c r="BK1348">
        <v>5</v>
      </c>
      <c r="BL1348" s="3" t="str">
        <f>VLOOKUP(O1348,DropDownList!$H$1:$I$7,2,FALSE)</f>
        <v>2023/24</v>
      </c>
      <c r="BM1348" s="3" t="str">
        <f t="shared" si="21"/>
        <v>VSUR</v>
      </c>
    </row>
    <row r="1349" spans="1:65" x14ac:dyDescent="0.2">
      <c r="A1349">
        <v>2026</v>
      </c>
      <c r="B1349">
        <v>4</v>
      </c>
      <c r="C1349" t="s">
        <v>139</v>
      </c>
      <c r="D1349" t="s">
        <v>140</v>
      </c>
      <c r="E1349" t="s">
        <v>8</v>
      </c>
      <c r="F1349">
        <v>9295</v>
      </c>
      <c r="G1349" t="s">
        <v>141</v>
      </c>
      <c r="H1349" t="s">
        <v>139</v>
      </c>
      <c r="I1349" t="s">
        <v>142</v>
      </c>
      <c r="J1349" s="1">
        <v>46113</v>
      </c>
      <c r="K1349" t="s">
        <v>440</v>
      </c>
      <c r="L1349">
        <v>1</v>
      </c>
      <c r="M1349" t="s">
        <v>441</v>
      </c>
      <c r="N1349" t="s">
        <v>442</v>
      </c>
      <c r="O1349" t="s">
        <v>155</v>
      </c>
      <c r="P1349" t="s">
        <v>150</v>
      </c>
      <c r="Q1349">
        <v>131542.28</v>
      </c>
      <c r="R1349">
        <v>3990</v>
      </c>
      <c r="S1349">
        <v>570505.26</v>
      </c>
      <c r="T1349">
        <v>94371.55</v>
      </c>
      <c r="U1349">
        <v>987</v>
      </c>
      <c r="V1349">
        <v>520</v>
      </c>
      <c r="W1349">
        <v>78898.5</v>
      </c>
      <c r="X1349">
        <v>79713.5</v>
      </c>
      <c r="Y1349">
        <v>3331</v>
      </c>
      <c r="Z1349">
        <v>476133.71</v>
      </c>
      <c r="AA1349">
        <v>344591.43</v>
      </c>
      <c r="AB1349">
        <v>85210.559999999998</v>
      </c>
      <c r="AC1349">
        <v>259380.87</v>
      </c>
      <c r="AD1349">
        <v>415</v>
      </c>
      <c r="AE1349">
        <v>105</v>
      </c>
      <c r="AF1349">
        <v>2292</v>
      </c>
      <c r="AG1349">
        <v>308</v>
      </c>
      <c r="AH1349">
        <v>659</v>
      </c>
      <c r="AI1349">
        <v>679</v>
      </c>
      <c r="AJ1349">
        <v>589</v>
      </c>
      <c r="AK1349">
        <v>276</v>
      </c>
      <c r="AL1349">
        <v>73</v>
      </c>
      <c r="AM1349">
        <v>307</v>
      </c>
      <c r="AN1349">
        <v>38</v>
      </c>
      <c r="AO1349">
        <v>2717</v>
      </c>
      <c r="AP1349">
        <v>16372</v>
      </c>
      <c r="AQ1349">
        <v>3304</v>
      </c>
      <c r="AR1349">
        <v>7</v>
      </c>
      <c r="AS1349">
        <v>1535</v>
      </c>
      <c r="AT1349">
        <v>2018</v>
      </c>
      <c r="AU1349">
        <v>171</v>
      </c>
      <c r="AV1349">
        <v>72</v>
      </c>
      <c r="AW1349">
        <v>0</v>
      </c>
      <c r="AX1349">
        <v>0</v>
      </c>
      <c r="AY1349">
        <v>1887</v>
      </c>
      <c r="AZ1349">
        <v>3904</v>
      </c>
      <c r="BA1349">
        <v>2630</v>
      </c>
      <c r="BB1349">
        <v>173</v>
      </c>
      <c r="BC1349">
        <v>64</v>
      </c>
      <c r="BD1349">
        <v>50</v>
      </c>
      <c r="BE1349">
        <v>0</v>
      </c>
      <c r="BF1349">
        <v>2829</v>
      </c>
      <c r="BG1349">
        <v>95187.64</v>
      </c>
      <c r="BH1349">
        <v>52</v>
      </c>
      <c r="BI1349">
        <v>987</v>
      </c>
      <c r="BJ1349" s="2">
        <v>46132</v>
      </c>
      <c r="BK1349">
        <v>0</v>
      </c>
      <c r="BL1349" s="3" t="str">
        <f>VLOOKUP(O1349,DropDownList!$H$1:$I$7,2,FALSE)</f>
        <v>2022/23</v>
      </c>
      <c r="BM1349" s="3" t="str">
        <f t="shared" si="21"/>
        <v>FISCAL FINES</v>
      </c>
    </row>
    <row r="1350" spans="1:65" x14ac:dyDescent="0.2">
      <c r="A1350">
        <v>2026</v>
      </c>
      <c r="B1350">
        <v>4</v>
      </c>
      <c r="C1350" t="s">
        <v>139</v>
      </c>
      <c r="D1350" t="s">
        <v>140</v>
      </c>
      <c r="E1350" t="s">
        <v>8</v>
      </c>
      <c r="F1350">
        <v>9295</v>
      </c>
      <c r="G1350" t="s">
        <v>141</v>
      </c>
      <c r="H1350" t="s">
        <v>139</v>
      </c>
      <c r="I1350" t="s">
        <v>142</v>
      </c>
      <c r="J1350" s="1">
        <v>46113</v>
      </c>
      <c r="K1350" t="s">
        <v>440</v>
      </c>
      <c r="L1350">
        <v>1</v>
      </c>
      <c r="M1350" t="s">
        <v>441</v>
      </c>
      <c r="N1350" t="s">
        <v>442</v>
      </c>
      <c r="O1350" t="s">
        <v>155</v>
      </c>
      <c r="P1350" t="s">
        <v>152</v>
      </c>
      <c r="Q1350">
        <v>0</v>
      </c>
      <c r="R1350">
        <v>2256</v>
      </c>
      <c r="S1350">
        <v>90240</v>
      </c>
      <c r="T1350">
        <v>53280</v>
      </c>
      <c r="U1350">
        <v>0</v>
      </c>
      <c r="V1350">
        <v>0</v>
      </c>
      <c r="W1350">
        <v>0</v>
      </c>
      <c r="X1350">
        <v>0</v>
      </c>
      <c r="Y1350">
        <v>0</v>
      </c>
      <c r="Z1350">
        <v>0</v>
      </c>
      <c r="AA1350">
        <v>36960</v>
      </c>
      <c r="AB1350">
        <v>0</v>
      </c>
      <c r="AC1350">
        <v>36960</v>
      </c>
      <c r="AD1350">
        <v>0</v>
      </c>
      <c r="AE1350">
        <v>0</v>
      </c>
      <c r="AF1350">
        <v>924</v>
      </c>
      <c r="AG1350">
        <v>0</v>
      </c>
      <c r="AH1350">
        <v>1332</v>
      </c>
      <c r="AI1350">
        <v>0</v>
      </c>
      <c r="AJ1350">
        <v>0</v>
      </c>
      <c r="AK1350">
        <v>0</v>
      </c>
      <c r="AL1350">
        <v>0</v>
      </c>
      <c r="AM1350">
        <v>2</v>
      </c>
      <c r="AN1350">
        <v>0</v>
      </c>
      <c r="AO1350">
        <v>0</v>
      </c>
      <c r="AP1350">
        <v>0</v>
      </c>
      <c r="AQ1350">
        <v>0</v>
      </c>
      <c r="AR1350">
        <v>0</v>
      </c>
      <c r="AS1350">
        <v>0</v>
      </c>
      <c r="AT1350">
        <v>0</v>
      </c>
      <c r="AU1350">
        <v>0</v>
      </c>
      <c r="AV1350">
        <v>0</v>
      </c>
      <c r="AW1350">
        <v>0</v>
      </c>
      <c r="AX1350">
        <v>0</v>
      </c>
      <c r="AY1350">
        <v>0</v>
      </c>
      <c r="AZ1350">
        <v>0</v>
      </c>
      <c r="BA1350">
        <v>0</v>
      </c>
      <c r="BB1350">
        <v>0</v>
      </c>
      <c r="BC1350">
        <v>0</v>
      </c>
      <c r="BD1350">
        <v>0</v>
      </c>
      <c r="BE1350">
        <v>0</v>
      </c>
      <c r="BF1350">
        <v>0</v>
      </c>
      <c r="BG1350">
        <v>0</v>
      </c>
      <c r="BH1350">
        <v>0</v>
      </c>
      <c r="BI1350">
        <v>0</v>
      </c>
      <c r="BJ1350" s="2">
        <v>46132</v>
      </c>
      <c r="BK1350">
        <v>0</v>
      </c>
      <c r="BL1350" s="3" t="str">
        <f>VLOOKUP(O1350,DropDownList!$H$1:$I$7,2,FALSE)</f>
        <v>2022/23</v>
      </c>
      <c r="BM1350" s="3" t="str">
        <f t="shared" si="21"/>
        <v>PCOA</v>
      </c>
    </row>
    <row r="1351" spans="1:65" x14ac:dyDescent="0.2">
      <c r="A1351">
        <v>2026</v>
      </c>
      <c r="B1351">
        <v>4</v>
      </c>
      <c r="C1351" t="s">
        <v>139</v>
      </c>
      <c r="D1351" t="s">
        <v>140</v>
      </c>
      <c r="E1351" t="s">
        <v>8</v>
      </c>
      <c r="F1351">
        <v>9295</v>
      </c>
      <c r="G1351" t="s">
        <v>141</v>
      </c>
      <c r="H1351" t="s">
        <v>139</v>
      </c>
      <c r="I1351" t="s">
        <v>142</v>
      </c>
      <c r="J1351" s="1">
        <v>46113</v>
      </c>
      <c r="K1351" t="s">
        <v>440</v>
      </c>
      <c r="L1351">
        <v>1</v>
      </c>
      <c r="M1351" t="s">
        <v>441</v>
      </c>
      <c r="N1351" t="s">
        <v>442</v>
      </c>
      <c r="O1351" t="s">
        <v>156</v>
      </c>
      <c r="P1351" t="s">
        <v>150</v>
      </c>
      <c r="Q1351">
        <v>175107.33</v>
      </c>
      <c r="R1351">
        <v>3852</v>
      </c>
      <c r="S1351">
        <v>605272.61</v>
      </c>
      <c r="T1351">
        <v>92738.01</v>
      </c>
      <c r="U1351">
        <v>1226</v>
      </c>
      <c r="V1351">
        <v>617</v>
      </c>
      <c r="W1351">
        <v>99164.44</v>
      </c>
      <c r="X1351">
        <v>99333.440000000002</v>
      </c>
      <c r="Y1351">
        <v>3259</v>
      </c>
      <c r="Z1351">
        <v>512534.6</v>
      </c>
      <c r="AA1351">
        <v>337427.27</v>
      </c>
      <c r="AB1351">
        <v>71545.960000000006</v>
      </c>
      <c r="AC1351">
        <v>265881.31</v>
      </c>
      <c r="AD1351">
        <v>497</v>
      </c>
      <c r="AE1351">
        <v>120</v>
      </c>
      <c r="AF1351">
        <v>2003</v>
      </c>
      <c r="AG1351">
        <v>430</v>
      </c>
      <c r="AH1351">
        <v>593</v>
      </c>
      <c r="AI1351">
        <v>796</v>
      </c>
      <c r="AJ1351">
        <v>573</v>
      </c>
      <c r="AK1351">
        <v>291</v>
      </c>
      <c r="AL1351">
        <v>71</v>
      </c>
      <c r="AM1351">
        <v>294</v>
      </c>
      <c r="AN1351">
        <v>34</v>
      </c>
      <c r="AO1351">
        <v>2608</v>
      </c>
      <c r="AP1351">
        <v>13211</v>
      </c>
      <c r="AQ1351">
        <v>2999</v>
      </c>
      <c r="AR1351">
        <v>1</v>
      </c>
      <c r="AS1351">
        <v>1149</v>
      </c>
      <c r="AT1351">
        <v>1511</v>
      </c>
      <c r="AU1351">
        <v>126</v>
      </c>
      <c r="AV1351">
        <v>53</v>
      </c>
      <c r="AW1351">
        <v>0</v>
      </c>
      <c r="AX1351">
        <v>0</v>
      </c>
      <c r="AY1351">
        <v>1601</v>
      </c>
      <c r="AZ1351">
        <v>3177</v>
      </c>
      <c r="BA1351">
        <v>1890</v>
      </c>
      <c r="BB1351">
        <v>126</v>
      </c>
      <c r="BC1351">
        <v>47</v>
      </c>
      <c r="BD1351">
        <v>16</v>
      </c>
      <c r="BE1351">
        <v>0</v>
      </c>
      <c r="BF1351">
        <v>2740</v>
      </c>
      <c r="BG1351">
        <v>125461.87</v>
      </c>
      <c r="BH1351">
        <v>30</v>
      </c>
      <c r="BI1351">
        <v>1225</v>
      </c>
      <c r="BJ1351" s="2">
        <v>46132</v>
      </c>
      <c r="BK1351">
        <v>0</v>
      </c>
      <c r="BL1351" s="3" t="str">
        <f>VLOOKUP(O1351,DropDownList!$H$1:$I$7,2,FALSE)</f>
        <v>2023/24</v>
      </c>
      <c r="BM1351" s="3" t="str">
        <f t="shared" si="21"/>
        <v>FISCAL FINES</v>
      </c>
    </row>
    <row r="1352" spans="1:65" x14ac:dyDescent="0.2">
      <c r="A1352">
        <v>2026</v>
      </c>
      <c r="B1352">
        <v>4</v>
      </c>
      <c r="C1352" t="s">
        <v>139</v>
      </c>
      <c r="D1352" t="s">
        <v>140</v>
      </c>
      <c r="E1352" t="s">
        <v>8</v>
      </c>
      <c r="F1352">
        <v>9295</v>
      </c>
      <c r="G1352" t="s">
        <v>141</v>
      </c>
      <c r="H1352" t="s">
        <v>139</v>
      </c>
      <c r="I1352" t="s">
        <v>142</v>
      </c>
      <c r="J1352" s="1">
        <v>46113</v>
      </c>
      <c r="K1352" t="s">
        <v>440</v>
      </c>
      <c r="L1352">
        <v>1</v>
      </c>
      <c r="M1352" t="s">
        <v>441</v>
      </c>
      <c r="N1352" t="s">
        <v>442</v>
      </c>
      <c r="O1352" t="s">
        <v>147</v>
      </c>
      <c r="P1352" t="s">
        <v>151</v>
      </c>
      <c r="Q1352">
        <v>0</v>
      </c>
      <c r="R1352">
        <v>2</v>
      </c>
      <c r="S1352">
        <v>60</v>
      </c>
      <c r="T1352">
        <v>0</v>
      </c>
      <c r="U1352">
        <v>0</v>
      </c>
      <c r="V1352">
        <v>0</v>
      </c>
      <c r="W1352">
        <v>0</v>
      </c>
      <c r="X1352">
        <v>0</v>
      </c>
      <c r="Y1352">
        <v>0</v>
      </c>
      <c r="Z1352">
        <v>0</v>
      </c>
      <c r="AA1352">
        <v>60</v>
      </c>
      <c r="AB1352">
        <v>0</v>
      </c>
      <c r="AC1352">
        <v>60</v>
      </c>
      <c r="AD1352">
        <v>0</v>
      </c>
      <c r="AE1352">
        <v>0</v>
      </c>
      <c r="AF1352">
        <v>2</v>
      </c>
      <c r="AG1352">
        <v>0</v>
      </c>
      <c r="AH1352">
        <v>0</v>
      </c>
      <c r="AI1352">
        <v>0</v>
      </c>
      <c r="AJ1352">
        <v>0</v>
      </c>
      <c r="AK1352">
        <v>0</v>
      </c>
      <c r="AL1352">
        <v>0</v>
      </c>
      <c r="AM1352">
        <v>0</v>
      </c>
      <c r="AN1352">
        <v>0</v>
      </c>
      <c r="AO1352">
        <v>0</v>
      </c>
      <c r="AP1352">
        <v>0</v>
      </c>
      <c r="AQ1352">
        <v>0</v>
      </c>
      <c r="AR1352">
        <v>0</v>
      </c>
      <c r="AS1352">
        <v>0</v>
      </c>
      <c r="AT1352">
        <v>0</v>
      </c>
      <c r="AU1352">
        <v>0</v>
      </c>
      <c r="AV1352">
        <v>0</v>
      </c>
      <c r="AW1352">
        <v>0</v>
      </c>
      <c r="AX1352">
        <v>0</v>
      </c>
      <c r="AY1352">
        <v>0</v>
      </c>
      <c r="AZ1352">
        <v>0</v>
      </c>
      <c r="BA1352">
        <v>0</v>
      </c>
      <c r="BB1352">
        <v>0</v>
      </c>
      <c r="BC1352">
        <v>0</v>
      </c>
      <c r="BD1352">
        <v>0</v>
      </c>
      <c r="BE1352">
        <v>0</v>
      </c>
      <c r="BF1352">
        <v>0</v>
      </c>
      <c r="BG1352">
        <v>0</v>
      </c>
      <c r="BH1352">
        <v>0</v>
      </c>
      <c r="BI1352">
        <v>0</v>
      </c>
      <c r="BJ1352" s="2">
        <v>46132</v>
      </c>
      <c r="BK1352">
        <v>0</v>
      </c>
      <c r="BL1352" s="3" t="str">
        <f>VLOOKUP(O1352,DropDownList!$H$1:$I$7,2,FALSE)</f>
        <v>2024/25</v>
      </c>
      <c r="BM1352" s="3" t="str">
        <f t="shared" si="21"/>
        <v>PCPF</v>
      </c>
    </row>
    <row r="1353" spans="1:65" x14ac:dyDescent="0.2">
      <c r="A1353">
        <v>2026</v>
      </c>
      <c r="B1353">
        <v>4</v>
      </c>
      <c r="C1353" t="s">
        <v>139</v>
      </c>
      <c r="D1353" t="s">
        <v>140</v>
      </c>
      <c r="E1353" t="s">
        <v>8</v>
      </c>
      <c r="F1353">
        <v>9295</v>
      </c>
      <c r="G1353" t="s">
        <v>141</v>
      </c>
      <c r="H1353" t="s">
        <v>139</v>
      </c>
      <c r="I1353" t="s">
        <v>142</v>
      </c>
      <c r="J1353" s="1">
        <v>46113</v>
      </c>
      <c r="K1353" t="s">
        <v>440</v>
      </c>
      <c r="L1353">
        <v>1</v>
      </c>
      <c r="M1353" t="s">
        <v>441</v>
      </c>
      <c r="N1353" t="s">
        <v>442</v>
      </c>
      <c r="O1353" t="s">
        <v>156</v>
      </c>
      <c r="P1353" t="s">
        <v>152</v>
      </c>
      <c r="Q1353">
        <v>0</v>
      </c>
      <c r="R1353">
        <v>1790</v>
      </c>
      <c r="S1353">
        <v>71600</v>
      </c>
      <c r="T1353">
        <v>44920</v>
      </c>
      <c r="U1353">
        <v>0</v>
      </c>
      <c r="V1353">
        <v>0</v>
      </c>
      <c r="W1353">
        <v>0</v>
      </c>
      <c r="X1353">
        <v>0</v>
      </c>
      <c r="Y1353">
        <v>0</v>
      </c>
      <c r="Z1353">
        <v>0</v>
      </c>
      <c r="AA1353">
        <v>26680</v>
      </c>
      <c r="AB1353">
        <v>0</v>
      </c>
      <c r="AC1353">
        <v>26680</v>
      </c>
      <c r="AD1353">
        <v>0</v>
      </c>
      <c r="AE1353">
        <v>0</v>
      </c>
      <c r="AF1353">
        <v>667</v>
      </c>
      <c r="AG1353">
        <v>0</v>
      </c>
      <c r="AH1353">
        <v>1123</v>
      </c>
      <c r="AI1353">
        <v>0</v>
      </c>
      <c r="AJ1353">
        <v>0</v>
      </c>
      <c r="AK1353">
        <v>0</v>
      </c>
      <c r="AL1353">
        <v>0</v>
      </c>
      <c r="AM1353">
        <v>5</v>
      </c>
      <c r="AN1353">
        <v>0</v>
      </c>
      <c r="AO1353">
        <v>0</v>
      </c>
      <c r="AP1353">
        <v>0</v>
      </c>
      <c r="AQ1353">
        <v>0</v>
      </c>
      <c r="AR1353">
        <v>0</v>
      </c>
      <c r="AS1353">
        <v>0</v>
      </c>
      <c r="AT1353">
        <v>0</v>
      </c>
      <c r="AU1353">
        <v>0</v>
      </c>
      <c r="AV1353">
        <v>0</v>
      </c>
      <c r="AW1353">
        <v>0</v>
      </c>
      <c r="AX1353">
        <v>0</v>
      </c>
      <c r="AY1353">
        <v>0</v>
      </c>
      <c r="AZ1353">
        <v>0</v>
      </c>
      <c r="BA1353">
        <v>0</v>
      </c>
      <c r="BB1353">
        <v>0</v>
      </c>
      <c r="BC1353">
        <v>0</v>
      </c>
      <c r="BD1353">
        <v>0</v>
      </c>
      <c r="BE1353">
        <v>0</v>
      </c>
      <c r="BF1353">
        <v>0</v>
      </c>
      <c r="BG1353">
        <v>0</v>
      </c>
      <c r="BH1353">
        <v>0</v>
      </c>
      <c r="BI1353">
        <v>0</v>
      </c>
      <c r="BJ1353" s="2">
        <v>46132</v>
      </c>
      <c r="BK1353">
        <v>0</v>
      </c>
      <c r="BL1353" s="3" t="str">
        <f>VLOOKUP(O1353,DropDownList!$H$1:$I$7,2,FALSE)</f>
        <v>2023/24</v>
      </c>
      <c r="BM1353" s="3" t="str">
        <f t="shared" si="21"/>
        <v>PCOA</v>
      </c>
    </row>
    <row r="1354" spans="1:65" x14ac:dyDescent="0.2">
      <c r="A1354">
        <v>2026</v>
      </c>
      <c r="B1354">
        <v>4</v>
      </c>
      <c r="C1354" t="s">
        <v>139</v>
      </c>
      <c r="D1354" t="s">
        <v>140</v>
      </c>
      <c r="E1354" t="s">
        <v>8</v>
      </c>
      <c r="F1354">
        <v>9295</v>
      </c>
      <c r="G1354" t="s">
        <v>141</v>
      </c>
      <c r="H1354" t="s">
        <v>139</v>
      </c>
      <c r="I1354" t="s">
        <v>142</v>
      </c>
      <c r="J1354" s="1">
        <v>46113</v>
      </c>
      <c r="K1354" t="s">
        <v>440</v>
      </c>
      <c r="L1354">
        <v>1</v>
      </c>
      <c r="M1354" t="s">
        <v>441</v>
      </c>
      <c r="N1354" t="s">
        <v>442</v>
      </c>
      <c r="O1354" t="s">
        <v>156</v>
      </c>
      <c r="P1354" t="s">
        <v>153</v>
      </c>
      <c r="Q1354">
        <v>135</v>
      </c>
      <c r="R1354">
        <v>13</v>
      </c>
      <c r="S1354">
        <v>1500</v>
      </c>
      <c r="T1354">
        <v>150</v>
      </c>
      <c r="U1354">
        <v>3</v>
      </c>
      <c r="V1354">
        <v>3</v>
      </c>
      <c r="W1354">
        <v>135</v>
      </c>
      <c r="X1354">
        <v>135</v>
      </c>
      <c r="Y1354">
        <v>0</v>
      </c>
      <c r="Z1354">
        <v>0</v>
      </c>
      <c r="AA1354">
        <v>1215</v>
      </c>
      <c r="AB1354">
        <v>0</v>
      </c>
      <c r="AC1354">
        <v>1215</v>
      </c>
      <c r="AD1354">
        <v>3</v>
      </c>
      <c r="AE1354">
        <v>0</v>
      </c>
      <c r="AF1354">
        <v>9</v>
      </c>
      <c r="AG1354">
        <v>0</v>
      </c>
      <c r="AH1354">
        <v>1</v>
      </c>
      <c r="AI1354">
        <v>3</v>
      </c>
      <c r="AJ1354">
        <v>0</v>
      </c>
      <c r="AK1354">
        <v>0</v>
      </c>
      <c r="AL1354">
        <v>0</v>
      </c>
      <c r="AM1354">
        <v>0</v>
      </c>
      <c r="AN1354">
        <v>0</v>
      </c>
      <c r="AO1354">
        <v>3</v>
      </c>
      <c r="AP1354">
        <v>5</v>
      </c>
      <c r="AQ1354">
        <v>4</v>
      </c>
      <c r="AR1354">
        <v>0</v>
      </c>
      <c r="AS1354">
        <v>0</v>
      </c>
      <c r="AT1354">
        <v>1</v>
      </c>
      <c r="AU1354">
        <v>0</v>
      </c>
      <c r="AV1354">
        <v>0</v>
      </c>
      <c r="AW1354">
        <v>0</v>
      </c>
      <c r="AX1354">
        <v>0</v>
      </c>
      <c r="AY1354">
        <v>0</v>
      </c>
      <c r="AZ1354">
        <v>0</v>
      </c>
      <c r="BA1354">
        <v>0</v>
      </c>
      <c r="BB1354">
        <v>0</v>
      </c>
      <c r="BC1354">
        <v>0</v>
      </c>
      <c r="BD1354">
        <v>0</v>
      </c>
      <c r="BE1354">
        <v>0</v>
      </c>
      <c r="BF1354">
        <v>7</v>
      </c>
      <c r="BG1354">
        <v>135</v>
      </c>
      <c r="BH1354">
        <v>0</v>
      </c>
      <c r="BI1354">
        <v>3</v>
      </c>
      <c r="BJ1354" s="2">
        <v>46132</v>
      </c>
      <c r="BK1354">
        <v>0</v>
      </c>
      <c r="BL1354" s="3" t="str">
        <f>VLOOKUP(O1354,DropDownList!$H$1:$I$7,2,FALSE)</f>
        <v>2023/24</v>
      </c>
      <c r="BM1354" s="3" t="str">
        <f t="shared" si="21"/>
        <v>PREG</v>
      </c>
    </row>
    <row r="1355" spans="1:65" x14ac:dyDescent="0.2">
      <c r="A1355">
        <v>2026</v>
      </c>
      <c r="B1355">
        <v>4</v>
      </c>
      <c r="C1355" t="s">
        <v>139</v>
      </c>
      <c r="D1355" t="s">
        <v>140</v>
      </c>
      <c r="E1355" t="s">
        <v>8</v>
      </c>
      <c r="F1355">
        <v>9295</v>
      </c>
      <c r="G1355" t="s">
        <v>141</v>
      </c>
      <c r="H1355" t="s">
        <v>139</v>
      </c>
      <c r="I1355" t="s">
        <v>142</v>
      </c>
      <c r="J1355" s="1">
        <v>46113</v>
      </c>
      <c r="K1355" t="s">
        <v>440</v>
      </c>
      <c r="L1355">
        <v>1</v>
      </c>
      <c r="M1355" t="s">
        <v>441</v>
      </c>
      <c r="N1355" t="s">
        <v>442</v>
      </c>
      <c r="O1355" t="s">
        <v>156</v>
      </c>
      <c r="P1355" t="s">
        <v>148</v>
      </c>
      <c r="Q1355">
        <v>22560.3</v>
      </c>
      <c r="R1355">
        <v>1110</v>
      </c>
      <c r="S1355">
        <v>66600</v>
      </c>
      <c r="T1355">
        <v>4608.5</v>
      </c>
      <c r="U1355">
        <v>413</v>
      </c>
      <c r="V1355">
        <v>221</v>
      </c>
      <c r="W1355">
        <v>12429.7</v>
      </c>
      <c r="X1355">
        <v>12429.7</v>
      </c>
      <c r="Y1355">
        <v>0</v>
      </c>
      <c r="Z1355">
        <v>0</v>
      </c>
      <c r="AA1355">
        <v>39431.199999999997</v>
      </c>
      <c r="AB1355">
        <v>0</v>
      </c>
      <c r="AC1355">
        <v>39431.199999999997</v>
      </c>
      <c r="AD1355">
        <v>197</v>
      </c>
      <c r="AE1355">
        <v>24</v>
      </c>
      <c r="AF1355">
        <v>617</v>
      </c>
      <c r="AG1355">
        <v>70</v>
      </c>
      <c r="AH1355">
        <v>74</v>
      </c>
      <c r="AI1355">
        <v>343</v>
      </c>
      <c r="AJ1355">
        <v>0</v>
      </c>
      <c r="AK1355">
        <v>0</v>
      </c>
      <c r="AL1355">
        <v>0</v>
      </c>
      <c r="AM1355">
        <v>0</v>
      </c>
      <c r="AN1355">
        <v>0</v>
      </c>
      <c r="AO1355">
        <v>908</v>
      </c>
      <c r="AP1355">
        <v>4459</v>
      </c>
      <c r="AQ1355">
        <v>1021</v>
      </c>
      <c r="AR1355">
        <v>0</v>
      </c>
      <c r="AS1355">
        <v>254</v>
      </c>
      <c r="AT1355">
        <v>474</v>
      </c>
      <c r="AU1355">
        <v>16</v>
      </c>
      <c r="AV1355">
        <v>6</v>
      </c>
      <c r="AW1355">
        <v>0</v>
      </c>
      <c r="AX1355">
        <v>0</v>
      </c>
      <c r="AY1355">
        <v>679</v>
      </c>
      <c r="AZ1355">
        <v>1189</v>
      </c>
      <c r="BA1355">
        <v>669</v>
      </c>
      <c r="BB1355">
        <v>22</v>
      </c>
      <c r="BC1355">
        <v>10</v>
      </c>
      <c r="BD1355">
        <v>4</v>
      </c>
      <c r="BE1355">
        <v>0</v>
      </c>
      <c r="BF1355">
        <v>952</v>
      </c>
      <c r="BG1355">
        <v>20580</v>
      </c>
      <c r="BH1355">
        <v>6</v>
      </c>
      <c r="BI1355">
        <v>413</v>
      </c>
      <c r="BJ1355" s="2">
        <v>46132</v>
      </c>
      <c r="BK1355">
        <v>0</v>
      </c>
      <c r="BL1355" s="3" t="str">
        <f>VLOOKUP(O1355,DropDownList!$H$1:$I$7,2,FALSE)</f>
        <v>2023/24</v>
      </c>
      <c r="BM1355" s="3" t="str">
        <f t="shared" si="21"/>
        <v>PRAS</v>
      </c>
    </row>
    <row r="1356" spans="1:65" x14ac:dyDescent="0.2">
      <c r="A1356">
        <v>2026</v>
      </c>
      <c r="B1356">
        <v>4</v>
      </c>
      <c r="C1356" t="s">
        <v>139</v>
      </c>
      <c r="D1356" t="s">
        <v>140</v>
      </c>
      <c r="E1356" t="s">
        <v>8</v>
      </c>
      <c r="F1356">
        <v>9295</v>
      </c>
      <c r="G1356" t="s">
        <v>141</v>
      </c>
      <c r="H1356" t="s">
        <v>139</v>
      </c>
      <c r="I1356" t="s">
        <v>142</v>
      </c>
      <c r="J1356" s="1">
        <v>46113</v>
      </c>
      <c r="K1356" t="s">
        <v>440</v>
      </c>
      <c r="L1356">
        <v>1</v>
      </c>
      <c r="M1356" t="s">
        <v>441</v>
      </c>
      <c r="N1356" t="s">
        <v>442</v>
      </c>
      <c r="O1356" t="s">
        <v>155</v>
      </c>
      <c r="P1356" t="s">
        <v>154</v>
      </c>
      <c r="Q1356">
        <v>93271.17</v>
      </c>
      <c r="R1356">
        <v>1948</v>
      </c>
      <c r="S1356">
        <v>529408.69999999995</v>
      </c>
      <c r="T1356">
        <v>8668.33</v>
      </c>
      <c r="U1356">
        <v>373</v>
      </c>
      <c r="V1356">
        <v>182</v>
      </c>
      <c r="W1356">
        <v>44732.75</v>
      </c>
      <c r="X1356">
        <v>45727.75</v>
      </c>
      <c r="Y1356">
        <v>0</v>
      </c>
      <c r="Z1356">
        <v>0</v>
      </c>
      <c r="AA1356">
        <v>427469.2</v>
      </c>
      <c r="AB1356">
        <v>2791.51</v>
      </c>
      <c r="AC1356">
        <v>397301.65</v>
      </c>
      <c r="AD1356">
        <v>60</v>
      </c>
      <c r="AE1356">
        <v>122</v>
      </c>
      <c r="AF1356">
        <v>1536</v>
      </c>
      <c r="AG1356">
        <v>234</v>
      </c>
      <c r="AH1356">
        <v>24</v>
      </c>
      <c r="AI1356">
        <v>139</v>
      </c>
      <c r="AJ1356">
        <v>0</v>
      </c>
      <c r="AK1356">
        <v>0</v>
      </c>
      <c r="AL1356">
        <v>0</v>
      </c>
      <c r="AM1356">
        <v>0</v>
      </c>
      <c r="AN1356">
        <v>0</v>
      </c>
      <c r="AO1356">
        <v>1337</v>
      </c>
      <c r="AP1356">
        <v>6832</v>
      </c>
      <c r="AQ1356">
        <v>1609</v>
      </c>
      <c r="AR1356">
        <v>1</v>
      </c>
      <c r="AS1356">
        <v>955</v>
      </c>
      <c r="AT1356">
        <v>752</v>
      </c>
      <c r="AU1356">
        <v>149</v>
      </c>
      <c r="AV1356">
        <v>74</v>
      </c>
      <c r="AW1356">
        <v>5</v>
      </c>
      <c r="AX1356">
        <v>0</v>
      </c>
      <c r="AY1356">
        <v>607</v>
      </c>
      <c r="AZ1356">
        <v>1249</v>
      </c>
      <c r="BA1356">
        <v>826</v>
      </c>
      <c r="BB1356">
        <v>166</v>
      </c>
      <c r="BC1356">
        <v>65</v>
      </c>
      <c r="BD1356">
        <v>41</v>
      </c>
      <c r="BE1356">
        <v>1</v>
      </c>
      <c r="BF1356">
        <v>1934</v>
      </c>
      <c r="BG1356">
        <v>45377</v>
      </c>
      <c r="BH1356">
        <v>15</v>
      </c>
      <c r="BI1356">
        <v>367</v>
      </c>
      <c r="BJ1356" s="2">
        <v>46132</v>
      </c>
      <c r="BK1356">
        <v>7</v>
      </c>
      <c r="BL1356" s="3" t="str">
        <f>VLOOKUP(O1356,DropDownList!$H$1:$I$7,2,FALSE)</f>
        <v>2022/23</v>
      </c>
      <c r="BM1356" s="3" t="str">
        <f t="shared" si="21"/>
        <v>JP COURT</v>
      </c>
    </row>
    <row r="1357" spans="1:65" x14ac:dyDescent="0.2">
      <c r="A1357">
        <v>2026</v>
      </c>
      <c r="B1357">
        <v>4</v>
      </c>
      <c r="C1357" t="s">
        <v>139</v>
      </c>
      <c r="D1357" t="s">
        <v>140</v>
      </c>
      <c r="E1357" t="s">
        <v>8</v>
      </c>
      <c r="F1357">
        <v>9295</v>
      </c>
      <c r="G1357" t="s">
        <v>141</v>
      </c>
      <c r="H1357" t="s">
        <v>139</v>
      </c>
      <c r="I1357" t="s">
        <v>142</v>
      </c>
      <c r="J1357" s="1">
        <v>46113</v>
      </c>
      <c r="K1357" t="s">
        <v>440</v>
      </c>
      <c r="L1357">
        <v>1</v>
      </c>
      <c r="M1357" t="s">
        <v>441</v>
      </c>
      <c r="N1357" t="s">
        <v>442</v>
      </c>
      <c r="O1357" t="s">
        <v>149</v>
      </c>
      <c r="P1357" t="s">
        <v>152</v>
      </c>
      <c r="Q1357">
        <v>0</v>
      </c>
      <c r="R1357">
        <v>1007</v>
      </c>
      <c r="S1357">
        <v>40280</v>
      </c>
      <c r="T1357">
        <v>26360</v>
      </c>
      <c r="U1357">
        <v>0</v>
      </c>
      <c r="V1357">
        <v>0</v>
      </c>
      <c r="W1357">
        <v>0</v>
      </c>
      <c r="X1357">
        <v>0</v>
      </c>
      <c r="Y1357">
        <v>0</v>
      </c>
      <c r="Z1357">
        <v>0</v>
      </c>
      <c r="AA1357">
        <v>13920</v>
      </c>
      <c r="AB1357">
        <v>0</v>
      </c>
      <c r="AC1357">
        <v>13920</v>
      </c>
      <c r="AD1357">
        <v>0</v>
      </c>
      <c r="AE1357">
        <v>0</v>
      </c>
      <c r="AF1357">
        <v>348</v>
      </c>
      <c r="AG1357">
        <v>0</v>
      </c>
      <c r="AH1357">
        <v>659</v>
      </c>
      <c r="AI1357">
        <v>0</v>
      </c>
      <c r="AJ1357">
        <v>0</v>
      </c>
      <c r="AK1357">
        <v>0</v>
      </c>
      <c r="AL1357">
        <v>0</v>
      </c>
      <c r="AM1357">
        <v>16</v>
      </c>
      <c r="AN1357">
        <v>0</v>
      </c>
      <c r="AO1357">
        <v>0</v>
      </c>
      <c r="AP1357">
        <v>0</v>
      </c>
      <c r="AQ1357">
        <v>0</v>
      </c>
      <c r="AR1357">
        <v>0</v>
      </c>
      <c r="AS1357">
        <v>0</v>
      </c>
      <c r="AT1357">
        <v>0</v>
      </c>
      <c r="AU1357">
        <v>0</v>
      </c>
      <c r="AV1357">
        <v>0</v>
      </c>
      <c r="AW1357">
        <v>0</v>
      </c>
      <c r="AX1357">
        <v>0</v>
      </c>
      <c r="AY1357">
        <v>0</v>
      </c>
      <c r="AZ1357">
        <v>0</v>
      </c>
      <c r="BA1357">
        <v>0</v>
      </c>
      <c r="BB1357">
        <v>0</v>
      </c>
      <c r="BC1357">
        <v>0</v>
      </c>
      <c r="BD1357">
        <v>0</v>
      </c>
      <c r="BE1357">
        <v>0</v>
      </c>
      <c r="BF1357">
        <v>0</v>
      </c>
      <c r="BG1357">
        <v>0</v>
      </c>
      <c r="BH1357">
        <v>0</v>
      </c>
      <c r="BI1357">
        <v>0</v>
      </c>
      <c r="BJ1357" s="2">
        <v>46132</v>
      </c>
      <c r="BK1357">
        <v>0</v>
      </c>
      <c r="BL1357" s="3" t="str">
        <f>VLOOKUP(O1357,DropDownList!$H$1:$I$7,2,FALSE)</f>
        <v>2025/26</v>
      </c>
      <c r="BM1357" s="3" t="str">
        <f t="shared" si="21"/>
        <v>PCOA</v>
      </c>
    </row>
    <row r="1358" spans="1:65" x14ac:dyDescent="0.2">
      <c r="A1358">
        <v>2026</v>
      </c>
      <c r="B1358">
        <v>4</v>
      </c>
      <c r="C1358" t="s">
        <v>139</v>
      </c>
      <c r="D1358" t="s">
        <v>140</v>
      </c>
      <c r="E1358" t="s">
        <v>8</v>
      </c>
      <c r="F1358">
        <v>9295</v>
      </c>
      <c r="G1358" t="s">
        <v>141</v>
      </c>
      <c r="H1358" t="s">
        <v>139</v>
      </c>
      <c r="I1358" t="s">
        <v>142</v>
      </c>
      <c r="J1358" s="1">
        <v>46113</v>
      </c>
      <c r="K1358" t="s">
        <v>440</v>
      </c>
      <c r="L1358">
        <v>1</v>
      </c>
      <c r="M1358" t="s">
        <v>441</v>
      </c>
      <c r="N1358" t="s">
        <v>442</v>
      </c>
      <c r="O1358" t="s">
        <v>149</v>
      </c>
      <c r="P1358" t="s">
        <v>154</v>
      </c>
      <c r="Q1358">
        <v>169333.26</v>
      </c>
      <c r="R1358">
        <v>1316</v>
      </c>
      <c r="S1358">
        <v>372878.71</v>
      </c>
      <c r="T1358">
        <v>1428</v>
      </c>
      <c r="U1358">
        <v>683</v>
      </c>
      <c r="V1358">
        <v>459</v>
      </c>
      <c r="W1358">
        <v>79501.81</v>
      </c>
      <c r="X1358">
        <v>118791.49</v>
      </c>
      <c r="Y1358">
        <v>0</v>
      </c>
      <c r="Z1358">
        <v>0</v>
      </c>
      <c r="AA1358">
        <v>202117.45</v>
      </c>
      <c r="AB1358">
        <v>1260.03</v>
      </c>
      <c r="AC1358">
        <v>184733.35</v>
      </c>
      <c r="AD1358">
        <v>235</v>
      </c>
      <c r="AE1358">
        <v>224</v>
      </c>
      <c r="AF1358">
        <v>627</v>
      </c>
      <c r="AG1358">
        <v>373</v>
      </c>
      <c r="AH1358">
        <v>4</v>
      </c>
      <c r="AI1358">
        <v>310</v>
      </c>
      <c r="AJ1358">
        <v>0</v>
      </c>
      <c r="AK1358">
        <v>0</v>
      </c>
      <c r="AL1358">
        <v>0</v>
      </c>
      <c r="AM1358">
        <v>0</v>
      </c>
      <c r="AN1358">
        <v>0</v>
      </c>
      <c r="AO1358">
        <v>845</v>
      </c>
      <c r="AP1358">
        <v>1877</v>
      </c>
      <c r="AQ1358">
        <v>864</v>
      </c>
      <c r="AR1358">
        <v>0</v>
      </c>
      <c r="AS1358">
        <v>263</v>
      </c>
      <c r="AT1358">
        <v>153</v>
      </c>
      <c r="AU1358">
        <v>6</v>
      </c>
      <c r="AV1358">
        <v>1</v>
      </c>
      <c r="AW1358">
        <v>3</v>
      </c>
      <c r="AX1358">
        <v>0</v>
      </c>
      <c r="AY1358">
        <v>148</v>
      </c>
      <c r="AZ1358">
        <v>196</v>
      </c>
      <c r="BA1358">
        <v>36</v>
      </c>
      <c r="BB1358">
        <v>16</v>
      </c>
      <c r="BC1358">
        <v>3</v>
      </c>
      <c r="BD1358">
        <v>4</v>
      </c>
      <c r="BE1358">
        <v>1</v>
      </c>
      <c r="BF1358">
        <v>1313</v>
      </c>
      <c r="BG1358">
        <v>92700.12</v>
      </c>
      <c r="BH1358">
        <v>2</v>
      </c>
      <c r="BI1358">
        <v>677</v>
      </c>
      <c r="BJ1358" s="2">
        <v>46132</v>
      </c>
      <c r="BK1358">
        <v>0</v>
      </c>
      <c r="BL1358" s="3" t="str">
        <f>VLOOKUP(O1358,DropDownList!$H$1:$I$7,2,FALSE)</f>
        <v>2025/26</v>
      </c>
      <c r="BM1358" s="3" t="str">
        <f t="shared" si="21"/>
        <v>JP COURT</v>
      </c>
    </row>
    <row r="1359" spans="1:65" x14ac:dyDescent="0.2">
      <c r="A1359">
        <v>2026</v>
      </c>
      <c r="B1359">
        <v>4</v>
      </c>
      <c r="C1359" t="s">
        <v>139</v>
      </c>
      <c r="D1359" t="s">
        <v>140</v>
      </c>
      <c r="E1359" t="s">
        <v>8</v>
      </c>
      <c r="F1359">
        <v>9295</v>
      </c>
      <c r="G1359" t="s">
        <v>141</v>
      </c>
      <c r="H1359" t="s">
        <v>139</v>
      </c>
      <c r="I1359" t="s">
        <v>142</v>
      </c>
      <c r="J1359" s="1">
        <v>46113</v>
      </c>
      <c r="K1359" t="s">
        <v>440</v>
      </c>
      <c r="L1359">
        <v>1</v>
      </c>
      <c r="M1359" t="s">
        <v>441</v>
      </c>
      <c r="N1359" t="s">
        <v>442</v>
      </c>
      <c r="O1359" t="s">
        <v>149</v>
      </c>
      <c r="P1359" t="s">
        <v>150</v>
      </c>
      <c r="Q1359">
        <v>189503.47</v>
      </c>
      <c r="R1359">
        <v>1892</v>
      </c>
      <c r="S1359">
        <v>303046.05</v>
      </c>
      <c r="T1359">
        <v>27707.78</v>
      </c>
      <c r="U1359">
        <v>1236</v>
      </c>
      <c r="V1359">
        <v>991</v>
      </c>
      <c r="W1359">
        <v>141203.71</v>
      </c>
      <c r="X1359">
        <v>156782.32</v>
      </c>
      <c r="Y1359">
        <v>1722</v>
      </c>
      <c r="Z1359">
        <v>275338.27</v>
      </c>
      <c r="AA1359">
        <v>85834.8</v>
      </c>
      <c r="AB1359">
        <v>15191.61</v>
      </c>
      <c r="AC1359">
        <v>70643.19</v>
      </c>
      <c r="AD1359">
        <v>857</v>
      </c>
      <c r="AE1359">
        <v>134</v>
      </c>
      <c r="AF1359">
        <v>485</v>
      </c>
      <c r="AG1359">
        <v>194</v>
      </c>
      <c r="AH1359">
        <v>170</v>
      </c>
      <c r="AI1359">
        <v>1042</v>
      </c>
      <c r="AJ1359">
        <v>261</v>
      </c>
      <c r="AK1359">
        <v>122</v>
      </c>
      <c r="AL1359">
        <v>23</v>
      </c>
      <c r="AM1359">
        <v>89</v>
      </c>
      <c r="AN1359">
        <v>19</v>
      </c>
      <c r="AO1359">
        <v>1368</v>
      </c>
      <c r="AP1359">
        <v>2939</v>
      </c>
      <c r="AQ1359">
        <v>1411</v>
      </c>
      <c r="AR1359">
        <v>3</v>
      </c>
      <c r="AS1359">
        <v>244</v>
      </c>
      <c r="AT1359">
        <v>285</v>
      </c>
      <c r="AU1359">
        <v>17</v>
      </c>
      <c r="AV1359">
        <v>7</v>
      </c>
      <c r="AW1359">
        <v>0</v>
      </c>
      <c r="AX1359">
        <v>0</v>
      </c>
      <c r="AY1359">
        <v>253</v>
      </c>
      <c r="AZ1359">
        <v>373</v>
      </c>
      <c r="BA1359">
        <v>90</v>
      </c>
      <c r="BB1359">
        <v>14</v>
      </c>
      <c r="BC1359">
        <v>2</v>
      </c>
      <c r="BD1359">
        <v>1</v>
      </c>
      <c r="BE1359">
        <v>0</v>
      </c>
      <c r="BF1359">
        <v>1430</v>
      </c>
      <c r="BG1359">
        <v>166110.26999999999</v>
      </c>
      <c r="BH1359">
        <v>1</v>
      </c>
      <c r="BI1359">
        <v>1232</v>
      </c>
      <c r="BJ1359" s="2">
        <v>46132</v>
      </c>
      <c r="BK1359">
        <v>0</v>
      </c>
      <c r="BL1359" s="3" t="str">
        <f>VLOOKUP(O1359,DropDownList!$H$1:$I$7,2,FALSE)</f>
        <v>2025/26</v>
      </c>
      <c r="BM1359" s="3" t="str">
        <f t="shared" si="21"/>
        <v>FISCAL FINES</v>
      </c>
    </row>
    <row r="1360" spans="1:65" x14ac:dyDescent="0.2">
      <c r="A1360">
        <v>2026</v>
      </c>
      <c r="B1360">
        <v>4</v>
      </c>
      <c r="C1360" t="s">
        <v>139</v>
      </c>
      <c r="D1360" t="s">
        <v>140</v>
      </c>
      <c r="E1360" t="s">
        <v>8</v>
      </c>
      <c r="F1360">
        <v>9295</v>
      </c>
      <c r="G1360" t="s">
        <v>141</v>
      </c>
      <c r="H1360" t="s">
        <v>139</v>
      </c>
      <c r="I1360" t="s">
        <v>142</v>
      </c>
      <c r="J1360" s="1">
        <v>46113</v>
      </c>
      <c r="K1360" t="s">
        <v>440</v>
      </c>
      <c r="L1360">
        <v>1</v>
      </c>
      <c r="M1360" t="s">
        <v>441</v>
      </c>
      <c r="N1360" t="s">
        <v>442</v>
      </c>
      <c r="O1360" t="s">
        <v>147</v>
      </c>
      <c r="P1360" t="s">
        <v>150</v>
      </c>
      <c r="Q1360">
        <v>199416.16</v>
      </c>
      <c r="R1360">
        <v>2908</v>
      </c>
      <c r="S1360">
        <v>435786.15</v>
      </c>
      <c r="T1360">
        <v>50235.6</v>
      </c>
      <c r="U1360">
        <v>1363</v>
      </c>
      <c r="V1360">
        <v>697</v>
      </c>
      <c r="W1360">
        <v>112138.95</v>
      </c>
      <c r="X1360">
        <v>116734.2</v>
      </c>
      <c r="Y1360">
        <v>2525</v>
      </c>
      <c r="Z1360">
        <v>385550.55</v>
      </c>
      <c r="AA1360">
        <v>186134.39</v>
      </c>
      <c r="AB1360">
        <v>40182.93</v>
      </c>
      <c r="AC1360">
        <v>145951.46</v>
      </c>
      <c r="AD1360">
        <v>586</v>
      </c>
      <c r="AE1360">
        <v>111</v>
      </c>
      <c r="AF1360">
        <v>1150</v>
      </c>
      <c r="AG1360">
        <v>367</v>
      </c>
      <c r="AH1360">
        <v>383</v>
      </c>
      <c r="AI1360">
        <v>996</v>
      </c>
      <c r="AJ1360">
        <v>424</v>
      </c>
      <c r="AK1360">
        <v>212</v>
      </c>
      <c r="AL1360">
        <v>48</v>
      </c>
      <c r="AM1360">
        <v>168</v>
      </c>
      <c r="AN1360">
        <v>26</v>
      </c>
      <c r="AO1360">
        <v>2046</v>
      </c>
      <c r="AP1360">
        <v>8325</v>
      </c>
      <c r="AQ1360">
        <v>2215</v>
      </c>
      <c r="AR1360">
        <v>3</v>
      </c>
      <c r="AS1360">
        <v>676</v>
      </c>
      <c r="AT1360">
        <v>828</v>
      </c>
      <c r="AU1360">
        <v>56</v>
      </c>
      <c r="AV1360">
        <v>24</v>
      </c>
      <c r="AW1360">
        <v>0</v>
      </c>
      <c r="AX1360">
        <v>0</v>
      </c>
      <c r="AY1360">
        <v>1027</v>
      </c>
      <c r="AZ1360">
        <v>1907</v>
      </c>
      <c r="BA1360">
        <v>971</v>
      </c>
      <c r="BB1360">
        <v>69</v>
      </c>
      <c r="BC1360">
        <v>14</v>
      </c>
      <c r="BD1360">
        <v>16</v>
      </c>
      <c r="BE1360">
        <v>0</v>
      </c>
      <c r="BF1360">
        <v>2146</v>
      </c>
      <c r="BG1360">
        <v>158509.63</v>
      </c>
      <c r="BH1360">
        <v>12</v>
      </c>
      <c r="BI1360">
        <v>1362</v>
      </c>
      <c r="BJ1360" s="2">
        <v>46132</v>
      </c>
      <c r="BK1360">
        <v>0</v>
      </c>
      <c r="BL1360" s="3" t="str">
        <f>VLOOKUP(O1360,DropDownList!$H$1:$I$7,2,FALSE)</f>
        <v>2024/25</v>
      </c>
      <c r="BM1360" s="3" t="str">
        <f t="shared" si="21"/>
        <v>FISCAL FINES</v>
      </c>
    </row>
    <row r="1361" spans="1:65" x14ac:dyDescent="0.2">
      <c r="A1361">
        <v>2026</v>
      </c>
      <c r="B1361">
        <v>4</v>
      </c>
      <c r="C1361" t="s">
        <v>139</v>
      </c>
      <c r="D1361" t="s">
        <v>140</v>
      </c>
      <c r="E1361" t="s">
        <v>8</v>
      </c>
      <c r="F1361">
        <v>9295</v>
      </c>
      <c r="G1361" t="s">
        <v>141</v>
      </c>
      <c r="H1361" t="s">
        <v>139</v>
      </c>
      <c r="I1361" t="s">
        <v>142</v>
      </c>
      <c r="J1361" s="1">
        <v>46113</v>
      </c>
      <c r="K1361" t="s">
        <v>440</v>
      </c>
      <c r="L1361">
        <v>1</v>
      </c>
      <c r="M1361" t="s">
        <v>441</v>
      </c>
      <c r="N1361" t="s">
        <v>442</v>
      </c>
      <c r="O1361" t="s">
        <v>149</v>
      </c>
      <c r="P1361" t="s">
        <v>146</v>
      </c>
      <c r="Q1361">
        <v>5395.93</v>
      </c>
      <c r="R1361">
        <v>1312</v>
      </c>
      <c r="S1361">
        <v>21530</v>
      </c>
      <c r="T1361">
        <v>60</v>
      </c>
      <c r="U1361">
        <v>681</v>
      </c>
      <c r="V1361">
        <v>241</v>
      </c>
      <c r="W1361">
        <v>4040</v>
      </c>
      <c r="X1361">
        <v>4040</v>
      </c>
      <c r="Y1361">
        <v>0</v>
      </c>
      <c r="Z1361">
        <v>0</v>
      </c>
      <c r="AA1361">
        <v>16074.07</v>
      </c>
      <c r="AB1361">
        <v>0</v>
      </c>
      <c r="AC1361">
        <v>0</v>
      </c>
      <c r="AD1361">
        <v>238</v>
      </c>
      <c r="AE1361">
        <v>3</v>
      </c>
      <c r="AF1361">
        <v>988</v>
      </c>
      <c r="AG1361">
        <v>7</v>
      </c>
      <c r="AH1361">
        <v>4</v>
      </c>
      <c r="AI1361">
        <v>313</v>
      </c>
      <c r="AJ1361">
        <v>0</v>
      </c>
      <c r="AK1361">
        <v>0</v>
      </c>
      <c r="AL1361">
        <v>0</v>
      </c>
      <c r="AM1361">
        <v>0</v>
      </c>
      <c r="AN1361">
        <v>0</v>
      </c>
      <c r="AO1361">
        <v>842</v>
      </c>
      <c r="AP1361">
        <v>1874</v>
      </c>
      <c r="AQ1361">
        <v>864</v>
      </c>
      <c r="AR1361">
        <v>0</v>
      </c>
      <c r="AS1361">
        <v>264</v>
      </c>
      <c r="AT1361">
        <v>153</v>
      </c>
      <c r="AU1361">
        <v>6</v>
      </c>
      <c r="AV1361">
        <v>1</v>
      </c>
      <c r="AW1361">
        <v>3</v>
      </c>
      <c r="AX1361">
        <v>0</v>
      </c>
      <c r="AY1361">
        <v>147</v>
      </c>
      <c r="AZ1361">
        <v>194</v>
      </c>
      <c r="BA1361">
        <v>36</v>
      </c>
      <c r="BB1361">
        <v>16</v>
      </c>
      <c r="BC1361">
        <v>3</v>
      </c>
      <c r="BD1361">
        <v>4</v>
      </c>
      <c r="BE1361">
        <v>1</v>
      </c>
      <c r="BF1361">
        <v>1309</v>
      </c>
      <c r="BG1361">
        <v>5300</v>
      </c>
      <c r="BH1361">
        <v>0</v>
      </c>
      <c r="BI1361">
        <v>674</v>
      </c>
      <c r="BJ1361" s="2">
        <v>46132</v>
      </c>
      <c r="BK1361">
        <v>0</v>
      </c>
      <c r="BL1361" s="3" t="str">
        <f>VLOOKUP(O1361,DropDownList!$H$1:$I$7,2,FALSE)</f>
        <v>2025/26</v>
      </c>
      <c r="BM1361" s="3" t="str">
        <f t="shared" si="21"/>
        <v>VSUR</v>
      </c>
    </row>
    <row r="1362" spans="1:65" x14ac:dyDescent="0.2">
      <c r="A1362">
        <v>2026</v>
      </c>
      <c r="B1362">
        <v>4</v>
      </c>
      <c r="C1362" t="s">
        <v>139</v>
      </c>
      <c r="D1362" t="s">
        <v>140</v>
      </c>
      <c r="E1362" t="s">
        <v>8</v>
      </c>
      <c r="F1362">
        <v>9295</v>
      </c>
      <c r="G1362" t="s">
        <v>141</v>
      </c>
      <c r="H1362" t="s">
        <v>139</v>
      </c>
      <c r="I1362" t="s">
        <v>142</v>
      </c>
      <c r="J1362" s="1">
        <v>46113</v>
      </c>
      <c r="K1362" t="s">
        <v>440</v>
      </c>
      <c r="L1362">
        <v>1</v>
      </c>
      <c r="M1362" t="s">
        <v>441</v>
      </c>
      <c r="N1362" t="s">
        <v>442</v>
      </c>
      <c r="O1362" t="s">
        <v>149</v>
      </c>
      <c r="P1362" t="s">
        <v>148</v>
      </c>
      <c r="Q1362">
        <v>28213.02</v>
      </c>
      <c r="R1362">
        <v>643</v>
      </c>
      <c r="S1362">
        <v>38580</v>
      </c>
      <c r="T1362">
        <v>1320</v>
      </c>
      <c r="U1362">
        <v>482</v>
      </c>
      <c r="V1362">
        <v>388</v>
      </c>
      <c r="W1362">
        <v>22950</v>
      </c>
      <c r="X1362">
        <v>22950</v>
      </c>
      <c r="Y1362">
        <v>0</v>
      </c>
      <c r="Z1362">
        <v>0</v>
      </c>
      <c r="AA1362">
        <v>9046.98</v>
      </c>
      <c r="AB1362">
        <v>0</v>
      </c>
      <c r="AC1362">
        <v>9046.98</v>
      </c>
      <c r="AD1362">
        <v>376</v>
      </c>
      <c r="AE1362">
        <v>12</v>
      </c>
      <c r="AF1362">
        <v>139</v>
      </c>
      <c r="AG1362">
        <v>26</v>
      </c>
      <c r="AH1362">
        <v>22</v>
      </c>
      <c r="AI1362">
        <v>456</v>
      </c>
      <c r="AJ1362">
        <v>0</v>
      </c>
      <c r="AK1362">
        <v>0</v>
      </c>
      <c r="AL1362">
        <v>0</v>
      </c>
      <c r="AM1362">
        <v>0</v>
      </c>
      <c r="AN1362">
        <v>0</v>
      </c>
      <c r="AO1362">
        <v>536</v>
      </c>
      <c r="AP1362">
        <v>1114</v>
      </c>
      <c r="AQ1362">
        <v>561</v>
      </c>
      <c r="AR1362">
        <v>0</v>
      </c>
      <c r="AS1362">
        <v>54</v>
      </c>
      <c r="AT1362">
        <v>95</v>
      </c>
      <c r="AU1362">
        <v>2</v>
      </c>
      <c r="AV1362">
        <v>0</v>
      </c>
      <c r="AW1362">
        <v>0</v>
      </c>
      <c r="AX1362">
        <v>0</v>
      </c>
      <c r="AY1362">
        <v>105</v>
      </c>
      <c r="AZ1362">
        <v>147</v>
      </c>
      <c r="BA1362">
        <v>38</v>
      </c>
      <c r="BB1362">
        <v>3</v>
      </c>
      <c r="BC1362">
        <v>2</v>
      </c>
      <c r="BD1362">
        <v>0</v>
      </c>
      <c r="BE1362">
        <v>0</v>
      </c>
      <c r="BF1362">
        <v>556</v>
      </c>
      <c r="BG1362">
        <v>27360</v>
      </c>
      <c r="BH1362">
        <v>0</v>
      </c>
      <c r="BI1362">
        <v>482</v>
      </c>
      <c r="BJ1362" s="2">
        <v>46132</v>
      </c>
      <c r="BK1362">
        <v>0</v>
      </c>
      <c r="BL1362" s="3" t="str">
        <f>VLOOKUP(O1362,DropDownList!$H$1:$I$7,2,FALSE)</f>
        <v>2025/26</v>
      </c>
      <c r="BM1362" s="3" t="str">
        <f t="shared" si="21"/>
        <v>PRAS</v>
      </c>
    </row>
    <row r="1363" spans="1:65" x14ac:dyDescent="0.2">
      <c r="A1363">
        <v>2026</v>
      </c>
      <c r="B1363">
        <v>4</v>
      </c>
      <c r="C1363" t="s">
        <v>139</v>
      </c>
      <c r="D1363" t="s">
        <v>140</v>
      </c>
      <c r="E1363" t="s">
        <v>8</v>
      </c>
      <c r="F1363">
        <v>9295</v>
      </c>
      <c r="G1363" t="s">
        <v>141</v>
      </c>
      <c r="H1363" t="s">
        <v>139</v>
      </c>
      <c r="I1363" t="s">
        <v>142</v>
      </c>
      <c r="J1363" s="1">
        <v>46113</v>
      </c>
      <c r="K1363" t="s">
        <v>440</v>
      </c>
      <c r="L1363">
        <v>1</v>
      </c>
      <c r="M1363" t="s">
        <v>441</v>
      </c>
      <c r="N1363" t="s">
        <v>442</v>
      </c>
      <c r="O1363" t="s">
        <v>149</v>
      </c>
      <c r="P1363" t="s">
        <v>153</v>
      </c>
      <c r="Q1363">
        <v>840</v>
      </c>
      <c r="R1363">
        <v>6</v>
      </c>
      <c r="S1363">
        <v>885</v>
      </c>
      <c r="T1363">
        <v>0</v>
      </c>
      <c r="U1363">
        <v>5</v>
      </c>
      <c r="V1363">
        <v>5</v>
      </c>
      <c r="W1363">
        <v>840</v>
      </c>
      <c r="X1363">
        <v>840</v>
      </c>
      <c r="Y1363">
        <v>0</v>
      </c>
      <c r="Z1363">
        <v>0</v>
      </c>
      <c r="AA1363">
        <v>45</v>
      </c>
      <c r="AB1363">
        <v>0</v>
      </c>
      <c r="AC1363">
        <v>45</v>
      </c>
      <c r="AD1363">
        <v>5</v>
      </c>
      <c r="AE1363">
        <v>0</v>
      </c>
      <c r="AF1363">
        <v>1</v>
      </c>
      <c r="AG1363">
        <v>0</v>
      </c>
      <c r="AH1363">
        <v>0</v>
      </c>
      <c r="AI1363">
        <v>5</v>
      </c>
      <c r="AJ1363">
        <v>0</v>
      </c>
      <c r="AK1363">
        <v>0</v>
      </c>
      <c r="AL1363">
        <v>0</v>
      </c>
      <c r="AM1363">
        <v>0</v>
      </c>
      <c r="AN1363">
        <v>0</v>
      </c>
      <c r="AO1363">
        <v>5</v>
      </c>
      <c r="AP1363">
        <v>7</v>
      </c>
      <c r="AQ1363">
        <v>5</v>
      </c>
      <c r="AR1363">
        <v>0</v>
      </c>
      <c r="AS1363">
        <v>0</v>
      </c>
      <c r="AT1363">
        <v>0</v>
      </c>
      <c r="AU1363">
        <v>1</v>
      </c>
      <c r="AV1363">
        <v>1</v>
      </c>
      <c r="AW1363">
        <v>0</v>
      </c>
      <c r="AX1363">
        <v>0</v>
      </c>
      <c r="AY1363">
        <v>0</v>
      </c>
      <c r="AZ1363">
        <v>0</v>
      </c>
      <c r="BA1363">
        <v>0</v>
      </c>
      <c r="BB1363">
        <v>0</v>
      </c>
      <c r="BC1363">
        <v>0</v>
      </c>
      <c r="BD1363">
        <v>0</v>
      </c>
      <c r="BE1363">
        <v>0</v>
      </c>
      <c r="BF1363">
        <v>6</v>
      </c>
      <c r="BG1363">
        <v>840</v>
      </c>
      <c r="BH1363">
        <v>0</v>
      </c>
      <c r="BI1363">
        <v>5</v>
      </c>
      <c r="BJ1363" s="2">
        <v>46132</v>
      </c>
      <c r="BK1363">
        <v>0</v>
      </c>
      <c r="BL1363" s="3" t="str">
        <f>VLOOKUP(O1363,DropDownList!$H$1:$I$7,2,FALSE)</f>
        <v>2025/26</v>
      </c>
      <c r="BM1363" s="3" t="str">
        <f t="shared" si="21"/>
        <v>PREG</v>
      </c>
    </row>
    <row r="1364" spans="1:65" x14ac:dyDescent="0.2">
      <c r="A1364">
        <v>2026</v>
      </c>
      <c r="B1364">
        <v>4</v>
      </c>
      <c r="C1364" t="s">
        <v>139</v>
      </c>
      <c r="D1364" t="s">
        <v>140</v>
      </c>
      <c r="E1364" t="s">
        <v>8</v>
      </c>
      <c r="F1364">
        <v>9295</v>
      </c>
      <c r="G1364" t="s">
        <v>141</v>
      </c>
      <c r="H1364" t="s">
        <v>139</v>
      </c>
      <c r="I1364" t="s">
        <v>142</v>
      </c>
      <c r="J1364" s="1">
        <v>46113</v>
      </c>
      <c r="K1364" t="s">
        <v>440</v>
      </c>
      <c r="L1364">
        <v>1</v>
      </c>
      <c r="M1364" t="s">
        <v>441</v>
      </c>
      <c r="N1364" t="s">
        <v>442</v>
      </c>
      <c r="O1364" t="s">
        <v>149</v>
      </c>
      <c r="P1364" t="s">
        <v>151</v>
      </c>
      <c r="Q1364">
        <v>0</v>
      </c>
      <c r="R1364">
        <v>5</v>
      </c>
      <c r="S1364">
        <v>150</v>
      </c>
      <c r="T1364">
        <v>30</v>
      </c>
      <c r="U1364">
        <v>0</v>
      </c>
      <c r="V1364">
        <v>0</v>
      </c>
      <c r="W1364">
        <v>0</v>
      </c>
      <c r="X1364">
        <v>0</v>
      </c>
      <c r="Y1364">
        <v>0</v>
      </c>
      <c r="Z1364">
        <v>0</v>
      </c>
      <c r="AA1364">
        <v>120</v>
      </c>
      <c r="AB1364">
        <v>0</v>
      </c>
      <c r="AC1364">
        <v>120</v>
      </c>
      <c r="AD1364">
        <v>0</v>
      </c>
      <c r="AE1364">
        <v>0</v>
      </c>
      <c r="AF1364">
        <v>4</v>
      </c>
      <c r="AG1364">
        <v>0</v>
      </c>
      <c r="AH1364">
        <v>1</v>
      </c>
      <c r="AI1364">
        <v>0</v>
      </c>
      <c r="AJ1364">
        <v>0</v>
      </c>
      <c r="AK1364">
        <v>0</v>
      </c>
      <c r="AL1364">
        <v>0</v>
      </c>
      <c r="AM1364">
        <v>0</v>
      </c>
      <c r="AN1364">
        <v>0</v>
      </c>
      <c r="AO1364">
        <v>0</v>
      </c>
      <c r="AP1364">
        <v>0</v>
      </c>
      <c r="AQ1364">
        <v>0</v>
      </c>
      <c r="AR1364">
        <v>0</v>
      </c>
      <c r="AS1364">
        <v>0</v>
      </c>
      <c r="AT1364">
        <v>0</v>
      </c>
      <c r="AU1364">
        <v>0</v>
      </c>
      <c r="AV1364">
        <v>0</v>
      </c>
      <c r="AW1364">
        <v>0</v>
      </c>
      <c r="AX1364">
        <v>0</v>
      </c>
      <c r="AY1364">
        <v>0</v>
      </c>
      <c r="AZ1364">
        <v>0</v>
      </c>
      <c r="BA1364">
        <v>0</v>
      </c>
      <c r="BB1364">
        <v>0</v>
      </c>
      <c r="BC1364">
        <v>0</v>
      </c>
      <c r="BD1364">
        <v>0</v>
      </c>
      <c r="BE1364">
        <v>0</v>
      </c>
      <c r="BF1364">
        <v>0</v>
      </c>
      <c r="BG1364">
        <v>0</v>
      </c>
      <c r="BH1364">
        <v>0</v>
      </c>
      <c r="BI1364">
        <v>0</v>
      </c>
      <c r="BJ1364" s="2">
        <v>46132</v>
      </c>
      <c r="BK1364">
        <v>0</v>
      </c>
      <c r="BL1364" s="3" t="str">
        <f>VLOOKUP(O1364,DropDownList!$H$1:$I$7,2,FALSE)</f>
        <v>2025/26</v>
      </c>
      <c r="BM1364" s="3" t="str">
        <f t="shared" si="21"/>
        <v>PCPF</v>
      </c>
    </row>
    <row r="1365" spans="1:65" x14ac:dyDescent="0.2">
      <c r="A1365">
        <v>2026</v>
      </c>
      <c r="B1365">
        <v>4</v>
      </c>
      <c r="C1365" t="s">
        <v>139</v>
      </c>
      <c r="D1365" t="s">
        <v>140</v>
      </c>
      <c r="E1365" t="s">
        <v>8</v>
      </c>
      <c r="F1365">
        <v>9295</v>
      </c>
      <c r="G1365" t="s">
        <v>141</v>
      </c>
      <c r="H1365" t="s">
        <v>139</v>
      </c>
      <c r="I1365" t="s">
        <v>142</v>
      </c>
      <c r="J1365" s="1">
        <v>46113</v>
      </c>
      <c r="K1365" t="s">
        <v>440</v>
      </c>
      <c r="L1365">
        <v>1</v>
      </c>
      <c r="M1365" t="s">
        <v>441</v>
      </c>
      <c r="N1365" t="s">
        <v>442</v>
      </c>
      <c r="O1365" t="s">
        <v>156</v>
      </c>
      <c r="P1365" t="s">
        <v>154</v>
      </c>
      <c r="Q1365">
        <v>114645.48</v>
      </c>
      <c r="R1365">
        <v>1778</v>
      </c>
      <c r="S1365">
        <v>539554.4</v>
      </c>
      <c r="T1365">
        <v>11526.08</v>
      </c>
      <c r="U1365">
        <v>440</v>
      </c>
      <c r="V1365">
        <v>194</v>
      </c>
      <c r="W1365">
        <v>51829.97</v>
      </c>
      <c r="X1365">
        <v>53974.97</v>
      </c>
      <c r="Y1365">
        <v>0</v>
      </c>
      <c r="Z1365">
        <v>0</v>
      </c>
      <c r="AA1365">
        <v>413382.84</v>
      </c>
      <c r="AB1365">
        <v>4299.76</v>
      </c>
      <c r="AC1365">
        <v>382132.91</v>
      </c>
      <c r="AD1365">
        <v>66</v>
      </c>
      <c r="AE1365">
        <v>128</v>
      </c>
      <c r="AF1365">
        <v>1294</v>
      </c>
      <c r="AG1365">
        <v>285</v>
      </c>
      <c r="AH1365">
        <v>28</v>
      </c>
      <c r="AI1365">
        <v>155</v>
      </c>
      <c r="AJ1365">
        <v>0</v>
      </c>
      <c r="AK1365">
        <v>0</v>
      </c>
      <c r="AL1365">
        <v>0</v>
      </c>
      <c r="AM1365">
        <v>0</v>
      </c>
      <c r="AN1365">
        <v>0</v>
      </c>
      <c r="AO1365">
        <v>1179</v>
      </c>
      <c r="AP1365">
        <v>5068</v>
      </c>
      <c r="AQ1365">
        <v>1323</v>
      </c>
      <c r="AR1365">
        <v>1</v>
      </c>
      <c r="AS1365">
        <v>598</v>
      </c>
      <c r="AT1365">
        <v>544</v>
      </c>
      <c r="AU1365">
        <v>127</v>
      </c>
      <c r="AV1365">
        <v>58</v>
      </c>
      <c r="AW1365">
        <v>9</v>
      </c>
      <c r="AX1365">
        <v>0</v>
      </c>
      <c r="AY1365">
        <v>501</v>
      </c>
      <c r="AZ1365">
        <v>957</v>
      </c>
      <c r="BA1365">
        <v>553</v>
      </c>
      <c r="BB1365">
        <v>95</v>
      </c>
      <c r="BC1365">
        <v>41</v>
      </c>
      <c r="BD1365">
        <v>15</v>
      </c>
      <c r="BE1365">
        <v>1</v>
      </c>
      <c r="BF1365">
        <v>1759</v>
      </c>
      <c r="BG1365">
        <v>51961</v>
      </c>
      <c r="BH1365">
        <v>16</v>
      </c>
      <c r="BI1365">
        <v>433</v>
      </c>
      <c r="BJ1365" s="2">
        <v>46132</v>
      </c>
      <c r="BK1365">
        <v>5</v>
      </c>
      <c r="BL1365" s="3" t="str">
        <f>VLOOKUP(O1365,DropDownList!$H$1:$I$7,2,FALSE)</f>
        <v>2023/24</v>
      </c>
      <c r="BM1365" s="3" t="str">
        <f t="shared" si="21"/>
        <v>JP COURT</v>
      </c>
    </row>
    <row r="1366" spans="1:65" x14ac:dyDescent="0.2">
      <c r="A1366">
        <v>2026</v>
      </c>
      <c r="B1366">
        <v>4</v>
      </c>
      <c r="C1366" t="s">
        <v>139</v>
      </c>
      <c r="D1366" t="s">
        <v>140</v>
      </c>
      <c r="E1366" t="s">
        <v>8</v>
      </c>
      <c r="F1366">
        <v>9295</v>
      </c>
      <c r="G1366" t="s">
        <v>141</v>
      </c>
      <c r="H1366" t="s">
        <v>139</v>
      </c>
      <c r="I1366" t="s">
        <v>142</v>
      </c>
      <c r="J1366" s="1">
        <v>46113</v>
      </c>
      <c r="K1366" t="s">
        <v>440</v>
      </c>
      <c r="L1366">
        <v>1</v>
      </c>
      <c r="M1366" t="s">
        <v>441</v>
      </c>
      <c r="N1366" t="s">
        <v>442</v>
      </c>
      <c r="O1366" t="s">
        <v>147</v>
      </c>
      <c r="P1366" t="s">
        <v>148</v>
      </c>
      <c r="Q1366">
        <v>31723.5</v>
      </c>
      <c r="R1366">
        <v>1050</v>
      </c>
      <c r="S1366">
        <v>63000</v>
      </c>
      <c r="T1366">
        <v>3805</v>
      </c>
      <c r="U1366">
        <v>568</v>
      </c>
      <c r="V1366">
        <v>287</v>
      </c>
      <c r="W1366">
        <v>16845</v>
      </c>
      <c r="X1366">
        <v>16845</v>
      </c>
      <c r="Y1366">
        <v>0</v>
      </c>
      <c r="Z1366">
        <v>0</v>
      </c>
      <c r="AA1366">
        <v>27471.5</v>
      </c>
      <c r="AB1366">
        <v>0</v>
      </c>
      <c r="AC1366">
        <v>27471.5</v>
      </c>
      <c r="AD1366">
        <v>273</v>
      </c>
      <c r="AE1366">
        <v>14</v>
      </c>
      <c r="AF1366">
        <v>418</v>
      </c>
      <c r="AG1366">
        <v>71</v>
      </c>
      <c r="AH1366">
        <v>62</v>
      </c>
      <c r="AI1366">
        <v>497</v>
      </c>
      <c r="AJ1366">
        <v>0</v>
      </c>
      <c r="AK1366">
        <v>0</v>
      </c>
      <c r="AL1366">
        <v>0</v>
      </c>
      <c r="AM1366">
        <v>0</v>
      </c>
      <c r="AN1366">
        <v>0</v>
      </c>
      <c r="AO1366">
        <v>859</v>
      </c>
      <c r="AP1366">
        <v>3395</v>
      </c>
      <c r="AQ1366">
        <v>953</v>
      </c>
      <c r="AR1366">
        <v>0</v>
      </c>
      <c r="AS1366">
        <v>179</v>
      </c>
      <c r="AT1366">
        <v>320</v>
      </c>
      <c r="AU1366">
        <v>11</v>
      </c>
      <c r="AV1366">
        <v>3</v>
      </c>
      <c r="AW1366">
        <v>0</v>
      </c>
      <c r="AX1366">
        <v>0</v>
      </c>
      <c r="AY1366">
        <v>499</v>
      </c>
      <c r="AZ1366">
        <v>813</v>
      </c>
      <c r="BA1366">
        <v>366</v>
      </c>
      <c r="BB1366">
        <v>16</v>
      </c>
      <c r="BC1366">
        <v>3</v>
      </c>
      <c r="BD1366">
        <v>4</v>
      </c>
      <c r="BE1366">
        <v>0</v>
      </c>
      <c r="BF1366">
        <v>890</v>
      </c>
      <c r="BG1366">
        <v>29820</v>
      </c>
      <c r="BH1366">
        <v>2</v>
      </c>
      <c r="BI1366">
        <v>568</v>
      </c>
      <c r="BJ1366" s="2">
        <v>46132</v>
      </c>
      <c r="BK1366">
        <v>0</v>
      </c>
      <c r="BL1366" s="3" t="str">
        <f>VLOOKUP(O1366,DropDownList!$H$1:$I$7,2,FALSE)</f>
        <v>2024/25</v>
      </c>
      <c r="BM1366" s="3" t="str">
        <f t="shared" si="21"/>
        <v>PRAS</v>
      </c>
    </row>
    <row r="1367" spans="1:65" x14ac:dyDescent="0.2">
      <c r="A1367">
        <v>2026</v>
      </c>
      <c r="B1367">
        <v>4</v>
      </c>
      <c r="C1367" t="s">
        <v>139</v>
      </c>
      <c r="D1367" t="s">
        <v>140</v>
      </c>
      <c r="E1367" t="s">
        <v>8</v>
      </c>
      <c r="F1367">
        <v>9295</v>
      </c>
      <c r="G1367" t="s">
        <v>141</v>
      </c>
      <c r="H1367" t="s">
        <v>139</v>
      </c>
      <c r="I1367" t="s">
        <v>142</v>
      </c>
      <c r="J1367" s="1">
        <v>46113</v>
      </c>
      <c r="K1367" t="s">
        <v>440</v>
      </c>
      <c r="L1367">
        <v>1</v>
      </c>
      <c r="M1367" t="s">
        <v>441</v>
      </c>
      <c r="N1367" t="s">
        <v>442</v>
      </c>
      <c r="O1367" t="s">
        <v>147</v>
      </c>
      <c r="P1367" t="s">
        <v>153</v>
      </c>
      <c r="Q1367">
        <v>1710</v>
      </c>
      <c r="R1367">
        <v>29</v>
      </c>
      <c r="S1367">
        <v>2895</v>
      </c>
      <c r="T1367">
        <v>195</v>
      </c>
      <c r="U1367">
        <v>16</v>
      </c>
      <c r="V1367">
        <v>16</v>
      </c>
      <c r="W1367">
        <v>1710</v>
      </c>
      <c r="X1367">
        <v>1710</v>
      </c>
      <c r="Y1367">
        <v>0</v>
      </c>
      <c r="Z1367">
        <v>0</v>
      </c>
      <c r="AA1367">
        <v>990</v>
      </c>
      <c r="AB1367">
        <v>0</v>
      </c>
      <c r="AC1367">
        <v>990</v>
      </c>
      <c r="AD1367">
        <v>16</v>
      </c>
      <c r="AE1367">
        <v>0</v>
      </c>
      <c r="AF1367">
        <v>10</v>
      </c>
      <c r="AG1367">
        <v>0</v>
      </c>
      <c r="AH1367">
        <v>3</v>
      </c>
      <c r="AI1367">
        <v>16</v>
      </c>
      <c r="AJ1367">
        <v>0</v>
      </c>
      <c r="AK1367">
        <v>0</v>
      </c>
      <c r="AL1367">
        <v>0</v>
      </c>
      <c r="AM1367">
        <v>0</v>
      </c>
      <c r="AN1367">
        <v>0</v>
      </c>
      <c r="AO1367">
        <v>19</v>
      </c>
      <c r="AP1367">
        <v>26</v>
      </c>
      <c r="AQ1367">
        <v>20</v>
      </c>
      <c r="AR1367">
        <v>0</v>
      </c>
      <c r="AS1367">
        <v>1</v>
      </c>
      <c r="AT1367">
        <v>1</v>
      </c>
      <c r="AU1367">
        <v>0</v>
      </c>
      <c r="AV1367">
        <v>0</v>
      </c>
      <c r="AW1367">
        <v>0</v>
      </c>
      <c r="AX1367">
        <v>0</v>
      </c>
      <c r="AY1367">
        <v>0</v>
      </c>
      <c r="AZ1367">
        <v>2</v>
      </c>
      <c r="BA1367">
        <v>2</v>
      </c>
      <c r="BB1367">
        <v>0</v>
      </c>
      <c r="BC1367">
        <v>0</v>
      </c>
      <c r="BD1367">
        <v>0</v>
      </c>
      <c r="BE1367">
        <v>0</v>
      </c>
      <c r="BF1367">
        <v>19</v>
      </c>
      <c r="BG1367">
        <v>1710</v>
      </c>
      <c r="BH1367">
        <v>0</v>
      </c>
      <c r="BI1367">
        <v>16</v>
      </c>
      <c r="BJ1367" s="2">
        <v>46132</v>
      </c>
      <c r="BK1367">
        <v>0</v>
      </c>
      <c r="BL1367" s="3" t="str">
        <f>VLOOKUP(O1367,DropDownList!$H$1:$I$7,2,FALSE)</f>
        <v>2024/25</v>
      </c>
      <c r="BM1367" s="3" t="str">
        <f t="shared" si="21"/>
        <v>PREG</v>
      </c>
    </row>
    <row r="1368" spans="1:65" x14ac:dyDescent="0.2">
      <c r="A1368">
        <v>2026</v>
      </c>
      <c r="B1368">
        <v>4</v>
      </c>
      <c r="C1368" t="s">
        <v>139</v>
      </c>
      <c r="D1368" t="s">
        <v>140</v>
      </c>
      <c r="E1368" t="s">
        <v>8</v>
      </c>
      <c r="F1368">
        <v>9295</v>
      </c>
      <c r="G1368" t="s">
        <v>141</v>
      </c>
      <c r="H1368" t="s">
        <v>139</v>
      </c>
      <c r="I1368" t="s">
        <v>142</v>
      </c>
      <c r="J1368" s="1">
        <v>46113</v>
      </c>
      <c r="K1368" t="s">
        <v>440</v>
      </c>
      <c r="L1368">
        <v>1</v>
      </c>
      <c r="M1368" t="s">
        <v>441</v>
      </c>
      <c r="N1368" t="s">
        <v>442</v>
      </c>
      <c r="O1368" t="s">
        <v>147</v>
      </c>
      <c r="P1368" t="s">
        <v>154</v>
      </c>
      <c r="Q1368">
        <v>163384.48000000001</v>
      </c>
      <c r="R1368">
        <v>2101</v>
      </c>
      <c r="S1368">
        <v>572647.15</v>
      </c>
      <c r="T1368">
        <v>9167.58</v>
      </c>
      <c r="U1368">
        <v>703</v>
      </c>
      <c r="V1368">
        <v>357</v>
      </c>
      <c r="W1368">
        <v>83003.45</v>
      </c>
      <c r="X1368">
        <v>86803.45</v>
      </c>
      <c r="Y1368">
        <v>0</v>
      </c>
      <c r="Z1368">
        <v>0</v>
      </c>
      <c r="AA1368">
        <v>400095.09</v>
      </c>
      <c r="AB1368">
        <v>5294.26</v>
      </c>
      <c r="AC1368">
        <v>366909.86</v>
      </c>
      <c r="AD1368">
        <v>158</v>
      </c>
      <c r="AE1368">
        <v>199</v>
      </c>
      <c r="AF1368">
        <v>1366</v>
      </c>
      <c r="AG1368">
        <v>399</v>
      </c>
      <c r="AH1368">
        <v>26</v>
      </c>
      <c r="AI1368">
        <v>304</v>
      </c>
      <c r="AJ1368">
        <v>0</v>
      </c>
      <c r="AK1368">
        <v>0</v>
      </c>
      <c r="AL1368">
        <v>0</v>
      </c>
      <c r="AM1368">
        <v>0</v>
      </c>
      <c r="AN1368">
        <v>0</v>
      </c>
      <c r="AO1368">
        <v>1358</v>
      </c>
      <c r="AP1368">
        <v>4787</v>
      </c>
      <c r="AQ1368">
        <v>1467</v>
      </c>
      <c r="AR1368">
        <v>0</v>
      </c>
      <c r="AS1368">
        <v>615</v>
      </c>
      <c r="AT1368">
        <v>435</v>
      </c>
      <c r="AU1368">
        <v>103</v>
      </c>
      <c r="AV1368">
        <v>55</v>
      </c>
      <c r="AW1368">
        <v>8</v>
      </c>
      <c r="AX1368">
        <v>0</v>
      </c>
      <c r="AY1368">
        <v>464</v>
      </c>
      <c r="AZ1368">
        <v>809</v>
      </c>
      <c r="BA1368">
        <v>374</v>
      </c>
      <c r="BB1368">
        <v>78</v>
      </c>
      <c r="BC1368">
        <v>22</v>
      </c>
      <c r="BD1368">
        <v>13</v>
      </c>
      <c r="BE1368">
        <v>1</v>
      </c>
      <c r="BF1368">
        <v>2088</v>
      </c>
      <c r="BG1368">
        <v>89534.1</v>
      </c>
      <c r="BH1368">
        <v>6</v>
      </c>
      <c r="BI1368">
        <v>699</v>
      </c>
      <c r="BJ1368" s="2">
        <v>46132</v>
      </c>
      <c r="BK1368">
        <v>2</v>
      </c>
      <c r="BL1368" s="3" t="str">
        <f>VLOOKUP(O1368,DropDownList!$H$1:$I$7,2,FALSE)</f>
        <v>2024/25</v>
      </c>
      <c r="BM1368" s="3" t="str">
        <f t="shared" si="21"/>
        <v>JP COURT</v>
      </c>
    </row>
    <row r="1369" spans="1:65" x14ac:dyDescent="0.2">
      <c r="A1369">
        <v>2026</v>
      </c>
      <c r="B1369">
        <v>4</v>
      </c>
      <c r="C1369" t="s">
        <v>139</v>
      </c>
      <c r="D1369" t="s">
        <v>157</v>
      </c>
      <c r="E1369" t="s">
        <v>8</v>
      </c>
      <c r="F1369">
        <v>9761</v>
      </c>
      <c r="G1369" t="s">
        <v>158</v>
      </c>
      <c r="H1369" t="s">
        <v>139</v>
      </c>
      <c r="I1369" t="s">
        <v>142</v>
      </c>
      <c r="J1369" s="1">
        <v>46113</v>
      </c>
      <c r="K1369" t="s">
        <v>440</v>
      </c>
      <c r="L1369">
        <v>1</v>
      </c>
      <c r="M1369" t="s">
        <v>441</v>
      </c>
      <c r="N1369" t="s">
        <v>442</v>
      </c>
      <c r="O1369" t="s">
        <v>147</v>
      </c>
      <c r="P1369" t="s">
        <v>160</v>
      </c>
      <c r="Q1369">
        <v>345004.81</v>
      </c>
      <c r="R1369">
        <v>2507</v>
      </c>
      <c r="S1369">
        <v>1170377.03</v>
      </c>
      <c r="T1369">
        <v>71513.05</v>
      </c>
      <c r="U1369">
        <v>1015</v>
      </c>
      <c r="V1369">
        <v>419</v>
      </c>
      <c r="W1369">
        <v>152737.79999999999</v>
      </c>
      <c r="X1369">
        <v>164871.79999999999</v>
      </c>
      <c r="Y1369">
        <v>0</v>
      </c>
      <c r="Z1369">
        <v>0</v>
      </c>
      <c r="AA1369">
        <v>753859.17</v>
      </c>
      <c r="AB1369">
        <v>101371.17</v>
      </c>
      <c r="AC1369">
        <v>609128.23</v>
      </c>
      <c r="AD1369">
        <v>177</v>
      </c>
      <c r="AE1369">
        <v>242</v>
      </c>
      <c r="AF1369">
        <v>1329</v>
      </c>
      <c r="AG1369">
        <v>603</v>
      </c>
      <c r="AH1369">
        <v>141</v>
      </c>
      <c r="AI1369">
        <v>412</v>
      </c>
      <c r="AJ1369">
        <v>0</v>
      </c>
      <c r="AK1369">
        <v>0</v>
      </c>
      <c r="AL1369">
        <v>0</v>
      </c>
      <c r="AM1369">
        <v>0</v>
      </c>
      <c r="AN1369">
        <v>0</v>
      </c>
      <c r="AO1369">
        <v>1750</v>
      </c>
      <c r="AP1369">
        <v>6050</v>
      </c>
      <c r="AQ1369">
        <v>1791</v>
      </c>
      <c r="AR1369">
        <v>2</v>
      </c>
      <c r="AS1369">
        <v>542</v>
      </c>
      <c r="AT1369">
        <v>582</v>
      </c>
      <c r="AU1369">
        <v>109</v>
      </c>
      <c r="AV1369">
        <v>54</v>
      </c>
      <c r="AW1369">
        <v>108</v>
      </c>
      <c r="AX1369">
        <v>0</v>
      </c>
      <c r="AY1369">
        <v>754</v>
      </c>
      <c r="AZ1369">
        <v>1122</v>
      </c>
      <c r="BA1369">
        <v>421</v>
      </c>
      <c r="BB1369">
        <v>86</v>
      </c>
      <c r="BC1369">
        <v>35</v>
      </c>
      <c r="BD1369">
        <v>16</v>
      </c>
      <c r="BE1369">
        <v>1</v>
      </c>
      <c r="BF1369">
        <v>2384</v>
      </c>
      <c r="BG1369">
        <v>167602.25</v>
      </c>
      <c r="BH1369">
        <v>22</v>
      </c>
      <c r="BI1369">
        <v>1000</v>
      </c>
      <c r="BJ1369" s="2">
        <v>46132</v>
      </c>
      <c r="BK1369">
        <v>2</v>
      </c>
      <c r="BL1369" s="3" t="str">
        <f>VLOOKUP(O1369,DropDownList!$H$1:$I$7,2,FALSE)</f>
        <v>2024/25</v>
      </c>
      <c r="BM1369" s="3" t="str">
        <f t="shared" si="21"/>
        <v>SC COURT</v>
      </c>
    </row>
    <row r="1370" spans="1:65" x14ac:dyDescent="0.2">
      <c r="A1370">
        <v>2026</v>
      </c>
      <c r="B1370">
        <v>4</v>
      </c>
      <c r="C1370" t="s">
        <v>139</v>
      </c>
      <c r="D1370" t="s">
        <v>157</v>
      </c>
      <c r="E1370" t="s">
        <v>8</v>
      </c>
      <c r="F1370">
        <v>9761</v>
      </c>
      <c r="G1370" t="s">
        <v>158</v>
      </c>
      <c r="H1370" t="s">
        <v>139</v>
      </c>
      <c r="I1370" t="s">
        <v>142</v>
      </c>
      <c r="J1370" s="1">
        <v>46113</v>
      </c>
      <c r="K1370" t="s">
        <v>440</v>
      </c>
      <c r="L1370">
        <v>1</v>
      </c>
      <c r="M1370" t="s">
        <v>441</v>
      </c>
      <c r="N1370" t="s">
        <v>442</v>
      </c>
      <c r="O1370" t="s">
        <v>147</v>
      </c>
      <c r="P1370" t="s">
        <v>159</v>
      </c>
      <c r="Q1370">
        <v>228702.81</v>
      </c>
      <c r="R1370">
        <v>42</v>
      </c>
      <c r="S1370">
        <v>1962216.7</v>
      </c>
      <c r="T1370">
        <v>4371.63</v>
      </c>
      <c r="U1370">
        <v>6</v>
      </c>
      <c r="V1370">
        <v>3</v>
      </c>
      <c r="W1370">
        <v>208909.28</v>
      </c>
      <c r="X1370">
        <v>212215.25</v>
      </c>
      <c r="Y1370">
        <v>0</v>
      </c>
      <c r="Z1370">
        <v>0</v>
      </c>
      <c r="AA1370">
        <v>1729142.26</v>
      </c>
      <c r="AB1370">
        <v>0</v>
      </c>
      <c r="AC1370">
        <v>0</v>
      </c>
      <c r="AD1370">
        <v>2</v>
      </c>
      <c r="AE1370">
        <v>1</v>
      </c>
      <c r="AF1370">
        <v>32</v>
      </c>
      <c r="AG1370">
        <v>4</v>
      </c>
      <c r="AH1370">
        <v>0</v>
      </c>
      <c r="AI1370">
        <v>2</v>
      </c>
      <c r="AJ1370">
        <v>0</v>
      </c>
      <c r="AK1370">
        <v>0</v>
      </c>
      <c r="AL1370">
        <v>0</v>
      </c>
      <c r="AM1370">
        <v>0</v>
      </c>
      <c r="AN1370">
        <v>0</v>
      </c>
      <c r="AO1370">
        <v>18</v>
      </c>
      <c r="AP1370">
        <v>26</v>
      </c>
      <c r="AQ1370">
        <v>8</v>
      </c>
      <c r="AR1370">
        <v>0</v>
      </c>
      <c r="AS1370">
        <v>0</v>
      </c>
      <c r="AT1370">
        <v>0</v>
      </c>
      <c r="AU1370">
        <v>3</v>
      </c>
      <c r="AV1370">
        <v>2</v>
      </c>
      <c r="AW1370">
        <v>0</v>
      </c>
      <c r="AX1370">
        <v>0</v>
      </c>
      <c r="AY1370">
        <v>0</v>
      </c>
      <c r="AZ1370">
        <v>0</v>
      </c>
      <c r="BA1370">
        <v>0</v>
      </c>
      <c r="BB1370">
        <v>0</v>
      </c>
      <c r="BC1370">
        <v>0</v>
      </c>
      <c r="BD1370">
        <v>0</v>
      </c>
      <c r="BE1370">
        <v>0</v>
      </c>
      <c r="BF1370">
        <v>0</v>
      </c>
      <c r="BG1370">
        <v>179601.46</v>
      </c>
      <c r="BH1370">
        <v>4</v>
      </c>
      <c r="BI1370">
        <v>0</v>
      </c>
      <c r="BJ1370" s="2">
        <v>46132</v>
      </c>
      <c r="BK1370">
        <v>0</v>
      </c>
      <c r="BL1370" s="3" t="str">
        <f>VLOOKUP(O1370,DropDownList!$H$1:$I$7,2,FALSE)</f>
        <v>2024/25</v>
      </c>
      <c r="BM1370" s="3" t="str">
        <f t="shared" si="21"/>
        <v>CONF</v>
      </c>
    </row>
    <row r="1371" spans="1:65" x14ac:dyDescent="0.2">
      <c r="A1371">
        <v>2026</v>
      </c>
      <c r="B1371">
        <v>4</v>
      </c>
      <c r="C1371" t="s">
        <v>139</v>
      </c>
      <c r="D1371" t="s">
        <v>157</v>
      </c>
      <c r="E1371" t="s">
        <v>8</v>
      </c>
      <c r="F1371">
        <v>9761</v>
      </c>
      <c r="G1371" t="s">
        <v>158</v>
      </c>
      <c r="H1371" t="s">
        <v>139</v>
      </c>
      <c r="I1371" t="s">
        <v>142</v>
      </c>
      <c r="J1371" s="1">
        <v>46113</v>
      </c>
      <c r="K1371" t="s">
        <v>440</v>
      </c>
      <c r="L1371">
        <v>1</v>
      </c>
      <c r="M1371" t="s">
        <v>441</v>
      </c>
      <c r="N1371" t="s">
        <v>442</v>
      </c>
      <c r="O1371" t="s">
        <v>156</v>
      </c>
      <c r="P1371" t="s">
        <v>159</v>
      </c>
      <c r="Q1371">
        <v>0</v>
      </c>
      <c r="R1371">
        <v>52</v>
      </c>
      <c r="S1371">
        <v>1054132.3999999999</v>
      </c>
      <c r="T1371">
        <v>365226.9</v>
      </c>
      <c r="U1371">
        <v>0</v>
      </c>
      <c r="V1371">
        <v>0</v>
      </c>
      <c r="W1371">
        <v>0</v>
      </c>
      <c r="X1371">
        <v>0</v>
      </c>
      <c r="Y1371">
        <v>0</v>
      </c>
      <c r="Z1371">
        <v>0</v>
      </c>
      <c r="AA1371">
        <v>688905.5</v>
      </c>
      <c r="AB1371">
        <v>0</v>
      </c>
      <c r="AC1371">
        <v>0</v>
      </c>
      <c r="AD1371">
        <v>0</v>
      </c>
      <c r="AE1371">
        <v>0</v>
      </c>
      <c r="AF1371">
        <v>39</v>
      </c>
      <c r="AG1371">
        <v>0</v>
      </c>
      <c r="AH1371">
        <v>0</v>
      </c>
      <c r="AI1371">
        <v>0</v>
      </c>
      <c r="AJ1371">
        <v>0</v>
      </c>
      <c r="AK1371">
        <v>0</v>
      </c>
      <c r="AL1371">
        <v>0</v>
      </c>
      <c r="AM1371">
        <v>0</v>
      </c>
      <c r="AN1371">
        <v>0</v>
      </c>
      <c r="AO1371">
        <v>21</v>
      </c>
      <c r="AP1371">
        <v>33</v>
      </c>
      <c r="AQ1371">
        <v>13</v>
      </c>
      <c r="AR1371">
        <v>2</v>
      </c>
      <c r="AS1371">
        <v>0</v>
      </c>
      <c r="AT1371">
        <v>0</v>
      </c>
      <c r="AU1371">
        <v>1</v>
      </c>
      <c r="AV1371">
        <v>0</v>
      </c>
      <c r="AW1371">
        <v>0</v>
      </c>
      <c r="AX1371">
        <v>0</v>
      </c>
      <c r="AY1371">
        <v>0</v>
      </c>
      <c r="AZ1371">
        <v>0</v>
      </c>
      <c r="BA1371">
        <v>0</v>
      </c>
      <c r="BB1371">
        <v>0</v>
      </c>
      <c r="BC1371">
        <v>0</v>
      </c>
      <c r="BD1371">
        <v>0</v>
      </c>
      <c r="BE1371">
        <v>0</v>
      </c>
      <c r="BF1371">
        <v>0</v>
      </c>
      <c r="BG1371">
        <v>0</v>
      </c>
      <c r="BH1371">
        <v>13</v>
      </c>
      <c r="BI1371">
        <v>0</v>
      </c>
      <c r="BJ1371" s="2">
        <v>46132</v>
      </c>
      <c r="BK1371">
        <v>0</v>
      </c>
      <c r="BL1371" s="3" t="str">
        <f>VLOOKUP(O1371,DropDownList!$H$1:$I$7,2,FALSE)</f>
        <v>2023/24</v>
      </c>
      <c r="BM1371" s="3" t="str">
        <f t="shared" si="21"/>
        <v>CONF</v>
      </c>
    </row>
    <row r="1372" spans="1:65" x14ac:dyDescent="0.2">
      <c r="A1372">
        <v>2026</v>
      </c>
      <c r="B1372">
        <v>4</v>
      </c>
      <c r="C1372" t="s">
        <v>139</v>
      </c>
      <c r="D1372" t="s">
        <v>157</v>
      </c>
      <c r="E1372" t="s">
        <v>8</v>
      </c>
      <c r="F1372">
        <v>9761</v>
      </c>
      <c r="G1372" t="s">
        <v>158</v>
      </c>
      <c r="H1372" t="s">
        <v>139</v>
      </c>
      <c r="I1372" t="s">
        <v>142</v>
      </c>
      <c r="J1372" s="1">
        <v>46113</v>
      </c>
      <c r="K1372" t="s">
        <v>440</v>
      </c>
      <c r="L1372">
        <v>1</v>
      </c>
      <c r="M1372" t="s">
        <v>441</v>
      </c>
      <c r="N1372" t="s">
        <v>442</v>
      </c>
      <c r="O1372" t="s">
        <v>149</v>
      </c>
      <c r="P1372" t="s">
        <v>161</v>
      </c>
      <c r="Q1372">
        <v>11355.97</v>
      </c>
      <c r="R1372">
        <v>1506</v>
      </c>
      <c r="S1372">
        <v>49415</v>
      </c>
      <c r="T1372">
        <v>875</v>
      </c>
      <c r="U1372">
        <v>877</v>
      </c>
      <c r="V1372">
        <v>263</v>
      </c>
      <c r="W1372">
        <v>5219</v>
      </c>
      <c r="X1372">
        <v>5225</v>
      </c>
      <c r="Y1372">
        <v>0</v>
      </c>
      <c r="Z1372">
        <v>0</v>
      </c>
      <c r="AA1372">
        <v>37184.03</v>
      </c>
      <c r="AB1372">
        <v>0</v>
      </c>
      <c r="AC1372">
        <v>0</v>
      </c>
      <c r="AD1372">
        <v>263</v>
      </c>
      <c r="AE1372">
        <v>0</v>
      </c>
      <c r="AF1372">
        <v>1022</v>
      </c>
      <c r="AG1372">
        <v>3</v>
      </c>
      <c r="AH1372">
        <v>47</v>
      </c>
      <c r="AI1372">
        <v>432</v>
      </c>
      <c r="AJ1372">
        <v>0</v>
      </c>
      <c r="AK1372">
        <v>0</v>
      </c>
      <c r="AL1372">
        <v>0</v>
      </c>
      <c r="AM1372">
        <v>0</v>
      </c>
      <c r="AN1372">
        <v>0</v>
      </c>
      <c r="AO1372">
        <v>1009</v>
      </c>
      <c r="AP1372">
        <v>2494</v>
      </c>
      <c r="AQ1372">
        <v>1005</v>
      </c>
      <c r="AR1372">
        <v>3</v>
      </c>
      <c r="AS1372">
        <v>222</v>
      </c>
      <c r="AT1372">
        <v>168</v>
      </c>
      <c r="AU1372">
        <v>30</v>
      </c>
      <c r="AV1372">
        <v>10</v>
      </c>
      <c r="AW1372">
        <v>34</v>
      </c>
      <c r="AX1372">
        <v>0</v>
      </c>
      <c r="AY1372">
        <v>280</v>
      </c>
      <c r="AZ1372">
        <v>357</v>
      </c>
      <c r="BA1372">
        <v>64</v>
      </c>
      <c r="BB1372">
        <v>8</v>
      </c>
      <c r="BC1372">
        <v>2</v>
      </c>
      <c r="BD1372">
        <v>8</v>
      </c>
      <c r="BE1372">
        <v>0</v>
      </c>
      <c r="BF1372">
        <v>1461</v>
      </c>
      <c r="BG1372">
        <v>11345</v>
      </c>
      <c r="BH1372">
        <v>2</v>
      </c>
      <c r="BI1372">
        <v>866</v>
      </c>
      <c r="BJ1372" s="2">
        <v>46132</v>
      </c>
      <c r="BK1372">
        <v>0</v>
      </c>
      <c r="BL1372" s="3" t="str">
        <f>VLOOKUP(O1372,DropDownList!$H$1:$I$7,2,FALSE)</f>
        <v>2025/26</v>
      </c>
      <c r="BM1372" s="3" t="str">
        <f t="shared" si="21"/>
        <v>VSUR</v>
      </c>
    </row>
    <row r="1373" spans="1:65" x14ac:dyDescent="0.2">
      <c r="A1373">
        <v>2026</v>
      </c>
      <c r="B1373">
        <v>4</v>
      </c>
      <c r="C1373" t="s">
        <v>139</v>
      </c>
      <c r="D1373" t="s">
        <v>157</v>
      </c>
      <c r="E1373" t="s">
        <v>8</v>
      </c>
      <c r="F1373">
        <v>9761</v>
      </c>
      <c r="G1373" t="s">
        <v>158</v>
      </c>
      <c r="H1373" t="s">
        <v>139</v>
      </c>
      <c r="I1373" t="s">
        <v>142</v>
      </c>
      <c r="J1373" s="1">
        <v>46113</v>
      </c>
      <c r="K1373" t="s">
        <v>440</v>
      </c>
      <c r="L1373">
        <v>1</v>
      </c>
      <c r="M1373" t="s">
        <v>441</v>
      </c>
      <c r="N1373" t="s">
        <v>442</v>
      </c>
      <c r="O1373" t="s">
        <v>147</v>
      </c>
      <c r="P1373" t="s">
        <v>150</v>
      </c>
      <c r="Q1373">
        <v>0</v>
      </c>
      <c r="R1373">
        <v>3</v>
      </c>
      <c r="S1373">
        <v>500</v>
      </c>
      <c r="T1373">
        <v>100</v>
      </c>
      <c r="U1373">
        <v>0</v>
      </c>
      <c r="V1373">
        <v>0</v>
      </c>
      <c r="W1373">
        <v>0</v>
      </c>
      <c r="X1373">
        <v>0</v>
      </c>
      <c r="Y1373">
        <v>2</v>
      </c>
      <c r="Z1373">
        <v>400</v>
      </c>
      <c r="AA1373">
        <v>400</v>
      </c>
      <c r="AB1373">
        <v>400</v>
      </c>
      <c r="AC1373">
        <v>0</v>
      </c>
      <c r="AD1373">
        <v>0</v>
      </c>
      <c r="AE1373">
        <v>0</v>
      </c>
      <c r="AF1373">
        <v>2</v>
      </c>
      <c r="AG1373">
        <v>0</v>
      </c>
      <c r="AH1373">
        <v>1</v>
      </c>
      <c r="AI1373">
        <v>0</v>
      </c>
      <c r="AJ1373">
        <v>2</v>
      </c>
      <c r="AK1373">
        <v>0</v>
      </c>
      <c r="AL1373">
        <v>1</v>
      </c>
      <c r="AM1373">
        <v>0</v>
      </c>
      <c r="AN1373">
        <v>0</v>
      </c>
      <c r="AO1373">
        <v>0</v>
      </c>
      <c r="AP1373">
        <v>0</v>
      </c>
      <c r="AQ1373">
        <v>0</v>
      </c>
      <c r="AR1373">
        <v>0</v>
      </c>
      <c r="AS1373">
        <v>0</v>
      </c>
      <c r="AT1373">
        <v>0</v>
      </c>
      <c r="AU1373">
        <v>0</v>
      </c>
      <c r="AV1373">
        <v>0</v>
      </c>
      <c r="AW1373">
        <v>0</v>
      </c>
      <c r="AX1373">
        <v>0</v>
      </c>
      <c r="AY1373">
        <v>0</v>
      </c>
      <c r="AZ1373">
        <v>0</v>
      </c>
      <c r="BA1373">
        <v>0</v>
      </c>
      <c r="BB1373">
        <v>0</v>
      </c>
      <c r="BC1373">
        <v>0</v>
      </c>
      <c r="BD1373">
        <v>0</v>
      </c>
      <c r="BE1373">
        <v>0</v>
      </c>
      <c r="BF1373">
        <v>0</v>
      </c>
      <c r="BG1373">
        <v>0</v>
      </c>
      <c r="BH1373">
        <v>0</v>
      </c>
      <c r="BI1373">
        <v>0</v>
      </c>
      <c r="BJ1373" s="2">
        <v>46132</v>
      </c>
      <c r="BK1373">
        <v>0</v>
      </c>
      <c r="BL1373" s="3" t="str">
        <f>VLOOKUP(O1373,DropDownList!$H$1:$I$7,2,FALSE)</f>
        <v>2024/25</v>
      </c>
      <c r="BM1373" s="3" t="str">
        <f t="shared" si="21"/>
        <v>FISCAL FINES</v>
      </c>
    </row>
    <row r="1374" spans="1:65" x14ac:dyDescent="0.2">
      <c r="A1374">
        <v>2026</v>
      </c>
      <c r="B1374">
        <v>4</v>
      </c>
      <c r="C1374" t="s">
        <v>139</v>
      </c>
      <c r="D1374" t="s">
        <v>157</v>
      </c>
      <c r="E1374" t="s">
        <v>8</v>
      </c>
      <c r="F1374">
        <v>9761</v>
      </c>
      <c r="G1374" t="s">
        <v>158</v>
      </c>
      <c r="H1374" t="s">
        <v>139</v>
      </c>
      <c r="I1374" t="s">
        <v>142</v>
      </c>
      <c r="J1374" s="1">
        <v>46113</v>
      </c>
      <c r="K1374" t="s">
        <v>440</v>
      </c>
      <c r="L1374">
        <v>1</v>
      </c>
      <c r="M1374" t="s">
        <v>441</v>
      </c>
      <c r="N1374" t="s">
        <v>442</v>
      </c>
      <c r="O1374" t="s">
        <v>155</v>
      </c>
      <c r="P1374" t="s">
        <v>161</v>
      </c>
      <c r="Q1374">
        <v>3925.73</v>
      </c>
      <c r="R1374">
        <v>2038</v>
      </c>
      <c r="S1374">
        <v>43105</v>
      </c>
      <c r="T1374">
        <v>1728.25</v>
      </c>
      <c r="U1374">
        <v>464</v>
      </c>
      <c r="V1374">
        <v>93</v>
      </c>
      <c r="W1374">
        <v>2014.6</v>
      </c>
      <c r="X1374">
        <v>2014.6</v>
      </c>
      <c r="Y1374">
        <v>0</v>
      </c>
      <c r="Z1374">
        <v>0</v>
      </c>
      <c r="AA1374">
        <v>37451.019999999997</v>
      </c>
      <c r="AB1374">
        <v>0</v>
      </c>
      <c r="AC1374">
        <v>0</v>
      </c>
      <c r="AD1374">
        <v>85</v>
      </c>
      <c r="AE1374">
        <v>8</v>
      </c>
      <c r="AF1374">
        <v>1742</v>
      </c>
      <c r="AG1374">
        <v>21</v>
      </c>
      <c r="AH1374">
        <v>92</v>
      </c>
      <c r="AI1374">
        <v>181</v>
      </c>
      <c r="AJ1374">
        <v>0</v>
      </c>
      <c r="AK1374">
        <v>0</v>
      </c>
      <c r="AL1374">
        <v>0</v>
      </c>
      <c r="AM1374">
        <v>0</v>
      </c>
      <c r="AN1374">
        <v>0</v>
      </c>
      <c r="AO1374">
        <v>1467</v>
      </c>
      <c r="AP1374">
        <v>7806</v>
      </c>
      <c r="AQ1374">
        <v>1698</v>
      </c>
      <c r="AR1374">
        <v>4</v>
      </c>
      <c r="AS1374">
        <v>807</v>
      </c>
      <c r="AT1374">
        <v>992</v>
      </c>
      <c r="AU1374">
        <v>210</v>
      </c>
      <c r="AV1374">
        <v>90</v>
      </c>
      <c r="AW1374">
        <v>49</v>
      </c>
      <c r="AX1374">
        <v>0</v>
      </c>
      <c r="AY1374">
        <v>868</v>
      </c>
      <c r="AZ1374">
        <v>1528</v>
      </c>
      <c r="BA1374">
        <v>947</v>
      </c>
      <c r="BB1374">
        <v>140</v>
      </c>
      <c r="BC1374">
        <v>52</v>
      </c>
      <c r="BD1374">
        <v>42</v>
      </c>
      <c r="BE1374">
        <v>0</v>
      </c>
      <c r="BF1374">
        <v>1969</v>
      </c>
      <c r="BG1374">
        <v>3740</v>
      </c>
      <c r="BH1374">
        <v>2</v>
      </c>
      <c r="BI1374">
        <v>438</v>
      </c>
      <c r="BJ1374" s="2">
        <v>46132</v>
      </c>
      <c r="BK1374">
        <v>14</v>
      </c>
      <c r="BL1374" s="3" t="str">
        <f>VLOOKUP(O1374,DropDownList!$H$1:$I$7,2,FALSE)</f>
        <v>2022/23</v>
      </c>
      <c r="BM1374" s="3" t="str">
        <f t="shared" si="21"/>
        <v>VSUR</v>
      </c>
    </row>
    <row r="1375" spans="1:65" x14ac:dyDescent="0.2">
      <c r="A1375">
        <v>2026</v>
      </c>
      <c r="B1375">
        <v>4</v>
      </c>
      <c r="C1375" t="s">
        <v>139</v>
      </c>
      <c r="D1375" t="s">
        <v>157</v>
      </c>
      <c r="E1375" t="s">
        <v>8</v>
      </c>
      <c r="F1375">
        <v>9761</v>
      </c>
      <c r="G1375" t="s">
        <v>158</v>
      </c>
      <c r="H1375" t="s">
        <v>139</v>
      </c>
      <c r="I1375" t="s">
        <v>142</v>
      </c>
      <c r="J1375" s="1">
        <v>46113</v>
      </c>
      <c r="K1375" t="s">
        <v>440</v>
      </c>
      <c r="L1375">
        <v>1</v>
      </c>
      <c r="M1375" t="s">
        <v>441</v>
      </c>
      <c r="N1375" t="s">
        <v>442</v>
      </c>
      <c r="O1375" t="s">
        <v>149</v>
      </c>
      <c r="P1375" t="s">
        <v>159</v>
      </c>
      <c r="Q1375">
        <v>5591.77</v>
      </c>
      <c r="R1375">
        <v>48</v>
      </c>
      <c r="S1375">
        <v>681648.42</v>
      </c>
      <c r="T1375">
        <v>921.59</v>
      </c>
      <c r="U1375">
        <v>3</v>
      </c>
      <c r="V1375">
        <v>0</v>
      </c>
      <c r="W1375">
        <v>0</v>
      </c>
      <c r="X1375">
        <v>0</v>
      </c>
      <c r="Y1375">
        <v>0</v>
      </c>
      <c r="Z1375">
        <v>0</v>
      </c>
      <c r="AA1375">
        <v>675135.06</v>
      </c>
      <c r="AB1375">
        <v>0</v>
      </c>
      <c r="AC1375">
        <v>0</v>
      </c>
      <c r="AD1375">
        <v>0</v>
      </c>
      <c r="AE1375">
        <v>0</v>
      </c>
      <c r="AF1375">
        <v>37</v>
      </c>
      <c r="AG1375">
        <v>3</v>
      </c>
      <c r="AH1375">
        <v>0</v>
      </c>
      <c r="AI1375">
        <v>0</v>
      </c>
      <c r="AJ1375">
        <v>0</v>
      </c>
      <c r="AK1375">
        <v>0</v>
      </c>
      <c r="AL1375">
        <v>0</v>
      </c>
      <c r="AM1375">
        <v>0</v>
      </c>
      <c r="AN1375">
        <v>0</v>
      </c>
      <c r="AO1375">
        <v>14</v>
      </c>
      <c r="AP1375">
        <v>16</v>
      </c>
      <c r="AQ1375">
        <v>8</v>
      </c>
      <c r="AR1375">
        <v>0</v>
      </c>
      <c r="AS1375">
        <v>0</v>
      </c>
      <c r="AT1375">
        <v>0</v>
      </c>
      <c r="AU1375">
        <v>2</v>
      </c>
      <c r="AV1375">
        <v>0</v>
      </c>
      <c r="AW1375">
        <v>0</v>
      </c>
      <c r="AX1375">
        <v>0</v>
      </c>
      <c r="AY1375">
        <v>0</v>
      </c>
      <c r="AZ1375">
        <v>0</v>
      </c>
      <c r="BA1375">
        <v>0</v>
      </c>
      <c r="BB1375">
        <v>0</v>
      </c>
      <c r="BC1375">
        <v>0</v>
      </c>
      <c r="BD1375">
        <v>0</v>
      </c>
      <c r="BE1375">
        <v>0</v>
      </c>
      <c r="BF1375">
        <v>0</v>
      </c>
      <c r="BG1375">
        <v>0</v>
      </c>
      <c r="BH1375">
        <v>8</v>
      </c>
      <c r="BI1375">
        <v>0</v>
      </c>
      <c r="BJ1375" s="2">
        <v>46132</v>
      </c>
      <c r="BK1375">
        <v>0</v>
      </c>
      <c r="BL1375" s="3" t="str">
        <f>VLOOKUP(O1375,DropDownList!$H$1:$I$7,2,FALSE)</f>
        <v>2025/26</v>
      </c>
      <c r="BM1375" s="3" t="str">
        <f t="shared" si="21"/>
        <v>CONF</v>
      </c>
    </row>
    <row r="1376" spans="1:65" x14ac:dyDescent="0.2">
      <c r="A1376">
        <v>2026</v>
      </c>
      <c r="B1376">
        <v>4</v>
      </c>
      <c r="C1376" t="s">
        <v>139</v>
      </c>
      <c r="D1376" t="s">
        <v>157</v>
      </c>
      <c r="E1376" t="s">
        <v>8</v>
      </c>
      <c r="F1376">
        <v>9761</v>
      </c>
      <c r="G1376" t="s">
        <v>158</v>
      </c>
      <c r="H1376" t="s">
        <v>139</v>
      </c>
      <c r="I1376" t="s">
        <v>142</v>
      </c>
      <c r="J1376" s="1">
        <v>46113</v>
      </c>
      <c r="K1376" t="s">
        <v>440</v>
      </c>
      <c r="L1376">
        <v>1</v>
      </c>
      <c r="M1376" t="s">
        <v>441</v>
      </c>
      <c r="N1376" t="s">
        <v>442</v>
      </c>
      <c r="O1376" t="s">
        <v>156</v>
      </c>
      <c r="P1376" t="s">
        <v>160</v>
      </c>
      <c r="Q1376">
        <v>205360.51</v>
      </c>
      <c r="R1376">
        <v>2145</v>
      </c>
      <c r="S1376">
        <v>941450.37</v>
      </c>
      <c r="T1376">
        <v>50404.92</v>
      </c>
      <c r="U1376">
        <v>641</v>
      </c>
      <c r="V1376">
        <v>207</v>
      </c>
      <c r="W1376">
        <v>74821.350000000006</v>
      </c>
      <c r="X1376">
        <v>89671.35</v>
      </c>
      <c r="Y1376">
        <v>0</v>
      </c>
      <c r="Z1376">
        <v>0</v>
      </c>
      <c r="AA1376">
        <v>685684.94</v>
      </c>
      <c r="AB1376">
        <v>80825.7</v>
      </c>
      <c r="AC1376">
        <v>565254.46</v>
      </c>
      <c r="AD1376">
        <v>83</v>
      </c>
      <c r="AE1376">
        <v>124</v>
      </c>
      <c r="AF1376">
        <v>1367</v>
      </c>
      <c r="AG1376">
        <v>411</v>
      </c>
      <c r="AH1376">
        <v>109</v>
      </c>
      <c r="AI1376">
        <v>229</v>
      </c>
      <c r="AJ1376">
        <v>0</v>
      </c>
      <c r="AK1376">
        <v>0</v>
      </c>
      <c r="AL1376">
        <v>0</v>
      </c>
      <c r="AM1376">
        <v>0</v>
      </c>
      <c r="AN1376">
        <v>0</v>
      </c>
      <c r="AO1376">
        <v>1476</v>
      </c>
      <c r="AP1376">
        <v>6438</v>
      </c>
      <c r="AQ1376">
        <v>1587</v>
      </c>
      <c r="AR1376">
        <v>8</v>
      </c>
      <c r="AS1376">
        <v>639</v>
      </c>
      <c r="AT1376">
        <v>635</v>
      </c>
      <c r="AU1376">
        <v>175</v>
      </c>
      <c r="AV1376">
        <v>78</v>
      </c>
      <c r="AW1376">
        <v>81</v>
      </c>
      <c r="AX1376">
        <v>0</v>
      </c>
      <c r="AY1376">
        <v>783</v>
      </c>
      <c r="AZ1376">
        <v>1285</v>
      </c>
      <c r="BA1376">
        <v>660</v>
      </c>
      <c r="BB1376">
        <v>105</v>
      </c>
      <c r="BC1376">
        <v>51</v>
      </c>
      <c r="BD1376">
        <v>24</v>
      </c>
      <c r="BE1376">
        <v>1</v>
      </c>
      <c r="BF1376">
        <v>2050</v>
      </c>
      <c r="BG1376">
        <v>84384</v>
      </c>
      <c r="BH1376">
        <v>29</v>
      </c>
      <c r="BI1376">
        <v>635</v>
      </c>
      <c r="BJ1376" s="2">
        <v>46132</v>
      </c>
      <c r="BK1376">
        <v>4</v>
      </c>
      <c r="BL1376" s="3" t="str">
        <f>VLOOKUP(O1376,DropDownList!$H$1:$I$7,2,FALSE)</f>
        <v>2023/24</v>
      </c>
      <c r="BM1376" s="3" t="str">
        <f t="shared" si="21"/>
        <v>SC COURT</v>
      </c>
    </row>
    <row r="1377" spans="1:65" x14ac:dyDescent="0.2">
      <c r="A1377">
        <v>2026</v>
      </c>
      <c r="B1377">
        <v>4</v>
      </c>
      <c r="C1377" t="s">
        <v>139</v>
      </c>
      <c r="D1377" t="s">
        <v>157</v>
      </c>
      <c r="E1377" t="s">
        <v>8</v>
      </c>
      <c r="F1377">
        <v>9761</v>
      </c>
      <c r="G1377" t="s">
        <v>158</v>
      </c>
      <c r="H1377" t="s">
        <v>139</v>
      </c>
      <c r="I1377" t="s">
        <v>142</v>
      </c>
      <c r="J1377" s="1">
        <v>46113</v>
      </c>
      <c r="K1377" t="s">
        <v>440</v>
      </c>
      <c r="L1377">
        <v>1</v>
      </c>
      <c r="M1377" t="s">
        <v>441</v>
      </c>
      <c r="N1377" t="s">
        <v>442</v>
      </c>
      <c r="O1377" t="s">
        <v>149</v>
      </c>
      <c r="P1377" t="s">
        <v>150</v>
      </c>
      <c r="Q1377">
        <v>500</v>
      </c>
      <c r="R1377">
        <v>2</v>
      </c>
      <c r="S1377">
        <v>700</v>
      </c>
      <c r="T1377">
        <v>0</v>
      </c>
      <c r="U1377">
        <v>1</v>
      </c>
      <c r="V1377">
        <v>1</v>
      </c>
      <c r="W1377">
        <v>275</v>
      </c>
      <c r="X1377">
        <v>500</v>
      </c>
      <c r="Y1377">
        <v>2</v>
      </c>
      <c r="Z1377">
        <v>700</v>
      </c>
      <c r="AA1377">
        <v>200</v>
      </c>
      <c r="AB1377">
        <v>0</v>
      </c>
      <c r="AC1377">
        <v>200</v>
      </c>
      <c r="AD1377">
        <v>1</v>
      </c>
      <c r="AE1377">
        <v>0</v>
      </c>
      <c r="AF1377">
        <v>1</v>
      </c>
      <c r="AG1377">
        <v>0</v>
      </c>
      <c r="AH1377">
        <v>0</v>
      </c>
      <c r="AI1377">
        <v>1</v>
      </c>
      <c r="AJ1377">
        <v>0</v>
      </c>
      <c r="AK1377">
        <v>1</v>
      </c>
      <c r="AL1377">
        <v>0</v>
      </c>
      <c r="AM1377">
        <v>0</v>
      </c>
      <c r="AN1377">
        <v>0</v>
      </c>
      <c r="AO1377">
        <v>1</v>
      </c>
      <c r="AP1377">
        <v>2</v>
      </c>
      <c r="AQ1377">
        <v>1</v>
      </c>
      <c r="AR1377">
        <v>1</v>
      </c>
      <c r="AS1377">
        <v>0</v>
      </c>
      <c r="AT1377">
        <v>0</v>
      </c>
      <c r="AU1377">
        <v>0</v>
      </c>
      <c r="AV1377">
        <v>0</v>
      </c>
      <c r="AW1377">
        <v>0</v>
      </c>
      <c r="AX1377">
        <v>0</v>
      </c>
      <c r="AY1377">
        <v>0</v>
      </c>
      <c r="AZ1377">
        <v>0</v>
      </c>
      <c r="BA1377">
        <v>0</v>
      </c>
      <c r="BB1377">
        <v>0</v>
      </c>
      <c r="BC1377">
        <v>0</v>
      </c>
      <c r="BD1377">
        <v>0</v>
      </c>
      <c r="BE1377">
        <v>0</v>
      </c>
      <c r="BF1377">
        <v>0</v>
      </c>
      <c r="BG1377">
        <v>500</v>
      </c>
      <c r="BH1377">
        <v>0</v>
      </c>
      <c r="BI1377">
        <v>0</v>
      </c>
      <c r="BJ1377" s="2">
        <v>46132</v>
      </c>
      <c r="BK1377">
        <v>0</v>
      </c>
      <c r="BL1377" s="3" t="str">
        <f>VLOOKUP(O1377,DropDownList!$H$1:$I$7,2,FALSE)</f>
        <v>2025/26</v>
      </c>
      <c r="BM1377" s="3" t="str">
        <f t="shared" si="21"/>
        <v>FISCAL FINES</v>
      </c>
    </row>
    <row r="1378" spans="1:65" x14ac:dyDescent="0.2">
      <c r="A1378">
        <v>2026</v>
      </c>
      <c r="B1378">
        <v>4</v>
      </c>
      <c r="C1378" t="s">
        <v>139</v>
      </c>
      <c r="D1378" t="s">
        <v>157</v>
      </c>
      <c r="E1378" t="s">
        <v>8</v>
      </c>
      <c r="F1378">
        <v>9761</v>
      </c>
      <c r="G1378" t="s">
        <v>158</v>
      </c>
      <c r="H1378" t="s">
        <v>139</v>
      </c>
      <c r="I1378" t="s">
        <v>142</v>
      </c>
      <c r="J1378" s="1">
        <v>46113</v>
      </c>
      <c r="K1378" t="s">
        <v>440</v>
      </c>
      <c r="L1378">
        <v>1</v>
      </c>
      <c r="M1378" t="s">
        <v>441</v>
      </c>
      <c r="N1378" t="s">
        <v>442</v>
      </c>
      <c r="O1378" t="s">
        <v>155</v>
      </c>
      <c r="P1378" t="s">
        <v>160</v>
      </c>
      <c r="Q1378">
        <v>166736.78</v>
      </c>
      <c r="R1378">
        <v>2304</v>
      </c>
      <c r="S1378">
        <v>993891.03</v>
      </c>
      <c r="T1378">
        <v>57721.41</v>
      </c>
      <c r="U1378">
        <v>519</v>
      </c>
      <c r="V1378">
        <v>211</v>
      </c>
      <c r="W1378">
        <v>77889.37</v>
      </c>
      <c r="X1378">
        <v>82971.37</v>
      </c>
      <c r="Y1378">
        <v>0</v>
      </c>
      <c r="Z1378">
        <v>0</v>
      </c>
      <c r="AA1378">
        <v>769432.84</v>
      </c>
      <c r="AB1378">
        <v>116765.41</v>
      </c>
      <c r="AC1378">
        <v>614976.41</v>
      </c>
      <c r="AD1378">
        <v>89</v>
      </c>
      <c r="AE1378">
        <v>122</v>
      </c>
      <c r="AF1378">
        <v>1601</v>
      </c>
      <c r="AG1378">
        <v>332</v>
      </c>
      <c r="AH1378">
        <v>150</v>
      </c>
      <c r="AI1378">
        <v>187</v>
      </c>
      <c r="AJ1378">
        <v>0</v>
      </c>
      <c r="AK1378">
        <v>0</v>
      </c>
      <c r="AL1378">
        <v>0</v>
      </c>
      <c r="AM1378">
        <v>0</v>
      </c>
      <c r="AN1378">
        <v>0</v>
      </c>
      <c r="AO1378">
        <v>1665</v>
      </c>
      <c r="AP1378">
        <v>8566</v>
      </c>
      <c r="AQ1378">
        <v>1839</v>
      </c>
      <c r="AR1378">
        <v>4</v>
      </c>
      <c r="AS1378">
        <v>877</v>
      </c>
      <c r="AT1378">
        <v>1094</v>
      </c>
      <c r="AU1378">
        <v>233</v>
      </c>
      <c r="AV1378">
        <v>97</v>
      </c>
      <c r="AW1378">
        <v>104</v>
      </c>
      <c r="AX1378">
        <v>0</v>
      </c>
      <c r="AY1378">
        <v>949</v>
      </c>
      <c r="AZ1378">
        <v>1652</v>
      </c>
      <c r="BA1378">
        <v>1028</v>
      </c>
      <c r="BB1378">
        <v>150</v>
      </c>
      <c r="BC1378">
        <v>58</v>
      </c>
      <c r="BD1378">
        <v>47</v>
      </c>
      <c r="BE1378">
        <v>0</v>
      </c>
      <c r="BF1378">
        <v>2174</v>
      </c>
      <c r="BG1378">
        <v>74491.66</v>
      </c>
      <c r="BH1378">
        <v>34</v>
      </c>
      <c r="BI1378">
        <v>489</v>
      </c>
      <c r="BJ1378" s="2">
        <v>46132</v>
      </c>
      <c r="BK1378">
        <v>15</v>
      </c>
      <c r="BL1378" s="3" t="str">
        <f>VLOOKUP(O1378,DropDownList!$H$1:$I$7,2,FALSE)</f>
        <v>2022/23</v>
      </c>
      <c r="BM1378" s="3" t="str">
        <f t="shared" si="21"/>
        <v>SC COURT</v>
      </c>
    </row>
    <row r="1379" spans="1:65" x14ac:dyDescent="0.2">
      <c r="A1379">
        <v>2026</v>
      </c>
      <c r="B1379">
        <v>4</v>
      </c>
      <c r="C1379" t="s">
        <v>139</v>
      </c>
      <c r="D1379" t="s">
        <v>157</v>
      </c>
      <c r="E1379" t="s">
        <v>8</v>
      </c>
      <c r="F1379">
        <v>9761</v>
      </c>
      <c r="G1379" t="s">
        <v>158</v>
      </c>
      <c r="H1379" t="s">
        <v>139</v>
      </c>
      <c r="I1379" t="s">
        <v>142</v>
      </c>
      <c r="J1379" s="1">
        <v>46113</v>
      </c>
      <c r="K1379" t="s">
        <v>440</v>
      </c>
      <c r="L1379">
        <v>1</v>
      </c>
      <c r="M1379" t="s">
        <v>441</v>
      </c>
      <c r="N1379" t="s">
        <v>442</v>
      </c>
      <c r="O1379" t="s">
        <v>156</v>
      </c>
      <c r="P1379" t="s">
        <v>161</v>
      </c>
      <c r="Q1379">
        <v>4756.53</v>
      </c>
      <c r="R1379">
        <v>2019</v>
      </c>
      <c r="S1379">
        <v>48870</v>
      </c>
      <c r="T1379">
        <v>1900</v>
      </c>
      <c r="U1379">
        <v>610</v>
      </c>
      <c r="V1379">
        <v>89</v>
      </c>
      <c r="W1379">
        <v>1731.89</v>
      </c>
      <c r="X1379">
        <v>1731.89</v>
      </c>
      <c r="Y1379">
        <v>0</v>
      </c>
      <c r="Z1379">
        <v>0</v>
      </c>
      <c r="AA1379">
        <v>42213.47</v>
      </c>
      <c r="AB1379">
        <v>0</v>
      </c>
      <c r="AC1379">
        <v>0</v>
      </c>
      <c r="AD1379">
        <v>85</v>
      </c>
      <c r="AE1379">
        <v>4</v>
      </c>
      <c r="AF1379">
        <v>1682</v>
      </c>
      <c r="AG1379">
        <v>13</v>
      </c>
      <c r="AH1379">
        <v>91</v>
      </c>
      <c r="AI1379">
        <v>233</v>
      </c>
      <c r="AJ1379">
        <v>0</v>
      </c>
      <c r="AK1379">
        <v>0</v>
      </c>
      <c r="AL1379">
        <v>0</v>
      </c>
      <c r="AM1379">
        <v>0</v>
      </c>
      <c r="AN1379">
        <v>0</v>
      </c>
      <c r="AO1379">
        <v>1378</v>
      </c>
      <c r="AP1379">
        <v>6152</v>
      </c>
      <c r="AQ1379">
        <v>1516</v>
      </c>
      <c r="AR1379">
        <v>8</v>
      </c>
      <c r="AS1379">
        <v>620</v>
      </c>
      <c r="AT1379">
        <v>613</v>
      </c>
      <c r="AU1379">
        <v>173</v>
      </c>
      <c r="AV1379">
        <v>78</v>
      </c>
      <c r="AW1379">
        <v>63</v>
      </c>
      <c r="AX1379">
        <v>0</v>
      </c>
      <c r="AY1379">
        <v>746</v>
      </c>
      <c r="AZ1379">
        <v>1216</v>
      </c>
      <c r="BA1379">
        <v>625</v>
      </c>
      <c r="BB1379">
        <v>103</v>
      </c>
      <c r="BC1379">
        <v>51</v>
      </c>
      <c r="BD1379">
        <v>24</v>
      </c>
      <c r="BE1379">
        <v>0</v>
      </c>
      <c r="BF1379">
        <v>1944</v>
      </c>
      <c r="BG1379">
        <v>4575</v>
      </c>
      <c r="BH1379">
        <v>0</v>
      </c>
      <c r="BI1379">
        <v>604</v>
      </c>
      <c r="BJ1379" s="2">
        <v>46132</v>
      </c>
      <c r="BK1379">
        <v>4</v>
      </c>
      <c r="BL1379" s="3" t="str">
        <f>VLOOKUP(O1379,DropDownList!$H$1:$I$7,2,FALSE)</f>
        <v>2023/24</v>
      </c>
      <c r="BM1379" s="3" t="str">
        <f t="shared" si="21"/>
        <v>VSUR</v>
      </c>
    </row>
    <row r="1380" spans="1:65" x14ac:dyDescent="0.2">
      <c r="A1380">
        <v>2026</v>
      </c>
      <c r="B1380">
        <v>4</v>
      </c>
      <c r="C1380" t="s">
        <v>139</v>
      </c>
      <c r="D1380" t="s">
        <v>157</v>
      </c>
      <c r="E1380" t="s">
        <v>8</v>
      </c>
      <c r="F1380">
        <v>9761</v>
      </c>
      <c r="G1380" t="s">
        <v>158</v>
      </c>
      <c r="H1380" t="s">
        <v>139</v>
      </c>
      <c r="I1380" t="s">
        <v>142</v>
      </c>
      <c r="J1380" s="1">
        <v>46113</v>
      </c>
      <c r="K1380" t="s">
        <v>440</v>
      </c>
      <c r="L1380">
        <v>1</v>
      </c>
      <c r="M1380" t="s">
        <v>441</v>
      </c>
      <c r="N1380" t="s">
        <v>442</v>
      </c>
      <c r="O1380" t="s">
        <v>149</v>
      </c>
      <c r="P1380" t="s">
        <v>160</v>
      </c>
      <c r="Q1380">
        <v>361006.89</v>
      </c>
      <c r="R1380">
        <v>1629</v>
      </c>
      <c r="S1380">
        <v>750019.3</v>
      </c>
      <c r="T1380">
        <v>39821.730000000003</v>
      </c>
      <c r="U1380">
        <v>934</v>
      </c>
      <c r="V1380">
        <v>560</v>
      </c>
      <c r="W1380">
        <v>121397.79</v>
      </c>
      <c r="X1380">
        <v>179229.06</v>
      </c>
      <c r="Y1380">
        <v>0</v>
      </c>
      <c r="Z1380">
        <v>0</v>
      </c>
      <c r="AA1380">
        <v>349190.68</v>
      </c>
      <c r="AB1380">
        <v>32907.839999999997</v>
      </c>
      <c r="AC1380">
        <v>292318.77</v>
      </c>
      <c r="AD1380">
        <v>271</v>
      </c>
      <c r="AE1380">
        <v>289</v>
      </c>
      <c r="AF1380">
        <v>604</v>
      </c>
      <c r="AG1380">
        <v>490</v>
      </c>
      <c r="AH1380">
        <v>86</v>
      </c>
      <c r="AI1380">
        <v>444</v>
      </c>
      <c r="AJ1380">
        <v>0</v>
      </c>
      <c r="AK1380">
        <v>0</v>
      </c>
      <c r="AL1380">
        <v>0</v>
      </c>
      <c r="AM1380">
        <v>0</v>
      </c>
      <c r="AN1380">
        <v>0</v>
      </c>
      <c r="AO1380">
        <v>1111</v>
      </c>
      <c r="AP1380">
        <v>2615</v>
      </c>
      <c r="AQ1380">
        <v>1053</v>
      </c>
      <c r="AR1380">
        <v>3</v>
      </c>
      <c r="AS1380">
        <v>221</v>
      </c>
      <c r="AT1380">
        <v>179</v>
      </c>
      <c r="AU1380">
        <v>31</v>
      </c>
      <c r="AV1380">
        <v>10</v>
      </c>
      <c r="AW1380">
        <v>71</v>
      </c>
      <c r="AX1380">
        <v>0</v>
      </c>
      <c r="AY1380">
        <v>288</v>
      </c>
      <c r="AZ1380">
        <v>364</v>
      </c>
      <c r="BA1380">
        <v>63</v>
      </c>
      <c r="BB1380">
        <v>9</v>
      </c>
      <c r="BC1380">
        <v>2</v>
      </c>
      <c r="BD1380">
        <v>10</v>
      </c>
      <c r="BE1380">
        <v>0</v>
      </c>
      <c r="BF1380">
        <v>1547</v>
      </c>
      <c r="BG1380">
        <v>231580.64</v>
      </c>
      <c r="BH1380">
        <v>5</v>
      </c>
      <c r="BI1380">
        <v>922</v>
      </c>
      <c r="BJ1380" s="2">
        <v>46132</v>
      </c>
      <c r="BK1380">
        <v>1</v>
      </c>
      <c r="BL1380" s="3" t="str">
        <f>VLOOKUP(O1380,DropDownList!$H$1:$I$7,2,FALSE)</f>
        <v>2025/26</v>
      </c>
      <c r="BM1380" s="3" t="str">
        <f t="shared" si="21"/>
        <v>SC COURT</v>
      </c>
    </row>
    <row r="1381" spans="1:65" x14ac:dyDescent="0.2">
      <c r="A1381">
        <v>2026</v>
      </c>
      <c r="B1381">
        <v>4</v>
      </c>
      <c r="C1381" t="s">
        <v>139</v>
      </c>
      <c r="D1381" t="s">
        <v>157</v>
      </c>
      <c r="E1381" t="s">
        <v>8</v>
      </c>
      <c r="F1381">
        <v>9761</v>
      </c>
      <c r="G1381" t="s">
        <v>158</v>
      </c>
      <c r="H1381" t="s">
        <v>139</v>
      </c>
      <c r="I1381" t="s">
        <v>142</v>
      </c>
      <c r="J1381" s="1">
        <v>46113</v>
      </c>
      <c r="K1381" t="s">
        <v>440</v>
      </c>
      <c r="L1381">
        <v>1</v>
      </c>
      <c r="M1381" t="s">
        <v>441</v>
      </c>
      <c r="N1381" t="s">
        <v>442</v>
      </c>
      <c r="O1381" t="s">
        <v>155</v>
      </c>
      <c r="P1381" t="s">
        <v>159</v>
      </c>
      <c r="Q1381">
        <v>90223.13</v>
      </c>
      <c r="R1381">
        <v>36</v>
      </c>
      <c r="S1381">
        <v>782913.64</v>
      </c>
      <c r="T1381">
        <v>7201.73</v>
      </c>
      <c r="U1381">
        <v>2</v>
      </c>
      <c r="V1381">
        <v>1</v>
      </c>
      <c r="W1381">
        <v>1</v>
      </c>
      <c r="X1381">
        <v>1</v>
      </c>
      <c r="Y1381">
        <v>0</v>
      </c>
      <c r="Z1381">
        <v>0</v>
      </c>
      <c r="AA1381">
        <v>685488.78</v>
      </c>
      <c r="AB1381">
        <v>0</v>
      </c>
      <c r="AC1381">
        <v>0</v>
      </c>
      <c r="AD1381">
        <v>1</v>
      </c>
      <c r="AE1381">
        <v>0</v>
      </c>
      <c r="AF1381">
        <v>30</v>
      </c>
      <c r="AG1381">
        <v>1</v>
      </c>
      <c r="AH1381">
        <v>0</v>
      </c>
      <c r="AI1381">
        <v>1</v>
      </c>
      <c r="AJ1381">
        <v>0</v>
      </c>
      <c r="AK1381">
        <v>0</v>
      </c>
      <c r="AL1381">
        <v>0</v>
      </c>
      <c r="AM1381">
        <v>0</v>
      </c>
      <c r="AN1381">
        <v>0</v>
      </c>
      <c r="AO1381">
        <v>15</v>
      </c>
      <c r="AP1381">
        <v>23</v>
      </c>
      <c r="AQ1381">
        <v>10</v>
      </c>
      <c r="AR1381">
        <v>1</v>
      </c>
      <c r="AS1381">
        <v>0</v>
      </c>
      <c r="AT1381">
        <v>0</v>
      </c>
      <c r="AU1381">
        <v>1</v>
      </c>
      <c r="AV1381">
        <v>0</v>
      </c>
      <c r="AW1381">
        <v>0</v>
      </c>
      <c r="AX1381">
        <v>0</v>
      </c>
      <c r="AY1381">
        <v>0</v>
      </c>
      <c r="AZ1381">
        <v>0</v>
      </c>
      <c r="BA1381">
        <v>0</v>
      </c>
      <c r="BB1381">
        <v>0</v>
      </c>
      <c r="BC1381">
        <v>0</v>
      </c>
      <c r="BD1381">
        <v>0</v>
      </c>
      <c r="BE1381">
        <v>0</v>
      </c>
      <c r="BF1381">
        <v>0</v>
      </c>
      <c r="BG1381">
        <v>1</v>
      </c>
      <c r="BH1381">
        <v>4</v>
      </c>
      <c r="BI1381">
        <v>0</v>
      </c>
      <c r="BJ1381" s="2">
        <v>46132</v>
      </c>
      <c r="BK1381">
        <v>0</v>
      </c>
      <c r="BL1381" s="3" t="str">
        <f>VLOOKUP(O1381,DropDownList!$H$1:$I$7,2,FALSE)</f>
        <v>2022/23</v>
      </c>
      <c r="BM1381" s="3" t="str">
        <f t="shared" si="21"/>
        <v>CONF</v>
      </c>
    </row>
    <row r="1382" spans="1:65" x14ac:dyDescent="0.2">
      <c r="A1382">
        <v>2026</v>
      </c>
      <c r="B1382">
        <v>4</v>
      </c>
      <c r="C1382" t="s">
        <v>139</v>
      </c>
      <c r="D1382" t="s">
        <v>157</v>
      </c>
      <c r="E1382" t="s">
        <v>8</v>
      </c>
      <c r="F1382">
        <v>9761</v>
      </c>
      <c r="G1382" t="s">
        <v>158</v>
      </c>
      <c r="H1382" t="s">
        <v>139</v>
      </c>
      <c r="I1382" t="s">
        <v>142</v>
      </c>
      <c r="J1382" s="1">
        <v>46113</v>
      </c>
      <c r="K1382" t="s">
        <v>440</v>
      </c>
      <c r="L1382">
        <v>1</v>
      </c>
      <c r="M1382" t="s">
        <v>441</v>
      </c>
      <c r="N1382" t="s">
        <v>442</v>
      </c>
      <c r="O1382" t="s">
        <v>147</v>
      </c>
      <c r="P1382" t="s">
        <v>161</v>
      </c>
      <c r="Q1382">
        <v>20640.21</v>
      </c>
      <c r="R1382">
        <v>2309</v>
      </c>
      <c r="S1382">
        <v>117914.98</v>
      </c>
      <c r="T1382">
        <v>1775</v>
      </c>
      <c r="U1382">
        <v>956</v>
      </c>
      <c r="V1382">
        <v>186</v>
      </c>
      <c r="W1382">
        <v>16055</v>
      </c>
      <c r="X1382">
        <v>16065</v>
      </c>
      <c r="Y1382">
        <v>0</v>
      </c>
      <c r="Z1382">
        <v>0</v>
      </c>
      <c r="AA1382">
        <v>95499.77</v>
      </c>
      <c r="AB1382">
        <v>0</v>
      </c>
      <c r="AC1382">
        <v>0</v>
      </c>
      <c r="AD1382">
        <v>178</v>
      </c>
      <c r="AE1382">
        <v>8</v>
      </c>
      <c r="AF1382">
        <v>1789</v>
      </c>
      <c r="AG1382">
        <v>27</v>
      </c>
      <c r="AH1382">
        <v>84</v>
      </c>
      <c r="AI1382">
        <v>409</v>
      </c>
      <c r="AJ1382">
        <v>0</v>
      </c>
      <c r="AK1382">
        <v>0</v>
      </c>
      <c r="AL1382">
        <v>0</v>
      </c>
      <c r="AM1382">
        <v>0</v>
      </c>
      <c r="AN1382">
        <v>0</v>
      </c>
      <c r="AO1382">
        <v>1600</v>
      </c>
      <c r="AP1382">
        <v>5776</v>
      </c>
      <c r="AQ1382">
        <v>1716</v>
      </c>
      <c r="AR1382">
        <v>2</v>
      </c>
      <c r="AS1382">
        <v>527</v>
      </c>
      <c r="AT1382">
        <v>547</v>
      </c>
      <c r="AU1382">
        <v>103</v>
      </c>
      <c r="AV1382">
        <v>50</v>
      </c>
      <c r="AW1382">
        <v>52</v>
      </c>
      <c r="AX1382">
        <v>0</v>
      </c>
      <c r="AY1382">
        <v>722</v>
      </c>
      <c r="AZ1382">
        <v>1087</v>
      </c>
      <c r="BA1382">
        <v>417</v>
      </c>
      <c r="BB1382">
        <v>81</v>
      </c>
      <c r="BC1382">
        <v>34</v>
      </c>
      <c r="BD1382">
        <v>16</v>
      </c>
      <c r="BE1382">
        <v>1</v>
      </c>
      <c r="BF1382">
        <v>2239</v>
      </c>
      <c r="BG1382">
        <v>20285</v>
      </c>
      <c r="BH1382">
        <v>0</v>
      </c>
      <c r="BI1382">
        <v>940</v>
      </c>
      <c r="BJ1382" s="2">
        <v>46132</v>
      </c>
      <c r="BK1382">
        <v>2</v>
      </c>
      <c r="BL1382" s="3" t="str">
        <f>VLOOKUP(O1382,DropDownList!$H$1:$I$7,2,FALSE)</f>
        <v>2024/25</v>
      </c>
      <c r="BM1382" s="3" t="str">
        <f t="shared" si="21"/>
        <v>VSUR</v>
      </c>
    </row>
    <row r="1383" spans="1:65" x14ac:dyDescent="0.2">
      <c r="A1383">
        <v>2026</v>
      </c>
      <c r="B1383">
        <v>4</v>
      </c>
      <c r="C1383" t="s">
        <v>139</v>
      </c>
      <c r="D1383" t="s">
        <v>157</v>
      </c>
      <c r="E1383" t="s">
        <v>8</v>
      </c>
      <c r="F1383">
        <v>9761</v>
      </c>
      <c r="G1383" t="s">
        <v>158</v>
      </c>
      <c r="H1383" t="s">
        <v>139</v>
      </c>
      <c r="I1383" t="s">
        <v>142</v>
      </c>
      <c r="J1383" s="1">
        <v>46113</v>
      </c>
      <c r="K1383" t="s">
        <v>440</v>
      </c>
      <c r="L1383">
        <v>1</v>
      </c>
      <c r="M1383" t="s">
        <v>441</v>
      </c>
      <c r="N1383" t="s">
        <v>442</v>
      </c>
      <c r="O1383" t="s">
        <v>156</v>
      </c>
      <c r="P1383" t="s">
        <v>150</v>
      </c>
      <c r="Q1383">
        <v>0</v>
      </c>
      <c r="R1383">
        <v>3</v>
      </c>
      <c r="S1383">
        <v>500</v>
      </c>
      <c r="T1383">
        <v>100</v>
      </c>
      <c r="U1383">
        <v>0</v>
      </c>
      <c r="V1383">
        <v>0</v>
      </c>
      <c r="W1383">
        <v>0</v>
      </c>
      <c r="X1383">
        <v>0</v>
      </c>
      <c r="Y1383">
        <v>2</v>
      </c>
      <c r="Z1383">
        <v>400</v>
      </c>
      <c r="AA1383">
        <v>400</v>
      </c>
      <c r="AB1383">
        <v>0</v>
      </c>
      <c r="AC1383">
        <v>400</v>
      </c>
      <c r="AD1383">
        <v>0</v>
      </c>
      <c r="AE1383">
        <v>0</v>
      </c>
      <c r="AF1383">
        <v>2</v>
      </c>
      <c r="AG1383">
        <v>0</v>
      </c>
      <c r="AH1383">
        <v>1</v>
      </c>
      <c r="AI1383">
        <v>0</v>
      </c>
      <c r="AJ1383">
        <v>2</v>
      </c>
      <c r="AK1383">
        <v>0</v>
      </c>
      <c r="AL1383">
        <v>0</v>
      </c>
      <c r="AM1383">
        <v>0</v>
      </c>
      <c r="AN1383">
        <v>0</v>
      </c>
      <c r="AO1383">
        <v>0</v>
      </c>
      <c r="AP1383">
        <v>0</v>
      </c>
      <c r="AQ1383">
        <v>0</v>
      </c>
      <c r="AR1383">
        <v>0</v>
      </c>
      <c r="AS1383">
        <v>0</v>
      </c>
      <c r="AT1383">
        <v>0</v>
      </c>
      <c r="AU1383">
        <v>0</v>
      </c>
      <c r="AV1383">
        <v>0</v>
      </c>
      <c r="AW1383">
        <v>0</v>
      </c>
      <c r="AX1383">
        <v>0</v>
      </c>
      <c r="AY1383">
        <v>0</v>
      </c>
      <c r="AZ1383">
        <v>0</v>
      </c>
      <c r="BA1383">
        <v>0</v>
      </c>
      <c r="BB1383">
        <v>0</v>
      </c>
      <c r="BC1383">
        <v>0</v>
      </c>
      <c r="BD1383">
        <v>0</v>
      </c>
      <c r="BE1383">
        <v>0</v>
      </c>
      <c r="BF1383">
        <v>0</v>
      </c>
      <c r="BG1383">
        <v>0</v>
      </c>
      <c r="BH1383">
        <v>0</v>
      </c>
      <c r="BI1383">
        <v>0</v>
      </c>
      <c r="BJ1383" s="2">
        <v>46132</v>
      </c>
      <c r="BK1383">
        <v>0</v>
      </c>
      <c r="BL1383" s="3" t="str">
        <f>VLOOKUP(O1383,DropDownList!$H$1:$I$7,2,FALSE)</f>
        <v>2023/24</v>
      </c>
      <c r="BM1383" s="3" t="str">
        <f t="shared" si="21"/>
        <v>FISCAL FINES</v>
      </c>
    </row>
    <row r="1384" spans="1:65" x14ac:dyDescent="0.2">
      <c r="A1384">
        <v>2026</v>
      </c>
      <c r="B1384">
        <v>4</v>
      </c>
      <c r="C1384" t="s">
        <v>162</v>
      </c>
      <c r="D1384" t="s">
        <v>163</v>
      </c>
      <c r="E1384" t="s">
        <v>10</v>
      </c>
      <c r="F1384">
        <v>9251</v>
      </c>
      <c r="G1384" t="s">
        <v>141</v>
      </c>
      <c r="H1384" t="s">
        <v>164</v>
      </c>
      <c r="I1384" t="s">
        <v>164</v>
      </c>
      <c r="J1384" s="1">
        <v>46113</v>
      </c>
      <c r="K1384" t="s">
        <v>440</v>
      </c>
      <c r="L1384">
        <v>1</v>
      </c>
      <c r="M1384" t="s">
        <v>441</v>
      </c>
      <c r="N1384" t="s">
        <v>442</v>
      </c>
      <c r="O1384" t="s">
        <v>147</v>
      </c>
      <c r="P1384" t="s">
        <v>151</v>
      </c>
      <c r="Q1384">
        <v>0</v>
      </c>
      <c r="R1384">
        <v>154</v>
      </c>
      <c r="S1384">
        <v>4620</v>
      </c>
      <c r="T1384">
        <v>1080</v>
      </c>
      <c r="U1384">
        <v>0</v>
      </c>
      <c r="V1384">
        <v>0</v>
      </c>
      <c r="W1384">
        <v>0</v>
      </c>
      <c r="X1384">
        <v>0</v>
      </c>
      <c r="Y1384">
        <v>0</v>
      </c>
      <c r="Z1384">
        <v>0</v>
      </c>
      <c r="AA1384">
        <v>3540</v>
      </c>
      <c r="AB1384">
        <v>0</v>
      </c>
      <c r="AC1384">
        <v>3540</v>
      </c>
      <c r="AD1384">
        <v>0</v>
      </c>
      <c r="AE1384">
        <v>0</v>
      </c>
      <c r="AF1384">
        <v>118</v>
      </c>
      <c r="AG1384">
        <v>0</v>
      </c>
      <c r="AH1384">
        <v>36</v>
      </c>
      <c r="AI1384">
        <v>0</v>
      </c>
      <c r="AJ1384">
        <v>0</v>
      </c>
      <c r="AK1384">
        <v>0</v>
      </c>
      <c r="AL1384">
        <v>0</v>
      </c>
      <c r="AM1384">
        <v>11</v>
      </c>
      <c r="AN1384">
        <v>0</v>
      </c>
      <c r="AO1384">
        <v>0</v>
      </c>
      <c r="AP1384">
        <v>0</v>
      </c>
      <c r="AQ1384">
        <v>0</v>
      </c>
      <c r="AR1384">
        <v>0</v>
      </c>
      <c r="AS1384">
        <v>0</v>
      </c>
      <c r="AT1384">
        <v>0</v>
      </c>
      <c r="AU1384">
        <v>0</v>
      </c>
      <c r="AV1384">
        <v>0</v>
      </c>
      <c r="AW1384">
        <v>0</v>
      </c>
      <c r="AX1384">
        <v>0</v>
      </c>
      <c r="AY1384">
        <v>0</v>
      </c>
      <c r="AZ1384">
        <v>0</v>
      </c>
      <c r="BA1384">
        <v>0</v>
      </c>
      <c r="BB1384">
        <v>0</v>
      </c>
      <c r="BC1384">
        <v>0</v>
      </c>
      <c r="BD1384">
        <v>0</v>
      </c>
      <c r="BE1384">
        <v>0</v>
      </c>
      <c r="BF1384">
        <v>0</v>
      </c>
      <c r="BG1384">
        <v>0</v>
      </c>
      <c r="BH1384">
        <v>0</v>
      </c>
      <c r="BI1384">
        <v>0</v>
      </c>
      <c r="BJ1384" s="2">
        <v>46132</v>
      </c>
      <c r="BK1384">
        <v>0</v>
      </c>
      <c r="BL1384" s="3" t="str">
        <f>VLOOKUP(O1384,DropDownList!$H$1:$I$7,2,FALSE)</f>
        <v>2024/25</v>
      </c>
      <c r="BM1384" s="3" t="str">
        <f t="shared" si="21"/>
        <v>PCPF</v>
      </c>
    </row>
    <row r="1385" spans="1:65" x14ac:dyDescent="0.2">
      <c r="A1385">
        <v>2026</v>
      </c>
      <c r="B1385">
        <v>4</v>
      </c>
      <c r="C1385" t="s">
        <v>162</v>
      </c>
      <c r="D1385" t="s">
        <v>163</v>
      </c>
      <c r="E1385" t="s">
        <v>10</v>
      </c>
      <c r="F1385">
        <v>9251</v>
      </c>
      <c r="G1385" t="s">
        <v>141</v>
      </c>
      <c r="H1385" t="s">
        <v>164</v>
      </c>
      <c r="I1385" t="s">
        <v>164</v>
      </c>
      <c r="J1385" s="1">
        <v>46113</v>
      </c>
      <c r="K1385" t="s">
        <v>440</v>
      </c>
      <c r="L1385">
        <v>1</v>
      </c>
      <c r="M1385" t="s">
        <v>441</v>
      </c>
      <c r="N1385" t="s">
        <v>442</v>
      </c>
      <c r="O1385" t="s">
        <v>147</v>
      </c>
      <c r="P1385" t="s">
        <v>150</v>
      </c>
      <c r="Q1385">
        <v>42395.18</v>
      </c>
      <c r="R1385">
        <v>590</v>
      </c>
      <c r="S1385">
        <v>110107.47</v>
      </c>
      <c r="T1385">
        <v>9955.9699999999993</v>
      </c>
      <c r="U1385">
        <v>240</v>
      </c>
      <c r="V1385">
        <v>161</v>
      </c>
      <c r="W1385">
        <v>31102.76</v>
      </c>
      <c r="X1385">
        <v>31643.18</v>
      </c>
      <c r="Y1385">
        <v>536</v>
      </c>
      <c r="Z1385">
        <v>100151.5</v>
      </c>
      <c r="AA1385">
        <v>57756.32</v>
      </c>
      <c r="AB1385">
        <v>26645.82</v>
      </c>
      <c r="AC1385">
        <v>31110.5</v>
      </c>
      <c r="AD1385">
        <v>123</v>
      </c>
      <c r="AE1385">
        <v>38</v>
      </c>
      <c r="AF1385">
        <v>290</v>
      </c>
      <c r="AG1385">
        <v>88</v>
      </c>
      <c r="AH1385">
        <v>54</v>
      </c>
      <c r="AI1385">
        <v>152</v>
      </c>
      <c r="AJ1385">
        <v>89</v>
      </c>
      <c r="AK1385">
        <v>25</v>
      </c>
      <c r="AL1385">
        <v>8</v>
      </c>
      <c r="AM1385">
        <v>20</v>
      </c>
      <c r="AN1385">
        <v>6</v>
      </c>
      <c r="AO1385">
        <v>422</v>
      </c>
      <c r="AP1385">
        <v>1938</v>
      </c>
      <c r="AQ1385">
        <v>476</v>
      </c>
      <c r="AR1385">
        <v>39</v>
      </c>
      <c r="AS1385">
        <v>168</v>
      </c>
      <c r="AT1385">
        <v>259</v>
      </c>
      <c r="AU1385">
        <v>13</v>
      </c>
      <c r="AV1385">
        <v>7</v>
      </c>
      <c r="AW1385">
        <v>0</v>
      </c>
      <c r="AX1385">
        <v>0</v>
      </c>
      <c r="AY1385">
        <v>183</v>
      </c>
      <c r="AZ1385">
        <v>334</v>
      </c>
      <c r="BA1385">
        <v>218</v>
      </c>
      <c r="BB1385">
        <v>65</v>
      </c>
      <c r="BC1385">
        <v>23</v>
      </c>
      <c r="BD1385">
        <v>3</v>
      </c>
      <c r="BE1385">
        <v>0</v>
      </c>
      <c r="BF1385">
        <v>413</v>
      </c>
      <c r="BG1385">
        <v>28476.77</v>
      </c>
      <c r="BH1385">
        <v>6</v>
      </c>
      <c r="BI1385">
        <v>238</v>
      </c>
      <c r="BJ1385" s="2">
        <v>46132</v>
      </c>
      <c r="BK1385">
        <v>0</v>
      </c>
      <c r="BL1385" s="3" t="str">
        <f>VLOOKUP(O1385,DropDownList!$H$1:$I$7,2,FALSE)</f>
        <v>2024/25</v>
      </c>
      <c r="BM1385" s="3" t="str">
        <f t="shared" si="21"/>
        <v>FISCAL FINES</v>
      </c>
    </row>
    <row r="1386" spans="1:65" x14ac:dyDescent="0.2">
      <c r="A1386">
        <v>2026</v>
      </c>
      <c r="B1386">
        <v>4</v>
      </c>
      <c r="C1386" t="s">
        <v>162</v>
      </c>
      <c r="D1386" t="s">
        <v>163</v>
      </c>
      <c r="E1386" t="s">
        <v>10</v>
      </c>
      <c r="F1386">
        <v>9251</v>
      </c>
      <c r="G1386" t="s">
        <v>141</v>
      </c>
      <c r="H1386" t="s">
        <v>164</v>
      </c>
      <c r="I1386" t="s">
        <v>164</v>
      </c>
      <c r="J1386" s="1">
        <v>46113</v>
      </c>
      <c r="K1386" t="s">
        <v>440</v>
      </c>
      <c r="L1386">
        <v>1</v>
      </c>
      <c r="M1386" t="s">
        <v>441</v>
      </c>
      <c r="N1386" t="s">
        <v>442</v>
      </c>
      <c r="O1386" t="s">
        <v>147</v>
      </c>
      <c r="P1386" t="s">
        <v>154</v>
      </c>
      <c r="Q1386">
        <v>41254.99</v>
      </c>
      <c r="R1386">
        <v>1063</v>
      </c>
      <c r="S1386">
        <v>238327.75</v>
      </c>
      <c r="T1386">
        <v>4204.16</v>
      </c>
      <c r="U1386">
        <v>227</v>
      </c>
      <c r="V1386">
        <v>133</v>
      </c>
      <c r="W1386">
        <v>25327.85</v>
      </c>
      <c r="X1386">
        <v>26082.85</v>
      </c>
      <c r="Y1386">
        <v>0</v>
      </c>
      <c r="Z1386">
        <v>0</v>
      </c>
      <c r="AA1386">
        <v>192868.6</v>
      </c>
      <c r="AB1386">
        <v>310</v>
      </c>
      <c r="AC1386">
        <v>179019.46</v>
      </c>
      <c r="AD1386">
        <v>77</v>
      </c>
      <c r="AE1386">
        <v>56</v>
      </c>
      <c r="AF1386">
        <v>819</v>
      </c>
      <c r="AG1386">
        <v>116</v>
      </c>
      <c r="AH1386">
        <v>12</v>
      </c>
      <c r="AI1386">
        <v>111</v>
      </c>
      <c r="AJ1386">
        <v>0</v>
      </c>
      <c r="AK1386">
        <v>0</v>
      </c>
      <c r="AL1386">
        <v>0</v>
      </c>
      <c r="AM1386">
        <v>0</v>
      </c>
      <c r="AN1386">
        <v>0</v>
      </c>
      <c r="AO1386">
        <v>574</v>
      </c>
      <c r="AP1386">
        <v>2131</v>
      </c>
      <c r="AQ1386">
        <v>579</v>
      </c>
      <c r="AR1386">
        <v>0</v>
      </c>
      <c r="AS1386">
        <v>275</v>
      </c>
      <c r="AT1386">
        <v>260</v>
      </c>
      <c r="AU1386">
        <v>34</v>
      </c>
      <c r="AV1386">
        <v>17</v>
      </c>
      <c r="AW1386">
        <v>8</v>
      </c>
      <c r="AX1386">
        <v>0</v>
      </c>
      <c r="AY1386">
        <v>175</v>
      </c>
      <c r="AZ1386">
        <v>263</v>
      </c>
      <c r="BA1386">
        <v>142</v>
      </c>
      <c r="BB1386">
        <v>118</v>
      </c>
      <c r="BC1386">
        <v>45</v>
      </c>
      <c r="BD1386">
        <v>4</v>
      </c>
      <c r="BE1386">
        <v>0</v>
      </c>
      <c r="BF1386">
        <v>1053</v>
      </c>
      <c r="BG1386">
        <v>24836</v>
      </c>
      <c r="BH1386">
        <v>5</v>
      </c>
      <c r="BI1386">
        <v>225</v>
      </c>
      <c r="BJ1386" s="2">
        <v>46132</v>
      </c>
      <c r="BK1386">
        <v>0</v>
      </c>
      <c r="BL1386" s="3" t="str">
        <f>VLOOKUP(O1386,DropDownList!$H$1:$I$7,2,FALSE)</f>
        <v>2024/25</v>
      </c>
      <c r="BM1386" s="3" t="str">
        <f t="shared" si="21"/>
        <v>JP COURT</v>
      </c>
    </row>
    <row r="1387" spans="1:65" x14ac:dyDescent="0.2">
      <c r="A1387">
        <v>2026</v>
      </c>
      <c r="B1387">
        <v>4</v>
      </c>
      <c r="C1387" t="s">
        <v>162</v>
      </c>
      <c r="D1387" t="s">
        <v>163</v>
      </c>
      <c r="E1387" t="s">
        <v>10</v>
      </c>
      <c r="F1387">
        <v>9251</v>
      </c>
      <c r="G1387" t="s">
        <v>141</v>
      </c>
      <c r="H1387" t="s">
        <v>164</v>
      </c>
      <c r="I1387" t="s">
        <v>164</v>
      </c>
      <c r="J1387" s="1">
        <v>46113</v>
      </c>
      <c r="K1387" t="s">
        <v>440</v>
      </c>
      <c r="L1387">
        <v>1</v>
      </c>
      <c r="M1387" t="s">
        <v>441</v>
      </c>
      <c r="N1387" t="s">
        <v>442</v>
      </c>
      <c r="O1387" t="s">
        <v>147</v>
      </c>
      <c r="P1387" t="s">
        <v>153</v>
      </c>
      <c r="Q1387">
        <v>315</v>
      </c>
      <c r="R1387">
        <v>18</v>
      </c>
      <c r="S1387">
        <v>1140</v>
      </c>
      <c r="T1387">
        <v>525</v>
      </c>
      <c r="U1387">
        <v>7</v>
      </c>
      <c r="V1387">
        <v>7</v>
      </c>
      <c r="W1387">
        <v>315</v>
      </c>
      <c r="X1387">
        <v>315</v>
      </c>
      <c r="Y1387">
        <v>0</v>
      </c>
      <c r="Z1387">
        <v>0</v>
      </c>
      <c r="AA1387">
        <v>300</v>
      </c>
      <c r="AB1387">
        <v>0</v>
      </c>
      <c r="AC1387">
        <v>300</v>
      </c>
      <c r="AD1387">
        <v>7</v>
      </c>
      <c r="AE1387">
        <v>0</v>
      </c>
      <c r="AF1387">
        <v>6</v>
      </c>
      <c r="AG1387">
        <v>0</v>
      </c>
      <c r="AH1387">
        <v>5</v>
      </c>
      <c r="AI1387">
        <v>7</v>
      </c>
      <c r="AJ1387">
        <v>0</v>
      </c>
      <c r="AK1387">
        <v>0</v>
      </c>
      <c r="AL1387">
        <v>0</v>
      </c>
      <c r="AM1387">
        <v>0</v>
      </c>
      <c r="AN1387">
        <v>0</v>
      </c>
      <c r="AO1387">
        <v>12</v>
      </c>
      <c r="AP1387">
        <v>27</v>
      </c>
      <c r="AQ1387">
        <v>12</v>
      </c>
      <c r="AR1387">
        <v>2</v>
      </c>
      <c r="AS1387">
        <v>2</v>
      </c>
      <c r="AT1387">
        <v>9</v>
      </c>
      <c r="AU1387">
        <v>0</v>
      </c>
      <c r="AV1387">
        <v>0</v>
      </c>
      <c r="AW1387">
        <v>0</v>
      </c>
      <c r="AX1387">
        <v>0</v>
      </c>
      <c r="AY1387">
        <v>0</v>
      </c>
      <c r="AZ1387">
        <v>0</v>
      </c>
      <c r="BA1387">
        <v>0</v>
      </c>
      <c r="BB1387">
        <v>0</v>
      </c>
      <c r="BC1387">
        <v>0</v>
      </c>
      <c r="BD1387">
        <v>0</v>
      </c>
      <c r="BE1387">
        <v>0</v>
      </c>
      <c r="BF1387">
        <v>12</v>
      </c>
      <c r="BG1387">
        <v>315</v>
      </c>
      <c r="BH1387">
        <v>0</v>
      </c>
      <c r="BI1387">
        <v>7</v>
      </c>
      <c r="BJ1387" s="2">
        <v>46132</v>
      </c>
      <c r="BK1387">
        <v>0</v>
      </c>
      <c r="BL1387" s="3" t="str">
        <f>VLOOKUP(O1387,DropDownList!$H$1:$I$7,2,FALSE)</f>
        <v>2024/25</v>
      </c>
      <c r="BM1387" s="3" t="str">
        <f t="shared" si="21"/>
        <v>PREG</v>
      </c>
    </row>
    <row r="1388" spans="1:65" x14ac:dyDescent="0.2">
      <c r="A1388">
        <v>2026</v>
      </c>
      <c r="B1388">
        <v>4</v>
      </c>
      <c r="C1388" t="s">
        <v>162</v>
      </c>
      <c r="D1388" t="s">
        <v>163</v>
      </c>
      <c r="E1388" t="s">
        <v>10</v>
      </c>
      <c r="F1388">
        <v>9251</v>
      </c>
      <c r="G1388" t="s">
        <v>141</v>
      </c>
      <c r="H1388" t="s">
        <v>164</v>
      </c>
      <c r="I1388" t="s">
        <v>164</v>
      </c>
      <c r="J1388" s="1">
        <v>46113</v>
      </c>
      <c r="K1388" t="s">
        <v>440</v>
      </c>
      <c r="L1388">
        <v>1</v>
      </c>
      <c r="M1388" t="s">
        <v>441</v>
      </c>
      <c r="N1388" t="s">
        <v>442</v>
      </c>
      <c r="O1388" t="s">
        <v>147</v>
      </c>
      <c r="P1388" t="s">
        <v>148</v>
      </c>
      <c r="Q1388">
        <v>1194.4100000000001</v>
      </c>
      <c r="R1388">
        <v>67</v>
      </c>
      <c r="S1388">
        <v>4020</v>
      </c>
      <c r="T1388">
        <v>80</v>
      </c>
      <c r="U1388">
        <v>22</v>
      </c>
      <c r="V1388">
        <v>17</v>
      </c>
      <c r="W1388">
        <v>909.48</v>
      </c>
      <c r="X1388">
        <v>909.48</v>
      </c>
      <c r="Y1388">
        <v>0</v>
      </c>
      <c r="Z1388">
        <v>0</v>
      </c>
      <c r="AA1388">
        <v>2745.59</v>
      </c>
      <c r="AB1388">
        <v>0</v>
      </c>
      <c r="AC1388">
        <v>2745.59</v>
      </c>
      <c r="AD1388">
        <v>14</v>
      </c>
      <c r="AE1388">
        <v>3</v>
      </c>
      <c r="AF1388">
        <v>43</v>
      </c>
      <c r="AG1388">
        <v>4</v>
      </c>
      <c r="AH1388">
        <v>1</v>
      </c>
      <c r="AI1388">
        <v>18</v>
      </c>
      <c r="AJ1388">
        <v>0</v>
      </c>
      <c r="AK1388">
        <v>0</v>
      </c>
      <c r="AL1388">
        <v>0</v>
      </c>
      <c r="AM1388">
        <v>0</v>
      </c>
      <c r="AN1388">
        <v>0</v>
      </c>
      <c r="AO1388">
        <v>44</v>
      </c>
      <c r="AP1388">
        <v>190</v>
      </c>
      <c r="AQ1388">
        <v>49</v>
      </c>
      <c r="AR1388">
        <v>4</v>
      </c>
      <c r="AS1388">
        <v>7</v>
      </c>
      <c r="AT1388">
        <v>32</v>
      </c>
      <c r="AU1388">
        <v>0</v>
      </c>
      <c r="AV1388">
        <v>0</v>
      </c>
      <c r="AW1388">
        <v>0</v>
      </c>
      <c r="AX1388">
        <v>0</v>
      </c>
      <c r="AY1388">
        <v>18</v>
      </c>
      <c r="AZ1388">
        <v>37</v>
      </c>
      <c r="BA1388">
        <v>25</v>
      </c>
      <c r="BB1388">
        <v>3</v>
      </c>
      <c r="BC1388">
        <v>1</v>
      </c>
      <c r="BD1388">
        <v>0</v>
      </c>
      <c r="BE1388">
        <v>0</v>
      </c>
      <c r="BF1388">
        <v>44</v>
      </c>
      <c r="BG1388">
        <v>1080</v>
      </c>
      <c r="BH1388">
        <v>1</v>
      </c>
      <c r="BI1388">
        <v>22</v>
      </c>
      <c r="BJ1388" s="2">
        <v>46132</v>
      </c>
      <c r="BK1388">
        <v>0</v>
      </c>
      <c r="BL1388" s="3" t="str">
        <f>VLOOKUP(O1388,DropDownList!$H$1:$I$7,2,FALSE)</f>
        <v>2024/25</v>
      </c>
      <c r="BM1388" s="3" t="str">
        <f t="shared" si="21"/>
        <v>PRAS</v>
      </c>
    </row>
    <row r="1389" spans="1:65" x14ac:dyDescent="0.2">
      <c r="A1389">
        <v>2026</v>
      </c>
      <c r="B1389">
        <v>4</v>
      </c>
      <c r="C1389" t="s">
        <v>162</v>
      </c>
      <c r="D1389" t="s">
        <v>163</v>
      </c>
      <c r="E1389" t="s">
        <v>10</v>
      </c>
      <c r="F1389">
        <v>9251</v>
      </c>
      <c r="G1389" t="s">
        <v>141</v>
      </c>
      <c r="H1389" t="s">
        <v>164</v>
      </c>
      <c r="I1389" t="s">
        <v>164</v>
      </c>
      <c r="J1389" s="1">
        <v>46113</v>
      </c>
      <c r="K1389" t="s">
        <v>440</v>
      </c>
      <c r="L1389">
        <v>1</v>
      </c>
      <c r="M1389" t="s">
        <v>441</v>
      </c>
      <c r="N1389" t="s">
        <v>442</v>
      </c>
      <c r="O1389" t="s">
        <v>156</v>
      </c>
      <c r="P1389" t="s">
        <v>154</v>
      </c>
      <c r="Q1389">
        <v>26263</v>
      </c>
      <c r="R1389">
        <v>704</v>
      </c>
      <c r="S1389">
        <v>197647</v>
      </c>
      <c r="T1389">
        <v>6078.03</v>
      </c>
      <c r="U1389">
        <v>114</v>
      </c>
      <c r="V1389">
        <v>62</v>
      </c>
      <c r="W1389">
        <v>14788.04</v>
      </c>
      <c r="X1389">
        <v>14908.04</v>
      </c>
      <c r="Y1389">
        <v>0</v>
      </c>
      <c r="Z1389">
        <v>0</v>
      </c>
      <c r="AA1389">
        <v>165305.97</v>
      </c>
      <c r="AB1389">
        <v>564.33000000000004</v>
      </c>
      <c r="AC1389">
        <v>153994.23000000001</v>
      </c>
      <c r="AD1389">
        <v>26</v>
      </c>
      <c r="AE1389">
        <v>36</v>
      </c>
      <c r="AF1389">
        <v>564</v>
      </c>
      <c r="AG1389">
        <v>71</v>
      </c>
      <c r="AH1389">
        <v>21</v>
      </c>
      <c r="AI1389">
        <v>43</v>
      </c>
      <c r="AJ1389">
        <v>0</v>
      </c>
      <c r="AK1389">
        <v>0</v>
      </c>
      <c r="AL1389">
        <v>0</v>
      </c>
      <c r="AM1389">
        <v>0</v>
      </c>
      <c r="AN1389">
        <v>0</v>
      </c>
      <c r="AO1389">
        <v>393</v>
      </c>
      <c r="AP1389">
        <v>1697</v>
      </c>
      <c r="AQ1389">
        <v>412</v>
      </c>
      <c r="AR1389">
        <v>0</v>
      </c>
      <c r="AS1389">
        <v>227</v>
      </c>
      <c r="AT1389">
        <v>167</v>
      </c>
      <c r="AU1389">
        <v>40</v>
      </c>
      <c r="AV1389">
        <v>22</v>
      </c>
      <c r="AW1389">
        <v>5</v>
      </c>
      <c r="AX1389">
        <v>0</v>
      </c>
      <c r="AY1389">
        <v>178</v>
      </c>
      <c r="AZ1389">
        <v>251</v>
      </c>
      <c r="BA1389">
        <v>148</v>
      </c>
      <c r="BB1389">
        <v>88</v>
      </c>
      <c r="BC1389">
        <v>43</v>
      </c>
      <c r="BD1389">
        <v>11</v>
      </c>
      <c r="BE1389">
        <v>0</v>
      </c>
      <c r="BF1389">
        <v>696</v>
      </c>
      <c r="BG1389">
        <v>13595</v>
      </c>
      <c r="BH1389">
        <v>5</v>
      </c>
      <c r="BI1389">
        <v>112</v>
      </c>
      <c r="BJ1389" s="2">
        <v>46132</v>
      </c>
      <c r="BK1389">
        <v>1</v>
      </c>
      <c r="BL1389" s="3" t="str">
        <f>VLOOKUP(O1389,DropDownList!$H$1:$I$7,2,FALSE)</f>
        <v>2023/24</v>
      </c>
      <c r="BM1389" s="3" t="str">
        <f t="shared" si="21"/>
        <v>JP COURT</v>
      </c>
    </row>
    <row r="1390" spans="1:65" x14ac:dyDescent="0.2">
      <c r="A1390">
        <v>2026</v>
      </c>
      <c r="B1390">
        <v>4</v>
      </c>
      <c r="C1390" t="s">
        <v>162</v>
      </c>
      <c r="D1390" t="s">
        <v>163</v>
      </c>
      <c r="E1390" t="s">
        <v>10</v>
      </c>
      <c r="F1390">
        <v>9251</v>
      </c>
      <c r="G1390" t="s">
        <v>141</v>
      </c>
      <c r="H1390" t="s">
        <v>164</v>
      </c>
      <c r="I1390" t="s">
        <v>164</v>
      </c>
      <c r="J1390" s="1">
        <v>46113</v>
      </c>
      <c r="K1390" t="s">
        <v>440</v>
      </c>
      <c r="L1390">
        <v>1</v>
      </c>
      <c r="M1390" t="s">
        <v>441</v>
      </c>
      <c r="N1390" t="s">
        <v>442</v>
      </c>
      <c r="O1390" t="s">
        <v>149</v>
      </c>
      <c r="P1390" t="s">
        <v>151</v>
      </c>
      <c r="Q1390">
        <v>0</v>
      </c>
      <c r="R1390">
        <v>57</v>
      </c>
      <c r="S1390">
        <v>1740</v>
      </c>
      <c r="T1390">
        <v>510</v>
      </c>
      <c r="U1390">
        <v>0</v>
      </c>
      <c r="V1390">
        <v>0</v>
      </c>
      <c r="W1390">
        <v>0</v>
      </c>
      <c r="X1390">
        <v>0</v>
      </c>
      <c r="Y1390">
        <v>0</v>
      </c>
      <c r="Z1390">
        <v>0</v>
      </c>
      <c r="AA1390">
        <v>1230</v>
      </c>
      <c r="AB1390">
        <v>0</v>
      </c>
      <c r="AC1390">
        <v>1230</v>
      </c>
      <c r="AD1390">
        <v>0</v>
      </c>
      <c r="AE1390">
        <v>0</v>
      </c>
      <c r="AF1390">
        <v>41</v>
      </c>
      <c r="AG1390">
        <v>0</v>
      </c>
      <c r="AH1390">
        <v>16</v>
      </c>
      <c r="AI1390">
        <v>0</v>
      </c>
      <c r="AJ1390">
        <v>0</v>
      </c>
      <c r="AK1390">
        <v>0</v>
      </c>
      <c r="AL1390">
        <v>0</v>
      </c>
      <c r="AM1390">
        <v>6</v>
      </c>
      <c r="AN1390">
        <v>0</v>
      </c>
      <c r="AO1390">
        <v>0</v>
      </c>
      <c r="AP1390">
        <v>0</v>
      </c>
      <c r="AQ1390">
        <v>0</v>
      </c>
      <c r="AR1390">
        <v>0</v>
      </c>
      <c r="AS1390">
        <v>0</v>
      </c>
      <c r="AT1390">
        <v>0</v>
      </c>
      <c r="AU1390">
        <v>0</v>
      </c>
      <c r="AV1390">
        <v>0</v>
      </c>
      <c r="AW1390">
        <v>0</v>
      </c>
      <c r="AX1390">
        <v>0</v>
      </c>
      <c r="AY1390">
        <v>0</v>
      </c>
      <c r="AZ1390">
        <v>0</v>
      </c>
      <c r="BA1390">
        <v>0</v>
      </c>
      <c r="BB1390">
        <v>0</v>
      </c>
      <c r="BC1390">
        <v>0</v>
      </c>
      <c r="BD1390">
        <v>0</v>
      </c>
      <c r="BE1390">
        <v>0</v>
      </c>
      <c r="BF1390">
        <v>0</v>
      </c>
      <c r="BG1390">
        <v>0</v>
      </c>
      <c r="BH1390">
        <v>0</v>
      </c>
      <c r="BI1390">
        <v>0</v>
      </c>
      <c r="BJ1390" s="2">
        <v>46132</v>
      </c>
      <c r="BK1390">
        <v>0</v>
      </c>
      <c r="BL1390" s="3" t="str">
        <f>VLOOKUP(O1390,DropDownList!$H$1:$I$7,2,FALSE)</f>
        <v>2025/26</v>
      </c>
      <c r="BM1390" s="3" t="str">
        <f t="shared" si="21"/>
        <v>PCPF</v>
      </c>
    </row>
    <row r="1391" spans="1:65" x14ac:dyDescent="0.2">
      <c r="A1391">
        <v>2026</v>
      </c>
      <c r="B1391">
        <v>4</v>
      </c>
      <c r="C1391" t="s">
        <v>162</v>
      </c>
      <c r="D1391" t="s">
        <v>163</v>
      </c>
      <c r="E1391" t="s">
        <v>10</v>
      </c>
      <c r="F1391">
        <v>9251</v>
      </c>
      <c r="G1391" t="s">
        <v>141</v>
      </c>
      <c r="H1391" t="s">
        <v>164</v>
      </c>
      <c r="I1391" t="s">
        <v>164</v>
      </c>
      <c r="J1391" s="1">
        <v>46113</v>
      </c>
      <c r="K1391" t="s">
        <v>440</v>
      </c>
      <c r="L1391">
        <v>1</v>
      </c>
      <c r="M1391" t="s">
        <v>441</v>
      </c>
      <c r="N1391" t="s">
        <v>442</v>
      </c>
      <c r="O1391" t="s">
        <v>149</v>
      </c>
      <c r="P1391" t="s">
        <v>153</v>
      </c>
      <c r="Q1391">
        <v>319.98</v>
      </c>
      <c r="R1391">
        <v>11</v>
      </c>
      <c r="S1391">
        <v>495</v>
      </c>
      <c r="T1391">
        <v>15</v>
      </c>
      <c r="U1391">
        <v>8</v>
      </c>
      <c r="V1391">
        <v>5</v>
      </c>
      <c r="W1391">
        <v>225</v>
      </c>
      <c r="X1391">
        <v>225</v>
      </c>
      <c r="Y1391">
        <v>0</v>
      </c>
      <c r="Z1391">
        <v>0</v>
      </c>
      <c r="AA1391">
        <v>160.02000000000001</v>
      </c>
      <c r="AB1391">
        <v>0</v>
      </c>
      <c r="AC1391">
        <v>160.02000000000001</v>
      </c>
      <c r="AD1391">
        <v>5</v>
      </c>
      <c r="AE1391">
        <v>0</v>
      </c>
      <c r="AF1391">
        <v>2</v>
      </c>
      <c r="AG1391">
        <v>1</v>
      </c>
      <c r="AH1391">
        <v>0</v>
      </c>
      <c r="AI1391">
        <v>7</v>
      </c>
      <c r="AJ1391">
        <v>0</v>
      </c>
      <c r="AK1391">
        <v>0</v>
      </c>
      <c r="AL1391">
        <v>0</v>
      </c>
      <c r="AM1391">
        <v>0</v>
      </c>
      <c r="AN1391">
        <v>0</v>
      </c>
      <c r="AO1391">
        <v>7</v>
      </c>
      <c r="AP1391">
        <v>19</v>
      </c>
      <c r="AQ1391">
        <v>7</v>
      </c>
      <c r="AR1391">
        <v>2</v>
      </c>
      <c r="AS1391">
        <v>0</v>
      </c>
      <c r="AT1391">
        <v>4</v>
      </c>
      <c r="AU1391">
        <v>0</v>
      </c>
      <c r="AV1391">
        <v>0</v>
      </c>
      <c r="AW1391">
        <v>0</v>
      </c>
      <c r="AX1391">
        <v>0</v>
      </c>
      <c r="AY1391">
        <v>2</v>
      </c>
      <c r="AZ1391">
        <v>2</v>
      </c>
      <c r="BA1391">
        <v>0</v>
      </c>
      <c r="BB1391">
        <v>0</v>
      </c>
      <c r="BC1391">
        <v>0</v>
      </c>
      <c r="BD1391">
        <v>0</v>
      </c>
      <c r="BE1391">
        <v>0</v>
      </c>
      <c r="BF1391">
        <v>7</v>
      </c>
      <c r="BG1391">
        <v>315</v>
      </c>
      <c r="BH1391">
        <v>1</v>
      </c>
      <c r="BI1391">
        <v>7</v>
      </c>
      <c r="BJ1391" s="2">
        <v>46132</v>
      </c>
      <c r="BK1391">
        <v>0</v>
      </c>
      <c r="BL1391" s="3" t="str">
        <f>VLOOKUP(O1391,DropDownList!$H$1:$I$7,2,FALSE)</f>
        <v>2025/26</v>
      </c>
      <c r="BM1391" s="3" t="str">
        <f t="shared" si="21"/>
        <v>PREG</v>
      </c>
    </row>
    <row r="1392" spans="1:65" x14ac:dyDescent="0.2">
      <c r="A1392">
        <v>2026</v>
      </c>
      <c r="B1392">
        <v>4</v>
      </c>
      <c r="C1392" t="s">
        <v>162</v>
      </c>
      <c r="D1392" t="s">
        <v>163</v>
      </c>
      <c r="E1392" t="s">
        <v>10</v>
      </c>
      <c r="F1392">
        <v>9251</v>
      </c>
      <c r="G1392" t="s">
        <v>141</v>
      </c>
      <c r="H1392" t="s">
        <v>164</v>
      </c>
      <c r="I1392" t="s">
        <v>164</v>
      </c>
      <c r="J1392" s="1">
        <v>46113</v>
      </c>
      <c r="K1392" t="s">
        <v>440</v>
      </c>
      <c r="L1392">
        <v>1</v>
      </c>
      <c r="M1392" t="s">
        <v>441</v>
      </c>
      <c r="N1392" t="s">
        <v>442</v>
      </c>
      <c r="O1392" t="s">
        <v>149</v>
      </c>
      <c r="P1392" t="s">
        <v>148</v>
      </c>
      <c r="Q1392">
        <v>1329.99</v>
      </c>
      <c r="R1392">
        <v>42</v>
      </c>
      <c r="S1392">
        <v>2520</v>
      </c>
      <c r="T1392">
        <v>120</v>
      </c>
      <c r="U1392">
        <v>23</v>
      </c>
      <c r="V1392">
        <v>15</v>
      </c>
      <c r="W1392">
        <v>900</v>
      </c>
      <c r="X1392">
        <v>900</v>
      </c>
      <c r="Y1392">
        <v>0</v>
      </c>
      <c r="Z1392">
        <v>0</v>
      </c>
      <c r="AA1392">
        <v>1070.01</v>
      </c>
      <c r="AB1392">
        <v>0</v>
      </c>
      <c r="AC1392">
        <v>1070.01</v>
      </c>
      <c r="AD1392">
        <v>15</v>
      </c>
      <c r="AE1392">
        <v>0</v>
      </c>
      <c r="AF1392">
        <v>17</v>
      </c>
      <c r="AG1392">
        <v>2</v>
      </c>
      <c r="AH1392">
        <v>2</v>
      </c>
      <c r="AI1392">
        <v>21</v>
      </c>
      <c r="AJ1392">
        <v>0</v>
      </c>
      <c r="AK1392">
        <v>0</v>
      </c>
      <c r="AL1392">
        <v>0</v>
      </c>
      <c r="AM1392">
        <v>0</v>
      </c>
      <c r="AN1392">
        <v>0</v>
      </c>
      <c r="AO1392">
        <v>33</v>
      </c>
      <c r="AP1392">
        <v>78</v>
      </c>
      <c r="AQ1392">
        <v>35</v>
      </c>
      <c r="AR1392">
        <v>0</v>
      </c>
      <c r="AS1392">
        <v>6</v>
      </c>
      <c r="AT1392">
        <v>5</v>
      </c>
      <c r="AU1392">
        <v>0</v>
      </c>
      <c r="AV1392">
        <v>0</v>
      </c>
      <c r="AW1392">
        <v>0</v>
      </c>
      <c r="AX1392">
        <v>0</v>
      </c>
      <c r="AY1392">
        <v>9</v>
      </c>
      <c r="AZ1392">
        <v>12</v>
      </c>
      <c r="BA1392">
        <v>2</v>
      </c>
      <c r="BB1392">
        <v>0</v>
      </c>
      <c r="BC1392">
        <v>0</v>
      </c>
      <c r="BD1392">
        <v>0</v>
      </c>
      <c r="BE1392">
        <v>0</v>
      </c>
      <c r="BF1392">
        <v>33</v>
      </c>
      <c r="BG1392">
        <v>1260</v>
      </c>
      <c r="BH1392">
        <v>0</v>
      </c>
      <c r="BI1392">
        <v>23</v>
      </c>
      <c r="BJ1392" s="2">
        <v>46132</v>
      </c>
      <c r="BK1392">
        <v>0</v>
      </c>
      <c r="BL1392" s="3" t="str">
        <f>VLOOKUP(O1392,DropDownList!$H$1:$I$7,2,FALSE)</f>
        <v>2025/26</v>
      </c>
      <c r="BM1392" s="3" t="str">
        <f t="shared" si="21"/>
        <v>PRAS</v>
      </c>
    </row>
    <row r="1393" spans="1:65" x14ac:dyDescent="0.2">
      <c r="A1393">
        <v>2026</v>
      </c>
      <c r="B1393">
        <v>4</v>
      </c>
      <c r="C1393" t="s">
        <v>162</v>
      </c>
      <c r="D1393" t="s">
        <v>163</v>
      </c>
      <c r="E1393" t="s">
        <v>10</v>
      </c>
      <c r="F1393">
        <v>9251</v>
      </c>
      <c r="G1393" t="s">
        <v>141</v>
      </c>
      <c r="H1393" t="s">
        <v>164</v>
      </c>
      <c r="I1393" t="s">
        <v>164</v>
      </c>
      <c r="J1393" s="1">
        <v>46113</v>
      </c>
      <c r="K1393" t="s">
        <v>440</v>
      </c>
      <c r="L1393">
        <v>1</v>
      </c>
      <c r="M1393" t="s">
        <v>441</v>
      </c>
      <c r="N1393" t="s">
        <v>442</v>
      </c>
      <c r="O1393" t="s">
        <v>149</v>
      </c>
      <c r="P1393" t="s">
        <v>146</v>
      </c>
      <c r="Q1393">
        <v>2620</v>
      </c>
      <c r="R1393">
        <v>724</v>
      </c>
      <c r="S1393">
        <v>11360</v>
      </c>
      <c r="T1393">
        <v>140</v>
      </c>
      <c r="U1393">
        <v>315</v>
      </c>
      <c r="V1393">
        <v>118</v>
      </c>
      <c r="W1393">
        <v>1910</v>
      </c>
      <c r="X1393">
        <v>1910</v>
      </c>
      <c r="Y1393">
        <v>0</v>
      </c>
      <c r="Z1393">
        <v>0</v>
      </c>
      <c r="AA1393">
        <v>8600</v>
      </c>
      <c r="AB1393">
        <v>0</v>
      </c>
      <c r="AC1393">
        <v>0</v>
      </c>
      <c r="AD1393">
        <v>116</v>
      </c>
      <c r="AE1393">
        <v>2</v>
      </c>
      <c r="AF1393">
        <v>553</v>
      </c>
      <c r="AG1393">
        <v>2</v>
      </c>
      <c r="AH1393">
        <v>9</v>
      </c>
      <c r="AI1393">
        <v>160</v>
      </c>
      <c r="AJ1393">
        <v>0</v>
      </c>
      <c r="AK1393">
        <v>0</v>
      </c>
      <c r="AL1393">
        <v>0</v>
      </c>
      <c r="AM1393">
        <v>0</v>
      </c>
      <c r="AN1393">
        <v>0</v>
      </c>
      <c r="AO1393">
        <v>435</v>
      </c>
      <c r="AP1393">
        <v>1031</v>
      </c>
      <c r="AQ1393">
        <v>436</v>
      </c>
      <c r="AR1393">
        <v>0</v>
      </c>
      <c r="AS1393">
        <v>119</v>
      </c>
      <c r="AT1393">
        <v>91</v>
      </c>
      <c r="AU1393">
        <v>6</v>
      </c>
      <c r="AV1393">
        <v>3</v>
      </c>
      <c r="AW1393">
        <v>8</v>
      </c>
      <c r="AX1393">
        <v>0</v>
      </c>
      <c r="AY1393">
        <v>78</v>
      </c>
      <c r="AZ1393">
        <v>98</v>
      </c>
      <c r="BA1393">
        <v>15</v>
      </c>
      <c r="BB1393">
        <v>38</v>
      </c>
      <c r="BC1393">
        <v>8</v>
      </c>
      <c r="BD1393">
        <v>5</v>
      </c>
      <c r="BE1393">
        <v>0</v>
      </c>
      <c r="BF1393">
        <v>716</v>
      </c>
      <c r="BG1393">
        <v>2600</v>
      </c>
      <c r="BH1393">
        <v>0</v>
      </c>
      <c r="BI1393">
        <v>313</v>
      </c>
      <c r="BJ1393" s="2">
        <v>46132</v>
      </c>
      <c r="BK1393">
        <v>0</v>
      </c>
      <c r="BL1393" s="3" t="str">
        <f>VLOOKUP(O1393,DropDownList!$H$1:$I$7,2,FALSE)</f>
        <v>2025/26</v>
      </c>
      <c r="BM1393" s="3" t="str">
        <f t="shared" si="21"/>
        <v>VSUR</v>
      </c>
    </row>
    <row r="1394" spans="1:65" x14ac:dyDescent="0.2">
      <c r="A1394">
        <v>2026</v>
      </c>
      <c r="B1394">
        <v>4</v>
      </c>
      <c r="C1394" t="s">
        <v>162</v>
      </c>
      <c r="D1394" t="s">
        <v>163</v>
      </c>
      <c r="E1394" t="s">
        <v>10</v>
      </c>
      <c r="F1394">
        <v>9251</v>
      </c>
      <c r="G1394" t="s">
        <v>141</v>
      </c>
      <c r="H1394" t="s">
        <v>164</v>
      </c>
      <c r="I1394" t="s">
        <v>164</v>
      </c>
      <c r="J1394" s="1">
        <v>46113</v>
      </c>
      <c r="K1394" t="s">
        <v>440</v>
      </c>
      <c r="L1394">
        <v>1</v>
      </c>
      <c r="M1394" t="s">
        <v>441</v>
      </c>
      <c r="N1394" t="s">
        <v>442</v>
      </c>
      <c r="O1394" t="s">
        <v>156</v>
      </c>
      <c r="P1394" t="s">
        <v>151</v>
      </c>
      <c r="Q1394">
        <v>0</v>
      </c>
      <c r="R1394">
        <v>58</v>
      </c>
      <c r="S1394">
        <v>1740</v>
      </c>
      <c r="T1394">
        <v>330</v>
      </c>
      <c r="U1394">
        <v>0</v>
      </c>
      <c r="V1394">
        <v>0</v>
      </c>
      <c r="W1394">
        <v>0</v>
      </c>
      <c r="X1394">
        <v>0</v>
      </c>
      <c r="Y1394">
        <v>0</v>
      </c>
      <c r="Z1394">
        <v>0</v>
      </c>
      <c r="AA1394">
        <v>1410</v>
      </c>
      <c r="AB1394">
        <v>0</v>
      </c>
      <c r="AC1394">
        <v>1410</v>
      </c>
      <c r="AD1394">
        <v>0</v>
      </c>
      <c r="AE1394">
        <v>0</v>
      </c>
      <c r="AF1394">
        <v>47</v>
      </c>
      <c r="AG1394">
        <v>0</v>
      </c>
      <c r="AH1394">
        <v>11</v>
      </c>
      <c r="AI1394">
        <v>0</v>
      </c>
      <c r="AJ1394">
        <v>0</v>
      </c>
      <c r="AK1394">
        <v>0</v>
      </c>
      <c r="AL1394">
        <v>0</v>
      </c>
      <c r="AM1394">
        <v>1</v>
      </c>
      <c r="AN1394">
        <v>0</v>
      </c>
      <c r="AO1394">
        <v>0</v>
      </c>
      <c r="AP1394">
        <v>0</v>
      </c>
      <c r="AQ1394">
        <v>0</v>
      </c>
      <c r="AR1394">
        <v>0</v>
      </c>
      <c r="AS1394">
        <v>0</v>
      </c>
      <c r="AT1394">
        <v>0</v>
      </c>
      <c r="AU1394">
        <v>0</v>
      </c>
      <c r="AV1394">
        <v>0</v>
      </c>
      <c r="AW1394">
        <v>0</v>
      </c>
      <c r="AX1394">
        <v>0</v>
      </c>
      <c r="AY1394">
        <v>0</v>
      </c>
      <c r="AZ1394">
        <v>0</v>
      </c>
      <c r="BA1394">
        <v>0</v>
      </c>
      <c r="BB1394">
        <v>0</v>
      </c>
      <c r="BC1394">
        <v>0</v>
      </c>
      <c r="BD1394">
        <v>0</v>
      </c>
      <c r="BE1394">
        <v>0</v>
      </c>
      <c r="BF1394">
        <v>0</v>
      </c>
      <c r="BG1394">
        <v>0</v>
      </c>
      <c r="BH1394">
        <v>0</v>
      </c>
      <c r="BI1394">
        <v>0</v>
      </c>
      <c r="BJ1394" s="2">
        <v>46132</v>
      </c>
      <c r="BK1394">
        <v>0</v>
      </c>
      <c r="BL1394" s="3" t="str">
        <f>VLOOKUP(O1394,DropDownList!$H$1:$I$7,2,FALSE)</f>
        <v>2023/24</v>
      </c>
      <c r="BM1394" s="3" t="str">
        <f t="shared" si="21"/>
        <v>PCPF</v>
      </c>
    </row>
    <row r="1395" spans="1:65" x14ac:dyDescent="0.2">
      <c r="A1395">
        <v>2026</v>
      </c>
      <c r="B1395">
        <v>4</v>
      </c>
      <c r="C1395" t="s">
        <v>162</v>
      </c>
      <c r="D1395" t="s">
        <v>163</v>
      </c>
      <c r="E1395" t="s">
        <v>10</v>
      </c>
      <c r="F1395">
        <v>9251</v>
      </c>
      <c r="G1395" t="s">
        <v>141</v>
      </c>
      <c r="H1395" t="s">
        <v>164</v>
      </c>
      <c r="I1395" t="s">
        <v>164</v>
      </c>
      <c r="J1395" s="1">
        <v>46113</v>
      </c>
      <c r="K1395" t="s">
        <v>440</v>
      </c>
      <c r="L1395">
        <v>1</v>
      </c>
      <c r="M1395" t="s">
        <v>441</v>
      </c>
      <c r="N1395" t="s">
        <v>442</v>
      </c>
      <c r="O1395" t="s">
        <v>155</v>
      </c>
      <c r="P1395" t="s">
        <v>146</v>
      </c>
      <c r="Q1395">
        <v>761.93</v>
      </c>
      <c r="R1395">
        <v>1080</v>
      </c>
      <c r="S1395">
        <v>16000</v>
      </c>
      <c r="T1395">
        <v>445</v>
      </c>
      <c r="U1395">
        <v>102</v>
      </c>
      <c r="V1395">
        <v>34</v>
      </c>
      <c r="W1395">
        <v>494.68</v>
      </c>
      <c r="X1395">
        <v>494.68</v>
      </c>
      <c r="Y1395">
        <v>0</v>
      </c>
      <c r="Z1395">
        <v>0</v>
      </c>
      <c r="AA1395">
        <v>14793.07</v>
      </c>
      <c r="AB1395">
        <v>0</v>
      </c>
      <c r="AC1395">
        <v>0</v>
      </c>
      <c r="AD1395">
        <v>32</v>
      </c>
      <c r="AE1395">
        <v>2</v>
      </c>
      <c r="AF1395">
        <v>999</v>
      </c>
      <c r="AG1395">
        <v>3</v>
      </c>
      <c r="AH1395">
        <v>28</v>
      </c>
      <c r="AI1395">
        <v>49</v>
      </c>
      <c r="AJ1395">
        <v>0</v>
      </c>
      <c r="AK1395">
        <v>0</v>
      </c>
      <c r="AL1395">
        <v>0</v>
      </c>
      <c r="AM1395">
        <v>0</v>
      </c>
      <c r="AN1395">
        <v>0</v>
      </c>
      <c r="AO1395">
        <v>575</v>
      </c>
      <c r="AP1395">
        <v>2932</v>
      </c>
      <c r="AQ1395">
        <v>581</v>
      </c>
      <c r="AR1395">
        <v>0</v>
      </c>
      <c r="AS1395">
        <v>449</v>
      </c>
      <c r="AT1395">
        <v>280</v>
      </c>
      <c r="AU1395">
        <v>66</v>
      </c>
      <c r="AV1395">
        <v>29</v>
      </c>
      <c r="AW1395">
        <v>10</v>
      </c>
      <c r="AX1395">
        <v>0</v>
      </c>
      <c r="AY1395">
        <v>285</v>
      </c>
      <c r="AZ1395">
        <v>399</v>
      </c>
      <c r="BA1395">
        <v>286</v>
      </c>
      <c r="BB1395">
        <v>197</v>
      </c>
      <c r="BC1395">
        <v>110</v>
      </c>
      <c r="BD1395">
        <v>22</v>
      </c>
      <c r="BE1395">
        <v>0</v>
      </c>
      <c r="BF1395">
        <v>1060</v>
      </c>
      <c r="BG1395">
        <v>700</v>
      </c>
      <c r="BH1395">
        <v>1</v>
      </c>
      <c r="BI1395">
        <v>95</v>
      </c>
      <c r="BJ1395" s="2">
        <v>46132</v>
      </c>
      <c r="BK1395">
        <v>3</v>
      </c>
      <c r="BL1395" s="3" t="str">
        <f>VLOOKUP(O1395,DropDownList!$H$1:$I$7,2,FALSE)</f>
        <v>2022/23</v>
      </c>
      <c r="BM1395" s="3" t="str">
        <f t="shared" si="21"/>
        <v>VSUR</v>
      </c>
    </row>
    <row r="1396" spans="1:65" x14ac:dyDescent="0.2">
      <c r="A1396">
        <v>2026</v>
      </c>
      <c r="B1396">
        <v>4</v>
      </c>
      <c r="C1396" t="s">
        <v>162</v>
      </c>
      <c r="D1396" t="s">
        <v>163</v>
      </c>
      <c r="E1396" t="s">
        <v>10</v>
      </c>
      <c r="F1396">
        <v>9251</v>
      </c>
      <c r="G1396" t="s">
        <v>141</v>
      </c>
      <c r="H1396" t="s">
        <v>164</v>
      </c>
      <c r="I1396" t="s">
        <v>164</v>
      </c>
      <c r="J1396" s="1">
        <v>46113</v>
      </c>
      <c r="K1396" t="s">
        <v>440</v>
      </c>
      <c r="L1396">
        <v>1</v>
      </c>
      <c r="M1396" t="s">
        <v>441</v>
      </c>
      <c r="N1396" t="s">
        <v>442</v>
      </c>
      <c r="O1396" t="s">
        <v>156</v>
      </c>
      <c r="P1396" t="s">
        <v>150</v>
      </c>
      <c r="Q1396">
        <v>42624.36</v>
      </c>
      <c r="R1396">
        <v>852</v>
      </c>
      <c r="S1396">
        <v>158489.41</v>
      </c>
      <c r="T1396">
        <v>17839.59</v>
      </c>
      <c r="U1396">
        <v>212</v>
      </c>
      <c r="V1396">
        <v>159</v>
      </c>
      <c r="W1396">
        <v>29517.54</v>
      </c>
      <c r="X1396">
        <v>33917.54</v>
      </c>
      <c r="Y1396">
        <v>733</v>
      </c>
      <c r="Z1396">
        <v>140649.82</v>
      </c>
      <c r="AA1396">
        <v>98025.46</v>
      </c>
      <c r="AB1396">
        <v>42072.89</v>
      </c>
      <c r="AC1396">
        <v>55952.57</v>
      </c>
      <c r="AD1396">
        <v>104</v>
      </c>
      <c r="AE1396">
        <v>55</v>
      </c>
      <c r="AF1396">
        <v>504</v>
      </c>
      <c r="AG1396">
        <v>94</v>
      </c>
      <c r="AH1396">
        <v>119</v>
      </c>
      <c r="AI1396">
        <v>118</v>
      </c>
      <c r="AJ1396">
        <v>148</v>
      </c>
      <c r="AK1396">
        <v>63</v>
      </c>
      <c r="AL1396">
        <v>9</v>
      </c>
      <c r="AM1396">
        <v>39</v>
      </c>
      <c r="AN1396">
        <v>11</v>
      </c>
      <c r="AO1396">
        <v>570</v>
      </c>
      <c r="AP1396">
        <v>3131</v>
      </c>
      <c r="AQ1396">
        <v>654</v>
      </c>
      <c r="AR1396">
        <v>0</v>
      </c>
      <c r="AS1396">
        <v>367</v>
      </c>
      <c r="AT1396">
        <v>464</v>
      </c>
      <c r="AU1396">
        <v>16</v>
      </c>
      <c r="AV1396">
        <v>11</v>
      </c>
      <c r="AW1396">
        <v>0</v>
      </c>
      <c r="AX1396">
        <v>0</v>
      </c>
      <c r="AY1396">
        <v>334</v>
      </c>
      <c r="AZ1396">
        <v>548</v>
      </c>
      <c r="BA1396">
        <v>364</v>
      </c>
      <c r="BB1396">
        <v>92</v>
      </c>
      <c r="BC1396">
        <v>40</v>
      </c>
      <c r="BD1396">
        <v>10</v>
      </c>
      <c r="BE1396">
        <v>0</v>
      </c>
      <c r="BF1396">
        <v>571</v>
      </c>
      <c r="BG1396">
        <v>25108.97</v>
      </c>
      <c r="BH1396">
        <v>17</v>
      </c>
      <c r="BI1396">
        <v>210</v>
      </c>
      <c r="BJ1396" s="2">
        <v>46132</v>
      </c>
      <c r="BK1396">
        <v>0</v>
      </c>
      <c r="BL1396" s="3" t="str">
        <f>VLOOKUP(O1396,DropDownList!$H$1:$I$7,2,FALSE)</f>
        <v>2023/24</v>
      </c>
      <c r="BM1396" s="3" t="str">
        <f t="shared" si="21"/>
        <v>FISCAL FINES</v>
      </c>
    </row>
    <row r="1397" spans="1:65" x14ac:dyDescent="0.2">
      <c r="A1397">
        <v>2026</v>
      </c>
      <c r="B1397">
        <v>4</v>
      </c>
      <c r="C1397" t="s">
        <v>162</v>
      </c>
      <c r="D1397" t="s">
        <v>163</v>
      </c>
      <c r="E1397" t="s">
        <v>10</v>
      </c>
      <c r="F1397">
        <v>9251</v>
      </c>
      <c r="G1397" t="s">
        <v>141</v>
      </c>
      <c r="H1397" t="s">
        <v>164</v>
      </c>
      <c r="I1397" t="s">
        <v>164</v>
      </c>
      <c r="J1397" s="1">
        <v>46113</v>
      </c>
      <c r="K1397" t="s">
        <v>440</v>
      </c>
      <c r="L1397">
        <v>1</v>
      </c>
      <c r="M1397" t="s">
        <v>441</v>
      </c>
      <c r="N1397" t="s">
        <v>442</v>
      </c>
      <c r="O1397" t="s">
        <v>155</v>
      </c>
      <c r="P1397" t="s">
        <v>151</v>
      </c>
      <c r="Q1397">
        <v>0</v>
      </c>
      <c r="R1397">
        <v>180</v>
      </c>
      <c r="S1397">
        <v>5400</v>
      </c>
      <c r="T1397">
        <v>1110</v>
      </c>
      <c r="U1397">
        <v>0</v>
      </c>
      <c r="V1397">
        <v>0</v>
      </c>
      <c r="W1397">
        <v>0</v>
      </c>
      <c r="X1397">
        <v>0</v>
      </c>
      <c r="Y1397">
        <v>0</v>
      </c>
      <c r="Z1397">
        <v>0</v>
      </c>
      <c r="AA1397">
        <v>4290</v>
      </c>
      <c r="AB1397">
        <v>0</v>
      </c>
      <c r="AC1397">
        <v>4290</v>
      </c>
      <c r="AD1397">
        <v>0</v>
      </c>
      <c r="AE1397">
        <v>0</v>
      </c>
      <c r="AF1397">
        <v>143</v>
      </c>
      <c r="AG1397">
        <v>0</v>
      </c>
      <c r="AH1397">
        <v>37</v>
      </c>
      <c r="AI1397">
        <v>0</v>
      </c>
      <c r="AJ1397">
        <v>0</v>
      </c>
      <c r="AK1397">
        <v>0</v>
      </c>
      <c r="AL1397">
        <v>0</v>
      </c>
      <c r="AM1397">
        <v>3</v>
      </c>
      <c r="AN1397">
        <v>0</v>
      </c>
      <c r="AO1397">
        <v>0</v>
      </c>
      <c r="AP1397">
        <v>0</v>
      </c>
      <c r="AQ1397">
        <v>0</v>
      </c>
      <c r="AR1397">
        <v>0</v>
      </c>
      <c r="AS1397">
        <v>0</v>
      </c>
      <c r="AT1397">
        <v>0</v>
      </c>
      <c r="AU1397">
        <v>0</v>
      </c>
      <c r="AV1397">
        <v>0</v>
      </c>
      <c r="AW1397">
        <v>0</v>
      </c>
      <c r="AX1397">
        <v>0</v>
      </c>
      <c r="AY1397">
        <v>0</v>
      </c>
      <c r="AZ1397">
        <v>0</v>
      </c>
      <c r="BA1397">
        <v>0</v>
      </c>
      <c r="BB1397">
        <v>0</v>
      </c>
      <c r="BC1397">
        <v>0</v>
      </c>
      <c r="BD1397">
        <v>0</v>
      </c>
      <c r="BE1397">
        <v>0</v>
      </c>
      <c r="BF1397">
        <v>0</v>
      </c>
      <c r="BG1397">
        <v>0</v>
      </c>
      <c r="BH1397">
        <v>0</v>
      </c>
      <c r="BI1397">
        <v>0</v>
      </c>
      <c r="BJ1397" s="2">
        <v>46132</v>
      </c>
      <c r="BK1397">
        <v>0</v>
      </c>
      <c r="BL1397" s="3" t="str">
        <f>VLOOKUP(O1397,DropDownList!$H$1:$I$7,2,FALSE)</f>
        <v>2022/23</v>
      </c>
      <c r="BM1397" s="3" t="str">
        <f t="shared" si="21"/>
        <v>PCPF</v>
      </c>
    </row>
    <row r="1398" spans="1:65" x14ac:dyDescent="0.2">
      <c r="A1398">
        <v>2026</v>
      </c>
      <c r="B1398">
        <v>4</v>
      </c>
      <c r="C1398" t="s">
        <v>162</v>
      </c>
      <c r="D1398" t="s">
        <v>163</v>
      </c>
      <c r="E1398" t="s">
        <v>10</v>
      </c>
      <c r="F1398">
        <v>9251</v>
      </c>
      <c r="G1398" t="s">
        <v>141</v>
      </c>
      <c r="H1398" t="s">
        <v>164</v>
      </c>
      <c r="I1398" t="s">
        <v>164</v>
      </c>
      <c r="J1398" s="1">
        <v>46113</v>
      </c>
      <c r="K1398" t="s">
        <v>440</v>
      </c>
      <c r="L1398">
        <v>1</v>
      </c>
      <c r="M1398" t="s">
        <v>441</v>
      </c>
      <c r="N1398" t="s">
        <v>442</v>
      </c>
      <c r="O1398" t="s">
        <v>155</v>
      </c>
      <c r="P1398" t="s">
        <v>152</v>
      </c>
      <c r="Q1398">
        <v>0</v>
      </c>
      <c r="R1398">
        <v>426</v>
      </c>
      <c r="S1398">
        <v>17040</v>
      </c>
      <c r="T1398">
        <v>7520</v>
      </c>
      <c r="U1398">
        <v>0</v>
      </c>
      <c r="V1398">
        <v>0</v>
      </c>
      <c r="W1398">
        <v>0</v>
      </c>
      <c r="X1398">
        <v>0</v>
      </c>
      <c r="Y1398">
        <v>0</v>
      </c>
      <c r="Z1398">
        <v>0</v>
      </c>
      <c r="AA1398">
        <v>9520</v>
      </c>
      <c r="AB1398">
        <v>0</v>
      </c>
      <c r="AC1398">
        <v>9520</v>
      </c>
      <c r="AD1398">
        <v>0</v>
      </c>
      <c r="AE1398">
        <v>0</v>
      </c>
      <c r="AF1398">
        <v>238</v>
      </c>
      <c r="AG1398">
        <v>0</v>
      </c>
      <c r="AH1398">
        <v>188</v>
      </c>
      <c r="AI1398">
        <v>0</v>
      </c>
      <c r="AJ1398">
        <v>0</v>
      </c>
      <c r="AK1398">
        <v>0</v>
      </c>
      <c r="AL1398">
        <v>0</v>
      </c>
      <c r="AM1398">
        <v>2</v>
      </c>
      <c r="AN1398">
        <v>0</v>
      </c>
      <c r="AO1398">
        <v>0</v>
      </c>
      <c r="AP1398">
        <v>0</v>
      </c>
      <c r="AQ1398">
        <v>0</v>
      </c>
      <c r="AR1398">
        <v>0</v>
      </c>
      <c r="AS1398">
        <v>0</v>
      </c>
      <c r="AT1398">
        <v>0</v>
      </c>
      <c r="AU1398">
        <v>0</v>
      </c>
      <c r="AV1398">
        <v>0</v>
      </c>
      <c r="AW1398">
        <v>0</v>
      </c>
      <c r="AX1398">
        <v>0</v>
      </c>
      <c r="AY1398">
        <v>0</v>
      </c>
      <c r="AZ1398">
        <v>0</v>
      </c>
      <c r="BA1398">
        <v>0</v>
      </c>
      <c r="BB1398">
        <v>0</v>
      </c>
      <c r="BC1398">
        <v>0</v>
      </c>
      <c r="BD1398">
        <v>0</v>
      </c>
      <c r="BE1398">
        <v>0</v>
      </c>
      <c r="BF1398">
        <v>0</v>
      </c>
      <c r="BG1398">
        <v>0</v>
      </c>
      <c r="BH1398">
        <v>0</v>
      </c>
      <c r="BI1398">
        <v>0</v>
      </c>
      <c r="BJ1398" s="2">
        <v>46132</v>
      </c>
      <c r="BK1398">
        <v>0</v>
      </c>
      <c r="BL1398" s="3" t="str">
        <f>VLOOKUP(O1398,DropDownList!$H$1:$I$7,2,FALSE)</f>
        <v>2022/23</v>
      </c>
      <c r="BM1398" s="3" t="str">
        <f t="shared" si="21"/>
        <v>PCOA</v>
      </c>
    </row>
    <row r="1399" spans="1:65" x14ac:dyDescent="0.2">
      <c r="A1399">
        <v>2026</v>
      </c>
      <c r="B1399">
        <v>4</v>
      </c>
      <c r="C1399" t="s">
        <v>162</v>
      </c>
      <c r="D1399" t="s">
        <v>163</v>
      </c>
      <c r="E1399" t="s">
        <v>10</v>
      </c>
      <c r="F1399">
        <v>9251</v>
      </c>
      <c r="G1399" t="s">
        <v>141</v>
      </c>
      <c r="H1399" t="s">
        <v>164</v>
      </c>
      <c r="I1399" t="s">
        <v>164</v>
      </c>
      <c r="J1399" s="1">
        <v>46113</v>
      </c>
      <c r="K1399" t="s">
        <v>440</v>
      </c>
      <c r="L1399">
        <v>1</v>
      </c>
      <c r="M1399" t="s">
        <v>441</v>
      </c>
      <c r="N1399" t="s">
        <v>442</v>
      </c>
      <c r="O1399" t="s">
        <v>155</v>
      </c>
      <c r="P1399" t="s">
        <v>148</v>
      </c>
      <c r="Q1399">
        <v>947.2</v>
      </c>
      <c r="R1399">
        <v>197</v>
      </c>
      <c r="S1399">
        <v>11820</v>
      </c>
      <c r="T1399">
        <v>2037.51</v>
      </c>
      <c r="U1399">
        <v>18</v>
      </c>
      <c r="V1399">
        <v>12</v>
      </c>
      <c r="W1399">
        <v>600.65</v>
      </c>
      <c r="X1399">
        <v>600.65</v>
      </c>
      <c r="Y1399">
        <v>0</v>
      </c>
      <c r="Z1399">
        <v>0</v>
      </c>
      <c r="AA1399">
        <v>8835.2900000000009</v>
      </c>
      <c r="AB1399">
        <v>0</v>
      </c>
      <c r="AC1399">
        <v>8835.2900000000009</v>
      </c>
      <c r="AD1399">
        <v>8</v>
      </c>
      <c r="AE1399">
        <v>4</v>
      </c>
      <c r="AF1399">
        <v>140</v>
      </c>
      <c r="AG1399">
        <v>5</v>
      </c>
      <c r="AH1399">
        <v>32</v>
      </c>
      <c r="AI1399">
        <v>13</v>
      </c>
      <c r="AJ1399">
        <v>0</v>
      </c>
      <c r="AK1399">
        <v>0</v>
      </c>
      <c r="AL1399">
        <v>0</v>
      </c>
      <c r="AM1399">
        <v>0</v>
      </c>
      <c r="AN1399">
        <v>0</v>
      </c>
      <c r="AO1399">
        <v>134</v>
      </c>
      <c r="AP1399">
        <v>693</v>
      </c>
      <c r="AQ1399">
        <v>139</v>
      </c>
      <c r="AR1399">
        <v>0</v>
      </c>
      <c r="AS1399">
        <v>76</v>
      </c>
      <c r="AT1399">
        <v>81</v>
      </c>
      <c r="AU1399">
        <v>0</v>
      </c>
      <c r="AV1399">
        <v>0</v>
      </c>
      <c r="AW1399">
        <v>0</v>
      </c>
      <c r="AX1399">
        <v>0</v>
      </c>
      <c r="AY1399">
        <v>99</v>
      </c>
      <c r="AZ1399">
        <v>143</v>
      </c>
      <c r="BA1399">
        <v>95</v>
      </c>
      <c r="BB1399">
        <v>10</v>
      </c>
      <c r="BC1399">
        <v>5</v>
      </c>
      <c r="BD1399">
        <v>3</v>
      </c>
      <c r="BE1399">
        <v>0</v>
      </c>
      <c r="BF1399">
        <v>134</v>
      </c>
      <c r="BG1399">
        <v>780</v>
      </c>
      <c r="BH1399">
        <v>7</v>
      </c>
      <c r="BI1399">
        <v>17</v>
      </c>
      <c r="BJ1399" s="2">
        <v>46132</v>
      </c>
      <c r="BK1399">
        <v>0</v>
      </c>
      <c r="BL1399" s="3" t="str">
        <f>VLOOKUP(O1399,DropDownList!$H$1:$I$7,2,FALSE)</f>
        <v>2022/23</v>
      </c>
      <c r="BM1399" s="3" t="str">
        <f t="shared" si="21"/>
        <v>PRAS</v>
      </c>
    </row>
    <row r="1400" spans="1:65" x14ac:dyDescent="0.2">
      <c r="A1400">
        <v>2026</v>
      </c>
      <c r="B1400">
        <v>4</v>
      </c>
      <c r="C1400" t="s">
        <v>162</v>
      </c>
      <c r="D1400" t="s">
        <v>163</v>
      </c>
      <c r="E1400" t="s">
        <v>10</v>
      </c>
      <c r="F1400">
        <v>9251</v>
      </c>
      <c r="G1400" t="s">
        <v>141</v>
      </c>
      <c r="H1400" t="s">
        <v>164</v>
      </c>
      <c r="I1400" t="s">
        <v>164</v>
      </c>
      <c r="J1400" s="1">
        <v>46113</v>
      </c>
      <c r="K1400" t="s">
        <v>440</v>
      </c>
      <c r="L1400">
        <v>1</v>
      </c>
      <c r="M1400" t="s">
        <v>441</v>
      </c>
      <c r="N1400" t="s">
        <v>442</v>
      </c>
      <c r="O1400" t="s">
        <v>155</v>
      </c>
      <c r="P1400" t="s">
        <v>153</v>
      </c>
      <c r="Q1400">
        <v>0</v>
      </c>
      <c r="R1400">
        <v>21</v>
      </c>
      <c r="S1400">
        <v>1515</v>
      </c>
      <c r="T1400">
        <v>660</v>
      </c>
      <c r="U1400">
        <v>0</v>
      </c>
      <c r="V1400">
        <v>0</v>
      </c>
      <c r="W1400">
        <v>0</v>
      </c>
      <c r="X1400">
        <v>0</v>
      </c>
      <c r="Y1400">
        <v>0</v>
      </c>
      <c r="Z1400">
        <v>0</v>
      </c>
      <c r="AA1400">
        <v>855</v>
      </c>
      <c r="AB1400">
        <v>0</v>
      </c>
      <c r="AC1400">
        <v>855</v>
      </c>
      <c r="AD1400">
        <v>0</v>
      </c>
      <c r="AE1400">
        <v>0</v>
      </c>
      <c r="AF1400">
        <v>11</v>
      </c>
      <c r="AG1400">
        <v>0</v>
      </c>
      <c r="AH1400">
        <v>10</v>
      </c>
      <c r="AI1400">
        <v>0</v>
      </c>
      <c r="AJ1400">
        <v>0</v>
      </c>
      <c r="AK1400">
        <v>0</v>
      </c>
      <c r="AL1400">
        <v>0</v>
      </c>
      <c r="AM1400">
        <v>0</v>
      </c>
      <c r="AN1400">
        <v>0</v>
      </c>
      <c r="AO1400">
        <v>16</v>
      </c>
      <c r="AP1400">
        <v>54</v>
      </c>
      <c r="AQ1400">
        <v>16</v>
      </c>
      <c r="AR1400">
        <v>0</v>
      </c>
      <c r="AS1400">
        <v>10</v>
      </c>
      <c r="AT1400">
        <v>5</v>
      </c>
      <c r="AU1400">
        <v>0</v>
      </c>
      <c r="AV1400">
        <v>0</v>
      </c>
      <c r="AW1400">
        <v>0</v>
      </c>
      <c r="AX1400">
        <v>0</v>
      </c>
      <c r="AY1400">
        <v>2</v>
      </c>
      <c r="AZ1400">
        <v>6</v>
      </c>
      <c r="BA1400">
        <v>4</v>
      </c>
      <c r="BB1400">
        <v>4</v>
      </c>
      <c r="BC1400">
        <v>2</v>
      </c>
      <c r="BD1400">
        <v>0</v>
      </c>
      <c r="BE1400">
        <v>0</v>
      </c>
      <c r="BF1400">
        <v>16</v>
      </c>
      <c r="BG1400">
        <v>0</v>
      </c>
      <c r="BH1400">
        <v>0</v>
      </c>
      <c r="BI1400">
        <v>0</v>
      </c>
      <c r="BJ1400" s="2">
        <v>46132</v>
      </c>
      <c r="BK1400">
        <v>0</v>
      </c>
      <c r="BL1400" s="3" t="str">
        <f>VLOOKUP(O1400,DropDownList!$H$1:$I$7,2,FALSE)</f>
        <v>2022/23</v>
      </c>
      <c r="BM1400" s="3" t="str">
        <f t="shared" si="21"/>
        <v>PREG</v>
      </c>
    </row>
    <row r="1401" spans="1:65" x14ac:dyDescent="0.2">
      <c r="A1401">
        <v>2026</v>
      </c>
      <c r="B1401">
        <v>4</v>
      </c>
      <c r="C1401" t="s">
        <v>162</v>
      </c>
      <c r="D1401" t="s">
        <v>163</v>
      </c>
      <c r="E1401" t="s">
        <v>10</v>
      </c>
      <c r="F1401">
        <v>9251</v>
      </c>
      <c r="G1401" t="s">
        <v>141</v>
      </c>
      <c r="H1401" t="s">
        <v>164</v>
      </c>
      <c r="I1401" t="s">
        <v>164</v>
      </c>
      <c r="J1401" s="1">
        <v>46113</v>
      </c>
      <c r="K1401" t="s">
        <v>440</v>
      </c>
      <c r="L1401">
        <v>1</v>
      </c>
      <c r="M1401" t="s">
        <v>441</v>
      </c>
      <c r="N1401" t="s">
        <v>442</v>
      </c>
      <c r="O1401" t="s">
        <v>155</v>
      </c>
      <c r="P1401" t="s">
        <v>154</v>
      </c>
      <c r="Q1401">
        <v>22010.03</v>
      </c>
      <c r="R1401">
        <v>1094</v>
      </c>
      <c r="S1401">
        <v>258285</v>
      </c>
      <c r="T1401">
        <v>9726.19</v>
      </c>
      <c r="U1401">
        <v>104</v>
      </c>
      <c r="V1401">
        <v>68</v>
      </c>
      <c r="W1401">
        <v>13980.34</v>
      </c>
      <c r="X1401">
        <v>14190.34</v>
      </c>
      <c r="Y1401">
        <v>0</v>
      </c>
      <c r="Z1401">
        <v>0</v>
      </c>
      <c r="AA1401">
        <v>226548.78</v>
      </c>
      <c r="AB1401">
        <v>1430</v>
      </c>
      <c r="AC1401">
        <v>210235.71</v>
      </c>
      <c r="AD1401">
        <v>33</v>
      </c>
      <c r="AE1401">
        <v>35</v>
      </c>
      <c r="AF1401">
        <v>949</v>
      </c>
      <c r="AG1401">
        <v>53</v>
      </c>
      <c r="AH1401">
        <v>29</v>
      </c>
      <c r="AI1401">
        <v>51</v>
      </c>
      <c r="AJ1401">
        <v>0</v>
      </c>
      <c r="AK1401">
        <v>0</v>
      </c>
      <c r="AL1401">
        <v>0</v>
      </c>
      <c r="AM1401">
        <v>0</v>
      </c>
      <c r="AN1401">
        <v>0</v>
      </c>
      <c r="AO1401">
        <v>585</v>
      </c>
      <c r="AP1401">
        <v>2945</v>
      </c>
      <c r="AQ1401">
        <v>581</v>
      </c>
      <c r="AR1401">
        <v>0</v>
      </c>
      <c r="AS1401">
        <v>452</v>
      </c>
      <c r="AT1401">
        <v>278</v>
      </c>
      <c r="AU1401">
        <v>66</v>
      </c>
      <c r="AV1401">
        <v>30</v>
      </c>
      <c r="AW1401">
        <v>11</v>
      </c>
      <c r="AX1401">
        <v>0</v>
      </c>
      <c r="AY1401">
        <v>291</v>
      </c>
      <c r="AZ1401">
        <v>400</v>
      </c>
      <c r="BA1401">
        <v>286</v>
      </c>
      <c r="BB1401">
        <v>198</v>
      </c>
      <c r="BC1401">
        <v>112</v>
      </c>
      <c r="BD1401">
        <v>21</v>
      </c>
      <c r="BE1401">
        <v>0</v>
      </c>
      <c r="BF1401">
        <v>1073</v>
      </c>
      <c r="BG1401">
        <v>12245</v>
      </c>
      <c r="BH1401">
        <v>12</v>
      </c>
      <c r="BI1401">
        <v>97</v>
      </c>
      <c r="BJ1401" s="2">
        <v>46132</v>
      </c>
      <c r="BK1401">
        <v>3</v>
      </c>
      <c r="BL1401" s="3" t="str">
        <f>VLOOKUP(O1401,DropDownList!$H$1:$I$7,2,FALSE)</f>
        <v>2022/23</v>
      </c>
      <c r="BM1401" s="3" t="str">
        <f t="shared" si="21"/>
        <v>JP COURT</v>
      </c>
    </row>
    <row r="1402" spans="1:65" x14ac:dyDescent="0.2">
      <c r="A1402">
        <v>2026</v>
      </c>
      <c r="B1402">
        <v>4</v>
      </c>
      <c r="C1402" t="s">
        <v>162</v>
      </c>
      <c r="D1402" t="s">
        <v>163</v>
      </c>
      <c r="E1402" t="s">
        <v>10</v>
      </c>
      <c r="F1402">
        <v>9251</v>
      </c>
      <c r="G1402" t="s">
        <v>141</v>
      </c>
      <c r="H1402" t="s">
        <v>164</v>
      </c>
      <c r="I1402" t="s">
        <v>164</v>
      </c>
      <c r="J1402" s="1">
        <v>46113</v>
      </c>
      <c r="K1402" t="s">
        <v>440</v>
      </c>
      <c r="L1402">
        <v>1</v>
      </c>
      <c r="M1402" t="s">
        <v>441</v>
      </c>
      <c r="N1402" t="s">
        <v>442</v>
      </c>
      <c r="O1402" t="s">
        <v>147</v>
      </c>
      <c r="P1402" t="s">
        <v>146</v>
      </c>
      <c r="Q1402">
        <v>1620.86</v>
      </c>
      <c r="R1402">
        <v>1063</v>
      </c>
      <c r="S1402">
        <v>15300</v>
      </c>
      <c r="T1402">
        <v>210</v>
      </c>
      <c r="U1402">
        <v>227</v>
      </c>
      <c r="V1402">
        <v>80</v>
      </c>
      <c r="W1402">
        <v>1120.8599999999999</v>
      </c>
      <c r="X1402">
        <v>1120.8599999999999</v>
      </c>
      <c r="Y1402">
        <v>0</v>
      </c>
      <c r="Z1402">
        <v>0</v>
      </c>
      <c r="AA1402">
        <v>13469.14</v>
      </c>
      <c r="AB1402">
        <v>0</v>
      </c>
      <c r="AC1402">
        <v>0</v>
      </c>
      <c r="AD1402">
        <v>77</v>
      </c>
      <c r="AE1402">
        <v>3</v>
      </c>
      <c r="AF1402">
        <v>937</v>
      </c>
      <c r="AG1402">
        <v>3</v>
      </c>
      <c r="AH1402">
        <v>12</v>
      </c>
      <c r="AI1402">
        <v>111</v>
      </c>
      <c r="AJ1402">
        <v>0</v>
      </c>
      <c r="AK1402">
        <v>0</v>
      </c>
      <c r="AL1402">
        <v>0</v>
      </c>
      <c r="AM1402">
        <v>0</v>
      </c>
      <c r="AN1402">
        <v>0</v>
      </c>
      <c r="AO1402">
        <v>574</v>
      </c>
      <c r="AP1402">
        <v>2142</v>
      </c>
      <c r="AQ1402">
        <v>582</v>
      </c>
      <c r="AR1402">
        <v>0</v>
      </c>
      <c r="AS1402">
        <v>278</v>
      </c>
      <c r="AT1402">
        <v>265</v>
      </c>
      <c r="AU1402">
        <v>34</v>
      </c>
      <c r="AV1402">
        <v>17</v>
      </c>
      <c r="AW1402">
        <v>8</v>
      </c>
      <c r="AX1402">
        <v>0</v>
      </c>
      <c r="AY1402">
        <v>174</v>
      </c>
      <c r="AZ1402">
        <v>262</v>
      </c>
      <c r="BA1402">
        <v>142</v>
      </c>
      <c r="BB1402">
        <v>120</v>
      </c>
      <c r="BC1402">
        <v>45</v>
      </c>
      <c r="BD1402">
        <v>4</v>
      </c>
      <c r="BE1402">
        <v>0</v>
      </c>
      <c r="BF1402">
        <v>1053</v>
      </c>
      <c r="BG1402">
        <v>1600</v>
      </c>
      <c r="BH1402">
        <v>0</v>
      </c>
      <c r="BI1402">
        <v>225</v>
      </c>
      <c r="BJ1402" s="2">
        <v>46132</v>
      </c>
      <c r="BK1402">
        <v>0</v>
      </c>
      <c r="BL1402" s="3" t="str">
        <f>VLOOKUP(O1402,DropDownList!$H$1:$I$7,2,FALSE)</f>
        <v>2024/25</v>
      </c>
      <c r="BM1402" s="3" t="str">
        <f t="shared" si="21"/>
        <v>VSUR</v>
      </c>
    </row>
    <row r="1403" spans="1:65" x14ac:dyDescent="0.2">
      <c r="A1403">
        <v>2026</v>
      </c>
      <c r="B1403">
        <v>4</v>
      </c>
      <c r="C1403" t="s">
        <v>162</v>
      </c>
      <c r="D1403" t="s">
        <v>163</v>
      </c>
      <c r="E1403" t="s">
        <v>10</v>
      </c>
      <c r="F1403">
        <v>9251</v>
      </c>
      <c r="G1403" t="s">
        <v>141</v>
      </c>
      <c r="H1403" t="s">
        <v>164</v>
      </c>
      <c r="I1403" t="s">
        <v>164</v>
      </c>
      <c r="J1403" s="1">
        <v>46113</v>
      </c>
      <c r="K1403" t="s">
        <v>440</v>
      </c>
      <c r="L1403">
        <v>1</v>
      </c>
      <c r="M1403" t="s">
        <v>441</v>
      </c>
      <c r="N1403" t="s">
        <v>442</v>
      </c>
      <c r="O1403" t="s">
        <v>156</v>
      </c>
      <c r="P1403" t="s">
        <v>148</v>
      </c>
      <c r="Q1403">
        <v>1014.55</v>
      </c>
      <c r="R1403">
        <v>110</v>
      </c>
      <c r="S1403">
        <v>6600</v>
      </c>
      <c r="T1403">
        <v>1043.1199999999999</v>
      </c>
      <c r="U1403">
        <v>17</v>
      </c>
      <c r="V1403">
        <v>12</v>
      </c>
      <c r="W1403">
        <v>714.55</v>
      </c>
      <c r="X1403">
        <v>714.55</v>
      </c>
      <c r="Y1403">
        <v>0</v>
      </c>
      <c r="Z1403">
        <v>0</v>
      </c>
      <c r="AA1403">
        <v>4542.33</v>
      </c>
      <c r="AB1403">
        <v>0</v>
      </c>
      <c r="AC1403">
        <v>4542.33</v>
      </c>
      <c r="AD1403">
        <v>11</v>
      </c>
      <c r="AE1403">
        <v>1</v>
      </c>
      <c r="AF1403">
        <v>75</v>
      </c>
      <c r="AG1403">
        <v>1</v>
      </c>
      <c r="AH1403">
        <v>17</v>
      </c>
      <c r="AI1403">
        <v>16</v>
      </c>
      <c r="AJ1403">
        <v>0</v>
      </c>
      <c r="AK1403">
        <v>0</v>
      </c>
      <c r="AL1403">
        <v>0</v>
      </c>
      <c r="AM1403">
        <v>0</v>
      </c>
      <c r="AN1403">
        <v>0</v>
      </c>
      <c r="AO1403">
        <v>76</v>
      </c>
      <c r="AP1403">
        <v>360</v>
      </c>
      <c r="AQ1403">
        <v>83</v>
      </c>
      <c r="AR1403">
        <v>0</v>
      </c>
      <c r="AS1403">
        <v>26</v>
      </c>
      <c r="AT1403">
        <v>50</v>
      </c>
      <c r="AU1403">
        <v>2</v>
      </c>
      <c r="AV1403">
        <v>0</v>
      </c>
      <c r="AW1403">
        <v>0</v>
      </c>
      <c r="AX1403">
        <v>0</v>
      </c>
      <c r="AY1403">
        <v>47</v>
      </c>
      <c r="AZ1403">
        <v>73</v>
      </c>
      <c r="BA1403">
        <v>41</v>
      </c>
      <c r="BB1403">
        <v>10</v>
      </c>
      <c r="BC1403">
        <v>6</v>
      </c>
      <c r="BD1403">
        <v>0</v>
      </c>
      <c r="BE1403">
        <v>0</v>
      </c>
      <c r="BF1403">
        <v>76</v>
      </c>
      <c r="BG1403">
        <v>960</v>
      </c>
      <c r="BH1403">
        <v>1</v>
      </c>
      <c r="BI1403">
        <v>17</v>
      </c>
      <c r="BJ1403" s="2">
        <v>46132</v>
      </c>
      <c r="BK1403">
        <v>0</v>
      </c>
      <c r="BL1403" s="3" t="str">
        <f>VLOOKUP(O1403,DropDownList!$H$1:$I$7,2,FALSE)</f>
        <v>2023/24</v>
      </c>
      <c r="BM1403" s="3" t="str">
        <f t="shared" si="21"/>
        <v>PRAS</v>
      </c>
    </row>
    <row r="1404" spans="1:65" x14ac:dyDescent="0.2">
      <c r="A1404">
        <v>2026</v>
      </c>
      <c r="B1404">
        <v>4</v>
      </c>
      <c r="C1404" t="s">
        <v>162</v>
      </c>
      <c r="D1404" t="s">
        <v>163</v>
      </c>
      <c r="E1404" t="s">
        <v>10</v>
      </c>
      <c r="F1404">
        <v>9251</v>
      </c>
      <c r="G1404" t="s">
        <v>141</v>
      </c>
      <c r="H1404" t="s">
        <v>164</v>
      </c>
      <c r="I1404" t="s">
        <v>164</v>
      </c>
      <c r="J1404" s="1">
        <v>46113</v>
      </c>
      <c r="K1404" t="s">
        <v>440</v>
      </c>
      <c r="L1404">
        <v>1</v>
      </c>
      <c r="M1404" t="s">
        <v>441</v>
      </c>
      <c r="N1404" t="s">
        <v>442</v>
      </c>
      <c r="O1404" t="s">
        <v>155</v>
      </c>
      <c r="P1404" t="s">
        <v>150</v>
      </c>
      <c r="Q1404">
        <v>25482.74</v>
      </c>
      <c r="R1404">
        <v>992</v>
      </c>
      <c r="S1404">
        <v>158523.67000000001</v>
      </c>
      <c r="T1404">
        <v>28264.82</v>
      </c>
      <c r="U1404">
        <v>160</v>
      </c>
      <c r="V1404">
        <v>115</v>
      </c>
      <c r="W1404">
        <v>18456.34</v>
      </c>
      <c r="X1404">
        <v>18456.34</v>
      </c>
      <c r="Y1404">
        <v>825</v>
      </c>
      <c r="Z1404">
        <v>130258.85</v>
      </c>
      <c r="AA1404">
        <v>104776.11</v>
      </c>
      <c r="AB1404">
        <v>34974.21</v>
      </c>
      <c r="AC1404">
        <v>69801.899999999994</v>
      </c>
      <c r="AD1404">
        <v>71</v>
      </c>
      <c r="AE1404">
        <v>44</v>
      </c>
      <c r="AF1404">
        <v>642</v>
      </c>
      <c r="AG1404">
        <v>74</v>
      </c>
      <c r="AH1404">
        <v>167</v>
      </c>
      <c r="AI1404">
        <v>86</v>
      </c>
      <c r="AJ1404">
        <v>159</v>
      </c>
      <c r="AK1404">
        <v>80</v>
      </c>
      <c r="AL1404">
        <v>15</v>
      </c>
      <c r="AM1404">
        <v>48</v>
      </c>
      <c r="AN1404">
        <v>19</v>
      </c>
      <c r="AO1404">
        <v>692</v>
      </c>
      <c r="AP1404">
        <v>4182</v>
      </c>
      <c r="AQ1404">
        <v>789</v>
      </c>
      <c r="AR1404">
        <v>0</v>
      </c>
      <c r="AS1404">
        <v>572</v>
      </c>
      <c r="AT1404">
        <v>602</v>
      </c>
      <c r="AU1404">
        <v>35</v>
      </c>
      <c r="AV1404">
        <v>15</v>
      </c>
      <c r="AW1404">
        <v>0</v>
      </c>
      <c r="AX1404">
        <v>0</v>
      </c>
      <c r="AY1404">
        <v>463</v>
      </c>
      <c r="AZ1404">
        <v>735</v>
      </c>
      <c r="BA1404">
        <v>538</v>
      </c>
      <c r="BB1404">
        <v>107</v>
      </c>
      <c r="BC1404">
        <v>50</v>
      </c>
      <c r="BD1404">
        <v>16</v>
      </c>
      <c r="BE1404">
        <v>0</v>
      </c>
      <c r="BF1404">
        <v>693</v>
      </c>
      <c r="BG1404">
        <v>15646.97</v>
      </c>
      <c r="BH1404">
        <v>23</v>
      </c>
      <c r="BI1404">
        <v>157</v>
      </c>
      <c r="BJ1404" s="2">
        <v>46132</v>
      </c>
      <c r="BK1404">
        <v>0</v>
      </c>
      <c r="BL1404" s="3" t="str">
        <f>VLOOKUP(O1404,DropDownList!$H$1:$I$7,2,FALSE)</f>
        <v>2022/23</v>
      </c>
      <c r="BM1404" s="3" t="str">
        <f t="shared" si="21"/>
        <v>FISCAL FINES</v>
      </c>
    </row>
    <row r="1405" spans="1:65" x14ac:dyDescent="0.2">
      <c r="A1405">
        <v>2026</v>
      </c>
      <c r="B1405">
        <v>4</v>
      </c>
      <c r="C1405" t="s">
        <v>162</v>
      </c>
      <c r="D1405" t="s">
        <v>163</v>
      </c>
      <c r="E1405" t="s">
        <v>10</v>
      </c>
      <c r="F1405">
        <v>9251</v>
      </c>
      <c r="G1405" t="s">
        <v>141</v>
      </c>
      <c r="H1405" t="s">
        <v>164</v>
      </c>
      <c r="I1405" t="s">
        <v>164</v>
      </c>
      <c r="J1405" s="1">
        <v>46113</v>
      </c>
      <c r="K1405" t="s">
        <v>440</v>
      </c>
      <c r="L1405">
        <v>1</v>
      </c>
      <c r="M1405" t="s">
        <v>441</v>
      </c>
      <c r="N1405" t="s">
        <v>442</v>
      </c>
      <c r="O1405" t="s">
        <v>149</v>
      </c>
      <c r="P1405" t="s">
        <v>152</v>
      </c>
      <c r="Q1405">
        <v>0</v>
      </c>
      <c r="R1405">
        <v>108</v>
      </c>
      <c r="S1405">
        <v>4320</v>
      </c>
      <c r="T1405">
        <v>1760</v>
      </c>
      <c r="U1405">
        <v>0</v>
      </c>
      <c r="V1405">
        <v>0</v>
      </c>
      <c r="W1405">
        <v>0</v>
      </c>
      <c r="X1405">
        <v>0</v>
      </c>
      <c r="Y1405">
        <v>0</v>
      </c>
      <c r="Z1405">
        <v>0</v>
      </c>
      <c r="AA1405">
        <v>2560</v>
      </c>
      <c r="AB1405">
        <v>0</v>
      </c>
      <c r="AC1405">
        <v>2560</v>
      </c>
      <c r="AD1405">
        <v>0</v>
      </c>
      <c r="AE1405">
        <v>0</v>
      </c>
      <c r="AF1405">
        <v>64</v>
      </c>
      <c r="AG1405">
        <v>0</v>
      </c>
      <c r="AH1405">
        <v>44</v>
      </c>
      <c r="AI1405">
        <v>0</v>
      </c>
      <c r="AJ1405">
        <v>0</v>
      </c>
      <c r="AK1405">
        <v>0</v>
      </c>
      <c r="AL1405">
        <v>0</v>
      </c>
      <c r="AM1405">
        <v>2</v>
      </c>
      <c r="AN1405">
        <v>0</v>
      </c>
      <c r="AO1405">
        <v>0</v>
      </c>
      <c r="AP1405">
        <v>0</v>
      </c>
      <c r="AQ1405">
        <v>0</v>
      </c>
      <c r="AR1405">
        <v>0</v>
      </c>
      <c r="AS1405">
        <v>0</v>
      </c>
      <c r="AT1405">
        <v>0</v>
      </c>
      <c r="AU1405">
        <v>0</v>
      </c>
      <c r="AV1405">
        <v>0</v>
      </c>
      <c r="AW1405">
        <v>0</v>
      </c>
      <c r="AX1405">
        <v>0</v>
      </c>
      <c r="AY1405">
        <v>0</v>
      </c>
      <c r="AZ1405">
        <v>0</v>
      </c>
      <c r="BA1405">
        <v>0</v>
      </c>
      <c r="BB1405">
        <v>0</v>
      </c>
      <c r="BC1405">
        <v>0</v>
      </c>
      <c r="BD1405">
        <v>0</v>
      </c>
      <c r="BE1405">
        <v>0</v>
      </c>
      <c r="BF1405">
        <v>0</v>
      </c>
      <c r="BG1405">
        <v>0</v>
      </c>
      <c r="BH1405">
        <v>0</v>
      </c>
      <c r="BI1405">
        <v>0</v>
      </c>
      <c r="BJ1405" s="2">
        <v>46132</v>
      </c>
      <c r="BK1405">
        <v>0</v>
      </c>
      <c r="BL1405" s="3" t="str">
        <f>VLOOKUP(O1405,DropDownList!$H$1:$I$7,2,FALSE)</f>
        <v>2025/26</v>
      </c>
      <c r="BM1405" s="3" t="str">
        <f t="shared" si="21"/>
        <v>PCOA</v>
      </c>
    </row>
    <row r="1406" spans="1:65" x14ac:dyDescent="0.2">
      <c r="A1406">
        <v>2026</v>
      </c>
      <c r="B1406">
        <v>4</v>
      </c>
      <c r="C1406" t="s">
        <v>162</v>
      </c>
      <c r="D1406" t="s">
        <v>163</v>
      </c>
      <c r="E1406" t="s">
        <v>10</v>
      </c>
      <c r="F1406">
        <v>9251</v>
      </c>
      <c r="G1406" t="s">
        <v>141</v>
      </c>
      <c r="H1406" t="s">
        <v>164</v>
      </c>
      <c r="I1406" t="s">
        <v>164</v>
      </c>
      <c r="J1406" s="1">
        <v>46113</v>
      </c>
      <c r="K1406" t="s">
        <v>440</v>
      </c>
      <c r="L1406">
        <v>1</v>
      </c>
      <c r="M1406" t="s">
        <v>441</v>
      </c>
      <c r="N1406" t="s">
        <v>442</v>
      </c>
      <c r="O1406" t="s">
        <v>156</v>
      </c>
      <c r="P1406" t="s">
        <v>153</v>
      </c>
      <c r="Q1406">
        <v>180</v>
      </c>
      <c r="R1406">
        <v>8</v>
      </c>
      <c r="S1406">
        <v>615</v>
      </c>
      <c r="T1406">
        <v>0</v>
      </c>
      <c r="U1406">
        <v>4</v>
      </c>
      <c r="V1406">
        <v>4</v>
      </c>
      <c r="W1406">
        <v>180</v>
      </c>
      <c r="X1406">
        <v>180</v>
      </c>
      <c r="Y1406">
        <v>0</v>
      </c>
      <c r="Z1406">
        <v>0</v>
      </c>
      <c r="AA1406">
        <v>435</v>
      </c>
      <c r="AB1406">
        <v>0</v>
      </c>
      <c r="AC1406">
        <v>435</v>
      </c>
      <c r="AD1406">
        <v>4</v>
      </c>
      <c r="AE1406">
        <v>0</v>
      </c>
      <c r="AF1406">
        <v>4</v>
      </c>
      <c r="AG1406">
        <v>0</v>
      </c>
      <c r="AH1406">
        <v>0</v>
      </c>
      <c r="AI1406">
        <v>4</v>
      </c>
      <c r="AJ1406">
        <v>0</v>
      </c>
      <c r="AK1406">
        <v>0</v>
      </c>
      <c r="AL1406">
        <v>0</v>
      </c>
      <c r="AM1406">
        <v>0</v>
      </c>
      <c r="AN1406">
        <v>0</v>
      </c>
      <c r="AO1406">
        <v>7</v>
      </c>
      <c r="AP1406">
        <v>23</v>
      </c>
      <c r="AQ1406">
        <v>7</v>
      </c>
      <c r="AR1406">
        <v>0</v>
      </c>
      <c r="AS1406">
        <v>0</v>
      </c>
      <c r="AT1406">
        <v>12</v>
      </c>
      <c r="AU1406">
        <v>0</v>
      </c>
      <c r="AV1406">
        <v>0</v>
      </c>
      <c r="AW1406">
        <v>0</v>
      </c>
      <c r="AX1406">
        <v>0</v>
      </c>
      <c r="AY1406">
        <v>1</v>
      </c>
      <c r="AZ1406">
        <v>1</v>
      </c>
      <c r="BA1406">
        <v>0</v>
      </c>
      <c r="BB1406">
        <v>0</v>
      </c>
      <c r="BC1406">
        <v>0</v>
      </c>
      <c r="BD1406">
        <v>0</v>
      </c>
      <c r="BE1406">
        <v>0</v>
      </c>
      <c r="BF1406">
        <v>7</v>
      </c>
      <c r="BG1406">
        <v>180</v>
      </c>
      <c r="BH1406">
        <v>0</v>
      </c>
      <c r="BI1406">
        <v>4</v>
      </c>
      <c r="BJ1406" s="2">
        <v>46132</v>
      </c>
      <c r="BK1406">
        <v>0</v>
      </c>
      <c r="BL1406" s="3" t="str">
        <f>VLOOKUP(O1406,DropDownList!$H$1:$I$7,2,FALSE)</f>
        <v>2023/24</v>
      </c>
      <c r="BM1406" s="3" t="str">
        <f t="shared" si="21"/>
        <v>PREG</v>
      </c>
    </row>
    <row r="1407" spans="1:65" x14ac:dyDescent="0.2">
      <c r="A1407">
        <v>2026</v>
      </c>
      <c r="B1407">
        <v>4</v>
      </c>
      <c r="C1407" t="s">
        <v>162</v>
      </c>
      <c r="D1407" t="s">
        <v>163</v>
      </c>
      <c r="E1407" t="s">
        <v>10</v>
      </c>
      <c r="F1407">
        <v>9251</v>
      </c>
      <c r="G1407" t="s">
        <v>141</v>
      </c>
      <c r="H1407" t="s">
        <v>164</v>
      </c>
      <c r="I1407" t="s">
        <v>164</v>
      </c>
      <c r="J1407" s="1">
        <v>46113</v>
      </c>
      <c r="K1407" t="s">
        <v>440</v>
      </c>
      <c r="L1407">
        <v>1</v>
      </c>
      <c r="M1407" t="s">
        <v>441</v>
      </c>
      <c r="N1407" t="s">
        <v>442</v>
      </c>
      <c r="O1407" t="s">
        <v>149</v>
      </c>
      <c r="P1407" t="s">
        <v>154</v>
      </c>
      <c r="Q1407">
        <v>72822.11</v>
      </c>
      <c r="R1407">
        <v>724</v>
      </c>
      <c r="S1407">
        <v>186937.15</v>
      </c>
      <c r="T1407">
        <v>2645</v>
      </c>
      <c r="U1407">
        <v>315</v>
      </c>
      <c r="V1407">
        <v>222</v>
      </c>
      <c r="W1407">
        <v>41546.79</v>
      </c>
      <c r="X1407">
        <v>51706.79</v>
      </c>
      <c r="Y1407">
        <v>0</v>
      </c>
      <c r="Z1407">
        <v>0</v>
      </c>
      <c r="AA1407">
        <v>111470.04</v>
      </c>
      <c r="AB1407">
        <v>0</v>
      </c>
      <c r="AC1407">
        <v>102790.04</v>
      </c>
      <c r="AD1407">
        <v>116</v>
      </c>
      <c r="AE1407">
        <v>106</v>
      </c>
      <c r="AF1407">
        <v>397</v>
      </c>
      <c r="AG1407">
        <v>155</v>
      </c>
      <c r="AH1407">
        <v>10</v>
      </c>
      <c r="AI1407">
        <v>160</v>
      </c>
      <c r="AJ1407">
        <v>0</v>
      </c>
      <c r="AK1407">
        <v>0</v>
      </c>
      <c r="AL1407">
        <v>0</v>
      </c>
      <c r="AM1407">
        <v>0</v>
      </c>
      <c r="AN1407">
        <v>0</v>
      </c>
      <c r="AO1407">
        <v>435</v>
      </c>
      <c r="AP1407">
        <v>1023</v>
      </c>
      <c r="AQ1407">
        <v>431</v>
      </c>
      <c r="AR1407">
        <v>0</v>
      </c>
      <c r="AS1407">
        <v>118</v>
      </c>
      <c r="AT1407">
        <v>90</v>
      </c>
      <c r="AU1407">
        <v>6</v>
      </c>
      <c r="AV1407">
        <v>3</v>
      </c>
      <c r="AW1407">
        <v>9</v>
      </c>
      <c r="AX1407">
        <v>0</v>
      </c>
      <c r="AY1407">
        <v>77</v>
      </c>
      <c r="AZ1407">
        <v>97</v>
      </c>
      <c r="BA1407">
        <v>15</v>
      </c>
      <c r="BB1407">
        <v>38</v>
      </c>
      <c r="BC1407">
        <v>8</v>
      </c>
      <c r="BD1407">
        <v>5</v>
      </c>
      <c r="BE1407">
        <v>0</v>
      </c>
      <c r="BF1407">
        <v>715</v>
      </c>
      <c r="BG1407">
        <v>44827.15</v>
      </c>
      <c r="BH1407">
        <v>2</v>
      </c>
      <c r="BI1407">
        <v>313</v>
      </c>
      <c r="BJ1407" s="2">
        <v>46132</v>
      </c>
      <c r="BK1407">
        <v>0</v>
      </c>
      <c r="BL1407" s="3" t="str">
        <f>VLOOKUP(O1407,DropDownList!$H$1:$I$7,2,FALSE)</f>
        <v>2025/26</v>
      </c>
      <c r="BM1407" s="3" t="str">
        <f t="shared" si="21"/>
        <v>JP COURT</v>
      </c>
    </row>
    <row r="1408" spans="1:65" x14ac:dyDescent="0.2">
      <c r="A1408">
        <v>2026</v>
      </c>
      <c r="B1408">
        <v>4</v>
      </c>
      <c r="C1408" t="s">
        <v>162</v>
      </c>
      <c r="D1408" t="s">
        <v>163</v>
      </c>
      <c r="E1408" t="s">
        <v>10</v>
      </c>
      <c r="F1408">
        <v>9251</v>
      </c>
      <c r="G1408" t="s">
        <v>141</v>
      </c>
      <c r="H1408" t="s">
        <v>164</v>
      </c>
      <c r="I1408" t="s">
        <v>164</v>
      </c>
      <c r="J1408" s="1">
        <v>46113</v>
      </c>
      <c r="K1408" t="s">
        <v>440</v>
      </c>
      <c r="L1408">
        <v>1</v>
      </c>
      <c r="M1408" t="s">
        <v>441</v>
      </c>
      <c r="N1408" t="s">
        <v>442</v>
      </c>
      <c r="O1408" t="s">
        <v>149</v>
      </c>
      <c r="P1408" t="s">
        <v>150</v>
      </c>
      <c r="Q1408">
        <v>57345.61</v>
      </c>
      <c r="R1408">
        <v>501</v>
      </c>
      <c r="S1408">
        <v>103610.21</v>
      </c>
      <c r="T1408">
        <v>9486.0400000000009</v>
      </c>
      <c r="U1408">
        <v>294</v>
      </c>
      <c r="V1408">
        <v>222</v>
      </c>
      <c r="W1408">
        <v>33995.03</v>
      </c>
      <c r="X1408">
        <v>40335.440000000002</v>
      </c>
      <c r="Y1408">
        <v>466</v>
      </c>
      <c r="Z1408">
        <v>94124.17</v>
      </c>
      <c r="AA1408">
        <v>36778.559999999998</v>
      </c>
      <c r="AB1408">
        <v>15199.74</v>
      </c>
      <c r="AC1408">
        <v>21578.82</v>
      </c>
      <c r="AD1408">
        <v>187</v>
      </c>
      <c r="AE1408">
        <v>35</v>
      </c>
      <c r="AF1408">
        <v>171</v>
      </c>
      <c r="AG1408">
        <v>73</v>
      </c>
      <c r="AH1408">
        <v>35</v>
      </c>
      <c r="AI1408">
        <v>221</v>
      </c>
      <c r="AJ1408">
        <v>91</v>
      </c>
      <c r="AK1408">
        <v>36</v>
      </c>
      <c r="AL1408">
        <v>9</v>
      </c>
      <c r="AM1408">
        <v>17</v>
      </c>
      <c r="AN1408">
        <v>2</v>
      </c>
      <c r="AO1408">
        <v>347</v>
      </c>
      <c r="AP1408">
        <v>851</v>
      </c>
      <c r="AQ1408">
        <v>365</v>
      </c>
      <c r="AR1408">
        <v>43</v>
      </c>
      <c r="AS1408">
        <v>47</v>
      </c>
      <c r="AT1408">
        <v>86</v>
      </c>
      <c r="AU1408">
        <v>2</v>
      </c>
      <c r="AV1408">
        <v>1</v>
      </c>
      <c r="AW1408">
        <v>0</v>
      </c>
      <c r="AX1408">
        <v>0</v>
      </c>
      <c r="AY1408">
        <v>69</v>
      </c>
      <c r="AZ1408">
        <v>91</v>
      </c>
      <c r="BA1408">
        <v>14</v>
      </c>
      <c r="BB1408">
        <v>15</v>
      </c>
      <c r="BC1408">
        <v>3</v>
      </c>
      <c r="BD1408">
        <v>1</v>
      </c>
      <c r="BE1408">
        <v>0</v>
      </c>
      <c r="BF1408">
        <v>342</v>
      </c>
      <c r="BG1408">
        <v>42236.43</v>
      </c>
      <c r="BH1408">
        <v>1</v>
      </c>
      <c r="BI1408">
        <v>291</v>
      </c>
      <c r="BJ1408" s="2">
        <v>46132</v>
      </c>
      <c r="BK1408">
        <v>0</v>
      </c>
      <c r="BL1408" s="3" t="str">
        <f>VLOOKUP(O1408,DropDownList!$H$1:$I$7,2,FALSE)</f>
        <v>2025/26</v>
      </c>
      <c r="BM1408" s="3" t="str">
        <f t="shared" si="21"/>
        <v>FISCAL FINES</v>
      </c>
    </row>
    <row r="1409" spans="1:65" x14ac:dyDescent="0.2">
      <c r="A1409">
        <v>2026</v>
      </c>
      <c r="B1409">
        <v>4</v>
      </c>
      <c r="C1409" t="s">
        <v>162</v>
      </c>
      <c r="D1409" t="s">
        <v>163</v>
      </c>
      <c r="E1409" t="s">
        <v>10</v>
      </c>
      <c r="F1409">
        <v>9251</v>
      </c>
      <c r="G1409" t="s">
        <v>141</v>
      </c>
      <c r="H1409" t="s">
        <v>164</v>
      </c>
      <c r="I1409" t="s">
        <v>164</v>
      </c>
      <c r="J1409" s="1">
        <v>46113</v>
      </c>
      <c r="K1409" t="s">
        <v>440</v>
      </c>
      <c r="L1409">
        <v>1</v>
      </c>
      <c r="M1409" t="s">
        <v>441</v>
      </c>
      <c r="N1409" t="s">
        <v>442</v>
      </c>
      <c r="O1409" t="s">
        <v>156</v>
      </c>
      <c r="P1409" t="s">
        <v>146</v>
      </c>
      <c r="Q1409">
        <v>802.59</v>
      </c>
      <c r="R1409">
        <v>703</v>
      </c>
      <c r="S1409">
        <v>11890</v>
      </c>
      <c r="T1409">
        <v>350</v>
      </c>
      <c r="U1409">
        <v>114</v>
      </c>
      <c r="V1409">
        <v>28</v>
      </c>
      <c r="W1409">
        <v>464.42</v>
      </c>
      <c r="X1409">
        <v>464.42</v>
      </c>
      <c r="Y1409">
        <v>0</v>
      </c>
      <c r="Z1409">
        <v>0</v>
      </c>
      <c r="AA1409">
        <v>10737.41</v>
      </c>
      <c r="AB1409">
        <v>0</v>
      </c>
      <c r="AC1409">
        <v>0</v>
      </c>
      <c r="AD1409">
        <v>27</v>
      </c>
      <c r="AE1409">
        <v>1</v>
      </c>
      <c r="AF1409">
        <v>636</v>
      </c>
      <c r="AG1409">
        <v>2</v>
      </c>
      <c r="AH1409">
        <v>21</v>
      </c>
      <c r="AI1409">
        <v>44</v>
      </c>
      <c r="AJ1409">
        <v>0</v>
      </c>
      <c r="AK1409">
        <v>0</v>
      </c>
      <c r="AL1409">
        <v>0</v>
      </c>
      <c r="AM1409">
        <v>0</v>
      </c>
      <c r="AN1409">
        <v>0</v>
      </c>
      <c r="AO1409">
        <v>393</v>
      </c>
      <c r="AP1409">
        <v>1713</v>
      </c>
      <c r="AQ1409">
        <v>415</v>
      </c>
      <c r="AR1409">
        <v>0</v>
      </c>
      <c r="AS1409">
        <v>227</v>
      </c>
      <c r="AT1409">
        <v>165</v>
      </c>
      <c r="AU1409">
        <v>41</v>
      </c>
      <c r="AV1409">
        <v>22</v>
      </c>
      <c r="AW1409">
        <v>5</v>
      </c>
      <c r="AX1409">
        <v>0</v>
      </c>
      <c r="AY1409">
        <v>183</v>
      </c>
      <c r="AZ1409">
        <v>255</v>
      </c>
      <c r="BA1409">
        <v>151</v>
      </c>
      <c r="BB1409">
        <v>88</v>
      </c>
      <c r="BC1409">
        <v>43</v>
      </c>
      <c r="BD1409">
        <v>11</v>
      </c>
      <c r="BE1409">
        <v>0</v>
      </c>
      <c r="BF1409">
        <v>695</v>
      </c>
      <c r="BG1409">
        <v>790</v>
      </c>
      <c r="BH1409">
        <v>0</v>
      </c>
      <c r="BI1409">
        <v>112</v>
      </c>
      <c r="BJ1409" s="2">
        <v>46132</v>
      </c>
      <c r="BK1409">
        <v>1</v>
      </c>
      <c r="BL1409" s="3" t="str">
        <f>VLOOKUP(O1409,DropDownList!$H$1:$I$7,2,FALSE)</f>
        <v>2023/24</v>
      </c>
      <c r="BM1409" s="3" t="str">
        <f t="shared" si="21"/>
        <v>VSUR</v>
      </c>
    </row>
    <row r="1410" spans="1:65" x14ac:dyDescent="0.2">
      <c r="A1410">
        <v>2026</v>
      </c>
      <c r="B1410">
        <v>4</v>
      </c>
      <c r="C1410" t="s">
        <v>162</v>
      </c>
      <c r="D1410" t="s">
        <v>163</v>
      </c>
      <c r="E1410" t="s">
        <v>10</v>
      </c>
      <c r="F1410">
        <v>9251</v>
      </c>
      <c r="G1410" t="s">
        <v>141</v>
      </c>
      <c r="H1410" t="s">
        <v>164</v>
      </c>
      <c r="I1410" t="s">
        <v>164</v>
      </c>
      <c r="J1410" s="1">
        <v>46113</v>
      </c>
      <c r="K1410" t="s">
        <v>440</v>
      </c>
      <c r="L1410">
        <v>1</v>
      </c>
      <c r="M1410" t="s">
        <v>441</v>
      </c>
      <c r="N1410" t="s">
        <v>442</v>
      </c>
      <c r="O1410" t="s">
        <v>156</v>
      </c>
      <c r="P1410" t="s">
        <v>152</v>
      </c>
      <c r="Q1410">
        <v>0</v>
      </c>
      <c r="R1410">
        <v>270</v>
      </c>
      <c r="S1410">
        <v>10800</v>
      </c>
      <c r="T1410">
        <v>4560</v>
      </c>
      <c r="U1410">
        <v>0</v>
      </c>
      <c r="V1410">
        <v>0</v>
      </c>
      <c r="W1410">
        <v>0</v>
      </c>
      <c r="X1410">
        <v>0</v>
      </c>
      <c r="Y1410">
        <v>0</v>
      </c>
      <c r="Z1410">
        <v>0</v>
      </c>
      <c r="AA1410">
        <v>6240</v>
      </c>
      <c r="AB1410">
        <v>0</v>
      </c>
      <c r="AC1410">
        <v>6240</v>
      </c>
      <c r="AD1410">
        <v>0</v>
      </c>
      <c r="AE1410">
        <v>0</v>
      </c>
      <c r="AF1410">
        <v>156</v>
      </c>
      <c r="AG1410">
        <v>0</v>
      </c>
      <c r="AH1410">
        <v>114</v>
      </c>
      <c r="AI1410">
        <v>0</v>
      </c>
      <c r="AJ1410">
        <v>0</v>
      </c>
      <c r="AK1410">
        <v>0</v>
      </c>
      <c r="AL1410">
        <v>0</v>
      </c>
      <c r="AM1410">
        <v>3</v>
      </c>
      <c r="AN1410">
        <v>0</v>
      </c>
      <c r="AO1410">
        <v>0</v>
      </c>
      <c r="AP1410">
        <v>0</v>
      </c>
      <c r="AQ1410">
        <v>0</v>
      </c>
      <c r="AR1410">
        <v>0</v>
      </c>
      <c r="AS1410">
        <v>0</v>
      </c>
      <c r="AT1410">
        <v>0</v>
      </c>
      <c r="AU1410">
        <v>0</v>
      </c>
      <c r="AV1410">
        <v>0</v>
      </c>
      <c r="AW1410">
        <v>0</v>
      </c>
      <c r="AX1410">
        <v>0</v>
      </c>
      <c r="AY1410">
        <v>0</v>
      </c>
      <c r="AZ1410">
        <v>0</v>
      </c>
      <c r="BA1410">
        <v>0</v>
      </c>
      <c r="BB1410">
        <v>0</v>
      </c>
      <c r="BC1410">
        <v>0</v>
      </c>
      <c r="BD1410">
        <v>0</v>
      </c>
      <c r="BE1410">
        <v>0</v>
      </c>
      <c r="BF1410">
        <v>0</v>
      </c>
      <c r="BG1410">
        <v>0</v>
      </c>
      <c r="BH1410">
        <v>0</v>
      </c>
      <c r="BI1410">
        <v>0</v>
      </c>
      <c r="BJ1410" s="2">
        <v>46132</v>
      </c>
      <c r="BK1410">
        <v>0</v>
      </c>
      <c r="BL1410" s="3" t="str">
        <f>VLOOKUP(O1410,DropDownList!$H$1:$I$7,2,FALSE)</f>
        <v>2023/24</v>
      </c>
      <c r="BM1410" s="3" t="str">
        <f t="shared" si="21"/>
        <v>PCOA</v>
      </c>
    </row>
    <row r="1411" spans="1:65" x14ac:dyDescent="0.2">
      <c r="A1411">
        <v>2026</v>
      </c>
      <c r="B1411">
        <v>4</v>
      </c>
      <c r="C1411" t="s">
        <v>162</v>
      </c>
      <c r="D1411" t="s">
        <v>163</v>
      </c>
      <c r="E1411" t="s">
        <v>10</v>
      </c>
      <c r="F1411">
        <v>9251</v>
      </c>
      <c r="G1411" t="s">
        <v>141</v>
      </c>
      <c r="H1411" t="s">
        <v>164</v>
      </c>
      <c r="I1411" t="s">
        <v>164</v>
      </c>
      <c r="J1411" s="1">
        <v>46113</v>
      </c>
      <c r="K1411" t="s">
        <v>440</v>
      </c>
      <c r="L1411">
        <v>1</v>
      </c>
      <c r="M1411" t="s">
        <v>441</v>
      </c>
      <c r="N1411" t="s">
        <v>442</v>
      </c>
      <c r="O1411" t="s">
        <v>147</v>
      </c>
      <c r="P1411" t="s">
        <v>152</v>
      </c>
      <c r="Q1411">
        <v>0</v>
      </c>
      <c r="R1411">
        <v>156</v>
      </c>
      <c r="S1411">
        <v>6240</v>
      </c>
      <c r="T1411">
        <v>2760</v>
      </c>
      <c r="U1411">
        <v>0</v>
      </c>
      <c r="V1411">
        <v>0</v>
      </c>
      <c r="W1411">
        <v>0</v>
      </c>
      <c r="X1411">
        <v>0</v>
      </c>
      <c r="Y1411">
        <v>0</v>
      </c>
      <c r="Z1411">
        <v>0</v>
      </c>
      <c r="AA1411">
        <v>3480</v>
      </c>
      <c r="AB1411">
        <v>0</v>
      </c>
      <c r="AC1411">
        <v>3480</v>
      </c>
      <c r="AD1411">
        <v>0</v>
      </c>
      <c r="AE1411">
        <v>0</v>
      </c>
      <c r="AF1411">
        <v>87</v>
      </c>
      <c r="AG1411">
        <v>0</v>
      </c>
      <c r="AH1411">
        <v>69</v>
      </c>
      <c r="AI1411">
        <v>0</v>
      </c>
      <c r="AJ1411">
        <v>0</v>
      </c>
      <c r="AK1411">
        <v>0</v>
      </c>
      <c r="AL1411">
        <v>0</v>
      </c>
      <c r="AM1411">
        <v>3</v>
      </c>
      <c r="AN1411">
        <v>0</v>
      </c>
      <c r="AO1411">
        <v>0</v>
      </c>
      <c r="AP1411">
        <v>0</v>
      </c>
      <c r="AQ1411">
        <v>0</v>
      </c>
      <c r="AR1411">
        <v>0</v>
      </c>
      <c r="AS1411">
        <v>0</v>
      </c>
      <c r="AT1411">
        <v>0</v>
      </c>
      <c r="AU1411">
        <v>0</v>
      </c>
      <c r="AV1411">
        <v>0</v>
      </c>
      <c r="AW1411">
        <v>0</v>
      </c>
      <c r="AX1411">
        <v>0</v>
      </c>
      <c r="AY1411">
        <v>0</v>
      </c>
      <c r="AZ1411">
        <v>0</v>
      </c>
      <c r="BA1411">
        <v>0</v>
      </c>
      <c r="BB1411">
        <v>0</v>
      </c>
      <c r="BC1411">
        <v>0</v>
      </c>
      <c r="BD1411">
        <v>0</v>
      </c>
      <c r="BE1411">
        <v>0</v>
      </c>
      <c r="BF1411">
        <v>0</v>
      </c>
      <c r="BG1411">
        <v>0</v>
      </c>
      <c r="BH1411">
        <v>0</v>
      </c>
      <c r="BI1411">
        <v>0</v>
      </c>
      <c r="BJ1411" s="2">
        <v>46132</v>
      </c>
      <c r="BK1411">
        <v>0</v>
      </c>
      <c r="BL1411" s="3" t="str">
        <f>VLOOKUP(O1411,DropDownList!$H$1:$I$7,2,FALSE)</f>
        <v>2024/25</v>
      </c>
      <c r="BM1411" s="3" t="str">
        <f t="shared" ref="BM1411:BM1474" si="22">IF(RIGHT(P1411,4)="VSUR","VSUR",IF(RIGHT(P1411,4)="CONF","CONF",P1411))</f>
        <v>PCOA</v>
      </c>
    </row>
    <row r="1412" spans="1:65" x14ac:dyDescent="0.2">
      <c r="A1412">
        <v>2026</v>
      </c>
      <c r="B1412">
        <v>4</v>
      </c>
      <c r="C1412" t="s">
        <v>162</v>
      </c>
      <c r="D1412" t="s">
        <v>165</v>
      </c>
      <c r="E1412" t="s">
        <v>10</v>
      </c>
      <c r="F1412">
        <v>9701</v>
      </c>
      <c r="G1412" t="s">
        <v>158</v>
      </c>
      <c r="H1412" t="s">
        <v>164</v>
      </c>
      <c r="I1412" t="s">
        <v>164</v>
      </c>
      <c r="J1412" s="1">
        <v>46113</v>
      </c>
      <c r="K1412" t="s">
        <v>440</v>
      </c>
      <c r="L1412">
        <v>1</v>
      </c>
      <c r="M1412" t="s">
        <v>441</v>
      </c>
      <c r="N1412" t="s">
        <v>442</v>
      </c>
      <c r="O1412" t="s">
        <v>147</v>
      </c>
      <c r="P1412" t="s">
        <v>160</v>
      </c>
      <c r="Q1412">
        <v>150915.57</v>
      </c>
      <c r="R1412">
        <v>1261</v>
      </c>
      <c r="S1412">
        <v>725059.46</v>
      </c>
      <c r="T1412">
        <v>74963.38</v>
      </c>
      <c r="U1412">
        <v>437</v>
      </c>
      <c r="V1412">
        <v>244</v>
      </c>
      <c r="W1412">
        <v>78106.05</v>
      </c>
      <c r="X1412">
        <v>89691.55</v>
      </c>
      <c r="Y1412">
        <v>0</v>
      </c>
      <c r="Z1412">
        <v>0</v>
      </c>
      <c r="AA1412">
        <v>499180.51</v>
      </c>
      <c r="AB1412">
        <v>21830.27</v>
      </c>
      <c r="AC1412">
        <v>449929.1</v>
      </c>
      <c r="AD1412">
        <v>94</v>
      </c>
      <c r="AE1412">
        <v>150</v>
      </c>
      <c r="AF1412">
        <v>664</v>
      </c>
      <c r="AG1412">
        <v>280</v>
      </c>
      <c r="AH1412">
        <v>136</v>
      </c>
      <c r="AI1412">
        <v>157</v>
      </c>
      <c r="AJ1412">
        <v>0</v>
      </c>
      <c r="AK1412">
        <v>0</v>
      </c>
      <c r="AL1412">
        <v>0</v>
      </c>
      <c r="AM1412">
        <v>0</v>
      </c>
      <c r="AN1412">
        <v>0</v>
      </c>
      <c r="AO1412">
        <v>875</v>
      </c>
      <c r="AP1412">
        <v>3266</v>
      </c>
      <c r="AQ1412">
        <v>802</v>
      </c>
      <c r="AR1412">
        <v>7</v>
      </c>
      <c r="AS1412">
        <v>254</v>
      </c>
      <c r="AT1412">
        <v>493</v>
      </c>
      <c r="AU1412">
        <v>39</v>
      </c>
      <c r="AV1412">
        <v>22</v>
      </c>
      <c r="AW1412">
        <v>128</v>
      </c>
      <c r="AX1412">
        <v>0</v>
      </c>
      <c r="AY1412">
        <v>393</v>
      </c>
      <c r="AZ1412">
        <v>471</v>
      </c>
      <c r="BA1412">
        <v>248</v>
      </c>
      <c r="BB1412">
        <v>104</v>
      </c>
      <c r="BC1412">
        <v>51</v>
      </c>
      <c r="BD1412">
        <v>14</v>
      </c>
      <c r="BE1412">
        <v>0</v>
      </c>
      <c r="BF1412">
        <v>1116</v>
      </c>
      <c r="BG1412">
        <v>62063.5</v>
      </c>
      <c r="BH1412">
        <v>24</v>
      </c>
      <c r="BI1412">
        <v>419</v>
      </c>
      <c r="BJ1412" s="2">
        <v>46132</v>
      </c>
      <c r="BK1412">
        <v>1</v>
      </c>
      <c r="BL1412" s="3" t="str">
        <f>VLOOKUP(O1412,DropDownList!$H$1:$I$7,2,FALSE)</f>
        <v>2024/25</v>
      </c>
      <c r="BM1412" s="3" t="str">
        <f t="shared" si="22"/>
        <v>SC COURT</v>
      </c>
    </row>
    <row r="1413" spans="1:65" x14ac:dyDescent="0.2">
      <c r="A1413">
        <v>2026</v>
      </c>
      <c r="B1413">
        <v>4</v>
      </c>
      <c r="C1413" t="s">
        <v>162</v>
      </c>
      <c r="D1413" t="s">
        <v>165</v>
      </c>
      <c r="E1413" t="s">
        <v>10</v>
      </c>
      <c r="F1413">
        <v>9701</v>
      </c>
      <c r="G1413" t="s">
        <v>158</v>
      </c>
      <c r="H1413" t="s">
        <v>164</v>
      </c>
      <c r="I1413" t="s">
        <v>164</v>
      </c>
      <c r="J1413" s="1">
        <v>46113</v>
      </c>
      <c r="K1413" t="s">
        <v>440</v>
      </c>
      <c r="L1413">
        <v>1</v>
      </c>
      <c r="M1413" t="s">
        <v>441</v>
      </c>
      <c r="N1413" t="s">
        <v>442</v>
      </c>
      <c r="O1413" t="s">
        <v>149</v>
      </c>
      <c r="P1413" t="s">
        <v>161</v>
      </c>
      <c r="Q1413">
        <v>5052.6499999999996</v>
      </c>
      <c r="R1413">
        <v>764</v>
      </c>
      <c r="S1413">
        <v>52186.25</v>
      </c>
      <c r="T1413">
        <v>1420</v>
      </c>
      <c r="U1413">
        <v>407</v>
      </c>
      <c r="V1413">
        <v>118</v>
      </c>
      <c r="W1413">
        <v>3000</v>
      </c>
      <c r="X1413">
        <v>3015</v>
      </c>
      <c r="Y1413">
        <v>0</v>
      </c>
      <c r="Z1413">
        <v>0</v>
      </c>
      <c r="AA1413">
        <v>45713.599999999999</v>
      </c>
      <c r="AB1413">
        <v>0</v>
      </c>
      <c r="AC1413">
        <v>0</v>
      </c>
      <c r="AD1413">
        <v>115</v>
      </c>
      <c r="AE1413">
        <v>3</v>
      </c>
      <c r="AF1413">
        <v>493</v>
      </c>
      <c r="AG1413">
        <v>9</v>
      </c>
      <c r="AH1413">
        <v>63</v>
      </c>
      <c r="AI1413">
        <v>199</v>
      </c>
      <c r="AJ1413">
        <v>0</v>
      </c>
      <c r="AK1413">
        <v>0</v>
      </c>
      <c r="AL1413">
        <v>0</v>
      </c>
      <c r="AM1413">
        <v>0</v>
      </c>
      <c r="AN1413">
        <v>0</v>
      </c>
      <c r="AO1413">
        <v>485</v>
      </c>
      <c r="AP1413">
        <v>1239</v>
      </c>
      <c r="AQ1413">
        <v>440</v>
      </c>
      <c r="AR1413">
        <v>1</v>
      </c>
      <c r="AS1413">
        <v>86</v>
      </c>
      <c r="AT1413">
        <v>133</v>
      </c>
      <c r="AU1413">
        <v>9</v>
      </c>
      <c r="AV1413">
        <v>2</v>
      </c>
      <c r="AW1413">
        <v>68</v>
      </c>
      <c r="AX1413">
        <v>0</v>
      </c>
      <c r="AY1413">
        <v>136</v>
      </c>
      <c r="AZ1413">
        <v>157</v>
      </c>
      <c r="BA1413">
        <v>30</v>
      </c>
      <c r="BB1413">
        <v>24</v>
      </c>
      <c r="BC1413">
        <v>7</v>
      </c>
      <c r="BD1413">
        <v>9</v>
      </c>
      <c r="BE1413">
        <v>0</v>
      </c>
      <c r="BF1413">
        <v>687</v>
      </c>
      <c r="BG1413">
        <v>4935</v>
      </c>
      <c r="BH1413">
        <v>0</v>
      </c>
      <c r="BI1413">
        <v>394</v>
      </c>
      <c r="BJ1413" s="2">
        <v>46132</v>
      </c>
      <c r="BK1413">
        <v>0</v>
      </c>
      <c r="BL1413" s="3" t="str">
        <f>VLOOKUP(O1413,DropDownList!$H$1:$I$7,2,FALSE)</f>
        <v>2025/26</v>
      </c>
      <c r="BM1413" s="3" t="str">
        <f t="shared" si="22"/>
        <v>VSUR</v>
      </c>
    </row>
    <row r="1414" spans="1:65" x14ac:dyDescent="0.2">
      <c r="A1414">
        <v>2026</v>
      </c>
      <c r="B1414">
        <v>4</v>
      </c>
      <c r="C1414" t="s">
        <v>162</v>
      </c>
      <c r="D1414" t="s">
        <v>165</v>
      </c>
      <c r="E1414" t="s">
        <v>10</v>
      </c>
      <c r="F1414">
        <v>9701</v>
      </c>
      <c r="G1414" t="s">
        <v>158</v>
      </c>
      <c r="H1414" t="s">
        <v>164</v>
      </c>
      <c r="I1414" t="s">
        <v>164</v>
      </c>
      <c r="J1414" s="1">
        <v>46113</v>
      </c>
      <c r="K1414" t="s">
        <v>440</v>
      </c>
      <c r="L1414">
        <v>1</v>
      </c>
      <c r="M1414" t="s">
        <v>441</v>
      </c>
      <c r="N1414" t="s">
        <v>442</v>
      </c>
      <c r="O1414" t="s">
        <v>149</v>
      </c>
      <c r="P1414" t="s">
        <v>159</v>
      </c>
      <c r="Q1414">
        <v>622096.71</v>
      </c>
      <c r="R1414">
        <v>16</v>
      </c>
      <c r="S1414">
        <v>818060.97</v>
      </c>
      <c r="T1414">
        <v>71681</v>
      </c>
      <c r="U1414">
        <v>4</v>
      </c>
      <c r="V1414">
        <v>2</v>
      </c>
      <c r="W1414">
        <v>25001</v>
      </c>
      <c r="X1414">
        <v>25001</v>
      </c>
      <c r="Y1414">
        <v>0</v>
      </c>
      <c r="Z1414">
        <v>0</v>
      </c>
      <c r="AA1414">
        <v>124283.26</v>
      </c>
      <c r="AB1414">
        <v>0</v>
      </c>
      <c r="AC1414">
        <v>0</v>
      </c>
      <c r="AD1414">
        <v>2</v>
      </c>
      <c r="AE1414">
        <v>0</v>
      </c>
      <c r="AF1414">
        <v>12</v>
      </c>
      <c r="AG1414">
        <v>1</v>
      </c>
      <c r="AH1414">
        <v>0</v>
      </c>
      <c r="AI1414">
        <v>3</v>
      </c>
      <c r="AJ1414">
        <v>0</v>
      </c>
      <c r="AK1414">
        <v>0</v>
      </c>
      <c r="AL1414">
        <v>0</v>
      </c>
      <c r="AM1414">
        <v>0</v>
      </c>
      <c r="AN1414">
        <v>0</v>
      </c>
      <c r="AO1414">
        <v>4</v>
      </c>
      <c r="AP1414">
        <v>8</v>
      </c>
      <c r="AQ1414">
        <v>2</v>
      </c>
      <c r="AR1414">
        <v>0</v>
      </c>
      <c r="AS1414">
        <v>0</v>
      </c>
      <c r="AT1414">
        <v>0</v>
      </c>
      <c r="AU1414">
        <v>3</v>
      </c>
      <c r="AV1414">
        <v>0</v>
      </c>
      <c r="AW1414">
        <v>0</v>
      </c>
      <c r="AX1414">
        <v>0</v>
      </c>
      <c r="AY1414">
        <v>0</v>
      </c>
      <c r="AZ1414">
        <v>0</v>
      </c>
      <c r="BA1414">
        <v>0</v>
      </c>
      <c r="BB1414">
        <v>0</v>
      </c>
      <c r="BC1414">
        <v>0</v>
      </c>
      <c r="BD1414">
        <v>0</v>
      </c>
      <c r="BE1414">
        <v>0</v>
      </c>
      <c r="BF1414">
        <v>0</v>
      </c>
      <c r="BG1414">
        <v>622046.71</v>
      </c>
      <c r="BH1414">
        <v>0</v>
      </c>
      <c r="BI1414">
        <v>0</v>
      </c>
      <c r="BJ1414" s="2">
        <v>46132</v>
      </c>
      <c r="BK1414">
        <v>0</v>
      </c>
      <c r="BL1414" s="3" t="str">
        <f>VLOOKUP(O1414,DropDownList!$H$1:$I$7,2,FALSE)</f>
        <v>2025/26</v>
      </c>
      <c r="BM1414" s="3" t="str">
        <f t="shared" si="22"/>
        <v>CONF</v>
      </c>
    </row>
    <row r="1415" spans="1:65" x14ac:dyDescent="0.2">
      <c r="A1415">
        <v>2026</v>
      </c>
      <c r="B1415">
        <v>4</v>
      </c>
      <c r="C1415" t="s">
        <v>162</v>
      </c>
      <c r="D1415" t="s">
        <v>165</v>
      </c>
      <c r="E1415" t="s">
        <v>10</v>
      </c>
      <c r="F1415">
        <v>9701</v>
      </c>
      <c r="G1415" t="s">
        <v>158</v>
      </c>
      <c r="H1415" t="s">
        <v>164</v>
      </c>
      <c r="I1415" t="s">
        <v>164</v>
      </c>
      <c r="J1415" s="1">
        <v>46113</v>
      </c>
      <c r="K1415" t="s">
        <v>440</v>
      </c>
      <c r="L1415">
        <v>1</v>
      </c>
      <c r="M1415" t="s">
        <v>441</v>
      </c>
      <c r="N1415" t="s">
        <v>442</v>
      </c>
      <c r="O1415" t="s">
        <v>156</v>
      </c>
      <c r="P1415" t="s">
        <v>160</v>
      </c>
      <c r="Q1415">
        <v>91778.62</v>
      </c>
      <c r="R1415">
        <v>1249</v>
      </c>
      <c r="S1415">
        <v>676320.48</v>
      </c>
      <c r="T1415">
        <v>54904.19</v>
      </c>
      <c r="U1415">
        <v>242</v>
      </c>
      <c r="V1415">
        <v>155</v>
      </c>
      <c r="W1415">
        <v>56136.160000000003</v>
      </c>
      <c r="X1415">
        <v>63927.76</v>
      </c>
      <c r="Y1415">
        <v>0</v>
      </c>
      <c r="Z1415">
        <v>0</v>
      </c>
      <c r="AA1415">
        <v>529637.67000000004</v>
      </c>
      <c r="AB1415">
        <v>30680.37</v>
      </c>
      <c r="AC1415">
        <v>473506.86</v>
      </c>
      <c r="AD1415">
        <v>55</v>
      </c>
      <c r="AE1415">
        <v>100</v>
      </c>
      <c r="AF1415">
        <v>838</v>
      </c>
      <c r="AG1415">
        <v>165</v>
      </c>
      <c r="AH1415">
        <v>148</v>
      </c>
      <c r="AI1415">
        <v>77</v>
      </c>
      <c r="AJ1415">
        <v>0</v>
      </c>
      <c r="AK1415">
        <v>0</v>
      </c>
      <c r="AL1415">
        <v>0</v>
      </c>
      <c r="AM1415">
        <v>0</v>
      </c>
      <c r="AN1415">
        <v>0</v>
      </c>
      <c r="AO1415">
        <v>826</v>
      </c>
      <c r="AP1415">
        <v>3529</v>
      </c>
      <c r="AQ1415">
        <v>754</v>
      </c>
      <c r="AR1415">
        <v>1</v>
      </c>
      <c r="AS1415">
        <v>390</v>
      </c>
      <c r="AT1415">
        <v>455</v>
      </c>
      <c r="AU1415">
        <v>87</v>
      </c>
      <c r="AV1415">
        <v>43</v>
      </c>
      <c r="AW1415">
        <v>112</v>
      </c>
      <c r="AX1415">
        <v>0</v>
      </c>
      <c r="AY1415">
        <v>358</v>
      </c>
      <c r="AZ1415">
        <v>492</v>
      </c>
      <c r="BA1415">
        <v>319</v>
      </c>
      <c r="BB1415">
        <v>147</v>
      </c>
      <c r="BC1415">
        <v>101</v>
      </c>
      <c r="BD1415">
        <v>23</v>
      </c>
      <c r="BE1415">
        <v>0</v>
      </c>
      <c r="BF1415">
        <v>1115</v>
      </c>
      <c r="BG1415">
        <v>29791</v>
      </c>
      <c r="BH1415">
        <v>21</v>
      </c>
      <c r="BI1415">
        <v>233</v>
      </c>
      <c r="BJ1415" s="2">
        <v>46132</v>
      </c>
      <c r="BK1415">
        <v>0</v>
      </c>
      <c r="BL1415" s="3" t="str">
        <f>VLOOKUP(O1415,DropDownList!$H$1:$I$7,2,FALSE)</f>
        <v>2023/24</v>
      </c>
      <c r="BM1415" s="3" t="str">
        <f t="shared" si="22"/>
        <v>SC COURT</v>
      </c>
    </row>
    <row r="1416" spans="1:65" x14ac:dyDescent="0.2">
      <c r="A1416">
        <v>2026</v>
      </c>
      <c r="B1416">
        <v>4</v>
      </c>
      <c r="C1416" t="s">
        <v>162</v>
      </c>
      <c r="D1416" t="s">
        <v>165</v>
      </c>
      <c r="E1416" t="s">
        <v>10</v>
      </c>
      <c r="F1416">
        <v>9701</v>
      </c>
      <c r="G1416" t="s">
        <v>158</v>
      </c>
      <c r="H1416" t="s">
        <v>164</v>
      </c>
      <c r="I1416" t="s">
        <v>164</v>
      </c>
      <c r="J1416" s="1">
        <v>46113</v>
      </c>
      <c r="K1416" t="s">
        <v>440</v>
      </c>
      <c r="L1416">
        <v>1</v>
      </c>
      <c r="M1416" t="s">
        <v>441</v>
      </c>
      <c r="N1416" t="s">
        <v>442</v>
      </c>
      <c r="O1416" t="s">
        <v>149</v>
      </c>
      <c r="P1416" t="s">
        <v>160</v>
      </c>
      <c r="Q1416">
        <v>188504.3</v>
      </c>
      <c r="R1416">
        <v>810</v>
      </c>
      <c r="S1416">
        <v>487128.21</v>
      </c>
      <c r="T1416">
        <v>40888</v>
      </c>
      <c r="U1416">
        <v>417</v>
      </c>
      <c r="V1416">
        <v>233</v>
      </c>
      <c r="W1416">
        <v>67122.25</v>
      </c>
      <c r="X1416">
        <v>112710.29</v>
      </c>
      <c r="Y1416">
        <v>0</v>
      </c>
      <c r="Z1416">
        <v>0</v>
      </c>
      <c r="AA1416">
        <v>257735.91</v>
      </c>
      <c r="AB1416">
        <v>7385.38</v>
      </c>
      <c r="AC1416">
        <v>232956.93</v>
      </c>
      <c r="AD1416">
        <v>114</v>
      </c>
      <c r="AE1416">
        <v>119</v>
      </c>
      <c r="AF1416">
        <v>300</v>
      </c>
      <c r="AG1416">
        <v>219</v>
      </c>
      <c r="AH1416">
        <v>90</v>
      </c>
      <c r="AI1416">
        <v>198</v>
      </c>
      <c r="AJ1416">
        <v>0</v>
      </c>
      <c r="AK1416">
        <v>0</v>
      </c>
      <c r="AL1416">
        <v>0</v>
      </c>
      <c r="AM1416">
        <v>0</v>
      </c>
      <c r="AN1416">
        <v>0</v>
      </c>
      <c r="AO1416">
        <v>519</v>
      </c>
      <c r="AP1416">
        <v>1272</v>
      </c>
      <c r="AQ1416">
        <v>445</v>
      </c>
      <c r="AR1416">
        <v>1</v>
      </c>
      <c r="AS1416">
        <v>86</v>
      </c>
      <c r="AT1416">
        <v>134</v>
      </c>
      <c r="AU1416">
        <v>9</v>
      </c>
      <c r="AV1416">
        <v>2</v>
      </c>
      <c r="AW1416">
        <v>89</v>
      </c>
      <c r="AX1416">
        <v>0</v>
      </c>
      <c r="AY1416">
        <v>137</v>
      </c>
      <c r="AZ1416">
        <v>158</v>
      </c>
      <c r="BA1416">
        <v>31</v>
      </c>
      <c r="BB1416">
        <v>24</v>
      </c>
      <c r="BC1416">
        <v>7</v>
      </c>
      <c r="BD1416">
        <v>10</v>
      </c>
      <c r="BE1416">
        <v>0</v>
      </c>
      <c r="BF1416">
        <v>707</v>
      </c>
      <c r="BG1416">
        <v>99223</v>
      </c>
      <c r="BH1416">
        <v>3</v>
      </c>
      <c r="BI1416">
        <v>403</v>
      </c>
      <c r="BJ1416" s="2">
        <v>46132</v>
      </c>
      <c r="BK1416">
        <v>0</v>
      </c>
      <c r="BL1416" s="3" t="str">
        <f>VLOOKUP(O1416,DropDownList!$H$1:$I$7,2,FALSE)</f>
        <v>2025/26</v>
      </c>
      <c r="BM1416" s="3" t="str">
        <f t="shared" si="22"/>
        <v>SC COURT</v>
      </c>
    </row>
    <row r="1417" spans="1:65" x14ac:dyDescent="0.2">
      <c r="A1417">
        <v>2026</v>
      </c>
      <c r="B1417">
        <v>4</v>
      </c>
      <c r="C1417" t="s">
        <v>162</v>
      </c>
      <c r="D1417" t="s">
        <v>165</v>
      </c>
      <c r="E1417" t="s">
        <v>10</v>
      </c>
      <c r="F1417">
        <v>9701</v>
      </c>
      <c r="G1417" t="s">
        <v>158</v>
      </c>
      <c r="H1417" t="s">
        <v>164</v>
      </c>
      <c r="I1417" t="s">
        <v>164</v>
      </c>
      <c r="J1417" s="1">
        <v>46113</v>
      </c>
      <c r="K1417" t="s">
        <v>440</v>
      </c>
      <c r="L1417">
        <v>1</v>
      </c>
      <c r="M1417" t="s">
        <v>441</v>
      </c>
      <c r="N1417" t="s">
        <v>442</v>
      </c>
      <c r="O1417" t="s">
        <v>147</v>
      </c>
      <c r="P1417" t="s">
        <v>161</v>
      </c>
      <c r="Q1417">
        <v>20468.21</v>
      </c>
      <c r="R1417">
        <v>1198</v>
      </c>
      <c r="S1417">
        <v>68260</v>
      </c>
      <c r="T1417">
        <v>2425.65</v>
      </c>
      <c r="U1417">
        <v>426</v>
      </c>
      <c r="V1417">
        <v>104</v>
      </c>
      <c r="W1417">
        <v>2284.75</v>
      </c>
      <c r="X1417">
        <v>2284.75</v>
      </c>
      <c r="Y1417">
        <v>0</v>
      </c>
      <c r="Z1417">
        <v>0</v>
      </c>
      <c r="AA1417">
        <v>45366.14</v>
      </c>
      <c r="AB1417">
        <v>0</v>
      </c>
      <c r="AC1417">
        <v>0</v>
      </c>
      <c r="AD1417">
        <v>98</v>
      </c>
      <c r="AE1417">
        <v>6</v>
      </c>
      <c r="AF1417">
        <v>924</v>
      </c>
      <c r="AG1417">
        <v>12</v>
      </c>
      <c r="AH1417">
        <v>98</v>
      </c>
      <c r="AI1417">
        <v>160</v>
      </c>
      <c r="AJ1417">
        <v>0</v>
      </c>
      <c r="AK1417">
        <v>0</v>
      </c>
      <c r="AL1417">
        <v>0</v>
      </c>
      <c r="AM1417">
        <v>0</v>
      </c>
      <c r="AN1417">
        <v>0</v>
      </c>
      <c r="AO1417">
        <v>828</v>
      </c>
      <c r="AP1417">
        <v>3168</v>
      </c>
      <c r="AQ1417">
        <v>788</v>
      </c>
      <c r="AR1417">
        <v>7</v>
      </c>
      <c r="AS1417">
        <v>250</v>
      </c>
      <c r="AT1417">
        <v>480</v>
      </c>
      <c r="AU1417">
        <v>41</v>
      </c>
      <c r="AV1417">
        <v>24</v>
      </c>
      <c r="AW1417">
        <v>95</v>
      </c>
      <c r="AX1417">
        <v>0</v>
      </c>
      <c r="AY1417">
        <v>385</v>
      </c>
      <c r="AZ1417">
        <v>461</v>
      </c>
      <c r="BA1417">
        <v>238</v>
      </c>
      <c r="BB1417">
        <v>104</v>
      </c>
      <c r="BC1417">
        <v>52</v>
      </c>
      <c r="BD1417">
        <v>13</v>
      </c>
      <c r="BE1417">
        <v>0</v>
      </c>
      <c r="BF1417">
        <v>1088</v>
      </c>
      <c r="BG1417">
        <v>20335</v>
      </c>
      <c r="BH1417">
        <v>4</v>
      </c>
      <c r="BI1417">
        <v>407</v>
      </c>
      <c r="BJ1417" s="2">
        <v>46132</v>
      </c>
      <c r="BK1417">
        <v>1</v>
      </c>
      <c r="BL1417" s="3" t="str">
        <f>VLOOKUP(O1417,DropDownList!$H$1:$I$7,2,FALSE)</f>
        <v>2024/25</v>
      </c>
      <c r="BM1417" s="3" t="str">
        <f t="shared" si="22"/>
        <v>VSUR</v>
      </c>
    </row>
    <row r="1418" spans="1:65" x14ac:dyDescent="0.2">
      <c r="A1418">
        <v>2026</v>
      </c>
      <c r="B1418">
        <v>4</v>
      </c>
      <c r="C1418" t="s">
        <v>162</v>
      </c>
      <c r="D1418" t="s">
        <v>165</v>
      </c>
      <c r="E1418" t="s">
        <v>10</v>
      </c>
      <c r="F1418">
        <v>9701</v>
      </c>
      <c r="G1418" t="s">
        <v>158</v>
      </c>
      <c r="H1418" t="s">
        <v>164</v>
      </c>
      <c r="I1418" t="s">
        <v>164</v>
      </c>
      <c r="J1418" s="1">
        <v>46113</v>
      </c>
      <c r="K1418" t="s">
        <v>440</v>
      </c>
      <c r="L1418">
        <v>1</v>
      </c>
      <c r="M1418" t="s">
        <v>441</v>
      </c>
      <c r="N1418" t="s">
        <v>442</v>
      </c>
      <c r="O1418" t="s">
        <v>155</v>
      </c>
      <c r="P1418" t="s">
        <v>161</v>
      </c>
      <c r="Q1418">
        <v>1273.45</v>
      </c>
      <c r="R1418">
        <v>1340</v>
      </c>
      <c r="S1418">
        <v>32780</v>
      </c>
      <c r="T1418">
        <v>2473.1999999999998</v>
      </c>
      <c r="U1418">
        <v>159</v>
      </c>
      <c r="V1418">
        <v>40</v>
      </c>
      <c r="W1418">
        <v>733.12</v>
      </c>
      <c r="X1418">
        <v>733.12</v>
      </c>
      <c r="Y1418">
        <v>0</v>
      </c>
      <c r="Z1418">
        <v>0</v>
      </c>
      <c r="AA1418">
        <v>29033.35</v>
      </c>
      <c r="AB1418">
        <v>0</v>
      </c>
      <c r="AC1418">
        <v>0</v>
      </c>
      <c r="AD1418">
        <v>36</v>
      </c>
      <c r="AE1418">
        <v>4</v>
      </c>
      <c r="AF1418">
        <v>1137</v>
      </c>
      <c r="AG1418">
        <v>5</v>
      </c>
      <c r="AH1418">
        <v>133</v>
      </c>
      <c r="AI1418">
        <v>63</v>
      </c>
      <c r="AJ1418">
        <v>0</v>
      </c>
      <c r="AK1418">
        <v>0</v>
      </c>
      <c r="AL1418">
        <v>0</v>
      </c>
      <c r="AM1418">
        <v>0</v>
      </c>
      <c r="AN1418">
        <v>0</v>
      </c>
      <c r="AO1418">
        <v>946</v>
      </c>
      <c r="AP1418">
        <v>4266</v>
      </c>
      <c r="AQ1418">
        <v>886</v>
      </c>
      <c r="AR1418">
        <v>1</v>
      </c>
      <c r="AS1418">
        <v>535</v>
      </c>
      <c r="AT1418">
        <v>367</v>
      </c>
      <c r="AU1418">
        <v>100</v>
      </c>
      <c r="AV1418">
        <v>47</v>
      </c>
      <c r="AW1418">
        <v>74</v>
      </c>
      <c r="AX1418">
        <v>0</v>
      </c>
      <c r="AY1418">
        <v>552</v>
      </c>
      <c r="AZ1418">
        <v>644</v>
      </c>
      <c r="BA1418">
        <v>405</v>
      </c>
      <c r="BB1418">
        <v>194</v>
      </c>
      <c r="BC1418">
        <v>115</v>
      </c>
      <c r="BD1418">
        <v>71</v>
      </c>
      <c r="BE1418">
        <v>1</v>
      </c>
      <c r="BF1418">
        <v>1252</v>
      </c>
      <c r="BG1418">
        <v>1240</v>
      </c>
      <c r="BH1418">
        <v>2</v>
      </c>
      <c r="BI1418">
        <v>148</v>
      </c>
      <c r="BJ1418" s="2">
        <v>46132</v>
      </c>
      <c r="BK1418">
        <v>3</v>
      </c>
      <c r="BL1418" s="3" t="str">
        <f>VLOOKUP(O1418,DropDownList!$H$1:$I$7,2,FALSE)</f>
        <v>2022/23</v>
      </c>
      <c r="BM1418" s="3" t="str">
        <f t="shared" si="22"/>
        <v>VSUR</v>
      </c>
    </row>
    <row r="1419" spans="1:65" x14ac:dyDescent="0.2">
      <c r="A1419">
        <v>2026</v>
      </c>
      <c r="B1419">
        <v>4</v>
      </c>
      <c r="C1419" t="s">
        <v>162</v>
      </c>
      <c r="D1419" t="s">
        <v>165</v>
      </c>
      <c r="E1419" t="s">
        <v>10</v>
      </c>
      <c r="F1419">
        <v>9701</v>
      </c>
      <c r="G1419" t="s">
        <v>158</v>
      </c>
      <c r="H1419" t="s">
        <v>164</v>
      </c>
      <c r="I1419" t="s">
        <v>164</v>
      </c>
      <c r="J1419" s="1">
        <v>46113</v>
      </c>
      <c r="K1419" t="s">
        <v>440</v>
      </c>
      <c r="L1419">
        <v>1</v>
      </c>
      <c r="M1419" t="s">
        <v>441</v>
      </c>
      <c r="N1419" t="s">
        <v>442</v>
      </c>
      <c r="O1419" t="s">
        <v>155</v>
      </c>
      <c r="P1419" t="s">
        <v>159</v>
      </c>
      <c r="Q1419">
        <v>0</v>
      </c>
      <c r="R1419">
        <v>29</v>
      </c>
      <c r="S1419">
        <v>125837.84</v>
      </c>
      <c r="T1419">
        <v>3206.7</v>
      </c>
      <c r="U1419">
        <v>1</v>
      </c>
      <c r="V1419">
        <v>0</v>
      </c>
      <c r="W1419">
        <v>0</v>
      </c>
      <c r="X1419">
        <v>0</v>
      </c>
      <c r="Y1419">
        <v>0</v>
      </c>
      <c r="Z1419">
        <v>0</v>
      </c>
      <c r="AA1419">
        <v>122631.14</v>
      </c>
      <c r="AB1419">
        <v>0</v>
      </c>
      <c r="AC1419">
        <v>0</v>
      </c>
      <c r="AD1419">
        <v>0</v>
      </c>
      <c r="AE1419">
        <v>0</v>
      </c>
      <c r="AF1419">
        <v>25</v>
      </c>
      <c r="AG1419">
        <v>0</v>
      </c>
      <c r="AH1419">
        <v>0</v>
      </c>
      <c r="AI1419">
        <v>0</v>
      </c>
      <c r="AJ1419">
        <v>0</v>
      </c>
      <c r="AK1419">
        <v>0</v>
      </c>
      <c r="AL1419">
        <v>0</v>
      </c>
      <c r="AM1419">
        <v>0</v>
      </c>
      <c r="AN1419">
        <v>0</v>
      </c>
      <c r="AO1419">
        <v>4</v>
      </c>
      <c r="AP1419">
        <v>15</v>
      </c>
      <c r="AQ1419">
        <v>2</v>
      </c>
      <c r="AR1419">
        <v>0</v>
      </c>
      <c r="AS1419">
        <v>1</v>
      </c>
      <c r="AT1419">
        <v>1</v>
      </c>
      <c r="AU1419">
        <v>2</v>
      </c>
      <c r="AV1419">
        <v>1</v>
      </c>
      <c r="AW1419">
        <v>0</v>
      </c>
      <c r="AX1419">
        <v>0</v>
      </c>
      <c r="AY1419">
        <v>1</v>
      </c>
      <c r="AZ1419">
        <v>2</v>
      </c>
      <c r="BA1419">
        <v>2</v>
      </c>
      <c r="BB1419">
        <v>0</v>
      </c>
      <c r="BC1419">
        <v>0</v>
      </c>
      <c r="BD1419">
        <v>0</v>
      </c>
      <c r="BE1419">
        <v>0</v>
      </c>
      <c r="BF1419">
        <v>1</v>
      </c>
      <c r="BG1419">
        <v>0</v>
      </c>
      <c r="BH1419">
        <v>4</v>
      </c>
      <c r="BI1419">
        <v>1</v>
      </c>
      <c r="BJ1419" s="2">
        <v>46132</v>
      </c>
      <c r="BK1419">
        <v>0</v>
      </c>
      <c r="BL1419" s="3" t="str">
        <f>VLOOKUP(O1419,DropDownList!$H$1:$I$7,2,FALSE)</f>
        <v>2022/23</v>
      </c>
      <c r="BM1419" s="3" t="str">
        <f t="shared" si="22"/>
        <v>CONF</v>
      </c>
    </row>
    <row r="1420" spans="1:65" x14ac:dyDescent="0.2">
      <c r="A1420">
        <v>2026</v>
      </c>
      <c r="B1420">
        <v>4</v>
      </c>
      <c r="C1420" t="s">
        <v>162</v>
      </c>
      <c r="D1420" t="s">
        <v>165</v>
      </c>
      <c r="E1420" t="s">
        <v>10</v>
      </c>
      <c r="F1420">
        <v>9701</v>
      </c>
      <c r="G1420" t="s">
        <v>158</v>
      </c>
      <c r="H1420" t="s">
        <v>164</v>
      </c>
      <c r="I1420" t="s">
        <v>164</v>
      </c>
      <c r="J1420" s="1">
        <v>46113</v>
      </c>
      <c r="K1420" t="s">
        <v>440</v>
      </c>
      <c r="L1420">
        <v>1</v>
      </c>
      <c r="M1420" t="s">
        <v>441</v>
      </c>
      <c r="N1420" t="s">
        <v>442</v>
      </c>
      <c r="O1420" t="s">
        <v>156</v>
      </c>
      <c r="P1420" t="s">
        <v>161</v>
      </c>
      <c r="Q1420">
        <v>1571.21</v>
      </c>
      <c r="R1420">
        <v>1185</v>
      </c>
      <c r="S1420">
        <v>39330</v>
      </c>
      <c r="T1420">
        <v>2290</v>
      </c>
      <c r="U1420">
        <v>230</v>
      </c>
      <c r="V1420">
        <v>54</v>
      </c>
      <c r="W1420">
        <v>1130</v>
      </c>
      <c r="X1420">
        <v>1130</v>
      </c>
      <c r="Y1420">
        <v>0</v>
      </c>
      <c r="Z1420">
        <v>0</v>
      </c>
      <c r="AA1420">
        <v>35468.79</v>
      </c>
      <c r="AB1420">
        <v>0</v>
      </c>
      <c r="AC1420">
        <v>0</v>
      </c>
      <c r="AD1420">
        <v>53</v>
      </c>
      <c r="AE1420">
        <v>1</v>
      </c>
      <c r="AF1420">
        <v>979</v>
      </c>
      <c r="AG1420">
        <v>7</v>
      </c>
      <c r="AH1420">
        <v>124</v>
      </c>
      <c r="AI1420">
        <v>75</v>
      </c>
      <c r="AJ1420">
        <v>0</v>
      </c>
      <c r="AK1420">
        <v>0</v>
      </c>
      <c r="AL1420">
        <v>0</v>
      </c>
      <c r="AM1420">
        <v>0</v>
      </c>
      <c r="AN1420">
        <v>0</v>
      </c>
      <c r="AO1420">
        <v>778</v>
      </c>
      <c r="AP1420">
        <v>3461</v>
      </c>
      <c r="AQ1420">
        <v>737</v>
      </c>
      <c r="AR1420">
        <v>1</v>
      </c>
      <c r="AS1420">
        <v>379</v>
      </c>
      <c r="AT1420">
        <v>458</v>
      </c>
      <c r="AU1420">
        <v>86</v>
      </c>
      <c r="AV1420">
        <v>41</v>
      </c>
      <c r="AW1420">
        <v>89</v>
      </c>
      <c r="AX1420">
        <v>0</v>
      </c>
      <c r="AY1420">
        <v>349</v>
      </c>
      <c r="AZ1420">
        <v>487</v>
      </c>
      <c r="BA1420">
        <v>316</v>
      </c>
      <c r="BB1420">
        <v>146</v>
      </c>
      <c r="BC1420">
        <v>101</v>
      </c>
      <c r="BD1420">
        <v>23</v>
      </c>
      <c r="BE1420">
        <v>0</v>
      </c>
      <c r="BF1420">
        <v>1077</v>
      </c>
      <c r="BG1420">
        <v>1510</v>
      </c>
      <c r="BH1420">
        <v>0</v>
      </c>
      <c r="BI1420">
        <v>221</v>
      </c>
      <c r="BJ1420" s="2">
        <v>46132</v>
      </c>
      <c r="BK1420">
        <v>0</v>
      </c>
      <c r="BL1420" s="3" t="str">
        <f>VLOOKUP(O1420,DropDownList!$H$1:$I$7,2,FALSE)</f>
        <v>2023/24</v>
      </c>
      <c r="BM1420" s="3" t="str">
        <f t="shared" si="22"/>
        <v>VSUR</v>
      </c>
    </row>
    <row r="1421" spans="1:65" x14ac:dyDescent="0.2">
      <c r="A1421">
        <v>2026</v>
      </c>
      <c r="B1421">
        <v>4</v>
      </c>
      <c r="C1421" t="s">
        <v>162</v>
      </c>
      <c r="D1421" t="s">
        <v>165</v>
      </c>
      <c r="E1421" t="s">
        <v>10</v>
      </c>
      <c r="F1421">
        <v>9701</v>
      </c>
      <c r="G1421" t="s">
        <v>158</v>
      </c>
      <c r="H1421" t="s">
        <v>164</v>
      </c>
      <c r="I1421" t="s">
        <v>164</v>
      </c>
      <c r="J1421" s="1">
        <v>46113</v>
      </c>
      <c r="K1421" t="s">
        <v>440</v>
      </c>
      <c r="L1421">
        <v>1</v>
      </c>
      <c r="M1421" t="s">
        <v>441</v>
      </c>
      <c r="N1421" t="s">
        <v>442</v>
      </c>
      <c r="O1421" t="s">
        <v>156</v>
      </c>
      <c r="P1421" t="s">
        <v>159</v>
      </c>
      <c r="Q1421">
        <v>0</v>
      </c>
      <c r="R1421">
        <v>28</v>
      </c>
      <c r="S1421">
        <v>238691.24</v>
      </c>
      <c r="T1421">
        <v>1199.28</v>
      </c>
      <c r="U1421">
        <v>1</v>
      </c>
      <c r="V1421">
        <v>0</v>
      </c>
      <c r="W1421">
        <v>0</v>
      </c>
      <c r="X1421">
        <v>0</v>
      </c>
      <c r="Y1421">
        <v>0</v>
      </c>
      <c r="Z1421">
        <v>0</v>
      </c>
      <c r="AA1421">
        <v>237491.96</v>
      </c>
      <c r="AB1421">
        <v>0</v>
      </c>
      <c r="AC1421">
        <v>0</v>
      </c>
      <c r="AD1421">
        <v>0</v>
      </c>
      <c r="AE1421">
        <v>0</v>
      </c>
      <c r="AF1421">
        <v>23</v>
      </c>
      <c r="AG1421">
        <v>0</v>
      </c>
      <c r="AH1421">
        <v>1</v>
      </c>
      <c r="AI1421">
        <v>0</v>
      </c>
      <c r="AJ1421">
        <v>0</v>
      </c>
      <c r="AK1421">
        <v>0</v>
      </c>
      <c r="AL1421">
        <v>0</v>
      </c>
      <c r="AM1421">
        <v>0</v>
      </c>
      <c r="AN1421">
        <v>0</v>
      </c>
      <c r="AO1421">
        <v>5</v>
      </c>
      <c r="AP1421">
        <v>14</v>
      </c>
      <c r="AQ1421">
        <v>1</v>
      </c>
      <c r="AR1421">
        <v>0</v>
      </c>
      <c r="AS1421">
        <v>1</v>
      </c>
      <c r="AT1421">
        <v>1</v>
      </c>
      <c r="AU1421">
        <v>3</v>
      </c>
      <c r="AV1421">
        <v>1</v>
      </c>
      <c r="AW1421">
        <v>0</v>
      </c>
      <c r="AX1421">
        <v>0</v>
      </c>
      <c r="AY1421">
        <v>1</v>
      </c>
      <c r="AZ1421">
        <v>1</v>
      </c>
      <c r="BA1421">
        <v>1</v>
      </c>
      <c r="BB1421">
        <v>0</v>
      </c>
      <c r="BC1421">
        <v>0</v>
      </c>
      <c r="BD1421">
        <v>1</v>
      </c>
      <c r="BE1421">
        <v>0</v>
      </c>
      <c r="BF1421">
        <v>1</v>
      </c>
      <c r="BG1421">
        <v>0</v>
      </c>
      <c r="BH1421">
        <v>4</v>
      </c>
      <c r="BI1421">
        <v>1</v>
      </c>
      <c r="BJ1421" s="2">
        <v>46132</v>
      </c>
      <c r="BK1421">
        <v>0</v>
      </c>
      <c r="BL1421" s="3" t="str">
        <f>VLOOKUP(O1421,DropDownList!$H$1:$I$7,2,FALSE)</f>
        <v>2023/24</v>
      </c>
      <c r="BM1421" s="3" t="str">
        <f t="shared" si="22"/>
        <v>CONF</v>
      </c>
    </row>
    <row r="1422" spans="1:65" x14ac:dyDescent="0.2">
      <c r="A1422">
        <v>2026</v>
      </c>
      <c r="B1422">
        <v>4</v>
      </c>
      <c r="C1422" t="s">
        <v>162</v>
      </c>
      <c r="D1422" t="s">
        <v>165</v>
      </c>
      <c r="E1422" t="s">
        <v>10</v>
      </c>
      <c r="F1422">
        <v>9701</v>
      </c>
      <c r="G1422" t="s">
        <v>158</v>
      </c>
      <c r="H1422" t="s">
        <v>164</v>
      </c>
      <c r="I1422" t="s">
        <v>164</v>
      </c>
      <c r="J1422" s="1">
        <v>46113</v>
      </c>
      <c r="K1422" t="s">
        <v>440</v>
      </c>
      <c r="L1422">
        <v>1</v>
      </c>
      <c r="M1422" t="s">
        <v>441</v>
      </c>
      <c r="N1422" t="s">
        <v>442</v>
      </c>
      <c r="O1422" t="s">
        <v>155</v>
      </c>
      <c r="P1422" t="s">
        <v>160</v>
      </c>
      <c r="Q1422">
        <v>50719.67</v>
      </c>
      <c r="R1422">
        <v>1438</v>
      </c>
      <c r="S1422">
        <v>671730.87</v>
      </c>
      <c r="T1422">
        <v>62329.84</v>
      </c>
      <c r="U1422">
        <v>169</v>
      </c>
      <c r="V1422">
        <v>90</v>
      </c>
      <c r="W1422">
        <v>27882.95</v>
      </c>
      <c r="X1422">
        <v>28559.51</v>
      </c>
      <c r="Y1422">
        <v>0</v>
      </c>
      <c r="Z1422">
        <v>0</v>
      </c>
      <c r="AA1422">
        <v>558681.36</v>
      </c>
      <c r="AB1422">
        <v>14208.59</v>
      </c>
      <c r="AC1422">
        <v>515399.42</v>
      </c>
      <c r="AD1422">
        <v>36</v>
      </c>
      <c r="AE1422">
        <v>54</v>
      </c>
      <c r="AF1422">
        <v>1062</v>
      </c>
      <c r="AG1422">
        <v>101</v>
      </c>
      <c r="AH1422">
        <v>156</v>
      </c>
      <c r="AI1422">
        <v>68</v>
      </c>
      <c r="AJ1422">
        <v>0</v>
      </c>
      <c r="AK1422">
        <v>0</v>
      </c>
      <c r="AL1422">
        <v>0</v>
      </c>
      <c r="AM1422">
        <v>0</v>
      </c>
      <c r="AN1422">
        <v>0</v>
      </c>
      <c r="AO1422">
        <v>1010</v>
      </c>
      <c r="AP1422">
        <v>4541</v>
      </c>
      <c r="AQ1422">
        <v>931</v>
      </c>
      <c r="AR1422">
        <v>1</v>
      </c>
      <c r="AS1422">
        <v>556</v>
      </c>
      <c r="AT1422">
        <v>389</v>
      </c>
      <c r="AU1422">
        <v>111</v>
      </c>
      <c r="AV1422">
        <v>51</v>
      </c>
      <c r="AW1422">
        <v>90</v>
      </c>
      <c r="AX1422">
        <v>0</v>
      </c>
      <c r="AY1422">
        <v>596</v>
      </c>
      <c r="AZ1422">
        <v>690</v>
      </c>
      <c r="BA1422">
        <v>433</v>
      </c>
      <c r="BB1422">
        <v>204</v>
      </c>
      <c r="BC1422">
        <v>122</v>
      </c>
      <c r="BD1422">
        <v>75</v>
      </c>
      <c r="BE1422">
        <v>1</v>
      </c>
      <c r="BF1422">
        <v>1325</v>
      </c>
      <c r="BG1422">
        <v>23764.87</v>
      </c>
      <c r="BH1422">
        <v>51</v>
      </c>
      <c r="BI1422">
        <v>158</v>
      </c>
      <c r="BJ1422" s="2">
        <v>46132</v>
      </c>
      <c r="BK1422">
        <v>3</v>
      </c>
      <c r="BL1422" s="3" t="str">
        <f>VLOOKUP(O1422,DropDownList!$H$1:$I$7,2,FALSE)</f>
        <v>2022/23</v>
      </c>
      <c r="BM1422" s="3" t="str">
        <f t="shared" si="22"/>
        <v>SC COURT</v>
      </c>
    </row>
    <row r="1423" spans="1:65" x14ac:dyDescent="0.2">
      <c r="A1423">
        <v>2026</v>
      </c>
      <c r="B1423">
        <v>4</v>
      </c>
      <c r="C1423" t="s">
        <v>162</v>
      </c>
      <c r="D1423" t="s">
        <v>165</v>
      </c>
      <c r="E1423" t="s">
        <v>10</v>
      </c>
      <c r="F1423">
        <v>9701</v>
      </c>
      <c r="G1423" t="s">
        <v>158</v>
      </c>
      <c r="H1423" t="s">
        <v>164</v>
      </c>
      <c r="I1423" t="s">
        <v>164</v>
      </c>
      <c r="J1423" s="1">
        <v>46113</v>
      </c>
      <c r="K1423" t="s">
        <v>440</v>
      </c>
      <c r="L1423">
        <v>1</v>
      </c>
      <c r="M1423" t="s">
        <v>441</v>
      </c>
      <c r="N1423" t="s">
        <v>442</v>
      </c>
      <c r="O1423" t="s">
        <v>147</v>
      </c>
      <c r="P1423" t="s">
        <v>159</v>
      </c>
      <c r="Q1423">
        <v>70600</v>
      </c>
      <c r="R1423">
        <v>36</v>
      </c>
      <c r="S1423">
        <v>414642.03</v>
      </c>
      <c r="T1423">
        <v>355</v>
      </c>
      <c r="U1423">
        <v>2</v>
      </c>
      <c r="V1423">
        <v>2</v>
      </c>
      <c r="W1423">
        <v>57117.4</v>
      </c>
      <c r="X1423">
        <v>70600</v>
      </c>
      <c r="Y1423">
        <v>0</v>
      </c>
      <c r="Z1423">
        <v>0</v>
      </c>
      <c r="AA1423">
        <v>343687.03</v>
      </c>
      <c r="AB1423">
        <v>0</v>
      </c>
      <c r="AC1423">
        <v>0</v>
      </c>
      <c r="AD1423">
        <v>1</v>
      </c>
      <c r="AE1423">
        <v>1</v>
      </c>
      <c r="AF1423">
        <v>31</v>
      </c>
      <c r="AG1423">
        <v>1</v>
      </c>
      <c r="AH1423">
        <v>0</v>
      </c>
      <c r="AI1423">
        <v>1</v>
      </c>
      <c r="AJ1423">
        <v>0</v>
      </c>
      <c r="AK1423">
        <v>0</v>
      </c>
      <c r="AL1423">
        <v>0</v>
      </c>
      <c r="AM1423">
        <v>0</v>
      </c>
      <c r="AN1423">
        <v>0</v>
      </c>
      <c r="AO1423">
        <v>11</v>
      </c>
      <c r="AP1423">
        <v>19</v>
      </c>
      <c r="AQ1423">
        <v>8</v>
      </c>
      <c r="AR1423">
        <v>0</v>
      </c>
      <c r="AS1423">
        <v>0</v>
      </c>
      <c r="AT1423">
        <v>0</v>
      </c>
      <c r="AU1423">
        <v>7</v>
      </c>
      <c r="AV1423">
        <v>1</v>
      </c>
      <c r="AW1423">
        <v>0</v>
      </c>
      <c r="AX1423">
        <v>0</v>
      </c>
      <c r="AY1423">
        <v>0</v>
      </c>
      <c r="AZ1423">
        <v>0</v>
      </c>
      <c r="BA1423">
        <v>0</v>
      </c>
      <c r="BB1423">
        <v>0</v>
      </c>
      <c r="BC1423">
        <v>0</v>
      </c>
      <c r="BD1423">
        <v>0</v>
      </c>
      <c r="BE1423">
        <v>0</v>
      </c>
      <c r="BF1423">
        <v>0</v>
      </c>
      <c r="BG1423">
        <v>53870</v>
      </c>
      <c r="BH1423">
        <v>3</v>
      </c>
      <c r="BI1423">
        <v>0</v>
      </c>
      <c r="BJ1423" s="2">
        <v>46132</v>
      </c>
      <c r="BK1423">
        <v>0</v>
      </c>
      <c r="BL1423" s="3" t="str">
        <f>VLOOKUP(O1423,DropDownList!$H$1:$I$7,2,FALSE)</f>
        <v>2024/25</v>
      </c>
      <c r="BM1423" s="3" t="str">
        <f t="shared" si="22"/>
        <v>CONF</v>
      </c>
    </row>
    <row r="1424" spans="1:65" x14ac:dyDescent="0.2">
      <c r="A1424">
        <v>2026</v>
      </c>
      <c r="B1424">
        <v>4</v>
      </c>
      <c r="C1424" t="s">
        <v>162</v>
      </c>
      <c r="D1424" t="s">
        <v>166</v>
      </c>
      <c r="E1424" t="s">
        <v>11</v>
      </c>
      <c r="F1424">
        <v>9252</v>
      </c>
      <c r="G1424" t="s">
        <v>141</v>
      </c>
      <c r="H1424" t="s">
        <v>164</v>
      </c>
      <c r="I1424" t="s">
        <v>164</v>
      </c>
      <c r="J1424" s="1">
        <v>46113</v>
      </c>
      <c r="K1424" t="s">
        <v>440</v>
      </c>
      <c r="L1424">
        <v>1</v>
      </c>
      <c r="M1424" t="s">
        <v>441</v>
      </c>
      <c r="N1424" t="s">
        <v>442</v>
      </c>
      <c r="O1424" t="s">
        <v>156</v>
      </c>
      <c r="P1424" t="s">
        <v>153</v>
      </c>
      <c r="Q1424">
        <v>0</v>
      </c>
      <c r="R1424">
        <v>4</v>
      </c>
      <c r="S1424">
        <v>180</v>
      </c>
      <c r="T1424">
        <v>90</v>
      </c>
      <c r="U1424">
        <v>0</v>
      </c>
      <c r="V1424">
        <v>0</v>
      </c>
      <c r="W1424">
        <v>0</v>
      </c>
      <c r="X1424">
        <v>0</v>
      </c>
      <c r="Y1424">
        <v>0</v>
      </c>
      <c r="Z1424">
        <v>0</v>
      </c>
      <c r="AA1424">
        <v>90</v>
      </c>
      <c r="AB1424">
        <v>0</v>
      </c>
      <c r="AC1424">
        <v>90</v>
      </c>
      <c r="AD1424">
        <v>0</v>
      </c>
      <c r="AE1424">
        <v>0</v>
      </c>
      <c r="AF1424">
        <v>2</v>
      </c>
      <c r="AG1424">
        <v>0</v>
      </c>
      <c r="AH1424">
        <v>2</v>
      </c>
      <c r="AI1424">
        <v>0</v>
      </c>
      <c r="AJ1424">
        <v>0</v>
      </c>
      <c r="AK1424">
        <v>0</v>
      </c>
      <c r="AL1424">
        <v>0</v>
      </c>
      <c r="AM1424">
        <v>0</v>
      </c>
      <c r="AN1424">
        <v>0</v>
      </c>
      <c r="AO1424">
        <v>2</v>
      </c>
      <c r="AP1424">
        <v>2</v>
      </c>
      <c r="AQ1424">
        <v>2</v>
      </c>
      <c r="AR1424">
        <v>0</v>
      </c>
      <c r="AS1424">
        <v>0</v>
      </c>
      <c r="AT1424">
        <v>0</v>
      </c>
      <c r="AU1424">
        <v>0</v>
      </c>
      <c r="AV1424">
        <v>0</v>
      </c>
      <c r="AW1424">
        <v>0</v>
      </c>
      <c r="AX1424">
        <v>0</v>
      </c>
      <c r="AY1424">
        <v>0</v>
      </c>
      <c r="AZ1424">
        <v>0</v>
      </c>
      <c r="BA1424">
        <v>0</v>
      </c>
      <c r="BB1424">
        <v>0</v>
      </c>
      <c r="BC1424">
        <v>0</v>
      </c>
      <c r="BD1424">
        <v>0</v>
      </c>
      <c r="BE1424">
        <v>0</v>
      </c>
      <c r="BF1424">
        <v>2</v>
      </c>
      <c r="BG1424">
        <v>0</v>
      </c>
      <c r="BH1424">
        <v>0</v>
      </c>
      <c r="BI1424">
        <v>0</v>
      </c>
      <c r="BJ1424" s="2">
        <v>46132</v>
      </c>
      <c r="BK1424">
        <v>0</v>
      </c>
      <c r="BL1424" s="3" t="str">
        <f>VLOOKUP(O1424,DropDownList!$H$1:$I$7,2,FALSE)</f>
        <v>2023/24</v>
      </c>
      <c r="BM1424" s="3" t="str">
        <f t="shared" si="22"/>
        <v>PREG</v>
      </c>
    </row>
    <row r="1425" spans="1:65" x14ac:dyDescent="0.2">
      <c r="A1425">
        <v>2026</v>
      </c>
      <c r="B1425">
        <v>4</v>
      </c>
      <c r="C1425" t="s">
        <v>162</v>
      </c>
      <c r="D1425" t="s">
        <v>166</v>
      </c>
      <c r="E1425" t="s">
        <v>11</v>
      </c>
      <c r="F1425">
        <v>9252</v>
      </c>
      <c r="G1425" t="s">
        <v>141</v>
      </c>
      <c r="H1425" t="s">
        <v>164</v>
      </c>
      <c r="I1425" t="s">
        <v>164</v>
      </c>
      <c r="J1425" s="1">
        <v>46113</v>
      </c>
      <c r="K1425" t="s">
        <v>440</v>
      </c>
      <c r="L1425">
        <v>1</v>
      </c>
      <c r="M1425" t="s">
        <v>441</v>
      </c>
      <c r="N1425" t="s">
        <v>442</v>
      </c>
      <c r="O1425" t="s">
        <v>156</v>
      </c>
      <c r="P1425" t="s">
        <v>151</v>
      </c>
      <c r="Q1425">
        <v>0</v>
      </c>
      <c r="R1425">
        <v>3</v>
      </c>
      <c r="S1425">
        <v>90</v>
      </c>
      <c r="T1425">
        <v>90</v>
      </c>
      <c r="U1425">
        <v>0</v>
      </c>
      <c r="V1425">
        <v>0</v>
      </c>
      <c r="W1425">
        <v>0</v>
      </c>
      <c r="X1425">
        <v>0</v>
      </c>
      <c r="Y1425">
        <v>0</v>
      </c>
      <c r="Z1425">
        <v>0</v>
      </c>
      <c r="AA1425">
        <v>0</v>
      </c>
      <c r="AB1425">
        <v>0</v>
      </c>
      <c r="AC1425">
        <v>0</v>
      </c>
      <c r="AD1425">
        <v>0</v>
      </c>
      <c r="AE1425">
        <v>0</v>
      </c>
      <c r="AF1425">
        <v>0</v>
      </c>
      <c r="AG1425">
        <v>0</v>
      </c>
      <c r="AH1425">
        <v>3</v>
      </c>
      <c r="AI1425">
        <v>0</v>
      </c>
      <c r="AJ1425">
        <v>0</v>
      </c>
      <c r="AK1425">
        <v>0</v>
      </c>
      <c r="AL1425">
        <v>0</v>
      </c>
      <c r="AM1425">
        <v>0</v>
      </c>
      <c r="AN1425">
        <v>0</v>
      </c>
      <c r="AO1425">
        <v>0</v>
      </c>
      <c r="AP1425">
        <v>0</v>
      </c>
      <c r="AQ1425">
        <v>0</v>
      </c>
      <c r="AR1425">
        <v>0</v>
      </c>
      <c r="AS1425">
        <v>0</v>
      </c>
      <c r="AT1425">
        <v>0</v>
      </c>
      <c r="AU1425">
        <v>0</v>
      </c>
      <c r="AV1425">
        <v>0</v>
      </c>
      <c r="AW1425">
        <v>0</v>
      </c>
      <c r="AX1425">
        <v>0</v>
      </c>
      <c r="AY1425">
        <v>0</v>
      </c>
      <c r="AZ1425">
        <v>0</v>
      </c>
      <c r="BA1425">
        <v>0</v>
      </c>
      <c r="BB1425">
        <v>0</v>
      </c>
      <c r="BC1425">
        <v>0</v>
      </c>
      <c r="BD1425">
        <v>0</v>
      </c>
      <c r="BE1425">
        <v>0</v>
      </c>
      <c r="BF1425">
        <v>0</v>
      </c>
      <c r="BG1425">
        <v>0</v>
      </c>
      <c r="BH1425">
        <v>0</v>
      </c>
      <c r="BI1425">
        <v>0</v>
      </c>
      <c r="BJ1425" s="2">
        <v>46132</v>
      </c>
      <c r="BK1425">
        <v>0</v>
      </c>
      <c r="BL1425" s="3" t="str">
        <f>VLOOKUP(O1425,DropDownList!$H$1:$I$7,2,FALSE)</f>
        <v>2023/24</v>
      </c>
      <c r="BM1425" s="3" t="str">
        <f t="shared" si="22"/>
        <v>PCPF</v>
      </c>
    </row>
    <row r="1426" spans="1:65" x14ac:dyDescent="0.2">
      <c r="A1426">
        <v>2026</v>
      </c>
      <c r="B1426">
        <v>4</v>
      </c>
      <c r="C1426" t="s">
        <v>162</v>
      </c>
      <c r="D1426" t="s">
        <v>166</v>
      </c>
      <c r="E1426" t="s">
        <v>11</v>
      </c>
      <c r="F1426">
        <v>9252</v>
      </c>
      <c r="G1426" t="s">
        <v>141</v>
      </c>
      <c r="H1426" t="s">
        <v>164</v>
      </c>
      <c r="I1426" t="s">
        <v>164</v>
      </c>
      <c r="J1426" s="1">
        <v>46113</v>
      </c>
      <c r="K1426" t="s">
        <v>440</v>
      </c>
      <c r="L1426">
        <v>1</v>
      </c>
      <c r="M1426" t="s">
        <v>441</v>
      </c>
      <c r="N1426" t="s">
        <v>442</v>
      </c>
      <c r="O1426" t="s">
        <v>156</v>
      </c>
      <c r="P1426" t="s">
        <v>152</v>
      </c>
      <c r="Q1426">
        <v>0</v>
      </c>
      <c r="R1426">
        <v>9</v>
      </c>
      <c r="S1426">
        <v>360</v>
      </c>
      <c r="T1426">
        <v>240</v>
      </c>
      <c r="U1426">
        <v>0</v>
      </c>
      <c r="V1426">
        <v>0</v>
      </c>
      <c r="W1426">
        <v>0</v>
      </c>
      <c r="X1426">
        <v>0</v>
      </c>
      <c r="Y1426">
        <v>0</v>
      </c>
      <c r="Z1426">
        <v>0</v>
      </c>
      <c r="AA1426">
        <v>120</v>
      </c>
      <c r="AB1426">
        <v>0</v>
      </c>
      <c r="AC1426">
        <v>120</v>
      </c>
      <c r="AD1426">
        <v>0</v>
      </c>
      <c r="AE1426">
        <v>0</v>
      </c>
      <c r="AF1426">
        <v>3</v>
      </c>
      <c r="AG1426">
        <v>0</v>
      </c>
      <c r="AH1426">
        <v>6</v>
      </c>
      <c r="AI1426">
        <v>0</v>
      </c>
      <c r="AJ1426">
        <v>0</v>
      </c>
      <c r="AK1426">
        <v>0</v>
      </c>
      <c r="AL1426">
        <v>0</v>
      </c>
      <c r="AM1426">
        <v>0</v>
      </c>
      <c r="AN1426">
        <v>0</v>
      </c>
      <c r="AO1426">
        <v>0</v>
      </c>
      <c r="AP1426">
        <v>0</v>
      </c>
      <c r="AQ1426">
        <v>0</v>
      </c>
      <c r="AR1426">
        <v>0</v>
      </c>
      <c r="AS1426">
        <v>0</v>
      </c>
      <c r="AT1426">
        <v>0</v>
      </c>
      <c r="AU1426">
        <v>0</v>
      </c>
      <c r="AV1426">
        <v>0</v>
      </c>
      <c r="AW1426">
        <v>0</v>
      </c>
      <c r="AX1426">
        <v>0</v>
      </c>
      <c r="AY1426">
        <v>0</v>
      </c>
      <c r="AZ1426">
        <v>0</v>
      </c>
      <c r="BA1426">
        <v>0</v>
      </c>
      <c r="BB1426">
        <v>0</v>
      </c>
      <c r="BC1426">
        <v>0</v>
      </c>
      <c r="BD1426">
        <v>0</v>
      </c>
      <c r="BE1426">
        <v>0</v>
      </c>
      <c r="BF1426">
        <v>0</v>
      </c>
      <c r="BG1426">
        <v>0</v>
      </c>
      <c r="BH1426">
        <v>0</v>
      </c>
      <c r="BI1426">
        <v>0</v>
      </c>
      <c r="BJ1426" s="2">
        <v>46132</v>
      </c>
      <c r="BK1426">
        <v>0</v>
      </c>
      <c r="BL1426" s="3" t="str">
        <f>VLOOKUP(O1426,DropDownList!$H$1:$I$7,2,FALSE)</f>
        <v>2023/24</v>
      </c>
      <c r="BM1426" s="3" t="str">
        <f t="shared" si="22"/>
        <v>PCOA</v>
      </c>
    </row>
    <row r="1427" spans="1:65" x14ac:dyDescent="0.2">
      <c r="A1427">
        <v>2026</v>
      </c>
      <c r="B1427">
        <v>4</v>
      </c>
      <c r="C1427" t="s">
        <v>162</v>
      </c>
      <c r="D1427" t="s">
        <v>166</v>
      </c>
      <c r="E1427" t="s">
        <v>11</v>
      </c>
      <c r="F1427">
        <v>9252</v>
      </c>
      <c r="G1427" t="s">
        <v>141</v>
      </c>
      <c r="H1427" t="s">
        <v>164</v>
      </c>
      <c r="I1427" t="s">
        <v>164</v>
      </c>
      <c r="J1427" s="1">
        <v>46113</v>
      </c>
      <c r="K1427" t="s">
        <v>440</v>
      </c>
      <c r="L1427">
        <v>1</v>
      </c>
      <c r="M1427" t="s">
        <v>441</v>
      </c>
      <c r="N1427" t="s">
        <v>442</v>
      </c>
      <c r="O1427" t="s">
        <v>155</v>
      </c>
      <c r="P1427" t="s">
        <v>152</v>
      </c>
      <c r="Q1427">
        <v>0</v>
      </c>
      <c r="R1427">
        <v>5</v>
      </c>
      <c r="S1427">
        <v>200</v>
      </c>
      <c r="T1427">
        <v>40</v>
      </c>
      <c r="U1427">
        <v>0</v>
      </c>
      <c r="V1427">
        <v>0</v>
      </c>
      <c r="W1427">
        <v>0</v>
      </c>
      <c r="X1427">
        <v>0</v>
      </c>
      <c r="Y1427">
        <v>0</v>
      </c>
      <c r="Z1427">
        <v>0</v>
      </c>
      <c r="AA1427">
        <v>160</v>
      </c>
      <c r="AB1427">
        <v>0</v>
      </c>
      <c r="AC1427">
        <v>160</v>
      </c>
      <c r="AD1427">
        <v>0</v>
      </c>
      <c r="AE1427">
        <v>0</v>
      </c>
      <c r="AF1427">
        <v>4</v>
      </c>
      <c r="AG1427">
        <v>0</v>
      </c>
      <c r="AH1427">
        <v>1</v>
      </c>
      <c r="AI1427">
        <v>0</v>
      </c>
      <c r="AJ1427">
        <v>0</v>
      </c>
      <c r="AK1427">
        <v>0</v>
      </c>
      <c r="AL1427">
        <v>0</v>
      </c>
      <c r="AM1427">
        <v>0</v>
      </c>
      <c r="AN1427">
        <v>0</v>
      </c>
      <c r="AO1427">
        <v>0</v>
      </c>
      <c r="AP1427">
        <v>0</v>
      </c>
      <c r="AQ1427">
        <v>0</v>
      </c>
      <c r="AR1427">
        <v>0</v>
      </c>
      <c r="AS1427">
        <v>0</v>
      </c>
      <c r="AT1427">
        <v>0</v>
      </c>
      <c r="AU1427">
        <v>0</v>
      </c>
      <c r="AV1427">
        <v>0</v>
      </c>
      <c r="AW1427">
        <v>0</v>
      </c>
      <c r="AX1427">
        <v>0</v>
      </c>
      <c r="AY1427">
        <v>0</v>
      </c>
      <c r="AZ1427">
        <v>0</v>
      </c>
      <c r="BA1427">
        <v>0</v>
      </c>
      <c r="BB1427">
        <v>0</v>
      </c>
      <c r="BC1427">
        <v>0</v>
      </c>
      <c r="BD1427">
        <v>0</v>
      </c>
      <c r="BE1427">
        <v>0</v>
      </c>
      <c r="BF1427">
        <v>0</v>
      </c>
      <c r="BG1427">
        <v>0</v>
      </c>
      <c r="BH1427">
        <v>0</v>
      </c>
      <c r="BI1427">
        <v>0</v>
      </c>
      <c r="BJ1427" s="2">
        <v>46132</v>
      </c>
      <c r="BK1427">
        <v>0</v>
      </c>
      <c r="BL1427" s="3" t="str">
        <f>VLOOKUP(O1427,DropDownList!$H$1:$I$7,2,FALSE)</f>
        <v>2022/23</v>
      </c>
      <c r="BM1427" s="3" t="str">
        <f t="shared" si="22"/>
        <v>PCOA</v>
      </c>
    </row>
    <row r="1428" spans="1:65" x14ac:dyDescent="0.2">
      <c r="A1428">
        <v>2026</v>
      </c>
      <c r="B1428">
        <v>4</v>
      </c>
      <c r="C1428" t="s">
        <v>162</v>
      </c>
      <c r="D1428" t="s">
        <v>166</v>
      </c>
      <c r="E1428" t="s">
        <v>11</v>
      </c>
      <c r="F1428">
        <v>9252</v>
      </c>
      <c r="G1428" t="s">
        <v>141</v>
      </c>
      <c r="H1428" t="s">
        <v>164</v>
      </c>
      <c r="I1428" t="s">
        <v>164</v>
      </c>
      <c r="J1428" s="1">
        <v>46113</v>
      </c>
      <c r="K1428" t="s">
        <v>440</v>
      </c>
      <c r="L1428">
        <v>1</v>
      </c>
      <c r="M1428" t="s">
        <v>441</v>
      </c>
      <c r="N1428" t="s">
        <v>442</v>
      </c>
      <c r="O1428" t="s">
        <v>155</v>
      </c>
      <c r="P1428" t="s">
        <v>150</v>
      </c>
      <c r="Q1428">
        <v>1190.04</v>
      </c>
      <c r="R1428">
        <v>63</v>
      </c>
      <c r="S1428">
        <v>9169.86</v>
      </c>
      <c r="T1428">
        <v>965.66</v>
      </c>
      <c r="U1428">
        <v>9</v>
      </c>
      <c r="V1428">
        <v>6</v>
      </c>
      <c r="W1428">
        <v>749.81</v>
      </c>
      <c r="X1428">
        <v>998.33</v>
      </c>
      <c r="Y1428">
        <v>55</v>
      </c>
      <c r="Z1428">
        <v>8204.2000000000007</v>
      </c>
      <c r="AA1428">
        <v>7014.16</v>
      </c>
      <c r="AB1428">
        <v>2669.84</v>
      </c>
      <c r="AC1428">
        <v>4344.32</v>
      </c>
      <c r="AD1428">
        <v>5</v>
      </c>
      <c r="AE1428">
        <v>1</v>
      </c>
      <c r="AF1428">
        <v>45</v>
      </c>
      <c r="AG1428">
        <v>2</v>
      </c>
      <c r="AH1428">
        <v>8</v>
      </c>
      <c r="AI1428">
        <v>7</v>
      </c>
      <c r="AJ1428">
        <v>12</v>
      </c>
      <c r="AK1428">
        <v>6</v>
      </c>
      <c r="AL1428">
        <v>3</v>
      </c>
      <c r="AM1428">
        <v>3</v>
      </c>
      <c r="AN1428">
        <v>0</v>
      </c>
      <c r="AO1428">
        <v>41</v>
      </c>
      <c r="AP1428">
        <v>290</v>
      </c>
      <c r="AQ1428">
        <v>47</v>
      </c>
      <c r="AR1428">
        <v>0</v>
      </c>
      <c r="AS1428">
        <v>38</v>
      </c>
      <c r="AT1428">
        <v>29</v>
      </c>
      <c r="AU1428">
        <v>5</v>
      </c>
      <c r="AV1428">
        <v>1</v>
      </c>
      <c r="AW1428">
        <v>0</v>
      </c>
      <c r="AX1428">
        <v>0</v>
      </c>
      <c r="AY1428">
        <v>32</v>
      </c>
      <c r="AZ1428">
        <v>65</v>
      </c>
      <c r="BA1428">
        <v>50</v>
      </c>
      <c r="BB1428">
        <v>7</v>
      </c>
      <c r="BC1428">
        <v>3</v>
      </c>
      <c r="BD1428">
        <v>1</v>
      </c>
      <c r="BE1428">
        <v>0</v>
      </c>
      <c r="BF1428">
        <v>41</v>
      </c>
      <c r="BG1428">
        <v>1120.02</v>
      </c>
      <c r="BH1428">
        <v>1</v>
      </c>
      <c r="BI1428">
        <v>9</v>
      </c>
      <c r="BJ1428" s="2">
        <v>46132</v>
      </c>
      <c r="BK1428">
        <v>0</v>
      </c>
      <c r="BL1428" s="3" t="str">
        <f>VLOOKUP(O1428,DropDownList!$H$1:$I$7,2,FALSE)</f>
        <v>2022/23</v>
      </c>
      <c r="BM1428" s="3" t="str">
        <f t="shared" si="22"/>
        <v>FISCAL FINES</v>
      </c>
    </row>
    <row r="1429" spans="1:65" x14ac:dyDescent="0.2">
      <c r="A1429">
        <v>2026</v>
      </c>
      <c r="B1429">
        <v>4</v>
      </c>
      <c r="C1429" t="s">
        <v>162</v>
      </c>
      <c r="D1429" t="s">
        <v>166</v>
      </c>
      <c r="E1429" t="s">
        <v>11</v>
      </c>
      <c r="F1429">
        <v>9252</v>
      </c>
      <c r="G1429" t="s">
        <v>141</v>
      </c>
      <c r="H1429" t="s">
        <v>164</v>
      </c>
      <c r="I1429" t="s">
        <v>164</v>
      </c>
      <c r="J1429" s="1">
        <v>46113</v>
      </c>
      <c r="K1429" t="s">
        <v>440</v>
      </c>
      <c r="L1429">
        <v>1</v>
      </c>
      <c r="M1429" t="s">
        <v>441</v>
      </c>
      <c r="N1429" t="s">
        <v>442</v>
      </c>
      <c r="O1429" t="s">
        <v>155</v>
      </c>
      <c r="P1429" t="s">
        <v>146</v>
      </c>
      <c r="Q1429">
        <v>50</v>
      </c>
      <c r="R1429">
        <v>42</v>
      </c>
      <c r="S1429">
        <v>620</v>
      </c>
      <c r="T1429">
        <v>0</v>
      </c>
      <c r="U1429">
        <v>6</v>
      </c>
      <c r="V1429">
        <v>2</v>
      </c>
      <c r="W1429">
        <v>40</v>
      </c>
      <c r="X1429">
        <v>40</v>
      </c>
      <c r="Y1429">
        <v>0</v>
      </c>
      <c r="Z1429">
        <v>0</v>
      </c>
      <c r="AA1429">
        <v>570</v>
      </c>
      <c r="AB1429">
        <v>0</v>
      </c>
      <c r="AC1429">
        <v>0</v>
      </c>
      <c r="AD1429">
        <v>2</v>
      </c>
      <c r="AE1429">
        <v>0</v>
      </c>
      <c r="AF1429">
        <v>39</v>
      </c>
      <c r="AG1429">
        <v>0</v>
      </c>
      <c r="AH1429">
        <v>0</v>
      </c>
      <c r="AI1429">
        <v>3</v>
      </c>
      <c r="AJ1429">
        <v>0</v>
      </c>
      <c r="AK1429">
        <v>0</v>
      </c>
      <c r="AL1429">
        <v>0</v>
      </c>
      <c r="AM1429">
        <v>0</v>
      </c>
      <c r="AN1429">
        <v>0</v>
      </c>
      <c r="AO1429">
        <v>28</v>
      </c>
      <c r="AP1429">
        <v>198</v>
      </c>
      <c r="AQ1429">
        <v>28</v>
      </c>
      <c r="AR1429">
        <v>0</v>
      </c>
      <c r="AS1429">
        <v>35</v>
      </c>
      <c r="AT1429">
        <v>14</v>
      </c>
      <c r="AU1429">
        <v>14</v>
      </c>
      <c r="AV1429">
        <v>0</v>
      </c>
      <c r="AW1429">
        <v>2</v>
      </c>
      <c r="AX1429">
        <v>0</v>
      </c>
      <c r="AY1429">
        <v>19</v>
      </c>
      <c r="AZ1429">
        <v>33</v>
      </c>
      <c r="BA1429">
        <v>25</v>
      </c>
      <c r="BB1429">
        <v>6</v>
      </c>
      <c r="BC1429">
        <v>3</v>
      </c>
      <c r="BD1429">
        <v>0</v>
      </c>
      <c r="BE1429">
        <v>0</v>
      </c>
      <c r="BF1429">
        <v>40</v>
      </c>
      <c r="BG1429">
        <v>50</v>
      </c>
      <c r="BH1429">
        <v>0</v>
      </c>
      <c r="BI1429">
        <v>6</v>
      </c>
      <c r="BJ1429" s="2">
        <v>46132</v>
      </c>
      <c r="BK1429">
        <v>0</v>
      </c>
      <c r="BL1429" s="3" t="str">
        <f>VLOOKUP(O1429,DropDownList!$H$1:$I$7,2,FALSE)</f>
        <v>2022/23</v>
      </c>
      <c r="BM1429" s="3" t="str">
        <f t="shared" si="22"/>
        <v>VSUR</v>
      </c>
    </row>
    <row r="1430" spans="1:65" x14ac:dyDescent="0.2">
      <c r="A1430">
        <v>2026</v>
      </c>
      <c r="B1430">
        <v>4</v>
      </c>
      <c r="C1430" t="s">
        <v>162</v>
      </c>
      <c r="D1430" t="s">
        <v>166</v>
      </c>
      <c r="E1430" t="s">
        <v>11</v>
      </c>
      <c r="F1430">
        <v>9252</v>
      </c>
      <c r="G1430" t="s">
        <v>141</v>
      </c>
      <c r="H1430" t="s">
        <v>164</v>
      </c>
      <c r="I1430" t="s">
        <v>164</v>
      </c>
      <c r="J1430" s="1">
        <v>46113</v>
      </c>
      <c r="K1430" t="s">
        <v>440</v>
      </c>
      <c r="L1430">
        <v>1</v>
      </c>
      <c r="M1430" t="s">
        <v>441</v>
      </c>
      <c r="N1430" t="s">
        <v>442</v>
      </c>
      <c r="O1430" t="s">
        <v>155</v>
      </c>
      <c r="P1430" t="s">
        <v>151</v>
      </c>
      <c r="Q1430">
        <v>0</v>
      </c>
      <c r="R1430">
        <v>21</v>
      </c>
      <c r="S1430">
        <v>630</v>
      </c>
      <c r="T1430">
        <v>60</v>
      </c>
      <c r="U1430">
        <v>0</v>
      </c>
      <c r="V1430">
        <v>0</v>
      </c>
      <c r="W1430">
        <v>0</v>
      </c>
      <c r="X1430">
        <v>0</v>
      </c>
      <c r="Y1430">
        <v>0</v>
      </c>
      <c r="Z1430">
        <v>0</v>
      </c>
      <c r="AA1430">
        <v>570</v>
      </c>
      <c r="AB1430">
        <v>0</v>
      </c>
      <c r="AC1430">
        <v>570</v>
      </c>
      <c r="AD1430">
        <v>0</v>
      </c>
      <c r="AE1430">
        <v>0</v>
      </c>
      <c r="AF1430">
        <v>19</v>
      </c>
      <c r="AG1430">
        <v>0</v>
      </c>
      <c r="AH1430">
        <v>2</v>
      </c>
      <c r="AI1430">
        <v>0</v>
      </c>
      <c r="AJ1430">
        <v>0</v>
      </c>
      <c r="AK1430">
        <v>0</v>
      </c>
      <c r="AL1430">
        <v>0</v>
      </c>
      <c r="AM1430">
        <v>0</v>
      </c>
      <c r="AN1430">
        <v>0</v>
      </c>
      <c r="AO1430">
        <v>0</v>
      </c>
      <c r="AP1430">
        <v>0</v>
      </c>
      <c r="AQ1430">
        <v>0</v>
      </c>
      <c r="AR1430">
        <v>0</v>
      </c>
      <c r="AS1430">
        <v>0</v>
      </c>
      <c r="AT1430">
        <v>0</v>
      </c>
      <c r="AU1430">
        <v>0</v>
      </c>
      <c r="AV1430">
        <v>0</v>
      </c>
      <c r="AW1430">
        <v>0</v>
      </c>
      <c r="AX1430">
        <v>0</v>
      </c>
      <c r="AY1430">
        <v>0</v>
      </c>
      <c r="AZ1430">
        <v>0</v>
      </c>
      <c r="BA1430">
        <v>0</v>
      </c>
      <c r="BB1430">
        <v>0</v>
      </c>
      <c r="BC1430">
        <v>0</v>
      </c>
      <c r="BD1430">
        <v>0</v>
      </c>
      <c r="BE1430">
        <v>0</v>
      </c>
      <c r="BF1430">
        <v>0</v>
      </c>
      <c r="BG1430">
        <v>0</v>
      </c>
      <c r="BH1430">
        <v>0</v>
      </c>
      <c r="BI1430">
        <v>0</v>
      </c>
      <c r="BJ1430" s="2">
        <v>46132</v>
      </c>
      <c r="BK1430">
        <v>0</v>
      </c>
      <c r="BL1430" s="3" t="str">
        <f>VLOOKUP(O1430,DropDownList!$H$1:$I$7,2,FALSE)</f>
        <v>2022/23</v>
      </c>
      <c r="BM1430" s="3" t="str">
        <f t="shared" si="22"/>
        <v>PCPF</v>
      </c>
    </row>
    <row r="1431" spans="1:65" x14ac:dyDescent="0.2">
      <c r="A1431">
        <v>2026</v>
      </c>
      <c r="B1431">
        <v>4</v>
      </c>
      <c r="C1431" t="s">
        <v>162</v>
      </c>
      <c r="D1431" t="s">
        <v>166</v>
      </c>
      <c r="E1431" t="s">
        <v>11</v>
      </c>
      <c r="F1431">
        <v>9252</v>
      </c>
      <c r="G1431" t="s">
        <v>141</v>
      </c>
      <c r="H1431" t="s">
        <v>164</v>
      </c>
      <c r="I1431" t="s">
        <v>164</v>
      </c>
      <c r="J1431" s="1">
        <v>46113</v>
      </c>
      <c r="K1431" t="s">
        <v>440</v>
      </c>
      <c r="L1431">
        <v>1</v>
      </c>
      <c r="M1431" t="s">
        <v>441</v>
      </c>
      <c r="N1431" t="s">
        <v>442</v>
      </c>
      <c r="O1431" t="s">
        <v>155</v>
      </c>
      <c r="P1431" t="s">
        <v>148</v>
      </c>
      <c r="Q1431">
        <v>60</v>
      </c>
      <c r="R1431">
        <v>2</v>
      </c>
      <c r="S1431">
        <v>120</v>
      </c>
      <c r="T1431">
        <v>0</v>
      </c>
      <c r="U1431">
        <v>1</v>
      </c>
      <c r="V1431">
        <v>0</v>
      </c>
      <c r="W1431">
        <v>0</v>
      </c>
      <c r="X1431">
        <v>0</v>
      </c>
      <c r="Y1431">
        <v>0</v>
      </c>
      <c r="Z1431">
        <v>0</v>
      </c>
      <c r="AA1431">
        <v>60</v>
      </c>
      <c r="AB1431">
        <v>0</v>
      </c>
      <c r="AC1431">
        <v>60</v>
      </c>
      <c r="AD1431">
        <v>0</v>
      </c>
      <c r="AE1431">
        <v>0</v>
      </c>
      <c r="AF1431">
        <v>1</v>
      </c>
      <c r="AG1431">
        <v>0</v>
      </c>
      <c r="AH1431">
        <v>0</v>
      </c>
      <c r="AI1431">
        <v>1</v>
      </c>
      <c r="AJ1431">
        <v>0</v>
      </c>
      <c r="AK1431">
        <v>0</v>
      </c>
      <c r="AL1431">
        <v>0</v>
      </c>
      <c r="AM1431">
        <v>0</v>
      </c>
      <c r="AN1431">
        <v>0</v>
      </c>
      <c r="AO1431">
        <v>2</v>
      </c>
      <c r="AP1431">
        <v>14</v>
      </c>
      <c r="AQ1431">
        <v>2</v>
      </c>
      <c r="AR1431">
        <v>0</v>
      </c>
      <c r="AS1431">
        <v>0</v>
      </c>
      <c r="AT1431">
        <v>2</v>
      </c>
      <c r="AU1431">
        <v>1</v>
      </c>
      <c r="AV1431">
        <v>0</v>
      </c>
      <c r="AW1431">
        <v>0</v>
      </c>
      <c r="AX1431">
        <v>0</v>
      </c>
      <c r="AY1431">
        <v>3</v>
      </c>
      <c r="AZ1431">
        <v>3</v>
      </c>
      <c r="BA1431">
        <v>1</v>
      </c>
      <c r="BB1431">
        <v>0</v>
      </c>
      <c r="BC1431">
        <v>0</v>
      </c>
      <c r="BD1431">
        <v>0</v>
      </c>
      <c r="BE1431">
        <v>0</v>
      </c>
      <c r="BF1431">
        <v>2</v>
      </c>
      <c r="BG1431">
        <v>60</v>
      </c>
      <c r="BH1431">
        <v>0</v>
      </c>
      <c r="BI1431">
        <v>1</v>
      </c>
      <c r="BJ1431" s="2">
        <v>46132</v>
      </c>
      <c r="BK1431">
        <v>0</v>
      </c>
      <c r="BL1431" s="3" t="str">
        <f>VLOOKUP(O1431,DropDownList!$H$1:$I$7,2,FALSE)</f>
        <v>2022/23</v>
      </c>
      <c r="BM1431" s="3" t="str">
        <f t="shared" si="22"/>
        <v>PRAS</v>
      </c>
    </row>
    <row r="1432" spans="1:65" x14ac:dyDescent="0.2">
      <c r="A1432">
        <v>2026</v>
      </c>
      <c r="B1432">
        <v>4</v>
      </c>
      <c r="C1432" t="s">
        <v>162</v>
      </c>
      <c r="D1432" t="s">
        <v>166</v>
      </c>
      <c r="E1432" t="s">
        <v>11</v>
      </c>
      <c r="F1432">
        <v>9252</v>
      </c>
      <c r="G1432" t="s">
        <v>141</v>
      </c>
      <c r="H1432" t="s">
        <v>164</v>
      </c>
      <c r="I1432" t="s">
        <v>164</v>
      </c>
      <c r="J1432" s="1">
        <v>46113</v>
      </c>
      <c r="K1432" t="s">
        <v>440</v>
      </c>
      <c r="L1432">
        <v>1</v>
      </c>
      <c r="M1432" t="s">
        <v>441</v>
      </c>
      <c r="N1432" t="s">
        <v>442</v>
      </c>
      <c r="O1432" t="s">
        <v>155</v>
      </c>
      <c r="P1432" t="s">
        <v>153</v>
      </c>
      <c r="Q1432">
        <v>0</v>
      </c>
      <c r="R1432">
        <v>3</v>
      </c>
      <c r="S1432">
        <v>135</v>
      </c>
      <c r="T1432">
        <v>135</v>
      </c>
      <c r="U1432">
        <v>0</v>
      </c>
      <c r="V1432">
        <v>0</v>
      </c>
      <c r="W1432">
        <v>0</v>
      </c>
      <c r="X1432">
        <v>0</v>
      </c>
      <c r="Y1432">
        <v>0</v>
      </c>
      <c r="Z1432">
        <v>0</v>
      </c>
      <c r="AA1432">
        <v>0</v>
      </c>
      <c r="AB1432">
        <v>0</v>
      </c>
      <c r="AC1432">
        <v>0</v>
      </c>
      <c r="AD1432">
        <v>0</v>
      </c>
      <c r="AE1432">
        <v>0</v>
      </c>
      <c r="AF1432">
        <v>0</v>
      </c>
      <c r="AG1432">
        <v>0</v>
      </c>
      <c r="AH1432">
        <v>3</v>
      </c>
      <c r="AI1432">
        <v>0</v>
      </c>
      <c r="AJ1432">
        <v>0</v>
      </c>
      <c r="AK1432">
        <v>0</v>
      </c>
      <c r="AL1432">
        <v>0</v>
      </c>
      <c r="AM1432">
        <v>0</v>
      </c>
      <c r="AN1432">
        <v>0</v>
      </c>
      <c r="AO1432">
        <v>3</v>
      </c>
      <c r="AP1432">
        <v>3</v>
      </c>
      <c r="AQ1432">
        <v>3</v>
      </c>
      <c r="AR1432">
        <v>0</v>
      </c>
      <c r="AS1432">
        <v>0</v>
      </c>
      <c r="AT1432">
        <v>0</v>
      </c>
      <c r="AU1432">
        <v>0</v>
      </c>
      <c r="AV1432">
        <v>0</v>
      </c>
      <c r="AW1432">
        <v>0</v>
      </c>
      <c r="AX1432">
        <v>0</v>
      </c>
      <c r="AY1432">
        <v>0</v>
      </c>
      <c r="AZ1432">
        <v>0</v>
      </c>
      <c r="BA1432">
        <v>0</v>
      </c>
      <c r="BB1432">
        <v>0</v>
      </c>
      <c r="BC1432">
        <v>0</v>
      </c>
      <c r="BD1432">
        <v>0</v>
      </c>
      <c r="BE1432">
        <v>0</v>
      </c>
      <c r="BF1432">
        <v>3</v>
      </c>
      <c r="BG1432">
        <v>0</v>
      </c>
      <c r="BH1432">
        <v>0</v>
      </c>
      <c r="BI1432">
        <v>0</v>
      </c>
      <c r="BJ1432" s="2">
        <v>46132</v>
      </c>
      <c r="BK1432">
        <v>0</v>
      </c>
      <c r="BL1432" s="3" t="str">
        <f>VLOOKUP(O1432,DropDownList!$H$1:$I$7,2,FALSE)</f>
        <v>2022/23</v>
      </c>
      <c r="BM1432" s="3" t="str">
        <f t="shared" si="22"/>
        <v>PREG</v>
      </c>
    </row>
    <row r="1433" spans="1:65" x14ac:dyDescent="0.2">
      <c r="A1433">
        <v>2026</v>
      </c>
      <c r="B1433">
        <v>4</v>
      </c>
      <c r="C1433" t="s">
        <v>162</v>
      </c>
      <c r="D1433" t="s">
        <v>166</v>
      </c>
      <c r="E1433" t="s">
        <v>11</v>
      </c>
      <c r="F1433">
        <v>9252</v>
      </c>
      <c r="G1433" t="s">
        <v>141</v>
      </c>
      <c r="H1433" t="s">
        <v>164</v>
      </c>
      <c r="I1433" t="s">
        <v>164</v>
      </c>
      <c r="J1433" s="1">
        <v>46113</v>
      </c>
      <c r="K1433" t="s">
        <v>440</v>
      </c>
      <c r="L1433">
        <v>1</v>
      </c>
      <c r="M1433" t="s">
        <v>441</v>
      </c>
      <c r="N1433" t="s">
        <v>442</v>
      </c>
      <c r="O1433" t="s">
        <v>155</v>
      </c>
      <c r="P1433" t="s">
        <v>154</v>
      </c>
      <c r="Q1433">
        <v>1442.92</v>
      </c>
      <c r="R1433">
        <v>41</v>
      </c>
      <c r="S1433">
        <v>9950</v>
      </c>
      <c r="T1433">
        <v>865.3</v>
      </c>
      <c r="U1433">
        <v>6</v>
      </c>
      <c r="V1433">
        <v>3</v>
      </c>
      <c r="W1433">
        <v>820</v>
      </c>
      <c r="X1433">
        <v>1010</v>
      </c>
      <c r="Y1433">
        <v>0</v>
      </c>
      <c r="Z1433">
        <v>0</v>
      </c>
      <c r="AA1433">
        <v>7641.78</v>
      </c>
      <c r="AB1433">
        <v>100</v>
      </c>
      <c r="AC1433">
        <v>6971.78</v>
      </c>
      <c r="AD1433">
        <v>2</v>
      </c>
      <c r="AE1433">
        <v>1</v>
      </c>
      <c r="AF1433">
        <v>32</v>
      </c>
      <c r="AG1433">
        <v>3</v>
      </c>
      <c r="AH1433">
        <v>0</v>
      </c>
      <c r="AI1433">
        <v>3</v>
      </c>
      <c r="AJ1433">
        <v>0</v>
      </c>
      <c r="AK1433">
        <v>0</v>
      </c>
      <c r="AL1433">
        <v>0</v>
      </c>
      <c r="AM1433">
        <v>0</v>
      </c>
      <c r="AN1433">
        <v>0</v>
      </c>
      <c r="AO1433">
        <v>27</v>
      </c>
      <c r="AP1433">
        <v>177</v>
      </c>
      <c r="AQ1433">
        <v>26</v>
      </c>
      <c r="AR1433">
        <v>0</v>
      </c>
      <c r="AS1433">
        <v>34</v>
      </c>
      <c r="AT1433">
        <v>12</v>
      </c>
      <c r="AU1433">
        <v>12</v>
      </c>
      <c r="AV1433">
        <v>0</v>
      </c>
      <c r="AW1433">
        <v>1</v>
      </c>
      <c r="AX1433">
        <v>0</v>
      </c>
      <c r="AY1433">
        <v>16</v>
      </c>
      <c r="AZ1433">
        <v>29</v>
      </c>
      <c r="BA1433">
        <v>22</v>
      </c>
      <c r="BB1433">
        <v>6</v>
      </c>
      <c r="BC1433">
        <v>3</v>
      </c>
      <c r="BD1433">
        <v>0</v>
      </c>
      <c r="BE1433">
        <v>0</v>
      </c>
      <c r="BF1433">
        <v>40</v>
      </c>
      <c r="BG1433">
        <v>980</v>
      </c>
      <c r="BH1433">
        <v>3</v>
      </c>
      <c r="BI1433">
        <v>6</v>
      </c>
      <c r="BJ1433" s="2">
        <v>46132</v>
      </c>
      <c r="BK1433">
        <v>0</v>
      </c>
      <c r="BL1433" s="3" t="str">
        <f>VLOOKUP(O1433,DropDownList!$H$1:$I$7,2,FALSE)</f>
        <v>2022/23</v>
      </c>
      <c r="BM1433" s="3" t="str">
        <f t="shared" si="22"/>
        <v>JP COURT</v>
      </c>
    </row>
    <row r="1434" spans="1:65" x14ac:dyDescent="0.2">
      <c r="A1434">
        <v>2026</v>
      </c>
      <c r="B1434">
        <v>4</v>
      </c>
      <c r="C1434" t="s">
        <v>162</v>
      </c>
      <c r="D1434" t="s">
        <v>166</v>
      </c>
      <c r="E1434" t="s">
        <v>11</v>
      </c>
      <c r="F1434">
        <v>9252</v>
      </c>
      <c r="G1434" t="s">
        <v>141</v>
      </c>
      <c r="H1434" t="s">
        <v>164</v>
      </c>
      <c r="I1434" t="s">
        <v>164</v>
      </c>
      <c r="J1434" s="1">
        <v>46113</v>
      </c>
      <c r="K1434" t="s">
        <v>440</v>
      </c>
      <c r="L1434">
        <v>1</v>
      </c>
      <c r="M1434" t="s">
        <v>441</v>
      </c>
      <c r="N1434" t="s">
        <v>442</v>
      </c>
      <c r="O1434" t="s">
        <v>147</v>
      </c>
      <c r="P1434" t="s">
        <v>146</v>
      </c>
      <c r="Q1434">
        <v>160</v>
      </c>
      <c r="R1434">
        <v>44</v>
      </c>
      <c r="S1434">
        <v>620</v>
      </c>
      <c r="T1434">
        <v>0</v>
      </c>
      <c r="U1434">
        <v>21</v>
      </c>
      <c r="V1434">
        <v>5</v>
      </c>
      <c r="W1434">
        <v>80</v>
      </c>
      <c r="X1434">
        <v>80</v>
      </c>
      <c r="Y1434">
        <v>0</v>
      </c>
      <c r="Z1434">
        <v>0</v>
      </c>
      <c r="AA1434">
        <v>460</v>
      </c>
      <c r="AB1434">
        <v>0</v>
      </c>
      <c r="AC1434">
        <v>0</v>
      </c>
      <c r="AD1434">
        <v>5</v>
      </c>
      <c r="AE1434">
        <v>0</v>
      </c>
      <c r="AF1434">
        <v>34</v>
      </c>
      <c r="AG1434">
        <v>0</v>
      </c>
      <c r="AH1434">
        <v>0</v>
      </c>
      <c r="AI1434">
        <v>10</v>
      </c>
      <c r="AJ1434">
        <v>0</v>
      </c>
      <c r="AK1434">
        <v>0</v>
      </c>
      <c r="AL1434">
        <v>0</v>
      </c>
      <c r="AM1434">
        <v>0</v>
      </c>
      <c r="AN1434">
        <v>0</v>
      </c>
      <c r="AO1434">
        <v>32</v>
      </c>
      <c r="AP1434">
        <v>181</v>
      </c>
      <c r="AQ1434">
        <v>31</v>
      </c>
      <c r="AR1434">
        <v>0</v>
      </c>
      <c r="AS1434">
        <v>16</v>
      </c>
      <c r="AT1434">
        <v>13</v>
      </c>
      <c r="AU1434">
        <v>13</v>
      </c>
      <c r="AV1434">
        <v>4</v>
      </c>
      <c r="AW1434">
        <v>0</v>
      </c>
      <c r="AX1434">
        <v>0</v>
      </c>
      <c r="AY1434">
        <v>20</v>
      </c>
      <c r="AZ1434">
        <v>32</v>
      </c>
      <c r="BA1434">
        <v>22</v>
      </c>
      <c r="BB1434">
        <v>6</v>
      </c>
      <c r="BC1434">
        <v>3</v>
      </c>
      <c r="BD1434">
        <v>0</v>
      </c>
      <c r="BE1434">
        <v>0</v>
      </c>
      <c r="BF1434">
        <v>44</v>
      </c>
      <c r="BG1434">
        <v>160</v>
      </c>
      <c r="BH1434">
        <v>0</v>
      </c>
      <c r="BI1434">
        <v>21</v>
      </c>
      <c r="BJ1434" s="2">
        <v>46132</v>
      </c>
      <c r="BK1434">
        <v>0</v>
      </c>
      <c r="BL1434" s="3" t="str">
        <f>VLOOKUP(O1434,DropDownList!$H$1:$I$7,2,FALSE)</f>
        <v>2024/25</v>
      </c>
      <c r="BM1434" s="3" t="str">
        <f t="shared" si="22"/>
        <v>VSUR</v>
      </c>
    </row>
    <row r="1435" spans="1:65" x14ac:dyDescent="0.2">
      <c r="A1435">
        <v>2026</v>
      </c>
      <c r="B1435">
        <v>4</v>
      </c>
      <c r="C1435" t="s">
        <v>162</v>
      </c>
      <c r="D1435" t="s">
        <v>166</v>
      </c>
      <c r="E1435" t="s">
        <v>11</v>
      </c>
      <c r="F1435">
        <v>9252</v>
      </c>
      <c r="G1435" t="s">
        <v>141</v>
      </c>
      <c r="H1435" t="s">
        <v>164</v>
      </c>
      <c r="I1435" t="s">
        <v>164</v>
      </c>
      <c r="J1435" s="1">
        <v>46113</v>
      </c>
      <c r="K1435" t="s">
        <v>440</v>
      </c>
      <c r="L1435">
        <v>1</v>
      </c>
      <c r="M1435" t="s">
        <v>441</v>
      </c>
      <c r="N1435" t="s">
        <v>442</v>
      </c>
      <c r="O1435" t="s">
        <v>149</v>
      </c>
      <c r="P1435" t="s">
        <v>152</v>
      </c>
      <c r="Q1435">
        <v>0</v>
      </c>
      <c r="R1435">
        <v>5</v>
      </c>
      <c r="S1435">
        <v>200</v>
      </c>
      <c r="T1435">
        <v>40</v>
      </c>
      <c r="U1435">
        <v>0</v>
      </c>
      <c r="V1435">
        <v>0</v>
      </c>
      <c r="W1435">
        <v>0</v>
      </c>
      <c r="X1435">
        <v>0</v>
      </c>
      <c r="Y1435">
        <v>0</v>
      </c>
      <c r="Z1435">
        <v>0</v>
      </c>
      <c r="AA1435">
        <v>160</v>
      </c>
      <c r="AB1435">
        <v>0</v>
      </c>
      <c r="AC1435">
        <v>160</v>
      </c>
      <c r="AD1435">
        <v>0</v>
      </c>
      <c r="AE1435">
        <v>0</v>
      </c>
      <c r="AF1435">
        <v>4</v>
      </c>
      <c r="AG1435">
        <v>0</v>
      </c>
      <c r="AH1435">
        <v>1</v>
      </c>
      <c r="AI1435">
        <v>0</v>
      </c>
      <c r="AJ1435">
        <v>0</v>
      </c>
      <c r="AK1435">
        <v>0</v>
      </c>
      <c r="AL1435">
        <v>0</v>
      </c>
      <c r="AM1435">
        <v>0</v>
      </c>
      <c r="AN1435">
        <v>0</v>
      </c>
      <c r="AO1435">
        <v>0</v>
      </c>
      <c r="AP1435">
        <v>0</v>
      </c>
      <c r="AQ1435">
        <v>0</v>
      </c>
      <c r="AR1435">
        <v>0</v>
      </c>
      <c r="AS1435">
        <v>0</v>
      </c>
      <c r="AT1435">
        <v>0</v>
      </c>
      <c r="AU1435">
        <v>0</v>
      </c>
      <c r="AV1435">
        <v>0</v>
      </c>
      <c r="AW1435">
        <v>0</v>
      </c>
      <c r="AX1435">
        <v>0</v>
      </c>
      <c r="AY1435">
        <v>0</v>
      </c>
      <c r="AZ1435">
        <v>0</v>
      </c>
      <c r="BA1435">
        <v>0</v>
      </c>
      <c r="BB1435">
        <v>0</v>
      </c>
      <c r="BC1435">
        <v>0</v>
      </c>
      <c r="BD1435">
        <v>0</v>
      </c>
      <c r="BE1435">
        <v>0</v>
      </c>
      <c r="BF1435">
        <v>0</v>
      </c>
      <c r="BG1435">
        <v>0</v>
      </c>
      <c r="BH1435">
        <v>0</v>
      </c>
      <c r="BI1435">
        <v>0</v>
      </c>
      <c r="BJ1435" s="2">
        <v>46132</v>
      </c>
      <c r="BK1435">
        <v>0</v>
      </c>
      <c r="BL1435" s="3" t="str">
        <f>VLOOKUP(O1435,DropDownList!$H$1:$I$7,2,FALSE)</f>
        <v>2025/26</v>
      </c>
      <c r="BM1435" s="3" t="str">
        <f t="shared" si="22"/>
        <v>PCOA</v>
      </c>
    </row>
    <row r="1436" spans="1:65" x14ac:dyDescent="0.2">
      <c r="A1436">
        <v>2026</v>
      </c>
      <c r="B1436">
        <v>4</v>
      </c>
      <c r="C1436" t="s">
        <v>162</v>
      </c>
      <c r="D1436" t="s">
        <v>166</v>
      </c>
      <c r="E1436" t="s">
        <v>11</v>
      </c>
      <c r="F1436">
        <v>9252</v>
      </c>
      <c r="G1436" t="s">
        <v>141</v>
      </c>
      <c r="H1436" t="s">
        <v>164</v>
      </c>
      <c r="I1436" t="s">
        <v>164</v>
      </c>
      <c r="J1436" s="1">
        <v>46113</v>
      </c>
      <c r="K1436" t="s">
        <v>440</v>
      </c>
      <c r="L1436">
        <v>1</v>
      </c>
      <c r="M1436" t="s">
        <v>441</v>
      </c>
      <c r="N1436" t="s">
        <v>442</v>
      </c>
      <c r="O1436" t="s">
        <v>149</v>
      </c>
      <c r="P1436" t="s">
        <v>148</v>
      </c>
      <c r="Q1436">
        <v>60</v>
      </c>
      <c r="R1436">
        <v>1</v>
      </c>
      <c r="S1436">
        <v>60</v>
      </c>
      <c r="T1436">
        <v>0</v>
      </c>
      <c r="U1436">
        <v>1</v>
      </c>
      <c r="V1436">
        <v>1</v>
      </c>
      <c r="W1436">
        <v>60</v>
      </c>
      <c r="X1436">
        <v>60</v>
      </c>
      <c r="Y1436">
        <v>0</v>
      </c>
      <c r="Z1436">
        <v>0</v>
      </c>
      <c r="AA1436">
        <v>0</v>
      </c>
      <c r="AB1436">
        <v>0</v>
      </c>
      <c r="AC1436">
        <v>0</v>
      </c>
      <c r="AD1436">
        <v>1</v>
      </c>
      <c r="AE1436">
        <v>0</v>
      </c>
      <c r="AF1436">
        <v>0</v>
      </c>
      <c r="AG1436">
        <v>0</v>
      </c>
      <c r="AH1436">
        <v>0</v>
      </c>
      <c r="AI1436">
        <v>1</v>
      </c>
      <c r="AJ1436">
        <v>0</v>
      </c>
      <c r="AK1436">
        <v>0</v>
      </c>
      <c r="AL1436">
        <v>0</v>
      </c>
      <c r="AM1436">
        <v>0</v>
      </c>
      <c r="AN1436">
        <v>0</v>
      </c>
      <c r="AO1436">
        <v>1</v>
      </c>
      <c r="AP1436">
        <v>2</v>
      </c>
      <c r="AQ1436">
        <v>1</v>
      </c>
      <c r="AR1436">
        <v>0</v>
      </c>
      <c r="AS1436">
        <v>0</v>
      </c>
      <c r="AT1436">
        <v>1</v>
      </c>
      <c r="AU1436">
        <v>0</v>
      </c>
      <c r="AV1436">
        <v>0</v>
      </c>
      <c r="AW1436">
        <v>0</v>
      </c>
      <c r="AX1436">
        <v>0</v>
      </c>
      <c r="AY1436">
        <v>0</v>
      </c>
      <c r="AZ1436">
        <v>0</v>
      </c>
      <c r="BA1436">
        <v>0</v>
      </c>
      <c r="BB1436">
        <v>0</v>
      </c>
      <c r="BC1436">
        <v>0</v>
      </c>
      <c r="BD1436">
        <v>0</v>
      </c>
      <c r="BE1436">
        <v>0</v>
      </c>
      <c r="BF1436">
        <v>1</v>
      </c>
      <c r="BG1436">
        <v>60</v>
      </c>
      <c r="BH1436">
        <v>0</v>
      </c>
      <c r="BI1436">
        <v>1</v>
      </c>
      <c r="BJ1436" s="2">
        <v>46132</v>
      </c>
      <c r="BK1436">
        <v>0</v>
      </c>
      <c r="BL1436" s="3" t="str">
        <f>VLOOKUP(O1436,DropDownList!$H$1:$I$7,2,FALSE)</f>
        <v>2025/26</v>
      </c>
      <c r="BM1436" s="3" t="str">
        <f t="shared" si="22"/>
        <v>PRAS</v>
      </c>
    </row>
    <row r="1437" spans="1:65" x14ac:dyDescent="0.2">
      <c r="A1437">
        <v>2026</v>
      </c>
      <c r="B1437">
        <v>4</v>
      </c>
      <c r="C1437" t="s">
        <v>162</v>
      </c>
      <c r="D1437" t="s">
        <v>166</v>
      </c>
      <c r="E1437" t="s">
        <v>11</v>
      </c>
      <c r="F1437">
        <v>9252</v>
      </c>
      <c r="G1437" t="s">
        <v>141</v>
      </c>
      <c r="H1437" t="s">
        <v>164</v>
      </c>
      <c r="I1437" t="s">
        <v>164</v>
      </c>
      <c r="J1437" s="1">
        <v>46113</v>
      </c>
      <c r="K1437" t="s">
        <v>440</v>
      </c>
      <c r="L1437">
        <v>1</v>
      </c>
      <c r="M1437" t="s">
        <v>441</v>
      </c>
      <c r="N1437" t="s">
        <v>442</v>
      </c>
      <c r="O1437" t="s">
        <v>149</v>
      </c>
      <c r="P1437" t="s">
        <v>154</v>
      </c>
      <c r="Q1437">
        <v>2380</v>
      </c>
      <c r="R1437">
        <v>20</v>
      </c>
      <c r="S1437">
        <v>4345</v>
      </c>
      <c r="T1437">
        <v>0</v>
      </c>
      <c r="U1437">
        <v>9</v>
      </c>
      <c r="V1437">
        <v>7</v>
      </c>
      <c r="W1437">
        <v>880</v>
      </c>
      <c r="X1437">
        <v>2040</v>
      </c>
      <c r="Y1437">
        <v>0</v>
      </c>
      <c r="Z1437">
        <v>0</v>
      </c>
      <c r="AA1437">
        <v>1965</v>
      </c>
      <c r="AB1437">
        <v>0</v>
      </c>
      <c r="AC1437">
        <v>1755</v>
      </c>
      <c r="AD1437">
        <v>4</v>
      </c>
      <c r="AE1437">
        <v>3</v>
      </c>
      <c r="AF1437">
        <v>11</v>
      </c>
      <c r="AG1437">
        <v>5</v>
      </c>
      <c r="AH1437">
        <v>0</v>
      </c>
      <c r="AI1437">
        <v>4</v>
      </c>
      <c r="AJ1437">
        <v>0</v>
      </c>
      <c r="AK1437">
        <v>0</v>
      </c>
      <c r="AL1437">
        <v>0</v>
      </c>
      <c r="AM1437">
        <v>0</v>
      </c>
      <c r="AN1437">
        <v>0</v>
      </c>
      <c r="AO1437">
        <v>15</v>
      </c>
      <c r="AP1437">
        <v>34</v>
      </c>
      <c r="AQ1437">
        <v>14</v>
      </c>
      <c r="AR1437">
        <v>0</v>
      </c>
      <c r="AS1437">
        <v>3</v>
      </c>
      <c r="AT1437">
        <v>0</v>
      </c>
      <c r="AU1437">
        <v>3</v>
      </c>
      <c r="AV1437">
        <v>0</v>
      </c>
      <c r="AW1437">
        <v>0</v>
      </c>
      <c r="AX1437">
        <v>0</v>
      </c>
      <c r="AY1437">
        <v>3</v>
      </c>
      <c r="AZ1437">
        <v>3</v>
      </c>
      <c r="BA1437">
        <v>2</v>
      </c>
      <c r="BB1437">
        <v>1</v>
      </c>
      <c r="BC1437">
        <v>0</v>
      </c>
      <c r="BD1437">
        <v>0</v>
      </c>
      <c r="BE1437">
        <v>0</v>
      </c>
      <c r="BF1437">
        <v>20</v>
      </c>
      <c r="BG1437">
        <v>1140</v>
      </c>
      <c r="BH1437">
        <v>0</v>
      </c>
      <c r="BI1437">
        <v>9</v>
      </c>
      <c r="BJ1437" s="2">
        <v>46132</v>
      </c>
      <c r="BK1437">
        <v>0</v>
      </c>
      <c r="BL1437" s="3" t="str">
        <f>VLOOKUP(O1437,DropDownList!$H$1:$I$7,2,FALSE)</f>
        <v>2025/26</v>
      </c>
      <c r="BM1437" s="3" t="str">
        <f t="shared" si="22"/>
        <v>JP COURT</v>
      </c>
    </row>
    <row r="1438" spans="1:65" x14ac:dyDescent="0.2">
      <c r="A1438">
        <v>2026</v>
      </c>
      <c r="B1438">
        <v>4</v>
      </c>
      <c r="C1438" t="s">
        <v>162</v>
      </c>
      <c r="D1438" t="s">
        <v>166</v>
      </c>
      <c r="E1438" t="s">
        <v>11</v>
      </c>
      <c r="F1438">
        <v>9252</v>
      </c>
      <c r="G1438" t="s">
        <v>141</v>
      </c>
      <c r="H1438" t="s">
        <v>164</v>
      </c>
      <c r="I1438" t="s">
        <v>164</v>
      </c>
      <c r="J1438" s="1">
        <v>46113</v>
      </c>
      <c r="K1438" t="s">
        <v>440</v>
      </c>
      <c r="L1438">
        <v>1</v>
      </c>
      <c r="M1438" t="s">
        <v>441</v>
      </c>
      <c r="N1438" t="s">
        <v>442</v>
      </c>
      <c r="O1438" t="s">
        <v>156</v>
      </c>
      <c r="P1438" t="s">
        <v>150</v>
      </c>
      <c r="Q1438">
        <v>1027.26</v>
      </c>
      <c r="R1438">
        <v>53</v>
      </c>
      <c r="S1438">
        <v>7339.63</v>
      </c>
      <c r="T1438">
        <v>613.35</v>
      </c>
      <c r="U1438">
        <v>6</v>
      </c>
      <c r="V1438">
        <v>2</v>
      </c>
      <c r="W1438">
        <v>299.77</v>
      </c>
      <c r="X1438">
        <v>299.77</v>
      </c>
      <c r="Y1438">
        <v>49</v>
      </c>
      <c r="Z1438">
        <v>6726.28</v>
      </c>
      <c r="AA1438">
        <v>5699.02</v>
      </c>
      <c r="AB1438">
        <v>1058.1400000000001</v>
      </c>
      <c r="AC1438">
        <v>4640.88</v>
      </c>
      <c r="AD1438">
        <v>1</v>
      </c>
      <c r="AE1438">
        <v>1</v>
      </c>
      <c r="AF1438">
        <v>42</v>
      </c>
      <c r="AG1438">
        <v>4</v>
      </c>
      <c r="AH1438">
        <v>4</v>
      </c>
      <c r="AI1438">
        <v>2</v>
      </c>
      <c r="AJ1438">
        <v>13</v>
      </c>
      <c r="AK1438">
        <v>3</v>
      </c>
      <c r="AL1438">
        <v>1</v>
      </c>
      <c r="AM1438">
        <v>1</v>
      </c>
      <c r="AN1438">
        <v>1</v>
      </c>
      <c r="AO1438">
        <v>32</v>
      </c>
      <c r="AP1438">
        <v>127</v>
      </c>
      <c r="AQ1438">
        <v>32</v>
      </c>
      <c r="AR1438">
        <v>0</v>
      </c>
      <c r="AS1438">
        <v>10</v>
      </c>
      <c r="AT1438">
        <v>3</v>
      </c>
      <c r="AU1438">
        <v>4</v>
      </c>
      <c r="AV1438">
        <v>1</v>
      </c>
      <c r="AW1438">
        <v>0</v>
      </c>
      <c r="AX1438">
        <v>0</v>
      </c>
      <c r="AY1438">
        <v>22</v>
      </c>
      <c r="AZ1438">
        <v>30</v>
      </c>
      <c r="BA1438">
        <v>11</v>
      </c>
      <c r="BB1438">
        <v>4</v>
      </c>
      <c r="BC1438">
        <v>2</v>
      </c>
      <c r="BD1438">
        <v>0</v>
      </c>
      <c r="BE1438">
        <v>0</v>
      </c>
      <c r="BF1438">
        <v>32</v>
      </c>
      <c r="BG1438">
        <v>275</v>
      </c>
      <c r="BH1438">
        <v>1</v>
      </c>
      <c r="BI1438">
        <v>6</v>
      </c>
      <c r="BJ1438" s="2">
        <v>46132</v>
      </c>
      <c r="BK1438">
        <v>0</v>
      </c>
      <c r="BL1438" s="3" t="str">
        <f>VLOOKUP(O1438,DropDownList!$H$1:$I$7,2,FALSE)</f>
        <v>2023/24</v>
      </c>
      <c r="BM1438" s="3" t="str">
        <f t="shared" si="22"/>
        <v>FISCAL FINES</v>
      </c>
    </row>
    <row r="1439" spans="1:65" x14ac:dyDescent="0.2">
      <c r="A1439">
        <v>2026</v>
      </c>
      <c r="B1439">
        <v>4</v>
      </c>
      <c r="C1439" t="s">
        <v>162</v>
      </c>
      <c r="D1439" t="s">
        <v>166</v>
      </c>
      <c r="E1439" t="s">
        <v>11</v>
      </c>
      <c r="F1439">
        <v>9252</v>
      </c>
      <c r="G1439" t="s">
        <v>141</v>
      </c>
      <c r="H1439" t="s">
        <v>164</v>
      </c>
      <c r="I1439" t="s">
        <v>164</v>
      </c>
      <c r="J1439" s="1">
        <v>46113</v>
      </c>
      <c r="K1439" t="s">
        <v>440</v>
      </c>
      <c r="L1439">
        <v>1</v>
      </c>
      <c r="M1439" t="s">
        <v>441</v>
      </c>
      <c r="N1439" t="s">
        <v>442</v>
      </c>
      <c r="O1439" t="s">
        <v>149</v>
      </c>
      <c r="P1439" t="s">
        <v>150</v>
      </c>
      <c r="Q1439">
        <v>8652.74</v>
      </c>
      <c r="R1439">
        <v>42</v>
      </c>
      <c r="S1439">
        <v>11755.03</v>
      </c>
      <c r="T1439">
        <v>552.1</v>
      </c>
      <c r="U1439">
        <v>23</v>
      </c>
      <c r="V1439">
        <v>20</v>
      </c>
      <c r="W1439">
        <v>3117.49</v>
      </c>
      <c r="X1439">
        <v>3384.98</v>
      </c>
      <c r="Y1439">
        <v>39</v>
      </c>
      <c r="Z1439">
        <v>11202.93</v>
      </c>
      <c r="AA1439">
        <v>2550.19</v>
      </c>
      <c r="AB1439">
        <v>675.19</v>
      </c>
      <c r="AC1439">
        <v>1875</v>
      </c>
      <c r="AD1439">
        <v>17</v>
      </c>
      <c r="AE1439">
        <v>3</v>
      </c>
      <c r="AF1439">
        <v>16</v>
      </c>
      <c r="AG1439">
        <v>3</v>
      </c>
      <c r="AH1439">
        <v>3</v>
      </c>
      <c r="AI1439">
        <v>20</v>
      </c>
      <c r="AJ1439">
        <v>9</v>
      </c>
      <c r="AK1439">
        <v>3</v>
      </c>
      <c r="AL1439">
        <v>2</v>
      </c>
      <c r="AM1439">
        <v>1</v>
      </c>
      <c r="AN1439">
        <v>0</v>
      </c>
      <c r="AO1439">
        <v>25</v>
      </c>
      <c r="AP1439">
        <v>65</v>
      </c>
      <c r="AQ1439">
        <v>25</v>
      </c>
      <c r="AR1439">
        <v>0</v>
      </c>
      <c r="AS1439">
        <v>7</v>
      </c>
      <c r="AT1439">
        <v>12</v>
      </c>
      <c r="AU1439">
        <v>0</v>
      </c>
      <c r="AV1439">
        <v>0</v>
      </c>
      <c r="AW1439">
        <v>0</v>
      </c>
      <c r="AX1439">
        <v>0</v>
      </c>
      <c r="AY1439">
        <v>3</v>
      </c>
      <c r="AZ1439">
        <v>6</v>
      </c>
      <c r="BA1439">
        <v>3</v>
      </c>
      <c r="BB1439">
        <v>3</v>
      </c>
      <c r="BC1439">
        <v>1</v>
      </c>
      <c r="BD1439">
        <v>0</v>
      </c>
      <c r="BE1439">
        <v>0</v>
      </c>
      <c r="BF1439">
        <v>25</v>
      </c>
      <c r="BG1439">
        <v>8140.66</v>
      </c>
      <c r="BH1439">
        <v>0</v>
      </c>
      <c r="BI1439">
        <v>23</v>
      </c>
      <c r="BJ1439" s="2">
        <v>46132</v>
      </c>
      <c r="BK1439">
        <v>0</v>
      </c>
      <c r="BL1439" s="3" t="str">
        <f>VLOOKUP(O1439,DropDownList!$H$1:$I$7,2,FALSE)</f>
        <v>2025/26</v>
      </c>
      <c r="BM1439" s="3" t="str">
        <f t="shared" si="22"/>
        <v>FISCAL FINES</v>
      </c>
    </row>
    <row r="1440" spans="1:65" x14ac:dyDescent="0.2">
      <c r="A1440">
        <v>2026</v>
      </c>
      <c r="B1440">
        <v>4</v>
      </c>
      <c r="C1440" t="s">
        <v>162</v>
      </c>
      <c r="D1440" t="s">
        <v>166</v>
      </c>
      <c r="E1440" t="s">
        <v>11</v>
      </c>
      <c r="F1440">
        <v>9252</v>
      </c>
      <c r="G1440" t="s">
        <v>141</v>
      </c>
      <c r="H1440" t="s">
        <v>164</v>
      </c>
      <c r="I1440" t="s">
        <v>164</v>
      </c>
      <c r="J1440" s="1">
        <v>46113</v>
      </c>
      <c r="K1440" t="s">
        <v>440</v>
      </c>
      <c r="L1440">
        <v>1</v>
      </c>
      <c r="M1440" t="s">
        <v>441</v>
      </c>
      <c r="N1440" t="s">
        <v>442</v>
      </c>
      <c r="O1440" t="s">
        <v>147</v>
      </c>
      <c r="P1440" t="s">
        <v>154</v>
      </c>
      <c r="Q1440">
        <v>4564.29</v>
      </c>
      <c r="R1440">
        <v>44</v>
      </c>
      <c r="S1440">
        <v>9690</v>
      </c>
      <c r="T1440">
        <v>0</v>
      </c>
      <c r="U1440">
        <v>21</v>
      </c>
      <c r="V1440">
        <v>10</v>
      </c>
      <c r="W1440">
        <v>2650.98</v>
      </c>
      <c r="X1440">
        <v>2650.98</v>
      </c>
      <c r="Y1440">
        <v>0</v>
      </c>
      <c r="Z1440">
        <v>0</v>
      </c>
      <c r="AA1440">
        <v>5125.71</v>
      </c>
      <c r="AB1440">
        <v>0</v>
      </c>
      <c r="AC1440">
        <v>4665.71</v>
      </c>
      <c r="AD1440">
        <v>5</v>
      </c>
      <c r="AE1440">
        <v>5</v>
      </c>
      <c r="AF1440">
        <v>23</v>
      </c>
      <c r="AG1440">
        <v>11</v>
      </c>
      <c r="AH1440">
        <v>0</v>
      </c>
      <c r="AI1440">
        <v>10</v>
      </c>
      <c r="AJ1440">
        <v>0</v>
      </c>
      <c r="AK1440">
        <v>0</v>
      </c>
      <c r="AL1440">
        <v>0</v>
      </c>
      <c r="AM1440">
        <v>0</v>
      </c>
      <c r="AN1440">
        <v>0</v>
      </c>
      <c r="AO1440">
        <v>32</v>
      </c>
      <c r="AP1440">
        <v>181</v>
      </c>
      <c r="AQ1440">
        <v>31</v>
      </c>
      <c r="AR1440">
        <v>0</v>
      </c>
      <c r="AS1440">
        <v>16</v>
      </c>
      <c r="AT1440">
        <v>13</v>
      </c>
      <c r="AU1440">
        <v>13</v>
      </c>
      <c r="AV1440">
        <v>4</v>
      </c>
      <c r="AW1440">
        <v>0</v>
      </c>
      <c r="AX1440">
        <v>0</v>
      </c>
      <c r="AY1440">
        <v>20</v>
      </c>
      <c r="AZ1440">
        <v>32</v>
      </c>
      <c r="BA1440">
        <v>22</v>
      </c>
      <c r="BB1440">
        <v>6</v>
      </c>
      <c r="BC1440">
        <v>3</v>
      </c>
      <c r="BD1440">
        <v>0</v>
      </c>
      <c r="BE1440">
        <v>0</v>
      </c>
      <c r="BF1440">
        <v>44</v>
      </c>
      <c r="BG1440">
        <v>2600</v>
      </c>
      <c r="BH1440">
        <v>0</v>
      </c>
      <c r="BI1440">
        <v>21</v>
      </c>
      <c r="BJ1440" s="2">
        <v>46132</v>
      </c>
      <c r="BK1440">
        <v>0</v>
      </c>
      <c r="BL1440" s="3" t="str">
        <f>VLOOKUP(O1440,DropDownList!$H$1:$I$7,2,FALSE)</f>
        <v>2024/25</v>
      </c>
      <c r="BM1440" s="3" t="str">
        <f t="shared" si="22"/>
        <v>JP COURT</v>
      </c>
    </row>
    <row r="1441" spans="1:65" x14ac:dyDescent="0.2">
      <c r="A1441">
        <v>2026</v>
      </c>
      <c r="B1441">
        <v>4</v>
      </c>
      <c r="C1441" t="s">
        <v>162</v>
      </c>
      <c r="D1441" t="s">
        <v>166</v>
      </c>
      <c r="E1441" t="s">
        <v>11</v>
      </c>
      <c r="F1441">
        <v>9252</v>
      </c>
      <c r="G1441" t="s">
        <v>141</v>
      </c>
      <c r="H1441" t="s">
        <v>164</v>
      </c>
      <c r="I1441" t="s">
        <v>164</v>
      </c>
      <c r="J1441" s="1">
        <v>46113</v>
      </c>
      <c r="K1441" t="s">
        <v>440</v>
      </c>
      <c r="L1441">
        <v>1</v>
      </c>
      <c r="M1441" t="s">
        <v>441</v>
      </c>
      <c r="N1441" t="s">
        <v>442</v>
      </c>
      <c r="O1441" t="s">
        <v>147</v>
      </c>
      <c r="P1441" t="s">
        <v>150</v>
      </c>
      <c r="Q1441">
        <v>3129.67</v>
      </c>
      <c r="R1441">
        <v>41</v>
      </c>
      <c r="S1441">
        <v>8133.56</v>
      </c>
      <c r="T1441">
        <v>909.37</v>
      </c>
      <c r="U1441">
        <v>14</v>
      </c>
      <c r="V1441">
        <v>11</v>
      </c>
      <c r="W1441">
        <v>2358.9699999999998</v>
      </c>
      <c r="X1441">
        <v>2530.5300000000002</v>
      </c>
      <c r="Y1441">
        <v>38</v>
      </c>
      <c r="Z1441">
        <v>7224.19</v>
      </c>
      <c r="AA1441">
        <v>4094.52</v>
      </c>
      <c r="AB1441">
        <v>2039.51</v>
      </c>
      <c r="AC1441">
        <v>2055.0100000000002</v>
      </c>
      <c r="AD1441">
        <v>9</v>
      </c>
      <c r="AE1441">
        <v>2</v>
      </c>
      <c r="AF1441">
        <v>23</v>
      </c>
      <c r="AG1441">
        <v>3</v>
      </c>
      <c r="AH1441">
        <v>3</v>
      </c>
      <c r="AI1441">
        <v>11</v>
      </c>
      <c r="AJ1441">
        <v>10</v>
      </c>
      <c r="AK1441">
        <v>5</v>
      </c>
      <c r="AL1441">
        <v>1</v>
      </c>
      <c r="AM1441">
        <v>1</v>
      </c>
      <c r="AN1441">
        <v>0</v>
      </c>
      <c r="AO1441">
        <v>24</v>
      </c>
      <c r="AP1441">
        <v>121</v>
      </c>
      <c r="AQ1441">
        <v>25</v>
      </c>
      <c r="AR1441">
        <v>0</v>
      </c>
      <c r="AS1441">
        <v>14</v>
      </c>
      <c r="AT1441">
        <v>29</v>
      </c>
      <c r="AU1441">
        <v>1</v>
      </c>
      <c r="AV1441">
        <v>0</v>
      </c>
      <c r="AW1441">
        <v>0</v>
      </c>
      <c r="AX1441">
        <v>0</v>
      </c>
      <c r="AY1441">
        <v>10</v>
      </c>
      <c r="AZ1441">
        <v>18</v>
      </c>
      <c r="BA1441">
        <v>13</v>
      </c>
      <c r="BB1441">
        <v>3</v>
      </c>
      <c r="BC1441">
        <v>2</v>
      </c>
      <c r="BD1441">
        <v>0</v>
      </c>
      <c r="BE1441">
        <v>0</v>
      </c>
      <c r="BF1441">
        <v>24</v>
      </c>
      <c r="BG1441">
        <v>1927.07</v>
      </c>
      <c r="BH1441">
        <v>1</v>
      </c>
      <c r="BI1441">
        <v>14</v>
      </c>
      <c r="BJ1441" s="2">
        <v>46132</v>
      </c>
      <c r="BK1441">
        <v>0</v>
      </c>
      <c r="BL1441" s="3" t="str">
        <f>VLOOKUP(O1441,DropDownList!$H$1:$I$7,2,FALSE)</f>
        <v>2024/25</v>
      </c>
      <c r="BM1441" s="3" t="str">
        <f t="shared" si="22"/>
        <v>FISCAL FINES</v>
      </c>
    </row>
    <row r="1442" spans="1:65" x14ac:dyDescent="0.2">
      <c r="A1442">
        <v>2026</v>
      </c>
      <c r="B1442">
        <v>4</v>
      </c>
      <c r="C1442" t="s">
        <v>162</v>
      </c>
      <c r="D1442" t="s">
        <v>166</v>
      </c>
      <c r="E1442" t="s">
        <v>11</v>
      </c>
      <c r="F1442">
        <v>9252</v>
      </c>
      <c r="G1442" t="s">
        <v>141</v>
      </c>
      <c r="H1442" t="s">
        <v>164</v>
      </c>
      <c r="I1442" t="s">
        <v>164</v>
      </c>
      <c r="J1442" s="1">
        <v>46113</v>
      </c>
      <c r="K1442" t="s">
        <v>440</v>
      </c>
      <c r="L1442">
        <v>1</v>
      </c>
      <c r="M1442" t="s">
        <v>441</v>
      </c>
      <c r="N1442" t="s">
        <v>442</v>
      </c>
      <c r="O1442" t="s">
        <v>149</v>
      </c>
      <c r="P1442" t="s">
        <v>146</v>
      </c>
      <c r="Q1442">
        <v>80</v>
      </c>
      <c r="R1442">
        <v>20</v>
      </c>
      <c r="S1442">
        <v>290</v>
      </c>
      <c r="T1442">
        <v>0</v>
      </c>
      <c r="U1442">
        <v>9</v>
      </c>
      <c r="V1442">
        <v>4</v>
      </c>
      <c r="W1442">
        <v>80</v>
      </c>
      <c r="X1442">
        <v>80</v>
      </c>
      <c r="Y1442">
        <v>0</v>
      </c>
      <c r="Z1442">
        <v>0</v>
      </c>
      <c r="AA1442">
        <v>210</v>
      </c>
      <c r="AB1442">
        <v>0</v>
      </c>
      <c r="AC1442">
        <v>0</v>
      </c>
      <c r="AD1442">
        <v>4</v>
      </c>
      <c r="AE1442">
        <v>0</v>
      </c>
      <c r="AF1442">
        <v>16</v>
      </c>
      <c r="AG1442">
        <v>0</v>
      </c>
      <c r="AH1442">
        <v>0</v>
      </c>
      <c r="AI1442">
        <v>4</v>
      </c>
      <c r="AJ1442">
        <v>0</v>
      </c>
      <c r="AK1442">
        <v>0</v>
      </c>
      <c r="AL1442">
        <v>0</v>
      </c>
      <c r="AM1442">
        <v>0</v>
      </c>
      <c r="AN1442">
        <v>0</v>
      </c>
      <c r="AO1442">
        <v>15</v>
      </c>
      <c r="AP1442">
        <v>34</v>
      </c>
      <c r="AQ1442">
        <v>14</v>
      </c>
      <c r="AR1442">
        <v>0</v>
      </c>
      <c r="AS1442">
        <v>3</v>
      </c>
      <c r="AT1442">
        <v>0</v>
      </c>
      <c r="AU1442">
        <v>3</v>
      </c>
      <c r="AV1442">
        <v>0</v>
      </c>
      <c r="AW1442">
        <v>0</v>
      </c>
      <c r="AX1442">
        <v>0</v>
      </c>
      <c r="AY1442">
        <v>3</v>
      </c>
      <c r="AZ1442">
        <v>3</v>
      </c>
      <c r="BA1442">
        <v>2</v>
      </c>
      <c r="BB1442">
        <v>1</v>
      </c>
      <c r="BC1442">
        <v>0</v>
      </c>
      <c r="BD1442">
        <v>0</v>
      </c>
      <c r="BE1442">
        <v>0</v>
      </c>
      <c r="BF1442">
        <v>20</v>
      </c>
      <c r="BG1442">
        <v>80</v>
      </c>
      <c r="BH1442">
        <v>0</v>
      </c>
      <c r="BI1442">
        <v>9</v>
      </c>
      <c r="BJ1442" s="2">
        <v>46132</v>
      </c>
      <c r="BK1442">
        <v>0</v>
      </c>
      <c r="BL1442" s="3" t="str">
        <f>VLOOKUP(O1442,DropDownList!$H$1:$I$7,2,FALSE)</f>
        <v>2025/26</v>
      </c>
      <c r="BM1442" s="3" t="str">
        <f t="shared" si="22"/>
        <v>VSUR</v>
      </c>
    </row>
    <row r="1443" spans="1:65" x14ac:dyDescent="0.2">
      <c r="A1443">
        <v>2026</v>
      </c>
      <c r="B1443">
        <v>4</v>
      </c>
      <c r="C1443" t="s">
        <v>162</v>
      </c>
      <c r="D1443" t="s">
        <v>166</v>
      </c>
      <c r="E1443" t="s">
        <v>11</v>
      </c>
      <c r="F1443">
        <v>9252</v>
      </c>
      <c r="G1443" t="s">
        <v>141</v>
      </c>
      <c r="H1443" t="s">
        <v>164</v>
      </c>
      <c r="I1443" t="s">
        <v>164</v>
      </c>
      <c r="J1443" s="1">
        <v>46113</v>
      </c>
      <c r="K1443" t="s">
        <v>440</v>
      </c>
      <c r="L1443">
        <v>1</v>
      </c>
      <c r="M1443" t="s">
        <v>441</v>
      </c>
      <c r="N1443" t="s">
        <v>442</v>
      </c>
      <c r="O1443" t="s">
        <v>156</v>
      </c>
      <c r="P1443" t="s">
        <v>154</v>
      </c>
      <c r="Q1443">
        <v>2080.48</v>
      </c>
      <c r="R1443">
        <v>42</v>
      </c>
      <c r="S1443">
        <v>9820</v>
      </c>
      <c r="T1443">
        <v>784.68</v>
      </c>
      <c r="U1443">
        <v>8</v>
      </c>
      <c r="V1443">
        <v>6</v>
      </c>
      <c r="W1443">
        <v>1090</v>
      </c>
      <c r="X1443">
        <v>1951.89</v>
      </c>
      <c r="Y1443">
        <v>0</v>
      </c>
      <c r="Z1443">
        <v>0</v>
      </c>
      <c r="AA1443">
        <v>6954.84</v>
      </c>
      <c r="AB1443">
        <v>0</v>
      </c>
      <c r="AC1443">
        <v>6484.84</v>
      </c>
      <c r="AD1443">
        <v>5</v>
      </c>
      <c r="AE1443">
        <v>1</v>
      </c>
      <c r="AF1443">
        <v>31</v>
      </c>
      <c r="AG1443">
        <v>3</v>
      </c>
      <c r="AH1443">
        <v>2</v>
      </c>
      <c r="AI1443">
        <v>5</v>
      </c>
      <c r="AJ1443">
        <v>0</v>
      </c>
      <c r="AK1443">
        <v>0</v>
      </c>
      <c r="AL1443">
        <v>0</v>
      </c>
      <c r="AM1443">
        <v>0</v>
      </c>
      <c r="AN1443">
        <v>0</v>
      </c>
      <c r="AO1443">
        <v>23</v>
      </c>
      <c r="AP1443">
        <v>140</v>
      </c>
      <c r="AQ1443">
        <v>25</v>
      </c>
      <c r="AR1443">
        <v>0</v>
      </c>
      <c r="AS1443">
        <v>18</v>
      </c>
      <c r="AT1443">
        <v>5</v>
      </c>
      <c r="AU1443">
        <v>9</v>
      </c>
      <c r="AV1443">
        <v>2</v>
      </c>
      <c r="AW1443">
        <v>1</v>
      </c>
      <c r="AX1443">
        <v>0</v>
      </c>
      <c r="AY1443">
        <v>11</v>
      </c>
      <c r="AZ1443">
        <v>24</v>
      </c>
      <c r="BA1443">
        <v>20</v>
      </c>
      <c r="BB1443">
        <v>7</v>
      </c>
      <c r="BC1443">
        <v>4</v>
      </c>
      <c r="BD1443">
        <v>4</v>
      </c>
      <c r="BE1443">
        <v>0</v>
      </c>
      <c r="BF1443">
        <v>41</v>
      </c>
      <c r="BG1443">
        <v>1535</v>
      </c>
      <c r="BH1443">
        <v>1</v>
      </c>
      <c r="BI1443">
        <v>8</v>
      </c>
      <c r="BJ1443" s="2">
        <v>46132</v>
      </c>
      <c r="BK1443">
        <v>0</v>
      </c>
      <c r="BL1443" s="3" t="str">
        <f>VLOOKUP(O1443,DropDownList!$H$1:$I$7,2,FALSE)</f>
        <v>2023/24</v>
      </c>
      <c r="BM1443" s="3" t="str">
        <f t="shared" si="22"/>
        <v>JP COURT</v>
      </c>
    </row>
    <row r="1444" spans="1:65" x14ac:dyDescent="0.2">
      <c r="A1444">
        <v>2026</v>
      </c>
      <c r="B1444">
        <v>4</v>
      </c>
      <c r="C1444" t="s">
        <v>162</v>
      </c>
      <c r="D1444" t="s">
        <v>166</v>
      </c>
      <c r="E1444" t="s">
        <v>11</v>
      </c>
      <c r="F1444">
        <v>9252</v>
      </c>
      <c r="G1444" t="s">
        <v>141</v>
      </c>
      <c r="H1444" t="s">
        <v>164</v>
      </c>
      <c r="I1444" t="s">
        <v>164</v>
      </c>
      <c r="J1444" s="1">
        <v>46113</v>
      </c>
      <c r="K1444" t="s">
        <v>440</v>
      </c>
      <c r="L1444">
        <v>1</v>
      </c>
      <c r="M1444" t="s">
        <v>441</v>
      </c>
      <c r="N1444" t="s">
        <v>442</v>
      </c>
      <c r="O1444" t="s">
        <v>147</v>
      </c>
      <c r="P1444" t="s">
        <v>153</v>
      </c>
      <c r="Q1444">
        <v>45</v>
      </c>
      <c r="R1444">
        <v>5</v>
      </c>
      <c r="S1444">
        <v>225</v>
      </c>
      <c r="T1444">
        <v>180</v>
      </c>
      <c r="U1444">
        <v>1</v>
      </c>
      <c r="V1444">
        <v>1</v>
      </c>
      <c r="W1444">
        <v>45</v>
      </c>
      <c r="X1444">
        <v>45</v>
      </c>
      <c r="Y1444">
        <v>0</v>
      </c>
      <c r="Z1444">
        <v>0</v>
      </c>
      <c r="AA1444">
        <v>0</v>
      </c>
      <c r="AB1444">
        <v>0</v>
      </c>
      <c r="AC1444">
        <v>0</v>
      </c>
      <c r="AD1444">
        <v>1</v>
      </c>
      <c r="AE1444">
        <v>0</v>
      </c>
      <c r="AF1444">
        <v>0</v>
      </c>
      <c r="AG1444">
        <v>0</v>
      </c>
      <c r="AH1444">
        <v>4</v>
      </c>
      <c r="AI1444">
        <v>1</v>
      </c>
      <c r="AJ1444">
        <v>0</v>
      </c>
      <c r="AK1444">
        <v>0</v>
      </c>
      <c r="AL1444">
        <v>0</v>
      </c>
      <c r="AM1444">
        <v>0</v>
      </c>
      <c r="AN1444">
        <v>0</v>
      </c>
      <c r="AO1444">
        <v>5</v>
      </c>
      <c r="AP1444">
        <v>5</v>
      </c>
      <c r="AQ1444">
        <v>5</v>
      </c>
      <c r="AR1444">
        <v>0</v>
      </c>
      <c r="AS1444">
        <v>0</v>
      </c>
      <c r="AT1444">
        <v>0</v>
      </c>
      <c r="AU1444">
        <v>0</v>
      </c>
      <c r="AV1444">
        <v>0</v>
      </c>
      <c r="AW1444">
        <v>0</v>
      </c>
      <c r="AX1444">
        <v>0</v>
      </c>
      <c r="AY1444">
        <v>0</v>
      </c>
      <c r="AZ1444">
        <v>0</v>
      </c>
      <c r="BA1444">
        <v>0</v>
      </c>
      <c r="BB1444">
        <v>0</v>
      </c>
      <c r="BC1444">
        <v>0</v>
      </c>
      <c r="BD1444">
        <v>0</v>
      </c>
      <c r="BE1444">
        <v>0</v>
      </c>
      <c r="BF1444">
        <v>5</v>
      </c>
      <c r="BG1444">
        <v>45</v>
      </c>
      <c r="BH1444">
        <v>0</v>
      </c>
      <c r="BI1444">
        <v>1</v>
      </c>
      <c r="BJ1444" s="2">
        <v>46132</v>
      </c>
      <c r="BK1444">
        <v>0</v>
      </c>
      <c r="BL1444" s="3" t="str">
        <f>VLOOKUP(O1444,DropDownList!$H$1:$I$7,2,FALSE)</f>
        <v>2024/25</v>
      </c>
      <c r="BM1444" s="3" t="str">
        <f t="shared" si="22"/>
        <v>PREG</v>
      </c>
    </row>
    <row r="1445" spans="1:65" x14ac:dyDescent="0.2">
      <c r="A1445">
        <v>2026</v>
      </c>
      <c r="B1445">
        <v>4</v>
      </c>
      <c r="C1445" t="s">
        <v>162</v>
      </c>
      <c r="D1445" t="s">
        <v>166</v>
      </c>
      <c r="E1445" t="s">
        <v>11</v>
      </c>
      <c r="F1445">
        <v>9252</v>
      </c>
      <c r="G1445" t="s">
        <v>141</v>
      </c>
      <c r="H1445" t="s">
        <v>164</v>
      </c>
      <c r="I1445" t="s">
        <v>164</v>
      </c>
      <c r="J1445" s="1">
        <v>46113</v>
      </c>
      <c r="K1445" t="s">
        <v>440</v>
      </c>
      <c r="L1445">
        <v>1</v>
      </c>
      <c r="M1445" t="s">
        <v>441</v>
      </c>
      <c r="N1445" t="s">
        <v>442</v>
      </c>
      <c r="O1445" t="s">
        <v>147</v>
      </c>
      <c r="P1445" t="s">
        <v>151</v>
      </c>
      <c r="Q1445">
        <v>0</v>
      </c>
      <c r="R1445">
        <v>3</v>
      </c>
      <c r="S1445">
        <v>90</v>
      </c>
      <c r="T1445">
        <v>0</v>
      </c>
      <c r="U1445">
        <v>0</v>
      </c>
      <c r="V1445">
        <v>0</v>
      </c>
      <c r="W1445">
        <v>0</v>
      </c>
      <c r="X1445">
        <v>0</v>
      </c>
      <c r="Y1445">
        <v>0</v>
      </c>
      <c r="Z1445">
        <v>0</v>
      </c>
      <c r="AA1445">
        <v>90</v>
      </c>
      <c r="AB1445">
        <v>0</v>
      </c>
      <c r="AC1445">
        <v>90</v>
      </c>
      <c r="AD1445">
        <v>0</v>
      </c>
      <c r="AE1445">
        <v>0</v>
      </c>
      <c r="AF1445">
        <v>3</v>
      </c>
      <c r="AG1445">
        <v>0</v>
      </c>
      <c r="AH1445">
        <v>0</v>
      </c>
      <c r="AI1445">
        <v>0</v>
      </c>
      <c r="AJ1445">
        <v>0</v>
      </c>
      <c r="AK1445">
        <v>0</v>
      </c>
      <c r="AL1445">
        <v>0</v>
      </c>
      <c r="AM1445">
        <v>0</v>
      </c>
      <c r="AN1445">
        <v>0</v>
      </c>
      <c r="AO1445">
        <v>0</v>
      </c>
      <c r="AP1445">
        <v>0</v>
      </c>
      <c r="AQ1445">
        <v>0</v>
      </c>
      <c r="AR1445">
        <v>0</v>
      </c>
      <c r="AS1445">
        <v>0</v>
      </c>
      <c r="AT1445">
        <v>0</v>
      </c>
      <c r="AU1445">
        <v>0</v>
      </c>
      <c r="AV1445">
        <v>0</v>
      </c>
      <c r="AW1445">
        <v>0</v>
      </c>
      <c r="AX1445">
        <v>0</v>
      </c>
      <c r="AY1445">
        <v>0</v>
      </c>
      <c r="AZ1445">
        <v>0</v>
      </c>
      <c r="BA1445">
        <v>0</v>
      </c>
      <c r="BB1445">
        <v>0</v>
      </c>
      <c r="BC1445">
        <v>0</v>
      </c>
      <c r="BD1445">
        <v>0</v>
      </c>
      <c r="BE1445">
        <v>0</v>
      </c>
      <c r="BF1445">
        <v>0</v>
      </c>
      <c r="BG1445">
        <v>0</v>
      </c>
      <c r="BH1445">
        <v>0</v>
      </c>
      <c r="BI1445">
        <v>0</v>
      </c>
      <c r="BJ1445" s="2">
        <v>46132</v>
      </c>
      <c r="BK1445">
        <v>0</v>
      </c>
      <c r="BL1445" s="3" t="str">
        <f>VLOOKUP(O1445,DropDownList!$H$1:$I$7,2,FALSE)</f>
        <v>2024/25</v>
      </c>
      <c r="BM1445" s="3" t="str">
        <f t="shared" si="22"/>
        <v>PCPF</v>
      </c>
    </row>
    <row r="1446" spans="1:65" x14ac:dyDescent="0.2">
      <c r="A1446">
        <v>2026</v>
      </c>
      <c r="B1446">
        <v>4</v>
      </c>
      <c r="C1446" t="s">
        <v>162</v>
      </c>
      <c r="D1446" t="s">
        <v>166</v>
      </c>
      <c r="E1446" t="s">
        <v>11</v>
      </c>
      <c r="F1446">
        <v>9252</v>
      </c>
      <c r="G1446" t="s">
        <v>141</v>
      </c>
      <c r="H1446" t="s">
        <v>164</v>
      </c>
      <c r="I1446" t="s">
        <v>164</v>
      </c>
      <c r="J1446" s="1">
        <v>46113</v>
      </c>
      <c r="K1446" t="s">
        <v>440</v>
      </c>
      <c r="L1446">
        <v>1</v>
      </c>
      <c r="M1446" t="s">
        <v>441</v>
      </c>
      <c r="N1446" t="s">
        <v>442</v>
      </c>
      <c r="O1446" t="s">
        <v>147</v>
      </c>
      <c r="P1446" t="s">
        <v>152</v>
      </c>
      <c r="Q1446">
        <v>0</v>
      </c>
      <c r="R1446">
        <v>1</v>
      </c>
      <c r="S1446">
        <v>40</v>
      </c>
      <c r="T1446">
        <v>0</v>
      </c>
      <c r="U1446">
        <v>0</v>
      </c>
      <c r="V1446">
        <v>0</v>
      </c>
      <c r="W1446">
        <v>0</v>
      </c>
      <c r="X1446">
        <v>0</v>
      </c>
      <c r="Y1446">
        <v>0</v>
      </c>
      <c r="Z1446">
        <v>0</v>
      </c>
      <c r="AA1446">
        <v>40</v>
      </c>
      <c r="AB1446">
        <v>0</v>
      </c>
      <c r="AC1446">
        <v>40</v>
      </c>
      <c r="AD1446">
        <v>0</v>
      </c>
      <c r="AE1446">
        <v>0</v>
      </c>
      <c r="AF1446">
        <v>1</v>
      </c>
      <c r="AG1446">
        <v>0</v>
      </c>
      <c r="AH1446">
        <v>0</v>
      </c>
      <c r="AI1446">
        <v>0</v>
      </c>
      <c r="AJ1446">
        <v>0</v>
      </c>
      <c r="AK1446">
        <v>0</v>
      </c>
      <c r="AL1446">
        <v>0</v>
      </c>
      <c r="AM1446">
        <v>0</v>
      </c>
      <c r="AN1446">
        <v>0</v>
      </c>
      <c r="AO1446">
        <v>0</v>
      </c>
      <c r="AP1446">
        <v>0</v>
      </c>
      <c r="AQ1446">
        <v>0</v>
      </c>
      <c r="AR1446">
        <v>0</v>
      </c>
      <c r="AS1446">
        <v>0</v>
      </c>
      <c r="AT1446">
        <v>0</v>
      </c>
      <c r="AU1446">
        <v>0</v>
      </c>
      <c r="AV1446">
        <v>0</v>
      </c>
      <c r="AW1446">
        <v>0</v>
      </c>
      <c r="AX1446">
        <v>0</v>
      </c>
      <c r="AY1446">
        <v>0</v>
      </c>
      <c r="AZ1446">
        <v>0</v>
      </c>
      <c r="BA1446">
        <v>0</v>
      </c>
      <c r="BB1446">
        <v>0</v>
      </c>
      <c r="BC1446">
        <v>0</v>
      </c>
      <c r="BD1446">
        <v>0</v>
      </c>
      <c r="BE1446">
        <v>0</v>
      </c>
      <c r="BF1446">
        <v>0</v>
      </c>
      <c r="BG1446">
        <v>0</v>
      </c>
      <c r="BH1446">
        <v>0</v>
      </c>
      <c r="BI1446">
        <v>0</v>
      </c>
      <c r="BJ1446" s="2">
        <v>46132</v>
      </c>
      <c r="BK1446">
        <v>0</v>
      </c>
      <c r="BL1446" s="3" t="str">
        <f>VLOOKUP(O1446,DropDownList!$H$1:$I$7,2,FALSE)</f>
        <v>2024/25</v>
      </c>
      <c r="BM1446" s="3" t="str">
        <f t="shared" si="22"/>
        <v>PCOA</v>
      </c>
    </row>
    <row r="1447" spans="1:65" x14ac:dyDescent="0.2">
      <c r="A1447">
        <v>2026</v>
      </c>
      <c r="B1447">
        <v>4</v>
      </c>
      <c r="C1447" t="s">
        <v>162</v>
      </c>
      <c r="D1447" t="s">
        <v>166</v>
      </c>
      <c r="E1447" t="s">
        <v>11</v>
      </c>
      <c r="F1447">
        <v>9252</v>
      </c>
      <c r="G1447" t="s">
        <v>141</v>
      </c>
      <c r="H1447" t="s">
        <v>164</v>
      </c>
      <c r="I1447" t="s">
        <v>164</v>
      </c>
      <c r="J1447" s="1">
        <v>46113</v>
      </c>
      <c r="K1447" t="s">
        <v>440</v>
      </c>
      <c r="L1447">
        <v>1</v>
      </c>
      <c r="M1447" t="s">
        <v>441</v>
      </c>
      <c r="N1447" t="s">
        <v>442</v>
      </c>
      <c r="O1447" t="s">
        <v>156</v>
      </c>
      <c r="P1447" t="s">
        <v>146</v>
      </c>
      <c r="Q1447">
        <v>90</v>
      </c>
      <c r="R1447">
        <v>40</v>
      </c>
      <c r="S1447">
        <v>580</v>
      </c>
      <c r="T1447">
        <v>20</v>
      </c>
      <c r="U1447">
        <v>8</v>
      </c>
      <c r="V1447">
        <v>5</v>
      </c>
      <c r="W1447">
        <v>90</v>
      </c>
      <c r="X1447">
        <v>90</v>
      </c>
      <c r="Y1447">
        <v>0</v>
      </c>
      <c r="Z1447">
        <v>0</v>
      </c>
      <c r="AA1447">
        <v>470</v>
      </c>
      <c r="AB1447">
        <v>0</v>
      </c>
      <c r="AC1447">
        <v>0</v>
      </c>
      <c r="AD1447">
        <v>5</v>
      </c>
      <c r="AE1447">
        <v>0</v>
      </c>
      <c r="AF1447">
        <v>34</v>
      </c>
      <c r="AG1447">
        <v>0</v>
      </c>
      <c r="AH1447">
        <v>1</v>
      </c>
      <c r="AI1447">
        <v>5</v>
      </c>
      <c r="AJ1447">
        <v>0</v>
      </c>
      <c r="AK1447">
        <v>0</v>
      </c>
      <c r="AL1447">
        <v>0</v>
      </c>
      <c r="AM1447">
        <v>0</v>
      </c>
      <c r="AN1447">
        <v>0</v>
      </c>
      <c r="AO1447">
        <v>21</v>
      </c>
      <c r="AP1447">
        <v>138</v>
      </c>
      <c r="AQ1447">
        <v>24</v>
      </c>
      <c r="AR1447">
        <v>0</v>
      </c>
      <c r="AS1447">
        <v>18</v>
      </c>
      <c r="AT1447">
        <v>5</v>
      </c>
      <c r="AU1447">
        <v>9</v>
      </c>
      <c r="AV1447">
        <v>2</v>
      </c>
      <c r="AW1447">
        <v>0</v>
      </c>
      <c r="AX1447">
        <v>0</v>
      </c>
      <c r="AY1447">
        <v>11</v>
      </c>
      <c r="AZ1447">
        <v>24</v>
      </c>
      <c r="BA1447">
        <v>20</v>
      </c>
      <c r="BB1447">
        <v>7</v>
      </c>
      <c r="BC1447">
        <v>4</v>
      </c>
      <c r="BD1447">
        <v>4</v>
      </c>
      <c r="BE1447">
        <v>0</v>
      </c>
      <c r="BF1447">
        <v>40</v>
      </c>
      <c r="BG1447">
        <v>90</v>
      </c>
      <c r="BH1447">
        <v>0</v>
      </c>
      <c r="BI1447">
        <v>8</v>
      </c>
      <c r="BJ1447" s="2">
        <v>46132</v>
      </c>
      <c r="BK1447">
        <v>0</v>
      </c>
      <c r="BL1447" s="3" t="str">
        <f>VLOOKUP(O1447,DropDownList!$H$1:$I$7,2,FALSE)</f>
        <v>2023/24</v>
      </c>
      <c r="BM1447" s="3" t="str">
        <f t="shared" si="22"/>
        <v>VSUR</v>
      </c>
    </row>
    <row r="1448" spans="1:65" x14ac:dyDescent="0.2">
      <c r="A1448">
        <v>2026</v>
      </c>
      <c r="B1448">
        <v>4</v>
      </c>
      <c r="C1448" t="s">
        <v>162</v>
      </c>
      <c r="D1448" t="s">
        <v>166</v>
      </c>
      <c r="E1448" t="s">
        <v>11</v>
      </c>
      <c r="F1448">
        <v>9252</v>
      </c>
      <c r="G1448" t="s">
        <v>141</v>
      </c>
      <c r="H1448" t="s">
        <v>164</v>
      </c>
      <c r="I1448" t="s">
        <v>164</v>
      </c>
      <c r="J1448" s="1">
        <v>46113</v>
      </c>
      <c r="K1448" t="s">
        <v>440</v>
      </c>
      <c r="L1448">
        <v>1</v>
      </c>
      <c r="M1448" t="s">
        <v>441</v>
      </c>
      <c r="N1448" t="s">
        <v>442</v>
      </c>
      <c r="O1448" t="s">
        <v>156</v>
      </c>
      <c r="P1448" t="s">
        <v>148</v>
      </c>
      <c r="Q1448">
        <v>125.22</v>
      </c>
      <c r="R1448">
        <v>6</v>
      </c>
      <c r="S1448">
        <v>360</v>
      </c>
      <c r="T1448">
        <v>0</v>
      </c>
      <c r="U1448">
        <v>3</v>
      </c>
      <c r="V1448">
        <v>2</v>
      </c>
      <c r="W1448">
        <v>104.55</v>
      </c>
      <c r="X1448">
        <v>104.55</v>
      </c>
      <c r="Y1448">
        <v>0</v>
      </c>
      <c r="Z1448">
        <v>0</v>
      </c>
      <c r="AA1448">
        <v>234.78</v>
      </c>
      <c r="AB1448">
        <v>0</v>
      </c>
      <c r="AC1448">
        <v>234.78</v>
      </c>
      <c r="AD1448">
        <v>1</v>
      </c>
      <c r="AE1448">
        <v>1</v>
      </c>
      <c r="AF1448">
        <v>3</v>
      </c>
      <c r="AG1448">
        <v>2</v>
      </c>
      <c r="AH1448">
        <v>0</v>
      </c>
      <c r="AI1448">
        <v>1</v>
      </c>
      <c r="AJ1448">
        <v>0</v>
      </c>
      <c r="AK1448">
        <v>0</v>
      </c>
      <c r="AL1448">
        <v>0</v>
      </c>
      <c r="AM1448">
        <v>0</v>
      </c>
      <c r="AN1448">
        <v>0</v>
      </c>
      <c r="AO1448">
        <v>4</v>
      </c>
      <c r="AP1448">
        <v>24</v>
      </c>
      <c r="AQ1448">
        <v>4</v>
      </c>
      <c r="AR1448">
        <v>0</v>
      </c>
      <c r="AS1448">
        <v>4</v>
      </c>
      <c r="AT1448">
        <v>3</v>
      </c>
      <c r="AU1448">
        <v>0</v>
      </c>
      <c r="AV1448">
        <v>0</v>
      </c>
      <c r="AW1448">
        <v>0</v>
      </c>
      <c r="AX1448">
        <v>0</v>
      </c>
      <c r="AY1448">
        <v>4</v>
      </c>
      <c r="AZ1448">
        <v>4</v>
      </c>
      <c r="BA1448">
        <v>3</v>
      </c>
      <c r="BB1448">
        <v>0</v>
      </c>
      <c r="BC1448">
        <v>0</v>
      </c>
      <c r="BD1448">
        <v>0</v>
      </c>
      <c r="BE1448">
        <v>0</v>
      </c>
      <c r="BF1448">
        <v>4</v>
      </c>
      <c r="BG1448">
        <v>60</v>
      </c>
      <c r="BH1448">
        <v>0</v>
      </c>
      <c r="BI1448">
        <v>3</v>
      </c>
      <c r="BJ1448" s="2">
        <v>46132</v>
      </c>
      <c r="BK1448">
        <v>0</v>
      </c>
      <c r="BL1448" s="3" t="str">
        <f>VLOOKUP(O1448,DropDownList!$H$1:$I$7,2,FALSE)</f>
        <v>2023/24</v>
      </c>
      <c r="BM1448" s="3" t="str">
        <f t="shared" si="22"/>
        <v>PRAS</v>
      </c>
    </row>
    <row r="1449" spans="1:65" x14ac:dyDescent="0.2">
      <c r="A1449">
        <v>2026</v>
      </c>
      <c r="B1449">
        <v>4</v>
      </c>
      <c r="C1449" t="s">
        <v>162</v>
      </c>
      <c r="D1449" t="s">
        <v>167</v>
      </c>
      <c r="E1449" t="s">
        <v>11</v>
      </c>
      <c r="F1449">
        <v>9711</v>
      </c>
      <c r="G1449" t="s">
        <v>158</v>
      </c>
      <c r="H1449" t="s">
        <v>164</v>
      </c>
      <c r="I1449" t="s">
        <v>164</v>
      </c>
      <c r="J1449" s="1">
        <v>46113</v>
      </c>
      <c r="K1449" t="s">
        <v>440</v>
      </c>
      <c r="L1449">
        <v>1</v>
      </c>
      <c r="M1449" t="s">
        <v>441</v>
      </c>
      <c r="N1449" t="s">
        <v>442</v>
      </c>
      <c r="O1449" t="s">
        <v>156</v>
      </c>
      <c r="P1449" t="s">
        <v>160</v>
      </c>
      <c r="Q1449">
        <v>2419.5100000000002</v>
      </c>
      <c r="R1449">
        <v>57</v>
      </c>
      <c r="S1449">
        <v>30575</v>
      </c>
      <c r="T1449">
        <v>2768.11</v>
      </c>
      <c r="U1449">
        <v>8</v>
      </c>
      <c r="V1449">
        <v>3</v>
      </c>
      <c r="W1449">
        <v>1127.1400000000001</v>
      </c>
      <c r="X1449">
        <v>1127.1400000000001</v>
      </c>
      <c r="Y1449">
        <v>0</v>
      </c>
      <c r="Z1449">
        <v>0</v>
      </c>
      <c r="AA1449">
        <v>25387.38</v>
      </c>
      <c r="AB1449">
        <v>50</v>
      </c>
      <c r="AC1449">
        <v>23982.38</v>
      </c>
      <c r="AD1449">
        <v>1</v>
      </c>
      <c r="AE1449">
        <v>2</v>
      </c>
      <c r="AF1449">
        <v>41</v>
      </c>
      <c r="AG1449">
        <v>6</v>
      </c>
      <c r="AH1449">
        <v>3</v>
      </c>
      <c r="AI1449">
        <v>2</v>
      </c>
      <c r="AJ1449">
        <v>0</v>
      </c>
      <c r="AK1449">
        <v>0</v>
      </c>
      <c r="AL1449">
        <v>0</v>
      </c>
      <c r="AM1449">
        <v>0</v>
      </c>
      <c r="AN1449">
        <v>0</v>
      </c>
      <c r="AO1449">
        <v>40</v>
      </c>
      <c r="AP1449">
        <v>144</v>
      </c>
      <c r="AQ1449">
        <v>46</v>
      </c>
      <c r="AR1449">
        <v>0</v>
      </c>
      <c r="AS1449">
        <v>14</v>
      </c>
      <c r="AT1449">
        <v>2</v>
      </c>
      <c r="AU1449">
        <v>6</v>
      </c>
      <c r="AV1449">
        <v>1</v>
      </c>
      <c r="AW1449">
        <v>2</v>
      </c>
      <c r="AX1449">
        <v>0</v>
      </c>
      <c r="AY1449">
        <v>21</v>
      </c>
      <c r="AZ1449">
        <v>27</v>
      </c>
      <c r="BA1449">
        <v>13</v>
      </c>
      <c r="BB1449">
        <v>3</v>
      </c>
      <c r="BC1449">
        <v>2</v>
      </c>
      <c r="BD1449">
        <v>1</v>
      </c>
      <c r="BE1449">
        <v>0</v>
      </c>
      <c r="BF1449">
        <v>53</v>
      </c>
      <c r="BG1449">
        <v>770</v>
      </c>
      <c r="BH1449">
        <v>5</v>
      </c>
      <c r="BI1449">
        <v>8</v>
      </c>
      <c r="BJ1449" s="2">
        <v>46132</v>
      </c>
      <c r="BK1449">
        <v>0</v>
      </c>
      <c r="BL1449" s="3" t="str">
        <f>VLOOKUP(O1449,DropDownList!$H$1:$I$7,2,FALSE)</f>
        <v>2023/24</v>
      </c>
      <c r="BM1449" s="3" t="str">
        <f t="shared" si="22"/>
        <v>SC COURT</v>
      </c>
    </row>
    <row r="1450" spans="1:65" x14ac:dyDescent="0.2">
      <c r="A1450">
        <v>2026</v>
      </c>
      <c r="B1450">
        <v>4</v>
      </c>
      <c r="C1450" t="s">
        <v>162</v>
      </c>
      <c r="D1450" t="s">
        <v>167</v>
      </c>
      <c r="E1450" t="s">
        <v>11</v>
      </c>
      <c r="F1450">
        <v>9711</v>
      </c>
      <c r="G1450" t="s">
        <v>158</v>
      </c>
      <c r="H1450" t="s">
        <v>164</v>
      </c>
      <c r="I1450" t="s">
        <v>164</v>
      </c>
      <c r="J1450" s="1">
        <v>46113</v>
      </c>
      <c r="K1450" t="s">
        <v>440</v>
      </c>
      <c r="L1450">
        <v>1</v>
      </c>
      <c r="M1450" t="s">
        <v>441</v>
      </c>
      <c r="N1450" t="s">
        <v>442</v>
      </c>
      <c r="O1450" t="s">
        <v>147</v>
      </c>
      <c r="P1450" t="s">
        <v>161</v>
      </c>
      <c r="Q1450">
        <v>150</v>
      </c>
      <c r="R1450">
        <v>70</v>
      </c>
      <c r="S1450">
        <v>1805</v>
      </c>
      <c r="T1450">
        <v>30</v>
      </c>
      <c r="U1450">
        <v>19</v>
      </c>
      <c r="V1450">
        <v>7</v>
      </c>
      <c r="W1450">
        <v>130</v>
      </c>
      <c r="X1450">
        <v>130</v>
      </c>
      <c r="Y1450">
        <v>0</v>
      </c>
      <c r="Z1450">
        <v>0</v>
      </c>
      <c r="AA1450">
        <v>1625</v>
      </c>
      <c r="AB1450">
        <v>0</v>
      </c>
      <c r="AC1450">
        <v>0</v>
      </c>
      <c r="AD1450">
        <v>7</v>
      </c>
      <c r="AE1450">
        <v>0</v>
      </c>
      <c r="AF1450">
        <v>60</v>
      </c>
      <c r="AG1450">
        <v>0</v>
      </c>
      <c r="AH1450">
        <v>2</v>
      </c>
      <c r="AI1450">
        <v>8</v>
      </c>
      <c r="AJ1450">
        <v>0</v>
      </c>
      <c r="AK1450">
        <v>0</v>
      </c>
      <c r="AL1450">
        <v>0</v>
      </c>
      <c r="AM1450">
        <v>0</v>
      </c>
      <c r="AN1450">
        <v>0</v>
      </c>
      <c r="AO1450">
        <v>38</v>
      </c>
      <c r="AP1450">
        <v>180</v>
      </c>
      <c r="AQ1450">
        <v>42</v>
      </c>
      <c r="AR1450">
        <v>0</v>
      </c>
      <c r="AS1450">
        <v>26</v>
      </c>
      <c r="AT1450">
        <v>14</v>
      </c>
      <c r="AU1450">
        <v>3</v>
      </c>
      <c r="AV1450">
        <v>0</v>
      </c>
      <c r="AW1450">
        <v>1</v>
      </c>
      <c r="AX1450">
        <v>0</v>
      </c>
      <c r="AY1450">
        <v>22</v>
      </c>
      <c r="AZ1450">
        <v>31</v>
      </c>
      <c r="BA1450">
        <v>25</v>
      </c>
      <c r="BB1450">
        <v>1</v>
      </c>
      <c r="BC1450">
        <v>0</v>
      </c>
      <c r="BD1450">
        <v>1</v>
      </c>
      <c r="BE1450">
        <v>0</v>
      </c>
      <c r="BF1450">
        <v>69</v>
      </c>
      <c r="BG1450">
        <v>150</v>
      </c>
      <c r="BH1450">
        <v>0</v>
      </c>
      <c r="BI1450">
        <v>19</v>
      </c>
      <c r="BJ1450" s="2">
        <v>46132</v>
      </c>
      <c r="BK1450">
        <v>0</v>
      </c>
      <c r="BL1450" s="3" t="str">
        <f>VLOOKUP(O1450,DropDownList!$H$1:$I$7,2,FALSE)</f>
        <v>2024/25</v>
      </c>
      <c r="BM1450" s="3" t="str">
        <f t="shared" si="22"/>
        <v>VSUR</v>
      </c>
    </row>
    <row r="1451" spans="1:65" x14ac:dyDescent="0.2">
      <c r="A1451">
        <v>2026</v>
      </c>
      <c r="B1451">
        <v>4</v>
      </c>
      <c r="C1451" t="s">
        <v>162</v>
      </c>
      <c r="D1451" t="s">
        <v>167</v>
      </c>
      <c r="E1451" t="s">
        <v>11</v>
      </c>
      <c r="F1451">
        <v>9711</v>
      </c>
      <c r="G1451" t="s">
        <v>158</v>
      </c>
      <c r="H1451" t="s">
        <v>164</v>
      </c>
      <c r="I1451" t="s">
        <v>164</v>
      </c>
      <c r="J1451" s="1">
        <v>46113</v>
      </c>
      <c r="K1451" t="s">
        <v>440</v>
      </c>
      <c r="L1451">
        <v>1</v>
      </c>
      <c r="M1451" t="s">
        <v>441</v>
      </c>
      <c r="N1451" t="s">
        <v>442</v>
      </c>
      <c r="O1451" t="s">
        <v>156</v>
      </c>
      <c r="P1451" t="s">
        <v>161</v>
      </c>
      <c r="Q1451">
        <v>30</v>
      </c>
      <c r="R1451">
        <v>53</v>
      </c>
      <c r="S1451">
        <v>1425</v>
      </c>
      <c r="T1451">
        <v>40</v>
      </c>
      <c r="U1451">
        <v>8</v>
      </c>
      <c r="V1451">
        <v>1</v>
      </c>
      <c r="W1451">
        <v>20</v>
      </c>
      <c r="X1451">
        <v>20</v>
      </c>
      <c r="Y1451">
        <v>0</v>
      </c>
      <c r="Z1451">
        <v>0</v>
      </c>
      <c r="AA1451">
        <v>1355</v>
      </c>
      <c r="AB1451">
        <v>0</v>
      </c>
      <c r="AC1451">
        <v>0</v>
      </c>
      <c r="AD1451">
        <v>1</v>
      </c>
      <c r="AE1451">
        <v>0</v>
      </c>
      <c r="AF1451">
        <v>50</v>
      </c>
      <c r="AG1451">
        <v>0</v>
      </c>
      <c r="AH1451">
        <v>1</v>
      </c>
      <c r="AI1451">
        <v>2</v>
      </c>
      <c r="AJ1451">
        <v>0</v>
      </c>
      <c r="AK1451">
        <v>0</v>
      </c>
      <c r="AL1451">
        <v>0</v>
      </c>
      <c r="AM1451">
        <v>0</v>
      </c>
      <c r="AN1451">
        <v>0</v>
      </c>
      <c r="AO1451">
        <v>37</v>
      </c>
      <c r="AP1451">
        <v>155</v>
      </c>
      <c r="AQ1451">
        <v>45</v>
      </c>
      <c r="AR1451">
        <v>0</v>
      </c>
      <c r="AS1451">
        <v>16</v>
      </c>
      <c r="AT1451">
        <v>1</v>
      </c>
      <c r="AU1451">
        <v>9</v>
      </c>
      <c r="AV1451">
        <v>3</v>
      </c>
      <c r="AW1451">
        <v>1</v>
      </c>
      <c r="AX1451">
        <v>0</v>
      </c>
      <c r="AY1451">
        <v>22</v>
      </c>
      <c r="AZ1451">
        <v>30</v>
      </c>
      <c r="BA1451">
        <v>14</v>
      </c>
      <c r="BB1451">
        <v>4</v>
      </c>
      <c r="BC1451">
        <v>3</v>
      </c>
      <c r="BD1451">
        <v>1</v>
      </c>
      <c r="BE1451">
        <v>0</v>
      </c>
      <c r="BF1451">
        <v>52</v>
      </c>
      <c r="BG1451">
        <v>30</v>
      </c>
      <c r="BH1451">
        <v>0</v>
      </c>
      <c r="BI1451">
        <v>8</v>
      </c>
      <c r="BJ1451" s="2">
        <v>46132</v>
      </c>
      <c r="BK1451">
        <v>0</v>
      </c>
      <c r="BL1451" s="3" t="str">
        <f>VLOOKUP(O1451,DropDownList!$H$1:$I$7,2,FALSE)</f>
        <v>2023/24</v>
      </c>
      <c r="BM1451" s="3" t="str">
        <f t="shared" si="22"/>
        <v>VSUR</v>
      </c>
    </row>
    <row r="1452" spans="1:65" x14ac:dyDescent="0.2">
      <c r="A1452">
        <v>2026</v>
      </c>
      <c r="B1452">
        <v>4</v>
      </c>
      <c r="C1452" t="s">
        <v>162</v>
      </c>
      <c r="D1452" t="s">
        <v>167</v>
      </c>
      <c r="E1452" t="s">
        <v>11</v>
      </c>
      <c r="F1452">
        <v>9711</v>
      </c>
      <c r="G1452" t="s">
        <v>158</v>
      </c>
      <c r="H1452" t="s">
        <v>164</v>
      </c>
      <c r="I1452" t="s">
        <v>164</v>
      </c>
      <c r="J1452" s="1">
        <v>46113</v>
      </c>
      <c r="K1452" t="s">
        <v>440</v>
      </c>
      <c r="L1452">
        <v>1</v>
      </c>
      <c r="M1452" t="s">
        <v>441</v>
      </c>
      <c r="N1452" t="s">
        <v>442</v>
      </c>
      <c r="O1452" t="s">
        <v>147</v>
      </c>
      <c r="P1452" t="s">
        <v>160</v>
      </c>
      <c r="Q1452">
        <v>6111.93</v>
      </c>
      <c r="R1452">
        <v>72</v>
      </c>
      <c r="S1452">
        <v>36400</v>
      </c>
      <c r="T1452">
        <v>1360</v>
      </c>
      <c r="U1452">
        <v>19</v>
      </c>
      <c r="V1452">
        <v>15</v>
      </c>
      <c r="W1452">
        <v>4181.75</v>
      </c>
      <c r="X1452">
        <v>4511.75</v>
      </c>
      <c r="Y1452">
        <v>0</v>
      </c>
      <c r="Z1452">
        <v>0</v>
      </c>
      <c r="AA1452">
        <v>28928.07</v>
      </c>
      <c r="AB1452">
        <v>175</v>
      </c>
      <c r="AC1452">
        <v>27108.07</v>
      </c>
      <c r="AD1452">
        <v>7</v>
      </c>
      <c r="AE1452">
        <v>8</v>
      </c>
      <c r="AF1452">
        <v>49</v>
      </c>
      <c r="AG1452">
        <v>11</v>
      </c>
      <c r="AH1452">
        <v>4</v>
      </c>
      <c r="AI1452">
        <v>8</v>
      </c>
      <c r="AJ1452">
        <v>0</v>
      </c>
      <c r="AK1452">
        <v>0</v>
      </c>
      <c r="AL1452">
        <v>0</v>
      </c>
      <c r="AM1452">
        <v>0</v>
      </c>
      <c r="AN1452">
        <v>0</v>
      </c>
      <c r="AO1452">
        <v>40</v>
      </c>
      <c r="AP1452">
        <v>173</v>
      </c>
      <c r="AQ1452">
        <v>40</v>
      </c>
      <c r="AR1452">
        <v>0</v>
      </c>
      <c r="AS1452">
        <v>25</v>
      </c>
      <c r="AT1452">
        <v>13</v>
      </c>
      <c r="AU1452">
        <v>3</v>
      </c>
      <c r="AV1452">
        <v>0</v>
      </c>
      <c r="AW1452">
        <v>3</v>
      </c>
      <c r="AX1452">
        <v>0</v>
      </c>
      <c r="AY1452">
        <v>21</v>
      </c>
      <c r="AZ1452">
        <v>29</v>
      </c>
      <c r="BA1452">
        <v>24</v>
      </c>
      <c r="BB1452">
        <v>1</v>
      </c>
      <c r="BC1452">
        <v>0</v>
      </c>
      <c r="BD1452">
        <v>1</v>
      </c>
      <c r="BE1452">
        <v>0</v>
      </c>
      <c r="BF1452">
        <v>69</v>
      </c>
      <c r="BG1452">
        <v>2935</v>
      </c>
      <c r="BH1452">
        <v>0</v>
      </c>
      <c r="BI1452">
        <v>19</v>
      </c>
      <c r="BJ1452" s="2">
        <v>46132</v>
      </c>
      <c r="BK1452">
        <v>0</v>
      </c>
      <c r="BL1452" s="3" t="str">
        <f>VLOOKUP(O1452,DropDownList!$H$1:$I$7,2,FALSE)</f>
        <v>2024/25</v>
      </c>
      <c r="BM1452" s="3" t="str">
        <f t="shared" si="22"/>
        <v>SC COURT</v>
      </c>
    </row>
    <row r="1453" spans="1:65" x14ac:dyDescent="0.2">
      <c r="A1453">
        <v>2026</v>
      </c>
      <c r="B1453">
        <v>4</v>
      </c>
      <c r="C1453" t="s">
        <v>162</v>
      </c>
      <c r="D1453" t="s">
        <v>167</v>
      </c>
      <c r="E1453" t="s">
        <v>11</v>
      </c>
      <c r="F1453">
        <v>9711</v>
      </c>
      <c r="G1453" t="s">
        <v>158</v>
      </c>
      <c r="H1453" t="s">
        <v>164</v>
      </c>
      <c r="I1453" t="s">
        <v>164</v>
      </c>
      <c r="J1453" s="1">
        <v>46113</v>
      </c>
      <c r="K1453" t="s">
        <v>440</v>
      </c>
      <c r="L1453">
        <v>1</v>
      </c>
      <c r="M1453" t="s">
        <v>441</v>
      </c>
      <c r="N1453" t="s">
        <v>442</v>
      </c>
      <c r="O1453" t="s">
        <v>149</v>
      </c>
      <c r="P1453" t="s">
        <v>161</v>
      </c>
      <c r="Q1453">
        <v>170</v>
      </c>
      <c r="R1453">
        <v>42</v>
      </c>
      <c r="S1453">
        <v>1110</v>
      </c>
      <c r="T1453">
        <v>20</v>
      </c>
      <c r="U1453">
        <v>23</v>
      </c>
      <c r="V1453">
        <v>3</v>
      </c>
      <c r="W1453">
        <v>60</v>
      </c>
      <c r="X1453">
        <v>60</v>
      </c>
      <c r="Y1453">
        <v>0</v>
      </c>
      <c r="Z1453">
        <v>0</v>
      </c>
      <c r="AA1453">
        <v>920</v>
      </c>
      <c r="AB1453">
        <v>0</v>
      </c>
      <c r="AC1453">
        <v>0</v>
      </c>
      <c r="AD1453">
        <v>3</v>
      </c>
      <c r="AE1453">
        <v>0</v>
      </c>
      <c r="AF1453">
        <v>32</v>
      </c>
      <c r="AG1453">
        <v>0</v>
      </c>
      <c r="AH1453">
        <v>1</v>
      </c>
      <c r="AI1453">
        <v>9</v>
      </c>
      <c r="AJ1453">
        <v>0</v>
      </c>
      <c r="AK1453">
        <v>0</v>
      </c>
      <c r="AL1453">
        <v>0</v>
      </c>
      <c r="AM1453">
        <v>0</v>
      </c>
      <c r="AN1453">
        <v>0</v>
      </c>
      <c r="AO1453">
        <v>25</v>
      </c>
      <c r="AP1453">
        <v>60</v>
      </c>
      <c r="AQ1453">
        <v>24</v>
      </c>
      <c r="AR1453">
        <v>0</v>
      </c>
      <c r="AS1453">
        <v>4</v>
      </c>
      <c r="AT1453">
        <v>5</v>
      </c>
      <c r="AU1453">
        <v>0</v>
      </c>
      <c r="AV1453">
        <v>0</v>
      </c>
      <c r="AW1453">
        <v>1</v>
      </c>
      <c r="AX1453">
        <v>0</v>
      </c>
      <c r="AY1453">
        <v>7</v>
      </c>
      <c r="AZ1453">
        <v>7</v>
      </c>
      <c r="BA1453">
        <v>0</v>
      </c>
      <c r="BB1453">
        <v>3</v>
      </c>
      <c r="BC1453">
        <v>0</v>
      </c>
      <c r="BD1453">
        <v>1</v>
      </c>
      <c r="BE1453">
        <v>0</v>
      </c>
      <c r="BF1453">
        <v>41</v>
      </c>
      <c r="BG1453">
        <v>170</v>
      </c>
      <c r="BH1453">
        <v>0</v>
      </c>
      <c r="BI1453">
        <v>23</v>
      </c>
      <c r="BJ1453" s="2">
        <v>46132</v>
      </c>
      <c r="BK1453">
        <v>0</v>
      </c>
      <c r="BL1453" s="3" t="str">
        <f>VLOOKUP(O1453,DropDownList!$H$1:$I$7,2,FALSE)</f>
        <v>2025/26</v>
      </c>
      <c r="BM1453" s="3" t="str">
        <f t="shared" si="22"/>
        <v>VSUR</v>
      </c>
    </row>
    <row r="1454" spans="1:65" x14ac:dyDescent="0.2">
      <c r="A1454">
        <v>2026</v>
      </c>
      <c r="B1454">
        <v>4</v>
      </c>
      <c r="C1454" t="s">
        <v>162</v>
      </c>
      <c r="D1454" t="s">
        <v>167</v>
      </c>
      <c r="E1454" t="s">
        <v>11</v>
      </c>
      <c r="F1454">
        <v>9711</v>
      </c>
      <c r="G1454" t="s">
        <v>158</v>
      </c>
      <c r="H1454" t="s">
        <v>164</v>
      </c>
      <c r="I1454" t="s">
        <v>164</v>
      </c>
      <c r="J1454" s="1">
        <v>46113</v>
      </c>
      <c r="K1454" t="s">
        <v>440</v>
      </c>
      <c r="L1454">
        <v>1</v>
      </c>
      <c r="M1454" t="s">
        <v>441</v>
      </c>
      <c r="N1454" t="s">
        <v>442</v>
      </c>
      <c r="O1454" t="s">
        <v>155</v>
      </c>
      <c r="P1454" t="s">
        <v>160</v>
      </c>
      <c r="Q1454">
        <v>6179.87</v>
      </c>
      <c r="R1454">
        <v>69</v>
      </c>
      <c r="S1454">
        <v>39355</v>
      </c>
      <c r="T1454">
        <v>1780.91</v>
      </c>
      <c r="U1454">
        <v>11</v>
      </c>
      <c r="V1454">
        <v>4</v>
      </c>
      <c r="W1454">
        <v>4347</v>
      </c>
      <c r="X1454">
        <v>4347</v>
      </c>
      <c r="Y1454">
        <v>0</v>
      </c>
      <c r="Z1454">
        <v>0</v>
      </c>
      <c r="AA1454">
        <v>31394.22</v>
      </c>
      <c r="AB1454">
        <v>2260</v>
      </c>
      <c r="AC1454">
        <v>27479.22</v>
      </c>
      <c r="AD1454">
        <v>2</v>
      </c>
      <c r="AE1454">
        <v>2</v>
      </c>
      <c r="AF1454">
        <v>52</v>
      </c>
      <c r="AG1454">
        <v>7</v>
      </c>
      <c r="AH1454">
        <v>3</v>
      </c>
      <c r="AI1454">
        <v>4</v>
      </c>
      <c r="AJ1454">
        <v>0</v>
      </c>
      <c r="AK1454">
        <v>0</v>
      </c>
      <c r="AL1454">
        <v>0</v>
      </c>
      <c r="AM1454">
        <v>0</v>
      </c>
      <c r="AN1454">
        <v>0</v>
      </c>
      <c r="AO1454">
        <v>42</v>
      </c>
      <c r="AP1454">
        <v>224</v>
      </c>
      <c r="AQ1454">
        <v>51</v>
      </c>
      <c r="AR1454">
        <v>0</v>
      </c>
      <c r="AS1454">
        <v>24</v>
      </c>
      <c r="AT1454">
        <v>5</v>
      </c>
      <c r="AU1454">
        <v>10</v>
      </c>
      <c r="AV1454">
        <v>0</v>
      </c>
      <c r="AW1454">
        <v>4</v>
      </c>
      <c r="AX1454">
        <v>0</v>
      </c>
      <c r="AY1454">
        <v>26</v>
      </c>
      <c r="AZ1454">
        <v>39</v>
      </c>
      <c r="BA1454">
        <v>27</v>
      </c>
      <c r="BB1454">
        <v>7</v>
      </c>
      <c r="BC1454">
        <v>4</v>
      </c>
      <c r="BD1454">
        <v>1</v>
      </c>
      <c r="BE1454">
        <v>0</v>
      </c>
      <c r="BF1454">
        <v>62</v>
      </c>
      <c r="BG1454">
        <v>3245</v>
      </c>
      <c r="BH1454">
        <v>3</v>
      </c>
      <c r="BI1454">
        <v>7</v>
      </c>
      <c r="BJ1454" s="2">
        <v>46132</v>
      </c>
      <c r="BK1454">
        <v>2</v>
      </c>
      <c r="BL1454" s="3" t="str">
        <f>VLOOKUP(O1454,DropDownList!$H$1:$I$7,2,FALSE)</f>
        <v>2022/23</v>
      </c>
      <c r="BM1454" s="3" t="str">
        <f t="shared" si="22"/>
        <v>SC COURT</v>
      </c>
    </row>
    <row r="1455" spans="1:65" x14ac:dyDescent="0.2">
      <c r="A1455">
        <v>2026</v>
      </c>
      <c r="B1455">
        <v>4</v>
      </c>
      <c r="C1455" t="s">
        <v>162</v>
      </c>
      <c r="D1455" t="s">
        <v>167</v>
      </c>
      <c r="E1455" t="s">
        <v>11</v>
      </c>
      <c r="F1455">
        <v>9711</v>
      </c>
      <c r="G1455" t="s">
        <v>158</v>
      </c>
      <c r="H1455" t="s">
        <v>164</v>
      </c>
      <c r="I1455" t="s">
        <v>164</v>
      </c>
      <c r="J1455" s="1">
        <v>46113</v>
      </c>
      <c r="K1455" t="s">
        <v>440</v>
      </c>
      <c r="L1455">
        <v>1</v>
      </c>
      <c r="M1455" t="s">
        <v>441</v>
      </c>
      <c r="N1455" t="s">
        <v>442</v>
      </c>
      <c r="O1455" t="s">
        <v>149</v>
      </c>
      <c r="P1455" t="s">
        <v>160</v>
      </c>
      <c r="Q1455">
        <v>8429.27</v>
      </c>
      <c r="R1455">
        <v>44</v>
      </c>
      <c r="S1455">
        <v>23731.599999999999</v>
      </c>
      <c r="T1455">
        <v>1270</v>
      </c>
      <c r="U1455">
        <v>24</v>
      </c>
      <c r="V1455">
        <v>13</v>
      </c>
      <c r="W1455">
        <v>2285.67</v>
      </c>
      <c r="X1455">
        <v>4569.67</v>
      </c>
      <c r="Y1455">
        <v>0</v>
      </c>
      <c r="Z1455">
        <v>0</v>
      </c>
      <c r="AA1455">
        <v>14032.33</v>
      </c>
      <c r="AB1455">
        <v>600</v>
      </c>
      <c r="AC1455">
        <v>12512.33</v>
      </c>
      <c r="AD1455">
        <v>3</v>
      </c>
      <c r="AE1455">
        <v>10</v>
      </c>
      <c r="AF1455">
        <v>18</v>
      </c>
      <c r="AG1455">
        <v>15</v>
      </c>
      <c r="AH1455">
        <v>2</v>
      </c>
      <c r="AI1455">
        <v>9</v>
      </c>
      <c r="AJ1455">
        <v>0</v>
      </c>
      <c r="AK1455">
        <v>0</v>
      </c>
      <c r="AL1455">
        <v>0</v>
      </c>
      <c r="AM1455">
        <v>0</v>
      </c>
      <c r="AN1455">
        <v>0</v>
      </c>
      <c r="AO1455">
        <v>26</v>
      </c>
      <c r="AP1455">
        <v>61</v>
      </c>
      <c r="AQ1455">
        <v>24</v>
      </c>
      <c r="AR1455">
        <v>0</v>
      </c>
      <c r="AS1455">
        <v>4</v>
      </c>
      <c r="AT1455">
        <v>5</v>
      </c>
      <c r="AU1455">
        <v>0</v>
      </c>
      <c r="AV1455">
        <v>0</v>
      </c>
      <c r="AW1455">
        <v>2</v>
      </c>
      <c r="AX1455">
        <v>0</v>
      </c>
      <c r="AY1455">
        <v>7</v>
      </c>
      <c r="AZ1455">
        <v>7</v>
      </c>
      <c r="BA1455">
        <v>0</v>
      </c>
      <c r="BB1455">
        <v>3</v>
      </c>
      <c r="BC1455">
        <v>0</v>
      </c>
      <c r="BD1455">
        <v>1</v>
      </c>
      <c r="BE1455">
        <v>0</v>
      </c>
      <c r="BF1455">
        <v>42</v>
      </c>
      <c r="BG1455">
        <v>3253</v>
      </c>
      <c r="BH1455">
        <v>0</v>
      </c>
      <c r="BI1455">
        <v>24</v>
      </c>
      <c r="BJ1455" s="2">
        <v>46132</v>
      </c>
      <c r="BK1455">
        <v>0</v>
      </c>
      <c r="BL1455" s="3" t="str">
        <f>VLOOKUP(O1455,DropDownList!$H$1:$I$7,2,FALSE)</f>
        <v>2025/26</v>
      </c>
      <c r="BM1455" s="3" t="str">
        <f t="shared" si="22"/>
        <v>SC COURT</v>
      </c>
    </row>
    <row r="1456" spans="1:65" x14ac:dyDescent="0.2">
      <c r="A1456">
        <v>2026</v>
      </c>
      <c r="B1456">
        <v>4</v>
      </c>
      <c r="C1456" t="s">
        <v>162</v>
      </c>
      <c r="D1456" t="s">
        <v>167</v>
      </c>
      <c r="E1456" t="s">
        <v>11</v>
      </c>
      <c r="F1456">
        <v>9711</v>
      </c>
      <c r="G1456" t="s">
        <v>158</v>
      </c>
      <c r="H1456" t="s">
        <v>164</v>
      </c>
      <c r="I1456" t="s">
        <v>164</v>
      </c>
      <c r="J1456" s="1">
        <v>46113</v>
      </c>
      <c r="K1456" t="s">
        <v>440</v>
      </c>
      <c r="L1456">
        <v>1</v>
      </c>
      <c r="M1456" t="s">
        <v>441</v>
      </c>
      <c r="N1456" t="s">
        <v>442</v>
      </c>
      <c r="O1456" t="s">
        <v>155</v>
      </c>
      <c r="P1456" t="s">
        <v>161</v>
      </c>
      <c r="Q1456">
        <v>145</v>
      </c>
      <c r="R1456">
        <v>64</v>
      </c>
      <c r="S1456">
        <v>1820</v>
      </c>
      <c r="T1456">
        <v>20</v>
      </c>
      <c r="U1456">
        <v>12</v>
      </c>
      <c r="V1456">
        <v>2</v>
      </c>
      <c r="W1456">
        <v>115</v>
      </c>
      <c r="X1456">
        <v>115</v>
      </c>
      <c r="Y1456">
        <v>0</v>
      </c>
      <c r="Z1456">
        <v>0</v>
      </c>
      <c r="AA1456">
        <v>1655</v>
      </c>
      <c r="AB1456">
        <v>0</v>
      </c>
      <c r="AC1456">
        <v>0</v>
      </c>
      <c r="AD1456">
        <v>2</v>
      </c>
      <c r="AE1456">
        <v>0</v>
      </c>
      <c r="AF1456">
        <v>59</v>
      </c>
      <c r="AG1456">
        <v>0</v>
      </c>
      <c r="AH1456">
        <v>1</v>
      </c>
      <c r="AI1456">
        <v>4</v>
      </c>
      <c r="AJ1456">
        <v>0</v>
      </c>
      <c r="AK1456">
        <v>0</v>
      </c>
      <c r="AL1456">
        <v>0</v>
      </c>
      <c r="AM1456">
        <v>0</v>
      </c>
      <c r="AN1456">
        <v>0</v>
      </c>
      <c r="AO1456">
        <v>38</v>
      </c>
      <c r="AP1456">
        <v>217</v>
      </c>
      <c r="AQ1456">
        <v>47</v>
      </c>
      <c r="AR1456">
        <v>0</v>
      </c>
      <c r="AS1456">
        <v>22</v>
      </c>
      <c r="AT1456">
        <v>4</v>
      </c>
      <c r="AU1456">
        <v>10</v>
      </c>
      <c r="AV1456">
        <v>0</v>
      </c>
      <c r="AW1456">
        <v>2</v>
      </c>
      <c r="AX1456">
        <v>0</v>
      </c>
      <c r="AY1456">
        <v>28</v>
      </c>
      <c r="AZ1456">
        <v>40</v>
      </c>
      <c r="BA1456">
        <v>28</v>
      </c>
      <c r="BB1456">
        <v>7</v>
      </c>
      <c r="BC1456">
        <v>4</v>
      </c>
      <c r="BD1456">
        <v>1</v>
      </c>
      <c r="BE1456">
        <v>0</v>
      </c>
      <c r="BF1456">
        <v>59</v>
      </c>
      <c r="BG1456">
        <v>145</v>
      </c>
      <c r="BH1456">
        <v>0</v>
      </c>
      <c r="BI1456">
        <v>8</v>
      </c>
      <c r="BJ1456" s="2">
        <v>46132</v>
      </c>
      <c r="BK1456">
        <v>2</v>
      </c>
      <c r="BL1456" s="3" t="str">
        <f>VLOOKUP(O1456,DropDownList!$H$1:$I$7,2,FALSE)</f>
        <v>2022/23</v>
      </c>
      <c r="BM1456" s="3" t="str">
        <f t="shared" si="22"/>
        <v>VSUR</v>
      </c>
    </row>
    <row r="1457" spans="1:65" x14ac:dyDescent="0.2">
      <c r="A1457">
        <v>2026</v>
      </c>
      <c r="B1457">
        <v>4</v>
      </c>
      <c r="C1457" t="s">
        <v>162</v>
      </c>
      <c r="D1457" t="s">
        <v>168</v>
      </c>
      <c r="E1457" t="s">
        <v>12</v>
      </c>
      <c r="F1457">
        <v>9341</v>
      </c>
      <c r="G1457" t="s">
        <v>141</v>
      </c>
      <c r="H1457" t="s">
        <v>164</v>
      </c>
      <c r="I1457" t="s">
        <v>164</v>
      </c>
      <c r="J1457" s="1">
        <v>46113</v>
      </c>
      <c r="K1457" t="s">
        <v>440</v>
      </c>
      <c r="L1457">
        <v>1</v>
      </c>
      <c r="M1457" t="s">
        <v>441</v>
      </c>
      <c r="N1457" t="s">
        <v>442</v>
      </c>
      <c r="O1457" t="s">
        <v>155</v>
      </c>
      <c r="P1457" t="s">
        <v>148</v>
      </c>
      <c r="Q1457">
        <v>120</v>
      </c>
      <c r="R1457">
        <v>14</v>
      </c>
      <c r="S1457">
        <v>840</v>
      </c>
      <c r="T1457">
        <v>100</v>
      </c>
      <c r="U1457">
        <v>2</v>
      </c>
      <c r="V1457">
        <v>2</v>
      </c>
      <c r="W1457">
        <v>120</v>
      </c>
      <c r="X1457">
        <v>120</v>
      </c>
      <c r="Y1457">
        <v>0</v>
      </c>
      <c r="Z1457">
        <v>0</v>
      </c>
      <c r="AA1457">
        <v>620</v>
      </c>
      <c r="AB1457">
        <v>0</v>
      </c>
      <c r="AC1457">
        <v>620</v>
      </c>
      <c r="AD1457">
        <v>2</v>
      </c>
      <c r="AE1457">
        <v>0</v>
      </c>
      <c r="AF1457">
        <v>9</v>
      </c>
      <c r="AG1457">
        <v>0</v>
      </c>
      <c r="AH1457">
        <v>1</v>
      </c>
      <c r="AI1457">
        <v>2</v>
      </c>
      <c r="AJ1457">
        <v>0</v>
      </c>
      <c r="AK1457">
        <v>0</v>
      </c>
      <c r="AL1457">
        <v>0</v>
      </c>
      <c r="AM1457">
        <v>0</v>
      </c>
      <c r="AN1457">
        <v>0</v>
      </c>
      <c r="AO1457">
        <v>8</v>
      </c>
      <c r="AP1457">
        <v>44</v>
      </c>
      <c r="AQ1457">
        <v>8</v>
      </c>
      <c r="AR1457">
        <v>0</v>
      </c>
      <c r="AS1457">
        <v>3</v>
      </c>
      <c r="AT1457">
        <v>0</v>
      </c>
      <c r="AU1457">
        <v>1</v>
      </c>
      <c r="AV1457">
        <v>0</v>
      </c>
      <c r="AW1457">
        <v>0</v>
      </c>
      <c r="AX1457">
        <v>0</v>
      </c>
      <c r="AY1457">
        <v>5</v>
      </c>
      <c r="AZ1457">
        <v>12</v>
      </c>
      <c r="BA1457">
        <v>9</v>
      </c>
      <c r="BB1457">
        <v>2</v>
      </c>
      <c r="BC1457">
        <v>2</v>
      </c>
      <c r="BD1457">
        <v>0</v>
      </c>
      <c r="BE1457">
        <v>0</v>
      </c>
      <c r="BF1457">
        <v>7</v>
      </c>
      <c r="BG1457">
        <v>120</v>
      </c>
      <c r="BH1457">
        <v>2</v>
      </c>
      <c r="BI1457">
        <v>1</v>
      </c>
      <c r="BJ1457" s="2">
        <v>46132</v>
      </c>
      <c r="BK1457">
        <v>0</v>
      </c>
      <c r="BL1457" s="3" t="str">
        <f>VLOOKUP(O1457,DropDownList!$H$1:$I$7,2,FALSE)</f>
        <v>2022/23</v>
      </c>
      <c r="BM1457" s="3" t="str">
        <f t="shared" si="22"/>
        <v>PRAS</v>
      </c>
    </row>
    <row r="1458" spans="1:65" x14ac:dyDescent="0.2">
      <c r="A1458">
        <v>2026</v>
      </c>
      <c r="B1458">
        <v>4</v>
      </c>
      <c r="C1458" t="s">
        <v>162</v>
      </c>
      <c r="D1458" t="s">
        <v>168</v>
      </c>
      <c r="E1458" t="s">
        <v>12</v>
      </c>
      <c r="F1458">
        <v>9341</v>
      </c>
      <c r="G1458" t="s">
        <v>141</v>
      </c>
      <c r="H1458" t="s">
        <v>164</v>
      </c>
      <c r="I1458" t="s">
        <v>164</v>
      </c>
      <c r="J1458" s="1">
        <v>46113</v>
      </c>
      <c r="K1458" t="s">
        <v>440</v>
      </c>
      <c r="L1458">
        <v>1</v>
      </c>
      <c r="M1458" t="s">
        <v>441</v>
      </c>
      <c r="N1458" t="s">
        <v>442</v>
      </c>
      <c r="O1458" t="s">
        <v>155</v>
      </c>
      <c r="P1458" t="s">
        <v>153</v>
      </c>
      <c r="Q1458">
        <v>0</v>
      </c>
      <c r="R1458">
        <v>32</v>
      </c>
      <c r="S1458">
        <v>1440</v>
      </c>
      <c r="T1458">
        <v>825</v>
      </c>
      <c r="U1458">
        <v>0</v>
      </c>
      <c r="V1458">
        <v>0</v>
      </c>
      <c r="W1458">
        <v>0</v>
      </c>
      <c r="X1458">
        <v>0</v>
      </c>
      <c r="Y1458">
        <v>0</v>
      </c>
      <c r="Z1458">
        <v>0</v>
      </c>
      <c r="AA1458">
        <v>615</v>
      </c>
      <c r="AB1458">
        <v>0</v>
      </c>
      <c r="AC1458">
        <v>615</v>
      </c>
      <c r="AD1458">
        <v>0</v>
      </c>
      <c r="AE1458">
        <v>0</v>
      </c>
      <c r="AF1458">
        <v>13</v>
      </c>
      <c r="AG1458">
        <v>0</v>
      </c>
      <c r="AH1458">
        <v>18</v>
      </c>
      <c r="AI1458">
        <v>0</v>
      </c>
      <c r="AJ1458">
        <v>0</v>
      </c>
      <c r="AK1458">
        <v>0</v>
      </c>
      <c r="AL1458">
        <v>0</v>
      </c>
      <c r="AM1458">
        <v>0</v>
      </c>
      <c r="AN1458">
        <v>0</v>
      </c>
      <c r="AO1458">
        <v>18</v>
      </c>
      <c r="AP1458">
        <v>19</v>
      </c>
      <c r="AQ1458">
        <v>18</v>
      </c>
      <c r="AR1458">
        <v>0</v>
      </c>
      <c r="AS1458">
        <v>1</v>
      </c>
      <c r="AT1458">
        <v>0</v>
      </c>
      <c r="AU1458">
        <v>0</v>
      </c>
      <c r="AV1458">
        <v>0</v>
      </c>
      <c r="AW1458">
        <v>0</v>
      </c>
      <c r="AX1458">
        <v>0</v>
      </c>
      <c r="AY1458">
        <v>0</v>
      </c>
      <c r="AZ1458">
        <v>0</v>
      </c>
      <c r="BA1458">
        <v>0</v>
      </c>
      <c r="BB1458">
        <v>0</v>
      </c>
      <c r="BC1458">
        <v>0</v>
      </c>
      <c r="BD1458">
        <v>0</v>
      </c>
      <c r="BE1458">
        <v>0</v>
      </c>
      <c r="BF1458">
        <v>19</v>
      </c>
      <c r="BG1458">
        <v>0</v>
      </c>
      <c r="BH1458">
        <v>1</v>
      </c>
      <c r="BI1458">
        <v>0</v>
      </c>
      <c r="BJ1458" s="2">
        <v>46132</v>
      </c>
      <c r="BK1458">
        <v>0</v>
      </c>
      <c r="BL1458" s="3" t="str">
        <f>VLOOKUP(O1458,DropDownList!$H$1:$I$7,2,FALSE)</f>
        <v>2022/23</v>
      </c>
      <c r="BM1458" s="3" t="str">
        <f t="shared" si="22"/>
        <v>PREG</v>
      </c>
    </row>
    <row r="1459" spans="1:65" x14ac:dyDescent="0.2">
      <c r="A1459">
        <v>2026</v>
      </c>
      <c r="B1459">
        <v>4</v>
      </c>
      <c r="C1459" t="s">
        <v>162</v>
      </c>
      <c r="D1459" t="s">
        <v>168</v>
      </c>
      <c r="E1459" t="s">
        <v>12</v>
      </c>
      <c r="F1459">
        <v>9341</v>
      </c>
      <c r="G1459" t="s">
        <v>141</v>
      </c>
      <c r="H1459" t="s">
        <v>164</v>
      </c>
      <c r="I1459" t="s">
        <v>164</v>
      </c>
      <c r="J1459" s="1">
        <v>46113</v>
      </c>
      <c r="K1459" t="s">
        <v>440</v>
      </c>
      <c r="L1459">
        <v>1</v>
      </c>
      <c r="M1459" t="s">
        <v>441</v>
      </c>
      <c r="N1459" t="s">
        <v>442</v>
      </c>
      <c r="O1459" t="s">
        <v>155</v>
      </c>
      <c r="P1459" t="s">
        <v>151</v>
      </c>
      <c r="Q1459">
        <v>0</v>
      </c>
      <c r="R1459">
        <v>206</v>
      </c>
      <c r="S1459">
        <v>6180</v>
      </c>
      <c r="T1459">
        <v>1440</v>
      </c>
      <c r="U1459">
        <v>0</v>
      </c>
      <c r="V1459">
        <v>0</v>
      </c>
      <c r="W1459">
        <v>0</v>
      </c>
      <c r="X1459">
        <v>0</v>
      </c>
      <c r="Y1459">
        <v>0</v>
      </c>
      <c r="Z1459">
        <v>0</v>
      </c>
      <c r="AA1459">
        <v>4740</v>
      </c>
      <c r="AB1459">
        <v>0</v>
      </c>
      <c r="AC1459">
        <v>4740</v>
      </c>
      <c r="AD1459">
        <v>0</v>
      </c>
      <c r="AE1459">
        <v>0</v>
      </c>
      <c r="AF1459">
        <v>158</v>
      </c>
      <c r="AG1459">
        <v>0</v>
      </c>
      <c r="AH1459">
        <v>48</v>
      </c>
      <c r="AI1459">
        <v>0</v>
      </c>
      <c r="AJ1459">
        <v>0</v>
      </c>
      <c r="AK1459">
        <v>0</v>
      </c>
      <c r="AL1459">
        <v>0</v>
      </c>
      <c r="AM1459">
        <v>5</v>
      </c>
      <c r="AN1459">
        <v>0</v>
      </c>
      <c r="AO1459">
        <v>0</v>
      </c>
      <c r="AP1459">
        <v>0</v>
      </c>
      <c r="AQ1459">
        <v>0</v>
      </c>
      <c r="AR1459">
        <v>0</v>
      </c>
      <c r="AS1459">
        <v>0</v>
      </c>
      <c r="AT1459">
        <v>0</v>
      </c>
      <c r="AU1459">
        <v>0</v>
      </c>
      <c r="AV1459">
        <v>0</v>
      </c>
      <c r="AW1459">
        <v>0</v>
      </c>
      <c r="AX1459">
        <v>0</v>
      </c>
      <c r="AY1459">
        <v>0</v>
      </c>
      <c r="AZ1459">
        <v>0</v>
      </c>
      <c r="BA1459">
        <v>0</v>
      </c>
      <c r="BB1459">
        <v>0</v>
      </c>
      <c r="BC1459">
        <v>0</v>
      </c>
      <c r="BD1459">
        <v>0</v>
      </c>
      <c r="BE1459">
        <v>0</v>
      </c>
      <c r="BF1459">
        <v>0</v>
      </c>
      <c r="BG1459">
        <v>0</v>
      </c>
      <c r="BH1459">
        <v>0</v>
      </c>
      <c r="BI1459">
        <v>0</v>
      </c>
      <c r="BJ1459" s="2">
        <v>46132</v>
      </c>
      <c r="BK1459">
        <v>0</v>
      </c>
      <c r="BL1459" s="3" t="str">
        <f>VLOOKUP(O1459,DropDownList!$H$1:$I$7,2,FALSE)</f>
        <v>2022/23</v>
      </c>
      <c r="BM1459" s="3" t="str">
        <f t="shared" si="22"/>
        <v>PCPF</v>
      </c>
    </row>
    <row r="1460" spans="1:65" x14ac:dyDescent="0.2">
      <c r="A1460">
        <v>2026</v>
      </c>
      <c r="B1460">
        <v>4</v>
      </c>
      <c r="C1460" t="s">
        <v>162</v>
      </c>
      <c r="D1460" t="s">
        <v>168</v>
      </c>
      <c r="E1460" t="s">
        <v>12</v>
      </c>
      <c r="F1460">
        <v>9341</v>
      </c>
      <c r="G1460" t="s">
        <v>141</v>
      </c>
      <c r="H1460" t="s">
        <v>164</v>
      </c>
      <c r="I1460" t="s">
        <v>164</v>
      </c>
      <c r="J1460" s="1">
        <v>46113</v>
      </c>
      <c r="K1460" t="s">
        <v>440</v>
      </c>
      <c r="L1460">
        <v>1</v>
      </c>
      <c r="M1460" t="s">
        <v>441</v>
      </c>
      <c r="N1460" t="s">
        <v>442</v>
      </c>
      <c r="O1460" t="s">
        <v>155</v>
      </c>
      <c r="P1460" t="s">
        <v>154</v>
      </c>
      <c r="Q1460">
        <v>6836.43</v>
      </c>
      <c r="R1460">
        <v>185</v>
      </c>
      <c r="S1460">
        <v>53391</v>
      </c>
      <c r="T1460">
        <v>2735.03</v>
      </c>
      <c r="U1460">
        <v>26</v>
      </c>
      <c r="V1460">
        <v>15</v>
      </c>
      <c r="W1460">
        <v>3285</v>
      </c>
      <c r="X1460">
        <v>4225</v>
      </c>
      <c r="Y1460">
        <v>0</v>
      </c>
      <c r="Z1460">
        <v>0</v>
      </c>
      <c r="AA1460">
        <v>43819.54</v>
      </c>
      <c r="AB1460">
        <v>581</v>
      </c>
      <c r="AC1460">
        <v>40493.54</v>
      </c>
      <c r="AD1460">
        <v>13</v>
      </c>
      <c r="AE1460">
        <v>2</v>
      </c>
      <c r="AF1460">
        <v>149</v>
      </c>
      <c r="AG1460">
        <v>11</v>
      </c>
      <c r="AH1460">
        <v>6</v>
      </c>
      <c r="AI1460">
        <v>15</v>
      </c>
      <c r="AJ1460">
        <v>0</v>
      </c>
      <c r="AK1460">
        <v>0</v>
      </c>
      <c r="AL1460">
        <v>0</v>
      </c>
      <c r="AM1460">
        <v>0</v>
      </c>
      <c r="AN1460">
        <v>0</v>
      </c>
      <c r="AO1460">
        <v>106</v>
      </c>
      <c r="AP1460">
        <v>576</v>
      </c>
      <c r="AQ1460">
        <v>114</v>
      </c>
      <c r="AR1460">
        <v>0</v>
      </c>
      <c r="AS1460">
        <v>75</v>
      </c>
      <c r="AT1460">
        <v>24</v>
      </c>
      <c r="AU1460">
        <v>25</v>
      </c>
      <c r="AV1460">
        <v>6</v>
      </c>
      <c r="AW1460">
        <v>2</v>
      </c>
      <c r="AX1460">
        <v>0</v>
      </c>
      <c r="AY1460">
        <v>64</v>
      </c>
      <c r="AZ1460">
        <v>104</v>
      </c>
      <c r="BA1460">
        <v>71</v>
      </c>
      <c r="BB1460">
        <v>24</v>
      </c>
      <c r="BC1460">
        <v>19</v>
      </c>
      <c r="BD1460">
        <v>4</v>
      </c>
      <c r="BE1460">
        <v>1</v>
      </c>
      <c r="BF1460">
        <v>180</v>
      </c>
      <c r="BG1460">
        <v>4000</v>
      </c>
      <c r="BH1460">
        <v>4</v>
      </c>
      <c r="BI1460">
        <v>24</v>
      </c>
      <c r="BJ1460" s="2">
        <v>46132</v>
      </c>
      <c r="BK1460">
        <v>0</v>
      </c>
      <c r="BL1460" s="3" t="str">
        <f>VLOOKUP(O1460,DropDownList!$H$1:$I$7,2,FALSE)</f>
        <v>2022/23</v>
      </c>
      <c r="BM1460" s="3" t="str">
        <f t="shared" si="22"/>
        <v>JP COURT</v>
      </c>
    </row>
    <row r="1461" spans="1:65" x14ac:dyDescent="0.2">
      <c r="A1461">
        <v>2026</v>
      </c>
      <c r="B1461">
        <v>4</v>
      </c>
      <c r="C1461" t="s">
        <v>162</v>
      </c>
      <c r="D1461" t="s">
        <v>168</v>
      </c>
      <c r="E1461" t="s">
        <v>12</v>
      </c>
      <c r="F1461">
        <v>9341</v>
      </c>
      <c r="G1461" t="s">
        <v>141</v>
      </c>
      <c r="H1461" t="s">
        <v>164</v>
      </c>
      <c r="I1461" t="s">
        <v>164</v>
      </c>
      <c r="J1461" s="1">
        <v>46113</v>
      </c>
      <c r="K1461" t="s">
        <v>440</v>
      </c>
      <c r="L1461">
        <v>1</v>
      </c>
      <c r="M1461" t="s">
        <v>441</v>
      </c>
      <c r="N1461" t="s">
        <v>442</v>
      </c>
      <c r="O1461" t="s">
        <v>147</v>
      </c>
      <c r="P1461" t="s">
        <v>146</v>
      </c>
      <c r="Q1461">
        <v>468.47</v>
      </c>
      <c r="R1461">
        <v>156</v>
      </c>
      <c r="S1461">
        <v>2600</v>
      </c>
      <c r="T1461">
        <v>10</v>
      </c>
      <c r="U1461">
        <v>54</v>
      </c>
      <c r="V1461">
        <v>13</v>
      </c>
      <c r="W1461">
        <v>220</v>
      </c>
      <c r="X1461">
        <v>220</v>
      </c>
      <c r="Y1461">
        <v>0</v>
      </c>
      <c r="Z1461">
        <v>0</v>
      </c>
      <c r="AA1461">
        <v>2121.5300000000002</v>
      </c>
      <c r="AB1461">
        <v>0</v>
      </c>
      <c r="AC1461">
        <v>0</v>
      </c>
      <c r="AD1461">
        <v>13</v>
      </c>
      <c r="AE1461">
        <v>0</v>
      </c>
      <c r="AF1461">
        <v>125</v>
      </c>
      <c r="AG1461">
        <v>2</v>
      </c>
      <c r="AH1461">
        <v>1</v>
      </c>
      <c r="AI1461">
        <v>28</v>
      </c>
      <c r="AJ1461">
        <v>0</v>
      </c>
      <c r="AK1461">
        <v>0</v>
      </c>
      <c r="AL1461">
        <v>0</v>
      </c>
      <c r="AM1461">
        <v>0</v>
      </c>
      <c r="AN1461">
        <v>0</v>
      </c>
      <c r="AO1461">
        <v>110</v>
      </c>
      <c r="AP1461">
        <v>459</v>
      </c>
      <c r="AQ1461">
        <v>130</v>
      </c>
      <c r="AR1461">
        <v>0</v>
      </c>
      <c r="AS1461">
        <v>66</v>
      </c>
      <c r="AT1461">
        <v>2</v>
      </c>
      <c r="AU1461">
        <v>23</v>
      </c>
      <c r="AV1461">
        <v>7</v>
      </c>
      <c r="AW1461">
        <v>0</v>
      </c>
      <c r="AX1461">
        <v>0</v>
      </c>
      <c r="AY1461">
        <v>38</v>
      </c>
      <c r="AZ1461">
        <v>73</v>
      </c>
      <c r="BA1461">
        <v>37</v>
      </c>
      <c r="BB1461">
        <v>28</v>
      </c>
      <c r="BC1461">
        <v>10</v>
      </c>
      <c r="BD1461">
        <v>2</v>
      </c>
      <c r="BE1461">
        <v>0</v>
      </c>
      <c r="BF1461">
        <v>156</v>
      </c>
      <c r="BG1461">
        <v>460</v>
      </c>
      <c r="BH1461">
        <v>0</v>
      </c>
      <c r="BI1461">
        <v>54</v>
      </c>
      <c r="BJ1461" s="2">
        <v>46132</v>
      </c>
      <c r="BK1461">
        <v>0</v>
      </c>
      <c r="BL1461" s="3" t="str">
        <f>VLOOKUP(O1461,DropDownList!$H$1:$I$7,2,FALSE)</f>
        <v>2024/25</v>
      </c>
      <c r="BM1461" s="3" t="str">
        <f t="shared" si="22"/>
        <v>VSUR</v>
      </c>
    </row>
    <row r="1462" spans="1:65" x14ac:dyDescent="0.2">
      <c r="A1462">
        <v>2026</v>
      </c>
      <c r="B1462">
        <v>4</v>
      </c>
      <c r="C1462" t="s">
        <v>162</v>
      </c>
      <c r="D1462" t="s">
        <v>168</v>
      </c>
      <c r="E1462" t="s">
        <v>12</v>
      </c>
      <c r="F1462">
        <v>9341</v>
      </c>
      <c r="G1462" t="s">
        <v>141</v>
      </c>
      <c r="H1462" t="s">
        <v>164</v>
      </c>
      <c r="I1462" t="s">
        <v>164</v>
      </c>
      <c r="J1462" s="1">
        <v>46113</v>
      </c>
      <c r="K1462" t="s">
        <v>440</v>
      </c>
      <c r="L1462">
        <v>1</v>
      </c>
      <c r="M1462" t="s">
        <v>441</v>
      </c>
      <c r="N1462" t="s">
        <v>442</v>
      </c>
      <c r="O1462" t="s">
        <v>155</v>
      </c>
      <c r="P1462" t="s">
        <v>146</v>
      </c>
      <c r="Q1462">
        <v>205</v>
      </c>
      <c r="R1462">
        <v>182</v>
      </c>
      <c r="S1462">
        <v>3010</v>
      </c>
      <c r="T1462">
        <v>100</v>
      </c>
      <c r="U1462">
        <v>26</v>
      </c>
      <c r="V1462">
        <v>12</v>
      </c>
      <c r="W1462">
        <v>150</v>
      </c>
      <c r="X1462">
        <v>150</v>
      </c>
      <c r="Y1462">
        <v>0</v>
      </c>
      <c r="Z1462">
        <v>0</v>
      </c>
      <c r="AA1462">
        <v>2705</v>
      </c>
      <c r="AB1462">
        <v>0</v>
      </c>
      <c r="AC1462">
        <v>0</v>
      </c>
      <c r="AD1462">
        <v>12</v>
      </c>
      <c r="AE1462">
        <v>0</v>
      </c>
      <c r="AF1462">
        <v>161</v>
      </c>
      <c r="AG1462">
        <v>1</v>
      </c>
      <c r="AH1462">
        <v>5</v>
      </c>
      <c r="AI1462">
        <v>15</v>
      </c>
      <c r="AJ1462">
        <v>0</v>
      </c>
      <c r="AK1462">
        <v>0</v>
      </c>
      <c r="AL1462">
        <v>0</v>
      </c>
      <c r="AM1462">
        <v>0</v>
      </c>
      <c r="AN1462">
        <v>0</v>
      </c>
      <c r="AO1462">
        <v>103</v>
      </c>
      <c r="AP1462">
        <v>581</v>
      </c>
      <c r="AQ1462">
        <v>115</v>
      </c>
      <c r="AR1462">
        <v>0</v>
      </c>
      <c r="AS1462">
        <v>77</v>
      </c>
      <c r="AT1462">
        <v>23</v>
      </c>
      <c r="AU1462">
        <v>23</v>
      </c>
      <c r="AV1462">
        <v>5</v>
      </c>
      <c r="AW1462">
        <v>1</v>
      </c>
      <c r="AX1462">
        <v>0</v>
      </c>
      <c r="AY1462">
        <v>65</v>
      </c>
      <c r="AZ1462">
        <v>105</v>
      </c>
      <c r="BA1462">
        <v>71</v>
      </c>
      <c r="BB1462">
        <v>26</v>
      </c>
      <c r="BC1462">
        <v>21</v>
      </c>
      <c r="BD1462">
        <v>3</v>
      </c>
      <c r="BE1462">
        <v>1</v>
      </c>
      <c r="BF1462">
        <v>179</v>
      </c>
      <c r="BG1462">
        <v>200</v>
      </c>
      <c r="BH1462">
        <v>0</v>
      </c>
      <c r="BI1462">
        <v>25</v>
      </c>
      <c r="BJ1462" s="2">
        <v>46132</v>
      </c>
      <c r="BK1462">
        <v>0</v>
      </c>
      <c r="BL1462" s="3" t="str">
        <f>VLOOKUP(O1462,DropDownList!$H$1:$I$7,2,FALSE)</f>
        <v>2022/23</v>
      </c>
      <c r="BM1462" s="3" t="str">
        <f t="shared" si="22"/>
        <v>VSUR</v>
      </c>
    </row>
    <row r="1463" spans="1:65" x14ac:dyDescent="0.2">
      <c r="A1463">
        <v>2026</v>
      </c>
      <c r="B1463">
        <v>4</v>
      </c>
      <c r="C1463" t="s">
        <v>162</v>
      </c>
      <c r="D1463" t="s">
        <v>168</v>
      </c>
      <c r="E1463" t="s">
        <v>12</v>
      </c>
      <c r="F1463">
        <v>9341</v>
      </c>
      <c r="G1463" t="s">
        <v>141</v>
      </c>
      <c r="H1463" t="s">
        <v>164</v>
      </c>
      <c r="I1463" t="s">
        <v>164</v>
      </c>
      <c r="J1463" s="1">
        <v>46113</v>
      </c>
      <c r="K1463" t="s">
        <v>440</v>
      </c>
      <c r="L1463">
        <v>1</v>
      </c>
      <c r="M1463" t="s">
        <v>441</v>
      </c>
      <c r="N1463" t="s">
        <v>442</v>
      </c>
      <c r="O1463" t="s">
        <v>155</v>
      </c>
      <c r="P1463" t="s">
        <v>150</v>
      </c>
      <c r="Q1463">
        <v>2690.42</v>
      </c>
      <c r="R1463">
        <v>160</v>
      </c>
      <c r="S1463">
        <v>27225.21</v>
      </c>
      <c r="T1463">
        <v>2234.13</v>
      </c>
      <c r="U1463">
        <v>20</v>
      </c>
      <c r="V1463">
        <v>6</v>
      </c>
      <c r="W1463">
        <v>841.72</v>
      </c>
      <c r="X1463">
        <v>841.72</v>
      </c>
      <c r="Y1463">
        <v>144</v>
      </c>
      <c r="Z1463">
        <v>24991.08</v>
      </c>
      <c r="AA1463">
        <v>22300.66</v>
      </c>
      <c r="AB1463">
        <v>8993.9</v>
      </c>
      <c r="AC1463">
        <v>13306.76</v>
      </c>
      <c r="AD1463">
        <v>5</v>
      </c>
      <c r="AE1463">
        <v>1</v>
      </c>
      <c r="AF1463">
        <v>123</v>
      </c>
      <c r="AG1463">
        <v>11</v>
      </c>
      <c r="AH1463">
        <v>16</v>
      </c>
      <c r="AI1463">
        <v>9</v>
      </c>
      <c r="AJ1463">
        <v>41</v>
      </c>
      <c r="AK1463">
        <v>17</v>
      </c>
      <c r="AL1463">
        <v>2</v>
      </c>
      <c r="AM1463">
        <v>10</v>
      </c>
      <c r="AN1463">
        <v>1</v>
      </c>
      <c r="AO1463">
        <v>94</v>
      </c>
      <c r="AP1463">
        <v>446</v>
      </c>
      <c r="AQ1463">
        <v>110</v>
      </c>
      <c r="AR1463">
        <v>0</v>
      </c>
      <c r="AS1463">
        <v>51</v>
      </c>
      <c r="AT1463">
        <v>12</v>
      </c>
      <c r="AU1463">
        <v>3</v>
      </c>
      <c r="AV1463">
        <v>2</v>
      </c>
      <c r="AW1463">
        <v>0</v>
      </c>
      <c r="AX1463">
        <v>0</v>
      </c>
      <c r="AY1463">
        <v>55</v>
      </c>
      <c r="AZ1463">
        <v>105</v>
      </c>
      <c r="BA1463">
        <v>68</v>
      </c>
      <c r="BB1463">
        <v>15</v>
      </c>
      <c r="BC1463">
        <v>7</v>
      </c>
      <c r="BD1463">
        <v>1</v>
      </c>
      <c r="BE1463">
        <v>0</v>
      </c>
      <c r="BF1463">
        <v>95</v>
      </c>
      <c r="BG1463">
        <v>1267.92</v>
      </c>
      <c r="BH1463">
        <v>1</v>
      </c>
      <c r="BI1463">
        <v>20</v>
      </c>
      <c r="BJ1463" s="2">
        <v>46132</v>
      </c>
      <c r="BK1463">
        <v>0</v>
      </c>
      <c r="BL1463" s="3" t="str">
        <f>VLOOKUP(O1463,DropDownList!$H$1:$I$7,2,FALSE)</f>
        <v>2022/23</v>
      </c>
      <c r="BM1463" s="3" t="str">
        <f t="shared" si="22"/>
        <v>FISCAL FINES</v>
      </c>
    </row>
    <row r="1464" spans="1:65" x14ac:dyDescent="0.2">
      <c r="A1464">
        <v>2026</v>
      </c>
      <c r="B1464">
        <v>4</v>
      </c>
      <c r="C1464" t="s">
        <v>162</v>
      </c>
      <c r="D1464" t="s">
        <v>168</v>
      </c>
      <c r="E1464" t="s">
        <v>12</v>
      </c>
      <c r="F1464">
        <v>9341</v>
      </c>
      <c r="G1464" t="s">
        <v>141</v>
      </c>
      <c r="H1464" t="s">
        <v>164</v>
      </c>
      <c r="I1464" t="s">
        <v>164</v>
      </c>
      <c r="J1464" s="1">
        <v>46113</v>
      </c>
      <c r="K1464" t="s">
        <v>440</v>
      </c>
      <c r="L1464">
        <v>1</v>
      </c>
      <c r="M1464" t="s">
        <v>441</v>
      </c>
      <c r="N1464" t="s">
        <v>442</v>
      </c>
      <c r="O1464" t="s">
        <v>155</v>
      </c>
      <c r="P1464" t="s">
        <v>152</v>
      </c>
      <c r="Q1464">
        <v>0</v>
      </c>
      <c r="R1464">
        <v>28</v>
      </c>
      <c r="S1464">
        <v>1120</v>
      </c>
      <c r="T1464">
        <v>560</v>
      </c>
      <c r="U1464">
        <v>0</v>
      </c>
      <c r="V1464">
        <v>0</v>
      </c>
      <c r="W1464">
        <v>0</v>
      </c>
      <c r="X1464">
        <v>0</v>
      </c>
      <c r="Y1464">
        <v>0</v>
      </c>
      <c r="Z1464">
        <v>0</v>
      </c>
      <c r="AA1464">
        <v>560</v>
      </c>
      <c r="AB1464">
        <v>0</v>
      </c>
      <c r="AC1464">
        <v>560</v>
      </c>
      <c r="AD1464">
        <v>0</v>
      </c>
      <c r="AE1464">
        <v>0</v>
      </c>
      <c r="AF1464">
        <v>14</v>
      </c>
      <c r="AG1464">
        <v>0</v>
      </c>
      <c r="AH1464">
        <v>14</v>
      </c>
      <c r="AI1464">
        <v>0</v>
      </c>
      <c r="AJ1464">
        <v>0</v>
      </c>
      <c r="AK1464">
        <v>0</v>
      </c>
      <c r="AL1464">
        <v>0</v>
      </c>
      <c r="AM1464">
        <v>0</v>
      </c>
      <c r="AN1464">
        <v>0</v>
      </c>
      <c r="AO1464">
        <v>0</v>
      </c>
      <c r="AP1464">
        <v>0</v>
      </c>
      <c r="AQ1464">
        <v>0</v>
      </c>
      <c r="AR1464">
        <v>0</v>
      </c>
      <c r="AS1464">
        <v>0</v>
      </c>
      <c r="AT1464">
        <v>0</v>
      </c>
      <c r="AU1464">
        <v>0</v>
      </c>
      <c r="AV1464">
        <v>0</v>
      </c>
      <c r="AW1464">
        <v>0</v>
      </c>
      <c r="AX1464">
        <v>0</v>
      </c>
      <c r="AY1464">
        <v>0</v>
      </c>
      <c r="AZ1464">
        <v>0</v>
      </c>
      <c r="BA1464">
        <v>0</v>
      </c>
      <c r="BB1464">
        <v>0</v>
      </c>
      <c r="BC1464">
        <v>0</v>
      </c>
      <c r="BD1464">
        <v>0</v>
      </c>
      <c r="BE1464">
        <v>0</v>
      </c>
      <c r="BF1464">
        <v>0</v>
      </c>
      <c r="BG1464">
        <v>0</v>
      </c>
      <c r="BH1464">
        <v>0</v>
      </c>
      <c r="BI1464">
        <v>0</v>
      </c>
      <c r="BJ1464" s="2">
        <v>46132</v>
      </c>
      <c r="BK1464">
        <v>0</v>
      </c>
      <c r="BL1464" s="3" t="str">
        <f>VLOOKUP(O1464,DropDownList!$H$1:$I$7,2,FALSE)</f>
        <v>2022/23</v>
      </c>
      <c r="BM1464" s="3" t="str">
        <f t="shared" si="22"/>
        <v>PCOA</v>
      </c>
    </row>
    <row r="1465" spans="1:65" x14ac:dyDescent="0.2">
      <c r="A1465">
        <v>2026</v>
      </c>
      <c r="B1465">
        <v>4</v>
      </c>
      <c r="C1465" t="s">
        <v>162</v>
      </c>
      <c r="D1465" t="s">
        <v>168</v>
      </c>
      <c r="E1465" t="s">
        <v>12</v>
      </c>
      <c r="F1465">
        <v>9341</v>
      </c>
      <c r="G1465" t="s">
        <v>141</v>
      </c>
      <c r="H1465" t="s">
        <v>164</v>
      </c>
      <c r="I1465" t="s">
        <v>164</v>
      </c>
      <c r="J1465" s="1">
        <v>46113</v>
      </c>
      <c r="K1465" t="s">
        <v>440</v>
      </c>
      <c r="L1465">
        <v>1</v>
      </c>
      <c r="M1465" t="s">
        <v>441</v>
      </c>
      <c r="N1465" t="s">
        <v>442</v>
      </c>
      <c r="O1465" t="s">
        <v>156</v>
      </c>
      <c r="P1465" t="s">
        <v>150</v>
      </c>
      <c r="Q1465">
        <v>5475.23</v>
      </c>
      <c r="R1465">
        <v>134</v>
      </c>
      <c r="S1465">
        <v>21967.21</v>
      </c>
      <c r="T1465">
        <v>848.34</v>
      </c>
      <c r="U1465">
        <v>34</v>
      </c>
      <c r="V1465">
        <v>15</v>
      </c>
      <c r="W1465">
        <v>3037.39</v>
      </c>
      <c r="X1465">
        <v>3037.39</v>
      </c>
      <c r="Y1465">
        <v>129</v>
      </c>
      <c r="Z1465">
        <v>21118.87</v>
      </c>
      <c r="AA1465">
        <v>15643.64</v>
      </c>
      <c r="AB1465">
        <v>4864.47</v>
      </c>
      <c r="AC1465">
        <v>10779.17</v>
      </c>
      <c r="AD1465">
        <v>11</v>
      </c>
      <c r="AE1465">
        <v>4</v>
      </c>
      <c r="AF1465">
        <v>94</v>
      </c>
      <c r="AG1465">
        <v>14</v>
      </c>
      <c r="AH1465">
        <v>5</v>
      </c>
      <c r="AI1465">
        <v>20</v>
      </c>
      <c r="AJ1465">
        <v>30</v>
      </c>
      <c r="AK1465">
        <v>17</v>
      </c>
      <c r="AL1465">
        <v>2</v>
      </c>
      <c r="AM1465">
        <v>1</v>
      </c>
      <c r="AN1465">
        <v>1</v>
      </c>
      <c r="AO1465">
        <v>86</v>
      </c>
      <c r="AP1465">
        <v>389</v>
      </c>
      <c r="AQ1465">
        <v>91</v>
      </c>
      <c r="AR1465">
        <v>0</v>
      </c>
      <c r="AS1465">
        <v>59</v>
      </c>
      <c r="AT1465">
        <v>0</v>
      </c>
      <c r="AU1465">
        <v>5</v>
      </c>
      <c r="AV1465">
        <v>2</v>
      </c>
      <c r="AW1465">
        <v>0</v>
      </c>
      <c r="AX1465">
        <v>0</v>
      </c>
      <c r="AY1465">
        <v>53</v>
      </c>
      <c r="AZ1465">
        <v>92</v>
      </c>
      <c r="BA1465">
        <v>55</v>
      </c>
      <c r="BB1465">
        <v>10</v>
      </c>
      <c r="BC1465">
        <v>3</v>
      </c>
      <c r="BD1465">
        <v>0</v>
      </c>
      <c r="BE1465">
        <v>0</v>
      </c>
      <c r="BF1465">
        <v>86</v>
      </c>
      <c r="BG1465">
        <v>3625.73</v>
      </c>
      <c r="BH1465">
        <v>1</v>
      </c>
      <c r="BI1465">
        <v>34</v>
      </c>
      <c r="BJ1465" s="2">
        <v>46132</v>
      </c>
      <c r="BK1465">
        <v>0</v>
      </c>
      <c r="BL1465" s="3" t="str">
        <f>VLOOKUP(O1465,DropDownList!$H$1:$I$7,2,FALSE)</f>
        <v>2023/24</v>
      </c>
      <c r="BM1465" s="3" t="str">
        <f t="shared" si="22"/>
        <v>FISCAL FINES</v>
      </c>
    </row>
    <row r="1466" spans="1:65" x14ac:dyDescent="0.2">
      <c r="A1466">
        <v>2026</v>
      </c>
      <c r="B1466">
        <v>4</v>
      </c>
      <c r="C1466" t="s">
        <v>162</v>
      </c>
      <c r="D1466" t="s">
        <v>168</v>
      </c>
      <c r="E1466" t="s">
        <v>12</v>
      </c>
      <c r="F1466">
        <v>9341</v>
      </c>
      <c r="G1466" t="s">
        <v>141</v>
      </c>
      <c r="H1466" t="s">
        <v>164</v>
      </c>
      <c r="I1466" t="s">
        <v>164</v>
      </c>
      <c r="J1466" s="1">
        <v>46113</v>
      </c>
      <c r="K1466" t="s">
        <v>440</v>
      </c>
      <c r="L1466">
        <v>1</v>
      </c>
      <c r="M1466" t="s">
        <v>441</v>
      </c>
      <c r="N1466" t="s">
        <v>442</v>
      </c>
      <c r="O1466" t="s">
        <v>156</v>
      </c>
      <c r="P1466" t="s">
        <v>148</v>
      </c>
      <c r="Q1466">
        <v>300</v>
      </c>
      <c r="R1466">
        <v>18</v>
      </c>
      <c r="S1466">
        <v>1080</v>
      </c>
      <c r="T1466">
        <v>60</v>
      </c>
      <c r="U1466">
        <v>5</v>
      </c>
      <c r="V1466">
        <v>3</v>
      </c>
      <c r="W1466">
        <v>180</v>
      </c>
      <c r="X1466">
        <v>180</v>
      </c>
      <c r="Y1466">
        <v>0</v>
      </c>
      <c r="Z1466">
        <v>0</v>
      </c>
      <c r="AA1466">
        <v>720</v>
      </c>
      <c r="AB1466">
        <v>0</v>
      </c>
      <c r="AC1466">
        <v>720</v>
      </c>
      <c r="AD1466">
        <v>3</v>
      </c>
      <c r="AE1466">
        <v>0</v>
      </c>
      <c r="AF1466">
        <v>12</v>
      </c>
      <c r="AG1466">
        <v>0</v>
      </c>
      <c r="AH1466">
        <v>1</v>
      </c>
      <c r="AI1466">
        <v>5</v>
      </c>
      <c r="AJ1466">
        <v>0</v>
      </c>
      <c r="AK1466">
        <v>0</v>
      </c>
      <c r="AL1466">
        <v>0</v>
      </c>
      <c r="AM1466">
        <v>0</v>
      </c>
      <c r="AN1466">
        <v>0</v>
      </c>
      <c r="AO1466">
        <v>14</v>
      </c>
      <c r="AP1466">
        <v>56</v>
      </c>
      <c r="AQ1466">
        <v>14</v>
      </c>
      <c r="AR1466">
        <v>0</v>
      </c>
      <c r="AS1466">
        <v>7</v>
      </c>
      <c r="AT1466">
        <v>0</v>
      </c>
      <c r="AU1466">
        <v>0</v>
      </c>
      <c r="AV1466">
        <v>0</v>
      </c>
      <c r="AW1466">
        <v>0</v>
      </c>
      <c r="AX1466">
        <v>0</v>
      </c>
      <c r="AY1466">
        <v>5</v>
      </c>
      <c r="AZ1466">
        <v>12</v>
      </c>
      <c r="BA1466">
        <v>7</v>
      </c>
      <c r="BB1466">
        <v>5</v>
      </c>
      <c r="BC1466">
        <v>3</v>
      </c>
      <c r="BD1466">
        <v>0</v>
      </c>
      <c r="BE1466">
        <v>0</v>
      </c>
      <c r="BF1466">
        <v>14</v>
      </c>
      <c r="BG1466">
        <v>300</v>
      </c>
      <c r="BH1466">
        <v>0</v>
      </c>
      <c r="BI1466">
        <v>5</v>
      </c>
      <c r="BJ1466" s="2">
        <v>46132</v>
      </c>
      <c r="BK1466">
        <v>0</v>
      </c>
      <c r="BL1466" s="3" t="str">
        <f>VLOOKUP(O1466,DropDownList!$H$1:$I$7,2,FALSE)</f>
        <v>2023/24</v>
      </c>
      <c r="BM1466" s="3" t="str">
        <f t="shared" si="22"/>
        <v>PRAS</v>
      </c>
    </row>
    <row r="1467" spans="1:65" x14ac:dyDescent="0.2">
      <c r="A1467">
        <v>2026</v>
      </c>
      <c r="B1467">
        <v>4</v>
      </c>
      <c r="C1467" t="s">
        <v>162</v>
      </c>
      <c r="D1467" t="s">
        <v>168</v>
      </c>
      <c r="E1467" t="s">
        <v>12</v>
      </c>
      <c r="F1467">
        <v>9341</v>
      </c>
      <c r="G1467" t="s">
        <v>141</v>
      </c>
      <c r="H1467" t="s">
        <v>164</v>
      </c>
      <c r="I1467" t="s">
        <v>164</v>
      </c>
      <c r="J1467" s="1">
        <v>46113</v>
      </c>
      <c r="K1467" t="s">
        <v>440</v>
      </c>
      <c r="L1467">
        <v>1</v>
      </c>
      <c r="M1467" t="s">
        <v>441</v>
      </c>
      <c r="N1467" t="s">
        <v>442</v>
      </c>
      <c r="O1467" t="s">
        <v>156</v>
      </c>
      <c r="P1467" t="s">
        <v>152</v>
      </c>
      <c r="Q1467">
        <v>0</v>
      </c>
      <c r="R1467">
        <v>39</v>
      </c>
      <c r="S1467">
        <v>1560</v>
      </c>
      <c r="T1467">
        <v>720</v>
      </c>
      <c r="U1467">
        <v>0</v>
      </c>
      <c r="V1467">
        <v>0</v>
      </c>
      <c r="W1467">
        <v>0</v>
      </c>
      <c r="X1467">
        <v>0</v>
      </c>
      <c r="Y1467">
        <v>0</v>
      </c>
      <c r="Z1467">
        <v>0</v>
      </c>
      <c r="AA1467">
        <v>840</v>
      </c>
      <c r="AB1467">
        <v>0</v>
      </c>
      <c r="AC1467">
        <v>840</v>
      </c>
      <c r="AD1467">
        <v>0</v>
      </c>
      <c r="AE1467">
        <v>0</v>
      </c>
      <c r="AF1467">
        <v>21</v>
      </c>
      <c r="AG1467">
        <v>0</v>
      </c>
      <c r="AH1467">
        <v>18</v>
      </c>
      <c r="AI1467">
        <v>0</v>
      </c>
      <c r="AJ1467">
        <v>0</v>
      </c>
      <c r="AK1467">
        <v>0</v>
      </c>
      <c r="AL1467">
        <v>0</v>
      </c>
      <c r="AM1467">
        <v>0</v>
      </c>
      <c r="AN1467">
        <v>0</v>
      </c>
      <c r="AO1467">
        <v>0</v>
      </c>
      <c r="AP1467">
        <v>0</v>
      </c>
      <c r="AQ1467">
        <v>0</v>
      </c>
      <c r="AR1467">
        <v>0</v>
      </c>
      <c r="AS1467">
        <v>0</v>
      </c>
      <c r="AT1467">
        <v>0</v>
      </c>
      <c r="AU1467">
        <v>0</v>
      </c>
      <c r="AV1467">
        <v>0</v>
      </c>
      <c r="AW1467">
        <v>0</v>
      </c>
      <c r="AX1467">
        <v>0</v>
      </c>
      <c r="AY1467">
        <v>0</v>
      </c>
      <c r="AZ1467">
        <v>0</v>
      </c>
      <c r="BA1467">
        <v>0</v>
      </c>
      <c r="BB1467">
        <v>0</v>
      </c>
      <c r="BC1467">
        <v>0</v>
      </c>
      <c r="BD1467">
        <v>0</v>
      </c>
      <c r="BE1467">
        <v>0</v>
      </c>
      <c r="BF1467">
        <v>0</v>
      </c>
      <c r="BG1467">
        <v>0</v>
      </c>
      <c r="BH1467">
        <v>0</v>
      </c>
      <c r="BI1467">
        <v>0</v>
      </c>
      <c r="BJ1467" s="2">
        <v>46132</v>
      </c>
      <c r="BK1467">
        <v>0</v>
      </c>
      <c r="BL1467" s="3" t="str">
        <f>VLOOKUP(O1467,DropDownList!$H$1:$I$7,2,FALSE)</f>
        <v>2023/24</v>
      </c>
      <c r="BM1467" s="3" t="str">
        <f t="shared" si="22"/>
        <v>PCOA</v>
      </c>
    </row>
    <row r="1468" spans="1:65" x14ac:dyDescent="0.2">
      <c r="A1468">
        <v>2026</v>
      </c>
      <c r="B1468">
        <v>4</v>
      </c>
      <c r="C1468" t="s">
        <v>162</v>
      </c>
      <c r="D1468" t="s">
        <v>168</v>
      </c>
      <c r="E1468" t="s">
        <v>12</v>
      </c>
      <c r="F1468">
        <v>9341</v>
      </c>
      <c r="G1468" t="s">
        <v>141</v>
      </c>
      <c r="H1468" t="s">
        <v>164</v>
      </c>
      <c r="I1468" t="s">
        <v>164</v>
      </c>
      <c r="J1468" s="1">
        <v>46113</v>
      </c>
      <c r="K1468" t="s">
        <v>440</v>
      </c>
      <c r="L1468">
        <v>1</v>
      </c>
      <c r="M1468" t="s">
        <v>441</v>
      </c>
      <c r="N1468" t="s">
        <v>442</v>
      </c>
      <c r="O1468" t="s">
        <v>156</v>
      </c>
      <c r="P1468" t="s">
        <v>146</v>
      </c>
      <c r="Q1468">
        <v>240</v>
      </c>
      <c r="R1468">
        <v>147</v>
      </c>
      <c r="S1468">
        <v>2520</v>
      </c>
      <c r="T1468">
        <v>0</v>
      </c>
      <c r="U1468">
        <v>21</v>
      </c>
      <c r="V1468">
        <v>4</v>
      </c>
      <c r="W1468">
        <v>70</v>
      </c>
      <c r="X1468">
        <v>70</v>
      </c>
      <c r="Y1468">
        <v>0</v>
      </c>
      <c r="Z1468">
        <v>0</v>
      </c>
      <c r="AA1468">
        <v>2280</v>
      </c>
      <c r="AB1468">
        <v>0</v>
      </c>
      <c r="AC1468">
        <v>0</v>
      </c>
      <c r="AD1468">
        <v>4</v>
      </c>
      <c r="AE1468">
        <v>0</v>
      </c>
      <c r="AF1468">
        <v>135</v>
      </c>
      <c r="AG1468">
        <v>0</v>
      </c>
      <c r="AH1468">
        <v>0</v>
      </c>
      <c r="AI1468">
        <v>12</v>
      </c>
      <c r="AJ1468">
        <v>0</v>
      </c>
      <c r="AK1468">
        <v>0</v>
      </c>
      <c r="AL1468">
        <v>0</v>
      </c>
      <c r="AM1468">
        <v>0</v>
      </c>
      <c r="AN1468">
        <v>0</v>
      </c>
      <c r="AO1468">
        <v>70</v>
      </c>
      <c r="AP1468">
        <v>292</v>
      </c>
      <c r="AQ1468">
        <v>72</v>
      </c>
      <c r="AR1468">
        <v>0</v>
      </c>
      <c r="AS1468">
        <v>45</v>
      </c>
      <c r="AT1468">
        <v>1</v>
      </c>
      <c r="AU1468">
        <v>9</v>
      </c>
      <c r="AV1468">
        <v>2</v>
      </c>
      <c r="AW1468">
        <v>0</v>
      </c>
      <c r="AX1468">
        <v>0</v>
      </c>
      <c r="AY1468">
        <v>32</v>
      </c>
      <c r="AZ1468">
        <v>55</v>
      </c>
      <c r="BA1468">
        <v>34</v>
      </c>
      <c r="BB1468">
        <v>18</v>
      </c>
      <c r="BC1468">
        <v>9</v>
      </c>
      <c r="BD1468">
        <v>0</v>
      </c>
      <c r="BE1468">
        <v>0</v>
      </c>
      <c r="BF1468">
        <v>145</v>
      </c>
      <c r="BG1468">
        <v>240</v>
      </c>
      <c r="BH1468">
        <v>0</v>
      </c>
      <c r="BI1468">
        <v>20</v>
      </c>
      <c r="BJ1468" s="2">
        <v>46132</v>
      </c>
      <c r="BK1468">
        <v>0</v>
      </c>
      <c r="BL1468" s="3" t="str">
        <f>VLOOKUP(O1468,DropDownList!$H$1:$I$7,2,FALSE)</f>
        <v>2023/24</v>
      </c>
      <c r="BM1468" s="3" t="str">
        <f t="shared" si="22"/>
        <v>VSUR</v>
      </c>
    </row>
    <row r="1469" spans="1:65" x14ac:dyDescent="0.2">
      <c r="A1469">
        <v>2026</v>
      </c>
      <c r="B1469">
        <v>4</v>
      </c>
      <c r="C1469" t="s">
        <v>162</v>
      </c>
      <c r="D1469" t="s">
        <v>168</v>
      </c>
      <c r="E1469" t="s">
        <v>12</v>
      </c>
      <c r="F1469">
        <v>9341</v>
      </c>
      <c r="G1469" t="s">
        <v>141</v>
      </c>
      <c r="H1469" t="s">
        <v>164</v>
      </c>
      <c r="I1469" t="s">
        <v>164</v>
      </c>
      <c r="J1469" s="1">
        <v>46113</v>
      </c>
      <c r="K1469" t="s">
        <v>440</v>
      </c>
      <c r="L1469">
        <v>1</v>
      </c>
      <c r="M1469" t="s">
        <v>441</v>
      </c>
      <c r="N1469" t="s">
        <v>442</v>
      </c>
      <c r="O1469" t="s">
        <v>156</v>
      </c>
      <c r="P1469" t="s">
        <v>153</v>
      </c>
      <c r="Q1469">
        <v>0</v>
      </c>
      <c r="R1469">
        <v>78</v>
      </c>
      <c r="S1469">
        <v>3510</v>
      </c>
      <c r="T1469">
        <v>2610</v>
      </c>
      <c r="U1469">
        <v>0</v>
      </c>
      <c r="V1469">
        <v>0</v>
      </c>
      <c r="W1469">
        <v>0</v>
      </c>
      <c r="X1469">
        <v>0</v>
      </c>
      <c r="Y1469">
        <v>0</v>
      </c>
      <c r="Z1469">
        <v>0</v>
      </c>
      <c r="AA1469">
        <v>900</v>
      </c>
      <c r="AB1469">
        <v>0</v>
      </c>
      <c r="AC1469">
        <v>900</v>
      </c>
      <c r="AD1469">
        <v>0</v>
      </c>
      <c r="AE1469">
        <v>0</v>
      </c>
      <c r="AF1469">
        <v>20</v>
      </c>
      <c r="AG1469">
        <v>0</v>
      </c>
      <c r="AH1469">
        <v>58</v>
      </c>
      <c r="AI1469">
        <v>0</v>
      </c>
      <c r="AJ1469">
        <v>0</v>
      </c>
      <c r="AK1469">
        <v>0</v>
      </c>
      <c r="AL1469">
        <v>0</v>
      </c>
      <c r="AM1469">
        <v>0</v>
      </c>
      <c r="AN1469">
        <v>0</v>
      </c>
      <c r="AO1469">
        <v>66</v>
      </c>
      <c r="AP1469">
        <v>67</v>
      </c>
      <c r="AQ1469">
        <v>67</v>
      </c>
      <c r="AR1469">
        <v>0</v>
      </c>
      <c r="AS1469">
        <v>0</v>
      </c>
      <c r="AT1469">
        <v>0</v>
      </c>
      <c r="AU1469">
        <v>0</v>
      </c>
      <c r="AV1469">
        <v>0</v>
      </c>
      <c r="AW1469">
        <v>0</v>
      </c>
      <c r="AX1469">
        <v>0</v>
      </c>
      <c r="AY1469">
        <v>0</v>
      </c>
      <c r="AZ1469">
        <v>0</v>
      </c>
      <c r="BA1469">
        <v>0</v>
      </c>
      <c r="BB1469">
        <v>0</v>
      </c>
      <c r="BC1469">
        <v>0</v>
      </c>
      <c r="BD1469">
        <v>0</v>
      </c>
      <c r="BE1469">
        <v>0</v>
      </c>
      <c r="BF1469">
        <v>66</v>
      </c>
      <c r="BG1469">
        <v>0</v>
      </c>
      <c r="BH1469">
        <v>0</v>
      </c>
      <c r="BI1469">
        <v>0</v>
      </c>
      <c r="BJ1469" s="2">
        <v>46132</v>
      </c>
      <c r="BK1469">
        <v>0</v>
      </c>
      <c r="BL1469" s="3" t="str">
        <f>VLOOKUP(O1469,DropDownList!$H$1:$I$7,2,FALSE)</f>
        <v>2023/24</v>
      </c>
      <c r="BM1469" s="3" t="str">
        <f t="shared" si="22"/>
        <v>PREG</v>
      </c>
    </row>
    <row r="1470" spans="1:65" x14ac:dyDescent="0.2">
      <c r="A1470">
        <v>2026</v>
      </c>
      <c r="B1470">
        <v>4</v>
      </c>
      <c r="C1470" t="s">
        <v>162</v>
      </c>
      <c r="D1470" t="s">
        <v>168</v>
      </c>
      <c r="E1470" t="s">
        <v>12</v>
      </c>
      <c r="F1470">
        <v>9341</v>
      </c>
      <c r="G1470" t="s">
        <v>141</v>
      </c>
      <c r="H1470" t="s">
        <v>164</v>
      </c>
      <c r="I1470" t="s">
        <v>164</v>
      </c>
      <c r="J1470" s="1">
        <v>46113</v>
      </c>
      <c r="K1470" t="s">
        <v>440</v>
      </c>
      <c r="L1470">
        <v>1</v>
      </c>
      <c r="M1470" t="s">
        <v>441</v>
      </c>
      <c r="N1470" t="s">
        <v>442</v>
      </c>
      <c r="O1470" t="s">
        <v>156</v>
      </c>
      <c r="P1470" t="s">
        <v>151</v>
      </c>
      <c r="Q1470">
        <v>0</v>
      </c>
      <c r="R1470">
        <v>247</v>
      </c>
      <c r="S1470">
        <v>7410</v>
      </c>
      <c r="T1470">
        <v>1410</v>
      </c>
      <c r="U1470">
        <v>0</v>
      </c>
      <c r="V1470">
        <v>0</v>
      </c>
      <c r="W1470">
        <v>0</v>
      </c>
      <c r="X1470">
        <v>0</v>
      </c>
      <c r="Y1470">
        <v>0</v>
      </c>
      <c r="Z1470">
        <v>0</v>
      </c>
      <c r="AA1470">
        <v>6000</v>
      </c>
      <c r="AB1470">
        <v>0</v>
      </c>
      <c r="AC1470">
        <v>6000</v>
      </c>
      <c r="AD1470">
        <v>0</v>
      </c>
      <c r="AE1470">
        <v>0</v>
      </c>
      <c r="AF1470">
        <v>200</v>
      </c>
      <c r="AG1470">
        <v>0</v>
      </c>
      <c r="AH1470">
        <v>47</v>
      </c>
      <c r="AI1470">
        <v>0</v>
      </c>
      <c r="AJ1470">
        <v>0</v>
      </c>
      <c r="AK1470">
        <v>0</v>
      </c>
      <c r="AL1470">
        <v>0</v>
      </c>
      <c r="AM1470">
        <v>6</v>
      </c>
      <c r="AN1470">
        <v>0</v>
      </c>
      <c r="AO1470">
        <v>0</v>
      </c>
      <c r="AP1470">
        <v>0</v>
      </c>
      <c r="AQ1470">
        <v>0</v>
      </c>
      <c r="AR1470">
        <v>0</v>
      </c>
      <c r="AS1470">
        <v>0</v>
      </c>
      <c r="AT1470">
        <v>0</v>
      </c>
      <c r="AU1470">
        <v>0</v>
      </c>
      <c r="AV1470">
        <v>0</v>
      </c>
      <c r="AW1470">
        <v>0</v>
      </c>
      <c r="AX1470">
        <v>0</v>
      </c>
      <c r="AY1470">
        <v>0</v>
      </c>
      <c r="AZ1470">
        <v>0</v>
      </c>
      <c r="BA1470">
        <v>0</v>
      </c>
      <c r="BB1470">
        <v>0</v>
      </c>
      <c r="BC1470">
        <v>0</v>
      </c>
      <c r="BD1470">
        <v>0</v>
      </c>
      <c r="BE1470">
        <v>0</v>
      </c>
      <c r="BF1470">
        <v>0</v>
      </c>
      <c r="BG1470">
        <v>0</v>
      </c>
      <c r="BH1470">
        <v>0</v>
      </c>
      <c r="BI1470">
        <v>0</v>
      </c>
      <c r="BJ1470" s="2">
        <v>46132</v>
      </c>
      <c r="BK1470">
        <v>0</v>
      </c>
      <c r="BL1470" s="3" t="str">
        <f>VLOOKUP(O1470,DropDownList!$H$1:$I$7,2,FALSE)</f>
        <v>2023/24</v>
      </c>
      <c r="BM1470" s="3" t="str">
        <f t="shared" si="22"/>
        <v>PCPF</v>
      </c>
    </row>
    <row r="1471" spans="1:65" x14ac:dyDescent="0.2">
      <c r="A1471">
        <v>2026</v>
      </c>
      <c r="B1471">
        <v>4</v>
      </c>
      <c r="C1471" t="s">
        <v>162</v>
      </c>
      <c r="D1471" t="s">
        <v>168</v>
      </c>
      <c r="E1471" t="s">
        <v>12</v>
      </c>
      <c r="F1471">
        <v>9341</v>
      </c>
      <c r="G1471" t="s">
        <v>141</v>
      </c>
      <c r="H1471" t="s">
        <v>164</v>
      </c>
      <c r="I1471" t="s">
        <v>164</v>
      </c>
      <c r="J1471" s="1">
        <v>46113</v>
      </c>
      <c r="K1471" t="s">
        <v>440</v>
      </c>
      <c r="L1471">
        <v>1</v>
      </c>
      <c r="M1471" t="s">
        <v>441</v>
      </c>
      <c r="N1471" t="s">
        <v>442</v>
      </c>
      <c r="O1471" t="s">
        <v>147</v>
      </c>
      <c r="P1471" t="s">
        <v>152</v>
      </c>
      <c r="Q1471">
        <v>0</v>
      </c>
      <c r="R1471">
        <v>20</v>
      </c>
      <c r="S1471">
        <v>800</v>
      </c>
      <c r="T1471">
        <v>200</v>
      </c>
      <c r="U1471">
        <v>0</v>
      </c>
      <c r="V1471">
        <v>0</v>
      </c>
      <c r="W1471">
        <v>0</v>
      </c>
      <c r="X1471">
        <v>0</v>
      </c>
      <c r="Y1471">
        <v>0</v>
      </c>
      <c r="Z1471">
        <v>0</v>
      </c>
      <c r="AA1471">
        <v>600</v>
      </c>
      <c r="AB1471">
        <v>0</v>
      </c>
      <c r="AC1471">
        <v>600</v>
      </c>
      <c r="AD1471">
        <v>0</v>
      </c>
      <c r="AE1471">
        <v>0</v>
      </c>
      <c r="AF1471">
        <v>15</v>
      </c>
      <c r="AG1471">
        <v>0</v>
      </c>
      <c r="AH1471">
        <v>5</v>
      </c>
      <c r="AI1471">
        <v>0</v>
      </c>
      <c r="AJ1471">
        <v>0</v>
      </c>
      <c r="AK1471">
        <v>0</v>
      </c>
      <c r="AL1471">
        <v>0</v>
      </c>
      <c r="AM1471">
        <v>1</v>
      </c>
      <c r="AN1471">
        <v>0</v>
      </c>
      <c r="AO1471">
        <v>0</v>
      </c>
      <c r="AP1471">
        <v>0</v>
      </c>
      <c r="AQ1471">
        <v>0</v>
      </c>
      <c r="AR1471">
        <v>0</v>
      </c>
      <c r="AS1471">
        <v>0</v>
      </c>
      <c r="AT1471">
        <v>0</v>
      </c>
      <c r="AU1471">
        <v>0</v>
      </c>
      <c r="AV1471">
        <v>0</v>
      </c>
      <c r="AW1471">
        <v>0</v>
      </c>
      <c r="AX1471">
        <v>0</v>
      </c>
      <c r="AY1471">
        <v>0</v>
      </c>
      <c r="AZ1471">
        <v>0</v>
      </c>
      <c r="BA1471">
        <v>0</v>
      </c>
      <c r="BB1471">
        <v>0</v>
      </c>
      <c r="BC1471">
        <v>0</v>
      </c>
      <c r="BD1471">
        <v>0</v>
      </c>
      <c r="BE1471">
        <v>0</v>
      </c>
      <c r="BF1471">
        <v>0</v>
      </c>
      <c r="BG1471">
        <v>0</v>
      </c>
      <c r="BH1471">
        <v>0</v>
      </c>
      <c r="BI1471">
        <v>0</v>
      </c>
      <c r="BJ1471" s="2">
        <v>46132</v>
      </c>
      <c r="BK1471">
        <v>0</v>
      </c>
      <c r="BL1471" s="3" t="str">
        <f>VLOOKUP(O1471,DropDownList!$H$1:$I$7,2,FALSE)</f>
        <v>2024/25</v>
      </c>
      <c r="BM1471" s="3" t="str">
        <f t="shared" si="22"/>
        <v>PCOA</v>
      </c>
    </row>
    <row r="1472" spans="1:65" x14ac:dyDescent="0.2">
      <c r="A1472">
        <v>2026</v>
      </c>
      <c r="B1472">
        <v>4</v>
      </c>
      <c r="C1472" t="s">
        <v>162</v>
      </c>
      <c r="D1472" t="s">
        <v>168</v>
      </c>
      <c r="E1472" t="s">
        <v>12</v>
      </c>
      <c r="F1472">
        <v>9341</v>
      </c>
      <c r="G1472" t="s">
        <v>141</v>
      </c>
      <c r="H1472" t="s">
        <v>164</v>
      </c>
      <c r="I1472" t="s">
        <v>164</v>
      </c>
      <c r="J1472" s="1">
        <v>46113</v>
      </c>
      <c r="K1472" t="s">
        <v>440</v>
      </c>
      <c r="L1472">
        <v>1</v>
      </c>
      <c r="M1472" t="s">
        <v>441</v>
      </c>
      <c r="N1472" t="s">
        <v>442</v>
      </c>
      <c r="O1472" t="s">
        <v>147</v>
      </c>
      <c r="P1472" t="s">
        <v>151</v>
      </c>
      <c r="Q1472">
        <v>0</v>
      </c>
      <c r="R1472">
        <v>991</v>
      </c>
      <c r="S1472">
        <v>29750</v>
      </c>
      <c r="T1472">
        <v>5670</v>
      </c>
      <c r="U1472">
        <v>0</v>
      </c>
      <c r="V1472">
        <v>0</v>
      </c>
      <c r="W1472">
        <v>0</v>
      </c>
      <c r="X1472">
        <v>0</v>
      </c>
      <c r="Y1472">
        <v>0</v>
      </c>
      <c r="Z1472">
        <v>0</v>
      </c>
      <c r="AA1472">
        <v>24080</v>
      </c>
      <c r="AB1472">
        <v>0</v>
      </c>
      <c r="AC1472">
        <v>24080</v>
      </c>
      <c r="AD1472">
        <v>0</v>
      </c>
      <c r="AE1472">
        <v>0</v>
      </c>
      <c r="AF1472">
        <v>802</v>
      </c>
      <c r="AG1472">
        <v>0</v>
      </c>
      <c r="AH1472">
        <v>189</v>
      </c>
      <c r="AI1472">
        <v>0</v>
      </c>
      <c r="AJ1472">
        <v>0</v>
      </c>
      <c r="AK1472">
        <v>0</v>
      </c>
      <c r="AL1472">
        <v>0</v>
      </c>
      <c r="AM1472">
        <v>34</v>
      </c>
      <c r="AN1472">
        <v>0</v>
      </c>
      <c r="AO1472">
        <v>0</v>
      </c>
      <c r="AP1472">
        <v>0</v>
      </c>
      <c r="AQ1472">
        <v>0</v>
      </c>
      <c r="AR1472">
        <v>0</v>
      </c>
      <c r="AS1472">
        <v>0</v>
      </c>
      <c r="AT1472">
        <v>0</v>
      </c>
      <c r="AU1472">
        <v>0</v>
      </c>
      <c r="AV1472">
        <v>0</v>
      </c>
      <c r="AW1472">
        <v>0</v>
      </c>
      <c r="AX1472">
        <v>0</v>
      </c>
      <c r="AY1472">
        <v>0</v>
      </c>
      <c r="AZ1472">
        <v>0</v>
      </c>
      <c r="BA1472">
        <v>0</v>
      </c>
      <c r="BB1472">
        <v>0</v>
      </c>
      <c r="BC1472">
        <v>0</v>
      </c>
      <c r="BD1472">
        <v>0</v>
      </c>
      <c r="BE1472">
        <v>0</v>
      </c>
      <c r="BF1472">
        <v>0</v>
      </c>
      <c r="BG1472">
        <v>0</v>
      </c>
      <c r="BH1472">
        <v>0</v>
      </c>
      <c r="BI1472">
        <v>0</v>
      </c>
      <c r="BJ1472" s="2">
        <v>46132</v>
      </c>
      <c r="BK1472">
        <v>0</v>
      </c>
      <c r="BL1472" s="3" t="str">
        <f>VLOOKUP(O1472,DropDownList!$H$1:$I$7,2,FALSE)</f>
        <v>2024/25</v>
      </c>
      <c r="BM1472" s="3" t="str">
        <f t="shared" si="22"/>
        <v>PCPF</v>
      </c>
    </row>
    <row r="1473" spans="1:65" x14ac:dyDescent="0.2">
      <c r="A1473">
        <v>2026</v>
      </c>
      <c r="B1473">
        <v>4</v>
      </c>
      <c r="C1473" t="s">
        <v>162</v>
      </c>
      <c r="D1473" t="s">
        <v>168</v>
      </c>
      <c r="E1473" t="s">
        <v>12</v>
      </c>
      <c r="F1473">
        <v>9341</v>
      </c>
      <c r="G1473" t="s">
        <v>141</v>
      </c>
      <c r="H1473" t="s">
        <v>164</v>
      </c>
      <c r="I1473" t="s">
        <v>164</v>
      </c>
      <c r="J1473" s="1">
        <v>46113</v>
      </c>
      <c r="K1473" t="s">
        <v>440</v>
      </c>
      <c r="L1473">
        <v>1</v>
      </c>
      <c r="M1473" t="s">
        <v>441</v>
      </c>
      <c r="N1473" t="s">
        <v>442</v>
      </c>
      <c r="O1473" t="s">
        <v>147</v>
      </c>
      <c r="P1473" t="s">
        <v>153</v>
      </c>
      <c r="Q1473">
        <v>0</v>
      </c>
      <c r="R1473">
        <v>74</v>
      </c>
      <c r="S1473">
        <v>3330</v>
      </c>
      <c r="T1473">
        <v>2175</v>
      </c>
      <c r="U1473">
        <v>0</v>
      </c>
      <c r="V1473">
        <v>0</v>
      </c>
      <c r="W1473">
        <v>0</v>
      </c>
      <c r="X1473">
        <v>0</v>
      </c>
      <c r="Y1473">
        <v>0</v>
      </c>
      <c r="Z1473">
        <v>0</v>
      </c>
      <c r="AA1473">
        <v>1155</v>
      </c>
      <c r="AB1473">
        <v>0</v>
      </c>
      <c r="AC1473">
        <v>1155</v>
      </c>
      <c r="AD1473">
        <v>0</v>
      </c>
      <c r="AE1473">
        <v>0</v>
      </c>
      <c r="AF1473">
        <v>25</v>
      </c>
      <c r="AG1473">
        <v>0</v>
      </c>
      <c r="AH1473">
        <v>48</v>
      </c>
      <c r="AI1473">
        <v>0</v>
      </c>
      <c r="AJ1473">
        <v>0</v>
      </c>
      <c r="AK1473">
        <v>0</v>
      </c>
      <c r="AL1473">
        <v>0</v>
      </c>
      <c r="AM1473">
        <v>0</v>
      </c>
      <c r="AN1473">
        <v>0</v>
      </c>
      <c r="AO1473">
        <v>59</v>
      </c>
      <c r="AP1473">
        <v>60</v>
      </c>
      <c r="AQ1473">
        <v>60</v>
      </c>
      <c r="AR1473">
        <v>0</v>
      </c>
      <c r="AS1473">
        <v>0</v>
      </c>
      <c r="AT1473">
        <v>0</v>
      </c>
      <c r="AU1473">
        <v>0</v>
      </c>
      <c r="AV1473">
        <v>0</v>
      </c>
      <c r="AW1473">
        <v>0</v>
      </c>
      <c r="AX1473">
        <v>0</v>
      </c>
      <c r="AY1473">
        <v>0</v>
      </c>
      <c r="AZ1473">
        <v>0</v>
      </c>
      <c r="BA1473">
        <v>0</v>
      </c>
      <c r="BB1473">
        <v>0</v>
      </c>
      <c r="BC1473">
        <v>0</v>
      </c>
      <c r="BD1473">
        <v>0</v>
      </c>
      <c r="BE1473">
        <v>0</v>
      </c>
      <c r="BF1473">
        <v>59</v>
      </c>
      <c r="BG1473">
        <v>0</v>
      </c>
      <c r="BH1473">
        <v>1</v>
      </c>
      <c r="BI1473">
        <v>0</v>
      </c>
      <c r="BJ1473" s="2">
        <v>46132</v>
      </c>
      <c r="BK1473">
        <v>0</v>
      </c>
      <c r="BL1473" s="3" t="str">
        <f>VLOOKUP(O1473,DropDownList!$H$1:$I$7,2,FALSE)</f>
        <v>2024/25</v>
      </c>
      <c r="BM1473" s="3" t="str">
        <f t="shared" si="22"/>
        <v>PREG</v>
      </c>
    </row>
    <row r="1474" spans="1:65" x14ac:dyDescent="0.2">
      <c r="A1474">
        <v>2026</v>
      </c>
      <c r="B1474">
        <v>4</v>
      </c>
      <c r="C1474" t="s">
        <v>162</v>
      </c>
      <c r="D1474" t="s">
        <v>168</v>
      </c>
      <c r="E1474" t="s">
        <v>12</v>
      </c>
      <c r="F1474">
        <v>9341</v>
      </c>
      <c r="G1474" t="s">
        <v>141</v>
      </c>
      <c r="H1474" t="s">
        <v>164</v>
      </c>
      <c r="I1474" t="s">
        <v>164</v>
      </c>
      <c r="J1474" s="1">
        <v>46113</v>
      </c>
      <c r="K1474" t="s">
        <v>440</v>
      </c>
      <c r="L1474">
        <v>1</v>
      </c>
      <c r="M1474" t="s">
        <v>441</v>
      </c>
      <c r="N1474" t="s">
        <v>442</v>
      </c>
      <c r="O1474" t="s">
        <v>147</v>
      </c>
      <c r="P1474" t="s">
        <v>148</v>
      </c>
      <c r="Q1474">
        <v>120</v>
      </c>
      <c r="R1474">
        <v>4</v>
      </c>
      <c r="S1474">
        <v>240</v>
      </c>
      <c r="T1474">
        <v>0</v>
      </c>
      <c r="U1474">
        <v>2</v>
      </c>
      <c r="V1474">
        <v>2</v>
      </c>
      <c r="W1474">
        <v>120</v>
      </c>
      <c r="X1474">
        <v>120</v>
      </c>
      <c r="Y1474">
        <v>0</v>
      </c>
      <c r="Z1474">
        <v>0</v>
      </c>
      <c r="AA1474">
        <v>120</v>
      </c>
      <c r="AB1474">
        <v>0</v>
      </c>
      <c r="AC1474">
        <v>120</v>
      </c>
      <c r="AD1474">
        <v>2</v>
      </c>
      <c r="AE1474">
        <v>0</v>
      </c>
      <c r="AF1474">
        <v>2</v>
      </c>
      <c r="AG1474">
        <v>0</v>
      </c>
      <c r="AH1474">
        <v>0</v>
      </c>
      <c r="AI1474">
        <v>2</v>
      </c>
      <c r="AJ1474">
        <v>0</v>
      </c>
      <c r="AK1474">
        <v>0</v>
      </c>
      <c r="AL1474">
        <v>0</v>
      </c>
      <c r="AM1474">
        <v>0</v>
      </c>
      <c r="AN1474">
        <v>0</v>
      </c>
      <c r="AO1474">
        <v>2</v>
      </c>
      <c r="AP1474">
        <v>8</v>
      </c>
      <c r="AQ1474">
        <v>2</v>
      </c>
      <c r="AR1474">
        <v>0</v>
      </c>
      <c r="AS1474">
        <v>2</v>
      </c>
      <c r="AT1474">
        <v>0</v>
      </c>
      <c r="AU1474">
        <v>0</v>
      </c>
      <c r="AV1474">
        <v>0</v>
      </c>
      <c r="AW1474">
        <v>0</v>
      </c>
      <c r="AX1474">
        <v>0</v>
      </c>
      <c r="AY1474">
        <v>0</v>
      </c>
      <c r="AZ1474">
        <v>2</v>
      </c>
      <c r="BA1474">
        <v>2</v>
      </c>
      <c r="BB1474">
        <v>0</v>
      </c>
      <c r="BC1474">
        <v>0</v>
      </c>
      <c r="BD1474">
        <v>0</v>
      </c>
      <c r="BE1474">
        <v>0</v>
      </c>
      <c r="BF1474">
        <v>2</v>
      </c>
      <c r="BG1474">
        <v>120</v>
      </c>
      <c r="BH1474">
        <v>0</v>
      </c>
      <c r="BI1474">
        <v>2</v>
      </c>
      <c r="BJ1474" s="2">
        <v>46132</v>
      </c>
      <c r="BK1474">
        <v>0</v>
      </c>
      <c r="BL1474" s="3" t="str">
        <f>VLOOKUP(O1474,DropDownList!$H$1:$I$7,2,FALSE)</f>
        <v>2024/25</v>
      </c>
      <c r="BM1474" s="3" t="str">
        <f t="shared" si="22"/>
        <v>PRAS</v>
      </c>
    </row>
    <row r="1475" spans="1:65" x14ac:dyDescent="0.2">
      <c r="A1475">
        <v>2026</v>
      </c>
      <c r="B1475">
        <v>4</v>
      </c>
      <c r="C1475" t="s">
        <v>162</v>
      </c>
      <c r="D1475" t="s">
        <v>168</v>
      </c>
      <c r="E1475" t="s">
        <v>12</v>
      </c>
      <c r="F1475">
        <v>9341</v>
      </c>
      <c r="G1475" t="s">
        <v>141</v>
      </c>
      <c r="H1475" t="s">
        <v>164</v>
      </c>
      <c r="I1475" t="s">
        <v>164</v>
      </c>
      <c r="J1475" s="1">
        <v>46113</v>
      </c>
      <c r="K1475" t="s">
        <v>440</v>
      </c>
      <c r="L1475">
        <v>1</v>
      </c>
      <c r="M1475" t="s">
        <v>441</v>
      </c>
      <c r="N1475" t="s">
        <v>442</v>
      </c>
      <c r="O1475" t="s">
        <v>156</v>
      </c>
      <c r="P1475" t="s">
        <v>154</v>
      </c>
      <c r="Q1475">
        <v>5721.44</v>
      </c>
      <c r="R1475">
        <v>148</v>
      </c>
      <c r="S1475">
        <v>43501.33</v>
      </c>
      <c r="T1475">
        <v>0</v>
      </c>
      <c r="U1475">
        <v>22</v>
      </c>
      <c r="V1475">
        <v>10</v>
      </c>
      <c r="W1475">
        <v>2319.27</v>
      </c>
      <c r="X1475">
        <v>2454.27</v>
      </c>
      <c r="Y1475">
        <v>0</v>
      </c>
      <c r="Z1475">
        <v>0</v>
      </c>
      <c r="AA1475">
        <v>37779.89</v>
      </c>
      <c r="AB1475">
        <v>350</v>
      </c>
      <c r="AC1475">
        <v>35149.89</v>
      </c>
      <c r="AD1475">
        <v>3</v>
      </c>
      <c r="AE1475">
        <v>7</v>
      </c>
      <c r="AF1475">
        <v>126</v>
      </c>
      <c r="AG1475">
        <v>11</v>
      </c>
      <c r="AH1475">
        <v>0</v>
      </c>
      <c r="AI1475">
        <v>11</v>
      </c>
      <c r="AJ1475">
        <v>0</v>
      </c>
      <c r="AK1475">
        <v>0</v>
      </c>
      <c r="AL1475">
        <v>0</v>
      </c>
      <c r="AM1475">
        <v>0</v>
      </c>
      <c r="AN1475">
        <v>0</v>
      </c>
      <c r="AO1475">
        <v>71</v>
      </c>
      <c r="AP1475">
        <v>301</v>
      </c>
      <c r="AQ1475">
        <v>74</v>
      </c>
      <c r="AR1475">
        <v>0</v>
      </c>
      <c r="AS1475">
        <v>46</v>
      </c>
      <c r="AT1475">
        <v>1</v>
      </c>
      <c r="AU1475">
        <v>9</v>
      </c>
      <c r="AV1475">
        <v>2</v>
      </c>
      <c r="AW1475">
        <v>0</v>
      </c>
      <c r="AX1475">
        <v>0</v>
      </c>
      <c r="AY1475">
        <v>32</v>
      </c>
      <c r="AZ1475">
        <v>56</v>
      </c>
      <c r="BA1475">
        <v>35</v>
      </c>
      <c r="BB1475">
        <v>20</v>
      </c>
      <c r="BC1475">
        <v>10</v>
      </c>
      <c r="BD1475">
        <v>0</v>
      </c>
      <c r="BE1475">
        <v>0</v>
      </c>
      <c r="BF1475">
        <v>146</v>
      </c>
      <c r="BG1475">
        <v>3580</v>
      </c>
      <c r="BH1475">
        <v>0</v>
      </c>
      <c r="BI1475">
        <v>21</v>
      </c>
      <c r="BJ1475" s="2">
        <v>46132</v>
      </c>
      <c r="BK1475">
        <v>0</v>
      </c>
      <c r="BL1475" s="3" t="str">
        <f>VLOOKUP(O1475,DropDownList!$H$1:$I$7,2,FALSE)</f>
        <v>2023/24</v>
      </c>
      <c r="BM1475" s="3" t="str">
        <f t="shared" ref="BM1475:BM1538" si="23">IF(RIGHT(P1475,4)="VSUR","VSUR",IF(RIGHT(P1475,4)="CONF","CONF",P1475))</f>
        <v>JP COURT</v>
      </c>
    </row>
    <row r="1476" spans="1:65" x14ac:dyDescent="0.2">
      <c r="A1476">
        <v>2026</v>
      </c>
      <c r="B1476">
        <v>4</v>
      </c>
      <c r="C1476" t="s">
        <v>162</v>
      </c>
      <c r="D1476" t="s">
        <v>168</v>
      </c>
      <c r="E1476" t="s">
        <v>12</v>
      </c>
      <c r="F1476">
        <v>9341</v>
      </c>
      <c r="G1476" t="s">
        <v>141</v>
      </c>
      <c r="H1476" t="s">
        <v>164</v>
      </c>
      <c r="I1476" t="s">
        <v>164</v>
      </c>
      <c r="J1476" s="1">
        <v>46113</v>
      </c>
      <c r="K1476" t="s">
        <v>440</v>
      </c>
      <c r="L1476">
        <v>1</v>
      </c>
      <c r="M1476" t="s">
        <v>441</v>
      </c>
      <c r="N1476" t="s">
        <v>442</v>
      </c>
      <c r="O1476" t="s">
        <v>149</v>
      </c>
      <c r="P1476" t="s">
        <v>151</v>
      </c>
      <c r="Q1476">
        <v>0</v>
      </c>
      <c r="R1476">
        <v>76</v>
      </c>
      <c r="S1476">
        <v>2280</v>
      </c>
      <c r="T1476">
        <v>570</v>
      </c>
      <c r="U1476">
        <v>3</v>
      </c>
      <c r="V1476">
        <v>0</v>
      </c>
      <c r="W1476">
        <v>0</v>
      </c>
      <c r="X1476">
        <v>0</v>
      </c>
      <c r="Y1476">
        <v>0</v>
      </c>
      <c r="Z1476">
        <v>0</v>
      </c>
      <c r="AA1476">
        <v>1710</v>
      </c>
      <c r="AB1476">
        <v>0</v>
      </c>
      <c r="AC1476">
        <v>1710</v>
      </c>
      <c r="AD1476">
        <v>0</v>
      </c>
      <c r="AE1476">
        <v>0</v>
      </c>
      <c r="AF1476">
        <v>57</v>
      </c>
      <c r="AG1476">
        <v>0</v>
      </c>
      <c r="AH1476">
        <v>19</v>
      </c>
      <c r="AI1476">
        <v>0</v>
      </c>
      <c r="AJ1476">
        <v>0</v>
      </c>
      <c r="AK1476">
        <v>0</v>
      </c>
      <c r="AL1476">
        <v>0</v>
      </c>
      <c r="AM1476">
        <v>7</v>
      </c>
      <c r="AN1476">
        <v>0</v>
      </c>
      <c r="AO1476">
        <v>0</v>
      </c>
      <c r="AP1476">
        <v>0</v>
      </c>
      <c r="AQ1476">
        <v>0</v>
      </c>
      <c r="AR1476">
        <v>0</v>
      </c>
      <c r="AS1476">
        <v>0</v>
      </c>
      <c r="AT1476">
        <v>0</v>
      </c>
      <c r="AU1476">
        <v>0</v>
      </c>
      <c r="AV1476">
        <v>0</v>
      </c>
      <c r="AW1476">
        <v>0</v>
      </c>
      <c r="AX1476">
        <v>0</v>
      </c>
      <c r="AY1476">
        <v>0</v>
      </c>
      <c r="AZ1476">
        <v>0</v>
      </c>
      <c r="BA1476">
        <v>0</v>
      </c>
      <c r="BB1476">
        <v>0</v>
      </c>
      <c r="BC1476">
        <v>0</v>
      </c>
      <c r="BD1476">
        <v>0</v>
      </c>
      <c r="BE1476">
        <v>0</v>
      </c>
      <c r="BF1476">
        <v>0</v>
      </c>
      <c r="BG1476">
        <v>0</v>
      </c>
      <c r="BH1476">
        <v>0</v>
      </c>
      <c r="BI1476">
        <v>0</v>
      </c>
      <c r="BJ1476" s="2">
        <v>46132</v>
      </c>
      <c r="BK1476">
        <v>0</v>
      </c>
      <c r="BL1476" s="3" t="str">
        <f>VLOOKUP(O1476,DropDownList!$H$1:$I$7,2,FALSE)</f>
        <v>2025/26</v>
      </c>
      <c r="BM1476" s="3" t="str">
        <f t="shared" si="23"/>
        <v>PCPF</v>
      </c>
    </row>
    <row r="1477" spans="1:65" x14ac:dyDescent="0.2">
      <c r="A1477">
        <v>2026</v>
      </c>
      <c r="B1477">
        <v>4</v>
      </c>
      <c r="C1477" t="s">
        <v>162</v>
      </c>
      <c r="D1477" t="s">
        <v>168</v>
      </c>
      <c r="E1477" t="s">
        <v>12</v>
      </c>
      <c r="F1477">
        <v>9341</v>
      </c>
      <c r="G1477" t="s">
        <v>141</v>
      </c>
      <c r="H1477" t="s">
        <v>164</v>
      </c>
      <c r="I1477" t="s">
        <v>164</v>
      </c>
      <c r="J1477" s="1">
        <v>46113</v>
      </c>
      <c r="K1477" t="s">
        <v>440</v>
      </c>
      <c r="L1477">
        <v>1</v>
      </c>
      <c r="M1477" t="s">
        <v>441</v>
      </c>
      <c r="N1477" t="s">
        <v>442</v>
      </c>
      <c r="O1477" t="s">
        <v>149</v>
      </c>
      <c r="P1477" t="s">
        <v>153</v>
      </c>
      <c r="Q1477">
        <v>315</v>
      </c>
      <c r="R1477">
        <v>10</v>
      </c>
      <c r="S1477">
        <v>450</v>
      </c>
      <c r="T1477">
        <v>0</v>
      </c>
      <c r="U1477">
        <v>7</v>
      </c>
      <c r="V1477">
        <v>3</v>
      </c>
      <c r="W1477">
        <v>135</v>
      </c>
      <c r="X1477">
        <v>135</v>
      </c>
      <c r="Y1477">
        <v>0</v>
      </c>
      <c r="Z1477">
        <v>0</v>
      </c>
      <c r="AA1477">
        <v>135</v>
      </c>
      <c r="AB1477">
        <v>0</v>
      </c>
      <c r="AC1477">
        <v>135</v>
      </c>
      <c r="AD1477">
        <v>3</v>
      </c>
      <c r="AE1477">
        <v>0</v>
      </c>
      <c r="AF1477">
        <v>3</v>
      </c>
      <c r="AG1477">
        <v>0</v>
      </c>
      <c r="AH1477">
        <v>0</v>
      </c>
      <c r="AI1477">
        <v>7</v>
      </c>
      <c r="AJ1477">
        <v>0</v>
      </c>
      <c r="AK1477">
        <v>0</v>
      </c>
      <c r="AL1477">
        <v>0</v>
      </c>
      <c r="AM1477">
        <v>0</v>
      </c>
      <c r="AN1477">
        <v>0</v>
      </c>
      <c r="AO1477">
        <v>2</v>
      </c>
      <c r="AP1477">
        <v>2</v>
      </c>
      <c r="AQ1477">
        <v>2</v>
      </c>
      <c r="AR1477">
        <v>0</v>
      </c>
      <c r="AS1477">
        <v>0</v>
      </c>
      <c r="AT1477">
        <v>0</v>
      </c>
      <c r="AU1477">
        <v>0</v>
      </c>
      <c r="AV1477">
        <v>0</v>
      </c>
      <c r="AW1477">
        <v>0</v>
      </c>
      <c r="AX1477">
        <v>0</v>
      </c>
      <c r="AY1477">
        <v>0</v>
      </c>
      <c r="AZ1477">
        <v>0</v>
      </c>
      <c r="BA1477">
        <v>0</v>
      </c>
      <c r="BB1477">
        <v>0</v>
      </c>
      <c r="BC1477">
        <v>0</v>
      </c>
      <c r="BD1477">
        <v>0</v>
      </c>
      <c r="BE1477">
        <v>0</v>
      </c>
      <c r="BF1477">
        <v>2</v>
      </c>
      <c r="BG1477">
        <v>315</v>
      </c>
      <c r="BH1477">
        <v>0</v>
      </c>
      <c r="BI1477">
        <v>2</v>
      </c>
      <c r="BJ1477" s="2">
        <v>46132</v>
      </c>
      <c r="BK1477">
        <v>0</v>
      </c>
      <c r="BL1477" s="3" t="str">
        <f>VLOOKUP(O1477,DropDownList!$H$1:$I$7,2,FALSE)</f>
        <v>2025/26</v>
      </c>
      <c r="BM1477" s="3" t="str">
        <f t="shared" si="23"/>
        <v>PREG</v>
      </c>
    </row>
    <row r="1478" spans="1:65" x14ac:dyDescent="0.2">
      <c r="A1478">
        <v>2026</v>
      </c>
      <c r="B1478">
        <v>4</v>
      </c>
      <c r="C1478" t="s">
        <v>162</v>
      </c>
      <c r="D1478" t="s">
        <v>168</v>
      </c>
      <c r="E1478" t="s">
        <v>12</v>
      </c>
      <c r="F1478">
        <v>9341</v>
      </c>
      <c r="G1478" t="s">
        <v>141</v>
      </c>
      <c r="H1478" t="s">
        <v>164</v>
      </c>
      <c r="I1478" t="s">
        <v>164</v>
      </c>
      <c r="J1478" s="1">
        <v>46113</v>
      </c>
      <c r="K1478" t="s">
        <v>440</v>
      </c>
      <c r="L1478">
        <v>1</v>
      </c>
      <c r="M1478" t="s">
        <v>441</v>
      </c>
      <c r="N1478" t="s">
        <v>442</v>
      </c>
      <c r="O1478" t="s">
        <v>149</v>
      </c>
      <c r="P1478" t="s">
        <v>146</v>
      </c>
      <c r="Q1478">
        <v>525</v>
      </c>
      <c r="R1478">
        <v>99</v>
      </c>
      <c r="S1478">
        <v>1690</v>
      </c>
      <c r="T1478">
        <v>10</v>
      </c>
      <c r="U1478">
        <v>49</v>
      </c>
      <c r="V1478">
        <v>26</v>
      </c>
      <c r="W1478">
        <v>445</v>
      </c>
      <c r="X1478">
        <v>445</v>
      </c>
      <c r="Y1478">
        <v>0</v>
      </c>
      <c r="Z1478">
        <v>0</v>
      </c>
      <c r="AA1478">
        <v>1155</v>
      </c>
      <c r="AB1478">
        <v>0</v>
      </c>
      <c r="AC1478">
        <v>0</v>
      </c>
      <c r="AD1478">
        <v>25</v>
      </c>
      <c r="AE1478">
        <v>1</v>
      </c>
      <c r="AF1478">
        <v>69</v>
      </c>
      <c r="AG1478">
        <v>1</v>
      </c>
      <c r="AH1478">
        <v>1</v>
      </c>
      <c r="AI1478">
        <v>28</v>
      </c>
      <c r="AJ1478">
        <v>0</v>
      </c>
      <c r="AK1478">
        <v>0</v>
      </c>
      <c r="AL1478">
        <v>0</v>
      </c>
      <c r="AM1478">
        <v>0</v>
      </c>
      <c r="AN1478">
        <v>0</v>
      </c>
      <c r="AO1478">
        <v>53</v>
      </c>
      <c r="AP1478">
        <v>102</v>
      </c>
      <c r="AQ1478">
        <v>55</v>
      </c>
      <c r="AR1478">
        <v>0</v>
      </c>
      <c r="AS1478">
        <v>8</v>
      </c>
      <c r="AT1478">
        <v>0</v>
      </c>
      <c r="AU1478">
        <v>2</v>
      </c>
      <c r="AV1478">
        <v>1</v>
      </c>
      <c r="AW1478">
        <v>0</v>
      </c>
      <c r="AX1478">
        <v>0</v>
      </c>
      <c r="AY1478">
        <v>8</v>
      </c>
      <c r="AZ1478">
        <v>10</v>
      </c>
      <c r="BA1478">
        <v>2</v>
      </c>
      <c r="BB1478">
        <v>3</v>
      </c>
      <c r="BC1478">
        <v>0</v>
      </c>
      <c r="BD1478">
        <v>0</v>
      </c>
      <c r="BE1478">
        <v>0</v>
      </c>
      <c r="BF1478">
        <v>99</v>
      </c>
      <c r="BG1478">
        <v>520</v>
      </c>
      <c r="BH1478">
        <v>0</v>
      </c>
      <c r="BI1478">
        <v>49</v>
      </c>
      <c r="BJ1478" s="2">
        <v>46132</v>
      </c>
      <c r="BK1478">
        <v>0</v>
      </c>
      <c r="BL1478" s="3" t="str">
        <f>VLOOKUP(O1478,DropDownList!$H$1:$I$7,2,FALSE)</f>
        <v>2025/26</v>
      </c>
      <c r="BM1478" s="3" t="str">
        <f t="shared" si="23"/>
        <v>VSUR</v>
      </c>
    </row>
    <row r="1479" spans="1:65" x14ac:dyDescent="0.2">
      <c r="A1479">
        <v>2026</v>
      </c>
      <c r="B1479">
        <v>4</v>
      </c>
      <c r="C1479" t="s">
        <v>162</v>
      </c>
      <c r="D1479" t="s">
        <v>168</v>
      </c>
      <c r="E1479" t="s">
        <v>12</v>
      </c>
      <c r="F1479">
        <v>9341</v>
      </c>
      <c r="G1479" t="s">
        <v>141</v>
      </c>
      <c r="H1479" t="s">
        <v>164</v>
      </c>
      <c r="I1479" t="s">
        <v>164</v>
      </c>
      <c r="J1479" s="1">
        <v>46113</v>
      </c>
      <c r="K1479" t="s">
        <v>440</v>
      </c>
      <c r="L1479">
        <v>1</v>
      </c>
      <c r="M1479" t="s">
        <v>441</v>
      </c>
      <c r="N1479" t="s">
        <v>442</v>
      </c>
      <c r="O1479" t="s">
        <v>147</v>
      </c>
      <c r="P1479" t="s">
        <v>150</v>
      </c>
      <c r="Q1479">
        <v>5354.41</v>
      </c>
      <c r="R1479">
        <v>119</v>
      </c>
      <c r="S1479">
        <v>22344.02</v>
      </c>
      <c r="T1479">
        <v>2657.47</v>
      </c>
      <c r="U1479">
        <v>32</v>
      </c>
      <c r="V1479">
        <v>16</v>
      </c>
      <c r="W1479">
        <v>2856.15</v>
      </c>
      <c r="X1479">
        <v>3276.15</v>
      </c>
      <c r="Y1479">
        <v>109</v>
      </c>
      <c r="Z1479">
        <v>19686.55</v>
      </c>
      <c r="AA1479">
        <v>14332.14</v>
      </c>
      <c r="AB1479">
        <v>6335.01</v>
      </c>
      <c r="AC1479">
        <v>7997.13</v>
      </c>
      <c r="AD1479">
        <v>10</v>
      </c>
      <c r="AE1479">
        <v>6</v>
      </c>
      <c r="AF1479">
        <v>76</v>
      </c>
      <c r="AG1479">
        <v>14</v>
      </c>
      <c r="AH1479">
        <v>10</v>
      </c>
      <c r="AI1479">
        <v>18</v>
      </c>
      <c r="AJ1479">
        <v>24</v>
      </c>
      <c r="AK1479">
        <v>14</v>
      </c>
      <c r="AL1479">
        <v>2</v>
      </c>
      <c r="AM1479">
        <v>6</v>
      </c>
      <c r="AN1479">
        <v>1</v>
      </c>
      <c r="AO1479">
        <v>77</v>
      </c>
      <c r="AP1479">
        <v>305</v>
      </c>
      <c r="AQ1479">
        <v>88</v>
      </c>
      <c r="AR1479">
        <v>0</v>
      </c>
      <c r="AS1479">
        <v>58</v>
      </c>
      <c r="AT1479">
        <v>0</v>
      </c>
      <c r="AU1479">
        <v>3</v>
      </c>
      <c r="AV1479">
        <v>0</v>
      </c>
      <c r="AW1479">
        <v>0</v>
      </c>
      <c r="AX1479">
        <v>0</v>
      </c>
      <c r="AY1479">
        <v>22</v>
      </c>
      <c r="AZ1479">
        <v>56</v>
      </c>
      <c r="BA1479">
        <v>35</v>
      </c>
      <c r="BB1479">
        <v>14</v>
      </c>
      <c r="BC1479">
        <v>2</v>
      </c>
      <c r="BD1479">
        <v>1</v>
      </c>
      <c r="BE1479">
        <v>0</v>
      </c>
      <c r="BF1479">
        <v>79</v>
      </c>
      <c r="BG1479">
        <v>2972.55</v>
      </c>
      <c r="BH1479">
        <v>1</v>
      </c>
      <c r="BI1479">
        <v>32</v>
      </c>
      <c r="BJ1479" s="2">
        <v>46132</v>
      </c>
      <c r="BK1479">
        <v>0</v>
      </c>
      <c r="BL1479" s="3" t="str">
        <f>VLOOKUP(O1479,DropDownList!$H$1:$I$7,2,FALSE)</f>
        <v>2024/25</v>
      </c>
      <c r="BM1479" s="3" t="str">
        <f t="shared" si="23"/>
        <v>FISCAL FINES</v>
      </c>
    </row>
    <row r="1480" spans="1:65" x14ac:dyDescent="0.2">
      <c r="A1480">
        <v>2026</v>
      </c>
      <c r="B1480">
        <v>4</v>
      </c>
      <c r="C1480" t="s">
        <v>162</v>
      </c>
      <c r="D1480" t="s">
        <v>168</v>
      </c>
      <c r="E1480" t="s">
        <v>12</v>
      </c>
      <c r="F1480">
        <v>9341</v>
      </c>
      <c r="G1480" t="s">
        <v>141</v>
      </c>
      <c r="H1480" t="s">
        <v>164</v>
      </c>
      <c r="I1480" t="s">
        <v>164</v>
      </c>
      <c r="J1480" s="1">
        <v>46113</v>
      </c>
      <c r="K1480" t="s">
        <v>440</v>
      </c>
      <c r="L1480">
        <v>1</v>
      </c>
      <c r="M1480" t="s">
        <v>441</v>
      </c>
      <c r="N1480" t="s">
        <v>442</v>
      </c>
      <c r="O1480" t="s">
        <v>149</v>
      </c>
      <c r="P1480" t="s">
        <v>152</v>
      </c>
      <c r="Q1480">
        <v>0</v>
      </c>
      <c r="R1480">
        <v>31</v>
      </c>
      <c r="S1480">
        <v>1240</v>
      </c>
      <c r="T1480">
        <v>400</v>
      </c>
      <c r="U1480">
        <v>0</v>
      </c>
      <c r="V1480">
        <v>0</v>
      </c>
      <c r="W1480">
        <v>0</v>
      </c>
      <c r="X1480">
        <v>0</v>
      </c>
      <c r="Y1480">
        <v>0</v>
      </c>
      <c r="Z1480">
        <v>0</v>
      </c>
      <c r="AA1480">
        <v>840</v>
      </c>
      <c r="AB1480">
        <v>0</v>
      </c>
      <c r="AC1480">
        <v>840</v>
      </c>
      <c r="AD1480">
        <v>0</v>
      </c>
      <c r="AE1480">
        <v>0</v>
      </c>
      <c r="AF1480">
        <v>21</v>
      </c>
      <c r="AG1480">
        <v>0</v>
      </c>
      <c r="AH1480">
        <v>10</v>
      </c>
      <c r="AI1480">
        <v>0</v>
      </c>
      <c r="AJ1480">
        <v>0</v>
      </c>
      <c r="AK1480">
        <v>0</v>
      </c>
      <c r="AL1480">
        <v>0</v>
      </c>
      <c r="AM1480">
        <v>0</v>
      </c>
      <c r="AN1480">
        <v>0</v>
      </c>
      <c r="AO1480">
        <v>0</v>
      </c>
      <c r="AP1480">
        <v>0</v>
      </c>
      <c r="AQ1480">
        <v>0</v>
      </c>
      <c r="AR1480">
        <v>0</v>
      </c>
      <c r="AS1480">
        <v>0</v>
      </c>
      <c r="AT1480">
        <v>0</v>
      </c>
      <c r="AU1480">
        <v>0</v>
      </c>
      <c r="AV1480">
        <v>0</v>
      </c>
      <c r="AW1480">
        <v>0</v>
      </c>
      <c r="AX1480">
        <v>0</v>
      </c>
      <c r="AY1480">
        <v>0</v>
      </c>
      <c r="AZ1480">
        <v>0</v>
      </c>
      <c r="BA1480">
        <v>0</v>
      </c>
      <c r="BB1480">
        <v>0</v>
      </c>
      <c r="BC1480">
        <v>0</v>
      </c>
      <c r="BD1480">
        <v>0</v>
      </c>
      <c r="BE1480">
        <v>0</v>
      </c>
      <c r="BF1480">
        <v>0</v>
      </c>
      <c r="BG1480">
        <v>0</v>
      </c>
      <c r="BH1480">
        <v>0</v>
      </c>
      <c r="BI1480">
        <v>0</v>
      </c>
      <c r="BJ1480" s="2">
        <v>46132</v>
      </c>
      <c r="BK1480">
        <v>0</v>
      </c>
      <c r="BL1480" s="3" t="str">
        <f>VLOOKUP(O1480,DropDownList!$H$1:$I$7,2,FALSE)</f>
        <v>2025/26</v>
      </c>
      <c r="BM1480" s="3" t="str">
        <f t="shared" si="23"/>
        <v>PCOA</v>
      </c>
    </row>
    <row r="1481" spans="1:65" x14ac:dyDescent="0.2">
      <c r="A1481">
        <v>2026</v>
      </c>
      <c r="B1481">
        <v>4</v>
      </c>
      <c r="C1481" t="s">
        <v>162</v>
      </c>
      <c r="D1481" t="s">
        <v>168</v>
      </c>
      <c r="E1481" t="s">
        <v>12</v>
      </c>
      <c r="F1481">
        <v>9341</v>
      </c>
      <c r="G1481" t="s">
        <v>141</v>
      </c>
      <c r="H1481" t="s">
        <v>164</v>
      </c>
      <c r="I1481" t="s">
        <v>164</v>
      </c>
      <c r="J1481" s="1">
        <v>46113</v>
      </c>
      <c r="K1481" t="s">
        <v>440</v>
      </c>
      <c r="L1481">
        <v>1</v>
      </c>
      <c r="M1481" t="s">
        <v>441</v>
      </c>
      <c r="N1481" t="s">
        <v>442</v>
      </c>
      <c r="O1481" t="s">
        <v>149</v>
      </c>
      <c r="P1481" t="s">
        <v>148</v>
      </c>
      <c r="Q1481">
        <v>240</v>
      </c>
      <c r="R1481">
        <v>10</v>
      </c>
      <c r="S1481">
        <v>600</v>
      </c>
      <c r="T1481">
        <v>0</v>
      </c>
      <c r="U1481">
        <v>4</v>
      </c>
      <c r="V1481">
        <v>4</v>
      </c>
      <c r="W1481">
        <v>240</v>
      </c>
      <c r="X1481">
        <v>240</v>
      </c>
      <c r="Y1481">
        <v>0</v>
      </c>
      <c r="Z1481">
        <v>0</v>
      </c>
      <c r="AA1481">
        <v>360</v>
      </c>
      <c r="AB1481">
        <v>0</v>
      </c>
      <c r="AC1481">
        <v>360</v>
      </c>
      <c r="AD1481">
        <v>4</v>
      </c>
      <c r="AE1481">
        <v>0</v>
      </c>
      <c r="AF1481">
        <v>6</v>
      </c>
      <c r="AG1481">
        <v>0</v>
      </c>
      <c r="AH1481">
        <v>0</v>
      </c>
      <c r="AI1481">
        <v>4</v>
      </c>
      <c r="AJ1481">
        <v>0</v>
      </c>
      <c r="AK1481">
        <v>0</v>
      </c>
      <c r="AL1481">
        <v>0</v>
      </c>
      <c r="AM1481">
        <v>0</v>
      </c>
      <c r="AN1481">
        <v>0</v>
      </c>
      <c r="AO1481">
        <v>7</v>
      </c>
      <c r="AP1481">
        <v>10</v>
      </c>
      <c r="AQ1481">
        <v>8</v>
      </c>
      <c r="AR1481">
        <v>0</v>
      </c>
      <c r="AS1481">
        <v>1</v>
      </c>
      <c r="AT1481">
        <v>0</v>
      </c>
      <c r="AU1481">
        <v>1</v>
      </c>
      <c r="AV1481">
        <v>0</v>
      </c>
      <c r="AW1481">
        <v>0</v>
      </c>
      <c r="AX1481">
        <v>0</v>
      </c>
      <c r="AY1481">
        <v>0</v>
      </c>
      <c r="AZ1481">
        <v>0</v>
      </c>
      <c r="BA1481">
        <v>0</v>
      </c>
      <c r="BB1481">
        <v>0</v>
      </c>
      <c r="BC1481">
        <v>0</v>
      </c>
      <c r="BD1481">
        <v>0</v>
      </c>
      <c r="BE1481">
        <v>0</v>
      </c>
      <c r="BF1481">
        <v>7</v>
      </c>
      <c r="BG1481">
        <v>240</v>
      </c>
      <c r="BH1481">
        <v>0</v>
      </c>
      <c r="BI1481">
        <v>4</v>
      </c>
      <c r="BJ1481" s="2">
        <v>46132</v>
      </c>
      <c r="BK1481">
        <v>0</v>
      </c>
      <c r="BL1481" s="3" t="str">
        <f>VLOOKUP(O1481,DropDownList!$H$1:$I$7,2,FALSE)</f>
        <v>2025/26</v>
      </c>
      <c r="BM1481" s="3" t="str">
        <f t="shared" si="23"/>
        <v>PRAS</v>
      </c>
    </row>
    <row r="1482" spans="1:65" x14ac:dyDescent="0.2">
      <c r="A1482">
        <v>2026</v>
      </c>
      <c r="B1482">
        <v>4</v>
      </c>
      <c r="C1482" t="s">
        <v>162</v>
      </c>
      <c r="D1482" t="s">
        <v>168</v>
      </c>
      <c r="E1482" t="s">
        <v>12</v>
      </c>
      <c r="F1482">
        <v>9341</v>
      </c>
      <c r="G1482" t="s">
        <v>141</v>
      </c>
      <c r="H1482" t="s">
        <v>164</v>
      </c>
      <c r="I1482" t="s">
        <v>164</v>
      </c>
      <c r="J1482" s="1">
        <v>46113</v>
      </c>
      <c r="K1482" t="s">
        <v>440</v>
      </c>
      <c r="L1482">
        <v>1</v>
      </c>
      <c r="M1482" t="s">
        <v>441</v>
      </c>
      <c r="N1482" t="s">
        <v>442</v>
      </c>
      <c r="O1482" t="s">
        <v>149</v>
      </c>
      <c r="P1482" t="s">
        <v>154</v>
      </c>
      <c r="Q1482">
        <v>11996.58</v>
      </c>
      <c r="R1482">
        <v>100</v>
      </c>
      <c r="S1482">
        <v>27205</v>
      </c>
      <c r="T1482">
        <v>110</v>
      </c>
      <c r="U1482">
        <v>49</v>
      </c>
      <c r="V1482">
        <v>42</v>
      </c>
      <c r="W1482">
        <v>7150</v>
      </c>
      <c r="X1482">
        <v>9980</v>
      </c>
      <c r="Y1482">
        <v>0</v>
      </c>
      <c r="Z1482">
        <v>0</v>
      </c>
      <c r="AA1482">
        <v>15098.42</v>
      </c>
      <c r="AB1482">
        <v>300</v>
      </c>
      <c r="AC1482">
        <v>13623.42</v>
      </c>
      <c r="AD1482">
        <v>25</v>
      </c>
      <c r="AE1482">
        <v>17</v>
      </c>
      <c r="AF1482">
        <v>50</v>
      </c>
      <c r="AG1482">
        <v>21</v>
      </c>
      <c r="AH1482">
        <v>1</v>
      </c>
      <c r="AI1482">
        <v>28</v>
      </c>
      <c r="AJ1482">
        <v>0</v>
      </c>
      <c r="AK1482">
        <v>0</v>
      </c>
      <c r="AL1482">
        <v>0</v>
      </c>
      <c r="AM1482">
        <v>0</v>
      </c>
      <c r="AN1482">
        <v>0</v>
      </c>
      <c r="AO1482">
        <v>53</v>
      </c>
      <c r="AP1482">
        <v>100</v>
      </c>
      <c r="AQ1482">
        <v>53</v>
      </c>
      <c r="AR1482">
        <v>0</v>
      </c>
      <c r="AS1482">
        <v>8</v>
      </c>
      <c r="AT1482">
        <v>0</v>
      </c>
      <c r="AU1482">
        <v>2</v>
      </c>
      <c r="AV1482">
        <v>1</v>
      </c>
      <c r="AW1482">
        <v>0</v>
      </c>
      <c r="AX1482">
        <v>0</v>
      </c>
      <c r="AY1482">
        <v>8</v>
      </c>
      <c r="AZ1482">
        <v>10</v>
      </c>
      <c r="BA1482">
        <v>2</v>
      </c>
      <c r="BB1482">
        <v>3</v>
      </c>
      <c r="BC1482">
        <v>0</v>
      </c>
      <c r="BD1482">
        <v>0</v>
      </c>
      <c r="BE1482">
        <v>0</v>
      </c>
      <c r="BF1482">
        <v>100</v>
      </c>
      <c r="BG1482">
        <v>8020</v>
      </c>
      <c r="BH1482">
        <v>0</v>
      </c>
      <c r="BI1482">
        <v>49</v>
      </c>
      <c r="BJ1482" s="2">
        <v>46132</v>
      </c>
      <c r="BK1482">
        <v>0</v>
      </c>
      <c r="BL1482" s="3" t="str">
        <f>VLOOKUP(O1482,DropDownList!$H$1:$I$7,2,FALSE)</f>
        <v>2025/26</v>
      </c>
      <c r="BM1482" s="3" t="str">
        <f t="shared" si="23"/>
        <v>JP COURT</v>
      </c>
    </row>
    <row r="1483" spans="1:65" x14ac:dyDescent="0.2">
      <c r="A1483">
        <v>2026</v>
      </c>
      <c r="B1483">
        <v>4</v>
      </c>
      <c r="C1483" t="s">
        <v>162</v>
      </c>
      <c r="D1483" t="s">
        <v>168</v>
      </c>
      <c r="E1483" t="s">
        <v>12</v>
      </c>
      <c r="F1483">
        <v>9341</v>
      </c>
      <c r="G1483" t="s">
        <v>141</v>
      </c>
      <c r="H1483" t="s">
        <v>164</v>
      </c>
      <c r="I1483" t="s">
        <v>164</v>
      </c>
      <c r="J1483" s="1">
        <v>46113</v>
      </c>
      <c r="K1483" t="s">
        <v>440</v>
      </c>
      <c r="L1483">
        <v>1</v>
      </c>
      <c r="M1483" t="s">
        <v>441</v>
      </c>
      <c r="N1483" t="s">
        <v>442</v>
      </c>
      <c r="O1483" t="s">
        <v>149</v>
      </c>
      <c r="P1483" t="s">
        <v>150</v>
      </c>
      <c r="Q1483">
        <v>12058.26</v>
      </c>
      <c r="R1483">
        <v>135</v>
      </c>
      <c r="S1483">
        <v>21954.05</v>
      </c>
      <c r="T1483">
        <v>1100.3800000000001</v>
      </c>
      <c r="U1483">
        <v>78</v>
      </c>
      <c r="V1483">
        <v>71</v>
      </c>
      <c r="W1483">
        <v>9951.27</v>
      </c>
      <c r="X1483">
        <v>10754.35</v>
      </c>
      <c r="Y1483">
        <v>128</v>
      </c>
      <c r="Z1483">
        <v>20853.669999999998</v>
      </c>
      <c r="AA1483">
        <v>8795.41</v>
      </c>
      <c r="AB1483">
        <v>2650.63</v>
      </c>
      <c r="AC1483">
        <v>6144.78</v>
      </c>
      <c r="AD1483">
        <v>55</v>
      </c>
      <c r="AE1483">
        <v>16</v>
      </c>
      <c r="AF1483">
        <v>49</v>
      </c>
      <c r="AG1483">
        <v>21</v>
      </c>
      <c r="AH1483">
        <v>7</v>
      </c>
      <c r="AI1483">
        <v>57</v>
      </c>
      <c r="AJ1483">
        <v>20</v>
      </c>
      <c r="AK1483">
        <v>17</v>
      </c>
      <c r="AL1483">
        <v>1</v>
      </c>
      <c r="AM1483">
        <v>3</v>
      </c>
      <c r="AN1483">
        <v>1</v>
      </c>
      <c r="AO1483">
        <v>91</v>
      </c>
      <c r="AP1483">
        <v>139</v>
      </c>
      <c r="AQ1483">
        <v>94</v>
      </c>
      <c r="AR1483">
        <v>0</v>
      </c>
      <c r="AS1483">
        <v>10</v>
      </c>
      <c r="AT1483">
        <v>0</v>
      </c>
      <c r="AU1483">
        <v>2</v>
      </c>
      <c r="AV1483">
        <v>0</v>
      </c>
      <c r="AW1483">
        <v>0</v>
      </c>
      <c r="AX1483">
        <v>0</v>
      </c>
      <c r="AY1483">
        <v>8</v>
      </c>
      <c r="AZ1483">
        <v>12</v>
      </c>
      <c r="BA1483">
        <v>5</v>
      </c>
      <c r="BB1483">
        <v>1</v>
      </c>
      <c r="BC1483">
        <v>0</v>
      </c>
      <c r="BD1483">
        <v>0</v>
      </c>
      <c r="BE1483">
        <v>0</v>
      </c>
      <c r="BF1483">
        <v>91</v>
      </c>
      <c r="BG1483">
        <v>9696.86</v>
      </c>
      <c r="BH1483">
        <v>1</v>
      </c>
      <c r="BI1483">
        <v>78</v>
      </c>
      <c r="BJ1483" s="2">
        <v>46132</v>
      </c>
      <c r="BK1483">
        <v>0</v>
      </c>
      <c r="BL1483" s="3" t="str">
        <f>VLOOKUP(O1483,DropDownList!$H$1:$I$7,2,FALSE)</f>
        <v>2025/26</v>
      </c>
      <c r="BM1483" s="3" t="str">
        <f t="shared" si="23"/>
        <v>FISCAL FINES</v>
      </c>
    </row>
    <row r="1484" spans="1:65" x14ac:dyDescent="0.2">
      <c r="A1484">
        <v>2026</v>
      </c>
      <c r="B1484">
        <v>4</v>
      </c>
      <c r="C1484" t="s">
        <v>162</v>
      </c>
      <c r="D1484" t="s">
        <v>168</v>
      </c>
      <c r="E1484" t="s">
        <v>12</v>
      </c>
      <c r="F1484">
        <v>9341</v>
      </c>
      <c r="G1484" t="s">
        <v>141</v>
      </c>
      <c r="H1484" t="s">
        <v>164</v>
      </c>
      <c r="I1484" t="s">
        <v>164</v>
      </c>
      <c r="J1484" s="1">
        <v>46113</v>
      </c>
      <c r="K1484" t="s">
        <v>440</v>
      </c>
      <c r="L1484">
        <v>1</v>
      </c>
      <c r="M1484" t="s">
        <v>441</v>
      </c>
      <c r="N1484" t="s">
        <v>442</v>
      </c>
      <c r="O1484" t="s">
        <v>147</v>
      </c>
      <c r="P1484" t="s">
        <v>154</v>
      </c>
      <c r="Q1484">
        <v>12423.67</v>
      </c>
      <c r="R1484">
        <v>156</v>
      </c>
      <c r="S1484">
        <v>44015</v>
      </c>
      <c r="T1484">
        <v>60</v>
      </c>
      <c r="U1484">
        <v>54</v>
      </c>
      <c r="V1484">
        <v>23</v>
      </c>
      <c r="W1484">
        <v>5148.9799999999996</v>
      </c>
      <c r="X1484">
        <v>5998.98</v>
      </c>
      <c r="Y1484">
        <v>0</v>
      </c>
      <c r="Z1484">
        <v>0</v>
      </c>
      <c r="AA1484">
        <v>31531.33</v>
      </c>
      <c r="AB1484">
        <v>1080</v>
      </c>
      <c r="AC1484">
        <v>28309.8</v>
      </c>
      <c r="AD1484">
        <v>13</v>
      </c>
      <c r="AE1484">
        <v>10</v>
      </c>
      <c r="AF1484">
        <v>101</v>
      </c>
      <c r="AG1484">
        <v>26</v>
      </c>
      <c r="AH1484">
        <v>1</v>
      </c>
      <c r="AI1484">
        <v>28</v>
      </c>
      <c r="AJ1484">
        <v>0</v>
      </c>
      <c r="AK1484">
        <v>0</v>
      </c>
      <c r="AL1484">
        <v>0</v>
      </c>
      <c r="AM1484">
        <v>0</v>
      </c>
      <c r="AN1484">
        <v>0</v>
      </c>
      <c r="AO1484">
        <v>110</v>
      </c>
      <c r="AP1484">
        <v>449</v>
      </c>
      <c r="AQ1484">
        <v>129</v>
      </c>
      <c r="AR1484">
        <v>0</v>
      </c>
      <c r="AS1484">
        <v>64</v>
      </c>
      <c r="AT1484">
        <v>2</v>
      </c>
      <c r="AU1484">
        <v>22</v>
      </c>
      <c r="AV1484">
        <v>7</v>
      </c>
      <c r="AW1484">
        <v>0</v>
      </c>
      <c r="AX1484">
        <v>0</v>
      </c>
      <c r="AY1484">
        <v>38</v>
      </c>
      <c r="AZ1484">
        <v>72</v>
      </c>
      <c r="BA1484">
        <v>36</v>
      </c>
      <c r="BB1484">
        <v>27</v>
      </c>
      <c r="BC1484">
        <v>9</v>
      </c>
      <c r="BD1484">
        <v>2</v>
      </c>
      <c r="BE1484">
        <v>0</v>
      </c>
      <c r="BF1484">
        <v>156</v>
      </c>
      <c r="BG1484">
        <v>7860</v>
      </c>
      <c r="BH1484">
        <v>0</v>
      </c>
      <c r="BI1484">
        <v>54</v>
      </c>
      <c r="BJ1484" s="2">
        <v>46132</v>
      </c>
      <c r="BK1484">
        <v>0</v>
      </c>
      <c r="BL1484" s="3" t="str">
        <f>VLOOKUP(O1484,DropDownList!$H$1:$I$7,2,FALSE)</f>
        <v>2024/25</v>
      </c>
      <c r="BM1484" s="3" t="str">
        <f t="shared" si="23"/>
        <v>JP COURT</v>
      </c>
    </row>
    <row r="1485" spans="1:65" x14ac:dyDescent="0.2">
      <c r="A1485">
        <v>2026</v>
      </c>
      <c r="B1485">
        <v>4</v>
      </c>
      <c r="C1485" t="s">
        <v>162</v>
      </c>
      <c r="D1485" t="s">
        <v>169</v>
      </c>
      <c r="E1485" t="s">
        <v>12</v>
      </c>
      <c r="F1485">
        <v>9742</v>
      </c>
      <c r="G1485" t="s">
        <v>158</v>
      </c>
      <c r="H1485" t="s">
        <v>164</v>
      </c>
      <c r="I1485" t="s">
        <v>164</v>
      </c>
      <c r="J1485" s="1">
        <v>46113</v>
      </c>
      <c r="K1485" t="s">
        <v>440</v>
      </c>
      <c r="L1485">
        <v>1</v>
      </c>
      <c r="M1485" t="s">
        <v>441</v>
      </c>
      <c r="N1485" t="s">
        <v>442</v>
      </c>
      <c r="O1485" t="s">
        <v>149</v>
      </c>
      <c r="P1485" t="s">
        <v>159</v>
      </c>
      <c r="Q1485">
        <v>17420.34</v>
      </c>
      <c r="R1485">
        <v>1</v>
      </c>
      <c r="S1485">
        <v>17569.53</v>
      </c>
      <c r="T1485">
        <v>0</v>
      </c>
      <c r="U1485">
        <v>1</v>
      </c>
      <c r="V1485">
        <v>1</v>
      </c>
      <c r="W1485">
        <v>17240.34</v>
      </c>
      <c r="X1485">
        <v>17420.34</v>
      </c>
      <c r="Y1485">
        <v>0</v>
      </c>
      <c r="Z1485">
        <v>0</v>
      </c>
      <c r="AA1485">
        <v>149.19</v>
      </c>
      <c r="AB1485">
        <v>0</v>
      </c>
      <c r="AC1485">
        <v>0</v>
      </c>
      <c r="AD1485">
        <v>0</v>
      </c>
      <c r="AE1485">
        <v>1</v>
      </c>
      <c r="AF1485">
        <v>0</v>
      </c>
      <c r="AG1485">
        <v>1</v>
      </c>
      <c r="AH1485">
        <v>0</v>
      </c>
      <c r="AI1485">
        <v>0</v>
      </c>
      <c r="AJ1485">
        <v>0</v>
      </c>
      <c r="AK1485">
        <v>0</v>
      </c>
      <c r="AL1485">
        <v>0</v>
      </c>
      <c r="AM1485">
        <v>0</v>
      </c>
      <c r="AN1485">
        <v>0</v>
      </c>
      <c r="AO1485">
        <v>0</v>
      </c>
      <c r="AP1485">
        <v>0</v>
      </c>
      <c r="AQ1485">
        <v>0</v>
      </c>
      <c r="AR1485">
        <v>0</v>
      </c>
      <c r="AS1485">
        <v>0</v>
      </c>
      <c r="AT1485">
        <v>0</v>
      </c>
      <c r="AU1485">
        <v>0</v>
      </c>
      <c r="AV1485">
        <v>0</v>
      </c>
      <c r="AW1485">
        <v>0</v>
      </c>
      <c r="AX1485">
        <v>0</v>
      </c>
      <c r="AY1485">
        <v>0</v>
      </c>
      <c r="AZ1485">
        <v>0</v>
      </c>
      <c r="BA1485">
        <v>0</v>
      </c>
      <c r="BB1485">
        <v>0</v>
      </c>
      <c r="BC1485">
        <v>0</v>
      </c>
      <c r="BD1485">
        <v>0</v>
      </c>
      <c r="BE1485">
        <v>0</v>
      </c>
      <c r="BF1485">
        <v>0</v>
      </c>
      <c r="BG1485">
        <v>0</v>
      </c>
      <c r="BH1485">
        <v>0</v>
      </c>
      <c r="BI1485">
        <v>0</v>
      </c>
      <c r="BJ1485" s="2">
        <v>46132</v>
      </c>
      <c r="BK1485">
        <v>0</v>
      </c>
      <c r="BL1485" s="3" t="str">
        <f>VLOOKUP(O1485,DropDownList!$H$1:$I$7,2,FALSE)</f>
        <v>2025/26</v>
      </c>
      <c r="BM1485" s="3" t="str">
        <f t="shared" si="23"/>
        <v>CONF</v>
      </c>
    </row>
    <row r="1486" spans="1:65" x14ac:dyDescent="0.2">
      <c r="A1486">
        <v>2026</v>
      </c>
      <c r="B1486">
        <v>4</v>
      </c>
      <c r="C1486" t="s">
        <v>162</v>
      </c>
      <c r="D1486" t="s">
        <v>169</v>
      </c>
      <c r="E1486" t="s">
        <v>12</v>
      </c>
      <c r="F1486">
        <v>9742</v>
      </c>
      <c r="G1486" t="s">
        <v>158</v>
      </c>
      <c r="H1486" t="s">
        <v>164</v>
      </c>
      <c r="I1486" t="s">
        <v>164</v>
      </c>
      <c r="J1486" s="1">
        <v>46113</v>
      </c>
      <c r="K1486" t="s">
        <v>440</v>
      </c>
      <c r="L1486">
        <v>1</v>
      </c>
      <c r="M1486" t="s">
        <v>441</v>
      </c>
      <c r="N1486" t="s">
        <v>442</v>
      </c>
      <c r="O1486" t="s">
        <v>156</v>
      </c>
      <c r="P1486" t="s">
        <v>160</v>
      </c>
      <c r="Q1486">
        <v>17131.54</v>
      </c>
      <c r="R1486">
        <v>194</v>
      </c>
      <c r="S1486">
        <v>112851</v>
      </c>
      <c r="T1486">
        <v>4200.1400000000003</v>
      </c>
      <c r="U1486">
        <v>42</v>
      </c>
      <c r="V1486">
        <v>19</v>
      </c>
      <c r="W1486">
        <v>9752.2999999999993</v>
      </c>
      <c r="X1486">
        <v>9752.2999999999993</v>
      </c>
      <c r="Y1486">
        <v>0</v>
      </c>
      <c r="Z1486">
        <v>0</v>
      </c>
      <c r="AA1486">
        <v>91519.32</v>
      </c>
      <c r="AB1486">
        <v>9813.35</v>
      </c>
      <c r="AC1486">
        <v>76527.53</v>
      </c>
      <c r="AD1486">
        <v>10</v>
      </c>
      <c r="AE1486">
        <v>9</v>
      </c>
      <c r="AF1486">
        <v>140</v>
      </c>
      <c r="AG1486">
        <v>28</v>
      </c>
      <c r="AH1486">
        <v>9</v>
      </c>
      <c r="AI1486">
        <v>14</v>
      </c>
      <c r="AJ1486">
        <v>0</v>
      </c>
      <c r="AK1486">
        <v>0</v>
      </c>
      <c r="AL1486">
        <v>0</v>
      </c>
      <c r="AM1486">
        <v>0</v>
      </c>
      <c r="AN1486">
        <v>0</v>
      </c>
      <c r="AO1486">
        <v>94</v>
      </c>
      <c r="AP1486">
        <v>342</v>
      </c>
      <c r="AQ1486">
        <v>89</v>
      </c>
      <c r="AR1486">
        <v>0</v>
      </c>
      <c r="AS1486">
        <v>35</v>
      </c>
      <c r="AT1486">
        <v>3</v>
      </c>
      <c r="AU1486">
        <v>12</v>
      </c>
      <c r="AV1486">
        <v>6</v>
      </c>
      <c r="AW1486">
        <v>14</v>
      </c>
      <c r="AX1486">
        <v>0</v>
      </c>
      <c r="AY1486">
        <v>37</v>
      </c>
      <c r="AZ1486">
        <v>69</v>
      </c>
      <c r="BA1486">
        <v>38</v>
      </c>
      <c r="BB1486">
        <v>13</v>
      </c>
      <c r="BC1486">
        <v>9</v>
      </c>
      <c r="BD1486">
        <v>0</v>
      </c>
      <c r="BE1486">
        <v>0</v>
      </c>
      <c r="BF1486">
        <v>173</v>
      </c>
      <c r="BG1486">
        <v>7285</v>
      </c>
      <c r="BH1486">
        <v>3</v>
      </c>
      <c r="BI1486">
        <v>31</v>
      </c>
      <c r="BJ1486" s="2">
        <v>46132</v>
      </c>
      <c r="BK1486">
        <v>1</v>
      </c>
      <c r="BL1486" s="3" t="str">
        <f>VLOOKUP(O1486,DropDownList!$H$1:$I$7,2,FALSE)</f>
        <v>2023/24</v>
      </c>
      <c r="BM1486" s="3" t="str">
        <f t="shared" si="23"/>
        <v>SC COURT</v>
      </c>
    </row>
    <row r="1487" spans="1:65" x14ac:dyDescent="0.2">
      <c r="A1487">
        <v>2026</v>
      </c>
      <c r="B1487">
        <v>4</v>
      </c>
      <c r="C1487" t="s">
        <v>162</v>
      </c>
      <c r="D1487" t="s">
        <v>169</v>
      </c>
      <c r="E1487" t="s">
        <v>12</v>
      </c>
      <c r="F1487">
        <v>9742</v>
      </c>
      <c r="G1487" t="s">
        <v>158</v>
      </c>
      <c r="H1487" t="s">
        <v>164</v>
      </c>
      <c r="I1487" t="s">
        <v>164</v>
      </c>
      <c r="J1487" s="1">
        <v>46113</v>
      </c>
      <c r="K1487" t="s">
        <v>440</v>
      </c>
      <c r="L1487">
        <v>1</v>
      </c>
      <c r="M1487" t="s">
        <v>441</v>
      </c>
      <c r="N1487" t="s">
        <v>442</v>
      </c>
      <c r="O1487" t="s">
        <v>156</v>
      </c>
      <c r="P1487" t="s">
        <v>161</v>
      </c>
      <c r="Q1487">
        <v>295</v>
      </c>
      <c r="R1487">
        <v>176</v>
      </c>
      <c r="S1487">
        <v>5120</v>
      </c>
      <c r="T1487">
        <v>146.56</v>
      </c>
      <c r="U1487">
        <v>37</v>
      </c>
      <c r="V1487">
        <v>7</v>
      </c>
      <c r="W1487">
        <v>215</v>
      </c>
      <c r="X1487">
        <v>215</v>
      </c>
      <c r="Y1487">
        <v>0</v>
      </c>
      <c r="Z1487">
        <v>0</v>
      </c>
      <c r="AA1487">
        <v>4678.4399999999996</v>
      </c>
      <c r="AB1487">
        <v>0</v>
      </c>
      <c r="AC1487">
        <v>0</v>
      </c>
      <c r="AD1487">
        <v>7</v>
      </c>
      <c r="AE1487">
        <v>0</v>
      </c>
      <c r="AF1487">
        <v>158</v>
      </c>
      <c r="AG1487">
        <v>0</v>
      </c>
      <c r="AH1487">
        <v>6</v>
      </c>
      <c r="AI1487">
        <v>11</v>
      </c>
      <c r="AJ1487">
        <v>0</v>
      </c>
      <c r="AK1487">
        <v>0</v>
      </c>
      <c r="AL1487">
        <v>0</v>
      </c>
      <c r="AM1487">
        <v>0</v>
      </c>
      <c r="AN1487">
        <v>0</v>
      </c>
      <c r="AO1487">
        <v>82</v>
      </c>
      <c r="AP1487">
        <v>319</v>
      </c>
      <c r="AQ1487">
        <v>82</v>
      </c>
      <c r="AR1487">
        <v>0</v>
      </c>
      <c r="AS1487">
        <v>35</v>
      </c>
      <c r="AT1487">
        <v>3</v>
      </c>
      <c r="AU1487">
        <v>12</v>
      </c>
      <c r="AV1487">
        <v>6</v>
      </c>
      <c r="AW1487">
        <v>8</v>
      </c>
      <c r="AX1487">
        <v>0</v>
      </c>
      <c r="AY1487">
        <v>34</v>
      </c>
      <c r="AZ1487">
        <v>64</v>
      </c>
      <c r="BA1487">
        <v>36</v>
      </c>
      <c r="BB1487">
        <v>13</v>
      </c>
      <c r="BC1487">
        <v>9</v>
      </c>
      <c r="BD1487">
        <v>0</v>
      </c>
      <c r="BE1487">
        <v>0</v>
      </c>
      <c r="BF1487">
        <v>163</v>
      </c>
      <c r="BG1487">
        <v>295</v>
      </c>
      <c r="BH1487">
        <v>1</v>
      </c>
      <c r="BI1487">
        <v>29</v>
      </c>
      <c r="BJ1487" s="2">
        <v>46132</v>
      </c>
      <c r="BK1487">
        <v>1</v>
      </c>
      <c r="BL1487" s="3" t="str">
        <f>VLOOKUP(O1487,DropDownList!$H$1:$I$7,2,FALSE)</f>
        <v>2023/24</v>
      </c>
      <c r="BM1487" s="3" t="str">
        <f t="shared" si="23"/>
        <v>VSUR</v>
      </c>
    </row>
    <row r="1488" spans="1:65" x14ac:dyDescent="0.2">
      <c r="A1488">
        <v>2026</v>
      </c>
      <c r="B1488">
        <v>4</v>
      </c>
      <c r="C1488" t="s">
        <v>162</v>
      </c>
      <c r="D1488" t="s">
        <v>169</v>
      </c>
      <c r="E1488" t="s">
        <v>12</v>
      </c>
      <c r="F1488">
        <v>9742</v>
      </c>
      <c r="G1488" t="s">
        <v>158</v>
      </c>
      <c r="H1488" t="s">
        <v>164</v>
      </c>
      <c r="I1488" t="s">
        <v>164</v>
      </c>
      <c r="J1488" s="1">
        <v>46113</v>
      </c>
      <c r="K1488" t="s">
        <v>440</v>
      </c>
      <c r="L1488">
        <v>1</v>
      </c>
      <c r="M1488" t="s">
        <v>441</v>
      </c>
      <c r="N1488" t="s">
        <v>442</v>
      </c>
      <c r="O1488" t="s">
        <v>147</v>
      </c>
      <c r="P1488" t="s">
        <v>159</v>
      </c>
      <c r="Q1488">
        <v>0</v>
      </c>
      <c r="R1488">
        <v>2</v>
      </c>
      <c r="S1488">
        <v>3520</v>
      </c>
      <c r="T1488">
        <v>1760</v>
      </c>
      <c r="U1488">
        <v>0</v>
      </c>
      <c r="V1488">
        <v>0</v>
      </c>
      <c r="W1488">
        <v>0</v>
      </c>
      <c r="X1488">
        <v>0</v>
      </c>
      <c r="Y1488">
        <v>0</v>
      </c>
      <c r="Z1488">
        <v>0</v>
      </c>
      <c r="AA1488">
        <v>1760</v>
      </c>
      <c r="AB1488">
        <v>0</v>
      </c>
      <c r="AC1488">
        <v>0</v>
      </c>
      <c r="AD1488">
        <v>0</v>
      </c>
      <c r="AE1488">
        <v>0</v>
      </c>
      <c r="AF1488">
        <v>1</v>
      </c>
      <c r="AG1488">
        <v>0</v>
      </c>
      <c r="AH1488">
        <v>1</v>
      </c>
      <c r="AI1488">
        <v>0</v>
      </c>
      <c r="AJ1488">
        <v>0</v>
      </c>
      <c r="AK1488">
        <v>0</v>
      </c>
      <c r="AL1488">
        <v>0</v>
      </c>
      <c r="AM1488">
        <v>0</v>
      </c>
      <c r="AN1488">
        <v>0</v>
      </c>
      <c r="AO1488">
        <v>0</v>
      </c>
      <c r="AP1488">
        <v>0</v>
      </c>
      <c r="AQ1488">
        <v>0</v>
      </c>
      <c r="AR1488">
        <v>0</v>
      </c>
      <c r="AS1488">
        <v>0</v>
      </c>
      <c r="AT1488">
        <v>0</v>
      </c>
      <c r="AU1488">
        <v>0</v>
      </c>
      <c r="AV1488">
        <v>0</v>
      </c>
      <c r="AW1488">
        <v>0</v>
      </c>
      <c r="AX1488">
        <v>0</v>
      </c>
      <c r="AY1488">
        <v>0</v>
      </c>
      <c r="AZ1488">
        <v>0</v>
      </c>
      <c r="BA1488">
        <v>0</v>
      </c>
      <c r="BB1488">
        <v>0</v>
      </c>
      <c r="BC1488">
        <v>0</v>
      </c>
      <c r="BD1488">
        <v>0</v>
      </c>
      <c r="BE1488">
        <v>0</v>
      </c>
      <c r="BF1488">
        <v>0</v>
      </c>
      <c r="BG1488">
        <v>0</v>
      </c>
      <c r="BH1488">
        <v>0</v>
      </c>
      <c r="BI1488">
        <v>0</v>
      </c>
      <c r="BJ1488" s="2">
        <v>46132</v>
      </c>
      <c r="BK1488">
        <v>0</v>
      </c>
      <c r="BL1488" s="3" t="str">
        <f>VLOOKUP(O1488,DropDownList!$H$1:$I$7,2,FALSE)</f>
        <v>2024/25</v>
      </c>
      <c r="BM1488" s="3" t="str">
        <f t="shared" si="23"/>
        <v>CONF</v>
      </c>
    </row>
    <row r="1489" spans="1:65" x14ac:dyDescent="0.2">
      <c r="A1489">
        <v>2026</v>
      </c>
      <c r="B1489">
        <v>4</v>
      </c>
      <c r="C1489" t="s">
        <v>162</v>
      </c>
      <c r="D1489" t="s">
        <v>169</v>
      </c>
      <c r="E1489" t="s">
        <v>12</v>
      </c>
      <c r="F1489">
        <v>9742</v>
      </c>
      <c r="G1489" t="s">
        <v>158</v>
      </c>
      <c r="H1489" t="s">
        <v>164</v>
      </c>
      <c r="I1489" t="s">
        <v>164</v>
      </c>
      <c r="J1489" s="1">
        <v>46113</v>
      </c>
      <c r="K1489" t="s">
        <v>440</v>
      </c>
      <c r="L1489">
        <v>1</v>
      </c>
      <c r="M1489" t="s">
        <v>441</v>
      </c>
      <c r="N1489" t="s">
        <v>442</v>
      </c>
      <c r="O1489" t="s">
        <v>147</v>
      </c>
      <c r="P1489" t="s">
        <v>161</v>
      </c>
      <c r="Q1489">
        <v>578.99</v>
      </c>
      <c r="R1489">
        <v>176</v>
      </c>
      <c r="S1489">
        <v>5085</v>
      </c>
      <c r="T1489">
        <v>50</v>
      </c>
      <c r="U1489">
        <v>55</v>
      </c>
      <c r="V1489">
        <v>15</v>
      </c>
      <c r="W1489">
        <v>379.84</v>
      </c>
      <c r="X1489">
        <v>379.84</v>
      </c>
      <c r="Y1489">
        <v>0</v>
      </c>
      <c r="Z1489">
        <v>0</v>
      </c>
      <c r="AA1489">
        <v>4456.01</v>
      </c>
      <c r="AB1489">
        <v>0</v>
      </c>
      <c r="AC1489">
        <v>0</v>
      </c>
      <c r="AD1489">
        <v>12</v>
      </c>
      <c r="AE1489">
        <v>3</v>
      </c>
      <c r="AF1489">
        <v>150</v>
      </c>
      <c r="AG1489">
        <v>4</v>
      </c>
      <c r="AH1489">
        <v>2</v>
      </c>
      <c r="AI1489">
        <v>20</v>
      </c>
      <c r="AJ1489">
        <v>0</v>
      </c>
      <c r="AK1489">
        <v>0</v>
      </c>
      <c r="AL1489">
        <v>0</v>
      </c>
      <c r="AM1489">
        <v>0</v>
      </c>
      <c r="AN1489">
        <v>0</v>
      </c>
      <c r="AO1489">
        <v>103</v>
      </c>
      <c r="AP1489">
        <v>347</v>
      </c>
      <c r="AQ1489">
        <v>131</v>
      </c>
      <c r="AR1489">
        <v>0</v>
      </c>
      <c r="AS1489">
        <v>38</v>
      </c>
      <c r="AT1489">
        <v>1</v>
      </c>
      <c r="AU1489">
        <v>14</v>
      </c>
      <c r="AV1489">
        <v>6</v>
      </c>
      <c r="AW1489">
        <v>3</v>
      </c>
      <c r="AX1489">
        <v>0</v>
      </c>
      <c r="AY1489">
        <v>33</v>
      </c>
      <c r="AZ1489">
        <v>56</v>
      </c>
      <c r="BA1489">
        <v>27</v>
      </c>
      <c r="BB1489">
        <v>10</v>
      </c>
      <c r="BC1489">
        <v>4</v>
      </c>
      <c r="BD1489">
        <v>2</v>
      </c>
      <c r="BE1489">
        <v>0</v>
      </c>
      <c r="BF1489">
        <v>169</v>
      </c>
      <c r="BG1489">
        <v>525</v>
      </c>
      <c r="BH1489">
        <v>0</v>
      </c>
      <c r="BI1489">
        <v>49</v>
      </c>
      <c r="BJ1489" s="2">
        <v>46132</v>
      </c>
      <c r="BK1489">
        <v>1</v>
      </c>
      <c r="BL1489" s="3" t="str">
        <f>VLOOKUP(O1489,DropDownList!$H$1:$I$7,2,FALSE)</f>
        <v>2024/25</v>
      </c>
      <c r="BM1489" s="3" t="str">
        <f t="shared" si="23"/>
        <v>VSUR</v>
      </c>
    </row>
    <row r="1490" spans="1:65" x14ac:dyDescent="0.2">
      <c r="A1490">
        <v>2026</v>
      </c>
      <c r="B1490">
        <v>4</v>
      </c>
      <c r="C1490" t="s">
        <v>162</v>
      </c>
      <c r="D1490" t="s">
        <v>169</v>
      </c>
      <c r="E1490" t="s">
        <v>12</v>
      </c>
      <c r="F1490">
        <v>9742</v>
      </c>
      <c r="G1490" t="s">
        <v>158</v>
      </c>
      <c r="H1490" t="s">
        <v>164</v>
      </c>
      <c r="I1490" t="s">
        <v>164</v>
      </c>
      <c r="J1490" s="1">
        <v>46113</v>
      </c>
      <c r="K1490" t="s">
        <v>440</v>
      </c>
      <c r="L1490">
        <v>1</v>
      </c>
      <c r="M1490" t="s">
        <v>441</v>
      </c>
      <c r="N1490" t="s">
        <v>442</v>
      </c>
      <c r="O1490" t="s">
        <v>149</v>
      </c>
      <c r="P1490" t="s">
        <v>160</v>
      </c>
      <c r="Q1490">
        <v>21399.13</v>
      </c>
      <c r="R1490">
        <v>120</v>
      </c>
      <c r="S1490">
        <v>79321.66</v>
      </c>
      <c r="T1490">
        <v>1260</v>
      </c>
      <c r="U1490">
        <v>59</v>
      </c>
      <c r="V1490">
        <v>44</v>
      </c>
      <c r="W1490">
        <v>10025</v>
      </c>
      <c r="X1490">
        <v>15055</v>
      </c>
      <c r="Y1490">
        <v>0</v>
      </c>
      <c r="Z1490">
        <v>0</v>
      </c>
      <c r="AA1490">
        <v>56662.53</v>
      </c>
      <c r="AB1490">
        <v>14436.66</v>
      </c>
      <c r="AC1490">
        <v>39730.019999999997</v>
      </c>
      <c r="AD1490">
        <v>20</v>
      </c>
      <c r="AE1490">
        <v>24</v>
      </c>
      <c r="AF1490">
        <v>59</v>
      </c>
      <c r="AG1490">
        <v>33</v>
      </c>
      <c r="AH1490">
        <v>2</v>
      </c>
      <c r="AI1490">
        <v>26</v>
      </c>
      <c r="AJ1490">
        <v>0</v>
      </c>
      <c r="AK1490">
        <v>0</v>
      </c>
      <c r="AL1490">
        <v>0</v>
      </c>
      <c r="AM1490">
        <v>0</v>
      </c>
      <c r="AN1490">
        <v>0</v>
      </c>
      <c r="AO1490">
        <v>66</v>
      </c>
      <c r="AP1490">
        <v>108</v>
      </c>
      <c r="AQ1490">
        <v>69</v>
      </c>
      <c r="AR1490">
        <v>0</v>
      </c>
      <c r="AS1490">
        <v>6</v>
      </c>
      <c r="AT1490">
        <v>0</v>
      </c>
      <c r="AU1490">
        <v>3</v>
      </c>
      <c r="AV1490">
        <v>1</v>
      </c>
      <c r="AW1490">
        <v>2</v>
      </c>
      <c r="AX1490">
        <v>0</v>
      </c>
      <c r="AY1490">
        <v>7</v>
      </c>
      <c r="AZ1490">
        <v>7</v>
      </c>
      <c r="BA1490">
        <v>0</v>
      </c>
      <c r="BB1490">
        <v>3</v>
      </c>
      <c r="BC1490">
        <v>1</v>
      </c>
      <c r="BD1490">
        <v>0</v>
      </c>
      <c r="BE1490">
        <v>0</v>
      </c>
      <c r="BF1490">
        <v>115</v>
      </c>
      <c r="BG1490">
        <v>12060</v>
      </c>
      <c r="BH1490">
        <v>0</v>
      </c>
      <c r="BI1490">
        <v>56</v>
      </c>
      <c r="BJ1490" s="2">
        <v>46132</v>
      </c>
      <c r="BK1490">
        <v>0</v>
      </c>
      <c r="BL1490" s="3" t="str">
        <f>VLOOKUP(O1490,DropDownList!$H$1:$I$7,2,FALSE)</f>
        <v>2025/26</v>
      </c>
      <c r="BM1490" s="3" t="str">
        <f t="shared" si="23"/>
        <v>SC COURT</v>
      </c>
    </row>
    <row r="1491" spans="1:65" x14ac:dyDescent="0.2">
      <c r="A1491">
        <v>2026</v>
      </c>
      <c r="B1491">
        <v>4</v>
      </c>
      <c r="C1491" t="s">
        <v>162</v>
      </c>
      <c r="D1491" t="s">
        <v>169</v>
      </c>
      <c r="E1491" t="s">
        <v>12</v>
      </c>
      <c r="F1491">
        <v>9742</v>
      </c>
      <c r="G1491" t="s">
        <v>158</v>
      </c>
      <c r="H1491" t="s">
        <v>164</v>
      </c>
      <c r="I1491" t="s">
        <v>164</v>
      </c>
      <c r="J1491" s="1">
        <v>46113</v>
      </c>
      <c r="K1491" t="s">
        <v>440</v>
      </c>
      <c r="L1491">
        <v>1</v>
      </c>
      <c r="M1491" t="s">
        <v>441</v>
      </c>
      <c r="N1491" t="s">
        <v>442</v>
      </c>
      <c r="O1491" t="s">
        <v>155</v>
      </c>
      <c r="P1491" t="s">
        <v>161</v>
      </c>
      <c r="Q1491">
        <v>190.33</v>
      </c>
      <c r="R1491">
        <v>223</v>
      </c>
      <c r="S1491">
        <v>6190</v>
      </c>
      <c r="T1491">
        <v>374.81</v>
      </c>
      <c r="U1491">
        <v>43</v>
      </c>
      <c r="V1491">
        <v>4</v>
      </c>
      <c r="W1491">
        <v>90</v>
      </c>
      <c r="X1491">
        <v>90</v>
      </c>
      <c r="Y1491">
        <v>0</v>
      </c>
      <c r="Z1491">
        <v>0</v>
      </c>
      <c r="AA1491">
        <v>5624.86</v>
      </c>
      <c r="AB1491">
        <v>0</v>
      </c>
      <c r="AC1491">
        <v>0</v>
      </c>
      <c r="AD1491">
        <v>4</v>
      </c>
      <c r="AE1491">
        <v>0</v>
      </c>
      <c r="AF1491">
        <v>196</v>
      </c>
      <c r="AG1491">
        <v>1</v>
      </c>
      <c r="AH1491">
        <v>16</v>
      </c>
      <c r="AI1491">
        <v>9</v>
      </c>
      <c r="AJ1491">
        <v>0</v>
      </c>
      <c r="AK1491">
        <v>0</v>
      </c>
      <c r="AL1491">
        <v>0</v>
      </c>
      <c r="AM1491">
        <v>0</v>
      </c>
      <c r="AN1491">
        <v>0</v>
      </c>
      <c r="AO1491">
        <v>141</v>
      </c>
      <c r="AP1491">
        <v>611</v>
      </c>
      <c r="AQ1491">
        <v>151</v>
      </c>
      <c r="AR1491">
        <v>0</v>
      </c>
      <c r="AS1491">
        <v>79</v>
      </c>
      <c r="AT1491">
        <v>9</v>
      </c>
      <c r="AU1491">
        <v>19</v>
      </c>
      <c r="AV1491">
        <v>8</v>
      </c>
      <c r="AW1491">
        <v>9</v>
      </c>
      <c r="AX1491">
        <v>0</v>
      </c>
      <c r="AY1491">
        <v>79</v>
      </c>
      <c r="AZ1491">
        <v>122</v>
      </c>
      <c r="BA1491">
        <v>71</v>
      </c>
      <c r="BB1491">
        <v>20</v>
      </c>
      <c r="BC1491">
        <v>12</v>
      </c>
      <c r="BD1491">
        <v>4</v>
      </c>
      <c r="BE1491">
        <v>1</v>
      </c>
      <c r="BF1491">
        <v>211</v>
      </c>
      <c r="BG1491">
        <v>190</v>
      </c>
      <c r="BH1491">
        <v>1</v>
      </c>
      <c r="BI1491">
        <v>39</v>
      </c>
      <c r="BJ1491" s="2">
        <v>46132</v>
      </c>
      <c r="BK1491">
        <v>1</v>
      </c>
      <c r="BL1491" s="3" t="str">
        <f>VLOOKUP(O1491,DropDownList!$H$1:$I$7,2,FALSE)</f>
        <v>2022/23</v>
      </c>
      <c r="BM1491" s="3" t="str">
        <f t="shared" si="23"/>
        <v>VSUR</v>
      </c>
    </row>
    <row r="1492" spans="1:65" x14ac:dyDescent="0.2">
      <c r="A1492">
        <v>2026</v>
      </c>
      <c r="B1492">
        <v>4</v>
      </c>
      <c r="C1492" t="s">
        <v>162</v>
      </c>
      <c r="D1492" t="s">
        <v>169</v>
      </c>
      <c r="E1492" t="s">
        <v>12</v>
      </c>
      <c r="F1492">
        <v>9742</v>
      </c>
      <c r="G1492" t="s">
        <v>158</v>
      </c>
      <c r="H1492" t="s">
        <v>164</v>
      </c>
      <c r="I1492" t="s">
        <v>164</v>
      </c>
      <c r="J1492" s="1">
        <v>46113</v>
      </c>
      <c r="K1492" t="s">
        <v>440</v>
      </c>
      <c r="L1492">
        <v>1</v>
      </c>
      <c r="M1492" t="s">
        <v>441</v>
      </c>
      <c r="N1492" t="s">
        <v>442</v>
      </c>
      <c r="O1492" t="s">
        <v>149</v>
      </c>
      <c r="P1492" t="s">
        <v>161</v>
      </c>
      <c r="Q1492">
        <v>599.15</v>
      </c>
      <c r="R1492">
        <v>112</v>
      </c>
      <c r="S1492">
        <v>3065</v>
      </c>
      <c r="T1492">
        <v>10</v>
      </c>
      <c r="U1492">
        <v>55</v>
      </c>
      <c r="V1492">
        <v>19</v>
      </c>
      <c r="W1492">
        <v>420</v>
      </c>
      <c r="X1492">
        <v>420</v>
      </c>
      <c r="Y1492">
        <v>0</v>
      </c>
      <c r="Z1492">
        <v>0</v>
      </c>
      <c r="AA1492">
        <v>2455.85</v>
      </c>
      <c r="AB1492">
        <v>0</v>
      </c>
      <c r="AC1492">
        <v>0</v>
      </c>
      <c r="AD1492">
        <v>19</v>
      </c>
      <c r="AE1492">
        <v>0</v>
      </c>
      <c r="AF1492">
        <v>85</v>
      </c>
      <c r="AG1492">
        <v>1</v>
      </c>
      <c r="AH1492">
        <v>1</v>
      </c>
      <c r="AI1492">
        <v>25</v>
      </c>
      <c r="AJ1492">
        <v>0</v>
      </c>
      <c r="AK1492">
        <v>0</v>
      </c>
      <c r="AL1492">
        <v>0</v>
      </c>
      <c r="AM1492">
        <v>0</v>
      </c>
      <c r="AN1492">
        <v>0</v>
      </c>
      <c r="AO1492">
        <v>63</v>
      </c>
      <c r="AP1492">
        <v>106</v>
      </c>
      <c r="AQ1492">
        <v>69</v>
      </c>
      <c r="AR1492">
        <v>0</v>
      </c>
      <c r="AS1492">
        <v>5</v>
      </c>
      <c r="AT1492">
        <v>0</v>
      </c>
      <c r="AU1492">
        <v>3</v>
      </c>
      <c r="AV1492">
        <v>1</v>
      </c>
      <c r="AW1492">
        <v>1</v>
      </c>
      <c r="AX1492">
        <v>0</v>
      </c>
      <c r="AY1492">
        <v>7</v>
      </c>
      <c r="AZ1492">
        <v>7</v>
      </c>
      <c r="BA1492">
        <v>0</v>
      </c>
      <c r="BB1492">
        <v>3</v>
      </c>
      <c r="BC1492">
        <v>1</v>
      </c>
      <c r="BD1492">
        <v>0</v>
      </c>
      <c r="BE1492">
        <v>0</v>
      </c>
      <c r="BF1492">
        <v>108</v>
      </c>
      <c r="BG1492">
        <v>595</v>
      </c>
      <c r="BH1492">
        <v>0</v>
      </c>
      <c r="BI1492">
        <v>53</v>
      </c>
      <c r="BJ1492" s="2">
        <v>46132</v>
      </c>
      <c r="BK1492">
        <v>0</v>
      </c>
      <c r="BL1492" s="3" t="str">
        <f>VLOOKUP(O1492,DropDownList!$H$1:$I$7,2,FALSE)</f>
        <v>2025/26</v>
      </c>
      <c r="BM1492" s="3" t="str">
        <f t="shared" si="23"/>
        <v>VSUR</v>
      </c>
    </row>
    <row r="1493" spans="1:65" x14ac:dyDescent="0.2">
      <c r="A1493">
        <v>2026</v>
      </c>
      <c r="B1493">
        <v>4</v>
      </c>
      <c r="C1493" t="s">
        <v>162</v>
      </c>
      <c r="D1493" t="s">
        <v>169</v>
      </c>
      <c r="E1493" t="s">
        <v>12</v>
      </c>
      <c r="F1493">
        <v>9742</v>
      </c>
      <c r="G1493" t="s">
        <v>158</v>
      </c>
      <c r="H1493" t="s">
        <v>164</v>
      </c>
      <c r="I1493" t="s">
        <v>164</v>
      </c>
      <c r="J1493" s="1">
        <v>46113</v>
      </c>
      <c r="K1493" t="s">
        <v>440</v>
      </c>
      <c r="L1493">
        <v>1</v>
      </c>
      <c r="M1493" t="s">
        <v>441</v>
      </c>
      <c r="N1493" t="s">
        <v>442</v>
      </c>
      <c r="O1493" t="s">
        <v>155</v>
      </c>
      <c r="P1493" t="s">
        <v>160</v>
      </c>
      <c r="Q1493">
        <v>12883.83</v>
      </c>
      <c r="R1493">
        <v>242</v>
      </c>
      <c r="S1493">
        <v>128400</v>
      </c>
      <c r="T1493">
        <v>9141.81</v>
      </c>
      <c r="U1493">
        <v>44</v>
      </c>
      <c r="V1493">
        <v>13</v>
      </c>
      <c r="W1493">
        <v>3693.87</v>
      </c>
      <c r="X1493">
        <v>3963.87</v>
      </c>
      <c r="Y1493">
        <v>0</v>
      </c>
      <c r="Z1493">
        <v>0</v>
      </c>
      <c r="AA1493">
        <v>106374.36</v>
      </c>
      <c r="AB1493">
        <v>5724</v>
      </c>
      <c r="AC1493">
        <v>95015.5</v>
      </c>
      <c r="AD1493">
        <v>4</v>
      </c>
      <c r="AE1493">
        <v>9</v>
      </c>
      <c r="AF1493">
        <v>178</v>
      </c>
      <c r="AG1493">
        <v>34</v>
      </c>
      <c r="AH1493">
        <v>15</v>
      </c>
      <c r="AI1493">
        <v>10</v>
      </c>
      <c r="AJ1493">
        <v>0</v>
      </c>
      <c r="AK1493">
        <v>0</v>
      </c>
      <c r="AL1493">
        <v>0</v>
      </c>
      <c r="AM1493">
        <v>0</v>
      </c>
      <c r="AN1493">
        <v>0</v>
      </c>
      <c r="AO1493">
        <v>153</v>
      </c>
      <c r="AP1493">
        <v>659</v>
      </c>
      <c r="AQ1493">
        <v>161</v>
      </c>
      <c r="AR1493">
        <v>0</v>
      </c>
      <c r="AS1493">
        <v>85</v>
      </c>
      <c r="AT1493">
        <v>10</v>
      </c>
      <c r="AU1493">
        <v>23</v>
      </c>
      <c r="AV1493">
        <v>10</v>
      </c>
      <c r="AW1493">
        <v>10</v>
      </c>
      <c r="AX1493">
        <v>0</v>
      </c>
      <c r="AY1493">
        <v>84</v>
      </c>
      <c r="AZ1493">
        <v>131</v>
      </c>
      <c r="BA1493">
        <v>76</v>
      </c>
      <c r="BB1493">
        <v>20</v>
      </c>
      <c r="BC1493">
        <v>12</v>
      </c>
      <c r="BD1493">
        <v>5</v>
      </c>
      <c r="BE1493">
        <v>1</v>
      </c>
      <c r="BF1493">
        <v>229</v>
      </c>
      <c r="BG1493">
        <v>3810</v>
      </c>
      <c r="BH1493">
        <v>5</v>
      </c>
      <c r="BI1493">
        <v>40</v>
      </c>
      <c r="BJ1493" s="2">
        <v>46132</v>
      </c>
      <c r="BK1493">
        <v>1</v>
      </c>
      <c r="BL1493" s="3" t="str">
        <f>VLOOKUP(O1493,DropDownList!$H$1:$I$7,2,FALSE)</f>
        <v>2022/23</v>
      </c>
      <c r="BM1493" s="3" t="str">
        <f t="shared" si="23"/>
        <v>SC COURT</v>
      </c>
    </row>
    <row r="1494" spans="1:65" x14ac:dyDescent="0.2">
      <c r="A1494">
        <v>2026</v>
      </c>
      <c r="B1494">
        <v>4</v>
      </c>
      <c r="C1494" t="s">
        <v>162</v>
      </c>
      <c r="D1494" t="s">
        <v>169</v>
      </c>
      <c r="E1494" t="s">
        <v>12</v>
      </c>
      <c r="F1494">
        <v>9742</v>
      </c>
      <c r="G1494" t="s">
        <v>158</v>
      </c>
      <c r="H1494" t="s">
        <v>164</v>
      </c>
      <c r="I1494" t="s">
        <v>164</v>
      </c>
      <c r="J1494" s="1">
        <v>46113</v>
      </c>
      <c r="K1494" t="s">
        <v>440</v>
      </c>
      <c r="L1494">
        <v>1</v>
      </c>
      <c r="M1494" t="s">
        <v>441</v>
      </c>
      <c r="N1494" t="s">
        <v>442</v>
      </c>
      <c r="O1494" t="s">
        <v>147</v>
      </c>
      <c r="P1494" t="s">
        <v>160</v>
      </c>
      <c r="Q1494">
        <v>24733.98</v>
      </c>
      <c r="R1494">
        <v>195</v>
      </c>
      <c r="S1494">
        <v>114270.79</v>
      </c>
      <c r="T1494">
        <v>3500</v>
      </c>
      <c r="U1494">
        <v>60</v>
      </c>
      <c r="V1494">
        <v>28</v>
      </c>
      <c r="W1494">
        <v>12327.84</v>
      </c>
      <c r="X1494">
        <v>13463.84</v>
      </c>
      <c r="Y1494">
        <v>0</v>
      </c>
      <c r="Z1494">
        <v>0</v>
      </c>
      <c r="AA1494">
        <v>86036.81</v>
      </c>
      <c r="AB1494">
        <v>9088.86</v>
      </c>
      <c r="AC1494">
        <v>72491.94</v>
      </c>
      <c r="AD1494">
        <v>14</v>
      </c>
      <c r="AE1494">
        <v>14</v>
      </c>
      <c r="AF1494">
        <v>126</v>
      </c>
      <c r="AG1494">
        <v>38</v>
      </c>
      <c r="AH1494">
        <v>8</v>
      </c>
      <c r="AI1494">
        <v>22</v>
      </c>
      <c r="AJ1494">
        <v>0</v>
      </c>
      <c r="AK1494">
        <v>0</v>
      </c>
      <c r="AL1494">
        <v>0</v>
      </c>
      <c r="AM1494">
        <v>0</v>
      </c>
      <c r="AN1494">
        <v>0</v>
      </c>
      <c r="AO1494">
        <v>116</v>
      </c>
      <c r="AP1494">
        <v>379</v>
      </c>
      <c r="AQ1494">
        <v>137</v>
      </c>
      <c r="AR1494">
        <v>0</v>
      </c>
      <c r="AS1494">
        <v>41</v>
      </c>
      <c r="AT1494">
        <v>1</v>
      </c>
      <c r="AU1494">
        <v>17</v>
      </c>
      <c r="AV1494">
        <v>7</v>
      </c>
      <c r="AW1494">
        <v>11</v>
      </c>
      <c r="AX1494">
        <v>0</v>
      </c>
      <c r="AY1494">
        <v>36</v>
      </c>
      <c r="AZ1494">
        <v>60</v>
      </c>
      <c r="BA1494">
        <v>29</v>
      </c>
      <c r="BB1494">
        <v>11</v>
      </c>
      <c r="BC1494">
        <v>5</v>
      </c>
      <c r="BD1494">
        <v>2</v>
      </c>
      <c r="BE1494">
        <v>0</v>
      </c>
      <c r="BF1494">
        <v>178</v>
      </c>
      <c r="BG1494">
        <v>13461</v>
      </c>
      <c r="BH1494">
        <v>1</v>
      </c>
      <c r="BI1494">
        <v>52</v>
      </c>
      <c r="BJ1494" s="2">
        <v>46132</v>
      </c>
      <c r="BK1494">
        <v>1</v>
      </c>
      <c r="BL1494" s="3" t="str">
        <f>VLOOKUP(O1494,DropDownList!$H$1:$I$7,2,FALSE)</f>
        <v>2024/25</v>
      </c>
      <c r="BM1494" s="3" t="str">
        <f t="shared" si="23"/>
        <v>SC COURT</v>
      </c>
    </row>
    <row r="1495" spans="1:65" x14ac:dyDescent="0.2">
      <c r="A1495">
        <v>2026</v>
      </c>
      <c r="B1495">
        <v>4</v>
      </c>
      <c r="C1495" t="s">
        <v>162</v>
      </c>
      <c r="D1495" t="s">
        <v>170</v>
      </c>
      <c r="E1495" t="s">
        <v>13</v>
      </c>
      <c r="F1495">
        <v>9345</v>
      </c>
      <c r="G1495" t="s">
        <v>141</v>
      </c>
      <c r="H1495" t="s">
        <v>171</v>
      </c>
      <c r="I1495" t="s">
        <v>172</v>
      </c>
      <c r="J1495" s="1">
        <v>46113</v>
      </c>
      <c r="K1495" t="s">
        <v>440</v>
      </c>
      <c r="L1495">
        <v>1</v>
      </c>
      <c r="M1495" t="s">
        <v>441</v>
      </c>
      <c r="N1495" t="s">
        <v>442</v>
      </c>
      <c r="O1495" t="s">
        <v>147</v>
      </c>
      <c r="P1495" t="s">
        <v>146</v>
      </c>
      <c r="Q1495">
        <v>110</v>
      </c>
      <c r="R1495">
        <v>52</v>
      </c>
      <c r="S1495">
        <v>920</v>
      </c>
      <c r="T1495">
        <v>20</v>
      </c>
      <c r="U1495">
        <v>12</v>
      </c>
      <c r="V1495">
        <v>4</v>
      </c>
      <c r="W1495">
        <v>90</v>
      </c>
      <c r="X1495">
        <v>90</v>
      </c>
      <c r="Y1495">
        <v>0</v>
      </c>
      <c r="Z1495">
        <v>0</v>
      </c>
      <c r="AA1495">
        <v>790</v>
      </c>
      <c r="AB1495">
        <v>0</v>
      </c>
      <c r="AC1495">
        <v>0</v>
      </c>
      <c r="AD1495">
        <v>4</v>
      </c>
      <c r="AE1495">
        <v>0</v>
      </c>
      <c r="AF1495">
        <v>45</v>
      </c>
      <c r="AG1495">
        <v>0</v>
      </c>
      <c r="AH1495">
        <v>1</v>
      </c>
      <c r="AI1495">
        <v>6</v>
      </c>
      <c r="AJ1495">
        <v>0</v>
      </c>
      <c r="AK1495">
        <v>0</v>
      </c>
      <c r="AL1495">
        <v>0</v>
      </c>
      <c r="AM1495">
        <v>0</v>
      </c>
      <c r="AN1495">
        <v>0</v>
      </c>
      <c r="AO1495">
        <v>23</v>
      </c>
      <c r="AP1495">
        <v>101</v>
      </c>
      <c r="AQ1495">
        <v>22</v>
      </c>
      <c r="AR1495">
        <v>0</v>
      </c>
      <c r="AS1495">
        <v>15</v>
      </c>
      <c r="AT1495">
        <v>9</v>
      </c>
      <c r="AU1495">
        <v>2</v>
      </c>
      <c r="AV1495">
        <v>1</v>
      </c>
      <c r="AW1495">
        <v>1</v>
      </c>
      <c r="AX1495">
        <v>0</v>
      </c>
      <c r="AY1495">
        <v>9</v>
      </c>
      <c r="AZ1495">
        <v>15</v>
      </c>
      <c r="BA1495">
        <v>11</v>
      </c>
      <c r="BB1495">
        <v>5</v>
      </c>
      <c r="BC1495">
        <v>3</v>
      </c>
      <c r="BD1495">
        <v>0</v>
      </c>
      <c r="BE1495">
        <v>0</v>
      </c>
      <c r="BF1495">
        <v>50</v>
      </c>
      <c r="BG1495">
        <v>110</v>
      </c>
      <c r="BH1495">
        <v>0</v>
      </c>
      <c r="BI1495">
        <v>11</v>
      </c>
      <c r="BJ1495" s="2">
        <v>46132</v>
      </c>
      <c r="BK1495">
        <v>0</v>
      </c>
      <c r="BL1495" s="3" t="str">
        <f>VLOOKUP(O1495,DropDownList!$H$1:$I$7,2,FALSE)</f>
        <v>2024/25</v>
      </c>
      <c r="BM1495" s="3" t="str">
        <f t="shared" si="23"/>
        <v>VSUR</v>
      </c>
    </row>
    <row r="1496" spans="1:65" x14ac:dyDescent="0.2">
      <c r="A1496">
        <v>2026</v>
      </c>
      <c r="B1496">
        <v>4</v>
      </c>
      <c r="C1496" t="s">
        <v>162</v>
      </c>
      <c r="D1496" t="s">
        <v>170</v>
      </c>
      <c r="E1496" t="s">
        <v>13</v>
      </c>
      <c r="F1496">
        <v>9345</v>
      </c>
      <c r="G1496" t="s">
        <v>141</v>
      </c>
      <c r="H1496" t="s">
        <v>171</v>
      </c>
      <c r="I1496" t="s">
        <v>172</v>
      </c>
      <c r="J1496" s="1">
        <v>46113</v>
      </c>
      <c r="K1496" t="s">
        <v>440</v>
      </c>
      <c r="L1496">
        <v>1</v>
      </c>
      <c r="M1496" t="s">
        <v>441</v>
      </c>
      <c r="N1496" t="s">
        <v>442</v>
      </c>
      <c r="O1496" t="s">
        <v>156</v>
      </c>
      <c r="P1496" t="s">
        <v>150</v>
      </c>
      <c r="Q1496">
        <v>1338.38</v>
      </c>
      <c r="R1496">
        <v>51</v>
      </c>
      <c r="S1496">
        <v>11304.01</v>
      </c>
      <c r="T1496">
        <v>1847.5</v>
      </c>
      <c r="U1496">
        <v>7</v>
      </c>
      <c r="V1496">
        <v>7</v>
      </c>
      <c r="W1496">
        <v>1338.38</v>
      </c>
      <c r="X1496">
        <v>1338.38</v>
      </c>
      <c r="Y1496">
        <v>48</v>
      </c>
      <c r="Z1496">
        <v>9456.51</v>
      </c>
      <c r="AA1496">
        <v>8118.13</v>
      </c>
      <c r="AB1496">
        <v>3793.13</v>
      </c>
      <c r="AC1496">
        <v>4325</v>
      </c>
      <c r="AD1496">
        <v>5</v>
      </c>
      <c r="AE1496">
        <v>2</v>
      </c>
      <c r="AF1496">
        <v>41</v>
      </c>
      <c r="AG1496">
        <v>2</v>
      </c>
      <c r="AH1496">
        <v>3</v>
      </c>
      <c r="AI1496">
        <v>5</v>
      </c>
      <c r="AJ1496">
        <v>9</v>
      </c>
      <c r="AK1496">
        <v>5</v>
      </c>
      <c r="AL1496">
        <v>0</v>
      </c>
      <c r="AM1496">
        <v>2</v>
      </c>
      <c r="AN1496">
        <v>0</v>
      </c>
      <c r="AO1496">
        <v>36</v>
      </c>
      <c r="AP1496">
        <v>228</v>
      </c>
      <c r="AQ1496">
        <v>39</v>
      </c>
      <c r="AR1496">
        <v>0</v>
      </c>
      <c r="AS1496">
        <v>29</v>
      </c>
      <c r="AT1496">
        <v>56</v>
      </c>
      <c r="AU1496">
        <v>3</v>
      </c>
      <c r="AV1496">
        <v>2</v>
      </c>
      <c r="AW1496">
        <v>0</v>
      </c>
      <c r="AX1496">
        <v>0</v>
      </c>
      <c r="AY1496">
        <v>8</v>
      </c>
      <c r="AZ1496">
        <v>31</v>
      </c>
      <c r="BA1496">
        <v>27</v>
      </c>
      <c r="BB1496">
        <v>14</v>
      </c>
      <c r="BC1496">
        <v>5</v>
      </c>
      <c r="BD1496">
        <v>0</v>
      </c>
      <c r="BE1496">
        <v>0</v>
      </c>
      <c r="BF1496">
        <v>36</v>
      </c>
      <c r="BG1496">
        <v>1086.77</v>
      </c>
      <c r="BH1496">
        <v>0</v>
      </c>
      <c r="BI1496">
        <v>7</v>
      </c>
      <c r="BJ1496" s="2">
        <v>46132</v>
      </c>
      <c r="BK1496">
        <v>0</v>
      </c>
      <c r="BL1496" s="3" t="str">
        <f>VLOOKUP(O1496,DropDownList!$H$1:$I$7,2,FALSE)</f>
        <v>2023/24</v>
      </c>
      <c r="BM1496" s="3" t="str">
        <f t="shared" si="23"/>
        <v>FISCAL FINES</v>
      </c>
    </row>
    <row r="1497" spans="1:65" x14ac:dyDescent="0.2">
      <c r="A1497">
        <v>2026</v>
      </c>
      <c r="B1497">
        <v>4</v>
      </c>
      <c r="C1497" t="s">
        <v>162</v>
      </c>
      <c r="D1497" t="s">
        <v>170</v>
      </c>
      <c r="E1497" t="s">
        <v>13</v>
      </c>
      <c r="F1497">
        <v>9345</v>
      </c>
      <c r="G1497" t="s">
        <v>141</v>
      </c>
      <c r="H1497" t="s">
        <v>171</v>
      </c>
      <c r="I1497" t="s">
        <v>172</v>
      </c>
      <c r="J1497" s="1">
        <v>46113</v>
      </c>
      <c r="K1497" t="s">
        <v>440</v>
      </c>
      <c r="L1497">
        <v>1</v>
      </c>
      <c r="M1497" t="s">
        <v>441</v>
      </c>
      <c r="N1497" t="s">
        <v>442</v>
      </c>
      <c r="O1497" t="s">
        <v>149</v>
      </c>
      <c r="P1497" t="s">
        <v>154</v>
      </c>
      <c r="Q1497">
        <v>6099.95</v>
      </c>
      <c r="R1497">
        <v>50</v>
      </c>
      <c r="S1497">
        <v>14920</v>
      </c>
      <c r="T1497">
        <v>0</v>
      </c>
      <c r="U1497">
        <v>21</v>
      </c>
      <c r="V1497">
        <v>10</v>
      </c>
      <c r="W1497">
        <v>2390</v>
      </c>
      <c r="X1497">
        <v>2690</v>
      </c>
      <c r="Y1497">
        <v>0</v>
      </c>
      <c r="Z1497">
        <v>0</v>
      </c>
      <c r="AA1497">
        <v>8820.0499999999993</v>
      </c>
      <c r="AB1497">
        <v>0</v>
      </c>
      <c r="AC1497">
        <v>8110.05</v>
      </c>
      <c r="AD1497">
        <v>4</v>
      </c>
      <c r="AE1497">
        <v>6</v>
      </c>
      <c r="AF1497">
        <v>29</v>
      </c>
      <c r="AG1497">
        <v>11</v>
      </c>
      <c r="AH1497">
        <v>0</v>
      </c>
      <c r="AI1497">
        <v>10</v>
      </c>
      <c r="AJ1497">
        <v>0</v>
      </c>
      <c r="AK1497">
        <v>0</v>
      </c>
      <c r="AL1497">
        <v>0</v>
      </c>
      <c r="AM1497">
        <v>0</v>
      </c>
      <c r="AN1497">
        <v>0</v>
      </c>
      <c r="AO1497">
        <v>19</v>
      </c>
      <c r="AP1497">
        <v>54</v>
      </c>
      <c r="AQ1497">
        <v>19</v>
      </c>
      <c r="AR1497">
        <v>0</v>
      </c>
      <c r="AS1497">
        <v>6</v>
      </c>
      <c r="AT1497">
        <v>5</v>
      </c>
      <c r="AU1497">
        <v>2</v>
      </c>
      <c r="AV1497">
        <v>1</v>
      </c>
      <c r="AW1497">
        <v>0</v>
      </c>
      <c r="AX1497">
        <v>0</v>
      </c>
      <c r="AY1497">
        <v>7</v>
      </c>
      <c r="AZ1497">
        <v>7</v>
      </c>
      <c r="BA1497">
        <v>0</v>
      </c>
      <c r="BB1497">
        <v>2</v>
      </c>
      <c r="BC1497">
        <v>0</v>
      </c>
      <c r="BD1497">
        <v>0</v>
      </c>
      <c r="BE1497">
        <v>0</v>
      </c>
      <c r="BF1497">
        <v>49</v>
      </c>
      <c r="BG1497">
        <v>3490</v>
      </c>
      <c r="BH1497">
        <v>0</v>
      </c>
      <c r="BI1497">
        <v>21</v>
      </c>
      <c r="BJ1497" s="2">
        <v>46132</v>
      </c>
      <c r="BK1497">
        <v>0</v>
      </c>
      <c r="BL1497" s="3" t="str">
        <f>VLOOKUP(O1497,DropDownList!$H$1:$I$7,2,FALSE)</f>
        <v>2025/26</v>
      </c>
      <c r="BM1497" s="3" t="str">
        <f t="shared" si="23"/>
        <v>JP COURT</v>
      </c>
    </row>
    <row r="1498" spans="1:65" x14ac:dyDescent="0.2">
      <c r="A1498">
        <v>2026</v>
      </c>
      <c r="B1498">
        <v>4</v>
      </c>
      <c r="C1498" t="s">
        <v>162</v>
      </c>
      <c r="D1498" t="s">
        <v>170</v>
      </c>
      <c r="E1498" t="s">
        <v>13</v>
      </c>
      <c r="F1498">
        <v>9345</v>
      </c>
      <c r="G1498" t="s">
        <v>141</v>
      </c>
      <c r="H1498" t="s">
        <v>171</v>
      </c>
      <c r="I1498" t="s">
        <v>172</v>
      </c>
      <c r="J1498" s="1">
        <v>46113</v>
      </c>
      <c r="K1498" t="s">
        <v>440</v>
      </c>
      <c r="L1498">
        <v>1</v>
      </c>
      <c r="M1498" t="s">
        <v>441</v>
      </c>
      <c r="N1498" t="s">
        <v>442</v>
      </c>
      <c r="O1498" t="s">
        <v>149</v>
      </c>
      <c r="P1498" t="s">
        <v>152</v>
      </c>
      <c r="Q1498">
        <v>0</v>
      </c>
      <c r="R1498">
        <v>5</v>
      </c>
      <c r="S1498">
        <v>200</v>
      </c>
      <c r="T1498">
        <v>120</v>
      </c>
      <c r="U1498">
        <v>0</v>
      </c>
      <c r="V1498">
        <v>0</v>
      </c>
      <c r="W1498">
        <v>0</v>
      </c>
      <c r="X1498">
        <v>0</v>
      </c>
      <c r="Y1498">
        <v>0</v>
      </c>
      <c r="Z1498">
        <v>0</v>
      </c>
      <c r="AA1498">
        <v>80</v>
      </c>
      <c r="AB1498">
        <v>0</v>
      </c>
      <c r="AC1498">
        <v>80</v>
      </c>
      <c r="AD1498">
        <v>0</v>
      </c>
      <c r="AE1498">
        <v>0</v>
      </c>
      <c r="AF1498">
        <v>2</v>
      </c>
      <c r="AG1498">
        <v>0</v>
      </c>
      <c r="AH1498">
        <v>3</v>
      </c>
      <c r="AI1498">
        <v>0</v>
      </c>
      <c r="AJ1498">
        <v>0</v>
      </c>
      <c r="AK1498">
        <v>0</v>
      </c>
      <c r="AL1498">
        <v>0</v>
      </c>
      <c r="AM1498">
        <v>0</v>
      </c>
      <c r="AN1498">
        <v>0</v>
      </c>
      <c r="AO1498">
        <v>0</v>
      </c>
      <c r="AP1498">
        <v>0</v>
      </c>
      <c r="AQ1498">
        <v>0</v>
      </c>
      <c r="AR1498">
        <v>0</v>
      </c>
      <c r="AS1498">
        <v>0</v>
      </c>
      <c r="AT1498">
        <v>0</v>
      </c>
      <c r="AU1498">
        <v>0</v>
      </c>
      <c r="AV1498">
        <v>0</v>
      </c>
      <c r="AW1498">
        <v>0</v>
      </c>
      <c r="AX1498">
        <v>0</v>
      </c>
      <c r="AY1498">
        <v>0</v>
      </c>
      <c r="AZ1498">
        <v>0</v>
      </c>
      <c r="BA1498">
        <v>0</v>
      </c>
      <c r="BB1498">
        <v>0</v>
      </c>
      <c r="BC1498">
        <v>0</v>
      </c>
      <c r="BD1498">
        <v>0</v>
      </c>
      <c r="BE1498">
        <v>0</v>
      </c>
      <c r="BF1498">
        <v>0</v>
      </c>
      <c r="BG1498">
        <v>0</v>
      </c>
      <c r="BH1498">
        <v>0</v>
      </c>
      <c r="BI1498">
        <v>0</v>
      </c>
      <c r="BJ1498" s="2">
        <v>46132</v>
      </c>
      <c r="BK1498">
        <v>0</v>
      </c>
      <c r="BL1498" s="3" t="str">
        <f>VLOOKUP(O1498,DropDownList!$H$1:$I$7,2,FALSE)</f>
        <v>2025/26</v>
      </c>
      <c r="BM1498" s="3" t="str">
        <f t="shared" si="23"/>
        <v>PCOA</v>
      </c>
    </row>
    <row r="1499" spans="1:65" x14ac:dyDescent="0.2">
      <c r="A1499">
        <v>2026</v>
      </c>
      <c r="B1499">
        <v>4</v>
      </c>
      <c r="C1499" t="s">
        <v>162</v>
      </c>
      <c r="D1499" t="s">
        <v>170</v>
      </c>
      <c r="E1499" t="s">
        <v>13</v>
      </c>
      <c r="F1499">
        <v>9345</v>
      </c>
      <c r="G1499" t="s">
        <v>141</v>
      </c>
      <c r="H1499" t="s">
        <v>171</v>
      </c>
      <c r="I1499" t="s">
        <v>172</v>
      </c>
      <c r="J1499" s="1">
        <v>46113</v>
      </c>
      <c r="K1499" t="s">
        <v>440</v>
      </c>
      <c r="L1499">
        <v>1</v>
      </c>
      <c r="M1499" t="s">
        <v>441</v>
      </c>
      <c r="N1499" t="s">
        <v>442</v>
      </c>
      <c r="O1499" t="s">
        <v>149</v>
      </c>
      <c r="P1499" t="s">
        <v>150</v>
      </c>
      <c r="Q1499">
        <v>5906.1</v>
      </c>
      <c r="R1499">
        <v>39</v>
      </c>
      <c r="S1499">
        <v>9896.3700000000008</v>
      </c>
      <c r="T1499">
        <v>807.5</v>
      </c>
      <c r="U1499">
        <v>16</v>
      </c>
      <c r="V1499">
        <v>14</v>
      </c>
      <c r="W1499">
        <v>2004.16</v>
      </c>
      <c r="X1499">
        <v>4829.16</v>
      </c>
      <c r="Y1499">
        <v>34</v>
      </c>
      <c r="Z1499">
        <v>9088.8700000000008</v>
      </c>
      <c r="AA1499">
        <v>3182.77</v>
      </c>
      <c r="AB1499">
        <v>1082.77</v>
      </c>
      <c r="AC1499">
        <v>2100</v>
      </c>
      <c r="AD1499">
        <v>12</v>
      </c>
      <c r="AE1499">
        <v>2</v>
      </c>
      <c r="AF1499">
        <v>18</v>
      </c>
      <c r="AG1499">
        <v>4</v>
      </c>
      <c r="AH1499">
        <v>5</v>
      </c>
      <c r="AI1499">
        <v>12</v>
      </c>
      <c r="AJ1499">
        <v>9</v>
      </c>
      <c r="AK1499">
        <v>2</v>
      </c>
      <c r="AL1499">
        <v>1</v>
      </c>
      <c r="AM1499">
        <v>1</v>
      </c>
      <c r="AN1499">
        <v>0</v>
      </c>
      <c r="AO1499">
        <v>23</v>
      </c>
      <c r="AP1499">
        <v>52</v>
      </c>
      <c r="AQ1499">
        <v>23</v>
      </c>
      <c r="AR1499">
        <v>0</v>
      </c>
      <c r="AS1499">
        <v>13</v>
      </c>
      <c r="AT1499">
        <v>9</v>
      </c>
      <c r="AU1499">
        <v>0</v>
      </c>
      <c r="AV1499">
        <v>0</v>
      </c>
      <c r="AW1499">
        <v>0</v>
      </c>
      <c r="AX1499">
        <v>0</v>
      </c>
      <c r="AY1499">
        <v>0</v>
      </c>
      <c r="AZ1499">
        <v>0</v>
      </c>
      <c r="BA1499">
        <v>0</v>
      </c>
      <c r="BB1499">
        <v>2</v>
      </c>
      <c r="BC1499">
        <v>1</v>
      </c>
      <c r="BD1499">
        <v>0</v>
      </c>
      <c r="BE1499">
        <v>0</v>
      </c>
      <c r="BF1499">
        <v>23</v>
      </c>
      <c r="BG1499">
        <v>4614.16</v>
      </c>
      <c r="BH1499">
        <v>0</v>
      </c>
      <c r="BI1499">
        <v>16</v>
      </c>
      <c r="BJ1499" s="2">
        <v>46132</v>
      </c>
      <c r="BK1499">
        <v>0</v>
      </c>
      <c r="BL1499" s="3" t="str">
        <f>VLOOKUP(O1499,DropDownList!$H$1:$I$7,2,FALSE)</f>
        <v>2025/26</v>
      </c>
      <c r="BM1499" s="3" t="str">
        <f t="shared" si="23"/>
        <v>FISCAL FINES</v>
      </c>
    </row>
    <row r="1500" spans="1:65" x14ac:dyDescent="0.2">
      <c r="A1500">
        <v>2026</v>
      </c>
      <c r="B1500">
        <v>4</v>
      </c>
      <c r="C1500" t="s">
        <v>162</v>
      </c>
      <c r="D1500" t="s">
        <v>170</v>
      </c>
      <c r="E1500" t="s">
        <v>13</v>
      </c>
      <c r="F1500">
        <v>9345</v>
      </c>
      <c r="G1500" t="s">
        <v>141</v>
      </c>
      <c r="H1500" t="s">
        <v>171</v>
      </c>
      <c r="I1500" t="s">
        <v>172</v>
      </c>
      <c r="J1500" s="1">
        <v>46113</v>
      </c>
      <c r="K1500" t="s">
        <v>440</v>
      </c>
      <c r="L1500">
        <v>1</v>
      </c>
      <c r="M1500" t="s">
        <v>441</v>
      </c>
      <c r="N1500" t="s">
        <v>442</v>
      </c>
      <c r="O1500" t="s">
        <v>149</v>
      </c>
      <c r="P1500" t="s">
        <v>146</v>
      </c>
      <c r="Q1500">
        <v>200</v>
      </c>
      <c r="R1500">
        <v>51</v>
      </c>
      <c r="S1500">
        <v>900</v>
      </c>
      <c r="T1500">
        <v>0</v>
      </c>
      <c r="U1500">
        <v>21</v>
      </c>
      <c r="V1500">
        <v>4</v>
      </c>
      <c r="W1500">
        <v>70</v>
      </c>
      <c r="X1500">
        <v>70</v>
      </c>
      <c r="Y1500">
        <v>0</v>
      </c>
      <c r="Z1500">
        <v>0</v>
      </c>
      <c r="AA1500">
        <v>700</v>
      </c>
      <c r="AB1500">
        <v>0</v>
      </c>
      <c r="AC1500">
        <v>0</v>
      </c>
      <c r="AD1500">
        <v>4</v>
      </c>
      <c r="AE1500">
        <v>0</v>
      </c>
      <c r="AF1500">
        <v>41</v>
      </c>
      <c r="AG1500">
        <v>0</v>
      </c>
      <c r="AH1500">
        <v>0</v>
      </c>
      <c r="AI1500">
        <v>10</v>
      </c>
      <c r="AJ1500">
        <v>0</v>
      </c>
      <c r="AK1500">
        <v>0</v>
      </c>
      <c r="AL1500">
        <v>0</v>
      </c>
      <c r="AM1500">
        <v>0</v>
      </c>
      <c r="AN1500">
        <v>0</v>
      </c>
      <c r="AO1500">
        <v>19</v>
      </c>
      <c r="AP1500">
        <v>54</v>
      </c>
      <c r="AQ1500">
        <v>19</v>
      </c>
      <c r="AR1500">
        <v>0</v>
      </c>
      <c r="AS1500">
        <v>6</v>
      </c>
      <c r="AT1500">
        <v>5</v>
      </c>
      <c r="AU1500">
        <v>2</v>
      </c>
      <c r="AV1500">
        <v>1</v>
      </c>
      <c r="AW1500">
        <v>0</v>
      </c>
      <c r="AX1500">
        <v>0</v>
      </c>
      <c r="AY1500">
        <v>7</v>
      </c>
      <c r="AZ1500">
        <v>7</v>
      </c>
      <c r="BA1500">
        <v>0</v>
      </c>
      <c r="BB1500">
        <v>2</v>
      </c>
      <c r="BC1500">
        <v>0</v>
      </c>
      <c r="BD1500">
        <v>0</v>
      </c>
      <c r="BE1500">
        <v>0</v>
      </c>
      <c r="BF1500">
        <v>50</v>
      </c>
      <c r="BG1500">
        <v>200</v>
      </c>
      <c r="BH1500">
        <v>0</v>
      </c>
      <c r="BI1500">
        <v>21</v>
      </c>
      <c r="BJ1500" s="2">
        <v>46132</v>
      </c>
      <c r="BK1500">
        <v>0</v>
      </c>
      <c r="BL1500" s="3" t="str">
        <f>VLOOKUP(O1500,DropDownList!$H$1:$I$7,2,FALSE)</f>
        <v>2025/26</v>
      </c>
      <c r="BM1500" s="3" t="str">
        <f t="shared" si="23"/>
        <v>VSUR</v>
      </c>
    </row>
    <row r="1501" spans="1:65" x14ac:dyDescent="0.2">
      <c r="A1501">
        <v>2026</v>
      </c>
      <c r="B1501">
        <v>4</v>
      </c>
      <c r="C1501" t="s">
        <v>162</v>
      </c>
      <c r="D1501" t="s">
        <v>170</v>
      </c>
      <c r="E1501" t="s">
        <v>13</v>
      </c>
      <c r="F1501">
        <v>9345</v>
      </c>
      <c r="G1501" t="s">
        <v>141</v>
      </c>
      <c r="H1501" t="s">
        <v>171</v>
      </c>
      <c r="I1501" t="s">
        <v>172</v>
      </c>
      <c r="J1501" s="1">
        <v>46113</v>
      </c>
      <c r="K1501" t="s">
        <v>440</v>
      </c>
      <c r="L1501">
        <v>1</v>
      </c>
      <c r="M1501" t="s">
        <v>441</v>
      </c>
      <c r="N1501" t="s">
        <v>442</v>
      </c>
      <c r="O1501" t="s">
        <v>149</v>
      </c>
      <c r="P1501" t="s">
        <v>148</v>
      </c>
      <c r="Q1501">
        <v>0</v>
      </c>
      <c r="R1501">
        <v>3</v>
      </c>
      <c r="S1501">
        <v>180</v>
      </c>
      <c r="T1501">
        <v>0</v>
      </c>
      <c r="U1501">
        <v>0</v>
      </c>
      <c r="V1501">
        <v>0</v>
      </c>
      <c r="W1501">
        <v>0</v>
      </c>
      <c r="X1501">
        <v>0</v>
      </c>
      <c r="Y1501">
        <v>0</v>
      </c>
      <c r="Z1501">
        <v>0</v>
      </c>
      <c r="AA1501">
        <v>180</v>
      </c>
      <c r="AB1501">
        <v>0</v>
      </c>
      <c r="AC1501">
        <v>180</v>
      </c>
      <c r="AD1501">
        <v>0</v>
      </c>
      <c r="AE1501">
        <v>0</v>
      </c>
      <c r="AF1501">
        <v>3</v>
      </c>
      <c r="AG1501">
        <v>0</v>
      </c>
      <c r="AH1501">
        <v>0</v>
      </c>
      <c r="AI1501">
        <v>0</v>
      </c>
      <c r="AJ1501">
        <v>0</v>
      </c>
      <c r="AK1501">
        <v>0</v>
      </c>
      <c r="AL1501">
        <v>0</v>
      </c>
      <c r="AM1501">
        <v>0</v>
      </c>
      <c r="AN1501">
        <v>0</v>
      </c>
      <c r="AO1501">
        <v>1</v>
      </c>
      <c r="AP1501">
        <v>1</v>
      </c>
      <c r="AQ1501">
        <v>1</v>
      </c>
      <c r="AR1501">
        <v>0</v>
      </c>
      <c r="AS1501">
        <v>0</v>
      </c>
      <c r="AT1501">
        <v>0</v>
      </c>
      <c r="AU1501">
        <v>0</v>
      </c>
      <c r="AV1501">
        <v>0</v>
      </c>
      <c r="AW1501">
        <v>0</v>
      </c>
      <c r="AX1501">
        <v>0</v>
      </c>
      <c r="AY1501">
        <v>0</v>
      </c>
      <c r="AZ1501">
        <v>0</v>
      </c>
      <c r="BA1501">
        <v>0</v>
      </c>
      <c r="BB1501">
        <v>0</v>
      </c>
      <c r="BC1501">
        <v>0</v>
      </c>
      <c r="BD1501">
        <v>0</v>
      </c>
      <c r="BE1501">
        <v>0</v>
      </c>
      <c r="BF1501">
        <v>1</v>
      </c>
      <c r="BG1501">
        <v>0</v>
      </c>
      <c r="BH1501">
        <v>0</v>
      </c>
      <c r="BI1501">
        <v>0</v>
      </c>
      <c r="BJ1501" s="2">
        <v>46132</v>
      </c>
      <c r="BK1501">
        <v>0</v>
      </c>
      <c r="BL1501" s="3" t="str">
        <f>VLOOKUP(O1501,DropDownList!$H$1:$I$7,2,FALSE)</f>
        <v>2025/26</v>
      </c>
      <c r="BM1501" s="3" t="str">
        <f t="shared" si="23"/>
        <v>PRAS</v>
      </c>
    </row>
    <row r="1502" spans="1:65" x14ac:dyDescent="0.2">
      <c r="A1502">
        <v>2026</v>
      </c>
      <c r="B1502">
        <v>4</v>
      </c>
      <c r="C1502" t="s">
        <v>162</v>
      </c>
      <c r="D1502" t="s">
        <v>170</v>
      </c>
      <c r="E1502" t="s">
        <v>13</v>
      </c>
      <c r="F1502">
        <v>9345</v>
      </c>
      <c r="G1502" t="s">
        <v>141</v>
      </c>
      <c r="H1502" t="s">
        <v>171</v>
      </c>
      <c r="I1502" t="s">
        <v>172</v>
      </c>
      <c r="J1502" s="1">
        <v>46113</v>
      </c>
      <c r="K1502" t="s">
        <v>440</v>
      </c>
      <c r="L1502">
        <v>1</v>
      </c>
      <c r="M1502" t="s">
        <v>441</v>
      </c>
      <c r="N1502" t="s">
        <v>442</v>
      </c>
      <c r="O1502" t="s">
        <v>147</v>
      </c>
      <c r="P1502" t="s">
        <v>148</v>
      </c>
      <c r="Q1502">
        <v>0</v>
      </c>
      <c r="R1502">
        <v>1</v>
      </c>
      <c r="S1502">
        <v>60</v>
      </c>
      <c r="T1502">
        <v>0</v>
      </c>
      <c r="U1502">
        <v>0</v>
      </c>
      <c r="V1502">
        <v>0</v>
      </c>
      <c r="W1502">
        <v>0</v>
      </c>
      <c r="X1502">
        <v>0</v>
      </c>
      <c r="Y1502">
        <v>0</v>
      </c>
      <c r="Z1502">
        <v>0</v>
      </c>
      <c r="AA1502">
        <v>60</v>
      </c>
      <c r="AB1502">
        <v>0</v>
      </c>
      <c r="AC1502">
        <v>60</v>
      </c>
      <c r="AD1502">
        <v>0</v>
      </c>
      <c r="AE1502">
        <v>0</v>
      </c>
      <c r="AF1502">
        <v>1</v>
      </c>
      <c r="AG1502">
        <v>0</v>
      </c>
      <c r="AH1502">
        <v>0</v>
      </c>
      <c r="AI1502">
        <v>0</v>
      </c>
      <c r="AJ1502">
        <v>0</v>
      </c>
      <c r="AK1502">
        <v>0</v>
      </c>
      <c r="AL1502">
        <v>0</v>
      </c>
      <c r="AM1502">
        <v>0</v>
      </c>
      <c r="AN1502">
        <v>0</v>
      </c>
      <c r="AO1502">
        <v>1</v>
      </c>
      <c r="AP1502">
        <v>1</v>
      </c>
      <c r="AQ1502">
        <v>1</v>
      </c>
      <c r="AR1502">
        <v>0</v>
      </c>
      <c r="AS1502">
        <v>0</v>
      </c>
      <c r="AT1502">
        <v>0</v>
      </c>
      <c r="AU1502">
        <v>0</v>
      </c>
      <c r="AV1502">
        <v>0</v>
      </c>
      <c r="AW1502">
        <v>0</v>
      </c>
      <c r="AX1502">
        <v>0</v>
      </c>
      <c r="AY1502">
        <v>0</v>
      </c>
      <c r="AZ1502">
        <v>0</v>
      </c>
      <c r="BA1502">
        <v>0</v>
      </c>
      <c r="BB1502">
        <v>0</v>
      </c>
      <c r="BC1502">
        <v>0</v>
      </c>
      <c r="BD1502">
        <v>0</v>
      </c>
      <c r="BE1502">
        <v>0</v>
      </c>
      <c r="BF1502">
        <v>1</v>
      </c>
      <c r="BG1502">
        <v>0</v>
      </c>
      <c r="BH1502">
        <v>0</v>
      </c>
      <c r="BI1502">
        <v>0</v>
      </c>
      <c r="BJ1502" s="2">
        <v>46132</v>
      </c>
      <c r="BK1502">
        <v>0</v>
      </c>
      <c r="BL1502" s="3" t="str">
        <f>VLOOKUP(O1502,DropDownList!$H$1:$I$7,2,FALSE)</f>
        <v>2024/25</v>
      </c>
      <c r="BM1502" s="3" t="str">
        <f t="shared" si="23"/>
        <v>PRAS</v>
      </c>
    </row>
    <row r="1503" spans="1:65" x14ac:dyDescent="0.2">
      <c r="A1503">
        <v>2026</v>
      </c>
      <c r="B1503">
        <v>4</v>
      </c>
      <c r="C1503" t="s">
        <v>162</v>
      </c>
      <c r="D1503" t="s">
        <v>170</v>
      </c>
      <c r="E1503" t="s">
        <v>13</v>
      </c>
      <c r="F1503">
        <v>9345</v>
      </c>
      <c r="G1503" t="s">
        <v>141</v>
      </c>
      <c r="H1503" t="s">
        <v>171</v>
      </c>
      <c r="I1503" t="s">
        <v>172</v>
      </c>
      <c r="J1503" s="1">
        <v>46113</v>
      </c>
      <c r="K1503" t="s">
        <v>440</v>
      </c>
      <c r="L1503">
        <v>1</v>
      </c>
      <c r="M1503" t="s">
        <v>441</v>
      </c>
      <c r="N1503" t="s">
        <v>442</v>
      </c>
      <c r="O1503" t="s">
        <v>147</v>
      </c>
      <c r="P1503" t="s">
        <v>154</v>
      </c>
      <c r="Q1503">
        <v>2922.5</v>
      </c>
      <c r="R1503">
        <v>52</v>
      </c>
      <c r="S1503">
        <v>15565</v>
      </c>
      <c r="T1503">
        <v>340</v>
      </c>
      <c r="U1503">
        <v>12</v>
      </c>
      <c r="V1503">
        <v>9</v>
      </c>
      <c r="W1503">
        <v>2562.2800000000002</v>
      </c>
      <c r="X1503">
        <v>2562.2800000000002</v>
      </c>
      <c r="Y1503">
        <v>0</v>
      </c>
      <c r="Z1503">
        <v>0</v>
      </c>
      <c r="AA1503">
        <v>12302.5</v>
      </c>
      <c r="AB1503">
        <v>0</v>
      </c>
      <c r="AC1503">
        <v>11512.5</v>
      </c>
      <c r="AD1503">
        <v>4</v>
      </c>
      <c r="AE1503">
        <v>5</v>
      </c>
      <c r="AF1503">
        <v>39</v>
      </c>
      <c r="AG1503">
        <v>6</v>
      </c>
      <c r="AH1503">
        <v>1</v>
      </c>
      <c r="AI1503">
        <v>6</v>
      </c>
      <c r="AJ1503">
        <v>0</v>
      </c>
      <c r="AK1503">
        <v>0</v>
      </c>
      <c r="AL1503">
        <v>0</v>
      </c>
      <c r="AM1503">
        <v>0</v>
      </c>
      <c r="AN1503">
        <v>0</v>
      </c>
      <c r="AO1503">
        <v>23</v>
      </c>
      <c r="AP1503">
        <v>101</v>
      </c>
      <c r="AQ1503">
        <v>22</v>
      </c>
      <c r="AR1503">
        <v>0</v>
      </c>
      <c r="AS1503">
        <v>15</v>
      </c>
      <c r="AT1503">
        <v>9</v>
      </c>
      <c r="AU1503">
        <v>2</v>
      </c>
      <c r="AV1503">
        <v>1</v>
      </c>
      <c r="AW1503">
        <v>1</v>
      </c>
      <c r="AX1503">
        <v>0</v>
      </c>
      <c r="AY1503">
        <v>9</v>
      </c>
      <c r="AZ1503">
        <v>15</v>
      </c>
      <c r="BA1503">
        <v>11</v>
      </c>
      <c r="BB1503">
        <v>5</v>
      </c>
      <c r="BC1503">
        <v>3</v>
      </c>
      <c r="BD1503">
        <v>0</v>
      </c>
      <c r="BE1503">
        <v>0</v>
      </c>
      <c r="BF1503">
        <v>50</v>
      </c>
      <c r="BG1503">
        <v>1680</v>
      </c>
      <c r="BH1503">
        <v>0</v>
      </c>
      <c r="BI1503">
        <v>11</v>
      </c>
      <c r="BJ1503" s="2">
        <v>46132</v>
      </c>
      <c r="BK1503">
        <v>0</v>
      </c>
      <c r="BL1503" s="3" t="str">
        <f>VLOOKUP(O1503,DropDownList!$H$1:$I$7,2,FALSE)</f>
        <v>2024/25</v>
      </c>
      <c r="BM1503" s="3" t="str">
        <f t="shared" si="23"/>
        <v>JP COURT</v>
      </c>
    </row>
    <row r="1504" spans="1:65" x14ac:dyDescent="0.2">
      <c r="A1504">
        <v>2026</v>
      </c>
      <c r="B1504">
        <v>4</v>
      </c>
      <c r="C1504" t="s">
        <v>162</v>
      </c>
      <c r="D1504" t="s">
        <v>170</v>
      </c>
      <c r="E1504" t="s">
        <v>13</v>
      </c>
      <c r="F1504">
        <v>9345</v>
      </c>
      <c r="G1504" t="s">
        <v>141</v>
      </c>
      <c r="H1504" t="s">
        <v>171</v>
      </c>
      <c r="I1504" t="s">
        <v>172</v>
      </c>
      <c r="J1504" s="1">
        <v>46113</v>
      </c>
      <c r="K1504" t="s">
        <v>440</v>
      </c>
      <c r="L1504">
        <v>1</v>
      </c>
      <c r="M1504" t="s">
        <v>441</v>
      </c>
      <c r="N1504" t="s">
        <v>442</v>
      </c>
      <c r="O1504" t="s">
        <v>147</v>
      </c>
      <c r="P1504" t="s">
        <v>152</v>
      </c>
      <c r="Q1504">
        <v>0</v>
      </c>
      <c r="R1504">
        <v>2</v>
      </c>
      <c r="S1504">
        <v>80</v>
      </c>
      <c r="T1504">
        <v>40</v>
      </c>
      <c r="U1504">
        <v>0</v>
      </c>
      <c r="V1504">
        <v>0</v>
      </c>
      <c r="W1504">
        <v>0</v>
      </c>
      <c r="X1504">
        <v>0</v>
      </c>
      <c r="Y1504">
        <v>0</v>
      </c>
      <c r="Z1504">
        <v>0</v>
      </c>
      <c r="AA1504">
        <v>40</v>
      </c>
      <c r="AB1504">
        <v>0</v>
      </c>
      <c r="AC1504">
        <v>40</v>
      </c>
      <c r="AD1504">
        <v>0</v>
      </c>
      <c r="AE1504">
        <v>0</v>
      </c>
      <c r="AF1504">
        <v>1</v>
      </c>
      <c r="AG1504">
        <v>0</v>
      </c>
      <c r="AH1504">
        <v>1</v>
      </c>
      <c r="AI1504">
        <v>0</v>
      </c>
      <c r="AJ1504">
        <v>0</v>
      </c>
      <c r="AK1504">
        <v>0</v>
      </c>
      <c r="AL1504">
        <v>0</v>
      </c>
      <c r="AM1504">
        <v>0</v>
      </c>
      <c r="AN1504">
        <v>0</v>
      </c>
      <c r="AO1504">
        <v>0</v>
      </c>
      <c r="AP1504">
        <v>0</v>
      </c>
      <c r="AQ1504">
        <v>0</v>
      </c>
      <c r="AR1504">
        <v>0</v>
      </c>
      <c r="AS1504">
        <v>0</v>
      </c>
      <c r="AT1504">
        <v>0</v>
      </c>
      <c r="AU1504">
        <v>0</v>
      </c>
      <c r="AV1504">
        <v>0</v>
      </c>
      <c r="AW1504">
        <v>0</v>
      </c>
      <c r="AX1504">
        <v>0</v>
      </c>
      <c r="AY1504">
        <v>0</v>
      </c>
      <c r="AZ1504">
        <v>0</v>
      </c>
      <c r="BA1504">
        <v>0</v>
      </c>
      <c r="BB1504">
        <v>0</v>
      </c>
      <c r="BC1504">
        <v>0</v>
      </c>
      <c r="BD1504">
        <v>0</v>
      </c>
      <c r="BE1504">
        <v>0</v>
      </c>
      <c r="BF1504">
        <v>0</v>
      </c>
      <c r="BG1504">
        <v>0</v>
      </c>
      <c r="BH1504">
        <v>0</v>
      </c>
      <c r="BI1504">
        <v>0</v>
      </c>
      <c r="BJ1504" s="2">
        <v>46132</v>
      </c>
      <c r="BK1504">
        <v>0</v>
      </c>
      <c r="BL1504" s="3" t="str">
        <f>VLOOKUP(O1504,DropDownList!$H$1:$I$7,2,FALSE)</f>
        <v>2024/25</v>
      </c>
      <c r="BM1504" s="3" t="str">
        <f t="shared" si="23"/>
        <v>PCOA</v>
      </c>
    </row>
    <row r="1505" spans="1:65" x14ac:dyDescent="0.2">
      <c r="A1505">
        <v>2026</v>
      </c>
      <c r="B1505">
        <v>4</v>
      </c>
      <c r="C1505" t="s">
        <v>162</v>
      </c>
      <c r="D1505" t="s">
        <v>170</v>
      </c>
      <c r="E1505" t="s">
        <v>13</v>
      </c>
      <c r="F1505">
        <v>9345</v>
      </c>
      <c r="G1505" t="s">
        <v>141</v>
      </c>
      <c r="H1505" t="s">
        <v>171</v>
      </c>
      <c r="I1505" t="s">
        <v>172</v>
      </c>
      <c r="J1505" s="1">
        <v>46113</v>
      </c>
      <c r="K1505" t="s">
        <v>440</v>
      </c>
      <c r="L1505">
        <v>1</v>
      </c>
      <c r="M1505" t="s">
        <v>441</v>
      </c>
      <c r="N1505" t="s">
        <v>442</v>
      </c>
      <c r="O1505" t="s">
        <v>147</v>
      </c>
      <c r="P1505" t="s">
        <v>150</v>
      </c>
      <c r="Q1505">
        <v>1487.09</v>
      </c>
      <c r="R1505">
        <v>31</v>
      </c>
      <c r="S1505">
        <v>4575.68</v>
      </c>
      <c r="T1505">
        <v>503.83</v>
      </c>
      <c r="U1505">
        <v>11</v>
      </c>
      <c r="V1505">
        <v>8</v>
      </c>
      <c r="W1505">
        <v>1057.93</v>
      </c>
      <c r="X1505">
        <v>1057.93</v>
      </c>
      <c r="Y1505">
        <v>28</v>
      </c>
      <c r="Z1505">
        <v>4071.85</v>
      </c>
      <c r="AA1505">
        <v>2584.7600000000002</v>
      </c>
      <c r="AB1505">
        <v>1227.73</v>
      </c>
      <c r="AC1505">
        <v>1357.03</v>
      </c>
      <c r="AD1505">
        <v>7</v>
      </c>
      <c r="AE1505">
        <v>1</v>
      </c>
      <c r="AF1505">
        <v>16</v>
      </c>
      <c r="AG1505">
        <v>2</v>
      </c>
      <c r="AH1505">
        <v>3</v>
      </c>
      <c r="AI1505">
        <v>9</v>
      </c>
      <c r="AJ1505">
        <v>12</v>
      </c>
      <c r="AK1505">
        <v>0</v>
      </c>
      <c r="AL1505">
        <v>0</v>
      </c>
      <c r="AM1505">
        <v>1</v>
      </c>
      <c r="AN1505">
        <v>0</v>
      </c>
      <c r="AO1505">
        <v>16</v>
      </c>
      <c r="AP1505">
        <v>82</v>
      </c>
      <c r="AQ1505">
        <v>16</v>
      </c>
      <c r="AR1505">
        <v>0</v>
      </c>
      <c r="AS1505">
        <v>10</v>
      </c>
      <c r="AT1505">
        <v>23</v>
      </c>
      <c r="AU1505">
        <v>2</v>
      </c>
      <c r="AV1505">
        <v>1</v>
      </c>
      <c r="AW1505">
        <v>0</v>
      </c>
      <c r="AX1505">
        <v>0</v>
      </c>
      <c r="AY1505">
        <v>3</v>
      </c>
      <c r="AZ1505">
        <v>11</v>
      </c>
      <c r="BA1505">
        <v>8</v>
      </c>
      <c r="BB1505">
        <v>1</v>
      </c>
      <c r="BC1505">
        <v>0</v>
      </c>
      <c r="BD1505">
        <v>0</v>
      </c>
      <c r="BE1505">
        <v>0</v>
      </c>
      <c r="BF1505">
        <v>16</v>
      </c>
      <c r="BG1505">
        <v>1207.1199999999999</v>
      </c>
      <c r="BH1505">
        <v>1</v>
      </c>
      <c r="BI1505">
        <v>11</v>
      </c>
      <c r="BJ1505" s="2">
        <v>46132</v>
      </c>
      <c r="BK1505">
        <v>0</v>
      </c>
      <c r="BL1505" s="3" t="str">
        <f>VLOOKUP(O1505,DropDownList!$H$1:$I$7,2,FALSE)</f>
        <v>2024/25</v>
      </c>
      <c r="BM1505" s="3" t="str">
        <f t="shared" si="23"/>
        <v>FISCAL FINES</v>
      </c>
    </row>
    <row r="1506" spans="1:65" x14ac:dyDescent="0.2">
      <c r="A1506">
        <v>2026</v>
      </c>
      <c r="B1506">
        <v>4</v>
      </c>
      <c r="C1506" t="s">
        <v>162</v>
      </c>
      <c r="D1506" t="s">
        <v>170</v>
      </c>
      <c r="E1506" t="s">
        <v>13</v>
      </c>
      <c r="F1506">
        <v>9345</v>
      </c>
      <c r="G1506" t="s">
        <v>141</v>
      </c>
      <c r="H1506" t="s">
        <v>171</v>
      </c>
      <c r="I1506" t="s">
        <v>172</v>
      </c>
      <c r="J1506" s="1">
        <v>46113</v>
      </c>
      <c r="K1506" t="s">
        <v>440</v>
      </c>
      <c r="L1506">
        <v>1</v>
      </c>
      <c r="M1506" t="s">
        <v>441</v>
      </c>
      <c r="N1506" t="s">
        <v>442</v>
      </c>
      <c r="O1506" t="s">
        <v>156</v>
      </c>
      <c r="P1506" t="s">
        <v>148</v>
      </c>
      <c r="Q1506">
        <v>120</v>
      </c>
      <c r="R1506">
        <v>6</v>
      </c>
      <c r="S1506">
        <v>360</v>
      </c>
      <c r="T1506">
        <v>129.71</v>
      </c>
      <c r="U1506">
        <v>2</v>
      </c>
      <c r="V1506">
        <v>2</v>
      </c>
      <c r="W1506">
        <v>120</v>
      </c>
      <c r="X1506">
        <v>120</v>
      </c>
      <c r="Y1506">
        <v>0</v>
      </c>
      <c r="Z1506">
        <v>0</v>
      </c>
      <c r="AA1506">
        <v>110.29</v>
      </c>
      <c r="AB1506">
        <v>0</v>
      </c>
      <c r="AC1506">
        <v>110.29</v>
      </c>
      <c r="AD1506">
        <v>2</v>
      </c>
      <c r="AE1506">
        <v>0</v>
      </c>
      <c r="AF1506">
        <v>1</v>
      </c>
      <c r="AG1506">
        <v>0</v>
      </c>
      <c r="AH1506">
        <v>2</v>
      </c>
      <c r="AI1506">
        <v>2</v>
      </c>
      <c r="AJ1506">
        <v>0</v>
      </c>
      <c r="AK1506">
        <v>0</v>
      </c>
      <c r="AL1506">
        <v>0</v>
      </c>
      <c r="AM1506">
        <v>0</v>
      </c>
      <c r="AN1506">
        <v>0</v>
      </c>
      <c r="AO1506">
        <v>6</v>
      </c>
      <c r="AP1506">
        <v>37</v>
      </c>
      <c r="AQ1506">
        <v>7</v>
      </c>
      <c r="AR1506">
        <v>0</v>
      </c>
      <c r="AS1506">
        <v>4</v>
      </c>
      <c r="AT1506">
        <v>11</v>
      </c>
      <c r="AU1506">
        <v>0</v>
      </c>
      <c r="AV1506">
        <v>0</v>
      </c>
      <c r="AW1506">
        <v>0</v>
      </c>
      <c r="AX1506">
        <v>0</v>
      </c>
      <c r="AY1506">
        <v>1</v>
      </c>
      <c r="AZ1506">
        <v>5</v>
      </c>
      <c r="BA1506">
        <v>5</v>
      </c>
      <c r="BB1506">
        <v>1</v>
      </c>
      <c r="BC1506">
        <v>0</v>
      </c>
      <c r="BD1506">
        <v>0</v>
      </c>
      <c r="BE1506">
        <v>0</v>
      </c>
      <c r="BF1506">
        <v>6</v>
      </c>
      <c r="BG1506">
        <v>120</v>
      </c>
      <c r="BH1506">
        <v>1</v>
      </c>
      <c r="BI1506">
        <v>2</v>
      </c>
      <c r="BJ1506" s="2">
        <v>46132</v>
      </c>
      <c r="BK1506">
        <v>0</v>
      </c>
      <c r="BL1506" s="3" t="str">
        <f>VLOOKUP(O1506,DropDownList!$H$1:$I$7,2,FALSE)</f>
        <v>2023/24</v>
      </c>
      <c r="BM1506" s="3" t="str">
        <f t="shared" si="23"/>
        <v>PRAS</v>
      </c>
    </row>
    <row r="1507" spans="1:65" x14ac:dyDescent="0.2">
      <c r="A1507">
        <v>2026</v>
      </c>
      <c r="B1507">
        <v>4</v>
      </c>
      <c r="C1507" t="s">
        <v>162</v>
      </c>
      <c r="D1507" t="s">
        <v>170</v>
      </c>
      <c r="E1507" t="s">
        <v>13</v>
      </c>
      <c r="F1507">
        <v>9345</v>
      </c>
      <c r="G1507" t="s">
        <v>141</v>
      </c>
      <c r="H1507" t="s">
        <v>171</v>
      </c>
      <c r="I1507" t="s">
        <v>172</v>
      </c>
      <c r="J1507" s="1">
        <v>46113</v>
      </c>
      <c r="K1507" t="s">
        <v>440</v>
      </c>
      <c r="L1507">
        <v>1</v>
      </c>
      <c r="M1507" t="s">
        <v>441</v>
      </c>
      <c r="N1507" t="s">
        <v>442</v>
      </c>
      <c r="O1507" t="s">
        <v>156</v>
      </c>
      <c r="P1507" t="s">
        <v>154</v>
      </c>
      <c r="Q1507">
        <v>4161.16</v>
      </c>
      <c r="R1507">
        <v>66</v>
      </c>
      <c r="S1507">
        <v>22175</v>
      </c>
      <c r="T1507">
        <v>370</v>
      </c>
      <c r="U1507">
        <v>11</v>
      </c>
      <c r="V1507">
        <v>7</v>
      </c>
      <c r="W1507">
        <v>3360.98</v>
      </c>
      <c r="X1507">
        <v>3360.98</v>
      </c>
      <c r="Y1507">
        <v>0</v>
      </c>
      <c r="Z1507">
        <v>0</v>
      </c>
      <c r="AA1507">
        <v>17643.84</v>
      </c>
      <c r="AB1507">
        <v>200</v>
      </c>
      <c r="AC1507">
        <v>16423.84</v>
      </c>
      <c r="AD1507">
        <v>5</v>
      </c>
      <c r="AE1507">
        <v>2</v>
      </c>
      <c r="AF1507">
        <v>54</v>
      </c>
      <c r="AG1507">
        <v>4</v>
      </c>
      <c r="AH1507">
        <v>1</v>
      </c>
      <c r="AI1507">
        <v>7</v>
      </c>
      <c r="AJ1507">
        <v>0</v>
      </c>
      <c r="AK1507">
        <v>0</v>
      </c>
      <c r="AL1507">
        <v>0</v>
      </c>
      <c r="AM1507">
        <v>0</v>
      </c>
      <c r="AN1507">
        <v>0</v>
      </c>
      <c r="AO1507">
        <v>34</v>
      </c>
      <c r="AP1507">
        <v>149</v>
      </c>
      <c r="AQ1507">
        <v>35</v>
      </c>
      <c r="AR1507">
        <v>0</v>
      </c>
      <c r="AS1507">
        <v>26</v>
      </c>
      <c r="AT1507">
        <v>10</v>
      </c>
      <c r="AU1507">
        <v>7</v>
      </c>
      <c r="AV1507">
        <v>4</v>
      </c>
      <c r="AW1507">
        <v>1</v>
      </c>
      <c r="AX1507">
        <v>0</v>
      </c>
      <c r="AY1507">
        <v>12</v>
      </c>
      <c r="AZ1507">
        <v>22</v>
      </c>
      <c r="BA1507">
        <v>15</v>
      </c>
      <c r="BB1507">
        <v>3</v>
      </c>
      <c r="BC1507">
        <v>2</v>
      </c>
      <c r="BD1507">
        <v>1</v>
      </c>
      <c r="BE1507">
        <v>0</v>
      </c>
      <c r="BF1507">
        <v>65</v>
      </c>
      <c r="BG1507">
        <v>3360</v>
      </c>
      <c r="BH1507">
        <v>0</v>
      </c>
      <c r="BI1507">
        <v>10</v>
      </c>
      <c r="BJ1507" s="2">
        <v>46132</v>
      </c>
      <c r="BK1507">
        <v>0</v>
      </c>
      <c r="BL1507" s="3" t="str">
        <f>VLOOKUP(O1507,DropDownList!$H$1:$I$7,2,FALSE)</f>
        <v>2023/24</v>
      </c>
      <c r="BM1507" s="3" t="str">
        <f t="shared" si="23"/>
        <v>JP COURT</v>
      </c>
    </row>
    <row r="1508" spans="1:65" x14ac:dyDescent="0.2">
      <c r="A1508">
        <v>2026</v>
      </c>
      <c r="B1508">
        <v>4</v>
      </c>
      <c r="C1508" t="s">
        <v>162</v>
      </c>
      <c r="D1508" t="s">
        <v>170</v>
      </c>
      <c r="E1508" t="s">
        <v>13</v>
      </c>
      <c r="F1508">
        <v>9345</v>
      </c>
      <c r="G1508" t="s">
        <v>141</v>
      </c>
      <c r="H1508" t="s">
        <v>171</v>
      </c>
      <c r="I1508" t="s">
        <v>172</v>
      </c>
      <c r="J1508" s="1">
        <v>46113</v>
      </c>
      <c r="K1508" t="s">
        <v>440</v>
      </c>
      <c r="L1508">
        <v>1</v>
      </c>
      <c r="M1508" t="s">
        <v>441</v>
      </c>
      <c r="N1508" t="s">
        <v>442</v>
      </c>
      <c r="O1508" t="s">
        <v>156</v>
      </c>
      <c r="P1508" t="s">
        <v>152</v>
      </c>
      <c r="Q1508">
        <v>0</v>
      </c>
      <c r="R1508">
        <v>8</v>
      </c>
      <c r="S1508">
        <v>320</v>
      </c>
      <c r="T1508">
        <v>200</v>
      </c>
      <c r="U1508">
        <v>0</v>
      </c>
      <c r="V1508">
        <v>0</v>
      </c>
      <c r="W1508">
        <v>0</v>
      </c>
      <c r="X1508">
        <v>0</v>
      </c>
      <c r="Y1508">
        <v>0</v>
      </c>
      <c r="Z1508">
        <v>0</v>
      </c>
      <c r="AA1508">
        <v>120</v>
      </c>
      <c r="AB1508">
        <v>0</v>
      </c>
      <c r="AC1508">
        <v>120</v>
      </c>
      <c r="AD1508">
        <v>0</v>
      </c>
      <c r="AE1508">
        <v>0</v>
      </c>
      <c r="AF1508">
        <v>3</v>
      </c>
      <c r="AG1508">
        <v>0</v>
      </c>
      <c r="AH1508">
        <v>5</v>
      </c>
      <c r="AI1508">
        <v>0</v>
      </c>
      <c r="AJ1508">
        <v>0</v>
      </c>
      <c r="AK1508">
        <v>0</v>
      </c>
      <c r="AL1508">
        <v>0</v>
      </c>
      <c r="AM1508">
        <v>0</v>
      </c>
      <c r="AN1508">
        <v>0</v>
      </c>
      <c r="AO1508">
        <v>0</v>
      </c>
      <c r="AP1508">
        <v>0</v>
      </c>
      <c r="AQ1508">
        <v>0</v>
      </c>
      <c r="AR1508">
        <v>0</v>
      </c>
      <c r="AS1508">
        <v>0</v>
      </c>
      <c r="AT1508">
        <v>0</v>
      </c>
      <c r="AU1508">
        <v>0</v>
      </c>
      <c r="AV1508">
        <v>0</v>
      </c>
      <c r="AW1508">
        <v>0</v>
      </c>
      <c r="AX1508">
        <v>0</v>
      </c>
      <c r="AY1508">
        <v>0</v>
      </c>
      <c r="AZ1508">
        <v>0</v>
      </c>
      <c r="BA1508">
        <v>0</v>
      </c>
      <c r="BB1508">
        <v>0</v>
      </c>
      <c r="BC1508">
        <v>0</v>
      </c>
      <c r="BD1508">
        <v>0</v>
      </c>
      <c r="BE1508">
        <v>0</v>
      </c>
      <c r="BF1508">
        <v>0</v>
      </c>
      <c r="BG1508">
        <v>0</v>
      </c>
      <c r="BH1508">
        <v>0</v>
      </c>
      <c r="BI1508">
        <v>0</v>
      </c>
      <c r="BJ1508" s="2">
        <v>46132</v>
      </c>
      <c r="BK1508">
        <v>0</v>
      </c>
      <c r="BL1508" s="3" t="str">
        <f>VLOOKUP(O1508,DropDownList!$H$1:$I$7,2,FALSE)</f>
        <v>2023/24</v>
      </c>
      <c r="BM1508" s="3" t="str">
        <f t="shared" si="23"/>
        <v>PCOA</v>
      </c>
    </row>
    <row r="1509" spans="1:65" x14ac:dyDescent="0.2">
      <c r="A1509">
        <v>2026</v>
      </c>
      <c r="B1509">
        <v>4</v>
      </c>
      <c r="C1509" t="s">
        <v>162</v>
      </c>
      <c r="D1509" t="s">
        <v>170</v>
      </c>
      <c r="E1509" t="s">
        <v>13</v>
      </c>
      <c r="F1509">
        <v>9345</v>
      </c>
      <c r="G1509" t="s">
        <v>141</v>
      </c>
      <c r="H1509" t="s">
        <v>171</v>
      </c>
      <c r="I1509" t="s">
        <v>172</v>
      </c>
      <c r="J1509" s="1">
        <v>46113</v>
      </c>
      <c r="K1509" t="s">
        <v>440</v>
      </c>
      <c r="L1509">
        <v>1</v>
      </c>
      <c r="M1509" t="s">
        <v>441</v>
      </c>
      <c r="N1509" t="s">
        <v>442</v>
      </c>
      <c r="O1509" t="s">
        <v>155</v>
      </c>
      <c r="P1509" t="s">
        <v>152</v>
      </c>
      <c r="Q1509">
        <v>0</v>
      </c>
      <c r="R1509">
        <v>9</v>
      </c>
      <c r="S1509">
        <v>360</v>
      </c>
      <c r="T1509">
        <v>120</v>
      </c>
      <c r="U1509">
        <v>0</v>
      </c>
      <c r="V1509">
        <v>0</v>
      </c>
      <c r="W1509">
        <v>0</v>
      </c>
      <c r="X1509">
        <v>0</v>
      </c>
      <c r="Y1509">
        <v>0</v>
      </c>
      <c r="Z1509">
        <v>0</v>
      </c>
      <c r="AA1509">
        <v>240</v>
      </c>
      <c r="AB1509">
        <v>0</v>
      </c>
      <c r="AC1509">
        <v>240</v>
      </c>
      <c r="AD1509">
        <v>0</v>
      </c>
      <c r="AE1509">
        <v>0</v>
      </c>
      <c r="AF1509">
        <v>6</v>
      </c>
      <c r="AG1509">
        <v>0</v>
      </c>
      <c r="AH1509">
        <v>3</v>
      </c>
      <c r="AI1509">
        <v>0</v>
      </c>
      <c r="AJ1509">
        <v>0</v>
      </c>
      <c r="AK1509">
        <v>0</v>
      </c>
      <c r="AL1509">
        <v>0</v>
      </c>
      <c r="AM1509">
        <v>0</v>
      </c>
      <c r="AN1509">
        <v>0</v>
      </c>
      <c r="AO1509">
        <v>0</v>
      </c>
      <c r="AP1509">
        <v>0</v>
      </c>
      <c r="AQ1509">
        <v>0</v>
      </c>
      <c r="AR1509">
        <v>0</v>
      </c>
      <c r="AS1509">
        <v>0</v>
      </c>
      <c r="AT1509">
        <v>0</v>
      </c>
      <c r="AU1509">
        <v>0</v>
      </c>
      <c r="AV1509">
        <v>0</v>
      </c>
      <c r="AW1509">
        <v>0</v>
      </c>
      <c r="AX1509">
        <v>0</v>
      </c>
      <c r="AY1509">
        <v>0</v>
      </c>
      <c r="AZ1509">
        <v>0</v>
      </c>
      <c r="BA1509">
        <v>0</v>
      </c>
      <c r="BB1509">
        <v>0</v>
      </c>
      <c r="BC1509">
        <v>0</v>
      </c>
      <c r="BD1509">
        <v>0</v>
      </c>
      <c r="BE1509">
        <v>0</v>
      </c>
      <c r="BF1509">
        <v>0</v>
      </c>
      <c r="BG1509">
        <v>0</v>
      </c>
      <c r="BH1509">
        <v>0</v>
      </c>
      <c r="BI1509">
        <v>0</v>
      </c>
      <c r="BJ1509" s="2">
        <v>46132</v>
      </c>
      <c r="BK1509">
        <v>0</v>
      </c>
      <c r="BL1509" s="3" t="str">
        <f>VLOOKUP(O1509,DropDownList!$H$1:$I$7,2,FALSE)</f>
        <v>2022/23</v>
      </c>
      <c r="BM1509" s="3" t="str">
        <f t="shared" si="23"/>
        <v>PCOA</v>
      </c>
    </row>
    <row r="1510" spans="1:65" x14ac:dyDescent="0.2">
      <c r="A1510">
        <v>2026</v>
      </c>
      <c r="B1510">
        <v>4</v>
      </c>
      <c r="C1510" t="s">
        <v>162</v>
      </c>
      <c r="D1510" t="s">
        <v>170</v>
      </c>
      <c r="E1510" t="s">
        <v>13</v>
      </c>
      <c r="F1510">
        <v>9345</v>
      </c>
      <c r="G1510" t="s">
        <v>141</v>
      </c>
      <c r="H1510" t="s">
        <v>171</v>
      </c>
      <c r="I1510" t="s">
        <v>172</v>
      </c>
      <c r="J1510" s="1">
        <v>46113</v>
      </c>
      <c r="K1510" t="s">
        <v>440</v>
      </c>
      <c r="L1510">
        <v>1</v>
      </c>
      <c r="M1510" t="s">
        <v>441</v>
      </c>
      <c r="N1510" t="s">
        <v>442</v>
      </c>
      <c r="O1510" t="s">
        <v>155</v>
      </c>
      <c r="P1510" t="s">
        <v>150</v>
      </c>
      <c r="Q1510">
        <v>165.34</v>
      </c>
      <c r="R1510">
        <v>50</v>
      </c>
      <c r="S1510">
        <v>7664.8</v>
      </c>
      <c r="T1510">
        <v>1276.8</v>
      </c>
      <c r="U1510">
        <v>3</v>
      </c>
      <c r="V1510">
        <v>1</v>
      </c>
      <c r="W1510">
        <v>75</v>
      </c>
      <c r="X1510">
        <v>75</v>
      </c>
      <c r="Y1510">
        <v>43</v>
      </c>
      <c r="Z1510">
        <v>6388</v>
      </c>
      <c r="AA1510">
        <v>6222.66</v>
      </c>
      <c r="AB1510">
        <v>1687.71</v>
      </c>
      <c r="AC1510">
        <v>4534.95</v>
      </c>
      <c r="AD1510">
        <v>0</v>
      </c>
      <c r="AE1510">
        <v>1</v>
      </c>
      <c r="AF1510">
        <v>37</v>
      </c>
      <c r="AG1510">
        <v>3</v>
      </c>
      <c r="AH1510">
        <v>7</v>
      </c>
      <c r="AI1510">
        <v>0</v>
      </c>
      <c r="AJ1510">
        <v>12</v>
      </c>
      <c r="AK1510">
        <v>5</v>
      </c>
      <c r="AL1510">
        <v>0</v>
      </c>
      <c r="AM1510">
        <v>6</v>
      </c>
      <c r="AN1510">
        <v>0</v>
      </c>
      <c r="AO1510">
        <v>26</v>
      </c>
      <c r="AP1510">
        <v>171</v>
      </c>
      <c r="AQ1510">
        <v>27</v>
      </c>
      <c r="AR1510">
        <v>0</v>
      </c>
      <c r="AS1510">
        <v>17</v>
      </c>
      <c r="AT1510">
        <v>42</v>
      </c>
      <c r="AU1510">
        <v>2</v>
      </c>
      <c r="AV1510">
        <v>0</v>
      </c>
      <c r="AW1510">
        <v>0</v>
      </c>
      <c r="AX1510">
        <v>0</v>
      </c>
      <c r="AY1510">
        <v>13</v>
      </c>
      <c r="AZ1510">
        <v>30</v>
      </c>
      <c r="BA1510">
        <v>23</v>
      </c>
      <c r="BB1510">
        <v>5</v>
      </c>
      <c r="BC1510">
        <v>3</v>
      </c>
      <c r="BD1510">
        <v>0</v>
      </c>
      <c r="BE1510">
        <v>0</v>
      </c>
      <c r="BF1510">
        <v>26</v>
      </c>
      <c r="BG1510">
        <v>0</v>
      </c>
      <c r="BH1510">
        <v>3</v>
      </c>
      <c r="BI1510">
        <v>3</v>
      </c>
      <c r="BJ1510" s="2">
        <v>46132</v>
      </c>
      <c r="BK1510">
        <v>0</v>
      </c>
      <c r="BL1510" s="3" t="str">
        <f>VLOOKUP(O1510,DropDownList!$H$1:$I$7,2,FALSE)</f>
        <v>2022/23</v>
      </c>
      <c r="BM1510" s="3" t="str">
        <f t="shared" si="23"/>
        <v>FISCAL FINES</v>
      </c>
    </row>
    <row r="1511" spans="1:65" x14ac:dyDescent="0.2">
      <c r="A1511">
        <v>2026</v>
      </c>
      <c r="B1511">
        <v>4</v>
      </c>
      <c r="C1511" t="s">
        <v>162</v>
      </c>
      <c r="D1511" t="s">
        <v>170</v>
      </c>
      <c r="E1511" t="s">
        <v>13</v>
      </c>
      <c r="F1511">
        <v>9345</v>
      </c>
      <c r="G1511" t="s">
        <v>141</v>
      </c>
      <c r="H1511" t="s">
        <v>171</v>
      </c>
      <c r="I1511" t="s">
        <v>172</v>
      </c>
      <c r="J1511" s="1">
        <v>46113</v>
      </c>
      <c r="K1511" t="s">
        <v>440</v>
      </c>
      <c r="L1511">
        <v>1</v>
      </c>
      <c r="M1511" t="s">
        <v>441</v>
      </c>
      <c r="N1511" t="s">
        <v>442</v>
      </c>
      <c r="O1511" t="s">
        <v>156</v>
      </c>
      <c r="P1511" t="s">
        <v>146</v>
      </c>
      <c r="Q1511">
        <v>140</v>
      </c>
      <c r="R1511">
        <v>64</v>
      </c>
      <c r="S1511">
        <v>1180</v>
      </c>
      <c r="T1511">
        <v>20</v>
      </c>
      <c r="U1511">
        <v>10</v>
      </c>
      <c r="V1511">
        <v>4</v>
      </c>
      <c r="W1511">
        <v>110</v>
      </c>
      <c r="X1511">
        <v>110</v>
      </c>
      <c r="Y1511">
        <v>0</v>
      </c>
      <c r="Z1511">
        <v>0</v>
      </c>
      <c r="AA1511">
        <v>1020</v>
      </c>
      <c r="AB1511">
        <v>0</v>
      </c>
      <c r="AC1511">
        <v>0</v>
      </c>
      <c r="AD1511">
        <v>4</v>
      </c>
      <c r="AE1511">
        <v>0</v>
      </c>
      <c r="AF1511">
        <v>57</v>
      </c>
      <c r="AG1511">
        <v>0</v>
      </c>
      <c r="AH1511">
        <v>1</v>
      </c>
      <c r="AI1511">
        <v>6</v>
      </c>
      <c r="AJ1511">
        <v>0</v>
      </c>
      <c r="AK1511">
        <v>0</v>
      </c>
      <c r="AL1511">
        <v>0</v>
      </c>
      <c r="AM1511">
        <v>0</v>
      </c>
      <c r="AN1511">
        <v>0</v>
      </c>
      <c r="AO1511">
        <v>32</v>
      </c>
      <c r="AP1511">
        <v>147</v>
      </c>
      <c r="AQ1511">
        <v>34</v>
      </c>
      <c r="AR1511">
        <v>0</v>
      </c>
      <c r="AS1511">
        <v>26</v>
      </c>
      <c r="AT1511">
        <v>10</v>
      </c>
      <c r="AU1511">
        <v>7</v>
      </c>
      <c r="AV1511">
        <v>4</v>
      </c>
      <c r="AW1511">
        <v>0</v>
      </c>
      <c r="AX1511">
        <v>0</v>
      </c>
      <c r="AY1511">
        <v>12</v>
      </c>
      <c r="AZ1511">
        <v>22</v>
      </c>
      <c r="BA1511">
        <v>15</v>
      </c>
      <c r="BB1511">
        <v>3</v>
      </c>
      <c r="BC1511">
        <v>2</v>
      </c>
      <c r="BD1511">
        <v>1</v>
      </c>
      <c r="BE1511">
        <v>0</v>
      </c>
      <c r="BF1511">
        <v>64</v>
      </c>
      <c r="BG1511">
        <v>140</v>
      </c>
      <c r="BH1511">
        <v>0</v>
      </c>
      <c r="BI1511">
        <v>10</v>
      </c>
      <c r="BJ1511" s="2">
        <v>46132</v>
      </c>
      <c r="BK1511">
        <v>0</v>
      </c>
      <c r="BL1511" s="3" t="str">
        <f>VLOOKUP(O1511,DropDownList!$H$1:$I$7,2,FALSE)</f>
        <v>2023/24</v>
      </c>
      <c r="BM1511" s="3" t="str">
        <f t="shared" si="23"/>
        <v>VSUR</v>
      </c>
    </row>
    <row r="1512" spans="1:65" x14ac:dyDescent="0.2">
      <c r="A1512">
        <v>2026</v>
      </c>
      <c r="B1512">
        <v>4</v>
      </c>
      <c r="C1512" t="s">
        <v>162</v>
      </c>
      <c r="D1512" t="s">
        <v>170</v>
      </c>
      <c r="E1512" t="s">
        <v>13</v>
      </c>
      <c r="F1512">
        <v>9345</v>
      </c>
      <c r="G1512" t="s">
        <v>141</v>
      </c>
      <c r="H1512" t="s">
        <v>171</v>
      </c>
      <c r="I1512" t="s">
        <v>172</v>
      </c>
      <c r="J1512" s="1">
        <v>46113</v>
      </c>
      <c r="K1512" t="s">
        <v>440</v>
      </c>
      <c r="L1512">
        <v>1</v>
      </c>
      <c r="M1512" t="s">
        <v>441</v>
      </c>
      <c r="N1512" t="s">
        <v>442</v>
      </c>
      <c r="O1512" t="s">
        <v>155</v>
      </c>
      <c r="P1512" t="s">
        <v>146</v>
      </c>
      <c r="Q1512">
        <v>100</v>
      </c>
      <c r="R1512">
        <v>81</v>
      </c>
      <c r="S1512">
        <v>1320</v>
      </c>
      <c r="T1512">
        <v>30</v>
      </c>
      <c r="U1512">
        <v>12</v>
      </c>
      <c r="V1512">
        <v>6</v>
      </c>
      <c r="W1512">
        <v>100</v>
      </c>
      <c r="X1512">
        <v>100</v>
      </c>
      <c r="Y1512">
        <v>0</v>
      </c>
      <c r="Z1512">
        <v>0</v>
      </c>
      <c r="AA1512">
        <v>1190</v>
      </c>
      <c r="AB1512">
        <v>0</v>
      </c>
      <c r="AC1512">
        <v>0</v>
      </c>
      <c r="AD1512">
        <v>6</v>
      </c>
      <c r="AE1512">
        <v>0</v>
      </c>
      <c r="AF1512">
        <v>73</v>
      </c>
      <c r="AG1512">
        <v>0</v>
      </c>
      <c r="AH1512">
        <v>2</v>
      </c>
      <c r="AI1512">
        <v>6</v>
      </c>
      <c r="AJ1512">
        <v>0</v>
      </c>
      <c r="AK1512">
        <v>0</v>
      </c>
      <c r="AL1512">
        <v>0</v>
      </c>
      <c r="AM1512">
        <v>0</v>
      </c>
      <c r="AN1512">
        <v>0</v>
      </c>
      <c r="AO1512">
        <v>39</v>
      </c>
      <c r="AP1512">
        <v>226</v>
      </c>
      <c r="AQ1512">
        <v>41</v>
      </c>
      <c r="AR1512">
        <v>0</v>
      </c>
      <c r="AS1512">
        <v>34</v>
      </c>
      <c r="AT1512">
        <v>21</v>
      </c>
      <c r="AU1512">
        <v>10</v>
      </c>
      <c r="AV1512">
        <v>4</v>
      </c>
      <c r="AW1512">
        <v>0</v>
      </c>
      <c r="AX1512">
        <v>0</v>
      </c>
      <c r="AY1512">
        <v>20</v>
      </c>
      <c r="AZ1512">
        <v>35</v>
      </c>
      <c r="BA1512">
        <v>30</v>
      </c>
      <c r="BB1512">
        <v>9</v>
      </c>
      <c r="BC1512">
        <v>3</v>
      </c>
      <c r="BD1512">
        <v>0</v>
      </c>
      <c r="BE1512">
        <v>0</v>
      </c>
      <c r="BF1512">
        <v>79</v>
      </c>
      <c r="BG1512">
        <v>100</v>
      </c>
      <c r="BH1512">
        <v>0</v>
      </c>
      <c r="BI1512">
        <v>12</v>
      </c>
      <c r="BJ1512" s="2">
        <v>46132</v>
      </c>
      <c r="BK1512">
        <v>0</v>
      </c>
      <c r="BL1512" s="3" t="str">
        <f>VLOOKUP(O1512,DropDownList!$H$1:$I$7,2,FALSE)</f>
        <v>2022/23</v>
      </c>
      <c r="BM1512" s="3" t="str">
        <f t="shared" si="23"/>
        <v>VSUR</v>
      </c>
    </row>
    <row r="1513" spans="1:65" x14ac:dyDescent="0.2">
      <c r="A1513">
        <v>2026</v>
      </c>
      <c r="B1513">
        <v>4</v>
      </c>
      <c r="C1513" t="s">
        <v>162</v>
      </c>
      <c r="D1513" t="s">
        <v>170</v>
      </c>
      <c r="E1513" t="s">
        <v>13</v>
      </c>
      <c r="F1513">
        <v>9345</v>
      </c>
      <c r="G1513" t="s">
        <v>141</v>
      </c>
      <c r="H1513" t="s">
        <v>171</v>
      </c>
      <c r="I1513" t="s">
        <v>172</v>
      </c>
      <c r="J1513" s="1">
        <v>46113</v>
      </c>
      <c r="K1513" t="s">
        <v>440</v>
      </c>
      <c r="L1513">
        <v>1</v>
      </c>
      <c r="M1513" t="s">
        <v>441</v>
      </c>
      <c r="N1513" t="s">
        <v>442</v>
      </c>
      <c r="O1513" t="s">
        <v>155</v>
      </c>
      <c r="P1513" t="s">
        <v>148</v>
      </c>
      <c r="Q1513">
        <v>60</v>
      </c>
      <c r="R1513">
        <v>3</v>
      </c>
      <c r="S1513">
        <v>180</v>
      </c>
      <c r="T1513">
        <v>60</v>
      </c>
      <c r="U1513">
        <v>1</v>
      </c>
      <c r="V1513">
        <v>1</v>
      </c>
      <c r="W1513">
        <v>60</v>
      </c>
      <c r="X1513">
        <v>60</v>
      </c>
      <c r="Y1513">
        <v>0</v>
      </c>
      <c r="Z1513">
        <v>0</v>
      </c>
      <c r="AA1513">
        <v>60</v>
      </c>
      <c r="AB1513">
        <v>0</v>
      </c>
      <c r="AC1513">
        <v>60</v>
      </c>
      <c r="AD1513">
        <v>1</v>
      </c>
      <c r="AE1513">
        <v>0</v>
      </c>
      <c r="AF1513">
        <v>1</v>
      </c>
      <c r="AG1513">
        <v>0</v>
      </c>
      <c r="AH1513">
        <v>1</v>
      </c>
      <c r="AI1513">
        <v>1</v>
      </c>
      <c r="AJ1513">
        <v>0</v>
      </c>
      <c r="AK1513">
        <v>0</v>
      </c>
      <c r="AL1513">
        <v>0</v>
      </c>
      <c r="AM1513">
        <v>0</v>
      </c>
      <c r="AN1513">
        <v>0</v>
      </c>
      <c r="AO1513">
        <v>1</v>
      </c>
      <c r="AP1513">
        <v>11</v>
      </c>
      <c r="AQ1513">
        <v>1</v>
      </c>
      <c r="AR1513">
        <v>0</v>
      </c>
      <c r="AS1513">
        <v>0</v>
      </c>
      <c r="AT1513">
        <v>2</v>
      </c>
      <c r="AU1513">
        <v>0</v>
      </c>
      <c r="AV1513">
        <v>0</v>
      </c>
      <c r="AW1513">
        <v>0</v>
      </c>
      <c r="AX1513">
        <v>0</v>
      </c>
      <c r="AY1513">
        <v>2</v>
      </c>
      <c r="AZ1513">
        <v>2</v>
      </c>
      <c r="BA1513">
        <v>2</v>
      </c>
      <c r="BB1513">
        <v>1</v>
      </c>
      <c r="BC1513">
        <v>1</v>
      </c>
      <c r="BD1513">
        <v>0</v>
      </c>
      <c r="BE1513">
        <v>0</v>
      </c>
      <c r="BF1513">
        <v>1</v>
      </c>
      <c r="BG1513">
        <v>60</v>
      </c>
      <c r="BH1513">
        <v>0</v>
      </c>
      <c r="BI1513">
        <v>1</v>
      </c>
      <c r="BJ1513" s="2">
        <v>46132</v>
      </c>
      <c r="BK1513">
        <v>0</v>
      </c>
      <c r="BL1513" s="3" t="str">
        <f>VLOOKUP(O1513,DropDownList!$H$1:$I$7,2,FALSE)</f>
        <v>2022/23</v>
      </c>
      <c r="BM1513" s="3" t="str">
        <f t="shared" si="23"/>
        <v>PRAS</v>
      </c>
    </row>
    <row r="1514" spans="1:65" x14ac:dyDescent="0.2">
      <c r="A1514">
        <v>2026</v>
      </c>
      <c r="B1514">
        <v>4</v>
      </c>
      <c r="C1514" t="s">
        <v>162</v>
      </c>
      <c r="D1514" t="s">
        <v>170</v>
      </c>
      <c r="E1514" t="s">
        <v>13</v>
      </c>
      <c r="F1514">
        <v>9345</v>
      </c>
      <c r="G1514" t="s">
        <v>141</v>
      </c>
      <c r="H1514" t="s">
        <v>171</v>
      </c>
      <c r="I1514" t="s">
        <v>172</v>
      </c>
      <c r="J1514" s="1">
        <v>46113</v>
      </c>
      <c r="K1514" t="s">
        <v>440</v>
      </c>
      <c r="L1514">
        <v>1</v>
      </c>
      <c r="M1514" t="s">
        <v>441</v>
      </c>
      <c r="N1514" t="s">
        <v>442</v>
      </c>
      <c r="O1514" t="s">
        <v>155</v>
      </c>
      <c r="P1514" t="s">
        <v>154</v>
      </c>
      <c r="Q1514">
        <v>4307.96</v>
      </c>
      <c r="R1514">
        <v>82</v>
      </c>
      <c r="S1514">
        <v>24335</v>
      </c>
      <c r="T1514">
        <v>738.44</v>
      </c>
      <c r="U1514">
        <v>13</v>
      </c>
      <c r="V1514">
        <v>10</v>
      </c>
      <c r="W1514">
        <v>2751.26</v>
      </c>
      <c r="X1514">
        <v>2751.26</v>
      </c>
      <c r="Y1514">
        <v>0</v>
      </c>
      <c r="Z1514">
        <v>0</v>
      </c>
      <c r="AA1514">
        <v>19288.599999999999</v>
      </c>
      <c r="AB1514">
        <v>0</v>
      </c>
      <c r="AC1514">
        <v>18098.599999999999</v>
      </c>
      <c r="AD1514">
        <v>6</v>
      </c>
      <c r="AE1514">
        <v>4</v>
      </c>
      <c r="AF1514">
        <v>65</v>
      </c>
      <c r="AG1514">
        <v>6</v>
      </c>
      <c r="AH1514">
        <v>2</v>
      </c>
      <c r="AI1514">
        <v>7</v>
      </c>
      <c r="AJ1514">
        <v>0</v>
      </c>
      <c r="AK1514">
        <v>0</v>
      </c>
      <c r="AL1514">
        <v>0</v>
      </c>
      <c r="AM1514">
        <v>0</v>
      </c>
      <c r="AN1514">
        <v>0</v>
      </c>
      <c r="AO1514">
        <v>40</v>
      </c>
      <c r="AP1514">
        <v>229</v>
      </c>
      <c r="AQ1514">
        <v>42</v>
      </c>
      <c r="AR1514">
        <v>0</v>
      </c>
      <c r="AS1514">
        <v>34</v>
      </c>
      <c r="AT1514">
        <v>21</v>
      </c>
      <c r="AU1514">
        <v>10</v>
      </c>
      <c r="AV1514">
        <v>4</v>
      </c>
      <c r="AW1514">
        <v>0</v>
      </c>
      <c r="AX1514">
        <v>0</v>
      </c>
      <c r="AY1514">
        <v>21</v>
      </c>
      <c r="AZ1514">
        <v>36</v>
      </c>
      <c r="BA1514">
        <v>30</v>
      </c>
      <c r="BB1514">
        <v>9</v>
      </c>
      <c r="BC1514">
        <v>3</v>
      </c>
      <c r="BD1514">
        <v>0</v>
      </c>
      <c r="BE1514">
        <v>0</v>
      </c>
      <c r="BF1514">
        <v>80</v>
      </c>
      <c r="BG1514">
        <v>2880</v>
      </c>
      <c r="BH1514">
        <v>2</v>
      </c>
      <c r="BI1514">
        <v>13</v>
      </c>
      <c r="BJ1514" s="2">
        <v>46132</v>
      </c>
      <c r="BK1514">
        <v>0</v>
      </c>
      <c r="BL1514" s="3" t="str">
        <f>VLOOKUP(O1514,DropDownList!$H$1:$I$7,2,FALSE)</f>
        <v>2022/23</v>
      </c>
      <c r="BM1514" s="3" t="str">
        <f t="shared" si="23"/>
        <v>JP COURT</v>
      </c>
    </row>
    <row r="1515" spans="1:65" x14ac:dyDescent="0.2">
      <c r="A1515">
        <v>2026</v>
      </c>
      <c r="B1515">
        <v>4</v>
      </c>
      <c r="C1515" t="s">
        <v>162</v>
      </c>
      <c r="D1515" t="s">
        <v>173</v>
      </c>
      <c r="E1515" t="s">
        <v>13</v>
      </c>
      <c r="F1515">
        <v>9753</v>
      </c>
      <c r="G1515" t="s">
        <v>158</v>
      </c>
      <c r="H1515" t="s">
        <v>171</v>
      </c>
      <c r="I1515" t="s">
        <v>172</v>
      </c>
      <c r="J1515" s="1">
        <v>46113</v>
      </c>
      <c r="K1515" t="s">
        <v>440</v>
      </c>
      <c r="L1515">
        <v>1</v>
      </c>
      <c r="M1515" t="s">
        <v>441</v>
      </c>
      <c r="N1515" t="s">
        <v>442</v>
      </c>
      <c r="O1515" t="s">
        <v>156</v>
      </c>
      <c r="P1515" t="s">
        <v>160</v>
      </c>
      <c r="Q1515">
        <v>3009.83</v>
      </c>
      <c r="R1515">
        <v>62</v>
      </c>
      <c r="S1515">
        <v>45275</v>
      </c>
      <c r="T1515">
        <v>1585</v>
      </c>
      <c r="U1515">
        <v>7</v>
      </c>
      <c r="V1515">
        <v>2</v>
      </c>
      <c r="W1515">
        <v>1140.33</v>
      </c>
      <c r="X1515">
        <v>1140.33</v>
      </c>
      <c r="Y1515">
        <v>0</v>
      </c>
      <c r="Z1515">
        <v>0</v>
      </c>
      <c r="AA1515">
        <v>40680.17</v>
      </c>
      <c r="AB1515">
        <v>5000</v>
      </c>
      <c r="AC1515">
        <v>33874.76</v>
      </c>
      <c r="AD1515">
        <v>1</v>
      </c>
      <c r="AE1515">
        <v>1</v>
      </c>
      <c r="AF1515">
        <v>53</v>
      </c>
      <c r="AG1515">
        <v>6</v>
      </c>
      <c r="AH1515">
        <v>2</v>
      </c>
      <c r="AI1515">
        <v>1</v>
      </c>
      <c r="AJ1515">
        <v>0</v>
      </c>
      <c r="AK1515">
        <v>0</v>
      </c>
      <c r="AL1515">
        <v>0</v>
      </c>
      <c r="AM1515">
        <v>0</v>
      </c>
      <c r="AN1515">
        <v>0</v>
      </c>
      <c r="AO1515">
        <v>29</v>
      </c>
      <c r="AP1515">
        <v>128</v>
      </c>
      <c r="AQ1515">
        <v>27</v>
      </c>
      <c r="AR1515">
        <v>0</v>
      </c>
      <c r="AS1515">
        <v>24</v>
      </c>
      <c r="AT1515">
        <v>13</v>
      </c>
      <c r="AU1515">
        <v>5</v>
      </c>
      <c r="AV1515">
        <v>3</v>
      </c>
      <c r="AW1515">
        <v>1</v>
      </c>
      <c r="AX1515">
        <v>0</v>
      </c>
      <c r="AY1515">
        <v>10</v>
      </c>
      <c r="AZ1515">
        <v>15</v>
      </c>
      <c r="BA1515">
        <v>10</v>
      </c>
      <c r="BB1515">
        <v>5</v>
      </c>
      <c r="BC1515">
        <v>4</v>
      </c>
      <c r="BD1515">
        <v>2</v>
      </c>
      <c r="BE1515">
        <v>0</v>
      </c>
      <c r="BF1515">
        <v>60</v>
      </c>
      <c r="BG1515">
        <v>520</v>
      </c>
      <c r="BH1515">
        <v>0</v>
      </c>
      <c r="BI1515">
        <v>7</v>
      </c>
      <c r="BJ1515" s="2">
        <v>46132</v>
      </c>
      <c r="BK1515">
        <v>0</v>
      </c>
      <c r="BL1515" s="3" t="str">
        <f>VLOOKUP(O1515,DropDownList!$H$1:$I$7,2,FALSE)</f>
        <v>2023/24</v>
      </c>
      <c r="BM1515" s="3" t="str">
        <f t="shared" si="23"/>
        <v>SC COURT</v>
      </c>
    </row>
    <row r="1516" spans="1:65" x14ac:dyDescent="0.2">
      <c r="A1516">
        <v>2026</v>
      </c>
      <c r="B1516">
        <v>4</v>
      </c>
      <c r="C1516" t="s">
        <v>162</v>
      </c>
      <c r="D1516" t="s">
        <v>173</v>
      </c>
      <c r="E1516" t="s">
        <v>13</v>
      </c>
      <c r="F1516">
        <v>9753</v>
      </c>
      <c r="G1516" t="s">
        <v>158</v>
      </c>
      <c r="H1516" t="s">
        <v>171</v>
      </c>
      <c r="I1516" t="s">
        <v>172</v>
      </c>
      <c r="J1516" s="1">
        <v>46113</v>
      </c>
      <c r="K1516" t="s">
        <v>440</v>
      </c>
      <c r="L1516">
        <v>1</v>
      </c>
      <c r="M1516" t="s">
        <v>441</v>
      </c>
      <c r="N1516" t="s">
        <v>442</v>
      </c>
      <c r="O1516" t="s">
        <v>149</v>
      </c>
      <c r="P1516" t="s">
        <v>160</v>
      </c>
      <c r="Q1516">
        <v>13729.21</v>
      </c>
      <c r="R1516">
        <v>42</v>
      </c>
      <c r="S1516">
        <v>29120</v>
      </c>
      <c r="T1516">
        <v>0</v>
      </c>
      <c r="U1516">
        <v>25</v>
      </c>
      <c r="V1516">
        <v>14</v>
      </c>
      <c r="W1516">
        <v>5135</v>
      </c>
      <c r="X1516">
        <v>7605</v>
      </c>
      <c r="Y1516">
        <v>0</v>
      </c>
      <c r="Z1516">
        <v>0</v>
      </c>
      <c r="AA1516">
        <v>15390.79</v>
      </c>
      <c r="AB1516">
        <v>1310.01</v>
      </c>
      <c r="AC1516">
        <v>13115.78</v>
      </c>
      <c r="AD1516">
        <v>7</v>
      </c>
      <c r="AE1516">
        <v>7</v>
      </c>
      <c r="AF1516">
        <v>17</v>
      </c>
      <c r="AG1516">
        <v>16</v>
      </c>
      <c r="AH1516">
        <v>0</v>
      </c>
      <c r="AI1516">
        <v>9</v>
      </c>
      <c r="AJ1516">
        <v>0</v>
      </c>
      <c r="AK1516">
        <v>0</v>
      </c>
      <c r="AL1516">
        <v>0</v>
      </c>
      <c r="AM1516">
        <v>0</v>
      </c>
      <c r="AN1516">
        <v>0</v>
      </c>
      <c r="AO1516">
        <v>24</v>
      </c>
      <c r="AP1516">
        <v>67</v>
      </c>
      <c r="AQ1516">
        <v>24</v>
      </c>
      <c r="AR1516">
        <v>0</v>
      </c>
      <c r="AS1516">
        <v>10</v>
      </c>
      <c r="AT1516">
        <v>2</v>
      </c>
      <c r="AU1516">
        <v>1</v>
      </c>
      <c r="AV1516">
        <v>2</v>
      </c>
      <c r="AW1516">
        <v>0</v>
      </c>
      <c r="AX1516">
        <v>0</v>
      </c>
      <c r="AY1516">
        <v>8</v>
      </c>
      <c r="AZ1516">
        <v>8</v>
      </c>
      <c r="BA1516">
        <v>1</v>
      </c>
      <c r="BB1516">
        <v>1</v>
      </c>
      <c r="BC1516">
        <v>1</v>
      </c>
      <c r="BD1516">
        <v>1</v>
      </c>
      <c r="BE1516">
        <v>0</v>
      </c>
      <c r="BF1516">
        <v>42</v>
      </c>
      <c r="BG1516">
        <v>4445</v>
      </c>
      <c r="BH1516">
        <v>0</v>
      </c>
      <c r="BI1516">
        <v>25</v>
      </c>
      <c r="BJ1516" s="2">
        <v>46132</v>
      </c>
      <c r="BK1516">
        <v>0</v>
      </c>
      <c r="BL1516" s="3" t="str">
        <f>VLOOKUP(O1516,DropDownList!$H$1:$I$7,2,FALSE)</f>
        <v>2025/26</v>
      </c>
      <c r="BM1516" s="3" t="str">
        <f t="shared" si="23"/>
        <v>SC COURT</v>
      </c>
    </row>
    <row r="1517" spans="1:65" x14ac:dyDescent="0.2">
      <c r="A1517">
        <v>2026</v>
      </c>
      <c r="B1517">
        <v>4</v>
      </c>
      <c r="C1517" t="s">
        <v>162</v>
      </c>
      <c r="D1517" t="s">
        <v>173</v>
      </c>
      <c r="E1517" t="s">
        <v>13</v>
      </c>
      <c r="F1517">
        <v>9753</v>
      </c>
      <c r="G1517" t="s">
        <v>158</v>
      </c>
      <c r="H1517" t="s">
        <v>171</v>
      </c>
      <c r="I1517" t="s">
        <v>172</v>
      </c>
      <c r="J1517" s="1">
        <v>46113</v>
      </c>
      <c r="K1517" t="s">
        <v>440</v>
      </c>
      <c r="L1517">
        <v>1</v>
      </c>
      <c r="M1517" t="s">
        <v>441</v>
      </c>
      <c r="N1517" t="s">
        <v>442</v>
      </c>
      <c r="O1517" t="s">
        <v>149</v>
      </c>
      <c r="P1517" t="s">
        <v>161</v>
      </c>
      <c r="Q1517">
        <v>285</v>
      </c>
      <c r="R1517">
        <v>41</v>
      </c>
      <c r="S1517">
        <v>1250</v>
      </c>
      <c r="T1517">
        <v>0</v>
      </c>
      <c r="U1517">
        <v>24</v>
      </c>
      <c r="V1517">
        <v>7</v>
      </c>
      <c r="W1517">
        <v>215</v>
      </c>
      <c r="X1517">
        <v>215</v>
      </c>
      <c r="Y1517">
        <v>0</v>
      </c>
      <c r="Z1517">
        <v>0</v>
      </c>
      <c r="AA1517">
        <v>965</v>
      </c>
      <c r="AB1517">
        <v>0</v>
      </c>
      <c r="AC1517">
        <v>0</v>
      </c>
      <c r="AD1517">
        <v>7</v>
      </c>
      <c r="AE1517">
        <v>0</v>
      </c>
      <c r="AF1517">
        <v>31</v>
      </c>
      <c r="AG1517">
        <v>0</v>
      </c>
      <c r="AH1517">
        <v>0</v>
      </c>
      <c r="AI1517">
        <v>10</v>
      </c>
      <c r="AJ1517">
        <v>0</v>
      </c>
      <c r="AK1517">
        <v>0</v>
      </c>
      <c r="AL1517">
        <v>0</v>
      </c>
      <c r="AM1517">
        <v>0</v>
      </c>
      <c r="AN1517">
        <v>0</v>
      </c>
      <c r="AO1517">
        <v>23</v>
      </c>
      <c r="AP1517">
        <v>64</v>
      </c>
      <c r="AQ1517">
        <v>23</v>
      </c>
      <c r="AR1517">
        <v>0</v>
      </c>
      <c r="AS1517">
        <v>10</v>
      </c>
      <c r="AT1517">
        <v>2</v>
      </c>
      <c r="AU1517">
        <v>0</v>
      </c>
      <c r="AV1517">
        <v>1</v>
      </c>
      <c r="AW1517">
        <v>0</v>
      </c>
      <c r="AX1517">
        <v>0</v>
      </c>
      <c r="AY1517">
        <v>8</v>
      </c>
      <c r="AZ1517">
        <v>8</v>
      </c>
      <c r="BA1517">
        <v>1</v>
      </c>
      <c r="BB1517">
        <v>1</v>
      </c>
      <c r="BC1517">
        <v>1</v>
      </c>
      <c r="BD1517">
        <v>1</v>
      </c>
      <c r="BE1517">
        <v>0</v>
      </c>
      <c r="BF1517">
        <v>41</v>
      </c>
      <c r="BG1517">
        <v>285</v>
      </c>
      <c r="BH1517">
        <v>0</v>
      </c>
      <c r="BI1517">
        <v>24</v>
      </c>
      <c r="BJ1517" s="2">
        <v>46132</v>
      </c>
      <c r="BK1517">
        <v>0</v>
      </c>
      <c r="BL1517" s="3" t="str">
        <f>VLOOKUP(O1517,DropDownList!$H$1:$I$7,2,FALSE)</f>
        <v>2025/26</v>
      </c>
      <c r="BM1517" s="3" t="str">
        <f t="shared" si="23"/>
        <v>VSUR</v>
      </c>
    </row>
    <row r="1518" spans="1:65" x14ac:dyDescent="0.2">
      <c r="A1518">
        <v>2026</v>
      </c>
      <c r="B1518">
        <v>4</v>
      </c>
      <c r="C1518" t="s">
        <v>162</v>
      </c>
      <c r="D1518" t="s">
        <v>173</v>
      </c>
      <c r="E1518" t="s">
        <v>13</v>
      </c>
      <c r="F1518">
        <v>9753</v>
      </c>
      <c r="G1518" t="s">
        <v>158</v>
      </c>
      <c r="H1518" t="s">
        <v>171</v>
      </c>
      <c r="I1518" t="s">
        <v>172</v>
      </c>
      <c r="J1518" s="1">
        <v>46113</v>
      </c>
      <c r="K1518" t="s">
        <v>440</v>
      </c>
      <c r="L1518">
        <v>1</v>
      </c>
      <c r="M1518" t="s">
        <v>441</v>
      </c>
      <c r="N1518" t="s">
        <v>442</v>
      </c>
      <c r="O1518" t="s">
        <v>155</v>
      </c>
      <c r="P1518" t="s">
        <v>161</v>
      </c>
      <c r="Q1518">
        <v>175</v>
      </c>
      <c r="R1518">
        <v>80</v>
      </c>
      <c r="S1518">
        <v>2375</v>
      </c>
      <c r="T1518">
        <v>90</v>
      </c>
      <c r="U1518">
        <v>15</v>
      </c>
      <c r="V1518">
        <v>7</v>
      </c>
      <c r="W1518">
        <v>160</v>
      </c>
      <c r="X1518">
        <v>160</v>
      </c>
      <c r="Y1518">
        <v>0</v>
      </c>
      <c r="Z1518">
        <v>0</v>
      </c>
      <c r="AA1518">
        <v>2110</v>
      </c>
      <c r="AB1518">
        <v>0</v>
      </c>
      <c r="AC1518">
        <v>0</v>
      </c>
      <c r="AD1518">
        <v>7</v>
      </c>
      <c r="AE1518">
        <v>0</v>
      </c>
      <c r="AF1518">
        <v>68</v>
      </c>
      <c r="AG1518">
        <v>1</v>
      </c>
      <c r="AH1518">
        <v>4</v>
      </c>
      <c r="AI1518">
        <v>7</v>
      </c>
      <c r="AJ1518">
        <v>0</v>
      </c>
      <c r="AK1518">
        <v>0</v>
      </c>
      <c r="AL1518">
        <v>0</v>
      </c>
      <c r="AM1518">
        <v>0</v>
      </c>
      <c r="AN1518">
        <v>0</v>
      </c>
      <c r="AO1518">
        <v>51</v>
      </c>
      <c r="AP1518">
        <v>242</v>
      </c>
      <c r="AQ1518">
        <v>54</v>
      </c>
      <c r="AR1518">
        <v>0</v>
      </c>
      <c r="AS1518">
        <v>27</v>
      </c>
      <c r="AT1518">
        <v>20</v>
      </c>
      <c r="AU1518">
        <v>10</v>
      </c>
      <c r="AV1518">
        <v>5</v>
      </c>
      <c r="AW1518">
        <v>2</v>
      </c>
      <c r="AX1518">
        <v>0</v>
      </c>
      <c r="AY1518">
        <v>28</v>
      </c>
      <c r="AZ1518">
        <v>34</v>
      </c>
      <c r="BA1518">
        <v>22</v>
      </c>
      <c r="BB1518">
        <v>10</v>
      </c>
      <c r="BC1518">
        <v>4</v>
      </c>
      <c r="BD1518">
        <v>7</v>
      </c>
      <c r="BE1518">
        <v>0</v>
      </c>
      <c r="BF1518">
        <v>77</v>
      </c>
      <c r="BG1518">
        <v>160</v>
      </c>
      <c r="BH1518">
        <v>0</v>
      </c>
      <c r="BI1518">
        <v>14</v>
      </c>
      <c r="BJ1518" s="2">
        <v>46132</v>
      </c>
      <c r="BK1518">
        <v>0</v>
      </c>
      <c r="BL1518" s="3" t="str">
        <f>VLOOKUP(O1518,DropDownList!$H$1:$I$7,2,FALSE)</f>
        <v>2022/23</v>
      </c>
      <c r="BM1518" s="3" t="str">
        <f t="shared" si="23"/>
        <v>VSUR</v>
      </c>
    </row>
    <row r="1519" spans="1:65" x14ac:dyDescent="0.2">
      <c r="A1519">
        <v>2026</v>
      </c>
      <c r="B1519">
        <v>4</v>
      </c>
      <c r="C1519" t="s">
        <v>162</v>
      </c>
      <c r="D1519" t="s">
        <v>173</v>
      </c>
      <c r="E1519" t="s">
        <v>13</v>
      </c>
      <c r="F1519">
        <v>9753</v>
      </c>
      <c r="G1519" t="s">
        <v>158</v>
      </c>
      <c r="H1519" t="s">
        <v>171</v>
      </c>
      <c r="I1519" t="s">
        <v>172</v>
      </c>
      <c r="J1519" s="1">
        <v>46113</v>
      </c>
      <c r="K1519" t="s">
        <v>440</v>
      </c>
      <c r="L1519">
        <v>1</v>
      </c>
      <c r="M1519" t="s">
        <v>441</v>
      </c>
      <c r="N1519" t="s">
        <v>442</v>
      </c>
      <c r="O1519" t="s">
        <v>147</v>
      </c>
      <c r="P1519" t="s">
        <v>161</v>
      </c>
      <c r="Q1519">
        <v>130</v>
      </c>
      <c r="R1519">
        <v>55</v>
      </c>
      <c r="S1519">
        <v>1490</v>
      </c>
      <c r="T1519">
        <v>135</v>
      </c>
      <c r="U1519">
        <v>16</v>
      </c>
      <c r="V1519">
        <v>6</v>
      </c>
      <c r="W1519">
        <v>120</v>
      </c>
      <c r="X1519">
        <v>120</v>
      </c>
      <c r="Y1519">
        <v>0</v>
      </c>
      <c r="Z1519">
        <v>0</v>
      </c>
      <c r="AA1519">
        <v>1225</v>
      </c>
      <c r="AB1519">
        <v>0</v>
      </c>
      <c r="AC1519">
        <v>0</v>
      </c>
      <c r="AD1519">
        <v>6</v>
      </c>
      <c r="AE1519">
        <v>0</v>
      </c>
      <c r="AF1519">
        <v>45</v>
      </c>
      <c r="AG1519">
        <v>1</v>
      </c>
      <c r="AH1519">
        <v>3</v>
      </c>
      <c r="AI1519">
        <v>6</v>
      </c>
      <c r="AJ1519">
        <v>0</v>
      </c>
      <c r="AK1519">
        <v>0</v>
      </c>
      <c r="AL1519">
        <v>0</v>
      </c>
      <c r="AM1519">
        <v>0</v>
      </c>
      <c r="AN1519">
        <v>0</v>
      </c>
      <c r="AO1519">
        <v>29</v>
      </c>
      <c r="AP1519">
        <v>135</v>
      </c>
      <c r="AQ1519">
        <v>27</v>
      </c>
      <c r="AR1519">
        <v>0</v>
      </c>
      <c r="AS1519">
        <v>19</v>
      </c>
      <c r="AT1519">
        <v>10</v>
      </c>
      <c r="AU1519">
        <v>4</v>
      </c>
      <c r="AV1519">
        <v>1</v>
      </c>
      <c r="AW1519">
        <v>3</v>
      </c>
      <c r="AX1519">
        <v>0</v>
      </c>
      <c r="AY1519">
        <v>13</v>
      </c>
      <c r="AZ1519">
        <v>19</v>
      </c>
      <c r="BA1519">
        <v>14</v>
      </c>
      <c r="BB1519">
        <v>8</v>
      </c>
      <c r="BC1519">
        <v>5</v>
      </c>
      <c r="BD1519">
        <v>1</v>
      </c>
      <c r="BE1519">
        <v>0</v>
      </c>
      <c r="BF1519">
        <v>51</v>
      </c>
      <c r="BG1519">
        <v>120</v>
      </c>
      <c r="BH1519">
        <v>0</v>
      </c>
      <c r="BI1519">
        <v>14</v>
      </c>
      <c r="BJ1519" s="2">
        <v>46132</v>
      </c>
      <c r="BK1519">
        <v>0</v>
      </c>
      <c r="BL1519" s="3" t="str">
        <f>VLOOKUP(O1519,DropDownList!$H$1:$I$7,2,FALSE)</f>
        <v>2024/25</v>
      </c>
      <c r="BM1519" s="3" t="str">
        <f t="shared" si="23"/>
        <v>VSUR</v>
      </c>
    </row>
    <row r="1520" spans="1:65" x14ac:dyDescent="0.2">
      <c r="A1520">
        <v>2026</v>
      </c>
      <c r="B1520">
        <v>4</v>
      </c>
      <c r="C1520" t="s">
        <v>162</v>
      </c>
      <c r="D1520" t="s">
        <v>173</v>
      </c>
      <c r="E1520" t="s">
        <v>13</v>
      </c>
      <c r="F1520">
        <v>9753</v>
      </c>
      <c r="G1520" t="s">
        <v>158</v>
      </c>
      <c r="H1520" t="s">
        <v>171</v>
      </c>
      <c r="I1520" t="s">
        <v>172</v>
      </c>
      <c r="J1520" s="1">
        <v>46113</v>
      </c>
      <c r="K1520" t="s">
        <v>440</v>
      </c>
      <c r="L1520">
        <v>1</v>
      </c>
      <c r="M1520" t="s">
        <v>441</v>
      </c>
      <c r="N1520" t="s">
        <v>442</v>
      </c>
      <c r="O1520" t="s">
        <v>155</v>
      </c>
      <c r="P1520" t="s">
        <v>160</v>
      </c>
      <c r="Q1520">
        <v>4538</v>
      </c>
      <c r="R1520">
        <v>88</v>
      </c>
      <c r="S1520">
        <v>66975.33</v>
      </c>
      <c r="T1520">
        <v>2569.4299999999998</v>
      </c>
      <c r="U1520">
        <v>15</v>
      </c>
      <c r="V1520">
        <v>10</v>
      </c>
      <c r="W1520">
        <v>3752.53</v>
      </c>
      <c r="X1520">
        <v>3752.53</v>
      </c>
      <c r="Y1520">
        <v>0</v>
      </c>
      <c r="Z1520">
        <v>0</v>
      </c>
      <c r="AA1520">
        <v>59867.9</v>
      </c>
      <c r="AB1520">
        <v>16281.67</v>
      </c>
      <c r="AC1520">
        <v>41446.230000000003</v>
      </c>
      <c r="AD1520">
        <v>6</v>
      </c>
      <c r="AE1520">
        <v>4</v>
      </c>
      <c r="AF1520">
        <v>66</v>
      </c>
      <c r="AG1520">
        <v>9</v>
      </c>
      <c r="AH1520">
        <v>6</v>
      </c>
      <c r="AI1520">
        <v>6</v>
      </c>
      <c r="AJ1520">
        <v>0</v>
      </c>
      <c r="AK1520">
        <v>0</v>
      </c>
      <c r="AL1520">
        <v>0</v>
      </c>
      <c r="AM1520">
        <v>0</v>
      </c>
      <c r="AN1520">
        <v>0</v>
      </c>
      <c r="AO1520">
        <v>56</v>
      </c>
      <c r="AP1520">
        <v>247</v>
      </c>
      <c r="AQ1520">
        <v>56</v>
      </c>
      <c r="AR1520">
        <v>0</v>
      </c>
      <c r="AS1520">
        <v>29</v>
      </c>
      <c r="AT1520">
        <v>20</v>
      </c>
      <c r="AU1520">
        <v>10</v>
      </c>
      <c r="AV1520">
        <v>5</v>
      </c>
      <c r="AW1520">
        <v>2</v>
      </c>
      <c r="AX1520">
        <v>0</v>
      </c>
      <c r="AY1520">
        <v>29</v>
      </c>
      <c r="AZ1520">
        <v>35</v>
      </c>
      <c r="BA1520">
        <v>23</v>
      </c>
      <c r="BB1520">
        <v>10</v>
      </c>
      <c r="BC1520">
        <v>4</v>
      </c>
      <c r="BD1520">
        <v>4</v>
      </c>
      <c r="BE1520">
        <v>0</v>
      </c>
      <c r="BF1520">
        <v>85</v>
      </c>
      <c r="BG1520">
        <v>2005</v>
      </c>
      <c r="BH1520">
        <v>1</v>
      </c>
      <c r="BI1520">
        <v>14</v>
      </c>
      <c r="BJ1520" s="2">
        <v>46132</v>
      </c>
      <c r="BK1520">
        <v>0</v>
      </c>
      <c r="BL1520" s="3" t="str">
        <f>VLOOKUP(O1520,DropDownList!$H$1:$I$7,2,FALSE)</f>
        <v>2022/23</v>
      </c>
      <c r="BM1520" s="3" t="str">
        <f t="shared" si="23"/>
        <v>SC COURT</v>
      </c>
    </row>
    <row r="1521" spans="1:65" x14ac:dyDescent="0.2">
      <c r="A1521">
        <v>2026</v>
      </c>
      <c r="B1521">
        <v>4</v>
      </c>
      <c r="C1521" t="s">
        <v>162</v>
      </c>
      <c r="D1521" t="s">
        <v>173</v>
      </c>
      <c r="E1521" t="s">
        <v>13</v>
      </c>
      <c r="F1521">
        <v>9753</v>
      </c>
      <c r="G1521" t="s">
        <v>158</v>
      </c>
      <c r="H1521" t="s">
        <v>171</v>
      </c>
      <c r="I1521" t="s">
        <v>172</v>
      </c>
      <c r="J1521" s="1">
        <v>46113</v>
      </c>
      <c r="K1521" t="s">
        <v>440</v>
      </c>
      <c r="L1521">
        <v>1</v>
      </c>
      <c r="M1521" t="s">
        <v>441</v>
      </c>
      <c r="N1521" t="s">
        <v>442</v>
      </c>
      <c r="O1521" t="s">
        <v>156</v>
      </c>
      <c r="P1521" t="s">
        <v>161</v>
      </c>
      <c r="Q1521">
        <v>64.59</v>
      </c>
      <c r="R1521">
        <v>61</v>
      </c>
      <c r="S1521">
        <v>1955</v>
      </c>
      <c r="T1521">
        <v>85</v>
      </c>
      <c r="U1521">
        <v>7</v>
      </c>
      <c r="V1521">
        <v>2</v>
      </c>
      <c r="W1521">
        <v>40.33</v>
      </c>
      <c r="X1521">
        <v>40.33</v>
      </c>
      <c r="Y1521">
        <v>0</v>
      </c>
      <c r="Z1521">
        <v>0</v>
      </c>
      <c r="AA1521">
        <v>1805.41</v>
      </c>
      <c r="AB1521">
        <v>0</v>
      </c>
      <c r="AC1521">
        <v>0</v>
      </c>
      <c r="AD1521">
        <v>1</v>
      </c>
      <c r="AE1521">
        <v>1</v>
      </c>
      <c r="AF1521">
        <v>55</v>
      </c>
      <c r="AG1521">
        <v>3</v>
      </c>
      <c r="AH1521">
        <v>2</v>
      </c>
      <c r="AI1521">
        <v>1</v>
      </c>
      <c r="AJ1521">
        <v>0</v>
      </c>
      <c r="AK1521">
        <v>0</v>
      </c>
      <c r="AL1521">
        <v>0</v>
      </c>
      <c r="AM1521">
        <v>0</v>
      </c>
      <c r="AN1521">
        <v>0</v>
      </c>
      <c r="AO1521">
        <v>29</v>
      </c>
      <c r="AP1521">
        <v>128</v>
      </c>
      <c r="AQ1521">
        <v>27</v>
      </c>
      <c r="AR1521">
        <v>0</v>
      </c>
      <c r="AS1521">
        <v>24</v>
      </c>
      <c r="AT1521">
        <v>13</v>
      </c>
      <c r="AU1521">
        <v>5</v>
      </c>
      <c r="AV1521">
        <v>3</v>
      </c>
      <c r="AW1521">
        <v>1</v>
      </c>
      <c r="AX1521">
        <v>0</v>
      </c>
      <c r="AY1521">
        <v>10</v>
      </c>
      <c r="AZ1521">
        <v>15</v>
      </c>
      <c r="BA1521">
        <v>10</v>
      </c>
      <c r="BB1521">
        <v>5</v>
      </c>
      <c r="BC1521">
        <v>4</v>
      </c>
      <c r="BD1521">
        <v>2</v>
      </c>
      <c r="BE1521">
        <v>0</v>
      </c>
      <c r="BF1521">
        <v>59</v>
      </c>
      <c r="BG1521">
        <v>20</v>
      </c>
      <c r="BH1521">
        <v>0</v>
      </c>
      <c r="BI1521">
        <v>7</v>
      </c>
      <c r="BJ1521" s="2">
        <v>46132</v>
      </c>
      <c r="BK1521">
        <v>0</v>
      </c>
      <c r="BL1521" s="3" t="str">
        <f>VLOOKUP(O1521,DropDownList!$H$1:$I$7,2,FALSE)</f>
        <v>2023/24</v>
      </c>
      <c r="BM1521" s="3" t="str">
        <f t="shared" si="23"/>
        <v>VSUR</v>
      </c>
    </row>
    <row r="1522" spans="1:65" x14ac:dyDescent="0.2">
      <c r="A1522">
        <v>2026</v>
      </c>
      <c r="B1522">
        <v>4</v>
      </c>
      <c r="C1522" t="s">
        <v>162</v>
      </c>
      <c r="D1522" t="s">
        <v>173</v>
      </c>
      <c r="E1522" t="s">
        <v>13</v>
      </c>
      <c r="F1522">
        <v>9753</v>
      </c>
      <c r="G1522" t="s">
        <v>158</v>
      </c>
      <c r="H1522" t="s">
        <v>171</v>
      </c>
      <c r="I1522" t="s">
        <v>172</v>
      </c>
      <c r="J1522" s="1">
        <v>46113</v>
      </c>
      <c r="K1522" t="s">
        <v>440</v>
      </c>
      <c r="L1522">
        <v>1</v>
      </c>
      <c r="M1522" t="s">
        <v>441</v>
      </c>
      <c r="N1522" t="s">
        <v>442</v>
      </c>
      <c r="O1522" t="s">
        <v>147</v>
      </c>
      <c r="P1522" t="s">
        <v>160</v>
      </c>
      <c r="Q1522">
        <v>7148.25</v>
      </c>
      <c r="R1522">
        <v>63</v>
      </c>
      <c r="S1522">
        <v>33915</v>
      </c>
      <c r="T1522">
        <v>4235</v>
      </c>
      <c r="U1522">
        <v>17</v>
      </c>
      <c r="V1522">
        <v>12</v>
      </c>
      <c r="W1522">
        <v>5045.2</v>
      </c>
      <c r="X1522">
        <v>5205.2</v>
      </c>
      <c r="Y1522">
        <v>0</v>
      </c>
      <c r="Z1522">
        <v>0</v>
      </c>
      <c r="AA1522">
        <v>22531.75</v>
      </c>
      <c r="AB1522">
        <v>1340</v>
      </c>
      <c r="AC1522">
        <v>19966.75</v>
      </c>
      <c r="AD1522">
        <v>7</v>
      </c>
      <c r="AE1522">
        <v>5</v>
      </c>
      <c r="AF1522">
        <v>41</v>
      </c>
      <c r="AG1522">
        <v>10</v>
      </c>
      <c r="AH1522">
        <v>5</v>
      </c>
      <c r="AI1522">
        <v>7</v>
      </c>
      <c r="AJ1522">
        <v>0</v>
      </c>
      <c r="AK1522">
        <v>0</v>
      </c>
      <c r="AL1522">
        <v>0</v>
      </c>
      <c r="AM1522">
        <v>0</v>
      </c>
      <c r="AN1522">
        <v>0</v>
      </c>
      <c r="AO1522">
        <v>33</v>
      </c>
      <c r="AP1522">
        <v>141</v>
      </c>
      <c r="AQ1522">
        <v>28</v>
      </c>
      <c r="AR1522">
        <v>0</v>
      </c>
      <c r="AS1522">
        <v>20</v>
      </c>
      <c r="AT1522">
        <v>11</v>
      </c>
      <c r="AU1522">
        <v>4</v>
      </c>
      <c r="AV1522">
        <v>1</v>
      </c>
      <c r="AW1522">
        <v>6</v>
      </c>
      <c r="AX1522">
        <v>0</v>
      </c>
      <c r="AY1522">
        <v>13</v>
      </c>
      <c r="AZ1522">
        <v>19</v>
      </c>
      <c r="BA1522">
        <v>14</v>
      </c>
      <c r="BB1522">
        <v>8</v>
      </c>
      <c r="BC1522">
        <v>5</v>
      </c>
      <c r="BD1522">
        <v>1</v>
      </c>
      <c r="BE1522">
        <v>0</v>
      </c>
      <c r="BF1522">
        <v>56</v>
      </c>
      <c r="BG1522">
        <v>2850</v>
      </c>
      <c r="BH1522">
        <v>0</v>
      </c>
      <c r="BI1522">
        <v>14</v>
      </c>
      <c r="BJ1522" s="2">
        <v>46132</v>
      </c>
      <c r="BK1522">
        <v>0</v>
      </c>
      <c r="BL1522" s="3" t="str">
        <f>VLOOKUP(O1522,DropDownList!$H$1:$I$7,2,FALSE)</f>
        <v>2024/25</v>
      </c>
      <c r="BM1522" s="3" t="str">
        <f t="shared" si="23"/>
        <v>SC COURT</v>
      </c>
    </row>
    <row r="1523" spans="1:65" x14ac:dyDescent="0.2">
      <c r="A1523">
        <v>2026</v>
      </c>
      <c r="B1523">
        <v>4</v>
      </c>
      <c r="C1523" t="s">
        <v>162</v>
      </c>
      <c r="D1523" t="s">
        <v>174</v>
      </c>
      <c r="E1523" t="s">
        <v>14</v>
      </c>
      <c r="F1523">
        <v>9346</v>
      </c>
      <c r="G1523" t="s">
        <v>141</v>
      </c>
      <c r="H1523" t="s">
        <v>171</v>
      </c>
      <c r="I1523" t="s">
        <v>172</v>
      </c>
      <c r="J1523" s="1">
        <v>46113</v>
      </c>
      <c r="K1523" t="s">
        <v>440</v>
      </c>
      <c r="L1523">
        <v>1</v>
      </c>
      <c r="M1523" t="s">
        <v>441</v>
      </c>
      <c r="N1523" t="s">
        <v>442</v>
      </c>
      <c r="O1523" t="s">
        <v>147</v>
      </c>
      <c r="P1523" t="s">
        <v>146</v>
      </c>
      <c r="Q1523">
        <v>980.8</v>
      </c>
      <c r="R1523">
        <v>574</v>
      </c>
      <c r="S1523">
        <v>8110</v>
      </c>
      <c r="T1523">
        <v>200</v>
      </c>
      <c r="U1523">
        <v>103</v>
      </c>
      <c r="V1523">
        <v>39</v>
      </c>
      <c r="W1523">
        <v>630.33000000000004</v>
      </c>
      <c r="X1523">
        <v>630.33000000000004</v>
      </c>
      <c r="Y1523">
        <v>0</v>
      </c>
      <c r="Z1523">
        <v>0</v>
      </c>
      <c r="AA1523">
        <v>6929.2</v>
      </c>
      <c r="AB1523">
        <v>0</v>
      </c>
      <c r="AC1523">
        <v>0</v>
      </c>
      <c r="AD1523">
        <v>38</v>
      </c>
      <c r="AE1523">
        <v>1</v>
      </c>
      <c r="AF1523">
        <v>505</v>
      </c>
      <c r="AG1523">
        <v>3</v>
      </c>
      <c r="AH1523">
        <v>11</v>
      </c>
      <c r="AI1523">
        <v>55</v>
      </c>
      <c r="AJ1523">
        <v>0</v>
      </c>
      <c r="AK1523">
        <v>0</v>
      </c>
      <c r="AL1523">
        <v>0</v>
      </c>
      <c r="AM1523">
        <v>0</v>
      </c>
      <c r="AN1523">
        <v>0</v>
      </c>
      <c r="AO1523">
        <v>272</v>
      </c>
      <c r="AP1523">
        <v>945</v>
      </c>
      <c r="AQ1523">
        <v>275</v>
      </c>
      <c r="AR1523">
        <v>2</v>
      </c>
      <c r="AS1523">
        <v>161</v>
      </c>
      <c r="AT1523">
        <v>9</v>
      </c>
      <c r="AU1523">
        <v>38</v>
      </c>
      <c r="AV1523">
        <v>20</v>
      </c>
      <c r="AW1523">
        <v>8</v>
      </c>
      <c r="AX1523">
        <v>0</v>
      </c>
      <c r="AY1523">
        <v>70</v>
      </c>
      <c r="AZ1523">
        <v>117</v>
      </c>
      <c r="BA1523">
        <v>61</v>
      </c>
      <c r="BB1523">
        <v>58</v>
      </c>
      <c r="BC1523">
        <v>22</v>
      </c>
      <c r="BD1523">
        <v>3</v>
      </c>
      <c r="BE1523">
        <v>0</v>
      </c>
      <c r="BF1523">
        <v>565</v>
      </c>
      <c r="BG1523">
        <v>960</v>
      </c>
      <c r="BH1523">
        <v>0</v>
      </c>
      <c r="BI1523">
        <v>97</v>
      </c>
      <c r="BJ1523" s="2">
        <v>46132</v>
      </c>
      <c r="BK1523">
        <v>0</v>
      </c>
      <c r="BL1523" s="3" t="str">
        <f>VLOOKUP(O1523,DropDownList!$H$1:$I$7,2,FALSE)</f>
        <v>2024/25</v>
      </c>
      <c r="BM1523" s="3" t="str">
        <f t="shared" si="23"/>
        <v>VSUR</v>
      </c>
    </row>
    <row r="1524" spans="1:65" x14ac:dyDescent="0.2">
      <c r="A1524">
        <v>2026</v>
      </c>
      <c r="B1524">
        <v>4</v>
      </c>
      <c r="C1524" t="s">
        <v>162</v>
      </c>
      <c r="D1524" t="s">
        <v>174</v>
      </c>
      <c r="E1524" t="s">
        <v>14</v>
      </c>
      <c r="F1524">
        <v>9346</v>
      </c>
      <c r="G1524" t="s">
        <v>141</v>
      </c>
      <c r="H1524" t="s">
        <v>171</v>
      </c>
      <c r="I1524" t="s">
        <v>172</v>
      </c>
      <c r="J1524" s="1">
        <v>46113</v>
      </c>
      <c r="K1524" t="s">
        <v>440</v>
      </c>
      <c r="L1524">
        <v>1</v>
      </c>
      <c r="M1524" t="s">
        <v>441</v>
      </c>
      <c r="N1524" t="s">
        <v>442</v>
      </c>
      <c r="O1524" t="s">
        <v>147</v>
      </c>
      <c r="P1524" t="s">
        <v>152</v>
      </c>
      <c r="Q1524">
        <v>0</v>
      </c>
      <c r="R1524">
        <v>34</v>
      </c>
      <c r="S1524">
        <v>1360</v>
      </c>
      <c r="T1524">
        <v>520</v>
      </c>
      <c r="U1524">
        <v>1</v>
      </c>
      <c r="V1524">
        <v>0</v>
      </c>
      <c r="W1524">
        <v>0</v>
      </c>
      <c r="X1524">
        <v>0</v>
      </c>
      <c r="Y1524">
        <v>0</v>
      </c>
      <c r="Z1524">
        <v>0</v>
      </c>
      <c r="AA1524">
        <v>840</v>
      </c>
      <c r="AB1524">
        <v>0</v>
      </c>
      <c r="AC1524">
        <v>840</v>
      </c>
      <c r="AD1524">
        <v>0</v>
      </c>
      <c r="AE1524">
        <v>0</v>
      </c>
      <c r="AF1524">
        <v>21</v>
      </c>
      <c r="AG1524">
        <v>0</v>
      </c>
      <c r="AH1524">
        <v>13</v>
      </c>
      <c r="AI1524">
        <v>0</v>
      </c>
      <c r="AJ1524">
        <v>0</v>
      </c>
      <c r="AK1524">
        <v>0</v>
      </c>
      <c r="AL1524">
        <v>0</v>
      </c>
      <c r="AM1524">
        <v>0</v>
      </c>
      <c r="AN1524">
        <v>0</v>
      </c>
      <c r="AO1524">
        <v>0</v>
      </c>
      <c r="AP1524">
        <v>0</v>
      </c>
      <c r="AQ1524">
        <v>0</v>
      </c>
      <c r="AR1524">
        <v>0</v>
      </c>
      <c r="AS1524">
        <v>0</v>
      </c>
      <c r="AT1524">
        <v>0</v>
      </c>
      <c r="AU1524">
        <v>0</v>
      </c>
      <c r="AV1524">
        <v>0</v>
      </c>
      <c r="AW1524">
        <v>0</v>
      </c>
      <c r="AX1524">
        <v>0</v>
      </c>
      <c r="AY1524">
        <v>0</v>
      </c>
      <c r="AZ1524">
        <v>0</v>
      </c>
      <c r="BA1524">
        <v>0</v>
      </c>
      <c r="BB1524">
        <v>0</v>
      </c>
      <c r="BC1524">
        <v>0</v>
      </c>
      <c r="BD1524">
        <v>0</v>
      </c>
      <c r="BE1524">
        <v>0</v>
      </c>
      <c r="BF1524">
        <v>0</v>
      </c>
      <c r="BG1524">
        <v>0</v>
      </c>
      <c r="BH1524">
        <v>0</v>
      </c>
      <c r="BI1524">
        <v>0</v>
      </c>
      <c r="BJ1524" s="2">
        <v>46132</v>
      </c>
      <c r="BK1524">
        <v>0</v>
      </c>
      <c r="BL1524" s="3" t="str">
        <f>VLOOKUP(O1524,DropDownList!$H$1:$I$7,2,FALSE)</f>
        <v>2024/25</v>
      </c>
      <c r="BM1524" s="3" t="str">
        <f t="shared" si="23"/>
        <v>PCOA</v>
      </c>
    </row>
    <row r="1525" spans="1:65" x14ac:dyDescent="0.2">
      <c r="A1525">
        <v>2026</v>
      </c>
      <c r="B1525">
        <v>4</v>
      </c>
      <c r="C1525" t="s">
        <v>162</v>
      </c>
      <c r="D1525" t="s">
        <v>174</v>
      </c>
      <c r="E1525" t="s">
        <v>14</v>
      </c>
      <c r="F1525">
        <v>9346</v>
      </c>
      <c r="G1525" t="s">
        <v>141</v>
      </c>
      <c r="H1525" t="s">
        <v>171</v>
      </c>
      <c r="I1525" t="s">
        <v>172</v>
      </c>
      <c r="J1525" s="1">
        <v>46113</v>
      </c>
      <c r="K1525" t="s">
        <v>440</v>
      </c>
      <c r="L1525">
        <v>1</v>
      </c>
      <c r="M1525" t="s">
        <v>441</v>
      </c>
      <c r="N1525" t="s">
        <v>442</v>
      </c>
      <c r="O1525" t="s">
        <v>155</v>
      </c>
      <c r="P1525" t="s">
        <v>146</v>
      </c>
      <c r="Q1525">
        <v>243.25</v>
      </c>
      <c r="R1525">
        <v>340</v>
      </c>
      <c r="S1525">
        <v>5170</v>
      </c>
      <c r="T1525">
        <v>141.56</v>
      </c>
      <c r="U1525">
        <v>29</v>
      </c>
      <c r="V1525">
        <v>12</v>
      </c>
      <c r="W1525">
        <v>180</v>
      </c>
      <c r="X1525">
        <v>180</v>
      </c>
      <c r="Y1525">
        <v>0</v>
      </c>
      <c r="Z1525">
        <v>0</v>
      </c>
      <c r="AA1525">
        <v>4785.1899999999996</v>
      </c>
      <c r="AB1525">
        <v>0</v>
      </c>
      <c r="AC1525">
        <v>0</v>
      </c>
      <c r="AD1525">
        <v>12</v>
      </c>
      <c r="AE1525">
        <v>0</v>
      </c>
      <c r="AF1525">
        <v>313</v>
      </c>
      <c r="AG1525">
        <v>1</v>
      </c>
      <c r="AH1525">
        <v>9</v>
      </c>
      <c r="AI1525">
        <v>16</v>
      </c>
      <c r="AJ1525">
        <v>0</v>
      </c>
      <c r="AK1525">
        <v>0</v>
      </c>
      <c r="AL1525">
        <v>0</v>
      </c>
      <c r="AM1525">
        <v>0</v>
      </c>
      <c r="AN1525">
        <v>0</v>
      </c>
      <c r="AO1525">
        <v>190</v>
      </c>
      <c r="AP1525">
        <v>909</v>
      </c>
      <c r="AQ1525">
        <v>202</v>
      </c>
      <c r="AR1525">
        <v>2</v>
      </c>
      <c r="AS1525">
        <v>114</v>
      </c>
      <c r="AT1525">
        <v>46</v>
      </c>
      <c r="AU1525">
        <v>37</v>
      </c>
      <c r="AV1525">
        <v>18</v>
      </c>
      <c r="AW1525">
        <v>2</v>
      </c>
      <c r="AX1525">
        <v>0</v>
      </c>
      <c r="AY1525">
        <v>70</v>
      </c>
      <c r="AZ1525">
        <v>153</v>
      </c>
      <c r="BA1525">
        <v>114</v>
      </c>
      <c r="BB1525">
        <v>45</v>
      </c>
      <c r="BC1525">
        <v>27</v>
      </c>
      <c r="BD1525">
        <v>2</v>
      </c>
      <c r="BE1525">
        <v>0</v>
      </c>
      <c r="BF1525">
        <v>333</v>
      </c>
      <c r="BG1525">
        <v>240</v>
      </c>
      <c r="BH1525">
        <v>1</v>
      </c>
      <c r="BI1525">
        <v>26</v>
      </c>
      <c r="BJ1525" s="2">
        <v>46132</v>
      </c>
      <c r="BK1525">
        <v>0</v>
      </c>
      <c r="BL1525" s="3" t="str">
        <f>VLOOKUP(O1525,DropDownList!$H$1:$I$7,2,FALSE)</f>
        <v>2022/23</v>
      </c>
      <c r="BM1525" s="3" t="str">
        <f t="shared" si="23"/>
        <v>VSUR</v>
      </c>
    </row>
    <row r="1526" spans="1:65" x14ac:dyDescent="0.2">
      <c r="A1526">
        <v>2026</v>
      </c>
      <c r="B1526">
        <v>4</v>
      </c>
      <c r="C1526" t="s">
        <v>162</v>
      </c>
      <c r="D1526" t="s">
        <v>174</v>
      </c>
      <c r="E1526" t="s">
        <v>14</v>
      </c>
      <c r="F1526">
        <v>9346</v>
      </c>
      <c r="G1526" t="s">
        <v>141</v>
      </c>
      <c r="H1526" t="s">
        <v>171</v>
      </c>
      <c r="I1526" t="s">
        <v>172</v>
      </c>
      <c r="J1526" s="1">
        <v>46113</v>
      </c>
      <c r="K1526" t="s">
        <v>440</v>
      </c>
      <c r="L1526">
        <v>1</v>
      </c>
      <c r="M1526" t="s">
        <v>441</v>
      </c>
      <c r="N1526" t="s">
        <v>442</v>
      </c>
      <c r="O1526" t="s">
        <v>155</v>
      </c>
      <c r="P1526" t="s">
        <v>150</v>
      </c>
      <c r="Q1526">
        <v>6135.96</v>
      </c>
      <c r="R1526">
        <v>287</v>
      </c>
      <c r="S1526">
        <v>40352.94</v>
      </c>
      <c r="T1526">
        <v>6267.98</v>
      </c>
      <c r="U1526">
        <v>44</v>
      </c>
      <c r="V1526">
        <v>24</v>
      </c>
      <c r="W1526">
        <v>3936.02</v>
      </c>
      <c r="X1526">
        <v>4106.04</v>
      </c>
      <c r="Y1526">
        <v>246</v>
      </c>
      <c r="Z1526">
        <v>34084.959999999999</v>
      </c>
      <c r="AA1526">
        <v>27949</v>
      </c>
      <c r="AB1526">
        <v>6101.22</v>
      </c>
      <c r="AC1526">
        <v>21847.78</v>
      </c>
      <c r="AD1526">
        <v>19</v>
      </c>
      <c r="AE1526">
        <v>5</v>
      </c>
      <c r="AF1526">
        <v>194</v>
      </c>
      <c r="AG1526">
        <v>18</v>
      </c>
      <c r="AH1526">
        <v>41</v>
      </c>
      <c r="AI1526">
        <v>26</v>
      </c>
      <c r="AJ1526">
        <v>68</v>
      </c>
      <c r="AK1526">
        <v>25</v>
      </c>
      <c r="AL1526">
        <v>5</v>
      </c>
      <c r="AM1526">
        <v>24</v>
      </c>
      <c r="AN1526">
        <v>1</v>
      </c>
      <c r="AO1526">
        <v>164</v>
      </c>
      <c r="AP1526">
        <v>832</v>
      </c>
      <c r="AQ1526">
        <v>178</v>
      </c>
      <c r="AR1526">
        <v>0</v>
      </c>
      <c r="AS1526">
        <v>106</v>
      </c>
      <c r="AT1526">
        <v>62</v>
      </c>
      <c r="AU1526">
        <v>2</v>
      </c>
      <c r="AV1526">
        <v>0</v>
      </c>
      <c r="AW1526">
        <v>1</v>
      </c>
      <c r="AX1526">
        <v>0</v>
      </c>
      <c r="AY1526">
        <v>101</v>
      </c>
      <c r="AZ1526">
        <v>178</v>
      </c>
      <c r="BA1526">
        <v>117</v>
      </c>
      <c r="BB1526">
        <v>22</v>
      </c>
      <c r="BC1526">
        <v>8</v>
      </c>
      <c r="BD1526">
        <v>5</v>
      </c>
      <c r="BE1526">
        <v>0</v>
      </c>
      <c r="BF1526">
        <v>166</v>
      </c>
      <c r="BG1526">
        <v>4275.59</v>
      </c>
      <c r="BH1526">
        <v>8</v>
      </c>
      <c r="BI1526">
        <v>44</v>
      </c>
      <c r="BJ1526" s="2">
        <v>46132</v>
      </c>
      <c r="BK1526">
        <v>0</v>
      </c>
      <c r="BL1526" s="3" t="str">
        <f>VLOOKUP(O1526,DropDownList!$H$1:$I$7,2,FALSE)</f>
        <v>2022/23</v>
      </c>
      <c r="BM1526" s="3" t="str">
        <f t="shared" si="23"/>
        <v>FISCAL FINES</v>
      </c>
    </row>
    <row r="1527" spans="1:65" x14ac:dyDescent="0.2">
      <c r="A1527">
        <v>2026</v>
      </c>
      <c r="B1527">
        <v>4</v>
      </c>
      <c r="C1527" t="s">
        <v>162</v>
      </c>
      <c r="D1527" t="s">
        <v>174</v>
      </c>
      <c r="E1527" t="s">
        <v>14</v>
      </c>
      <c r="F1527">
        <v>9346</v>
      </c>
      <c r="G1527" t="s">
        <v>141</v>
      </c>
      <c r="H1527" t="s">
        <v>171</v>
      </c>
      <c r="I1527" t="s">
        <v>172</v>
      </c>
      <c r="J1527" s="1">
        <v>46113</v>
      </c>
      <c r="K1527" t="s">
        <v>440</v>
      </c>
      <c r="L1527">
        <v>1</v>
      </c>
      <c r="M1527" t="s">
        <v>441</v>
      </c>
      <c r="N1527" t="s">
        <v>442</v>
      </c>
      <c r="O1527" t="s">
        <v>155</v>
      </c>
      <c r="P1527" t="s">
        <v>154</v>
      </c>
      <c r="Q1527">
        <v>7424.43</v>
      </c>
      <c r="R1527">
        <v>342</v>
      </c>
      <c r="S1527">
        <v>85695</v>
      </c>
      <c r="T1527">
        <v>3366.56</v>
      </c>
      <c r="U1527">
        <v>29</v>
      </c>
      <c r="V1527">
        <v>21</v>
      </c>
      <c r="W1527">
        <v>4899.75</v>
      </c>
      <c r="X1527">
        <v>5189.75</v>
      </c>
      <c r="Y1527">
        <v>0</v>
      </c>
      <c r="Z1527">
        <v>0</v>
      </c>
      <c r="AA1527">
        <v>74904.009999999995</v>
      </c>
      <c r="AB1527">
        <v>100</v>
      </c>
      <c r="AC1527">
        <v>70018.820000000007</v>
      </c>
      <c r="AD1527">
        <v>12</v>
      </c>
      <c r="AE1527">
        <v>9</v>
      </c>
      <c r="AF1527">
        <v>293</v>
      </c>
      <c r="AG1527">
        <v>13</v>
      </c>
      <c r="AH1527">
        <v>11</v>
      </c>
      <c r="AI1527">
        <v>16</v>
      </c>
      <c r="AJ1527">
        <v>0</v>
      </c>
      <c r="AK1527">
        <v>0</v>
      </c>
      <c r="AL1527">
        <v>0</v>
      </c>
      <c r="AM1527">
        <v>0</v>
      </c>
      <c r="AN1527">
        <v>0</v>
      </c>
      <c r="AO1527">
        <v>192</v>
      </c>
      <c r="AP1527">
        <v>897</v>
      </c>
      <c r="AQ1527">
        <v>200</v>
      </c>
      <c r="AR1527">
        <v>2</v>
      </c>
      <c r="AS1527">
        <v>112</v>
      </c>
      <c r="AT1527">
        <v>46</v>
      </c>
      <c r="AU1527">
        <v>37</v>
      </c>
      <c r="AV1527">
        <v>18</v>
      </c>
      <c r="AW1527">
        <v>4</v>
      </c>
      <c r="AX1527">
        <v>0</v>
      </c>
      <c r="AY1527">
        <v>68</v>
      </c>
      <c r="AZ1527">
        <v>147</v>
      </c>
      <c r="BA1527">
        <v>112</v>
      </c>
      <c r="BB1527">
        <v>45</v>
      </c>
      <c r="BC1527">
        <v>27</v>
      </c>
      <c r="BD1527">
        <v>2</v>
      </c>
      <c r="BE1527">
        <v>0</v>
      </c>
      <c r="BF1527">
        <v>333</v>
      </c>
      <c r="BG1527">
        <v>4525</v>
      </c>
      <c r="BH1527">
        <v>9</v>
      </c>
      <c r="BI1527">
        <v>26</v>
      </c>
      <c r="BJ1527" s="2">
        <v>46132</v>
      </c>
      <c r="BK1527">
        <v>0</v>
      </c>
      <c r="BL1527" s="3" t="str">
        <f>VLOOKUP(O1527,DropDownList!$H$1:$I$7,2,FALSE)</f>
        <v>2022/23</v>
      </c>
      <c r="BM1527" s="3" t="str">
        <f t="shared" si="23"/>
        <v>JP COURT</v>
      </c>
    </row>
    <row r="1528" spans="1:65" x14ac:dyDescent="0.2">
      <c r="A1528">
        <v>2026</v>
      </c>
      <c r="B1528">
        <v>4</v>
      </c>
      <c r="C1528" t="s">
        <v>162</v>
      </c>
      <c r="D1528" t="s">
        <v>174</v>
      </c>
      <c r="E1528" t="s">
        <v>14</v>
      </c>
      <c r="F1528">
        <v>9346</v>
      </c>
      <c r="G1528" t="s">
        <v>141</v>
      </c>
      <c r="H1528" t="s">
        <v>171</v>
      </c>
      <c r="I1528" t="s">
        <v>172</v>
      </c>
      <c r="J1528" s="1">
        <v>46113</v>
      </c>
      <c r="K1528" t="s">
        <v>440</v>
      </c>
      <c r="L1528">
        <v>1</v>
      </c>
      <c r="M1528" t="s">
        <v>441</v>
      </c>
      <c r="N1528" t="s">
        <v>442</v>
      </c>
      <c r="O1528" t="s">
        <v>155</v>
      </c>
      <c r="P1528" t="s">
        <v>152</v>
      </c>
      <c r="Q1528">
        <v>0</v>
      </c>
      <c r="R1528">
        <v>43</v>
      </c>
      <c r="S1528">
        <v>1720</v>
      </c>
      <c r="T1528">
        <v>760</v>
      </c>
      <c r="U1528">
        <v>0</v>
      </c>
      <c r="V1528">
        <v>0</v>
      </c>
      <c r="W1528">
        <v>0</v>
      </c>
      <c r="X1528">
        <v>0</v>
      </c>
      <c r="Y1528">
        <v>0</v>
      </c>
      <c r="Z1528">
        <v>0</v>
      </c>
      <c r="AA1528">
        <v>960</v>
      </c>
      <c r="AB1528">
        <v>0</v>
      </c>
      <c r="AC1528">
        <v>960</v>
      </c>
      <c r="AD1528">
        <v>0</v>
      </c>
      <c r="AE1528">
        <v>0</v>
      </c>
      <c r="AF1528">
        <v>24</v>
      </c>
      <c r="AG1528">
        <v>0</v>
      </c>
      <c r="AH1528">
        <v>19</v>
      </c>
      <c r="AI1528">
        <v>0</v>
      </c>
      <c r="AJ1528">
        <v>0</v>
      </c>
      <c r="AK1528">
        <v>0</v>
      </c>
      <c r="AL1528">
        <v>0</v>
      </c>
      <c r="AM1528">
        <v>1</v>
      </c>
      <c r="AN1528">
        <v>0</v>
      </c>
      <c r="AO1528">
        <v>0</v>
      </c>
      <c r="AP1528">
        <v>0</v>
      </c>
      <c r="AQ1528">
        <v>0</v>
      </c>
      <c r="AR1528">
        <v>0</v>
      </c>
      <c r="AS1528">
        <v>0</v>
      </c>
      <c r="AT1528">
        <v>0</v>
      </c>
      <c r="AU1528">
        <v>0</v>
      </c>
      <c r="AV1528">
        <v>0</v>
      </c>
      <c r="AW1528">
        <v>0</v>
      </c>
      <c r="AX1528">
        <v>0</v>
      </c>
      <c r="AY1528">
        <v>0</v>
      </c>
      <c r="AZ1528">
        <v>0</v>
      </c>
      <c r="BA1528">
        <v>0</v>
      </c>
      <c r="BB1528">
        <v>0</v>
      </c>
      <c r="BC1528">
        <v>0</v>
      </c>
      <c r="BD1528">
        <v>0</v>
      </c>
      <c r="BE1528">
        <v>0</v>
      </c>
      <c r="BF1528">
        <v>0</v>
      </c>
      <c r="BG1528">
        <v>0</v>
      </c>
      <c r="BH1528">
        <v>0</v>
      </c>
      <c r="BI1528">
        <v>0</v>
      </c>
      <c r="BJ1528" s="2">
        <v>46132</v>
      </c>
      <c r="BK1528">
        <v>0</v>
      </c>
      <c r="BL1528" s="3" t="str">
        <f>VLOOKUP(O1528,DropDownList!$H$1:$I$7,2,FALSE)</f>
        <v>2022/23</v>
      </c>
      <c r="BM1528" s="3" t="str">
        <f t="shared" si="23"/>
        <v>PCOA</v>
      </c>
    </row>
    <row r="1529" spans="1:65" x14ac:dyDescent="0.2">
      <c r="A1529">
        <v>2026</v>
      </c>
      <c r="B1529">
        <v>4</v>
      </c>
      <c r="C1529" t="s">
        <v>162</v>
      </c>
      <c r="D1529" t="s">
        <v>174</v>
      </c>
      <c r="E1529" t="s">
        <v>14</v>
      </c>
      <c r="F1529">
        <v>9346</v>
      </c>
      <c r="G1529" t="s">
        <v>141</v>
      </c>
      <c r="H1529" t="s">
        <v>171</v>
      </c>
      <c r="I1529" t="s">
        <v>172</v>
      </c>
      <c r="J1529" s="1">
        <v>46113</v>
      </c>
      <c r="K1529" t="s">
        <v>440</v>
      </c>
      <c r="L1529">
        <v>1</v>
      </c>
      <c r="M1529" t="s">
        <v>441</v>
      </c>
      <c r="N1529" t="s">
        <v>442</v>
      </c>
      <c r="O1529" t="s">
        <v>156</v>
      </c>
      <c r="P1529" t="s">
        <v>148</v>
      </c>
      <c r="Q1529">
        <v>180</v>
      </c>
      <c r="R1529">
        <v>10</v>
      </c>
      <c r="S1529">
        <v>600</v>
      </c>
      <c r="T1529">
        <v>101.56</v>
      </c>
      <c r="U1529">
        <v>3</v>
      </c>
      <c r="V1529">
        <v>3</v>
      </c>
      <c r="W1529">
        <v>180</v>
      </c>
      <c r="X1529">
        <v>180</v>
      </c>
      <c r="Y1529">
        <v>0</v>
      </c>
      <c r="Z1529">
        <v>0</v>
      </c>
      <c r="AA1529">
        <v>318.44</v>
      </c>
      <c r="AB1529">
        <v>0</v>
      </c>
      <c r="AC1529">
        <v>318.44</v>
      </c>
      <c r="AD1529">
        <v>3</v>
      </c>
      <c r="AE1529">
        <v>0</v>
      </c>
      <c r="AF1529">
        <v>5</v>
      </c>
      <c r="AG1529">
        <v>0</v>
      </c>
      <c r="AH1529">
        <v>1</v>
      </c>
      <c r="AI1529">
        <v>3</v>
      </c>
      <c r="AJ1529">
        <v>0</v>
      </c>
      <c r="AK1529">
        <v>0</v>
      </c>
      <c r="AL1529">
        <v>0</v>
      </c>
      <c r="AM1529">
        <v>0</v>
      </c>
      <c r="AN1529">
        <v>0</v>
      </c>
      <c r="AO1529">
        <v>8</v>
      </c>
      <c r="AP1529">
        <v>35</v>
      </c>
      <c r="AQ1529">
        <v>8</v>
      </c>
      <c r="AR1529">
        <v>0</v>
      </c>
      <c r="AS1529">
        <v>1</v>
      </c>
      <c r="AT1529">
        <v>2</v>
      </c>
      <c r="AU1529">
        <v>1</v>
      </c>
      <c r="AV1529">
        <v>0</v>
      </c>
      <c r="AW1529">
        <v>0</v>
      </c>
      <c r="AX1529">
        <v>0</v>
      </c>
      <c r="AY1529">
        <v>3</v>
      </c>
      <c r="AZ1529">
        <v>8</v>
      </c>
      <c r="BA1529">
        <v>7</v>
      </c>
      <c r="BB1529">
        <v>1</v>
      </c>
      <c r="BC1529">
        <v>1</v>
      </c>
      <c r="BD1529">
        <v>1</v>
      </c>
      <c r="BE1529">
        <v>0</v>
      </c>
      <c r="BF1529">
        <v>8</v>
      </c>
      <c r="BG1529">
        <v>180</v>
      </c>
      <c r="BH1529">
        <v>1</v>
      </c>
      <c r="BI1529">
        <v>3</v>
      </c>
      <c r="BJ1529" s="2">
        <v>46132</v>
      </c>
      <c r="BK1529">
        <v>0</v>
      </c>
      <c r="BL1529" s="3" t="str">
        <f>VLOOKUP(O1529,DropDownList!$H$1:$I$7,2,FALSE)</f>
        <v>2023/24</v>
      </c>
      <c r="BM1529" s="3" t="str">
        <f t="shared" si="23"/>
        <v>PRAS</v>
      </c>
    </row>
    <row r="1530" spans="1:65" x14ac:dyDescent="0.2">
      <c r="A1530">
        <v>2026</v>
      </c>
      <c r="B1530">
        <v>4</v>
      </c>
      <c r="C1530" t="s">
        <v>162</v>
      </c>
      <c r="D1530" t="s">
        <v>174</v>
      </c>
      <c r="E1530" t="s">
        <v>14</v>
      </c>
      <c r="F1530">
        <v>9346</v>
      </c>
      <c r="G1530" t="s">
        <v>141</v>
      </c>
      <c r="H1530" t="s">
        <v>171</v>
      </c>
      <c r="I1530" t="s">
        <v>172</v>
      </c>
      <c r="J1530" s="1">
        <v>46113</v>
      </c>
      <c r="K1530" t="s">
        <v>440</v>
      </c>
      <c r="L1530">
        <v>1</v>
      </c>
      <c r="M1530" t="s">
        <v>441</v>
      </c>
      <c r="N1530" t="s">
        <v>442</v>
      </c>
      <c r="O1530" t="s">
        <v>156</v>
      </c>
      <c r="P1530" t="s">
        <v>152</v>
      </c>
      <c r="Q1530">
        <v>0</v>
      </c>
      <c r="R1530">
        <v>31</v>
      </c>
      <c r="S1530">
        <v>1240</v>
      </c>
      <c r="T1530">
        <v>400</v>
      </c>
      <c r="U1530">
        <v>0</v>
      </c>
      <c r="V1530">
        <v>0</v>
      </c>
      <c r="W1530">
        <v>0</v>
      </c>
      <c r="X1530">
        <v>0</v>
      </c>
      <c r="Y1530">
        <v>0</v>
      </c>
      <c r="Z1530">
        <v>0</v>
      </c>
      <c r="AA1530">
        <v>840</v>
      </c>
      <c r="AB1530">
        <v>0</v>
      </c>
      <c r="AC1530">
        <v>840</v>
      </c>
      <c r="AD1530">
        <v>0</v>
      </c>
      <c r="AE1530">
        <v>0</v>
      </c>
      <c r="AF1530">
        <v>21</v>
      </c>
      <c r="AG1530">
        <v>0</v>
      </c>
      <c r="AH1530">
        <v>10</v>
      </c>
      <c r="AI1530">
        <v>0</v>
      </c>
      <c r="AJ1530">
        <v>0</v>
      </c>
      <c r="AK1530">
        <v>0</v>
      </c>
      <c r="AL1530">
        <v>0</v>
      </c>
      <c r="AM1530">
        <v>0</v>
      </c>
      <c r="AN1530">
        <v>0</v>
      </c>
      <c r="AO1530">
        <v>0</v>
      </c>
      <c r="AP1530">
        <v>0</v>
      </c>
      <c r="AQ1530">
        <v>0</v>
      </c>
      <c r="AR1530">
        <v>0</v>
      </c>
      <c r="AS1530">
        <v>0</v>
      </c>
      <c r="AT1530">
        <v>0</v>
      </c>
      <c r="AU1530">
        <v>0</v>
      </c>
      <c r="AV1530">
        <v>0</v>
      </c>
      <c r="AW1530">
        <v>0</v>
      </c>
      <c r="AX1530">
        <v>0</v>
      </c>
      <c r="AY1530">
        <v>0</v>
      </c>
      <c r="AZ1530">
        <v>0</v>
      </c>
      <c r="BA1530">
        <v>0</v>
      </c>
      <c r="BB1530">
        <v>0</v>
      </c>
      <c r="BC1530">
        <v>0</v>
      </c>
      <c r="BD1530">
        <v>0</v>
      </c>
      <c r="BE1530">
        <v>0</v>
      </c>
      <c r="BF1530">
        <v>0</v>
      </c>
      <c r="BG1530">
        <v>0</v>
      </c>
      <c r="BH1530">
        <v>0</v>
      </c>
      <c r="BI1530">
        <v>0</v>
      </c>
      <c r="BJ1530" s="2">
        <v>46132</v>
      </c>
      <c r="BK1530">
        <v>0</v>
      </c>
      <c r="BL1530" s="3" t="str">
        <f>VLOOKUP(O1530,DropDownList!$H$1:$I$7,2,FALSE)</f>
        <v>2023/24</v>
      </c>
      <c r="BM1530" s="3" t="str">
        <f t="shared" si="23"/>
        <v>PCOA</v>
      </c>
    </row>
    <row r="1531" spans="1:65" x14ac:dyDescent="0.2">
      <c r="A1531">
        <v>2026</v>
      </c>
      <c r="B1531">
        <v>4</v>
      </c>
      <c r="C1531" t="s">
        <v>162</v>
      </c>
      <c r="D1531" t="s">
        <v>174</v>
      </c>
      <c r="E1531" t="s">
        <v>14</v>
      </c>
      <c r="F1531">
        <v>9346</v>
      </c>
      <c r="G1531" t="s">
        <v>141</v>
      </c>
      <c r="H1531" t="s">
        <v>171</v>
      </c>
      <c r="I1531" t="s">
        <v>172</v>
      </c>
      <c r="J1531" s="1">
        <v>46113</v>
      </c>
      <c r="K1531" t="s">
        <v>440</v>
      </c>
      <c r="L1531">
        <v>1</v>
      </c>
      <c r="M1531" t="s">
        <v>441</v>
      </c>
      <c r="N1531" t="s">
        <v>442</v>
      </c>
      <c r="O1531" t="s">
        <v>156</v>
      </c>
      <c r="P1531" t="s">
        <v>151</v>
      </c>
      <c r="Q1531">
        <v>0</v>
      </c>
      <c r="R1531">
        <v>2</v>
      </c>
      <c r="S1531">
        <v>60</v>
      </c>
      <c r="T1531">
        <v>0</v>
      </c>
      <c r="U1531">
        <v>1</v>
      </c>
      <c r="V1531">
        <v>0</v>
      </c>
      <c r="W1531">
        <v>0</v>
      </c>
      <c r="X1531">
        <v>0</v>
      </c>
      <c r="Y1531">
        <v>0</v>
      </c>
      <c r="Z1531">
        <v>0</v>
      </c>
      <c r="AA1531">
        <v>60</v>
      </c>
      <c r="AB1531">
        <v>0</v>
      </c>
      <c r="AC1531">
        <v>60</v>
      </c>
      <c r="AD1531">
        <v>0</v>
      </c>
      <c r="AE1531">
        <v>0</v>
      </c>
      <c r="AF1531">
        <v>2</v>
      </c>
      <c r="AG1531">
        <v>0</v>
      </c>
      <c r="AH1531">
        <v>0</v>
      </c>
      <c r="AI1531">
        <v>0</v>
      </c>
      <c r="AJ1531">
        <v>0</v>
      </c>
      <c r="AK1531">
        <v>0</v>
      </c>
      <c r="AL1531">
        <v>0</v>
      </c>
      <c r="AM1531">
        <v>0</v>
      </c>
      <c r="AN1531">
        <v>0</v>
      </c>
      <c r="AO1531">
        <v>0</v>
      </c>
      <c r="AP1531">
        <v>0</v>
      </c>
      <c r="AQ1531">
        <v>0</v>
      </c>
      <c r="AR1531">
        <v>0</v>
      </c>
      <c r="AS1531">
        <v>0</v>
      </c>
      <c r="AT1531">
        <v>0</v>
      </c>
      <c r="AU1531">
        <v>0</v>
      </c>
      <c r="AV1531">
        <v>0</v>
      </c>
      <c r="AW1531">
        <v>0</v>
      </c>
      <c r="AX1531">
        <v>0</v>
      </c>
      <c r="AY1531">
        <v>0</v>
      </c>
      <c r="AZ1531">
        <v>0</v>
      </c>
      <c r="BA1531">
        <v>0</v>
      </c>
      <c r="BB1531">
        <v>0</v>
      </c>
      <c r="BC1531">
        <v>0</v>
      </c>
      <c r="BD1531">
        <v>0</v>
      </c>
      <c r="BE1531">
        <v>0</v>
      </c>
      <c r="BF1531">
        <v>0</v>
      </c>
      <c r="BG1531">
        <v>0</v>
      </c>
      <c r="BH1531">
        <v>0</v>
      </c>
      <c r="BI1531">
        <v>0</v>
      </c>
      <c r="BJ1531" s="2">
        <v>46132</v>
      </c>
      <c r="BK1531">
        <v>0</v>
      </c>
      <c r="BL1531" s="3" t="str">
        <f>VLOOKUP(O1531,DropDownList!$H$1:$I$7,2,FALSE)</f>
        <v>2023/24</v>
      </c>
      <c r="BM1531" s="3" t="str">
        <f t="shared" si="23"/>
        <v>PCPF</v>
      </c>
    </row>
    <row r="1532" spans="1:65" x14ac:dyDescent="0.2">
      <c r="A1532">
        <v>2026</v>
      </c>
      <c r="B1532">
        <v>4</v>
      </c>
      <c r="C1532" t="s">
        <v>162</v>
      </c>
      <c r="D1532" t="s">
        <v>174</v>
      </c>
      <c r="E1532" t="s">
        <v>14</v>
      </c>
      <c r="F1532">
        <v>9346</v>
      </c>
      <c r="G1532" t="s">
        <v>141</v>
      </c>
      <c r="H1532" t="s">
        <v>171</v>
      </c>
      <c r="I1532" t="s">
        <v>172</v>
      </c>
      <c r="J1532" s="1">
        <v>46113</v>
      </c>
      <c r="K1532" t="s">
        <v>440</v>
      </c>
      <c r="L1532">
        <v>1</v>
      </c>
      <c r="M1532" t="s">
        <v>441</v>
      </c>
      <c r="N1532" t="s">
        <v>442</v>
      </c>
      <c r="O1532" t="s">
        <v>156</v>
      </c>
      <c r="P1532" t="s">
        <v>153</v>
      </c>
      <c r="Q1532">
        <v>0</v>
      </c>
      <c r="R1532">
        <v>1</v>
      </c>
      <c r="S1532">
        <v>45</v>
      </c>
      <c r="T1532">
        <v>0</v>
      </c>
      <c r="U1532">
        <v>0</v>
      </c>
      <c r="V1532">
        <v>0</v>
      </c>
      <c r="W1532">
        <v>0</v>
      </c>
      <c r="X1532">
        <v>0</v>
      </c>
      <c r="Y1532">
        <v>0</v>
      </c>
      <c r="Z1532">
        <v>0</v>
      </c>
      <c r="AA1532">
        <v>45</v>
      </c>
      <c r="AB1532">
        <v>0</v>
      </c>
      <c r="AC1532">
        <v>45</v>
      </c>
      <c r="AD1532">
        <v>0</v>
      </c>
      <c r="AE1532">
        <v>0</v>
      </c>
      <c r="AF1532">
        <v>1</v>
      </c>
      <c r="AG1532">
        <v>0</v>
      </c>
      <c r="AH1532">
        <v>0</v>
      </c>
      <c r="AI1532">
        <v>0</v>
      </c>
      <c r="AJ1532">
        <v>0</v>
      </c>
      <c r="AK1532">
        <v>0</v>
      </c>
      <c r="AL1532">
        <v>0</v>
      </c>
      <c r="AM1532">
        <v>0</v>
      </c>
      <c r="AN1532">
        <v>0</v>
      </c>
      <c r="AO1532">
        <v>1</v>
      </c>
      <c r="AP1532">
        <v>1</v>
      </c>
      <c r="AQ1532">
        <v>1</v>
      </c>
      <c r="AR1532">
        <v>0</v>
      </c>
      <c r="AS1532">
        <v>0</v>
      </c>
      <c r="AT1532">
        <v>0</v>
      </c>
      <c r="AU1532">
        <v>0</v>
      </c>
      <c r="AV1532">
        <v>0</v>
      </c>
      <c r="AW1532">
        <v>0</v>
      </c>
      <c r="AX1532">
        <v>0</v>
      </c>
      <c r="AY1532">
        <v>0</v>
      </c>
      <c r="AZ1532">
        <v>0</v>
      </c>
      <c r="BA1532">
        <v>0</v>
      </c>
      <c r="BB1532">
        <v>0</v>
      </c>
      <c r="BC1532">
        <v>0</v>
      </c>
      <c r="BD1532">
        <v>0</v>
      </c>
      <c r="BE1532">
        <v>0</v>
      </c>
      <c r="BF1532">
        <v>1</v>
      </c>
      <c r="BG1532">
        <v>0</v>
      </c>
      <c r="BH1532">
        <v>0</v>
      </c>
      <c r="BI1532">
        <v>0</v>
      </c>
      <c r="BJ1532" s="2">
        <v>46132</v>
      </c>
      <c r="BK1532">
        <v>0</v>
      </c>
      <c r="BL1532" s="3" t="str">
        <f>VLOOKUP(O1532,DropDownList!$H$1:$I$7,2,FALSE)</f>
        <v>2023/24</v>
      </c>
      <c r="BM1532" s="3" t="str">
        <f t="shared" si="23"/>
        <v>PREG</v>
      </c>
    </row>
    <row r="1533" spans="1:65" x14ac:dyDescent="0.2">
      <c r="A1533">
        <v>2026</v>
      </c>
      <c r="B1533">
        <v>4</v>
      </c>
      <c r="C1533" t="s">
        <v>162</v>
      </c>
      <c r="D1533" t="s">
        <v>174</v>
      </c>
      <c r="E1533" t="s">
        <v>14</v>
      </c>
      <c r="F1533">
        <v>9346</v>
      </c>
      <c r="G1533" t="s">
        <v>141</v>
      </c>
      <c r="H1533" t="s">
        <v>171</v>
      </c>
      <c r="I1533" t="s">
        <v>172</v>
      </c>
      <c r="J1533" s="1">
        <v>46113</v>
      </c>
      <c r="K1533" t="s">
        <v>440</v>
      </c>
      <c r="L1533">
        <v>1</v>
      </c>
      <c r="M1533" t="s">
        <v>441</v>
      </c>
      <c r="N1533" t="s">
        <v>442</v>
      </c>
      <c r="O1533" t="s">
        <v>156</v>
      </c>
      <c r="P1533" t="s">
        <v>146</v>
      </c>
      <c r="Q1533">
        <v>475</v>
      </c>
      <c r="R1533">
        <v>309</v>
      </c>
      <c r="S1533">
        <v>4935</v>
      </c>
      <c r="T1533">
        <v>180</v>
      </c>
      <c r="U1533">
        <v>46</v>
      </c>
      <c r="V1533">
        <v>12</v>
      </c>
      <c r="W1533">
        <v>230</v>
      </c>
      <c r="X1533">
        <v>230</v>
      </c>
      <c r="Y1533">
        <v>0</v>
      </c>
      <c r="Z1533">
        <v>0</v>
      </c>
      <c r="AA1533">
        <v>4280</v>
      </c>
      <c r="AB1533">
        <v>0</v>
      </c>
      <c r="AC1533">
        <v>0</v>
      </c>
      <c r="AD1533">
        <v>12</v>
      </c>
      <c r="AE1533">
        <v>0</v>
      </c>
      <c r="AF1533">
        <v>273</v>
      </c>
      <c r="AG1533">
        <v>0</v>
      </c>
      <c r="AH1533">
        <v>12</v>
      </c>
      <c r="AI1533">
        <v>24</v>
      </c>
      <c r="AJ1533">
        <v>0</v>
      </c>
      <c r="AK1533">
        <v>0</v>
      </c>
      <c r="AL1533">
        <v>0</v>
      </c>
      <c r="AM1533">
        <v>0</v>
      </c>
      <c r="AN1533">
        <v>0</v>
      </c>
      <c r="AO1533">
        <v>156</v>
      </c>
      <c r="AP1533">
        <v>594</v>
      </c>
      <c r="AQ1533">
        <v>153</v>
      </c>
      <c r="AR1533">
        <v>0</v>
      </c>
      <c r="AS1533">
        <v>72</v>
      </c>
      <c r="AT1533">
        <v>28</v>
      </c>
      <c r="AU1533">
        <v>32</v>
      </c>
      <c r="AV1533">
        <v>11</v>
      </c>
      <c r="AW1533">
        <v>5</v>
      </c>
      <c r="AX1533">
        <v>0</v>
      </c>
      <c r="AY1533">
        <v>61</v>
      </c>
      <c r="AZ1533">
        <v>99</v>
      </c>
      <c r="BA1533">
        <v>59</v>
      </c>
      <c r="BB1533">
        <v>24</v>
      </c>
      <c r="BC1533">
        <v>10</v>
      </c>
      <c r="BD1533">
        <v>5</v>
      </c>
      <c r="BE1533">
        <v>0</v>
      </c>
      <c r="BF1533">
        <v>300</v>
      </c>
      <c r="BG1533">
        <v>475</v>
      </c>
      <c r="BH1533">
        <v>0</v>
      </c>
      <c r="BI1533">
        <v>43</v>
      </c>
      <c r="BJ1533" s="2">
        <v>46132</v>
      </c>
      <c r="BK1533">
        <v>0</v>
      </c>
      <c r="BL1533" s="3" t="str">
        <f>VLOOKUP(O1533,DropDownList!$H$1:$I$7,2,FALSE)</f>
        <v>2023/24</v>
      </c>
      <c r="BM1533" s="3" t="str">
        <f t="shared" si="23"/>
        <v>VSUR</v>
      </c>
    </row>
    <row r="1534" spans="1:65" x14ac:dyDescent="0.2">
      <c r="A1534">
        <v>2026</v>
      </c>
      <c r="B1534">
        <v>4</v>
      </c>
      <c r="C1534" t="s">
        <v>162</v>
      </c>
      <c r="D1534" t="s">
        <v>174</v>
      </c>
      <c r="E1534" t="s">
        <v>14</v>
      </c>
      <c r="F1534">
        <v>9346</v>
      </c>
      <c r="G1534" t="s">
        <v>141</v>
      </c>
      <c r="H1534" t="s">
        <v>171</v>
      </c>
      <c r="I1534" t="s">
        <v>172</v>
      </c>
      <c r="J1534" s="1">
        <v>46113</v>
      </c>
      <c r="K1534" t="s">
        <v>440</v>
      </c>
      <c r="L1534">
        <v>1</v>
      </c>
      <c r="M1534" t="s">
        <v>441</v>
      </c>
      <c r="N1534" t="s">
        <v>442</v>
      </c>
      <c r="O1534" t="s">
        <v>147</v>
      </c>
      <c r="P1534" t="s">
        <v>148</v>
      </c>
      <c r="Q1534">
        <v>199.98</v>
      </c>
      <c r="R1534">
        <v>12</v>
      </c>
      <c r="S1534">
        <v>720</v>
      </c>
      <c r="T1534">
        <v>0</v>
      </c>
      <c r="U1534">
        <v>4</v>
      </c>
      <c r="V1534">
        <v>2</v>
      </c>
      <c r="W1534">
        <v>120</v>
      </c>
      <c r="X1534">
        <v>120</v>
      </c>
      <c r="Y1534">
        <v>0</v>
      </c>
      <c r="Z1534">
        <v>0</v>
      </c>
      <c r="AA1534">
        <v>520.02</v>
      </c>
      <c r="AB1534">
        <v>0</v>
      </c>
      <c r="AC1534">
        <v>520.02</v>
      </c>
      <c r="AD1534">
        <v>2</v>
      </c>
      <c r="AE1534">
        <v>0</v>
      </c>
      <c r="AF1534">
        <v>8</v>
      </c>
      <c r="AG1534">
        <v>1</v>
      </c>
      <c r="AH1534">
        <v>0</v>
      </c>
      <c r="AI1534">
        <v>3</v>
      </c>
      <c r="AJ1534">
        <v>0</v>
      </c>
      <c r="AK1534">
        <v>0</v>
      </c>
      <c r="AL1534">
        <v>0</v>
      </c>
      <c r="AM1534">
        <v>0</v>
      </c>
      <c r="AN1534">
        <v>0</v>
      </c>
      <c r="AO1534">
        <v>11</v>
      </c>
      <c r="AP1534">
        <v>41</v>
      </c>
      <c r="AQ1534">
        <v>14</v>
      </c>
      <c r="AR1534">
        <v>0</v>
      </c>
      <c r="AS1534">
        <v>5</v>
      </c>
      <c r="AT1534">
        <v>0</v>
      </c>
      <c r="AU1534">
        <v>2</v>
      </c>
      <c r="AV1534">
        <v>1</v>
      </c>
      <c r="AW1534">
        <v>0</v>
      </c>
      <c r="AX1534">
        <v>0</v>
      </c>
      <c r="AY1534">
        <v>6</v>
      </c>
      <c r="AZ1534">
        <v>8</v>
      </c>
      <c r="BA1534">
        <v>2</v>
      </c>
      <c r="BB1534">
        <v>0</v>
      </c>
      <c r="BC1534">
        <v>0</v>
      </c>
      <c r="BD1534">
        <v>0</v>
      </c>
      <c r="BE1534">
        <v>0</v>
      </c>
      <c r="BF1534">
        <v>11</v>
      </c>
      <c r="BG1534">
        <v>180</v>
      </c>
      <c r="BH1534">
        <v>0</v>
      </c>
      <c r="BI1534">
        <v>4</v>
      </c>
      <c r="BJ1534" s="2">
        <v>46132</v>
      </c>
      <c r="BK1534">
        <v>0</v>
      </c>
      <c r="BL1534" s="3" t="str">
        <f>VLOOKUP(O1534,DropDownList!$H$1:$I$7,2,FALSE)</f>
        <v>2024/25</v>
      </c>
      <c r="BM1534" s="3" t="str">
        <f t="shared" si="23"/>
        <v>PRAS</v>
      </c>
    </row>
    <row r="1535" spans="1:65" x14ac:dyDescent="0.2">
      <c r="A1535">
        <v>2026</v>
      </c>
      <c r="B1535">
        <v>4</v>
      </c>
      <c r="C1535" t="s">
        <v>162</v>
      </c>
      <c r="D1535" t="s">
        <v>174</v>
      </c>
      <c r="E1535" t="s">
        <v>14</v>
      </c>
      <c r="F1535">
        <v>9346</v>
      </c>
      <c r="G1535" t="s">
        <v>141</v>
      </c>
      <c r="H1535" t="s">
        <v>171</v>
      </c>
      <c r="I1535" t="s">
        <v>172</v>
      </c>
      <c r="J1535" s="1">
        <v>46113</v>
      </c>
      <c r="K1535" t="s">
        <v>440</v>
      </c>
      <c r="L1535">
        <v>1</v>
      </c>
      <c r="M1535" t="s">
        <v>441</v>
      </c>
      <c r="N1535" t="s">
        <v>442</v>
      </c>
      <c r="O1535" t="s">
        <v>155</v>
      </c>
      <c r="P1535" t="s">
        <v>148</v>
      </c>
      <c r="Q1535">
        <v>240</v>
      </c>
      <c r="R1535">
        <v>18</v>
      </c>
      <c r="S1535">
        <v>1080</v>
      </c>
      <c r="T1535">
        <v>60</v>
      </c>
      <c r="U1535">
        <v>4</v>
      </c>
      <c r="V1535">
        <v>4</v>
      </c>
      <c r="W1535">
        <v>240</v>
      </c>
      <c r="X1535">
        <v>240</v>
      </c>
      <c r="Y1535">
        <v>0</v>
      </c>
      <c r="Z1535">
        <v>0</v>
      </c>
      <c r="AA1535">
        <v>780</v>
      </c>
      <c r="AB1535">
        <v>0</v>
      </c>
      <c r="AC1535">
        <v>780</v>
      </c>
      <c r="AD1535">
        <v>4</v>
      </c>
      <c r="AE1535">
        <v>0</v>
      </c>
      <c r="AF1535">
        <v>13</v>
      </c>
      <c r="AG1535">
        <v>0</v>
      </c>
      <c r="AH1535">
        <v>1</v>
      </c>
      <c r="AI1535">
        <v>4</v>
      </c>
      <c r="AJ1535">
        <v>0</v>
      </c>
      <c r="AK1535">
        <v>0</v>
      </c>
      <c r="AL1535">
        <v>0</v>
      </c>
      <c r="AM1535">
        <v>0</v>
      </c>
      <c r="AN1535">
        <v>0</v>
      </c>
      <c r="AO1535">
        <v>13</v>
      </c>
      <c r="AP1535">
        <v>52</v>
      </c>
      <c r="AQ1535">
        <v>15</v>
      </c>
      <c r="AR1535">
        <v>0</v>
      </c>
      <c r="AS1535">
        <v>5</v>
      </c>
      <c r="AT1535">
        <v>4</v>
      </c>
      <c r="AU1535">
        <v>0</v>
      </c>
      <c r="AV1535">
        <v>0</v>
      </c>
      <c r="AW1535">
        <v>0</v>
      </c>
      <c r="AX1535">
        <v>0</v>
      </c>
      <c r="AY1535">
        <v>5</v>
      </c>
      <c r="AZ1535">
        <v>11</v>
      </c>
      <c r="BA1535">
        <v>8</v>
      </c>
      <c r="BB1535">
        <v>1</v>
      </c>
      <c r="BC1535">
        <v>1</v>
      </c>
      <c r="BD1535">
        <v>0</v>
      </c>
      <c r="BE1535">
        <v>0</v>
      </c>
      <c r="BF1535">
        <v>13</v>
      </c>
      <c r="BG1535">
        <v>240</v>
      </c>
      <c r="BH1535">
        <v>0</v>
      </c>
      <c r="BI1535">
        <v>4</v>
      </c>
      <c r="BJ1535" s="2">
        <v>46132</v>
      </c>
      <c r="BK1535">
        <v>0</v>
      </c>
      <c r="BL1535" s="3" t="str">
        <f>VLOOKUP(O1535,DropDownList!$H$1:$I$7,2,FALSE)</f>
        <v>2022/23</v>
      </c>
      <c r="BM1535" s="3" t="str">
        <f t="shared" si="23"/>
        <v>PRAS</v>
      </c>
    </row>
    <row r="1536" spans="1:65" x14ac:dyDescent="0.2">
      <c r="A1536">
        <v>2026</v>
      </c>
      <c r="B1536">
        <v>4</v>
      </c>
      <c r="C1536" t="s">
        <v>162</v>
      </c>
      <c r="D1536" t="s">
        <v>174</v>
      </c>
      <c r="E1536" t="s">
        <v>14</v>
      </c>
      <c r="F1536">
        <v>9346</v>
      </c>
      <c r="G1536" t="s">
        <v>141</v>
      </c>
      <c r="H1536" t="s">
        <v>171</v>
      </c>
      <c r="I1536" t="s">
        <v>172</v>
      </c>
      <c r="J1536" s="1">
        <v>46113</v>
      </c>
      <c r="K1536" t="s">
        <v>440</v>
      </c>
      <c r="L1536">
        <v>1</v>
      </c>
      <c r="M1536" t="s">
        <v>441</v>
      </c>
      <c r="N1536" t="s">
        <v>442</v>
      </c>
      <c r="O1536" t="s">
        <v>149</v>
      </c>
      <c r="P1536" t="s">
        <v>152</v>
      </c>
      <c r="Q1536">
        <v>0</v>
      </c>
      <c r="R1536">
        <v>27</v>
      </c>
      <c r="S1536">
        <v>1080</v>
      </c>
      <c r="T1536">
        <v>480</v>
      </c>
      <c r="U1536">
        <v>0</v>
      </c>
      <c r="V1536">
        <v>0</v>
      </c>
      <c r="W1536">
        <v>0</v>
      </c>
      <c r="X1536">
        <v>0</v>
      </c>
      <c r="Y1536">
        <v>0</v>
      </c>
      <c r="Z1536">
        <v>0</v>
      </c>
      <c r="AA1536">
        <v>600</v>
      </c>
      <c r="AB1536">
        <v>0</v>
      </c>
      <c r="AC1536">
        <v>600</v>
      </c>
      <c r="AD1536">
        <v>0</v>
      </c>
      <c r="AE1536">
        <v>0</v>
      </c>
      <c r="AF1536">
        <v>15</v>
      </c>
      <c r="AG1536">
        <v>0</v>
      </c>
      <c r="AH1536">
        <v>12</v>
      </c>
      <c r="AI1536">
        <v>0</v>
      </c>
      <c r="AJ1536">
        <v>0</v>
      </c>
      <c r="AK1536">
        <v>0</v>
      </c>
      <c r="AL1536">
        <v>0</v>
      </c>
      <c r="AM1536">
        <v>0</v>
      </c>
      <c r="AN1536">
        <v>0</v>
      </c>
      <c r="AO1536">
        <v>0</v>
      </c>
      <c r="AP1536">
        <v>0</v>
      </c>
      <c r="AQ1536">
        <v>0</v>
      </c>
      <c r="AR1536">
        <v>0</v>
      </c>
      <c r="AS1536">
        <v>0</v>
      </c>
      <c r="AT1536">
        <v>0</v>
      </c>
      <c r="AU1536">
        <v>0</v>
      </c>
      <c r="AV1536">
        <v>0</v>
      </c>
      <c r="AW1536">
        <v>0</v>
      </c>
      <c r="AX1536">
        <v>0</v>
      </c>
      <c r="AY1536">
        <v>0</v>
      </c>
      <c r="AZ1536">
        <v>0</v>
      </c>
      <c r="BA1536">
        <v>0</v>
      </c>
      <c r="BB1536">
        <v>0</v>
      </c>
      <c r="BC1536">
        <v>0</v>
      </c>
      <c r="BD1536">
        <v>0</v>
      </c>
      <c r="BE1536">
        <v>0</v>
      </c>
      <c r="BF1536">
        <v>0</v>
      </c>
      <c r="BG1536">
        <v>0</v>
      </c>
      <c r="BH1536">
        <v>0</v>
      </c>
      <c r="BI1536">
        <v>0</v>
      </c>
      <c r="BJ1536" s="2">
        <v>46132</v>
      </c>
      <c r="BK1536">
        <v>0</v>
      </c>
      <c r="BL1536" s="3" t="str">
        <f>VLOOKUP(O1536,DropDownList!$H$1:$I$7,2,FALSE)</f>
        <v>2025/26</v>
      </c>
      <c r="BM1536" s="3" t="str">
        <f t="shared" si="23"/>
        <v>PCOA</v>
      </c>
    </row>
    <row r="1537" spans="1:65" x14ac:dyDescent="0.2">
      <c r="A1537">
        <v>2026</v>
      </c>
      <c r="B1537">
        <v>4</v>
      </c>
      <c r="C1537" t="s">
        <v>162</v>
      </c>
      <c r="D1537" t="s">
        <v>174</v>
      </c>
      <c r="E1537" t="s">
        <v>14</v>
      </c>
      <c r="F1537">
        <v>9346</v>
      </c>
      <c r="G1537" t="s">
        <v>141</v>
      </c>
      <c r="H1537" t="s">
        <v>171</v>
      </c>
      <c r="I1537" t="s">
        <v>172</v>
      </c>
      <c r="J1537" s="1">
        <v>46113</v>
      </c>
      <c r="K1537" t="s">
        <v>440</v>
      </c>
      <c r="L1537">
        <v>1</v>
      </c>
      <c r="M1537" t="s">
        <v>441</v>
      </c>
      <c r="N1537" t="s">
        <v>442</v>
      </c>
      <c r="O1537" t="s">
        <v>149</v>
      </c>
      <c r="P1537" t="s">
        <v>148</v>
      </c>
      <c r="Q1537">
        <v>630</v>
      </c>
      <c r="R1537">
        <v>12</v>
      </c>
      <c r="S1537">
        <v>720</v>
      </c>
      <c r="T1537">
        <v>0</v>
      </c>
      <c r="U1537">
        <v>11</v>
      </c>
      <c r="V1537">
        <v>10</v>
      </c>
      <c r="W1537">
        <v>570</v>
      </c>
      <c r="X1537">
        <v>570</v>
      </c>
      <c r="Y1537">
        <v>0</v>
      </c>
      <c r="Z1537">
        <v>0</v>
      </c>
      <c r="AA1537">
        <v>90</v>
      </c>
      <c r="AB1537">
        <v>0</v>
      </c>
      <c r="AC1537">
        <v>90</v>
      </c>
      <c r="AD1537">
        <v>9</v>
      </c>
      <c r="AE1537">
        <v>1</v>
      </c>
      <c r="AF1537">
        <v>1</v>
      </c>
      <c r="AG1537">
        <v>1</v>
      </c>
      <c r="AH1537">
        <v>0</v>
      </c>
      <c r="AI1537">
        <v>10</v>
      </c>
      <c r="AJ1537">
        <v>0</v>
      </c>
      <c r="AK1537">
        <v>0</v>
      </c>
      <c r="AL1537">
        <v>0</v>
      </c>
      <c r="AM1537">
        <v>0</v>
      </c>
      <c r="AN1537">
        <v>0</v>
      </c>
      <c r="AO1537">
        <v>11</v>
      </c>
      <c r="AP1537">
        <v>17</v>
      </c>
      <c r="AQ1537">
        <v>13</v>
      </c>
      <c r="AR1537">
        <v>0</v>
      </c>
      <c r="AS1537">
        <v>1</v>
      </c>
      <c r="AT1537">
        <v>0</v>
      </c>
      <c r="AU1537">
        <v>0</v>
      </c>
      <c r="AV1537">
        <v>0</v>
      </c>
      <c r="AW1537">
        <v>0</v>
      </c>
      <c r="AX1537">
        <v>0</v>
      </c>
      <c r="AY1537">
        <v>1</v>
      </c>
      <c r="AZ1537">
        <v>0</v>
      </c>
      <c r="BA1537">
        <v>0</v>
      </c>
      <c r="BB1537">
        <v>0</v>
      </c>
      <c r="BC1537">
        <v>0</v>
      </c>
      <c r="BD1537">
        <v>0</v>
      </c>
      <c r="BE1537">
        <v>0</v>
      </c>
      <c r="BF1537">
        <v>11</v>
      </c>
      <c r="BG1537">
        <v>600</v>
      </c>
      <c r="BH1537">
        <v>0</v>
      </c>
      <c r="BI1537">
        <v>11</v>
      </c>
      <c r="BJ1537" s="2">
        <v>46132</v>
      </c>
      <c r="BK1537">
        <v>0</v>
      </c>
      <c r="BL1537" s="3" t="str">
        <f>VLOOKUP(O1537,DropDownList!$H$1:$I$7,2,FALSE)</f>
        <v>2025/26</v>
      </c>
      <c r="BM1537" s="3" t="str">
        <f t="shared" si="23"/>
        <v>PRAS</v>
      </c>
    </row>
    <row r="1538" spans="1:65" x14ac:dyDescent="0.2">
      <c r="A1538">
        <v>2026</v>
      </c>
      <c r="B1538">
        <v>4</v>
      </c>
      <c r="C1538" t="s">
        <v>162</v>
      </c>
      <c r="D1538" t="s">
        <v>174</v>
      </c>
      <c r="E1538" t="s">
        <v>14</v>
      </c>
      <c r="F1538">
        <v>9346</v>
      </c>
      <c r="G1538" t="s">
        <v>141</v>
      </c>
      <c r="H1538" t="s">
        <v>171</v>
      </c>
      <c r="I1538" t="s">
        <v>172</v>
      </c>
      <c r="J1538" s="1">
        <v>46113</v>
      </c>
      <c r="K1538" t="s">
        <v>440</v>
      </c>
      <c r="L1538">
        <v>1</v>
      </c>
      <c r="M1538" t="s">
        <v>441</v>
      </c>
      <c r="N1538" t="s">
        <v>442</v>
      </c>
      <c r="O1538" t="s">
        <v>149</v>
      </c>
      <c r="P1538" t="s">
        <v>154</v>
      </c>
      <c r="Q1538">
        <v>22831.85</v>
      </c>
      <c r="R1538">
        <v>295</v>
      </c>
      <c r="S1538">
        <v>71375</v>
      </c>
      <c r="T1538">
        <v>605</v>
      </c>
      <c r="U1538">
        <v>101</v>
      </c>
      <c r="V1538">
        <v>78</v>
      </c>
      <c r="W1538">
        <v>13343.32</v>
      </c>
      <c r="X1538">
        <v>18283.32</v>
      </c>
      <c r="Y1538">
        <v>0</v>
      </c>
      <c r="Z1538">
        <v>0</v>
      </c>
      <c r="AA1538">
        <v>47938.15</v>
      </c>
      <c r="AB1538">
        <v>470</v>
      </c>
      <c r="AC1538">
        <v>43878.15</v>
      </c>
      <c r="AD1538">
        <v>45</v>
      </c>
      <c r="AE1538">
        <v>33</v>
      </c>
      <c r="AF1538">
        <v>192</v>
      </c>
      <c r="AG1538">
        <v>46</v>
      </c>
      <c r="AH1538">
        <v>2</v>
      </c>
      <c r="AI1538">
        <v>55</v>
      </c>
      <c r="AJ1538">
        <v>0</v>
      </c>
      <c r="AK1538">
        <v>0</v>
      </c>
      <c r="AL1538">
        <v>0</v>
      </c>
      <c r="AM1538">
        <v>0</v>
      </c>
      <c r="AN1538">
        <v>0</v>
      </c>
      <c r="AO1538">
        <v>142</v>
      </c>
      <c r="AP1538">
        <v>297</v>
      </c>
      <c r="AQ1538">
        <v>140</v>
      </c>
      <c r="AR1538">
        <v>1</v>
      </c>
      <c r="AS1538">
        <v>59</v>
      </c>
      <c r="AT1538">
        <v>0</v>
      </c>
      <c r="AU1538">
        <v>3</v>
      </c>
      <c r="AV1538">
        <v>0</v>
      </c>
      <c r="AW1538">
        <v>5</v>
      </c>
      <c r="AX1538">
        <v>0</v>
      </c>
      <c r="AY1538">
        <v>18</v>
      </c>
      <c r="AZ1538">
        <v>22</v>
      </c>
      <c r="BA1538">
        <v>3</v>
      </c>
      <c r="BB1538">
        <v>11</v>
      </c>
      <c r="BC1538">
        <v>2</v>
      </c>
      <c r="BD1538">
        <v>0</v>
      </c>
      <c r="BE1538">
        <v>0</v>
      </c>
      <c r="BF1538">
        <v>287</v>
      </c>
      <c r="BG1538">
        <v>14895</v>
      </c>
      <c r="BH1538">
        <v>0</v>
      </c>
      <c r="BI1538">
        <v>94</v>
      </c>
      <c r="BJ1538" s="2">
        <v>46132</v>
      </c>
      <c r="BK1538">
        <v>0</v>
      </c>
      <c r="BL1538" s="3" t="str">
        <f>VLOOKUP(O1538,DropDownList!$H$1:$I$7,2,FALSE)</f>
        <v>2025/26</v>
      </c>
      <c r="BM1538" s="3" t="str">
        <f t="shared" si="23"/>
        <v>JP COURT</v>
      </c>
    </row>
    <row r="1539" spans="1:65" x14ac:dyDescent="0.2">
      <c r="A1539">
        <v>2026</v>
      </c>
      <c r="B1539">
        <v>4</v>
      </c>
      <c r="C1539" t="s">
        <v>162</v>
      </c>
      <c r="D1539" t="s">
        <v>174</v>
      </c>
      <c r="E1539" t="s">
        <v>14</v>
      </c>
      <c r="F1539">
        <v>9346</v>
      </c>
      <c r="G1539" t="s">
        <v>141</v>
      </c>
      <c r="H1539" t="s">
        <v>171</v>
      </c>
      <c r="I1539" t="s">
        <v>172</v>
      </c>
      <c r="J1539" s="1">
        <v>46113</v>
      </c>
      <c r="K1539" t="s">
        <v>440</v>
      </c>
      <c r="L1539">
        <v>1</v>
      </c>
      <c r="M1539" t="s">
        <v>441</v>
      </c>
      <c r="N1539" t="s">
        <v>442</v>
      </c>
      <c r="O1539" t="s">
        <v>156</v>
      </c>
      <c r="P1539" t="s">
        <v>150</v>
      </c>
      <c r="Q1539">
        <v>8469.84</v>
      </c>
      <c r="R1539">
        <v>328</v>
      </c>
      <c r="S1539">
        <v>50383.07</v>
      </c>
      <c r="T1539">
        <v>8574.9500000000007</v>
      </c>
      <c r="U1539">
        <v>62</v>
      </c>
      <c r="V1539">
        <v>36</v>
      </c>
      <c r="W1539">
        <v>5905.63</v>
      </c>
      <c r="X1539">
        <v>5905.63</v>
      </c>
      <c r="Y1539">
        <v>275</v>
      </c>
      <c r="Z1539">
        <v>41808.120000000003</v>
      </c>
      <c r="AA1539">
        <v>33338.28</v>
      </c>
      <c r="AB1539">
        <v>9994.68</v>
      </c>
      <c r="AC1539">
        <v>23343.599999999999</v>
      </c>
      <c r="AD1539">
        <v>24</v>
      </c>
      <c r="AE1539">
        <v>12</v>
      </c>
      <c r="AF1539">
        <v>207</v>
      </c>
      <c r="AG1539">
        <v>25</v>
      </c>
      <c r="AH1539">
        <v>53</v>
      </c>
      <c r="AI1539">
        <v>37</v>
      </c>
      <c r="AJ1539">
        <v>83</v>
      </c>
      <c r="AK1539">
        <v>29</v>
      </c>
      <c r="AL1539">
        <v>8</v>
      </c>
      <c r="AM1539">
        <v>16</v>
      </c>
      <c r="AN1539">
        <v>3</v>
      </c>
      <c r="AO1539">
        <v>192</v>
      </c>
      <c r="AP1539">
        <v>853</v>
      </c>
      <c r="AQ1539">
        <v>204</v>
      </c>
      <c r="AR1539">
        <v>0</v>
      </c>
      <c r="AS1539">
        <v>88</v>
      </c>
      <c r="AT1539">
        <v>40</v>
      </c>
      <c r="AU1539">
        <v>7</v>
      </c>
      <c r="AV1539">
        <v>2</v>
      </c>
      <c r="AW1539">
        <v>0</v>
      </c>
      <c r="AX1539">
        <v>0</v>
      </c>
      <c r="AY1539">
        <v>127</v>
      </c>
      <c r="AZ1539">
        <v>182</v>
      </c>
      <c r="BA1539">
        <v>110</v>
      </c>
      <c r="BB1539">
        <v>25</v>
      </c>
      <c r="BC1539">
        <v>9</v>
      </c>
      <c r="BD1539">
        <v>2</v>
      </c>
      <c r="BE1539">
        <v>0</v>
      </c>
      <c r="BF1539">
        <v>196</v>
      </c>
      <c r="BG1539">
        <v>5339.26</v>
      </c>
      <c r="BH1539">
        <v>6</v>
      </c>
      <c r="BI1539">
        <v>62</v>
      </c>
      <c r="BJ1539" s="2">
        <v>46132</v>
      </c>
      <c r="BK1539">
        <v>0</v>
      </c>
      <c r="BL1539" s="3" t="str">
        <f>VLOOKUP(O1539,DropDownList!$H$1:$I$7,2,FALSE)</f>
        <v>2023/24</v>
      </c>
      <c r="BM1539" s="3" t="str">
        <f t="shared" ref="BM1539:BM1602" si="24">IF(RIGHT(P1539,4)="VSUR","VSUR",IF(RIGHT(P1539,4)="CONF","CONF",P1539))</f>
        <v>FISCAL FINES</v>
      </c>
    </row>
    <row r="1540" spans="1:65" x14ac:dyDescent="0.2">
      <c r="A1540">
        <v>2026</v>
      </c>
      <c r="B1540">
        <v>4</v>
      </c>
      <c r="C1540" t="s">
        <v>162</v>
      </c>
      <c r="D1540" t="s">
        <v>174</v>
      </c>
      <c r="E1540" t="s">
        <v>14</v>
      </c>
      <c r="F1540">
        <v>9346</v>
      </c>
      <c r="G1540" t="s">
        <v>141</v>
      </c>
      <c r="H1540" t="s">
        <v>171</v>
      </c>
      <c r="I1540" t="s">
        <v>172</v>
      </c>
      <c r="J1540" s="1">
        <v>46113</v>
      </c>
      <c r="K1540" t="s">
        <v>440</v>
      </c>
      <c r="L1540">
        <v>1</v>
      </c>
      <c r="M1540" t="s">
        <v>441</v>
      </c>
      <c r="N1540" t="s">
        <v>442</v>
      </c>
      <c r="O1540" t="s">
        <v>149</v>
      </c>
      <c r="P1540" t="s">
        <v>150</v>
      </c>
      <c r="Q1540">
        <v>14171.16</v>
      </c>
      <c r="R1540">
        <v>195</v>
      </c>
      <c r="S1540">
        <v>29128.01</v>
      </c>
      <c r="T1540">
        <v>2821.91</v>
      </c>
      <c r="U1540">
        <v>96</v>
      </c>
      <c r="V1540">
        <v>87</v>
      </c>
      <c r="W1540">
        <v>11690.64</v>
      </c>
      <c r="X1540">
        <v>13029.14</v>
      </c>
      <c r="Y1540">
        <v>174</v>
      </c>
      <c r="Z1540">
        <v>26306.1</v>
      </c>
      <c r="AA1540">
        <v>12134.94</v>
      </c>
      <c r="AB1540">
        <v>4009.1</v>
      </c>
      <c r="AC1540">
        <v>8125.84</v>
      </c>
      <c r="AD1540">
        <v>70</v>
      </c>
      <c r="AE1540">
        <v>17</v>
      </c>
      <c r="AF1540">
        <v>77</v>
      </c>
      <c r="AG1540">
        <v>21</v>
      </c>
      <c r="AH1540">
        <v>21</v>
      </c>
      <c r="AI1540">
        <v>75</v>
      </c>
      <c r="AJ1540">
        <v>46</v>
      </c>
      <c r="AK1540">
        <v>20</v>
      </c>
      <c r="AL1540">
        <v>2</v>
      </c>
      <c r="AM1540">
        <v>7</v>
      </c>
      <c r="AN1540">
        <v>1</v>
      </c>
      <c r="AO1540">
        <v>118</v>
      </c>
      <c r="AP1540">
        <v>211</v>
      </c>
      <c r="AQ1540">
        <v>124</v>
      </c>
      <c r="AR1540">
        <v>0</v>
      </c>
      <c r="AS1540">
        <v>49</v>
      </c>
      <c r="AT1540">
        <v>0</v>
      </c>
      <c r="AU1540">
        <v>1</v>
      </c>
      <c r="AV1540">
        <v>0</v>
      </c>
      <c r="AW1540">
        <v>0</v>
      </c>
      <c r="AX1540">
        <v>0</v>
      </c>
      <c r="AY1540">
        <v>10</v>
      </c>
      <c r="AZ1540">
        <v>11</v>
      </c>
      <c r="BA1540">
        <v>2</v>
      </c>
      <c r="BB1540">
        <v>2</v>
      </c>
      <c r="BC1540">
        <v>2</v>
      </c>
      <c r="BD1540">
        <v>0</v>
      </c>
      <c r="BE1540">
        <v>0</v>
      </c>
      <c r="BF1540">
        <v>120</v>
      </c>
      <c r="BG1540">
        <v>11715.72</v>
      </c>
      <c r="BH1540">
        <v>1</v>
      </c>
      <c r="BI1540">
        <v>95</v>
      </c>
      <c r="BJ1540" s="2">
        <v>46132</v>
      </c>
      <c r="BK1540">
        <v>0</v>
      </c>
      <c r="BL1540" s="3" t="str">
        <f>VLOOKUP(O1540,DropDownList!$H$1:$I$7,2,FALSE)</f>
        <v>2025/26</v>
      </c>
      <c r="BM1540" s="3" t="str">
        <f t="shared" si="24"/>
        <v>FISCAL FINES</v>
      </c>
    </row>
    <row r="1541" spans="1:65" x14ac:dyDescent="0.2">
      <c r="A1541">
        <v>2026</v>
      </c>
      <c r="B1541">
        <v>4</v>
      </c>
      <c r="C1541" t="s">
        <v>162</v>
      </c>
      <c r="D1541" t="s">
        <v>174</v>
      </c>
      <c r="E1541" t="s">
        <v>14</v>
      </c>
      <c r="F1541">
        <v>9346</v>
      </c>
      <c r="G1541" t="s">
        <v>141</v>
      </c>
      <c r="H1541" t="s">
        <v>171</v>
      </c>
      <c r="I1541" t="s">
        <v>172</v>
      </c>
      <c r="J1541" s="1">
        <v>46113</v>
      </c>
      <c r="K1541" t="s">
        <v>440</v>
      </c>
      <c r="L1541">
        <v>1</v>
      </c>
      <c r="M1541" t="s">
        <v>441</v>
      </c>
      <c r="N1541" t="s">
        <v>442</v>
      </c>
      <c r="O1541" t="s">
        <v>147</v>
      </c>
      <c r="P1541" t="s">
        <v>154</v>
      </c>
      <c r="Q1541">
        <v>25044.29</v>
      </c>
      <c r="R1541">
        <v>578</v>
      </c>
      <c r="S1541">
        <v>128225</v>
      </c>
      <c r="T1541">
        <v>4909.96</v>
      </c>
      <c r="U1541">
        <v>104</v>
      </c>
      <c r="V1541">
        <v>64</v>
      </c>
      <c r="W1541">
        <v>15047.62</v>
      </c>
      <c r="X1541">
        <v>15522.62</v>
      </c>
      <c r="Y1541">
        <v>0</v>
      </c>
      <c r="Z1541">
        <v>0</v>
      </c>
      <c r="AA1541">
        <v>98270.75</v>
      </c>
      <c r="AB1541">
        <v>1920</v>
      </c>
      <c r="AC1541">
        <v>89361.55</v>
      </c>
      <c r="AD1541">
        <v>39</v>
      </c>
      <c r="AE1541">
        <v>25</v>
      </c>
      <c r="AF1541">
        <v>457</v>
      </c>
      <c r="AG1541">
        <v>48</v>
      </c>
      <c r="AH1541">
        <v>13</v>
      </c>
      <c r="AI1541">
        <v>56</v>
      </c>
      <c r="AJ1541">
        <v>0</v>
      </c>
      <c r="AK1541">
        <v>0</v>
      </c>
      <c r="AL1541">
        <v>0</v>
      </c>
      <c r="AM1541">
        <v>0</v>
      </c>
      <c r="AN1541">
        <v>0</v>
      </c>
      <c r="AO1541">
        <v>275</v>
      </c>
      <c r="AP1541">
        <v>935</v>
      </c>
      <c r="AQ1541">
        <v>271</v>
      </c>
      <c r="AR1541">
        <v>2</v>
      </c>
      <c r="AS1541">
        <v>159</v>
      </c>
      <c r="AT1541">
        <v>9</v>
      </c>
      <c r="AU1541">
        <v>38</v>
      </c>
      <c r="AV1541">
        <v>20</v>
      </c>
      <c r="AW1541">
        <v>11</v>
      </c>
      <c r="AX1541">
        <v>0</v>
      </c>
      <c r="AY1541">
        <v>67</v>
      </c>
      <c r="AZ1541">
        <v>114</v>
      </c>
      <c r="BA1541">
        <v>60</v>
      </c>
      <c r="BB1541">
        <v>58</v>
      </c>
      <c r="BC1541">
        <v>22</v>
      </c>
      <c r="BD1541">
        <v>3</v>
      </c>
      <c r="BE1541">
        <v>0</v>
      </c>
      <c r="BF1541">
        <v>566</v>
      </c>
      <c r="BG1541">
        <v>15880</v>
      </c>
      <c r="BH1541">
        <v>4</v>
      </c>
      <c r="BI1541">
        <v>97</v>
      </c>
      <c r="BJ1541" s="2">
        <v>46132</v>
      </c>
      <c r="BK1541">
        <v>0</v>
      </c>
      <c r="BL1541" s="3" t="str">
        <f>VLOOKUP(O1541,DropDownList!$H$1:$I$7,2,FALSE)</f>
        <v>2024/25</v>
      </c>
      <c r="BM1541" s="3" t="str">
        <f t="shared" si="24"/>
        <v>JP COURT</v>
      </c>
    </row>
    <row r="1542" spans="1:65" x14ac:dyDescent="0.2">
      <c r="A1542">
        <v>2026</v>
      </c>
      <c r="B1542">
        <v>4</v>
      </c>
      <c r="C1542" t="s">
        <v>162</v>
      </c>
      <c r="D1542" t="s">
        <v>174</v>
      </c>
      <c r="E1542" t="s">
        <v>14</v>
      </c>
      <c r="F1542">
        <v>9346</v>
      </c>
      <c r="G1542" t="s">
        <v>141</v>
      </c>
      <c r="H1542" t="s">
        <v>171</v>
      </c>
      <c r="I1542" t="s">
        <v>172</v>
      </c>
      <c r="J1542" s="1">
        <v>46113</v>
      </c>
      <c r="K1542" t="s">
        <v>440</v>
      </c>
      <c r="L1542">
        <v>1</v>
      </c>
      <c r="M1542" t="s">
        <v>441</v>
      </c>
      <c r="N1542" t="s">
        <v>442</v>
      </c>
      <c r="O1542" t="s">
        <v>147</v>
      </c>
      <c r="P1542" t="s">
        <v>150</v>
      </c>
      <c r="Q1542">
        <v>11511.88</v>
      </c>
      <c r="R1542">
        <v>245</v>
      </c>
      <c r="S1542">
        <v>41141.660000000003</v>
      </c>
      <c r="T1542">
        <v>6914.84</v>
      </c>
      <c r="U1542">
        <v>77</v>
      </c>
      <c r="V1542">
        <v>45</v>
      </c>
      <c r="W1542">
        <v>7103.63</v>
      </c>
      <c r="X1542">
        <v>7203.63</v>
      </c>
      <c r="Y1542">
        <v>205</v>
      </c>
      <c r="Z1542">
        <v>34226.82</v>
      </c>
      <c r="AA1542">
        <v>22714.94</v>
      </c>
      <c r="AB1542">
        <v>10506.6</v>
      </c>
      <c r="AC1542">
        <v>12208.34</v>
      </c>
      <c r="AD1542">
        <v>30</v>
      </c>
      <c r="AE1542">
        <v>15</v>
      </c>
      <c r="AF1542">
        <v>125</v>
      </c>
      <c r="AG1542">
        <v>26</v>
      </c>
      <c r="AH1542">
        <v>40</v>
      </c>
      <c r="AI1542">
        <v>51</v>
      </c>
      <c r="AJ1542">
        <v>44</v>
      </c>
      <c r="AK1542">
        <v>22</v>
      </c>
      <c r="AL1542">
        <v>0</v>
      </c>
      <c r="AM1542">
        <v>20</v>
      </c>
      <c r="AN1542">
        <v>2</v>
      </c>
      <c r="AO1542">
        <v>158</v>
      </c>
      <c r="AP1542">
        <v>502</v>
      </c>
      <c r="AQ1542">
        <v>162</v>
      </c>
      <c r="AR1542">
        <v>0</v>
      </c>
      <c r="AS1542">
        <v>72</v>
      </c>
      <c r="AT1542">
        <v>8</v>
      </c>
      <c r="AU1542">
        <v>4</v>
      </c>
      <c r="AV1542">
        <v>1</v>
      </c>
      <c r="AW1542">
        <v>0</v>
      </c>
      <c r="AX1542">
        <v>0</v>
      </c>
      <c r="AY1542">
        <v>65</v>
      </c>
      <c r="AZ1542">
        <v>87</v>
      </c>
      <c r="BA1542">
        <v>40</v>
      </c>
      <c r="BB1542">
        <v>14</v>
      </c>
      <c r="BC1542">
        <v>3</v>
      </c>
      <c r="BD1542">
        <v>3</v>
      </c>
      <c r="BE1542">
        <v>0</v>
      </c>
      <c r="BF1542">
        <v>163</v>
      </c>
      <c r="BG1542">
        <v>8687.02</v>
      </c>
      <c r="BH1542">
        <v>3</v>
      </c>
      <c r="BI1542">
        <v>77</v>
      </c>
      <c r="BJ1542" s="2">
        <v>46132</v>
      </c>
      <c r="BK1542">
        <v>0</v>
      </c>
      <c r="BL1542" s="3" t="str">
        <f>VLOOKUP(O1542,DropDownList!$H$1:$I$7,2,FALSE)</f>
        <v>2024/25</v>
      </c>
      <c r="BM1542" s="3" t="str">
        <f t="shared" si="24"/>
        <v>FISCAL FINES</v>
      </c>
    </row>
    <row r="1543" spans="1:65" x14ac:dyDescent="0.2">
      <c r="A1543">
        <v>2026</v>
      </c>
      <c r="B1543">
        <v>4</v>
      </c>
      <c r="C1543" t="s">
        <v>162</v>
      </c>
      <c r="D1543" t="s">
        <v>174</v>
      </c>
      <c r="E1543" t="s">
        <v>14</v>
      </c>
      <c r="F1543">
        <v>9346</v>
      </c>
      <c r="G1543" t="s">
        <v>141</v>
      </c>
      <c r="H1543" t="s">
        <v>171</v>
      </c>
      <c r="I1543" t="s">
        <v>172</v>
      </c>
      <c r="J1543" s="1">
        <v>46113</v>
      </c>
      <c r="K1543" t="s">
        <v>440</v>
      </c>
      <c r="L1543">
        <v>1</v>
      </c>
      <c r="M1543" t="s">
        <v>441</v>
      </c>
      <c r="N1543" t="s">
        <v>442</v>
      </c>
      <c r="O1543" t="s">
        <v>149</v>
      </c>
      <c r="P1543" t="s">
        <v>146</v>
      </c>
      <c r="Q1543">
        <v>860</v>
      </c>
      <c r="R1543">
        <v>293</v>
      </c>
      <c r="S1543">
        <v>4480</v>
      </c>
      <c r="T1543">
        <v>30</v>
      </c>
      <c r="U1543">
        <v>99</v>
      </c>
      <c r="V1543">
        <v>45</v>
      </c>
      <c r="W1543">
        <v>720</v>
      </c>
      <c r="X1543">
        <v>720</v>
      </c>
      <c r="Y1543">
        <v>0</v>
      </c>
      <c r="Z1543">
        <v>0</v>
      </c>
      <c r="AA1543">
        <v>3590</v>
      </c>
      <c r="AB1543">
        <v>0</v>
      </c>
      <c r="AC1543">
        <v>0</v>
      </c>
      <c r="AD1543">
        <v>43</v>
      </c>
      <c r="AE1543">
        <v>2</v>
      </c>
      <c r="AF1543">
        <v>236</v>
      </c>
      <c r="AG1543">
        <v>2</v>
      </c>
      <c r="AH1543">
        <v>2</v>
      </c>
      <c r="AI1543">
        <v>53</v>
      </c>
      <c r="AJ1543">
        <v>0</v>
      </c>
      <c r="AK1543">
        <v>0</v>
      </c>
      <c r="AL1543">
        <v>0</v>
      </c>
      <c r="AM1543">
        <v>0</v>
      </c>
      <c r="AN1543">
        <v>0</v>
      </c>
      <c r="AO1543">
        <v>140</v>
      </c>
      <c r="AP1543">
        <v>295</v>
      </c>
      <c r="AQ1543">
        <v>140</v>
      </c>
      <c r="AR1543">
        <v>1</v>
      </c>
      <c r="AS1543">
        <v>59</v>
      </c>
      <c r="AT1543">
        <v>0</v>
      </c>
      <c r="AU1543">
        <v>3</v>
      </c>
      <c r="AV1543">
        <v>0</v>
      </c>
      <c r="AW1543">
        <v>3</v>
      </c>
      <c r="AX1543">
        <v>0</v>
      </c>
      <c r="AY1543">
        <v>18</v>
      </c>
      <c r="AZ1543">
        <v>22</v>
      </c>
      <c r="BA1543">
        <v>3</v>
      </c>
      <c r="BB1543">
        <v>11</v>
      </c>
      <c r="BC1543">
        <v>2</v>
      </c>
      <c r="BD1543">
        <v>0</v>
      </c>
      <c r="BE1543">
        <v>0</v>
      </c>
      <c r="BF1543">
        <v>287</v>
      </c>
      <c r="BG1543">
        <v>840</v>
      </c>
      <c r="BH1543">
        <v>0</v>
      </c>
      <c r="BI1543">
        <v>94</v>
      </c>
      <c r="BJ1543" s="2">
        <v>46132</v>
      </c>
      <c r="BK1543">
        <v>0</v>
      </c>
      <c r="BL1543" s="3" t="str">
        <f>VLOOKUP(O1543,DropDownList!$H$1:$I$7,2,FALSE)</f>
        <v>2025/26</v>
      </c>
      <c r="BM1543" s="3" t="str">
        <f t="shared" si="24"/>
        <v>VSUR</v>
      </c>
    </row>
    <row r="1544" spans="1:65" x14ac:dyDescent="0.2">
      <c r="A1544">
        <v>2026</v>
      </c>
      <c r="B1544">
        <v>4</v>
      </c>
      <c r="C1544" t="s">
        <v>162</v>
      </c>
      <c r="D1544" t="s">
        <v>174</v>
      </c>
      <c r="E1544" t="s">
        <v>14</v>
      </c>
      <c r="F1544">
        <v>9346</v>
      </c>
      <c r="G1544" t="s">
        <v>141</v>
      </c>
      <c r="H1544" t="s">
        <v>171</v>
      </c>
      <c r="I1544" t="s">
        <v>172</v>
      </c>
      <c r="J1544" s="1">
        <v>46113</v>
      </c>
      <c r="K1544" t="s">
        <v>440</v>
      </c>
      <c r="L1544">
        <v>1</v>
      </c>
      <c r="M1544" t="s">
        <v>441</v>
      </c>
      <c r="N1544" t="s">
        <v>442</v>
      </c>
      <c r="O1544" t="s">
        <v>156</v>
      </c>
      <c r="P1544" t="s">
        <v>154</v>
      </c>
      <c r="Q1544">
        <v>11343.6</v>
      </c>
      <c r="R1544">
        <v>309</v>
      </c>
      <c r="S1544">
        <v>81055</v>
      </c>
      <c r="T1544">
        <v>3607.64</v>
      </c>
      <c r="U1544">
        <v>46</v>
      </c>
      <c r="V1544">
        <v>24</v>
      </c>
      <c r="W1544">
        <v>6128.72</v>
      </c>
      <c r="X1544">
        <v>6398.72</v>
      </c>
      <c r="Y1544">
        <v>0</v>
      </c>
      <c r="Z1544">
        <v>0</v>
      </c>
      <c r="AA1544">
        <v>66103.759999999995</v>
      </c>
      <c r="AB1544">
        <v>1519.99</v>
      </c>
      <c r="AC1544">
        <v>60283.77</v>
      </c>
      <c r="AD1544">
        <v>11</v>
      </c>
      <c r="AE1544">
        <v>13</v>
      </c>
      <c r="AF1544">
        <v>247</v>
      </c>
      <c r="AG1544">
        <v>24</v>
      </c>
      <c r="AH1544">
        <v>12</v>
      </c>
      <c r="AI1544">
        <v>22</v>
      </c>
      <c r="AJ1544">
        <v>0</v>
      </c>
      <c r="AK1544">
        <v>0</v>
      </c>
      <c r="AL1544">
        <v>0</v>
      </c>
      <c r="AM1544">
        <v>0</v>
      </c>
      <c r="AN1544">
        <v>0</v>
      </c>
      <c r="AO1544">
        <v>156</v>
      </c>
      <c r="AP1544">
        <v>592</v>
      </c>
      <c r="AQ1544">
        <v>152</v>
      </c>
      <c r="AR1544">
        <v>0</v>
      </c>
      <c r="AS1544">
        <v>72</v>
      </c>
      <c r="AT1544">
        <v>28</v>
      </c>
      <c r="AU1544">
        <v>31</v>
      </c>
      <c r="AV1544">
        <v>11</v>
      </c>
      <c r="AW1544">
        <v>5</v>
      </c>
      <c r="AX1544">
        <v>0</v>
      </c>
      <c r="AY1544">
        <v>61</v>
      </c>
      <c r="AZ1544">
        <v>99</v>
      </c>
      <c r="BA1544">
        <v>59</v>
      </c>
      <c r="BB1544">
        <v>24</v>
      </c>
      <c r="BC1544">
        <v>10</v>
      </c>
      <c r="BD1544">
        <v>5</v>
      </c>
      <c r="BE1544">
        <v>0</v>
      </c>
      <c r="BF1544">
        <v>300</v>
      </c>
      <c r="BG1544">
        <v>6675</v>
      </c>
      <c r="BH1544">
        <v>4</v>
      </c>
      <c r="BI1544">
        <v>43</v>
      </c>
      <c r="BJ1544" s="2">
        <v>46132</v>
      </c>
      <c r="BK1544">
        <v>0</v>
      </c>
      <c r="BL1544" s="3" t="str">
        <f>VLOOKUP(O1544,DropDownList!$H$1:$I$7,2,FALSE)</f>
        <v>2023/24</v>
      </c>
      <c r="BM1544" s="3" t="str">
        <f t="shared" si="24"/>
        <v>JP COURT</v>
      </c>
    </row>
    <row r="1545" spans="1:65" x14ac:dyDescent="0.2">
      <c r="A1545">
        <v>2026</v>
      </c>
      <c r="B1545">
        <v>4</v>
      </c>
      <c r="C1545" t="s">
        <v>162</v>
      </c>
      <c r="D1545" t="s">
        <v>174</v>
      </c>
      <c r="E1545" t="s">
        <v>14</v>
      </c>
      <c r="F1545">
        <v>9346</v>
      </c>
      <c r="G1545" t="s">
        <v>141</v>
      </c>
      <c r="H1545" t="s">
        <v>171</v>
      </c>
      <c r="I1545" t="s">
        <v>172</v>
      </c>
      <c r="J1545" s="1">
        <v>46113</v>
      </c>
      <c r="K1545" t="s">
        <v>440</v>
      </c>
      <c r="L1545">
        <v>1</v>
      </c>
      <c r="M1545" t="s">
        <v>441</v>
      </c>
      <c r="N1545" t="s">
        <v>442</v>
      </c>
      <c r="O1545" t="s">
        <v>147</v>
      </c>
      <c r="P1545" t="s">
        <v>153</v>
      </c>
      <c r="Q1545">
        <v>45</v>
      </c>
      <c r="R1545">
        <v>7</v>
      </c>
      <c r="S1545">
        <v>315</v>
      </c>
      <c r="T1545">
        <v>0</v>
      </c>
      <c r="U1545">
        <v>1</v>
      </c>
      <c r="V1545">
        <v>1</v>
      </c>
      <c r="W1545">
        <v>45</v>
      </c>
      <c r="X1545">
        <v>45</v>
      </c>
      <c r="Y1545">
        <v>0</v>
      </c>
      <c r="Z1545">
        <v>0</v>
      </c>
      <c r="AA1545">
        <v>270</v>
      </c>
      <c r="AB1545">
        <v>0</v>
      </c>
      <c r="AC1545">
        <v>270</v>
      </c>
      <c r="AD1545">
        <v>1</v>
      </c>
      <c r="AE1545">
        <v>0</v>
      </c>
      <c r="AF1545">
        <v>6</v>
      </c>
      <c r="AG1545">
        <v>0</v>
      </c>
      <c r="AH1545">
        <v>0</v>
      </c>
      <c r="AI1545">
        <v>1</v>
      </c>
      <c r="AJ1545">
        <v>0</v>
      </c>
      <c r="AK1545">
        <v>0</v>
      </c>
      <c r="AL1545">
        <v>0</v>
      </c>
      <c r="AM1545">
        <v>0</v>
      </c>
      <c r="AN1545">
        <v>0</v>
      </c>
      <c r="AO1545">
        <v>3</v>
      </c>
      <c r="AP1545">
        <v>3</v>
      </c>
      <c r="AQ1545">
        <v>3</v>
      </c>
      <c r="AR1545">
        <v>0</v>
      </c>
      <c r="AS1545">
        <v>0</v>
      </c>
      <c r="AT1545">
        <v>0</v>
      </c>
      <c r="AU1545">
        <v>0</v>
      </c>
      <c r="AV1545">
        <v>0</v>
      </c>
      <c r="AW1545">
        <v>0</v>
      </c>
      <c r="AX1545">
        <v>0</v>
      </c>
      <c r="AY1545">
        <v>0</v>
      </c>
      <c r="AZ1545">
        <v>0</v>
      </c>
      <c r="BA1545">
        <v>0</v>
      </c>
      <c r="BB1545">
        <v>0</v>
      </c>
      <c r="BC1545">
        <v>0</v>
      </c>
      <c r="BD1545">
        <v>0</v>
      </c>
      <c r="BE1545">
        <v>0</v>
      </c>
      <c r="BF1545">
        <v>3</v>
      </c>
      <c r="BG1545">
        <v>45</v>
      </c>
      <c r="BH1545">
        <v>0</v>
      </c>
      <c r="BI1545">
        <v>1</v>
      </c>
      <c r="BJ1545" s="2">
        <v>46132</v>
      </c>
      <c r="BK1545">
        <v>0</v>
      </c>
      <c r="BL1545" s="3" t="str">
        <f>VLOOKUP(O1545,DropDownList!$H$1:$I$7,2,FALSE)</f>
        <v>2024/25</v>
      </c>
      <c r="BM1545" s="3" t="str">
        <f t="shared" si="24"/>
        <v>PREG</v>
      </c>
    </row>
    <row r="1546" spans="1:65" x14ac:dyDescent="0.2">
      <c r="A1546">
        <v>2026</v>
      </c>
      <c r="B1546">
        <v>4</v>
      </c>
      <c r="C1546" t="s">
        <v>162</v>
      </c>
      <c r="D1546" t="s">
        <v>174</v>
      </c>
      <c r="E1546" t="s">
        <v>14</v>
      </c>
      <c r="F1546">
        <v>9346</v>
      </c>
      <c r="G1546" t="s">
        <v>141</v>
      </c>
      <c r="H1546" t="s">
        <v>171</v>
      </c>
      <c r="I1546" t="s">
        <v>172</v>
      </c>
      <c r="J1546" s="1">
        <v>46113</v>
      </c>
      <c r="K1546" t="s">
        <v>440</v>
      </c>
      <c r="L1546">
        <v>1</v>
      </c>
      <c r="M1546" t="s">
        <v>441</v>
      </c>
      <c r="N1546" t="s">
        <v>442</v>
      </c>
      <c r="O1546" t="s">
        <v>147</v>
      </c>
      <c r="P1546" t="s">
        <v>151</v>
      </c>
      <c r="Q1546">
        <v>0</v>
      </c>
      <c r="R1546">
        <v>2</v>
      </c>
      <c r="S1546">
        <v>60</v>
      </c>
      <c r="T1546">
        <v>0</v>
      </c>
      <c r="U1546">
        <v>0</v>
      </c>
      <c r="V1546">
        <v>0</v>
      </c>
      <c r="W1546">
        <v>0</v>
      </c>
      <c r="X1546">
        <v>0</v>
      </c>
      <c r="Y1546">
        <v>0</v>
      </c>
      <c r="Z1546">
        <v>0</v>
      </c>
      <c r="AA1546">
        <v>60</v>
      </c>
      <c r="AB1546">
        <v>0</v>
      </c>
      <c r="AC1546">
        <v>60</v>
      </c>
      <c r="AD1546">
        <v>0</v>
      </c>
      <c r="AE1546">
        <v>0</v>
      </c>
      <c r="AF1546">
        <v>2</v>
      </c>
      <c r="AG1546">
        <v>0</v>
      </c>
      <c r="AH1546">
        <v>0</v>
      </c>
      <c r="AI1546">
        <v>0</v>
      </c>
      <c r="AJ1546">
        <v>0</v>
      </c>
      <c r="AK1546">
        <v>0</v>
      </c>
      <c r="AL1546">
        <v>0</v>
      </c>
      <c r="AM1546">
        <v>0</v>
      </c>
      <c r="AN1546">
        <v>0</v>
      </c>
      <c r="AO1546">
        <v>0</v>
      </c>
      <c r="AP1546">
        <v>0</v>
      </c>
      <c r="AQ1546">
        <v>0</v>
      </c>
      <c r="AR1546">
        <v>0</v>
      </c>
      <c r="AS1546">
        <v>0</v>
      </c>
      <c r="AT1546">
        <v>0</v>
      </c>
      <c r="AU1546">
        <v>0</v>
      </c>
      <c r="AV1546">
        <v>0</v>
      </c>
      <c r="AW1546">
        <v>0</v>
      </c>
      <c r="AX1546">
        <v>0</v>
      </c>
      <c r="AY1546">
        <v>0</v>
      </c>
      <c r="AZ1546">
        <v>0</v>
      </c>
      <c r="BA1546">
        <v>0</v>
      </c>
      <c r="BB1546">
        <v>0</v>
      </c>
      <c r="BC1546">
        <v>0</v>
      </c>
      <c r="BD1546">
        <v>0</v>
      </c>
      <c r="BE1546">
        <v>0</v>
      </c>
      <c r="BF1546">
        <v>0</v>
      </c>
      <c r="BG1546">
        <v>0</v>
      </c>
      <c r="BH1546">
        <v>0</v>
      </c>
      <c r="BI1546">
        <v>0</v>
      </c>
      <c r="BJ1546" s="2">
        <v>46132</v>
      </c>
      <c r="BK1546">
        <v>0</v>
      </c>
      <c r="BL1546" s="3" t="str">
        <f>VLOOKUP(O1546,DropDownList!$H$1:$I$7,2,FALSE)</f>
        <v>2024/25</v>
      </c>
      <c r="BM1546" s="3" t="str">
        <f t="shared" si="24"/>
        <v>PCPF</v>
      </c>
    </row>
    <row r="1547" spans="1:65" x14ac:dyDescent="0.2">
      <c r="A1547">
        <v>2026</v>
      </c>
      <c r="B1547">
        <v>4</v>
      </c>
      <c r="C1547" t="s">
        <v>162</v>
      </c>
      <c r="D1547" t="s">
        <v>175</v>
      </c>
      <c r="E1547" t="s">
        <v>14</v>
      </c>
      <c r="F1547">
        <v>9781</v>
      </c>
      <c r="G1547" t="s">
        <v>158</v>
      </c>
      <c r="H1547" t="s">
        <v>171</v>
      </c>
      <c r="I1547" t="s">
        <v>172</v>
      </c>
      <c r="J1547" s="1">
        <v>46113</v>
      </c>
      <c r="K1547" t="s">
        <v>440</v>
      </c>
      <c r="L1547">
        <v>1</v>
      </c>
      <c r="M1547" t="s">
        <v>441</v>
      </c>
      <c r="N1547" t="s">
        <v>442</v>
      </c>
      <c r="O1547" t="s">
        <v>149</v>
      </c>
      <c r="P1547" t="s">
        <v>161</v>
      </c>
      <c r="Q1547">
        <v>3080</v>
      </c>
      <c r="R1547">
        <v>462</v>
      </c>
      <c r="S1547">
        <v>26102.5</v>
      </c>
      <c r="T1547">
        <v>190</v>
      </c>
      <c r="U1547">
        <v>259</v>
      </c>
      <c r="V1547">
        <v>87</v>
      </c>
      <c r="W1547">
        <v>2205</v>
      </c>
      <c r="X1547">
        <v>2205</v>
      </c>
      <c r="Y1547">
        <v>0</v>
      </c>
      <c r="Z1547">
        <v>0</v>
      </c>
      <c r="AA1547">
        <v>22832.5</v>
      </c>
      <c r="AB1547">
        <v>0</v>
      </c>
      <c r="AC1547">
        <v>0</v>
      </c>
      <c r="AD1547">
        <v>84</v>
      </c>
      <c r="AE1547">
        <v>3</v>
      </c>
      <c r="AF1547">
        <v>331</v>
      </c>
      <c r="AG1547">
        <v>6</v>
      </c>
      <c r="AH1547">
        <v>7</v>
      </c>
      <c r="AI1547">
        <v>118</v>
      </c>
      <c r="AJ1547">
        <v>0</v>
      </c>
      <c r="AK1547">
        <v>0</v>
      </c>
      <c r="AL1547">
        <v>0</v>
      </c>
      <c r="AM1547">
        <v>0</v>
      </c>
      <c r="AN1547">
        <v>0</v>
      </c>
      <c r="AO1547">
        <v>298</v>
      </c>
      <c r="AP1547">
        <v>624</v>
      </c>
      <c r="AQ1547">
        <v>294</v>
      </c>
      <c r="AR1547">
        <v>0</v>
      </c>
      <c r="AS1547">
        <v>90</v>
      </c>
      <c r="AT1547">
        <v>0</v>
      </c>
      <c r="AU1547">
        <v>3</v>
      </c>
      <c r="AV1547">
        <v>2</v>
      </c>
      <c r="AW1547">
        <v>16</v>
      </c>
      <c r="AX1547">
        <v>0</v>
      </c>
      <c r="AY1547">
        <v>58</v>
      </c>
      <c r="AZ1547">
        <v>62</v>
      </c>
      <c r="BA1547">
        <v>2</v>
      </c>
      <c r="BB1547">
        <v>16</v>
      </c>
      <c r="BC1547">
        <v>6</v>
      </c>
      <c r="BD1547">
        <v>3</v>
      </c>
      <c r="BE1547">
        <v>0</v>
      </c>
      <c r="BF1547">
        <v>441</v>
      </c>
      <c r="BG1547">
        <v>2935</v>
      </c>
      <c r="BH1547">
        <v>0</v>
      </c>
      <c r="BI1547">
        <v>248</v>
      </c>
      <c r="BJ1547" s="2">
        <v>46132</v>
      </c>
      <c r="BK1547">
        <v>0</v>
      </c>
      <c r="BL1547" s="3" t="str">
        <f>VLOOKUP(O1547,DropDownList!$H$1:$I$7,2,FALSE)</f>
        <v>2025/26</v>
      </c>
      <c r="BM1547" s="3" t="str">
        <f t="shared" si="24"/>
        <v>VSUR</v>
      </c>
    </row>
    <row r="1548" spans="1:65" x14ac:dyDescent="0.2">
      <c r="A1548">
        <v>2026</v>
      </c>
      <c r="B1548">
        <v>4</v>
      </c>
      <c r="C1548" t="s">
        <v>162</v>
      </c>
      <c r="D1548" t="s">
        <v>175</v>
      </c>
      <c r="E1548" t="s">
        <v>14</v>
      </c>
      <c r="F1548">
        <v>9781</v>
      </c>
      <c r="G1548" t="s">
        <v>158</v>
      </c>
      <c r="H1548" t="s">
        <v>171</v>
      </c>
      <c r="I1548" t="s">
        <v>172</v>
      </c>
      <c r="J1548" s="1">
        <v>46113</v>
      </c>
      <c r="K1548" t="s">
        <v>440</v>
      </c>
      <c r="L1548">
        <v>1</v>
      </c>
      <c r="M1548" t="s">
        <v>441</v>
      </c>
      <c r="N1548" t="s">
        <v>442</v>
      </c>
      <c r="O1548" t="s">
        <v>147</v>
      </c>
      <c r="P1548" t="s">
        <v>160</v>
      </c>
      <c r="Q1548">
        <v>138062.12</v>
      </c>
      <c r="R1548">
        <v>767</v>
      </c>
      <c r="S1548">
        <v>528867.06000000006</v>
      </c>
      <c r="T1548">
        <v>29896.53</v>
      </c>
      <c r="U1548">
        <v>304</v>
      </c>
      <c r="V1548">
        <v>172</v>
      </c>
      <c r="W1548">
        <v>78825.52</v>
      </c>
      <c r="X1548">
        <v>91565.52</v>
      </c>
      <c r="Y1548">
        <v>0</v>
      </c>
      <c r="Z1548">
        <v>0</v>
      </c>
      <c r="AA1548">
        <v>360908.41</v>
      </c>
      <c r="AB1548">
        <v>11776.67</v>
      </c>
      <c r="AC1548">
        <v>328703.28999999998</v>
      </c>
      <c r="AD1548">
        <v>83</v>
      </c>
      <c r="AE1548">
        <v>89</v>
      </c>
      <c r="AF1548">
        <v>403</v>
      </c>
      <c r="AG1548">
        <v>185</v>
      </c>
      <c r="AH1548">
        <v>52</v>
      </c>
      <c r="AI1548">
        <v>119</v>
      </c>
      <c r="AJ1548">
        <v>0</v>
      </c>
      <c r="AK1548">
        <v>0</v>
      </c>
      <c r="AL1548">
        <v>0</v>
      </c>
      <c r="AM1548">
        <v>0</v>
      </c>
      <c r="AN1548">
        <v>0</v>
      </c>
      <c r="AO1548">
        <v>513</v>
      </c>
      <c r="AP1548">
        <v>1598</v>
      </c>
      <c r="AQ1548">
        <v>458</v>
      </c>
      <c r="AR1548">
        <v>0</v>
      </c>
      <c r="AS1548">
        <v>211</v>
      </c>
      <c r="AT1548">
        <v>8</v>
      </c>
      <c r="AU1548">
        <v>42</v>
      </c>
      <c r="AV1548">
        <v>16</v>
      </c>
      <c r="AW1548">
        <v>95</v>
      </c>
      <c r="AX1548">
        <v>0</v>
      </c>
      <c r="AY1548">
        <v>177</v>
      </c>
      <c r="AZ1548">
        <v>223</v>
      </c>
      <c r="BA1548">
        <v>95</v>
      </c>
      <c r="BB1548">
        <v>60</v>
      </c>
      <c r="BC1548">
        <v>24</v>
      </c>
      <c r="BD1548">
        <v>11</v>
      </c>
      <c r="BE1548">
        <v>2</v>
      </c>
      <c r="BF1548">
        <v>664</v>
      </c>
      <c r="BG1548">
        <v>63055</v>
      </c>
      <c r="BH1548">
        <v>8</v>
      </c>
      <c r="BI1548">
        <v>254</v>
      </c>
      <c r="BJ1548" s="2">
        <v>46132</v>
      </c>
      <c r="BK1548">
        <v>1</v>
      </c>
      <c r="BL1548" s="3" t="str">
        <f>VLOOKUP(O1548,DropDownList!$H$1:$I$7,2,FALSE)</f>
        <v>2024/25</v>
      </c>
      <c r="BM1548" s="3" t="str">
        <f t="shared" si="24"/>
        <v>SC COURT</v>
      </c>
    </row>
    <row r="1549" spans="1:65" x14ac:dyDescent="0.2">
      <c r="A1549">
        <v>2026</v>
      </c>
      <c r="B1549">
        <v>4</v>
      </c>
      <c r="C1549" t="s">
        <v>162</v>
      </c>
      <c r="D1549" t="s">
        <v>175</v>
      </c>
      <c r="E1549" t="s">
        <v>14</v>
      </c>
      <c r="F1549">
        <v>9781</v>
      </c>
      <c r="G1549" t="s">
        <v>158</v>
      </c>
      <c r="H1549" t="s">
        <v>171</v>
      </c>
      <c r="I1549" t="s">
        <v>172</v>
      </c>
      <c r="J1549" s="1">
        <v>46113</v>
      </c>
      <c r="K1549" t="s">
        <v>440</v>
      </c>
      <c r="L1549">
        <v>1</v>
      </c>
      <c r="M1549" t="s">
        <v>441</v>
      </c>
      <c r="N1549" t="s">
        <v>442</v>
      </c>
      <c r="O1549" t="s">
        <v>149</v>
      </c>
      <c r="P1549" t="s">
        <v>159</v>
      </c>
      <c r="Q1549">
        <v>29172.6</v>
      </c>
      <c r="R1549">
        <v>12</v>
      </c>
      <c r="S1549">
        <v>155947.03</v>
      </c>
      <c r="T1549">
        <v>0</v>
      </c>
      <c r="U1549">
        <v>3</v>
      </c>
      <c r="V1549">
        <v>1</v>
      </c>
      <c r="W1549">
        <v>1300</v>
      </c>
      <c r="X1549">
        <v>1300</v>
      </c>
      <c r="Y1549">
        <v>0</v>
      </c>
      <c r="Z1549">
        <v>0</v>
      </c>
      <c r="AA1549">
        <v>126774.43</v>
      </c>
      <c r="AB1549">
        <v>0</v>
      </c>
      <c r="AC1549">
        <v>0</v>
      </c>
      <c r="AD1549">
        <v>1</v>
      </c>
      <c r="AE1549">
        <v>0</v>
      </c>
      <c r="AF1549">
        <v>9</v>
      </c>
      <c r="AG1549">
        <v>2</v>
      </c>
      <c r="AH1549">
        <v>0</v>
      </c>
      <c r="AI1549">
        <v>1</v>
      </c>
      <c r="AJ1549">
        <v>0</v>
      </c>
      <c r="AK1549">
        <v>0</v>
      </c>
      <c r="AL1549">
        <v>0</v>
      </c>
      <c r="AM1549">
        <v>0</v>
      </c>
      <c r="AN1549">
        <v>0</v>
      </c>
      <c r="AO1549">
        <v>0</v>
      </c>
      <c r="AP1549">
        <v>0</v>
      </c>
      <c r="AQ1549">
        <v>0</v>
      </c>
      <c r="AR1549">
        <v>0</v>
      </c>
      <c r="AS1549">
        <v>0</v>
      </c>
      <c r="AT1549">
        <v>0</v>
      </c>
      <c r="AU1549">
        <v>0</v>
      </c>
      <c r="AV1549">
        <v>0</v>
      </c>
      <c r="AW1549">
        <v>0</v>
      </c>
      <c r="AX1549">
        <v>0</v>
      </c>
      <c r="AY1549">
        <v>0</v>
      </c>
      <c r="AZ1549">
        <v>0</v>
      </c>
      <c r="BA1549">
        <v>0</v>
      </c>
      <c r="BB1549">
        <v>0</v>
      </c>
      <c r="BC1549">
        <v>0</v>
      </c>
      <c r="BD1549">
        <v>0</v>
      </c>
      <c r="BE1549">
        <v>0</v>
      </c>
      <c r="BF1549">
        <v>0</v>
      </c>
      <c r="BG1549">
        <v>1300</v>
      </c>
      <c r="BH1549">
        <v>0</v>
      </c>
      <c r="BI1549">
        <v>0</v>
      </c>
      <c r="BJ1549" s="2">
        <v>46132</v>
      </c>
      <c r="BK1549">
        <v>0</v>
      </c>
      <c r="BL1549" s="3" t="str">
        <f>VLOOKUP(O1549,DropDownList!$H$1:$I$7,2,FALSE)</f>
        <v>2025/26</v>
      </c>
      <c r="BM1549" s="3" t="str">
        <f t="shared" si="24"/>
        <v>CONF</v>
      </c>
    </row>
    <row r="1550" spans="1:65" x14ac:dyDescent="0.2">
      <c r="A1550">
        <v>2026</v>
      </c>
      <c r="B1550">
        <v>4</v>
      </c>
      <c r="C1550" t="s">
        <v>162</v>
      </c>
      <c r="D1550" t="s">
        <v>175</v>
      </c>
      <c r="E1550" t="s">
        <v>14</v>
      </c>
      <c r="F1550">
        <v>9781</v>
      </c>
      <c r="G1550" t="s">
        <v>158</v>
      </c>
      <c r="H1550" t="s">
        <v>171</v>
      </c>
      <c r="I1550" t="s">
        <v>172</v>
      </c>
      <c r="J1550" s="1">
        <v>46113</v>
      </c>
      <c r="K1550" t="s">
        <v>440</v>
      </c>
      <c r="L1550">
        <v>1</v>
      </c>
      <c r="M1550" t="s">
        <v>441</v>
      </c>
      <c r="N1550" t="s">
        <v>442</v>
      </c>
      <c r="O1550" t="s">
        <v>156</v>
      </c>
      <c r="P1550" t="s">
        <v>160</v>
      </c>
      <c r="Q1550">
        <v>54639.57</v>
      </c>
      <c r="R1550">
        <v>560</v>
      </c>
      <c r="S1550">
        <v>326100.5</v>
      </c>
      <c r="T1550">
        <v>16758.73</v>
      </c>
      <c r="U1550">
        <v>138</v>
      </c>
      <c r="V1550">
        <v>83</v>
      </c>
      <c r="W1550">
        <v>34719.14</v>
      </c>
      <c r="X1550">
        <v>39099.14</v>
      </c>
      <c r="Y1550">
        <v>0</v>
      </c>
      <c r="Z1550">
        <v>0</v>
      </c>
      <c r="AA1550">
        <v>254702.2</v>
      </c>
      <c r="AB1550">
        <v>19467.669999999998</v>
      </c>
      <c r="AC1550">
        <v>222154.45</v>
      </c>
      <c r="AD1550">
        <v>53</v>
      </c>
      <c r="AE1550">
        <v>30</v>
      </c>
      <c r="AF1550">
        <v>377</v>
      </c>
      <c r="AG1550">
        <v>57</v>
      </c>
      <c r="AH1550">
        <v>35</v>
      </c>
      <c r="AI1550">
        <v>81</v>
      </c>
      <c r="AJ1550">
        <v>0</v>
      </c>
      <c r="AK1550">
        <v>0</v>
      </c>
      <c r="AL1550">
        <v>0</v>
      </c>
      <c r="AM1550">
        <v>0</v>
      </c>
      <c r="AN1550">
        <v>0</v>
      </c>
      <c r="AO1550">
        <v>373</v>
      </c>
      <c r="AP1550">
        <v>1419</v>
      </c>
      <c r="AQ1550">
        <v>336</v>
      </c>
      <c r="AR1550">
        <v>2</v>
      </c>
      <c r="AS1550">
        <v>149</v>
      </c>
      <c r="AT1550">
        <v>55</v>
      </c>
      <c r="AU1550">
        <v>48</v>
      </c>
      <c r="AV1550">
        <v>23</v>
      </c>
      <c r="AW1550">
        <v>66</v>
      </c>
      <c r="AX1550">
        <v>0</v>
      </c>
      <c r="AY1550">
        <v>169</v>
      </c>
      <c r="AZ1550">
        <v>259</v>
      </c>
      <c r="BA1550">
        <v>154</v>
      </c>
      <c r="BB1550">
        <v>44</v>
      </c>
      <c r="BC1550">
        <v>21</v>
      </c>
      <c r="BD1550">
        <v>4</v>
      </c>
      <c r="BE1550">
        <v>1</v>
      </c>
      <c r="BF1550">
        <v>487</v>
      </c>
      <c r="BG1550">
        <v>33942</v>
      </c>
      <c r="BH1550">
        <v>10</v>
      </c>
      <c r="BI1550">
        <v>95</v>
      </c>
      <c r="BJ1550" s="2">
        <v>46132</v>
      </c>
      <c r="BK1550">
        <v>2</v>
      </c>
      <c r="BL1550" s="3" t="str">
        <f>VLOOKUP(O1550,DropDownList!$H$1:$I$7,2,FALSE)</f>
        <v>2023/24</v>
      </c>
      <c r="BM1550" s="3" t="str">
        <f t="shared" si="24"/>
        <v>SC COURT</v>
      </c>
    </row>
    <row r="1551" spans="1:65" x14ac:dyDescent="0.2">
      <c r="A1551">
        <v>2026</v>
      </c>
      <c r="B1551">
        <v>4</v>
      </c>
      <c r="C1551" t="s">
        <v>162</v>
      </c>
      <c r="D1551" t="s">
        <v>175</v>
      </c>
      <c r="E1551" t="s">
        <v>14</v>
      </c>
      <c r="F1551">
        <v>9781</v>
      </c>
      <c r="G1551" t="s">
        <v>158</v>
      </c>
      <c r="H1551" t="s">
        <v>171</v>
      </c>
      <c r="I1551" t="s">
        <v>172</v>
      </c>
      <c r="J1551" s="1">
        <v>46113</v>
      </c>
      <c r="K1551" t="s">
        <v>440</v>
      </c>
      <c r="L1551">
        <v>1</v>
      </c>
      <c r="M1551" t="s">
        <v>441</v>
      </c>
      <c r="N1551" t="s">
        <v>442</v>
      </c>
      <c r="O1551" t="s">
        <v>155</v>
      </c>
      <c r="P1551" t="s">
        <v>161</v>
      </c>
      <c r="Q1551">
        <v>1061.83</v>
      </c>
      <c r="R1551">
        <v>670</v>
      </c>
      <c r="S1551">
        <v>17530</v>
      </c>
      <c r="T1551">
        <v>989.36</v>
      </c>
      <c r="U1551">
        <v>122</v>
      </c>
      <c r="V1551">
        <v>34</v>
      </c>
      <c r="W1551">
        <v>765</v>
      </c>
      <c r="X1551">
        <v>765</v>
      </c>
      <c r="Y1551">
        <v>0</v>
      </c>
      <c r="Z1551">
        <v>0</v>
      </c>
      <c r="AA1551">
        <v>15478.81</v>
      </c>
      <c r="AB1551">
        <v>0</v>
      </c>
      <c r="AC1551">
        <v>0</v>
      </c>
      <c r="AD1551">
        <v>34</v>
      </c>
      <c r="AE1551">
        <v>0</v>
      </c>
      <c r="AF1551">
        <v>576</v>
      </c>
      <c r="AG1551">
        <v>3</v>
      </c>
      <c r="AH1551">
        <v>40</v>
      </c>
      <c r="AI1551">
        <v>48</v>
      </c>
      <c r="AJ1551">
        <v>0</v>
      </c>
      <c r="AK1551">
        <v>0</v>
      </c>
      <c r="AL1551">
        <v>0</v>
      </c>
      <c r="AM1551">
        <v>0</v>
      </c>
      <c r="AN1551">
        <v>0</v>
      </c>
      <c r="AO1551">
        <v>460</v>
      </c>
      <c r="AP1551">
        <v>2091</v>
      </c>
      <c r="AQ1551">
        <v>461</v>
      </c>
      <c r="AR1551">
        <v>0</v>
      </c>
      <c r="AS1551">
        <v>215</v>
      </c>
      <c r="AT1551">
        <v>94</v>
      </c>
      <c r="AU1551">
        <v>64</v>
      </c>
      <c r="AV1551">
        <v>35</v>
      </c>
      <c r="AW1551">
        <v>47</v>
      </c>
      <c r="AX1551">
        <v>0</v>
      </c>
      <c r="AY1551">
        <v>256</v>
      </c>
      <c r="AZ1551">
        <v>394</v>
      </c>
      <c r="BA1551">
        <v>262</v>
      </c>
      <c r="BB1551">
        <v>68</v>
      </c>
      <c r="BC1551">
        <v>37</v>
      </c>
      <c r="BD1551">
        <v>12</v>
      </c>
      <c r="BE1551">
        <v>0</v>
      </c>
      <c r="BF1551">
        <v>611</v>
      </c>
      <c r="BG1551">
        <v>1015</v>
      </c>
      <c r="BH1551">
        <v>3</v>
      </c>
      <c r="BI1551">
        <v>99</v>
      </c>
      <c r="BJ1551" s="2">
        <v>46132</v>
      </c>
      <c r="BK1551">
        <v>3</v>
      </c>
      <c r="BL1551" s="3" t="str">
        <f>VLOOKUP(O1551,DropDownList!$H$1:$I$7,2,FALSE)</f>
        <v>2022/23</v>
      </c>
      <c r="BM1551" s="3" t="str">
        <f t="shared" si="24"/>
        <v>VSUR</v>
      </c>
    </row>
    <row r="1552" spans="1:65" x14ac:dyDescent="0.2">
      <c r="A1552">
        <v>2026</v>
      </c>
      <c r="B1552">
        <v>4</v>
      </c>
      <c r="C1552" t="s">
        <v>162</v>
      </c>
      <c r="D1552" t="s">
        <v>175</v>
      </c>
      <c r="E1552" t="s">
        <v>14</v>
      </c>
      <c r="F1552">
        <v>9781</v>
      </c>
      <c r="G1552" t="s">
        <v>158</v>
      </c>
      <c r="H1552" t="s">
        <v>171</v>
      </c>
      <c r="I1552" t="s">
        <v>172</v>
      </c>
      <c r="J1552" s="1">
        <v>46113</v>
      </c>
      <c r="K1552" t="s">
        <v>440</v>
      </c>
      <c r="L1552">
        <v>1</v>
      </c>
      <c r="M1552" t="s">
        <v>441</v>
      </c>
      <c r="N1552" t="s">
        <v>442</v>
      </c>
      <c r="O1552" t="s">
        <v>147</v>
      </c>
      <c r="P1552" t="s">
        <v>161</v>
      </c>
      <c r="Q1552">
        <v>3021.55</v>
      </c>
      <c r="R1552">
        <v>717</v>
      </c>
      <c r="S1552">
        <v>61390</v>
      </c>
      <c r="T1552">
        <v>900</v>
      </c>
      <c r="U1552">
        <v>292</v>
      </c>
      <c r="V1552">
        <v>79</v>
      </c>
      <c r="W1552">
        <v>2145.96</v>
      </c>
      <c r="X1552">
        <v>2145.96</v>
      </c>
      <c r="Y1552">
        <v>0</v>
      </c>
      <c r="Z1552">
        <v>0</v>
      </c>
      <c r="AA1552">
        <v>57468.45</v>
      </c>
      <c r="AB1552">
        <v>0</v>
      </c>
      <c r="AC1552">
        <v>0</v>
      </c>
      <c r="AD1552">
        <v>70</v>
      </c>
      <c r="AE1552">
        <v>9</v>
      </c>
      <c r="AF1552">
        <v>568</v>
      </c>
      <c r="AG1552">
        <v>12</v>
      </c>
      <c r="AH1552">
        <v>28</v>
      </c>
      <c r="AI1552">
        <v>109</v>
      </c>
      <c r="AJ1552">
        <v>0</v>
      </c>
      <c r="AK1552">
        <v>0</v>
      </c>
      <c r="AL1552">
        <v>0</v>
      </c>
      <c r="AM1552">
        <v>0</v>
      </c>
      <c r="AN1552">
        <v>0</v>
      </c>
      <c r="AO1552">
        <v>476</v>
      </c>
      <c r="AP1552">
        <v>1571</v>
      </c>
      <c r="AQ1552">
        <v>461</v>
      </c>
      <c r="AR1552">
        <v>0</v>
      </c>
      <c r="AS1552">
        <v>210</v>
      </c>
      <c r="AT1552">
        <v>8</v>
      </c>
      <c r="AU1552">
        <v>41</v>
      </c>
      <c r="AV1552">
        <v>15</v>
      </c>
      <c r="AW1552">
        <v>61</v>
      </c>
      <c r="AX1552">
        <v>0</v>
      </c>
      <c r="AY1552">
        <v>180</v>
      </c>
      <c r="AZ1552">
        <v>225</v>
      </c>
      <c r="BA1552">
        <v>94</v>
      </c>
      <c r="BB1552">
        <v>63</v>
      </c>
      <c r="BC1552">
        <v>27</v>
      </c>
      <c r="BD1552">
        <v>9</v>
      </c>
      <c r="BE1552">
        <v>2</v>
      </c>
      <c r="BF1552">
        <v>650</v>
      </c>
      <c r="BG1552">
        <v>2890</v>
      </c>
      <c r="BH1552">
        <v>0</v>
      </c>
      <c r="BI1552">
        <v>253</v>
      </c>
      <c r="BJ1552" s="2">
        <v>46132</v>
      </c>
      <c r="BK1552">
        <v>1</v>
      </c>
      <c r="BL1552" s="3" t="str">
        <f>VLOOKUP(O1552,DropDownList!$H$1:$I$7,2,FALSE)</f>
        <v>2024/25</v>
      </c>
      <c r="BM1552" s="3" t="str">
        <f t="shared" si="24"/>
        <v>VSUR</v>
      </c>
    </row>
    <row r="1553" spans="1:65" x14ac:dyDescent="0.2">
      <c r="A1553">
        <v>2026</v>
      </c>
      <c r="B1553">
        <v>4</v>
      </c>
      <c r="C1553" t="s">
        <v>162</v>
      </c>
      <c r="D1553" t="s">
        <v>175</v>
      </c>
      <c r="E1553" t="s">
        <v>14</v>
      </c>
      <c r="F1553">
        <v>9781</v>
      </c>
      <c r="G1553" t="s">
        <v>158</v>
      </c>
      <c r="H1553" t="s">
        <v>171</v>
      </c>
      <c r="I1553" t="s">
        <v>172</v>
      </c>
      <c r="J1553" s="1">
        <v>46113</v>
      </c>
      <c r="K1553" t="s">
        <v>440</v>
      </c>
      <c r="L1553">
        <v>1</v>
      </c>
      <c r="M1553" t="s">
        <v>441</v>
      </c>
      <c r="N1553" t="s">
        <v>442</v>
      </c>
      <c r="O1553" t="s">
        <v>147</v>
      </c>
      <c r="P1553" t="s">
        <v>159</v>
      </c>
      <c r="Q1553">
        <v>5460</v>
      </c>
      <c r="R1553">
        <v>14</v>
      </c>
      <c r="S1553">
        <v>46477.01</v>
      </c>
      <c r="T1553">
        <v>43.86</v>
      </c>
      <c r="U1553">
        <v>1</v>
      </c>
      <c r="V1553">
        <v>1</v>
      </c>
      <c r="W1553">
        <v>5460</v>
      </c>
      <c r="X1553">
        <v>5460</v>
      </c>
      <c r="Y1553">
        <v>0</v>
      </c>
      <c r="Z1553">
        <v>0</v>
      </c>
      <c r="AA1553">
        <v>40973.15</v>
      </c>
      <c r="AB1553">
        <v>0</v>
      </c>
      <c r="AC1553">
        <v>0</v>
      </c>
      <c r="AD1553">
        <v>1</v>
      </c>
      <c r="AE1553">
        <v>0</v>
      </c>
      <c r="AF1553">
        <v>10</v>
      </c>
      <c r="AG1553">
        <v>0</v>
      </c>
      <c r="AH1553">
        <v>0</v>
      </c>
      <c r="AI1553">
        <v>1</v>
      </c>
      <c r="AJ1553">
        <v>0</v>
      </c>
      <c r="AK1553">
        <v>0</v>
      </c>
      <c r="AL1553">
        <v>0</v>
      </c>
      <c r="AM1553">
        <v>0</v>
      </c>
      <c r="AN1553">
        <v>0</v>
      </c>
      <c r="AO1553">
        <v>1</v>
      </c>
      <c r="AP1553">
        <v>1</v>
      </c>
      <c r="AQ1553">
        <v>0</v>
      </c>
      <c r="AR1553">
        <v>0</v>
      </c>
      <c r="AS1553">
        <v>0</v>
      </c>
      <c r="AT1553">
        <v>0</v>
      </c>
      <c r="AU1553">
        <v>0</v>
      </c>
      <c r="AV1553">
        <v>0</v>
      </c>
      <c r="AW1553">
        <v>0</v>
      </c>
      <c r="AX1553">
        <v>0</v>
      </c>
      <c r="AY1553">
        <v>0</v>
      </c>
      <c r="AZ1553">
        <v>0</v>
      </c>
      <c r="BA1553">
        <v>0</v>
      </c>
      <c r="BB1553">
        <v>0</v>
      </c>
      <c r="BC1553">
        <v>0</v>
      </c>
      <c r="BD1553">
        <v>0</v>
      </c>
      <c r="BE1553">
        <v>0</v>
      </c>
      <c r="BF1553">
        <v>0</v>
      </c>
      <c r="BG1553">
        <v>5460</v>
      </c>
      <c r="BH1553">
        <v>3</v>
      </c>
      <c r="BI1553">
        <v>0</v>
      </c>
      <c r="BJ1553" s="2">
        <v>46132</v>
      </c>
      <c r="BK1553">
        <v>0</v>
      </c>
      <c r="BL1553" s="3" t="str">
        <f>VLOOKUP(O1553,DropDownList!$H$1:$I$7,2,FALSE)</f>
        <v>2024/25</v>
      </c>
      <c r="BM1553" s="3" t="str">
        <f t="shared" si="24"/>
        <v>CONF</v>
      </c>
    </row>
    <row r="1554" spans="1:65" x14ac:dyDescent="0.2">
      <c r="A1554">
        <v>2026</v>
      </c>
      <c r="B1554">
        <v>4</v>
      </c>
      <c r="C1554" t="s">
        <v>162</v>
      </c>
      <c r="D1554" t="s">
        <v>175</v>
      </c>
      <c r="E1554" t="s">
        <v>14</v>
      </c>
      <c r="F1554">
        <v>9781</v>
      </c>
      <c r="G1554" t="s">
        <v>158</v>
      </c>
      <c r="H1554" t="s">
        <v>171</v>
      </c>
      <c r="I1554" t="s">
        <v>172</v>
      </c>
      <c r="J1554" s="1">
        <v>46113</v>
      </c>
      <c r="K1554" t="s">
        <v>440</v>
      </c>
      <c r="L1554">
        <v>1</v>
      </c>
      <c r="M1554" t="s">
        <v>441</v>
      </c>
      <c r="N1554" t="s">
        <v>442</v>
      </c>
      <c r="O1554" t="s">
        <v>155</v>
      </c>
      <c r="P1554" t="s">
        <v>159</v>
      </c>
      <c r="Q1554">
        <v>0</v>
      </c>
      <c r="R1554">
        <v>8</v>
      </c>
      <c r="S1554">
        <v>32691.63</v>
      </c>
      <c r="T1554">
        <v>228.42</v>
      </c>
      <c r="U1554">
        <v>0</v>
      </c>
      <c r="V1554">
        <v>0</v>
      </c>
      <c r="W1554">
        <v>0</v>
      </c>
      <c r="X1554">
        <v>0</v>
      </c>
      <c r="Y1554">
        <v>0</v>
      </c>
      <c r="Z1554">
        <v>0</v>
      </c>
      <c r="AA1554">
        <v>32463.21</v>
      </c>
      <c r="AB1554">
        <v>0</v>
      </c>
      <c r="AC1554">
        <v>0</v>
      </c>
      <c r="AD1554">
        <v>0</v>
      </c>
      <c r="AE1554">
        <v>0</v>
      </c>
      <c r="AF1554">
        <v>6</v>
      </c>
      <c r="AG1554">
        <v>0</v>
      </c>
      <c r="AH1554">
        <v>0</v>
      </c>
      <c r="AI1554">
        <v>0</v>
      </c>
      <c r="AJ1554">
        <v>0</v>
      </c>
      <c r="AK1554">
        <v>0</v>
      </c>
      <c r="AL1554">
        <v>0</v>
      </c>
      <c r="AM1554">
        <v>0</v>
      </c>
      <c r="AN1554">
        <v>0</v>
      </c>
      <c r="AO1554">
        <v>1</v>
      </c>
      <c r="AP1554">
        <v>2</v>
      </c>
      <c r="AQ1554">
        <v>0</v>
      </c>
      <c r="AR1554">
        <v>0</v>
      </c>
      <c r="AS1554">
        <v>0</v>
      </c>
      <c r="AT1554">
        <v>0</v>
      </c>
      <c r="AU1554">
        <v>0</v>
      </c>
      <c r="AV1554">
        <v>0</v>
      </c>
      <c r="AW1554">
        <v>1</v>
      </c>
      <c r="AX1554">
        <v>0</v>
      </c>
      <c r="AY1554">
        <v>0</v>
      </c>
      <c r="AZ1554">
        <v>0</v>
      </c>
      <c r="BA1554">
        <v>0</v>
      </c>
      <c r="BB1554">
        <v>0</v>
      </c>
      <c r="BC1554">
        <v>0</v>
      </c>
      <c r="BD1554">
        <v>0</v>
      </c>
      <c r="BE1554">
        <v>0</v>
      </c>
      <c r="BF1554">
        <v>0</v>
      </c>
      <c r="BG1554">
        <v>0</v>
      </c>
      <c r="BH1554">
        <v>2</v>
      </c>
      <c r="BI1554">
        <v>0</v>
      </c>
      <c r="BJ1554" s="2">
        <v>46132</v>
      </c>
      <c r="BK1554">
        <v>0</v>
      </c>
      <c r="BL1554" s="3" t="str">
        <f>VLOOKUP(O1554,DropDownList!$H$1:$I$7,2,FALSE)</f>
        <v>2022/23</v>
      </c>
      <c r="BM1554" s="3" t="str">
        <f t="shared" si="24"/>
        <v>CONF</v>
      </c>
    </row>
    <row r="1555" spans="1:65" x14ac:dyDescent="0.2">
      <c r="A1555">
        <v>2026</v>
      </c>
      <c r="B1555">
        <v>4</v>
      </c>
      <c r="C1555" t="s">
        <v>162</v>
      </c>
      <c r="D1555" t="s">
        <v>175</v>
      </c>
      <c r="E1555" t="s">
        <v>14</v>
      </c>
      <c r="F1555">
        <v>9781</v>
      </c>
      <c r="G1555" t="s">
        <v>158</v>
      </c>
      <c r="H1555" t="s">
        <v>171</v>
      </c>
      <c r="I1555" t="s">
        <v>172</v>
      </c>
      <c r="J1555" s="1">
        <v>46113</v>
      </c>
      <c r="K1555" t="s">
        <v>440</v>
      </c>
      <c r="L1555">
        <v>1</v>
      </c>
      <c r="M1555" t="s">
        <v>441</v>
      </c>
      <c r="N1555" t="s">
        <v>442</v>
      </c>
      <c r="O1555" t="s">
        <v>149</v>
      </c>
      <c r="P1555" t="s">
        <v>160</v>
      </c>
      <c r="Q1555">
        <v>129312.41</v>
      </c>
      <c r="R1555">
        <v>483</v>
      </c>
      <c r="S1555">
        <v>316305</v>
      </c>
      <c r="T1555">
        <v>4915</v>
      </c>
      <c r="U1555">
        <v>274</v>
      </c>
      <c r="V1555">
        <v>183</v>
      </c>
      <c r="W1555">
        <v>58233.88</v>
      </c>
      <c r="X1555">
        <v>90353.88</v>
      </c>
      <c r="Y1555">
        <v>0</v>
      </c>
      <c r="Z1555">
        <v>0</v>
      </c>
      <c r="AA1555">
        <v>182077.59</v>
      </c>
      <c r="AB1555">
        <v>5413.44</v>
      </c>
      <c r="AC1555">
        <v>164704.15</v>
      </c>
      <c r="AD1555">
        <v>92</v>
      </c>
      <c r="AE1555">
        <v>91</v>
      </c>
      <c r="AF1555">
        <v>198</v>
      </c>
      <c r="AG1555">
        <v>149</v>
      </c>
      <c r="AH1555">
        <v>9</v>
      </c>
      <c r="AI1555">
        <v>125</v>
      </c>
      <c r="AJ1555">
        <v>0</v>
      </c>
      <c r="AK1555">
        <v>0</v>
      </c>
      <c r="AL1555">
        <v>0</v>
      </c>
      <c r="AM1555">
        <v>0</v>
      </c>
      <c r="AN1555">
        <v>0</v>
      </c>
      <c r="AO1555">
        <v>317</v>
      </c>
      <c r="AP1555">
        <v>644</v>
      </c>
      <c r="AQ1555">
        <v>295</v>
      </c>
      <c r="AR1555">
        <v>0</v>
      </c>
      <c r="AS1555">
        <v>96</v>
      </c>
      <c r="AT1555">
        <v>0</v>
      </c>
      <c r="AU1555">
        <v>3</v>
      </c>
      <c r="AV1555">
        <v>2</v>
      </c>
      <c r="AW1555">
        <v>28</v>
      </c>
      <c r="AX1555">
        <v>0</v>
      </c>
      <c r="AY1555">
        <v>57</v>
      </c>
      <c r="AZ1555">
        <v>61</v>
      </c>
      <c r="BA1555">
        <v>2</v>
      </c>
      <c r="BB1555">
        <v>17</v>
      </c>
      <c r="BC1555">
        <v>6</v>
      </c>
      <c r="BD1555">
        <v>4</v>
      </c>
      <c r="BE1555">
        <v>0</v>
      </c>
      <c r="BF1555">
        <v>452</v>
      </c>
      <c r="BG1555">
        <v>68910</v>
      </c>
      <c r="BH1555">
        <v>2</v>
      </c>
      <c r="BI1555">
        <v>253</v>
      </c>
      <c r="BJ1555" s="2">
        <v>46132</v>
      </c>
      <c r="BK1555">
        <v>0</v>
      </c>
      <c r="BL1555" s="3" t="str">
        <f>VLOOKUP(O1555,DropDownList!$H$1:$I$7,2,FALSE)</f>
        <v>2025/26</v>
      </c>
      <c r="BM1555" s="3" t="str">
        <f t="shared" si="24"/>
        <v>SC COURT</v>
      </c>
    </row>
    <row r="1556" spans="1:65" x14ac:dyDescent="0.2">
      <c r="A1556">
        <v>2026</v>
      </c>
      <c r="B1556">
        <v>4</v>
      </c>
      <c r="C1556" t="s">
        <v>162</v>
      </c>
      <c r="D1556" t="s">
        <v>175</v>
      </c>
      <c r="E1556" t="s">
        <v>14</v>
      </c>
      <c r="F1556">
        <v>9781</v>
      </c>
      <c r="G1556" t="s">
        <v>158</v>
      </c>
      <c r="H1556" t="s">
        <v>171</v>
      </c>
      <c r="I1556" t="s">
        <v>172</v>
      </c>
      <c r="J1556" s="1">
        <v>46113</v>
      </c>
      <c r="K1556" t="s">
        <v>440</v>
      </c>
      <c r="L1556">
        <v>1</v>
      </c>
      <c r="M1556" t="s">
        <v>441</v>
      </c>
      <c r="N1556" t="s">
        <v>442</v>
      </c>
      <c r="O1556" t="s">
        <v>155</v>
      </c>
      <c r="P1556" t="s">
        <v>160</v>
      </c>
      <c r="Q1556">
        <v>41248.43</v>
      </c>
      <c r="R1556">
        <v>721</v>
      </c>
      <c r="S1556">
        <v>380550</v>
      </c>
      <c r="T1556">
        <v>26620.720000000001</v>
      </c>
      <c r="U1556">
        <v>134</v>
      </c>
      <c r="V1556">
        <v>81</v>
      </c>
      <c r="W1556">
        <v>27093.97</v>
      </c>
      <c r="X1556">
        <v>27273.97</v>
      </c>
      <c r="Y1556">
        <v>0</v>
      </c>
      <c r="Z1556">
        <v>0</v>
      </c>
      <c r="AA1556">
        <v>312680.84999999998</v>
      </c>
      <c r="AB1556">
        <v>18199.919999999998</v>
      </c>
      <c r="AC1556">
        <v>278621.05</v>
      </c>
      <c r="AD1556">
        <v>36</v>
      </c>
      <c r="AE1556">
        <v>45</v>
      </c>
      <c r="AF1556">
        <v>515</v>
      </c>
      <c r="AG1556">
        <v>84</v>
      </c>
      <c r="AH1556">
        <v>46</v>
      </c>
      <c r="AI1556">
        <v>50</v>
      </c>
      <c r="AJ1556">
        <v>0</v>
      </c>
      <c r="AK1556">
        <v>0</v>
      </c>
      <c r="AL1556">
        <v>0</v>
      </c>
      <c r="AM1556">
        <v>0</v>
      </c>
      <c r="AN1556">
        <v>0</v>
      </c>
      <c r="AO1556">
        <v>495</v>
      </c>
      <c r="AP1556">
        <v>2218</v>
      </c>
      <c r="AQ1556">
        <v>484</v>
      </c>
      <c r="AR1556">
        <v>0</v>
      </c>
      <c r="AS1556">
        <v>225</v>
      </c>
      <c r="AT1556">
        <v>98</v>
      </c>
      <c r="AU1556">
        <v>69</v>
      </c>
      <c r="AV1556">
        <v>38</v>
      </c>
      <c r="AW1556">
        <v>58</v>
      </c>
      <c r="AX1556">
        <v>0</v>
      </c>
      <c r="AY1556">
        <v>266</v>
      </c>
      <c r="AZ1556">
        <v>412</v>
      </c>
      <c r="BA1556">
        <v>279</v>
      </c>
      <c r="BB1556">
        <v>75</v>
      </c>
      <c r="BC1556">
        <v>41</v>
      </c>
      <c r="BD1556">
        <v>12</v>
      </c>
      <c r="BE1556">
        <v>0</v>
      </c>
      <c r="BF1556">
        <v>648</v>
      </c>
      <c r="BG1556">
        <v>20125</v>
      </c>
      <c r="BH1556">
        <v>26</v>
      </c>
      <c r="BI1556">
        <v>106</v>
      </c>
      <c r="BJ1556" s="2">
        <v>46132</v>
      </c>
      <c r="BK1556">
        <v>3</v>
      </c>
      <c r="BL1556" s="3" t="str">
        <f>VLOOKUP(O1556,DropDownList!$H$1:$I$7,2,FALSE)</f>
        <v>2022/23</v>
      </c>
      <c r="BM1556" s="3" t="str">
        <f t="shared" si="24"/>
        <v>SC COURT</v>
      </c>
    </row>
    <row r="1557" spans="1:65" x14ac:dyDescent="0.2">
      <c r="A1557">
        <v>2026</v>
      </c>
      <c r="B1557">
        <v>4</v>
      </c>
      <c r="C1557" t="s">
        <v>162</v>
      </c>
      <c r="D1557" t="s">
        <v>175</v>
      </c>
      <c r="E1557" t="s">
        <v>14</v>
      </c>
      <c r="F1557">
        <v>9781</v>
      </c>
      <c r="G1557" t="s">
        <v>158</v>
      </c>
      <c r="H1557" t="s">
        <v>171</v>
      </c>
      <c r="I1557" t="s">
        <v>172</v>
      </c>
      <c r="J1557" s="1">
        <v>46113</v>
      </c>
      <c r="K1557" t="s">
        <v>440</v>
      </c>
      <c r="L1557">
        <v>1</v>
      </c>
      <c r="M1557" t="s">
        <v>441</v>
      </c>
      <c r="N1557" t="s">
        <v>442</v>
      </c>
      <c r="O1557" t="s">
        <v>156</v>
      </c>
      <c r="P1557" t="s">
        <v>161</v>
      </c>
      <c r="Q1557">
        <v>1554.92</v>
      </c>
      <c r="R1557">
        <v>515</v>
      </c>
      <c r="S1557">
        <v>15080</v>
      </c>
      <c r="T1557">
        <v>475</v>
      </c>
      <c r="U1557">
        <v>123</v>
      </c>
      <c r="V1557">
        <v>44</v>
      </c>
      <c r="W1557">
        <v>1025</v>
      </c>
      <c r="X1557">
        <v>1025</v>
      </c>
      <c r="Y1557">
        <v>0</v>
      </c>
      <c r="Z1557">
        <v>0</v>
      </c>
      <c r="AA1557">
        <v>13050.08</v>
      </c>
      <c r="AB1557">
        <v>0</v>
      </c>
      <c r="AC1557">
        <v>0</v>
      </c>
      <c r="AD1557">
        <v>41</v>
      </c>
      <c r="AE1557">
        <v>3</v>
      </c>
      <c r="AF1557">
        <v>416</v>
      </c>
      <c r="AG1557">
        <v>6</v>
      </c>
      <c r="AH1557">
        <v>22</v>
      </c>
      <c r="AI1557">
        <v>71</v>
      </c>
      <c r="AJ1557">
        <v>0</v>
      </c>
      <c r="AK1557">
        <v>0</v>
      </c>
      <c r="AL1557">
        <v>0</v>
      </c>
      <c r="AM1557">
        <v>0</v>
      </c>
      <c r="AN1557">
        <v>0</v>
      </c>
      <c r="AO1557">
        <v>336</v>
      </c>
      <c r="AP1557">
        <v>1399</v>
      </c>
      <c r="AQ1557">
        <v>331</v>
      </c>
      <c r="AR1557">
        <v>2</v>
      </c>
      <c r="AS1557">
        <v>144</v>
      </c>
      <c r="AT1557">
        <v>53</v>
      </c>
      <c r="AU1557">
        <v>47</v>
      </c>
      <c r="AV1557">
        <v>23</v>
      </c>
      <c r="AW1557">
        <v>40</v>
      </c>
      <c r="AX1557">
        <v>0</v>
      </c>
      <c r="AY1557">
        <v>175</v>
      </c>
      <c r="AZ1557">
        <v>265</v>
      </c>
      <c r="BA1557">
        <v>158</v>
      </c>
      <c r="BB1557">
        <v>44</v>
      </c>
      <c r="BC1557">
        <v>21</v>
      </c>
      <c r="BD1557">
        <v>4</v>
      </c>
      <c r="BE1557">
        <v>2</v>
      </c>
      <c r="BF1557">
        <v>470</v>
      </c>
      <c r="BG1557">
        <v>1490</v>
      </c>
      <c r="BH1557">
        <v>0</v>
      </c>
      <c r="BI1557">
        <v>93</v>
      </c>
      <c r="BJ1557" s="2">
        <v>46132</v>
      </c>
      <c r="BK1557">
        <v>2</v>
      </c>
      <c r="BL1557" s="3" t="str">
        <f>VLOOKUP(O1557,DropDownList!$H$1:$I$7,2,FALSE)</f>
        <v>2023/24</v>
      </c>
      <c r="BM1557" s="3" t="str">
        <f t="shared" si="24"/>
        <v>VSUR</v>
      </c>
    </row>
    <row r="1558" spans="1:65" x14ac:dyDescent="0.2">
      <c r="A1558">
        <v>2026</v>
      </c>
      <c r="B1558">
        <v>4</v>
      </c>
      <c r="C1558" t="s">
        <v>162</v>
      </c>
      <c r="D1558" t="s">
        <v>175</v>
      </c>
      <c r="E1558" t="s">
        <v>14</v>
      </c>
      <c r="F1558">
        <v>9781</v>
      </c>
      <c r="G1558" t="s">
        <v>158</v>
      </c>
      <c r="H1558" t="s">
        <v>171</v>
      </c>
      <c r="I1558" t="s">
        <v>172</v>
      </c>
      <c r="J1558" s="1">
        <v>46113</v>
      </c>
      <c r="K1558" t="s">
        <v>440</v>
      </c>
      <c r="L1558">
        <v>1</v>
      </c>
      <c r="M1558" t="s">
        <v>441</v>
      </c>
      <c r="N1558" t="s">
        <v>442</v>
      </c>
      <c r="O1558" t="s">
        <v>156</v>
      </c>
      <c r="P1558" t="s">
        <v>159</v>
      </c>
      <c r="Q1558">
        <v>39394.230000000003</v>
      </c>
      <c r="R1558">
        <v>8</v>
      </c>
      <c r="S1558">
        <v>65915.649999999994</v>
      </c>
      <c r="T1558">
        <v>39.17</v>
      </c>
      <c r="U1558">
        <v>1</v>
      </c>
      <c r="V1558">
        <v>1</v>
      </c>
      <c r="W1558">
        <v>39394.230000000003</v>
      </c>
      <c r="X1558">
        <v>39394.230000000003</v>
      </c>
      <c r="Y1558">
        <v>0</v>
      </c>
      <c r="Z1558">
        <v>0</v>
      </c>
      <c r="AA1558">
        <v>26482.25</v>
      </c>
      <c r="AB1558">
        <v>0</v>
      </c>
      <c r="AC1558">
        <v>0</v>
      </c>
      <c r="AD1558">
        <v>1</v>
      </c>
      <c r="AE1558">
        <v>0</v>
      </c>
      <c r="AF1558">
        <v>4</v>
      </c>
      <c r="AG1558">
        <v>0</v>
      </c>
      <c r="AH1558">
        <v>0</v>
      </c>
      <c r="AI1558">
        <v>1</v>
      </c>
      <c r="AJ1558">
        <v>0</v>
      </c>
      <c r="AK1558">
        <v>0</v>
      </c>
      <c r="AL1558">
        <v>0</v>
      </c>
      <c r="AM1558">
        <v>0</v>
      </c>
      <c r="AN1558">
        <v>0</v>
      </c>
      <c r="AO1558">
        <v>0</v>
      </c>
      <c r="AP1558">
        <v>0</v>
      </c>
      <c r="AQ1558">
        <v>0</v>
      </c>
      <c r="AR1558">
        <v>0</v>
      </c>
      <c r="AS1558">
        <v>0</v>
      </c>
      <c r="AT1558">
        <v>0</v>
      </c>
      <c r="AU1558">
        <v>0</v>
      </c>
      <c r="AV1558">
        <v>0</v>
      </c>
      <c r="AW1558">
        <v>0</v>
      </c>
      <c r="AX1558">
        <v>0</v>
      </c>
      <c r="AY1558">
        <v>0</v>
      </c>
      <c r="AZ1558">
        <v>0</v>
      </c>
      <c r="BA1558">
        <v>0</v>
      </c>
      <c r="BB1558">
        <v>0</v>
      </c>
      <c r="BC1558">
        <v>0</v>
      </c>
      <c r="BD1558">
        <v>0</v>
      </c>
      <c r="BE1558">
        <v>0</v>
      </c>
      <c r="BF1558">
        <v>0</v>
      </c>
      <c r="BG1558">
        <v>39394.230000000003</v>
      </c>
      <c r="BH1558">
        <v>3</v>
      </c>
      <c r="BI1558">
        <v>0</v>
      </c>
      <c r="BJ1558" s="2">
        <v>46132</v>
      </c>
      <c r="BK1558">
        <v>0</v>
      </c>
      <c r="BL1558" s="3" t="str">
        <f>VLOOKUP(O1558,DropDownList!$H$1:$I$7,2,FALSE)</f>
        <v>2023/24</v>
      </c>
      <c r="BM1558" s="3" t="str">
        <f t="shared" si="24"/>
        <v>CONF</v>
      </c>
    </row>
    <row r="1559" spans="1:65" x14ac:dyDescent="0.2">
      <c r="A1559">
        <v>2026</v>
      </c>
      <c r="B1559">
        <v>4</v>
      </c>
      <c r="C1559" t="s">
        <v>162</v>
      </c>
      <c r="D1559" t="s">
        <v>176</v>
      </c>
      <c r="E1559" t="s">
        <v>15</v>
      </c>
      <c r="F1559">
        <v>9805</v>
      </c>
      <c r="G1559" t="s">
        <v>158</v>
      </c>
      <c r="H1559" t="s">
        <v>171</v>
      </c>
      <c r="I1559" t="s">
        <v>172</v>
      </c>
      <c r="J1559" s="1">
        <v>46113</v>
      </c>
      <c r="K1559" t="s">
        <v>440</v>
      </c>
      <c r="L1559">
        <v>1</v>
      </c>
      <c r="M1559" t="s">
        <v>441</v>
      </c>
      <c r="N1559" t="s">
        <v>442</v>
      </c>
      <c r="O1559" t="s">
        <v>147</v>
      </c>
      <c r="P1559" t="s">
        <v>161</v>
      </c>
      <c r="Q1559">
        <v>200</v>
      </c>
      <c r="R1559">
        <v>82</v>
      </c>
      <c r="S1559">
        <v>2265</v>
      </c>
      <c r="T1559">
        <v>0</v>
      </c>
      <c r="U1559">
        <v>11</v>
      </c>
      <c r="V1559">
        <v>6</v>
      </c>
      <c r="W1559">
        <v>130</v>
      </c>
      <c r="X1559">
        <v>130</v>
      </c>
      <c r="Y1559">
        <v>0</v>
      </c>
      <c r="Z1559">
        <v>0</v>
      </c>
      <c r="AA1559">
        <v>2065</v>
      </c>
      <c r="AB1559">
        <v>0</v>
      </c>
      <c r="AC1559">
        <v>0</v>
      </c>
      <c r="AD1559">
        <v>6</v>
      </c>
      <c r="AE1559">
        <v>0</v>
      </c>
      <c r="AF1559">
        <v>73</v>
      </c>
      <c r="AG1559">
        <v>0</v>
      </c>
      <c r="AH1559">
        <v>0</v>
      </c>
      <c r="AI1559">
        <v>9</v>
      </c>
      <c r="AJ1559">
        <v>0</v>
      </c>
      <c r="AK1559">
        <v>0</v>
      </c>
      <c r="AL1559">
        <v>0</v>
      </c>
      <c r="AM1559">
        <v>0</v>
      </c>
      <c r="AN1559">
        <v>0</v>
      </c>
      <c r="AO1559">
        <v>31</v>
      </c>
      <c r="AP1559">
        <v>118</v>
      </c>
      <c r="AQ1559">
        <v>36</v>
      </c>
      <c r="AR1559">
        <v>0</v>
      </c>
      <c r="AS1559">
        <v>14</v>
      </c>
      <c r="AT1559">
        <v>1</v>
      </c>
      <c r="AU1559">
        <v>4</v>
      </c>
      <c r="AV1559">
        <v>1</v>
      </c>
      <c r="AW1559">
        <v>0</v>
      </c>
      <c r="AX1559">
        <v>0</v>
      </c>
      <c r="AY1559">
        <v>11</v>
      </c>
      <c r="AZ1559">
        <v>24</v>
      </c>
      <c r="BA1559">
        <v>15</v>
      </c>
      <c r="BB1559">
        <v>2</v>
      </c>
      <c r="BC1559">
        <v>2</v>
      </c>
      <c r="BD1559">
        <v>0</v>
      </c>
      <c r="BE1559">
        <v>0</v>
      </c>
      <c r="BF1559">
        <v>82</v>
      </c>
      <c r="BG1559">
        <v>200</v>
      </c>
      <c r="BH1559">
        <v>0</v>
      </c>
      <c r="BI1559">
        <v>11</v>
      </c>
      <c r="BJ1559" s="2">
        <v>46132</v>
      </c>
      <c r="BK1559">
        <v>0</v>
      </c>
      <c r="BL1559" s="3" t="str">
        <f>VLOOKUP(O1559,DropDownList!$H$1:$I$7,2,FALSE)</f>
        <v>2024/25</v>
      </c>
      <c r="BM1559" s="3" t="str">
        <f t="shared" si="24"/>
        <v>VSUR</v>
      </c>
    </row>
    <row r="1560" spans="1:65" x14ac:dyDescent="0.2">
      <c r="A1560">
        <v>2026</v>
      </c>
      <c r="B1560">
        <v>4</v>
      </c>
      <c r="C1560" t="s">
        <v>162</v>
      </c>
      <c r="D1560" t="s">
        <v>176</v>
      </c>
      <c r="E1560" t="s">
        <v>15</v>
      </c>
      <c r="F1560">
        <v>9805</v>
      </c>
      <c r="G1560" t="s">
        <v>158</v>
      </c>
      <c r="H1560" t="s">
        <v>171</v>
      </c>
      <c r="I1560" t="s">
        <v>172</v>
      </c>
      <c r="J1560" s="1">
        <v>46113</v>
      </c>
      <c r="K1560" t="s">
        <v>440</v>
      </c>
      <c r="L1560">
        <v>1</v>
      </c>
      <c r="M1560" t="s">
        <v>441</v>
      </c>
      <c r="N1560" t="s">
        <v>442</v>
      </c>
      <c r="O1560" t="s">
        <v>155</v>
      </c>
      <c r="P1560" t="s">
        <v>153</v>
      </c>
      <c r="Q1560">
        <v>0</v>
      </c>
      <c r="R1560">
        <v>2</v>
      </c>
      <c r="S1560">
        <v>90</v>
      </c>
      <c r="T1560">
        <v>0</v>
      </c>
      <c r="U1560">
        <v>0</v>
      </c>
      <c r="V1560">
        <v>0</v>
      </c>
      <c r="W1560">
        <v>0</v>
      </c>
      <c r="X1560">
        <v>0</v>
      </c>
      <c r="Y1560">
        <v>0</v>
      </c>
      <c r="Z1560">
        <v>0</v>
      </c>
      <c r="AA1560">
        <v>90</v>
      </c>
      <c r="AB1560">
        <v>0</v>
      </c>
      <c r="AC1560">
        <v>90</v>
      </c>
      <c r="AD1560">
        <v>0</v>
      </c>
      <c r="AE1560">
        <v>0</v>
      </c>
      <c r="AF1560">
        <v>2</v>
      </c>
      <c r="AG1560">
        <v>0</v>
      </c>
      <c r="AH1560">
        <v>0</v>
      </c>
      <c r="AI1560">
        <v>0</v>
      </c>
      <c r="AJ1560">
        <v>0</v>
      </c>
      <c r="AK1560">
        <v>0</v>
      </c>
      <c r="AL1560">
        <v>0</v>
      </c>
      <c r="AM1560">
        <v>0</v>
      </c>
      <c r="AN1560">
        <v>0</v>
      </c>
      <c r="AO1560">
        <v>1</v>
      </c>
      <c r="AP1560">
        <v>1</v>
      </c>
      <c r="AQ1560">
        <v>1</v>
      </c>
      <c r="AR1560">
        <v>0</v>
      </c>
      <c r="AS1560">
        <v>0</v>
      </c>
      <c r="AT1560">
        <v>0</v>
      </c>
      <c r="AU1560">
        <v>0</v>
      </c>
      <c r="AV1560">
        <v>0</v>
      </c>
      <c r="AW1560">
        <v>0</v>
      </c>
      <c r="AX1560">
        <v>0</v>
      </c>
      <c r="AY1560">
        <v>0</v>
      </c>
      <c r="AZ1560">
        <v>0</v>
      </c>
      <c r="BA1560">
        <v>0</v>
      </c>
      <c r="BB1560">
        <v>0</v>
      </c>
      <c r="BC1560">
        <v>0</v>
      </c>
      <c r="BD1560">
        <v>0</v>
      </c>
      <c r="BE1560">
        <v>0</v>
      </c>
      <c r="BF1560">
        <v>1</v>
      </c>
      <c r="BG1560">
        <v>0</v>
      </c>
      <c r="BH1560">
        <v>0</v>
      </c>
      <c r="BI1560">
        <v>0</v>
      </c>
      <c r="BJ1560" s="2">
        <v>46132</v>
      </c>
      <c r="BK1560">
        <v>0</v>
      </c>
      <c r="BL1560" s="3" t="str">
        <f>VLOOKUP(O1560,DropDownList!$H$1:$I$7,2,FALSE)</f>
        <v>2022/23</v>
      </c>
      <c r="BM1560" s="3" t="str">
        <f t="shared" si="24"/>
        <v>PREG</v>
      </c>
    </row>
    <row r="1561" spans="1:65" x14ac:dyDescent="0.2">
      <c r="A1561">
        <v>2026</v>
      </c>
      <c r="B1561">
        <v>4</v>
      </c>
      <c r="C1561" t="s">
        <v>162</v>
      </c>
      <c r="D1561" t="s">
        <v>176</v>
      </c>
      <c r="E1561" t="s">
        <v>15</v>
      </c>
      <c r="F1561">
        <v>9805</v>
      </c>
      <c r="G1561" t="s">
        <v>158</v>
      </c>
      <c r="H1561" t="s">
        <v>171</v>
      </c>
      <c r="I1561" t="s">
        <v>172</v>
      </c>
      <c r="J1561" s="1">
        <v>46113</v>
      </c>
      <c r="K1561" t="s">
        <v>440</v>
      </c>
      <c r="L1561">
        <v>1</v>
      </c>
      <c r="M1561" t="s">
        <v>441</v>
      </c>
      <c r="N1561" t="s">
        <v>442</v>
      </c>
      <c r="O1561" t="s">
        <v>149</v>
      </c>
      <c r="P1561" t="s">
        <v>152</v>
      </c>
      <c r="Q1561">
        <v>0</v>
      </c>
      <c r="R1561">
        <v>7</v>
      </c>
      <c r="S1561">
        <v>280</v>
      </c>
      <c r="T1561">
        <v>80</v>
      </c>
      <c r="U1561">
        <v>0</v>
      </c>
      <c r="V1561">
        <v>0</v>
      </c>
      <c r="W1561">
        <v>0</v>
      </c>
      <c r="X1561">
        <v>0</v>
      </c>
      <c r="Y1561">
        <v>0</v>
      </c>
      <c r="Z1561">
        <v>0</v>
      </c>
      <c r="AA1561">
        <v>200</v>
      </c>
      <c r="AB1561">
        <v>0</v>
      </c>
      <c r="AC1561">
        <v>200</v>
      </c>
      <c r="AD1561">
        <v>0</v>
      </c>
      <c r="AE1561">
        <v>0</v>
      </c>
      <c r="AF1561">
        <v>5</v>
      </c>
      <c r="AG1561">
        <v>0</v>
      </c>
      <c r="AH1561">
        <v>2</v>
      </c>
      <c r="AI1561">
        <v>0</v>
      </c>
      <c r="AJ1561">
        <v>0</v>
      </c>
      <c r="AK1561">
        <v>0</v>
      </c>
      <c r="AL1561">
        <v>0</v>
      </c>
      <c r="AM1561">
        <v>0</v>
      </c>
      <c r="AN1561">
        <v>0</v>
      </c>
      <c r="AO1561">
        <v>0</v>
      </c>
      <c r="AP1561">
        <v>0</v>
      </c>
      <c r="AQ1561">
        <v>0</v>
      </c>
      <c r="AR1561">
        <v>0</v>
      </c>
      <c r="AS1561">
        <v>0</v>
      </c>
      <c r="AT1561">
        <v>0</v>
      </c>
      <c r="AU1561">
        <v>0</v>
      </c>
      <c r="AV1561">
        <v>0</v>
      </c>
      <c r="AW1561">
        <v>0</v>
      </c>
      <c r="AX1561">
        <v>0</v>
      </c>
      <c r="AY1561">
        <v>0</v>
      </c>
      <c r="AZ1561">
        <v>0</v>
      </c>
      <c r="BA1561">
        <v>0</v>
      </c>
      <c r="BB1561">
        <v>0</v>
      </c>
      <c r="BC1561">
        <v>0</v>
      </c>
      <c r="BD1561">
        <v>0</v>
      </c>
      <c r="BE1561">
        <v>0</v>
      </c>
      <c r="BF1561">
        <v>0</v>
      </c>
      <c r="BG1561">
        <v>0</v>
      </c>
      <c r="BH1561">
        <v>0</v>
      </c>
      <c r="BI1561">
        <v>0</v>
      </c>
      <c r="BJ1561" s="2">
        <v>46132</v>
      </c>
      <c r="BK1561">
        <v>0</v>
      </c>
      <c r="BL1561" s="3" t="str">
        <f>VLOOKUP(O1561,DropDownList!$H$1:$I$7,2,FALSE)</f>
        <v>2025/26</v>
      </c>
      <c r="BM1561" s="3" t="str">
        <f t="shared" si="24"/>
        <v>PCOA</v>
      </c>
    </row>
    <row r="1562" spans="1:65" x14ac:dyDescent="0.2">
      <c r="A1562">
        <v>2026</v>
      </c>
      <c r="B1562">
        <v>4</v>
      </c>
      <c r="C1562" t="s">
        <v>162</v>
      </c>
      <c r="D1562" t="s">
        <v>176</v>
      </c>
      <c r="E1562" t="s">
        <v>15</v>
      </c>
      <c r="F1562">
        <v>9805</v>
      </c>
      <c r="G1562" t="s">
        <v>158</v>
      </c>
      <c r="H1562" t="s">
        <v>171</v>
      </c>
      <c r="I1562" t="s">
        <v>172</v>
      </c>
      <c r="J1562" s="1">
        <v>46113</v>
      </c>
      <c r="K1562" t="s">
        <v>440</v>
      </c>
      <c r="L1562">
        <v>1</v>
      </c>
      <c r="M1562" t="s">
        <v>441</v>
      </c>
      <c r="N1562" t="s">
        <v>442</v>
      </c>
      <c r="O1562" t="s">
        <v>149</v>
      </c>
      <c r="P1562" t="s">
        <v>148</v>
      </c>
      <c r="Q1562">
        <v>120</v>
      </c>
      <c r="R1562">
        <v>2</v>
      </c>
      <c r="S1562">
        <v>120</v>
      </c>
      <c r="T1562">
        <v>0</v>
      </c>
      <c r="U1562">
        <v>2</v>
      </c>
      <c r="V1562">
        <v>0</v>
      </c>
      <c r="W1562">
        <v>0</v>
      </c>
      <c r="X1562">
        <v>0</v>
      </c>
      <c r="Y1562">
        <v>0</v>
      </c>
      <c r="Z1562">
        <v>0</v>
      </c>
      <c r="AA1562">
        <v>0</v>
      </c>
      <c r="AB1562">
        <v>0</v>
      </c>
      <c r="AC1562">
        <v>0</v>
      </c>
      <c r="AD1562">
        <v>0</v>
      </c>
      <c r="AE1562">
        <v>0</v>
      </c>
      <c r="AF1562">
        <v>0</v>
      </c>
      <c r="AG1562">
        <v>0</v>
      </c>
      <c r="AH1562">
        <v>0</v>
      </c>
      <c r="AI1562">
        <v>2</v>
      </c>
      <c r="AJ1562">
        <v>0</v>
      </c>
      <c r="AK1562">
        <v>0</v>
      </c>
      <c r="AL1562">
        <v>0</v>
      </c>
      <c r="AM1562">
        <v>0</v>
      </c>
      <c r="AN1562">
        <v>0</v>
      </c>
      <c r="AO1562">
        <v>2</v>
      </c>
      <c r="AP1562">
        <v>8</v>
      </c>
      <c r="AQ1562">
        <v>2</v>
      </c>
      <c r="AR1562">
        <v>0</v>
      </c>
      <c r="AS1562">
        <v>0</v>
      </c>
      <c r="AT1562">
        <v>0</v>
      </c>
      <c r="AU1562">
        <v>0</v>
      </c>
      <c r="AV1562">
        <v>0</v>
      </c>
      <c r="AW1562">
        <v>0</v>
      </c>
      <c r="AX1562">
        <v>0</v>
      </c>
      <c r="AY1562">
        <v>2</v>
      </c>
      <c r="AZ1562">
        <v>2</v>
      </c>
      <c r="BA1562">
        <v>0</v>
      </c>
      <c r="BB1562">
        <v>0</v>
      </c>
      <c r="BC1562">
        <v>0</v>
      </c>
      <c r="BD1562">
        <v>0</v>
      </c>
      <c r="BE1562">
        <v>0</v>
      </c>
      <c r="BF1562">
        <v>2</v>
      </c>
      <c r="BG1562">
        <v>120</v>
      </c>
      <c r="BH1562">
        <v>0</v>
      </c>
      <c r="BI1562">
        <v>2</v>
      </c>
      <c r="BJ1562" s="2">
        <v>46132</v>
      </c>
      <c r="BK1562">
        <v>0</v>
      </c>
      <c r="BL1562" s="3" t="str">
        <f>VLOOKUP(O1562,DropDownList!$H$1:$I$7,2,FALSE)</f>
        <v>2025/26</v>
      </c>
      <c r="BM1562" s="3" t="str">
        <f t="shared" si="24"/>
        <v>PRAS</v>
      </c>
    </row>
    <row r="1563" spans="1:65" x14ac:dyDescent="0.2">
      <c r="A1563">
        <v>2026</v>
      </c>
      <c r="B1563">
        <v>4</v>
      </c>
      <c r="C1563" t="s">
        <v>162</v>
      </c>
      <c r="D1563" t="s">
        <v>176</v>
      </c>
      <c r="E1563" t="s">
        <v>15</v>
      </c>
      <c r="F1563">
        <v>9805</v>
      </c>
      <c r="G1563" t="s">
        <v>158</v>
      </c>
      <c r="H1563" t="s">
        <v>171</v>
      </c>
      <c r="I1563" t="s">
        <v>172</v>
      </c>
      <c r="J1563" s="1">
        <v>46113</v>
      </c>
      <c r="K1563" t="s">
        <v>440</v>
      </c>
      <c r="L1563">
        <v>1</v>
      </c>
      <c r="M1563" t="s">
        <v>441</v>
      </c>
      <c r="N1563" t="s">
        <v>442</v>
      </c>
      <c r="O1563" t="s">
        <v>149</v>
      </c>
      <c r="P1563" t="s">
        <v>160</v>
      </c>
      <c r="Q1563">
        <v>5670</v>
      </c>
      <c r="R1563">
        <v>57</v>
      </c>
      <c r="S1563">
        <v>34089</v>
      </c>
      <c r="T1563">
        <v>0</v>
      </c>
      <c r="U1563">
        <v>17</v>
      </c>
      <c r="V1563">
        <v>12</v>
      </c>
      <c r="W1563">
        <v>3325</v>
      </c>
      <c r="X1563">
        <v>4530</v>
      </c>
      <c r="Y1563">
        <v>0</v>
      </c>
      <c r="Z1563">
        <v>0</v>
      </c>
      <c r="AA1563">
        <v>28419</v>
      </c>
      <c r="AB1563">
        <v>1340</v>
      </c>
      <c r="AC1563">
        <v>25594</v>
      </c>
      <c r="AD1563">
        <v>5</v>
      </c>
      <c r="AE1563">
        <v>7</v>
      </c>
      <c r="AF1563">
        <v>40</v>
      </c>
      <c r="AG1563">
        <v>11</v>
      </c>
      <c r="AH1563">
        <v>0</v>
      </c>
      <c r="AI1563">
        <v>6</v>
      </c>
      <c r="AJ1563">
        <v>0</v>
      </c>
      <c r="AK1563">
        <v>0</v>
      </c>
      <c r="AL1563">
        <v>0</v>
      </c>
      <c r="AM1563">
        <v>0</v>
      </c>
      <c r="AN1563">
        <v>0</v>
      </c>
      <c r="AO1563">
        <v>19</v>
      </c>
      <c r="AP1563">
        <v>28</v>
      </c>
      <c r="AQ1563">
        <v>18</v>
      </c>
      <c r="AR1563">
        <v>0</v>
      </c>
      <c r="AS1563">
        <v>3</v>
      </c>
      <c r="AT1563">
        <v>0</v>
      </c>
      <c r="AU1563">
        <v>0</v>
      </c>
      <c r="AV1563">
        <v>0</v>
      </c>
      <c r="AW1563">
        <v>1</v>
      </c>
      <c r="AX1563">
        <v>0</v>
      </c>
      <c r="AY1563">
        <v>1</v>
      </c>
      <c r="AZ1563">
        <v>1</v>
      </c>
      <c r="BA1563">
        <v>0</v>
      </c>
      <c r="BB1563">
        <v>2</v>
      </c>
      <c r="BC1563">
        <v>0</v>
      </c>
      <c r="BD1563">
        <v>1</v>
      </c>
      <c r="BE1563">
        <v>0</v>
      </c>
      <c r="BF1563">
        <v>55</v>
      </c>
      <c r="BG1563">
        <v>2320</v>
      </c>
      <c r="BH1563">
        <v>0</v>
      </c>
      <c r="BI1563">
        <v>16</v>
      </c>
      <c r="BJ1563" s="2">
        <v>46132</v>
      </c>
      <c r="BK1563">
        <v>0</v>
      </c>
      <c r="BL1563" s="3" t="str">
        <f>VLOOKUP(O1563,DropDownList!$H$1:$I$7,2,FALSE)</f>
        <v>2025/26</v>
      </c>
      <c r="BM1563" s="3" t="str">
        <f t="shared" si="24"/>
        <v>SC COURT</v>
      </c>
    </row>
    <row r="1564" spans="1:65" x14ac:dyDescent="0.2">
      <c r="A1564">
        <v>2026</v>
      </c>
      <c r="B1564">
        <v>4</v>
      </c>
      <c r="C1564" t="s">
        <v>162</v>
      </c>
      <c r="D1564" t="s">
        <v>176</v>
      </c>
      <c r="E1564" t="s">
        <v>15</v>
      </c>
      <c r="F1564">
        <v>9805</v>
      </c>
      <c r="G1564" t="s">
        <v>158</v>
      </c>
      <c r="H1564" t="s">
        <v>171</v>
      </c>
      <c r="I1564" t="s">
        <v>172</v>
      </c>
      <c r="J1564" s="1">
        <v>46113</v>
      </c>
      <c r="K1564" t="s">
        <v>440</v>
      </c>
      <c r="L1564">
        <v>1</v>
      </c>
      <c r="M1564" t="s">
        <v>441</v>
      </c>
      <c r="N1564" t="s">
        <v>442</v>
      </c>
      <c r="O1564" t="s">
        <v>149</v>
      </c>
      <c r="P1564" t="s">
        <v>150</v>
      </c>
      <c r="Q1564">
        <v>1605.42</v>
      </c>
      <c r="R1564">
        <v>33</v>
      </c>
      <c r="S1564">
        <v>4393.25</v>
      </c>
      <c r="T1564">
        <v>150</v>
      </c>
      <c r="U1564">
        <v>12</v>
      </c>
      <c r="V1564">
        <v>8</v>
      </c>
      <c r="W1564">
        <v>1010</v>
      </c>
      <c r="X1564">
        <v>1060</v>
      </c>
      <c r="Y1564">
        <v>32</v>
      </c>
      <c r="Z1564">
        <v>4243.25</v>
      </c>
      <c r="AA1564">
        <v>2637.83</v>
      </c>
      <c r="AB1564">
        <v>537.83000000000004</v>
      </c>
      <c r="AC1564">
        <v>2100</v>
      </c>
      <c r="AD1564">
        <v>8</v>
      </c>
      <c r="AE1564">
        <v>0</v>
      </c>
      <c r="AF1564">
        <v>20</v>
      </c>
      <c r="AG1564">
        <v>0</v>
      </c>
      <c r="AH1564">
        <v>1</v>
      </c>
      <c r="AI1564">
        <v>12</v>
      </c>
      <c r="AJ1564">
        <v>10</v>
      </c>
      <c r="AK1564">
        <v>2</v>
      </c>
      <c r="AL1564">
        <v>0</v>
      </c>
      <c r="AM1564">
        <v>0</v>
      </c>
      <c r="AN1564">
        <v>0</v>
      </c>
      <c r="AO1564">
        <v>16</v>
      </c>
      <c r="AP1564">
        <v>38</v>
      </c>
      <c r="AQ1564">
        <v>19</v>
      </c>
      <c r="AR1564">
        <v>0</v>
      </c>
      <c r="AS1564">
        <v>8</v>
      </c>
      <c r="AT1564">
        <v>0</v>
      </c>
      <c r="AU1564">
        <v>0</v>
      </c>
      <c r="AV1564">
        <v>0</v>
      </c>
      <c r="AW1564">
        <v>0</v>
      </c>
      <c r="AX1564">
        <v>0</v>
      </c>
      <c r="AY1564">
        <v>4</v>
      </c>
      <c r="AZ1564">
        <v>4</v>
      </c>
      <c r="BA1564">
        <v>0</v>
      </c>
      <c r="BB1564">
        <v>0</v>
      </c>
      <c r="BC1564">
        <v>0</v>
      </c>
      <c r="BD1564">
        <v>0</v>
      </c>
      <c r="BE1564">
        <v>0</v>
      </c>
      <c r="BF1564">
        <v>16</v>
      </c>
      <c r="BG1564">
        <v>1605.42</v>
      </c>
      <c r="BH1564">
        <v>0</v>
      </c>
      <c r="BI1564">
        <v>12</v>
      </c>
      <c r="BJ1564" s="2">
        <v>46132</v>
      </c>
      <c r="BK1564">
        <v>0</v>
      </c>
      <c r="BL1564" s="3" t="str">
        <f>VLOOKUP(O1564,DropDownList!$H$1:$I$7,2,FALSE)</f>
        <v>2025/26</v>
      </c>
      <c r="BM1564" s="3" t="str">
        <f t="shared" si="24"/>
        <v>FISCAL FINES</v>
      </c>
    </row>
    <row r="1565" spans="1:65" x14ac:dyDescent="0.2">
      <c r="A1565">
        <v>2026</v>
      </c>
      <c r="B1565">
        <v>4</v>
      </c>
      <c r="C1565" t="s">
        <v>162</v>
      </c>
      <c r="D1565" t="s">
        <v>176</v>
      </c>
      <c r="E1565" t="s">
        <v>15</v>
      </c>
      <c r="F1565">
        <v>9805</v>
      </c>
      <c r="G1565" t="s">
        <v>158</v>
      </c>
      <c r="H1565" t="s">
        <v>171</v>
      </c>
      <c r="I1565" t="s">
        <v>172</v>
      </c>
      <c r="J1565" s="1">
        <v>46113</v>
      </c>
      <c r="K1565" t="s">
        <v>440</v>
      </c>
      <c r="L1565">
        <v>1</v>
      </c>
      <c r="M1565" t="s">
        <v>441</v>
      </c>
      <c r="N1565" t="s">
        <v>442</v>
      </c>
      <c r="O1565" t="s">
        <v>147</v>
      </c>
      <c r="P1565" t="s">
        <v>150</v>
      </c>
      <c r="Q1565">
        <v>524.16</v>
      </c>
      <c r="R1565">
        <v>36</v>
      </c>
      <c r="S1565">
        <v>5488.34</v>
      </c>
      <c r="T1565">
        <v>815</v>
      </c>
      <c r="U1565">
        <v>5</v>
      </c>
      <c r="V1565">
        <v>5</v>
      </c>
      <c r="W1565">
        <v>524.16</v>
      </c>
      <c r="X1565">
        <v>524.16</v>
      </c>
      <c r="Y1565">
        <v>32</v>
      </c>
      <c r="Z1565">
        <v>4673.34</v>
      </c>
      <c r="AA1565">
        <v>4149.18</v>
      </c>
      <c r="AB1565">
        <v>1514.18</v>
      </c>
      <c r="AC1565">
        <v>2635</v>
      </c>
      <c r="AD1565">
        <v>4</v>
      </c>
      <c r="AE1565">
        <v>1</v>
      </c>
      <c r="AF1565">
        <v>26</v>
      </c>
      <c r="AG1565">
        <v>1</v>
      </c>
      <c r="AH1565">
        <v>4</v>
      </c>
      <c r="AI1565">
        <v>4</v>
      </c>
      <c r="AJ1565">
        <v>11</v>
      </c>
      <c r="AK1565">
        <v>4</v>
      </c>
      <c r="AL1565">
        <v>1</v>
      </c>
      <c r="AM1565">
        <v>2</v>
      </c>
      <c r="AN1565">
        <v>0</v>
      </c>
      <c r="AO1565">
        <v>19</v>
      </c>
      <c r="AP1565">
        <v>67</v>
      </c>
      <c r="AQ1565">
        <v>25</v>
      </c>
      <c r="AR1565">
        <v>0</v>
      </c>
      <c r="AS1565">
        <v>12</v>
      </c>
      <c r="AT1565">
        <v>0</v>
      </c>
      <c r="AU1565">
        <v>0</v>
      </c>
      <c r="AV1565">
        <v>0</v>
      </c>
      <c r="AW1565">
        <v>0</v>
      </c>
      <c r="AX1565">
        <v>0</v>
      </c>
      <c r="AY1565">
        <v>4</v>
      </c>
      <c r="AZ1565">
        <v>11</v>
      </c>
      <c r="BA1565">
        <v>10</v>
      </c>
      <c r="BB1565">
        <v>1</v>
      </c>
      <c r="BC1565">
        <v>1</v>
      </c>
      <c r="BD1565">
        <v>0</v>
      </c>
      <c r="BE1565">
        <v>0</v>
      </c>
      <c r="BF1565">
        <v>19</v>
      </c>
      <c r="BG1565">
        <v>406.66</v>
      </c>
      <c r="BH1565">
        <v>1</v>
      </c>
      <c r="BI1565">
        <v>5</v>
      </c>
      <c r="BJ1565" s="2">
        <v>46132</v>
      </c>
      <c r="BK1565">
        <v>0</v>
      </c>
      <c r="BL1565" s="3" t="str">
        <f>VLOOKUP(O1565,DropDownList!$H$1:$I$7,2,FALSE)</f>
        <v>2024/25</v>
      </c>
      <c r="BM1565" s="3" t="str">
        <f t="shared" si="24"/>
        <v>FISCAL FINES</v>
      </c>
    </row>
    <row r="1566" spans="1:65" x14ac:dyDescent="0.2">
      <c r="A1566">
        <v>2026</v>
      </c>
      <c r="B1566">
        <v>4</v>
      </c>
      <c r="C1566" t="s">
        <v>162</v>
      </c>
      <c r="D1566" t="s">
        <v>176</v>
      </c>
      <c r="E1566" t="s">
        <v>15</v>
      </c>
      <c r="F1566">
        <v>9805</v>
      </c>
      <c r="G1566" t="s">
        <v>158</v>
      </c>
      <c r="H1566" t="s">
        <v>171</v>
      </c>
      <c r="I1566" t="s">
        <v>172</v>
      </c>
      <c r="J1566" s="1">
        <v>46113</v>
      </c>
      <c r="K1566" t="s">
        <v>440</v>
      </c>
      <c r="L1566">
        <v>1</v>
      </c>
      <c r="M1566" t="s">
        <v>441</v>
      </c>
      <c r="N1566" t="s">
        <v>442</v>
      </c>
      <c r="O1566" t="s">
        <v>149</v>
      </c>
      <c r="P1566" t="s">
        <v>161</v>
      </c>
      <c r="Q1566">
        <v>90</v>
      </c>
      <c r="R1566">
        <v>55</v>
      </c>
      <c r="S1566">
        <v>1575</v>
      </c>
      <c r="T1566">
        <v>0</v>
      </c>
      <c r="U1566">
        <v>15</v>
      </c>
      <c r="V1566">
        <v>4</v>
      </c>
      <c r="W1566">
        <v>70</v>
      </c>
      <c r="X1566">
        <v>70</v>
      </c>
      <c r="Y1566">
        <v>0</v>
      </c>
      <c r="Z1566">
        <v>0</v>
      </c>
      <c r="AA1566">
        <v>1485</v>
      </c>
      <c r="AB1566">
        <v>0</v>
      </c>
      <c r="AC1566">
        <v>0</v>
      </c>
      <c r="AD1566">
        <v>4</v>
      </c>
      <c r="AE1566">
        <v>0</v>
      </c>
      <c r="AF1566">
        <v>50</v>
      </c>
      <c r="AG1566">
        <v>0</v>
      </c>
      <c r="AH1566">
        <v>0</v>
      </c>
      <c r="AI1566">
        <v>5</v>
      </c>
      <c r="AJ1566">
        <v>0</v>
      </c>
      <c r="AK1566">
        <v>0</v>
      </c>
      <c r="AL1566">
        <v>0</v>
      </c>
      <c r="AM1566">
        <v>0</v>
      </c>
      <c r="AN1566">
        <v>0</v>
      </c>
      <c r="AO1566">
        <v>18</v>
      </c>
      <c r="AP1566">
        <v>27</v>
      </c>
      <c r="AQ1566">
        <v>18</v>
      </c>
      <c r="AR1566">
        <v>0</v>
      </c>
      <c r="AS1566">
        <v>3</v>
      </c>
      <c r="AT1566">
        <v>0</v>
      </c>
      <c r="AU1566">
        <v>0</v>
      </c>
      <c r="AV1566">
        <v>0</v>
      </c>
      <c r="AW1566">
        <v>0</v>
      </c>
      <c r="AX1566">
        <v>0</v>
      </c>
      <c r="AY1566">
        <v>1</v>
      </c>
      <c r="AZ1566">
        <v>1</v>
      </c>
      <c r="BA1566">
        <v>0</v>
      </c>
      <c r="BB1566">
        <v>2</v>
      </c>
      <c r="BC1566">
        <v>0</v>
      </c>
      <c r="BD1566">
        <v>1</v>
      </c>
      <c r="BE1566">
        <v>0</v>
      </c>
      <c r="BF1566">
        <v>54</v>
      </c>
      <c r="BG1566">
        <v>90</v>
      </c>
      <c r="BH1566">
        <v>0</v>
      </c>
      <c r="BI1566">
        <v>15</v>
      </c>
      <c r="BJ1566" s="2">
        <v>46132</v>
      </c>
      <c r="BK1566">
        <v>0</v>
      </c>
      <c r="BL1566" s="3" t="str">
        <f>VLOOKUP(O1566,DropDownList!$H$1:$I$7,2,FALSE)</f>
        <v>2025/26</v>
      </c>
      <c r="BM1566" s="3" t="str">
        <f t="shared" si="24"/>
        <v>VSUR</v>
      </c>
    </row>
    <row r="1567" spans="1:65" x14ac:dyDescent="0.2">
      <c r="A1567">
        <v>2026</v>
      </c>
      <c r="B1567">
        <v>4</v>
      </c>
      <c r="C1567" t="s">
        <v>162</v>
      </c>
      <c r="D1567" t="s">
        <v>176</v>
      </c>
      <c r="E1567" t="s">
        <v>15</v>
      </c>
      <c r="F1567">
        <v>9805</v>
      </c>
      <c r="G1567" t="s">
        <v>158</v>
      </c>
      <c r="H1567" t="s">
        <v>171</v>
      </c>
      <c r="I1567" t="s">
        <v>172</v>
      </c>
      <c r="J1567" s="1">
        <v>46113</v>
      </c>
      <c r="K1567" t="s">
        <v>440</v>
      </c>
      <c r="L1567">
        <v>1</v>
      </c>
      <c r="M1567" t="s">
        <v>441</v>
      </c>
      <c r="N1567" t="s">
        <v>442</v>
      </c>
      <c r="O1567" t="s">
        <v>149</v>
      </c>
      <c r="P1567" t="s">
        <v>151</v>
      </c>
      <c r="Q1567">
        <v>0</v>
      </c>
      <c r="R1567">
        <v>9</v>
      </c>
      <c r="S1567">
        <v>270</v>
      </c>
      <c r="T1567">
        <v>30</v>
      </c>
      <c r="U1567">
        <v>0</v>
      </c>
      <c r="V1567">
        <v>0</v>
      </c>
      <c r="W1567">
        <v>0</v>
      </c>
      <c r="X1567">
        <v>0</v>
      </c>
      <c r="Y1567">
        <v>0</v>
      </c>
      <c r="Z1567">
        <v>0</v>
      </c>
      <c r="AA1567">
        <v>240</v>
      </c>
      <c r="AB1567">
        <v>0</v>
      </c>
      <c r="AC1567">
        <v>240</v>
      </c>
      <c r="AD1567">
        <v>0</v>
      </c>
      <c r="AE1567">
        <v>0</v>
      </c>
      <c r="AF1567">
        <v>8</v>
      </c>
      <c r="AG1567">
        <v>0</v>
      </c>
      <c r="AH1567">
        <v>1</v>
      </c>
      <c r="AI1567">
        <v>0</v>
      </c>
      <c r="AJ1567">
        <v>0</v>
      </c>
      <c r="AK1567">
        <v>0</v>
      </c>
      <c r="AL1567">
        <v>0</v>
      </c>
      <c r="AM1567">
        <v>0</v>
      </c>
      <c r="AN1567">
        <v>0</v>
      </c>
      <c r="AO1567">
        <v>0</v>
      </c>
      <c r="AP1567">
        <v>0</v>
      </c>
      <c r="AQ1567">
        <v>0</v>
      </c>
      <c r="AR1567">
        <v>0</v>
      </c>
      <c r="AS1567">
        <v>0</v>
      </c>
      <c r="AT1567">
        <v>0</v>
      </c>
      <c r="AU1567">
        <v>0</v>
      </c>
      <c r="AV1567">
        <v>0</v>
      </c>
      <c r="AW1567">
        <v>0</v>
      </c>
      <c r="AX1567">
        <v>0</v>
      </c>
      <c r="AY1567">
        <v>0</v>
      </c>
      <c r="AZ1567">
        <v>0</v>
      </c>
      <c r="BA1567">
        <v>0</v>
      </c>
      <c r="BB1567">
        <v>0</v>
      </c>
      <c r="BC1567">
        <v>0</v>
      </c>
      <c r="BD1567">
        <v>0</v>
      </c>
      <c r="BE1567">
        <v>0</v>
      </c>
      <c r="BF1567">
        <v>0</v>
      </c>
      <c r="BG1567">
        <v>0</v>
      </c>
      <c r="BH1567">
        <v>0</v>
      </c>
      <c r="BI1567">
        <v>0</v>
      </c>
      <c r="BJ1567" s="2">
        <v>46132</v>
      </c>
      <c r="BK1567">
        <v>0</v>
      </c>
      <c r="BL1567" s="3" t="str">
        <f>VLOOKUP(O1567,DropDownList!$H$1:$I$7,2,FALSE)</f>
        <v>2025/26</v>
      </c>
      <c r="BM1567" s="3" t="str">
        <f t="shared" si="24"/>
        <v>PCPF</v>
      </c>
    </row>
    <row r="1568" spans="1:65" x14ac:dyDescent="0.2">
      <c r="A1568">
        <v>2026</v>
      </c>
      <c r="B1568">
        <v>4</v>
      </c>
      <c r="C1568" t="s">
        <v>162</v>
      </c>
      <c r="D1568" t="s">
        <v>176</v>
      </c>
      <c r="E1568" t="s">
        <v>15</v>
      </c>
      <c r="F1568">
        <v>9805</v>
      </c>
      <c r="G1568" t="s">
        <v>158</v>
      </c>
      <c r="H1568" t="s">
        <v>171</v>
      </c>
      <c r="I1568" t="s">
        <v>172</v>
      </c>
      <c r="J1568" s="1">
        <v>46113</v>
      </c>
      <c r="K1568" t="s">
        <v>440</v>
      </c>
      <c r="L1568">
        <v>1</v>
      </c>
      <c r="M1568" t="s">
        <v>441</v>
      </c>
      <c r="N1568" t="s">
        <v>442</v>
      </c>
      <c r="O1568" t="s">
        <v>147</v>
      </c>
      <c r="P1568" t="s">
        <v>148</v>
      </c>
      <c r="Q1568">
        <v>0</v>
      </c>
      <c r="R1568">
        <v>1</v>
      </c>
      <c r="S1568">
        <v>60</v>
      </c>
      <c r="T1568">
        <v>0</v>
      </c>
      <c r="U1568">
        <v>0</v>
      </c>
      <c r="V1568">
        <v>0</v>
      </c>
      <c r="W1568">
        <v>0</v>
      </c>
      <c r="X1568">
        <v>0</v>
      </c>
      <c r="Y1568">
        <v>0</v>
      </c>
      <c r="Z1568">
        <v>0</v>
      </c>
      <c r="AA1568">
        <v>60</v>
      </c>
      <c r="AB1568">
        <v>0</v>
      </c>
      <c r="AC1568">
        <v>60</v>
      </c>
      <c r="AD1568">
        <v>0</v>
      </c>
      <c r="AE1568">
        <v>0</v>
      </c>
      <c r="AF1568">
        <v>1</v>
      </c>
      <c r="AG1568">
        <v>0</v>
      </c>
      <c r="AH1568">
        <v>0</v>
      </c>
      <c r="AI1568">
        <v>0</v>
      </c>
      <c r="AJ1568">
        <v>0</v>
      </c>
      <c r="AK1568">
        <v>0</v>
      </c>
      <c r="AL1568">
        <v>0</v>
      </c>
      <c r="AM1568">
        <v>0</v>
      </c>
      <c r="AN1568">
        <v>0</v>
      </c>
      <c r="AO1568">
        <v>0</v>
      </c>
      <c r="AP1568">
        <v>0</v>
      </c>
      <c r="AQ1568">
        <v>0</v>
      </c>
      <c r="AR1568">
        <v>0</v>
      </c>
      <c r="AS1568">
        <v>0</v>
      </c>
      <c r="AT1568">
        <v>0</v>
      </c>
      <c r="AU1568">
        <v>0</v>
      </c>
      <c r="AV1568">
        <v>0</v>
      </c>
      <c r="AW1568">
        <v>0</v>
      </c>
      <c r="AX1568">
        <v>0</v>
      </c>
      <c r="AY1568">
        <v>0</v>
      </c>
      <c r="AZ1568">
        <v>0</v>
      </c>
      <c r="BA1568">
        <v>0</v>
      </c>
      <c r="BB1568">
        <v>0</v>
      </c>
      <c r="BC1568">
        <v>0</v>
      </c>
      <c r="BD1568">
        <v>0</v>
      </c>
      <c r="BE1568">
        <v>0</v>
      </c>
      <c r="BF1568">
        <v>0</v>
      </c>
      <c r="BG1568">
        <v>0</v>
      </c>
      <c r="BH1568">
        <v>0</v>
      </c>
      <c r="BI1568">
        <v>0</v>
      </c>
      <c r="BJ1568" s="2">
        <v>46132</v>
      </c>
      <c r="BK1568">
        <v>0</v>
      </c>
      <c r="BL1568" s="3" t="str">
        <f>VLOOKUP(O1568,DropDownList!$H$1:$I$7,2,FALSE)</f>
        <v>2024/25</v>
      </c>
      <c r="BM1568" s="3" t="str">
        <f t="shared" si="24"/>
        <v>PRAS</v>
      </c>
    </row>
    <row r="1569" spans="1:65" x14ac:dyDescent="0.2">
      <c r="A1569">
        <v>2026</v>
      </c>
      <c r="B1569">
        <v>4</v>
      </c>
      <c r="C1569" t="s">
        <v>162</v>
      </c>
      <c r="D1569" t="s">
        <v>176</v>
      </c>
      <c r="E1569" t="s">
        <v>15</v>
      </c>
      <c r="F1569">
        <v>9805</v>
      </c>
      <c r="G1569" t="s">
        <v>158</v>
      </c>
      <c r="H1569" t="s">
        <v>171</v>
      </c>
      <c r="I1569" t="s">
        <v>172</v>
      </c>
      <c r="J1569" s="1">
        <v>46113</v>
      </c>
      <c r="K1569" t="s">
        <v>440</v>
      </c>
      <c r="L1569">
        <v>1</v>
      </c>
      <c r="M1569" t="s">
        <v>441</v>
      </c>
      <c r="N1569" t="s">
        <v>442</v>
      </c>
      <c r="O1569" t="s">
        <v>147</v>
      </c>
      <c r="P1569" t="s">
        <v>151</v>
      </c>
      <c r="Q1569">
        <v>0</v>
      </c>
      <c r="R1569">
        <v>10</v>
      </c>
      <c r="S1569">
        <v>300</v>
      </c>
      <c r="T1569">
        <v>0</v>
      </c>
      <c r="U1569">
        <v>0</v>
      </c>
      <c r="V1569">
        <v>0</v>
      </c>
      <c r="W1569">
        <v>0</v>
      </c>
      <c r="X1569">
        <v>0</v>
      </c>
      <c r="Y1569">
        <v>0</v>
      </c>
      <c r="Z1569">
        <v>0</v>
      </c>
      <c r="AA1569">
        <v>300</v>
      </c>
      <c r="AB1569">
        <v>0</v>
      </c>
      <c r="AC1569">
        <v>300</v>
      </c>
      <c r="AD1569">
        <v>0</v>
      </c>
      <c r="AE1569">
        <v>0</v>
      </c>
      <c r="AF1569">
        <v>10</v>
      </c>
      <c r="AG1569">
        <v>0</v>
      </c>
      <c r="AH1569">
        <v>0</v>
      </c>
      <c r="AI1569">
        <v>0</v>
      </c>
      <c r="AJ1569">
        <v>0</v>
      </c>
      <c r="AK1569">
        <v>0</v>
      </c>
      <c r="AL1569">
        <v>0</v>
      </c>
      <c r="AM1569">
        <v>0</v>
      </c>
      <c r="AN1569">
        <v>0</v>
      </c>
      <c r="AO1569">
        <v>0</v>
      </c>
      <c r="AP1569">
        <v>0</v>
      </c>
      <c r="AQ1569">
        <v>0</v>
      </c>
      <c r="AR1569">
        <v>0</v>
      </c>
      <c r="AS1569">
        <v>0</v>
      </c>
      <c r="AT1569">
        <v>0</v>
      </c>
      <c r="AU1569">
        <v>0</v>
      </c>
      <c r="AV1569">
        <v>0</v>
      </c>
      <c r="AW1569">
        <v>0</v>
      </c>
      <c r="AX1569">
        <v>0</v>
      </c>
      <c r="AY1569">
        <v>0</v>
      </c>
      <c r="AZ1569">
        <v>0</v>
      </c>
      <c r="BA1569">
        <v>0</v>
      </c>
      <c r="BB1569">
        <v>0</v>
      </c>
      <c r="BC1569">
        <v>0</v>
      </c>
      <c r="BD1569">
        <v>0</v>
      </c>
      <c r="BE1569">
        <v>0</v>
      </c>
      <c r="BF1569">
        <v>0</v>
      </c>
      <c r="BG1569">
        <v>0</v>
      </c>
      <c r="BH1569">
        <v>0</v>
      </c>
      <c r="BI1569">
        <v>0</v>
      </c>
      <c r="BJ1569" s="2">
        <v>46132</v>
      </c>
      <c r="BK1569">
        <v>0</v>
      </c>
      <c r="BL1569" s="3" t="str">
        <f>VLOOKUP(O1569,DropDownList!$H$1:$I$7,2,FALSE)</f>
        <v>2024/25</v>
      </c>
      <c r="BM1569" s="3" t="str">
        <f t="shared" si="24"/>
        <v>PCPF</v>
      </c>
    </row>
    <row r="1570" spans="1:65" x14ac:dyDescent="0.2">
      <c r="A1570">
        <v>2026</v>
      </c>
      <c r="B1570">
        <v>4</v>
      </c>
      <c r="C1570" t="s">
        <v>162</v>
      </c>
      <c r="D1570" t="s">
        <v>176</v>
      </c>
      <c r="E1570" t="s">
        <v>15</v>
      </c>
      <c r="F1570">
        <v>9805</v>
      </c>
      <c r="G1570" t="s">
        <v>158</v>
      </c>
      <c r="H1570" t="s">
        <v>171</v>
      </c>
      <c r="I1570" t="s">
        <v>172</v>
      </c>
      <c r="J1570" s="1">
        <v>46113</v>
      </c>
      <c r="K1570" t="s">
        <v>440</v>
      </c>
      <c r="L1570">
        <v>1</v>
      </c>
      <c r="M1570" t="s">
        <v>441</v>
      </c>
      <c r="N1570" t="s">
        <v>442</v>
      </c>
      <c r="O1570" t="s">
        <v>147</v>
      </c>
      <c r="P1570" t="s">
        <v>152</v>
      </c>
      <c r="Q1570">
        <v>0</v>
      </c>
      <c r="R1570">
        <v>4</v>
      </c>
      <c r="S1570">
        <v>160</v>
      </c>
      <c r="T1570">
        <v>40</v>
      </c>
      <c r="U1570">
        <v>0</v>
      </c>
      <c r="V1570">
        <v>0</v>
      </c>
      <c r="W1570">
        <v>0</v>
      </c>
      <c r="X1570">
        <v>0</v>
      </c>
      <c r="Y1570">
        <v>0</v>
      </c>
      <c r="Z1570">
        <v>0</v>
      </c>
      <c r="AA1570">
        <v>120</v>
      </c>
      <c r="AB1570">
        <v>0</v>
      </c>
      <c r="AC1570">
        <v>120</v>
      </c>
      <c r="AD1570">
        <v>0</v>
      </c>
      <c r="AE1570">
        <v>0</v>
      </c>
      <c r="AF1570">
        <v>3</v>
      </c>
      <c r="AG1570">
        <v>0</v>
      </c>
      <c r="AH1570">
        <v>1</v>
      </c>
      <c r="AI1570">
        <v>0</v>
      </c>
      <c r="AJ1570">
        <v>0</v>
      </c>
      <c r="AK1570">
        <v>0</v>
      </c>
      <c r="AL1570">
        <v>0</v>
      </c>
      <c r="AM1570">
        <v>0</v>
      </c>
      <c r="AN1570">
        <v>0</v>
      </c>
      <c r="AO1570">
        <v>0</v>
      </c>
      <c r="AP1570">
        <v>0</v>
      </c>
      <c r="AQ1570">
        <v>0</v>
      </c>
      <c r="AR1570">
        <v>0</v>
      </c>
      <c r="AS1570">
        <v>0</v>
      </c>
      <c r="AT1570">
        <v>0</v>
      </c>
      <c r="AU1570">
        <v>0</v>
      </c>
      <c r="AV1570">
        <v>0</v>
      </c>
      <c r="AW1570">
        <v>0</v>
      </c>
      <c r="AX1570">
        <v>0</v>
      </c>
      <c r="AY1570">
        <v>0</v>
      </c>
      <c r="AZ1570">
        <v>0</v>
      </c>
      <c r="BA1570">
        <v>0</v>
      </c>
      <c r="BB1570">
        <v>0</v>
      </c>
      <c r="BC1570">
        <v>0</v>
      </c>
      <c r="BD1570">
        <v>0</v>
      </c>
      <c r="BE1570">
        <v>0</v>
      </c>
      <c r="BF1570">
        <v>0</v>
      </c>
      <c r="BG1570">
        <v>0</v>
      </c>
      <c r="BH1570">
        <v>0</v>
      </c>
      <c r="BI1570">
        <v>0</v>
      </c>
      <c r="BJ1570" s="2">
        <v>46132</v>
      </c>
      <c r="BK1570">
        <v>0</v>
      </c>
      <c r="BL1570" s="3" t="str">
        <f>VLOOKUP(O1570,DropDownList!$H$1:$I$7,2,FALSE)</f>
        <v>2024/25</v>
      </c>
      <c r="BM1570" s="3" t="str">
        <f t="shared" si="24"/>
        <v>PCOA</v>
      </c>
    </row>
    <row r="1571" spans="1:65" x14ac:dyDescent="0.2">
      <c r="A1571">
        <v>2026</v>
      </c>
      <c r="B1571">
        <v>4</v>
      </c>
      <c r="C1571" t="s">
        <v>162</v>
      </c>
      <c r="D1571" t="s">
        <v>176</v>
      </c>
      <c r="E1571" t="s">
        <v>15</v>
      </c>
      <c r="F1571">
        <v>9805</v>
      </c>
      <c r="G1571" t="s">
        <v>158</v>
      </c>
      <c r="H1571" t="s">
        <v>171</v>
      </c>
      <c r="I1571" t="s">
        <v>172</v>
      </c>
      <c r="J1571" s="1">
        <v>46113</v>
      </c>
      <c r="K1571" t="s">
        <v>440</v>
      </c>
      <c r="L1571">
        <v>1</v>
      </c>
      <c r="M1571" t="s">
        <v>441</v>
      </c>
      <c r="N1571" t="s">
        <v>442</v>
      </c>
      <c r="O1571" t="s">
        <v>147</v>
      </c>
      <c r="P1571" t="s">
        <v>160</v>
      </c>
      <c r="Q1571">
        <v>3533</v>
      </c>
      <c r="R1571">
        <v>83</v>
      </c>
      <c r="S1571">
        <v>44952</v>
      </c>
      <c r="T1571">
        <v>0</v>
      </c>
      <c r="U1571">
        <v>11</v>
      </c>
      <c r="V1571">
        <v>8</v>
      </c>
      <c r="W1571">
        <v>2283</v>
      </c>
      <c r="X1571">
        <v>2283</v>
      </c>
      <c r="Y1571">
        <v>0</v>
      </c>
      <c r="Z1571">
        <v>0</v>
      </c>
      <c r="AA1571">
        <v>41419</v>
      </c>
      <c r="AB1571">
        <v>315</v>
      </c>
      <c r="AC1571">
        <v>39019</v>
      </c>
      <c r="AD1571">
        <v>6</v>
      </c>
      <c r="AE1571">
        <v>2</v>
      </c>
      <c r="AF1571">
        <v>72</v>
      </c>
      <c r="AG1571">
        <v>2</v>
      </c>
      <c r="AH1571">
        <v>0</v>
      </c>
      <c r="AI1571">
        <v>9</v>
      </c>
      <c r="AJ1571">
        <v>0</v>
      </c>
      <c r="AK1571">
        <v>0</v>
      </c>
      <c r="AL1571">
        <v>0</v>
      </c>
      <c r="AM1571">
        <v>0</v>
      </c>
      <c r="AN1571">
        <v>0</v>
      </c>
      <c r="AO1571">
        <v>32</v>
      </c>
      <c r="AP1571">
        <v>119</v>
      </c>
      <c r="AQ1571">
        <v>37</v>
      </c>
      <c r="AR1571">
        <v>0</v>
      </c>
      <c r="AS1571">
        <v>14</v>
      </c>
      <c r="AT1571">
        <v>1</v>
      </c>
      <c r="AU1571">
        <v>4</v>
      </c>
      <c r="AV1571">
        <v>1</v>
      </c>
      <c r="AW1571">
        <v>0</v>
      </c>
      <c r="AX1571">
        <v>0</v>
      </c>
      <c r="AY1571">
        <v>11</v>
      </c>
      <c r="AZ1571">
        <v>24</v>
      </c>
      <c r="BA1571">
        <v>15</v>
      </c>
      <c r="BB1571">
        <v>2</v>
      </c>
      <c r="BC1571">
        <v>2</v>
      </c>
      <c r="BD1571">
        <v>0</v>
      </c>
      <c r="BE1571">
        <v>0</v>
      </c>
      <c r="BF1571">
        <v>82</v>
      </c>
      <c r="BG1571">
        <v>3413</v>
      </c>
      <c r="BH1571">
        <v>0</v>
      </c>
      <c r="BI1571">
        <v>11</v>
      </c>
      <c r="BJ1571" s="2">
        <v>46132</v>
      </c>
      <c r="BK1571">
        <v>0</v>
      </c>
      <c r="BL1571" s="3" t="str">
        <f>VLOOKUP(O1571,DropDownList!$H$1:$I$7,2,FALSE)</f>
        <v>2024/25</v>
      </c>
      <c r="BM1571" s="3" t="str">
        <f t="shared" si="24"/>
        <v>SC COURT</v>
      </c>
    </row>
    <row r="1572" spans="1:65" x14ac:dyDescent="0.2">
      <c r="A1572">
        <v>2026</v>
      </c>
      <c r="B1572">
        <v>4</v>
      </c>
      <c r="C1572" t="s">
        <v>162</v>
      </c>
      <c r="D1572" t="s">
        <v>176</v>
      </c>
      <c r="E1572" t="s">
        <v>15</v>
      </c>
      <c r="F1572">
        <v>9805</v>
      </c>
      <c r="G1572" t="s">
        <v>158</v>
      </c>
      <c r="H1572" t="s">
        <v>171</v>
      </c>
      <c r="I1572" t="s">
        <v>172</v>
      </c>
      <c r="J1572" s="1">
        <v>46113</v>
      </c>
      <c r="K1572" t="s">
        <v>440</v>
      </c>
      <c r="L1572">
        <v>1</v>
      </c>
      <c r="M1572" t="s">
        <v>441</v>
      </c>
      <c r="N1572" t="s">
        <v>442</v>
      </c>
      <c r="O1572" t="s">
        <v>156</v>
      </c>
      <c r="P1572" t="s">
        <v>148</v>
      </c>
      <c r="Q1572">
        <v>0</v>
      </c>
      <c r="R1572">
        <v>1</v>
      </c>
      <c r="S1572">
        <v>60</v>
      </c>
      <c r="T1572">
        <v>0</v>
      </c>
      <c r="U1572">
        <v>0</v>
      </c>
      <c r="V1572">
        <v>0</v>
      </c>
      <c r="W1572">
        <v>0</v>
      </c>
      <c r="X1572">
        <v>0</v>
      </c>
      <c r="Y1572">
        <v>0</v>
      </c>
      <c r="Z1572">
        <v>0</v>
      </c>
      <c r="AA1572">
        <v>60</v>
      </c>
      <c r="AB1572">
        <v>0</v>
      </c>
      <c r="AC1572">
        <v>60</v>
      </c>
      <c r="AD1572">
        <v>0</v>
      </c>
      <c r="AE1572">
        <v>0</v>
      </c>
      <c r="AF1572">
        <v>1</v>
      </c>
      <c r="AG1572">
        <v>0</v>
      </c>
      <c r="AH1572">
        <v>0</v>
      </c>
      <c r="AI1572">
        <v>0</v>
      </c>
      <c r="AJ1572">
        <v>0</v>
      </c>
      <c r="AK1572">
        <v>0</v>
      </c>
      <c r="AL1572">
        <v>0</v>
      </c>
      <c r="AM1572">
        <v>0</v>
      </c>
      <c r="AN1572">
        <v>0</v>
      </c>
      <c r="AO1572">
        <v>0</v>
      </c>
      <c r="AP1572">
        <v>0</v>
      </c>
      <c r="AQ1572">
        <v>0</v>
      </c>
      <c r="AR1572">
        <v>0</v>
      </c>
      <c r="AS1572">
        <v>0</v>
      </c>
      <c r="AT1572">
        <v>0</v>
      </c>
      <c r="AU1572">
        <v>0</v>
      </c>
      <c r="AV1572">
        <v>0</v>
      </c>
      <c r="AW1572">
        <v>0</v>
      </c>
      <c r="AX1572">
        <v>0</v>
      </c>
      <c r="AY1572">
        <v>0</v>
      </c>
      <c r="AZ1572">
        <v>0</v>
      </c>
      <c r="BA1572">
        <v>0</v>
      </c>
      <c r="BB1572">
        <v>0</v>
      </c>
      <c r="BC1572">
        <v>0</v>
      </c>
      <c r="BD1572">
        <v>0</v>
      </c>
      <c r="BE1572">
        <v>0</v>
      </c>
      <c r="BF1572">
        <v>0</v>
      </c>
      <c r="BG1572">
        <v>0</v>
      </c>
      <c r="BH1572">
        <v>0</v>
      </c>
      <c r="BI1572">
        <v>0</v>
      </c>
      <c r="BJ1572" s="2">
        <v>46132</v>
      </c>
      <c r="BK1572">
        <v>0</v>
      </c>
      <c r="BL1572" s="3" t="str">
        <f>VLOOKUP(O1572,DropDownList!$H$1:$I$7,2,FALSE)</f>
        <v>2023/24</v>
      </c>
      <c r="BM1572" s="3" t="str">
        <f t="shared" si="24"/>
        <v>PRAS</v>
      </c>
    </row>
    <row r="1573" spans="1:65" x14ac:dyDescent="0.2">
      <c r="A1573">
        <v>2026</v>
      </c>
      <c r="B1573">
        <v>4</v>
      </c>
      <c r="C1573" t="s">
        <v>162</v>
      </c>
      <c r="D1573" t="s">
        <v>176</v>
      </c>
      <c r="E1573" t="s">
        <v>15</v>
      </c>
      <c r="F1573">
        <v>9805</v>
      </c>
      <c r="G1573" t="s">
        <v>158</v>
      </c>
      <c r="H1573" t="s">
        <v>171</v>
      </c>
      <c r="I1573" t="s">
        <v>172</v>
      </c>
      <c r="J1573" s="1">
        <v>46113</v>
      </c>
      <c r="K1573" t="s">
        <v>440</v>
      </c>
      <c r="L1573">
        <v>1</v>
      </c>
      <c r="M1573" t="s">
        <v>441</v>
      </c>
      <c r="N1573" t="s">
        <v>442</v>
      </c>
      <c r="O1573" t="s">
        <v>156</v>
      </c>
      <c r="P1573" t="s">
        <v>151</v>
      </c>
      <c r="Q1573">
        <v>0</v>
      </c>
      <c r="R1573">
        <v>33</v>
      </c>
      <c r="S1573">
        <v>990</v>
      </c>
      <c r="T1573">
        <v>120</v>
      </c>
      <c r="U1573">
        <v>2</v>
      </c>
      <c r="V1573">
        <v>0</v>
      </c>
      <c r="W1573">
        <v>0</v>
      </c>
      <c r="X1573">
        <v>0</v>
      </c>
      <c r="Y1573">
        <v>0</v>
      </c>
      <c r="Z1573">
        <v>0</v>
      </c>
      <c r="AA1573">
        <v>870</v>
      </c>
      <c r="AB1573">
        <v>0</v>
      </c>
      <c r="AC1573">
        <v>870</v>
      </c>
      <c r="AD1573">
        <v>0</v>
      </c>
      <c r="AE1573">
        <v>0</v>
      </c>
      <c r="AF1573">
        <v>29</v>
      </c>
      <c r="AG1573">
        <v>0</v>
      </c>
      <c r="AH1573">
        <v>4</v>
      </c>
      <c r="AI1573">
        <v>0</v>
      </c>
      <c r="AJ1573">
        <v>0</v>
      </c>
      <c r="AK1573">
        <v>0</v>
      </c>
      <c r="AL1573">
        <v>0</v>
      </c>
      <c r="AM1573">
        <v>1</v>
      </c>
      <c r="AN1573">
        <v>0</v>
      </c>
      <c r="AO1573">
        <v>0</v>
      </c>
      <c r="AP1573">
        <v>0</v>
      </c>
      <c r="AQ1573">
        <v>0</v>
      </c>
      <c r="AR1573">
        <v>0</v>
      </c>
      <c r="AS1573">
        <v>0</v>
      </c>
      <c r="AT1573">
        <v>0</v>
      </c>
      <c r="AU1573">
        <v>0</v>
      </c>
      <c r="AV1573">
        <v>0</v>
      </c>
      <c r="AW1573">
        <v>0</v>
      </c>
      <c r="AX1573">
        <v>0</v>
      </c>
      <c r="AY1573">
        <v>0</v>
      </c>
      <c r="AZ1573">
        <v>0</v>
      </c>
      <c r="BA1573">
        <v>0</v>
      </c>
      <c r="BB1573">
        <v>0</v>
      </c>
      <c r="BC1573">
        <v>0</v>
      </c>
      <c r="BD1573">
        <v>0</v>
      </c>
      <c r="BE1573">
        <v>0</v>
      </c>
      <c r="BF1573">
        <v>0</v>
      </c>
      <c r="BG1573">
        <v>0</v>
      </c>
      <c r="BH1573">
        <v>0</v>
      </c>
      <c r="BI1573">
        <v>0</v>
      </c>
      <c r="BJ1573" s="2">
        <v>46132</v>
      </c>
      <c r="BK1573">
        <v>0</v>
      </c>
      <c r="BL1573" s="3" t="str">
        <f>VLOOKUP(O1573,DropDownList!$H$1:$I$7,2,FALSE)</f>
        <v>2023/24</v>
      </c>
      <c r="BM1573" s="3" t="str">
        <f t="shared" si="24"/>
        <v>PCPF</v>
      </c>
    </row>
    <row r="1574" spans="1:65" x14ac:dyDescent="0.2">
      <c r="A1574">
        <v>2026</v>
      </c>
      <c r="B1574">
        <v>4</v>
      </c>
      <c r="C1574" t="s">
        <v>162</v>
      </c>
      <c r="D1574" t="s">
        <v>176</v>
      </c>
      <c r="E1574" t="s">
        <v>15</v>
      </c>
      <c r="F1574">
        <v>9805</v>
      </c>
      <c r="G1574" t="s">
        <v>158</v>
      </c>
      <c r="H1574" t="s">
        <v>171</v>
      </c>
      <c r="I1574" t="s">
        <v>172</v>
      </c>
      <c r="J1574" s="1">
        <v>46113</v>
      </c>
      <c r="K1574" t="s">
        <v>440</v>
      </c>
      <c r="L1574">
        <v>1</v>
      </c>
      <c r="M1574" t="s">
        <v>441</v>
      </c>
      <c r="N1574" t="s">
        <v>442</v>
      </c>
      <c r="O1574" t="s">
        <v>156</v>
      </c>
      <c r="P1574" t="s">
        <v>152</v>
      </c>
      <c r="Q1574">
        <v>0</v>
      </c>
      <c r="R1574">
        <v>2</v>
      </c>
      <c r="S1574">
        <v>80</v>
      </c>
      <c r="T1574">
        <v>40</v>
      </c>
      <c r="U1574">
        <v>0</v>
      </c>
      <c r="V1574">
        <v>0</v>
      </c>
      <c r="W1574">
        <v>0</v>
      </c>
      <c r="X1574">
        <v>0</v>
      </c>
      <c r="Y1574">
        <v>0</v>
      </c>
      <c r="Z1574">
        <v>0</v>
      </c>
      <c r="AA1574">
        <v>40</v>
      </c>
      <c r="AB1574">
        <v>0</v>
      </c>
      <c r="AC1574">
        <v>40</v>
      </c>
      <c r="AD1574">
        <v>0</v>
      </c>
      <c r="AE1574">
        <v>0</v>
      </c>
      <c r="AF1574">
        <v>1</v>
      </c>
      <c r="AG1574">
        <v>0</v>
      </c>
      <c r="AH1574">
        <v>1</v>
      </c>
      <c r="AI1574">
        <v>0</v>
      </c>
      <c r="AJ1574">
        <v>0</v>
      </c>
      <c r="AK1574">
        <v>0</v>
      </c>
      <c r="AL1574">
        <v>0</v>
      </c>
      <c r="AM1574">
        <v>0</v>
      </c>
      <c r="AN1574">
        <v>0</v>
      </c>
      <c r="AO1574">
        <v>0</v>
      </c>
      <c r="AP1574">
        <v>0</v>
      </c>
      <c r="AQ1574">
        <v>0</v>
      </c>
      <c r="AR1574">
        <v>0</v>
      </c>
      <c r="AS1574">
        <v>0</v>
      </c>
      <c r="AT1574">
        <v>0</v>
      </c>
      <c r="AU1574">
        <v>0</v>
      </c>
      <c r="AV1574">
        <v>0</v>
      </c>
      <c r="AW1574">
        <v>0</v>
      </c>
      <c r="AX1574">
        <v>0</v>
      </c>
      <c r="AY1574">
        <v>0</v>
      </c>
      <c r="AZ1574">
        <v>0</v>
      </c>
      <c r="BA1574">
        <v>0</v>
      </c>
      <c r="BB1574">
        <v>0</v>
      </c>
      <c r="BC1574">
        <v>0</v>
      </c>
      <c r="BD1574">
        <v>0</v>
      </c>
      <c r="BE1574">
        <v>0</v>
      </c>
      <c r="BF1574">
        <v>0</v>
      </c>
      <c r="BG1574">
        <v>0</v>
      </c>
      <c r="BH1574">
        <v>0</v>
      </c>
      <c r="BI1574">
        <v>0</v>
      </c>
      <c r="BJ1574" s="2">
        <v>46132</v>
      </c>
      <c r="BK1574">
        <v>0</v>
      </c>
      <c r="BL1574" s="3" t="str">
        <f>VLOOKUP(O1574,DropDownList!$H$1:$I$7,2,FALSE)</f>
        <v>2023/24</v>
      </c>
      <c r="BM1574" s="3" t="str">
        <f t="shared" si="24"/>
        <v>PCOA</v>
      </c>
    </row>
    <row r="1575" spans="1:65" x14ac:dyDescent="0.2">
      <c r="A1575">
        <v>2026</v>
      </c>
      <c r="B1575">
        <v>4</v>
      </c>
      <c r="C1575" t="s">
        <v>162</v>
      </c>
      <c r="D1575" t="s">
        <v>176</v>
      </c>
      <c r="E1575" t="s">
        <v>15</v>
      </c>
      <c r="F1575">
        <v>9805</v>
      </c>
      <c r="G1575" t="s">
        <v>158</v>
      </c>
      <c r="H1575" t="s">
        <v>171</v>
      </c>
      <c r="I1575" t="s">
        <v>172</v>
      </c>
      <c r="J1575" s="1">
        <v>46113</v>
      </c>
      <c r="K1575" t="s">
        <v>440</v>
      </c>
      <c r="L1575">
        <v>1</v>
      </c>
      <c r="M1575" t="s">
        <v>441</v>
      </c>
      <c r="N1575" t="s">
        <v>442</v>
      </c>
      <c r="O1575" t="s">
        <v>156</v>
      </c>
      <c r="P1575" t="s">
        <v>150</v>
      </c>
      <c r="Q1575">
        <v>1432.5</v>
      </c>
      <c r="R1575">
        <v>42</v>
      </c>
      <c r="S1575">
        <v>6962.24</v>
      </c>
      <c r="T1575">
        <v>716.25</v>
      </c>
      <c r="U1575">
        <v>4</v>
      </c>
      <c r="V1575">
        <v>2</v>
      </c>
      <c r="W1575">
        <v>1045.32</v>
      </c>
      <c r="X1575">
        <v>1045.32</v>
      </c>
      <c r="Y1575">
        <v>38</v>
      </c>
      <c r="Z1575">
        <v>6245.99</v>
      </c>
      <c r="AA1575">
        <v>4813.49</v>
      </c>
      <c r="AB1575">
        <v>950.67</v>
      </c>
      <c r="AC1575">
        <v>3862.82</v>
      </c>
      <c r="AD1575">
        <v>1</v>
      </c>
      <c r="AE1575">
        <v>1</v>
      </c>
      <c r="AF1575">
        <v>34</v>
      </c>
      <c r="AG1575">
        <v>2</v>
      </c>
      <c r="AH1575">
        <v>4</v>
      </c>
      <c r="AI1575">
        <v>2</v>
      </c>
      <c r="AJ1575">
        <v>15</v>
      </c>
      <c r="AK1575">
        <v>6</v>
      </c>
      <c r="AL1575">
        <v>0</v>
      </c>
      <c r="AM1575">
        <v>1</v>
      </c>
      <c r="AN1575">
        <v>0</v>
      </c>
      <c r="AO1575">
        <v>17</v>
      </c>
      <c r="AP1575">
        <v>68</v>
      </c>
      <c r="AQ1575">
        <v>20</v>
      </c>
      <c r="AR1575">
        <v>0</v>
      </c>
      <c r="AS1575">
        <v>13</v>
      </c>
      <c r="AT1575">
        <v>0</v>
      </c>
      <c r="AU1575">
        <v>0</v>
      </c>
      <c r="AV1575">
        <v>0</v>
      </c>
      <c r="AW1575">
        <v>0</v>
      </c>
      <c r="AX1575">
        <v>0</v>
      </c>
      <c r="AY1575">
        <v>6</v>
      </c>
      <c r="AZ1575">
        <v>14</v>
      </c>
      <c r="BA1575">
        <v>11</v>
      </c>
      <c r="BB1575">
        <v>1</v>
      </c>
      <c r="BC1575">
        <v>0</v>
      </c>
      <c r="BD1575">
        <v>0</v>
      </c>
      <c r="BE1575">
        <v>0</v>
      </c>
      <c r="BF1575">
        <v>17</v>
      </c>
      <c r="BG1575">
        <v>277.5</v>
      </c>
      <c r="BH1575">
        <v>0</v>
      </c>
      <c r="BI1575">
        <v>4</v>
      </c>
      <c r="BJ1575" s="2">
        <v>46132</v>
      </c>
      <c r="BK1575">
        <v>0</v>
      </c>
      <c r="BL1575" s="3" t="str">
        <f>VLOOKUP(O1575,DropDownList!$H$1:$I$7,2,FALSE)</f>
        <v>2023/24</v>
      </c>
      <c r="BM1575" s="3" t="str">
        <f t="shared" si="24"/>
        <v>FISCAL FINES</v>
      </c>
    </row>
    <row r="1576" spans="1:65" x14ac:dyDescent="0.2">
      <c r="A1576">
        <v>2026</v>
      </c>
      <c r="B1576">
        <v>4</v>
      </c>
      <c r="C1576" t="s">
        <v>162</v>
      </c>
      <c r="D1576" t="s">
        <v>176</v>
      </c>
      <c r="E1576" t="s">
        <v>15</v>
      </c>
      <c r="F1576">
        <v>9805</v>
      </c>
      <c r="G1576" t="s">
        <v>158</v>
      </c>
      <c r="H1576" t="s">
        <v>171</v>
      </c>
      <c r="I1576" t="s">
        <v>172</v>
      </c>
      <c r="J1576" s="1">
        <v>46113</v>
      </c>
      <c r="K1576" t="s">
        <v>440</v>
      </c>
      <c r="L1576">
        <v>1</v>
      </c>
      <c r="M1576" t="s">
        <v>441</v>
      </c>
      <c r="N1576" t="s">
        <v>442</v>
      </c>
      <c r="O1576" t="s">
        <v>155</v>
      </c>
      <c r="P1576" t="s">
        <v>152</v>
      </c>
      <c r="Q1576">
        <v>0</v>
      </c>
      <c r="R1576">
        <v>17</v>
      </c>
      <c r="S1576">
        <v>680</v>
      </c>
      <c r="T1576">
        <v>160</v>
      </c>
      <c r="U1576">
        <v>0</v>
      </c>
      <c r="V1576">
        <v>0</v>
      </c>
      <c r="W1576">
        <v>0</v>
      </c>
      <c r="X1576">
        <v>0</v>
      </c>
      <c r="Y1576">
        <v>0</v>
      </c>
      <c r="Z1576">
        <v>0</v>
      </c>
      <c r="AA1576">
        <v>520</v>
      </c>
      <c r="AB1576">
        <v>0</v>
      </c>
      <c r="AC1576">
        <v>520</v>
      </c>
      <c r="AD1576">
        <v>0</v>
      </c>
      <c r="AE1576">
        <v>0</v>
      </c>
      <c r="AF1576">
        <v>13</v>
      </c>
      <c r="AG1576">
        <v>0</v>
      </c>
      <c r="AH1576">
        <v>4</v>
      </c>
      <c r="AI1576">
        <v>0</v>
      </c>
      <c r="AJ1576">
        <v>0</v>
      </c>
      <c r="AK1576">
        <v>0</v>
      </c>
      <c r="AL1576">
        <v>0</v>
      </c>
      <c r="AM1576">
        <v>0</v>
      </c>
      <c r="AN1576">
        <v>0</v>
      </c>
      <c r="AO1576">
        <v>0</v>
      </c>
      <c r="AP1576">
        <v>0</v>
      </c>
      <c r="AQ1576">
        <v>0</v>
      </c>
      <c r="AR1576">
        <v>0</v>
      </c>
      <c r="AS1576">
        <v>0</v>
      </c>
      <c r="AT1576">
        <v>0</v>
      </c>
      <c r="AU1576">
        <v>0</v>
      </c>
      <c r="AV1576">
        <v>0</v>
      </c>
      <c r="AW1576">
        <v>0</v>
      </c>
      <c r="AX1576">
        <v>0</v>
      </c>
      <c r="AY1576">
        <v>0</v>
      </c>
      <c r="AZ1576">
        <v>0</v>
      </c>
      <c r="BA1576">
        <v>0</v>
      </c>
      <c r="BB1576">
        <v>0</v>
      </c>
      <c r="BC1576">
        <v>0</v>
      </c>
      <c r="BD1576">
        <v>0</v>
      </c>
      <c r="BE1576">
        <v>0</v>
      </c>
      <c r="BF1576">
        <v>0</v>
      </c>
      <c r="BG1576">
        <v>0</v>
      </c>
      <c r="BH1576">
        <v>0</v>
      </c>
      <c r="BI1576">
        <v>0</v>
      </c>
      <c r="BJ1576" s="2">
        <v>46132</v>
      </c>
      <c r="BK1576">
        <v>0</v>
      </c>
      <c r="BL1576" s="3" t="str">
        <f>VLOOKUP(O1576,DropDownList!$H$1:$I$7,2,FALSE)</f>
        <v>2022/23</v>
      </c>
      <c r="BM1576" s="3" t="str">
        <f t="shared" si="24"/>
        <v>PCOA</v>
      </c>
    </row>
    <row r="1577" spans="1:65" x14ac:dyDescent="0.2">
      <c r="A1577">
        <v>2026</v>
      </c>
      <c r="B1577">
        <v>4</v>
      </c>
      <c r="C1577" t="s">
        <v>162</v>
      </c>
      <c r="D1577" t="s">
        <v>176</v>
      </c>
      <c r="E1577" t="s">
        <v>15</v>
      </c>
      <c r="F1577">
        <v>9805</v>
      </c>
      <c r="G1577" t="s">
        <v>158</v>
      </c>
      <c r="H1577" t="s">
        <v>171</v>
      </c>
      <c r="I1577" t="s">
        <v>172</v>
      </c>
      <c r="J1577" s="1">
        <v>46113</v>
      </c>
      <c r="K1577" t="s">
        <v>440</v>
      </c>
      <c r="L1577">
        <v>1</v>
      </c>
      <c r="M1577" t="s">
        <v>441</v>
      </c>
      <c r="N1577" t="s">
        <v>442</v>
      </c>
      <c r="O1577" t="s">
        <v>155</v>
      </c>
      <c r="P1577" t="s">
        <v>160</v>
      </c>
      <c r="Q1577">
        <v>570.39</v>
      </c>
      <c r="R1577">
        <v>89</v>
      </c>
      <c r="S1577">
        <v>41188</v>
      </c>
      <c r="T1577">
        <v>0</v>
      </c>
      <c r="U1577">
        <v>3</v>
      </c>
      <c r="V1577">
        <v>3</v>
      </c>
      <c r="W1577">
        <v>570.39</v>
      </c>
      <c r="X1577">
        <v>570.39</v>
      </c>
      <c r="Y1577">
        <v>0</v>
      </c>
      <c r="Z1577">
        <v>0</v>
      </c>
      <c r="AA1577">
        <v>40617.61</v>
      </c>
      <c r="AB1577">
        <v>1763</v>
      </c>
      <c r="AC1577">
        <v>36859.61</v>
      </c>
      <c r="AD1577">
        <v>1</v>
      </c>
      <c r="AE1577">
        <v>2</v>
      </c>
      <c r="AF1577">
        <v>86</v>
      </c>
      <c r="AG1577">
        <v>2</v>
      </c>
      <c r="AH1577">
        <v>0</v>
      </c>
      <c r="AI1577">
        <v>1</v>
      </c>
      <c r="AJ1577">
        <v>0</v>
      </c>
      <c r="AK1577">
        <v>0</v>
      </c>
      <c r="AL1577">
        <v>0</v>
      </c>
      <c r="AM1577">
        <v>0</v>
      </c>
      <c r="AN1577">
        <v>0</v>
      </c>
      <c r="AO1577">
        <v>34</v>
      </c>
      <c r="AP1577">
        <v>114</v>
      </c>
      <c r="AQ1577">
        <v>40</v>
      </c>
      <c r="AR1577">
        <v>0</v>
      </c>
      <c r="AS1577">
        <v>13</v>
      </c>
      <c r="AT1577">
        <v>2</v>
      </c>
      <c r="AU1577">
        <v>4</v>
      </c>
      <c r="AV1577">
        <v>0</v>
      </c>
      <c r="AW1577">
        <v>0</v>
      </c>
      <c r="AX1577">
        <v>0</v>
      </c>
      <c r="AY1577">
        <v>8</v>
      </c>
      <c r="AZ1577">
        <v>20</v>
      </c>
      <c r="BA1577">
        <v>14</v>
      </c>
      <c r="BB1577">
        <v>6</v>
      </c>
      <c r="BC1577">
        <v>2</v>
      </c>
      <c r="BD1577">
        <v>0</v>
      </c>
      <c r="BE1577">
        <v>0</v>
      </c>
      <c r="BF1577">
        <v>86</v>
      </c>
      <c r="BG1577">
        <v>250</v>
      </c>
      <c r="BH1577">
        <v>0</v>
      </c>
      <c r="BI1577">
        <v>1</v>
      </c>
      <c r="BJ1577" s="2">
        <v>46132</v>
      </c>
      <c r="BK1577">
        <v>0</v>
      </c>
      <c r="BL1577" s="3" t="str">
        <f>VLOOKUP(O1577,DropDownList!$H$1:$I$7,2,FALSE)</f>
        <v>2022/23</v>
      </c>
      <c r="BM1577" s="3" t="str">
        <f t="shared" si="24"/>
        <v>SC COURT</v>
      </c>
    </row>
    <row r="1578" spans="1:65" x14ac:dyDescent="0.2">
      <c r="A1578">
        <v>2026</v>
      </c>
      <c r="B1578">
        <v>4</v>
      </c>
      <c r="C1578" t="s">
        <v>162</v>
      </c>
      <c r="D1578" t="s">
        <v>176</v>
      </c>
      <c r="E1578" t="s">
        <v>15</v>
      </c>
      <c r="F1578">
        <v>9805</v>
      </c>
      <c r="G1578" t="s">
        <v>158</v>
      </c>
      <c r="H1578" t="s">
        <v>171</v>
      </c>
      <c r="I1578" t="s">
        <v>172</v>
      </c>
      <c r="J1578" s="1">
        <v>46113</v>
      </c>
      <c r="K1578" t="s">
        <v>440</v>
      </c>
      <c r="L1578">
        <v>1</v>
      </c>
      <c r="M1578" t="s">
        <v>441</v>
      </c>
      <c r="N1578" t="s">
        <v>442</v>
      </c>
      <c r="O1578" t="s">
        <v>155</v>
      </c>
      <c r="P1578" t="s">
        <v>150</v>
      </c>
      <c r="Q1578">
        <v>335.04</v>
      </c>
      <c r="R1578">
        <v>37</v>
      </c>
      <c r="S1578">
        <v>6370.75</v>
      </c>
      <c r="T1578">
        <v>205.39</v>
      </c>
      <c r="U1578">
        <v>3</v>
      </c>
      <c r="V1578">
        <v>2</v>
      </c>
      <c r="W1578">
        <v>250</v>
      </c>
      <c r="X1578">
        <v>250</v>
      </c>
      <c r="Y1578">
        <v>36</v>
      </c>
      <c r="Z1578">
        <v>6165.36</v>
      </c>
      <c r="AA1578">
        <v>5830.32</v>
      </c>
      <c r="AB1578">
        <v>2065.36</v>
      </c>
      <c r="AC1578">
        <v>3764.96</v>
      </c>
      <c r="AD1578">
        <v>2</v>
      </c>
      <c r="AE1578">
        <v>0</v>
      </c>
      <c r="AF1578">
        <v>32</v>
      </c>
      <c r="AG1578">
        <v>1</v>
      </c>
      <c r="AH1578">
        <v>1</v>
      </c>
      <c r="AI1578">
        <v>2</v>
      </c>
      <c r="AJ1578">
        <v>14</v>
      </c>
      <c r="AK1578">
        <v>5</v>
      </c>
      <c r="AL1578">
        <v>0</v>
      </c>
      <c r="AM1578">
        <v>1</v>
      </c>
      <c r="AN1578">
        <v>0</v>
      </c>
      <c r="AO1578">
        <v>17</v>
      </c>
      <c r="AP1578">
        <v>83</v>
      </c>
      <c r="AQ1578">
        <v>20</v>
      </c>
      <c r="AR1578">
        <v>0</v>
      </c>
      <c r="AS1578">
        <v>9</v>
      </c>
      <c r="AT1578">
        <v>0</v>
      </c>
      <c r="AU1578">
        <v>3</v>
      </c>
      <c r="AV1578">
        <v>0</v>
      </c>
      <c r="AW1578">
        <v>0</v>
      </c>
      <c r="AX1578">
        <v>0</v>
      </c>
      <c r="AY1578">
        <v>8</v>
      </c>
      <c r="AZ1578">
        <v>18</v>
      </c>
      <c r="BA1578">
        <v>14</v>
      </c>
      <c r="BB1578">
        <v>5</v>
      </c>
      <c r="BC1578">
        <v>3</v>
      </c>
      <c r="BD1578">
        <v>0</v>
      </c>
      <c r="BE1578">
        <v>0</v>
      </c>
      <c r="BF1578">
        <v>17</v>
      </c>
      <c r="BG1578">
        <v>250</v>
      </c>
      <c r="BH1578">
        <v>1</v>
      </c>
      <c r="BI1578">
        <v>3</v>
      </c>
      <c r="BJ1578" s="2">
        <v>46132</v>
      </c>
      <c r="BK1578">
        <v>0</v>
      </c>
      <c r="BL1578" s="3" t="str">
        <f>VLOOKUP(O1578,DropDownList!$H$1:$I$7,2,FALSE)</f>
        <v>2022/23</v>
      </c>
      <c r="BM1578" s="3" t="str">
        <f t="shared" si="24"/>
        <v>FISCAL FINES</v>
      </c>
    </row>
    <row r="1579" spans="1:65" x14ac:dyDescent="0.2">
      <c r="A1579">
        <v>2026</v>
      </c>
      <c r="B1579">
        <v>4</v>
      </c>
      <c r="C1579" t="s">
        <v>162</v>
      </c>
      <c r="D1579" t="s">
        <v>176</v>
      </c>
      <c r="E1579" t="s">
        <v>15</v>
      </c>
      <c r="F1579">
        <v>9805</v>
      </c>
      <c r="G1579" t="s">
        <v>158</v>
      </c>
      <c r="H1579" t="s">
        <v>171</v>
      </c>
      <c r="I1579" t="s">
        <v>172</v>
      </c>
      <c r="J1579" s="1">
        <v>46113</v>
      </c>
      <c r="K1579" t="s">
        <v>440</v>
      </c>
      <c r="L1579">
        <v>1</v>
      </c>
      <c r="M1579" t="s">
        <v>441</v>
      </c>
      <c r="N1579" t="s">
        <v>442</v>
      </c>
      <c r="O1579" t="s">
        <v>156</v>
      </c>
      <c r="P1579" t="s">
        <v>161</v>
      </c>
      <c r="Q1579">
        <v>120</v>
      </c>
      <c r="R1579">
        <v>78</v>
      </c>
      <c r="S1579">
        <v>2625</v>
      </c>
      <c r="T1579">
        <v>75</v>
      </c>
      <c r="U1579">
        <v>11</v>
      </c>
      <c r="V1579">
        <v>3</v>
      </c>
      <c r="W1579">
        <v>80</v>
      </c>
      <c r="X1579">
        <v>80</v>
      </c>
      <c r="Y1579">
        <v>0</v>
      </c>
      <c r="Z1579">
        <v>0</v>
      </c>
      <c r="AA1579">
        <v>2430</v>
      </c>
      <c r="AB1579">
        <v>0</v>
      </c>
      <c r="AC1579">
        <v>0</v>
      </c>
      <c r="AD1579">
        <v>3</v>
      </c>
      <c r="AE1579">
        <v>0</v>
      </c>
      <c r="AF1579">
        <v>73</v>
      </c>
      <c r="AG1579">
        <v>0</v>
      </c>
      <c r="AH1579">
        <v>1</v>
      </c>
      <c r="AI1579">
        <v>4</v>
      </c>
      <c r="AJ1579">
        <v>0</v>
      </c>
      <c r="AK1579">
        <v>0</v>
      </c>
      <c r="AL1579">
        <v>0</v>
      </c>
      <c r="AM1579">
        <v>0</v>
      </c>
      <c r="AN1579">
        <v>0</v>
      </c>
      <c r="AO1579">
        <v>31</v>
      </c>
      <c r="AP1579">
        <v>121</v>
      </c>
      <c r="AQ1579">
        <v>37</v>
      </c>
      <c r="AR1579">
        <v>0</v>
      </c>
      <c r="AS1579">
        <v>17</v>
      </c>
      <c r="AT1579">
        <v>0</v>
      </c>
      <c r="AU1579">
        <v>0</v>
      </c>
      <c r="AV1579">
        <v>0</v>
      </c>
      <c r="AW1579">
        <v>1</v>
      </c>
      <c r="AX1579">
        <v>0</v>
      </c>
      <c r="AY1579">
        <v>13</v>
      </c>
      <c r="AZ1579">
        <v>20</v>
      </c>
      <c r="BA1579">
        <v>11</v>
      </c>
      <c r="BB1579">
        <v>11</v>
      </c>
      <c r="BC1579">
        <v>4</v>
      </c>
      <c r="BD1579">
        <v>0</v>
      </c>
      <c r="BE1579">
        <v>0</v>
      </c>
      <c r="BF1579">
        <v>75</v>
      </c>
      <c r="BG1579">
        <v>120</v>
      </c>
      <c r="BH1579">
        <v>0</v>
      </c>
      <c r="BI1579">
        <v>10</v>
      </c>
      <c r="BJ1579" s="2">
        <v>46132</v>
      </c>
      <c r="BK1579">
        <v>0</v>
      </c>
      <c r="BL1579" s="3" t="str">
        <f>VLOOKUP(O1579,DropDownList!$H$1:$I$7,2,FALSE)</f>
        <v>2023/24</v>
      </c>
      <c r="BM1579" s="3" t="str">
        <f t="shared" si="24"/>
        <v>VSUR</v>
      </c>
    </row>
    <row r="1580" spans="1:65" x14ac:dyDescent="0.2">
      <c r="A1580">
        <v>2026</v>
      </c>
      <c r="B1580">
        <v>4</v>
      </c>
      <c r="C1580" t="s">
        <v>162</v>
      </c>
      <c r="D1580" t="s">
        <v>176</v>
      </c>
      <c r="E1580" t="s">
        <v>15</v>
      </c>
      <c r="F1580">
        <v>9805</v>
      </c>
      <c r="G1580" t="s">
        <v>158</v>
      </c>
      <c r="H1580" t="s">
        <v>171</v>
      </c>
      <c r="I1580" t="s">
        <v>172</v>
      </c>
      <c r="J1580" s="1">
        <v>46113</v>
      </c>
      <c r="K1580" t="s">
        <v>440</v>
      </c>
      <c r="L1580">
        <v>1</v>
      </c>
      <c r="M1580" t="s">
        <v>441</v>
      </c>
      <c r="N1580" t="s">
        <v>442</v>
      </c>
      <c r="O1580" t="s">
        <v>155</v>
      </c>
      <c r="P1580" t="s">
        <v>151</v>
      </c>
      <c r="Q1580">
        <v>0</v>
      </c>
      <c r="R1580">
        <v>17</v>
      </c>
      <c r="S1580">
        <v>510</v>
      </c>
      <c r="T1580">
        <v>90</v>
      </c>
      <c r="U1580">
        <v>1</v>
      </c>
      <c r="V1580">
        <v>0</v>
      </c>
      <c r="W1580">
        <v>0</v>
      </c>
      <c r="X1580">
        <v>0</v>
      </c>
      <c r="Y1580">
        <v>0</v>
      </c>
      <c r="Z1580">
        <v>0</v>
      </c>
      <c r="AA1580">
        <v>420</v>
      </c>
      <c r="AB1580">
        <v>0</v>
      </c>
      <c r="AC1580">
        <v>420</v>
      </c>
      <c r="AD1580">
        <v>0</v>
      </c>
      <c r="AE1580">
        <v>0</v>
      </c>
      <c r="AF1580">
        <v>14</v>
      </c>
      <c r="AG1580">
        <v>0</v>
      </c>
      <c r="AH1580">
        <v>3</v>
      </c>
      <c r="AI1580">
        <v>0</v>
      </c>
      <c r="AJ1580">
        <v>0</v>
      </c>
      <c r="AK1580">
        <v>0</v>
      </c>
      <c r="AL1580">
        <v>0</v>
      </c>
      <c r="AM1580">
        <v>1</v>
      </c>
      <c r="AN1580">
        <v>0</v>
      </c>
      <c r="AO1580">
        <v>0</v>
      </c>
      <c r="AP1580">
        <v>0</v>
      </c>
      <c r="AQ1580">
        <v>0</v>
      </c>
      <c r="AR1580">
        <v>0</v>
      </c>
      <c r="AS1580">
        <v>0</v>
      </c>
      <c r="AT1580">
        <v>0</v>
      </c>
      <c r="AU1580">
        <v>0</v>
      </c>
      <c r="AV1580">
        <v>0</v>
      </c>
      <c r="AW1580">
        <v>0</v>
      </c>
      <c r="AX1580">
        <v>0</v>
      </c>
      <c r="AY1580">
        <v>0</v>
      </c>
      <c r="AZ1580">
        <v>0</v>
      </c>
      <c r="BA1580">
        <v>0</v>
      </c>
      <c r="BB1580">
        <v>0</v>
      </c>
      <c r="BC1580">
        <v>0</v>
      </c>
      <c r="BD1580">
        <v>0</v>
      </c>
      <c r="BE1580">
        <v>0</v>
      </c>
      <c r="BF1580">
        <v>0</v>
      </c>
      <c r="BG1580">
        <v>0</v>
      </c>
      <c r="BH1580">
        <v>0</v>
      </c>
      <c r="BI1580">
        <v>0</v>
      </c>
      <c r="BJ1580" s="2">
        <v>46132</v>
      </c>
      <c r="BK1580">
        <v>0</v>
      </c>
      <c r="BL1580" s="3" t="str">
        <f>VLOOKUP(O1580,DropDownList!$H$1:$I$7,2,FALSE)</f>
        <v>2022/23</v>
      </c>
      <c r="BM1580" s="3" t="str">
        <f t="shared" si="24"/>
        <v>PCPF</v>
      </c>
    </row>
    <row r="1581" spans="1:65" x14ac:dyDescent="0.2">
      <c r="A1581">
        <v>2026</v>
      </c>
      <c r="B1581">
        <v>4</v>
      </c>
      <c r="C1581" t="s">
        <v>162</v>
      </c>
      <c r="D1581" t="s">
        <v>176</v>
      </c>
      <c r="E1581" t="s">
        <v>15</v>
      </c>
      <c r="F1581">
        <v>9805</v>
      </c>
      <c r="G1581" t="s">
        <v>158</v>
      </c>
      <c r="H1581" t="s">
        <v>171</v>
      </c>
      <c r="I1581" t="s">
        <v>172</v>
      </c>
      <c r="J1581" s="1">
        <v>46113</v>
      </c>
      <c r="K1581" t="s">
        <v>440</v>
      </c>
      <c r="L1581">
        <v>1</v>
      </c>
      <c r="M1581" t="s">
        <v>441</v>
      </c>
      <c r="N1581" t="s">
        <v>442</v>
      </c>
      <c r="O1581" t="s">
        <v>155</v>
      </c>
      <c r="P1581" t="s">
        <v>161</v>
      </c>
      <c r="Q1581">
        <v>0</v>
      </c>
      <c r="R1581">
        <v>84</v>
      </c>
      <c r="S1581">
        <v>1995</v>
      </c>
      <c r="T1581">
        <v>0</v>
      </c>
      <c r="U1581">
        <v>1</v>
      </c>
      <c r="V1581">
        <v>0</v>
      </c>
      <c r="W1581">
        <v>0</v>
      </c>
      <c r="X1581">
        <v>0</v>
      </c>
      <c r="Y1581">
        <v>0</v>
      </c>
      <c r="Z1581">
        <v>0</v>
      </c>
      <c r="AA1581">
        <v>1995</v>
      </c>
      <c r="AB1581">
        <v>0</v>
      </c>
      <c r="AC1581">
        <v>0</v>
      </c>
      <c r="AD1581">
        <v>0</v>
      </c>
      <c r="AE1581">
        <v>0</v>
      </c>
      <c r="AF1581">
        <v>84</v>
      </c>
      <c r="AG1581">
        <v>0</v>
      </c>
      <c r="AH1581">
        <v>0</v>
      </c>
      <c r="AI1581">
        <v>0</v>
      </c>
      <c r="AJ1581">
        <v>0</v>
      </c>
      <c r="AK1581">
        <v>0</v>
      </c>
      <c r="AL1581">
        <v>0</v>
      </c>
      <c r="AM1581">
        <v>0</v>
      </c>
      <c r="AN1581">
        <v>0</v>
      </c>
      <c r="AO1581">
        <v>30</v>
      </c>
      <c r="AP1581">
        <v>101</v>
      </c>
      <c r="AQ1581">
        <v>36</v>
      </c>
      <c r="AR1581">
        <v>0</v>
      </c>
      <c r="AS1581">
        <v>12</v>
      </c>
      <c r="AT1581">
        <v>1</v>
      </c>
      <c r="AU1581">
        <v>2</v>
      </c>
      <c r="AV1581">
        <v>0</v>
      </c>
      <c r="AW1581">
        <v>0</v>
      </c>
      <c r="AX1581">
        <v>0</v>
      </c>
      <c r="AY1581">
        <v>8</v>
      </c>
      <c r="AZ1581">
        <v>18</v>
      </c>
      <c r="BA1581">
        <v>12</v>
      </c>
      <c r="BB1581">
        <v>6</v>
      </c>
      <c r="BC1581">
        <v>2</v>
      </c>
      <c r="BD1581">
        <v>0</v>
      </c>
      <c r="BE1581">
        <v>0</v>
      </c>
      <c r="BF1581">
        <v>84</v>
      </c>
      <c r="BG1581">
        <v>0</v>
      </c>
      <c r="BH1581">
        <v>0</v>
      </c>
      <c r="BI1581">
        <v>1</v>
      </c>
      <c r="BJ1581" s="2">
        <v>46132</v>
      </c>
      <c r="BK1581">
        <v>0</v>
      </c>
      <c r="BL1581" s="3" t="str">
        <f>VLOOKUP(O1581,DropDownList!$H$1:$I$7,2,FALSE)</f>
        <v>2022/23</v>
      </c>
      <c r="BM1581" s="3" t="str">
        <f t="shared" si="24"/>
        <v>VSUR</v>
      </c>
    </row>
    <row r="1582" spans="1:65" x14ac:dyDescent="0.2">
      <c r="A1582">
        <v>2026</v>
      </c>
      <c r="B1582">
        <v>4</v>
      </c>
      <c r="C1582" t="s">
        <v>162</v>
      </c>
      <c r="D1582" t="s">
        <v>176</v>
      </c>
      <c r="E1582" t="s">
        <v>15</v>
      </c>
      <c r="F1582">
        <v>9805</v>
      </c>
      <c r="G1582" t="s">
        <v>158</v>
      </c>
      <c r="H1582" t="s">
        <v>171</v>
      </c>
      <c r="I1582" t="s">
        <v>172</v>
      </c>
      <c r="J1582" s="1">
        <v>46113</v>
      </c>
      <c r="K1582" t="s">
        <v>440</v>
      </c>
      <c r="L1582">
        <v>1</v>
      </c>
      <c r="M1582" t="s">
        <v>441</v>
      </c>
      <c r="N1582" t="s">
        <v>442</v>
      </c>
      <c r="O1582" t="s">
        <v>155</v>
      </c>
      <c r="P1582" t="s">
        <v>148</v>
      </c>
      <c r="Q1582">
        <v>0</v>
      </c>
      <c r="R1582">
        <v>4</v>
      </c>
      <c r="S1582">
        <v>240</v>
      </c>
      <c r="T1582">
        <v>0</v>
      </c>
      <c r="U1582">
        <v>0</v>
      </c>
      <c r="V1582">
        <v>0</v>
      </c>
      <c r="W1582">
        <v>0</v>
      </c>
      <c r="X1582">
        <v>0</v>
      </c>
      <c r="Y1582">
        <v>0</v>
      </c>
      <c r="Z1582">
        <v>0</v>
      </c>
      <c r="AA1582">
        <v>240</v>
      </c>
      <c r="AB1582">
        <v>0</v>
      </c>
      <c r="AC1582">
        <v>240</v>
      </c>
      <c r="AD1582">
        <v>0</v>
      </c>
      <c r="AE1582">
        <v>0</v>
      </c>
      <c r="AF1582">
        <v>4</v>
      </c>
      <c r="AG1582">
        <v>0</v>
      </c>
      <c r="AH1582">
        <v>0</v>
      </c>
      <c r="AI1582">
        <v>0</v>
      </c>
      <c r="AJ1582">
        <v>0</v>
      </c>
      <c r="AK1582">
        <v>0</v>
      </c>
      <c r="AL1582">
        <v>0</v>
      </c>
      <c r="AM1582">
        <v>0</v>
      </c>
      <c r="AN1582">
        <v>0</v>
      </c>
      <c r="AO1582">
        <v>2</v>
      </c>
      <c r="AP1582">
        <v>10</v>
      </c>
      <c r="AQ1582">
        <v>2</v>
      </c>
      <c r="AR1582">
        <v>0</v>
      </c>
      <c r="AS1582">
        <v>2</v>
      </c>
      <c r="AT1582">
        <v>0</v>
      </c>
      <c r="AU1582">
        <v>0</v>
      </c>
      <c r="AV1582">
        <v>0</v>
      </c>
      <c r="AW1582">
        <v>0</v>
      </c>
      <c r="AX1582">
        <v>0</v>
      </c>
      <c r="AY1582">
        <v>1</v>
      </c>
      <c r="AZ1582">
        <v>2</v>
      </c>
      <c r="BA1582">
        <v>1</v>
      </c>
      <c r="BB1582">
        <v>1</v>
      </c>
      <c r="BC1582">
        <v>1</v>
      </c>
      <c r="BD1582">
        <v>0</v>
      </c>
      <c r="BE1582">
        <v>0</v>
      </c>
      <c r="BF1582">
        <v>2</v>
      </c>
      <c r="BG1582">
        <v>0</v>
      </c>
      <c r="BH1582">
        <v>0</v>
      </c>
      <c r="BI1582">
        <v>0</v>
      </c>
      <c r="BJ1582" s="2">
        <v>46132</v>
      </c>
      <c r="BK1582">
        <v>0</v>
      </c>
      <c r="BL1582" s="3" t="str">
        <f>VLOOKUP(O1582,DropDownList!$H$1:$I$7,2,FALSE)</f>
        <v>2022/23</v>
      </c>
      <c r="BM1582" s="3" t="str">
        <f t="shared" si="24"/>
        <v>PRAS</v>
      </c>
    </row>
    <row r="1583" spans="1:65" x14ac:dyDescent="0.2">
      <c r="A1583">
        <v>2026</v>
      </c>
      <c r="B1583">
        <v>4</v>
      </c>
      <c r="C1583" t="s">
        <v>162</v>
      </c>
      <c r="D1583" t="s">
        <v>176</v>
      </c>
      <c r="E1583" t="s">
        <v>15</v>
      </c>
      <c r="F1583">
        <v>9805</v>
      </c>
      <c r="G1583" t="s">
        <v>158</v>
      </c>
      <c r="H1583" t="s">
        <v>171</v>
      </c>
      <c r="I1583" t="s">
        <v>172</v>
      </c>
      <c r="J1583" s="1">
        <v>46113</v>
      </c>
      <c r="K1583" t="s">
        <v>440</v>
      </c>
      <c r="L1583">
        <v>1</v>
      </c>
      <c r="M1583" t="s">
        <v>441</v>
      </c>
      <c r="N1583" t="s">
        <v>442</v>
      </c>
      <c r="O1583" t="s">
        <v>156</v>
      </c>
      <c r="P1583" t="s">
        <v>160</v>
      </c>
      <c r="Q1583">
        <v>5055.34</v>
      </c>
      <c r="R1583">
        <v>81</v>
      </c>
      <c r="S1583">
        <v>58877</v>
      </c>
      <c r="T1583">
        <v>2575</v>
      </c>
      <c r="U1583">
        <v>12</v>
      </c>
      <c r="V1583">
        <v>7</v>
      </c>
      <c r="W1583">
        <v>3308.62</v>
      </c>
      <c r="X1583">
        <v>3308.62</v>
      </c>
      <c r="Y1583">
        <v>0</v>
      </c>
      <c r="Z1583">
        <v>0</v>
      </c>
      <c r="AA1583">
        <v>51246.66</v>
      </c>
      <c r="AB1583">
        <v>2528.0300000000002</v>
      </c>
      <c r="AC1583">
        <v>46288.63</v>
      </c>
      <c r="AD1583">
        <v>3</v>
      </c>
      <c r="AE1583">
        <v>4</v>
      </c>
      <c r="AF1583">
        <v>68</v>
      </c>
      <c r="AG1583">
        <v>8</v>
      </c>
      <c r="AH1583">
        <v>1</v>
      </c>
      <c r="AI1583">
        <v>4</v>
      </c>
      <c r="AJ1583">
        <v>0</v>
      </c>
      <c r="AK1583">
        <v>0</v>
      </c>
      <c r="AL1583">
        <v>0</v>
      </c>
      <c r="AM1583">
        <v>0</v>
      </c>
      <c r="AN1583">
        <v>0</v>
      </c>
      <c r="AO1583">
        <v>33</v>
      </c>
      <c r="AP1583">
        <v>137</v>
      </c>
      <c r="AQ1583">
        <v>39</v>
      </c>
      <c r="AR1583">
        <v>0</v>
      </c>
      <c r="AS1583">
        <v>19</v>
      </c>
      <c r="AT1583">
        <v>0</v>
      </c>
      <c r="AU1583">
        <v>1</v>
      </c>
      <c r="AV1583">
        <v>1</v>
      </c>
      <c r="AW1583">
        <v>1</v>
      </c>
      <c r="AX1583">
        <v>0</v>
      </c>
      <c r="AY1583">
        <v>14</v>
      </c>
      <c r="AZ1583">
        <v>23</v>
      </c>
      <c r="BA1583">
        <v>14</v>
      </c>
      <c r="BB1583">
        <v>12</v>
      </c>
      <c r="BC1583">
        <v>4</v>
      </c>
      <c r="BD1583">
        <v>0</v>
      </c>
      <c r="BE1583">
        <v>0</v>
      </c>
      <c r="BF1583">
        <v>78</v>
      </c>
      <c r="BG1583">
        <v>2320</v>
      </c>
      <c r="BH1583">
        <v>0</v>
      </c>
      <c r="BI1583">
        <v>11</v>
      </c>
      <c r="BJ1583" s="2">
        <v>46132</v>
      </c>
      <c r="BK1583">
        <v>0</v>
      </c>
      <c r="BL1583" s="3" t="str">
        <f>VLOOKUP(O1583,DropDownList!$H$1:$I$7,2,FALSE)</f>
        <v>2023/24</v>
      </c>
      <c r="BM1583" s="3" t="str">
        <f t="shared" si="24"/>
        <v>SC COURT</v>
      </c>
    </row>
    <row r="1584" spans="1:65" x14ac:dyDescent="0.2">
      <c r="A1584">
        <v>2026</v>
      </c>
      <c r="B1584">
        <v>4</v>
      </c>
      <c r="C1584" t="s">
        <v>162</v>
      </c>
      <c r="D1584" t="s">
        <v>177</v>
      </c>
      <c r="E1584" t="s">
        <v>16</v>
      </c>
      <c r="F1584">
        <v>9812</v>
      </c>
      <c r="G1584" t="s">
        <v>158</v>
      </c>
      <c r="H1584" t="s">
        <v>171</v>
      </c>
      <c r="I1584" t="s">
        <v>172</v>
      </c>
      <c r="J1584" s="1">
        <v>46113</v>
      </c>
      <c r="K1584" t="s">
        <v>440</v>
      </c>
      <c r="L1584">
        <v>1</v>
      </c>
      <c r="M1584" t="s">
        <v>441</v>
      </c>
      <c r="N1584" t="s">
        <v>442</v>
      </c>
      <c r="O1584" t="s">
        <v>147</v>
      </c>
      <c r="P1584" t="s">
        <v>161</v>
      </c>
      <c r="Q1584">
        <v>365</v>
      </c>
      <c r="R1584">
        <v>89</v>
      </c>
      <c r="S1584">
        <v>2950</v>
      </c>
      <c r="T1584">
        <v>80</v>
      </c>
      <c r="U1584">
        <v>24</v>
      </c>
      <c r="V1584">
        <v>7</v>
      </c>
      <c r="W1584">
        <v>275</v>
      </c>
      <c r="X1584">
        <v>275</v>
      </c>
      <c r="Y1584">
        <v>0</v>
      </c>
      <c r="Z1584">
        <v>0</v>
      </c>
      <c r="AA1584">
        <v>2505</v>
      </c>
      <c r="AB1584">
        <v>0</v>
      </c>
      <c r="AC1584">
        <v>0</v>
      </c>
      <c r="AD1584">
        <v>7</v>
      </c>
      <c r="AE1584">
        <v>0</v>
      </c>
      <c r="AF1584">
        <v>73</v>
      </c>
      <c r="AG1584">
        <v>0</v>
      </c>
      <c r="AH1584">
        <v>5</v>
      </c>
      <c r="AI1584">
        <v>11</v>
      </c>
      <c r="AJ1584">
        <v>0</v>
      </c>
      <c r="AK1584">
        <v>0</v>
      </c>
      <c r="AL1584">
        <v>0</v>
      </c>
      <c r="AM1584">
        <v>0</v>
      </c>
      <c r="AN1584">
        <v>0</v>
      </c>
      <c r="AO1584">
        <v>49</v>
      </c>
      <c r="AP1584">
        <v>158</v>
      </c>
      <c r="AQ1584">
        <v>53</v>
      </c>
      <c r="AR1584">
        <v>0</v>
      </c>
      <c r="AS1584">
        <v>24</v>
      </c>
      <c r="AT1584">
        <v>0</v>
      </c>
      <c r="AU1584">
        <v>3</v>
      </c>
      <c r="AV1584">
        <v>1</v>
      </c>
      <c r="AW1584">
        <v>0</v>
      </c>
      <c r="AX1584">
        <v>0</v>
      </c>
      <c r="AY1584">
        <v>17</v>
      </c>
      <c r="AZ1584">
        <v>34</v>
      </c>
      <c r="BA1584">
        <v>16</v>
      </c>
      <c r="BB1584">
        <v>2</v>
      </c>
      <c r="BC1584">
        <v>2</v>
      </c>
      <c r="BD1584">
        <v>0</v>
      </c>
      <c r="BE1584">
        <v>0</v>
      </c>
      <c r="BF1584">
        <v>88</v>
      </c>
      <c r="BG1584">
        <v>365</v>
      </c>
      <c r="BH1584">
        <v>0</v>
      </c>
      <c r="BI1584">
        <v>24</v>
      </c>
      <c r="BJ1584" s="2">
        <v>46132</v>
      </c>
      <c r="BK1584">
        <v>0</v>
      </c>
      <c r="BL1584" s="3" t="str">
        <f>VLOOKUP(O1584,DropDownList!$H$1:$I$7,2,FALSE)</f>
        <v>2024/25</v>
      </c>
      <c r="BM1584" s="3" t="str">
        <f t="shared" si="24"/>
        <v>VSUR</v>
      </c>
    </row>
    <row r="1585" spans="1:65" x14ac:dyDescent="0.2">
      <c r="A1585">
        <v>2026</v>
      </c>
      <c r="B1585">
        <v>4</v>
      </c>
      <c r="C1585" t="s">
        <v>162</v>
      </c>
      <c r="D1585" t="s">
        <v>177</v>
      </c>
      <c r="E1585" t="s">
        <v>16</v>
      </c>
      <c r="F1585">
        <v>9812</v>
      </c>
      <c r="G1585" t="s">
        <v>158</v>
      </c>
      <c r="H1585" t="s">
        <v>171</v>
      </c>
      <c r="I1585" t="s">
        <v>172</v>
      </c>
      <c r="J1585" s="1">
        <v>46113</v>
      </c>
      <c r="K1585" t="s">
        <v>440</v>
      </c>
      <c r="L1585">
        <v>1</v>
      </c>
      <c r="M1585" t="s">
        <v>441</v>
      </c>
      <c r="N1585" t="s">
        <v>442</v>
      </c>
      <c r="O1585" t="s">
        <v>147</v>
      </c>
      <c r="P1585" t="s">
        <v>152</v>
      </c>
      <c r="Q1585">
        <v>0</v>
      </c>
      <c r="R1585">
        <v>11</v>
      </c>
      <c r="S1585">
        <v>440</v>
      </c>
      <c r="T1585">
        <v>80</v>
      </c>
      <c r="U1585">
        <v>0</v>
      </c>
      <c r="V1585">
        <v>0</v>
      </c>
      <c r="W1585">
        <v>0</v>
      </c>
      <c r="X1585">
        <v>0</v>
      </c>
      <c r="Y1585">
        <v>0</v>
      </c>
      <c r="Z1585">
        <v>0</v>
      </c>
      <c r="AA1585">
        <v>360</v>
      </c>
      <c r="AB1585">
        <v>0</v>
      </c>
      <c r="AC1585">
        <v>360</v>
      </c>
      <c r="AD1585">
        <v>0</v>
      </c>
      <c r="AE1585">
        <v>0</v>
      </c>
      <c r="AF1585">
        <v>9</v>
      </c>
      <c r="AG1585">
        <v>0</v>
      </c>
      <c r="AH1585">
        <v>2</v>
      </c>
      <c r="AI1585">
        <v>0</v>
      </c>
      <c r="AJ1585">
        <v>0</v>
      </c>
      <c r="AK1585">
        <v>0</v>
      </c>
      <c r="AL1585">
        <v>0</v>
      </c>
      <c r="AM1585">
        <v>0</v>
      </c>
      <c r="AN1585">
        <v>0</v>
      </c>
      <c r="AO1585">
        <v>0</v>
      </c>
      <c r="AP1585">
        <v>0</v>
      </c>
      <c r="AQ1585">
        <v>0</v>
      </c>
      <c r="AR1585">
        <v>0</v>
      </c>
      <c r="AS1585">
        <v>0</v>
      </c>
      <c r="AT1585">
        <v>0</v>
      </c>
      <c r="AU1585">
        <v>0</v>
      </c>
      <c r="AV1585">
        <v>0</v>
      </c>
      <c r="AW1585">
        <v>0</v>
      </c>
      <c r="AX1585">
        <v>0</v>
      </c>
      <c r="AY1585">
        <v>0</v>
      </c>
      <c r="AZ1585">
        <v>0</v>
      </c>
      <c r="BA1585">
        <v>0</v>
      </c>
      <c r="BB1585">
        <v>0</v>
      </c>
      <c r="BC1585">
        <v>0</v>
      </c>
      <c r="BD1585">
        <v>0</v>
      </c>
      <c r="BE1585">
        <v>0</v>
      </c>
      <c r="BF1585">
        <v>0</v>
      </c>
      <c r="BG1585">
        <v>0</v>
      </c>
      <c r="BH1585">
        <v>0</v>
      </c>
      <c r="BI1585">
        <v>0</v>
      </c>
      <c r="BJ1585" s="2">
        <v>46132</v>
      </c>
      <c r="BK1585">
        <v>0</v>
      </c>
      <c r="BL1585" s="3" t="str">
        <f>VLOOKUP(O1585,DropDownList!$H$1:$I$7,2,FALSE)</f>
        <v>2024/25</v>
      </c>
      <c r="BM1585" s="3" t="str">
        <f t="shared" si="24"/>
        <v>PCOA</v>
      </c>
    </row>
    <row r="1586" spans="1:65" x14ac:dyDescent="0.2">
      <c r="A1586">
        <v>2026</v>
      </c>
      <c r="B1586">
        <v>4</v>
      </c>
      <c r="C1586" t="s">
        <v>162</v>
      </c>
      <c r="D1586" t="s">
        <v>177</v>
      </c>
      <c r="E1586" t="s">
        <v>16</v>
      </c>
      <c r="F1586">
        <v>9812</v>
      </c>
      <c r="G1586" t="s">
        <v>158</v>
      </c>
      <c r="H1586" t="s">
        <v>171</v>
      </c>
      <c r="I1586" t="s">
        <v>172</v>
      </c>
      <c r="J1586" s="1">
        <v>46113</v>
      </c>
      <c r="K1586" t="s">
        <v>440</v>
      </c>
      <c r="L1586">
        <v>1</v>
      </c>
      <c r="M1586" t="s">
        <v>441</v>
      </c>
      <c r="N1586" t="s">
        <v>442</v>
      </c>
      <c r="O1586" t="s">
        <v>155</v>
      </c>
      <c r="P1586" t="s">
        <v>148</v>
      </c>
      <c r="Q1586">
        <v>120</v>
      </c>
      <c r="R1586">
        <v>7</v>
      </c>
      <c r="S1586">
        <v>420</v>
      </c>
      <c r="T1586">
        <v>60</v>
      </c>
      <c r="U1586">
        <v>2</v>
      </c>
      <c r="V1586">
        <v>2</v>
      </c>
      <c r="W1586">
        <v>120</v>
      </c>
      <c r="X1586">
        <v>120</v>
      </c>
      <c r="Y1586">
        <v>0</v>
      </c>
      <c r="Z1586">
        <v>0</v>
      </c>
      <c r="AA1586">
        <v>240</v>
      </c>
      <c r="AB1586">
        <v>0</v>
      </c>
      <c r="AC1586">
        <v>240</v>
      </c>
      <c r="AD1586">
        <v>2</v>
      </c>
      <c r="AE1586">
        <v>0</v>
      </c>
      <c r="AF1586">
        <v>4</v>
      </c>
      <c r="AG1586">
        <v>0</v>
      </c>
      <c r="AH1586">
        <v>1</v>
      </c>
      <c r="AI1586">
        <v>2</v>
      </c>
      <c r="AJ1586">
        <v>0</v>
      </c>
      <c r="AK1586">
        <v>0</v>
      </c>
      <c r="AL1586">
        <v>0</v>
      </c>
      <c r="AM1586">
        <v>0</v>
      </c>
      <c r="AN1586">
        <v>0</v>
      </c>
      <c r="AO1586">
        <v>6</v>
      </c>
      <c r="AP1586">
        <v>37</v>
      </c>
      <c r="AQ1586">
        <v>11</v>
      </c>
      <c r="AR1586">
        <v>0</v>
      </c>
      <c r="AS1586">
        <v>4</v>
      </c>
      <c r="AT1586">
        <v>0</v>
      </c>
      <c r="AU1586">
        <v>0</v>
      </c>
      <c r="AV1586">
        <v>0</v>
      </c>
      <c r="AW1586">
        <v>0</v>
      </c>
      <c r="AX1586">
        <v>0</v>
      </c>
      <c r="AY1586">
        <v>3</v>
      </c>
      <c r="AZ1586">
        <v>9</v>
      </c>
      <c r="BA1586">
        <v>8</v>
      </c>
      <c r="BB1586">
        <v>0</v>
      </c>
      <c r="BC1586">
        <v>0</v>
      </c>
      <c r="BD1586">
        <v>0</v>
      </c>
      <c r="BE1586">
        <v>0</v>
      </c>
      <c r="BF1586">
        <v>6</v>
      </c>
      <c r="BG1586">
        <v>120</v>
      </c>
      <c r="BH1586">
        <v>0</v>
      </c>
      <c r="BI1586">
        <v>2</v>
      </c>
      <c r="BJ1586" s="2">
        <v>46132</v>
      </c>
      <c r="BK1586">
        <v>0</v>
      </c>
      <c r="BL1586" s="3" t="str">
        <f>VLOOKUP(O1586,DropDownList!$H$1:$I$7,2,FALSE)</f>
        <v>2022/23</v>
      </c>
      <c r="BM1586" s="3" t="str">
        <f t="shared" si="24"/>
        <v>PRAS</v>
      </c>
    </row>
    <row r="1587" spans="1:65" x14ac:dyDescent="0.2">
      <c r="A1587">
        <v>2026</v>
      </c>
      <c r="B1587">
        <v>4</v>
      </c>
      <c r="C1587" t="s">
        <v>162</v>
      </c>
      <c r="D1587" t="s">
        <v>177</v>
      </c>
      <c r="E1587" t="s">
        <v>16</v>
      </c>
      <c r="F1587">
        <v>9812</v>
      </c>
      <c r="G1587" t="s">
        <v>158</v>
      </c>
      <c r="H1587" t="s">
        <v>171</v>
      </c>
      <c r="I1587" t="s">
        <v>172</v>
      </c>
      <c r="J1587" s="1">
        <v>46113</v>
      </c>
      <c r="K1587" t="s">
        <v>440</v>
      </c>
      <c r="L1587">
        <v>1</v>
      </c>
      <c r="M1587" t="s">
        <v>441</v>
      </c>
      <c r="N1587" t="s">
        <v>442</v>
      </c>
      <c r="O1587" t="s">
        <v>155</v>
      </c>
      <c r="P1587" t="s">
        <v>161</v>
      </c>
      <c r="Q1587">
        <v>120</v>
      </c>
      <c r="R1587">
        <v>103</v>
      </c>
      <c r="S1587">
        <v>3050</v>
      </c>
      <c r="T1587">
        <v>10</v>
      </c>
      <c r="U1587">
        <v>12</v>
      </c>
      <c r="V1587">
        <v>3</v>
      </c>
      <c r="W1587">
        <v>80</v>
      </c>
      <c r="X1587">
        <v>80</v>
      </c>
      <c r="Y1587">
        <v>0</v>
      </c>
      <c r="Z1587">
        <v>0</v>
      </c>
      <c r="AA1587">
        <v>2920</v>
      </c>
      <c r="AB1587">
        <v>0</v>
      </c>
      <c r="AC1587">
        <v>0</v>
      </c>
      <c r="AD1587">
        <v>3</v>
      </c>
      <c r="AE1587">
        <v>0</v>
      </c>
      <c r="AF1587">
        <v>97</v>
      </c>
      <c r="AG1587">
        <v>0</v>
      </c>
      <c r="AH1587">
        <v>1</v>
      </c>
      <c r="AI1587">
        <v>5</v>
      </c>
      <c r="AJ1587">
        <v>0</v>
      </c>
      <c r="AK1587">
        <v>0</v>
      </c>
      <c r="AL1587">
        <v>0</v>
      </c>
      <c r="AM1587">
        <v>0</v>
      </c>
      <c r="AN1587">
        <v>0</v>
      </c>
      <c r="AO1587">
        <v>59</v>
      </c>
      <c r="AP1587">
        <v>228</v>
      </c>
      <c r="AQ1587">
        <v>73</v>
      </c>
      <c r="AR1587">
        <v>0</v>
      </c>
      <c r="AS1587">
        <v>42</v>
      </c>
      <c r="AT1587">
        <v>2</v>
      </c>
      <c r="AU1587">
        <v>2</v>
      </c>
      <c r="AV1587">
        <v>3</v>
      </c>
      <c r="AW1587">
        <v>1</v>
      </c>
      <c r="AX1587">
        <v>0</v>
      </c>
      <c r="AY1587">
        <v>22</v>
      </c>
      <c r="AZ1587">
        <v>37</v>
      </c>
      <c r="BA1587">
        <v>24</v>
      </c>
      <c r="BB1587">
        <v>6</v>
      </c>
      <c r="BC1587">
        <v>3</v>
      </c>
      <c r="BD1587">
        <v>1</v>
      </c>
      <c r="BE1587">
        <v>0</v>
      </c>
      <c r="BF1587">
        <v>101</v>
      </c>
      <c r="BG1587">
        <v>120</v>
      </c>
      <c r="BH1587">
        <v>0</v>
      </c>
      <c r="BI1587">
        <v>11</v>
      </c>
      <c r="BJ1587" s="2">
        <v>46132</v>
      </c>
      <c r="BK1587">
        <v>0</v>
      </c>
      <c r="BL1587" s="3" t="str">
        <f>VLOOKUP(O1587,DropDownList!$H$1:$I$7,2,FALSE)</f>
        <v>2022/23</v>
      </c>
      <c r="BM1587" s="3" t="str">
        <f t="shared" si="24"/>
        <v>VSUR</v>
      </c>
    </row>
    <row r="1588" spans="1:65" x14ac:dyDescent="0.2">
      <c r="A1588">
        <v>2026</v>
      </c>
      <c r="B1588">
        <v>4</v>
      </c>
      <c r="C1588" t="s">
        <v>162</v>
      </c>
      <c r="D1588" t="s">
        <v>177</v>
      </c>
      <c r="E1588" t="s">
        <v>16</v>
      </c>
      <c r="F1588">
        <v>9812</v>
      </c>
      <c r="G1588" t="s">
        <v>158</v>
      </c>
      <c r="H1588" t="s">
        <v>171</v>
      </c>
      <c r="I1588" t="s">
        <v>172</v>
      </c>
      <c r="J1588" s="1">
        <v>46113</v>
      </c>
      <c r="K1588" t="s">
        <v>440</v>
      </c>
      <c r="L1588">
        <v>1</v>
      </c>
      <c r="M1588" t="s">
        <v>441</v>
      </c>
      <c r="N1588" t="s">
        <v>442</v>
      </c>
      <c r="O1588" t="s">
        <v>155</v>
      </c>
      <c r="P1588" t="s">
        <v>151</v>
      </c>
      <c r="Q1588">
        <v>0</v>
      </c>
      <c r="R1588">
        <v>12</v>
      </c>
      <c r="S1588">
        <v>360</v>
      </c>
      <c r="T1588">
        <v>180</v>
      </c>
      <c r="U1588">
        <v>0</v>
      </c>
      <c r="V1588">
        <v>0</v>
      </c>
      <c r="W1588">
        <v>0</v>
      </c>
      <c r="X1588">
        <v>0</v>
      </c>
      <c r="Y1588">
        <v>0</v>
      </c>
      <c r="Z1588">
        <v>0</v>
      </c>
      <c r="AA1588">
        <v>180</v>
      </c>
      <c r="AB1588">
        <v>0</v>
      </c>
      <c r="AC1588">
        <v>180</v>
      </c>
      <c r="AD1588">
        <v>0</v>
      </c>
      <c r="AE1588">
        <v>0</v>
      </c>
      <c r="AF1588">
        <v>6</v>
      </c>
      <c r="AG1588">
        <v>0</v>
      </c>
      <c r="AH1588">
        <v>6</v>
      </c>
      <c r="AI1588">
        <v>0</v>
      </c>
      <c r="AJ1588">
        <v>0</v>
      </c>
      <c r="AK1588">
        <v>0</v>
      </c>
      <c r="AL1588">
        <v>0</v>
      </c>
      <c r="AM1588">
        <v>4</v>
      </c>
      <c r="AN1588">
        <v>0</v>
      </c>
      <c r="AO1588">
        <v>0</v>
      </c>
      <c r="AP1588">
        <v>0</v>
      </c>
      <c r="AQ1588">
        <v>0</v>
      </c>
      <c r="AR1588">
        <v>0</v>
      </c>
      <c r="AS1588">
        <v>0</v>
      </c>
      <c r="AT1588">
        <v>0</v>
      </c>
      <c r="AU1588">
        <v>0</v>
      </c>
      <c r="AV1588">
        <v>0</v>
      </c>
      <c r="AW1588">
        <v>0</v>
      </c>
      <c r="AX1588">
        <v>0</v>
      </c>
      <c r="AY1588">
        <v>0</v>
      </c>
      <c r="AZ1588">
        <v>0</v>
      </c>
      <c r="BA1588">
        <v>0</v>
      </c>
      <c r="BB1588">
        <v>0</v>
      </c>
      <c r="BC1588">
        <v>0</v>
      </c>
      <c r="BD1588">
        <v>0</v>
      </c>
      <c r="BE1588">
        <v>0</v>
      </c>
      <c r="BF1588">
        <v>0</v>
      </c>
      <c r="BG1588">
        <v>0</v>
      </c>
      <c r="BH1588">
        <v>0</v>
      </c>
      <c r="BI1588">
        <v>0</v>
      </c>
      <c r="BJ1588" s="2">
        <v>46132</v>
      </c>
      <c r="BK1588">
        <v>0</v>
      </c>
      <c r="BL1588" s="3" t="str">
        <f>VLOOKUP(O1588,DropDownList!$H$1:$I$7,2,FALSE)</f>
        <v>2022/23</v>
      </c>
      <c r="BM1588" s="3" t="str">
        <f t="shared" si="24"/>
        <v>PCPF</v>
      </c>
    </row>
    <row r="1589" spans="1:65" x14ac:dyDescent="0.2">
      <c r="A1589">
        <v>2026</v>
      </c>
      <c r="B1589">
        <v>4</v>
      </c>
      <c r="C1589" t="s">
        <v>162</v>
      </c>
      <c r="D1589" t="s">
        <v>177</v>
      </c>
      <c r="E1589" t="s">
        <v>16</v>
      </c>
      <c r="F1589">
        <v>9812</v>
      </c>
      <c r="G1589" t="s">
        <v>158</v>
      </c>
      <c r="H1589" t="s">
        <v>171</v>
      </c>
      <c r="I1589" t="s">
        <v>172</v>
      </c>
      <c r="J1589" s="1">
        <v>46113</v>
      </c>
      <c r="K1589" t="s">
        <v>440</v>
      </c>
      <c r="L1589">
        <v>1</v>
      </c>
      <c r="M1589" t="s">
        <v>441</v>
      </c>
      <c r="N1589" t="s">
        <v>442</v>
      </c>
      <c r="O1589" t="s">
        <v>155</v>
      </c>
      <c r="P1589" t="s">
        <v>159</v>
      </c>
      <c r="Q1589">
        <v>0</v>
      </c>
      <c r="R1589">
        <v>1</v>
      </c>
      <c r="S1589">
        <v>30255</v>
      </c>
      <c r="T1589">
        <v>0</v>
      </c>
      <c r="U1589">
        <v>0</v>
      </c>
      <c r="V1589">
        <v>0</v>
      </c>
      <c r="W1589">
        <v>0</v>
      </c>
      <c r="X1589">
        <v>0</v>
      </c>
      <c r="Y1589">
        <v>0</v>
      </c>
      <c r="Z1589">
        <v>0</v>
      </c>
      <c r="AA1589">
        <v>30255</v>
      </c>
      <c r="AB1589">
        <v>0</v>
      </c>
      <c r="AC1589">
        <v>0</v>
      </c>
      <c r="AD1589">
        <v>0</v>
      </c>
      <c r="AE1589">
        <v>0</v>
      </c>
      <c r="AF1589">
        <v>1</v>
      </c>
      <c r="AG1589">
        <v>0</v>
      </c>
      <c r="AH1589">
        <v>0</v>
      </c>
      <c r="AI1589">
        <v>0</v>
      </c>
      <c r="AJ1589">
        <v>0</v>
      </c>
      <c r="AK1589">
        <v>0</v>
      </c>
      <c r="AL1589">
        <v>0</v>
      </c>
      <c r="AM1589">
        <v>0</v>
      </c>
      <c r="AN1589">
        <v>0</v>
      </c>
      <c r="AO1589">
        <v>0</v>
      </c>
      <c r="AP1589">
        <v>0</v>
      </c>
      <c r="AQ1589">
        <v>0</v>
      </c>
      <c r="AR1589">
        <v>0</v>
      </c>
      <c r="AS1589">
        <v>0</v>
      </c>
      <c r="AT1589">
        <v>0</v>
      </c>
      <c r="AU1589">
        <v>0</v>
      </c>
      <c r="AV1589">
        <v>0</v>
      </c>
      <c r="AW1589">
        <v>0</v>
      </c>
      <c r="AX1589">
        <v>0</v>
      </c>
      <c r="AY1589">
        <v>0</v>
      </c>
      <c r="AZ1589">
        <v>0</v>
      </c>
      <c r="BA1589">
        <v>0</v>
      </c>
      <c r="BB1589">
        <v>0</v>
      </c>
      <c r="BC1589">
        <v>0</v>
      </c>
      <c r="BD1589">
        <v>0</v>
      </c>
      <c r="BE1589">
        <v>0</v>
      </c>
      <c r="BF1589">
        <v>0</v>
      </c>
      <c r="BG1589">
        <v>0</v>
      </c>
      <c r="BH1589">
        <v>0</v>
      </c>
      <c r="BI1589">
        <v>0</v>
      </c>
      <c r="BJ1589" s="2">
        <v>46132</v>
      </c>
      <c r="BK1589">
        <v>0</v>
      </c>
      <c r="BL1589" s="3" t="str">
        <f>VLOOKUP(O1589,DropDownList!$H$1:$I$7,2,FALSE)</f>
        <v>2022/23</v>
      </c>
      <c r="BM1589" s="3" t="str">
        <f t="shared" si="24"/>
        <v>CONF</v>
      </c>
    </row>
    <row r="1590" spans="1:65" x14ac:dyDescent="0.2">
      <c r="A1590">
        <v>2026</v>
      </c>
      <c r="B1590">
        <v>4</v>
      </c>
      <c r="C1590" t="s">
        <v>162</v>
      </c>
      <c r="D1590" t="s">
        <v>177</v>
      </c>
      <c r="E1590" t="s">
        <v>16</v>
      </c>
      <c r="F1590">
        <v>9812</v>
      </c>
      <c r="G1590" t="s">
        <v>158</v>
      </c>
      <c r="H1590" t="s">
        <v>171</v>
      </c>
      <c r="I1590" t="s">
        <v>172</v>
      </c>
      <c r="J1590" s="1">
        <v>46113</v>
      </c>
      <c r="K1590" t="s">
        <v>440</v>
      </c>
      <c r="L1590">
        <v>1</v>
      </c>
      <c r="M1590" t="s">
        <v>441</v>
      </c>
      <c r="N1590" t="s">
        <v>442</v>
      </c>
      <c r="O1590" t="s">
        <v>156</v>
      </c>
      <c r="P1590" t="s">
        <v>159</v>
      </c>
      <c r="Q1590">
        <v>0</v>
      </c>
      <c r="R1590">
        <v>1</v>
      </c>
      <c r="S1590">
        <v>7020</v>
      </c>
      <c r="T1590">
        <v>0</v>
      </c>
      <c r="U1590">
        <v>0</v>
      </c>
      <c r="V1590">
        <v>0</v>
      </c>
      <c r="W1590">
        <v>0</v>
      </c>
      <c r="X1590">
        <v>0</v>
      </c>
      <c r="Y1590">
        <v>0</v>
      </c>
      <c r="Z1590">
        <v>0</v>
      </c>
      <c r="AA1590">
        <v>7020</v>
      </c>
      <c r="AB1590">
        <v>0</v>
      </c>
      <c r="AC1590">
        <v>0</v>
      </c>
      <c r="AD1590">
        <v>0</v>
      </c>
      <c r="AE1590">
        <v>0</v>
      </c>
      <c r="AF1590">
        <v>1</v>
      </c>
      <c r="AG1590">
        <v>0</v>
      </c>
      <c r="AH1590">
        <v>0</v>
      </c>
      <c r="AI1590">
        <v>0</v>
      </c>
      <c r="AJ1590">
        <v>0</v>
      </c>
      <c r="AK1590">
        <v>0</v>
      </c>
      <c r="AL1590">
        <v>0</v>
      </c>
      <c r="AM1590">
        <v>0</v>
      </c>
      <c r="AN1590">
        <v>0</v>
      </c>
      <c r="AO1590">
        <v>0</v>
      </c>
      <c r="AP1590">
        <v>0</v>
      </c>
      <c r="AQ1590">
        <v>0</v>
      </c>
      <c r="AR1590">
        <v>0</v>
      </c>
      <c r="AS1590">
        <v>0</v>
      </c>
      <c r="AT1590">
        <v>0</v>
      </c>
      <c r="AU1590">
        <v>0</v>
      </c>
      <c r="AV1590">
        <v>0</v>
      </c>
      <c r="AW1590">
        <v>0</v>
      </c>
      <c r="AX1590">
        <v>0</v>
      </c>
      <c r="AY1590">
        <v>0</v>
      </c>
      <c r="AZ1590">
        <v>0</v>
      </c>
      <c r="BA1590">
        <v>0</v>
      </c>
      <c r="BB1590">
        <v>0</v>
      </c>
      <c r="BC1590">
        <v>0</v>
      </c>
      <c r="BD1590">
        <v>0</v>
      </c>
      <c r="BE1590">
        <v>0</v>
      </c>
      <c r="BF1590">
        <v>0</v>
      </c>
      <c r="BG1590">
        <v>0</v>
      </c>
      <c r="BH1590">
        <v>0</v>
      </c>
      <c r="BI1590">
        <v>0</v>
      </c>
      <c r="BJ1590" s="2">
        <v>46132</v>
      </c>
      <c r="BK1590">
        <v>0</v>
      </c>
      <c r="BL1590" s="3" t="str">
        <f>VLOOKUP(O1590,DropDownList!$H$1:$I$7,2,FALSE)</f>
        <v>2023/24</v>
      </c>
      <c r="BM1590" s="3" t="str">
        <f t="shared" si="24"/>
        <v>CONF</v>
      </c>
    </row>
    <row r="1591" spans="1:65" x14ac:dyDescent="0.2">
      <c r="A1591">
        <v>2026</v>
      </c>
      <c r="B1591">
        <v>4</v>
      </c>
      <c r="C1591" t="s">
        <v>162</v>
      </c>
      <c r="D1591" t="s">
        <v>177</v>
      </c>
      <c r="E1591" t="s">
        <v>16</v>
      </c>
      <c r="F1591">
        <v>9812</v>
      </c>
      <c r="G1591" t="s">
        <v>158</v>
      </c>
      <c r="H1591" t="s">
        <v>171</v>
      </c>
      <c r="I1591" t="s">
        <v>172</v>
      </c>
      <c r="J1591" s="1">
        <v>46113</v>
      </c>
      <c r="K1591" t="s">
        <v>440</v>
      </c>
      <c r="L1591">
        <v>1</v>
      </c>
      <c r="M1591" t="s">
        <v>441</v>
      </c>
      <c r="N1591" t="s">
        <v>442</v>
      </c>
      <c r="O1591" t="s">
        <v>155</v>
      </c>
      <c r="P1591" t="s">
        <v>160</v>
      </c>
      <c r="Q1591">
        <v>4176.95</v>
      </c>
      <c r="R1591">
        <v>103</v>
      </c>
      <c r="S1591">
        <v>62437</v>
      </c>
      <c r="T1591">
        <v>1248.31</v>
      </c>
      <c r="U1591">
        <v>12</v>
      </c>
      <c r="V1591">
        <v>5</v>
      </c>
      <c r="W1591">
        <v>2040.18</v>
      </c>
      <c r="X1591">
        <v>2040.18</v>
      </c>
      <c r="Y1591">
        <v>0</v>
      </c>
      <c r="Z1591">
        <v>0</v>
      </c>
      <c r="AA1591">
        <v>57011.74</v>
      </c>
      <c r="AB1591">
        <v>2102</v>
      </c>
      <c r="AC1591">
        <v>51989.74</v>
      </c>
      <c r="AD1591">
        <v>3</v>
      </c>
      <c r="AE1591">
        <v>2</v>
      </c>
      <c r="AF1591">
        <v>87</v>
      </c>
      <c r="AG1591">
        <v>8</v>
      </c>
      <c r="AH1591">
        <v>1</v>
      </c>
      <c r="AI1591">
        <v>4</v>
      </c>
      <c r="AJ1591">
        <v>0</v>
      </c>
      <c r="AK1591">
        <v>0</v>
      </c>
      <c r="AL1591">
        <v>0</v>
      </c>
      <c r="AM1591">
        <v>0</v>
      </c>
      <c r="AN1591">
        <v>0</v>
      </c>
      <c r="AO1591">
        <v>59</v>
      </c>
      <c r="AP1591">
        <v>228</v>
      </c>
      <c r="AQ1591">
        <v>72</v>
      </c>
      <c r="AR1591">
        <v>0</v>
      </c>
      <c r="AS1591">
        <v>40</v>
      </c>
      <c r="AT1591">
        <v>2</v>
      </c>
      <c r="AU1591">
        <v>2</v>
      </c>
      <c r="AV1591">
        <v>3</v>
      </c>
      <c r="AW1591">
        <v>1</v>
      </c>
      <c r="AX1591">
        <v>0</v>
      </c>
      <c r="AY1591">
        <v>23</v>
      </c>
      <c r="AZ1591">
        <v>38</v>
      </c>
      <c r="BA1591">
        <v>25</v>
      </c>
      <c r="BB1591">
        <v>6</v>
      </c>
      <c r="BC1591">
        <v>3</v>
      </c>
      <c r="BD1591">
        <v>1</v>
      </c>
      <c r="BE1591">
        <v>0</v>
      </c>
      <c r="BF1591">
        <v>101</v>
      </c>
      <c r="BG1591">
        <v>1865</v>
      </c>
      <c r="BH1591">
        <v>3</v>
      </c>
      <c r="BI1591">
        <v>11</v>
      </c>
      <c r="BJ1591" s="2">
        <v>46132</v>
      </c>
      <c r="BK1591">
        <v>0</v>
      </c>
      <c r="BL1591" s="3" t="str">
        <f>VLOOKUP(O1591,DropDownList!$H$1:$I$7,2,FALSE)</f>
        <v>2022/23</v>
      </c>
      <c r="BM1591" s="3" t="str">
        <f t="shared" si="24"/>
        <v>SC COURT</v>
      </c>
    </row>
    <row r="1592" spans="1:65" x14ac:dyDescent="0.2">
      <c r="A1592">
        <v>2026</v>
      </c>
      <c r="B1592">
        <v>4</v>
      </c>
      <c r="C1592" t="s">
        <v>162</v>
      </c>
      <c r="D1592" t="s">
        <v>177</v>
      </c>
      <c r="E1592" t="s">
        <v>16</v>
      </c>
      <c r="F1592">
        <v>9812</v>
      </c>
      <c r="G1592" t="s">
        <v>158</v>
      </c>
      <c r="H1592" t="s">
        <v>171</v>
      </c>
      <c r="I1592" t="s">
        <v>172</v>
      </c>
      <c r="J1592" s="1">
        <v>46113</v>
      </c>
      <c r="K1592" t="s">
        <v>440</v>
      </c>
      <c r="L1592">
        <v>1</v>
      </c>
      <c r="M1592" t="s">
        <v>441</v>
      </c>
      <c r="N1592" t="s">
        <v>442</v>
      </c>
      <c r="O1592" t="s">
        <v>155</v>
      </c>
      <c r="P1592" t="s">
        <v>150</v>
      </c>
      <c r="Q1592">
        <v>718</v>
      </c>
      <c r="R1592">
        <v>31</v>
      </c>
      <c r="S1592">
        <v>4700</v>
      </c>
      <c r="T1592">
        <v>501.24</v>
      </c>
      <c r="U1592">
        <v>4</v>
      </c>
      <c r="V1592">
        <v>3</v>
      </c>
      <c r="W1592">
        <v>600</v>
      </c>
      <c r="X1592">
        <v>600</v>
      </c>
      <c r="Y1592">
        <v>28</v>
      </c>
      <c r="Z1592">
        <v>4198.76</v>
      </c>
      <c r="AA1592">
        <v>3480.76</v>
      </c>
      <c r="AB1592">
        <v>100</v>
      </c>
      <c r="AC1592">
        <v>3380.76</v>
      </c>
      <c r="AD1592">
        <v>2</v>
      </c>
      <c r="AE1592">
        <v>1</v>
      </c>
      <c r="AF1592">
        <v>23</v>
      </c>
      <c r="AG1592">
        <v>2</v>
      </c>
      <c r="AH1592">
        <v>3</v>
      </c>
      <c r="AI1592">
        <v>2</v>
      </c>
      <c r="AJ1592">
        <v>14</v>
      </c>
      <c r="AK1592">
        <v>3</v>
      </c>
      <c r="AL1592">
        <v>0</v>
      </c>
      <c r="AM1592">
        <v>1</v>
      </c>
      <c r="AN1592">
        <v>1</v>
      </c>
      <c r="AO1592">
        <v>11</v>
      </c>
      <c r="AP1592">
        <v>50</v>
      </c>
      <c r="AQ1592">
        <v>12</v>
      </c>
      <c r="AR1592">
        <v>0</v>
      </c>
      <c r="AS1592">
        <v>9</v>
      </c>
      <c r="AT1592">
        <v>0</v>
      </c>
      <c r="AU1592">
        <v>0</v>
      </c>
      <c r="AV1592">
        <v>0</v>
      </c>
      <c r="AW1592">
        <v>0</v>
      </c>
      <c r="AX1592">
        <v>0</v>
      </c>
      <c r="AY1592">
        <v>5</v>
      </c>
      <c r="AZ1592">
        <v>10</v>
      </c>
      <c r="BA1592">
        <v>8</v>
      </c>
      <c r="BB1592">
        <v>1</v>
      </c>
      <c r="BC1592">
        <v>1</v>
      </c>
      <c r="BD1592">
        <v>0</v>
      </c>
      <c r="BE1592">
        <v>0</v>
      </c>
      <c r="BF1592">
        <v>11</v>
      </c>
      <c r="BG1592">
        <v>400</v>
      </c>
      <c r="BH1592">
        <v>1</v>
      </c>
      <c r="BI1592">
        <v>4</v>
      </c>
      <c r="BJ1592" s="2">
        <v>46132</v>
      </c>
      <c r="BK1592">
        <v>0</v>
      </c>
      <c r="BL1592" s="3" t="str">
        <f>VLOOKUP(O1592,DropDownList!$H$1:$I$7,2,FALSE)</f>
        <v>2022/23</v>
      </c>
      <c r="BM1592" s="3" t="str">
        <f t="shared" si="24"/>
        <v>FISCAL FINES</v>
      </c>
    </row>
    <row r="1593" spans="1:65" x14ac:dyDescent="0.2">
      <c r="A1593">
        <v>2026</v>
      </c>
      <c r="B1593">
        <v>4</v>
      </c>
      <c r="C1593" t="s">
        <v>162</v>
      </c>
      <c r="D1593" t="s">
        <v>177</v>
      </c>
      <c r="E1593" t="s">
        <v>16</v>
      </c>
      <c r="F1593">
        <v>9812</v>
      </c>
      <c r="G1593" t="s">
        <v>158</v>
      </c>
      <c r="H1593" t="s">
        <v>171</v>
      </c>
      <c r="I1593" t="s">
        <v>172</v>
      </c>
      <c r="J1593" s="1">
        <v>46113</v>
      </c>
      <c r="K1593" t="s">
        <v>440</v>
      </c>
      <c r="L1593">
        <v>1</v>
      </c>
      <c r="M1593" t="s">
        <v>441</v>
      </c>
      <c r="N1593" t="s">
        <v>442</v>
      </c>
      <c r="O1593" t="s">
        <v>155</v>
      </c>
      <c r="P1593" t="s">
        <v>152</v>
      </c>
      <c r="Q1593">
        <v>0</v>
      </c>
      <c r="R1593">
        <v>21</v>
      </c>
      <c r="S1593">
        <v>840</v>
      </c>
      <c r="T1593">
        <v>280</v>
      </c>
      <c r="U1593">
        <v>0</v>
      </c>
      <c r="V1593">
        <v>0</v>
      </c>
      <c r="W1593">
        <v>0</v>
      </c>
      <c r="X1593">
        <v>0</v>
      </c>
      <c r="Y1593">
        <v>0</v>
      </c>
      <c r="Z1593">
        <v>0</v>
      </c>
      <c r="AA1593">
        <v>560</v>
      </c>
      <c r="AB1593">
        <v>0</v>
      </c>
      <c r="AC1593">
        <v>560</v>
      </c>
      <c r="AD1593">
        <v>0</v>
      </c>
      <c r="AE1593">
        <v>0</v>
      </c>
      <c r="AF1593">
        <v>14</v>
      </c>
      <c r="AG1593">
        <v>0</v>
      </c>
      <c r="AH1593">
        <v>7</v>
      </c>
      <c r="AI1593">
        <v>0</v>
      </c>
      <c r="AJ1593">
        <v>0</v>
      </c>
      <c r="AK1593">
        <v>0</v>
      </c>
      <c r="AL1593">
        <v>0</v>
      </c>
      <c r="AM1593">
        <v>0</v>
      </c>
      <c r="AN1593">
        <v>0</v>
      </c>
      <c r="AO1593">
        <v>0</v>
      </c>
      <c r="AP1593">
        <v>0</v>
      </c>
      <c r="AQ1593">
        <v>0</v>
      </c>
      <c r="AR1593">
        <v>0</v>
      </c>
      <c r="AS1593">
        <v>0</v>
      </c>
      <c r="AT1593">
        <v>0</v>
      </c>
      <c r="AU1593">
        <v>0</v>
      </c>
      <c r="AV1593">
        <v>0</v>
      </c>
      <c r="AW1593">
        <v>0</v>
      </c>
      <c r="AX1593">
        <v>0</v>
      </c>
      <c r="AY1593">
        <v>0</v>
      </c>
      <c r="AZ1593">
        <v>0</v>
      </c>
      <c r="BA1593">
        <v>0</v>
      </c>
      <c r="BB1593">
        <v>0</v>
      </c>
      <c r="BC1593">
        <v>0</v>
      </c>
      <c r="BD1593">
        <v>0</v>
      </c>
      <c r="BE1593">
        <v>0</v>
      </c>
      <c r="BF1593">
        <v>0</v>
      </c>
      <c r="BG1593">
        <v>0</v>
      </c>
      <c r="BH1593">
        <v>0</v>
      </c>
      <c r="BI1593">
        <v>0</v>
      </c>
      <c r="BJ1593" s="2">
        <v>46132</v>
      </c>
      <c r="BK1593">
        <v>0</v>
      </c>
      <c r="BL1593" s="3" t="str">
        <f>VLOOKUP(O1593,DropDownList!$H$1:$I$7,2,FALSE)</f>
        <v>2022/23</v>
      </c>
      <c r="BM1593" s="3" t="str">
        <f t="shared" si="24"/>
        <v>PCOA</v>
      </c>
    </row>
    <row r="1594" spans="1:65" x14ac:dyDescent="0.2">
      <c r="A1594">
        <v>2026</v>
      </c>
      <c r="B1594">
        <v>4</v>
      </c>
      <c r="C1594" t="s">
        <v>162</v>
      </c>
      <c r="D1594" t="s">
        <v>177</v>
      </c>
      <c r="E1594" t="s">
        <v>16</v>
      </c>
      <c r="F1594">
        <v>9812</v>
      </c>
      <c r="G1594" t="s">
        <v>158</v>
      </c>
      <c r="H1594" t="s">
        <v>171</v>
      </c>
      <c r="I1594" t="s">
        <v>172</v>
      </c>
      <c r="J1594" s="1">
        <v>46113</v>
      </c>
      <c r="K1594" t="s">
        <v>440</v>
      </c>
      <c r="L1594">
        <v>1</v>
      </c>
      <c r="M1594" t="s">
        <v>441</v>
      </c>
      <c r="N1594" t="s">
        <v>442</v>
      </c>
      <c r="O1594" t="s">
        <v>156</v>
      </c>
      <c r="P1594" t="s">
        <v>160</v>
      </c>
      <c r="Q1594">
        <v>6515</v>
      </c>
      <c r="R1594">
        <v>85</v>
      </c>
      <c r="S1594">
        <v>57530</v>
      </c>
      <c r="T1594">
        <v>290</v>
      </c>
      <c r="U1594">
        <v>12</v>
      </c>
      <c r="V1594">
        <v>10</v>
      </c>
      <c r="W1594">
        <v>6140</v>
      </c>
      <c r="X1594">
        <v>6295</v>
      </c>
      <c r="Y1594">
        <v>0</v>
      </c>
      <c r="Z1594">
        <v>0</v>
      </c>
      <c r="AA1594">
        <v>50725</v>
      </c>
      <c r="AB1594">
        <v>2200</v>
      </c>
      <c r="AC1594">
        <v>46285</v>
      </c>
      <c r="AD1594">
        <v>4</v>
      </c>
      <c r="AE1594">
        <v>6</v>
      </c>
      <c r="AF1594">
        <v>72</v>
      </c>
      <c r="AG1594">
        <v>7</v>
      </c>
      <c r="AH1594">
        <v>0</v>
      </c>
      <c r="AI1594">
        <v>5</v>
      </c>
      <c r="AJ1594">
        <v>0</v>
      </c>
      <c r="AK1594">
        <v>0</v>
      </c>
      <c r="AL1594">
        <v>0</v>
      </c>
      <c r="AM1594">
        <v>0</v>
      </c>
      <c r="AN1594">
        <v>0</v>
      </c>
      <c r="AO1594">
        <v>52</v>
      </c>
      <c r="AP1594">
        <v>187</v>
      </c>
      <c r="AQ1594">
        <v>67</v>
      </c>
      <c r="AR1594">
        <v>0</v>
      </c>
      <c r="AS1594">
        <v>28</v>
      </c>
      <c r="AT1594">
        <v>0</v>
      </c>
      <c r="AU1594">
        <v>2</v>
      </c>
      <c r="AV1594">
        <v>1</v>
      </c>
      <c r="AW1594">
        <v>1</v>
      </c>
      <c r="AX1594">
        <v>0</v>
      </c>
      <c r="AY1594">
        <v>13</v>
      </c>
      <c r="AZ1594">
        <v>32</v>
      </c>
      <c r="BA1594">
        <v>22</v>
      </c>
      <c r="BB1594">
        <v>4</v>
      </c>
      <c r="BC1594">
        <v>2</v>
      </c>
      <c r="BD1594">
        <v>0</v>
      </c>
      <c r="BE1594">
        <v>0</v>
      </c>
      <c r="BF1594">
        <v>83</v>
      </c>
      <c r="BG1594">
        <v>2100</v>
      </c>
      <c r="BH1594">
        <v>1</v>
      </c>
      <c r="BI1594">
        <v>10</v>
      </c>
      <c r="BJ1594" s="2">
        <v>46132</v>
      </c>
      <c r="BK1594">
        <v>0</v>
      </c>
      <c r="BL1594" s="3" t="str">
        <f>VLOOKUP(O1594,DropDownList!$H$1:$I$7,2,FALSE)</f>
        <v>2023/24</v>
      </c>
      <c r="BM1594" s="3" t="str">
        <f t="shared" si="24"/>
        <v>SC COURT</v>
      </c>
    </row>
    <row r="1595" spans="1:65" x14ac:dyDescent="0.2">
      <c r="A1595">
        <v>2026</v>
      </c>
      <c r="B1595">
        <v>4</v>
      </c>
      <c r="C1595" t="s">
        <v>162</v>
      </c>
      <c r="D1595" t="s">
        <v>177</v>
      </c>
      <c r="E1595" t="s">
        <v>16</v>
      </c>
      <c r="F1595">
        <v>9812</v>
      </c>
      <c r="G1595" t="s">
        <v>158</v>
      </c>
      <c r="H1595" t="s">
        <v>171</v>
      </c>
      <c r="I1595" t="s">
        <v>172</v>
      </c>
      <c r="J1595" s="1">
        <v>46113</v>
      </c>
      <c r="K1595" t="s">
        <v>440</v>
      </c>
      <c r="L1595">
        <v>1</v>
      </c>
      <c r="M1595" t="s">
        <v>441</v>
      </c>
      <c r="N1595" t="s">
        <v>442</v>
      </c>
      <c r="O1595" t="s">
        <v>156</v>
      </c>
      <c r="P1595" t="s">
        <v>150</v>
      </c>
      <c r="Q1595">
        <v>150</v>
      </c>
      <c r="R1595">
        <v>17</v>
      </c>
      <c r="S1595">
        <v>2500</v>
      </c>
      <c r="T1595">
        <v>150</v>
      </c>
      <c r="U1595">
        <v>1</v>
      </c>
      <c r="V1595">
        <v>1</v>
      </c>
      <c r="W1595">
        <v>150</v>
      </c>
      <c r="X1595">
        <v>150</v>
      </c>
      <c r="Y1595">
        <v>16</v>
      </c>
      <c r="Z1595">
        <v>2350</v>
      </c>
      <c r="AA1595">
        <v>2200</v>
      </c>
      <c r="AB1595">
        <v>100</v>
      </c>
      <c r="AC1595">
        <v>2100</v>
      </c>
      <c r="AD1595">
        <v>1</v>
      </c>
      <c r="AE1595">
        <v>0</v>
      </c>
      <c r="AF1595">
        <v>15</v>
      </c>
      <c r="AG1595">
        <v>0</v>
      </c>
      <c r="AH1595">
        <v>1</v>
      </c>
      <c r="AI1595">
        <v>1</v>
      </c>
      <c r="AJ1595">
        <v>10</v>
      </c>
      <c r="AK1595">
        <v>2</v>
      </c>
      <c r="AL1595">
        <v>0</v>
      </c>
      <c r="AM1595">
        <v>1</v>
      </c>
      <c r="AN1595">
        <v>0</v>
      </c>
      <c r="AO1595">
        <v>5</v>
      </c>
      <c r="AP1595">
        <v>23</v>
      </c>
      <c r="AQ1595">
        <v>5</v>
      </c>
      <c r="AR1595">
        <v>0</v>
      </c>
      <c r="AS1595">
        <v>6</v>
      </c>
      <c r="AT1595">
        <v>0</v>
      </c>
      <c r="AU1595">
        <v>0</v>
      </c>
      <c r="AV1595">
        <v>0</v>
      </c>
      <c r="AW1595">
        <v>0</v>
      </c>
      <c r="AX1595">
        <v>0</v>
      </c>
      <c r="AY1595">
        <v>2</v>
      </c>
      <c r="AZ1595">
        <v>5</v>
      </c>
      <c r="BA1595">
        <v>3</v>
      </c>
      <c r="BB1595">
        <v>0</v>
      </c>
      <c r="BC1595">
        <v>0</v>
      </c>
      <c r="BD1595">
        <v>1</v>
      </c>
      <c r="BE1595">
        <v>0</v>
      </c>
      <c r="BF1595">
        <v>5</v>
      </c>
      <c r="BG1595">
        <v>150</v>
      </c>
      <c r="BH1595">
        <v>0</v>
      </c>
      <c r="BI1595">
        <v>1</v>
      </c>
      <c r="BJ1595" s="2">
        <v>46132</v>
      </c>
      <c r="BK1595">
        <v>0</v>
      </c>
      <c r="BL1595" s="3" t="str">
        <f>VLOOKUP(O1595,DropDownList!$H$1:$I$7,2,FALSE)</f>
        <v>2023/24</v>
      </c>
      <c r="BM1595" s="3" t="str">
        <f t="shared" si="24"/>
        <v>FISCAL FINES</v>
      </c>
    </row>
    <row r="1596" spans="1:65" x14ac:dyDescent="0.2">
      <c r="A1596">
        <v>2026</v>
      </c>
      <c r="B1596">
        <v>4</v>
      </c>
      <c r="C1596" t="s">
        <v>162</v>
      </c>
      <c r="D1596" t="s">
        <v>177</v>
      </c>
      <c r="E1596" t="s">
        <v>16</v>
      </c>
      <c r="F1596">
        <v>9812</v>
      </c>
      <c r="G1596" t="s">
        <v>158</v>
      </c>
      <c r="H1596" t="s">
        <v>171</v>
      </c>
      <c r="I1596" t="s">
        <v>172</v>
      </c>
      <c r="J1596" s="1">
        <v>46113</v>
      </c>
      <c r="K1596" t="s">
        <v>440</v>
      </c>
      <c r="L1596">
        <v>1</v>
      </c>
      <c r="M1596" t="s">
        <v>441</v>
      </c>
      <c r="N1596" t="s">
        <v>442</v>
      </c>
      <c r="O1596" t="s">
        <v>149</v>
      </c>
      <c r="P1596" t="s">
        <v>152</v>
      </c>
      <c r="Q1596">
        <v>0</v>
      </c>
      <c r="R1596">
        <v>6</v>
      </c>
      <c r="S1596">
        <v>240</v>
      </c>
      <c r="T1596">
        <v>80</v>
      </c>
      <c r="U1596">
        <v>0</v>
      </c>
      <c r="V1596">
        <v>0</v>
      </c>
      <c r="W1596">
        <v>0</v>
      </c>
      <c r="X1596">
        <v>0</v>
      </c>
      <c r="Y1596">
        <v>0</v>
      </c>
      <c r="Z1596">
        <v>0</v>
      </c>
      <c r="AA1596">
        <v>160</v>
      </c>
      <c r="AB1596">
        <v>0</v>
      </c>
      <c r="AC1596">
        <v>160</v>
      </c>
      <c r="AD1596">
        <v>0</v>
      </c>
      <c r="AE1596">
        <v>0</v>
      </c>
      <c r="AF1596">
        <v>4</v>
      </c>
      <c r="AG1596">
        <v>0</v>
      </c>
      <c r="AH1596">
        <v>2</v>
      </c>
      <c r="AI1596">
        <v>0</v>
      </c>
      <c r="AJ1596">
        <v>0</v>
      </c>
      <c r="AK1596">
        <v>0</v>
      </c>
      <c r="AL1596">
        <v>0</v>
      </c>
      <c r="AM1596">
        <v>0</v>
      </c>
      <c r="AN1596">
        <v>0</v>
      </c>
      <c r="AO1596">
        <v>0</v>
      </c>
      <c r="AP1596">
        <v>0</v>
      </c>
      <c r="AQ1596">
        <v>0</v>
      </c>
      <c r="AR1596">
        <v>0</v>
      </c>
      <c r="AS1596">
        <v>0</v>
      </c>
      <c r="AT1596">
        <v>0</v>
      </c>
      <c r="AU1596">
        <v>0</v>
      </c>
      <c r="AV1596">
        <v>0</v>
      </c>
      <c r="AW1596">
        <v>0</v>
      </c>
      <c r="AX1596">
        <v>0</v>
      </c>
      <c r="AY1596">
        <v>0</v>
      </c>
      <c r="AZ1596">
        <v>0</v>
      </c>
      <c r="BA1596">
        <v>0</v>
      </c>
      <c r="BB1596">
        <v>0</v>
      </c>
      <c r="BC1596">
        <v>0</v>
      </c>
      <c r="BD1596">
        <v>0</v>
      </c>
      <c r="BE1596">
        <v>0</v>
      </c>
      <c r="BF1596">
        <v>0</v>
      </c>
      <c r="BG1596">
        <v>0</v>
      </c>
      <c r="BH1596">
        <v>0</v>
      </c>
      <c r="BI1596">
        <v>0</v>
      </c>
      <c r="BJ1596" s="2">
        <v>46132</v>
      </c>
      <c r="BK1596">
        <v>0</v>
      </c>
      <c r="BL1596" s="3" t="str">
        <f>VLOOKUP(O1596,DropDownList!$H$1:$I$7,2,FALSE)</f>
        <v>2025/26</v>
      </c>
      <c r="BM1596" s="3" t="str">
        <f t="shared" si="24"/>
        <v>PCOA</v>
      </c>
    </row>
    <row r="1597" spans="1:65" x14ac:dyDescent="0.2">
      <c r="A1597">
        <v>2026</v>
      </c>
      <c r="B1597">
        <v>4</v>
      </c>
      <c r="C1597" t="s">
        <v>162</v>
      </c>
      <c r="D1597" t="s">
        <v>177</v>
      </c>
      <c r="E1597" t="s">
        <v>16</v>
      </c>
      <c r="F1597">
        <v>9812</v>
      </c>
      <c r="G1597" t="s">
        <v>158</v>
      </c>
      <c r="H1597" t="s">
        <v>171</v>
      </c>
      <c r="I1597" t="s">
        <v>172</v>
      </c>
      <c r="J1597" s="1">
        <v>46113</v>
      </c>
      <c r="K1597" t="s">
        <v>440</v>
      </c>
      <c r="L1597">
        <v>1</v>
      </c>
      <c r="M1597" t="s">
        <v>441</v>
      </c>
      <c r="N1597" t="s">
        <v>442</v>
      </c>
      <c r="O1597" t="s">
        <v>149</v>
      </c>
      <c r="P1597" t="s">
        <v>160</v>
      </c>
      <c r="Q1597">
        <v>19956.990000000002</v>
      </c>
      <c r="R1597">
        <v>65</v>
      </c>
      <c r="S1597">
        <v>53507</v>
      </c>
      <c r="T1597">
        <v>0</v>
      </c>
      <c r="U1597">
        <v>34</v>
      </c>
      <c r="V1597">
        <v>23</v>
      </c>
      <c r="W1597">
        <v>7215</v>
      </c>
      <c r="X1597">
        <v>14822</v>
      </c>
      <c r="Y1597">
        <v>0</v>
      </c>
      <c r="Z1597">
        <v>0</v>
      </c>
      <c r="AA1597">
        <v>33550.01</v>
      </c>
      <c r="AB1597">
        <v>1190</v>
      </c>
      <c r="AC1597">
        <v>29640.01</v>
      </c>
      <c r="AD1597">
        <v>7</v>
      </c>
      <c r="AE1597">
        <v>16</v>
      </c>
      <c r="AF1597">
        <v>31</v>
      </c>
      <c r="AG1597">
        <v>23</v>
      </c>
      <c r="AH1597">
        <v>0</v>
      </c>
      <c r="AI1597">
        <v>11</v>
      </c>
      <c r="AJ1597">
        <v>0</v>
      </c>
      <c r="AK1597">
        <v>0</v>
      </c>
      <c r="AL1597">
        <v>0</v>
      </c>
      <c r="AM1597">
        <v>0</v>
      </c>
      <c r="AN1597">
        <v>0</v>
      </c>
      <c r="AO1597">
        <v>34</v>
      </c>
      <c r="AP1597">
        <v>65</v>
      </c>
      <c r="AQ1597">
        <v>36</v>
      </c>
      <c r="AR1597">
        <v>0</v>
      </c>
      <c r="AS1597">
        <v>6</v>
      </c>
      <c r="AT1597">
        <v>0</v>
      </c>
      <c r="AU1597">
        <v>0</v>
      </c>
      <c r="AV1597">
        <v>0</v>
      </c>
      <c r="AW1597">
        <v>0</v>
      </c>
      <c r="AX1597">
        <v>0</v>
      </c>
      <c r="AY1597">
        <v>4</v>
      </c>
      <c r="AZ1597">
        <v>6</v>
      </c>
      <c r="BA1597">
        <v>1</v>
      </c>
      <c r="BB1597">
        <v>1</v>
      </c>
      <c r="BC1597">
        <v>0</v>
      </c>
      <c r="BD1597">
        <v>0</v>
      </c>
      <c r="BE1597">
        <v>0</v>
      </c>
      <c r="BF1597">
        <v>64</v>
      </c>
      <c r="BG1597">
        <v>8897</v>
      </c>
      <c r="BH1597">
        <v>0</v>
      </c>
      <c r="BI1597">
        <v>33</v>
      </c>
      <c r="BJ1597" s="2">
        <v>46132</v>
      </c>
      <c r="BK1597">
        <v>0</v>
      </c>
      <c r="BL1597" s="3" t="str">
        <f>VLOOKUP(O1597,DropDownList!$H$1:$I$7,2,FALSE)</f>
        <v>2025/26</v>
      </c>
      <c r="BM1597" s="3" t="str">
        <f t="shared" si="24"/>
        <v>SC COURT</v>
      </c>
    </row>
    <row r="1598" spans="1:65" x14ac:dyDescent="0.2">
      <c r="A1598">
        <v>2026</v>
      </c>
      <c r="B1598">
        <v>4</v>
      </c>
      <c r="C1598" t="s">
        <v>162</v>
      </c>
      <c r="D1598" t="s">
        <v>177</v>
      </c>
      <c r="E1598" t="s">
        <v>16</v>
      </c>
      <c r="F1598">
        <v>9812</v>
      </c>
      <c r="G1598" t="s">
        <v>158</v>
      </c>
      <c r="H1598" t="s">
        <v>171</v>
      </c>
      <c r="I1598" t="s">
        <v>172</v>
      </c>
      <c r="J1598" s="1">
        <v>46113</v>
      </c>
      <c r="K1598" t="s">
        <v>440</v>
      </c>
      <c r="L1598">
        <v>1</v>
      </c>
      <c r="M1598" t="s">
        <v>441</v>
      </c>
      <c r="N1598" t="s">
        <v>442</v>
      </c>
      <c r="O1598" t="s">
        <v>147</v>
      </c>
      <c r="P1598" t="s">
        <v>159</v>
      </c>
      <c r="Q1598">
        <v>0</v>
      </c>
      <c r="R1598">
        <v>1</v>
      </c>
      <c r="S1598">
        <v>1698.73</v>
      </c>
      <c r="T1598">
        <v>0</v>
      </c>
      <c r="U1598">
        <v>0</v>
      </c>
      <c r="V1598">
        <v>0</v>
      </c>
      <c r="W1598">
        <v>0</v>
      </c>
      <c r="X1598">
        <v>0</v>
      </c>
      <c r="Y1598">
        <v>0</v>
      </c>
      <c r="Z1598">
        <v>0</v>
      </c>
      <c r="AA1598">
        <v>1698.73</v>
      </c>
      <c r="AB1598">
        <v>0</v>
      </c>
      <c r="AC1598">
        <v>0</v>
      </c>
      <c r="AD1598">
        <v>0</v>
      </c>
      <c r="AE1598">
        <v>0</v>
      </c>
      <c r="AF1598">
        <v>1</v>
      </c>
      <c r="AG1598">
        <v>0</v>
      </c>
      <c r="AH1598">
        <v>0</v>
      </c>
      <c r="AI1598">
        <v>0</v>
      </c>
      <c r="AJ1598">
        <v>0</v>
      </c>
      <c r="AK1598">
        <v>0</v>
      </c>
      <c r="AL1598">
        <v>0</v>
      </c>
      <c r="AM1598">
        <v>0</v>
      </c>
      <c r="AN1598">
        <v>0</v>
      </c>
      <c r="AO1598">
        <v>0</v>
      </c>
      <c r="AP1598">
        <v>0</v>
      </c>
      <c r="AQ1598">
        <v>0</v>
      </c>
      <c r="AR1598">
        <v>0</v>
      </c>
      <c r="AS1598">
        <v>0</v>
      </c>
      <c r="AT1598">
        <v>0</v>
      </c>
      <c r="AU1598">
        <v>0</v>
      </c>
      <c r="AV1598">
        <v>0</v>
      </c>
      <c r="AW1598">
        <v>0</v>
      </c>
      <c r="AX1598">
        <v>0</v>
      </c>
      <c r="AY1598">
        <v>0</v>
      </c>
      <c r="AZ1598">
        <v>0</v>
      </c>
      <c r="BA1598">
        <v>0</v>
      </c>
      <c r="BB1598">
        <v>0</v>
      </c>
      <c r="BC1598">
        <v>0</v>
      </c>
      <c r="BD1598">
        <v>0</v>
      </c>
      <c r="BE1598">
        <v>0</v>
      </c>
      <c r="BF1598">
        <v>0</v>
      </c>
      <c r="BG1598">
        <v>0</v>
      </c>
      <c r="BH1598">
        <v>0</v>
      </c>
      <c r="BI1598">
        <v>0</v>
      </c>
      <c r="BJ1598" s="2">
        <v>46132</v>
      </c>
      <c r="BK1598">
        <v>0</v>
      </c>
      <c r="BL1598" s="3" t="str">
        <f>VLOOKUP(O1598,DropDownList!$H$1:$I$7,2,FALSE)</f>
        <v>2024/25</v>
      </c>
      <c r="BM1598" s="3" t="str">
        <f t="shared" si="24"/>
        <v>CONF</v>
      </c>
    </row>
    <row r="1599" spans="1:65" x14ac:dyDescent="0.2">
      <c r="A1599">
        <v>2026</v>
      </c>
      <c r="B1599">
        <v>4</v>
      </c>
      <c r="C1599" t="s">
        <v>162</v>
      </c>
      <c r="D1599" t="s">
        <v>177</v>
      </c>
      <c r="E1599" t="s">
        <v>16</v>
      </c>
      <c r="F1599">
        <v>9812</v>
      </c>
      <c r="G1599" t="s">
        <v>158</v>
      </c>
      <c r="H1599" t="s">
        <v>171</v>
      </c>
      <c r="I1599" t="s">
        <v>172</v>
      </c>
      <c r="J1599" s="1">
        <v>46113</v>
      </c>
      <c r="K1599" t="s">
        <v>440</v>
      </c>
      <c r="L1599">
        <v>1</v>
      </c>
      <c r="M1599" t="s">
        <v>441</v>
      </c>
      <c r="N1599" t="s">
        <v>442</v>
      </c>
      <c r="O1599" t="s">
        <v>149</v>
      </c>
      <c r="P1599" t="s">
        <v>150</v>
      </c>
      <c r="Q1599">
        <v>0</v>
      </c>
      <c r="R1599">
        <v>2</v>
      </c>
      <c r="S1599">
        <v>300</v>
      </c>
      <c r="T1599">
        <v>0</v>
      </c>
      <c r="U1599">
        <v>0</v>
      </c>
      <c r="V1599">
        <v>0</v>
      </c>
      <c r="W1599">
        <v>0</v>
      </c>
      <c r="X1599">
        <v>0</v>
      </c>
      <c r="Y1599">
        <v>2</v>
      </c>
      <c r="Z1599">
        <v>300</v>
      </c>
      <c r="AA1599">
        <v>300</v>
      </c>
      <c r="AB1599">
        <v>0</v>
      </c>
      <c r="AC1599">
        <v>300</v>
      </c>
      <c r="AD1599">
        <v>0</v>
      </c>
      <c r="AE1599">
        <v>0</v>
      </c>
      <c r="AF1599">
        <v>2</v>
      </c>
      <c r="AG1599">
        <v>0</v>
      </c>
      <c r="AH1599">
        <v>0</v>
      </c>
      <c r="AI1599">
        <v>0</v>
      </c>
      <c r="AJ1599">
        <v>1</v>
      </c>
      <c r="AK1599">
        <v>0</v>
      </c>
      <c r="AL1599">
        <v>0</v>
      </c>
      <c r="AM1599">
        <v>0</v>
      </c>
      <c r="AN1599">
        <v>0</v>
      </c>
      <c r="AO1599">
        <v>1</v>
      </c>
      <c r="AP1599">
        <v>1</v>
      </c>
      <c r="AQ1599">
        <v>1</v>
      </c>
      <c r="AR1599">
        <v>0</v>
      </c>
      <c r="AS1599">
        <v>0</v>
      </c>
      <c r="AT1599">
        <v>0</v>
      </c>
      <c r="AU1599">
        <v>0</v>
      </c>
      <c r="AV1599">
        <v>0</v>
      </c>
      <c r="AW1599">
        <v>0</v>
      </c>
      <c r="AX1599">
        <v>0</v>
      </c>
      <c r="AY1599">
        <v>0</v>
      </c>
      <c r="AZ1599">
        <v>0</v>
      </c>
      <c r="BA1599">
        <v>0</v>
      </c>
      <c r="BB1599">
        <v>0</v>
      </c>
      <c r="BC1599">
        <v>0</v>
      </c>
      <c r="BD1599">
        <v>0</v>
      </c>
      <c r="BE1599">
        <v>0</v>
      </c>
      <c r="BF1599">
        <v>1</v>
      </c>
      <c r="BG1599">
        <v>0</v>
      </c>
      <c r="BH1599">
        <v>0</v>
      </c>
      <c r="BI1599">
        <v>0</v>
      </c>
      <c r="BJ1599" s="2">
        <v>46132</v>
      </c>
      <c r="BK1599">
        <v>0</v>
      </c>
      <c r="BL1599" s="3" t="str">
        <f>VLOOKUP(O1599,DropDownList!$H$1:$I$7,2,FALSE)</f>
        <v>2025/26</v>
      </c>
      <c r="BM1599" s="3" t="str">
        <f t="shared" si="24"/>
        <v>FISCAL FINES</v>
      </c>
    </row>
    <row r="1600" spans="1:65" x14ac:dyDescent="0.2">
      <c r="A1600">
        <v>2026</v>
      </c>
      <c r="B1600">
        <v>4</v>
      </c>
      <c r="C1600" t="s">
        <v>162</v>
      </c>
      <c r="D1600" t="s">
        <v>177</v>
      </c>
      <c r="E1600" t="s">
        <v>16</v>
      </c>
      <c r="F1600">
        <v>9812</v>
      </c>
      <c r="G1600" t="s">
        <v>158</v>
      </c>
      <c r="H1600" t="s">
        <v>171</v>
      </c>
      <c r="I1600" t="s">
        <v>172</v>
      </c>
      <c r="J1600" s="1">
        <v>46113</v>
      </c>
      <c r="K1600" t="s">
        <v>440</v>
      </c>
      <c r="L1600">
        <v>1</v>
      </c>
      <c r="M1600" t="s">
        <v>441</v>
      </c>
      <c r="N1600" t="s">
        <v>442</v>
      </c>
      <c r="O1600" t="s">
        <v>147</v>
      </c>
      <c r="P1600" t="s">
        <v>160</v>
      </c>
      <c r="Q1600">
        <v>19518.36</v>
      </c>
      <c r="R1600">
        <v>92</v>
      </c>
      <c r="S1600">
        <v>79518.87</v>
      </c>
      <c r="T1600">
        <v>2198.61</v>
      </c>
      <c r="U1600">
        <v>25</v>
      </c>
      <c r="V1600">
        <v>11</v>
      </c>
      <c r="W1600">
        <v>12866.26</v>
      </c>
      <c r="X1600">
        <v>13516.26</v>
      </c>
      <c r="Y1600">
        <v>0</v>
      </c>
      <c r="Z1600">
        <v>0</v>
      </c>
      <c r="AA1600">
        <v>57801.9</v>
      </c>
      <c r="AB1600">
        <v>8079</v>
      </c>
      <c r="AC1600">
        <v>46217.9</v>
      </c>
      <c r="AD1600">
        <v>8</v>
      </c>
      <c r="AE1600">
        <v>3</v>
      </c>
      <c r="AF1600">
        <v>61</v>
      </c>
      <c r="AG1600">
        <v>14</v>
      </c>
      <c r="AH1600">
        <v>5</v>
      </c>
      <c r="AI1600">
        <v>11</v>
      </c>
      <c r="AJ1600">
        <v>0</v>
      </c>
      <c r="AK1600">
        <v>0</v>
      </c>
      <c r="AL1600">
        <v>0</v>
      </c>
      <c r="AM1600">
        <v>0</v>
      </c>
      <c r="AN1600">
        <v>0</v>
      </c>
      <c r="AO1600">
        <v>49</v>
      </c>
      <c r="AP1600">
        <v>156</v>
      </c>
      <c r="AQ1600">
        <v>53</v>
      </c>
      <c r="AR1600">
        <v>0</v>
      </c>
      <c r="AS1600">
        <v>22</v>
      </c>
      <c r="AT1600">
        <v>0</v>
      </c>
      <c r="AU1600">
        <v>3</v>
      </c>
      <c r="AV1600">
        <v>1</v>
      </c>
      <c r="AW1600">
        <v>0</v>
      </c>
      <c r="AX1600">
        <v>0</v>
      </c>
      <c r="AY1600">
        <v>17</v>
      </c>
      <c r="AZ1600">
        <v>34</v>
      </c>
      <c r="BA1600">
        <v>16</v>
      </c>
      <c r="BB1600">
        <v>2</v>
      </c>
      <c r="BC1600">
        <v>2</v>
      </c>
      <c r="BD1600">
        <v>0</v>
      </c>
      <c r="BE1600">
        <v>0</v>
      </c>
      <c r="BF1600">
        <v>91</v>
      </c>
      <c r="BG1600">
        <v>13535.26</v>
      </c>
      <c r="BH1600">
        <v>1</v>
      </c>
      <c r="BI1600">
        <v>25</v>
      </c>
      <c r="BJ1600" s="2">
        <v>46132</v>
      </c>
      <c r="BK1600">
        <v>0</v>
      </c>
      <c r="BL1600" s="3" t="str">
        <f>VLOOKUP(O1600,DropDownList!$H$1:$I$7,2,FALSE)</f>
        <v>2024/25</v>
      </c>
      <c r="BM1600" s="3" t="str">
        <f t="shared" si="24"/>
        <v>SC COURT</v>
      </c>
    </row>
    <row r="1601" spans="1:65" x14ac:dyDescent="0.2">
      <c r="A1601">
        <v>2026</v>
      </c>
      <c r="B1601">
        <v>4</v>
      </c>
      <c r="C1601" t="s">
        <v>162</v>
      </c>
      <c r="D1601" t="s">
        <v>177</v>
      </c>
      <c r="E1601" t="s">
        <v>16</v>
      </c>
      <c r="F1601">
        <v>9812</v>
      </c>
      <c r="G1601" t="s">
        <v>158</v>
      </c>
      <c r="H1601" t="s">
        <v>171</v>
      </c>
      <c r="I1601" t="s">
        <v>172</v>
      </c>
      <c r="J1601" s="1">
        <v>46113</v>
      </c>
      <c r="K1601" t="s">
        <v>440</v>
      </c>
      <c r="L1601">
        <v>1</v>
      </c>
      <c r="M1601" t="s">
        <v>441</v>
      </c>
      <c r="N1601" t="s">
        <v>442</v>
      </c>
      <c r="O1601" t="s">
        <v>149</v>
      </c>
      <c r="P1601" t="s">
        <v>159</v>
      </c>
      <c r="Q1601">
        <v>0</v>
      </c>
      <c r="R1601">
        <v>4</v>
      </c>
      <c r="S1601">
        <v>33865</v>
      </c>
      <c r="T1601">
        <v>430</v>
      </c>
      <c r="U1601">
        <v>0</v>
      </c>
      <c r="V1601">
        <v>0</v>
      </c>
      <c r="W1601">
        <v>0</v>
      </c>
      <c r="X1601">
        <v>0</v>
      </c>
      <c r="Y1601">
        <v>0</v>
      </c>
      <c r="Z1601">
        <v>0</v>
      </c>
      <c r="AA1601">
        <v>33435</v>
      </c>
      <c r="AB1601">
        <v>0</v>
      </c>
      <c r="AC1601">
        <v>0</v>
      </c>
      <c r="AD1601">
        <v>0</v>
      </c>
      <c r="AE1601">
        <v>0</v>
      </c>
      <c r="AF1601">
        <v>3</v>
      </c>
      <c r="AG1601">
        <v>0</v>
      </c>
      <c r="AH1601">
        <v>1</v>
      </c>
      <c r="AI1601">
        <v>0</v>
      </c>
      <c r="AJ1601">
        <v>0</v>
      </c>
      <c r="AK1601">
        <v>0</v>
      </c>
      <c r="AL1601">
        <v>0</v>
      </c>
      <c r="AM1601">
        <v>0</v>
      </c>
      <c r="AN1601">
        <v>0</v>
      </c>
      <c r="AO1601">
        <v>0</v>
      </c>
      <c r="AP1601">
        <v>0</v>
      </c>
      <c r="AQ1601">
        <v>0</v>
      </c>
      <c r="AR1601">
        <v>0</v>
      </c>
      <c r="AS1601">
        <v>0</v>
      </c>
      <c r="AT1601">
        <v>0</v>
      </c>
      <c r="AU1601">
        <v>0</v>
      </c>
      <c r="AV1601">
        <v>0</v>
      </c>
      <c r="AW1601">
        <v>0</v>
      </c>
      <c r="AX1601">
        <v>0</v>
      </c>
      <c r="AY1601">
        <v>0</v>
      </c>
      <c r="AZ1601">
        <v>0</v>
      </c>
      <c r="BA1601">
        <v>0</v>
      </c>
      <c r="BB1601">
        <v>0</v>
      </c>
      <c r="BC1601">
        <v>0</v>
      </c>
      <c r="BD1601">
        <v>0</v>
      </c>
      <c r="BE1601">
        <v>0</v>
      </c>
      <c r="BF1601">
        <v>0</v>
      </c>
      <c r="BG1601">
        <v>0</v>
      </c>
      <c r="BH1601">
        <v>0</v>
      </c>
      <c r="BI1601">
        <v>0</v>
      </c>
      <c r="BJ1601" s="2">
        <v>46132</v>
      </c>
      <c r="BK1601">
        <v>0</v>
      </c>
      <c r="BL1601" s="3" t="str">
        <f>VLOOKUP(O1601,DropDownList!$H$1:$I$7,2,FALSE)</f>
        <v>2025/26</v>
      </c>
      <c r="BM1601" s="3" t="str">
        <f t="shared" si="24"/>
        <v>CONF</v>
      </c>
    </row>
    <row r="1602" spans="1:65" x14ac:dyDescent="0.2">
      <c r="A1602">
        <v>2026</v>
      </c>
      <c r="B1602">
        <v>4</v>
      </c>
      <c r="C1602" t="s">
        <v>162</v>
      </c>
      <c r="D1602" t="s">
        <v>177</v>
      </c>
      <c r="E1602" t="s">
        <v>16</v>
      </c>
      <c r="F1602">
        <v>9812</v>
      </c>
      <c r="G1602" t="s">
        <v>158</v>
      </c>
      <c r="H1602" t="s">
        <v>171</v>
      </c>
      <c r="I1602" t="s">
        <v>172</v>
      </c>
      <c r="J1602" s="1">
        <v>46113</v>
      </c>
      <c r="K1602" t="s">
        <v>440</v>
      </c>
      <c r="L1602">
        <v>1</v>
      </c>
      <c r="M1602" t="s">
        <v>441</v>
      </c>
      <c r="N1602" t="s">
        <v>442</v>
      </c>
      <c r="O1602" t="s">
        <v>149</v>
      </c>
      <c r="P1602" t="s">
        <v>161</v>
      </c>
      <c r="Q1602">
        <v>395</v>
      </c>
      <c r="R1602">
        <v>64</v>
      </c>
      <c r="S1602">
        <v>2315</v>
      </c>
      <c r="T1602">
        <v>0</v>
      </c>
      <c r="U1602">
        <v>34</v>
      </c>
      <c r="V1602">
        <v>10</v>
      </c>
      <c r="W1602">
        <v>275</v>
      </c>
      <c r="X1602">
        <v>275</v>
      </c>
      <c r="Y1602">
        <v>0</v>
      </c>
      <c r="Z1602">
        <v>0</v>
      </c>
      <c r="AA1602">
        <v>1920</v>
      </c>
      <c r="AB1602">
        <v>0</v>
      </c>
      <c r="AC1602">
        <v>0</v>
      </c>
      <c r="AD1602">
        <v>10</v>
      </c>
      <c r="AE1602">
        <v>0</v>
      </c>
      <c r="AF1602">
        <v>50</v>
      </c>
      <c r="AG1602">
        <v>0</v>
      </c>
      <c r="AH1602">
        <v>0</v>
      </c>
      <c r="AI1602">
        <v>14</v>
      </c>
      <c r="AJ1602">
        <v>0</v>
      </c>
      <c r="AK1602">
        <v>0</v>
      </c>
      <c r="AL1602">
        <v>0</v>
      </c>
      <c r="AM1602">
        <v>0</v>
      </c>
      <c r="AN1602">
        <v>0</v>
      </c>
      <c r="AO1602">
        <v>33</v>
      </c>
      <c r="AP1602">
        <v>69</v>
      </c>
      <c r="AQ1602">
        <v>35</v>
      </c>
      <c r="AR1602">
        <v>0</v>
      </c>
      <c r="AS1602">
        <v>8</v>
      </c>
      <c r="AT1602">
        <v>0</v>
      </c>
      <c r="AU1602">
        <v>0</v>
      </c>
      <c r="AV1602">
        <v>0</v>
      </c>
      <c r="AW1602">
        <v>0</v>
      </c>
      <c r="AX1602">
        <v>0</v>
      </c>
      <c r="AY1602">
        <v>4</v>
      </c>
      <c r="AZ1602">
        <v>7</v>
      </c>
      <c r="BA1602">
        <v>2</v>
      </c>
      <c r="BB1602">
        <v>1</v>
      </c>
      <c r="BC1602">
        <v>0</v>
      </c>
      <c r="BD1602">
        <v>0</v>
      </c>
      <c r="BE1602">
        <v>0</v>
      </c>
      <c r="BF1602">
        <v>63</v>
      </c>
      <c r="BG1602">
        <v>395</v>
      </c>
      <c r="BH1602">
        <v>0</v>
      </c>
      <c r="BI1602">
        <v>33</v>
      </c>
      <c r="BJ1602" s="2">
        <v>46132</v>
      </c>
      <c r="BK1602">
        <v>0</v>
      </c>
      <c r="BL1602" s="3" t="str">
        <f>VLOOKUP(O1602,DropDownList!$H$1:$I$7,2,FALSE)</f>
        <v>2025/26</v>
      </c>
      <c r="BM1602" s="3" t="str">
        <f t="shared" si="24"/>
        <v>VSUR</v>
      </c>
    </row>
    <row r="1603" spans="1:65" x14ac:dyDescent="0.2">
      <c r="A1603">
        <v>2026</v>
      </c>
      <c r="B1603">
        <v>4</v>
      </c>
      <c r="C1603" t="s">
        <v>162</v>
      </c>
      <c r="D1603" t="s">
        <v>177</v>
      </c>
      <c r="E1603" t="s">
        <v>16</v>
      </c>
      <c r="F1603">
        <v>9812</v>
      </c>
      <c r="G1603" t="s">
        <v>158</v>
      </c>
      <c r="H1603" t="s">
        <v>171</v>
      </c>
      <c r="I1603" t="s">
        <v>172</v>
      </c>
      <c r="J1603" s="1">
        <v>46113</v>
      </c>
      <c r="K1603" t="s">
        <v>440</v>
      </c>
      <c r="L1603">
        <v>1</v>
      </c>
      <c r="M1603" t="s">
        <v>441</v>
      </c>
      <c r="N1603" t="s">
        <v>442</v>
      </c>
      <c r="O1603" t="s">
        <v>149</v>
      </c>
      <c r="P1603" t="s">
        <v>148</v>
      </c>
      <c r="Q1603">
        <v>0</v>
      </c>
      <c r="R1603">
        <v>2</v>
      </c>
      <c r="S1603">
        <v>120</v>
      </c>
      <c r="T1603">
        <v>0</v>
      </c>
      <c r="U1603">
        <v>0</v>
      </c>
      <c r="V1603">
        <v>0</v>
      </c>
      <c r="W1603">
        <v>0</v>
      </c>
      <c r="X1603">
        <v>0</v>
      </c>
      <c r="Y1603">
        <v>0</v>
      </c>
      <c r="Z1603">
        <v>0</v>
      </c>
      <c r="AA1603">
        <v>120</v>
      </c>
      <c r="AB1603">
        <v>0</v>
      </c>
      <c r="AC1603">
        <v>120</v>
      </c>
      <c r="AD1603">
        <v>0</v>
      </c>
      <c r="AE1603">
        <v>0</v>
      </c>
      <c r="AF1603">
        <v>2</v>
      </c>
      <c r="AG1603">
        <v>0</v>
      </c>
      <c r="AH1603">
        <v>0</v>
      </c>
      <c r="AI1603">
        <v>0</v>
      </c>
      <c r="AJ1603">
        <v>0</v>
      </c>
      <c r="AK1603">
        <v>0</v>
      </c>
      <c r="AL1603">
        <v>0</v>
      </c>
      <c r="AM1603">
        <v>0</v>
      </c>
      <c r="AN1603">
        <v>0</v>
      </c>
      <c r="AO1603">
        <v>2</v>
      </c>
      <c r="AP1603">
        <v>3</v>
      </c>
      <c r="AQ1603">
        <v>2</v>
      </c>
      <c r="AR1603">
        <v>0</v>
      </c>
      <c r="AS1603">
        <v>1</v>
      </c>
      <c r="AT1603">
        <v>0</v>
      </c>
      <c r="AU1603">
        <v>0</v>
      </c>
      <c r="AV1603">
        <v>0</v>
      </c>
      <c r="AW1603">
        <v>0</v>
      </c>
      <c r="AX1603">
        <v>0</v>
      </c>
      <c r="AY1603">
        <v>0</v>
      </c>
      <c r="AZ1603">
        <v>0</v>
      </c>
      <c r="BA1603">
        <v>0</v>
      </c>
      <c r="BB1603">
        <v>0</v>
      </c>
      <c r="BC1603">
        <v>0</v>
      </c>
      <c r="BD1603">
        <v>0</v>
      </c>
      <c r="BE1603">
        <v>0</v>
      </c>
      <c r="BF1603">
        <v>2</v>
      </c>
      <c r="BG1603">
        <v>0</v>
      </c>
      <c r="BH1603">
        <v>0</v>
      </c>
      <c r="BI1603">
        <v>0</v>
      </c>
      <c r="BJ1603" s="2">
        <v>46132</v>
      </c>
      <c r="BK1603">
        <v>0</v>
      </c>
      <c r="BL1603" s="3" t="str">
        <f>VLOOKUP(O1603,DropDownList!$H$1:$I$7,2,FALSE)</f>
        <v>2025/26</v>
      </c>
      <c r="BM1603" s="3" t="str">
        <f t="shared" ref="BM1603:BM1666" si="25">IF(RIGHT(P1603,4)="VSUR","VSUR",IF(RIGHT(P1603,4)="CONF","CONF",P1603))</f>
        <v>PRAS</v>
      </c>
    </row>
    <row r="1604" spans="1:65" x14ac:dyDescent="0.2">
      <c r="A1604">
        <v>2026</v>
      </c>
      <c r="B1604">
        <v>4</v>
      </c>
      <c r="C1604" t="s">
        <v>162</v>
      </c>
      <c r="D1604" t="s">
        <v>177</v>
      </c>
      <c r="E1604" t="s">
        <v>16</v>
      </c>
      <c r="F1604">
        <v>9812</v>
      </c>
      <c r="G1604" t="s">
        <v>158</v>
      </c>
      <c r="H1604" t="s">
        <v>171</v>
      </c>
      <c r="I1604" t="s">
        <v>172</v>
      </c>
      <c r="J1604" s="1">
        <v>46113</v>
      </c>
      <c r="K1604" t="s">
        <v>440</v>
      </c>
      <c r="L1604">
        <v>1</v>
      </c>
      <c r="M1604" t="s">
        <v>441</v>
      </c>
      <c r="N1604" t="s">
        <v>442</v>
      </c>
      <c r="O1604" t="s">
        <v>147</v>
      </c>
      <c r="P1604" t="s">
        <v>148</v>
      </c>
      <c r="Q1604">
        <v>60</v>
      </c>
      <c r="R1604">
        <v>2</v>
      </c>
      <c r="S1604">
        <v>120</v>
      </c>
      <c r="T1604">
        <v>10.83</v>
      </c>
      <c r="U1604">
        <v>1</v>
      </c>
      <c r="V1604">
        <v>1</v>
      </c>
      <c r="W1604">
        <v>60</v>
      </c>
      <c r="X1604">
        <v>60</v>
      </c>
      <c r="Y1604">
        <v>0</v>
      </c>
      <c r="Z1604">
        <v>0</v>
      </c>
      <c r="AA1604">
        <v>49.17</v>
      </c>
      <c r="AB1604">
        <v>0</v>
      </c>
      <c r="AC1604">
        <v>49.17</v>
      </c>
      <c r="AD1604">
        <v>1</v>
      </c>
      <c r="AE1604">
        <v>0</v>
      </c>
      <c r="AF1604">
        <v>0</v>
      </c>
      <c r="AG1604">
        <v>0</v>
      </c>
      <c r="AH1604">
        <v>0</v>
      </c>
      <c r="AI1604">
        <v>1</v>
      </c>
      <c r="AJ1604">
        <v>0</v>
      </c>
      <c r="AK1604">
        <v>0</v>
      </c>
      <c r="AL1604">
        <v>0</v>
      </c>
      <c r="AM1604">
        <v>0</v>
      </c>
      <c r="AN1604">
        <v>0</v>
      </c>
      <c r="AO1604">
        <v>2</v>
      </c>
      <c r="AP1604">
        <v>12</v>
      </c>
      <c r="AQ1604">
        <v>2</v>
      </c>
      <c r="AR1604">
        <v>0</v>
      </c>
      <c r="AS1604">
        <v>2</v>
      </c>
      <c r="AT1604">
        <v>0</v>
      </c>
      <c r="AU1604">
        <v>0</v>
      </c>
      <c r="AV1604">
        <v>0</v>
      </c>
      <c r="AW1604">
        <v>0</v>
      </c>
      <c r="AX1604">
        <v>0</v>
      </c>
      <c r="AY1604">
        <v>1</v>
      </c>
      <c r="AZ1604">
        <v>3</v>
      </c>
      <c r="BA1604">
        <v>3</v>
      </c>
      <c r="BB1604">
        <v>0</v>
      </c>
      <c r="BC1604">
        <v>0</v>
      </c>
      <c r="BD1604">
        <v>0</v>
      </c>
      <c r="BE1604">
        <v>0</v>
      </c>
      <c r="BF1604">
        <v>2</v>
      </c>
      <c r="BG1604">
        <v>60</v>
      </c>
      <c r="BH1604">
        <v>1</v>
      </c>
      <c r="BI1604">
        <v>1</v>
      </c>
      <c r="BJ1604" s="2">
        <v>46132</v>
      </c>
      <c r="BK1604">
        <v>0</v>
      </c>
      <c r="BL1604" s="3" t="str">
        <f>VLOOKUP(O1604,DropDownList!$H$1:$I$7,2,FALSE)</f>
        <v>2024/25</v>
      </c>
      <c r="BM1604" s="3" t="str">
        <f t="shared" si="25"/>
        <v>PRAS</v>
      </c>
    </row>
    <row r="1605" spans="1:65" x14ac:dyDescent="0.2">
      <c r="A1605">
        <v>2026</v>
      </c>
      <c r="B1605">
        <v>4</v>
      </c>
      <c r="C1605" t="s">
        <v>162</v>
      </c>
      <c r="D1605" t="s">
        <v>177</v>
      </c>
      <c r="E1605" t="s">
        <v>16</v>
      </c>
      <c r="F1605">
        <v>9812</v>
      </c>
      <c r="G1605" t="s">
        <v>158</v>
      </c>
      <c r="H1605" t="s">
        <v>171</v>
      </c>
      <c r="I1605" t="s">
        <v>172</v>
      </c>
      <c r="J1605" s="1">
        <v>46113</v>
      </c>
      <c r="K1605" t="s">
        <v>440</v>
      </c>
      <c r="L1605">
        <v>1</v>
      </c>
      <c r="M1605" t="s">
        <v>441</v>
      </c>
      <c r="N1605" t="s">
        <v>442</v>
      </c>
      <c r="O1605" t="s">
        <v>147</v>
      </c>
      <c r="P1605" t="s">
        <v>153</v>
      </c>
      <c r="Q1605">
        <v>0</v>
      </c>
      <c r="R1605">
        <v>1</v>
      </c>
      <c r="S1605">
        <v>45</v>
      </c>
      <c r="T1605">
        <v>0</v>
      </c>
      <c r="U1605">
        <v>0</v>
      </c>
      <c r="V1605">
        <v>0</v>
      </c>
      <c r="W1605">
        <v>0</v>
      </c>
      <c r="X1605">
        <v>0</v>
      </c>
      <c r="Y1605">
        <v>0</v>
      </c>
      <c r="Z1605">
        <v>0</v>
      </c>
      <c r="AA1605">
        <v>45</v>
      </c>
      <c r="AB1605">
        <v>0</v>
      </c>
      <c r="AC1605">
        <v>45</v>
      </c>
      <c r="AD1605">
        <v>0</v>
      </c>
      <c r="AE1605">
        <v>0</v>
      </c>
      <c r="AF1605">
        <v>1</v>
      </c>
      <c r="AG1605">
        <v>0</v>
      </c>
      <c r="AH1605">
        <v>0</v>
      </c>
      <c r="AI1605">
        <v>0</v>
      </c>
      <c r="AJ1605">
        <v>0</v>
      </c>
      <c r="AK1605">
        <v>0</v>
      </c>
      <c r="AL1605">
        <v>0</v>
      </c>
      <c r="AM1605">
        <v>0</v>
      </c>
      <c r="AN1605">
        <v>0</v>
      </c>
      <c r="AO1605">
        <v>1</v>
      </c>
      <c r="AP1605">
        <v>1</v>
      </c>
      <c r="AQ1605">
        <v>1</v>
      </c>
      <c r="AR1605">
        <v>0</v>
      </c>
      <c r="AS1605">
        <v>0</v>
      </c>
      <c r="AT1605">
        <v>0</v>
      </c>
      <c r="AU1605">
        <v>0</v>
      </c>
      <c r="AV1605">
        <v>0</v>
      </c>
      <c r="AW1605">
        <v>0</v>
      </c>
      <c r="AX1605">
        <v>0</v>
      </c>
      <c r="AY1605">
        <v>0</v>
      </c>
      <c r="AZ1605">
        <v>0</v>
      </c>
      <c r="BA1605">
        <v>0</v>
      </c>
      <c r="BB1605">
        <v>0</v>
      </c>
      <c r="BC1605">
        <v>0</v>
      </c>
      <c r="BD1605">
        <v>0</v>
      </c>
      <c r="BE1605">
        <v>0</v>
      </c>
      <c r="BF1605">
        <v>1</v>
      </c>
      <c r="BG1605">
        <v>0</v>
      </c>
      <c r="BH1605">
        <v>0</v>
      </c>
      <c r="BI1605">
        <v>0</v>
      </c>
      <c r="BJ1605" s="2">
        <v>46132</v>
      </c>
      <c r="BK1605">
        <v>0</v>
      </c>
      <c r="BL1605" s="3" t="str">
        <f>VLOOKUP(O1605,DropDownList!$H$1:$I$7,2,FALSE)</f>
        <v>2024/25</v>
      </c>
      <c r="BM1605" s="3" t="str">
        <f t="shared" si="25"/>
        <v>PREG</v>
      </c>
    </row>
    <row r="1606" spans="1:65" x14ac:dyDescent="0.2">
      <c r="A1606">
        <v>2026</v>
      </c>
      <c r="B1606">
        <v>4</v>
      </c>
      <c r="C1606" t="s">
        <v>162</v>
      </c>
      <c r="D1606" t="s">
        <v>177</v>
      </c>
      <c r="E1606" t="s">
        <v>16</v>
      </c>
      <c r="F1606">
        <v>9812</v>
      </c>
      <c r="G1606" t="s">
        <v>158</v>
      </c>
      <c r="H1606" t="s">
        <v>171</v>
      </c>
      <c r="I1606" t="s">
        <v>172</v>
      </c>
      <c r="J1606" s="1">
        <v>46113</v>
      </c>
      <c r="K1606" t="s">
        <v>440</v>
      </c>
      <c r="L1606">
        <v>1</v>
      </c>
      <c r="M1606" t="s">
        <v>441</v>
      </c>
      <c r="N1606" t="s">
        <v>442</v>
      </c>
      <c r="O1606" t="s">
        <v>155</v>
      </c>
      <c r="P1606" t="s">
        <v>153</v>
      </c>
      <c r="Q1606">
        <v>0</v>
      </c>
      <c r="R1606">
        <v>1</v>
      </c>
      <c r="S1606">
        <v>45</v>
      </c>
      <c r="T1606">
        <v>0</v>
      </c>
      <c r="U1606">
        <v>0</v>
      </c>
      <c r="V1606">
        <v>0</v>
      </c>
      <c r="W1606">
        <v>0</v>
      </c>
      <c r="X1606">
        <v>0</v>
      </c>
      <c r="Y1606">
        <v>0</v>
      </c>
      <c r="Z1606">
        <v>0</v>
      </c>
      <c r="AA1606">
        <v>45</v>
      </c>
      <c r="AB1606">
        <v>0</v>
      </c>
      <c r="AC1606">
        <v>45</v>
      </c>
      <c r="AD1606">
        <v>0</v>
      </c>
      <c r="AE1606">
        <v>0</v>
      </c>
      <c r="AF1606">
        <v>1</v>
      </c>
      <c r="AG1606">
        <v>0</v>
      </c>
      <c r="AH1606">
        <v>0</v>
      </c>
      <c r="AI1606">
        <v>0</v>
      </c>
      <c r="AJ1606">
        <v>0</v>
      </c>
      <c r="AK1606">
        <v>0</v>
      </c>
      <c r="AL1606">
        <v>0</v>
      </c>
      <c r="AM1606">
        <v>0</v>
      </c>
      <c r="AN1606">
        <v>0</v>
      </c>
      <c r="AO1606">
        <v>1</v>
      </c>
      <c r="AP1606">
        <v>1</v>
      </c>
      <c r="AQ1606">
        <v>1</v>
      </c>
      <c r="AR1606">
        <v>0</v>
      </c>
      <c r="AS1606">
        <v>0</v>
      </c>
      <c r="AT1606">
        <v>0</v>
      </c>
      <c r="AU1606">
        <v>0</v>
      </c>
      <c r="AV1606">
        <v>0</v>
      </c>
      <c r="AW1606">
        <v>0</v>
      </c>
      <c r="AX1606">
        <v>0</v>
      </c>
      <c r="AY1606">
        <v>0</v>
      </c>
      <c r="AZ1606">
        <v>0</v>
      </c>
      <c r="BA1606">
        <v>0</v>
      </c>
      <c r="BB1606">
        <v>0</v>
      </c>
      <c r="BC1606">
        <v>0</v>
      </c>
      <c r="BD1606">
        <v>0</v>
      </c>
      <c r="BE1606">
        <v>0</v>
      </c>
      <c r="BF1606">
        <v>1</v>
      </c>
      <c r="BG1606">
        <v>0</v>
      </c>
      <c r="BH1606">
        <v>0</v>
      </c>
      <c r="BI1606">
        <v>0</v>
      </c>
      <c r="BJ1606" s="2">
        <v>46132</v>
      </c>
      <c r="BK1606">
        <v>0</v>
      </c>
      <c r="BL1606" s="3" t="str">
        <f>VLOOKUP(O1606,DropDownList!$H$1:$I$7,2,FALSE)</f>
        <v>2022/23</v>
      </c>
      <c r="BM1606" s="3" t="str">
        <f t="shared" si="25"/>
        <v>PREG</v>
      </c>
    </row>
    <row r="1607" spans="1:65" x14ac:dyDescent="0.2">
      <c r="A1607">
        <v>2026</v>
      </c>
      <c r="B1607">
        <v>4</v>
      </c>
      <c r="C1607" t="s">
        <v>162</v>
      </c>
      <c r="D1607" t="s">
        <v>177</v>
      </c>
      <c r="E1607" t="s">
        <v>16</v>
      </c>
      <c r="F1607">
        <v>9812</v>
      </c>
      <c r="G1607" t="s">
        <v>158</v>
      </c>
      <c r="H1607" t="s">
        <v>171</v>
      </c>
      <c r="I1607" t="s">
        <v>172</v>
      </c>
      <c r="J1607" s="1">
        <v>46113</v>
      </c>
      <c r="K1607" t="s">
        <v>440</v>
      </c>
      <c r="L1607">
        <v>1</v>
      </c>
      <c r="M1607" t="s">
        <v>441</v>
      </c>
      <c r="N1607" t="s">
        <v>442</v>
      </c>
      <c r="O1607" t="s">
        <v>147</v>
      </c>
      <c r="P1607" t="s">
        <v>150</v>
      </c>
      <c r="Q1607">
        <v>350</v>
      </c>
      <c r="R1607">
        <v>19</v>
      </c>
      <c r="S1607">
        <v>2727.08</v>
      </c>
      <c r="T1607">
        <v>300</v>
      </c>
      <c r="U1607">
        <v>5</v>
      </c>
      <c r="V1607">
        <v>4</v>
      </c>
      <c r="W1607">
        <v>300</v>
      </c>
      <c r="X1607">
        <v>300</v>
      </c>
      <c r="Y1607">
        <v>17</v>
      </c>
      <c r="Z1607">
        <v>2427.08</v>
      </c>
      <c r="AA1607">
        <v>2077.08</v>
      </c>
      <c r="AB1607">
        <v>102.08</v>
      </c>
      <c r="AC1607">
        <v>1975</v>
      </c>
      <c r="AD1607">
        <v>2</v>
      </c>
      <c r="AE1607">
        <v>2</v>
      </c>
      <c r="AF1607">
        <v>12</v>
      </c>
      <c r="AG1607">
        <v>2</v>
      </c>
      <c r="AH1607">
        <v>2</v>
      </c>
      <c r="AI1607">
        <v>3</v>
      </c>
      <c r="AJ1607">
        <v>4</v>
      </c>
      <c r="AK1607">
        <v>1</v>
      </c>
      <c r="AL1607">
        <v>0</v>
      </c>
      <c r="AM1607">
        <v>1</v>
      </c>
      <c r="AN1607">
        <v>0</v>
      </c>
      <c r="AO1607">
        <v>11</v>
      </c>
      <c r="AP1607">
        <v>34</v>
      </c>
      <c r="AQ1607">
        <v>12</v>
      </c>
      <c r="AR1607">
        <v>0</v>
      </c>
      <c r="AS1607">
        <v>7</v>
      </c>
      <c r="AT1607">
        <v>0</v>
      </c>
      <c r="AU1607">
        <v>0</v>
      </c>
      <c r="AV1607">
        <v>0</v>
      </c>
      <c r="AW1607">
        <v>0</v>
      </c>
      <c r="AX1607">
        <v>0</v>
      </c>
      <c r="AY1607">
        <v>2</v>
      </c>
      <c r="AZ1607">
        <v>7</v>
      </c>
      <c r="BA1607">
        <v>4</v>
      </c>
      <c r="BB1607">
        <v>1</v>
      </c>
      <c r="BC1607">
        <v>0</v>
      </c>
      <c r="BD1607">
        <v>0</v>
      </c>
      <c r="BE1607">
        <v>0</v>
      </c>
      <c r="BF1607">
        <v>11</v>
      </c>
      <c r="BG1607">
        <v>225</v>
      </c>
      <c r="BH1607">
        <v>0</v>
      </c>
      <c r="BI1607">
        <v>5</v>
      </c>
      <c r="BJ1607" s="2">
        <v>46132</v>
      </c>
      <c r="BK1607">
        <v>0</v>
      </c>
      <c r="BL1607" s="3" t="str">
        <f>VLOOKUP(O1607,DropDownList!$H$1:$I$7,2,FALSE)</f>
        <v>2024/25</v>
      </c>
      <c r="BM1607" s="3" t="str">
        <f t="shared" si="25"/>
        <v>FISCAL FINES</v>
      </c>
    </row>
    <row r="1608" spans="1:65" x14ac:dyDescent="0.2">
      <c r="A1608">
        <v>2026</v>
      </c>
      <c r="B1608">
        <v>4</v>
      </c>
      <c r="C1608" t="s">
        <v>162</v>
      </c>
      <c r="D1608" t="s">
        <v>177</v>
      </c>
      <c r="E1608" t="s">
        <v>16</v>
      </c>
      <c r="F1608">
        <v>9812</v>
      </c>
      <c r="G1608" t="s">
        <v>158</v>
      </c>
      <c r="H1608" t="s">
        <v>171</v>
      </c>
      <c r="I1608" t="s">
        <v>172</v>
      </c>
      <c r="J1608" s="1">
        <v>46113</v>
      </c>
      <c r="K1608" t="s">
        <v>440</v>
      </c>
      <c r="L1608">
        <v>1</v>
      </c>
      <c r="M1608" t="s">
        <v>441</v>
      </c>
      <c r="N1608" t="s">
        <v>442</v>
      </c>
      <c r="O1608" t="s">
        <v>156</v>
      </c>
      <c r="P1608" t="s">
        <v>161</v>
      </c>
      <c r="Q1608">
        <v>110</v>
      </c>
      <c r="R1608">
        <v>81</v>
      </c>
      <c r="S1608">
        <v>2240</v>
      </c>
      <c r="T1608">
        <v>0</v>
      </c>
      <c r="U1608">
        <v>12</v>
      </c>
      <c r="V1608">
        <v>4</v>
      </c>
      <c r="W1608">
        <v>90</v>
      </c>
      <c r="X1608">
        <v>90</v>
      </c>
      <c r="Y1608">
        <v>0</v>
      </c>
      <c r="Z1608">
        <v>0</v>
      </c>
      <c r="AA1608">
        <v>2130</v>
      </c>
      <c r="AB1608">
        <v>0</v>
      </c>
      <c r="AC1608">
        <v>0</v>
      </c>
      <c r="AD1608">
        <v>4</v>
      </c>
      <c r="AE1608">
        <v>0</v>
      </c>
      <c r="AF1608">
        <v>75</v>
      </c>
      <c r="AG1608">
        <v>0</v>
      </c>
      <c r="AH1608">
        <v>0</v>
      </c>
      <c r="AI1608">
        <v>6</v>
      </c>
      <c r="AJ1608">
        <v>0</v>
      </c>
      <c r="AK1608">
        <v>0</v>
      </c>
      <c r="AL1608">
        <v>0</v>
      </c>
      <c r="AM1608">
        <v>0</v>
      </c>
      <c r="AN1608">
        <v>0</v>
      </c>
      <c r="AO1608">
        <v>51</v>
      </c>
      <c r="AP1608">
        <v>183</v>
      </c>
      <c r="AQ1608">
        <v>66</v>
      </c>
      <c r="AR1608">
        <v>0</v>
      </c>
      <c r="AS1608">
        <v>28</v>
      </c>
      <c r="AT1608">
        <v>0</v>
      </c>
      <c r="AU1608">
        <v>2</v>
      </c>
      <c r="AV1608">
        <v>1</v>
      </c>
      <c r="AW1608">
        <v>1</v>
      </c>
      <c r="AX1608">
        <v>0</v>
      </c>
      <c r="AY1608">
        <v>12</v>
      </c>
      <c r="AZ1608">
        <v>31</v>
      </c>
      <c r="BA1608">
        <v>21</v>
      </c>
      <c r="BB1608">
        <v>4</v>
      </c>
      <c r="BC1608">
        <v>2</v>
      </c>
      <c r="BD1608">
        <v>0</v>
      </c>
      <c r="BE1608">
        <v>0</v>
      </c>
      <c r="BF1608">
        <v>80</v>
      </c>
      <c r="BG1608">
        <v>110</v>
      </c>
      <c r="BH1608">
        <v>0</v>
      </c>
      <c r="BI1608">
        <v>10</v>
      </c>
      <c r="BJ1608" s="2">
        <v>46132</v>
      </c>
      <c r="BK1608">
        <v>0</v>
      </c>
      <c r="BL1608" s="3" t="str">
        <f>VLOOKUP(O1608,DropDownList!$H$1:$I$7,2,FALSE)</f>
        <v>2023/24</v>
      </c>
      <c r="BM1608" s="3" t="str">
        <f t="shared" si="25"/>
        <v>VSUR</v>
      </c>
    </row>
    <row r="1609" spans="1:65" x14ac:dyDescent="0.2">
      <c r="A1609">
        <v>2026</v>
      </c>
      <c r="B1609">
        <v>4</v>
      </c>
      <c r="C1609" t="s">
        <v>162</v>
      </c>
      <c r="D1609" t="s">
        <v>177</v>
      </c>
      <c r="E1609" t="s">
        <v>16</v>
      </c>
      <c r="F1609">
        <v>9812</v>
      </c>
      <c r="G1609" t="s">
        <v>158</v>
      </c>
      <c r="H1609" t="s">
        <v>171</v>
      </c>
      <c r="I1609" t="s">
        <v>172</v>
      </c>
      <c r="J1609" s="1">
        <v>46113</v>
      </c>
      <c r="K1609" t="s">
        <v>440</v>
      </c>
      <c r="L1609">
        <v>1</v>
      </c>
      <c r="M1609" t="s">
        <v>441</v>
      </c>
      <c r="N1609" t="s">
        <v>442</v>
      </c>
      <c r="O1609" t="s">
        <v>156</v>
      </c>
      <c r="P1609" t="s">
        <v>148</v>
      </c>
      <c r="Q1609">
        <v>180</v>
      </c>
      <c r="R1609">
        <v>7</v>
      </c>
      <c r="S1609">
        <v>420</v>
      </c>
      <c r="T1609">
        <v>0</v>
      </c>
      <c r="U1609">
        <v>3</v>
      </c>
      <c r="V1609">
        <v>2</v>
      </c>
      <c r="W1609">
        <v>120</v>
      </c>
      <c r="X1609">
        <v>120</v>
      </c>
      <c r="Y1609">
        <v>0</v>
      </c>
      <c r="Z1609">
        <v>0</v>
      </c>
      <c r="AA1609">
        <v>240</v>
      </c>
      <c r="AB1609">
        <v>0</v>
      </c>
      <c r="AC1609">
        <v>240</v>
      </c>
      <c r="AD1609">
        <v>2</v>
      </c>
      <c r="AE1609">
        <v>0</v>
      </c>
      <c r="AF1609">
        <v>4</v>
      </c>
      <c r="AG1609">
        <v>0</v>
      </c>
      <c r="AH1609">
        <v>0</v>
      </c>
      <c r="AI1609">
        <v>3</v>
      </c>
      <c r="AJ1609">
        <v>0</v>
      </c>
      <c r="AK1609">
        <v>0</v>
      </c>
      <c r="AL1609">
        <v>0</v>
      </c>
      <c r="AM1609">
        <v>0</v>
      </c>
      <c r="AN1609">
        <v>0</v>
      </c>
      <c r="AO1609">
        <v>6</v>
      </c>
      <c r="AP1609">
        <v>25</v>
      </c>
      <c r="AQ1609">
        <v>7</v>
      </c>
      <c r="AR1609">
        <v>0</v>
      </c>
      <c r="AS1609">
        <v>1</v>
      </c>
      <c r="AT1609">
        <v>0</v>
      </c>
      <c r="AU1609">
        <v>0</v>
      </c>
      <c r="AV1609">
        <v>0</v>
      </c>
      <c r="AW1609">
        <v>0</v>
      </c>
      <c r="AX1609">
        <v>0</v>
      </c>
      <c r="AY1609">
        <v>3</v>
      </c>
      <c r="AZ1609">
        <v>7</v>
      </c>
      <c r="BA1609">
        <v>5</v>
      </c>
      <c r="BB1609">
        <v>0</v>
      </c>
      <c r="BC1609">
        <v>0</v>
      </c>
      <c r="BD1609">
        <v>0</v>
      </c>
      <c r="BE1609">
        <v>0</v>
      </c>
      <c r="BF1609">
        <v>6</v>
      </c>
      <c r="BG1609">
        <v>180</v>
      </c>
      <c r="BH1609">
        <v>0</v>
      </c>
      <c r="BI1609">
        <v>3</v>
      </c>
      <c r="BJ1609" s="2">
        <v>46132</v>
      </c>
      <c r="BK1609">
        <v>0</v>
      </c>
      <c r="BL1609" s="3" t="str">
        <f>VLOOKUP(O1609,DropDownList!$H$1:$I$7,2,FALSE)</f>
        <v>2023/24</v>
      </c>
      <c r="BM1609" s="3" t="str">
        <f t="shared" si="25"/>
        <v>PRAS</v>
      </c>
    </row>
    <row r="1610" spans="1:65" x14ac:dyDescent="0.2">
      <c r="A1610">
        <v>2026</v>
      </c>
      <c r="B1610">
        <v>4</v>
      </c>
      <c r="C1610" t="s">
        <v>162</v>
      </c>
      <c r="D1610" t="s">
        <v>177</v>
      </c>
      <c r="E1610" t="s">
        <v>16</v>
      </c>
      <c r="F1610">
        <v>9812</v>
      </c>
      <c r="G1610" t="s">
        <v>158</v>
      </c>
      <c r="H1610" t="s">
        <v>171</v>
      </c>
      <c r="I1610" t="s">
        <v>172</v>
      </c>
      <c r="J1610" s="1">
        <v>46113</v>
      </c>
      <c r="K1610" t="s">
        <v>440</v>
      </c>
      <c r="L1610">
        <v>1</v>
      </c>
      <c r="M1610" t="s">
        <v>441</v>
      </c>
      <c r="N1610" t="s">
        <v>442</v>
      </c>
      <c r="O1610" t="s">
        <v>156</v>
      </c>
      <c r="P1610" t="s">
        <v>152</v>
      </c>
      <c r="Q1610">
        <v>0</v>
      </c>
      <c r="R1610">
        <v>28</v>
      </c>
      <c r="S1610">
        <v>1120</v>
      </c>
      <c r="T1610">
        <v>280</v>
      </c>
      <c r="U1610">
        <v>0</v>
      </c>
      <c r="V1610">
        <v>0</v>
      </c>
      <c r="W1610">
        <v>0</v>
      </c>
      <c r="X1610">
        <v>0</v>
      </c>
      <c r="Y1610">
        <v>0</v>
      </c>
      <c r="Z1610">
        <v>0</v>
      </c>
      <c r="AA1610">
        <v>840</v>
      </c>
      <c r="AB1610">
        <v>0</v>
      </c>
      <c r="AC1610">
        <v>840</v>
      </c>
      <c r="AD1610">
        <v>0</v>
      </c>
      <c r="AE1610">
        <v>0</v>
      </c>
      <c r="AF1610">
        <v>21</v>
      </c>
      <c r="AG1610">
        <v>0</v>
      </c>
      <c r="AH1610">
        <v>7</v>
      </c>
      <c r="AI1610">
        <v>0</v>
      </c>
      <c r="AJ1610">
        <v>0</v>
      </c>
      <c r="AK1610">
        <v>0</v>
      </c>
      <c r="AL1610">
        <v>0</v>
      </c>
      <c r="AM1610">
        <v>0</v>
      </c>
      <c r="AN1610">
        <v>0</v>
      </c>
      <c r="AO1610">
        <v>0</v>
      </c>
      <c r="AP1610">
        <v>0</v>
      </c>
      <c r="AQ1610">
        <v>0</v>
      </c>
      <c r="AR1610">
        <v>0</v>
      </c>
      <c r="AS1610">
        <v>0</v>
      </c>
      <c r="AT1610">
        <v>0</v>
      </c>
      <c r="AU1610">
        <v>0</v>
      </c>
      <c r="AV1610">
        <v>0</v>
      </c>
      <c r="AW1610">
        <v>0</v>
      </c>
      <c r="AX1610">
        <v>0</v>
      </c>
      <c r="AY1610">
        <v>0</v>
      </c>
      <c r="AZ1610">
        <v>0</v>
      </c>
      <c r="BA1610">
        <v>0</v>
      </c>
      <c r="BB1610">
        <v>0</v>
      </c>
      <c r="BC1610">
        <v>0</v>
      </c>
      <c r="BD1610">
        <v>0</v>
      </c>
      <c r="BE1610">
        <v>0</v>
      </c>
      <c r="BF1610">
        <v>0</v>
      </c>
      <c r="BG1610">
        <v>0</v>
      </c>
      <c r="BH1610">
        <v>0</v>
      </c>
      <c r="BI1610">
        <v>0</v>
      </c>
      <c r="BJ1610" s="2">
        <v>46132</v>
      </c>
      <c r="BK1610">
        <v>0</v>
      </c>
      <c r="BL1610" s="3" t="str">
        <f>VLOOKUP(O1610,DropDownList!$H$1:$I$7,2,FALSE)</f>
        <v>2023/24</v>
      </c>
      <c r="BM1610" s="3" t="str">
        <f t="shared" si="25"/>
        <v>PCOA</v>
      </c>
    </row>
    <row r="1611" spans="1:65" x14ac:dyDescent="0.2">
      <c r="A1611">
        <v>2026</v>
      </c>
      <c r="B1611">
        <v>4</v>
      </c>
      <c r="C1611" t="s">
        <v>162</v>
      </c>
      <c r="D1611" t="s">
        <v>177</v>
      </c>
      <c r="E1611" t="s">
        <v>16</v>
      </c>
      <c r="F1611">
        <v>9812</v>
      </c>
      <c r="G1611" t="s">
        <v>158</v>
      </c>
      <c r="H1611" t="s">
        <v>171</v>
      </c>
      <c r="I1611" t="s">
        <v>172</v>
      </c>
      <c r="J1611" s="1">
        <v>46113</v>
      </c>
      <c r="K1611" t="s">
        <v>440</v>
      </c>
      <c r="L1611">
        <v>1</v>
      </c>
      <c r="M1611" t="s">
        <v>441</v>
      </c>
      <c r="N1611" t="s">
        <v>442</v>
      </c>
      <c r="O1611" t="s">
        <v>147</v>
      </c>
      <c r="P1611" t="s">
        <v>151</v>
      </c>
      <c r="Q1611">
        <v>0</v>
      </c>
      <c r="R1611">
        <v>6</v>
      </c>
      <c r="S1611">
        <v>180</v>
      </c>
      <c r="T1611">
        <v>30</v>
      </c>
      <c r="U1611">
        <v>0</v>
      </c>
      <c r="V1611">
        <v>0</v>
      </c>
      <c r="W1611">
        <v>0</v>
      </c>
      <c r="X1611">
        <v>0</v>
      </c>
      <c r="Y1611">
        <v>0</v>
      </c>
      <c r="Z1611">
        <v>0</v>
      </c>
      <c r="AA1611">
        <v>150</v>
      </c>
      <c r="AB1611">
        <v>0</v>
      </c>
      <c r="AC1611">
        <v>150</v>
      </c>
      <c r="AD1611">
        <v>0</v>
      </c>
      <c r="AE1611">
        <v>0</v>
      </c>
      <c r="AF1611">
        <v>5</v>
      </c>
      <c r="AG1611">
        <v>0</v>
      </c>
      <c r="AH1611">
        <v>1</v>
      </c>
      <c r="AI1611">
        <v>0</v>
      </c>
      <c r="AJ1611">
        <v>0</v>
      </c>
      <c r="AK1611">
        <v>0</v>
      </c>
      <c r="AL1611">
        <v>0</v>
      </c>
      <c r="AM1611">
        <v>0</v>
      </c>
      <c r="AN1611">
        <v>0</v>
      </c>
      <c r="AO1611">
        <v>0</v>
      </c>
      <c r="AP1611">
        <v>0</v>
      </c>
      <c r="AQ1611">
        <v>0</v>
      </c>
      <c r="AR1611">
        <v>0</v>
      </c>
      <c r="AS1611">
        <v>0</v>
      </c>
      <c r="AT1611">
        <v>0</v>
      </c>
      <c r="AU1611">
        <v>0</v>
      </c>
      <c r="AV1611">
        <v>0</v>
      </c>
      <c r="AW1611">
        <v>0</v>
      </c>
      <c r="AX1611">
        <v>0</v>
      </c>
      <c r="AY1611">
        <v>0</v>
      </c>
      <c r="AZ1611">
        <v>0</v>
      </c>
      <c r="BA1611">
        <v>0</v>
      </c>
      <c r="BB1611">
        <v>0</v>
      </c>
      <c r="BC1611">
        <v>0</v>
      </c>
      <c r="BD1611">
        <v>0</v>
      </c>
      <c r="BE1611">
        <v>0</v>
      </c>
      <c r="BF1611">
        <v>0</v>
      </c>
      <c r="BG1611">
        <v>0</v>
      </c>
      <c r="BH1611">
        <v>0</v>
      </c>
      <c r="BI1611">
        <v>0</v>
      </c>
      <c r="BJ1611" s="2">
        <v>46132</v>
      </c>
      <c r="BK1611">
        <v>0</v>
      </c>
      <c r="BL1611" s="3" t="str">
        <f>VLOOKUP(O1611,DropDownList!$H$1:$I$7,2,FALSE)</f>
        <v>2024/25</v>
      </c>
      <c r="BM1611" s="3" t="str">
        <f t="shared" si="25"/>
        <v>PCPF</v>
      </c>
    </row>
    <row r="1612" spans="1:65" x14ac:dyDescent="0.2">
      <c r="A1612">
        <v>2026</v>
      </c>
      <c r="B1612">
        <v>4</v>
      </c>
      <c r="C1612" t="s">
        <v>162</v>
      </c>
      <c r="D1612" t="s">
        <v>178</v>
      </c>
      <c r="E1612" t="s">
        <v>17</v>
      </c>
      <c r="F1612">
        <v>9814</v>
      </c>
      <c r="G1612" t="s">
        <v>158</v>
      </c>
      <c r="H1612" t="s">
        <v>171</v>
      </c>
      <c r="I1612" t="s">
        <v>172</v>
      </c>
      <c r="J1612" s="1">
        <v>46113</v>
      </c>
      <c r="K1612" t="s">
        <v>440</v>
      </c>
      <c r="L1612">
        <v>1</v>
      </c>
      <c r="M1612" t="s">
        <v>441</v>
      </c>
      <c r="N1612" t="s">
        <v>442</v>
      </c>
      <c r="O1612" t="s">
        <v>156</v>
      </c>
      <c r="P1612" t="s">
        <v>161</v>
      </c>
      <c r="Q1612">
        <v>20</v>
      </c>
      <c r="R1612">
        <v>15</v>
      </c>
      <c r="S1612">
        <v>330</v>
      </c>
      <c r="T1612">
        <v>0</v>
      </c>
      <c r="U1612">
        <v>1</v>
      </c>
      <c r="V1612">
        <v>1</v>
      </c>
      <c r="W1612">
        <v>20</v>
      </c>
      <c r="X1612">
        <v>20</v>
      </c>
      <c r="Y1612">
        <v>0</v>
      </c>
      <c r="Z1612">
        <v>0</v>
      </c>
      <c r="AA1612">
        <v>310</v>
      </c>
      <c r="AB1612">
        <v>0</v>
      </c>
      <c r="AC1612">
        <v>0</v>
      </c>
      <c r="AD1612">
        <v>1</v>
      </c>
      <c r="AE1612">
        <v>0</v>
      </c>
      <c r="AF1612">
        <v>14</v>
      </c>
      <c r="AG1612">
        <v>0</v>
      </c>
      <c r="AH1612">
        <v>0</v>
      </c>
      <c r="AI1612">
        <v>1</v>
      </c>
      <c r="AJ1612">
        <v>0</v>
      </c>
      <c r="AK1612">
        <v>0</v>
      </c>
      <c r="AL1612">
        <v>0</v>
      </c>
      <c r="AM1612">
        <v>0</v>
      </c>
      <c r="AN1612">
        <v>0</v>
      </c>
      <c r="AO1612">
        <v>6</v>
      </c>
      <c r="AP1612">
        <v>22</v>
      </c>
      <c r="AQ1612">
        <v>7</v>
      </c>
      <c r="AR1612">
        <v>0</v>
      </c>
      <c r="AS1612">
        <v>5</v>
      </c>
      <c r="AT1612">
        <v>0</v>
      </c>
      <c r="AU1612">
        <v>2</v>
      </c>
      <c r="AV1612">
        <v>1</v>
      </c>
      <c r="AW1612">
        <v>0</v>
      </c>
      <c r="AX1612">
        <v>0</v>
      </c>
      <c r="AY1612">
        <v>0</v>
      </c>
      <c r="AZ1612">
        <v>2</v>
      </c>
      <c r="BA1612">
        <v>2</v>
      </c>
      <c r="BB1612">
        <v>1</v>
      </c>
      <c r="BC1612">
        <v>1</v>
      </c>
      <c r="BD1612">
        <v>0</v>
      </c>
      <c r="BE1612">
        <v>0</v>
      </c>
      <c r="BF1612">
        <v>15</v>
      </c>
      <c r="BG1612">
        <v>20</v>
      </c>
      <c r="BH1612">
        <v>0</v>
      </c>
      <c r="BI1612">
        <v>1</v>
      </c>
      <c r="BJ1612" s="2">
        <v>46132</v>
      </c>
      <c r="BK1612">
        <v>0</v>
      </c>
      <c r="BL1612" s="3" t="str">
        <f>VLOOKUP(O1612,DropDownList!$H$1:$I$7,2,FALSE)</f>
        <v>2023/24</v>
      </c>
      <c r="BM1612" s="3" t="str">
        <f t="shared" si="25"/>
        <v>VSUR</v>
      </c>
    </row>
    <row r="1613" spans="1:65" x14ac:dyDescent="0.2">
      <c r="A1613">
        <v>2026</v>
      </c>
      <c r="B1613">
        <v>4</v>
      </c>
      <c r="C1613" t="s">
        <v>162</v>
      </c>
      <c r="D1613" t="s">
        <v>178</v>
      </c>
      <c r="E1613" t="s">
        <v>17</v>
      </c>
      <c r="F1613">
        <v>9814</v>
      </c>
      <c r="G1613" t="s">
        <v>158</v>
      </c>
      <c r="H1613" t="s">
        <v>171</v>
      </c>
      <c r="I1613" t="s">
        <v>172</v>
      </c>
      <c r="J1613" s="1">
        <v>46113</v>
      </c>
      <c r="K1613" t="s">
        <v>440</v>
      </c>
      <c r="L1613">
        <v>1</v>
      </c>
      <c r="M1613" t="s">
        <v>441</v>
      </c>
      <c r="N1613" t="s">
        <v>442</v>
      </c>
      <c r="O1613" t="s">
        <v>147</v>
      </c>
      <c r="P1613" t="s">
        <v>160</v>
      </c>
      <c r="Q1613">
        <v>1675</v>
      </c>
      <c r="R1613">
        <v>9</v>
      </c>
      <c r="S1613">
        <v>8626</v>
      </c>
      <c r="T1613">
        <v>0</v>
      </c>
      <c r="U1613">
        <v>1</v>
      </c>
      <c r="V1613">
        <v>1</v>
      </c>
      <c r="W1613">
        <v>1675</v>
      </c>
      <c r="X1613">
        <v>1675</v>
      </c>
      <c r="Y1613">
        <v>0</v>
      </c>
      <c r="Z1613">
        <v>0</v>
      </c>
      <c r="AA1613">
        <v>6951</v>
      </c>
      <c r="AB1613">
        <v>350</v>
      </c>
      <c r="AC1613">
        <v>6266</v>
      </c>
      <c r="AD1613">
        <v>1</v>
      </c>
      <c r="AE1613">
        <v>0</v>
      </c>
      <c r="AF1613">
        <v>8</v>
      </c>
      <c r="AG1613">
        <v>0</v>
      </c>
      <c r="AH1613">
        <v>0</v>
      </c>
      <c r="AI1613">
        <v>1</v>
      </c>
      <c r="AJ1613">
        <v>0</v>
      </c>
      <c r="AK1613">
        <v>0</v>
      </c>
      <c r="AL1613">
        <v>0</v>
      </c>
      <c r="AM1613">
        <v>0</v>
      </c>
      <c r="AN1613">
        <v>0</v>
      </c>
      <c r="AO1613">
        <v>6</v>
      </c>
      <c r="AP1613">
        <v>11</v>
      </c>
      <c r="AQ1613">
        <v>7</v>
      </c>
      <c r="AR1613">
        <v>0</v>
      </c>
      <c r="AS1613">
        <v>3</v>
      </c>
      <c r="AT1613">
        <v>0</v>
      </c>
      <c r="AU1613">
        <v>0</v>
      </c>
      <c r="AV1613">
        <v>0</v>
      </c>
      <c r="AW1613">
        <v>0</v>
      </c>
      <c r="AX1613">
        <v>0</v>
      </c>
      <c r="AY1613">
        <v>0</v>
      </c>
      <c r="AZ1613">
        <v>0</v>
      </c>
      <c r="BA1613">
        <v>0</v>
      </c>
      <c r="BB1613">
        <v>0</v>
      </c>
      <c r="BC1613">
        <v>0</v>
      </c>
      <c r="BD1613">
        <v>0</v>
      </c>
      <c r="BE1613">
        <v>0</v>
      </c>
      <c r="BF1613">
        <v>9</v>
      </c>
      <c r="BG1613">
        <v>1675</v>
      </c>
      <c r="BH1613">
        <v>0</v>
      </c>
      <c r="BI1613">
        <v>1</v>
      </c>
      <c r="BJ1613" s="2">
        <v>46132</v>
      </c>
      <c r="BK1613">
        <v>0</v>
      </c>
      <c r="BL1613" s="3" t="str">
        <f>VLOOKUP(O1613,DropDownList!$H$1:$I$7,2,FALSE)</f>
        <v>2024/25</v>
      </c>
      <c r="BM1613" s="3" t="str">
        <f t="shared" si="25"/>
        <v>SC COURT</v>
      </c>
    </row>
    <row r="1614" spans="1:65" x14ac:dyDescent="0.2">
      <c r="A1614">
        <v>2026</v>
      </c>
      <c r="B1614">
        <v>4</v>
      </c>
      <c r="C1614" t="s">
        <v>162</v>
      </c>
      <c r="D1614" t="s">
        <v>178</v>
      </c>
      <c r="E1614" t="s">
        <v>17</v>
      </c>
      <c r="F1614">
        <v>9814</v>
      </c>
      <c r="G1614" t="s">
        <v>158</v>
      </c>
      <c r="H1614" t="s">
        <v>171</v>
      </c>
      <c r="I1614" t="s">
        <v>172</v>
      </c>
      <c r="J1614" s="1">
        <v>46113</v>
      </c>
      <c r="K1614" t="s">
        <v>440</v>
      </c>
      <c r="L1614">
        <v>1</v>
      </c>
      <c r="M1614" t="s">
        <v>441</v>
      </c>
      <c r="N1614" t="s">
        <v>442</v>
      </c>
      <c r="O1614" t="s">
        <v>156</v>
      </c>
      <c r="P1614" t="s">
        <v>160</v>
      </c>
      <c r="Q1614">
        <v>1120</v>
      </c>
      <c r="R1614">
        <v>15</v>
      </c>
      <c r="S1614">
        <v>7536</v>
      </c>
      <c r="T1614">
        <v>0</v>
      </c>
      <c r="U1614">
        <v>1</v>
      </c>
      <c r="V1614">
        <v>1</v>
      </c>
      <c r="W1614">
        <v>1120</v>
      </c>
      <c r="X1614">
        <v>1120</v>
      </c>
      <c r="Y1614">
        <v>0</v>
      </c>
      <c r="Z1614">
        <v>0</v>
      </c>
      <c r="AA1614">
        <v>6416</v>
      </c>
      <c r="AB1614">
        <v>600</v>
      </c>
      <c r="AC1614">
        <v>5506</v>
      </c>
      <c r="AD1614">
        <v>1</v>
      </c>
      <c r="AE1614">
        <v>0</v>
      </c>
      <c r="AF1614">
        <v>14</v>
      </c>
      <c r="AG1614">
        <v>0</v>
      </c>
      <c r="AH1614">
        <v>0</v>
      </c>
      <c r="AI1614">
        <v>1</v>
      </c>
      <c r="AJ1614">
        <v>0</v>
      </c>
      <c r="AK1614">
        <v>0</v>
      </c>
      <c r="AL1614">
        <v>0</v>
      </c>
      <c r="AM1614">
        <v>0</v>
      </c>
      <c r="AN1614">
        <v>0</v>
      </c>
      <c r="AO1614">
        <v>6</v>
      </c>
      <c r="AP1614">
        <v>22</v>
      </c>
      <c r="AQ1614">
        <v>7</v>
      </c>
      <c r="AR1614">
        <v>0</v>
      </c>
      <c r="AS1614">
        <v>5</v>
      </c>
      <c r="AT1614">
        <v>0</v>
      </c>
      <c r="AU1614">
        <v>2</v>
      </c>
      <c r="AV1614">
        <v>1</v>
      </c>
      <c r="AW1614">
        <v>0</v>
      </c>
      <c r="AX1614">
        <v>0</v>
      </c>
      <c r="AY1614">
        <v>0</v>
      </c>
      <c r="AZ1614">
        <v>2</v>
      </c>
      <c r="BA1614">
        <v>2</v>
      </c>
      <c r="BB1614">
        <v>1</v>
      </c>
      <c r="BC1614">
        <v>1</v>
      </c>
      <c r="BD1614">
        <v>0</v>
      </c>
      <c r="BE1614">
        <v>0</v>
      </c>
      <c r="BF1614">
        <v>15</v>
      </c>
      <c r="BG1614">
        <v>1120</v>
      </c>
      <c r="BH1614">
        <v>0</v>
      </c>
      <c r="BI1614">
        <v>1</v>
      </c>
      <c r="BJ1614" s="2">
        <v>46132</v>
      </c>
      <c r="BK1614">
        <v>0</v>
      </c>
      <c r="BL1614" s="3" t="str">
        <f>VLOOKUP(O1614,DropDownList!$H$1:$I$7,2,FALSE)</f>
        <v>2023/24</v>
      </c>
      <c r="BM1614" s="3" t="str">
        <f t="shared" si="25"/>
        <v>SC COURT</v>
      </c>
    </row>
    <row r="1615" spans="1:65" x14ac:dyDescent="0.2">
      <c r="A1615">
        <v>2026</v>
      </c>
      <c r="B1615">
        <v>4</v>
      </c>
      <c r="C1615" t="s">
        <v>162</v>
      </c>
      <c r="D1615" t="s">
        <v>178</v>
      </c>
      <c r="E1615" t="s">
        <v>17</v>
      </c>
      <c r="F1615">
        <v>9814</v>
      </c>
      <c r="G1615" t="s">
        <v>158</v>
      </c>
      <c r="H1615" t="s">
        <v>171</v>
      </c>
      <c r="I1615" t="s">
        <v>172</v>
      </c>
      <c r="J1615" s="1">
        <v>46113</v>
      </c>
      <c r="K1615" t="s">
        <v>440</v>
      </c>
      <c r="L1615">
        <v>1</v>
      </c>
      <c r="M1615" t="s">
        <v>441</v>
      </c>
      <c r="N1615" t="s">
        <v>442</v>
      </c>
      <c r="O1615" t="s">
        <v>155</v>
      </c>
      <c r="P1615" t="s">
        <v>161</v>
      </c>
      <c r="Q1615">
        <v>0</v>
      </c>
      <c r="R1615">
        <v>14</v>
      </c>
      <c r="S1615">
        <v>395</v>
      </c>
      <c r="T1615">
        <v>0</v>
      </c>
      <c r="U1615">
        <v>0</v>
      </c>
      <c r="V1615">
        <v>0</v>
      </c>
      <c r="W1615">
        <v>0</v>
      </c>
      <c r="X1615">
        <v>0</v>
      </c>
      <c r="Y1615">
        <v>0</v>
      </c>
      <c r="Z1615">
        <v>0</v>
      </c>
      <c r="AA1615">
        <v>395</v>
      </c>
      <c r="AB1615">
        <v>0</v>
      </c>
      <c r="AC1615">
        <v>0</v>
      </c>
      <c r="AD1615">
        <v>0</v>
      </c>
      <c r="AE1615">
        <v>0</v>
      </c>
      <c r="AF1615">
        <v>14</v>
      </c>
      <c r="AG1615">
        <v>0</v>
      </c>
      <c r="AH1615">
        <v>0</v>
      </c>
      <c r="AI1615">
        <v>0</v>
      </c>
      <c r="AJ1615">
        <v>0</v>
      </c>
      <c r="AK1615">
        <v>0</v>
      </c>
      <c r="AL1615">
        <v>0</v>
      </c>
      <c r="AM1615">
        <v>0</v>
      </c>
      <c r="AN1615">
        <v>0</v>
      </c>
      <c r="AO1615">
        <v>4</v>
      </c>
      <c r="AP1615">
        <v>18</v>
      </c>
      <c r="AQ1615">
        <v>6</v>
      </c>
      <c r="AR1615">
        <v>0</v>
      </c>
      <c r="AS1615">
        <v>4</v>
      </c>
      <c r="AT1615">
        <v>0</v>
      </c>
      <c r="AU1615">
        <v>1</v>
      </c>
      <c r="AV1615">
        <v>1</v>
      </c>
      <c r="AW1615">
        <v>0</v>
      </c>
      <c r="AX1615">
        <v>0</v>
      </c>
      <c r="AY1615">
        <v>1</v>
      </c>
      <c r="AZ1615">
        <v>3</v>
      </c>
      <c r="BA1615">
        <v>1</v>
      </c>
      <c r="BB1615">
        <v>0</v>
      </c>
      <c r="BC1615">
        <v>0</v>
      </c>
      <c r="BD1615">
        <v>1</v>
      </c>
      <c r="BE1615">
        <v>0</v>
      </c>
      <c r="BF1615">
        <v>14</v>
      </c>
      <c r="BG1615">
        <v>0</v>
      </c>
      <c r="BH1615">
        <v>0</v>
      </c>
      <c r="BI1615">
        <v>0</v>
      </c>
      <c r="BJ1615" s="2">
        <v>46132</v>
      </c>
      <c r="BK1615">
        <v>0</v>
      </c>
      <c r="BL1615" s="3" t="str">
        <f>VLOOKUP(O1615,DropDownList!$H$1:$I$7,2,FALSE)</f>
        <v>2022/23</v>
      </c>
      <c r="BM1615" s="3" t="str">
        <f t="shared" si="25"/>
        <v>VSUR</v>
      </c>
    </row>
    <row r="1616" spans="1:65" x14ac:dyDescent="0.2">
      <c r="A1616">
        <v>2026</v>
      </c>
      <c r="B1616">
        <v>4</v>
      </c>
      <c r="C1616" t="s">
        <v>162</v>
      </c>
      <c r="D1616" t="s">
        <v>178</v>
      </c>
      <c r="E1616" t="s">
        <v>17</v>
      </c>
      <c r="F1616">
        <v>9814</v>
      </c>
      <c r="G1616" t="s">
        <v>158</v>
      </c>
      <c r="H1616" t="s">
        <v>171</v>
      </c>
      <c r="I1616" t="s">
        <v>172</v>
      </c>
      <c r="J1616" s="1">
        <v>46113</v>
      </c>
      <c r="K1616" t="s">
        <v>440</v>
      </c>
      <c r="L1616">
        <v>1</v>
      </c>
      <c r="M1616" t="s">
        <v>441</v>
      </c>
      <c r="N1616" t="s">
        <v>442</v>
      </c>
      <c r="O1616" t="s">
        <v>147</v>
      </c>
      <c r="P1616" t="s">
        <v>161</v>
      </c>
      <c r="Q1616">
        <v>75</v>
      </c>
      <c r="R1616">
        <v>8</v>
      </c>
      <c r="S1616">
        <v>410</v>
      </c>
      <c r="T1616">
        <v>0</v>
      </c>
      <c r="U1616">
        <v>1</v>
      </c>
      <c r="V1616">
        <v>1</v>
      </c>
      <c r="W1616">
        <v>75</v>
      </c>
      <c r="X1616">
        <v>75</v>
      </c>
      <c r="Y1616">
        <v>0</v>
      </c>
      <c r="Z1616">
        <v>0</v>
      </c>
      <c r="AA1616">
        <v>335</v>
      </c>
      <c r="AB1616">
        <v>0</v>
      </c>
      <c r="AC1616">
        <v>0</v>
      </c>
      <c r="AD1616">
        <v>1</v>
      </c>
      <c r="AE1616">
        <v>0</v>
      </c>
      <c r="AF1616">
        <v>7</v>
      </c>
      <c r="AG1616">
        <v>0</v>
      </c>
      <c r="AH1616">
        <v>0</v>
      </c>
      <c r="AI1616">
        <v>1</v>
      </c>
      <c r="AJ1616">
        <v>0</v>
      </c>
      <c r="AK1616">
        <v>0</v>
      </c>
      <c r="AL1616">
        <v>0</v>
      </c>
      <c r="AM1616">
        <v>0</v>
      </c>
      <c r="AN1616">
        <v>0</v>
      </c>
      <c r="AO1616">
        <v>5</v>
      </c>
      <c r="AP1616">
        <v>9</v>
      </c>
      <c r="AQ1616">
        <v>6</v>
      </c>
      <c r="AR1616">
        <v>0</v>
      </c>
      <c r="AS1616">
        <v>2</v>
      </c>
      <c r="AT1616">
        <v>0</v>
      </c>
      <c r="AU1616">
        <v>0</v>
      </c>
      <c r="AV1616">
        <v>0</v>
      </c>
      <c r="AW1616">
        <v>0</v>
      </c>
      <c r="AX1616">
        <v>0</v>
      </c>
      <c r="AY1616">
        <v>0</v>
      </c>
      <c r="AZ1616">
        <v>0</v>
      </c>
      <c r="BA1616">
        <v>0</v>
      </c>
      <c r="BB1616">
        <v>0</v>
      </c>
      <c r="BC1616">
        <v>0</v>
      </c>
      <c r="BD1616">
        <v>0</v>
      </c>
      <c r="BE1616">
        <v>0</v>
      </c>
      <c r="BF1616">
        <v>8</v>
      </c>
      <c r="BG1616">
        <v>75</v>
      </c>
      <c r="BH1616">
        <v>0</v>
      </c>
      <c r="BI1616">
        <v>1</v>
      </c>
      <c r="BJ1616" s="2">
        <v>46132</v>
      </c>
      <c r="BK1616">
        <v>0</v>
      </c>
      <c r="BL1616" s="3" t="str">
        <f>VLOOKUP(O1616,DropDownList!$H$1:$I$7,2,FALSE)</f>
        <v>2024/25</v>
      </c>
      <c r="BM1616" s="3" t="str">
        <f t="shared" si="25"/>
        <v>VSUR</v>
      </c>
    </row>
    <row r="1617" spans="1:65" x14ac:dyDescent="0.2">
      <c r="A1617">
        <v>2026</v>
      </c>
      <c r="B1617">
        <v>4</v>
      </c>
      <c r="C1617" t="s">
        <v>162</v>
      </c>
      <c r="D1617" t="s">
        <v>178</v>
      </c>
      <c r="E1617" t="s">
        <v>17</v>
      </c>
      <c r="F1617">
        <v>9814</v>
      </c>
      <c r="G1617" t="s">
        <v>158</v>
      </c>
      <c r="H1617" t="s">
        <v>171</v>
      </c>
      <c r="I1617" t="s">
        <v>172</v>
      </c>
      <c r="J1617" s="1">
        <v>46113</v>
      </c>
      <c r="K1617" t="s">
        <v>440</v>
      </c>
      <c r="L1617">
        <v>1</v>
      </c>
      <c r="M1617" t="s">
        <v>441</v>
      </c>
      <c r="N1617" t="s">
        <v>442</v>
      </c>
      <c r="O1617" t="s">
        <v>149</v>
      </c>
      <c r="P1617" t="s">
        <v>161</v>
      </c>
      <c r="Q1617">
        <v>40</v>
      </c>
      <c r="R1617">
        <v>6</v>
      </c>
      <c r="S1617">
        <v>6140</v>
      </c>
      <c r="T1617">
        <v>0</v>
      </c>
      <c r="U1617">
        <v>1</v>
      </c>
      <c r="V1617">
        <v>0</v>
      </c>
      <c r="W1617">
        <v>0</v>
      </c>
      <c r="X1617">
        <v>0</v>
      </c>
      <c r="Y1617">
        <v>0</v>
      </c>
      <c r="Z1617">
        <v>0</v>
      </c>
      <c r="AA1617">
        <v>6100</v>
      </c>
      <c r="AB1617">
        <v>0</v>
      </c>
      <c r="AC1617">
        <v>0</v>
      </c>
      <c r="AD1617">
        <v>0</v>
      </c>
      <c r="AE1617">
        <v>0</v>
      </c>
      <c r="AF1617">
        <v>5</v>
      </c>
      <c r="AG1617">
        <v>0</v>
      </c>
      <c r="AH1617">
        <v>0</v>
      </c>
      <c r="AI1617">
        <v>1</v>
      </c>
      <c r="AJ1617">
        <v>0</v>
      </c>
      <c r="AK1617">
        <v>0</v>
      </c>
      <c r="AL1617">
        <v>0</v>
      </c>
      <c r="AM1617">
        <v>0</v>
      </c>
      <c r="AN1617">
        <v>0</v>
      </c>
      <c r="AO1617">
        <v>1</v>
      </c>
      <c r="AP1617">
        <v>5</v>
      </c>
      <c r="AQ1617">
        <v>1</v>
      </c>
      <c r="AR1617">
        <v>0</v>
      </c>
      <c r="AS1617">
        <v>1</v>
      </c>
      <c r="AT1617">
        <v>0</v>
      </c>
      <c r="AU1617">
        <v>0</v>
      </c>
      <c r="AV1617">
        <v>0</v>
      </c>
      <c r="AW1617">
        <v>0</v>
      </c>
      <c r="AX1617">
        <v>0</v>
      </c>
      <c r="AY1617">
        <v>1</v>
      </c>
      <c r="AZ1617">
        <v>1</v>
      </c>
      <c r="BA1617">
        <v>0</v>
      </c>
      <c r="BB1617">
        <v>0</v>
      </c>
      <c r="BC1617">
        <v>0</v>
      </c>
      <c r="BD1617">
        <v>0</v>
      </c>
      <c r="BE1617">
        <v>0</v>
      </c>
      <c r="BF1617">
        <v>5</v>
      </c>
      <c r="BG1617">
        <v>40</v>
      </c>
      <c r="BH1617">
        <v>0</v>
      </c>
      <c r="BI1617">
        <v>1</v>
      </c>
      <c r="BJ1617" s="2">
        <v>46132</v>
      </c>
      <c r="BK1617">
        <v>0</v>
      </c>
      <c r="BL1617" s="3" t="str">
        <f>VLOOKUP(O1617,DropDownList!$H$1:$I$7,2,FALSE)</f>
        <v>2025/26</v>
      </c>
      <c r="BM1617" s="3" t="str">
        <f t="shared" si="25"/>
        <v>VSUR</v>
      </c>
    </row>
    <row r="1618" spans="1:65" x14ac:dyDescent="0.2">
      <c r="A1618">
        <v>2026</v>
      </c>
      <c r="B1618">
        <v>4</v>
      </c>
      <c r="C1618" t="s">
        <v>162</v>
      </c>
      <c r="D1618" t="s">
        <v>178</v>
      </c>
      <c r="E1618" t="s">
        <v>17</v>
      </c>
      <c r="F1618">
        <v>9814</v>
      </c>
      <c r="G1618" t="s">
        <v>158</v>
      </c>
      <c r="H1618" t="s">
        <v>171</v>
      </c>
      <c r="I1618" t="s">
        <v>172</v>
      </c>
      <c r="J1618" s="1">
        <v>46113</v>
      </c>
      <c r="K1618" t="s">
        <v>440</v>
      </c>
      <c r="L1618">
        <v>1</v>
      </c>
      <c r="M1618" t="s">
        <v>441</v>
      </c>
      <c r="N1618" t="s">
        <v>442</v>
      </c>
      <c r="O1618" t="s">
        <v>155</v>
      </c>
      <c r="P1618" t="s">
        <v>150</v>
      </c>
      <c r="Q1618">
        <v>0</v>
      </c>
      <c r="R1618">
        <v>2</v>
      </c>
      <c r="S1618">
        <v>150</v>
      </c>
      <c r="T1618">
        <v>0</v>
      </c>
      <c r="U1618">
        <v>0</v>
      </c>
      <c r="V1618">
        <v>0</v>
      </c>
      <c r="W1618">
        <v>0</v>
      </c>
      <c r="X1618">
        <v>0</v>
      </c>
      <c r="Y1618">
        <v>2</v>
      </c>
      <c r="Z1618">
        <v>150</v>
      </c>
      <c r="AA1618">
        <v>150</v>
      </c>
      <c r="AB1618">
        <v>0</v>
      </c>
      <c r="AC1618">
        <v>150</v>
      </c>
      <c r="AD1618">
        <v>0</v>
      </c>
      <c r="AE1618">
        <v>0</v>
      </c>
      <c r="AF1618">
        <v>2</v>
      </c>
      <c r="AG1618">
        <v>0</v>
      </c>
      <c r="AH1618">
        <v>0</v>
      </c>
      <c r="AI1618">
        <v>0</v>
      </c>
      <c r="AJ1618">
        <v>2</v>
      </c>
      <c r="AK1618">
        <v>0</v>
      </c>
      <c r="AL1618">
        <v>0</v>
      </c>
      <c r="AM1618">
        <v>0</v>
      </c>
      <c r="AN1618">
        <v>0</v>
      </c>
      <c r="AO1618">
        <v>0</v>
      </c>
      <c r="AP1618">
        <v>0</v>
      </c>
      <c r="AQ1618">
        <v>0</v>
      </c>
      <c r="AR1618">
        <v>0</v>
      </c>
      <c r="AS1618">
        <v>0</v>
      </c>
      <c r="AT1618">
        <v>0</v>
      </c>
      <c r="AU1618">
        <v>0</v>
      </c>
      <c r="AV1618">
        <v>0</v>
      </c>
      <c r="AW1618">
        <v>0</v>
      </c>
      <c r="AX1618">
        <v>0</v>
      </c>
      <c r="AY1618">
        <v>0</v>
      </c>
      <c r="AZ1618">
        <v>0</v>
      </c>
      <c r="BA1618">
        <v>0</v>
      </c>
      <c r="BB1618">
        <v>0</v>
      </c>
      <c r="BC1618">
        <v>0</v>
      </c>
      <c r="BD1618">
        <v>0</v>
      </c>
      <c r="BE1618">
        <v>0</v>
      </c>
      <c r="BF1618">
        <v>0</v>
      </c>
      <c r="BG1618">
        <v>0</v>
      </c>
      <c r="BH1618">
        <v>0</v>
      </c>
      <c r="BI1618">
        <v>0</v>
      </c>
      <c r="BJ1618" s="2">
        <v>46132</v>
      </c>
      <c r="BK1618">
        <v>0</v>
      </c>
      <c r="BL1618" s="3" t="str">
        <f>VLOOKUP(O1618,DropDownList!$H$1:$I$7,2,FALSE)</f>
        <v>2022/23</v>
      </c>
      <c r="BM1618" s="3" t="str">
        <f t="shared" si="25"/>
        <v>FISCAL FINES</v>
      </c>
    </row>
    <row r="1619" spans="1:65" x14ac:dyDescent="0.2">
      <c r="A1619">
        <v>2026</v>
      </c>
      <c r="B1619">
        <v>4</v>
      </c>
      <c r="C1619" t="s">
        <v>162</v>
      </c>
      <c r="D1619" t="s">
        <v>178</v>
      </c>
      <c r="E1619" t="s">
        <v>17</v>
      </c>
      <c r="F1619">
        <v>9814</v>
      </c>
      <c r="G1619" t="s">
        <v>158</v>
      </c>
      <c r="H1619" t="s">
        <v>171</v>
      </c>
      <c r="I1619" t="s">
        <v>172</v>
      </c>
      <c r="J1619" s="1">
        <v>46113</v>
      </c>
      <c r="K1619" t="s">
        <v>440</v>
      </c>
      <c r="L1619">
        <v>1</v>
      </c>
      <c r="M1619" t="s">
        <v>441</v>
      </c>
      <c r="N1619" t="s">
        <v>442</v>
      </c>
      <c r="O1619" t="s">
        <v>156</v>
      </c>
      <c r="P1619" t="s">
        <v>150</v>
      </c>
      <c r="Q1619">
        <v>0</v>
      </c>
      <c r="R1619">
        <v>1</v>
      </c>
      <c r="S1619">
        <v>206.68</v>
      </c>
      <c r="T1619">
        <v>0</v>
      </c>
      <c r="U1619">
        <v>0</v>
      </c>
      <c r="V1619">
        <v>0</v>
      </c>
      <c r="W1619">
        <v>0</v>
      </c>
      <c r="X1619">
        <v>0</v>
      </c>
      <c r="Y1619">
        <v>1</v>
      </c>
      <c r="Z1619">
        <v>206.68</v>
      </c>
      <c r="AA1619">
        <v>206.68</v>
      </c>
      <c r="AB1619">
        <v>106.68</v>
      </c>
      <c r="AC1619">
        <v>100</v>
      </c>
      <c r="AD1619">
        <v>0</v>
      </c>
      <c r="AE1619">
        <v>0</v>
      </c>
      <c r="AF1619">
        <v>1</v>
      </c>
      <c r="AG1619">
        <v>0</v>
      </c>
      <c r="AH1619">
        <v>0</v>
      </c>
      <c r="AI1619">
        <v>0</v>
      </c>
      <c r="AJ1619">
        <v>0</v>
      </c>
      <c r="AK1619">
        <v>0</v>
      </c>
      <c r="AL1619">
        <v>0</v>
      </c>
      <c r="AM1619">
        <v>0</v>
      </c>
      <c r="AN1619">
        <v>0</v>
      </c>
      <c r="AO1619">
        <v>1</v>
      </c>
      <c r="AP1619">
        <v>1</v>
      </c>
      <c r="AQ1619">
        <v>1</v>
      </c>
      <c r="AR1619">
        <v>0</v>
      </c>
      <c r="AS1619">
        <v>0</v>
      </c>
      <c r="AT1619">
        <v>0</v>
      </c>
      <c r="AU1619">
        <v>0</v>
      </c>
      <c r="AV1619">
        <v>0</v>
      </c>
      <c r="AW1619">
        <v>0</v>
      </c>
      <c r="AX1619">
        <v>0</v>
      </c>
      <c r="AY1619">
        <v>0</v>
      </c>
      <c r="AZ1619">
        <v>0</v>
      </c>
      <c r="BA1619">
        <v>0</v>
      </c>
      <c r="BB1619">
        <v>0</v>
      </c>
      <c r="BC1619">
        <v>0</v>
      </c>
      <c r="BD1619">
        <v>0</v>
      </c>
      <c r="BE1619">
        <v>0</v>
      </c>
      <c r="BF1619">
        <v>1</v>
      </c>
      <c r="BG1619">
        <v>0</v>
      </c>
      <c r="BH1619">
        <v>0</v>
      </c>
      <c r="BI1619">
        <v>0</v>
      </c>
      <c r="BJ1619" s="2">
        <v>46132</v>
      </c>
      <c r="BK1619">
        <v>0</v>
      </c>
      <c r="BL1619" s="3" t="str">
        <f>VLOOKUP(O1619,DropDownList!$H$1:$I$7,2,FALSE)</f>
        <v>2023/24</v>
      </c>
      <c r="BM1619" s="3" t="str">
        <f t="shared" si="25"/>
        <v>FISCAL FINES</v>
      </c>
    </row>
    <row r="1620" spans="1:65" x14ac:dyDescent="0.2">
      <c r="A1620">
        <v>2026</v>
      </c>
      <c r="B1620">
        <v>4</v>
      </c>
      <c r="C1620" t="s">
        <v>162</v>
      </c>
      <c r="D1620" t="s">
        <v>178</v>
      </c>
      <c r="E1620" t="s">
        <v>17</v>
      </c>
      <c r="F1620">
        <v>9814</v>
      </c>
      <c r="G1620" t="s">
        <v>158</v>
      </c>
      <c r="H1620" t="s">
        <v>171</v>
      </c>
      <c r="I1620" t="s">
        <v>172</v>
      </c>
      <c r="J1620" s="1">
        <v>46113</v>
      </c>
      <c r="K1620" t="s">
        <v>440</v>
      </c>
      <c r="L1620">
        <v>1</v>
      </c>
      <c r="M1620" t="s">
        <v>441</v>
      </c>
      <c r="N1620" t="s">
        <v>442</v>
      </c>
      <c r="O1620" t="s">
        <v>155</v>
      </c>
      <c r="P1620" t="s">
        <v>160</v>
      </c>
      <c r="Q1620">
        <v>0</v>
      </c>
      <c r="R1620">
        <v>15</v>
      </c>
      <c r="S1620">
        <v>14956</v>
      </c>
      <c r="T1620">
        <v>0</v>
      </c>
      <c r="U1620">
        <v>0</v>
      </c>
      <c r="V1620">
        <v>0</v>
      </c>
      <c r="W1620">
        <v>0</v>
      </c>
      <c r="X1620">
        <v>0</v>
      </c>
      <c r="Y1620">
        <v>0</v>
      </c>
      <c r="Z1620">
        <v>0</v>
      </c>
      <c r="AA1620">
        <v>14956</v>
      </c>
      <c r="AB1620">
        <v>1000</v>
      </c>
      <c r="AC1620">
        <v>13561</v>
      </c>
      <c r="AD1620">
        <v>0</v>
      </c>
      <c r="AE1620">
        <v>0</v>
      </c>
      <c r="AF1620">
        <v>15</v>
      </c>
      <c r="AG1620">
        <v>0</v>
      </c>
      <c r="AH1620">
        <v>0</v>
      </c>
      <c r="AI1620">
        <v>0</v>
      </c>
      <c r="AJ1620">
        <v>0</v>
      </c>
      <c r="AK1620">
        <v>0</v>
      </c>
      <c r="AL1620">
        <v>0</v>
      </c>
      <c r="AM1620">
        <v>0</v>
      </c>
      <c r="AN1620">
        <v>0</v>
      </c>
      <c r="AO1620">
        <v>4</v>
      </c>
      <c r="AP1620">
        <v>18</v>
      </c>
      <c r="AQ1620">
        <v>6</v>
      </c>
      <c r="AR1620">
        <v>0</v>
      </c>
      <c r="AS1620">
        <v>4</v>
      </c>
      <c r="AT1620">
        <v>0</v>
      </c>
      <c r="AU1620">
        <v>1</v>
      </c>
      <c r="AV1620">
        <v>1</v>
      </c>
      <c r="AW1620">
        <v>0</v>
      </c>
      <c r="AX1620">
        <v>0</v>
      </c>
      <c r="AY1620">
        <v>1</v>
      </c>
      <c r="AZ1620">
        <v>3</v>
      </c>
      <c r="BA1620">
        <v>1</v>
      </c>
      <c r="BB1620">
        <v>0</v>
      </c>
      <c r="BC1620">
        <v>0</v>
      </c>
      <c r="BD1620">
        <v>1</v>
      </c>
      <c r="BE1620">
        <v>0</v>
      </c>
      <c r="BF1620">
        <v>15</v>
      </c>
      <c r="BG1620">
        <v>0</v>
      </c>
      <c r="BH1620">
        <v>0</v>
      </c>
      <c r="BI1620">
        <v>0</v>
      </c>
      <c r="BJ1620" s="2">
        <v>46132</v>
      </c>
      <c r="BK1620">
        <v>0</v>
      </c>
      <c r="BL1620" s="3" t="str">
        <f>VLOOKUP(O1620,DropDownList!$H$1:$I$7,2,FALSE)</f>
        <v>2022/23</v>
      </c>
      <c r="BM1620" s="3" t="str">
        <f t="shared" si="25"/>
        <v>SC COURT</v>
      </c>
    </row>
    <row r="1621" spans="1:65" x14ac:dyDescent="0.2">
      <c r="A1621">
        <v>2026</v>
      </c>
      <c r="B1621">
        <v>4</v>
      </c>
      <c r="C1621" t="s">
        <v>162</v>
      </c>
      <c r="D1621" t="s">
        <v>178</v>
      </c>
      <c r="E1621" t="s">
        <v>17</v>
      </c>
      <c r="F1621">
        <v>9814</v>
      </c>
      <c r="G1621" t="s">
        <v>158</v>
      </c>
      <c r="H1621" t="s">
        <v>171</v>
      </c>
      <c r="I1621" t="s">
        <v>172</v>
      </c>
      <c r="J1621" s="1">
        <v>46113</v>
      </c>
      <c r="K1621" t="s">
        <v>440</v>
      </c>
      <c r="L1621">
        <v>1</v>
      </c>
      <c r="M1621" t="s">
        <v>441</v>
      </c>
      <c r="N1621" t="s">
        <v>442</v>
      </c>
      <c r="O1621" t="s">
        <v>149</v>
      </c>
      <c r="P1621" t="s">
        <v>160</v>
      </c>
      <c r="Q1621">
        <v>640</v>
      </c>
      <c r="R1621">
        <v>5</v>
      </c>
      <c r="S1621">
        <v>2880</v>
      </c>
      <c r="T1621">
        <v>0</v>
      </c>
      <c r="U1621">
        <v>1</v>
      </c>
      <c r="V1621">
        <v>0</v>
      </c>
      <c r="W1621">
        <v>0</v>
      </c>
      <c r="X1621">
        <v>0</v>
      </c>
      <c r="Y1621">
        <v>0</v>
      </c>
      <c r="Z1621">
        <v>0</v>
      </c>
      <c r="AA1621">
        <v>2240</v>
      </c>
      <c r="AB1621">
        <v>0</v>
      </c>
      <c r="AC1621">
        <v>2140</v>
      </c>
      <c r="AD1621">
        <v>0</v>
      </c>
      <c r="AE1621">
        <v>0</v>
      </c>
      <c r="AF1621">
        <v>4</v>
      </c>
      <c r="AG1621">
        <v>0</v>
      </c>
      <c r="AH1621">
        <v>0</v>
      </c>
      <c r="AI1621">
        <v>1</v>
      </c>
      <c r="AJ1621">
        <v>0</v>
      </c>
      <c r="AK1621">
        <v>0</v>
      </c>
      <c r="AL1621">
        <v>0</v>
      </c>
      <c r="AM1621">
        <v>0</v>
      </c>
      <c r="AN1621">
        <v>0</v>
      </c>
      <c r="AO1621">
        <v>1</v>
      </c>
      <c r="AP1621">
        <v>5</v>
      </c>
      <c r="AQ1621">
        <v>1</v>
      </c>
      <c r="AR1621">
        <v>0</v>
      </c>
      <c r="AS1621">
        <v>1</v>
      </c>
      <c r="AT1621">
        <v>0</v>
      </c>
      <c r="AU1621">
        <v>0</v>
      </c>
      <c r="AV1621">
        <v>0</v>
      </c>
      <c r="AW1621">
        <v>0</v>
      </c>
      <c r="AX1621">
        <v>0</v>
      </c>
      <c r="AY1621">
        <v>1</v>
      </c>
      <c r="AZ1621">
        <v>1</v>
      </c>
      <c r="BA1621">
        <v>0</v>
      </c>
      <c r="BB1621">
        <v>0</v>
      </c>
      <c r="BC1621">
        <v>0</v>
      </c>
      <c r="BD1621">
        <v>0</v>
      </c>
      <c r="BE1621">
        <v>0</v>
      </c>
      <c r="BF1621">
        <v>5</v>
      </c>
      <c r="BG1621">
        <v>640</v>
      </c>
      <c r="BH1621">
        <v>0</v>
      </c>
      <c r="BI1621">
        <v>1</v>
      </c>
      <c r="BJ1621" s="2">
        <v>46132</v>
      </c>
      <c r="BK1621">
        <v>0</v>
      </c>
      <c r="BL1621" s="3" t="str">
        <f>VLOOKUP(O1621,DropDownList!$H$1:$I$7,2,FALSE)</f>
        <v>2025/26</v>
      </c>
      <c r="BM1621" s="3" t="str">
        <f t="shared" si="25"/>
        <v>SC COURT</v>
      </c>
    </row>
    <row r="1622" spans="1:65" x14ac:dyDescent="0.2">
      <c r="A1622">
        <v>2026</v>
      </c>
      <c r="B1622">
        <v>4</v>
      </c>
      <c r="C1622" t="s">
        <v>162</v>
      </c>
      <c r="D1622" t="s">
        <v>179</v>
      </c>
      <c r="E1622" t="s">
        <v>18</v>
      </c>
      <c r="F1622">
        <v>9253</v>
      </c>
      <c r="G1622" t="s">
        <v>141</v>
      </c>
      <c r="H1622" t="s">
        <v>164</v>
      </c>
      <c r="I1622" t="s">
        <v>164</v>
      </c>
      <c r="J1622" s="1">
        <v>46113</v>
      </c>
      <c r="K1622" t="s">
        <v>440</v>
      </c>
      <c r="L1622">
        <v>1</v>
      </c>
      <c r="M1622" t="s">
        <v>441</v>
      </c>
      <c r="N1622" t="s">
        <v>442</v>
      </c>
      <c r="O1622" t="s">
        <v>147</v>
      </c>
      <c r="P1622" t="s">
        <v>146</v>
      </c>
      <c r="Q1622">
        <v>360.33</v>
      </c>
      <c r="R1622">
        <v>130</v>
      </c>
      <c r="S1622">
        <v>2090</v>
      </c>
      <c r="T1622">
        <v>50</v>
      </c>
      <c r="U1622">
        <v>46</v>
      </c>
      <c r="V1622">
        <v>21</v>
      </c>
      <c r="W1622">
        <v>300.33</v>
      </c>
      <c r="X1622">
        <v>300.33</v>
      </c>
      <c r="Y1622">
        <v>0</v>
      </c>
      <c r="Z1622">
        <v>0</v>
      </c>
      <c r="AA1622">
        <v>1679.67</v>
      </c>
      <c r="AB1622">
        <v>0</v>
      </c>
      <c r="AC1622">
        <v>0</v>
      </c>
      <c r="AD1622">
        <v>20</v>
      </c>
      <c r="AE1622">
        <v>1</v>
      </c>
      <c r="AF1622">
        <v>103</v>
      </c>
      <c r="AG1622">
        <v>1</v>
      </c>
      <c r="AH1622">
        <v>2</v>
      </c>
      <c r="AI1622">
        <v>24</v>
      </c>
      <c r="AJ1622">
        <v>0</v>
      </c>
      <c r="AK1622">
        <v>0</v>
      </c>
      <c r="AL1622">
        <v>0</v>
      </c>
      <c r="AM1622">
        <v>0</v>
      </c>
      <c r="AN1622">
        <v>0</v>
      </c>
      <c r="AO1622">
        <v>93</v>
      </c>
      <c r="AP1622">
        <v>398</v>
      </c>
      <c r="AQ1622">
        <v>93</v>
      </c>
      <c r="AR1622">
        <v>0</v>
      </c>
      <c r="AS1622">
        <v>50</v>
      </c>
      <c r="AT1622">
        <v>31</v>
      </c>
      <c r="AU1622">
        <v>9</v>
      </c>
      <c r="AV1622">
        <v>4</v>
      </c>
      <c r="AW1622">
        <v>1</v>
      </c>
      <c r="AX1622">
        <v>0</v>
      </c>
      <c r="AY1622">
        <v>39</v>
      </c>
      <c r="AZ1622">
        <v>57</v>
      </c>
      <c r="BA1622">
        <v>39</v>
      </c>
      <c r="BB1622">
        <v>21</v>
      </c>
      <c r="BC1622">
        <v>12</v>
      </c>
      <c r="BD1622">
        <v>2</v>
      </c>
      <c r="BE1622">
        <v>0</v>
      </c>
      <c r="BF1622">
        <v>127</v>
      </c>
      <c r="BG1622">
        <v>360</v>
      </c>
      <c r="BH1622">
        <v>0</v>
      </c>
      <c r="BI1622">
        <v>43</v>
      </c>
      <c r="BJ1622" s="2">
        <v>46132</v>
      </c>
      <c r="BK1622">
        <v>1</v>
      </c>
      <c r="BL1622" s="3" t="str">
        <f>VLOOKUP(O1622,DropDownList!$H$1:$I$7,2,FALSE)</f>
        <v>2024/25</v>
      </c>
      <c r="BM1622" s="3" t="str">
        <f t="shared" si="25"/>
        <v>VSUR</v>
      </c>
    </row>
    <row r="1623" spans="1:65" x14ac:dyDescent="0.2">
      <c r="A1623">
        <v>2026</v>
      </c>
      <c r="B1623">
        <v>4</v>
      </c>
      <c r="C1623" t="s">
        <v>162</v>
      </c>
      <c r="D1623" t="s">
        <v>179</v>
      </c>
      <c r="E1623" t="s">
        <v>18</v>
      </c>
      <c r="F1623">
        <v>9253</v>
      </c>
      <c r="G1623" t="s">
        <v>141</v>
      </c>
      <c r="H1623" t="s">
        <v>164</v>
      </c>
      <c r="I1623" t="s">
        <v>164</v>
      </c>
      <c r="J1623" s="1">
        <v>46113</v>
      </c>
      <c r="K1623" t="s">
        <v>440</v>
      </c>
      <c r="L1623">
        <v>1</v>
      </c>
      <c r="M1623" t="s">
        <v>441</v>
      </c>
      <c r="N1623" t="s">
        <v>442</v>
      </c>
      <c r="O1623" t="s">
        <v>147</v>
      </c>
      <c r="P1623" t="s">
        <v>148</v>
      </c>
      <c r="Q1623">
        <v>120</v>
      </c>
      <c r="R1623">
        <v>6</v>
      </c>
      <c r="S1623">
        <v>360</v>
      </c>
      <c r="T1623">
        <v>0</v>
      </c>
      <c r="U1623">
        <v>2</v>
      </c>
      <c r="V1623">
        <v>2</v>
      </c>
      <c r="W1623">
        <v>120</v>
      </c>
      <c r="X1623">
        <v>120</v>
      </c>
      <c r="Y1623">
        <v>0</v>
      </c>
      <c r="Z1623">
        <v>0</v>
      </c>
      <c r="AA1623">
        <v>240</v>
      </c>
      <c r="AB1623">
        <v>0</v>
      </c>
      <c r="AC1623">
        <v>240</v>
      </c>
      <c r="AD1623">
        <v>2</v>
      </c>
      <c r="AE1623">
        <v>0</v>
      </c>
      <c r="AF1623">
        <v>4</v>
      </c>
      <c r="AG1623">
        <v>0</v>
      </c>
      <c r="AH1623">
        <v>0</v>
      </c>
      <c r="AI1623">
        <v>2</v>
      </c>
      <c r="AJ1623">
        <v>0</v>
      </c>
      <c r="AK1623">
        <v>0</v>
      </c>
      <c r="AL1623">
        <v>0</v>
      </c>
      <c r="AM1623">
        <v>0</v>
      </c>
      <c r="AN1623">
        <v>0</v>
      </c>
      <c r="AO1623">
        <v>3</v>
      </c>
      <c r="AP1623">
        <v>6</v>
      </c>
      <c r="AQ1623">
        <v>3</v>
      </c>
      <c r="AR1623">
        <v>0</v>
      </c>
      <c r="AS1623">
        <v>0</v>
      </c>
      <c r="AT1623">
        <v>1</v>
      </c>
      <c r="AU1623">
        <v>0</v>
      </c>
      <c r="AV1623">
        <v>0</v>
      </c>
      <c r="AW1623">
        <v>0</v>
      </c>
      <c r="AX1623">
        <v>0</v>
      </c>
      <c r="AY1623">
        <v>0</v>
      </c>
      <c r="AZ1623">
        <v>1</v>
      </c>
      <c r="BA1623">
        <v>1</v>
      </c>
      <c r="BB1623">
        <v>0</v>
      </c>
      <c r="BC1623">
        <v>0</v>
      </c>
      <c r="BD1623">
        <v>0</v>
      </c>
      <c r="BE1623">
        <v>0</v>
      </c>
      <c r="BF1623">
        <v>3</v>
      </c>
      <c r="BG1623">
        <v>120</v>
      </c>
      <c r="BH1623">
        <v>0</v>
      </c>
      <c r="BI1623">
        <v>2</v>
      </c>
      <c r="BJ1623" s="2">
        <v>46132</v>
      </c>
      <c r="BK1623">
        <v>0</v>
      </c>
      <c r="BL1623" s="3" t="str">
        <f>VLOOKUP(O1623,DropDownList!$H$1:$I$7,2,FALSE)</f>
        <v>2024/25</v>
      </c>
      <c r="BM1623" s="3" t="str">
        <f t="shared" si="25"/>
        <v>PRAS</v>
      </c>
    </row>
    <row r="1624" spans="1:65" x14ac:dyDescent="0.2">
      <c r="A1624">
        <v>2026</v>
      </c>
      <c r="B1624">
        <v>4</v>
      </c>
      <c r="C1624" t="s">
        <v>162</v>
      </c>
      <c r="D1624" t="s">
        <v>179</v>
      </c>
      <c r="E1624" t="s">
        <v>18</v>
      </c>
      <c r="F1624">
        <v>9253</v>
      </c>
      <c r="G1624" t="s">
        <v>141</v>
      </c>
      <c r="H1624" t="s">
        <v>164</v>
      </c>
      <c r="I1624" t="s">
        <v>164</v>
      </c>
      <c r="J1624" s="1">
        <v>46113</v>
      </c>
      <c r="K1624" t="s">
        <v>440</v>
      </c>
      <c r="L1624">
        <v>1</v>
      </c>
      <c r="M1624" t="s">
        <v>441</v>
      </c>
      <c r="N1624" t="s">
        <v>442</v>
      </c>
      <c r="O1624" t="s">
        <v>155</v>
      </c>
      <c r="P1624" t="s">
        <v>151</v>
      </c>
      <c r="Q1624">
        <v>0</v>
      </c>
      <c r="R1624">
        <v>20</v>
      </c>
      <c r="S1624">
        <v>600</v>
      </c>
      <c r="T1624">
        <v>210</v>
      </c>
      <c r="U1624">
        <v>0</v>
      </c>
      <c r="V1624">
        <v>0</v>
      </c>
      <c r="W1624">
        <v>0</v>
      </c>
      <c r="X1624">
        <v>0</v>
      </c>
      <c r="Y1624">
        <v>0</v>
      </c>
      <c r="Z1624">
        <v>0</v>
      </c>
      <c r="AA1624">
        <v>390</v>
      </c>
      <c r="AB1624">
        <v>0</v>
      </c>
      <c r="AC1624">
        <v>390</v>
      </c>
      <c r="AD1624">
        <v>0</v>
      </c>
      <c r="AE1624">
        <v>0</v>
      </c>
      <c r="AF1624">
        <v>13</v>
      </c>
      <c r="AG1624">
        <v>0</v>
      </c>
      <c r="AH1624">
        <v>7</v>
      </c>
      <c r="AI1624">
        <v>0</v>
      </c>
      <c r="AJ1624">
        <v>0</v>
      </c>
      <c r="AK1624">
        <v>0</v>
      </c>
      <c r="AL1624">
        <v>0</v>
      </c>
      <c r="AM1624">
        <v>1</v>
      </c>
      <c r="AN1624">
        <v>0</v>
      </c>
      <c r="AO1624">
        <v>0</v>
      </c>
      <c r="AP1624">
        <v>0</v>
      </c>
      <c r="AQ1624">
        <v>0</v>
      </c>
      <c r="AR1624">
        <v>0</v>
      </c>
      <c r="AS1624">
        <v>0</v>
      </c>
      <c r="AT1624">
        <v>0</v>
      </c>
      <c r="AU1624">
        <v>0</v>
      </c>
      <c r="AV1624">
        <v>0</v>
      </c>
      <c r="AW1624">
        <v>0</v>
      </c>
      <c r="AX1624">
        <v>0</v>
      </c>
      <c r="AY1624">
        <v>0</v>
      </c>
      <c r="AZ1624">
        <v>0</v>
      </c>
      <c r="BA1624">
        <v>0</v>
      </c>
      <c r="BB1624">
        <v>0</v>
      </c>
      <c r="BC1624">
        <v>0</v>
      </c>
      <c r="BD1624">
        <v>0</v>
      </c>
      <c r="BE1624">
        <v>0</v>
      </c>
      <c r="BF1624">
        <v>0</v>
      </c>
      <c r="BG1624">
        <v>0</v>
      </c>
      <c r="BH1624">
        <v>0</v>
      </c>
      <c r="BI1624">
        <v>0</v>
      </c>
      <c r="BJ1624" s="2">
        <v>46132</v>
      </c>
      <c r="BK1624">
        <v>0</v>
      </c>
      <c r="BL1624" s="3" t="str">
        <f>VLOOKUP(O1624,DropDownList!$H$1:$I$7,2,FALSE)</f>
        <v>2022/23</v>
      </c>
      <c r="BM1624" s="3" t="str">
        <f t="shared" si="25"/>
        <v>PCPF</v>
      </c>
    </row>
    <row r="1625" spans="1:65" x14ac:dyDescent="0.2">
      <c r="A1625">
        <v>2026</v>
      </c>
      <c r="B1625">
        <v>4</v>
      </c>
      <c r="C1625" t="s">
        <v>162</v>
      </c>
      <c r="D1625" t="s">
        <v>179</v>
      </c>
      <c r="E1625" t="s">
        <v>18</v>
      </c>
      <c r="F1625">
        <v>9253</v>
      </c>
      <c r="G1625" t="s">
        <v>141</v>
      </c>
      <c r="H1625" t="s">
        <v>164</v>
      </c>
      <c r="I1625" t="s">
        <v>164</v>
      </c>
      <c r="J1625" s="1">
        <v>46113</v>
      </c>
      <c r="K1625" t="s">
        <v>440</v>
      </c>
      <c r="L1625">
        <v>1</v>
      </c>
      <c r="M1625" t="s">
        <v>441</v>
      </c>
      <c r="N1625" t="s">
        <v>442</v>
      </c>
      <c r="O1625" t="s">
        <v>155</v>
      </c>
      <c r="P1625" t="s">
        <v>153</v>
      </c>
      <c r="Q1625">
        <v>0</v>
      </c>
      <c r="R1625">
        <v>5</v>
      </c>
      <c r="S1625">
        <v>225</v>
      </c>
      <c r="T1625">
        <v>135</v>
      </c>
      <c r="U1625">
        <v>0</v>
      </c>
      <c r="V1625">
        <v>0</v>
      </c>
      <c r="W1625">
        <v>0</v>
      </c>
      <c r="X1625">
        <v>0</v>
      </c>
      <c r="Y1625">
        <v>0</v>
      </c>
      <c r="Z1625">
        <v>0</v>
      </c>
      <c r="AA1625">
        <v>90</v>
      </c>
      <c r="AB1625">
        <v>0</v>
      </c>
      <c r="AC1625">
        <v>90</v>
      </c>
      <c r="AD1625">
        <v>0</v>
      </c>
      <c r="AE1625">
        <v>0</v>
      </c>
      <c r="AF1625">
        <v>2</v>
      </c>
      <c r="AG1625">
        <v>0</v>
      </c>
      <c r="AH1625">
        <v>3</v>
      </c>
      <c r="AI1625">
        <v>0</v>
      </c>
      <c r="AJ1625">
        <v>0</v>
      </c>
      <c r="AK1625">
        <v>0</v>
      </c>
      <c r="AL1625">
        <v>0</v>
      </c>
      <c r="AM1625">
        <v>0</v>
      </c>
      <c r="AN1625">
        <v>0</v>
      </c>
      <c r="AO1625">
        <v>5</v>
      </c>
      <c r="AP1625">
        <v>5</v>
      </c>
      <c r="AQ1625">
        <v>5</v>
      </c>
      <c r="AR1625">
        <v>0</v>
      </c>
      <c r="AS1625">
        <v>0</v>
      </c>
      <c r="AT1625">
        <v>0</v>
      </c>
      <c r="AU1625">
        <v>0</v>
      </c>
      <c r="AV1625">
        <v>0</v>
      </c>
      <c r="AW1625">
        <v>0</v>
      </c>
      <c r="AX1625">
        <v>0</v>
      </c>
      <c r="AY1625">
        <v>0</v>
      </c>
      <c r="AZ1625">
        <v>0</v>
      </c>
      <c r="BA1625">
        <v>0</v>
      </c>
      <c r="BB1625">
        <v>0</v>
      </c>
      <c r="BC1625">
        <v>0</v>
      </c>
      <c r="BD1625">
        <v>0</v>
      </c>
      <c r="BE1625">
        <v>0</v>
      </c>
      <c r="BF1625">
        <v>5</v>
      </c>
      <c r="BG1625">
        <v>0</v>
      </c>
      <c r="BH1625">
        <v>0</v>
      </c>
      <c r="BI1625">
        <v>0</v>
      </c>
      <c r="BJ1625" s="2">
        <v>46132</v>
      </c>
      <c r="BK1625">
        <v>0</v>
      </c>
      <c r="BL1625" s="3" t="str">
        <f>VLOOKUP(O1625,DropDownList!$H$1:$I$7,2,FALSE)</f>
        <v>2022/23</v>
      </c>
      <c r="BM1625" s="3" t="str">
        <f t="shared" si="25"/>
        <v>PREG</v>
      </c>
    </row>
    <row r="1626" spans="1:65" x14ac:dyDescent="0.2">
      <c r="A1626">
        <v>2026</v>
      </c>
      <c r="B1626">
        <v>4</v>
      </c>
      <c r="C1626" t="s">
        <v>162</v>
      </c>
      <c r="D1626" t="s">
        <v>179</v>
      </c>
      <c r="E1626" t="s">
        <v>18</v>
      </c>
      <c r="F1626">
        <v>9253</v>
      </c>
      <c r="G1626" t="s">
        <v>141</v>
      </c>
      <c r="H1626" t="s">
        <v>164</v>
      </c>
      <c r="I1626" t="s">
        <v>164</v>
      </c>
      <c r="J1626" s="1">
        <v>46113</v>
      </c>
      <c r="K1626" t="s">
        <v>440</v>
      </c>
      <c r="L1626">
        <v>1</v>
      </c>
      <c r="M1626" t="s">
        <v>441</v>
      </c>
      <c r="N1626" t="s">
        <v>442</v>
      </c>
      <c r="O1626" t="s">
        <v>155</v>
      </c>
      <c r="P1626" t="s">
        <v>148</v>
      </c>
      <c r="Q1626">
        <v>180</v>
      </c>
      <c r="R1626">
        <v>21</v>
      </c>
      <c r="S1626">
        <v>1260</v>
      </c>
      <c r="T1626">
        <v>80</v>
      </c>
      <c r="U1626">
        <v>3</v>
      </c>
      <c r="V1626">
        <v>2</v>
      </c>
      <c r="W1626">
        <v>120</v>
      </c>
      <c r="X1626">
        <v>120</v>
      </c>
      <c r="Y1626">
        <v>0</v>
      </c>
      <c r="Z1626">
        <v>0</v>
      </c>
      <c r="AA1626">
        <v>1000</v>
      </c>
      <c r="AB1626">
        <v>0</v>
      </c>
      <c r="AC1626">
        <v>1000</v>
      </c>
      <c r="AD1626">
        <v>2</v>
      </c>
      <c r="AE1626">
        <v>0</v>
      </c>
      <c r="AF1626">
        <v>16</v>
      </c>
      <c r="AG1626">
        <v>0</v>
      </c>
      <c r="AH1626">
        <v>1</v>
      </c>
      <c r="AI1626">
        <v>3</v>
      </c>
      <c r="AJ1626">
        <v>0</v>
      </c>
      <c r="AK1626">
        <v>0</v>
      </c>
      <c r="AL1626">
        <v>0</v>
      </c>
      <c r="AM1626">
        <v>0</v>
      </c>
      <c r="AN1626">
        <v>0</v>
      </c>
      <c r="AO1626">
        <v>16</v>
      </c>
      <c r="AP1626">
        <v>59</v>
      </c>
      <c r="AQ1626">
        <v>16</v>
      </c>
      <c r="AR1626">
        <v>0</v>
      </c>
      <c r="AS1626">
        <v>5</v>
      </c>
      <c r="AT1626">
        <v>11</v>
      </c>
      <c r="AU1626">
        <v>0</v>
      </c>
      <c r="AV1626">
        <v>0</v>
      </c>
      <c r="AW1626">
        <v>0</v>
      </c>
      <c r="AX1626">
        <v>0</v>
      </c>
      <c r="AY1626">
        <v>8</v>
      </c>
      <c r="AZ1626">
        <v>11</v>
      </c>
      <c r="BA1626">
        <v>6</v>
      </c>
      <c r="BB1626">
        <v>0</v>
      </c>
      <c r="BC1626">
        <v>0</v>
      </c>
      <c r="BD1626">
        <v>0</v>
      </c>
      <c r="BE1626">
        <v>0</v>
      </c>
      <c r="BF1626">
        <v>16</v>
      </c>
      <c r="BG1626">
        <v>180</v>
      </c>
      <c r="BH1626">
        <v>1</v>
      </c>
      <c r="BI1626">
        <v>3</v>
      </c>
      <c r="BJ1626" s="2">
        <v>46132</v>
      </c>
      <c r="BK1626">
        <v>0</v>
      </c>
      <c r="BL1626" s="3" t="str">
        <f>VLOOKUP(O1626,DropDownList!$H$1:$I$7,2,FALSE)</f>
        <v>2022/23</v>
      </c>
      <c r="BM1626" s="3" t="str">
        <f t="shared" si="25"/>
        <v>PRAS</v>
      </c>
    </row>
    <row r="1627" spans="1:65" x14ac:dyDescent="0.2">
      <c r="A1627">
        <v>2026</v>
      </c>
      <c r="B1627">
        <v>4</v>
      </c>
      <c r="C1627" t="s">
        <v>162</v>
      </c>
      <c r="D1627" t="s">
        <v>179</v>
      </c>
      <c r="E1627" t="s">
        <v>18</v>
      </c>
      <c r="F1627">
        <v>9253</v>
      </c>
      <c r="G1627" t="s">
        <v>141</v>
      </c>
      <c r="H1627" t="s">
        <v>164</v>
      </c>
      <c r="I1627" t="s">
        <v>164</v>
      </c>
      <c r="J1627" s="1">
        <v>46113</v>
      </c>
      <c r="K1627" t="s">
        <v>440</v>
      </c>
      <c r="L1627">
        <v>1</v>
      </c>
      <c r="M1627" t="s">
        <v>441</v>
      </c>
      <c r="N1627" t="s">
        <v>442</v>
      </c>
      <c r="O1627" t="s">
        <v>155</v>
      </c>
      <c r="P1627" t="s">
        <v>146</v>
      </c>
      <c r="Q1627">
        <v>270</v>
      </c>
      <c r="R1627">
        <v>189</v>
      </c>
      <c r="S1627">
        <v>3140</v>
      </c>
      <c r="T1627">
        <v>130</v>
      </c>
      <c r="U1627">
        <v>26</v>
      </c>
      <c r="V1627">
        <v>14</v>
      </c>
      <c r="W1627">
        <v>250</v>
      </c>
      <c r="X1627">
        <v>250</v>
      </c>
      <c r="Y1627">
        <v>0</v>
      </c>
      <c r="Z1627">
        <v>0</v>
      </c>
      <c r="AA1627">
        <v>2740</v>
      </c>
      <c r="AB1627">
        <v>0</v>
      </c>
      <c r="AC1627">
        <v>0</v>
      </c>
      <c r="AD1627">
        <v>14</v>
      </c>
      <c r="AE1627">
        <v>0</v>
      </c>
      <c r="AF1627">
        <v>166</v>
      </c>
      <c r="AG1627">
        <v>0</v>
      </c>
      <c r="AH1627">
        <v>8</v>
      </c>
      <c r="AI1627">
        <v>15</v>
      </c>
      <c r="AJ1627">
        <v>0</v>
      </c>
      <c r="AK1627">
        <v>0</v>
      </c>
      <c r="AL1627">
        <v>0</v>
      </c>
      <c r="AM1627">
        <v>0</v>
      </c>
      <c r="AN1627">
        <v>0</v>
      </c>
      <c r="AO1627">
        <v>129</v>
      </c>
      <c r="AP1627">
        <v>745</v>
      </c>
      <c r="AQ1627">
        <v>127</v>
      </c>
      <c r="AR1627">
        <v>0</v>
      </c>
      <c r="AS1627">
        <v>91</v>
      </c>
      <c r="AT1627">
        <v>70</v>
      </c>
      <c r="AU1627">
        <v>36</v>
      </c>
      <c r="AV1627">
        <v>20</v>
      </c>
      <c r="AW1627">
        <v>6</v>
      </c>
      <c r="AX1627">
        <v>0</v>
      </c>
      <c r="AY1627">
        <v>73</v>
      </c>
      <c r="AZ1627">
        <v>118</v>
      </c>
      <c r="BA1627">
        <v>85</v>
      </c>
      <c r="BB1627">
        <v>46</v>
      </c>
      <c r="BC1627">
        <v>25</v>
      </c>
      <c r="BD1627">
        <v>2</v>
      </c>
      <c r="BE1627">
        <v>0</v>
      </c>
      <c r="BF1627">
        <v>178</v>
      </c>
      <c r="BG1627">
        <v>270</v>
      </c>
      <c r="BH1627">
        <v>0</v>
      </c>
      <c r="BI1627">
        <v>22</v>
      </c>
      <c r="BJ1627" s="2">
        <v>46132</v>
      </c>
      <c r="BK1627">
        <v>4</v>
      </c>
      <c r="BL1627" s="3" t="str">
        <f>VLOOKUP(O1627,DropDownList!$H$1:$I$7,2,FALSE)</f>
        <v>2022/23</v>
      </c>
      <c r="BM1627" s="3" t="str">
        <f t="shared" si="25"/>
        <v>VSUR</v>
      </c>
    </row>
    <row r="1628" spans="1:65" x14ac:dyDescent="0.2">
      <c r="A1628">
        <v>2026</v>
      </c>
      <c r="B1628">
        <v>4</v>
      </c>
      <c r="C1628" t="s">
        <v>162</v>
      </c>
      <c r="D1628" t="s">
        <v>179</v>
      </c>
      <c r="E1628" t="s">
        <v>18</v>
      </c>
      <c r="F1628">
        <v>9253</v>
      </c>
      <c r="G1628" t="s">
        <v>141</v>
      </c>
      <c r="H1628" t="s">
        <v>164</v>
      </c>
      <c r="I1628" t="s">
        <v>164</v>
      </c>
      <c r="J1628" s="1">
        <v>46113</v>
      </c>
      <c r="K1628" t="s">
        <v>440</v>
      </c>
      <c r="L1628">
        <v>1</v>
      </c>
      <c r="M1628" t="s">
        <v>441</v>
      </c>
      <c r="N1628" t="s">
        <v>442</v>
      </c>
      <c r="O1628" t="s">
        <v>155</v>
      </c>
      <c r="P1628" t="s">
        <v>150</v>
      </c>
      <c r="Q1628">
        <v>5154.6000000000004</v>
      </c>
      <c r="R1628">
        <v>248</v>
      </c>
      <c r="S1628">
        <v>34143.019999999997</v>
      </c>
      <c r="T1628">
        <v>5470.26</v>
      </c>
      <c r="U1628">
        <v>39</v>
      </c>
      <c r="V1628">
        <v>27</v>
      </c>
      <c r="W1628">
        <v>3994.49</v>
      </c>
      <c r="X1628">
        <v>3994.49</v>
      </c>
      <c r="Y1628">
        <v>208</v>
      </c>
      <c r="Z1628">
        <v>28672.76</v>
      </c>
      <c r="AA1628">
        <v>23518.16</v>
      </c>
      <c r="AB1628">
        <v>6892.82</v>
      </c>
      <c r="AC1628">
        <v>16625.34</v>
      </c>
      <c r="AD1628">
        <v>16</v>
      </c>
      <c r="AE1628">
        <v>11</v>
      </c>
      <c r="AF1628">
        <v>161</v>
      </c>
      <c r="AG1628">
        <v>16</v>
      </c>
      <c r="AH1628">
        <v>40</v>
      </c>
      <c r="AI1628">
        <v>23</v>
      </c>
      <c r="AJ1628">
        <v>38</v>
      </c>
      <c r="AK1628">
        <v>21</v>
      </c>
      <c r="AL1628">
        <v>2</v>
      </c>
      <c r="AM1628">
        <v>13</v>
      </c>
      <c r="AN1628">
        <v>3</v>
      </c>
      <c r="AO1628">
        <v>176</v>
      </c>
      <c r="AP1628">
        <v>1050</v>
      </c>
      <c r="AQ1628">
        <v>184</v>
      </c>
      <c r="AR1628">
        <v>0</v>
      </c>
      <c r="AS1628">
        <v>105</v>
      </c>
      <c r="AT1628">
        <v>105</v>
      </c>
      <c r="AU1628">
        <v>13</v>
      </c>
      <c r="AV1628">
        <v>6</v>
      </c>
      <c r="AW1628">
        <v>0</v>
      </c>
      <c r="AX1628">
        <v>0</v>
      </c>
      <c r="AY1628">
        <v>161</v>
      </c>
      <c r="AZ1628">
        <v>207</v>
      </c>
      <c r="BA1628">
        <v>147</v>
      </c>
      <c r="BB1628">
        <v>32</v>
      </c>
      <c r="BC1628">
        <v>17</v>
      </c>
      <c r="BD1628">
        <v>1</v>
      </c>
      <c r="BE1628">
        <v>0</v>
      </c>
      <c r="BF1628">
        <v>176</v>
      </c>
      <c r="BG1628">
        <v>3892.18</v>
      </c>
      <c r="BH1628">
        <v>8</v>
      </c>
      <c r="BI1628">
        <v>37</v>
      </c>
      <c r="BJ1628" s="2">
        <v>46132</v>
      </c>
      <c r="BK1628">
        <v>0</v>
      </c>
      <c r="BL1628" s="3" t="str">
        <f>VLOOKUP(O1628,DropDownList!$H$1:$I$7,2,FALSE)</f>
        <v>2022/23</v>
      </c>
      <c r="BM1628" s="3" t="str">
        <f t="shared" si="25"/>
        <v>FISCAL FINES</v>
      </c>
    </row>
    <row r="1629" spans="1:65" x14ac:dyDescent="0.2">
      <c r="A1629">
        <v>2026</v>
      </c>
      <c r="B1629">
        <v>4</v>
      </c>
      <c r="C1629" t="s">
        <v>162</v>
      </c>
      <c r="D1629" t="s">
        <v>179</v>
      </c>
      <c r="E1629" t="s">
        <v>18</v>
      </c>
      <c r="F1629">
        <v>9253</v>
      </c>
      <c r="G1629" t="s">
        <v>141</v>
      </c>
      <c r="H1629" t="s">
        <v>164</v>
      </c>
      <c r="I1629" t="s">
        <v>164</v>
      </c>
      <c r="J1629" s="1">
        <v>46113</v>
      </c>
      <c r="K1629" t="s">
        <v>440</v>
      </c>
      <c r="L1629">
        <v>1</v>
      </c>
      <c r="M1629" t="s">
        <v>441</v>
      </c>
      <c r="N1629" t="s">
        <v>442</v>
      </c>
      <c r="O1629" t="s">
        <v>155</v>
      </c>
      <c r="P1629" t="s">
        <v>152</v>
      </c>
      <c r="Q1629">
        <v>0</v>
      </c>
      <c r="R1629">
        <v>34</v>
      </c>
      <c r="S1629">
        <v>1360</v>
      </c>
      <c r="T1629">
        <v>800</v>
      </c>
      <c r="U1629">
        <v>0</v>
      </c>
      <c r="V1629">
        <v>0</v>
      </c>
      <c r="W1629">
        <v>0</v>
      </c>
      <c r="X1629">
        <v>0</v>
      </c>
      <c r="Y1629">
        <v>0</v>
      </c>
      <c r="Z1629">
        <v>0</v>
      </c>
      <c r="AA1629">
        <v>560</v>
      </c>
      <c r="AB1629">
        <v>0</v>
      </c>
      <c r="AC1629">
        <v>560</v>
      </c>
      <c r="AD1629">
        <v>0</v>
      </c>
      <c r="AE1629">
        <v>0</v>
      </c>
      <c r="AF1629">
        <v>14</v>
      </c>
      <c r="AG1629">
        <v>0</v>
      </c>
      <c r="AH1629">
        <v>20</v>
      </c>
      <c r="AI1629">
        <v>0</v>
      </c>
      <c r="AJ1629">
        <v>0</v>
      </c>
      <c r="AK1629">
        <v>0</v>
      </c>
      <c r="AL1629">
        <v>0</v>
      </c>
      <c r="AM1629">
        <v>0</v>
      </c>
      <c r="AN1629">
        <v>0</v>
      </c>
      <c r="AO1629">
        <v>0</v>
      </c>
      <c r="AP1629">
        <v>0</v>
      </c>
      <c r="AQ1629">
        <v>0</v>
      </c>
      <c r="AR1629">
        <v>0</v>
      </c>
      <c r="AS1629">
        <v>0</v>
      </c>
      <c r="AT1629">
        <v>0</v>
      </c>
      <c r="AU1629">
        <v>0</v>
      </c>
      <c r="AV1629">
        <v>0</v>
      </c>
      <c r="AW1629">
        <v>0</v>
      </c>
      <c r="AX1629">
        <v>0</v>
      </c>
      <c r="AY1629">
        <v>0</v>
      </c>
      <c r="AZ1629">
        <v>0</v>
      </c>
      <c r="BA1629">
        <v>0</v>
      </c>
      <c r="BB1629">
        <v>0</v>
      </c>
      <c r="BC1629">
        <v>0</v>
      </c>
      <c r="BD1629">
        <v>0</v>
      </c>
      <c r="BE1629">
        <v>0</v>
      </c>
      <c r="BF1629">
        <v>0</v>
      </c>
      <c r="BG1629">
        <v>0</v>
      </c>
      <c r="BH1629">
        <v>0</v>
      </c>
      <c r="BI1629">
        <v>0</v>
      </c>
      <c r="BJ1629" s="2">
        <v>46132</v>
      </c>
      <c r="BK1629">
        <v>0</v>
      </c>
      <c r="BL1629" s="3" t="str">
        <f>VLOOKUP(O1629,DropDownList!$H$1:$I$7,2,FALSE)</f>
        <v>2022/23</v>
      </c>
      <c r="BM1629" s="3" t="str">
        <f t="shared" si="25"/>
        <v>PCOA</v>
      </c>
    </row>
    <row r="1630" spans="1:65" x14ac:dyDescent="0.2">
      <c r="A1630">
        <v>2026</v>
      </c>
      <c r="B1630">
        <v>4</v>
      </c>
      <c r="C1630" t="s">
        <v>162</v>
      </c>
      <c r="D1630" t="s">
        <v>179</v>
      </c>
      <c r="E1630" t="s">
        <v>18</v>
      </c>
      <c r="F1630">
        <v>9253</v>
      </c>
      <c r="G1630" t="s">
        <v>141</v>
      </c>
      <c r="H1630" t="s">
        <v>164</v>
      </c>
      <c r="I1630" t="s">
        <v>164</v>
      </c>
      <c r="J1630" s="1">
        <v>46113</v>
      </c>
      <c r="K1630" t="s">
        <v>440</v>
      </c>
      <c r="L1630">
        <v>1</v>
      </c>
      <c r="M1630" t="s">
        <v>441</v>
      </c>
      <c r="N1630" t="s">
        <v>442</v>
      </c>
      <c r="O1630" t="s">
        <v>156</v>
      </c>
      <c r="P1630" t="s">
        <v>148</v>
      </c>
      <c r="Q1630">
        <v>113.84</v>
      </c>
      <c r="R1630">
        <v>11</v>
      </c>
      <c r="S1630">
        <v>660</v>
      </c>
      <c r="T1630">
        <v>60.18</v>
      </c>
      <c r="U1630">
        <v>2</v>
      </c>
      <c r="V1630">
        <v>1</v>
      </c>
      <c r="W1630">
        <v>53.84</v>
      </c>
      <c r="X1630">
        <v>53.84</v>
      </c>
      <c r="Y1630">
        <v>0</v>
      </c>
      <c r="Z1630">
        <v>0</v>
      </c>
      <c r="AA1630">
        <v>485.98</v>
      </c>
      <c r="AB1630">
        <v>0</v>
      </c>
      <c r="AC1630">
        <v>485.98</v>
      </c>
      <c r="AD1630">
        <v>0</v>
      </c>
      <c r="AE1630">
        <v>1</v>
      </c>
      <c r="AF1630">
        <v>7</v>
      </c>
      <c r="AG1630">
        <v>1</v>
      </c>
      <c r="AH1630">
        <v>1</v>
      </c>
      <c r="AI1630">
        <v>1</v>
      </c>
      <c r="AJ1630">
        <v>0</v>
      </c>
      <c r="AK1630">
        <v>0</v>
      </c>
      <c r="AL1630">
        <v>0</v>
      </c>
      <c r="AM1630">
        <v>0</v>
      </c>
      <c r="AN1630">
        <v>0</v>
      </c>
      <c r="AO1630">
        <v>8</v>
      </c>
      <c r="AP1630">
        <v>38</v>
      </c>
      <c r="AQ1630">
        <v>8</v>
      </c>
      <c r="AR1630">
        <v>0</v>
      </c>
      <c r="AS1630">
        <v>2</v>
      </c>
      <c r="AT1630">
        <v>4</v>
      </c>
      <c r="AU1630">
        <v>1</v>
      </c>
      <c r="AV1630">
        <v>0</v>
      </c>
      <c r="AW1630">
        <v>0</v>
      </c>
      <c r="AX1630">
        <v>0</v>
      </c>
      <c r="AY1630">
        <v>6</v>
      </c>
      <c r="AZ1630">
        <v>9</v>
      </c>
      <c r="BA1630">
        <v>5</v>
      </c>
      <c r="BB1630">
        <v>1</v>
      </c>
      <c r="BC1630">
        <v>0</v>
      </c>
      <c r="BD1630">
        <v>0</v>
      </c>
      <c r="BE1630">
        <v>0</v>
      </c>
      <c r="BF1630">
        <v>8</v>
      </c>
      <c r="BG1630">
        <v>60</v>
      </c>
      <c r="BH1630">
        <v>1</v>
      </c>
      <c r="BI1630">
        <v>2</v>
      </c>
      <c r="BJ1630" s="2">
        <v>46132</v>
      </c>
      <c r="BK1630">
        <v>0</v>
      </c>
      <c r="BL1630" s="3" t="str">
        <f>VLOOKUP(O1630,DropDownList!$H$1:$I$7,2,FALSE)</f>
        <v>2023/24</v>
      </c>
      <c r="BM1630" s="3" t="str">
        <f t="shared" si="25"/>
        <v>PRAS</v>
      </c>
    </row>
    <row r="1631" spans="1:65" x14ac:dyDescent="0.2">
      <c r="A1631">
        <v>2026</v>
      </c>
      <c r="B1631">
        <v>4</v>
      </c>
      <c r="C1631" t="s">
        <v>162</v>
      </c>
      <c r="D1631" t="s">
        <v>179</v>
      </c>
      <c r="E1631" t="s">
        <v>18</v>
      </c>
      <c r="F1631">
        <v>9253</v>
      </c>
      <c r="G1631" t="s">
        <v>141</v>
      </c>
      <c r="H1631" t="s">
        <v>164</v>
      </c>
      <c r="I1631" t="s">
        <v>164</v>
      </c>
      <c r="J1631" s="1">
        <v>46113</v>
      </c>
      <c r="K1631" t="s">
        <v>440</v>
      </c>
      <c r="L1631">
        <v>1</v>
      </c>
      <c r="M1631" t="s">
        <v>441</v>
      </c>
      <c r="N1631" t="s">
        <v>442</v>
      </c>
      <c r="O1631" t="s">
        <v>156</v>
      </c>
      <c r="P1631" t="s">
        <v>152</v>
      </c>
      <c r="Q1631">
        <v>0</v>
      </c>
      <c r="R1631">
        <v>25</v>
      </c>
      <c r="S1631">
        <v>1000</v>
      </c>
      <c r="T1631">
        <v>480</v>
      </c>
      <c r="U1631">
        <v>0</v>
      </c>
      <c r="V1631">
        <v>0</v>
      </c>
      <c r="W1631">
        <v>0</v>
      </c>
      <c r="X1631">
        <v>0</v>
      </c>
      <c r="Y1631">
        <v>0</v>
      </c>
      <c r="Z1631">
        <v>0</v>
      </c>
      <c r="AA1631">
        <v>520</v>
      </c>
      <c r="AB1631">
        <v>0</v>
      </c>
      <c r="AC1631">
        <v>520</v>
      </c>
      <c r="AD1631">
        <v>0</v>
      </c>
      <c r="AE1631">
        <v>0</v>
      </c>
      <c r="AF1631">
        <v>13</v>
      </c>
      <c r="AG1631">
        <v>0</v>
      </c>
      <c r="AH1631">
        <v>12</v>
      </c>
      <c r="AI1631">
        <v>0</v>
      </c>
      <c r="AJ1631">
        <v>0</v>
      </c>
      <c r="AK1631">
        <v>0</v>
      </c>
      <c r="AL1631">
        <v>0</v>
      </c>
      <c r="AM1631">
        <v>1</v>
      </c>
      <c r="AN1631">
        <v>0</v>
      </c>
      <c r="AO1631">
        <v>0</v>
      </c>
      <c r="AP1631">
        <v>0</v>
      </c>
      <c r="AQ1631">
        <v>0</v>
      </c>
      <c r="AR1631">
        <v>0</v>
      </c>
      <c r="AS1631">
        <v>0</v>
      </c>
      <c r="AT1631">
        <v>0</v>
      </c>
      <c r="AU1631">
        <v>0</v>
      </c>
      <c r="AV1631">
        <v>0</v>
      </c>
      <c r="AW1631">
        <v>0</v>
      </c>
      <c r="AX1631">
        <v>0</v>
      </c>
      <c r="AY1631">
        <v>0</v>
      </c>
      <c r="AZ1631">
        <v>0</v>
      </c>
      <c r="BA1631">
        <v>0</v>
      </c>
      <c r="BB1631">
        <v>0</v>
      </c>
      <c r="BC1631">
        <v>0</v>
      </c>
      <c r="BD1631">
        <v>0</v>
      </c>
      <c r="BE1631">
        <v>0</v>
      </c>
      <c r="BF1631">
        <v>0</v>
      </c>
      <c r="BG1631">
        <v>0</v>
      </c>
      <c r="BH1631">
        <v>0</v>
      </c>
      <c r="BI1631">
        <v>0</v>
      </c>
      <c r="BJ1631" s="2">
        <v>46132</v>
      </c>
      <c r="BK1631">
        <v>0</v>
      </c>
      <c r="BL1631" s="3" t="str">
        <f>VLOOKUP(O1631,DropDownList!$H$1:$I$7,2,FALSE)</f>
        <v>2023/24</v>
      </c>
      <c r="BM1631" s="3" t="str">
        <f t="shared" si="25"/>
        <v>PCOA</v>
      </c>
    </row>
    <row r="1632" spans="1:65" x14ac:dyDescent="0.2">
      <c r="A1632">
        <v>2026</v>
      </c>
      <c r="B1632">
        <v>4</v>
      </c>
      <c r="C1632" t="s">
        <v>162</v>
      </c>
      <c r="D1632" t="s">
        <v>179</v>
      </c>
      <c r="E1632" t="s">
        <v>18</v>
      </c>
      <c r="F1632">
        <v>9253</v>
      </c>
      <c r="G1632" t="s">
        <v>141</v>
      </c>
      <c r="H1632" t="s">
        <v>164</v>
      </c>
      <c r="I1632" t="s">
        <v>164</v>
      </c>
      <c r="J1632" s="1">
        <v>46113</v>
      </c>
      <c r="K1632" t="s">
        <v>440</v>
      </c>
      <c r="L1632">
        <v>1</v>
      </c>
      <c r="M1632" t="s">
        <v>441</v>
      </c>
      <c r="N1632" t="s">
        <v>442</v>
      </c>
      <c r="O1632" t="s">
        <v>156</v>
      </c>
      <c r="P1632" t="s">
        <v>151</v>
      </c>
      <c r="Q1632">
        <v>0</v>
      </c>
      <c r="R1632">
        <v>20</v>
      </c>
      <c r="S1632">
        <v>600</v>
      </c>
      <c r="T1632">
        <v>180</v>
      </c>
      <c r="U1632">
        <v>0</v>
      </c>
      <c r="V1632">
        <v>0</v>
      </c>
      <c r="W1632">
        <v>0</v>
      </c>
      <c r="X1632">
        <v>0</v>
      </c>
      <c r="Y1632">
        <v>0</v>
      </c>
      <c r="Z1632">
        <v>0</v>
      </c>
      <c r="AA1632">
        <v>420</v>
      </c>
      <c r="AB1632">
        <v>0</v>
      </c>
      <c r="AC1632">
        <v>420</v>
      </c>
      <c r="AD1632">
        <v>0</v>
      </c>
      <c r="AE1632">
        <v>0</v>
      </c>
      <c r="AF1632">
        <v>14</v>
      </c>
      <c r="AG1632">
        <v>0</v>
      </c>
      <c r="AH1632">
        <v>6</v>
      </c>
      <c r="AI1632">
        <v>0</v>
      </c>
      <c r="AJ1632">
        <v>0</v>
      </c>
      <c r="AK1632">
        <v>0</v>
      </c>
      <c r="AL1632">
        <v>0</v>
      </c>
      <c r="AM1632">
        <v>2</v>
      </c>
      <c r="AN1632">
        <v>0</v>
      </c>
      <c r="AO1632">
        <v>0</v>
      </c>
      <c r="AP1632">
        <v>0</v>
      </c>
      <c r="AQ1632">
        <v>0</v>
      </c>
      <c r="AR1632">
        <v>0</v>
      </c>
      <c r="AS1632">
        <v>0</v>
      </c>
      <c r="AT1632">
        <v>0</v>
      </c>
      <c r="AU1632">
        <v>0</v>
      </c>
      <c r="AV1632">
        <v>0</v>
      </c>
      <c r="AW1632">
        <v>0</v>
      </c>
      <c r="AX1632">
        <v>0</v>
      </c>
      <c r="AY1632">
        <v>0</v>
      </c>
      <c r="AZ1632">
        <v>0</v>
      </c>
      <c r="BA1632">
        <v>0</v>
      </c>
      <c r="BB1632">
        <v>0</v>
      </c>
      <c r="BC1632">
        <v>0</v>
      </c>
      <c r="BD1632">
        <v>0</v>
      </c>
      <c r="BE1632">
        <v>0</v>
      </c>
      <c r="BF1632">
        <v>0</v>
      </c>
      <c r="BG1632">
        <v>0</v>
      </c>
      <c r="BH1632">
        <v>0</v>
      </c>
      <c r="BI1632">
        <v>0</v>
      </c>
      <c r="BJ1632" s="2">
        <v>46132</v>
      </c>
      <c r="BK1632">
        <v>0</v>
      </c>
      <c r="BL1632" s="3" t="str">
        <f>VLOOKUP(O1632,DropDownList!$H$1:$I$7,2,FALSE)</f>
        <v>2023/24</v>
      </c>
      <c r="BM1632" s="3" t="str">
        <f t="shared" si="25"/>
        <v>PCPF</v>
      </c>
    </row>
    <row r="1633" spans="1:65" x14ac:dyDescent="0.2">
      <c r="A1633">
        <v>2026</v>
      </c>
      <c r="B1633">
        <v>4</v>
      </c>
      <c r="C1633" t="s">
        <v>162</v>
      </c>
      <c r="D1633" t="s">
        <v>179</v>
      </c>
      <c r="E1633" t="s">
        <v>18</v>
      </c>
      <c r="F1633">
        <v>9253</v>
      </c>
      <c r="G1633" t="s">
        <v>141</v>
      </c>
      <c r="H1633" t="s">
        <v>164</v>
      </c>
      <c r="I1633" t="s">
        <v>164</v>
      </c>
      <c r="J1633" s="1">
        <v>46113</v>
      </c>
      <c r="K1633" t="s">
        <v>440</v>
      </c>
      <c r="L1633">
        <v>1</v>
      </c>
      <c r="M1633" t="s">
        <v>441</v>
      </c>
      <c r="N1633" t="s">
        <v>442</v>
      </c>
      <c r="O1633" t="s">
        <v>156</v>
      </c>
      <c r="P1633" t="s">
        <v>153</v>
      </c>
      <c r="Q1633">
        <v>0</v>
      </c>
      <c r="R1633">
        <v>2</v>
      </c>
      <c r="S1633">
        <v>90</v>
      </c>
      <c r="T1633">
        <v>45</v>
      </c>
      <c r="U1633">
        <v>0</v>
      </c>
      <c r="V1633">
        <v>0</v>
      </c>
      <c r="W1633">
        <v>0</v>
      </c>
      <c r="X1633">
        <v>0</v>
      </c>
      <c r="Y1633">
        <v>0</v>
      </c>
      <c r="Z1633">
        <v>0</v>
      </c>
      <c r="AA1633">
        <v>45</v>
      </c>
      <c r="AB1633">
        <v>0</v>
      </c>
      <c r="AC1633">
        <v>45</v>
      </c>
      <c r="AD1633">
        <v>0</v>
      </c>
      <c r="AE1633">
        <v>0</v>
      </c>
      <c r="AF1633">
        <v>1</v>
      </c>
      <c r="AG1633">
        <v>0</v>
      </c>
      <c r="AH1633">
        <v>1</v>
      </c>
      <c r="AI1633">
        <v>0</v>
      </c>
      <c r="AJ1633">
        <v>0</v>
      </c>
      <c r="AK1633">
        <v>0</v>
      </c>
      <c r="AL1633">
        <v>0</v>
      </c>
      <c r="AM1633">
        <v>0</v>
      </c>
      <c r="AN1633">
        <v>0</v>
      </c>
      <c r="AO1633">
        <v>2</v>
      </c>
      <c r="AP1633">
        <v>2</v>
      </c>
      <c r="AQ1633">
        <v>2</v>
      </c>
      <c r="AR1633">
        <v>0</v>
      </c>
      <c r="AS1633">
        <v>0</v>
      </c>
      <c r="AT1633">
        <v>0</v>
      </c>
      <c r="AU1633">
        <v>0</v>
      </c>
      <c r="AV1633">
        <v>0</v>
      </c>
      <c r="AW1633">
        <v>0</v>
      </c>
      <c r="AX1633">
        <v>0</v>
      </c>
      <c r="AY1633">
        <v>0</v>
      </c>
      <c r="AZ1633">
        <v>0</v>
      </c>
      <c r="BA1633">
        <v>0</v>
      </c>
      <c r="BB1633">
        <v>0</v>
      </c>
      <c r="BC1633">
        <v>0</v>
      </c>
      <c r="BD1633">
        <v>0</v>
      </c>
      <c r="BE1633">
        <v>0</v>
      </c>
      <c r="BF1633">
        <v>2</v>
      </c>
      <c r="BG1633">
        <v>0</v>
      </c>
      <c r="BH1633">
        <v>0</v>
      </c>
      <c r="BI1633">
        <v>0</v>
      </c>
      <c r="BJ1633" s="2">
        <v>46132</v>
      </c>
      <c r="BK1633">
        <v>0</v>
      </c>
      <c r="BL1633" s="3" t="str">
        <f>VLOOKUP(O1633,DropDownList!$H$1:$I$7,2,FALSE)</f>
        <v>2023/24</v>
      </c>
      <c r="BM1633" s="3" t="str">
        <f t="shared" si="25"/>
        <v>PREG</v>
      </c>
    </row>
    <row r="1634" spans="1:65" x14ac:dyDescent="0.2">
      <c r="A1634">
        <v>2026</v>
      </c>
      <c r="B1634">
        <v>4</v>
      </c>
      <c r="C1634" t="s">
        <v>162</v>
      </c>
      <c r="D1634" t="s">
        <v>179</v>
      </c>
      <c r="E1634" t="s">
        <v>18</v>
      </c>
      <c r="F1634">
        <v>9253</v>
      </c>
      <c r="G1634" t="s">
        <v>141</v>
      </c>
      <c r="H1634" t="s">
        <v>164</v>
      </c>
      <c r="I1634" t="s">
        <v>164</v>
      </c>
      <c r="J1634" s="1">
        <v>46113</v>
      </c>
      <c r="K1634" t="s">
        <v>440</v>
      </c>
      <c r="L1634">
        <v>1</v>
      </c>
      <c r="M1634" t="s">
        <v>441</v>
      </c>
      <c r="N1634" t="s">
        <v>442</v>
      </c>
      <c r="O1634" t="s">
        <v>156</v>
      </c>
      <c r="P1634" t="s">
        <v>146</v>
      </c>
      <c r="Q1634">
        <v>230</v>
      </c>
      <c r="R1634">
        <v>155</v>
      </c>
      <c r="S1634">
        <v>2660</v>
      </c>
      <c r="T1634">
        <v>100</v>
      </c>
      <c r="U1634">
        <v>34</v>
      </c>
      <c r="V1634">
        <v>10</v>
      </c>
      <c r="W1634">
        <v>170</v>
      </c>
      <c r="X1634">
        <v>170</v>
      </c>
      <c r="Y1634">
        <v>0</v>
      </c>
      <c r="Z1634">
        <v>0</v>
      </c>
      <c r="AA1634">
        <v>2330</v>
      </c>
      <c r="AB1634">
        <v>0</v>
      </c>
      <c r="AC1634">
        <v>0</v>
      </c>
      <c r="AD1634">
        <v>10</v>
      </c>
      <c r="AE1634">
        <v>0</v>
      </c>
      <c r="AF1634">
        <v>135</v>
      </c>
      <c r="AG1634">
        <v>0</v>
      </c>
      <c r="AH1634">
        <v>7</v>
      </c>
      <c r="AI1634">
        <v>13</v>
      </c>
      <c r="AJ1634">
        <v>0</v>
      </c>
      <c r="AK1634">
        <v>0</v>
      </c>
      <c r="AL1634">
        <v>0</v>
      </c>
      <c r="AM1634">
        <v>0</v>
      </c>
      <c r="AN1634">
        <v>0</v>
      </c>
      <c r="AO1634">
        <v>96</v>
      </c>
      <c r="AP1634">
        <v>537</v>
      </c>
      <c r="AQ1634">
        <v>98</v>
      </c>
      <c r="AR1634">
        <v>0</v>
      </c>
      <c r="AS1634">
        <v>75</v>
      </c>
      <c r="AT1634">
        <v>46</v>
      </c>
      <c r="AU1634">
        <v>15</v>
      </c>
      <c r="AV1634">
        <v>4</v>
      </c>
      <c r="AW1634">
        <v>4</v>
      </c>
      <c r="AX1634">
        <v>0</v>
      </c>
      <c r="AY1634">
        <v>61</v>
      </c>
      <c r="AZ1634">
        <v>91</v>
      </c>
      <c r="BA1634">
        <v>73</v>
      </c>
      <c r="BB1634">
        <v>21</v>
      </c>
      <c r="BC1634">
        <v>11</v>
      </c>
      <c r="BD1634">
        <v>2</v>
      </c>
      <c r="BE1634">
        <v>0</v>
      </c>
      <c r="BF1634">
        <v>150</v>
      </c>
      <c r="BG1634">
        <v>230</v>
      </c>
      <c r="BH1634">
        <v>0</v>
      </c>
      <c r="BI1634">
        <v>33</v>
      </c>
      <c r="BJ1634" s="2">
        <v>46132</v>
      </c>
      <c r="BK1634">
        <v>1</v>
      </c>
      <c r="BL1634" s="3" t="str">
        <f>VLOOKUP(O1634,DropDownList!$H$1:$I$7,2,FALSE)</f>
        <v>2023/24</v>
      </c>
      <c r="BM1634" s="3" t="str">
        <f t="shared" si="25"/>
        <v>VSUR</v>
      </c>
    </row>
    <row r="1635" spans="1:65" x14ac:dyDescent="0.2">
      <c r="A1635">
        <v>2026</v>
      </c>
      <c r="B1635">
        <v>4</v>
      </c>
      <c r="C1635" t="s">
        <v>162</v>
      </c>
      <c r="D1635" t="s">
        <v>179</v>
      </c>
      <c r="E1635" t="s">
        <v>18</v>
      </c>
      <c r="F1635">
        <v>9253</v>
      </c>
      <c r="G1635" t="s">
        <v>141</v>
      </c>
      <c r="H1635" t="s">
        <v>164</v>
      </c>
      <c r="I1635" t="s">
        <v>164</v>
      </c>
      <c r="J1635" s="1">
        <v>46113</v>
      </c>
      <c r="K1635" t="s">
        <v>440</v>
      </c>
      <c r="L1635">
        <v>1</v>
      </c>
      <c r="M1635" t="s">
        <v>441</v>
      </c>
      <c r="N1635" t="s">
        <v>442</v>
      </c>
      <c r="O1635" t="s">
        <v>155</v>
      </c>
      <c r="P1635" t="s">
        <v>154</v>
      </c>
      <c r="Q1635">
        <v>7086.46</v>
      </c>
      <c r="R1635">
        <v>189</v>
      </c>
      <c r="S1635">
        <v>53590</v>
      </c>
      <c r="T1635">
        <v>2058.0100000000002</v>
      </c>
      <c r="U1635">
        <v>26</v>
      </c>
      <c r="V1635">
        <v>22</v>
      </c>
      <c r="W1635">
        <v>5918.35</v>
      </c>
      <c r="X1635">
        <v>6298.35</v>
      </c>
      <c r="Y1635">
        <v>0</v>
      </c>
      <c r="Z1635">
        <v>0</v>
      </c>
      <c r="AA1635">
        <v>44445.53</v>
      </c>
      <c r="AB1635">
        <v>180</v>
      </c>
      <c r="AC1635">
        <v>41505.53</v>
      </c>
      <c r="AD1635">
        <v>14</v>
      </c>
      <c r="AE1635">
        <v>8</v>
      </c>
      <c r="AF1635">
        <v>153</v>
      </c>
      <c r="AG1635">
        <v>11</v>
      </c>
      <c r="AH1635">
        <v>7</v>
      </c>
      <c r="AI1635">
        <v>15</v>
      </c>
      <c r="AJ1635">
        <v>0</v>
      </c>
      <c r="AK1635">
        <v>0</v>
      </c>
      <c r="AL1635">
        <v>0</v>
      </c>
      <c r="AM1635">
        <v>0</v>
      </c>
      <c r="AN1635">
        <v>0</v>
      </c>
      <c r="AO1635">
        <v>129</v>
      </c>
      <c r="AP1635">
        <v>748</v>
      </c>
      <c r="AQ1635">
        <v>126</v>
      </c>
      <c r="AR1635">
        <v>0</v>
      </c>
      <c r="AS1635">
        <v>90</v>
      </c>
      <c r="AT1635">
        <v>71</v>
      </c>
      <c r="AU1635">
        <v>35</v>
      </c>
      <c r="AV1635">
        <v>19</v>
      </c>
      <c r="AW1635">
        <v>6</v>
      </c>
      <c r="AX1635">
        <v>0</v>
      </c>
      <c r="AY1635">
        <v>74</v>
      </c>
      <c r="AZ1635">
        <v>119</v>
      </c>
      <c r="BA1635">
        <v>86</v>
      </c>
      <c r="BB1635">
        <v>47</v>
      </c>
      <c r="BC1635">
        <v>26</v>
      </c>
      <c r="BD1635">
        <v>2</v>
      </c>
      <c r="BE1635">
        <v>0</v>
      </c>
      <c r="BF1635">
        <v>178</v>
      </c>
      <c r="BG1635">
        <v>4885</v>
      </c>
      <c r="BH1635">
        <v>3</v>
      </c>
      <c r="BI1635">
        <v>22</v>
      </c>
      <c r="BJ1635" s="2">
        <v>46132</v>
      </c>
      <c r="BK1635">
        <v>4</v>
      </c>
      <c r="BL1635" s="3" t="str">
        <f>VLOOKUP(O1635,DropDownList!$H$1:$I$7,2,FALSE)</f>
        <v>2022/23</v>
      </c>
      <c r="BM1635" s="3" t="str">
        <f t="shared" si="25"/>
        <v>JP COURT</v>
      </c>
    </row>
    <row r="1636" spans="1:65" x14ac:dyDescent="0.2">
      <c r="A1636">
        <v>2026</v>
      </c>
      <c r="B1636">
        <v>4</v>
      </c>
      <c r="C1636" t="s">
        <v>162</v>
      </c>
      <c r="D1636" t="s">
        <v>179</v>
      </c>
      <c r="E1636" t="s">
        <v>18</v>
      </c>
      <c r="F1636">
        <v>9253</v>
      </c>
      <c r="G1636" t="s">
        <v>141</v>
      </c>
      <c r="H1636" t="s">
        <v>164</v>
      </c>
      <c r="I1636" t="s">
        <v>164</v>
      </c>
      <c r="J1636" s="1">
        <v>46113</v>
      </c>
      <c r="K1636" t="s">
        <v>440</v>
      </c>
      <c r="L1636">
        <v>1</v>
      </c>
      <c r="M1636" t="s">
        <v>441</v>
      </c>
      <c r="N1636" t="s">
        <v>442</v>
      </c>
      <c r="O1636" t="s">
        <v>147</v>
      </c>
      <c r="P1636" t="s">
        <v>152</v>
      </c>
      <c r="Q1636">
        <v>0</v>
      </c>
      <c r="R1636">
        <v>13</v>
      </c>
      <c r="S1636">
        <v>520</v>
      </c>
      <c r="T1636">
        <v>240</v>
      </c>
      <c r="U1636">
        <v>0</v>
      </c>
      <c r="V1636">
        <v>0</v>
      </c>
      <c r="W1636">
        <v>0</v>
      </c>
      <c r="X1636">
        <v>0</v>
      </c>
      <c r="Y1636">
        <v>0</v>
      </c>
      <c r="Z1636">
        <v>0</v>
      </c>
      <c r="AA1636">
        <v>280</v>
      </c>
      <c r="AB1636">
        <v>0</v>
      </c>
      <c r="AC1636">
        <v>280</v>
      </c>
      <c r="AD1636">
        <v>0</v>
      </c>
      <c r="AE1636">
        <v>0</v>
      </c>
      <c r="AF1636">
        <v>7</v>
      </c>
      <c r="AG1636">
        <v>0</v>
      </c>
      <c r="AH1636">
        <v>6</v>
      </c>
      <c r="AI1636">
        <v>0</v>
      </c>
      <c r="AJ1636">
        <v>0</v>
      </c>
      <c r="AK1636">
        <v>0</v>
      </c>
      <c r="AL1636">
        <v>0</v>
      </c>
      <c r="AM1636">
        <v>0</v>
      </c>
      <c r="AN1636">
        <v>0</v>
      </c>
      <c r="AO1636">
        <v>0</v>
      </c>
      <c r="AP1636">
        <v>0</v>
      </c>
      <c r="AQ1636">
        <v>0</v>
      </c>
      <c r="AR1636">
        <v>0</v>
      </c>
      <c r="AS1636">
        <v>0</v>
      </c>
      <c r="AT1636">
        <v>0</v>
      </c>
      <c r="AU1636">
        <v>0</v>
      </c>
      <c r="AV1636">
        <v>0</v>
      </c>
      <c r="AW1636">
        <v>0</v>
      </c>
      <c r="AX1636">
        <v>0</v>
      </c>
      <c r="AY1636">
        <v>0</v>
      </c>
      <c r="AZ1636">
        <v>0</v>
      </c>
      <c r="BA1636">
        <v>0</v>
      </c>
      <c r="BB1636">
        <v>0</v>
      </c>
      <c r="BC1636">
        <v>0</v>
      </c>
      <c r="BD1636">
        <v>0</v>
      </c>
      <c r="BE1636">
        <v>0</v>
      </c>
      <c r="BF1636">
        <v>0</v>
      </c>
      <c r="BG1636">
        <v>0</v>
      </c>
      <c r="BH1636">
        <v>0</v>
      </c>
      <c r="BI1636">
        <v>0</v>
      </c>
      <c r="BJ1636" s="2">
        <v>46132</v>
      </c>
      <c r="BK1636">
        <v>0</v>
      </c>
      <c r="BL1636" s="3" t="str">
        <f>VLOOKUP(O1636,DropDownList!$H$1:$I$7,2,FALSE)</f>
        <v>2024/25</v>
      </c>
      <c r="BM1636" s="3" t="str">
        <f t="shared" si="25"/>
        <v>PCOA</v>
      </c>
    </row>
    <row r="1637" spans="1:65" x14ac:dyDescent="0.2">
      <c r="A1637">
        <v>2026</v>
      </c>
      <c r="B1637">
        <v>4</v>
      </c>
      <c r="C1637" t="s">
        <v>162</v>
      </c>
      <c r="D1637" t="s">
        <v>179</v>
      </c>
      <c r="E1637" t="s">
        <v>18</v>
      </c>
      <c r="F1637">
        <v>9253</v>
      </c>
      <c r="G1637" t="s">
        <v>141</v>
      </c>
      <c r="H1637" t="s">
        <v>164</v>
      </c>
      <c r="I1637" t="s">
        <v>164</v>
      </c>
      <c r="J1637" s="1">
        <v>46113</v>
      </c>
      <c r="K1637" t="s">
        <v>440</v>
      </c>
      <c r="L1637">
        <v>1</v>
      </c>
      <c r="M1637" t="s">
        <v>441</v>
      </c>
      <c r="N1637" t="s">
        <v>442</v>
      </c>
      <c r="O1637" t="s">
        <v>147</v>
      </c>
      <c r="P1637" t="s">
        <v>151</v>
      </c>
      <c r="Q1637">
        <v>0</v>
      </c>
      <c r="R1637">
        <v>27</v>
      </c>
      <c r="S1637">
        <v>810</v>
      </c>
      <c r="T1637">
        <v>90</v>
      </c>
      <c r="U1637">
        <v>0</v>
      </c>
      <c r="V1637">
        <v>0</v>
      </c>
      <c r="W1637">
        <v>0</v>
      </c>
      <c r="X1637">
        <v>0</v>
      </c>
      <c r="Y1637">
        <v>0</v>
      </c>
      <c r="Z1637">
        <v>0</v>
      </c>
      <c r="AA1637">
        <v>720</v>
      </c>
      <c r="AB1637">
        <v>0</v>
      </c>
      <c r="AC1637">
        <v>720</v>
      </c>
      <c r="AD1637">
        <v>0</v>
      </c>
      <c r="AE1637">
        <v>0</v>
      </c>
      <c r="AF1637">
        <v>24</v>
      </c>
      <c r="AG1637">
        <v>0</v>
      </c>
      <c r="AH1637">
        <v>3</v>
      </c>
      <c r="AI1637">
        <v>0</v>
      </c>
      <c r="AJ1637">
        <v>0</v>
      </c>
      <c r="AK1637">
        <v>0</v>
      </c>
      <c r="AL1637">
        <v>0</v>
      </c>
      <c r="AM1637">
        <v>0</v>
      </c>
      <c r="AN1637">
        <v>0</v>
      </c>
      <c r="AO1637">
        <v>0</v>
      </c>
      <c r="AP1637">
        <v>0</v>
      </c>
      <c r="AQ1637">
        <v>0</v>
      </c>
      <c r="AR1637">
        <v>0</v>
      </c>
      <c r="AS1637">
        <v>0</v>
      </c>
      <c r="AT1637">
        <v>0</v>
      </c>
      <c r="AU1637">
        <v>0</v>
      </c>
      <c r="AV1637">
        <v>0</v>
      </c>
      <c r="AW1637">
        <v>0</v>
      </c>
      <c r="AX1637">
        <v>0</v>
      </c>
      <c r="AY1637">
        <v>0</v>
      </c>
      <c r="AZ1637">
        <v>0</v>
      </c>
      <c r="BA1637">
        <v>0</v>
      </c>
      <c r="BB1637">
        <v>0</v>
      </c>
      <c r="BC1637">
        <v>0</v>
      </c>
      <c r="BD1637">
        <v>0</v>
      </c>
      <c r="BE1637">
        <v>0</v>
      </c>
      <c r="BF1637">
        <v>0</v>
      </c>
      <c r="BG1637">
        <v>0</v>
      </c>
      <c r="BH1637">
        <v>0</v>
      </c>
      <c r="BI1637">
        <v>0</v>
      </c>
      <c r="BJ1637" s="2">
        <v>46132</v>
      </c>
      <c r="BK1637">
        <v>0</v>
      </c>
      <c r="BL1637" s="3" t="str">
        <f>VLOOKUP(O1637,DropDownList!$H$1:$I$7,2,FALSE)</f>
        <v>2024/25</v>
      </c>
      <c r="BM1637" s="3" t="str">
        <f t="shared" si="25"/>
        <v>PCPF</v>
      </c>
    </row>
    <row r="1638" spans="1:65" x14ac:dyDescent="0.2">
      <c r="A1638">
        <v>2026</v>
      </c>
      <c r="B1638">
        <v>4</v>
      </c>
      <c r="C1638" t="s">
        <v>162</v>
      </c>
      <c r="D1638" t="s">
        <v>179</v>
      </c>
      <c r="E1638" t="s">
        <v>18</v>
      </c>
      <c r="F1638">
        <v>9253</v>
      </c>
      <c r="G1638" t="s">
        <v>141</v>
      </c>
      <c r="H1638" t="s">
        <v>164</v>
      </c>
      <c r="I1638" t="s">
        <v>164</v>
      </c>
      <c r="J1638" s="1">
        <v>46113</v>
      </c>
      <c r="K1638" t="s">
        <v>440</v>
      </c>
      <c r="L1638">
        <v>1</v>
      </c>
      <c r="M1638" t="s">
        <v>441</v>
      </c>
      <c r="N1638" t="s">
        <v>442</v>
      </c>
      <c r="O1638" t="s">
        <v>147</v>
      </c>
      <c r="P1638" t="s">
        <v>153</v>
      </c>
      <c r="Q1638">
        <v>0</v>
      </c>
      <c r="R1638">
        <v>1</v>
      </c>
      <c r="S1638">
        <v>45</v>
      </c>
      <c r="T1638">
        <v>0</v>
      </c>
      <c r="U1638">
        <v>0</v>
      </c>
      <c r="V1638">
        <v>0</v>
      </c>
      <c r="W1638">
        <v>0</v>
      </c>
      <c r="X1638">
        <v>0</v>
      </c>
      <c r="Y1638">
        <v>0</v>
      </c>
      <c r="Z1638">
        <v>0</v>
      </c>
      <c r="AA1638">
        <v>45</v>
      </c>
      <c r="AB1638">
        <v>0</v>
      </c>
      <c r="AC1638">
        <v>45</v>
      </c>
      <c r="AD1638">
        <v>0</v>
      </c>
      <c r="AE1638">
        <v>0</v>
      </c>
      <c r="AF1638">
        <v>1</v>
      </c>
      <c r="AG1638">
        <v>0</v>
      </c>
      <c r="AH1638">
        <v>0</v>
      </c>
      <c r="AI1638">
        <v>0</v>
      </c>
      <c r="AJ1638">
        <v>0</v>
      </c>
      <c r="AK1638">
        <v>0</v>
      </c>
      <c r="AL1638">
        <v>0</v>
      </c>
      <c r="AM1638">
        <v>0</v>
      </c>
      <c r="AN1638">
        <v>0</v>
      </c>
      <c r="AO1638">
        <v>0</v>
      </c>
      <c r="AP1638">
        <v>0</v>
      </c>
      <c r="AQ1638">
        <v>0</v>
      </c>
      <c r="AR1638">
        <v>0</v>
      </c>
      <c r="AS1638">
        <v>0</v>
      </c>
      <c r="AT1638">
        <v>0</v>
      </c>
      <c r="AU1638">
        <v>0</v>
      </c>
      <c r="AV1638">
        <v>0</v>
      </c>
      <c r="AW1638">
        <v>0</v>
      </c>
      <c r="AX1638">
        <v>0</v>
      </c>
      <c r="AY1638">
        <v>0</v>
      </c>
      <c r="AZ1638">
        <v>0</v>
      </c>
      <c r="BA1638">
        <v>0</v>
      </c>
      <c r="BB1638">
        <v>0</v>
      </c>
      <c r="BC1638">
        <v>0</v>
      </c>
      <c r="BD1638">
        <v>0</v>
      </c>
      <c r="BE1638">
        <v>0</v>
      </c>
      <c r="BF1638">
        <v>0</v>
      </c>
      <c r="BG1638">
        <v>0</v>
      </c>
      <c r="BH1638">
        <v>0</v>
      </c>
      <c r="BI1638">
        <v>0</v>
      </c>
      <c r="BJ1638" s="2">
        <v>46132</v>
      </c>
      <c r="BK1638">
        <v>0</v>
      </c>
      <c r="BL1638" s="3" t="str">
        <f>VLOOKUP(O1638,DropDownList!$H$1:$I$7,2,FALSE)</f>
        <v>2024/25</v>
      </c>
      <c r="BM1638" s="3" t="str">
        <f t="shared" si="25"/>
        <v>PREG</v>
      </c>
    </row>
    <row r="1639" spans="1:65" x14ac:dyDescent="0.2">
      <c r="A1639">
        <v>2026</v>
      </c>
      <c r="B1639">
        <v>4</v>
      </c>
      <c r="C1639" t="s">
        <v>162</v>
      </c>
      <c r="D1639" t="s">
        <v>179</v>
      </c>
      <c r="E1639" t="s">
        <v>18</v>
      </c>
      <c r="F1639">
        <v>9253</v>
      </c>
      <c r="G1639" t="s">
        <v>141</v>
      </c>
      <c r="H1639" t="s">
        <v>164</v>
      </c>
      <c r="I1639" t="s">
        <v>164</v>
      </c>
      <c r="J1639" s="1">
        <v>46113</v>
      </c>
      <c r="K1639" t="s">
        <v>440</v>
      </c>
      <c r="L1639">
        <v>1</v>
      </c>
      <c r="M1639" t="s">
        <v>441</v>
      </c>
      <c r="N1639" t="s">
        <v>442</v>
      </c>
      <c r="O1639" t="s">
        <v>156</v>
      </c>
      <c r="P1639" t="s">
        <v>154</v>
      </c>
      <c r="Q1639">
        <v>7805.73</v>
      </c>
      <c r="R1639">
        <v>156</v>
      </c>
      <c r="S1639">
        <v>44508</v>
      </c>
      <c r="T1639">
        <v>1815</v>
      </c>
      <c r="U1639">
        <v>35</v>
      </c>
      <c r="V1639">
        <v>27</v>
      </c>
      <c r="W1639">
        <v>6023.94</v>
      </c>
      <c r="X1639">
        <v>6233.94</v>
      </c>
      <c r="Y1639">
        <v>0</v>
      </c>
      <c r="Z1639">
        <v>0</v>
      </c>
      <c r="AA1639">
        <v>34887.269999999997</v>
      </c>
      <c r="AB1639">
        <v>107.12</v>
      </c>
      <c r="AC1639">
        <v>32440.15</v>
      </c>
      <c r="AD1639">
        <v>10</v>
      </c>
      <c r="AE1639">
        <v>17</v>
      </c>
      <c r="AF1639">
        <v>114</v>
      </c>
      <c r="AG1639">
        <v>22</v>
      </c>
      <c r="AH1639">
        <v>7</v>
      </c>
      <c r="AI1639">
        <v>13</v>
      </c>
      <c r="AJ1639">
        <v>0</v>
      </c>
      <c r="AK1639">
        <v>0</v>
      </c>
      <c r="AL1639">
        <v>0</v>
      </c>
      <c r="AM1639">
        <v>0</v>
      </c>
      <c r="AN1639">
        <v>0</v>
      </c>
      <c r="AO1639">
        <v>97</v>
      </c>
      <c r="AP1639">
        <v>533</v>
      </c>
      <c r="AQ1639">
        <v>98</v>
      </c>
      <c r="AR1639">
        <v>0</v>
      </c>
      <c r="AS1639">
        <v>74</v>
      </c>
      <c r="AT1639">
        <v>44</v>
      </c>
      <c r="AU1639">
        <v>15</v>
      </c>
      <c r="AV1639">
        <v>4</v>
      </c>
      <c r="AW1639">
        <v>4</v>
      </c>
      <c r="AX1639">
        <v>0</v>
      </c>
      <c r="AY1639">
        <v>62</v>
      </c>
      <c r="AZ1639">
        <v>91</v>
      </c>
      <c r="BA1639">
        <v>73</v>
      </c>
      <c r="BB1639">
        <v>20</v>
      </c>
      <c r="BC1639">
        <v>11</v>
      </c>
      <c r="BD1639">
        <v>2</v>
      </c>
      <c r="BE1639">
        <v>0</v>
      </c>
      <c r="BF1639">
        <v>151</v>
      </c>
      <c r="BG1639">
        <v>3915</v>
      </c>
      <c r="BH1639">
        <v>0</v>
      </c>
      <c r="BI1639">
        <v>34</v>
      </c>
      <c r="BJ1639" s="2">
        <v>46132</v>
      </c>
      <c r="BK1639">
        <v>1</v>
      </c>
      <c r="BL1639" s="3" t="str">
        <f>VLOOKUP(O1639,DropDownList!$H$1:$I$7,2,FALSE)</f>
        <v>2023/24</v>
      </c>
      <c r="BM1639" s="3" t="str">
        <f t="shared" si="25"/>
        <v>JP COURT</v>
      </c>
    </row>
    <row r="1640" spans="1:65" x14ac:dyDescent="0.2">
      <c r="A1640">
        <v>2026</v>
      </c>
      <c r="B1640">
        <v>4</v>
      </c>
      <c r="C1640" t="s">
        <v>162</v>
      </c>
      <c r="D1640" t="s">
        <v>179</v>
      </c>
      <c r="E1640" t="s">
        <v>18</v>
      </c>
      <c r="F1640">
        <v>9253</v>
      </c>
      <c r="G1640" t="s">
        <v>141</v>
      </c>
      <c r="H1640" t="s">
        <v>164</v>
      </c>
      <c r="I1640" t="s">
        <v>164</v>
      </c>
      <c r="J1640" s="1">
        <v>46113</v>
      </c>
      <c r="K1640" t="s">
        <v>440</v>
      </c>
      <c r="L1640">
        <v>1</v>
      </c>
      <c r="M1640" t="s">
        <v>441</v>
      </c>
      <c r="N1640" t="s">
        <v>442</v>
      </c>
      <c r="O1640" t="s">
        <v>149</v>
      </c>
      <c r="P1640" t="s">
        <v>151</v>
      </c>
      <c r="Q1640">
        <v>0</v>
      </c>
      <c r="R1640">
        <v>15</v>
      </c>
      <c r="S1640">
        <v>450</v>
      </c>
      <c r="T1640">
        <v>90</v>
      </c>
      <c r="U1640">
        <v>0</v>
      </c>
      <c r="V1640">
        <v>0</v>
      </c>
      <c r="W1640">
        <v>0</v>
      </c>
      <c r="X1640">
        <v>0</v>
      </c>
      <c r="Y1640">
        <v>0</v>
      </c>
      <c r="Z1640">
        <v>0</v>
      </c>
      <c r="AA1640">
        <v>360</v>
      </c>
      <c r="AB1640">
        <v>0</v>
      </c>
      <c r="AC1640">
        <v>360</v>
      </c>
      <c r="AD1640">
        <v>0</v>
      </c>
      <c r="AE1640">
        <v>0</v>
      </c>
      <c r="AF1640">
        <v>12</v>
      </c>
      <c r="AG1640">
        <v>0</v>
      </c>
      <c r="AH1640">
        <v>3</v>
      </c>
      <c r="AI1640">
        <v>0</v>
      </c>
      <c r="AJ1640">
        <v>0</v>
      </c>
      <c r="AK1640">
        <v>0</v>
      </c>
      <c r="AL1640">
        <v>0</v>
      </c>
      <c r="AM1640">
        <v>0</v>
      </c>
      <c r="AN1640">
        <v>0</v>
      </c>
      <c r="AO1640">
        <v>0</v>
      </c>
      <c r="AP1640">
        <v>0</v>
      </c>
      <c r="AQ1640">
        <v>0</v>
      </c>
      <c r="AR1640">
        <v>0</v>
      </c>
      <c r="AS1640">
        <v>0</v>
      </c>
      <c r="AT1640">
        <v>0</v>
      </c>
      <c r="AU1640">
        <v>0</v>
      </c>
      <c r="AV1640">
        <v>0</v>
      </c>
      <c r="AW1640">
        <v>0</v>
      </c>
      <c r="AX1640">
        <v>0</v>
      </c>
      <c r="AY1640">
        <v>0</v>
      </c>
      <c r="AZ1640">
        <v>0</v>
      </c>
      <c r="BA1640">
        <v>0</v>
      </c>
      <c r="BB1640">
        <v>0</v>
      </c>
      <c r="BC1640">
        <v>0</v>
      </c>
      <c r="BD1640">
        <v>0</v>
      </c>
      <c r="BE1640">
        <v>0</v>
      </c>
      <c r="BF1640">
        <v>0</v>
      </c>
      <c r="BG1640">
        <v>0</v>
      </c>
      <c r="BH1640">
        <v>0</v>
      </c>
      <c r="BI1640">
        <v>0</v>
      </c>
      <c r="BJ1640" s="2">
        <v>46132</v>
      </c>
      <c r="BK1640">
        <v>0</v>
      </c>
      <c r="BL1640" s="3" t="str">
        <f>VLOOKUP(O1640,DropDownList!$H$1:$I$7,2,FALSE)</f>
        <v>2025/26</v>
      </c>
      <c r="BM1640" s="3" t="str">
        <f t="shared" si="25"/>
        <v>PCPF</v>
      </c>
    </row>
    <row r="1641" spans="1:65" x14ac:dyDescent="0.2">
      <c r="A1641">
        <v>2026</v>
      </c>
      <c r="B1641">
        <v>4</v>
      </c>
      <c r="C1641" t="s">
        <v>162</v>
      </c>
      <c r="D1641" t="s">
        <v>179</v>
      </c>
      <c r="E1641" t="s">
        <v>18</v>
      </c>
      <c r="F1641">
        <v>9253</v>
      </c>
      <c r="G1641" t="s">
        <v>141</v>
      </c>
      <c r="H1641" t="s">
        <v>164</v>
      </c>
      <c r="I1641" t="s">
        <v>164</v>
      </c>
      <c r="J1641" s="1">
        <v>46113</v>
      </c>
      <c r="K1641" t="s">
        <v>440</v>
      </c>
      <c r="L1641">
        <v>1</v>
      </c>
      <c r="M1641" t="s">
        <v>441</v>
      </c>
      <c r="N1641" t="s">
        <v>442</v>
      </c>
      <c r="O1641" t="s">
        <v>149</v>
      </c>
      <c r="P1641" t="s">
        <v>146</v>
      </c>
      <c r="Q1641">
        <v>430</v>
      </c>
      <c r="R1641">
        <v>91</v>
      </c>
      <c r="S1641">
        <v>1600</v>
      </c>
      <c r="T1641">
        <v>60</v>
      </c>
      <c r="U1641">
        <v>54</v>
      </c>
      <c r="V1641">
        <v>14</v>
      </c>
      <c r="W1641">
        <v>260</v>
      </c>
      <c r="X1641">
        <v>260</v>
      </c>
      <c r="Y1641">
        <v>0</v>
      </c>
      <c r="Z1641">
        <v>0</v>
      </c>
      <c r="AA1641">
        <v>1110</v>
      </c>
      <c r="AB1641">
        <v>0</v>
      </c>
      <c r="AC1641">
        <v>0</v>
      </c>
      <c r="AD1641">
        <v>14</v>
      </c>
      <c r="AE1641">
        <v>0</v>
      </c>
      <c r="AF1641">
        <v>61</v>
      </c>
      <c r="AG1641">
        <v>0</v>
      </c>
      <c r="AH1641">
        <v>5</v>
      </c>
      <c r="AI1641">
        <v>25</v>
      </c>
      <c r="AJ1641">
        <v>0</v>
      </c>
      <c r="AK1641">
        <v>0</v>
      </c>
      <c r="AL1641">
        <v>0</v>
      </c>
      <c r="AM1641">
        <v>0</v>
      </c>
      <c r="AN1641">
        <v>0</v>
      </c>
      <c r="AO1641">
        <v>61</v>
      </c>
      <c r="AP1641">
        <v>161</v>
      </c>
      <c r="AQ1641">
        <v>59</v>
      </c>
      <c r="AR1641">
        <v>0</v>
      </c>
      <c r="AS1641">
        <v>16</v>
      </c>
      <c r="AT1641">
        <v>9</v>
      </c>
      <c r="AU1641">
        <v>1</v>
      </c>
      <c r="AV1641">
        <v>0</v>
      </c>
      <c r="AW1641">
        <v>2</v>
      </c>
      <c r="AX1641">
        <v>0</v>
      </c>
      <c r="AY1641">
        <v>17</v>
      </c>
      <c r="AZ1641">
        <v>24</v>
      </c>
      <c r="BA1641">
        <v>2</v>
      </c>
      <c r="BB1641">
        <v>4</v>
      </c>
      <c r="BC1641">
        <v>0</v>
      </c>
      <c r="BD1641">
        <v>1</v>
      </c>
      <c r="BE1641">
        <v>0</v>
      </c>
      <c r="BF1641">
        <v>89</v>
      </c>
      <c r="BG1641">
        <v>430</v>
      </c>
      <c r="BH1641">
        <v>0</v>
      </c>
      <c r="BI1641">
        <v>53</v>
      </c>
      <c r="BJ1641" s="2">
        <v>46132</v>
      </c>
      <c r="BK1641">
        <v>0</v>
      </c>
      <c r="BL1641" s="3" t="str">
        <f>VLOOKUP(O1641,DropDownList!$H$1:$I$7,2,FALSE)</f>
        <v>2025/26</v>
      </c>
      <c r="BM1641" s="3" t="str">
        <f t="shared" si="25"/>
        <v>VSUR</v>
      </c>
    </row>
    <row r="1642" spans="1:65" x14ac:dyDescent="0.2">
      <c r="A1642">
        <v>2026</v>
      </c>
      <c r="B1642">
        <v>4</v>
      </c>
      <c r="C1642" t="s">
        <v>162</v>
      </c>
      <c r="D1642" t="s">
        <v>179</v>
      </c>
      <c r="E1642" t="s">
        <v>18</v>
      </c>
      <c r="F1642">
        <v>9253</v>
      </c>
      <c r="G1642" t="s">
        <v>141</v>
      </c>
      <c r="H1642" t="s">
        <v>164</v>
      </c>
      <c r="I1642" t="s">
        <v>164</v>
      </c>
      <c r="J1642" s="1">
        <v>46113</v>
      </c>
      <c r="K1642" t="s">
        <v>440</v>
      </c>
      <c r="L1642">
        <v>1</v>
      </c>
      <c r="M1642" t="s">
        <v>441</v>
      </c>
      <c r="N1642" t="s">
        <v>442</v>
      </c>
      <c r="O1642" t="s">
        <v>147</v>
      </c>
      <c r="P1642" t="s">
        <v>150</v>
      </c>
      <c r="Q1642">
        <v>6504.15</v>
      </c>
      <c r="R1642">
        <v>118</v>
      </c>
      <c r="S1642">
        <v>17939.71</v>
      </c>
      <c r="T1642">
        <v>1959.47</v>
      </c>
      <c r="U1642">
        <v>47</v>
      </c>
      <c r="V1642">
        <v>34</v>
      </c>
      <c r="W1642">
        <v>5311.69</v>
      </c>
      <c r="X1642">
        <v>5311.69</v>
      </c>
      <c r="Y1642">
        <v>108</v>
      </c>
      <c r="Z1642">
        <v>15980.24</v>
      </c>
      <c r="AA1642">
        <v>9476.09</v>
      </c>
      <c r="AB1642">
        <v>3486.19</v>
      </c>
      <c r="AC1642">
        <v>5989.9</v>
      </c>
      <c r="AD1642">
        <v>28</v>
      </c>
      <c r="AE1642">
        <v>6</v>
      </c>
      <c r="AF1642">
        <v>60</v>
      </c>
      <c r="AG1642">
        <v>14</v>
      </c>
      <c r="AH1642">
        <v>10</v>
      </c>
      <c r="AI1642">
        <v>33</v>
      </c>
      <c r="AJ1642">
        <v>20</v>
      </c>
      <c r="AK1642">
        <v>7</v>
      </c>
      <c r="AL1642">
        <v>1</v>
      </c>
      <c r="AM1642">
        <v>4</v>
      </c>
      <c r="AN1642">
        <v>1</v>
      </c>
      <c r="AO1642">
        <v>85</v>
      </c>
      <c r="AP1642">
        <v>420</v>
      </c>
      <c r="AQ1642">
        <v>88</v>
      </c>
      <c r="AR1642">
        <v>1</v>
      </c>
      <c r="AS1642">
        <v>45</v>
      </c>
      <c r="AT1642">
        <v>61</v>
      </c>
      <c r="AU1642">
        <v>5</v>
      </c>
      <c r="AV1642">
        <v>3</v>
      </c>
      <c r="AW1642">
        <v>0</v>
      </c>
      <c r="AX1642">
        <v>0</v>
      </c>
      <c r="AY1642">
        <v>42</v>
      </c>
      <c r="AZ1642">
        <v>64</v>
      </c>
      <c r="BA1642">
        <v>43</v>
      </c>
      <c r="BB1642">
        <v>19</v>
      </c>
      <c r="BC1642">
        <v>5</v>
      </c>
      <c r="BD1642">
        <v>1</v>
      </c>
      <c r="BE1642">
        <v>0</v>
      </c>
      <c r="BF1642">
        <v>88</v>
      </c>
      <c r="BG1642">
        <v>5146.6899999999996</v>
      </c>
      <c r="BH1642">
        <v>1</v>
      </c>
      <c r="BI1642">
        <v>47</v>
      </c>
      <c r="BJ1642" s="2">
        <v>46132</v>
      </c>
      <c r="BK1642">
        <v>0</v>
      </c>
      <c r="BL1642" s="3" t="str">
        <f>VLOOKUP(O1642,DropDownList!$H$1:$I$7,2,FALSE)</f>
        <v>2024/25</v>
      </c>
      <c r="BM1642" s="3" t="str">
        <f t="shared" si="25"/>
        <v>FISCAL FINES</v>
      </c>
    </row>
    <row r="1643" spans="1:65" x14ac:dyDescent="0.2">
      <c r="A1643">
        <v>2026</v>
      </c>
      <c r="B1643">
        <v>4</v>
      </c>
      <c r="C1643" t="s">
        <v>162</v>
      </c>
      <c r="D1643" t="s">
        <v>179</v>
      </c>
      <c r="E1643" t="s">
        <v>18</v>
      </c>
      <c r="F1643">
        <v>9253</v>
      </c>
      <c r="G1643" t="s">
        <v>141</v>
      </c>
      <c r="H1643" t="s">
        <v>164</v>
      </c>
      <c r="I1643" t="s">
        <v>164</v>
      </c>
      <c r="J1643" s="1">
        <v>46113</v>
      </c>
      <c r="K1643" t="s">
        <v>440</v>
      </c>
      <c r="L1643">
        <v>1</v>
      </c>
      <c r="M1643" t="s">
        <v>441</v>
      </c>
      <c r="N1643" t="s">
        <v>442</v>
      </c>
      <c r="O1643" t="s">
        <v>147</v>
      </c>
      <c r="P1643" t="s">
        <v>154</v>
      </c>
      <c r="Q1643">
        <v>10463.31</v>
      </c>
      <c r="R1643">
        <v>130</v>
      </c>
      <c r="S1643">
        <v>34571</v>
      </c>
      <c r="T1643">
        <v>756</v>
      </c>
      <c r="U1643">
        <v>46</v>
      </c>
      <c r="V1643">
        <v>37</v>
      </c>
      <c r="W1643">
        <v>8357.11</v>
      </c>
      <c r="X1643">
        <v>8782.11</v>
      </c>
      <c r="Y1643">
        <v>0</v>
      </c>
      <c r="Z1643">
        <v>0</v>
      </c>
      <c r="AA1643">
        <v>23351.69</v>
      </c>
      <c r="AB1643">
        <v>0</v>
      </c>
      <c r="AC1643">
        <v>21672.02</v>
      </c>
      <c r="AD1643">
        <v>20</v>
      </c>
      <c r="AE1643">
        <v>17</v>
      </c>
      <c r="AF1643">
        <v>81</v>
      </c>
      <c r="AG1643">
        <v>22</v>
      </c>
      <c r="AH1643">
        <v>2</v>
      </c>
      <c r="AI1643">
        <v>24</v>
      </c>
      <c r="AJ1643">
        <v>0</v>
      </c>
      <c r="AK1643">
        <v>0</v>
      </c>
      <c r="AL1643">
        <v>0</v>
      </c>
      <c r="AM1643">
        <v>0</v>
      </c>
      <c r="AN1643">
        <v>0</v>
      </c>
      <c r="AO1643">
        <v>93</v>
      </c>
      <c r="AP1643">
        <v>398</v>
      </c>
      <c r="AQ1643">
        <v>93</v>
      </c>
      <c r="AR1643">
        <v>0</v>
      </c>
      <c r="AS1643">
        <v>50</v>
      </c>
      <c r="AT1643">
        <v>31</v>
      </c>
      <c r="AU1643">
        <v>9</v>
      </c>
      <c r="AV1643">
        <v>4</v>
      </c>
      <c r="AW1643">
        <v>1</v>
      </c>
      <c r="AX1643">
        <v>0</v>
      </c>
      <c r="AY1643">
        <v>39</v>
      </c>
      <c r="AZ1643">
        <v>57</v>
      </c>
      <c r="BA1643">
        <v>39</v>
      </c>
      <c r="BB1643">
        <v>21</v>
      </c>
      <c r="BC1643">
        <v>12</v>
      </c>
      <c r="BD1643">
        <v>2</v>
      </c>
      <c r="BE1643">
        <v>0</v>
      </c>
      <c r="BF1643">
        <v>127</v>
      </c>
      <c r="BG1643">
        <v>6000</v>
      </c>
      <c r="BH1643">
        <v>1</v>
      </c>
      <c r="BI1643">
        <v>43</v>
      </c>
      <c r="BJ1643" s="2">
        <v>46132</v>
      </c>
      <c r="BK1643">
        <v>1</v>
      </c>
      <c r="BL1643" s="3" t="str">
        <f>VLOOKUP(O1643,DropDownList!$H$1:$I$7,2,FALSE)</f>
        <v>2024/25</v>
      </c>
      <c r="BM1643" s="3" t="str">
        <f t="shared" si="25"/>
        <v>JP COURT</v>
      </c>
    </row>
    <row r="1644" spans="1:65" x14ac:dyDescent="0.2">
      <c r="A1644">
        <v>2026</v>
      </c>
      <c r="B1644">
        <v>4</v>
      </c>
      <c r="C1644" t="s">
        <v>162</v>
      </c>
      <c r="D1644" t="s">
        <v>179</v>
      </c>
      <c r="E1644" t="s">
        <v>18</v>
      </c>
      <c r="F1644">
        <v>9253</v>
      </c>
      <c r="G1644" t="s">
        <v>141</v>
      </c>
      <c r="H1644" t="s">
        <v>164</v>
      </c>
      <c r="I1644" t="s">
        <v>164</v>
      </c>
      <c r="J1644" s="1">
        <v>46113</v>
      </c>
      <c r="K1644" t="s">
        <v>440</v>
      </c>
      <c r="L1644">
        <v>1</v>
      </c>
      <c r="M1644" t="s">
        <v>441</v>
      </c>
      <c r="N1644" t="s">
        <v>442</v>
      </c>
      <c r="O1644" t="s">
        <v>149</v>
      </c>
      <c r="P1644" t="s">
        <v>150</v>
      </c>
      <c r="Q1644">
        <v>13292.37</v>
      </c>
      <c r="R1644">
        <v>107</v>
      </c>
      <c r="S1644">
        <v>20003.55</v>
      </c>
      <c r="T1644">
        <v>1476.49</v>
      </c>
      <c r="U1644">
        <v>64</v>
      </c>
      <c r="V1644">
        <v>49</v>
      </c>
      <c r="W1644">
        <v>7958.5</v>
      </c>
      <c r="X1644">
        <v>11308.93</v>
      </c>
      <c r="Y1644">
        <v>97</v>
      </c>
      <c r="Z1644">
        <v>18527.060000000001</v>
      </c>
      <c r="AA1644">
        <v>5234.6899999999996</v>
      </c>
      <c r="AB1644">
        <v>1493.4</v>
      </c>
      <c r="AC1644">
        <v>3741.29</v>
      </c>
      <c r="AD1644">
        <v>46</v>
      </c>
      <c r="AE1644">
        <v>3</v>
      </c>
      <c r="AF1644">
        <v>33</v>
      </c>
      <c r="AG1644">
        <v>7</v>
      </c>
      <c r="AH1644">
        <v>10</v>
      </c>
      <c r="AI1644">
        <v>57</v>
      </c>
      <c r="AJ1644">
        <v>14</v>
      </c>
      <c r="AK1644">
        <v>7</v>
      </c>
      <c r="AL1644">
        <v>0</v>
      </c>
      <c r="AM1644">
        <v>5</v>
      </c>
      <c r="AN1644">
        <v>2</v>
      </c>
      <c r="AO1644">
        <v>77</v>
      </c>
      <c r="AP1644">
        <v>227</v>
      </c>
      <c r="AQ1644">
        <v>79</v>
      </c>
      <c r="AR1644">
        <v>0</v>
      </c>
      <c r="AS1644">
        <v>30</v>
      </c>
      <c r="AT1644">
        <v>30</v>
      </c>
      <c r="AU1644">
        <v>2</v>
      </c>
      <c r="AV1644">
        <v>1</v>
      </c>
      <c r="AW1644">
        <v>0</v>
      </c>
      <c r="AX1644">
        <v>0</v>
      </c>
      <c r="AY1644">
        <v>19</v>
      </c>
      <c r="AZ1644">
        <v>25</v>
      </c>
      <c r="BA1644">
        <v>3</v>
      </c>
      <c r="BB1644">
        <v>11</v>
      </c>
      <c r="BC1644">
        <v>3</v>
      </c>
      <c r="BD1644">
        <v>1</v>
      </c>
      <c r="BE1644">
        <v>0</v>
      </c>
      <c r="BF1644">
        <v>78</v>
      </c>
      <c r="BG1644">
        <v>10122.700000000001</v>
      </c>
      <c r="BH1644">
        <v>0</v>
      </c>
      <c r="BI1644">
        <v>63</v>
      </c>
      <c r="BJ1644" s="2">
        <v>46132</v>
      </c>
      <c r="BK1644">
        <v>0</v>
      </c>
      <c r="BL1644" s="3" t="str">
        <f>VLOOKUP(O1644,DropDownList!$H$1:$I$7,2,FALSE)</f>
        <v>2025/26</v>
      </c>
      <c r="BM1644" s="3" t="str">
        <f t="shared" si="25"/>
        <v>FISCAL FINES</v>
      </c>
    </row>
    <row r="1645" spans="1:65" x14ac:dyDescent="0.2">
      <c r="A1645">
        <v>2026</v>
      </c>
      <c r="B1645">
        <v>4</v>
      </c>
      <c r="C1645" t="s">
        <v>162</v>
      </c>
      <c r="D1645" t="s">
        <v>179</v>
      </c>
      <c r="E1645" t="s">
        <v>18</v>
      </c>
      <c r="F1645">
        <v>9253</v>
      </c>
      <c r="G1645" t="s">
        <v>141</v>
      </c>
      <c r="H1645" t="s">
        <v>164</v>
      </c>
      <c r="I1645" t="s">
        <v>164</v>
      </c>
      <c r="J1645" s="1">
        <v>46113</v>
      </c>
      <c r="K1645" t="s">
        <v>440</v>
      </c>
      <c r="L1645">
        <v>1</v>
      </c>
      <c r="M1645" t="s">
        <v>441</v>
      </c>
      <c r="N1645" t="s">
        <v>442</v>
      </c>
      <c r="O1645" t="s">
        <v>156</v>
      </c>
      <c r="P1645" t="s">
        <v>150</v>
      </c>
      <c r="Q1645">
        <v>6995.87</v>
      </c>
      <c r="R1645">
        <v>189</v>
      </c>
      <c r="S1645">
        <v>31891.86</v>
      </c>
      <c r="T1645">
        <v>2862.79</v>
      </c>
      <c r="U1645">
        <v>42</v>
      </c>
      <c r="V1645">
        <v>24</v>
      </c>
      <c r="W1645">
        <v>3721.33</v>
      </c>
      <c r="X1645">
        <v>4645.53</v>
      </c>
      <c r="Y1645">
        <v>169</v>
      </c>
      <c r="Z1645">
        <v>29029.07</v>
      </c>
      <c r="AA1645">
        <v>22033.200000000001</v>
      </c>
      <c r="AB1645">
        <v>8148.32</v>
      </c>
      <c r="AC1645">
        <v>13884.88</v>
      </c>
      <c r="AD1645">
        <v>13</v>
      </c>
      <c r="AE1645">
        <v>11</v>
      </c>
      <c r="AF1645">
        <v>124</v>
      </c>
      <c r="AG1645">
        <v>23</v>
      </c>
      <c r="AH1645">
        <v>20</v>
      </c>
      <c r="AI1645">
        <v>19</v>
      </c>
      <c r="AJ1645">
        <v>26</v>
      </c>
      <c r="AK1645">
        <v>12</v>
      </c>
      <c r="AL1645">
        <v>2</v>
      </c>
      <c r="AM1645">
        <v>8</v>
      </c>
      <c r="AN1645">
        <v>1</v>
      </c>
      <c r="AO1645">
        <v>139</v>
      </c>
      <c r="AP1645">
        <v>699</v>
      </c>
      <c r="AQ1645">
        <v>146</v>
      </c>
      <c r="AR1645">
        <v>0</v>
      </c>
      <c r="AS1645">
        <v>69</v>
      </c>
      <c r="AT1645">
        <v>61</v>
      </c>
      <c r="AU1645">
        <v>10</v>
      </c>
      <c r="AV1645">
        <v>4</v>
      </c>
      <c r="AW1645">
        <v>0</v>
      </c>
      <c r="AX1645">
        <v>0</v>
      </c>
      <c r="AY1645">
        <v>111</v>
      </c>
      <c r="AZ1645">
        <v>146</v>
      </c>
      <c r="BA1645">
        <v>87</v>
      </c>
      <c r="BB1645">
        <v>16</v>
      </c>
      <c r="BC1645">
        <v>7</v>
      </c>
      <c r="BD1645">
        <v>3</v>
      </c>
      <c r="BE1645">
        <v>0</v>
      </c>
      <c r="BF1645">
        <v>140</v>
      </c>
      <c r="BG1645">
        <v>2772.92</v>
      </c>
      <c r="BH1645">
        <v>3</v>
      </c>
      <c r="BI1645">
        <v>42</v>
      </c>
      <c r="BJ1645" s="2">
        <v>46132</v>
      </c>
      <c r="BK1645">
        <v>0</v>
      </c>
      <c r="BL1645" s="3" t="str">
        <f>VLOOKUP(O1645,DropDownList!$H$1:$I$7,2,FALSE)</f>
        <v>2023/24</v>
      </c>
      <c r="BM1645" s="3" t="str">
        <f t="shared" si="25"/>
        <v>FISCAL FINES</v>
      </c>
    </row>
    <row r="1646" spans="1:65" x14ac:dyDescent="0.2">
      <c r="A1646">
        <v>2026</v>
      </c>
      <c r="B1646">
        <v>4</v>
      </c>
      <c r="C1646" t="s">
        <v>162</v>
      </c>
      <c r="D1646" t="s">
        <v>179</v>
      </c>
      <c r="E1646" t="s">
        <v>18</v>
      </c>
      <c r="F1646">
        <v>9253</v>
      </c>
      <c r="G1646" t="s">
        <v>141</v>
      </c>
      <c r="H1646" t="s">
        <v>164</v>
      </c>
      <c r="I1646" t="s">
        <v>164</v>
      </c>
      <c r="J1646" s="1">
        <v>46113</v>
      </c>
      <c r="K1646" t="s">
        <v>440</v>
      </c>
      <c r="L1646">
        <v>1</v>
      </c>
      <c r="M1646" t="s">
        <v>441</v>
      </c>
      <c r="N1646" t="s">
        <v>442</v>
      </c>
      <c r="O1646" t="s">
        <v>149</v>
      </c>
      <c r="P1646" t="s">
        <v>154</v>
      </c>
      <c r="Q1646">
        <v>12706.46</v>
      </c>
      <c r="R1646">
        <v>91</v>
      </c>
      <c r="S1646">
        <v>26555</v>
      </c>
      <c r="T1646">
        <v>850</v>
      </c>
      <c r="U1646">
        <v>54</v>
      </c>
      <c r="V1646">
        <v>31</v>
      </c>
      <c r="W1646">
        <v>5728.24</v>
      </c>
      <c r="X1646">
        <v>7558.24</v>
      </c>
      <c r="Y1646">
        <v>0</v>
      </c>
      <c r="Z1646">
        <v>0</v>
      </c>
      <c r="AA1646">
        <v>12998.54</v>
      </c>
      <c r="AB1646">
        <v>0</v>
      </c>
      <c r="AC1646">
        <v>11888.54</v>
      </c>
      <c r="AD1646">
        <v>14</v>
      </c>
      <c r="AE1646">
        <v>17</v>
      </c>
      <c r="AF1646">
        <v>32</v>
      </c>
      <c r="AG1646">
        <v>29</v>
      </c>
      <c r="AH1646">
        <v>5</v>
      </c>
      <c r="AI1646">
        <v>25</v>
      </c>
      <c r="AJ1646">
        <v>0</v>
      </c>
      <c r="AK1646">
        <v>0</v>
      </c>
      <c r="AL1646">
        <v>0</v>
      </c>
      <c r="AM1646">
        <v>0</v>
      </c>
      <c r="AN1646">
        <v>0</v>
      </c>
      <c r="AO1646">
        <v>61</v>
      </c>
      <c r="AP1646">
        <v>161</v>
      </c>
      <c r="AQ1646">
        <v>59</v>
      </c>
      <c r="AR1646">
        <v>0</v>
      </c>
      <c r="AS1646">
        <v>16</v>
      </c>
      <c r="AT1646">
        <v>9</v>
      </c>
      <c r="AU1646">
        <v>1</v>
      </c>
      <c r="AV1646">
        <v>0</v>
      </c>
      <c r="AW1646">
        <v>2</v>
      </c>
      <c r="AX1646">
        <v>0</v>
      </c>
      <c r="AY1646">
        <v>17</v>
      </c>
      <c r="AZ1646">
        <v>24</v>
      </c>
      <c r="BA1646">
        <v>2</v>
      </c>
      <c r="BB1646">
        <v>4</v>
      </c>
      <c r="BC1646">
        <v>0</v>
      </c>
      <c r="BD1646">
        <v>1</v>
      </c>
      <c r="BE1646">
        <v>0</v>
      </c>
      <c r="BF1646">
        <v>89</v>
      </c>
      <c r="BG1646">
        <v>6925</v>
      </c>
      <c r="BH1646">
        <v>0</v>
      </c>
      <c r="BI1646">
        <v>53</v>
      </c>
      <c r="BJ1646" s="2">
        <v>46132</v>
      </c>
      <c r="BK1646">
        <v>0</v>
      </c>
      <c r="BL1646" s="3" t="str">
        <f>VLOOKUP(O1646,DropDownList!$H$1:$I$7,2,FALSE)</f>
        <v>2025/26</v>
      </c>
      <c r="BM1646" s="3" t="str">
        <f t="shared" si="25"/>
        <v>JP COURT</v>
      </c>
    </row>
    <row r="1647" spans="1:65" x14ac:dyDescent="0.2">
      <c r="A1647">
        <v>2026</v>
      </c>
      <c r="B1647">
        <v>4</v>
      </c>
      <c r="C1647" t="s">
        <v>162</v>
      </c>
      <c r="D1647" t="s">
        <v>179</v>
      </c>
      <c r="E1647" t="s">
        <v>18</v>
      </c>
      <c r="F1647">
        <v>9253</v>
      </c>
      <c r="G1647" t="s">
        <v>141</v>
      </c>
      <c r="H1647" t="s">
        <v>164</v>
      </c>
      <c r="I1647" t="s">
        <v>164</v>
      </c>
      <c r="J1647" s="1">
        <v>46113</v>
      </c>
      <c r="K1647" t="s">
        <v>440</v>
      </c>
      <c r="L1647">
        <v>1</v>
      </c>
      <c r="M1647" t="s">
        <v>441</v>
      </c>
      <c r="N1647" t="s">
        <v>442</v>
      </c>
      <c r="O1647" t="s">
        <v>149</v>
      </c>
      <c r="P1647" t="s">
        <v>148</v>
      </c>
      <c r="Q1647">
        <v>60</v>
      </c>
      <c r="R1647">
        <v>1</v>
      </c>
      <c r="S1647">
        <v>60</v>
      </c>
      <c r="T1647">
        <v>0</v>
      </c>
      <c r="U1647">
        <v>1</v>
      </c>
      <c r="V1647">
        <v>1</v>
      </c>
      <c r="W1647">
        <v>60</v>
      </c>
      <c r="X1647">
        <v>60</v>
      </c>
      <c r="Y1647">
        <v>0</v>
      </c>
      <c r="Z1647">
        <v>0</v>
      </c>
      <c r="AA1647">
        <v>0</v>
      </c>
      <c r="AB1647">
        <v>0</v>
      </c>
      <c r="AC1647">
        <v>0</v>
      </c>
      <c r="AD1647">
        <v>1</v>
      </c>
      <c r="AE1647">
        <v>0</v>
      </c>
      <c r="AF1647">
        <v>0</v>
      </c>
      <c r="AG1647">
        <v>0</v>
      </c>
      <c r="AH1647">
        <v>0</v>
      </c>
      <c r="AI1647">
        <v>1</v>
      </c>
      <c r="AJ1647">
        <v>0</v>
      </c>
      <c r="AK1647">
        <v>0</v>
      </c>
      <c r="AL1647">
        <v>0</v>
      </c>
      <c r="AM1647">
        <v>0</v>
      </c>
      <c r="AN1647">
        <v>0</v>
      </c>
      <c r="AO1647">
        <v>1</v>
      </c>
      <c r="AP1647">
        <v>1</v>
      </c>
      <c r="AQ1647">
        <v>1</v>
      </c>
      <c r="AR1647">
        <v>0</v>
      </c>
      <c r="AS1647">
        <v>0</v>
      </c>
      <c r="AT1647">
        <v>0</v>
      </c>
      <c r="AU1647">
        <v>0</v>
      </c>
      <c r="AV1647">
        <v>0</v>
      </c>
      <c r="AW1647">
        <v>0</v>
      </c>
      <c r="AX1647">
        <v>0</v>
      </c>
      <c r="AY1647">
        <v>0</v>
      </c>
      <c r="AZ1647">
        <v>0</v>
      </c>
      <c r="BA1647">
        <v>0</v>
      </c>
      <c r="BB1647">
        <v>0</v>
      </c>
      <c r="BC1647">
        <v>0</v>
      </c>
      <c r="BD1647">
        <v>0</v>
      </c>
      <c r="BE1647">
        <v>0</v>
      </c>
      <c r="BF1647">
        <v>1</v>
      </c>
      <c r="BG1647">
        <v>60</v>
      </c>
      <c r="BH1647">
        <v>0</v>
      </c>
      <c r="BI1647">
        <v>1</v>
      </c>
      <c r="BJ1647" s="2">
        <v>46132</v>
      </c>
      <c r="BK1647">
        <v>0</v>
      </c>
      <c r="BL1647" s="3" t="str">
        <f>VLOOKUP(O1647,DropDownList!$H$1:$I$7,2,FALSE)</f>
        <v>2025/26</v>
      </c>
      <c r="BM1647" s="3" t="str">
        <f t="shared" si="25"/>
        <v>PRAS</v>
      </c>
    </row>
    <row r="1648" spans="1:65" x14ac:dyDescent="0.2">
      <c r="A1648">
        <v>2026</v>
      </c>
      <c r="B1648">
        <v>4</v>
      </c>
      <c r="C1648" t="s">
        <v>162</v>
      </c>
      <c r="D1648" t="s">
        <v>179</v>
      </c>
      <c r="E1648" t="s">
        <v>18</v>
      </c>
      <c r="F1648">
        <v>9253</v>
      </c>
      <c r="G1648" t="s">
        <v>141</v>
      </c>
      <c r="H1648" t="s">
        <v>164</v>
      </c>
      <c r="I1648" t="s">
        <v>164</v>
      </c>
      <c r="J1648" s="1">
        <v>46113</v>
      </c>
      <c r="K1648" t="s">
        <v>440</v>
      </c>
      <c r="L1648">
        <v>1</v>
      </c>
      <c r="M1648" t="s">
        <v>441</v>
      </c>
      <c r="N1648" t="s">
        <v>442</v>
      </c>
      <c r="O1648" t="s">
        <v>149</v>
      </c>
      <c r="P1648" t="s">
        <v>152</v>
      </c>
      <c r="Q1648">
        <v>0</v>
      </c>
      <c r="R1648">
        <v>5</v>
      </c>
      <c r="S1648">
        <v>200</v>
      </c>
      <c r="T1648">
        <v>40</v>
      </c>
      <c r="U1648">
        <v>0</v>
      </c>
      <c r="V1648">
        <v>0</v>
      </c>
      <c r="W1648">
        <v>0</v>
      </c>
      <c r="X1648">
        <v>0</v>
      </c>
      <c r="Y1648">
        <v>0</v>
      </c>
      <c r="Z1648">
        <v>0</v>
      </c>
      <c r="AA1648">
        <v>160</v>
      </c>
      <c r="AB1648">
        <v>0</v>
      </c>
      <c r="AC1648">
        <v>160</v>
      </c>
      <c r="AD1648">
        <v>0</v>
      </c>
      <c r="AE1648">
        <v>0</v>
      </c>
      <c r="AF1648">
        <v>4</v>
      </c>
      <c r="AG1648">
        <v>0</v>
      </c>
      <c r="AH1648">
        <v>1</v>
      </c>
      <c r="AI1648">
        <v>0</v>
      </c>
      <c r="AJ1648">
        <v>0</v>
      </c>
      <c r="AK1648">
        <v>0</v>
      </c>
      <c r="AL1648">
        <v>0</v>
      </c>
      <c r="AM1648">
        <v>0</v>
      </c>
      <c r="AN1648">
        <v>0</v>
      </c>
      <c r="AO1648">
        <v>0</v>
      </c>
      <c r="AP1648">
        <v>0</v>
      </c>
      <c r="AQ1648">
        <v>0</v>
      </c>
      <c r="AR1648">
        <v>0</v>
      </c>
      <c r="AS1648">
        <v>0</v>
      </c>
      <c r="AT1648">
        <v>0</v>
      </c>
      <c r="AU1648">
        <v>0</v>
      </c>
      <c r="AV1648">
        <v>0</v>
      </c>
      <c r="AW1648">
        <v>0</v>
      </c>
      <c r="AX1648">
        <v>0</v>
      </c>
      <c r="AY1648">
        <v>0</v>
      </c>
      <c r="AZ1648">
        <v>0</v>
      </c>
      <c r="BA1648">
        <v>0</v>
      </c>
      <c r="BB1648">
        <v>0</v>
      </c>
      <c r="BC1648">
        <v>0</v>
      </c>
      <c r="BD1648">
        <v>0</v>
      </c>
      <c r="BE1648">
        <v>0</v>
      </c>
      <c r="BF1648">
        <v>0</v>
      </c>
      <c r="BG1648">
        <v>0</v>
      </c>
      <c r="BH1648">
        <v>0</v>
      </c>
      <c r="BI1648">
        <v>0</v>
      </c>
      <c r="BJ1648" s="2">
        <v>46132</v>
      </c>
      <c r="BK1648">
        <v>0</v>
      </c>
      <c r="BL1648" s="3" t="str">
        <f>VLOOKUP(O1648,DropDownList!$H$1:$I$7,2,FALSE)</f>
        <v>2025/26</v>
      </c>
      <c r="BM1648" s="3" t="str">
        <f t="shared" si="25"/>
        <v>PCOA</v>
      </c>
    </row>
    <row r="1649" spans="1:65" x14ac:dyDescent="0.2">
      <c r="A1649">
        <v>2026</v>
      </c>
      <c r="B1649">
        <v>4</v>
      </c>
      <c r="C1649" t="s">
        <v>162</v>
      </c>
      <c r="D1649" t="s">
        <v>180</v>
      </c>
      <c r="E1649" t="s">
        <v>18</v>
      </c>
      <c r="F1649">
        <v>9854</v>
      </c>
      <c r="G1649" t="s">
        <v>158</v>
      </c>
      <c r="H1649" t="s">
        <v>164</v>
      </c>
      <c r="I1649" t="s">
        <v>164</v>
      </c>
      <c r="J1649" s="1">
        <v>46113</v>
      </c>
      <c r="K1649" t="s">
        <v>440</v>
      </c>
      <c r="L1649">
        <v>1</v>
      </c>
      <c r="M1649" t="s">
        <v>441</v>
      </c>
      <c r="N1649" t="s">
        <v>442</v>
      </c>
      <c r="O1649" t="s">
        <v>156</v>
      </c>
      <c r="P1649" t="s">
        <v>159</v>
      </c>
      <c r="Q1649">
        <v>0</v>
      </c>
      <c r="R1649">
        <v>1</v>
      </c>
      <c r="S1649">
        <v>15480.83</v>
      </c>
      <c r="T1649">
        <v>0</v>
      </c>
      <c r="U1649">
        <v>0</v>
      </c>
      <c r="V1649">
        <v>0</v>
      </c>
      <c r="W1649">
        <v>0</v>
      </c>
      <c r="X1649">
        <v>0</v>
      </c>
      <c r="Y1649">
        <v>0</v>
      </c>
      <c r="Z1649">
        <v>0</v>
      </c>
      <c r="AA1649">
        <v>15480.83</v>
      </c>
      <c r="AB1649">
        <v>0</v>
      </c>
      <c r="AC1649">
        <v>0</v>
      </c>
      <c r="AD1649">
        <v>0</v>
      </c>
      <c r="AE1649">
        <v>0</v>
      </c>
      <c r="AF1649">
        <v>1</v>
      </c>
      <c r="AG1649">
        <v>0</v>
      </c>
      <c r="AH1649">
        <v>0</v>
      </c>
      <c r="AI1649">
        <v>0</v>
      </c>
      <c r="AJ1649">
        <v>0</v>
      </c>
      <c r="AK1649">
        <v>0</v>
      </c>
      <c r="AL1649">
        <v>0</v>
      </c>
      <c r="AM1649">
        <v>0</v>
      </c>
      <c r="AN1649">
        <v>0</v>
      </c>
      <c r="AO1649">
        <v>0</v>
      </c>
      <c r="AP1649">
        <v>0</v>
      </c>
      <c r="AQ1649">
        <v>0</v>
      </c>
      <c r="AR1649">
        <v>0</v>
      </c>
      <c r="AS1649">
        <v>0</v>
      </c>
      <c r="AT1649">
        <v>0</v>
      </c>
      <c r="AU1649">
        <v>0</v>
      </c>
      <c r="AV1649">
        <v>0</v>
      </c>
      <c r="AW1649">
        <v>0</v>
      </c>
      <c r="AX1649">
        <v>0</v>
      </c>
      <c r="AY1649">
        <v>0</v>
      </c>
      <c r="AZ1649">
        <v>0</v>
      </c>
      <c r="BA1649">
        <v>0</v>
      </c>
      <c r="BB1649">
        <v>0</v>
      </c>
      <c r="BC1649">
        <v>0</v>
      </c>
      <c r="BD1649">
        <v>0</v>
      </c>
      <c r="BE1649">
        <v>0</v>
      </c>
      <c r="BF1649">
        <v>0</v>
      </c>
      <c r="BG1649">
        <v>0</v>
      </c>
      <c r="BH1649">
        <v>0</v>
      </c>
      <c r="BI1649">
        <v>0</v>
      </c>
      <c r="BJ1649" s="2">
        <v>46132</v>
      </c>
      <c r="BK1649">
        <v>0</v>
      </c>
      <c r="BL1649" s="3" t="str">
        <f>VLOOKUP(O1649,DropDownList!$H$1:$I$7,2,FALSE)</f>
        <v>2023/24</v>
      </c>
      <c r="BM1649" s="3" t="str">
        <f t="shared" si="25"/>
        <v>CONF</v>
      </c>
    </row>
    <row r="1650" spans="1:65" x14ac:dyDescent="0.2">
      <c r="A1650">
        <v>2026</v>
      </c>
      <c r="B1650">
        <v>4</v>
      </c>
      <c r="C1650" t="s">
        <v>162</v>
      </c>
      <c r="D1650" t="s">
        <v>180</v>
      </c>
      <c r="E1650" t="s">
        <v>18</v>
      </c>
      <c r="F1650">
        <v>9854</v>
      </c>
      <c r="G1650" t="s">
        <v>158</v>
      </c>
      <c r="H1650" t="s">
        <v>164</v>
      </c>
      <c r="I1650" t="s">
        <v>164</v>
      </c>
      <c r="J1650" s="1">
        <v>46113</v>
      </c>
      <c r="K1650" t="s">
        <v>440</v>
      </c>
      <c r="L1650">
        <v>1</v>
      </c>
      <c r="M1650" t="s">
        <v>441</v>
      </c>
      <c r="N1650" t="s">
        <v>442</v>
      </c>
      <c r="O1650" t="s">
        <v>147</v>
      </c>
      <c r="P1650" t="s">
        <v>159</v>
      </c>
      <c r="Q1650">
        <v>0</v>
      </c>
      <c r="R1650">
        <v>4</v>
      </c>
      <c r="S1650">
        <v>42611.95</v>
      </c>
      <c r="T1650">
        <v>0</v>
      </c>
      <c r="U1650">
        <v>0</v>
      </c>
      <c r="V1650">
        <v>0</v>
      </c>
      <c r="W1650">
        <v>0</v>
      </c>
      <c r="X1650">
        <v>0</v>
      </c>
      <c r="Y1650">
        <v>0</v>
      </c>
      <c r="Z1650">
        <v>0</v>
      </c>
      <c r="AA1650">
        <v>42611.95</v>
      </c>
      <c r="AB1650">
        <v>0</v>
      </c>
      <c r="AC1650">
        <v>0</v>
      </c>
      <c r="AD1650">
        <v>0</v>
      </c>
      <c r="AE1650">
        <v>0</v>
      </c>
      <c r="AF1650">
        <v>4</v>
      </c>
      <c r="AG1650">
        <v>0</v>
      </c>
      <c r="AH1650">
        <v>0</v>
      </c>
      <c r="AI1650">
        <v>0</v>
      </c>
      <c r="AJ1650">
        <v>0</v>
      </c>
      <c r="AK1650">
        <v>0</v>
      </c>
      <c r="AL1650">
        <v>0</v>
      </c>
      <c r="AM1650">
        <v>0</v>
      </c>
      <c r="AN1650">
        <v>0</v>
      </c>
      <c r="AO1650">
        <v>2</v>
      </c>
      <c r="AP1650">
        <v>2</v>
      </c>
      <c r="AQ1650">
        <v>0</v>
      </c>
      <c r="AR1650">
        <v>0</v>
      </c>
      <c r="AS1650">
        <v>0</v>
      </c>
      <c r="AT1650">
        <v>0</v>
      </c>
      <c r="AU1650">
        <v>0</v>
      </c>
      <c r="AV1650">
        <v>0</v>
      </c>
      <c r="AW1650">
        <v>0</v>
      </c>
      <c r="AX1650">
        <v>0</v>
      </c>
      <c r="AY1650">
        <v>0</v>
      </c>
      <c r="AZ1650">
        <v>0</v>
      </c>
      <c r="BA1650">
        <v>0</v>
      </c>
      <c r="BB1650">
        <v>0</v>
      </c>
      <c r="BC1650">
        <v>0</v>
      </c>
      <c r="BD1650">
        <v>0</v>
      </c>
      <c r="BE1650">
        <v>0</v>
      </c>
      <c r="BF1650">
        <v>0</v>
      </c>
      <c r="BG1650">
        <v>0</v>
      </c>
      <c r="BH1650">
        <v>0</v>
      </c>
      <c r="BI1650">
        <v>0</v>
      </c>
      <c r="BJ1650" s="2">
        <v>46132</v>
      </c>
      <c r="BK1650">
        <v>0</v>
      </c>
      <c r="BL1650" s="3" t="str">
        <f>VLOOKUP(O1650,DropDownList!$H$1:$I$7,2,FALSE)</f>
        <v>2024/25</v>
      </c>
      <c r="BM1650" s="3" t="str">
        <f t="shared" si="25"/>
        <v>CONF</v>
      </c>
    </row>
    <row r="1651" spans="1:65" x14ac:dyDescent="0.2">
      <c r="A1651">
        <v>2026</v>
      </c>
      <c r="B1651">
        <v>4</v>
      </c>
      <c r="C1651" t="s">
        <v>162</v>
      </c>
      <c r="D1651" t="s">
        <v>180</v>
      </c>
      <c r="E1651" t="s">
        <v>18</v>
      </c>
      <c r="F1651">
        <v>9854</v>
      </c>
      <c r="G1651" t="s">
        <v>158</v>
      </c>
      <c r="H1651" t="s">
        <v>164</v>
      </c>
      <c r="I1651" t="s">
        <v>164</v>
      </c>
      <c r="J1651" s="1">
        <v>46113</v>
      </c>
      <c r="K1651" t="s">
        <v>440</v>
      </c>
      <c r="L1651">
        <v>1</v>
      </c>
      <c r="M1651" t="s">
        <v>441</v>
      </c>
      <c r="N1651" t="s">
        <v>442</v>
      </c>
      <c r="O1651" t="s">
        <v>147</v>
      </c>
      <c r="P1651" t="s">
        <v>160</v>
      </c>
      <c r="Q1651">
        <v>32101.16</v>
      </c>
      <c r="R1651">
        <v>274</v>
      </c>
      <c r="S1651">
        <v>166705</v>
      </c>
      <c r="T1651">
        <v>21664.33</v>
      </c>
      <c r="U1651">
        <v>80</v>
      </c>
      <c r="V1651">
        <v>44</v>
      </c>
      <c r="W1651">
        <v>17414.060000000001</v>
      </c>
      <c r="X1651">
        <v>20654.060000000001</v>
      </c>
      <c r="Y1651">
        <v>0</v>
      </c>
      <c r="Z1651">
        <v>0</v>
      </c>
      <c r="AA1651">
        <v>112939.51</v>
      </c>
      <c r="AB1651">
        <v>1609.39</v>
      </c>
      <c r="AC1651">
        <v>105460.45</v>
      </c>
      <c r="AD1651">
        <v>16</v>
      </c>
      <c r="AE1651">
        <v>28</v>
      </c>
      <c r="AF1651">
        <v>149</v>
      </c>
      <c r="AG1651">
        <v>47</v>
      </c>
      <c r="AH1651">
        <v>37</v>
      </c>
      <c r="AI1651">
        <v>33</v>
      </c>
      <c r="AJ1651">
        <v>0</v>
      </c>
      <c r="AK1651">
        <v>0</v>
      </c>
      <c r="AL1651">
        <v>0</v>
      </c>
      <c r="AM1651">
        <v>0</v>
      </c>
      <c r="AN1651">
        <v>0</v>
      </c>
      <c r="AO1651">
        <v>191</v>
      </c>
      <c r="AP1651">
        <v>689</v>
      </c>
      <c r="AQ1651">
        <v>168</v>
      </c>
      <c r="AR1651">
        <v>0</v>
      </c>
      <c r="AS1651">
        <v>73</v>
      </c>
      <c r="AT1651">
        <v>48</v>
      </c>
      <c r="AU1651">
        <v>25</v>
      </c>
      <c r="AV1651">
        <v>5</v>
      </c>
      <c r="AW1651">
        <v>39</v>
      </c>
      <c r="AX1651">
        <v>0</v>
      </c>
      <c r="AY1651">
        <v>76</v>
      </c>
      <c r="AZ1651">
        <v>97</v>
      </c>
      <c r="BA1651">
        <v>63</v>
      </c>
      <c r="BB1651">
        <v>22</v>
      </c>
      <c r="BC1651">
        <v>10</v>
      </c>
      <c r="BD1651">
        <v>5</v>
      </c>
      <c r="BE1651">
        <v>0</v>
      </c>
      <c r="BF1651">
        <v>224</v>
      </c>
      <c r="BG1651">
        <v>15670</v>
      </c>
      <c r="BH1651">
        <v>8</v>
      </c>
      <c r="BI1651">
        <v>73</v>
      </c>
      <c r="BJ1651" s="2">
        <v>46132</v>
      </c>
      <c r="BK1651">
        <v>2</v>
      </c>
      <c r="BL1651" s="3" t="str">
        <f>VLOOKUP(O1651,DropDownList!$H$1:$I$7,2,FALSE)</f>
        <v>2024/25</v>
      </c>
      <c r="BM1651" s="3" t="str">
        <f t="shared" si="25"/>
        <v>SC COURT</v>
      </c>
    </row>
    <row r="1652" spans="1:65" x14ac:dyDescent="0.2">
      <c r="A1652">
        <v>2026</v>
      </c>
      <c r="B1652">
        <v>4</v>
      </c>
      <c r="C1652" t="s">
        <v>162</v>
      </c>
      <c r="D1652" t="s">
        <v>180</v>
      </c>
      <c r="E1652" t="s">
        <v>18</v>
      </c>
      <c r="F1652">
        <v>9854</v>
      </c>
      <c r="G1652" t="s">
        <v>158</v>
      </c>
      <c r="H1652" t="s">
        <v>164</v>
      </c>
      <c r="I1652" t="s">
        <v>164</v>
      </c>
      <c r="J1652" s="1">
        <v>46113</v>
      </c>
      <c r="K1652" t="s">
        <v>440</v>
      </c>
      <c r="L1652">
        <v>1</v>
      </c>
      <c r="M1652" t="s">
        <v>441</v>
      </c>
      <c r="N1652" t="s">
        <v>442</v>
      </c>
      <c r="O1652" t="s">
        <v>147</v>
      </c>
      <c r="P1652" t="s">
        <v>161</v>
      </c>
      <c r="Q1652">
        <v>885.33</v>
      </c>
      <c r="R1652">
        <v>250</v>
      </c>
      <c r="S1652">
        <v>7375</v>
      </c>
      <c r="T1652">
        <v>650</v>
      </c>
      <c r="U1652">
        <v>75</v>
      </c>
      <c r="V1652">
        <v>16</v>
      </c>
      <c r="W1652">
        <v>575</v>
      </c>
      <c r="X1652">
        <v>575</v>
      </c>
      <c r="Y1652">
        <v>0</v>
      </c>
      <c r="Z1652">
        <v>0</v>
      </c>
      <c r="AA1652">
        <v>5839.67</v>
      </c>
      <c r="AB1652">
        <v>0</v>
      </c>
      <c r="AC1652">
        <v>0</v>
      </c>
      <c r="AD1652">
        <v>16</v>
      </c>
      <c r="AE1652">
        <v>0</v>
      </c>
      <c r="AF1652">
        <v>190</v>
      </c>
      <c r="AG1652">
        <v>1</v>
      </c>
      <c r="AH1652">
        <v>26</v>
      </c>
      <c r="AI1652">
        <v>33</v>
      </c>
      <c r="AJ1652">
        <v>0</v>
      </c>
      <c r="AK1652">
        <v>0</v>
      </c>
      <c r="AL1652">
        <v>0</v>
      </c>
      <c r="AM1652">
        <v>0</v>
      </c>
      <c r="AN1652">
        <v>0</v>
      </c>
      <c r="AO1652">
        <v>172</v>
      </c>
      <c r="AP1652">
        <v>662</v>
      </c>
      <c r="AQ1652">
        <v>163</v>
      </c>
      <c r="AR1652">
        <v>0</v>
      </c>
      <c r="AS1652">
        <v>69</v>
      </c>
      <c r="AT1652">
        <v>48</v>
      </c>
      <c r="AU1652">
        <v>22</v>
      </c>
      <c r="AV1652">
        <v>3</v>
      </c>
      <c r="AW1652">
        <v>27</v>
      </c>
      <c r="AX1652">
        <v>0</v>
      </c>
      <c r="AY1652">
        <v>76</v>
      </c>
      <c r="AZ1652">
        <v>96</v>
      </c>
      <c r="BA1652">
        <v>63</v>
      </c>
      <c r="BB1652">
        <v>22</v>
      </c>
      <c r="BC1652">
        <v>10</v>
      </c>
      <c r="BD1652">
        <v>6</v>
      </c>
      <c r="BE1652">
        <v>0</v>
      </c>
      <c r="BF1652">
        <v>214</v>
      </c>
      <c r="BG1652">
        <v>885</v>
      </c>
      <c r="BH1652">
        <v>0</v>
      </c>
      <c r="BI1652">
        <v>71</v>
      </c>
      <c r="BJ1652" s="2">
        <v>46132</v>
      </c>
      <c r="BK1652">
        <v>1</v>
      </c>
      <c r="BL1652" s="3" t="str">
        <f>VLOOKUP(O1652,DropDownList!$H$1:$I$7,2,FALSE)</f>
        <v>2024/25</v>
      </c>
      <c r="BM1652" s="3" t="str">
        <f t="shared" si="25"/>
        <v>VSUR</v>
      </c>
    </row>
    <row r="1653" spans="1:65" x14ac:dyDescent="0.2">
      <c r="A1653">
        <v>2026</v>
      </c>
      <c r="B1653">
        <v>4</v>
      </c>
      <c r="C1653" t="s">
        <v>162</v>
      </c>
      <c r="D1653" t="s">
        <v>180</v>
      </c>
      <c r="E1653" t="s">
        <v>18</v>
      </c>
      <c r="F1653">
        <v>9854</v>
      </c>
      <c r="G1653" t="s">
        <v>158</v>
      </c>
      <c r="H1653" t="s">
        <v>164</v>
      </c>
      <c r="I1653" t="s">
        <v>164</v>
      </c>
      <c r="J1653" s="1">
        <v>46113</v>
      </c>
      <c r="K1653" t="s">
        <v>440</v>
      </c>
      <c r="L1653">
        <v>1</v>
      </c>
      <c r="M1653" t="s">
        <v>441</v>
      </c>
      <c r="N1653" t="s">
        <v>442</v>
      </c>
      <c r="O1653" t="s">
        <v>156</v>
      </c>
      <c r="P1653" t="s">
        <v>160</v>
      </c>
      <c r="Q1653">
        <v>16944.52</v>
      </c>
      <c r="R1653">
        <v>271</v>
      </c>
      <c r="S1653">
        <v>148649.97</v>
      </c>
      <c r="T1653">
        <v>37215.86</v>
      </c>
      <c r="U1653">
        <v>46</v>
      </c>
      <c r="V1653">
        <v>23</v>
      </c>
      <c r="W1653">
        <v>9226.4500000000007</v>
      </c>
      <c r="X1653">
        <v>9226.4500000000007</v>
      </c>
      <c r="Y1653">
        <v>0</v>
      </c>
      <c r="Z1653">
        <v>0</v>
      </c>
      <c r="AA1653">
        <v>94489.59</v>
      </c>
      <c r="AB1653">
        <v>1901.82</v>
      </c>
      <c r="AC1653">
        <v>87924.66</v>
      </c>
      <c r="AD1653">
        <v>11</v>
      </c>
      <c r="AE1653">
        <v>12</v>
      </c>
      <c r="AF1653">
        <v>130</v>
      </c>
      <c r="AG1653">
        <v>25</v>
      </c>
      <c r="AH1653">
        <v>84</v>
      </c>
      <c r="AI1653">
        <v>21</v>
      </c>
      <c r="AJ1653">
        <v>0</v>
      </c>
      <c r="AK1653">
        <v>0</v>
      </c>
      <c r="AL1653">
        <v>0</v>
      </c>
      <c r="AM1653">
        <v>0</v>
      </c>
      <c r="AN1653">
        <v>0</v>
      </c>
      <c r="AO1653">
        <v>210</v>
      </c>
      <c r="AP1653">
        <v>706</v>
      </c>
      <c r="AQ1653">
        <v>132</v>
      </c>
      <c r="AR1653">
        <v>2</v>
      </c>
      <c r="AS1653">
        <v>54</v>
      </c>
      <c r="AT1653">
        <v>59</v>
      </c>
      <c r="AU1653">
        <v>29</v>
      </c>
      <c r="AV1653">
        <v>7</v>
      </c>
      <c r="AW1653">
        <v>95</v>
      </c>
      <c r="AX1653">
        <v>0</v>
      </c>
      <c r="AY1653">
        <v>91</v>
      </c>
      <c r="AZ1653">
        <v>107</v>
      </c>
      <c r="BA1653">
        <v>75</v>
      </c>
      <c r="BB1653">
        <v>6</v>
      </c>
      <c r="BC1653">
        <v>5</v>
      </c>
      <c r="BD1653">
        <v>7</v>
      </c>
      <c r="BE1653">
        <v>0</v>
      </c>
      <c r="BF1653">
        <v>169</v>
      </c>
      <c r="BG1653">
        <v>9055</v>
      </c>
      <c r="BH1653">
        <v>11</v>
      </c>
      <c r="BI1653">
        <v>38</v>
      </c>
      <c r="BJ1653" s="2">
        <v>46132</v>
      </c>
      <c r="BK1653">
        <v>0</v>
      </c>
      <c r="BL1653" s="3" t="str">
        <f>VLOOKUP(O1653,DropDownList!$H$1:$I$7,2,FALSE)</f>
        <v>2023/24</v>
      </c>
      <c r="BM1653" s="3" t="str">
        <f t="shared" si="25"/>
        <v>SC COURT</v>
      </c>
    </row>
    <row r="1654" spans="1:65" x14ac:dyDescent="0.2">
      <c r="A1654">
        <v>2026</v>
      </c>
      <c r="B1654">
        <v>4</v>
      </c>
      <c r="C1654" t="s">
        <v>162</v>
      </c>
      <c r="D1654" t="s">
        <v>180</v>
      </c>
      <c r="E1654" t="s">
        <v>18</v>
      </c>
      <c r="F1654">
        <v>9854</v>
      </c>
      <c r="G1654" t="s">
        <v>158</v>
      </c>
      <c r="H1654" t="s">
        <v>164</v>
      </c>
      <c r="I1654" t="s">
        <v>164</v>
      </c>
      <c r="J1654" s="1">
        <v>46113</v>
      </c>
      <c r="K1654" t="s">
        <v>440</v>
      </c>
      <c r="L1654">
        <v>1</v>
      </c>
      <c r="M1654" t="s">
        <v>441</v>
      </c>
      <c r="N1654" t="s">
        <v>442</v>
      </c>
      <c r="O1654" t="s">
        <v>149</v>
      </c>
      <c r="P1654" t="s">
        <v>160</v>
      </c>
      <c r="Q1654">
        <v>51357.66</v>
      </c>
      <c r="R1654">
        <v>168</v>
      </c>
      <c r="S1654">
        <v>112906</v>
      </c>
      <c r="T1654">
        <v>8112</v>
      </c>
      <c r="U1654">
        <v>99</v>
      </c>
      <c r="V1654">
        <v>61</v>
      </c>
      <c r="W1654">
        <v>16519.900000000001</v>
      </c>
      <c r="X1654">
        <v>28745.9</v>
      </c>
      <c r="Y1654">
        <v>0</v>
      </c>
      <c r="Z1654">
        <v>0</v>
      </c>
      <c r="AA1654">
        <v>53436.34</v>
      </c>
      <c r="AB1654">
        <v>249</v>
      </c>
      <c r="AC1654">
        <v>49327.22</v>
      </c>
      <c r="AD1654">
        <v>28</v>
      </c>
      <c r="AE1654">
        <v>33</v>
      </c>
      <c r="AF1654">
        <v>55</v>
      </c>
      <c r="AG1654">
        <v>60</v>
      </c>
      <c r="AH1654">
        <v>13</v>
      </c>
      <c r="AI1654">
        <v>39</v>
      </c>
      <c r="AJ1654">
        <v>0</v>
      </c>
      <c r="AK1654">
        <v>0</v>
      </c>
      <c r="AL1654">
        <v>0</v>
      </c>
      <c r="AM1654">
        <v>0</v>
      </c>
      <c r="AN1654">
        <v>0</v>
      </c>
      <c r="AO1654">
        <v>113</v>
      </c>
      <c r="AP1654">
        <v>281</v>
      </c>
      <c r="AQ1654">
        <v>102</v>
      </c>
      <c r="AR1654">
        <v>0</v>
      </c>
      <c r="AS1654">
        <v>32</v>
      </c>
      <c r="AT1654">
        <v>20</v>
      </c>
      <c r="AU1654">
        <v>5</v>
      </c>
      <c r="AV1654">
        <v>0</v>
      </c>
      <c r="AW1654">
        <v>15</v>
      </c>
      <c r="AX1654">
        <v>0</v>
      </c>
      <c r="AY1654">
        <v>21</v>
      </c>
      <c r="AZ1654">
        <v>25</v>
      </c>
      <c r="BA1654">
        <v>4</v>
      </c>
      <c r="BB1654">
        <v>15</v>
      </c>
      <c r="BC1654">
        <v>1</v>
      </c>
      <c r="BD1654">
        <v>4</v>
      </c>
      <c r="BE1654">
        <v>0</v>
      </c>
      <c r="BF1654">
        <v>146</v>
      </c>
      <c r="BG1654">
        <v>17771</v>
      </c>
      <c r="BH1654">
        <v>1</v>
      </c>
      <c r="BI1654">
        <v>92</v>
      </c>
      <c r="BJ1654" s="2">
        <v>46132</v>
      </c>
      <c r="BK1654">
        <v>0</v>
      </c>
      <c r="BL1654" s="3" t="str">
        <f>VLOOKUP(O1654,DropDownList!$H$1:$I$7,2,FALSE)</f>
        <v>2025/26</v>
      </c>
      <c r="BM1654" s="3" t="str">
        <f t="shared" si="25"/>
        <v>SC COURT</v>
      </c>
    </row>
    <row r="1655" spans="1:65" x14ac:dyDescent="0.2">
      <c r="A1655">
        <v>2026</v>
      </c>
      <c r="B1655">
        <v>4</v>
      </c>
      <c r="C1655" t="s">
        <v>162</v>
      </c>
      <c r="D1655" t="s">
        <v>180</v>
      </c>
      <c r="E1655" t="s">
        <v>18</v>
      </c>
      <c r="F1655">
        <v>9854</v>
      </c>
      <c r="G1655" t="s">
        <v>158</v>
      </c>
      <c r="H1655" t="s">
        <v>164</v>
      </c>
      <c r="I1655" t="s">
        <v>164</v>
      </c>
      <c r="J1655" s="1">
        <v>46113</v>
      </c>
      <c r="K1655" t="s">
        <v>440</v>
      </c>
      <c r="L1655">
        <v>1</v>
      </c>
      <c r="M1655" t="s">
        <v>441</v>
      </c>
      <c r="N1655" t="s">
        <v>442</v>
      </c>
      <c r="O1655" t="s">
        <v>156</v>
      </c>
      <c r="P1655" t="s">
        <v>161</v>
      </c>
      <c r="Q1655">
        <v>420.33</v>
      </c>
      <c r="R1655">
        <v>232</v>
      </c>
      <c r="S1655">
        <v>6180</v>
      </c>
      <c r="T1655">
        <v>1149.06</v>
      </c>
      <c r="U1655">
        <v>45</v>
      </c>
      <c r="V1655">
        <v>10</v>
      </c>
      <c r="W1655">
        <v>230.33</v>
      </c>
      <c r="X1655">
        <v>230.33</v>
      </c>
      <c r="Y1655">
        <v>0</v>
      </c>
      <c r="Z1655">
        <v>0</v>
      </c>
      <c r="AA1655">
        <v>4610.6099999999997</v>
      </c>
      <c r="AB1655">
        <v>0</v>
      </c>
      <c r="AC1655">
        <v>0</v>
      </c>
      <c r="AD1655">
        <v>9</v>
      </c>
      <c r="AE1655">
        <v>1</v>
      </c>
      <c r="AF1655">
        <v>156</v>
      </c>
      <c r="AG1655">
        <v>1</v>
      </c>
      <c r="AH1655">
        <v>53</v>
      </c>
      <c r="AI1655">
        <v>20</v>
      </c>
      <c r="AJ1655">
        <v>0</v>
      </c>
      <c r="AK1655">
        <v>0</v>
      </c>
      <c r="AL1655">
        <v>0</v>
      </c>
      <c r="AM1655">
        <v>0</v>
      </c>
      <c r="AN1655">
        <v>0</v>
      </c>
      <c r="AO1655">
        <v>174</v>
      </c>
      <c r="AP1655">
        <v>721</v>
      </c>
      <c r="AQ1655">
        <v>141</v>
      </c>
      <c r="AR1655">
        <v>1</v>
      </c>
      <c r="AS1655">
        <v>58</v>
      </c>
      <c r="AT1655">
        <v>60</v>
      </c>
      <c r="AU1655">
        <v>31</v>
      </c>
      <c r="AV1655">
        <v>8</v>
      </c>
      <c r="AW1655">
        <v>67</v>
      </c>
      <c r="AX1655">
        <v>0</v>
      </c>
      <c r="AY1655">
        <v>99</v>
      </c>
      <c r="AZ1655">
        <v>116</v>
      </c>
      <c r="BA1655">
        <v>82</v>
      </c>
      <c r="BB1655">
        <v>6</v>
      </c>
      <c r="BC1655">
        <v>5</v>
      </c>
      <c r="BD1655">
        <v>7</v>
      </c>
      <c r="BE1655">
        <v>0</v>
      </c>
      <c r="BF1655">
        <v>166</v>
      </c>
      <c r="BG1655">
        <v>420</v>
      </c>
      <c r="BH1655">
        <v>2</v>
      </c>
      <c r="BI1655">
        <v>39</v>
      </c>
      <c r="BJ1655" s="2">
        <v>46132</v>
      </c>
      <c r="BK1655">
        <v>0</v>
      </c>
      <c r="BL1655" s="3" t="str">
        <f>VLOOKUP(O1655,DropDownList!$H$1:$I$7,2,FALSE)</f>
        <v>2023/24</v>
      </c>
      <c r="BM1655" s="3" t="str">
        <f t="shared" si="25"/>
        <v>VSUR</v>
      </c>
    </row>
    <row r="1656" spans="1:65" x14ac:dyDescent="0.2">
      <c r="A1656">
        <v>2026</v>
      </c>
      <c r="B1656">
        <v>4</v>
      </c>
      <c r="C1656" t="s">
        <v>162</v>
      </c>
      <c r="D1656" t="s">
        <v>180</v>
      </c>
      <c r="E1656" t="s">
        <v>18</v>
      </c>
      <c r="F1656">
        <v>9854</v>
      </c>
      <c r="G1656" t="s">
        <v>158</v>
      </c>
      <c r="H1656" t="s">
        <v>164</v>
      </c>
      <c r="I1656" t="s">
        <v>164</v>
      </c>
      <c r="J1656" s="1">
        <v>46113</v>
      </c>
      <c r="K1656" t="s">
        <v>440</v>
      </c>
      <c r="L1656">
        <v>1</v>
      </c>
      <c r="M1656" t="s">
        <v>441</v>
      </c>
      <c r="N1656" t="s">
        <v>442</v>
      </c>
      <c r="O1656" t="s">
        <v>149</v>
      </c>
      <c r="P1656" t="s">
        <v>159</v>
      </c>
      <c r="Q1656">
        <v>8100</v>
      </c>
      <c r="R1656">
        <v>1</v>
      </c>
      <c r="S1656">
        <v>8100</v>
      </c>
      <c r="T1656">
        <v>0</v>
      </c>
      <c r="U1656">
        <v>1</v>
      </c>
      <c r="V1656">
        <v>0</v>
      </c>
      <c r="W1656">
        <v>0</v>
      </c>
      <c r="X1656">
        <v>0</v>
      </c>
      <c r="Y1656">
        <v>0</v>
      </c>
      <c r="Z1656">
        <v>0</v>
      </c>
      <c r="AA1656">
        <v>0</v>
      </c>
      <c r="AB1656">
        <v>0</v>
      </c>
      <c r="AC1656">
        <v>0</v>
      </c>
      <c r="AD1656">
        <v>0</v>
      </c>
      <c r="AE1656">
        <v>0</v>
      </c>
      <c r="AF1656">
        <v>0</v>
      </c>
      <c r="AG1656">
        <v>0</v>
      </c>
      <c r="AH1656">
        <v>0</v>
      </c>
      <c r="AI1656">
        <v>1</v>
      </c>
      <c r="AJ1656">
        <v>0</v>
      </c>
      <c r="AK1656">
        <v>0</v>
      </c>
      <c r="AL1656">
        <v>0</v>
      </c>
      <c r="AM1656">
        <v>0</v>
      </c>
      <c r="AN1656">
        <v>0</v>
      </c>
      <c r="AO1656">
        <v>0</v>
      </c>
      <c r="AP1656">
        <v>0</v>
      </c>
      <c r="AQ1656">
        <v>0</v>
      </c>
      <c r="AR1656">
        <v>0</v>
      </c>
      <c r="AS1656">
        <v>0</v>
      </c>
      <c r="AT1656">
        <v>0</v>
      </c>
      <c r="AU1656">
        <v>0</v>
      </c>
      <c r="AV1656">
        <v>0</v>
      </c>
      <c r="AW1656">
        <v>0</v>
      </c>
      <c r="AX1656">
        <v>0</v>
      </c>
      <c r="AY1656">
        <v>0</v>
      </c>
      <c r="AZ1656">
        <v>0</v>
      </c>
      <c r="BA1656">
        <v>0</v>
      </c>
      <c r="BB1656">
        <v>0</v>
      </c>
      <c r="BC1656">
        <v>0</v>
      </c>
      <c r="BD1656">
        <v>0</v>
      </c>
      <c r="BE1656">
        <v>0</v>
      </c>
      <c r="BF1656">
        <v>0</v>
      </c>
      <c r="BG1656">
        <v>8100</v>
      </c>
      <c r="BH1656">
        <v>0</v>
      </c>
      <c r="BI1656">
        <v>0</v>
      </c>
      <c r="BJ1656" s="2">
        <v>46132</v>
      </c>
      <c r="BK1656">
        <v>0</v>
      </c>
      <c r="BL1656" s="3" t="str">
        <f>VLOOKUP(O1656,DropDownList!$H$1:$I$7,2,FALSE)</f>
        <v>2025/26</v>
      </c>
      <c r="BM1656" s="3" t="str">
        <f t="shared" si="25"/>
        <v>CONF</v>
      </c>
    </row>
    <row r="1657" spans="1:65" x14ac:dyDescent="0.2">
      <c r="A1657">
        <v>2026</v>
      </c>
      <c r="B1657">
        <v>4</v>
      </c>
      <c r="C1657" t="s">
        <v>162</v>
      </c>
      <c r="D1657" t="s">
        <v>180</v>
      </c>
      <c r="E1657" t="s">
        <v>18</v>
      </c>
      <c r="F1657">
        <v>9854</v>
      </c>
      <c r="G1657" t="s">
        <v>158</v>
      </c>
      <c r="H1657" t="s">
        <v>164</v>
      </c>
      <c r="I1657" t="s">
        <v>164</v>
      </c>
      <c r="J1657" s="1">
        <v>46113</v>
      </c>
      <c r="K1657" t="s">
        <v>440</v>
      </c>
      <c r="L1657">
        <v>1</v>
      </c>
      <c r="M1657" t="s">
        <v>441</v>
      </c>
      <c r="N1657" t="s">
        <v>442</v>
      </c>
      <c r="O1657" t="s">
        <v>149</v>
      </c>
      <c r="P1657" t="s">
        <v>161</v>
      </c>
      <c r="Q1657">
        <v>4967.38</v>
      </c>
      <c r="R1657">
        <v>160</v>
      </c>
      <c r="S1657">
        <v>9007.5</v>
      </c>
      <c r="T1657">
        <v>190</v>
      </c>
      <c r="U1657">
        <v>99</v>
      </c>
      <c r="V1657">
        <v>33</v>
      </c>
      <c r="W1657">
        <v>729.88</v>
      </c>
      <c r="X1657">
        <v>729.88</v>
      </c>
      <c r="Y1657">
        <v>0</v>
      </c>
      <c r="Z1657">
        <v>0</v>
      </c>
      <c r="AA1657">
        <v>3850.12</v>
      </c>
      <c r="AB1657">
        <v>0</v>
      </c>
      <c r="AC1657">
        <v>0</v>
      </c>
      <c r="AD1657">
        <v>29</v>
      </c>
      <c r="AE1657">
        <v>4</v>
      </c>
      <c r="AF1657">
        <v>110</v>
      </c>
      <c r="AG1657">
        <v>4</v>
      </c>
      <c r="AH1657">
        <v>6</v>
      </c>
      <c r="AI1657">
        <v>40</v>
      </c>
      <c r="AJ1657">
        <v>0</v>
      </c>
      <c r="AK1657">
        <v>0</v>
      </c>
      <c r="AL1657">
        <v>0</v>
      </c>
      <c r="AM1657">
        <v>0</v>
      </c>
      <c r="AN1657">
        <v>0</v>
      </c>
      <c r="AO1657">
        <v>106</v>
      </c>
      <c r="AP1657">
        <v>286</v>
      </c>
      <c r="AQ1657">
        <v>106</v>
      </c>
      <c r="AR1657">
        <v>0</v>
      </c>
      <c r="AS1657">
        <v>34</v>
      </c>
      <c r="AT1657">
        <v>20</v>
      </c>
      <c r="AU1657">
        <v>6</v>
      </c>
      <c r="AV1657">
        <v>0</v>
      </c>
      <c r="AW1657">
        <v>7</v>
      </c>
      <c r="AX1657">
        <v>0</v>
      </c>
      <c r="AY1657">
        <v>21</v>
      </c>
      <c r="AZ1657">
        <v>26</v>
      </c>
      <c r="BA1657">
        <v>5</v>
      </c>
      <c r="BB1657">
        <v>17</v>
      </c>
      <c r="BC1657">
        <v>1</v>
      </c>
      <c r="BD1657">
        <v>5</v>
      </c>
      <c r="BE1657">
        <v>0</v>
      </c>
      <c r="BF1657">
        <v>146</v>
      </c>
      <c r="BG1657">
        <v>4882.5</v>
      </c>
      <c r="BH1657">
        <v>0</v>
      </c>
      <c r="BI1657">
        <v>92</v>
      </c>
      <c r="BJ1657" s="2">
        <v>46132</v>
      </c>
      <c r="BK1657">
        <v>0</v>
      </c>
      <c r="BL1657" s="3" t="str">
        <f>VLOOKUP(O1657,DropDownList!$H$1:$I$7,2,FALSE)</f>
        <v>2025/26</v>
      </c>
      <c r="BM1657" s="3" t="str">
        <f t="shared" si="25"/>
        <v>VSUR</v>
      </c>
    </row>
    <row r="1658" spans="1:65" x14ac:dyDescent="0.2">
      <c r="A1658">
        <v>2026</v>
      </c>
      <c r="B1658">
        <v>4</v>
      </c>
      <c r="C1658" t="s">
        <v>162</v>
      </c>
      <c r="D1658" t="s">
        <v>180</v>
      </c>
      <c r="E1658" t="s">
        <v>18</v>
      </c>
      <c r="F1658">
        <v>9854</v>
      </c>
      <c r="G1658" t="s">
        <v>158</v>
      </c>
      <c r="H1658" t="s">
        <v>164</v>
      </c>
      <c r="I1658" t="s">
        <v>164</v>
      </c>
      <c r="J1658" s="1">
        <v>46113</v>
      </c>
      <c r="K1658" t="s">
        <v>440</v>
      </c>
      <c r="L1658">
        <v>1</v>
      </c>
      <c r="M1658" t="s">
        <v>441</v>
      </c>
      <c r="N1658" t="s">
        <v>442</v>
      </c>
      <c r="O1658" t="s">
        <v>155</v>
      </c>
      <c r="P1658" t="s">
        <v>159</v>
      </c>
      <c r="Q1658">
        <v>0</v>
      </c>
      <c r="R1658">
        <v>1</v>
      </c>
      <c r="S1658">
        <v>1685</v>
      </c>
      <c r="T1658">
        <v>0</v>
      </c>
      <c r="U1658">
        <v>0</v>
      </c>
      <c r="V1658">
        <v>0</v>
      </c>
      <c r="W1658">
        <v>0</v>
      </c>
      <c r="X1658">
        <v>0</v>
      </c>
      <c r="Y1658">
        <v>0</v>
      </c>
      <c r="Z1658">
        <v>0</v>
      </c>
      <c r="AA1658">
        <v>1685</v>
      </c>
      <c r="AB1658">
        <v>0</v>
      </c>
      <c r="AC1658">
        <v>0</v>
      </c>
      <c r="AD1658">
        <v>0</v>
      </c>
      <c r="AE1658">
        <v>0</v>
      </c>
      <c r="AF1658">
        <v>1</v>
      </c>
      <c r="AG1658">
        <v>0</v>
      </c>
      <c r="AH1658">
        <v>0</v>
      </c>
      <c r="AI1658">
        <v>0</v>
      </c>
      <c r="AJ1658">
        <v>0</v>
      </c>
      <c r="AK1658">
        <v>0</v>
      </c>
      <c r="AL1658">
        <v>0</v>
      </c>
      <c r="AM1658">
        <v>0</v>
      </c>
      <c r="AN1658">
        <v>0</v>
      </c>
      <c r="AO1658">
        <v>0</v>
      </c>
      <c r="AP1658">
        <v>0</v>
      </c>
      <c r="AQ1658">
        <v>0</v>
      </c>
      <c r="AR1658">
        <v>0</v>
      </c>
      <c r="AS1658">
        <v>0</v>
      </c>
      <c r="AT1658">
        <v>0</v>
      </c>
      <c r="AU1658">
        <v>0</v>
      </c>
      <c r="AV1658">
        <v>0</v>
      </c>
      <c r="AW1658">
        <v>0</v>
      </c>
      <c r="AX1658">
        <v>0</v>
      </c>
      <c r="AY1658">
        <v>0</v>
      </c>
      <c r="AZ1658">
        <v>0</v>
      </c>
      <c r="BA1658">
        <v>0</v>
      </c>
      <c r="BB1658">
        <v>0</v>
      </c>
      <c r="BC1658">
        <v>0</v>
      </c>
      <c r="BD1658">
        <v>0</v>
      </c>
      <c r="BE1658">
        <v>0</v>
      </c>
      <c r="BF1658">
        <v>0</v>
      </c>
      <c r="BG1658">
        <v>0</v>
      </c>
      <c r="BH1658">
        <v>0</v>
      </c>
      <c r="BI1658">
        <v>0</v>
      </c>
      <c r="BJ1658" s="2">
        <v>46132</v>
      </c>
      <c r="BK1658">
        <v>0</v>
      </c>
      <c r="BL1658" s="3" t="str">
        <f>VLOOKUP(O1658,DropDownList!$H$1:$I$7,2,FALSE)</f>
        <v>2022/23</v>
      </c>
      <c r="BM1658" s="3" t="str">
        <f t="shared" si="25"/>
        <v>CONF</v>
      </c>
    </row>
    <row r="1659" spans="1:65" x14ac:dyDescent="0.2">
      <c r="A1659">
        <v>2026</v>
      </c>
      <c r="B1659">
        <v>4</v>
      </c>
      <c r="C1659" t="s">
        <v>162</v>
      </c>
      <c r="D1659" t="s">
        <v>180</v>
      </c>
      <c r="E1659" t="s">
        <v>18</v>
      </c>
      <c r="F1659">
        <v>9854</v>
      </c>
      <c r="G1659" t="s">
        <v>158</v>
      </c>
      <c r="H1659" t="s">
        <v>164</v>
      </c>
      <c r="I1659" t="s">
        <v>164</v>
      </c>
      <c r="J1659" s="1">
        <v>46113</v>
      </c>
      <c r="K1659" t="s">
        <v>440</v>
      </c>
      <c r="L1659">
        <v>1</v>
      </c>
      <c r="M1659" t="s">
        <v>441</v>
      </c>
      <c r="N1659" t="s">
        <v>442</v>
      </c>
      <c r="O1659" t="s">
        <v>155</v>
      </c>
      <c r="P1659" t="s">
        <v>161</v>
      </c>
      <c r="Q1659">
        <v>398.6</v>
      </c>
      <c r="R1659">
        <v>245</v>
      </c>
      <c r="S1659">
        <v>6530</v>
      </c>
      <c r="T1659">
        <v>638.25</v>
      </c>
      <c r="U1659">
        <v>37</v>
      </c>
      <c r="V1659">
        <v>13</v>
      </c>
      <c r="W1659">
        <v>356.73</v>
      </c>
      <c r="X1659">
        <v>356.73</v>
      </c>
      <c r="Y1659">
        <v>0</v>
      </c>
      <c r="Z1659">
        <v>0</v>
      </c>
      <c r="AA1659">
        <v>5493.15</v>
      </c>
      <c r="AB1659">
        <v>0</v>
      </c>
      <c r="AC1659">
        <v>0</v>
      </c>
      <c r="AD1659">
        <v>12</v>
      </c>
      <c r="AE1659">
        <v>1</v>
      </c>
      <c r="AF1659">
        <v>199</v>
      </c>
      <c r="AG1659">
        <v>3</v>
      </c>
      <c r="AH1659">
        <v>28</v>
      </c>
      <c r="AI1659">
        <v>14</v>
      </c>
      <c r="AJ1659">
        <v>0</v>
      </c>
      <c r="AK1659">
        <v>0</v>
      </c>
      <c r="AL1659">
        <v>0</v>
      </c>
      <c r="AM1659">
        <v>0</v>
      </c>
      <c r="AN1659">
        <v>0</v>
      </c>
      <c r="AO1659">
        <v>170</v>
      </c>
      <c r="AP1659">
        <v>875</v>
      </c>
      <c r="AQ1659">
        <v>156</v>
      </c>
      <c r="AR1659">
        <v>0</v>
      </c>
      <c r="AS1659">
        <v>77</v>
      </c>
      <c r="AT1659">
        <v>85</v>
      </c>
      <c r="AU1659">
        <v>41</v>
      </c>
      <c r="AV1659">
        <v>19</v>
      </c>
      <c r="AW1659">
        <v>33</v>
      </c>
      <c r="AX1659">
        <v>0</v>
      </c>
      <c r="AY1659">
        <v>97</v>
      </c>
      <c r="AZ1659">
        <v>134</v>
      </c>
      <c r="BA1659">
        <v>100</v>
      </c>
      <c r="BB1659">
        <v>39</v>
      </c>
      <c r="BC1659">
        <v>26</v>
      </c>
      <c r="BD1659">
        <v>4</v>
      </c>
      <c r="BE1659">
        <v>0</v>
      </c>
      <c r="BF1659">
        <v>208</v>
      </c>
      <c r="BG1659">
        <v>370</v>
      </c>
      <c r="BH1659">
        <v>1</v>
      </c>
      <c r="BI1659">
        <v>31</v>
      </c>
      <c r="BJ1659" s="2">
        <v>46132</v>
      </c>
      <c r="BK1659">
        <v>1</v>
      </c>
      <c r="BL1659" s="3" t="str">
        <f>VLOOKUP(O1659,DropDownList!$H$1:$I$7,2,FALSE)</f>
        <v>2022/23</v>
      </c>
      <c r="BM1659" s="3" t="str">
        <f t="shared" si="25"/>
        <v>VSUR</v>
      </c>
    </row>
    <row r="1660" spans="1:65" x14ac:dyDescent="0.2">
      <c r="A1660">
        <v>2026</v>
      </c>
      <c r="B1660">
        <v>4</v>
      </c>
      <c r="C1660" t="s">
        <v>162</v>
      </c>
      <c r="D1660" t="s">
        <v>180</v>
      </c>
      <c r="E1660" t="s">
        <v>18</v>
      </c>
      <c r="F1660">
        <v>9854</v>
      </c>
      <c r="G1660" t="s">
        <v>158</v>
      </c>
      <c r="H1660" t="s">
        <v>164</v>
      </c>
      <c r="I1660" t="s">
        <v>164</v>
      </c>
      <c r="J1660" s="1">
        <v>46113</v>
      </c>
      <c r="K1660" t="s">
        <v>440</v>
      </c>
      <c r="L1660">
        <v>1</v>
      </c>
      <c r="M1660" t="s">
        <v>441</v>
      </c>
      <c r="N1660" t="s">
        <v>442</v>
      </c>
      <c r="O1660" t="s">
        <v>155</v>
      </c>
      <c r="P1660" t="s">
        <v>160</v>
      </c>
      <c r="Q1660">
        <v>16747.82</v>
      </c>
      <c r="R1660">
        <v>257</v>
      </c>
      <c r="S1660">
        <v>144170</v>
      </c>
      <c r="T1660">
        <v>19249.330000000002</v>
      </c>
      <c r="U1660">
        <v>38</v>
      </c>
      <c r="V1660">
        <v>27</v>
      </c>
      <c r="W1660">
        <v>13986.03</v>
      </c>
      <c r="X1660">
        <v>14341.57</v>
      </c>
      <c r="Y1660">
        <v>0</v>
      </c>
      <c r="Z1660">
        <v>0</v>
      </c>
      <c r="AA1660">
        <v>108172.85</v>
      </c>
      <c r="AB1660">
        <v>3419.63</v>
      </c>
      <c r="AC1660">
        <v>99250.07</v>
      </c>
      <c r="AD1660">
        <v>9</v>
      </c>
      <c r="AE1660">
        <v>18</v>
      </c>
      <c r="AF1660">
        <v>176</v>
      </c>
      <c r="AG1660">
        <v>27</v>
      </c>
      <c r="AH1660">
        <v>32</v>
      </c>
      <c r="AI1660">
        <v>11</v>
      </c>
      <c r="AJ1660">
        <v>0</v>
      </c>
      <c r="AK1660">
        <v>0</v>
      </c>
      <c r="AL1660">
        <v>0</v>
      </c>
      <c r="AM1660">
        <v>0</v>
      </c>
      <c r="AN1660">
        <v>0</v>
      </c>
      <c r="AO1660">
        <v>179</v>
      </c>
      <c r="AP1660">
        <v>922</v>
      </c>
      <c r="AQ1660">
        <v>162</v>
      </c>
      <c r="AR1660">
        <v>0</v>
      </c>
      <c r="AS1660">
        <v>84</v>
      </c>
      <c r="AT1660">
        <v>87</v>
      </c>
      <c r="AU1660">
        <v>45</v>
      </c>
      <c r="AV1660">
        <v>19</v>
      </c>
      <c r="AW1660">
        <v>37</v>
      </c>
      <c r="AX1660">
        <v>0</v>
      </c>
      <c r="AY1660">
        <v>104</v>
      </c>
      <c r="AZ1660">
        <v>141</v>
      </c>
      <c r="BA1660">
        <v>104</v>
      </c>
      <c r="BB1660">
        <v>41</v>
      </c>
      <c r="BC1660">
        <v>28</v>
      </c>
      <c r="BD1660">
        <v>4</v>
      </c>
      <c r="BE1660">
        <v>0</v>
      </c>
      <c r="BF1660">
        <v>215</v>
      </c>
      <c r="BG1660">
        <v>7965</v>
      </c>
      <c r="BH1660">
        <v>11</v>
      </c>
      <c r="BI1660">
        <v>33</v>
      </c>
      <c r="BJ1660" s="2">
        <v>46132</v>
      </c>
      <c r="BK1660">
        <v>1</v>
      </c>
      <c r="BL1660" s="3" t="str">
        <f>VLOOKUP(O1660,DropDownList!$H$1:$I$7,2,FALSE)</f>
        <v>2022/23</v>
      </c>
      <c r="BM1660" s="3" t="str">
        <f t="shared" si="25"/>
        <v>SC COURT</v>
      </c>
    </row>
    <row r="1661" spans="1:65" x14ac:dyDescent="0.2">
      <c r="A1661">
        <v>2026</v>
      </c>
      <c r="B1661">
        <v>4</v>
      </c>
      <c r="C1661" t="s">
        <v>162</v>
      </c>
      <c r="D1661" t="s">
        <v>181</v>
      </c>
      <c r="E1661" t="s">
        <v>19</v>
      </c>
      <c r="F1661">
        <v>9347</v>
      </c>
      <c r="G1661" t="s">
        <v>141</v>
      </c>
      <c r="H1661" t="s">
        <v>171</v>
      </c>
      <c r="I1661" t="s">
        <v>172</v>
      </c>
      <c r="J1661" s="1">
        <v>46113</v>
      </c>
      <c r="K1661" t="s">
        <v>440</v>
      </c>
      <c r="L1661">
        <v>1</v>
      </c>
      <c r="M1661" t="s">
        <v>441</v>
      </c>
      <c r="N1661" t="s">
        <v>442</v>
      </c>
      <c r="O1661" t="s">
        <v>156</v>
      </c>
      <c r="P1661" t="s">
        <v>152</v>
      </c>
      <c r="Q1661">
        <v>0</v>
      </c>
      <c r="R1661">
        <v>2</v>
      </c>
      <c r="S1661">
        <v>80</v>
      </c>
      <c r="T1661">
        <v>40</v>
      </c>
      <c r="U1661">
        <v>0</v>
      </c>
      <c r="V1661">
        <v>0</v>
      </c>
      <c r="W1661">
        <v>0</v>
      </c>
      <c r="X1661">
        <v>0</v>
      </c>
      <c r="Y1661">
        <v>0</v>
      </c>
      <c r="Z1661">
        <v>0</v>
      </c>
      <c r="AA1661">
        <v>40</v>
      </c>
      <c r="AB1661">
        <v>0</v>
      </c>
      <c r="AC1661">
        <v>40</v>
      </c>
      <c r="AD1661">
        <v>0</v>
      </c>
      <c r="AE1661">
        <v>0</v>
      </c>
      <c r="AF1661">
        <v>1</v>
      </c>
      <c r="AG1661">
        <v>0</v>
      </c>
      <c r="AH1661">
        <v>1</v>
      </c>
      <c r="AI1661">
        <v>0</v>
      </c>
      <c r="AJ1661">
        <v>0</v>
      </c>
      <c r="AK1661">
        <v>0</v>
      </c>
      <c r="AL1661">
        <v>0</v>
      </c>
      <c r="AM1661">
        <v>0</v>
      </c>
      <c r="AN1661">
        <v>0</v>
      </c>
      <c r="AO1661">
        <v>0</v>
      </c>
      <c r="AP1661">
        <v>0</v>
      </c>
      <c r="AQ1661">
        <v>0</v>
      </c>
      <c r="AR1661">
        <v>0</v>
      </c>
      <c r="AS1661">
        <v>0</v>
      </c>
      <c r="AT1661">
        <v>0</v>
      </c>
      <c r="AU1661">
        <v>0</v>
      </c>
      <c r="AV1661">
        <v>0</v>
      </c>
      <c r="AW1661">
        <v>0</v>
      </c>
      <c r="AX1661">
        <v>0</v>
      </c>
      <c r="AY1661">
        <v>0</v>
      </c>
      <c r="AZ1661">
        <v>0</v>
      </c>
      <c r="BA1661">
        <v>0</v>
      </c>
      <c r="BB1661">
        <v>0</v>
      </c>
      <c r="BC1661">
        <v>0</v>
      </c>
      <c r="BD1661">
        <v>0</v>
      </c>
      <c r="BE1661">
        <v>0</v>
      </c>
      <c r="BF1661">
        <v>0</v>
      </c>
      <c r="BG1661">
        <v>0</v>
      </c>
      <c r="BH1661">
        <v>0</v>
      </c>
      <c r="BI1661">
        <v>0</v>
      </c>
      <c r="BJ1661" s="2">
        <v>46132</v>
      </c>
      <c r="BK1661">
        <v>0</v>
      </c>
      <c r="BL1661" s="3" t="str">
        <f>VLOOKUP(O1661,DropDownList!$H$1:$I$7,2,FALSE)</f>
        <v>2023/24</v>
      </c>
      <c r="BM1661" s="3" t="str">
        <f t="shared" si="25"/>
        <v>PCOA</v>
      </c>
    </row>
    <row r="1662" spans="1:65" x14ac:dyDescent="0.2">
      <c r="A1662">
        <v>2026</v>
      </c>
      <c r="B1662">
        <v>4</v>
      </c>
      <c r="C1662" t="s">
        <v>162</v>
      </c>
      <c r="D1662" t="s">
        <v>181</v>
      </c>
      <c r="E1662" t="s">
        <v>19</v>
      </c>
      <c r="F1662">
        <v>9347</v>
      </c>
      <c r="G1662" t="s">
        <v>141</v>
      </c>
      <c r="H1662" t="s">
        <v>171</v>
      </c>
      <c r="I1662" t="s">
        <v>172</v>
      </c>
      <c r="J1662" s="1">
        <v>46113</v>
      </c>
      <c r="K1662" t="s">
        <v>440</v>
      </c>
      <c r="L1662">
        <v>1</v>
      </c>
      <c r="M1662" t="s">
        <v>441</v>
      </c>
      <c r="N1662" t="s">
        <v>442</v>
      </c>
      <c r="O1662" t="s">
        <v>155</v>
      </c>
      <c r="P1662" t="s">
        <v>152</v>
      </c>
      <c r="Q1662">
        <v>0</v>
      </c>
      <c r="R1662">
        <v>2</v>
      </c>
      <c r="S1662">
        <v>80</v>
      </c>
      <c r="T1662">
        <v>0</v>
      </c>
      <c r="U1662">
        <v>0</v>
      </c>
      <c r="V1662">
        <v>0</v>
      </c>
      <c r="W1662">
        <v>0</v>
      </c>
      <c r="X1662">
        <v>0</v>
      </c>
      <c r="Y1662">
        <v>0</v>
      </c>
      <c r="Z1662">
        <v>0</v>
      </c>
      <c r="AA1662">
        <v>80</v>
      </c>
      <c r="AB1662">
        <v>0</v>
      </c>
      <c r="AC1662">
        <v>80</v>
      </c>
      <c r="AD1662">
        <v>0</v>
      </c>
      <c r="AE1662">
        <v>0</v>
      </c>
      <c r="AF1662">
        <v>2</v>
      </c>
      <c r="AG1662">
        <v>0</v>
      </c>
      <c r="AH1662">
        <v>0</v>
      </c>
      <c r="AI1662">
        <v>0</v>
      </c>
      <c r="AJ1662">
        <v>0</v>
      </c>
      <c r="AK1662">
        <v>0</v>
      </c>
      <c r="AL1662">
        <v>0</v>
      </c>
      <c r="AM1662">
        <v>0</v>
      </c>
      <c r="AN1662">
        <v>0</v>
      </c>
      <c r="AO1662">
        <v>0</v>
      </c>
      <c r="AP1662">
        <v>0</v>
      </c>
      <c r="AQ1662">
        <v>0</v>
      </c>
      <c r="AR1662">
        <v>0</v>
      </c>
      <c r="AS1662">
        <v>0</v>
      </c>
      <c r="AT1662">
        <v>0</v>
      </c>
      <c r="AU1662">
        <v>0</v>
      </c>
      <c r="AV1662">
        <v>0</v>
      </c>
      <c r="AW1662">
        <v>0</v>
      </c>
      <c r="AX1662">
        <v>0</v>
      </c>
      <c r="AY1662">
        <v>0</v>
      </c>
      <c r="AZ1662">
        <v>0</v>
      </c>
      <c r="BA1662">
        <v>0</v>
      </c>
      <c r="BB1662">
        <v>0</v>
      </c>
      <c r="BC1662">
        <v>0</v>
      </c>
      <c r="BD1662">
        <v>0</v>
      </c>
      <c r="BE1662">
        <v>0</v>
      </c>
      <c r="BF1662">
        <v>0</v>
      </c>
      <c r="BG1662">
        <v>0</v>
      </c>
      <c r="BH1662">
        <v>0</v>
      </c>
      <c r="BI1662">
        <v>0</v>
      </c>
      <c r="BJ1662" s="2">
        <v>46132</v>
      </c>
      <c r="BK1662">
        <v>0</v>
      </c>
      <c r="BL1662" s="3" t="str">
        <f>VLOOKUP(O1662,DropDownList!$H$1:$I$7,2,FALSE)</f>
        <v>2022/23</v>
      </c>
      <c r="BM1662" s="3" t="str">
        <f t="shared" si="25"/>
        <v>PCOA</v>
      </c>
    </row>
    <row r="1663" spans="1:65" x14ac:dyDescent="0.2">
      <c r="A1663">
        <v>2026</v>
      </c>
      <c r="B1663">
        <v>4</v>
      </c>
      <c r="C1663" t="s">
        <v>162</v>
      </c>
      <c r="D1663" t="s">
        <v>181</v>
      </c>
      <c r="E1663" t="s">
        <v>19</v>
      </c>
      <c r="F1663">
        <v>9347</v>
      </c>
      <c r="G1663" t="s">
        <v>141</v>
      </c>
      <c r="H1663" t="s">
        <v>171</v>
      </c>
      <c r="I1663" t="s">
        <v>172</v>
      </c>
      <c r="J1663" s="1">
        <v>46113</v>
      </c>
      <c r="K1663" t="s">
        <v>440</v>
      </c>
      <c r="L1663">
        <v>1</v>
      </c>
      <c r="M1663" t="s">
        <v>441</v>
      </c>
      <c r="N1663" t="s">
        <v>442</v>
      </c>
      <c r="O1663" t="s">
        <v>149</v>
      </c>
      <c r="P1663" t="s">
        <v>152</v>
      </c>
      <c r="Q1663">
        <v>0</v>
      </c>
      <c r="R1663">
        <v>1</v>
      </c>
      <c r="S1663">
        <v>40</v>
      </c>
      <c r="T1663">
        <v>0</v>
      </c>
      <c r="U1663">
        <v>0</v>
      </c>
      <c r="V1663">
        <v>0</v>
      </c>
      <c r="W1663">
        <v>0</v>
      </c>
      <c r="X1663">
        <v>0</v>
      </c>
      <c r="Y1663">
        <v>0</v>
      </c>
      <c r="Z1663">
        <v>0</v>
      </c>
      <c r="AA1663">
        <v>40</v>
      </c>
      <c r="AB1663">
        <v>0</v>
      </c>
      <c r="AC1663">
        <v>40</v>
      </c>
      <c r="AD1663">
        <v>0</v>
      </c>
      <c r="AE1663">
        <v>0</v>
      </c>
      <c r="AF1663">
        <v>1</v>
      </c>
      <c r="AG1663">
        <v>0</v>
      </c>
      <c r="AH1663">
        <v>0</v>
      </c>
      <c r="AI1663">
        <v>0</v>
      </c>
      <c r="AJ1663">
        <v>0</v>
      </c>
      <c r="AK1663">
        <v>0</v>
      </c>
      <c r="AL1663">
        <v>0</v>
      </c>
      <c r="AM1663">
        <v>0</v>
      </c>
      <c r="AN1663">
        <v>0</v>
      </c>
      <c r="AO1663">
        <v>0</v>
      </c>
      <c r="AP1663">
        <v>0</v>
      </c>
      <c r="AQ1663">
        <v>0</v>
      </c>
      <c r="AR1663">
        <v>0</v>
      </c>
      <c r="AS1663">
        <v>0</v>
      </c>
      <c r="AT1663">
        <v>0</v>
      </c>
      <c r="AU1663">
        <v>0</v>
      </c>
      <c r="AV1663">
        <v>0</v>
      </c>
      <c r="AW1663">
        <v>0</v>
      </c>
      <c r="AX1663">
        <v>0</v>
      </c>
      <c r="AY1663">
        <v>0</v>
      </c>
      <c r="AZ1663">
        <v>0</v>
      </c>
      <c r="BA1663">
        <v>0</v>
      </c>
      <c r="BB1663">
        <v>0</v>
      </c>
      <c r="BC1663">
        <v>0</v>
      </c>
      <c r="BD1663">
        <v>0</v>
      </c>
      <c r="BE1663">
        <v>0</v>
      </c>
      <c r="BF1663">
        <v>0</v>
      </c>
      <c r="BG1663">
        <v>0</v>
      </c>
      <c r="BH1663">
        <v>0</v>
      </c>
      <c r="BI1663">
        <v>0</v>
      </c>
      <c r="BJ1663" s="2">
        <v>46132</v>
      </c>
      <c r="BK1663">
        <v>0</v>
      </c>
      <c r="BL1663" s="3" t="str">
        <f>VLOOKUP(O1663,DropDownList!$H$1:$I$7,2,FALSE)</f>
        <v>2025/26</v>
      </c>
      <c r="BM1663" s="3" t="str">
        <f t="shared" si="25"/>
        <v>PCOA</v>
      </c>
    </row>
    <row r="1664" spans="1:65" x14ac:dyDescent="0.2">
      <c r="A1664">
        <v>2026</v>
      </c>
      <c r="B1664">
        <v>4</v>
      </c>
      <c r="C1664" t="s">
        <v>162</v>
      </c>
      <c r="D1664" t="s">
        <v>182</v>
      </c>
      <c r="E1664" t="s">
        <v>19</v>
      </c>
      <c r="F1664">
        <v>9855</v>
      </c>
      <c r="G1664" t="s">
        <v>158</v>
      </c>
      <c r="H1664" t="s">
        <v>171</v>
      </c>
      <c r="I1664" t="s">
        <v>172</v>
      </c>
      <c r="J1664" s="1">
        <v>46113</v>
      </c>
      <c r="K1664" t="s">
        <v>440</v>
      </c>
      <c r="L1664">
        <v>1</v>
      </c>
      <c r="M1664" t="s">
        <v>441</v>
      </c>
      <c r="N1664" t="s">
        <v>442</v>
      </c>
      <c r="O1664" t="s">
        <v>156</v>
      </c>
      <c r="P1664" t="s">
        <v>160</v>
      </c>
      <c r="Q1664">
        <v>3692.11</v>
      </c>
      <c r="R1664">
        <v>39</v>
      </c>
      <c r="S1664">
        <v>20685</v>
      </c>
      <c r="T1664">
        <v>0</v>
      </c>
      <c r="U1664">
        <v>10</v>
      </c>
      <c r="V1664">
        <v>6</v>
      </c>
      <c r="W1664">
        <v>2670</v>
      </c>
      <c r="X1664">
        <v>2670</v>
      </c>
      <c r="Y1664">
        <v>0</v>
      </c>
      <c r="Z1664">
        <v>0</v>
      </c>
      <c r="AA1664">
        <v>16992.89</v>
      </c>
      <c r="AB1664">
        <v>600</v>
      </c>
      <c r="AC1664">
        <v>15487.04</v>
      </c>
      <c r="AD1664">
        <v>3</v>
      </c>
      <c r="AE1664">
        <v>3</v>
      </c>
      <c r="AF1664">
        <v>29</v>
      </c>
      <c r="AG1664">
        <v>6</v>
      </c>
      <c r="AH1664">
        <v>0</v>
      </c>
      <c r="AI1664">
        <v>4</v>
      </c>
      <c r="AJ1664">
        <v>0</v>
      </c>
      <c r="AK1664">
        <v>0</v>
      </c>
      <c r="AL1664">
        <v>0</v>
      </c>
      <c r="AM1664">
        <v>0</v>
      </c>
      <c r="AN1664">
        <v>0</v>
      </c>
      <c r="AO1664">
        <v>21</v>
      </c>
      <c r="AP1664">
        <v>125</v>
      </c>
      <c r="AQ1664">
        <v>23</v>
      </c>
      <c r="AR1664">
        <v>0</v>
      </c>
      <c r="AS1664">
        <v>12</v>
      </c>
      <c r="AT1664">
        <v>3</v>
      </c>
      <c r="AU1664">
        <v>13</v>
      </c>
      <c r="AV1664">
        <v>6</v>
      </c>
      <c r="AW1664">
        <v>0</v>
      </c>
      <c r="AX1664">
        <v>0</v>
      </c>
      <c r="AY1664">
        <v>9</v>
      </c>
      <c r="AZ1664">
        <v>14</v>
      </c>
      <c r="BA1664">
        <v>9</v>
      </c>
      <c r="BB1664">
        <v>3</v>
      </c>
      <c r="BC1664">
        <v>3</v>
      </c>
      <c r="BD1664">
        <v>1</v>
      </c>
      <c r="BE1664">
        <v>0</v>
      </c>
      <c r="BF1664">
        <v>38</v>
      </c>
      <c r="BG1664">
        <v>2370</v>
      </c>
      <c r="BH1664">
        <v>0</v>
      </c>
      <c r="BI1664">
        <v>6</v>
      </c>
      <c r="BJ1664" s="2">
        <v>46132</v>
      </c>
      <c r="BK1664">
        <v>1</v>
      </c>
      <c r="BL1664" s="3" t="str">
        <f>VLOOKUP(O1664,DropDownList!$H$1:$I$7,2,FALSE)</f>
        <v>2023/24</v>
      </c>
      <c r="BM1664" s="3" t="str">
        <f t="shared" si="25"/>
        <v>SC COURT</v>
      </c>
    </row>
    <row r="1665" spans="1:65" x14ac:dyDescent="0.2">
      <c r="A1665">
        <v>2026</v>
      </c>
      <c r="B1665">
        <v>4</v>
      </c>
      <c r="C1665" t="s">
        <v>162</v>
      </c>
      <c r="D1665" t="s">
        <v>182</v>
      </c>
      <c r="E1665" t="s">
        <v>19</v>
      </c>
      <c r="F1665">
        <v>9855</v>
      </c>
      <c r="G1665" t="s">
        <v>158</v>
      </c>
      <c r="H1665" t="s">
        <v>171</v>
      </c>
      <c r="I1665" t="s">
        <v>172</v>
      </c>
      <c r="J1665" s="1">
        <v>46113</v>
      </c>
      <c r="K1665" t="s">
        <v>440</v>
      </c>
      <c r="L1665">
        <v>1</v>
      </c>
      <c r="M1665" t="s">
        <v>441</v>
      </c>
      <c r="N1665" t="s">
        <v>442</v>
      </c>
      <c r="O1665" t="s">
        <v>155</v>
      </c>
      <c r="P1665" t="s">
        <v>150</v>
      </c>
      <c r="Q1665">
        <v>150</v>
      </c>
      <c r="R1665">
        <v>31</v>
      </c>
      <c r="S1665">
        <v>4360.88</v>
      </c>
      <c r="T1665">
        <v>763.12</v>
      </c>
      <c r="U1665">
        <v>1</v>
      </c>
      <c r="V1665">
        <v>0</v>
      </c>
      <c r="W1665">
        <v>0</v>
      </c>
      <c r="X1665">
        <v>0</v>
      </c>
      <c r="Y1665">
        <v>29</v>
      </c>
      <c r="Z1665">
        <v>3597.76</v>
      </c>
      <c r="AA1665">
        <v>3447.76</v>
      </c>
      <c r="AB1665">
        <v>447.76</v>
      </c>
      <c r="AC1665">
        <v>3000</v>
      </c>
      <c r="AD1665">
        <v>0</v>
      </c>
      <c r="AE1665">
        <v>0</v>
      </c>
      <c r="AF1665">
        <v>27</v>
      </c>
      <c r="AG1665">
        <v>0</v>
      </c>
      <c r="AH1665">
        <v>2</v>
      </c>
      <c r="AI1665">
        <v>1</v>
      </c>
      <c r="AJ1665">
        <v>17</v>
      </c>
      <c r="AK1665">
        <v>0</v>
      </c>
      <c r="AL1665">
        <v>1</v>
      </c>
      <c r="AM1665">
        <v>0</v>
      </c>
      <c r="AN1665">
        <v>0</v>
      </c>
      <c r="AO1665">
        <v>10</v>
      </c>
      <c r="AP1665">
        <v>39</v>
      </c>
      <c r="AQ1665">
        <v>10</v>
      </c>
      <c r="AR1665">
        <v>0</v>
      </c>
      <c r="AS1665">
        <v>8</v>
      </c>
      <c r="AT1665">
        <v>0</v>
      </c>
      <c r="AU1665">
        <v>0</v>
      </c>
      <c r="AV1665">
        <v>0</v>
      </c>
      <c r="AW1665">
        <v>0</v>
      </c>
      <c r="AX1665">
        <v>0</v>
      </c>
      <c r="AY1665">
        <v>3</v>
      </c>
      <c r="AZ1665">
        <v>10</v>
      </c>
      <c r="BA1665">
        <v>7</v>
      </c>
      <c r="BB1665">
        <v>0</v>
      </c>
      <c r="BC1665">
        <v>0</v>
      </c>
      <c r="BD1665">
        <v>0</v>
      </c>
      <c r="BE1665">
        <v>0</v>
      </c>
      <c r="BF1665">
        <v>10</v>
      </c>
      <c r="BG1665">
        <v>150</v>
      </c>
      <c r="BH1665">
        <v>1</v>
      </c>
      <c r="BI1665">
        <v>1</v>
      </c>
      <c r="BJ1665" s="2">
        <v>46132</v>
      </c>
      <c r="BK1665">
        <v>0</v>
      </c>
      <c r="BL1665" s="3" t="str">
        <f>VLOOKUP(O1665,DropDownList!$H$1:$I$7,2,FALSE)</f>
        <v>2022/23</v>
      </c>
      <c r="BM1665" s="3" t="str">
        <f t="shared" si="25"/>
        <v>FISCAL FINES</v>
      </c>
    </row>
    <row r="1666" spans="1:65" x14ac:dyDescent="0.2">
      <c r="A1666">
        <v>2026</v>
      </c>
      <c r="B1666">
        <v>4</v>
      </c>
      <c r="C1666" t="s">
        <v>162</v>
      </c>
      <c r="D1666" t="s">
        <v>182</v>
      </c>
      <c r="E1666" t="s">
        <v>19</v>
      </c>
      <c r="F1666">
        <v>9855</v>
      </c>
      <c r="G1666" t="s">
        <v>158</v>
      </c>
      <c r="H1666" t="s">
        <v>171</v>
      </c>
      <c r="I1666" t="s">
        <v>172</v>
      </c>
      <c r="J1666" s="1">
        <v>46113</v>
      </c>
      <c r="K1666" t="s">
        <v>440</v>
      </c>
      <c r="L1666">
        <v>1</v>
      </c>
      <c r="M1666" t="s">
        <v>441</v>
      </c>
      <c r="N1666" t="s">
        <v>442</v>
      </c>
      <c r="O1666" t="s">
        <v>156</v>
      </c>
      <c r="P1666" t="s">
        <v>148</v>
      </c>
      <c r="Q1666">
        <v>0</v>
      </c>
      <c r="R1666">
        <v>1</v>
      </c>
      <c r="S1666">
        <v>60</v>
      </c>
      <c r="T1666">
        <v>0</v>
      </c>
      <c r="U1666">
        <v>0</v>
      </c>
      <c r="V1666">
        <v>0</v>
      </c>
      <c r="W1666">
        <v>0</v>
      </c>
      <c r="X1666">
        <v>0</v>
      </c>
      <c r="Y1666">
        <v>0</v>
      </c>
      <c r="Z1666">
        <v>0</v>
      </c>
      <c r="AA1666">
        <v>60</v>
      </c>
      <c r="AB1666">
        <v>0</v>
      </c>
      <c r="AC1666">
        <v>60</v>
      </c>
      <c r="AD1666">
        <v>0</v>
      </c>
      <c r="AE1666">
        <v>0</v>
      </c>
      <c r="AF1666">
        <v>1</v>
      </c>
      <c r="AG1666">
        <v>0</v>
      </c>
      <c r="AH1666">
        <v>0</v>
      </c>
      <c r="AI1666">
        <v>0</v>
      </c>
      <c r="AJ1666">
        <v>0</v>
      </c>
      <c r="AK1666">
        <v>0</v>
      </c>
      <c r="AL1666">
        <v>0</v>
      </c>
      <c r="AM1666">
        <v>0</v>
      </c>
      <c r="AN1666">
        <v>0</v>
      </c>
      <c r="AO1666">
        <v>1</v>
      </c>
      <c r="AP1666">
        <v>3</v>
      </c>
      <c r="AQ1666">
        <v>2</v>
      </c>
      <c r="AR1666">
        <v>0</v>
      </c>
      <c r="AS1666">
        <v>0</v>
      </c>
      <c r="AT1666">
        <v>0</v>
      </c>
      <c r="AU1666">
        <v>0</v>
      </c>
      <c r="AV1666">
        <v>0</v>
      </c>
      <c r="AW1666">
        <v>0</v>
      </c>
      <c r="AX1666">
        <v>0</v>
      </c>
      <c r="AY1666">
        <v>0</v>
      </c>
      <c r="AZ1666">
        <v>0</v>
      </c>
      <c r="BA1666">
        <v>0</v>
      </c>
      <c r="BB1666">
        <v>0</v>
      </c>
      <c r="BC1666">
        <v>0</v>
      </c>
      <c r="BD1666">
        <v>0</v>
      </c>
      <c r="BE1666">
        <v>0</v>
      </c>
      <c r="BF1666">
        <v>1</v>
      </c>
      <c r="BG1666">
        <v>0</v>
      </c>
      <c r="BH1666">
        <v>0</v>
      </c>
      <c r="BI1666">
        <v>0</v>
      </c>
      <c r="BJ1666" s="2">
        <v>46132</v>
      </c>
      <c r="BK1666">
        <v>0</v>
      </c>
      <c r="BL1666" s="3" t="str">
        <f>VLOOKUP(O1666,DropDownList!$H$1:$I$7,2,FALSE)</f>
        <v>2023/24</v>
      </c>
      <c r="BM1666" s="3" t="str">
        <f t="shared" si="25"/>
        <v>PRAS</v>
      </c>
    </row>
    <row r="1667" spans="1:65" x14ac:dyDescent="0.2">
      <c r="A1667">
        <v>2026</v>
      </c>
      <c r="B1667">
        <v>4</v>
      </c>
      <c r="C1667" t="s">
        <v>162</v>
      </c>
      <c r="D1667" t="s">
        <v>182</v>
      </c>
      <c r="E1667" t="s">
        <v>19</v>
      </c>
      <c r="F1667">
        <v>9855</v>
      </c>
      <c r="G1667" t="s">
        <v>158</v>
      </c>
      <c r="H1667" t="s">
        <v>171</v>
      </c>
      <c r="I1667" t="s">
        <v>172</v>
      </c>
      <c r="J1667" s="1">
        <v>46113</v>
      </c>
      <c r="K1667" t="s">
        <v>440</v>
      </c>
      <c r="L1667">
        <v>1</v>
      </c>
      <c r="M1667" t="s">
        <v>441</v>
      </c>
      <c r="N1667" t="s">
        <v>442</v>
      </c>
      <c r="O1667" t="s">
        <v>147</v>
      </c>
      <c r="P1667" t="s">
        <v>150</v>
      </c>
      <c r="Q1667">
        <v>1257.5899999999999</v>
      </c>
      <c r="R1667">
        <v>27</v>
      </c>
      <c r="S1667">
        <v>4731.24</v>
      </c>
      <c r="T1667">
        <v>600</v>
      </c>
      <c r="U1667">
        <v>9</v>
      </c>
      <c r="V1667">
        <v>4</v>
      </c>
      <c r="W1667">
        <v>562.74</v>
      </c>
      <c r="X1667">
        <v>562.74</v>
      </c>
      <c r="Y1667">
        <v>24</v>
      </c>
      <c r="Z1667">
        <v>4131.24</v>
      </c>
      <c r="AA1667">
        <v>2873.65</v>
      </c>
      <c r="AB1667">
        <v>1186.3900000000001</v>
      </c>
      <c r="AC1667">
        <v>1687.26</v>
      </c>
      <c r="AD1667">
        <v>2</v>
      </c>
      <c r="AE1667">
        <v>2</v>
      </c>
      <c r="AF1667">
        <v>15</v>
      </c>
      <c r="AG1667">
        <v>3</v>
      </c>
      <c r="AH1667">
        <v>3</v>
      </c>
      <c r="AI1667">
        <v>6</v>
      </c>
      <c r="AJ1667">
        <v>10</v>
      </c>
      <c r="AK1667">
        <v>1</v>
      </c>
      <c r="AL1667">
        <v>2</v>
      </c>
      <c r="AM1667">
        <v>1</v>
      </c>
      <c r="AN1667">
        <v>0</v>
      </c>
      <c r="AO1667">
        <v>14</v>
      </c>
      <c r="AP1667">
        <v>65</v>
      </c>
      <c r="AQ1667">
        <v>14</v>
      </c>
      <c r="AR1667">
        <v>0</v>
      </c>
      <c r="AS1667">
        <v>11</v>
      </c>
      <c r="AT1667">
        <v>0</v>
      </c>
      <c r="AU1667">
        <v>1</v>
      </c>
      <c r="AV1667">
        <v>1</v>
      </c>
      <c r="AW1667">
        <v>0</v>
      </c>
      <c r="AX1667">
        <v>0</v>
      </c>
      <c r="AY1667">
        <v>8</v>
      </c>
      <c r="AZ1667">
        <v>14</v>
      </c>
      <c r="BA1667">
        <v>6</v>
      </c>
      <c r="BB1667">
        <v>1</v>
      </c>
      <c r="BC1667">
        <v>1</v>
      </c>
      <c r="BD1667">
        <v>0</v>
      </c>
      <c r="BE1667">
        <v>0</v>
      </c>
      <c r="BF1667">
        <v>14</v>
      </c>
      <c r="BG1667">
        <v>1083.76</v>
      </c>
      <c r="BH1667">
        <v>0</v>
      </c>
      <c r="BI1667">
        <v>9</v>
      </c>
      <c r="BJ1667" s="2">
        <v>46132</v>
      </c>
      <c r="BK1667">
        <v>0</v>
      </c>
      <c r="BL1667" s="3" t="str">
        <f>VLOOKUP(O1667,DropDownList!$H$1:$I$7,2,FALSE)</f>
        <v>2024/25</v>
      </c>
      <c r="BM1667" s="3" t="str">
        <f t="shared" ref="BM1667:BM1730" si="26">IF(RIGHT(P1667,4)="VSUR","VSUR",IF(RIGHT(P1667,4)="CONF","CONF",P1667))</f>
        <v>FISCAL FINES</v>
      </c>
    </row>
    <row r="1668" spans="1:65" x14ac:dyDescent="0.2">
      <c r="A1668">
        <v>2026</v>
      </c>
      <c r="B1668">
        <v>4</v>
      </c>
      <c r="C1668" t="s">
        <v>162</v>
      </c>
      <c r="D1668" t="s">
        <v>182</v>
      </c>
      <c r="E1668" t="s">
        <v>19</v>
      </c>
      <c r="F1668">
        <v>9855</v>
      </c>
      <c r="G1668" t="s">
        <v>158</v>
      </c>
      <c r="H1668" t="s">
        <v>171</v>
      </c>
      <c r="I1668" t="s">
        <v>172</v>
      </c>
      <c r="J1668" s="1">
        <v>46113</v>
      </c>
      <c r="K1668" t="s">
        <v>440</v>
      </c>
      <c r="L1668">
        <v>1</v>
      </c>
      <c r="M1668" t="s">
        <v>441</v>
      </c>
      <c r="N1668" t="s">
        <v>442</v>
      </c>
      <c r="O1668" t="s">
        <v>149</v>
      </c>
      <c r="P1668" t="s">
        <v>161</v>
      </c>
      <c r="Q1668">
        <v>90</v>
      </c>
      <c r="R1668">
        <v>20</v>
      </c>
      <c r="S1668">
        <v>470</v>
      </c>
      <c r="T1668">
        <v>0</v>
      </c>
      <c r="U1668">
        <v>8</v>
      </c>
      <c r="V1668">
        <v>5</v>
      </c>
      <c r="W1668">
        <v>90</v>
      </c>
      <c r="X1668">
        <v>90</v>
      </c>
      <c r="Y1668">
        <v>0</v>
      </c>
      <c r="Z1668">
        <v>0</v>
      </c>
      <c r="AA1668">
        <v>380</v>
      </c>
      <c r="AB1668">
        <v>0</v>
      </c>
      <c r="AC1668">
        <v>0</v>
      </c>
      <c r="AD1668">
        <v>5</v>
      </c>
      <c r="AE1668">
        <v>0</v>
      </c>
      <c r="AF1668">
        <v>15</v>
      </c>
      <c r="AG1668">
        <v>0</v>
      </c>
      <c r="AH1668">
        <v>0</v>
      </c>
      <c r="AI1668">
        <v>5</v>
      </c>
      <c r="AJ1668">
        <v>0</v>
      </c>
      <c r="AK1668">
        <v>0</v>
      </c>
      <c r="AL1668">
        <v>0</v>
      </c>
      <c r="AM1668">
        <v>0</v>
      </c>
      <c r="AN1668">
        <v>0</v>
      </c>
      <c r="AO1668">
        <v>9</v>
      </c>
      <c r="AP1668">
        <v>14</v>
      </c>
      <c r="AQ1668">
        <v>9</v>
      </c>
      <c r="AR1668">
        <v>0</v>
      </c>
      <c r="AS1668">
        <v>1</v>
      </c>
      <c r="AT1668">
        <v>0</v>
      </c>
      <c r="AU1668">
        <v>0</v>
      </c>
      <c r="AV1668">
        <v>0</v>
      </c>
      <c r="AW1668">
        <v>0</v>
      </c>
      <c r="AX1668">
        <v>0</v>
      </c>
      <c r="AY1668">
        <v>0</v>
      </c>
      <c r="AZ1668">
        <v>0</v>
      </c>
      <c r="BA1668">
        <v>0</v>
      </c>
      <c r="BB1668">
        <v>1</v>
      </c>
      <c r="BC1668">
        <v>0</v>
      </c>
      <c r="BD1668">
        <v>0</v>
      </c>
      <c r="BE1668">
        <v>0</v>
      </c>
      <c r="BF1668">
        <v>20</v>
      </c>
      <c r="BG1668">
        <v>90</v>
      </c>
      <c r="BH1668">
        <v>0</v>
      </c>
      <c r="BI1668">
        <v>8</v>
      </c>
      <c r="BJ1668" s="2">
        <v>46132</v>
      </c>
      <c r="BK1668">
        <v>0</v>
      </c>
      <c r="BL1668" s="3" t="str">
        <f>VLOOKUP(O1668,DropDownList!$H$1:$I$7,2,FALSE)</f>
        <v>2025/26</v>
      </c>
      <c r="BM1668" s="3" t="str">
        <f t="shared" si="26"/>
        <v>VSUR</v>
      </c>
    </row>
    <row r="1669" spans="1:65" x14ac:dyDescent="0.2">
      <c r="A1669">
        <v>2026</v>
      </c>
      <c r="B1669">
        <v>4</v>
      </c>
      <c r="C1669" t="s">
        <v>162</v>
      </c>
      <c r="D1669" t="s">
        <v>182</v>
      </c>
      <c r="E1669" t="s">
        <v>19</v>
      </c>
      <c r="F1669">
        <v>9855</v>
      </c>
      <c r="G1669" t="s">
        <v>158</v>
      </c>
      <c r="H1669" t="s">
        <v>171</v>
      </c>
      <c r="I1669" t="s">
        <v>172</v>
      </c>
      <c r="J1669" s="1">
        <v>46113</v>
      </c>
      <c r="K1669" t="s">
        <v>440</v>
      </c>
      <c r="L1669">
        <v>1</v>
      </c>
      <c r="M1669" t="s">
        <v>441</v>
      </c>
      <c r="N1669" t="s">
        <v>442</v>
      </c>
      <c r="O1669" t="s">
        <v>155</v>
      </c>
      <c r="P1669" t="s">
        <v>161</v>
      </c>
      <c r="Q1669">
        <v>0</v>
      </c>
      <c r="R1669">
        <v>31</v>
      </c>
      <c r="S1669">
        <v>685</v>
      </c>
      <c r="T1669">
        <v>20</v>
      </c>
      <c r="U1669">
        <v>0</v>
      </c>
      <c r="V1669">
        <v>0</v>
      </c>
      <c r="W1669">
        <v>0</v>
      </c>
      <c r="X1669">
        <v>0</v>
      </c>
      <c r="Y1669">
        <v>0</v>
      </c>
      <c r="Z1669">
        <v>0</v>
      </c>
      <c r="AA1669">
        <v>665</v>
      </c>
      <c r="AB1669">
        <v>0</v>
      </c>
      <c r="AC1669">
        <v>0</v>
      </c>
      <c r="AD1669">
        <v>0</v>
      </c>
      <c r="AE1669">
        <v>0</v>
      </c>
      <c r="AF1669">
        <v>30</v>
      </c>
      <c r="AG1669">
        <v>0</v>
      </c>
      <c r="AH1669">
        <v>1</v>
      </c>
      <c r="AI1669">
        <v>0</v>
      </c>
      <c r="AJ1669">
        <v>0</v>
      </c>
      <c r="AK1669">
        <v>0</v>
      </c>
      <c r="AL1669">
        <v>0</v>
      </c>
      <c r="AM1669">
        <v>0</v>
      </c>
      <c r="AN1669">
        <v>0</v>
      </c>
      <c r="AO1669">
        <v>21</v>
      </c>
      <c r="AP1669">
        <v>66</v>
      </c>
      <c r="AQ1669">
        <v>22</v>
      </c>
      <c r="AR1669">
        <v>0</v>
      </c>
      <c r="AS1669">
        <v>13</v>
      </c>
      <c r="AT1669">
        <v>1</v>
      </c>
      <c r="AU1669">
        <v>3</v>
      </c>
      <c r="AV1669">
        <v>1</v>
      </c>
      <c r="AW1669">
        <v>0</v>
      </c>
      <c r="AX1669">
        <v>0</v>
      </c>
      <c r="AY1669">
        <v>3</v>
      </c>
      <c r="AZ1669">
        <v>10</v>
      </c>
      <c r="BA1669">
        <v>7</v>
      </c>
      <c r="BB1669">
        <v>2</v>
      </c>
      <c r="BC1669">
        <v>0</v>
      </c>
      <c r="BD1669">
        <v>0</v>
      </c>
      <c r="BE1669">
        <v>0</v>
      </c>
      <c r="BF1669">
        <v>31</v>
      </c>
      <c r="BG1669">
        <v>0</v>
      </c>
      <c r="BH1669">
        <v>0</v>
      </c>
      <c r="BI1669">
        <v>0</v>
      </c>
      <c r="BJ1669" s="2">
        <v>46132</v>
      </c>
      <c r="BK1669">
        <v>0</v>
      </c>
      <c r="BL1669" s="3" t="str">
        <f>VLOOKUP(O1669,DropDownList!$H$1:$I$7,2,FALSE)</f>
        <v>2022/23</v>
      </c>
      <c r="BM1669" s="3" t="str">
        <f t="shared" si="26"/>
        <v>VSUR</v>
      </c>
    </row>
    <row r="1670" spans="1:65" x14ac:dyDescent="0.2">
      <c r="A1670">
        <v>2026</v>
      </c>
      <c r="B1670">
        <v>4</v>
      </c>
      <c r="C1670" t="s">
        <v>162</v>
      </c>
      <c r="D1670" t="s">
        <v>182</v>
      </c>
      <c r="E1670" t="s">
        <v>19</v>
      </c>
      <c r="F1670">
        <v>9855</v>
      </c>
      <c r="G1670" t="s">
        <v>158</v>
      </c>
      <c r="H1670" t="s">
        <v>171</v>
      </c>
      <c r="I1670" t="s">
        <v>172</v>
      </c>
      <c r="J1670" s="1">
        <v>46113</v>
      </c>
      <c r="K1670" t="s">
        <v>440</v>
      </c>
      <c r="L1670">
        <v>1</v>
      </c>
      <c r="M1670" t="s">
        <v>441</v>
      </c>
      <c r="N1670" t="s">
        <v>442</v>
      </c>
      <c r="O1670" t="s">
        <v>156</v>
      </c>
      <c r="P1670" t="s">
        <v>150</v>
      </c>
      <c r="Q1670">
        <v>4697.8500000000004</v>
      </c>
      <c r="R1670">
        <v>32</v>
      </c>
      <c r="S1670">
        <v>9538.51</v>
      </c>
      <c r="T1670">
        <v>576.48</v>
      </c>
      <c r="U1670">
        <v>5</v>
      </c>
      <c r="V1670">
        <v>2</v>
      </c>
      <c r="W1670">
        <v>237.89</v>
      </c>
      <c r="X1670">
        <v>237.89</v>
      </c>
      <c r="Y1670">
        <v>30</v>
      </c>
      <c r="Z1670">
        <v>8962.0300000000007</v>
      </c>
      <c r="AA1670">
        <v>4264.18</v>
      </c>
      <c r="AB1670">
        <v>1939.18</v>
      </c>
      <c r="AC1670">
        <v>2325</v>
      </c>
      <c r="AD1670">
        <v>1</v>
      </c>
      <c r="AE1670">
        <v>1</v>
      </c>
      <c r="AF1670">
        <v>24</v>
      </c>
      <c r="AG1670">
        <v>2</v>
      </c>
      <c r="AH1670">
        <v>2</v>
      </c>
      <c r="AI1670">
        <v>3</v>
      </c>
      <c r="AJ1670">
        <v>9</v>
      </c>
      <c r="AK1670">
        <v>1</v>
      </c>
      <c r="AL1670">
        <v>0</v>
      </c>
      <c r="AM1670">
        <v>2</v>
      </c>
      <c r="AN1670">
        <v>0</v>
      </c>
      <c r="AO1670">
        <v>20</v>
      </c>
      <c r="AP1670">
        <v>79</v>
      </c>
      <c r="AQ1670">
        <v>20</v>
      </c>
      <c r="AR1670">
        <v>0</v>
      </c>
      <c r="AS1670">
        <v>13</v>
      </c>
      <c r="AT1670">
        <v>1</v>
      </c>
      <c r="AU1670">
        <v>2</v>
      </c>
      <c r="AV1670">
        <v>1</v>
      </c>
      <c r="AW1670">
        <v>0</v>
      </c>
      <c r="AX1670">
        <v>0</v>
      </c>
      <c r="AY1670">
        <v>6</v>
      </c>
      <c r="AZ1670">
        <v>16</v>
      </c>
      <c r="BA1670">
        <v>11</v>
      </c>
      <c r="BB1670">
        <v>0</v>
      </c>
      <c r="BC1670">
        <v>0</v>
      </c>
      <c r="BD1670">
        <v>0</v>
      </c>
      <c r="BE1670">
        <v>0</v>
      </c>
      <c r="BF1670">
        <v>20</v>
      </c>
      <c r="BG1670">
        <v>508.34</v>
      </c>
      <c r="BH1670">
        <v>1</v>
      </c>
      <c r="BI1670">
        <v>5</v>
      </c>
      <c r="BJ1670" s="2">
        <v>46132</v>
      </c>
      <c r="BK1670">
        <v>0</v>
      </c>
      <c r="BL1670" s="3" t="str">
        <f>VLOOKUP(O1670,DropDownList!$H$1:$I$7,2,FALSE)</f>
        <v>2023/24</v>
      </c>
      <c r="BM1670" s="3" t="str">
        <f t="shared" si="26"/>
        <v>FISCAL FINES</v>
      </c>
    </row>
    <row r="1671" spans="1:65" x14ac:dyDescent="0.2">
      <c r="A1671">
        <v>2026</v>
      </c>
      <c r="B1671">
        <v>4</v>
      </c>
      <c r="C1671" t="s">
        <v>162</v>
      </c>
      <c r="D1671" t="s">
        <v>182</v>
      </c>
      <c r="E1671" t="s">
        <v>19</v>
      </c>
      <c r="F1671">
        <v>9855</v>
      </c>
      <c r="G1671" t="s">
        <v>158</v>
      </c>
      <c r="H1671" t="s">
        <v>171</v>
      </c>
      <c r="I1671" t="s">
        <v>172</v>
      </c>
      <c r="J1671" s="1">
        <v>46113</v>
      </c>
      <c r="K1671" t="s">
        <v>440</v>
      </c>
      <c r="L1671">
        <v>1</v>
      </c>
      <c r="M1671" t="s">
        <v>441</v>
      </c>
      <c r="N1671" t="s">
        <v>442</v>
      </c>
      <c r="O1671" t="s">
        <v>147</v>
      </c>
      <c r="P1671" t="s">
        <v>161</v>
      </c>
      <c r="Q1671">
        <v>295</v>
      </c>
      <c r="R1671">
        <v>42</v>
      </c>
      <c r="S1671">
        <v>1140</v>
      </c>
      <c r="T1671">
        <v>20</v>
      </c>
      <c r="U1671">
        <v>14</v>
      </c>
      <c r="V1671">
        <v>8</v>
      </c>
      <c r="W1671">
        <v>255</v>
      </c>
      <c r="X1671">
        <v>255</v>
      </c>
      <c r="Y1671">
        <v>0</v>
      </c>
      <c r="Z1671">
        <v>0</v>
      </c>
      <c r="AA1671">
        <v>825</v>
      </c>
      <c r="AB1671">
        <v>0</v>
      </c>
      <c r="AC1671">
        <v>0</v>
      </c>
      <c r="AD1671">
        <v>8</v>
      </c>
      <c r="AE1671">
        <v>0</v>
      </c>
      <c r="AF1671">
        <v>32</v>
      </c>
      <c r="AG1671">
        <v>0</v>
      </c>
      <c r="AH1671">
        <v>1</v>
      </c>
      <c r="AI1671">
        <v>9</v>
      </c>
      <c r="AJ1671">
        <v>0</v>
      </c>
      <c r="AK1671">
        <v>0</v>
      </c>
      <c r="AL1671">
        <v>0</v>
      </c>
      <c r="AM1671">
        <v>0</v>
      </c>
      <c r="AN1671">
        <v>0</v>
      </c>
      <c r="AO1671">
        <v>24</v>
      </c>
      <c r="AP1671">
        <v>76</v>
      </c>
      <c r="AQ1671">
        <v>27</v>
      </c>
      <c r="AR1671">
        <v>0</v>
      </c>
      <c r="AS1671">
        <v>11</v>
      </c>
      <c r="AT1671">
        <v>0</v>
      </c>
      <c r="AU1671">
        <v>4</v>
      </c>
      <c r="AV1671">
        <v>4</v>
      </c>
      <c r="AW1671">
        <v>1</v>
      </c>
      <c r="AX1671">
        <v>0</v>
      </c>
      <c r="AY1671">
        <v>4</v>
      </c>
      <c r="AZ1671">
        <v>8</v>
      </c>
      <c r="BA1671">
        <v>4</v>
      </c>
      <c r="BB1671">
        <v>2</v>
      </c>
      <c r="BC1671">
        <v>0</v>
      </c>
      <c r="BD1671">
        <v>0</v>
      </c>
      <c r="BE1671">
        <v>0</v>
      </c>
      <c r="BF1671">
        <v>41</v>
      </c>
      <c r="BG1671">
        <v>295</v>
      </c>
      <c r="BH1671">
        <v>0</v>
      </c>
      <c r="BI1671">
        <v>13</v>
      </c>
      <c r="BJ1671" s="2">
        <v>46132</v>
      </c>
      <c r="BK1671">
        <v>0</v>
      </c>
      <c r="BL1671" s="3" t="str">
        <f>VLOOKUP(O1671,DropDownList!$H$1:$I$7,2,FALSE)</f>
        <v>2024/25</v>
      </c>
      <c r="BM1671" s="3" t="str">
        <f t="shared" si="26"/>
        <v>VSUR</v>
      </c>
    </row>
    <row r="1672" spans="1:65" x14ac:dyDescent="0.2">
      <c r="A1672">
        <v>2026</v>
      </c>
      <c r="B1672">
        <v>4</v>
      </c>
      <c r="C1672" t="s">
        <v>162</v>
      </c>
      <c r="D1672" t="s">
        <v>182</v>
      </c>
      <c r="E1672" t="s">
        <v>19</v>
      </c>
      <c r="F1672">
        <v>9855</v>
      </c>
      <c r="G1672" t="s">
        <v>158</v>
      </c>
      <c r="H1672" t="s">
        <v>171</v>
      </c>
      <c r="I1672" t="s">
        <v>172</v>
      </c>
      <c r="J1672" s="1">
        <v>46113</v>
      </c>
      <c r="K1672" t="s">
        <v>440</v>
      </c>
      <c r="L1672">
        <v>1</v>
      </c>
      <c r="M1672" t="s">
        <v>441</v>
      </c>
      <c r="N1672" t="s">
        <v>442</v>
      </c>
      <c r="O1672" t="s">
        <v>149</v>
      </c>
      <c r="P1672" t="s">
        <v>160</v>
      </c>
      <c r="Q1672">
        <v>3660</v>
      </c>
      <c r="R1672">
        <v>21</v>
      </c>
      <c r="S1672">
        <v>10160</v>
      </c>
      <c r="T1672">
        <v>0</v>
      </c>
      <c r="U1672">
        <v>9</v>
      </c>
      <c r="V1672">
        <v>7</v>
      </c>
      <c r="W1672">
        <v>1790</v>
      </c>
      <c r="X1672">
        <v>2910</v>
      </c>
      <c r="Y1672">
        <v>0</v>
      </c>
      <c r="Z1672">
        <v>0</v>
      </c>
      <c r="AA1672">
        <v>6500</v>
      </c>
      <c r="AB1672">
        <v>600</v>
      </c>
      <c r="AC1672">
        <v>5520</v>
      </c>
      <c r="AD1672">
        <v>5</v>
      </c>
      <c r="AE1672">
        <v>2</v>
      </c>
      <c r="AF1672">
        <v>12</v>
      </c>
      <c r="AG1672">
        <v>4</v>
      </c>
      <c r="AH1672">
        <v>0</v>
      </c>
      <c r="AI1672">
        <v>5</v>
      </c>
      <c r="AJ1672">
        <v>0</v>
      </c>
      <c r="AK1672">
        <v>0</v>
      </c>
      <c r="AL1672">
        <v>0</v>
      </c>
      <c r="AM1672">
        <v>0</v>
      </c>
      <c r="AN1672">
        <v>0</v>
      </c>
      <c r="AO1672">
        <v>10</v>
      </c>
      <c r="AP1672">
        <v>15</v>
      </c>
      <c r="AQ1672">
        <v>10</v>
      </c>
      <c r="AR1672">
        <v>0</v>
      </c>
      <c r="AS1672">
        <v>1</v>
      </c>
      <c r="AT1672">
        <v>0</v>
      </c>
      <c r="AU1672">
        <v>0</v>
      </c>
      <c r="AV1672">
        <v>0</v>
      </c>
      <c r="AW1672">
        <v>0</v>
      </c>
      <c r="AX1672">
        <v>0</v>
      </c>
      <c r="AY1672">
        <v>0</v>
      </c>
      <c r="AZ1672">
        <v>0</v>
      </c>
      <c r="BA1672">
        <v>0</v>
      </c>
      <c r="BB1672">
        <v>1</v>
      </c>
      <c r="BC1672">
        <v>0</v>
      </c>
      <c r="BD1672">
        <v>0</v>
      </c>
      <c r="BE1672">
        <v>0</v>
      </c>
      <c r="BF1672">
        <v>21</v>
      </c>
      <c r="BG1672">
        <v>1960</v>
      </c>
      <c r="BH1672">
        <v>0</v>
      </c>
      <c r="BI1672">
        <v>9</v>
      </c>
      <c r="BJ1672" s="2">
        <v>46132</v>
      </c>
      <c r="BK1672">
        <v>0</v>
      </c>
      <c r="BL1672" s="3" t="str">
        <f>VLOOKUP(O1672,DropDownList!$H$1:$I$7,2,FALSE)</f>
        <v>2025/26</v>
      </c>
      <c r="BM1672" s="3" t="str">
        <f t="shared" si="26"/>
        <v>SC COURT</v>
      </c>
    </row>
    <row r="1673" spans="1:65" x14ac:dyDescent="0.2">
      <c r="A1673">
        <v>2026</v>
      </c>
      <c r="B1673">
        <v>4</v>
      </c>
      <c r="C1673" t="s">
        <v>162</v>
      </c>
      <c r="D1673" t="s">
        <v>182</v>
      </c>
      <c r="E1673" t="s">
        <v>19</v>
      </c>
      <c r="F1673">
        <v>9855</v>
      </c>
      <c r="G1673" t="s">
        <v>158</v>
      </c>
      <c r="H1673" t="s">
        <v>171</v>
      </c>
      <c r="I1673" t="s">
        <v>172</v>
      </c>
      <c r="J1673" s="1">
        <v>46113</v>
      </c>
      <c r="K1673" t="s">
        <v>440</v>
      </c>
      <c r="L1673">
        <v>1</v>
      </c>
      <c r="M1673" t="s">
        <v>441</v>
      </c>
      <c r="N1673" t="s">
        <v>442</v>
      </c>
      <c r="O1673" t="s">
        <v>149</v>
      </c>
      <c r="P1673" t="s">
        <v>150</v>
      </c>
      <c r="Q1673">
        <v>791</v>
      </c>
      <c r="R1673">
        <v>14</v>
      </c>
      <c r="S1673">
        <v>2303</v>
      </c>
      <c r="T1673">
        <v>150</v>
      </c>
      <c r="U1673">
        <v>5</v>
      </c>
      <c r="V1673">
        <v>5</v>
      </c>
      <c r="W1673">
        <v>791</v>
      </c>
      <c r="X1673">
        <v>791</v>
      </c>
      <c r="Y1673">
        <v>13</v>
      </c>
      <c r="Z1673">
        <v>2153</v>
      </c>
      <c r="AA1673">
        <v>1362</v>
      </c>
      <c r="AB1673">
        <v>357</v>
      </c>
      <c r="AC1673">
        <v>1005</v>
      </c>
      <c r="AD1673">
        <v>4</v>
      </c>
      <c r="AE1673">
        <v>1</v>
      </c>
      <c r="AF1673">
        <v>8</v>
      </c>
      <c r="AG1673">
        <v>1</v>
      </c>
      <c r="AH1673">
        <v>1</v>
      </c>
      <c r="AI1673">
        <v>4</v>
      </c>
      <c r="AJ1673">
        <v>2</v>
      </c>
      <c r="AK1673">
        <v>1</v>
      </c>
      <c r="AL1673">
        <v>0</v>
      </c>
      <c r="AM1673">
        <v>1</v>
      </c>
      <c r="AN1673">
        <v>0</v>
      </c>
      <c r="AO1673">
        <v>10</v>
      </c>
      <c r="AP1673">
        <v>17</v>
      </c>
      <c r="AQ1673">
        <v>10</v>
      </c>
      <c r="AR1673">
        <v>0</v>
      </c>
      <c r="AS1673">
        <v>3</v>
      </c>
      <c r="AT1673">
        <v>0</v>
      </c>
      <c r="AU1673">
        <v>0</v>
      </c>
      <c r="AV1673">
        <v>0</v>
      </c>
      <c r="AW1673">
        <v>0</v>
      </c>
      <c r="AX1673">
        <v>0</v>
      </c>
      <c r="AY1673">
        <v>0</v>
      </c>
      <c r="AZ1673">
        <v>0</v>
      </c>
      <c r="BA1673">
        <v>0</v>
      </c>
      <c r="BB1673">
        <v>0</v>
      </c>
      <c r="BC1673">
        <v>0</v>
      </c>
      <c r="BD1673">
        <v>0</v>
      </c>
      <c r="BE1673">
        <v>0</v>
      </c>
      <c r="BF1673">
        <v>10</v>
      </c>
      <c r="BG1673">
        <v>671</v>
      </c>
      <c r="BH1673">
        <v>0</v>
      </c>
      <c r="BI1673">
        <v>5</v>
      </c>
      <c r="BJ1673" s="2">
        <v>46132</v>
      </c>
      <c r="BK1673">
        <v>0</v>
      </c>
      <c r="BL1673" s="3" t="str">
        <f>VLOOKUP(O1673,DropDownList!$H$1:$I$7,2,FALSE)</f>
        <v>2025/26</v>
      </c>
      <c r="BM1673" s="3" t="str">
        <f t="shared" si="26"/>
        <v>FISCAL FINES</v>
      </c>
    </row>
    <row r="1674" spans="1:65" x14ac:dyDescent="0.2">
      <c r="A1674">
        <v>2026</v>
      </c>
      <c r="B1674">
        <v>4</v>
      </c>
      <c r="C1674" t="s">
        <v>162</v>
      </c>
      <c r="D1674" t="s">
        <v>182</v>
      </c>
      <c r="E1674" t="s">
        <v>19</v>
      </c>
      <c r="F1674">
        <v>9855</v>
      </c>
      <c r="G1674" t="s">
        <v>158</v>
      </c>
      <c r="H1674" t="s">
        <v>171</v>
      </c>
      <c r="I1674" t="s">
        <v>172</v>
      </c>
      <c r="J1674" s="1">
        <v>46113</v>
      </c>
      <c r="K1674" t="s">
        <v>440</v>
      </c>
      <c r="L1674">
        <v>1</v>
      </c>
      <c r="M1674" t="s">
        <v>441</v>
      </c>
      <c r="N1674" t="s">
        <v>442</v>
      </c>
      <c r="O1674" t="s">
        <v>155</v>
      </c>
      <c r="P1674" t="s">
        <v>160</v>
      </c>
      <c r="Q1674">
        <v>371.13</v>
      </c>
      <c r="R1674">
        <v>32</v>
      </c>
      <c r="S1674">
        <v>13910</v>
      </c>
      <c r="T1674">
        <v>620</v>
      </c>
      <c r="U1674">
        <v>1</v>
      </c>
      <c r="V1674">
        <v>0</v>
      </c>
      <c r="W1674">
        <v>0</v>
      </c>
      <c r="X1674">
        <v>0</v>
      </c>
      <c r="Y1674">
        <v>0</v>
      </c>
      <c r="Z1674">
        <v>0</v>
      </c>
      <c r="AA1674">
        <v>12918.87</v>
      </c>
      <c r="AB1674">
        <v>0</v>
      </c>
      <c r="AC1674">
        <v>12253.87</v>
      </c>
      <c r="AD1674">
        <v>0</v>
      </c>
      <c r="AE1674">
        <v>0</v>
      </c>
      <c r="AF1674">
        <v>30</v>
      </c>
      <c r="AG1674">
        <v>1</v>
      </c>
      <c r="AH1674">
        <v>1</v>
      </c>
      <c r="AI1674">
        <v>0</v>
      </c>
      <c r="AJ1674">
        <v>0</v>
      </c>
      <c r="AK1674">
        <v>0</v>
      </c>
      <c r="AL1674">
        <v>0</v>
      </c>
      <c r="AM1674">
        <v>0</v>
      </c>
      <c r="AN1674">
        <v>0</v>
      </c>
      <c r="AO1674">
        <v>22</v>
      </c>
      <c r="AP1674">
        <v>79</v>
      </c>
      <c r="AQ1674">
        <v>23</v>
      </c>
      <c r="AR1674">
        <v>0</v>
      </c>
      <c r="AS1674">
        <v>15</v>
      </c>
      <c r="AT1674">
        <v>2</v>
      </c>
      <c r="AU1674">
        <v>5</v>
      </c>
      <c r="AV1674">
        <v>2</v>
      </c>
      <c r="AW1674">
        <v>0</v>
      </c>
      <c r="AX1674">
        <v>0</v>
      </c>
      <c r="AY1674">
        <v>4</v>
      </c>
      <c r="AZ1674">
        <v>11</v>
      </c>
      <c r="BA1674">
        <v>8</v>
      </c>
      <c r="BB1674">
        <v>2</v>
      </c>
      <c r="BC1674">
        <v>0</v>
      </c>
      <c r="BD1674">
        <v>0</v>
      </c>
      <c r="BE1674">
        <v>0</v>
      </c>
      <c r="BF1674">
        <v>32</v>
      </c>
      <c r="BG1674">
        <v>0</v>
      </c>
      <c r="BH1674">
        <v>0</v>
      </c>
      <c r="BI1674">
        <v>1</v>
      </c>
      <c r="BJ1674" s="2">
        <v>46132</v>
      </c>
      <c r="BK1674">
        <v>0</v>
      </c>
      <c r="BL1674" s="3" t="str">
        <f>VLOOKUP(O1674,DropDownList!$H$1:$I$7,2,FALSE)</f>
        <v>2022/23</v>
      </c>
      <c r="BM1674" s="3" t="str">
        <f t="shared" si="26"/>
        <v>SC COURT</v>
      </c>
    </row>
    <row r="1675" spans="1:65" x14ac:dyDescent="0.2">
      <c r="A1675">
        <v>2026</v>
      </c>
      <c r="B1675">
        <v>4</v>
      </c>
      <c r="C1675" t="s">
        <v>162</v>
      </c>
      <c r="D1675" t="s">
        <v>182</v>
      </c>
      <c r="E1675" t="s">
        <v>19</v>
      </c>
      <c r="F1675">
        <v>9855</v>
      </c>
      <c r="G1675" t="s">
        <v>158</v>
      </c>
      <c r="H1675" t="s">
        <v>171</v>
      </c>
      <c r="I1675" t="s">
        <v>172</v>
      </c>
      <c r="J1675" s="1">
        <v>46113</v>
      </c>
      <c r="K1675" t="s">
        <v>440</v>
      </c>
      <c r="L1675">
        <v>1</v>
      </c>
      <c r="M1675" t="s">
        <v>441</v>
      </c>
      <c r="N1675" t="s">
        <v>442</v>
      </c>
      <c r="O1675" t="s">
        <v>147</v>
      </c>
      <c r="P1675" t="s">
        <v>160</v>
      </c>
      <c r="Q1675">
        <v>10595.6</v>
      </c>
      <c r="R1675">
        <v>44</v>
      </c>
      <c r="S1675">
        <v>25445</v>
      </c>
      <c r="T1675">
        <v>370</v>
      </c>
      <c r="U1675">
        <v>16</v>
      </c>
      <c r="V1675">
        <v>13</v>
      </c>
      <c r="W1675">
        <v>6925</v>
      </c>
      <c r="X1675">
        <v>7820</v>
      </c>
      <c r="Y1675">
        <v>0</v>
      </c>
      <c r="Z1675">
        <v>0</v>
      </c>
      <c r="AA1675">
        <v>14479.4</v>
      </c>
      <c r="AB1675">
        <v>765</v>
      </c>
      <c r="AC1675">
        <v>12889.4</v>
      </c>
      <c r="AD1675">
        <v>9</v>
      </c>
      <c r="AE1675">
        <v>4</v>
      </c>
      <c r="AF1675">
        <v>27</v>
      </c>
      <c r="AG1675">
        <v>6</v>
      </c>
      <c r="AH1675">
        <v>1</v>
      </c>
      <c r="AI1675">
        <v>10</v>
      </c>
      <c r="AJ1675">
        <v>0</v>
      </c>
      <c r="AK1675">
        <v>0</v>
      </c>
      <c r="AL1675">
        <v>0</v>
      </c>
      <c r="AM1675">
        <v>0</v>
      </c>
      <c r="AN1675">
        <v>0</v>
      </c>
      <c r="AO1675">
        <v>26</v>
      </c>
      <c r="AP1675">
        <v>80</v>
      </c>
      <c r="AQ1675">
        <v>28</v>
      </c>
      <c r="AR1675">
        <v>0</v>
      </c>
      <c r="AS1675">
        <v>12</v>
      </c>
      <c r="AT1675">
        <v>0</v>
      </c>
      <c r="AU1675">
        <v>4</v>
      </c>
      <c r="AV1675">
        <v>4</v>
      </c>
      <c r="AW1675">
        <v>2</v>
      </c>
      <c r="AX1675">
        <v>0</v>
      </c>
      <c r="AY1675">
        <v>4</v>
      </c>
      <c r="AZ1675">
        <v>8</v>
      </c>
      <c r="BA1675">
        <v>4</v>
      </c>
      <c r="BB1675">
        <v>3</v>
      </c>
      <c r="BC1675">
        <v>0</v>
      </c>
      <c r="BD1675">
        <v>0</v>
      </c>
      <c r="BE1675">
        <v>0</v>
      </c>
      <c r="BF1675">
        <v>42</v>
      </c>
      <c r="BG1675">
        <v>6675</v>
      </c>
      <c r="BH1675">
        <v>0</v>
      </c>
      <c r="BI1675">
        <v>14</v>
      </c>
      <c r="BJ1675" s="2">
        <v>46132</v>
      </c>
      <c r="BK1675">
        <v>0</v>
      </c>
      <c r="BL1675" s="3" t="str">
        <f>VLOOKUP(O1675,DropDownList!$H$1:$I$7,2,FALSE)</f>
        <v>2024/25</v>
      </c>
      <c r="BM1675" s="3" t="str">
        <f t="shared" si="26"/>
        <v>SC COURT</v>
      </c>
    </row>
    <row r="1676" spans="1:65" x14ac:dyDescent="0.2">
      <c r="A1676">
        <v>2026</v>
      </c>
      <c r="B1676">
        <v>4</v>
      </c>
      <c r="C1676" t="s">
        <v>162</v>
      </c>
      <c r="D1676" t="s">
        <v>182</v>
      </c>
      <c r="E1676" t="s">
        <v>19</v>
      </c>
      <c r="F1676">
        <v>9855</v>
      </c>
      <c r="G1676" t="s">
        <v>158</v>
      </c>
      <c r="H1676" t="s">
        <v>171</v>
      </c>
      <c r="I1676" t="s">
        <v>172</v>
      </c>
      <c r="J1676" s="1">
        <v>46113</v>
      </c>
      <c r="K1676" t="s">
        <v>440</v>
      </c>
      <c r="L1676">
        <v>1</v>
      </c>
      <c r="M1676" t="s">
        <v>441</v>
      </c>
      <c r="N1676" t="s">
        <v>442</v>
      </c>
      <c r="O1676" t="s">
        <v>156</v>
      </c>
      <c r="P1676" t="s">
        <v>161</v>
      </c>
      <c r="Q1676">
        <v>144.15</v>
      </c>
      <c r="R1676">
        <v>38</v>
      </c>
      <c r="S1676">
        <v>1050</v>
      </c>
      <c r="T1676">
        <v>0</v>
      </c>
      <c r="U1676">
        <v>10</v>
      </c>
      <c r="V1676">
        <v>3</v>
      </c>
      <c r="W1676">
        <v>100</v>
      </c>
      <c r="X1676">
        <v>100</v>
      </c>
      <c r="Y1676">
        <v>0</v>
      </c>
      <c r="Z1676">
        <v>0</v>
      </c>
      <c r="AA1676">
        <v>905.85</v>
      </c>
      <c r="AB1676">
        <v>0</v>
      </c>
      <c r="AC1676">
        <v>0</v>
      </c>
      <c r="AD1676">
        <v>3</v>
      </c>
      <c r="AE1676">
        <v>0</v>
      </c>
      <c r="AF1676">
        <v>33</v>
      </c>
      <c r="AG1676">
        <v>1</v>
      </c>
      <c r="AH1676">
        <v>0</v>
      </c>
      <c r="AI1676">
        <v>4</v>
      </c>
      <c r="AJ1676">
        <v>0</v>
      </c>
      <c r="AK1676">
        <v>0</v>
      </c>
      <c r="AL1676">
        <v>0</v>
      </c>
      <c r="AM1676">
        <v>0</v>
      </c>
      <c r="AN1676">
        <v>0</v>
      </c>
      <c r="AO1676">
        <v>21</v>
      </c>
      <c r="AP1676">
        <v>125</v>
      </c>
      <c r="AQ1676">
        <v>23</v>
      </c>
      <c r="AR1676">
        <v>0</v>
      </c>
      <c r="AS1676">
        <v>12</v>
      </c>
      <c r="AT1676">
        <v>3</v>
      </c>
      <c r="AU1676">
        <v>13</v>
      </c>
      <c r="AV1676">
        <v>6</v>
      </c>
      <c r="AW1676">
        <v>0</v>
      </c>
      <c r="AX1676">
        <v>0</v>
      </c>
      <c r="AY1676">
        <v>9</v>
      </c>
      <c r="AZ1676">
        <v>14</v>
      </c>
      <c r="BA1676">
        <v>9</v>
      </c>
      <c r="BB1676">
        <v>3</v>
      </c>
      <c r="BC1676">
        <v>3</v>
      </c>
      <c r="BD1676">
        <v>1</v>
      </c>
      <c r="BE1676">
        <v>0</v>
      </c>
      <c r="BF1676">
        <v>37</v>
      </c>
      <c r="BG1676">
        <v>120</v>
      </c>
      <c r="BH1676">
        <v>0</v>
      </c>
      <c r="BI1676">
        <v>6</v>
      </c>
      <c r="BJ1676" s="2">
        <v>46132</v>
      </c>
      <c r="BK1676">
        <v>1</v>
      </c>
      <c r="BL1676" s="3" t="str">
        <f>VLOOKUP(O1676,DropDownList!$H$1:$I$7,2,FALSE)</f>
        <v>2023/24</v>
      </c>
      <c r="BM1676" s="3" t="str">
        <f t="shared" si="26"/>
        <v>VSUR</v>
      </c>
    </row>
    <row r="1677" spans="1:65" x14ac:dyDescent="0.2">
      <c r="A1677">
        <v>2026</v>
      </c>
      <c r="B1677">
        <v>4</v>
      </c>
      <c r="C1677" t="s">
        <v>162</v>
      </c>
      <c r="D1677" t="s">
        <v>183</v>
      </c>
      <c r="E1677" t="s">
        <v>20</v>
      </c>
      <c r="F1677">
        <v>9384</v>
      </c>
      <c r="G1677" t="s">
        <v>141</v>
      </c>
      <c r="H1677" t="s">
        <v>171</v>
      </c>
      <c r="I1677" t="s">
        <v>172</v>
      </c>
      <c r="J1677" s="1">
        <v>46113</v>
      </c>
      <c r="K1677" t="s">
        <v>440</v>
      </c>
      <c r="L1677">
        <v>1</v>
      </c>
      <c r="M1677" t="s">
        <v>441</v>
      </c>
      <c r="N1677" t="s">
        <v>442</v>
      </c>
      <c r="O1677" t="s">
        <v>149</v>
      </c>
      <c r="P1677" t="s">
        <v>151</v>
      </c>
      <c r="Q1677">
        <v>0</v>
      </c>
      <c r="R1677">
        <v>6</v>
      </c>
      <c r="S1677">
        <v>180</v>
      </c>
      <c r="T1677">
        <v>30</v>
      </c>
      <c r="U1677">
        <v>0</v>
      </c>
      <c r="V1677">
        <v>0</v>
      </c>
      <c r="W1677">
        <v>0</v>
      </c>
      <c r="X1677">
        <v>0</v>
      </c>
      <c r="Y1677">
        <v>0</v>
      </c>
      <c r="Z1677">
        <v>0</v>
      </c>
      <c r="AA1677">
        <v>150</v>
      </c>
      <c r="AB1677">
        <v>0</v>
      </c>
      <c r="AC1677">
        <v>150</v>
      </c>
      <c r="AD1677">
        <v>0</v>
      </c>
      <c r="AE1677">
        <v>0</v>
      </c>
      <c r="AF1677">
        <v>5</v>
      </c>
      <c r="AG1677">
        <v>0</v>
      </c>
      <c r="AH1677">
        <v>1</v>
      </c>
      <c r="AI1677">
        <v>0</v>
      </c>
      <c r="AJ1677">
        <v>0</v>
      </c>
      <c r="AK1677">
        <v>0</v>
      </c>
      <c r="AL1677">
        <v>0</v>
      </c>
      <c r="AM1677">
        <v>0</v>
      </c>
      <c r="AN1677">
        <v>0</v>
      </c>
      <c r="AO1677">
        <v>0</v>
      </c>
      <c r="AP1677">
        <v>0</v>
      </c>
      <c r="AQ1677">
        <v>0</v>
      </c>
      <c r="AR1677">
        <v>0</v>
      </c>
      <c r="AS1677">
        <v>0</v>
      </c>
      <c r="AT1677">
        <v>0</v>
      </c>
      <c r="AU1677">
        <v>0</v>
      </c>
      <c r="AV1677">
        <v>0</v>
      </c>
      <c r="AW1677">
        <v>0</v>
      </c>
      <c r="AX1677">
        <v>0</v>
      </c>
      <c r="AY1677">
        <v>0</v>
      </c>
      <c r="AZ1677">
        <v>0</v>
      </c>
      <c r="BA1677">
        <v>0</v>
      </c>
      <c r="BB1677">
        <v>0</v>
      </c>
      <c r="BC1677">
        <v>0</v>
      </c>
      <c r="BD1677">
        <v>0</v>
      </c>
      <c r="BE1677">
        <v>0</v>
      </c>
      <c r="BF1677">
        <v>0</v>
      </c>
      <c r="BG1677">
        <v>0</v>
      </c>
      <c r="BH1677">
        <v>0</v>
      </c>
      <c r="BI1677">
        <v>0</v>
      </c>
      <c r="BJ1677" s="2">
        <v>46132</v>
      </c>
      <c r="BK1677">
        <v>0</v>
      </c>
      <c r="BL1677" s="3" t="str">
        <f>VLOOKUP(O1677,DropDownList!$H$1:$I$7,2,FALSE)</f>
        <v>2025/26</v>
      </c>
      <c r="BM1677" s="3" t="str">
        <f t="shared" si="26"/>
        <v>PCPF</v>
      </c>
    </row>
    <row r="1678" spans="1:65" x14ac:dyDescent="0.2">
      <c r="A1678">
        <v>2026</v>
      </c>
      <c r="B1678">
        <v>4</v>
      </c>
      <c r="C1678" t="s">
        <v>162</v>
      </c>
      <c r="D1678" t="s">
        <v>183</v>
      </c>
      <c r="E1678" t="s">
        <v>20</v>
      </c>
      <c r="F1678">
        <v>9384</v>
      </c>
      <c r="G1678" t="s">
        <v>141</v>
      </c>
      <c r="H1678" t="s">
        <v>171</v>
      </c>
      <c r="I1678" t="s">
        <v>172</v>
      </c>
      <c r="J1678" s="1">
        <v>46113</v>
      </c>
      <c r="K1678" t="s">
        <v>440</v>
      </c>
      <c r="L1678">
        <v>1</v>
      </c>
      <c r="M1678" t="s">
        <v>441</v>
      </c>
      <c r="N1678" t="s">
        <v>442</v>
      </c>
      <c r="O1678" t="s">
        <v>156</v>
      </c>
      <c r="P1678" t="s">
        <v>151</v>
      </c>
      <c r="Q1678">
        <v>0</v>
      </c>
      <c r="R1678">
        <v>14</v>
      </c>
      <c r="S1678">
        <v>420</v>
      </c>
      <c r="T1678">
        <v>120</v>
      </c>
      <c r="U1678">
        <v>0</v>
      </c>
      <c r="V1678">
        <v>0</v>
      </c>
      <c r="W1678">
        <v>0</v>
      </c>
      <c r="X1678">
        <v>0</v>
      </c>
      <c r="Y1678">
        <v>0</v>
      </c>
      <c r="Z1678">
        <v>0</v>
      </c>
      <c r="AA1678">
        <v>300</v>
      </c>
      <c r="AB1678">
        <v>0</v>
      </c>
      <c r="AC1678">
        <v>300</v>
      </c>
      <c r="AD1678">
        <v>0</v>
      </c>
      <c r="AE1678">
        <v>0</v>
      </c>
      <c r="AF1678">
        <v>10</v>
      </c>
      <c r="AG1678">
        <v>0</v>
      </c>
      <c r="AH1678">
        <v>4</v>
      </c>
      <c r="AI1678">
        <v>0</v>
      </c>
      <c r="AJ1678">
        <v>0</v>
      </c>
      <c r="AK1678">
        <v>0</v>
      </c>
      <c r="AL1678">
        <v>0</v>
      </c>
      <c r="AM1678">
        <v>1</v>
      </c>
      <c r="AN1678">
        <v>0</v>
      </c>
      <c r="AO1678">
        <v>0</v>
      </c>
      <c r="AP1678">
        <v>0</v>
      </c>
      <c r="AQ1678">
        <v>0</v>
      </c>
      <c r="AR1678">
        <v>0</v>
      </c>
      <c r="AS1678">
        <v>0</v>
      </c>
      <c r="AT1678">
        <v>0</v>
      </c>
      <c r="AU1678">
        <v>0</v>
      </c>
      <c r="AV1678">
        <v>0</v>
      </c>
      <c r="AW1678">
        <v>0</v>
      </c>
      <c r="AX1678">
        <v>0</v>
      </c>
      <c r="AY1678">
        <v>0</v>
      </c>
      <c r="AZ1678">
        <v>0</v>
      </c>
      <c r="BA1678">
        <v>0</v>
      </c>
      <c r="BB1678">
        <v>0</v>
      </c>
      <c r="BC1678">
        <v>0</v>
      </c>
      <c r="BD1678">
        <v>0</v>
      </c>
      <c r="BE1678">
        <v>0</v>
      </c>
      <c r="BF1678">
        <v>0</v>
      </c>
      <c r="BG1678">
        <v>0</v>
      </c>
      <c r="BH1678">
        <v>0</v>
      </c>
      <c r="BI1678">
        <v>0</v>
      </c>
      <c r="BJ1678" s="2">
        <v>46132</v>
      </c>
      <c r="BK1678">
        <v>0</v>
      </c>
      <c r="BL1678" s="3" t="str">
        <f>VLOOKUP(O1678,DropDownList!$H$1:$I$7,2,FALSE)</f>
        <v>2023/24</v>
      </c>
      <c r="BM1678" s="3" t="str">
        <f t="shared" si="26"/>
        <v>PCPF</v>
      </c>
    </row>
    <row r="1679" spans="1:65" x14ac:dyDescent="0.2">
      <c r="A1679">
        <v>2026</v>
      </c>
      <c r="B1679">
        <v>4</v>
      </c>
      <c r="C1679" t="s">
        <v>162</v>
      </c>
      <c r="D1679" t="s">
        <v>183</v>
      </c>
      <c r="E1679" t="s">
        <v>20</v>
      </c>
      <c r="F1679">
        <v>9384</v>
      </c>
      <c r="G1679" t="s">
        <v>141</v>
      </c>
      <c r="H1679" t="s">
        <v>171</v>
      </c>
      <c r="I1679" t="s">
        <v>172</v>
      </c>
      <c r="J1679" s="1">
        <v>46113</v>
      </c>
      <c r="K1679" t="s">
        <v>440</v>
      </c>
      <c r="L1679">
        <v>1</v>
      </c>
      <c r="M1679" t="s">
        <v>441</v>
      </c>
      <c r="N1679" t="s">
        <v>442</v>
      </c>
      <c r="O1679" t="s">
        <v>147</v>
      </c>
      <c r="P1679" t="s">
        <v>151</v>
      </c>
      <c r="Q1679">
        <v>0</v>
      </c>
      <c r="R1679">
        <v>44</v>
      </c>
      <c r="S1679">
        <v>1320</v>
      </c>
      <c r="T1679">
        <v>330</v>
      </c>
      <c r="U1679">
        <v>0</v>
      </c>
      <c r="V1679">
        <v>0</v>
      </c>
      <c r="W1679">
        <v>0</v>
      </c>
      <c r="X1679">
        <v>0</v>
      </c>
      <c r="Y1679">
        <v>0</v>
      </c>
      <c r="Z1679">
        <v>0</v>
      </c>
      <c r="AA1679">
        <v>990</v>
      </c>
      <c r="AB1679">
        <v>0</v>
      </c>
      <c r="AC1679">
        <v>990</v>
      </c>
      <c r="AD1679">
        <v>0</v>
      </c>
      <c r="AE1679">
        <v>0</v>
      </c>
      <c r="AF1679">
        <v>33</v>
      </c>
      <c r="AG1679">
        <v>0</v>
      </c>
      <c r="AH1679">
        <v>11</v>
      </c>
      <c r="AI1679">
        <v>0</v>
      </c>
      <c r="AJ1679">
        <v>0</v>
      </c>
      <c r="AK1679">
        <v>0</v>
      </c>
      <c r="AL1679">
        <v>0</v>
      </c>
      <c r="AM1679">
        <v>2</v>
      </c>
      <c r="AN1679">
        <v>0</v>
      </c>
      <c r="AO1679">
        <v>0</v>
      </c>
      <c r="AP1679">
        <v>0</v>
      </c>
      <c r="AQ1679">
        <v>0</v>
      </c>
      <c r="AR1679">
        <v>0</v>
      </c>
      <c r="AS1679">
        <v>0</v>
      </c>
      <c r="AT1679">
        <v>0</v>
      </c>
      <c r="AU1679">
        <v>0</v>
      </c>
      <c r="AV1679">
        <v>0</v>
      </c>
      <c r="AW1679">
        <v>0</v>
      </c>
      <c r="AX1679">
        <v>0</v>
      </c>
      <c r="AY1679">
        <v>0</v>
      </c>
      <c r="AZ1679">
        <v>0</v>
      </c>
      <c r="BA1679">
        <v>0</v>
      </c>
      <c r="BB1679">
        <v>0</v>
      </c>
      <c r="BC1679">
        <v>0</v>
      </c>
      <c r="BD1679">
        <v>0</v>
      </c>
      <c r="BE1679">
        <v>0</v>
      </c>
      <c r="BF1679">
        <v>0</v>
      </c>
      <c r="BG1679">
        <v>0</v>
      </c>
      <c r="BH1679">
        <v>0</v>
      </c>
      <c r="BI1679">
        <v>0</v>
      </c>
      <c r="BJ1679" s="2">
        <v>46132</v>
      </c>
      <c r="BK1679">
        <v>0</v>
      </c>
      <c r="BL1679" s="3" t="str">
        <f>VLOOKUP(O1679,DropDownList!$H$1:$I$7,2,FALSE)</f>
        <v>2024/25</v>
      </c>
      <c r="BM1679" s="3" t="str">
        <f t="shared" si="26"/>
        <v>PCPF</v>
      </c>
    </row>
    <row r="1680" spans="1:65" x14ac:dyDescent="0.2">
      <c r="A1680">
        <v>2026</v>
      </c>
      <c r="B1680">
        <v>4</v>
      </c>
      <c r="C1680" t="s">
        <v>162</v>
      </c>
      <c r="D1680" t="s">
        <v>183</v>
      </c>
      <c r="E1680" t="s">
        <v>20</v>
      </c>
      <c r="F1680">
        <v>9384</v>
      </c>
      <c r="G1680" t="s">
        <v>141</v>
      </c>
      <c r="H1680" t="s">
        <v>171</v>
      </c>
      <c r="I1680" t="s">
        <v>172</v>
      </c>
      <c r="J1680" s="1">
        <v>46113</v>
      </c>
      <c r="K1680" t="s">
        <v>440</v>
      </c>
      <c r="L1680">
        <v>1</v>
      </c>
      <c r="M1680" t="s">
        <v>441</v>
      </c>
      <c r="N1680" t="s">
        <v>442</v>
      </c>
      <c r="O1680" t="s">
        <v>155</v>
      </c>
      <c r="P1680" t="s">
        <v>151</v>
      </c>
      <c r="Q1680">
        <v>0</v>
      </c>
      <c r="R1680">
        <v>1</v>
      </c>
      <c r="S1680">
        <v>30</v>
      </c>
      <c r="T1680">
        <v>30</v>
      </c>
      <c r="U1680">
        <v>0</v>
      </c>
      <c r="V1680">
        <v>0</v>
      </c>
      <c r="W1680">
        <v>0</v>
      </c>
      <c r="X1680">
        <v>0</v>
      </c>
      <c r="Y1680">
        <v>0</v>
      </c>
      <c r="Z1680">
        <v>0</v>
      </c>
      <c r="AA1680">
        <v>0</v>
      </c>
      <c r="AB1680">
        <v>0</v>
      </c>
      <c r="AC1680">
        <v>0</v>
      </c>
      <c r="AD1680">
        <v>0</v>
      </c>
      <c r="AE1680">
        <v>0</v>
      </c>
      <c r="AF1680">
        <v>0</v>
      </c>
      <c r="AG1680">
        <v>0</v>
      </c>
      <c r="AH1680">
        <v>1</v>
      </c>
      <c r="AI1680">
        <v>0</v>
      </c>
      <c r="AJ1680">
        <v>0</v>
      </c>
      <c r="AK1680">
        <v>0</v>
      </c>
      <c r="AL1680">
        <v>0</v>
      </c>
      <c r="AM1680">
        <v>1</v>
      </c>
      <c r="AN1680">
        <v>0</v>
      </c>
      <c r="AO1680">
        <v>0</v>
      </c>
      <c r="AP1680">
        <v>0</v>
      </c>
      <c r="AQ1680">
        <v>0</v>
      </c>
      <c r="AR1680">
        <v>0</v>
      </c>
      <c r="AS1680">
        <v>0</v>
      </c>
      <c r="AT1680">
        <v>0</v>
      </c>
      <c r="AU1680">
        <v>0</v>
      </c>
      <c r="AV1680">
        <v>0</v>
      </c>
      <c r="AW1680">
        <v>0</v>
      </c>
      <c r="AX1680">
        <v>0</v>
      </c>
      <c r="AY1680">
        <v>0</v>
      </c>
      <c r="AZ1680">
        <v>0</v>
      </c>
      <c r="BA1680">
        <v>0</v>
      </c>
      <c r="BB1680">
        <v>0</v>
      </c>
      <c r="BC1680">
        <v>0</v>
      </c>
      <c r="BD1680">
        <v>0</v>
      </c>
      <c r="BE1680">
        <v>0</v>
      </c>
      <c r="BF1680">
        <v>0</v>
      </c>
      <c r="BG1680">
        <v>0</v>
      </c>
      <c r="BH1680">
        <v>0</v>
      </c>
      <c r="BI1680">
        <v>0</v>
      </c>
      <c r="BJ1680" s="2">
        <v>46132</v>
      </c>
      <c r="BK1680">
        <v>0</v>
      </c>
      <c r="BL1680" s="3" t="str">
        <f>VLOOKUP(O1680,DropDownList!$H$1:$I$7,2,FALSE)</f>
        <v>2022/23</v>
      </c>
      <c r="BM1680" s="3" t="str">
        <f t="shared" si="26"/>
        <v>PCPF</v>
      </c>
    </row>
    <row r="1681" spans="1:65" x14ac:dyDescent="0.2">
      <c r="A1681">
        <v>2026</v>
      </c>
      <c r="B1681">
        <v>4</v>
      </c>
      <c r="C1681" t="s">
        <v>162</v>
      </c>
      <c r="D1681" t="s">
        <v>184</v>
      </c>
      <c r="E1681" t="s">
        <v>20</v>
      </c>
      <c r="F1681">
        <v>9874</v>
      </c>
      <c r="G1681" t="s">
        <v>158</v>
      </c>
      <c r="H1681" t="s">
        <v>171</v>
      </c>
      <c r="I1681" t="s">
        <v>172</v>
      </c>
      <c r="J1681" s="1">
        <v>46113</v>
      </c>
      <c r="K1681" t="s">
        <v>440</v>
      </c>
      <c r="L1681">
        <v>1</v>
      </c>
      <c r="M1681" t="s">
        <v>441</v>
      </c>
      <c r="N1681" t="s">
        <v>442</v>
      </c>
      <c r="O1681" t="s">
        <v>149</v>
      </c>
      <c r="P1681" t="s">
        <v>150</v>
      </c>
      <c r="Q1681">
        <v>1145.52</v>
      </c>
      <c r="R1681">
        <v>28</v>
      </c>
      <c r="S1681">
        <v>4220.6099999999997</v>
      </c>
      <c r="T1681">
        <v>392.5</v>
      </c>
      <c r="U1681">
        <v>8</v>
      </c>
      <c r="V1681">
        <v>6</v>
      </c>
      <c r="W1681">
        <v>628.84</v>
      </c>
      <c r="X1681">
        <v>859.68</v>
      </c>
      <c r="Y1681">
        <v>25</v>
      </c>
      <c r="Z1681">
        <v>3828.11</v>
      </c>
      <c r="AA1681">
        <v>2682.59</v>
      </c>
      <c r="AB1681">
        <v>918.43</v>
      </c>
      <c r="AC1681">
        <v>1764.16</v>
      </c>
      <c r="AD1681">
        <v>3</v>
      </c>
      <c r="AE1681">
        <v>3</v>
      </c>
      <c r="AF1681">
        <v>17</v>
      </c>
      <c r="AG1681">
        <v>3</v>
      </c>
      <c r="AH1681">
        <v>3</v>
      </c>
      <c r="AI1681">
        <v>5</v>
      </c>
      <c r="AJ1681">
        <v>7</v>
      </c>
      <c r="AK1681">
        <v>3</v>
      </c>
      <c r="AL1681">
        <v>1</v>
      </c>
      <c r="AM1681">
        <v>1</v>
      </c>
      <c r="AN1681">
        <v>0</v>
      </c>
      <c r="AO1681">
        <v>15</v>
      </c>
      <c r="AP1681">
        <v>39</v>
      </c>
      <c r="AQ1681">
        <v>15</v>
      </c>
      <c r="AR1681">
        <v>0</v>
      </c>
      <c r="AS1681">
        <v>8</v>
      </c>
      <c r="AT1681">
        <v>3</v>
      </c>
      <c r="AU1681">
        <v>0</v>
      </c>
      <c r="AV1681">
        <v>0</v>
      </c>
      <c r="AW1681">
        <v>0</v>
      </c>
      <c r="AX1681">
        <v>0</v>
      </c>
      <c r="AY1681">
        <v>2</v>
      </c>
      <c r="AZ1681">
        <v>3</v>
      </c>
      <c r="BA1681">
        <v>1</v>
      </c>
      <c r="BB1681">
        <v>1</v>
      </c>
      <c r="BC1681">
        <v>0</v>
      </c>
      <c r="BD1681">
        <v>0</v>
      </c>
      <c r="BE1681">
        <v>0</v>
      </c>
      <c r="BF1681">
        <v>15</v>
      </c>
      <c r="BG1681">
        <v>881.43</v>
      </c>
      <c r="BH1681">
        <v>0</v>
      </c>
      <c r="BI1681">
        <v>8</v>
      </c>
      <c r="BJ1681" s="2">
        <v>46132</v>
      </c>
      <c r="BK1681">
        <v>0</v>
      </c>
      <c r="BL1681" s="3" t="str">
        <f>VLOOKUP(O1681,DropDownList!$H$1:$I$7,2,FALSE)</f>
        <v>2025/26</v>
      </c>
      <c r="BM1681" s="3" t="str">
        <f t="shared" si="26"/>
        <v>FISCAL FINES</v>
      </c>
    </row>
    <row r="1682" spans="1:65" x14ac:dyDescent="0.2">
      <c r="A1682">
        <v>2026</v>
      </c>
      <c r="B1682">
        <v>4</v>
      </c>
      <c r="C1682" t="s">
        <v>162</v>
      </c>
      <c r="D1682" t="s">
        <v>184</v>
      </c>
      <c r="E1682" t="s">
        <v>20</v>
      </c>
      <c r="F1682">
        <v>9874</v>
      </c>
      <c r="G1682" t="s">
        <v>158</v>
      </c>
      <c r="H1682" t="s">
        <v>171</v>
      </c>
      <c r="I1682" t="s">
        <v>172</v>
      </c>
      <c r="J1682" s="1">
        <v>46113</v>
      </c>
      <c r="K1682" t="s">
        <v>440</v>
      </c>
      <c r="L1682">
        <v>1</v>
      </c>
      <c r="M1682" t="s">
        <v>441</v>
      </c>
      <c r="N1682" t="s">
        <v>442</v>
      </c>
      <c r="O1682" t="s">
        <v>149</v>
      </c>
      <c r="P1682" t="s">
        <v>159</v>
      </c>
      <c r="Q1682">
        <v>72417.64</v>
      </c>
      <c r="R1682">
        <v>1</v>
      </c>
      <c r="S1682">
        <v>72417.64</v>
      </c>
      <c r="T1682">
        <v>0</v>
      </c>
      <c r="U1682">
        <v>1</v>
      </c>
      <c r="V1682">
        <v>1</v>
      </c>
      <c r="W1682">
        <v>72417.64</v>
      </c>
      <c r="X1682">
        <v>72417.64</v>
      </c>
      <c r="Y1682">
        <v>0</v>
      </c>
      <c r="Z1682">
        <v>0</v>
      </c>
      <c r="AA1682">
        <v>0</v>
      </c>
      <c r="AB1682">
        <v>0</v>
      </c>
      <c r="AC1682">
        <v>0</v>
      </c>
      <c r="AD1682">
        <v>1</v>
      </c>
      <c r="AE1682">
        <v>0</v>
      </c>
      <c r="AF1682">
        <v>0</v>
      </c>
      <c r="AG1682">
        <v>0</v>
      </c>
      <c r="AH1682">
        <v>0</v>
      </c>
      <c r="AI1682">
        <v>1</v>
      </c>
      <c r="AJ1682">
        <v>0</v>
      </c>
      <c r="AK1682">
        <v>0</v>
      </c>
      <c r="AL1682">
        <v>0</v>
      </c>
      <c r="AM1682">
        <v>0</v>
      </c>
      <c r="AN1682">
        <v>0</v>
      </c>
      <c r="AO1682">
        <v>1</v>
      </c>
      <c r="AP1682">
        <v>2</v>
      </c>
      <c r="AQ1682">
        <v>1</v>
      </c>
      <c r="AR1682">
        <v>0</v>
      </c>
      <c r="AS1682">
        <v>0</v>
      </c>
      <c r="AT1682">
        <v>0</v>
      </c>
      <c r="AU1682">
        <v>1</v>
      </c>
      <c r="AV1682">
        <v>0</v>
      </c>
      <c r="AW1682">
        <v>0</v>
      </c>
      <c r="AX1682">
        <v>0</v>
      </c>
      <c r="AY1682">
        <v>0</v>
      </c>
      <c r="AZ1682">
        <v>0</v>
      </c>
      <c r="BA1682">
        <v>0</v>
      </c>
      <c r="BB1682">
        <v>0</v>
      </c>
      <c r="BC1682">
        <v>0</v>
      </c>
      <c r="BD1682">
        <v>0</v>
      </c>
      <c r="BE1682">
        <v>0</v>
      </c>
      <c r="BF1682">
        <v>0</v>
      </c>
      <c r="BG1682">
        <v>72417.64</v>
      </c>
      <c r="BH1682">
        <v>0</v>
      </c>
      <c r="BI1682">
        <v>0</v>
      </c>
      <c r="BJ1682" s="2">
        <v>46132</v>
      </c>
      <c r="BK1682">
        <v>0</v>
      </c>
      <c r="BL1682" s="3" t="str">
        <f>VLOOKUP(O1682,DropDownList!$H$1:$I$7,2,FALSE)</f>
        <v>2025/26</v>
      </c>
      <c r="BM1682" s="3" t="str">
        <f t="shared" si="26"/>
        <v>CONF</v>
      </c>
    </row>
    <row r="1683" spans="1:65" x14ac:dyDescent="0.2">
      <c r="A1683">
        <v>2026</v>
      </c>
      <c r="B1683">
        <v>4</v>
      </c>
      <c r="C1683" t="s">
        <v>162</v>
      </c>
      <c r="D1683" t="s">
        <v>184</v>
      </c>
      <c r="E1683" t="s">
        <v>20</v>
      </c>
      <c r="F1683">
        <v>9874</v>
      </c>
      <c r="G1683" t="s">
        <v>158</v>
      </c>
      <c r="H1683" t="s">
        <v>171</v>
      </c>
      <c r="I1683" t="s">
        <v>172</v>
      </c>
      <c r="J1683" s="1">
        <v>46113</v>
      </c>
      <c r="K1683" t="s">
        <v>440</v>
      </c>
      <c r="L1683">
        <v>1</v>
      </c>
      <c r="M1683" t="s">
        <v>441</v>
      </c>
      <c r="N1683" t="s">
        <v>442</v>
      </c>
      <c r="O1683" t="s">
        <v>147</v>
      </c>
      <c r="P1683" t="s">
        <v>150</v>
      </c>
      <c r="Q1683">
        <v>314.16000000000003</v>
      </c>
      <c r="R1683">
        <v>22</v>
      </c>
      <c r="S1683">
        <v>3254.19</v>
      </c>
      <c r="T1683">
        <v>300</v>
      </c>
      <c r="U1683">
        <v>2</v>
      </c>
      <c r="V1683">
        <v>2</v>
      </c>
      <c r="W1683">
        <v>314.16000000000003</v>
      </c>
      <c r="X1683">
        <v>314.16000000000003</v>
      </c>
      <c r="Y1683">
        <v>21</v>
      </c>
      <c r="Z1683">
        <v>2954.19</v>
      </c>
      <c r="AA1683">
        <v>2640.03</v>
      </c>
      <c r="AB1683">
        <v>840.03</v>
      </c>
      <c r="AC1683">
        <v>1800</v>
      </c>
      <c r="AD1683">
        <v>2</v>
      </c>
      <c r="AE1683">
        <v>0</v>
      </c>
      <c r="AF1683">
        <v>19</v>
      </c>
      <c r="AG1683">
        <v>0</v>
      </c>
      <c r="AH1683">
        <v>1</v>
      </c>
      <c r="AI1683">
        <v>2</v>
      </c>
      <c r="AJ1683">
        <v>8</v>
      </c>
      <c r="AK1683">
        <v>0</v>
      </c>
      <c r="AL1683">
        <v>0</v>
      </c>
      <c r="AM1683">
        <v>1</v>
      </c>
      <c r="AN1683">
        <v>0</v>
      </c>
      <c r="AO1683">
        <v>11</v>
      </c>
      <c r="AP1683">
        <v>44</v>
      </c>
      <c r="AQ1683">
        <v>12</v>
      </c>
      <c r="AR1683">
        <v>0</v>
      </c>
      <c r="AS1683">
        <v>6</v>
      </c>
      <c r="AT1683">
        <v>12</v>
      </c>
      <c r="AU1683">
        <v>0</v>
      </c>
      <c r="AV1683">
        <v>0</v>
      </c>
      <c r="AW1683">
        <v>0</v>
      </c>
      <c r="AX1683">
        <v>0</v>
      </c>
      <c r="AY1683">
        <v>3</v>
      </c>
      <c r="AZ1683">
        <v>5</v>
      </c>
      <c r="BA1683">
        <v>2</v>
      </c>
      <c r="BB1683">
        <v>1</v>
      </c>
      <c r="BC1683">
        <v>0</v>
      </c>
      <c r="BD1683">
        <v>0</v>
      </c>
      <c r="BE1683">
        <v>0</v>
      </c>
      <c r="BF1683">
        <v>11</v>
      </c>
      <c r="BG1683">
        <v>314.16000000000003</v>
      </c>
      <c r="BH1683">
        <v>0</v>
      </c>
      <c r="BI1683">
        <v>2</v>
      </c>
      <c r="BJ1683" s="2">
        <v>46132</v>
      </c>
      <c r="BK1683">
        <v>0</v>
      </c>
      <c r="BL1683" s="3" t="str">
        <f>VLOOKUP(O1683,DropDownList!$H$1:$I$7,2,FALSE)</f>
        <v>2024/25</v>
      </c>
      <c r="BM1683" s="3" t="str">
        <f t="shared" si="26"/>
        <v>FISCAL FINES</v>
      </c>
    </row>
    <row r="1684" spans="1:65" x14ac:dyDescent="0.2">
      <c r="A1684">
        <v>2026</v>
      </c>
      <c r="B1684">
        <v>4</v>
      </c>
      <c r="C1684" t="s">
        <v>162</v>
      </c>
      <c r="D1684" t="s">
        <v>184</v>
      </c>
      <c r="E1684" t="s">
        <v>20</v>
      </c>
      <c r="F1684">
        <v>9874</v>
      </c>
      <c r="G1684" t="s">
        <v>158</v>
      </c>
      <c r="H1684" t="s">
        <v>171</v>
      </c>
      <c r="I1684" t="s">
        <v>172</v>
      </c>
      <c r="J1684" s="1">
        <v>46113</v>
      </c>
      <c r="K1684" t="s">
        <v>440</v>
      </c>
      <c r="L1684">
        <v>1</v>
      </c>
      <c r="M1684" t="s">
        <v>441</v>
      </c>
      <c r="N1684" t="s">
        <v>442</v>
      </c>
      <c r="O1684" t="s">
        <v>149</v>
      </c>
      <c r="P1684" t="s">
        <v>151</v>
      </c>
      <c r="Q1684">
        <v>0</v>
      </c>
      <c r="R1684">
        <v>1</v>
      </c>
      <c r="S1684">
        <v>30</v>
      </c>
      <c r="T1684">
        <v>0</v>
      </c>
      <c r="U1684">
        <v>0</v>
      </c>
      <c r="V1684">
        <v>0</v>
      </c>
      <c r="W1684">
        <v>0</v>
      </c>
      <c r="X1684">
        <v>0</v>
      </c>
      <c r="Y1684">
        <v>0</v>
      </c>
      <c r="Z1684">
        <v>0</v>
      </c>
      <c r="AA1684">
        <v>30</v>
      </c>
      <c r="AB1684">
        <v>0</v>
      </c>
      <c r="AC1684">
        <v>30</v>
      </c>
      <c r="AD1684">
        <v>0</v>
      </c>
      <c r="AE1684">
        <v>0</v>
      </c>
      <c r="AF1684">
        <v>1</v>
      </c>
      <c r="AG1684">
        <v>0</v>
      </c>
      <c r="AH1684">
        <v>0</v>
      </c>
      <c r="AI1684">
        <v>0</v>
      </c>
      <c r="AJ1684">
        <v>0</v>
      </c>
      <c r="AK1684">
        <v>0</v>
      </c>
      <c r="AL1684">
        <v>0</v>
      </c>
      <c r="AM1684">
        <v>0</v>
      </c>
      <c r="AN1684">
        <v>0</v>
      </c>
      <c r="AO1684">
        <v>0</v>
      </c>
      <c r="AP1684">
        <v>0</v>
      </c>
      <c r="AQ1684">
        <v>0</v>
      </c>
      <c r="AR1684">
        <v>0</v>
      </c>
      <c r="AS1684">
        <v>0</v>
      </c>
      <c r="AT1684">
        <v>0</v>
      </c>
      <c r="AU1684">
        <v>0</v>
      </c>
      <c r="AV1684">
        <v>0</v>
      </c>
      <c r="AW1684">
        <v>0</v>
      </c>
      <c r="AX1684">
        <v>0</v>
      </c>
      <c r="AY1684">
        <v>0</v>
      </c>
      <c r="AZ1684">
        <v>0</v>
      </c>
      <c r="BA1684">
        <v>0</v>
      </c>
      <c r="BB1684">
        <v>0</v>
      </c>
      <c r="BC1684">
        <v>0</v>
      </c>
      <c r="BD1684">
        <v>0</v>
      </c>
      <c r="BE1684">
        <v>0</v>
      </c>
      <c r="BF1684">
        <v>0</v>
      </c>
      <c r="BG1684">
        <v>0</v>
      </c>
      <c r="BH1684">
        <v>0</v>
      </c>
      <c r="BI1684">
        <v>0</v>
      </c>
      <c r="BJ1684" s="2">
        <v>46132</v>
      </c>
      <c r="BK1684">
        <v>0</v>
      </c>
      <c r="BL1684" s="3" t="str">
        <f>VLOOKUP(O1684,DropDownList!$H$1:$I$7,2,FALSE)</f>
        <v>2025/26</v>
      </c>
      <c r="BM1684" s="3" t="str">
        <f t="shared" si="26"/>
        <v>PCPF</v>
      </c>
    </row>
    <row r="1685" spans="1:65" x14ac:dyDescent="0.2">
      <c r="A1685">
        <v>2026</v>
      </c>
      <c r="B1685">
        <v>4</v>
      </c>
      <c r="C1685" t="s">
        <v>162</v>
      </c>
      <c r="D1685" t="s">
        <v>184</v>
      </c>
      <c r="E1685" t="s">
        <v>20</v>
      </c>
      <c r="F1685">
        <v>9874</v>
      </c>
      <c r="G1685" t="s">
        <v>158</v>
      </c>
      <c r="H1685" t="s">
        <v>171</v>
      </c>
      <c r="I1685" t="s">
        <v>172</v>
      </c>
      <c r="J1685" s="1">
        <v>46113</v>
      </c>
      <c r="K1685" t="s">
        <v>440</v>
      </c>
      <c r="L1685">
        <v>1</v>
      </c>
      <c r="M1685" t="s">
        <v>441</v>
      </c>
      <c r="N1685" t="s">
        <v>442</v>
      </c>
      <c r="O1685" t="s">
        <v>149</v>
      </c>
      <c r="P1685" t="s">
        <v>161</v>
      </c>
      <c r="Q1685">
        <v>173.59</v>
      </c>
      <c r="R1685">
        <v>51</v>
      </c>
      <c r="S1685">
        <v>1500</v>
      </c>
      <c r="T1685">
        <v>10</v>
      </c>
      <c r="U1685">
        <v>25</v>
      </c>
      <c r="V1685">
        <v>5</v>
      </c>
      <c r="W1685">
        <v>110</v>
      </c>
      <c r="X1685">
        <v>110</v>
      </c>
      <c r="Y1685">
        <v>0</v>
      </c>
      <c r="Z1685">
        <v>0</v>
      </c>
      <c r="AA1685">
        <v>1316.41</v>
      </c>
      <c r="AB1685">
        <v>0</v>
      </c>
      <c r="AC1685">
        <v>0</v>
      </c>
      <c r="AD1685">
        <v>5</v>
      </c>
      <c r="AE1685">
        <v>0</v>
      </c>
      <c r="AF1685">
        <v>42</v>
      </c>
      <c r="AG1685">
        <v>1</v>
      </c>
      <c r="AH1685">
        <v>1</v>
      </c>
      <c r="AI1685">
        <v>7</v>
      </c>
      <c r="AJ1685">
        <v>0</v>
      </c>
      <c r="AK1685">
        <v>0</v>
      </c>
      <c r="AL1685">
        <v>0</v>
      </c>
      <c r="AM1685">
        <v>0</v>
      </c>
      <c r="AN1685">
        <v>0</v>
      </c>
      <c r="AO1685">
        <v>29</v>
      </c>
      <c r="AP1685">
        <v>60</v>
      </c>
      <c r="AQ1685">
        <v>27</v>
      </c>
      <c r="AR1685">
        <v>0</v>
      </c>
      <c r="AS1685">
        <v>9</v>
      </c>
      <c r="AT1685">
        <v>4</v>
      </c>
      <c r="AU1685">
        <v>0</v>
      </c>
      <c r="AV1685">
        <v>0</v>
      </c>
      <c r="AW1685">
        <v>2</v>
      </c>
      <c r="AX1685">
        <v>0</v>
      </c>
      <c r="AY1685">
        <v>5</v>
      </c>
      <c r="AZ1685">
        <v>5</v>
      </c>
      <c r="BA1685">
        <v>0</v>
      </c>
      <c r="BB1685">
        <v>2</v>
      </c>
      <c r="BC1685">
        <v>0</v>
      </c>
      <c r="BD1685">
        <v>0</v>
      </c>
      <c r="BE1685">
        <v>0</v>
      </c>
      <c r="BF1685">
        <v>48</v>
      </c>
      <c r="BG1685">
        <v>130</v>
      </c>
      <c r="BH1685">
        <v>0</v>
      </c>
      <c r="BI1685">
        <v>23</v>
      </c>
      <c r="BJ1685" s="2">
        <v>46132</v>
      </c>
      <c r="BK1685">
        <v>0</v>
      </c>
      <c r="BL1685" s="3" t="str">
        <f>VLOOKUP(O1685,DropDownList!$H$1:$I$7,2,FALSE)</f>
        <v>2025/26</v>
      </c>
      <c r="BM1685" s="3" t="str">
        <f t="shared" si="26"/>
        <v>VSUR</v>
      </c>
    </row>
    <row r="1686" spans="1:65" x14ac:dyDescent="0.2">
      <c r="A1686">
        <v>2026</v>
      </c>
      <c r="B1686">
        <v>4</v>
      </c>
      <c r="C1686" t="s">
        <v>162</v>
      </c>
      <c r="D1686" t="s">
        <v>184</v>
      </c>
      <c r="E1686" t="s">
        <v>20</v>
      </c>
      <c r="F1686">
        <v>9874</v>
      </c>
      <c r="G1686" t="s">
        <v>158</v>
      </c>
      <c r="H1686" t="s">
        <v>171</v>
      </c>
      <c r="I1686" t="s">
        <v>172</v>
      </c>
      <c r="J1686" s="1">
        <v>46113</v>
      </c>
      <c r="K1686" t="s">
        <v>440</v>
      </c>
      <c r="L1686">
        <v>1</v>
      </c>
      <c r="M1686" t="s">
        <v>441</v>
      </c>
      <c r="N1686" t="s">
        <v>442</v>
      </c>
      <c r="O1686" t="s">
        <v>147</v>
      </c>
      <c r="P1686" t="s">
        <v>153</v>
      </c>
      <c r="Q1686">
        <v>45</v>
      </c>
      <c r="R1686">
        <v>2</v>
      </c>
      <c r="S1686">
        <v>90</v>
      </c>
      <c r="T1686">
        <v>0</v>
      </c>
      <c r="U1686">
        <v>1</v>
      </c>
      <c r="V1686">
        <v>1</v>
      </c>
      <c r="W1686">
        <v>45</v>
      </c>
      <c r="X1686">
        <v>45</v>
      </c>
      <c r="Y1686">
        <v>0</v>
      </c>
      <c r="Z1686">
        <v>0</v>
      </c>
      <c r="AA1686">
        <v>45</v>
      </c>
      <c r="AB1686">
        <v>0</v>
      </c>
      <c r="AC1686">
        <v>45</v>
      </c>
      <c r="AD1686">
        <v>1</v>
      </c>
      <c r="AE1686">
        <v>0</v>
      </c>
      <c r="AF1686">
        <v>1</v>
      </c>
      <c r="AG1686">
        <v>0</v>
      </c>
      <c r="AH1686">
        <v>0</v>
      </c>
      <c r="AI1686">
        <v>1</v>
      </c>
      <c r="AJ1686">
        <v>0</v>
      </c>
      <c r="AK1686">
        <v>0</v>
      </c>
      <c r="AL1686">
        <v>0</v>
      </c>
      <c r="AM1686">
        <v>0</v>
      </c>
      <c r="AN1686">
        <v>0</v>
      </c>
      <c r="AO1686">
        <v>2</v>
      </c>
      <c r="AP1686">
        <v>8</v>
      </c>
      <c r="AQ1686">
        <v>2</v>
      </c>
      <c r="AR1686">
        <v>0</v>
      </c>
      <c r="AS1686">
        <v>1</v>
      </c>
      <c r="AT1686">
        <v>2</v>
      </c>
      <c r="AU1686">
        <v>0</v>
      </c>
      <c r="AV1686">
        <v>0</v>
      </c>
      <c r="AW1686">
        <v>0</v>
      </c>
      <c r="AX1686">
        <v>0</v>
      </c>
      <c r="AY1686">
        <v>0</v>
      </c>
      <c r="AZ1686">
        <v>0</v>
      </c>
      <c r="BA1686">
        <v>0</v>
      </c>
      <c r="BB1686">
        <v>1</v>
      </c>
      <c r="BC1686">
        <v>1</v>
      </c>
      <c r="BD1686">
        <v>0</v>
      </c>
      <c r="BE1686">
        <v>0</v>
      </c>
      <c r="BF1686">
        <v>2</v>
      </c>
      <c r="BG1686">
        <v>45</v>
      </c>
      <c r="BH1686">
        <v>0</v>
      </c>
      <c r="BI1686">
        <v>1</v>
      </c>
      <c r="BJ1686" s="2">
        <v>46132</v>
      </c>
      <c r="BK1686">
        <v>0</v>
      </c>
      <c r="BL1686" s="3" t="str">
        <f>VLOOKUP(O1686,DropDownList!$H$1:$I$7,2,FALSE)</f>
        <v>2024/25</v>
      </c>
      <c r="BM1686" s="3" t="str">
        <f t="shared" si="26"/>
        <v>PREG</v>
      </c>
    </row>
    <row r="1687" spans="1:65" x14ac:dyDescent="0.2">
      <c r="A1687">
        <v>2026</v>
      </c>
      <c r="B1687">
        <v>4</v>
      </c>
      <c r="C1687" t="s">
        <v>162</v>
      </c>
      <c r="D1687" t="s">
        <v>184</v>
      </c>
      <c r="E1687" t="s">
        <v>20</v>
      </c>
      <c r="F1687">
        <v>9874</v>
      </c>
      <c r="G1687" t="s">
        <v>158</v>
      </c>
      <c r="H1687" t="s">
        <v>171</v>
      </c>
      <c r="I1687" t="s">
        <v>172</v>
      </c>
      <c r="J1687" s="1">
        <v>46113</v>
      </c>
      <c r="K1687" t="s">
        <v>440</v>
      </c>
      <c r="L1687">
        <v>1</v>
      </c>
      <c r="M1687" t="s">
        <v>441</v>
      </c>
      <c r="N1687" t="s">
        <v>442</v>
      </c>
      <c r="O1687" t="s">
        <v>147</v>
      </c>
      <c r="P1687" t="s">
        <v>151</v>
      </c>
      <c r="Q1687">
        <v>0</v>
      </c>
      <c r="R1687">
        <v>7</v>
      </c>
      <c r="S1687">
        <v>210</v>
      </c>
      <c r="T1687">
        <v>0</v>
      </c>
      <c r="U1687">
        <v>3</v>
      </c>
      <c r="V1687">
        <v>0</v>
      </c>
      <c r="W1687">
        <v>0</v>
      </c>
      <c r="X1687">
        <v>0</v>
      </c>
      <c r="Y1687">
        <v>0</v>
      </c>
      <c r="Z1687">
        <v>0</v>
      </c>
      <c r="AA1687">
        <v>210</v>
      </c>
      <c r="AB1687">
        <v>0</v>
      </c>
      <c r="AC1687">
        <v>210</v>
      </c>
      <c r="AD1687">
        <v>0</v>
      </c>
      <c r="AE1687">
        <v>0</v>
      </c>
      <c r="AF1687">
        <v>7</v>
      </c>
      <c r="AG1687">
        <v>0</v>
      </c>
      <c r="AH1687">
        <v>0</v>
      </c>
      <c r="AI1687">
        <v>0</v>
      </c>
      <c r="AJ1687">
        <v>0</v>
      </c>
      <c r="AK1687">
        <v>0</v>
      </c>
      <c r="AL1687">
        <v>0</v>
      </c>
      <c r="AM1687">
        <v>0</v>
      </c>
      <c r="AN1687">
        <v>0</v>
      </c>
      <c r="AO1687">
        <v>0</v>
      </c>
      <c r="AP1687">
        <v>0</v>
      </c>
      <c r="AQ1687">
        <v>0</v>
      </c>
      <c r="AR1687">
        <v>0</v>
      </c>
      <c r="AS1687">
        <v>0</v>
      </c>
      <c r="AT1687">
        <v>0</v>
      </c>
      <c r="AU1687">
        <v>0</v>
      </c>
      <c r="AV1687">
        <v>0</v>
      </c>
      <c r="AW1687">
        <v>0</v>
      </c>
      <c r="AX1687">
        <v>0</v>
      </c>
      <c r="AY1687">
        <v>0</v>
      </c>
      <c r="AZ1687">
        <v>0</v>
      </c>
      <c r="BA1687">
        <v>0</v>
      </c>
      <c r="BB1687">
        <v>0</v>
      </c>
      <c r="BC1687">
        <v>0</v>
      </c>
      <c r="BD1687">
        <v>0</v>
      </c>
      <c r="BE1687">
        <v>0</v>
      </c>
      <c r="BF1687">
        <v>0</v>
      </c>
      <c r="BG1687">
        <v>0</v>
      </c>
      <c r="BH1687">
        <v>0</v>
      </c>
      <c r="BI1687">
        <v>0</v>
      </c>
      <c r="BJ1687" s="2">
        <v>46132</v>
      </c>
      <c r="BK1687">
        <v>0</v>
      </c>
      <c r="BL1687" s="3" t="str">
        <f>VLOOKUP(O1687,DropDownList!$H$1:$I$7,2,FALSE)</f>
        <v>2024/25</v>
      </c>
      <c r="BM1687" s="3" t="str">
        <f t="shared" si="26"/>
        <v>PCPF</v>
      </c>
    </row>
    <row r="1688" spans="1:65" x14ac:dyDescent="0.2">
      <c r="A1688">
        <v>2026</v>
      </c>
      <c r="B1688">
        <v>4</v>
      </c>
      <c r="C1688" t="s">
        <v>162</v>
      </c>
      <c r="D1688" t="s">
        <v>184</v>
      </c>
      <c r="E1688" t="s">
        <v>20</v>
      </c>
      <c r="F1688">
        <v>9874</v>
      </c>
      <c r="G1688" t="s">
        <v>158</v>
      </c>
      <c r="H1688" t="s">
        <v>171</v>
      </c>
      <c r="I1688" t="s">
        <v>172</v>
      </c>
      <c r="J1688" s="1">
        <v>46113</v>
      </c>
      <c r="K1688" t="s">
        <v>440</v>
      </c>
      <c r="L1688">
        <v>1</v>
      </c>
      <c r="M1688" t="s">
        <v>441</v>
      </c>
      <c r="N1688" t="s">
        <v>442</v>
      </c>
      <c r="O1688" t="s">
        <v>147</v>
      </c>
      <c r="P1688" t="s">
        <v>152</v>
      </c>
      <c r="Q1688">
        <v>0</v>
      </c>
      <c r="R1688">
        <v>4</v>
      </c>
      <c r="S1688">
        <v>160</v>
      </c>
      <c r="T1688">
        <v>40</v>
      </c>
      <c r="U1688">
        <v>0</v>
      </c>
      <c r="V1688">
        <v>0</v>
      </c>
      <c r="W1688">
        <v>0</v>
      </c>
      <c r="X1688">
        <v>0</v>
      </c>
      <c r="Y1688">
        <v>0</v>
      </c>
      <c r="Z1688">
        <v>0</v>
      </c>
      <c r="AA1688">
        <v>120</v>
      </c>
      <c r="AB1688">
        <v>0</v>
      </c>
      <c r="AC1688">
        <v>120</v>
      </c>
      <c r="AD1688">
        <v>0</v>
      </c>
      <c r="AE1688">
        <v>0</v>
      </c>
      <c r="AF1688">
        <v>3</v>
      </c>
      <c r="AG1688">
        <v>0</v>
      </c>
      <c r="AH1688">
        <v>1</v>
      </c>
      <c r="AI1688">
        <v>0</v>
      </c>
      <c r="AJ1688">
        <v>0</v>
      </c>
      <c r="AK1688">
        <v>0</v>
      </c>
      <c r="AL1688">
        <v>0</v>
      </c>
      <c r="AM1688">
        <v>0</v>
      </c>
      <c r="AN1688">
        <v>0</v>
      </c>
      <c r="AO1688">
        <v>0</v>
      </c>
      <c r="AP1688">
        <v>0</v>
      </c>
      <c r="AQ1688">
        <v>0</v>
      </c>
      <c r="AR1688">
        <v>0</v>
      </c>
      <c r="AS1688">
        <v>0</v>
      </c>
      <c r="AT1688">
        <v>0</v>
      </c>
      <c r="AU1688">
        <v>0</v>
      </c>
      <c r="AV1688">
        <v>0</v>
      </c>
      <c r="AW1688">
        <v>0</v>
      </c>
      <c r="AX1688">
        <v>0</v>
      </c>
      <c r="AY1688">
        <v>0</v>
      </c>
      <c r="AZ1688">
        <v>0</v>
      </c>
      <c r="BA1688">
        <v>0</v>
      </c>
      <c r="BB1688">
        <v>0</v>
      </c>
      <c r="BC1688">
        <v>0</v>
      </c>
      <c r="BD1688">
        <v>0</v>
      </c>
      <c r="BE1688">
        <v>0</v>
      </c>
      <c r="BF1688">
        <v>0</v>
      </c>
      <c r="BG1688">
        <v>0</v>
      </c>
      <c r="BH1688">
        <v>0</v>
      </c>
      <c r="BI1688">
        <v>0</v>
      </c>
      <c r="BJ1688" s="2">
        <v>46132</v>
      </c>
      <c r="BK1688">
        <v>0</v>
      </c>
      <c r="BL1688" s="3" t="str">
        <f>VLOOKUP(O1688,DropDownList!$H$1:$I$7,2,FALSE)</f>
        <v>2024/25</v>
      </c>
      <c r="BM1688" s="3" t="str">
        <f t="shared" si="26"/>
        <v>PCOA</v>
      </c>
    </row>
    <row r="1689" spans="1:65" x14ac:dyDescent="0.2">
      <c r="A1689">
        <v>2026</v>
      </c>
      <c r="B1689">
        <v>4</v>
      </c>
      <c r="C1689" t="s">
        <v>162</v>
      </c>
      <c r="D1689" t="s">
        <v>184</v>
      </c>
      <c r="E1689" t="s">
        <v>20</v>
      </c>
      <c r="F1689">
        <v>9874</v>
      </c>
      <c r="G1689" t="s">
        <v>158</v>
      </c>
      <c r="H1689" t="s">
        <v>171</v>
      </c>
      <c r="I1689" t="s">
        <v>172</v>
      </c>
      <c r="J1689" s="1">
        <v>46113</v>
      </c>
      <c r="K1689" t="s">
        <v>440</v>
      </c>
      <c r="L1689">
        <v>1</v>
      </c>
      <c r="M1689" t="s">
        <v>441</v>
      </c>
      <c r="N1689" t="s">
        <v>442</v>
      </c>
      <c r="O1689" t="s">
        <v>147</v>
      </c>
      <c r="P1689" t="s">
        <v>148</v>
      </c>
      <c r="Q1689">
        <v>0</v>
      </c>
      <c r="R1689">
        <v>1</v>
      </c>
      <c r="S1689">
        <v>60</v>
      </c>
      <c r="T1689">
        <v>0</v>
      </c>
      <c r="U1689">
        <v>0</v>
      </c>
      <c r="V1689">
        <v>0</v>
      </c>
      <c r="W1689">
        <v>0</v>
      </c>
      <c r="X1689">
        <v>0</v>
      </c>
      <c r="Y1689">
        <v>0</v>
      </c>
      <c r="Z1689">
        <v>0</v>
      </c>
      <c r="AA1689">
        <v>60</v>
      </c>
      <c r="AB1689">
        <v>0</v>
      </c>
      <c r="AC1689">
        <v>60</v>
      </c>
      <c r="AD1689">
        <v>0</v>
      </c>
      <c r="AE1689">
        <v>0</v>
      </c>
      <c r="AF1689">
        <v>1</v>
      </c>
      <c r="AG1689">
        <v>0</v>
      </c>
      <c r="AH1689">
        <v>0</v>
      </c>
      <c r="AI1689">
        <v>0</v>
      </c>
      <c r="AJ1689">
        <v>0</v>
      </c>
      <c r="AK1689">
        <v>0</v>
      </c>
      <c r="AL1689">
        <v>0</v>
      </c>
      <c r="AM1689">
        <v>0</v>
      </c>
      <c r="AN1689">
        <v>0</v>
      </c>
      <c r="AO1689">
        <v>1</v>
      </c>
      <c r="AP1689">
        <v>2</v>
      </c>
      <c r="AQ1689">
        <v>1</v>
      </c>
      <c r="AR1689">
        <v>0</v>
      </c>
      <c r="AS1689">
        <v>1</v>
      </c>
      <c r="AT1689">
        <v>0</v>
      </c>
      <c r="AU1689">
        <v>0</v>
      </c>
      <c r="AV1689">
        <v>0</v>
      </c>
      <c r="AW1689">
        <v>0</v>
      </c>
      <c r="AX1689">
        <v>0</v>
      </c>
      <c r="AY1689">
        <v>0</v>
      </c>
      <c r="AZ1689">
        <v>0</v>
      </c>
      <c r="BA1689">
        <v>0</v>
      </c>
      <c r="BB1689">
        <v>0</v>
      </c>
      <c r="BC1689">
        <v>0</v>
      </c>
      <c r="BD1689">
        <v>0</v>
      </c>
      <c r="BE1689">
        <v>0</v>
      </c>
      <c r="BF1689">
        <v>1</v>
      </c>
      <c r="BG1689">
        <v>0</v>
      </c>
      <c r="BH1689">
        <v>0</v>
      </c>
      <c r="BI1689">
        <v>0</v>
      </c>
      <c r="BJ1689" s="2">
        <v>46132</v>
      </c>
      <c r="BK1689">
        <v>0</v>
      </c>
      <c r="BL1689" s="3" t="str">
        <f>VLOOKUP(O1689,DropDownList!$H$1:$I$7,2,FALSE)</f>
        <v>2024/25</v>
      </c>
      <c r="BM1689" s="3" t="str">
        <f t="shared" si="26"/>
        <v>PRAS</v>
      </c>
    </row>
    <row r="1690" spans="1:65" x14ac:dyDescent="0.2">
      <c r="A1690">
        <v>2026</v>
      </c>
      <c r="B1690">
        <v>4</v>
      </c>
      <c r="C1690" t="s">
        <v>162</v>
      </c>
      <c r="D1690" t="s">
        <v>184</v>
      </c>
      <c r="E1690" t="s">
        <v>20</v>
      </c>
      <c r="F1690">
        <v>9874</v>
      </c>
      <c r="G1690" t="s">
        <v>158</v>
      </c>
      <c r="H1690" t="s">
        <v>171</v>
      </c>
      <c r="I1690" t="s">
        <v>172</v>
      </c>
      <c r="J1690" s="1">
        <v>46113</v>
      </c>
      <c r="K1690" t="s">
        <v>440</v>
      </c>
      <c r="L1690">
        <v>1</v>
      </c>
      <c r="M1690" t="s">
        <v>441</v>
      </c>
      <c r="N1690" t="s">
        <v>442</v>
      </c>
      <c r="O1690" t="s">
        <v>147</v>
      </c>
      <c r="P1690" t="s">
        <v>160</v>
      </c>
      <c r="Q1690">
        <v>3099.36</v>
      </c>
      <c r="R1690">
        <v>68</v>
      </c>
      <c r="S1690">
        <v>33126.949999999997</v>
      </c>
      <c r="T1690">
        <v>520.63</v>
      </c>
      <c r="U1690">
        <v>13</v>
      </c>
      <c r="V1690">
        <v>8</v>
      </c>
      <c r="W1690">
        <v>1910</v>
      </c>
      <c r="X1690">
        <v>1910</v>
      </c>
      <c r="Y1690">
        <v>0</v>
      </c>
      <c r="Z1690">
        <v>0</v>
      </c>
      <c r="AA1690">
        <v>29506.959999999999</v>
      </c>
      <c r="AB1690">
        <v>3125.95</v>
      </c>
      <c r="AC1690">
        <v>25096.01</v>
      </c>
      <c r="AD1690">
        <v>4</v>
      </c>
      <c r="AE1690">
        <v>4</v>
      </c>
      <c r="AF1690">
        <v>53</v>
      </c>
      <c r="AG1690">
        <v>8</v>
      </c>
      <c r="AH1690">
        <v>1</v>
      </c>
      <c r="AI1690">
        <v>5</v>
      </c>
      <c r="AJ1690">
        <v>0</v>
      </c>
      <c r="AK1690">
        <v>0</v>
      </c>
      <c r="AL1690">
        <v>0</v>
      </c>
      <c r="AM1690">
        <v>0</v>
      </c>
      <c r="AN1690">
        <v>0</v>
      </c>
      <c r="AO1690">
        <v>31</v>
      </c>
      <c r="AP1690">
        <v>107</v>
      </c>
      <c r="AQ1690">
        <v>30</v>
      </c>
      <c r="AR1690">
        <v>0</v>
      </c>
      <c r="AS1690">
        <v>20</v>
      </c>
      <c r="AT1690">
        <v>8</v>
      </c>
      <c r="AU1690">
        <v>2</v>
      </c>
      <c r="AV1690">
        <v>1</v>
      </c>
      <c r="AW1690">
        <v>1</v>
      </c>
      <c r="AX1690">
        <v>0</v>
      </c>
      <c r="AY1690">
        <v>8</v>
      </c>
      <c r="AZ1690">
        <v>15</v>
      </c>
      <c r="BA1690">
        <v>9</v>
      </c>
      <c r="BB1690">
        <v>2</v>
      </c>
      <c r="BC1690">
        <v>0</v>
      </c>
      <c r="BD1690">
        <v>1</v>
      </c>
      <c r="BE1690">
        <v>0</v>
      </c>
      <c r="BF1690">
        <v>66</v>
      </c>
      <c r="BG1690">
        <v>1635</v>
      </c>
      <c r="BH1690">
        <v>1</v>
      </c>
      <c r="BI1690">
        <v>12</v>
      </c>
      <c r="BJ1690" s="2">
        <v>46132</v>
      </c>
      <c r="BK1690">
        <v>0</v>
      </c>
      <c r="BL1690" s="3" t="str">
        <f>VLOOKUP(O1690,DropDownList!$H$1:$I$7,2,FALSE)</f>
        <v>2024/25</v>
      </c>
      <c r="BM1690" s="3" t="str">
        <f t="shared" si="26"/>
        <v>SC COURT</v>
      </c>
    </row>
    <row r="1691" spans="1:65" x14ac:dyDescent="0.2">
      <c r="A1691">
        <v>2026</v>
      </c>
      <c r="B1691">
        <v>4</v>
      </c>
      <c r="C1691" t="s">
        <v>162</v>
      </c>
      <c r="D1691" t="s">
        <v>184</v>
      </c>
      <c r="E1691" t="s">
        <v>20</v>
      </c>
      <c r="F1691">
        <v>9874</v>
      </c>
      <c r="G1691" t="s">
        <v>158</v>
      </c>
      <c r="H1691" t="s">
        <v>171</v>
      </c>
      <c r="I1691" t="s">
        <v>172</v>
      </c>
      <c r="J1691" s="1">
        <v>46113</v>
      </c>
      <c r="K1691" t="s">
        <v>440</v>
      </c>
      <c r="L1691">
        <v>1</v>
      </c>
      <c r="M1691" t="s">
        <v>441</v>
      </c>
      <c r="N1691" t="s">
        <v>442</v>
      </c>
      <c r="O1691" t="s">
        <v>156</v>
      </c>
      <c r="P1691" t="s">
        <v>153</v>
      </c>
      <c r="Q1691">
        <v>45</v>
      </c>
      <c r="R1691">
        <v>4</v>
      </c>
      <c r="S1691">
        <v>180</v>
      </c>
      <c r="T1691">
        <v>45</v>
      </c>
      <c r="U1691">
        <v>1</v>
      </c>
      <c r="V1691">
        <v>1</v>
      </c>
      <c r="W1691">
        <v>45</v>
      </c>
      <c r="X1691">
        <v>45</v>
      </c>
      <c r="Y1691">
        <v>0</v>
      </c>
      <c r="Z1691">
        <v>0</v>
      </c>
      <c r="AA1691">
        <v>90</v>
      </c>
      <c r="AB1691">
        <v>0</v>
      </c>
      <c r="AC1691">
        <v>90</v>
      </c>
      <c r="AD1691">
        <v>1</v>
      </c>
      <c r="AE1691">
        <v>0</v>
      </c>
      <c r="AF1691">
        <v>2</v>
      </c>
      <c r="AG1691">
        <v>0</v>
      </c>
      <c r="AH1691">
        <v>1</v>
      </c>
      <c r="AI1691">
        <v>1</v>
      </c>
      <c r="AJ1691">
        <v>0</v>
      </c>
      <c r="AK1691">
        <v>0</v>
      </c>
      <c r="AL1691">
        <v>0</v>
      </c>
      <c r="AM1691">
        <v>0</v>
      </c>
      <c r="AN1691">
        <v>0</v>
      </c>
      <c r="AO1691">
        <v>1</v>
      </c>
      <c r="AP1691">
        <v>8</v>
      </c>
      <c r="AQ1691">
        <v>2</v>
      </c>
      <c r="AR1691">
        <v>0</v>
      </c>
      <c r="AS1691">
        <v>1</v>
      </c>
      <c r="AT1691">
        <v>2</v>
      </c>
      <c r="AU1691">
        <v>0</v>
      </c>
      <c r="AV1691">
        <v>0</v>
      </c>
      <c r="AW1691">
        <v>0</v>
      </c>
      <c r="AX1691">
        <v>0</v>
      </c>
      <c r="AY1691">
        <v>0</v>
      </c>
      <c r="AZ1691">
        <v>0</v>
      </c>
      <c r="BA1691">
        <v>0</v>
      </c>
      <c r="BB1691">
        <v>1</v>
      </c>
      <c r="BC1691">
        <v>1</v>
      </c>
      <c r="BD1691">
        <v>0</v>
      </c>
      <c r="BE1691">
        <v>0</v>
      </c>
      <c r="BF1691">
        <v>1</v>
      </c>
      <c r="BG1691">
        <v>45</v>
      </c>
      <c r="BH1691">
        <v>0</v>
      </c>
      <c r="BI1691">
        <v>1</v>
      </c>
      <c r="BJ1691" s="2">
        <v>46132</v>
      </c>
      <c r="BK1691">
        <v>0</v>
      </c>
      <c r="BL1691" s="3" t="str">
        <f>VLOOKUP(O1691,DropDownList!$H$1:$I$7,2,FALSE)</f>
        <v>2023/24</v>
      </c>
      <c r="BM1691" s="3" t="str">
        <f t="shared" si="26"/>
        <v>PREG</v>
      </c>
    </row>
    <row r="1692" spans="1:65" x14ac:dyDescent="0.2">
      <c r="A1692">
        <v>2026</v>
      </c>
      <c r="B1692">
        <v>4</v>
      </c>
      <c r="C1692" t="s">
        <v>162</v>
      </c>
      <c r="D1692" t="s">
        <v>184</v>
      </c>
      <c r="E1692" t="s">
        <v>20</v>
      </c>
      <c r="F1692">
        <v>9874</v>
      </c>
      <c r="G1692" t="s">
        <v>158</v>
      </c>
      <c r="H1692" t="s">
        <v>171</v>
      </c>
      <c r="I1692" t="s">
        <v>172</v>
      </c>
      <c r="J1692" s="1">
        <v>46113</v>
      </c>
      <c r="K1692" t="s">
        <v>440</v>
      </c>
      <c r="L1692">
        <v>1</v>
      </c>
      <c r="M1692" t="s">
        <v>441</v>
      </c>
      <c r="N1692" t="s">
        <v>442</v>
      </c>
      <c r="O1692" t="s">
        <v>156</v>
      </c>
      <c r="P1692" t="s">
        <v>151</v>
      </c>
      <c r="Q1692">
        <v>0</v>
      </c>
      <c r="R1692">
        <v>14</v>
      </c>
      <c r="S1692">
        <v>420</v>
      </c>
      <c r="T1692">
        <v>90</v>
      </c>
      <c r="U1692">
        <v>2</v>
      </c>
      <c r="V1692">
        <v>0</v>
      </c>
      <c r="W1692">
        <v>0</v>
      </c>
      <c r="X1692">
        <v>0</v>
      </c>
      <c r="Y1692">
        <v>0</v>
      </c>
      <c r="Z1692">
        <v>0</v>
      </c>
      <c r="AA1692">
        <v>330</v>
      </c>
      <c r="AB1692">
        <v>0</v>
      </c>
      <c r="AC1692">
        <v>330</v>
      </c>
      <c r="AD1692">
        <v>0</v>
      </c>
      <c r="AE1692">
        <v>0</v>
      </c>
      <c r="AF1692">
        <v>11</v>
      </c>
      <c r="AG1692">
        <v>0</v>
      </c>
      <c r="AH1692">
        <v>3</v>
      </c>
      <c r="AI1692">
        <v>0</v>
      </c>
      <c r="AJ1692">
        <v>0</v>
      </c>
      <c r="AK1692">
        <v>0</v>
      </c>
      <c r="AL1692">
        <v>0</v>
      </c>
      <c r="AM1692">
        <v>1</v>
      </c>
      <c r="AN1692">
        <v>0</v>
      </c>
      <c r="AO1692">
        <v>0</v>
      </c>
      <c r="AP1692">
        <v>0</v>
      </c>
      <c r="AQ1692">
        <v>0</v>
      </c>
      <c r="AR1692">
        <v>0</v>
      </c>
      <c r="AS1692">
        <v>0</v>
      </c>
      <c r="AT1692">
        <v>0</v>
      </c>
      <c r="AU1692">
        <v>0</v>
      </c>
      <c r="AV1692">
        <v>0</v>
      </c>
      <c r="AW1692">
        <v>0</v>
      </c>
      <c r="AX1692">
        <v>0</v>
      </c>
      <c r="AY1692">
        <v>0</v>
      </c>
      <c r="AZ1692">
        <v>0</v>
      </c>
      <c r="BA1692">
        <v>0</v>
      </c>
      <c r="BB1692">
        <v>0</v>
      </c>
      <c r="BC1692">
        <v>0</v>
      </c>
      <c r="BD1692">
        <v>0</v>
      </c>
      <c r="BE1692">
        <v>0</v>
      </c>
      <c r="BF1692">
        <v>0</v>
      </c>
      <c r="BG1692">
        <v>0</v>
      </c>
      <c r="BH1692">
        <v>0</v>
      </c>
      <c r="BI1692">
        <v>0</v>
      </c>
      <c r="BJ1692" s="2">
        <v>46132</v>
      </c>
      <c r="BK1692">
        <v>0</v>
      </c>
      <c r="BL1692" s="3" t="str">
        <f>VLOOKUP(O1692,DropDownList!$H$1:$I$7,2,FALSE)</f>
        <v>2023/24</v>
      </c>
      <c r="BM1692" s="3" t="str">
        <f t="shared" si="26"/>
        <v>PCPF</v>
      </c>
    </row>
    <row r="1693" spans="1:65" x14ac:dyDescent="0.2">
      <c r="A1693">
        <v>2026</v>
      </c>
      <c r="B1693">
        <v>4</v>
      </c>
      <c r="C1693" t="s">
        <v>162</v>
      </c>
      <c r="D1693" t="s">
        <v>184</v>
      </c>
      <c r="E1693" t="s">
        <v>20</v>
      </c>
      <c r="F1693">
        <v>9874</v>
      </c>
      <c r="G1693" t="s">
        <v>158</v>
      </c>
      <c r="H1693" t="s">
        <v>171</v>
      </c>
      <c r="I1693" t="s">
        <v>172</v>
      </c>
      <c r="J1693" s="1">
        <v>46113</v>
      </c>
      <c r="K1693" t="s">
        <v>440</v>
      </c>
      <c r="L1693">
        <v>1</v>
      </c>
      <c r="M1693" t="s">
        <v>441</v>
      </c>
      <c r="N1693" t="s">
        <v>442</v>
      </c>
      <c r="O1693" t="s">
        <v>156</v>
      </c>
      <c r="P1693" t="s">
        <v>152</v>
      </c>
      <c r="Q1693">
        <v>0</v>
      </c>
      <c r="R1693">
        <v>5</v>
      </c>
      <c r="S1693">
        <v>200</v>
      </c>
      <c r="T1693">
        <v>160</v>
      </c>
      <c r="U1693">
        <v>0</v>
      </c>
      <c r="V1693">
        <v>0</v>
      </c>
      <c r="W1693">
        <v>0</v>
      </c>
      <c r="X1693">
        <v>0</v>
      </c>
      <c r="Y1693">
        <v>0</v>
      </c>
      <c r="Z1693">
        <v>0</v>
      </c>
      <c r="AA1693">
        <v>40</v>
      </c>
      <c r="AB1693">
        <v>0</v>
      </c>
      <c r="AC1693">
        <v>40</v>
      </c>
      <c r="AD1693">
        <v>0</v>
      </c>
      <c r="AE1693">
        <v>0</v>
      </c>
      <c r="AF1693">
        <v>1</v>
      </c>
      <c r="AG1693">
        <v>0</v>
      </c>
      <c r="AH1693">
        <v>4</v>
      </c>
      <c r="AI1693">
        <v>0</v>
      </c>
      <c r="AJ1693">
        <v>0</v>
      </c>
      <c r="AK1693">
        <v>0</v>
      </c>
      <c r="AL1693">
        <v>0</v>
      </c>
      <c r="AM1693">
        <v>0</v>
      </c>
      <c r="AN1693">
        <v>0</v>
      </c>
      <c r="AO1693">
        <v>0</v>
      </c>
      <c r="AP1693">
        <v>0</v>
      </c>
      <c r="AQ1693">
        <v>0</v>
      </c>
      <c r="AR1693">
        <v>0</v>
      </c>
      <c r="AS1693">
        <v>0</v>
      </c>
      <c r="AT1693">
        <v>0</v>
      </c>
      <c r="AU1693">
        <v>0</v>
      </c>
      <c r="AV1693">
        <v>0</v>
      </c>
      <c r="AW1693">
        <v>0</v>
      </c>
      <c r="AX1693">
        <v>0</v>
      </c>
      <c r="AY1693">
        <v>0</v>
      </c>
      <c r="AZ1693">
        <v>0</v>
      </c>
      <c r="BA1693">
        <v>0</v>
      </c>
      <c r="BB1693">
        <v>0</v>
      </c>
      <c r="BC1693">
        <v>0</v>
      </c>
      <c r="BD1693">
        <v>0</v>
      </c>
      <c r="BE1693">
        <v>0</v>
      </c>
      <c r="BF1693">
        <v>0</v>
      </c>
      <c r="BG1693">
        <v>0</v>
      </c>
      <c r="BH1693">
        <v>0</v>
      </c>
      <c r="BI1693">
        <v>0</v>
      </c>
      <c r="BJ1693" s="2">
        <v>46132</v>
      </c>
      <c r="BK1693">
        <v>0</v>
      </c>
      <c r="BL1693" s="3" t="str">
        <f>VLOOKUP(O1693,DropDownList!$H$1:$I$7,2,FALSE)</f>
        <v>2023/24</v>
      </c>
      <c r="BM1693" s="3" t="str">
        <f t="shared" si="26"/>
        <v>PCOA</v>
      </c>
    </row>
    <row r="1694" spans="1:65" x14ac:dyDescent="0.2">
      <c r="A1694">
        <v>2026</v>
      </c>
      <c r="B1694">
        <v>4</v>
      </c>
      <c r="C1694" t="s">
        <v>162</v>
      </c>
      <c r="D1694" t="s">
        <v>184</v>
      </c>
      <c r="E1694" t="s">
        <v>20</v>
      </c>
      <c r="F1694">
        <v>9874</v>
      </c>
      <c r="G1694" t="s">
        <v>158</v>
      </c>
      <c r="H1694" t="s">
        <v>171</v>
      </c>
      <c r="I1694" t="s">
        <v>172</v>
      </c>
      <c r="J1694" s="1">
        <v>46113</v>
      </c>
      <c r="K1694" t="s">
        <v>440</v>
      </c>
      <c r="L1694">
        <v>1</v>
      </c>
      <c r="M1694" t="s">
        <v>441</v>
      </c>
      <c r="N1694" t="s">
        <v>442</v>
      </c>
      <c r="O1694" t="s">
        <v>156</v>
      </c>
      <c r="P1694" t="s">
        <v>148</v>
      </c>
      <c r="Q1694">
        <v>19.98</v>
      </c>
      <c r="R1694">
        <v>4</v>
      </c>
      <c r="S1694">
        <v>240</v>
      </c>
      <c r="T1694">
        <v>60</v>
      </c>
      <c r="U1694">
        <v>1</v>
      </c>
      <c r="V1694">
        <v>1</v>
      </c>
      <c r="W1694">
        <v>19.98</v>
      </c>
      <c r="X1694">
        <v>19.98</v>
      </c>
      <c r="Y1694">
        <v>0</v>
      </c>
      <c r="Z1694">
        <v>0</v>
      </c>
      <c r="AA1694">
        <v>160.02000000000001</v>
      </c>
      <c r="AB1694">
        <v>0</v>
      </c>
      <c r="AC1694">
        <v>160.02000000000001</v>
      </c>
      <c r="AD1694">
        <v>0</v>
      </c>
      <c r="AE1694">
        <v>1</v>
      </c>
      <c r="AF1694">
        <v>2</v>
      </c>
      <c r="AG1694">
        <v>1</v>
      </c>
      <c r="AH1694">
        <v>1</v>
      </c>
      <c r="AI1694">
        <v>0</v>
      </c>
      <c r="AJ1694">
        <v>0</v>
      </c>
      <c r="AK1694">
        <v>0</v>
      </c>
      <c r="AL1694">
        <v>0</v>
      </c>
      <c r="AM1694">
        <v>0</v>
      </c>
      <c r="AN1694">
        <v>0</v>
      </c>
      <c r="AO1694">
        <v>3</v>
      </c>
      <c r="AP1694">
        <v>16</v>
      </c>
      <c r="AQ1694">
        <v>3</v>
      </c>
      <c r="AR1694">
        <v>0</v>
      </c>
      <c r="AS1694">
        <v>3</v>
      </c>
      <c r="AT1694">
        <v>2</v>
      </c>
      <c r="AU1694">
        <v>0</v>
      </c>
      <c r="AV1694">
        <v>0</v>
      </c>
      <c r="AW1694">
        <v>0</v>
      </c>
      <c r="AX1694">
        <v>0</v>
      </c>
      <c r="AY1694">
        <v>2</v>
      </c>
      <c r="AZ1694">
        <v>3</v>
      </c>
      <c r="BA1694">
        <v>2</v>
      </c>
      <c r="BB1694">
        <v>0</v>
      </c>
      <c r="BC1694">
        <v>0</v>
      </c>
      <c r="BD1694">
        <v>0</v>
      </c>
      <c r="BE1694">
        <v>0</v>
      </c>
      <c r="BF1694">
        <v>3</v>
      </c>
      <c r="BG1694">
        <v>0</v>
      </c>
      <c r="BH1694">
        <v>0</v>
      </c>
      <c r="BI1694">
        <v>1</v>
      </c>
      <c r="BJ1694" s="2">
        <v>46132</v>
      </c>
      <c r="BK1694">
        <v>0</v>
      </c>
      <c r="BL1694" s="3" t="str">
        <f>VLOOKUP(O1694,DropDownList!$H$1:$I$7,2,FALSE)</f>
        <v>2023/24</v>
      </c>
      <c r="BM1694" s="3" t="str">
        <f t="shared" si="26"/>
        <v>PRAS</v>
      </c>
    </row>
    <row r="1695" spans="1:65" x14ac:dyDescent="0.2">
      <c r="A1695">
        <v>2026</v>
      </c>
      <c r="B1695">
        <v>4</v>
      </c>
      <c r="C1695" t="s">
        <v>162</v>
      </c>
      <c r="D1695" t="s">
        <v>184</v>
      </c>
      <c r="E1695" t="s">
        <v>20</v>
      </c>
      <c r="F1695">
        <v>9874</v>
      </c>
      <c r="G1695" t="s">
        <v>158</v>
      </c>
      <c r="H1695" t="s">
        <v>171</v>
      </c>
      <c r="I1695" t="s">
        <v>172</v>
      </c>
      <c r="J1695" s="1">
        <v>46113</v>
      </c>
      <c r="K1695" t="s">
        <v>440</v>
      </c>
      <c r="L1695">
        <v>1</v>
      </c>
      <c r="M1695" t="s">
        <v>441</v>
      </c>
      <c r="N1695" t="s">
        <v>442</v>
      </c>
      <c r="O1695" t="s">
        <v>155</v>
      </c>
      <c r="P1695" t="s">
        <v>152</v>
      </c>
      <c r="Q1695">
        <v>0</v>
      </c>
      <c r="R1695">
        <v>10</v>
      </c>
      <c r="S1695">
        <v>400</v>
      </c>
      <c r="T1695">
        <v>40</v>
      </c>
      <c r="U1695">
        <v>0</v>
      </c>
      <c r="V1695">
        <v>0</v>
      </c>
      <c r="W1695">
        <v>0</v>
      </c>
      <c r="X1695">
        <v>0</v>
      </c>
      <c r="Y1695">
        <v>0</v>
      </c>
      <c r="Z1695">
        <v>0</v>
      </c>
      <c r="AA1695">
        <v>360</v>
      </c>
      <c r="AB1695">
        <v>0</v>
      </c>
      <c r="AC1695">
        <v>360</v>
      </c>
      <c r="AD1695">
        <v>0</v>
      </c>
      <c r="AE1695">
        <v>0</v>
      </c>
      <c r="AF1695">
        <v>9</v>
      </c>
      <c r="AG1695">
        <v>0</v>
      </c>
      <c r="AH1695">
        <v>1</v>
      </c>
      <c r="AI1695">
        <v>0</v>
      </c>
      <c r="AJ1695">
        <v>0</v>
      </c>
      <c r="AK1695">
        <v>0</v>
      </c>
      <c r="AL1695">
        <v>0</v>
      </c>
      <c r="AM1695">
        <v>0</v>
      </c>
      <c r="AN1695">
        <v>0</v>
      </c>
      <c r="AO1695">
        <v>0</v>
      </c>
      <c r="AP1695">
        <v>0</v>
      </c>
      <c r="AQ1695">
        <v>0</v>
      </c>
      <c r="AR1695">
        <v>0</v>
      </c>
      <c r="AS1695">
        <v>0</v>
      </c>
      <c r="AT1695">
        <v>0</v>
      </c>
      <c r="AU1695">
        <v>0</v>
      </c>
      <c r="AV1695">
        <v>0</v>
      </c>
      <c r="AW1695">
        <v>0</v>
      </c>
      <c r="AX1695">
        <v>0</v>
      </c>
      <c r="AY1695">
        <v>0</v>
      </c>
      <c r="AZ1695">
        <v>0</v>
      </c>
      <c r="BA1695">
        <v>0</v>
      </c>
      <c r="BB1695">
        <v>0</v>
      </c>
      <c r="BC1695">
        <v>0</v>
      </c>
      <c r="BD1695">
        <v>0</v>
      </c>
      <c r="BE1695">
        <v>0</v>
      </c>
      <c r="BF1695">
        <v>0</v>
      </c>
      <c r="BG1695">
        <v>0</v>
      </c>
      <c r="BH1695">
        <v>0</v>
      </c>
      <c r="BI1695">
        <v>0</v>
      </c>
      <c r="BJ1695" s="2">
        <v>46132</v>
      </c>
      <c r="BK1695">
        <v>0</v>
      </c>
      <c r="BL1695" s="3" t="str">
        <f>VLOOKUP(O1695,DropDownList!$H$1:$I$7,2,FALSE)</f>
        <v>2022/23</v>
      </c>
      <c r="BM1695" s="3" t="str">
        <f t="shared" si="26"/>
        <v>PCOA</v>
      </c>
    </row>
    <row r="1696" spans="1:65" x14ac:dyDescent="0.2">
      <c r="A1696">
        <v>2026</v>
      </c>
      <c r="B1696">
        <v>4</v>
      </c>
      <c r="C1696" t="s">
        <v>162</v>
      </c>
      <c r="D1696" t="s">
        <v>184</v>
      </c>
      <c r="E1696" t="s">
        <v>20</v>
      </c>
      <c r="F1696">
        <v>9874</v>
      </c>
      <c r="G1696" t="s">
        <v>158</v>
      </c>
      <c r="H1696" t="s">
        <v>171</v>
      </c>
      <c r="I1696" t="s">
        <v>172</v>
      </c>
      <c r="J1696" s="1">
        <v>46113</v>
      </c>
      <c r="K1696" t="s">
        <v>440</v>
      </c>
      <c r="L1696">
        <v>1</v>
      </c>
      <c r="M1696" t="s">
        <v>441</v>
      </c>
      <c r="N1696" t="s">
        <v>442</v>
      </c>
      <c r="O1696" t="s">
        <v>155</v>
      </c>
      <c r="P1696" t="s">
        <v>160</v>
      </c>
      <c r="Q1696">
        <v>2996.13</v>
      </c>
      <c r="R1696">
        <v>71</v>
      </c>
      <c r="S1696">
        <v>37761.43</v>
      </c>
      <c r="T1696">
        <v>805</v>
      </c>
      <c r="U1696">
        <v>6</v>
      </c>
      <c r="V1696">
        <v>4</v>
      </c>
      <c r="W1696">
        <v>2455.0500000000002</v>
      </c>
      <c r="X1696">
        <v>2455.0500000000002</v>
      </c>
      <c r="Y1696">
        <v>0</v>
      </c>
      <c r="Z1696">
        <v>0</v>
      </c>
      <c r="AA1696">
        <v>33960.300000000003</v>
      </c>
      <c r="AB1696">
        <v>1810</v>
      </c>
      <c r="AC1696">
        <v>30290.3</v>
      </c>
      <c r="AD1696">
        <v>1</v>
      </c>
      <c r="AE1696">
        <v>3</v>
      </c>
      <c r="AF1696">
        <v>61</v>
      </c>
      <c r="AG1696">
        <v>5</v>
      </c>
      <c r="AH1696">
        <v>3</v>
      </c>
      <c r="AI1696">
        <v>1</v>
      </c>
      <c r="AJ1696">
        <v>0</v>
      </c>
      <c r="AK1696">
        <v>0</v>
      </c>
      <c r="AL1696">
        <v>0</v>
      </c>
      <c r="AM1696">
        <v>0</v>
      </c>
      <c r="AN1696">
        <v>0</v>
      </c>
      <c r="AO1696">
        <v>40</v>
      </c>
      <c r="AP1696">
        <v>156</v>
      </c>
      <c r="AQ1696">
        <v>42</v>
      </c>
      <c r="AR1696">
        <v>0</v>
      </c>
      <c r="AS1696">
        <v>23</v>
      </c>
      <c r="AT1696">
        <v>2</v>
      </c>
      <c r="AU1696">
        <v>10</v>
      </c>
      <c r="AV1696">
        <v>3</v>
      </c>
      <c r="AW1696">
        <v>2</v>
      </c>
      <c r="AX1696">
        <v>0</v>
      </c>
      <c r="AY1696">
        <v>15</v>
      </c>
      <c r="AZ1696">
        <v>22</v>
      </c>
      <c r="BA1696">
        <v>18</v>
      </c>
      <c r="BB1696">
        <v>8</v>
      </c>
      <c r="BC1696">
        <v>4</v>
      </c>
      <c r="BD1696">
        <v>2</v>
      </c>
      <c r="BE1696">
        <v>0</v>
      </c>
      <c r="BF1696">
        <v>68</v>
      </c>
      <c r="BG1696">
        <v>190</v>
      </c>
      <c r="BH1696">
        <v>1</v>
      </c>
      <c r="BI1696">
        <v>6</v>
      </c>
      <c r="BJ1696" s="2">
        <v>46132</v>
      </c>
      <c r="BK1696">
        <v>0</v>
      </c>
      <c r="BL1696" s="3" t="str">
        <f>VLOOKUP(O1696,DropDownList!$H$1:$I$7,2,FALSE)</f>
        <v>2022/23</v>
      </c>
      <c r="BM1696" s="3" t="str">
        <f t="shared" si="26"/>
        <v>SC COURT</v>
      </c>
    </row>
    <row r="1697" spans="1:65" x14ac:dyDescent="0.2">
      <c r="A1697">
        <v>2026</v>
      </c>
      <c r="B1697">
        <v>4</v>
      </c>
      <c r="C1697" t="s">
        <v>162</v>
      </c>
      <c r="D1697" t="s">
        <v>184</v>
      </c>
      <c r="E1697" t="s">
        <v>20</v>
      </c>
      <c r="F1697">
        <v>9874</v>
      </c>
      <c r="G1697" t="s">
        <v>158</v>
      </c>
      <c r="H1697" t="s">
        <v>171</v>
      </c>
      <c r="I1697" t="s">
        <v>172</v>
      </c>
      <c r="J1697" s="1">
        <v>46113</v>
      </c>
      <c r="K1697" t="s">
        <v>440</v>
      </c>
      <c r="L1697">
        <v>1</v>
      </c>
      <c r="M1697" t="s">
        <v>441</v>
      </c>
      <c r="N1697" t="s">
        <v>442</v>
      </c>
      <c r="O1697" t="s">
        <v>155</v>
      </c>
      <c r="P1697" t="s">
        <v>150</v>
      </c>
      <c r="Q1697">
        <v>725</v>
      </c>
      <c r="R1697">
        <v>39</v>
      </c>
      <c r="S1697">
        <v>6002.08</v>
      </c>
      <c r="T1697">
        <v>391.25</v>
      </c>
      <c r="U1697">
        <v>4</v>
      </c>
      <c r="V1697">
        <v>4</v>
      </c>
      <c r="W1697">
        <v>725</v>
      </c>
      <c r="X1697">
        <v>725</v>
      </c>
      <c r="Y1697">
        <v>36</v>
      </c>
      <c r="Z1697">
        <v>5610.83</v>
      </c>
      <c r="AA1697">
        <v>4885.83</v>
      </c>
      <c r="AB1697">
        <v>635.83000000000004</v>
      </c>
      <c r="AC1697">
        <v>4250</v>
      </c>
      <c r="AD1697">
        <v>3</v>
      </c>
      <c r="AE1697">
        <v>1</v>
      </c>
      <c r="AF1697">
        <v>32</v>
      </c>
      <c r="AG1697">
        <v>1</v>
      </c>
      <c r="AH1697">
        <v>3</v>
      </c>
      <c r="AI1697">
        <v>3</v>
      </c>
      <c r="AJ1697">
        <v>13</v>
      </c>
      <c r="AK1697">
        <v>7</v>
      </c>
      <c r="AL1697">
        <v>1</v>
      </c>
      <c r="AM1697">
        <v>2</v>
      </c>
      <c r="AN1697">
        <v>0</v>
      </c>
      <c r="AO1697">
        <v>19</v>
      </c>
      <c r="AP1697">
        <v>87</v>
      </c>
      <c r="AQ1697">
        <v>24</v>
      </c>
      <c r="AR1697">
        <v>0</v>
      </c>
      <c r="AS1697">
        <v>12</v>
      </c>
      <c r="AT1697">
        <v>8</v>
      </c>
      <c r="AU1697">
        <v>2</v>
      </c>
      <c r="AV1697">
        <v>0</v>
      </c>
      <c r="AW1697">
        <v>0</v>
      </c>
      <c r="AX1697">
        <v>0</v>
      </c>
      <c r="AY1697">
        <v>7</v>
      </c>
      <c r="AZ1697">
        <v>16</v>
      </c>
      <c r="BA1697">
        <v>13</v>
      </c>
      <c r="BB1697">
        <v>2</v>
      </c>
      <c r="BC1697">
        <v>1</v>
      </c>
      <c r="BD1697">
        <v>0</v>
      </c>
      <c r="BE1697">
        <v>0</v>
      </c>
      <c r="BF1697">
        <v>19</v>
      </c>
      <c r="BG1697">
        <v>500</v>
      </c>
      <c r="BH1697">
        <v>0</v>
      </c>
      <c r="BI1697">
        <v>4</v>
      </c>
      <c r="BJ1697" s="2">
        <v>46132</v>
      </c>
      <c r="BK1697">
        <v>0</v>
      </c>
      <c r="BL1697" s="3" t="str">
        <f>VLOOKUP(O1697,DropDownList!$H$1:$I$7,2,FALSE)</f>
        <v>2022/23</v>
      </c>
      <c r="BM1697" s="3" t="str">
        <f t="shared" si="26"/>
        <v>FISCAL FINES</v>
      </c>
    </row>
    <row r="1698" spans="1:65" x14ac:dyDescent="0.2">
      <c r="A1698">
        <v>2026</v>
      </c>
      <c r="B1698">
        <v>4</v>
      </c>
      <c r="C1698" t="s">
        <v>162</v>
      </c>
      <c r="D1698" t="s">
        <v>184</v>
      </c>
      <c r="E1698" t="s">
        <v>20</v>
      </c>
      <c r="F1698">
        <v>9874</v>
      </c>
      <c r="G1698" t="s">
        <v>158</v>
      </c>
      <c r="H1698" t="s">
        <v>171</v>
      </c>
      <c r="I1698" t="s">
        <v>172</v>
      </c>
      <c r="J1698" s="1">
        <v>46113</v>
      </c>
      <c r="K1698" t="s">
        <v>440</v>
      </c>
      <c r="L1698">
        <v>1</v>
      </c>
      <c r="M1698" t="s">
        <v>441</v>
      </c>
      <c r="N1698" t="s">
        <v>442</v>
      </c>
      <c r="O1698" t="s">
        <v>156</v>
      </c>
      <c r="P1698" t="s">
        <v>161</v>
      </c>
      <c r="Q1698">
        <v>100</v>
      </c>
      <c r="R1698">
        <v>71</v>
      </c>
      <c r="S1698">
        <v>1655</v>
      </c>
      <c r="T1698">
        <v>10</v>
      </c>
      <c r="U1698">
        <v>9</v>
      </c>
      <c r="V1698">
        <v>0</v>
      </c>
      <c r="W1698">
        <v>0</v>
      </c>
      <c r="X1698">
        <v>0</v>
      </c>
      <c r="Y1698">
        <v>0</v>
      </c>
      <c r="Z1698">
        <v>0</v>
      </c>
      <c r="AA1698">
        <v>1545</v>
      </c>
      <c r="AB1698">
        <v>0</v>
      </c>
      <c r="AC1698">
        <v>0</v>
      </c>
      <c r="AD1698">
        <v>0</v>
      </c>
      <c r="AE1698">
        <v>0</v>
      </c>
      <c r="AF1698">
        <v>65</v>
      </c>
      <c r="AG1698">
        <v>0</v>
      </c>
      <c r="AH1698">
        <v>1</v>
      </c>
      <c r="AI1698">
        <v>5</v>
      </c>
      <c r="AJ1698">
        <v>0</v>
      </c>
      <c r="AK1698">
        <v>0</v>
      </c>
      <c r="AL1698">
        <v>0</v>
      </c>
      <c r="AM1698">
        <v>0</v>
      </c>
      <c r="AN1698">
        <v>0</v>
      </c>
      <c r="AO1698">
        <v>39</v>
      </c>
      <c r="AP1698">
        <v>148</v>
      </c>
      <c r="AQ1698">
        <v>41</v>
      </c>
      <c r="AR1698">
        <v>1</v>
      </c>
      <c r="AS1698">
        <v>21</v>
      </c>
      <c r="AT1698">
        <v>3</v>
      </c>
      <c r="AU1698">
        <v>15</v>
      </c>
      <c r="AV1698">
        <v>6</v>
      </c>
      <c r="AW1698">
        <v>1</v>
      </c>
      <c r="AX1698">
        <v>0</v>
      </c>
      <c r="AY1698">
        <v>13</v>
      </c>
      <c r="AZ1698">
        <v>23</v>
      </c>
      <c r="BA1698">
        <v>14</v>
      </c>
      <c r="BB1698">
        <v>2</v>
      </c>
      <c r="BC1698">
        <v>1</v>
      </c>
      <c r="BD1698">
        <v>4</v>
      </c>
      <c r="BE1698">
        <v>0</v>
      </c>
      <c r="BF1698">
        <v>63</v>
      </c>
      <c r="BG1698">
        <v>100</v>
      </c>
      <c r="BH1698">
        <v>0</v>
      </c>
      <c r="BI1698">
        <v>9</v>
      </c>
      <c r="BJ1698" s="2">
        <v>46132</v>
      </c>
      <c r="BK1698">
        <v>0</v>
      </c>
      <c r="BL1698" s="3" t="str">
        <f>VLOOKUP(O1698,DropDownList!$H$1:$I$7,2,FALSE)</f>
        <v>2023/24</v>
      </c>
      <c r="BM1698" s="3" t="str">
        <f t="shared" si="26"/>
        <v>VSUR</v>
      </c>
    </row>
    <row r="1699" spans="1:65" x14ac:dyDescent="0.2">
      <c r="A1699">
        <v>2026</v>
      </c>
      <c r="B1699">
        <v>4</v>
      </c>
      <c r="C1699" t="s">
        <v>162</v>
      </c>
      <c r="D1699" t="s">
        <v>184</v>
      </c>
      <c r="E1699" t="s">
        <v>20</v>
      </c>
      <c r="F1699">
        <v>9874</v>
      </c>
      <c r="G1699" t="s">
        <v>158</v>
      </c>
      <c r="H1699" t="s">
        <v>171</v>
      </c>
      <c r="I1699" t="s">
        <v>172</v>
      </c>
      <c r="J1699" s="1">
        <v>46113</v>
      </c>
      <c r="K1699" t="s">
        <v>440</v>
      </c>
      <c r="L1699">
        <v>1</v>
      </c>
      <c r="M1699" t="s">
        <v>441</v>
      </c>
      <c r="N1699" t="s">
        <v>442</v>
      </c>
      <c r="O1699" t="s">
        <v>155</v>
      </c>
      <c r="P1699" t="s">
        <v>159</v>
      </c>
      <c r="Q1699">
        <v>0</v>
      </c>
      <c r="R1699">
        <v>1</v>
      </c>
      <c r="S1699">
        <v>3590</v>
      </c>
      <c r="T1699">
        <v>0</v>
      </c>
      <c r="U1699">
        <v>0</v>
      </c>
      <c r="V1699">
        <v>0</v>
      </c>
      <c r="W1699">
        <v>0</v>
      </c>
      <c r="X1699">
        <v>0</v>
      </c>
      <c r="Y1699">
        <v>0</v>
      </c>
      <c r="Z1699">
        <v>0</v>
      </c>
      <c r="AA1699">
        <v>3590</v>
      </c>
      <c r="AB1699">
        <v>0</v>
      </c>
      <c r="AC1699">
        <v>0</v>
      </c>
      <c r="AD1699">
        <v>0</v>
      </c>
      <c r="AE1699">
        <v>0</v>
      </c>
      <c r="AF1699">
        <v>1</v>
      </c>
      <c r="AG1699">
        <v>0</v>
      </c>
      <c r="AH1699">
        <v>0</v>
      </c>
      <c r="AI1699">
        <v>0</v>
      </c>
      <c r="AJ1699">
        <v>0</v>
      </c>
      <c r="AK1699">
        <v>0</v>
      </c>
      <c r="AL1699">
        <v>0</v>
      </c>
      <c r="AM1699">
        <v>0</v>
      </c>
      <c r="AN1699">
        <v>0</v>
      </c>
      <c r="AO1699">
        <v>0</v>
      </c>
      <c r="AP1699">
        <v>0</v>
      </c>
      <c r="AQ1699">
        <v>0</v>
      </c>
      <c r="AR1699">
        <v>0</v>
      </c>
      <c r="AS1699">
        <v>0</v>
      </c>
      <c r="AT1699">
        <v>0</v>
      </c>
      <c r="AU1699">
        <v>0</v>
      </c>
      <c r="AV1699">
        <v>0</v>
      </c>
      <c r="AW1699">
        <v>0</v>
      </c>
      <c r="AX1699">
        <v>0</v>
      </c>
      <c r="AY1699">
        <v>0</v>
      </c>
      <c r="AZ1699">
        <v>0</v>
      </c>
      <c r="BA1699">
        <v>0</v>
      </c>
      <c r="BB1699">
        <v>0</v>
      </c>
      <c r="BC1699">
        <v>0</v>
      </c>
      <c r="BD1699">
        <v>0</v>
      </c>
      <c r="BE1699">
        <v>0</v>
      </c>
      <c r="BF1699">
        <v>0</v>
      </c>
      <c r="BG1699">
        <v>0</v>
      </c>
      <c r="BH1699">
        <v>0</v>
      </c>
      <c r="BI1699">
        <v>0</v>
      </c>
      <c r="BJ1699" s="2">
        <v>46132</v>
      </c>
      <c r="BK1699">
        <v>0</v>
      </c>
      <c r="BL1699" s="3" t="str">
        <f>VLOOKUP(O1699,DropDownList!$H$1:$I$7,2,FALSE)</f>
        <v>2022/23</v>
      </c>
      <c r="BM1699" s="3" t="str">
        <f t="shared" si="26"/>
        <v>CONF</v>
      </c>
    </row>
    <row r="1700" spans="1:65" x14ac:dyDescent="0.2">
      <c r="A1700">
        <v>2026</v>
      </c>
      <c r="B1700">
        <v>4</v>
      </c>
      <c r="C1700" t="s">
        <v>162</v>
      </c>
      <c r="D1700" t="s">
        <v>184</v>
      </c>
      <c r="E1700" t="s">
        <v>20</v>
      </c>
      <c r="F1700">
        <v>9874</v>
      </c>
      <c r="G1700" t="s">
        <v>158</v>
      </c>
      <c r="H1700" t="s">
        <v>171</v>
      </c>
      <c r="I1700" t="s">
        <v>172</v>
      </c>
      <c r="J1700" s="1">
        <v>46113</v>
      </c>
      <c r="K1700" t="s">
        <v>440</v>
      </c>
      <c r="L1700">
        <v>1</v>
      </c>
      <c r="M1700" t="s">
        <v>441</v>
      </c>
      <c r="N1700" t="s">
        <v>442</v>
      </c>
      <c r="O1700" t="s">
        <v>155</v>
      </c>
      <c r="P1700" t="s">
        <v>161</v>
      </c>
      <c r="Q1700">
        <v>10</v>
      </c>
      <c r="R1700">
        <v>71</v>
      </c>
      <c r="S1700">
        <v>1900</v>
      </c>
      <c r="T1700">
        <v>30</v>
      </c>
      <c r="U1700">
        <v>7</v>
      </c>
      <c r="V1700">
        <v>1</v>
      </c>
      <c r="W1700">
        <v>10</v>
      </c>
      <c r="X1700">
        <v>10</v>
      </c>
      <c r="Y1700">
        <v>0</v>
      </c>
      <c r="Z1700">
        <v>0</v>
      </c>
      <c r="AA1700">
        <v>1860</v>
      </c>
      <c r="AB1700">
        <v>0</v>
      </c>
      <c r="AC1700">
        <v>0</v>
      </c>
      <c r="AD1700">
        <v>1</v>
      </c>
      <c r="AE1700">
        <v>0</v>
      </c>
      <c r="AF1700">
        <v>67</v>
      </c>
      <c r="AG1700">
        <v>0</v>
      </c>
      <c r="AH1700">
        <v>3</v>
      </c>
      <c r="AI1700">
        <v>1</v>
      </c>
      <c r="AJ1700">
        <v>0</v>
      </c>
      <c r="AK1700">
        <v>0</v>
      </c>
      <c r="AL1700">
        <v>0</v>
      </c>
      <c r="AM1700">
        <v>0</v>
      </c>
      <c r="AN1700">
        <v>0</v>
      </c>
      <c r="AO1700">
        <v>41</v>
      </c>
      <c r="AP1700">
        <v>164</v>
      </c>
      <c r="AQ1700">
        <v>42</v>
      </c>
      <c r="AR1700">
        <v>0</v>
      </c>
      <c r="AS1700">
        <v>24</v>
      </c>
      <c r="AT1700">
        <v>3</v>
      </c>
      <c r="AU1700">
        <v>11</v>
      </c>
      <c r="AV1700">
        <v>3</v>
      </c>
      <c r="AW1700">
        <v>2</v>
      </c>
      <c r="AX1700">
        <v>0</v>
      </c>
      <c r="AY1700">
        <v>16</v>
      </c>
      <c r="AZ1700">
        <v>23</v>
      </c>
      <c r="BA1700">
        <v>19</v>
      </c>
      <c r="BB1700">
        <v>8</v>
      </c>
      <c r="BC1700">
        <v>5</v>
      </c>
      <c r="BD1700">
        <v>3</v>
      </c>
      <c r="BE1700">
        <v>0</v>
      </c>
      <c r="BF1700">
        <v>68</v>
      </c>
      <c r="BG1700">
        <v>10</v>
      </c>
      <c r="BH1700">
        <v>0</v>
      </c>
      <c r="BI1700">
        <v>7</v>
      </c>
      <c r="BJ1700" s="2">
        <v>46132</v>
      </c>
      <c r="BK1700">
        <v>0</v>
      </c>
      <c r="BL1700" s="3" t="str">
        <f>VLOOKUP(O1700,DropDownList!$H$1:$I$7,2,FALSE)</f>
        <v>2022/23</v>
      </c>
      <c r="BM1700" s="3" t="str">
        <f t="shared" si="26"/>
        <v>VSUR</v>
      </c>
    </row>
    <row r="1701" spans="1:65" x14ac:dyDescent="0.2">
      <c r="A1701">
        <v>2026</v>
      </c>
      <c r="B1701">
        <v>4</v>
      </c>
      <c r="C1701" t="s">
        <v>162</v>
      </c>
      <c r="D1701" t="s">
        <v>184</v>
      </c>
      <c r="E1701" t="s">
        <v>20</v>
      </c>
      <c r="F1701">
        <v>9874</v>
      </c>
      <c r="G1701" t="s">
        <v>158</v>
      </c>
      <c r="H1701" t="s">
        <v>171</v>
      </c>
      <c r="I1701" t="s">
        <v>172</v>
      </c>
      <c r="J1701" s="1">
        <v>46113</v>
      </c>
      <c r="K1701" t="s">
        <v>440</v>
      </c>
      <c r="L1701">
        <v>1</v>
      </c>
      <c r="M1701" t="s">
        <v>441</v>
      </c>
      <c r="N1701" t="s">
        <v>442</v>
      </c>
      <c r="O1701" t="s">
        <v>155</v>
      </c>
      <c r="P1701" t="s">
        <v>148</v>
      </c>
      <c r="Q1701">
        <v>0</v>
      </c>
      <c r="R1701">
        <v>2</v>
      </c>
      <c r="S1701">
        <v>120</v>
      </c>
      <c r="T1701">
        <v>0</v>
      </c>
      <c r="U1701">
        <v>0</v>
      </c>
      <c r="V1701">
        <v>0</v>
      </c>
      <c r="W1701">
        <v>0</v>
      </c>
      <c r="X1701">
        <v>0</v>
      </c>
      <c r="Y1701">
        <v>0</v>
      </c>
      <c r="Z1701">
        <v>0</v>
      </c>
      <c r="AA1701">
        <v>120</v>
      </c>
      <c r="AB1701">
        <v>0</v>
      </c>
      <c r="AC1701">
        <v>120</v>
      </c>
      <c r="AD1701">
        <v>0</v>
      </c>
      <c r="AE1701">
        <v>0</v>
      </c>
      <c r="AF1701">
        <v>2</v>
      </c>
      <c r="AG1701">
        <v>0</v>
      </c>
      <c r="AH1701">
        <v>0</v>
      </c>
      <c r="AI1701">
        <v>0</v>
      </c>
      <c r="AJ1701">
        <v>0</v>
      </c>
      <c r="AK1701">
        <v>0</v>
      </c>
      <c r="AL1701">
        <v>0</v>
      </c>
      <c r="AM1701">
        <v>0</v>
      </c>
      <c r="AN1701">
        <v>0</v>
      </c>
      <c r="AO1701">
        <v>1</v>
      </c>
      <c r="AP1701">
        <v>1</v>
      </c>
      <c r="AQ1701">
        <v>1</v>
      </c>
      <c r="AR1701">
        <v>0</v>
      </c>
      <c r="AS1701">
        <v>0</v>
      </c>
      <c r="AT1701">
        <v>0</v>
      </c>
      <c r="AU1701">
        <v>0</v>
      </c>
      <c r="AV1701">
        <v>0</v>
      </c>
      <c r="AW1701">
        <v>0</v>
      </c>
      <c r="AX1701">
        <v>0</v>
      </c>
      <c r="AY1701">
        <v>0</v>
      </c>
      <c r="AZ1701">
        <v>0</v>
      </c>
      <c r="BA1701">
        <v>0</v>
      </c>
      <c r="BB1701">
        <v>0</v>
      </c>
      <c r="BC1701">
        <v>0</v>
      </c>
      <c r="BD1701">
        <v>0</v>
      </c>
      <c r="BE1701">
        <v>0</v>
      </c>
      <c r="BF1701">
        <v>1</v>
      </c>
      <c r="BG1701">
        <v>0</v>
      </c>
      <c r="BH1701">
        <v>0</v>
      </c>
      <c r="BI1701">
        <v>0</v>
      </c>
      <c r="BJ1701" s="2">
        <v>46132</v>
      </c>
      <c r="BK1701">
        <v>0</v>
      </c>
      <c r="BL1701" s="3" t="str">
        <f>VLOOKUP(O1701,DropDownList!$H$1:$I$7,2,FALSE)</f>
        <v>2022/23</v>
      </c>
      <c r="BM1701" s="3" t="str">
        <f t="shared" si="26"/>
        <v>PRAS</v>
      </c>
    </row>
    <row r="1702" spans="1:65" x14ac:dyDescent="0.2">
      <c r="A1702">
        <v>2026</v>
      </c>
      <c r="B1702">
        <v>4</v>
      </c>
      <c r="C1702" t="s">
        <v>162</v>
      </c>
      <c r="D1702" t="s">
        <v>184</v>
      </c>
      <c r="E1702" t="s">
        <v>20</v>
      </c>
      <c r="F1702">
        <v>9874</v>
      </c>
      <c r="G1702" t="s">
        <v>158</v>
      </c>
      <c r="H1702" t="s">
        <v>171</v>
      </c>
      <c r="I1702" t="s">
        <v>172</v>
      </c>
      <c r="J1702" s="1">
        <v>46113</v>
      </c>
      <c r="K1702" t="s">
        <v>440</v>
      </c>
      <c r="L1702">
        <v>1</v>
      </c>
      <c r="M1702" t="s">
        <v>441</v>
      </c>
      <c r="N1702" t="s">
        <v>442</v>
      </c>
      <c r="O1702" t="s">
        <v>156</v>
      </c>
      <c r="P1702" t="s">
        <v>150</v>
      </c>
      <c r="Q1702">
        <v>459.74</v>
      </c>
      <c r="R1702">
        <v>46</v>
      </c>
      <c r="S1702">
        <v>7460.39</v>
      </c>
      <c r="T1702">
        <v>1745.84</v>
      </c>
      <c r="U1702">
        <v>5</v>
      </c>
      <c r="V1702">
        <v>3</v>
      </c>
      <c r="W1702">
        <v>238.76</v>
      </c>
      <c r="X1702">
        <v>238.76</v>
      </c>
      <c r="Y1702">
        <v>35</v>
      </c>
      <c r="Z1702">
        <v>5714.55</v>
      </c>
      <c r="AA1702">
        <v>5254.81</v>
      </c>
      <c r="AB1702">
        <v>1345.69</v>
      </c>
      <c r="AC1702">
        <v>3909.12</v>
      </c>
      <c r="AD1702">
        <v>2</v>
      </c>
      <c r="AE1702">
        <v>1</v>
      </c>
      <c r="AF1702">
        <v>30</v>
      </c>
      <c r="AG1702">
        <v>3</v>
      </c>
      <c r="AH1702">
        <v>11</v>
      </c>
      <c r="AI1702">
        <v>2</v>
      </c>
      <c r="AJ1702">
        <v>10</v>
      </c>
      <c r="AK1702">
        <v>6</v>
      </c>
      <c r="AL1702">
        <v>0</v>
      </c>
      <c r="AM1702">
        <v>7</v>
      </c>
      <c r="AN1702">
        <v>0</v>
      </c>
      <c r="AO1702">
        <v>20</v>
      </c>
      <c r="AP1702">
        <v>97</v>
      </c>
      <c r="AQ1702">
        <v>22</v>
      </c>
      <c r="AR1702">
        <v>0</v>
      </c>
      <c r="AS1702">
        <v>15</v>
      </c>
      <c r="AT1702">
        <v>7</v>
      </c>
      <c r="AU1702">
        <v>0</v>
      </c>
      <c r="AV1702">
        <v>0</v>
      </c>
      <c r="AW1702">
        <v>0</v>
      </c>
      <c r="AX1702">
        <v>0</v>
      </c>
      <c r="AY1702">
        <v>11</v>
      </c>
      <c r="AZ1702">
        <v>20</v>
      </c>
      <c r="BA1702">
        <v>15</v>
      </c>
      <c r="BB1702">
        <v>2</v>
      </c>
      <c r="BC1702">
        <v>1</v>
      </c>
      <c r="BD1702">
        <v>0</v>
      </c>
      <c r="BE1702">
        <v>0</v>
      </c>
      <c r="BF1702">
        <v>21</v>
      </c>
      <c r="BG1702">
        <v>193.86</v>
      </c>
      <c r="BH1702">
        <v>0</v>
      </c>
      <c r="BI1702">
        <v>5</v>
      </c>
      <c r="BJ1702" s="2">
        <v>46132</v>
      </c>
      <c r="BK1702">
        <v>0</v>
      </c>
      <c r="BL1702" s="3" t="str">
        <f>VLOOKUP(O1702,DropDownList!$H$1:$I$7,2,FALSE)</f>
        <v>2023/24</v>
      </c>
      <c r="BM1702" s="3" t="str">
        <f t="shared" si="26"/>
        <v>FISCAL FINES</v>
      </c>
    </row>
    <row r="1703" spans="1:65" x14ac:dyDescent="0.2">
      <c r="A1703">
        <v>2026</v>
      </c>
      <c r="B1703">
        <v>4</v>
      </c>
      <c r="C1703" t="s">
        <v>162</v>
      </c>
      <c r="D1703" t="s">
        <v>184</v>
      </c>
      <c r="E1703" t="s">
        <v>20</v>
      </c>
      <c r="F1703">
        <v>9874</v>
      </c>
      <c r="G1703" t="s">
        <v>158</v>
      </c>
      <c r="H1703" t="s">
        <v>171</v>
      </c>
      <c r="I1703" t="s">
        <v>172</v>
      </c>
      <c r="J1703" s="1">
        <v>46113</v>
      </c>
      <c r="K1703" t="s">
        <v>440</v>
      </c>
      <c r="L1703">
        <v>1</v>
      </c>
      <c r="M1703" t="s">
        <v>441</v>
      </c>
      <c r="N1703" t="s">
        <v>442</v>
      </c>
      <c r="O1703" t="s">
        <v>149</v>
      </c>
      <c r="P1703" t="s">
        <v>160</v>
      </c>
      <c r="Q1703">
        <v>8868.56</v>
      </c>
      <c r="R1703">
        <v>54</v>
      </c>
      <c r="S1703">
        <v>33200</v>
      </c>
      <c r="T1703">
        <v>810</v>
      </c>
      <c r="U1703">
        <v>24</v>
      </c>
      <c r="V1703">
        <v>16</v>
      </c>
      <c r="W1703">
        <v>3490</v>
      </c>
      <c r="X1703">
        <v>6595</v>
      </c>
      <c r="Y1703">
        <v>0</v>
      </c>
      <c r="Z1703">
        <v>0</v>
      </c>
      <c r="AA1703">
        <v>23521.439999999999</v>
      </c>
      <c r="AB1703">
        <v>2900</v>
      </c>
      <c r="AC1703">
        <v>19305.03</v>
      </c>
      <c r="AD1703">
        <v>4</v>
      </c>
      <c r="AE1703">
        <v>12</v>
      </c>
      <c r="AF1703">
        <v>28</v>
      </c>
      <c r="AG1703">
        <v>18</v>
      </c>
      <c r="AH1703">
        <v>1</v>
      </c>
      <c r="AI1703">
        <v>6</v>
      </c>
      <c r="AJ1703">
        <v>0</v>
      </c>
      <c r="AK1703">
        <v>0</v>
      </c>
      <c r="AL1703">
        <v>0</v>
      </c>
      <c r="AM1703">
        <v>0</v>
      </c>
      <c r="AN1703">
        <v>0</v>
      </c>
      <c r="AO1703">
        <v>30</v>
      </c>
      <c r="AP1703">
        <v>62</v>
      </c>
      <c r="AQ1703">
        <v>28</v>
      </c>
      <c r="AR1703">
        <v>0</v>
      </c>
      <c r="AS1703">
        <v>10</v>
      </c>
      <c r="AT1703">
        <v>3</v>
      </c>
      <c r="AU1703">
        <v>0</v>
      </c>
      <c r="AV1703">
        <v>0</v>
      </c>
      <c r="AW1703">
        <v>2</v>
      </c>
      <c r="AX1703">
        <v>0</v>
      </c>
      <c r="AY1703">
        <v>5</v>
      </c>
      <c r="AZ1703">
        <v>5</v>
      </c>
      <c r="BA1703">
        <v>0</v>
      </c>
      <c r="BB1703">
        <v>2</v>
      </c>
      <c r="BC1703">
        <v>0</v>
      </c>
      <c r="BD1703">
        <v>1</v>
      </c>
      <c r="BE1703">
        <v>0</v>
      </c>
      <c r="BF1703">
        <v>51</v>
      </c>
      <c r="BG1703">
        <v>1610</v>
      </c>
      <c r="BH1703">
        <v>1</v>
      </c>
      <c r="BI1703">
        <v>22</v>
      </c>
      <c r="BJ1703" s="2">
        <v>46132</v>
      </c>
      <c r="BK1703">
        <v>0</v>
      </c>
      <c r="BL1703" s="3" t="str">
        <f>VLOOKUP(O1703,DropDownList!$H$1:$I$7,2,FALSE)</f>
        <v>2025/26</v>
      </c>
      <c r="BM1703" s="3" t="str">
        <f t="shared" si="26"/>
        <v>SC COURT</v>
      </c>
    </row>
    <row r="1704" spans="1:65" x14ac:dyDescent="0.2">
      <c r="A1704">
        <v>2026</v>
      </c>
      <c r="B1704">
        <v>4</v>
      </c>
      <c r="C1704" t="s">
        <v>162</v>
      </c>
      <c r="D1704" t="s">
        <v>184</v>
      </c>
      <c r="E1704" t="s">
        <v>20</v>
      </c>
      <c r="F1704">
        <v>9874</v>
      </c>
      <c r="G1704" t="s">
        <v>158</v>
      </c>
      <c r="H1704" t="s">
        <v>171</v>
      </c>
      <c r="I1704" t="s">
        <v>172</v>
      </c>
      <c r="J1704" s="1">
        <v>46113</v>
      </c>
      <c r="K1704" t="s">
        <v>440</v>
      </c>
      <c r="L1704">
        <v>1</v>
      </c>
      <c r="M1704" t="s">
        <v>441</v>
      </c>
      <c r="N1704" t="s">
        <v>442</v>
      </c>
      <c r="O1704" t="s">
        <v>149</v>
      </c>
      <c r="P1704" t="s">
        <v>152</v>
      </c>
      <c r="Q1704">
        <v>0</v>
      </c>
      <c r="R1704">
        <v>4</v>
      </c>
      <c r="S1704">
        <v>160</v>
      </c>
      <c r="T1704">
        <v>0</v>
      </c>
      <c r="U1704">
        <v>0</v>
      </c>
      <c r="V1704">
        <v>0</v>
      </c>
      <c r="W1704">
        <v>0</v>
      </c>
      <c r="X1704">
        <v>0</v>
      </c>
      <c r="Y1704">
        <v>0</v>
      </c>
      <c r="Z1704">
        <v>0</v>
      </c>
      <c r="AA1704">
        <v>160</v>
      </c>
      <c r="AB1704">
        <v>0</v>
      </c>
      <c r="AC1704">
        <v>160</v>
      </c>
      <c r="AD1704">
        <v>0</v>
      </c>
      <c r="AE1704">
        <v>0</v>
      </c>
      <c r="AF1704">
        <v>4</v>
      </c>
      <c r="AG1704">
        <v>0</v>
      </c>
      <c r="AH1704">
        <v>0</v>
      </c>
      <c r="AI1704">
        <v>0</v>
      </c>
      <c r="AJ1704">
        <v>0</v>
      </c>
      <c r="AK1704">
        <v>0</v>
      </c>
      <c r="AL1704">
        <v>0</v>
      </c>
      <c r="AM1704">
        <v>0</v>
      </c>
      <c r="AN1704">
        <v>0</v>
      </c>
      <c r="AO1704">
        <v>0</v>
      </c>
      <c r="AP1704">
        <v>0</v>
      </c>
      <c r="AQ1704">
        <v>0</v>
      </c>
      <c r="AR1704">
        <v>0</v>
      </c>
      <c r="AS1704">
        <v>0</v>
      </c>
      <c r="AT1704">
        <v>0</v>
      </c>
      <c r="AU1704">
        <v>0</v>
      </c>
      <c r="AV1704">
        <v>0</v>
      </c>
      <c r="AW1704">
        <v>0</v>
      </c>
      <c r="AX1704">
        <v>0</v>
      </c>
      <c r="AY1704">
        <v>0</v>
      </c>
      <c r="AZ1704">
        <v>0</v>
      </c>
      <c r="BA1704">
        <v>0</v>
      </c>
      <c r="BB1704">
        <v>0</v>
      </c>
      <c r="BC1704">
        <v>0</v>
      </c>
      <c r="BD1704">
        <v>0</v>
      </c>
      <c r="BE1704">
        <v>0</v>
      </c>
      <c r="BF1704">
        <v>0</v>
      </c>
      <c r="BG1704">
        <v>0</v>
      </c>
      <c r="BH1704">
        <v>0</v>
      </c>
      <c r="BI1704">
        <v>0</v>
      </c>
      <c r="BJ1704" s="2">
        <v>46132</v>
      </c>
      <c r="BK1704">
        <v>0</v>
      </c>
      <c r="BL1704" s="3" t="str">
        <f>VLOOKUP(O1704,DropDownList!$H$1:$I$7,2,FALSE)</f>
        <v>2025/26</v>
      </c>
      <c r="BM1704" s="3" t="str">
        <f t="shared" si="26"/>
        <v>PCOA</v>
      </c>
    </row>
    <row r="1705" spans="1:65" x14ac:dyDescent="0.2">
      <c r="A1705">
        <v>2026</v>
      </c>
      <c r="B1705">
        <v>4</v>
      </c>
      <c r="C1705" t="s">
        <v>162</v>
      </c>
      <c r="D1705" t="s">
        <v>184</v>
      </c>
      <c r="E1705" t="s">
        <v>20</v>
      </c>
      <c r="F1705">
        <v>9874</v>
      </c>
      <c r="G1705" t="s">
        <v>158</v>
      </c>
      <c r="H1705" t="s">
        <v>171</v>
      </c>
      <c r="I1705" t="s">
        <v>172</v>
      </c>
      <c r="J1705" s="1">
        <v>46113</v>
      </c>
      <c r="K1705" t="s">
        <v>440</v>
      </c>
      <c r="L1705">
        <v>1</v>
      </c>
      <c r="M1705" t="s">
        <v>441</v>
      </c>
      <c r="N1705" t="s">
        <v>442</v>
      </c>
      <c r="O1705" t="s">
        <v>147</v>
      </c>
      <c r="P1705" t="s">
        <v>161</v>
      </c>
      <c r="Q1705">
        <v>80</v>
      </c>
      <c r="R1705">
        <v>60</v>
      </c>
      <c r="S1705">
        <v>1355</v>
      </c>
      <c r="T1705">
        <v>10</v>
      </c>
      <c r="U1705">
        <v>10</v>
      </c>
      <c r="V1705">
        <v>4</v>
      </c>
      <c r="W1705">
        <v>60</v>
      </c>
      <c r="X1705">
        <v>60</v>
      </c>
      <c r="Y1705">
        <v>0</v>
      </c>
      <c r="Z1705">
        <v>0</v>
      </c>
      <c r="AA1705">
        <v>1265</v>
      </c>
      <c r="AB1705">
        <v>0</v>
      </c>
      <c r="AC1705">
        <v>0</v>
      </c>
      <c r="AD1705">
        <v>4</v>
      </c>
      <c r="AE1705">
        <v>0</v>
      </c>
      <c r="AF1705">
        <v>54</v>
      </c>
      <c r="AG1705">
        <v>0</v>
      </c>
      <c r="AH1705">
        <v>1</v>
      </c>
      <c r="AI1705">
        <v>5</v>
      </c>
      <c r="AJ1705">
        <v>0</v>
      </c>
      <c r="AK1705">
        <v>0</v>
      </c>
      <c r="AL1705">
        <v>0</v>
      </c>
      <c r="AM1705">
        <v>0</v>
      </c>
      <c r="AN1705">
        <v>0</v>
      </c>
      <c r="AO1705">
        <v>26</v>
      </c>
      <c r="AP1705">
        <v>97</v>
      </c>
      <c r="AQ1705">
        <v>27</v>
      </c>
      <c r="AR1705">
        <v>0</v>
      </c>
      <c r="AS1705">
        <v>19</v>
      </c>
      <c r="AT1705">
        <v>4</v>
      </c>
      <c r="AU1705">
        <v>2</v>
      </c>
      <c r="AV1705">
        <v>1</v>
      </c>
      <c r="AW1705">
        <v>1</v>
      </c>
      <c r="AX1705">
        <v>0</v>
      </c>
      <c r="AY1705">
        <v>7</v>
      </c>
      <c r="AZ1705">
        <v>15</v>
      </c>
      <c r="BA1705">
        <v>9</v>
      </c>
      <c r="BB1705">
        <v>2</v>
      </c>
      <c r="BC1705">
        <v>0</v>
      </c>
      <c r="BD1705">
        <v>0</v>
      </c>
      <c r="BE1705">
        <v>0</v>
      </c>
      <c r="BF1705">
        <v>59</v>
      </c>
      <c r="BG1705">
        <v>80</v>
      </c>
      <c r="BH1705">
        <v>0</v>
      </c>
      <c r="BI1705">
        <v>9</v>
      </c>
      <c r="BJ1705" s="2">
        <v>46132</v>
      </c>
      <c r="BK1705">
        <v>0</v>
      </c>
      <c r="BL1705" s="3" t="str">
        <f>VLOOKUP(O1705,DropDownList!$H$1:$I$7,2,FALSE)</f>
        <v>2024/25</v>
      </c>
      <c r="BM1705" s="3" t="str">
        <f t="shared" si="26"/>
        <v>VSUR</v>
      </c>
    </row>
    <row r="1706" spans="1:65" x14ac:dyDescent="0.2">
      <c r="A1706">
        <v>2026</v>
      </c>
      <c r="B1706">
        <v>4</v>
      </c>
      <c r="C1706" t="s">
        <v>162</v>
      </c>
      <c r="D1706" t="s">
        <v>184</v>
      </c>
      <c r="E1706" t="s">
        <v>20</v>
      </c>
      <c r="F1706">
        <v>9874</v>
      </c>
      <c r="G1706" t="s">
        <v>158</v>
      </c>
      <c r="H1706" t="s">
        <v>171</v>
      </c>
      <c r="I1706" t="s">
        <v>172</v>
      </c>
      <c r="J1706" s="1">
        <v>46113</v>
      </c>
      <c r="K1706" t="s">
        <v>440</v>
      </c>
      <c r="L1706">
        <v>1</v>
      </c>
      <c r="M1706" t="s">
        <v>441</v>
      </c>
      <c r="N1706" t="s">
        <v>442</v>
      </c>
      <c r="O1706" t="s">
        <v>156</v>
      </c>
      <c r="P1706" t="s">
        <v>160</v>
      </c>
      <c r="Q1706">
        <v>3962.16</v>
      </c>
      <c r="R1706">
        <v>74</v>
      </c>
      <c r="S1706">
        <v>34622</v>
      </c>
      <c r="T1706">
        <v>210</v>
      </c>
      <c r="U1706">
        <v>11</v>
      </c>
      <c r="V1706">
        <v>3</v>
      </c>
      <c r="W1706">
        <v>1576.92</v>
      </c>
      <c r="X1706">
        <v>1996.92</v>
      </c>
      <c r="Y1706">
        <v>0</v>
      </c>
      <c r="Z1706">
        <v>0</v>
      </c>
      <c r="AA1706">
        <v>30449.84</v>
      </c>
      <c r="AB1706">
        <v>1773.74</v>
      </c>
      <c r="AC1706">
        <v>27111.1</v>
      </c>
      <c r="AD1706">
        <v>0</v>
      </c>
      <c r="AE1706">
        <v>3</v>
      </c>
      <c r="AF1706">
        <v>62</v>
      </c>
      <c r="AG1706">
        <v>6</v>
      </c>
      <c r="AH1706">
        <v>1</v>
      </c>
      <c r="AI1706">
        <v>5</v>
      </c>
      <c r="AJ1706">
        <v>0</v>
      </c>
      <c r="AK1706">
        <v>0</v>
      </c>
      <c r="AL1706">
        <v>0</v>
      </c>
      <c r="AM1706">
        <v>0</v>
      </c>
      <c r="AN1706">
        <v>0</v>
      </c>
      <c r="AO1706">
        <v>42</v>
      </c>
      <c r="AP1706">
        <v>162</v>
      </c>
      <c r="AQ1706">
        <v>44</v>
      </c>
      <c r="AR1706">
        <v>1</v>
      </c>
      <c r="AS1706">
        <v>22</v>
      </c>
      <c r="AT1706">
        <v>4</v>
      </c>
      <c r="AU1706">
        <v>15</v>
      </c>
      <c r="AV1706">
        <v>6</v>
      </c>
      <c r="AW1706">
        <v>1</v>
      </c>
      <c r="AX1706">
        <v>0</v>
      </c>
      <c r="AY1706">
        <v>13</v>
      </c>
      <c r="AZ1706">
        <v>26</v>
      </c>
      <c r="BA1706">
        <v>17</v>
      </c>
      <c r="BB1706">
        <v>2</v>
      </c>
      <c r="BC1706">
        <v>1</v>
      </c>
      <c r="BD1706">
        <v>4</v>
      </c>
      <c r="BE1706">
        <v>0</v>
      </c>
      <c r="BF1706">
        <v>66</v>
      </c>
      <c r="BG1706">
        <v>1715</v>
      </c>
      <c r="BH1706">
        <v>0</v>
      </c>
      <c r="BI1706">
        <v>11</v>
      </c>
      <c r="BJ1706" s="2">
        <v>46132</v>
      </c>
      <c r="BK1706">
        <v>0</v>
      </c>
      <c r="BL1706" s="3" t="str">
        <f>VLOOKUP(O1706,DropDownList!$H$1:$I$7,2,FALSE)</f>
        <v>2023/24</v>
      </c>
      <c r="BM1706" s="3" t="str">
        <f t="shared" si="26"/>
        <v>SC COURT</v>
      </c>
    </row>
    <row r="1707" spans="1:65" x14ac:dyDescent="0.2">
      <c r="A1707">
        <v>2026</v>
      </c>
      <c r="B1707">
        <v>4</v>
      </c>
      <c r="C1707" t="s">
        <v>162</v>
      </c>
      <c r="D1707" t="s">
        <v>185</v>
      </c>
      <c r="E1707" t="s">
        <v>21</v>
      </c>
      <c r="F1707">
        <v>9348</v>
      </c>
      <c r="G1707" t="s">
        <v>141</v>
      </c>
      <c r="H1707" t="s">
        <v>171</v>
      </c>
      <c r="I1707" t="s">
        <v>172</v>
      </c>
      <c r="J1707" s="1">
        <v>46113</v>
      </c>
      <c r="K1707" t="s">
        <v>440</v>
      </c>
      <c r="L1707">
        <v>1</v>
      </c>
      <c r="M1707" t="s">
        <v>441</v>
      </c>
      <c r="N1707" t="s">
        <v>442</v>
      </c>
      <c r="O1707" t="s">
        <v>147</v>
      </c>
      <c r="P1707" t="s">
        <v>146</v>
      </c>
      <c r="Q1707">
        <v>158.66</v>
      </c>
      <c r="R1707">
        <v>87</v>
      </c>
      <c r="S1707">
        <v>1440</v>
      </c>
      <c r="T1707">
        <v>70</v>
      </c>
      <c r="U1707">
        <v>27</v>
      </c>
      <c r="V1707">
        <v>3</v>
      </c>
      <c r="W1707">
        <v>47.5</v>
      </c>
      <c r="X1707">
        <v>47.5</v>
      </c>
      <c r="Y1707">
        <v>0</v>
      </c>
      <c r="Z1707">
        <v>0</v>
      </c>
      <c r="AA1707">
        <v>1211.3399999999999</v>
      </c>
      <c r="AB1707">
        <v>0</v>
      </c>
      <c r="AC1707">
        <v>0</v>
      </c>
      <c r="AD1707">
        <v>2</v>
      </c>
      <c r="AE1707">
        <v>1</v>
      </c>
      <c r="AF1707">
        <v>71</v>
      </c>
      <c r="AG1707">
        <v>2</v>
      </c>
      <c r="AH1707">
        <v>5</v>
      </c>
      <c r="AI1707">
        <v>9</v>
      </c>
      <c r="AJ1707">
        <v>0</v>
      </c>
      <c r="AK1707">
        <v>0</v>
      </c>
      <c r="AL1707">
        <v>0</v>
      </c>
      <c r="AM1707">
        <v>0</v>
      </c>
      <c r="AN1707">
        <v>0</v>
      </c>
      <c r="AO1707">
        <v>50</v>
      </c>
      <c r="AP1707">
        <v>183</v>
      </c>
      <c r="AQ1707">
        <v>53</v>
      </c>
      <c r="AR1707">
        <v>0</v>
      </c>
      <c r="AS1707">
        <v>17</v>
      </c>
      <c r="AT1707">
        <v>2</v>
      </c>
      <c r="AU1707">
        <v>7</v>
      </c>
      <c r="AV1707">
        <v>2</v>
      </c>
      <c r="AW1707">
        <v>0</v>
      </c>
      <c r="AX1707">
        <v>0</v>
      </c>
      <c r="AY1707">
        <v>25</v>
      </c>
      <c r="AZ1707">
        <v>33</v>
      </c>
      <c r="BA1707">
        <v>16</v>
      </c>
      <c r="BB1707">
        <v>13</v>
      </c>
      <c r="BC1707">
        <v>4</v>
      </c>
      <c r="BD1707">
        <v>0</v>
      </c>
      <c r="BE1707">
        <v>0</v>
      </c>
      <c r="BF1707">
        <v>86</v>
      </c>
      <c r="BG1707">
        <v>140</v>
      </c>
      <c r="BH1707">
        <v>0</v>
      </c>
      <c r="BI1707">
        <v>27</v>
      </c>
      <c r="BJ1707" s="2">
        <v>46132</v>
      </c>
      <c r="BK1707">
        <v>0</v>
      </c>
      <c r="BL1707" s="3" t="str">
        <f>VLOOKUP(O1707,DropDownList!$H$1:$I$7,2,FALSE)</f>
        <v>2024/25</v>
      </c>
      <c r="BM1707" s="3" t="str">
        <f t="shared" si="26"/>
        <v>VSUR</v>
      </c>
    </row>
    <row r="1708" spans="1:65" x14ac:dyDescent="0.2">
      <c r="A1708">
        <v>2026</v>
      </c>
      <c r="B1708">
        <v>4</v>
      </c>
      <c r="C1708" t="s">
        <v>162</v>
      </c>
      <c r="D1708" t="s">
        <v>185</v>
      </c>
      <c r="E1708" t="s">
        <v>21</v>
      </c>
      <c r="F1708">
        <v>9348</v>
      </c>
      <c r="G1708" t="s">
        <v>141</v>
      </c>
      <c r="H1708" t="s">
        <v>171</v>
      </c>
      <c r="I1708" t="s">
        <v>172</v>
      </c>
      <c r="J1708" s="1">
        <v>46113</v>
      </c>
      <c r="K1708" t="s">
        <v>440</v>
      </c>
      <c r="L1708">
        <v>1</v>
      </c>
      <c r="M1708" t="s">
        <v>441</v>
      </c>
      <c r="N1708" t="s">
        <v>442</v>
      </c>
      <c r="O1708" t="s">
        <v>147</v>
      </c>
      <c r="P1708" t="s">
        <v>152</v>
      </c>
      <c r="Q1708">
        <v>0</v>
      </c>
      <c r="R1708">
        <v>11</v>
      </c>
      <c r="S1708">
        <v>440</v>
      </c>
      <c r="T1708">
        <v>240</v>
      </c>
      <c r="U1708">
        <v>0</v>
      </c>
      <c r="V1708">
        <v>0</v>
      </c>
      <c r="W1708">
        <v>0</v>
      </c>
      <c r="X1708">
        <v>0</v>
      </c>
      <c r="Y1708">
        <v>0</v>
      </c>
      <c r="Z1708">
        <v>0</v>
      </c>
      <c r="AA1708">
        <v>200</v>
      </c>
      <c r="AB1708">
        <v>0</v>
      </c>
      <c r="AC1708">
        <v>200</v>
      </c>
      <c r="AD1708">
        <v>0</v>
      </c>
      <c r="AE1708">
        <v>0</v>
      </c>
      <c r="AF1708">
        <v>5</v>
      </c>
      <c r="AG1708">
        <v>0</v>
      </c>
      <c r="AH1708">
        <v>6</v>
      </c>
      <c r="AI1708">
        <v>0</v>
      </c>
      <c r="AJ1708">
        <v>0</v>
      </c>
      <c r="AK1708">
        <v>0</v>
      </c>
      <c r="AL1708">
        <v>0</v>
      </c>
      <c r="AM1708">
        <v>0</v>
      </c>
      <c r="AN1708">
        <v>0</v>
      </c>
      <c r="AO1708">
        <v>0</v>
      </c>
      <c r="AP1708">
        <v>0</v>
      </c>
      <c r="AQ1708">
        <v>0</v>
      </c>
      <c r="AR1708">
        <v>0</v>
      </c>
      <c r="AS1708">
        <v>0</v>
      </c>
      <c r="AT1708">
        <v>0</v>
      </c>
      <c r="AU1708">
        <v>0</v>
      </c>
      <c r="AV1708">
        <v>0</v>
      </c>
      <c r="AW1708">
        <v>0</v>
      </c>
      <c r="AX1708">
        <v>0</v>
      </c>
      <c r="AY1708">
        <v>0</v>
      </c>
      <c r="AZ1708">
        <v>0</v>
      </c>
      <c r="BA1708">
        <v>0</v>
      </c>
      <c r="BB1708">
        <v>0</v>
      </c>
      <c r="BC1708">
        <v>0</v>
      </c>
      <c r="BD1708">
        <v>0</v>
      </c>
      <c r="BE1708">
        <v>0</v>
      </c>
      <c r="BF1708">
        <v>0</v>
      </c>
      <c r="BG1708">
        <v>0</v>
      </c>
      <c r="BH1708">
        <v>0</v>
      </c>
      <c r="BI1708">
        <v>0</v>
      </c>
      <c r="BJ1708" s="2">
        <v>46132</v>
      </c>
      <c r="BK1708">
        <v>0</v>
      </c>
      <c r="BL1708" s="3" t="str">
        <f>VLOOKUP(O1708,DropDownList!$H$1:$I$7,2,FALSE)</f>
        <v>2024/25</v>
      </c>
      <c r="BM1708" s="3" t="str">
        <f t="shared" si="26"/>
        <v>PCOA</v>
      </c>
    </row>
    <row r="1709" spans="1:65" x14ac:dyDescent="0.2">
      <c r="A1709">
        <v>2026</v>
      </c>
      <c r="B1709">
        <v>4</v>
      </c>
      <c r="C1709" t="s">
        <v>162</v>
      </c>
      <c r="D1709" t="s">
        <v>185</v>
      </c>
      <c r="E1709" t="s">
        <v>21</v>
      </c>
      <c r="F1709">
        <v>9348</v>
      </c>
      <c r="G1709" t="s">
        <v>141</v>
      </c>
      <c r="H1709" t="s">
        <v>171</v>
      </c>
      <c r="I1709" t="s">
        <v>172</v>
      </c>
      <c r="J1709" s="1">
        <v>46113</v>
      </c>
      <c r="K1709" t="s">
        <v>440</v>
      </c>
      <c r="L1709">
        <v>1</v>
      </c>
      <c r="M1709" t="s">
        <v>441</v>
      </c>
      <c r="N1709" t="s">
        <v>442</v>
      </c>
      <c r="O1709" t="s">
        <v>155</v>
      </c>
      <c r="P1709" t="s">
        <v>148</v>
      </c>
      <c r="Q1709">
        <v>0</v>
      </c>
      <c r="R1709">
        <v>4</v>
      </c>
      <c r="S1709">
        <v>240</v>
      </c>
      <c r="T1709">
        <v>120</v>
      </c>
      <c r="U1709">
        <v>0</v>
      </c>
      <c r="V1709">
        <v>0</v>
      </c>
      <c r="W1709">
        <v>0</v>
      </c>
      <c r="X1709">
        <v>0</v>
      </c>
      <c r="Y1709">
        <v>0</v>
      </c>
      <c r="Z1709">
        <v>0</v>
      </c>
      <c r="AA1709">
        <v>120</v>
      </c>
      <c r="AB1709">
        <v>0</v>
      </c>
      <c r="AC1709">
        <v>120</v>
      </c>
      <c r="AD1709">
        <v>0</v>
      </c>
      <c r="AE1709">
        <v>0</v>
      </c>
      <c r="AF1709">
        <v>2</v>
      </c>
      <c r="AG1709">
        <v>0</v>
      </c>
      <c r="AH1709">
        <v>2</v>
      </c>
      <c r="AI1709">
        <v>0</v>
      </c>
      <c r="AJ1709">
        <v>0</v>
      </c>
      <c r="AK1709">
        <v>0</v>
      </c>
      <c r="AL1709">
        <v>0</v>
      </c>
      <c r="AM1709">
        <v>0</v>
      </c>
      <c r="AN1709">
        <v>0</v>
      </c>
      <c r="AO1709">
        <v>3</v>
      </c>
      <c r="AP1709">
        <v>10</v>
      </c>
      <c r="AQ1709">
        <v>3</v>
      </c>
      <c r="AR1709">
        <v>0</v>
      </c>
      <c r="AS1709">
        <v>0</v>
      </c>
      <c r="AT1709">
        <v>0</v>
      </c>
      <c r="AU1709">
        <v>0</v>
      </c>
      <c r="AV1709">
        <v>0</v>
      </c>
      <c r="AW1709">
        <v>0</v>
      </c>
      <c r="AX1709">
        <v>0</v>
      </c>
      <c r="AY1709">
        <v>3</v>
      </c>
      <c r="AZ1709">
        <v>3</v>
      </c>
      <c r="BA1709">
        <v>1</v>
      </c>
      <c r="BB1709">
        <v>0</v>
      </c>
      <c r="BC1709">
        <v>0</v>
      </c>
      <c r="BD1709">
        <v>0</v>
      </c>
      <c r="BE1709">
        <v>0</v>
      </c>
      <c r="BF1709">
        <v>3</v>
      </c>
      <c r="BG1709">
        <v>0</v>
      </c>
      <c r="BH1709">
        <v>0</v>
      </c>
      <c r="BI1709">
        <v>0</v>
      </c>
      <c r="BJ1709" s="2">
        <v>46132</v>
      </c>
      <c r="BK1709">
        <v>0</v>
      </c>
      <c r="BL1709" s="3" t="str">
        <f>VLOOKUP(O1709,DropDownList!$H$1:$I$7,2,FALSE)</f>
        <v>2022/23</v>
      </c>
      <c r="BM1709" s="3" t="str">
        <f t="shared" si="26"/>
        <v>PRAS</v>
      </c>
    </row>
    <row r="1710" spans="1:65" x14ac:dyDescent="0.2">
      <c r="A1710">
        <v>2026</v>
      </c>
      <c r="B1710">
        <v>4</v>
      </c>
      <c r="C1710" t="s">
        <v>162</v>
      </c>
      <c r="D1710" t="s">
        <v>185</v>
      </c>
      <c r="E1710" t="s">
        <v>21</v>
      </c>
      <c r="F1710">
        <v>9348</v>
      </c>
      <c r="G1710" t="s">
        <v>141</v>
      </c>
      <c r="H1710" t="s">
        <v>171</v>
      </c>
      <c r="I1710" t="s">
        <v>172</v>
      </c>
      <c r="J1710" s="1">
        <v>46113</v>
      </c>
      <c r="K1710" t="s">
        <v>440</v>
      </c>
      <c r="L1710">
        <v>1</v>
      </c>
      <c r="M1710" t="s">
        <v>441</v>
      </c>
      <c r="N1710" t="s">
        <v>442</v>
      </c>
      <c r="O1710" t="s">
        <v>155</v>
      </c>
      <c r="P1710" t="s">
        <v>146</v>
      </c>
      <c r="Q1710">
        <v>160</v>
      </c>
      <c r="R1710">
        <v>87</v>
      </c>
      <c r="S1710">
        <v>1400</v>
      </c>
      <c r="T1710">
        <v>50</v>
      </c>
      <c r="U1710">
        <v>16</v>
      </c>
      <c r="V1710">
        <v>4</v>
      </c>
      <c r="W1710">
        <v>80</v>
      </c>
      <c r="X1710">
        <v>80</v>
      </c>
      <c r="Y1710">
        <v>0</v>
      </c>
      <c r="Z1710">
        <v>0</v>
      </c>
      <c r="AA1710">
        <v>1190</v>
      </c>
      <c r="AB1710">
        <v>0</v>
      </c>
      <c r="AC1710">
        <v>0</v>
      </c>
      <c r="AD1710">
        <v>4</v>
      </c>
      <c r="AE1710">
        <v>0</v>
      </c>
      <c r="AF1710">
        <v>74</v>
      </c>
      <c r="AG1710">
        <v>0</v>
      </c>
      <c r="AH1710">
        <v>3</v>
      </c>
      <c r="AI1710">
        <v>10</v>
      </c>
      <c r="AJ1710">
        <v>0</v>
      </c>
      <c r="AK1710">
        <v>0</v>
      </c>
      <c r="AL1710">
        <v>0</v>
      </c>
      <c r="AM1710">
        <v>0</v>
      </c>
      <c r="AN1710">
        <v>0</v>
      </c>
      <c r="AO1710">
        <v>52</v>
      </c>
      <c r="AP1710">
        <v>251</v>
      </c>
      <c r="AQ1710">
        <v>58</v>
      </c>
      <c r="AR1710">
        <v>0</v>
      </c>
      <c r="AS1710">
        <v>27</v>
      </c>
      <c r="AT1710">
        <v>11</v>
      </c>
      <c r="AU1710">
        <v>11</v>
      </c>
      <c r="AV1710">
        <v>3</v>
      </c>
      <c r="AW1710">
        <v>1</v>
      </c>
      <c r="AX1710">
        <v>0</v>
      </c>
      <c r="AY1710">
        <v>30</v>
      </c>
      <c r="AZ1710">
        <v>47</v>
      </c>
      <c r="BA1710">
        <v>27</v>
      </c>
      <c r="BB1710">
        <v>10</v>
      </c>
      <c r="BC1710">
        <v>6</v>
      </c>
      <c r="BD1710">
        <v>0</v>
      </c>
      <c r="BE1710">
        <v>0</v>
      </c>
      <c r="BF1710">
        <v>84</v>
      </c>
      <c r="BG1710">
        <v>160</v>
      </c>
      <c r="BH1710">
        <v>0</v>
      </c>
      <c r="BI1710">
        <v>14</v>
      </c>
      <c r="BJ1710" s="2">
        <v>46132</v>
      </c>
      <c r="BK1710">
        <v>2</v>
      </c>
      <c r="BL1710" s="3" t="str">
        <f>VLOOKUP(O1710,DropDownList!$H$1:$I$7,2,FALSE)</f>
        <v>2022/23</v>
      </c>
      <c r="BM1710" s="3" t="str">
        <f t="shared" si="26"/>
        <v>VSUR</v>
      </c>
    </row>
    <row r="1711" spans="1:65" x14ac:dyDescent="0.2">
      <c r="A1711">
        <v>2026</v>
      </c>
      <c r="B1711">
        <v>4</v>
      </c>
      <c r="C1711" t="s">
        <v>162</v>
      </c>
      <c r="D1711" t="s">
        <v>185</v>
      </c>
      <c r="E1711" t="s">
        <v>21</v>
      </c>
      <c r="F1711">
        <v>9348</v>
      </c>
      <c r="G1711" t="s">
        <v>141</v>
      </c>
      <c r="H1711" t="s">
        <v>171</v>
      </c>
      <c r="I1711" t="s">
        <v>172</v>
      </c>
      <c r="J1711" s="1">
        <v>46113</v>
      </c>
      <c r="K1711" t="s">
        <v>440</v>
      </c>
      <c r="L1711">
        <v>1</v>
      </c>
      <c r="M1711" t="s">
        <v>441</v>
      </c>
      <c r="N1711" t="s">
        <v>442</v>
      </c>
      <c r="O1711" t="s">
        <v>156</v>
      </c>
      <c r="P1711" t="s">
        <v>146</v>
      </c>
      <c r="Q1711">
        <v>240</v>
      </c>
      <c r="R1711">
        <v>82</v>
      </c>
      <c r="S1711">
        <v>1420</v>
      </c>
      <c r="T1711">
        <v>40</v>
      </c>
      <c r="U1711">
        <v>19</v>
      </c>
      <c r="V1711">
        <v>7</v>
      </c>
      <c r="W1711">
        <v>160</v>
      </c>
      <c r="X1711">
        <v>160</v>
      </c>
      <c r="Y1711">
        <v>0</v>
      </c>
      <c r="Z1711">
        <v>0</v>
      </c>
      <c r="AA1711">
        <v>1140</v>
      </c>
      <c r="AB1711">
        <v>0</v>
      </c>
      <c r="AC1711">
        <v>0</v>
      </c>
      <c r="AD1711">
        <v>7</v>
      </c>
      <c r="AE1711">
        <v>0</v>
      </c>
      <c r="AF1711">
        <v>69</v>
      </c>
      <c r="AG1711">
        <v>0</v>
      </c>
      <c r="AH1711">
        <v>2</v>
      </c>
      <c r="AI1711">
        <v>11</v>
      </c>
      <c r="AJ1711">
        <v>0</v>
      </c>
      <c r="AK1711">
        <v>0</v>
      </c>
      <c r="AL1711">
        <v>0</v>
      </c>
      <c r="AM1711">
        <v>0</v>
      </c>
      <c r="AN1711">
        <v>0</v>
      </c>
      <c r="AO1711">
        <v>59</v>
      </c>
      <c r="AP1711">
        <v>249</v>
      </c>
      <c r="AQ1711">
        <v>63</v>
      </c>
      <c r="AR1711">
        <v>0</v>
      </c>
      <c r="AS1711">
        <v>31</v>
      </c>
      <c r="AT1711">
        <v>14</v>
      </c>
      <c r="AU1711">
        <v>9</v>
      </c>
      <c r="AV1711">
        <v>3</v>
      </c>
      <c r="AW1711">
        <v>5</v>
      </c>
      <c r="AX1711">
        <v>0</v>
      </c>
      <c r="AY1711">
        <v>29</v>
      </c>
      <c r="AZ1711">
        <v>43</v>
      </c>
      <c r="BA1711">
        <v>24</v>
      </c>
      <c r="BB1711">
        <v>5</v>
      </c>
      <c r="BC1711">
        <v>3</v>
      </c>
      <c r="BD1711">
        <v>2</v>
      </c>
      <c r="BE1711">
        <v>0</v>
      </c>
      <c r="BF1711">
        <v>77</v>
      </c>
      <c r="BG1711">
        <v>240</v>
      </c>
      <c r="BH1711">
        <v>0</v>
      </c>
      <c r="BI1711">
        <v>14</v>
      </c>
      <c r="BJ1711" s="2">
        <v>46132</v>
      </c>
      <c r="BK1711">
        <v>2</v>
      </c>
      <c r="BL1711" s="3" t="str">
        <f>VLOOKUP(O1711,DropDownList!$H$1:$I$7,2,FALSE)</f>
        <v>2023/24</v>
      </c>
      <c r="BM1711" s="3" t="str">
        <f t="shared" si="26"/>
        <v>VSUR</v>
      </c>
    </row>
    <row r="1712" spans="1:65" x14ac:dyDescent="0.2">
      <c r="A1712">
        <v>2026</v>
      </c>
      <c r="B1712">
        <v>4</v>
      </c>
      <c r="C1712" t="s">
        <v>162</v>
      </c>
      <c r="D1712" t="s">
        <v>185</v>
      </c>
      <c r="E1712" t="s">
        <v>21</v>
      </c>
      <c r="F1712">
        <v>9348</v>
      </c>
      <c r="G1712" t="s">
        <v>141</v>
      </c>
      <c r="H1712" t="s">
        <v>171</v>
      </c>
      <c r="I1712" t="s">
        <v>172</v>
      </c>
      <c r="J1712" s="1">
        <v>46113</v>
      </c>
      <c r="K1712" t="s">
        <v>440</v>
      </c>
      <c r="L1712">
        <v>1</v>
      </c>
      <c r="M1712" t="s">
        <v>441</v>
      </c>
      <c r="N1712" t="s">
        <v>442</v>
      </c>
      <c r="O1712" t="s">
        <v>155</v>
      </c>
      <c r="P1712" t="s">
        <v>150</v>
      </c>
      <c r="Q1712">
        <v>1983.31</v>
      </c>
      <c r="R1712">
        <v>74</v>
      </c>
      <c r="S1712">
        <v>11659.33</v>
      </c>
      <c r="T1712">
        <v>2342.8000000000002</v>
      </c>
      <c r="U1712">
        <v>13</v>
      </c>
      <c r="V1712">
        <v>7</v>
      </c>
      <c r="W1712">
        <v>1171.08</v>
      </c>
      <c r="X1712">
        <v>1171.08</v>
      </c>
      <c r="Y1712">
        <v>60</v>
      </c>
      <c r="Z1712">
        <v>9316.5300000000007</v>
      </c>
      <c r="AA1712">
        <v>7333.22</v>
      </c>
      <c r="AB1712">
        <v>3123.58</v>
      </c>
      <c r="AC1712">
        <v>4209.6400000000003</v>
      </c>
      <c r="AD1712">
        <v>7</v>
      </c>
      <c r="AE1712">
        <v>0</v>
      </c>
      <c r="AF1712">
        <v>46</v>
      </c>
      <c r="AG1712">
        <v>3</v>
      </c>
      <c r="AH1712">
        <v>14</v>
      </c>
      <c r="AI1712">
        <v>10</v>
      </c>
      <c r="AJ1712">
        <v>20</v>
      </c>
      <c r="AK1712">
        <v>2</v>
      </c>
      <c r="AL1712">
        <v>3</v>
      </c>
      <c r="AM1712">
        <v>5</v>
      </c>
      <c r="AN1712">
        <v>0</v>
      </c>
      <c r="AO1712">
        <v>44</v>
      </c>
      <c r="AP1712">
        <v>317</v>
      </c>
      <c r="AQ1712">
        <v>51</v>
      </c>
      <c r="AR1712">
        <v>0</v>
      </c>
      <c r="AS1712">
        <v>29</v>
      </c>
      <c r="AT1712">
        <v>64</v>
      </c>
      <c r="AU1712">
        <v>5</v>
      </c>
      <c r="AV1712">
        <v>1</v>
      </c>
      <c r="AW1712">
        <v>0</v>
      </c>
      <c r="AX1712">
        <v>0</v>
      </c>
      <c r="AY1712">
        <v>25</v>
      </c>
      <c r="AZ1712">
        <v>65</v>
      </c>
      <c r="BA1712">
        <v>54</v>
      </c>
      <c r="BB1712">
        <v>7</v>
      </c>
      <c r="BC1712">
        <v>2</v>
      </c>
      <c r="BD1712">
        <v>0</v>
      </c>
      <c r="BE1712">
        <v>0</v>
      </c>
      <c r="BF1712">
        <v>43</v>
      </c>
      <c r="BG1712">
        <v>1646.08</v>
      </c>
      <c r="BH1712">
        <v>1</v>
      </c>
      <c r="BI1712">
        <v>13</v>
      </c>
      <c r="BJ1712" s="2">
        <v>46132</v>
      </c>
      <c r="BK1712">
        <v>0</v>
      </c>
      <c r="BL1712" s="3" t="str">
        <f>VLOOKUP(O1712,DropDownList!$H$1:$I$7,2,FALSE)</f>
        <v>2022/23</v>
      </c>
      <c r="BM1712" s="3" t="str">
        <f t="shared" si="26"/>
        <v>FISCAL FINES</v>
      </c>
    </row>
    <row r="1713" spans="1:65" x14ac:dyDescent="0.2">
      <c r="A1713">
        <v>2026</v>
      </c>
      <c r="B1713">
        <v>4</v>
      </c>
      <c r="C1713" t="s">
        <v>162</v>
      </c>
      <c r="D1713" t="s">
        <v>185</v>
      </c>
      <c r="E1713" t="s">
        <v>21</v>
      </c>
      <c r="F1713">
        <v>9348</v>
      </c>
      <c r="G1713" t="s">
        <v>141</v>
      </c>
      <c r="H1713" t="s">
        <v>171</v>
      </c>
      <c r="I1713" t="s">
        <v>172</v>
      </c>
      <c r="J1713" s="1">
        <v>46113</v>
      </c>
      <c r="K1713" t="s">
        <v>440</v>
      </c>
      <c r="L1713">
        <v>1</v>
      </c>
      <c r="M1713" t="s">
        <v>441</v>
      </c>
      <c r="N1713" t="s">
        <v>442</v>
      </c>
      <c r="O1713" t="s">
        <v>155</v>
      </c>
      <c r="P1713" t="s">
        <v>152</v>
      </c>
      <c r="Q1713">
        <v>0</v>
      </c>
      <c r="R1713">
        <v>4</v>
      </c>
      <c r="S1713">
        <v>160</v>
      </c>
      <c r="T1713">
        <v>120</v>
      </c>
      <c r="U1713">
        <v>0</v>
      </c>
      <c r="V1713">
        <v>0</v>
      </c>
      <c r="W1713">
        <v>0</v>
      </c>
      <c r="X1713">
        <v>0</v>
      </c>
      <c r="Y1713">
        <v>0</v>
      </c>
      <c r="Z1713">
        <v>0</v>
      </c>
      <c r="AA1713">
        <v>40</v>
      </c>
      <c r="AB1713">
        <v>0</v>
      </c>
      <c r="AC1713">
        <v>40</v>
      </c>
      <c r="AD1713">
        <v>0</v>
      </c>
      <c r="AE1713">
        <v>0</v>
      </c>
      <c r="AF1713">
        <v>1</v>
      </c>
      <c r="AG1713">
        <v>0</v>
      </c>
      <c r="AH1713">
        <v>3</v>
      </c>
      <c r="AI1713">
        <v>0</v>
      </c>
      <c r="AJ1713">
        <v>0</v>
      </c>
      <c r="AK1713">
        <v>0</v>
      </c>
      <c r="AL1713">
        <v>0</v>
      </c>
      <c r="AM1713">
        <v>0</v>
      </c>
      <c r="AN1713">
        <v>0</v>
      </c>
      <c r="AO1713">
        <v>0</v>
      </c>
      <c r="AP1713">
        <v>0</v>
      </c>
      <c r="AQ1713">
        <v>0</v>
      </c>
      <c r="AR1713">
        <v>0</v>
      </c>
      <c r="AS1713">
        <v>0</v>
      </c>
      <c r="AT1713">
        <v>0</v>
      </c>
      <c r="AU1713">
        <v>0</v>
      </c>
      <c r="AV1713">
        <v>0</v>
      </c>
      <c r="AW1713">
        <v>0</v>
      </c>
      <c r="AX1713">
        <v>0</v>
      </c>
      <c r="AY1713">
        <v>0</v>
      </c>
      <c r="AZ1713">
        <v>0</v>
      </c>
      <c r="BA1713">
        <v>0</v>
      </c>
      <c r="BB1713">
        <v>0</v>
      </c>
      <c r="BC1713">
        <v>0</v>
      </c>
      <c r="BD1713">
        <v>0</v>
      </c>
      <c r="BE1713">
        <v>0</v>
      </c>
      <c r="BF1713">
        <v>0</v>
      </c>
      <c r="BG1713">
        <v>0</v>
      </c>
      <c r="BH1713">
        <v>0</v>
      </c>
      <c r="BI1713">
        <v>0</v>
      </c>
      <c r="BJ1713" s="2">
        <v>46132</v>
      </c>
      <c r="BK1713">
        <v>0</v>
      </c>
      <c r="BL1713" s="3" t="str">
        <f>VLOOKUP(O1713,DropDownList!$H$1:$I$7,2,FALSE)</f>
        <v>2022/23</v>
      </c>
      <c r="BM1713" s="3" t="str">
        <f t="shared" si="26"/>
        <v>PCOA</v>
      </c>
    </row>
    <row r="1714" spans="1:65" x14ac:dyDescent="0.2">
      <c r="A1714">
        <v>2026</v>
      </c>
      <c r="B1714">
        <v>4</v>
      </c>
      <c r="C1714" t="s">
        <v>162</v>
      </c>
      <c r="D1714" t="s">
        <v>185</v>
      </c>
      <c r="E1714" t="s">
        <v>21</v>
      </c>
      <c r="F1714">
        <v>9348</v>
      </c>
      <c r="G1714" t="s">
        <v>141</v>
      </c>
      <c r="H1714" t="s">
        <v>171</v>
      </c>
      <c r="I1714" t="s">
        <v>172</v>
      </c>
      <c r="J1714" s="1">
        <v>46113</v>
      </c>
      <c r="K1714" t="s">
        <v>440</v>
      </c>
      <c r="L1714">
        <v>1</v>
      </c>
      <c r="M1714" t="s">
        <v>441</v>
      </c>
      <c r="N1714" t="s">
        <v>442</v>
      </c>
      <c r="O1714" t="s">
        <v>156</v>
      </c>
      <c r="P1714" t="s">
        <v>150</v>
      </c>
      <c r="Q1714">
        <v>2268.9499999999998</v>
      </c>
      <c r="R1714">
        <v>79</v>
      </c>
      <c r="S1714">
        <v>12886.49</v>
      </c>
      <c r="T1714">
        <v>627.61</v>
      </c>
      <c r="U1714">
        <v>14</v>
      </c>
      <c r="V1714">
        <v>7</v>
      </c>
      <c r="W1714">
        <v>1123.3599999999999</v>
      </c>
      <c r="X1714">
        <v>1123.3599999999999</v>
      </c>
      <c r="Y1714">
        <v>74</v>
      </c>
      <c r="Z1714">
        <v>12258.88</v>
      </c>
      <c r="AA1714">
        <v>9989.93</v>
      </c>
      <c r="AB1714">
        <v>3275.26</v>
      </c>
      <c r="AC1714">
        <v>6714.67</v>
      </c>
      <c r="AD1714">
        <v>6</v>
      </c>
      <c r="AE1714">
        <v>1</v>
      </c>
      <c r="AF1714">
        <v>59</v>
      </c>
      <c r="AG1714">
        <v>5</v>
      </c>
      <c r="AH1714">
        <v>5</v>
      </c>
      <c r="AI1714">
        <v>9</v>
      </c>
      <c r="AJ1714">
        <v>22</v>
      </c>
      <c r="AK1714">
        <v>6</v>
      </c>
      <c r="AL1714">
        <v>3</v>
      </c>
      <c r="AM1714">
        <v>2</v>
      </c>
      <c r="AN1714">
        <v>0</v>
      </c>
      <c r="AO1714">
        <v>44</v>
      </c>
      <c r="AP1714">
        <v>207</v>
      </c>
      <c r="AQ1714">
        <v>48</v>
      </c>
      <c r="AR1714">
        <v>0</v>
      </c>
      <c r="AS1714">
        <v>26</v>
      </c>
      <c r="AT1714">
        <v>23</v>
      </c>
      <c r="AU1714">
        <v>1</v>
      </c>
      <c r="AV1714">
        <v>1</v>
      </c>
      <c r="AW1714">
        <v>0</v>
      </c>
      <c r="AX1714">
        <v>0</v>
      </c>
      <c r="AY1714">
        <v>22</v>
      </c>
      <c r="AZ1714">
        <v>43</v>
      </c>
      <c r="BA1714">
        <v>24</v>
      </c>
      <c r="BB1714">
        <v>7</v>
      </c>
      <c r="BC1714">
        <v>2</v>
      </c>
      <c r="BD1714">
        <v>0</v>
      </c>
      <c r="BE1714">
        <v>0</v>
      </c>
      <c r="BF1714">
        <v>45</v>
      </c>
      <c r="BG1714">
        <v>1336.28</v>
      </c>
      <c r="BH1714">
        <v>1</v>
      </c>
      <c r="BI1714">
        <v>14</v>
      </c>
      <c r="BJ1714" s="2">
        <v>46132</v>
      </c>
      <c r="BK1714">
        <v>0</v>
      </c>
      <c r="BL1714" s="3" t="str">
        <f>VLOOKUP(O1714,DropDownList!$H$1:$I$7,2,FALSE)</f>
        <v>2023/24</v>
      </c>
      <c r="BM1714" s="3" t="str">
        <f t="shared" si="26"/>
        <v>FISCAL FINES</v>
      </c>
    </row>
    <row r="1715" spans="1:65" x14ac:dyDescent="0.2">
      <c r="A1715">
        <v>2026</v>
      </c>
      <c r="B1715">
        <v>4</v>
      </c>
      <c r="C1715" t="s">
        <v>162</v>
      </c>
      <c r="D1715" t="s">
        <v>185</v>
      </c>
      <c r="E1715" t="s">
        <v>21</v>
      </c>
      <c r="F1715">
        <v>9348</v>
      </c>
      <c r="G1715" t="s">
        <v>141</v>
      </c>
      <c r="H1715" t="s">
        <v>171</v>
      </c>
      <c r="I1715" t="s">
        <v>172</v>
      </c>
      <c r="J1715" s="1">
        <v>46113</v>
      </c>
      <c r="K1715" t="s">
        <v>440</v>
      </c>
      <c r="L1715">
        <v>1</v>
      </c>
      <c r="M1715" t="s">
        <v>441</v>
      </c>
      <c r="N1715" t="s">
        <v>442</v>
      </c>
      <c r="O1715" t="s">
        <v>156</v>
      </c>
      <c r="P1715" t="s">
        <v>152</v>
      </c>
      <c r="Q1715">
        <v>0</v>
      </c>
      <c r="R1715">
        <v>4</v>
      </c>
      <c r="S1715">
        <v>160</v>
      </c>
      <c r="T1715">
        <v>160</v>
      </c>
      <c r="U1715">
        <v>0</v>
      </c>
      <c r="V1715">
        <v>0</v>
      </c>
      <c r="W1715">
        <v>0</v>
      </c>
      <c r="X1715">
        <v>0</v>
      </c>
      <c r="Y1715">
        <v>0</v>
      </c>
      <c r="Z1715">
        <v>0</v>
      </c>
      <c r="AA1715">
        <v>0</v>
      </c>
      <c r="AB1715">
        <v>0</v>
      </c>
      <c r="AC1715">
        <v>0</v>
      </c>
      <c r="AD1715">
        <v>0</v>
      </c>
      <c r="AE1715">
        <v>0</v>
      </c>
      <c r="AF1715">
        <v>0</v>
      </c>
      <c r="AG1715">
        <v>0</v>
      </c>
      <c r="AH1715">
        <v>4</v>
      </c>
      <c r="AI1715">
        <v>0</v>
      </c>
      <c r="AJ1715">
        <v>0</v>
      </c>
      <c r="AK1715">
        <v>0</v>
      </c>
      <c r="AL1715">
        <v>0</v>
      </c>
      <c r="AM1715">
        <v>0</v>
      </c>
      <c r="AN1715">
        <v>0</v>
      </c>
      <c r="AO1715">
        <v>0</v>
      </c>
      <c r="AP1715">
        <v>0</v>
      </c>
      <c r="AQ1715">
        <v>0</v>
      </c>
      <c r="AR1715">
        <v>0</v>
      </c>
      <c r="AS1715">
        <v>0</v>
      </c>
      <c r="AT1715">
        <v>0</v>
      </c>
      <c r="AU1715">
        <v>0</v>
      </c>
      <c r="AV1715">
        <v>0</v>
      </c>
      <c r="AW1715">
        <v>0</v>
      </c>
      <c r="AX1715">
        <v>0</v>
      </c>
      <c r="AY1715">
        <v>0</v>
      </c>
      <c r="AZ1715">
        <v>0</v>
      </c>
      <c r="BA1715">
        <v>0</v>
      </c>
      <c r="BB1715">
        <v>0</v>
      </c>
      <c r="BC1715">
        <v>0</v>
      </c>
      <c r="BD1715">
        <v>0</v>
      </c>
      <c r="BE1715">
        <v>0</v>
      </c>
      <c r="BF1715">
        <v>0</v>
      </c>
      <c r="BG1715">
        <v>0</v>
      </c>
      <c r="BH1715">
        <v>0</v>
      </c>
      <c r="BI1715">
        <v>0</v>
      </c>
      <c r="BJ1715" s="2">
        <v>46132</v>
      </c>
      <c r="BK1715">
        <v>0</v>
      </c>
      <c r="BL1715" s="3" t="str">
        <f>VLOOKUP(O1715,DropDownList!$H$1:$I$7,2,FALSE)</f>
        <v>2023/24</v>
      </c>
      <c r="BM1715" s="3" t="str">
        <f t="shared" si="26"/>
        <v>PCOA</v>
      </c>
    </row>
    <row r="1716" spans="1:65" x14ac:dyDescent="0.2">
      <c r="A1716">
        <v>2026</v>
      </c>
      <c r="B1716">
        <v>4</v>
      </c>
      <c r="C1716" t="s">
        <v>162</v>
      </c>
      <c r="D1716" t="s">
        <v>185</v>
      </c>
      <c r="E1716" t="s">
        <v>21</v>
      </c>
      <c r="F1716">
        <v>9348</v>
      </c>
      <c r="G1716" t="s">
        <v>141</v>
      </c>
      <c r="H1716" t="s">
        <v>171</v>
      </c>
      <c r="I1716" t="s">
        <v>172</v>
      </c>
      <c r="J1716" s="1">
        <v>46113</v>
      </c>
      <c r="K1716" t="s">
        <v>440</v>
      </c>
      <c r="L1716">
        <v>1</v>
      </c>
      <c r="M1716" t="s">
        <v>441</v>
      </c>
      <c r="N1716" t="s">
        <v>442</v>
      </c>
      <c r="O1716" t="s">
        <v>156</v>
      </c>
      <c r="P1716" t="s">
        <v>154</v>
      </c>
      <c r="Q1716">
        <v>5974.68</v>
      </c>
      <c r="R1716">
        <v>82</v>
      </c>
      <c r="S1716">
        <v>24375</v>
      </c>
      <c r="T1716">
        <v>740</v>
      </c>
      <c r="U1716">
        <v>19</v>
      </c>
      <c r="V1716">
        <v>9</v>
      </c>
      <c r="W1716">
        <v>3595</v>
      </c>
      <c r="X1716">
        <v>3595</v>
      </c>
      <c r="Y1716">
        <v>0</v>
      </c>
      <c r="Z1716">
        <v>0</v>
      </c>
      <c r="AA1716">
        <v>17660.32</v>
      </c>
      <c r="AB1716">
        <v>0</v>
      </c>
      <c r="AC1716">
        <v>16520.32</v>
      </c>
      <c r="AD1716">
        <v>8</v>
      </c>
      <c r="AE1716">
        <v>1</v>
      </c>
      <c r="AF1716">
        <v>62</v>
      </c>
      <c r="AG1716">
        <v>7</v>
      </c>
      <c r="AH1716">
        <v>1</v>
      </c>
      <c r="AI1716">
        <v>12</v>
      </c>
      <c r="AJ1716">
        <v>0</v>
      </c>
      <c r="AK1716">
        <v>0</v>
      </c>
      <c r="AL1716">
        <v>0</v>
      </c>
      <c r="AM1716">
        <v>0</v>
      </c>
      <c r="AN1716">
        <v>0</v>
      </c>
      <c r="AO1716">
        <v>59</v>
      </c>
      <c r="AP1716">
        <v>229</v>
      </c>
      <c r="AQ1716">
        <v>61</v>
      </c>
      <c r="AR1716">
        <v>0</v>
      </c>
      <c r="AS1716">
        <v>29</v>
      </c>
      <c r="AT1716">
        <v>12</v>
      </c>
      <c r="AU1716">
        <v>9</v>
      </c>
      <c r="AV1716">
        <v>3</v>
      </c>
      <c r="AW1716">
        <v>3</v>
      </c>
      <c r="AX1716">
        <v>0</v>
      </c>
      <c r="AY1716">
        <v>25</v>
      </c>
      <c r="AZ1716">
        <v>39</v>
      </c>
      <c r="BA1716">
        <v>20</v>
      </c>
      <c r="BB1716">
        <v>5</v>
      </c>
      <c r="BC1716">
        <v>3</v>
      </c>
      <c r="BD1716">
        <v>2</v>
      </c>
      <c r="BE1716">
        <v>0</v>
      </c>
      <c r="BF1716">
        <v>77</v>
      </c>
      <c r="BG1716">
        <v>4835</v>
      </c>
      <c r="BH1716">
        <v>0</v>
      </c>
      <c r="BI1716">
        <v>14</v>
      </c>
      <c r="BJ1716" s="2">
        <v>46132</v>
      </c>
      <c r="BK1716">
        <v>2</v>
      </c>
      <c r="BL1716" s="3" t="str">
        <f>VLOOKUP(O1716,DropDownList!$H$1:$I$7,2,FALSE)</f>
        <v>2023/24</v>
      </c>
      <c r="BM1716" s="3" t="str">
        <f t="shared" si="26"/>
        <v>JP COURT</v>
      </c>
    </row>
    <row r="1717" spans="1:65" x14ac:dyDescent="0.2">
      <c r="A1717">
        <v>2026</v>
      </c>
      <c r="B1717">
        <v>4</v>
      </c>
      <c r="C1717" t="s">
        <v>162</v>
      </c>
      <c r="D1717" t="s">
        <v>185</v>
      </c>
      <c r="E1717" t="s">
        <v>21</v>
      </c>
      <c r="F1717">
        <v>9348</v>
      </c>
      <c r="G1717" t="s">
        <v>141</v>
      </c>
      <c r="H1717" t="s">
        <v>171</v>
      </c>
      <c r="I1717" t="s">
        <v>172</v>
      </c>
      <c r="J1717" s="1">
        <v>46113</v>
      </c>
      <c r="K1717" t="s">
        <v>440</v>
      </c>
      <c r="L1717">
        <v>1</v>
      </c>
      <c r="M1717" t="s">
        <v>441</v>
      </c>
      <c r="N1717" t="s">
        <v>442</v>
      </c>
      <c r="O1717" t="s">
        <v>156</v>
      </c>
      <c r="P1717" t="s">
        <v>148</v>
      </c>
      <c r="Q1717">
        <v>60</v>
      </c>
      <c r="R1717">
        <v>4</v>
      </c>
      <c r="S1717">
        <v>240</v>
      </c>
      <c r="T1717">
        <v>0</v>
      </c>
      <c r="U1717">
        <v>1</v>
      </c>
      <c r="V1717">
        <v>0</v>
      </c>
      <c r="W1717">
        <v>0</v>
      </c>
      <c r="X1717">
        <v>0</v>
      </c>
      <c r="Y1717">
        <v>0</v>
      </c>
      <c r="Z1717">
        <v>0</v>
      </c>
      <c r="AA1717">
        <v>180</v>
      </c>
      <c r="AB1717">
        <v>0</v>
      </c>
      <c r="AC1717">
        <v>180</v>
      </c>
      <c r="AD1717">
        <v>0</v>
      </c>
      <c r="AE1717">
        <v>0</v>
      </c>
      <c r="AF1717">
        <v>3</v>
      </c>
      <c r="AG1717">
        <v>0</v>
      </c>
      <c r="AH1717">
        <v>0</v>
      </c>
      <c r="AI1717">
        <v>1</v>
      </c>
      <c r="AJ1717">
        <v>0</v>
      </c>
      <c r="AK1717">
        <v>0</v>
      </c>
      <c r="AL1717">
        <v>0</v>
      </c>
      <c r="AM1717">
        <v>0</v>
      </c>
      <c r="AN1717">
        <v>0</v>
      </c>
      <c r="AO1717">
        <v>3</v>
      </c>
      <c r="AP1717">
        <v>8</v>
      </c>
      <c r="AQ1717">
        <v>4</v>
      </c>
      <c r="AR1717">
        <v>0</v>
      </c>
      <c r="AS1717">
        <v>0</v>
      </c>
      <c r="AT1717">
        <v>0</v>
      </c>
      <c r="AU1717">
        <v>0</v>
      </c>
      <c r="AV1717">
        <v>0</v>
      </c>
      <c r="AW1717">
        <v>0</v>
      </c>
      <c r="AX1717">
        <v>0</v>
      </c>
      <c r="AY1717">
        <v>1</v>
      </c>
      <c r="AZ1717">
        <v>2</v>
      </c>
      <c r="BA1717">
        <v>1</v>
      </c>
      <c r="BB1717">
        <v>0</v>
      </c>
      <c r="BC1717">
        <v>0</v>
      </c>
      <c r="BD1717">
        <v>0</v>
      </c>
      <c r="BE1717">
        <v>0</v>
      </c>
      <c r="BF1717">
        <v>3</v>
      </c>
      <c r="BG1717">
        <v>60</v>
      </c>
      <c r="BH1717">
        <v>0</v>
      </c>
      <c r="BI1717">
        <v>1</v>
      </c>
      <c r="BJ1717" s="2">
        <v>46132</v>
      </c>
      <c r="BK1717">
        <v>0</v>
      </c>
      <c r="BL1717" s="3" t="str">
        <f>VLOOKUP(O1717,DropDownList!$H$1:$I$7,2,FALSE)</f>
        <v>2023/24</v>
      </c>
      <c r="BM1717" s="3" t="str">
        <f t="shared" si="26"/>
        <v>PRAS</v>
      </c>
    </row>
    <row r="1718" spans="1:65" x14ac:dyDescent="0.2">
      <c r="A1718">
        <v>2026</v>
      </c>
      <c r="B1718">
        <v>4</v>
      </c>
      <c r="C1718" t="s">
        <v>162</v>
      </c>
      <c r="D1718" t="s">
        <v>185</v>
      </c>
      <c r="E1718" t="s">
        <v>21</v>
      </c>
      <c r="F1718">
        <v>9348</v>
      </c>
      <c r="G1718" t="s">
        <v>141</v>
      </c>
      <c r="H1718" t="s">
        <v>171</v>
      </c>
      <c r="I1718" t="s">
        <v>172</v>
      </c>
      <c r="J1718" s="1">
        <v>46113</v>
      </c>
      <c r="K1718" t="s">
        <v>440</v>
      </c>
      <c r="L1718">
        <v>1</v>
      </c>
      <c r="M1718" t="s">
        <v>441</v>
      </c>
      <c r="N1718" t="s">
        <v>442</v>
      </c>
      <c r="O1718" t="s">
        <v>149</v>
      </c>
      <c r="P1718" t="s">
        <v>154</v>
      </c>
      <c r="Q1718">
        <v>5414.08</v>
      </c>
      <c r="R1718">
        <v>51</v>
      </c>
      <c r="S1718">
        <v>13495</v>
      </c>
      <c r="T1718">
        <v>240</v>
      </c>
      <c r="U1718">
        <v>25</v>
      </c>
      <c r="V1718">
        <v>12</v>
      </c>
      <c r="W1718">
        <v>2510</v>
      </c>
      <c r="X1718">
        <v>2795</v>
      </c>
      <c r="Y1718">
        <v>0</v>
      </c>
      <c r="Z1718">
        <v>0</v>
      </c>
      <c r="AA1718">
        <v>7840.92</v>
      </c>
      <c r="AB1718">
        <v>0</v>
      </c>
      <c r="AC1718">
        <v>7190.92</v>
      </c>
      <c r="AD1718">
        <v>6</v>
      </c>
      <c r="AE1718">
        <v>6</v>
      </c>
      <c r="AF1718">
        <v>25</v>
      </c>
      <c r="AG1718">
        <v>13</v>
      </c>
      <c r="AH1718">
        <v>0</v>
      </c>
      <c r="AI1718">
        <v>12</v>
      </c>
      <c r="AJ1718">
        <v>0</v>
      </c>
      <c r="AK1718">
        <v>0</v>
      </c>
      <c r="AL1718">
        <v>0</v>
      </c>
      <c r="AM1718">
        <v>0</v>
      </c>
      <c r="AN1718">
        <v>0</v>
      </c>
      <c r="AO1718">
        <v>35</v>
      </c>
      <c r="AP1718">
        <v>81</v>
      </c>
      <c r="AQ1718">
        <v>35</v>
      </c>
      <c r="AR1718">
        <v>0</v>
      </c>
      <c r="AS1718">
        <v>9</v>
      </c>
      <c r="AT1718">
        <v>0</v>
      </c>
      <c r="AU1718">
        <v>0</v>
      </c>
      <c r="AV1718">
        <v>0</v>
      </c>
      <c r="AW1718">
        <v>0</v>
      </c>
      <c r="AX1718">
        <v>0</v>
      </c>
      <c r="AY1718">
        <v>11</v>
      </c>
      <c r="AZ1718">
        <v>12</v>
      </c>
      <c r="BA1718">
        <v>0</v>
      </c>
      <c r="BB1718">
        <v>1</v>
      </c>
      <c r="BC1718">
        <v>1</v>
      </c>
      <c r="BD1718">
        <v>0</v>
      </c>
      <c r="BE1718">
        <v>0</v>
      </c>
      <c r="BF1718">
        <v>51</v>
      </c>
      <c r="BG1718">
        <v>3190</v>
      </c>
      <c r="BH1718">
        <v>1</v>
      </c>
      <c r="BI1718">
        <v>25</v>
      </c>
      <c r="BJ1718" s="2">
        <v>46132</v>
      </c>
      <c r="BK1718">
        <v>0</v>
      </c>
      <c r="BL1718" s="3" t="str">
        <f>VLOOKUP(O1718,DropDownList!$H$1:$I$7,2,FALSE)</f>
        <v>2025/26</v>
      </c>
      <c r="BM1718" s="3" t="str">
        <f t="shared" si="26"/>
        <v>JP COURT</v>
      </c>
    </row>
    <row r="1719" spans="1:65" x14ac:dyDescent="0.2">
      <c r="A1719">
        <v>2026</v>
      </c>
      <c r="B1719">
        <v>4</v>
      </c>
      <c r="C1719" t="s">
        <v>162</v>
      </c>
      <c r="D1719" t="s">
        <v>185</v>
      </c>
      <c r="E1719" t="s">
        <v>21</v>
      </c>
      <c r="F1719">
        <v>9348</v>
      </c>
      <c r="G1719" t="s">
        <v>141</v>
      </c>
      <c r="H1719" t="s">
        <v>171</v>
      </c>
      <c r="I1719" t="s">
        <v>172</v>
      </c>
      <c r="J1719" s="1">
        <v>46113</v>
      </c>
      <c r="K1719" t="s">
        <v>440</v>
      </c>
      <c r="L1719">
        <v>1</v>
      </c>
      <c r="M1719" t="s">
        <v>441</v>
      </c>
      <c r="N1719" t="s">
        <v>442</v>
      </c>
      <c r="O1719" t="s">
        <v>149</v>
      </c>
      <c r="P1719" t="s">
        <v>152</v>
      </c>
      <c r="Q1719">
        <v>0</v>
      </c>
      <c r="R1719">
        <v>6</v>
      </c>
      <c r="S1719">
        <v>240</v>
      </c>
      <c r="T1719">
        <v>200</v>
      </c>
      <c r="U1719">
        <v>0</v>
      </c>
      <c r="V1719">
        <v>0</v>
      </c>
      <c r="W1719">
        <v>0</v>
      </c>
      <c r="X1719">
        <v>0</v>
      </c>
      <c r="Y1719">
        <v>0</v>
      </c>
      <c r="Z1719">
        <v>0</v>
      </c>
      <c r="AA1719">
        <v>40</v>
      </c>
      <c r="AB1719">
        <v>0</v>
      </c>
      <c r="AC1719">
        <v>40</v>
      </c>
      <c r="AD1719">
        <v>0</v>
      </c>
      <c r="AE1719">
        <v>0</v>
      </c>
      <c r="AF1719">
        <v>1</v>
      </c>
      <c r="AG1719">
        <v>0</v>
      </c>
      <c r="AH1719">
        <v>5</v>
      </c>
      <c r="AI1719">
        <v>0</v>
      </c>
      <c r="AJ1719">
        <v>0</v>
      </c>
      <c r="AK1719">
        <v>0</v>
      </c>
      <c r="AL1719">
        <v>0</v>
      </c>
      <c r="AM1719">
        <v>0</v>
      </c>
      <c r="AN1719">
        <v>0</v>
      </c>
      <c r="AO1719">
        <v>0</v>
      </c>
      <c r="AP1719">
        <v>0</v>
      </c>
      <c r="AQ1719">
        <v>0</v>
      </c>
      <c r="AR1719">
        <v>0</v>
      </c>
      <c r="AS1719">
        <v>0</v>
      </c>
      <c r="AT1719">
        <v>0</v>
      </c>
      <c r="AU1719">
        <v>0</v>
      </c>
      <c r="AV1719">
        <v>0</v>
      </c>
      <c r="AW1719">
        <v>0</v>
      </c>
      <c r="AX1719">
        <v>0</v>
      </c>
      <c r="AY1719">
        <v>0</v>
      </c>
      <c r="AZ1719">
        <v>0</v>
      </c>
      <c r="BA1719">
        <v>0</v>
      </c>
      <c r="BB1719">
        <v>0</v>
      </c>
      <c r="BC1719">
        <v>0</v>
      </c>
      <c r="BD1719">
        <v>0</v>
      </c>
      <c r="BE1719">
        <v>0</v>
      </c>
      <c r="BF1719">
        <v>0</v>
      </c>
      <c r="BG1719">
        <v>0</v>
      </c>
      <c r="BH1719">
        <v>0</v>
      </c>
      <c r="BI1719">
        <v>0</v>
      </c>
      <c r="BJ1719" s="2">
        <v>46132</v>
      </c>
      <c r="BK1719">
        <v>0</v>
      </c>
      <c r="BL1719" s="3" t="str">
        <f>VLOOKUP(O1719,DropDownList!$H$1:$I$7,2,FALSE)</f>
        <v>2025/26</v>
      </c>
      <c r="BM1719" s="3" t="str">
        <f t="shared" si="26"/>
        <v>PCOA</v>
      </c>
    </row>
    <row r="1720" spans="1:65" x14ac:dyDescent="0.2">
      <c r="A1720">
        <v>2026</v>
      </c>
      <c r="B1720">
        <v>4</v>
      </c>
      <c r="C1720" t="s">
        <v>162</v>
      </c>
      <c r="D1720" t="s">
        <v>185</v>
      </c>
      <c r="E1720" t="s">
        <v>21</v>
      </c>
      <c r="F1720">
        <v>9348</v>
      </c>
      <c r="G1720" t="s">
        <v>141</v>
      </c>
      <c r="H1720" t="s">
        <v>171</v>
      </c>
      <c r="I1720" t="s">
        <v>172</v>
      </c>
      <c r="J1720" s="1">
        <v>46113</v>
      </c>
      <c r="K1720" t="s">
        <v>440</v>
      </c>
      <c r="L1720">
        <v>1</v>
      </c>
      <c r="M1720" t="s">
        <v>441</v>
      </c>
      <c r="N1720" t="s">
        <v>442</v>
      </c>
      <c r="O1720" t="s">
        <v>149</v>
      </c>
      <c r="P1720" t="s">
        <v>150</v>
      </c>
      <c r="Q1720">
        <v>5158.72</v>
      </c>
      <c r="R1720">
        <v>58</v>
      </c>
      <c r="S1720">
        <v>9259.66</v>
      </c>
      <c r="T1720">
        <v>300</v>
      </c>
      <c r="U1720">
        <v>35</v>
      </c>
      <c r="V1720">
        <v>23</v>
      </c>
      <c r="W1720">
        <v>3223.06</v>
      </c>
      <c r="X1720">
        <v>3415.24</v>
      </c>
      <c r="Y1720">
        <v>56</v>
      </c>
      <c r="Z1720">
        <v>8959.66</v>
      </c>
      <c r="AA1720">
        <v>3800.94</v>
      </c>
      <c r="AB1720">
        <v>1323.02</v>
      </c>
      <c r="AC1720">
        <v>2477.92</v>
      </c>
      <c r="AD1720">
        <v>20</v>
      </c>
      <c r="AE1720">
        <v>3</v>
      </c>
      <c r="AF1720">
        <v>21</v>
      </c>
      <c r="AG1720">
        <v>9</v>
      </c>
      <c r="AH1720">
        <v>2</v>
      </c>
      <c r="AI1720">
        <v>26</v>
      </c>
      <c r="AJ1720">
        <v>9</v>
      </c>
      <c r="AK1720">
        <v>3</v>
      </c>
      <c r="AL1720">
        <v>0</v>
      </c>
      <c r="AM1720">
        <v>2</v>
      </c>
      <c r="AN1720">
        <v>0</v>
      </c>
      <c r="AO1720">
        <v>42</v>
      </c>
      <c r="AP1720">
        <v>89</v>
      </c>
      <c r="AQ1720">
        <v>43</v>
      </c>
      <c r="AR1720">
        <v>0</v>
      </c>
      <c r="AS1720">
        <v>10</v>
      </c>
      <c r="AT1720">
        <v>0</v>
      </c>
      <c r="AU1720">
        <v>0</v>
      </c>
      <c r="AV1720">
        <v>0</v>
      </c>
      <c r="AW1720">
        <v>0</v>
      </c>
      <c r="AX1720">
        <v>0</v>
      </c>
      <c r="AY1720">
        <v>11</v>
      </c>
      <c r="AZ1720">
        <v>13</v>
      </c>
      <c r="BA1720">
        <v>0</v>
      </c>
      <c r="BB1720">
        <v>0</v>
      </c>
      <c r="BC1720">
        <v>0</v>
      </c>
      <c r="BD1720">
        <v>0</v>
      </c>
      <c r="BE1720">
        <v>0</v>
      </c>
      <c r="BF1720">
        <v>42</v>
      </c>
      <c r="BG1720">
        <v>3742.38</v>
      </c>
      <c r="BH1720">
        <v>0</v>
      </c>
      <c r="BI1720">
        <v>35</v>
      </c>
      <c r="BJ1720" s="2">
        <v>46132</v>
      </c>
      <c r="BK1720">
        <v>0</v>
      </c>
      <c r="BL1720" s="3" t="str">
        <f>VLOOKUP(O1720,DropDownList!$H$1:$I$7,2,FALSE)</f>
        <v>2025/26</v>
      </c>
      <c r="BM1720" s="3" t="str">
        <f t="shared" si="26"/>
        <v>FISCAL FINES</v>
      </c>
    </row>
    <row r="1721" spans="1:65" x14ac:dyDescent="0.2">
      <c r="A1721">
        <v>2026</v>
      </c>
      <c r="B1721">
        <v>4</v>
      </c>
      <c r="C1721" t="s">
        <v>162</v>
      </c>
      <c r="D1721" t="s">
        <v>185</v>
      </c>
      <c r="E1721" t="s">
        <v>21</v>
      </c>
      <c r="F1721">
        <v>9348</v>
      </c>
      <c r="G1721" t="s">
        <v>141</v>
      </c>
      <c r="H1721" t="s">
        <v>171</v>
      </c>
      <c r="I1721" t="s">
        <v>172</v>
      </c>
      <c r="J1721" s="1">
        <v>46113</v>
      </c>
      <c r="K1721" t="s">
        <v>440</v>
      </c>
      <c r="L1721">
        <v>1</v>
      </c>
      <c r="M1721" t="s">
        <v>441</v>
      </c>
      <c r="N1721" t="s">
        <v>442</v>
      </c>
      <c r="O1721" t="s">
        <v>147</v>
      </c>
      <c r="P1721" t="s">
        <v>150</v>
      </c>
      <c r="Q1721">
        <v>2352.6999999999998</v>
      </c>
      <c r="R1721">
        <v>59</v>
      </c>
      <c r="S1721">
        <v>10367.61</v>
      </c>
      <c r="T1721">
        <v>789.55</v>
      </c>
      <c r="U1721">
        <v>15</v>
      </c>
      <c r="V1721">
        <v>7</v>
      </c>
      <c r="W1721">
        <v>907.92</v>
      </c>
      <c r="X1721">
        <v>907.92</v>
      </c>
      <c r="Y1721">
        <v>53</v>
      </c>
      <c r="Z1721">
        <v>9578.06</v>
      </c>
      <c r="AA1721">
        <v>7225.36</v>
      </c>
      <c r="AB1721">
        <v>3632.42</v>
      </c>
      <c r="AC1721">
        <v>3592.94</v>
      </c>
      <c r="AD1721">
        <v>5</v>
      </c>
      <c r="AE1721">
        <v>2</v>
      </c>
      <c r="AF1721">
        <v>37</v>
      </c>
      <c r="AG1721">
        <v>9</v>
      </c>
      <c r="AH1721">
        <v>6</v>
      </c>
      <c r="AI1721">
        <v>6</v>
      </c>
      <c r="AJ1721">
        <v>16</v>
      </c>
      <c r="AK1721">
        <v>5</v>
      </c>
      <c r="AL1721">
        <v>0</v>
      </c>
      <c r="AM1721">
        <v>2</v>
      </c>
      <c r="AN1721">
        <v>1</v>
      </c>
      <c r="AO1721">
        <v>37</v>
      </c>
      <c r="AP1721">
        <v>113</v>
      </c>
      <c r="AQ1721">
        <v>45</v>
      </c>
      <c r="AR1721">
        <v>0</v>
      </c>
      <c r="AS1721">
        <v>15</v>
      </c>
      <c r="AT1721">
        <v>3</v>
      </c>
      <c r="AU1721">
        <v>2</v>
      </c>
      <c r="AV1721">
        <v>0</v>
      </c>
      <c r="AW1721">
        <v>0</v>
      </c>
      <c r="AX1721">
        <v>0</v>
      </c>
      <c r="AY1721">
        <v>10</v>
      </c>
      <c r="AZ1721">
        <v>20</v>
      </c>
      <c r="BA1721">
        <v>8</v>
      </c>
      <c r="BB1721">
        <v>2</v>
      </c>
      <c r="BC1721">
        <v>0</v>
      </c>
      <c r="BD1721">
        <v>0</v>
      </c>
      <c r="BE1721">
        <v>0</v>
      </c>
      <c r="BF1721">
        <v>37</v>
      </c>
      <c r="BG1721">
        <v>796.26</v>
      </c>
      <c r="BH1721">
        <v>1</v>
      </c>
      <c r="BI1721">
        <v>15</v>
      </c>
      <c r="BJ1721" s="2">
        <v>46132</v>
      </c>
      <c r="BK1721">
        <v>0</v>
      </c>
      <c r="BL1721" s="3" t="str">
        <f>VLOOKUP(O1721,DropDownList!$H$1:$I$7,2,FALSE)</f>
        <v>2024/25</v>
      </c>
      <c r="BM1721" s="3" t="str">
        <f t="shared" si="26"/>
        <v>FISCAL FINES</v>
      </c>
    </row>
    <row r="1722" spans="1:65" x14ac:dyDescent="0.2">
      <c r="A1722">
        <v>2026</v>
      </c>
      <c r="B1722">
        <v>4</v>
      </c>
      <c r="C1722" t="s">
        <v>162</v>
      </c>
      <c r="D1722" t="s">
        <v>185</v>
      </c>
      <c r="E1722" t="s">
        <v>21</v>
      </c>
      <c r="F1722">
        <v>9348</v>
      </c>
      <c r="G1722" t="s">
        <v>141</v>
      </c>
      <c r="H1722" t="s">
        <v>171</v>
      </c>
      <c r="I1722" t="s">
        <v>172</v>
      </c>
      <c r="J1722" s="1">
        <v>46113</v>
      </c>
      <c r="K1722" t="s">
        <v>440</v>
      </c>
      <c r="L1722">
        <v>1</v>
      </c>
      <c r="M1722" t="s">
        <v>441</v>
      </c>
      <c r="N1722" t="s">
        <v>442</v>
      </c>
      <c r="O1722" t="s">
        <v>149</v>
      </c>
      <c r="P1722" t="s">
        <v>146</v>
      </c>
      <c r="Q1722">
        <v>200</v>
      </c>
      <c r="R1722">
        <v>51</v>
      </c>
      <c r="S1722">
        <v>850</v>
      </c>
      <c r="T1722">
        <v>0</v>
      </c>
      <c r="U1722">
        <v>25</v>
      </c>
      <c r="V1722">
        <v>6</v>
      </c>
      <c r="W1722">
        <v>110</v>
      </c>
      <c r="X1722">
        <v>110</v>
      </c>
      <c r="Y1722">
        <v>0</v>
      </c>
      <c r="Z1722">
        <v>0</v>
      </c>
      <c r="AA1722">
        <v>650</v>
      </c>
      <c r="AB1722">
        <v>0</v>
      </c>
      <c r="AC1722">
        <v>0</v>
      </c>
      <c r="AD1722">
        <v>6</v>
      </c>
      <c r="AE1722">
        <v>0</v>
      </c>
      <c r="AF1722">
        <v>39</v>
      </c>
      <c r="AG1722">
        <v>0</v>
      </c>
      <c r="AH1722">
        <v>0</v>
      </c>
      <c r="AI1722">
        <v>12</v>
      </c>
      <c r="AJ1722">
        <v>0</v>
      </c>
      <c r="AK1722">
        <v>0</v>
      </c>
      <c r="AL1722">
        <v>0</v>
      </c>
      <c r="AM1722">
        <v>0</v>
      </c>
      <c r="AN1722">
        <v>0</v>
      </c>
      <c r="AO1722">
        <v>35</v>
      </c>
      <c r="AP1722">
        <v>81</v>
      </c>
      <c r="AQ1722">
        <v>35</v>
      </c>
      <c r="AR1722">
        <v>0</v>
      </c>
      <c r="AS1722">
        <v>9</v>
      </c>
      <c r="AT1722">
        <v>0</v>
      </c>
      <c r="AU1722">
        <v>0</v>
      </c>
      <c r="AV1722">
        <v>0</v>
      </c>
      <c r="AW1722">
        <v>0</v>
      </c>
      <c r="AX1722">
        <v>0</v>
      </c>
      <c r="AY1722">
        <v>11</v>
      </c>
      <c r="AZ1722">
        <v>12</v>
      </c>
      <c r="BA1722">
        <v>0</v>
      </c>
      <c r="BB1722">
        <v>1</v>
      </c>
      <c r="BC1722">
        <v>1</v>
      </c>
      <c r="BD1722">
        <v>0</v>
      </c>
      <c r="BE1722">
        <v>0</v>
      </c>
      <c r="BF1722">
        <v>51</v>
      </c>
      <c r="BG1722">
        <v>200</v>
      </c>
      <c r="BH1722">
        <v>0</v>
      </c>
      <c r="BI1722">
        <v>25</v>
      </c>
      <c r="BJ1722" s="2">
        <v>46132</v>
      </c>
      <c r="BK1722">
        <v>0</v>
      </c>
      <c r="BL1722" s="3" t="str">
        <f>VLOOKUP(O1722,DropDownList!$H$1:$I$7,2,FALSE)</f>
        <v>2025/26</v>
      </c>
      <c r="BM1722" s="3" t="str">
        <f t="shared" si="26"/>
        <v>VSUR</v>
      </c>
    </row>
    <row r="1723" spans="1:65" x14ac:dyDescent="0.2">
      <c r="A1723">
        <v>2026</v>
      </c>
      <c r="B1723">
        <v>4</v>
      </c>
      <c r="C1723" t="s">
        <v>162</v>
      </c>
      <c r="D1723" t="s">
        <v>185</v>
      </c>
      <c r="E1723" t="s">
        <v>21</v>
      </c>
      <c r="F1723">
        <v>9348</v>
      </c>
      <c r="G1723" t="s">
        <v>141</v>
      </c>
      <c r="H1723" t="s">
        <v>171</v>
      </c>
      <c r="I1723" t="s">
        <v>172</v>
      </c>
      <c r="J1723" s="1">
        <v>46113</v>
      </c>
      <c r="K1723" t="s">
        <v>440</v>
      </c>
      <c r="L1723">
        <v>1</v>
      </c>
      <c r="M1723" t="s">
        <v>441</v>
      </c>
      <c r="N1723" t="s">
        <v>442</v>
      </c>
      <c r="O1723" t="s">
        <v>149</v>
      </c>
      <c r="P1723" t="s">
        <v>148</v>
      </c>
      <c r="Q1723">
        <v>219.99</v>
      </c>
      <c r="R1723">
        <v>5</v>
      </c>
      <c r="S1723">
        <v>300</v>
      </c>
      <c r="T1723">
        <v>0</v>
      </c>
      <c r="U1723">
        <v>4</v>
      </c>
      <c r="V1723">
        <v>3</v>
      </c>
      <c r="W1723">
        <v>180</v>
      </c>
      <c r="X1723">
        <v>180</v>
      </c>
      <c r="Y1723">
        <v>0</v>
      </c>
      <c r="Z1723">
        <v>0</v>
      </c>
      <c r="AA1723">
        <v>80.010000000000005</v>
      </c>
      <c r="AB1723">
        <v>0</v>
      </c>
      <c r="AC1723">
        <v>80.010000000000005</v>
      </c>
      <c r="AD1723">
        <v>3</v>
      </c>
      <c r="AE1723">
        <v>0</v>
      </c>
      <c r="AF1723">
        <v>1</v>
      </c>
      <c r="AG1723">
        <v>1</v>
      </c>
      <c r="AH1723">
        <v>0</v>
      </c>
      <c r="AI1723">
        <v>3</v>
      </c>
      <c r="AJ1723">
        <v>0</v>
      </c>
      <c r="AK1723">
        <v>0</v>
      </c>
      <c r="AL1723">
        <v>0</v>
      </c>
      <c r="AM1723">
        <v>0</v>
      </c>
      <c r="AN1723">
        <v>0</v>
      </c>
      <c r="AO1723">
        <v>4</v>
      </c>
      <c r="AP1723">
        <v>9</v>
      </c>
      <c r="AQ1723">
        <v>4</v>
      </c>
      <c r="AR1723">
        <v>0</v>
      </c>
      <c r="AS1723">
        <v>2</v>
      </c>
      <c r="AT1723">
        <v>0</v>
      </c>
      <c r="AU1723">
        <v>0</v>
      </c>
      <c r="AV1723">
        <v>0</v>
      </c>
      <c r="AW1723">
        <v>0</v>
      </c>
      <c r="AX1723">
        <v>0</v>
      </c>
      <c r="AY1723">
        <v>1</v>
      </c>
      <c r="AZ1723">
        <v>1</v>
      </c>
      <c r="BA1723">
        <v>0</v>
      </c>
      <c r="BB1723">
        <v>0</v>
      </c>
      <c r="BC1723">
        <v>0</v>
      </c>
      <c r="BD1723">
        <v>0</v>
      </c>
      <c r="BE1723">
        <v>0</v>
      </c>
      <c r="BF1723">
        <v>4</v>
      </c>
      <c r="BG1723">
        <v>180</v>
      </c>
      <c r="BH1723">
        <v>0</v>
      </c>
      <c r="BI1723">
        <v>4</v>
      </c>
      <c r="BJ1723" s="2">
        <v>46132</v>
      </c>
      <c r="BK1723">
        <v>0</v>
      </c>
      <c r="BL1723" s="3" t="str">
        <f>VLOOKUP(O1723,DropDownList!$H$1:$I$7,2,FALSE)</f>
        <v>2025/26</v>
      </c>
      <c r="BM1723" s="3" t="str">
        <f t="shared" si="26"/>
        <v>PRAS</v>
      </c>
    </row>
    <row r="1724" spans="1:65" x14ac:dyDescent="0.2">
      <c r="A1724">
        <v>2026</v>
      </c>
      <c r="B1724">
        <v>4</v>
      </c>
      <c r="C1724" t="s">
        <v>162</v>
      </c>
      <c r="D1724" t="s">
        <v>185</v>
      </c>
      <c r="E1724" t="s">
        <v>21</v>
      </c>
      <c r="F1724">
        <v>9348</v>
      </c>
      <c r="G1724" t="s">
        <v>141</v>
      </c>
      <c r="H1724" t="s">
        <v>171</v>
      </c>
      <c r="I1724" t="s">
        <v>172</v>
      </c>
      <c r="J1724" s="1">
        <v>46113</v>
      </c>
      <c r="K1724" t="s">
        <v>440</v>
      </c>
      <c r="L1724">
        <v>1</v>
      </c>
      <c r="M1724" t="s">
        <v>441</v>
      </c>
      <c r="N1724" t="s">
        <v>442</v>
      </c>
      <c r="O1724" t="s">
        <v>147</v>
      </c>
      <c r="P1724" t="s">
        <v>148</v>
      </c>
      <c r="Q1724">
        <v>120</v>
      </c>
      <c r="R1724">
        <v>6</v>
      </c>
      <c r="S1724">
        <v>360</v>
      </c>
      <c r="T1724">
        <v>60</v>
      </c>
      <c r="U1724">
        <v>2</v>
      </c>
      <c r="V1724">
        <v>2</v>
      </c>
      <c r="W1724">
        <v>120</v>
      </c>
      <c r="X1724">
        <v>120</v>
      </c>
      <c r="Y1724">
        <v>0</v>
      </c>
      <c r="Z1724">
        <v>0</v>
      </c>
      <c r="AA1724">
        <v>180</v>
      </c>
      <c r="AB1724">
        <v>0</v>
      </c>
      <c r="AC1724">
        <v>180</v>
      </c>
      <c r="AD1724">
        <v>2</v>
      </c>
      <c r="AE1724">
        <v>0</v>
      </c>
      <c r="AF1724">
        <v>3</v>
      </c>
      <c r="AG1724">
        <v>0</v>
      </c>
      <c r="AH1724">
        <v>1</v>
      </c>
      <c r="AI1724">
        <v>2</v>
      </c>
      <c r="AJ1724">
        <v>0</v>
      </c>
      <c r="AK1724">
        <v>0</v>
      </c>
      <c r="AL1724">
        <v>0</v>
      </c>
      <c r="AM1724">
        <v>0</v>
      </c>
      <c r="AN1724">
        <v>0</v>
      </c>
      <c r="AO1724">
        <v>6</v>
      </c>
      <c r="AP1724">
        <v>11</v>
      </c>
      <c r="AQ1724">
        <v>6</v>
      </c>
      <c r="AR1724">
        <v>0</v>
      </c>
      <c r="AS1724">
        <v>1</v>
      </c>
      <c r="AT1724">
        <v>0</v>
      </c>
      <c r="AU1724">
        <v>0</v>
      </c>
      <c r="AV1724">
        <v>0</v>
      </c>
      <c r="AW1724">
        <v>0</v>
      </c>
      <c r="AX1724">
        <v>0</v>
      </c>
      <c r="AY1724">
        <v>1</v>
      </c>
      <c r="AZ1724">
        <v>3</v>
      </c>
      <c r="BA1724">
        <v>0</v>
      </c>
      <c r="BB1724">
        <v>0</v>
      </c>
      <c r="BC1724">
        <v>0</v>
      </c>
      <c r="BD1724">
        <v>0</v>
      </c>
      <c r="BE1724">
        <v>0</v>
      </c>
      <c r="BF1724">
        <v>6</v>
      </c>
      <c r="BG1724">
        <v>120</v>
      </c>
      <c r="BH1724">
        <v>0</v>
      </c>
      <c r="BI1724">
        <v>2</v>
      </c>
      <c r="BJ1724" s="2">
        <v>46132</v>
      </c>
      <c r="BK1724">
        <v>0</v>
      </c>
      <c r="BL1724" s="3" t="str">
        <f>VLOOKUP(O1724,DropDownList!$H$1:$I$7,2,FALSE)</f>
        <v>2024/25</v>
      </c>
      <c r="BM1724" s="3" t="str">
        <f t="shared" si="26"/>
        <v>PRAS</v>
      </c>
    </row>
    <row r="1725" spans="1:65" x14ac:dyDescent="0.2">
      <c r="A1725">
        <v>2026</v>
      </c>
      <c r="B1725">
        <v>4</v>
      </c>
      <c r="C1725" t="s">
        <v>162</v>
      </c>
      <c r="D1725" t="s">
        <v>185</v>
      </c>
      <c r="E1725" t="s">
        <v>21</v>
      </c>
      <c r="F1725">
        <v>9348</v>
      </c>
      <c r="G1725" t="s">
        <v>141</v>
      </c>
      <c r="H1725" t="s">
        <v>171</v>
      </c>
      <c r="I1725" t="s">
        <v>172</v>
      </c>
      <c r="J1725" s="1">
        <v>46113</v>
      </c>
      <c r="K1725" t="s">
        <v>440</v>
      </c>
      <c r="L1725">
        <v>1</v>
      </c>
      <c r="M1725" t="s">
        <v>441</v>
      </c>
      <c r="N1725" t="s">
        <v>442</v>
      </c>
      <c r="O1725" t="s">
        <v>147</v>
      </c>
      <c r="P1725" t="s">
        <v>153</v>
      </c>
      <c r="Q1725">
        <v>0</v>
      </c>
      <c r="R1725">
        <v>1</v>
      </c>
      <c r="S1725">
        <v>45</v>
      </c>
      <c r="T1725">
        <v>45</v>
      </c>
      <c r="U1725">
        <v>0</v>
      </c>
      <c r="V1725">
        <v>0</v>
      </c>
      <c r="W1725">
        <v>0</v>
      </c>
      <c r="X1725">
        <v>0</v>
      </c>
      <c r="Y1725">
        <v>0</v>
      </c>
      <c r="Z1725">
        <v>0</v>
      </c>
      <c r="AA1725">
        <v>0</v>
      </c>
      <c r="AB1725">
        <v>0</v>
      </c>
      <c r="AC1725">
        <v>0</v>
      </c>
      <c r="AD1725">
        <v>0</v>
      </c>
      <c r="AE1725">
        <v>0</v>
      </c>
      <c r="AF1725">
        <v>0</v>
      </c>
      <c r="AG1725">
        <v>0</v>
      </c>
      <c r="AH1725">
        <v>1</v>
      </c>
      <c r="AI1725">
        <v>0</v>
      </c>
      <c r="AJ1725">
        <v>0</v>
      </c>
      <c r="AK1725">
        <v>0</v>
      </c>
      <c r="AL1725">
        <v>0</v>
      </c>
      <c r="AM1725">
        <v>0</v>
      </c>
      <c r="AN1725">
        <v>0</v>
      </c>
      <c r="AO1725">
        <v>1</v>
      </c>
      <c r="AP1725">
        <v>1</v>
      </c>
      <c r="AQ1725">
        <v>1</v>
      </c>
      <c r="AR1725">
        <v>0</v>
      </c>
      <c r="AS1725">
        <v>0</v>
      </c>
      <c r="AT1725">
        <v>0</v>
      </c>
      <c r="AU1725">
        <v>0</v>
      </c>
      <c r="AV1725">
        <v>0</v>
      </c>
      <c r="AW1725">
        <v>0</v>
      </c>
      <c r="AX1725">
        <v>0</v>
      </c>
      <c r="AY1725">
        <v>0</v>
      </c>
      <c r="AZ1725">
        <v>0</v>
      </c>
      <c r="BA1725">
        <v>0</v>
      </c>
      <c r="BB1725">
        <v>0</v>
      </c>
      <c r="BC1725">
        <v>0</v>
      </c>
      <c r="BD1725">
        <v>0</v>
      </c>
      <c r="BE1725">
        <v>0</v>
      </c>
      <c r="BF1725">
        <v>1</v>
      </c>
      <c r="BG1725">
        <v>0</v>
      </c>
      <c r="BH1725">
        <v>0</v>
      </c>
      <c r="BI1725">
        <v>0</v>
      </c>
      <c r="BJ1725" s="2">
        <v>46132</v>
      </c>
      <c r="BK1725">
        <v>0</v>
      </c>
      <c r="BL1725" s="3" t="str">
        <f>VLOOKUP(O1725,DropDownList!$H$1:$I$7,2,FALSE)</f>
        <v>2024/25</v>
      </c>
      <c r="BM1725" s="3" t="str">
        <f t="shared" si="26"/>
        <v>PREG</v>
      </c>
    </row>
    <row r="1726" spans="1:65" x14ac:dyDescent="0.2">
      <c r="A1726">
        <v>2026</v>
      </c>
      <c r="B1726">
        <v>4</v>
      </c>
      <c r="C1726" t="s">
        <v>162</v>
      </c>
      <c r="D1726" t="s">
        <v>185</v>
      </c>
      <c r="E1726" t="s">
        <v>21</v>
      </c>
      <c r="F1726">
        <v>9348</v>
      </c>
      <c r="G1726" t="s">
        <v>141</v>
      </c>
      <c r="H1726" t="s">
        <v>171</v>
      </c>
      <c r="I1726" t="s">
        <v>172</v>
      </c>
      <c r="J1726" s="1">
        <v>46113</v>
      </c>
      <c r="K1726" t="s">
        <v>440</v>
      </c>
      <c r="L1726">
        <v>1</v>
      </c>
      <c r="M1726" t="s">
        <v>441</v>
      </c>
      <c r="N1726" t="s">
        <v>442</v>
      </c>
      <c r="O1726" t="s">
        <v>147</v>
      </c>
      <c r="P1726" t="s">
        <v>154</v>
      </c>
      <c r="Q1726">
        <v>5042.75</v>
      </c>
      <c r="R1726">
        <v>87</v>
      </c>
      <c r="S1726">
        <v>22255</v>
      </c>
      <c r="T1726">
        <v>1112.43</v>
      </c>
      <c r="U1726">
        <v>27</v>
      </c>
      <c r="V1726">
        <v>9</v>
      </c>
      <c r="W1726">
        <v>1974.95</v>
      </c>
      <c r="X1726">
        <v>2094.9499999999998</v>
      </c>
      <c r="Y1726">
        <v>0</v>
      </c>
      <c r="Z1726">
        <v>0</v>
      </c>
      <c r="AA1726">
        <v>16099.82</v>
      </c>
      <c r="AB1726">
        <v>0</v>
      </c>
      <c r="AC1726">
        <v>14885.98</v>
      </c>
      <c r="AD1726">
        <v>2</v>
      </c>
      <c r="AE1726">
        <v>7</v>
      </c>
      <c r="AF1726">
        <v>54</v>
      </c>
      <c r="AG1726">
        <v>18</v>
      </c>
      <c r="AH1726">
        <v>5</v>
      </c>
      <c r="AI1726">
        <v>9</v>
      </c>
      <c r="AJ1726">
        <v>0</v>
      </c>
      <c r="AK1726">
        <v>0</v>
      </c>
      <c r="AL1726">
        <v>0</v>
      </c>
      <c r="AM1726">
        <v>0</v>
      </c>
      <c r="AN1726">
        <v>0</v>
      </c>
      <c r="AO1726">
        <v>50</v>
      </c>
      <c r="AP1726">
        <v>176</v>
      </c>
      <c r="AQ1726">
        <v>52</v>
      </c>
      <c r="AR1726">
        <v>0</v>
      </c>
      <c r="AS1726">
        <v>17</v>
      </c>
      <c r="AT1726">
        <v>2</v>
      </c>
      <c r="AU1726">
        <v>7</v>
      </c>
      <c r="AV1726">
        <v>2</v>
      </c>
      <c r="AW1726">
        <v>0</v>
      </c>
      <c r="AX1726">
        <v>0</v>
      </c>
      <c r="AY1726">
        <v>24</v>
      </c>
      <c r="AZ1726">
        <v>32</v>
      </c>
      <c r="BA1726">
        <v>15</v>
      </c>
      <c r="BB1726">
        <v>11</v>
      </c>
      <c r="BC1726">
        <v>3</v>
      </c>
      <c r="BD1726">
        <v>0</v>
      </c>
      <c r="BE1726">
        <v>0</v>
      </c>
      <c r="BF1726">
        <v>86</v>
      </c>
      <c r="BG1726">
        <v>2280</v>
      </c>
      <c r="BH1726">
        <v>1</v>
      </c>
      <c r="BI1726">
        <v>27</v>
      </c>
      <c r="BJ1726" s="2">
        <v>46132</v>
      </c>
      <c r="BK1726">
        <v>0</v>
      </c>
      <c r="BL1726" s="3" t="str">
        <f>VLOOKUP(O1726,DropDownList!$H$1:$I$7,2,FALSE)</f>
        <v>2024/25</v>
      </c>
      <c r="BM1726" s="3" t="str">
        <f t="shared" si="26"/>
        <v>JP COURT</v>
      </c>
    </row>
    <row r="1727" spans="1:65" x14ac:dyDescent="0.2">
      <c r="A1727">
        <v>2026</v>
      </c>
      <c r="B1727">
        <v>4</v>
      </c>
      <c r="C1727" t="s">
        <v>162</v>
      </c>
      <c r="D1727" t="s">
        <v>185</v>
      </c>
      <c r="E1727" t="s">
        <v>21</v>
      </c>
      <c r="F1727">
        <v>9348</v>
      </c>
      <c r="G1727" t="s">
        <v>141</v>
      </c>
      <c r="H1727" t="s">
        <v>171</v>
      </c>
      <c r="I1727" t="s">
        <v>172</v>
      </c>
      <c r="J1727" s="1">
        <v>46113</v>
      </c>
      <c r="K1727" t="s">
        <v>440</v>
      </c>
      <c r="L1727">
        <v>1</v>
      </c>
      <c r="M1727" t="s">
        <v>441</v>
      </c>
      <c r="N1727" t="s">
        <v>442</v>
      </c>
      <c r="O1727" t="s">
        <v>155</v>
      </c>
      <c r="P1727" t="s">
        <v>154</v>
      </c>
      <c r="Q1727">
        <v>3285.64</v>
      </c>
      <c r="R1727">
        <v>89</v>
      </c>
      <c r="S1727">
        <v>23727.02</v>
      </c>
      <c r="T1727">
        <v>895</v>
      </c>
      <c r="U1727">
        <v>16</v>
      </c>
      <c r="V1727">
        <v>8</v>
      </c>
      <c r="W1727">
        <v>1920</v>
      </c>
      <c r="X1727">
        <v>1930</v>
      </c>
      <c r="Y1727">
        <v>0</v>
      </c>
      <c r="Z1727">
        <v>0</v>
      </c>
      <c r="AA1727">
        <v>19546.38</v>
      </c>
      <c r="AB1727">
        <v>157.02000000000001</v>
      </c>
      <c r="AC1727">
        <v>18199.36</v>
      </c>
      <c r="AD1727">
        <v>6</v>
      </c>
      <c r="AE1727">
        <v>2</v>
      </c>
      <c r="AF1727">
        <v>69</v>
      </c>
      <c r="AG1727">
        <v>4</v>
      </c>
      <c r="AH1727">
        <v>1</v>
      </c>
      <c r="AI1727">
        <v>12</v>
      </c>
      <c r="AJ1727">
        <v>0</v>
      </c>
      <c r="AK1727">
        <v>0</v>
      </c>
      <c r="AL1727">
        <v>0</v>
      </c>
      <c r="AM1727">
        <v>0</v>
      </c>
      <c r="AN1727">
        <v>0</v>
      </c>
      <c r="AO1727">
        <v>53</v>
      </c>
      <c r="AP1727">
        <v>254</v>
      </c>
      <c r="AQ1727">
        <v>59</v>
      </c>
      <c r="AR1727">
        <v>0</v>
      </c>
      <c r="AS1727">
        <v>27</v>
      </c>
      <c r="AT1727">
        <v>11</v>
      </c>
      <c r="AU1727">
        <v>11</v>
      </c>
      <c r="AV1727">
        <v>3</v>
      </c>
      <c r="AW1727">
        <v>1</v>
      </c>
      <c r="AX1727">
        <v>0</v>
      </c>
      <c r="AY1727">
        <v>31</v>
      </c>
      <c r="AZ1727">
        <v>48</v>
      </c>
      <c r="BA1727">
        <v>27</v>
      </c>
      <c r="BB1727">
        <v>10</v>
      </c>
      <c r="BC1727">
        <v>6</v>
      </c>
      <c r="BD1727">
        <v>0</v>
      </c>
      <c r="BE1727">
        <v>0</v>
      </c>
      <c r="BF1727">
        <v>86</v>
      </c>
      <c r="BG1727">
        <v>2780</v>
      </c>
      <c r="BH1727">
        <v>3</v>
      </c>
      <c r="BI1727">
        <v>14</v>
      </c>
      <c r="BJ1727" s="2">
        <v>46132</v>
      </c>
      <c r="BK1727">
        <v>2</v>
      </c>
      <c r="BL1727" s="3" t="str">
        <f>VLOOKUP(O1727,DropDownList!$H$1:$I$7,2,FALSE)</f>
        <v>2022/23</v>
      </c>
      <c r="BM1727" s="3" t="str">
        <f t="shared" si="26"/>
        <v>JP COURT</v>
      </c>
    </row>
    <row r="1728" spans="1:65" x14ac:dyDescent="0.2">
      <c r="A1728">
        <v>2026</v>
      </c>
      <c r="B1728">
        <v>4</v>
      </c>
      <c r="C1728" t="s">
        <v>162</v>
      </c>
      <c r="D1728" t="s">
        <v>186</v>
      </c>
      <c r="E1728" t="s">
        <v>21</v>
      </c>
      <c r="F1728">
        <v>9881</v>
      </c>
      <c r="G1728" t="s">
        <v>158</v>
      </c>
      <c r="H1728" t="s">
        <v>171</v>
      </c>
      <c r="I1728" t="s">
        <v>172</v>
      </c>
      <c r="J1728" s="1">
        <v>46113</v>
      </c>
      <c r="K1728" t="s">
        <v>440</v>
      </c>
      <c r="L1728">
        <v>1</v>
      </c>
      <c r="M1728" t="s">
        <v>441</v>
      </c>
      <c r="N1728" t="s">
        <v>442</v>
      </c>
      <c r="O1728" t="s">
        <v>155</v>
      </c>
      <c r="P1728" t="s">
        <v>159</v>
      </c>
      <c r="Q1728">
        <v>0</v>
      </c>
      <c r="R1728">
        <v>1</v>
      </c>
      <c r="S1728">
        <v>1940</v>
      </c>
      <c r="T1728">
        <v>0</v>
      </c>
      <c r="U1728">
        <v>0</v>
      </c>
      <c r="V1728">
        <v>0</v>
      </c>
      <c r="W1728">
        <v>0</v>
      </c>
      <c r="X1728">
        <v>0</v>
      </c>
      <c r="Y1728">
        <v>0</v>
      </c>
      <c r="Z1728">
        <v>0</v>
      </c>
      <c r="AA1728">
        <v>1940</v>
      </c>
      <c r="AB1728">
        <v>0</v>
      </c>
      <c r="AC1728">
        <v>0</v>
      </c>
      <c r="AD1728">
        <v>0</v>
      </c>
      <c r="AE1728">
        <v>0</v>
      </c>
      <c r="AF1728">
        <v>1</v>
      </c>
      <c r="AG1728">
        <v>0</v>
      </c>
      <c r="AH1728">
        <v>0</v>
      </c>
      <c r="AI1728">
        <v>0</v>
      </c>
      <c r="AJ1728">
        <v>0</v>
      </c>
      <c r="AK1728">
        <v>0</v>
      </c>
      <c r="AL1728">
        <v>0</v>
      </c>
      <c r="AM1728">
        <v>0</v>
      </c>
      <c r="AN1728">
        <v>0</v>
      </c>
      <c r="AO1728">
        <v>0</v>
      </c>
      <c r="AP1728">
        <v>0</v>
      </c>
      <c r="AQ1728">
        <v>0</v>
      </c>
      <c r="AR1728">
        <v>0</v>
      </c>
      <c r="AS1728">
        <v>0</v>
      </c>
      <c r="AT1728">
        <v>0</v>
      </c>
      <c r="AU1728">
        <v>0</v>
      </c>
      <c r="AV1728">
        <v>0</v>
      </c>
      <c r="AW1728">
        <v>0</v>
      </c>
      <c r="AX1728">
        <v>0</v>
      </c>
      <c r="AY1728">
        <v>0</v>
      </c>
      <c r="AZ1728">
        <v>0</v>
      </c>
      <c r="BA1728">
        <v>0</v>
      </c>
      <c r="BB1728">
        <v>0</v>
      </c>
      <c r="BC1728">
        <v>0</v>
      </c>
      <c r="BD1728">
        <v>0</v>
      </c>
      <c r="BE1728">
        <v>0</v>
      </c>
      <c r="BF1728">
        <v>0</v>
      </c>
      <c r="BG1728">
        <v>0</v>
      </c>
      <c r="BH1728">
        <v>0</v>
      </c>
      <c r="BI1728">
        <v>0</v>
      </c>
      <c r="BJ1728" s="2">
        <v>46132</v>
      </c>
      <c r="BK1728">
        <v>0</v>
      </c>
      <c r="BL1728" s="3" t="str">
        <f>VLOOKUP(O1728,DropDownList!$H$1:$I$7,2,FALSE)</f>
        <v>2022/23</v>
      </c>
      <c r="BM1728" s="3" t="str">
        <f t="shared" si="26"/>
        <v>CONF</v>
      </c>
    </row>
    <row r="1729" spans="1:65" x14ac:dyDescent="0.2">
      <c r="A1729">
        <v>2026</v>
      </c>
      <c r="B1729">
        <v>4</v>
      </c>
      <c r="C1729" t="s">
        <v>162</v>
      </c>
      <c r="D1729" t="s">
        <v>186</v>
      </c>
      <c r="E1729" t="s">
        <v>21</v>
      </c>
      <c r="F1729">
        <v>9881</v>
      </c>
      <c r="G1729" t="s">
        <v>158</v>
      </c>
      <c r="H1729" t="s">
        <v>171</v>
      </c>
      <c r="I1729" t="s">
        <v>172</v>
      </c>
      <c r="J1729" s="1">
        <v>46113</v>
      </c>
      <c r="K1729" t="s">
        <v>440</v>
      </c>
      <c r="L1729">
        <v>1</v>
      </c>
      <c r="M1729" t="s">
        <v>441</v>
      </c>
      <c r="N1729" t="s">
        <v>442</v>
      </c>
      <c r="O1729" t="s">
        <v>149</v>
      </c>
      <c r="P1729" t="s">
        <v>161</v>
      </c>
      <c r="Q1729">
        <v>380</v>
      </c>
      <c r="R1729">
        <v>86</v>
      </c>
      <c r="S1729">
        <v>6345</v>
      </c>
      <c r="T1729">
        <v>60</v>
      </c>
      <c r="U1729">
        <v>42</v>
      </c>
      <c r="V1729">
        <v>8</v>
      </c>
      <c r="W1729">
        <v>180</v>
      </c>
      <c r="X1729">
        <v>180</v>
      </c>
      <c r="Y1729">
        <v>0</v>
      </c>
      <c r="Z1729">
        <v>0</v>
      </c>
      <c r="AA1729">
        <v>5905</v>
      </c>
      <c r="AB1729">
        <v>0</v>
      </c>
      <c r="AC1729">
        <v>0</v>
      </c>
      <c r="AD1729">
        <v>8</v>
      </c>
      <c r="AE1729">
        <v>0</v>
      </c>
      <c r="AF1729">
        <v>66</v>
      </c>
      <c r="AG1729">
        <v>0</v>
      </c>
      <c r="AH1729">
        <v>3</v>
      </c>
      <c r="AI1729">
        <v>17</v>
      </c>
      <c r="AJ1729">
        <v>0</v>
      </c>
      <c r="AK1729">
        <v>0</v>
      </c>
      <c r="AL1729">
        <v>0</v>
      </c>
      <c r="AM1729">
        <v>0</v>
      </c>
      <c r="AN1729">
        <v>0</v>
      </c>
      <c r="AO1729">
        <v>47</v>
      </c>
      <c r="AP1729">
        <v>96</v>
      </c>
      <c r="AQ1729">
        <v>47</v>
      </c>
      <c r="AR1729">
        <v>0</v>
      </c>
      <c r="AS1729">
        <v>6</v>
      </c>
      <c r="AT1729">
        <v>0</v>
      </c>
      <c r="AU1729">
        <v>0</v>
      </c>
      <c r="AV1729">
        <v>0</v>
      </c>
      <c r="AW1729">
        <v>3</v>
      </c>
      <c r="AX1729">
        <v>0</v>
      </c>
      <c r="AY1729">
        <v>13</v>
      </c>
      <c r="AZ1729">
        <v>14</v>
      </c>
      <c r="BA1729">
        <v>1</v>
      </c>
      <c r="BB1729">
        <v>1</v>
      </c>
      <c r="BC1729">
        <v>0</v>
      </c>
      <c r="BD1729">
        <v>0</v>
      </c>
      <c r="BE1729">
        <v>0</v>
      </c>
      <c r="BF1729">
        <v>81</v>
      </c>
      <c r="BG1729">
        <v>380</v>
      </c>
      <c r="BH1729">
        <v>0</v>
      </c>
      <c r="BI1729">
        <v>41</v>
      </c>
      <c r="BJ1729" s="2">
        <v>46132</v>
      </c>
      <c r="BK1729">
        <v>0</v>
      </c>
      <c r="BL1729" s="3" t="str">
        <f>VLOOKUP(O1729,DropDownList!$H$1:$I$7,2,FALSE)</f>
        <v>2025/26</v>
      </c>
      <c r="BM1729" s="3" t="str">
        <f t="shared" si="26"/>
        <v>VSUR</v>
      </c>
    </row>
    <row r="1730" spans="1:65" x14ac:dyDescent="0.2">
      <c r="A1730">
        <v>2026</v>
      </c>
      <c r="B1730">
        <v>4</v>
      </c>
      <c r="C1730" t="s">
        <v>162</v>
      </c>
      <c r="D1730" t="s">
        <v>186</v>
      </c>
      <c r="E1730" t="s">
        <v>21</v>
      </c>
      <c r="F1730">
        <v>9881</v>
      </c>
      <c r="G1730" t="s">
        <v>158</v>
      </c>
      <c r="H1730" t="s">
        <v>171</v>
      </c>
      <c r="I1730" t="s">
        <v>172</v>
      </c>
      <c r="J1730" s="1">
        <v>46113</v>
      </c>
      <c r="K1730" t="s">
        <v>440</v>
      </c>
      <c r="L1730">
        <v>1</v>
      </c>
      <c r="M1730" t="s">
        <v>441</v>
      </c>
      <c r="N1730" t="s">
        <v>442</v>
      </c>
      <c r="O1730" t="s">
        <v>155</v>
      </c>
      <c r="P1730" t="s">
        <v>160</v>
      </c>
      <c r="Q1730">
        <v>9904.74</v>
      </c>
      <c r="R1730">
        <v>132</v>
      </c>
      <c r="S1730">
        <v>92275</v>
      </c>
      <c r="T1730">
        <v>7007.08</v>
      </c>
      <c r="U1730">
        <v>23</v>
      </c>
      <c r="V1730">
        <v>11</v>
      </c>
      <c r="W1730">
        <v>4741.13</v>
      </c>
      <c r="X1730">
        <v>5016.13</v>
      </c>
      <c r="Y1730">
        <v>0</v>
      </c>
      <c r="Z1730">
        <v>0</v>
      </c>
      <c r="AA1730">
        <v>75363.179999999993</v>
      </c>
      <c r="AB1730">
        <v>1177.6400000000001</v>
      </c>
      <c r="AC1730">
        <v>70690.539999999994</v>
      </c>
      <c r="AD1730">
        <v>5</v>
      </c>
      <c r="AE1730">
        <v>6</v>
      </c>
      <c r="AF1730">
        <v>95</v>
      </c>
      <c r="AG1730">
        <v>18</v>
      </c>
      <c r="AH1730">
        <v>6</v>
      </c>
      <c r="AI1730">
        <v>5</v>
      </c>
      <c r="AJ1730">
        <v>0</v>
      </c>
      <c r="AK1730">
        <v>0</v>
      </c>
      <c r="AL1730">
        <v>0</v>
      </c>
      <c r="AM1730">
        <v>0</v>
      </c>
      <c r="AN1730">
        <v>0</v>
      </c>
      <c r="AO1730">
        <v>92</v>
      </c>
      <c r="AP1730">
        <v>445</v>
      </c>
      <c r="AQ1730">
        <v>88</v>
      </c>
      <c r="AR1730">
        <v>0</v>
      </c>
      <c r="AS1730">
        <v>56</v>
      </c>
      <c r="AT1730">
        <v>29</v>
      </c>
      <c r="AU1730">
        <v>28</v>
      </c>
      <c r="AV1730">
        <v>8</v>
      </c>
      <c r="AW1730">
        <v>9</v>
      </c>
      <c r="AX1730">
        <v>0</v>
      </c>
      <c r="AY1730">
        <v>43</v>
      </c>
      <c r="AZ1730">
        <v>74</v>
      </c>
      <c r="BA1730">
        <v>48</v>
      </c>
      <c r="BB1730">
        <v>15</v>
      </c>
      <c r="BC1730">
        <v>11</v>
      </c>
      <c r="BD1730">
        <v>1</v>
      </c>
      <c r="BE1730">
        <v>0</v>
      </c>
      <c r="BF1730">
        <v>121</v>
      </c>
      <c r="BG1730">
        <v>2870</v>
      </c>
      <c r="BH1730">
        <v>8</v>
      </c>
      <c r="BI1730">
        <v>21</v>
      </c>
      <c r="BJ1730" s="2">
        <v>46132</v>
      </c>
      <c r="BK1730">
        <v>1</v>
      </c>
      <c r="BL1730" s="3" t="str">
        <f>VLOOKUP(O1730,DropDownList!$H$1:$I$7,2,FALSE)</f>
        <v>2022/23</v>
      </c>
      <c r="BM1730" s="3" t="str">
        <f t="shared" si="26"/>
        <v>SC COURT</v>
      </c>
    </row>
    <row r="1731" spans="1:65" x14ac:dyDescent="0.2">
      <c r="A1731">
        <v>2026</v>
      </c>
      <c r="B1731">
        <v>4</v>
      </c>
      <c r="C1731" t="s">
        <v>162</v>
      </c>
      <c r="D1731" t="s">
        <v>186</v>
      </c>
      <c r="E1731" t="s">
        <v>21</v>
      </c>
      <c r="F1731">
        <v>9881</v>
      </c>
      <c r="G1731" t="s">
        <v>158</v>
      </c>
      <c r="H1731" t="s">
        <v>171</v>
      </c>
      <c r="I1731" t="s">
        <v>172</v>
      </c>
      <c r="J1731" s="1">
        <v>46113</v>
      </c>
      <c r="K1731" t="s">
        <v>440</v>
      </c>
      <c r="L1731">
        <v>1</v>
      </c>
      <c r="M1731" t="s">
        <v>441</v>
      </c>
      <c r="N1731" t="s">
        <v>442</v>
      </c>
      <c r="O1731" t="s">
        <v>149</v>
      </c>
      <c r="P1731" t="s">
        <v>159</v>
      </c>
      <c r="Q1731">
        <v>5145</v>
      </c>
      <c r="R1731">
        <v>1</v>
      </c>
      <c r="S1731">
        <v>5145</v>
      </c>
      <c r="T1731">
        <v>0</v>
      </c>
      <c r="U1731">
        <v>1</v>
      </c>
      <c r="V1731">
        <v>1</v>
      </c>
      <c r="W1731">
        <v>5145</v>
      </c>
      <c r="X1731">
        <v>5145</v>
      </c>
      <c r="Y1731">
        <v>0</v>
      </c>
      <c r="Z1731">
        <v>0</v>
      </c>
      <c r="AA1731">
        <v>0</v>
      </c>
      <c r="AB1731">
        <v>0</v>
      </c>
      <c r="AC1731">
        <v>0</v>
      </c>
      <c r="AD1731">
        <v>1</v>
      </c>
      <c r="AE1731">
        <v>0</v>
      </c>
      <c r="AF1731">
        <v>0</v>
      </c>
      <c r="AG1731">
        <v>0</v>
      </c>
      <c r="AH1731">
        <v>0</v>
      </c>
      <c r="AI1731">
        <v>1</v>
      </c>
      <c r="AJ1731">
        <v>0</v>
      </c>
      <c r="AK1731">
        <v>0</v>
      </c>
      <c r="AL1731">
        <v>0</v>
      </c>
      <c r="AM1731">
        <v>0</v>
      </c>
      <c r="AN1731">
        <v>0</v>
      </c>
      <c r="AO1731">
        <v>1</v>
      </c>
      <c r="AP1731">
        <v>1</v>
      </c>
      <c r="AQ1731">
        <v>1</v>
      </c>
      <c r="AR1731">
        <v>0</v>
      </c>
      <c r="AS1731">
        <v>0</v>
      </c>
      <c r="AT1731">
        <v>0</v>
      </c>
      <c r="AU1731">
        <v>0</v>
      </c>
      <c r="AV1731">
        <v>0</v>
      </c>
      <c r="AW1731">
        <v>0</v>
      </c>
      <c r="AX1731">
        <v>0</v>
      </c>
      <c r="AY1731">
        <v>0</v>
      </c>
      <c r="AZ1731">
        <v>0</v>
      </c>
      <c r="BA1731">
        <v>0</v>
      </c>
      <c r="BB1731">
        <v>0</v>
      </c>
      <c r="BC1731">
        <v>0</v>
      </c>
      <c r="BD1731">
        <v>0</v>
      </c>
      <c r="BE1731">
        <v>0</v>
      </c>
      <c r="BF1731">
        <v>0</v>
      </c>
      <c r="BG1731">
        <v>5145</v>
      </c>
      <c r="BH1731">
        <v>0</v>
      </c>
      <c r="BI1731">
        <v>0</v>
      </c>
      <c r="BJ1731" s="2">
        <v>46132</v>
      </c>
      <c r="BK1731">
        <v>0</v>
      </c>
      <c r="BL1731" s="3" t="str">
        <f>VLOOKUP(O1731,DropDownList!$H$1:$I$7,2,FALSE)</f>
        <v>2025/26</v>
      </c>
      <c r="BM1731" s="3" t="str">
        <f t="shared" ref="BM1731:BM1794" si="27">IF(RIGHT(P1731,4)="VSUR","VSUR",IF(RIGHT(P1731,4)="CONF","CONF",P1731))</f>
        <v>CONF</v>
      </c>
    </row>
    <row r="1732" spans="1:65" x14ac:dyDescent="0.2">
      <c r="A1732">
        <v>2026</v>
      </c>
      <c r="B1732">
        <v>4</v>
      </c>
      <c r="C1732" t="s">
        <v>162</v>
      </c>
      <c r="D1732" t="s">
        <v>186</v>
      </c>
      <c r="E1732" t="s">
        <v>21</v>
      </c>
      <c r="F1732">
        <v>9881</v>
      </c>
      <c r="G1732" t="s">
        <v>158</v>
      </c>
      <c r="H1732" t="s">
        <v>171</v>
      </c>
      <c r="I1732" t="s">
        <v>172</v>
      </c>
      <c r="J1732" s="1">
        <v>46113</v>
      </c>
      <c r="K1732" t="s">
        <v>440</v>
      </c>
      <c r="L1732">
        <v>1</v>
      </c>
      <c r="M1732" t="s">
        <v>441</v>
      </c>
      <c r="N1732" t="s">
        <v>442</v>
      </c>
      <c r="O1732" t="s">
        <v>147</v>
      </c>
      <c r="P1732" t="s">
        <v>161</v>
      </c>
      <c r="Q1732">
        <v>440</v>
      </c>
      <c r="R1732">
        <v>116</v>
      </c>
      <c r="S1732">
        <v>3350</v>
      </c>
      <c r="T1732">
        <v>100</v>
      </c>
      <c r="U1732">
        <v>39</v>
      </c>
      <c r="V1732">
        <v>14</v>
      </c>
      <c r="W1732">
        <v>340</v>
      </c>
      <c r="X1732">
        <v>340</v>
      </c>
      <c r="Y1732">
        <v>0</v>
      </c>
      <c r="Z1732">
        <v>0</v>
      </c>
      <c r="AA1732">
        <v>2810</v>
      </c>
      <c r="AB1732">
        <v>0</v>
      </c>
      <c r="AC1732">
        <v>0</v>
      </c>
      <c r="AD1732">
        <v>14</v>
      </c>
      <c r="AE1732">
        <v>0</v>
      </c>
      <c r="AF1732">
        <v>94</v>
      </c>
      <c r="AG1732">
        <v>0</v>
      </c>
      <c r="AH1732">
        <v>3</v>
      </c>
      <c r="AI1732">
        <v>19</v>
      </c>
      <c r="AJ1732">
        <v>0</v>
      </c>
      <c r="AK1732">
        <v>0</v>
      </c>
      <c r="AL1732">
        <v>0</v>
      </c>
      <c r="AM1732">
        <v>0</v>
      </c>
      <c r="AN1732">
        <v>0</v>
      </c>
      <c r="AO1732">
        <v>72</v>
      </c>
      <c r="AP1732">
        <v>236</v>
      </c>
      <c r="AQ1732">
        <v>79</v>
      </c>
      <c r="AR1732">
        <v>0</v>
      </c>
      <c r="AS1732">
        <v>30</v>
      </c>
      <c r="AT1732">
        <v>2</v>
      </c>
      <c r="AU1732">
        <v>11</v>
      </c>
      <c r="AV1732">
        <v>5</v>
      </c>
      <c r="AW1732">
        <v>6</v>
      </c>
      <c r="AX1732">
        <v>0</v>
      </c>
      <c r="AY1732">
        <v>19</v>
      </c>
      <c r="AZ1732">
        <v>34</v>
      </c>
      <c r="BA1732">
        <v>17</v>
      </c>
      <c r="BB1732">
        <v>9</v>
      </c>
      <c r="BC1732">
        <v>1</v>
      </c>
      <c r="BD1732">
        <v>3</v>
      </c>
      <c r="BE1732">
        <v>0</v>
      </c>
      <c r="BF1732">
        <v>108</v>
      </c>
      <c r="BG1732">
        <v>440</v>
      </c>
      <c r="BH1732">
        <v>0</v>
      </c>
      <c r="BI1732">
        <v>36</v>
      </c>
      <c r="BJ1732" s="2">
        <v>46132</v>
      </c>
      <c r="BK1732">
        <v>1</v>
      </c>
      <c r="BL1732" s="3" t="str">
        <f>VLOOKUP(O1732,DropDownList!$H$1:$I$7,2,FALSE)</f>
        <v>2024/25</v>
      </c>
      <c r="BM1732" s="3" t="str">
        <f t="shared" si="27"/>
        <v>VSUR</v>
      </c>
    </row>
    <row r="1733" spans="1:65" x14ac:dyDescent="0.2">
      <c r="A1733">
        <v>2026</v>
      </c>
      <c r="B1733">
        <v>4</v>
      </c>
      <c r="C1733" t="s">
        <v>162</v>
      </c>
      <c r="D1733" t="s">
        <v>186</v>
      </c>
      <c r="E1733" t="s">
        <v>21</v>
      </c>
      <c r="F1733">
        <v>9881</v>
      </c>
      <c r="G1733" t="s">
        <v>158</v>
      </c>
      <c r="H1733" t="s">
        <v>171</v>
      </c>
      <c r="I1733" t="s">
        <v>172</v>
      </c>
      <c r="J1733" s="1">
        <v>46113</v>
      </c>
      <c r="K1733" t="s">
        <v>440</v>
      </c>
      <c r="L1733">
        <v>1</v>
      </c>
      <c r="M1733" t="s">
        <v>441</v>
      </c>
      <c r="N1733" t="s">
        <v>442</v>
      </c>
      <c r="O1733" t="s">
        <v>149</v>
      </c>
      <c r="P1733" t="s">
        <v>160</v>
      </c>
      <c r="Q1733">
        <v>15202.71</v>
      </c>
      <c r="R1733">
        <v>89</v>
      </c>
      <c r="S1733">
        <v>105327.75</v>
      </c>
      <c r="T1733">
        <v>2535</v>
      </c>
      <c r="U1733">
        <v>44</v>
      </c>
      <c r="V1733">
        <v>22</v>
      </c>
      <c r="W1733">
        <v>4835</v>
      </c>
      <c r="X1733">
        <v>7715</v>
      </c>
      <c r="Y1733">
        <v>0</v>
      </c>
      <c r="Z1733">
        <v>0</v>
      </c>
      <c r="AA1733">
        <v>87590.04</v>
      </c>
      <c r="AB1733">
        <v>1240.02</v>
      </c>
      <c r="AC1733">
        <v>80445.02</v>
      </c>
      <c r="AD1733">
        <v>8</v>
      </c>
      <c r="AE1733">
        <v>14</v>
      </c>
      <c r="AF1733">
        <v>40</v>
      </c>
      <c r="AG1733">
        <v>27</v>
      </c>
      <c r="AH1733">
        <v>4</v>
      </c>
      <c r="AI1733">
        <v>17</v>
      </c>
      <c r="AJ1733">
        <v>0</v>
      </c>
      <c r="AK1733">
        <v>0</v>
      </c>
      <c r="AL1733">
        <v>0</v>
      </c>
      <c r="AM1733">
        <v>0</v>
      </c>
      <c r="AN1733">
        <v>0</v>
      </c>
      <c r="AO1733">
        <v>49</v>
      </c>
      <c r="AP1733">
        <v>100</v>
      </c>
      <c r="AQ1733">
        <v>48</v>
      </c>
      <c r="AR1733">
        <v>0</v>
      </c>
      <c r="AS1733">
        <v>6</v>
      </c>
      <c r="AT1733">
        <v>0</v>
      </c>
      <c r="AU1733">
        <v>0</v>
      </c>
      <c r="AV1733">
        <v>0</v>
      </c>
      <c r="AW1733">
        <v>4</v>
      </c>
      <c r="AX1733">
        <v>0</v>
      </c>
      <c r="AY1733">
        <v>14</v>
      </c>
      <c r="AZ1733">
        <v>15</v>
      </c>
      <c r="BA1733">
        <v>1</v>
      </c>
      <c r="BB1733">
        <v>1</v>
      </c>
      <c r="BC1733">
        <v>0</v>
      </c>
      <c r="BD1733">
        <v>0</v>
      </c>
      <c r="BE1733">
        <v>0</v>
      </c>
      <c r="BF1733">
        <v>83</v>
      </c>
      <c r="BG1733">
        <v>6820</v>
      </c>
      <c r="BH1733">
        <v>1</v>
      </c>
      <c r="BI1733">
        <v>43</v>
      </c>
      <c r="BJ1733" s="2">
        <v>46132</v>
      </c>
      <c r="BK1733">
        <v>0</v>
      </c>
      <c r="BL1733" s="3" t="str">
        <f>VLOOKUP(O1733,DropDownList!$H$1:$I$7,2,FALSE)</f>
        <v>2025/26</v>
      </c>
      <c r="BM1733" s="3" t="str">
        <f t="shared" si="27"/>
        <v>SC COURT</v>
      </c>
    </row>
    <row r="1734" spans="1:65" x14ac:dyDescent="0.2">
      <c r="A1734">
        <v>2026</v>
      </c>
      <c r="B1734">
        <v>4</v>
      </c>
      <c r="C1734" t="s">
        <v>162</v>
      </c>
      <c r="D1734" t="s">
        <v>186</v>
      </c>
      <c r="E1734" t="s">
        <v>21</v>
      </c>
      <c r="F1734">
        <v>9881</v>
      </c>
      <c r="G1734" t="s">
        <v>158</v>
      </c>
      <c r="H1734" t="s">
        <v>171</v>
      </c>
      <c r="I1734" t="s">
        <v>172</v>
      </c>
      <c r="J1734" s="1">
        <v>46113</v>
      </c>
      <c r="K1734" t="s">
        <v>440</v>
      </c>
      <c r="L1734">
        <v>1</v>
      </c>
      <c r="M1734" t="s">
        <v>441</v>
      </c>
      <c r="N1734" t="s">
        <v>442</v>
      </c>
      <c r="O1734" t="s">
        <v>156</v>
      </c>
      <c r="P1734" t="s">
        <v>161</v>
      </c>
      <c r="Q1734">
        <v>185</v>
      </c>
      <c r="R1734">
        <v>92</v>
      </c>
      <c r="S1734">
        <v>2990</v>
      </c>
      <c r="T1734">
        <v>50</v>
      </c>
      <c r="U1734">
        <v>23</v>
      </c>
      <c r="V1734">
        <v>4</v>
      </c>
      <c r="W1734">
        <v>145</v>
      </c>
      <c r="X1734">
        <v>145</v>
      </c>
      <c r="Y1734">
        <v>0</v>
      </c>
      <c r="Z1734">
        <v>0</v>
      </c>
      <c r="AA1734">
        <v>2755</v>
      </c>
      <c r="AB1734">
        <v>0</v>
      </c>
      <c r="AC1734">
        <v>0</v>
      </c>
      <c r="AD1734">
        <v>4</v>
      </c>
      <c r="AE1734">
        <v>0</v>
      </c>
      <c r="AF1734">
        <v>83</v>
      </c>
      <c r="AG1734">
        <v>0</v>
      </c>
      <c r="AH1734">
        <v>4</v>
      </c>
      <c r="AI1734">
        <v>5</v>
      </c>
      <c r="AJ1734">
        <v>0</v>
      </c>
      <c r="AK1734">
        <v>0</v>
      </c>
      <c r="AL1734">
        <v>0</v>
      </c>
      <c r="AM1734">
        <v>0</v>
      </c>
      <c r="AN1734">
        <v>0</v>
      </c>
      <c r="AO1734">
        <v>58</v>
      </c>
      <c r="AP1734">
        <v>203</v>
      </c>
      <c r="AQ1734">
        <v>61</v>
      </c>
      <c r="AR1734">
        <v>0</v>
      </c>
      <c r="AS1734">
        <v>18</v>
      </c>
      <c r="AT1734">
        <v>11</v>
      </c>
      <c r="AU1734">
        <v>4</v>
      </c>
      <c r="AV1734">
        <v>0</v>
      </c>
      <c r="AW1734">
        <v>3</v>
      </c>
      <c r="AX1734">
        <v>0</v>
      </c>
      <c r="AY1734">
        <v>31</v>
      </c>
      <c r="AZ1734">
        <v>42</v>
      </c>
      <c r="BA1734">
        <v>18</v>
      </c>
      <c r="BB1734">
        <v>4</v>
      </c>
      <c r="BC1734">
        <v>2</v>
      </c>
      <c r="BD1734">
        <v>0</v>
      </c>
      <c r="BE1734">
        <v>0</v>
      </c>
      <c r="BF1734">
        <v>89</v>
      </c>
      <c r="BG1734">
        <v>185</v>
      </c>
      <c r="BH1734">
        <v>0</v>
      </c>
      <c r="BI1734">
        <v>20</v>
      </c>
      <c r="BJ1734" s="2">
        <v>46132</v>
      </c>
      <c r="BK1734">
        <v>0</v>
      </c>
      <c r="BL1734" s="3" t="str">
        <f>VLOOKUP(O1734,DropDownList!$H$1:$I$7,2,FALSE)</f>
        <v>2023/24</v>
      </c>
      <c r="BM1734" s="3" t="str">
        <f t="shared" si="27"/>
        <v>VSUR</v>
      </c>
    </row>
    <row r="1735" spans="1:65" x14ac:dyDescent="0.2">
      <c r="A1735">
        <v>2026</v>
      </c>
      <c r="B1735">
        <v>4</v>
      </c>
      <c r="C1735" t="s">
        <v>162</v>
      </c>
      <c r="D1735" t="s">
        <v>186</v>
      </c>
      <c r="E1735" t="s">
        <v>21</v>
      </c>
      <c r="F1735">
        <v>9881</v>
      </c>
      <c r="G1735" t="s">
        <v>158</v>
      </c>
      <c r="H1735" t="s">
        <v>171</v>
      </c>
      <c r="I1735" t="s">
        <v>172</v>
      </c>
      <c r="J1735" s="1">
        <v>46113</v>
      </c>
      <c r="K1735" t="s">
        <v>440</v>
      </c>
      <c r="L1735">
        <v>1</v>
      </c>
      <c r="M1735" t="s">
        <v>441</v>
      </c>
      <c r="N1735" t="s">
        <v>442</v>
      </c>
      <c r="O1735" t="s">
        <v>147</v>
      </c>
      <c r="P1735" t="s">
        <v>160</v>
      </c>
      <c r="Q1735">
        <v>17336.63</v>
      </c>
      <c r="R1735">
        <v>118</v>
      </c>
      <c r="S1735">
        <v>70040</v>
      </c>
      <c r="T1735">
        <v>2250</v>
      </c>
      <c r="U1735">
        <v>41</v>
      </c>
      <c r="V1735">
        <v>26</v>
      </c>
      <c r="W1735">
        <v>12680.87</v>
      </c>
      <c r="X1735">
        <v>13050.87</v>
      </c>
      <c r="Y1735">
        <v>0</v>
      </c>
      <c r="Z1735">
        <v>0</v>
      </c>
      <c r="AA1735">
        <v>50453.37</v>
      </c>
      <c r="AB1735">
        <v>2400</v>
      </c>
      <c r="AC1735">
        <v>45213.37</v>
      </c>
      <c r="AD1735">
        <v>15</v>
      </c>
      <c r="AE1735">
        <v>11</v>
      </c>
      <c r="AF1735">
        <v>73</v>
      </c>
      <c r="AG1735">
        <v>21</v>
      </c>
      <c r="AH1735">
        <v>3</v>
      </c>
      <c r="AI1735">
        <v>20</v>
      </c>
      <c r="AJ1735">
        <v>0</v>
      </c>
      <c r="AK1735">
        <v>0</v>
      </c>
      <c r="AL1735">
        <v>0</v>
      </c>
      <c r="AM1735">
        <v>0</v>
      </c>
      <c r="AN1735">
        <v>0</v>
      </c>
      <c r="AO1735">
        <v>74</v>
      </c>
      <c r="AP1735">
        <v>234</v>
      </c>
      <c r="AQ1735">
        <v>78</v>
      </c>
      <c r="AR1735">
        <v>0</v>
      </c>
      <c r="AS1735">
        <v>28</v>
      </c>
      <c r="AT1735">
        <v>2</v>
      </c>
      <c r="AU1735">
        <v>11</v>
      </c>
      <c r="AV1735">
        <v>5</v>
      </c>
      <c r="AW1735">
        <v>7</v>
      </c>
      <c r="AX1735">
        <v>0</v>
      </c>
      <c r="AY1735">
        <v>19</v>
      </c>
      <c r="AZ1735">
        <v>34</v>
      </c>
      <c r="BA1735">
        <v>17</v>
      </c>
      <c r="BB1735">
        <v>9</v>
      </c>
      <c r="BC1735">
        <v>1</v>
      </c>
      <c r="BD1735">
        <v>3</v>
      </c>
      <c r="BE1735">
        <v>0</v>
      </c>
      <c r="BF1735">
        <v>109</v>
      </c>
      <c r="BG1735">
        <v>10225</v>
      </c>
      <c r="BH1735">
        <v>1</v>
      </c>
      <c r="BI1735">
        <v>37</v>
      </c>
      <c r="BJ1735" s="2">
        <v>46132</v>
      </c>
      <c r="BK1735">
        <v>1</v>
      </c>
      <c r="BL1735" s="3" t="str">
        <f>VLOOKUP(O1735,DropDownList!$H$1:$I$7,2,FALSE)</f>
        <v>2024/25</v>
      </c>
      <c r="BM1735" s="3" t="str">
        <f t="shared" si="27"/>
        <v>SC COURT</v>
      </c>
    </row>
    <row r="1736" spans="1:65" x14ac:dyDescent="0.2">
      <c r="A1736">
        <v>2026</v>
      </c>
      <c r="B1736">
        <v>4</v>
      </c>
      <c r="C1736" t="s">
        <v>162</v>
      </c>
      <c r="D1736" t="s">
        <v>186</v>
      </c>
      <c r="E1736" t="s">
        <v>21</v>
      </c>
      <c r="F1736">
        <v>9881</v>
      </c>
      <c r="G1736" t="s">
        <v>158</v>
      </c>
      <c r="H1736" t="s">
        <v>171</v>
      </c>
      <c r="I1736" t="s">
        <v>172</v>
      </c>
      <c r="J1736" s="1">
        <v>46113</v>
      </c>
      <c r="K1736" t="s">
        <v>440</v>
      </c>
      <c r="L1736">
        <v>1</v>
      </c>
      <c r="M1736" t="s">
        <v>441</v>
      </c>
      <c r="N1736" t="s">
        <v>442</v>
      </c>
      <c r="O1736" t="s">
        <v>156</v>
      </c>
      <c r="P1736" t="s">
        <v>160</v>
      </c>
      <c r="Q1736">
        <v>9781.42</v>
      </c>
      <c r="R1736">
        <v>99</v>
      </c>
      <c r="S1736">
        <v>62085</v>
      </c>
      <c r="T1736">
        <v>2740</v>
      </c>
      <c r="U1736">
        <v>25</v>
      </c>
      <c r="V1736">
        <v>9</v>
      </c>
      <c r="W1736">
        <v>4810</v>
      </c>
      <c r="X1736">
        <v>5305</v>
      </c>
      <c r="Y1736">
        <v>0</v>
      </c>
      <c r="Z1736">
        <v>0</v>
      </c>
      <c r="AA1736">
        <v>49563.58</v>
      </c>
      <c r="AB1736">
        <v>2110</v>
      </c>
      <c r="AC1736">
        <v>44698.58</v>
      </c>
      <c r="AD1736">
        <v>6</v>
      </c>
      <c r="AE1736">
        <v>3</v>
      </c>
      <c r="AF1736">
        <v>68</v>
      </c>
      <c r="AG1736">
        <v>18</v>
      </c>
      <c r="AH1736">
        <v>5</v>
      </c>
      <c r="AI1736">
        <v>7</v>
      </c>
      <c r="AJ1736">
        <v>0</v>
      </c>
      <c r="AK1736">
        <v>0</v>
      </c>
      <c r="AL1736">
        <v>0</v>
      </c>
      <c r="AM1736">
        <v>0</v>
      </c>
      <c r="AN1736">
        <v>0</v>
      </c>
      <c r="AO1736">
        <v>61</v>
      </c>
      <c r="AP1736">
        <v>218</v>
      </c>
      <c r="AQ1736">
        <v>63</v>
      </c>
      <c r="AR1736">
        <v>0</v>
      </c>
      <c r="AS1736">
        <v>22</v>
      </c>
      <c r="AT1736">
        <v>11</v>
      </c>
      <c r="AU1736">
        <v>5</v>
      </c>
      <c r="AV1736">
        <v>1</v>
      </c>
      <c r="AW1736">
        <v>4</v>
      </c>
      <c r="AX1736">
        <v>0</v>
      </c>
      <c r="AY1736">
        <v>31</v>
      </c>
      <c r="AZ1736">
        <v>44</v>
      </c>
      <c r="BA1736">
        <v>20</v>
      </c>
      <c r="BB1736">
        <v>4</v>
      </c>
      <c r="BC1736">
        <v>2</v>
      </c>
      <c r="BD1736">
        <v>0</v>
      </c>
      <c r="BE1736">
        <v>0</v>
      </c>
      <c r="BF1736">
        <v>94</v>
      </c>
      <c r="BG1736">
        <v>4665</v>
      </c>
      <c r="BH1736">
        <v>1</v>
      </c>
      <c r="BI1736">
        <v>21</v>
      </c>
      <c r="BJ1736" s="2">
        <v>46132</v>
      </c>
      <c r="BK1736">
        <v>0</v>
      </c>
      <c r="BL1736" s="3" t="str">
        <f>VLOOKUP(O1736,DropDownList!$H$1:$I$7,2,FALSE)</f>
        <v>2023/24</v>
      </c>
      <c r="BM1736" s="3" t="str">
        <f t="shared" si="27"/>
        <v>SC COURT</v>
      </c>
    </row>
    <row r="1737" spans="1:65" x14ac:dyDescent="0.2">
      <c r="A1737">
        <v>2026</v>
      </c>
      <c r="B1737">
        <v>4</v>
      </c>
      <c r="C1737" t="s">
        <v>162</v>
      </c>
      <c r="D1737" t="s">
        <v>186</v>
      </c>
      <c r="E1737" t="s">
        <v>21</v>
      </c>
      <c r="F1737">
        <v>9881</v>
      </c>
      <c r="G1737" t="s">
        <v>158</v>
      </c>
      <c r="H1737" t="s">
        <v>171</v>
      </c>
      <c r="I1737" t="s">
        <v>172</v>
      </c>
      <c r="J1737" s="1">
        <v>46113</v>
      </c>
      <c r="K1737" t="s">
        <v>440</v>
      </c>
      <c r="L1737">
        <v>1</v>
      </c>
      <c r="M1737" t="s">
        <v>441</v>
      </c>
      <c r="N1737" t="s">
        <v>442</v>
      </c>
      <c r="O1737" t="s">
        <v>155</v>
      </c>
      <c r="P1737" t="s">
        <v>161</v>
      </c>
      <c r="Q1737">
        <v>140</v>
      </c>
      <c r="R1737">
        <v>127</v>
      </c>
      <c r="S1737">
        <v>9875</v>
      </c>
      <c r="T1737">
        <v>280</v>
      </c>
      <c r="U1737">
        <v>22</v>
      </c>
      <c r="V1737">
        <v>4</v>
      </c>
      <c r="W1737">
        <v>140</v>
      </c>
      <c r="X1737">
        <v>140</v>
      </c>
      <c r="Y1737">
        <v>0</v>
      </c>
      <c r="Z1737">
        <v>0</v>
      </c>
      <c r="AA1737">
        <v>9455</v>
      </c>
      <c r="AB1737">
        <v>0</v>
      </c>
      <c r="AC1737">
        <v>0</v>
      </c>
      <c r="AD1737">
        <v>4</v>
      </c>
      <c r="AE1737">
        <v>0</v>
      </c>
      <c r="AF1737">
        <v>115</v>
      </c>
      <c r="AG1737">
        <v>0</v>
      </c>
      <c r="AH1737">
        <v>8</v>
      </c>
      <c r="AI1737">
        <v>4</v>
      </c>
      <c r="AJ1737">
        <v>0</v>
      </c>
      <c r="AK1737">
        <v>0</v>
      </c>
      <c r="AL1737">
        <v>0</v>
      </c>
      <c r="AM1737">
        <v>0</v>
      </c>
      <c r="AN1737">
        <v>0</v>
      </c>
      <c r="AO1737">
        <v>88</v>
      </c>
      <c r="AP1737">
        <v>442</v>
      </c>
      <c r="AQ1737">
        <v>87</v>
      </c>
      <c r="AR1737">
        <v>0</v>
      </c>
      <c r="AS1737">
        <v>54</v>
      </c>
      <c r="AT1737">
        <v>29</v>
      </c>
      <c r="AU1737">
        <v>28</v>
      </c>
      <c r="AV1737">
        <v>8</v>
      </c>
      <c r="AW1737">
        <v>9</v>
      </c>
      <c r="AX1737">
        <v>0</v>
      </c>
      <c r="AY1737">
        <v>45</v>
      </c>
      <c r="AZ1737">
        <v>76</v>
      </c>
      <c r="BA1737">
        <v>48</v>
      </c>
      <c r="BB1737">
        <v>14</v>
      </c>
      <c r="BC1737">
        <v>10</v>
      </c>
      <c r="BD1737">
        <v>1</v>
      </c>
      <c r="BE1737">
        <v>0</v>
      </c>
      <c r="BF1737">
        <v>116</v>
      </c>
      <c r="BG1737">
        <v>140</v>
      </c>
      <c r="BH1737">
        <v>0</v>
      </c>
      <c r="BI1737">
        <v>20</v>
      </c>
      <c r="BJ1737" s="2">
        <v>46132</v>
      </c>
      <c r="BK1737">
        <v>1</v>
      </c>
      <c r="BL1737" s="3" t="str">
        <f>VLOOKUP(O1737,DropDownList!$H$1:$I$7,2,FALSE)</f>
        <v>2022/23</v>
      </c>
      <c r="BM1737" s="3" t="str">
        <f t="shared" si="27"/>
        <v>VSUR</v>
      </c>
    </row>
    <row r="1738" spans="1:65" x14ac:dyDescent="0.2">
      <c r="A1738">
        <v>2026</v>
      </c>
      <c r="B1738">
        <v>4</v>
      </c>
      <c r="C1738" t="s">
        <v>162</v>
      </c>
      <c r="D1738" t="s">
        <v>187</v>
      </c>
      <c r="E1738" t="s">
        <v>22</v>
      </c>
      <c r="F1738">
        <v>9349</v>
      </c>
      <c r="G1738" t="s">
        <v>141</v>
      </c>
      <c r="H1738" t="s">
        <v>171</v>
      </c>
      <c r="I1738" t="s">
        <v>172</v>
      </c>
      <c r="J1738" s="1">
        <v>46113</v>
      </c>
      <c r="K1738" t="s">
        <v>440</v>
      </c>
      <c r="L1738">
        <v>1</v>
      </c>
      <c r="M1738" t="s">
        <v>441</v>
      </c>
      <c r="N1738" t="s">
        <v>442</v>
      </c>
      <c r="O1738" t="s">
        <v>149</v>
      </c>
      <c r="P1738" t="s">
        <v>152</v>
      </c>
      <c r="Q1738">
        <v>0</v>
      </c>
      <c r="R1738">
        <v>6</v>
      </c>
      <c r="S1738">
        <v>240</v>
      </c>
      <c r="T1738">
        <v>120</v>
      </c>
      <c r="U1738">
        <v>0</v>
      </c>
      <c r="V1738">
        <v>0</v>
      </c>
      <c r="W1738">
        <v>0</v>
      </c>
      <c r="X1738">
        <v>0</v>
      </c>
      <c r="Y1738">
        <v>0</v>
      </c>
      <c r="Z1738">
        <v>0</v>
      </c>
      <c r="AA1738">
        <v>120</v>
      </c>
      <c r="AB1738">
        <v>0</v>
      </c>
      <c r="AC1738">
        <v>120</v>
      </c>
      <c r="AD1738">
        <v>0</v>
      </c>
      <c r="AE1738">
        <v>0</v>
      </c>
      <c r="AF1738">
        <v>3</v>
      </c>
      <c r="AG1738">
        <v>0</v>
      </c>
      <c r="AH1738">
        <v>3</v>
      </c>
      <c r="AI1738">
        <v>0</v>
      </c>
      <c r="AJ1738">
        <v>0</v>
      </c>
      <c r="AK1738">
        <v>0</v>
      </c>
      <c r="AL1738">
        <v>0</v>
      </c>
      <c r="AM1738">
        <v>0</v>
      </c>
      <c r="AN1738">
        <v>0</v>
      </c>
      <c r="AO1738">
        <v>0</v>
      </c>
      <c r="AP1738">
        <v>0</v>
      </c>
      <c r="AQ1738">
        <v>0</v>
      </c>
      <c r="AR1738">
        <v>0</v>
      </c>
      <c r="AS1738">
        <v>0</v>
      </c>
      <c r="AT1738">
        <v>0</v>
      </c>
      <c r="AU1738">
        <v>0</v>
      </c>
      <c r="AV1738">
        <v>0</v>
      </c>
      <c r="AW1738">
        <v>0</v>
      </c>
      <c r="AX1738">
        <v>0</v>
      </c>
      <c r="AY1738">
        <v>0</v>
      </c>
      <c r="AZ1738">
        <v>0</v>
      </c>
      <c r="BA1738">
        <v>0</v>
      </c>
      <c r="BB1738">
        <v>0</v>
      </c>
      <c r="BC1738">
        <v>0</v>
      </c>
      <c r="BD1738">
        <v>0</v>
      </c>
      <c r="BE1738">
        <v>0</v>
      </c>
      <c r="BF1738">
        <v>0</v>
      </c>
      <c r="BG1738">
        <v>0</v>
      </c>
      <c r="BH1738">
        <v>0</v>
      </c>
      <c r="BI1738">
        <v>0</v>
      </c>
      <c r="BJ1738" s="2">
        <v>46132</v>
      </c>
      <c r="BK1738">
        <v>0</v>
      </c>
      <c r="BL1738" s="3" t="str">
        <f>VLOOKUP(O1738,DropDownList!$H$1:$I$7,2,FALSE)</f>
        <v>2025/26</v>
      </c>
      <c r="BM1738" s="3" t="str">
        <f t="shared" si="27"/>
        <v>PCOA</v>
      </c>
    </row>
    <row r="1739" spans="1:65" x14ac:dyDescent="0.2">
      <c r="A1739">
        <v>2026</v>
      </c>
      <c r="B1739">
        <v>4</v>
      </c>
      <c r="C1739" t="s">
        <v>162</v>
      </c>
      <c r="D1739" t="s">
        <v>187</v>
      </c>
      <c r="E1739" t="s">
        <v>22</v>
      </c>
      <c r="F1739">
        <v>9349</v>
      </c>
      <c r="G1739" t="s">
        <v>141</v>
      </c>
      <c r="H1739" t="s">
        <v>171</v>
      </c>
      <c r="I1739" t="s">
        <v>172</v>
      </c>
      <c r="J1739" s="1">
        <v>46113</v>
      </c>
      <c r="K1739" t="s">
        <v>440</v>
      </c>
      <c r="L1739">
        <v>1</v>
      </c>
      <c r="M1739" t="s">
        <v>441</v>
      </c>
      <c r="N1739" t="s">
        <v>442</v>
      </c>
      <c r="O1739" t="s">
        <v>147</v>
      </c>
      <c r="P1739" t="s">
        <v>152</v>
      </c>
      <c r="Q1739">
        <v>0</v>
      </c>
      <c r="R1739">
        <v>3</v>
      </c>
      <c r="S1739">
        <v>120</v>
      </c>
      <c r="T1739">
        <v>80</v>
      </c>
      <c r="U1739">
        <v>0</v>
      </c>
      <c r="V1739">
        <v>0</v>
      </c>
      <c r="W1739">
        <v>0</v>
      </c>
      <c r="X1739">
        <v>0</v>
      </c>
      <c r="Y1739">
        <v>0</v>
      </c>
      <c r="Z1739">
        <v>0</v>
      </c>
      <c r="AA1739">
        <v>40</v>
      </c>
      <c r="AB1739">
        <v>0</v>
      </c>
      <c r="AC1739">
        <v>40</v>
      </c>
      <c r="AD1739">
        <v>0</v>
      </c>
      <c r="AE1739">
        <v>0</v>
      </c>
      <c r="AF1739">
        <v>1</v>
      </c>
      <c r="AG1739">
        <v>0</v>
      </c>
      <c r="AH1739">
        <v>2</v>
      </c>
      <c r="AI1739">
        <v>0</v>
      </c>
      <c r="AJ1739">
        <v>0</v>
      </c>
      <c r="AK1739">
        <v>0</v>
      </c>
      <c r="AL1739">
        <v>0</v>
      </c>
      <c r="AM1739">
        <v>0</v>
      </c>
      <c r="AN1739">
        <v>0</v>
      </c>
      <c r="AO1739">
        <v>0</v>
      </c>
      <c r="AP1739">
        <v>0</v>
      </c>
      <c r="AQ1739">
        <v>0</v>
      </c>
      <c r="AR1739">
        <v>0</v>
      </c>
      <c r="AS1739">
        <v>0</v>
      </c>
      <c r="AT1739">
        <v>0</v>
      </c>
      <c r="AU1739">
        <v>0</v>
      </c>
      <c r="AV1739">
        <v>0</v>
      </c>
      <c r="AW1739">
        <v>0</v>
      </c>
      <c r="AX1739">
        <v>0</v>
      </c>
      <c r="AY1739">
        <v>0</v>
      </c>
      <c r="AZ1739">
        <v>0</v>
      </c>
      <c r="BA1739">
        <v>0</v>
      </c>
      <c r="BB1739">
        <v>0</v>
      </c>
      <c r="BC1739">
        <v>0</v>
      </c>
      <c r="BD1739">
        <v>0</v>
      </c>
      <c r="BE1739">
        <v>0</v>
      </c>
      <c r="BF1739">
        <v>0</v>
      </c>
      <c r="BG1739">
        <v>0</v>
      </c>
      <c r="BH1739">
        <v>0</v>
      </c>
      <c r="BI1739">
        <v>0</v>
      </c>
      <c r="BJ1739" s="2">
        <v>46132</v>
      </c>
      <c r="BK1739">
        <v>0</v>
      </c>
      <c r="BL1739" s="3" t="str">
        <f>VLOOKUP(O1739,DropDownList!$H$1:$I$7,2,FALSE)</f>
        <v>2024/25</v>
      </c>
      <c r="BM1739" s="3" t="str">
        <f t="shared" si="27"/>
        <v>PCOA</v>
      </c>
    </row>
    <row r="1740" spans="1:65" x14ac:dyDescent="0.2">
      <c r="A1740">
        <v>2026</v>
      </c>
      <c r="B1740">
        <v>4</v>
      </c>
      <c r="C1740" t="s">
        <v>162</v>
      </c>
      <c r="D1740" t="s">
        <v>187</v>
      </c>
      <c r="E1740" t="s">
        <v>22</v>
      </c>
      <c r="F1740">
        <v>9349</v>
      </c>
      <c r="G1740" t="s">
        <v>141</v>
      </c>
      <c r="H1740" t="s">
        <v>171</v>
      </c>
      <c r="I1740" t="s">
        <v>172</v>
      </c>
      <c r="J1740" s="1">
        <v>46113</v>
      </c>
      <c r="K1740" t="s">
        <v>440</v>
      </c>
      <c r="L1740">
        <v>1</v>
      </c>
      <c r="M1740" t="s">
        <v>441</v>
      </c>
      <c r="N1740" t="s">
        <v>442</v>
      </c>
      <c r="O1740" t="s">
        <v>147</v>
      </c>
      <c r="P1740" t="s">
        <v>148</v>
      </c>
      <c r="Q1740">
        <v>60</v>
      </c>
      <c r="R1740">
        <v>2</v>
      </c>
      <c r="S1740">
        <v>120</v>
      </c>
      <c r="T1740">
        <v>0</v>
      </c>
      <c r="U1740">
        <v>1</v>
      </c>
      <c r="V1740">
        <v>1</v>
      </c>
      <c r="W1740">
        <v>60</v>
      </c>
      <c r="X1740">
        <v>60</v>
      </c>
      <c r="Y1740">
        <v>0</v>
      </c>
      <c r="Z1740">
        <v>0</v>
      </c>
      <c r="AA1740">
        <v>60</v>
      </c>
      <c r="AB1740">
        <v>0</v>
      </c>
      <c r="AC1740">
        <v>60</v>
      </c>
      <c r="AD1740">
        <v>1</v>
      </c>
      <c r="AE1740">
        <v>0</v>
      </c>
      <c r="AF1740">
        <v>1</v>
      </c>
      <c r="AG1740">
        <v>0</v>
      </c>
      <c r="AH1740">
        <v>0</v>
      </c>
      <c r="AI1740">
        <v>1</v>
      </c>
      <c r="AJ1740">
        <v>0</v>
      </c>
      <c r="AK1740">
        <v>0</v>
      </c>
      <c r="AL1740">
        <v>0</v>
      </c>
      <c r="AM1740">
        <v>0</v>
      </c>
      <c r="AN1740">
        <v>0</v>
      </c>
      <c r="AO1740">
        <v>0</v>
      </c>
      <c r="AP1740">
        <v>0</v>
      </c>
      <c r="AQ1740">
        <v>0</v>
      </c>
      <c r="AR1740">
        <v>0</v>
      </c>
      <c r="AS1740">
        <v>0</v>
      </c>
      <c r="AT1740">
        <v>0</v>
      </c>
      <c r="AU1740">
        <v>0</v>
      </c>
      <c r="AV1740">
        <v>0</v>
      </c>
      <c r="AW1740">
        <v>0</v>
      </c>
      <c r="AX1740">
        <v>0</v>
      </c>
      <c r="AY1740">
        <v>0</v>
      </c>
      <c r="AZ1740">
        <v>0</v>
      </c>
      <c r="BA1740">
        <v>0</v>
      </c>
      <c r="BB1740">
        <v>0</v>
      </c>
      <c r="BC1740">
        <v>0</v>
      </c>
      <c r="BD1740">
        <v>0</v>
      </c>
      <c r="BE1740">
        <v>0</v>
      </c>
      <c r="BF1740">
        <v>0</v>
      </c>
      <c r="BG1740">
        <v>60</v>
      </c>
      <c r="BH1740">
        <v>0</v>
      </c>
      <c r="BI1740">
        <v>0</v>
      </c>
      <c r="BJ1740" s="2">
        <v>46132</v>
      </c>
      <c r="BK1740">
        <v>0</v>
      </c>
      <c r="BL1740" s="3" t="str">
        <f>VLOOKUP(O1740,DropDownList!$H$1:$I$7,2,FALSE)</f>
        <v>2024/25</v>
      </c>
      <c r="BM1740" s="3" t="str">
        <f t="shared" si="27"/>
        <v>PRAS</v>
      </c>
    </row>
    <row r="1741" spans="1:65" x14ac:dyDescent="0.2">
      <c r="A1741">
        <v>2026</v>
      </c>
      <c r="B1741">
        <v>4</v>
      </c>
      <c r="C1741" t="s">
        <v>162</v>
      </c>
      <c r="D1741" t="s">
        <v>187</v>
      </c>
      <c r="E1741" t="s">
        <v>22</v>
      </c>
      <c r="F1741">
        <v>9349</v>
      </c>
      <c r="G1741" t="s">
        <v>141</v>
      </c>
      <c r="H1741" t="s">
        <v>171</v>
      </c>
      <c r="I1741" t="s">
        <v>172</v>
      </c>
      <c r="J1741" s="1">
        <v>46113</v>
      </c>
      <c r="K1741" t="s">
        <v>440</v>
      </c>
      <c r="L1741">
        <v>1</v>
      </c>
      <c r="M1741" t="s">
        <v>441</v>
      </c>
      <c r="N1741" t="s">
        <v>442</v>
      </c>
      <c r="O1741" t="s">
        <v>155</v>
      </c>
      <c r="P1741" t="s">
        <v>148</v>
      </c>
      <c r="Q1741">
        <v>0</v>
      </c>
      <c r="R1741">
        <v>2</v>
      </c>
      <c r="S1741">
        <v>120</v>
      </c>
      <c r="T1741">
        <v>0</v>
      </c>
      <c r="U1741">
        <v>0</v>
      </c>
      <c r="V1741">
        <v>0</v>
      </c>
      <c r="W1741">
        <v>0</v>
      </c>
      <c r="X1741">
        <v>0</v>
      </c>
      <c r="Y1741">
        <v>0</v>
      </c>
      <c r="Z1741">
        <v>0</v>
      </c>
      <c r="AA1741">
        <v>120</v>
      </c>
      <c r="AB1741">
        <v>0</v>
      </c>
      <c r="AC1741">
        <v>120</v>
      </c>
      <c r="AD1741">
        <v>0</v>
      </c>
      <c r="AE1741">
        <v>0</v>
      </c>
      <c r="AF1741">
        <v>2</v>
      </c>
      <c r="AG1741">
        <v>0</v>
      </c>
      <c r="AH1741">
        <v>0</v>
      </c>
      <c r="AI1741">
        <v>0</v>
      </c>
      <c r="AJ1741">
        <v>0</v>
      </c>
      <c r="AK1741">
        <v>0</v>
      </c>
      <c r="AL1741">
        <v>0</v>
      </c>
      <c r="AM1741">
        <v>0</v>
      </c>
      <c r="AN1741">
        <v>0</v>
      </c>
      <c r="AO1741">
        <v>0</v>
      </c>
      <c r="AP1741">
        <v>0</v>
      </c>
      <c r="AQ1741">
        <v>0</v>
      </c>
      <c r="AR1741">
        <v>0</v>
      </c>
      <c r="AS1741">
        <v>0</v>
      </c>
      <c r="AT1741">
        <v>0</v>
      </c>
      <c r="AU1741">
        <v>0</v>
      </c>
      <c r="AV1741">
        <v>0</v>
      </c>
      <c r="AW1741">
        <v>0</v>
      </c>
      <c r="AX1741">
        <v>0</v>
      </c>
      <c r="AY1741">
        <v>0</v>
      </c>
      <c r="AZ1741">
        <v>0</v>
      </c>
      <c r="BA1741">
        <v>0</v>
      </c>
      <c r="BB1741">
        <v>0</v>
      </c>
      <c r="BC1741">
        <v>0</v>
      </c>
      <c r="BD1741">
        <v>0</v>
      </c>
      <c r="BE1741">
        <v>0</v>
      </c>
      <c r="BF1741">
        <v>0</v>
      </c>
      <c r="BG1741">
        <v>0</v>
      </c>
      <c r="BH1741">
        <v>0</v>
      </c>
      <c r="BI1741">
        <v>0</v>
      </c>
      <c r="BJ1741" s="2">
        <v>46132</v>
      </c>
      <c r="BK1741">
        <v>0</v>
      </c>
      <c r="BL1741" s="3" t="str">
        <f>VLOOKUP(O1741,DropDownList!$H$1:$I$7,2,FALSE)</f>
        <v>2022/23</v>
      </c>
      <c r="BM1741" s="3" t="str">
        <f t="shared" si="27"/>
        <v>PRAS</v>
      </c>
    </row>
    <row r="1742" spans="1:65" x14ac:dyDescent="0.2">
      <c r="A1742">
        <v>2026</v>
      </c>
      <c r="B1742">
        <v>4</v>
      </c>
      <c r="C1742" t="s">
        <v>162</v>
      </c>
      <c r="D1742" t="s">
        <v>187</v>
      </c>
      <c r="E1742" t="s">
        <v>22</v>
      </c>
      <c r="F1742">
        <v>9349</v>
      </c>
      <c r="G1742" t="s">
        <v>141</v>
      </c>
      <c r="H1742" t="s">
        <v>171</v>
      </c>
      <c r="I1742" t="s">
        <v>172</v>
      </c>
      <c r="J1742" s="1">
        <v>46113</v>
      </c>
      <c r="K1742" t="s">
        <v>440</v>
      </c>
      <c r="L1742">
        <v>1</v>
      </c>
      <c r="M1742" t="s">
        <v>441</v>
      </c>
      <c r="N1742" t="s">
        <v>442</v>
      </c>
      <c r="O1742" t="s">
        <v>149</v>
      </c>
      <c r="P1742" t="s">
        <v>148</v>
      </c>
      <c r="Q1742">
        <v>180</v>
      </c>
      <c r="R1742">
        <v>3</v>
      </c>
      <c r="S1742">
        <v>180</v>
      </c>
      <c r="T1742">
        <v>0</v>
      </c>
      <c r="U1742">
        <v>3</v>
      </c>
      <c r="V1742">
        <v>3</v>
      </c>
      <c r="W1742">
        <v>180</v>
      </c>
      <c r="X1742">
        <v>180</v>
      </c>
      <c r="Y1742">
        <v>0</v>
      </c>
      <c r="Z1742">
        <v>0</v>
      </c>
      <c r="AA1742">
        <v>0</v>
      </c>
      <c r="AB1742">
        <v>0</v>
      </c>
      <c r="AC1742">
        <v>0</v>
      </c>
      <c r="AD1742">
        <v>3</v>
      </c>
      <c r="AE1742">
        <v>0</v>
      </c>
      <c r="AF1742">
        <v>0</v>
      </c>
      <c r="AG1742">
        <v>0</v>
      </c>
      <c r="AH1742">
        <v>0</v>
      </c>
      <c r="AI1742">
        <v>3</v>
      </c>
      <c r="AJ1742">
        <v>0</v>
      </c>
      <c r="AK1742">
        <v>0</v>
      </c>
      <c r="AL1742">
        <v>0</v>
      </c>
      <c r="AM1742">
        <v>0</v>
      </c>
      <c r="AN1742">
        <v>0</v>
      </c>
      <c r="AO1742">
        <v>0</v>
      </c>
      <c r="AP1742">
        <v>0</v>
      </c>
      <c r="AQ1742">
        <v>0</v>
      </c>
      <c r="AR1742">
        <v>0</v>
      </c>
      <c r="AS1742">
        <v>0</v>
      </c>
      <c r="AT1742">
        <v>0</v>
      </c>
      <c r="AU1742">
        <v>0</v>
      </c>
      <c r="AV1742">
        <v>0</v>
      </c>
      <c r="AW1742">
        <v>0</v>
      </c>
      <c r="AX1742">
        <v>0</v>
      </c>
      <c r="AY1742">
        <v>0</v>
      </c>
      <c r="AZ1742">
        <v>0</v>
      </c>
      <c r="BA1742">
        <v>0</v>
      </c>
      <c r="BB1742">
        <v>0</v>
      </c>
      <c r="BC1742">
        <v>0</v>
      </c>
      <c r="BD1742">
        <v>0</v>
      </c>
      <c r="BE1742">
        <v>0</v>
      </c>
      <c r="BF1742">
        <v>0</v>
      </c>
      <c r="BG1742">
        <v>180</v>
      </c>
      <c r="BH1742">
        <v>0</v>
      </c>
      <c r="BI1742">
        <v>0</v>
      </c>
      <c r="BJ1742" s="2">
        <v>46132</v>
      </c>
      <c r="BK1742">
        <v>0</v>
      </c>
      <c r="BL1742" s="3" t="str">
        <f>VLOOKUP(O1742,DropDownList!$H$1:$I$7,2,FALSE)</f>
        <v>2025/26</v>
      </c>
      <c r="BM1742" s="3" t="str">
        <f t="shared" si="27"/>
        <v>PRAS</v>
      </c>
    </row>
    <row r="1743" spans="1:65" x14ac:dyDescent="0.2">
      <c r="A1743">
        <v>2026</v>
      </c>
      <c r="B1743">
        <v>4</v>
      </c>
      <c r="C1743" t="s">
        <v>162</v>
      </c>
      <c r="D1743" t="s">
        <v>187</v>
      </c>
      <c r="E1743" t="s">
        <v>22</v>
      </c>
      <c r="F1743">
        <v>9349</v>
      </c>
      <c r="G1743" t="s">
        <v>141</v>
      </c>
      <c r="H1743" t="s">
        <v>171</v>
      </c>
      <c r="I1743" t="s">
        <v>172</v>
      </c>
      <c r="J1743" s="1">
        <v>46113</v>
      </c>
      <c r="K1743" t="s">
        <v>440</v>
      </c>
      <c r="L1743">
        <v>1</v>
      </c>
      <c r="M1743" t="s">
        <v>441</v>
      </c>
      <c r="N1743" t="s">
        <v>442</v>
      </c>
      <c r="O1743" t="s">
        <v>155</v>
      </c>
      <c r="P1743" t="s">
        <v>152</v>
      </c>
      <c r="Q1743">
        <v>0</v>
      </c>
      <c r="R1743">
        <v>8</v>
      </c>
      <c r="S1743">
        <v>320</v>
      </c>
      <c r="T1743">
        <v>120</v>
      </c>
      <c r="U1743">
        <v>0</v>
      </c>
      <c r="V1743">
        <v>0</v>
      </c>
      <c r="W1743">
        <v>0</v>
      </c>
      <c r="X1743">
        <v>0</v>
      </c>
      <c r="Y1743">
        <v>0</v>
      </c>
      <c r="Z1743">
        <v>0</v>
      </c>
      <c r="AA1743">
        <v>200</v>
      </c>
      <c r="AB1743">
        <v>0</v>
      </c>
      <c r="AC1743">
        <v>200</v>
      </c>
      <c r="AD1743">
        <v>0</v>
      </c>
      <c r="AE1743">
        <v>0</v>
      </c>
      <c r="AF1743">
        <v>5</v>
      </c>
      <c r="AG1743">
        <v>0</v>
      </c>
      <c r="AH1743">
        <v>3</v>
      </c>
      <c r="AI1743">
        <v>0</v>
      </c>
      <c r="AJ1743">
        <v>0</v>
      </c>
      <c r="AK1743">
        <v>0</v>
      </c>
      <c r="AL1743">
        <v>0</v>
      </c>
      <c r="AM1743">
        <v>0</v>
      </c>
      <c r="AN1743">
        <v>0</v>
      </c>
      <c r="AO1743">
        <v>0</v>
      </c>
      <c r="AP1743">
        <v>0</v>
      </c>
      <c r="AQ1743">
        <v>0</v>
      </c>
      <c r="AR1743">
        <v>0</v>
      </c>
      <c r="AS1743">
        <v>0</v>
      </c>
      <c r="AT1743">
        <v>0</v>
      </c>
      <c r="AU1743">
        <v>0</v>
      </c>
      <c r="AV1743">
        <v>0</v>
      </c>
      <c r="AW1743">
        <v>0</v>
      </c>
      <c r="AX1743">
        <v>0</v>
      </c>
      <c r="AY1743">
        <v>0</v>
      </c>
      <c r="AZ1743">
        <v>0</v>
      </c>
      <c r="BA1743">
        <v>0</v>
      </c>
      <c r="BB1743">
        <v>0</v>
      </c>
      <c r="BC1743">
        <v>0</v>
      </c>
      <c r="BD1743">
        <v>0</v>
      </c>
      <c r="BE1743">
        <v>0</v>
      </c>
      <c r="BF1743">
        <v>0</v>
      </c>
      <c r="BG1743">
        <v>0</v>
      </c>
      <c r="BH1743">
        <v>0</v>
      </c>
      <c r="BI1743">
        <v>0</v>
      </c>
      <c r="BJ1743" s="2">
        <v>46132</v>
      </c>
      <c r="BK1743">
        <v>0</v>
      </c>
      <c r="BL1743" s="3" t="str">
        <f>VLOOKUP(O1743,DropDownList!$H$1:$I$7,2,FALSE)</f>
        <v>2022/23</v>
      </c>
      <c r="BM1743" s="3" t="str">
        <f t="shared" si="27"/>
        <v>PCOA</v>
      </c>
    </row>
    <row r="1744" spans="1:65" x14ac:dyDescent="0.2">
      <c r="A1744">
        <v>2026</v>
      </c>
      <c r="B1744">
        <v>4</v>
      </c>
      <c r="C1744" t="s">
        <v>162</v>
      </c>
      <c r="D1744" t="s">
        <v>187</v>
      </c>
      <c r="E1744" t="s">
        <v>22</v>
      </c>
      <c r="F1744">
        <v>9349</v>
      </c>
      <c r="G1744" t="s">
        <v>141</v>
      </c>
      <c r="H1744" t="s">
        <v>171</v>
      </c>
      <c r="I1744" t="s">
        <v>172</v>
      </c>
      <c r="J1744" s="1">
        <v>46113</v>
      </c>
      <c r="K1744" t="s">
        <v>440</v>
      </c>
      <c r="L1744">
        <v>1</v>
      </c>
      <c r="M1744" t="s">
        <v>441</v>
      </c>
      <c r="N1744" t="s">
        <v>442</v>
      </c>
      <c r="O1744" t="s">
        <v>156</v>
      </c>
      <c r="P1744" t="s">
        <v>152</v>
      </c>
      <c r="Q1744">
        <v>0</v>
      </c>
      <c r="R1744">
        <v>5</v>
      </c>
      <c r="S1744">
        <v>200</v>
      </c>
      <c r="T1744">
        <v>40</v>
      </c>
      <c r="U1744">
        <v>0</v>
      </c>
      <c r="V1744">
        <v>0</v>
      </c>
      <c r="W1744">
        <v>0</v>
      </c>
      <c r="X1744">
        <v>0</v>
      </c>
      <c r="Y1744">
        <v>0</v>
      </c>
      <c r="Z1744">
        <v>0</v>
      </c>
      <c r="AA1744">
        <v>160</v>
      </c>
      <c r="AB1744">
        <v>0</v>
      </c>
      <c r="AC1744">
        <v>160</v>
      </c>
      <c r="AD1744">
        <v>0</v>
      </c>
      <c r="AE1744">
        <v>0</v>
      </c>
      <c r="AF1744">
        <v>4</v>
      </c>
      <c r="AG1744">
        <v>0</v>
      </c>
      <c r="AH1744">
        <v>1</v>
      </c>
      <c r="AI1744">
        <v>0</v>
      </c>
      <c r="AJ1744">
        <v>0</v>
      </c>
      <c r="AK1744">
        <v>0</v>
      </c>
      <c r="AL1744">
        <v>0</v>
      </c>
      <c r="AM1744">
        <v>0</v>
      </c>
      <c r="AN1744">
        <v>0</v>
      </c>
      <c r="AO1744">
        <v>0</v>
      </c>
      <c r="AP1744">
        <v>0</v>
      </c>
      <c r="AQ1744">
        <v>0</v>
      </c>
      <c r="AR1744">
        <v>0</v>
      </c>
      <c r="AS1744">
        <v>0</v>
      </c>
      <c r="AT1744">
        <v>0</v>
      </c>
      <c r="AU1744">
        <v>0</v>
      </c>
      <c r="AV1744">
        <v>0</v>
      </c>
      <c r="AW1744">
        <v>0</v>
      </c>
      <c r="AX1744">
        <v>0</v>
      </c>
      <c r="AY1744">
        <v>0</v>
      </c>
      <c r="AZ1744">
        <v>0</v>
      </c>
      <c r="BA1744">
        <v>0</v>
      </c>
      <c r="BB1744">
        <v>0</v>
      </c>
      <c r="BC1744">
        <v>0</v>
      </c>
      <c r="BD1744">
        <v>0</v>
      </c>
      <c r="BE1744">
        <v>0</v>
      </c>
      <c r="BF1744">
        <v>0</v>
      </c>
      <c r="BG1744">
        <v>0</v>
      </c>
      <c r="BH1744">
        <v>0</v>
      </c>
      <c r="BI1744">
        <v>0</v>
      </c>
      <c r="BJ1744" s="2">
        <v>46132</v>
      </c>
      <c r="BK1744">
        <v>0</v>
      </c>
      <c r="BL1744" s="3" t="str">
        <f>VLOOKUP(O1744,DropDownList!$H$1:$I$7,2,FALSE)</f>
        <v>2023/24</v>
      </c>
      <c r="BM1744" s="3" t="str">
        <f t="shared" si="27"/>
        <v>PCOA</v>
      </c>
    </row>
    <row r="1745" spans="1:65" x14ac:dyDescent="0.2">
      <c r="A1745">
        <v>2026</v>
      </c>
      <c r="B1745">
        <v>4</v>
      </c>
      <c r="C1745" t="s">
        <v>162</v>
      </c>
      <c r="D1745" t="s">
        <v>187</v>
      </c>
      <c r="E1745" t="s">
        <v>22</v>
      </c>
      <c r="F1745">
        <v>9349</v>
      </c>
      <c r="G1745" t="s">
        <v>141</v>
      </c>
      <c r="H1745" t="s">
        <v>171</v>
      </c>
      <c r="I1745" t="s">
        <v>172</v>
      </c>
      <c r="J1745" s="1">
        <v>46113</v>
      </c>
      <c r="K1745" t="s">
        <v>440</v>
      </c>
      <c r="L1745">
        <v>1</v>
      </c>
      <c r="M1745" t="s">
        <v>441</v>
      </c>
      <c r="N1745" t="s">
        <v>442</v>
      </c>
      <c r="O1745" t="s">
        <v>156</v>
      </c>
      <c r="P1745" t="s">
        <v>148</v>
      </c>
      <c r="Q1745">
        <v>0</v>
      </c>
      <c r="R1745">
        <v>1</v>
      </c>
      <c r="S1745">
        <v>60</v>
      </c>
      <c r="T1745">
        <v>0</v>
      </c>
      <c r="U1745">
        <v>0</v>
      </c>
      <c r="V1745">
        <v>0</v>
      </c>
      <c r="W1745">
        <v>0</v>
      </c>
      <c r="X1745">
        <v>0</v>
      </c>
      <c r="Y1745">
        <v>0</v>
      </c>
      <c r="Z1745">
        <v>0</v>
      </c>
      <c r="AA1745">
        <v>60</v>
      </c>
      <c r="AB1745">
        <v>0</v>
      </c>
      <c r="AC1745">
        <v>60</v>
      </c>
      <c r="AD1745">
        <v>0</v>
      </c>
      <c r="AE1745">
        <v>0</v>
      </c>
      <c r="AF1745">
        <v>1</v>
      </c>
      <c r="AG1745">
        <v>0</v>
      </c>
      <c r="AH1745">
        <v>0</v>
      </c>
      <c r="AI1745">
        <v>0</v>
      </c>
      <c r="AJ1745">
        <v>0</v>
      </c>
      <c r="AK1745">
        <v>0</v>
      </c>
      <c r="AL1745">
        <v>0</v>
      </c>
      <c r="AM1745">
        <v>0</v>
      </c>
      <c r="AN1745">
        <v>0</v>
      </c>
      <c r="AO1745">
        <v>0</v>
      </c>
      <c r="AP1745">
        <v>0</v>
      </c>
      <c r="AQ1745">
        <v>0</v>
      </c>
      <c r="AR1745">
        <v>0</v>
      </c>
      <c r="AS1745">
        <v>0</v>
      </c>
      <c r="AT1745">
        <v>0</v>
      </c>
      <c r="AU1745">
        <v>0</v>
      </c>
      <c r="AV1745">
        <v>0</v>
      </c>
      <c r="AW1745">
        <v>0</v>
      </c>
      <c r="AX1745">
        <v>0</v>
      </c>
      <c r="AY1745">
        <v>0</v>
      </c>
      <c r="AZ1745">
        <v>0</v>
      </c>
      <c r="BA1745">
        <v>0</v>
      </c>
      <c r="BB1745">
        <v>0</v>
      </c>
      <c r="BC1745">
        <v>0</v>
      </c>
      <c r="BD1745">
        <v>0</v>
      </c>
      <c r="BE1745">
        <v>0</v>
      </c>
      <c r="BF1745">
        <v>0</v>
      </c>
      <c r="BG1745">
        <v>0</v>
      </c>
      <c r="BH1745">
        <v>0</v>
      </c>
      <c r="BI1745">
        <v>0</v>
      </c>
      <c r="BJ1745" s="2">
        <v>46132</v>
      </c>
      <c r="BK1745">
        <v>0</v>
      </c>
      <c r="BL1745" s="3" t="str">
        <f>VLOOKUP(O1745,DropDownList!$H$1:$I$7,2,FALSE)</f>
        <v>2023/24</v>
      </c>
      <c r="BM1745" s="3" t="str">
        <f t="shared" si="27"/>
        <v>PRAS</v>
      </c>
    </row>
    <row r="1746" spans="1:65" x14ac:dyDescent="0.2">
      <c r="A1746">
        <v>2026</v>
      </c>
      <c r="B1746">
        <v>4</v>
      </c>
      <c r="C1746" t="s">
        <v>162</v>
      </c>
      <c r="D1746" t="s">
        <v>188</v>
      </c>
      <c r="E1746" t="s">
        <v>22</v>
      </c>
      <c r="F1746">
        <v>9891</v>
      </c>
      <c r="G1746" t="s">
        <v>158</v>
      </c>
      <c r="H1746" t="s">
        <v>171</v>
      </c>
      <c r="I1746" t="s">
        <v>172</v>
      </c>
      <c r="J1746" s="1">
        <v>46113</v>
      </c>
      <c r="K1746" t="s">
        <v>440</v>
      </c>
      <c r="L1746">
        <v>1</v>
      </c>
      <c r="M1746" t="s">
        <v>441</v>
      </c>
      <c r="N1746" t="s">
        <v>442</v>
      </c>
      <c r="O1746" t="s">
        <v>155</v>
      </c>
      <c r="P1746" t="s">
        <v>150</v>
      </c>
      <c r="Q1746">
        <v>424.91</v>
      </c>
      <c r="R1746">
        <v>65</v>
      </c>
      <c r="S1746">
        <v>7486.44</v>
      </c>
      <c r="T1746">
        <v>701.5</v>
      </c>
      <c r="U1746">
        <v>5</v>
      </c>
      <c r="V1746">
        <v>3</v>
      </c>
      <c r="W1746">
        <v>330.84</v>
      </c>
      <c r="X1746">
        <v>330.84</v>
      </c>
      <c r="Y1746">
        <v>60</v>
      </c>
      <c r="Z1746">
        <v>6784.94</v>
      </c>
      <c r="AA1746">
        <v>6360.03</v>
      </c>
      <c r="AB1746">
        <v>1016.6</v>
      </c>
      <c r="AC1746">
        <v>5343.43</v>
      </c>
      <c r="AD1746">
        <v>3</v>
      </c>
      <c r="AE1746">
        <v>0</v>
      </c>
      <c r="AF1746">
        <v>54</v>
      </c>
      <c r="AG1746">
        <v>1</v>
      </c>
      <c r="AH1746">
        <v>5</v>
      </c>
      <c r="AI1746">
        <v>4</v>
      </c>
      <c r="AJ1746">
        <v>13</v>
      </c>
      <c r="AK1746">
        <v>10</v>
      </c>
      <c r="AL1746">
        <v>0</v>
      </c>
      <c r="AM1746">
        <v>3</v>
      </c>
      <c r="AN1746">
        <v>0</v>
      </c>
      <c r="AO1746">
        <v>39</v>
      </c>
      <c r="AP1746">
        <v>171</v>
      </c>
      <c r="AQ1746">
        <v>39</v>
      </c>
      <c r="AR1746">
        <v>0</v>
      </c>
      <c r="AS1746">
        <v>14</v>
      </c>
      <c r="AT1746">
        <v>27</v>
      </c>
      <c r="AU1746">
        <v>3</v>
      </c>
      <c r="AV1746">
        <v>1</v>
      </c>
      <c r="AW1746">
        <v>0</v>
      </c>
      <c r="AX1746">
        <v>0</v>
      </c>
      <c r="AY1746">
        <v>29</v>
      </c>
      <c r="AZ1746">
        <v>35</v>
      </c>
      <c r="BA1746">
        <v>16</v>
      </c>
      <c r="BB1746">
        <v>1</v>
      </c>
      <c r="BC1746">
        <v>1</v>
      </c>
      <c r="BD1746">
        <v>1</v>
      </c>
      <c r="BE1746">
        <v>0</v>
      </c>
      <c r="BF1746">
        <v>39</v>
      </c>
      <c r="BG1746">
        <v>405.84</v>
      </c>
      <c r="BH1746">
        <v>1</v>
      </c>
      <c r="BI1746">
        <v>5</v>
      </c>
      <c r="BJ1746" s="2">
        <v>46132</v>
      </c>
      <c r="BK1746">
        <v>0</v>
      </c>
      <c r="BL1746" s="3" t="str">
        <f>VLOOKUP(O1746,DropDownList!$H$1:$I$7,2,FALSE)</f>
        <v>2022/23</v>
      </c>
      <c r="BM1746" s="3" t="str">
        <f t="shared" si="27"/>
        <v>FISCAL FINES</v>
      </c>
    </row>
    <row r="1747" spans="1:65" x14ac:dyDescent="0.2">
      <c r="A1747">
        <v>2026</v>
      </c>
      <c r="B1747">
        <v>4</v>
      </c>
      <c r="C1747" t="s">
        <v>162</v>
      </c>
      <c r="D1747" t="s">
        <v>188</v>
      </c>
      <c r="E1747" t="s">
        <v>22</v>
      </c>
      <c r="F1747">
        <v>9891</v>
      </c>
      <c r="G1747" t="s">
        <v>158</v>
      </c>
      <c r="H1747" t="s">
        <v>171</v>
      </c>
      <c r="I1747" t="s">
        <v>172</v>
      </c>
      <c r="J1747" s="1">
        <v>46113</v>
      </c>
      <c r="K1747" t="s">
        <v>440</v>
      </c>
      <c r="L1747">
        <v>1</v>
      </c>
      <c r="M1747" t="s">
        <v>441</v>
      </c>
      <c r="N1747" t="s">
        <v>442</v>
      </c>
      <c r="O1747" t="s">
        <v>156</v>
      </c>
      <c r="P1747" t="s">
        <v>161</v>
      </c>
      <c r="Q1747">
        <v>290</v>
      </c>
      <c r="R1747">
        <v>129</v>
      </c>
      <c r="S1747">
        <v>3302.5</v>
      </c>
      <c r="T1747">
        <v>0</v>
      </c>
      <c r="U1747">
        <v>29</v>
      </c>
      <c r="V1747">
        <v>11</v>
      </c>
      <c r="W1747">
        <v>170</v>
      </c>
      <c r="X1747">
        <v>170</v>
      </c>
      <c r="Y1747">
        <v>0</v>
      </c>
      <c r="Z1747">
        <v>0</v>
      </c>
      <c r="AA1747">
        <v>3012.5</v>
      </c>
      <c r="AB1747">
        <v>0</v>
      </c>
      <c r="AC1747">
        <v>0</v>
      </c>
      <c r="AD1747">
        <v>11</v>
      </c>
      <c r="AE1747">
        <v>0</v>
      </c>
      <c r="AF1747">
        <v>113</v>
      </c>
      <c r="AG1747">
        <v>0</v>
      </c>
      <c r="AH1747">
        <v>0</v>
      </c>
      <c r="AI1747">
        <v>16</v>
      </c>
      <c r="AJ1747">
        <v>0</v>
      </c>
      <c r="AK1747">
        <v>0</v>
      </c>
      <c r="AL1747">
        <v>0</v>
      </c>
      <c r="AM1747">
        <v>0</v>
      </c>
      <c r="AN1747">
        <v>0</v>
      </c>
      <c r="AO1747">
        <v>76</v>
      </c>
      <c r="AP1747">
        <v>309</v>
      </c>
      <c r="AQ1747">
        <v>77</v>
      </c>
      <c r="AR1747">
        <v>0</v>
      </c>
      <c r="AS1747">
        <v>34</v>
      </c>
      <c r="AT1747">
        <v>18</v>
      </c>
      <c r="AU1747">
        <v>11</v>
      </c>
      <c r="AV1747">
        <v>5</v>
      </c>
      <c r="AW1747">
        <v>2</v>
      </c>
      <c r="AX1747">
        <v>0</v>
      </c>
      <c r="AY1747">
        <v>43</v>
      </c>
      <c r="AZ1747">
        <v>59</v>
      </c>
      <c r="BA1747">
        <v>33</v>
      </c>
      <c r="BB1747">
        <v>6</v>
      </c>
      <c r="BC1747">
        <v>2</v>
      </c>
      <c r="BD1747">
        <v>2</v>
      </c>
      <c r="BE1747">
        <v>0</v>
      </c>
      <c r="BF1747">
        <v>121</v>
      </c>
      <c r="BG1747">
        <v>290</v>
      </c>
      <c r="BH1747">
        <v>0</v>
      </c>
      <c r="BI1747">
        <v>27</v>
      </c>
      <c r="BJ1747" s="2">
        <v>46132</v>
      </c>
      <c r="BK1747">
        <v>0</v>
      </c>
      <c r="BL1747" s="3" t="str">
        <f>VLOOKUP(O1747,DropDownList!$H$1:$I$7,2,FALSE)</f>
        <v>2023/24</v>
      </c>
      <c r="BM1747" s="3" t="str">
        <f t="shared" si="27"/>
        <v>VSUR</v>
      </c>
    </row>
    <row r="1748" spans="1:65" x14ac:dyDescent="0.2">
      <c r="A1748">
        <v>2026</v>
      </c>
      <c r="B1748">
        <v>4</v>
      </c>
      <c r="C1748" t="s">
        <v>162</v>
      </c>
      <c r="D1748" t="s">
        <v>188</v>
      </c>
      <c r="E1748" t="s">
        <v>22</v>
      </c>
      <c r="F1748">
        <v>9891</v>
      </c>
      <c r="G1748" t="s">
        <v>158</v>
      </c>
      <c r="H1748" t="s">
        <v>171</v>
      </c>
      <c r="I1748" t="s">
        <v>172</v>
      </c>
      <c r="J1748" s="1">
        <v>46113</v>
      </c>
      <c r="K1748" t="s">
        <v>440</v>
      </c>
      <c r="L1748">
        <v>1</v>
      </c>
      <c r="M1748" t="s">
        <v>441</v>
      </c>
      <c r="N1748" t="s">
        <v>442</v>
      </c>
      <c r="O1748" t="s">
        <v>155</v>
      </c>
      <c r="P1748" t="s">
        <v>161</v>
      </c>
      <c r="Q1748">
        <v>140</v>
      </c>
      <c r="R1748">
        <v>118</v>
      </c>
      <c r="S1748">
        <v>2580</v>
      </c>
      <c r="T1748">
        <v>40</v>
      </c>
      <c r="U1748">
        <v>16</v>
      </c>
      <c r="V1748">
        <v>6</v>
      </c>
      <c r="W1748">
        <v>100</v>
      </c>
      <c r="X1748">
        <v>100</v>
      </c>
      <c r="Y1748">
        <v>0</v>
      </c>
      <c r="Z1748">
        <v>0</v>
      </c>
      <c r="AA1748">
        <v>2400</v>
      </c>
      <c r="AB1748">
        <v>0</v>
      </c>
      <c r="AC1748">
        <v>0</v>
      </c>
      <c r="AD1748">
        <v>6</v>
      </c>
      <c r="AE1748">
        <v>0</v>
      </c>
      <c r="AF1748">
        <v>109</v>
      </c>
      <c r="AG1748">
        <v>0</v>
      </c>
      <c r="AH1748">
        <v>2</v>
      </c>
      <c r="AI1748">
        <v>7</v>
      </c>
      <c r="AJ1748">
        <v>0</v>
      </c>
      <c r="AK1748">
        <v>0</v>
      </c>
      <c r="AL1748">
        <v>0</v>
      </c>
      <c r="AM1748">
        <v>0</v>
      </c>
      <c r="AN1748">
        <v>0</v>
      </c>
      <c r="AO1748">
        <v>68</v>
      </c>
      <c r="AP1748">
        <v>313</v>
      </c>
      <c r="AQ1748">
        <v>67</v>
      </c>
      <c r="AR1748">
        <v>0</v>
      </c>
      <c r="AS1748">
        <v>29</v>
      </c>
      <c r="AT1748">
        <v>21</v>
      </c>
      <c r="AU1748">
        <v>17</v>
      </c>
      <c r="AV1748">
        <v>10</v>
      </c>
      <c r="AW1748">
        <v>3</v>
      </c>
      <c r="AX1748">
        <v>0</v>
      </c>
      <c r="AY1748">
        <v>45</v>
      </c>
      <c r="AZ1748">
        <v>59</v>
      </c>
      <c r="BA1748">
        <v>33</v>
      </c>
      <c r="BB1748">
        <v>7</v>
      </c>
      <c r="BC1748">
        <v>5</v>
      </c>
      <c r="BD1748">
        <v>3</v>
      </c>
      <c r="BE1748">
        <v>0</v>
      </c>
      <c r="BF1748">
        <v>108</v>
      </c>
      <c r="BG1748">
        <v>140</v>
      </c>
      <c r="BH1748">
        <v>0</v>
      </c>
      <c r="BI1748">
        <v>13</v>
      </c>
      <c r="BJ1748" s="2">
        <v>46132</v>
      </c>
      <c r="BK1748">
        <v>1</v>
      </c>
      <c r="BL1748" s="3" t="str">
        <f>VLOOKUP(O1748,DropDownList!$H$1:$I$7,2,FALSE)</f>
        <v>2022/23</v>
      </c>
      <c r="BM1748" s="3" t="str">
        <f t="shared" si="27"/>
        <v>VSUR</v>
      </c>
    </row>
    <row r="1749" spans="1:65" x14ac:dyDescent="0.2">
      <c r="A1749">
        <v>2026</v>
      </c>
      <c r="B1749">
        <v>4</v>
      </c>
      <c r="C1749" t="s">
        <v>162</v>
      </c>
      <c r="D1749" t="s">
        <v>188</v>
      </c>
      <c r="E1749" t="s">
        <v>22</v>
      </c>
      <c r="F1749">
        <v>9891</v>
      </c>
      <c r="G1749" t="s">
        <v>158</v>
      </c>
      <c r="H1749" t="s">
        <v>171</v>
      </c>
      <c r="I1749" t="s">
        <v>172</v>
      </c>
      <c r="J1749" s="1">
        <v>46113</v>
      </c>
      <c r="K1749" t="s">
        <v>440</v>
      </c>
      <c r="L1749">
        <v>1</v>
      </c>
      <c r="M1749" t="s">
        <v>441</v>
      </c>
      <c r="N1749" t="s">
        <v>442</v>
      </c>
      <c r="O1749" t="s">
        <v>155</v>
      </c>
      <c r="P1749" t="s">
        <v>148</v>
      </c>
      <c r="Q1749">
        <v>0</v>
      </c>
      <c r="R1749">
        <v>1</v>
      </c>
      <c r="S1749">
        <v>60</v>
      </c>
      <c r="T1749">
        <v>0</v>
      </c>
      <c r="U1749">
        <v>0</v>
      </c>
      <c r="V1749">
        <v>0</v>
      </c>
      <c r="W1749">
        <v>0</v>
      </c>
      <c r="X1749">
        <v>0</v>
      </c>
      <c r="Y1749">
        <v>0</v>
      </c>
      <c r="Z1749">
        <v>0</v>
      </c>
      <c r="AA1749">
        <v>60</v>
      </c>
      <c r="AB1749">
        <v>0</v>
      </c>
      <c r="AC1749">
        <v>60</v>
      </c>
      <c r="AD1749">
        <v>0</v>
      </c>
      <c r="AE1749">
        <v>0</v>
      </c>
      <c r="AF1749">
        <v>1</v>
      </c>
      <c r="AG1749">
        <v>0</v>
      </c>
      <c r="AH1749">
        <v>0</v>
      </c>
      <c r="AI1749">
        <v>0</v>
      </c>
      <c r="AJ1749">
        <v>0</v>
      </c>
      <c r="AK1749">
        <v>0</v>
      </c>
      <c r="AL1749">
        <v>0</v>
      </c>
      <c r="AM1749">
        <v>0</v>
      </c>
      <c r="AN1749">
        <v>0</v>
      </c>
      <c r="AO1749">
        <v>1</v>
      </c>
      <c r="AP1749">
        <v>3</v>
      </c>
      <c r="AQ1749">
        <v>1</v>
      </c>
      <c r="AR1749">
        <v>0</v>
      </c>
      <c r="AS1749">
        <v>0</v>
      </c>
      <c r="AT1749">
        <v>0</v>
      </c>
      <c r="AU1749">
        <v>0</v>
      </c>
      <c r="AV1749">
        <v>0</v>
      </c>
      <c r="AW1749">
        <v>0</v>
      </c>
      <c r="AX1749">
        <v>0</v>
      </c>
      <c r="AY1749">
        <v>0</v>
      </c>
      <c r="AZ1749">
        <v>1</v>
      </c>
      <c r="BA1749">
        <v>0</v>
      </c>
      <c r="BB1749">
        <v>0</v>
      </c>
      <c r="BC1749">
        <v>0</v>
      </c>
      <c r="BD1749">
        <v>0</v>
      </c>
      <c r="BE1749">
        <v>0</v>
      </c>
      <c r="BF1749">
        <v>1</v>
      </c>
      <c r="BG1749">
        <v>0</v>
      </c>
      <c r="BH1749">
        <v>0</v>
      </c>
      <c r="BI1749">
        <v>0</v>
      </c>
      <c r="BJ1749" s="2">
        <v>46132</v>
      </c>
      <c r="BK1749">
        <v>0</v>
      </c>
      <c r="BL1749" s="3" t="str">
        <f>VLOOKUP(O1749,DropDownList!$H$1:$I$7,2,FALSE)</f>
        <v>2022/23</v>
      </c>
      <c r="BM1749" s="3" t="str">
        <f t="shared" si="27"/>
        <v>PRAS</v>
      </c>
    </row>
    <row r="1750" spans="1:65" x14ac:dyDescent="0.2">
      <c r="A1750">
        <v>2026</v>
      </c>
      <c r="B1750">
        <v>4</v>
      </c>
      <c r="C1750" t="s">
        <v>162</v>
      </c>
      <c r="D1750" t="s">
        <v>188</v>
      </c>
      <c r="E1750" t="s">
        <v>22</v>
      </c>
      <c r="F1750">
        <v>9891</v>
      </c>
      <c r="G1750" t="s">
        <v>158</v>
      </c>
      <c r="H1750" t="s">
        <v>171</v>
      </c>
      <c r="I1750" t="s">
        <v>172</v>
      </c>
      <c r="J1750" s="1">
        <v>46113</v>
      </c>
      <c r="K1750" t="s">
        <v>440</v>
      </c>
      <c r="L1750">
        <v>1</v>
      </c>
      <c r="M1750" t="s">
        <v>441</v>
      </c>
      <c r="N1750" t="s">
        <v>442</v>
      </c>
      <c r="O1750" t="s">
        <v>155</v>
      </c>
      <c r="P1750" t="s">
        <v>160</v>
      </c>
      <c r="Q1750">
        <v>6397.12</v>
      </c>
      <c r="R1750">
        <v>130</v>
      </c>
      <c r="S1750">
        <v>56030</v>
      </c>
      <c r="T1750">
        <v>1270</v>
      </c>
      <c r="U1750">
        <v>17</v>
      </c>
      <c r="V1750">
        <v>12</v>
      </c>
      <c r="W1750">
        <v>5365.64</v>
      </c>
      <c r="X1750">
        <v>5385.64</v>
      </c>
      <c r="Y1750">
        <v>0</v>
      </c>
      <c r="Z1750">
        <v>0</v>
      </c>
      <c r="AA1750">
        <v>48362.879999999997</v>
      </c>
      <c r="AB1750">
        <v>5683.83</v>
      </c>
      <c r="AC1750">
        <v>40279.050000000003</v>
      </c>
      <c r="AD1750">
        <v>5</v>
      </c>
      <c r="AE1750">
        <v>7</v>
      </c>
      <c r="AF1750">
        <v>109</v>
      </c>
      <c r="AG1750">
        <v>11</v>
      </c>
      <c r="AH1750">
        <v>3</v>
      </c>
      <c r="AI1750">
        <v>6</v>
      </c>
      <c r="AJ1750">
        <v>0</v>
      </c>
      <c r="AK1750">
        <v>0</v>
      </c>
      <c r="AL1750">
        <v>0</v>
      </c>
      <c r="AM1750">
        <v>0</v>
      </c>
      <c r="AN1750">
        <v>0</v>
      </c>
      <c r="AO1750">
        <v>76</v>
      </c>
      <c r="AP1750">
        <v>349</v>
      </c>
      <c r="AQ1750">
        <v>74</v>
      </c>
      <c r="AR1750">
        <v>0</v>
      </c>
      <c r="AS1750">
        <v>32</v>
      </c>
      <c r="AT1750">
        <v>24</v>
      </c>
      <c r="AU1750">
        <v>18</v>
      </c>
      <c r="AV1750">
        <v>10</v>
      </c>
      <c r="AW1750">
        <v>4</v>
      </c>
      <c r="AX1750">
        <v>0</v>
      </c>
      <c r="AY1750">
        <v>53</v>
      </c>
      <c r="AZ1750">
        <v>66</v>
      </c>
      <c r="BA1750">
        <v>38</v>
      </c>
      <c r="BB1750">
        <v>7</v>
      </c>
      <c r="BC1750">
        <v>5</v>
      </c>
      <c r="BD1750">
        <v>4</v>
      </c>
      <c r="BE1750">
        <v>0</v>
      </c>
      <c r="BF1750">
        <v>118</v>
      </c>
      <c r="BG1750">
        <v>2040</v>
      </c>
      <c r="BH1750">
        <v>1</v>
      </c>
      <c r="BI1750">
        <v>14</v>
      </c>
      <c r="BJ1750" s="2">
        <v>46132</v>
      </c>
      <c r="BK1750">
        <v>1</v>
      </c>
      <c r="BL1750" s="3" t="str">
        <f>VLOOKUP(O1750,DropDownList!$H$1:$I$7,2,FALSE)</f>
        <v>2022/23</v>
      </c>
      <c r="BM1750" s="3" t="str">
        <f t="shared" si="27"/>
        <v>SC COURT</v>
      </c>
    </row>
    <row r="1751" spans="1:65" x14ac:dyDescent="0.2">
      <c r="A1751">
        <v>2026</v>
      </c>
      <c r="B1751">
        <v>4</v>
      </c>
      <c r="C1751" t="s">
        <v>162</v>
      </c>
      <c r="D1751" t="s">
        <v>188</v>
      </c>
      <c r="E1751" t="s">
        <v>22</v>
      </c>
      <c r="F1751">
        <v>9891</v>
      </c>
      <c r="G1751" t="s">
        <v>158</v>
      </c>
      <c r="H1751" t="s">
        <v>171</v>
      </c>
      <c r="I1751" t="s">
        <v>172</v>
      </c>
      <c r="J1751" s="1">
        <v>46113</v>
      </c>
      <c r="K1751" t="s">
        <v>440</v>
      </c>
      <c r="L1751">
        <v>1</v>
      </c>
      <c r="M1751" t="s">
        <v>441</v>
      </c>
      <c r="N1751" t="s">
        <v>442</v>
      </c>
      <c r="O1751" t="s">
        <v>147</v>
      </c>
      <c r="P1751" t="s">
        <v>160</v>
      </c>
      <c r="Q1751">
        <v>14423.32</v>
      </c>
      <c r="R1751">
        <v>121</v>
      </c>
      <c r="S1751">
        <v>55129</v>
      </c>
      <c r="T1751">
        <v>420</v>
      </c>
      <c r="U1751">
        <v>40</v>
      </c>
      <c r="V1751">
        <v>19</v>
      </c>
      <c r="W1751">
        <v>8579.66</v>
      </c>
      <c r="X1751">
        <v>8994.66</v>
      </c>
      <c r="Y1751">
        <v>0</v>
      </c>
      <c r="Z1751">
        <v>0</v>
      </c>
      <c r="AA1751">
        <v>40285.68</v>
      </c>
      <c r="AB1751">
        <v>7050</v>
      </c>
      <c r="AC1751">
        <v>31360.68</v>
      </c>
      <c r="AD1751">
        <v>14</v>
      </c>
      <c r="AE1751">
        <v>5</v>
      </c>
      <c r="AF1751">
        <v>81</v>
      </c>
      <c r="AG1751">
        <v>13</v>
      </c>
      <c r="AH1751">
        <v>1</v>
      </c>
      <c r="AI1751">
        <v>26</v>
      </c>
      <c r="AJ1751">
        <v>0</v>
      </c>
      <c r="AK1751">
        <v>0</v>
      </c>
      <c r="AL1751">
        <v>0</v>
      </c>
      <c r="AM1751">
        <v>0</v>
      </c>
      <c r="AN1751">
        <v>0</v>
      </c>
      <c r="AO1751">
        <v>62</v>
      </c>
      <c r="AP1751">
        <v>213</v>
      </c>
      <c r="AQ1751">
        <v>67</v>
      </c>
      <c r="AR1751">
        <v>0</v>
      </c>
      <c r="AS1751">
        <v>25</v>
      </c>
      <c r="AT1751">
        <v>5</v>
      </c>
      <c r="AU1751">
        <v>7</v>
      </c>
      <c r="AV1751">
        <v>2</v>
      </c>
      <c r="AW1751">
        <v>1</v>
      </c>
      <c r="AX1751">
        <v>0</v>
      </c>
      <c r="AY1751">
        <v>28</v>
      </c>
      <c r="AZ1751">
        <v>40</v>
      </c>
      <c r="BA1751">
        <v>15</v>
      </c>
      <c r="BB1751">
        <v>3</v>
      </c>
      <c r="BC1751">
        <v>2</v>
      </c>
      <c r="BD1751">
        <v>0</v>
      </c>
      <c r="BE1751">
        <v>0</v>
      </c>
      <c r="BF1751">
        <v>117</v>
      </c>
      <c r="BG1751">
        <v>9354</v>
      </c>
      <c r="BH1751">
        <v>0</v>
      </c>
      <c r="BI1751">
        <v>40</v>
      </c>
      <c r="BJ1751" s="2">
        <v>46132</v>
      </c>
      <c r="BK1751">
        <v>0</v>
      </c>
      <c r="BL1751" s="3" t="str">
        <f>VLOOKUP(O1751,DropDownList!$H$1:$I$7,2,FALSE)</f>
        <v>2024/25</v>
      </c>
      <c r="BM1751" s="3" t="str">
        <f t="shared" si="27"/>
        <v>SC COURT</v>
      </c>
    </row>
    <row r="1752" spans="1:65" x14ac:dyDescent="0.2">
      <c r="A1752">
        <v>2026</v>
      </c>
      <c r="B1752">
        <v>4</v>
      </c>
      <c r="C1752" t="s">
        <v>162</v>
      </c>
      <c r="D1752" t="s">
        <v>188</v>
      </c>
      <c r="E1752" t="s">
        <v>22</v>
      </c>
      <c r="F1752">
        <v>9891</v>
      </c>
      <c r="G1752" t="s">
        <v>158</v>
      </c>
      <c r="H1752" t="s">
        <v>171</v>
      </c>
      <c r="I1752" t="s">
        <v>172</v>
      </c>
      <c r="J1752" s="1">
        <v>46113</v>
      </c>
      <c r="K1752" t="s">
        <v>440</v>
      </c>
      <c r="L1752">
        <v>1</v>
      </c>
      <c r="M1752" t="s">
        <v>441</v>
      </c>
      <c r="N1752" t="s">
        <v>442</v>
      </c>
      <c r="O1752" t="s">
        <v>149</v>
      </c>
      <c r="P1752" t="s">
        <v>161</v>
      </c>
      <c r="Q1752">
        <v>255</v>
      </c>
      <c r="R1752">
        <v>60</v>
      </c>
      <c r="S1752">
        <v>1255</v>
      </c>
      <c r="T1752">
        <v>0</v>
      </c>
      <c r="U1752">
        <v>23</v>
      </c>
      <c r="V1752">
        <v>8</v>
      </c>
      <c r="W1752">
        <v>205</v>
      </c>
      <c r="X1752">
        <v>205</v>
      </c>
      <c r="Y1752">
        <v>0</v>
      </c>
      <c r="Z1752">
        <v>0</v>
      </c>
      <c r="AA1752">
        <v>1000</v>
      </c>
      <c r="AB1752">
        <v>0</v>
      </c>
      <c r="AC1752">
        <v>0</v>
      </c>
      <c r="AD1752">
        <v>8</v>
      </c>
      <c r="AE1752">
        <v>0</v>
      </c>
      <c r="AF1752">
        <v>48</v>
      </c>
      <c r="AG1752">
        <v>0</v>
      </c>
      <c r="AH1752">
        <v>0</v>
      </c>
      <c r="AI1752">
        <v>12</v>
      </c>
      <c r="AJ1752">
        <v>0</v>
      </c>
      <c r="AK1752">
        <v>0</v>
      </c>
      <c r="AL1752">
        <v>0</v>
      </c>
      <c r="AM1752">
        <v>0</v>
      </c>
      <c r="AN1752">
        <v>0</v>
      </c>
      <c r="AO1752">
        <v>25</v>
      </c>
      <c r="AP1752">
        <v>53</v>
      </c>
      <c r="AQ1752">
        <v>28</v>
      </c>
      <c r="AR1752">
        <v>0</v>
      </c>
      <c r="AS1752">
        <v>6</v>
      </c>
      <c r="AT1752">
        <v>0</v>
      </c>
      <c r="AU1752">
        <v>0</v>
      </c>
      <c r="AV1752">
        <v>0</v>
      </c>
      <c r="AW1752">
        <v>0</v>
      </c>
      <c r="AX1752">
        <v>0</v>
      </c>
      <c r="AY1752">
        <v>5</v>
      </c>
      <c r="AZ1752">
        <v>6</v>
      </c>
      <c r="BA1752">
        <v>1</v>
      </c>
      <c r="BB1752">
        <v>0</v>
      </c>
      <c r="BC1752">
        <v>0</v>
      </c>
      <c r="BD1752">
        <v>1</v>
      </c>
      <c r="BE1752">
        <v>0</v>
      </c>
      <c r="BF1752">
        <v>56</v>
      </c>
      <c r="BG1752">
        <v>255</v>
      </c>
      <c r="BH1752">
        <v>0</v>
      </c>
      <c r="BI1752">
        <v>23</v>
      </c>
      <c r="BJ1752" s="2">
        <v>46132</v>
      </c>
      <c r="BK1752">
        <v>0</v>
      </c>
      <c r="BL1752" s="3" t="str">
        <f>VLOOKUP(O1752,DropDownList!$H$1:$I$7,2,FALSE)</f>
        <v>2025/26</v>
      </c>
      <c r="BM1752" s="3" t="str">
        <f t="shared" si="27"/>
        <v>VSUR</v>
      </c>
    </row>
    <row r="1753" spans="1:65" x14ac:dyDescent="0.2">
      <c r="A1753">
        <v>2026</v>
      </c>
      <c r="B1753">
        <v>4</v>
      </c>
      <c r="C1753" t="s">
        <v>162</v>
      </c>
      <c r="D1753" t="s">
        <v>188</v>
      </c>
      <c r="E1753" t="s">
        <v>22</v>
      </c>
      <c r="F1753">
        <v>9891</v>
      </c>
      <c r="G1753" t="s">
        <v>158</v>
      </c>
      <c r="H1753" t="s">
        <v>171</v>
      </c>
      <c r="I1753" t="s">
        <v>172</v>
      </c>
      <c r="J1753" s="1">
        <v>46113</v>
      </c>
      <c r="K1753" t="s">
        <v>440</v>
      </c>
      <c r="L1753">
        <v>1</v>
      </c>
      <c r="M1753" t="s">
        <v>441</v>
      </c>
      <c r="N1753" t="s">
        <v>442</v>
      </c>
      <c r="O1753" t="s">
        <v>147</v>
      </c>
      <c r="P1753" t="s">
        <v>150</v>
      </c>
      <c r="Q1753">
        <v>1782.7</v>
      </c>
      <c r="R1753">
        <v>41</v>
      </c>
      <c r="S1753">
        <v>7882.21</v>
      </c>
      <c r="T1753">
        <v>250</v>
      </c>
      <c r="U1753">
        <v>16</v>
      </c>
      <c r="V1753">
        <v>7</v>
      </c>
      <c r="W1753">
        <v>958.76</v>
      </c>
      <c r="X1753">
        <v>958.76</v>
      </c>
      <c r="Y1753">
        <v>39</v>
      </c>
      <c r="Z1753">
        <v>7632.21</v>
      </c>
      <c r="AA1753">
        <v>5849.51</v>
      </c>
      <c r="AB1753">
        <v>2758.65</v>
      </c>
      <c r="AC1753">
        <v>3090.86</v>
      </c>
      <c r="AD1753">
        <v>5</v>
      </c>
      <c r="AE1753">
        <v>2</v>
      </c>
      <c r="AF1753">
        <v>23</v>
      </c>
      <c r="AG1753">
        <v>8</v>
      </c>
      <c r="AH1753">
        <v>2</v>
      </c>
      <c r="AI1753">
        <v>8</v>
      </c>
      <c r="AJ1753">
        <v>15</v>
      </c>
      <c r="AK1753">
        <v>7</v>
      </c>
      <c r="AL1753">
        <v>1</v>
      </c>
      <c r="AM1753">
        <v>1</v>
      </c>
      <c r="AN1753">
        <v>0</v>
      </c>
      <c r="AO1753">
        <v>20</v>
      </c>
      <c r="AP1753">
        <v>77</v>
      </c>
      <c r="AQ1753">
        <v>23</v>
      </c>
      <c r="AR1753">
        <v>0</v>
      </c>
      <c r="AS1753">
        <v>13</v>
      </c>
      <c r="AT1753">
        <v>1</v>
      </c>
      <c r="AU1753">
        <v>1</v>
      </c>
      <c r="AV1753">
        <v>0</v>
      </c>
      <c r="AW1753">
        <v>0</v>
      </c>
      <c r="AX1753">
        <v>0</v>
      </c>
      <c r="AY1753">
        <v>9</v>
      </c>
      <c r="AZ1753">
        <v>16</v>
      </c>
      <c r="BA1753">
        <v>7</v>
      </c>
      <c r="BB1753">
        <v>1</v>
      </c>
      <c r="BC1753">
        <v>0</v>
      </c>
      <c r="BD1753">
        <v>0</v>
      </c>
      <c r="BE1753">
        <v>0</v>
      </c>
      <c r="BF1753">
        <v>20</v>
      </c>
      <c r="BG1753">
        <v>1113.77</v>
      </c>
      <c r="BH1753">
        <v>0</v>
      </c>
      <c r="BI1753">
        <v>16</v>
      </c>
      <c r="BJ1753" s="2">
        <v>46132</v>
      </c>
      <c r="BK1753">
        <v>0</v>
      </c>
      <c r="BL1753" s="3" t="str">
        <f>VLOOKUP(O1753,DropDownList!$H$1:$I$7,2,FALSE)</f>
        <v>2024/25</v>
      </c>
      <c r="BM1753" s="3" t="str">
        <f t="shared" si="27"/>
        <v>FISCAL FINES</v>
      </c>
    </row>
    <row r="1754" spans="1:65" x14ac:dyDescent="0.2">
      <c r="A1754">
        <v>2026</v>
      </c>
      <c r="B1754">
        <v>4</v>
      </c>
      <c r="C1754" t="s">
        <v>162</v>
      </c>
      <c r="D1754" t="s">
        <v>188</v>
      </c>
      <c r="E1754" t="s">
        <v>22</v>
      </c>
      <c r="F1754">
        <v>9891</v>
      </c>
      <c r="G1754" t="s">
        <v>158</v>
      </c>
      <c r="H1754" t="s">
        <v>171</v>
      </c>
      <c r="I1754" t="s">
        <v>172</v>
      </c>
      <c r="J1754" s="1">
        <v>46113</v>
      </c>
      <c r="K1754" t="s">
        <v>440</v>
      </c>
      <c r="L1754">
        <v>1</v>
      </c>
      <c r="M1754" t="s">
        <v>441</v>
      </c>
      <c r="N1754" t="s">
        <v>442</v>
      </c>
      <c r="O1754" t="s">
        <v>149</v>
      </c>
      <c r="P1754" t="s">
        <v>150</v>
      </c>
      <c r="Q1754">
        <v>3900.01</v>
      </c>
      <c r="R1754">
        <v>50</v>
      </c>
      <c r="S1754">
        <v>7587.39</v>
      </c>
      <c r="T1754">
        <v>524.6</v>
      </c>
      <c r="U1754">
        <v>25</v>
      </c>
      <c r="V1754">
        <v>19</v>
      </c>
      <c r="W1754">
        <v>2762.94</v>
      </c>
      <c r="X1754">
        <v>2947.94</v>
      </c>
      <c r="Y1754">
        <v>46</v>
      </c>
      <c r="Z1754">
        <v>7062.79</v>
      </c>
      <c r="AA1754">
        <v>3162.78</v>
      </c>
      <c r="AB1754">
        <v>712.78</v>
      </c>
      <c r="AC1754">
        <v>2450</v>
      </c>
      <c r="AD1754">
        <v>17</v>
      </c>
      <c r="AE1754">
        <v>2</v>
      </c>
      <c r="AF1754">
        <v>21</v>
      </c>
      <c r="AG1754">
        <v>4</v>
      </c>
      <c r="AH1754">
        <v>4</v>
      </c>
      <c r="AI1754">
        <v>21</v>
      </c>
      <c r="AJ1754">
        <v>10</v>
      </c>
      <c r="AK1754">
        <v>3</v>
      </c>
      <c r="AL1754">
        <v>1</v>
      </c>
      <c r="AM1754">
        <v>1</v>
      </c>
      <c r="AN1754">
        <v>0</v>
      </c>
      <c r="AO1754">
        <v>31</v>
      </c>
      <c r="AP1754">
        <v>67</v>
      </c>
      <c r="AQ1754">
        <v>32</v>
      </c>
      <c r="AR1754">
        <v>0</v>
      </c>
      <c r="AS1754">
        <v>9</v>
      </c>
      <c r="AT1754">
        <v>0</v>
      </c>
      <c r="AU1754">
        <v>0</v>
      </c>
      <c r="AV1754">
        <v>0</v>
      </c>
      <c r="AW1754">
        <v>0</v>
      </c>
      <c r="AX1754">
        <v>0</v>
      </c>
      <c r="AY1754">
        <v>6</v>
      </c>
      <c r="AZ1754">
        <v>8</v>
      </c>
      <c r="BA1754">
        <v>1</v>
      </c>
      <c r="BB1754">
        <v>1</v>
      </c>
      <c r="BC1754">
        <v>0</v>
      </c>
      <c r="BD1754">
        <v>0</v>
      </c>
      <c r="BE1754">
        <v>0</v>
      </c>
      <c r="BF1754">
        <v>31</v>
      </c>
      <c r="BG1754">
        <v>3501.68</v>
      </c>
      <c r="BH1754">
        <v>0</v>
      </c>
      <c r="BI1754">
        <v>25</v>
      </c>
      <c r="BJ1754" s="2">
        <v>46132</v>
      </c>
      <c r="BK1754">
        <v>0</v>
      </c>
      <c r="BL1754" s="3" t="str">
        <f>VLOOKUP(O1754,DropDownList!$H$1:$I$7,2,FALSE)</f>
        <v>2025/26</v>
      </c>
      <c r="BM1754" s="3" t="str">
        <f t="shared" si="27"/>
        <v>FISCAL FINES</v>
      </c>
    </row>
    <row r="1755" spans="1:65" x14ac:dyDescent="0.2">
      <c r="A1755">
        <v>2026</v>
      </c>
      <c r="B1755">
        <v>4</v>
      </c>
      <c r="C1755" t="s">
        <v>162</v>
      </c>
      <c r="D1755" t="s">
        <v>188</v>
      </c>
      <c r="E1755" t="s">
        <v>22</v>
      </c>
      <c r="F1755">
        <v>9891</v>
      </c>
      <c r="G1755" t="s">
        <v>158</v>
      </c>
      <c r="H1755" t="s">
        <v>171</v>
      </c>
      <c r="I1755" t="s">
        <v>172</v>
      </c>
      <c r="J1755" s="1">
        <v>46113</v>
      </c>
      <c r="K1755" t="s">
        <v>440</v>
      </c>
      <c r="L1755">
        <v>1</v>
      </c>
      <c r="M1755" t="s">
        <v>441</v>
      </c>
      <c r="N1755" t="s">
        <v>442</v>
      </c>
      <c r="O1755" t="s">
        <v>156</v>
      </c>
      <c r="P1755" t="s">
        <v>150</v>
      </c>
      <c r="Q1755">
        <v>1698.46</v>
      </c>
      <c r="R1755">
        <v>59</v>
      </c>
      <c r="S1755">
        <v>8903.68</v>
      </c>
      <c r="T1755">
        <v>638.12</v>
      </c>
      <c r="U1755">
        <v>13</v>
      </c>
      <c r="V1755">
        <v>5</v>
      </c>
      <c r="W1755">
        <v>667.93</v>
      </c>
      <c r="X1755">
        <v>667.93</v>
      </c>
      <c r="Y1755">
        <v>55</v>
      </c>
      <c r="Z1755">
        <v>8265.56</v>
      </c>
      <c r="AA1755">
        <v>6567.1</v>
      </c>
      <c r="AB1755">
        <v>2398.73</v>
      </c>
      <c r="AC1755">
        <v>4168.37</v>
      </c>
      <c r="AD1755">
        <v>3</v>
      </c>
      <c r="AE1755">
        <v>2</v>
      </c>
      <c r="AF1755">
        <v>41</v>
      </c>
      <c r="AG1755">
        <v>5</v>
      </c>
      <c r="AH1755">
        <v>4</v>
      </c>
      <c r="AI1755">
        <v>8</v>
      </c>
      <c r="AJ1755">
        <v>19</v>
      </c>
      <c r="AK1755">
        <v>5</v>
      </c>
      <c r="AL1755">
        <v>1</v>
      </c>
      <c r="AM1755">
        <v>3</v>
      </c>
      <c r="AN1755">
        <v>0</v>
      </c>
      <c r="AO1755">
        <v>33</v>
      </c>
      <c r="AP1755">
        <v>158</v>
      </c>
      <c r="AQ1755">
        <v>35</v>
      </c>
      <c r="AR1755">
        <v>0</v>
      </c>
      <c r="AS1755">
        <v>17</v>
      </c>
      <c r="AT1755">
        <v>9</v>
      </c>
      <c r="AU1755">
        <v>1</v>
      </c>
      <c r="AV1755">
        <v>0</v>
      </c>
      <c r="AW1755">
        <v>0</v>
      </c>
      <c r="AX1755">
        <v>0</v>
      </c>
      <c r="AY1755">
        <v>31</v>
      </c>
      <c r="AZ1755">
        <v>37</v>
      </c>
      <c r="BA1755">
        <v>19</v>
      </c>
      <c r="BB1755">
        <v>1</v>
      </c>
      <c r="BC1755">
        <v>1</v>
      </c>
      <c r="BD1755">
        <v>0</v>
      </c>
      <c r="BE1755">
        <v>0</v>
      </c>
      <c r="BF1755">
        <v>33</v>
      </c>
      <c r="BG1755">
        <v>1125.3399999999999</v>
      </c>
      <c r="BH1755">
        <v>1</v>
      </c>
      <c r="BI1755">
        <v>13</v>
      </c>
      <c r="BJ1755" s="2">
        <v>46132</v>
      </c>
      <c r="BK1755">
        <v>0</v>
      </c>
      <c r="BL1755" s="3" t="str">
        <f>VLOOKUP(O1755,DropDownList!$H$1:$I$7,2,FALSE)</f>
        <v>2023/24</v>
      </c>
      <c r="BM1755" s="3" t="str">
        <f t="shared" si="27"/>
        <v>FISCAL FINES</v>
      </c>
    </row>
    <row r="1756" spans="1:65" x14ac:dyDescent="0.2">
      <c r="A1756">
        <v>2026</v>
      </c>
      <c r="B1756">
        <v>4</v>
      </c>
      <c r="C1756" t="s">
        <v>162</v>
      </c>
      <c r="D1756" t="s">
        <v>188</v>
      </c>
      <c r="E1756" t="s">
        <v>22</v>
      </c>
      <c r="F1756">
        <v>9891</v>
      </c>
      <c r="G1756" t="s">
        <v>158</v>
      </c>
      <c r="H1756" t="s">
        <v>171</v>
      </c>
      <c r="I1756" t="s">
        <v>172</v>
      </c>
      <c r="J1756" s="1">
        <v>46113</v>
      </c>
      <c r="K1756" t="s">
        <v>440</v>
      </c>
      <c r="L1756">
        <v>1</v>
      </c>
      <c r="M1756" t="s">
        <v>441</v>
      </c>
      <c r="N1756" t="s">
        <v>442</v>
      </c>
      <c r="O1756" t="s">
        <v>149</v>
      </c>
      <c r="P1756" t="s">
        <v>160</v>
      </c>
      <c r="Q1756">
        <v>7354.99</v>
      </c>
      <c r="R1756">
        <v>63</v>
      </c>
      <c r="S1756">
        <v>27635</v>
      </c>
      <c r="T1756">
        <v>660</v>
      </c>
      <c r="U1756">
        <v>24</v>
      </c>
      <c r="V1756">
        <v>14</v>
      </c>
      <c r="W1756">
        <v>4485</v>
      </c>
      <c r="X1756">
        <v>5545</v>
      </c>
      <c r="Y1756">
        <v>0</v>
      </c>
      <c r="Z1756">
        <v>0</v>
      </c>
      <c r="AA1756">
        <v>19620.009999999998</v>
      </c>
      <c r="AB1756">
        <v>0</v>
      </c>
      <c r="AC1756">
        <v>18620.009999999998</v>
      </c>
      <c r="AD1756">
        <v>9</v>
      </c>
      <c r="AE1756">
        <v>5</v>
      </c>
      <c r="AF1756">
        <v>37</v>
      </c>
      <c r="AG1756">
        <v>11</v>
      </c>
      <c r="AH1756">
        <v>1</v>
      </c>
      <c r="AI1756">
        <v>13</v>
      </c>
      <c r="AJ1756">
        <v>0</v>
      </c>
      <c r="AK1756">
        <v>0</v>
      </c>
      <c r="AL1756">
        <v>0</v>
      </c>
      <c r="AM1756">
        <v>0</v>
      </c>
      <c r="AN1756">
        <v>0</v>
      </c>
      <c r="AO1756">
        <v>27</v>
      </c>
      <c r="AP1756">
        <v>53</v>
      </c>
      <c r="AQ1756">
        <v>27</v>
      </c>
      <c r="AR1756">
        <v>0</v>
      </c>
      <c r="AS1756">
        <v>6</v>
      </c>
      <c r="AT1756">
        <v>0</v>
      </c>
      <c r="AU1756">
        <v>0</v>
      </c>
      <c r="AV1756">
        <v>0</v>
      </c>
      <c r="AW1756">
        <v>2</v>
      </c>
      <c r="AX1756">
        <v>0</v>
      </c>
      <c r="AY1756">
        <v>5</v>
      </c>
      <c r="AZ1756">
        <v>6</v>
      </c>
      <c r="BA1756">
        <v>1</v>
      </c>
      <c r="BB1756">
        <v>0</v>
      </c>
      <c r="BC1756">
        <v>0</v>
      </c>
      <c r="BD1756">
        <v>1</v>
      </c>
      <c r="BE1756">
        <v>0</v>
      </c>
      <c r="BF1756">
        <v>57</v>
      </c>
      <c r="BG1756">
        <v>5115</v>
      </c>
      <c r="BH1756">
        <v>1</v>
      </c>
      <c r="BI1756">
        <v>23</v>
      </c>
      <c r="BJ1756" s="2">
        <v>46132</v>
      </c>
      <c r="BK1756">
        <v>0</v>
      </c>
      <c r="BL1756" s="3" t="str">
        <f>VLOOKUP(O1756,DropDownList!$H$1:$I$7,2,FALSE)</f>
        <v>2025/26</v>
      </c>
      <c r="BM1756" s="3" t="str">
        <f t="shared" si="27"/>
        <v>SC COURT</v>
      </c>
    </row>
    <row r="1757" spans="1:65" x14ac:dyDescent="0.2">
      <c r="A1757">
        <v>2026</v>
      </c>
      <c r="B1757">
        <v>4</v>
      </c>
      <c r="C1757" t="s">
        <v>162</v>
      </c>
      <c r="D1757" t="s">
        <v>188</v>
      </c>
      <c r="E1757" t="s">
        <v>22</v>
      </c>
      <c r="F1757">
        <v>9891</v>
      </c>
      <c r="G1757" t="s">
        <v>158</v>
      </c>
      <c r="H1757" t="s">
        <v>171</v>
      </c>
      <c r="I1757" t="s">
        <v>172</v>
      </c>
      <c r="J1757" s="1">
        <v>46113</v>
      </c>
      <c r="K1757" t="s">
        <v>440</v>
      </c>
      <c r="L1757">
        <v>1</v>
      </c>
      <c r="M1757" t="s">
        <v>441</v>
      </c>
      <c r="N1757" t="s">
        <v>442</v>
      </c>
      <c r="O1757" t="s">
        <v>147</v>
      </c>
      <c r="P1757" t="s">
        <v>161</v>
      </c>
      <c r="Q1757">
        <v>410</v>
      </c>
      <c r="R1757">
        <v>108</v>
      </c>
      <c r="S1757">
        <v>2305</v>
      </c>
      <c r="T1757">
        <v>20</v>
      </c>
      <c r="U1757">
        <v>37</v>
      </c>
      <c r="V1757">
        <v>11</v>
      </c>
      <c r="W1757">
        <v>220</v>
      </c>
      <c r="X1757">
        <v>220</v>
      </c>
      <c r="Y1757">
        <v>0</v>
      </c>
      <c r="Z1757">
        <v>0</v>
      </c>
      <c r="AA1757">
        <v>1875</v>
      </c>
      <c r="AB1757">
        <v>0</v>
      </c>
      <c r="AC1757">
        <v>0</v>
      </c>
      <c r="AD1757">
        <v>11</v>
      </c>
      <c r="AE1757">
        <v>0</v>
      </c>
      <c r="AF1757">
        <v>84</v>
      </c>
      <c r="AG1757">
        <v>0</v>
      </c>
      <c r="AH1757">
        <v>1</v>
      </c>
      <c r="AI1757">
        <v>23</v>
      </c>
      <c r="AJ1757">
        <v>0</v>
      </c>
      <c r="AK1757">
        <v>0</v>
      </c>
      <c r="AL1757">
        <v>0</v>
      </c>
      <c r="AM1757">
        <v>0</v>
      </c>
      <c r="AN1757">
        <v>0</v>
      </c>
      <c r="AO1757">
        <v>58</v>
      </c>
      <c r="AP1757">
        <v>195</v>
      </c>
      <c r="AQ1757">
        <v>63</v>
      </c>
      <c r="AR1757">
        <v>0</v>
      </c>
      <c r="AS1757">
        <v>24</v>
      </c>
      <c r="AT1757">
        <v>3</v>
      </c>
      <c r="AU1757">
        <v>6</v>
      </c>
      <c r="AV1757">
        <v>1</v>
      </c>
      <c r="AW1757">
        <v>1</v>
      </c>
      <c r="AX1757">
        <v>0</v>
      </c>
      <c r="AY1757">
        <v>27</v>
      </c>
      <c r="AZ1757">
        <v>36</v>
      </c>
      <c r="BA1757">
        <v>12</v>
      </c>
      <c r="BB1757">
        <v>3</v>
      </c>
      <c r="BC1757">
        <v>2</v>
      </c>
      <c r="BD1757">
        <v>0</v>
      </c>
      <c r="BE1757">
        <v>0</v>
      </c>
      <c r="BF1757">
        <v>104</v>
      </c>
      <c r="BG1757">
        <v>410</v>
      </c>
      <c r="BH1757">
        <v>0</v>
      </c>
      <c r="BI1757">
        <v>37</v>
      </c>
      <c r="BJ1757" s="2">
        <v>46132</v>
      </c>
      <c r="BK1757">
        <v>0</v>
      </c>
      <c r="BL1757" s="3" t="str">
        <f>VLOOKUP(O1757,DropDownList!$H$1:$I$7,2,FALSE)</f>
        <v>2024/25</v>
      </c>
      <c r="BM1757" s="3" t="str">
        <f t="shared" si="27"/>
        <v>VSUR</v>
      </c>
    </row>
    <row r="1758" spans="1:65" x14ac:dyDescent="0.2">
      <c r="A1758">
        <v>2026</v>
      </c>
      <c r="B1758">
        <v>4</v>
      </c>
      <c r="C1758" t="s">
        <v>162</v>
      </c>
      <c r="D1758" t="s">
        <v>188</v>
      </c>
      <c r="E1758" t="s">
        <v>22</v>
      </c>
      <c r="F1758">
        <v>9891</v>
      </c>
      <c r="G1758" t="s">
        <v>158</v>
      </c>
      <c r="H1758" t="s">
        <v>171</v>
      </c>
      <c r="I1758" t="s">
        <v>172</v>
      </c>
      <c r="J1758" s="1">
        <v>46113</v>
      </c>
      <c r="K1758" t="s">
        <v>440</v>
      </c>
      <c r="L1758">
        <v>1</v>
      </c>
      <c r="M1758" t="s">
        <v>441</v>
      </c>
      <c r="N1758" t="s">
        <v>442</v>
      </c>
      <c r="O1758" t="s">
        <v>156</v>
      </c>
      <c r="P1758" t="s">
        <v>160</v>
      </c>
      <c r="Q1758">
        <v>7833.3</v>
      </c>
      <c r="R1758">
        <v>144</v>
      </c>
      <c r="S1758">
        <v>69643.5</v>
      </c>
      <c r="T1758">
        <v>932.61</v>
      </c>
      <c r="U1758">
        <v>30</v>
      </c>
      <c r="V1758">
        <v>13</v>
      </c>
      <c r="W1758">
        <v>4205</v>
      </c>
      <c r="X1758">
        <v>4205</v>
      </c>
      <c r="Y1758">
        <v>0</v>
      </c>
      <c r="Z1758">
        <v>0</v>
      </c>
      <c r="AA1758">
        <v>60877.59</v>
      </c>
      <c r="AB1758">
        <v>7881.55</v>
      </c>
      <c r="AC1758">
        <v>49983.54</v>
      </c>
      <c r="AD1758">
        <v>11</v>
      </c>
      <c r="AE1758">
        <v>2</v>
      </c>
      <c r="AF1758">
        <v>110</v>
      </c>
      <c r="AG1758">
        <v>14</v>
      </c>
      <c r="AH1758">
        <v>0</v>
      </c>
      <c r="AI1758">
        <v>16</v>
      </c>
      <c r="AJ1758">
        <v>0</v>
      </c>
      <c r="AK1758">
        <v>0</v>
      </c>
      <c r="AL1758">
        <v>0</v>
      </c>
      <c r="AM1758">
        <v>0</v>
      </c>
      <c r="AN1758">
        <v>0</v>
      </c>
      <c r="AO1758">
        <v>84</v>
      </c>
      <c r="AP1758">
        <v>333</v>
      </c>
      <c r="AQ1758">
        <v>85</v>
      </c>
      <c r="AR1758">
        <v>0</v>
      </c>
      <c r="AS1758">
        <v>36</v>
      </c>
      <c r="AT1758">
        <v>18</v>
      </c>
      <c r="AU1758">
        <v>12</v>
      </c>
      <c r="AV1758">
        <v>5</v>
      </c>
      <c r="AW1758">
        <v>2</v>
      </c>
      <c r="AX1758">
        <v>0</v>
      </c>
      <c r="AY1758">
        <v>46</v>
      </c>
      <c r="AZ1758">
        <v>64</v>
      </c>
      <c r="BA1758">
        <v>35</v>
      </c>
      <c r="BB1758">
        <v>7</v>
      </c>
      <c r="BC1758">
        <v>2</v>
      </c>
      <c r="BD1758">
        <v>3</v>
      </c>
      <c r="BE1758">
        <v>0</v>
      </c>
      <c r="BF1758">
        <v>135</v>
      </c>
      <c r="BG1758">
        <v>5255</v>
      </c>
      <c r="BH1758">
        <v>4</v>
      </c>
      <c r="BI1758">
        <v>28</v>
      </c>
      <c r="BJ1758" s="2">
        <v>46132</v>
      </c>
      <c r="BK1758">
        <v>0</v>
      </c>
      <c r="BL1758" s="3" t="str">
        <f>VLOOKUP(O1758,DropDownList!$H$1:$I$7,2,FALSE)</f>
        <v>2023/24</v>
      </c>
      <c r="BM1758" s="3" t="str">
        <f t="shared" si="27"/>
        <v>SC COURT</v>
      </c>
    </row>
    <row r="1759" spans="1:65" x14ac:dyDescent="0.2">
      <c r="A1759">
        <v>2026</v>
      </c>
      <c r="B1759">
        <v>4</v>
      </c>
      <c r="C1759" t="s">
        <v>189</v>
      </c>
      <c r="D1759" t="s">
        <v>190</v>
      </c>
      <c r="E1759" t="s">
        <v>24</v>
      </c>
      <c r="F1759">
        <v>9278</v>
      </c>
      <c r="G1759" t="s">
        <v>141</v>
      </c>
      <c r="H1759" t="s">
        <v>189</v>
      </c>
      <c r="I1759" t="s">
        <v>189</v>
      </c>
      <c r="J1759" s="1">
        <v>46113</v>
      </c>
      <c r="K1759" t="s">
        <v>440</v>
      </c>
      <c r="L1759">
        <v>1</v>
      </c>
      <c r="M1759" t="s">
        <v>441</v>
      </c>
      <c r="N1759" t="s">
        <v>442</v>
      </c>
      <c r="O1759" t="s">
        <v>149</v>
      </c>
      <c r="P1759" t="s">
        <v>154</v>
      </c>
      <c r="Q1759">
        <v>92553.26</v>
      </c>
      <c r="R1759">
        <v>824</v>
      </c>
      <c r="S1759">
        <v>211131.17</v>
      </c>
      <c r="T1759">
        <v>940</v>
      </c>
      <c r="U1759">
        <v>389</v>
      </c>
      <c r="V1759">
        <v>292</v>
      </c>
      <c r="W1759">
        <v>55190.89</v>
      </c>
      <c r="X1759">
        <v>72089.89</v>
      </c>
      <c r="Y1759">
        <v>0</v>
      </c>
      <c r="Z1759">
        <v>0</v>
      </c>
      <c r="AA1759">
        <v>117637.91</v>
      </c>
      <c r="AB1759">
        <v>681.5</v>
      </c>
      <c r="AC1759">
        <v>107931.41</v>
      </c>
      <c r="AD1759">
        <v>176</v>
      </c>
      <c r="AE1759">
        <v>116</v>
      </c>
      <c r="AF1759">
        <v>431</v>
      </c>
      <c r="AG1759">
        <v>168</v>
      </c>
      <c r="AH1759">
        <v>4</v>
      </c>
      <c r="AI1759">
        <v>221</v>
      </c>
      <c r="AJ1759">
        <v>0</v>
      </c>
      <c r="AK1759">
        <v>0</v>
      </c>
      <c r="AL1759">
        <v>0</v>
      </c>
      <c r="AM1759">
        <v>0</v>
      </c>
      <c r="AN1759">
        <v>0</v>
      </c>
      <c r="AO1759">
        <v>484</v>
      </c>
      <c r="AP1759">
        <v>1020</v>
      </c>
      <c r="AQ1759">
        <v>479</v>
      </c>
      <c r="AR1759">
        <v>1</v>
      </c>
      <c r="AS1759">
        <v>110</v>
      </c>
      <c r="AT1759">
        <v>44</v>
      </c>
      <c r="AU1759">
        <v>3</v>
      </c>
      <c r="AV1759">
        <v>1</v>
      </c>
      <c r="AW1759">
        <v>0</v>
      </c>
      <c r="AX1759">
        <v>0</v>
      </c>
      <c r="AY1759">
        <v>62</v>
      </c>
      <c r="AZ1759">
        <v>103</v>
      </c>
      <c r="BA1759">
        <v>29</v>
      </c>
      <c r="BB1759">
        <v>14</v>
      </c>
      <c r="BC1759">
        <v>7</v>
      </c>
      <c r="BD1759">
        <v>18</v>
      </c>
      <c r="BE1759">
        <v>0</v>
      </c>
      <c r="BF1759">
        <v>823</v>
      </c>
      <c r="BG1759">
        <v>60773.67</v>
      </c>
      <c r="BH1759">
        <v>0</v>
      </c>
      <c r="BI1759">
        <v>386</v>
      </c>
      <c r="BJ1759" s="2">
        <v>46132</v>
      </c>
      <c r="BK1759">
        <v>0</v>
      </c>
      <c r="BL1759" s="3" t="str">
        <f>VLOOKUP(O1759,DropDownList!$H$1:$I$7,2,FALSE)</f>
        <v>2025/26</v>
      </c>
      <c r="BM1759" s="3" t="str">
        <f t="shared" si="27"/>
        <v>JP COURT</v>
      </c>
    </row>
    <row r="1760" spans="1:65" x14ac:dyDescent="0.2">
      <c r="A1760">
        <v>2026</v>
      </c>
      <c r="B1760">
        <v>4</v>
      </c>
      <c r="C1760" t="s">
        <v>189</v>
      </c>
      <c r="D1760" t="s">
        <v>190</v>
      </c>
      <c r="E1760" t="s">
        <v>24</v>
      </c>
      <c r="F1760">
        <v>9278</v>
      </c>
      <c r="G1760" t="s">
        <v>141</v>
      </c>
      <c r="H1760" t="s">
        <v>189</v>
      </c>
      <c r="I1760" t="s">
        <v>189</v>
      </c>
      <c r="J1760" s="1">
        <v>46113</v>
      </c>
      <c r="K1760" t="s">
        <v>440</v>
      </c>
      <c r="L1760">
        <v>1</v>
      </c>
      <c r="M1760" t="s">
        <v>441</v>
      </c>
      <c r="N1760" t="s">
        <v>442</v>
      </c>
      <c r="O1760" t="s">
        <v>156</v>
      </c>
      <c r="P1760" t="s">
        <v>151</v>
      </c>
      <c r="Q1760">
        <v>0</v>
      </c>
      <c r="R1760">
        <v>67</v>
      </c>
      <c r="S1760">
        <v>2010</v>
      </c>
      <c r="T1760">
        <v>510</v>
      </c>
      <c r="U1760">
        <v>0</v>
      </c>
      <c r="V1760">
        <v>0</v>
      </c>
      <c r="W1760">
        <v>0</v>
      </c>
      <c r="X1760">
        <v>0</v>
      </c>
      <c r="Y1760">
        <v>0</v>
      </c>
      <c r="Z1760">
        <v>0</v>
      </c>
      <c r="AA1760">
        <v>1500</v>
      </c>
      <c r="AB1760">
        <v>0</v>
      </c>
      <c r="AC1760">
        <v>1500</v>
      </c>
      <c r="AD1760">
        <v>0</v>
      </c>
      <c r="AE1760">
        <v>0</v>
      </c>
      <c r="AF1760">
        <v>50</v>
      </c>
      <c r="AG1760">
        <v>0</v>
      </c>
      <c r="AH1760">
        <v>17</v>
      </c>
      <c r="AI1760">
        <v>0</v>
      </c>
      <c r="AJ1760">
        <v>0</v>
      </c>
      <c r="AK1760">
        <v>0</v>
      </c>
      <c r="AL1760">
        <v>0</v>
      </c>
      <c r="AM1760">
        <v>1</v>
      </c>
      <c r="AN1760">
        <v>0</v>
      </c>
      <c r="AO1760">
        <v>0</v>
      </c>
      <c r="AP1760">
        <v>0</v>
      </c>
      <c r="AQ1760">
        <v>0</v>
      </c>
      <c r="AR1760">
        <v>0</v>
      </c>
      <c r="AS1760">
        <v>0</v>
      </c>
      <c r="AT1760">
        <v>0</v>
      </c>
      <c r="AU1760">
        <v>0</v>
      </c>
      <c r="AV1760">
        <v>0</v>
      </c>
      <c r="AW1760">
        <v>0</v>
      </c>
      <c r="AX1760">
        <v>0</v>
      </c>
      <c r="AY1760">
        <v>0</v>
      </c>
      <c r="AZ1760">
        <v>0</v>
      </c>
      <c r="BA1760">
        <v>0</v>
      </c>
      <c r="BB1760">
        <v>0</v>
      </c>
      <c r="BC1760">
        <v>0</v>
      </c>
      <c r="BD1760">
        <v>0</v>
      </c>
      <c r="BE1760">
        <v>0</v>
      </c>
      <c r="BF1760">
        <v>0</v>
      </c>
      <c r="BG1760">
        <v>0</v>
      </c>
      <c r="BH1760">
        <v>0</v>
      </c>
      <c r="BI1760">
        <v>0</v>
      </c>
      <c r="BJ1760" s="2">
        <v>46132</v>
      </c>
      <c r="BK1760">
        <v>0</v>
      </c>
      <c r="BL1760" s="3" t="str">
        <f>VLOOKUP(O1760,DropDownList!$H$1:$I$7,2,FALSE)</f>
        <v>2023/24</v>
      </c>
      <c r="BM1760" s="3" t="str">
        <f t="shared" si="27"/>
        <v>PCPF</v>
      </c>
    </row>
    <row r="1761" spans="1:65" x14ac:dyDescent="0.2">
      <c r="A1761">
        <v>2026</v>
      </c>
      <c r="B1761">
        <v>4</v>
      </c>
      <c r="C1761" t="s">
        <v>189</v>
      </c>
      <c r="D1761" t="s">
        <v>190</v>
      </c>
      <c r="E1761" t="s">
        <v>24</v>
      </c>
      <c r="F1761">
        <v>9278</v>
      </c>
      <c r="G1761" t="s">
        <v>141</v>
      </c>
      <c r="H1761" t="s">
        <v>189</v>
      </c>
      <c r="I1761" t="s">
        <v>189</v>
      </c>
      <c r="J1761" s="1">
        <v>46113</v>
      </c>
      <c r="K1761" t="s">
        <v>440</v>
      </c>
      <c r="L1761">
        <v>1</v>
      </c>
      <c r="M1761" t="s">
        <v>441</v>
      </c>
      <c r="N1761" t="s">
        <v>442</v>
      </c>
      <c r="O1761" t="s">
        <v>156</v>
      </c>
      <c r="P1761" t="s">
        <v>153</v>
      </c>
      <c r="Q1761">
        <v>300</v>
      </c>
      <c r="R1761">
        <v>23</v>
      </c>
      <c r="S1761">
        <v>1170</v>
      </c>
      <c r="T1761">
        <v>90</v>
      </c>
      <c r="U1761">
        <v>6</v>
      </c>
      <c r="V1761">
        <v>3</v>
      </c>
      <c r="W1761">
        <v>135</v>
      </c>
      <c r="X1761">
        <v>135</v>
      </c>
      <c r="Y1761">
        <v>0</v>
      </c>
      <c r="Z1761">
        <v>0</v>
      </c>
      <c r="AA1761">
        <v>780</v>
      </c>
      <c r="AB1761">
        <v>0</v>
      </c>
      <c r="AC1761">
        <v>780</v>
      </c>
      <c r="AD1761">
        <v>3</v>
      </c>
      <c r="AE1761">
        <v>0</v>
      </c>
      <c r="AF1761">
        <v>15</v>
      </c>
      <c r="AG1761">
        <v>0</v>
      </c>
      <c r="AH1761">
        <v>2</v>
      </c>
      <c r="AI1761">
        <v>6</v>
      </c>
      <c r="AJ1761">
        <v>0</v>
      </c>
      <c r="AK1761">
        <v>0</v>
      </c>
      <c r="AL1761">
        <v>0</v>
      </c>
      <c r="AM1761">
        <v>0</v>
      </c>
      <c r="AN1761">
        <v>0</v>
      </c>
      <c r="AO1761">
        <v>19</v>
      </c>
      <c r="AP1761">
        <v>66</v>
      </c>
      <c r="AQ1761">
        <v>20</v>
      </c>
      <c r="AR1761">
        <v>1</v>
      </c>
      <c r="AS1761">
        <v>12</v>
      </c>
      <c r="AT1761">
        <v>0</v>
      </c>
      <c r="AU1761">
        <v>0</v>
      </c>
      <c r="AV1761">
        <v>0</v>
      </c>
      <c r="AW1761">
        <v>0</v>
      </c>
      <c r="AX1761">
        <v>0</v>
      </c>
      <c r="AY1761">
        <v>8</v>
      </c>
      <c r="AZ1761">
        <v>12</v>
      </c>
      <c r="BA1761">
        <v>7</v>
      </c>
      <c r="BB1761">
        <v>0</v>
      </c>
      <c r="BC1761">
        <v>0</v>
      </c>
      <c r="BD1761">
        <v>0</v>
      </c>
      <c r="BE1761">
        <v>0</v>
      </c>
      <c r="BF1761">
        <v>19</v>
      </c>
      <c r="BG1761">
        <v>300</v>
      </c>
      <c r="BH1761">
        <v>0</v>
      </c>
      <c r="BI1761">
        <v>5</v>
      </c>
      <c r="BJ1761" s="2">
        <v>46132</v>
      </c>
      <c r="BK1761">
        <v>0</v>
      </c>
      <c r="BL1761" s="3" t="str">
        <f>VLOOKUP(O1761,DropDownList!$H$1:$I$7,2,FALSE)</f>
        <v>2023/24</v>
      </c>
      <c r="BM1761" s="3" t="str">
        <f t="shared" si="27"/>
        <v>PREG</v>
      </c>
    </row>
    <row r="1762" spans="1:65" x14ac:dyDescent="0.2">
      <c r="A1762">
        <v>2026</v>
      </c>
      <c r="B1762">
        <v>4</v>
      </c>
      <c r="C1762" t="s">
        <v>189</v>
      </c>
      <c r="D1762" t="s">
        <v>190</v>
      </c>
      <c r="E1762" t="s">
        <v>24</v>
      </c>
      <c r="F1762">
        <v>9278</v>
      </c>
      <c r="G1762" t="s">
        <v>141</v>
      </c>
      <c r="H1762" t="s">
        <v>189</v>
      </c>
      <c r="I1762" t="s">
        <v>189</v>
      </c>
      <c r="J1762" s="1">
        <v>46113</v>
      </c>
      <c r="K1762" t="s">
        <v>440</v>
      </c>
      <c r="L1762">
        <v>1</v>
      </c>
      <c r="M1762" t="s">
        <v>441</v>
      </c>
      <c r="N1762" t="s">
        <v>442</v>
      </c>
      <c r="O1762" t="s">
        <v>156</v>
      </c>
      <c r="P1762" t="s">
        <v>148</v>
      </c>
      <c r="Q1762">
        <v>741.56</v>
      </c>
      <c r="R1762">
        <v>76</v>
      </c>
      <c r="S1762">
        <v>4560</v>
      </c>
      <c r="T1762">
        <v>660</v>
      </c>
      <c r="U1762">
        <v>14</v>
      </c>
      <c r="V1762">
        <v>8</v>
      </c>
      <c r="W1762">
        <v>460</v>
      </c>
      <c r="X1762">
        <v>460</v>
      </c>
      <c r="Y1762">
        <v>0</v>
      </c>
      <c r="Z1762">
        <v>0</v>
      </c>
      <c r="AA1762">
        <v>3158.44</v>
      </c>
      <c r="AB1762">
        <v>0</v>
      </c>
      <c r="AC1762">
        <v>3158.44</v>
      </c>
      <c r="AD1762">
        <v>7</v>
      </c>
      <c r="AE1762">
        <v>1</v>
      </c>
      <c r="AF1762">
        <v>51</v>
      </c>
      <c r="AG1762">
        <v>3</v>
      </c>
      <c r="AH1762">
        <v>11</v>
      </c>
      <c r="AI1762">
        <v>11</v>
      </c>
      <c r="AJ1762">
        <v>0</v>
      </c>
      <c r="AK1762">
        <v>0</v>
      </c>
      <c r="AL1762">
        <v>0</v>
      </c>
      <c r="AM1762">
        <v>0</v>
      </c>
      <c r="AN1762">
        <v>0</v>
      </c>
      <c r="AO1762">
        <v>49</v>
      </c>
      <c r="AP1762">
        <v>236</v>
      </c>
      <c r="AQ1762">
        <v>53</v>
      </c>
      <c r="AR1762">
        <v>0</v>
      </c>
      <c r="AS1762">
        <v>30</v>
      </c>
      <c r="AT1762">
        <v>8</v>
      </c>
      <c r="AU1762">
        <v>5</v>
      </c>
      <c r="AV1762">
        <v>4</v>
      </c>
      <c r="AW1762">
        <v>0</v>
      </c>
      <c r="AX1762">
        <v>0</v>
      </c>
      <c r="AY1762">
        <v>26</v>
      </c>
      <c r="AZ1762">
        <v>62</v>
      </c>
      <c r="BA1762">
        <v>40</v>
      </c>
      <c r="BB1762">
        <v>1</v>
      </c>
      <c r="BC1762">
        <v>0</v>
      </c>
      <c r="BD1762">
        <v>0</v>
      </c>
      <c r="BE1762">
        <v>0</v>
      </c>
      <c r="BF1762">
        <v>53</v>
      </c>
      <c r="BG1762">
        <v>660</v>
      </c>
      <c r="BH1762">
        <v>0</v>
      </c>
      <c r="BI1762">
        <v>14</v>
      </c>
      <c r="BJ1762" s="2">
        <v>46132</v>
      </c>
      <c r="BK1762">
        <v>0</v>
      </c>
      <c r="BL1762" s="3" t="str">
        <f>VLOOKUP(O1762,DropDownList!$H$1:$I$7,2,FALSE)</f>
        <v>2023/24</v>
      </c>
      <c r="BM1762" s="3" t="str">
        <f t="shared" si="27"/>
        <v>PRAS</v>
      </c>
    </row>
    <row r="1763" spans="1:65" x14ac:dyDescent="0.2">
      <c r="A1763">
        <v>2026</v>
      </c>
      <c r="B1763">
        <v>4</v>
      </c>
      <c r="C1763" t="s">
        <v>189</v>
      </c>
      <c r="D1763" t="s">
        <v>190</v>
      </c>
      <c r="E1763" t="s">
        <v>24</v>
      </c>
      <c r="F1763">
        <v>9278</v>
      </c>
      <c r="G1763" t="s">
        <v>141</v>
      </c>
      <c r="H1763" t="s">
        <v>189</v>
      </c>
      <c r="I1763" t="s">
        <v>189</v>
      </c>
      <c r="J1763" s="1">
        <v>46113</v>
      </c>
      <c r="K1763" t="s">
        <v>440</v>
      </c>
      <c r="L1763">
        <v>1</v>
      </c>
      <c r="M1763" t="s">
        <v>441</v>
      </c>
      <c r="N1763" t="s">
        <v>442</v>
      </c>
      <c r="O1763" t="s">
        <v>156</v>
      </c>
      <c r="P1763" t="s">
        <v>146</v>
      </c>
      <c r="Q1763">
        <v>2370.5700000000002</v>
      </c>
      <c r="R1763">
        <v>1033</v>
      </c>
      <c r="S1763">
        <v>16920</v>
      </c>
      <c r="T1763">
        <v>238.23</v>
      </c>
      <c r="U1763">
        <v>270</v>
      </c>
      <c r="V1763">
        <v>75</v>
      </c>
      <c r="W1763">
        <v>1330.34</v>
      </c>
      <c r="X1763">
        <v>1330.34</v>
      </c>
      <c r="Y1763">
        <v>0</v>
      </c>
      <c r="Z1763">
        <v>0</v>
      </c>
      <c r="AA1763">
        <v>14311.2</v>
      </c>
      <c r="AB1763">
        <v>0</v>
      </c>
      <c r="AC1763">
        <v>0</v>
      </c>
      <c r="AD1763">
        <v>71</v>
      </c>
      <c r="AE1763">
        <v>4</v>
      </c>
      <c r="AF1763">
        <v>877</v>
      </c>
      <c r="AG1763">
        <v>10</v>
      </c>
      <c r="AH1763">
        <v>13</v>
      </c>
      <c r="AI1763">
        <v>132</v>
      </c>
      <c r="AJ1763">
        <v>0</v>
      </c>
      <c r="AK1763">
        <v>0</v>
      </c>
      <c r="AL1763">
        <v>0</v>
      </c>
      <c r="AM1763">
        <v>0</v>
      </c>
      <c r="AN1763">
        <v>0</v>
      </c>
      <c r="AO1763">
        <v>641</v>
      </c>
      <c r="AP1763">
        <v>2854</v>
      </c>
      <c r="AQ1763">
        <v>654</v>
      </c>
      <c r="AR1763">
        <v>0</v>
      </c>
      <c r="AS1763">
        <v>555</v>
      </c>
      <c r="AT1763">
        <v>45</v>
      </c>
      <c r="AU1763">
        <v>59</v>
      </c>
      <c r="AV1763">
        <v>27</v>
      </c>
      <c r="AW1763">
        <v>4</v>
      </c>
      <c r="AX1763">
        <v>0</v>
      </c>
      <c r="AY1763">
        <v>286</v>
      </c>
      <c r="AZ1763">
        <v>564</v>
      </c>
      <c r="BA1763">
        <v>353</v>
      </c>
      <c r="BB1763">
        <v>80</v>
      </c>
      <c r="BC1763">
        <v>35</v>
      </c>
      <c r="BD1763">
        <v>9</v>
      </c>
      <c r="BE1763">
        <v>0</v>
      </c>
      <c r="BF1763">
        <v>1028</v>
      </c>
      <c r="BG1763">
        <v>2300</v>
      </c>
      <c r="BH1763">
        <v>1</v>
      </c>
      <c r="BI1763">
        <v>262</v>
      </c>
      <c r="BJ1763" s="2">
        <v>46132</v>
      </c>
      <c r="BK1763">
        <v>0</v>
      </c>
      <c r="BL1763" s="3" t="str">
        <f>VLOOKUP(O1763,DropDownList!$H$1:$I$7,2,FALSE)</f>
        <v>2023/24</v>
      </c>
      <c r="BM1763" s="3" t="str">
        <f t="shared" si="27"/>
        <v>VSUR</v>
      </c>
    </row>
    <row r="1764" spans="1:65" x14ac:dyDescent="0.2">
      <c r="A1764">
        <v>2026</v>
      </c>
      <c r="B1764">
        <v>4</v>
      </c>
      <c r="C1764" t="s">
        <v>189</v>
      </c>
      <c r="D1764" t="s">
        <v>190</v>
      </c>
      <c r="E1764" t="s">
        <v>24</v>
      </c>
      <c r="F1764">
        <v>9278</v>
      </c>
      <c r="G1764" t="s">
        <v>141</v>
      </c>
      <c r="H1764" t="s">
        <v>189</v>
      </c>
      <c r="I1764" t="s">
        <v>189</v>
      </c>
      <c r="J1764" s="1">
        <v>46113</v>
      </c>
      <c r="K1764" t="s">
        <v>440</v>
      </c>
      <c r="L1764">
        <v>1</v>
      </c>
      <c r="M1764" t="s">
        <v>441</v>
      </c>
      <c r="N1764" t="s">
        <v>442</v>
      </c>
      <c r="O1764" t="s">
        <v>155</v>
      </c>
      <c r="P1764" t="s">
        <v>150</v>
      </c>
      <c r="Q1764">
        <v>55087.11</v>
      </c>
      <c r="R1764">
        <v>1475</v>
      </c>
      <c r="S1764">
        <v>236886.43</v>
      </c>
      <c r="T1764">
        <v>29473.78</v>
      </c>
      <c r="U1764">
        <v>352</v>
      </c>
      <c r="V1764">
        <v>228</v>
      </c>
      <c r="W1764">
        <v>32635.86</v>
      </c>
      <c r="X1764">
        <v>32615.86</v>
      </c>
      <c r="Y1764">
        <v>1282</v>
      </c>
      <c r="Z1764">
        <v>207339.45</v>
      </c>
      <c r="AA1764">
        <v>152325.54</v>
      </c>
      <c r="AB1764">
        <v>47366.67</v>
      </c>
      <c r="AC1764">
        <v>104958.87</v>
      </c>
      <c r="AD1764">
        <v>178</v>
      </c>
      <c r="AE1764">
        <v>50</v>
      </c>
      <c r="AF1764">
        <v>905</v>
      </c>
      <c r="AG1764">
        <v>125</v>
      </c>
      <c r="AH1764">
        <v>192</v>
      </c>
      <c r="AI1764">
        <v>227</v>
      </c>
      <c r="AJ1764">
        <v>292</v>
      </c>
      <c r="AK1764">
        <v>119</v>
      </c>
      <c r="AL1764">
        <v>25</v>
      </c>
      <c r="AM1764">
        <v>76</v>
      </c>
      <c r="AN1764">
        <v>25</v>
      </c>
      <c r="AO1764">
        <v>973</v>
      </c>
      <c r="AP1764">
        <v>5165</v>
      </c>
      <c r="AQ1764">
        <v>1066</v>
      </c>
      <c r="AR1764">
        <v>14</v>
      </c>
      <c r="AS1764">
        <v>1024</v>
      </c>
      <c r="AT1764">
        <v>169</v>
      </c>
      <c r="AU1764">
        <v>31</v>
      </c>
      <c r="AV1764">
        <v>17</v>
      </c>
      <c r="AW1764">
        <v>1</v>
      </c>
      <c r="AX1764">
        <v>0</v>
      </c>
      <c r="AY1764">
        <v>504</v>
      </c>
      <c r="AZ1764">
        <v>1142</v>
      </c>
      <c r="BA1764">
        <v>803</v>
      </c>
      <c r="BB1764">
        <v>92</v>
      </c>
      <c r="BC1764">
        <v>47</v>
      </c>
      <c r="BD1764">
        <v>9</v>
      </c>
      <c r="BE1764">
        <v>0</v>
      </c>
      <c r="BF1764">
        <v>999</v>
      </c>
      <c r="BG1764">
        <v>34600.589999999997</v>
      </c>
      <c r="BH1764">
        <v>26</v>
      </c>
      <c r="BI1764">
        <v>347</v>
      </c>
      <c r="BJ1764" s="2">
        <v>46132</v>
      </c>
      <c r="BK1764">
        <v>0</v>
      </c>
      <c r="BL1764" s="3" t="str">
        <f>VLOOKUP(O1764,DropDownList!$H$1:$I$7,2,FALSE)</f>
        <v>2022/23</v>
      </c>
      <c r="BM1764" s="3" t="str">
        <f t="shared" si="27"/>
        <v>FISCAL FINES</v>
      </c>
    </row>
    <row r="1765" spans="1:65" x14ac:dyDescent="0.2">
      <c r="A1765">
        <v>2026</v>
      </c>
      <c r="B1765">
        <v>4</v>
      </c>
      <c r="C1765" t="s">
        <v>189</v>
      </c>
      <c r="D1765" t="s">
        <v>190</v>
      </c>
      <c r="E1765" t="s">
        <v>24</v>
      </c>
      <c r="F1765">
        <v>9278</v>
      </c>
      <c r="G1765" t="s">
        <v>141</v>
      </c>
      <c r="H1765" t="s">
        <v>189</v>
      </c>
      <c r="I1765" t="s">
        <v>189</v>
      </c>
      <c r="J1765" s="1">
        <v>46113</v>
      </c>
      <c r="K1765" t="s">
        <v>440</v>
      </c>
      <c r="L1765">
        <v>1</v>
      </c>
      <c r="M1765" t="s">
        <v>441</v>
      </c>
      <c r="N1765" t="s">
        <v>442</v>
      </c>
      <c r="O1765" t="s">
        <v>155</v>
      </c>
      <c r="P1765" t="s">
        <v>152</v>
      </c>
      <c r="Q1765">
        <v>0</v>
      </c>
      <c r="R1765">
        <v>162</v>
      </c>
      <c r="S1765">
        <v>6480</v>
      </c>
      <c r="T1765">
        <v>3040</v>
      </c>
      <c r="U1765">
        <v>0</v>
      </c>
      <c r="V1765">
        <v>0</v>
      </c>
      <c r="W1765">
        <v>0</v>
      </c>
      <c r="X1765">
        <v>0</v>
      </c>
      <c r="Y1765">
        <v>0</v>
      </c>
      <c r="Z1765">
        <v>0</v>
      </c>
      <c r="AA1765">
        <v>3440</v>
      </c>
      <c r="AB1765">
        <v>0</v>
      </c>
      <c r="AC1765">
        <v>3440</v>
      </c>
      <c r="AD1765">
        <v>0</v>
      </c>
      <c r="AE1765">
        <v>0</v>
      </c>
      <c r="AF1765">
        <v>86</v>
      </c>
      <c r="AG1765">
        <v>0</v>
      </c>
      <c r="AH1765">
        <v>76</v>
      </c>
      <c r="AI1765">
        <v>0</v>
      </c>
      <c r="AJ1765">
        <v>0</v>
      </c>
      <c r="AK1765">
        <v>0</v>
      </c>
      <c r="AL1765">
        <v>0</v>
      </c>
      <c r="AM1765">
        <v>2</v>
      </c>
      <c r="AN1765">
        <v>0</v>
      </c>
      <c r="AO1765">
        <v>0</v>
      </c>
      <c r="AP1765">
        <v>0</v>
      </c>
      <c r="AQ1765">
        <v>0</v>
      </c>
      <c r="AR1765">
        <v>0</v>
      </c>
      <c r="AS1765">
        <v>0</v>
      </c>
      <c r="AT1765">
        <v>0</v>
      </c>
      <c r="AU1765">
        <v>0</v>
      </c>
      <c r="AV1765">
        <v>0</v>
      </c>
      <c r="AW1765">
        <v>0</v>
      </c>
      <c r="AX1765">
        <v>0</v>
      </c>
      <c r="AY1765">
        <v>0</v>
      </c>
      <c r="AZ1765">
        <v>0</v>
      </c>
      <c r="BA1765">
        <v>0</v>
      </c>
      <c r="BB1765">
        <v>0</v>
      </c>
      <c r="BC1765">
        <v>0</v>
      </c>
      <c r="BD1765">
        <v>0</v>
      </c>
      <c r="BE1765">
        <v>0</v>
      </c>
      <c r="BF1765">
        <v>0</v>
      </c>
      <c r="BG1765">
        <v>0</v>
      </c>
      <c r="BH1765">
        <v>0</v>
      </c>
      <c r="BI1765">
        <v>0</v>
      </c>
      <c r="BJ1765" s="2">
        <v>46132</v>
      </c>
      <c r="BK1765">
        <v>0</v>
      </c>
      <c r="BL1765" s="3" t="str">
        <f>VLOOKUP(O1765,DropDownList!$H$1:$I$7,2,FALSE)</f>
        <v>2022/23</v>
      </c>
      <c r="BM1765" s="3" t="str">
        <f t="shared" si="27"/>
        <v>PCOA</v>
      </c>
    </row>
    <row r="1766" spans="1:65" x14ac:dyDescent="0.2">
      <c r="A1766">
        <v>2026</v>
      </c>
      <c r="B1766">
        <v>4</v>
      </c>
      <c r="C1766" t="s">
        <v>189</v>
      </c>
      <c r="D1766" t="s">
        <v>190</v>
      </c>
      <c r="E1766" t="s">
        <v>24</v>
      </c>
      <c r="F1766">
        <v>9278</v>
      </c>
      <c r="G1766" t="s">
        <v>141</v>
      </c>
      <c r="H1766" t="s">
        <v>189</v>
      </c>
      <c r="I1766" t="s">
        <v>189</v>
      </c>
      <c r="J1766" s="1">
        <v>46113</v>
      </c>
      <c r="K1766" t="s">
        <v>440</v>
      </c>
      <c r="L1766">
        <v>1</v>
      </c>
      <c r="M1766" t="s">
        <v>441</v>
      </c>
      <c r="N1766" t="s">
        <v>442</v>
      </c>
      <c r="O1766" t="s">
        <v>155</v>
      </c>
      <c r="P1766" t="s">
        <v>154</v>
      </c>
      <c r="Q1766">
        <v>60094.07</v>
      </c>
      <c r="R1766">
        <v>1577</v>
      </c>
      <c r="S1766">
        <v>373487.87</v>
      </c>
      <c r="T1766">
        <v>7285.67</v>
      </c>
      <c r="U1766">
        <v>276</v>
      </c>
      <c r="V1766">
        <v>160</v>
      </c>
      <c r="W1766">
        <v>36729.97</v>
      </c>
      <c r="X1766">
        <v>36744.97</v>
      </c>
      <c r="Y1766">
        <v>0</v>
      </c>
      <c r="Z1766">
        <v>0</v>
      </c>
      <c r="AA1766">
        <v>306108.13</v>
      </c>
      <c r="AB1766">
        <v>4487.1899999999996</v>
      </c>
      <c r="AC1766">
        <v>280990.48</v>
      </c>
      <c r="AD1766">
        <v>81</v>
      </c>
      <c r="AE1766">
        <v>79</v>
      </c>
      <c r="AF1766">
        <v>1268</v>
      </c>
      <c r="AG1766">
        <v>153</v>
      </c>
      <c r="AH1766">
        <v>18</v>
      </c>
      <c r="AI1766">
        <v>123</v>
      </c>
      <c r="AJ1766">
        <v>0</v>
      </c>
      <c r="AK1766">
        <v>0</v>
      </c>
      <c r="AL1766">
        <v>0</v>
      </c>
      <c r="AM1766">
        <v>0</v>
      </c>
      <c r="AN1766">
        <v>0</v>
      </c>
      <c r="AO1766">
        <v>911</v>
      </c>
      <c r="AP1766">
        <v>4597</v>
      </c>
      <c r="AQ1766">
        <v>938</v>
      </c>
      <c r="AR1766">
        <v>0</v>
      </c>
      <c r="AS1766">
        <v>1013</v>
      </c>
      <c r="AT1766">
        <v>94</v>
      </c>
      <c r="AU1766">
        <v>69</v>
      </c>
      <c r="AV1766">
        <v>44</v>
      </c>
      <c r="AW1766">
        <v>1</v>
      </c>
      <c r="AX1766">
        <v>0</v>
      </c>
      <c r="AY1766">
        <v>419</v>
      </c>
      <c r="AZ1766">
        <v>880</v>
      </c>
      <c r="BA1766">
        <v>616</v>
      </c>
      <c r="BB1766">
        <v>143</v>
      </c>
      <c r="BC1766">
        <v>85</v>
      </c>
      <c r="BD1766">
        <v>19</v>
      </c>
      <c r="BE1766">
        <v>0</v>
      </c>
      <c r="BF1766">
        <v>1574</v>
      </c>
      <c r="BG1766">
        <v>34025</v>
      </c>
      <c r="BH1766">
        <v>15</v>
      </c>
      <c r="BI1766">
        <v>269</v>
      </c>
      <c r="BJ1766" s="2">
        <v>46132</v>
      </c>
      <c r="BK1766">
        <v>1</v>
      </c>
      <c r="BL1766" s="3" t="str">
        <f>VLOOKUP(O1766,DropDownList!$H$1:$I$7,2,FALSE)</f>
        <v>2022/23</v>
      </c>
      <c r="BM1766" s="3" t="str">
        <f t="shared" si="27"/>
        <v>JP COURT</v>
      </c>
    </row>
    <row r="1767" spans="1:65" x14ac:dyDescent="0.2">
      <c r="A1767">
        <v>2026</v>
      </c>
      <c r="B1767">
        <v>4</v>
      </c>
      <c r="C1767" t="s">
        <v>189</v>
      </c>
      <c r="D1767" t="s">
        <v>190</v>
      </c>
      <c r="E1767" t="s">
        <v>24</v>
      </c>
      <c r="F1767">
        <v>9278</v>
      </c>
      <c r="G1767" t="s">
        <v>141</v>
      </c>
      <c r="H1767" t="s">
        <v>189</v>
      </c>
      <c r="I1767" t="s">
        <v>189</v>
      </c>
      <c r="J1767" s="1">
        <v>46113</v>
      </c>
      <c r="K1767" t="s">
        <v>440</v>
      </c>
      <c r="L1767">
        <v>1</v>
      </c>
      <c r="M1767" t="s">
        <v>441</v>
      </c>
      <c r="N1767" t="s">
        <v>442</v>
      </c>
      <c r="O1767" t="s">
        <v>155</v>
      </c>
      <c r="P1767" t="s">
        <v>153</v>
      </c>
      <c r="Q1767">
        <v>45</v>
      </c>
      <c r="R1767">
        <v>9</v>
      </c>
      <c r="S1767">
        <v>615</v>
      </c>
      <c r="T1767">
        <v>317.12</v>
      </c>
      <c r="U1767">
        <v>1</v>
      </c>
      <c r="V1767">
        <v>1</v>
      </c>
      <c r="W1767">
        <v>45</v>
      </c>
      <c r="X1767">
        <v>45</v>
      </c>
      <c r="Y1767">
        <v>0</v>
      </c>
      <c r="Z1767">
        <v>0</v>
      </c>
      <c r="AA1767">
        <v>252.88</v>
      </c>
      <c r="AB1767">
        <v>0</v>
      </c>
      <c r="AC1767">
        <v>252.88</v>
      </c>
      <c r="AD1767">
        <v>1</v>
      </c>
      <c r="AE1767">
        <v>0</v>
      </c>
      <c r="AF1767">
        <v>5</v>
      </c>
      <c r="AG1767">
        <v>0</v>
      </c>
      <c r="AH1767">
        <v>2</v>
      </c>
      <c r="AI1767">
        <v>1</v>
      </c>
      <c r="AJ1767">
        <v>0</v>
      </c>
      <c r="AK1767">
        <v>0</v>
      </c>
      <c r="AL1767">
        <v>0</v>
      </c>
      <c r="AM1767">
        <v>0</v>
      </c>
      <c r="AN1767">
        <v>0</v>
      </c>
      <c r="AO1767">
        <v>9</v>
      </c>
      <c r="AP1767">
        <v>22</v>
      </c>
      <c r="AQ1767">
        <v>9</v>
      </c>
      <c r="AR1767">
        <v>0</v>
      </c>
      <c r="AS1767">
        <v>4</v>
      </c>
      <c r="AT1767">
        <v>0</v>
      </c>
      <c r="AU1767">
        <v>0</v>
      </c>
      <c r="AV1767">
        <v>0</v>
      </c>
      <c r="AW1767">
        <v>0</v>
      </c>
      <c r="AX1767">
        <v>0</v>
      </c>
      <c r="AY1767">
        <v>2</v>
      </c>
      <c r="AZ1767">
        <v>4</v>
      </c>
      <c r="BA1767">
        <v>3</v>
      </c>
      <c r="BB1767">
        <v>0</v>
      </c>
      <c r="BC1767">
        <v>0</v>
      </c>
      <c r="BD1767">
        <v>0</v>
      </c>
      <c r="BE1767">
        <v>0</v>
      </c>
      <c r="BF1767">
        <v>9</v>
      </c>
      <c r="BG1767">
        <v>45</v>
      </c>
      <c r="BH1767">
        <v>1</v>
      </c>
      <c r="BI1767">
        <v>1</v>
      </c>
      <c r="BJ1767" s="2">
        <v>46132</v>
      </c>
      <c r="BK1767">
        <v>0</v>
      </c>
      <c r="BL1767" s="3" t="str">
        <f>VLOOKUP(O1767,DropDownList!$H$1:$I$7,2,FALSE)</f>
        <v>2022/23</v>
      </c>
      <c r="BM1767" s="3" t="str">
        <f t="shared" si="27"/>
        <v>PREG</v>
      </c>
    </row>
    <row r="1768" spans="1:65" x14ac:dyDescent="0.2">
      <c r="A1768">
        <v>2026</v>
      </c>
      <c r="B1768">
        <v>4</v>
      </c>
      <c r="C1768" t="s">
        <v>189</v>
      </c>
      <c r="D1768" t="s">
        <v>190</v>
      </c>
      <c r="E1768" t="s">
        <v>24</v>
      </c>
      <c r="F1768">
        <v>9278</v>
      </c>
      <c r="G1768" t="s">
        <v>141</v>
      </c>
      <c r="H1768" t="s">
        <v>189</v>
      </c>
      <c r="I1768" t="s">
        <v>189</v>
      </c>
      <c r="J1768" s="1">
        <v>46113</v>
      </c>
      <c r="K1768" t="s">
        <v>440</v>
      </c>
      <c r="L1768">
        <v>1</v>
      </c>
      <c r="M1768" t="s">
        <v>441</v>
      </c>
      <c r="N1768" t="s">
        <v>442</v>
      </c>
      <c r="O1768" t="s">
        <v>155</v>
      </c>
      <c r="P1768" t="s">
        <v>148</v>
      </c>
      <c r="Q1768">
        <v>1214.03</v>
      </c>
      <c r="R1768">
        <v>78</v>
      </c>
      <c r="S1768">
        <v>4680</v>
      </c>
      <c r="T1768">
        <v>402.55</v>
      </c>
      <c r="U1768">
        <v>21</v>
      </c>
      <c r="V1768">
        <v>12</v>
      </c>
      <c r="W1768">
        <v>690.78</v>
      </c>
      <c r="X1768">
        <v>690.78</v>
      </c>
      <c r="Y1768">
        <v>0</v>
      </c>
      <c r="Z1768">
        <v>0</v>
      </c>
      <c r="AA1768">
        <v>3063.42</v>
      </c>
      <c r="AB1768">
        <v>0</v>
      </c>
      <c r="AC1768">
        <v>3063.42</v>
      </c>
      <c r="AD1768">
        <v>11</v>
      </c>
      <c r="AE1768">
        <v>1</v>
      </c>
      <c r="AF1768">
        <v>49</v>
      </c>
      <c r="AG1768">
        <v>2</v>
      </c>
      <c r="AH1768">
        <v>6</v>
      </c>
      <c r="AI1768">
        <v>19</v>
      </c>
      <c r="AJ1768">
        <v>0</v>
      </c>
      <c r="AK1768">
        <v>0</v>
      </c>
      <c r="AL1768">
        <v>0</v>
      </c>
      <c r="AM1768">
        <v>0</v>
      </c>
      <c r="AN1768">
        <v>0</v>
      </c>
      <c r="AO1768">
        <v>56</v>
      </c>
      <c r="AP1768">
        <v>289</v>
      </c>
      <c r="AQ1768">
        <v>64</v>
      </c>
      <c r="AR1768">
        <v>0</v>
      </c>
      <c r="AS1768">
        <v>57</v>
      </c>
      <c r="AT1768">
        <v>9</v>
      </c>
      <c r="AU1768">
        <v>1</v>
      </c>
      <c r="AV1768">
        <v>0</v>
      </c>
      <c r="AW1768">
        <v>0</v>
      </c>
      <c r="AX1768">
        <v>0</v>
      </c>
      <c r="AY1768">
        <v>37</v>
      </c>
      <c r="AZ1768">
        <v>64</v>
      </c>
      <c r="BA1768">
        <v>44</v>
      </c>
      <c r="BB1768">
        <v>2</v>
      </c>
      <c r="BC1768">
        <v>2</v>
      </c>
      <c r="BD1768">
        <v>2</v>
      </c>
      <c r="BE1768">
        <v>0</v>
      </c>
      <c r="BF1768">
        <v>60</v>
      </c>
      <c r="BG1768">
        <v>1140</v>
      </c>
      <c r="BH1768">
        <v>2</v>
      </c>
      <c r="BI1768">
        <v>21</v>
      </c>
      <c r="BJ1768" s="2">
        <v>46132</v>
      </c>
      <c r="BK1768">
        <v>0</v>
      </c>
      <c r="BL1768" s="3" t="str">
        <f>VLOOKUP(O1768,DropDownList!$H$1:$I$7,2,FALSE)</f>
        <v>2022/23</v>
      </c>
      <c r="BM1768" s="3" t="str">
        <f t="shared" si="27"/>
        <v>PRAS</v>
      </c>
    </row>
    <row r="1769" spans="1:65" x14ac:dyDescent="0.2">
      <c r="A1769">
        <v>2026</v>
      </c>
      <c r="B1769">
        <v>4</v>
      </c>
      <c r="C1769" t="s">
        <v>189</v>
      </c>
      <c r="D1769" t="s">
        <v>190</v>
      </c>
      <c r="E1769" t="s">
        <v>24</v>
      </c>
      <c r="F1769">
        <v>9278</v>
      </c>
      <c r="G1769" t="s">
        <v>141</v>
      </c>
      <c r="H1769" t="s">
        <v>189</v>
      </c>
      <c r="I1769" t="s">
        <v>189</v>
      </c>
      <c r="J1769" s="1">
        <v>46113</v>
      </c>
      <c r="K1769" t="s">
        <v>440</v>
      </c>
      <c r="L1769">
        <v>1</v>
      </c>
      <c r="M1769" t="s">
        <v>441</v>
      </c>
      <c r="N1769" t="s">
        <v>442</v>
      </c>
      <c r="O1769" t="s">
        <v>155</v>
      </c>
      <c r="P1769" t="s">
        <v>151</v>
      </c>
      <c r="Q1769">
        <v>0</v>
      </c>
      <c r="R1769">
        <v>12</v>
      </c>
      <c r="S1769">
        <v>360</v>
      </c>
      <c r="T1769">
        <v>60</v>
      </c>
      <c r="U1769">
        <v>0</v>
      </c>
      <c r="V1769">
        <v>0</v>
      </c>
      <c r="W1769">
        <v>0</v>
      </c>
      <c r="X1769">
        <v>0</v>
      </c>
      <c r="Y1769">
        <v>0</v>
      </c>
      <c r="Z1769">
        <v>0</v>
      </c>
      <c r="AA1769">
        <v>300</v>
      </c>
      <c r="AB1769">
        <v>0</v>
      </c>
      <c r="AC1769">
        <v>300</v>
      </c>
      <c r="AD1769">
        <v>0</v>
      </c>
      <c r="AE1769">
        <v>0</v>
      </c>
      <c r="AF1769">
        <v>10</v>
      </c>
      <c r="AG1769">
        <v>0</v>
      </c>
      <c r="AH1769">
        <v>2</v>
      </c>
      <c r="AI1769">
        <v>0</v>
      </c>
      <c r="AJ1769">
        <v>0</v>
      </c>
      <c r="AK1769">
        <v>0</v>
      </c>
      <c r="AL1769">
        <v>0</v>
      </c>
      <c r="AM1769">
        <v>0</v>
      </c>
      <c r="AN1769">
        <v>0</v>
      </c>
      <c r="AO1769">
        <v>0</v>
      </c>
      <c r="AP1769">
        <v>0</v>
      </c>
      <c r="AQ1769">
        <v>0</v>
      </c>
      <c r="AR1769">
        <v>0</v>
      </c>
      <c r="AS1769">
        <v>0</v>
      </c>
      <c r="AT1769">
        <v>0</v>
      </c>
      <c r="AU1769">
        <v>0</v>
      </c>
      <c r="AV1769">
        <v>0</v>
      </c>
      <c r="AW1769">
        <v>0</v>
      </c>
      <c r="AX1769">
        <v>0</v>
      </c>
      <c r="AY1769">
        <v>0</v>
      </c>
      <c r="AZ1769">
        <v>0</v>
      </c>
      <c r="BA1769">
        <v>0</v>
      </c>
      <c r="BB1769">
        <v>0</v>
      </c>
      <c r="BC1769">
        <v>0</v>
      </c>
      <c r="BD1769">
        <v>0</v>
      </c>
      <c r="BE1769">
        <v>0</v>
      </c>
      <c r="BF1769">
        <v>0</v>
      </c>
      <c r="BG1769">
        <v>0</v>
      </c>
      <c r="BH1769">
        <v>0</v>
      </c>
      <c r="BI1769">
        <v>0</v>
      </c>
      <c r="BJ1769" s="2">
        <v>46132</v>
      </c>
      <c r="BK1769">
        <v>0</v>
      </c>
      <c r="BL1769" s="3" t="str">
        <f>VLOOKUP(O1769,DropDownList!$H$1:$I$7,2,FALSE)</f>
        <v>2022/23</v>
      </c>
      <c r="BM1769" s="3" t="str">
        <f t="shared" si="27"/>
        <v>PCPF</v>
      </c>
    </row>
    <row r="1770" spans="1:65" x14ac:dyDescent="0.2">
      <c r="A1770">
        <v>2026</v>
      </c>
      <c r="B1770">
        <v>4</v>
      </c>
      <c r="C1770" t="s">
        <v>189</v>
      </c>
      <c r="D1770" t="s">
        <v>190</v>
      </c>
      <c r="E1770" t="s">
        <v>24</v>
      </c>
      <c r="F1770">
        <v>9278</v>
      </c>
      <c r="G1770" t="s">
        <v>141</v>
      </c>
      <c r="H1770" t="s">
        <v>189</v>
      </c>
      <c r="I1770" t="s">
        <v>189</v>
      </c>
      <c r="J1770" s="1">
        <v>46113</v>
      </c>
      <c r="K1770" t="s">
        <v>440</v>
      </c>
      <c r="L1770">
        <v>1</v>
      </c>
      <c r="M1770" t="s">
        <v>441</v>
      </c>
      <c r="N1770" t="s">
        <v>442</v>
      </c>
      <c r="O1770" t="s">
        <v>155</v>
      </c>
      <c r="P1770" t="s">
        <v>146</v>
      </c>
      <c r="Q1770">
        <v>2091.29</v>
      </c>
      <c r="R1770">
        <v>1556</v>
      </c>
      <c r="S1770">
        <v>22970</v>
      </c>
      <c r="T1770">
        <v>368.25</v>
      </c>
      <c r="U1770">
        <v>277</v>
      </c>
      <c r="V1770">
        <v>84</v>
      </c>
      <c r="W1770">
        <v>1401.29</v>
      </c>
      <c r="X1770">
        <v>1401.29</v>
      </c>
      <c r="Y1770">
        <v>0</v>
      </c>
      <c r="Z1770">
        <v>0</v>
      </c>
      <c r="AA1770">
        <v>20510.46</v>
      </c>
      <c r="AB1770">
        <v>0</v>
      </c>
      <c r="AC1770">
        <v>0</v>
      </c>
      <c r="AD1770">
        <v>82</v>
      </c>
      <c r="AE1770">
        <v>2</v>
      </c>
      <c r="AF1770">
        <v>1409</v>
      </c>
      <c r="AG1770">
        <v>3</v>
      </c>
      <c r="AH1770">
        <v>18</v>
      </c>
      <c r="AI1770">
        <v>125</v>
      </c>
      <c r="AJ1770">
        <v>0</v>
      </c>
      <c r="AK1770">
        <v>0</v>
      </c>
      <c r="AL1770">
        <v>0</v>
      </c>
      <c r="AM1770">
        <v>0</v>
      </c>
      <c r="AN1770">
        <v>0</v>
      </c>
      <c r="AO1770">
        <v>899</v>
      </c>
      <c r="AP1770">
        <v>4614</v>
      </c>
      <c r="AQ1770">
        <v>937</v>
      </c>
      <c r="AR1770">
        <v>0</v>
      </c>
      <c r="AS1770">
        <v>1022</v>
      </c>
      <c r="AT1770">
        <v>93</v>
      </c>
      <c r="AU1770">
        <v>68</v>
      </c>
      <c r="AV1770">
        <v>43</v>
      </c>
      <c r="AW1770">
        <v>1</v>
      </c>
      <c r="AX1770">
        <v>0</v>
      </c>
      <c r="AY1770">
        <v>419</v>
      </c>
      <c r="AZ1770">
        <v>883</v>
      </c>
      <c r="BA1770">
        <v>621</v>
      </c>
      <c r="BB1770">
        <v>145</v>
      </c>
      <c r="BC1770">
        <v>87</v>
      </c>
      <c r="BD1770">
        <v>19</v>
      </c>
      <c r="BE1770">
        <v>0</v>
      </c>
      <c r="BF1770">
        <v>1553</v>
      </c>
      <c r="BG1770">
        <v>2060</v>
      </c>
      <c r="BH1770">
        <v>1</v>
      </c>
      <c r="BI1770">
        <v>270</v>
      </c>
      <c r="BJ1770" s="2">
        <v>46132</v>
      </c>
      <c r="BK1770">
        <v>1</v>
      </c>
      <c r="BL1770" s="3" t="str">
        <f>VLOOKUP(O1770,DropDownList!$H$1:$I$7,2,FALSE)</f>
        <v>2022/23</v>
      </c>
      <c r="BM1770" s="3" t="str">
        <f t="shared" si="27"/>
        <v>VSUR</v>
      </c>
    </row>
    <row r="1771" spans="1:65" x14ac:dyDescent="0.2">
      <c r="A1771">
        <v>2026</v>
      </c>
      <c r="B1771">
        <v>4</v>
      </c>
      <c r="C1771" t="s">
        <v>189</v>
      </c>
      <c r="D1771" t="s">
        <v>190</v>
      </c>
      <c r="E1771" t="s">
        <v>24</v>
      </c>
      <c r="F1771">
        <v>9278</v>
      </c>
      <c r="G1771" t="s">
        <v>141</v>
      </c>
      <c r="H1771" t="s">
        <v>189</v>
      </c>
      <c r="I1771" t="s">
        <v>189</v>
      </c>
      <c r="J1771" s="1">
        <v>46113</v>
      </c>
      <c r="K1771" t="s">
        <v>440</v>
      </c>
      <c r="L1771">
        <v>1</v>
      </c>
      <c r="M1771" t="s">
        <v>441</v>
      </c>
      <c r="N1771" t="s">
        <v>442</v>
      </c>
      <c r="O1771" t="s">
        <v>149</v>
      </c>
      <c r="P1771" t="s">
        <v>152</v>
      </c>
      <c r="Q1771">
        <v>0</v>
      </c>
      <c r="R1771">
        <v>156</v>
      </c>
      <c r="S1771">
        <v>6240</v>
      </c>
      <c r="T1771">
        <v>2600</v>
      </c>
      <c r="U1771">
        <v>0</v>
      </c>
      <c r="V1771">
        <v>0</v>
      </c>
      <c r="W1771">
        <v>0</v>
      </c>
      <c r="X1771">
        <v>0</v>
      </c>
      <c r="Y1771">
        <v>0</v>
      </c>
      <c r="Z1771">
        <v>0</v>
      </c>
      <c r="AA1771">
        <v>3640</v>
      </c>
      <c r="AB1771">
        <v>0</v>
      </c>
      <c r="AC1771">
        <v>3640</v>
      </c>
      <c r="AD1771">
        <v>0</v>
      </c>
      <c r="AE1771">
        <v>0</v>
      </c>
      <c r="AF1771">
        <v>91</v>
      </c>
      <c r="AG1771">
        <v>0</v>
      </c>
      <c r="AH1771">
        <v>65</v>
      </c>
      <c r="AI1771">
        <v>0</v>
      </c>
      <c r="AJ1771">
        <v>0</v>
      </c>
      <c r="AK1771">
        <v>0</v>
      </c>
      <c r="AL1771">
        <v>0</v>
      </c>
      <c r="AM1771">
        <v>0</v>
      </c>
      <c r="AN1771">
        <v>0</v>
      </c>
      <c r="AO1771">
        <v>0</v>
      </c>
      <c r="AP1771">
        <v>0</v>
      </c>
      <c r="AQ1771">
        <v>0</v>
      </c>
      <c r="AR1771">
        <v>0</v>
      </c>
      <c r="AS1771">
        <v>0</v>
      </c>
      <c r="AT1771">
        <v>0</v>
      </c>
      <c r="AU1771">
        <v>0</v>
      </c>
      <c r="AV1771">
        <v>0</v>
      </c>
      <c r="AW1771">
        <v>0</v>
      </c>
      <c r="AX1771">
        <v>0</v>
      </c>
      <c r="AY1771">
        <v>0</v>
      </c>
      <c r="AZ1771">
        <v>0</v>
      </c>
      <c r="BA1771">
        <v>0</v>
      </c>
      <c r="BB1771">
        <v>0</v>
      </c>
      <c r="BC1771">
        <v>0</v>
      </c>
      <c r="BD1771">
        <v>0</v>
      </c>
      <c r="BE1771">
        <v>0</v>
      </c>
      <c r="BF1771">
        <v>0</v>
      </c>
      <c r="BG1771">
        <v>0</v>
      </c>
      <c r="BH1771">
        <v>0</v>
      </c>
      <c r="BI1771">
        <v>0</v>
      </c>
      <c r="BJ1771" s="2">
        <v>46132</v>
      </c>
      <c r="BK1771">
        <v>0</v>
      </c>
      <c r="BL1771" s="3" t="str">
        <f>VLOOKUP(O1771,DropDownList!$H$1:$I$7,2,FALSE)</f>
        <v>2025/26</v>
      </c>
      <c r="BM1771" s="3" t="str">
        <f t="shared" si="27"/>
        <v>PCOA</v>
      </c>
    </row>
    <row r="1772" spans="1:65" x14ac:dyDescent="0.2">
      <c r="A1772">
        <v>2026</v>
      </c>
      <c r="B1772">
        <v>4</v>
      </c>
      <c r="C1772" t="s">
        <v>189</v>
      </c>
      <c r="D1772" t="s">
        <v>190</v>
      </c>
      <c r="E1772" t="s">
        <v>24</v>
      </c>
      <c r="F1772">
        <v>9278</v>
      </c>
      <c r="G1772" t="s">
        <v>141</v>
      </c>
      <c r="H1772" t="s">
        <v>189</v>
      </c>
      <c r="I1772" t="s">
        <v>189</v>
      </c>
      <c r="J1772" s="1">
        <v>46113</v>
      </c>
      <c r="K1772" t="s">
        <v>440</v>
      </c>
      <c r="L1772">
        <v>1</v>
      </c>
      <c r="M1772" t="s">
        <v>441</v>
      </c>
      <c r="N1772" t="s">
        <v>442</v>
      </c>
      <c r="O1772" t="s">
        <v>156</v>
      </c>
      <c r="P1772" t="s">
        <v>152</v>
      </c>
      <c r="Q1772">
        <v>0</v>
      </c>
      <c r="R1772">
        <v>188</v>
      </c>
      <c r="S1772">
        <v>7520</v>
      </c>
      <c r="T1772">
        <v>3040</v>
      </c>
      <c r="U1772">
        <v>0</v>
      </c>
      <c r="V1772">
        <v>0</v>
      </c>
      <c r="W1772">
        <v>0</v>
      </c>
      <c r="X1772">
        <v>0</v>
      </c>
      <c r="Y1772">
        <v>0</v>
      </c>
      <c r="Z1772">
        <v>0</v>
      </c>
      <c r="AA1772">
        <v>4480</v>
      </c>
      <c r="AB1772">
        <v>0</v>
      </c>
      <c r="AC1772">
        <v>4480</v>
      </c>
      <c r="AD1772">
        <v>0</v>
      </c>
      <c r="AE1772">
        <v>0</v>
      </c>
      <c r="AF1772">
        <v>112</v>
      </c>
      <c r="AG1772">
        <v>0</v>
      </c>
      <c r="AH1772">
        <v>76</v>
      </c>
      <c r="AI1772">
        <v>0</v>
      </c>
      <c r="AJ1772">
        <v>0</v>
      </c>
      <c r="AK1772">
        <v>0</v>
      </c>
      <c r="AL1772">
        <v>0</v>
      </c>
      <c r="AM1772">
        <v>0</v>
      </c>
      <c r="AN1772">
        <v>0</v>
      </c>
      <c r="AO1772">
        <v>0</v>
      </c>
      <c r="AP1772">
        <v>0</v>
      </c>
      <c r="AQ1772">
        <v>0</v>
      </c>
      <c r="AR1772">
        <v>0</v>
      </c>
      <c r="AS1772">
        <v>0</v>
      </c>
      <c r="AT1772">
        <v>0</v>
      </c>
      <c r="AU1772">
        <v>0</v>
      </c>
      <c r="AV1772">
        <v>0</v>
      </c>
      <c r="AW1772">
        <v>0</v>
      </c>
      <c r="AX1772">
        <v>0</v>
      </c>
      <c r="AY1772">
        <v>0</v>
      </c>
      <c r="AZ1772">
        <v>0</v>
      </c>
      <c r="BA1772">
        <v>0</v>
      </c>
      <c r="BB1772">
        <v>0</v>
      </c>
      <c r="BC1772">
        <v>0</v>
      </c>
      <c r="BD1772">
        <v>0</v>
      </c>
      <c r="BE1772">
        <v>0</v>
      </c>
      <c r="BF1772">
        <v>0</v>
      </c>
      <c r="BG1772">
        <v>0</v>
      </c>
      <c r="BH1772">
        <v>0</v>
      </c>
      <c r="BI1772">
        <v>0</v>
      </c>
      <c r="BJ1772" s="2">
        <v>46132</v>
      </c>
      <c r="BK1772">
        <v>0</v>
      </c>
      <c r="BL1772" s="3" t="str">
        <f>VLOOKUP(O1772,DropDownList!$H$1:$I$7,2,FALSE)</f>
        <v>2023/24</v>
      </c>
      <c r="BM1772" s="3" t="str">
        <f t="shared" si="27"/>
        <v>PCOA</v>
      </c>
    </row>
    <row r="1773" spans="1:65" x14ac:dyDescent="0.2">
      <c r="A1773">
        <v>2026</v>
      </c>
      <c r="B1773">
        <v>4</v>
      </c>
      <c r="C1773" t="s">
        <v>189</v>
      </c>
      <c r="D1773" t="s">
        <v>190</v>
      </c>
      <c r="E1773" t="s">
        <v>24</v>
      </c>
      <c r="F1773">
        <v>9278</v>
      </c>
      <c r="G1773" t="s">
        <v>141</v>
      </c>
      <c r="H1773" t="s">
        <v>189</v>
      </c>
      <c r="I1773" t="s">
        <v>189</v>
      </c>
      <c r="J1773" s="1">
        <v>46113</v>
      </c>
      <c r="K1773" t="s">
        <v>440</v>
      </c>
      <c r="L1773">
        <v>1</v>
      </c>
      <c r="M1773" t="s">
        <v>441</v>
      </c>
      <c r="N1773" t="s">
        <v>442</v>
      </c>
      <c r="O1773" t="s">
        <v>149</v>
      </c>
      <c r="P1773" t="s">
        <v>150</v>
      </c>
      <c r="Q1773">
        <v>75881.23</v>
      </c>
      <c r="R1773">
        <v>898</v>
      </c>
      <c r="S1773">
        <v>136284.13</v>
      </c>
      <c r="T1773">
        <v>15677.89</v>
      </c>
      <c r="U1773">
        <v>520</v>
      </c>
      <c r="V1773">
        <v>430</v>
      </c>
      <c r="W1773">
        <v>56428.57</v>
      </c>
      <c r="X1773">
        <v>63636.72</v>
      </c>
      <c r="Y1773">
        <v>806</v>
      </c>
      <c r="Z1773">
        <v>120606.24</v>
      </c>
      <c r="AA1773">
        <v>44725.01</v>
      </c>
      <c r="AB1773">
        <v>13357.94</v>
      </c>
      <c r="AC1773">
        <v>31367.07</v>
      </c>
      <c r="AD1773">
        <v>376</v>
      </c>
      <c r="AE1773">
        <v>54</v>
      </c>
      <c r="AF1773">
        <v>286</v>
      </c>
      <c r="AG1773">
        <v>86</v>
      </c>
      <c r="AH1773">
        <v>92</v>
      </c>
      <c r="AI1773">
        <v>434</v>
      </c>
      <c r="AJ1773">
        <v>151</v>
      </c>
      <c r="AK1773">
        <v>60</v>
      </c>
      <c r="AL1773">
        <v>17</v>
      </c>
      <c r="AM1773">
        <v>50</v>
      </c>
      <c r="AN1773">
        <v>13</v>
      </c>
      <c r="AO1773">
        <v>613</v>
      </c>
      <c r="AP1773">
        <v>1346</v>
      </c>
      <c r="AQ1773">
        <v>616</v>
      </c>
      <c r="AR1773">
        <v>0</v>
      </c>
      <c r="AS1773">
        <v>129</v>
      </c>
      <c r="AT1773">
        <v>90</v>
      </c>
      <c r="AU1773">
        <v>7</v>
      </c>
      <c r="AV1773">
        <v>4</v>
      </c>
      <c r="AW1773">
        <v>0</v>
      </c>
      <c r="AX1773">
        <v>0</v>
      </c>
      <c r="AY1773">
        <v>90</v>
      </c>
      <c r="AZ1773">
        <v>148</v>
      </c>
      <c r="BA1773">
        <v>24</v>
      </c>
      <c r="BB1773">
        <v>11</v>
      </c>
      <c r="BC1773">
        <v>0</v>
      </c>
      <c r="BD1773">
        <v>4</v>
      </c>
      <c r="BE1773">
        <v>0</v>
      </c>
      <c r="BF1773">
        <v>632</v>
      </c>
      <c r="BG1773">
        <v>64461.54</v>
      </c>
      <c r="BH1773">
        <v>0</v>
      </c>
      <c r="BI1773">
        <v>520</v>
      </c>
      <c r="BJ1773" s="2">
        <v>46132</v>
      </c>
      <c r="BK1773">
        <v>0</v>
      </c>
      <c r="BL1773" s="3" t="str">
        <f>VLOOKUP(O1773,DropDownList!$H$1:$I$7,2,FALSE)</f>
        <v>2025/26</v>
      </c>
      <c r="BM1773" s="3" t="str">
        <f t="shared" si="27"/>
        <v>FISCAL FINES</v>
      </c>
    </row>
    <row r="1774" spans="1:65" x14ac:dyDescent="0.2">
      <c r="A1774">
        <v>2026</v>
      </c>
      <c r="B1774">
        <v>4</v>
      </c>
      <c r="C1774" t="s">
        <v>189</v>
      </c>
      <c r="D1774" t="s">
        <v>190</v>
      </c>
      <c r="E1774" t="s">
        <v>24</v>
      </c>
      <c r="F1774">
        <v>9278</v>
      </c>
      <c r="G1774" t="s">
        <v>141</v>
      </c>
      <c r="H1774" t="s">
        <v>189</v>
      </c>
      <c r="I1774" t="s">
        <v>189</v>
      </c>
      <c r="J1774" s="1">
        <v>46113</v>
      </c>
      <c r="K1774" t="s">
        <v>440</v>
      </c>
      <c r="L1774">
        <v>1</v>
      </c>
      <c r="M1774" t="s">
        <v>441</v>
      </c>
      <c r="N1774" t="s">
        <v>442</v>
      </c>
      <c r="O1774" t="s">
        <v>147</v>
      </c>
      <c r="P1774" t="s">
        <v>146</v>
      </c>
      <c r="Q1774">
        <v>3109.98</v>
      </c>
      <c r="R1774">
        <v>1336</v>
      </c>
      <c r="S1774">
        <v>19020</v>
      </c>
      <c r="T1774">
        <v>270</v>
      </c>
      <c r="U1774">
        <v>377</v>
      </c>
      <c r="V1774">
        <v>132</v>
      </c>
      <c r="W1774">
        <v>1954.98</v>
      </c>
      <c r="X1774">
        <v>1954.98</v>
      </c>
      <c r="Y1774">
        <v>0</v>
      </c>
      <c r="Z1774">
        <v>0</v>
      </c>
      <c r="AA1774">
        <v>15640.02</v>
      </c>
      <c r="AB1774">
        <v>0</v>
      </c>
      <c r="AC1774">
        <v>0</v>
      </c>
      <c r="AD1774">
        <v>130</v>
      </c>
      <c r="AE1774">
        <v>2</v>
      </c>
      <c r="AF1774">
        <v>1112</v>
      </c>
      <c r="AG1774">
        <v>4</v>
      </c>
      <c r="AH1774">
        <v>20</v>
      </c>
      <c r="AI1774">
        <v>200</v>
      </c>
      <c r="AJ1774">
        <v>0</v>
      </c>
      <c r="AK1774">
        <v>0</v>
      </c>
      <c r="AL1774">
        <v>0</v>
      </c>
      <c r="AM1774">
        <v>0</v>
      </c>
      <c r="AN1774">
        <v>0</v>
      </c>
      <c r="AO1774">
        <v>745</v>
      </c>
      <c r="AP1774">
        <v>2545</v>
      </c>
      <c r="AQ1774">
        <v>744</v>
      </c>
      <c r="AR1774">
        <v>0</v>
      </c>
      <c r="AS1774">
        <v>429</v>
      </c>
      <c r="AT1774">
        <v>59</v>
      </c>
      <c r="AU1774">
        <v>28</v>
      </c>
      <c r="AV1774">
        <v>14</v>
      </c>
      <c r="AW1774">
        <v>8</v>
      </c>
      <c r="AX1774">
        <v>0</v>
      </c>
      <c r="AY1774">
        <v>225</v>
      </c>
      <c r="AZ1774">
        <v>427</v>
      </c>
      <c r="BA1774">
        <v>231</v>
      </c>
      <c r="BB1774">
        <v>89</v>
      </c>
      <c r="BC1774">
        <v>43</v>
      </c>
      <c r="BD1774">
        <v>18</v>
      </c>
      <c r="BE1774">
        <v>0</v>
      </c>
      <c r="BF1774">
        <v>1328</v>
      </c>
      <c r="BG1774">
        <v>3070</v>
      </c>
      <c r="BH1774">
        <v>0</v>
      </c>
      <c r="BI1774">
        <v>373</v>
      </c>
      <c r="BJ1774" s="2">
        <v>46132</v>
      </c>
      <c r="BK1774">
        <v>0</v>
      </c>
      <c r="BL1774" s="3" t="str">
        <f>VLOOKUP(O1774,DropDownList!$H$1:$I$7,2,FALSE)</f>
        <v>2024/25</v>
      </c>
      <c r="BM1774" s="3" t="str">
        <f t="shared" si="27"/>
        <v>VSUR</v>
      </c>
    </row>
    <row r="1775" spans="1:65" x14ac:dyDescent="0.2">
      <c r="A1775">
        <v>2026</v>
      </c>
      <c r="B1775">
        <v>4</v>
      </c>
      <c r="C1775" t="s">
        <v>189</v>
      </c>
      <c r="D1775" t="s">
        <v>190</v>
      </c>
      <c r="E1775" t="s">
        <v>24</v>
      </c>
      <c r="F1775">
        <v>9278</v>
      </c>
      <c r="G1775" t="s">
        <v>141</v>
      </c>
      <c r="H1775" t="s">
        <v>189</v>
      </c>
      <c r="I1775" t="s">
        <v>189</v>
      </c>
      <c r="J1775" s="1">
        <v>46113</v>
      </c>
      <c r="K1775" t="s">
        <v>440</v>
      </c>
      <c r="L1775">
        <v>1</v>
      </c>
      <c r="M1775" t="s">
        <v>441</v>
      </c>
      <c r="N1775" t="s">
        <v>442</v>
      </c>
      <c r="O1775" t="s">
        <v>147</v>
      </c>
      <c r="P1775" t="s">
        <v>151</v>
      </c>
      <c r="Q1775">
        <v>0</v>
      </c>
      <c r="R1775">
        <v>81</v>
      </c>
      <c r="S1775">
        <v>2430</v>
      </c>
      <c r="T1775">
        <v>600</v>
      </c>
      <c r="U1775">
        <v>0</v>
      </c>
      <c r="V1775">
        <v>0</v>
      </c>
      <c r="W1775">
        <v>0</v>
      </c>
      <c r="X1775">
        <v>0</v>
      </c>
      <c r="Y1775">
        <v>0</v>
      </c>
      <c r="Z1775">
        <v>0</v>
      </c>
      <c r="AA1775">
        <v>1830</v>
      </c>
      <c r="AB1775">
        <v>0</v>
      </c>
      <c r="AC1775">
        <v>1830</v>
      </c>
      <c r="AD1775">
        <v>0</v>
      </c>
      <c r="AE1775">
        <v>0</v>
      </c>
      <c r="AF1775">
        <v>61</v>
      </c>
      <c r="AG1775">
        <v>0</v>
      </c>
      <c r="AH1775">
        <v>20</v>
      </c>
      <c r="AI1775">
        <v>0</v>
      </c>
      <c r="AJ1775">
        <v>0</v>
      </c>
      <c r="AK1775">
        <v>0</v>
      </c>
      <c r="AL1775">
        <v>0</v>
      </c>
      <c r="AM1775">
        <v>3</v>
      </c>
      <c r="AN1775">
        <v>0</v>
      </c>
      <c r="AO1775">
        <v>0</v>
      </c>
      <c r="AP1775">
        <v>0</v>
      </c>
      <c r="AQ1775">
        <v>0</v>
      </c>
      <c r="AR1775">
        <v>0</v>
      </c>
      <c r="AS1775">
        <v>0</v>
      </c>
      <c r="AT1775">
        <v>0</v>
      </c>
      <c r="AU1775">
        <v>0</v>
      </c>
      <c r="AV1775">
        <v>0</v>
      </c>
      <c r="AW1775">
        <v>0</v>
      </c>
      <c r="AX1775">
        <v>0</v>
      </c>
      <c r="AY1775">
        <v>0</v>
      </c>
      <c r="AZ1775">
        <v>0</v>
      </c>
      <c r="BA1775">
        <v>0</v>
      </c>
      <c r="BB1775">
        <v>0</v>
      </c>
      <c r="BC1775">
        <v>0</v>
      </c>
      <c r="BD1775">
        <v>0</v>
      </c>
      <c r="BE1775">
        <v>0</v>
      </c>
      <c r="BF1775">
        <v>0</v>
      </c>
      <c r="BG1775">
        <v>0</v>
      </c>
      <c r="BH1775">
        <v>0</v>
      </c>
      <c r="BI1775">
        <v>0</v>
      </c>
      <c r="BJ1775" s="2">
        <v>46132</v>
      </c>
      <c r="BK1775">
        <v>0</v>
      </c>
      <c r="BL1775" s="3" t="str">
        <f>VLOOKUP(O1775,DropDownList!$H$1:$I$7,2,FALSE)</f>
        <v>2024/25</v>
      </c>
      <c r="BM1775" s="3" t="str">
        <f t="shared" si="27"/>
        <v>PCPF</v>
      </c>
    </row>
    <row r="1776" spans="1:65" x14ac:dyDescent="0.2">
      <c r="A1776">
        <v>2026</v>
      </c>
      <c r="B1776">
        <v>4</v>
      </c>
      <c r="C1776" t="s">
        <v>189</v>
      </c>
      <c r="D1776" t="s">
        <v>190</v>
      </c>
      <c r="E1776" t="s">
        <v>24</v>
      </c>
      <c r="F1776">
        <v>9278</v>
      </c>
      <c r="G1776" t="s">
        <v>141</v>
      </c>
      <c r="H1776" t="s">
        <v>189</v>
      </c>
      <c r="I1776" t="s">
        <v>189</v>
      </c>
      <c r="J1776" s="1">
        <v>46113</v>
      </c>
      <c r="K1776" t="s">
        <v>440</v>
      </c>
      <c r="L1776">
        <v>1</v>
      </c>
      <c r="M1776" t="s">
        <v>441</v>
      </c>
      <c r="N1776" t="s">
        <v>442</v>
      </c>
      <c r="O1776" t="s">
        <v>156</v>
      </c>
      <c r="P1776" t="s">
        <v>150</v>
      </c>
      <c r="Q1776">
        <v>70995.94</v>
      </c>
      <c r="R1776">
        <v>1594</v>
      </c>
      <c r="S1776">
        <v>271566.08000000002</v>
      </c>
      <c r="T1776">
        <v>34549.589999999997</v>
      </c>
      <c r="U1776">
        <v>455</v>
      </c>
      <c r="V1776">
        <v>301</v>
      </c>
      <c r="W1776">
        <v>50141.64</v>
      </c>
      <c r="X1776">
        <v>50912.89</v>
      </c>
      <c r="Y1776">
        <v>1393</v>
      </c>
      <c r="Z1776">
        <v>237016.49</v>
      </c>
      <c r="AA1776">
        <v>166020.54999999999</v>
      </c>
      <c r="AB1776">
        <v>60665.7</v>
      </c>
      <c r="AC1776">
        <v>105354.85</v>
      </c>
      <c r="AD1776">
        <v>241</v>
      </c>
      <c r="AE1776">
        <v>60</v>
      </c>
      <c r="AF1776">
        <v>931</v>
      </c>
      <c r="AG1776">
        <v>144</v>
      </c>
      <c r="AH1776">
        <v>201</v>
      </c>
      <c r="AI1776">
        <v>311</v>
      </c>
      <c r="AJ1776">
        <v>314</v>
      </c>
      <c r="AK1776">
        <v>133</v>
      </c>
      <c r="AL1776">
        <v>26</v>
      </c>
      <c r="AM1776">
        <v>92</v>
      </c>
      <c r="AN1776">
        <v>31</v>
      </c>
      <c r="AO1776">
        <v>1017</v>
      </c>
      <c r="AP1776">
        <v>4599</v>
      </c>
      <c r="AQ1776">
        <v>1107</v>
      </c>
      <c r="AR1776">
        <v>11</v>
      </c>
      <c r="AS1776">
        <v>797</v>
      </c>
      <c r="AT1776">
        <v>107</v>
      </c>
      <c r="AU1776">
        <v>39</v>
      </c>
      <c r="AV1776">
        <v>24</v>
      </c>
      <c r="AW1776">
        <v>0</v>
      </c>
      <c r="AX1776">
        <v>0</v>
      </c>
      <c r="AY1776">
        <v>462</v>
      </c>
      <c r="AZ1776">
        <v>1021</v>
      </c>
      <c r="BA1776">
        <v>666</v>
      </c>
      <c r="BB1776">
        <v>65</v>
      </c>
      <c r="BC1776">
        <v>27</v>
      </c>
      <c r="BD1776">
        <v>7</v>
      </c>
      <c r="BE1776">
        <v>0</v>
      </c>
      <c r="BF1776">
        <v>1057</v>
      </c>
      <c r="BG1776">
        <v>52615.839999999997</v>
      </c>
      <c r="BH1776">
        <v>7</v>
      </c>
      <c r="BI1776">
        <v>448</v>
      </c>
      <c r="BJ1776" s="2">
        <v>46132</v>
      </c>
      <c r="BK1776">
        <v>0</v>
      </c>
      <c r="BL1776" s="3" t="str">
        <f>VLOOKUP(O1776,DropDownList!$H$1:$I$7,2,FALSE)</f>
        <v>2023/24</v>
      </c>
      <c r="BM1776" s="3" t="str">
        <f t="shared" si="27"/>
        <v>FISCAL FINES</v>
      </c>
    </row>
    <row r="1777" spans="1:65" x14ac:dyDescent="0.2">
      <c r="A1777">
        <v>2026</v>
      </c>
      <c r="B1777">
        <v>4</v>
      </c>
      <c r="C1777" t="s">
        <v>189</v>
      </c>
      <c r="D1777" t="s">
        <v>190</v>
      </c>
      <c r="E1777" t="s">
        <v>24</v>
      </c>
      <c r="F1777">
        <v>9278</v>
      </c>
      <c r="G1777" t="s">
        <v>141</v>
      </c>
      <c r="H1777" t="s">
        <v>189</v>
      </c>
      <c r="I1777" t="s">
        <v>189</v>
      </c>
      <c r="J1777" s="1">
        <v>46113</v>
      </c>
      <c r="K1777" t="s">
        <v>440</v>
      </c>
      <c r="L1777">
        <v>1</v>
      </c>
      <c r="M1777" t="s">
        <v>441</v>
      </c>
      <c r="N1777" t="s">
        <v>442</v>
      </c>
      <c r="O1777" t="s">
        <v>156</v>
      </c>
      <c r="P1777" t="s">
        <v>154</v>
      </c>
      <c r="Q1777">
        <v>67420.350000000006</v>
      </c>
      <c r="R1777">
        <v>1055</v>
      </c>
      <c r="S1777">
        <v>292079.28999999998</v>
      </c>
      <c r="T1777">
        <v>5883.89</v>
      </c>
      <c r="U1777">
        <v>272</v>
      </c>
      <c r="V1777">
        <v>138</v>
      </c>
      <c r="W1777">
        <v>36290</v>
      </c>
      <c r="X1777">
        <v>36910.480000000003</v>
      </c>
      <c r="Y1777">
        <v>0</v>
      </c>
      <c r="Z1777">
        <v>0</v>
      </c>
      <c r="AA1777">
        <v>218775.05</v>
      </c>
      <c r="AB1777">
        <v>4700.8999999999996</v>
      </c>
      <c r="AC1777">
        <v>199702.95</v>
      </c>
      <c r="AD1777">
        <v>70</v>
      </c>
      <c r="AE1777">
        <v>68</v>
      </c>
      <c r="AF1777">
        <v>762</v>
      </c>
      <c r="AG1777">
        <v>143</v>
      </c>
      <c r="AH1777">
        <v>17</v>
      </c>
      <c r="AI1777">
        <v>129</v>
      </c>
      <c r="AJ1777">
        <v>0</v>
      </c>
      <c r="AK1777">
        <v>0</v>
      </c>
      <c r="AL1777">
        <v>0</v>
      </c>
      <c r="AM1777">
        <v>0</v>
      </c>
      <c r="AN1777">
        <v>0</v>
      </c>
      <c r="AO1777">
        <v>657</v>
      </c>
      <c r="AP1777">
        <v>2888</v>
      </c>
      <c r="AQ1777">
        <v>663</v>
      </c>
      <c r="AR1777">
        <v>1</v>
      </c>
      <c r="AS1777">
        <v>555</v>
      </c>
      <c r="AT1777">
        <v>45</v>
      </c>
      <c r="AU1777">
        <v>61</v>
      </c>
      <c r="AV1777">
        <v>28</v>
      </c>
      <c r="AW1777">
        <v>5</v>
      </c>
      <c r="AX1777">
        <v>0</v>
      </c>
      <c r="AY1777">
        <v>291</v>
      </c>
      <c r="AZ1777">
        <v>573</v>
      </c>
      <c r="BA1777">
        <v>362</v>
      </c>
      <c r="BB1777">
        <v>80</v>
      </c>
      <c r="BC1777">
        <v>34</v>
      </c>
      <c r="BD1777">
        <v>8</v>
      </c>
      <c r="BE1777">
        <v>0</v>
      </c>
      <c r="BF1777">
        <v>1048</v>
      </c>
      <c r="BG1777">
        <v>39095</v>
      </c>
      <c r="BH1777">
        <v>4</v>
      </c>
      <c r="BI1777">
        <v>264</v>
      </c>
      <c r="BJ1777" s="2">
        <v>46132</v>
      </c>
      <c r="BK1777">
        <v>0</v>
      </c>
      <c r="BL1777" s="3" t="str">
        <f>VLOOKUP(O1777,DropDownList!$H$1:$I$7,2,FALSE)</f>
        <v>2023/24</v>
      </c>
      <c r="BM1777" s="3" t="str">
        <f t="shared" si="27"/>
        <v>JP COURT</v>
      </c>
    </row>
    <row r="1778" spans="1:65" x14ac:dyDescent="0.2">
      <c r="A1778">
        <v>2026</v>
      </c>
      <c r="B1778">
        <v>4</v>
      </c>
      <c r="C1778" t="s">
        <v>189</v>
      </c>
      <c r="D1778" t="s">
        <v>190</v>
      </c>
      <c r="E1778" t="s">
        <v>24</v>
      </c>
      <c r="F1778">
        <v>9278</v>
      </c>
      <c r="G1778" t="s">
        <v>141</v>
      </c>
      <c r="H1778" t="s">
        <v>189</v>
      </c>
      <c r="I1778" t="s">
        <v>189</v>
      </c>
      <c r="J1778" s="1">
        <v>46113</v>
      </c>
      <c r="K1778" t="s">
        <v>440</v>
      </c>
      <c r="L1778">
        <v>1</v>
      </c>
      <c r="M1778" t="s">
        <v>441</v>
      </c>
      <c r="N1778" t="s">
        <v>442</v>
      </c>
      <c r="O1778" t="s">
        <v>147</v>
      </c>
      <c r="P1778" t="s">
        <v>148</v>
      </c>
      <c r="Q1778">
        <v>2188.27</v>
      </c>
      <c r="R1778">
        <v>84</v>
      </c>
      <c r="S1778">
        <v>5040</v>
      </c>
      <c r="T1778">
        <v>420</v>
      </c>
      <c r="U1778">
        <v>38</v>
      </c>
      <c r="V1778">
        <v>21</v>
      </c>
      <c r="W1778">
        <v>1260</v>
      </c>
      <c r="X1778">
        <v>1260</v>
      </c>
      <c r="Y1778">
        <v>0</v>
      </c>
      <c r="Z1778">
        <v>0</v>
      </c>
      <c r="AA1778">
        <v>2431.73</v>
      </c>
      <c r="AB1778">
        <v>0</v>
      </c>
      <c r="AC1778">
        <v>2431.73</v>
      </c>
      <c r="AD1778">
        <v>21</v>
      </c>
      <c r="AE1778">
        <v>0</v>
      </c>
      <c r="AF1778">
        <v>39</v>
      </c>
      <c r="AG1778">
        <v>3</v>
      </c>
      <c r="AH1778">
        <v>7</v>
      </c>
      <c r="AI1778">
        <v>35</v>
      </c>
      <c r="AJ1778">
        <v>0</v>
      </c>
      <c r="AK1778">
        <v>0</v>
      </c>
      <c r="AL1778">
        <v>0</v>
      </c>
      <c r="AM1778">
        <v>0</v>
      </c>
      <c r="AN1778">
        <v>0</v>
      </c>
      <c r="AO1778">
        <v>53</v>
      </c>
      <c r="AP1778">
        <v>205</v>
      </c>
      <c r="AQ1778">
        <v>58</v>
      </c>
      <c r="AR1778">
        <v>0</v>
      </c>
      <c r="AS1778">
        <v>33</v>
      </c>
      <c r="AT1778">
        <v>4</v>
      </c>
      <c r="AU1778">
        <v>0</v>
      </c>
      <c r="AV1778">
        <v>0</v>
      </c>
      <c r="AW1778">
        <v>0</v>
      </c>
      <c r="AX1778">
        <v>0</v>
      </c>
      <c r="AY1778">
        <v>20</v>
      </c>
      <c r="AZ1778">
        <v>47</v>
      </c>
      <c r="BA1778">
        <v>29</v>
      </c>
      <c r="BB1778">
        <v>0</v>
      </c>
      <c r="BC1778">
        <v>0</v>
      </c>
      <c r="BD1778">
        <v>0</v>
      </c>
      <c r="BE1778">
        <v>0</v>
      </c>
      <c r="BF1778">
        <v>56</v>
      </c>
      <c r="BG1778">
        <v>2100</v>
      </c>
      <c r="BH1778">
        <v>0</v>
      </c>
      <c r="BI1778">
        <v>38</v>
      </c>
      <c r="BJ1778" s="2">
        <v>46132</v>
      </c>
      <c r="BK1778">
        <v>0</v>
      </c>
      <c r="BL1778" s="3" t="str">
        <f>VLOOKUP(O1778,DropDownList!$H$1:$I$7,2,FALSE)</f>
        <v>2024/25</v>
      </c>
      <c r="BM1778" s="3" t="str">
        <f t="shared" si="27"/>
        <v>PRAS</v>
      </c>
    </row>
    <row r="1779" spans="1:65" x14ac:dyDescent="0.2">
      <c r="A1779">
        <v>2026</v>
      </c>
      <c r="B1779">
        <v>4</v>
      </c>
      <c r="C1779" t="s">
        <v>189</v>
      </c>
      <c r="D1779" t="s">
        <v>190</v>
      </c>
      <c r="E1779" t="s">
        <v>24</v>
      </c>
      <c r="F1779">
        <v>9278</v>
      </c>
      <c r="G1779" t="s">
        <v>141</v>
      </c>
      <c r="H1779" t="s">
        <v>189</v>
      </c>
      <c r="I1779" t="s">
        <v>189</v>
      </c>
      <c r="J1779" s="1">
        <v>46113</v>
      </c>
      <c r="K1779" t="s">
        <v>440</v>
      </c>
      <c r="L1779">
        <v>1</v>
      </c>
      <c r="M1779" t="s">
        <v>441</v>
      </c>
      <c r="N1779" t="s">
        <v>442</v>
      </c>
      <c r="O1779" t="s">
        <v>147</v>
      </c>
      <c r="P1779" t="s">
        <v>153</v>
      </c>
      <c r="Q1779">
        <v>360</v>
      </c>
      <c r="R1779">
        <v>20</v>
      </c>
      <c r="S1779">
        <v>990</v>
      </c>
      <c r="T1779">
        <v>0</v>
      </c>
      <c r="U1779">
        <v>8</v>
      </c>
      <c r="V1779">
        <v>8</v>
      </c>
      <c r="W1779">
        <v>360</v>
      </c>
      <c r="X1779">
        <v>360</v>
      </c>
      <c r="Y1779">
        <v>0</v>
      </c>
      <c r="Z1779">
        <v>0</v>
      </c>
      <c r="AA1779">
        <v>630</v>
      </c>
      <c r="AB1779">
        <v>0</v>
      </c>
      <c r="AC1779">
        <v>630</v>
      </c>
      <c r="AD1779">
        <v>8</v>
      </c>
      <c r="AE1779">
        <v>0</v>
      </c>
      <c r="AF1779">
        <v>12</v>
      </c>
      <c r="AG1779">
        <v>0</v>
      </c>
      <c r="AH1779">
        <v>0</v>
      </c>
      <c r="AI1779">
        <v>8</v>
      </c>
      <c r="AJ1779">
        <v>0</v>
      </c>
      <c r="AK1779">
        <v>0</v>
      </c>
      <c r="AL1779">
        <v>0</v>
      </c>
      <c r="AM1779">
        <v>0</v>
      </c>
      <c r="AN1779">
        <v>0</v>
      </c>
      <c r="AO1779">
        <v>14</v>
      </c>
      <c r="AP1779">
        <v>39</v>
      </c>
      <c r="AQ1779">
        <v>16</v>
      </c>
      <c r="AR1779">
        <v>4</v>
      </c>
      <c r="AS1779">
        <v>8</v>
      </c>
      <c r="AT1779">
        <v>3</v>
      </c>
      <c r="AU1779">
        <v>0</v>
      </c>
      <c r="AV1779">
        <v>0</v>
      </c>
      <c r="AW1779">
        <v>0</v>
      </c>
      <c r="AX1779">
        <v>0</v>
      </c>
      <c r="AY1779">
        <v>1</v>
      </c>
      <c r="AZ1779">
        <v>2</v>
      </c>
      <c r="BA1779">
        <v>1</v>
      </c>
      <c r="BB1779">
        <v>0</v>
      </c>
      <c r="BC1779">
        <v>0</v>
      </c>
      <c r="BD1779">
        <v>0</v>
      </c>
      <c r="BE1779">
        <v>0</v>
      </c>
      <c r="BF1779">
        <v>13</v>
      </c>
      <c r="BG1779">
        <v>360</v>
      </c>
      <c r="BH1779">
        <v>0</v>
      </c>
      <c r="BI1779">
        <v>5</v>
      </c>
      <c r="BJ1779" s="2">
        <v>46132</v>
      </c>
      <c r="BK1779">
        <v>0</v>
      </c>
      <c r="BL1779" s="3" t="str">
        <f>VLOOKUP(O1779,DropDownList!$H$1:$I$7,2,FALSE)</f>
        <v>2024/25</v>
      </c>
      <c r="BM1779" s="3" t="str">
        <f t="shared" si="27"/>
        <v>PREG</v>
      </c>
    </row>
    <row r="1780" spans="1:65" x14ac:dyDescent="0.2">
      <c r="A1780">
        <v>2026</v>
      </c>
      <c r="B1780">
        <v>4</v>
      </c>
      <c r="C1780" t="s">
        <v>189</v>
      </c>
      <c r="D1780" t="s">
        <v>190</v>
      </c>
      <c r="E1780" t="s">
        <v>24</v>
      </c>
      <c r="F1780">
        <v>9278</v>
      </c>
      <c r="G1780" t="s">
        <v>141</v>
      </c>
      <c r="H1780" t="s">
        <v>189</v>
      </c>
      <c r="I1780" t="s">
        <v>189</v>
      </c>
      <c r="J1780" s="1">
        <v>46113</v>
      </c>
      <c r="K1780" t="s">
        <v>440</v>
      </c>
      <c r="L1780">
        <v>1</v>
      </c>
      <c r="M1780" t="s">
        <v>441</v>
      </c>
      <c r="N1780" t="s">
        <v>442</v>
      </c>
      <c r="O1780" t="s">
        <v>147</v>
      </c>
      <c r="P1780" t="s">
        <v>154</v>
      </c>
      <c r="Q1780">
        <v>85073.45</v>
      </c>
      <c r="R1780">
        <v>1349</v>
      </c>
      <c r="S1780">
        <v>307264.64000000001</v>
      </c>
      <c r="T1780">
        <v>4614.99</v>
      </c>
      <c r="U1780">
        <v>384</v>
      </c>
      <c r="V1780">
        <v>238</v>
      </c>
      <c r="W1780">
        <v>49665.61</v>
      </c>
      <c r="X1780">
        <v>50890.61</v>
      </c>
      <c r="Y1780">
        <v>0</v>
      </c>
      <c r="Z1780">
        <v>0</v>
      </c>
      <c r="AA1780">
        <v>217576.2</v>
      </c>
      <c r="AB1780">
        <v>4179.1899999999996</v>
      </c>
      <c r="AC1780">
        <v>197726.99</v>
      </c>
      <c r="AD1780">
        <v>131</v>
      </c>
      <c r="AE1780">
        <v>107</v>
      </c>
      <c r="AF1780">
        <v>942</v>
      </c>
      <c r="AG1780">
        <v>185</v>
      </c>
      <c r="AH1780">
        <v>20</v>
      </c>
      <c r="AI1780">
        <v>199</v>
      </c>
      <c r="AJ1780">
        <v>0</v>
      </c>
      <c r="AK1780">
        <v>0</v>
      </c>
      <c r="AL1780">
        <v>0</v>
      </c>
      <c r="AM1780">
        <v>0</v>
      </c>
      <c r="AN1780">
        <v>0</v>
      </c>
      <c r="AO1780">
        <v>756</v>
      </c>
      <c r="AP1780">
        <v>2591</v>
      </c>
      <c r="AQ1780">
        <v>752</v>
      </c>
      <c r="AR1780">
        <v>0</v>
      </c>
      <c r="AS1780">
        <v>436</v>
      </c>
      <c r="AT1780">
        <v>62</v>
      </c>
      <c r="AU1780">
        <v>29</v>
      </c>
      <c r="AV1780">
        <v>15</v>
      </c>
      <c r="AW1780">
        <v>8</v>
      </c>
      <c r="AX1780">
        <v>0</v>
      </c>
      <c r="AY1780">
        <v>230</v>
      </c>
      <c r="AZ1780">
        <v>437</v>
      </c>
      <c r="BA1780">
        <v>237</v>
      </c>
      <c r="BB1780">
        <v>91</v>
      </c>
      <c r="BC1780">
        <v>44</v>
      </c>
      <c r="BD1780">
        <v>18</v>
      </c>
      <c r="BE1780">
        <v>0</v>
      </c>
      <c r="BF1780">
        <v>1341</v>
      </c>
      <c r="BG1780">
        <v>49733.5</v>
      </c>
      <c r="BH1780">
        <v>3</v>
      </c>
      <c r="BI1780">
        <v>380</v>
      </c>
      <c r="BJ1780" s="2">
        <v>46132</v>
      </c>
      <c r="BK1780">
        <v>0</v>
      </c>
      <c r="BL1780" s="3" t="str">
        <f>VLOOKUP(O1780,DropDownList!$H$1:$I$7,2,FALSE)</f>
        <v>2024/25</v>
      </c>
      <c r="BM1780" s="3" t="str">
        <f t="shared" si="27"/>
        <v>JP COURT</v>
      </c>
    </row>
    <row r="1781" spans="1:65" x14ac:dyDescent="0.2">
      <c r="A1781">
        <v>2026</v>
      </c>
      <c r="B1781">
        <v>4</v>
      </c>
      <c r="C1781" t="s">
        <v>189</v>
      </c>
      <c r="D1781" t="s">
        <v>190</v>
      </c>
      <c r="E1781" t="s">
        <v>24</v>
      </c>
      <c r="F1781">
        <v>9278</v>
      </c>
      <c r="G1781" t="s">
        <v>141</v>
      </c>
      <c r="H1781" t="s">
        <v>189</v>
      </c>
      <c r="I1781" t="s">
        <v>189</v>
      </c>
      <c r="J1781" s="1">
        <v>46113</v>
      </c>
      <c r="K1781" t="s">
        <v>440</v>
      </c>
      <c r="L1781">
        <v>1</v>
      </c>
      <c r="M1781" t="s">
        <v>441</v>
      </c>
      <c r="N1781" t="s">
        <v>442</v>
      </c>
      <c r="O1781" t="s">
        <v>147</v>
      </c>
      <c r="P1781" t="s">
        <v>152</v>
      </c>
      <c r="Q1781">
        <v>0</v>
      </c>
      <c r="R1781">
        <v>212</v>
      </c>
      <c r="S1781">
        <v>8480</v>
      </c>
      <c r="T1781">
        <v>3360</v>
      </c>
      <c r="U1781">
        <v>0</v>
      </c>
      <c r="V1781">
        <v>0</v>
      </c>
      <c r="W1781">
        <v>0</v>
      </c>
      <c r="X1781">
        <v>0</v>
      </c>
      <c r="Y1781">
        <v>0</v>
      </c>
      <c r="Z1781">
        <v>0</v>
      </c>
      <c r="AA1781">
        <v>5120</v>
      </c>
      <c r="AB1781">
        <v>0</v>
      </c>
      <c r="AC1781">
        <v>5120</v>
      </c>
      <c r="AD1781">
        <v>0</v>
      </c>
      <c r="AE1781">
        <v>0</v>
      </c>
      <c r="AF1781">
        <v>128</v>
      </c>
      <c r="AG1781">
        <v>0</v>
      </c>
      <c r="AH1781">
        <v>84</v>
      </c>
      <c r="AI1781">
        <v>0</v>
      </c>
      <c r="AJ1781">
        <v>0</v>
      </c>
      <c r="AK1781">
        <v>0</v>
      </c>
      <c r="AL1781">
        <v>0</v>
      </c>
      <c r="AM1781">
        <v>2</v>
      </c>
      <c r="AN1781">
        <v>0</v>
      </c>
      <c r="AO1781">
        <v>0</v>
      </c>
      <c r="AP1781">
        <v>0</v>
      </c>
      <c r="AQ1781">
        <v>0</v>
      </c>
      <c r="AR1781">
        <v>0</v>
      </c>
      <c r="AS1781">
        <v>0</v>
      </c>
      <c r="AT1781">
        <v>0</v>
      </c>
      <c r="AU1781">
        <v>0</v>
      </c>
      <c r="AV1781">
        <v>0</v>
      </c>
      <c r="AW1781">
        <v>0</v>
      </c>
      <c r="AX1781">
        <v>0</v>
      </c>
      <c r="AY1781">
        <v>0</v>
      </c>
      <c r="AZ1781">
        <v>0</v>
      </c>
      <c r="BA1781">
        <v>0</v>
      </c>
      <c r="BB1781">
        <v>0</v>
      </c>
      <c r="BC1781">
        <v>0</v>
      </c>
      <c r="BD1781">
        <v>0</v>
      </c>
      <c r="BE1781">
        <v>0</v>
      </c>
      <c r="BF1781">
        <v>0</v>
      </c>
      <c r="BG1781">
        <v>0</v>
      </c>
      <c r="BH1781">
        <v>0</v>
      </c>
      <c r="BI1781">
        <v>0</v>
      </c>
      <c r="BJ1781" s="2">
        <v>46132</v>
      </c>
      <c r="BK1781">
        <v>0</v>
      </c>
      <c r="BL1781" s="3" t="str">
        <f>VLOOKUP(O1781,DropDownList!$H$1:$I$7,2,FALSE)</f>
        <v>2024/25</v>
      </c>
      <c r="BM1781" s="3" t="str">
        <f t="shared" si="27"/>
        <v>PCOA</v>
      </c>
    </row>
    <row r="1782" spans="1:65" x14ac:dyDescent="0.2">
      <c r="A1782">
        <v>2026</v>
      </c>
      <c r="B1782">
        <v>4</v>
      </c>
      <c r="C1782" t="s">
        <v>189</v>
      </c>
      <c r="D1782" t="s">
        <v>190</v>
      </c>
      <c r="E1782" t="s">
        <v>24</v>
      </c>
      <c r="F1782">
        <v>9278</v>
      </c>
      <c r="G1782" t="s">
        <v>141</v>
      </c>
      <c r="H1782" t="s">
        <v>189</v>
      </c>
      <c r="I1782" t="s">
        <v>189</v>
      </c>
      <c r="J1782" s="1">
        <v>46113</v>
      </c>
      <c r="K1782" t="s">
        <v>440</v>
      </c>
      <c r="L1782">
        <v>1</v>
      </c>
      <c r="M1782" t="s">
        <v>441</v>
      </c>
      <c r="N1782" t="s">
        <v>442</v>
      </c>
      <c r="O1782" t="s">
        <v>147</v>
      </c>
      <c r="P1782" t="s">
        <v>150</v>
      </c>
      <c r="Q1782">
        <v>74270.009999999995</v>
      </c>
      <c r="R1782">
        <v>1158</v>
      </c>
      <c r="S1782">
        <v>183214.25</v>
      </c>
      <c r="T1782">
        <v>19792.490000000002</v>
      </c>
      <c r="U1782">
        <v>503</v>
      </c>
      <c r="V1782">
        <v>337</v>
      </c>
      <c r="W1782">
        <v>50831.81</v>
      </c>
      <c r="X1782">
        <v>52372.44</v>
      </c>
      <c r="Y1782">
        <v>1040</v>
      </c>
      <c r="Z1782">
        <v>163421.76000000001</v>
      </c>
      <c r="AA1782">
        <v>89151.75</v>
      </c>
      <c r="AB1782">
        <v>28270.02</v>
      </c>
      <c r="AC1782">
        <v>60881.73</v>
      </c>
      <c r="AD1782">
        <v>283</v>
      </c>
      <c r="AE1782">
        <v>54</v>
      </c>
      <c r="AF1782">
        <v>534</v>
      </c>
      <c r="AG1782">
        <v>135</v>
      </c>
      <c r="AH1782">
        <v>118</v>
      </c>
      <c r="AI1782">
        <v>368</v>
      </c>
      <c r="AJ1782">
        <v>218</v>
      </c>
      <c r="AK1782">
        <v>87</v>
      </c>
      <c r="AL1782">
        <v>17</v>
      </c>
      <c r="AM1782">
        <v>56</v>
      </c>
      <c r="AN1782">
        <v>7</v>
      </c>
      <c r="AO1782">
        <v>796</v>
      </c>
      <c r="AP1782">
        <v>2977</v>
      </c>
      <c r="AQ1782">
        <v>842</v>
      </c>
      <c r="AR1782">
        <v>2</v>
      </c>
      <c r="AS1782">
        <v>447</v>
      </c>
      <c r="AT1782">
        <v>85</v>
      </c>
      <c r="AU1782">
        <v>14</v>
      </c>
      <c r="AV1782">
        <v>10</v>
      </c>
      <c r="AW1782">
        <v>0</v>
      </c>
      <c r="AX1782">
        <v>0</v>
      </c>
      <c r="AY1782">
        <v>278</v>
      </c>
      <c r="AZ1782">
        <v>611</v>
      </c>
      <c r="BA1782">
        <v>344</v>
      </c>
      <c r="BB1782">
        <v>48</v>
      </c>
      <c r="BC1782">
        <v>13</v>
      </c>
      <c r="BD1782">
        <v>6</v>
      </c>
      <c r="BE1782">
        <v>0</v>
      </c>
      <c r="BF1782">
        <v>819</v>
      </c>
      <c r="BG1782">
        <v>58157.15</v>
      </c>
      <c r="BH1782">
        <v>3</v>
      </c>
      <c r="BI1782">
        <v>502</v>
      </c>
      <c r="BJ1782" s="2">
        <v>46132</v>
      </c>
      <c r="BK1782">
        <v>0</v>
      </c>
      <c r="BL1782" s="3" t="str">
        <f>VLOOKUP(O1782,DropDownList!$H$1:$I$7,2,FALSE)</f>
        <v>2024/25</v>
      </c>
      <c r="BM1782" s="3" t="str">
        <f t="shared" si="27"/>
        <v>FISCAL FINES</v>
      </c>
    </row>
    <row r="1783" spans="1:65" x14ac:dyDescent="0.2">
      <c r="A1783">
        <v>2026</v>
      </c>
      <c r="B1783">
        <v>4</v>
      </c>
      <c r="C1783" t="s">
        <v>189</v>
      </c>
      <c r="D1783" t="s">
        <v>190</v>
      </c>
      <c r="E1783" t="s">
        <v>24</v>
      </c>
      <c r="F1783">
        <v>9278</v>
      </c>
      <c r="G1783" t="s">
        <v>141</v>
      </c>
      <c r="H1783" t="s">
        <v>189</v>
      </c>
      <c r="I1783" t="s">
        <v>189</v>
      </c>
      <c r="J1783" s="1">
        <v>46113</v>
      </c>
      <c r="K1783" t="s">
        <v>440</v>
      </c>
      <c r="L1783">
        <v>1</v>
      </c>
      <c r="M1783" t="s">
        <v>441</v>
      </c>
      <c r="N1783" t="s">
        <v>442</v>
      </c>
      <c r="O1783" t="s">
        <v>149</v>
      </c>
      <c r="P1783" t="s">
        <v>146</v>
      </c>
      <c r="Q1783">
        <v>3610</v>
      </c>
      <c r="R1783">
        <v>819</v>
      </c>
      <c r="S1783">
        <v>12675</v>
      </c>
      <c r="T1783">
        <v>60</v>
      </c>
      <c r="U1783">
        <v>384</v>
      </c>
      <c r="V1783">
        <v>176</v>
      </c>
      <c r="W1783">
        <v>2940</v>
      </c>
      <c r="X1783">
        <v>2940</v>
      </c>
      <c r="Y1783">
        <v>0</v>
      </c>
      <c r="Z1783">
        <v>0</v>
      </c>
      <c r="AA1783">
        <v>9005</v>
      </c>
      <c r="AB1783">
        <v>0</v>
      </c>
      <c r="AC1783">
        <v>0</v>
      </c>
      <c r="AD1783">
        <v>175</v>
      </c>
      <c r="AE1783">
        <v>1</v>
      </c>
      <c r="AF1783">
        <v>596</v>
      </c>
      <c r="AG1783">
        <v>1</v>
      </c>
      <c r="AH1783">
        <v>4</v>
      </c>
      <c r="AI1783">
        <v>218</v>
      </c>
      <c r="AJ1783">
        <v>0</v>
      </c>
      <c r="AK1783">
        <v>0</v>
      </c>
      <c r="AL1783">
        <v>0</v>
      </c>
      <c r="AM1783">
        <v>0</v>
      </c>
      <c r="AN1783">
        <v>0</v>
      </c>
      <c r="AO1783">
        <v>479</v>
      </c>
      <c r="AP1783">
        <v>1011</v>
      </c>
      <c r="AQ1783">
        <v>477</v>
      </c>
      <c r="AR1783">
        <v>0</v>
      </c>
      <c r="AS1783">
        <v>109</v>
      </c>
      <c r="AT1783">
        <v>44</v>
      </c>
      <c r="AU1783">
        <v>3</v>
      </c>
      <c r="AV1783">
        <v>1</v>
      </c>
      <c r="AW1783">
        <v>0</v>
      </c>
      <c r="AX1783">
        <v>0</v>
      </c>
      <c r="AY1783">
        <v>60</v>
      </c>
      <c r="AZ1783">
        <v>101</v>
      </c>
      <c r="BA1783">
        <v>29</v>
      </c>
      <c r="BB1783">
        <v>14</v>
      </c>
      <c r="BC1783">
        <v>7</v>
      </c>
      <c r="BD1783">
        <v>18</v>
      </c>
      <c r="BE1783">
        <v>0</v>
      </c>
      <c r="BF1783">
        <v>819</v>
      </c>
      <c r="BG1783">
        <v>3595</v>
      </c>
      <c r="BH1783">
        <v>0</v>
      </c>
      <c r="BI1783">
        <v>382</v>
      </c>
      <c r="BJ1783" s="2">
        <v>46132</v>
      </c>
      <c r="BK1783">
        <v>0</v>
      </c>
      <c r="BL1783" s="3" t="str">
        <f>VLOOKUP(O1783,DropDownList!$H$1:$I$7,2,FALSE)</f>
        <v>2025/26</v>
      </c>
      <c r="BM1783" s="3" t="str">
        <f t="shared" si="27"/>
        <v>VSUR</v>
      </c>
    </row>
    <row r="1784" spans="1:65" x14ac:dyDescent="0.2">
      <c r="A1784">
        <v>2026</v>
      </c>
      <c r="B1784">
        <v>4</v>
      </c>
      <c r="C1784" t="s">
        <v>189</v>
      </c>
      <c r="D1784" t="s">
        <v>190</v>
      </c>
      <c r="E1784" t="s">
        <v>24</v>
      </c>
      <c r="F1784">
        <v>9278</v>
      </c>
      <c r="G1784" t="s">
        <v>141</v>
      </c>
      <c r="H1784" t="s">
        <v>189</v>
      </c>
      <c r="I1784" t="s">
        <v>189</v>
      </c>
      <c r="J1784" s="1">
        <v>46113</v>
      </c>
      <c r="K1784" t="s">
        <v>440</v>
      </c>
      <c r="L1784">
        <v>1</v>
      </c>
      <c r="M1784" t="s">
        <v>441</v>
      </c>
      <c r="N1784" t="s">
        <v>442</v>
      </c>
      <c r="O1784" t="s">
        <v>149</v>
      </c>
      <c r="P1784" t="s">
        <v>148</v>
      </c>
      <c r="Q1784">
        <v>2248.27</v>
      </c>
      <c r="R1784">
        <v>65</v>
      </c>
      <c r="S1784">
        <v>3900</v>
      </c>
      <c r="T1784">
        <v>120</v>
      </c>
      <c r="U1784">
        <v>39</v>
      </c>
      <c r="V1784">
        <v>28</v>
      </c>
      <c r="W1784">
        <v>1680</v>
      </c>
      <c r="X1784">
        <v>1680</v>
      </c>
      <c r="Y1784">
        <v>0</v>
      </c>
      <c r="Z1784">
        <v>0</v>
      </c>
      <c r="AA1784">
        <v>1531.73</v>
      </c>
      <c r="AB1784">
        <v>0</v>
      </c>
      <c r="AC1784">
        <v>1531.73</v>
      </c>
      <c r="AD1784">
        <v>28</v>
      </c>
      <c r="AE1784">
        <v>0</v>
      </c>
      <c r="AF1784">
        <v>24</v>
      </c>
      <c r="AG1784">
        <v>4</v>
      </c>
      <c r="AH1784">
        <v>2</v>
      </c>
      <c r="AI1784">
        <v>35</v>
      </c>
      <c r="AJ1784">
        <v>0</v>
      </c>
      <c r="AK1784">
        <v>0</v>
      </c>
      <c r="AL1784">
        <v>0</v>
      </c>
      <c r="AM1784">
        <v>0</v>
      </c>
      <c r="AN1784">
        <v>0</v>
      </c>
      <c r="AO1784">
        <v>49</v>
      </c>
      <c r="AP1784">
        <v>99</v>
      </c>
      <c r="AQ1784">
        <v>49</v>
      </c>
      <c r="AR1784">
        <v>0</v>
      </c>
      <c r="AS1784">
        <v>7</v>
      </c>
      <c r="AT1784">
        <v>3</v>
      </c>
      <c r="AU1784">
        <v>0</v>
      </c>
      <c r="AV1784">
        <v>0</v>
      </c>
      <c r="AW1784">
        <v>0</v>
      </c>
      <c r="AX1784">
        <v>0</v>
      </c>
      <c r="AY1784">
        <v>10</v>
      </c>
      <c r="AZ1784">
        <v>12</v>
      </c>
      <c r="BA1784">
        <v>3</v>
      </c>
      <c r="BB1784">
        <v>0</v>
      </c>
      <c r="BC1784">
        <v>0</v>
      </c>
      <c r="BD1784">
        <v>0</v>
      </c>
      <c r="BE1784">
        <v>0</v>
      </c>
      <c r="BF1784">
        <v>49</v>
      </c>
      <c r="BG1784">
        <v>2100</v>
      </c>
      <c r="BH1784">
        <v>0</v>
      </c>
      <c r="BI1784">
        <v>38</v>
      </c>
      <c r="BJ1784" s="2">
        <v>46132</v>
      </c>
      <c r="BK1784">
        <v>0</v>
      </c>
      <c r="BL1784" s="3" t="str">
        <f>VLOOKUP(O1784,DropDownList!$H$1:$I$7,2,FALSE)</f>
        <v>2025/26</v>
      </c>
      <c r="BM1784" s="3" t="str">
        <f t="shared" si="27"/>
        <v>PRAS</v>
      </c>
    </row>
    <row r="1785" spans="1:65" x14ac:dyDescent="0.2">
      <c r="A1785">
        <v>2026</v>
      </c>
      <c r="B1785">
        <v>4</v>
      </c>
      <c r="C1785" t="s">
        <v>189</v>
      </c>
      <c r="D1785" t="s">
        <v>190</v>
      </c>
      <c r="E1785" t="s">
        <v>24</v>
      </c>
      <c r="F1785">
        <v>9278</v>
      </c>
      <c r="G1785" t="s">
        <v>141</v>
      </c>
      <c r="H1785" t="s">
        <v>189</v>
      </c>
      <c r="I1785" t="s">
        <v>189</v>
      </c>
      <c r="J1785" s="1">
        <v>46113</v>
      </c>
      <c r="K1785" t="s">
        <v>440</v>
      </c>
      <c r="L1785">
        <v>1</v>
      </c>
      <c r="M1785" t="s">
        <v>441</v>
      </c>
      <c r="N1785" t="s">
        <v>442</v>
      </c>
      <c r="O1785" t="s">
        <v>149</v>
      </c>
      <c r="P1785" t="s">
        <v>153</v>
      </c>
      <c r="Q1785">
        <v>555</v>
      </c>
      <c r="R1785">
        <v>8</v>
      </c>
      <c r="S1785">
        <v>600</v>
      </c>
      <c r="T1785">
        <v>45</v>
      </c>
      <c r="U1785">
        <v>7</v>
      </c>
      <c r="V1785">
        <v>5</v>
      </c>
      <c r="W1785">
        <v>255</v>
      </c>
      <c r="X1785">
        <v>255</v>
      </c>
      <c r="Y1785">
        <v>0</v>
      </c>
      <c r="Z1785">
        <v>0</v>
      </c>
      <c r="AA1785">
        <v>0</v>
      </c>
      <c r="AB1785">
        <v>0</v>
      </c>
      <c r="AC1785">
        <v>0</v>
      </c>
      <c r="AD1785">
        <v>5</v>
      </c>
      <c r="AE1785">
        <v>0</v>
      </c>
      <c r="AF1785">
        <v>0</v>
      </c>
      <c r="AG1785">
        <v>0</v>
      </c>
      <c r="AH1785">
        <v>1</v>
      </c>
      <c r="AI1785">
        <v>7</v>
      </c>
      <c r="AJ1785">
        <v>0</v>
      </c>
      <c r="AK1785">
        <v>0</v>
      </c>
      <c r="AL1785">
        <v>0</v>
      </c>
      <c r="AM1785">
        <v>0</v>
      </c>
      <c r="AN1785">
        <v>0</v>
      </c>
      <c r="AO1785">
        <v>5</v>
      </c>
      <c r="AP1785">
        <v>5</v>
      </c>
      <c r="AQ1785">
        <v>5</v>
      </c>
      <c r="AR1785">
        <v>0</v>
      </c>
      <c r="AS1785">
        <v>0</v>
      </c>
      <c r="AT1785">
        <v>0</v>
      </c>
      <c r="AU1785">
        <v>0</v>
      </c>
      <c r="AV1785">
        <v>0</v>
      </c>
      <c r="AW1785">
        <v>0</v>
      </c>
      <c r="AX1785">
        <v>0</v>
      </c>
      <c r="AY1785">
        <v>0</v>
      </c>
      <c r="AZ1785">
        <v>0</v>
      </c>
      <c r="BA1785">
        <v>0</v>
      </c>
      <c r="BB1785">
        <v>0</v>
      </c>
      <c r="BC1785">
        <v>0</v>
      </c>
      <c r="BD1785">
        <v>0</v>
      </c>
      <c r="BE1785">
        <v>0</v>
      </c>
      <c r="BF1785">
        <v>5</v>
      </c>
      <c r="BG1785">
        <v>555</v>
      </c>
      <c r="BH1785">
        <v>0</v>
      </c>
      <c r="BI1785">
        <v>4</v>
      </c>
      <c r="BJ1785" s="2">
        <v>46132</v>
      </c>
      <c r="BK1785">
        <v>0</v>
      </c>
      <c r="BL1785" s="3" t="str">
        <f>VLOOKUP(O1785,DropDownList!$H$1:$I$7,2,FALSE)</f>
        <v>2025/26</v>
      </c>
      <c r="BM1785" s="3" t="str">
        <f t="shared" si="27"/>
        <v>PREG</v>
      </c>
    </row>
    <row r="1786" spans="1:65" x14ac:dyDescent="0.2">
      <c r="A1786">
        <v>2026</v>
      </c>
      <c r="B1786">
        <v>4</v>
      </c>
      <c r="C1786" t="s">
        <v>189</v>
      </c>
      <c r="D1786" t="s">
        <v>190</v>
      </c>
      <c r="E1786" t="s">
        <v>24</v>
      </c>
      <c r="F1786">
        <v>9278</v>
      </c>
      <c r="G1786" t="s">
        <v>141</v>
      </c>
      <c r="H1786" t="s">
        <v>189</v>
      </c>
      <c r="I1786" t="s">
        <v>189</v>
      </c>
      <c r="J1786" s="1">
        <v>46113</v>
      </c>
      <c r="K1786" t="s">
        <v>440</v>
      </c>
      <c r="L1786">
        <v>1</v>
      </c>
      <c r="M1786" t="s">
        <v>441</v>
      </c>
      <c r="N1786" t="s">
        <v>442</v>
      </c>
      <c r="O1786" t="s">
        <v>149</v>
      </c>
      <c r="P1786" t="s">
        <v>151</v>
      </c>
      <c r="Q1786">
        <v>30</v>
      </c>
      <c r="R1786">
        <v>72</v>
      </c>
      <c r="S1786">
        <v>2160</v>
      </c>
      <c r="T1786">
        <v>570</v>
      </c>
      <c r="U1786">
        <v>1</v>
      </c>
      <c r="V1786">
        <v>0</v>
      </c>
      <c r="W1786">
        <v>0</v>
      </c>
      <c r="X1786">
        <v>0</v>
      </c>
      <c r="Y1786">
        <v>0</v>
      </c>
      <c r="Z1786">
        <v>0</v>
      </c>
      <c r="AA1786">
        <v>1560</v>
      </c>
      <c r="AB1786">
        <v>0</v>
      </c>
      <c r="AC1786">
        <v>1560</v>
      </c>
      <c r="AD1786">
        <v>0</v>
      </c>
      <c r="AE1786">
        <v>0</v>
      </c>
      <c r="AF1786">
        <v>52</v>
      </c>
      <c r="AG1786">
        <v>0</v>
      </c>
      <c r="AH1786">
        <v>19</v>
      </c>
      <c r="AI1786">
        <v>1</v>
      </c>
      <c r="AJ1786">
        <v>0</v>
      </c>
      <c r="AK1786">
        <v>0</v>
      </c>
      <c r="AL1786">
        <v>0</v>
      </c>
      <c r="AM1786">
        <v>3</v>
      </c>
      <c r="AN1786">
        <v>0</v>
      </c>
      <c r="AO1786">
        <v>0</v>
      </c>
      <c r="AP1786">
        <v>0</v>
      </c>
      <c r="AQ1786">
        <v>0</v>
      </c>
      <c r="AR1786">
        <v>0</v>
      </c>
      <c r="AS1786">
        <v>0</v>
      </c>
      <c r="AT1786">
        <v>0</v>
      </c>
      <c r="AU1786">
        <v>0</v>
      </c>
      <c r="AV1786">
        <v>0</v>
      </c>
      <c r="AW1786">
        <v>0</v>
      </c>
      <c r="AX1786">
        <v>0</v>
      </c>
      <c r="AY1786">
        <v>0</v>
      </c>
      <c r="AZ1786">
        <v>0</v>
      </c>
      <c r="BA1786">
        <v>0</v>
      </c>
      <c r="BB1786">
        <v>0</v>
      </c>
      <c r="BC1786">
        <v>0</v>
      </c>
      <c r="BD1786">
        <v>0</v>
      </c>
      <c r="BE1786">
        <v>0</v>
      </c>
      <c r="BF1786">
        <v>0</v>
      </c>
      <c r="BG1786">
        <v>30</v>
      </c>
      <c r="BH1786">
        <v>0</v>
      </c>
      <c r="BI1786">
        <v>0</v>
      </c>
      <c r="BJ1786" s="2">
        <v>46132</v>
      </c>
      <c r="BK1786">
        <v>0</v>
      </c>
      <c r="BL1786" s="3" t="str">
        <f>VLOOKUP(O1786,DropDownList!$H$1:$I$7,2,FALSE)</f>
        <v>2025/26</v>
      </c>
      <c r="BM1786" s="3" t="str">
        <f t="shared" si="27"/>
        <v>PCPF</v>
      </c>
    </row>
    <row r="1787" spans="1:65" x14ac:dyDescent="0.2">
      <c r="A1787">
        <v>2026</v>
      </c>
      <c r="B1787">
        <v>4</v>
      </c>
      <c r="C1787" t="s">
        <v>189</v>
      </c>
      <c r="D1787" t="s">
        <v>191</v>
      </c>
      <c r="E1787" t="s">
        <v>24</v>
      </c>
      <c r="F1787">
        <v>9741</v>
      </c>
      <c r="G1787" t="s">
        <v>158</v>
      </c>
      <c r="H1787" t="s">
        <v>189</v>
      </c>
      <c r="I1787" t="s">
        <v>189</v>
      </c>
      <c r="J1787" s="1">
        <v>46113</v>
      </c>
      <c r="K1787" t="s">
        <v>440</v>
      </c>
      <c r="L1787">
        <v>1</v>
      </c>
      <c r="M1787" t="s">
        <v>441</v>
      </c>
      <c r="N1787" t="s">
        <v>442</v>
      </c>
      <c r="O1787" t="s">
        <v>155</v>
      </c>
      <c r="P1787" t="s">
        <v>159</v>
      </c>
      <c r="Q1787">
        <v>0</v>
      </c>
      <c r="R1787">
        <v>11</v>
      </c>
      <c r="S1787">
        <v>175636.34</v>
      </c>
      <c r="T1787">
        <v>0</v>
      </c>
      <c r="U1787">
        <v>0</v>
      </c>
      <c r="V1787">
        <v>0</v>
      </c>
      <c r="W1787">
        <v>0</v>
      </c>
      <c r="X1787">
        <v>0</v>
      </c>
      <c r="Y1787">
        <v>0</v>
      </c>
      <c r="Z1787">
        <v>0</v>
      </c>
      <c r="AA1787">
        <v>175636.34</v>
      </c>
      <c r="AB1787">
        <v>0</v>
      </c>
      <c r="AC1787">
        <v>0</v>
      </c>
      <c r="AD1787">
        <v>0</v>
      </c>
      <c r="AE1787">
        <v>0</v>
      </c>
      <c r="AF1787">
        <v>11</v>
      </c>
      <c r="AG1787">
        <v>0</v>
      </c>
      <c r="AH1787">
        <v>0</v>
      </c>
      <c r="AI1787">
        <v>0</v>
      </c>
      <c r="AJ1787">
        <v>0</v>
      </c>
      <c r="AK1787">
        <v>0</v>
      </c>
      <c r="AL1787">
        <v>0</v>
      </c>
      <c r="AM1787">
        <v>0</v>
      </c>
      <c r="AN1787">
        <v>0</v>
      </c>
      <c r="AO1787">
        <v>6</v>
      </c>
      <c r="AP1787">
        <v>6</v>
      </c>
      <c r="AQ1787">
        <v>4</v>
      </c>
      <c r="AR1787">
        <v>0</v>
      </c>
      <c r="AS1787">
        <v>0</v>
      </c>
      <c r="AT1787">
        <v>0</v>
      </c>
      <c r="AU1787">
        <v>0</v>
      </c>
      <c r="AV1787">
        <v>0</v>
      </c>
      <c r="AW1787">
        <v>0</v>
      </c>
      <c r="AX1787">
        <v>0</v>
      </c>
      <c r="AY1787">
        <v>0</v>
      </c>
      <c r="AZ1787">
        <v>0</v>
      </c>
      <c r="BA1787">
        <v>0</v>
      </c>
      <c r="BB1787">
        <v>0</v>
      </c>
      <c r="BC1787">
        <v>0</v>
      </c>
      <c r="BD1787">
        <v>0</v>
      </c>
      <c r="BE1787">
        <v>0</v>
      </c>
      <c r="BF1787">
        <v>0</v>
      </c>
      <c r="BG1787">
        <v>0</v>
      </c>
      <c r="BH1787">
        <v>0</v>
      </c>
      <c r="BI1787">
        <v>0</v>
      </c>
      <c r="BJ1787" s="2">
        <v>46132</v>
      </c>
      <c r="BK1787">
        <v>0</v>
      </c>
      <c r="BL1787" s="3" t="str">
        <f>VLOOKUP(O1787,DropDownList!$H$1:$I$7,2,FALSE)</f>
        <v>2022/23</v>
      </c>
      <c r="BM1787" s="3" t="str">
        <f t="shared" si="27"/>
        <v>CONF</v>
      </c>
    </row>
    <row r="1788" spans="1:65" x14ac:dyDescent="0.2">
      <c r="A1788">
        <v>2026</v>
      </c>
      <c r="B1788">
        <v>4</v>
      </c>
      <c r="C1788" t="s">
        <v>189</v>
      </c>
      <c r="D1788" t="s">
        <v>191</v>
      </c>
      <c r="E1788" t="s">
        <v>24</v>
      </c>
      <c r="F1788">
        <v>9741</v>
      </c>
      <c r="G1788" t="s">
        <v>158</v>
      </c>
      <c r="H1788" t="s">
        <v>189</v>
      </c>
      <c r="I1788" t="s">
        <v>189</v>
      </c>
      <c r="J1788" s="1">
        <v>46113</v>
      </c>
      <c r="K1788" t="s">
        <v>440</v>
      </c>
      <c r="L1788">
        <v>1</v>
      </c>
      <c r="M1788" t="s">
        <v>441</v>
      </c>
      <c r="N1788" t="s">
        <v>442</v>
      </c>
      <c r="O1788" t="s">
        <v>156</v>
      </c>
      <c r="P1788" t="s">
        <v>159</v>
      </c>
      <c r="Q1788">
        <v>5228.55</v>
      </c>
      <c r="R1788">
        <v>15</v>
      </c>
      <c r="S1788">
        <v>120356.39</v>
      </c>
      <c r="T1788">
        <v>25097.24</v>
      </c>
      <c r="U1788">
        <v>3</v>
      </c>
      <c r="V1788">
        <v>1</v>
      </c>
      <c r="W1788">
        <v>368.24</v>
      </c>
      <c r="X1788">
        <v>2200</v>
      </c>
      <c r="Y1788">
        <v>0</v>
      </c>
      <c r="Z1788">
        <v>0</v>
      </c>
      <c r="AA1788">
        <v>90030.6</v>
      </c>
      <c r="AB1788">
        <v>0</v>
      </c>
      <c r="AC1788">
        <v>0</v>
      </c>
      <c r="AD1788">
        <v>0</v>
      </c>
      <c r="AE1788">
        <v>1</v>
      </c>
      <c r="AF1788">
        <v>9</v>
      </c>
      <c r="AG1788">
        <v>3</v>
      </c>
      <c r="AH1788">
        <v>1</v>
      </c>
      <c r="AI1788">
        <v>0</v>
      </c>
      <c r="AJ1788">
        <v>0</v>
      </c>
      <c r="AK1788">
        <v>0</v>
      </c>
      <c r="AL1788">
        <v>0</v>
      </c>
      <c r="AM1788">
        <v>0</v>
      </c>
      <c r="AN1788">
        <v>0</v>
      </c>
      <c r="AO1788">
        <v>8</v>
      </c>
      <c r="AP1788">
        <v>15</v>
      </c>
      <c r="AQ1788">
        <v>6</v>
      </c>
      <c r="AR1788">
        <v>0</v>
      </c>
      <c r="AS1788">
        <v>0</v>
      </c>
      <c r="AT1788">
        <v>0</v>
      </c>
      <c r="AU1788">
        <v>3</v>
      </c>
      <c r="AV1788">
        <v>1</v>
      </c>
      <c r="AW1788">
        <v>1</v>
      </c>
      <c r="AX1788">
        <v>0</v>
      </c>
      <c r="AY1788">
        <v>0</v>
      </c>
      <c r="AZ1788">
        <v>1</v>
      </c>
      <c r="BA1788">
        <v>0</v>
      </c>
      <c r="BB1788">
        <v>0</v>
      </c>
      <c r="BC1788">
        <v>0</v>
      </c>
      <c r="BD1788">
        <v>0</v>
      </c>
      <c r="BE1788">
        <v>0</v>
      </c>
      <c r="BF1788">
        <v>1</v>
      </c>
      <c r="BG1788">
        <v>0</v>
      </c>
      <c r="BH1788">
        <v>2</v>
      </c>
      <c r="BI1788">
        <v>0</v>
      </c>
      <c r="BJ1788" s="2">
        <v>46132</v>
      </c>
      <c r="BK1788">
        <v>0</v>
      </c>
      <c r="BL1788" s="3" t="str">
        <f>VLOOKUP(O1788,DropDownList!$H$1:$I$7,2,FALSE)</f>
        <v>2023/24</v>
      </c>
      <c r="BM1788" s="3" t="str">
        <f t="shared" si="27"/>
        <v>CONF</v>
      </c>
    </row>
    <row r="1789" spans="1:65" x14ac:dyDescent="0.2">
      <c r="A1789">
        <v>2026</v>
      </c>
      <c r="B1789">
        <v>4</v>
      </c>
      <c r="C1789" t="s">
        <v>189</v>
      </c>
      <c r="D1789" t="s">
        <v>191</v>
      </c>
      <c r="E1789" t="s">
        <v>24</v>
      </c>
      <c r="F1789">
        <v>9741</v>
      </c>
      <c r="G1789" t="s">
        <v>158</v>
      </c>
      <c r="H1789" t="s">
        <v>189</v>
      </c>
      <c r="I1789" t="s">
        <v>189</v>
      </c>
      <c r="J1789" s="1">
        <v>46113</v>
      </c>
      <c r="K1789" t="s">
        <v>440</v>
      </c>
      <c r="L1789">
        <v>1</v>
      </c>
      <c r="M1789" t="s">
        <v>441</v>
      </c>
      <c r="N1789" t="s">
        <v>442</v>
      </c>
      <c r="O1789" t="s">
        <v>149</v>
      </c>
      <c r="P1789" t="s">
        <v>161</v>
      </c>
      <c r="Q1789">
        <v>12030.43</v>
      </c>
      <c r="R1789">
        <v>1441</v>
      </c>
      <c r="S1789">
        <v>54210</v>
      </c>
      <c r="T1789">
        <v>900</v>
      </c>
      <c r="U1789">
        <v>912</v>
      </c>
      <c r="V1789">
        <v>365</v>
      </c>
      <c r="W1789">
        <v>7685.48</v>
      </c>
      <c r="X1789">
        <v>7685.48</v>
      </c>
      <c r="Y1789">
        <v>0</v>
      </c>
      <c r="Z1789">
        <v>0</v>
      </c>
      <c r="AA1789">
        <v>41279.57</v>
      </c>
      <c r="AB1789">
        <v>0</v>
      </c>
      <c r="AC1789">
        <v>0</v>
      </c>
      <c r="AD1789">
        <v>354</v>
      </c>
      <c r="AE1789">
        <v>11</v>
      </c>
      <c r="AF1789">
        <v>862</v>
      </c>
      <c r="AG1789">
        <v>14</v>
      </c>
      <c r="AH1789">
        <v>39</v>
      </c>
      <c r="AI1789">
        <v>526</v>
      </c>
      <c r="AJ1789">
        <v>0</v>
      </c>
      <c r="AK1789">
        <v>0</v>
      </c>
      <c r="AL1789">
        <v>0</v>
      </c>
      <c r="AM1789">
        <v>0</v>
      </c>
      <c r="AN1789">
        <v>0</v>
      </c>
      <c r="AO1789">
        <v>1034</v>
      </c>
      <c r="AP1789">
        <v>2447</v>
      </c>
      <c r="AQ1789">
        <v>1012</v>
      </c>
      <c r="AR1789">
        <v>0</v>
      </c>
      <c r="AS1789">
        <v>191</v>
      </c>
      <c r="AT1789">
        <v>46</v>
      </c>
      <c r="AU1789">
        <v>9</v>
      </c>
      <c r="AV1789">
        <v>6</v>
      </c>
      <c r="AW1789">
        <v>27</v>
      </c>
      <c r="AX1789">
        <v>0</v>
      </c>
      <c r="AY1789">
        <v>273</v>
      </c>
      <c r="AZ1789">
        <v>442</v>
      </c>
      <c r="BA1789">
        <v>84</v>
      </c>
      <c r="BB1789">
        <v>28</v>
      </c>
      <c r="BC1789">
        <v>8</v>
      </c>
      <c r="BD1789">
        <v>31</v>
      </c>
      <c r="BE1789">
        <v>0</v>
      </c>
      <c r="BF1789">
        <v>1409</v>
      </c>
      <c r="BG1789">
        <v>11865</v>
      </c>
      <c r="BH1789">
        <v>0</v>
      </c>
      <c r="BI1789">
        <v>906</v>
      </c>
      <c r="BJ1789" s="2">
        <v>46132</v>
      </c>
      <c r="BK1789">
        <v>0</v>
      </c>
      <c r="BL1789" s="3" t="str">
        <f>VLOOKUP(O1789,DropDownList!$H$1:$I$7,2,FALSE)</f>
        <v>2025/26</v>
      </c>
      <c r="BM1789" s="3" t="str">
        <f t="shared" si="27"/>
        <v>VSUR</v>
      </c>
    </row>
    <row r="1790" spans="1:65" x14ac:dyDescent="0.2">
      <c r="A1790">
        <v>2026</v>
      </c>
      <c r="B1790">
        <v>4</v>
      </c>
      <c r="C1790" t="s">
        <v>189</v>
      </c>
      <c r="D1790" t="s">
        <v>191</v>
      </c>
      <c r="E1790" t="s">
        <v>24</v>
      </c>
      <c r="F1790">
        <v>9741</v>
      </c>
      <c r="G1790" t="s">
        <v>158</v>
      </c>
      <c r="H1790" t="s">
        <v>189</v>
      </c>
      <c r="I1790" t="s">
        <v>189</v>
      </c>
      <c r="J1790" s="1">
        <v>46113</v>
      </c>
      <c r="K1790" t="s">
        <v>440</v>
      </c>
      <c r="L1790">
        <v>1</v>
      </c>
      <c r="M1790" t="s">
        <v>441</v>
      </c>
      <c r="N1790" t="s">
        <v>442</v>
      </c>
      <c r="O1790" t="s">
        <v>156</v>
      </c>
      <c r="P1790" t="s">
        <v>160</v>
      </c>
      <c r="Q1790">
        <v>311050.71999999997</v>
      </c>
      <c r="R1790">
        <v>2067</v>
      </c>
      <c r="S1790">
        <v>985744.17</v>
      </c>
      <c r="T1790">
        <v>36636.089999999997</v>
      </c>
      <c r="U1790">
        <v>729</v>
      </c>
      <c r="V1790">
        <v>309</v>
      </c>
      <c r="W1790">
        <v>176113.55</v>
      </c>
      <c r="X1790">
        <v>189990.96</v>
      </c>
      <c r="Y1790">
        <v>0</v>
      </c>
      <c r="Z1790">
        <v>0</v>
      </c>
      <c r="AA1790">
        <v>638057.36</v>
      </c>
      <c r="AB1790">
        <v>104880.46</v>
      </c>
      <c r="AC1790">
        <v>498610.2</v>
      </c>
      <c r="AD1790">
        <v>181</v>
      </c>
      <c r="AE1790">
        <v>128</v>
      </c>
      <c r="AF1790">
        <v>1229</v>
      </c>
      <c r="AG1790">
        <v>389</v>
      </c>
      <c r="AH1790">
        <v>81</v>
      </c>
      <c r="AI1790">
        <v>340</v>
      </c>
      <c r="AJ1790">
        <v>0</v>
      </c>
      <c r="AK1790">
        <v>0</v>
      </c>
      <c r="AL1790">
        <v>0</v>
      </c>
      <c r="AM1790">
        <v>0</v>
      </c>
      <c r="AN1790">
        <v>0</v>
      </c>
      <c r="AO1790">
        <v>1503</v>
      </c>
      <c r="AP1790">
        <v>6122</v>
      </c>
      <c r="AQ1790">
        <v>1481</v>
      </c>
      <c r="AR1790">
        <v>48</v>
      </c>
      <c r="AS1790">
        <v>907</v>
      </c>
      <c r="AT1790">
        <v>104</v>
      </c>
      <c r="AU1790">
        <v>120</v>
      </c>
      <c r="AV1790">
        <v>70</v>
      </c>
      <c r="AW1790">
        <v>37</v>
      </c>
      <c r="AX1790">
        <v>0</v>
      </c>
      <c r="AY1790">
        <v>807</v>
      </c>
      <c r="AZ1790">
        <v>1304</v>
      </c>
      <c r="BA1790">
        <v>664</v>
      </c>
      <c r="BB1790">
        <v>138</v>
      </c>
      <c r="BC1790">
        <v>63</v>
      </c>
      <c r="BD1790">
        <v>17</v>
      </c>
      <c r="BE1790">
        <v>0</v>
      </c>
      <c r="BF1790">
        <v>1978</v>
      </c>
      <c r="BG1790">
        <v>178227</v>
      </c>
      <c r="BH1790">
        <v>28</v>
      </c>
      <c r="BI1790">
        <v>663</v>
      </c>
      <c r="BJ1790" s="2">
        <v>46132</v>
      </c>
      <c r="BK1790">
        <v>2</v>
      </c>
      <c r="BL1790" s="3" t="str">
        <f>VLOOKUP(O1790,DropDownList!$H$1:$I$7,2,FALSE)</f>
        <v>2023/24</v>
      </c>
      <c r="BM1790" s="3" t="str">
        <f t="shared" si="27"/>
        <v>SC COURT</v>
      </c>
    </row>
    <row r="1791" spans="1:65" x14ac:dyDescent="0.2">
      <c r="A1791">
        <v>2026</v>
      </c>
      <c r="B1791">
        <v>4</v>
      </c>
      <c r="C1791" t="s">
        <v>189</v>
      </c>
      <c r="D1791" t="s">
        <v>191</v>
      </c>
      <c r="E1791" t="s">
        <v>24</v>
      </c>
      <c r="F1791">
        <v>9741</v>
      </c>
      <c r="G1791" t="s">
        <v>158</v>
      </c>
      <c r="H1791" t="s">
        <v>189</v>
      </c>
      <c r="I1791" t="s">
        <v>189</v>
      </c>
      <c r="J1791" s="1">
        <v>46113</v>
      </c>
      <c r="K1791" t="s">
        <v>440</v>
      </c>
      <c r="L1791">
        <v>1</v>
      </c>
      <c r="M1791" t="s">
        <v>441</v>
      </c>
      <c r="N1791" t="s">
        <v>442</v>
      </c>
      <c r="O1791" t="s">
        <v>156</v>
      </c>
      <c r="P1791" t="s">
        <v>161</v>
      </c>
      <c r="Q1791">
        <v>9986.7800000000007</v>
      </c>
      <c r="R1791">
        <v>1911</v>
      </c>
      <c r="S1791">
        <v>128580</v>
      </c>
      <c r="T1791">
        <v>1535</v>
      </c>
      <c r="U1791">
        <v>683</v>
      </c>
      <c r="V1791">
        <v>181</v>
      </c>
      <c r="W1791">
        <v>7265.33</v>
      </c>
      <c r="X1791">
        <v>7265.33</v>
      </c>
      <c r="Y1791">
        <v>0</v>
      </c>
      <c r="Z1791">
        <v>0</v>
      </c>
      <c r="AA1791">
        <v>117058.22</v>
      </c>
      <c r="AB1791">
        <v>0</v>
      </c>
      <c r="AC1791">
        <v>0</v>
      </c>
      <c r="AD1791">
        <v>176</v>
      </c>
      <c r="AE1791">
        <v>5</v>
      </c>
      <c r="AF1791">
        <v>1478</v>
      </c>
      <c r="AG1791">
        <v>15</v>
      </c>
      <c r="AH1791">
        <v>78</v>
      </c>
      <c r="AI1791">
        <v>339</v>
      </c>
      <c r="AJ1791">
        <v>0</v>
      </c>
      <c r="AK1791">
        <v>0</v>
      </c>
      <c r="AL1791">
        <v>0</v>
      </c>
      <c r="AM1791">
        <v>0</v>
      </c>
      <c r="AN1791">
        <v>0</v>
      </c>
      <c r="AO1791">
        <v>1393</v>
      </c>
      <c r="AP1791">
        <v>5866</v>
      </c>
      <c r="AQ1791">
        <v>1406</v>
      </c>
      <c r="AR1791">
        <v>47</v>
      </c>
      <c r="AS1791">
        <v>888</v>
      </c>
      <c r="AT1791">
        <v>103</v>
      </c>
      <c r="AU1791">
        <v>117</v>
      </c>
      <c r="AV1791">
        <v>71</v>
      </c>
      <c r="AW1791">
        <v>35</v>
      </c>
      <c r="AX1791">
        <v>0</v>
      </c>
      <c r="AY1791">
        <v>765</v>
      </c>
      <c r="AZ1791">
        <v>1251</v>
      </c>
      <c r="BA1791">
        <v>645</v>
      </c>
      <c r="BB1791">
        <v>125</v>
      </c>
      <c r="BC1791">
        <v>56</v>
      </c>
      <c r="BD1791">
        <v>13</v>
      </c>
      <c r="BE1791">
        <v>0</v>
      </c>
      <c r="BF1791">
        <v>1823</v>
      </c>
      <c r="BG1791">
        <v>9865</v>
      </c>
      <c r="BH1791">
        <v>1</v>
      </c>
      <c r="BI1791">
        <v>621</v>
      </c>
      <c r="BJ1791" s="2">
        <v>46132</v>
      </c>
      <c r="BK1791">
        <v>2</v>
      </c>
      <c r="BL1791" s="3" t="str">
        <f>VLOOKUP(O1791,DropDownList!$H$1:$I$7,2,FALSE)</f>
        <v>2023/24</v>
      </c>
      <c r="BM1791" s="3" t="str">
        <f t="shared" si="27"/>
        <v>VSUR</v>
      </c>
    </row>
    <row r="1792" spans="1:65" x14ac:dyDescent="0.2">
      <c r="A1792">
        <v>2026</v>
      </c>
      <c r="B1792">
        <v>4</v>
      </c>
      <c r="C1792" t="s">
        <v>189</v>
      </c>
      <c r="D1792" t="s">
        <v>191</v>
      </c>
      <c r="E1792" t="s">
        <v>24</v>
      </c>
      <c r="F1792">
        <v>9741</v>
      </c>
      <c r="G1792" t="s">
        <v>158</v>
      </c>
      <c r="H1792" t="s">
        <v>189</v>
      </c>
      <c r="I1792" t="s">
        <v>189</v>
      </c>
      <c r="J1792" s="1">
        <v>46113</v>
      </c>
      <c r="K1792" t="s">
        <v>440</v>
      </c>
      <c r="L1792">
        <v>1</v>
      </c>
      <c r="M1792" t="s">
        <v>441</v>
      </c>
      <c r="N1792" t="s">
        <v>442</v>
      </c>
      <c r="O1792" t="s">
        <v>149</v>
      </c>
      <c r="P1792" t="s">
        <v>159</v>
      </c>
      <c r="Q1792">
        <v>144576.47</v>
      </c>
      <c r="R1792">
        <v>15</v>
      </c>
      <c r="S1792">
        <v>286632.03000000003</v>
      </c>
      <c r="T1792">
        <v>0</v>
      </c>
      <c r="U1792">
        <v>8</v>
      </c>
      <c r="V1792">
        <v>2</v>
      </c>
      <c r="W1792">
        <v>73068.38</v>
      </c>
      <c r="X1792">
        <v>73068.38</v>
      </c>
      <c r="Y1792">
        <v>0</v>
      </c>
      <c r="Z1792">
        <v>0</v>
      </c>
      <c r="AA1792">
        <v>142055.56</v>
      </c>
      <c r="AB1792">
        <v>0</v>
      </c>
      <c r="AC1792">
        <v>0</v>
      </c>
      <c r="AD1792">
        <v>2</v>
      </c>
      <c r="AE1792">
        <v>0</v>
      </c>
      <c r="AF1792">
        <v>7</v>
      </c>
      <c r="AG1792">
        <v>5</v>
      </c>
      <c r="AH1792">
        <v>0</v>
      </c>
      <c r="AI1792">
        <v>3</v>
      </c>
      <c r="AJ1792">
        <v>0</v>
      </c>
      <c r="AK1792">
        <v>0</v>
      </c>
      <c r="AL1792">
        <v>0</v>
      </c>
      <c r="AM1792">
        <v>0</v>
      </c>
      <c r="AN1792">
        <v>0</v>
      </c>
      <c r="AO1792">
        <v>11</v>
      </c>
      <c r="AP1792">
        <v>14</v>
      </c>
      <c r="AQ1792">
        <v>5</v>
      </c>
      <c r="AR1792">
        <v>0</v>
      </c>
      <c r="AS1792">
        <v>0</v>
      </c>
      <c r="AT1792">
        <v>0</v>
      </c>
      <c r="AU1792">
        <v>2</v>
      </c>
      <c r="AV1792">
        <v>0</v>
      </c>
      <c r="AW1792">
        <v>0</v>
      </c>
      <c r="AX1792">
        <v>0</v>
      </c>
      <c r="AY1792">
        <v>0</v>
      </c>
      <c r="AZ1792">
        <v>0</v>
      </c>
      <c r="BA1792">
        <v>0</v>
      </c>
      <c r="BB1792">
        <v>0</v>
      </c>
      <c r="BC1792">
        <v>0</v>
      </c>
      <c r="BD1792">
        <v>0</v>
      </c>
      <c r="BE1792">
        <v>0</v>
      </c>
      <c r="BF1792">
        <v>0</v>
      </c>
      <c r="BG1792">
        <v>83188.38</v>
      </c>
      <c r="BH1792">
        <v>0</v>
      </c>
      <c r="BI1792">
        <v>0</v>
      </c>
      <c r="BJ1792" s="2">
        <v>46132</v>
      </c>
      <c r="BK1792">
        <v>0</v>
      </c>
      <c r="BL1792" s="3" t="str">
        <f>VLOOKUP(O1792,DropDownList!$H$1:$I$7,2,FALSE)</f>
        <v>2025/26</v>
      </c>
      <c r="BM1792" s="3" t="str">
        <f t="shared" si="27"/>
        <v>CONF</v>
      </c>
    </row>
    <row r="1793" spans="1:65" x14ac:dyDescent="0.2">
      <c r="A1793">
        <v>2026</v>
      </c>
      <c r="B1793">
        <v>4</v>
      </c>
      <c r="C1793" t="s">
        <v>189</v>
      </c>
      <c r="D1793" t="s">
        <v>191</v>
      </c>
      <c r="E1793" t="s">
        <v>24</v>
      </c>
      <c r="F1793">
        <v>9741</v>
      </c>
      <c r="G1793" t="s">
        <v>158</v>
      </c>
      <c r="H1793" t="s">
        <v>189</v>
      </c>
      <c r="I1793" t="s">
        <v>189</v>
      </c>
      <c r="J1793" s="1">
        <v>46113</v>
      </c>
      <c r="K1793" t="s">
        <v>440</v>
      </c>
      <c r="L1793">
        <v>1</v>
      </c>
      <c r="M1793" t="s">
        <v>441</v>
      </c>
      <c r="N1793" t="s">
        <v>442</v>
      </c>
      <c r="O1793" t="s">
        <v>149</v>
      </c>
      <c r="P1793" t="s">
        <v>160</v>
      </c>
      <c r="Q1793">
        <v>387094.31</v>
      </c>
      <c r="R1793">
        <v>1534</v>
      </c>
      <c r="S1793">
        <v>766667.8</v>
      </c>
      <c r="T1793">
        <v>19915</v>
      </c>
      <c r="U1793">
        <v>969</v>
      </c>
      <c r="V1793">
        <v>605</v>
      </c>
      <c r="W1793">
        <v>162554.54999999999</v>
      </c>
      <c r="X1793">
        <v>251033.3</v>
      </c>
      <c r="Y1793">
        <v>0</v>
      </c>
      <c r="Z1793">
        <v>0</v>
      </c>
      <c r="AA1793">
        <v>359658.49</v>
      </c>
      <c r="AB1793">
        <v>52261.68</v>
      </c>
      <c r="AC1793">
        <v>285408.94</v>
      </c>
      <c r="AD1793">
        <v>358</v>
      </c>
      <c r="AE1793">
        <v>247</v>
      </c>
      <c r="AF1793">
        <v>519</v>
      </c>
      <c r="AG1793">
        <v>435</v>
      </c>
      <c r="AH1793">
        <v>45</v>
      </c>
      <c r="AI1793">
        <v>534</v>
      </c>
      <c r="AJ1793">
        <v>0</v>
      </c>
      <c r="AK1793">
        <v>0</v>
      </c>
      <c r="AL1793">
        <v>0</v>
      </c>
      <c r="AM1793">
        <v>0</v>
      </c>
      <c r="AN1793">
        <v>0</v>
      </c>
      <c r="AO1793">
        <v>1095</v>
      </c>
      <c r="AP1793">
        <v>2500</v>
      </c>
      <c r="AQ1793">
        <v>1030</v>
      </c>
      <c r="AR1793">
        <v>13</v>
      </c>
      <c r="AS1793">
        <v>189</v>
      </c>
      <c r="AT1793">
        <v>45</v>
      </c>
      <c r="AU1793">
        <v>9</v>
      </c>
      <c r="AV1793">
        <v>7</v>
      </c>
      <c r="AW1793">
        <v>32</v>
      </c>
      <c r="AX1793">
        <v>0</v>
      </c>
      <c r="AY1793">
        <v>282</v>
      </c>
      <c r="AZ1793">
        <v>444</v>
      </c>
      <c r="BA1793">
        <v>81</v>
      </c>
      <c r="BB1793">
        <v>28</v>
      </c>
      <c r="BC1793">
        <v>7</v>
      </c>
      <c r="BD1793">
        <v>33</v>
      </c>
      <c r="BE1793">
        <v>0</v>
      </c>
      <c r="BF1793">
        <v>1489</v>
      </c>
      <c r="BG1793">
        <v>236090.9</v>
      </c>
      <c r="BH1793">
        <v>1</v>
      </c>
      <c r="BI1793">
        <v>957</v>
      </c>
      <c r="BJ1793" s="2">
        <v>46132</v>
      </c>
      <c r="BK1793">
        <v>0</v>
      </c>
      <c r="BL1793" s="3" t="str">
        <f>VLOOKUP(O1793,DropDownList!$H$1:$I$7,2,FALSE)</f>
        <v>2025/26</v>
      </c>
      <c r="BM1793" s="3" t="str">
        <f t="shared" si="27"/>
        <v>SC COURT</v>
      </c>
    </row>
    <row r="1794" spans="1:65" x14ac:dyDescent="0.2">
      <c r="A1794">
        <v>2026</v>
      </c>
      <c r="B1794">
        <v>4</v>
      </c>
      <c r="C1794" t="s">
        <v>189</v>
      </c>
      <c r="D1794" t="s">
        <v>191</v>
      </c>
      <c r="E1794" t="s">
        <v>24</v>
      </c>
      <c r="F1794">
        <v>9741</v>
      </c>
      <c r="G1794" t="s">
        <v>158</v>
      </c>
      <c r="H1794" t="s">
        <v>189</v>
      </c>
      <c r="I1794" t="s">
        <v>189</v>
      </c>
      <c r="J1794" s="1">
        <v>46113</v>
      </c>
      <c r="K1794" t="s">
        <v>440</v>
      </c>
      <c r="L1794">
        <v>1</v>
      </c>
      <c r="M1794" t="s">
        <v>441</v>
      </c>
      <c r="N1794" t="s">
        <v>442</v>
      </c>
      <c r="O1794" t="s">
        <v>147</v>
      </c>
      <c r="P1794" t="s">
        <v>161</v>
      </c>
      <c r="Q1794">
        <v>9541.09</v>
      </c>
      <c r="R1794">
        <v>1916</v>
      </c>
      <c r="S1794">
        <v>44770</v>
      </c>
      <c r="T1794">
        <v>1703.18</v>
      </c>
      <c r="U1794">
        <v>915</v>
      </c>
      <c r="V1794">
        <v>213</v>
      </c>
      <c r="W1794">
        <v>4798.3</v>
      </c>
      <c r="X1794">
        <v>4813.3</v>
      </c>
      <c r="Y1794">
        <v>0</v>
      </c>
      <c r="Z1794">
        <v>0</v>
      </c>
      <c r="AA1794">
        <v>33525.730000000003</v>
      </c>
      <c r="AB1794">
        <v>0</v>
      </c>
      <c r="AC1794">
        <v>0</v>
      </c>
      <c r="AD1794">
        <v>203</v>
      </c>
      <c r="AE1794">
        <v>10</v>
      </c>
      <c r="AF1794">
        <v>1360</v>
      </c>
      <c r="AG1794">
        <v>22</v>
      </c>
      <c r="AH1794">
        <v>87</v>
      </c>
      <c r="AI1794">
        <v>442</v>
      </c>
      <c r="AJ1794">
        <v>0</v>
      </c>
      <c r="AK1794">
        <v>0</v>
      </c>
      <c r="AL1794">
        <v>0</v>
      </c>
      <c r="AM1794">
        <v>0</v>
      </c>
      <c r="AN1794">
        <v>0</v>
      </c>
      <c r="AO1794">
        <v>1411</v>
      </c>
      <c r="AP1794">
        <v>4761</v>
      </c>
      <c r="AQ1794">
        <v>1388</v>
      </c>
      <c r="AR1794">
        <v>5</v>
      </c>
      <c r="AS1794">
        <v>585</v>
      </c>
      <c r="AT1794">
        <v>85</v>
      </c>
      <c r="AU1794">
        <v>58</v>
      </c>
      <c r="AV1794">
        <v>38</v>
      </c>
      <c r="AW1794">
        <v>48</v>
      </c>
      <c r="AX1794">
        <v>0</v>
      </c>
      <c r="AY1794">
        <v>674</v>
      </c>
      <c r="AZ1794">
        <v>986</v>
      </c>
      <c r="BA1794">
        <v>368</v>
      </c>
      <c r="BB1794">
        <v>78</v>
      </c>
      <c r="BC1794">
        <v>36</v>
      </c>
      <c r="BD1794">
        <v>50</v>
      </c>
      <c r="BE1794">
        <v>0</v>
      </c>
      <c r="BF1794">
        <v>1858</v>
      </c>
      <c r="BG1794">
        <v>9285</v>
      </c>
      <c r="BH1794">
        <v>5</v>
      </c>
      <c r="BI1794">
        <v>899</v>
      </c>
      <c r="BJ1794" s="2">
        <v>46132</v>
      </c>
      <c r="BK1794">
        <v>1</v>
      </c>
      <c r="BL1794" s="3" t="str">
        <f>VLOOKUP(O1794,DropDownList!$H$1:$I$7,2,FALSE)</f>
        <v>2024/25</v>
      </c>
      <c r="BM1794" s="3" t="str">
        <f t="shared" si="27"/>
        <v>VSUR</v>
      </c>
    </row>
    <row r="1795" spans="1:65" x14ac:dyDescent="0.2">
      <c r="A1795">
        <v>2026</v>
      </c>
      <c r="B1795">
        <v>4</v>
      </c>
      <c r="C1795" t="s">
        <v>189</v>
      </c>
      <c r="D1795" t="s">
        <v>191</v>
      </c>
      <c r="E1795" t="s">
        <v>24</v>
      </c>
      <c r="F1795">
        <v>9741</v>
      </c>
      <c r="G1795" t="s">
        <v>158</v>
      </c>
      <c r="H1795" t="s">
        <v>189</v>
      </c>
      <c r="I1795" t="s">
        <v>189</v>
      </c>
      <c r="J1795" s="1">
        <v>46113</v>
      </c>
      <c r="K1795" t="s">
        <v>440</v>
      </c>
      <c r="L1795">
        <v>1</v>
      </c>
      <c r="M1795" t="s">
        <v>441</v>
      </c>
      <c r="N1795" t="s">
        <v>442</v>
      </c>
      <c r="O1795" t="s">
        <v>147</v>
      </c>
      <c r="P1795" t="s">
        <v>160</v>
      </c>
      <c r="Q1795">
        <v>366400.17</v>
      </c>
      <c r="R1795">
        <v>2058</v>
      </c>
      <c r="S1795">
        <v>1067698.73</v>
      </c>
      <c r="T1795">
        <v>39967.82</v>
      </c>
      <c r="U1795">
        <v>983</v>
      </c>
      <c r="V1795">
        <v>424</v>
      </c>
      <c r="W1795">
        <v>147027.78</v>
      </c>
      <c r="X1795">
        <v>165964.35</v>
      </c>
      <c r="Y1795">
        <v>0</v>
      </c>
      <c r="Z1795">
        <v>0</v>
      </c>
      <c r="AA1795">
        <v>661330.74</v>
      </c>
      <c r="AB1795">
        <v>102557.83</v>
      </c>
      <c r="AC1795">
        <v>523866.07</v>
      </c>
      <c r="AD1795">
        <v>204</v>
      </c>
      <c r="AE1795">
        <v>220</v>
      </c>
      <c r="AF1795">
        <v>966</v>
      </c>
      <c r="AG1795">
        <v>543</v>
      </c>
      <c r="AH1795">
        <v>94</v>
      </c>
      <c r="AI1795">
        <v>440</v>
      </c>
      <c r="AJ1795">
        <v>0</v>
      </c>
      <c r="AK1795">
        <v>0</v>
      </c>
      <c r="AL1795">
        <v>0</v>
      </c>
      <c r="AM1795">
        <v>0</v>
      </c>
      <c r="AN1795">
        <v>0</v>
      </c>
      <c r="AO1795">
        <v>1499</v>
      </c>
      <c r="AP1795">
        <v>4966</v>
      </c>
      <c r="AQ1795">
        <v>1442</v>
      </c>
      <c r="AR1795">
        <v>12</v>
      </c>
      <c r="AS1795">
        <v>609</v>
      </c>
      <c r="AT1795">
        <v>88</v>
      </c>
      <c r="AU1795">
        <v>59</v>
      </c>
      <c r="AV1795">
        <v>37</v>
      </c>
      <c r="AW1795">
        <v>54</v>
      </c>
      <c r="AX1795">
        <v>0</v>
      </c>
      <c r="AY1795">
        <v>703</v>
      </c>
      <c r="AZ1795">
        <v>1027</v>
      </c>
      <c r="BA1795">
        <v>378</v>
      </c>
      <c r="BB1795">
        <v>80</v>
      </c>
      <c r="BC1795">
        <v>37</v>
      </c>
      <c r="BD1795">
        <v>53</v>
      </c>
      <c r="BE1795">
        <v>0</v>
      </c>
      <c r="BF1795">
        <v>1987</v>
      </c>
      <c r="BG1795">
        <v>186820.75</v>
      </c>
      <c r="BH1795">
        <v>15</v>
      </c>
      <c r="BI1795">
        <v>967</v>
      </c>
      <c r="BJ1795" s="2">
        <v>46132</v>
      </c>
      <c r="BK1795">
        <v>1</v>
      </c>
      <c r="BL1795" s="3" t="str">
        <f>VLOOKUP(O1795,DropDownList!$H$1:$I$7,2,FALSE)</f>
        <v>2024/25</v>
      </c>
      <c r="BM1795" s="3" t="str">
        <f t="shared" ref="BM1795:BM1858" si="28">IF(RIGHT(P1795,4)="VSUR","VSUR",IF(RIGHT(P1795,4)="CONF","CONF",P1795))</f>
        <v>SC COURT</v>
      </c>
    </row>
    <row r="1796" spans="1:65" x14ac:dyDescent="0.2">
      <c r="A1796">
        <v>2026</v>
      </c>
      <c r="B1796">
        <v>4</v>
      </c>
      <c r="C1796" t="s">
        <v>189</v>
      </c>
      <c r="D1796" t="s">
        <v>191</v>
      </c>
      <c r="E1796" t="s">
        <v>24</v>
      </c>
      <c r="F1796">
        <v>9741</v>
      </c>
      <c r="G1796" t="s">
        <v>158</v>
      </c>
      <c r="H1796" t="s">
        <v>189</v>
      </c>
      <c r="I1796" t="s">
        <v>189</v>
      </c>
      <c r="J1796" s="1">
        <v>46113</v>
      </c>
      <c r="K1796" t="s">
        <v>440</v>
      </c>
      <c r="L1796">
        <v>1</v>
      </c>
      <c r="M1796" t="s">
        <v>441</v>
      </c>
      <c r="N1796" t="s">
        <v>442</v>
      </c>
      <c r="O1796" t="s">
        <v>155</v>
      </c>
      <c r="P1796" t="s">
        <v>161</v>
      </c>
      <c r="Q1796">
        <v>4211.6400000000003</v>
      </c>
      <c r="R1796">
        <v>1956</v>
      </c>
      <c r="S1796">
        <v>39595</v>
      </c>
      <c r="T1796">
        <v>1470</v>
      </c>
      <c r="U1796">
        <v>457</v>
      </c>
      <c r="V1796">
        <v>88</v>
      </c>
      <c r="W1796">
        <v>1960</v>
      </c>
      <c r="X1796">
        <v>1960</v>
      </c>
      <c r="Y1796">
        <v>0</v>
      </c>
      <c r="Z1796">
        <v>0</v>
      </c>
      <c r="AA1796">
        <v>33913.360000000001</v>
      </c>
      <c r="AB1796">
        <v>0</v>
      </c>
      <c r="AC1796">
        <v>0</v>
      </c>
      <c r="AD1796">
        <v>85</v>
      </c>
      <c r="AE1796">
        <v>3</v>
      </c>
      <c r="AF1796">
        <v>1651</v>
      </c>
      <c r="AG1796">
        <v>10</v>
      </c>
      <c r="AH1796">
        <v>86</v>
      </c>
      <c r="AI1796">
        <v>209</v>
      </c>
      <c r="AJ1796">
        <v>0</v>
      </c>
      <c r="AK1796">
        <v>0</v>
      </c>
      <c r="AL1796">
        <v>0</v>
      </c>
      <c r="AM1796">
        <v>0</v>
      </c>
      <c r="AN1796">
        <v>0</v>
      </c>
      <c r="AO1796">
        <v>1395</v>
      </c>
      <c r="AP1796">
        <v>6714</v>
      </c>
      <c r="AQ1796">
        <v>1448</v>
      </c>
      <c r="AR1796">
        <v>0</v>
      </c>
      <c r="AS1796">
        <v>1096</v>
      </c>
      <c r="AT1796">
        <v>153</v>
      </c>
      <c r="AU1796">
        <v>163</v>
      </c>
      <c r="AV1796">
        <v>83</v>
      </c>
      <c r="AW1796">
        <v>30</v>
      </c>
      <c r="AX1796">
        <v>0</v>
      </c>
      <c r="AY1796">
        <v>871</v>
      </c>
      <c r="AZ1796">
        <v>1383</v>
      </c>
      <c r="BA1796">
        <v>786</v>
      </c>
      <c r="BB1796">
        <v>169</v>
      </c>
      <c r="BC1796">
        <v>94</v>
      </c>
      <c r="BD1796">
        <v>51</v>
      </c>
      <c r="BE1796">
        <v>0</v>
      </c>
      <c r="BF1796">
        <v>1923</v>
      </c>
      <c r="BG1796">
        <v>4070</v>
      </c>
      <c r="BH1796">
        <v>0</v>
      </c>
      <c r="BI1796">
        <v>445</v>
      </c>
      <c r="BJ1796" s="2">
        <v>46132</v>
      </c>
      <c r="BK1796">
        <v>1</v>
      </c>
      <c r="BL1796" s="3" t="str">
        <f>VLOOKUP(O1796,DropDownList!$H$1:$I$7,2,FALSE)</f>
        <v>2022/23</v>
      </c>
      <c r="BM1796" s="3" t="str">
        <f t="shared" si="28"/>
        <v>VSUR</v>
      </c>
    </row>
    <row r="1797" spans="1:65" x14ac:dyDescent="0.2">
      <c r="A1797">
        <v>2026</v>
      </c>
      <c r="B1797">
        <v>4</v>
      </c>
      <c r="C1797" t="s">
        <v>189</v>
      </c>
      <c r="D1797" t="s">
        <v>191</v>
      </c>
      <c r="E1797" t="s">
        <v>24</v>
      </c>
      <c r="F1797">
        <v>9741</v>
      </c>
      <c r="G1797" t="s">
        <v>158</v>
      </c>
      <c r="H1797" t="s">
        <v>189</v>
      </c>
      <c r="I1797" t="s">
        <v>189</v>
      </c>
      <c r="J1797" s="1">
        <v>46113</v>
      </c>
      <c r="K1797" t="s">
        <v>440</v>
      </c>
      <c r="L1797">
        <v>1</v>
      </c>
      <c r="M1797" t="s">
        <v>441</v>
      </c>
      <c r="N1797" t="s">
        <v>442</v>
      </c>
      <c r="O1797" t="s">
        <v>147</v>
      </c>
      <c r="P1797" t="s">
        <v>159</v>
      </c>
      <c r="Q1797">
        <v>603302.71</v>
      </c>
      <c r="R1797">
        <v>15</v>
      </c>
      <c r="S1797">
        <v>924907.95</v>
      </c>
      <c r="T1797">
        <v>208321.25</v>
      </c>
      <c r="U1797">
        <v>4</v>
      </c>
      <c r="V1797">
        <v>4</v>
      </c>
      <c r="W1797">
        <v>581749.59</v>
      </c>
      <c r="X1797">
        <v>603302.71</v>
      </c>
      <c r="Y1797">
        <v>0</v>
      </c>
      <c r="Z1797">
        <v>0</v>
      </c>
      <c r="AA1797">
        <v>113283.99</v>
      </c>
      <c r="AB1797">
        <v>0</v>
      </c>
      <c r="AC1797">
        <v>0</v>
      </c>
      <c r="AD1797">
        <v>3</v>
      </c>
      <c r="AE1797">
        <v>1</v>
      </c>
      <c r="AF1797">
        <v>10</v>
      </c>
      <c r="AG1797">
        <v>1</v>
      </c>
      <c r="AH1797">
        <v>0</v>
      </c>
      <c r="AI1797">
        <v>3</v>
      </c>
      <c r="AJ1797">
        <v>0</v>
      </c>
      <c r="AK1797">
        <v>0</v>
      </c>
      <c r="AL1797">
        <v>0</v>
      </c>
      <c r="AM1797">
        <v>0</v>
      </c>
      <c r="AN1797">
        <v>0</v>
      </c>
      <c r="AO1797">
        <v>9</v>
      </c>
      <c r="AP1797">
        <v>16</v>
      </c>
      <c r="AQ1797">
        <v>6</v>
      </c>
      <c r="AR1797">
        <v>0</v>
      </c>
      <c r="AS1797">
        <v>0</v>
      </c>
      <c r="AT1797">
        <v>0</v>
      </c>
      <c r="AU1797">
        <v>5</v>
      </c>
      <c r="AV1797">
        <v>1</v>
      </c>
      <c r="AW1797">
        <v>1</v>
      </c>
      <c r="AX1797">
        <v>0</v>
      </c>
      <c r="AY1797">
        <v>0</v>
      </c>
      <c r="AZ1797">
        <v>0</v>
      </c>
      <c r="BA1797">
        <v>0</v>
      </c>
      <c r="BB1797">
        <v>0</v>
      </c>
      <c r="BC1797">
        <v>0</v>
      </c>
      <c r="BD1797">
        <v>0</v>
      </c>
      <c r="BE1797">
        <v>0</v>
      </c>
      <c r="BF1797">
        <v>0</v>
      </c>
      <c r="BG1797">
        <v>398769.5</v>
      </c>
      <c r="BH1797">
        <v>1</v>
      </c>
      <c r="BI1797">
        <v>0</v>
      </c>
      <c r="BJ1797" s="2">
        <v>46132</v>
      </c>
      <c r="BK1797">
        <v>0</v>
      </c>
      <c r="BL1797" s="3" t="str">
        <f>VLOOKUP(O1797,DropDownList!$H$1:$I$7,2,FALSE)</f>
        <v>2024/25</v>
      </c>
      <c r="BM1797" s="3" t="str">
        <f t="shared" si="28"/>
        <v>CONF</v>
      </c>
    </row>
    <row r="1798" spans="1:65" x14ac:dyDescent="0.2">
      <c r="A1798">
        <v>2026</v>
      </c>
      <c r="B1798">
        <v>4</v>
      </c>
      <c r="C1798" t="s">
        <v>189</v>
      </c>
      <c r="D1798" t="s">
        <v>191</v>
      </c>
      <c r="E1798" t="s">
        <v>24</v>
      </c>
      <c r="F1798">
        <v>9741</v>
      </c>
      <c r="G1798" t="s">
        <v>158</v>
      </c>
      <c r="H1798" t="s">
        <v>189</v>
      </c>
      <c r="I1798" t="s">
        <v>189</v>
      </c>
      <c r="J1798" s="1">
        <v>46113</v>
      </c>
      <c r="K1798" t="s">
        <v>440</v>
      </c>
      <c r="L1798">
        <v>1</v>
      </c>
      <c r="M1798" t="s">
        <v>441</v>
      </c>
      <c r="N1798" t="s">
        <v>442</v>
      </c>
      <c r="O1798" t="s">
        <v>155</v>
      </c>
      <c r="P1798" t="s">
        <v>160</v>
      </c>
      <c r="Q1798">
        <v>177580.29</v>
      </c>
      <c r="R1798">
        <v>2174</v>
      </c>
      <c r="S1798">
        <v>947191.5</v>
      </c>
      <c r="T1798">
        <v>52036.77</v>
      </c>
      <c r="U1798">
        <v>504</v>
      </c>
      <c r="V1798">
        <v>189</v>
      </c>
      <c r="W1798">
        <v>64916.97</v>
      </c>
      <c r="X1798">
        <v>80356.97</v>
      </c>
      <c r="Y1798">
        <v>0</v>
      </c>
      <c r="Z1798">
        <v>0</v>
      </c>
      <c r="AA1798">
        <v>717574.44</v>
      </c>
      <c r="AB1798">
        <v>98590.99</v>
      </c>
      <c r="AC1798">
        <v>584710.09</v>
      </c>
      <c r="AD1798">
        <v>86</v>
      </c>
      <c r="AE1798">
        <v>103</v>
      </c>
      <c r="AF1798">
        <v>1514</v>
      </c>
      <c r="AG1798">
        <v>291</v>
      </c>
      <c r="AH1798">
        <v>95</v>
      </c>
      <c r="AI1798">
        <v>213</v>
      </c>
      <c r="AJ1798">
        <v>0</v>
      </c>
      <c r="AK1798">
        <v>0</v>
      </c>
      <c r="AL1798">
        <v>0</v>
      </c>
      <c r="AM1798">
        <v>0</v>
      </c>
      <c r="AN1798">
        <v>0</v>
      </c>
      <c r="AO1798">
        <v>1559</v>
      </c>
      <c r="AP1798">
        <v>7265</v>
      </c>
      <c r="AQ1798">
        <v>1588</v>
      </c>
      <c r="AR1798">
        <v>4</v>
      </c>
      <c r="AS1798">
        <v>1201</v>
      </c>
      <c r="AT1798">
        <v>159</v>
      </c>
      <c r="AU1798">
        <v>161</v>
      </c>
      <c r="AV1798">
        <v>83</v>
      </c>
      <c r="AW1798">
        <v>36</v>
      </c>
      <c r="AX1798">
        <v>0</v>
      </c>
      <c r="AY1798">
        <v>961</v>
      </c>
      <c r="AZ1798">
        <v>1505</v>
      </c>
      <c r="BA1798">
        <v>839</v>
      </c>
      <c r="BB1798">
        <v>175</v>
      </c>
      <c r="BC1798">
        <v>96</v>
      </c>
      <c r="BD1798">
        <v>56</v>
      </c>
      <c r="BE1798">
        <v>0</v>
      </c>
      <c r="BF1798">
        <v>2131</v>
      </c>
      <c r="BG1798">
        <v>77066</v>
      </c>
      <c r="BH1798">
        <v>61</v>
      </c>
      <c r="BI1798">
        <v>492</v>
      </c>
      <c r="BJ1798" s="2">
        <v>46132</v>
      </c>
      <c r="BK1798">
        <v>1</v>
      </c>
      <c r="BL1798" s="3" t="str">
        <f>VLOOKUP(O1798,DropDownList!$H$1:$I$7,2,FALSE)</f>
        <v>2022/23</v>
      </c>
      <c r="BM1798" s="3" t="str">
        <f t="shared" si="28"/>
        <v>SC COURT</v>
      </c>
    </row>
    <row r="1799" spans="1:65" x14ac:dyDescent="0.2">
      <c r="A1799">
        <v>2026</v>
      </c>
      <c r="B1799">
        <v>4</v>
      </c>
      <c r="C1799" t="s">
        <v>189</v>
      </c>
      <c r="D1799" t="s">
        <v>191</v>
      </c>
      <c r="E1799" t="s">
        <v>24</v>
      </c>
      <c r="F1799">
        <v>9741</v>
      </c>
      <c r="G1799" t="s">
        <v>158</v>
      </c>
      <c r="H1799" t="s">
        <v>189</v>
      </c>
      <c r="I1799" t="s">
        <v>189</v>
      </c>
      <c r="J1799" s="1">
        <v>46113</v>
      </c>
      <c r="K1799" t="s">
        <v>440</v>
      </c>
      <c r="L1799">
        <v>1</v>
      </c>
      <c r="M1799" t="s">
        <v>441</v>
      </c>
      <c r="N1799" t="s">
        <v>442</v>
      </c>
      <c r="O1799" t="s">
        <v>156</v>
      </c>
      <c r="P1799" t="s">
        <v>150</v>
      </c>
      <c r="Q1799">
        <v>0</v>
      </c>
      <c r="R1799">
        <v>1</v>
      </c>
      <c r="S1799">
        <v>300</v>
      </c>
      <c r="T1799">
        <v>0</v>
      </c>
      <c r="U1799">
        <v>0</v>
      </c>
      <c r="V1799">
        <v>0</v>
      </c>
      <c r="W1799">
        <v>0</v>
      </c>
      <c r="X1799">
        <v>0</v>
      </c>
      <c r="Y1799">
        <v>1</v>
      </c>
      <c r="Z1799">
        <v>300</v>
      </c>
      <c r="AA1799">
        <v>300</v>
      </c>
      <c r="AB1799">
        <v>0</v>
      </c>
      <c r="AC1799">
        <v>300</v>
      </c>
      <c r="AD1799">
        <v>0</v>
      </c>
      <c r="AE1799">
        <v>0</v>
      </c>
      <c r="AF1799">
        <v>1</v>
      </c>
      <c r="AG1799">
        <v>0</v>
      </c>
      <c r="AH1799">
        <v>0</v>
      </c>
      <c r="AI1799">
        <v>0</v>
      </c>
      <c r="AJ1799">
        <v>1</v>
      </c>
      <c r="AK1799">
        <v>0</v>
      </c>
      <c r="AL1799">
        <v>0</v>
      </c>
      <c r="AM1799">
        <v>0</v>
      </c>
      <c r="AN1799">
        <v>0</v>
      </c>
      <c r="AO1799">
        <v>0</v>
      </c>
      <c r="AP1799">
        <v>0</v>
      </c>
      <c r="AQ1799">
        <v>0</v>
      </c>
      <c r="AR1799">
        <v>0</v>
      </c>
      <c r="AS1799">
        <v>0</v>
      </c>
      <c r="AT1799">
        <v>0</v>
      </c>
      <c r="AU1799">
        <v>0</v>
      </c>
      <c r="AV1799">
        <v>0</v>
      </c>
      <c r="AW1799">
        <v>0</v>
      </c>
      <c r="AX1799">
        <v>0</v>
      </c>
      <c r="AY1799">
        <v>0</v>
      </c>
      <c r="AZ1799">
        <v>0</v>
      </c>
      <c r="BA1799">
        <v>0</v>
      </c>
      <c r="BB1799">
        <v>0</v>
      </c>
      <c r="BC1799">
        <v>0</v>
      </c>
      <c r="BD1799">
        <v>0</v>
      </c>
      <c r="BE1799">
        <v>0</v>
      </c>
      <c r="BF1799">
        <v>0</v>
      </c>
      <c r="BG1799">
        <v>0</v>
      </c>
      <c r="BH1799">
        <v>0</v>
      </c>
      <c r="BI1799">
        <v>0</v>
      </c>
      <c r="BJ1799" s="2">
        <v>46132</v>
      </c>
      <c r="BK1799">
        <v>0</v>
      </c>
      <c r="BL1799" s="3" t="str">
        <f>VLOOKUP(O1799,DropDownList!$H$1:$I$7,2,FALSE)</f>
        <v>2023/24</v>
      </c>
      <c r="BM1799" s="3" t="str">
        <f t="shared" si="28"/>
        <v>FISCAL FINES</v>
      </c>
    </row>
    <row r="1800" spans="1:65" x14ac:dyDescent="0.2">
      <c r="A1800">
        <v>2026</v>
      </c>
      <c r="B1800">
        <v>4</v>
      </c>
      <c r="C1800" t="s">
        <v>189</v>
      </c>
      <c r="D1800" t="s">
        <v>192</v>
      </c>
      <c r="E1800" t="s">
        <v>25</v>
      </c>
      <c r="F1800">
        <v>9351</v>
      </c>
      <c r="G1800" t="s">
        <v>141</v>
      </c>
      <c r="H1800" t="s">
        <v>189</v>
      </c>
      <c r="I1800" t="s">
        <v>189</v>
      </c>
      <c r="J1800" s="1">
        <v>46113</v>
      </c>
      <c r="K1800" t="s">
        <v>440</v>
      </c>
      <c r="L1800">
        <v>1</v>
      </c>
      <c r="M1800" t="s">
        <v>441</v>
      </c>
      <c r="N1800" t="s">
        <v>442</v>
      </c>
      <c r="O1800" t="s">
        <v>149</v>
      </c>
      <c r="P1800" t="s">
        <v>154</v>
      </c>
      <c r="Q1800">
        <v>8305</v>
      </c>
      <c r="R1800">
        <v>34</v>
      </c>
      <c r="S1800">
        <v>13135</v>
      </c>
      <c r="T1800">
        <v>450</v>
      </c>
      <c r="U1800">
        <v>20</v>
      </c>
      <c r="V1800">
        <v>16</v>
      </c>
      <c r="W1800">
        <v>4255</v>
      </c>
      <c r="X1800">
        <v>6100</v>
      </c>
      <c r="Y1800">
        <v>0</v>
      </c>
      <c r="Z1800">
        <v>0</v>
      </c>
      <c r="AA1800">
        <v>4380</v>
      </c>
      <c r="AB1800">
        <v>160</v>
      </c>
      <c r="AC1800">
        <v>3870</v>
      </c>
      <c r="AD1800">
        <v>9</v>
      </c>
      <c r="AE1800">
        <v>7</v>
      </c>
      <c r="AF1800">
        <v>13</v>
      </c>
      <c r="AG1800">
        <v>8</v>
      </c>
      <c r="AH1800">
        <v>1</v>
      </c>
      <c r="AI1800">
        <v>12</v>
      </c>
      <c r="AJ1800">
        <v>0</v>
      </c>
      <c r="AK1800">
        <v>0</v>
      </c>
      <c r="AL1800">
        <v>0</v>
      </c>
      <c r="AM1800">
        <v>0</v>
      </c>
      <c r="AN1800">
        <v>0</v>
      </c>
      <c r="AO1800">
        <v>28</v>
      </c>
      <c r="AP1800">
        <v>58</v>
      </c>
      <c r="AQ1800">
        <v>27</v>
      </c>
      <c r="AR1800">
        <v>0</v>
      </c>
      <c r="AS1800">
        <v>9</v>
      </c>
      <c r="AT1800">
        <v>4</v>
      </c>
      <c r="AU1800">
        <v>0</v>
      </c>
      <c r="AV1800">
        <v>0</v>
      </c>
      <c r="AW1800">
        <v>1</v>
      </c>
      <c r="AX1800">
        <v>0</v>
      </c>
      <c r="AY1800">
        <v>3</v>
      </c>
      <c r="AZ1800">
        <v>4</v>
      </c>
      <c r="BA1800">
        <v>1</v>
      </c>
      <c r="BB1800">
        <v>0</v>
      </c>
      <c r="BC1800">
        <v>0</v>
      </c>
      <c r="BD1800">
        <v>0</v>
      </c>
      <c r="BE1800">
        <v>0</v>
      </c>
      <c r="BF1800">
        <v>33</v>
      </c>
      <c r="BG1800">
        <v>6295</v>
      </c>
      <c r="BH1800">
        <v>0</v>
      </c>
      <c r="BI1800">
        <v>20</v>
      </c>
      <c r="BJ1800" s="2">
        <v>46132</v>
      </c>
      <c r="BK1800">
        <v>0</v>
      </c>
      <c r="BL1800" s="3" t="str">
        <f>VLOOKUP(O1800,DropDownList!$H$1:$I$7,2,FALSE)</f>
        <v>2025/26</v>
      </c>
      <c r="BM1800" s="3" t="str">
        <f t="shared" si="28"/>
        <v>JP COURT</v>
      </c>
    </row>
    <row r="1801" spans="1:65" x14ac:dyDescent="0.2">
      <c r="A1801">
        <v>2026</v>
      </c>
      <c r="B1801">
        <v>4</v>
      </c>
      <c r="C1801" t="s">
        <v>189</v>
      </c>
      <c r="D1801" t="s">
        <v>192</v>
      </c>
      <c r="E1801" t="s">
        <v>25</v>
      </c>
      <c r="F1801">
        <v>9351</v>
      </c>
      <c r="G1801" t="s">
        <v>141</v>
      </c>
      <c r="H1801" t="s">
        <v>189</v>
      </c>
      <c r="I1801" t="s">
        <v>189</v>
      </c>
      <c r="J1801" s="1">
        <v>46113</v>
      </c>
      <c r="K1801" t="s">
        <v>440</v>
      </c>
      <c r="L1801">
        <v>1</v>
      </c>
      <c r="M1801" t="s">
        <v>441</v>
      </c>
      <c r="N1801" t="s">
        <v>442</v>
      </c>
      <c r="O1801" t="s">
        <v>156</v>
      </c>
      <c r="P1801" t="s">
        <v>150</v>
      </c>
      <c r="Q1801">
        <v>5685.2</v>
      </c>
      <c r="R1801">
        <v>129</v>
      </c>
      <c r="S1801">
        <v>20935.55</v>
      </c>
      <c r="T1801">
        <v>2053.34</v>
      </c>
      <c r="U1801">
        <v>30</v>
      </c>
      <c r="V1801">
        <v>15</v>
      </c>
      <c r="W1801">
        <v>2600.85</v>
      </c>
      <c r="X1801">
        <v>2600.85</v>
      </c>
      <c r="Y1801">
        <v>115</v>
      </c>
      <c r="Z1801">
        <v>18882.21</v>
      </c>
      <c r="AA1801">
        <v>13197.01</v>
      </c>
      <c r="AB1801">
        <v>5552.45</v>
      </c>
      <c r="AC1801">
        <v>7644.56</v>
      </c>
      <c r="AD1801">
        <v>14</v>
      </c>
      <c r="AE1801">
        <v>1</v>
      </c>
      <c r="AF1801">
        <v>84</v>
      </c>
      <c r="AG1801">
        <v>8</v>
      </c>
      <c r="AH1801">
        <v>14</v>
      </c>
      <c r="AI1801">
        <v>22</v>
      </c>
      <c r="AJ1801">
        <v>33</v>
      </c>
      <c r="AK1801">
        <v>14</v>
      </c>
      <c r="AL1801">
        <v>2</v>
      </c>
      <c r="AM1801">
        <v>2</v>
      </c>
      <c r="AN1801">
        <v>2</v>
      </c>
      <c r="AO1801">
        <v>78</v>
      </c>
      <c r="AP1801">
        <v>454</v>
      </c>
      <c r="AQ1801">
        <v>83</v>
      </c>
      <c r="AR1801">
        <v>3</v>
      </c>
      <c r="AS1801">
        <v>110</v>
      </c>
      <c r="AT1801">
        <v>22</v>
      </c>
      <c r="AU1801">
        <v>0</v>
      </c>
      <c r="AV1801">
        <v>0</v>
      </c>
      <c r="AW1801">
        <v>0</v>
      </c>
      <c r="AX1801">
        <v>0</v>
      </c>
      <c r="AY1801">
        <v>43</v>
      </c>
      <c r="AZ1801">
        <v>90</v>
      </c>
      <c r="BA1801">
        <v>61</v>
      </c>
      <c r="BB1801">
        <v>10</v>
      </c>
      <c r="BC1801">
        <v>4</v>
      </c>
      <c r="BD1801">
        <v>1</v>
      </c>
      <c r="BE1801">
        <v>0</v>
      </c>
      <c r="BF1801">
        <v>76</v>
      </c>
      <c r="BG1801">
        <v>3708.83</v>
      </c>
      <c r="BH1801">
        <v>1</v>
      </c>
      <c r="BI1801">
        <v>30</v>
      </c>
      <c r="BJ1801" s="2">
        <v>46132</v>
      </c>
      <c r="BK1801">
        <v>0</v>
      </c>
      <c r="BL1801" s="3" t="str">
        <f>VLOOKUP(O1801,DropDownList!$H$1:$I$7,2,FALSE)</f>
        <v>2023/24</v>
      </c>
      <c r="BM1801" s="3" t="str">
        <f t="shared" si="28"/>
        <v>FISCAL FINES</v>
      </c>
    </row>
    <row r="1802" spans="1:65" x14ac:dyDescent="0.2">
      <c r="A1802">
        <v>2026</v>
      </c>
      <c r="B1802">
        <v>4</v>
      </c>
      <c r="C1802" t="s">
        <v>189</v>
      </c>
      <c r="D1802" t="s">
        <v>192</v>
      </c>
      <c r="E1802" t="s">
        <v>25</v>
      </c>
      <c r="F1802">
        <v>9351</v>
      </c>
      <c r="G1802" t="s">
        <v>141</v>
      </c>
      <c r="H1802" t="s">
        <v>189</v>
      </c>
      <c r="I1802" t="s">
        <v>189</v>
      </c>
      <c r="J1802" s="1">
        <v>46113</v>
      </c>
      <c r="K1802" t="s">
        <v>440</v>
      </c>
      <c r="L1802">
        <v>1</v>
      </c>
      <c r="M1802" t="s">
        <v>441</v>
      </c>
      <c r="N1802" t="s">
        <v>442</v>
      </c>
      <c r="O1802" t="s">
        <v>149</v>
      </c>
      <c r="P1802" t="s">
        <v>150</v>
      </c>
      <c r="Q1802">
        <v>5439.22</v>
      </c>
      <c r="R1802">
        <v>77</v>
      </c>
      <c r="S1802">
        <v>10478.879999999999</v>
      </c>
      <c r="T1802">
        <v>205.84</v>
      </c>
      <c r="U1802">
        <v>42</v>
      </c>
      <c r="V1802">
        <v>36</v>
      </c>
      <c r="W1802">
        <v>4513.41</v>
      </c>
      <c r="X1802">
        <v>4710.91</v>
      </c>
      <c r="Y1802">
        <v>75</v>
      </c>
      <c r="Z1802">
        <v>10273.040000000001</v>
      </c>
      <c r="AA1802">
        <v>4833.82</v>
      </c>
      <c r="AB1802">
        <v>1080.48</v>
      </c>
      <c r="AC1802">
        <v>3753.34</v>
      </c>
      <c r="AD1802">
        <v>28</v>
      </c>
      <c r="AE1802">
        <v>8</v>
      </c>
      <c r="AF1802">
        <v>33</v>
      </c>
      <c r="AG1802">
        <v>9</v>
      </c>
      <c r="AH1802">
        <v>2</v>
      </c>
      <c r="AI1802">
        <v>33</v>
      </c>
      <c r="AJ1802">
        <v>21</v>
      </c>
      <c r="AK1802">
        <v>3</v>
      </c>
      <c r="AL1802">
        <v>0</v>
      </c>
      <c r="AM1802">
        <v>1</v>
      </c>
      <c r="AN1802">
        <v>0</v>
      </c>
      <c r="AO1802">
        <v>50</v>
      </c>
      <c r="AP1802">
        <v>106</v>
      </c>
      <c r="AQ1802">
        <v>50</v>
      </c>
      <c r="AR1802">
        <v>0</v>
      </c>
      <c r="AS1802">
        <v>11</v>
      </c>
      <c r="AT1802">
        <v>10</v>
      </c>
      <c r="AU1802">
        <v>0</v>
      </c>
      <c r="AV1802">
        <v>0</v>
      </c>
      <c r="AW1802">
        <v>0</v>
      </c>
      <c r="AX1802">
        <v>0</v>
      </c>
      <c r="AY1802">
        <v>6</v>
      </c>
      <c r="AZ1802">
        <v>9</v>
      </c>
      <c r="BA1802">
        <v>0</v>
      </c>
      <c r="BB1802">
        <v>1</v>
      </c>
      <c r="BC1802">
        <v>0</v>
      </c>
      <c r="BD1802">
        <v>1</v>
      </c>
      <c r="BE1802">
        <v>0</v>
      </c>
      <c r="BF1802">
        <v>50</v>
      </c>
      <c r="BG1802">
        <v>4286.34</v>
      </c>
      <c r="BH1802">
        <v>0</v>
      </c>
      <c r="BI1802">
        <v>42</v>
      </c>
      <c r="BJ1802" s="2">
        <v>46132</v>
      </c>
      <c r="BK1802">
        <v>0</v>
      </c>
      <c r="BL1802" s="3" t="str">
        <f>VLOOKUP(O1802,DropDownList!$H$1:$I$7,2,FALSE)</f>
        <v>2025/26</v>
      </c>
      <c r="BM1802" s="3" t="str">
        <f t="shared" si="28"/>
        <v>FISCAL FINES</v>
      </c>
    </row>
    <row r="1803" spans="1:65" x14ac:dyDescent="0.2">
      <c r="A1803">
        <v>2026</v>
      </c>
      <c r="B1803">
        <v>4</v>
      </c>
      <c r="C1803" t="s">
        <v>189</v>
      </c>
      <c r="D1803" t="s">
        <v>192</v>
      </c>
      <c r="E1803" t="s">
        <v>25</v>
      </c>
      <c r="F1803">
        <v>9351</v>
      </c>
      <c r="G1803" t="s">
        <v>141</v>
      </c>
      <c r="H1803" t="s">
        <v>189</v>
      </c>
      <c r="I1803" t="s">
        <v>189</v>
      </c>
      <c r="J1803" s="1">
        <v>46113</v>
      </c>
      <c r="K1803" t="s">
        <v>440</v>
      </c>
      <c r="L1803">
        <v>1</v>
      </c>
      <c r="M1803" t="s">
        <v>441</v>
      </c>
      <c r="N1803" t="s">
        <v>442</v>
      </c>
      <c r="O1803" t="s">
        <v>147</v>
      </c>
      <c r="P1803" t="s">
        <v>146</v>
      </c>
      <c r="Q1803">
        <v>454.42</v>
      </c>
      <c r="R1803">
        <v>71</v>
      </c>
      <c r="S1803">
        <v>1220</v>
      </c>
      <c r="T1803">
        <v>30</v>
      </c>
      <c r="U1803">
        <v>33</v>
      </c>
      <c r="V1803">
        <v>16</v>
      </c>
      <c r="W1803">
        <v>300</v>
      </c>
      <c r="X1803">
        <v>300</v>
      </c>
      <c r="Y1803">
        <v>0</v>
      </c>
      <c r="Z1803">
        <v>0</v>
      </c>
      <c r="AA1803">
        <v>735.58</v>
      </c>
      <c r="AB1803">
        <v>0</v>
      </c>
      <c r="AC1803">
        <v>0</v>
      </c>
      <c r="AD1803">
        <v>16</v>
      </c>
      <c r="AE1803">
        <v>0</v>
      </c>
      <c r="AF1803">
        <v>46</v>
      </c>
      <c r="AG1803">
        <v>1</v>
      </c>
      <c r="AH1803">
        <v>2</v>
      </c>
      <c r="AI1803">
        <v>22</v>
      </c>
      <c r="AJ1803">
        <v>0</v>
      </c>
      <c r="AK1803">
        <v>0</v>
      </c>
      <c r="AL1803">
        <v>0</v>
      </c>
      <c r="AM1803">
        <v>0</v>
      </c>
      <c r="AN1803">
        <v>0</v>
      </c>
      <c r="AO1803">
        <v>46</v>
      </c>
      <c r="AP1803">
        <v>187</v>
      </c>
      <c r="AQ1803">
        <v>46</v>
      </c>
      <c r="AR1803">
        <v>0</v>
      </c>
      <c r="AS1803">
        <v>52</v>
      </c>
      <c r="AT1803">
        <v>12</v>
      </c>
      <c r="AU1803">
        <v>0</v>
      </c>
      <c r="AV1803">
        <v>0</v>
      </c>
      <c r="AW1803">
        <v>0</v>
      </c>
      <c r="AX1803">
        <v>0</v>
      </c>
      <c r="AY1803">
        <v>16</v>
      </c>
      <c r="AZ1803">
        <v>29</v>
      </c>
      <c r="BA1803">
        <v>15</v>
      </c>
      <c r="BB1803">
        <v>3</v>
      </c>
      <c r="BC1803">
        <v>1</v>
      </c>
      <c r="BD1803">
        <v>2</v>
      </c>
      <c r="BE1803">
        <v>0</v>
      </c>
      <c r="BF1803">
        <v>71</v>
      </c>
      <c r="BG1803">
        <v>430</v>
      </c>
      <c r="BH1803">
        <v>0</v>
      </c>
      <c r="BI1803">
        <v>32</v>
      </c>
      <c r="BJ1803" s="2">
        <v>46132</v>
      </c>
      <c r="BK1803">
        <v>0</v>
      </c>
      <c r="BL1803" s="3" t="str">
        <f>VLOOKUP(O1803,DropDownList!$H$1:$I$7,2,FALSE)</f>
        <v>2024/25</v>
      </c>
      <c r="BM1803" s="3" t="str">
        <f t="shared" si="28"/>
        <v>VSUR</v>
      </c>
    </row>
    <row r="1804" spans="1:65" x14ac:dyDescent="0.2">
      <c r="A1804">
        <v>2026</v>
      </c>
      <c r="B1804">
        <v>4</v>
      </c>
      <c r="C1804" t="s">
        <v>189</v>
      </c>
      <c r="D1804" t="s">
        <v>192</v>
      </c>
      <c r="E1804" t="s">
        <v>25</v>
      </c>
      <c r="F1804">
        <v>9351</v>
      </c>
      <c r="G1804" t="s">
        <v>141</v>
      </c>
      <c r="H1804" t="s">
        <v>189</v>
      </c>
      <c r="I1804" t="s">
        <v>189</v>
      </c>
      <c r="J1804" s="1">
        <v>46113</v>
      </c>
      <c r="K1804" t="s">
        <v>440</v>
      </c>
      <c r="L1804">
        <v>1</v>
      </c>
      <c r="M1804" t="s">
        <v>441</v>
      </c>
      <c r="N1804" t="s">
        <v>442</v>
      </c>
      <c r="O1804" t="s">
        <v>156</v>
      </c>
      <c r="P1804" t="s">
        <v>148</v>
      </c>
      <c r="Q1804">
        <v>0</v>
      </c>
      <c r="R1804">
        <v>2</v>
      </c>
      <c r="S1804">
        <v>120</v>
      </c>
      <c r="T1804">
        <v>0</v>
      </c>
      <c r="U1804">
        <v>0</v>
      </c>
      <c r="V1804">
        <v>0</v>
      </c>
      <c r="W1804">
        <v>0</v>
      </c>
      <c r="X1804">
        <v>0</v>
      </c>
      <c r="Y1804">
        <v>0</v>
      </c>
      <c r="Z1804">
        <v>0</v>
      </c>
      <c r="AA1804">
        <v>120</v>
      </c>
      <c r="AB1804">
        <v>0</v>
      </c>
      <c r="AC1804">
        <v>120</v>
      </c>
      <c r="AD1804">
        <v>0</v>
      </c>
      <c r="AE1804">
        <v>0</v>
      </c>
      <c r="AF1804">
        <v>2</v>
      </c>
      <c r="AG1804">
        <v>0</v>
      </c>
      <c r="AH1804">
        <v>0</v>
      </c>
      <c r="AI1804">
        <v>0</v>
      </c>
      <c r="AJ1804">
        <v>0</v>
      </c>
      <c r="AK1804">
        <v>0</v>
      </c>
      <c r="AL1804">
        <v>0</v>
      </c>
      <c r="AM1804">
        <v>0</v>
      </c>
      <c r="AN1804">
        <v>0</v>
      </c>
      <c r="AO1804">
        <v>2</v>
      </c>
      <c r="AP1804">
        <v>6</v>
      </c>
      <c r="AQ1804">
        <v>2</v>
      </c>
      <c r="AR1804">
        <v>0</v>
      </c>
      <c r="AS1804">
        <v>0</v>
      </c>
      <c r="AT1804">
        <v>0</v>
      </c>
      <c r="AU1804">
        <v>0</v>
      </c>
      <c r="AV1804">
        <v>0</v>
      </c>
      <c r="AW1804">
        <v>0</v>
      </c>
      <c r="AX1804">
        <v>0</v>
      </c>
      <c r="AY1804">
        <v>2</v>
      </c>
      <c r="AZ1804">
        <v>2</v>
      </c>
      <c r="BA1804">
        <v>0</v>
      </c>
      <c r="BB1804">
        <v>0</v>
      </c>
      <c r="BC1804">
        <v>0</v>
      </c>
      <c r="BD1804">
        <v>0</v>
      </c>
      <c r="BE1804">
        <v>0</v>
      </c>
      <c r="BF1804">
        <v>2</v>
      </c>
      <c r="BG1804">
        <v>0</v>
      </c>
      <c r="BH1804">
        <v>0</v>
      </c>
      <c r="BI1804">
        <v>0</v>
      </c>
      <c r="BJ1804" s="2">
        <v>46132</v>
      </c>
      <c r="BK1804">
        <v>0</v>
      </c>
      <c r="BL1804" s="3" t="str">
        <f>VLOOKUP(O1804,DropDownList!$H$1:$I$7,2,FALSE)</f>
        <v>2023/24</v>
      </c>
      <c r="BM1804" s="3" t="str">
        <f t="shared" si="28"/>
        <v>PRAS</v>
      </c>
    </row>
    <row r="1805" spans="1:65" x14ac:dyDescent="0.2">
      <c r="A1805">
        <v>2026</v>
      </c>
      <c r="B1805">
        <v>4</v>
      </c>
      <c r="C1805" t="s">
        <v>189</v>
      </c>
      <c r="D1805" t="s">
        <v>192</v>
      </c>
      <c r="E1805" t="s">
        <v>25</v>
      </c>
      <c r="F1805">
        <v>9351</v>
      </c>
      <c r="G1805" t="s">
        <v>141</v>
      </c>
      <c r="H1805" t="s">
        <v>189</v>
      </c>
      <c r="I1805" t="s">
        <v>189</v>
      </c>
      <c r="J1805" s="1">
        <v>46113</v>
      </c>
      <c r="K1805" t="s">
        <v>440</v>
      </c>
      <c r="L1805">
        <v>1</v>
      </c>
      <c r="M1805" t="s">
        <v>441</v>
      </c>
      <c r="N1805" t="s">
        <v>442</v>
      </c>
      <c r="O1805" t="s">
        <v>156</v>
      </c>
      <c r="P1805" t="s">
        <v>154</v>
      </c>
      <c r="Q1805">
        <v>6892.48</v>
      </c>
      <c r="R1805">
        <v>102</v>
      </c>
      <c r="S1805">
        <v>29310</v>
      </c>
      <c r="T1805">
        <v>410</v>
      </c>
      <c r="U1805">
        <v>28</v>
      </c>
      <c r="V1805">
        <v>9</v>
      </c>
      <c r="W1805">
        <v>2374.84</v>
      </c>
      <c r="X1805">
        <v>2494.84</v>
      </c>
      <c r="Y1805">
        <v>0</v>
      </c>
      <c r="Z1805">
        <v>0</v>
      </c>
      <c r="AA1805">
        <v>22007.52</v>
      </c>
      <c r="AB1805">
        <v>39.340000000000003</v>
      </c>
      <c r="AC1805">
        <v>20388.18</v>
      </c>
      <c r="AD1805">
        <v>1</v>
      </c>
      <c r="AE1805">
        <v>8</v>
      </c>
      <c r="AF1805">
        <v>72</v>
      </c>
      <c r="AG1805">
        <v>19</v>
      </c>
      <c r="AH1805">
        <v>2</v>
      </c>
      <c r="AI1805">
        <v>9</v>
      </c>
      <c r="AJ1805">
        <v>0</v>
      </c>
      <c r="AK1805">
        <v>0</v>
      </c>
      <c r="AL1805">
        <v>0</v>
      </c>
      <c r="AM1805">
        <v>0</v>
      </c>
      <c r="AN1805">
        <v>0</v>
      </c>
      <c r="AO1805">
        <v>54</v>
      </c>
      <c r="AP1805">
        <v>229</v>
      </c>
      <c r="AQ1805">
        <v>54</v>
      </c>
      <c r="AR1805">
        <v>0</v>
      </c>
      <c r="AS1805">
        <v>56</v>
      </c>
      <c r="AT1805">
        <v>5</v>
      </c>
      <c r="AU1805">
        <v>0</v>
      </c>
      <c r="AV1805">
        <v>0</v>
      </c>
      <c r="AW1805">
        <v>1</v>
      </c>
      <c r="AX1805">
        <v>0</v>
      </c>
      <c r="AY1805">
        <v>33</v>
      </c>
      <c r="AZ1805">
        <v>44</v>
      </c>
      <c r="BA1805">
        <v>19</v>
      </c>
      <c r="BB1805">
        <v>4</v>
      </c>
      <c r="BC1805">
        <v>4</v>
      </c>
      <c r="BD1805">
        <v>1</v>
      </c>
      <c r="BE1805">
        <v>0</v>
      </c>
      <c r="BF1805">
        <v>101</v>
      </c>
      <c r="BG1805">
        <v>2465</v>
      </c>
      <c r="BH1805">
        <v>0</v>
      </c>
      <c r="BI1805">
        <v>27</v>
      </c>
      <c r="BJ1805" s="2">
        <v>46132</v>
      </c>
      <c r="BK1805">
        <v>0</v>
      </c>
      <c r="BL1805" s="3" t="str">
        <f>VLOOKUP(O1805,DropDownList!$H$1:$I$7,2,FALSE)</f>
        <v>2023/24</v>
      </c>
      <c r="BM1805" s="3" t="str">
        <f t="shared" si="28"/>
        <v>JP COURT</v>
      </c>
    </row>
    <row r="1806" spans="1:65" x14ac:dyDescent="0.2">
      <c r="A1806">
        <v>2026</v>
      </c>
      <c r="B1806">
        <v>4</v>
      </c>
      <c r="C1806" t="s">
        <v>189</v>
      </c>
      <c r="D1806" t="s">
        <v>192</v>
      </c>
      <c r="E1806" t="s">
        <v>25</v>
      </c>
      <c r="F1806">
        <v>9351</v>
      </c>
      <c r="G1806" t="s">
        <v>141</v>
      </c>
      <c r="H1806" t="s">
        <v>189</v>
      </c>
      <c r="I1806" t="s">
        <v>189</v>
      </c>
      <c r="J1806" s="1">
        <v>46113</v>
      </c>
      <c r="K1806" t="s">
        <v>440</v>
      </c>
      <c r="L1806">
        <v>1</v>
      </c>
      <c r="M1806" t="s">
        <v>441</v>
      </c>
      <c r="N1806" t="s">
        <v>442</v>
      </c>
      <c r="O1806" t="s">
        <v>147</v>
      </c>
      <c r="P1806" t="s">
        <v>153</v>
      </c>
      <c r="Q1806">
        <v>1215</v>
      </c>
      <c r="R1806">
        <v>58</v>
      </c>
      <c r="S1806">
        <v>2610</v>
      </c>
      <c r="T1806">
        <v>60</v>
      </c>
      <c r="U1806">
        <v>27</v>
      </c>
      <c r="V1806">
        <v>23</v>
      </c>
      <c r="W1806">
        <v>1035</v>
      </c>
      <c r="X1806">
        <v>1035</v>
      </c>
      <c r="Y1806">
        <v>0</v>
      </c>
      <c r="Z1806">
        <v>0</v>
      </c>
      <c r="AA1806">
        <v>1335</v>
      </c>
      <c r="AB1806">
        <v>0</v>
      </c>
      <c r="AC1806">
        <v>1335</v>
      </c>
      <c r="AD1806">
        <v>23</v>
      </c>
      <c r="AE1806">
        <v>0</v>
      </c>
      <c r="AF1806">
        <v>29</v>
      </c>
      <c r="AG1806">
        <v>0</v>
      </c>
      <c r="AH1806">
        <v>1</v>
      </c>
      <c r="AI1806">
        <v>27</v>
      </c>
      <c r="AJ1806">
        <v>0</v>
      </c>
      <c r="AK1806">
        <v>0</v>
      </c>
      <c r="AL1806">
        <v>0</v>
      </c>
      <c r="AM1806">
        <v>0</v>
      </c>
      <c r="AN1806">
        <v>0</v>
      </c>
      <c r="AO1806">
        <v>48</v>
      </c>
      <c r="AP1806">
        <v>143</v>
      </c>
      <c r="AQ1806">
        <v>49</v>
      </c>
      <c r="AR1806">
        <v>4</v>
      </c>
      <c r="AS1806">
        <v>60</v>
      </c>
      <c r="AT1806">
        <v>3</v>
      </c>
      <c r="AU1806">
        <v>0</v>
      </c>
      <c r="AV1806">
        <v>0</v>
      </c>
      <c r="AW1806">
        <v>0</v>
      </c>
      <c r="AX1806">
        <v>0</v>
      </c>
      <c r="AY1806">
        <v>4</v>
      </c>
      <c r="AZ1806">
        <v>8</v>
      </c>
      <c r="BA1806">
        <v>4</v>
      </c>
      <c r="BB1806">
        <v>2</v>
      </c>
      <c r="BC1806">
        <v>0</v>
      </c>
      <c r="BD1806">
        <v>0</v>
      </c>
      <c r="BE1806">
        <v>0</v>
      </c>
      <c r="BF1806">
        <v>42</v>
      </c>
      <c r="BG1806">
        <v>1215</v>
      </c>
      <c r="BH1806">
        <v>1</v>
      </c>
      <c r="BI1806">
        <v>24</v>
      </c>
      <c r="BJ1806" s="2">
        <v>46132</v>
      </c>
      <c r="BK1806">
        <v>0</v>
      </c>
      <c r="BL1806" s="3" t="str">
        <f>VLOOKUP(O1806,DropDownList!$H$1:$I$7,2,FALSE)</f>
        <v>2024/25</v>
      </c>
      <c r="BM1806" s="3" t="str">
        <f t="shared" si="28"/>
        <v>PREG</v>
      </c>
    </row>
    <row r="1807" spans="1:65" x14ac:dyDescent="0.2">
      <c r="A1807">
        <v>2026</v>
      </c>
      <c r="B1807">
        <v>4</v>
      </c>
      <c r="C1807" t="s">
        <v>189</v>
      </c>
      <c r="D1807" t="s">
        <v>192</v>
      </c>
      <c r="E1807" t="s">
        <v>25</v>
      </c>
      <c r="F1807">
        <v>9351</v>
      </c>
      <c r="G1807" t="s">
        <v>141</v>
      </c>
      <c r="H1807" t="s">
        <v>189</v>
      </c>
      <c r="I1807" t="s">
        <v>189</v>
      </c>
      <c r="J1807" s="1">
        <v>46113</v>
      </c>
      <c r="K1807" t="s">
        <v>440</v>
      </c>
      <c r="L1807">
        <v>1</v>
      </c>
      <c r="M1807" t="s">
        <v>441</v>
      </c>
      <c r="N1807" t="s">
        <v>442</v>
      </c>
      <c r="O1807" t="s">
        <v>147</v>
      </c>
      <c r="P1807" t="s">
        <v>151</v>
      </c>
      <c r="Q1807">
        <v>0</v>
      </c>
      <c r="R1807">
        <v>421</v>
      </c>
      <c r="S1807">
        <v>12630</v>
      </c>
      <c r="T1807">
        <v>3810</v>
      </c>
      <c r="U1807">
        <v>0</v>
      </c>
      <c r="V1807">
        <v>0</v>
      </c>
      <c r="W1807">
        <v>0</v>
      </c>
      <c r="X1807">
        <v>0</v>
      </c>
      <c r="Y1807">
        <v>0</v>
      </c>
      <c r="Z1807">
        <v>0</v>
      </c>
      <c r="AA1807">
        <v>8820</v>
      </c>
      <c r="AB1807">
        <v>0</v>
      </c>
      <c r="AC1807">
        <v>8820</v>
      </c>
      <c r="AD1807">
        <v>0</v>
      </c>
      <c r="AE1807">
        <v>0</v>
      </c>
      <c r="AF1807">
        <v>294</v>
      </c>
      <c r="AG1807">
        <v>0</v>
      </c>
      <c r="AH1807">
        <v>127</v>
      </c>
      <c r="AI1807">
        <v>0</v>
      </c>
      <c r="AJ1807">
        <v>0</v>
      </c>
      <c r="AK1807">
        <v>0</v>
      </c>
      <c r="AL1807">
        <v>0</v>
      </c>
      <c r="AM1807">
        <v>9</v>
      </c>
      <c r="AN1807">
        <v>0</v>
      </c>
      <c r="AO1807">
        <v>0</v>
      </c>
      <c r="AP1807">
        <v>0</v>
      </c>
      <c r="AQ1807">
        <v>0</v>
      </c>
      <c r="AR1807">
        <v>0</v>
      </c>
      <c r="AS1807">
        <v>0</v>
      </c>
      <c r="AT1807">
        <v>0</v>
      </c>
      <c r="AU1807">
        <v>0</v>
      </c>
      <c r="AV1807">
        <v>0</v>
      </c>
      <c r="AW1807">
        <v>0</v>
      </c>
      <c r="AX1807">
        <v>0</v>
      </c>
      <c r="AY1807">
        <v>0</v>
      </c>
      <c r="AZ1807">
        <v>0</v>
      </c>
      <c r="BA1807">
        <v>0</v>
      </c>
      <c r="BB1807">
        <v>0</v>
      </c>
      <c r="BC1807">
        <v>0</v>
      </c>
      <c r="BD1807">
        <v>0</v>
      </c>
      <c r="BE1807">
        <v>0</v>
      </c>
      <c r="BF1807">
        <v>0</v>
      </c>
      <c r="BG1807">
        <v>0</v>
      </c>
      <c r="BH1807">
        <v>0</v>
      </c>
      <c r="BI1807">
        <v>0</v>
      </c>
      <c r="BJ1807" s="2">
        <v>46132</v>
      </c>
      <c r="BK1807">
        <v>0</v>
      </c>
      <c r="BL1807" s="3" t="str">
        <f>VLOOKUP(O1807,DropDownList!$H$1:$I$7,2,FALSE)</f>
        <v>2024/25</v>
      </c>
      <c r="BM1807" s="3" t="str">
        <f t="shared" si="28"/>
        <v>PCPF</v>
      </c>
    </row>
    <row r="1808" spans="1:65" x14ac:dyDescent="0.2">
      <c r="A1808">
        <v>2026</v>
      </c>
      <c r="B1808">
        <v>4</v>
      </c>
      <c r="C1808" t="s">
        <v>189</v>
      </c>
      <c r="D1808" t="s">
        <v>192</v>
      </c>
      <c r="E1808" t="s">
        <v>25</v>
      </c>
      <c r="F1808">
        <v>9351</v>
      </c>
      <c r="G1808" t="s">
        <v>141</v>
      </c>
      <c r="H1808" t="s">
        <v>189</v>
      </c>
      <c r="I1808" t="s">
        <v>189</v>
      </c>
      <c r="J1808" s="1">
        <v>46113</v>
      </c>
      <c r="K1808" t="s">
        <v>440</v>
      </c>
      <c r="L1808">
        <v>1</v>
      </c>
      <c r="M1808" t="s">
        <v>441</v>
      </c>
      <c r="N1808" t="s">
        <v>442</v>
      </c>
      <c r="O1808" t="s">
        <v>147</v>
      </c>
      <c r="P1808" t="s">
        <v>152</v>
      </c>
      <c r="Q1808">
        <v>0</v>
      </c>
      <c r="R1808">
        <v>9</v>
      </c>
      <c r="S1808">
        <v>360</v>
      </c>
      <c r="T1808">
        <v>160</v>
      </c>
      <c r="U1808">
        <v>0</v>
      </c>
      <c r="V1808">
        <v>0</v>
      </c>
      <c r="W1808">
        <v>0</v>
      </c>
      <c r="X1808">
        <v>0</v>
      </c>
      <c r="Y1808">
        <v>0</v>
      </c>
      <c r="Z1808">
        <v>0</v>
      </c>
      <c r="AA1808">
        <v>200</v>
      </c>
      <c r="AB1808">
        <v>0</v>
      </c>
      <c r="AC1808">
        <v>200</v>
      </c>
      <c r="AD1808">
        <v>0</v>
      </c>
      <c r="AE1808">
        <v>0</v>
      </c>
      <c r="AF1808">
        <v>5</v>
      </c>
      <c r="AG1808">
        <v>0</v>
      </c>
      <c r="AH1808">
        <v>4</v>
      </c>
      <c r="AI1808">
        <v>0</v>
      </c>
      <c r="AJ1808">
        <v>0</v>
      </c>
      <c r="AK1808">
        <v>0</v>
      </c>
      <c r="AL1808">
        <v>0</v>
      </c>
      <c r="AM1808">
        <v>0</v>
      </c>
      <c r="AN1808">
        <v>0</v>
      </c>
      <c r="AO1808">
        <v>0</v>
      </c>
      <c r="AP1808">
        <v>0</v>
      </c>
      <c r="AQ1808">
        <v>0</v>
      </c>
      <c r="AR1808">
        <v>0</v>
      </c>
      <c r="AS1808">
        <v>0</v>
      </c>
      <c r="AT1808">
        <v>0</v>
      </c>
      <c r="AU1808">
        <v>0</v>
      </c>
      <c r="AV1808">
        <v>0</v>
      </c>
      <c r="AW1808">
        <v>0</v>
      </c>
      <c r="AX1808">
        <v>0</v>
      </c>
      <c r="AY1808">
        <v>0</v>
      </c>
      <c r="AZ1808">
        <v>0</v>
      </c>
      <c r="BA1808">
        <v>0</v>
      </c>
      <c r="BB1808">
        <v>0</v>
      </c>
      <c r="BC1808">
        <v>0</v>
      </c>
      <c r="BD1808">
        <v>0</v>
      </c>
      <c r="BE1808">
        <v>0</v>
      </c>
      <c r="BF1808">
        <v>0</v>
      </c>
      <c r="BG1808">
        <v>0</v>
      </c>
      <c r="BH1808">
        <v>0</v>
      </c>
      <c r="BI1808">
        <v>0</v>
      </c>
      <c r="BJ1808" s="2">
        <v>46132</v>
      </c>
      <c r="BK1808">
        <v>0</v>
      </c>
      <c r="BL1808" s="3" t="str">
        <f>VLOOKUP(O1808,DropDownList!$H$1:$I$7,2,FALSE)</f>
        <v>2024/25</v>
      </c>
      <c r="BM1808" s="3" t="str">
        <f t="shared" si="28"/>
        <v>PCOA</v>
      </c>
    </row>
    <row r="1809" spans="1:65" x14ac:dyDescent="0.2">
      <c r="A1809">
        <v>2026</v>
      </c>
      <c r="B1809">
        <v>4</v>
      </c>
      <c r="C1809" t="s">
        <v>189</v>
      </c>
      <c r="D1809" t="s">
        <v>192</v>
      </c>
      <c r="E1809" t="s">
        <v>25</v>
      </c>
      <c r="F1809">
        <v>9351</v>
      </c>
      <c r="G1809" t="s">
        <v>141</v>
      </c>
      <c r="H1809" t="s">
        <v>189</v>
      </c>
      <c r="I1809" t="s">
        <v>189</v>
      </c>
      <c r="J1809" s="1">
        <v>46113</v>
      </c>
      <c r="K1809" t="s">
        <v>440</v>
      </c>
      <c r="L1809">
        <v>1</v>
      </c>
      <c r="M1809" t="s">
        <v>441</v>
      </c>
      <c r="N1809" t="s">
        <v>442</v>
      </c>
      <c r="O1809" t="s">
        <v>147</v>
      </c>
      <c r="P1809" t="s">
        <v>148</v>
      </c>
      <c r="Q1809">
        <v>180</v>
      </c>
      <c r="R1809">
        <v>4</v>
      </c>
      <c r="S1809">
        <v>240</v>
      </c>
      <c r="T1809">
        <v>0</v>
      </c>
      <c r="U1809">
        <v>3</v>
      </c>
      <c r="V1809">
        <v>2</v>
      </c>
      <c r="W1809">
        <v>120</v>
      </c>
      <c r="X1809">
        <v>120</v>
      </c>
      <c r="Y1809">
        <v>0</v>
      </c>
      <c r="Z1809">
        <v>0</v>
      </c>
      <c r="AA1809">
        <v>60</v>
      </c>
      <c r="AB1809">
        <v>0</v>
      </c>
      <c r="AC1809">
        <v>60</v>
      </c>
      <c r="AD1809">
        <v>2</v>
      </c>
      <c r="AE1809">
        <v>0</v>
      </c>
      <c r="AF1809">
        <v>1</v>
      </c>
      <c r="AG1809">
        <v>0</v>
      </c>
      <c r="AH1809">
        <v>0</v>
      </c>
      <c r="AI1809">
        <v>3</v>
      </c>
      <c r="AJ1809">
        <v>0</v>
      </c>
      <c r="AK1809">
        <v>0</v>
      </c>
      <c r="AL1809">
        <v>0</v>
      </c>
      <c r="AM1809">
        <v>0</v>
      </c>
      <c r="AN1809">
        <v>0</v>
      </c>
      <c r="AO1809">
        <v>4</v>
      </c>
      <c r="AP1809">
        <v>17</v>
      </c>
      <c r="AQ1809">
        <v>4</v>
      </c>
      <c r="AR1809">
        <v>2</v>
      </c>
      <c r="AS1809">
        <v>0</v>
      </c>
      <c r="AT1809">
        <v>2</v>
      </c>
      <c r="AU1809">
        <v>0</v>
      </c>
      <c r="AV1809">
        <v>0</v>
      </c>
      <c r="AW1809">
        <v>0</v>
      </c>
      <c r="AX1809">
        <v>0</v>
      </c>
      <c r="AY1809">
        <v>1</v>
      </c>
      <c r="AZ1809">
        <v>3</v>
      </c>
      <c r="BA1809">
        <v>3</v>
      </c>
      <c r="BB1809">
        <v>0</v>
      </c>
      <c r="BC1809">
        <v>0</v>
      </c>
      <c r="BD1809">
        <v>0</v>
      </c>
      <c r="BE1809">
        <v>0</v>
      </c>
      <c r="BF1809">
        <v>4</v>
      </c>
      <c r="BG1809">
        <v>180</v>
      </c>
      <c r="BH1809">
        <v>0</v>
      </c>
      <c r="BI1809">
        <v>3</v>
      </c>
      <c r="BJ1809" s="2">
        <v>46132</v>
      </c>
      <c r="BK1809">
        <v>0</v>
      </c>
      <c r="BL1809" s="3" t="str">
        <f>VLOOKUP(O1809,DropDownList!$H$1:$I$7,2,FALSE)</f>
        <v>2024/25</v>
      </c>
      <c r="BM1809" s="3" t="str">
        <f t="shared" si="28"/>
        <v>PRAS</v>
      </c>
    </row>
    <row r="1810" spans="1:65" x14ac:dyDescent="0.2">
      <c r="A1810">
        <v>2026</v>
      </c>
      <c r="B1810">
        <v>4</v>
      </c>
      <c r="C1810" t="s">
        <v>189</v>
      </c>
      <c r="D1810" t="s">
        <v>192</v>
      </c>
      <c r="E1810" t="s">
        <v>25</v>
      </c>
      <c r="F1810">
        <v>9351</v>
      </c>
      <c r="G1810" t="s">
        <v>141</v>
      </c>
      <c r="H1810" t="s">
        <v>189</v>
      </c>
      <c r="I1810" t="s">
        <v>189</v>
      </c>
      <c r="J1810" s="1">
        <v>46113</v>
      </c>
      <c r="K1810" t="s">
        <v>440</v>
      </c>
      <c r="L1810">
        <v>1</v>
      </c>
      <c r="M1810" t="s">
        <v>441</v>
      </c>
      <c r="N1810" t="s">
        <v>442</v>
      </c>
      <c r="O1810" t="s">
        <v>147</v>
      </c>
      <c r="P1810" t="s">
        <v>154</v>
      </c>
      <c r="Q1810">
        <v>10856.89</v>
      </c>
      <c r="R1810">
        <v>73</v>
      </c>
      <c r="S1810">
        <v>21866</v>
      </c>
      <c r="T1810">
        <v>430</v>
      </c>
      <c r="U1810">
        <v>33</v>
      </c>
      <c r="V1810">
        <v>24</v>
      </c>
      <c r="W1810">
        <v>7622.47</v>
      </c>
      <c r="X1810">
        <v>7772.47</v>
      </c>
      <c r="Y1810">
        <v>0</v>
      </c>
      <c r="Z1810">
        <v>0</v>
      </c>
      <c r="AA1810">
        <v>10579.11</v>
      </c>
      <c r="AB1810">
        <v>600</v>
      </c>
      <c r="AC1810">
        <v>9243.5300000000007</v>
      </c>
      <c r="AD1810">
        <v>16</v>
      </c>
      <c r="AE1810">
        <v>8</v>
      </c>
      <c r="AF1810">
        <v>38</v>
      </c>
      <c r="AG1810">
        <v>12</v>
      </c>
      <c r="AH1810">
        <v>2</v>
      </c>
      <c r="AI1810">
        <v>21</v>
      </c>
      <c r="AJ1810">
        <v>0</v>
      </c>
      <c r="AK1810">
        <v>0</v>
      </c>
      <c r="AL1810">
        <v>0</v>
      </c>
      <c r="AM1810">
        <v>0</v>
      </c>
      <c r="AN1810">
        <v>0</v>
      </c>
      <c r="AO1810">
        <v>47</v>
      </c>
      <c r="AP1810">
        <v>190</v>
      </c>
      <c r="AQ1810">
        <v>47</v>
      </c>
      <c r="AR1810">
        <v>0</v>
      </c>
      <c r="AS1810">
        <v>52</v>
      </c>
      <c r="AT1810">
        <v>12</v>
      </c>
      <c r="AU1810">
        <v>0</v>
      </c>
      <c r="AV1810">
        <v>0</v>
      </c>
      <c r="AW1810">
        <v>0</v>
      </c>
      <c r="AX1810">
        <v>0</v>
      </c>
      <c r="AY1810">
        <v>17</v>
      </c>
      <c r="AZ1810">
        <v>30</v>
      </c>
      <c r="BA1810">
        <v>15</v>
      </c>
      <c r="BB1810">
        <v>3</v>
      </c>
      <c r="BC1810">
        <v>1</v>
      </c>
      <c r="BD1810">
        <v>2</v>
      </c>
      <c r="BE1810">
        <v>0</v>
      </c>
      <c r="BF1810">
        <v>73</v>
      </c>
      <c r="BG1810">
        <v>7706</v>
      </c>
      <c r="BH1810">
        <v>0</v>
      </c>
      <c r="BI1810">
        <v>32</v>
      </c>
      <c r="BJ1810" s="2">
        <v>46132</v>
      </c>
      <c r="BK1810">
        <v>0</v>
      </c>
      <c r="BL1810" s="3" t="str">
        <f>VLOOKUP(O1810,DropDownList!$H$1:$I$7,2,FALSE)</f>
        <v>2024/25</v>
      </c>
      <c r="BM1810" s="3" t="str">
        <f t="shared" si="28"/>
        <v>JP COURT</v>
      </c>
    </row>
    <row r="1811" spans="1:65" x14ac:dyDescent="0.2">
      <c r="A1811">
        <v>2026</v>
      </c>
      <c r="B1811">
        <v>4</v>
      </c>
      <c r="C1811" t="s">
        <v>189</v>
      </c>
      <c r="D1811" t="s">
        <v>192</v>
      </c>
      <c r="E1811" t="s">
        <v>25</v>
      </c>
      <c r="F1811">
        <v>9351</v>
      </c>
      <c r="G1811" t="s">
        <v>141</v>
      </c>
      <c r="H1811" t="s">
        <v>189</v>
      </c>
      <c r="I1811" t="s">
        <v>189</v>
      </c>
      <c r="J1811" s="1">
        <v>46113</v>
      </c>
      <c r="K1811" t="s">
        <v>440</v>
      </c>
      <c r="L1811">
        <v>1</v>
      </c>
      <c r="M1811" t="s">
        <v>441</v>
      </c>
      <c r="N1811" t="s">
        <v>442</v>
      </c>
      <c r="O1811" t="s">
        <v>147</v>
      </c>
      <c r="P1811" t="s">
        <v>150</v>
      </c>
      <c r="Q1811">
        <v>6316.14</v>
      </c>
      <c r="R1811">
        <v>110</v>
      </c>
      <c r="S1811">
        <v>18030.689999999999</v>
      </c>
      <c r="T1811">
        <v>1193.8399999999999</v>
      </c>
      <c r="U1811">
        <v>30</v>
      </c>
      <c r="V1811">
        <v>16</v>
      </c>
      <c r="W1811">
        <v>2057.9</v>
      </c>
      <c r="X1811">
        <v>2057.9</v>
      </c>
      <c r="Y1811">
        <v>101</v>
      </c>
      <c r="Z1811">
        <v>16836.849999999999</v>
      </c>
      <c r="AA1811">
        <v>10520.71</v>
      </c>
      <c r="AB1811">
        <v>3345.77</v>
      </c>
      <c r="AC1811">
        <v>7174.94</v>
      </c>
      <c r="AD1811">
        <v>11</v>
      </c>
      <c r="AE1811">
        <v>5</v>
      </c>
      <c r="AF1811">
        <v>70</v>
      </c>
      <c r="AG1811">
        <v>12</v>
      </c>
      <c r="AH1811">
        <v>9</v>
      </c>
      <c r="AI1811">
        <v>18</v>
      </c>
      <c r="AJ1811">
        <v>29</v>
      </c>
      <c r="AK1811">
        <v>11</v>
      </c>
      <c r="AL1811">
        <v>0</v>
      </c>
      <c r="AM1811">
        <v>3</v>
      </c>
      <c r="AN1811">
        <v>2</v>
      </c>
      <c r="AO1811">
        <v>62</v>
      </c>
      <c r="AP1811">
        <v>251</v>
      </c>
      <c r="AQ1811">
        <v>66</v>
      </c>
      <c r="AR1811">
        <v>3</v>
      </c>
      <c r="AS1811">
        <v>56</v>
      </c>
      <c r="AT1811">
        <v>15</v>
      </c>
      <c r="AU1811">
        <v>0</v>
      </c>
      <c r="AV1811">
        <v>0</v>
      </c>
      <c r="AW1811">
        <v>0</v>
      </c>
      <c r="AX1811">
        <v>0</v>
      </c>
      <c r="AY1811">
        <v>27</v>
      </c>
      <c r="AZ1811">
        <v>43</v>
      </c>
      <c r="BA1811">
        <v>21</v>
      </c>
      <c r="BB1811">
        <v>7</v>
      </c>
      <c r="BC1811">
        <v>3</v>
      </c>
      <c r="BD1811">
        <v>0</v>
      </c>
      <c r="BE1811">
        <v>0</v>
      </c>
      <c r="BF1811">
        <v>61</v>
      </c>
      <c r="BG1811">
        <v>3226.26</v>
      </c>
      <c r="BH1811">
        <v>1</v>
      </c>
      <c r="BI1811">
        <v>30</v>
      </c>
      <c r="BJ1811" s="2">
        <v>46132</v>
      </c>
      <c r="BK1811">
        <v>0</v>
      </c>
      <c r="BL1811" s="3" t="str">
        <f>VLOOKUP(O1811,DropDownList!$H$1:$I$7,2,FALSE)</f>
        <v>2024/25</v>
      </c>
      <c r="BM1811" s="3" t="str">
        <f t="shared" si="28"/>
        <v>FISCAL FINES</v>
      </c>
    </row>
    <row r="1812" spans="1:65" x14ac:dyDescent="0.2">
      <c r="A1812">
        <v>2026</v>
      </c>
      <c r="B1812">
        <v>4</v>
      </c>
      <c r="C1812" t="s">
        <v>189</v>
      </c>
      <c r="D1812" t="s">
        <v>192</v>
      </c>
      <c r="E1812" t="s">
        <v>25</v>
      </c>
      <c r="F1812">
        <v>9351</v>
      </c>
      <c r="G1812" t="s">
        <v>141</v>
      </c>
      <c r="H1812" t="s">
        <v>189</v>
      </c>
      <c r="I1812" t="s">
        <v>189</v>
      </c>
      <c r="J1812" s="1">
        <v>46113</v>
      </c>
      <c r="K1812" t="s">
        <v>440</v>
      </c>
      <c r="L1812">
        <v>1</v>
      </c>
      <c r="M1812" t="s">
        <v>441</v>
      </c>
      <c r="N1812" t="s">
        <v>442</v>
      </c>
      <c r="O1812" t="s">
        <v>149</v>
      </c>
      <c r="P1812" t="s">
        <v>146</v>
      </c>
      <c r="Q1812">
        <v>300</v>
      </c>
      <c r="R1812">
        <v>33</v>
      </c>
      <c r="S1812">
        <v>650</v>
      </c>
      <c r="T1812">
        <v>0</v>
      </c>
      <c r="U1812">
        <v>20</v>
      </c>
      <c r="V1812">
        <v>10</v>
      </c>
      <c r="W1812">
        <v>230</v>
      </c>
      <c r="X1812">
        <v>230</v>
      </c>
      <c r="Y1812">
        <v>0</v>
      </c>
      <c r="Z1812">
        <v>0</v>
      </c>
      <c r="AA1812">
        <v>350</v>
      </c>
      <c r="AB1812">
        <v>0</v>
      </c>
      <c r="AC1812">
        <v>0</v>
      </c>
      <c r="AD1812">
        <v>10</v>
      </c>
      <c r="AE1812">
        <v>0</v>
      </c>
      <c r="AF1812">
        <v>20</v>
      </c>
      <c r="AG1812">
        <v>0</v>
      </c>
      <c r="AH1812">
        <v>0</v>
      </c>
      <c r="AI1812">
        <v>13</v>
      </c>
      <c r="AJ1812">
        <v>0</v>
      </c>
      <c r="AK1812">
        <v>0</v>
      </c>
      <c r="AL1812">
        <v>0</v>
      </c>
      <c r="AM1812">
        <v>0</v>
      </c>
      <c r="AN1812">
        <v>0</v>
      </c>
      <c r="AO1812">
        <v>27</v>
      </c>
      <c r="AP1812">
        <v>60</v>
      </c>
      <c r="AQ1812">
        <v>28</v>
      </c>
      <c r="AR1812">
        <v>0</v>
      </c>
      <c r="AS1812">
        <v>9</v>
      </c>
      <c r="AT1812">
        <v>4</v>
      </c>
      <c r="AU1812">
        <v>0</v>
      </c>
      <c r="AV1812">
        <v>0</v>
      </c>
      <c r="AW1812">
        <v>0</v>
      </c>
      <c r="AX1812">
        <v>0</v>
      </c>
      <c r="AY1812">
        <v>4</v>
      </c>
      <c r="AZ1812">
        <v>5</v>
      </c>
      <c r="BA1812">
        <v>1</v>
      </c>
      <c r="BB1812">
        <v>0</v>
      </c>
      <c r="BC1812">
        <v>0</v>
      </c>
      <c r="BD1812">
        <v>0</v>
      </c>
      <c r="BE1812">
        <v>0</v>
      </c>
      <c r="BF1812">
        <v>33</v>
      </c>
      <c r="BG1812">
        <v>300</v>
      </c>
      <c r="BH1812">
        <v>0</v>
      </c>
      <c r="BI1812">
        <v>20</v>
      </c>
      <c r="BJ1812" s="2">
        <v>46132</v>
      </c>
      <c r="BK1812">
        <v>0</v>
      </c>
      <c r="BL1812" s="3" t="str">
        <f>VLOOKUP(O1812,DropDownList!$H$1:$I$7,2,FALSE)</f>
        <v>2025/26</v>
      </c>
      <c r="BM1812" s="3" t="str">
        <f t="shared" si="28"/>
        <v>VSUR</v>
      </c>
    </row>
    <row r="1813" spans="1:65" x14ac:dyDescent="0.2">
      <c r="A1813">
        <v>2026</v>
      </c>
      <c r="B1813">
        <v>4</v>
      </c>
      <c r="C1813" t="s">
        <v>189</v>
      </c>
      <c r="D1813" t="s">
        <v>192</v>
      </c>
      <c r="E1813" t="s">
        <v>25</v>
      </c>
      <c r="F1813">
        <v>9351</v>
      </c>
      <c r="G1813" t="s">
        <v>141</v>
      </c>
      <c r="H1813" t="s">
        <v>189</v>
      </c>
      <c r="I1813" t="s">
        <v>189</v>
      </c>
      <c r="J1813" s="1">
        <v>46113</v>
      </c>
      <c r="K1813" t="s">
        <v>440</v>
      </c>
      <c r="L1813">
        <v>1</v>
      </c>
      <c r="M1813" t="s">
        <v>441</v>
      </c>
      <c r="N1813" t="s">
        <v>442</v>
      </c>
      <c r="O1813" t="s">
        <v>149</v>
      </c>
      <c r="P1813" t="s">
        <v>153</v>
      </c>
      <c r="Q1813">
        <v>1230</v>
      </c>
      <c r="R1813">
        <v>33</v>
      </c>
      <c r="S1813">
        <v>1590</v>
      </c>
      <c r="T1813">
        <v>0</v>
      </c>
      <c r="U1813">
        <v>25</v>
      </c>
      <c r="V1813">
        <v>19</v>
      </c>
      <c r="W1813">
        <v>960</v>
      </c>
      <c r="X1813">
        <v>960</v>
      </c>
      <c r="Y1813">
        <v>0</v>
      </c>
      <c r="Z1813">
        <v>0</v>
      </c>
      <c r="AA1813">
        <v>360</v>
      </c>
      <c r="AB1813">
        <v>0</v>
      </c>
      <c r="AC1813">
        <v>360</v>
      </c>
      <c r="AD1813">
        <v>19</v>
      </c>
      <c r="AE1813">
        <v>0</v>
      </c>
      <c r="AF1813">
        <v>8</v>
      </c>
      <c r="AG1813">
        <v>0</v>
      </c>
      <c r="AH1813">
        <v>0</v>
      </c>
      <c r="AI1813">
        <v>25</v>
      </c>
      <c r="AJ1813">
        <v>0</v>
      </c>
      <c r="AK1813">
        <v>0</v>
      </c>
      <c r="AL1813">
        <v>0</v>
      </c>
      <c r="AM1813">
        <v>0</v>
      </c>
      <c r="AN1813">
        <v>0</v>
      </c>
      <c r="AO1813">
        <v>20</v>
      </c>
      <c r="AP1813">
        <v>25</v>
      </c>
      <c r="AQ1813">
        <v>20</v>
      </c>
      <c r="AR1813">
        <v>0</v>
      </c>
      <c r="AS1813">
        <v>2</v>
      </c>
      <c r="AT1813">
        <v>0</v>
      </c>
      <c r="AU1813">
        <v>0</v>
      </c>
      <c r="AV1813">
        <v>0</v>
      </c>
      <c r="AW1813">
        <v>0</v>
      </c>
      <c r="AX1813">
        <v>0</v>
      </c>
      <c r="AY1813">
        <v>1</v>
      </c>
      <c r="AZ1813">
        <v>1</v>
      </c>
      <c r="BA1813">
        <v>0</v>
      </c>
      <c r="BB1813">
        <v>0</v>
      </c>
      <c r="BC1813">
        <v>0</v>
      </c>
      <c r="BD1813">
        <v>0</v>
      </c>
      <c r="BE1813">
        <v>0</v>
      </c>
      <c r="BF1813">
        <v>18</v>
      </c>
      <c r="BG1813">
        <v>1230</v>
      </c>
      <c r="BH1813">
        <v>0</v>
      </c>
      <c r="BI1813">
        <v>17</v>
      </c>
      <c r="BJ1813" s="2">
        <v>46132</v>
      </c>
      <c r="BK1813">
        <v>0</v>
      </c>
      <c r="BL1813" s="3" t="str">
        <f>VLOOKUP(O1813,DropDownList!$H$1:$I$7,2,FALSE)</f>
        <v>2025/26</v>
      </c>
      <c r="BM1813" s="3" t="str">
        <f t="shared" si="28"/>
        <v>PREG</v>
      </c>
    </row>
    <row r="1814" spans="1:65" x14ac:dyDescent="0.2">
      <c r="A1814">
        <v>2026</v>
      </c>
      <c r="B1814">
        <v>4</v>
      </c>
      <c r="C1814" t="s">
        <v>189</v>
      </c>
      <c r="D1814" t="s">
        <v>192</v>
      </c>
      <c r="E1814" t="s">
        <v>25</v>
      </c>
      <c r="F1814">
        <v>9351</v>
      </c>
      <c r="G1814" t="s">
        <v>141</v>
      </c>
      <c r="H1814" t="s">
        <v>189</v>
      </c>
      <c r="I1814" t="s">
        <v>189</v>
      </c>
      <c r="J1814" s="1">
        <v>46113</v>
      </c>
      <c r="K1814" t="s">
        <v>440</v>
      </c>
      <c r="L1814">
        <v>1</v>
      </c>
      <c r="M1814" t="s">
        <v>441</v>
      </c>
      <c r="N1814" t="s">
        <v>442</v>
      </c>
      <c r="O1814" t="s">
        <v>149</v>
      </c>
      <c r="P1814" t="s">
        <v>151</v>
      </c>
      <c r="Q1814">
        <v>210</v>
      </c>
      <c r="R1814">
        <v>165</v>
      </c>
      <c r="S1814">
        <v>4950</v>
      </c>
      <c r="T1814">
        <v>1380</v>
      </c>
      <c r="U1814">
        <v>7</v>
      </c>
      <c r="V1814">
        <v>0</v>
      </c>
      <c r="W1814">
        <v>0</v>
      </c>
      <c r="X1814">
        <v>0</v>
      </c>
      <c r="Y1814">
        <v>0</v>
      </c>
      <c r="Z1814">
        <v>0</v>
      </c>
      <c r="AA1814">
        <v>3360</v>
      </c>
      <c r="AB1814">
        <v>0</v>
      </c>
      <c r="AC1814">
        <v>3360</v>
      </c>
      <c r="AD1814">
        <v>0</v>
      </c>
      <c r="AE1814">
        <v>0</v>
      </c>
      <c r="AF1814">
        <v>112</v>
      </c>
      <c r="AG1814">
        <v>0</v>
      </c>
      <c r="AH1814">
        <v>46</v>
      </c>
      <c r="AI1814">
        <v>7</v>
      </c>
      <c r="AJ1814">
        <v>0</v>
      </c>
      <c r="AK1814">
        <v>0</v>
      </c>
      <c r="AL1814">
        <v>0</v>
      </c>
      <c r="AM1814">
        <v>4</v>
      </c>
      <c r="AN1814">
        <v>0</v>
      </c>
      <c r="AO1814">
        <v>0</v>
      </c>
      <c r="AP1814">
        <v>0</v>
      </c>
      <c r="AQ1814">
        <v>0</v>
      </c>
      <c r="AR1814">
        <v>0</v>
      </c>
      <c r="AS1814">
        <v>0</v>
      </c>
      <c r="AT1814">
        <v>0</v>
      </c>
      <c r="AU1814">
        <v>0</v>
      </c>
      <c r="AV1814">
        <v>0</v>
      </c>
      <c r="AW1814">
        <v>0</v>
      </c>
      <c r="AX1814">
        <v>0</v>
      </c>
      <c r="AY1814">
        <v>0</v>
      </c>
      <c r="AZ1814">
        <v>0</v>
      </c>
      <c r="BA1814">
        <v>0</v>
      </c>
      <c r="BB1814">
        <v>0</v>
      </c>
      <c r="BC1814">
        <v>0</v>
      </c>
      <c r="BD1814">
        <v>0</v>
      </c>
      <c r="BE1814">
        <v>0</v>
      </c>
      <c r="BF1814">
        <v>0</v>
      </c>
      <c r="BG1814">
        <v>210</v>
      </c>
      <c r="BH1814">
        <v>0</v>
      </c>
      <c r="BI1814">
        <v>0</v>
      </c>
      <c r="BJ1814" s="2">
        <v>46132</v>
      </c>
      <c r="BK1814">
        <v>0</v>
      </c>
      <c r="BL1814" s="3" t="str">
        <f>VLOOKUP(O1814,DropDownList!$H$1:$I$7,2,FALSE)</f>
        <v>2025/26</v>
      </c>
      <c r="BM1814" s="3" t="str">
        <f t="shared" si="28"/>
        <v>PCPF</v>
      </c>
    </row>
    <row r="1815" spans="1:65" x14ac:dyDescent="0.2">
      <c r="A1815">
        <v>2026</v>
      </c>
      <c r="B1815">
        <v>4</v>
      </c>
      <c r="C1815" t="s">
        <v>189</v>
      </c>
      <c r="D1815" t="s">
        <v>192</v>
      </c>
      <c r="E1815" t="s">
        <v>25</v>
      </c>
      <c r="F1815">
        <v>9351</v>
      </c>
      <c r="G1815" t="s">
        <v>141</v>
      </c>
      <c r="H1815" t="s">
        <v>189</v>
      </c>
      <c r="I1815" t="s">
        <v>189</v>
      </c>
      <c r="J1815" s="1">
        <v>46113</v>
      </c>
      <c r="K1815" t="s">
        <v>440</v>
      </c>
      <c r="L1815">
        <v>1</v>
      </c>
      <c r="M1815" t="s">
        <v>441</v>
      </c>
      <c r="N1815" t="s">
        <v>442</v>
      </c>
      <c r="O1815" t="s">
        <v>149</v>
      </c>
      <c r="P1815" t="s">
        <v>152</v>
      </c>
      <c r="Q1815">
        <v>0</v>
      </c>
      <c r="R1815">
        <v>10</v>
      </c>
      <c r="S1815">
        <v>400</v>
      </c>
      <c r="T1815">
        <v>40</v>
      </c>
      <c r="U1815">
        <v>0</v>
      </c>
      <c r="V1815">
        <v>0</v>
      </c>
      <c r="W1815">
        <v>0</v>
      </c>
      <c r="X1815">
        <v>0</v>
      </c>
      <c r="Y1815">
        <v>0</v>
      </c>
      <c r="Z1815">
        <v>0</v>
      </c>
      <c r="AA1815">
        <v>360</v>
      </c>
      <c r="AB1815">
        <v>0</v>
      </c>
      <c r="AC1815">
        <v>360</v>
      </c>
      <c r="AD1815">
        <v>0</v>
      </c>
      <c r="AE1815">
        <v>0</v>
      </c>
      <c r="AF1815">
        <v>9</v>
      </c>
      <c r="AG1815">
        <v>0</v>
      </c>
      <c r="AH1815">
        <v>1</v>
      </c>
      <c r="AI1815">
        <v>0</v>
      </c>
      <c r="AJ1815">
        <v>0</v>
      </c>
      <c r="AK1815">
        <v>0</v>
      </c>
      <c r="AL1815">
        <v>0</v>
      </c>
      <c r="AM1815">
        <v>0</v>
      </c>
      <c r="AN1815">
        <v>0</v>
      </c>
      <c r="AO1815">
        <v>0</v>
      </c>
      <c r="AP1815">
        <v>0</v>
      </c>
      <c r="AQ1815">
        <v>0</v>
      </c>
      <c r="AR1815">
        <v>0</v>
      </c>
      <c r="AS1815">
        <v>0</v>
      </c>
      <c r="AT1815">
        <v>0</v>
      </c>
      <c r="AU1815">
        <v>0</v>
      </c>
      <c r="AV1815">
        <v>0</v>
      </c>
      <c r="AW1815">
        <v>0</v>
      </c>
      <c r="AX1815">
        <v>0</v>
      </c>
      <c r="AY1815">
        <v>0</v>
      </c>
      <c r="AZ1815">
        <v>0</v>
      </c>
      <c r="BA1815">
        <v>0</v>
      </c>
      <c r="BB1815">
        <v>0</v>
      </c>
      <c r="BC1815">
        <v>0</v>
      </c>
      <c r="BD1815">
        <v>0</v>
      </c>
      <c r="BE1815">
        <v>0</v>
      </c>
      <c r="BF1815">
        <v>0</v>
      </c>
      <c r="BG1815">
        <v>0</v>
      </c>
      <c r="BH1815">
        <v>0</v>
      </c>
      <c r="BI1815">
        <v>0</v>
      </c>
      <c r="BJ1815" s="2">
        <v>46132</v>
      </c>
      <c r="BK1815">
        <v>0</v>
      </c>
      <c r="BL1815" s="3" t="str">
        <f>VLOOKUP(O1815,DropDownList!$H$1:$I$7,2,FALSE)</f>
        <v>2025/26</v>
      </c>
      <c r="BM1815" s="3" t="str">
        <f t="shared" si="28"/>
        <v>PCOA</v>
      </c>
    </row>
    <row r="1816" spans="1:65" x14ac:dyDescent="0.2">
      <c r="A1816">
        <v>2026</v>
      </c>
      <c r="B1816">
        <v>4</v>
      </c>
      <c r="C1816" t="s">
        <v>189</v>
      </c>
      <c r="D1816" t="s">
        <v>192</v>
      </c>
      <c r="E1816" t="s">
        <v>25</v>
      </c>
      <c r="F1816">
        <v>9351</v>
      </c>
      <c r="G1816" t="s">
        <v>141</v>
      </c>
      <c r="H1816" t="s">
        <v>189</v>
      </c>
      <c r="I1816" t="s">
        <v>189</v>
      </c>
      <c r="J1816" s="1">
        <v>46113</v>
      </c>
      <c r="K1816" t="s">
        <v>440</v>
      </c>
      <c r="L1816">
        <v>1</v>
      </c>
      <c r="M1816" t="s">
        <v>441</v>
      </c>
      <c r="N1816" t="s">
        <v>442</v>
      </c>
      <c r="O1816" t="s">
        <v>149</v>
      </c>
      <c r="P1816" t="s">
        <v>148</v>
      </c>
      <c r="Q1816">
        <v>0</v>
      </c>
      <c r="R1816">
        <v>1</v>
      </c>
      <c r="S1816">
        <v>60</v>
      </c>
      <c r="T1816">
        <v>0</v>
      </c>
      <c r="U1816">
        <v>0</v>
      </c>
      <c r="V1816">
        <v>0</v>
      </c>
      <c r="W1816">
        <v>0</v>
      </c>
      <c r="X1816">
        <v>0</v>
      </c>
      <c r="Y1816">
        <v>0</v>
      </c>
      <c r="Z1816">
        <v>0</v>
      </c>
      <c r="AA1816">
        <v>60</v>
      </c>
      <c r="AB1816">
        <v>0</v>
      </c>
      <c r="AC1816">
        <v>60</v>
      </c>
      <c r="AD1816">
        <v>0</v>
      </c>
      <c r="AE1816">
        <v>0</v>
      </c>
      <c r="AF1816">
        <v>1</v>
      </c>
      <c r="AG1816">
        <v>0</v>
      </c>
      <c r="AH1816">
        <v>0</v>
      </c>
      <c r="AI1816">
        <v>0</v>
      </c>
      <c r="AJ1816">
        <v>0</v>
      </c>
      <c r="AK1816">
        <v>0</v>
      </c>
      <c r="AL1816">
        <v>0</v>
      </c>
      <c r="AM1816">
        <v>0</v>
      </c>
      <c r="AN1816">
        <v>0</v>
      </c>
      <c r="AO1816">
        <v>1</v>
      </c>
      <c r="AP1816">
        <v>1</v>
      </c>
      <c r="AQ1816">
        <v>1</v>
      </c>
      <c r="AR1816">
        <v>0</v>
      </c>
      <c r="AS1816">
        <v>0</v>
      </c>
      <c r="AT1816">
        <v>0</v>
      </c>
      <c r="AU1816">
        <v>0</v>
      </c>
      <c r="AV1816">
        <v>0</v>
      </c>
      <c r="AW1816">
        <v>0</v>
      </c>
      <c r="AX1816">
        <v>0</v>
      </c>
      <c r="AY1816">
        <v>0</v>
      </c>
      <c r="AZ1816">
        <v>0</v>
      </c>
      <c r="BA1816">
        <v>0</v>
      </c>
      <c r="BB1816">
        <v>0</v>
      </c>
      <c r="BC1816">
        <v>0</v>
      </c>
      <c r="BD1816">
        <v>0</v>
      </c>
      <c r="BE1816">
        <v>0</v>
      </c>
      <c r="BF1816">
        <v>1</v>
      </c>
      <c r="BG1816">
        <v>0</v>
      </c>
      <c r="BH1816">
        <v>0</v>
      </c>
      <c r="BI1816">
        <v>0</v>
      </c>
      <c r="BJ1816" s="2">
        <v>46132</v>
      </c>
      <c r="BK1816">
        <v>0</v>
      </c>
      <c r="BL1816" s="3" t="str">
        <f>VLOOKUP(O1816,DropDownList!$H$1:$I$7,2,FALSE)</f>
        <v>2025/26</v>
      </c>
      <c r="BM1816" s="3" t="str">
        <f t="shared" si="28"/>
        <v>PRAS</v>
      </c>
    </row>
    <row r="1817" spans="1:65" x14ac:dyDescent="0.2">
      <c r="A1817">
        <v>2026</v>
      </c>
      <c r="B1817">
        <v>4</v>
      </c>
      <c r="C1817" t="s">
        <v>189</v>
      </c>
      <c r="D1817" t="s">
        <v>192</v>
      </c>
      <c r="E1817" t="s">
        <v>25</v>
      </c>
      <c r="F1817">
        <v>9351</v>
      </c>
      <c r="G1817" t="s">
        <v>141</v>
      </c>
      <c r="H1817" t="s">
        <v>189</v>
      </c>
      <c r="I1817" t="s">
        <v>189</v>
      </c>
      <c r="J1817" s="1">
        <v>46113</v>
      </c>
      <c r="K1817" t="s">
        <v>440</v>
      </c>
      <c r="L1817">
        <v>1</v>
      </c>
      <c r="M1817" t="s">
        <v>441</v>
      </c>
      <c r="N1817" t="s">
        <v>442</v>
      </c>
      <c r="O1817" t="s">
        <v>155</v>
      </c>
      <c r="P1817" t="s">
        <v>146</v>
      </c>
      <c r="Q1817">
        <v>210</v>
      </c>
      <c r="R1817">
        <v>105</v>
      </c>
      <c r="S1817">
        <v>1500</v>
      </c>
      <c r="T1817">
        <v>20</v>
      </c>
      <c r="U1817">
        <v>21</v>
      </c>
      <c r="V1817">
        <v>7</v>
      </c>
      <c r="W1817">
        <v>120</v>
      </c>
      <c r="X1817">
        <v>120</v>
      </c>
      <c r="Y1817">
        <v>0</v>
      </c>
      <c r="Z1817">
        <v>0</v>
      </c>
      <c r="AA1817">
        <v>1270</v>
      </c>
      <c r="AB1817">
        <v>0</v>
      </c>
      <c r="AC1817">
        <v>0</v>
      </c>
      <c r="AD1817">
        <v>7</v>
      </c>
      <c r="AE1817">
        <v>0</v>
      </c>
      <c r="AF1817">
        <v>90</v>
      </c>
      <c r="AG1817">
        <v>0</v>
      </c>
      <c r="AH1817">
        <v>1</v>
      </c>
      <c r="AI1817">
        <v>14</v>
      </c>
      <c r="AJ1817">
        <v>0</v>
      </c>
      <c r="AK1817">
        <v>0</v>
      </c>
      <c r="AL1817">
        <v>0</v>
      </c>
      <c r="AM1817">
        <v>0</v>
      </c>
      <c r="AN1817">
        <v>0</v>
      </c>
      <c r="AO1817">
        <v>65</v>
      </c>
      <c r="AP1817">
        <v>325</v>
      </c>
      <c r="AQ1817">
        <v>67</v>
      </c>
      <c r="AR1817">
        <v>0</v>
      </c>
      <c r="AS1817">
        <v>76</v>
      </c>
      <c r="AT1817">
        <v>11</v>
      </c>
      <c r="AU1817">
        <v>0</v>
      </c>
      <c r="AV1817">
        <v>0</v>
      </c>
      <c r="AW1817">
        <v>0</v>
      </c>
      <c r="AX1817">
        <v>0</v>
      </c>
      <c r="AY1817">
        <v>31</v>
      </c>
      <c r="AZ1817">
        <v>58</v>
      </c>
      <c r="BA1817">
        <v>44</v>
      </c>
      <c r="BB1817">
        <v>9</v>
      </c>
      <c r="BC1817">
        <v>6</v>
      </c>
      <c r="BD1817">
        <v>1</v>
      </c>
      <c r="BE1817">
        <v>0</v>
      </c>
      <c r="BF1817">
        <v>104</v>
      </c>
      <c r="BG1817">
        <v>210</v>
      </c>
      <c r="BH1817">
        <v>0</v>
      </c>
      <c r="BI1817">
        <v>21</v>
      </c>
      <c r="BJ1817" s="2">
        <v>46132</v>
      </c>
      <c r="BK1817">
        <v>0</v>
      </c>
      <c r="BL1817" s="3" t="str">
        <f>VLOOKUP(O1817,DropDownList!$H$1:$I$7,2,FALSE)</f>
        <v>2022/23</v>
      </c>
      <c r="BM1817" s="3" t="str">
        <f t="shared" si="28"/>
        <v>VSUR</v>
      </c>
    </row>
    <row r="1818" spans="1:65" x14ac:dyDescent="0.2">
      <c r="A1818">
        <v>2026</v>
      </c>
      <c r="B1818">
        <v>4</v>
      </c>
      <c r="C1818" t="s">
        <v>189</v>
      </c>
      <c r="D1818" t="s">
        <v>192</v>
      </c>
      <c r="E1818" t="s">
        <v>25</v>
      </c>
      <c r="F1818">
        <v>9351</v>
      </c>
      <c r="G1818" t="s">
        <v>141</v>
      </c>
      <c r="H1818" t="s">
        <v>189</v>
      </c>
      <c r="I1818" t="s">
        <v>189</v>
      </c>
      <c r="J1818" s="1">
        <v>46113</v>
      </c>
      <c r="K1818" t="s">
        <v>440</v>
      </c>
      <c r="L1818">
        <v>1</v>
      </c>
      <c r="M1818" t="s">
        <v>441</v>
      </c>
      <c r="N1818" t="s">
        <v>442</v>
      </c>
      <c r="O1818" t="s">
        <v>155</v>
      </c>
      <c r="P1818" t="s">
        <v>148</v>
      </c>
      <c r="Q1818">
        <v>60</v>
      </c>
      <c r="R1818">
        <v>5</v>
      </c>
      <c r="S1818">
        <v>300</v>
      </c>
      <c r="T1818">
        <v>120</v>
      </c>
      <c r="U1818">
        <v>1</v>
      </c>
      <c r="V1818">
        <v>1</v>
      </c>
      <c r="W1818">
        <v>60</v>
      </c>
      <c r="X1818">
        <v>60</v>
      </c>
      <c r="Y1818">
        <v>0</v>
      </c>
      <c r="Z1818">
        <v>0</v>
      </c>
      <c r="AA1818">
        <v>120</v>
      </c>
      <c r="AB1818">
        <v>0</v>
      </c>
      <c r="AC1818">
        <v>120</v>
      </c>
      <c r="AD1818">
        <v>1</v>
      </c>
      <c r="AE1818">
        <v>0</v>
      </c>
      <c r="AF1818">
        <v>2</v>
      </c>
      <c r="AG1818">
        <v>0</v>
      </c>
      <c r="AH1818">
        <v>2</v>
      </c>
      <c r="AI1818">
        <v>1</v>
      </c>
      <c r="AJ1818">
        <v>0</v>
      </c>
      <c r="AK1818">
        <v>0</v>
      </c>
      <c r="AL1818">
        <v>0</v>
      </c>
      <c r="AM1818">
        <v>0</v>
      </c>
      <c r="AN1818">
        <v>0</v>
      </c>
      <c r="AO1818">
        <v>4</v>
      </c>
      <c r="AP1818">
        <v>26</v>
      </c>
      <c r="AQ1818">
        <v>4</v>
      </c>
      <c r="AR1818">
        <v>1</v>
      </c>
      <c r="AS1818">
        <v>4</v>
      </c>
      <c r="AT1818">
        <v>5</v>
      </c>
      <c r="AU1818">
        <v>0</v>
      </c>
      <c r="AV1818">
        <v>0</v>
      </c>
      <c r="AW1818">
        <v>0</v>
      </c>
      <c r="AX1818">
        <v>0</v>
      </c>
      <c r="AY1818">
        <v>2</v>
      </c>
      <c r="AZ1818">
        <v>6</v>
      </c>
      <c r="BA1818">
        <v>4</v>
      </c>
      <c r="BB1818">
        <v>0</v>
      </c>
      <c r="BC1818">
        <v>0</v>
      </c>
      <c r="BD1818">
        <v>0</v>
      </c>
      <c r="BE1818">
        <v>0</v>
      </c>
      <c r="BF1818">
        <v>4</v>
      </c>
      <c r="BG1818">
        <v>60</v>
      </c>
      <c r="BH1818">
        <v>0</v>
      </c>
      <c r="BI1818">
        <v>1</v>
      </c>
      <c r="BJ1818" s="2">
        <v>46132</v>
      </c>
      <c r="BK1818">
        <v>0</v>
      </c>
      <c r="BL1818" s="3" t="str">
        <f>VLOOKUP(O1818,DropDownList!$H$1:$I$7,2,FALSE)</f>
        <v>2022/23</v>
      </c>
      <c r="BM1818" s="3" t="str">
        <f t="shared" si="28"/>
        <v>PRAS</v>
      </c>
    </row>
    <row r="1819" spans="1:65" x14ac:dyDescent="0.2">
      <c r="A1819">
        <v>2026</v>
      </c>
      <c r="B1819">
        <v>4</v>
      </c>
      <c r="C1819" t="s">
        <v>189</v>
      </c>
      <c r="D1819" t="s">
        <v>192</v>
      </c>
      <c r="E1819" t="s">
        <v>25</v>
      </c>
      <c r="F1819">
        <v>9351</v>
      </c>
      <c r="G1819" t="s">
        <v>141</v>
      </c>
      <c r="H1819" t="s">
        <v>189</v>
      </c>
      <c r="I1819" t="s">
        <v>189</v>
      </c>
      <c r="J1819" s="1">
        <v>46113</v>
      </c>
      <c r="K1819" t="s">
        <v>440</v>
      </c>
      <c r="L1819">
        <v>1</v>
      </c>
      <c r="M1819" t="s">
        <v>441</v>
      </c>
      <c r="N1819" t="s">
        <v>442</v>
      </c>
      <c r="O1819" t="s">
        <v>155</v>
      </c>
      <c r="P1819" t="s">
        <v>153</v>
      </c>
      <c r="Q1819">
        <v>475</v>
      </c>
      <c r="R1819">
        <v>55</v>
      </c>
      <c r="S1819">
        <v>2475</v>
      </c>
      <c r="T1819">
        <v>90</v>
      </c>
      <c r="U1819">
        <v>11</v>
      </c>
      <c r="V1819">
        <v>4</v>
      </c>
      <c r="W1819">
        <v>160</v>
      </c>
      <c r="X1819">
        <v>160</v>
      </c>
      <c r="Y1819">
        <v>0</v>
      </c>
      <c r="Z1819">
        <v>0</v>
      </c>
      <c r="AA1819">
        <v>1910</v>
      </c>
      <c r="AB1819">
        <v>0</v>
      </c>
      <c r="AC1819">
        <v>1910</v>
      </c>
      <c r="AD1819">
        <v>2</v>
      </c>
      <c r="AE1819">
        <v>2</v>
      </c>
      <c r="AF1819">
        <v>42</v>
      </c>
      <c r="AG1819">
        <v>2</v>
      </c>
      <c r="AH1819">
        <v>2</v>
      </c>
      <c r="AI1819">
        <v>9</v>
      </c>
      <c r="AJ1819">
        <v>0</v>
      </c>
      <c r="AK1819">
        <v>0</v>
      </c>
      <c r="AL1819">
        <v>0</v>
      </c>
      <c r="AM1819">
        <v>0</v>
      </c>
      <c r="AN1819">
        <v>0</v>
      </c>
      <c r="AO1819">
        <v>39</v>
      </c>
      <c r="AP1819">
        <v>179</v>
      </c>
      <c r="AQ1819">
        <v>46</v>
      </c>
      <c r="AR1819">
        <v>0</v>
      </c>
      <c r="AS1819">
        <v>52</v>
      </c>
      <c r="AT1819">
        <v>8</v>
      </c>
      <c r="AU1819">
        <v>0</v>
      </c>
      <c r="AV1819">
        <v>0</v>
      </c>
      <c r="AW1819">
        <v>0</v>
      </c>
      <c r="AX1819">
        <v>0</v>
      </c>
      <c r="AY1819">
        <v>15</v>
      </c>
      <c r="AZ1819">
        <v>27</v>
      </c>
      <c r="BA1819">
        <v>15</v>
      </c>
      <c r="BB1819">
        <v>3</v>
      </c>
      <c r="BC1819">
        <v>1</v>
      </c>
      <c r="BD1819">
        <v>0</v>
      </c>
      <c r="BE1819">
        <v>0</v>
      </c>
      <c r="BF1819">
        <v>40</v>
      </c>
      <c r="BG1819">
        <v>405</v>
      </c>
      <c r="BH1819">
        <v>0</v>
      </c>
      <c r="BI1819">
        <v>11</v>
      </c>
      <c r="BJ1819" s="2">
        <v>46132</v>
      </c>
      <c r="BK1819">
        <v>0</v>
      </c>
      <c r="BL1819" s="3" t="str">
        <f>VLOOKUP(O1819,DropDownList!$H$1:$I$7,2,FALSE)</f>
        <v>2022/23</v>
      </c>
      <c r="BM1819" s="3" t="str">
        <f t="shared" si="28"/>
        <v>PREG</v>
      </c>
    </row>
    <row r="1820" spans="1:65" x14ac:dyDescent="0.2">
      <c r="A1820">
        <v>2026</v>
      </c>
      <c r="B1820">
        <v>4</v>
      </c>
      <c r="C1820" t="s">
        <v>189</v>
      </c>
      <c r="D1820" t="s">
        <v>192</v>
      </c>
      <c r="E1820" t="s">
        <v>25</v>
      </c>
      <c r="F1820">
        <v>9351</v>
      </c>
      <c r="G1820" t="s">
        <v>141</v>
      </c>
      <c r="H1820" t="s">
        <v>189</v>
      </c>
      <c r="I1820" t="s">
        <v>189</v>
      </c>
      <c r="J1820" s="1">
        <v>46113</v>
      </c>
      <c r="K1820" t="s">
        <v>440</v>
      </c>
      <c r="L1820">
        <v>1</v>
      </c>
      <c r="M1820" t="s">
        <v>441</v>
      </c>
      <c r="N1820" t="s">
        <v>442</v>
      </c>
      <c r="O1820" t="s">
        <v>155</v>
      </c>
      <c r="P1820" t="s">
        <v>151</v>
      </c>
      <c r="Q1820">
        <v>0</v>
      </c>
      <c r="R1820">
        <v>380</v>
      </c>
      <c r="S1820">
        <v>11390</v>
      </c>
      <c r="T1820">
        <v>2340</v>
      </c>
      <c r="U1820">
        <v>0</v>
      </c>
      <c r="V1820">
        <v>0</v>
      </c>
      <c r="W1820">
        <v>0</v>
      </c>
      <c r="X1820">
        <v>0</v>
      </c>
      <c r="Y1820">
        <v>0</v>
      </c>
      <c r="Z1820">
        <v>0</v>
      </c>
      <c r="AA1820">
        <v>9050</v>
      </c>
      <c r="AB1820">
        <v>0</v>
      </c>
      <c r="AC1820">
        <v>9050</v>
      </c>
      <c r="AD1820">
        <v>0</v>
      </c>
      <c r="AE1820">
        <v>0</v>
      </c>
      <c r="AF1820">
        <v>302</v>
      </c>
      <c r="AG1820">
        <v>0</v>
      </c>
      <c r="AH1820">
        <v>78</v>
      </c>
      <c r="AI1820">
        <v>0</v>
      </c>
      <c r="AJ1820">
        <v>0</v>
      </c>
      <c r="AK1820">
        <v>0</v>
      </c>
      <c r="AL1820">
        <v>0</v>
      </c>
      <c r="AM1820">
        <v>3</v>
      </c>
      <c r="AN1820">
        <v>0</v>
      </c>
      <c r="AO1820">
        <v>0</v>
      </c>
      <c r="AP1820">
        <v>0</v>
      </c>
      <c r="AQ1820">
        <v>0</v>
      </c>
      <c r="AR1820">
        <v>0</v>
      </c>
      <c r="AS1820">
        <v>0</v>
      </c>
      <c r="AT1820">
        <v>0</v>
      </c>
      <c r="AU1820">
        <v>0</v>
      </c>
      <c r="AV1820">
        <v>0</v>
      </c>
      <c r="AW1820">
        <v>0</v>
      </c>
      <c r="AX1820">
        <v>0</v>
      </c>
      <c r="AY1820">
        <v>0</v>
      </c>
      <c r="AZ1820">
        <v>0</v>
      </c>
      <c r="BA1820">
        <v>0</v>
      </c>
      <c r="BB1820">
        <v>0</v>
      </c>
      <c r="BC1820">
        <v>0</v>
      </c>
      <c r="BD1820">
        <v>0</v>
      </c>
      <c r="BE1820">
        <v>0</v>
      </c>
      <c r="BF1820">
        <v>0</v>
      </c>
      <c r="BG1820">
        <v>0</v>
      </c>
      <c r="BH1820">
        <v>0</v>
      </c>
      <c r="BI1820">
        <v>0</v>
      </c>
      <c r="BJ1820" s="2">
        <v>46132</v>
      </c>
      <c r="BK1820">
        <v>0</v>
      </c>
      <c r="BL1820" s="3" t="str">
        <f>VLOOKUP(O1820,DropDownList!$H$1:$I$7,2,FALSE)</f>
        <v>2022/23</v>
      </c>
      <c r="BM1820" s="3" t="str">
        <f t="shared" si="28"/>
        <v>PCPF</v>
      </c>
    </row>
    <row r="1821" spans="1:65" x14ac:dyDescent="0.2">
      <c r="A1821">
        <v>2026</v>
      </c>
      <c r="B1821">
        <v>4</v>
      </c>
      <c r="C1821" t="s">
        <v>189</v>
      </c>
      <c r="D1821" t="s">
        <v>192</v>
      </c>
      <c r="E1821" t="s">
        <v>25</v>
      </c>
      <c r="F1821">
        <v>9351</v>
      </c>
      <c r="G1821" t="s">
        <v>141</v>
      </c>
      <c r="H1821" t="s">
        <v>189</v>
      </c>
      <c r="I1821" t="s">
        <v>189</v>
      </c>
      <c r="J1821" s="1">
        <v>46113</v>
      </c>
      <c r="K1821" t="s">
        <v>440</v>
      </c>
      <c r="L1821">
        <v>1</v>
      </c>
      <c r="M1821" t="s">
        <v>441</v>
      </c>
      <c r="N1821" t="s">
        <v>442</v>
      </c>
      <c r="O1821" t="s">
        <v>155</v>
      </c>
      <c r="P1821" t="s">
        <v>152</v>
      </c>
      <c r="Q1821">
        <v>0</v>
      </c>
      <c r="R1821">
        <v>14</v>
      </c>
      <c r="S1821">
        <v>560</v>
      </c>
      <c r="T1821">
        <v>200</v>
      </c>
      <c r="U1821">
        <v>0</v>
      </c>
      <c r="V1821">
        <v>0</v>
      </c>
      <c r="W1821">
        <v>0</v>
      </c>
      <c r="X1821">
        <v>0</v>
      </c>
      <c r="Y1821">
        <v>0</v>
      </c>
      <c r="Z1821">
        <v>0</v>
      </c>
      <c r="AA1821">
        <v>360</v>
      </c>
      <c r="AB1821">
        <v>0</v>
      </c>
      <c r="AC1821">
        <v>360</v>
      </c>
      <c r="AD1821">
        <v>0</v>
      </c>
      <c r="AE1821">
        <v>0</v>
      </c>
      <c r="AF1821">
        <v>9</v>
      </c>
      <c r="AG1821">
        <v>0</v>
      </c>
      <c r="AH1821">
        <v>5</v>
      </c>
      <c r="AI1821">
        <v>0</v>
      </c>
      <c r="AJ1821">
        <v>0</v>
      </c>
      <c r="AK1821">
        <v>0</v>
      </c>
      <c r="AL1821">
        <v>0</v>
      </c>
      <c r="AM1821">
        <v>0</v>
      </c>
      <c r="AN1821">
        <v>0</v>
      </c>
      <c r="AO1821">
        <v>0</v>
      </c>
      <c r="AP1821">
        <v>0</v>
      </c>
      <c r="AQ1821">
        <v>0</v>
      </c>
      <c r="AR1821">
        <v>0</v>
      </c>
      <c r="AS1821">
        <v>0</v>
      </c>
      <c r="AT1821">
        <v>0</v>
      </c>
      <c r="AU1821">
        <v>0</v>
      </c>
      <c r="AV1821">
        <v>0</v>
      </c>
      <c r="AW1821">
        <v>0</v>
      </c>
      <c r="AX1821">
        <v>0</v>
      </c>
      <c r="AY1821">
        <v>0</v>
      </c>
      <c r="AZ1821">
        <v>0</v>
      </c>
      <c r="BA1821">
        <v>0</v>
      </c>
      <c r="BB1821">
        <v>0</v>
      </c>
      <c r="BC1821">
        <v>0</v>
      </c>
      <c r="BD1821">
        <v>0</v>
      </c>
      <c r="BE1821">
        <v>0</v>
      </c>
      <c r="BF1821">
        <v>0</v>
      </c>
      <c r="BG1821">
        <v>0</v>
      </c>
      <c r="BH1821">
        <v>0</v>
      </c>
      <c r="BI1821">
        <v>0</v>
      </c>
      <c r="BJ1821" s="2">
        <v>46132</v>
      </c>
      <c r="BK1821">
        <v>0</v>
      </c>
      <c r="BL1821" s="3" t="str">
        <f>VLOOKUP(O1821,DropDownList!$H$1:$I$7,2,FALSE)</f>
        <v>2022/23</v>
      </c>
      <c r="BM1821" s="3" t="str">
        <f t="shared" si="28"/>
        <v>PCOA</v>
      </c>
    </row>
    <row r="1822" spans="1:65" x14ac:dyDescent="0.2">
      <c r="A1822">
        <v>2026</v>
      </c>
      <c r="B1822">
        <v>4</v>
      </c>
      <c r="C1822" t="s">
        <v>189</v>
      </c>
      <c r="D1822" t="s">
        <v>192</v>
      </c>
      <c r="E1822" t="s">
        <v>25</v>
      </c>
      <c r="F1822">
        <v>9351</v>
      </c>
      <c r="G1822" t="s">
        <v>141</v>
      </c>
      <c r="H1822" t="s">
        <v>189</v>
      </c>
      <c r="I1822" t="s">
        <v>189</v>
      </c>
      <c r="J1822" s="1">
        <v>46113</v>
      </c>
      <c r="K1822" t="s">
        <v>440</v>
      </c>
      <c r="L1822">
        <v>1</v>
      </c>
      <c r="M1822" t="s">
        <v>441</v>
      </c>
      <c r="N1822" t="s">
        <v>442</v>
      </c>
      <c r="O1822" t="s">
        <v>155</v>
      </c>
      <c r="P1822" t="s">
        <v>154</v>
      </c>
      <c r="Q1822">
        <v>4829.5</v>
      </c>
      <c r="R1822">
        <v>105</v>
      </c>
      <c r="S1822">
        <v>25983</v>
      </c>
      <c r="T1822">
        <v>350</v>
      </c>
      <c r="U1822">
        <v>21</v>
      </c>
      <c r="V1822">
        <v>12</v>
      </c>
      <c r="W1822">
        <v>3007</v>
      </c>
      <c r="X1822">
        <v>3007</v>
      </c>
      <c r="Y1822">
        <v>0</v>
      </c>
      <c r="Z1822">
        <v>0</v>
      </c>
      <c r="AA1822">
        <v>20803.5</v>
      </c>
      <c r="AB1822">
        <v>90</v>
      </c>
      <c r="AC1822">
        <v>19443.5</v>
      </c>
      <c r="AD1822">
        <v>7</v>
      </c>
      <c r="AE1822">
        <v>5</v>
      </c>
      <c r="AF1822">
        <v>83</v>
      </c>
      <c r="AG1822">
        <v>7</v>
      </c>
      <c r="AH1822">
        <v>1</v>
      </c>
      <c r="AI1822">
        <v>14</v>
      </c>
      <c r="AJ1822">
        <v>0</v>
      </c>
      <c r="AK1822">
        <v>0</v>
      </c>
      <c r="AL1822">
        <v>0</v>
      </c>
      <c r="AM1822">
        <v>0</v>
      </c>
      <c r="AN1822">
        <v>0</v>
      </c>
      <c r="AO1822">
        <v>65</v>
      </c>
      <c r="AP1822">
        <v>325</v>
      </c>
      <c r="AQ1822">
        <v>67</v>
      </c>
      <c r="AR1822">
        <v>0</v>
      </c>
      <c r="AS1822">
        <v>76</v>
      </c>
      <c r="AT1822">
        <v>11</v>
      </c>
      <c r="AU1822">
        <v>0</v>
      </c>
      <c r="AV1822">
        <v>0</v>
      </c>
      <c r="AW1822">
        <v>0</v>
      </c>
      <c r="AX1822">
        <v>0</v>
      </c>
      <c r="AY1822">
        <v>31</v>
      </c>
      <c r="AZ1822">
        <v>58</v>
      </c>
      <c r="BA1822">
        <v>44</v>
      </c>
      <c r="BB1822">
        <v>9</v>
      </c>
      <c r="BC1822">
        <v>6</v>
      </c>
      <c r="BD1822">
        <v>1</v>
      </c>
      <c r="BE1822">
        <v>0</v>
      </c>
      <c r="BF1822">
        <v>104</v>
      </c>
      <c r="BG1822">
        <v>3480</v>
      </c>
      <c r="BH1822">
        <v>0</v>
      </c>
      <c r="BI1822">
        <v>21</v>
      </c>
      <c r="BJ1822" s="2">
        <v>46132</v>
      </c>
      <c r="BK1822">
        <v>0</v>
      </c>
      <c r="BL1822" s="3" t="str">
        <f>VLOOKUP(O1822,DropDownList!$H$1:$I$7,2,FALSE)</f>
        <v>2022/23</v>
      </c>
      <c r="BM1822" s="3" t="str">
        <f t="shared" si="28"/>
        <v>JP COURT</v>
      </c>
    </row>
    <row r="1823" spans="1:65" x14ac:dyDescent="0.2">
      <c r="A1823">
        <v>2026</v>
      </c>
      <c r="B1823">
        <v>4</v>
      </c>
      <c r="C1823" t="s">
        <v>189</v>
      </c>
      <c r="D1823" t="s">
        <v>192</v>
      </c>
      <c r="E1823" t="s">
        <v>25</v>
      </c>
      <c r="F1823">
        <v>9351</v>
      </c>
      <c r="G1823" t="s">
        <v>141</v>
      </c>
      <c r="H1823" t="s">
        <v>189</v>
      </c>
      <c r="I1823" t="s">
        <v>189</v>
      </c>
      <c r="J1823" s="1">
        <v>46113</v>
      </c>
      <c r="K1823" t="s">
        <v>440</v>
      </c>
      <c r="L1823">
        <v>1</v>
      </c>
      <c r="M1823" t="s">
        <v>441</v>
      </c>
      <c r="N1823" t="s">
        <v>442</v>
      </c>
      <c r="O1823" t="s">
        <v>155</v>
      </c>
      <c r="P1823" t="s">
        <v>150</v>
      </c>
      <c r="Q1823">
        <v>4114.8900000000003</v>
      </c>
      <c r="R1823">
        <v>121</v>
      </c>
      <c r="S1823">
        <v>20663.349999999999</v>
      </c>
      <c r="T1823">
        <v>4523.6099999999997</v>
      </c>
      <c r="U1823">
        <v>25</v>
      </c>
      <c r="V1823">
        <v>10</v>
      </c>
      <c r="W1823">
        <v>2118.7600000000002</v>
      </c>
      <c r="X1823">
        <v>2203.7600000000002</v>
      </c>
      <c r="Y1823">
        <v>108</v>
      </c>
      <c r="Z1823">
        <v>16139.74</v>
      </c>
      <c r="AA1823">
        <v>12024.85</v>
      </c>
      <c r="AB1823">
        <v>1964.3</v>
      </c>
      <c r="AC1823">
        <v>10060.549999999999</v>
      </c>
      <c r="AD1823">
        <v>7</v>
      </c>
      <c r="AE1823">
        <v>3</v>
      </c>
      <c r="AF1823">
        <v>81</v>
      </c>
      <c r="AG1823">
        <v>8</v>
      </c>
      <c r="AH1823">
        <v>13</v>
      </c>
      <c r="AI1823">
        <v>17</v>
      </c>
      <c r="AJ1823">
        <v>28</v>
      </c>
      <c r="AK1823">
        <v>11</v>
      </c>
      <c r="AL1823">
        <v>2</v>
      </c>
      <c r="AM1823">
        <v>4</v>
      </c>
      <c r="AN1823">
        <v>1</v>
      </c>
      <c r="AO1823">
        <v>84</v>
      </c>
      <c r="AP1823">
        <v>405</v>
      </c>
      <c r="AQ1823">
        <v>91</v>
      </c>
      <c r="AR1823">
        <v>9</v>
      </c>
      <c r="AS1823">
        <v>58</v>
      </c>
      <c r="AT1823">
        <v>13</v>
      </c>
      <c r="AU1823">
        <v>0</v>
      </c>
      <c r="AV1823">
        <v>0</v>
      </c>
      <c r="AW1823">
        <v>0</v>
      </c>
      <c r="AX1823">
        <v>0</v>
      </c>
      <c r="AY1823">
        <v>63</v>
      </c>
      <c r="AZ1823">
        <v>91</v>
      </c>
      <c r="BA1823">
        <v>49</v>
      </c>
      <c r="BB1823">
        <v>5</v>
      </c>
      <c r="BC1823">
        <v>1</v>
      </c>
      <c r="BD1823">
        <v>1</v>
      </c>
      <c r="BE1823">
        <v>0</v>
      </c>
      <c r="BF1823">
        <v>81</v>
      </c>
      <c r="BG1823">
        <v>3097.93</v>
      </c>
      <c r="BH1823">
        <v>2</v>
      </c>
      <c r="BI1823">
        <v>25</v>
      </c>
      <c r="BJ1823" s="2">
        <v>46132</v>
      </c>
      <c r="BK1823">
        <v>0</v>
      </c>
      <c r="BL1823" s="3" t="str">
        <f>VLOOKUP(O1823,DropDownList!$H$1:$I$7,2,FALSE)</f>
        <v>2022/23</v>
      </c>
      <c r="BM1823" s="3" t="str">
        <f t="shared" si="28"/>
        <v>FISCAL FINES</v>
      </c>
    </row>
    <row r="1824" spans="1:65" x14ac:dyDescent="0.2">
      <c r="A1824">
        <v>2026</v>
      </c>
      <c r="B1824">
        <v>4</v>
      </c>
      <c r="C1824" t="s">
        <v>189</v>
      </c>
      <c r="D1824" t="s">
        <v>192</v>
      </c>
      <c r="E1824" t="s">
        <v>25</v>
      </c>
      <c r="F1824">
        <v>9351</v>
      </c>
      <c r="G1824" t="s">
        <v>141</v>
      </c>
      <c r="H1824" t="s">
        <v>189</v>
      </c>
      <c r="I1824" t="s">
        <v>189</v>
      </c>
      <c r="J1824" s="1">
        <v>46113</v>
      </c>
      <c r="K1824" t="s">
        <v>440</v>
      </c>
      <c r="L1824">
        <v>1</v>
      </c>
      <c r="M1824" t="s">
        <v>441</v>
      </c>
      <c r="N1824" t="s">
        <v>442</v>
      </c>
      <c r="O1824" t="s">
        <v>156</v>
      </c>
      <c r="P1824" t="s">
        <v>146</v>
      </c>
      <c r="Q1824">
        <v>170</v>
      </c>
      <c r="R1824">
        <v>102</v>
      </c>
      <c r="S1824">
        <v>1760</v>
      </c>
      <c r="T1824">
        <v>10</v>
      </c>
      <c r="U1824">
        <v>29</v>
      </c>
      <c r="V1824">
        <v>1</v>
      </c>
      <c r="W1824">
        <v>40</v>
      </c>
      <c r="X1824">
        <v>40</v>
      </c>
      <c r="Y1824">
        <v>0</v>
      </c>
      <c r="Z1824">
        <v>0</v>
      </c>
      <c r="AA1824">
        <v>1580</v>
      </c>
      <c r="AB1824">
        <v>0</v>
      </c>
      <c r="AC1824">
        <v>0</v>
      </c>
      <c r="AD1824">
        <v>1</v>
      </c>
      <c r="AE1824">
        <v>0</v>
      </c>
      <c r="AF1824">
        <v>91</v>
      </c>
      <c r="AG1824">
        <v>0</v>
      </c>
      <c r="AH1824">
        <v>1</v>
      </c>
      <c r="AI1824">
        <v>10</v>
      </c>
      <c r="AJ1824">
        <v>0</v>
      </c>
      <c r="AK1824">
        <v>0</v>
      </c>
      <c r="AL1824">
        <v>0</v>
      </c>
      <c r="AM1824">
        <v>0</v>
      </c>
      <c r="AN1824">
        <v>0</v>
      </c>
      <c r="AO1824">
        <v>54</v>
      </c>
      <c r="AP1824">
        <v>235</v>
      </c>
      <c r="AQ1824">
        <v>55</v>
      </c>
      <c r="AR1824">
        <v>0</v>
      </c>
      <c r="AS1824">
        <v>56</v>
      </c>
      <c r="AT1824">
        <v>5</v>
      </c>
      <c r="AU1824">
        <v>0</v>
      </c>
      <c r="AV1824">
        <v>0</v>
      </c>
      <c r="AW1824">
        <v>0</v>
      </c>
      <c r="AX1824">
        <v>0</v>
      </c>
      <c r="AY1824">
        <v>35</v>
      </c>
      <c r="AZ1824">
        <v>46</v>
      </c>
      <c r="BA1824">
        <v>21</v>
      </c>
      <c r="BB1824">
        <v>4</v>
      </c>
      <c r="BC1824">
        <v>4</v>
      </c>
      <c r="BD1824">
        <v>1</v>
      </c>
      <c r="BE1824">
        <v>0</v>
      </c>
      <c r="BF1824">
        <v>102</v>
      </c>
      <c r="BG1824">
        <v>170</v>
      </c>
      <c r="BH1824">
        <v>0</v>
      </c>
      <c r="BI1824">
        <v>28</v>
      </c>
      <c r="BJ1824" s="2">
        <v>46132</v>
      </c>
      <c r="BK1824">
        <v>0</v>
      </c>
      <c r="BL1824" s="3" t="str">
        <f>VLOOKUP(O1824,DropDownList!$H$1:$I$7,2,FALSE)</f>
        <v>2023/24</v>
      </c>
      <c r="BM1824" s="3" t="str">
        <f t="shared" si="28"/>
        <v>VSUR</v>
      </c>
    </row>
    <row r="1825" spans="1:65" x14ac:dyDescent="0.2">
      <c r="A1825">
        <v>2026</v>
      </c>
      <c r="B1825">
        <v>4</v>
      </c>
      <c r="C1825" t="s">
        <v>189</v>
      </c>
      <c r="D1825" t="s">
        <v>192</v>
      </c>
      <c r="E1825" t="s">
        <v>25</v>
      </c>
      <c r="F1825">
        <v>9351</v>
      </c>
      <c r="G1825" t="s">
        <v>141</v>
      </c>
      <c r="H1825" t="s">
        <v>189</v>
      </c>
      <c r="I1825" t="s">
        <v>189</v>
      </c>
      <c r="J1825" s="1">
        <v>46113</v>
      </c>
      <c r="K1825" t="s">
        <v>440</v>
      </c>
      <c r="L1825">
        <v>1</v>
      </c>
      <c r="M1825" t="s">
        <v>441</v>
      </c>
      <c r="N1825" t="s">
        <v>442</v>
      </c>
      <c r="O1825" t="s">
        <v>156</v>
      </c>
      <c r="P1825" t="s">
        <v>153</v>
      </c>
      <c r="Q1825">
        <v>1041.78</v>
      </c>
      <c r="R1825">
        <v>105</v>
      </c>
      <c r="S1825">
        <v>4725</v>
      </c>
      <c r="T1825">
        <v>1.1399999999999999</v>
      </c>
      <c r="U1825">
        <v>25</v>
      </c>
      <c r="V1825">
        <v>10</v>
      </c>
      <c r="W1825">
        <v>380.79</v>
      </c>
      <c r="X1825">
        <v>380.79</v>
      </c>
      <c r="Y1825">
        <v>0</v>
      </c>
      <c r="Z1825">
        <v>0</v>
      </c>
      <c r="AA1825">
        <v>3682.08</v>
      </c>
      <c r="AB1825">
        <v>0</v>
      </c>
      <c r="AC1825">
        <v>3682.08</v>
      </c>
      <c r="AD1825">
        <v>8</v>
      </c>
      <c r="AE1825">
        <v>2</v>
      </c>
      <c r="AF1825">
        <v>79</v>
      </c>
      <c r="AG1825">
        <v>3</v>
      </c>
      <c r="AH1825">
        <v>0</v>
      </c>
      <c r="AI1825">
        <v>22</v>
      </c>
      <c r="AJ1825">
        <v>0</v>
      </c>
      <c r="AK1825">
        <v>0</v>
      </c>
      <c r="AL1825">
        <v>0</v>
      </c>
      <c r="AM1825">
        <v>0</v>
      </c>
      <c r="AN1825">
        <v>0</v>
      </c>
      <c r="AO1825">
        <v>90</v>
      </c>
      <c r="AP1825">
        <v>506</v>
      </c>
      <c r="AQ1825">
        <v>100</v>
      </c>
      <c r="AR1825">
        <v>3</v>
      </c>
      <c r="AS1825">
        <v>180</v>
      </c>
      <c r="AT1825">
        <v>23</v>
      </c>
      <c r="AU1825">
        <v>0</v>
      </c>
      <c r="AV1825">
        <v>0</v>
      </c>
      <c r="AW1825">
        <v>0</v>
      </c>
      <c r="AX1825">
        <v>0</v>
      </c>
      <c r="AY1825">
        <v>26</v>
      </c>
      <c r="AZ1825">
        <v>65</v>
      </c>
      <c r="BA1825">
        <v>45</v>
      </c>
      <c r="BB1825">
        <v>30</v>
      </c>
      <c r="BC1825">
        <v>6</v>
      </c>
      <c r="BD1825">
        <v>0</v>
      </c>
      <c r="BE1825">
        <v>0</v>
      </c>
      <c r="BF1825">
        <v>84</v>
      </c>
      <c r="BG1825">
        <v>990</v>
      </c>
      <c r="BH1825">
        <v>1</v>
      </c>
      <c r="BI1825">
        <v>23</v>
      </c>
      <c r="BJ1825" s="2">
        <v>46132</v>
      </c>
      <c r="BK1825">
        <v>0</v>
      </c>
      <c r="BL1825" s="3" t="str">
        <f>VLOOKUP(O1825,DropDownList!$H$1:$I$7,2,FALSE)</f>
        <v>2023/24</v>
      </c>
      <c r="BM1825" s="3" t="str">
        <f t="shared" si="28"/>
        <v>PREG</v>
      </c>
    </row>
    <row r="1826" spans="1:65" x14ac:dyDescent="0.2">
      <c r="A1826">
        <v>2026</v>
      </c>
      <c r="B1826">
        <v>4</v>
      </c>
      <c r="C1826" t="s">
        <v>189</v>
      </c>
      <c r="D1826" t="s">
        <v>192</v>
      </c>
      <c r="E1826" t="s">
        <v>25</v>
      </c>
      <c r="F1826">
        <v>9351</v>
      </c>
      <c r="G1826" t="s">
        <v>141</v>
      </c>
      <c r="H1826" t="s">
        <v>189</v>
      </c>
      <c r="I1826" t="s">
        <v>189</v>
      </c>
      <c r="J1826" s="1">
        <v>46113</v>
      </c>
      <c r="K1826" t="s">
        <v>440</v>
      </c>
      <c r="L1826">
        <v>1</v>
      </c>
      <c r="M1826" t="s">
        <v>441</v>
      </c>
      <c r="N1826" t="s">
        <v>442</v>
      </c>
      <c r="O1826" t="s">
        <v>156</v>
      </c>
      <c r="P1826" t="s">
        <v>151</v>
      </c>
      <c r="Q1826">
        <v>0</v>
      </c>
      <c r="R1826">
        <v>601</v>
      </c>
      <c r="S1826">
        <v>18030</v>
      </c>
      <c r="T1826">
        <v>4380</v>
      </c>
      <c r="U1826">
        <v>0</v>
      </c>
      <c r="V1826">
        <v>0</v>
      </c>
      <c r="W1826">
        <v>0</v>
      </c>
      <c r="X1826">
        <v>0</v>
      </c>
      <c r="Y1826">
        <v>0</v>
      </c>
      <c r="Z1826">
        <v>0</v>
      </c>
      <c r="AA1826">
        <v>13650</v>
      </c>
      <c r="AB1826">
        <v>0</v>
      </c>
      <c r="AC1826">
        <v>13650</v>
      </c>
      <c r="AD1826">
        <v>0</v>
      </c>
      <c r="AE1826">
        <v>0</v>
      </c>
      <c r="AF1826">
        <v>455</v>
      </c>
      <c r="AG1826">
        <v>0</v>
      </c>
      <c r="AH1826">
        <v>146</v>
      </c>
      <c r="AI1826">
        <v>0</v>
      </c>
      <c r="AJ1826">
        <v>0</v>
      </c>
      <c r="AK1826">
        <v>0</v>
      </c>
      <c r="AL1826">
        <v>0</v>
      </c>
      <c r="AM1826">
        <v>7</v>
      </c>
      <c r="AN1826">
        <v>0</v>
      </c>
      <c r="AO1826">
        <v>0</v>
      </c>
      <c r="AP1826">
        <v>0</v>
      </c>
      <c r="AQ1826">
        <v>0</v>
      </c>
      <c r="AR1826">
        <v>0</v>
      </c>
      <c r="AS1826">
        <v>0</v>
      </c>
      <c r="AT1826">
        <v>0</v>
      </c>
      <c r="AU1826">
        <v>0</v>
      </c>
      <c r="AV1826">
        <v>0</v>
      </c>
      <c r="AW1826">
        <v>0</v>
      </c>
      <c r="AX1826">
        <v>0</v>
      </c>
      <c r="AY1826">
        <v>0</v>
      </c>
      <c r="AZ1826">
        <v>0</v>
      </c>
      <c r="BA1826">
        <v>0</v>
      </c>
      <c r="BB1826">
        <v>0</v>
      </c>
      <c r="BC1826">
        <v>0</v>
      </c>
      <c r="BD1826">
        <v>0</v>
      </c>
      <c r="BE1826">
        <v>0</v>
      </c>
      <c r="BF1826">
        <v>0</v>
      </c>
      <c r="BG1826">
        <v>0</v>
      </c>
      <c r="BH1826">
        <v>0</v>
      </c>
      <c r="BI1826">
        <v>0</v>
      </c>
      <c r="BJ1826" s="2">
        <v>46132</v>
      </c>
      <c r="BK1826">
        <v>0</v>
      </c>
      <c r="BL1826" s="3" t="str">
        <f>VLOOKUP(O1826,DropDownList!$H$1:$I$7,2,FALSE)</f>
        <v>2023/24</v>
      </c>
      <c r="BM1826" s="3" t="str">
        <f t="shared" si="28"/>
        <v>PCPF</v>
      </c>
    </row>
    <row r="1827" spans="1:65" x14ac:dyDescent="0.2">
      <c r="A1827">
        <v>2026</v>
      </c>
      <c r="B1827">
        <v>4</v>
      </c>
      <c r="C1827" t="s">
        <v>189</v>
      </c>
      <c r="D1827" t="s">
        <v>192</v>
      </c>
      <c r="E1827" t="s">
        <v>25</v>
      </c>
      <c r="F1827">
        <v>9351</v>
      </c>
      <c r="G1827" t="s">
        <v>141</v>
      </c>
      <c r="H1827" t="s">
        <v>189</v>
      </c>
      <c r="I1827" t="s">
        <v>189</v>
      </c>
      <c r="J1827" s="1">
        <v>46113</v>
      </c>
      <c r="K1827" t="s">
        <v>440</v>
      </c>
      <c r="L1827">
        <v>1</v>
      </c>
      <c r="M1827" t="s">
        <v>441</v>
      </c>
      <c r="N1827" t="s">
        <v>442</v>
      </c>
      <c r="O1827" t="s">
        <v>156</v>
      </c>
      <c r="P1827" t="s">
        <v>152</v>
      </c>
      <c r="Q1827">
        <v>0</v>
      </c>
      <c r="R1827">
        <v>21</v>
      </c>
      <c r="S1827">
        <v>840</v>
      </c>
      <c r="T1827">
        <v>120</v>
      </c>
      <c r="U1827">
        <v>0</v>
      </c>
      <c r="V1827">
        <v>0</v>
      </c>
      <c r="W1827">
        <v>0</v>
      </c>
      <c r="X1827">
        <v>0</v>
      </c>
      <c r="Y1827">
        <v>0</v>
      </c>
      <c r="Z1827">
        <v>0</v>
      </c>
      <c r="AA1827">
        <v>720</v>
      </c>
      <c r="AB1827">
        <v>0</v>
      </c>
      <c r="AC1827">
        <v>720</v>
      </c>
      <c r="AD1827">
        <v>0</v>
      </c>
      <c r="AE1827">
        <v>0</v>
      </c>
      <c r="AF1827">
        <v>18</v>
      </c>
      <c r="AG1827">
        <v>0</v>
      </c>
      <c r="AH1827">
        <v>3</v>
      </c>
      <c r="AI1827">
        <v>0</v>
      </c>
      <c r="AJ1827">
        <v>0</v>
      </c>
      <c r="AK1827">
        <v>0</v>
      </c>
      <c r="AL1827">
        <v>0</v>
      </c>
      <c r="AM1827">
        <v>1</v>
      </c>
      <c r="AN1827">
        <v>0</v>
      </c>
      <c r="AO1827">
        <v>0</v>
      </c>
      <c r="AP1827">
        <v>0</v>
      </c>
      <c r="AQ1827">
        <v>0</v>
      </c>
      <c r="AR1827">
        <v>0</v>
      </c>
      <c r="AS1827">
        <v>0</v>
      </c>
      <c r="AT1827">
        <v>0</v>
      </c>
      <c r="AU1827">
        <v>0</v>
      </c>
      <c r="AV1827">
        <v>0</v>
      </c>
      <c r="AW1827">
        <v>0</v>
      </c>
      <c r="AX1827">
        <v>0</v>
      </c>
      <c r="AY1827">
        <v>0</v>
      </c>
      <c r="AZ1827">
        <v>0</v>
      </c>
      <c r="BA1827">
        <v>0</v>
      </c>
      <c r="BB1827">
        <v>0</v>
      </c>
      <c r="BC1827">
        <v>0</v>
      </c>
      <c r="BD1827">
        <v>0</v>
      </c>
      <c r="BE1827">
        <v>0</v>
      </c>
      <c r="BF1827">
        <v>0</v>
      </c>
      <c r="BG1827">
        <v>0</v>
      </c>
      <c r="BH1827">
        <v>0</v>
      </c>
      <c r="BI1827">
        <v>0</v>
      </c>
      <c r="BJ1827" s="2">
        <v>46132</v>
      </c>
      <c r="BK1827">
        <v>0</v>
      </c>
      <c r="BL1827" s="3" t="str">
        <f>VLOOKUP(O1827,DropDownList!$H$1:$I$7,2,FALSE)</f>
        <v>2023/24</v>
      </c>
      <c r="BM1827" s="3" t="str">
        <f t="shared" si="28"/>
        <v>PCOA</v>
      </c>
    </row>
    <row r="1828" spans="1:65" x14ac:dyDescent="0.2">
      <c r="A1828">
        <v>2026</v>
      </c>
      <c r="B1828">
        <v>4</v>
      </c>
      <c r="C1828" t="s">
        <v>189</v>
      </c>
      <c r="D1828" t="s">
        <v>193</v>
      </c>
      <c r="E1828" t="s">
        <v>25</v>
      </c>
      <c r="F1828">
        <v>9791</v>
      </c>
      <c r="G1828" t="s">
        <v>158</v>
      </c>
      <c r="H1828" t="s">
        <v>189</v>
      </c>
      <c r="I1828" t="s">
        <v>189</v>
      </c>
      <c r="J1828" s="1">
        <v>46113</v>
      </c>
      <c r="K1828" t="s">
        <v>440</v>
      </c>
      <c r="L1828">
        <v>1</v>
      </c>
      <c r="M1828" t="s">
        <v>441</v>
      </c>
      <c r="N1828" t="s">
        <v>442</v>
      </c>
      <c r="O1828" t="s">
        <v>149</v>
      </c>
      <c r="P1828" t="s">
        <v>160</v>
      </c>
      <c r="Q1828">
        <v>26546.63</v>
      </c>
      <c r="R1828">
        <v>143</v>
      </c>
      <c r="S1828">
        <v>60484.5</v>
      </c>
      <c r="T1828">
        <v>7860</v>
      </c>
      <c r="U1828">
        <v>82</v>
      </c>
      <c r="V1828">
        <v>61</v>
      </c>
      <c r="W1828">
        <v>14246</v>
      </c>
      <c r="X1828">
        <v>20472.5</v>
      </c>
      <c r="Y1828">
        <v>0</v>
      </c>
      <c r="Z1828">
        <v>0</v>
      </c>
      <c r="AA1828">
        <v>26077.87</v>
      </c>
      <c r="AB1828">
        <v>440.02</v>
      </c>
      <c r="AC1828">
        <v>23997</v>
      </c>
      <c r="AD1828">
        <v>42</v>
      </c>
      <c r="AE1828">
        <v>19</v>
      </c>
      <c r="AF1828">
        <v>45</v>
      </c>
      <c r="AG1828">
        <v>31</v>
      </c>
      <c r="AH1828">
        <v>16</v>
      </c>
      <c r="AI1828">
        <v>51</v>
      </c>
      <c r="AJ1828">
        <v>0</v>
      </c>
      <c r="AK1828">
        <v>0</v>
      </c>
      <c r="AL1828">
        <v>0</v>
      </c>
      <c r="AM1828">
        <v>0</v>
      </c>
      <c r="AN1828">
        <v>0</v>
      </c>
      <c r="AO1828">
        <v>100</v>
      </c>
      <c r="AP1828">
        <v>236</v>
      </c>
      <c r="AQ1828">
        <v>84</v>
      </c>
      <c r="AR1828">
        <v>0</v>
      </c>
      <c r="AS1828">
        <v>51</v>
      </c>
      <c r="AT1828">
        <v>11</v>
      </c>
      <c r="AU1828">
        <v>3</v>
      </c>
      <c r="AV1828">
        <v>0</v>
      </c>
      <c r="AW1828">
        <v>14</v>
      </c>
      <c r="AX1828">
        <v>0</v>
      </c>
      <c r="AY1828">
        <v>12</v>
      </c>
      <c r="AZ1828">
        <v>20</v>
      </c>
      <c r="BA1828">
        <v>3</v>
      </c>
      <c r="BB1828">
        <v>6</v>
      </c>
      <c r="BC1828">
        <v>2</v>
      </c>
      <c r="BD1828">
        <v>4</v>
      </c>
      <c r="BE1828">
        <v>0</v>
      </c>
      <c r="BF1828">
        <v>129</v>
      </c>
      <c r="BG1828">
        <v>18744.5</v>
      </c>
      <c r="BH1828">
        <v>0</v>
      </c>
      <c r="BI1828">
        <v>82</v>
      </c>
      <c r="BJ1828" s="2">
        <v>46132</v>
      </c>
      <c r="BK1828">
        <v>0</v>
      </c>
      <c r="BL1828" s="3" t="str">
        <f>VLOOKUP(O1828,DropDownList!$H$1:$I$7,2,FALSE)</f>
        <v>2025/26</v>
      </c>
      <c r="BM1828" s="3" t="str">
        <f t="shared" si="28"/>
        <v>SC COURT</v>
      </c>
    </row>
    <row r="1829" spans="1:65" x14ac:dyDescent="0.2">
      <c r="A1829">
        <v>2026</v>
      </c>
      <c r="B1829">
        <v>4</v>
      </c>
      <c r="C1829" t="s">
        <v>189</v>
      </c>
      <c r="D1829" t="s">
        <v>193</v>
      </c>
      <c r="E1829" t="s">
        <v>25</v>
      </c>
      <c r="F1829">
        <v>9791</v>
      </c>
      <c r="G1829" t="s">
        <v>158</v>
      </c>
      <c r="H1829" t="s">
        <v>189</v>
      </c>
      <c r="I1829" t="s">
        <v>189</v>
      </c>
      <c r="J1829" s="1">
        <v>46113</v>
      </c>
      <c r="K1829" t="s">
        <v>440</v>
      </c>
      <c r="L1829">
        <v>1</v>
      </c>
      <c r="M1829" t="s">
        <v>441</v>
      </c>
      <c r="N1829" t="s">
        <v>442</v>
      </c>
      <c r="O1829" t="s">
        <v>147</v>
      </c>
      <c r="P1829" t="s">
        <v>159</v>
      </c>
      <c r="Q1829">
        <v>0</v>
      </c>
      <c r="R1829">
        <v>2</v>
      </c>
      <c r="S1829">
        <v>2920</v>
      </c>
      <c r="T1829">
        <v>0</v>
      </c>
      <c r="U1829">
        <v>0</v>
      </c>
      <c r="V1829">
        <v>0</v>
      </c>
      <c r="W1829">
        <v>0</v>
      </c>
      <c r="X1829">
        <v>0</v>
      </c>
      <c r="Y1829">
        <v>0</v>
      </c>
      <c r="Z1829">
        <v>0</v>
      </c>
      <c r="AA1829">
        <v>2920</v>
      </c>
      <c r="AB1829">
        <v>0</v>
      </c>
      <c r="AC1829">
        <v>0</v>
      </c>
      <c r="AD1829">
        <v>0</v>
      </c>
      <c r="AE1829">
        <v>0</v>
      </c>
      <c r="AF1829">
        <v>2</v>
      </c>
      <c r="AG1829">
        <v>0</v>
      </c>
      <c r="AH1829">
        <v>0</v>
      </c>
      <c r="AI1829">
        <v>0</v>
      </c>
      <c r="AJ1829">
        <v>0</v>
      </c>
      <c r="AK1829">
        <v>0</v>
      </c>
      <c r="AL1829">
        <v>0</v>
      </c>
      <c r="AM1829">
        <v>0</v>
      </c>
      <c r="AN1829">
        <v>0</v>
      </c>
      <c r="AO1829">
        <v>0</v>
      </c>
      <c r="AP1829">
        <v>0</v>
      </c>
      <c r="AQ1829">
        <v>0</v>
      </c>
      <c r="AR1829">
        <v>0</v>
      </c>
      <c r="AS1829">
        <v>0</v>
      </c>
      <c r="AT1829">
        <v>0</v>
      </c>
      <c r="AU1829">
        <v>0</v>
      </c>
      <c r="AV1829">
        <v>0</v>
      </c>
      <c r="AW1829">
        <v>0</v>
      </c>
      <c r="AX1829">
        <v>0</v>
      </c>
      <c r="AY1829">
        <v>0</v>
      </c>
      <c r="AZ1829">
        <v>0</v>
      </c>
      <c r="BA1829">
        <v>0</v>
      </c>
      <c r="BB1829">
        <v>0</v>
      </c>
      <c r="BC1829">
        <v>0</v>
      </c>
      <c r="BD1829">
        <v>0</v>
      </c>
      <c r="BE1829">
        <v>0</v>
      </c>
      <c r="BF1829">
        <v>0</v>
      </c>
      <c r="BG1829">
        <v>0</v>
      </c>
      <c r="BH1829">
        <v>0</v>
      </c>
      <c r="BI1829">
        <v>0</v>
      </c>
      <c r="BJ1829" s="2">
        <v>46132</v>
      </c>
      <c r="BK1829">
        <v>0</v>
      </c>
      <c r="BL1829" s="3" t="str">
        <f>VLOOKUP(O1829,DropDownList!$H$1:$I$7,2,FALSE)</f>
        <v>2024/25</v>
      </c>
      <c r="BM1829" s="3" t="str">
        <f t="shared" si="28"/>
        <v>CONF</v>
      </c>
    </row>
    <row r="1830" spans="1:65" x14ac:dyDescent="0.2">
      <c r="A1830">
        <v>2026</v>
      </c>
      <c r="B1830">
        <v>4</v>
      </c>
      <c r="C1830" t="s">
        <v>189</v>
      </c>
      <c r="D1830" t="s">
        <v>193</v>
      </c>
      <c r="E1830" t="s">
        <v>25</v>
      </c>
      <c r="F1830">
        <v>9791</v>
      </c>
      <c r="G1830" t="s">
        <v>158</v>
      </c>
      <c r="H1830" t="s">
        <v>189</v>
      </c>
      <c r="I1830" t="s">
        <v>189</v>
      </c>
      <c r="J1830" s="1">
        <v>46113</v>
      </c>
      <c r="K1830" t="s">
        <v>440</v>
      </c>
      <c r="L1830">
        <v>1</v>
      </c>
      <c r="M1830" t="s">
        <v>441</v>
      </c>
      <c r="N1830" t="s">
        <v>442</v>
      </c>
      <c r="O1830" t="s">
        <v>147</v>
      </c>
      <c r="P1830" t="s">
        <v>161</v>
      </c>
      <c r="Q1830">
        <v>926.53</v>
      </c>
      <c r="R1830">
        <v>178</v>
      </c>
      <c r="S1830">
        <v>12865</v>
      </c>
      <c r="T1830">
        <v>80</v>
      </c>
      <c r="U1830">
        <v>84</v>
      </c>
      <c r="V1830">
        <v>23</v>
      </c>
      <c r="W1830">
        <v>430</v>
      </c>
      <c r="X1830">
        <v>430</v>
      </c>
      <c r="Y1830">
        <v>0</v>
      </c>
      <c r="Z1830">
        <v>0</v>
      </c>
      <c r="AA1830">
        <v>11858.47</v>
      </c>
      <c r="AB1830">
        <v>0</v>
      </c>
      <c r="AC1830">
        <v>0</v>
      </c>
      <c r="AD1830">
        <v>23</v>
      </c>
      <c r="AE1830">
        <v>0</v>
      </c>
      <c r="AF1830">
        <v>124</v>
      </c>
      <c r="AG1830">
        <v>3</v>
      </c>
      <c r="AH1830">
        <v>4</v>
      </c>
      <c r="AI1830">
        <v>47</v>
      </c>
      <c r="AJ1830">
        <v>0</v>
      </c>
      <c r="AK1830">
        <v>0</v>
      </c>
      <c r="AL1830">
        <v>0</v>
      </c>
      <c r="AM1830">
        <v>0</v>
      </c>
      <c r="AN1830">
        <v>0</v>
      </c>
      <c r="AO1830">
        <v>122</v>
      </c>
      <c r="AP1830">
        <v>463</v>
      </c>
      <c r="AQ1830">
        <v>125</v>
      </c>
      <c r="AR1830">
        <v>0</v>
      </c>
      <c r="AS1830">
        <v>66</v>
      </c>
      <c r="AT1830">
        <v>16</v>
      </c>
      <c r="AU1830">
        <v>6</v>
      </c>
      <c r="AV1830">
        <v>2</v>
      </c>
      <c r="AW1830">
        <v>1</v>
      </c>
      <c r="AX1830">
        <v>0</v>
      </c>
      <c r="AY1830">
        <v>58</v>
      </c>
      <c r="AZ1830">
        <v>90</v>
      </c>
      <c r="BA1830">
        <v>35</v>
      </c>
      <c r="BB1830">
        <v>13</v>
      </c>
      <c r="BC1830">
        <v>7</v>
      </c>
      <c r="BD1830">
        <v>3</v>
      </c>
      <c r="BE1830">
        <v>0</v>
      </c>
      <c r="BF1830">
        <v>175</v>
      </c>
      <c r="BG1830">
        <v>905</v>
      </c>
      <c r="BH1830">
        <v>0</v>
      </c>
      <c r="BI1830">
        <v>83</v>
      </c>
      <c r="BJ1830" s="2">
        <v>46132</v>
      </c>
      <c r="BK1830">
        <v>1</v>
      </c>
      <c r="BL1830" s="3" t="str">
        <f>VLOOKUP(O1830,DropDownList!$H$1:$I$7,2,FALSE)</f>
        <v>2024/25</v>
      </c>
      <c r="BM1830" s="3" t="str">
        <f t="shared" si="28"/>
        <v>VSUR</v>
      </c>
    </row>
    <row r="1831" spans="1:65" x14ac:dyDescent="0.2">
      <c r="A1831">
        <v>2026</v>
      </c>
      <c r="B1831">
        <v>4</v>
      </c>
      <c r="C1831" t="s">
        <v>189</v>
      </c>
      <c r="D1831" t="s">
        <v>193</v>
      </c>
      <c r="E1831" t="s">
        <v>25</v>
      </c>
      <c r="F1831">
        <v>9791</v>
      </c>
      <c r="G1831" t="s">
        <v>158</v>
      </c>
      <c r="H1831" t="s">
        <v>189</v>
      </c>
      <c r="I1831" t="s">
        <v>189</v>
      </c>
      <c r="J1831" s="1">
        <v>46113</v>
      </c>
      <c r="K1831" t="s">
        <v>440</v>
      </c>
      <c r="L1831">
        <v>1</v>
      </c>
      <c r="M1831" t="s">
        <v>441</v>
      </c>
      <c r="N1831" t="s">
        <v>442</v>
      </c>
      <c r="O1831" t="s">
        <v>156</v>
      </c>
      <c r="P1831" t="s">
        <v>160</v>
      </c>
      <c r="Q1831">
        <v>15520.21</v>
      </c>
      <c r="R1831">
        <v>177</v>
      </c>
      <c r="S1831">
        <v>77397</v>
      </c>
      <c r="T1831">
        <v>8054.68</v>
      </c>
      <c r="U1831">
        <v>56</v>
      </c>
      <c r="V1831">
        <v>20</v>
      </c>
      <c r="W1831">
        <v>8289.84</v>
      </c>
      <c r="X1831">
        <v>8289.84</v>
      </c>
      <c r="Y1831">
        <v>0</v>
      </c>
      <c r="Z1831">
        <v>0</v>
      </c>
      <c r="AA1831">
        <v>53822.11</v>
      </c>
      <c r="AB1831">
        <v>3427</v>
      </c>
      <c r="AC1831">
        <v>47545.11</v>
      </c>
      <c r="AD1831">
        <v>7</v>
      </c>
      <c r="AE1831">
        <v>13</v>
      </c>
      <c r="AF1831">
        <v>111</v>
      </c>
      <c r="AG1831">
        <v>33</v>
      </c>
      <c r="AH1831">
        <v>9</v>
      </c>
      <c r="AI1831">
        <v>23</v>
      </c>
      <c r="AJ1831">
        <v>0</v>
      </c>
      <c r="AK1831">
        <v>0</v>
      </c>
      <c r="AL1831">
        <v>0</v>
      </c>
      <c r="AM1831">
        <v>0</v>
      </c>
      <c r="AN1831">
        <v>0</v>
      </c>
      <c r="AO1831">
        <v>119</v>
      </c>
      <c r="AP1831">
        <v>531</v>
      </c>
      <c r="AQ1831">
        <v>118</v>
      </c>
      <c r="AR1831">
        <v>1</v>
      </c>
      <c r="AS1831">
        <v>99</v>
      </c>
      <c r="AT1831">
        <v>16</v>
      </c>
      <c r="AU1831">
        <v>19</v>
      </c>
      <c r="AV1831">
        <v>4</v>
      </c>
      <c r="AW1831">
        <v>7</v>
      </c>
      <c r="AX1831">
        <v>0</v>
      </c>
      <c r="AY1831">
        <v>64</v>
      </c>
      <c r="AZ1831">
        <v>95</v>
      </c>
      <c r="BA1831">
        <v>45</v>
      </c>
      <c r="BB1831">
        <v>10</v>
      </c>
      <c r="BC1831">
        <v>7</v>
      </c>
      <c r="BD1831">
        <v>5</v>
      </c>
      <c r="BE1831">
        <v>0</v>
      </c>
      <c r="BF1831">
        <v>170</v>
      </c>
      <c r="BG1831">
        <v>9835</v>
      </c>
      <c r="BH1831">
        <v>1</v>
      </c>
      <c r="BI1831">
        <v>55</v>
      </c>
      <c r="BJ1831" s="2">
        <v>46132</v>
      </c>
      <c r="BK1831">
        <v>0</v>
      </c>
      <c r="BL1831" s="3" t="str">
        <f>VLOOKUP(O1831,DropDownList!$H$1:$I$7,2,FALSE)</f>
        <v>2023/24</v>
      </c>
      <c r="BM1831" s="3" t="str">
        <f t="shared" si="28"/>
        <v>SC COURT</v>
      </c>
    </row>
    <row r="1832" spans="1:65" x14ac:dyDescent="0.2">
      <c r="A1832">
        <v>2026</v>
      </c>
      <c r="B1832">
        <v>4</v>
      </c>
      <c r="C1832" t="s">
        <v>189</v>
      </c>
      <c r="D1832" t="s">
        <v>193</v>
      </c>
      <c r="E1832" t="s">
        <v>25</v>
      </c>
      <c r="F1832">
        <v>9791</v>
      </c>
      <c r="G1832" t="s">
        <v>158</v>
      </c>
      <c r="H1832" t="s">
        <v>189</v>
      </c>
      <c r="I1832" t="s">
        <v>189</v>
      </c>
      <c r="J1832" s="1">
        <v>46113</v>
      </c>
      <c r="K1832" t="s">
        <v>440</v>
      </c>
      <c r="L1832">
        <v>1</v>
      </c>
      <c r="M1832" t="s">
        <v>441</v>
      </c>
      <c r="N1832" t="s">
        <v>442</v>
      </c>
      <c r="O1832" t="s">
        <v>156</v>
      </c>
      <c r="P1832" t="s">
        <v>161</v>
      </c>
      <c r="Q1832">
        <v>485</v>
      </c>
      <c r="R1832">
        <v>173</v>
      </c>
      <c r="S1832">
        <v>3435</v>
      </c>
      <c r="T1832">
        <v>150</v>
      </c>
      <c r="U1832">
        <v>54</v>
      </c>
      <c r="V1832">
        <v>9</v>
      </c>
      <c r="W1832">
        <v>255</v>
      </c>
      <c r="X1832">
        <v>255</v>
      </c>
      <c r="Y1832">
        <v>0</v>
      </c>
      <c r="Z1832">
        <v>0</v>
      </c>
      <c r="AA1832">
        <v>2800</v>
      </c>
      <c r="AB1832">
        <v>0</v>
      </c>
      <c r="AC1832">
        <v>0</v>
      </c>
      <c r="AD1832">
        <v>9</v>
      </c>
      <c r="AE1832">
        <v>0</v>
      </c>
      <c r="AF1832">
        <v>139</v>
      </c>
      <c r="AG1832">
        <v>0</v>
      </c>
      <c r="AH1832">
        <v>9</v>
      </c>
      <c r="AI1832">
        <v>25</v>
      </c>
      <c r="AJ1832">
        <v>0</v>
      </c>
      <c r="AK1832">
        <v>0</v>
      </c>
      <c r="AL1832">
        <v>0</v>
      </c>
      <c r="AM1832">
        <v>0</v>
      </c>
      <c r="AN1832">
        <v>0</v>
      </c>
      <c r="AO1832">
        <v>115</v>
      </c>
      <c r="AP1832">
        <v>531</v>
      </c>
      <c r="AQ1832">
        <v>119</v>
      </c>
      <c r="AR1832">
        <v>0</v>
      </c>
      <c r="AS1832">
        <v>100</v>
      </c>
      <c r="AT1832">
        <v>15</v>
      </c>
      <c r="AU1832">
        <v>15</v>
      </c>
      <c r="AV1832">
        <v>2</v>
      </c>
      <c r="AW1832">
        <v>8</v>
      </c>
      <c r="AX1832">
        <v>0</v>
      </c>
      <c r="AY1832">
        <v>67</v>
      </c>
      <c r="AZ1832">
        <v>97</v>
      </c>
      <c r="BA1832">
        <v>46</v>
      </c>
      <c r="BB1832">
        <v>10</v>
      </c>
      <c r="BC1832">
        <v>7</v>
      </c>
      <c r="BD1832">
        <v>5</v>
      </c>
      <c r="BE1832">
        <v>0</v>
      </c>
      <c r="BF1832">
        <v>165</v>
      </c>
      <c r="BG1832">
        <v>485</v>
      </c>
      <c r="BH1832">
        <v>0</v>
      </c>
      <c r="BI1832">
        <v>53</v>
      </c>
      <c r="BJ1832" s="2">
        <v>46132</v>
      </c>
      <c r="BK1832">
        <v>0</v>
      </c>
      <c r="BL1832" s="3" t="str">
        <f>VLOOKUP(O1832,DropDownList!$H$1:$I$7,2,FALSE)</f>
        <v>2023/24</v>
      </c>
      <c r="BM1832" s="3" t="str">
        <f t="shared" si="28"/>
        <v>VSUR</v>
      </c>
    </row>
    <row r="1833" spans="1:65" x14ac:dyDescent="0.2">
      <c r="A1833">
        <v>2026</v>
      </c>
      <c r="B1833">
        <v>4</v>
      </c>
      <c r="C1833" t="s">
        <v>189</v>
      </c>
      <c r="D1833" t="s">
        <v>193</v>
      </c>
      <c r="E1833" t="s">
        <v>25</v>
      </c>
      <c r="F1833">
        <v>9791</v>
      </c>
      <c r="G1833" t="s">
        <v>158</v>
      </c>
      <c r="H1833" t="s">
        <v>189</v>
      </c>
      <c r="I1833" t="s">
        <v>189</v>
      </c>
      <c r="J1833" s="1">
        <v>46113</v>
      </c>
      <c r="K1833" t="s">
        <v>440</v>
      </c>
      <c r="L1833">
        <v>1</v>
      </c>
      <c r="M1833" t="s">
        <v>441</v>
      </c>
      <c r="N1833" t="s">
        <v>442</v>
      </c>
      <c r="O1833" t="s">
        <v>149</v>
      </c>
      <c r="P1833" t="s">
        <v>161</v>
      </c>
      <c r="Q1833">
        <v>964.15</v>
      </c>
      <c r="R1833">
        <v>133</v>
      </c>
      <c r="S1833">
        <v>2645</v>
      </c>
      <c r="T1833">
        <v>100</v>
      </c>
      <c r="U1833">
        <v>82</v>
      </c>
      <c r="V1833">
        <v>44</v>
      </c>
      <c r="W1833">
        <v>800</v>
      </c>
      <c r="X1833">
        <v>800</v>
      </c>
      <c r="Y1833">
        <v>0</v>
      </c>
      <c r="Z1833">
        <v>0</v>
      </c>
      <c r="AA1833">
        <v>1580.85</v>
      </c>
      <c r="AB1833">
        <v>0</v>
      </c>
      <c r="AC1833">
        <v>0</v>
      </c>
      <c r="AD1833">
        <v>44</v>
      </c>
      <c r="AE1833">
        <v>0</v>
      </c>
      <c r="AF1833">
        <v>74</v>
      </c>
      <c r="AG1833">
        <v>1</v>
      </c>
      <c r="AH1833">
        <v>5</v>
      </c>
      <c r="AI1833">
        <v>53</v>
      </c>
      <c r="AJ1833">
        <v>0</v>
      </c>
      <c r="AK1833">
        <v>0</v>
      </c>
      <c r="AL1833">
        <v>0</v>
      </c>
      <c r="AM1833">
        <v>0</v>
      </c>
      <c r="AN1833">
        <v>0</v>
      </c>
      <c r="AO1833">
        <v>89</v>
      </c>
      <c r="AP1833">
        <v>235</v>
      </c>
      <c r="AQ1833">
        <v>91</v>
      </c>
      <c r="AR1833">
        <v>0</v>
      </c>
      <c r="AS1833">
        <v>52</v>
      </c>
      <c r="AT1833">
        <v>11</v>
      </c>
      <c r="AU1833">
        <v>3</v>
      </c>
      <c r="AV1833">
        <v>0</v>
      </c>
      <c r="AW1833">
        <v>4</v>
      </c>
      <c r="AX1833">
        <v>0</v>
      </c>
      <c r="AY1833">
        <v>12</v>
      </c>
      <c r="AZ1833">
        <v>20</v>
      </c>
      <c r="BA1833">
        <v>3</v>
      </c>
      <c r="BB1833">
        <v>6</v>
      </c>
      <c r="BC1833">
        <v>2</v>
      </c>
      <c r="BD1833">
        <v>4</v>
      </c>
      <c r="BE1833">
        <v>0</v>
      </c>
      <c r="BF1833">
        <v>129</v>
      </c>
      <c r="BG1833">
        <v>960</v>
      </c>
      <c r="BH1833">
        <v>0</v>
      </c>
      <c r="BI1833">
        <v>82</v>
      </c>
      <c r="BJ1833" s="2">
        <v>46132</v>
      </c>
      <c r="BK1833">
        <v>0</v>
      </c>
      <c r="BL1833" s="3" t="str">
        <f>VLOOKUP(O1833,DropDownList!$H$1:$I$7,2,FALSE)</f>
        <v>2025/26</v>
      </c>
      <c r="BM1833" s="3" t="str">
        <f t="shared" si="28"/>
        <v>VSUR</v>
      </c>
    </row>
    <row r="1834" spans="1:65" x14ac:dyDescent="0.2">
      <c r="A1834">
        <v>2026</v>
      </c>
      <c r="B1834">
        <v>4</v>
      </c>
      <c r="C1834" t="s">
        <v>189</v>
      </c>
      <c r="D1834" t="s">
        <v>193</v>
      </c>
      <c r="E1834" t="s">
        <v>25</v>
      </c>
      <c r="F1834">
        <v>9791</v>
      </c>
      <c r="G1834" t="s">
        <v>158</v>
      </c>
      <c r="H1834" t="s">
        <v>189</v>
      </c>
      <c r="I1834" t="s">
        <v>189</v>
      </c>
      <c r="J1834" s="1">
        <v>46113</v>
      </c>
      <c r="K1834" t="s">
        <v>440</v>
      </c>
      <c r="L1834">
        <v>1</v>
      </c>
      <c r="M1834" t="s">
        <v>441</v>
      </c>
      <c r="N1834" t="s">
        <v>442</v>
      </c>
      <c r="O1834" t="s">
        <v>155</v>
      </c>
      <c r="P1834" t="s">
        <v>161</v>
      </c>
      <c r="Q1834">
        <v>208.81</v>
      </c>
      <c r="R1834">
        <v>189</v>
      </c>
      <c r="S1834">
        <v>3540</v>
      </c>
      <c r="T1834">
        <v>80</v>
      </c>
      <c r="U1834">
        <v>38</v>
      </c>
      <c r="V1834">
        <v>7</v>
      </c>
      <c r="W1834">
        <v>140</v>
      </c>
      <c r="X1834">
        <v>140</v>
      </c>
      <c r="Y1834">
        <v>0</v>
      </c>
      <c r="Z1834">
        <v>0</v>
      </c>
      <c r="AA1834">
        <v>3251.19</v>
      </c>
      <c r="AB1834">
        <v>0</v>
      </c>
      <c r="AC1834">
        <v>0</v>
      </c>
      <c r="AD1834">
        <v>7</v>
      </c>
      <c r="AE1834">
        <v>0</v>
      </c>
      <c r="AF1834">
        <v>171</v>
      </c>
      <c r="AG1834">
        <v>1</v>
      </c>
      <c r="AH1834">
        <v>5</v>
      </c>
      <c r="AI1834">
        <v>12</v>
      </c>
      <c r="AJ1834">
        <v>0</v>
      </c>
      <c r="AK1834">
        <v>0</v>
      </c>
      <c r="AL1834">
        <v>0</v>
      </c>
      <c r="AM1834">
        <v>0</v>
      </c>
      <c r="AN1834">
        <v>0</v>
      </c>
      <c r="AO1834">
        <v>123</v>
      </c>
      <c r="AP1834">
        <v>630</v>
      </c>
      <c r="AQ1834">
        <v>131</v>
      </c>
      <c r="AR1834">
        <v>0</v>
      </c>
      <c r="AS1834">
        <v>89</v>
      </c>
      <c r="AT1834">
        <v>24</v>
      </c>
      <c r="AU1834">
        <v>19</v>
      </c>
      <c r="AV1834">
        <v>10</v>
      </c>
      <c r="AW1834">
        <v>3</v>
      </c>
      <c r="AX1834">
        <v>0</v>
      </c>
      <c r="AY1834">
        <v>84</v>
      </c>
      <c r="AZ1834">
        <v>134</v>
      </c>
      <c r="BA1834">
        <v>71</v>
      </c>
      <c r="BB1834">
        <v>10</v>
      </c>
      <c r="BC1834">
        <v>4</v>
      </c>
      <c r="BD1834">
        <v>7</v>
      </c>
      <c r="BE1834">
        <v>0</v>
      </c>
      <c r="BF1834">
        <v>186</v>
      </c>
      <c r="BG1834">
        <v>200</v>
      </c>
      <c r="BH1834">
        <v>0</v>
      </c>
      <c r="BI1834">
        <v>37</v>
      </c>
      <c r="BJ1834" s="2">
        <v>46132</v>
      </c>
      <c r="BK1834">
        <v>1</v>
      </c>
      <c r="BL1834" s="3" t="str">
        <f>VLOOKUP(O1834,DropDownList!$H$1:$I$7,2,FALSE)</f>
        <v>2022/23</v>
      </c>
      <c r="BM1834" s="3" t="str">
        <f t="shared" si="28"/>
        <v>VSUR</v>
      </c>
    </row>
    <row r="1835" spans="1:65" x14ac:dyDescent="0.2">
      <c r="A1835">
        <v>2026</v>
      </c>
      <c r="B1835">
        <v>4</v>
      </c>
      <c r="C1835" t="s">
        <v>189</v>
      </c>
      <c r="D1835" t="s">
        <v>193</v>
      </c>
      <c r="E1835" t="s">
        <v>25</v>
      </c>
      <c r="F1835">
        <v>9791</v>
      </c>
      <c r="G1835" t="s">
        <v>158</v>
      </c>
      <c r="H1835" t="s">
        <v>189</v>
      </c>
      <c r="I1835" t="s">
        <v>189</v>
      </c>
      <c r="J1835" s="1">
        <v>46113</v>
      </c>
      <c r="K1835" t="s">
        <v>440</v>
      </c>
      <c r="L1835">
        <v>1</v>
      </c>
      <c r="M1835" t="s">
        <v>441</v>
      </c>
      <c r="N1835" t="s">
        <v>442</v>
      </c>
      <c r="O1835" t="s">
        <v>155</v>
      </c>
      <c r="P1835" t="s">
        <v>160</v>
      </c>
      <c r="Q1835">
        <v>11602.47</v>
      </c>
      <c r="R1835">
        <v>199</v>
      </c>
      <c r="S1835">
        <v>79259</v>
      </c>
      <c r="T1835">
        <v>1497.1</v>
      </c>
      <c r="U1835">
        <v>42</v>
      </c>
      <c r="V1835">
        <v>15</v>
      </c>
      <c r="W1835">
        <v>5233.62</v>
      </c>
      <c r="X1835">
        <v>5233.62</v>
      </c>
      <c r="Y1835">
        <v>0</v>
      </c>
      <c r="Z1835">
        <v>0</v>
      </c>
      <c r="AA1835">
        <v>66159.429999999993</v>
      </c>
      <c r="AB1835">
        <v>10155.1</v>
      </c>
      <c r="AC1835">
        <v>52683.14</v>
      </c>
      <c r="AD1835">
        <v>7</v>
      </c>
      <c r="AE1835">
        <v>8</v>
      </c>
      <c r="AF1835">
        <v>150</v>
      </c>
      <c r="AG1835">
        <v>31</v>
      </c>
      <c r="AH1835">
        <v>5</v>
      </c>
      <c r="AI1835">
        <v>11</v>
      </c>
      <c r="AJ1835">
        <v>0</v>
      </c>
      <c r="AK1835">
        <v>0</v>
      </c>
      <c r="AL1835">
        <v>0</v>
      </c>
      <c r="AM1835">
        <v>0</v>
      </c>
      <c r="AN1835">
        <v>0</v>
      </c>
      <c r="AO1835">
        <v>130</v>
      </c>
      <c r="AP1835">
        <v>630</v>
      </c>
      <c r="AQ1835">
        <v>134</v>
      </c>
      <c r="AR1835">
        <v>0</v>
      </c>
      <c r="AS1835">
        <v>87</v>
      </c>
      <c r="AT1835">
        <v>23</v>
      </c>
      <c r="AU1835">
        <v>20</v>
      </c>
      <c r="AV1835">
        <v>11</v>
      </c>
      <c r="AW1835">
        <v>3</v>
      </c>
      <c r="AX1835">
        <v>0</v>
      </c>
      <c r="AY1835">
        <v>84</v>
      </c>
      <c r="AZ1835">
        <v>134</v>
      </c>
      <c r="BA1835">
        <v>72</v>
      </c>
      <c r="BB1835">
        <v>10</v>
      </c>
      <c r="BC1835">
        <v>4</v>
      </c>
      <c r="BD1835">
        <v>6</v>
      </c>
      <c r="BE1835">
        <v>0</v>
      </c>
      <c r="BF1835">
        <v>195</v>
      </c>
      <c r="BG1835">
        <v>3500</v>
      </c>
      <c r="BH1835">
        <v>2</v>
      </c>
      <c r="BI1835">
        <v>40</v>
      </c>
      <c r="BJ1835" s="2">
        <v>46132</v>
      </c>
      <c r="BK1835">
        <v>2</v>
      </c>
      <c r="BL1835" s="3" t="str">
        <f>VLOOKUP(O1835,DropDownList!$H$1:$I$7,2,FALSE)</f>
        <v>2022/23</v>
      </c>
      <c r="BM1835" s="3" t="str">
        <f t="shared" si="28"/>
        <v>SC COURT</v>
      </c>
    </row>
    <row r="1836" spans="1:65" x14ac:dyDescent="0.2">
      <c r="A1836">
        <v>2026</v>
      </c>
      <c r="B1836">
        <v>4</v>
      </c>
      <c r="C1836" t="s">
        <v>189</v>
      </c>
      <c r="D1836" t="s">
        <v>193</v>
      </c>
      <c r="E1836" t="s">
        <v>25</v>
      </c>
      <c r="F1836">
        <v>9791</v>
      </c>
      <c r="G1836" t="s">
        <v>158</v>
      </c>
      <c r="H1836" t="s">
        <v>189</v>
      </c>
      <c r="I1836" t="s">
        <v>189</v>
      </c>
      <c r="J1836" s="1">
        <v>46113</v>
      </c>
      <c r="K1836" t="s">
        <v>440</v>
      </c>
      <c r="L1836">
        <v>1</v>
      </c>
      <c r="M1836" t="s">
        <v>441</v>
      </c>
      <c r="N1836" t="s">
        <v>442</v>
      </c>
      <c r="O1836" t="s">
        <v>147</v>
      </c>
      <c r="P1836" t="s">
        <v>160</v>
      </c>
      <c r="Q1836">
        <v>26848.75</v>
      </c>
      <c r="R1836">
        <v>183</v>
      </c>
      <c r="S1836">
        <v>82336.09</v>
      </c>
      <c r="T1836">
        <v>3220</v>
      </c>
      <c r="U1836">
        <v>83</v>
      </c>
      <c r="V1836">
        <v>42</v>
      </c>
      <c r="W1836">
        <v>12760.87</v>
      </c>
      <c r="X1836">
        <v>14100.87</v>
      </c>
      <c r="Y1836">
        <v>0</v>
      </c>
      <c r="Z1836">
        <v>0</v>
      </c>
      <c r="AA1836">
        <v>52267.34</v>
      </c>
      <c r="AB1836">
        <v>4982.01</v>
      </c>
      <c r="AC1836">
        <v>44348.26</v>
      </c>
      <c r="AD1836">
        <v>22</v>
      </c>
      <c r="AE1836">
        <v>20</v>
      </c>
      <c r="AF1836">
        <v>94</v>
      </c>
      <c r="AG1836">
        <v>42</v>
      </c>
      <c r="AH1836">
        <v>5</v>
      </c>
      <c r="AI1836">
        <v>41</v>
      </c>
      <c r="AJ1836">
        <v>0</v>
      </c>
      <c r="AK1836">
        <v>0</v>
      </c>
      <c r="AL1836">
        <v>0</v>
      </c>
      <c r="AM1836">
        <v>0</v>
      </c>
      <c r="AN1836">
        <v>0</v>
      </c>
      <c r="AO1836">
        <v>124</v>
      </c>
      <c r="AP1836">
        <v>414</v>
      </c>
      <c r="AQ1836">
        <v>118</v>
      </c>
      <c r="AR1836">
        <v>0</v>
      </c>
      <c r="AS1836">
        <v>65</v>
      </c>
      <c r="AT1836">
        <v>15</v>
      </c>
      <c r="AU1836">
        <v>7</v>
      </c>
      <c r="AV1836">
        <v>2</v>
      </c>
      <c r="AW1836">
        <v>1</v>
      </c>
      <c r="AX1836">
        <v>0</v>
      </c>
      <c r="AY1836">
        <v>47</v>
      </c>
      <c r="AZ1836">
        <v>76</v>
      </c>
      <c r="BA1836">
        <v>26</v>
      </c>
      <c r="BB1836">
        <v>12</v>
      </c>
      <c r="BC1836">
        <v>6</v>
      </c>
      <c r="BD1836">
        <v>3</v>
      </c>
      <c r="BE1836">
        <v>0</v>
      </c>
      <c r="BF1836">
        <v>179</v>
      </c>
      <c r="BG1836">
        <v>15689.09</v>
      </c>
      <c r="BH1836">
        <v>1</v>
      </c>
      <c r="BI1836">
        <v>82</v>
      </c>
      <c r="BJ1836" s="2">
        <v>46132</v>
      </c>
      <c r="BK1836">
        <v>1</v>
      </c>
      <c r="BL1836" s="3" t="str">
        <f>VLOOKUP(O1836,DropDownList!$H$1:$I$7,2,FALSE)</f>
        <v>2024/25</v>
      </c>
      <c r="BM1836" s="3" t="str">
        <f t="shared" si="28"/>
        <v>SC COURT</v>
      </c>
    </row>
    <row r="1837" spans="1:65" x14ac:dyDescent="0.2">
      <c r="A1837">
        <v>2026</v>
      </c>
      <c r="B1837">
        <v>4</v>
      </c>
      <c r="C1837" t="s">
        <v>189</v>
      </c>
      <c r="D1837" t="s">
        <v>194</v>
      </c>
      <c r="E1837" t="s">
        <v>26</v>
      </c>
      <c r="F1837">
        <v>9380</v>
      </c>
      <c r="G1837" t="s">
        <v>141</v>
      </c>
      <c r="H1837" t="s">
        <v>189</v>
      </c>
      <c r="I1837" t="s">
        <v>189</v>
      </c>
      <c r="J1837" s="1">
        <v>46113</v>
      </c>
      <c r="K1837" t="s">
        <v>440</v>
      </c>
      <c r="L1837">
        <v>1</v>
      </c>
      <c r="M1837" t="s">
        <v>441</v>
      </c>
      <c r="N1837" t="s">
        <v>442</v>
      </c>
      <c r="O1837" t="s">
        <v>149</v>
      </c>
      <c r="P1837" t="s">
        <v>150</v>
      </c>
      <c r="Q1837">
        <v>25779.27</v>
      </c>
      <c r="R1837">
        <v>275</v>
      </c>
      <c r="S1837">
        <v>45304.800000000003</v>
      </c>
      <c r="T1837">
        <v>6309.62</v>
      </c>
      <c r="U1837">
        <v>162</v>
      </c>
      <c r="V1837">
        <v>124</v>
      </c>
      <c r="W1837">
        <v>16241.26</v>
      </c>
      <c r="X1837">
        <v>18997.490000000002</v>
      </c>
      <c r="Y1837">
        <v>249</v>
      </c>
      <c r="Z1837">
        <v>38995.18</v>
      </c>
      <c r="AA1837">
        <v>13215.91</v>
      </c>
      <c r="AB1837">
        <v>3886.73</v>
      </c>
      <c r="AC1837">
        <v>9329.18</v>
      </c>
      <c r="AD1837">
        <v>95</v>
      </c>
      <c r="AE1837">
        <v>29</v>
      </c>
      <c r="AF1837">
        <v>87</v>
      </c>
      <c r="AG1837">
        <v>39</v>
      </c>
      <c r="AH1837">
        <v>26</v>
      </c>
      <c r="AI1837">
        <v>123</v>
      </c>
      <c r="AJ1837">
        <v>40</v>
      </c>
      <c r="AK1837">
        <v>22</v>
      </c>
      <c r="AL1837">
        <v>11</v>
      </c>
      <c r="AM1837">
        <v>12</v>
      </c>
      <c r="AN1837">
        <v>2</v>
      </c>
      <c r="AO1837">
        <v>193</v>
      </c>
      <c r="AP1837">
        <v>452</v>
      </c>
      <c r="AQ1837">
        <v>195</v>
      </c>
      <c r="AR1837">
        <v>3</v>
      </c>
      <c r="AS1837">
        <v>35</v>
      </c>
      <c r="AT1837">
        <v>17</v>
      </c>
      <c r="AU1837">
        <v>1</v>
      </c>
      <c r="AV1837">
        <v>0</v>
      </c>
      <c r="AW1837">
        <v>0</v>
      </c>
      <c r="AX1837">
        <v>0</v>
      </c>
      <c r="AY1837">
        <v>42</v>
      </c>
      <c r="AZ1837">
        <v>62</v>
      </c>
      <c r="BA1837">
        <v>11</v>
      </c>
      <c r="BB1837">
        <v>5</v>
      </c>
      <c r="BC1837">
        <v>2</v>
      </c>
      <c r="BD1837">
        <v>0</v>
      </c>
      <c r="BE1837">
        <v>0</v>
      </c>
      <c r="BF1837">
        <v>192</v>
      </c>
      <c r="BG1837">
        <v>20968.439999999999</v>
      </c>
      <c r="BH1837">
        <v>0</v>
      </c>
      <c r="BI1837">
        <v>162</v>
      </c>
      <c r="BJ1837" s="2">
        <v>46132</v>
      </c>
      <c r="BK1837">
        <v>0</v>
      </c>
      <c r="BL1837" s="3" t="str">
        <f>VLOOKUP(O1837,DropDownList!$H$1:$I$7,2,FALSE)</f>
        <v>2025/26</v>
      </c>
      <c r="BM1837" s="3" t="str">
        <f t="shared" si="28"/>
        <v>FISCAL FINES</v>
      </c>
    </row>
    <row r="1838" spans="1:65" x14ac:dyDescent="0.2">
      <c r="A1838">
        <v>2026</v>
      </c>
      <c r="B1838">
        <v>4</v>
      </c>
      <c r="C1838" t="s">
        <v>189</v>
      </c>
      <c r="D1838" t="s">
        <v>194</v>
      </c>
      <c r="E1838" t="s">
        <v>26</v>
      </c>
      <c r="F1838">
        <v>9380</v>
      </c>
      <c r="G1838" t="s">
        <v>141</v>
      </c>
      <c r="H1838" t="s">
        <v>189</v>
      </c>
      <c r="I1838" t="s">
        <v>189</v>
      </c>
      <c r="J1838" s="1">
        <v>46113</v>
      </c>
      <c r="K1838" t="s">
        <v>440</v>
      </c>
      <c r="L1838">
        <v>1</v>
      </c>
      <c r="M1838" t="s">
        <v>441</v>
      </c>
      <c r="N1838" t="s">
        <v>442</v>
      </c>
      <c r="O1838" t="s">
        <v>156</v>
      </c>
      <c r="P1838" t="s">
        <v>154</v>
      </c>
      <c r="Q1838">
        <v>22178.560000000001</v>
      </c>
      <c r="R1838">
        <v>277</v>
      </c>
      <c r="S1838">
        <v>85013</v>
      </c>
      <c r="T1838">
        <v>685</v>
      </c>
      <c r="U1838">
        <v>88</v>
      </c>
      <c r="V1838">
        <v>34</v>
      </c>
      <c r="W1838">
        <v>10425.25</v>
      </c>
      <c r="X1838">
        <v>10622.25</v>
      </c>
      <c r="Y1838">
        <v>0</v>
      </c>
      <c r="Z1838">
        <v>0</v>
      </c>
      <c r="AA1838">
        <v>62149.440000000002</v>
      </c>
      <c r="AB1838">
        <v>2136.92</v>
      </c>
      <c r="AC1838">
        <v>55656.06</v>
      </c>
      <c r="AD1838">
        <v>15</v>
      </c>
      <c r="AE1838">
        <v>19</v>
      </c>
      <c r="AF1838">
        <v>187</v>
      </c>
      <c r="AG1838">
        <v>60</v>
      </c>
      <c r="AH1838">
        <v>1</v>
      </c>
      <c r="AI1838">
        <v>28</v>
      </c>
      <c r="AJ1838">
        <v>0</v>
      </c>
      <c r="AK1838">
        <v>0</v>
      </c>
      <c r="AL1838">
        <v>0</v>
      </c>
      <c r="AM1838">
        <v>0</v>
      </c>
      <c r="AN1838">
        <v>0</v>
      </c>
      <c r="AO1838">
        <v>191</v>
      </c>
      <c r="AP1838">
        <v>884</v>
      </c>
      <c r="AQ1838">
        <v>200</v>
      </c>
      <c r="AR1838">
        <v>0</v>
      </c>
      <c r="AS1838">
        <v>183</v>
      </c>
      <c r="AT1838">
        <v>17</v>
      </c>
      <c r="AU1838">
        <v>12</v>
      </c>
      <c r="AV1838">
        <v>2</v>
      </c>
      <c r="AW1838">
        <v>1</v>
      </c>
      <c r="AX1838">
        <v>0</v>
      </c>
      <c r="AY1838">
        <v>104</v>
      </c>
      <c r="AZ1838">
        <v>175</v>
      </c>
      <c r="BA1838">
        <v>98</v>
      </c>
      <c r="BB1838">
        <v>23</v>
      </c>
      <c r="BC1838">
        <v>9</v>
      </c>
      <c r="BD1838">
        <v>5</v>
      </c>
      <c r="BE1838">
        <v>0</v>
      </c>
      <c r="BF1838">
        <v>276</v>
      </c>
      <c r="BG1838">
        <v>9080</v>
      </c>
      <c r="BH1838">
        <v>1</v>
      </c>
      <c r="BI1838">
        <v>87</v>
      </c>
      <c r="BJ1838" s="2">
        <v>46132</v>
      </c>
      <c r="BK1838">
        <v>0</v>
      </c>
      <c r="BL1838" s="3" t="str">
        <f>VLOOKUP(O1838,DropDownList!$H$1:$I$7,2,FALSE)</f>
        <v>2023/24</v>
      </c>
      <c r="BM1838" s="3" t="str">
        <f t="shared" si="28"/>
        <v>JP COURT</v>
      </c>
    </row>
    <row r="1839" spans="1:65" x14ac:dyDescent="0.2">
      <c r="A1839">
        <v>2026</v>
      </c>
      <c r="B1839">
        <v>4</v>
      </c>
      <c r="C1839" t="s">
        <v>189</v>
      </c>
      <c r="D1839" t="s">
        <v>194</v>
      </c>
      <c r="E1839" t="s">
        <v>26</v>
      </c>
      <c r="F1839">
        <v>9380</v>
      </c>
      <c r="G1839" t="s">
        <v>141</v>
      </c>
      <c r="H1839" t="s">
        <v>189</v>
      </c>
      <c r="I1839" t="s">
        <v>189</v>
      </c>
      <c r="J1839" s="1">
        <v>46113</v>
      </c>
      <c r="K1839" t="s">
        <v>440</v>
      </c>
      <c r="L1839">
        <v>1</v>
      </c>
      <c r="M1839" t="s">
        <v>441</v>
      </c>
      <c r="N1839" t="s">
        <v>442</v>
      </c>
      <c r="O1839" t="s">
        <v>156</v>
      </c>
      <c r="P1839" t="s">
        <v>153</v>
      </c>
      <c r="Q1839">
        <v>365.32</v>
      </c>
      <c r="R1839">
        <v>20</v>
      </c>
      <c r="S1839">
        <v>900</v>
      </c>
      <c r="T1839">
        <v>45</v>
      </c>
      <c r="U1839">
        <v>9</v>
      </c>
      <c r="V1839">
        <v>7</v>
      </c>
      <c r="W1839">
        <v>315</v>
      </c>
      <c r="X1839">
        <v>315</v>
      </c>
      <c r="Y1839">
        <v>0</v>
      </c>
      <c r="Z1839">
        <v>0</v>
      </c>
      <c r="AA1839">
        <v>489.68</v>
      </c>
      <c r="AB1839">
        <v>0</v>
      </c>
      <c r="AC1839">
        <v>489.68</v>
      </c>
      <c r="AD1839">
        <v>7</v>
      </c>
      <c r="AE1839">
        <v>0</v>
      </c>
      <c r="AF1839">
        <v>10</v>
      </c>
      <c r="AG1839">
        <v>1</v>
      </c>
      <c r="AH1839">
        <v>1</v>
      </c>
      <c r="AI1839">
        <v>8</v>
      </c>
      <c r="AJ1839">
        <v>0</v>
      </c>
      <c r="AK1839">
        <v>0</v>
      </c>
      <c r="AL1839">
        <v>0</v>
      </c>
      <c r="AM1839">
        <v>0</v>
      </c>
      <c r="AN1839">
        <v>0</v>
      </c>
      <c r="AO1839">
        <v>17</v>
      </c>
      <c r="AP1839">
        <v>62</v>
      </c>
      <c r="AQ1839">
        <v>19</v>
      </c>
      <c r="AR1839">
        <v>1</v>
      </c>
      <c r="AS1839">
        <v>12</v>
      </c>
      <c r="AT1839">
        <v>1</v>
      </c>
      <c r="AU1839">
        <v>0</v>
      </c>
      <c r="AV1839">
        <v>0</v>
      </c>
      <c r="AW1839">
        <v>0</v>
      </c>
      <c r="AX1839">
        <v>0</v>
      </c>
      <c r="AY1839">
        <v>4</v>
      </c>
      <c r="AZ1839">
        <v>11</v>
      </c>
      <c r="BA1839">
        <v>7</v>
      </c>
      <c r="BB1839">
        <v>0</v>
      </c>
      <c r="BC1839">
        <v>0</v>
      </c>
      <c r="BD1839">
        <v>1</v>
      </c>
      <c r="BE1839">
        <v>0</v>
      </c>
      <c r="BF1839">
        <v>16</v>
      </c>
      <c r="BG1839">
        <v>360</v>
      </c>
      <c r="BH1839">
        <v>0</v>
      </c>
      <c r="BI1839">
        <v>8</v>
      </c>
      <c r="BJ1839" s="2">
        <v>46132</v>
      </c>
      <c r="BK1839">
        <v>0</v>
      </c>
      <c r="BL1839" s="3" t="str">
        <f>VLOOKUP(O1839,DropDownList!$H$1:$I$7,2,FALSE)</f>
        <v>2023/24</v>
      </c>
      <c r="BM1839" s="3" t="str">
        <f t="shared" si="28"/>
        <v>PREG</v>
      </c>
    </row>
    <row r="1840" spans="1:65" x14ac:dyDescent="0.2">
      <c r="A1840">
        <v>2026</v>
      </c>
      <c r="B1840">
        <v>4</v>
      </c>
      <c r="C1840" t="s">
        <v>189</v>
      </c>
      <c r="D1840" t="s">
        <v>194</v>
      </c>
      <c r="E1840" t="s">
        <v>26</v>
      </c>
      <c r="F1840">
        <v>9380</v>
      </c>
      <c r="G1840" t="s">
        <v>141</v>
      </c>
      <c r="H1840" t="s">
        <v>189</v>
      </c>
      <c r="I1840" t="s">
        <v>189</v>
      </c>
      <c r="J1840" s="1">
        <v>46113</v>
      </c>
      <c r="K1840" t="s">
        <v>440</v>
      </c>
      <c r="L1840">
        <v>1</v>
      </c>
      <c r="M1840" t="s">
        <v>441</v>
      </c>
      <c r="N1840" t="s">
        <v>442</v>
      </c>
      <c r="O1840" t="s">
        <v>156</v>
      </c>
      <c r="P1840" t="s">
        <v>148</v>
      </c>
      <c r="Q1840">
        <v>521.32000000000005</v>
      </c>
      <c r="R1840">
        <v>22</v>
      </c>
      <c r="S1840">
        <v>1320</v>
      </c>
      <c r="T1840">
        <v>60</v>
      </c>
      <c r="U1840">
        <v>10</v>
      </c>
      <c r="V1840">
        <v>3</v>
      </c>
      <c r="W1840">
        <v>160.33000000000001</v>
      </c>
      <c r="X1840">
        <v>160.33000000000001</v>
      </c>
      <c r="Y1840">
        <v>0</v>
      </c>
      <c r="Z1840">
        <v>0</v>
      </c>
      <c r="AA1840">
        <v>738.68</v>
      </c>
      <c r="AB1840">
        <v>0</v>
      </c>
      <c r="AC1840">
        <v>738.68</v>
      </c>
      <c r="AD1840">
        <v>2</v>
      </c>
      <c r="AE1840">
        <v>1</v>
      </c>
      <c r="AF1840">
        <v>11</v>
      </c>
      <c r="AG1840">
        <v>2</v>
      </c>
      <c r="AH1840">
        <v>1</v>
      </c>
      <c r="AI1840">
        <v>8</v>
      </c>
      <c r="AJ1840">
        <v>0</v>
      </c>
      <c r="AK1840">
        <v>0</v>
      </c>
      <c r="AL1840">
        <v>0</v>
      </c>
      <c r="AM1840">
        <v>0</v>
      </c>
      <c r="AN1840">
        <v>0</v>
      </c>
      <c r="AO1840">
        <v>20</v>
      </c>
      <c r="AP1840">
        <v>72</v>
      </c>
      <c r="AQ1840">
        <v>20</v>
      </c>
      <c r="AR1840">
        <v>0</v>
      </c>
      <c r="AS1840">
        <v>7</v>
      </c>
      <c r="AT1840">
        <v>3</v>
      </c>
      <c r="AU1840">
        <v>0</v>
      </c>
      <c r="AV1840">
        <v>0</v>
      </c>
      <c r="AW1840">
        <v>0</v>
      </c>
      <c r="AX1840">
        <v>0</v>
      </c>
      <c r="AY1840">
        <v>16</v>
      </c>
      <c r="AZ1840">
        <v>17</v>
      </c>
      <c r="BA1840">
        <v>5</v>
      </c>
      <c r="BB1840">
        <v>1</v>
      </c>
      <c r="BC1840">
        <v>1</v>
      </c>
      <c r="BD1840">
        <v>0</v>
      </c>
      <c r="BE1840">
        <v>0</v>
      </c>
      <c r="BF1840">
        <v>21</v>
      </c>
      <c r="BG1840">
        <v>480</v>
      </c>
      <c r="BH1840">
        <v>0</v>
      </c>
      <c r="BI1840">
        <v>10</v>
      </c>
      <c r="BJ1840" s="2">
        <v>46132</v>
      </c>
      <c r="BK1840">
        <v>0</v>
      </c>
      <c r="BL1840" s="3" t="str">
        <f>VLOOKUP(O1840,DropDownList!$H$1:$I$7,2,FALSE)</f>
        <v>2023/24</v>
      </c>
      <c r="BM1840" s="3" t="str">
        <f t="shared" si="28"/>
        <v>PRAS</v>
      </c>
    </row>
    <row r="1841" spans="1:65" x14ac:dyDescent="0.2">
      <c r="A1841">
        <v>2026</v>
      </c>
      <c r="B1841">
        <v>4</v>
      </c>
      <c r="C1841" t="s">
        <v>189</v>
      </c>
      <c r="D1841" t="s">
        <v>194</v>
      </c>
      <c r="E1841" t="s">
        <v>26</v>
      </c>
      <c r="F1841">
        <v>9380</v>
      </c>
      <c r="G1841" t="s">
        <v>141</v>
      </c>
      <c r="H1841" t="s">
        <v>189</v>
      </c>
      <c r="I1841" t="s">
        <v>189</v>
      </c>
      <c r="J1841" s="1">
        <v>46113</v>
      </c>
      <c r="K1841" t="s">
        <v>440</v>
      </c>
      <c r="L1841">
        <v>1</v>
      </c>
      <c r="M1841" t="s">
        <v>441</v>
      </c>
      <c r="N1841" t="s">
        <v>442</v>
      </c>
      <c r="O1841" t="s">
        <v>156</v>
      </c>
      <c r="P1841" t="s">
        <v>151</v>
      </c>
      <c r="Q1841">
        <v>0</v>
      </c>
      <c r="R1841">
        <v>223</v>
      </c>
      <c r="S1841">
        <v>6690</v>
      </c>
      <c r="T1841">
        <v>1230</v>
      </c>
      <c r="U1841">
        <v>0</v>
      </c>
      <c r="V1841">
        <v>0</v>
      </c>
      <c r="W1841">
        <v>0</v>
      </c>
      <c r="X1841">
        <v>0</v>
      </c>
      <c r="Y1841">
        <v>0</v>
      </c>
      <c r="Z1841">
        <v>0</v>
      </c>
      <c r="AA1841">
        <v>5460</v>
      </c>
      <c r="AB1841">
        <v>0</v>
      </c>
      <c r="AC1841">
        <v>5460</v>
      </c>
      <c r="AD1841">
        <v>0</v>
      </c>
      <c r="AE1841">
        <v>0</v>
      </c>
      <c r="AF1841">
        <v>182</v>
      </c>
      <c r="AG1841">
        <v>0</v>
      </c>
      <c r="AH1841">
        <v>41</v>
      </c>
      <c r="AI1841">
        <v>0</v>
      </c>
      <c r="AJ1841">
        <v>0</v>
      </c>
      <c r="AK1841">
        <v>0</v>
      </c>
      <c r="AL1841">
        <v>0</v>
      </c>
      <c r="AM1841">
        <v>0</v>
      </c>
      <c r="AN1841">
        <v>0</v>
      </c>
      <c r="AO1841">
        <v>0</v>
      </c>
      <c r="AP1841">
        <v>0</v>
      </c>
      <c r="AQ1841">
        <v>0</v>
      </c>
      <c r="AR1841">
        <v>0</v>
      </c>
      <c r="AS1841">
        <v>0</v>
      </c>
      <c r="AT1841">
        <v>0</v>
      </c>
      <c r="AU1841">
        <v>0</v>
      </c>
      <c r="AV1841">
        <v>0</v>
      </c>
      <c r="AW1841">
        <v>0</v>
      </c>
      <c r="AX1841">
        <v>0</v>
      </c>
      <c r="AY1841">
        <v>0</v>
      </c>
      <c r="AZ1841">
        <v>0</v>
      </c>
      <c r="BA1841">
        <v>0</v>
      </c>
      <c r="BB1841">
        <v>0</v>
      </c>
      <c r="BC1841">
        <v>0</v>
      </c>
      <c r="BD1841">
        <v>0</v>
      </c>
      <c r="BE1841">
        <v>0</v>
      </c>
      <c r="BF1841">
        <v>0</v>
      </c>
      <c r="BG1841">
        <v>0</v>
      </c>
      <c r="BH1841">
        <v>0</v>
      </c>
      <c r="BI1841">
        <v>0</v>
      </c>
      <c r="BJ1841" s="2">
        <v>46132</v>
      </c>
      <c r="BK1841">
        <v>0</v>
      </c>
      <c r="BL1841" s="3" t="str">
        <f>VLOOKUP(O1841,DropDownList!$H$1:$I$7,2,FALSE)</f>
        <v>2023/24</v>
      </c>
      <c r="BM1841" s="3" t="str">
        <f t="shared" si="28"/>
        <v>PCPF</v>
      </c>
    </row>
    <row r="1842" spans="1:65" x14ac:dyDescent="0.2">
      <c r="A1842">
        <v>2026</v>
      </c>
      <c r="B1842">
        <v>4</v>
      </c>
      <c r="C1842" t="s">
        <v>189</v>
      </c>
      <c r="D1842" t="s">
        <v>194</v>
      </c>
      <c r="E1842" t="s">
        <v>26</v>
      </c>
      <c r="F1842">
        <v>9380</v>
      </c>
      <c r="G1842" t="s">
        <v>141</v>
      </c>
      <c r="H1842" t="s">
        <v>189</v>
      </c>
      <c r="I1842" t="s">
        <v>189</v>
      </c>
      <c r="J1842" s="1">
        <v>46113</v>
      </c>
      <c r="K1842" t="s">
        <v>440</v>
      </c>
      <c r="L1842">
        <v>1</v>
      </c>
      <c r="M1842" t="s">
        <v>441</v>
      </c>
      <c r="N1842" t="s">
        <v>442</v>
      </c>
      <c r="O1842" t="s">
        <v>156</v>
      </c>
      <c r="P1842" t="s">
        <v>146</v>
      </c>
      <c r="Q1842">
        <v>608.54</v>
      </c>
      <c r="R1842">
        <v>276</v>
      </c>
      <c r="S1842">
        <v>4965</v>
      </c>
      <c r="T1842">
        <v>20</v>
      </c>
      <c r="U1842">
        <v>90</v>
      </c>
      <c r="V1842">
        <v>17</v>
      </c>
      <c r="W1842">
        <v>348.54</v>
      </c>
      <c r="X1842">
        <v>348.54</v>
      </c>
      <c r="Y1842">
        <v>0</v>
      </c>
      <c r="Z1842">
        <v>0</v>
      </c>
      <c r="AA1842">
        <v>4336.46</v>
      </c>
      <c r="AB1842">
        <v>0</v>
      </c>
      <c r="AC1842">
        <v>0</v>
      </c>
      <c r="AD1842">
        <v>15</v>
      </c>
      <c r="AE1842">
        <v>2</v>
      </c>
      <c r="AF1842">
        <v>242</v>
      </c>
      <c r="AG1842">
        <v>2</v>
      </c>
      <c r="AH1842">
        <v>1</v>
      </c>
      <c r="AI1842">
        <v>31</v>
      </c>
      <c r="AJ1842">
        <v>0</v>
      </c>
      <c r="AK1842">
        <v>0</v>
      </c>
      <c r="AL1842">
        <v>0</v>
      </c>
      <c r="AM1842">
        <v>0</v>
      </c>
      <c r="AN1842">
        <v>0</v>
      </c>
      <c r="AO1842">
        <v>190</v>
      </c>
      <c r="AP1842">
        <v>883</v>
      </c>
      <c r="AQ1842">
        <v>199</v>
      </c>
      <c r="AR1842">
        <v>0</v>
      </c>
      <c r="AS1842">
        <v>184</v>
      </c>
      <c r="AT1842">
        <v>17</v>
      </c>
      <c r="AU1842">
        <v>12</v>
      </c>
      <c r="AV1842">
        <v>2</v>
      </c>
      <c r="AW1842">
        <v>1</v>
      </c>
      <c r="AX1842">
        <v>0</v>
      </c>
      <c r="AY1842">
        <v>103</v>
      </c>
      <c r="AZ1842">
        <v>175</v>
      </c>
      <c r="BA1842">
        <v>97</v>
      </c>
      <c r="BB1842">
        <v>23</v>
      </c>
      <c r="BC1842">
        <v>9</v>
      </c>
      <c r="BD1842">
        <v>6</v>
      </c>
      <c r="BE1842">
        <v>0</v>
      </c>
      <c r="BF1842">
        <v>275</v>
      </c>
      <c r="BG1842">
        <v>600</v>
      </c>
      <c r="BH1842">
        <v>0</v>
      </c>
      <c r="BI1842">
        <v>89</v>
      </c>
      <c r="BJ1842" s="2">
        <v>46132</v>
      </c>
      <c r="BK1842">
        <v>0</v>
      </c>
      <c r="BL1842" s="3" t="str">
        <f>VLOOKUP(O1842,DropDownList!$H$1:$I$7,2,FALSE)</f>
        <v>2023/24</v>
      </c>
      <c r="BM1842" s="3" t="str">
        <f t="shared" si="28"/>
        <v>VSUR</v>
      </c>
    </row>
    <row r="1843" spans="1:65" x14ac:dyDescent="0.2">
      <c r="A1843">
        <v>2026</v>
      </c>
      <c r="B1843">
        <v>4</v>
      </c>
      <c r="C1843" t="s">
        <v>189</v>
      </c>
      <c r="D1843" t="s">
        <v>194</v>
      </c>
      <c r="E1843" t="s">
        <v>26</v>
      </c>
      <c r="F1843">
        <v>9380</v>
      </c>
      <c r="G1843" t="s">
        <v>141</v>
      </c>
      <c r="H1843" t="s">
        <v>189</v>
      </c>
      <c r="I1843" t="s">
        <v>189</v>
      </c>
      <c r="J1843" s="1">
        <v>46113</v>
      </c>
      <c r="K1843" t="s">
        <v>440</v>
      </c>
      <c r="L1843">
        <v>1</v>
      </c>
      <c r="M1843" t="s">
        <v>441</v>
      </c>
      <c r="N1843" t="s">
        <v>442</v>
      </c>
      <c r="O1843" t="s">
        <v>155</v>
      </c>
      <c r="P1843" t="s">
        <v>150</v>
      </c>
      <c r="Q1843">
        <v>10045.25</v>
      </c>
      <c r="R1843">
        <v>387</v>
      </c>
      <c r="S1843">
        <v>55377.86</v>
      </c>
      <c r="T1843">
        <v>8318.5400000000009</v>
      </c>
      <c r="U1843">
        <v>84</v>
      </c>
      <c r="V1843">
        <v>44</v>
      </c>
      <c r="W1843">
        <v>5316.08</v>
      </c>
      <c r="X1843">
        <v>5316.08</v>
      </c>
      <c r="Y1843">
        <v>330</v>
      </c>
      <c r="Z1843">
        <v>47059.32</v>
      </c>
      <c r="AA1843">
        <v>37014.07</v>
      </c>
      <c r="AB1843">
        <v>12602.1</v>
      </c>
      <c r="AC1843">
        <v>24411.97</v>
      </c>
      <c r="AD1843">
        <v>31</v>
      </c>
      <c r="AE1843">
        <v>13</v>
      </c>
      <c r="AF1843">
        <v>237</v>
      </c>
      <c r="AG1843">
        <v>39</v>
      </c>
      <c r="AH1843">
        <v>57</v>
      </c>
      <c r="AI1843">
        <v>45</v>
      </c>
      <c r="AJ1843">
        <v>65</v>
      </c>
      <c r="AK1843">
        <v>31</v>
      </c>
      <c r="AL1843">
        <v>8</v>
      </c>
      <c r="AM1843">
        <v>17</v>
      </c>
      <c r="AN1843">
        <v>8</v>
      </c>
      <c r="AO1843">
        <v>271</v>
      </c>
      <c r="AP1843">
        <v>1526</v>
      </c>
      <c r="AQ1843">
        <v>301</v>
      </c>
      <c r="AR1843">
        <v>11</v>
      </c>
      <c r="AS1843">
        <v>340</v>
      </c>
      <c r="AT1843">
        <v>54</v>
      </c>
      <c r="AU1843">
        <v>3</v>
      </c>
      <c r="AV1843">
        <v>0</v>
      </c>
      <c r="AW1843">
        <v>0</v>
      </c>
      <c r="AX1843">
        <v>0</v>
      </c>
      <c r="AY1843">
        <v>143</v>
      </c>
      <c r="AZ1843">
        <v>316</v>
      </c>
      <c r="BA1843">
        <v>219</v>
      </c>
      <c r="BB1843">
        <v>37</v>
      </c>
      <c r="BC1843">
        <v>16</v>
      </c>
      <c r="BD1843">
        <v>0</v>
      </c>
      <c r="BE1843">
        <v>0</v>
      </c>
      <c r="BF1843">
        <v>273</v>
      </c>
      <c r="BG1843">
        <v>5912.53</v>
      </c>
      <c r="BH1843">
        <v>9</v>
      </c>
      <c r="BI1843">
        <v>83</v>
      </c>
      <c r="BJ1843" s="2">
        <v>46132</v>
      </c>
      <c r="BK1843">
        <v>0</v>
      </c>
      <c r="BL1843" s="3" t="str">
        <f>VLOOKUP(O1843,DropDownList!$H$1:$I$7,2,FALSE)</f>
        <v>2022/23</v>
      </c>
      <c r="BM1843" s="3" t="str">
        <f t="shared" si="28"/>
        <v>FISCAL FINES</v>
      </c>
    </row>
    <row r="1844" spans="1:65" x14ac:dyDescent="0.2">
      <c r="A1844">
        <v>2026</v>
      </c>
      <c r="B1844">
        <v>4</v>
      </c>
      <c r="C1844" t="s">
        <v>189</v>
      </c>
      <c r="D1844" t="s">
        <v>194</v>
      </c>
      <c r="E1844" t="s">
        <v>26</v>
      </c>
      <c r="F1844">
        <v>9380</v>
      </c>
      <c r="G1844" t="s">
        <v>141</v>
      </c>
      <c r="H1844" t="s">
        <v>189</v>
      </c>
      <c r="I1844" t="s">
        <v>189</v>
      </c>
      <c r="J1844" s="1">
        <v>46113</v>
      </c>
      <c r="K1844" t="s">
        <v>440</v>
      </c>
      <c r="L1844">
        <v>1</v>
      </c>
      <c r="M1844" t="s">
        <v>441</v>
      </c>
      <c r="N1844" t="s">
        <v>442</v>
      </c>
      <c r="O1844" t="s">
        <v>155</v>
      </c>
      <c r="P1844" t="s">
        <v>152</v>
      </c>
      <c r="Q1844">
        <v>0</v>
      </c>
      <c r="R1844">
        <v>42</v>
      </c>
      <c r="S1844">
        <v>1680</v>
      </c>
      <c r="T1844">
        <v>920</v>
      </c>
      <c r="U1844">
        <v>0</v>
      </c>
      <c r="V1844">
        <v>0</v>
      </c>
      <c r="W1844">
        <v>0</v>
      </c>
      <c r="X1844">
        <v>0</v>
      </c>
      <c r="Y1844">
        <v>0</v>
      </c>
      <c r="Z1844">
        <v>0</v>
      </c>
      <c r="AA1844">
        <v>760</v>
      </c>
      <c r="AB1844">
        <v>0</v>
      </c>
      <c r="AC1844">
        <v>760</v>
      </c>
      <c r="AD1844">
        <v>0</v>
      </c>
      <c r="AE1844">
        <v>0</v>
      </c>
      <c r="AF1844">
        <v>19</v>
      </c>
      <c r="AG1844">
        <v>0</v>
      </c>
      <c r="AH1844">
        <v>23</v>
      </c>
      <c r="AI1844">
        <v>0</v>
      </c>
      <c r="AJ1844">
        <v>0</v>
      </c>
      <c r="AK1844">
        <v>0</v>
      </c>
      <c r="AL1844">
        <v>0</v>
      </c>
      <c r="AM1844">
        <v>0</v>
      </c>
      <c r="AN1844">
        <v>0</v>
      </c>
      <c r="AO1844">
        <v>0</v>
      </c>
      <c r="AP1844">
        <v>0</v>
      </c>
      <c r="AQ1844">
        <v>0</v>
      </c>
      <c r="AR1844">
        <v>0</v>
      </c>
      <c r="AS1844">
        <v>0</v>
      </c>
      <c r="AT1844">
        <v>0</v>
      </c>
      <c r="AU1844">
        <v>0</v>
      </c>
      <c r="AV1844">
        <v>0</v>
      </c>
      <c r="AW1844">
        <v>0</v>
      </c>
      <c r="AX1844">
        <v>0</v>
      </c>
      <c r="AY1844">
        <v>0</v>
      </c>
      <c r="AZ1844">
        <v>0</v>
      </c>
      <c r="BA1844">
        <v>0</v>
      </c>
      <c r="BB1844">
        <v>0</v>
      </c>
      <c r="BC1844">
        <v>0</v>
      </c>
      <c r="BD1844">
        <v>0</v>
      </c>
      <c r="BE1844">
        <v>0</v>
      </c>
      <c r="BF1844">
        <v>0</v>
      </c>
      <c r="BG1844">
        <v>0</v>
      </c>
      <c r="BH1844">
        <v>0</v>
      </c>
      <c r="BI1844">
        <v>0</v>
      </c>
      <c r="BJ1844" s="2">
        <v>46132</v>
      </c>
      <c r="BK1844">
        <v>0</v>
      </c>
      <c r="BL1844" s="3" t="str">
        <f>VLOOKUP(O1844,DropDownList!$H$1:$I$7,2,FALSE)</f>
        <v>2022/23</v>
      </c>
      <c r="BM1844" s="3" t="str">
        <f t="shared" si="28"/>
        <v>PCOA</v>
      </c>
    </row>
    <row r="1845" spans="1:65" x14ac:dyDescent="0.2">
      <c r="A1845">
        <v>2026</v>
      </c>
      <c r="B1845">
        <v>4</v>
      </c>
      <c r="C1845" t="s">
        <v>189</v>
      </c>
      <c r="D1845" t="s">
        <v>194</v>
      </c>
      <c r="E1845" t="s">
        <v>26</v>
      </c>
      <c r="F1845">
        <v>9380</v>
      </c>
      <c r="G1845" t="s">
        <v>141</v>
      </c>
      <c r="H1845" t="s">
        <v>189</v>
      </c>
      <c r="I1845" t="s">
        <v>189</v>
      </c>
      <c r="J1845" s="1">
        <v>46113</v>
      </c>
      <c r="K1845" t="s">
        <v>440</v>
      </c>
      <c r="L1845">
        <v>1</v>
      </c>
      <c r="M1845" t="s">
        <v>441</v>
      </c>
      <c r="N1845" t="s">
        <v>442</v>
      </c>
      <c r="O1845" t="s">
        <v>155</v>
      </c>
      <c r="P1845" t="s">
        <v>154</v>
      </c>
      <c r="Q1845">
        <v>11193.99</v>
      </c>
      <c r="R1845">
        <v>291</v>
      </c>
      <c r="S1845">
        <v>76010</v>
      </c>
      <c r="T1845">
        <v>4555</v>
      </c>
      <c r="U1845">
        <v>52</v>
      </c>
      <c r="V1845">
        <v>23</v>
      </c>
      <c r="W1845">
        <v>5413.11</v>
      </c>
      <c r="X1845">
        <v>5508.11</v>
      </c>
      <c r="Y1845">
        <v>0</v>
      </c>
      <c r="Z1845">
        <v>0</v>
      </c>
      <c r="AA1845">
        <v>60261.01</v>
      </c>
      <c r="AB1845">
        <v>600</v>
      </c>
      <c r="AC1845">
        <v>55371.01</v>
      </c>
      <c r="AD1845">
        <v>12</v>
      </c>
      <c r="AE1845">
        <v>11</v>
      </c>
      <c r="AF1845">
        <v>224</v>
      </c>
      <c r="AG1845">
        <v>34</v>
      </c>
      <c r="AH1845">
        <v>12</v>
      </c>
      <c r="AI1845">
        <v>18</v>
      </c>
      <c r="AJ1845">
        <v>0</v>
      </c>
      <c r="AK1845">
        <v>0</v>
      </c>
      <c r="AL1845">
        <v>0</v>
      </c>
      <c r="AM1845">
        <v>0</v>
      </c>
      <c r="AN1845">
        <v>0</v>
      </c>
      <c r="AO1845">
        <v>207</v>
      </c>
      <c r="AP1845">
        <v>1103</v>
      </c>
      <c r="AQ1845">
        <v>215</v>
      </c>
      <c r="AR1845">
        <v>0</v>
      </c>
      <c r="AS1845">
        <v>222</v>
      </c>
      <c r="AT1845">
        <v>33</v>
      </c>
      <c r="AU1845">
        <v>21</v>
      </c>
      <c r="AV1845">
        <v>7</v>
      </c>
      <c r="AW1845">
        <v>6</v>
      </c>
      <c r="AX1845">
        <v>0</v>
      </c>
      <c r="AY1845">
        <v>103</v>
      </c>
      <c r="AZ1845">
        <v>205</v>
      </c>
      <c r="BA1845">
        <v>135</v>
      </c>
      <c r="BB1845">
        <v>57</v>
      </c>
      <c r="BC1845">
        <v>36</v>
      </c>
      <c r="BD1845">
        <v>4</v>
      </c>
      <c r="BE1845">
        <v>0</v>
      </c>
      <c r="BF1845">
        <v>284</v>
      </c>
      <c r="BG1845">
        <v>4140</v>
      </c>
      <c r="BH1845">
        <v>3</v>
      </c>
      <c r="BI1845">
        <v>51</v>
      </c>
      <c r="BJ1845" s="2">
        <v>46132</v>
      </c>
      <c r="BK1845">
        <v>0</v>
      </c>
      <c r="BL1845" s="3" t="str">
        <f>VLOOKUP(O1845,DropDownList!$H$1:$I$7,2,FALSE)</f>
        <v>2022/23</v>
      </c>
      <c r="BM1845" s="3" t="str">
        <f t="shared" si="28"/>
        <v>JP COURT</v>
      </c>
    </row>
    <row r="1846" spans="1:65" x14ac:dyDescent="0.2">
      <c r="A1846">
        <v>2026</v>
      </c>
      <c r="B1846">
        <v>4</v>
      </c>
      <c r="C1846" t="s">
        <v>189</v>
      </c>
      <c r="D1846" t="s">
        <v>194</v>
      </c>
      <c r="E1846" t="s">
        <v>26</v>
      </c>
      <c r="F1846">
        <v>9380</v>
      </c>
      <c r="G1846" t="s">
        <v>141</v>
      </c>
      <c r="H1846" t="s">
        <v>189</v>
      </c>
      <c r="I1846" t="s">
        <v>189</v>
      </c>
      <c r="J1846" s="1">
        <v>46113</v>
      </c>
      <c r="K1846" t="s">
        <v>440</v>
      </c>
      <c r="L1846">
        <v>1</v>
      </c>
      <c r="M1846" t="s">
        <v>441</v>
      </c>
      <c r="N1846" t="s">
        <v>442</v>
      </c>
      <c r="O1846" t="s">
        <v>155</v>
      </c>
      <c r="P1846" t="s">
        <v>153</v>
      </c>
      <c r="Q1846">
        <v>188.12</v>
      </c>
      <c r="R1846">
        <v>18</v>
      </c>
      <c r="S1846">
        <v>810</v>
      </c>
      <c r="T1846">
        <v>0</v>
      </c>
      <c r="U1846">
        <v>5</v>
      </c>
      <c r="V1846">
        <v>4</v>
      </c>
      <c r="W1846">
        <v>180</v>
      </c>
      <c r="X1846">
        <v>180</v>
      </c>
      <c r="Y1846">
        <v>0</v>
      </c>
      <c r="Z1846">
        <v>0</v>
      </c>
      <c r="AA1846">
        <v>621.88</v>
      </c>
      <c r="AB1846">
        <v>0</v>
      </c>
      <c r="AC1846">
        <v>621.88</v>
      </c>
      <c r="AD1846">
        <v>4</v>
      </c>
      <c r="AE1846">
        <v>0</v>
      </c>
      <c r="AF1846">
        <v>13</v>
      </c>
      <c r="AG1846">
        <v>1</v>
      </c>
      <c r="AH1846">
        <v>0</v>
      </c>
      <c r="AI1846">
        <v>4</v>
      </c>
      <c r="AJ1846">
        <v>0</v>
      </c>
      <c r="AK1846">
        <v>0</v>
      </c>
      <c r="AL1846">
        <v>0</v>
      </c>
      <c r="AM1846">
        <v>0</v>
      </c>
      <c r="AN1846">
        <v>0</v>
      </c>
      <c r="AO1846">
        <v>14</v>
      </c>
      <c r="AP1846">
        <v>65</v>
      </c>
      <c r="AQ1846">
        <v>16</v>
      </c>
      <c r="AR1846">
        <v>1</v>
      </c>
      <c r="AS1846">
        <v>22</v>
      </c>
      <c r="AT1846">
        <v>3</v>
      </c>
      <c r="AU1846">
        <v>0</v>
      </c>
      <c r="AV1846">
        <v>0</v>
      </c>
      <c r="AW1846">
        <v>0</v>
      </c>
      <c r="AX1846">
        <v>0</v>
      </c>
      <c r="AY1846">
        <v>2</v>
      </c>
      <c r="AZ1846">
        <v>8</v>
      </c>
      <c r="BA1846">
        <v>6</v>
      </c>
      <c r="BB1846">
        <v>1</v>
      </c>
      <c r="BC1846">
        <v>0</v>
      </c>
      <c r="BD1846">
        <v>0</v>
      </c>
      <c r="BE1846">
        <v>0</v>
      </c>
      <c r="BF1846">
        <v>13</v>
      </c>
      <c r="BG1846">
        <v>180</v>
      </c>
      <c r="BH1846">
        <v>0</v>
      </c>
      <c r="BI1846">
        <v>4</v>
      </c>
      <c r="BJ1846" s="2">
        <v>46132</v>
      </c>
      <c r="BK1846">
        <v>0</v>
      </c>
      <c r="BL1846" s="3" t="str">
        <f>VLOOKUP(O1846,DropDownList!$H$1:$I$7,2,FALSE)</f>
        <v>2022/23</v>
      </c>
      <c r="BM1846" s="3" t="str">
        <f t="shared" si="28"/>
        <v>PREG</v>
      </c>
    </row>
    <row r="1847" spans="1:65" x14ac:dyDescent="0.2">
      <c r="A1847">
        <v>2026</v>
      </c>
      <c r="B1847">
        <v>4</v>
      </c>
      <c r="C1847" t="s">
        <v>189</v>
      </c>
      <c r="D1847" t="s">
        <v>194</v>
      </c>
      <c r="E1847" t="s">
        <v>26</v>
      </c>
      <c r="F1847">
        <v>9380</v>
      </c>
      <c r="G1847" t="s">
        <v>141</v>
      </c>
      <c r="H1847" t="s">
        <v>189</v>
      </c>
      <c r="I1847" t="s">
        <v>189</v>
      </c>
      <c r="J1847" s="1">
        <v>46113</v>
      </c>
      <c r="K1847" t="s">
        <v>440</v>
      </c>
      <c r="L1847">
        <v>1</v>
      </c>
      <c r="M1847" t="s">
        <v>441</v>
      </c>
      <c r="N1847" t="s">
        <v>442</v>
      </c>
      <c r="O1847" t="s">
        <v>155</v>
      </c>
      <c r="P1847" t="s">
        <v>148</v>
      </c>
      <c r="Q1847">
        <v>461.56</v>
      </c>
      <c r="R1847">
        <v>25</v>
      </c>
      <c r="S1847">
        <v>1500</v>
      </c>
      <c r="T1847">
        <v>121.56</v>
      </c>
      <c r="U1847">
        <v>8</v>
      </c>
      <c r="V1847">
        <v>4</v>
      </c>
      <c r="W1847">
        <v>240</v>
      </c>
      <c r="X1847">
        <v>240</v>
      </c>
      <c r="Y1847">
        <v>0</v>
      </c>
      <c r="Z1847">
        <v>0</v>
      </c>
      <c r="AA1847">
        <v>916.88</v>
      </c>
      <c r="AB1847">
        <v>0</v>
      </c>
      <c r="AC1847">
        <v>916.88</v>
      </c>
      <c r="AD1847">
        <v>4</v>
      </c>
      <c r="AE1847">
        <v>0</v>
      </c>
      <c r="AF1847">
        <v>14</v>
      </c>
      <c r="AG1847">
        <v>1</v>
      </c>
      <c r="AH1847">
        <v>2</v>
      </c>
      <c r="AI1847">
        <v>7</v>
      </c>
      <c r="AJ1847">
        <v>0</v>
      </c>
      <c r="AK1847">
        <v>0</v>
      </c>
      <c r="AL1847">
        <v>0</v>
      </c>
      <c r="AM1847">
        <v>0</v>
      </c>
      <c r="AN1847">
        <v>0</v>
      </c>
      <c r="AO1847">
        <v>21</v>
      </c>
      <c r="AP1847">
        <v>167</v>
      </c>
      <c r="AQ1847">
        <v>24</v>
      </c>
      <c r="AR1847">
        <v>0</v>
      </c>
      <c r="AS1847">
        <v>29</v>
      </c>
      <c r="AT1847">
        <v>7</v>
      </c>
      <c r="AU1847">
        <v>0</v>
      </c>
      <c r="AV1847">
        <v>0</v>
      </c>
      <c r="AW1847">
        <v>0</v>
      </c>
      <c r="AX1847">
        <v>0</v>
      </c>
      <c r="AY1847">
        <v>17</v>
      </c>
      <c r="AZ1847">
        <v>45</v>
      </c>
      <c r="BA1847">
        <v>33</v>
      </c>
      <c r="BB1847">
        <v>0</v>
      </c>
      <c r="BC1847">
        <v>0</v>
      </c>
      <c r="BD1847">
        <v>0</v>
      </c>
      <c r="BE1847">
        <v>0</v>
      </c>
      <c r="BF1847">
        <v>21</v>
      </c>
      <c r="BG1847">
        <v>420</v>
      </c>
      <c r="BH1847">
        <v>1</v>
      </c>
      <c r="BI1847">
        <v>8</v>
      </c>
      <c r="BJ1847" s="2">
        <v>46132</v>
      </c>
      <c r="BK1847">
        <v>0</v>
      </c>
      <c r="BL1847" s="3" t="str">
        <f>VLOOKUP(O1847,DropDownList!$H$1:$I$7,2,FALSE)</f>
        <v>2022/23</v>
      </c>
      <c r="BM1847" s="3" t="str">
        <f t="shared" si="28"/>
        <v>PRAS</v>
      </c>
    </row>
    <row r="1848" spans="1:65" x14ac:dyDescent="0.2">
      <c r="A1848">
        <v>2026</v>
      </c>
      <c r="B1848">
        <v>4</v>
      </c>
      <c r="C1848" t="s">
        <v>189</v>
      </c>
      <c r="D1848" t="s">
        <v>194</v>
      </c>
      <c r="E1848" t="s">
        <v>26</v>
      </c>
      <c r="F1848">
        <v>9380</v>
      </c>
      <c r="G1848" t="s">
        <v>141</v>
      </c>
      <c r="H1848" t="s">
        <v>189</v>
      </c>
      <c r="I1848" t="s">
        <v>189</v>
      </c>
      <c r="J1848" s="1">
        <v>46113</v>
      </c>
      <c r="K1848" t="s">
        <v>440</v>
      </c>
      <c r="L1848">
        <v>1</v>
      </c>
      <c r="M1848" t="s">
        <v>441</v>
      </c>
      <c r="N1848" t="s">
        <v>442</v>
      </c>
      <c r="O1848" t="s">
        <v>155</v>
      </c>
      <c r="P1848" t="s">
        <v>151</v>
      </c>
      <c r="Q1848">
        <v>0</v>
      </c>
      <c r="R1848">
        <v>119</v>
      </c>
      <c r="S1848">
        <v>3570</v>
      </c>
      <c r="T1848">
        <v>1080</v>
      </c>
      <c r="U1848">
        <v>0</v>
      </c>
      <c r="V1848">
        <v>0</v>
      </c>
      <c r="W1848">
        <v>0</v>
      </c>
      <c r="X1848">
        <v>0</v>
      </c>
      <c r="Y1848">
        <v>0</v>
      </c>
      <c r="Z1848">
        <v>0</v>
      </c>
      <c r="AA1848">
        <v>2490</v>
      </c>
      <c r="AB1848">
        <v>0</v>
      </c>
      <c r="AC1848">
        <v>2490</v>
      </c>
      <c r="AD1848">
        <v>0</v>
      </c>
      <c r="AE1848">
        <v>0</v>
      </c>
      <c r="AF1848">
        <v>83</v>
      </c>
      <c r="AG1848">
        <v>0</v>
      </c>
      <c r="AH1848">
        <v>36</v>
      </c>
      <c r="AI1848">
        <v>0</v>
      </c>
      <c r="AJ1848">
        <v>0</v>
      </c>
      <c r="AK1848">
        <v>0</v>
      </c>
      <c r="AL1848">
        <v>0</v>
      </c>
      <c r="AM1848">
        <v>17</v>
      </c>
      <c r="AN1848">
        <v>0</v>
      </c>
      <c r="AO1848">
        <v>0</v>
      </c>
      <c r="AP1848">
        <v>0</v>
      </c>
      <c r="AQ1848">
        <v>0</v>
      </c>
      <c r="AR1848">
        <v>0</v>
      </c>
      <c r="AS1848">
        <v>0</v>
      </c>
      <c r="AT1848">
        <v>0</v>
      </c>
      <c r="AU1848">
        <v>0</v>
      </c>
      <c r="AV1848">
        <v>0</v>
      </c>
      <c r="AW1848">
        <v>0</v>
      </c>
      <c r="AX1848">
        <v>0</v>
      </c>
      <c r="AY1848">
        <v>0</v>
      </c>
      <c r="AZ1848">
        <v>0</v>
      </c>
      <c r="BA1848">
        <v>0</v>
      </c>
      <c r="BB1848">
        <v>0</v>
      </c>
      <c r="BC1848">
        <v>0</v>
      </c>
      <c r="BD1848">
        <v>0</v>
      </c>
      <c r="BE1848">
        <v>0</v>
      </c>
      <c r="BF1848">
        <v>0</v>
      </c>
      <c r="BG1848">
        <v>0</v>
      </c>
      <c r="BH1848">
        <v>0</v>
      </c>
      <c r="BI1848">
        <v>0</v>
      </c>
      <c r="BJ1848" s="2">
        <v>46132</v>
      </c>
      <c r="BK1848">
        <v>0</v>
      </c>
      <c r="BL1848" s="3" t="str">
        <f>VLOOKUP(O1848,DropDownList!$H$1:$I$7,2,FALSE)</f>
        <v>2022/23</v>
      </c>
      <c r="BM1848" s="3" t="str">
        <f t="shared" si="28"/>
        <v>PCPF</v>
      </c>
    </row>
    <row r="1849" spans="1:65" x14ac:dyDescent="0.2">
      <c r="A1849">
        <v>2026</v>
      </c>
      <c r="B1849">
        <v>4</v>
      </c>
      <c r="C1849" t="s">
        <v>189</v>
      </c>
      <c r="D1849" t="s">
        <v>194</v>
      </c>
      <c r="E1849" t="s">
        <v>26</v>
      </c>
      <c r="F1849">
        <v>9380</v>
      </c>
      <c r="G1849" t="s">
        <v>141</v>
      </c>
      <c r="H1849" t="s">
        <v>189</v>
      </c>
      <c r="I1849" t="s">
        <v>189</v>
      </c>
      <c r="J1849" s="1">
        <v>46113</v>
      </c>
      <c r="K1849" t="s">
        <v>440</v>
      </c>
      <c r="L1849">
        <v>1</v>
      </c>
      <c r="M1849" t="s">
        <v>441</v>
      </c>
      <c r="N1849" t="s">
        <v>442</v>
      </c>
      <c r="O1849" t="s">
        <v>156</v>
      </c>
      <c r="P1849" t="s">
        <v>152</v>
      </c>
      <c r="Q1849">
        <v>0</v>
      </c>
      <c r="R1849">
        <v>43</v>
      </c>
      <c r="S1849">
        <v>1720</v>
      </c>
      <c r="T1849">
        <v>920</v>
      </c>
      <c r="U1849">
        <v>0</v>
      </c>
      <c r="V1849">
        <v>0</v>
      </c>
      <c r="W1849">
        <v>0</v>
      </c>
      <c r="X1849">
        <v>0</v>
      </c>
      <c r="Y1849">
        <v>0</v>
      </c>
      <c r="Z1849">
        <v>0</v>
      </c>
      <c r="AA1849">
        <v>800</v>
      </c>
      <c r="AB1849">
        <v>0</v>
      </c>
      <c r="AC1849">
        <v>800</v>
      </c>
      <c r="AD1849">
        <v>0</v>
      </c>
      <c r="AE1849">
        <v>0</v>
      </c>
      <c r="AF1849">
        <v>20</v>
      </c>
      <c r="AG1849">
        <v>0</v>
      </c>
      <c r="AH1849">
        <v>23</v>
      </c>
      <c r="AI1849">
        <v>0</v>
      </c>
      <c r="AJ1849">
        <v>0</v>
      </c>
      <c r="AK1849">
        <v>0</v>
      </c>
      <c r="AL1849">
        <v>0</v>
      </c>
      <c r="AM1849">
        <v>1</v>
      </c>
      <c r="AN1849">
        <v>0</v>
      </c>
      <c r="AO1849">
        <v>0</v>
      </c>
      <c r="AP1849">
        <v>0</v>
      </c>
      <c r="AQ1849">
        <v>0</v>
      </c>
      <c r="AR1849">
        <v>0</v>
      </c>
      <c r="AS1849">
        <v>0</v>
      </c>
      <c r="AT1849">
        <v>0</v>
      </c>
      <c r="AU1849">
        <v>0</v>
      </c>
      <c r="AV1849">
        <v>0</v>
      </c>
      <c r="AW1849">
        <v>0</v>
      </c>
      <c r="AX1849">
        <v>0</v>
      </c>
      <c r="AY1849">
        <v>0</v>
      </c>
      <c r="AZ1849">
        <v>0</v>
      </c>
      <c r="BA1849">
        <v>0</v>
      </c>
      <c r="BB1849">
        <v>0</v>
      </c>
      <c r="BC1849">
        <v>0</v>
      </c>
      <c r="BD1849">
        <v>0</v>
      </c>
      <c r="BE1849">
        <v>0</v>
      </c>
      <c r="BF1849">
        <v>0</v>
      </c>
      <c r="BG1849">
        <v>0</v>
      </c>
      <c r="BH1849">
        <v>0</v>
      </c>
      <c r="BI1849">
        <v>0</v>
      </c>
      <c r="BJ1849" s="2">
        <v>46132</v>
      </c>
      <c r="BK1849">
        <v>0</v>
      </c>
      <c r="BL1849" s="3" t="str">
        <f>VLOOKUP(O1849,DropDownList!$H$1:$I$7,2,FALSE)</f>
        <v>2023/24</v>
      </c>
      <c r="BM1849" s="3" t="str">
        <f t="shared" si="28"/>
        <v>PCOA</v>
      </c>
    </row>
    <row r="1850" spans="1:65" x14ac:dyDescent="0.2">
      <c r="A1850">
        <v>2026</v>
      </c>
      <c r="B1850">
        <v>4</v>
      </c>
      <c r="C1850" t="s">
        <v>189</v>
      </c>
      <c r="D1850" t="s">
        <v>194</v>
      </c>
      <c r="E1850" t="s">
        <v>26</v>
      </c>
      <c r="F1850">
        <v>9380</v>
      </c>
      <c r="G1850" t="s">
        <v>141</v>
      </c>
      <c r="H1850" t="s">
        <v>189</v>
      </c>
      <c r="I1850" t="s">
        <v>189</v>
      </c>
      <c r="J1850" s="1">
        <v>46113</v>
      </c>
      <c r="K1850" t="s">
        <v>440</v>
      </c>
      <c r="L1850">
        <v>1</v>
      </c>
      <c r="M1850" t="s">
        <v>441</v>
      </c>
      <c r="N1850" t="s">
        <v>442</v>
      </c>
      <c r="O1850" t="s">
        <v>147</v>
      </c>
      <c r="P1850" t="s">
        <v>146</v>
      </c>
      <c r="Q1850">
        <v>1139.51</v>
      </c>
      <c r="R1850">
        <v>298</v>
      </c>
      <c r="S1850">
        <v>5020</v>
      </c>
      <c r="T1850">
        <v>130</v>
      </c>
      <c r="U1850">
        <v>132</v>
      </c>
      <c r="V1850">
        <v>29</v>
      </c>
      <c r="W1850">
        <v>447.94</v>
      </c>
      <c r="X1850">
        <v>447.94</v>
      </c>
      <c r="Y1850">
        <v>0</v>
      </c>
      <c r="Z1850">
        <v>0</v>
      </c>
      <c r="AA1850">
        <v>3750.49</v>
      </c>
      <c r="AB1850">
        <v>0</v>
      </c>
      <c r="AC1850">
        <v>0</v>
      </c>
      <c r="AD1850">
        <v>28</v>
      </c>
      <c r="AE1850">
        <v>1</v>
      </c>
      <c r="AF1850">
        <v>223</v>
      </c>
      <c r="AG1850">
        <v>2</v>
      </c>
      <c r="AH1850">
        <v>6</v>
      </c>
      <c r="AI1850">
        <v>67</v>
      </c>
      <c r="AJ1850">
        <v>0</v>
      </c>
      <c r="AK1850">
        <v>0</v>
      </c>
      <c r="AL1850">
        <v>0</v>
      </c>
      <c r="AM1850">
        <v>0</v>
      </c>
      <c r="AN1850">
        <v>0</v>
      </c>
      <c r="AO1850">
        <v>206</v>
      </c>
      <c r="AP1850">
        <v>711</v>
      </c>
      <c r="AQ1850">
        <v>200</v>
      </c>
      <c r="AR1850">
        <v>0</v>
      </c>
      <c r="AS1850">
        <v>92</v>
      </c>
      <c r="AT1850">
        <v>18</v>
      </c>
      <c r="AU1850">
        <v>11</v>
      </c>
      <c r="AV1850">
        <v>4</v>
      </c>
      <c r="AW1850">
        <v>5</v>
      </c>
      <c r="AX1850">
        <v>0</v>
      </c>
      <c r="AY1850">
        <v>103</v>
      </c>
      <c r="AZ1850">
        <v>148</v>
      </c>
      <c r="BA1850">
        <v>54</v>
      </c>
      <c r="BB1850">
        <v>16</v>
      </c>
      <c r="BC1850">
        <v>6</v>
      </c>
      <c r="BD1850">
        <v>10</v>
      </c>
      <c r="BE1850">
        <v>0</v>
      </c>
      <c r="BF1850">
        <v>293</v>
      </c>
      <c r="BG1850">
        <v>1130</v>
      </c>
      <c r="BH1850">
        <v>0</v>
      </c>
      <c r="BI1850">
        <v>132</v>
      </c>
      <c r="BJ1850" s="2">
        <v>46132</v>
      </c>
      <c r="BK1850">
        <v>0</v>
      </c>
      <c r="BL1850" s="3" t="str">
        <f>VLOOKUP(O1850,DropDownList!$H$1:$I$7,2,FALSE)</f>
        <v>2024/25</v>
      </c>
      <c r="BM1850" s="3" t="str">
        <f t="shared" si="28"/>
        <v>VSUR</v>
      </c>
    </row>
    <row r="1851" spans="1:65" x14ac:dyDescent="0.2">
      <c r="A1851">
        <v>2026</v>
      </c>
      <c r="B1851">
        <v>4</v>
      </c>
      <c r="C1851" t="s">
        <v>189</v>
      </c>
      <c r="D1851" t="s">
        <v>194</v>
      </c>
      <c r="E1851" t="s">
        <v>26</v>
      </c>
      <c r="F1851">
        <v>9380</v>
      </c>
      <c r="G1851" t="s">
        <v>141</v>
      </c>
      <c r="H1851" t="s">
        <v>189</v>
      </c>
      <c r="I1851" t="s">
        <v>189</v>
      </c>
      <c r="J1851" s="1">
        <v>46113</v>
      </c>
      <c r="K1851" t="s">
        <v>440</v>
      </c>
      <c r="L1851">
        <v>1</v>
      </c>
      <c r="M1851" t="s">
        <v>441</v>
      </c>
      <c r="N1851" t="s">
        <v>442</v>
      </c>
      <c r="O1851" t="s">
        <v>147</v>
      </c>
      <c r="P1851" t="s">
        <v>151</v>
      </c>
      <c r="Q1851">
        <v>0</v>
      </c>
      <c r="R1851">
        <v>173</v>
      </c>
      <c r="S1851">
        <v>5190</v>
      </c>
      <c r="T1851">
        <v>1140</v>
      </c>
      <c r="U1851">
        <v>0</v>
      </c>
      <c r="V1851">
        <v>0</v>
      </c>
      <c r="W1851">
        <v>0</v>
      </c>
      <c r="X1851">
        <v>0</v>
      </c>
      <c r="Y1851">
        <v>0</v>
      </c>
      <c r="Z1851">
        <v>0</v>
      </c>
      <c r="AA1851">
        <v>4050</v>
      </c>
      <c r="AB1851">
        <v>0</v>
      </c>
      <c r="AC1851">
        <v>4050</v>
      </c>
      <c r="AD1851">
        <v>0</v>
      </c>
      <c r="AE1851">
        <v>0</v>
      </c>
      <c r="AF1851">
        <v>135</v>
      </c>
      <c r="AG1851">
        <v>0</v>
      </c>
      <c r="AH1851">
        <v>38</v>
      </c>
      <c r="AI1851">
        <v>0</v>
      </c>
      <c r="AJ1851">
        <v>0</v>
      </c>
      <c r="AK1851">
        <v>0</v>
      </c>
      <c r="AL1851">
        <v>0</v>
      </c>
      <c r="AM1851">
        <v>3</v>
      </c>
      <c r="AN1851">
        <v>0</v>
      </c>
      <c r="AO1851">
        <v>0</v>
      </c>
      <c r="AP1851">
        <v>0</v>
      </c>
      <c r="AQ1851">
        <v>0</v>
      </c>
      <c r="AR1851">
        <v>0</v>
      </c>
      <c r="AS1851">
        <v>0</v>
      </c>
      <c r="AT1851">
        <v>0</v>
      </c>
      <c r="AU1851">
        <v>0</v>
      </c>
      <c r="AV1851">
        <v>0</v>
      </c>
      <c r="AW1851">
        <v>0</v>
      </c>
      <c r="AX1851">
        <v>0</v>
      </c>
      <c r="AY1851">
        <v>0</v>
      </c>
      <c r="AZ1851">
        <v>0</v>
      </c>
      <c r="BA1851">
        <v>0</v>
      </c>
      <c r="BB1851">
        <v>0</v>
      </c>
      <c r="BC1851">
        <v>0</v>
      </c>
      <c r="BD1851">
        <v>0</v>
      </c>
      <c r="BE1851">
        <v>0</v>
      </c>
      <c r="BF1851">
        <v>0</v>
      </c>
      <c r="BG1851">
        <v>0</v>
      </c>
      <c r="BH1851">
        <v>0</v>
      </c>
      <c r="BI1851">
        <v>0</v>
      </c>
      <c r="BJ1851" s="2">
        <v>46132</v>
      </c>
      <c r="BK1851">
        <v>0</v>
      </c>
      <c r="BL1851" s="3" t="str">
        <f>VLOOKUP(O1851,DropDownList!$H$1:$I$7,2,FALSE)</f>
        <v>2024/25</v>
      </c>
      <c r="BM1851" s="3" t="str">
        <f t="shared" si="28"/>
        <v>PCPF</v>
      </c>
    </row>
    <row r="1852" spans="1:65" x14ac:dyDescent="0.2">
      <c r="A1852">
        <v>2026</v>
      </c>
      <c r="B1852">
        <v>4</v>
      </c>
      <c r="C1852" t="s">
        <v>189</v>
      </c>
      <c r="D1852" t="s">
        <v>194</v>
      </c>
      <c r="E1852" t="s">
        <v>26</v>
      </c>
      <c r="F1852">
        <v>9380</v>
      </c>
      <c r="G1852" t="s">
        <v>141</v>
      </c>
      <c r="H1852" t="s">
        <v>189</v>
      </c>
      <c r="I1852" t="s">
        <v>189</v>
      </c>
      <c r="J1852" s="1">
        <v>46113</v>
      </c>
      <c r="K1852" t="s">
        <v>440</v>
      </c>
      <c r="L1852">
        <v>1</v>
      </c>
      <c r="M1852" t="s">
        <v>441</v>
      </c>
      <c r="N1852" t="s">
        <v>442</v>
      </c>
      <c r="O1852" t="s">
        <v>156</v>
      </c>
      <c r="P1852" t="s">
        <v>150</v>
      </c>
      <c r="Q1852">
        <v>19659.53</v>
      </c>
      <c r="R1852">
        <v>446</v>
      </c>
      <c r="S1852">
        <v>68409.72</v>
      </c>
      <c r="T1852">
        <v>6241.03</v>
      </c>
      <c r="U1852">
        <v>146</v>
      </c>
      <c r="V1852">
        <v>80</v>
      </c>
      <c r="W1852">
        <v>11181.96</v>
      </c>
      <c r="X1852">
        <v>11181.96</v>
      </c>
      <c r="Y1852">
        <v>409</v>
      </c>
      <c r="Z1852">
        <v>62168.69</v>
      </c>
      <c r="AA1852">
        <v>42509.16</v>
      </c>
      <c r="AB1852">
        <v>13706.25</v>
      </c>
      <c r="AC1852">
        <v>28802.91</v>
      </c>
      <c r="AD1852">
        <v>62</v>
      </c>
      <c r="AE1852">
        <v>18</v>
      </c>
      <c r="AF1852">
        <v>260</v>
      </c>
      <c r="AG1852">
        <v>60</v>
      </c>
      <c r="AH1852">
        <v>37</v>
      </c>
      <c r="AI1852">
        <v>86</v>
      </c>
      <c r="AJ1852">
        <v>60</v>
      </c>
      <c r="AK1852">
        <v>45</v>
      </c>
      <c r="AL1852">
        <v>6</v>
      </c>
      <c r="AM1852">
        <v>13</v>
      </c>
      <c r="AN1852">
        <v>5</v>
      </c>
      <c r="AO1852">
        <v>334</v>
      </c>
      <c r="AP1852">
        <v>1683</v>
      </c>
      <c r="AQ1852">
        <v>369</v>
      </c>
      <c r="AR1852">
        <v>10</v>
      </c>
      <c r="AS1852">
        <v>333</v>
      </c>
      <c r="AT1852">
        <v>42</v>
      </c>
      <c r="AU1852">
        <v>4</v>
      </c>
      <c r="AV1852">
        <v>1</v>
      </c>
      <c r="AW1852">
        <v>0</v>
      </c>
      <c r="AX1852">
        <v>0</v>
      </c>
      <c r="AY1852">
        <v>183</v>
      </c>
      <c r="AZ1852">
        <v>363</v>
      </c>
      <c r="BA1852">
        <v>224</v>
      </c>
      <c r="BB1852">
        <v>39</v>
      </c>
      <c r="BC1852">
        <v>20</v>
      </c>
      <c r="BD1852">
        <v>3</v>
      </c>
      <c r="BE1852">
        <v>0</v>
      </c>
      <c r="BF1852">
        <v>336</v>
      </c>
      <c r="BG1852">
        <v>12388.54</v>
      </c>
      <c r="BH1852">
        <v>3</v>
      </c>
      <c r="BI1852">
        <v>146</v>
      </c>
      <c r="BJ1852" s="2">
        <v>46132</v>
      </c>
      <c r="BK1852">
        <v>0</v>
      </c>
      <c r="BL1852" s="3" t="str">
        <f>VLOOKUP(O1852,DropDownList!$H$1:$I$7,2,FALSE)</f>
        <v>2023/24</v>
      </c>
      <c r="BM1852" s="3" t="str">
        <f t="shared" si="28"/>
        <v>FISCAL FINES</v>
      </c>
    </row>
    <row r="1853" spans="1:65" x14ac:dyDescent="0.2">
      <c r="A1853">
        <v>2026</v>
      </c>
      <c r="B1853">
        <v>4</v>
      </c>
      <c r="C1853" t="s">
        <v>189</v>
      </c>
      <c r="D1853" t="s">
        <v>194</v>
      </c>
      <c r="E1853" t="s">
        <v>26</v>
      </c>
      <c r="F1853">
        <v>9380</v>
      </c>
      <c r="G1853" t="s">
        <v>141</v>
      </c>
      <c r="H1853" t="s">
        <v>189</v>
      </c>
      <c r="I1853" t="s">
        <v>189</v>
      </c>
      <c r="J1853" s="1">
        <v>46113</v>
      </c>
      <c r="K1853" t="s">
        <v>440</v>
      </c>
      <c r="L1853">
        <v>1</v>
      </c>
      <c r="M1853" t="s">
        <v>441</v>
      </c>
      <c r="N1853" t="s">
        <v>442</v>
      </c>
      <c r="O1853" t="s">
        <v>147</v>
      </c>
      <c r="P1853" t="s">
        <v>148</v>
      </c>
      <c r="Q1853">
        <v>764.99</v>
      </c>
      <c r="R1853">
        <v>29</v>
      </c>
      <c r="S1853">
        <v>1740</v>
      </c>
      <c r="T1853">
        <v>120</v>
      </c>
      <c r="U1853">
        <v>14</v>
      </c>
      <c r="V1853">
        <v>9</v>
      </c>
      <c r="W1853">
        <v>540</v>
      </c>
      <c r="X1853">
        <v>540</v>
      </c>
      <c r="Y1853">
        <v>0</v>
      </c>
      <c r="Z1853">
        <v>0</v>
      </c>
      <c r="AA1853">
        <v>855.01</v>
      </c>
      <c r="AB1853">
        <v>0</v>
      </c>
      <c r="AC1853">
        <v>855.01</v>
      </c>
      <c r="AD1853">
        <v>9</v>
      </c>
      <c r="AE1853">
        <v>0</v>
      </c>
      <c r="AF1853">
        <v>13</v>
      </c>
      <c r="AG1853">
        <v>2</v>
      </c>
      <c r="AH1853">
        <v>2</v>
      </c>
      <c r="AI1853">
        <v>12</v>
      </c>
      <c r="AJ1853">
        <v>0</v>
      </c>
      <c r="AK1853">
        <v>0</v>
      </c>
      <c r="AL1853">
        <v>0</v>
      </c>
      <c r="AM1853">
        <v>0</v>
      </c>
      <c r="AN1853">
        <v>0</v>
      </c>
      <c r="AO1853">
        <v>20</v>
      </c>
      <c r="AP1853">
        <v>62</v>
      </c>
      <c r="AQ1853">
        <v>22</v>
      </c>
      <c r="AR1853">
        <v>0</v>
      </c>
      <c r="AS1853">
        <v>5</v>
      </c>
      <c r="AT1853">
        <v>0</v>
      </c>
      <c r="AU1853">
        <v>0</v>
      </c>
      <c r="AV1853">
        <v>0</v>
      </c>
      <c r="AW1853">
        <v>0</v>
      </c>
      <c r="AX1853">
        <v>0</v>
      </c>
      <c r="AY1853">
        <v>10</v>
      </c>
      <c r="AZ1853">
        <v>16</v>
      </c>
      <c r="BA1853">
        <v>7</v>
      </c>
      <c r="BB1853">
        <v>0</v>
      </c>
      <c r="BC1853">
        <v>0</v>
      </c>
      <c r="BD1853">
        <v>0</v>
      </c>
      <c r="BE1853">
        <v>0</v>
      </c>
      <c r="BF1853">
        <v>21</v>
      </c>
      <c r="BG1853">
        <v>720</v>
      </c>
      <c r="BH1853">
        <v>0</v>
      </c>
      <c r="BI1853">
        <v>14</v>
      </c>
      <c r="BJ1853" s="2">
        <v>46132</v>
      </c>
      <c r="BK1853">
        <v>0</v>
      </c>
      <c r="BL1853" s="3" t="str">
        <f>VLOOKUP(O1853,DropDownList!$H$1:$I$7,2,FALSE)</f>
        <v>2024/25</v>
      </c>
      <c r="BM1853" s="3" t="str">
        <f t="shared" si="28"/>
        <v>PRAS</v>
      </c>
    </row>
    <row r="1854" spans="1:65" x14ac:dyDescent="0.2">
      <c r="A1854">
        <v>2026</v>
      </c>
      <c r="B1854">
        <v>4</v>
      </c>
      <c r="C1854" t="s">
        <v>189</v>
      </c>
      <c r="D1854" t="s">
        <v>194</v>
      </c>
      <c r="E1854" t="s">
        <v>26</v>
      </c>
      <c r="F1854">
        <v>9380</v>
      </c>
      <c r="G1854" t="s">
        <v>141</v>
      </c>
      <c r="H1854" t="s">
        <v>189</v>
      </c>
      <c r="I1854" t="s">
        <v>189</v>
      </c>
      <c r="J1854" s="1">
        <v>46113</v>
      </c>
      <c r="K1854" t="s">
        <v>440</v>
      </c>
      <c r="L1854">
        <v>1</v>
      </c>
      <c r="M1854" t="s">
        <v>441</v>
      </c>
      <c r="N1854" t="s">
        <v>442</v>
      </c>
      <c r="O1854" t="s">
        <v>147</v>
      </c>
      <c r="P1854" t="s">
        <v>153</v>
      </c>
      <c r="Q1854">
        <v>180</v>
      </c>
      <c r="R1854">
        <v>15</v>
      </c>
      <c r="S1854">
        <v>1080</v>
      </c>
      <c r="T1854">
        <v>0</v>
      </c>
      <c r="U1854">
        <v>4</v>
      </c>
      <c r="V1854">
        <v>3</v>
      </c>
      <c r="W1854">
        <v>135</v>
      </c>
      <c r="X1854">
        <v>135</v>
      </c>
      <c r="Y1854">
        <v>0</v>
      </c>
      <c r="Z1854">
        <v>0</v>
      </c>
      <c r="AA1854">
        <v>900</v>
      </c>
      <c r="AB1854">
        <v>0</v>
      </c>
      <c r="AC1854">
        <v>900</v>
      </c>
      <c r="AD1854">
        <v>3</v>
      </c>
      <c r="AE1854">
        <v>0</v>
      </c>
      <c r="AF1854">
        <v>11</v>
      </c>
      <c r="AG1854">
        <v>0</v>
      </c>
      <c r="AH1854">
        <v>0</v>
      </c>
      <c r="AI1854">
        <v>4</v>
      </c>
      <c r="AJ1854">
        <v>0</v>
      </c>
      <c r="AK1854">
        <v>0</v>
      </c>
      <c r="AL1854">
        <v>0</v>
      </c>
      <c r="AM1854">
        <v>0</v>
      </c>
      <c r="AN1854">
        <v>0</v>
      </c>
      <c r="AO1854">
        <v>10</v>
      </c>
      <c r="AP1854">
        <v>28</v>
      </c>
      <c r="AQ1854">
        <v>11</v>
      </c>
      <c r="AR1854">
        <v>0</v>
      </c>
      <c r="AS1854">
        <v>7</v>
      </c>
      <c r="AT1854">
        <v>0</v>
      </c>
      <c r="AU1854">
        <v>0</v>
      </c>
      <c r="AV1854">
        <v>0</v>
      </c>
      <c r="AW1854">
        <v>0</v>
      </c>
      <c r="AX1854">
        <v>0</v>
      </c>
      <c r="AY1854">
        <v>2</v>
      </c>
      <c r="AZ1854">
        <v>4</v>
      </c>
      <c r="BA1854">
        <v>2</v>
      </c>
      <c r="BB1854">
        <v>0</v>
      </c>
      <c r="BC1854">
        <v>0</v>
      </c>
      <c r="BD1854">
        <v>0</v>
      </c>
      <c r="BE1854">
        <v>0</v>
      </c>
      <c r="BF1854">
        <v>10</v>
      </c>
      <c r="BG1854">
        <v>180</v>
      </c>
      <c r="BH1854">
        <v>0</v>
      </c>
      <c r="BI1854">
        <v>4</v>
      </c>
      <c r="BJ1854" s="2">
        <v>46132</v>
      </c>
      <c r="BK1854">
        <v>0</v>
      </c>
      <c r="BL1854" s="3" t="str">
        <f>VLOOKUP(O1854,DropDownList!$H$1:$I$7,2,FALSE)</f>
        <v>2024/25</v>
      </c>
      <c r="BM1854" s="3" t="str">
        <f t="shared" si="28"/>
        <v>PREG</v>
      </c>
    </row>
    <row r="1855" spans="1:65" x14ac:dyDescent="0.2">
      <c r="A1855">
        <v>2026</v>
      </c>
      <c r="B1855">
        <v>4</v>
      </c>
      <c r="C1855" t="s">
        <v>189</v>
      </c>
      <c r="D1855" t="s">
        <v>194</v>
      </c>
      <c r="E1855" t="s">
        <v>26</v>
      </c>
      <c r="F1855">
        <v>9380</v>
      </c>
      <c r="G1855" t="s">
        <v>141</v>
      </c>
      <c r="H1855" t="s">
        <v>189</v>
      </c>
      <c r="I1855" t="s">
        <v>189</v>
      </c>
      <c r="J1855" s="1">
        <v>46113</v>
      </c>
      <c r="K1855" t="s">
        <v>440</v>
      </c>
      <c r="L1855">
        <v>1</v>
      </c>
      <c r="M1855" t="s">
        <v>441</v>
      </c>
      <c r="N1855" t="s">
        <v>442</v>
      </c>
      <c r="O1855" t="s">
        <v>147</v>
      </c>
      <c r="P1855" t="s">
        <v>154</v>
      </c>
      <c r="Q1855">
        <v>34953.08</v>
      </c>
      <c r="R1855">
        <v>301</v>
      </c>
      <c r="S1855">
        <v>89756.81</v>
      </c>
      <c r="T1855">
        <v>2695</v>
      </c>
      <c r="U1855">
        <v>135</v>
      </c>
      <c r="V1855">
        <v>55</v>
      </c>
      <c r="W1855">
        <v>12808.23</v>
      </c>
      <c r="X1855">
        <v>13270.23</v>
      </c>
      <c r="Y1855">
        <v>0</v>
      </c>
      <c r="Z1855">
        <v>0</v>
      </c>
      <c r="AA1855">
        <v>52108.73</v>
      </c>
      <c r="AB1855">
        <v>875.2</v>
      </c>
      <c r="AC1855">
        <v>47483.040000000001</v>
      </c>
      <c r="AD1855">
        <v>26</v>
      </c>
      <c r="AE1855">
        <v>29</v>
      </c>
      <c r="AF1855">
        <v>159</v>
      </c>
      <c r="AG1855">
        <v>70</v>
      </c>
      <c r="AH1855">
        <v>5</v>
      </c>
      <c r="AI1855">
        <v>65</v>
      </c>
      <c r="AJ1855">
        <v>0</v>
      </c>
      <c r="AK1855">
        <v>0</v>
      </c>
      <c r="AL1855">
        <v>0</v>
      </c>
      <c r="AM1855">
        <v>0</v>
      </c>
      <c r="AN1855">
        <v>0</v>
      </c>
      <c r="AO1855">
        <v>209</v>
      </c>
      <c r="AP1855">
        <v>724</v>
      </c>
      <c r="AQ1855">
        <v>202</v>
      </c>
      <c r="AR1855">
        <v>0</v>
      </c>
      <c r="AS1855">
        <v>94</v>
      </c>
      <c r="AT1855">
        <v>18</v>
      </c>
      <c r="AU1855">
        <v>11</v>
      </c>
      <c r="AV1855">
        <v>4</v>
      </c>
      <c r="AW1855">
        <v>5</v>
      </c>
      <c r="AX1855">
        <v>0</v>
      </c>
      <c r="AY1855">
        <v>106</v>
      </c>
      <c r="AZ1855">
        <v>152</v>
      </c>
      <c r="BA1855">
        <v>56</v>
      </c>
      <c r="BB1855">
        <v>16</v>
      </c>
      <c r="BC1855">
        <v>6</v>
      </c>
      <c r="BD1855">
        <v>10</v>
      </c>
      <c r="BE1855">
        <v>0</v>
      </c>
      <c r="BF1855">
        <v>296</v>
      </c>
      <c r="BG1855">
        <v>20956</v>
      </c>
      <c r="BH1855">
        <v>2</v>
      </c>
      <c r="BI1855">
        <v>135</v>
      </c>
      <c r="BJ1855" s="2">
        <v>46132</v>
      </c>
      <c r="BK1855">
        <v>0</v>
      </c>
      <c r="BL1855" s="3" t="str">
        <f>VLOOKUP(O1855,DropDownList!$H$1:$I$7,2,FALSE)</f>
        <v>2024/25</v>
      </c>
      <c r="BM1855" s="3" t="str">
        <f t="shared" si="28"/>
        <v>JP COURT</v>
      </c>
    </row>
    <row r="1856" spans="1:65" x14ac:dyDescent="0.2">
      <c r="A1856">
        <v>2026</v>
      </c>
      <c r="B1856">
        <v>4</v>
      </c>
      <c r="C1856" t="s">
        <v>189</v>
      </c>
      <c r="D1856" t="s">
        <v>194</v>
      </c>
      <c r="E1856" t="s">
        <v>26</v>
      </c>
      <c r="F1856">
        <v>9380</v>
      </c>
      <c r="G1856" t="s">
        <v>141</v>
      </c>
      <c r="H1856" t="s">
        <v>189</v>
      </c>
      <c r="I1856" t="s">
        <v>189</v>
      </c>
      <c r="J1856" s="1">
        <v>46113</v>
      </c>
      <c r="K1856" t="s">
        <v>440</v>
      </c>
      <c r="L1856">
        <v>1</v>
      </c>
      <c r="M1856" t="s">
        <v>441</v>
      </c>
      <c r="N1856" t="s">
        <v>442</v>
      </c>
      <c r="O1856" t="s">
        <v>147</v>
      </c>
      <c r="P1856" t="s">
        <v>152</v>
      </c>
      <c r="Q1856">
        <v>0</v>
      </c>
      <c r="R1856">
        <v>40</v>
      </c>
      <c r="S1856">
        <v>1600</v>
      </c>
      <c r="T1856">
        <v>1240</v>
      </c>
      <c r="U1856">
        <v>0</v>
      </c>
      <c r="V1856">
        <v>0</v>
      </c>
      <c r="W1856">
        <v>0</v>
      </c>
      <c r="X1856">
        <v>0</v>
      </c>
      <c r="Y1856">
        <v>0</v>
      </c>
      <c r="Z1856">
        <v>0</v>
      </c>
      <c r="AA1856">
        <v>360</v>
      </c>
      <c r="AB1856">
        <v>0</v>
      </c>
      <c r="AC1856">
        <v>360</v>
      </c>
      <c r="AD1856">
        <v>0</v>
      </c>
      <c r="AE1856">
        <v>0</v>
      </c>
      <c r="AF1856">
        <v>9</v>
      </c>
      <c r="AG1856">
        <v>0</v>
      </c>
      <c r="AH1856">
        <v>31</v>
      </c>
      <c r="AI1856">
        <v>0</v>
      </c>
      <c r="AJ1856">
        <v>0</v>
      </c>
      <c r="AK1856">
        <v>0</v>
      </c>
      <c r="AL1856">
        <v>0</v>
      </c>
      <c r="AM1856">
        <v>2</v>
      </c>
      <c r="AN1856">
        <v>0</v>
      </c>
      <c r="AO1856">
        <v>0</v>
      </c>
      <c r="AP1856">
        <v>0</v>
      </c>
      <c r="AQ1856">
        <v>0</v>
      </c>
      <c r="AR1856">
        <v>0</v>
      </c>
      <c r="AS1856">
        <v>0</v>
      </c>
      <c r="AT1856">
        <v>0</v>
      </c>
      <c r="AU1856">
        <v>0</v>
      </c>
      <c r="AV1856">
        <v>0</v>
      </c>
      <c r="AW1856">
        <v>0</v>
      </c>
      <c r="AX1856">
        <v>0</v>
      </c>
      <c r="AY1856">
        <v>0</v>
      </c>
      <c r="AZ1856">
        <v>0</v>
      </c>
      <c r="BA1856">
        <v>0</v>
      </c>
      <c r="BB1856">
        <v>0</v>
      </c>
      <c r="BC1856">
        <v>0</v>
      </c>
      <c r="BD1856">
        <v>0</v>
      </c>
      <c r="BE1856">
        <v>0</v>
      </c>
      <c r="BF1856">
        <v>0</v>
      </c>
      <c r="BG1856">
        <v>0</v>
      </c>
      <c r="BH1856">
        <v>0</v>
      </c>
      <c r="BI1856">
        <v>0</v>
      </c>
      <c r="BJ1856" s="2">
        <v>46132</v>
      </c>
      <c r="BK1856">
        <v>0</v>
      </c>
      <c r="BL1856" s="3" t="str">
        <f>VLOOKUP(O1856,DropDownList!$H$1:$I$7,2,FALSE)</f>
        <v>2024/25</v>
      </c>
      <c r="BM1856" s="3" t="str">
        <f t="shared" si="28"/>
        <v>PCOA</v>
      </c>
    </row>
    <row r="1857" spans="1:65" x14ac:dyDescent="0.2">
      <c r="A1857">
        <v>2026</v>
      </c>
      <c r="B1857">
        <v>4</v>
      </c>
      <c r="C1857" t="s">
        <v>189</v>
      </c>
      <c r="D1857" t="s">
        <v>194</v>
      </c>
      <c r="E1857" t="s">
        <v>26</v>
      </c>
      <c r="F1857">
        <v>9380</v>
      </c>
      <c r="G1857" t="s">
        <v>141</v>
      </c>
      <c r="H1857" t="s">
        <v>189</v>
      </c>
      <c r="I1857" t="s">
        <v>189</v>
      </c>
      <c r="J1857" s="1">
        <v>46113</v>
      </c>
      <c r="K1857" t="s">
        <v>440</v>
      </c>
      <c r="L1857">
        <v>1</v>
      </c>
      <c r="M1857" t="s">
        <v>441</v>
      </c>
      <c r="N1857" t="s">
        <v>442</v>
      </c>
      <c r="O1857" t="s">
        <v>147</v>
      </c>
      <c r="P1857" t="s">
        <v>150</v>
      </c>
      <c r="Q1857">
        <v>31227.42</v>
      </c>
      <c r="R1857">
        <v>426</v>
      </c>
      <c r="S1857">
        <v>65124.29</v>
      </c>
      <c r="T1857">
        <v>5393.77</v>
      </c>
      <c r="U1857">
        <v>210</v>
      </c>
      <c r="V1857">
        <v>124</v>
      </c>
      <c r="W1857">
        <v>19141</v>
      </c>
      <c r="X1857">
        <v>19178.55</v>
      </c>
      <c r="Y1857">
        <v>386</v>
      </c>
      <c r="Z1857">
        <v>59730.52</v>
      </c>
      <c r="AA1857">
        <v>28503.1</v>
      </c>
      <c r="AB1857">
        <v>9039.3799999999992</v>
      </c>
      <c r="AC1857">
        <v>19463.72</v>
      </c>
      <c r="AD1857">
        <v>103</v>
      </c>
      <c r="AE1857">
        <v>21</v>
      </c>
      <c r="AF1857">
        <v>175</v>
      </c>
      <c r="AG1857">
        <v>66</v>
      </c>
      <c r="AH1857">
        <v>40</v>
      </c>
      <c r="AI1857">
        <v>144</v>
      </c>
      <c r="AJ1857">
        <v>63</v>
      </c>
      <c r="AK1857">
        <v>29</v>
      </c>
      <c r="AL1857">
        <v>10</v>
      </c>
      <c r="AM1857">
        <v>13</v>
      </c>
      <c r="AN1857">
        <v>5</v>
      </c>
      <c r="AO1857">
        <v>308</v>
      </c>
      <c r="AP1857">
        <v>1207</v>
      </c>
      <c r="AQ1857">
        <v>320</v>
      </c>
      <c r="AR1857">
        <v>4</v>
      </c>
      <c r="AS1857">
        <v>197</v>
      </c>
      <c r="AT1857">
        <v>45</v>
      </c>
      <c r="AU1857">
        <v>3</v>
      </c>
      <c r="AV1857">
        <v>2</v>
      </c>
      <c r="AW1857">
        <v>0</v>
      </c>
      <c r="AX1857">
        <v>0</v>
      </c>
      <c r="AY1857">
        <v>128</v>
      </c>
      <c r="AZ1857">
        <v>243</v>
      </c>
      <c r="BA1857">
        <v>120</v>
      </c>
      <c r="BB1857">
        <v>23</v>
      </c>
      <c r="BC1857">
        <v>12</v>
      </c>
      <c r="BD1857">
        <v>1</v>
      </c>
      <c r="BE1857">
        <v>0</v>
      </c>
      <c r="BF1857">
        <v>312</v>
      </c>
      <c r="BG1857">
        <v>24388.67</v>
      </c>
      <c r="BH1857">
        <v>1</v>
      </c>
      <c r="BI1857">
        <v>210</v>
      </c>
      <c r="BJ1857" s="2">
        <v>46132</v>
      </c>
      <c r="BK1857">
        <v>0</v>
      </c>
      <c r="BL1857" s="3" t="str">
        <f>VLOOKUP(O1857,DropDownList!$H$1:$I$7,2,FALSE)</f>
        <v>2024/25</v>
      </c>
      <c r="BM1857" s="3" t="str">
        <f t="shared" si="28"/>
        <v>FISCAL FINES</v>
      </c>
    </row>
    <row r="1858" spans="1:65" x14ac:dyDescent="0.2">
      <c r="A1858">
        <v>2026</v>
      </c>
      <c r="B1858">
        <v>4</v>
      </c>
      <c r="C1858" t="s">
        <v>189</v>
      </c>
      <c r="D1858" t="s">
        <v>194</v>
      </c>
      <c r="E1858" t="s">
        <v>26</v>
      </c>
      <c r="F1858">
        <v>9380</v>
      </c>
      <c r="G1858" t="s">
        <v>141</v>
      </c>
      <c r="H1858" t="s">
        <v>189</v>
      </c>
      <c r="I1858" t="s">
        <v>189</v>
      </c>
      <c r="J1858" s="1">
        <v>46113</v>
      </c>
      <c r="K1858" t="s">
        <v>440</v>
      </c>
      <c r="L1858">
        <v>1</v>
      </c>
      <c r="M1858" t="s">
        <v>441</v>
      </c>
      <c r="N1858" t="s">
        <v>442</v>
      </c>
      <c r="O1858" t="s">
        <v>149</v>
      </c>
      <c r="P1858" t="s">
        <v>146</v>
      </c>
      <c r="Q1858">
        <v>961.22</v>
      </c>
      <c r="R1858">
        <v>140</v>
      </c>
      <c r="S1858">
        <v>2690</v>
      </c>
      <c r="T1858">
        <v>40</v>
      </c>
      <c r="U1858">
        <v>87</v>
      </c>
      <c r="V1858">
        <v>33</v>
      </c>
      <c r="W1858">
        <v>680</v>
      </c>
      <c r="X1858">
        <v>680</v>
      </c>
      <c r="Y1858">
        <v>0</v>
      </c>
      <c r="Z1858">
        <v>0</v>
      </c>
      <c r="AA1858">
        <v>1688.78</v>
      </c>
      <c r="AB1858">
        <v>0</v>
      </c>
      <c r="AC1858">
        <v>0</v>
      </c>
      <c r="AD1858">
        <v>33</v>
      </c>
      <c r="AE1858">
        <v>0</v>
      </c>
      <c r="AF1858">
        <v>90</v>
      </c>
      <c r="AG1858">
        <v>1</v>
      </c>
      <c r="AH1858">
        <v>2</v>
      </c>
      <c r="AI1858">
        <v>47</v>
      </c>
      <c r="AJ1858">
        <v>0</v>
      </c>
      <c r="AK1858">
        <v>0</v>
      </c>
      <c r="AL1858">
        <v>0</v>
      </c>
      <c r="AM1858">
        <v>0</v>
      </c>
      <c r="AN1858">
        <v>0</v>
      </c>
      <c r="AO1858">
        <v>97</v>
      </c>
      <c r="AP1858">
        <v>238</v>
      </c>
      <c r="AQ1858">
        <v>95</v>
      </c>
      <c r="AR1858">
        <v>0</v>
      </c>
      <c r="AS1858">
        <v>26</v>
      </c>
      <c r="AT1858">
        <v>4</v>
      </c>
      <c r="AU1858">
        <v>0</v>
      </c>
      <c r="AV1858">
        <v>0</v>
      </c>
      <c r="AW1858">
        <v>1</v>
      </c>
      <c r="AX1858">
        <v>0</v>
      </c>
      <c r="AY1858">
        <v>24</v>
      </c>
      <c r="AZ1858">
        <v>36</v>
      </c>
      <c r="BA1858">
        <v>9</v>
      </c>
      <c r="BB1858">
        <v>2</v>
      </c>
      <c r="BC1858">
        <v>0</v>
      </c>
      <c r="BD1858">
        <v>3</v>
      </c>
      <c r="BE1858">
        <v>0</v>
      </c>
      <c r="BF1858">
        <v>139</v>
      </c>
      <c r="BG1858">
        <v>950</v>
      </c>
      <c r="BH1858">
        <v>0</v>
      </c>
      <c r="BI1858">
        <v>87</v>
      </c>
      <c r="BJ1858" s="2">
        <v>46132</v>
      </c>
      <c r="BK1858">
        <v>0</v>
      </c>
      <c r="BL1858" s="3" t="str">
        <f>VLOOKUP(O1858,DropDownList!$H$1:$I$7,2,FALSE)</f>
        <v>2025/26</v>
      </c>
      <c r="BM1858" s="3" t="str">
        <f t="shared" si="28"/>
        <v>VSUR</v>
      </c>
    </row>
    <row r="1859" spans="1:65" x14ac:dyDescent="0.2">
      <c r="A1859">
        <v>2026</v>
      </c>
      <c r="B1859">
        <v>4</v>
      </c>
      <c r="C1859" t="s">
        <v>189</v>
      </c>
      <c r="D1859" t="s">
        <v>194</v>
      </c>
      <c r="E1859" t="s">
        <v>26</v>
      </c>
      <c r="F1859">
        <v>9380</v>
      </c>
      <c r="G1859" t="s">
        <v>141</v>
      </c>
      <c r="H1859" t="s">
        <v>189</v>
      </c>
      <c r="I1859" t="s">
        <v>189</v>
      </c>
      <c r="J1859" s="1">
        <v>46113</v>
      </c>
      <c r="K1859" t="s">
        <v>440</v>
      </c>
      <c r="L1859">
        <v>1</v>
      </c>
      <c r="M1859" t="s">
        <v>441</v>
      </c>
      <c r="N1859" t="s">
        <v>442</v>
      </c>
      <c r="O1859" t="s">
        <v>149</v>
      </c>
      <c r="P1859" t="s">
        <v>148</v>
      </c>
      <c r="Q1859">
        <v>432.45</v>
      </c>
      <c r="R1859">
        <v>12</v>
      </c>
      <c r="S1859">
        <v>720</v>
      </c>
      <c r="T1859">
        <v>0</v>
      </c>
      <c r="U1859">
        <v>8</v>
      </c>
      <c r="V1859">
        <v>4</v>
      </c>
      <c r="W1859">
        <v>240</v>
      </c>
      <c r="X1859">
        <v>240</v>
      </c>
      <c r="Y1859">
        <v>0</v>
      </c>
      <c r="Z1859">
        <v>0</v>
      </c>
      <c r="AA1859">
        <v>287.55</v>
      </c>
      <c r="AB1859">
        <v>0</v>
      </c>
      <c r="AC1859">
        <v>287.55</v>
      </c>
      <c r="AD1859">
        <v>4</v>
      </c>
      <c r="AE1859">
        <v>0</v>
      </c>
      <c r="AF1859">
        <v>4</v>
      </c>
      <c r="AG1859">
        <v>1</v>
      </c>
      <c r="AH1859">
        <v>0</v>
      </c>
      <c r="AI1859">
        <v>7</v>
      </c>
      <c r="AJ1859">
        <v>0</v>
      </c>
      <c r="AK1859">
        <v>0</v>
      </c>
      <c r="AL1859">
        <v>0</v>
      </c>
      <c r="AM1859">
        <v>0</v>
      </c>
      <c r="AN1859">
        <v>0</v>
      </c>
      <c r="AO1859">
        <v>10</v>
      </c>
      <c r="AP1859">
        <v>31</v>
      </c>
      <c r="AQ1859">
        <v>10</v>
      </c>
      <c r="AR1859">
        <v>0</v>
      </c>
      <c r="AS1859">
        <v>6</v>
      </c>
      <c r="AT1859">
        <v>1</v>
      </c>
      <c r="AU1859">
        <v>0</v>
      </c>
      <c r="AV1859">
        <v>0</v>
      </c>
      <c r="AW1859">
        <v>0</v>
      </c>
      <c r="AX1859">
        <v>0</v>
      </c>
      <c r="AY1859">
        <v>4</v>
      </c>
      <c r="AZ1859">
        <v>5</v>
      </c>
      <c r="BA1859">
        <v>1</v>
      </c>
      <c r="BB1859">
        <v>0</v>
      </c>
      <c r="BC1859">
        <v>0</v>
      </c>
      <c r="BD1859">
        <v>0</v>
      </c>
      <c r="BE1859">
        <v>0</v>
      </c>
      <c r="BF1859">
        <v>10</v>
      </c>
      <c r="BG1859">
        <v>420</v>
      </c>
      <c r="BH1859">
        <v>0</v>
      </c>
      <c r="BI1859">
        <v>8</v>
      </c>
      <c r="BJ1859" s="2">
        <v>46132</v>
      </c>
      <c r="BK1859">
        <v>0</v>
      </c>
      <c r="BL1859" s="3" t="str">
        <f>VLOOKUP(O1859,DropDownList!$H$1:$I$7,2,FALSE)</f>
        <v>2025/26</v>
      </c>
      <c r="BM1859" s="3" t="str">
        <f t="shared" ref="BM1859:BM1922" si="29">IF(RIGHT(P1859,4)="VSUR","VSUR",IF(RIGHT(P1859,4)="CONF","CONF",P1859))</f>
        <v>PRAS</v>
      </c>
    </row>
    <row r="1860" spans="1:65" x14ac:dyDescent="0.2">
      <c r="A1860">
        <v>2026</v>
      </c>
      <c r="B1860">
        <v>4</v>
      </c>
      <c r="C1860" t="s">
        <v>189</v>
      </c>
      <c r="D1860" t="s">
        <v>194</v>
      </c>
      <c r="E1860" t="s">
        <v>26</v>
      </c>
      <c r="F1860">
        <v>9380</v>
      </c>
      <c r="G1860" t="s">
        <v>141</v>
      </c>
      <c r="H1860" t="s">
        <v>189</v>
      </c>
      <c r="I1860" t="s">
        <v>189</v>
      </c>
      <c r="J1860" s="1">
        <v>46113</v>
      </c>
      <c r="K1860" t="s">
        <v>440</v>
      </c>
      <c r="L1860">
        <v>1</v>
      </c>
      <c r="M1860" t="s">
        <v>441</v>
      </c>
      <c r="N1860" t="s">
        <v>442</v>
      </c>
      <c r="O1860" t="s">
        <v>149</v>
      </c>
      <c r="P1860" t="s">
        <v>153</v>
      </c>
      <c r="Q1860">
        <v>180</v>
      </c>
      <c r="R1860">
        <v>7</v>
      </c>
      <c r="S1860">
        <v>315</v>
      </c>
      <c r="T1860">
        <v>0</v>
      </c>
      <c r="U1860">
        <v>4</v>
      </c>
      <c r="V1860">
        <v>4</v>
      </c>
      <c r="W1860">
        <v>180</v>
      </c>
      <c r="X1860">
        <v>180</v>
      </c>
      <c r="Y1860">
        <v>0</v>
      </c>
      <c r="Z1860">
        <v>0</v>
      </c>
      <c r="AA1860">
        <v>135</v>
      </c>
      <c r="AB1860">
        <v>0</v>
      </c>
      <c r="AC1860">
        <v>135</v>
      </c>
      <c r="AD1860">
        <v>4</v>
      </c>
      <c r="AE1860">
        <v>0</v>
      </c>
      <c r="AF1860">
        <v>3</v>
      </c>
      <c r="AG1860">
        <v>0</v>
      </c>
      <c r="AH1860">
        <v>0</v>
      </c>
      <c r="AI1860">
        <v>4</v>
      </c>
      <c r="AJ1860">
        <v>0</v>
      </c>
      <c r="AK1860">
        <v>0</v>
      </c>
      <c r="AL1860">
        <v>0</v>
      </c>
      <c r="AM1860">
        <v>0</v>
      </c>
      <c r="AN1860">
        <v>0</v>
      </c>
      <c r="AO1860">
        <v>3</v>
      </c>
      <c r="AP1860">
        <v>5</v>
      </c>
      <c r="AQ1860">
        <v>4</v>
      </c>
      <c r="AR1860">
        <v>1</v>
      </c>
      <c r="AS1860">
        <v>0</v>
      </c>
      <c r="AT1860">
        <v>0</v>
      </c>
      <c r="AU1860">
        <v>0</v>
      </c>
      <c r="AV1860">
        <v>0</v>
      </c>
      <c r="AW1860">
        <v>0</v>
      </c>
      <c r="AX1860">
        <v>0</v>
      </c>
      <c r="AY1860">
        <v>0</v>
      </c>
      <c r="AZ1860">
        <v>0</v>
      </c>
      <c r="BA1860">
        <v>0</v>
      </c>
      <c r="BB1860">
        <v>0</v>
      </c>
      <c r="BC1860">
        <v>0</v>
      </c>
      <c r="BD1860">
        <v>0</v>
      </c>
      <c r="BE1860">
        <v>0</v>
      </c>
      <c r="BF1860">
        <v>2</v>
      </c>
      <c r="BG1860">
        <v>180</v>
      </c>
      <c r="BH1860">
        <v>0</v>
      </c>
      <c r="BI1860">
        <v>1</v>
      </c>
      <c r="BJ1860" s="2">
        <v>46132</v>
      </c>
      <c r="BK1860">
        <v>0</v>
      </c>
      <c r="BL1860" s="3" t="str">
        <f>VLOOKUP(O1860,DropDownList!$H$1:$I$7,2,FALSE)</f>
        <v>2025/26</v>
      </c>
      <c r="BM1860" s="3" t="str">
        <f t="shared" si="29"/>
        <v>PREG</v>
      </c>
    </row>
    <row r="1861" spans="1:65" x14ac:dyDescent="0.2">
      <c r="A1861">
        <v>2026</v>
      </c>
      <c r="B1861">
        <v>4</v>
      </c>
      <c r="C1861" t="s">
        <v>189</v>
      </c>
      <c r="D1861" t="s">
        <v>194</v>
      </c>
      <c r="E1861" t="s">
        <v>26</v>
      </c>
      <c r="F1861">
        <v>9380</v>
      </c>
      <c r="G1861" t="s">
        <v>141</v>
      </c>
      <c r="H1861" t="s">
        <v>189</v>
      </c>
      <c r="I1861" t="s">
        <v>189</v>
      </c>
      <c r="J1861" s="1">
        <v>46113</v>
      </c>
      <c r="K1861" t="s">
        <v>440</v>
      </c>
      <c r="L1861">
        <v>1</v>
      </c>
      <c r="M1861" t="s">
        <v>441</v>
      </c>
      <c r="N1861" t="s">
        <v>442</v>
      </c>
      <c r="O1861" t="s">
        <v>149</v>
      </c>
      <c r="P1861" t="s">
        <v>151</v>
      </c>
      <c r="Q1861">
        <v>150</v>
      </c>
      <c r="R1861">
        <v>213</v>
      </c>
      <c r="S1861">
        <v>6390</v>
      </c>
      <c r="T1861">
        <v>780</v>
      </c>
      <c r="U1861">
        <v>5</v>
      </c>
      <c r="V1861">
        <v>0</v>
      </c>
      <c r="W1861">
        <v>0</v>
      </c>
      <c r="X1861">
        <v>0</v>
      </c>
      <c r="Y1861">
        <v>0</v>
      </c>
      <c r="Z1861">
        <v>0</v>
      </c>
      <c r="AA1861">
        <v>5460</v>
      </c>
      <c r="AB1861">
        <v>0</v>
      </c>
      <c r="AC1861">
        <v>5460</v>
      </c>
      <c r="AD1861">
        <v>0</v>
      </c>
      <c r="AE1861">
        <v>0</v>
      </c>
      <c r="AF1861">
        <v>182</v>
      </c>
      <c r="AG1861">
        <v>0</v>
      </c>
      <c r="AH1861">
        <v>26</v>
      </c>
      <c r="AI1861">
        <v>5</v>
      </c>
      <c r="AJ1861">
        <v>0</v>
      </c>
      <c r="AK1861">
        <v>0</v>
      </c>
      <c r="AL1861">
        <v>0</v>
      </c>
      <c r="AM1861">
        <v>6</v>
      </c>
      <c r="AN1861">
        <v>0</v>
      </c>
      <c r="AO1861">
        <v>0</v>
      </c>
      <c r="AP1861">
        <v>0</v>
      </c>
      <c r="AQ1861">
        <v>0</v>
      </c>
      <c r="AR1861">
        <v>0</v>
      </c>
      <c r="AS1861">
        <v>0</v>
      </c>
      <c r="AT1861">
        <v>0</v>
      </c>
      <c r="AU1861">
        <v>0</v>
      </c>
      <c r="AV1861">
        <v>0</v>
      </c>
      <c r="AW1861">
        <v>0</v>
      </c>
      <c r="AX1861">
        <v>0</v>
      </c>
      <c r="AY1861">
        <v>0</v>
      </c>
      <c r="AZ1861">
        <v>0</v>
      </c>
      <c r="BA1861">
        <v>0</v>
      </c>
      <c r="BB1861">
        <v>0</v>
      </c>
      <c r="BC1861">
        <v>0</v>
      </c>
      <c r="BD1861">
        <v>0</v>
      </c>
      <c r="BE1861">
        <v>0</v>
      </c>
      <c r="BF1861">
        <v>0</v>
      </c>
      <c r="BG1861">
        <v>150</v>
      </c>
      <c r="BH1861">
        <v>0</v>
      </c>
      <c r="BI1861">
        <v>0</v>
      </c>
      <c r="BJ1861" s="2">
        <v>46132</v>
      </c>
      <c r="BK1861">
        <v>0</v>
      </c>
      <c r="BL1861" s="3" t="str">
        <f>VLOOKUP(O1861,DropDownList!$H$1:$I$7,2,FALSE)</f>
        <v>2025/26</v>
      </c>
      <c r="BM1861" s="3" t="str">
        <f t="shared" si="29"/>
        <v>PCPF</v>
      </c>
    </row>
    <row r="1862" spans="1:65" x14ac:dyDescent="0.2">
      <c r="A1862">
        <v>2026</v>
      </c>
      <c r="B1862">
        <v>4</v>
      </c>
      <c r="C1862" t="s">
        <v>189</v>
      </c>
      <c r="D1862" t="s">
        <v>194</v>
      </c>
      <c r="E1862" t="s">
        <v>26</v>
      </c>
      <c r="F1862">
        <v>9380</v>
      </c>
      <c r="G1862" t="s">
        <v>141</v>
      </c>
      <c r="H1862" t="s">
        <v>189</v>
      </c>
      <c r="I1862" t="s">
        <v>189</v>
      </c>
      <c r="J1862" s="1">
        <v>46113</v>
      </c>
      <c r="K1862" t="s">
        <v>440</v>
      </c>
      <c r="L1862">
        <v>1</v>
      </c>
      <c r="M1862" t="s">
        <v>441</v>
      </c>
      <c r="N1862" t="s">
        <v>442</v>
      </c>
      <c r="O1862" t="s">
        <v>149</v>
      </c>
      <c r="P1862" t="s">
        <v>154</v>
      </c>
      <c r="Q1862">
        <v>25219.49</v>
      </c>
      <c r="R1862">
        <v>139</v>
      </c>
      <c r="S1862">
        <v>46770</v>
      </c>
      <c r="T1862">
        <v>1014.98</v>
      </c>
      <c r="U1862">
        <v>86</v>
      </c>
      <c r="V1862">
        <v>58</v>
      </c>
      <c r="W1862">
        <v>13623</v>
      </c>
      <c r="X1862">
        <v>17539</v>
      </c>
      <c r="Y1862">
        <v>0</v>
      </c>
      <c r="Z1862">
        <v>0</v>
      </c>
      <c r="AA1862">
        <v>20535.53</v>
      </c>
      <c r="AB1862">
        <v>15</v>
      </c>
      <c r="AC1862">
        <v>18821.75</v>
      </c>
      <c r="AD1862">
        <v>33</v>
      </c>
      <c r="AE1862">
        <v>25</v>
      </c>
      <c r="AF1862">
        <v>49</v>
      </c>
      <c r="AG1862">
        <v>39</v>
      </c>
      <c r="AH1862">
        <v>2</v>
      </c>
      <c r="AI1862">
        <v>47</v>
      </c>
      <c r="AJ1862">
        <v>0</v>
      </c>
      <c r="AK1862">
        <v>0</v>
      </c>
      <c r="AL1862">
        <v>0</v>
      </c>
      <c r="AM1862">
        <v>0</v>
      </c>
      <c r="AN1862">
        <v>0</v>
      </c>
      <c r="AO1862">
        <v>96</v>
      </c>
      <c r="AP1862">
        <v>234</v>
      </c>
      <c r="AQ1862">
        <v>94</v>
      </c>
      <c r="AR1862">
        <v>0</v>
      </c>
      <c r="AS1862">
        <v>25</v>
      </c>
      <c r="AT1862">
        <v>4</v>
      </c>
      <c r="AU1862">
        <v>0</v>
      </c>
      <c r="AV1862">
        <v>0</v>
      </c>
      <c r="AW1862">
        <v>1</v>
      </c>
      <c r="AX1862">
        <v>0</v>
      </c>
      <c r="AY1862">
        <v>23</v>
      </c>
      <c r="AZ1862">
        <v>35</v>
      </c>
      <c r="BA1862">
        <v>9</v>
      </c>
      <c r="BB1862">
        <v>2</v>
      </c>
      <c r="BC1862">
        <v>0</v>
      </c>
      <c r="BD1862">
        <v>3</v>
      </c>
      <c r="BE1862">
        <v>0</v>
      </c>
      <c r="BF1862">
        <v>138</v>
      </c>
      <c r="BG1862">
        <v>16530</v>
      </c>
      <c r="BH1862">
        <v>2</v>
      </c>
      <c r="BI1862">
        <v>86</v>
      </c>
      <c r="BJ1862" s="2">
        <v>46132</v>
      </c>
      <c r="BK1862">
        <v>0</v>
      </c>
      <c r="BL1862" s="3" t="str">
        <f>VLOOKUP(O1862,DropDownList!$H$1:$I$7,2,FALSE)</f>
        <v>2025/26</v>
      </c>
      <c r="BM1862" s="3" t="str">
        <f t="shared" si="29"/>
        <v>JP COURT</v>
      </c>
    </row>
    <row r="1863" spans="1:65" x14ac:dyDescent="0.2">
      <c r="A1863">
        <v>2026</v>
      </c>
      <c r="B1863">
        <v>4</v>
      </c>
      <c r="C1863" t="s">
        <v>189</v>
      </c>
      <c r="D1863" t="s">
        <v>194</v>
      </c>
      <c r="E1863" t="s">
        <v>26</v>
      </c>
      <c r="F1863">
        <v>9380</v>
      </c>
      <c r="G1863" t="s">
        <v>141</v>
      </c>
      <c r="H1863" t="s">
        <v>189</v>
      </c>
      <c r="I1863" t="s">
        <v>189</v>
      </c>
      <c r="J1863" s="1">
        <v>46113</v>
      </c>
      <c r="K1863" t="s">
        <v>440</v>
      </c>
      <c r="L1863">
        <v>1</v>
      </c>
      <c r="M1863" t="s">
        <v>441</v>
      </c>
      <c r="N1863" t="s">
        <v>442</v>
      </c>
      <c r="O1863" t="s">
        <v>149</v>
      </c>
      <c r="P1863" t="s">
        <v>152</v>
      </c>
      <c r="Q1863">
        <v>0</v>
      </c>
      <c r="R1863">
        <v>16</v>
      </c>
      <c r="S1863">
        <v>640</v>
      </c>
      <c r="T1863">
        <v>480</v>
      </c>
      <c r="U1863">
        <v>0</v>
      </c>
      <c r="V1863">
        <v>0</v>
      </c>
      <c r="W1863">
        <v>0</v>
      </c>
      <c r="X1863">
        <v>0</v>
      </c>
      <c r="Y1863">
        <v>0</v>
      </c>
      <c r="Z1863">
        <v>0</v>
      </c>
      <c r="AA1863">
        <v>160</v>
      </c>
      <c r="AB1863">
        <v>0</v>
      </c>
      <c r="AC1863">
        <v>160</v>
      </c>
      <c r="AD1863">
        <v>0</v>
      </c>
      <c r="AE1863">
        <v>0</v>
      </c>
      <c r="AF1863">
        <v>4</v>
      </c>
      <c r="AG1863">
        <v>0</v>
      </c>
      <c r="AH1863">
        <v>12</v>
      </c>
      <c r="AI1863">
        <v>0</v>
      </c>
      <c r="AJ1863">
        <v>0</v>
      </c>
      <c r="AK1863">
        <v>0</v>
      </c>
      <c r="AL1863">
        <v>0</v>
      </c>
      <c r="AM1863">
        <v>0</v>
      </c>
      <c r="AN1863">
        <v>0</v>
      </c>
      <c r="AO1863">
        <v>0</v>
      </c>
      <c r="AP1863">
        <v>0</v>
      </c>
      <c r="AQ1863">
        <v>0</v>
      </c>
      <c r="AR1863">
        <v>0</v>
      </c>
      <c r="AS1863">
        <v>0</v>
      </c>
      <c r="AT1863">
        <v>0</v>
      </c>
      <c r="AU1863">
        <v>0</v>
      </c>
      <c r="AV1863">
        <v>0</v>
      </c>
      <c r="AW1863">
        <v>0</v>
      </c>
      <c r="AX1863">
        <v>0</v>
      </c>
      <c r="AY1863">
        <v>0</v>
      </c>
      <c r="AZ1863">
        <v>0</v>
      </c>
      <c r="BA1863">
        <v>0</v>
      </c>
      <c r="BB1863">
        <v>0</v>
      </c>
      <c r="BC1863">
        <v>0</v>
      </c>
      <c r="BD1863">
        <v>0</v>
      </c>
      <c r="BE1863">
        <v>0</v>
      </c>
      <c r="BF1863">
        <v>0</v>
      </c>
      <c r="BG1863">
        <v>0</v>
      </c>
      <c r="BH1863">
        <v>0</v>
      </c>
      <c r="BI1863">
        <v>0</v>
      </c>
      <c r="BJ1863" s="2">
        <v>46132</v>
      </c>
      <c r="BK1863">
        <v>0</v>
      </c>
      <c r="BL1863" s="3" t="str">
        <f>VLOOKUP(O1863,DropDownList!$H$1:$I$7,2,FALSE)</f>
        <v>2025/26</v>
      </c>
      <c r="BM1863" s="3" t="str">
        <f t="shared" si="29"/>
        <v>PCOA</v>
      </c>
    </row>
    <row r="1864" spans="1:65" x14ac:dyDescent="0.2">
      <c r="A1864">
        <v>2026</v>
      </c>
      <c r="B1864">
        <v>4</v>
      </c>
      <c r="C1864" t="s">
        <v>189</v>
      </c>
      <c r="D1864" t="s">
        <v>194</v>
      </c>
      <c r="E1864" t="s">
        <v>26</v>
      </c>
      <c r="F1864">
        <v>9380</v>
      </c>
      <c r="G1864" t="s">
        <v>141</v>
      </c>
      <c r="H1864" t="s">
        <v>189</v>
      </c>
      <c r="I1864" t="s">
        <v>189</v>
      </c>
      <c r="J1864" s="1">
        <v>46113</v>
      </c>
      <c r="K1864" t="s">
        <v>440</v>
      </c>
      <c r="L1864">
        <v>1</v>
      </c>
      <c r="M1864" t="s">
        <v>441</v>
      </c>
      <c r="N1864" t="s">
        <v>442</v>
      </c>
      <c r="O1864" t="s">
        <v>155</v>
      </c>
      <c r="P1864" t="s">
        <v>146</v>
      </c>
      <c r="Q1864">
        <v>280</v>
      </c>
      <c r="R1864">
        <v>287</v>
      </c>
      <c r="S1864">
        <v>4660</v>
      </c>
      <c r="T1864">
        <v>180</v>
      </c>
      <c r="U1864">
        <v>51</v>
      </c>
      <c r="V1864">
        <v>12</v>
      </c>
      <c r="W1864">
        <v>200</v>
      </c>
      <c r="X1864">
        <v>200</v>
      </c>
      <c r="Y1864">
        <v>0</v>
      </c>
      <c r="Z1864">
        <v>0</v>
      </c>
      <c r="AA1864">
        <v>4200</v>
      </c>
      <c r="AB1864">
        <v>0</v>
      </c>
      <c r="AC1864">
        <v>0</v>
      </c>
      <c r="AD1864">
        <v>12</v>
      </c>
      <c r="AE1864">
        <v>0</v>
      </c>
      <c r="AF1864">
        <v>260</v>
      </c>
      <c r="AG1864">
        <v>0</v>
      </c>
      <c r="AH1864">
        <v>10</v>
      </c>
      <c r="AI1864">
        <v>17</v>
      </c>
      <c r="AJ1864">
        <v>0</v>
      </c>
      <c r="AK1864">
        <v>0</v>
      </c>
      <c r="AL1864">
        <v>0</v>
      </c>
      <c r="AM1864">
        <v>0</v>
      </c>
      <c r="AN1864">
        <v>0</v>
      </c>
      <c r="AO1864">
        <v>205</v>
      </c>
      <c r="AP1864">
        <v>1118</v>
      </c>
      <c r="AQ1864">
        <v>221</v>
      </c>
      <c r="AR1864">
        <v>0</v>
      </c>
      <c r="AS1864">
        <v>225</v>
      </c>
      <c r="AT1864">
        <v>33</v>
      </c>
      <c r="AU1864">
        <v>22</v>
      </c>
      <c r="AV1864">
        <v>7</v>
      </c>
      <c r="AW1864">
        <v>5</v>
      </c>
      <c r="AX1864">
        <v>0</v>
      </c>
      <c r="AY1864">
        <v>106</v>
      </c>
      <c r="AZ1864">
        <v>208</v>
      </c>
      <c r="BA1864">
        <v>135</v>
      </c>
      <c r="BB1864">
        <v>58</v>
      </c>
      <c r="BC1864">
        <v>35</v>
      </c>
      <c r="BD1864">
        <v>4</v>
      </c>
      <c r="BE1864">
        <v>0</v>
      </c>
      <c r="BF1864">
        <v>281</v>
      </c>
      <c r="BG1864">
        <v>280</v>
      </c>
      <c r="BH1864">
        <v>0</v>
      </c>
      <c r="BI1864">
        <v>50</v>
      </c>
      <c r="BJ1864" s="2">
        <v>46132</v>
      </c>
      <c r="BK1864">
        <v>0</v>
      </c>
      <c r="BL1864" s="3" t="str">
        <f>VLOOKUP(O1864,DropDownList!$H$1:$I$7,2,FALSE)</f>
        <v>2022/23</v>
      </c>
      <c r="BM1864" s="3" t="str">
        <f t="shared" si="29"/>
        <v>VSUR</v>
      </c>
    </row>
    <row r="1865" spans="1:65" x14ac:dyDescent="0.2">
      <c r="A1865">
        <v>2026</v>
      </c>
      <c r="B1865">
        <v>4</v>
      </c>
      <c r="C1865" t="s">
        <v>189</v>
      </c>
      <c r="D1865" t="s">
        <v>195</v>
      </c>
      <c r="E1865" t="s">
        <v>26</v>
      </c>
      <c r="F1865">
        <v>9815</v>
      </c>
      <c r="G1865" t="s">
        <v>158</v>
      </c>
      <c r="H1865" t="s">
        <v>189</v>
      </c>
      <c r="I1865" t="s">
        <v>189</v>
      </c>
      <c r="J1865" s="1">
        <v>46113</v>
      </c>
      <c r="K1865" t="s">
        <v>440</v>
      </c>
      <c r="L1865">
        <v>1</v>
      </c>
      <c r="M1865" t="s">
        <v>441</v>
      </c>
      <c r="N1865" t="s">
        <v>442</v>
      </c>
      <c r="O1865" t="s">
        <v>155</v>
      </c>
      <c r="P1865" t="s">
        <v>160</v>
      </c>
      <c r="Q1865">
        <v>29885.45</v>
      </c>
      <c r="R1865">
        <v>534</v>
      </c>
      <c r="S1865">
        <v>218208</v>
      </c>
      <c r="T1865">
        <v>12285.28</v>
      </c>
      <c r="U1865">
        <v>101</v>
      </c>
      <c r="V1865">
        <v>33</v>
      </c>
      <c r="W1865">
        <v>10884.51</v>
      </c>
      <c r="X1865">
        <v>10884.51</v>
      </c>
      <c r="Y1865">
        <v>0</v>
      </c>
      <c r="Z1865">
        <v>0</v>
      </c>
      <c r="AA1865">
        <v>176037.27</v>
      </c>
      <c r="AB1865">
        <v>10135.540000000001</v>
      </c>
      <c r="AC1865">
        <v>156519.26</v>
      </c>
      <c r="AD1865">
        <v>18</v>
      </c>
      <c r="AE1865">
        <v>15</v>
      </c>
      <c r="AF1865">
        <v>381</v>
      </c>
      <c r="AG1865">
        <v>63</v>
      </c>
      <c r="AH1865">
        <v>28</v>
      </c>
      <c r="AI1865">
        <v>38</v>
      </c>
      <c r="AJ1865">
        <v>0</v>
      </c>
      <c r="AK1865">
        <v>0</v>
      </c>
      <c r="AL1865">
        <v>0</v>
      </c>
      <c r="AM1865">
        <v>0</v>
      </c>
      <c r="AN1865">
        <v>0</v>
      </c>
      <c r="AO1865">
        <v>391</v>
      </c>
      <c r="AP1865">
        <v>2014</v>
      </c>
      <c r="AQ1865">
        <v>380</v>
      </c>
      <c r="AR1865">
        <v>0</v>
      </c>
      <c r="AS1865">
        <v>330</v>
      </c>
      <c r="AT1865">
        <v>46</v>
      </c>
      <c r="AU1865">
        <v>66</v>
      </c>
      <c r="AV1865">
        <v>29</v>
      </c>
      <c r="AW1865">
        <v>41</v>
      </c>
      <c r="AX1865">
        <v>0</v>
      </c>
      <c r="AY1865">
        <v>243</v>
      </c>
      <c r="AZ1865">
        <v>403</v>
      </c>
      <c r="BA1865">
        <v>252</v>
      </c>
      <c r="BB1865">
        <v>57</v>
      </c>
      <c r="BC1865">
        <v>33</v>
      </c>
      <c r="BD1865">
        <v>16</v>
      </c>
      <c r="BE1865">
        <v>0</v>
      </c>
      <c r="BF1865">
        <v>490</v>
      </c>
      <c r="BG1865">
        <v>14495</v>
      </c>
      <c r="BH1865">
        <v>24</v>
      </c>
      <c r="BI1865">
        <v>98</v>
      </c>
      <c r="BJ1865" s="2">
        <v>46132</v>
      </c>
      <c r="BK1865">
        <v>2</v>
      </c>
      <c r="BL1865" s="3" t="str">
        <f>VLOOKUP(O1865,DropDownList!$H$1:$I$7,2,FALSE)</f>
        <v>2022/23</v>
      </c>
      <c r="BM1865" s="3" t="str">
        <f t="shared" si="29"/>
        <v>SC COURT</v>
      </c>
    </row>
    <row r="1866" spans="1:65" x14ac:dyDescent="0.2">
      <c r="A1866">
        <v>2026</v>
      </c>
      <c r="B1866">
        <v>4</v>
      </c>
      <c r="C1866" t="s">
        <v>189</v>
      </c>
      <c r="D1866" t="s">
        <v>195</v>
      </c>
      <c r="E1866" t="s">
        <v>26</v>
      </c>
      <c r="F1866">
        <v>9815</v>
      </c>
      <c r="G1866" t="s">
        <v>158</v>
      </c>
      <c r="H1866" t="s">
        <v>189</v>
      </c>
      <c r="I1866" t="s">
        <v>189</v>
      </c>
      <c r="J1866" s="1">
        <v>46113</v>
      </c>
      <c r="K1866" t="s">
        <v>440</v>
      </c>
      <c r="L1866">
        <v>1</v>
      </c>
      <c r="M1866" t="s">
        <v>441</v>
      </c>
      <c r="N1866" t="s">
        <v>442</v>
      </c>
      <c r="O1866" t="s">
        <v>155</v>
      </c>
      <c r="P1866" t="s">
        <v>159</v>
      </c>
      <c r="Q1866">
        <v>0</v>
      </c>
      <c r="R1866">
        <v>2</v>
      </c>
      <c r="S1866">
        <v>41262.879999999997</v>
      </c>
      <c r="T1866">
        <v>34699.83</v>
      </c>
      <c r="U1866">
        <v>0</v>
      </c>
      <c r="V1866">
        <v>0</v>
      </c>
      <c r="W1866">
        <v>0</v>
      </c>
      <c r="X1866">
        <v>0</v>
      </c>
      <c r="Y1866">
        <v>0</v>
      </c>
      <c r="Z1866">
        <v>0</v>
      </c>
      <c r="AA1866">
        <v>6563.05</v>
      </c>
      <c r="AB1866">
        <v>0</v>
      </c>
      <c r="AC1866">
        <v>0</v>
      </c>
      <c r="AD1866">
        <v>0</v>
      </c>
      <c r="AE1866">
        <v>0</v>
      </c>
      <c r="AF1866">
        <v>0</v>
      </c>
      <c r="AG1866">
        <v>0</v>
      </c>
      <c r="AH1866">
        <v>1</v>
      </c>
      <c r="AI1866">
        <v>0</v>
      </c>
      <c r="AJ1866">
        <v>0</v>
      </c>
      <c r="AK1866">
        <v>0</v>
      </c>
      <c r="AL1866">
        <v>0</v>
      </c>
      <c r="AM1866">
        <v>0</v>
      </c>
      <c r="AN1866">
        <v>0</v>
      </c>
      <c r="AO1866">
        <v>2</v>
      </c>
      <c r="AP1866">
        <v>4</v>
      </c>
      <c r="AQ1866">
        <v>1</v>
      </c>
      <c r="AR1866">
        <v>0</v>
      </c>
      <c r="AS1866">
        <v>0</v>
      </c>
      <c r="AT1866">
        <v>0</v>
      </c>
      <c r="AU1866">
        <v>1</v>
      </c>
      <c r="AV1866">
        <v>0</v>
      </c>
      <c r="AW1866">
        <v>0</v>
      </c>
      <c r="AX1866">
        <v>0</v>
      </c>
      <c r="AY1866">
        <v>0</v>
      </c>
      <c r="AZ1866">
        <v>0</v>
      </c>
      <c r="BA1866">
        <v>0</v>
      </c>
      <c r="BB1866">
        <v>0</v>
      </c>
      <c r="BC1866">
        <v>0</v>
      </c>
      <c r="BD1866">
        <v>0</v>
      </c>
      <c r="BE1866">
        <v>0</v>
      </c>
      <c r="BF1866">
        <v>0</v>
      </c>
      <c r="BG1866">
        <v>0</v>
      </c>
      <c r="BH1866">
        <v>1</v>
      </c>
      <c r="BI1866">
        <v>0</v>
      </c>
      <c r="BJ1866" s="2">
        <v>46132</v>
      </c>
      <c r="BK1866">
        <v>0</v>
      </c>
      <c r="BL1866" s="3" t="str">
        <f>VLOOKUP(O1866,DropDownList!$H$1:$I$7,2,FALSE)</f>
        <v>2022/23</v>
      </c>
      <c r="BM1866" s="3" t="str">
        <f t="shared" si="29"/>
        <v>CONF</v>
      </c>
    </row>
    <row r="1867" spans="1:65" x14ac:dyDescent="0.2">
      <c r="A1867">
        <v>2026</v>
      </c>
      <c r="B1867">
        <v>4</v>
      </c>
      <c r="C1867" t="s">
        <v>189</v>
      </c>
      <c r="D1867" t="s">
        <v>195</v>
      </c>
      <c r="E1867" t="s">
        <v>26</v>
      </c>
      <c r="F1867">
        <v>9815</v>
      </c>
      <c r="G1867" t="s">
        <v>158</v>
      </c>
      <c r="H1867" t="s">
        <v>189</v>
      </c>
      <c r="I1867" t="s">
        <v>189</v>
      </c>
      <c r="J1867" s="1">
        <v>46113</v>
      </c>
      <c r="K1867" t="s">
        <v>440</v>
      </c>
      <c r="L1867">
        <v>1</v>
      </c>
      <c r="M1867" t="s">
        <v>441</v>
      </c>
      <c r="N1867" t="s">
        <v>442</v>
      </c>
      <c r="O1867" t="s">
        <v>156</v>
      </c>
      <c r="P1867" t="s">
        <v>159</v>
      </c>
      <c r="Q1867">
        <v>0</v>
      </c>
      <c r="R1867">
        <v>4</v>
      </c>
      <c r="S1867">
        <v>124950.39</v>
      </c>
      <c r="T1867">
        <v>6.64</v>
      </c>
      <c r="U1867">
        <v>0</v>
      </c>
      <c r="V1867">
        <v>0</v>
      </c>
      <c r="W1867">
        <v>0</v>
      </c>
      <c r="X1867">
        <v>0</v>
      </c>
      <c r="Y1867">
        <v>0</v>
      </c>
      <c r="Z1867">
        <v>0</v>
      </c>
      <c r="AA1867">
        <v>124943.75</v>
      </c>
      <c r="AB1867">
        <v>0</v>
      </c>
      <c r="AC1867">
        <v>0</v>
      </c>
      <c r="AD1867">
        <v>0</v>
      </c>
      <c r="AE1867">
        <v>0</v>
      </c>
      <c r="AF1867">
        <v>2</v>
      </c>
      <c r="AG1867">
        <v>0</v>
      </c>
      <c r="AH1867">
        <v>0</v>
      </c>
      <c r="AI1867">
        <v>0</v>
      </c>
      <c r="AJ1867">
        <v>0</v>
      </c>
      <c r="AK1867">
        <v>0</v>
      </c>
      <c r="AL1867">
        <v>0</v>
      </c>
      <c r="AM1867">
        <v>0</v>
      </c>
      <c r="AN1867">
        <v>0</v>
      </c>
      <c r="AO1867">
        <v>4</v>
      </c>
      <c r="AP1867">
        <v>5</v>
      </c>
      <c r="AQ1867">
        <v>1</v>
      </c>
      <c r="AR1867">
        <v>0</v>
      </c>
      <c r="AS1867">
        <v>0</v>
      </c>
      <c r="AT1867">
        <v>0</v>
      </c>
      <c r="AU1867">
        <v>1</v>
      </c>
      <c r="AV1867">
        <v>0</v>
      </c>
      <c r="AW1867">
        <v>0</v>
      </c>
      <c r="AX1867">
        <v>0</v>
      </c>
      <c r="AY1867">
        <v>0</v>
      </c>
      <c r="AZ1867">
        <v>0</v>
      </c>
      <c r="BA1867">
        <v>0</v>
      </c>
      <c r="BB1867">
        <v>0</v>
      </c>
      <c r="BC1867">
        <v>0</v>
      </c>
      <c r="BD1867">
        <v>0</v>
      </c>
      <c r="BE1867">
        <v>0</v>
      </c>
      <c r="BF1867">
        <v>0</v>
      </c>
      <c r="BG1867">
        <v>0</v>
      </c>
      <c r="BH1867">
        <v>2</v>
      </c>
      <c r="BI1867">
        <v>0</v>
      </c>
      <c r="BJ1867" s="2">
        <v>46132</v>
      </c>
      <c r="BK1867">
        <v>0</v>
      </c>
      <c r="BL1867" s="3" t="str">
        <f>VLOOKUP(O1867,DropDownList!$H$1:$I$7,2,FALSE)</f>
        <v>2023/24</v>
      </c>
      <c r="BM1867" s="3" t="str">
        <f t="shared" si="29"/>
        <v>CONF</v>
      </c>
    </row>
    <row r="1868" spans="1:65" x14ac:dyDescent="0.2">
      <c r="A1868">
        <v>2026</v>
      </c>
      <c r="B1868">
        <v>4</v>
      </c>
      <c r="C1868" t="s">
        <v>189</v>
      </c>
      <c r="D1868" t="s">
        <v>195</v>
      </c>
      <c r="E1868" t="s">
        <v>26</v>
      </c>
      <c r="F1868">
        <v>9815</v>
      </c>
      <c r="G1868" t="s">
        <v>158</v>
      </c>
      <c r="H1868" t="s">
        <v>189</v>
      </c>
      <c r="I1868" t="s">
        <v>189</v>
      </c>
      <c r="J1868" s="1">
        <v>46113</v>
      </c>
      <c r="K1868" t="s">
        <v>440</v>
      </c>
      <c r="L1868">
        <v>1</v>
      </c>
      <c r="M1868" t="s">
        <v>441</v>
      </c>
      <c r="N1868" t="s">
        <v>442</v>
      </c>
      <c r="O1868" t="s">
        <v>156</v>
      </c>
      <c r="P1868" t="s">
        <v>161</v>
      </c>
      <c r="Q1868">
        <v>1324.97</v>
      </c>
      <c r="R1868">
        <v>379</v>
      </c>
      <c r="S1868">
        <v>9240</v>
      </c>
      <c r="T1868">
        <v>350</v>
      </c>
      <c r="U1868">
        <v>119</v>
      </c>
      <c r="V1868">
        <v>21</v>
      </c>
      <c r="W1868">
        <v>485</v>
      </c>
      <c r="X1868">
        <v>485</v>
      </c>
      <c r="Y1868">
        <v>0</v>
      </c>
      <c r="Z1868">
        <v>0</v>
      </c>
      <c r="AA1868">
        <v>7565.03</v>
      </c>
      <c r="AB1868">
        <v>0</v>
      </c>
      <c r="AC1868">
        <v>0</v>
      </c>
      <c r="AD1868">
        <v>21</v>
      </c>
      <c r="AE1868">
        <v>0</v>
      </c>
      <c r="AF1868">
        <v>303</v>
      </c>
      <c r="AG1868">
        <v>4</v>
      </c>
      <c r="AH1868">
        <v>17</v>
      </c>
      <c r="AI1868">
        <v>54</v>
      </c>
      <c r="AJ1868">
        <v>0</v>
      </c>
      <c r="AK1868">
        <v>0</v>
      </c>
      <c r="AL1868">
        <v>0</v>
      </c>
      <c r="AM1868">
        <v>0</v>
      </c>
      <c r="AN1868">
        <v>0</v>
      </c>
      <c r="AO1868">
        <v>281</v>
      </c>
      <c r="AP1868">
        <v>1194</v>
      </c>
      <c r="AQ1868">
        <v>285</v>
      </c>
      <c r="AR1868">
        <v>0</v>
      </c>
      <c r="AS1868">
        <v>179</v>
      </c>
      <c r="AT1868">
        <v>31</v>
      </c>
      <c r="AU1868">
        <v>33</v>
      </c>
      <c r="AV1868">
        <v>12</v>
      </c>
      <c r="AW1868">
        <v>17</v>
      </c>
      <c r="AX1868">
        <v>0</v>
      </c>
      <c r="AY1868">
        <v>156</v>
      </c>
      <c r="AZ1868">
        <v>245</v>
      </c>
      <c r="BA1868">
        <v>122</v>
      </c>
      <c r="BB1868">
        <v>24</v>
      </c>
      <c r="BC1868">
        <v>13</v>
      </c>
      <c r="BD1868">
        <v>6</v>
      </c>
      <c r="BE1868">
        <v>0</v>
      </c>
      <c r="BF1868">
        <v>359</v>
      </c>
      <c r="BG1868">
        <v>1235</v>
      </c>
      <c r="BH1868">
        <v>1</v>
      </c>
      <c r="BI1868">
        <v>118</v>
      </c>
      <c r="BJ1868" s="2">
        <v>46132</v>
      </c>
      <c r="BK1868">
        <v>4</v>
      </c>
      <c r="BL1868" s="3" t="str">
        <f>VLOOKUP(O1868,DropDownList!$H$1:$I$7,2,FALSE)</f>
        <v>2023/24</v>
      </c>
      <c r="BM1868" s="3" t="str">
        <f t="shared" si="29"/>
        <v>VSUR</v>
      </c>
    </row>
    <row r="1869" spans="1:65" x14ac:dyDescent="0.2">
      <c r="A1869">
        <v>2026</v>
      </c>
      <c r="B1869">
        <v>4</v>
      </c>
      <c r="C1869" t="s">
        <v>189</v>
      </c>
      <c r="D1869" t="s">
        <v>195</v>
      </c>
      <c r="E1869" t="s">
        <v>26</v>
      </c>
      <c r="F1869">
        <v>9815</v>
      </c>
      <c r="G1869" t="s">
        <v>158</v>
      </c>
      <c r="H1869" t="s">
        <v>189</v>
      </c>
      <c r="I1869" t="s">
        <v>189</v>
      </c>
      <c r="J1869" s="1">
        <v>46113</v>
      </c>
      <c r="K1869" t="s">
        <v>440</v>
      </c>
      <c r="L1869">
        <v>1</v>
      </c>
      <c r="M1869" t="s">
        <v>441</v>
      </c>
      <c r="N1869" t="s">
        <v>442</v>
      </c>
      <c r="O1869" t="s">
        <v>149</v>
      </c>
      <c r="P1869" t="s">
        <v>161</v>
      </c>
      <c r="Q1869">
        <v>1979.97</v>
      </c>
      <c r="R1869">
        <v>285</v>
      </c>
      <c r="S1869">
        <v>11460</v>
      </c>
      <c r="T1869">
        <v>280</v>
      </c>
      <c r="U1869">
        <v>174</v>
      </c>
      <c r="V1869">
        <v>50</v>
      </c>
      <c r="W1869">
        <v>965</v>
      </c>
      <c r="X1869">
        <v>965</v>
      </c>
      <c r="Y1869">
        <v>0</v>
      </c>
      <c r="Z1869">
        <v>0</v>
      </c>
      <c r="AA1869">
        <v>9200.0300000000007</v>
      </c>
      <c r="AB1869">
        <v>0</v>
      </c>
      <c r="AC1869">
        <v>0</v>
      </c>
      <c r="AD1869">
        <v>47</v>
      </c>
      <c r="AE1869">
        <v>3</v>
      </c>
      <c r="AF1869">
        <v>176</v>
      </c>
      <c r="AG1869">
        <v>4</v>
      </c>
      <c r="AH1869">
        <v>14</v>
      </c>
      <c r="AI1869">
        <v>91</v>
      </c>
      <c r="AJ1869">
        <v>0</v>
      </c>
      <c r="AK1869">
        <v>0</v>
      </c>
      <c r="AL1869">
        <v>0</v>
      </c>
      <c r="AM1869">
        <v>0</v>
      </c>
      <c r="AN1869">
        <v>0</v>
      </c>
      <c r="AO1869">
        <v>188</v>
      </c>
      <c r="AP1869">
        <v>401</v>
      </c>
      <c r="AQ1869">
        <v>176</v>
      </c>
      <c r="AR1869">
        <v>0</v>
      </c>
      <c r="AS1869">
        <v>29</v>
      </c>
      <c r="AT1869">
        <v>6</v>
      </c>
      <c r="AU1869">
        <v>3</v>
      </c>
      <c r="AV1869">
        <v>1</v>
      </c>
      <c r="AW1869">
        <v>14</v>
      </c>
      <c r="AX1869">
        <v>0</v>
      </c>
      <c r="AY1869">
        <v>42</v>
      </c>
      <c r="AZ1869">
        <v>57</v>
      </c>
      <c r="BA1869">
        <v>8</v>
      </c>
      <c r="BB1869">
        <v>5</v>
      </c>
      <c r="BC1869">
        <v>1</v>
      </c>
      <c r="BD1869">
        <v>0</v>
      </c>
      <c r="BE1869">
        <v>0</v>
      </c>
      <c r="BF1869">
        <v>269</v>
      </c>
      <c r="BG1869">
        <v>1905</v>
      </c>
      <c r="BH1869">
        <v>0</v>
      </c>
      <c r="BI1869">
        <v>172</v>
      </c>
      <c r="BJ1869" s="2">
        <v>46132</v>
      </c>
      <c r="BK1869">
        <v>0</v>
      </c>
      <c r="BL1869" s="3" t="str">
        <f>VLOOKUP(O1869,DropDownList!$H$1:$I$7,2,FALSE)</f>
        <v>2025/26</v>
      </c>
      <c r="BM1869" s="3" t="str">
        <f t="shared" si="29"/>
        <v>VSUR</v>
      </c>
    </row>
    <row r="1870" spans="1:65" x14ac:dyDescent="0.2">
      <c r="A1870">
        <v>2026</v>
      </c>
      <c r="B1870">
        <v>4</v>
      </c>
      <c r="C1870" t="s">
        <v>189</v>
      </c>
      <c r="D1870" t="s">
        <v>195</v>
      </c>
      <c r="E1870" t="s">
        <v>26</v>
      </c>
      <c r="F1870">
        <v>9815</v>
      </c>
      <c r="G1870" t="s">
        <v>158</v>
      </c>
      <c r="H1870" t="s">
        <v>189</v>
      </c>
      <c r="I1870" t="s">
        <v>189</v>
      </c>
      <c r="J1870" s="1">
        <v>46113</v>
      </c>
      <c r="K1870" t="s">
        <v>440</v>
      </c>
      <c r="L1870">
        <v>1</v>
      </c>
      <c r="M1870" t="s">
        <v>441</v>
      </c>
      <c r="N1870" t="s">
        <v>442</v>
      </c>
      <c r="O1870" t="s">
        <v>149</v>
      </c>
      <c r="P1870" t="s">
        <v>160</v>
      </c>
      <c r="Q1870">
        <v>66699.8</v>
      </c>
      <c r="R1870">
        <v>309</v>
      </c>
      <c r="S1870">
        <v>137511.97</v>
      </c>
      <c r="T1870">
        <v>7375</v>
      </c>
      <c r="U1870">
        <v>187</v>
      </c>
      <c r="V1870">
        <v>106</v>
      </c>
      <c r="W1870">
        <v>26407</v>
      </c>
      <c r="X1870">
        <v>38326</v>
      </c>
      <c r="Y1870">
        <v>0</v>
      </c>
      <c r="Z1870">
        <v>0</v>
      </c>
      <c r="AA1870">
        <v>63437.17</v>
      </c>
      <c r="AB1870">
        <v>7361.07</v>
      </c>
      <c r="AC1870">
        <v>51901.07</v>
      </c>
      <c r="AD1870">
        <v>51</v>
      </c>
      <c r="AE1870">
        <v>55</v>
      </c>
      <c r="AF1870">
        <v>103</v>
      </c>
      <c r="AG1870">
        <v>92</v>
      </c>
      <c r="AH1870">
        <v>15</v>
      </c>
      <c r="AI1870">
        <v>95</v>
      </c>
      <c r="AJ1870">
        <v>0</v>
      </c>
      <c r="AK1870">
        <v>0</v>
      </c>
      <c r="AL1870">
        <v>0</v>
      </c>
      <c r="AM1870">
        <v>0</v>
      </c>
      <c r="AN1870">
        <v>0</v>
      </c>
      <c r="AO1870">
        <v>204</v>
      </c>
      <c r="AP1870">
        <v>435</v>
      </c>
      <c r="AQ1870">
        <v>190</v>
      </c>
      <c r="AR1870">
        <v>0</v>
      </c>
      <c r="AS1870">
        <v>31</v>
      </c>
      <c r="AT1870">
        <v>6</v>
      </c>
      <c r="AU1870">
        <v>3</v>
      </c>
      <c r="AV1870">
        <v>1</v>
      </c>
      <c r="AW1870">
        <v>15</v>
      </c>
      <c r="AX1870">
        <v>0</v>
      </c>
      <c r="AY1870">
        <v>46</v>
      </c>
      <c r="AZ1870">
        <v>63</v>
      </c>
      <c r="BA1870">
        <v>11</v>
      </c>
      <c r="BB1870">
        <v>6</v>
      </c>
      <c r="BC1870">
        <v>1</v>
      </c>
      <c r="BD1870">
        <v>0</v>
      </c>
      <c r="BE1870">
        <v>0</v>
      </c>
      <c r="BF1870">
        <v>292</v>
      </c>
      <c r="BG1870">
        <v>38236.97</v>
      </c>
      <c r="BH1870">
        <v>4</v>
      </c>
      <c r="BI1870">
        <v>186</v>
      </c>
      <c r="BJ1870" s="2">
        <v>46132</v>
      </c>
      <c r="BK1870">
        <v>0</v>
      </c>
      <c r="BL1870" s="3" t="str">
        <f>VLOOKUP(O1870,DropDownList!$H$1:$I$7,2,FALSE)</f>
        <v>2025/26</v>
      </c>
      <c r="BM1870" s="3" t="str">
        <f t="shared" si="29"/>
        <v>SC COURT</v>
      </c>
    </row>
    <row r="1871" spans="1:65" x14ac:dyDescent="0.2">
      <c r="A1871">
        <v>2026</v>
      </c>
      <c r="B1871">
        <v>4</v>
      </c>
      <c r="C1871" t="s">
        <v>189</v>
      </c>
      <c r="D1871" t="s">
        <v>195</v>
      </c>
      <c r="E1871" t="s">
        <v>26</v>
      </c>
      <c r="F1871">
        <v>9815</v>
      </c>
      <c r="G1871" t="s">
        <v>158</v>
      </c>
      <c r="H1871" t="s">
        <v>189</v>
      </c>
      <c r="I1871" t="s">
        <v>189</v>
      </c>
      <c r="J1871" s="1">
        <v>46113</v>
      </c>
      <c r="K1871" t="s">
        <v>440</v>
      </c>
      <c r="L1871">
        <v>1</v>
      </c>
      <c r="M1871" t="s">
        <v>441</v>
      </c>
      <c r="N1871" t="s">
        <v>442</v>
      </c>
      <c r="O1871" t="s">
        <v>156</v>
      </c>
      <c r="P1871" t="s">
        <v>160</v>
      </c>
      <c r="Q1871">
        <v>49518.63</v>
      </c>
      <c r="R1871">
        <v>400</v>
      </c>
      <c r="S1871">
        <v>231359.2</v>
      </c>
      <c r="T1871">
        <v>11154.15</v>
      </c>
      <c r="U1871">
        <v>122</v>
      </c>
      <c r="V1871">
        <v>35</v>
      </c>
      <c r="W1871">
        <v>21158.59</v>
      </c>
      <c r="X1871">
        <v>21488.59</v>
      </c>
      <c r="Y1871">
        <v>0</v>
      </c>
      <c r="Z1871">
        <v>0</v>
      </c>
      <c r="AA1871">
        <v>170686.42</v>
      </c>
      <c r="AB1871">
        <v>11848.07</v>
      </c>
      <c r="AC1871">
        <v>151203.32</v>
      </c>
      <c r="AD1871">
        <v>20</v>
      </c>
      <c r="AE1871">
        <v>15</v>
      </c>
      <c r="AF1871">
        <v>251</v>
      </c>
      <c r="AG1871">
        <v>72</v>
      </c>
      <c r="AH1871">
        <v>19</v>
      </c>
      <c r="AI1871">
        <v>50</v>
      </c>
      <c r="AJ1871">
        <v>0</v>
      </c>
      <c r="AK1871">
        <v>0</v>
      </c>
      <c r="AL1871">
        <v>0</v>
      </c>
      <c r="AM1871">
        <v>0</v>
      </c>
      <c r="AN1871">
        <v>0</v>
      </c>
      <c r="AO1871">
        <v>294</v>
      </c>
      <c r="AP1871">
        <v>1189</v>
      </c>
      <c r="AQ1871">
        <v>282</v>
      </c>
      <c r="AR1871">
        <v>0</v>
      </c>
      <c r="AS1871">
        <v>175</v>
      </c>
      <c r="AT1871">
        <v>31</v>
      </c>
      <c r="AU1871">
        <v>34</v>
      </c>
      <c r="AV1871">
        <v>14</v>
      </c>
      <c r="AW1871">
        <v>19</v>
      </c>
      <c r="AX1871">
        <v>0</v>
      </c>
      <c r="AY1871">
        <v>159</v>
      </c>
      <c r="AZ1871">
        <v>242</v>
      </c>
      <c r="BA1871">
        <v>117</v>
      </c>
      <c r="BB1871">
        <v>25</v>
      </c>
      <c r="BC1871">
        <v>12</v>
      </c>
      <c r="BD1871">
        <v>8</v>
      </c>
      <c r="BE1871">
        <v>0</v>
      </c>
      <c r="BF1871">
        <v>377</v>
      </c>
      <c r="BG1871">
        <v>21377</v>
      </c>
      <c r="BH1871">
        <v>8</v>
      </c>
      <c r="BI1871">
        <v>121</v>
      </c>
      <c r="BJ1871" s="2">
        <v>46132</v>
      </c>
      <c r="BK1871">
        <v>4</v>
      </c>
      <c r="BL1871" s="3" t="str">
        <f>VLOOKUP(O1871,DropDownList!$H$1:$I$7,2,FALSE)</f>
        <v>2023/24</v>
      </c>
      <c r="BM1871" s="3" t="str">
        <f t="shared" si="29"/>
        <v>SC COURT</v>
      </c>
    </row>
    <row r="1872" spans="1:65" x14ac:dyDescent="0.2">
      <c r="A1872">
        <v>2026</v>
      </c>
      <c r="B1872">
        <v>4</v>
      </c>
      <c r="C1872" t="s">
        <v>189</v>
      </c>
      <c r="D1872" t="s">
        <v>195</v>
      </c>
      <c r="E1872" t="s">
        <v>26</v>
      </c>
      <c r="F1872">
        <v>9815</v>
      </c>
      <c r="G1872" t="s">
        <v>158</v>
      </c>
      <c r="H1872" t="s">
        <v>189</v>
      </c>
      <c r="I1872" t="s">
        <v>189</v>
      </c>
      <c r="J1872" s="1">
        <v>46113</v>
      </c>
      <c r="K1872" t="s">
        <v>440</v>
      </c>
      <c r="L1872">
        <v>1</v>
      </c>
      <c r="M1872" t="s">
        <v>441</v>
      </c>
      <c r="N1872" t="s">
        <v>442</v>
      </c>
      <c r="O1872" t="s">
        <v>147</v>
      </c>
      <c r="P1872" t="s">
        <v>161</v>
      </c>
      <c r="Q1872">
        <v>1532.68</v>
      </c>
      <c r="R1872">
        <v>394</v>
      </c>
      <c r="S1872">
        <v>9510</v>
      </c>
      <c r="T1872">
        <v>420</v>
      </c>
      <c r="U1872">
        <v>172</v>
      </c>
      <c r="V1872">
        <v>35</v>
      </c>
      <c r="W1872">
        <v>715</v>
      </c>
      <c r="X1872">
        <v>715</v>
      </c>
      <c r="Y1872">
        <v>0</v>
      </c>
      <c r="Z1872">
        <v>0</v>
      </c>
      <c r="AA1872">
        <v>7557.32</v>
      </c>
      <c r="AB1872">
        <v>0</v>
      </c>
      <c r="AC1872">
        <v>0</v>
      </c>
      <c r="AD1872">
        <v>35</v>
      </c>
      <c r="AE1872">
        <v>0</v>
      </c>
      <c r="AF1872">
        <v>294</v>
      </c>
      <c r="AG1872">
        <v>1</v>
      </c>
      <c r="AH1872">
        <v>22</v>
      </c>
      <c r="AI1872">
        <v>77</v>
      </c>
      <c r="AJ1872">
        <v>0</v>
      </c>
      <c r="AK1872">
        <v>0</v>
      </c>
      <c r="AL1872">
        <v>0</v>
      </c>
      <c r="AM1872">
        <v>0</v>
      </c>
      <c r="AN1872">
        <v>0</v>
      </c>
      <c r="AO1872">
        <v>270</v>
      </c>
      <c r="AP1872">
        <v>881</v>
      </c>
      <c r="AQ1872">
        <v>261</v>
      </c>
      <c r="AR1872">
        <v>0</v>
      </c>
      <c r="AS1872">
        <v>103</v>
      </c>
      <c r="AT1872">
        <v>10</v>
      </c>
      <c r="AU1872">
        <v>17</v>
      </c>
      <c r="AV1872">
        <v>13</v>
      </c>
      <c r="AW1872">
        <v>24</v>
      </c>
      <c r="AX1872">
        <v>0</v>
      </c>
      <c r="AY1872">
        <v>109</v>
      </c>
      <c r="AZ1872">
        <v>163</v>
      </c>
      <c r="BA1872">
        <v>58</v>
      </c>
      <c r="BB1872">
        <v>19</v>
      </c>
      <c r="BC1872">
        <v>15</v>
      </c>
      <c r="BD1872">
        <v>11</v>
      </c>
      <c r="BE1872">
        <v>0</v>
      </c>
      <c r="BF1872">
        <v>365</v>
      </c>
      <c r="BG1872">
        <v>1525</v>
      </c>
      <c r="BH1872">
        <v>0</v>
      </c>
      <c r="BI1872">
        <v>171</v>
      </c>
      <c r="BJ1872" s="2">
        <v>46132</v>
      </c>
      <c r="BK1872">
        <v>0</v>
      </c>
      <c r="BL1872" s="3" t="str">
        <f>VLOOKUP(O1872,DropDownList!$H$1:$I$7,2,FALSE)</f>
        <v>2024/25</v>
      </c>
      <c r="BM1872" s="3" t="str">
        <f t="shared" si="29"/>
        <v>VSUR</v>
      </c>
    </row>
    <row r="1873" spans="1:65" x14ac:dyDescent="0.2">
      <c r="A1873">
        <v>2026</v>
      </c>
      <c r="B1873">
        <v>4</v>
      </c>
      <c r="C1873" t="s">
        <v>189</v>
      </c>
      <c r="D1873" t="s">
        <v>195</v>
      </c>
      <c r="E1873" t="s">
        <v>26</v>
      </c>
      <c r="F1873">
        <v>9815</v>
      </c>
      <c r="G1873" t="s">
        <v>158</v>
      </c>
      <c r="H1873" t="s">
        <v>189</v>
      </c>
      <c r="I1873" t="s">
        <v>189</v>
      </c>
      <c r="J1873" s="1">
        <v>46113</v>
      </c>
      <c r="K1873" t="s">
        <v>440</v>
      </c>
      <c r="L1873">
        <v>1</v>
      </c>
      <c r="M1873" t="s">
        <v>441</v>
      </c>
      <c r="N1873" t="s">
        <v>442</v>
      </c>
      <c r="O1873" t="s">
        <v>147</v>
      </c>
      <c r="P1873" t="s">
        <v>159</v>
      </c>
      <c r="Q1873">
        <v>29998.23</v>
      </c>
      <c r="R1873">
        <v>5</v>
      </c>
      <c r="S1873">
        <v>135307.45000000001</v>
      </c>
      <c r="T1873">
        <v>86782.41</v>
      </c>
      <c r="U1873">
        <v>1</v>
      </c>
      <c r="V1873">
        <v>1</v>
      </c>
      <c r="W1873">
        <v>29998.23</v>
      </c>
      <c r="X1873">
        <v>29998.23</v>
      </c>
      <c r="Y1873">
        <v>0</v>
      </c>
      <c r="Z1873">
        <v>0</v>
      </c>
      <c r="AA1873">
        <v>18526.810000000001</v>
      </c>
      <c r="AB1873">
        <v>0</v>
      </c>
      <c r="AC1873">
        <v>0</v>
      </c>
      <c r="AD1873">
        <v>1</v>
      </c>
      <c r="AE1873">
        <v>0</v>
      </c>
      <c r="AF1873">
        <v>2</v>
      </c>
      <c r="AG1873">
        <v>0</v>
      </c>
      <c r="AH1873">
        <v>0</v>
      </c>
      <c r="AI1873">
        <v>1</v>
      </c>
      <c r="AJ1873">
        <v>0</v>
      </c>
      <c r="AK1873">
        <v>0</v>
      </c>
      <c r="AL1873">
        <v>0</v>
      </c>
      <c r="AM1873">
        <v>0</v>
      </c>
      <c r="AN1873">
        <v>0</v>
      </c>
      <c r="AO1873">
        <v>3</v>
      </c>
      <c r="AP1873">
        <v>11</v>
      </c>
      <c r="AQ1873">
        <v>3</v>
      </c>
      <c r="AR1873">
        <v>0</v>
      </c>
      <c r="AS1873">
        <v>0</v>
      </c>
      <c r="AT1873">
        <v>0</v>
      </c>
      <c r="AU1873">
        <v>5</v>
      </c>
      <c r="AV1873">
        <v>2</v>
      </c>
      <c r="AW1873">
        <v>0</v>
      </c>
      <c r="AX1873">
        <v>0</v>
      </c>
      <c r="AY1873">
        <v>0</v>
      </c>
      <c r="AZ1873">
        <v>0</v>
      </c>
      <c r="BA1873">
        <v>0</v>
      </c>
      <c r="BB1873">
        <v>0</v>
      </c>
      <c r="BC1873">
        <v>0</v>
      </c>
      <c r="BD1873">
        <v>0</v>
      </c>
      <c r="BE1873">
        <v>0</v>
      </c>
      <c r="BF1873">
        <v>0</v>
      </c>
      <c r="BG1873">
        <v>29998.23</v>
      </c>
      <c r="BH1873">
        <v>2</v>
      </c>
      <c r="BI1873">
        <v>0</v>
      </c>
      <c r="BJ1873" s="2">
        <v>46132</v>
      </c>
      <c r="BK1873">
        <v>0</v>
      </c>
      <c r="BL1873" s="3" t="str">
        <f>VLOOKUP(O1873,DropDownList!$H$1:$I$7,2,FALSE)</f>
        <v>2024/25</v>
      </c>
      <c r="BM1873" s="3" t="str">
        <f t="shared" si="29"/>
        <v>CONF</v>
      </c>
    </row>
    <row r="1874" spans="1:65" x14ac:dyDescent="0.2">
      <c r="A1874">
        <v>2026</v>
      </c>
      <c r="B1874">
        <v>4</v>
      </c>
      <c r="C1874" t="s">
        <v>189</v>
      </c>
      <c r="D1874" t="s">
        <v>195</v>
      </c>
      <c r="E1874" t="s">
        <v>26</v>
      </c>
      <c r="F1874">
        <v>9815</v>
      </c>
      <c r="G1874" t="s">
        <v>158</v>
      </c>
      <c r="H1874" t="s">
        <v>189</v>
      </c>
      <c r="I1874" t="s">
        <v>189</v>
      </c>
      <c r="J1874" s="1">
        <v>46113</v>
      </c>
      <c r="K1874" t="s">
        <v>440</v>
      </c>
      <c r="L1874">
        <v>1</v>
      </c>
      <c r="M1874" t="s">
        <v>441</v>
      </c>
      <c r="N1874" t="s">
        <v>442</v>
      </c>
      <c r="O1874" t="s">
        <v>149</v>
      </c>
      <c r="P1874" t="s">
        <v>159</v>
      </c>
      <c r="Q1874">
        <v>1219787.8899999999</v>
      </c>
      <c r="R1874">
        <v>15</v>
      </c>
      <c r="S1874">
        <v>1354654.01</v>
      </c>
      <c r="T1874">
        <v>77.709999999999994</v>
      </c>
      <c r="U1874">
        <v>3</v>
      </c>
      <c r="V1874">
        <v>0</v>
      </c>
      <c r="W1874">
        <v>0</v>
      </c>
      <c r="X1874">
        <v>0</v>
      </c>
      <c r="Y1874">
        <v>0</v>
      </c>
      <c r="Z1874">
        <v>0</v>
      </c>
      <c r="AA1874">
        <v>134788.41</v>
      </c>
      <c r="AB1874">
        <v>0</v>
      </c>
      <c r="AC1874">
        <v>0</v>
      </c>
      <c r="AD1874">
        <v>0</v>
      </c>
      <c r="AE1874">
        <v>0</v>
      </c>
      <c r="AF1874">
        <v>9</v>
      </c>
      <c r="AG1874">
        <v>1</v>
      </c>
      <c r="AH1874">
        <v>1</v>
      </c>
      <c r="AI1874">
        <v>2</v>
      </c>
      <c r="AJ1874">
        <v>0</v>
      </c>
      <c r="AK1874">
        <v>0</v>
      </c>
      <c r="AL1874">
        <v>0</v>
      </c>
      <c r="AM1874">
        <v>0</v>
      </c>
      <c r="AN1874">
        <v>0</v>
      </c>
      <c r="AO1874">
        <v>7</v>
      </c>
      <c r="AP1874">
        <v>8</v>
      </c>
      <c r="AQ1874">
        <v>2</v>
      </c>
      <c r="AR1874">
        <v>0</v>
      </c>
      <c r="AS1874">
        <v>0</v>
      </c>
      <c r="AT1874">
        <v>0</v>
      </c>
      <c r="AU1874">
        <v>0</v>
      </c>
      <c r="AV1874">
        <v>0</v>
      </c>
      <c r="AW1874">
        <v>0</v>
      </c>
      <c r="AX1874">
        <v>0</v>
      </c>
      <c r="AY1874">
        <v>0</v>
      </c>
      <c r="AZ1874">
        <v>0</v>
      </c>
      <c r="BA1874">
        <v>0</v>
      </c>
      <c r="BB1874">
        <v>0</v>
      </c>
      <c r="BC1874">
        <v>0</v>
      </c>
      <c r="BD1874">
        <v>0</v>
      </c>
      <c r="BE1874">
        <v>0</v>
      </c>
      <c r="BF1874">
        <v>0</v>
      </c>
      <c r="BG1874">
        <v>1189677.8899999999</v>
      </c>
      <c r="BH1874">
        <v>2</v>
      </c>
      <c r="BI1874">
        <v>0</v>
      </c>
      <c r="BJ1874" s="2">
        <v>46132</v>
      </c>
      <c r="BK1874">
        <v>0</v>
      </c>
      <c r="BL1874" s="3" t="str">
        <f>VLOOKUP(O1874,DropDownList!$H$1:$I$7,2,FALSE)</f>
        <v>2025/26</v>
      </c>
      <c r="BM1874" s="3" t="str">
        <f t="shared" si="29"/>
        <v>CONF</v>
      </c>
    </row>
    <row r="1875" spans="1:65" x14ac:dyDescent="0.2">
      <c r="A1875">
        <v>2026</v>
      </c>
      <c r="B1875">
        <v>4</v>
      </c>
      <c r="C1875" t="s">
        <v>189</v>
      </c>
      <c r="D1875" t="s">
        <v>195</v>
      </c>
      <c r="E1875" t="s">
        <v>26</v>
      </c>
      <c r="F1875">
        <v>9815</v>
      </c>
      <c r="G1875" t="s">
        <v>158</v>
      </c>
      <c r="H1875" t="s">
        <v>189</v>
      </c>
      <c r="I1875" t="s">
        <v>189</v>
      </c>
      <c r="J1875" s="1">
        <v>46113</v>
      </c>
      <c r="K1875" t="s">
        <v>440</v>
      </c>
      <c r="L1875">
        <v>1</v>
      </c>
      <c r="M1875" t="s">
        <v>441</v>
      </c>
      <c r="N1875" t="s">
        <v>442</v>
      </c>
      <c r="O1875" t="s">
        <v>147</v>
      </c>
      <c r="P1875" t="s">
        <v>160</v>
      </c>
      <c r="Q1875">
        <v>56485.49</v>
      </c>
      <c r="R1875">
        <v>423</v>
      </c>
      <c r="S1875">
        <v>215060.54</v>
      </c>
      <c r="T1875">
        <v>10657.6</v>
      </c>
      <c r="U1875">
        <v>181</v>
      </c>
      <c r="V1875">
        <v>83</v>
      </c>
      <c r="W1875">
        <v>27214.75</v>
      </c>
      <c r="X1875">
        <v>28267.29</v>
      </c>
      <c r="Y1875">
        <v>0</v>
      </c>
      <c r="Z1875">
        <v>0</v>
      </c>
      <c r="AA1875">
        <v>147917.45000000001</v>
      </c>
      <c r="AB1875">
        <v>20633.990000000002</v>
      </c>
      <c r="AC1875">
        <v>119706.14</v>
      </c>
      <c r="AD1875">
        <v>32</v>
      </c>
      <c r="AE1875">
        <v>51</v>
      </c>
      <c r="AF1875">
        <v>207</v>
      </c>
      <c r="AG1875">
        <v>106</v>
      </c>
      <c r="AH1875">
        <v>28</v>
      </c>
      <c r="AI1875">
        <v>75</v>
      </c>
      <c r="AJ1875">
        <v>0</v>
      </c>
      <c r="AK1875">
        <v>0</v>
      </c>
      <c r="AL1875">
        <v>0</v>
      </c>
      <c r="AM1875">
        <v>0</v>
      </c>
      <c r="AN1875">
        <v>0</v>
      </c>
      <c r="AO1875">
        <v>290</v>
      </c>
      <c r="AP1875">
        <v>930</v>
      </c>
      <c r="AQ1875">
        <v>274</v>
      </c>
      <c r="AR1875">
        <v>0</v>
      </c>
      <c r="AS1875">
        <v>106</v>
      </c>
      <c r="AT1875">
        <v>12</v>
      </c>
      <c r="AU1875">
        <v>17</v>
      </c>
      <c r="AV1875">
        <v>13</v>
      </c>
      <c r="AW1875">
        <v>30</v>
      </c>
      <c r="AX1875">
        <v>0</v>
      </c>
      <c r="AY1875">
        <v>116</v>
      </c>
      <c r="AZ1875">
        <v>173</v>
      </c>
      <c r="BA1875">
        <v>62</v>
      </c>
      <c r="BB1875">
        <v>20</v>
      </c>
      <c r="BC1875">
        <v>15</v>
      </c>
      <c r="BD1875">
        <v>12</v>
      </c>
      <c r="BE1875">
        <v>0</v>
      </c>
      <c r="BF1875">
        <v>388</v>
      </c>
      <c r="BG1875">
        <v>28995</v>
      </c>
      <c r="BH1875">
        <v>7</v>
      </c>
      <c r="BI1875">
        <v>180</v>
      </c>
      <c r="BJ1875" s="2">
        <v>46132</v>
      </c>
      <c r="BK1875">
        <v>0</v>
      </c>
      <c r="BL1875" s="3" t="str">
        <f>VLOOKUP(O1875,DropDownList!$H$1:$I$7,2,FALSE)</f>
        <v>2024/25</v>
      </c>
      <c r="BM1875" s="3" t="str">
        <f t="shared" si="29"/>
        <v>SC COURT</v>
      </c>
    </row>
    <row r="1876" spans="1:65" x14ac:dyDescent="0.2">
      <c r="A1876">
        <v>2026</v>
      </c>
      <c r="B1876">
        <v>4</v>
      </c>
      <c r="C1876" t="s">
        <v>189</v>
      </c>
      <c r="D1876" t="s">
        <v>195</v>
      </c>
      <c r="E1876" t="s">
        <v>26</v>
      </c>
      <c r="F1876">
        <v>9815</v>
      </c>
      <c r="G1876" t="s">
        <v>158</v>
      </c>
      <c r="H1876" t="s">
        <v>189</v>
      </c>
      <c r="I1876" t="s">
        <v>189</v>
      </c>
      <c r="J1876" s="1">
        <v>46113</v>
      </c>
      <c r="K1876" t="s">
        <v>440</v>
      </c>
      <c r="L1876">
        <v>1</v>
      </c>
      <c r="M1876" t="s">
        <v>441</v>
      </c>
      <c r="N1876" t="s">
        <v>442</v>
      </c>
      <c r="O1876" t="s">
        <v>155</v>
      </c>
      <c r="P1876" t="s">
        <v>161</v>
      </c>
      <c r="Q1876">
        <v>794.99</v>
      </c>
      <c r="R1876">
        <v>479</v>
      </c>
      <c r="S1876">
        <v>10505</v>
      </c>
      <c r="T1876">
        <v>422.54</v>
      </c>
      <c r="U1876">
        <v>94</v>
      </c>
      <c r="V1876">
        <v>16</v>
      </c>
      <c r="W1876">
        <v>370</v>
      </c>
      <c r="X1876">
        <v>370</v>
      </c>
      <c r="Y1876">
        <v>0</v>
      </c>
      <c r="Z1876">
        <v>0</v>
      </c>
      <c r="AA1876">
        <v>9287.4699999999993</v>
      </c>
      <c r="AB1876">
        <v>0</v>
      </c>
      <c r="AC1876">
        <v>0</v>
      </c>
      <c r="AD1876">
        <v>16</v>
      </c>
      <c r="AE1876">
        <v>0</v>
      </c>
      <c r="AF1876">
        <v>417</v>
      </c>
      <c r="AG1876">
        <v>2</v>
      </c>
      <c r="AH1876">
        <v>22</v>
      </c>
      <c r="AI1876">
        <v>35</v>
      </c>
      <c r="AJ1876">
        <v>0</v>
      </c>
      <c r="AK1876">
        <v>0</v>
      </c>
      <c r="AL1876">
        <v>0</v>
      </c>
      <c r="AM1876">
        <v>0</v>
      </c>
      <c r="AN1876">
        <v>0</v>
      </c>
      <c r="AO1876">
        <v>349</v>
      </c>
      <c r="AP1876">
        <v>1878</v>
      </c>
      <c r="AQ1876">
        <v>347</v>
      </c>
      <c r="AR1876">
        <v>0</v>
      </c>
      <c r="AS1876">
        <v>310</v>
      </c>
      <c r="AT1876">
        <v>44</v>
      </c>
      <c r="AU1876">
        <v>64</v>
      </c>
      <c r="AV1876">
        <v>27</v>
      </c>
      <c r="AW1876">
        <v>34</v>
      </c>
      <c r="AX1876">
        <v>0</v>
      </c>
      <c r="AY1876">
        <v>225</v>
      </c>
      <c r="AZ1876">
        <v>380</v>
      </c>
      <c r="BA1876">
        <v>241</v>
      </c>
      <c r="BB1876">
        <v>50</v>
      </c>
      <c r="BC1876">
        <v>29</v>
      </c>
      <c r="BD1876">
        <v>14</v>
      </c>
      <c r="BE1876">
        <v>0</v>
      </c>
      <c r="BF1876">
        <v>444</v>
      </c>
      <c r="BG1876">
        <v>770</v>
      </c>
      <c r="BH1876">
        <v>3</v>
      </c>
      <c r="BI1876">
        <v>93</v>
      </c>
      <c r="BJ1876" s="2">
        <v>46132</v>
      </c>
      <c r="BK1876">
        <v>2</v>
      </c>
      <c r="BL1876" s="3" t="str">
        <f>VLOOKUP(O1876,DropDownList!$H$1:$I$7,2,FALSE)</f>
        <v>2022/23</v>
      </c>
      <c r="BM1876" s="3" t="str">
        <f t="shared" si="29"/>
        <v>VSUR</v>
      </c>
    </row>
    <row r="1877" spans="1:65" x14ac:dyDescent="0.2">
      <c r="A1877">
        <v>2026</v>
      </c>
      <c r="B1877">
        <v>4</v>
      </c>
      <c r="C1877" t="s">
        <v>189</v>
      </c>
      <c r="D1877" t="s">
        <v>196</v>
      </c>
      <c r="E1877" t="s">
        <v>27</v>
      </c>
      <c r="F1877">
        <v>9353</v>
      </c>
      <c r="G1877" t="s">
        <v>141</v>
      </c>
      <c r="H1877" t="s">
        <v>189</v>
      </c>
      <c r="I1877" t="s">
        <v>189</v>
      </c>
      <c r="J1877" s="1">
        <v>46113</v>
      </c>
      <c r="K1877" t="s">
        <v>440</v>
      </c>
      <c r="L1877">
        <v>1</v>
      </c>
      <c r="M1877" t="s">
        <v>441</v>
      </c>
      <c r="N1877" t="s">
        <v>442</v>
      </c>
      <c r="O1877" t="s">
        <v>149</v>
      </c>
      <c r="P1877" t="s">
        <v>154</v>
      </c>
      <c r="Q1877">
        <v>9242</v>
      </c>
      <c r="R1877">
        <v>71</v>
      </c>
      <c r="S1877">
        <v>19847</v>
      </c>
      <c r="T1877">
        <v>250</v>
      </c>
      <c r="U1877">
        <v>36</v>
      </c>
      <c r="V1877">
        <v>31</v>
      </c>
      <c r="W1877">
        <v>7267</v>
      </c>
      <c r="X1877">
        <v>8542</v>
      </c>
      <c r="Y1877">
        <v>0</v>
      </c>
      <c r="Z1877">
        <v>0</v>
      </c>
      <c r="AA1877">
        <v>10355</v>
      </c>
      <c r="AB1877">
        <v>100</v>
      </c>
      <c r="AC1877">
        <v>9525</v>
      </c>
      <c r="AD1877">
        <v>22</v>
      </c>
      <c r="AE1877">
        <v>9</v>
      </c>
      <c r="AF1877">
        <v>34</v>
      </c>
      <c r="AG1877">
        <v>13</v>
      </c>
      <c r="AH1877">
        <v>0</v>
      </c>
      <c r="AI1877">
        <v>23</v>
      </c>
      <c r="AJ1877">
        <v>0</v>
      </c>
      <c r="AK1877">
        <v>0</v>
      </c>
      <c r="AL1877">
        <v>0</v>
      </c>
      <c r="AM1877">
        <v>0</v>
      </c>
      <c r="AN1877">
        <v>0</v>
      </c>
      <c r="AO1877">
        <v>39</v>
      </c>
      <c r="AP1877">
        <v>60</v>
      </c>
      <c r="AQ1877">
        <v>39</v>
      </c>
      <c r="AR1877">
        <v>0</v>
      </c>
      <c r="AS1877">
        <v>2</v>
      </c>
      <c r="AT1877">
        <v>0</v>
      </c>
      <c r="AU1877">
        <v>0</v>
      </c>
      <c r="AV1877">
        <v>0</v>
      </c>
      <c r="AW1877">
        <v>0</v>
      </c>
      <c r="AX1877">
        <v>0</v>
      </c>
      <c r="AY1877">
        <v>2</v>
      </c>
      <c r="AZ1877">
        <v>5</v>
      </c>
      <c r="BA1877">
        <v>3</v>
      </c>
      <c r="BB1877">
        <v>1</v>
      </c>
      <c r="BC1877">
        <v>1</v>
      </c>
      <c r="BD1877">
        <v>1</v>
      </c>
      <c r="BE1877">
        <v>0</v>
      </c>
      <c r="BF1877">
        <v>71</v>
      </c>
      <c r="BG1877">
        <v>6190</v>
      </c>
      <c r="BH1877">
        <v>1</v>
      </c>
      <c r="BI1877">
        <v>36</v>
      </c>
      <c r="BJ1877" s="2">
        <v>46132</v>
      </c>
      <c r="BK1877">
        <v>0</v>
      </c>
      <c r="BL1877" s="3" t="str">
        <f>VLOOKUP(O1877,DropDownList!$H$1:$I$7,2,FALSE)</f>
        <v>2025/26</v>
      </c>
      <c r="BM1877" s="3" t="str">
        <f t="shared" si="29"/>
        <v>JP COURT</v>
      </c>
    </row>
    <row r="1878" spans="1:65" x14ac:dyDescent="0.2">
      <c r="A1878">
        <v>2026</v>
      </c>
      <c r="B1878">
        <v>4</v>
      </c>
      <c r="C1878" t="s">
        <v>189</v>
      </c>
      <c r="D1878" t="s">
        <v>196</v>
      </c>
      <c r="E1878" t="s">
        <v>27</v>
      </c>
      <c r="F1878">
        <v>9353</v>
      </c>
      <c r="G1878" t="s">
        <v>141</v>
      </c>
      <c r="H1878" t="s">
        <v>189</v>
      </c>
      <c r="I1878" t="s">
        <v>189</v>
      </c>
      <c r="J1878" s="1">
        <v>46113</v>
      </c>
      <c r="K1878" t="s">
        <v>440</v>
      </c>
      <c r="L1878">
        <v>1</v>
      </c>
      <c r="M1878" t="s">
        <v>441</v>
      </c>
      <c r="N1878" t="s">
        <v>442</v>
      </c>
      <c r="O1878" t="s">
        <v>156</v>
      </c>
      <c r="P1878" t="s">
        <v>151</v>
      </c>
      <c r="Q1878">
        <v>0</v>
      </c>
      <c r="R1878">
        <v>548</v>
      </c>
      <c r="S1878">
        <v>16440</v>
      </c>
      <c r="T1878">
        <v>2910</v>
      </c>
      <c r="U1878">
        <v>0</v>
      </c>
      <c r="V1878">
        <v>0</v>
      </c>
      <c r="W1878">
        <v>0</v>
      </c>
      <c r="X1878">
        <v>0</v>
      </c>
      <c r="Y1878">
        <v>0</v>
      </c>
      <c r="Z1878">
        <v>0</v>
      </c>
      <c r="AA1878">
        <v>13530</v>
      </c>
      <c r="AB1878">
        <v>0</v>
      </c>
      <c r="AC1878">
        <v>13530</v>
      </c>
      <c r="AD1878">
        <v>0</v>
      </c>
      <c r="AE1878">
        <v>0</v>
      </c>
      <c r="AF1878">
        <v>451</v>
      </c>
      <c r="AG1878">
        <v>0</v>
      </c>
      <c r="AH1878">
        <v>97</v>
      </c>
      <c r="AI1878">
        <v>0</v>
      </c>
      <c r="AJ1878">
        <v>0</v>
      </c>
      <c r="AK1878">
        <v>0</v>
      </c>
      <c r="AL1878">
        <v>0</v>
      </c>
      <c r="AM1878">
        <v>2</v>
      </c>
      <c r="AN1878">
        <v>0</v>
      </c>
      <c r="AO1878">
        <v>0</v>
      </c>
      <c r="AP1878">
        <v>0</v>
      </c>
      <c r="AQ1878">
        <v>0</v>
      </c>
      <c r="AR1878">
        <v>0</v>
      </c>
      <c r="AS1878">
        <v>0</v>
      </c>
      <c r="AT1878">
        <v>0</v>
      </c>
      <c r="AU1878">
        <v>0</v>
      </c>
      <c r="AV1878">
        <v>0</v>
      </c>
      <c r="AW1878">
        <v>0</v>
      </c>
      <c r="AX1878">
        <v>0</v>
      </c>
      <c r="AY1878">
        <v>0</v>
      </c>
      <c r="AZ1878">
        <v>0</v>
      </c>
      <c r="BA1878">
        <v>0</v>
      </c>
      <c r="BB1878">
        <v>0</v>
      </c>
      <c r="BC1878">
        <v>0</v>
      </c>
      <c r="BD1878">
        <v>0</v>
      </c>
      <c r="BE1878">
        <v>0</v>
      </c>
      <c r="BF1878">
        <v>0</v>
      </c>
      <c r="BG1878">
        <v>0</v>
      </c>
      <c r="BH1878">
        <v>0</v>
      </c>
      <c r="BI1878">
        <v>0</v>
      </c>
      <c r="BJ1878" s="2">
        <v>46132</v>
      </c>
      <c r="BK1878">
        <v>0</v>
      </c>
      <c r="BL1878" s="3" t="str">
        <f>VLOOKUP(O1878,DropDownList!$H$1:$I$7,2,FALSE)</f>
        <v>2023/24</v>
      </c>
      <c r="BM1878" s="3" t="str">
        <f t="shared" si="29"/>
        <v>PCPF</v>
      </c>
    </row>
    <row r="1879" spans="1:65" x14ac:dyDescent="0.2">
      <c r="A1879">
        <v>2026</v>
      </c>
      <c r="B1879">
        <v>4</v>
      </c>
      <c r="C1879" t="s">
        <v>189</v>
      </c>
      <c r="D1879" t="s">
        <v>196</v>
      </c>
      <c r="E1879" t="s">
        <v>27</v>
      </c>
      <c r="F1879">
        <v>9353</v>
      </c>
      <c r="G1879" t="s">
        <v>141</v>
      </c>
      <c r="H1879" t="s">
        <v>189</v>
      </c>
      <c r="I1879" t="s">
        <v>189</v>
      </c>
      <c r="J1879" s="1">
        <v>46113</v>
      </c>
      <c r="K1879" t="s">
        <v>440</v>
      </c>
      <c r="L1879">
        <v>1</v>
      </c>
      <c r="M1879" t="s">
        <v>441</v>
      </c>
      <c r="N1879" t="s">
        <v>442</v>
      </c>
      <c r="O1879" t="s">
        <v>156</v>
      </c>
      <c r="P1879" t="s">
        <v>153</v>
      </c>
      <c r="Q1879">
        <v>540</v>
      </c>
      <c r="R1879">
        <v>44</v>
      </c>
      <c r="S1879">
        <v>1980</v>
      </c>
      <c r="T1879">
        <v>45</v>
      </c>
      <c r="U1879">
        <v>12</v>
      </c>
      <c r="V1879">
        <v>8</v>
      </c>
      <c r="W1879">
        <v>360</v>
      </c>
      <c r="X1879">
        <v>360</v>
      </c>
      <c r="Y1879">
        <v>0</v>
      </c>
      <c r="Z1879">
        <v>0</v>
      </c>
      <c r="AA1879">
        <v>1395</v>
      </c>
      <c r="AB1879">
        <v>0</v>
      </c>
      <c r="AC1879">
        <v>1395</v>
      </c>
      <c r="AD1879">
        <v>8</v>
      </c>
      <c r="AE1879">
        <v>0</v>
      </c>
      <c r="AF1879">
        <v>31</v>
      </c>
      <c r="AG1879">
        <v>0</v>
      </c>
      <c r="AH1879">
        <v>1</v>
      </c>
      <c r="AI1879">
        <v>12</v>
      </c>
      <c r="AJ1879">
        <v>0</v>
      </c>
      <c r="AK1879">
        <v>0</v>
      </c>
      <c r="AL1879">
        <v>0</v>
      </c>
      <c r="AM1879">
        <v>0</v>
      </c>
      <c r="AN1879">
        <v>0</v>
      </c>
      <c r="AO1879">
        <v>37</v>
      </c>
      <c r="AP1879">
        <v>129</v>
      </c>
      <c r="AQ1879">
        <v>45</v>
      </c>
      <c r="AR1879">
        <v>1</v>
      </c>
      <c r="AS1879">
        <v>22</v>
      </c>
      <c r="AT1879">
        <v>1</v>
      </c>
      <c r="AU1879">
        <v>0</v>
      </c>
      <c r="AV1879">
        <v>0</v>
      </c>
      <c r="AW1879">
        <v>0</v>
      </c>
      <c r="AX1879">
        <v>0</v>
      </c>
      <c r="AY1879">
        <v>8</v>
      </c>
      <c r="AZ1879">
        <v>23</v>
      </c>
      <c r="BA1879">
        <v>14</v>
      </c>
      <c r="BB1879">
        <v>7</v>
      </c>
      <c r="BC1879">
        <v>0</v>
      </c>
      <c r="BD1879">
        <v>0</v>
      </c>
      <c r="BE1879">
        <v>0</v>
      </c>
      <c r="BF1879">
        <v>36</v>
      </c>
      <c r="BG1879">
        <v>540</v>
      </c>
      <c r="BH1879">
        <v>0</v>
      </c>
      <c r="BI1879">
        <v>11</v>
      </c>
      <c r="BJ1879" s="2">
        <v>46132</v>
      </c>
      <c r="BK1879">
        <v>0</v>
      </c>
      <c r="BL1879" s="3" t="str">
        <f>VLOOKUP(O1879,DropDownList!$H$1:$I$7,2,FALSE)</f>
        <v>2023/24</v>
      </c>
      <c r="BM1879" s="3" t="str">
        <f t="shared" si="29"/>
        <v>PREG</v>
      </c>
    </row>
    <row r="1880" spans="1:65" x14ac:dyDescent="0.2">
      <c r="A1880">
        <v>2026</v>
      </c>
      <c r="B1880">
        <v>4</v>
      </c>
      <c r="C1880" t="s">
        <v>189</v>
      </c>
      <c r="D1880" t="s">
        <v>196</v>
      </c>
      <c r="E1880" t="s">
        <v>27</v>
      </c>
      <c r="F1880">
        <v>9353</v>
      </c>
      <c r="G1880" t="s">
        <v>141</v>
      </c>
      <c r="H1880" t="s">
        <v>189</v>
      </c>
      <c r="I1880" t="s">
        <v>189</v>
      </c>
      <c r="J1880" s="1">
        <v>46113</v>
      </c>
      <c r="K1880" t="s">
        <v>440</v>
      </c>
      <c r="L1880">
        <v>1</v>
      </c>
      <c r="M1880" t="s">
        <v>441</v>
      </c>
      <c r="N1880" t="s">
        <v>442</v>
      </c>
      <c r="O1880" t="s">
        <v>156</v>
      </c>
      <c r="P1880" t="s">
        <v>148</v>
      </c>
      <c r="Q1880">
        <v>120</v>
      </c>
      <c r="R1880">
        <v>6</v>
      </c>
      <c r="S1880">
        <v>360</v>
      </c>
      <c r="T1880">
        <v>0</v>
      </c>
      <c r="U1880">
        <v>2</v>
      </c>
      <c r="V1880">
        <v>0</v>
      </c>
      <c r="W1880">
        <v>0</v>
      </c>
      <c r="X1880">
        <v>0</v>
      </c>
      <c r="Y1880">
        <v>0</v>
      </c>
      <c r="Z1880">
        <v>0</v>
      </c>
      <c r="AA1880">
        <v>240</v>
      </c>
      <c r="AB1880">
        <v>0</v>
      </c>
      <c r="AC1880">
        <v>240</v>
      </c>
      <c r="AD1880">
        <v>0</v>
      </c>
      <c r="AE1880">
        <v>0</v>
      </c>
      <c r="AF1880">
        <v>4</v>
      </c>
      <c r="AG1880">
        <v>0</v>
      </c>
      <c r="AH1880">
        <v>0</v>
      </c>
      <c r="AI1880">
        <v>2</v>
      </c>
      <c r="AJ1880">
        <v>0</v>
      </c>
      <c r="AK1880">
        <v>0</v>
      </c>
      <c r="AL1880">
        <v>0</v>
      </c>
      <c r="AM1880">
        <v>0</v>
      </c>
      <c r="AN1880">
        <v>0</v>
      </c>
      <c r="AO1880">
        <v>5</v>
      </c>
      <c r="AP1880">
        <v>13</v>
      </c>
      <c r="AQ1880">
        <v>5</v>
      </c>
      <c r="AR1880">
        <v>0</v>
      </c>
      <c r="AS1880">
        <v>2</v>
      </c>
      <c r="AT1880">
        <v>0</v>
      </c>
      <c r="AU1880">
        <v>0</v>
      </c>
      <c r="AV1880">
        <v>0</v>
      </c>
      <c r="AW1880">
        <v>0</v>
      </c>
      <c r="AX1880">
        <v>0</v>
      </c>
      <c r="AY1880">
        <v>3</v>
      </c>
      <c r="AZ1880">
        <v>3</v>
      </c>
      <c r="BA1880">
        <v>0</v>
      </c>
      <c r="BB1880">
        <v>0</v>
      </c>
      <c r="BC1880">
        <v>0</v>
      </c>
      <c r="BD1880">
        <v>0</v>
      </c>
      <c r="BE1880">
        <v>0</v>
      </c>
      <c r="BF1880">
        <v>5</v>
      </c>
      <c r="BG1880">
        <v>120</v>
      </c>
      <c r="BH1880">
        <v>0</v>
      </c>
      <c r="BI1880">
        <v>2</v>
      </c>
      <c r="BJ1880" s="2">
        <v>46132</v>
      </c>
      <c r="BK1880">
        <v>0</v>
      </c>
      <c r="BL1880" s="3" t="str">
        <f>VLOOKUP(O1880,DropDownList!$H$1:$I$7,2,FALSE)</f>
        <v>2023/24</v>
      </c>
      <c r="BM1880" s="3" t="str">
        <f t="shared" si="29"/>
        <v>PRAS</v>
      </c>
    </row>
    <row r="1881" spans="1:65" x14ac:dyDescent="0.2">
      <c r="A1881">
        <v>2026</v>
      </c>
      <c r="B1881">
        <v>4</v>
      </c>
      <c r="C1881" t="s">
        <v>189</v>
      </c>
      <c r="D1881" t="s">
        <v>196</v>
      </c>
      <c r="E1881" t="s">
        <v>27</v>
      </c>
      <c r="F1881">
        <v>9353</v>
      </c>
      <c r="G1881" t="s">
        <v>141</v>
      </c>
      <c r="H1881" t="s">
        <v>189</v>
      </c>
      <c r="I1881" t="s">
        <v>189</v>
      </c>
      <c r="J1881" s="1">
        <v>46113</v>
      </c>
      <c r="K1881" t="s">
        <v>440</v>
      </c>
      <c r="L1881">
        <v>1</v>
      </c>
      <c r="M1881" t="s">
        <v>441</v>
      </c>
      <c r="N1881" t="s">
        <v>442</v>
      </c>
      <c r="O1881" t="s">
        <v>155</v>
      </c>
      <c r="P1881" t="s">
        <v>150</v>
      </c>
      <c r="Q1881">
        <v>2777.86</v>
      </c>
      <c r="R1881">
        <v>98</v>
      </c>
      <c r="S1881">
        <v>15696.9</v>
      </c>
      <c r="T1881">
        <v>2003.64</v>
      </c>
      <c r="U1881">
        <v>18</v>
      </c>
      <c r="V1881">
        <v>11</v>
      </c>
      <c r="W1881">
        <v>1422.77</v>
      </c>
      <c r="X1881">
        <v>1422.77</v>
      </c>
      <c r="Y1881">
        <v>83</v>
      </c>
      <c r="Z1881">
        <v>13693.26</v>
      </c>
      <c r="AA1881">
        <v>10915.4</v>
      </c>
      <c r="AB1881">
        <v>2561.86</v>
      </c>
      <c r="AC1881">
        <v>8353.5400000000009</v>
      </c>
      <c r="AD1881">
        <v>11</v>
      </c>
      <c r="AE1881">
        <v>0</v>
      </c>
      <c r="AF1881">
        <v>63</v>
      </c>
      <c r="AG1881">
        <v>7</v>
      </c>
      <c r="AH1881">
        <v>15</v>
      </c>
      <c r="AI1881">
        <v>11</v>
      </c>
      <c r="AJ1881">
        <v>15</v>
      </c>
      <c r="AK1881">
        <v>8</v>
      </c>
      <c r="AL1881">
        <v>4</v>
      </c>
      <c r="AM1881">
        <v>6</v>
      </c>
      <c r="AN1881">
        <v>0</v>
      </c>
      <c r="AO1881">
        <v>68</v>
      </c>
      <c r="AP1881">
        <v>333</v>
      </c>
      <c r="AQ1881">
        <v>73</v>
      </c>
      <c r="AR1881">
        <v>10</v>
      </c>
      <c r="AS1881">
        <v>62</v>
      </c>
      <c r="AT1881">
        <v>8</v>
      </c>
      <c r="AU1881">
        <v>2</v>
      </c>
      <c r="AV1881">
        <v>0</v>
      </c>
      <c r="AW1881">
        <v>1</v>
      </c>
      <c r="AX1881">
        <v>0</v>
      </c>
      <c r="AY1881">
        <v>34</v>
      </c>
      <c r="AZ1881">
        <v>68</v>
      </c>
      <c r="BA1881">
        <v>47</v>
      </c>
      <c r="BB1881">
        <v>5</v>
      </c>
      <c r="BC1881">
        <v>2</v>
      </c>
      <c r="BD1881">
        <v>3</v>
      </c>
      <c r="BE1881">
        <v>0</v>
      </c>
      <c r="BF1881">
        <v>61</v>
      </c>
      <c r="BG1881">
        <v>1422.77</v>
      </c>
      <c r="BH1881">
        <v>2</v>
      </c>
      <c r="BI1881">
        <v>15</v>
      </c>
      <c r="BJ1881" s="2">
        <v>46132</v>
      </c>
      <c r="BK1881">
        <v>0</v>
      </c>
      <c r="BL1881" s="3" t="str">
        <f>VLOOKUP(O1881,DropDownList!$H$1:$I$7,2,FALSE)</f>
        <v>2022/23</v>
      </c>
      <c r="BM1881" s="3" t="str">
        <f t="shared" si="29"/>
        <v>FISCAL FINES</v>
      </c>
    </row>
    <row r="1882" spans="1:65" x14ac:dyDescent="0.2">
      <c r="A1882">
        <v>2026</v>
      </c>
      <c r="B1882">
        <v>4</v>
      </c>
      <c r="C1882" t="s">
        <v>189</v>
      </c>
      <c r="D1882" t="s">
        <v>196</v>
      </c>
      <c r="E1882" t="s">
        <v>27</v>
      </c>
      <c r="F1882">
        <v>9353</v>
      </c>
      <c r="G1882" t="s">
        <v>141</v>
      </c>
      <c r="H1882" t="s">
        <v>189</v>
      </c>
      <c r="I1882" t="s">
        <v>189</v>
      </c>
      <c r="J1882" s="1">
        <v>46113</v>
      </c>
      <c r="K1882" t="s">
        <v>440</v>
      </c>
      <c r="L1882">
        <v>1</v>
      </c>
      <c r="M1882" t="s">
        <v>441</v>
      </c>
      <c r="N1882" t="s">
        <v>442</v>
      </c>
      <c r="O1882" t="s">
        <v>156</v>
      </c>
      <c r="P1882" t="s">
        <v>146</v>
      </c>
      <c r="Q1882">
        <v>197</v>
      </c>
      <c r="R1882">
        <v>113</v>
      </c>
      <c r="S1882">
        <v>1790</v>
      </c>
      <c r="T1882">
        <v>6.87</v>
      </c>
      <c r="U1882">
        <v>23</v>
      </c>
      <c r="V1882">
        <v>7</v>
      </c>
      <c r="W1882">
        <v>117</v>
      </c>
      <c r="X1882">
        <v>117</v>
      </c>
      <c r="Y1882">
        <v>0</v>
      </c>
      <c r="Z1882">
        <v>0</v>
      </c>
      <c r="AA1882">
        <v>1586.13</v>
      </c>
      <c r="AB1882">
        <v>0</v>
      </c>
      <c r="AC1882">
        <v>0</v>
      </c>
      <c r="AD1882">
        <v>6</v>
      </c>
      <c r="AE1882">
        <v>1</v>
      </c>
      <c r="AF1882">
        <v>100</v>
      </c>
      <c r="AG1882">
        <v>1</v>
      </c>
      <c r="AH1882">
        <v>0</v>
      </c>
      <c r="AI1882">
        <v>11</v>
      </c>
      <c r="AJ1882">
        <v>0</v>
      </c>
      <c r="AK1882">
        <v>0</v>
      </c>
      <c r="AL1882">
        <v>0</v>
      </c>
      <c r="AM1882">
        <v>0</v>
      </c>
      <c r="AN1882">
        <v>0</v>
      </c>
      <c r="AO1882">
        <v>54</v>
      </c>
      <c r="AP1882">
        <v>264</v>
      </c>
      <c r="AQ1882">
        <v>59</v>
      </c>
      <c r="AR1882">
        <v>0</v>
      </c>
      <c r="AS1882">
        <v>37</v>
      </c>
      <c r="AT1882">
        <v>3</v>
      </c>
      <c r="AU1882">
        <v>3</v>
      </c>
      <c r="AV1882">
        <v>1</v>
      </c>
      <c r="AW1882">
        <v>1</v>
      </c>
      <c r="AX1882">
        <v>0</v>
      </c>
      <c r="AY1882">
        <v>26</v>
      </c>
      <c r="AZ1882">
        <v>55</v>
      </c>
      <c r="BA1882">
        <v>37</v>
      </c>
      <c r="BB1882">
        <v>9</v>
      </c>
      <c r="BC1882">
        <v>4</v>
      </c>
      <c r="BD1882">
        <v>1</v>
      </c>
      <c r="BE1882">
        <v>0</v>
      </c>
      <c r="BF1882">
        <v>112</v>
      </c>
      <c r="BG1882">
        <v>190</v>
      </c>
      <c r="BH1882">
        <v>1</v>
      </c>
      <c r="BI1882">
        <v>21</v>
      </c>
      <c r="BJ1882" s="2">
        <v>46132</v>
      </c>
      <c r="BK1882">
        <v>0</v>
      </c>
      <c r="BL1882" s="3" t="str">
        <f>VLOOKUP(O1882,DropDownList!$H$1:$I$7,2,FALSE)</f>
        <v>2023/24</v>
      </c>
      <c r="BM1882" s="3" t="str">
        <f t="shared" si="29"/>
        <v>VSUR</v>
      </c>
    </row>
    <row r="1883" spans="1:65" x14ac:dyDescent="0.2">
      <c r="A1883">
        <v>2026</v>
      </c>
      <c r="B1883">
        <v>4</v>
      </c>
      <c r="C1883" t="s">
        <v>189</v>
      </c>
      <c r="D1883" t="s">
        <v>196</v>
      </c>
      <c r="E1883" t="s">
        <v>27</v>
      </c>
      <c r="F1883">
        <v>9353</v>
      </c>
      <c r="G1883" t="s">
        <v>141</v>
      </c>
      <c r="H1883" t="s">
        <v>189</v>
      </c>
      <c r="I1883" t="s">
        <v>189</v>
      </c>
      <c r="J1883" s="1">
        <v>46113</v>
      </c>
      <c r="K1883" t="s">
        <v>440</v>
      </c>
      <c r="L1883">
        <v>1</v>
      </c>
      <c r="M1883" t="s">
        <v>441</v>
      </c>
      <c r="N1883" t="s">
        <v>442</v>
      </c>
      <c r="O1883" t="s">
        <v>155</v>
      </c>
      <c r="P1883" t="s">
        <v>152</v>
      </c>
      <c r="Q1883">
        <v>0</v>
      </c>
      <c r="R1883">
        <v>17</v>
      </c>
      <c r="S1883">
        <v>680</v>
      </c>
      <c r="T1883">
        <v>280</v>
      </c>
      <c r="U1883">
        <v>0</v>
      </c>
      <c r="V1883">
        <v>0</v>
      </c>
      <c r="W1883">
        <v>0</v>
      </c>
      <c r="X1883">
        <v>0</v>
      </c>
      <c r="Y1883">
        <v>0</v>
      </c>
      <c r="Z1883">
        <v>0</v>
      </c>
      <c r="AA1883">
        <v>400</v>
      </c>
      <c r="AB1883">
        <v>0</v>
      </c>
      <c r="AC1883">
        <v>400</v>
      </c>
      <c r="AD1883">
        <v>0</v>
      </c>
      <c r="AE1883">
        <v>0</v>
      </c>
      <c r="AF1883">
        <v>10</v>
      </c>
      <c r="AG1883">
        <v>0</v>
      </c>
      <c r="AH1883">
        <v>7</v>
      </c>
      <c r="AI1883">
        <v>0</v>
      </c>
      <c r="AJ1883">
        <v>0</v>
      </c>
      <c r="AK1883">
        <v>0</v>
      </c>
      <c r="AL1883">
        <v>0</v>
      </c>
      <c r="AM1883">
        <v>0</v>
      </c>
      <c r="AN1883">
        <v>0</v>
      </c>
      <c r="AO1883">
        <v>0</v>
      </c>
      <c r="AP1883">
        <v>0</v>
      </c>
      <c r="AQ1883">
        <v>0</v>
      </c>
      <c r="AR1883">
        <v>0</v>
      </c>
      <c r="AS1883">
        <v>0</v>
      </c>
      <c r="AT1883">
        <v>0</v>
      </c>
      <c r="AU1883">
        <v>0</v>
      </c>
      <c r="AV1883">
        <v>0</v>
      </c>
      <c r="AW1883">
        <v>0</v>
      </c>
      <c r="AX1883">
        <v>0</v>
      </c>
      <c r="AY1883">
        <v>0</v>
      </c>
      <c r="AZ1883">
        <v>0</v>
      </c>
      <c r="BA1883">
        <v>0</v>
      </c>
      <c r="BB1883">
        <v>0</v>
      </c>
      <c r="BC1883">
        <v>0</v>
      </c>
      <c r="BD1883">
        <v>0</v>
      </c>
      <c r="BE1883">
        <v>0</v>
      </c>
      <c r="BF1883">
        <v>0</v>
      </c>
      <c r="BG1883">
        <v>0</v>
      </c>
      <c r="BH1883">
        <v>0</v>
      </c>
      <c r="BI1883">
        <v>0</v>
      </c>
      <c r="BJ1883" s="2">
        <v>46132</v>
      </c>
      <c r="BK1883">
        <v>0</v>
      </c>
      <c r="BL1883" s="3" t="str">
        <f>VLOOKUP(O1883,DropDownList!$H$1:$I$7,2,FALSE)</f>
        <v>2022/23</v>
      </c>
      <c r="BM1883" s="3" t="str">
        <f t="shared" si="29"/>
        <v>PCOA</v>
      </c>
    </row>
    <row r="1884" spans="1:65" x14ac:dyDescent="0.2">
      <c r="A1884">
        <v>2026</v>
      </c>
      <c r="B1884">
        <v>4</v>
      </c>
      <c r="C1884" t="s">
        <v>189</v>
      </c>
      <c r="D1884" t="s">
        <v>196</v>
      </c>
      <c r="E1884" t="s">
        <v>27</v>
      </c>
      <c r="F1884">
        <v>9353</v>
      </c>
      <c r="G1884" t="s">
        <v>141</v>
      </c>
      <c r="H1884" t="s">
        <v>189</v>
      </c>
      <c r="I1884" t="s">
        <v>189</v>
      </c>
      <c r="J1884" s="1">
        <v>46113</v>
      </c>
      <c r="K1884" t="s">
        <v>440</v>
      </c>
      <c r="L1884">
        <v>1</v>
      </c>
      <c r="M1884" t="s">
        <v>441</v>
      </c>
      <c r="N1884" t="s">
        <v>442</v>
      </c>
      <c r="O1884" t="s">
        <v>155</v>
      </c>
      <c r="P1884" t="s">
        <v>154</v>
      </c>
      <c r="Q1884">
        <v>3474.22</v>
      </c>
      <c r="R1884">
        <v>120</v>
      </c>
      <c r="S1884">
        <v>27249.57</v>
      </c>
      <c r="T1884">
        <v>435.4</v>
      </c>
      <c r="U1884">
        <v>14</v>
      </c>
      <c r="V1884">
        <v>5</v>
      </c>
      <c r="W1884">
        <v>1093.1199999999999</v>
      </c>
      <c r="X1884">
        <v>1093.1199999999999</v>
      </c>
      <c r="Y1884">
        <v>0</v>
      </c>
      <c r="Z1884">
        <v>0</v>
      </c>
      <c r="AA1884">
        <v>23339.95</v>
      </c>
      <c r="AB1884">
        <v>419.57</v>
      </c>
      <c r="AC1884">
        <v>21400.38</v>
      </c>
      <c r="AD1884">
        <v>3</v>
      </c>
      <c r="AE1884">
        <v>2</v>
      </c>
      <c r="AF1884">
        <v>103</v>
      </c>
      <c r="AG1884">
        <v>9</v>
      </c>
      <c r="AH1884">
        <v>1</v>
      </c>
      <c r="AI1884">
        <v>5</v>
      </c>
      <c r="AJ1884">
        <v>0</v>
      </c>
      <c r="AK1884">
        <v>0</v>
      </c>
      <c r="AL1884">
        <v>0</v>
      </c>
      <c r="AM1884">
        <v>0</v>
      </c>
      <c r="AN1884">
        <v>0</v>
      </c>
      <c r="AO1884">
        <v>68</v>
      </c>
      <c r="AP1884">
        <v>282</v>
      </c>
      <c r="AQ1884">
        <v>68</v>
      </c>
      <c r="AR1884">
        <v>0</v>
      </c>
      <c r="AS1884">
        <v>38</v>
      </c>
      <c r="AT1884">
        <v>4</v>
      </c>
      <c r="AU1884">
        <v>2</v>
      </c>
      <c r="AV1884">
        <v>0</v>
      </c>
      <c r="AW1884">
        <v>2</v>
      </c>
      <c r="AX1884">
        <v>0</v>
      </c>
      <c r="AY1884">
        <v>44</v>
      </c>
      <c r="AZ1884">
        <v>64</v>
      </c>
      <c r="BA1884">
        <v>32</v>
      </c>
      <c r="BB1884">
        <v>6</v>
      </c>
      <c r="BC1884">
        <v>3</v>
      </c>
      <c r="BD1884">
        <v>2</v>
      </c>
      <c r="BE1884">
        <v>0</v>
      </c>
      <c r="BF1884">
        <v>118</v>
      </c>
      <c r="BG1884">
        <v>2130</v>
      </c>
      <c r="BH1884">
        <v>2</v>
      </c>
      <c r="BI1884">
        <v>14</v>
      </c>
      <c r="BJ1884" s="2">
        <v>46132</v>
      </c>
      <c r="BK1884">
        <v>0</v>
      </c>
      <c r="BL1884" s="3" t="str">
        <f>VLOOKUP(O1884,DropDownList!$H$1:$I$7,2,FALSE)</f>
        <v>2022/23</v>
      </c>
      <c r="BM1884" s="3" t="str">
        <f t="shared" si="29"/>
        <v>JP COURT</v>
      </c>
    </row>
    <row r="1885" spans="1:65" x14ac:dyDescent="0.2">
      <c r="A1885">
        <v>2026</v>
      </c>
      <c r="B1885">
        <v>4</v>
      </c>
      <c r="C1885" t="s">
        <v>189</v>
      </c>
      <c r="D1885" t="s">
        <v>196</v>
      </c>
      <c r="E1885" t="s">
        <v>27</v>
      </c>
      <c r="F1885">
        <v>9353</v>
      </c>
      <c r="G1885" t="s">
        <v>141</v>
      </c>
      <c r="H1885" t="s">
        <v>189</v>
      </c>
      <c r="I1885" t="s">
        <v>189</v>
      </c>
      <c r="J1885" s="1">
        <v>46113</v>
      </c>
      <c r="K1885" t="s">
        <v>440</v>
      </c>
      <c r="L1885">
        <v>1</v>
      </c>
      <c r="M1885" t="s">
        <v>441</v>
      </c>
      <c r="N1885" t="s">
        <v>442</v>
      </c>
      <c r="O1885" t="s">
        <v>155</v>
      </c>
      <c r="P1885" t="s">
        <v>153</v>
      </c>
      <c r="Q1885">
        <v>270</v>
      </c>
      <c r="R1885">
        <v>20</v>
      </c>
      <c r="S1885">
        <v>900</v>
      </c>
      <c r="T1885">
        <v>45</v>
      </c>
      <c r="U1885">
        <v>6</v>
      </c>
      <c r="V1885">
        <v>5</v>
      </c>
      <c r="W1885">
        <v>225</v>
      </c>
      <c r="X1885">
        <v>225</v>
      </c>
      <c r="Y1885">
        <v>0</v>
      </c>
      <c r="Z1885">
        <v>0</v>
      </c>
      <c r="AA1885">
        <v>585</v>
      </c>
      <c r="AB1885">
        <v>0</v>
      </c>
      <c r="AC1885">
        <v>585</v>
      </c>
      <c r="AD1885">
        <v>5</v>
      </c>
      <c r="AE1885">
        <v>0</v>
      </c>
      <c r="AF1885">
        <v>13</v>
      </c>
      <c r="AG1885">
        <v>0</v>
      </c>
      <c r="AH1885">
        <v>1</v>
      </c>
      <c r="AI1885">
        <v>6</v>
      </c>
      <c r="AJ1885">
        <v>0</v>
      </c>
      <c r="AK1885">
        <v>0</v>
      </c>
      <c r="AL1885">
        <v>0</v>
      </c>
      <c r="AM1885">
        <v>0</v>
      </c>
      <c r="AN1885">
        <v>0</v>
      </c>
      <c r="AO1885">
        <v>17</v>
      </c>
      <c r="AP1885">
        <v>86</v>
      </c>
      <c r="AQ1885">
        <v>25</v>
      </c>
      <c r="AR1885">
        <v>0</v>
      </c>
      <c r="AS1885">
        <v>19</v>
      </c>
      <c r="AT1885">
        <v>0</v>
      </c>
      <c r="AU1885">
        <v>0</v>
      </c>
      <c r="AV1885">
        <v>0</v>
      </c>
      <c r="AW1885">
        <v>0</v>
      </c>
      <c r="AX1885">
        <v>0</v>
      </c>
      <c r="AY1885">
        <v>2</v>
      </c>
      <c r="AZ1885">
        <v>18</v>
      </c>
      <c r="BA1885">
        <v>15</v>
      </c>
      <c r="BB1885">
        <v>0</v>
      </c>
      <c r="BC1885">
        <v>0</v>
      </c>
      <c r="BD1885">
        <v>0</v>
      </c>
      <c r="BE1885">
        <v>0</v>
      </c>
      <c r="BF1885">
        <v>16</v>
      </c>
      <c r="BG1885">
        <v>270</v>
      </c>
      <c r="BH1885">
        <v>0</v>
      </c>
      <c r="BI1885">
        <v>6</v>
      </c>
      <c r="BJ1885" s="2">
        <v>46132</v>
      </c>
      <c r="BK1885">
        <v>0</v>
      </c>
      <c r="BL1885" s="3" t="str">
        <f>VLOOKUP(O1885,DropDownList!$H$1:$I$7,2,FALSE)</f>
        <v>2022/23</v>
      </c>
      <c r="BM1885" s="3" t="str">
        <f t="shared" si="29"/>
        <v>PREG</v>
      </c>
    </row>
    <row r="1886" spans="1:65" x14ac:dyDescent="0.2">
      <c r="A1886">
        <v>2026</v>
      </c>
      <c r="B1886">
        <v>4</v>
      </c>
      <c r="C1886" t="s">
        <v>189</v>
      </c>
      <c r="D1886" t="s">
        <v>196</v>
      </c>
      <c r="E1886" t="s">
        <v>27</v>
      </c>
      <c r="F1886">
        <v>9353</v>
      </c>
      <c r="G1886" t="s">
        <v>141</v>
      </c>
      <c r="H1886" t="s">
        <v>189</v>
      </c>
      <c r="I1886" t="s">
        <v>189</v>
      </c>
      <c r="J1886" s="1">
        <v>46113</v>
      </c>
      <c r="K1886" t="s">
        <v>440</v>
      </c>
      <c r="L1886">
        <v>1</v>
      </c>
      <c r="M1886" t="s">
        <v>441</v>
      </c>
      <c r="N1886" t="s">
        <v>442</v>
      </c>
      <c r="O1886" t="s">
        <v>155</v>
      </c>
      <c r="P1886" t="s">
        <v>148</v>
      </c>
      <c r="Q1886">
        <v>83.12</v>
      </c>
      <c r="R1886">
        <v>7</v>
      </c>
      <c r="S1886">
        <v>420</v>
      </c>
      <c r="T1886">
        <v>60</v>
      </c>
      <c r="U1886">
        <v>2</v>
      </c>
      <c r="V1886">
        <v>2</v>
      </c>
      <c r="W1886">
        <v>83.12</v>
      </c>
      <c r="X1886">
        <v>83.12</v>
      </c>
      <c r="Y1886">
        <v>0</v>
      </c>
      <c r="Z1886">
        <v>0</v>
      </c>
      <c r="AA1886">
        <v>276.88</v>
      </c>
      <c r="AB1886">
        <v>0</v>
      </c>
      <c r="AC1886">
        <v>276.88</v>
      </c>
      <c r="AD1886">
        <v>1</v>
      </c>
      <c r="AE1886">
        <v>1</v>
      </c>
      <c r="AF1886">
        <v>4</v>
      </c>
      <c r="AG1886">
        <v>1</v>
      </c>
      <c r="AH1886">
        <v>1</v>
      </c>
      <c r="AI1886">
        <v>1</v>
      </c>
      <c r="AJ1886">
        <v>0</v>
      </c>
      <c r="AK1886">
        <v>0</v>
      </c>
      <c r="AL1886">
        <v>0</v>
      </c>
      <c r="AM1886">
        <v>0</v>
      </c>
      <c r="AN1886">
        <v>0</v>
      </c>
      <c r="AO1886">
        <v>6</v>
      </c>
      <c r="AP1886">
        <v>30</v>
      </c>
      <c r="AQ1886">
        <v>6</v>
      </c>
      <c r="AR1886">
        <v>0</v>
      </c>
      <c r="AS1886">
        <v>6</v>
      </c>
      <c r="AT1886">
        <v>0</v>
      </c>
      <c r="AU1886">
        <v>1</v>
      </c>
      <c r="AV1886">
        <v>0</v>
      </c>
      <c r="AW1886">
        <v>0</v>
      </c>
      <c r="AX1886">
        <v>0</v>
      </c>
      <c r="AY1886">
        <v>3</v>
      </c>
      <c r="AZ1886">
        <v>7</v>
      </c>
      <c r="BA1886">
        <v>7</v>
      </c>
      <c r="BB1886">
        <v>0</v>
      </c>
      <c r="BC1886">
        <v>0</v>
      </c>
      <c r="BD1886">
        <v>0</v>
      </c>
      <c r="BE1886">
        <v>0</v>
      </c>
      <c r="BF1886">
        <v>6</v>
      </c>
      <c r="BG1886">
        <v>60</v>
      </c>
      <c r="BH1886">
        <v>0</v>
      </c>
      <c r="BI1886">
        <v>2</v>
      </c>
      <c r="BJ1886" s="2">
        <v>46132</v>
      </c>
      <c r="BK1886">
        <v>0</v>
      </c>
      <c r="BL1886" s="3" t="str">
        <f>VLOOKUP(O1886,DropDownList!$H$1:$I$7,2,FALSE)</f>
        <v>2022/23</v>
      </c>
      <c r="BM1886" s="3" t="str">
        <f t="shared" si="29"/>
        <v>PRAS</v>
      </c>
    </row>
    <row r="1887" spans="1:65" x14ac:dyDescent="0.2">
      <c r="A1887">
        <v>2026</v>
      </c>
      <c r="B1887">
        <v>4</v>
      </c>
      <c r="C1887" t="s">
        <v>189</v>
      </c>
      <c r="D1887" t="s">
        <v>196</v>
      </c>
      <c r="E1887" t="s">
        <v>27</v>
      </c>
      <c r="F1887">
        <v>9353</v>
      </c>
      <c r="G1887" t="s">
        <v>141</v>
      </c>
      <c r="H1887" t="s">
        <v>189</v>
      </c>
      <c r="I1887" t="s">
        <v>189</v>
      </c>
      <c r="J1887" s="1">
        <v>46113</v>
      </c>
      <c r="K1887" t="s">
        <v>440</v>
      </c>
      <c r="L1887">
        <v>1</v>
      </c>
      <c r="M1887" t="s">
        <v>441</v>
      </c>
      <c r="N1887" t="s">
        <v>442</v>
      </c>
      <c r="O1887" t="s">
        <v>156</v>
      </c>
      <c r="P1887" t="s">
        <v>152</v>
      </c>
      <c r="Q1887">
        <v>0</v>
      </c>
      <c r="R1887">
        <v>17</v>
      </c>
      <c r="S1887">
        <v>680</v>
      </c>
      <c r="T1887">
        <v>280</v>
      </c>
      <c r="U1887">
        <v>0</v>
      </c>
      <c r="V1887">
        <v>0</v>
      </c>
      <c r="W1887">
        <v>0</v>
      </c>
      <c r="X1887">
        <v>0</v>
      </c>
      <c r="Y1887">
        <v>0</v>
      </c>
      <c r="Z1887">
        <v>0</v>
      </c>
      <c r="AA1887">
        <v>400</v>
      </c>
      <c r="AB1887">
        <v>0</v>
      </c>
      <c r="AC1887">
        <v>400</v>
      </c>
      <c r="AD1887">
        <v>0</v>
      </c>
      <c r="AE1887">
        <v>0</v>
      </c>
      <c r="AF1887">
        <v>10</v>
      </c>
      <c r="AG1887">
        <v>0</v>
      </c>
      <c r="AH1887">
        <v>7</v>
      </c>
      <c r="AI1887">
        <v>0</v>
      </c>
      <c r="AJ1887">
        <v>0</v>
      </c>
      <c r="AK1887">
        <v>0</v>
      </c>
      <c r="AL1887">
        <v>0</v>
      </c>
      <c r="AM1887">
        <v>0</v>
      </c>
      <c r="AN1887">
        <v>0</v>
      </c>
      <c r="AO1887">
        <v>0</v>
      </c>
      <c r="AP1887">
        <v>0</v>
      </c>
      <c r="AQ1887">
        <v>0</v>
      </c>
      <c r="AR1887">
        <v>0</v>
      </c>
      <c r="AS1887">
        <v>0</v>
      </c>
      <c r="AT1887">
        <v>0</v>
      </c>
      <c r="AU1887">
        <v>0</v>
      </c>
      <c r="AV1887">
        <v>0</v>
      </c>
      <c r="AW1887">
        <v>0</v>
      </c>
      <c r="AX1887">
        <v>0</v>
      </c>
      <c r="AY1887">
        <v>0</v>
      </c>
      <c r="AZ1887">
        <v>0</v>
      </c>
      <c r="BA1887">
        <v>0</v>
      </c>
      <c r="BB1887">
        <v>0</v>
      </c>
      <c r="BC1887">
        <v>0</v>
      </c>
      <c r="BD1887">
        <v>0</v>
      </c>
      <c r="BE1887">
        <v>0</v>
      </c>
      <c r="BF1887">
        <v>0</v>
      </c>
      <c r="BG1887">
        <v>0</v>
      </c>
      <c r="BH1887">
        <v>0</v>
      </c>
      <c r="BI1887">
        <v>0</v>
      </c>
      <c r="BJ1887" s="2">
        <v>46132</v>
      </c>
      <c r="BK1887">
        <v>0</v>
      </c>
      <c r="BL1887" s="3" t="str">
        <f>VLOOKUP(O1887,DropDownList!$H$1:$I$7,2,FALSE)</f>
        <v>2023/24</v>
      </c>
      <c r="BM1887" s="3" t="str">
        <f t="shared" si="29"/>
        <v>PCOA</v>
      </c>
    </row>
    <row r="1888" spans="1:65" x14ac:dyDescent="0.2">
      <c r="A1888">
        <v>2026</v>
      </c>
      <c r="B1888">
        <v>4</v>
      </c>
      <c r="C1888" t="s">
        <v>189</v>
      </c>
      <c r="D1888" t="s">
        <v>196</v>
      </c>
      <c r="E1888" t="s">
        <v>27</v>
      </c>
      <c r="F1888">
        <v>9353</v>
      </c>
      <c r="G1888" t="s">
        <v>141</v>
      </c>
      <c r="H1888" t="s">
        <v>189</v>
      </c>
      <c r="I1888" t="s">
        <v>189</v>
      </c>
      <c r="J1888" s="1">
        <v>46113</v>
      </c>
      <c r="K1888" t="s">
        <v>440</v>
      </c>
      <c r="L1888">
        <v>1</v>
      </c>
      <c r="M1888" t="s">
        <v>441</v>
      </c>
      <c r="N1888" t="s">
        <v>442</v>
      </c>
      <c r="O1888" t="s">
        <v>149</v>
      </c>
      <c r="P1888" t="s">
        <v>150</v>
      </c>
      <c r="Q1888">
        <v>6384.03</v>
      </c>
      <c r="R1888">
        <v>68</v>
      </c>
      <c r="S1888">
        <v>10162.120000000001</v>
      </c>
      <c r="T1888">
        <v>290</v>
      </c>
      <c r="U1888">
        <v>38</v>
      </c>
      <c r="V1888">
        <v>35</v>
      </c>
      <c r="W1888">
        <v>4933.1400000000003</v>
      </c>
      <c r="X1888">
        <v>5925.28</v>
      </c>
      <c r="Y1888">
        <v>65</v>
      </c>
      <c r="Z1888">
        <v>9872.1200000000008</v>
      </c>
      <c r="AA1888">
        <v>3488.09</v>
      </c>
      <c r="AB1888">
        <v>653.09</v>
      </c>
      <c r="AC1888">
        <v>2835</v>
      </c>
      <c r="AD1888">
        <v>30</v>
      </c>
      <c r="AE1888">
        <v>5</v>
      </c>
      <c r="AF1888">
        <v>27</v>
      </c>
      <c r="AG1888">
        <v>5</v>
      </c>
      <c r="AH1888">
        <v>3</v>
      </c>
      <c r="AI1888">
        <v>33</v>
      </c>
      <c r="AJ1888">
        <v>16</v>
      </c>
      <c r="AK1888">
        <v>6</v>
      </c>
      <c r="AL1888">
        <v>0</v>
      </c>
      <c r="AM1888">
        <v>0</v>
      </c>
      <c r="AN1888">
        <v>0</v>
      </c>
      <c r="AO1888">
        <v>45</v>
      </c>
      <c r="AP1888">
        <v>61</v>
      </c>
      <c r="AQ1888">
        <v>44</v>
      </c>
      <c r="AR1888">
        <v>0</v>
      </c>
      <c r="AS1888">
        <v>3</v>
      </c>
      <c r="AT1888">
        <v>0</v>
      </c>
      <c r="AU1888">
        <v>0</v>
      </c>
      <c r="AV1888">
        <v>0</v>
      </c>
      <c r="AW1888">
        <v>0</v>
      </c>
      <c r="AX1888">
        <v>0</v>
      </c>
      <c r="AY1888">
        <v>3</v>
      </c>
      <c r="AZ1888">
        <v>3</v>
      </c>
      <c r="BA1888">
        <v>0</v>
      </c>
      <c r="BB1888">
        <v>0</v>
      </c>
      <c r="BC1888">
        <v>0</v>
      </c>
      <c r="BD1888">
        <v>1</v>
      </c>
      <c r="BE1888">
        <v>0</v>
      </c>
      <c r="BF1888">
        <v>45</v>
      </c>
      <c r="BG1888">
        <v>5609.44</v>
      </c>
      <c r="BH1888">
        <v>0</v>
      </c>
      <c r="BI1888">
        <v>38</v>
      </c>
      <c r="BJ1888" s="2">
        <v>46132</v>
      </c>
      <c r="BK1888">
        <v>0</v>
      </c>
      <c r="BL1888" s="3" t="str">
        <f>VLOOKUP(O1888,DropDownList!$H$1:$I$7,2,FALSE)</f>
        <v>2025/26</v>
      </c>
      <c r="BM1888" s="3" t="str">
        <f t="shared" si="29"/>
        <v>FISCAL FINES</v>
      </c>
    </row>
    <row r="1889" spans="1:65" x14ac:dyDescent="0.2">
      <c r="A1889">
        <v>2026</v>
      </c>
      <c r="B1889">
        <v>4</v>
      </c>
      <c r="C1889" t="s">
        <v>189</v>
      </c>
      <c r="D1889" t="s">
        <v>196</v>
      </c>
      <c r="E1889" t="s">
        <v>27</v>
      </c>
      <c r="F1889">
        <v>9353</v>
      </c>
      <c r="G1889" t="s">
        <v>141</v>
      </c>
      <c r="H1889" t="s">
        <v>189</v>
      </c>
      <c r="I1889" t="s">
        <v>189</v>
      </c>
      <c r="J1889" s="1">
        <v>46113</v>
      </c>
      <c r="K1889" t="s">
        <v>440</v>
      </c>
      <c r="L1889">
        <v>1</v>
      </c>
      <c r="M1889" t="s">
        <v>441</v>
      </c>
      <c r="N1889" t="s">
        <v>442</v>
      </c>
      <c r="O1889" t="s">
        <v>147</v>
      </c>
      <c r="P1889" t="s">
        <v>146</v>
      </c>
      <c r="Q1889">
        <v>320</v>
      </c>
      <c r="R1889">
        <v>142</v>
      </c>
      <c r="S1889">
        <v>2120</v>
      </c>
      <c r="T1889">
        <v>30</v>
      </c>
      <c r="U1889">
        <v>49</v>
      </c>
      <c r="V1889">
        <v>11</v>
      </c>
      <c r="W1889">
        <v>200</v>
      </c>
      <c r="X1889">
        <v>200</v>
      </c>
      <c r="Y1889">
        <v>0</v>
      </c>
      <c r="Z1889">
        <v>0</v>
      </c>
      <c r="AA1889">
        <v>1770</v>
      </c>
      <c r="AB1889">
        <v>0</v>
      </c>
      <c r="AC1889">
        <v>0</v>
      </c>
      <c r="AD1889">
        <v>11</v>
      </c>
      <c r="AE1889">
        <v>0</v>
      </c>
      <c r="AF1889">
        <v>119</v>
      </c>
      <c r="AG1889">
        <v>0</v>
      </c>
      <c r="AH1889">
        <v>2</v>
      </c>
      <c r="AI1889">
        <v>21</v>
      </c>
      <c r="AJ1889">
        <v>0</v>
      </c>
      <c r="AK1889">
        <v>0</v>
      </c>
      <c r="AL1889">
        <v>0</v>
      </c>
      <c r="AM1889">
        <v>0</v>
      </c>
      <c r="AN1889">
        <v>0</v>
      </c>
      <c r="AO1889">
        <v>83</v>
      </c>
      <c r="AP1889">
        <v>276</v>
      </c>
      <c r="AQ1889">
        <v>83</v>
      </c>
      <c r="AR1889">
        <v>0</v>
      </c>
      <c r="AS1889">
        <v>32</v>
      </c>
      <c r="AT1889">
        <v>0</v>
      </c>
      <c r="AU1889">
        <v>0</v>
      </c>
      <c r="AV1889">
        <v>0</v>
      </c>
      <c r="AW1889">
        <v>2</v>
      </c>
      <c r="AX1889">
        <v>0</v>
      </c>
      <c r="AY1889">
        <v>38</v>
      </c>
      <c r="AZ1889">
        <v>65</v>
      </c>
      <c r="BA1889">
        <v>28</v>
      </c>
      <c r="BB1889">
        <v>5</v>
      </c>
      <c r="BC1889">
        <v>1</v>
      </c>
      <c r="BD1889">
        <v>2</v>
      </c>
      <c r="BE1889">
        <v>0</v>
      </c>
      <c r="BF1889">
        <v>140</v>
      </c>
      <c r="BG1889">
        <v>320</v>
      </c>
      <c r="BH1889">
        <v>0</v>
      </c>
      <c r="BI1889">
        <v>49</v>
      </c>
      <c r="BJ1889" s="2">
        <v>46132</v>
      </c>
      <c r="BK1889">
        <v>0</v>
      </c>
      <c r="BL1889" s="3" t="str">
        <f>VLOOKUP(O1889,DropDownList!$H$1:$I$7,2,FALSE)</f>
        <v>2024/25</v>
      </c>
      <c r="BM1889" s="3" t="str">
        <f t="shared" si="29"/>
        <v>VSUR</v>
      </c>
    </row>
    <row r="1890" spans="1:65" x14ac:dyDescent="0.2">
      <c r="A1890">
        <v>2026</v>
      </c>
      <c r="B1890">
        <v>4</v>
      </c>
      <c r="C1890" t="s">
        <v>189</v>
      </c>
      <c r="D1890" t="s">
        <v>196</v>
      </c>
      <c r="E1890" t="s">
        <v>27</v>
      </c>
      <c r="F1890">
        <v>9353</v>
      </c>
      <c r="G1890" t="s">
        <v>141</v>
      </c>
      <c r="H1890" t="s">
        <v>189</v>
      </c>
      <c r="I1890" t="s">
        <v>189</v>
      </c>
      <c r="J1890" s="1">
        <v>46113</v>
      </c>
      <c r="K1890" t="s">
        <v>440</v>
      </c>
      <c r="L1890">
        <v>1</v>
      </c>
      <c r="M1890" t="s">
        <v>441</v>
      </c>
      <c r="N1890" t="s">
        <v>442</v>
      </c>
      <c r="O1890" t="s">
        <v>156</v>
      </c>
      <c r="P1890" t="s">
        <v>150</v>
      </c>
      <c r="Q1890">
        <v>3422.17</v>
      </c>
      <c r="R1890">
        <v>106</v>
      </c>
      <c r="S1890">
        <v>17559.34</v>
      </c>
      <c r="T1890">
        <v>1377.48</v>
      </c>
      <c r="U1890">
        <v>26</v>
      </c>
      <c r="V1890">
        <v>9</v>
      </c>
      <c r="W1890">
        <v>1416.45</v>
      </c>
      <c r="X1890">
        <v>1416.45</v>
      </c>
      <c r="Y1890">
        <v>94</v>
      </c>
      <c r="Z1890">
        <v>16181.86</v>
      </c>
      <c r="AA1890">
        <v>12759.69</v>
      </c>
      <c r="AB1890">
        <v>5277.35</v>
      </c>
      <c r="AC1890">
        <v>7482.34</v>
      </c>
      <c r="AD1890">
        <v>8</v>
      </c>
      <c r="AE1890">
        <v>1</v>
      </c>
      <c r="AF1890">
        <v>67</v>
      </c>
      <c r="AG1890">
        <v>6</v>
      </c>
      <c r="AH1890">
        <v>12</v>
      </c>
      <c r="AI1890">
        <v>20</v>
      </c>
      <c r="AJ1890">
        <v>25</v>
      </c>
      <c r="AK1890">
        <v>14</v>
      </c>
      <c r="AL1890">
        <v>1</v>
      </c>
      <c r="AM1890">
        <v>6</v>
      </c>
      <c r="AN1890">
        <v>1</v>
      </c>
      <c r="AO1890">
        <v>65</v>
      </c>
      <c r="AP1890">
        <v>248</v>
      </c>
      <c r="AQ1890">
        <v>67</v>
      </c>
      <c r="AR1890">
        <v>3</v>
      </c>
      <c r="AS1890">
        <v>31</v>
      </c>
      <c r="AT1890">
        <v>1</v>
      </c>
      <c r="AU1890">
        <v>0</v>
      </c>
      <c r="AV1890">
        <v>0</v>
      </c>
      <c r="AW1890">
        <v>0</v>
      </c>
      <c r="AX1890">
        <v>0</v>
      </c>
      <c r="AY1890">
        <v>39</v>
      </c>
      <c r="AZ1890">
        <v>58</v>
      </c>
      <c r="BA1890">
        <v>34</v>
      </c>
      <c r="BB1890">
        <v>6</v>
      </c>
      <c r="BC1890">
        <v>0</v>
      </c>
      <c r="BD1890">
        <v>0</v>
      </c>
      <c r="BE1890">
        <v>0</v>
      </c>
      <c r="BF1890">
        <v>65</v>
      </c>
      <c r="BG1890">
        <v>2900.46</v>
      </c>
      <c r="BH1890">
        <v>1</v>
      </c>
      <c r="BI1890">
        <v>26</v>
      </c>
      <c r="BJ1890" s="2">
        <v>46132</v>
      </c>
      <c r="BK1890">
        <v>0</v>
      </c>
      <c r="BL1890" s="3" t="str">
        <f>VLOOKUP(O1890,DropDownList!$H$1:$I$7,2,FALSE)</f>
        <v>2023/24</v>
      </c>
      <c r="BM1890" s="3" t="str">
        <f t="shared" si="29"/>
        <v>FISCAL FINES</v>
      </c>
    </row>
    <row r="1891" spans="1:65" x14ac:dyDescent="0.2">
      <c r="A1891">
        <v>2026</v>
      </c>
      <c r="B1891">
        <v>4</v>
      </c>
      <c r="C1891" t="s">
        <v>189</v>
      </c>
      <c r="D1891" t="s">
        <v>196</v>
      </c>
      <c r="E1891" t="s">
        <v>27</v>
      </c>
      <c r="F1891">
        <v>9353</v>
      </c>
      <c r="G1891" t="s">
        <v>141</v>
      </c>
      <c r="H1891" t="s">
        <v>189</v>
      </c>
      <c r="I1891" t="s">
        <v>189</v>
      </c>
      <c r="J1891" s="1">
        <v>46113</v>
      </c>
      <c r="K1891" t="s">
        <v>440</v>
      </c>
      <c r="L1891">
        <v>1</v>
      </c>
      <c r="M1891" t="s">
        <v>441</v>
      </c>
      <c r="N1891" t="s">
        <v>442</v>
      </c>
      <c r="O1891" t="s">
        <v>156</v>
      </c>
      <c r="P1891" t="s">
        <v>154</v>
      </c>
      <c r="Q1891">
        <v>5717.38</v>
      </c>
      <c r="R1891">
        <v>115</v>
      </c>
      <c r="S1891">
        <v>32201.69</v>
      </c>
      <c r="T1891">
        <v>263.87</v>
      </c>
      <c r="U1891">
        <v>24</v>
      </c>
      <c r="V1891">
        <v>12</v>
      </c>
      <c r="W1891">
        <v>3767.01</v>
      </c>
      <c r="X1891">
        <v>3767.01</v>
      </c>
      <c r="Y1891">
        <v>0</v>
      </c>
      <c r="Z1891">
        <v>0</v>
      </c>
      <c r="AA1891">
        <v>26220.44</v>
      </c>
      <c r="AB1891">
        <v>1461.42</v>
      </c>
      <c r="AC1891">
        <v>23172.89</v>
      </c>
      <c r="AD1891">
        <v>6</v>
      </c>
      <c r="AE1891">
        <v>6</v>
      </c>
      <c r="AF1891">
        <v>89</v>
      </c>
      <c r="AG1891">
        <v>13</v>
      </c>
      <c r="AH1891">
        <v>0</v>
      </c>
      <c r="AI1891">
        <v>11</v>
      </c>
      <c r="AJ1891">
        <v>0</v>
      </c>
      <c r="AK1891">
        <v>0</v>
      </c>
      <c r="AL1891">
        <v>0</v>
      </c>
      <c r="AM1891">
        <v>0</v>
      </c>
      <c r="AN1891">
        <v>0</v>
      </c>
      <c r="AO1891">
        <v>56</v>
      </c>
      <c r="AP1891">
        <v>269</v>
      </c>
      <c r="AQ1891">
        <v>62</v>
      </c>
      <c r="AR1891">
        <v>0</v>
      </c>
      <c r="AS1891">
        <v>37</v>
      </c>
      <c r="AT1891">
        <v>3</v>
      </c>
      <c r="AU1891">
        <v>3</v>
      </c>
      <c r="AV1891">
        <v>1</v>
      </c>
      <c r="AW1891">
        <v>1</v>
      </c>
      <c r="AX1891">
        <v>0</v>
      </c>
      <c r="AY1891">
        <v>27</v>
      </c>
      <c r="AZ1891">
        <v>56</v>
      </c>
      <c r="BA1891">
        <v>37</v>
      </c>
      <c r="BB1891">
        <v>9</v>
      </c>
      <c r="BC1891">
        <v>4</v>
      </c>
      <c r="BD1891">
        <v>1</v>
      </c>
      <c r="BE1891">
        <v>0</v>
      </c>
      <c r="BF1891">
        <v>114</v>
      </c>
      <c r="BG1891">
        <v>2880</v>
      </c>
      <c r="BH1891">
        <v>2</v>
      </c>
      <c r="BI1891">
        <v>22</v>
      </c>
      <c r="BJ1891" s="2">
        <v>46132</v>
      </c>
      <c r="BK1891">
        <v>0</v>
      </c>
      <c r="BL1891" s="3" t="str">
        <f>VLOOKUP(O1891,DropDownList!$H$1:$I$7,2,FALSE)</f>
        <v>2023/24</v>
      </c>
      <c r="BM1891" s="3" t="str">
        <f t="shared" si="29"/>
        <v>JP COURT</v>
      </c>
    </row>
    <row r="1892" spans="1:65" x14ac:dyDescent="0.2">
      <c r="A1892">
        <v>2026</v>
      </c>
      <c r="B1892">
        <v>4</v>
      </c>
      <c r="C1892" t="s">
        <v>189</v>
      </c>
      <c r="D1892" t="s">
        <v>196</v>
      </c>
      <c r="E1892" t="s">
        <v>27</v>
      </c>
      <c r="F1892">
        <v>9353</v>
      </c>
      <c r="G1892" t="s">
        <v>141</v>
      </c>
      <c r="H1892" t="s">
        <v>189</v>
      </c>
      <c r="I1892" t="s">
        <v>189</v>
      </c>
      <c r="J1892" s="1">
        <v>46113</v>
      </c>
      <c r="K1892" t="s">
        <v>440</v>
      </c>
      <c r="L1892">
        <v>1</v>
      </c>
      <c r="M1892" t="s">
        <v>441</v>
      </c>
      <c r="N1892" t="s">
        <v>442</v>
      </c>
      <c r="O1892" t="s">
        <v>147</v>
      </c>
      <c r="P1892" t="s">
        <v>148</v>
      </c>
      <c r="Q1892">
        <v>60</v>
      </c>
      <c r="R1892">
        <v>4</v>
      </c>
      <c r="S1892">
        <v>240</v>
      </c>
      <c r="T1892">
        <v>60</v>
      </c>
      <c r="U1892">
        <v>1</v>
      </c>
      <c r="V1892">
        <v>0</v>
      </c>
      <c r="W1892">
        <v>0</v>
      </c>
      <c r="X1892">
        <v>0</v>
      </c>
      <c r="Y1892">
        <v>0</v>
      </c>
      <c r="Z1892">
        <v>0</v>
      </c>
      <c r="AA1892">
        <v>120</v>
      </c>
      <c r="AB1892">
        <v>0</v>
      </c>
      <c r="AC1892">
        <v>120</v>
      </c>
      <c r="AD1892">
        <v>0</v>
      </c>
      <c r="AE1892">
        <v>0</v>
      </c>
      <c r="AF1892">
        <v>2</v>
      </c>
      <c r="AG1892">
        <v>0</v>
      </c>
      <c r="AH1892">
        <v>1</v>
      </c>
      <c r="AI1892">
        <v>1</v>
      </c>
      <c r="AJ1892">
        <v>0</v>
      </c>
      <c r="AK1892">
        <v>0</v>
      </c>
      <c r="AL1892">
        <v>0</v>
      </c>
      <c r="AM1892">
        <v>0</v>
      </c>
      <c r="AN1892">
        <v>0</v>
      </c>
      <c r="AO1892">
        <v>2</v>
      </c>
      <c r="AP1892">
        <v>6</v>
      </c>
      <c r="AQ1892">
        <v>2</v>
      </c>
      <c r="AR1892">
        <v>0</v>
      </c>
      <c r="AS1892">
        <v>0</v>
      </c>
      <c r="AT1892">
        <v>0</v>
      </c>
      <c r="AU1892">
        <v>0</v>
      </c>
      <c r="AV1892">
        <v>0</v>
      </c>
      <c r="AW1892">
        <v>0</v>
      </c>
      <c r="AX1892">
        <v>0</v>
      </c>
      <c r="AY1892">
        <v>2</v>
      </c>
      <c r="AZ1892">
        <v>2</v>
      </c>
      <c r="BA1892">
        <v>0</v>
      </c>
      <c r="BB1892">
        <v>0</v>
      </c>
      <c r="BC1892">
        <v>0</v>
      </c>
      <c r="BD1892">
        <v>0</v>
      </c>
      <c r="BE1892">
        <v>0</v>
      </c>
      <c r="BF1892">
        <v>2</v>
      </c>
      <c r="BG1892">
        <v>60</v>
      </c>
      <c r="BH1892">
        <v>0</v>
      </c>
      <c r="BI1892">
        <v>1</v>
      </c>
      <c r="BJ1892" s="2">
        <v>46132</v>
      </c>
      <c r="BK1892">
        <v>0</v>
      </c>
      <c r="BL1892" s="3" t="str">
        <f>VLOOKUP(O1892,DropDownList!$H$1:$I$7,2,FALSE)</f>
        <v>2024/25</v>
      </c>
      <c r="BM1892" s="3" t="str">
        <f t="shared" si="29"/>
        <v>PRAS</v>
      </c>
    </row>
    <row r="1893" spans="1:65" x14ac:dyDescent="0.2">
      <c r="A1893">
        <v>2026</v>
      </c>
      <c r="B1893">
        <v>4</v>
      </c>
      <c r="C1893" t="s">
        <v>189</v>
      </c>
      <c r="D1893" t="s">
        <v>196</v>
      </c>
      <c r="E1893" t="s">
        <v>27</v>
      </c>
      <c r="F1893">
        <v>9353</v>
      </c>
      <c r="G1893" t="s">
        <v>141</v>
      </c>
      <c r="H1893" t="s">
        <v>189</v>
      </c>
      <c r="I1893" t="s">
        <v>189</v>
      </c>
      <c r="J1893" s="1">
        <v>46113</v>
      </c>
      <c r="K1893" t="s">
        <v>440</v>
      </c>
      <c r="L1893">
        <v>1</v>
      </c>
      <c r="M1893" t="s">
        <v>441</v>
      </c>
      <c r="N1893" t="s">
        <v>442</v>
      </c>
      <c r="O1893" t="s">
        <v>147</v>
      </c>
      <c r="P1893" t="s">
        <v>153</v>
      </c>
      <c r="Q1893">
        <v>180</v>
      </c>
      <c r="R1893">
        <v>18</v>
      </c>
      <c r="S1893">
        <v>810</v>
      </c>
      <c r="T1893">
        <v>0</v>
      </c>
      <c r="U1893">
        <v>4</v>
      </c>
      <c r="V1893">
        <v>4</v>
      </c>
      <c r="W1893">
        <v>180</v>
      </c>
      <c r="X1893">
        <v>180</v>
      </c>
      <c r="Y1893">
        <v>0</v>
      </c>
      <c r="Z1893">
        <v>0</v>
      </c>
      <c r="AA1893">
        <v>630</v>
      </c>
      <c r="AB1893">
        <v>0</v>
      </c>
      <c r="AC1893">
        <v>630</v>
      </c>
      <c r="AD1893">
        <v>4</v>
      </c>
      <c r="AE1893">
        <v>0</v>
      </c>
      <c r="AF1893">
        <v>14</v>
      </c>
      <c r="AG1893">
        <v>0</v>
      </c>
      <c r="AH1893">
        <v>0</v>
      </c>
      <c r="AI1893">
        <v>4</v>
      </c>
      <c r="AJ1893">
        <v>0</v>
      </c>
      <c r="AK1893">
        <v>0</v>
      </c>
      <c r="AL1893">
        <v>0</v>
      </c>
      <c r="AM1893">
        <v>0</v>
      </c>
      <c r="AN1893">
        <v>0</v>
      </c>
      <c r="AO1893">
        <v>12</v>
      </c>
      <c r="AP1893">
        <v>28</v>
      </c>
      <c r="AQ1893">
        <v>13</v>
      </c>
      <c r="AR1893">
        <v>1</v>
      </c>
      <c r="AS1893">
        <v>4</v>
      </c>
      <c r="AT1893">
        <v>0</v>
      </c>
      <c r="AU1893">
        <v>0</v>
      </c>
      <c r="AV1893">
        <v>0</v>
      </c>
      <c r="AW1893">
        <v>0</v>
      </c>
      <c r="AX1893">
        <v>0</v>
      </c>
      <c r="AY1893">
        <v>0</v>
      </c>
      <c r="AZ1893">
        <v>3</v>
      </c>
      <c r="BA1893">
        <v>3</v>
      </c>
      <c r="BB1893">
        <v>0</v>
      </c>
      <c r="BC1893">
        <v>0</v>
      </c>
      <c r="BD1893">
        <v>0</v>
      </c>
      <c r="BE1893">
        <v>0</v>
      </c>
      <c r="BF1893">
        <v>9</v>
      </c>
      <c r="BG1893">
        <v>180</v>
      </c>
      <c r="BH1893">
        <v>0</v>
      </c>
      <c r="BI1893">
        <v>4</v>
      </c>
      <c r="BJ1893" s="2">
        <v>46132</v>
      </c>
      <c r="BK1893">
        <v>0</v>
      </c>
      <c r="BL1893" s="3" t="str">
        <f>VLOOKUP(O1893,DropDownList!$H$1:$I$7,2,FALSE)</f>
        <v>2024/25</v>
      </c>
      <c r="BM1893" s="3" t="str">
        <f t="shared" si="29"/>
        <v>PREG</v>
      </c>
    </row>
    <row r="1894" spans="1:65" x14ac:dyDescent="0.2">
      <c r="A1894">
        <v>2026</v>
      </c>
      <c r="B1894">
        <v>4</v>
      </c>
      <c r="C1894" t="s">
        <v>189</v>
      </c>
      <c r="D1894" t="s">
        <v>196</v>
      </c>
      <c r="E1894" t="s">
        <v>27</v>
      </c>
      <c r="F1894">
        <v>9353</v>
      </c>
      <c r="G1894" t="s">
        <v>141</v>
      </c>
      <c r="H1894" t="s">
        <v>189</v>
      </c>
      <c r="I1894" t="s">
        <v>189</v>
      </c>
      <c r="J1894" s="1">
        <v>46113</v>
      </c>
      <c r="K1894" t="s">
        <v>440</v>
      </c>
      <c r="L1894">
        <v>1</v>
      </c>
      <c r="M1894" t="s">
        <v>441</v>
      </c>
      <c r="N1894" t="s">
        <v>442</v>
      </c>
      <c r="O1894" t="s">
        <v>147</v>
      </c>
      <c r="P1894" t="s">
        <v>151</v>
      </c>
      <c r="Q1894">
        <v>0</v>
      </c>
      <c r="R1894">
        <v>308</v>
      </c>
      <c r="S1894">
        <v>9240</v>
      </c>
      <c r="T1894">
        <v>1500</v>
      </c>
      <c r="U1894">
        <v>0</v>
      </c>
      <c r="V1894">
        <v>0</v>
      </c>
      <c r="W1894">
        <v>0</v>
      </c>
      <c r="X1894">
        <v>0</v>
      </c>
      <c r="Y1894">
        <v>0</v>
      </c>
      <c r="Z1894">
        <v>0</v>
      </c>
      <c r="AA1894">
        <v>7740</v>
      </c>
      <c r="AB1894">
        <v>0</v>
      </c>
      <c r="AC1894">
        <v>7740</v>
      </c>
      <c r="AD1894">
        <v>0</v>
      </c>
      <c r="AE1894">
        <v>0</v>
      </c>
      <c r="AF1894">
        <v>258</v>
      </c>
      <c r="AG1894">
        <v>0</v>
      </c>
      <c r="AH1894">
        <v>50</v>
      </c>
      <c r="AI1894">
        <v>0</v>
      </c>
      <c r="AJ1894">
        <v>0</v>
      </c>
      <c r="AK1894">
        <v>0</v>
      </c>
      <c r="AL1894">
        <v>0</v>
      </c>
      <c r="AM1894">
        <v>2</v>
      </c>
      <c r="AN1894">
        <v>0</v>
      </c>
      <c r="AO1894">
        <v>0</v>
      </c>
      <c r="AP1894">
        <v>0</v>
      </c>
      <c r="AQ1894">
        <v>0</v>
      </c>
      <c r="AR1894">
        <v>0</v>
      </c>
      <c r="AS1894">
        <v>0</v>
      </c>
      <c r="AT1894">
        <v>0</v>
      </c>
      <c r="AU1894">
        <v>0</v>
      </c>
      <c r="AV1894">
        <v>0</v>
      </c>
      <c r="AW1894">
        <v>0</v>
      </c>
      <c r="AX1894">
        <v>0</v>
      </c>
      <c r="AY1894">
        <v>0</v>
      </c>
      <c r="AZ1894">
        <v>0</v>
      </c>
      <c r="BA1894">
        <v>0</v>
      </c>
      <c r="BB1894">
        <v>0</v>
      </c>
      <c r="BC1894">
        <v>0</v>
      </c>
      <c r="BD1894">
        <v>0</v>
      </c>
      <c r="BE1894">
        <v>0</v>
      </c>
      <c r="BF1894">
        <v>0</v>
      </c>
      <c r="BG1894">
        <v>0</v>
      </c>
      <c r="BH1894">
        <v>0</v>
      </c>
      <c r="BI1894">
        <v>0</v>
      </c>
      <c r="BJ1894" s="2">
        <v>46132</v>
      </c>
      <c r="BK1894">
        <v>0</v>
      </c>
      <c r="BL1894" s="3" t="str">
        <f>VLOOKUP(O1894,DropDownList!$H$1:$I$7,2,FALSE)</f>
        <v>2024/25</v>
      </c>
      <c r="BM1894" s="3" t="str">
        <f t="shared" si="29"/>
        <v>PCPF</v>
      </c>
    </row>
    <row r="1895" spans="1:65" x14ac:dyDescent="0.2">
      <c r="A1895">
        <v>2026</v>
      </c>
      <c r="B1895">
        <v>4</v>
      </c>
      <c r="C1895" t="s">
        <v>189</v>
      </c>
      <c r="D1895" t="s">
        <v>196</v>
      </c>
      <c r="E1895" t="s">
        <v>27</v>
      </c>
      <c r="F1895">
        <v>9353</v>
      </c>
      <c r="G1895" t="s">
        <v>141</v>
      </c>
      <c r="H1895" t="s">
        <v>189</v>
      </c>
      <c r="I1895" t="s">
        <v>189</v>
      </c>
      <c r="J1895" s="1">
        <v>46113</v>
      </c>
      <c r="K1895" t="s">
        <v>440</v>
      </c>
      <c r="L1895">
        <v>1</v>
      </c>
      <c r="M1895" t="s">
        <v>441</v>
      </c>
      <c r="N1895" t="s">
        <v>442</v>
      </c>
      <c r="O1895" t="s">
        <v>147</v>
      </c>
      <c r="P1895" t="s">
        <v>152</v>
      </c>
      <c r="Q1895">
        <v>0</v>
      </c>
      <c r="R1895">
        <v>14</v>
      </c>
      <c r="S1895">
        <v>560</v>
      </c>
      <c r="T1895">
        <v>120</v>
      </c>
      <c r="U1895">
        <v>0</v>
      </c>
      <c r="V1895">
        <v>0</v>
      </c>
      <c r="W1895">
        <v>0</v>
      </c>
      <c r="X1895">
        <v>0</v>
      </c>
      <c r="Y1895">
        <v>0</v>
      </c>
      <c r="Z1895">
        <v>0</v>
      </c>
      <c r="AA1895">
        <v>440</v>
      </c>
      <c r="AB1895">
        <v>0</v>
      </c>
      <c r="AC1895">
        <v>440</v>
      </c>
      <c r="AD1895">
        <v>0</v>
      </c>
      <c r="AE1895">
        <v>0</v>
      </c>
      <c r="AF1895">
        <v>11</v>
      </c>
      <c r="AG1895">
        <v>0</v>
      </c>
      <c r="AH1895">
        <v>3</v>
      </c>
      <c r="AI1895">
        <v>0</v>
      </c>
      <c r="AJ1895">
        <v>0</v>
      </c>
      <c r="AK1895">
        <v>0</v>
      </c>
      <c r="AL1895">
        <v>0</v>
      </c>
      <c r="AM1895">
        <v>0</v>
      </c>
      <c r="AN1895">
        <v>0</v>
      </c>
      <c r="AO1895">
        <v>0</v>
      </c>
      <c r="AP1895">
        <v>0</v>
      </c>
      <c r="AQ1895">
        <v>0</v>
      </c>
      <c r="AR1895">
        <v>0</v>
      </c>
      <c r="AS1895">
        <v>0</v>
      </c>
      <c r="AT1895">
        <v>0</v>
      </c>
      <c r="AU1895">
        <v>0</v>
      </c>
      <c r="AV1895">
        <v>0</v>
      </c>
      <c r="AW1895">
        <v>0</v>
      </c>
      <c r="AX1895">
        <v>0</v>
      </c>
      <c r="AY1895">
        <v>0</v>
      </c>
      <c r="AZ1895">
        <v>0</v>
      </c>
      <c r="BA1895">
        <v>0</v>
      </c>
      <c r="BB1895">
        <v>0</v>
      </c>
      <c r="BC1895">
        <v>0</v>
      </c>
      <c r="BD1895">
        <v>0</v>
      </c>
      <c r="BE1895">
        <v>0</v>
      </c>
      <c r="BF1895">
        <v>0</v>
      </c>
      <c r="BG1895">
        <v>0</v>
      </c>
      <c r="BH1895">
        <v>0</v>
      </c>
      <c r="BI1895">
        <v>0</v>
      </c>
      <c r="BJ1895" s="2">
        <v>46132</v>
      </c>
      <c r="BK1895">
        <v>0</v>
      </c>
      <c r="BL1895" s="3" t="str">
        <f>VLOOKUP(O1895,DropDownList!$H$1:$I$7,2,FALSE)</f>
        <v>2024/25</v>
      </c>
      <c r="BM1895" s="3" t="str">
        <f t="shared" si="29"/>
        <v>PCOA</v>
      </c>
    </row>
    <row r="1896" spans="1:65" x14ac:dyDescent="0.2">
      <c r="A1896">
        <v>2026</v>
      </c>
      <c r="B1896">
        <v>4</v>
      </c>
      <c r="C1896" t="s">
        <v>189</v>
      </c>
      <c r="D1896" t="s">
        <v>196</v>
      </c>
      <c r="E1896" t="s">
        <v>27</v>
      </c>
      <c r="F1896">
        <v>9353</v>
      </c>
      <c r="G1896" t="s">
        <v>141</v>
      </c>
      <c r="H1896" t="s">
        <v>189</v>
      </c>
      <c r="I1896" t="s">
        <v>189</v>
      </c>
      <c r="J1896" s="1">
        <v>46113</v>
      </c>
      <c r="K1896" t="s">
        <v>440</v>
      </c>
      <c r="L1896">
        <v>1</v>
      </c>
      <c r="M1896" t="s">
        <v>441</v>
      </c>
      <c r="N1896" t="s">
        <v>442</v>
      </c>
      <c r="O1896" t="s">
        <v>147</v>
      </c>
      <c r="P1896" t="s">
        <v>154</v>
      </c>
      <c r="Q1896">
        <v>10323.709999999999</v>
      </c>
      <c r="R1896">
        <v>143</v>
      </c>
      <c r="S1896">
        <v>36923.4</v>
      </c>
      <c r="T1896">
        <v>770</v>
      </c>
      <c r="U1896">
        <v>49</v>
      </c>
      <c r="V1896">
        <v>19</v>
      </c>
      <c r="W1896">
        <v>4851.16</v>
      </c>
      <c r="X1896">
        <v>5371.16</v>
      </c>
      <c r="Y1896">
        <v>0</v>
      </c>
      <c r="Z1896">
        <v>0</v>
      </c>
      <c r="AA1896">
        <v>25829.69</v>
      </c>
      <c r="AB1896">
        <v>1113.4000000000001</v>
      </c>
      <c r="AC1896">
        <v>22946.29</v>
      </c>
      <c r="AD1896">
        <v>9</v>
      </c>
      <c r="AE1896">
        <v>10</v>
      </c>
      <c r="AF1896">
        <v>91</v>
      </c>
      <c r="AG1896">
        <v>32</v>
      </c>
      <c r="AH1896">
        <v>3</v>
      </c>
      <c r="AI1896">
        <v>17</v>
      </c>
      <c r="AJ1896">
        <v>0</v>
      </c>
      <c r="AK1896">
        <v>0</v>
      </c>
      <c r="AL1896">
        <v>0</v>
      </c>
      <c r="AM1896">
        <v>0</v>
      </c>
      <c r="AN1896">
        <v>0</v>
      </c>
      <c r="AO1896">
        <v>84</v>
      </c>
      <c r="AP1896">
        <v>277</v>
      </c>
      <c r="AQ1896">
        <v>83</v>
      </c>
      <c r="AR1896">
        <v>0</v>
      </c>
      <c r="AS1896">
        <v>32</v>
      </c>
      <c r="AT1896">
        <v>0</v>
      </c>
      <c r="AU1896">
        <v>0</v>
      </c>
      <c r="AV1896">
        <v>0</v>
      </c>
      <c r="AW1896">
        <v>3</v>
      </c>
      <c r="AX1896">
        <v>0</v>
      </c>
      <c r="AY1896">
        <v>38</v>
      </c>
      <c r="AZ1896">
        <v>65</v>
      </c>
      <c r="BA1896">
        <v>28</v>
      </c>
      <c r="BB1896">
        <v>5</v>
      </c>
      <c r="BC1896">
        <v>1</v>
      </c>
      <c r="BD1896">
        <v>2</v>
      </c>
      <c r="BE1896">
        <v>0</v>
      </c>
      <c r="BF1896">
        <v>140</v>
      </c>
      <c r="BG1896">
        <v>4410</v>
      </c>
      <c r="BH1896">
        <v>0</v>
      </c>
      <c r="BI1896">
        <v>49</v>
      </c>
      <c r="BJ1896" s="2">
        <v>46132</v>
      </c>
      <c r="BK1896">
        <v>0</v>
      </c>
      <c r="BL1896" s="3" t="str">
        <f>VLOOKUP(O1896,DropDownList!$H$1:$I$7,2,FALSE)</f>
        <v>2024/25</v>
      </c>
      <c r="BM1896" s="3" t="str">
        <f t="shared" si="29"/>
        <v>JP COURT</v>
      </c>
    </row>
    <row r="1897" spans="1:65" x14ac:dyDescent="0.2">
      <c r="A1897">
        <v>2026</v>
      </c>
      <c r="B1897">
        <v>4</v>
      </c>
      <c r="C1897" t="s">
        <v>189</v>
      </c>
      <c r="D1897" t="s">
        <v>196</v>
      </c>
      <c r="E1897" t="s">
        <v>27</v>
      </c>
      <c r="F1897">
        <v>9353</v>
      </c>
      <c r="G1897" t="s">
        <v>141</v>
      </c>
      <c r="H1897" t="s">
        <v>189</v>
      </c>
      <c r="I1897" t="s">
        <v>189</v>
      </c>
      <c r="J1897" s="1">
        <v>46113</v>
      </c>
      <c r="K1897" t="s">
        <v>440</v>
      </c>
      <c r="L1897">
        <v>1</v>
      </c>
      <c r="M1897" t="s">
        <v>441</v>
      </c>
      <c r="N1897" t="s">
        <v>442</v>
      </c>
      <c r="O1897" t="s">
        <v>147</v>
      </c>
      <c r="P1897" t="s">
        <v>150</v>
      </c>
      <c r="Q1897">
        <v>7510.95</v>
      </c>
      <c r="R1897">
        <v>98</v>
      </c>
      <c r="S1897">
        <v>18521.34</v>
      </c>
      <c r="T1897">
        <v>1163.96</v>
      </c>
      <c r="U1897">
        <v>42</v>
      </c>
      <c r="V1897">
        <v>32</v>
      </c>
      <c r="W1897">
        <v>5197.12</v>
      </c>
      <c r="X1897">
        <v>6072.12</v>
      </c>
      <c r="Y1897">
        <v>90</v>
      </c>
      <c r="Z1897">
        <v>17357.38</v>
      </c>
      <c r="AA1897">
        <v>9846.43</v>
      </c>
      <c r="AB1897">
        <v>4780.07</v>
      </c>
      <c r="AC1897">
        <v>5066.3599999999997</v>
      </c>
      <c r="AD1897">
        <v>24</v>
      </c>
      <c r="AE1897">
        <v>8</v>
      </c>
      <c r="AF1897">
        <v>45</v>
      </c>
      <c r="AG1897">
        <v>15</v>
      </c>
      <c r="AH1897">
        <v>8</v>
      </c>
      <c r="AI1897">
        <v>27</v>
      </c>
      <c r="AJ1897">
        <v>22</v>
      </c>
      <c r="AK1897">
        <v>9</v>
      </c>
      <c r="AL1897">
        <v>2</v>
      </c>
      <c r="AM1897">
        <v>3</v>
      </c>
      <c r="AN1897">
        <v>1</v>
      </c>
      <c r="AO1897">
        <v>65</v>
      </c>
      <c r="AP1897">
        <v>238</v>
      </c>
      <c r="AQ1897">
        <v>70</v>
      </c>
      <c r="AR1897">
        <v>3</v>
      </c>
      <c r="AS1897">
        <v>28</v>
      </c>
      <c r="AT1897">
        <v>0</v>
      </c>
      <c r="AU1897">
        <v>0</v>
      </c>
      <c r="AV1897">
        <v>0</v>
      </c>
      <c r="AW1897">
        <v>0</v>
      </c>
      <c r="AX1897">
        <v>0</v>
      </c>
      <c r="AY1897">
        <v>20</v>
      </c>
      <c r="AZ1897">
        <v>42</v>
      </c>
      <c r="BA1897">
        <v>29</v>
      </c>
      <c r="BB1897">
        <v>10</v>
      </c>
      <c r="BC1897">
        <v>2</v>
      </c>
      <c r="BD1897">
        <v>0</v>
      </c>
      <c r="BE1897">
        <v>0</v>
      </c>
      <c r="BF1897">
        <v>64</v>
      </c>
      <c r="BG1897">
        <v>3931.28</v>
      </c>
      <c r="BH1897">
        <v>3</v>
      </c>
      <c r="BI1897">
        <v>42</v>
      </c>
      <c r="BJ1897" s="2">
        <v>46132</v>
      </c>
      <c r="BK1897">
        <v>0</v>
      </c>
      <c r="BL1897" s="3" t="str">
        <f>VLOOKUP(O1897,DropDownList!$H$1:$I$7,2,FALSE)</f>
        <v>2024/25</v>
      </c>
      <c r="BM1897" s="3" t="str">
        <f t="shared" si="29"/>
        <v>FISCAL FINES</v>
      </c>
    </row>
    <row r="1898" spans="1:65" x14ac:dyDescent="0.2">
      <c r="A1898">
        <v>2026</v>
      </c>
      <c r="B1898">
        <v>4</v>
      </c>
      <c r="C1898" t="s">
        <v>189</v>
      </c>
      <c r="D1898" t="s">
        <v>196</v>
      </c>
      <c r="E1898" t="s">
        <v>27</v>
      </c>
      <c r="F1898">
        <v>9353</v>
      </c>
      <c r="G1898" t="s">
        <v>141</v>
      </c>
      <c r="H1898" t="s">
        <v>189</v>
      </c>
      <c r="I1898" t="s">
        <v>189</v>
      </c>
      <c r="J1898" s="1">
        <v>46113</v>
      </c>
      <c r="K1898" t="s">
        <v>440</v>
      </c>
      <c r="L1898">
        <v>1</v>
      </c>
      <c r="M1898" t="s">
        <v>441</v>
      </c>
      <c r="N1898" t="s">
        <v>442</v>
      </c>
      <c r="O1898" t="s">
        <v>149</v>
      </c>
      <c r="P1898" t="s">
        <v>146</v>
      </c>
      <c r="Q1898">
        <v>370</v>
      </c>
      <c r="R1898">
        <v>70</v>
      </c>
      <c r="S1898">
        <v>1100</v>
      </c>
      <c r="T1898">
        <v>0</v>
      </c>
      <c r="U1898">
        <v>35</v>
      </c>
      <c r="V1898">
        <v>22</v>
      </c>
      <c r="W1898">
        <v>350</v>
      </c>
      <c r="X1898">
        <v>350</v>
      </c>
      <c r="Y1898">
        <v>0</v>
      </c>
      <c r="Z1898">
        <v>0</v>
      </c>
      <c r="AA1898">
        <v>730</v>
      </c>
      <c r="AB1898">
        <v>0</v>
      </c>
      <c r="AC1898">
        <v>0</v>
      </c>
      <c r="AD1898">
        <v>22</v>
      </c>
      <c r="AE1898">
        <v>0</v>
      </c>
      <c r="AF1898">
        <v>47</v>
      </c>
      <c r="AG1898">
        <v>0</v>
      </c>
      <c r="AH1898">
        <v>0</v>
      </c>
      <c r="AI1898">
        <v>23</v>
      </c>
      <c r="AJ1898">
        <v>0</v>
      </c>
      <c r="AK1898">
        <v>0</v>
      </c>
      <c r="AL1898">
        <v>0</v>
      </c>
      <c r="AM1898">
        <v>0</v>
      </c>
      <c r="AN1898">
        <v>0</v>
      </c>
      <c r="AO1898">
        <v>38</v>
      </c>
      <c r="AP1898">
        <v>59</v>
      </c>
      <c r="AQ1898">
        <v>38</v>
      </c>
      <c r="AR1898">
        <v>0</v>
      </c>
      <c r="AS1898">
        <v>2</v>
      </c>
      <c r="AT1898">
        <v>0</v>
      </c>
      <c r="AU1898">
        <v>0</v>
      </c>
      <c r="AV1898">
        <v>0</v>
      </c>
      <c r="AW1898">
        <v>0</v>
      </c>
      <c r="AX1898">
        <v>0</v>
      </c>
      <c r="AY1898">
        <v>2</v>
      </c>
      <c r="AZ1898">
        <v>5</v>
      </c>
      <c r="BA1898">
        <v>3</v>
      </c>
      <c r="BB1898">
        <v>1</v>
      </c>
      <c r="BC1898">
        <v>1</v>
      </c>
      <c r="BD1898">
        <v>1</v>
      </c>
      <c r="BE1898">
        <v>0</v>
      </c>
      <c r="BF1898">
        <v>70</v>
      </c>
      <c r="BG1898">
        <v>370</v>
      </c>
      <c r="BH1898">
        <v>0</v>
      </c>
      <c r="BI1898">
        <v>35</v>
      </c>
      <c r="BJ1898" s="2">
        <v>46132</v>
      </c>
      <c r="BK1898">
        <v>0</v>
      </c>
      <c r="BL1898" s="3" t="str">
        <f>VLOOKUP(O1898,DropDownList!$H$1:$I$7,2,FALSE)</f>
        <v>2025/26</v>
      </c>
      <c r="BM1898" s="3" t="str">
        <f t="shared" si="29"/>
        <v>VSUR</v>
      </c>
    </row>
    <row r="1899" spans="1:65" x14ac:dyDescent="0.2">
      <c r="A1899">
        <v>2026</v>
      </c>
      <c r="B1899">
        <v>4</v>
      </c>
      <c r="C1899" t="s">
        <v>189</v>
      </c>
      <c r="D1899" t="s">
        <v>196</v>
      </c>
      <c r="E1899" t="s">
        <v>27</v>
      </c>
      <c r="F1899">
        <v>9353</v>
      </c>
      <c r="G1899" t="s">
        <v>141</v>
      </c>
      <c r="H1899" t="s">
        <v>189</v>
      </c>
      <c r="I1899" t="s">
        <v>189</v>
      </c>
      <c r="J1899" s="1">
        <v>46113</v>
      </c>
      <c r="K1899" t="s">
        <v>440</v>
      </c>
      <c r="L1899">
        <v>1</v>
      </c>
      <c r="M1899" t="s">
        <v>441</v>
      </c>
      <c r="N1899" t="s">
        <v>442</v>
      </c>
      <c r="O1899" t="s">
        <v>149</v>
      </c>
      <c r="P1899" t="s">
        <v>148</v>
      </c>
      <c r="Q1899">
        <v>60</v>
      </c>
      <c r="R1899">
        <v>1</v>
      </c>
      <c r="S1899">
        <v>60</v>
      </c>
      <c r="T1899">
        <v>0</v>
      </c>
      <c r="U1899">
        <v>1</v>
      </c>
      <c r="V1899">
        <v>0</v>
      </c>
      <c r="W1899">
        <v>0</v>
      </c>
      <c r="X1899">
        <v>0</v>
      </c>
      <c r="Y1899">
        <v>0</v>
      </c>
      <c r="Z1899">
        <v>0</v>
      </c>
      <c r="AA1899">
        <v>0</v>
      </c>
      <c r="AB1899">
        <v>0</v>
      </c>
      <c r="AC1899">
        <v>0</v>
      </c>
      <c r="AD1899">
        <v>0</v>
      </c>
      <c r="AE1899">
        <v>0</v>
      </c>
      <c r="AF1899">
        <v>0</v>
      </c>
      <c r="AG1899">
        <v>0</v>
      </c>
      <c r="AH1899">
        <v>0</v>
      </c>
      <c r="AI1899">
        <v>1</v>
      </c>
      <c r="AJ1899">
        <v>0</v>
      </c>
      <c r="AK1899">
        <v>0</v>
      </c>
      <c r="AL1899">
        <v>0</v>
      </c>
      <c r="AM1899">
        <v>0</v>
      </c>
      <c r="AN1899">
        <v>0</v>
      </c>
      <c r="AO1899">
        <v>1</v>
      </c>
      <c r="AP1899">
        <v>3</v>
      </c>
      <c r="AQ1899">
        <v>1</v>
      </c>
      <c r="AR1899">
        <v>0</v>
      </c>
      <c r="AS1899">
        <v>0</v>
      </c>
      <c r="AT1899">
        <v>0</v>
      </c>
      <c r="AU1899">
        <v>0</v>
      </c>
      <c r="AV1899">
        <v>0</v>
      </c>
      <c r="AW1899">
        <v>0</v>
      </c>
      <c r="AX1899">
        <v>0</v>
      </c>
      <c r="AY1899">
        <v>1</v>
      </c>
      <c r="AZ1899">
        <v>1</v>
      </c>
      <c r="BA1899">
        <v>0</v>
      </c>
      <c r="BB1899">
        <v>0</v>
      </c>
      <c r="BC1899">
        <v>0</v>
      </c>
      <c r="BD1899">
        <v>0</v>
      </c>
      <c r="BE1899">
        <v>0</v>
      </c>
      <c r="BF1899">
        <v>1</v>
      </c>
      <c r="BG1899">
        <v>60</v>
      </c>
      <c r="BH1899">
        <v>0</v>
      </c>
      <c r="BI1899">
        <v>1</v>
      </c>
      <c r="BJ1899" s="2">
        <v>46132</v>
      </c>
      <c r="BK1899">
        <v>0</v>
      </c>
      <c r="BL1899" s="3" t="str">
        <f>VLOOKUP(O1899,DropDownList!$H$1:$I$7,2,FALSE)</f>
        <v>2025/26</v>
      </c>
      <c r="BM1899" s="3" t="str">
        <f t="shared" si="29"/>
        <v>PRAS</v>
      </c>
    </row>
    <row r="1900" spans="1:65" x14ac:dyDescent="0.2">
      <c r="A1900">
        <v>2026</v>
      </c>
      <c r="B1900">
        <v>4</v>
      </c>
      <c r="C1900" t="s">
        <v>189</v>
      </c>
      <c r="D1900" t="s">
        <v>196</v>
      </c>
      <c r="E1900" t="s">
        <v>27</v>
      </c>
      <c r="F1900">
        <v>9353</v>
      </c>
      <c r="G1900" t="s">
        <v>141</v>
      </c>
      <c r="H1900" t="s">
        <v>189</v>
      </c>
      <c r="I1900" t="s">
        <v>189</v>
      </c>
      <c r="J1900" s="1">
        <v>46113</v>
      </c>
      <c r="K1900" t="s">
        <v>440</v>
      </c>
      <c r="L1900">
        <v>1</v>
      </c>
      <c r="M1900" t="s">
        <v>441</v>
      </c>
      <c r="N1900" t="s">
        <v>442</v>
      </c>
      <c r="O1900" t="s">
        <v>149</v>
      </c>
      <c r="P1900" t="s">
        <v>153</v>
      </c>
      <c r="Q1900">
        <v>135</v>
      </c>
      <c r="R1900">
        <v>3</v>
      </c>
      <c r="S1900">
        <v>135</v>
      </c>
      <c r="T1900">
        <v>0</v>
      </c>
      <c r="U1900">
        <v>3</v>
      </c>
      <c r="V1900">
        <v>1</v>
      </c>
      <c r="W1900">
        <v>45</v>
      </c>
      <c r="X1900">
        <v>45</v>
      </c>
      <c r="Y1900">
        <v>0</v>
      </c>
      <c r="Z1900">
        <v>0</v>
      </c>
      <c r="AA1900">
        <v>0</v>
      </c>
      <c r="AB1900">
        <v>0</v>
      </c>
      <c r="AC1900">
        <v>0</v>
      </c>
      <c r="AD1900">
        <v>1</v>
      </c>
      <c r="AE1900">
        <v>0</v>
      </c>
      <c r="AF1900">
        <v>0</v>
      </c>
      <c r="AG1900">
        <v>0</v>
      </c>
      <c r="AH1900">
        <v>0</v>
      </c>
      <c r="AI1900">
        <v>3</v>
      </c>
      <c r="AJ1900">
        <v>0</v>
      </c>
      <c r="AK1900">
        <v>0</v>
      </c>
      <c r="AL1900">
        <v>0</v>
      </c>
      <c r="AM1900">
        <v>0</v>
      </c>
      <c r="AN1900">
        <v>0</v>
      </c>
      <c r="AO1900">
        <v>1</v>
      </c>
      <c r="AP1900">
        <v>1</v>
      </c>
      <c r="AQ1900">
        <v>1</v>
      </c>
      <c r="AR1900">
        <v>0</v>
      </c>
      <c r="AS1900">
        <v>0</v>
      </c>
      <c r="AT1900">
        <v>0</v>
      </c>
      <c r="AU1900">
        <v>0</v>
      </c>
      <c r="AV1900">
        <v>0</v>
      </c>
      <c r="AW1900">
        <v>0</v>
      </c>
      <c r="AX1900">
        <v>0</v>
      </c>
      <c r="AY1900">
        <v>0</v>
      </c>
      <c r="AZ1900">
        <v>0</v>
      </c>
      <c r="BA1900">
        <v>0</v>
      </c>
      <c r="BB1900">
        <v>0</v>
      </c>
      <c r="BC1900">
        <v>0</v>
      </c>
      <c r="BD1900">
        <v>0</v>
      </c>
      <c r="BE1900">
        <v>0</v>
      </c>
      <c r="BF1900">
        <v>1</v>
      </c>
      <c r="BG1900">
        <v>135</v>
      </c>
      <c r="BH1900">
        <v>0</v>
      </c>
      <c r="BI1900">
        <v>1</v>
      </c>
      <c r="BJ1900" s="2">
        <v>46132</v>
      </c>
      <c r="BK1900">
        <v>0</v>
      </c>
      <c r="BL1900" s="3" t="str">
        <f>VLOOKUP(O1900,DropDownList!$H$1:$I$7,2,FALSE)</f>
        <v>2025/26</v>
      </c>
      <c r="BM1900" s="3" t="str">
        <f t="shared" si="29"/>
        <v>PREG</v>
      </c>
    </row>
    <row r="1901" spans="1:65" x14ac:dyDescent="0.2">
      <c r="A1901">
        <v>2026</v>
      </c>
      <c r="B1901">
        <v>4</v>
      </c>
      <c r="C1901" t="s">
        <v>189</v>
      </c>
      <c r="D1901" t="s">
        <v>196</v>
      </c>
      <c r="E1901" t="s">
        <v>27</v>
      </c>
      <c r="F1901">
        <v>9353</v>
      </c>
      <c r="G1901" t="s">
        <v>141</v>
      </c>
      <c r="H1901" t="s">
        <v>189</v>
      </c>
      <c r="I1901" t="s">
        <v>189</v>
      </c>
      <c r="J1901" s="1">
        <v>46113</v>
      </c>
      <c r="K1901" t="s">
        <v>440</v>
      </c>
      <c r="L1901">
        <v>1</v>
      </c>
      <c r="M1901" t="s">
        <v>441</v>
      </c>
      <c r="N1901" t="s">
        <v>442</v>
      </c>
      <c r="O1901" t="s">
        <v>149</v>
      </c>
      <c r="P1901" t="s">
        <v>151</v>
      </c>
      <c r="Q1901">
        <v>0</v>
      </c>
      <c r="R1901">
        <v>23</v>
      </c>
      <c r="S1901">
        <v>690</v>
      </c>
      <c r="T1901">
        <v>90</v>
      </c>
      <c r="U1901">
        <v>0</v>
      </c>
      <c r="V1901">
        <v>0</v>
      </c>
      <c r="W1901">
        <v>0</v>
      </c>
      <c r="X1901">
        <v>0</v>
      </c>
      <c r="Y1901">
        <v>0</v>
      </c>
      <c r="Z1901">
        <v>0</v>
      </c>
      <c r="AA1901">
        <v>600</v>
      </c>
      <c r="AB1901">
        <v>0</v>
      </c>
      <c r="AC1901">
        <v>600</v>
      </c>
      <c r="AD1901">
        <v>0</v>
      </c>
      <c r="AE1901">
        <v>0</v>
      </c>
      <c r="AF1901">
        <v>20</v>
      </c>
      <c r="AG1901">
        <v>0</v>
      </c>
      <c r="AH1901">
        <v>3</v>
      </c>
      <c r="AI1901">
        <v>0</v>
      </c>
      <c r="AJ1901">
        <v>0</v>
      </c>
      <c r="AK1901">
        <v>0</v>
      </c>
      <c r="AL1901">
        <v>0</v>
      </c>
      <c r="AM1901">
        <v>1</v>
      </c>
      <c r="AN1901">
        <v>0</v>
      </c>
      <c r="AO1901">
        <v>0</v>
      </c>
      <c r="AP1901">
        <v>0</v>
      </c>
      <c r="AQ1901">
        <v>0</v>
      </c>
      <c r="AR1901">
        <v>0</v>
      </c>
      <c r="AS1901">
        <v>0</v>
      </c>
      <c r="AT1901">
        <v>0</v>
      </c>
      <c r="AU1901">
        <v>0</v>
      </c>
      <c r="AV1901">
        <v>0</v>
      </c>
      <c r="AW1901">
        <v>0</v>
      </c>
      <c r="AX1901">
        <v>0</v>
      </c>
      <c r="AY1901">
        <v>0</v>
      </c>
      <c r="AZ1901">
        <v>0</v>
      </c>
      <c r="BA1901">
        <v>0</v>
      </c>
      <c r="BB1901">
        <v>0</v>
      </c>
      <c r="BC1901">
        <v>0</v>
      </c>
      <c r="BD1901">
        <v>0</v>
      </c>
      <c r="BE1901">
        <v>0</v>
      </c>
      <c r="BF1901">
        <v>0</v>
      </c>
      <c r="BG1901">
        <v>0</v>
      </c>
      <c r="BH1901">
        <v>0</v>
      </c>
      <c r="BI1901">
        <v>0</v>
      </c>
      <c r="BJ1901" s="2">
        <v>46132</v>
      </c>
      <c r="BK1901">
        <v>0</v>
      </c>
      <c r="BL1901" s="3" t="str">
        <f>VLOOKUP(O1901,DropDownList!$H$1:$I$7,2,FALSE)</f>
        <v>2025/26</v>
      </c>
      <c r="BM1901" s="3" t="str">
        <f t="shared" si="29"/>
        <v>PCPF</v>
      </c>
    </row>
    <row r="1902" spans="1:65" x14ac:dyDescent="0.2">
      <c r="A1902">
        <v>2026</v>
      </c>
      <c r="B1902">
        <v>4</v>
      </c>
      <c r="C1902" t="s">
        <v>189</v>
      </c>
      <c r="D1902" t="s">
        <v>196</v>
      </c>
      <c r="E1902" t="s">
        <v>27</v>
      </c>
      <c r="F1902">
        <v>9353</v>
      </c>
      <c r="G1902" t="s">
        <v>141</v>
      </c>
      <c r="H1902" t="s">
        <v>189</v>
      </c>
      <c r="I1902" t="s">
        <v>189</v>
      </c>
      <c r="J1902" s="1">
        <v>46113</v>
      </c>
      <c r="K1902" t="s">
        <v>440</v>
      </c>
      <c r="L1902">
        <v>1</v>
      </c>
      <c r="M1902" t="s">
        <v>441</v>
      </c>
      <c r="N1902" t="s">
        <v>442</v>
      </c>
      <c r="O1902" t="s">
        <v>149</v>
      </c>
      <c r="P1902" t="s">
        <v>152</v>
      </c>
      <c r="Q1902">
        <v>0</v>
      </c>
      <c r="R1902">
        <v>6</v>
      </c>
      <c r="S1902">
        <v>240</v>
      </c>
      <c r="T1902">
        <v>40</v>
      </c>
      <c r="U1902">
        <v>0</v>
      </c>
      <c r="V1902">
        <v>0</v>
      </c>
      <c r="W1902">
        <v>0</v>
      </c>
      <c r="X1902">
        <v>0</v>
      </c>
      <c r="Y1902">
        <v>0</v>
      </c>
      <c r="Z1902">
        <v>0</v>
      </c>
      <c r="AA1902">
        <v>200</v>
      </c>
      <c r="AB1902">
        <v>0</v>
      </c>
      <c r="AC1902">
        <v>200</v>
      </c>
      <c r="AD1902">
        <v>0</v>
      </c>
      <c r="AE1902">
        <v>0</v>
      </c>
      <c r="AF1902">
        <v>5</v>
      </c>
      <c r="AG1902">
        <v>0</v>
      </c>
      <c r="AH1902">
        <v>1</v>
      </c>
      <c r="AI1902">
        <v>0</v>
      </c>
      <c r="AJ1902">
        <v>0</v>
      </c>
      <c r="AK1902">
        <v>0</v>
      </c>
      <c r="AL1902">
        <v>0</v>
      </c>
      <c r="AM1902">
        <v>0</v>
      </c>
      <c r="AN1902">
        <v>0</v>
      </c>
      <c r="AO1902">
        <v>0</v>
      </c>
      <c r="AP1902">
        <v>0</v>
      </c>
      <c r="AQ1902">
        <v>0</v>
      </c>
      <c r="AR1902">
        <v>0</v>
      </c>
      <c r="AS1902">
        <v>0</v>
      </c>
      <c r="AT1902">
        <v>0</v>
      </c>
      <c r="AU1902">
        <v>0</v>
      </c>
      <c r="AV1902">
        <v>0</v>
      </c>
      <c r="AW1902">
        <v>0</v>
      </c>
      <c r="AX1902">
        <v>0</v>
      </c>
      <c r="AY1902">
        <v>0</v>
      </c>
      <c r="AZ1902">
        <v>0</v>
      </c>
      <c r="BA1902">
        <v>0</v>
      </c>
      <c r="BB1902">
        <v>0</v>
      </c>
      <c r="BC1902">
        <v>0</v>
      </c>
      <c r="BD1902">
        <v>0</v>
      </c>
      <c r="BE1902">
        <v>0</v>
      </c>
      <c r="BF1902">
        <v>0</v>
      </c>
      <c r="BG1902">
        <v>0</v>
      </c>
      <c r="BH1902">
        <v>0</v>
      </c>
      <c r="BI1902">
        <v>0</v>
      </c>
      <c r="BJ1902" s="2">
        <v>46132</v>
      </c>
      <c r="BK1902">
        <v>0</v>
      </c>
      <c r="BL1902" s="3" t="str">
        <f>VLOOKUP(O1902,DropDownList!$H$1:$I$7,2,FALSE)</f>
        <v>2025/26</v>
      </c>
      <c r="BM1902" s="3" t="str">
        <f t="shared" si="29"/>
        <v>PCOA</v>
      </c>
    </row>
    <row r="1903" spans="1:65" x14ac:dyDescent="0.2">
      <c r="A1903">
        <v>2026</v>
      </c>
      <c r="B1903">
        <v>4</v>
      </c>
      <c r="C1903" t="s">
        <v>189</v>
      </c>
      <c r="D1903" t="s">
        <v>196</v>
      </c>
      <c r="E1903" t="s">
        <v>27</v>
      </c>
      <c r="F1903">
        <v>9353</v>
      </c>
      <c r="G1903" t="s">
        <v>141</v>
      </c>
      <c r="H1903" t="s">
        <v>189</v>
      </c>
      <c r="I1903" t="s">
        <v>189</v>
      </c>
      <c r="J1903" s="1">
        <v>46113</v>
      </c>
      <c r="K1903" t="s">
        <v>440</v>
      </c>
      <c r="L1903">
        <v>1</v>
      </c>
      <c r="M1903" t="s">
        <v>441</v>
      </c>
      <c r="N1903" t="s">
        <v>442</v>
      </c>
      <c r="O1903" t="s">
        <v>155</v>
      </c>
      <c r="P1903" t="s">
        <v>146</v>
      </c>
      <c r="Q1903">
        <v>120</v>
      </c>
      <c r="R1903">
        <v>120</v>
      </c>
      <c r="S1903">
        <v>1650</v>
      </c>
      <c r="T1903">
        <v>10</v>
      </c>
      <c r="U1903">
        <v>14</v>
      </c>
      <c r="V1903">
        <v>3</v>
      </c>
      <c r="W1903">
        <v>40</v>
      </c>
      <c r="X1903">
        <v>40</v>
      </c>
      <c r="Y1903">
        <v>0</v>
      </c>
      <c r="Z1903">
        <v>0</v>
      </c>
      <c r="AA1903">
        <v>1520</v>
      </c>
      <c r="AB1903">
        <v>0</v>
      </c>
      <c r="AC1903">
        <v>0</v>
      </c>
      <c r="AD1903">
        <v>3</v>
      </c>
      <c r="AE1903">
        <v>0</v>
      </c>
      <c r="AF1903">
        <v>114</v>
      </c>
      <c r="AG1903">
        <v>0</v>
      </c>
      <c r="AH1903">
        <v>1</v>
      </c>
      <c r="AI1903">
        <v>5</v>
      </c>
      <c r="AJ1903">
        <v>0</v>
      </c>
      <c r="AK1903">
        <v>0</v>
      </c>
      <c r="AL1903">
        <v>0</v>
      </c>
      <c r="AM1903">
        <v>0</v>
      </c>
      <c r="AN1903">
        <v>0</v>
      </c>
      <c r="AO1903">
        <v>68</v>
      </c>
      <c r="AP1903">
        <v>287</v>
      </c>
      <c r="AQ1903">
        <v>69</v>
      </c>
      <c r="AR1903">
        <v>0</v>
      </c>
      <c r="AS1903">
        <v>38</v>
      </c>
      <c r="AT1903">
        <v>4</v>
      </c>
      <c r="AU1903">
        <v>2</v>
      </c>
      <c r="AV1903">
        <v>0</v>
      </c>
      <c r="AW1903">
        <v>2</v>
      </c>
      <c r="AX1903">
        <v>0</v>
      </c>
      <c r="AY1903">
        <v>45</v>
      </c>
      <c r="AZ1903">
        <v>65</v>
      </c>
      <c r="BA1903">
        <v>33</v>
      </c>
      <c r="BB1903">
        <v>6</v>
      </c>
      <c r="BC1903">
        <v>3</v>
      </c>
      <c r="BD1903">
        <v>2</v>
      </c>
      <c r="BE1903">
        <v>0</v>
      </c>
      <c r="BF1903">
        <v>118</v>
      </c>
      <c r="BG1903">
        <v>120</v>
      </c>
      <c r="BH1903">
        <v>0</v>
      </c>
      <c r="BI1903">
        <v>14</v>
      </c>
      <c r="BJ1903" s="2">
        <v>46132</v>
      </c>
      <c r="BK1903">
        <v>0</v>
      </c>
      <c r="BL1903" s="3" t="str">
        <f>VLOOKUP(O1903,DropDownList!$H$1:$I$7,2,FALSE)</f>
        <v>2022/23</v>
      </c>
      <c r="BM1903" s="3" t="str">
        <f t="shared" si="29"/>
        <v>VSUR</v>
      </c>
    </row>
    <row r="1904" spans="1:65" x14ac:dyDescent="0.2">
      <c r="A1904">
        <v>2026</v>
      </c>
      <c r="B1904">
        <v>4</v>
      </c>
      <c r="C1904" t="s">
        <v>189</v>
      </c>
      <c r="D1904" t="s">
        <v>196</v>
      </c>
      <c r="E1904" t="s">
        <v>27</v>
      </c>
      <c r="F1904">
        <v>9353</v>
      </c>
      <c r="G1904" t="s">
        <v>141</v>
      </c>
      <c r="H1904" t="s">
        <v>189</v>
      </c>
      <c r="I1904" t="s">
        <v>189</v>
      </c>
      <c r="J1904" s="1">
        <v>46113</v>
      </c>
      <c r="K1904" t="s">
        <v>440</v>
      </c>
      <c r="L1904">
        <v>1</v>
      </c>
      <c r="M1904" t="s">
        <v>441</v>
      </c>
      <c r="N1904" t="s">
        <v>442</v>
      </c>
      <c r="O1904" t="s">
        <v>155</v>
      </c>
      <c r="P1904" t="s">
        <v>151</v>
      </c>
      <c r="Q1904">
        <v>0</v>
      </c>
      <c r="R1904">
        <v>170</v>
      </c>
      <c r="S1904">
        <v>5100</v>
      </c>
      <c r="T1904">
        <v>1080</v>
      </c>
      <c r="U1904">
        <v>2</v>
      </c>
      <c r="V1904">
        <v>0</v>
      </c>
      <c r="W1904">
        <v>0</v>
      </c>
      <c r="X1904">
        <v>0</v>
      </c>
      <c r="Y1904">
        <v>0</v>
      </c>
      <c r="Z1904">
        <v>0</v>
      </c>
      <c r="AA1904">
        <v>4020</v>
      </c>
      <c r="AB1904">
        <v>0</v>
      </c>
      <c r="AC1904">
        <v>4020</v>
      </c>
      <c r="AD1904">
        <v>0</v>
      </c>
      <c r="AE1904">
        <v>0</v>
      </c>
      <c r="AF1904">
        <v>134</v>
      </c>
      <c r="AG1904">
        <v>0</v>
      </c>
      <c r="AH1904">
        <v>36</v>
      </c>
      <c r="AI1904">
        <v>0</v>
      </c>
      <c r="AJ1904">
        <v>0</v>
      </c>
      <c r="AK1904">
        <v>0</v>
      </c>
      <c r="AL1904">
        <v>0</v>
      </c>
      <c r="AM1904">
        <v>3</v>
      </c>
      <c r="AN1904">
        <v>0</v>
      </c>
      <c r="AO1904">
        <v>0</v>
      </c>
      <c r="AP1904">
        <v>0</v>
      </c>
      <c r="AQ1904">
        <v>0</v>
      </c>
      <c r="AR1904">
        <v>0</v>
      </c>
      <c r="AS1904">
        <v>0</v>
      </c>
      <c r="AT1904">
        <v>0</v>
      </c>
      <c r="AU1904">
        <v>0</v>
      </c>
      <c r="AV1904">
        <v>0</v>
      </c>
      <c r="AW1904">
        <v>0</v>
      </c>
      <c r="AX1904">
        <v>0</v>
      </c>
      <c r="AY1904">
        <v>0</v>
      </c>
      <c r="AZ1904">
        <v>0</v>
      </c>
      <c r="BA1904">
        <v>0</v>
      </c>
      <c r="BB1904">
        <v>0</v>
      </c>
      <c r="BC1904">
        <v>0</v>
      </c>
      <c r="BD1904">
        <v>0</v>
      </c>
      <c r="BE1904">
        <v>0</v>
      </c>
      <c r="BF1904">
        <v>0</v>
      </c>
      <c r="BG1904">
        <v>0</v>
      </c>
      <c r="BH1904">
        <v>0</v>
      </c>
      <c r="BI1904">
        <v>0</v>
      </c>
      <c r="BJ1904" s="2">
        <v>46132</v>
      </c>
      <c r="BK1904">
        <v>0</v>
      </c>
      <c r="BL1904" s="3" t="str">
        <f>VLOOKUP(O1904,DropDownList!$H$1:$I$7,2,FALSE)</f>
        <v>2022/23</v>
      </c>
      <c r="BM1904" s="3" t="str">
        <f t="shared" si="29"/>
        <v>PCPF</v>
      </c>
    </row>
    <row r="1905" spans="1:65" x14ac:dyDescent="0.2">
      <c r="A1905">
        <v>2026</v>
      </c>
      <c r="B1905">
        <v>4</v>
      </c>
      <c r="C1905" t="s">
        <v>189</v>
      </c>
      <c r="D1905" t="s">
        <v>197</v>
      </c>
      <c r="E1905" t="s">
        <v>27</v>
      </c>
      <c r="F1905">
        <v>9871</v>
      </c>
      <c r="G1905" t="s">
        <v>158</v>
      </c>
      <c r="H1905" t="s">
        <v>189</v>
      </c>
      <c r="I1905" t="s">
        <v>189</v>
      </c>
      <c r="J1905" s="1">
        <v>46113</v>
      </c>
      <c r="K1905" t="s">
        <v>440</v>
      </c>
      <c r="L1905">
        <v>1</v>
      </c>
      <c r="M1905" t="s">
        <v>441</v>
      </c>
      <c r="N1905" t="s">
        <v>442</v>
      </c>
      <c r="O1905" t="s">
        <v>149</v>
      </c>
      <c r="P1905" t="s">
        <v>159</v>
      </c>
      <c r="Q1905">
        <v>10160</v>
      </c>
      <c r="R1905">
        <v>1</v>
      </c>
      <c r="S1905">
        <v>10160</v>
      </c>
      <c r="T1905">
        <v>0</v>
      </c>
      <c r="U1905">
        <v>1</v>
      </c>
      <c r="V1905">
        <v>0</v>
      </c>
      <c r="W1905">
        <v>0</v>
      </c>
      <c r="X1905">
        <v>0</v>
      </c>
      <c r="Y1905">
        <v>0</v>
      </c>
      <c r="Z1905">
        <v>0</v>
      </c>
      <c r="AA1905">
        <v>0</v>
      </c>
      <c r="AB1905">
        <v>0</v>
      </c>
      <c r="AC1905">
        <v>0</v>
      </c>
      <c r="AD1905">
        <v>0</v>
      </c>
      <c r="AE1905">
        <v>0</v>
      </c>
      <c r="AF1905">
        <v>0</v>
      </c>
      <c r="AG1905">
        <v>0</v>
      </c>
      <c r="AH1905">
        <v>0</v>
      </c>
      <c r="AI1905">
        <v>1</v>
      </c>
      <c r="AJ1905">
        <v>0</v>
      </c>
      <c r="AK1905">
        <v>0</v>
      </c>
      <c r="AL1905">
        <v>0</v>
      </c>
      <c r="AM1905">
        <v>0</v>
      </c>
      <c r="AN1905">
        <v>0</v>
      </c>
      <c r="AO1905">
        <v>0</v>
      </c>
      <c r="AP1905">
        <v>0</v>
      </c>
      <c r="AQ1905">
        <v>0</v>
      </c>
      <c r="AR1905">
        <v>0</v>
      </c>
      <c r="AS1905">
        <v>0</v>
      </c>
      <c r="AT1905">
        <v>0</v>
      </c>
      <c r="AU1905">
        <v>0</v>
      </c>
      <c r="AV1905">
        <v>0</v>
      </c>
      <c r="AW1905">
        <v>0</v>
      </c>
      <c r="AX1905">
        <v>0</v>
      </c>
      <c r="AY1905">
        <v>0</v>
      </c>
      <c r="AZ1905">
        <v>0</v>
      </c>
      <c r="BA1905">
        <v>0</v>
      </c>
      <c r="BB1905">
        <v>0</v>
      </c>
      <c r="BC1905">
        <v>0</v>
      </c>
      <c r="BD1905">
        <v>0</v>
      </c>
      <c r="BE1905">
        <v>0</v>
      </c>
      <c r="BF1905">
        <v>0</v>
      </c>
      <c r="BG1905">
        <v>10160</v>
      </c>
      <c r="BH1905">
        <v>0</v>
      </c>
      <c r="BI1905">
        <v>0</v>
      </c>
      <c r="BJ1905" s="2">
        <v>46132</v>
      </c>
      <c r="BK1905">
        <v>0</v>
      </c>
      <c r="BL1905" s="3" t="str">
        <f>VLOOKUP(O1905,DropDownList!$H$1:$I$7,2,FALSE)</f>
        <v>2025/26</v>
      </c>
      <c r="BM1905" s="3" t="str">
        <f t="shared" si="29"/>
        <v>CONF</v>
      </c>
    </row>
    <row r="1906" spans="1:65" x14ac:dyDescent="0.2">
      <c r="A1906">
        <v>2026</v>
      </c>
      <c r="B1906">
        <v>4</v>
      </c>
      <c r="C1906" t="s">
        <v>189</v>
      </c>
      <c r="D1906" t="s">
        <v>197</v>
      </c>
      <c r="E1906" t="s">
        <v>27</v>
      </c>
      <c r="F1906">
        <v>9871</v>
      </c>
      <c r="G1906" t="s">
        <v>158</v>
      </c>
      <c r="H1906" t="s">
        <v>189</v>
      </c>
      <c r="I1906" t="s">
        <v>189</v>
      </c>
      <c r="J1906" s="1">
        <v>46113</v>
      </c>
      <c r="K1906" t="s">
        <v>440</v>
      </c>
      <c r="L1906">
        <v>1</v>
      </c>
      <c r="M1906" t="s">
        <v>441</v>
      </c>
      <c r="N1906" t="s">
        <v>442</v>
      </c>
      <c r="O1906" t="s">
        <v>155</v>
      </c>
      <c r="P1906" t="s">
        <v>161</v>
      </c>
      <c r="Q1906">
        <v>280.76</v>
      </c>
      <c r="R1906">
        <v>192</v>
      </c>
      <c r="S1906">
        <v>3765</v>
      </c>
      <c r="T1906">
        <v>150</v>
      </c>
      <c r="U1906">
        <v>36</v>
      </c>
      <c r="V1906">
        <v>7</v>
      </c>
      <c r="W1906">
        <v>110.76</v>
      </c>
      <c r="X1906">
        <v>110.76</v>
      </c>
      <c r="Y1906">
        <v>0</v>
      </c>
      <c r="Z1906">
        <v>0</v>
      </c>
      <c r="AA1906">
        <v>3334.24</v>
      </c>
      <c r="AB1906">
        <v>0</v>
      </c>
      <c r="AC1906">
        <v>0</v>
      </c>
      <c r="AD1906">
        <v>6</v>
      </c>
      <c r="AE1906">
        <v>1</v>
      </c>
      <c r="AF1906">
        <v>163</v>
      </c>
      <c r="AG1906">
        <v>1</v>
      </c>
      <c r="AH1906">
        <v>10</v>
      </c>
      <c r="AI1906">
        <v>18</v>
      </c>
      <c r="AJ1906">
        <v>0</v>
      </c>
      <c r="AK1906">
        <v>0</v>
      </c>
      <c r="AL1906">
        <v>0</v>
      </c>
      <c r="AM1906">
        <v>0</v>
      </c>
      <c r="AN1906">
        <v>0</v>
      </c>
      <c r="AO1906">
        <v>115</v>
      </c>
      <c r="AP1906">
        <v>525</v>
      </c>
      <c r="AQ1906">
        <v>113</v>
      </c>
      <c r="AR1906">
        <v>0</v>
      </c>
      <c r="AS1906">
        <v>65</v>
      </c>
      <c r="AT1906">
        <v>5</v>
      </c>
      <c r="AU1906">
        <v>18</v>
      </c>
      <c r="AV1906">
        <v>5</v>
      </c>
      <c r="AW1906">
        <v>12</v>
      </c>
      <c r="AX1906">
        <v>0</v>
      </c>
      <c r="AY1906">
        <v>84</v>
      </c>
      <c r="AZ1906">
        <v>114</v>
      </c>
      <c r="BA1906">
        <v>62</v>
      </c>
      <c r="BB1906">
        <v>13</v>
      </c>
      <c r="BC1906">
        <v>6</v>
      </c>
      <c r="BD1906">
        <v>5</v>
      </c>
      <c r="BE1906">
        <v>0</v>
      </c>
      <c r="BF1906">
        <v>182</v>
      </c>
      <c r="BG1906">
        <v>280</v>
      </c>
      <c r="BH1906">
        <v>0</v>
      </c>
      <c r="BI1906">
        <v>36</v>
      </c>
      <c r="BJ1906" s="2">
        <v>46132</v>
      </c>
      <c r="BK1906">
        <v>0</v>
      </c>
      <c r="BL1906" s="3" t="str">
        <f>VLOOKUP(O1906,DropDownList!$H$1:$I$7,2,FALSE)</f>
        <v>2022/23</v>
      </c>
      <c r="BM1906" s="3" t="str">
        <f t="shared" si="29"/>
        <v>VSUR</v>
      </c>
    </row>
    <row r="1907" spans="1:65" x14ac:dyDescent="0.2">
      <c r="A1907">
        <v>2026</v>
      </c>
      <c r="B1907">
        <v>4</v>
      </c>
      <c r="C1907" t="s">
        <v>189</v>
      </c>
      <c r="D1907" t="s">
        <v>197</v>
      </c>
      <c r="E1907" t="s">
        <v>27</v>
      </c>
      <c r="F1907">
        <v>9871</v>
      </c>
      <c r="G1907" t="s">
        <v>158</v>
      </c>
      <c r="H1907" t="s">
        <v>189</v>
      </c>
      <c r="I1907" t="s">
        <v>189</v>
      </c>
      <c r="J1907" s="1">
        <v>46113</v>
      </c>
      <c r="K1907" t="s">
        <v>440</v>
      </c>
      <c r="L1907">
        <v>1</v>
      </c>
      <c r="M1907" t="s">
        <v>441</v>
      </c>
      <c r="N1907" t="s">
        <v>442</v>
      </c>
      <c r="O1907" t="s">
        <v>147</v>
      </c>
      <c r="P1907" t="s">
        <v>160</v>
      </c>
      <c r="Q1907">
        <v>29254.04</v>
      </c>
      <c r="R1907">
        <v>178</v>
      </c>
      <c r="S1907">
        <v>122951.85</v>
      </c>
      <c r="T1907">
        <v>370</v>
      </c>
      <c r="U1907">
        <v>86</v>
      </c>
      <c r="V1907">
        <v>28</v>
      </c>
      <c r="W1907">
        <v>10499.49</v>
      </c>
      <c r="X1907">
        <v>11079.49</v>
      </c>
      <c r="Y1907">
        <v>0</v>
      </c>
      <c r="Z1907">
        <v>0</v>
      </c>
      <c r="AA1907">
        <v>93327.81</v>
      </c>
      <c r="AB1907">
        <v>8116.1</v>
      </c>
      <c r="AC1907">
        <v>79552.039999999994</v>
      </c>
      <c r="AD1907">
        <v>15</v>
      </c>
      <c r="AE1907">
        <v>13</v>
      </c>
      <c r="AF1907">
        <v>90</v>
      </c>
      <c r="AG1907">
        <v>43</v>
      </c>
      <c r="AH1907">
        <v>1</v>
      </c>
      <c r="AI1907">
        <v>43</v>
      </c>
      <c r="AJ1907">
        <v>0</v>
      </c>
      <c r="AK1907">
        <v>0</v>
      </c>
      <c r="AL1907">
        <v>0</v>
      </c>
      <c r="AM1907">
        <v>0</v>
      </c>
      <c r="AN1907">
        <v>0</v>
      </c>
      <c r="AO1907">
        <v>123</v>
      </c>
      <c r="AP1907">
        <v>391</v>
      </c>
      <c r="AQ1907">
        <v>117</v>
      </c>
      <c r="AR1907">
        <v>0</v>
      </c>
      <c r="AS1907">
        <v>29</v>
      </c>
      <c r="AT1907">
        <v>1</v>
      </c>
      <c r="AU1907">
        <v>7</v>
      </c>
      <c r="AV1907">
        <v>3</v>
      </c>
      <c r="AW1907">
        <v>0</v>
      </c>
      <c r="AX1907">
        <v>0</v>
      </c>
      <c r="AY1907">
        <v>72</v>
      </c>
      <c r="AZ1907">
        <v>91</v>
      </c>
      <c r="BA1907">
        <v>22</v>
      </c>
      <c r="BB1907">
        <v>6</v>
      </c>
      <c r="BC1907">
        <v>2</v>
      </c>
      <c r="BD1907">
        <v>10</v>
      </c>
      <c r="BE1907">
        <v>0</v>
      </c>
      <c r="BF1907">
        <v>177</v>
      </c>
      <c r="BG1907">
        <v>17530</v>
      </c>
      <c r="BH1907">
        <v>1</v>
      </c>
      <c r="BI1907">
        <v>85</v>
      </c>
      <c r="BJ1907" s="2">
        <v>46132</v>
      </c>
      <c r="BK1907">
        <v>0</v>
      </c>
      <c r="BL1907" s="3" t="str">
        <f>VLOOKUP(O1907,DropDownList!$H$1:$I$7,2,FALSE)</f>
        <v>2024/25</v>
      </c>
      <c r="BM1907" s="3" t="str">
        <f t="shared" si="29"/>
        <v>SC COURT</v>
      </c>
    </row>
    <row r="1908" spans="1:65" x14ac:dyDescent="0.2">
      <c r="A1908">
        <v>2026</v>
      </c>
      <c r="B1908">
        <v>4</v>
      </c>
      <c r="C1908" t="s">
        <v>189</v>
      </c>
      <c r="D1908" t="s">
        <v>197</v>
      </c>
      <c r="E1908" t="s">
        <v>27</v>
      </c>
      <c r="F1908">
        <v>9871</v>
      </c>
      <c r="G1908" t="s">
        <v>158</v>
      </c>
      <c r="H1908" t="s">
        <v>189</v>
      </c>
      <c r="I1908" t="s">
        <v>189</v>
      </c>
      <c r="J1908" s="1">
        <v>46113</v>
      </c>
      <c r="K1908" t="s">
        <v>440</v>
      </c>
      <c r="L1908">
        <v>1</v>
      </c>
      <c r="M1908" t="s">
        <v>441</v>
      </c>
      <c r="N1908" t="s">
        <v>442</v>
      </c>
      <c r="O1908" t="s">
        <v>156</v>
      </c>
      <c r="P1908" t="s">
        <v>160</v>
      </c>
      <c r="Q1908">
        <v>34578.79</v>
      </c>
      <c r="R1908">
        <v>175</v>
      </c>
      <c r="S1908">
        <v>97826</v>
      </c>
      <c r="T1908">
        <v>3259.56</v>
      </c>
      <c r="U1908">
        <v>54</v>
      </c>
      <c r="V1908">
        <v>20</v>
      </c>
      <c r="W1908">
        <v>18370</v>
      </c>
      <c r="X1908">
        <v>24940</v>
      </c>
      <c r="Y1908">
        <v>0</v>
      </c>
      <c r="Z1908">
        <v>0</v>
      </c>
      <c r="AA1908">
        <v>59987.65</v>
      </c>
      <c r="AB1908">
        <v>11337.68</v>
      </c>
      <c r="AC1908">
        <v>45735.3</v>
      </c>
      <c r="AD1908">
        <v>10</v>
      </c>
      <c r="AE1908">
        <v>10</v>
      </c>
      <c r="AF1908">
        <v>107</v>
      </c>
      <c r="AG1908">
        <v>28</v>
      </c>
      <c r="AH1908">
        <v>9</v>
      </c>
      <c r="AI1908">
        <v>26</v>
      </c>
      <c r="AJ1908">
        <v>0</v>
      </c>
      <c r="AK1908">
        <v>0</v>
      </c>
      <c r="AL1908">
        <v>0</v>
      </c>
      <c r="AM1908">
        <v>0</v>
      </c>
      <c r="AN1908">
        <v>0</v>
      </c>
      <c r="AO1908">
        <v>119</v>
      </c>
      <c r="AP1908">
        <v>482</v>
      </c>
      <c r="AQ1908">
        <v>117</v>
      </c>
      <c r="AR1908">
        <v>2</v>
      </c>
      <c r="AS1908">
        <v>78</v>
      </c>
      <c r="AT1908">
        <v>13</v>
      </c>
      <c r="AU1908">
        <v>13</v>
      </c>
      <c r="AV1908">
        <v>2</v>
      </c>
      <c r="AW1908">
        <v>8</v>
      </c>
      <c r="AX1908">
        <v>0</v>
      </c>
      <c r="AY1908">
        <v>62</v>
      </c>
      <c r="AZ1908">
        <v>93</v>
      </c>
      <c r="BA1908">
        <v>47</v>
      </c>
      <c r="BB1908">
        <v>6</v>
      </c>
      <c r="BC1908">
        <v>3</v>
      </c>
      <c r="BD1908">
        <v>4</v>
      </c>
      <c r="BE1908">
        <v>0</v>
      </c>
      <c r="BF1908">
        <v>164</v>
      </c>
      <c r="BG1908">
        <v>19730</v>
      </c>
      <c r="BH1908">
        <v>5</v>
      </c>
      <c r="BI1908">
        <v>50</v>
      </c>
      <c r="BJ1908" s="2">
        <v>46132</v>
      </c>
      <c r="BK1908">
        <v>0</v>
      </c>
      <c r="BL1908" s="3" t="str">
        <f>VLOOKUP(O1908,DropDownList!$H$1:$I$7,2,FALSE)</f>
        <v>2023/24</v>
      </c>
      <c r="BM1908" s="3" t="str">
        <f t="shared" si="29"/>
        <v>SC COURT</v>
      </c>
    </row>
    <row r="1909" spans="1:65" x14ac:dyDescent="0.2">
      <c r="A1909">
        <v>2026</v>
      </c>
      <c r="B1909">
        <v>4</v>
      </c>
      <c r="C1909" t="s">
        <v>189</v>
      </c>
      <c r="D1909" t="s">
        <v>197</v>
      </c>
      <c r="E1909" t="s">
        <v>27</v>
      </c>
      <c r="F1909">
        <v>9871</v>
      </c>
      <c r="G1909" t="s">
        <v>158</v>
      </c>
      <c r="H1909" t="s">
        <v>189</v>
      </c>
      <c r="I1909" t="s">
        <v>189</v>
      </c>
      <c r="J1909" s="1">
        <v>46113</v>
      </c>
      <c r="K1909" t="s">
        <v>440</v>
      </c>
      <c r="L1909">
        <v>1</v>
      </c>
      <c r="M1909" t="s">
        <v>441</v>
      </c>
      <c r="N1909" t="s">
        <v>442</v>
      </c>
      <c r="O1909" t="s">
        <v>149</v>
      </c>
      <c r="P1909" t="s">
        <v>160</v>
      </c>
      <c r="Q1909">
        <v>25297.83</v>
      </c>
      <c r="R1909">
        <v>126</v>
      </c>
      <c r="S1909">
        <v>56401</v>
      </c>
      <c r="T1909">
        <v>3070</v>
      </c>
      <c r="U1909">
        <v>77</v>
      </c>
      <c r="V1909">
        <v>54</v>
      </c>
      <c r="W1909">
        <v>13472</v>
      </c>
      <c r="X1909">
        <v>19849</v>
      </c>
      <c r="Y1909">
        <v>0</v>
      </c>
      <c r="Z1909">
        <v>0</v>
      </c>
      <c r="AA1909">
        <v>28033.17</v>
      </c>
      <c r="AB1909">
        <v>1286</v>
      </c>
      <c r="AC1909">
        <v>24897.17</v>
      </c>
      <c r="AD1909">
        <v>33</v>
      </c>
      <c r="AE1909">
        <v>21</v>
      </c>
      <c r="AF1909">
        <v>42</v>
      </c>
      <c r="AG1909">
        <v>41</v>
      </c>
      <c r="AH1909">
        <v>7</v>
      </c>
      <c r="AI1909">
        <v>36</v>
      </c>
      <c r="AJ1909">
        <v>0</v>
      </c>
      <c r="AK1909">
        <v>0</v>
      </c>
      <c r="AL1909">
        <v>0</v>
      </c>
      <c r="AM1909">
        <v>0</v>
      </c>
      <c r="AN1909">
        <v>0</v>
      </c>
      <c r="AO1909">
        <v>80</v>
      </c>
      <c r="AP1909">
        <v>124</v>
      </c>
      <c r="AQ1909">
        <v>73</v>
      </c>
      <c r="AR1909">
        <v>0</v>
      </c>
      <c r="AS1909">
        <v>4</v>
      </c>
      <c r="AT1909">
        <v>0</v>
      </c>
      <c r="AU1909">
        <v>3</v>
      </c>
      <c r="AV1909">
        <v>2</v>
      </c>
      <c r="AW1909">
        <v>5</v>
      </c>
      <c r="AX1909">
        <v>0</v>
      </c>
      <c r="AY1909">
        <v>9</v>
      </c>
      <c r="AZ1909">
        <v>11</v>
      </c>
      <c r="BA1909">
        <v>2</v>
      </c>
      <c r="BB1909">
        <v>0</v>
      </c>
      <c r="BC1909">
        <v>0</v>
      </c>
      <c r="BD1909">
        <v>1</v>
      </c>
      <c r="BE1909">
        <v>0</v>
      </c>
      <c r="BF1909">
        <v>121</v>
      </c>
      <c r="BG1909">
        <v>13205</v>
      </c>
      <c r="BH1909">
        <v>0</v>
      </c>
      <c r="BI1909">
        <v>77</v>
      </c>
      <c r="BJ1909" s="2">
        <v>46132</v>
      </c>
      <c r="BK1909">
        <v>0</v>
      </c>
      <c r="BL1909" s="3" t="str">
        <f>VLOOKUP(O1909,DropDownList!$H$1:$I$7,2,FALSE)</f>
        <v>2025/26</v>
      </c>
      <c r="BM1909" s="3" t="str">
        <f t="shared" si="29"/>
        <v>SC COURT</v>
      </c>
    </row>
    <row r="1910" spans="1:65" x14ac:dyDescent="0.2">
      <c r="A1910">
        <v>2026</v>
      </c>
      <c r="B1910">
        <v>4</v>
      </c>
      <c r="C1910" t="s">
        <v>189</v>
      </c>
      <c r="D1910" t="s">
        <v>197</v>
      </c>
      <c r="E1910" t="s">
        <v>27</v>
      </c>
      <c r="F1910">
        <v>9871</v>
      </c>
      <c r="G1910" t="s">
        <v>158</v>
      </c>
      <c r="H1910" t="s">
        <v>189</v>
      </c>
      <c r="I1910" t="s">
        <v>189</v>
      </c>
      <c r="J1910" s="1">
        <v>46113</v>
      </c>
      <c r="K1910" t="s">
        <v>440</v>
      </c>
      <c r="L1910">
        <v>1</v>
      </c>
      <c r="M1910" t="s">
        <v>441</v>
      </c>
      <c r="N1910" t="s">
        <v>442</v>
      </c>
      <c r="O1910" t="s">
        <v>147</v>
      </c>
      <c r="P1910" t="s">
        <v>159</v>
      </c>
      <c r="Q1910">
        <v>0</v>
      </c>
      <c r="R1910">
        <v>2</v>
      </c>
      <c r="S1910">
        <v>28383.200000000001</v>
      </c>
      <c r="T1910">
        <v>86.84</v>
      </c>
      <c r="U1910">
        <v>0</v>
      </c>
      <c r="V1910">
        <v>0</v>
      </c>
      <c r="W1910">
        <v>0</v>
      </c>
      <c r="X1910">
        <v>0</v>
      </c>
      <c r="Y1910">
        <v>0</v>
      </c>
      <c r="Z1910">
        <v>0</v>
      </c>
      <c r="AA1910">
        <v>28296.36</v>
      </c>
      <c r="AB1910">
        <v>0</v>
      </c>
      <c r="AC1910">
        <v>0</v>
      </c>
      <c r="AD1910">
        <v>0</v>
      </c>
      <c r="AE1910">
        <v>0</v>
      </c>
      <c r="AF1910">
        <v>1</v>
      </c>
      <c r="AG1910">
        <v>0</v>
      </c>
      <c r="AH1910">
        <v>0</v>
      </c>
      <c r="AI1910">
        <v>0</v>
      </c>
      <c r="AJ1910">
        <v>0</v>
      </c>
      <c r="AK1910">
        <v>0</v>
      </c>
      <c r="AL1910">
        <v>0</v>
      </c>
      <c r="AM1910">
        <v>0</v>
      </c>
      <c r="AN1910">
        <v>0</v>
      </c>
      <c r="AO1910">
        <v>2</v>
      </c>
      <c r="AP1910">
        <v>2</v>
      </c>
      <c r="AQ1910">
        <v>1</v>
      </c>
      <c r="AR1910">
        <v>0</v>
      </c>
      <c r="AS1910">
        <v>0</v>
      </c>
      <c r="AT1910">
        <v>0</v>
      </c>
      <c r="AU1910">
        <v>1</v>
      </c>
      <c r="AV1910">
        <v>0</v>
      </c>
      <c r="AW1910">
        <v>0</v>
      </c>
      <c r="AX1910">
        <v>0</v>
      </c>
      <c r="AY1910">
        <v>0</v>
      </c>
      <c r="AZ1910">
        <v>0</v>
      </c>
      <c r="BA1910">
        <v>0</v>
      </c>
      <c r="BB1910">
        <v>0</v>
      </c>
      <c r="BC1910">
        <v>0</v>
      </c>
      <c r="BD1910">
        <v>0</v>
      </c>
      <c r="BE1910">
        <v>0</v>
      </c>
      <c r="BF1910">
        <v>0</v>
      </c>
      <c r="BG1910">
        <v>0</v>
      </c>
      <c r="BH1910">
        <v>1</v>
      </c>
      <c r="BI1910">
        <v>0</v>
      </c>
      <c r="BJ1910" s="2">
        <v>46132</v>
      </c>
      <c r="BK1910">
        <v>0</v>
      </c>
      <c r="BL1910" s="3" t="str">
        <f>VLOOKUP(O1910,DropDownList!$H$1:$I$7,2,FALSE)</f>
        <v>2024/25</v>
      </c>
      <c r="BM1910" s="3" t="str">
        <f t="shared" si="29"/>
        <v>CONF</v>
      </c>
    </row>
    <row r="1911" spans="1:65" x14ac:dyDescent="0.2">
      <c r="A1911">
        <v>2026</v>
      </c>
      <c r="B1911">
        <v>4</v>
      </c>
      <c r="C1911" t="s">
        <v>189</v>
      </c>
      <c r="D1911" t="s">
        <v>197</v>
      </c>
      <c r="E1911" t="s">
        <v>27</v>
      </c>
      <c r="F1911">
        <v>9871</v>
      </c>
      <c r="G1911" t="s">
        <v>158</v>
      </c>
      <c r="H1911" t="s">
        <v>189</v>
      </c>
      <c r="I1911" t="s">
        <v>189</v>
      </c>
      <c r="J1911" s="1">
        <v>46113</v>
      </c>
      <c r="K1911" t="s">
        <v>440</v>
      </c>
      <c r="L1911">
        <v>1</v>
      </c>
      <c r="M1911" t="s">
        <v>441</v>
      </c>
      <c r="N1911" t="s">
        <v>442</v>
      </c>
      <c r="O1911" t="s">
        <v>156</v>
      </c>
      <c r="P1911" t="s">
        <v>161</v>
      </c>
      <c r="Q1911">
        <v>1310.33</v>
      </c>
      <c r="R1911">
        <v>160</v>
      </c>
      <c r="S1911">
        <v>4275</v>
      </c>
      <c r="T1911">
        <v>80</v>
      </c>
      <c r="U1911">
        <v>53</v>
      </c>
      <c r="V1911">
        <v>12</v>
      </c>
      <c r="W1911">
        <v>930</v>
      </c>
      <c r="X1911">
        <v>930</v>
      </c>
      <c r="Y1911">
        <v>0</v>
      </c>
      <c r="Z1911">
        <v>0</v>
      </c>
      <c r="AA1911">
        <v>2884.67</v>
      </c>
      <c r="AB1911">
        <v>0</v>
      </c>
      <c r="AC1911">
        <v>0</v>
      </c>
      <c r="AD1911">
        <v>12</v>
      </c>
      <c r="AE1911">
        <v>0</v>
      </c>
      <c r="AF1911">
        <v>122</v>
      </c>
      <c r="AG1911">
        <v>1</v>
      </c>
      <c r="AH1911">
        <v>5</v>
      </c>
      <c r="AI1911">
        <v>32</v>
      </c>
      <c r="AJ1911">
        <v>0</v>
      </c>
      <c r="AK1911">
        <v>0</v>
      </c>
      <c r="AL1911">
        <v>0</v>
      </c>
      <c r="AM1911">
        <v>0</v>
      </c>
      <c r="AN1911">
        <v>0</v>
      </c>
      <c r="AO1911">
        <v>107</v>
      </c>
      <c r="AP1911">
        <v>452</v>
      </c>
      <c r="AQ1911">
        <v>109</v>
      </c>
      <c r="AR1911">
        <v>2</v>
      </c>
      <c r="AS1911">
        <v>74</v>
      </c>
      <c r="AT1911">
        <v>12</v>
      </c>
      <c r="AU1911">
        <v>12</v>
      </c>
      <c r="AV1911">
        <v>2</v>
      </c>
      <c r="AW1911">
        <v>4</v>
      </c>
      <c r="AX1911">
        <v>0</v>
      </c>
      <c r="AY1911">
        <v>59</v>
      </c>
      <c r="AZ1911">
        <v>89</v>
      </c>
      <c r="BA1911">
        <v>45</v>
      </c>
      <c r="BB1911">
        <v>5</v>
      </c>
      <c r="BC1911">
        <v>2</v>
      </c>
      <c r="BD1911">
        <v>3</v>
      </c>
      <c r="BE1911">
        <v>0</v>
      </c>
      <c r="BF1911">
        <v>153</v>
      </c>
      <c r="BG1911">
        <v>1290</v>
      </c>
      <c r="BH1911">
        <v>0</v>
      </c>
      <c r="BI1911">
        <v>49</v>
      </c>
      <c r="BJ1911" s="2">
        <v>46132</v>
      </c>
      <c r="BK1911">
        <v>0</v>
      </c>
      <c r="BL1911" s="3" t="str">
        <f>VLOOKUP(O1911,DropDownList!$H$1:$I$7,2,FALSE)</f>
        <v>2023/24</v>
      </c>
      <c r="BM1911" s="3" t="str">
        <f t="shared" si="29"/>
        <v>VSUR</v>
      </c>
    </row>
    <row r="1912" spans="1:65" x14ac:dyDescent="0.2">
      <c r="A1912">
        <v>2026</v>
      </c>
      <c r="B1912">
        <v>4</v>
      </c>
      <c r="C1912" t="s">
        <v>189</v>
      </c>
      <c r="D1912" t="s">
        <v>197</v>
      </c>
      <c r="E1912" t="s">
        <v>27</v>
      </c>
      <c r="F1912">
        <v>9871</v>
      </c>
      <c r="G1912" t="s">
        <v>158</v>
      </c>
      <c r="H1912" t="s">
        <v>189</v>
      </c>
      <c r="I1912" t="s">
        <v>189</v>
      </c>
      <c r="J1912" s="1">
        <v>46113</v>
      </c>
      <c r="K1912" t="s">
        <v>440</v>
      </c>
      <c r="L1912">
        <v>1</v>
      </c>
      <c r="M1912" t="s">
        <v>441</v>
      </c>
      <c r="N1912" t="s">
        <v>442</v>
      </c>
      <c r="O1912" t="s">
        <v>149</v>
      </c>
      <c r="P1912" t="s">
        <v>161</v>
      </c>
      <c r="Q1912">
        <v>710</v>
      </c>
      <c r="R1912">
        <v>120</v>
      </c>
      <c r="S1912">
        <v>2590</v>
      </c>
      <c r="T1912">
        <v>50</v>
      </c>
      <c r="U1912">
        <v>75</v>
      </c>
      <c r="V1912">
        <v>33</v>
      </c>
      <c r="W1912">
        <v>650</v>
      </c>
      <c r="X1912">
        <v>650</v>
      </c>
      <c r="Y1912">
        <v>0</v>
      </c>
      <c r="Z1912">
        <v>0</v>
      </c>
      <c r="AA1912">
        <v>1830</v>
      </c>
      <c r="AB1912">
        <v>0</v>
      </c>
      <c r="AC1912">
        <v>0</v>
      </c>
      <c r="AD1912">
        <v>33</v>
      </c>
      <c r="AE1912">
        <v>0</v>
      </c>
      <c r="AF1912">
        <v>80</v>
      </c>
      <c r="AG1912">
        <v>0</v>
      </c>
      <c r="AH1912">
        <v>3</v>
      </c>
      <c r="AI1912">
        <v>37</v>
      </c>
      <c r="AJ1912">
        <v>0</v>
      </c>
      <c r="AK1912">
        <v>0</v>
      </c>
      <c r="AL1912">
        <v>0</v>
      </c>
      <c r="AM1912">
        <v>0</v>
      </c>
      <c r="AN1912">
        <v>0</v>
      </c>
      <c r="AO1912">
        <v>74</v>
      </c>
      <c r="AP1912">
        <v>120</v>
      </c>
      <c r="AQ1912">
        <v>73</v>
      </c>
      <c r="AR1912">
        <v>0</v>
      </c>
      <c r="AS1912">
        <v>4</v>
      </c>
      <c r="AT1912">
        <v>0</v>
      </c>
      <c r="AU1912">
        <v>3</v>
      </c>
      <c r="AV1912">
        <v>2</v>
      </c>
      <c r="AW1912">
        <v>1</v>
      </c>
      <c r="AX1912">
        <v>0</v>
      </c>
      <c r="AY1912">
        <v>9</v>
      </c>
      <c r="AZ1912">
        <v>11</v>
      </c>
      <c r="BA1912">
        <v>2</v>
      </c>
      <c r="BB1912">
        <v>0</v>
      </c>
      <c r="BC1912">
        <v>0</v>
      </c>
      <c r="BD1912">
        <v>1</v>
      </c>
      <c r="BE1912">
        <v>0</v>
      </c>
      <c r="BF1912">
        <v>119</v>
      </c>
      <c r="BG1912">
        <v>710</v>
      </c>
      <c r="BH1912">
        <v>0</v>
      </c>
      <c r="BI1912">
        <v>75</v>
      </c>
      <c r="BJ1912" s="2">
        <v>46132</v>
      </c>
      <c r="BK1912">
        <v>0</v>
      </c>
      <c r="BL1912" s="3" t="str">
        <f>VLOOKUP(O1912,DropDownList!$H$1:$I$7,2,FALSE)</f>
        <v>2025/26</v>
      </c>
      <c r="BM1912" s="3" t="str">
        <f t="shared" si="29"/>
        <v>VSUR</v>
      </c>
    </row>
    <row r="1913" spans="1:65" x14ac:dyDescent="0.2">
      <c r="A1913">
        <v>2026</v>
      </c>
      <c r="B1913">
        <v>4</v>
      </c>
      <c r="C1913" t="s">
        <v>189</v>
      </c>
      <c r="D1913" t="s">
        <v>197</v>
      </c>
      <c r="E1913" t="s">
        <v>27</v>
      </c>
      <c r="F1913">
        <v>9871</v>
      </c>
      <c r="G1913" t="s">
        <v>158</v>
      </c>
      <c r="H1913" t="s">
        <v>189</v>
      </c>
      <c r="I1913" t="s">
        <v>189</v>
      </c>
      <c r="J1913" s="1">
        <v>46113</v>
      </c>
      <c r="K1913" t="s">
        <v>440</v>
      </c>
      <c r="L1913">
        <v>1</v>
      </c>
      <c r="M1913" t="s">
        <v>441</v>
      </c>
      <c r="N1913" t="s">
        <v>442</v>
      </c>
      <c r="O1913" t="s">
        <v>155</v>
      </c>
      <c r="P1913" t="s">
        <v>160</v>
      </c>
      <c r="Q1913">
        <v>10069.299999999999</v>
      </c>
      <c r="R1913">
        <v>204</v>
      </c>
      <c r="S1913">
        <v>80498</v>
      </c>
      <c r="T1913">
        <v>4581.8900000000003</v>
      </c>
      <c r="U1913">
        <v>39</v>
      </c>
      <c r="V1913">
        <v>15</v>
      </c>
      <c r="W1913">
        <v>4470.84</v>
      </c>
      <c r="X1913">
        <v>4730.84</v>
      </c>
      <c r="Y1913">
        <v>0</v>
      </c>
      <c r="Z1913">
        <v>0</v>
      </c>
      <c r="AA1913">
        <v>65846.81</v>
      </c>
      <c r="AB1913">
        <v>12336.21</v>
      </c>
      <c r="AC1913">
        <v>50136.36</v>
      </c>
      <c r="AD1913">
        <v>6</v>
      </c>
      <c r="AE1913">
        <v>9</v>
      </c>
      <c r="AF1913">
        <v>149</v>
      </c>
      <c r="AG1913">
        <v>23</v>
      </c>
      <c r="AH1913">
        <v>11</v>
      </c>
      <c r="AI1913">
        <v>16</v>
      </c>
      <c r="AJ1913">
        <v>0</v>
      </c>
      <c r="AK1913">
        <v>0</v>
      </c>
      <c r="AL1913">
        <v>0</v>
      </c>
      <c r="AM1913">
        <v>0</v>
      </c>
      <c r="AN1913">
        <v>0</v>
      </c>
      <c r="AO1913">
        <v>123</v>
      </c>
      <c r="AP1913">
        <v>530</v>
      </c>
      <c r="AQ1913">
        <v>115</v>
      </c>
      <c r="AR1913">
        <v>0</v>
      </c>
      <c r="AS1913">
        <v>67</v>
      </c>
      <c r="AT1913">
        <v>5</v>
      </c>
      <c r="AU1913">
        <v>16</v>
      </c>
      <c r="AV1913">
        <v>5</v>
      </c>
      <c r="AW1913">
        <v>12</v>
      </c>
      <c r="AX1913">
        <v>0</v>
      </c>
      <c r="AY1913">
        <v>85</v>
      </c>
      <c r="AZ1913">
        <v>115</v>
      </c>
      <c r="BA1913">
        <v>60</v>
      </c>
      <c r="BB1913">
        <v>14</v>
      </c>
      <c r="BC1913">
        <v>8</v>
      </c>
      <c r="BD1913">
        <v>5</v>
      </c>
      <c r="BE1913">
        <v>0</v>
      </c>
      <c r="BF1913">
        <v>192</v>
      </c>
      <c r="BG1913">
        <v>4757</v>
      </c>
      <c r="BH1913">
        <v>5</v>
      </c>
      <c r="BI1913">
        <v>39</v>
      </c>
      <c r="BJ1913" s="2">
        <v>46132</v>
      </c>
      <c r="BK1913">
        <v>0</v>
      </c>
      <c r="BL1913" s="3" t="str">
        <f>VLOOKUP(O1913,DropDownList!$H$1:$I$7,2,FALSE)</f>
        <v>2022/23</v>
      </c>
      <c r="BM1913" s="3" t="str">
        <f t="shared" si="29"/>
        <v>SC COURT</v>
      </c>
    </row>
    <row r="1914" spans="1:65" x14ac:dyDescent="0.2">
      <c r="A1914">
        <v>2026</v>
      </c>
      <c r="B1914">
        <v>4</v>
      </c>
      <c r="C1914" t="s">
        <v>189</v>
      </c>
      <c r="D1914" t="s">
        <v>197</v>
      </c>
      <c r="E1914" t="s">
        <v>27</v>
      </c>
      <c r="F1914">
        <v>9871</v>
      </c>
      <c r="G1914" t="s">
        <v>158</v>
      </c>
      <c r="H1914" t="s">
        <v>189</v>
      </c>
      <c r="I1914" t="s">
        <v>189</v>
      </c>
      <c r="J1914" s="1">
        <v>46113</v>
      </c>
      <c r="K1914" t="s">
        <v>440</v>
      </c>
      <c r="L1914">
        <v>1</v>
      </c>
      <c r="M1914" t="s">
        <v>441</v>
      </c>
      <c r="N1914" t="s">
        <v>442</v>
      </c>
      <c r="O1914" t="s">
        <v>147</v>
      </c>
      <c r="P1914" t="s">
        <v>161</v>
      </c>
      <c r="Q1914">
        <v>1040.33</v>
      </c>
      <c r="R1914">
        <v>174</v>
      </c>
      <c r="S1914">
        <v>14170</v>
      </c>
      <c r="T1914">
        <v>20</v>
      </c>
      <c r="U1914">
        <v>84</v>
      </c>
      <c r="V1914">
        <v>17</v>
      </c>
      <c r="W1914">
        <v>450</v>
      </c>
      <c r="X1914">
        <v>450</v>
      </c>
      <c r="Y1914">
        <v>0</v>
      </c>
      <c r="Z1914">
        <v>0</v>
      </c>
      <c r="AA1914">
        <v>13109.67</v>
      </c>
      <c r="AB1914">
        <v>0</v>
      </c>
      <c r="AC1914">
        <v>0</v>
      </c>
      <c r="AD1914">
        <v>17</v>
      </c>
      <c r="AE1914">
        <v>0</v>
      </c>
      <c r="AF1914">
        <v>123</v>
      </c>
      <c r="AG1914">
        <v>1</v>
      </c>
      <c r="AH1914">
        <v>1</v>
      </c>
      <c r="AI1914">
        <v>49</v>
      </c>
      <c r="AJ1914">
        <v>0</v>
      </c>
      <c r="AK1914">
        <v>0</v>
      </c>
      <c r="AL1914">
        <v>0</v>
      </c>
      <c r="AM1914">
        <v>0</v>
      </c>
      <c r="AN1914">
        <v>0</v>
      </c>
      <c r="AO1914">
        <v>122</v>
      </c>
      <c r="AP1914">
        <v>398</v>
      </c>
      <c r="AQ1914">
        <v>119</v>
      </c>
      <c r="AR1914">
        <v>0</v>
      </c>
      <c r="AS1914">
        <v>29</v>
      </c>
      <c r="AT1914">
        <v>1</v>
      </c>
      <c r="AU1914">
        <v>7</v>
      </c>
      <c r="AV1914">
        <v>3</v>
      </c>
      <c r="AW1914">
        <v>0</v>
      </c>
      <c r="AX1914">
        <v>0</v>
      </c>
      <c r="AY1914">
        <v>74</v>
      </c>
      <c r="AZ1914">
        <v>93</v>
      </c>
      <c r="BA1914">
        <v>22</v>
      </c>
      <c r="BB1914">
        <v>6</v>
      </c>
      <c r="BC1914">
        <v>2</v>
      </c>
      <c r="BD1914">
        <v>10</v>
      </c>
      <c r="BE1914">
        <v>0</v>
      </c>
      <c r="BF1914">
        <v>172</v>
      </c>
      <c r="BG1914">
        <v>1020</v>
      </c>
      <c r="BH1914">
        <v>0</v>
      </c>
      <c r="BI1914">
        <v>83</v>
      </c>
      <c r="BJ1914" s="2">
        <v>46132</v>
      </c>
      <c r="BK1914">
        <v>0</v>
      </c>
      <c r="BL1914" s="3" t="str">
        <f>VLOOKUP(O1914,DropDownList!$H$1:$I$7,2,FALSE)</f>
        <v>2024/25</v>
      </c>
      <c r="BM1914" s="3" t="str">
        <f t="shared" si="29"/>
        <v>VSUR</v>
      </c>
    </row>
    <row r="1915" spans="1:65" x14ac:dyDescent="0.2">
      <c r="A1915">
        <v>2026</v>
      </c>
      <c r="B1915">
        <v>4</v>
      </c>
      <c r="C1915" t="s">
        <v>198</v>
      </c>
      <c r="D1915" t="s">
        <v>199</v>
      </c>
      <c r="E1915" t="s">
        <v>29</v>
      </c>
      <c r="F1915">
        <v>9289</v>
      </c>
      <c r="G1915" t="s">
        <v>141</v>
      </c>
      <c r="H1915" t="s">
        <v>200</v>
      </c>
      <c r="I1915" t="s">
        <v>142</v>
      </c>
      <c r="J1915" s="1">
        <v>46113</v>
      </c>
      <c r="K1915" t="s">
        <v>440</v>
      </c>
      <c r="L1915">
        <v>1</v>
      </c>
      <c r="M1915" t="s">
        <v>441</v>
      </c>
      <c r="N1915" t="s">
        <v>442</v>
      </c>
      <c r="O1915" t="s">
        <v>155</v>
      </c>
      <c r="P1915" t="s">
        <v>146</v>
      </c>
      <c r="Q1915">
        <v>0</v>
      </c>
      <c r="R1915">
        <v>21</v>
      </c>
      <c r="S1915">
        <v>370</v>
      </c>
      <c r="T1915">
        <v>0</v>
      </c>
      <c r="U1915">
        <v>1</v>
      </c>
      <c r="V1915">
        <v>0</v>
      </c>
      <c r="W1915">
        <v>0</v>
      </c>
      <c r="X1915">
        <v>0</v>
      </c>
      <c r="Y1915">
        <v>0</v>
      </c>
      <c r="Z1915">
        <v>0</v>
      </c>
      <c r="AA1915">
        <v>370</v>
      </c>
      <c r="AB1915">
        <v>0</v>
      </c>
      <c r="AC1915">
        <v>0</v>
      </c>
      <c r="AD1915">
        <v>0</v>
      </c>
      <c r="AE1915">
        <v>0</v>
      </c>
      <c r="AF1915">
        <v>21</v>
      </c>
      <c r="AG1915">
        <v>0</v>
      </c>
      <c r="AH1915">
        <v>0</v>
      </c>
      <c r="AI1915">
        <v>0</v>
      </c>
      <c r="AJ1915">
        <v>0</v>
      </c>
      <c r="AK1915">
        <v>0</v>
      </c>
      <c r="AL1915">
        <v>0</v>
      </c>
      <c r="AM1915">
        <v>0</v>
      </c>
      <c r="AN1915">
        <v>0</v>
      </c>
      <c r="AO1915">
        <v>13</v>
      </c>
      <c r="AP1915">
        <v>57</v>
      </c>
      <c r="AQ1915">
        <v>15</v>
      </c>
      <c r="AR1915">
        <v>0</v>
      </c>
      <c r="AS1915">
        <v>4</v>
      </c>
      <c r="AT1915">
        <v>2</v>
      </c>
      <c r="AU1915">
        <v>6</v>
      </c>
      <c r="AV1915">
        <v>1</v>
      </c>
      <c r="AW1915">
        <v>0</v>
      </c>
      <c r="AX1915">
        <v>0</v>
      </c>
      <c r="AY1915">
        <v>2</v>
      </c>
      <c r="AZ1915">
        <v>5</v>
      </c>
      <c r="BA1915">
        <v>4</v>
      </c>
      <c r="BB1915">
        <v>8</v>
      </c>
      <c r="BC1915">
        <v>3</v>
      </c>
      <c r="BD1915">
        <v>1</v>
      </c>
      <c r="BE1915">
        <v>0</v>
      </c>
      <c r="BF1915">
        <v>21</v>
      </c>
      <c r="BG1915">
        <v>0</v>
      </c>
      <c r="BH1915">
        <v>0</v>
      </c>
      <c r="BI1915">
        <v>1</v>
      </c>
      <c r="BJ1915" s="2">
        <v>46132</v>
      </c>
      <c r="BK1915">
        <v>0</v>
      </c>
      <c r="BL1915" s="3" t="str">
        <f>VLOOKUP(O1915,DropDownList!$H$1:$I$7,2,FALSE)</f>
        <v>2022/23</v>
      </c>
      <c r="BM1915" s="3" t="str">
        <f t="shared" si="29"/>
        <v>VSUR</v>
      </c>
    </row>
    <row r="1916" spans="1:65" x14ac:dyDescent="0.2">
      <c r="A1916">
        <v>2026</v>
      </c>
      <c r="B1916">
        <v>4</v>
      </c>
      <c r="C1916" t="s">
        <v>198</v>
      </c>
      <c r="D1916" t="s">
        <v>199</v>
      </c>
      <c r="E1916" t="s">
        <v>29</v>
      </c>
      <c r="F1916">
        <v>9289</v>
      </c>
      <c r="G1916" t="s">
        <v>141</v>
      </c>
      <c r="H1916" t="s">
        <v>200</v>
      </c>
      <c r="I1916" t="s">
        <v>142</v>
      </c>
      <c r="J1916" s="1">
        <v>46113</v>
      </c>
      <c r="K1916" t="s">
        <v>440</v>
      </c>
      <c r="L1916">
        <v>1</v>
      </c>
      <c r="M1916" t="s">
        <v>441</v>
      </c>
      <c r="N1916" t="s">
        <v>442</v>
      </c>
      <c r="O1916" t="s">
        <v>147</v>
      </c>
      <c r="P1916" t="s">
        <v>146</v>
      </c>
      <c r="Q1916">
        <v>60</v>
      </c>
      <c r="R1916">
        <v>25</v>
      </c>
      <c r="S1916">
        <v>380</v>
      </c>
      <c r="T1916">
        <v>0</v>
      </c>
      <c r="U1916">
        <v>8</v>
      </c>
      <c r="V1916">
        <v>3</v>
      </c>
      <c r="W1916">
        <v>50</v>
      </c>
      <c r="X1916">
        <v>50</v>
      </c>
      <c r="Y1916">
        <v>0</v>
      </c>
      <c r="Z1916">
        <v>0</v>
      </c>
      <c r="AA1916">
        <v>320</v>
      </c>
      <c r="AB1916">
        <v>0</v>
      </c>
      <c r="AC1916">
        <v>0</v>
      </c>
      <c r="AD1916">
        <v>3</v>
      </c>
      <c r="AE1916">
        <v>0</v>
      </c>
      <c r="AF1916">
        <v>21</v>
      </c>
      <c r="AG1916">
        <v>0</v>
      </c>
      <c r="AH1916">
        <v>0</v>
      </c>
      <c r="AI1916">
        <v>4</v>
      </c>
      <c r="AJ1916">
        <v>0</v>
      </c>
      <c r="AK1916">
        <v>0</v>
      </c>
      <c r="AL1916">
        <v>0</v>
      </c>
      <c r="AM1916">
        <v>0</v>
      </c>
      <c r="AN1916">
        <v>0</v>
      </c>
      <c r="AO1916">
        <v>16</v>
      </c>
      <c r="AP1916">
        <v>74</v>
      </c>
      <c r="AQ1916">
        <v>20</v>
      </c>
      <c r="AR1916">
        <v>0</v>
      </c>
      <c r="AS1916">
        <v>9</v>
      </c>
      <c r="AT1916">
        <v>0</v>
      </c>
      <c r="AU1916">
        <v>11</v>
      </c>
      <c r="AV1916">
        <v>5</v>
      </c>
      <c r="AW1916">
        <v>0</v>
      </c>
      <c r="AX1916">
        <v>0</v>
      </c>
      <c r="AY1916">
        <v>6</v>
      </c>
      <c r="AZ1916">
        <v>8</v>
      </c>
      <c r="BA1916">
        <v>5</v>
      </c>
      <c r="BB1916">
        <v>2</v>
      </c>
      <c r="BC1916">
        <v>1</v>
      </c>
      <c r="BD1916">
        <v>0</v>
      </c>
      <c r="BE1916">
        <v>0</v>
      </c>
      <c r="BF1916">
        <v>25</v>
      </c>
      <c r="BG1916">
        <v>60</v>
      </c>
      <c r="BH1916">
        <v>0</v>
      </c>
      <c r="BI1916">
        <v>8</v>
      </c>
      <c r="BJ1916" s="2">
        <v>46132</v>
      </c>
      <c r="BK1916">
        <v>0</v>
      </c>
      <c r="BL1916" s="3" t="str">
        <f>VLOOKUP(O1916,DropDownList!$H$1:$I$7,2,FALSE)</f>
        <v>2024/25</v>
      </c>
      <c r="BM1916" s="3" t="str">
        <f t="shared" si="29"/>
        <v>VSUR</v>
      </c>
    </row>
    <row r="1917" spans="1:65" x14ac:dyDescent="0.2">
      <c r="A1917">
        <v>2026</v>
      </c>
      <c r="B1917">
        <v>4</v>
      </c>
      <c r="C1917" t="s">
        <v>198</v>
      </c>
      <c r="D1917" t="s">
        <v>199</v>
      </c>
      <c r="E1917" t="s">
        <v>29</v>
      </c>
      <c r="F1917">
        <v>9289</v>
      </c>
      <c r="G1917" t="s">
        <v>141</v>
      </c>
      <c r="H1917" t="s">
        <v>200</v>
      </c>
      <c r="I1917" t="s">
        <v>142</v>
      </c>
      <c r="J1917" s="1">
        <v>46113</v>
      </c>
      <c r="K1917" t="s">
        <v>440</v>
      </c>
      <c r="L1917">
        <v>1</v>
      </c>
      <c r="M1917" t="s">
        <v>441</v>
      </c>
      <c r="N1917" t="s">
        <v>442</v>
      </c>
      <c r="O1917" t="s">
        <v>155</v>
      </c>
      <c r="P1917" t="s">
        <v>153</v>
      </c>
      <c r="Q1917">
        <v>45</v>
      </c>
      <c r="R1917">
        <v>1</v>
      </c>
      <c r="S1917">
        <v>45</v>
      </c>
      <c r="T1917">
        <v>0</v>
      </c>
      <c r="U1917">
        <v>1</v>
      </c>
      <c r="V1917">
        <v>1</v>
      </c>
      <c r="W1917">
        <v>45</v>
      </c>
      <c r="X1917">
        <v>45</v>
      </c>
      <c r="Y1917">
        <v>0</v>
      </c>
      <c r="Z1917">
        <v>0</v>
      </c>
      <c r="AA1917">
        <v>0</v>
      </c>
      <c r="AB1917">
        <v>0</v>
      </c>
      <c r="AC1917">
        <v>0</v>
      </c>
      <c r="AD1917">
        <v>1</v>
      </c>
      <c r="AE1917">
        <v>0</v>
      </c>
      <c r="AF1917">
        <v>0</v>
      </c>
      <c r="AG1917">
        <v>0</v>
      </c>
      <c r="AH1917">
        <v>0</v>
      </c>
      <c r="AI1917">
        <v>1</v>
      </c>
      <c r="AJ1917">
        <v>0</v>
      </c>
      <c r="AK1917">
        <v>0</v>
      </c>
      <c r="AL1917">
        <v>0</v>
      </c>
      <c r="AM1917">
        <v>0</v>
      </c>
      <c r="AN1917">
        <v>0</v>
      </c>
      <c r="AO1917">
        <v>1</v>
      </c>
      <c r="AP1917">
        <v>1</v>
      </c>
      <c r="AQ1917">
        <v>1</v>
      </c>
      <c r="AR1917">
        <v>0</v>
      </c>
      <c r="AS1917">
        <v>0</v>
      </c>
      <c r="AT1917">
        <v>0</v>
      </c>
      <c r="AU1917">
        <v>0</v>
      </c>
      <c r="AV1917">
        <v>0</v>
      </c>
      <c r="AW1917">
        <v>0</v>
      </c>
      <c r="AX1917">
        <v>0</v>
      </c>
      <c r="AY1917">
        <v>0</v>
      </c>
      <c r="AZ1917">
        <v>0</v>
      </c>
      <c r="BA1917">
        <v>0</v>
      </c>
      <c r="BB1917">
        <v>0</v>
      </c>
      <c r="BC1917">
        <v>0</v>
      </c>
      <c r="BD1917">
        <v>0</v>
      </c>
      <c r="BE1917">
        <v>0</v>
      </c>
      <c r="BF1917">
        <v>1</v>
      </c>
      <c r="BG1917">
        <v>45</v>
      </c>
      <c r="BH1917">
        <v>0</v>
      </c>
      <c r="BI1917">
        <v>1</v>
      </c>
      <c r="BJ1917" s="2">
        <v>46132</v>
      </c>
      <c r="BK1917">
        <v>0</v>
      </c>
      <c r="BL1917" s="3" t="str">
        <f>VLOOKUP(O1917,DropDownList!$H$1:$I$7,2,FALSE)</f>
        <v>2022/23</v>
      </c>
      <c r="BM1917" s="3" t="str">
        <f t="shared" si="29"/>
        <v>PREG</v>
      </c>
    </row>
    <row r="1918" spans="1:65" x14ac:dyDescent="0.2">
      <c r="A1918">
        <v>2026</v>
      </c>
      <c r="B1918">
        <v>4</v>
      </c>
      <c r="C1918" t="s">
        <v>198</v>
      </c>
      <c r="D1918" t="s">
        <v>199</v>
      </c>
      <c r="E1918" t="s">
        <v>29</v>
      </c>
      <c r="F1918">
        <v>9289</v>
      </c>
      <c r="G1918" t="s">
        <v>141</v>
      </c>
      <c r="H1918" t="s">
        <v>200</v>
      </c>
      <c r="I1918" t="s">
        <v>142</v>
      </c>
      <c r="J1918" s="1">
        <v>46113</v>
      </c>
      <c r="K1918" t="s">
        <v>440</v>
      </c>
      <c r="L1918">
        <v>1</v>
      </c>
      <c r="M1918" t="s">
        <v>441</v>
      </c>
      <c r="N1918" t="s">
        <v>442</v>
      </c>
      <c r="O1918" t="s">
        <v>155</v>
      </c>
      <c r="P1918" t="s">
        <v>154</v>
      </c>
      <c r="Q1918">
        <v>125</v>
      </c>
      <c r="R1918">
        <v>21</v>
      </c>
      <c r="S1918">
        <v>6140</v>
      </c>
      <c r="T1918">
        <v>0</v>
      </c>
      <c r="U1918">
        <v>1</v>
      </c>
      <c r="V1918">
        <v>0</v>
      </c>
      <c r="W1918">
        <v>0</v>
      </c>
      <c r="X1918">
        <v>0</v>
      </c>
      <c r="Y1918">
        <v>0</v>
      </c>
      <c r="Z1918">
        <v>0</v>
      </c>
      <c r="AA1918">
        <v>6015</v>
      </c>
      <c r="AB1918">
        <v>0</v>
      </c>
      <c r="AC1918">
        <v>5645</v>
      </c>
      <c r="AD1918">
        <v>0</v>
      </c>
      <c r="AE1918">
        <v>0</v>
      </c>
      <c r="AF1918">
        <v>20</v>
      </c>
      <c r="AG1918">
        <v>1</v>
      </c>
      <c r="AH1918">
        <v>0</v>
      </c>
      <c r="AI1918">
        <v>0</v>
      </c>
      <c r="AJ1918">
        <v>0</v>
      </c>
      <c r="AK1918">
        <v>0</v>
      </c>
      <c r="AL1918">
        <v>0</v>
      </c>
      <c r="AM1918">
        <v>0</v>
      </c>
      <c r="AN1918">
        <v>0</v>
      </c>
      <c r="AO1918">
        <v>13</v>
      </c>
      <c r="AP1918">
        <v>57</v>
      </c>
      <c r="AQ1918">
        <v>15</v>
      </c>
      <c r="AR1918">
        <v>0</v>
      </c>
      <c r="AS1918">
        <v>4</v>
      </c>
      <c r="AT1918">
        <v>2</v>
      </c>
      <c r="AU1918">
        <v>6</v>
      </c>
      <c r="AV1918">
        <v>1</v>
      </c>
      <c r="AW1918">
        <v>0</v>
      </c>
      <c r="AX1918">
        <v>0</v>
      </c>
      <c r="AY1918">
        <v>2</v>
      </c>
      <c r="AZ1918">
        <v>5</v>
      </c>
      <c r="BA1918">
        <v>4</v>
      </c>
      <c r="BB1918">
        <v>8</v>
      </c>
      <c r="BC1918">
        <v>3</v>
      </c>
      <c r="BD1918">
        <v>1</v>
      </c>
      <c r="BE1918">
        <v>0</v>
      </c>
      <c r="BF1918">
        <v>21</v>
      </c>
      <c r="BG1918">
        <v>0</v>
      </c>
      <c r="BH1918">
        <v>0</v>
      </c>
      <c r="BI1918">
        <v>1</v>
      </c>
      <c r="BJ1918" s="2">
        <v>46132</v>
      </c>
      <c r="BK1918">
        <v>0</v>
      </c>
      <c r="BL1918" s="3" t="str">
        <f>VLOOKUP(O1918,DropDownList!$H$1:$I$7,2,FALSE)</f>
        <v>2022/23</v>
      </c>
      <c r="BM1918" s="3" t="str">
        <f t="shared" si="29"/>
        <v>JP COURT</v>
      </c>
    </row>
    <row r="1919" spans="1:65" x14ac:dyDescent="0.2">
      <c r="A1919">
        <v>2026</v>
      </c>
      <c r="B1919">
        <v>4</v>
      </c>
      <c r="C1919" t="s">
        <v>198</v>
      </c>
      <c r="D1919" t="s">
        <v>199</v>
      </c>
      <c r="E1919" t="s">
        <v>29</v>
      </c>
      <c r="F1919">
        <v>9289</v>
      </c>
      <c r="G1919" t="s">
        <v>141</v>
      </c>
      <c r="H1919" t="s">
        <v>200</v>
      </c>
      <c r="I1919" t="s">
        <v>142</v>
      </c>
      <c r="J1919" s="1">
        <v>46113</v>
      </c>
      <c r="K1919" t="s">
        <v>440</v>
      </c>
      <c r="L1919">
        <v>1</v>
      </c>
      <c r="M1919" t="s">
        <v>441</v>
      </c>
      <c r="N1919" t="s">
        <v>442</v>
      </c>
      <c r="O1919" t="s">
        <v>155</v>
      </c>
      <c r="P1919" t="s">
        <v>152</v>
      </c>
      <c r="Q1919">
        <v>0</v>
      </c>
      <c r="R1919">
        <v>17</v>
      </c>
      <c r="S1919">
        <v>680</v>
      </c>
      <c r="T1919">
        <v>240</v>
      </c>
      <c r="U1919">
        <v>0</v>
      </c>
      <c r="V1919">
        <v>0</v>
      </c>
      <c r="W1919">
        <v>0</v>
      </c>
      <c r="X1919">
        <v>0</v>
      </c>
      <c r="Y1919">
        <v>0</v>
      </c>
      <c r="Z1919">
        <v>0</v>
      </c>
      <c r="AA1919">
        <v>440</v>
      </c>
      <c r="AB1919">
        <v>0</v>
      </c>
      <c r="AC1919">
        <v>440</v>
      </c>
      <c r="AD1919">
        <v>0</v>
      </c>
      <c r="AE1919">
        <v>0</v>
      </c>
      <c r="AF1919">
        <v>11</v>
      </c>
      <c r="AG1919">
        <v>0</v>
      </c>
      <c r="AH1919">
        <v>6</v>
      </c>
      <c r="AI1919">
        <v>0</v>
      </c>
      <c r="AJ1919">
        <v>0</v>
      </c>
      <c r="AK1919">
        <v>0</v>
      </c>
      <c r="AL1919">
        <v>0</v>
      </c>
      <c r="AM1919">
        <v>1</v>
      </c>
      <c r="AN1919">
        <v>0</v>
      </c>
      <c r="AO1919">
        <v>0</v>
      </c>
      <c r="AP1919">
        <v>0</v>
      </c>
      <c r="AQ1919">
        <v>0</v>
      </c>
      <c r="AR1919">
        <v>0</v>
      </c>
      <c r="AS1919">
        <v>0</v>
      </c>
      <c r="AT1919">
        <v>0</v>
      </c>
      <c r="AU1919">
        <v>0</v>
      </c>
      <c r="AV1919">
        <v>0</v>
      </c>
      <c r="AW1919">
        <v>0</v>
      </c>
      <c r="AX1919">
        <v>0</v>
      </c>
      <c r="AY1919">
        <v>0</v>
      </c>
      <c r="AZ1919">
        <v>0</v>
      </c>
      <c r="BA1919">
        <v>0</v>
      </c>
      <c r="BB1919">
        <v>0</v>
      </c>
      <c r="BC1919">
        <v>0</v>
      </c>
      <c r="BD1919">
        <v>0</v>
      </c>
      <c r="BE1919">
        <v>0</v>
      </c>
      <c r="BF1919">
        <v>0</v>
      </c>
      <c r="BG1919">
        <v>0</v>
      </c>
      <c r="BH1919">
        <v>0</v>
      </c>
      <c r="BI1919">
        <v>0</v>
      </c>
      <c r="BJ1919" s="2">
        <v>46132</v>
      </c>
      <c r="BK1919">
        <v>0</v>
      </c>
      <c r="BL1919" s="3" t="str">
        <f>VLOOKUP(O1919,DropDownList!$H$1:$I$7,2,FALSE)</f>
        <v>2022/23</v>
      </c>
      <c r="BM1919" s="3" t="str">
        <f t="shared" si="29"/>
        <v>PCOA</v>
      </c>
    </row>
    <row r="1920" spans="1:65" x14ac:dyDescent="0.2">
      <c r="A1920">
        <v>2026</v>
      </c>
      <c r="B1920">
        <v>4</v>
      </c>
      <c r="C1920" t="s">
        <v>198</v>
      </c>
      <c r="D1920" t="s">
        <v>199</v>
      </c>
      <c r="E1920" t="s">
        <v>29</v>
      </c>
      <c r="F1920">
        <v>9289</v>
      </c>
      <c r="G1920" t="s">
        <v>141</v>
      </c>
      <c r="H1920" t="s">
        <v>200</v>
      </c>
      <c r="I1920" t="s">
        <v>142</v>
      </c>
      <c r="J1920" s="1">
        <v>46113</v>
      </c>
      <c r="K1920" t="s">
        <v>440</v>
      </c>
      <c r="L1920">
        <v>1</v>
      </c>
      <c r="M1920" t="s">
        <v>441</v>
      </c>
      <c r="N1920" t="s">
        <v>442</v>
      </c>
      <c r="O1920" t="s">
        <v>155</v>
      </c>
      <c r="P1920" t="s">
        <v>150</v>
      </c>
      <c r="Q1920">
        <v>1376.3</v>
      </c>
      <c r="R1920">
        <v>30</v>
      </c>
      <c r="S1920">
        <v>5860.46</v>
      </c>
      <c r="T1920">
        <v>378.12</v>
      </c>
      <c r="U1920">
        <v>8</v>
      </c>
      <c r="V1920">
        <v>7</v>
      </c>
      <c r="W1920">
        <v>1251.3</v>
      </c>
      <c r="X1920">
        <v>1251.3</v>
      </c>
      <c r="Y1920">
        <v>28</v>
      </c>
      <c r="Z1920">
        <v>5482.34</v>
      </c>
      <c r="AA1920">
        <v>4106.04</v>
      </c>
      <c r="AB1920">
        <v>1814.16</v>
      </c>
      <c r="AC1920">
        <v>2291.88</v>
      </c>
      <c r="AD1920">
        <v>4</v>
      </c>
      <c r="AE1920">
        <v>3</v>
      </c>
      <c r="AF1920">
        <v>19</v>
      </c>
      <c r="AG1920">
        <v>3</v>
      </c>
      <c r="AH1920">
        <v>2</v>
      </c>
      <c r="AI1920">
        <v>5</v>
      </c>
      <c r="AJ1920">
        <v>5</v>
      </c>
      <c r="AK1920">
        <v>6</v>
      </c>
      <c r="AL1920">
        <v>1</v>
      </c>
      <c r="AM1920">
        <v>1</v>
      </c>
      <c r="AN1920">
        <v>0</v>
      </c>
      <c r="AO1920">
        <v>20</v>
      </c>
      <c r="AP1920">
        <v>124</v>
      </c>
      <c r="AQ1920">
        <v>23</v>
      </c>
      <c r="AR1920">
        <v>0</v>
      </c>
      <c r="AS1920">
        <v>24</v>
      </c>
      <c r="AT1920">
        <v>0</v>
      </c>
      <c r="AU1920">
        <v>0</v>
      </c>
      <c r="AV1920">
        <v>0</v>
      </c>
      <c r="AW1920">
        <v>0</v>
      </c>
      <c r="AX1920">
        <v>0</v>
      </c>
      <c r="AY1920">
        <v>8</v>
      </c>
      <c r="AZ1920">
        <v>25</v>
      </c>
      <c r="BA1920">
        <v>21</v>
      </c>
      <c r="BB1920">
        <v>3</v>
      </c>
      <c r="BC1920">
        <v>2</v>
      </c>
      <c r="BD1920">
        <v>0</v>
      </c>
      <c r="BE1920">
        <v>0</v>
      </c>
      <c r="BF1920">
        <v>20</v>
      </c>
      <c r="BG1920">
        <v>956.99</v>
      </c>
      <c r="BH1920">
        <v>1</v>
      </c>
      <c r="BI1920">
        <v>7</v>
      </c>
      <c r="BJ1920" s="2">
        <v>46132</v>
      </c>
      <c r="BK1920">
        <v>0</v>
      </c>
      <c r="BL1920" s="3" t="str">
        <f>VLOOKUP(O1920,DropDownList!$H$1:$I$7,2,FALSE)</f>
        <v>2022/23</v>
      </c>
      <c r="BM1920" s="3" t="str">
        <f t="shared" si="29"/>
        <v>FISCAL FINES</v>
      </c>
    </row>
    <row r="1921" spans="1:65" x14ac:dyDescent="0.2">
      <c r="A1921">
        <v>2026</v>
      </c>
      <c r="B1921">
        <v>4</v>
      </c>
      <c r="C1921" t="s">
        <v>198</v>
      </c>
      <c r="D1921" t="s">
        <v>199</v>
      </c>
      <c r="E1921" t="s">
        <v>29</v>
      </c>
      <c r="F1921">
        <v>9289</v>
      </c>
      <c r="G1921" t="s">
        <v>141</v>
      </c>
      <c r="H1921" t="s">
        <v>200</v>
      </c>
      <c r="I1921" t="s">
        <v>142</v>
      </c>
      <c r="J1921" s="1">
        <v>46113</v>
      </c>
      <c r="K1921" t="s">
        <v>440</v>
      </c>
      <c r="L1921">
        <v>1</v>
      </c>
      <c r="M1921" t="s">
        <v>441</v>
      </c>
      <c r="N1921" t="s">
        <v>442</v>
      </c>
      <c r="O1921" t="s">
        <v>156</v>
      </c>
      <c r="P1921" t="s">
        <v>146</v>
      </c>
      <c r="Q1921">
        <v>0</v>
      </c>
      <c r="R1921">
        <v>21</v>
      </c>
      <c r="S1921">
        <v>290</v>
      </c>
      <c r="T1921">
        <v>0</v>
      </c>
      <c r="U1921">
        <v>4</v>
      </c>
      <c r="V1921">
        <v>0</v>
      </c>
      <c r="W1921">
        <v>0</v>
      </c>
      <c r="X1921">
        <v>0</v>
      </c>
      <c r="Y1921">
        <v>0</v>
      </c>
      <c r="Z1921">
        <v>0</v>
      </c>
      <c r="AA1921">
        <v>290</v>
      </c>
      <c r="AB1921">
        <v>0</v>
      </c>
      <c r="AC1921">
        <v>0</v>
      </c>
      <c r="AD1921">
        <v>0</v>
      </c>
      <c r="AE1921">
        <v>0</v>
      </c>
      <c r="AF1921">
        <v>21</v>
      </c>
      <c r="AG1921">
        <v>0</v>
      </c>
      <c r="AH1921">
        <v>0</v>
      </c>
      <c r="AI1921">
        <v>0</v>
      </c>
      <c r="AJ1921">
        <v>0</v>
      </c>
      <c r="AK1921">
        <v>0</v>
      </c>
      <c r="AL1921">
        <v>0</v>
      </c>
      <c r="AM1921">
        <v>0</v>
      </c>
      <c r="AN1921">
        <v>0</v>
      </c>
      <c r="AO1921">
        <v>17</v>
      </c>
      <c r="AP1921">
        <v>66</v>
      </c>
      <c r="AQ1921">
        <v>20</v>
      </c>
      <c r="AR1921">
        <v>0</v>
      </c>
      <c r="AS1921">
        <v>9</v>
      </c>
      <c r="AT1921">
        <v>0</v>
      </c>
      <c r="AU1921">
        <v>10</v>
      </c>
      <c r="AV1921">
        <v>3</v>
      </c>
      <c r="AW1921">
        <v>0</v>
      </c>
      <c r="AX1921">
        <v>0</v>
      </c>
      <c r="AY1921">
        <v>6</v>
      </c>
      <c r="AZ1921">
        <v>6</v>
      </c>
      <c r="BA1921">
        <v>2</v>
      </c>
      <c r="BB1921">
        <v>3</v>
      </c>
      <c r="BC1921">
        <v>1</v>
      </c>
      <c r="BD1921">
        <v>0</v>
      </c>
      <c r="BE1921">
        <v>0</v>
      </c>
      <c r="BF1921">
        <v>21</v>
      </c>
      <c r="BG1921">
        <v>0</v>
      </c>
      <c r="BH1921">
        <v>0</v>
      </c>
      <c r="BI1921">
        <v>4</v>
      </c>
      <c r="BJ1921" s="2">
        <v>46132</v>
      </c>
      <c r="BK1921">
        <v>0</v>
      </c>
      <c r="BL1921" s="3" t="str">
        <f>VLOOKUP(O1921,DropDownList!$H$1:$I$7,2,FALSE)</f>
        <v>2023/24</v>
      </c>
      <c r="BM1921" s="3" t="str">
        <f t="shared" si="29"/>
        <v>VSUR</v>
      </c>
    </row>
    <row r="1922" spans="1:65" x14ac:dyDescent="0.2">
      <c r="A1922">
        <v>2026</v>
      </c>
      <c r="B1922">
        <v>4</v>
      </c>
      <c r="C1922" t="s">
        <v>198</v>
      </c>
      <c r="D1922" t="s">
        <v>199</v>
      </c>
      <c r="E1922" t="s">
        <v>29</v>
      </c>
      <c r="F1922">
        <v>9289</v>
      </c>
      <c r="G1922" t="s">
        <v>141</v>
      </c>
      <c r="H1922" t="s">
        <v>200</v>
      </c>
      <c r="I1922" t="s">
        <v>142</v>
      </c>
      <c r="J1922" s="1">
        <v>46113</v>
      </c>
      <c r="K1922" t="s">
        <v>440</v>
      </c>
      <c r="L1922">
        <v>1</v>
      </c>
      <c r="M1922" t="s">
        <v>441</v>
      </c>
      <c r="N1922" t="s">
        <v>442</v>
      </c>
      <c r="O1922" t="s">
        <v>156</v>
      </c>
      <c r="P1922" t="s">
        <v>148</v>
      </c>
      <c r="Q1922">
        <v>0</v>
      </c>
      <c r="R1922">
        <v>4</v>
      </c>
      <c r="S1922">
        <v>240</v>
      </c>
      <c r="T1922">
        <v>0</v>
      </c>
      <c r="U1922">
        <v>0</v>
      </c>
      <c r="V1922">
        <v>0</v>
      </c>
      <c r="W1922">
        <v>0</v>
      </c>
      <c r="X1922">
        <v>0</v>
      </c>
      <c r="Y1922">
        <v>0</v>
      </c>
      <c r="Z1922">
        <v>0</v>
      </c>
      <c r="AA1922">
        <v>240</v>
      </c>
      <c r="AB1922">
        <v>0</v>
      </c>
      <c r="AC1922">
        <v>240</v>
      </c>
      <c r="AD1922">
        <v>0</v>
      </c>
      <c r="AE1922">
        <v>0</v>
      </c>
      <c r="AF1922">
        <v>4</v>
      </c>
      <c r="AG1922">
        <v>0</v>
      </c>
      <c r="AH1922">
        <v>0</v>
      </c>
      <c r="AI1922">
        <v>0</v>
      </c>
      <c r="AJ1922">
        <v>0</v>
      </c>
      <c r="AK1922">
        <v>0</v>
      </c>
      <c r="AL1922">
        <v>0</v>
      </c>
      <c r="AM1922">
        <v>0</v>
      </c>
      <c r="AN1922">
        <v>0</v>
      </c>
      <c r="AO1922">
        <v>2</v>
      </c>
      <c r="AP1922">
        <v>11</v>
      </c>
      <c r="AQ1922">
        <v>2</v>
      </c>
      <c r="AR1922">
        <v>0</v>
      </c>
      <c r="AS1922">
        <v>2</v>
      </c>
      <c r="AT1922">
        <v>0</v>
      </c>
      <c r="AU1922">
        <v>1</v>
      </c>
      <c r="AV1922">
        <v>2</v>
      </c>
      <c r="AW1922">
        <v>0</v>
      </c>
      <c r="AX1922">
        <v>0</v>
      </c>
      <c r="AY1922">
        <v>1</v>
      </c>
      <c r="AZ1922">
        <v>2</v>
      </c>
      <c r="BA1922">
        <v>1</v>
      </c>
      <c r="BB1922">
        <v>0</v>
      </c>
      <c r="BC1922">
        <v>0</v>
      </c>
      <c r="BD1922">
        <v>0</v>
      </c>
      <c r="BE1922">
        <v>0</v>
      </c>
      <c r="BF1922">
        <v>2</v>
      </c>
      <c r="BG1922">
        <v>0</v>
      </c>
      <c r="BH1922">
        <v>0</v>
      </c>
      <c r="BI1922">
        <v>0</v>
      </c>
      <c r="BJ1922" s="2">
        <v>46132</v>
      </c>
      <c r="BK1922">
        <v>0</v>
      </c>
      <c r="BL1922" s="3" t="str">
        <f>VLOOKUP(O1922,DropDownList!$H$1:$I$7,2,FALSE)</f>
        <v>2023/24</v>
      </c>
      <c r="BM1922" s="3" t="str">
        <f t="shared" si="29"/>
        <v>PRAS</v>
      </c>
    </row>
    <row r="1923" spans="1:65" x14ac:dyDescent="0.2">
      <c r="A1923">
        <v>2026</v>
      </c>
      <c r="B1923">
        <v>4</v>
      </c>
      <c r="C1923" t="s">
        <v>198</v>
      </c>
      <c r="D1923" t="s">
        <v>199</v>
      </c>
      <c r="E1923" t="s">
        <v>29</v>
      </c>
      <c r="F1923">
        <v>9289</v>
      </c>
      <c r="G1923" t="s">
        <v>141</v>
      </c>
      <c r="H1923" t="s">
        <v>200</v>
      </c>
      <c r="I1923" t="s">
        <v>142</v>
      </c>
      <c r="J1923" s="1">
        <v>46113</v>
      </c>
      <c r="K1923" t="s">
        <v>440</v>
      </c>
      <c r="L1923">
        <v>1</v>
      </c>
      <c r="M1923" t="s">
        <v>441</v>
      </c>
      <c r="N1923" t="s">
        <v>442</v>
      </c>
      <c r="O1923" t="s">
        <v>156</v>
      </c>
      <c r="P1923" t="s">
        <v>154</v>
      </c>
      <c r="Q1923">
        <v>489.67</v>
      </c>
      <c r="R1923">
        <v>21</v>
      </c>
      <c r="S1923">
        <v>4507.51</v>
      </c>
      <c r="T1923">
        <v>0</v>
      </c>
      <c r="U1923">
        <v>4</v>
      </c>
      <c r="V1923">
        <v>2</v>
      </c>
      <c r="W1923">
        <v>149.66999999999999</v>
      </c>
      <c r="X1923">
        <v>149.66999999999999</v>
      </c>
      <c r="Y1923">
        <v>0</v>
      </c>
      <c r="Z1923">
        <v>0</v>
      </c>
      <c r="AA1923">
        <v>4017.84</v>
      </c>
      <c r="AB1923">
        <v>0</v>
      </c>
      <c r="AC1923">
        <v>3717.84</v>
      </c>
      <c r="AD1923">
        <v>0</v>
      </c>
      <c r="AE1923">
        <v>2</v>
      </c>
      <c r="AF1923">
        <v>17</v>
      </c>
      <c r="AG1923">
        <v>4</v>
      </c>
      <c r="AH1923">
        <v>0</v>
      </c>
      <c r="AI1923">
        <v>0</v>
      </c>
      <c r="AJ1923">
        <v>0</v>
      </c>
      <c r="AK1923">
        <v>0</v>
      </c>
      <c r="AL1923">
        <v>0</v>
      </c>
      <c r="AM1923">
        <v>0</v>
      </c>
      <c r="AN1923">
        <v>0</v>
      </c>
      <c r="AO1923">
        <v>17</v>
      </c>
      <c r="AP1923">
        <v>60</v>
      </c>
      <c r="AQ1923">
        <v>19</v>
      </c>
      <c r="AR1923">
        <v>0</v>
      </c>
      <c r="AS1923">
        <v>9</v>
      </c>
      <c r="AT1923">
        <v>0</v>
      </c>
      <c r="AU1923">
        <v>8</v>
      </c>
      <c r="AV1923">
        <v>3</v>
      </c>
      <c r="AW1923">
        <v>0</v>
      </c>
      <c r="AX1923">
        <v>0</v>
      </c>
      <c r="AY1923">
        <v>5</v>
      </c>
      <c r="AZ1923">
        <v>5</v>
      </c>
      <c r="BA1923">
        <v>2</v>
      </c>
      <c r="BB1923">
        <v>3</v>
      </c>
      <c r="BC1923">
        <v>1</v>
      </c>
      <c r="BD1923">
        <v>0</v>
      </c>
      <c r="BE1923">
        <v>0</v>
      </c>
      <c r="BF1923">
        <v>21</v>
      </c>
      <c r="BG1923">
        <v>0</v>
      </c>
      <c r="BH1923">
        <v>0</v>
      </c>
      <c r="BI1923">
        <v>4</v>
      </c>
      <c r="BJ1923" s="2">
        <v>46132</v>
      </c>
      <c r="BK1923">
        <v>0</v>
      </c>
      <c r="BL1923" s="3" t="str">
        <f>VLOOKUP(O1923,DropDownList!$H$1:$I$7,2,FALSE)</f>
        <v>2023/24</v>
      </c>
      <c r="BM1923" s="3" t="str">
        <f t="shared" ref="BM1923:BM1986" si="30">IF(RIGHT(P1923,4)="VSUR","VSUR",IF(RIGHT(P1923,4)="CONF","CONF",P1923))</f>
        <v>JP COURT</v>
      </c>
    </row>
    <row r="1924" spans="1:65" x14ac:dyDescent="0.2">
      <c r="A1924">
        <v>2026</v>
      </c>
      <c r="B1924">
        <v>4</v>
      </c>
      <c r="C1924" t="s">
        <v>198</v>
      </c>
      <c r="D1924" t="s">
        <v>199</v>
      </c>
      <c r="E1924" t="s">
        <v>29</v>
      </c>
      <c r="F1924">
        <v>9289</v>
      </c>
      <c r="G1924" t="s">
        <v>141</v>
      </c>
      <c r="H1924" t="s">
        <v>200</v>
      </c>
      <c r="I1924" t="s">
        <v>142</v>
      </c>
      <c r="J1924" s="1">
        <v>46113</v>
      </c>
      <c r="K1924" t="s">
        <v>440</v>
      </c>
      <c r="L1924">
        <v>1</v>
      </c>
      <c r="M1924" t="s">
        <v>441</v>
      </c>
      <c r="N1924" t="s">
        <v>442</v>
      </c>
      <c r="O1924" t="s">
        <v>156</v>
      </c>
      <c r="P1924" t="s">
        <v>152</v>
      </c>
      <c r="Q1924">
        <v>0</v>
      </c>
      <c r="R1924">
        <v>13</v>
      </c>
      <c r="S1924">
        <v>520</v>
      </c>
      <c r="T1924">
        <v>160</v>
      </c>
      <c r="U1924">
        <v>0</v>
      </c>
      <c r="V1924">
        <v>0</v>
      </c>
      <c r="W1924">
        <v>0</v>
      </c>
      <c r="X1924">
        <v>0</v>
      </c>
      <c r="Y1924">
        <v>0</v>
      </c>
      <c r="Z1924">
        <v>0</v>
      </c>
      <c r="AA1924">
        <v>360</v>
      </c>
      <c r="AB1924">
        <v>0</v>
      </c>
      <c r="AC1924">
        <v>360</v>
      </c>
      <c r="AD1924">
        <v>0</v>
      </c>
      <c r="AE1924">
        <v>0</v>
      </c>
      <c r="AF1924">
        <v>9</v>
      </c>
      <c r="AG1924">
        <v>0</v>
      </c>
      <c r="AH1924">
        <v>4</v>
      </c>
      <c r="AI1924">
        <v>0</v>
      </c>
      <c r="AJ1924">
        <v>0</v>
      </c>
      <c r="AK1924">
        <v>0</v>
      </c>
      <c r="AL1924">
        <v>0</v>
      </c>
      <c r="AM1924">
        <v>0</v>
      </c>
      <c r="AN1924">
        <v>0</v>
      </c>
      <c r="AO1924">
        <v>0</v>
      </c>
      <c r="AP1924">
        <v>0</v>
      </c>
      <c r="AQ1924">
        <v>0</v>
      </c>
      <c r="AR1924">
        <v>0</v>
      </c>
      <c r="AS1924">
        <v>0</v>
      </c>
      <c r="AT1924">
        <v>0</v>
      </c>
      <c r="AU1924">
        <v>0</v>
      </c>
      <c r="AV1924">
        <v>0</v>
      </c>
      <c r="AW1924">
        <v>0</v>
      </c>
      <c r="AX1924">
        <v>0</v>
      </c>
      <c r="AY1924">
        <v>0</v>
      </c>
      <c r="AZ1924">
        <v>0</v>
      </c>
      <c r="BA1924">
        <v>0</v>
      </c>
      <c r="BB1924">
        <v>0</v>
      </c>
      <c r="BC1924">
        <v>0</v>
      </c>
      <c r="BD1924">
        <v>0</v>
      </c>
      <c r="BE1924">
        <v>0</v>
      </c>
      <c r="BF1924">
        <v>0</v>
      </c>
      <c r="BG1924">
        <v>0</v>
      </c>
      <c r="BH1924">
        <v>0</v>
      </c>
      <c r="BI1924">
        <v>0</v>
      </c>
      <c r="BJ1924" s="2">
        <v>46132</v>
      </c>
      <c r="BK1924">
        <v>0</v>
      </c>
      <c r="BL1924" s="3" t="str">
        <f>VLOOKUP(O1924,DropDownList!$H$1:$I$7,2,FALSE)</f>
        <v>2023/24</v>
      </c>
      <c r="BM1924" s="3" t="str">
        <f t="shared" si="30"/>
        <v>PCOA</v>
      </c>
    </row>
    <row r="1925" spans="1:65" x14ac:dyDescent="0.2">
      <c r="A1925">
        <v>2026</v>
      </c>
      <c r="B1925">
        <v>4</v>
      </c>
      <c r="C1925" t="s">
        <v>198</v>
      </c>
      <c r="D1925" t="s">
        <v>199</v>
      </c>
      <c r="E1925" t="s">
        <v>29</v>
      </c>
      <c r="F1925">
        <v>9289</v>
      </c>
      <c r="G1925" t="s">
        <v>141</v>
      </c>
      <c r="H1925" t="s">
        <v>200</v>
      </c>
      <c r="I1925" t="s">
        <v>142</v>
      </c>
      <c r="J1925" s="1">
        <v>46113</v>
      </c>
      <c r="K1925" t="s">
        <v>440</v>
      </c>
      <c r="L1925">
        <v>1</v>
      </c>
      <c r="M1925" t="s">
        <v>441</v>
      </c>
      <c r="N1925" t="s">
        <v>442</v>
      </c>
      <c r="O1925" t="s">
        <v>156</v>
      </c>
      <c r="P1925" t="s">
        <v>150</v>
      </c>
      <c r="Q1925">
        <v>1253.03</v>
      </c>
      <c r="R1925">
        <v>43</v>
      </c>
      <c r="S1925">
        <v>9420.5300000000007</v>
      </c>
      <c r="T1925">
        <v>778.17</v>
      </c>
      <c r="U1925">
        <v>5</v>
      </c>
      <c r="V1925">
        <v>4</v>
      </c>
      <c r="W1925">
        <v>1109.68</v>
      </c>
      <c r="X1925">
        <v>1109.68</v>
      </c>
      <c r="Y1925">
        <v>38</v>
      </c>
      <c r="Z1925">
        <v>8642.36</v>
      </c>
      <c r="AA1925">
        <v>7389.33</v>
      </c>
      <c r="AB1925">
        <v>3209.01</v>
      </c>
      <c r="AC1925">
        <v>4180.32</v>
      </c>
      <c r="AD1925">
        <v>3</v>
      </c>
      <c r="AE1925">
        <v>1</v>
      </c>
      <c r="AF1925">
        <v>33</v>
      </c>
      <c r="AG1925">
        <v>2</v>
      </c>
      <c r="AH1925">
        <v>5</v>
      </c>
      <c r="AI1925">
        <v>3</v>
      </c>
      <c r="AJ1925">
        <v>11</v>
      </c>
      <c r="AK1925">
        <v>7</v>
      </c>
      <c r="AL1925">
        <v>1</v>
      </c>
      <c r="AM1925">
        <v>2</v>
      </c>
      <c r="AN1925">
        <v>0</v>
      </c>
      <c r="AO1925">
        <v>25</v>
      </c>
      <c r="AP1925">
        <v>102</v>
      </c>
      <c r="AQ1925">
        <v>32</v>
      </c>
      <c r="AR1925">
        <v>0</v>
      </c>
      <c r="AS1925">
        <v>20</v>
      </c>
      <c r="AT1925">
        <v>0</v>
      </c>
      <c r="AU1925">
        <v>5</v>
      </c>
      <c r="AV1925">
        <v>1</v>
      </c>
      <c r="AW1925">
        <v>0</v>
      </c>
      <c r="AX1925">
        <v>0</v>
      </c>
      <c r="AY1925">
        <v>8</v>
      </c>
      <c r="AZ1925">
        <v>16</v>
      </c>
      <c r="BA1925">
        <v>9</v>
      </c>
      <c r="BB1925">
        <v>2</v>
      </c>
      <c r="BC1925">
        <v>2</v>
      </c>
      <c r="BD1925">
        <v>2</v>
      </c>
      <c r="BE1925">
        <v>0</v>
      </c>
      <c r="BF1925">
        <v>25</v>
      </c>
      <c r="BG1925">
        <v>1090</v>
      </c>
      <c r="BH1925">
        <v>0</v>
      </c>
      <c r="BI1925">
        <v>5</v>
      </c>
      <c r="BJ1925" s="2">
        <v>46132</v>
      </c>
      <c r="BK1925">
        <v>0</v>
      </c>
      <c r="BL1925" s="3" t="str">
        <f>VLOOKUP(O1925,DropDownList!$H$1:$I$7,2,FALSE)</f>
        <v>2023/24</v>
      </c>
      <c r="BM1925" s="3" t="str">
        <f t="shared" si="30"/>
        <v>FISCAL FINES</v>
      </c>
    </row>
    <row r="1926" spans="1:65" x14ac:dyDescent="0.2">
      <c r="A1926">
        <v>2026</v>
      </c>
      <c r="B1926">
        <v>4</v>
      </c>
      <c r="C1926" t="s">
        <v>198</v>
      </c>
      <c r="D1926" t="s">
        <v>199</v>
      </c>
      <c r="E1926" t="s">
        <v>29</v>
      </c>
      <c r="F1926">
        <v>9289</v>
      </c>
      <c r="G1926" t="s">
        <v>141</v>
      </c>
      <c r="H1926" t="s">
        <v>200</v>
      </c>
      <c r="I1926" t="s">
        <v>142</v>
      </c>
      <c r="J1926" s="1">
        <v>46113</v>
      </c>
      <c r="K1926" t="s">
        <v>440</v>
      </c>
      <c r="L1926">
        <v>1</v>
      </c>
      <c r="M1926" t="s">
        <v>441</v>
      </c>
      <c r="N1926" t="s">
        <v>442</v>
      </c>
      <c r="O1926" t="s">
        <v>147</v>
      </c>
      <c r="P1926" t="s">
        <v>148</v>
      </c>
      <c r="Q1926">
        <v>60</v>
      </c>
      <c r="R1926">
        <v>5</v>
      </c>
      <c r="S1926">
        <v>300</v>
      </c>
      <c r="T1926">
        <v>60</v>
      </c>
      <c r="U1926">
        <v>1</v>
      </c>
      <c r="V1926">
        <v>0</v>
      </c>
      <c r="W1926">
        <v>0</v>
      </c>
      <c r="X1926">
        <v>0</v>
      </c>
      <c r="Y1926">
        <v>0</v>
      </c>
      <c r="Z1926">
        <v>0</v>
      </c>
      <c r="AA1926">
        <v>180</v>
      </c>
      <c r="AB1926">
        <v>0</v>
      </c>
      <c r="AC1926">
        <v>180</v>
      </c>
      <c r="AD1926">
        <v>0</v>
      </c>
      <c r="AE1926">
        <v>0</v>
      </c>
      <c r="AF1926">
        <v>3</v>
      </c>
      <c r="AG1926">
        <v>0</v>
      </c>
      <c r="AH1926">
        <v>1</v>
      </c>
      <c r="AI1926">
        <v>1</v>
      </c>
      <c r="AJ1926">
        <v>0</v>
      </c>
      <c r="AK1926">
        <v>0</v>
      </c>
      <c r="AL1926">
        <v>0</v>
      </c>
      <c r="AM1926">
        <v>0</v>
      </c>
      <c r="AN1926">
        <v>0</v>
      </c>
      <c r="AO1926">
        <v>4</v>
      </c>
      <c r="AP1926">
        <v>16</v>
      </c>
      <c r="AQ1926">
        <v>5</v>
      </c>
      <c r="AR1926">
        <v>0</v>
      </c>
      <c r="AS1926">
        <v>3</v>
      </c>
      <c r="AT1926">
        <v>0</v>
      </c>
      <c r="AU1926">
        <v>0</v>
      </c>
      <c r="AV1926">
        <v>0</v>
      </c>
      <c r="AW1926">
        <v>0</v>
      </c>
      <c r="AX1926">
        <v>0</v>
      </c>
      <c r="AY1926">
        <v>1</v>
      </c>
      <c r="AZ1926">
        <v>3</v>
      </c>
      <c r="BA1926">
        <v>2</v>
      </c>
      <c r="BB1926">
        <v>1</v>
      </c>
      <c r="BC1926">
        <v>0</v>
      </c>
      <c r="BD1926">
        <v>0</v>
      </c>
      <c r="BE1926">
        <v>0</v>
      </c>
      <c r="BF1926">
        <v>4</v>
      </c>
      <c r="BG1926">
        <v>60</v>
      </c>
      <c r="BH1926">
        <v>0</v>
      </c>
      <c r="BI1926">
        <v>1</v>
      </c>
      <c r="BJ1926" s="2">
        <v>46132</v>
      </c>
      <c r="BK1926">
        <v>0</v>
      </c>
      <c r="BL1926" s="3" t="str">
        <f>VLOOKUP(O1926,DropDownList!$H$1:$I$7,2,FALSE)</f>
        <v>2024/25</v>
      </c>
      <c r="BM1926" s="3" t="str">
        <f t="shared" si="30"/>
        <v>PRAS</v>
      </c>
    </row>
    <row r="1927" spans="1:65" x14ac:dyDescent="0.2">
      <c r="A1927">
        <v>2026</v>
      </c>
      <c r="B1927">
        <v>4</v>
      </c>
      <c r="C1927" t="s">
        <v>198</v>
      </c>
      <c r="D1927" t="s">
        <v>199</v>
      </c>
      <c r="E1927" t="s">
        <v>29</v>
      </c>
      <c r="F1927">
        <v>9289</v>
      </c>
      <c r="G1927" t="s">
        <v>141</v>
      </c>
      <c r="H1927" t="s">
        <v>200</v>
      </c>
      <c r="I1927" t="s">
        <v>142</v>
      </c>
      <c r="J1927" s="1">
        <v>46113</v>
      </c>
      <c r="K1927" t="s">
        <v>440</v>
      </c>
      <c r="L1927">
        <v>1</v>
      </c>
      <c r="M1927" t="s">
        <v>441</v>
      </c>
      <c r="N1927" t="s">
        <v>442</v>
      </c>
      <c r="O1927" t="s">
        <v>147</v>
      </c>
      <c r="P1927" t="s">
        <v>154</v>
      </c>
      <c r="Q1927">
        <v>1714.44</v>
      </c>
      <c r="R1927">
        <v>25</v>
      </c>
      <c r="S1927">
        <v>6312</v>
      </c>
      <c r="T1927">
        <v>0</v>
      </c>
      <c r="U1927">
        <v>8</v>
      </c>
      <c r="V1927">
        <v>5</v>
      </c>
      <c r="W1927">
        <v>1090.33</v>
      </c>
      <c r="X1927">
        <v>1090.33</v>
      </c>
      <c r="Y1927">
        <v>0</v>
      </c>
      <c r="Z1927">
        <v>0</v>
      </c>
      <c r="AA1927">
        <v>4597.5600000000004</v>
      </c>
      <c r="AB1927">
        <v>0</v>
      </c>
      <c r="AC1927">
        <v>4267.5600000000004</v>
      </c>
      <c r="AD1927">
        <v>3</v>
      </c>
      <c r="AE1927">
        <v>2</v>
      </c>
      <c r="AF1927">
        <v>17</v>
      </c>
      <c r="AG1927">
        <v>4</v>
      </c>
      <c r="AH1927">
        <v>0</v>
      </c>
      <c r="AI1927">
        <v>4</v>
      </c>
      <c r="AJ1927">
        <v>0</v>
      </c>
      <c r="AK1927">
        <v>0</v>
      </c>
      <c r="AL1927">
        <v>0</v>
      </c>
      <c r="AM1927">
        <v>0</v>
      </c>
      <c r="AN1927">
        <v>0</v>
      </c>
      <c r="AO1927">
        <v>16</v>
      </c>
      <c r="AP1927">
        <v>69</v>
      </c>
      <c r="AQ1927">
        <v>19</v>
      </c>
      <c r="AR1927">
        <v>0</v>
      </c>
      <c r="AS1927">
        <v>8</v>
      </c>
      <c r="AT1927">
        <v>0</v>
      </c>
      <c r="AU1927">
        <v>9</v>
      </c>
      <c r="AV1927">
        <v>4</v>
      </c>
      <c r="AW1927">
        <v>0</v>
      </c>
      <c r="AX1927">
        <v>0</v>
      </c>
      <c r="AY1927">
        <v>6</v>
      </c>
      <c r="AZ1927">
        <v>8</v>
      </c>
      <c r="BA1927">
        <v>5</v>
      </c>
      <c r="BB1927">
        <v>2</v>
      </c>
      <c r="BC1927">
        <v>1</v>
      </c>
      <c r="BD1927">
        <v>0</v>
      </c>
      <c r="BE1927">
        <v>0</v>
      </c>
      <c r="BF1927">
        <v>25</v>
      </c>
      <c r="BG1927">
        <v>990</v>
      </c>
      <c r="BH1927">
        <v>0</v>
      </c>
      <c r="BI1927">
        <v>8</v>
      </c>
      <c r="BJ1927" s="2">
        <v>46132</v>
      </c>
      <c r="BK1927">
        <v>0</v>
      </c>
      <c r="BL1927" s="3" t="str">
        <f>VLOOKUP(O1927,DropDownList!$H$1:$I$7,2,FALSE)</f>
        <v>2024/25</v>
      </c>
      <c r="BM1927" s="3" t="str">
        <f t="shared" si="30"/>
        <v>JP COURT</v>
      </c>
    </row>
    <row r="1928" spans="1:65" x14ac:dyDescent="0.2">
      <c r="A1928">
        <v>2026</v>
      </c>
      <c r="B1928">
        <v>4</v>
      </c>
      <c r="C1928" t="s">
        <v>198</v>
      </c>
      <c r="D1928" t="s">
        <v>199</v>
      </c>
      <c r="E1928" t="s">
        <v>29</v>
      </c>
      <c r="F1928">
        <v>9289</v>
      </c>
      <c r="G1928" t="s">
        <v>141</v>
      </c>
      <c r="H1928" t="s">
        <v>200</v>
      </c>
      <c r="I1928" t="s">
        <v>142</v>
      </c>
      <c r="J1928" s="1">
        <v>46113</v>
      </c>
      <c r="K1928" t="s">
        <v>440</v>
      </c>
      <c r="L1928">
        <v>1</v>
      </c>
      <c r="M1928" t="s">
        <v>441</v>
      </c>
      <c r="N1928" t="s">
        <v>442</v>
      </c>
      <c r="O1928" t="s">
        <v>147</v>
      </c>
      <c r="P1928" t="s">
        <v>152</v>
      </c>
      <c r="Q1928">
        <v>0</v>
      </c>
      <c r="R1928">
        <v>25</v>
      </c>
      <c r="S1928">
        <v>1000</v>
      </c>
      <c r="T1928">
        <v>200</v>
      </c>
      <c r="U1928">
        <v>0</v>
      </c>
      <c r="V1928">
        <v>0</v>
      </c>
      <c r="W1928">
        <v>0</v>
      </c>
      <c r="X1928">
        <v>0</v>
      </c>
      <c r="Y1928">
        <v>0</v>
      </c>
      <c r="Z1928">
        <v>0</v>
      </c>
      <c r="AA1928">
        <v>800</v>
      </c>
      <c r="AB1928">
        <v>0</v>
      </c>
      <c r="AC1928">
        <v>800</v>
      </c>
      <c r="AD1928">
        <v>0</v>
      </c>
      <c r="AE1928">
        <v>0</v>
      </c>
      <c r="AF1928">
        <v>20</v>
      </c>
      <c r="AG1928">
        <v>0</v>
      </c>
      <c r="AH1928">
        <v>5</v>
      </c>
      <c r="AI1928">
        <v>0</v>
      </c>
      <c r="AJ1928">
        <v>0</v>
      </c>
      <c r="AK1928">
        <v>0</v>
      </c>
      <c r="AL1928">
        <v>0</v>
      </c>
      <c r="AM1928">
        <v>0</v>
      </c>
      <c r="AN1928">
        <v>0</v>
      </c>
      <c r="AO1928">
        <v>0</v>
      </c>
      <c r="AP1928">
        <v>0</v>
      </c>
      <c r="AQ1928">
        <v>0</v>
      </c>
      <c r="AR1928">
        <v>0</v>
      </c>
      <c r="AS1928">
        <v>0</v>
      </c>
      <c r="AT1928">
        <v>0</v>
      </c>
      <c r="AU1928">
        <v>0</v>
      </c>
      <c r="AV1928">
        <v>0</v>
      </c>
      <c r="AW1928">
        <v>0</v>
      </c>
      <c r="AX1928">
        <v>0</v>
      </c>
      <c r="AY1928">
        <v>0</v>
      </c>
      <c r="AZ1928">
        <v>0</v>
      </c>
      <c r="BA1928">
        <v>0</v>
      </c>
      <c r="BB1928">
        <v>0</v>
      </c>
      <c r="BC1928">
        <v>0</v>
      </c>
      <c r="BD1928">
        <v>0</v>
      </c>
      <c r="BE1928">
        <v>0</v>
      </c>
      <c r="BF1928">
        <v>0</v>
      </c>
      <c r="BG1928">
        <v>0</v>
      </c>
      <c r="BH1928">
        <v>0</v>
      </c>
      <c r="BI1928">
        <v>0</v>
      </c>
      <c r="BJ1928" s="2">
        <v>46132</v>
      </c>
      <c r="BK1928">
        <v>0</v>
      </c>
      <c r="BL1928" s="3" t="str">
        <f>VLOOKUP(O1928,DropDownList!$H$1:$I$7,2,FALSE)</f>
        <v>2024/25</v>
      </c>
      <c r="BM1928" s="3" t="str">
        <f t="shared" si="30"/>
        <v>PCOA</v>
      </c>
    </row>
    <row r="1929" spans="1:65" x14ac:dyDescent="0.2">
      <c r="A1929">
        <v>2026</v>
      </c>
      <c r="B1929">
        <v>4</v>
      </c>
      <c r="C1929" t="s">
        <v>198</v>
      </c>
      <c r="D1929" t="s">
        <v>199</v>
      </c>
      <c r="E1929" t="s">
        <v>29</v>
      </c>
      <c r="F1929">
        <v>9289</v>
      </c>
      <c r="G1929" t="s">
        <v>141</v>
      </c>
      <c r="H1929" t="s">
        <v>200</v>
      </c>
      <c r="I1929" t="s">
        <v>142</v>
      </c>
      <c r="J1929" s="1">
        <v>46113</v>
      </c>
      <c r="K1929" t="s">
        <v>440</v>
      </c>
      <c r="L1929">
        <v>1</v>
      </c>
      <c r="M1929" t="s">
        <v>441</v>
      </c>
      <c r="N1929" t="s">
        <v>442</v>
      </c>
      <c r="O1929" t="s">
        <v>147</v>
      </c>
      <c r="P1929" t="s">
        <v>150</v>
      </c>
      <c r="Q1929">
        <v>125</v>
      </c>
      <c r="R1929">
        <v>26</v>
      </c>
      <c r="S1929">
        <v>4428.3500000000004</v>
      </c>
      <c r="T1929">
        <v>225</v>
      </c>
      <c r="U1929">
        <v>1</v>
      </c>
      <c r="V1929">
        <v>0</v>
      </c>
      <c r="W1929">
        <v>0</v>
      </c>
      <c r="X1929">
        <v>0</v>
      </c>
      <c r="Y1929">
        <v>24</v>
      </c>
      <c r="Z1929">
        <v>4203.3500000000004</v>
      </c>
      <c r="AA1929">
        <v>4078.35</v>
      </c>
      <c r="AB1929">
        <v>1578.35</v>
      </c>
      <c r="AC1929">
        <v>2500</v>
      </c>
      <c r="AD1929">
        <v>0</v>
      </c>
      <c r="AE1929">
        <v>0</v>
      </c>
      <c r="AF1929">
        <v>23</v>
      </c>
      <c r="AG1929">
        <v>1</v>
      </c>
      <c r="AH1929">
        <v>2</v>
      </c>
      <c r="AI1929">
        <v>0</v>
      </c>
      <c r="AJ1929">
        <v>9</v>
      </c>
      <c r="AK1929">
        <v>2</v>
      </c>
      <c r="AL1929">
        <v>0</v>
      </c>
      <c r="AM1929">
        <v>2</v>
      </c>
      <c r="AN1929">
        <v>0</v>
      </c>
      <c r="AO1929">
        <v>11</v>
      </c>
      <c r="AP1929">
        <v>39</v>
      </c>
      <c r="AQ1929">
        <v>12</v>
      </c>
      <c r="AR1929">
        <v>0</v>
      </c>
      <c r="AS1929">
        <v>6</v>
      </c>
      <c r="AT1929">
        <v>0</v>
      </c>
      <c r="AU1929">
        <v>2</v>
      </c>
      <c r="AV1929">
        <v>1</v>
      </c>
      <c r="AW1929">
        <v>0</v>
      </c>
      <c r="AX1929">
        <v>0</v>
      </c>
      <c r="AY1929">
        <v>1</v>
      </c>
      <c r="AZ1929">
        <v>7</v>
      </c>
      <c r="BA1929">
        <v>4</v>
      </c>
      <c r="BB1929">
        <v>2</v>
      </c>
      <c r="BC1929">
        <v>0</v>
      </c>
      <c r="BD1929">
        <v>0</v>
      </c>
      <c r="BE1929">
        <v>0</v>
      </c>
      <c r="BF1929">
        <v>12</v>
      </c>
      <c r="BG1929">
        <v>0</v>
      </c>
      <c r="BH1929">
        <v>0</v>
      </c>
      <c r="BI1929">
        <v>1</v>
      </c>
      <c r="BJ1929" s="2">
        <v>46132</v>
      </c>
      <c r="BK1929">
        <v>0</v>
      </c>
      <c r="BL1929" s="3" t="str">
        <f>VLOOKUP(O1929,DropDownList!$H$1:$I$7,2,FALSE)</f>
        <v>2024/25</v>
      </c>
      <c r="BM1929" s="3" t="str">
        <f t="shared" si="30"/>
        <v>FISCAL FINES</v>
      </c>
    </row>
    <row r="1930" spans="1:65" x14ac:dyDescent="0.2">
      <c r="A1930">
        <v>2026</v>
      </c>
      <c r="B1930">
        <v>4</v>
      </c>
      <c r="C1930" t="s">
        <v>198</v>
      </c>
      <c r="D1930" t="s">
        <v>199</v>
      </c>
      <c r="E1930" t="s">
        <v>29</v>
      </c>
      <c r="F1930">
        <v>9289</v>
      </c>
      <c r="G1930" t="s">
        <v>141</v>
      </c>
      <c r="H1930" t="s">
        <v>200</v>
      </c>
      <c r="I1930" t="s">
        <v>142</v>
      </c>
      <c r="J1930" s="1">
        <v>46113</v>
      </c>
      <c r="K1930" t="s">
        <v>440</v>
      </c>
      <c r="L1930">
        <v>1</v>
      </c>
      <c r="M1930" t="s">
        <v>441</v>
      </c>
      <c r="N1930" t="s">
        <v>442</v>
      </c>
      <c r="O1930" t="s">
        <v>149</v>
      </c>
      <c r="P1930" t="s">
        <v>146</v>
      </c>
      <c r="Q1930">
        <v>40</v>
      </c>
      <c r="R1930">
        <v>11</v>
      </c>
      <c r="S1930">
        <v>210</v>
      </c>
      <c r="T1930">
        <v>0</v>
      </c>
      <c r="U1930">
        <v>5</v>
      </c>
      <c r="V1930">
        <v>2</v>
      </c>
      <c r="W1930">
        <v>40</v>
      </c>
      <c r="X1930">
        <v>40</v>
      </c>
      <c r="Y1930">
        <v>0</v>
      </c>
      <c r="Z1930">
        <v>0</v>
      </c>
      <c r="AA1930">
        <v>170</v>
      </c>
      <c r="AB1930">
        <v>0</v>
      </c>
      <c r="AC1930">
        <v>0</v>
      </c>
      <c r="AD1930">
        <v>2</v>
      </c>
      <c r="AE1930">
        <v>0</v>
      </c>
      <c r="AF1930">
        <v>9</v>
      </c>
      <c r="AG1930">
        <v>0</v>
      </c>
      <c r="AH1930">
        <v>0</v>
      </c>
      <c r="AI1930">
        <v>2</v>
      </c>
      <c r="AJ1930">
        <v>0</v>
      </c>
      <c r="AK1930">
        <v>0</v>
      </c>
      <c r="AL1930">
        <v>0</v>
      </c>
      <c r="AM1930">
        <v>0</v>
      </c>
      <c r="AN1930">
        <v>0</v>
      </c>
      <c r="AO1930">
        <v>6</v>
      </c>
      <c r="AP1930">
        <v>11</v>
      </c>
      <c r="AQ1930">
        <v>6</v>
      </c>
      <c r="AR1930">
        <v>0</v>
      </c>
      <c r="AS1930">
        <v>2</v>
      </c>
      <c r="AT1930">
        <v>0</v>
      </c>
      <c r="AU1930">
        <v>1</v>
      </c>
      <c r="AV1930">
        <v>1</v>
      </c>
      <c r="AW1930">
        <v>0</v>
      </c>
      <c r="AX1930">
        <v>0</v>
      </c>
      <c r="AY1930">
        <v>0</v>
      </c>
      <c r="AZ1930">
        <v>0</v>
      </c>
      <c r="BA1930">
        <v>0</v>
      </c>
      <c r="BB1930">
        <v>0</v>
      </c>
      <c r="BC1930">
        <v>0</v>
      </c>
      <c r="BD1930">
        <v>1</v>
      </c>
      <c r="BE1930">
        <v>0</v>
      </c>
      <c r="BF1930">
        <v>11</v>
      </c>
      <c r="BG1930">
        <v>40</v>
      </c>
      <c r="BH1930">
        <v>0</v>
      </c>
      <c r="BI1930">
        <v>5</v>
      </c>
      <c r="BJ1930" s="2">
        <v>46132</v>
      </c>
      <c r="BK1930">
        <v>0</v>
      </c>
      <c r="BL1930" s="3" t="str">
        <f>VLOOKUP(O1930,DropDownList!$H$1:$I$7,2,FALSE)</f>
        <v>2025/26</v>
      </c>
      <c r="BM1930" s="3" t="str">
        <f t="shared" si="30"/>
        <v>VSUR</v>
      </c>
    </row>
    <row r="1931" spans="1:65" x14ac:dyDescent="0.2">
      <c r="A1931">
        <v>2026</v>
      </c>
      <c r="B1931">
        <v>4</v>
      </c>
      <c r="C1931" t="s">
        <v>198</v>
      </c>
      <c r="D1931" t="s">
        <v>199</v>
      </c>
      <c r="E1931" t="s">
        <v>29</v>
      </c>
      <c r="F1931">
        <v>9289</v>
      </c>
      <c r="G1931" t="s">
        <v>141</v>
      </c>
      <c r="H1931" t="s">
        <v>200</v>
      </c>
      <c r="I1931" t="s">
        <v>142</v>
      </c>
      <c r="J1931" s="1">
        <v>46113</v>
      </c>
      <c r="K1931" t="s">
        <v>440</v>
      </c>
      <c r="L1931">
        <v>1</v>
      </c>
      <c r="M1931" t="s">
        <v>441</v>
      </c>
      <c r="N1931" t="s">
        <v>442</v>
      </c>
      <c r="O1931" t="s">
        <v>149</v>
      </c>
      <c r="P1931" t="s">
        <v>148</v>
      </c>
      <c r="Q1931">
        <v>180</v>
      </c>
      <c r="R1931">
        <v>4</v>
      </c>
      <c r="S1931">
        <v>240</v>
      </c>
      <c r="T1931">
        <v>0</v>
      </c>
      <c r="U1931">
        <v>3</v>
      </c>
      <c r="V1931">
        <v>3</v>
      </c>
      <c r="W1931">
        <v>180</v>
      </c>
      <c r="X1931">
        <v>180</v>
      </c>
      <c r="Y1931">
        <v>0</v>
      </c>
      <c r="Z1931">
        <v>0</v>
      </c>
      <c r="AA1931">
        <v>60</v>
      </c>
      <c r="AB1931">
        <v>0</v>
      </c>
      <c r="AC1931">
        <v>60</v>
      </c>
      <c r="AD1931">
        <v>3</v>
      </c>
      <c r="AE1931">
        <v>0</v>
      </c>
      <c r="AF1931">
        <v>1</v>
      </c>
      <c r="AG1931">
        <v>0</v>
      </c>
      <c r="AH1931">
        <v>0</v>
      </c>
      <c r="AI1931">
        <v>3</v>
      </c>
      <c r="AJ1931">
        <v>0</v>
      </c>
      <c r="AK1931">
        <v>0</v>
      </c>
      <c r="AL1931">
        <v>0</v>
      </c>
      <c r="AM1931">
        <v>0</v>
      </c>
      <c r="AN1931">
        <v>0</v>
      </c>
      <c r="AO1931">
        <v>3</v>
      </c>
      <c r="AP1931">
        <v>6</v>
      </c>
      <c r="AQ1931">
        <v>4</v>
      </c>
      <c r="AR1931">
        <v>0</v>
      </c>
      <c r="AS1931">
        <v>1</v>
      </c>
      <c r="AT1931">
        <v>0</v>
      </c>
      <c r="AU1931">
        <v>0</v>
      </c>
      <c r="AV1931">
        <v>0</v>
      </c>
      <c r="AW1931">
        <v>0</v>
      </c>
      <c r="AX1931">
        <v>0</v>
      </c>
      <c r="AY1931">
        <v>0</v>
      </c>
      <c r="AZ1931">
        <v>0</v>
      </c>
      <c r="BA1931">
        <v>0</v>
      </c>
      <c r="BB1931">
        <v>0</v>
      </c>
      <c r="BC1931">
        <v>0</v>
      </c>
      <c r="BD1931">
        <v>0</v>
      </c>
      <c r="BE1931">
        <v>0</v>
      </c>
      <c r="BF1931">
        <v>3</v>
      </c>
      <c r="BG1931">
        <v>180</v>
      </c>
      <c r="BH1931">
        <v>0</v>
      </c>
      <c r="BI1931">
        <v>3</v>
      </c>
      <c r="BJ1931" s="2">
        <v>46132</v>
      </c>
      <c r="BK1931">
        <v>0</v>
      </c>
      <c r="BL1931" s="3" t="str">
        <f>VLOOKUP(O1931,DropDownList!$H$1:$I$7,2,FALSE)</f>
        <v>2025/26</v>
      </c>
      <c r="BM1931" s="3" t="str">
        <f t="shared" si="30"/>
        <v>PRAS</v>
      </c>
    </row>
    <row r="1932" spans="1:65" x14ac:dyDescent="0.2">
      <c r="A1932">
        <v>2026</v>
      </c>
      <c r="B1932">
        <v>4</v>
      </c>
      <c r="C1932" t="s">
        <v>198</v>
      </c>
      <c r="D1932" t="s">
        <v>199</v>
      </c>
      <c r="E1932" t="s">
        <v>29</v>
      </c>
      <c r="F1932">
        <v>9289</v>
      </c>
      <c r="G1932" t="s">
        <v>141</v>
      </c>
      <c r="H1932" t="s">
        <v>200</v>
      </c>
      <c r="I1932" t="s">
        <v>142</v>
      </c>
      <c r="J1932" s="1">
        <v>46113</v>
      </c>
      <c r="K1932" t="s">
        <v>440</v>
      </c>
      <c r="L1932">
        <v>1</v>
      </c>
      <c r="M1932" t="s">
        <v>441</v>
      </c>
      <c r="N1932" t="s">
        <v>442</v>
      </c>
      <c r="O1932" t="s">
        <v>149</v>
      </c>
      <c r="P1932" t="s">
        <v>154</v>
      </c>
      <c r="Q1932">
        <v>1185</v>
      </c>
      <c r="R1932">
        <v>10</v>
      </c>
      <c r="S1932">
        <v>3255</v>
      </c>
      <c r="T1932">
        <v>0</v>
      </c>
      <c r="U1932">
        <v>5</v>
      </c>
      <c r="V1932">
        <v>4</v>
      </c>
      <c r="W1932">
        <v>430</v>
      </c>
      <c r="X1932">
        <v>745</v>
      </c>
      <c r="Y1932">
        <v>0</v>
      </c>
      <c r="Z1932">
        <v>0</v>
      </c>
      <c r="AA1932">
        <v>2070</v>
      </c>
      <c r="AB1932">
        <v>0</v>
      </c>
      <c r="AC1932">
        <v>1900</v>
      </c>
      <c r="AD1932">
        <v>2</v>
      </c>
      <c r="AE1932">
        <v>2</v>
      </c>
      <c r="AF1932">
        <v>5</v>
      </c>
      <c r="AG1932">
        <v>3</v>
      </c>
      <c r="AH1932">
        <v>0</v>
      </c>
      <c r="AI1932">
        <v>2</v>
      </c>
      <c r="AJ1932">
        <v>0</v>
      </c>
      <c r="AK1932">
        <v>0</v>
      </c>
      <c r="AL1932">
        <v>0</v>
      </c>
      <c r="AM1932">
        <v>0</v>
      </c>
      <c r="AN1932">
        <v>0</v>
      </c>
      <c r="AO1932">
        <v>6</v>
      </c>
      <c r="AP1932">
        <v>11</v>
      </c>
      <c r="AQ1932">
        <v>6</v>
      </c>
      <c r="AR1932">
        <v>0</v>
      </c>
      <c r="AS1932">
        <v>2</v>
      </c>
      <c r="AT1932">
        <v>0</v>
      </c>
      <c r="AU1932">
        <v>1</v>
      </c>
      <c r="AV1932">
        <v>1</v>
      </c>
      <c r="AW1932">
        <v>0</v>
      </c>
      <c r="AX1932">
        <v>0</v>
      </c>
      <c r="AY1932">
        <v>0</v>
      </c>
      <c r="AZ1932">
        <v>0</v>
      </c>
      <c r="BA1932">
        <v>0</v>
      </c>
      <c r="BB1932">
        <v>0</v>
      </c>
      <c r="BC1932">
        <v>0</v>
      </c>
      <c r="BD1932">
        <v>1</v>
      </c>
      <c r="BE1932">
        <v>0</v>
      </c>
      <c r="BF1932">
        <v>10</v>
      </c>
      <c r="BG1932">
        <v>515</v>
      </c>
      <c r="BH1932">
        <v>0</v>
      </c>
      <c r="BI1932">
        <v>5</v>
      </c>
      <c r="BJ1932" s="2">
        <v>46132</v>
      </c>
      <c r="BK1932">
        <v>0</v>
      </c>
      <c r="BL1932" s="3" t="str">
        <f>VLOOKUP(O1932,DropDownList!$H$1:$I$7,2,FALSE)</f>
        <v>2025/26</v>
      </c>
      <c r="BM1932" s="3" t="str">
        <f t="shared" si="30"/>
        <v>JP COURT</v>
      </c>
    </row>
    <row r="1933" spans="1:65" x14ac:dyDescent="0.2">
      <c r="A1933">
        <v>2026</v>
      </c>
      <c r="B1933">
        <v>4</v>
      </c>
      <c r="C1933" t="s">
        <v>198</v>
      </c>
      <c r="D1933" t="s">
        <v>199</v>
      </c>
      <c r="E1933" t="s">
        <v>29</v>
      </c>
      <c r="F1933">
        <v>9289</v>
      </c>
      <c r="G1933" t="s">
        <v>141</v>
      </c>
      <c r="H1933" t="s">
        <v>200</v>
      </c>
      <c r="I1933" t="s">
        <v>142</v>
      </c>
      <c r="J1933" s="1">
        <v>46113</v>
      </c>
      <c r="K1933" t="s">
        <v>440</v>
      </c>
      <c r="L1933">
        <v>1</v>
      </c>
      <c r="M1933" t="s">
        <v>441</v>
      </c>
      <c r="N1933" t="s">
        <v>442</v>
      </c>
      <c r="O1933" t="s">
        <v>149</v>
      </c>
      <c r="P1933" t="s">
        <v>152</v>
      </c>
      <c r="Q1933">
        <v>0</v>
      </c>
      <c r="R1933">
        <v>12</v>
      </c>
      <c r="S1933">
        <v>480</v>
      </c>
      <c r="T1933">
        <v>160</v>
      </c>
      <c r="U1933">
        <v>0</v>
      </c>
      <c r="V1933">
        <v>0</v>
      </c>
      <c r="W1933">
        <v>0</v>
      </c>
      <c r="X1933">
        <v>0</v>
      </c>
      <c r="Y1933">
        <v>0</v>
      </c>
      <c r="Z1933">
        <v>0</v>
      </c>
      <c r="AA1933">
        <v>320</v>
      </c>
      <c r="AB1933">
        <v>0</v>
      </c>
      <c r="AC1933">
        <v>320</v>
      </c>
      <c r="AD1933">
        <v>0</v>
      </c>
      <c r="AE1933">
        <v>0</v>
      </c>
      <c r="AF1933">
        <v>8</v>
      </c>
      <c r="AG1933">
        <v>0</v>
      </c>
      <c r="AH1933">
        <v>4</v>
      </c>
      <c r="AI1933">
        <v>0</v>
      </c>
      <c r="AJ1933">
        <v>0</v>
      </c>
      <c r="AK1933">
        <v>0</v>
      </c>
      <c r="AL1933">
        <v>0</v>
      </c>
      <c r="AM1933">
        <v>0</v>
      </c>
      <c r="AN1933">
        <v>0</v>
      </c>
      <c r="AO1933">
        <v>0</v>
      </c>
      <c r="AP1933">
        <v>0</v>
      </c>
      <c r="AQ1933">
        <v>0</v>
      </c>
      <c r="AR1933">
        <v>0</v>
      </c>
      <c r="AS1933">
        <v>0</v>
      </c>
      <c r="AT1933">
        <v>0</v>
      </c>
      <c r="AU1933">
        <v>0</v>
      </c>
      <c r="AV1933">
        <v>0</v>
      </c>
      <c r="AW1933">
        <v>0</v>
      </c>
      <c r="AX1933">
        <v>0</v>
      </c>
      <c r="AY1933">
        <v>0</v>
      </c>
      <c r="AZ1933">
        <v>0</v>
      </c>
      <c r="BA1933">
        <v>0</v>
      </c>
      <c r="BB1933">
        <v>0</v>
      </c>
      <c r="BC1933">
        <v>0</v>
      </c>
      <c r="BD1933">
        <v>0</v>
      </c>
      <c r="BE1933">
        <v>0</v>
      </c>
      <c r="BF1933">
        <v>0</v>
      </c>
      <c r="BG1933">
        <v>0</v>
      </c>
      <c r="BH1933">
        <v>0</v>
      </c>
      <c r="BI1933">
        <v>0</v>
      </c>
      <c r="BJ1933" s="2">
        <v>46132</v>
      </c>
      <c r="BK1933">
        <v>0</v>
      </c>
      <c r="BL1933" s="3" t="str">
        <f>VLOOKUP(O1933,DropDownList!$H$1:$I$7,2,FALSE)</f>
        <v>2025/26</v>
      </c>
      <c r="BM1933" s="3" t="str">
        <f t="shared" si="30"/>
        <v>PCOA</v>
      </c>
    </row>
    <row r="1934" spans="1:65" x14ac:dyDescent="0.2">
      <c r="A1934">
        <v>2026</v>
      </c>
      <c r="B1934">
        <v>4</v>
      </c>
      <c r="C1934" t="s">
        <v>198</v>
      </c>
      <c r="D1934" t="s">
        <v>199</v>
      </c>
      <c r="E1934" t="s">
        <v>29</v>
      </c>
      <c r="F1934">
        <v>9289</v>
      </c>
      <c r="G1934" t="s">
        <v>141</v>
      </c>
      <c r="H1934" t="s">
        <v>200</v>
      </c>
      <c r="I1934" t="s">
        <v>142</v>
      </c>
      <c r="J1934" s="1">
        <v>46113</v>
      </c>
      <c r="K1934" t="s">
        <v>440</v>
      </c>
      <c r="L1934">
        <v>1</v>
      </c>
      <c r="M1934" t="s">
        <v>441</v>
      </c>
      <c r="N1934" t="s">
        <v>442</v>
      </c>
      <c r="O1934" t="s">
        <v>149</v>
      </c>
      <c r="P1934" t="s">
        <v>150</v>
      </c>
      <c r="Q1934">
        <v>3127.44</v>
      </c>
      <c r="R1934">
        <v>32</v>
      </c>
      <c r="S1934">
        <v>6001.7</v>
      </c>
      <c r="T1934">
        <v>75</v>
      </c>
      <c r="U1934">
        <v>17</v>
      </c>
      <c r="V1934">
        <v>14</v>
      </c>
      <c r="W1934">
        <v>1794.17</v>
      </c>
      <c r="X1934">
        <v>2366.92</v>
      </c>
      <c r="Y1934">
        <v>31</v>
      </c>
      <c r="Z1934">
        <v>5926.7</v>
      </c>
      <c r="AA1934">
        <v>2799.26</v>
      </c>
      <c r="AB1934">
        <v>1196.76</v>
      </c>
      <c r="AC1934">
        <v>1602.5</v>
      </c>
      <c r="AD1934">
        <v>11</v>
      </c>
      <c r="AE1934">
        <v>3</v>
      </c>
      <c r="AF1934">
        <v>14</v>
      </c>
      <c r="AG1934">
        <v>4</v>
      </c>
      <c r="AH1934">
        <v>1</v>
      </c>
      <c r="AI1934">
        <v>13</v>
      </c>
      <c r="AJ1934">
        <v>8</v>
      </c>
      <c r="AK1934">
        <v>6</v>
      </c>
      <c r="AL1934">
        <v>1</v>
      </c>
      <c r="AM1934">
        <v>0</v>
      </c>
      <c r="AN1934">
        <v>0</v>
      </c>
      <c r="AO1934">
        <v>16</v>
      </c>
      <c r="AP1934">
        <v>28</v>
      </c>
      <c r="AQ1934">
        <v>15</v>
      </c>
      <c r="AR1934">
        <v>0</v>
      </c>
      <c r="AS1934">
        <v>6</v>
      </c>
      <c r="AT1934">
        <v>0</v>
      </c>
      <c r="AU1934">
        <v>1</v>
      </c>
      <c r="AV1934">
        <v>1</v>
      </c>
      <c r="AW1934">
        <v>0</v>
      </c>
      <c r="AX1934">
        <v>0</v>
      </c>
      <c r="AY1934">
        <v>2</v>
      </c>
      <c r="AZ1934">
        <v>2</v>
      </c>
      <c r="BA1934">
        <v>0</v>
      </c>
      <c r="BB1934">
        <v>0</v>
      </c>
      <c r="BC1934">
        <v>0</v>
      </c>
      <c r="BD1934">
        <v>0</v>
      </c>
      <c r="BE1934">
        <v>0</v>
      </c>
      <c r="BF1934">
        <v>19</v>
      </c>
      <c r="BG1934">
        <v>1835.42</v>
      </c>
      <c r="BH1934">
        <v>0</v>
      </c>
      <c r="BI1934">
        <v>17</v>
      </c>
      <c r="BJ1934" s="2">
        <v>46132</v>
      </c>
      <c r="BK1934">
        <v>0</v>
      </c>
      <c r="BL1934" s="3" t="str">
        <f>VLOOKUP(O1934,DropDownList!$H$1:$I$7,2,FALSE)</f>
        <v>2025/26</v>
      </c>
      <c r="BM1934" s="3" t="str">
        <f t="shared" si="30"/>
        <v>FISCAL FINES</v>
      </c>
    </row>
    <row r="1935" spans="1:65" x14ac:dyDescent="0.2">
      <c r="A1935">
        <v>2026</v>
      </c>
      <c r="B1935">
        <v>4</v>
      </c>
      <c r="C1935" t="s">
        <v>198</v>
      </c>
      <c r="D1935" t="s">
        <v>199</v>
      </c>
      <c r="E1935" t="s">
        <v>29</v>
      </c>
      <c r="F1935">
        <v>9289</v>
      </c>
      <c r="G1935" t="s">
        <v>141</v>
      </c>
      <c r="H1935" t="s">
        <v>200</v>
      </c>
      <c r="I1935" t="s">
        <v>142</v>
      </c>
      <c r="J1935" s="1">
        <v>46113</v>
      </c>
      <c r="K1935" t="s">
        <v>440</v>
      </c>
      <c r="L1935">
        <v>1</v>
      </c>
      <c r="M1935" t="s">
        <v>441</v>
      </c>
      <c r="N1935" t="s">
        <v>442</v>
      </c>
      <c r="O1935" t="s">
        <v>155</v>
      </c>
      <c r="P1935" t="s">
        <v>148</v>
      </c>
      <c r="Q1935">
        <v>0</v>
      </c>
      <c r="R1935">
        <v>5</v>
      </c>
      <c r="S1935">
        <v>300</v>
      </c>
      <c r="T1935">
        <v>0</v>
      </c>
      <c r="U1935">
        <v>0</v>
      </c>
      <c r="V1935">
        <v>0</v>
      </c>
      <c r="W1935">
        <v>0</v>
      </c>
      <c r="X1935">
        <v>0</v>
      </c>
      <c r="Y1935">
        <v>0</v>
      </c>
      <c r="Z1935">
        <v>0</v>
      </c>
      <c r="AA1935">
        <v>300</v>
      </c>
      <c r="AB1935">
        <v>0</v>
      </c>
      <c r="AC1935">
        <v>300</v>
      </c>
      <c r="AD1935">
        <v>0</v>
      </c>
      <c r="AE1935">
        <v>0</v>
      </c>
      <c r="AF1935">
        <v>5</v>
      </c>
      <c r="AG1935">
        <v>0</v>
      </c>
      <c r="AH1935">
        <v>0</v>
      </c>
      <c r="AI1935">
        <v>0</v>
      </c>
      <c r="AJ1935">
        <v>0</v>
      </c>
      <c r="AK1935">
        <v>0</v>
      </c>
      <c r="AL1935">
        <v>0</v>
      </c>
      <c r="AM1935">
        <v>0</v>
      </c>
      <c r="AN1935">
        <v>0</v>
      </c>
      <c r="AO1935">
        <v>3</v>
      </c>
      <c r="AP1935">
        <v>9</v>
      </c>
      <c r="AQ1935">
        <v>3</v>
      </c>
      <c r="AR1935">
        <v>0</v>
      </c>
      <c r="AS1935">
        <v>0</v>
      </c>
      <c r="AT1935">
        <v>0</v>
      </c>
      <c r="AU1935">
        <v>0</v>
      </c>
      <c r="AV1935">
        <v>0</v>
      </c>
      <c r="AW1935">
        <v>0</v>
      </c>
      <c r="AX1935">
        <v>0</v>
      </c>
      <c r="AY1935">
        <v>3</v>
      </c>
      <c r="AZ1935">
        <v>3</v>
      </c>
      <c r="BA1935">
        <v>0</v>
      </c>
      <c r="BB1935">
        <v>0</v>
      </c>
      <c r="BC1935">
        <v>0</v>
      </c>
      <c r="BD1935">
        <v>0</v>
      </c>
      <c r="BE1935">
        <v>0</v>
      </c>
      <c r="BF1935">
        <v>3</v>
      </c>
      <c r="BG1935">
        <v>0</v>
      </c>
      <c r="BH1935">
        <v>0</v>
      </c>
      <c r="BI1935">
        <v>0</v>
      </c>
      <c r="BJ1935" s="2">
        <v>46132</v>
      </c>
      <c r="BK1935">
        <v>0</v>
      </c>
      <c r="BL1935" s="3" t="str">
        <f>VLOOKUP(O1935,DropDownList!$H$1:$I$7,2,FALSE)</f>
        <v>2022/23</v>
      </c>
      <c r="BM1935" s="3" t="str">
        <f t="shared" si="30"/>
        <v>PRAS</v>
      </c>
    </row>
    <row r="1936" spans="1:65" x14ac:dyDescent="0.2">
      <c r="A1936">
        <v>2026</v>
      </c>
      <c r="B1936">
        <v>4</v>
      </c>
      <c r="C1936" t="s">
        <v>198</v>
      </c>
      <c r="D1936" t="s">
        <v>201</v>
      </c>
      <c r="E1936" t="s">
        <v>29</v>
      </c>
      <c r="F1936">
        <v>9716</v>
      </c>
      <c r="G1936" t="s">
        <v>158</v>
      </c>
      <c r="H1936" t="s">
        <v>200</v>
      </c>
      <c r="I1936" t="s">
        <v>142</v>
      </c>
      <c r="J1936" s="1">
        <v>46113</v>
      </c>
      <c r="K1936" t="s">
        <v>440</v>
      </c>
      <c r="L1936">
        <v>1</v>
      </c>
      <c r="M1936" t="s">
        <v>441</v>
      </c>
      <c r="N1936" t="s">
        <v>442</v>
      </c>
      <c r="O1936" t="s">
        <v>147</v>
      </c>
      <c r="P1936" t="s">
        <v>159</v>
      </c>
      <c r="Q1936">
        <v>0</v>
      </c>
      <c r="R1936">
        <v>1</v>
      </c>
      <c r="S1936">
        <v>1340</v>
      </c>
      <c r="T1936">
        <v>0.97</v>
      </c>
      <c r="U1936">
        <v>0</v>
      </c>
      <c r="V1936">
        <v>0</v>
      </c>
      <c r="W1936">
        <v>0</v>
      </c>
      <c r="X1936">
        <v>0</v>
      </c>
      <c r="Y1936">
        <v>0</v>
      </c>
      <c r="Z1936">
        <v>0</v>
      </c>
      <c r="AA1936">
        <v>1339.03</v>
      </c>
      <c r="AB1936">
        <v>0</v>
      </c>
      <c r="AC1936">
        <v>0</v>
      </c>
      <c r="AD1936">
        <v>0</v>
      </c>
      <c r="AE1936">
        <v>0</v>
      </c>
      <c r="AF1936">
        <v>0</v>
      </c>
      <c r="AG1936">
        <v>0</v>
      </c>
      <c r="AH1936">
        <v>0</v>
      </c>
      <c r="AI1936">
        <v>0</v>
      </c>
      <c r="AJ1936">
        <v>0</v>
      </c>
      <c r="AK1936">
        <v>0</v>
      </c>
      <c r="AL1936">
        <v>0</v>
      </c>
      <c r="AM1936">
        <v>0</v>
      </c>
      <c r="AN1936">
        <v>0</v>
      </c>
      <c r="AO1936">
        <v>0</v>
      </c>
      <c r="AP1936">
        <v>0</v>
      </c>
      <c r="AQ1936">
        <v>0</v>
      </c>
      <c r="AR1936">
        <v>0</v>
      </c>
      <c r="AS1936">
        <v>0</v>
      </c>
      <c r="AT1936">
        <v>0</v>
      </c>
      <c r="AU1936">
        <v>0</v>
      </c>
      <c r="AV1936">
        <v>0</v>
      </c>
      <c r="AW1936">
        <v>0</v>
      </c>
      <c r="AX1936">
        <v>0</v>
      </c>
      <c r="AY1936">
        <v>0</v>
      </c>
      <c r="AZ1936">
        <v>0</v>
      </c>
      <c r="BA1936">
        <v>0</v>
      </c>
      <c r="BB1936">
        <v>0</v>
      </c>
      <c r="BC1936">
        <v>0</v>
      </c>
      <c r="BD1936">
        <v>0</v>
      </c>
      <c r="BE1936">
        <v>0</v>
      </c>
      <c r="BF1936">
        <v>0</v>
      </c>
      <c r="BG1936">
        <v>0</v>
      </c>
      <c r="BH1936">
        <v>1</v>
      </c>
      <c r="BI1936">
        <v>0</v>
      </c>
      <c r="BJ1936" s="2">
        <v>46132</v>
      </c>
      <c r="BK1936">
        <v>0</v>
      </c>
      <c r="BL1936" s="3" t="str">
        <f>VLOOKUP(O1936,DropDownList!$H$1:$I$7,2,FALSE)</f>
        <v>2024/25</v>
      </c>
      <c r="BM1936" s="3" t="str">
        <f t="shared" si="30"/>
        <v>CONF</v>
      </c>
    </row>
    <row r="1937" spans="1:65" x14ac:dyDescent="0.2">
      <c r="A1937">
        <v>2026</v>
      </c>
      <c r="B1937">
        <v>4</v>
      </c>
      <c r="C1937" t="s">
        <v>198</v>
      </c>
      <c r="D1937" t="s">
        <v>201</v>
      </c>
      <c r="E1937" t="s">
        <v>29</v>
      </c>
      <c r="F1937">
        <v>9716</v>
      </c>
      <c r="G1937" t="s">
        <v>158</v>
      </c>
      <c r="H1937" t="s">
        <v>200</v>
      </c>
      <c r="I1937" t="s">
        <v>142</v>
      </c>
      <c r="J1937" s="1">
        <v>46113</v>
      </c>
      <c r="K1937" t="s">
        <v>440</v>
      </c>
      <c r="L1937">
        <v>1</v>
      </c>
      <c r="M1937" t="s">
        <v>441</v>
      </c>
      <c r="N1937" t="s">
        <v>442</v>
      </c>
      <c r="O1937" t="s">
        <v>147</v>
      </c>
      <c r="P1937" t="s">
        <v>161</v>
      </c>
      <c r="Q1937">
        <v>60</v>
      </c>
      <c r="R1937">
        <v>30</v>
      </c>
      <c r="S1937">
        <v>965</v>
      </c>
      <c r="T1937">
        <v>0</v>
      </c>
      <c r="U1937">
        <v>10</v>
      </c>
      <c r="V1937">
        <v>1</v>
      </c>
      <c r="W1937">
        <v>20</v>
      </c>
      <c r="X1937">
        <v>20</v>
      </c>
      <c r="Y1937">
        <v>0</v>
      </c>
      <c r="Z1937">
        <v>0</v>
      </c>
      <c r="AA1937">
        <v>905</v>
      </c>
      <c r="AB1937">
        <v>0</v>
      </c>
      <c r="AC1937">
        <v>0</v>
      </c>
      <c r="AD1937">
        <v>1</v>
      </c>
      <c r="AE1937">
        <v>0</v>
      </c>
      <c r="AF1937">
        <v>27</v>
      </c>
      <c r="AG1937">
        <v>0</v>
      </c>
      <c r="AH1937">
        <v>0</v>
      </c>
      <c r="AI1937">
        <v>3</v>
      </c>
      <c r="AJ1937">
        <v>0</v>
      </c>
      <c r="AK1937">
        <v>0</v>
      </c>
      <c r="AL1937">
        <v>0</v>
      </c>
      <c r="AM1937">
        <v>0</v>
      </c>
      <c r="AN1937">
        <v>0</v>
      </c>
      <c r="AO1937">
        <v>14</v>
      </c>
      <c r="AP1937">
        <v>56</v>
      </c>
      <c r="AQ1937">
        <v>17</v>
      </c>
      <c r="AR1937">
        <v>0</v>
      </c>
      <c r="AS1937">
        <v>8</v>
      </c>
      <c r="AT1937">
        <v>0</v>
      </c>
      <c r="AU1937">
        <v>1</v>
      </c>
      <c r="AV1937">
        <v>2</v>
      </c>
      <c r="AW1937">
        <v>0</v>
      </c>
      <c r="AX1937">
        <v>0</v>
      </c>
      <c r="AY1937">
        <v>6</v>
      </c>
      <c r="AZ1937">
        <v>9</v>
      </c>
      <c r="BA1937">
        <v>3</v>
      </c>
      <c r="BB1937">
        <v>0</v>
      </c>
      <c r="BC1937">
        <v>0</v>
      </c>
      <c r="BD1937">
        <v>1</v>
      </c>
      <c r="BE1937">
        <v>0</v>
      </c>
      <c r="BF1937">
        <v>29</v>
      </c>
      <c r="BG1937">
        <v>60</v>
      </c>
      <c r="BH1937">
        <v>0</v>
      </c>
      <c r="BI1937">
        <v>9</v>
      </c>
      <c r="BJ1937" s="2">
        <v>46132</v>
      </c>
      <c r="BK1937">
        <v>0</v>
      </c>
      <c r="BL1937" s="3" t="str">
        <f>VLOOKUP(O1937,DropDownList!$H$1:$I$7,2,FALSE)</f>
        <v>2024/25</v>
      </c>
      <c r="BM1937" s="3" t="str">
        <f t="shared" si="30"/>
        <v>VSUR</v>
      </c>
    </row>
    <row r="1938" spans="1:65" x14ac:dyDescent="0.2">
      <c r="A1938">
        <v>2026</v>
      </c>
      <c r="B1938">
        <v>4</v>
      </c>
      <c r="C1938" t="s">
        <v>198</v>
      </c>
      <c r="D1938" t="s">
        <v>201</v>
      </c>
      <c r="E1938" t="s">
        <v>29</v>
      </c>
      <c r="F1938">
        <v>9716</v>
      </c>
      <c r="G1938" t="s">
        <v>158</v>
      </c>
      <c r="H1938" t="s">
        <v>200</v>
      </c>
      <c r="I1938" t="s">
        <v>142</v>
      </c>
      <c r="J1938" s="1">
        <v>46113</v>
      </c>
      <c r="K1938" t="s">
        <v>440</v>
      </c>
      <c r="L1938">
        <v>1</v>
      </c>
      <c r="M1938" t="s">
        <v>441</v>
      </c>
      <c r="N1938" t="s">
        <v>442</v>
      </c>
      <c r="O1938" t="s">
        <v>156</v>
      </c>
      <c r="P1938" t="s">
        <v>160</v>
      </c>
      <c r="Q1938">
        <v>0</v>
      </c>
      <c r="R1938">
        <v>33</v>
      </c>
      <c r="S1938">
        <v>16830</v>
      </c>
      <c r="T1938">
        <v>750</v>
      </c>
      <c r="U1938">
        <v>0</v>
      </c>
      <c r="V1938">
        <v>0</v>
      </c>
      <c r="W1938">
        <v>0</v>
      </c>
      <c r="X1938">
        <v>0</v>
      </c>
      <c r="Y1938">
        <v>0</v>
      </c>
      <c r="Z1938">
        <v>0</v>
      </c>
      <c r="AA1938">
        <v>16080</v>
      </c>
      <c r="AB1938">
        <v>0</v>
      </c>
      <c r="AC1938">
        <v>15240</v>
      </c>
      <c r="AD1938">
        <v>0</v>
      </c>
      <c r="AE1938">
        <v>0</v>
      </c>
      <c r="AF1938">
        <v>31</v>
      </c>
      <c r="AG1938">
        <v>0</v>
      </c>
      <c r="AH1938">
        <v>2</v>
      </c>
      <c r="AI1938">
        <v>0</v>
      </c>
      <c r="AJ1938">
        <v>0</v>
      </c>
      <c r="AK1938">
        <v>0</v>
      </c>
      <c r="AL1938">
        <v>0</v>
      </c>
      <c r="AM1938">
        <v>0</v>
      </c>
      <c r="AN1938">
        <v>0</v>
      </c>
      <c r="AO1938">
        <v>13</v>
      </c>
      <c r="AP1938">
        <v>30</v>
      </c>
      <c r="AQ1938">
        <v>13</v>
      </c>
      <c r="AR1938">
        <v>0</v>
      </c>
      <c r="AS1938">
        <v>5</v>
      </c>
      <c r="AT1938">
        <v>0</v>
      </c>
      <c r="AU1938">
        <v>1</v>
      </c>
      <c r="AV1938">
        <v>0</v>
      </c>
      <c r="AW1938">
        <v>0</v>
      </c>
      <c r="AX1938">
        <v>0</v>
      </c>
      <c r="AY1938">
        <v>1</v>
      </c>
      <c r="AZ1938">
        <v>3</v>
      </c>
      <c r="BA1938">
        <v>4</v>
      </c>
      <c r="BB1938">
        <v>1</v>
      </c>
      <c r="BC1938">
        <v>0</v>
      </c>
      <c r="BD1938">
        <v>2</v>
      </c>
      <c r="BE1938">
        <v>0</v>
      </c>
      <c r="BF1938">
        <v>29</v>
      </c>
      <c r="BG1938">
        <v>0</v>
      </c>
      <c r="BH1938">
        <v>0</v>
      </c>
      <c r="BI1938">
        <v>0</v>
      </c>
      <c r="BJ1938" s="2">
        <v>46132</v>
      </c>
      <c r="BK1938">
        <v>0</v>
      </c>
      <c r="BL1938" s="3" t="str">
        <f>VLOOKUP(O1938,DropDownList!$H$1:$I$7,2,FALSE)</f>
        <v>2023/24</v>
      </c>
      <c r="BM1938" s="3" t="str">
        <f t="shared" si="30"/>
        <v>SC COURT</v>
      </c>
    </row>
    <row r="1939" spans="1:65" x14ac:dyDescent="0.2">
      <c r="A1939">
        <v>2026</v>
      </c>
      <c r="B1939">
        <v>4</v>
      </c>
      <c r="C1939" t="s">
        <v>198</v>
      </c>
      <c r="D1939" t="s">
        <v>201</v>
      </c>
      <c r="E1939" t="s">
        <v>29</v>
      </c>
      <c r="F1939">
        <v>9716</v>
      </c>
      <c r="G1939" t="s">
        <v>158</v>
      </c>
      <c r="H1939" t="s">
        <v>200</v>
      </c>
      <c r="I1939" t="s">
        <v>142</v>
      </c>
      <c r="J1939" s="1">
        <v>46113</v>
      </c>
      <c r="K1939" t="s">
        <v>440</v>
      </c>
      <c r="L1939">
        <v>1</v>
      </c>
      <c r="M1939" t="s">
        <v>441</v>
      </c>
      <c r="N1939" t="s">
        <v>442</v>
      </c>
      <c r="O1939" t="s">
        <v>155</v>
      </c>
      <c r="P1939" t="s">
        <v>159</v>
      </c>
      <c r="Q1939">
        <v>0</v>
      </c>
      <c r="R1939">
        <v>1</v>
      </c>
      <c r="S1939">
        <v>8000</v>
      </c>
      <c r="T1939">
        <v>8.77</v>
      </c>
      <c r="U1939">
        <v>0</v>
      </c>
      <c r="V1939">
        <v>0</v>
      </c>
      <c r="W1939">
        <v>0</v>
      </c>
      <c r="X1939">
        <v>0</v>
      </c>
      <c r="Y1939">
        <v>0</v>
      </c>
      <c r="Z1939">
        <v>0</v>
      </c>
      <c r="AA1939">
        <v>7991.23</v>
      </c>
      <c r="AB1939">
        <v>0</v>
      </c>
      <c r="AC1939">
        <v>0</v>
      </c>
      <c r="AD1939">
        <v>0</v>
      </c>
      <c r="AE1939">
        <v>0</v>
      </c>
      <c r="AF1939">
        <v>0</v>
      </c>
      <c r="AG1939">
        <v>0</v>
      </c>
      <c r="AH1939">
        <v>0</v>
      </c>
      <c r="AI1939">
        <v>0</v>
      </c>
      <c r="AJ1939">
        <v>0</v>
      </c>
      <c r="AK1939">
        <v>0</v>
      </c>
      <c r="AL1939">
        <v>0</v>
      </c>
      <c r="AM1939">
        <v>0</v>
      </c>
      <c r="AN1939">
        <v>0</v>
      </c>
      <c r="AO1939">
        <v>0</v>
      </c>
      <c r="AP1939">
        <v>0</v>
      </c>
      <c r="AQ1939">
        <v>0</v>
      </c>
      <c r="AR1939">
        <v>0</v>
      </c>
      <c r="AS1939">
        <v>0</v>
      </c>
      <c r="AT1939">
        <v>0</v>
      </c>
      <c r="AU1939">
        <v>0</v>
      </c>
      <c r="AV1939">
        <v>0</v>
      </c>
      <c r="AW1939">
        <v>0</v>
      </c>
      <c r="AX1939">
        <v>0</v>
      </c>
      <c r="AY1939">
        <v>0</v>
      </c>
      <c r="AZ1939">
        <v>0</v>
      </c>
      <c r="BA1939">
        <v>0</v>
      </c>
      <c r="BB1939">
        <v>0</v>
      </c>
      <c r="BC1939">
        <v>0</v>
      </c>
      <c r="BD1939">
        <v>0</v>
      </c>
      <c r="BE1939">
        <v>0</v>
      </c>
      <c r="BF1939">
        <v>0</v>
      </c>
      <c r="BG1939">
        <v>0</v>
      </c>
      <c r="BH1939">
        <v>1</v>
      </c>
      <c r="BI1939">
        <v>0</v>
      </c>
      <c r="BJ1939" s="2">
        <v>46132</v>
      </c>
      <c r="BK1939">
        <v>0</v>
      </c>
      <c r="BL1939" s="3" t="str">
        <f>VLOOKUP(O1939,DropDownList!$H$1:$I$7,2,FALSE)</f>
        <v>2022/23</v>
      </c>
      <c r="BM1939" s="3" t="str">
        <f t="shared" si="30"/>
        <v>CONF</v>
      </c>
    </row>
    <row r="1940" spans="1:65" x14ac:dyDescent="0.2">
      <c r="A1940">
        <v>2026</v>
      </c>
      <c r="B1940">
        <v>4</v>
      </c>
      <c r="C1940" t="s">
        <v>198</v>
      </c>
      <c r="D1940" t="s">
        <v>201</v>
      </c>
      <c r="E1940" t="s">
        <v>29</v>
      </c>
      <c r="F1940">
        <v>9716</v>
      </c>
      <c r="G1940" t="s">
        <v>158</v>
      </c>
      <c r="H1940" t="s">
        <v>200</v>
      </c>
      <c r="I1940" t="s">
        <v>142</v>
      </c>
      <c r="J1940" s="1">
        <v>46113</v>
      </c>
      <c r="K1940" t="s">
        <v>440</v>
      </c>
      <c r="L1940">
        <v>1</v>
      </c>
      <c r="M1940" t="s">
        <v>441</v>
      </c>
      <c r="N1940" t="s">
        <v>442</v>
      </c>
      <c r="O1940" t="s">
        <v>155</v>
      </c>
      <c r="P1940" t="s">
        <v>161</v>
      </c>
      <c r="Q1940">
        <v>0</v>
      </c>
      <c r="R1940">
        <v>44</v>
      </c>
      <c r="S1940">
        <v>1105</v>
      </c>
      <c r="T1940">
        <v>0</v>
      </c>
      <c r="U1940">
        <v>1</v>
      </c>
      <c r="V1940">
        <v>0</v>
      </c>
      <c r="W1940">
        <v>0</v>
      </c>
      <c r="X1940">
        <v>0</v>
      </c>
      <c r="Y1940">
        <v>0</v>
      </c>
      <c r="Z1940">
        <v>0</v>
      </c>
      <c r="AA1940">
        <v>1105</v>
      </c>
      <c r="AB1940">
        <v>0</v>
      </c>
      <c r="AC1940">
        <v>0</v>
      </c>
      <c r="AD1940">
        <v>0</v>
      </c>
      <c r="AE1940">
        <v>0</v>
      </c>
      <c r="AF1940">
        <v>44</v>
      </c>
      <c r="AG1940">
        <v>0</v>
      </c>
      <c r="AH1940">
        <v>0</v>
      </c>
      <c r="AI1940">
        <v>0</v>
      </c>
      <c r="AJ1940">
        <v>0</v>
      </c>
      <c r="AK1940">
        <v>0</v>
      </c>
      <c r="AL1940">
        <v>0</v>
      </c>
      <c r="AM1940">
        <v>0</v>
      </c>
      <c r="AN1940">
        <v>0</v>
      </c>
      <c r="AO1940">
        <v>14</v>
      </c>
      <c r="AP1940">
        <v>35</v>
      </c>
      <c r="AQ1940">
        <v>14</v>
      </c>
      <c r="AR1940">
        <v>0</v>
      </c>
      <c r="AS1940">
        <v>5</v>
      </c>
      <c r="AT1940">
        <v>0</v>
      </c>
      <c r="AU1940">
        <v>1</v>
      </c>
      <c r="AV1940">
        <v>0</v>
      </c>
      <c r="AW1940">
        <v>0</v>
      </c>
      <c r="AX1940">
        <v>0</v>
      </c>
      <c r="AY1940">
        <v>4</v>
      </c>
      <c r="AZ1940">
        <v>5</v>
      </c>
      <c r="BA1940">
        <v>3</v>
      </c>
      <c r="BB1940">
        <v>1</v>
      </c>
      <c r="BC1940">
        <v>1</v>
      </c>
      <c r="BD1940">
        <v>0</v>
      </c>
      <c r="BE1940">
        <v>0</v>
      </c>
      <c r="BF1940">
        <v>43</v>
      </c>
      <c r="BG1940">
        <v>0</v>
      </c>
      <c r="BH1940">
        <v>0</v>
      </c>
      <c r="BI1940">
        <v>1</v>
      </c>
      <c r="BJ1940" s="2">
        <v>46132</v>
      </c>
      <c r="BK1940">
        <v>0</v>
      </c>
      <c r="BL1940" s="3" t="str">
        <f>VLOOKUP(O1940,DropDownList!$H$1:$I$7,2,FALSE)</f>
        <v>2022/23</v>
      </c>
      <c r="BM1940" s="3" t="str">
        <f t="shared" si="30"/>
        <v>VSUR</v>
      </c>
    </row>
    <row r="1941" spans="1:65" x14ac:dyDescent="0.2">
      <c r="A1941">
        <v>2026</v>
      </c>
      <c r="B1941">
        <v>4</v>
      </c>
      <c r="C1941" t="s">
        <v>198</v>
      </c>
      <c r="D1941" t="s">
        <v>201</v>
      </c>
      <c r="E1941" t="s">
        <v>29</v>
      </c>
      <c r="F1941">
        <v>9716</v>
      </c>
      <c r="G1941" t="s">
        <v>158</v>
      </c>
      <c r="H1941" t="s">
        <v>200</v>
      </c>
      <c r="I1941" t="s">
        <v>142</v>
      </c>
      <c r="J1941" s="1">
        <v>46113</v>
      </c>
      <c r="K1941" t="s">
        <v>440</v>
      </c>
      <c r="L1941">
        <v>1</v>
      </c>
      <c r="M1941" t="s">
        <v>441</v>
      </c>
      <c r="N1941" t="s">
        <v>442</v>
      </c>
      <c r="O1941" t="s">
        <v>155</v>
      </c>
      <c r="P1941" t="s">
        <v>160</v>
      </c>
      <c r="Q1941">
        <v>5.49</v>
      </c>
      <c r="R1941">
        <v>46</v>
      </c>
      <c r="S1941">
        <v>24047</v>
      </c>
      <c r="T1941">
        <v>320</v>
      </c>
      <c r="U1941">
        <v>1</v>
      </c>
      <c r="V1941">
        <v>1</v>
      </c>
      <c r="W1941">
        <v>5.49</v>
      </c>
      <c r="X1941">
        <v>5.49</v>
      </c>
      <c r="Y1941">
        <v>0</v>
      </c>
      <c r="Z1941">
        <v>0</v>
      </c>
      <c r="AA1941">
        <v>23721.51</v>
      </c>
      <c r="AB1941">
        <v>3670</v>
      </c>
      <c r="AC1941">
        <v>18946.509999999998</v>
      </c>
      <c r="AD1941">
        <v>0</v>
      </c>
      <c r="AE1941">
        <v>1</v>
      </c>
      <c r="AF1941">
        <v>44</v>
      </c>
      <c r="AG1941">
        <v>1</v>
      </c>
      <c r="AH1941">
        <v>0</v>
      </c>
      <c r="AI1941">
        <v>0</v>
      </c>
      <c r="AJ1941">
        <v>0</v>
      </c>
      <c r="AK1941">
        <v>0</v>
      </c>
      <c r="AL1941">
        <v>0</v>
      </c>
      <c r="AM1941">
        <v>0</v>
      </c>
      <c r="AN1941">
        <v>0</v>
      </c>
      <c r="AO1941">
        <v>15</v>
      </c>
      <c r="AP1941">
        <v>39</v>
      </c>
      <c r="AQ1941">
        <v>15</v>
      </c>
      <c r="AR1941">
        <v>0</v>
      </c>
      <c r="AS1941">
        <v>5</v>
      </c>
      <c r="AT1941">
        <v>0</v>
      </c>
      <c r="AU1941">
        <v>2</v>
      </c>
      <c r="AV1941">
        <v>0</v>
      </c>
      <c r="AW1941">
        <v>0</v>
      </c>
      <c r="AX1941">
        <v>0</v>
      </c>
      <c r="AY1941">
        <v>4</v>
      </c>
      <c r="AZ1941">
        <v>6</v>
      </c>
      <c r="BA1941">
        <v>4</v>
      </c>
      <c r="BB1941">
        <v>1</v>
      </c>
      <c r="BC1941">
        <v>1</v>
      </c>
      <c r="BD1941">
        <v>0</v>
      </c>
      <c r="BE1941">
        <v>0</v>
      </c>
      <c r="BF1941">
        <v>45</v>
      </c>
      <c r="BG1941">
        <v>0</v>
      </c>
      <c r="BH1941">
        <v>1</v>
      </c>
      <c r="BI1941">
        <v>1</v>
      </c>
      <c r="BJ1941" s="2">
        <v>46132</v>
      </c>
      <c r="BK1941">
        <v>0</v>
      </c>
      <c r="BL1941" s="3" t="str">
        <f>VLOOKUP(O1941,DropDownList!$H$1:$I$7,2,FALSE)</f>
        <v>2022/23</v>
      </c>
      <c r="BM1941" s="3" t="str">
        <f t="shared" si="30"/>
        <v>SC COURT</v>
      </c>
    </row>
    <row r="1942" spans="1:65" x14ac:dyDescent="0.2">
      <c r="A1942">
        <v>2026</v>
      </c>
      <c r="B1942">
        <v>4</v>
      </c>
      <c r="C1942" t="s">
        <v>198</v>
      </c>
      <c r="D1942" t="s">
        <v>201</v>
      </c>
      <c r="E1942" t="s">
        <v>29</v>
      </c>
      <c r="F1942">
        <v>9716</v>
      </c>
      <c r="G1942" t="s">
        <v>158</v>
      </c>
      <c r="H1942" t="s">
        <v>200</v>
      </c>
      <c r="I1942" t="s">
        <v>142</v>
      </c>
      <c r="J1942" s="1">
        <v>46113</v>
      </c>
      <c r="K1942" t="s">
        <v>440</v>
      </c>
      <c r="L1942">
        <v>1</v>
      </c>
      <c r="M1942" t="s">
        <v>441</v>
      </c>
      <c r="N1942" t="s">
        <v>442</v>
      </c>
      <c r="O1942" t="s">
        <v>156</v>
      </c>
      <c r="P1942" t="s">
        <v>161</v>
      </c>
      <c r="Q1942">
        <v>0</v>
      </c>
      <c r="R1942">
        <v>33</v>
      </c>
      <c r="S1942">
        <v>870</v>
      </c>
      <c r="T1942">
        <v>50</v>
      </c>
      <c r="U1942">
        <v>0</v>
      </c>
      <c r="V1942">
        <v>0</v>
      </c>
      <c r="W1942">
        <v>0</v>
      </c>
      <c r="X1942">
        <v>0</v>
      </c>
      <c r="Y1942">
        <v>0</v>
      </c>
      <c r="Z1942">
        <v>0</v>
      </c>
      <c r="AA1942">
        <v>820</v>
      </c>
      <c r="AB1942">
        <v>0</v>
      </c>
      <c r="AC1942">
        <v>0</v>
      </c>
      <c r="AD1942">
        <v>0</v>
      </c>
      <c r="AE1942">
        <v>0</v>
      </c>
      <c r="AF1942">
        <v>31</v>
      </c>
      <c r="AG1942">
        <v>0</v>
      </c>
      <c r="AH1942">
        <v>2</v>
      </c>
      <c r="AI1942">
        <v>0</v>
      </c>
      <c r="AJ1942">
        <v>0</v>
      </c>
      <c r="AK1942">
        <v>0</v>
      </c>
      <c r="AL1942">
        <v>0</v>
      </c>
      <c r="AM1942">
        <v>0</v>
      </c>
      <c r="AN1942">
        <v>0</v>
      </c>
      <c r="AO1942">
        <v>13</v>
      </c>
      <c r="AP1942">
        <v>32</v>
      </c>
      <c r="AQ1942">
        <v>14</v>
      </c>
      <c r="AR1942">
        <v>0</v>
      </c>
      <c r="AS1942">
        <v>6</v>
      </c>
      <c r="AT1942">
        <v>0</v>
      </c>
      <c r="AU1942">
        <v>1</v>
      </c>
      <c r="AV1942">
        <v>0</v>
      </c>
      <c r="AW1942">
        <v>0</v>
      </c>
      <c r="AX1942">
        <v>0</v>
      </c>
      <c r="AY1942">
        <v>1</v>
      </c>
      <c r="AZ1942">
        <v>3</v>
      </c>
      <c r="BA1942">
        <v>4</v>
      </c>
      <c r="BB1942">
        <v>1</v>
      </c>
      <c r="BC1942">
        <v>0</v>
      </c>
      <c r="BD1942">
        <v>2</v>
      </c>
      <c r="BE1942">
        <v>0</v>
      </c>
      <c r="BF1942">
        <v>29</v>
      </c>
      <c r="BG1942">
        <v>0</v>
      </c>
      <c r="BH1942">
        <v>0</v>
      </c>
      <c r="BI1942">
        <v>0</v>
      </c>
      <c r="BJ1942" s="2">
        <v>46132</v>
      </c>
      <c r="BK1942">
        <v>0</v>
      </c>
      <c r="BL1942" s="3" t="str">
        <f>VLOOKUP(O1942,DropDownList!$H$1:$I$7,2,FALSE)</f>
        <v>2023/24</v>
      </c>
      <c r="BM1942" s="3" t="str">
        <f t="shared" si="30"/>
        <v>VSUR</v>
      </c>
    </row>
    <row r="1943" spans="1:65" x14ac:dyDescent="0.2">
      <c r="A1943">
        <v>2026</v>
      </c>
      <c r="B1943">
        <v>4</v>
      </c>
      <c r="C1943" t="s">
        <v>198</v>
      </c>
      <c r="D1943" t="s">
        <v>201</v>
      </c>
      <c r="E1943" t="s">
        <v>29</v>
      </c>
      <c r="F1943">
        <v>9716</v>
      </c>
      <c r="G1943" t="s">
        <v>158</v>
      </c>
      <c r="H1943" t="s">
        <v>200</v>
      </c>
      <c r="I1943" t="s">
        <v>142</v>
      </c>
      <c r="J1943" s="1">
        <v>46113</v>
      </c>
      <c r="K1943" t="s">
        <v>440</v>
      </c>
      <c r="L1943">
        <v>1</v>
      </c>
      <c r="M1943" t="s">
        <v>441</v>
      </c>
      <c r="N1943" t="s">
        <v>442</v>
      </c>
      <c r="O1943" t="s">
        <v>147</v>
      </c>
      <c r="P1943" t="s">
        <v>160</v>
      </c>
      <c r="Q1943">
        <v>3166.76</v>
      </c>
      <c r="R1943">
        <v>30</v>
      </c>
      <c r="S1943">
        <v>18865</v>
      </c>
      <c r="T1943">
        <v>0</v>
      </c>
      <c r="U1943">
        <v>10</v>
      </c>
      <c r="V1943">
        <v>5</v>
      </c>
      <c r="W1943">
        <v>1720</v>
      </c>
      <c r="X1943">
        <v>1880</v>
      </c>
      <c r="Y1943">
        <v>0</v>
      </c>
      <c r="Z1943">
        <v>0</v>
      </c>
      <c r="AA1943">
        <v>15698.24</v>
      </c>
      <c r="AB1943">
        <v>300</v>
      </c>
      <c r="AC1943">
        <v>14493.24</v>
      </c>
      <c r="AD1943">
        <v>1</v>
      </c>
      <c r="AE1943">
        <v>4</v>
      </c>
      <c r="AF1943">
        <v>20</v>
      </c>
      <c r="AG1943">
        <v>7</v>
      </c>
      <c r="AH1943">
        <v>0</v>
      </c>
      <c r="AI1943">
        <v>3</v>
      </c>
      <c r="AJ1943">
        <v>0</v>
      </c>
      <c r="AK1943">
        <v>0</v>
      </c>
      <c r="AL1943">
        <v>0</v>
      </c>
      <c r="AM1943">
        <v>0</v>
      </c>
      <c r="AN1943">
        <v>0</v>
      </c>
      <c r="AO1943">
        <v>14</v>
      </c>
      <c r="AP1943">
        <v>53</v>
      </c>
      <c r="AQ1943">
        <v>16</v>
      </c>
      <c r="AR1943">
        <v>0</v>
      </c>
      <c r="AS1943">
        <v>8</v>
      </c>
      <c r="AT1943">
        <v>0</v>
      </c>
      <c r="AU1943">
        <v>1</v>
      </c>
      <c r="AV1943">
        <v>2</v>
      </c>
      <c r="AW1943">
        <v>0</v>
      </c>
      <c r="AX1943">
        <v>0</v>
      </c>
      <c r="AY1943">
        <v>5</v>
      </c>
      <c r="AZ1943">
        <v>8</v>
      </c>
      <c r="BA1943">
        <v>3</v>
      </c>
      <c r="BB1943">
        <v>0</v>
      </c>
      <c r="BC1943">
        <v>0</v>
      </c>
      <c r="BD1943">
        <v>1</v>
      </c>
      <c r="BE1943">
        <v>0</v>
      </c>
      <c r="BF1943">
        <v>29</v>
      </c>
      <c r="BG1943">
        <v>1530</v>
      </c>
      <c r="BH1943">
        <v>0</v>
      </c>
      <c r="BI1943">
        <v>9</v>
      </c>
      <c r="BJ1943" s="2">
        <v>46132</v>
      </c>
      <c r="BK1943">
        <v>0</v>
      </c>
      <c r="BL1943" s="3" t="str">
        <f>VLOOKUP(O1943,DropDownList!$H$1:$I$7,2,FALSE)</f>
        <v>2024/25</v>
      </c>
      <c r="BM1943" s="3" t="str">
        <f t="shared" si="30"/>
        <v>SC COURT</v>
      </c>
    </row>
    <row r="1944" spans="1:65" x14ac:dyDescent="0.2">
      <c r="A1944">
        <v>2026</v>
      </c>
      <c r="B1944">
        <v>4</v>
      </c>
      <c r="C1944" t="s">
        <v>198</v>
      </c>
      <c r="D1944" t="s">
        <v>201</v>
      </c>
      <c r="E1944" t="s">
        <v>29</v>
      </c>
      <c r="F1944">
        <v>9716</v>
      </c>
      <c r="G1944" t="s">
        <v>158</v>
      </c>
      <c r="H1944" t="s">
        <v>200</v>
      </c>
      <c r="I1944" t="s">
        <v>142</v>
      </c>
      <c r="J1944" s="1">
        <v>46113</v>
      </c>
      <c r="K1944" t="s">
        <v>440</v>
      </c>
      <c r="L1944">
        <v>1</v>
      </c>
      <c r="M1944" t="s">
        <v>441</v>
      </c>
      <c r="N1944" t="s">
        <v>442</v>
      </c>
      <c r="O1944" t="s">
        <v>149</v>
      </c>
      <c r="P1944" t="s">
        <v>161</v>
      </c>
      <c r="Q1944">
        <v>80</v>
      </c>
      <c r="R1944">
        <v>22</v>
      </c>
      <c r="S1944">
        <v>635</v>
      </c>
      <c r="T1944">
        <v>0</v>
      </c>
      <c r="U1944">
        <v>9</v>
      </c>
      <c r="V1944">
        <v>3</v>
      </c>
      <c r="W1944">
        <v>80</v>
      </c>
      <c r="X1944">
        <v>80</v>
      </c>
      <c r="Y1944">
        <v>0</v>
      </c>
      <c r="Z1944">
        <v>0</v>
      </c>
      <c r="AA1944">
        <v>555</v>
      </c>
      <c r="AB1944">
        <v>0</v>
      </c>
      <c r="AC1944">
        <v>0</v>
      </c>
      <c r="AD1944">
        <v>3</v>
      </c>
      <c r="AE1944">
        <v>0</v>
      </c>
      <c r="AF1944">
        <v>19</v>
      </c>
      <c r="AG1944">
        <v>0</v>
      </c>
      <c r="AH1944">
        <v>0</v>
      </c>
      <c r="AI1944">
        <v>3</v>
      </c>
      <c r="AJ1944">
        <v>0</v>
      </c>
      <c r="AK1944">
        <v>0</v>
      </c>
      <c r="AL1944">
        <v>0</v>
      </c>
      <c r="AM1944">
        <v>0</v>
      </c>
      <c r="AN1944">
        <v>0</v>
      </c>
      <c r="AO1944">
        <v>11</v>
      </c>
      <c r="AP1944">
        <v>19</v>
      </c>
      <c r="AQ1944">
        <v>11</v>
      </c>
      <c r="AR1944">
        <v>0</v>
      </c>
      <c r="AS1944">
        <v>3</v>
      </c>
      <c r="AT1944">
        <v>0</v>
      </c>
      <c r="AU1944">
        <v>0</v>
      </c>
      <c r="AV1944">
        <v>0</v>
      </c>
      <c r="AW1944">
        <v>0</v>
      </c>
      <c r="AX1944">
        <v>0</v>
      </c>
      <c r="AY1944">
        <v>1</v>
      </c>
      <c r="AZ1944">
        <v>1</v>
      </c>
      <c r="BA1944">
        <v>0</v>
      </c>
      <c r="BB1944">
        <v>0</v>
      </c>
      <c r="BC1944">
        <v>0</v>
      </c>
      <c r="BD1944">
        <v>1</v>
      </c>
      <c r="BE1944">
        <v>0</v>
      </c>
      <c r="BF1944">
        <v>22</v>
      </c>
      <c r="BG1944">
        <v>80</v>
      </c>
      <c r="BH1944">
        <v>0</v>
      </c>
      <c r="BI1944">
        <v>9</v>
      </c>
      <c r="BJ1944" s="2">
        <v>46132</v>
      </c>
      <c r="BK1944">
        <v>0</v>
      </c>
      <c r="BL1944" s="3" t="str">
        <f>VLOOKUP(O1944,DropDownList!$H$1:$I$7,2,FALSE)</f>
        <v>2025/26</v>
      </c>
      <c r="BM1944" s="3" t="str">
        <f t="shared" si="30"/>
        <v>VSUR</v>
      </c>
    </row>
    <row r="1945" spans="1:65" x14ac:dyDescent="0.2">
      <c r="A1945">
        <v>2026</v>
      </c>
      <c r="B1945">
        <v>4</v>
      </c>
      <c r="C1945" t="s">
        <v>198</v>
      </c>
      <c r="D1945" t="s">
        <v>201</v>
      </c>
      <c r="E1945" t="s">
        <v>29</v>
      </c>
      <c r="F1945">
        <v>9716</v>
      </c>
      <c r="G1945" t="s">
        <v>158</v>
      </c>
      <c r="H1945" t="s">
        <v>200</v>
      </c>
      <c r="I1945" t="s">
        <v>142</v>
      </c>
      <c r="J1945" s="1">
        <v>46113</v>
      </c>
      <c r="K1945" t="s">
        <v>440</v>
      </c>
      <c r="L1945">
        <v>1</v>
      </c>
      <c r="M1945" t="s">
        <v>441</v>
      </c>
      <c r="N1945" t="s">
        <v>442</v>
      </c>
      <c r="O1945" t="s">
        <v>149</v>
      </c>
      <c r="P1945" t="s">
        <v>160</v>
      </c>
      <c r="Q1945">
        <v>3869.98</v>
      </c>
      <c r="R1945">
        <v>22</v>
      </c>
      <c r="S1945">
        <v>11505</v>
      </c>
      <c r="T1945">
        <v>0</v>
      </c>
      <c r="U1945">
        <v>9</v>
      </c>
      <c r="V1945">
        <v>7</v>
      </c>
      <c r="W1945">
        <v>1675</v>
      </c>
      <c r="X1945">
        <v>3370</v>
      </c>
      <c r="Y1945">
        <v>0</v>
      </c>
      <c r="Z1945">
        <v>0</v>
      </c>
      <c r="AA1945">
        <v>7635.02</v>
      </c>
      <c r="AB1945">
        <v>0</v>
      </c>
      <c r="AC1945">
        <v>7080.02</v>
      </c>
      <c r="AD1945">
        <v>3</v>
      </c>
      <c r="AE1945">
        <v>4</v>
      </c>
      <c r="AF1945">
        <v>13</v>
      </c>
      <c r="AG1945">
        <v>6</v>
      </c>
      <c r="AH1945">
        <v>0</v>
      </c>
      <c r="AI1945">
        <v>3</v>
      </c>
      <c r="AJ1945">
        <v>0</v>
      </c>
      <c r="AK1945">
        <v>0</v>
      </c>
      <c r="AL1945">
        <v>0</v>
      </c>
      <c r="AM1945">
        <v>0</v>
      </c>
      <c r="AN1945">
        <v>0</v>
      </c>
      <c r="AO1945">
        <v>11</v>
      </c>
      <c r="AP1945">
        <v>19</v>
      </c>
      <c r="AQ1945">
        <v>11</v>
      </c>
      <c r="AR1945">
        <v>0</v>
      </c>
      <c r="AS1945">
        <v>3</v>
      </c>
      <c r="AT1945">
        <v>0</v>
      </c>
      <c r="AU1945">
        <v>0</v>
      </c>
      <c r="AV1945">
        <v>0</v>
      </c>
      <c r="AW1945">
        <v>0</v>
      </c>
      <c r="AX1945">
        <v>0</v>
      </c>
      <c r="AY1945">
        <v>1</v>
      </c>
      <c r="AZ1945">
        <v>1</v>
      </c>
      <c r="BA1945">
        <v>0</v>
      </c>
      <c r="BB1945">
        <v>0</v>
      </c>
      <c r="BC1945">
        <v>0</v>
      </c>
      <c r="BD1945">
        <v>1</v>
      </c>
      <c r="BE1945">
        <v>0</v>
      </c>
      <c r="BF1945">
        <v>22</v>
      </c>
      <c r="BG1945">
        <v>1430</v>
      </c>
      <c r="BH1945">
        <v>0</v>
      </c>
      <c r="BI1945">
        <v>9</v>
      </c>
      <c r="BJ1945" s="2">
        <v>46132</v>
      </c>
      <c r="BK1945">
        <v>0</v>
      </c>
      <c r="BL1945" s="3" t="str">
        <f>VLOOKUP(O1945,DropDownList!$H$1:$I$7,2,FALSE)</f>
        <v>2025/26</v>
      </c>
      <c r="BM1945" s="3" t="str">
        <f t="shared" si="30"/>
        <v>SC COURT</v>
      </c>
    </row>
    <row r="1946" spans="1:65" x14ac:dyDescent="0.2">
      <c r="A1946">
        <v>2026</v>
      </c>
      <c r="B1946">
        <v>4</v>
      </c>
      <c r="C1946" t="s">
        <v>198</v>
      </c>
      <c r="D1946" t="s">
        <v>202</v>
      </c>
      <c r="E1946" t="s">
        <v>30</v>
      </c>
      <c r="F1946">
        <v>9376</v>
      </c>
      <c r="G1946" t="s">
        <v>141</v>
      </c>
      <c r="H1946" t="s">
        <v>200</v>
      </c>
      <c r="I1946" t="s">
        <v>142</v>
      </c>
      <c r="J1946" s="1">
        <v>46113</v>
      </c>
      <c r="K1946" t="s">
        <v>440</v>
      </c>
      <c r="L1946">
        <v>1</v>
      </c>
      <c r="M1946" t="s">
        <v>441</v>
      </c>
      <c r="N1946" t="s">
        <v>442</v>
      </c>
      <c r="O1946" t="s">
        <v>147</v>
      </c>
      <c r="P1946" t="s">
        <v>146</v>
      </c>
      <c r="Q1946">
        <v>562.79999999999995</v>
      </c>
      <c r="R1946">
        <v>305</v>
      </c>
      <c r="S1946">
        <v>4330</v>
      </c>
      <c r="T1946">
        <v>88.42</v>
      </c>
      <c r="U1946">
        <v>86</v>
      </c>
      <c r="V1946">
        <v>22</v>
      </c>
      <c r="W1946">
        <v>270</v>
      </c>
      <c r="X1946">
        <v>270</v>
      </c>
      <c r="Y1946">
        <v>0</v>
      </c>
      <c r="Z1946">
        <v>0</v>
      </c>
      <c r="AA1946">
        <v>3678.78</v>
      </c>
      <c r="AB1946">
        <v>0</v>
      </c>
      <c r="AC1946">
        <v>0</v>
      </c>
      <c r="AD1946">
        <v>22</v>
      </c>
      <c r="AE1946">
        <v>0</v>
      </c>
      <c r="AF1946">
        <v>254</v>
      </c>
      <c r="AG1946">
        <v>2</v>
      </c>
      <c r="AH1946">
        <v>5</v>
      </c>
      <c r="AI1946">
        <v>42</v>
      </c>
      <c r="AJ1946">
        <v>0</v>
      </c>
      <c r="AK1946">
        <v>0</v>
      </c>
      <c r="AL1946">
        <v>0</v>
      </c>
      <c r="AM1946">
        <v>0</v>
      </c>
      <c r="AN1946">
        <v>0</v>
      </c>
      <c r="AO1946">
        <v>181</v>
      </c>
      <c r="AP1946">
        <v>633</v>
      </c>
      <c r="AQ1946">
        <v>188</v>
      </c>
      <c r="AR1946">
        <v>2</v>
      </c>
      <c r="AS1946">
        <v>96</v>
      </c>
      <c r="AT1946">
        <v>1</v>
      </c>
      <c r="AU1946">
        <v>34</v>
      </c>
      <c r="AV1946">
        <v>10</v>
      </c>
      <c r="AW1946">
        <v>5</v>
      </c>
      <c r="AX1946">
        <v>0</v>
      </c>
      <c r="AY1946">
        <v>69</v>
      </c>
      <c r="AZ1946">
        <v>96</v>
      </c>
      <c r="BA1946">
        <v>41</v>
      </c>
      <c r="BB1946">
        <v>25</v>
      </c>
      <c r="BC1946">
        <v>5</v>
      </c>
      <c r="BD1946">
        <v>0</v>
      </c>
      <c r="BE1946">
        <v>0</v>
      </c>
      <c r="BF1946">
        <v>294</v>
      </c>
      <c r="BG1946">
        <v>560</v>
      </c>
      <c r="BH1946">
        <v>2</v>
      </c>
      <c r="BI1946">
        <v>79</v>
      </c>
      <c r="BJ1946" s="2">
        <v>46132</v>
      </c>
      <c r="BK1946">
        <v>0</v>
      </c>
      <c r="BL1946" s="3" t="str">
        <f>VLOOKUP(O1946,DropDownList!$H$1:$I$7,2,FALSE)</f>
        <v>2024/25</v>
      </c>
      <c r="BM1946" s="3" t="str">
        <f t="shared" si="30"/>
        <v>VSUR</v>
      </c>
    </row>
    <row r="1947" spans="1:65" x14ac:dyDescent="0.2">
      <c r="A1947">
        <v>2026</v>
      </c>
      <c r="B1947">
        <v>4</v>
      </c>
      <c r="C1947" t="s">
        <v>198</v>
      </c>
      <c r="D1947" t="s">
        <v>202</v>
      </c>
      <c r="E1947" t="s">
        <v>30</v>
      </c>
      <c r="F1947">
        <v>9376</v>
      </c>
      <c r="G1947" t="s">
        <v>141</v>
      </c>
      <c r="H1947" t="s">
        <v>200</v>
      </c>
      <c r="I1947" t="s">
        <v>142</v>
      </c>
      <c r="J1947" s="1">
        <v>46113</v>
      </c>
      <c r="K1947" t="s">
        <v>440</v>
      </c>
      <c r="L1947">
        <v>1</v>
      </c>
      <c r="M1947" t="s">
        <v>441</v>
      </c>
      <c r="N1947" t="s">
        <v>442</v>
      </c>
      <c r="O1947" t="s">
        <v>155</v>
      </c>
      <c r="P1947" t="s">
        <v>148</v>
      </c>
      <c r="Q1947">
        <v>3046.03</v>
      </c>
      <c r="R1947">
        <v>206</v>
      </c>
      <c r="S1947">
        <v>12360</v>
      </c>
      <c r="T1947">
        <v>1454.37</v>
      </c>
      <c r="U1947">
        <v>57</v>
      </c>
      <c r="V1947">
        <v>36</v>
      </c>
      <c r="W1947">
        <v>2023.91</v>
      </c>
      <c r="X1947">
        <v>2023.91</v>
      </c>
      <c r="Y1947">
        <v>0</v>
      </c>
      <c r="Z1947">
        <v>0</v>
      </c>
      <c r="AA1947">
        <v>7859.6</v>
      </c>
      <c r="AB1947">
        <v>0</v>
      </c>
      <c r="AC1947">
        <v>7859.6</v>
      </c>
      <c r="AD1947">
        <v>32</v>
      </c>
      <c r="AE1947">
        <v>4</v>
      </c>
      <c r="AF1947">
        <v>124</v>
      </c>
      <c r="AG1947">
        <v>11</v>
      </c>
      <c r="AH1947">
        <v>23</v>
      </c>
      <c r="AI1947">
        <v>46</v>
      </c>
      <c r="AJ1947">
        <v>0</v>
      </c>
      <c r="AK1947">
        <v>0</v>
      </c>
      <c r="AL1947">
        <v>0</v>
      </c>
      <c r="AM1947">
        <v>0</v>
      </c>
      <c r="AN1947">
        <v>0</v>
      </c>
      <c r="AO1947">
        <v>176</v>
      </c>
      <c r="AP1947">
        <v>730</v>
      </c>
      <c r="AQ1947">
        <v>192</v>
      </c>
      <c r="AR1947">
        <v>0</v>
      </c>
      <c r="AS1947">
        <v>94</v>
      </c>
      <c r="AT1947">
        <v>1</v>
      </c>
      <c r="AU1947">
        <v>11</v>
      </c>
      <c r="AV1947">
        <v>1</v>
      </c>
      <c r="AW1947">
        <v>0</v>
      </c>
      <c r="AX1947">
        <v>0</v>
      </c>
      <c r="AY1947">
        <v>119</v>
      </c>
      <c r="AZ1947">
        <v>171</v>
      </c>
      <c r="BA1947">
        <v>92</v>
      </c>
      <c r="BB1947">
        <v>10</v>
      </c>
      <c r="BC1947">
        <v>5</v>
      </c>
      <c r="BD1947">
        <v>2</v>
      </c>
      <c r="BE1947">
        <v>0</v>
      </c>
      <c r="BF1947">
        <v>176</v>
      </c>
      <c r="BG1947">
        <v>2760</v>
      </c>
      <c r="BH1947">
        <v>2</v>
      </c>
      <c r="BI1947">
        <v>57</v>
      </c>
      <c r="BJ1947" s="2">
        <v>46132</v>
      </c>
      <c r="BK1947">
        <v>0</v>
      </c>
      <c r="BL1947" s="3" t="str">
        <f>VLOOKUP(O1947,DropDownList!$H$1:$I$7,2,FALSE)</f>
        <v>2022/23</v>
      </c>
      <c r="BM1947" s="3" t="str">
        <f t="shared" si="30"/>
        <v>PRAS</v>
      </c>
    </row>
    <row r="1948" spans="1:65" x14ac:dyDescent="0.2">
      <c r="A1948">
        <v>2026</v>
      </c>
      <c r="B1948">
        <v>4</v>
      </c>
      <c r="C1948" t="s">
        <v>198</v>
      </c>
      <c r="D1948" t="s">
        <v>202</v>
      </c>
      <c r="E1948" t="s">
        <v>30</v>
      </c>
      <c r="F1948">
        <v>9376</v>
      </c>
      <c r="G1948" t="s">
        <v>141</v>
      </c>
      <c r="H1948" t="s">
        <v>200</v>
      </c>
      <c r="I1948" t="s">
        <v>142</v>
      </c>
      <c r="J1948" s="1">
        <v>46113</v>
      </c>
      <c r="K1948" t="s">
        <v>440</v>
      </c>
      <c r="L1948">
        <v>1</v>
      </c>
      <c r="M1948" t="s">
        <v>441</v>
      </c>
      <c r="N1948" t="s">
        <v>442</v>
      </c>
      <c r="O1948" t="s">
        <v>149</v>
      </c>
      <c r="P1948" t="s">
        <v>154</v>
      </c>
      <c r="Q1948">
        <v>23077.53</v>
      </c>
      <c r="R1948">
        <v>226</v>
      </c>
      <c r="S1948">
        <v>56113.32</v>
      </c>
      <c r="T1948">
        <v>530</v>
      </c>
      <c r="U1948">
        <v>103</v>
      </c>
      <c r="V1948">
        <v>70</v>
      </c>
      <c r="W1948">
        <v>12962.34</v>
      </c>
      <c r="X1948">
        <v>16217.34</v>
      </c>
      <c r="Y1948">
        <v>0</v>
      </c>
      <c r="Z1948">
        <v>0</v>
      </c>
      <c r="AA1948">
        <v>32505.79</v>
      </c>
      <c r="AB1948">
        <v>0</v>
      </c>
      <c r="AC1948">
        <v>29945.79</v>
      </c>
      <c r="AD1948">
        <v>45</v>
      </c>
      <c r="AE1948">
        <v>25</v>
      </c>
      <c r="AF1948">
        <v>121</v>
      </c>
      <c r="AG1948">
        <v>42</v>
      </c>
      <c r="AH1948">
        <v>2</v>
      </c>
      <c r="AI1948">
        <v>61</v>
      </c>
      <c r="AJ1948">
        <v>0</v>
      </c>
      <c r="AK1948">
        <v>0</v>
      </c>
      <c r="AL1948">
        <v>0</v>
      </c>
      <c r="AM1948">
        <v>0</v>
      </c>
      <c r="AN1948">
        <v>0</v>
      </c>
      <c r="AO1948">
        <v>129</v>
      </c>
      <c r="AP1948">
        <v>289</v>
      </c>
      <c r="AQ1948">
        <v>129</v>
      </c>
      <c r="AR1948">
        <v>0</v>
      </c>
      <c r="AS1948">
        <v>58</v>
      </c>
      <c r="AT1948">
        <v>0</v>
      </c>
      <c r="AU1948">
        <v>4</v>
      </c>
      <c r="AV1948">
        <v>0</v>
      </c>
      <c r="AW1948">
        <v>2</v>
      </c>
      <c r="AX1948">
        <v>0</v>
      </c>
      <c r="AY1948">
        <v>27</v>
      </c>
      <c r="AZ1948">
        <v>29</v>
      </c>
      <c r="BA1948">
        <v>3</v>
      </c>
      <c r="BB1948">
        <v>5</v>
      </c>
      <c r="BC1948">
        <v>1</v>
      </c>
      <c r="BD1948">
        <v>1</v>
      </c>
      <c r="BE1948">
        <v>0</v>
      </c>
      <c r="BF1948">
        <v>224</v>
      </c>
      <c r="BG1948">
        <v>14692.32</v>
      </c>
      <c r="BH1948">
        <v>0</v>
      </c>
      <c r="BI1948">
        <v>102</v>
      </c>
      <c r="BJ1948" s="2">
        <v>46132</v>
      </c>
      <c r="BK1948">
        <v>0</v>
      </c>
      <c r="BL1948" s="3" t="str">
        <f>VLOOKUP(O1948,DropDownList!$H$1:$I$7,2,FALSE)</f>
        <v>2025/26</v>
      </c>
      <c r="BM1948" s="3" t="str">
        <f t="shared" si="30"/>
        <v>JP COURT</v>
      </c>
    </row>
    <row r="1949" spans="1:65" x14ac:dyDescent="0.2">
      <c r="A1949">
        <v>2026</v>
      </c>
      <c r="B1949">
        <v>4</v>
      </c>
      <c r="C1949" t="s">
        <v>198</v>
      </c>
      <c r="D1949" t="s">
        <v>202</v>
      </c>
      <c r="E1949" t="s">
        <v>30</v>
      </c>
      <c r="F1949">
        <v>9376</v>
      </c>
      <c r="G1949" t="s">
        <v>141</v>
      </c>
      <c r="H1949" t="s">
        <v>200</v>
      </c>
      <c r="I1949" t="s">
        <v>142</v>
      </c>
      <c r="J1949" s="1">
        <v>46113</v>
      </c>
      <c r="K1949" t="s">
        <v>440</v>
      </c>
      <c r="L1949">
        <v>1</v>
      </c>
      <c r="M1949" t="s">
        <v>441</v>
      </c>
      <c r="N1949" t="s">
        <v>442</v>
      </c>
      <c r="O1949" t="s">
        <v>155</v>
      </c>
      <c r="P1949" t="s">
        <v>152</v>
      </c>
      <c r="Q1949">
        <v>0</v>
      </c>
      <c r="R1949">
        <v>310</v>
      </c>
      <c r="S1949">
        <v>12400</v>
      </c>
      <c r="T1949">
        <v>8120</v>
      </c>
      <c r="U1949">
        <v>0</v>
      </c>
      <c r="V1949">
        <v>0</v>
      </c>
      <c r="W1949">
        <v>0</v>
      </c>
      <c r="X1949">
        <v>0</v>
      </c>
      <c r="Y1949">
        <v>0</v>
      </c>
      <c r="Z1949">
        <v>0</v>
      </c>
      <c r="AA1949">
        <v>4280</v>
      </c>
      <c r="AB1949">
        <v>0</v>
      </c>
      <c r="AC1949">
        <v>4280</v>
      </c>
      <c r="AD1949">
        <v>0</v>
      </c>
      <c r="AE1949">
        <v>0</v>
      </c>
      <c r="AF1949">
        <v>107</v>
      </c>
      <c r="AG1949">
        <v>0</v>
      </c>
      <c r="AH1949">
        <v>203</v>
      </c>
      <c r="AI1949">
        <v>0</v>
      </c>
      <c r="AJ1949">
        <v>0</v>
      </c>
      <c r="AK1949">
        <v>0</v>
      </c>
      <c r="AL1949">
        <v>0</v>
      </c>
      <c r="AM1949">
        <v>0</v>
      </c>
      <c r="AN1949">
        <v>0</v>
      </c>
      <c r="AO1949">
        <v>0</v>
      </c>
      <c r="AP1949">
        <v>0</v>
      </c>
      <c r="AQ1949">
        <v>0</v>
      </c>
      <c r="AR1949">
        <v>0</v>
      </c>
      <c r="AS1949">
        <v>0</v>
      </c>
      <c r="AT1949">
        <v>0</v>
      </c>
      <c r="AU1949">
        <v>0</v>
      </c>
      <c r="AV1949">
        <v>0</v>
      </c>
      <c r="AW1949">
        <v>0</v>
      </c>
      <c r="AX1949">
        <v>0</v>
      </c>
      <c r="AY1949">
        <v>0</v>
      </c>
      <c r="AZ1949">
        <v>0</v>
      </c>
      <c r="BA1949">
        <v>0</v>
      </c>
      <c r="BB1949">
        <v>0</v>
      </c>
      <c r="BC1949">
        <v>0</v>
      </c>
      <c r="BD1949">
        <v>0</v>
      </c>
      <c r="BE1949">
        <v>0</v>
      </c>
      <c r="BF1949">
        <v>0</v>
      </c>
      <c r="BG1949">
        <v>0</v>
      </c>
      <c r="BH1949">
        <v>0</v>
      </c>
      <c r="BI1949">
        <v>0</v>
      </c>
      <c r="BJ1949" s="2">
        <v>46132</v>
      </c>
      <c r="BK1949">
        <v>0</v>
      </c>
      <c r="BL1949" s="3" t="str">
        <f>VLOOKUP(O1949,DropDownList!$H$1:$I$7,2,FALSE)</f>
        <v>2022/23</v>
      </c>
      <c r="BM1949" s="3" t="str">
        <f t="shared" si="30"/>
        <v>PCOA</v>
      </c>
    </row>
    <row r="1950" spans="1:65" x14ac:dyDescent="0.2">
      <c r="A1950">
        <v>2026</v>
      </c>
      <c r="B1950">
        <v>4</v>
      </c>
      <c r="C1950" t="s">
        <v>198</v>
      </c>
      <c r="D1950" t="s">
        <v>202</v>
      </c>
      <c r="E1950" t="s">
        <v>30</v>
      </c>
      <c r="F1950">
        <v>9376</v>
      </c>
      <c r="G1950" t="s">
        <v>141</v>
      </c>
      <c r="H1950" t="s">
        <v>200</v>
      </c>
      <c r="I1950" t="s">
        <v>142</v>
      </c>
      <c r="J1950" s="1">
        <v>46113</v>
      </c>
      <c r="K1950" t="s">
        <v>440</v>
      </c>
      <c r="L1950">
        <v>1</v>
      </c>
      <c r="M1950" t="s">
        <v>441</v>
      </c>
      <c r="N1950" t="s">
        <v>442</v>
      </c>
      <c r="O1950" t="s">
        <v>149</v>
      </c>
      <c r="P1950" t="s">
        <v>152</v>
      </c>
      <c r="Q1950">
        <v>0</v>
      </c>
      <c r="R1950">
        <v>67</v>
      </c>
      <c r="S1950">
        <v>2680</v>
      </c>
      <c r="T1950">
        <v>1560</v>
      </c>
      <c r="U1950">
        <v>0</v>
      </c>
      <c r="V1950">
        <v>0</v>
      </c>
      <c r="W1950">
        <v>0</v>
      </c>
      <c r="X1950">
        <v>0</v>
      </c>
      <c r="Y1950">
        <v>0</v>
      </c>
      <c r="Z1950">
        <v>0</v>
      </c>
      <c r="AA1950">
        <v>1120</v>
      </c>
      <c r="AB1950">
        <v>0</v>
      </c>
      <c r="AC1950">
        <v>1120</v>
      </c>
      <c r="AD1950">
        <v>0</v>
      </c>
      <c r="AE1950">
        <v>0</v>
      </c>
      <c r="AF1950">
        <v>28</v>
      </c>
      <c r="AG1950">
        <v>0</v>
      </c>
      <c r="AH1950">
        <v>39</v>
      </c>
      <c r="AI1950">
        <v>0</v>
      </c>
      <c r="AJ1950">
        <v>0</v>
      </c>
      <c r="AK1950">
        <v>0</v>
      </c>
      <c r="AL1950">
        <v>0</v>
      </c>
      <c r="AM1950">
        <v>0</v>
      </c>
      <c r="AN1950">
        <v>0</v>
      </c>
      <c r="AO1950">
        <v>0</v>
      </c>
      <c r="AP1950">
        <v>0</v>
      </c>
      <c r="AQ1950">
        <v>0</v>
      </c>
      <c r="AR1950">
        <v>0</v>
      </c>
      <c r="AS1950">
        <v>0</v>
      </c>
      <c r="AT1950">
        <v>0</v>
      </c>
      <c r="AU1950">
        <v>0</v>
      </c>
      <c r="AV1950">
        <v>0</v>
      </c>
      <c r="AW1950">
        <v>0</v>
      </c>
      <c r="AX1950">
        <v>0</v>
      </c>
      <c r="AY1950">
        <v>0</v>
      </c>
      <c r="AZ1950">
        <v>0</v>
      </c>
      <c r="BA1950">
        <v>0</v>
      </c>
      <c r="BB1950">
        <v>0</v>
      </c>
      <c r="BC1950">
        <v>0</v>
      </c>
      <c r="BD1950">
        <v>0</v>
      </c>
      <c r="BE1950">
        <v>0</v>
      </c>
      <c r="BF1950">
        <v>0</v>
      </c>
      <c r="BG1950">
        <v>0</v>
      </c>
      <c r="BH1950">
        <v>0</v>
      </c>
      <c r="BI1950">
        <v>0</v>
      </c>
      <c r="BJ1950" s="2">
        <v>46132</v>
      </c>
      <c r="BK1950">
        <v>0</v>
      </c>
      <c r="BL1950" s="3" t="str">
        <f>VLOOKUP(O1950,DropDownList!$H$1:$I$7,2,FALSE)</f>
        <v>2025/26</v>
      </c>
      <c r="BM1950" s="3" t="str">
        <f t="shared" si="30"/>
        <v>PCOA</v>
      </c>
    </row>
    <row r="1951" spans="1:65" x14ac:dyDescent="0.2">
      <c r="A1951">
        <v>2026</v>
      </c>
      <c r="B1951">
        <v>4</v>
      </c>
      <c r="C1951" t="s">
        <v>198</v>
      </c>
      <c r="D1951" t="s">
        <v>202</v>
      </c>
      <c r="E1951" t="s">
        <v>30</v>
      </c>
      <c r="F1951">
        <v>9376</v>
      </c>
      <c r="G1951" t="s">
        <v>141</v>
      </c>
      <c r="H1951" t="s">
        <v>200</v>
      </c>
      <c r="I1951" t="s">
        <v>142</v>
      </c>
      <c r="J1951" s="1">
        <v>46113</v>
      </c>
      <c r="K1951" t="s">
        <v>440</v>
      </c>
      <c r="L1951">
        <v>1</v>
      </c>
      <c r="M1951" t="s">
        <v>441</v>
      </c>
      <c r="N1951" t="s">
        <v>442</v>
      </c>
      <c r="O1951" t="s">
        <v>149</v>
      </c>
      <c r="P1951" t="s">
        <v>148</v>
      </c>
      <c r="Q1951">
        <v>1740</v>
      </c>
      <c r="R1951">
        <v>39</v>
      </c>
      <c r="S1951">
        <v>2340</v>
      </c>
      <c r="T1951">
        <v>60</v>
      </c>
      <c r="U1951">
        <v>29</v>
      </c>
      <c r="V1951">
        <v>27</v>
      </c>
      <c r="W1951">
        <v>1620</v>
      </c>
      <c r="X1951">
        <v>1620</v>
      </c>
      <c r="Y1951">
        <v>0</v>
      </c>
      <c r="Z1951">
        <v>0</v>
      </c>
      <c r="AA1951">
        <v>540</v>
      </c>
      <c r="AB1951">
        <v>0</v>
      </c>
      <c r="AC1951">
        <v>540</v>
      </c>
      <c r="AD1951">
        <v>27</v>
      </c>
      <c r="AE1951">
        <v>0</v>
      </c>
      <c r="AF1951">
        <v>9</v>
      </c>
      <c r="AG1951">
        <v>0</v>
      </c>
      <c r="AH1951">
        <v>1</v>
      </c>
      <c r="AI1951">
        <v>29</v>
      </c>
      <c r="AJ1951">
        <v>0</v>
      </c>
      <c r="AK1951">
        <v>0</v>
      </c>
      <c r="AL1951">
        <v>0</v>
      </c>
      <c r="AM1951">
        <v>0</v>
      </c>
      <c r="AN1951">
        <v>0</v>
      </c>
      <c r="AO1951">
        <v>34</v>
      </c>
      <c r="AP1951">
        <v>48</v>
      </c>
      <c r="AQ1951">
        <v>35</v>
      </c>
      <c r="AR1951">
        <v>0</v>
      </c>
      <c r="AS1951">
        <v>5</v>
      </c>
      <c r="AT1951">
        <v>0</v>
      </c>
      <c r="AU1951">
        <v>1</v>
      </c>
      <c r="AV1951">
        <v>0</v>
      </c>
      <c r="AW1951">
        <v>0</v>
      </c>
      <c r="AX1951">
        <v>0</v>
      </c>
      <c r="AY1951">
        <v>3</v>
      </c>
      <c r="AZ1951">
        <v>3</v>
      </c>
      <c r="BA1951">
        <v>1</v>
      </c>
      <c r="BB1951">
        <v>0</v>
      </c>
      <c r="BC1951">
        <v>0</v>
      </c>
      <c r="BD1951">
        <v>0</v>
      </c>
      <c r="BE1951">
        <v>0</v>
      </c>
      <c r="BF1951">
        <v>35</v>
      </c>
      <c r="BG1951">
        <v>1740</v>
      </c>
      <c r="BH1951">
        <v>0</v>
      </c>
      <c r="BI1951">
        <v>29</v>
      </c>
      <c r="BJ1951" s="2">
        <v>46132</v>
      </c>
      <c r="BK1951">
        <v>0</v>
      </c>
      <c r="BL1951" s="3" t="str">
        <f>VLOOKUP(O1951,DropDownList!$H$1:$I$7,2,FALSE)</f>
        <v>2025/26</v>
      </c>
      <c r="BM1951" s="3" t="str">
        <f t="shared" si="30"/>
        <v>PRAS</v>
      </c>
    </row>
    <row r="1952" spans="1:65" x14ac:dyDescent="0.2">
      <c r="A1952">
        <v>2026</v>
      </c>
      <c r="B1952">
        <v>4</v>
      </c>
      <c r="C1952" t="s">
        <v>198</v>
      </c>
      <c r="D1952" t="s">
        <v>202</v>
      </c>
      <c r="E1952" t="s">
        <v>30</v>
      </c>
      <c r="F1952">
        <v>9376</v>
      </c>
      <c r="G1952" t="s">
        <v>141</v>
      </c>
      <c r="H1952" t="s">
        <v>200</v>
      </c>
      <c r="I1952" t="s">
        <v>142</v>
      </c>
      <c r="J1952" s="1">
        <v>46113</v>
      </c>
      <c r="K1952" t="s">
        <v>440</v>
      </c>
      <c r="L1952">
        <v>1</v>
      </c>
      <c r="M1952" t="s">
        <v>441</v>
      </c>
      <c r="N1952" t="s">
        <v>442</v>
      </c>
      <c r="O1952" t="s">
        <v>149</v>
      </c>
      <c r="P1952" t="s">
        <v>146</v>
      </c>
      <c r="Q1952">
        <v>940</v>
      </c>
      <c r="R1952">
        <v>226</v>
      </c>
      <c r="S1952">
        <v>3530</v>
      </c>
      <c r="T1952">
        <v>30</v>
      </c>
      <c r="U1952">
        <v>103</v>
      </c>
      <c r="V1952">
        <v>45</v>
      </c>
      <c r="W1952">
        <v>680</v>
      </c>
      <c r="X1952">
        <v>680</v>
      </c>
      <c r="Y1952">
        <v>0</v>
      </c>
      <c r="Z1952">
        <v>0</v>
      </c>
      <c r="AA1952">
        <v>2560</v>
      </c>
      <c r="AB1952">
        <v>0</v>
      </c>
      <c r="AC1952">
        <v>0</v>
      </c>
      <c r="AD1952">
        <v>45</v>
      </c>
      <c r="AE1952">
        <v>0</v>
      </c>
      <c r="AF1952">
        <v>164</v>
      </c>
      <c r="AG1952">
        <v>0</v>
      </c>
      <c r="AH1952">
        <v>2</v>
      </c>
      <c r="AI1952">
        <v>60</v>
      </c>
      <c r="AJ1952">
        <v>0</v>
      </c>
      <c r="AK1952">
        <v>0</v>
      </c>
      <c r="AL1952">
        <v>0</v>
      </c>
      <c r="AM1952">
        <v>0</v>
      </c>
      <c r="AN1952">
        <v>0</v>
      </c>
      <c r="AO1952">
        <v>129</v>
      </c>
      <c r="AP1952">
        <v>286</v>
      </c>
      <c r="AQ1952">
        <v>129</v>
      </c>
      <c r="AR1952">
        <v>0</v>
      </c>
      <c r="AS1952">
        <v>58</v>
      </c>
      <c r="AT1952">
        <v>0</v>
      </c>
      <c r="AU1952">
        <v>4</v>
      </c>
      <c r="AV1952">
        <v>0</v>
      </c>
      <c r="AW1952">
        <v>2</v>
      </c>
      <c r="AX1952">
        <v>0</v>
      </c>
      <c r="AY1952">
        <v>26</v>
      </c>
      <c r="AZ1952">
        <v>28</v>
      </c>
      <c r="BA1952">
        <v>3</v>
      </c>
      <c r="BB1952">
        <v>5</v>
      </c>
      <c r="BC1952">
        <v>1</v>
      </c>
      <c r="BD1952">
        <v>1</v>
      </c>
      <c r="BE1952">
        <v>0</v>
      </c>
      <c r="BF1952">
        <v>224</v>
      </c>
      <c r="BG1952">
        <v>940</v>
      </c>
      <c r="BH1952">
        <v>0</v>
      </c>
      <c r="BI1952">
        <v>102</v>
      </c>
      <c r="BJ1952" s="2">
        <v>46132</v>
      </c>
      <c r="BK1952">
        <v>0</v>
      </c>
      <c r="BL1952" s="3" t="str">
        <f>VLOOKUP(O1952,DropDownList!$H$1:$I$7,2,FALSE)</f>
        <v>2025/26</v>
      </c>
      <c r="BM1952" s="3" t="str">
        <f t="shared" si="30"/>
        <v>VSUR</v>
      </c>
    </row>
    <row r="1953" spans="1:65" x14ac:dyDescent="0.2">
      <c r="A1953">
        <v>2026</v>
      </c>
      <c r="B1953">
        <v>4</v>
      </c>
      <c r="C1953" t="s">
        <v>198</v>
      </c>
      <c r="D1953" t="s">
        <v>202</v>
      </c>
      <c r="E1953" t="s">
        <v>30</v>
      </c>
      <c r="F1953">
        <v>9376</v>
      </c>
      <c r="G1953" t="s">
        <v>141</v>
      </c>
      <c r="H1953" t="s">
        <v>200</v>
      </c>
      <c r="I1953" t="s">
        <v>142</v>
      </c>
      <c r="J1953" s="1">
        <v>46113</v>
      </c>
      <c r="K1953" t="s">
        <v>440</v>
      </c>
      <c r="L1953">
        <v>1</v>
      </c>
      <c r="M1953" t="s">
        <v>441</v>
      </c>
      <c r="N1953" t="s">
        <v>442</v>
      </c>
      <c r="O1953" t="s">
        <v>155</v>
      </c>
      <c r="P1953" t="s">
        <v>154</v>
      </c>
      <c r="Q1953">
        <v>11241.47</v>
      </c>
      <c r="R1953">
        <v>416</v>
      </c>
      <c r="S1953">
        <v>99630</v>
      </c>
      <c r="T1953">
        <v>3561.33</v>
      </c>
      <c r="U1953">
        <v>58</v>
      </c>
      <c r="V1953">
        <v>28</v>
      </c>
      <c r="W1953">
        <v>4301.5</v>
      </c>
      <c r="X1953">
        <v>5228.0600000000004</v>
      </c>
      <c r="Y1953">
        <v>0</v>
      </c>
      <c r="Z1953">
        <v>0</v>
      </c>
      <c r="AA1953">
        <v>84827.199999999997</v>
      </c>
      <c r="AB1953">
        <v>1297.67</v>
      </c>
      <c r="AC1953">
        <v>77911.11</v>
      </c>
      <c r="AD1953">
        <v>11</v>
      </c>
      <c r="AE1953">
        <v>17</v>
      </c>
      <c r="AF1953">
        <v>342</v>
      </c>
      <c r="AG1953">
        <v>41</v>
      </c>
      <c r="AH1953">
        <v>10</v>
      </c>
      <c r="AI1953">
        <v>17</v>
      </c>
      <c r="AJ1953">
        <v>0</v>
      </c>
      <c r="AK1953">
        <v>0</v>
      </c>
      <c r="AL1953">
        <v>0</v>
      </c>
      <c r="AM1953">
        <v>0</v>
      </c>
      <c r="AN1953">
        <v>0</v>
      </c>
      <c r="AO1953">
        <v>255</v>
      </c>
      <c r="AP1953">
        <v>1140</v>
      </c>
      <c r="AQ1953">
        <v>267</v>
      </c>
      <c r="AR1953">
        <v>0</v>
      </c>
      <c r="AS1953">
        <v>171</v>
      </c>
      <c r="AT1953">
        <v>9</v>
      </c>
      <c r="AU1953">
        <v>76</v>
      </c>
      <c r="AV1953">
        <v>23</v>
      </c>
      <c r="AW1953">
        <v>8</v>
      </c>
      <c r="AX1953">
        <v>0</v>
      </c>
      <c r="AY1953">
        <v>150</v>
      </c>
      <c r="AZ1953">
        <v>194</v>
      </c>
      <c r="BA1953">
        <v>118</v>
      </c>
      <c r="BB1953">
        <v>34</v>
      </c>
      <c r="BC1953">
        <v>18</v>
      </c>
      <c r="BD1953">
        <v>4</v>
      </c>
      <c r="BE1953">
        <v>0</v>
      </c>
      <c r="BF1953">
        <v>404</v>
      </c>
      <c r="BG1953">
        <v>4545</v>
      </c>
      <c r="BH1953">
        <v>6</v>
      </c>
      <c r="BI1953">
        <v>55</v>
      </c>
      <c r="BJ1953" s="2">
        <v>46132</v>
      </c>
      <c r="BK1953">
        <v>1</v>
      </c>
      <c r="BL1953" s="3" t="str">
        <f>VLOOKUP(O1953,DropDownList!$H$1:$I$7,2,FALSE)</f>
        <v>2022/23</v>
      </c>
      <c r="BM1953" s="3" t="str">
        <f t="shared" si="30"/>
        <v>JP COURT</v>
      </c>
    </row>
    <row r="1954" spans="1:65" x14ac:dyDescent="0.2">
      <c r="A1954">
        <v>2026</v>
      </c>
      <c r="B1954">
        <v>4</v>
      </c>
      <c r="C1954" t="s">
        <v>198</v>
      </c>
      <c r="D1954" t="s">
        <v>202</v>
      </c>
      <c r="E1954" t="s">
        <v>30</v>
      </c>
      <c r="F1954">
        <v>9376</v>
      </c>
      <c r="G1954" t="s">
        <v>141</v>
      </c>
      <c r="H1954" t="s">
        <v>200</v>
      </c>
      <c r="I1954" t="s">
        <v>142</v>
      </c>
      <c r="J1954" s="1">
        <v>46113</v>
      </c>
      <c r="K1954" t="s">
        <v>440</v>
      </c>
      <c r="L1954">
        <v>1</v>
      </c>
      <c r="M1954" t="s">
        <v>441</v>
      </c>
      <c r="N1954" t="s">
        <v>442</v>
      </c>
      <c r="O1954" t="s">
        <v>147</v>
      </c>
      <c r="P1954" t="s">
        <v>150</v>
      </c>
      <c r="Q1954">
        <v>35082.82</v>
      </c>
      <c r="R1954">
        <v>431</v>
      </c>
      <c r="S1954">
        <v>77974.19</v>
      </c>
      <c r="T1954">
        <v>9853.27</v>
      </c>
      <c r="U1954">
        <v>209</v>
      </c>
      <c r="V1954">
        <v>117</v>
      </c>
      <c r="W1954">
        <v>20863.11</v>
      </c>
      <c r="X1954">
        <v>21611.79</v>
      </c>
      <c r="Y1954">
        <v>372</v>
      </c>
      <c r="Z1954">
        <v>68120.92</v>
      </c>
      <c r="AA1954">
        <v>33038.1</v>
      </c>
      <c r="AB1954">
        <v>11398.5</v>
      </c>
      <c r="AC1954">
        <v>21639.599999999999</v>
      </c>
      <c r="AD1954">
        <v>88</v>
      </c>
      <c r="AE1954">
        <v>29</v>
      </c>
      <c r="AF1954">
        <v>159</v>
      </c>
      <c r="AG1954">
        <v>73</v>
      </c>
      <c r="AH1954">
        <v>59</v>
      </c>
      <c r="AI1954">
        <v>136</v>
      </c>
      <c r="AJ1954">
        <v>59</v>
      </c>
      <c r="AK1954">
        <v>31</v>
      </c>
      <c r="AL1954">
        <v>9</v>
      </c>
      <c r="AM1954">
        <v>15</v>
      </c>
      <c r="AN1954">
        <v>4</v>
      </c>
      <c r="AO1954">
        <v>313</v>
      </c>
      <c r="AP1954">
        <v>1148</v>
      </c>
      <c r="AQ1954">
        <v>337</v>
      </c>
      <c r="AR1954">
        <v>0</v>
      </c>
      <c r="AS1954">
        <v>153</v>
      </c>
      <c r="AT1954">
        <v>0</v>
      </c>
      <c r="AU1954">
        <v>37</v>
      </c>
      <c r="AV1954">
        <v>17</v>
      </c>
      <c r="AW1954">
        <v>0</v>
      </c>
      <c r="AX1954">
        <v>0</v>
      </c>
      <c r="AY1954">
        <v>152</v>
      </c>
      <c r="AZ1954">
        <v>213</v>
      </c>
      <c r="BA1954">
        <v>106</v>
      </c>
      <c r="BB1954">
        <v>18</v>
      </c>
      <c r="BC1954">
        <v>6</v>
      </c>
      <c r="BD1954">
        <v>0</v>
      </c>
      <c r="BE1954">
        <v>0</v>
      </c>
      <c r="BF1954">
        <v>316</v>
      </c>
      <c r="BG1954">
        <v>25931.02</v>
      </c>
      <c r="BH1954">
        <v>4</v>
      </c>
      <c r="BI1954">
        <v>208</v>
      </c>
      <c r="BJ1954" s="2">
        <v>46132</v>
      </c>
      <c r="BK1954">
        <v>0</v>
      </c>
      <c r="BL1954" s="3" t="str">
        <f>VLOOKUP(O1954,DropDownList!$H$1:$I$7,2,FALSE)</f>
        <v>2024/25</v>
      </c>
      <c r="BM1954" s="3" t="str">
        <f t="shared" si="30"/>
        <v>FISCAL FINES</v>
      </c>
    </row>
    <row r="1955" spans="1:65" x14ac:dyDescent="0.2">
      <c r="A1955">
        <v>2026</v>
      </c>
      <c r="B1955">
        <v>4</v>
      </c>
      <c r="C1955" t="s">
        <v>198</v>
      </c>
      <c r="D1955" t="s">
        <v>202</v>
      </c>
      <c r="E1955" t="s">
        <v>30</v>
      </c>
      <c r="F1955">
        <v>9376</v>
      </c>
      <c r="G1955" t="s">
        <v>141</v>
      </c>
      <c r="H1955" t="s">
        <v>200</v>
      </c>
      <c r="I1955" t="s">
        <v>142</v>
      </c>
      <c r="J1955" s="1">
        <v>46113</v>
      </c>
      <c r="K1955" t="s">
        <v>440</v>
      </c>
      <c r="L1955">
        <v>1</v>
      </c>
      <c r="M1955" t="s">
        <v>441</v>
      </c>
      <c r="N1955" t="s">
        <v>442</v>
      </c>
      <c r="O1955" t="s">
        <v>155</v>
      </c>
      <c r="P1955" t="s">
        <v>153</v>
      </c>
      <c r="Q1955">
        <v>25.33</v>
      </c>
      <c r="R1955">
        <v>7</v>
      </c>
      <c r="S1955">
        <v>315</v>
      </c>
      <c r="T1955">
        <v>135</v>
      </c>
      <c r="U1955">
        <v>1</v>
      </c>
      <c r="V1955">
        <v>0</v>
      </c>
      <c r="W1955">
        <v>0</v>
      </c>
      <c r="X1955">
        <v>0</v>
      </c>
      <c r="Y1955">
        <v>0</v>
      </c>
      <c r="Z1955">
        <v>0</v>
      </c>
      <c r="AA1955">
        <v>154.66999999999999</v>
      </c>
      <c r="AB1955">
        <v>0</v>
      </c>
      <c r="AC1955">
        <v>154.66999999999999</v>
      </c>
      <c r="AD1955">
        <v>0</v>
      </c>
      <c r="AE1955">
        <v>0</v>
      </c>
      <c r="AF1955">
        <v>3</v>
      </c>
      <c r="AG1955">
        <v>1</v>
      </c>
      <c r="AH1955">
        <v>3</v>
      </c>
      <c r="AI1955">
        <v>0</v>
      </c>
      <c r="AJ1955">
        <v>0</v>
      </c>
      <c r="AK1955">
        <v>0</v>
      </c>
      <c r="AL1955">
        <v>0</v>
      </c>
      <c r="AM1955">
        <v>0</v>
      </c>
      <c r="AN1955">
        <v>0</v>
      </c>
      <c r="AO1955">
        <v>6</v>
      </c>
      <c r="AP1955">
        <v>15</v>
      </c>
      <c r="AQ1955">
        <v>7</v>
      </c>
      <c r="AR1955">
        <v>0</v>
      </c>
      <c r="AS1955">
        <v>1</v>
      </c>
      <c r="AT1955">
        <v>0</v>
      </c>
      <c r="AU1955">
        <v>0</v>
      </c>
      <c r="AV1955">
        <v>0</v>
      </c>
      <c r="AW1955">
        <v>0</v>
      </c>
      <c r="AX1955">
        <v>0</v>
      </c>
      <c r="AY1955">
        <v>2</v>
      </c>
      <c r="AZ1955">
        <v>2</v>
      </c>
      <c r="BA1955">
        <v>1</v>
      </c>
      <c r="BB1955">
        <v>0</v>
      </c>
      <c r="BC1955">
        <v>0</v>
      </c>
      <c r="BD1955">
        <v>0</v>
      </c>
      <c r="BE1955">
        <v>0</v>
      </c>
      <c r="BF1955">
        <v>6</v>
      </c>
      <c r="BG1955">
        <v>0</v>
      </c>
      <c r="BH1955">
        <v>0</v>
      </c>
      <c r="BI1955">
        <v>1</v>
      </c>
      <c r="BJ1955" s="2">
        <v>46132</v>
      </c>
      <c r="BK1955">
        <v>0</v>
      </c>
      <c r="BL1955" s="3" t="str">
        <f>VLOOKUP(O1955,DropDownList!$H$1:$I$7,2,FALSE)</f>
        <v>2022/23</v>
      </c>
      <c r="BM1955" s="3" t="str">
        <f t="shared" si="30"/>
        <v>PREG</v>
      </c>
    </row>
    <row r="1956" spans="1:65" x14ac:dyDescent="0.2">
      <c r="A1956">
        <v>2026</v>
      </c>
      <c r="B1956">
        <v>4</v>
      </c>
      <c r="C1956" t="s">
        <v>198</v>
      </c>
      <c r="D1956" t="s">
        <v>202</v>
      </c>
      <c r="E1956" t="s">
        <v>30</v>
      </c>
      <c r="F1956">
        <v>9376</v>
      </c>
      <c r="G1956" t="s">
        <v>141</v>
      </c>
      <c r="H1956" t="s">
        <v>200</v>
      </c>
      <c r="I1956" t="s">
        <v>142</v>
      </c>
      <c r="J1956" s="1">
        <v>46113</v>
      </c>
      <c r="K1956" t="s">
        <v>440</v>
      </c>
      <c r="L1956">
        <v>1</v>
      </c>
      <c r="M1956" t="s">
        <v>441</v>
      </c>
      <c r="N1956" t="s">
        <v>442</v>
      </c>
      <c r="O1956" t="s">
        <v>147</v>
      </c>
      <c r="P1956" t="s">
        <v>154</v>
      </c>
      <c r="Q1956">
        <v>16474.080000000002</v>
      </c>
      <c r="R1956">
        <v>306</v>
      </c>
      <c r="S1956">
        <v>71660.23</v>
      </c>
      <c r="T1956">
        <v>2221.2800000000002</v>
      </c>
      <c r="U1956">
        <v>87</v>
      </c>
      <c r="V1956">
        <v>42</v>
      </c>
      <c r="W1956">
        <v>7487.68</v>
      </c>
      <c r="X1956">
        <v>8062.68</v>
      </c>
      <c r="Y1956">
        <v>0</v>
      </c>
      <c r="Z1956">
        <v>0</v>
      </c>
      <c r="AA1956">
        <v>52964.87</v>
      </c>
      <c r="AB1956">
        <v>279.07</v>
      </c>
      <c r="AC1956">
        <v>48977.02</v>
      </c>
      <c r="AD1956">
        <v>23</v>
      </c>
      <c r="AE1956">
        <v>19</v>
      </c>
      <c r="AF1956">
        <v>211</v>
      </c>
      <c r="AG1956">
        <v>45</v>
      </c>
      <c r="AH1956">
        <v>5</v>
      </c>
      <c r="AI1956">
        <v>42</v>
      </c>
      <c r="AJ1956">
        <v>0</v>
      </c>
      <c r="AK1956">
        <v>0</v>
      </c>
      <c r="AL1956">
        <v>0</v>
      </c>
      <c r="AM1956">
        <v>0</v>
      </c>
      <c r="AN1956">
        <v>0</v>
      </c>
      <c r="AO1956">
        <v>182</v>
      </c>
      <c r="AP1956">
        <v>628</v>
      </c>
      <c r="AQ1956">
        <v>187</v>
      </c>
      <c r="AR1956">
        <v>2</v>
      </c>
      <c r="AS1956">
        <v>96</v>
      </c>
      <c r="AT1956">
        <v>1</v>
      </c>
      <c r="AU1956">
        <v>33</v>
      </c>
      <c r="AV1956">
        <v>9</v>
      </c>
      <c r="AW1956">
        <v>5</v>
      </c>
      <c r="AX1956">
        <v>0</v>
      </c>
      <c r="AY1956">
        <v>70</v>
      </c>
      <c r="AZ1956">
        <v>96</v>
      </c>
      <c r="BA1956">
        <v>41</v>
      </c>
      <c r="BB1956">
        <v>24</v>
      </c>
      <c r="BC1956">
        <v>5</v>
      </c>
      <c r="BD1956">
        <v>0</v>
      </c>
      <c r="BE1956">
        <v>0</v>
      </c>
      <c r="BF1956">
        <v>295</v>
      </c>
      <c r="BG1956">
        <v>8987.25</v>
      </c>
      <c r="BH1956">
        <v>3</v>
      </c>
      <c r="BI1956">
        <v>80</v>
      </c>
      <c r="BJ1956" s="2">
        <v>46132</v>
      </c>
      <c r="BK1956">
        <v>0</v>
      </c>
      <c r="BL1956" s="3" t="str">
        <f>VLOOKUP(O1956,DropDownList!$H$1:$I$7,2,FALSE)</f>
        <v>2024/25</v>
      </c>
      <c r="BM1956" s="3" t="str">
        <f t="shared" si="30"/>
        <v>JP COURT</v>
      </c>
    </row>
    <row r="1957" spans="1:65" x14ac:dyDescent="0.2">
      <c r="A1957">
        <v>2026</v>
      </c>
      <c r="B1957">
        <v>4</v>
      </c>
      <c r="C1957" t="s">
        <v>198</v>
      </c>
      <c r="D1957" t="s">
        <v>202</v>
      </c>
      <c r="E1957" t="s">
        <v>30</v>
      </c>
      <c r="F1957">
        <v>9376</v>
      </c>
      <c r="G1957" t="s">
        <v>141</v>
      </c>
      <c r="H1957" t="s">
        <v>200</v>
      </c>
      <c r="I1957" t="s">
        <v>142</v>
      </c>
      <c r="J1957" s="1">
        <v>46113</v>
      </c>
      <c r="K1957" t="s">
        <v>440</v>
      </c>
      <c r="L1957">
        <v>1</v>
      </c>
      <c r="M1957" t="s">
        <v>441</v>
      </c>
      <c r="N1957" t="s">
        <v>442</v>
      </c>
      <c r="O1957" t="s">
        <v>155</v>
      </c>
      <c r="P1957" t="s">
        <v>151</v>
      </c>
      <c r="Q1957">
        <v>0</v>
      </c>
      <c r="R1957">
        <v>14</v>
      </c>
      <c r="S1957">
        <v>420</v>
      </c>
      <c r="T1957">
        <v>180</v>
      </c>
      <c r="U1957">
        <v>0</v>
      </c>
      <c r="V1957">
        <v>0</v>
      </c>
      <c r="W1957">
        <v>0</v>
      </c>
      <c r="X1957">
        <v>0</v>
      </c>
      <c r="Y1957">
        <v>0</v>
      </c>
      <c r="Z1957">
        <v>0</v>
      </c>
      <c r="AA1957">
        <v>240</v>
      </c>
      <c r="AB1957">
        <v>0</v>
      </c>
      <c r="AC1957">
        <v>240</v>
      </c>
      <c r="AD1957">
        <v>0</v>
      </c>
      <c r="AE1957">
        <v>0</v>
      </c>
      <c r="AF1957">
        <v>8</v>
      </c>
      <c r="AG1957">
        <v>0</v>
      </c>
      <c r="AH1957">
        <v>6</v>
      </c>
      <c r="AI1957">
        <v>0</v>
      </c>
      <c r="AJ1957">
        <v>0</v>
      </c>
      <c r="AK1957">
        <v>0</v>
      </c>
      <c r="AL1957">
        <v>0</v>
      </c>
      <c r="AM1957">
        <v>0</v>
      </c>
      <c r="AN1957">
        <v>0</v>
      </c>
      <c r="AO1957">
        <v>0</v>
      </c>
      <c r="AP1957">
        <v>0</v>
      </c>
      <c r="AQ1957">
        <v>0</v>
      </c>
      <c r="AR1957">
        <v>0</v>
      </c>
      <c r="AS1957">
        <v>0</v>
      </c>
      <c r="AT1957">
        <v>0</v>
      </c>
      <c r="AU1957">
        <v>0</v>
      </c>
      <c r="AV1957">
        <v>0</v>
      </c>
      <c r="AW1957">
        <v>0</v>
      </c>
      <c r="AX1957">
        <v>0</v>
      </c>
      <c r="AY1957">
        <v>0</v>
      </c>
      <c r="AZ1957">
        <v>0</v>
      </c>
      <c r="BA1957">
        <v>0</v>
      </c>
      <c r="BB1957">
        <v>0</v>
      </c>
      <c r="BC1957">
        <v>0</v>
      </c>
      <c r="BD1957">
        <v>0</v>
      </c>
      <c r="BE1957">
        <v>0</v>
      </c>
      <c r="BF1957">
        <v>0</v>
      </c>
      <c r="BG1957">
        <v>0</v>
      </c>
      <c r="BH1957">
        <v>0</v>
      </c>
      <c r="BI1957">
        <v>0</v>
      </c>
      <c r="BJ1957" s="2">
        <v>46132</v>
      </c>
      <c r="BK1957">
        <v>0</v>
      </c>
      <c r="BL1957" s="3" t="str">
        <f>VLOOKUP(O1957,DropDownList!$H$1:$I$7,2,FALSE)</f>
        <v>2022/23</v>
      </c>
      <c r="BM1957" s="3" t="str">
        <f t="shared" si="30"/>
        <v>PCPF</v>
      </c>
    </row>
    <row r="1958" spans="1:65" x14ac:dyDescent="0.2">
      <c r="A1958">
        <v>2026</v>
      </c>
      <c r="B1958">
        <v>4</v>
      </c>
      <c r="C1958" t="s">
        <v>198</v>
      </c>
      <c r="D1958" t="s">
        <v>202</v>
      </c>
      <c r="E1958" t="s">
        <v>30</v>
      </c>
      <c r="F1958">
        <v>9376</v>
      </c>
      <c r="G1958" t="s">
        <v>141</v>
      </c>
      <c r="H1958" t="s">
        <v>200</v>
      </c>
      <c r="I1958" t="s">
        <v>142</v>
      </c>
      <c r="J1958" s="1">
        <v>46113</v>
      </c>
      <c r="K1958" t="s">
        <v>440</v>
      </c>
      <c r="L1958">
        <v>1</v>
      </c>
      <c r="M1958" t="s">
        <v>441</v>
      </c>
      <c r="N1958" t="s">
        <v>442</v>
      </c>
      <c r="O1958" t="s">
        <v>155</v>
      </c>
      <c r="P1958" t="s">
        <v>150</v>
      </c>
      <c r="Q1958">
        <v>12847.82</v>
      </c>
      <c r="R1958">
        <v>438</v>
      </c>
      <c r="S1958">
        <v>71426.42</v>
      </c>
      <c r="T1958">
        <v>10280.9</v>
      </c>
      <c r="U1958">
        <v>88</v>
      </c>
      <c r="V1958">
        <v>49</v>
      </c>
      <c r="W1958">
        <v>6238.83</v>
      </c>
      <c r="X1958">
        <v>6889.61</v>
      </c>
      <c r="Y1958">
        <v>379</v>
      </c>
      <c r="Z1958">
        <v>61145.52</v>
      </c>
      <c r="AA1958">
        <v>48297.7</v>
      </c>
      <c r="AB1958">
        <v>14429.21</v>
      </c>
      <c r="AC1958">
        <v>33868.49</v>
      </c>
      <c r="AD1958">
        <v>27</v>
      </c>
      <c r="AE1958">
        <v>22</v>
      </c>
      <c r="AF1958">
        <v>283</v>
      </c>
      <c r="AG1958">
        <v>41</v>
      </c>
      <c r="AH1958">
        <v>59</v>
      </c>
      <c r="AI1958">
        <v>47</v>
      </c>
      <c r="AJ1958">
        <v>65</v>
      </c>
      <c r="AK1958">
        <v>39</v>
      </c>
      <c r="AL1958">
        <v>14</v>
      </c>
      <c r="AM1958">
        <v>7</v>
      </c>
      <c r="AN1958">
        <v>4</v>
      </c>
      <c r="AO1958">
        <v>316</v>
      </c>
      <c r="AP1958">
        <v>1367</v>
      </c>
      <c r="AQ1958">
        <v>348</v>
      </c>
      <c r="AR1958">
        <v>0</v>
      </c>
      <c r="AS1958">
        <v>192</v>
      </c>
      <c r="AT1958">
        <v>5</v>
      </c>
      <c r="AU1958">
        <v>28</v>
      </c>
      <c r="AV1958">
        <v>13</v>
      </c>
      <c r="AW1958">
        <v>0</v>
      </c>
      <c r="AX1958">
        <v>0</v>
      </c>
      <c r="AY1958">
        <v>187</v>
      </c>
      <c r="AZ1958">
        <v>278</v>
      </c>
      <c r="BA1958">
        <v>159</v>
      </c>
      <c r="BB1958">
        <v>37</v>
      </c>
      <c r="BC1958">
        <v>16</v>
      </c>
      <c r="BD1958">
        <v>7</v>
      </c>
      <c r="BE1958">
        <v>0</v>
      </c>
      <c r="BF1958">
        <v>320</v>
      </c>
      <c r="BG1958">
        <v>6539.22</v>
      </c>
      <c r="BH1958">
        <v>8</v>
      </c>
      <c r="BI1958">
        <v>87</v>
      </c>
      <c r="BJ1958" s="2">
        <v>46132</v>
      </c>
      <c r="BK1958">
        <v>0</v>
      </c>
      <c r="BL1958" s="3" t="str">
        <f>VLOOKUP(O1958,DropDownList!$H$1:$I$7,2,FALSE)</f>
        <v>2022/23</v>
      </c>
      <c r="BM1958" s="3" t="str">
        <f t="shared" si="30"/>
        <v>FISCAL FINES</v>
      </c>
    </row>
    <row r="1959" spans="1:65" x14ac:dyDescent="0.2">
      <c r="A1959">
        <v>2026</v>
      </c>
      <c r="B1959">
        <v>4</v>
      </c>
      <c r="C1959" t="s">
        <v>198</v>
      </c>
      <c r="D1959" t="s">
        <v>202</v>
      </c>
      <c r="E1959" t="s">
        <v>30</v>
      </c>
      <c r="F1959">
        <v>9376</v>
      </c>
      <c r="G1959" t="s">
        <v>141</v>
      </c>
      <c r="H1959" t="s">
        <v>200</v>
      </c>
      <c r="I1959" t="s">
        <v>142</v>
      </c>
      <c r="J1959" s="1">
        <v>46113</v>
      </c>
      <c r="K1959" t="s">
        <v>440</v>
      </c>
      <c r="L1959">
        <v>1</v>
      </c>
      <c r="M1959" t="s">
        <v>441</v>
      </c>
      <c r="N1959" t="s">
        <v>442</v>
      </c>
      <c r="O1959" t="s">
        <v>155</v>
      </c>
      <c r="P1959" t="s">
        <v>146</v>
      </c>
      <c r="Q1959">
        <v>291.58</v>
      </c>
      <c r="R1959">
        <v>414</v>
      </c>
      <c r="S1959">
        <v>6060</v>
      </c>
      <c r="T1959">
        <v>150</v>
      </c>
      <c r="U1959">
        <v>57</v>
      </c>
      <c r="V1959">
        <v>12</v>
      </c>
      <c r="W1959">
        <v>179.04</v>
      </c>
      <c r="X1959">
        <v>179.04</v>
      </c>
      <c r="Y1959">
        <v>0</v>
      </c>
      <c r="Z1959">
        <v>0</v>
      </c>
      <c r="AA1959">
        <v>5618.42</v>
      </c>
      <c r="AB1959">
        <v>0</v>
      </c>
      <c r="AC1959">
        <v>0</v>
      </c>
      <c r="AD1959">
        <v>11</v>
      </c>
      <c r="AE1959">
        <v>1</v>
      </c>
      <c r="AF1959">
        <v>385</v>
      </c>
      <c r="AG1959">
        <v>2</v>
      </c>
      <c r="AH1959">
        <v>10</v>
      </c>
      <c r="AI1959">
        <v>17</v>
      </c>
      <c r="AJ1959">
        <v>0</v>
      </c>
      <c r="AK1959">
        <v>0</v>
      </c>
      <c r="AL1959">
        <v>0</v>
      </c>
      <c r="AM1959">
        <v>0</v>
      </c>
      <c r="AN1959">
        <v>0</v>
      </c>
      <c r="AO1959">
        <v>252</v>
      </c>
      <c r="AP1959">
        <v>1129</v>
      </c>
      <c r="AQ1959">
        <v>265</v>
      </c>
      <c r="AR1959">
        <v>0</v>
      </c>
      <c r="AS1959">
        <v>169</v>
      </c>
      <c r="AT1959">
        <v>9</v>
      </c>
      <c r="AU1959">
        <v>76</v>
      </c>
      <c r="AV1959">
        <v>24</v>
      </c>
      <c r="AW1959">
        <v>8</v>
      </c>
      <c r="AX1959">
        <v>0</v>
      </c>
      <c r="AY1959">
        <v>147</v>
      </c>
      <c r="AZ1959">
        <v>191</v>
      </c>
      <c r="BA1959">
        <v>117</v>
      </c>
      <c r="BB1959">
        <v>34</v>
      </c>
      <c r="BC1959">
        <v>18</v>
      </c>
      <c r="BD1959">
        <v>3</v>
      </c>
      <c r="BE1959">
        <v>0</v>
      </c>
      <c r="BF1959">
        <v>402</v>
      </c>
      <c r="BG1959">
        <v>280</v>
      </c>
      <c r="BH1959">
        <v>0</v>
      </c>
      <c r="BI1959">
        <v>54</v>
      </c>
      <c r="BJ1959" s="2">
        <v>46132</v>
      </c>
      <c r="BK1959">
        <v>1</v>
      </c>
      <c r="BL1959" s="3" t="str">
        <f>VLOOKUP(O1959,DropDownList!$H$1:$I$7,2,FALSE)</f>
        <v>2022/23</v>
      </c>
      <c r="BM1959" s="3" t="str">
        <f t="shared" si="30"/>
        <v>VSUR</v>
      </c>
    </row>
    <row r="1960" spans="1:65" x14ac:dyDescent="0.2">
      <c r="A1960">
        <v>2026</v>
      </c>
      <c r="B1960">
        <v>4</v>
      </c>
      <c r="C1960" t="s">
        <v>198</v>
      </c>
      <c r="D1960" t="s">
        <v>202</v>
      </c>
      <c r="E1960" t="s">
        <v>30</v>
      </c>
      <c r="F1960">
        <v>9376</v>
      </c>
      <c r="G1960" t="s">
        <v>141</v>
      </c>
      <c r="H1960" t="s">
        <v>200</v>
      </c>
      <c r="I1960" t="s">
        <v>142</v>
      </c>
      <c r="J1960" s="1">
        <v>46113</v>
      </c>
      <c r="K1960" t="s">
        <v>440</v>
      </c>
      <c r="L1960">
        <v>1</v>
      </c>
      <c r="M1960" t="s">
        <v>441</v>
      </c>
      <c r="N1960" t="s">
        <v>442</v>
      </c>
      <c r="O1960" t="s">
        <v>156</v>
      </c>
      <c r="P1960" t="s">
        <v>146</v>
      </c>
      <c r="Q1960">
        <v>460.33</v>
      </c>
      <c r="R1960">
        <v>247</v>
      </c>
      <c r="S1960">
        <v>3960</v>
      </c>
      <c r="T1960">
        <v>40</v>
      </c>
      <c r="U1960">
        <v>50</v>
      </c>
      <c r="V1960">
        <v>19</v>
      </c>
      <c r="W1960">
        <v>300.33</v>
      </c>
      <c r="X1960">
        <v>300.33</v>
      </c>
      <c r="Y1960">
        <v>0</v>
      </c>
      <c r="Z1960">
        <v>0</v>
      </c>
      <c r="AA1960">
        <v>3459.67</v>
      </c>
      <c r="AB1960">
        <v>0</v>
      </c>
      <c r="AC1960">
        <v>0</v>
      </c>
      <c r="AD1960">
        <v>18</v>
      </c>
      <c r="AE1960">
        <v>1</v>
      </c>
      <c r="AF1960">
        <v>217</v>
      </c>
      <c r="AG1960">
        <v>1</v>
      </c>
      <c r="AH1960">
        <v>3</v>
      </c>
      <c r="AI1960">
        <v>26</v>
      </c>
      <c r="AJ1960">
        <v>0</v>
      </c>
      <c r="AK1960">
        <v>0</v>
      </c>
      <c r="AL1960">
        <v>0</v>
      </c>
      <c r="AM1960">
        <v>0</v>
      </c>
      <c r="AN1960">
        <v>0</v>
      </c>
      <c r="AO1960">
        <v>137</v>
      </c>
      <c r="AP1960">
        <v>601</v>
      </c>
      <c r="AQ1960">
        <v>147</v>
      </c>
      <c r="AR1960">
        <v>0</v>
      </c>
      <c r="AS1960">
        <v>77</v>
      </c>
      <c r="AT1960">
        <v>1</v>
      </c>
      <c r="AU1960">
        <v>50</v>
      </c>
      <c r="AV1960">
        <v>22</v>
      </c>
      <c r="AW1960">
        <v>3</v>
      </c>
      <c r="AX1960">
        <v>0</v>
      </c>
      <c r="AY1960">
        <v>70</v>
      </c>
      <c r="AZ1960">
        <v>97</v>
      </c>
      <c r="BA1960">
        <v>55</v>
      </c>
      <c r="BB1960">
        <v>17</v>
      </c>
      <c r="BC1960">
        <v>10</v>
      </c>
      <c r="BD1960">
        <v>1</v>
      </c>
      <c r="BE1960">
        <v>0</v>
      </c>
      <c r="BF1960">
        <v>243</v>
      </c>
      <c r="BG1960">
        <v>460</v>
      </c>
      <c r="BH1960">
        <v>0</v>
      </c>
      <c r="BI1960">
        <v>47</v>
      </c>
      <c r="BJ1960" s="2">
        <v>46132</v>
      </c>
      <c r="BK1960">
        <v>1</v>
      </c>
      <c r="BL1960" s="3" t="str">
        <f>VLOOKUP(O1960,DropDownList!$H$1:$I$7,2,FALSE)</f>
        <v>2023/24</v>
      </c>
      <c r="BM1960" s="3" t="str">
        <f t="shared" si="30"/>
        <v>VSUR</v>
      </c>
    </row>
    <row r="1961" spans="1:65" x14ac:dyDescent="0.2">
      <c r="A1961">
        <v>2026</v>
      </c>
      <c r="B1961">
        <v>4</v>
      </c>
      <c r="C1961" t="s">
        <v>198</v>
      </c>
      <c r="D1961" t="s">
        <v>202</v>
      </c>
      <c r="E1961" t="s">
        <v>30</v>
      </c>
      <c r="F1961">
        <v>9376</v>
      </c>
      <c r="G1961" t="s">
        <v>141</v>
      </c>
      <c r="H1961" t="s">
        <v>200</v>
      </c>
      <c r="I1961" t="s">
        <v>142</v>
      </c>
      <c r="J1961" s="1">
        <v>46113</v>
      </c>
      <c r="K1961" t="s">
        <v>440</v>
      </c>
      <c r="L1961">
        <v>1</v>
      </c>
      <c r="M1961" t="s">
        <v>441</v>
      </c>
      <c r="N1961" t="s">
        <v>442</v>
      </c>
      <c r="O1961" t="s">
        <v>156</v>
      </c>
      <c r="P1961" t="s">
        <v>148</v>
      </c>
      <c r="Q1961">
        <v>5802.77</v>
      </c>
      <c r="R1961">
        <v>246</v>
      </c>
      <c r="S1961">
        <v>14760</v>
      </c>
      <c r="T1961">
        <v>1230.33</v>
      </c>
      <c r="U1961">
        <v>105</v>
      </c>
      <c r="V1961">
        <v>53</v>
      </c>
      <c r="W1961">
        <v>3063.56</v>
      </c>
      <c r="X1961">
        <v>3063.56</v>
      </c>
      <c r="Y1961">
        <v>0</v>
      </c>
      <c r="Z1961">
        <v>0</v>
      </c>
      <c r="AA1961">
        <v>7726.9</v>
      </c>
      <c r="AB1961">
        <v>0</v>
      </c>
      <c r="AC1961">
        <v>7726.9</v>
      </c>
      <c r="AD1961">
        <v>47</v>
      </c>
      <c r="AE1961">
        <v>6</v>
      </c>
      <c r="AF1961">
        <v>120</v>
      </c>
      <c r="AG1961">
        <v>17</v>
      </c>
      <c r="AH1961">
        <v>19</v>
      </c>
      <c r="AI1961">
        <v>88</v>
      </c>
      <c r="AJ1961">
        <v>0</v>
      </c>
      <c r="AK1961">
        <v>0</v>
      </c>
      <c r="AL1961">
        <v>0</v>
      </c>
      <c r="AM1961">
        <v>0</v>
      </c>
      <c r="AN1961">
        <v>0</v>
      </c>
      <c r="AO1961">
        <v>216</v>
      </c>
      <c r="AP1961">
        <v>865</v>
      </c>
      <c r="AQ1961">
        <v>223</v>
      </c>
      <c r="AR1961">
        <v>0</v>
      </c>
      <c r="AS1961">
        <v>119</v>
      </c>
      <c r="AT1961">
        <v>0</v>
      </c>
      <c r="AU1961">
        <v>11</v>
      </c>
      <c r="AV1961">
        <v>2</v>
      </c>
      <c r="AW1961">
        <v>0</v>
      </c>
      <c r="AX1961">
        <v>0</v>
      </c>
      <c r="AY1961">
        <v>146</v>
      </c>
      <c r="AZ1961">
        <v>204</v>
      </c>
      <c r="BA1961">
        <v>98</v>
      </c>
      <c r="BB1961">
        <v>9</v>
      </c>
      <c r="BC1961">
        <v>4</v>
      </c>
      <c r="BD1961">
        <v>0</v>
      </c>
      <c r="BE1961">
        <v>0</v>
      </c>
      <c r="BF1961">
        <v>216</v>
      </c>
      <c r="BG1961">
        <v>5280</v>
      </c>
      <c r="BH1961">
        <v>2</v>
      </c>
      <c r="BI1961">
        <v>105</v>
      </c>
      <c r="BJ1961" s="2">
        <v>46132</v>
      </c>
      <c r="BK1961">
        <v>0</v>
      </c>
      <c r="BL1961" s="3" t="str">
        <f>VLOOKUP(O1961,DropDownList!$H$1:$I$7,2,FALSE)</f>
        <v>2023/24</v>
      </c>
      <c r="BM1961" s="3" t="str">
        <f t="shared" si="30"/>
        <v>PRAS</v>
      </c>
    </row>
    <row r="1962" spans="1:65" x14ac:dyDescent="0.2">
      <c r="A1962">
        <v>2026</v>
      </c>
      <c r="B1962">
        <v>4</v>
      </c>
      <c r="C1962" t="s">
        <v>198</v>
      </c>
      <c r="D1962" t="s">
        <v>202</v>
      </c>
      <c r="E1962" t="s">
        <v>30</v>
      </c>
      <c r="F1962">
        <v>9376</v>
      </c>
      <c r="G1962" t="s">
        <v>141</v>
      </c>
      <c r="H1962" t="s">
        <v>200</v>
      </c>
      <c r="I1962" t="s">
        <v>142</v>
      </c>
      <c r="J1962" s="1">
        <v>46113</v>
      </c>
      <c r="K1962" t="s">
        <v>440</v>
      </c>
      <c r="L1962">
        <v>1</v>
      </c>
      <c r="M1962" t="s">
        <v>441</v>
      </c>
      <c r="N1962" t="s">
        <v>442</v>
      </c>
      <c r="O1962" t="s">
        <v>156</v>
      </c>
      <c r="P1962" t="s">
        <v>153</v>
      </c>
      <c r="Q1962">
        <v>0</v>
      </c>
      <c r="R1962">
        <v>5</v>
      </c>
      <c r="S1962">
        <v>255</v>
      </c>
      <c r="T1962">
        <v>135</v>
      </c>
      <c r="U1962">
        <v>0</v>
      </c>
      <c r="V1962">
        <v>0</v>
      </c>
      <c r="W1962">
        <v>0</v>
      </c>
      <c r="X1962">
        <v>0</v>
      </c>
      <c r="Y1962">
        <v>0</v>
      </c>
      <c r="Z1962">
        <v>0</v>
      </c>
      <c r="AA1962">
        <v>120</v>
      </c>
      <c r="AB1962">
        <v>0</v>
      </c>
      <c r="AC1962">
        <v>120</v>
      </c>
      <c r="AD1962">
        <v>0</v>
      </c>
      <c r="AE1962">
        <v>0</v>
      </c>
      <c r="AF1962">
        <v>2</v>
      </c>
      <c r="AG1962">
        <v>0</v>
      </c>
      <c r="AH1962">
        <v>3</v>
      </c>
      <c r="AI1962">
        <v>0</v>
      </c>
      <c r="AJ1962">
        <v>0</v>
      </c>
      <c r="AK1962">
        <v>0</v>
      </c>
      <c r="AL1962">
        <v>0</v>
      </c>
      <c r="AM1962">
        <v>0</v>
      </c>
      <c r="AN1962">
        <v>0</v>
      </c>
      <c r="AO1962">
        <v>3</v>
      </c>
      <c r="AP1962">
        <v>3</v>
      </c>
      <c r="AQ1962">
        <v>3</v>
      </c>
      <c r="AR1962">
        <v>0</v>
      </c>
      <c r="AS1962">
        <v>0</v>
      </c>
      <c r="AT1962">
        <v>0</v>
      </c>
      <c r="AU1962">
        <v>0</v>
      </c>
      <c r="AV1962">
        <v>0</v>
      </c>
      <c r="AW1962">
        <v>0</v>
      </c>
      <c r="AX1962">
        <v>0</v>
      </c>
      <c r="AY1962">
        <v>0</v>
      </c>
      <c r="AZ1962">
        <v>0</v>
      </c>
      <c r="BA1962">
        <v>0</v>
      </c>
      <c r="BB1962">
        <v>0</v>
      </c>
      <c r="BC1962">
        <v>0</v>
      </c>
      <c r="BD1962">
        <v>0</v>
      </c>
      <c r="BE1962">
        <v>0</v>
      </c>
      <c r="BF1962">
        <v>3</v>
      </c>
      <c r="BG1962">
        <v>0</v>
      </c>
      <c r="BH1962">
        <v>0</v>
      </c>
      <c r="BI1962">
        <v>0</v>
      </c>
      <c r="BJ1962" s="2">
        <v>46132</v>
      </c>
      <c r="BK1962">
        <v>0</v>
      </c>
      <c r="BL1962" s="3" t="str">
        <f>VLOOKUP(O1962,DropDownList!$H$1:$I$7,2,FALSE)</f>
        <v>2023/24</v>
      </c>
      <c r="BM1962" s="3" t="str">
        <f t="shared" si="30"/>
        <v>PREG</v>
      </c>
    </row>
    <row r="1963" spans="1:65" x14ac:dyDescent="0.2">
      <c r="A1963">
        <v>2026</v>
      </c>
      <c r="B1963">
        <v>4</v>
      </c>
      <c r="C1963" t="s">
        <v>198</v>
      </c>
      <c r="D1963" t="s">
        <v>202</v>
      </c>
      <c r="E1963" t="s">
        <v>30</v>
      </c>
      <c r="F1963">
        <v>9376</v>
      </c>
      <c r="G1963" t="s">
        <v>141</v>
      </c>
      <c r="H1963" t="s">
        <v>200</v>
      </c>
      <c r="I1963" t="s">
        <v>142</v>
      </c>
      <c r="J1963" s="1">
        <v>46113</v>
      </c>
      <c r="K1963" t="s">
        <v>440</v>
      </c>
      <c r="L1963">
        <v>1</v>
      </c>
      <c r="M1963" t="s">
        <v>441</v>
      </c>
      <c r="N1963" t="s">
        <v>442</v>
      </c>
      <c r="O1963" t="s">
        <v>156</v>
      </c>
      <c r="P1963" t="s">
        <v>151</v>
      </c>
      <c r="Q1963">
        <v>0</v>
      </c>
      <c r="R1963">
        <v>55</v>
      </c>
      <c r="S1963">
        <v>1650</v>
      </c>
      <c r="T1963">
        <v>390</v>
      </c>
      <c r="U1963">
        <v>12</v>
      </c>
      <c r="V1963">
        <v>0</v>
      </c>
      <c r="W1963">
        <v>0</v>
      </c>
      <c r="X1963">
        <v>0</v>
      </c>
      <c r="Y1963">
        <v>0</v>
      </c>
      <c r="Z1963">
        <v>0</v>
      </c>
      <c r="AA1963">
        <v>1260</v>
      </c>
      <c r="AB1963">
        <v>0</v>
      </c>
      <c r="AC1963">
        <v>1260</v>
      </c>
      <c r="AD1963">
        <v>0</v>
      </c>
      <c r="AE1963">
        <v>0</v>
      </c>
      <c r="AF1963">
        <v>42</v>
      </c>
      <c r="AG1963">
        <v>0</v>
      </c>
      <c r="AH1963">
        <v>13</v>
      </c>
      <c r="AI1963">
        <v>0</v>
      </c>
      <c r="AJ1963">
        <v>0</v>
      </c>
      <c r="AK1963">
        <v>0</v>
      </c>
      <c r="AL1963">
        <v>0</v>
      </c>
      <c r="AM1963">
        <v>1</v>
      </c>
      <c r="AN1963">
        <v>0</v>
      </c>
      <c r="AO1963">
        <v>0</v>
      </c>
      <c r="AP1963">
        <v>0</v>
      </c>
      <c r="AQ1963">
        <v>0</v>
      </c>
      <c r="AR1963">
        <v>0</v>
      </c>
      <c r="AS1963">
        <v>0</v>
      </c>
      <c r="AT1963">
        <v>0</v>
      </c>
      <c r="AU1963">
        <v>0</v>
      </c>
      <c r="AV1963">
        <v>0</v>
      </c>
      <c r="AW1963">
        <v>0</v>
      </c>
      <c r="AX1963">
        <v>0</v>
      </c>
      <c r="AY1963">
        <v>0</v>
      </c>
      <c r="AZ1963">
        <v>0</v>
      </c>
      <c r="BA1963">
        <v>0</v>
      </c>
      <c r="BB1963">
        <v>0</v>
      </c>
      <c r="BC1963">
        <v>0</v>
      </c>
      <c r="BD1963">
        <v>0</v>
      </c>
      <c r="BE1963">
        <v>0</v>
      </c>
      <c r="BF1963">
        <v>0</v>
      </c>
      <c r="BG1963">
        <v>0</v>
      </c>
      <c r="BH1963">
        <v>0</v>
      </c>
      <c r="BI1963">
        <v>0</v>
      </c>
      <c r="BJ1963" s="2">
        <v>46132</v>
      </c>
      <c r="BK1963">
        <v>0</v>
      </c>
      <c r="BL1963" s="3" t="str">
        <f>VLOOKUP(O1963,DropDownList!$H$1:$I$7,2,FALSE)</f>
        <v>2023/24</v>
      </c>
      <c r="BM1963" s="3" t="str">
        <f t="shared" si="30"/>
        <v>PCPF</v>
      </c>
    </row>
    <row r="1964" spans="1:65" x14ac:dyDescent="0.2">
      <c r="A1964">
        <v>2026</v>
      </c>
      <c r="B1964">
        <v>4</v>
      </c>
      <c r="C1964" t="s">
        <v>198</v>
      </c>
      <c r="D1964" t="s">
        <v>202</v>
      </c>
      <c r="E1964" t="s">
        <v>30</v>
      </c>
      <c r="F1964">
        <v>9376</v>
      </c>
      <c r="G1964" t="s">
        <v>141</v>
      </c>
      <c r="H1964" t="s">
        <v>200</v>
      </c>
      <c r="I1964" t="s">
        <v>142</v>
      </c>
      <c r="J1964" s="1">
        <v>46113</v>
      </c>
      <c r="K1964" t="s">
        <v>440</v>
      </c>
      <c r="L1964">
        <v>1</v>
      </c>
      <c r="M1964" t="s">
        <v>441</v>
      </c>
      <c r="N1964" t="s">
        <v>442</v>
      </c>
      <c r="O1964" t="s">
        <v>156</v>
      </c>
      <c r="P1964" t="s">
        <v>152</v>
      </c>
      <c r="Q1964">
        <v>0</v>
      </c>
      <c r="R1964">
        <v>358</v>
      </c>
      <c r="S1964">
        <v>14320</v>
      </c>
      <c r="T1964">
        <v>9960</v>
      </c>
      <c r="U1964">
        <v>0</v>
      </c>
      <c r="V1964">
        <v>0</v>
      </c>
      <c r="W1964">
        <v>0</v>
      </c>
      <c r="X1964">
        <v>0</v>
      </c>
      <c r="Y1964">
        <v>0</v>
      </c>
      <c r="Z1964">
        <v>0</v>
      </c>
      <c r="AA1964">
        <v>4360</v>
      </c>
      <c r="AB1964">
        <v>0</v>
      </c>
      <c r="AC1964">
        <v>4360</v>
      </c>
      <c r="AD1964">
        <v>0</v>
      </c>
      <c r="AE1964">
        <v>0</v>
      </c>
      <c r="AF1964">
        <v>109</v>
      </c>
      <c r="AG1964">
        <v>0</v>
      </c>
      <c r="AH1964">
        <v>249</v>
      </c>
      <c r="AI1964">
        <v>0</v>
      </c>
      <c r="AJ1964">
        <v>0</v>
      </c>
      <c r="AK1964">
        <v>0</v>
      </c>
      <c r="AL1964">
        <v>0</v>
      </c>
      <c r="AM1964">
        <v>0</v>
      </c>
      <c r="AN1964">
        <v>0</v>
      </c>
      <c r="AO1964">
        <v>0</v>
      </c>
      <c r="AP1964">
        <v>0</v>
      </c>
      <c r="AQ1964">
        <v>0</v>
      </c>
      <c r="AR1964">
        <v>0</v>
      </c>
      <c r="AS1964">
        <v>0</v>
      </c>
      <c r="AT1964">
        <v>0</v>
      </c>
      <c r="AU1964">
        <v>0</v>
      </c>
      <c r="AV1964">
        <v>0</v>
      </c>
      <c r="AW1964">
        <v>0</v>
      </c>
      <c r="AX1964">
        <v>0</v>
      </c>
      <c r="AY1964">
        <v>0</v>
      </c>
      <c r="AZ1964">
        <v>0</v>
      </c>
      <c r="BA1964">
        <v>0</v>
      </c>
      <c r="BB1964">
        <v>0</v>
      </c>
      <c r="BC1964">
        <v>0</v>
      </c>
      <c r="BD1964">
        <v>0</v>
      </c>
      <c r="BE1964">
        <v>0</v>
      </c>
      <c r="BF1964">
        <v>0</v>
      </c>
      <c r="BG1964">
        <v>0</v>
      </c>
      <c r="BH1964">
        <v>0</v>
      </c>
      <c r="BI1964">
        <v>0</v>
      </c>
      <c r="BJ1964" s="2">
        <v>46132</v>
      </c>
      <c r="BK1964">
        <v>0</v>
      </c>
      <c r="BL1964" s="3" t="str">
        <f>VLOOKUP(O1964,DropDownList!$H$1:$I$7,2,FALSE)</f>
        <v>2023/24</v>
      </c>
      <c r="BM1964" s="3" t="str">
        <f t="shared" si="30"/>
        <v>PCOA</v>
      </c>
    </row>
    <row r="1965" spans="1:65" x14ac:dyDescent="0.2">
      <c r="A1965">
        <v>2026</v>
      </c>
      <c r="B1965">
        <v>4</v>
      </c>
      <c r="C1965" t="s">
        <v>198</v>
      </c>
      <c r="D1965" t="s">
        <v>202</v>
      </c>
      <c r="E1965" t="s">
        <v>30</v>
      </c>
      <c r="F1965">
        <v>9376</v>
      </c>
      <c r="G1965" t="s">
        <v>141</v>
      </c>
      <c r="H1965" t="s">
        <v>200</v>
      </c>
      <c r="I1965" t="s">
        <v>142</v>
      </c>
      <c r="J1965" s="1">
        <v>46113</v>
      </c>
      <c r="K1965" t="s">
        <v>440</v>
      </c>
      <c r="L1965">
        <v>1</v>
      </c>
      <c r="M1965" t="s">
        <v>441</v>
      </c>
      <c r="N1965" t="s">
        <v>442</v>
      </c>
      <c r="O1965" t="s">
        <v>147</v>
      </c>
      <c r="P1965" t="s">
        <v>151</v>
      </c>
      <c r="Q1965">
        <v>0</v>
      </c>
      <c r="R1965">
        <v>7</v>
      </c>
      <c r="S1965">
        <v>210</v>
      </c>
      <c r="T1965">
        <v>60</v>
      </c>
      <c r="U1965">
        <v>1</v>
      </c>
      <c r="V1965">
        <v>0</v>
      </c>
      <c r="W1965">
        <v>0</v>
      </c>
      <c r="X1965">
        <v>0</v>
      </c>
      <c r="Y1965">
        <v>0</v>
      </c>
      <c r="Z1965">
        <v>0</v>
      </c>
      <c r="AA1965">
        <v>150</v>
      </c>
      <c r="AB1965">
        <v>0</v>
      </c>
      <c r="AC1965">
        <v>150</v>
      </c>
      <c r="AD1965">
        <v>0</v>
      </c>
      <c r="AE1965">
        <v>0</v>
      </c>
      <c r="AF1965">
        <v>5</v>
      </c>
      <c r="AG1965">
        <v>0</v>
      </c>
      <c r="AH1965">
        <v>2</v>
      </c>
      <c r="AI1965">
        <v>0</v>
      </c>
      <c r="AJ1965">
        <v>0</v>
      </c>
      <c r="AK1965">
        <v>0</v>
      </c>
      <c r="AL1965">
        <v>0</v>
      </c>
      <c r="AM1965">
        <v>0</v>
      </c>
      <c r="AN1965">
        <v>0</v>
      </c>
      <c r="AO1965">
        <v>0</v>
      </c>
      <c r="AP1965">
        <v>0</v>
      </c>
      <c r="AQ1965">
        <v>0</v>
      </c>
      <c r="AR1965">
        <v>0</v>
      </c>
      <c r="AS1965">
        <v>0</v>
      </c>
      <c r="AT1965">
        <v>0</v>
      </c>
      <c r="AU1965">
        <v>0</v>
      </c>
      <c r="AV1965">
        <v>0</v>
      </c>
      <c r="AW1965">
        <v>0</v>
      </c>
      <c r="AX1965">
        <v>0</v>
      </c>
      <c r="AY1965">
        <v>0</v>
      </c>
      <c r="AZ1965">
        <v>0</v>
      </c>
      <c r="BA1965">
        <v>0</v>
      </c>
      <c r="BB1965">
        <v>0</v>
      </c>
      <c r="BC1965">
        <v>0</v>
      </c>
      <c r="BD1965">
        <v>0</v>
      </c>
      <c r="BE1965">
        <v>0</v>
      </c>
      <c r="BF1965">
        <v>0</v>
      </c>
      <c r="BG1965">
        <v>0</v>
      </c>
      <c r="BH1965">
        <v>0</v>
      </c>
      <c r="BI1965">
        <v>0</v>
      </c>
      <c r="BJ1965" s="2">
        <v>46132</v>
      </c>
      <c r="BK1965">
        <v>0</v>
      </c>
      <c r="BL1965" s="3" t="str">
        <f>VLOOKUP(O1965,DropDownList!$H$1:$I$7,2,FALSE)</f>
        <v>2024/25</v>
      </c>
      <c r="BM1965" s="3" t="str">
        <f t="shared" si="30"/>
        <v>PCPF</v>
      </c>
    </row>
    <row r="1966" spans="1:65" x14ac:dyDescent="0.2">
      <c r="A1966">
        <v>2026</v>
      </c>
      <c r="B1966">
        <v>4</v>
      </c>
      <c r="C1966" t="s">
        <v>198</v>
      </c>
      <c r="D1966" t="s">
        <v>202</v>
      </c>
      <c r="E1966" t="s">
        <v>30</v>
      </c>
      <c r="F1966">
        <v>9376</v>
      </c>
      <c r="G1966" t="s">
        <v>141</v>
      </c>
      <c r="H1966" t="s">
        <v>200</v>
      </c>
      <c r="I1966" t="s">
        <v>142</v>
      </c>
      <c r="J1966" s="1">
        <v>46113</v>
      </c>
      <c r="K1966" t="s">
        <v>440</v>
      </c>
      <c r="L1966">
        <v>1</v>
      </c>
      <c r="M1966" t="s">
        <v>441</v>
      </c>
      <c r="N1966" t="s">
        <v>442</v>
      </c>
      <c r="O1966" t="s">
        <v>156</v>
      </c>
      <c r="P1966" t="s">
        <v>150</v>
      </c>
      <c r="Q1966">
        <v>22441.279999999999</v>
      </c>
      <c r="R1966">
        <v>473</v>
      </c>
      <c r="S1966">
        <v>78711.839999999997</v>
      </c>
      <c r="T1966">
        <v>9448.7000000000007</v>
      </c>
      <c r="U1966">
        <v>150</v>
      </c>
      <c r="V1966">
        <v>80</v>
      </c>
      <c r="W1966">
        <v>12272.47</v>
      </c>
      <c r="X1966">
        <v>12557.47</v>
      </c>
      <c r="Y1966">
        <v>409</v>
      </c>
      <c r="Z1966">
        <v>69263.14</v>
      </c>
      <c r="AA1966">
        <v>46821.86</v>
      </c>
      <c r="AB1966">
        <v>13458.01</v>
      </c>
      <c r="AC1966">
        <v>33363.85</v>
      </c>
      <c r="AD1966">
        <v>58</v>
      </c>
      <c r="AE1966">
        <v>22</v>
      </c>
      <c r="AF1966">
        <v>252</v>
      </c>
      <c r="AG1966">
        <v>59</v>
      </c>
      <c r="AH1966">
        <v>64</v>
      </c>
      <c r="AI1966">
        <v>91</v>
      </c>
      <c r="AJ1966">
        <v>72</v>
      </c>
      <c r="AK1966">
        <v>35</v>
      </c>
      <c r="AL1966">
        <v>5</v>
      </c>
      <c r="AM1966">
        <v>19</v>
      </c>
      <c r="AN1966">
        <v>5</v>
      </c>
      <c r="AO1966">
        <v>343</v>
      </c>
      <c r="AP1966">
        <v>1521</v>
      </c>
      <c r="AQ1966">
        <v>377</v>
      </c>
      <c r="AR1966">
        <v>0</v>
      </c>
      <c r="AS1966">
        <v>232</v>
      </c>
      <c r="AT1966">
        <v>5</v>
      </c>
      <c r="AU1966">
        <v>56</v>
      </c>
      <c r="AV1966">
        <v>24</v>
      </c>
      <c r="AW1966">
        <v>0</v>
      </c>
      <c r="AX1966">
        <v>0</v>
      </c>
      <c r="AY1966">
        <v>197</v>
      </c>
      <c r="AZ1966">
        <v>299</v>
      </c>
      <c r="BA1966">
        <v>176</v>
      </c>
      <c r="BB1966">
        <v>23</v>
      </c>
      <c r="BC1966">
        <v>8</v>
      </c>
      <c r="BD1966">
        <v>0</v>
      </c>
      <c r="BE1966">
        <v>0</v>
      </c>
      <c r="BF1966">
        <v>347</v>
      </c>
      <c r="BG1966">
        <v>15399.29</v>
      </c>
      <c r="BH1966">
        <v>7</v>
      </c>
      <c r="BI1966">
        <v>148</v>
      </c>
      <c r="BJ1966" s="2">
        <v>46132</v>
      </c>
      <c r="BK1966">
        <v>0</v>
      </c>
      <c r="BL1966" s="3" t="str">
        <f>VLOOKUP(O1966,DropDownList!$H$1:$I$7,2,FALSE)</f>
        <v>2023/24</v>
      </c>
      <c r="BM1966" s="3" t="str">
        <f t="shared" si="30"/>
        <v>FISCAL FINES</v>
      </c>
    </row>
    <row r="1967" spans="1:65" x14ac:dyDescent="0.2">
      <c r="A1967">
        <v>2026</v>
      </c>
      <c r="B1967">
        <v>4</v>
      </c>
      <c r="C1967" t="s">
        <v>198</v>
      </c>
      <c r="D1967" t="s">
        <v>202</v>
      </c>
      <c r="E1967" t="s">
        <v>30</v>
      </c>
      <c r="F1967">
        <v>9376</v>
      </c>
      <c r="G1967" t="s">
        <v>141</v>
      </c>
      <c r="H1967" t="s">
        <v>200</v>
      </c>
      <c r="I1967" t="s">
        <v>142</v>
      </c>
      <c r="J1967" s="1">
        <v>46113</v>
      </c>
      <c r="K1967" t="s">
        <v>440</v>
      </c>
      <c r="L1967">
        <v>1</v>
      </c>
      <c r="M1967" t="s">
        <v>441</v>
      </c>
      <c r="N1967" t="s">
        <v>442</v>
      </c>
      <c r="O1967" t="s">
        <v>156</v>
      </c>
      <c r="P1967" t="s">
        <v>154</v>
      </c>
      <c r="Q1967">
        <v>12666.59</v>
      </c>
      <c r="R1967">
        <v>249</v>
      </c>
      <c r="S1967">
        <v>69817.95</v>
      </c>
      <c r="T1967">
        <v>959.73</v>
      </c>
      <c r="U1967">
        <v>50</v>
      </c>
      <c r="V1967">
        <v>29</v>
      </c>
      <c r="W1967">
        <v>7123.75</v>
      </c>
      <c r="X1967">
        <v>7618.75</v>
      </c>
      <c r="Y1967">
        <v>0</v>
      </c>
      <c r="Z1967">
        <v>0</v>
      </c>
      <c r="AA1967">
        <v>56191.63</v>
      </c>
      <c r="AB1967">
        <v>3885.95</v>
      </c>
      <c r="AC1967">
        <v>48846.01</v>
      </c>
      <c r="AD1967">
        <v>17</v>
      </c>
      <c r="AE1967">
        <v>12</v>
      </c>
      <c r="AF1967">
        <v>193</v>
      </c>
      <c r="AG1967">
        <v>25</v>
      </c>
      <c r="AH1967">
        <v>3</v>
      </c>
      <c r="AI1967">
        <v>25</v>
      </c>
      <c r="AJ1967">
        <v>0</v>
      </c>
      <c r="AK1967">
        <v>0</v>
      </c>
      <c r="AL1967">
        <v>0</v>
      </c>
      <c r="AM1967">
        <v>0</v>
      </c>
      <c r="AN1967">
        <v>0</v>
      </c>
      <c r="AO1967">
        <v>138</v>
      </c>
      <c r="AP1967">
        <v>595</v>
      </c>
      <c r="AQ1967">
        <v>146</v>
      </c>
      <c r="AR1967">
        <v>0</v>
      </c>
      <c r="AS1967">
        <v>77</v>
      </c>
      <c r="AT1967">
        <v>1</v>
      </c>
      <c r="AU1967">
        <v>50</v>
      </c>
      <c r="AV1967">
        <v>22</v>
      </c>
      <c r="AW1967">
        <v>3</v>
      </c>
      <c r="AX1967">
        <v>0</v>
      </c>
      <c r="AY1967">
        <v>67</v>
      </c>
      <c r="AZ1967">
        <v>95</v>
      </c>
      <c r="BA1967">
        <v>54</v>
      </c>
      <c r="BB1967">
        <v>17</v>
      </c>
      <c r="BC1967">
        <v>10</v>
      </c>
      <c r="BD1967">
        <v>2</v>
      </c>
      <c r="BE1967">
        <v>0</v>
      </c>
      <c r="BF1967">
        <v>245</v>
      </c>
      <c r="BG1967">
        <v>8540</v>
      </c>
      <c r="BH1967">
        <v>3</v>
      </c>
      <c r="BI1967">
        <v>47</v>
      </c>
      <c r="BJ1967" s="2">
        <v>46132</v>
      </c>
      <c r="BK1967">
        <v>1</v>
      </c>
      <c r="BL1967" s="3" t="str">
        <f>VLOOKUP(O1967,DropDownList!$H$1:$I$7,2,FALSE)</f>
        <v>2023/24</v>
      </c>
      <c r="BM1967" s="3" t="str">
        <f t="shared" si="30"/>
        <v>JP COURT</v>
      </c>
    </row>
    <row r="1968" spans="1:65" x14ac:dyDescent="0.2">
      <c r="A1968">
        <v>2026</v>
      </c>
      <c r="B1968">
        <v>4</v>
      </c>
      <c r="C1968" t="s">
        <v>198</v>
      </c>
      <c r="D1968" t="s">
        <v>202</v>
      </c>
      <c r="E1968" t="s">
        <v>30</v>
      </c>
      <c r="F1968">
        <v>9376</v>
      </c>
      <c r="G1968" t="s">
        <v>141</v>
      </c>
      <c r="H1968" t="s">
        <v>200</v>
      </c>
      <c r="I1968" t="s">
        <v>142</v>
      </c>
      <c r="J1968" s="1">
        <v>46113</v>
      </c>
      <c r="K1968" t="s">
        <v>440</v>
      </c>
      <c r="L1968">
        <v>1</v>
      </c>
      <c r="M1968" t="s">
        <v>441</v>
      </c>
      <c r="N1968" t="s">
        <v>442</v>
      </c>
      <c r="O1968" t="s">
        <v>147</v>
      </c>
      <c r="P1968" t="s">
        <v>148</v>
      </c>
      <c r="Q1968">
        <v>4672.79</v>
      </c>
      <c r="R1968">
        <v>131</v>
      </c>
      <c r="S1968">
        <v>7860</v>
      </c>
      <c r="T1968">
        <v>640.33000000000004</v>
      </c>
      <c r="U1968">
        <v>87</v>
      </c>
      <c r="V1968">
        <v>37</v>
      </c>
      <c r="W1968">
        <v>2079.9499999999998</v>
      </c>
      <c r="X1968">
        <v>2099.9499999999998</v>
      </c>
      <c r="Y1968">
        <v>0</v>
      </c>
      <c r="Z1968">
        <v>0</v>
      </c>
      <c r="AA1968">
        <v>2546.88</v>
      </c>
      <c r="AB1968">
        <v>0</v>
      </c>
      <c r="AC1968">
        <v>2546.88</v>
      </c>
      <c r="AD1968">
        <v>33</v>
      </c>
      <c r="AE1968">
        <v>4</v>
      </c>
      <c r="AF1968">
        <v>33</v>
      </c>
      <c r="AG1968">
        <v>18</v>
      </c>
      <c r="AH1968">
        <v>10</v>
      </c>
      <c r="AI1968">
        <v>69</v>
      </c>
      <c r="AJ1968">
        <v>0</v>
      </c>
      <c r="AK1968">
        <v>0</v>
      </c>
      <c r="AL1968">
        <v>0</v>
      </c>
      <c r="AM1968">
        <v>0</v>
      </c>
      <c r="AN1968">
        <v>0</v>
      </c>
      <c r="AO1968">
        <v>119</v>
      </c>
      <c r="AP1968">
        <v>418</v>
      </c>
      <c r="AQ1968">
        <v>114</v>
      </c>
      <c r="AR1968">
        <v>0</v>
      </c>
      <c r="AS1968">
        <v>52</v>
      </c>
      <c r="AT1968">
        <v>0</v>
      </c>
      <c r="AU1968">
        <v>10</v>
      </c>
      <c r="AV1968">
        <v>1</v>
      </c>
      <c r="AW1968">
        <v>0</v>
      </c>
      <c r="AX1968">
        <v>0</v>
      </c>
      <c r="AY1968">
        <v>80</v>
      </c>
      <c r="AZ1968">
        <v>95</v>
      </c>
      <c r="BA1968">
        <v>40</v>
      </c>
      <c r="BB1968">
        <v>0</v>
      </c>
      <c r="BC1968">
        <v>0</v>
      </c>
      <c r="BD1968">
        <v>1</v>
      </c>
      <c r="BE1968">
        <v>0</v>
      </c>
      <c r="BF1968">
        <v>120</v>
      </c>
      <c r="BG1968">
        <v>4140</v>
      </c>
      <c r="BH1968">
        <v>1</v>
      </c>
      <c r="BI1968">
        <v>87</v>
      </c>
      <c r="BJ1968" s="2">
        <v>46132</v>
      </c>
      <c r="BK1968">
        <v>0</v>
      </c>
      <c r="BL1968" s="3" t="str">
        <f>VLOOKUP(O1968,DropDownList!$H$1:$I$7,2,FALSE)</f>
        <v>2024/25</v>
      </c>
      <c r="BM1968" s="3" t="str">
        <f t="shared" si="30"/>
        <v>PRAS</v>
      </c>
    </row>
    <row r="1969" spans="1:65" x14ac:dyDescent="0.2">
      <c r="A1969">
        <v>2026</v>
      </c>
      <c r="B1969">
        <v>4</v>
      </c>
      <c r="C1969" t="s">
        <v>198</v>
      </c>
      <c r="D1969" t="s">
        <v>202</v>
      </c>
      <c r="E1969" t="s">
        <v>30</v>
      </c>
      <c r="F1969">
        <v>9376</v>
      </c>
      <c r="G1969" t="s">
        <v>141</v>
      </c>
      <c r="H1969" t="s">
        <v>200</v>
      </c>
      <c r="I1969" t="s">
        <v>142</v>
      </c>
      <c r="J1969" s="1">
        <v>46113</v>
      </c>
      <c r="K1969" t="s">
        <v>440</v>
      </c>
      <c r="L1969">
        <v>1</v>
      </c>
      <c r="M1969" t="s">
        <v>441</v>
      </c>
      <c r="N1969" t="s">
        <v>442</v>
      </c>
      <c r="O1969" t="s">
        <v>147</v>
      </c>
      <c r="P1969" t="s">
        <v>153</v>
      </c>
      <c r="Q1969">
        <v>45</v>
      </c>
      <c r="R1969">
        <v>4</v>
      </c>
      <c r="S1969">
        <v>180</v>
      </c>
      <c r="T1969">
        <v>0</v>
      </c>
      <c r="U1969">
        <v>1</v>
      </c>
      <c r="V1969">
        <v>1</v>
      </c>
      <c r="W1969">
        <v>45</v>
      </c>
      <c r="X1969">
        <v>45</v>
      </c>
      <c r="Y1969">
        <v>0</v>
      </c>
      <c r="Z1969">
        <v>0</v>
      </c>
      <c r="AA1969">
        <v>135</v>
      </c>
      <c r="AB1969">
        <v>0</v>
      </c>
      <c r="AC1969">
        <v>135</v>
      </c>
      <c r="AD1969">
        <v>1</v>
      </c>
      <c r="AE1969">
        <v>0</v>
      </c>
      <c r="AF1969">
        <v>3</v>
      </c>
      <c r="AG1969">
        <v>0</v>
      </c>
      <c r="AH1969">
        <v>0</v>
      </c>
      <c r="AI1969">
        <v>1</v>
      </c>
      <c r="AJ1969">
        <v>0</v>
      </c>
      <c r="AK1969">
        <v>0</v>
      </c>
      <c r="AL1969">
        <v>0</v>
      </c>
      <c r="AM1969">
        <v>0</v>
      </c>
      <c r="AN1969">
        <v>0</v>
      </c>
      <c r="AO1969">
        <v>2</v>
      </c>
      <c r="AP1969">
        <v>2</v>
      </c>
      <c r="AQ1969">
        <v>2</v>
      </c>
      <c r="AR1969">
        <v>0</v>
      </c>
      <c r="AS1969">
        <v>0</v>
      </c>
      <c r="AT1969">
        <v>0</v>
      </c>
      <c r="AU1969">
        <v>0</v>
      </c>
      <c r="AV1969">
        <v>0</v>
      </c>
      <c r="AW1969">
        <v>0</v>
      </c>
      <c r="AX1969">
        <v>0</v>
      </c>
      <c r="AY1969">
        <v>0</v>
      </c>
      <c r="AZ1969">
        <v>0</v>
      </c>
      <c r="BA1969">
        <v>0</v>
      </c>
      <c r="BB1969">
        <v>0</v>
      </c>
      <c r="BC1969">
        <v>0</v>
      </c>
      <c r="BD1969">
        <v>0</v>
      </c>
      <c r="BE1969">
        <v>0</v>
      </c>
      <c r="BF1969">
        <v>2</v>
      </c>
      <c r="BG1969">
        <v>45</v>
      </c>
      <c r="BH1969">
        <v>0</v>
      </c>
      <c r="BI1969">
        <v>1</v>
      </c>
      <c r="BJ1969" s="2">
        <v>46132</v>
      </c>
      <c r="BK1969">
        <v>0</v>
      </c>
      <c r="BL1969" s="3" t="str">
        <f>VLOOKUP(O1969,DropDownList!$H$1:$I$7,2,FALSE)</f>
        <v>2024/25</v>
      </c>
      <c r="BM1969" s="3" t="str">
        <f t="shared" si="30"/>
        <v>PREG</v>
      </c>
    </row>
    <row r="1970" spans="1:65" x14ac:dyDescent="0.2">
      <c r="A1970">
        <v>2026</v>
      </c>
      <c r="B1970">
        <v>4</v>
      </c>
      <c r="C1970" t="s">
        <v>198</v>
      </c>
      <c r="D1970" t="s">
        <v>202</v>
      </c>
      <c r="E1970" t="s">
        <v>30</v>
      </c>
      <c r="F1970">
        <v>9376</v>
      </c>
      <c r="G1970" t="s">
        <v>141</v>
      </c>
      <c r="H1970" t="s">
        <v>200</v>
      </c>
      <c r="I1970" t="s">
        <v>142</v>
      </c>
      <c r="J1970" s="1">
        <v>46113</v>
      </c>
      <c r="K1970" t="s">
        <v>440</v>
      </c>
      <c r="L1970">
        <v>1</v>
      </c>
      <c r="M1970" t="s">
        <v>441</v>
      </c>
      <c r="N1970" t="s">
        <v>442</v>
      </c>
      <c r="O1970" t="s">
        <v>147</v>
      </c>
      <c r="P1970" t="s">
        <v>152</v>
      </c>
      <c r="Q1970">
        <v>0</v>
      </c>
      <c r="R1970">
        <v>178</v>
      </c>
      <c r="S1970">
        <v>7120</v>
      </c>
      <c r="T1970">
        <v>5120</v>
      </c>
      <c r="U1970">
        <v>0</v>
      </c>
      <c r="V1970">
        <v>0</v>
      </c>
      <c r="W1970">
        <v>0</v>
      </c>
      <c r="X1970">
        <v>0</v>
      </c>
      <c r="Y1970">
        <v>0</v>
      </c>
      <c r="Z1970">
        <v>0</v>
      </c>
      <c r="AA1970">
        <v>2000</v>
      </c>
      <c r="AB1970">
        <v>0</v>
      </c>
      <c r="AC1970">
        <v>2000</v>
      </c>
      <c r="AD1970">
        <v>0</v>
      </c>
      <c r="AE1970">
        <v>0</v>
      </c>
      <c r="AF1970">
        <v>50</v>
      </c>
      <c r="AG1970">
        <v>0</v>
      </c>
      <c r="AH1970">
        <v>128</v>
      </c>
      <c r="AI1970">
        <v>0</v>
      </c>
      <c r="AJ1970">
        <v>0</v>
      </c>
      <c r="AK1970">
        <v>0</v>
      </c>
      <c r="AL1970">
        <v>0</v>
      </c>
      <c r="AM1970">
        <v>0</v>
      </c>
      <c r="AN1970">
        <v>0</v>
      </c>
      <c r="AO1970">
        <v>0</v>
      </c>
      <c r="AP1970">
        <v>0</v>
      </c>
      <c r="AQ1970">
        <v>0</v>
      </c>
      <c r="AR1970">
        <v>0</v>
      </c>
      <c r="AS1970">
        <v>0</v>
      </c>
      <c r="AT1970">
        <v>0</v>
      </c>
      <c r="AU1970">
        <v>0</v>
      </c>
      <c r="AV1970">
        <v>0</v>
      </c>
      <c r="AW1970">
        <v>0</v>
      </c>
      <c r="AX1970">
        <v>0</v>
      </c>
      <c r="AY1970">
        <v>0</v>
      </c>
      <c r="AZ1970">
        <v>0</v>
      </c>
      <c r="BA1970">
        <v>0</v>
      </c>
      <c r="BB1970">
        <v>0</v>
      </c>
      <c r="BC1970">
        <v>0</v>
      </c>
      <c r="BD1970">
        <v>0</v>
      </c>
      <c r="BE1970">
        <v>0</v>
      </c>
      <c r="BF1970">
        <v>0</v>
      </c>
      <c r="BG1970">
        <v>0</v>
      </c>
      <c r="BH1970">
        <v>0</v>
      </c>
      <c r="BI1970">
        <v>0</v>
      </c>
      <c r="BJ1970" s="2">
        <v>46132</v>
      </c>
      <c r="BK1970">
        <v>0</v>
      </c>
      <c r="BL1970" s="3" t="str">
        <f>VLOOKUP(O1970,DropDownList!$H$1:$I$7,2,FALSE)</f>
        <v>2024/25</v>
      </c>
      <c r="BM1970" s="3" t="str">
        <f t="shared" si="30"/>
        <v>PCOA</v>
      </c>
    </row>
    <row r="1971" spans="1:65" x14ac:dyDescent="0.2">
      <c r="A1971">
        <v>2026</v>
      </c>
      <c r="B1971">
        <v>4</v>
      </c>
      <c r="C1971" t="s">
        <v>198</v>
      </c>
      <c r="D1971" t="s">
        <v>202</v>
      </c>
      <c r="E1971" t="s">
        <v>30</v>
      </c>
      <c r="F1971">
        <v>9376</v>
      </c>
      <c r="G1971" t="s">
        <v>141</v>
      </c>
      <c r="H1971" t="s">
        <v>200</v>
      </c>
      <c r="I1971" t="s">
        <v>142</v>
      </c>
      <c r="J1971" s="1">
        <v>46113</v>
      </c>
      <c r="K1971" t="s">
        <v>440</v>
      </c>
      <c r="L1971">
        <v>1</v>
      </c>
      <c r="M1971" t="s">
        <v>441</v>
      </c>
      <c r="N1971" t="s">
        <v>442</v>
      </c>
      <c r="O1971" t="s">
        <v>149</v>
      </c>
      <c r="P1971" t="s">
        <v>150</v>
      </c>
      <c r="Q1971">
        <v>35534.400000000001</v>
      </c>
      <c r="R1971">
        <v>310</v>
      </c>
      <c r="S1971">
        <v>56650.74</v>
      </c>
      <c r="T1971">
        <v>4441.95</v>
      </c>
      <c r="U1971">
        <v>199</v>
      </c>
      <c r="V1971">
        <v>163</v>
      </c>
      <c r="W1971">
        <v>24662.89</v>
      </c>
      <c r="X1971">
        <v>29631.25</v>
      </c>
      <c r="Y1971">
        <v>290</v>
      </c>
      <c r="Z1971">
        <v>52208.79</v>
      </c>
      <c r="AA1971">
        <v>16674.39</v>
      </c>
      <c r="AB1971">
        <v>5136.3500000000004</v>
      </c>
      <c r="AC1971">
        <v>11538.04</v>
      </c>
      <c r="AD1971">
        <v>146</v>
      </c>
      <c r="AE1971">
        <v>17</v>
      </c>
      <c r="AF1971">
        <v>90</v>
      </c>
      <c r="AG1971">
        <v>30</v>
      </c>
      <c r="AH1971">
        <v>20</v>
      </c>
      <c r="AI1971">
        <v>169</v>
      </c>
      <c r="AJ1971">
        <v>48</v>
      </c>
      <c r="AK1971">
        <v>26</v>
      </c>
      <c r="AL1971">
        <v>0</v>
      </c>
      <c r="AM1971">
        <v>13</v>
      </c>
      <c r="AN1971">
        <v>1</v>
      </c>
      <c r="AO1971">
        <v>222</v>
      </c>
      <c r="AP1971">
        <v>401</v>
      </c>
      <c r="AQ1971">
        <v>228</v>
      </c>
      <c r="AR1971">
        <v>0</v>
      </c>
      <c r="AS1971">
        <v>56</v>
      </c>
      <c r="AT1971">
        <v>0</v>
      </c>
      <c r="AU1971">
        <v>5</v>
      </c>
      <c r="AV1971">
        <v>1</v>
      </c>
      <c r="AW1971">
        <v>0</v>
      </c>
      <c r="AX1971">
        <v>0</v>
      </c>
      <c r="AY1971">
        <v>31</v>
      </c>
      <c r="AZ1971">
        <v>36</v>
      </c>
      <c r="BA1971">
        <v>5</v>
      </c>
      <c r="BB1971">
        <v>8</v>
      </c>
      <c r="BC1971">
        <v>0</v>
      </c>
      <c r="BD1971">
        <v>2</v>
      </c>
      <c r="BE1971">
        <v>0</v>
      </c>
      <c r="BF1971">
        <v>228</v>
      </c>
      <c r="BG1971">
        <v>29786.26</v>
      </c>
      <c r="BH1971">
        <v>1</v>
      </c>
      <c r="BI1971">
        <v>195</v>
      </c>
      <c r="BJ1971" s="2">
        <v>46132</v>
      </c>
      <c r="BK1971">
        <v>0</v>
      </c>
      <c r="BL1971" s="3" t="str">
        <f>VLOOKUP(O1971,DropDownList!$H$1:$I$7,2,FALSE)</f>
        <v>2025/26</v>
      </c>
      <c r="BM1971" s="3" t="str">
        <f t="shared" si="30"/>
        <v>FISCAL FINES</v>
      </c>
    </row>
    <row r="1972" spans="1:65" x14ac:dyDescent="0.2">
      <c r="A1972">
        <v>2026</v>
      </c>
      <c r="B1972">
        <v>4</v>
      </c>
      <c r="C1972" t="s">
        <v>198</v>
      </c>
      <c r="D1972" t="s">
        <v>203</v>
      </c>
      <c r="E1972" t="s">
        <v>30</v>
      </c>
      <c r="F1972">
        <v>9723</v>
      </c>
      <c r="G1972" t="s">
        <v>158</v>
      </c>
      <c r="H1972" t="s">
        <v>200</v>
      </c>
      <c r="I1972" t="s">
        <v>142</v>
      </c>
      <c r="J1972" s="1">
        <v>46113</v>
      </c>
      <c r="K1972" t="s">
        <v>440</v>
      </c>
      <c r="L1972">
        <v>1</v>
      </c>
      <c r="M1972" t="s">
        <v>441</v>
      </c>
      <c r="N1972" t="s">
        <v>442</v>
      </c>
      <c r="O1972" t="s">
        <v>156</v>
      </c>
      <c r="P1972" t="s">
        <v>160</v>
      </c>
      <c r="Q1972">
        <v>28566.3</v>
      </c>
      <c r="R1972">
        <v>421</v>
      </c>
      <c r="S1972">
        <v>176850</v>
      </c>
      <c r="T1972">
        <v>6510.33</v>
      </c>
      <c r="U1972">
        <v>92</v>
      </c>
      <c r="V1972">
        <v>45</v>
      </c>
      <c r="W1972">
        <v>15903.39</v>
      </c>
      <c r="X1972">
        <v>17593.39</v>
      </c>
      <c r="Y1972">
        <v>0</v>
      </c>
      <c r="Z1972">
        <v>0</v>
      </c>
      <c r="AA1972">
        <v>141773.37</v>
      </c>
      <c r="AB1972">
        <v>15646.69</v>
      </c>
      <c r="AC1972">
        <v>118752.01</v>
      </c>
      <c r="AD1972">
        <v>25</v>
      </c>
      <c r="AE1972">
        <v>20</v>
      </c>
      <c r="AF1972">
        <v>310</v>
      </c>
      <c r="AG1972">
        <v>51</v>
      </c>
      <c r="AH1972">
        <v>16</v>
      </c>
      <c r="AI1972">
        <v>41</v>
      </c>
      <c r="AJ1972">
        <v>0</v>
      </c>
      <c r="AK1972">
        <v>0</v>
      </c>
      <c r="AL1972">
        <v>0</v>
      </c>
      <c r="AM1972">
        <v>0</v>
      </c>
      <c r="AN1972">
        <v>0</v>
      </c>
      <c r="AO1972">
        <v>253</v>
      </c>
      <c r="AP1972">
        <v>1027</v>
      </c>
      <c r="AQ1972">
        <v>255</v>
      </c>
      <c r="AR1972">
        <v>2</v>
      </c>
      <c r="AS1972">
        <v>126</v>
      </c>
      <c r="AT1972">
        <v>6</v>
      </c>
      <c r="AU1972">
        <v>75</v>
      </c>
      <c r="AV1972">
        <v>28</v>
      </c>
      <c r="AW1972">
        <v>13</v>
      </c>
      <c r="AX1972">
        <v>0</v>
      </c>
      <c r="AY1972">
        <v>131</v>
      </c>
      <c r="AZ1972">
        <v>175</v>
      </c>
      <c r="BA1972">
        <v>97</v>
      </c>
      <c r="BB1972">
        <v>14</v>
      </c>
      <c r="BC1972">
        <v>5</v>
      </c>
      <c r="BD1972">
        <v>3</v>
      </c>
      <c r="BE1972">
        <v>0</v>
      </c>
      <c r="BF1972">
        <v>402</v>
      </c>
      <c r="BG1972">
        <v>15285</v>
      </c>
      <c r="BH1972">
        <v>3</v>
      </c>
      <c r="BI1972">
        <v>85</v>
      </c>
      <c r="BJ1972" s="2">
        <v>46132</v>
      </c>
      <c r="BK1972">
        <v>1</v>
      </c>
      <c r="BL1972" s="3" t="str">
        <f>VLOOKUP(O1972,DropDownList!$H$1:$I$7,2,FALSE)</f>
        <v>2023/24</v>
      </c>
      <c r="BM1972" s="3" t="str">
        <f t="shared" si="30"/>
        <v>SC COURT</v>
      </c>
    </row>
    <row r="1973" spans="1:65" x14ac:dyDescent="0.2">
      <c r="A1973">
        <v>2026</v>
      </c>
      <c r="B1973">
        <v>4</v>
      </c>
      <c r="C1973" t="s">
        <v>198</v>
      </c>
      <c r="D1973" t="s">
        <v>203</v>
      </c>
      <c r="E1973" t="s">
        <v>30</v>
      </c>
      <c r="F1973">
        <v>9723</v>
      </c>
      <c r="G1973" t="s">
        <v>158</v>
      </c>
      <c r="H1973" t="s">
        <v>200</v>
      </c>
      <c r="I1973" t="s">
        <v>142</v>
      </c>
      <c r="J1973" s="1">
        <v>46113</v>
      </c>
      <c r="K1973" t="s">
        <v>440</v>
      </c>
      <c r="L1973">
        <v>1</v>
      </c>
      <c r="M1973" t="s">
        <v>441</v>
      </c>
      <c r="N1973" t="s">
        <v>442</v>
      </c>
      <c r="O1973" t="s">
        <v>149</v>
      </c>
      <c r="P1973" t="s">
        <v>160</v>
      </c>
      <c r="Q1973">
        <v>45640.09</v>
      </c>
      <c r="R1973">
        <v>242</v>
      </c>
      <c r="S1973">
        <v>117438.32</v>
      </c>
      <c r="T1973">
        <v>2880</v>
      </c>
      <c r="U1973">
        <v>124</v>
      </c>
      <c r="V1973">
        <v>84</v>
      </c>
      <c r="W1973">
        <v>20757.18</v>
      </c>
      <c r="X1973">
        <v>32338.28</v>
      </c>
      <c r="Y1973">
        <v>0</v>
      </c>
      <c r="Z1973">
        <v>0</v>
      </c>
      <c r="AA1973">
        <v>68918.23</v>
      </c>
      <c r="AB1973">
        <v>3777.98</v>
      </c>
      <c r="AC1973">
        <v>60855.25</v>
      </c>
      <c r="AD1973">
        <v>38</v>
      </c>
      <c r="AE1973">
        <v>46</v>
      </c>
      <c r="AF1973">
        <v>112</v>
      </c>
      <c r="AG1973">
        <v>70</v>
      </c>
      <c r="AH1973">
        <v>6</v>
      </c>
      <c r="AI1973">
        <v>54</v>
      </c>
      <c r="AJ1973">
        <v>0</v>
      </c>
      <c r="AK1973">
        <v>0</v>
      </c>
      <c r="AL1973">
        <v>0</v>
      </c>
      <c r="AM1973">
        <v>0</v>
      </c>
      <c r="AN1973">
        <v>0</v>
      </c>
      <c r="AO1973">
        <v>143</v>
      </c>
      <c r="AP1973">
        <v>331</v>
      </c>
      <c r="AQ1973">
        <v>136</v>
      </c>
      <c r="AR1973">
        <v>0</v>
      </c>
      <c r="AS1973">
        <v>48</v>
      </c>
      <c r="AT1973">
        <v>0</v>
      </c>
      <c r="AU1973">
        <v>12</v>
      </c>
      <c r="AV1973">
        <v>3</v>
      </c>
      <c r="AW1973">
        <v>10</v>
      </c>
      <c r="AX1973">
        <v>0</v>
      </c>
      <c r="AY1973">
        <v>26</v>
      </c>
      <c r="AZ1973">
        <v>39</v>
      </c>
      <c r="BA1973">
        <v>8</v>
      </c>
      <c r="BB1973">
        <v>10</v>
      </c>
      <c r="BC1973">
        <v>3</v>
      </c>
      <c r="BD1973">
        <v>2</v>
      </c>
      <c r="BE1973">
        <v>0</v>
      </c>
      <c r="BF1973">
        <v>232</v>
      </c>
      <c r="BG1973">
        <v>23260</v>
      </c>
      <c r="BH1973">
        <v>0</v>
      </c>
      <c r="BI1973">
        <v>120</v>
      </c>
      <c r="BJ1973" s="2">
        <v>46132</v>
      </c>
      <c r="BK1973">
        <v>0</v>
      </c>
      <c r="BL1973" s="3" t="str">
        <f>VLOOKUP(O1973,DropDownList!$H$1:$I$7,2,FALSE)</f>
        <v>2025/26</v>
      </c>
      <c r="BM1973" s="3" t="str">
        <f t="shared" si="30"/>
        <v>SC COURT</v>
      </c>
    </row>
    <row r="1974" spans="1:65" x14ac:dyDescent="0.2">
      <c r="A1974">
        <v>2026</v>
      </c>
      <c r="B1974">
        <v>4</v>
      </c>
      <c r="C1974" t="s">
        <v>198</v>
      </c>
      <c r="D1974" t="s">
        <v>203</v>
      </c>
      <c r="E1974" t="s">
        <v>30</v>
      </c>
      <c r="F1974">
        <v>9723</v>
      </c>
      <c r="G1974" t="s">
        <v>158</v>
      </c>
      <c r="H1974" t="s">
        <v>200</v>
      </c>
      <c r="I1974" t="s">
        <v>142</v>
      </c>
      <c r="J1974" s="1">
        <v>46113</v>
      </c>
      <c r="K1974" t="s">
        <v>440</v>
      </c>
      <c r="L1974">
        <v>1</v>
      </c>
      <c r="M1974" t="s">
        <v>441</v>
      </c>
      <c r="N1974" t="s">
        <v>442</v>
      </c>
      <c r="O1974" t="s">
        <v>149</v>
      </c>
      <c r="P1974" t="s">
        <v>161</v>
      </c>
      <c r="Q1974">
        <v>1290</v>
      </c>
      <c r="R1974">
        <v>234</v>
      </c>
      <c r="S1974">
        <v>5725</v>
      </c>
      <c r="T1974">
        <v>150</v>
      </c>
      <c r="U1974">
        <v>118</v>
      </c>
      <c r="V1974">
        <v>38</v>
      </c>
      <c r="W1974">
        <v>950</v>
      </c>
      <c r="X1974">
        <v>950</v>
      </c>
      <c r="Y1974">
        <v>0</v>
      </c>
      <c r="Z1974">
        <v>0</v>
      </c>
      <c r="AA1974">
        <v>4285</v>
      </c>
      <c r="AB1974">
        <v>0</v>
      </c>
      <c r="AC1974">
        <v>0</v>
      </c>
      <c r="AD1974">
        <v>38</v>
      </c>
      <c r="AE1974">
        <v>0</v>
      </c>
      <c r="AF1974">
        <v>174</v>
      </c>
      <c r="AG1974">
        <v>0</v>
      </c>
      <c r="AH1974">
        <v>6</v>
      </c>
      <c r="AI1974">
        <v>54</v>
      </c>
      <c r="AJ1974">
        <v>0</v>
      </c>
      <c r="AK1974">
        <v>0</v>
      </c>
      <c r="AL1974">
        <v>0</v>
      </c>
      <c r="AM1974">
        <v>0</v>
      </c>
      <c r="AN1974">
        <v>0</v>
      </c>
      <c r="AO1974">
        <v>137</v>
      </c>
      <c r="AP1974">
        <v>316</v>
      </c>
      <c r="AQ1974">
        <v>129</v>
      </c>
      <c r="AR1974">
        <v>0</v>
      </c>
      <c r="AS1974">
        <v>47</v>
      </c>
      <c r="AT1974">
        <v>0</v>
      </c>
      <c r="AU1974">
        <v>12</v>
      </c>
      <c r="AV1974">
        <v>3</v>
      </c>
      <c r="AW1974">
        <v>10</v>
      </c>
      <c r="AX1974">
        <v>0</v>
      </c>
      <c r="AY1974">
        <v>23</v>
      </c>
      <c r="AZ1974">
        <v>36</v>
      </c>
      <c r="BA1974">
        <v>8</v>
      </c>
      <c r="BB1974">
        <v>10</v>
      </c>
      <c r="BC1974">
        <v>3</v>
      </c>
      <c r="BD1974">
        <v>2</v>
      </c>
      <c r="BE1974">
        <v>0</v>
      </c>
      <c r="BF1974">
        <v>224</v>
      </c>
      <c r="BG1974">
        <v>1290</v>
      </c>
      <c r="BH1974">
        <v>0</v>
      </c>
      <c r="BI1974">
        <v>114</v>
      </c>
      <c r="BJ1974" s="2">
        <v>46132</v>
      </c>
      <c r="BK1974">
        <v>0</v>
      </c>
      <c r="BL1974" s="3" t="str">
        <f>VLOOKUP(O1974,DropDownList!$H$1:$I$7,2,FALSE)</f>
        <v>2025/26</v>
      </c>
      <c r="BM1974" s="3" t="str">
        <f t="shared" si="30"/>
        <v>VSUR</v>
      </c>
    </row>
    <row r="1975" spans="1:65" x14ac:dyDescent="0.2">
      <c r="A1975">
        <v>2026</v>
      </c>
      <c r="B1975">
        <v>4</v>
      </c>
      <c r="C1975" t="s">
        <v>198</v>
      </c>
      <c r="D1975" t="s">
        <v>203</v>
      </c>
      <c r="E1975" t="s">
        <v>30</v>
      </c>
      <c r="F1975">
        <v>9723</v>
      </c>
      <c r="G1975" t="s">
        <v>158</v>
      </c>
      <c r="H1975" t="s">
        <v>200</v>
      </c>
      <c r="I1975" t="s">
        <v>142</v>
      </c>
      <c r="J1975" s="1">
        <v>46113</v>
      </c>
      <c r="K1975" t="s">
        <v>440</v>
      </c>
      <c r="L1975">
        <v>1</v>
      </c>
      <c r="M1975" t="s">
        <v>441</v>
      </c>
      <c r="N1975" t="s">
        <v>442</v>
      </c>
      <c r="O1975" t="s">
        <v>149</v>
      </c>
      <c r="P1975" t="s">
        <v>159</v>
      </c>
      <c r="Q1975">
        <v>3135.6</v>
      </c>
      <c r="R1975">
        <v>4</v>
      </c>
      <c r="S1975">
        <v>76535.600000000006</v>
      </c>
      <c r="T1975">
        <v>0</v>
      </c>
      <c r="U1975">
        <v>1</v>
      </c>
      <c r="V1975">
        <v>0</v>
      </c>
      <c r="W1975">
        <v>0</v>
      </c>
      <c r="X1975">
        <v>0</v>
      </c>
      <c r="Y1975">
        <v>0</v>
      </c>
      <c r="Z1975">
        <v>0</v>
      </c>
      <c r="AA1975">
        <v>73400</v>
      </c>
      <c r="AB1975">
        <v>0</v>
      </c>
      <c r="AC1975">
        <v>0</v>
      </c>
      <c r="AD1975">
        <v>0</v>
      </c>
      <c r="AE1975">
        <v>0</v>
      </c>
      <c r="AF1975">
        <v>3</v>
      </c>
      <c r="AG1975">
        <v>1</v>
      </c>
      <c r="AH1975">
        <v>0</v>
      </c>
      <c r="AI1975">
        <v>0</v>
      </c>
      <c r="AJ1975">
        <v>0</v>
      </c>
      <c r="AK1975">
        <v>0</v>
      </c>
      <c r="AL1975">
        <v>0</v>
      </c>
      <c r="AM1975">
        <v>0</v>
      </c>
      <c r="AN1975">
        <v>0</v>
      </c>
      <c r="AO1975">
        <v>0</v>
      </c>
      <c r="AP1975">
        <v>0</v>
      </c>
      <c r="AQ1975">
        <v>0</v>
      </c>
      <c r="AR1975">
        <v>0</v>
      </c>
      <c r="AS1975">
        <v>0</v>
      </c>
      <c r="AT1975">
        <v>0</v>
      </c>
      <c r="AU1975">
        <v>0</v>
      </c>
      <c r="AV1975">
        <v>0</v>
      </c>
      <c r="AW1975">
        <v>0</v>
      </c>
      <c r="AX1975">
        <v>0</v>
      </c>
      <c r="AY1975">
        <v>0</v>
      </c>
      <c r="AZ1975">
        <v>0</v>
      </c>
      <c r="BA1975">
        <v>0</v>
      </c>
      <c r="BB1975">
        <v>0</v>
      </c>
      <c r="BC1975">
        <v>0</v>
      </c>
      <c r="BD1975">
        <v>0</v>
      </c>
      <c r="BE1975">
        <v>0</v>
      </c>
      <c r="BF1975">
        <v>0</v>
      </c>
      <c r="BG1975">
        <v>0</v>
      </c>
      <c r="BH1975">
        <v>0</v>
      </c>
      <c r="BI1975">
        <v>0</v>
      </c>
      <c r="BJ1975" s="2">
        <v>46132</v>
      </c>
      <c r="BK1975">
        <v>0</v>
      </c>
      <c r="BL1975" s="3" t="str">
        <f>VLOOKUP(O1975,DropDownList!$H$1:$I$7,2,FALSE)</f>
        <v>2025/26</v>
      </c>
      <c r="BM1975" s="3" t="str">
        <f t="shared" si="30"/>
        <v>CONF</v>
      </c>
    </row>
    <row r="1976" spans="1:65" x14ac:dyDescent="0.2">
      <c r="A1976">
        <v>2026</v>
      </c>
      <c r="B1976">
        <v>4</v>
      </c>
      <c r="C1976" t="s">
        <v>198</v>
      </c>
      <c r="D1976" t="s">
        <v>203</v>
      </c>
      <c r="E1976" t="s">
        <v>30</v>
      </c>
      <c r="F1976">
        <v>9723</v>
      </c>
      <c r="G1976" t="s">
        <v>158</v>
      </c>
      <c r="H1976" t="s">
        <v>200</v>
      </c>
      <c r="I1976" t="s">
        <v>142</v>
      </c>
      <c r="J1976" s="1">
        <v>46113</v>
      </c>
      <c r="K1976" t="s">
        <v>440</v>
      </c>
      <c r="L1976">
        <v>1</v>
      </c>
      <c r="M1976" t="s">
        <v>441</v>
      </c>
      <c r="N1976" t="s">
        <v>442</v>
      </c>
      <c r="O1976" t="s">
        <v>147</v>
      </c>
      <c r="P1976" t="s">
        <v>160</v>
      </c>
      <c r="Q1976">
        <v>48725.15</v>
      </c>
      <c r="R1976">
        <v>413</v>
      </c>
      <c r="S1976">
        <v>198143.09</v>
      </c>
      <c r="T1976">
        <v>10419.299999999999</v>
      </c>
      <c r="U1976">
        <v>134</v>
      </c>
      <c r="V1976">
        <v>66</v>
      </c>
      <c r="W1976">
        <v>22736.33</v>
      </c>
      <c r="X1976">
        <v>28372.73</v>
      </c>
      <c r="Y1976">
        <v>0</v>
      </c>
      <c r="Z1976">
        <v>0</v>
      </c>
      <c r="AA1976">
        <v>138998.64000000001</v>
      </c>
      <c r="AB1976">
        <v>23283.51</v>
      </c>
      <c r="AC1976">
        <v>108554.03</v>
      </c>
      <c r="AD1976">
        <v>24</v>
      </c>
      <c r="AE1976">
        <v>42</v>
      </c>
      <c r="AF1976">
        <v>253</v>
      </c>
      <c r="AG1976">
        <v>81</v>
      </c>
      <c r="AH1976">
        <v>20</v>
      </c>
      <c r="AI1976">
        <v>53</v>
      </c>
      <c r="AJ1976">
        <v>0</v>
      </c>
      <c r="AK1976">
        <v>0</v>
      </c>
      <c r="AL1976">
        <v>0</v>
      </c>
      <c r="AM1976">
        <v>0</v>
      </c>
      <c r="AN1976">
        <v>0</v>
      </c>
      <c r="AO1976">
        <v>261</v>
      </c>
      <c r="AP1976">
        <v>877</v>
      </c>
      <c r="AQ1976">
        <v>252</v>
      </c>
      <c r="AR1976">
        <v>1</v>
      </c>
      <c r="AS1976">
        <v>119</v>
      </c>
      <c r="AT1976">
        <v>2</v>
      </c>
      <c r="AU1976">
        <v>43</v>
      </c>
      <c r="AV1976">
        <v>17</v>
      </c>
      <c r="AW1976">
        <v>24</v>
      </c>
      <c r="AX1976">
        <v>0</v>
      </c>
      <c r="AY1976">
        <v>112</v>
      </c>
      <c r="AZ1976">
        <v>131</v>
      </c>
      <c r="BA1976">
        <v>59</v>
      </c>
      <c r="BB1976">
        <v>27</v>
      </c>
      <c r="BC1976">
        <v>5</v>
      </c>
      <c r="BD1976">
        <v>1</v>
      </c>
      <c r="BE1976">
        <v>0</v>
      </c>
      <c r="BF1976">
        <v>387</v>
      </c>
      <c r="BG1976">
        <v>22687.4</v>
      </c>
      <c r="BH1976">
        <v>6</v>
      </c>
      <c r="BI1976">
        <v>131</v>
      </c>
      <c r="BJ1976" s="2">
        <v>46132</v>
      </c>
      <c r="BK1976">
        <v>0</v>
      </c>
      <c r="BL1976" s="3" t="str">
        <f>VLOOKUP(O1976,DropDownList!$H$1:$I$7,2,FALSE)</f>
        <v>2024/25</v>
      </c>
      <c r="BM1976" s="3" t="str">
        <f t="shared" si="30"/>
        <v>SC COURT</v>
      </c>
    </row>
    <row r="1977" spans="1:65" x14ac:dyDescent="0.2">
      <c r="A1977">
        <v>2026</v>
      </c>
      <c r="B1977">
        <v>4</v>
      </c>
      <c r="C1977" t="s">
        <v>198</v>
      </c>
      <c r="D1977" t="s">
        <v>203</v>
      </c>
      <c r="E1977" t="s">
        <v>30</v>
      </c>
      <c r="F1977">
        <v>9723</v>
      </c>
      <c r="G1977" t="s">
        <v>158</v>
      </c>
      <c r="H1977" t="s">
        <v>200</v>
      </c>
      <c r="I1977" t="s">
        <v>142</v>
      </c>
      <c r="J1977" s="1">
        <v>46113</v>
      </c>
      <c r="K1977" t="s">
        <v>440</v>
      </c>
      <c r="L1977">
        <v>1</v>
      </c>
      <c r="M1977" t="s">
        <v>441</v>
      </c>
      <c r="N1977" t="s">
        <v>442</v>
      </c>
      <c r="O1977" t="s">
        <v>156</v>
      </c>
      <c r="P1977" t="s">
        <v>161</v>
      </c>
      <c r="Q1977">
        <v>815</v>
      </c>
      <c r="R1977">
        <v>405</v>
      </c>
      <c r="S1977">
        <v>8380</v>
      </c>
      <c r="T1977">
        <v>280.33</v>
      </c>
      <c r="U1977">
        <v>89</v>
      </c>
      <c r="V1977">
        <v>27</v>
      </c>
      <c r="W1977">
        <v>555</v>
      </c>
      <c r="X1977">
        <v>555</v>
      </c>
      <c r="Y1977">
        <v>0</v>
      </c>
      <c r="Z1977">
        <v>0</v>
      </c>
      <c r="AA1977">
        <v>7284.67</v>
      </c>
      <c r="AB1977">
        <v>0</v>
      </c>
      <c r="AC1977">
        <v>0</v>
      </c>
      <c r="AD1977">
        <v>25</v>
      </c>
      <c r="AE1977">
        <v>2</v>
      </c>
      <c r="AF1977">
        <v>346</v>
      </c>
      <c r="AG1977">
        <v>2</v>
      </c>
      <c r="AH1977">
        <v>15</v>
      </c>
      <c r="AI1977">
        <v>41</v>
      </c>
      <c r="AJ1977">
        <v>0</v>
      </c>
      <c r="AK1977">
        <v>0</v>
      </c>
      <c r="AL1977">
        <v>0</v>
      </c>
      <c r="AM1977">
        <v>0</v>
      </c>
      <c r="AN1977">
        <v>0</v>
      </c>
      <c r="AO1977">
        <v>244</v>
      </c>
      <c r="AP1977">
        <v>1019</v>
      </c>
      <c r="AQ1977">
        <v>255</v>
      </c>
      <c r="AR1977">
        <v>1</v>
      </c>
      <c r="AS1977">
        <v>129</v>
      </c>
      <c r="AT1977">
        <v>6</v>
      </c>
      <c r="AU1977">
        <v>75</v>
      </c>
      <c r="AV1977">
        <v>27</v>
      </c>
      <c r="AW1977">
        <v>12</v>
      </c>
      <c r="AX1977">
        <v>0</v>
      </c>
      <c r="AY1977">
        <v>129</v>
      </c>
      <c r="AZ1977">
        <v>174</v>
      </c>
      <c r="BA1977">
        <v>95</v>
      </c>
      <c r="BB1977">
        <v>13</v>
      </c>
      <c r="BC1977">
        <v>5</v>
      </c>
      <c r="BD1977">
        <v>3</v>
      </c>
      <c r="BE1977">
        <v>0</v>
      </c>
      <c r="BF1977">
        <v>389</v>
      </c>
      <c r="BG1977">
        <v>750</v>
      </c>
      <c r="BH1977">
        <v>1</v>
      </c>
      <c r="BI1977">
        <v>83</v>
      </c>
      <c r="BJ1977" s="2">
        <v>46132</v>
      </c>
      <c r="BK1977">
        <v>1</v>
      </c>
      <c r="BL1977" s="3" t="str">
        <f>VLOOKUP(O1977,DropDownList!$H$1:$I$7,2,FALSE)</f>
        <v>2023/24</v>
      </c>
      <c r="BM1977" s="3" t="str">
        <f t="shared" si="30"/>
        <v>VSUR</v>
      </c>
    </row>
    <row r="1978" spans="1:65" x14ac:dyDescent="0.2">
      <c r="A1978">
        <v>2026</v>
      </c>
      <c r="B1978">
        <v>4</v>
      </c>
      <c r="C1978" t="s">
        <v>198</v>
      </c>
      <c r="D1978" t="s">
        <v>203</v>
      </c>
      <c r="E1978" t="s">
        <v>30</v>
      </c>
      <c r="F1978">
        <v>9723</v>
      </c>
      <c r="G1978" t="s">
        <v>158</v>
      </c>
      <c r="H1978" t="s">
        <v>200</v>
      </c>
      <c r="I1978" t="s">
        <v>142</v>
      </c>
      <c r="J1978" s="1">
        <v>46113</v>
      </c>
      <c r="K1978" t="s">
        <v>440</v>
      </c>
      <c r="L1978">
        <v>1</v>
      </c>
      <c r="M1978" t="s">
        <v>441</v>
      </c>
      <c r="N1978" t="s">
        <v>442</v>
      </c>
      <c r="O1978" t="s">
        <v>156</v>
      </c>
      <c r="P1978" t="s">
        <v>159</v>
      </c>
      <c r="Q1978">
        <v>0</v>
      </c>
      <c r="R1978">
        <v>4</v>
      </c>
      <c r="S1978">
        <v>116040.53</v>
      </c>
      <c r="T1978">
        <v>1450.28</v>
      </c>
      <c r="U1978">
        <v>0</v>
      </c>
      <c r="V1978">
        <v>0</v>
      </c>
      <c r="W1978">
        <v>0</v>
      </c>
      <c r="X1978">
        <v>0</v>
      </c>
      <c r="Y1978">
        <v>0</v>
      </c>
      <c r="Z1978">
        <v>0</v>
      </c>
      <c r="AA1978">
        <v>114590.25</v>
      </c>
      <c r="AB1978">
        <v>0</v>
      </c>
      <c r="AC1978">
        <v>0</v>
      </c>
      <c r="AD1978">
        <v>0</v>
      </c>
      <c r="AE1978">
        <v>0</v>
      </c>
      <c r="AF1978">
        <v>2</v>
      </c>
      <c r="AG1978">
        <v>0</v>
      </c>
      <c r="AH1978">
        <v>0</v>
      </c>
      <c r="AI1978">
        <v>0</v>
      </c>
      <c r="AJ1978">
        <v>0</v>
      </c>
      <c r="AK1978">
        <v>0</v>
      </c>
      <c r="AL1978">
        <v>0</v>
      </c>
      <c r="AM1978">
        <v>0</v>
      </c>
      <c r="AN1978">
        <v>0</v>
      </c>
      <c r="AO1978">
        <v>1</v>
      </c>
      <c r="AP1978">
        <v>2</v>
      </c>
      <c r="AQ1978">
        <v>2</v>
      </c>
      <c r="AR1978">
        <v>0</v>
      </c>
      <c r="AS1978">
        <v>0</v>
      </c>
      <c r="AT1978">
        <v>0</v>
      </c>
      <c r="AU1978">
        <v>0</v>
      </c>
      <c r="AV1978">
        <v>0</v>
      </c>
      <c r="AW1978">
        <v>0</v>
      </c>
      <c r="AX1978">
        <v>0</v>
      </c>
      <c r="AY1978">
        <v>0</v>
      </c>
      <c r="AZ1978">
        <v>0</v>
      </c>
      <c r="BA1978">
        <v>0</v>
      </c>
      <c r="BB1978">
        <v>0</v>
      </c>
      <c r="BC1978">
        <v>0</v>
      </c>
      <c r="BD1978">
        <v>0</v>
      </c>
      <c r="BE1978">
        <v>0</v>
      </c>
      <c r="BF1978">
        <v>0</v>
      </c>
      <c r="BG1978">
        <v>0</v>
      </c>
      <c r="BH1978">
        <v>2</v>
      </c>
      <c r="BI1978">
        <v>0</v>
      </c>
      <c r="BJ1978" s="2">
        <v>46132</v>
      </c>
      <c r="BK1978">
        <v>0</v>
      </c>
      <c r="BL1978" s="3" t="str">
        <f>VLOOKUP(O1978,DropDownList!$H$1:$I$7,2,FALSE)</f>
        <v>2023/24</v>
      </c>
      <c r="BM1978" s="3" t="str">
        <f t="shared" si="30"/>
        <v>CONF</v>
      </c>
    </row>
    <row r="1979" spans="1:65" x14ac:dyDescent="0.2">
      <c r="A1979">
        <v>2026</v>
      </c>
      <c r="B1979">
        <v>4</v>
      </c>
      <c r="C1979" t="s">
        <v>198</v>
      </c>
      <c r="D1979" t="s">
        <v>203</v>
      </c>
      <c r="E1979" t="s">
        <v>30</v>
      </c>
      <c r="F1979">
        <v>9723</v>
      </c>
      <c r="G1979" t="s">
        <v>158</v>
      </c>
      <c r="H1979" t="s">
        <v>200</v>
      </c>
      <c r="I1979" t="s">
        <v>142</v>
      </c>
      <c r="J1979" s="1">
        <v>46113</v>
      </c>
      <c r="K1979" t="s">
        <v>440</v>
      </c>
      <c r="L1979">
        <v>1</v>
      </c>
      <c r="M1979" t="s">
        <v>441</v>
      </c>
      <c r="N1979" t="s">
        <v>442</v>
      </c>
      <c r="O1979" t="s">
        <v>155</v>
      </c>
      <c r="P1979" t="s">
        <v>160</v>
      </c>
      <c r="Q1979">
        <v>23078.81</v>
      </c>
      <c r="R1979">
        <v>479</v>
      </c>
      <c r="S1979">
        <v>200607.9</v>
      </c>
      <c r="T1979">
        <v>8223.2099999999991</v>
      </c>
      <c r="U1979">
        <v>75</v>
      </c>
      <c r="V1979">
        <v>46</v>
      </c>
      <c r="W1979">
        <v>13231.71</v>
      </c>
      <c r="X1979">
        <v>14041.71</v>
      </c>
      <c r="Y1979">
        <v>0</v>
      </c>
      <c r="Z1979">
        <v>0</v>
      </c>
      <c r="AA1979">
        <v>169305.88</v>
      </c>
      <c r="AB1979">
        <v>14401.15</v>
      </c>
      <c r="AC1979">
        <v>146314.73000000001</v>
      </c>
      <c r="AD1979">
        <v>22</v>
      </c>
      <c r="AE1979">
        <v>24</v>
      </c>
      <c r="AF1979">
        <v>377</v>
      </c>
      <c r="AG1979">
        <v>43</v>
      </c>
      <c r="AH1979">
        <v>18</v>
      </c>
      <c r="AI1979">
        <v>32</v>
      </c>
      <c r="AJ1979">
        <v>0</v>
      </c>
      <c r="AK1979">
        <v>0</v>
      </c>
      <c r="AL1979">
        <v>0</v>
      </c>
      <c r="AM1979">
        <v>0</v>
      </c>
      <c r="AN1979">
        <v>0</v>
      </c>
      <c r="AO1979">
        <v>317</v>
      </c>
      <c r="AP1979">
        <v>1391</v>
      </c>
      <c r="AQ1979">
        <v>339</v>
      </c>
      <c r="AR1979">
        <v>0</v>
      </c>
      <c r="AS1979">
        <v>179</v>
      </c>
      <c r="AT1979">
        <v>23</v>
      </c>
      <c r="AU1979">
        <v>98</v>
      </c>
      <c r="AV1979">
        <v>44</v>
      </c>
      <c r="AW1979">
        <v>12</v>
      </c>
      <c r="AX1979">
        <v>0</v>
      </c>
      <c r="AY1979">
        <v>156</v>
      </c>
      <c r="AZ1979">
        <v>226</v>
      </c>
      <c r="BA1979">
        <v>135</v>
      </c>
      <c r="BB1979">
        <v>34</v>
      </c>
      <c r="BC1979">
        <v>19</v>
      </c>
      <c r="BD1979">
        <v>14</v>
      </c>
      <c r="BE1979">
        <v>0</v>
      </c>
      <c r="BF1979">
        <v>462</v>
      </c>
      <c r="BG1979">
        <v>11540</v>
      </c>
      <c r="BH1979">
        <v>9</v>
      </c>
      <c r="BI1979">
        <v>65</v>
      </c>
      <c r="BJ1979" s="2">
        <v>46132</v>
      </c>
      <c r="BK1979">
        <v>2</v>
      </c>
      <c r="BL1979" s="3" t="str">
        <f>VLOOKUP(O1979,DropDownList!$H$1:$I$7,2,FALSE)</f>
        <v>2022/23</v>
      </c>
      <c r="BM1979" s="3" t="str">
        <f t="shared" si="30"/>
        <v>SC COURT</v>
      </c>
    </row>
    <row r="1980" spans="1:65" x14ac:dyDescent="0.2">
      <c r="A1980">
        <v>2026</v>
      </c>
      <c r="B1980">
        <v>4</v>
      </c>
      <c r="C1980" t="s">
        <v>198</v>
      </c>
      <c r="D1980" t="s">
        <v>203</v>
      </c>
      <c r="E1980" t="s">
        <v>30</v>
      </c>
      <c r="F1980">
        <v>9723</v>
      </c>
      <c r="G1980" t="s">
        <v>158</v>
      </c>
      <c r="H1980" t="s">
        <v>200</v>
      </c>
      <c r="I1980" t="s">
        <v>142</v>
      </c>
      <c r="J1980" s="1">
        <v>46113</v>
      </c>
      <c r="K1980" t="s">
        <v>440</v>
      </c>
      <c r="L1980">
        <v>1</v>
      </c>
      <c r="M1980" t="s">
        <v>441</v>
      </c>
      <c r="N1980" t="s">
        <v>442</v>
      </c>
      <c r="O1980" t="s">
        <v>155</v>
      </c>
      <c r="P1980" t="s">
        <v>161</v>
      </c>
      <c r="Q1980">
        <v>595</v>
      </c>
      <c r="R1980">
        <v>450</v>
      </c>
      <c r="S1980">
        <v>9485</v>
      </c>
      <c r="T1980">
        <v>350</v>
      </c>
      <c r="U1980">
        <v>69</v>
      </c>
      <c r="V1980">
        <v>21</v>
      </c>
      <c r="W1980">
        <v>465</v>
      </c>
      <c r="X1980">
        <v>465</v>
      </c>
      <c r="Y1980">
        <v>0</v>
      </c>
      <c r="Z1980">
        <v>0</v>
      </c>
      <c r="AA1980">
        <v>8540</v>
      </c>
      <c r="AB1980">
        <v>0</v>
      </c>
      <c r="AC1980">
        <v>0</v>
      </c>
      <c r="AD1980">
        <v>21</v>
      </c>
      <c r="AE1980">
        <v>0</v>
      </c>
      <c r="AF1980">
        <v>403</v>
      </c>
      <c r="AG1980">
        <v>0</v>
      </c>
      <c r="AH1980">
        <v>18</v>
      </c>
      <c r="AI1980">
        <v>29</v>
      </c>
      <c r="AJ1980">
        <v>0</v>
      </c>
      <c r="AK1980">
        <v>0</v>
      </c>
      <c r="AL1980">
        <v>0</v>
      </c>
      <c r="AM1980">
        <v>0</v>
      </c>
      <c r="AN1980">
        <v>0</v>
      </c>
      <c r="AO1980">
        <v>299</v>
      </c>
      <c r="AP1980">
        <v>1306</v>
      </c>
      <c r="AQ1980">
        <v>323</v>
      </c>
      <c r="AR1980">
        <v>0</v>
      </c>
      <c r="AS1980">
        <v>175</v>
      </c>
      <c r="AT1980">
        <v>22</v>
      </c>
      <c r="AU1980">
        <v>94</v>
      </c>
      <c r="AV1980">
        <v>41</v>
      </c>
      <c r="AW1980">
        <v>12</v>
      </c>
      <c r="AX1980">
        <v>0</v>
      </c>
      <c r="AY1980">
        <v>145</v>
      </c>
      <c r="AZ1980">
        <v>209</v>
      </c>
      <c r="BA1980">
        <v>125</v>
      </c>
      <c r="BB1980">
        <v>32</v>
      </c>
      <c r="BC1980">
        <v>17</v>
      </c>
      <c r="BD1980">
        <v>12</v>
      </c>
      <c r="BE1980">
        <v>0</v>
      </c>
      <c r="BF1980">
        <v>433</v>
      </c>
      <c r="BG1980">
        <v>595</v>
      </c>
      <c r="BH1980">
        <v>0</v>
      </c>
      <c r="BI1980">
        <v>60</v>
      </c>
      <c r="BJ1980" s="2">
        <v>46132</v>
      </c>
      <c r="BK1980">
        <v>2</v>
      </c>
      <c r="BL1980" s="3" t="str">
        <f>VLOOKUP(O1980,DropDownList!$H$1:$I$7,2,FALSE)</f>
        <v>2022/23</v>
      </c>
      <c r="BM1980" s="3" t="str">
        <f t="shared" si="30"/>
        <v>VSUR</v>
      </c>
    </row>
    <row r="1981" spans="1:65" x14ac:dyDescent="0.2">
      <c r="A1981">
        <v>2026</v>
      </c>
      <c r="B1981">
        <v>4</v>
      </c>
      <c r="C1981" t="s">
        <v>198</v>
      </c>
      <c r="D1981" t="s">
        <v>203</v>
      </c>
      <c r="E1981" t="s">
        <v>30</v>
      </c>
      <c r="F1981">
        <v>9723</v>
      </c>
      <c r="G1981" t="s">
        <v>158</v>
      </c>
      <c r="H1981" t="s">
        <v>200</v>
      </c>
      <c r="I1981" t="s">
        <v>142</v>
      </c>
      <c r="J1981" s="1">
        <v>46113</v>
      </c>
      <c r="K1981" t="s">
        <v>440</v>
      </c>
      <c r="L1981">
        <v>1</v>
      </c>
      <c r="M1981" t="s">
        <v>441</v>
      </c>
      <c r="N1981" t="s">
        <v>442</v>
      </c>
      <c r="O1981" t="s">
        <v>155</v>
      </c>
      <c r="P1981" t="s">
        <v>159</v>
      </c>
      <c r="Q1981">
        <v>0</v>
      </c>
      <c r="R1981">
        <v>6</v>
      </c>
      <c r="S1981">
        <v>118368.8</v>
      </c>
      <c r="T1981">
        <v>0</v>
      </c>
      <c r="U1981">
        <v>0</v>
      </c>
      <c r="V1981">
        <v>0</v>
      </c>
      <c r="W1981">
        <v>0</v>
      </c>
      <c r="X1981">
        <v>0</v>
      </c>
      <c r="Y1981">
        <v>0</v>
      </c>
      <c r="Z1981">
        <v>0</v>
      </c>
      <c r="AA1981">
        <v>118368.8</v>
      </c>
      <c r="AB1981">
        <v>0</v>
      </c>
      <c r="AC1981">
        <v>0</v>
      </c>
      <c r="AD1981">
        <v>0</v>
      </c>
      <c r="AE1981">
        <v>0</v>
      </c>
      <c r="AF1981">
        <v>6</v>
      </c>
      <c r="AG1981">
        <v>0</v>
      </c>
      <c r="AH1981">
        <v>0</v>
      </c>
      <c r="AI1981">
        <v>0</v>
      </c>
      <c r="AJ1981">
        <v>0</v>
      </c>
      <c r="AK1981">
        <v>0</v>
      </c>
      <c r="AL1981">
        <v>0</v>
      </c>
      <c r="AM1981">
        <v>0</v>
      </c>
      <c r="AN1981">
        <v>0</v>
      </c>
      <c r="AO1981">
        <v>0</v>
      </c>
      <c r="AP1981">
        <v>0</v>
      </c>
      <c r="AQ1981">
        <v>0</v>
      </c>
      <c r="AR1981">
        <v>0</v>
      </c>
      <c r="AS1981">
        <v>0</v>
      </c>
      <c r="AT1981">
        <v>0</v>
      </c>
      <c r="AU1981">
        <v>0</v>
      </c>
      <c r="AV1981">
        <v>0</v>
      </c>
      <c r="AW1981">
        <v>0</v>
      </c>
      <c r="AX1981">
        <v>0</v>
      </c>
      <c r="AY1981">
        <v>0</v>
      </c>
      <c r="AZ1981">
        <v>0</v>
      </c>
      <c r="BA1981">
        <v>0</v>
      </c>
      <c r="BB1981">
        <v>0</v>
      </c>
      <c r="BC1981">
        <v>0</v>
      </c>
      <c r="BD1981">
        <v>0</v>
      </c>
      <c r="BE1981">
        <v>0</v>
      </c>
      <c r="BF1981">
        <v>0</v>
      </c>
      <c r="BG1981">
        <v>0</v>
      </c>
      <c r="BH1981">
        <v>0</v>
      </c>
      <c r="BI1981">
        <v>0</v>
      </c>
      <c r="BJ1981" s="2">
        <v>46132</v>
      </c>
      <c r="BK1981">
        <v>0</v>
      </c>
      <c r="BL1981" s="3" t="str">
        <f>VLOOKUP(O1981,DropDownList!$H$1:$I$7,2,FALSE)</f>
        <v>2022/23</v>
      </c>
      <c r="BM1981" s="3" t="str">
        <f t="shared" si="30"/>
        <v>CONF</v>
      </c>
    </row>
    <row r="1982" spans="1:65" x14ac:dyDescent="0.2">
      <c r="A1982">
        <v>2026</v>
      </c>
      <c r="B1982">
        <v>4</v>
      </c>
      <c r="C1982" t="s">
        <v>198</v>
      </c>
      <c r="D1982" t="s">
        <v>203</v>
      </c>
      <c r="E1982" t="s">
        <v>30</v>
      </c>
      <c r="F1982">
        <v>9723</v>
      </c>
      <c r="G1982" t="s">
        <v>158</v>
      </c>
      <c r="H1982" t="s">
        <v>200</v>
      </c>
      <c r="I1982" t="s">
        <v>142</v>
      </c>
      <c r="J1982" s="1">
        <v>46113</v>
      </c>
      <c r="K1982" t="s">
        <v>440</v>
      </c>
      <c r="L1982">
        <v>1</v>
      </c>
      <c r="M1982" t="s">
        <v>441</v>
      </c>
      <c r="N1982" t="s">
        <v>442</v>
      </c>
      <c r="O1982" t="s">
        <v>147</v>
      </c>
      <c r="P1982" t="s">
        <v>159</v>
      </c>
      <c r="Q1982">
        <v>4121.25</v>
      </c>
      <c r="R1982">
        <v>6</v>
      </c>
      <c r="S1982">
        <v>19022.25</v>
      </c>
      <c r="T1982">
        <v>187.54</v>
      </c>
      <c r="U1982">
        <v>2</v>
      </c>
      <c r="V1982">
        <v>2</v>
      </c>
      <c r="W1982">
        <v>4121.25</v>
      </c>
      <c r="X1982">
        <v>4121.25</v>
      </c>
      <c r="Y1982">
        <v>0</v>
      </c>
      <c r="Z1982">
        <v>0</v>
      </c>
      <c r="AA1982">
        <v>14713.46</v>
      </c>
      <c r="AB1982">
        <v>0</v>
      </c>
      <c r="AC1982">
        <v>0</v>
      </c>
      <c r="AD1982">
        <v>2</v>
      </c>
      <c r="AE1982">
        <v>0</v>
      </c>
      <c r="AF1982">
        <v>2</v>
      </c>
      <c r="AG1982">
        <v>0</v>
      </c>
      <c r="AH1982">
        <v>0</v>
      </c>
      <c r="AI1982">
        <v>2</v>
      </c>
      <c r="AJ1982">
        <v>0</v>
      </c>
      <c r="AK1982">
        <v>0</v>
      </c>
      <c r="AL1982">
        <v>0</v>
      </c>
      <c r="AM1982">
        <v>0</v>
      </c>
      <c r="AN1982">
        <v>0</v>
      </c>
      <c r="AO1982">
        <v>1</v>
      </c>
      <c r="AP1982">
        <v>1</v>
      </c>
      <c r="AQ1982">
        <v>1</v>
      </c>
      <c r="AR1982">
        <v>0</v>
      </c>
      <c r="AS1982">
        <v>0</v>
      </c>
      <c r="AT1982">
        <v>0</v>
      </c>
      <c r="AU1982">
        <v>0</v>
      </c>
      <c r="AV1982">
        <v>0</v>
      </c>
      <c r="AW1982">
        <v>0</v>
      </c>
      <c r="AX1982">
        <v>0</v>
      </c>
      <c r="AY1982">
        <v>0</v>
      </c>
      <c r="AZ1982">
        <v>0</v>
      </c>
      <c r="BA1982">
        <v>0</v>
      </c>
      <c r="BB1982">
        <v>0</v>
      </c>
      <c r="BC1982">
        <v>0</v>
      </c>
      <c r="BD1982">
        <v>0</v>
      </c>
      <c r="BE1982">
        <v>0</v>
      </c>
      <c r="BF1982">
        <v>0</v>
      </c>
      <c r="BG1982">
        <v>4121.25</v>
      </c>
      <c r="BH1982">
        <v>2</v>
      </c>
      <c r="BI1982">
        <v>0</v>
      </c>
      <c r="BJ1982" s="2">
        <v>46132</v>
      </c>
      <c r="BK1982">
        <v>0</v>
      </c>
      <c r="BL1982" s="3" t="str">
        <f>VLOOKUP(O1982,DropDownList!$H$1:$I$7,2,FALSE)</f>
        <v>2024/25</v>
      </c>
      <c r="BM1982" s="3" t="str">
        <f t="shared" si="30"/>
        <v>CONF</v>
      </c>
    </row>
    <row r="1983" spans="1:65" x14ac:dyDescent="0.2">
      <c r="A1983">
        <v>2026</v>
      </c>
      <c r="B1983">
        <v>4</v>
      </c>
      <c r="C1983" t="s">
        <v>198</v>
      </c>
      <c r="D1983" t="s">
        <v>203</v>
      </c>
      <c r="E1983" t="s">
        <v>30</v>
      </c>
      <c r="F1983">
        <v>9723</v>
      </c>
      <c r="G1983" t="s">
        <v>158</v>
      </c>
      <c r="H1983" t="s">
        <v>200</v>
      </c>
      <c r="I1983" t="s">
        <v>142</v>
      </c>
      <c r="J1983" s="1">
        <v>46113</v>
      </c>
      <c r="K1983" t="s">
        <v>440</v>
      </c>
      <c r="L1983">
        <v>1</v>
      </c>
      <c r="M1983" t="s">
        <v>441</v>
      </c>
      <c r="N1983" t="s">
        <v>442</v>
      </c>
      <c r="O1983" t="s">
        <v>147</v>
      </c>
      <c r="P1983" t="s">
        <v>161</v>
      </c>
      <c r="Q1983">
        <v>1158.9000000000001</v>
      </c>
      <c r="R1983">
        <v>383</v>
      </c>
      <c r="S1983">
        <v>8735</v>
      </c>
      <c r="T1983">
        <v>425</v>
      </c>
      <c r="U1983">
        <v>125</v>
      </c>
      <c r="V1983">
        <v>25</v>
      </c>
      <c r="W1983">
        <v>528.9</v>
      </c>
      <c r="X1983">
        <v>528.9</v>
      </c>
      <c r="Y1983">
        <v>0</v>
      </c>
      <c r="Z1983">
        <v>0</v>
      </c>
      <c r="AA1983">
        <v>7151.1</v>
      </c>
      <c r="AB1983">
        <v>0</v>
      </c>
      <c r="AC1983">
        <v>0</v>
      </c>
      <c r="AD1983">
        <v>22</v>
      </c>
      <c r="AE1983">
        <v>3</v>
      </c>
      <c r="AF1983">
        <v>307</v>
      </c>
      <c r="AG1983">
        <v>4</v>
      </c>
      <c r="AH1983">
        <v>19</v>
      </c>
      <c r="AI1983">
        <v>53</v>
      </c>
      <c r="AJ1983">
        <v>0</v>
      </c>
      <c r="AK1983">
        <v>0</v>
      </c>
      <c r="AL1983">
        <v>0</v>
      </c>
      <c r="AM1983">
        <v>0</v>
      </c>
      <c r="AN1983">
        <v>0</v>
      </c>
      <c r="AO1983">
        <v>242</v>
      </c>
      <c r="AP1983">
        <v>828</v>
      </c>
      <c r="AQ1983">
        <v>236</v>
      </c>
      <c r="AR1983">
        <v>1</v>
      </c>
      <c r="AS1983">
        <v>115</v>
      </c>
      <c r="AT1983">
        <v>2</v>
      </c>
      <c r="AU1983">
        <v>37</v>
      </c>
      <c r="AV1983">
        <v>14</v>
      </c>
      <c r="AW1983">
        <v>23</v>
      </c>
      <c r="AX1983">
        <v>0</v>
      </c>
      <c r="AY1983">
        <v>107</v>
      </c>
      <c r="AZ1983">
        <v>124</v>
      </c>
      <c r="BA1983">
        <v>54</v>
      </c>
      <c r="BB1983">
        <v>29</v>
      </c>
      <c r="BC1983">
        <v>7</v>
      </c>
      <c r="BD1983">
        <v>1</v>
      </c>
      <c r="BE1983">
        <v>0</v>
      </c>
      <c r="BF1983">
        <v>358</v>
      </c>
      <c r="BG1983">
        <v>1080</v>
      </c>
      <c r="BH1983">
        <v>0</v>
      </c>
      <c r="BI1983">
        <v>122</v>
      </c>
      <c r="BJ1983" s="2">
        <v>46132</v>
      </c>
      <c r="BK1983">
        <v>0</v>
      </c>
      <c r="BL1983" s="3" t="str">
        <f>VLOOKUP(O1983,DropDownList!$H$1:$I$7,2,FALSE)</f>
        <v>2024/25</v>
      </c>
      <c r="BM1983" s="3" t="str">
        <f t="shared" si="30"/>
        <v>VSUR</v>
      </c>
    </row>
    <row r="1984" spans="1:65" x14ac:dyDescent="0.2">
      <c r="A1984">
        <v>2026</v>
      </c>
      <c r="B1984">
        <v>4</v>
      </c>
      <c r="C1984" t="s">
        <v>198</v>
      </c>
      <c r="D1984" t="s">
        <v>204</v>
      </c>
      <c r="E1984" t="s">
        <v>31</v>
      </c>
      <c r="F1984">
        <v>9290</v>
      </c>
      <c r="G1984" t="s">
        <v>141</v>
      </c>
      <c r="H1984" t="s">
        <v>200</v>
      </c>
      <c r="I1984" t="s">
        <v>142</v>
      </c>
      <c r="J1984" s="1">
        <v>46113</v>
      </c>
      <c r="K1984" t="s">
        <v>440</v>
      </c>
      <c r="L1984">
        <v>1</v>
      </c>
      <c r="M1984" t="s">
        <v>441</v>
      </c>
      <c r="N1984" t="s">
        <v>442</v>
      </c>
      <c r="O1984" t="s">
        <v>155</v>
      </c>
      <c r="P1984" t="s">
        <v>146</v>
      </c>
      <c r="Q1984">
        <v>0</v>
      </c>
      <c r="R1984">
        <v>28</v>
      </c>
      <c r="S1984">
        <v>420</v>
      </c>
      <c r="T1984">
        <v>30</v>
      </c>
      <c r="U1984">
        <v>1</v>
      </c>
      <c r="V1984">
        <v>0</v>
      </c>
      <c r="W1984">
        <v>0</v>
      </c>
      <c r="X1984">
        <v>0</v>
      </c>
      <c r="Y1984">
        <v>0</v>
      </c>
      <c r="Z1984">
        <v>0</v>
      </c>
      <c r="AA1984">
        <v>390</v>
      </c>
      <c r="AB1984">
        <v>0</v>
      </c>
      <c r="AC1984">
        <v>0</v>
      </c>
      <c r="AD1984">
        <v>0</v>
      </c>
      <c r="AE1984">
        <v>0</v>
      </c>
      <c r="AF1984">
        <v>26</v>
      </c>
      <c r="AG1984">
        <v>0</v>
      </c>
      <c r="AH1984">
        <v>2</v>
      </c>
      <c r="AI1984">
        <v>0</v>
      </c>
      <c r="AJ1984">
        <v>0</v>
      </c>
      <c r="AK1984">
        <v>0</v>
      </c>
      <c r="AL1984">
        <v>0</v>
      </c>
      <c r="AM1984">
        <v>0</v>
      </c>
      <c r="AN1984">
        <v>0</v>
      </c>
      <c r="AO1984">
        <v>17</v>
      </c>
      <c r="AP1984">
        <v>91</v>
      </c>
      <c r="AQ1984">
        <v>17</v>
      </c>
      <c r="AR1984">
        <v>0</v>
      </c>
      <c r="AS1984">
        <v>12</v>
      </c>
      <c r="AT1984">
        <v>12</v>
      </c>
      <c r="AU1984">
        <v>1</v>
      </c>
      <c r="AV1984">
        <v>1</v>
      </c>
      <c r="AW1984">
        <v>0</v>
      </c>
      <c r="AX1984">
        <v>0</v>
      </c>
      <c r="AY1984">
        <v>13</v>
      </c>
      <c r="AZ1984">
        <v>15</v>
      </c>
      <c r="BA1984">
        <v>9</v>
      </c>
      <c r="BB1984">
        <v>4</v>
      </c>
      <c r="BC1984">
        <v>3</v>
      </c>
      <c r="BD1984">
        <v>1</v>
      </c>
      <c r="BE1984">
        <v>0</v>
      </c>
      <c r="BF1984">
        <v>28</v>
      </c>
      <c r="BG1984">
        <v>0</v>
      </c>
      <c r="BH1984">
        <v>0</v>
      </c>
      <c r="BI1984">
        <v>1</v>
      </c>
      <c r="BJ1984" s="2">
        <v>46132</v>
      </c>
      <c r="BK1984">
        <v>0</v>
      </c>
      <c r="BL1984" s="3" t="str">
        <f>VLOOKUP(O1984,DropDownList!$H$1:$I$7,2,FALSE)</f>
        <v>2022/23</v>
      </c>
      <c r="BM1984" s="3" t="str">
        <f t="shared" si="30"/>
        <v>VSUR</v>
      </c>
    </row>
    <row r="1985" spans="1:65" x14ac:dyDescent="0.2">
      <c r="A1985">
        <v>2026</v>
      </c>
      <c r="B1985">
        <v>4</v>
      </c>
      <c r="C1985" t="s">
        <v>198</v>
      </c>
      <c r="D1985" t="s">
        <v>204</v>
      </c>
      <c r="E1985" t="s">
        <v>31</v>
      </c>
      <c r="F1985">
        <v>9290</v>
      </c>
      <c r="G1985" t="s">
        <v>141</v>
      </c>
      <c r="H1985" t="s">
        <v>200</v>
      </c>
      <c r="I1985" t="s">
        <v>142</v>
      </c>
      <c r="J1985" s="1">
        <v>46113</v>
      </c>
      <c r="K1985" t="s">
        <v>440</v>
      </c>
      <c r="L1985">
        <v>1</v>
      </c>
      <c r="M1985" t="s">
        <v>441</v>
      </c>
      <c r="N1985" t="s">
        <v>442</v>
      </c>
      <c r="O1985" t="s">
        <v>155</v>
      </c>
      <c r="P1985" t="s">
        <v>148</v>
      </c>
      <c r="Q1985">
        <v>0</v>
      </c>
      <c r="R1985">
        <v>8</v>
      </c>
      <c r="S1985">
        <v>480</v>
      </c>
      <c r="T1985">
        <v>0</v>
      </c>
      <c r="U1985">
        <v>0</v>
      </c>
      <c r="V1985">
        <v>0</v>
      </c>
      <c r="W1985">
        <v>0</v>
      </c>
      <c r="X1985">
        <v>0</v>
      </c>
      <c r="Y1985">
        <v>0</v>
      </c>
      <c r="Z1985">
        <v>0</v>
      </c>
      <c r="AA1985">
        <v>480</v>
      </c>
      <c r="AB1985">
        <v>0</v>
      </c>
      <c r="AC1985">
        <v>480</v>
      </c>
      <c r="AD1985">
        <v>0</v>
      </c>
      <c r="AE1985">
        <v>0</v>
      </c>
      <c r="AF1985">
        <v>8</v>
      </c>
      <c r="AG1985">
        <v>0</v>
      </c>
      <c r="AH1985">
        <v>0</v>
      </c>
      <c r="AI1985">
        <v>0</v>
      </c>
      <c r="AJ1985">
        <v>0</v>
      </c>
      <c r="AK1985">
        <v>0</v>
      </c>
      <c r="AL1985">
        <v>0</v>
      </c>
      <c r="AM1985">
        <v>0</v>
      </c>
      <c r="AN1985">
        <v>0</v>
      </c>
      <c r="AO1985">
        <v>2</v>
      </c>
      <c r="AP1985">
        <v>17</v>
      </c>
      <c r="AQ1985">
        <v>2</v>
      </c>
      <c r="AR1985">
        <v>0</v>
      </c>
      <c r="AS1985">
        <v>4</v>
      </c>
      <c r="AT1985">
        <v>4</v>
      </c>
      <c r="AU1985">
        <v>0</v>
      </c>
      <c r="AV1985">
        <v>0</v>
      </c>
      <c r="AW1985">
        <v>0</v>
      </c>
      <c r="AX1985">
        <v>0</v>
      </c>
      <c r="AY1985">
        <v>1</v>
      </c>
      <c r="AZ1985">
        <v>3</v>
      </c>
      <c r="BA1985">
        <v>2</v>
      </c>
      <c r="BB1985">
        <v>0</v>
      </c>
      <c r="BC1985">
        <v>0</v>
      </c>
      <c r="BD1985">
        <v>0</v>
      </c>
      <c r="BE1985">
        <v>0</v>
      </c>
      <c r="BF1985">
        <v>2</v>
      </c>
      <c r="BG1985">
        <v>0</v>
      </c>
      <c r="BH1985">
        <v>0</v>
      </c>
      <c r="BI1985">
        <v>0</v>
      </c>
      <c r="BJ1985" s="2">
        <v>46132</v>
      </c>
      <c r="BK1985">
        <v>0</v>
      </c>
      <c r="BL1985" s="3" t="str">
        <f>VLOOKUP(O1985,DropDownList!$H$1:$I$7,2,FALSE)</f>
        <v>2022/23</v>
      </c>
      <c r="BM1985" s="3" t="str">
        <f t="shared" si="30"/>
        <v>PRAS</v>
      </c>
    </row>
    <row r="1986" spans="1:65" x14ac:dyDescent="0.2">
      <c r="A1986">
        <v>2026</v>
      </c>
      <c r="B1986">
        <v>4</v>
      </c>
      <c r="C1986" t="s">
        <v>198</v>
      </c>
      <c r="D1986" t="s">
        <v>204</v>
      </c>
      <c r="E1986" t="s">
        <v>31</v>
      </c>
      <c r="F1986">
        <v>9290</v>
      </c>
      <c r="G1986" t="s">
        <v>141</v>
      </c>
      <c r="H1986" t="s">
        <v>200</v>
      </c>
      <c r="I1986" t="s">
        <v>142</v>
      </c>
      <c r="J1986" s="1">
        <v>46113</v>
      </c>
      <c r="K1986" t="s">
        <v>440</v>
      </c>
      <c r="L1986">
        <v>1</v>
      </c>
      <c r="M1986" t="s">
        <v>441</v>
      </c>
      <c r="N1986" t="s">
        <v>442</v>
      </c>
      <c r="O1986" t="s">
        <v>155</v>
      </c>
      <c r="P1986" t="s">
        <v>154</v>
      </c>
      <c r="Q1986">
        <v>152.02000000000001</v>
      </c>
      <c r="R1986">
        <v>28</v>
      </c>
      <c r="S1986">
        <v>6735</v>
      </c>
      <c r="T1986">
        <v>530</v>
      </c>
      <c r="U1986">
        <v>1</v>
      </c>
      <c r="V1986">
        <v>1</v>
      </c>
      <c r="W1986">
        <v>152.02000000000001</v>
      </c>
      <c r="X1986">
        <v>152.02000000000001</v>
      </c>
      <c r="Y1986">
        <v>0</v>
      </c>
      <c r="Z1986">
        <v>0</v>
      </c>
      <c r="AA1986">
        <v>6052.98</v>
      </c>
      <c r="AB1986">
        <v>0</v>
      </c>
      <c r="AC1986">
        <v>5662.98</v>
      </c>
      <c r="AD1986">
        <v>0</v>
      </c>
      <c r="AE1986">
        <v>1</v>
      </c>
      <c r="AF1986">
        <v>25</v>
      </c>
      <c r="AG1986">
        <v>1</v>
      </c>
      <c r="AH1986">
        <v>2</v>
      </c>
      <c r="AI1986">
        <v>0</v>
      </c>
      <c r="AJ1986">
        <v>0</v>
      </c>
      <c r="AK1986">
        <v>0</v>
      </c>
      <c r="AL1986">
        <v>0</v>
      </c>
      <c r="AM1986">
        <v>0</v>
      </c>
      <c r="AN1986">
        <v>0</v>
      </c>
      <c r="AO1986">
        <v>17</v>
      </c>
      <c r="AP1986">
        <v>91</v>
      </c>
      <c r="AQ1986">
        <v>17</v>
      </c>
      <c r="AR1986">
        <v>0</v>
      </c>
      <c r="AS1986">
        <v>12</v>
      </c>
      <c r="AT1986">
        <v>12</v>
      </c>
      <c r="AU1986">
        <v>1</v>
      </c>
      <c r="AV1986">
        <v>1</v>
      </c>
      <c r="AW1986">
        <v>0</v>
      </c>
      <c r="AX1986">
        <v>0</v>
      </c>
      <c r="AY1986">
        <v>13</v>
      </c>
      <c r="AZ1986">
        <v>15</v>
      </c>
      <c r="BA1986">
        <v>9</v>
      </c>
      <c r="BB1986">
        <v>4</v>
      </c>
      <c r="BC1986">
        <v>3</v>
      </c>
      <c r="BD1986">
        <v>1</v>
      </c>
      <c r="BE1986">
        <v>0</v>
      </c>
      <c r="BF1986">
        <v>28</v>
      </c>
      <c r="BG1986">
        <v>0</v>
      </c>
      <c r="BH1986">
        <v>0</v>
      </c>
      <c r="BI1986">
        <v>1</v>
      </c>
      <c r="BJ1986" s="2">
        <v>46132</v>
      </c>
      <c r="BK1986">
        <v>0</v>
      </c>
      <c r="BL1986" s="3" t="str">
        <f>VLOOKUP(O1986,DropDownList!$H$1:$I$7,2,FALSE)</f>
        <v>2022/23</v>
      </c>
      <c r="BM1986" s="3" t="str">
        <f t="shared" si="30"/>
        <v>JP COURT</v>
      </c>
    </row>
    <row r="1987" spans="1:65" x14ac:dyDescent="0.2">
      <c r="A1987">
        <v>2026</v>
      </c>
      <c r="B1987">
        <v>4</v>
      </c>
      <c r="C1987" t="s">
        <v>198</v>
      </c>
      <c r="D1987" t="s">
        <v>204</v>
      </c>
      <c r="E1987" t="s">
        <v>31</v>
      </c>
      <c r="F1987">
        <v>9290</v>
      </c>
      <c r="G1987" t="s">
        <v>141</v>
      </c>
      <c r="H1987" t="s">
        <v>200</v>
      </c>
      <c r="I1987" t="s">
        <v>142</v>
      </c>
      <c r="J1987" s="1">
        <v>46113</v>
      </c>
      <c r="K1987" t="s">
        <v>440</v>
      </c>
      <c r="L1987">
        <v>1</v>
      </c>
      <c r="M1987" t="s">
        <v>441</v>
      </c>
      <c r="N1987" t="s">
        <v>442</v>
      </c>
      <c r="O1987" t="s">
        <v>155</v>
      </c>
      <c r="P1987" t="s">
        <v>152</v>
      </c>
      <c r="Q1987">
        <v>0</v>
      </c>
      <c r="R1987">
        <v>31</v>
      </c>
      <c r="S1987">
        <v>1240</v>
      </c>
      <c r="T1987">
        <v>560</v>
      </c>
      <c r="U1987">
        <v>0</v>
      </c>
      <c r="V1987">
        <v>0</v>
      </c>
      <c r="W1987">
        <v>0</v>
      </c>
      <c r="X1987">
        <v>0</v>
      </c>
      <c r="Y1987">
        <v>0</v>
      </c>
      <c r="Z1987">
        <v>0</v>
      </c>
      <c r="AA1987">
        <v>680</v>
      </c>
      <c r="AB1987">
        <v>0</v>
      </c>
      <c r="AC1987">
        <v>680</v>
      </c>
      <c r="AD1987">
        <v>0</v>
      </c>
      <c r="AE1987">
        <v>0</v>
      </c>
      <c r="AF1987">
        <v>17</v>
      </c>
      <c r="AG1987">
        <v>0</v>
      </c>
      <c r="AH1987">
        <v>14</v>
      </c>
      <c r="AI1987">
        <v>0</v>
      </c>
      <c r="AJ1987">
        <v>0</v>
      </c>
      <c r="AK1987">
        <v>0</v>
      </c>
      <c r="AL1987">
        <v>0</v>
      </c>
      <c r="AM1987">
        <v>1</v>
      </c>
      <c r="AN1987">
        <v>0</v>
      </c>
      <c r="AO1987">
        <v>0</v>
      </c>
      <c r="AP1987">
        <v>0</v>
      </c>
      <c r="AQ1987">
        <v>0</v>
      </c>
      <c r="AR1987">
        <v>0</v>
      </c>
      <c r="AS1987">
        <v>0</v>
      </c>
      <c r="AT1987">
        <v>0</v>
      </c>
      <c r="AU1987">
        <v>0</v>
      </c>
      <c r="AV1987">
        <v>0</v>
      </c>
      <c r="AW1987">
        <v>0</v>
      </c>
      <c r="AX1987">
        <v>0</v>
      </c>
      <c r="AY1987">
        <v>0</v>
      </c>
      <c r="AZ1987">
        <v>0</v>
      </c>
      <c r="BA1987">
        <v>0</v>
      </c>
      <c r="BB1987">
        <v>0</v>
      </c>
      <c r="BC1987">
        <v>0</v>
      </c>
      <c r="BD1987">
        <v>0</v>
      </c>
      <c r="BE1987">
        <v>0</v>
      </c>
      <c r="BF1987">
        <v>0</v>
      </c>
      <c r="BG1987">
        <v>0</v>
      </c>
      <c r="BH1987">
        <v>0</v>
      </c>
      <c r="BI1987">
        <v>0</v>
      </c>
      <c r="BJ1987" s="2">
        <v>46132</v>
      </c>
      <c r="BK1987">
        <v>0</v>
      </c>
      <c r="BL1987" s="3" t="str">
        <f>VLOOKUP(O1987,DropDownList!$H$1:$I$7,2,FALSE)</f>
        <v>2022/23</v>
      </c>
      <c r="BM1987" s="3" t="str">
        <f t="shared" ref="BM1987:BM2050" si="31">IF(RIGHT(P1987,4)="VSUR","VSUR",IF(RIGHT(P1987,4)="CONF","CONF",P1987))</f>
        <v>PCOA</v>
      </c>
    </row>
    <row r="1988" spans="1:65" x14ac:dyDescent="0.2">
      <c r="A1988">
        <v>2026</v>
      </c>
      <c r="B1988">
        <v>4</v>
      </c>
      <c r="C1988" t="s">
        <v>198</v>
      </c>
      <c r="D1988" t="s">
        <v>204</v>
      </c>
      <c r="E1988" t="s">
        <v>31</v>
      </c>
      <c r="F1988">
        <v>9290</v>
      </c>
      <c r="G1988" t="s">
        <v>141</v>
      </c>
      <c r="H1988" t="s">
        <v>200</v>
      </c>
      <c r="I1988" t="s">
        <v>142</v>
      </c>
      <c r="J1988" s="1">
        <v>46113</v>
      </c>
      <c r="K1988" t="s">
        <v>440</v>
      </c>
      <c r="L1988">
        <v>1</v>
      </c>
      <c r="M1988" t="s">
        <v>441</v>
      </c>
      <c r="N1988" t="s">
        <v>442</v>
      </c>
      <c r="O1988" t="s">
        <v>155</v>
      </c>
      <c r="P1988" t="s">
        <v>150</v>
      </c>
      <c r="Q1988">
        <v>774.63</v>
      </c>
      <c r="R1988">
        <v>58</v>
      </c>
      <c r="S1988">
        <v>7730.18</v>
      </c>
      <c r="T1988">
        <v>1087.6199999999999</v>
      </c>
      <c r="U1988">
        <v>9</v>
      </c>
      <c r="V1988">
        <v>7</v>
      </c>
      <c r="W1988">
        <v>688.66</v>
      </c>
      <c r="X1988">
        <v>688.66</v>
      </c>
      <c r="Y1988">
        <v>51</v>
      </c>
      <c r="Z1988">
        <v>6642.56</v>
      </c>
      <c r="AA1988">
        <v>5867.93</v>
      </c>
      <c r="AB1988">
        <v>1321.51</v>
      </c>
      <c r="AC1988">
        <v>4546.42</v>
      </c>
      <c r="AD1988">
        <v>4</v>
      </c>
      <c r="AE1988">
        <v>3</v>
      </c>
      <c r="AF1988">
        <v>39</v>
      </c>
      <c r="AG1988">
        <v>4</v>
      </c>
      <c r="AH1988">
        <v>7</v>
      </c>
      <c r="AI1988">
        <v>5</v>
      </c>
      <c r="AJ1988">
        <v>13</v>
      </c>
      <c r="AK1988">
        <v>4</v>
      </c>
      <c r="AL1988">
        <v>2</v>
      </c>
      <c r="AM1988">
        <v>2</v>
      </c>
      <c r="AN1988">
        <v>0</v>
      </c>
      <c r="AO1988">
        <v>34</v>
      </c>
      <c r="AP1988">
        <v>244</v>
      </c>
      <c r="AQ1988">
        <v>38</v>
      </c>
      <c r="AR1988">
        <v>0</v>
      </c>
      <c r="AS1988">
        <v>17</v>
      </c>
      <c r="AT1988">
        <v>86</v>
      </c>
      <c r="AU1988">
        <v>0</v>
      </c>
      <c r="AV1988">
        <v>0</v>
      </c>
      <c r="AW1988">
        <v>0</v>
      </c>
      <c r="AX1988">
        <v>0</v>
      </c>
      <c r="AY1988">
        <v>18</v>
      </c>
      <c r="AZ1988">
        <v>41</v>
      </c>
      <c r="BA1988">
        <v>35</v>
      </c>
      <c r="BB1988">
        <v>2</v>
      </c>
      <c r="BC1988">
        <v>2</v>
      </c>
      <c r="BD1988">
        <v>0</v>
      </c>
      <c r="BE1988">
        <v>0</v>
      </c>
      <c r="BF1988">
        <v>33</v>
      </c>
      <c r="BG1988">
        <v>475.84</v>
      </c>
      <c r="BH1988">
        <v>3</v>
      </c>
      <c r="BI1988">
        <v>9</v>
      </c>
      <c r="BJ1988" s="2">
        <v>46132</v>
      </c>
      <c r="BK1988">
        <v>0</v>
      </c>
      <c r="BL1988" s="3" t="str">
        <f>VLOOKUP(O1988,DropDownList!$H$1:$I$7,2,FALSE)</f>
        <v>2022/23</v>
      </c>
      <c r="BM1988" s="3" t="str">
        <f t="shared" si="31"/>
        <v>FISCAL FINES</v>
      </c>
    </row>
    <row r="1989" spans="1:65" x14ac:dyDescent="0.2">
      <c r="A1989">
        <v>2026</v>
      </c>
      <c r="B1989">
        <v>4</v>
      </c>
      <c r="C1989" t="s">
        <v>198</v>
      </c>
      <c r="D1989" t="s">
        <v>204</v>
      </c>
      <c r="E1989" t="s">
        <v>31</v>
      </c>
      <c r="F1989">
        <v>9290</v>
      </c>
      <c r="G1989" t="s">
        <v>141</v>
      </c>
      <c r="H1989" t="s">
        <v>200</v>
      </c>
      <c r="I1989" t="s">
        <v>142</v>
      </c>
      <c r="J1989" s="1">
        <v>46113</v>
      </c>
      <c r="K1989" t="s">
        <v>440</v>
      </c>
      <c r="L1989">
        <v>1</v>
      </c>
      <c r="M1989" t="s">
        <v>441</v>
      </c>
      <c r="N1989" t="s">
        <v>442</v>
      </c>
      <c r="O1989" t="s">
        <v>156</v>
      </c>
      <c r="P1989" t="s">
        <v>146</v>
      </c>
      <c r="Q1989">
        <v>20</v>
      </c>
      <c r="R1989">
        <v>30</v>
      </c>
      <c r="S1989">
        <v>490</v>
      </c>
      <c r="T1989">
        <v>0</v>
      </c>
      <c r="U1989">
        <v>2</v>
      </c>
      <c r="V1989">
        <v>1</v>
      </c>
      <c r="W1989">
        <v>20</v>
      </c>
      <c r="X1989">
        <v>20</v>
      </c>
      <c r="Y1989">
        <v>0</v>
      </c>
      <c r="Z1989">
        <v>0</v>
      </c>
      <c r="AA1989">
        <v>470</v>
      </c>
      <c r="AB1989">
        <v>0</v>
      </c>
      <c r="AC1989">
        <v>0</v>
      </c>
      <c r="AD1989">
        <v>1</v>
      </c>
      <c r="AE1989">
        <v>0</v>
      </c>
      <c r="AF1989">
        <v>29</v>
      </c>
      <c r="AG1989">
        <v>0</v>
      </c>
      <c r="AH1989">
        <v>0</v>
      </c>
      <c r="AI1989">
        <v>1</v>
      </c>
      <c r="AJ1989">
        <v>0</v>
      </c>
      <c r="AK1989">
        <v>0</v>
      </c>
      <c r="AL1989">
        <v>0</v>
      </c>
      <c r="AM1989">
        <v>0</v>
      </c>
      <c r="AN1989">
        <v>0</v>
      </c>
      <c r="AO1989">
        <v>13</v>
      </c>
      <c r="AP1989">
        <v>62</v>
      </c>
      <c r="AQ1989">
        <v>16</v>
      </c>
      <c r="AR1989">
        <v>0</v>
      </c>
      <c r="AS1989">
        <v>8</v>
      </c>
      <c r="AT1989">
        <v>0</v>
      </c>
      <c r="AU1989">
        <v>3</v>
      </c>
      <c r="AV1989">
        <v>3</v>
      </c>
      <c r="AW1989">
        <v>0</v>
      </c>
      <c r="AX1989">
        <v>0</v>
      </c>
      <c r="AY1989">
        <v>4</v>
      </c>
      <c r="AZ1989">
        <v>8</v>
      </c>
      <c r="BA1989">
        <v>7</v>
      </c>
      <c r="BB1989">
        <v>4</v>
      </c>
      <c r="BC1989">
        <v>3</v>
      </c>
      <c r="BD1989">
        <v>1</v>
      </c>
      <c r="BE1989">
        <v>0</v>
      </c>
      <c r="BF1989">
        <v>30</v>
      </c>
      <c r="BG1989">
        <v>20</v>
      </c>
      <c r="BH1989">
        <v>0</v>
      </c>
      <c r="BI1989">
        <v>2</v>
      </c>
      <c r="BJ1989" s="2">
        <v>46132</v>
      </c>
      <c r="BK1989">
        <v>0</v>
      </c>
      <c r="BL1989" s="3" t="str">
        <f>VLOOKUP(O1989,DropDownList!$H$1:$I$7,2,FALSE)</f>
        <v>2023/24</v>
      </c>
      <c r="BM1989" s="3" t="str">
        <f t="shared" si="31"/>
        <v>VSUR</v>
      </c>
    </row>
    <row r="1990" spans="1:65" x14ac:dyDescent="0.2">
      <c r="A1990">
        <v>2026</v>
      </c>
      <c r="B1990">
        <v>4</v>
      </c>
      <c r="C1990" t="s">
        <v>198</v>
      </c>
      <c r="D1990" t="s">
        <v>204</v>
      </c>
      <c r="E1990" t="s">
        <v>31</v>
      </c>
      <c r="F1990">
        <v>9290</v>
      </c>
      <c r="G1990" t="s">
        <v>141</v>
      </c>
      <c r="H1990" t="s">
        <v>200</v>
      </c>
      <c r="I1990" t="s">
        <v>142</v>
      </c>
      <c r="J1990" s="1">
        <v>46113</v>
      </c>
      <c r="K1990" t="s">
        <v>440</v>
      </c>
      <c r="L1990">
        <v>1</v>
      </c>
      <c r="M1990" t="s">
        <v>441</v>
      </c>
      <c r="N1990" t="s">
        <v>442</v>
      </c>
      <c r="O1990" t="s">
        <v>156</v>
      </c>
      <c r="P1990" t="s">
        <v>152</v>
      </c>
      <c r="Q1990">
        <v>0</v>
      </c>
      <c r="R1990">
        <v>11</v>
      </c>
      <c r="S1990">
        <v>440</v>
      </c>
      <c r="T1990">
        <v>120</v>
      </c>
      <c r="U1990">
        <v>0</v>
      </c>
      <c r="V1990">
        <v>0</v>
      </c>
      <c r="W1990">
        <v>0</v>
      </c>
      <c r="X1990">
        <v>0</v>
      </c>
      <c r="Y1990">
        <v>0</v>
      </c>
      <c r="Z1990">
        <v>0</v>
      </c>
      <c r="AA1990">
        <v>320</v>
      </c>
      <c r="AB1990">
        <v>0</v>
      </c>
      <c r="AC1990">
        <v>320</v>
      </c>
      <c r="AD1990">
        <v>0</v>
      </c>
      <c r="AE1990">
        <v>0</v>
      </c>
      <c r="AF1990">
        <v>8</v>
      </c>
      <c r="AG1990">
        <v>0</v>
      </c>
      <c r="AH1990">
        <v>3</v>
      </c>
      <c r="AI1990">
        <v>0</v>
      </c>
      <c r="AJ1990">
        <v>0</v>
      </c>
      <c r="AK1990">
        <v>0</v>
      </c>
      <c r="AL1990">
        <v>0</v>
      </c>
      <c r="AM1990">
        <v>0</v>
      </c>
      <c r="AN1990">
        <v>0</v>
      </c>
      <c r="AO1990">
        <v>0</v>
      </c>
      <c r="AP1990">
        <v>0</v>
      </c>
      <c r="AQ1990">
        <v>0</v>
      </c>
      <c r="AR1990">
        <v>0</v>
      </c>
      <c r="AS1990">
        <v>0</v>
      </c>
      <c r="AT1990">
        <v>0</v>
      </c>
      <c r="AU1990">
        <v>0</v>
      </c>
      <c r="AV1990">
        <v>0</v>
      </c>
      <c r="AW1990">
        <v>0</v>
      </c>
      <c r="AX1990">
        <v>0</v>
      </c>
      <c r="AY1990">
        <v>0</v>
      </c>
      <c r="AZ1990">
        <v>0</v>
      </c>
      <c r="BA1990">
        <v>0</v>
      </c>
      <c r="BB1990">
        <v>0</v>
      </c>
      <c r="BC1990">
        <v>0</v>
      </c>
      <c r="BD1990">
        <v>0</v>
      </c>
      <c r="BE1990">
        <v>0</v>
      </c>
      <c r="BF1990">
        <v>0</v>
      </c>
      <c r="BG1990">
        <v>0</v>
      </c>
      <c r="BH1990">
        <v>0</v>
      </c>
      <c r="BI1990">
        <v>0</v>
      </c>
      <c r="BJ1990" s="2">
        <v>46132</v>
      </c>
      <c r="BK1990">
        <v>0</v>
      </c>
      <c r="BL1990" s="3" t="str">
        <f>VLOOKUP(O1990,DropDownList!$H$1:$I$7,2,FALSE)</f>
        <v>2023/24</v>
      </c>
      <c r="BM1990" s="3" t="str">
        <f t="shared" si="31"/>
        <v>PCOA</v>
      </c>
    </row>
    <row r="1991" spans="1:65" x14ac:dyDescent="0.2">
      <c r="A1991">
        <v>2026</v>
      </c>
      <c r="B1991">
        <v>4</v>
      </c>
      <c r="C1991" t="s">
        <v>198</v>
      </c>
      <c r="D1991" t="s">
        <v>204</v>
      </c>
      <c r="E1991" t="s">
        <v>31</v>
      </c>
      <c r="F1991">
        <v>9290</v>
      </c>
      <c r="G1991" t="s">
        <v>141</v>
      </c>
      <c r="H1991" t="s">
        <v>200</v>
      </c>
      <c r="I1991" t="s">
        <v>142</v>
      </c>
      <c r="J1991" s="1">
        <v>46113</v>
      </c>
      <c r="K1991" t="s">
        <v>440</v>
      </c>
      <c r="L1991">
        <v>1</v>
      </c>
      <c r="M1991" t="s">
        <v>441</v>
      </c>
      <c r="N1991" t="s">
        <v>442</v>
      </c>
      <c r="O1991" t="s">
        <v>156</v>
      </c>
      <c r="P1991" t="s">
        <v>148</v>
      </c>
      <c r="Q1991">
        <v>60</v>
      </c>
      <c r="R1991">
        <v>2</v>
      </c>
      <c r="S1991">
        <v>120</v>
      </c>
      <c r="T1991">
        <v>60</v>
      </c>
      <c r="U1991">
        <v>1</v>
      </c>
      <c r="V1991">
        <v>1</v>
      </c>
      <c r="W1991">
        <v>60</v>
      </c>
      <c r="X1991">
        <v>60</v>
      </c>
      <c r="Y1991">
        <v>0</v>
      </c>
      <c r="Z1991">
        <v>0</v>
      </c>
      <c r="AA1991">
        <v>0</v>
      </c>
      <c r="AB1991">
        <v>0</v>
      </c>
      <c r="AC1991">
        <v>0</v>
      </c>
      <c r="AD1991">
        <v>1</v>
      </c>
      <c r="AE1991">
        <v>0</v>
      </c>
      <c r="AF1991">
        <v>0</v>
      </c>
      <c r="AG1991">
        <v>0</v>
      </c>
      <c r="AH1991">
        <v>1</v>
      </c>
      <c r="AI1991">
        <v>1</v>
      </c>
      <c r="AJ1991">
        <v>0</v>
      </c>
      <c r="AK1991">
        <v>0</v>
      </c>
      <c r="AL1991">
        <v>0</v>
      </c>
      <c r="AM1991">
        <v>0</v>
      </c>
      <c r="AN1991">
        <v>0</v>
      </c>
      <c r="AO1991">
        <v>2</v>
      </c>
      <c r="AP1991">
        <v>26</v>
      </c>
      <c r="AQ1991">
        <v>2</v>
      </c>
      <c r="AR1991">
        <v>0</v>
      </c>
      <c r="AS1991">
        <v>6</v>
      </c>
      <c r="AT1991">
        <v>12</v>
      </c>
      <c r="AU1991">
        <v>0</v>
      </c>
      <c r="AV1991">
        <v>0</v>
      </c>
      <c r="AW1991">
        <v>0</v>
      </c>
      <c r="AX1991">
        <v>0</v>
      </c>
      <c r="AY1991">
        <v>0</v>
      </c>
      <c r="AZ1991">
        <v>3</v>
      </c>
      <c r="BA1991">
        <v>3</v>
      </c>
      <c r="BB1991">
        <v>0</v>
      </c>
      <c r="BC1991">
        <v>0</v>
      </c>
      <c r="BD1991">
        <v>0</v>
      </c>
      <c r="BE1991">
        <v>0</v>
      </c>
      <c r="BF1991">
        <v>2</v>
      </c>
      <c r="BG1991">
        <v>60</v>
      </c>
      <c r="BH1991">
        <v>0</v>
      </c>
      <c r="BI1991">
        <v>1</v>
      </c>
      <c r="BJ1991" s="2">
        <v>46132</v>
      </c>
      <c r="BK1991">
        <v>0</v>
      </c>
      <c r="BL1991" s="3" t="str">
        <f>VLOOKUP(O1991,DropDownList!$H$1:$I$7,2,FALSE)</f>
        <v>2023/24</v>
      </c>
      <c r="BM1991" s="3" t="str">
        <f t="shared" si="31"/>
        <v>PRAS</v>
      </c>
    </row>
    <row r="1992" spans="1:65" x14ac:dyDescent="0.2">
      <c r="A1992">
        <v>2026</v>
      </c>
      <c r="B1992">
        <v>4</v>
      </c>
      <c r="C1992" t="s">
        <v>198</v>
      </c>
      <c r="D1992" t="s">
        <v>204</v>
      </c>
      <c r="E1992" t="s">
        <v>31</v>
      </c>
      <c r="F1992">
        <v>9290</v>
      </c>
      <c r="G1992" t="s">
        <v>141</v>
      </c>
      <c r="H1992" t="s">
        <v>200</v>
      </c>
      <c r="I1992" t="s">
        <v>142</v>
      </c>
      <c r="J1992" s="1">
        <v>46113</v>
      </c>
      <c r="K1992" t="s">
        <v>440</v>
      </c>
      <c r="L1992">
        <v>1</v>
      </c>
      <c r="M1992" t="s">
        <v>441</v>
      </c>
      <c r="N1992" t="s">
        <v>442</v>
      </c>
      <c r="O1992" t="s">
        <v>156</v>
      </c>
      <c r="P1992" t="s">
        <v>154</v>
      </c>
      <c r="Q1992">
        <v>680</v>
      </c>
      <c r="R1992">
        <v>30</v>
      </c>
      <c r="S1992">
        <v>7992</v>
      </c>
      <c r="T1992">
        <v>0</v>
      </c>
      <c r="U1992">
        <v>2</v>
      </c>
      <c r="V1992">
        <v>2</v>
      </c>
      <c r="W1992">
        <v>560</v>
      </c>
      <c r="X1992">
        <v>680</v>
      </c>
      <c r="Y1992">
        <v>0</v>
      </c>
      <c r="Z1992">
        <v>0</v>
      </c>
      <c r="AA1992">
        <v>7312</v>
      </c>
      <c r="AB1992">
        <v>32</v>
      </c>
      <c r="AC1992">
        <v>6810</v>
      </c>
      <c r="AD1992">
        <v>1</v>
      </c>
      <c r="AE1992">
        <v>1</v>
      </c>
      <c r="AF1992">
        <v>28</v>
      </c>
      <c r="AG1992">
        <v>1</v>
      </c>
      <c r="AH1992">
        <v>0</v>
      </c>
      <c r="AI1992">
        <v>1</v>
      </c>
      <c r="AJ1992">
        <v>0</v>
      </c>
      <c r="AK1992">
        <v>0</v>
      </c>
      <c r="AL1992">
        <v>0</v>
      </c>
      <c r="AM1992">
        <v>0</v>
      </c>
      <c r="AN1992">
        <v>0</v>
      </c>
      <c r="AO1992">
        <v>13</v>
      </c>
      <c r="AP1992">
        <v>62</v>
      </c>
      <c r="AQ1992">
        <v>16</v>
      </c>
      <c r="AR1992">
        <v>0</v>
      </c>
      <c r="AS1992">
        <v>8</v>
      </c>
      <c r="AT1992">
        <v>0</v>
      </c>
      <c r="AU1992">
        <v>3</v>
      </c>
      <c r="AV1992">
        <v>3</v>
      </c>
      <c r="AW1992">
        <v>0</v>
      </c>
      <c r="AX1992">
        <v>0</v>
      </c>
      <c r="AY1992">
        <v>4</v>
      </c>
      <c r="AZ1992">
        <v>8</v>
      </c>
      <c r="BA1992">
        <v>7</v>
      </c>
      <c r="BB1992">
        <v>4</v>
      </c>
      <c r="BC1992">
        <v>3</v>
      </c>
      <c r="BD1992">
        <v>1</v>
      </c>
      <c r="BE1992">
        <v>0</v>
      </c>
      <c r="BF1992">
        <v>30</v>
      </c>
      <c r="BG1992">
        <v>380</v>
      </c>
      <c r="BH1992">
        <v>0</v>
      </c>
      <c r="BI1992">
        <v>2</v>
      </c>
      <c r="BJ1992" s="2">
        <v>46132</v>
      </c>
      <c r="BK1992">
        <v>0</v>
      </c>
      <c r="BL1992" s="3" t="str">
        <f>VLOOKUP(O1992,DropDownList!$H$1:$I$7,2,FALSE)</f>
        <v>2023/24</v>
      </c>
      <c r="BM1992" s="3" t="str">
        <f t="shared" si="31"/>
        <v>JP COURT</v>
      </c>
    </row>
    <row r="1993" spans="1:65" x14ac:dyDescent="0.2">
      <c r="A1993">
        <v>2026</v>
      </c>
      <c r="B1993">
        <v>4</v>
      </c>
      <c r="C1993" t="s">
        <v>198</v>
      </c>
      <c r="D1993" t="s">
        <v>204</v>
      </c>
      <c r="E1993" t="s">
        <v>31</v>
      </c>
      <c r="F1993">
        <v>9290</v>
      </c>
      <c r="G1993" t="s">
        <v>141</v>
      </c>
      <c r="H1993" t="s">
        <v>200</v>
      </c>
      <c r="I1993" t="s">
        <v>142</v>
      </c>
      <c r="J1993" s="1">
        <v>46113</v>
      </c>
      <c r="K1993" t="s">
        <v>440</v>
      </c>
      <c r="L1993">
        <v>1</v>
      </c>
      <c r="M1993" t="s">
        <v>441</v>
      </c>
      <c r="N1993" t="s">
        <v>442</v>
      </c>
      <c r="O1993" t="s">
        <v>147</v>
      </c>
      <c r="P1993" t="s">
        <v>152</v>
      </c>
      <c r="Q1993">
        <v>0</v>
      </c>
      <c r="R1993">
        <v>15</v>
      </c>
      <c r="S1993">
        <v>600</v>
      </c>
      <c r="T1993">
        <v>200</v>
      </c>
      <c r="U1993">
        <v>0</v>
      </c>
      <c r="V1993">
        <v>0</v>
      </c>
      <c r="W1993">
        <v>0</v>
      </c>
      <c r="X1993">
        <v>0</v>
      </c>
      <c r="Y1993">
        <v>0</v>
      </c>
      <c r="Z1993">
        <v>0</v>
      </c>
      <c r="AA1993">
        <v>400</v>
      </c>
      <c r="AB1993">
        <v>0</v>
      </c>
      <c r="AC1993">
        <v>400</v>
      </c>
      <c r="AD1993">
        <v>0</v>
      </c>
      <c r="AE1993">
        <v>0</v>
      </c>
      <c r="AF1993">
        <v>10</v>
      </c>
      <c r="AG1993">
        <v>0</v>
      </c>
      <c r="AH1993">
        <v>5</v>
      </c>
      <c r="AI1993">
        <v>0</v>
      </c>
      <c r="AJ1993">
        <v>0</v>
      </c>
      <c r="AK1993">
        <v>0</v>
      </c>
      <c r="AL1993">
        <v>0</v>
      </c>
      <c r="AM1993">
        <v>1</v>
      </c>
      <c r="AN1993">
        <v>0</v>
      </c>
      <c r="AO1993">
        <v>0</v>
      </c>
      <c r="AP1993">
        <v>0</v>
      </c>
      <c r="AQ1993">
        <v>0</v>
      </c>
      <c r="AR1993">
        <v>0</v>
      </c>
      <c r="AS1993">
        <v>0</v>
      </c>
      <c r="AT1993">
        <v>0</v>
      </c>
      <c r="AU1993">
        <v>0</v>
      </c>
      <c r="AV1993">
        <v>0</v>
      </c>
      <c r="AW1993">
        <v>0</v>
      </c>
      <c r="AX1993">
        <v>0</v>
      </c>
      <c r="AY1993">
        <v>0</v>
      </c>
      <c r="AZ1993">
        <v>0</v>
      </c>
      <c r="BA1993">
        <v>0</v>
      </c>
      <c r="BB1993">
        <v>0</v>
      </c>
      <c r="BC1993">
        <v>0</v>
      </c>
      <c r="BD1993">
        <v>0</v>
      </c>
      <c r="BE1993">
        <v>0</v>
      </c>
      <c r="BF1993">
        <v>0</v>
      </c>
      <c r="BG1993">
        <v>0</v>
      </c>
      <c r="BH1993">
        <v>0</v>
      </c>
      <c r="BI1993">
        <v>0</v>
      </c>
      <c r="BJ1993" s="2">
        <v>46132</v>
      </c>
      <c r="BK1993">
        <v>0</v>
      </c>
      <c r="BL1993" s="3" t="str">
        <f>VLOOKUP(O1993,DropDownList!$H$1:$I$7,2,FALSE)</f>
        <v>2024/25</v>
      </c>
      <c r="BM1993" s="3" t="str">
        <f t="shared" si="31"/>
        <v>PCOA</v>
      </c>
    </row>
    <row r="1994" spans="1:65" x14ac:dyDescent="0.2">
      <c r="A1994">
        <v>2026</v>
      </c>
      <c r="B1994">
        <v>4</v>
      </c>
      <c r="C1994" t="s">
        <v>198</v>
      </c>
      <c r="D1994" t="s">
        <v>204</v>
      </c>
      <c r="E1994" t="s">
        <v>31</v>
      </c>
      <c r="F1994">
        <v>9290</v>
      </c>
      <c r="G1994" t="s">
        <v>141</v>
      </c>
      <c r="H1994" t="s">
        <v>200</v>
      </c>
      <c r="I1994" t="s">
        <v>142</v>
      </c>
      <c r="J1994" s="1">
        <v>46113</v>
      </c>
      <c r="K1994" t="s">
        <v>440</v>
      </c>
      <c r="L1994">
        <v>1</v>
      </c>
      <c r="M1994" t="s">
        <v>441</v>
      </c>
      <c r="N1994" t="s">
        <v>442</v>
      </c>
      <c r="O1994" t="s">
        <v>147</v>
      </c>
      <c r="P1994" t="s">
        <v>148</v>
      </c>
      <c r="Q1994">
        <v>60</v>
      </c>
      <c r="R1994">
        <v>2</v>
      </c>
      <c r="S1994">
        <v>120</v>
      </c>
      <c r="T1994">
        <v>0</v>
      </c>
      <c r="U1994">
        <v>1</v>
      </c>
      <c r="V1994">
        <v>1</v>
      </c>
      <c r="W1994">
        <v>60</v>
      </c>
      <c r="X1994">
        <v>60</v>
      </c>
      <c r="Y1994">
        <v>0</v>
      </c>
      <c r="Z1994">
        <v>0</v>
      </c>
      <c r="AA1994">
        <v>60</v>
      </c>
      <c r="AB1994">
        <v>0</v>
      </c>
      <c r="AC1994">
        <v>60</v>
      </c>
      <c r="AD1994">
        <v>1</v>
      </c>
      <c r="AE1994">
        <v>0</v>
      </c>
      <c r="AF1994">
        <v>1</v>
      </c>
      <c r="AG1994">
        <v>0</v>
      </c>
      <c r="AH1994">
        <v>0</v>
      </c>
      <c r="AI1994">
        <v>1</v>
      </c>
      <c r="AJ1994">
        <v>0</v>
      </c>
      <c r="AK1994">
        <v>0</v>
      </c>
      <c r="AL1994">
        <v>0</v>
      </c>
      <c r="AM1994">
        <v>0</v>
      </c>
      <c r="AN1994">
        <v>0</v>
      </c>
      <c r="AO1994">
        <v>1</v>
      </c>
      <c r="AP1994">
        <v>8</v>
      </c>
      <c r="AQ1994">
        <v>1</v>
      </c>
      <c r="AR1994">
        <v>0</v>
      </c>
      <c r="AS1994">
        <v>0</v>
      </c>
      <c r="AT1994">
        <v>3</v>
      </c>
      <c r="AU1994">
        <v>0</v>
      </c>
      <c r="AV1994">
        <v>0</v>
      </c>
      <c r="AW1994">
        <v>0</v>
      </c>
      <c r="AX1994">
        <v>0</v>
      </c>
      <c r="AY1994">
        <v>0</v>
      </c>
      <c r="AZ1994">
        <v>1</v>
      </c>
      <c r="BA1994">
        <v>1</v>
      </c>
      <c r="BB1994">
        <v>1</v>
      </c>
      <c r="BC1994">
        <v>1</v>
      </c>
      <c r="BD1994">
        <v>0</v>
      </c>
      <c r="BE1994">
        <v>0</v>
      </c>
      <c r="BF1994">
        <v>1</v>
      </c>
      <c r="BG1994">
        <v>60</v>
      </c>
      <c r="BH1994">
        <v>0</v>
      </c>
      <c r="BI1994">
        <v>1</v>
      </c>
      <c r="BJ1994" s="2">
        <v>46132</v>
      </c>
      <c r="BK1994">
        <v>0</v>
      </c>
      <c r="BL1994" s="3" t="str">
        <f>VLOOKUP(O1994,DropDownList!$H$1:$I$7,2,FALSE)</f>
        <v>2024/25</v>
      </c>
      <c r="BM1994" s="3" t="str">
        <f t="shared" si="31"/>
        <v>PRAS</v>
      </c>
    </row>
    <row r="1995" spans="1:65" x14ac:dyDescent="0.2">
      <c r="A1995">
        <v>2026</v>
      </c>
      <c r="B1995">
        <v>4</v>
      </c>
      <c r="C1995" t="s">
        <v>198</v>
      </c>
      <c r="D1995" t="s">
        <v>204</v>
      </c>
      <c r="E1995" t="s">
        <v>31</v>
      </c>
      <c r="F1995">
        <v>9290</v>
      </c>
      <c r="G1995" t="s">
        <v>141</v>
      </c>
      <c r="H1995" t="s">
        <v>200</v>
      </c>
      <c r="I1995" t="s">
        <v>142</v>
      </c>
      <c r="J1995" s="1">
        <v>46113</v>
      </c>
      <c r="K1995" t="s">
        <v>440</v>
      </c>
      <c r="L1995">
        <v>1</v>
      </c>
      <c r="M1995" t="s">
        <v>441</v>
      </c>
      <c r="N1995" t="s">
        <v>442</v>
      </c>
      <c r="O1995" t="s">
        <v>147</v>
      </c>
      <c r="P1995" t="s">
        <v>154</v>
      </c>
      <c r="Q1995">
        <v>1498.6</v>
      </c>
      <c r="R1995">
        <v>28</v>
      </c>
      <c r="S1995">
        <v>7810</v>
      </c>
      <c r="T1995">
        <v>0</v>
      </c>
      <c r="U1995">
        <v>5</v>
      </c>
      <c r="V1995">
        <v>3</v>
      </c>
      <c r="W1995">
        <v>1033.6300000000001</v>
      </c>
      <c r="X1995">
        <v>1118.6300000000001</v>
      </c>
      <c r="Y1995">
        <v>0</v>
      </c>
      <c r="Z1995">
        <v>0</v>
      </c>
      <c r="AA1995">
        <v>6311.4</v>
      </c>
      <c r="AB1995">
        <v>50</v>
      </c>
      <c r="AC1995">
        <v>5841.4</v>
      </c>
      <c r="AD1995">
        <v>1</v>
      </c>
      <c r="AE1995">
        <v>2</v>
      </c>
      <c r="AF1995">
        <v>23</v>
      </c>
      <c r="AG1995">
        <v>3</v>
      </c>
      <c r="AH1995">
        <v>0</v>
      </c>
      <c r="AI1995">
        <v>2</v>
      </c>
      <c r="AJ1995">
        <v>0</v>
      </c>
      <c r="AK1995">
        <v>0</v>
      </c>
      <c r="AL1995">
        <v>0</v>
      </c>
      <c r="AM1995">
        <v>0</v>
      </c>
      <c r="AN1995">
        <v>0</v>
      </c>
      <c r="AO1995">
        <v>11</v>
      </c>
      <c r="AP1995">
        <v>60</v>
      </c>
      <c r="AQ1995">
        <v>11</v>
      </c>
      <c r="AR1995">
        <v>0</v>
      </c>
      <c r="AS1995">
        <v>4</v>
      </c>
      <c r="AT1995">
        <v>3</v>
      </c>
      <c r="AU1995">
        <v>4</v>
      </c>
      <c r="AV1995">
        <v>2</v>
      </c>
      <c r="AW1995">
        <v>0</v>
      </c>
      <c r="AX1995">
        <v>0</v>
      </c>
      <c r="AY1995">
        <v>8</v>
      </c>
      <c r="AZ1995">
        <v>11</v>
      </c>
      <c r="BA1995">
        <v>7</v>
      </c>
      <c r="BB1995">
        <v>4</v>
      </c>
      <c r="BC1995">
        <v>3</v>
      </c>
      <c r="BD1995">
        <v>0</v>
      </c>
      <c r="BE1995">
        <v>0</v>
      </c>
      <c r="BF1995">
        <v>28</v>
      </c>
      <c r="BG1995">
        <v>730</v>
      </c>
      <c r="BH1995">
        <v>0</v>
      </c>
      <c r="BI1995">
        <v>5</v>
      </c>
      <c r="BJ1995" s="2">
        <v>46132</v>
      </c>
      <c r="BK1995">
        <v>0</v>
      </c>
      <c r="BL1995" s="3" t="str">
        <f>VLOOKUP(O1995,DropDownList!$H$1:$I$7,2,FALSE)</f>
        <v>2024/25</v>
      </c>
      <c r="BM1995" s="3" t="str">
        <f t="shared" si="31"/>
        <v>JP COURT</v>
      </c>
    </row>
    <row r="1996" spans="1:65" x14ac:dyDescent="0.2">
      <c r="A1996">
        <v>2026</v>
      </c>
      <c r="B1996">
        <v>4</v>
      </c>
      <c r="C1996" t="s">
        <v>198</v>
      </c>
      <c r="D1996" t="s">
        <v>204</v>
      </c>
      <c r="E1996" t="s">
        <v>31</v>
      </c>
      <c r="F1996">
        <v>9290</v>
      </c>
      <c r="G1996" t="s">
        <v>141</v>
      </c>
      <c r="H1996" t="s">
        <v>200</v>
      </c>
      <c r="I1996" t="s">
        <v>142</v>
      </c>
      <c r="J1996" s="1">
        <v>46113</v>
      </c>
      <c r="K1996" t="s">
        <v>440</v>
      </c>
      <c r="L1996">
        <v>1</v>
      </c>
      <c r="M1996" t="s">
        <v>441</v>
      </c>
      <c r="N1996" t="s">
        <v>442</v>
      </c>
      <c r="O1996" t="s">
        <v>147</v>
      </c>
      <c r="P1996" t="s">
        <v>150</v>
      </c>
      <c r="Q1996">
        <v>3118.43</v>
      </c>
      <c r="R1996">
        <v>66</v>
      </c>
      <c r="S1996">
        <v>11341.75</v>
      </c>
      <c r="T1996">
        <v>975</v>
      </c>
      <c r="U1996">
        <v>18</v>
      </c>
      <c r="V1996">
        <v>11</v>
      </c>
      <c r="W1996">
        <v>1913.51</v>
      </c>
      <c r="X1996">
        <v>1888.51</v>
      </c>
      <c r="Y1996">
        <v>60</v>
      </c>
      <c r="Z1996">
        <v>10366.75</v>
      </c>
      <c r="AA1996">
        <v>7248.32</v>
      </c>
      <c r="AB1996">
        <v>2396.75</v>
      </c>
      <c r="AC1996">
        <v>4851.57</v>
      </c>
      <c r="AD1996">
        <v>5</v>
      </c>
      <c r="AE1996">
        <v>6</v>
      </c>
      <c r="AF1996">
        <v>42</v>
      </c>
      <c r="AG1996">
        <v>11</v>
      </c>
      <c r="AH1996">
        <v>6</v>
      </c>
      <c r="AI1996">
        <v>7</v>
      </c>
      <c r="AJ1996">
        <v>21</v>
      </c>
      <c r="AK1996">
        <v>5</v>
      </c>
      <c r="AL1996">
        <v>2</v>
      </c>
      <c r="AM1996">
        <v>1</v>
      </c>
      <c r="AN1996">
        <v>1</v>
      </c>
      <c r="AO1996">
        <v>35</v>
      </c>
      <c r="AP1996">
        <v>162</v>
      </c>
      <c r="AQ1996">
        <v>39</v>
      </c>
      <c r="AR1996">
        <v>0</v>
      </c>
      <c r="AS1996">
        <v>15</v>
      </c>
      <c r="AT1996">
        <v>29</v>
      </c>
      <c r="AU1996">
        <v>1</v>
      </c>
      <c r="AV1996">
        <v>0</v>
      </c>
      <c r="AW1996">
        <v>0</v>
      </c>
      <c r="AX1996">
        <v>0</v>
      </c>
      <c r="AY1996">
        <v>18</v>
      </c>
      <c r="AZ1996">
        <v>26</v>
      </c>
      <c r="BA1996">
        <v>16</v>
      </c>
      <c r="BB1996">
        <v>4</v>
      </c>
      <c r="BC1996">
        <v>1</v>
      </c>
      <c r="BD1996">
        <v>3</v>
      </c>
      <c r="BE1996">
        <v>0</v>
      </c>
      <c r="BF1996">
        <v>36</v>
      </c>
      <c r="BG1996">
        <v>1406.25</v>
      </c>
      <c r="BH1996">
        <v>0</v>
      </c>
      <c r="BI1996">
        <v>18</v>
      </c>
      <c r="BJ1996" s="2">
        <v>46132</v>
      </c>
      <c r="BK1996">
        <v>0</v>
      </c>
      <c r="BL1996" s="3" t="str">
        <f>VLOOKUP(O1996,DropDownList!$H$1:$I$7,2,FALSE)</f>
        <v>2024/25</v>
      </c>
      <c r="BM1996" s="3" t="str">
        <f t="shared" si="31"/>
        <v>FISCAL FINES</v>
      </c>
    </row>
    <row r="1997" spans="1:65" x14ac:dyDescent="0.2">
      <c r="A1997">
        <v>2026</v>
      </c>
      <c r="B1997">
        <v>4</v>
      </c>
      <c r="C1997" t="s">
        <v>198</v>
      </c>
      <c r="D1997" t="s">
        <v>204</v>
      </c>
      <c r="E1997" t="s">
        <v>31</v>
      </c>
      <c r="F1997">
        <v>9290</v>
      </c>
      <c r="G1997" t="s">
        <v>141</v>
      </c>
      <c r="H1997" t="s">
        <v>200</v>
      </c>
      <c r="I1997" t="s">
        <v>142</v>
      </c>
      <c r="J1997" s="1">
        <v>46113</v>
      </c>
      <c r="K1997" t="s">
        <v>440</v>
      </c>
      <c r="L1997">
        <v>1</v>
      </c>
      <c r="M1997" t="s">
        <v>441</v>
      </c>
      <c r="N1997" t="s">
        <v>442</v>
      </c>
      <c r="O1997" t="s">
        <v>149</v>
      </c>
      <c r="P1997" t="s">
        <v>146</v>
      </c>
      <c r="Q1997">
        <v>50</v>
      </c>
      <c r="R1997">
        <v>10</v>
      </c>
      <c r="S1997">
        <v>160</v>
      </c>
      <c r="T1997">
        <v>0</v>
      </c>
      <c r="U1997">
        <v>4</v>
      </c>
      <c r="V1997">
        <v>1</v>
      </c>
      <c r="W1997">
        <v>20</v>
      </c>
      <c r="X1997">
        <v>20</v>
      </c>
      <c r="Y1997">
        <v>0</v>
      </c>
      <c r="Z1997">
        <v>0</v>
      </c>
      <c r="AA1997">
        <v>110</v>
      </c>
      <c r="AB1997">
        <v>0</v>
      </c>
      <c r="AC1997">
        <v>0</v>
      </c>
      <c r="AD1997">
        <v>1</v>
      </c>
      <c r="AE1997">
        <v>0</v>
      </c>
      <c r="AF1997">
        <v>7</v>
      </c>
      <c r="AG1997">
        <v>0</v>
      </c>
      <c r="AH1997">
        <v>0</v>
      </c>
      <c r="AI1997">
        <v>3</v>
      </c>
      <c r="AJ1997">
        <v>0</v>
      </c>
      <c r="AK1997">
        <v>0</v>
      </c>
      <c r="AL1997">
        <v>0</v>
      </c>
      <c r="AM1997">
        <v>0</v>
      </c>
      <c r="AN1997">
        <v>0</v>
      </c>
      <c r="AO1997">
        <v>7</v>
      </c>
      <c r="AP1997">
        <v>14</v>
      </c>
      <c r="AQ1997">
        <v>6</v>
      </c>
      <c r="AR1997">
        <v>0</v>
      </c>
      <c r="AS1997">
        <v>1</v>
      </c>
      <c r="AT1997">
        <v>0</v>
      </c>
      <c r="AU1997">
        <v>0</v>
      </c>
      <c r="AV1997">
        <v>0</v>
      </c>
      <c r="AW1997">
        <v>0</v>
      </c>
      <c r="AX1997">
        <v>0</v>
      </c>
      <c r="AY1997">
        <v>2</v>
      </c>
      <c r="AZ1997">
        <v>2</v>
      </c>
      <c r="BA1997">
        <v>0</v>
      </c>
      <c r="BB1997">
        <v>2</v>
      </c>
      <c r="BC1997">
        <v>1</v>
      </c>
      <c r="BD1997">
        <v>0</v>
      </c>
      <c r="BE1997">
        <v>0</v>
      </c>
      <c r="BF1997">
        <v>10</v>
      </c>
      <c r="BG1997">
        <v>50</v>
      </c>
      <c r="BH1997">
        <v>0</v>
      </c>
      <c r="BI1997">
        <v>4</v>
      </c>
      <c r="BJ1997" s="2">
        <v>46132</v>
      </c>
      <c r="BK1997">
        <v>0</v>
      </c>
      <c r="BL1997" s="3" t="str">
        <f>VLOOKUP(O1997,DropDownList!$H$1:$I$7,2,FALSE)</f>
        <v>2025/26</v>
      </c>
      <c r="BM1997" s="3" t="str">
        <f t="shared" si="31"/>
        <v>VSUR</v>
      </c>
    </row>
    <row r="1998" spans="1:65" x14ac:dyDescent="0.2">
      <c r="A1998">
        <v>2026</v>
      </c>
      <c r="B1998">
        <v>4</v>
      </c>
      <c r="C1998" t="s">
        <v>198</v>
      </c>
      <c r="D1998" t="s">
        <v>204</v>
      </c>
      <c r="E1998" t="s">
        <v>31</v>
      </c>
      <c r="F1998">
        <v>9290</v>
      </c>
      <c r="G1998" t="s">
        <v>141</v>
      </c>
      <c r="H1998" t="s">
        <v>200</v>
      </c>
      <c r="I1998" t="s">
        <v>142</v>
      </c>
      <c r="J1998" s="1">
        <v>46113</v>
      </c>
      <c r="K1998" t="s">
        <v>440</v>
      </c>
      <c r="L1998">
        <v>1</v>
      </c>
      <c r="M1998" t="s">
        <v>441</v>
      </c>
      <c r="N1998" t="s">
        <v>442</v>
      </c>
      <c r="O1998" t="s">
        <v>149</v>
      </c>
      <c r="P1998" t="s">
        <v>152</v>
      </c>
      <c r="Q1998">
        <v>0</v>
      </c>
      <c r="R1998">
        <v>12</v>
      </c>
      <c r="S1998">
        <v>480</v>
      </c>
      <c r="T1998">
        <v>240</v>
      </c>
      <c r="U1998">
        <v>0</v>
      </c>
      <c r="V1998">
        <v>0</v>
      </c>
      <c r="W1998">
        <v>0</v>
      </c>
      <c r="X1998">
        <v>0</v>
      </c>
      <c r="Y1998">
        <v>0</v>
      </c>
      <c r="Z1998">
        <v>0</v>
      </c>
      <c r="AA1998">
        <v>240</v>
      </c>
      <c r="AB1998">
        <v>0</v>
      </c>
      <c r="AC1998">
        <v>240</v>
      </c>
      <c r="AD1998">
        <v>0</v>
      </c>
      <c r="AE1998">
        <v>0</v>
      </c>
      <c r="AF1998">
        <v>6</v>
      </c>
      <c r="AG1998">
        <v>0</v>
      </c>
      <c r="AH1998">
        <v>6</v>
      </c>
      <c r="AI1998">
        <v>0</v>
      </c>
      <c r="AJ1998">
        <v>0</v>
      </c>
      <c r="AK1998">
        <v>0</v>
      </c>
      <c r="AL1998">
        <v>0</v>
      </c>
      <c r="AM1998">
        <v>0</v>
      </c>
      <c r="AN1998">
        <v>0</v>
      </c>
      <c r="AO1998">
        <v>0</v>
      </c>
      <c r="AP1998">
        <v>0</v>
      </c>
      <c r="AQ1998">
        <v>0</v>
      </c>
      <c r="AR1998">
        <v>0</v>
      </c>
      <c r="AS1998">
        <v>0</v>
      </c>
      <c r="AT1998">
        <v>0</v>
      </c>
      <c r="AU1998">
        <v>0</v>
      </c>
      <c r="AV1998">
        <v>0</v>
      </c>
      <c r="AW1998">
        <v>0</v>
      </c>
      <c r="AX1998">
        <v>0</v>
      </c>
      <c r="AY1998">
        <v>0</v>
      </c>
      <c r="AZ1998">
        <v>0</v>
      </c>
      <c r="BA1998">
        <v>0</v>
      </c>
      <c r="BB1998">
        <v>0</v>
      </c>
      <c r="BC1998">
        <v>0</v>
      </c>
      <c r="BD1998">
        <v>0</v>
      </c>
      <c r="BE1998">
        <v>0</v>
      </c>
      <c r="BF1998">
        <v>0</v>
      </c>
      <c r="BG1998">
        <v>0</v>
      </c>
      <c r="BH1998">
        <v>0</v>
      </c>
      <c r="BI1998">
        <v>0</v>
      </c>
      <c r="BJ1998" s="2">
        <v>46132</v>
      </c>
      <c r="BK1998">
        <v>0</v>
      </c>
      <c r="BL1998" s="3" t="str">
        <f>VLOOKUP(O1998,DropDownList!$H$1:$I$7,2,FALSE)</f>
        <v>2025/26</v>
      </c>
      <c r="BM1998" s="3" t="str">
        <f t="shared" si="31"/>
        <v>PCOA</v>
      </c>
    </row>
    <row r="1999" spans="1:65" x14ac:dyDescent="0.2">
      <c r="A1999">
        <v>2026</v>
      </c>
      <c r="B1999">
        <v>4</v>
      </c>
      <c r="C1999" t="s">
        <v>198</v>
      </c>
      <c r="D1999" t="s">
        <v>204</v>
      </c>
      <c r="E1999" t="s">
        <v>31</v>
      </c>
      <c r="F1999">
        <v>9290</v>
      </c>
      <c r="G1999" t="s">
        <v>141</v>
      </c>
      <c r="H1999" t="s">
        <v>200</v>
      </c>
      <c r="I1999" t="s">
        <v>142</v>
      </c>
      <c r="J1999" s="1">
        <v>46113</v>
      </c>
      <c r="K1999" t="s">
        <v>440</v>
      </c>
      <c r="L1999">
        <v>1</v>
      </c>
      <c r="M1999" t="s">
        <v>441</v>
      </c>
      <c r="N1999" t="s">
        <v>442</v>
      </c>
      <c r="O1999" t="s">
        <v>149</v>
      </c>
      <c r="P1999" t="s">
        <v>148</v>
      </c>
      <c r="Q1999">
        <v>240</v>
      </c>
      <c r="R1999">
        <v>6</v>
      </c>
      <c r="S1999">
        <v>360</v>
      </c>
      <c r="T1999">
        <v>0</v>
      </c>
      <c r="U1999">
        <v>4</v>
      </c>
      <c r="V1999">
        <v>4</v>
      </c>
      <c r="W1999">
        <v>240</v>
      </c>
      <c r="X1999">
        <v>240</v>
      </c>
      <c r="Y1999">
        <v>0</v>
      </c>
      <c r="Z1999">
        <v>0</v>
      </c>
      <c r="AA1999">
        <v>120</v>
      </c>
      <c r="AB1999">
        <v>0</v>
      </c>
      <c r="AC1999">
        <v>120</v>
      </c>
      <c r="AD1999">
        <v>4</v>
      </c>
      <c r="AE1999">
        <v>0</v>
      </c>
      <c r="AF1999">
        <v>2</v>
      </c>
      <c r="AG1999">
        <v>0</v>
      </c>
      <c r="AH1999">
        <v>0</v>
      </c>
      <c r="AI1999">
        <v>4</v>
      </c>
      <c r="AJ1999">
        <v>0</v>
      </c>
      <c r="AK1999">
        <v>0</v>
      </c>
      <c r="AL1999">
        <v>0</v>
      </c>
      <c r="AM1999">
        <v>0</v>
      </c>
      <c r="AN1999">
        <v>0</v>
      </c>
      <c r="AO1999">
        <v>4</v>
      </c>
      <c r="AP1999">
        <v>10</v>
      </c>
      <c r="AQ1999">
        <v>5</v>
      </c>
      <c r="AR1999">
        <v>0</v>
      </c>
      <c r="AS1999">
        <v>1</v>
      </c>
      <c r="AT1999">
        <v>2</v>
      </c>
      <c r="AU1999">
        <v>0</v>
      </c>
      <c r="AV1999">
        <v>0</v>
      </c>
      <c r="AW1999">
        <v>0</v>
      </c>
      <c r="AX1999">
        <v>0</v>
      </c>
      <c r="AY1999">
        <v>0</v>
      </c>
      <c r="AZ1999">
        <v>1</v>
      </c>
      <c r="BA1999">
        <v>0</v>
      </c>
      <c r="BB1999">
        <v>0</v>
      </c>
      <c r="BC1999">
        <v>0</v>
      </c>
      <c r="BD1999">
        <v>0</v>
      </c>
      <c r="BE1999">
        <v>0</v>
      </c>
      <c r="BF1999">
        <v>4</v>
      </c>
      <c r="BG1999">
        <v>240</v>
      </c>
      <c r="BH1999">
        <v>0</v>
      </c>
      <c r="BI1999">
        <v>4</v>
      </c>
      <c r="BJ1999" s="2">
        <v>46132</v>
      </c>
      <c r="BK1999">
        <v>0</v>
      </c>
      <c r="BL1999" s="3" t="str">
        <f>VLOOKUP(O1999,DropDownList!$H$1:$I$7,2,FALSE)</f>
        <v>2025/26</v>
      </c>
      <c r="BM1999" s="3" t="str">
        <f t="shared" si="31"/>
        <v>PRAS</v>
      </c>
    </row>
    <row r="2000" spans="1:65" x14ac:dyDescent="0.2">
      <c r="A2000">
        <v>2026</v>
      </c>
      <c r="B2000">
        <v>4</v>
      </c>
      <c r="C2000" t="s">
        <v>198</v>
      </c>
      <c r="D2000" t="s">
        <v>204</v>
      </c>
      <c r="E2000" t="s">
        <v>31</v>
      </c>
      <c r="F2000">
        <v>9290</v>
      </c>
      <c r="G2000" t="s">
        <v>141</v>
      </c>
      <c r="H2000" t="s">
        <v>200</v>
      </c>
      <c r="I2000" t="s">
        <v>142</v>
      </c>
      <c r="J2000" s="1">
        <v>46113</v>
      </c>
      <c r="K2000" t="s">
        <v>440</v>
      </c>
      <c r="L2000">
        <v>1</v>
      </c>
      <c r="M2000" t="s">
        <v>441</v>
      </c>
      <c r="N2000" t="s">
        <v>442</v>
      </c>
      <c r="O2000" t="s">
        <v>149</v>
      </c>
      <c r="P2000" t="s">
        <v>154</v>
      </c>
      <c r="Q2000">
        <v>1100.92</v>
      </c>
      <c r="R2000">
        <v>10</v>
      </c>
      <c r="S2000">
        <v>2786</v>
      </c>
      <c r="T2000">
        <v>0</v>
      </c>
      <c r="U2000">
        <v>4</v>
      </c>
      <c r="V2000">
        <v>2</v>
      </c>
      <c r="W2000">
        <v>331</v>
      </c>
      <c r="X2000">
        <v>331</v>
      </c>
      <c r="Y2000">
        <v>0</v>
      </c>
      <c r="Z2000">
        <v>0</v>
      </c>
      <c r="AA2000">
        <v>1685.08</v>
      </c>
      <c r="AB2000">
        <v>160.08000000000001</v>
      </c>
      <c r="AC2000">
        <v>1415</v>
      </c>
      <c r="AD2000">
        <v>1</v>
      </c>
      <c r="AE2000">
        <v>1</v>
      </c>
      <c r="AF2000">
        <v>6</v>
      </c>
      <c r="AG2000">
        <v>2</v>
      </c>
      <c r="AH2000">
        <v>0</v>
      </c>
      <c r="AI2000">
        <v>2</v>
      </c>
      <c r="AJ2000">
        <v>0</v>
      </c>
      <c r="AK2000">
        <v>0</v>
      </c>
      <c r="AL2000">
        <v>0</v>
      </c>
      <c r="AM2000">
        <v>0</v>
      </c>
      <c r="AN2000">
        <v>0</v>
      </c>
      <c r="AO2000">
        <v>7</v>
      </c>
      <c r="AP2000">
        <v>14</v>
      </c>
      <c r="AQ2000">
        <v>6</v>
      </c>
      <c r="AR2000">
        <v>0</v>
      </c>
      <c r="AS2000">
        <v>1</v>
      </c>
      <c r="AT2000">
        <v>0</v>
      </c>
      <c r="AU2000">
        <v>0</v>
      </c>
      <c r="AV2000">
        <v>0</v>
      </c>
      <c r="AW2000">
        <v>0</v>
      </c>
      <c r="AX2000">
        <v>0</v>
      </c>
      <c r="AY2000">
        <v>2</v>
      </c>
      <c r="AZ2000">
        <v>2</v>
      </c>
      <c r="BA2000">
        <v>0</v>
      </c>
      <c r="BB2000">
        <v>2</v>
      </c>
      <c r="BC2000">
        <v>1</v>
      </c>
      <c r="BD2000">
        <v>0</v>
      </c>
      <c r="BE2000">
        <v>0</v>
      </c>
      <c r="BF2000">
        <v>10</v>
      </c>
      <c r="BG2000">
        <v>606</v>
      </c>
      <c r="BH2000">
        <v>0</v>
      </c>
      <c r="BI2000">
        <v>4</v>
      </c>
      <c r="BJ2000" s="2">
        <v>46132</v>
      </c>
      <c r="BK2000">
        <v>0</v>
      </c>
      <c r="BL2000" s="3" t="str">
        <f>VLOOKUP(O2000,DropDownList!$H$1:$I$7,2,FALSE)</f>
        <v>2025/26</v>
      </c>
      <c r="BM2000" s="3" t="str">
        <f t="shared" si="31"/>
        <v>JP COURT</v>
      </c>
    </row>
    <row r="2001" spans="1:65" x14ac:dyDescent="0.2">
      <c r="A2001">
        <v>2026</v>
      </c>
      <c r="B2001">
        <v>4</v>
      </c>
      <c r="C2001" t="s">
        <v>198</v>
      </c>
      <c r="D2001" t="s">
        <v>204</v>
      </c>
      <c r="E2001" t="s">
        <v>31</v>
      </c>
      <c r="F2001">
        <v>9290</v>
      </c>
      <c r="G2001" t="s">
        <v>141</v>
      </c>
      <c r="H2001" t="s">
        <v>200</v>
      </c>
      <c r="I2001" t="s">
        <v>142</v>
      </c>
      <c r="J2001" s="1">
        <v>46113</v>
      </c>
      <c r="K2001" t="s">
        <v>440</v>
      </c>
      <c r="L2001">
        <v>1</v>
      </c>
      <c r="M2001" t="s">
        <v>441</v>
      </c>
      <c r="N2001" t="s">
        <v>442</v>
      </c>
      <c r="O2001" t="s">
        <v>156</v>
      </c>
      <c r="P2001" t="s">
        <v>150</v>
      </c>
      <c r="Q2001">
        <v>2177.36</v>
      </c>
      <c r="R2001">
        <v>63</v>
      </c>
      <c r="S2001">
        <v>9433.35</v>
      </c>
      <c r="T2001">
        <v>1394.67</v>
      </c>
      <c r="U2001">
        <v>13</v>
      </c>
      <c r="V2001">
        <v>6</v>
      </c>
      <c r="W2001">
        <v>996.32</v>
      </c>
      <c r="X2001">
        <v>996.32</v>
      </c>
      <c r="Y2001">
        <v>54</v>
      </c>
      <c r="Z2001">
        <v>8038.68</v>
      </c>
      <c r="AA2001">
        <v>5861.32</v>
      </c>
      <c r="AB2001">
        <v>1382.19</v>
      </c>
      <c r="AC2001">
        <v>4479.13</v>
      </c>
      <c r="AD2001">
        <v>4</v>
      </c>
      <c r="AE2001">
        <v>2</v>
      </c>
      <c r="AF2001">
        <v>39</v>
      </c>
      <c r="AG2001">
        <v>5</v>
      </c>
      <c r="AH2001">
        <v>9</v>
      </c>
      <c r="AI2001">
        <v>8</v>
      </c>
      <c r="AJ2001">
        <v>13</v>
      </c>
      <c r="AK2001">
        <v>6</v>
      </c>
      <c r="AL2001">
        <v>3</v>
      </c>
      <c r="AM2001">
        <v>1</v>
      </c>
      <c r="AN2001">
        <v>0</v>
      </c>
      <c r="AO2001">
        <v>39</v>
      </c>
      <c r="AP2001">
        <v>230</v>
      </c>
      <c r="AQ2001">
        <v>42</v>
      </c>
      <c r="AR2001">
        <v>0</v>
      </c>
      <c r="AS2001">
        <v>24</v>
      </c>
      <c r="AT2001">
        <v>43</v>
      </c>
      <c r="AU2001">
        <v>1</v>
      </c>
      <c r="AV2001">
        <v>0</v>
      </c>
      <c r="AW2001">
        <v>0</v>
      </c>
      <c r="AX2001">
        <v>0</v>
      </c>
      <c r="AY2001">
        <v>32</v>
      </c>
      <c r="AZ2001">
        <v>42</v>
      </c>
      <c r="BA2001">
        <v>28</v>
      </c>
      <c r="BB2001">
        <v>2</v>
      </c>
      <c r="BC2001">
        <v>2</v>
      </c>
      <c r="BD2001">
        <v>0</v>
      </c>
      <c r="BE2001">
        <v>0</v>
      </c>
      <c r="BF2001">
        <v>39</v>
      </c>
      <c r="BG2001">
        <v>1050</v>
      </c>
      <c r="BH2001">
        <v>2</v>
      </c>
      <c r="BI2001">
        <v>13</v>
      </c>
      <c r="BJ2001" s="2">
        <v>46132</v>
      </c>
      <c r="BK2001">
        <v>0</v>
      </c>
      <c r="BL2001" s="3" t="str">
        <f>VLOOKUP(O2001,DropDownList!$H$1:$I$7,2,FALSE)</f>
        <v>2023/24</v>
      </c>
      <c r="BM2001" s="3" t="str">
        <f t="shared" si="31"/>
        <v>FISCAL FINES</v>
      </c>
    </row>
    <row r="2002" spans="1:65" x14ac:dyDescent="0.2">
      <c r="A2002">
        <v>2026</v>
      </c>
      <c r="B2002">
        <v>4</v>
      </c>
      <c r="C2002" t="s">
        <v>198</v>
      </c>
      <c r="D2002" t="s">
        <v>204</v>
      </c>
      <c r="E2002" t="s">
        <v>31</v>
      </c>
      <c r="F2002">
        <v>9290</v>
      </c>
      <c r="G2002" t="s">
        <v>141</v>
      </c>
      <c r="H2002" t="s">
        <v>200</v>
      </c>
      <c r="I2002" t="s">
        <v>142</v>
      </c>
      <c r="J2002" s="1">
        <v>46113</v>
      </c>
      <c r="K2002" t="s">
        <v>440</v>
      </c>
      <c r="L2002">
        <v>1</v>
      </c>
      <c r="M2002" t="s">
        <v>441</v>
      </c>
      <c r="N2002" t="s">
        <v>442</v>
      </c>
      <c r="O2002" t="s">
        <v>149</v>
      </c>
      <c r="P2002" t="s">
        <v>150</v>
      </c>
      <c r="Q2002">
        <v>6575.76</v>
      </c>
      <c r="R2002">
        <v>47</v>
      </c>
      <c r="S2002">
        <v>10097.25</v>
      </c>
      <c r="T2002">
        <v>475</v>
      </c>
      <c r="U2002">
        <v>21</v>
      </c>
      <c r="V2002">
        <v>18</v>
      </c>
      <c r="W2002">
        <v>2590.81</v>
      </c>
      <c r="X2002">
        <v>6205.78</v>
      </c>
      <c r="Y2002">
        <v>42</v>
      </c>
      <c r="Z2002">
        <v>9622.25</v>
      </c>
      <c r="AA2002">
        <v>3046.49</v>
      </c>
      <c r="AB2002">
        <v>1071.49</v>
      </c>
      <c r="AC2002">
        <v>1975</v>
      </c>
      <c r="AD2002">
        <v>16</v>
      </c>
      <c r="AE2002">
        <v>2</v>
      </c>
      <c r="AF2002">
        <v>21</v>
      </c>
      <c r="AG2002">
        <v>3</v>
      </c>
      <c r="AH2002">
        <v>5</v>
      </c>
      <c r="AI2002">
        <v>18</v>
      </c>
      <c r="AJ2002">
        <v>17</v>
      </c>
      <c r="AK2002">
        <v>3</v>
      </c>
      <c r="AL2002">
        <v>4</v>
      </c>
      <c r="AM2002">
        <v>1</v>
      </c>
      <c r="AN2002">
        <v>0</v>
      </c>
      <c r="AO2002">
        <v>23</v>
      </c>
      <c r="AP2002">
        <v>68</v>
      </c>
      <c r="AQ2002">
        <v>24</v>
      </c>
      <c r="AR2002">
        <v>0</v>
      </c>
      <c r="AS2002">
        <v>13</v>
      </c>
      <c r="AT2002">
        <v>5</v>
      </c>
      <c r="AU2002">
        <v>0</v>
      </c>
      <c r="AV2002">
        <v>0</v>
      </c>
      <c r="AW2002">
        <v>0</v>
      </c>
      <c r="AX2002">
        <v>0</v>
      </c>
      <c r="AY2002">
        <v>2</v>
      </c>
      <c r="AZ2002">
        <v>5</v>
      </c>
      <c r="BA2002">
        <v>1</v>
      </c>
      <c r="BB2002">
        <v>5</v>
      </c>
      <c r="BC2002">
        <v>1</v>
      </c>
      <c r="BD2002">
        <v>0</v>
      </c>
      <c r="BE2002">
        <v>0</v>
      </c>
      <c r="BF2002">
        <v>23</v>
      </c>
      <c r="BG2002">
        <v>6255.78</v>
      </c>
      <c r="BH2002">
        <v>0</v>
      </c>
      <c r="BI2002">
        <v>21</v>
      </c>
      <c r="BJ2002" s="2">
        <v>46132</v>
      </c>
      <c r="BK2002">
        <v>0</v>
      </c>
      <c r="BL2002" s="3" t="str">
        <f>VLOOKUP(O2002,DropDownList!$H$1:$I$7,2,FALSE)</f>
        <v>2025/26</v>
      </c>
      <c r="BM2002" s="3" t="str">
        <f t="shared" si="31"/>
        <v>FISCAL FINES</v>
      </c>
    </row>
    <row r="2003" spans="1:65" x14ac:dyDescent="0.2">
      <c r="A2003">
        <v>2026</v>
      </c>
      <c r="B2003">
        <v>4</v>
      </c>
      <c r="C2003" t="s">
        <v>198</v>
      </c>
      <c r="D2003" t="s">
        <v>204</v>
      </c>
      <c r="E2003" t="s">
        <v>31</v>
      </c>
      <c r="F2003">
        <v>9290</v>
      </c>
      <c r="G2003" t="s">
        <v>141</v>
      </c>
      <c r="H2003" t="s">
        <v>200</v>
      </c>
      <c r="I2003" t="s">
        <v>142</v>
      </c>
      <c r="J2003" s="1">
        <v>46113</v>
      </c>
      <c r="K2003" t="s">
        <v>440</v>
      </c>
      <c r="L2003">
        <v>1</v>
      </c>
      <c r="M2003" t="s">
        <v>441</v>
      </c>
      <c r="N2003" t="s">
        <v>442</v>
      </c>
      <c r="O2003" t="s">
        <v>147</v>
      </c>
      <c r="P2003" t="s">
        <v>146</v>
      </c>
      <c r="Q2003">
        <v>30</v>
      </c>
      <c r="R2003">
        <v>28</v>
      </c>
      <c r="S2003">
        <v>450</v>
      </c>
      <c r="T2003">
        <v>0</v>
      </c>
      <c r="U2003">
        <v>5</v>
      </c>
      <c r="V2003">
        <v>1</v>
      </c>
      <c r="W2003">
        <v>20</v>
      </c>
      <c r="X2003">
        <v>20</v>
      </c>
      <c r="Y2003">
        <v>0</v>
      </c>
      <c r="Z2003">
        <v>0</v>
      </c>
      <c r="AA2003">
        <v>420</v>
      </c>
      <c r="AB2003">
        <v>0</v>
      </c>
      <c r="AC2003">
        <v>0</v>
      </c>
      <c r="AD2003">
        <v>1</v>
      </c>
      <c r="AE2003">
        <v>0</v>
      </c>
      <c r="AF2003">
        <v>26</v>
      </c>
      <c r="AG2003">
        <v>0</v>
      </c>
      <c r="AH2003">
        <v>0</v>
      </c>
      <c r="AI2003">
        <v>2</v>
      </c>
      <c r="AJ2003">
        <v>0</v>
      </c>
      <c r="AK2003">
        <v>0</v>
      </c>
      <c r="AL2003">
        <v>0</v>
      </c>
      <c r="AM2003">
        <v>0</v>
      </c>
      <c r="AN2003">
        <v>0</v>
      </c>
      <c r="AO2003">
        <v>11</v>
      </c>
      <c r="AP2003">
        <v>60</v>
      </c>
      <c r="AQ2003">
        <v>11</v>
      </c>
      <c r="AR2003">
        <v>0</v>
      </c>
      <c r="AS2003">
        <v>4</v>
      </c>
      <c r="AT2003">
        <v>3</v>
      </c>
      <c r="AU2003">
        <v>4</v>
      </c>
      <c r="AV2003">
        <v>2</v>
      </c>
      <c r="AW2003">
        <v>0</v>
      </c>
      <c r="AX2003">
        <v>0</v>
      </c>
      <c r="AY2003">
        <v>8</v>
      </c>
      <c r="AZ2003">
        <v>11</v>
      </c>
      <c r="BA2003">
        <v>7</v>
      </c>
      <c r="BB2003">
        <v>4</v>
      </c>
      <c r="BC2003">
        <v>3</v>
      </c>
      <c r="BD2003">
        <v>0</v>
      </c>
      <c r="BE2003">
        <v>0</v>
      </c>
      <c r="BF2003">
        <v>28</v>
      </c>
      <c r="BG2003">
        <v>30</v>
      </c>
      <c r="BH2003">
        <v>0</v>
      </c>
      <c r="BI2003">
        <v>5</v>
      </c>
      <c r="BJ2003" s="2">
        <v>46132</v>
      </c>
      <c r="BK2003">
        <v>0</v>
      </c>
      <c r="BL2003" s="3" t="str">
        <f>VLOOKUP(O2003,DropDownList!$H$1:$I$7,2,FALSE)</f>
        <v>2024/25</v>
      </c>
      <c r="BM2003" s="3" t="str">
        <f t="shared" si="31"/>
        <v>VSUR</v>
      </c>
    </row>
    <row r="2004" spans="1:65" x14ac:dyDescent="0.2">
      <c r="A2004">
        <v>2026</v>
      </c>
      <c r="B2004">
        <v>4</v>
      </c>
      <c r="C2004" t="s">
        <v>198</v>
      </c>
      <c r="D2004" t="s">
        <v>205</v>
      </c>
      <c r="E2004" t="s">
        <v>31</v>
      </c>
      <c r="F2004">
        <v>9728</v>
      </c>
      <c r="G2004" t="s">
        <v>158</v>
      </c>
      <c r="H2004" t="s">
        <v>200</v>
      </c>
      <c r="I2004" t="s">
        <v>142</v>
      </c>
      <c r="J2004" s="1">
        <v>46113</v>
      </c>
      <c r="K2004" t="s">
        <v>440</v>
      </c>
      <c r="L2004">
        <v>1</v>
      </c>
      <c r="M2004" t="s">
        <v>441</v>
      </c>
      <c r="N2004" t="s">
        <v>442</v>
      </c>
      <c r="O2004" t="s">
        <v>147</v>
      </c>
      <c r="P2004" t="s">
        <v>159</v>
      </c>
      <c r="Q2004">
        <v>0</v>
      </c>
      <c r="R2004">
        <v>2</v>
      </c>
      <c r="S2004">
        <v>7595.18</v>
      </c>
      <c r="T2004">
        <v>6.26</v>
      </c>
      <c r="U2004">
        <v>0</v>
      </c>
      <c r="V2004">
        <v>0</v>
      </c>
      <c r="W2004">
        <v>0</v>
      </c>
      <c r="X2004">
        <v>0</v>
      </c>
      <c r="Y2004">
        <v>0</v>
      </c>
      <c r="Z2004">
        <v>0</v>
      </c>
      <c r="AA2004">
        <v>7588.92</v>
      </c>
      <c r="AB2004">
        <v>0</v>
      </c>
      <c r="AC2004">
        <v>0</v>
      </c>
      <c r="AD2004">
        <v>0</v>
      </c>
      <c r="AE2004">
        <v>0</v>
      </c>
      <c r="AF2004">
        <v>1</v>
      </c>
      <c r="AG2004">
        <v>0</v>
      </c>
      <c r="AH2004">
        <v>0</v>
      </c>
      <c r="AI2004">
        <v>0</v>
      </c>
      <c r="AJ2004">
        <v>0</v>
      </c>
      <c r="AK2004">
        <v>0</v>
      </c>
      <c r="AL2004">
        <v>0</v>
      </c>
      <c r="AM2004">
        <v>0</v>
      </c>
      <c r="AN2004">
        <v>0</v>
      </c>
      <c r="AO2004">
        <v>0</v>
      </c>
      <c r="AP2004">
        <v>0</v>
      </c>
      <c r="AQ2004">
        <v>0</v>
      </c>
      <c r="AR2004">
        <v>0</v>
      </c>
      <c r="AS2004">
        <v>0</v>
      </c>
      <c r="AT2004">
        <v>0</v>
      </c>
      <c r="AU2004">
        <v>0</v>
      </c>
      <c r="AV2004">
        <v>0</v>
      </c>
      <c r="AW2004">
        <v>0</v>
      </c>
      <c r="AX2004">
        <v>0</v>
      </c>
      <c r="AY2004">
        <v>0</v>
      </c>
      <c r="AZ2004">
        <v>0</v>
      </c>
      <c r="BA2004">
        <v>0</v>
      </c>
      <c r="BB2004">
        <v>0</v>
      </c>
      <c r="BC2004">
        <v>0</v>
      </c>
      <c r="BD2004">
        <v>0</v>
      </c>
      <c r="BE2004">
        <v>0</v>
      </c>
      <c r="BF2004">
        <v>0</v>
      </c>
      <c r="BG2004">
        <v>0</v>
      </c>
      <c r="BH2004">
        <v>1</v>
      </c>
      <c r="BI2004">
        <v>0</v>
      </c>
      <c r="BJ2004" s="2">
        <v>46132</v>
      </c>
      <c r="BK2004">
        <v>0</v>
      </c>
      <c r="BL2004" s="3" t="str">
        <f>VLOOKUP(O2004,DropDownList!$H$1:$I$7,2,FALSE)</f>
        <v>2024/25</v>
      </c>
      <c r="BM2004" s="3" t="str">
        <f t="shared" si="31"/>
        <v>CONF</v>
      </c>
    </row>
    <row r="2005" spans="1:65" x14ac:dyDescent="0.2">
      <c r="A2005">
        <v>2026</v>
      </c>
      <c r="B2005">
        <v>4</v>
      </c>
      <c r="C2005" t="s">
        <v>198</v>
      </c>
      <c r="D2005" t="s">
        <v>205</v>
      </c>
      <c r="E2005" t="s">
        <v>31</v>
      </c>
      <c r="F2005">
        <v>9728</v>
      </c>
      <c r="G2005" t="s">
        <v>158</v>
      </c>
      <c r="H2005" t="s">
        <v>200</v>
      </c>
      <c r="I2005" t="s">
        <v>142</v>
      </c>
      <c r="J2005" s="1">
        <v>46113</v>
      </c>
      <c r="K2005" t="s">
        <v>440</v>
      </c>
      <c r="L2005">
        <v>1</v>
      </c>
      <c r="M2005" t="s">
        <v>441</v>
      </c>
      <c r="N2005" t="s">
        <v>442</v>
      </c>
      <c r="O2005" t="s">
        <v>147</v>
      </c>
      <c r="P2005" t="s">
        <v>161</v>
      </c>
      <c r="Q2005">
        <v>334.99</v>
      </c>
      <c r="R2005">
        <v>109</v>
      </c>
      <c r="S2005">
        <v>2670</v>
      </c>
      <c r="T2005">
        <v>10</v>
      </c>
      <c r="U2005">
        <v>27</v>
      </c>
      <c r="V2005">
        <v>7</v>
      </c>
      <c r="W2005">
        <v>140</v>
      </c>
      <c r="X2005">
        <v>140</v>
      </c>
      <c r="Y2005">
        <v>0</v>
      </c>
      <c r="Z2005">
        <v>0</v>
      </c>
      <c r="AA2005">
        <v>2325.0100000000002</v>
      </c>
      <c r="AB2005">
        <v>0</v>
      </c>
      <c r="AC2005">
        <v>0</v>
      </c>
      <c r="AD2005">
        <v>7</v>
      </c>
      <c r="AE2005">
        <v>0</v>
      </c>
      <c r="AF2005">
        <v>93</v>
      </c>
      <c r="AG2005">
        <v>1</v>
      </c>
      <c r="AH2005">
        <v>1</v>
      </c>
      <c r="AI2005">
        <v>14</v>
      </c>
      <c r="AJ2005">
        <v>0</v>
      </c>
      <c r="AK2005">
        <v>0</v>
      </c>
      <c r="AL2005">
        <v>0</v>
      </c>
      <c r="AM2005">
        <v>0</v>
      </c>
      <c r="AN2005">
        <v>0</v>
      </c>
      <c r="AO2005">
        <v>60</v>
      </c>
      <c r="AP2005">
        <v>247</v>
      </c>
      <c r="AQ2005">
        <v>65</v>
      </c>
      <c r="AR2005">
        <v>0</v>
      </c>
      <c r="AS2005">
        <v>32</v>
      </c>
      <c r="AT2005">
        <v>16</v>
      </c>
      <c r="AU2005">
        <v>9</v>
      </c>
      <c r="AV2005">
        <v>4</v>
      </c>
      <c r="AW2005">
        <v>0</v>
      </c>
      <c r="AX2005">
        <v>0</v>
      </c>
      <c r="AY2005">
        <v>31</v>
      </c>
      <c r="AZ2005">
        <v>38</v>
      </c>
      <c r="BA2005">
        <v>23</v>
      </c>
      <c r="BB2005">
        <v>7</v>
      </c>
      <c r="BC2005">
        <v>2</v>
      </c>
      <c r="BD2005">
        <v>3</v>
      </c>
      <c r="BE2005">
        <v>0</v>
      </c>
      <c r="BF2005">
        <v>108</v>
      </c>
      <c r="BG2005">
        <v>315</v>
      </c>
      <c r="BH2005">
        <v>0</v>
      </c>
      <c r="BI2005">
        <v>27</v>
      </c>
      <c r="BJ2005" s="2">
        <v>46132</v>
      </c>
      <c r="BK2005">
        <v>0</v>
      </c>
      <c r="BL2005" s="3" t="str">
        <f>VLOOKUP(O2005,DropDownList!$H$1:$I$7,2,FALSE)</f>
        <v>2024/25</v>
      </c>
      <c r="BM2005" s="3" t="str">
        <f t="shared" si="31"/>
        <v>VSUR</v>
      </c>
    </row>
    <row r="2006" spans="1:65" x14ac:dyDescent="0.2">
      <c r="A2006">
        <v>2026</v>
      </c>
      <c r="B2006">
        <v>4</v>
      </c>
      <c r="C2006" t="s">
        <v>198</v>
      </c>
      <c r="D2006" t="s">
        <v>205</v>
      </c>
      <c r="E2006" t="s">
        <v>31</v>
      </c>
      <c r="F2006">
        <v>9728</v>
      </c>
      <c r="G2006" t="s">
        <v>158</v>
      </c>
      <c r="H2006" t="s">
        <v>200</v>
      </c>
      <c r="I2006" t="s">
        <v>142</v>
      </c>
      <c r="J2006" s="1">
        <v>46113</v>
      </c>
      <c r="K2006" t="s">
        <v>440</v>
      </c>
      <c r="L2006">
        <v>1</v>
      </c>
      <c r="M2006" t="s">
        <v>441</v>
      </c>
      <c r="N2006" t="s">
        <v>442</v>
      </c>
      <c r="O2006" t="s">
        <v>156</v>
      </c>
      <c r="P2006" t="s">
        <v>160</v>
      </c>
      <c r="Q2006">
        <v>5349.75</v>
      </c>
      <c r="R2006">
        <v>101</v>
      </c>
      <c r="S2006">
        <v>59789.33</v>
      </c>
      <c r="T2006">
        <v>1209.67</v>
      </c>
      <c r="U2006">
        <v>16</v>
      </c>
      <c r="V2006">
        <v>9</v>
      </c>
      <c r="W2006">
        <v>3332.77</v>
      </c>
      <c r="X2006">
        <v>3607.77</v>
      </c>
      <c r="Y2006">
        <v>0</v>
      </c>
      <c r="Z2006">
        <v>0</v>
      </c>
      <c r="AA2006">
        <v>53229.91</v>
      </c>
      <c r="AB2006">
        <v>600</v>
      </c>
      <c r="AC2006">
        <v>49844.91</v>
      </c>
      <c r="AD2006">
        <v>4</v>
      </c>
      <c r="AE2006">
        <v>5</v>
      </c>
      <c r="AF2006">
        <v>82</v>
      </c>
      <c r="AG2006">
        <v>10</v>
      </c>
      <c r="AH2006">
        <v>2</v>
      </c>
      <c r="AI2006">
        <v>6</v>
      </c>
      <c r="AJ2006">
        <v>0</v>
      </c>
      <c r="AK2006">
        <v>0</v>
      </c>
      <c r="AL2006">
        <v>0</v>
      </c>
      <c r="AM2006">
        <v>0</v>
      </c>
      <c r="AN2006">
        <v>0</v>
      </c>
      <c r="AO2006">
        <v>47</v>
      </c>
      <c r="AP2006">
        <v>207</v>
      </c>
      <c r="AQ2006">
        <v>50</v>
      </c>
      <c r="AR2006">
        <v>0</v>
      </c>
      <c r="AS2006">
        <v>21</v>
      </c>
      <c r="AT2006">
        <v>13</v>
      </c>
      <c r="AU2006">
        <v>7</v>
      </c>
      <c r="AV2006">
        <v>1</v>
      </c>
      <c r="AW2006">
        <v>1</v>
      </c>
      <c r="AX2006">
        <v>0</v>
      </c>
      <c r="AY2006">
        <v>25</v>
      </c>
      <c r="AZ2006">
        <v>39</v>
      </c>
      <c r="BA2006">
        <v>26</v>
      </c>
      <c r="BB2006">
        <v>3</v>
      </c>
      <c r="BC2006">
        <v>0</v>
      </c>
      <c r="BD2006">
        <v>9</v>
      </c>
      <c r="BE2006">
        <v>0</v>
      </c>
      <c r="BF2006">
        <v>100</v>
      </c>
      <c r="BG2006">
        <v>3068.33</v>
      </c>
      <c r="BH2006">
        <v>1</v>
      </c>
      <c r="BI2006">
        <v>15</v>
      </c>
      <c r="BJ2006" s="2">
        <v>46132</v>
      </c>
      <c r="BK2006">
        <v>0</v>
      </c>
      <c r="BL2006" s="3" t="str">
        <f>VLOOKUP(O2006,DropDownList!$H$1:$I$7,2,FALSE)</f>
        <v>2023/24</v>
      </c>
      <c r="BM2006" s="3" t="str">
        <f t="shared" si="31"/>
        <v>SC COURT</v>
      </c>
    </row>
    <row r="2007" spans="1:65" x14ac:dyDescent="0.2">
      <c r="A2007">
        <v>2026</v>
      </c>
      <c r="B2007">
        <v>4</v>
      </c>
      <c r="C2007" t="s">
        <v>198</v>
      </c>
      <c r="D2007" t="s">
        <v>205</v>
      </c>
      <c r="E2007" t="s">
        <v>31</v>
      </c>
      <c r="F2007">
        <v>9728</v>
      </c>
      <c r="G2007" t="s">
        <v>158</v>
      </c>
      <c r="H2007" t="s">
        <v>200</v>
      </c>
      <c r="I2007" t="s">
        <v>142</v>
      </c>
      <c r="J2007" s="1">
        <v>46113</v>
      </c>
      <c r="K2007" t="s">
        <v>440</v>
      </c>
      <c r="L2007">
        <v>1</v>
      </c>
      <c r="M2007" t="s">
        <v>441</v>
      </c>
      <c r="N2007" t="s">
        <v>442</v>
      </c>
      <c r="O2007" t="s">
        <v>147</v>
      </c>
      <c r="P2007" t="s">
        <v>160</v>
      </c>
      <c r="Q2007">
        <v>11095.53</v>
      </c>
      <c r="R2007">
        <v>111</v>
      </c>
      <c r="S2007">
        <v>54745</v>
      </c>
      <c r="T2007">
        <v>310</v>
      </c>
      <c r="U2007">
        <v>27</v>
      </c>
      <c r="V2007">
        <v>10</v>
      </c>
      <c r="W2007">
        <v>3852.28</v>
      </c>
      <c r="X2007">
        <v>3852.28</v>
      </c>
      <c r="Y2007">
        <v>0</v>
      </c>
      <c r="Z2007">
        <v>0</v>
      </c>
      <c r="AA2007">
        <v>43339.47</v>
      </c>
      <c r="AB2007">
        <v>1832.05</v>
      </c>
      <c r="AC2007">
        <v>39122.410000000003</v>
      </c>
      <c r="AD2007">
        <v>7</v>
      </c>
      <c r="AE2007">
        <v>3</v>
      </c>
      <c r="AF2007">
        <v>82</v>
      </c>
      <c r="AG2007">
        <v>14</v>
      </c>
      <c r="AH2007">
        <v>2</v>
      </c>
      <c r="AI2007">
        <v>13</v>
      </c>
      <c r="AJ2007">
        <v>0</v>
      </c>
      <c r="AK2007">
        <v>0</v>
      </c>
      <c r="AL2007">
        <v>0</v>
      </c>
      <c r="AM2007">
        <v>0</v>
      </c>
      <c r="AN2007">
        <v>0</v>
      </c>
      <c r="AO2007">
        <v>62</v>
      </c>
      <c r="AP2007">
        <v>235</v>
      </c>
      <c r="AQ2007">
        <v>60</v>
      </c>
      <c r="AR2007">
        <v>0</v>
      </c>
      <c r="AS2007">
        <v>31</v>
      </c>
      <c r="AT2007">
        <v>16</v>
      </c>
      <c r="AU2007">
        <v>8</v>
      </c>
      <c r="AV2007">
        <v>4</v>
      </c>
      <c r="AW2007">
        <v>1</v>
      </c>
      <c r="AX2007">
        <v>0</v>
      </c>
      <c r="AY2007">
        <v>29</v>
      </c>
      <c r="AZ2007">
        <v>36</v>
      </c>
      <c r="BA2007">
        <v>22</v>
      </c>
      <c r="BB2007">
        <v>7</v>
      </c>
      <c r="BC2007">
        <v>2</v>
      </c>
      <c r="BD2007">
        <v>3</v>
      </c>
      <c r="BE2007">
        <v>0</v>
      </c>
      <c r="BF2007">
        <v>109</v>
      </c>
      <c r="BG2007">
        <v>6010</v>
      </c>
      <c r="BH2007">
        <v>0</v>
      </c>
      <c r="BI2007">
        <v>27</v>
      </c>
      <c r="BJ2007" s="2">
        <v>46132</v>
      </c>
      <c r="BK2007">
        <v>0</v>
      </c>
      <c r="BL2007" s="3" t="str">
        <f>VLOOKUP(O2007,DropDownList!$H$1:$I$7,2,FALSE)</f>
        <v>2024/25</v>
      </c>
      <c r="BM2007" s="3" t="str">
        <f t="shared" si="31"/>
        <v>SC COURT</v>
      </c>
    </row>
    <row r="2008" spans="1:65" x14ac:dyDescent="0.2">
      <c r="A2008">
        <v>2026</v>
      </c>
      <c r="B2008">
        <v>4</v>
      </c>
      <c r="C2008" t="s">
        <v>198</v>
      </c>
      <c r="D2008" t="s">
        <v>205</v>
      </c>
      <c r="E2008" t="s">
        <v>31</v>
      </c>
      <c r="F2008">
        <v>9728</v>
      </c>
      <c r="G2008" t="s">
        <v>158</v>
      </c>
      <c r="H2008" t="s">
        <v>200</v>
      </c>
      <c r="I2008" t="s">
        <v>142</v>
      </c>
      <c r="J2008" s="1">
        <v>46113</v>
      </c>
      <c r="K2008" t="s">
        <v>440</v>
      </c>
      <c r="L2008">
        <v>1</v>
      </c>
      <c r="M2008" t="s">
        <v>441</v>
      </c>
      <c r="N2008" t="s">
        <v>442</v>
      </c>
      <c r="O2008" t="s">
        <v>156</v>
      </c>
      <c r="P2008" t="s">
        <v>161</v>
      </c>
      <c r="Q2008">
        <v>180</v>
      </c>
      <c r="R2008">
        <v>99</v>
      </c>
      <c r="S2008">
        <v>3005</v>
      </c>
      <c r="T2008">
        <v>60</v>
      </c>
      <c r="U2008">
        <v>16</v>
      </c>
      <c r="V2008">
        <v>4</v>
      </c>
      <c r="W2008">
        <v>140</v>
      </c>
      <c r="X2008">
        <v>140</v>
      </c>
      <c r="Y2008">
        <v>0</v>
      </c>
      <c r="Z2008">
        <v>0</v>
      </c>
      <c r="AA2008">
        <v>2765</v>
      </c>
      <c r="AB2008">
        <v>0</v>
      </c>
      <c r="AC2008">
        <v>0</v>
      </c>
      <c r="AD2008">
        <v>4</v>
      </c>
      <c r="AE2008">
        <v>0</v>
      </c>
      <c r="AF2008">
        <v>91</v>
      </c>
      <c r="AG2008">
        <v>0</v>
      </c>
      <c r="AH2008">
        <v>2</v>
      </c>
      <c r="AI2008">
        <v>6</v>
      </c>
      <c r="AJ2008">
        <v>0</v>
      </c>
      <c r="AK2008">
        <v>0</v>
      </c>
      <c r="AL2008">
        <v>0</v>
      </c>
      <c r="AM2008">
        <v>0</v>
      </c>
      <c r="AN2008">
        <v>0</v>
      </c>
      <c r="AO2008">
        <v>46</v>
      </c>
      <c r="AP2008">
        <v>204</v>
      </c>
      <c r="AQ2008">
        <v>49</v>
      </c>
      <c r="AR2008">
        <v>0</v>
      </c>
      <c r="AS2008">
        <v>21</v>
      </c>
      <c r="AT2008">
        <v>13</v>
      </c>
      <c r="AU2008">
        <v>5</v>
      </c>
      <c r="AV2008">
        <v>1</v>
      </c>
      <c r="AW2008">
        <v>1</v>
      </c>
      <c r="AX2008">
        <v>0</v>
      </c>
      <c r="AY2008">
        <v>25</v>
      </c>
      <c r="AZ2008">
        <v>39</v>
      </c>
      <c r="BA2008">
        <v>26</v>
      </c>
      <c r="BB2008">
        <v>3</v>
      </c>
      <c r="BC2008">
        <v>0</v>
      </c>
      <c r="BD2008">
        <v>9</v>
      </c>
      <c r="BE2008">
        <v>0</v>
      </c>
      <c r="BF2008">
        <v>98</v>
      </c>
      <c r="BG2008">
        <v>180</v>
      </c>
      <c r="BH2008">
        <v>0</v>
      </c>
      <c r="BI2008">
        <v>15</v>
      </c>
      <c r="BJ2008" s="2">
        <v>46132</v>
      </c>
      <c r="BK2008">
        <v>0</v>
      </c>
      <c r="BL2008" s="3" t="str">
        <f>VLOOKUP(O2008,DropDownList!$H$1:$I$7,2,FALSE)</f>
        <v>2023/24</v>
      </c>
      <c r="BM2008" s="3" t="str">
        <f t="shared" si="31"/>
        <v>VSUR</v>
      </c>
    </row>
    <row r="2009" spans="1:65" x14ac:dyDescent="0.2">
      <c r="A2009">
        <v>2026</v>
      </c>
      <c r="B2009">
        <v>4</v>
      </c>
      <c r="C2009" t="s">
        <v>198</v>
      </c>
      <c r="D2009" t="s">
        <v>205</v>
      </c>
      <c r="E2009" t="s">
        <v>31</v>
      </c>
      <c r="F2009">
        <v>9728</v>
      </c>
      <c r="G2009" t="s">
        <v>158</v>
      </c>
      <c r="H2009" t="s">
        <v>200</v>
      </c>
      <c r="I2009" t="s">
        <v>142</v>
      </c>
      <c r="J2009" s="1">
        <v>46113</v>
      </c>
      <c r="K2009" t="s">
        <v>440</v>
      </c>
      <c r="L2009">
        <v>1</v>
      </c>
      <c r="M2009" t="s">
        <v>441</v>
      </c>
      <c r="N2009" t="s">
        <v>442</v>
      </c>
      <c r="O2009" t="s">
        <v>149</v>
      </c>
      <c r="P2009" t="s">
        <v>160</v>
      </c>
      <c r="Q2009">
        <v>17278.36</v>
      </c>
      <c r="R2009">
        <v>79</v>
      </c>
      <c r="S2009">
        <v>41573.9</v>
      </c>
      <c r="T2009">
        <v>540</v>
      </c>
      <c r="U2009">
        <v>39</v>
      </c>
      <c r="V2009">
        <v>20</v>
      </c>
      <c r="W2009">
        <v>4915</v>
      </c>
      <c r="X2009">
        <v>5885</v>
      </c>
      <c r="Y2009">
        <v>0</v>
      </c>
      <c r="Z2009">
        <v>0</v>
      </c>
      <c r="AA2009">
        <v>23755.54</v>
      </c>
      <c r="AB2009">
        <v>3150.54</v>
      </c>
      <c r="AC2009">
        <v>19285</v>
      </c>
      <c r="AD2009">
        <v>9</v>
      </c>
      <c r="AE2009">
        <v>11</v>
      </c>
      <c r="AF2009">
        <v>38</v>
      </c>
      <c r="AG2009">
        <v>23</v>
      </c>
      <c r="AH2009">
        <v>1</v>
      </c>
      <c r="AI2009">
        <v>16</v>
      </c>
      <c r="AJ2009">
        <v>0</v>
      </c>
      <c r="AK2009">
        <v>0</v>
      </c>
      <c r="AL2009">
        <v>0</v>
      </c>
      <c r="AM2009">
        <v>0</v>
      </c>
      <c r="AN2009">
        <v>0</v>
      </c>
      <c r="AO2009">
        <v>40</v>
      </c>
      <c r="AP2009">
        <v>120</v>
      </c>
      <c r="AQ2009">
        <v>38</v>
      </c>
      <c r="AR2009">
        <v>0</v>
      </c>
      <c r="AS2009">
        <v>10</v>
      </c>
      <c r="AT2009">
        <v>4</v>
      </c>
      <c r="AU2009">
        <v>3</v>
      </c>
      <c r="AV2009">
        <v>0</v>
      </c>
      <c r="AW2009">
        <v>0</v>
      </c>
      <c r="AX2009">
        <v>0</v>
      </c>
      <c r="AY2009">
        <v>13</v>
      </c>
      <c r="AZ2009">
        <v>17</v>
      </c>
      <c r="BA2009">
        <v>1</v>
      </c>
      <c r="BB2009">
        <v>6</v>
      </c>
      <c r="BC2009">
        <v>4</v>
      </c>
      <c r="BD2009">
        <v>4</v>
      </c>
      <c r="BE2009">
        <v>0</v>
      </c>
      <c r="BF2009">
        <v>79</v>
      </c>
      <c r="BG2009">
        <v>5260</v>
      </c>
      <c r="BH2009">
        <v>1</v>
      </c>
      <c r="BI2009">
        <v>39</v>
      </c>
      <c r="BJ2009" s="2">
        <v>46132</v>
      </c>
      <c r="BK2009">
        <v>0</v>
      </c>
      <c r="BL2009" s="3" t="str">
        <f>VLOOKUP(O2009,DropDownList!$H$1:$I$7,2,FALSE)</f>
        <v>2025/26</v>
      </c>
      <c r="BM2009" s="3" t="str">
        <f t="shared" si="31"/>
        <v>SC COURT</v>
      </c>
    </row>
    <row r="2010" spans="1:65" x14ac:dyDescent="0.2">
      <c r="A2010">
        <v>2026</v>
      </c>
      <c r="B2010">
        <v>4</v>
      </c>
      <c r="C2010" t="s">
        <v>198</v>
      </c>
      <c r="D2010" t="s">
        <v>205</v>
      </c>
      <c r="E2010" t="s">
        <v>31</v>
      </c>
      <c r="F2010">
        <v>9728</v>
      </c>
      <c r="G2010" t="s">
        <v>158</v>
      </c>
      <c r="H2010" t="s">
        <v>200</v>
      </c>
      <c r="I2010" t="s">
        <v>142</v>
      </c>
      <c r="J2010" s="1">
        <v>46113</v>
      </c>
      <c r="K2010" t="s">
        <v>440</v>
      </c>
      <c r="L2010">
        <v>1</v>
      </c>
      <c r="M2010" t="s">
        <v>441</v>
      </c>
      <c r="N2010" t="s">
        <v>442</v>
      </c>
      <c r="O2010" t="s">
        <v>155</v>
      </c>
      <c r="P2010" t="s">
        <v>161</v>
      </c>
      <c r="Q2010">
        <v>75</v>
      </c>
      <c r="R2010">
        <v>85</v>
      </c>
      <c r="S2010">
        <v>2220</v>
      </c>
      <c r="T2010">
        <v>40</v>
      </c>
      <c r="U2010">
        <v>6</v>
      </c>
      <c r="V2010">
        <v>1</v>
      </c>
      <c r="W2010">
        <v>75</v>
      </c>
      <c r="X2010">
        <v>75</v>
      </c>
      <c r="Y2010">
        <v>0</v>
      </c>
      <c r="Z2010">
        <v>0</v>
      </c>
      <c r="AA2010">
        <v>2105</v>
      </c>
      <c r="AB2010">
        <v>0</v>
      </c>
      <c r="AC2010">
        <v>0</v>
      </c>
      <c r="AD2010">
        <v>1</v>
      </c>
      <c r="AE2010">
        <v>0</v>
      </c>
      <c r="AF2010">
        <v>82</v>
      </c>
      <c r="AG2010">
        <v>0</v>
      </c>
      <c r="AH2010">
        <v>2</v>
      </c>
      <c r="AI2010">
        <v>1</v>
      </c>
      <c r="AJ2010">
        <v>0</v>
      </c>
      <c r="AK2010">
        <v>0</v>
      </c>
      <c r="AL2010">
        <v>0</v>
      </c>
      <c r="AM2010">
        <v>0</v>
      </c>
      <c r="AN2010">
        <v>0</v>
      </c>
      <c r="AO2010">
        <v>40</v>
      </c>
      <c r="AP2010">
        <v>197</v>
      </c>
      <c r="AQ2010">
        <v>44</v>
      </c>
      <c r="AR2010">
        <v>0</v>
      </c>
      <c r="AS2010">
        <v>32</v>
      </c>
      <c r="AT2010">
        <v>23</v>
      </c>
      <c r="AU2010">
        <v>5</v>
      </c>
      <c r="AV2010">
        <v>0</v>
      </c>
      <c r="AW2010">
        <v>2</v>
      </c>
      <c r="AX2010">
        <v>0</v>
      </c>
      <c r="AY2010">
        <v>16</v>
      </c>
      <c r="AZ2010">
        <v>27</v>
      </c>
      <c r="BA2010">
        <v>24</v>
      </c>
      <c r="BB2010">
        <v>5</v>
      </c>
      <c r="BC2010">
        <v>1</v>
      </c>
      <c r="BD2010">
        <v>1</v>
      </c>
      <c r="BE2010">
        <v>0</v>
      </c>
      <c r="BF2010">
        <v>83</v>
      </c>
      <c r="BG2010">
        <v>75</v>
      </c>
      <c r="BH2010">
        <v>0</v>
      </c>
      <c r="BI2010">
        <v>6</v>
      </c>
      <c r="BJ2010" s="2">
        <v>46132</v>
      </c>
      <c r="BK2010">
        <v>0</v>
      </c>
      <c r="BL2010" s="3" t="str">
        <f>VLOOKUP(O2010,DropDownList!$H$1:$I$7,2,FALSE)</f>
        <v>2022/23</v>
      </c>
      <c r="BM2010" s="3" t="str">
        <f t="shared" si="31"/>
        <v>VSUR</v>
      </c>
    </row>
    <row r="2011" spans="1:65" x14ac:dyDescent="0.2">
      <c r="A2011">
        <v>2026</v>
      </c>
      <c r="B2011">
        <v>4</v>
      </c>
      <c r="C2011" t="s">
        <v>198</v>
      </c>
      <c r="D2011" t="s">
        <v>205</v>
      </c>
      <c r="E2011" t="s">
        <v>31</v>
      </c>
      <c r="F2011">
        <v>9728</v>
      </c>
      <c r="G2011" t="s">
        <v>158</v>
      </c>
      <c r="H2011" t="s">
        <v>200</v>
      </c>
      <c r="I2011" t="s">
        <v>142</v>
      </c>
      <c r="J2011" s="1">
        <v>46113</v>
      </c>
      <c r="K2011" t="s">
        <v>440</v>
      </c>
      <c r="L2011">
        <v>1</v>
      </c>
      <c r="M2011" t="s">
        <v>441</v>
      </c>
      <c r="N2011" t="s">
        <v>442</v>
      </c>
      <c r="O2011" t="s">
        <v>155</v>
      </c>
      <c r="P2011" t="s">
        <v>160</v>
      </c>
      <c r="Q2011">
        <v>4327.0600000000004</v>
      </c>
      <c r="R2011">
        <v>85</v>
      </c>
      <c r="S2011">
        <v>45005</v>
      </c>
      <c r="T2011">
        <v>912.63</v>
      </c>
      <c r="U2011">
        <v>6</v>
      </c>
      <c r="V2011">
        <v>4</v>
      </c>
      <c r="W2011">
        <v>3572.29</v>
      </c>
      <c r="X2011">
        <v>3572.29</v>
      </c>
      <c r="Y2011">
        <v>0</v>
      </c>
      <c r="Z2011">
        <v>0</v>
      </c>
      <c r="AA2011">
        <v>39765.31</v>
      </c>
      <c r="AB2011">
        <v>1835.44</v>
      </c>
      <c r="AC2011">
        <v>35804.870000000003</v>
      </c>
      <c r="AD2011">
        <v>1</v>
      </c>
      <c r="AE2011">
        <v>3</v>
      </c>
      <c r="AF2011">
        <v>74</v>
      </c>
      <c r="AG2011">
        <v>5</v>
      </c>
      <c r="AH2011">
        <v>1</v>
      </c>
      <c r="AI2011">
        <v>1</v>
      </c>
      <c r="AJ2011">
        <v>0</v>
      </c>
      <c r="AK2011">
        <v>0</v>
      </c>
      <c r="AL2011">
        <v>0</v>
      </c>
      <c r="AM2011">
        <v>0</v>
      </c>
      <c r="AN2011">
        <v>0</v>
      </c>
      <c r="AO2011">
        <v>40</v>
      </c>
      <c r="AP2011">
        <v>196</v>
      </c>
      <c r="AQ2011">
        <v>43</v>
      </c>
      <c r="AR2011">
        <v>0</v>
      </c>
      <c r="AS2011">
        <v>32</v>
      </c>
      <c r="AT2011">
        <v>23</v>
      </c>
      <c r="AU2011">
        <v>5</v>
      </c>
      <c r="AV2011">
        <v>0</v>
      </c>
      <c r="AW2011">
        <v>2</v>
      </c>
      <c r="AX2011">
        <v>0</v>
      </c>
      <c r="AY2011">
        <v>16</v>
      </c>
      <c r="AZ2011">
        <v>27</v>
      </c>
      <c r="BA2011">
        <v>24</v>
      </c>
      <c r="BB2011">
        <v>5</v>
      </c>
      <c r="BC2011">
        <v>1</v>
      </c>
      <c r="BD2011">
        <v>1</v>
      </c>
      <c r="BE2011">
        <v>0</v>
      </c>
      <c r="BF2011">
        <v>83</v>
      </c>
      <c r="BG2011">
        <v>2325</v>
      </c>
      <c r="BH2011">
        <v>4</v>
      </c>
      <c r="BI2011">
        <v>6</v>
      </c>
      <c r="BJ2011" s="2">
        <v>46132</v>
      </c>
      <c r="BK2011">
        <v>0</v>
      </c>
      <c r="BL2011" s="3" t="str">
        <f>VLOOKUP(O2011,DropDownList!$H$1:$I$7,2,FALSE)</f>
        <v>2022/23</v>
      </c>
      <c r="BM2011" s="3" t="str">
        <f t="shared" si="31"/>
        <v>SC COURT</v>
      </c>
    </row>
    <row r="2012" spans="1:65" x14ac:dyDescent="0.2">
      <c r="A2012">
        <v>2026</v>
      </c>
      <c r="B2012">
        <v>4</v>
      </c>
      <c r="C2012" t="s">
        <v>198</v>
      </c>
      <c r="D2012" t="s">
        <v>205</v>
      </c>
      <c r="E2012" t="s">
        <v>31</v>
      </c>
      <c r="F2012">
        <v>9728</v>
      </c>
      <c r="G2012" t="s">
        <v>158</v>
      </c>
      <c r="H2012" t="s">
        <v>200</v>
      </c>
      <c r="I2012" t="s">
        <v>142</v>
      </c>
      <c r="J2012" s="1">
        <v>46113</v>
      </c>
      <c r="K2012" t="s">
        <v>440</v>
      </c>
      <c r="L2012">
        <v>1</v>
      </c>
      <c r="M2012" t="s">
        <v>441</v>
      </c>
      <c r="N2012" t="s">
        <v>442</v>
      </c>
      <c r="O2012" t="s">
        <v>149</v>
      </c>
      <c r="P2012" t="s">
        <v>161</v>
      </c>
      <c r="Q2012">
        <v>445</v>
      </c>
      <c r="R2012">
        <v>77</v>
      </c>
      <c r="S2012">
        <v>1785</v>
      </c>
      <c r="T2012">
        <v>20</v>
      </c>
      <c r="U2012">
        <v>37</v>
      </c>
      <c r="V2012">
        <v>12</v>
      </c>
      <c r="W2012">
        <v>305</v>
      </c>
      <c r="X2012">
        <v>305</v>
      </c>
      <c r="Y2012">
        <v>0</v>
      </c>
      <c r="Z2012">
        <v>0</v>
      </c>
      <c r="AA2012">
        <v>1320</v>
      </c>
      <c r="AB2012">
        <v>0</v>
      </c>
      <c r="AC2012">
        <v>0</v>
      </c>
      <c r="AD2012">
        <v>12</v>
      </c>
      <c r="AE2012">
        <v>0</v>
      </c>
      <c r="AF2012">
        <v>57</v>
      </c>
      <c r="AG2012">
        <v>0</v>
      </c>
      <c r="AH2012">
        <v>1</v>
      </c>
      <c r="AI2012">
        <v>19</v>
      </c>
      <c r="AJ2012">
        <v>0</v>
      </c>
      <c r="AK2012">
        <v>0</v>
      </c>
      <c r="AL2012">
        <v>0</v>
      </c>
      <c r="AM2012">
        <v>0</v>
      </c>
      <c r="AN2012">
        <v>0</v>
      </c>
      <c r="AO2012">
        <v>38</v>
      </c>
      <c r="AP2012">
        <v>112</v>
      </c>
      <c r="AQ2012">
        <v>36</v>
      </c>
      <c r="AR2012">
        <v>0</v>
      </c>
      <c r="AS2012">
        <v>10</v>
      </c>
      <c r="AT2012">
        <v>4</v>
      </c>
      <c r="AU2012">
        <v>3</v>
      </c>
      <c r="AV2012">
        <v>0</v>
      </c>
      <c r="AW2012">
        <v>0</v>
      </c>
      <c r="AX2012">
        <v>0</v>
      </c>
      <c r="AY2012">
        <v>11</v>
      </c>
      <c r="AZ2012">
        <v>15</v>
      </c>
      <c r="BA2012">
        <v>1</v>
      </c>
      <c r="BB2012">
        <v>6</v>
      </c>
      <c r="BC2012">
        <v>4</v>
      </c>
      <c r="BD2012">
        <v>4</v>
      </c>
      <c r="BE2012">
        <v>0</v>
      </c>
      <c r="BF2012">
        <v>77</v>
      </c>
      <c r="BG2012">
        <v>445</v>
      </c>
      <c r="BH2012">
        <v>0</v>
      </c>
      <c r="BI2012">
        <v>37</v>
      </c>
      <c r="BJ2012" s="2">
        <v>46132</v>
      </c>
      <c r="BK2012">
        <v>0</v>
      </c>
      <c r="BL2012" s="3" t="str">
        <f>VLOOKUP(O2012,DropDownList!$H$1:$I$7,2,FALSE)</f>
        <v>2025/26</v>
      </c>
      <c r="BM2012" s="3" t="str">
        <f t="shared" si="31"/>
        <v>VSUR</v>
      </c>
    </row>
    <row r="2013" spans="1:65" x14ac:dyDescent="0.2">
      <c r="A2013">
        <v>2026</v>
      </c>
      <c r="B2013">
        <v>4</v>
      </c>
      <c r="C2013" t="s">
        <v>198</v>
      </c>
      <c r="D2013" t="s">
        <v>206</v>
      </c>
      <c r="E2013" t="s">
        <v>32</v>
      </c>
      <c r="F2013">
        <v>9340</v>
      </c>
      <c r="G2013" t="s">
        <v>141</v>
      </c>
      <c r="H2013" t="s">
        <v>200</v>
      </c>
      <c r="I2013" t="s">
        <v>142</v>
      </c>
      <c r="J2013" s="1">
        <v>46113</v>
      </c>
      <c r="K2013" t="s">
        <v>440</v>
      </c>
      <c r="L2013">
        <v>1</v>
      </c>
      <c r="M2013" t="s">
        <v>441</v>
      </c>
      <c r="N2013" t="s">
        <v>442</v>
      </c>
      <c r="O2013" t="s">
        <v>149</v>
      </c>
      <c r="P2013" t="s">
        <v>150</v>
      </c>
      <c r="Q2013">
        <v>26308.27</v>
      </c>
      <c r="R2013">
        <v>249</v>
      </c>
      <c r="S2013">
        <v>40675.89</v>
      </c>
      <c r="T2013">
        <v>4952.99</v>
      </c>
      <c r="U2013">
        <v>163</v>
      </c>
      <c r="V2013">
        <v>123</v>
      </c>
      <c r="W2013">
        <v>16006.31</v>
      </c>
      <c r="X2013">
        <v>20044.240000000002</v>
      </c>
      <c r="Y2013">
        <v>216</v>
      </c>
      <c r="Z2013">
        <v>35722.9</v>
      </c>
      <c r="AA2013">
        <v>9414.6299999999992</v>
      </c>
      <c r="AB2013">
        <v>2936.19</v>
      </c>
      <c r="AC2013">
        <v>6478.44</v>
      </c>
      <c r="AD2013">
        <v>112</v>
      </c>
      <c r="AE2013">
        <v>11</v>
      </c>
      <c r="AF2013">
        <v>53</v>
      </c>
      <c r="AG2013">
        <v>21</v>
      </c>
      <c r="AH2013">
        <v>33</v>
      </c>
      <c r="AI2013">
        <v>142</v>
      </c>
      <c r="AJ2013">
        <v>27</v>
      </c>
      <c r="AK2013">
        <v>11</v>
      </c>
      <c r="AL2013">
        <v>4</v>
      </c>
      <c r="AM2013">
        <v>9</v>
      </c>
      <c r="AN2013">
        <v>2</v>
      </c>
      <c r="AO2013">
        <v>190</v>
      </c>
      <c r="AP2013">
        <v>489</v>
      </c>
      <c r="AQ2013">
        <v>191</v>
      </c>
      <c r="AR2013">
        <v>0</v>
      </c>
      <c r="AS2013">
        <v>35</v>
      </c>
      <c r="AT2013">
        <v>38</v>
      </c>
      <c r="AU2013">
        <v>4</v>
      </c>
      <c r="AV2013">
        <v>0</v>
      </c>
      <c r="AW2013">
        <v>0</v>
      </c>
      <c r="AX2013">
        <v>0</v>
      </c>
      <c r="AY2013">
        <v>47</v>
      </c>
      <c r="AZ2013">
        <v>91</v>
      </c>
      <c r="BA2013">
        <v>11</v>
      </c>
      <c r="BB2013">
        <v>2</v>
      </c>
      <c r="BC2013">
        <v>1</v>
      </c>
      <c r="BD2013">
        <v>2</v>
      </c>
      <c r="BE2013">
        <v>0</v>
      </c>
      <c r="BF2013">
        <v>193</v>
      </c>
      <c r="BG2013">
        <v>22413.96</v>
      </c>
      <c r="BH2013">
        <v>0</v>
      </c>
      <c r="BI2013">
        <v>162</v>
      </c>
      <c r="BJ2013" s="2">
        <v>46132</v>
      </c>
      <c r="BK2013">
        <v>0</v>
      </c>
      <c r="BL2013" s="3" t="str">
        <f>VLOOKUP(O2013,DropDownList!$H$1:$I$7,2,FALSE)</f>
        <v>2025/26</v>
      </c>
      <c r="BM2013" s="3" t="str">
        <f t="shared" si="31"/>
        <v>FISCAL FINES</v>
      </c>
    </row>
    <row r="2014" spans="1:65" x14ac:dyDescent="0.2">
      <c r="A2014">
        <v>2026</v>
      </c>
      <c r="B2014">
        <v>4</v>
      </c>
      <c r="C2014" t="s">
        <v>198</v>
      </c>
      <c r="D2014" t="s">
        <v>206</v>
      </c>
      <c r="E2014" t="s">
        <v>32</v>
      </c>
      <c r="F2014">
        <v>9340</v>
      </c>
      <c r="G2014" t="s">
        <v>141</v>
      </c>
      <c r="H2014" t="s">
        <v>200</v>
      </c>
      <c r="I2014" t="s">
        <v>142</v>
      </c>
      <c r="J2014" s="1">
        <v>46113</v>
      </c>
      <c r="K2014" t="s">
        <v>440</v>
      </c>
      <c r="L2014">
        <v>1</v>
      </c>
      <c r="M2014" t="s">
        <v>441</v>
      </c>
      <c r="N2014" t="s">
        <v>442</v>
      </c>
      <c r="O2014" t="s">
        <v>156</v>
      </c>
      <c r="P2014" t="s">
        <v>152</v>
      </c>
      <c r="Q2014">
        <v>0</v>
      </c>
      <c r="R2014">
        <v>77</v>
      </c>
      <c r="S2014">
        <v>3080</v>
      </c>
      <c r="T2014">
        <v>1800</v>
      </c>
      <c r="U2014">
        <v>0</v>
      </c>
      <c r="V2014">
        <v>0</v>
      </c>
      <c r="W2014">
        <v>0</v>
      </c>
      <c r="X2014">
        <v>0</v>
      </c>
      <c r="Y2014">
        <v>0</v>
      </c>
      <c r="Z2014">
        <v>0</v>
      </c>
      <c r="AA2014">
        <v>1280</v>
      </c>
      <c r="AB2014">
        <v>0</v>
      </c>
      <c r="AC2014">
        <v>1280</v>
      </c>
      <c r="AD2014">
        <v>0</v>
      </c>
      <c r="AE2014">
        <v>0</v>
      </c>
      <c r="AF2014">
        <v>32</v>
      </c>
      <c r="AG2014">
        <v>0</v>
      </c>
      <c r="AH2014">
        <v>45</v>
      </c>
      <c r="AI2014">
        <v>0</v>
      </c>
      <c r="AJ2014">
        <v>0</v>
      </c>
      <c r="AK2014">
        <v>0</v>
      </c>
      <c r="AL2014">
        <v>0</v>
      </c>
      <c r="AM2014">
        <v>0</v>
      </c>
      <c r="AN2014">
        <v>0</v>
      </c>
      <c r="AO2014">
        <v>0</v>
      </c>
      <c r="AP2014">
        <v>0</v>
      </c>
      <c r="AQ2014">
        <v>0</v>
      </c>
      <c r="AR2014">
        <v>0</v>
      </c>
      <c r="AS2014">
        <v>0</v>
      </c>
      <c r="AT2014">
        <v>0</v>
      </c>
      <c r="AU2014">
        <v>0</v>
      </c>
      <c r="AV2014">
        <v>0</v>
      </c>
      <c r="AW2014">
        <v>0</v>
      </c>
      <c r="AX2014">
        <v>0</v>
      </c>
      <c r="AY2014">
        <v>0</v>
      </c>
      <c r="AZ2014">
        <v>0</v>
      </c>
      <c r="BA2014">
        <v>0</v>
      </c>
      <c r="BB2014">
        <v>0</v>
      </c>
      <c r="BC2014">
        <v>0</v>
      </c>
      <c r="BD2014">
        <v>0</v>
      </c>
      <c r="BE2014">
        <v>0</v>
      </c>
      <c r="BF2014">
        <v>0</v>
      </c>
      <c r="BG2014">
        <v>0</v>
      </c>
      <c r="BH2014">
        <v>0</v>
      </c>
      <c r="BI2014">
        <v>0</v>
      </c>
      <c r="BJ2014" s="2">
        <v>46132</v>
      </c>
      <c r="BK2014">
        <v>0</v>
      </c>
      <c r="BL2014" s="3" t="str">
        <f>VLOOKUP(O2014,DropDownList!$H$1:$I$7,2,FALSE)</f>
        <v>2023/24</v>
      </c>
      <c r="BM2014" s="3" t="str">
        <f t="shared" si="31"/>
        <v>PCOA</v>
      </c>
    </row>
    <row r="2015" spans="1:65" x14ac:dyDescent="0.2">
      <c r="A2015">
        <v>2026</v>
      </c>
      <c r="B2015">
        <v>4</v>
      </c>
      <c r="C2015" t="s">
        <v>198</v>
      </c>
      <c r="D2015" t="s">
        <v>206</v>
      </c>
      <c r="E2015" t="s">
        <v>32</v>
      </c>
      <c r="F2015">
        <v>9340</v>
      </c>
      <c r="G2015" t="s">
        <v>141</v>
      </c>
      <c r="H2015" t="s">
        <v>200</v>
      </c>
      <c r="I2015" t="s">
        <v>142</v>
      </c>
      <c r="J2015" s="1">
        <v>46113</v>
      </c>
      <c r="K2015" t="s">
        <v>440</v>
      </c>
      <c r="L2015">
        <v>1</v>
      </c>
      <c r="M2015" t="s">
        <v>441</v>
      </c>
      <c r="N2015" t="s">
        <v>442</v>
      </c>
      <c r="O2015" t="s">
        <v>147</v>
      </c>
      <c r="P2015" t="s">
        <v>146</v>
      </c>
      <c r="Q2015">
        <v>220</v>
      </c>
      <c r="R2015">
        <v>95</v>
      </c>
      <c r="S2015">
        <v>1390</v>
      </c>
      <c r="T2015">
        <v>20</v>
      </c>
      <c r="U2015">
        <v>37</v>
      </c>
      <c r="V2015">
        <v>8</v>
      </c>
      <c r="W2015">
        <v>90</v>
      </c>
      <c r="X2015">
        <v>90</v>
      </c>
      <c r="Y2015">
        <v>0</v>
      </c>
      <c r="Z2015">
        <v>0</v>
      </c>
      <c r="AA2015">
        <v>1150</v>
      </c>
      <c r="AB2015">
        <v>0</v>
      </c>
      <c r="AC2015">
        <v>0</v>
      </c>
      <c r="AD2015">
        <v>7</v>
      </c>
      <c r="AE2015">
        <v>1</v>
      </c>
      <c r="AF2015">
        <v>77</v>
      </c>
      <c r="AG2015">
        <v>1</v>
      </c>
      <c r="AH2015">
        <v>2</v>
      </c>
      <c r="AI2015">
        <v>15</v>
      </c>
      <c r="AJ2015">
        <v>0</v>
      </c>
      <c r="AK2015">
        <v>0</v>
      </c>
      <c r="AL2015">
        <v>0</v>
      </c>
      <c r="AM2015">
        <v>0</v>
      </c>
      <c r="AN2015">
        <v>0</v>
      </c>
      <c r="AO2015">
        <v>68</v>
      </c>
      <c r="AP2015">
        <v>284</v>
      </c>
      <c r="AQ2015">
        <v>70</v>
      </c>
      <c r="AR2015">
        <v>0</v>
      </c>
      <c r="AS2015">
        <v>21</v>
      </c>
      <c r="AT2015">
        <v>12</v>
      </c>
      <c r="AU2015">
        <v>11</v>
      </c>
      <c r="AV2015">
        <v>3</v>
      </c>
      <c r="AW2015">
        <v>0</v>
      </c>
      <c r="AX2015">
        <v>0</v>
      </c>
      <c r="AY2015">
        <v>48</v>
      </c>
      <c r="AZ2015">
        <v>58</v>
      </c>
      <c r="BA2015">
        <v>24</v>
      </c>
      <c r="BB2015">
        <v>8</v>
      </c>
      <c r="BC2015">
        <v>4</v>
      </c>
      <c r="BD2015">
        <v>0</v>
      </c>
      <c r="BE2015">
        <v>0</v>
      </c>
      <c r="BF2015">
        <v>93</v>
      </c>
      <c r="BG2015">
        <v>210</v>
      </c>
      <c r="BH2015">
        <v>0</v>
      </c>
      <c r="BI2015">
        <v>35</v>
      </c>
      <c r="BJ2015" s="2">
        <v>46132</v>
      </c>
      <c r="BK2015">
        <v>0</v>
      </c>
      <c r="BL2015" s="3" t="str">
        <f>VLOOKUP(O2015,DropDownList!$H$1:$I$7,2,FALSE)</f>
        <v>2024/25</v>
      </c>
      <c r="BM2015" s="3" t="str">
        <f t="shared" si="31"/>
        <v>VSUR</v>
      </c>
    </row>
    <row r="2016" spans="1:65" x14ac:dyDescent="0.2">
      <c r="A2016">
        <v>2026</v>
      </c>
      <c r="B2016">
        <v>4</v>
      </c>
      <c r="C2016" t="s">
        <v>198</v>
      </c>
      <c r="D2016" t="s">
        <v>206</v>
      </c>
      <c r="E2016" t="s">
        <v>32</v>
      </c>
      <c r="F2016">
        <v>9340</v>
      </c>
      <c r="G2016" t="s">
        <v>141</v>
      </c>
      <c r="H2016" t="s">
        <v>200</v>
      </c>
      <c r="I2016" t="s">
        <v>142</v>
      </c>
      <c r="J2016" s="1">
        <v>46113</v>
      </c>
      <c r="K2016" t="s">
        <v>440</v>
      </c>
      <c r="L2016">
        <v>1</v>
      </c>
      <c r="M2016" t="s">
        <v>441</v>
      </c>
      <c r="N2016" t="s">
        <v>442</v>
      </c>
      <c r="O2016" t="s">
        <v>156</v>
      </c>
      <c r="P2016" t="s">
        <v>154</v>
      </c>
      <c r="Q2016">
        <v>5269.19</v>
      </c>
      <c r="R2016">
        <v>106</v>
      </c>
      <c r="S2016">
        <v>27365.01</v>
      </c>
      <c r="T2016">
        <v>805.33</v>
      </c>
      <c r="U2016">
        <v>26</v>
      </c>
      <c r="V2016">
        <v>17</v>
      </c>
      <c r="W2016">
        <v>3166.43</v>
      </c>
      <c r="X2016">
        <v>3166.43</v>
      </c>
      <c r="Y2016">
        <v>0</v>
      </c>
      <c r="Z2016">
        <v>0</v>
      </c>
      <c r="AA2016">
        <v>21290.49</v>
      </c>
      <c r="AB2016">
        <v>610.02</v>
      </c>
      <c r="AC2016">
        <v>19240.47</v>
      </c>
      <c r="AD2016">
        <v>8</v>
      </c>
      <c r="AE2016">
        <v>9</v>
      </c>
      <c r="AF2016">
        <v>76</v>
      </c>
      <c r="AG2016">
        <v>14</v>
      </c>
      <c r="AH2016">
        <v>2</v>
      </c>
      <c r="AI2016">
        <v>12</v>
      </c>
      <c r="AJ2016">
        <v>0</v>
      </c>
      <c r="AK2016">
        <v>0</v>
      </c>
      <c r="AL2016">
        <v>0</v>
      </c>
      <c r="AM2016">
        <v>0</v>
      </c>
      <c r="AN2016">
        <v>0</v>
      </c>
      <c r="AO2016">
        <v>72</v>
      </c>
      <c r="AP2016">
        <v>361</v>
      </c>
      <c r="AQ2016">
        <v>75</v>
      </c>
      <c r="AR2016">
        <v>0</v>
      </c>
      <c r="AS2016">
        <v>46</v>
      </c>
      <c r="AT2016">
        <v>22</v>
      </c>
      <c r="AU2016">
        <v>11</v>
      </c>
      <c r="AV2016">
        <v>5</v>
      </c>
      <c r="AW2016">
        <v>0</v>
      </c>
      <c r="AX2016">
        <v>0</v>
      </c>
      <c r="AY2016">
        <v>46</v>
      </c>
      <c r="AZ2016">
        <v>66</v>
      </c>
      <c r="BA2016">
        <v>44</v>
      </c>
      <c r="BB2016">
        <v>10</v>
      </c>
      <c r="BC2016">
        <v>6</v>
      </c>
      <c r="BD2016">
        <v>3</v>
      </c>
      <c r="BE2016">
        <v>0</v>
      </c>
      <c r="BF2016">
        <v>106</v>
      </c>
      <c r="BG2016">
        <v>3290</v>
      </c>
      <c r="BH2016">
        <v>2</v>
      </c>
      <c r="BI2016">
        <v>25</v>
      </c>
      <c r="BJ2016" s="2">
        <v>46132</v>
      </c>
      <c r="BK2016">
        <v>0</v>
      </c>
      <c r="BL2016" s="3" t="str">
        <f>VLOOKUP(O2016,DropDownList!$H$1:$I$7,2,FALSE)</f>
        <v>2023/24</v>
      </c>
      <c r="BM2016" s="3" t="str">
        <f t="shared" si="31"/>
        <v>JP COURT</v>
      </c>
    </row>
    <row r="2017" spans="1:65" x14ac:dyDescent="0.2">
      <c r="A2017">
        <v>2026</v>
      </c>
      <c r="B2017">
        <v>4</v>
      </c>
      <c r="C2017" t="s">
        <v>198</v>
      </c>
      <c r="D2017" t="s">
        <v>206</v>
      </c>
      <c r="E2017" t="s">
        <v>32</v>
      </c>
      <c r="F2017">
        <v>9340</v>
      </c>
      <c r="G2017" t="s">
        <v>141</v>
      </c>
      <c r="H2017" t="s">
        <v>200</v>
      </c>
      <c r="I2017" t="s">
        <v>142</v>
      </c>
      <c r="J2017" s="1">
        <v>46113</v>
      </c>
      <c r="K2017" t="s">
        <v>440</v>
      </c>
      <c r="L2017">
        <v>1</v>
      </c>
      <c r="M2017" t="s">
        <v>441</v>
      </c>
      <c r="N2017" t="s">
        <v>442</v>
      </c>
      <c r="O2017" t="s">
        <v>156</v>
      </c>
      <c r="P2017" t="s">
        <v>153</v>
      </c>
      <c r="Q2017">
        <v>0</v>
      </c>
      <c r="R2017">
        <v>1</v>
      </c>
      <c r="S2017">
        <v>45</v>
      </c>
      <c r="T2017">
        <v>45</v>
      </c>
      <c r="U2017">
        <v>0</v>
      </c>
      <c r="V2017">
        <v>0</v>
      </c>
      <c r="W2017">
        <v>0</v>
      </c>
      <c r="X2017">
        <v>0</v>
      </c>
      <c r="Y2017">
        <v>0</v>
      </c>
      <c r="Z2017">
        <v>0</v>
      </c>
      <c r="AA2017">
        <v>0</v>
      </c>
      <c r="AB2017">
        <v>0</v>
      </c>
      <c r="AC2017">
        <v>0</v>
      </c>
      <c r="AD2017">
        <v>0</v>
      </c>
      <c r="AE2017">
        <v>0</v>
      </c>
      <c r="AF2017">
        <v>0</v>
      </c>
      <c r="AG2017">
        <v>0</v>
      </c>
      <c r="AH2017">
        <v>1</v>
      </c>
      <c r="AI2017">
        <v>0</v>
      </c>
      <c r="AJ2017">
        <v>0</v>
      </c>
      <c r="AK2017">
        <v>0</v>
      </c>
      <c r="AL2017">
        <v>0</v>
      </c>
      <c r="AM2017">
        <v>0</v>
      </c>
      <c r="AN2017">
        <v>0</v>
      </c>
      <c r="AO2017">
        <v>1</v>
      </c>
      <c r="AP2017">
        <v>2</v>
      </c>
      <c r="AQ2017">
        <v>1</v>
      </c>
      <c r="AR2017">
        <v>0</v>
      </c>
      <c r="AS2017">
        <v>0</v>
      </c>
      <c r="AT2017">
        <v>0</v>
      </c>
      <c r="AU2017">
        <v>0</v>
      </c>
      <c r="AV2017">
        <v>0</v>
      </c>
      <c r="AW2017">
        <v>0</v>
      </c>
      <c r="AX2017">
        <v>0</v>
      </c>
      <c r="AY2017">
        <v>0</v>
      </c>
      <c r="AZ2017">
        <v>0</v>
      </c>
      <c r="BA2017">
        <v>0</v>
      </c>
      <c r="BB2017">
        <v>0</v>
      </c>
      <c r="BC2017">
        <v>0</v>
      </c>
      <c r="BD2017">
        <v>0</v>
      </c>
      <c r="BE2017">
        <v>0</v>
      </c>
      <c r="BF2017">
        <v>1</v>
      </c>
      <c r="BG2017">
        <v>0</v>
      </c>
      <c r="BH2017">
        <v>0</v>
      </c>
      <c r="BI2017">
        <v>0</v>
      </c>
      <c r="BJ2017" s="2">
        <v>46132</v>
      </c>
      <c r="BK2017">
        <v>0</v>
      </c>
      <c r="BL2017" s="3" t="str">
        <f>VLOOKUP(O2017,DropDownList!$H$1:$I$7,2,FALSE)</f>
        <v>2023/24</v>
      </c>
      <c r="BM2017" s="3" t="str">
        <f t="shared" si="31"/>
        <v>PREG</v>
      </c>
    </row>
    <row r="2018" spans="1:65" x14ac:dyDescent="0.2">
      <c r="A2018">
        <v>2026</v>
      </c>
      <c r="B2018">
        <v>4</v>
      </c>
      <c r="C2018" t="s">
        <v>198</v>
      </c>
      <c r="D2018" t="s">
        <v>206</v>
      </c>
      <c r="E2018" t="s">
        <v>32</v>
      </c>
      <c r="F2018">
        <v>9340</v>
      </c>
      <c r="G2018" t="s">
        <v>141</v>
      </c>
      <c r="H2018" t="s">
        <v>200</v>
      </c>
      <c r="I2018" t="s">
        <v>142</v>
      </c>
      <c r="J2018" s="1">
        <v>46113</v>
      </c>
      <c r="K2018" t="s">
        <v>440</v>
      </c>
      <c r="L2018">
        <v>1</v>
      </c>
      <c r="M2018" t="s">
        <v>441</v>
      </c>
      <c r="N2018" t="s">
        <v>442</v>
      </c>
      <c r="O2018" t="s">
        <v>156</v>
      </c>
      <c r="P2018" t="s">
        <v>148</v>
      </c>
      <c r="Q2018">
        <v>514.88</v>
      </c>
      <c r="R2018">
        <v>47</v>
      </c>
      <c r="S2018">
        <v>2820</v>
      </c>
      <c r="T2018">
        <v>435</v>
      </c>
      <c r="U2018">
        <v>10</v>
      </c>
      <c r="V2018">
        <v>5</v>
      </c>
      <c r="W2018">
        <v>261.89</v>
      </c>
      <c r="X2018">
        <v>261.89</v>
      </c>
      <c r="Y2018">
        <v>0</v>
      </c>
      <c r="Z2018">
        <v>0</v>
      </c>
      <c r="AA2018">
        <v>1870.12</v>
      </c>
      <c r="AB2018">
        <v>0</v>
      </c>
      <c r="AC2018">
        <v>1870.12</v>
      </c>
      <c r="AD2018">
        <v>3</v>
      </c>
      <c r="AE2018">
        <v>2</v>
      </c>
      <c r="AF2018">
        <v>29</v>
      </c>
      <c r="AG2018">
        <v>3</v>
      </c>
      <c r="AH2018">
        <v>7</v>
      </c>
      <c r="AI2018">
        <v>7</v>
      </c>
      <c r="AJ2018">
        <v>0</v>
      </c>
      <c r="AK2018">
        <v>0</v>
      </c>
      <c r="AL2018">
        <v>0</v>
      </c>
      <c r="AM2018">
        <v>0</v>
      </c>
      <c r="AN2018">
        <v>0</v>
      </c>
      <c r="AO2018">
        <v>37</v>
      </c>
      <c r="AP2018">
        <v>165</v>
      </c>
      <c r="AQ2018">
        <v>38</v>
      </c>
      <c r="AR2018">
        <v>0</v>
      </c>
      <c r="AS2018">
        <v>5</v>
      </c>
      <c r="AT2018">
        <v>25</v>
      </c>
      <c r="AU2018">
        <v>1</v>
      </c>
      <c r="AV2018">
        <v>0</v>
      </c>
      <c r="AW2018">
        <v>0</v>
      </c>
      <c r="AX2018">
        <v>0</v>
      </c>
      <c r="AY2018">
        <v>26</v>
      </c>
      <c r="AZ2018">
        <v>41</v>
      </c>
      <c r="BA2018">
        <v>21</v>
      </c>
      <c r="BB2018">
        <v>0</v>
      </c>
      <c r="BC2018">
        <v>0</v>
      </c>
      <c r="BD2018">
        <v>1</v>
      </c>
      <c r="BE2018">
        <v>0</v>
      </c>
      <c r="BF2018">
        <v>38</v>
      </c>
      <c r="BG2018">
        <v>420</v>
      </c>
      <c r="BH2018">
        <v>1</v>
      </c>
      <c r="BI2018">
        <v>10</v>
      </c>
      <c r="BJ2018" s="2">
        <v>46132</v>
      </c>
      <c r="BK2018">
        <v>0</v>
      </c>
      <c r="BL2018" s="3" t="str">
        <f>VLOOKUP(O2018,DropDownList!$H$1:$I$7,2,FALSE)</f>
        <v>2023/24</v>
      </c>
      <c r="BM2018" s="3" t="str">
        <f t="shared" si="31"/>
        <v>PRAS</v>
      </c>
    </row>
    <row r="2019" spans="1:65" x14ac:dyDescent="0.2">
      <c r="A2019">
        <v>2026</v>
      </c>
      <c r="B2019">
        <v>4</v>
      </c>
      <c r="C2019" t="s">
        <v>198</v>
      </c>
      <c r="D2019" t="s">
        <v>206</v>
      </c>
      <c r="E2019" t="s">
        <v>32</v>
      </c>
      <c r="F2019">
        <v>9340</v>
      </c>
      <c r="G2019" t="s">
        <v>141</v>
      </c>
      <c r="H2019" t="s">
        <v>200</v>
      </c>
      <c r="I2019" t="s">
        <v>142</v>
      </c>
      <c r="J2019" s="1">
        <v>46113</v>
      </c>
      <c r="K2019" t="s">
        <v>440</v>
      </c>
      <c r="L2019">
        <v>1</v>
      </c>
      <c r="M2019" t="s">
        <v>441</v>
      </c>
      <c r="N2019" t="s">
        <v>442</v>
      </c>
      <c r="O2019" t="s">
        <v>156</v>
      </c>
      <c r="P2019" t="s">
        <v>151</v>
      </c>
      <c r="Q2019">
        <v>0</v>
      </c>
      <c r="R2019">
        <v>3</v>
      </c>
      <c r="S2019">
        <v>90</v>
      </c>
      <c r="T2019">
        <v>0</v>
      </c>
      <c r="U2019">
        <v>0</v>
      </c>
      <c r="V2019">
        <v>0</v>
      </c>
      <c r="W2019">
        <v>0</v>
      </c>
      <c r="X2019">
        <v>0</v>
      </c>
      <c r="Y2019">
        <v>0</v>
      </c>
      <c r="Z2019">
        <v>0</v>
      </c>
      <c r="AA2019">
        <v>90</v>
      </c>
      <c r="AB2019">
        <v>0</v>
      </c>
      <c r="AC2019">
        <v>90</v>
      </c>
      <c r="AD2019">
        <v>0</v>
      </c>
      <c r="AE2019">
        <v>0</v>
      </c>
      <c r="AF2019">
        <v>3</v>
      </c>
      <c r="AG2019">
        <v>0</v>
      </c>
      <c r="AH2019">
        <v>0</v>
      </c>
      <c r="AI2019">
        <v>0</v>
      </c>
      <c r="AJ2019">
        <v>0</v>
      </c>
      <c r="AK2019">
        <v>0</v>
      </c>
      <c r="AL2019">
        <v>0</v>
      </c>
      <c r="AM2019">
        <v>0</v>
      </c>
      <c r="AN2019">
        <v>0</v>
      </c>
      <c r="AO2019">
        <v>0</v>
      </c>
      <c r="AP2019">
        <v>0</v>
      </c>
      <c r="AQ2019">
        <v>0</v>
      </c>
      <c r="AR2019">
        <v>0</v>
      </c>
      <c r="AS2019">
        <v>0</v>
      </c>
      <c r="AT2019">
        <v>0</v>
      </c>
      <c r="AU2019">
        <v>0</v>
      </c>
      <c r="AV2019">
        <v>0</v>
      </c>
      <c r="AW2019">
        <v>0</v>
      </c>
      <c r="AX2019">
        <v>0</v>
      </c>
      <c r="AY2019">
        <v>0</v>
      </c>
      <c r="AZ2019">
        <v>0</v>
      </c>
      <c r="BA2019">
        <v>0</v>
      </c>
      <c r="BB2019">
        <v>0</v>
      </c>
      <c r="BC2019">
        <v>0</v>
      </c>
      <c r="BD2019">
        <v>0</v>
      </c>
      <c r="BE2019">
        <v>0</v>
      </c>
      <c r="BF2019">
        <v>0</v>
      </c>
      <c r="BG2019">
        <v>0</v>
      </c>
      <c r="BH2019">
        <v>0</v>
      </c>
      <c r="BI2019">
        <v>0</v>
      </c>
      <c r="BJ2019" s="2">
        <v>46132</v>
      </c>
      <c r="BK2019">
        <v>0</v>
      </c>
      <c r="BL2019" s="3" t="str">
        <f>VLOOKUP(O2019,DropDownList!$H$1:$I$7,2,FALSE)</f>
        <v>2023/24</v>
      </c>
      <c r="BM2019" s="3" t="str">
        <f t="shared" si="31"/>
        <v>PCPF</v>
      </c>
    </row>
    <row r="2020" spans="1:65" x14ac:dyDescent="0.2">
      <c r="A2020">
        <v>2026</v>
      </c>
      <c r="B2020">
        <v>4</v>
      </c>
      <c r="C2020" t="s">
        <v>198</v>
      </c>
      <c r="D2020" t="s">
        <v>206</v>
      </c>
      <c r="E2020" t="s">
        <v>32</v>
      </c>
      <c r="F2020">
        <v>9340</v>
      </c>
      <c r="G2020" t="s">
        <v>141</v>
      </c>
      <c r="H2020" t="s">
        <v>200</v>
      </c>
      <c r="I2020" t="s">
        <v>142</v>
      </c>
      <c r="J2020" s="1">
        <v>46113</v>
      </c>
      <c r="K2020" t="s">
        <v>440</v>
      </c>
      <c r="L2020">
        <v>1</v>
      </c>
      <c r="M2020" t="s">
        <v>441</v>
      </c>
      <c r="N2020" t="s">
        <v>442</v>
      </c>
      <c r="O2020" t="s">
        <v>156</v>
      </c>
      <c r="P2020" t="s">
        <v>146</v>
      </c>
      <c r="Q2020">
        <v>210</v>
      </c>
      <c r="R2020">
        <v>106</v>
      </c>
      <c r="S2020">
        <v>1680</v>
      </c>
      <c r="T2020">
        <v>30</v>
      </c>
      <c r="U2020">
        <v>26</v>
      </c>
      <c r="V2020">
        <v>9</v>
      </c>
      <c r="W2020">
        <v>110</v>
      </c>
      <c r="X2020">
        <v>110</v>
      </c>
      <c r="Y2020">
        <v>0</v>
      </c>
      <c r="Z2020">
        <v>0</v>
      </c>
      <c r="AA2020">
        <v>1440</v>
      </c>
      <c r="AB2020">
        <v>0</v>
      </c>
      <c r="AC2020">
        <v>0</v>
      </c>
      <c r="AD2020">
        <v>9</v>
      </c>
      <c r="AE2020">
        <v>0</v>
      </c>
      <c r="AF2020">
        <v>90</v>
      </c>
      <c r="AG2020">
        <v>0</v>
      </c>
      <c r="AH2020">
        <v>2</v>
      </c>
      <c r="AI2020">
        <v>14</v>
      </c>
      <c r="AJ2020">
        <v>0</v>
      </c>
      <c r="AK2020">
        <v>0</v>
      </c>
      <c r="AL2020">
        <v>0</v>
      </c>
      <c r="AM2020">
        <v>0</v>
      </c>
      <c r="AN2020">
        <v>0</v>
      </c>
      <c r="AO2020">
        <v>72</v>
      </c>
      <c r="AP2020">
        <v>361</v>
      </c>
      <c r="AQ2020">
        <v>75</v>
      </c>
      <c r="AR2020">
        <v>0</v>
      </c>
      <c r="AS2020">
        <v>46</v>
      </c>
      <c r="AT2020">
        <v>22</v>
      </c>
      <c r="AU2020">
        <v>11</v>
      </c>
      <c r="AV2020">
        <v>5</v>
      </c>
      <c r="AW2020">
        <v>0</v>
      </c>
      <c r="AX2020">
        <v>0</v>
      </c>
      <c r="AY2020">
        <v>46</v>
      </c>
      <c r="AZ2020">
        <v>66</v>
      </c>
      <c r="BA2020">
        <v>44</v>
      </c>
      <c r="BB2020">
        <v>10</v>
      </c>
      <c r="BC2020">
        <v>6</v>
      </c>
      <c r="BD2020">
        <v>3</v>
      </c>
      <c r="BE2020">
        <v>0</v>
      </c>
      <c r="BF2020">
        <v>106</v>
      </c>
      <c r="BG2020">
        <v>210</v>
      </c>
      <c r="BH2020">
        <v>0</v>
      </c>
      <c r="BI2020">
        <v>25</v>
      </c>
      <c r="BJ2020" s="2">
        <v>46132</v>
      </c>
      <c r="BK2020">
        <v>0</v>
      </c>
      <c r="BL2020" s="3" t="str">
        <f>VLOOKUP(O2020,DropDownList!$H$1:$I$7,2,FALSE)</f>
        <v>2023/24</v>
      </c>
      <c r="BM2020" s="3" t="str">
        <f t="shared" si="31"/>
        <v>VSUR</v>
      </c>
    </row>
    <row r="2021" spans="1:65" x14ac:dyDescent="0.2">
      <c r="A2021">
        <v>2026</v>
      </c>
      <c r="B2021">
        <v>4</v>
      </c>
      <c r="C2021" t="s">
        <v>198</v>
      </c>
      <c r="D2021" t="s">
        <v>206</v>
      </c>
      <c r="E2021" t="s">
        <v>32</v>
      </c>
      <c r="F2021">
        <v>9340</v>
      </c>
      <c r="G2021" t="s">
        <v>141</v>
      </c>
      <c r="H2021" t="s">
        <v>200</v>
      </c>
      <c r="I2021" t="s">
        <v>142</v>
      </c>
      <c r="J2021" s="1">
        <v>46113</v>
      </c>
      <c r="K2021" t="s">
        <v>440</v>
      </c>
      <c r="L2021">
        <v>1</v>
      </c>
      <c r="M2021" t="s">
        <v>441</v>
      </c>
      <c r="N2021" t="s">
        <v>442</v>
      </c>
      <c r="O2021" t="s">
        <v>155</v>
      </c>
      <c r="P2021" t="s">
        <v>150</v>
      </c>
      <c r="Q2021">
        <v>9215.64</v>
      </c>
      <c r="R2021">
        <v>370</v>
      </c>
      <c r="S2021">
        <v>55095.9</v>
      </c>
      <c r="T2021">
        <v>9005.5400000000009</v>
      </c>
      <c r="U2021">
        <v>67</v>
      </c>
      <c r="V2021">
        <v>41</v>
      </c>
      <c r="W2021">
        <v>5234.76</v>
      </c>
      <c r="X2021">
        <v>5908.85</v>
      </c>
      <c r="Y2021">
        <v>318</v>
      </c>
      <c r="Z2021">
        <v>46090.36</v>
      </c>
      <c r="AA2021">
        <v>36874.720000000001</v>
      </c>
      <c r="AB2021">
        <v>7062.42</v>
      </c>
      <c r="AC2021">
        <v>29812.3</v>
      </c>
      <c r="AD2021">
        <v>29</v>
      </c>
      <c r="AE2021">
        <v>12</v>
      </c>
      <c r="AF2021">
        <v>237</v>
      </c>
      <c r="AG2021">
        <v>27</v>
      </c>
      <c r="AH2021">
        <v>52</v>
      </c>
      <c r="AI2021">
        <v>40</v>
      </c>
      <c r="AJ2021">
        <v>42</v>
      </c>
      <c r="AK2021">
        <v>29</v>
      </c>
      <c r="AL2021">
        <v>6</v>
      </c>
      <c r="AM2021">
        <v>14</v>
      </c>
      <c r="AN2021">
        <v>2</v>
      </c>
      <c r="AO2021">
        <v>276</v>
      </c>
      <c r="AP2021">
        <v>1526</v>
      </c>
      <c r="AQ2021">
        <v>294</v>
      </c>
      <c r="AR2021">
        <v>0</v>
      </c>
      <c r="AS2021">
        <v>106</v>
      </c>
      <c r="AT2021">
        <v>143</v>
      </c>
      <c r="AU2021">
        <v>15</v>
      </c>
      <c r="AV2021">
        <v>6</v>
      </c>
      <c r="AW2021">
        <v>1</v>
      </c>
      <c r="AX2021">
        <v>0</v>
      </c>
      <c r="AY2021">
        <v>276</v>
      </c>
      <c r="AZ2021">
        <v>366</v>
      </c>
      <c r="BA2021">
        <v>219</v>
      </c>
      <c r="BB2021">
        <v>16</v>
      </c>
      <c r="BC2021">
        <v>8</v>
      </c>
      <c r="BD2021">
        <v>7</v>
      </c>
      <c r="BE2021">
        <v>0</v>
      </c>
      <c r="BF2021">
        <v>280</v>
      </c>
      <c r="BG2021">
        <v>5140.84</v>
      </c>
      <c r="BH2021">
        <v>14</v>
      </c>
      <c r="BI2021">
        <v>64</v>
      </c>
      <c r="BJ2021" s="2">
        <v>46132</v>
      </c>
      <c r="BK2021">
        <v>0</v>
      </c>
      <c r="BL2021" s="3" t="str">
        <f>VLOOKUP(O2021,DropDownList!$H$1:$I$7,2,FALSE)</f>
        <v>2022/23</v>
      </c>
      <c r="BM2021" s="3" t="str">
        <f t="shared" si="31"/>
        <v>FISCAL FINES</v>
      </c>
    </row>
    <row r="2022" spans="1:65" x14ac:dyDescent="0.2">
      <c r="A2022">
        <v>2026</v>
      </c>
      <c r="B2022">
        <v>4</v>
      </c>
      <c r="C2022" t="s">
        <v>198</v>
      </c>
      <c r="D2022" t="s">
        <v>206</v>
      </c>
      <c r="E2022" t="s">
        <v>32</v>
      </c>
      <c r="F2022">
        <v>9340</v>
      </c>
      <c r="G2022" t="s">
        <v>141</v>
      </c>
      <c r="H2022" t="s">
        <v>200</v>
      </c>
      <c r="I2022" t="s">
        <v>142</v>
      </c>
      <c r="J2022" s="1">
        <v>46113</v>
      </c>
      <c r="K2022" t="s">
        <v>440</v>
      </c>
      <c r="L2022">
        <v>1</v>
      </c>
      <c r="M2022" t="s">
        <v>441</v>
      </c>
      <c r="N2022" t="s">
        <v>442</v>
      </c>
      <c r="O2022" t="s">
        <v>155</v>
      </c>
      <c r="P2022" t="s">
        <v>152</v>
      </c>
      <c r="Q2022">
        <v>0</v>
      </c>
      <c r="R2022">
        <v>89</v>
      </c>
      <c r="S2022">
        <v>3560</v>
      </c>
      <c r="T2022">
        <v>2080</v>
      </c>
      <c r="U2022">
        <v>0</v>
      </c>
      <c r="V2022">
        <v>0</v>
      </c>
      <c r="W2022">
        <v>0</v>
      </c>
      <c r="X2022">
        <v>0</v>
      </c>
      <c r="Y2022">
        <v>0</v>
      </c>
      <c r="Z2022">
        <v>0</v>
      </c>
      <c r="AA2022">
        <v>1480</v>
      </c>
      <c r="AB2022">
        <v>0</v>
      </c>
      <c r="AC2022">
        <v>1480</v>
      </c>
      <c r="AD2022">
        <v>0</v>
      </c>
      <c r="AE2022">
        <v>0</v>
      </c>
      <c r="AF2022">
        <v>37</v>
      </c>
      <c r="AG2022">
        <v>0</v>
      </c>
      <c r="AH2022">
        <v>52</v>
      </c>
      <c r="AI2022">
        <v>0</v>
      </c>
      <c r="AJ2022">
        <v>0</v>
      </c>
      <c r="AK2022">
        <v>0</v>
      </c>
      <c r="AL2022">
        <v>0</v>
      </c>
      <c r="AM2022">
        <v>0</v>
      </c>
      <c r="AN2022">
        <v>0</v>
      </c>
      <c r="AO2022">
        <v>0</v>
      </c>
      <c r="AP2022">
        <v>0</v>
      </c>
      <c r="AQ2022">
        <v>0</v>
      </c>
      <c r="AR2022">
        <v>0</v>
      </c>
      <c r="AS2022">
        <v>0</v>
      </c>
      <c r="AT2022">
        <v>0</v>
      </c>
      <c r="AU2022">
        <v>0</v>
      </c>
      <c r="AV2022">
        <v>0</v>
      </c>
      <c r="AW2022">
        <v>0</v>
      </c>
      <c r="AX2022">
        <v>0</v>
      </c>
      <c r="AY2022">
        <v>0</v>
      </c>
      <c r="AZ2022">
        <v>0</v>
      </c>
      <c r="BA2022">
        <v>0</v>
      </c>
      <c r="BB2022">
        <v>0</v>
      </c>
      <c r="BC2022">
        <v>0</v>
      </c>
      <c r="BD2022">
        <v>0</v>
      </c>
      <c r="BE2022">
        <v>0</v>
      </c>
      <c r="BF2022">
        <v>0</v>
      </c>
      <c r="BG2022">
        <v>0</v>
      </c>
      <c r="BH2022">
        <v>0</v>
      </c>
      <c r="BI2022">
        <v>0</v>
      </c>
      <c r="BJ2022" s="2">
        <v>46132</v>
      </c>
      <c r="BK2022">
        <v>0</v>
      </c>
      <c r="BL2022" s="3" t="str">
        <f>VLOOKUP(O2022,DropDownList!$H$1:$I$7,2,FALSE)</f>
        <v>2022/23</v>
      </c>
      <c r="BM2022" s="3" t="str">
        <f t="shared" si="31"/>
        <v>PCOA</v>
      </c>
    </row>
    <row r="2023" spans="1:65" x14ac:dyDescent="0.2">
      <c r="A2023">
        <v>2026</v>
      </c>
      <c r="B2023">
        <v>4</v>
      </c>
      <c r="C2023" t="s">
        <v>198</v>
      </c>
      <c r="D2023" t="s">
        <v>206</v>
      </c>
      <c r="E2023" t="s">
        <v>32</v>
      </c>
      <c r="F2023">
        <v>9340</v>
      </c>
      <c r="G2023" t="s">
        <v>141</v>
      </c>
      <c r="H2023" t="s">
        <v>200</v>
      </c>
      <c r="I2023" t="s">
        <v>142</v>
      </c>
      <c r="J2023" s="1">
        <v>46113</v>
      </c>
      <c r="K2023" t="s">
        <v>440</v>
      </c>
      <c r="L2023">
        <v>1</v>
      </c>
      <c r="M2023" t="s">
        <v>441</v>
      </c>
      <c r="N2023" t="s">
        <v>442</v>
      </c>
      <c r="O2023" t="s">
        <v>155</v>
      </c>
      <c r="P2023" t="s">
        <v>154</v>
      </c>
      <c r="Q2023">
        <v>4448.76</v>
      </c>
      <c r="R2023">
        <v>135</v>
      </c>
      <c r="S2023">
        <v>32685</v>
      </c>
      <c r="T2023">
        <v>1672.05</v>
      </c>
      <c r="U2023">
        <v>18</v>
      </c>
      <c r="V2023">
        <v>6</v>
      </c>
      <c r="W2023">
        <v>1095</v>
      </c>
      <c r="X2023">
        <v>1105</v>
      </c>
      <c r="Y2023">
        <v>0</v>
      </c>
      <c r="Z2023">
        <v>0</v>
      </c>
      <c r="AA2023">
        <v>26564.19</v>
      </c>
      <c r="AB2023">
        <v>850</v>
      </c>
      <c r="AC2023">
        <v>24002.21</v>
      </c>
      <c r="AD2023">
        <v>3</v>
      </c>
      <c r="AE2023">
        <v>3</v>
      </c>
      <c r="AF2023">
        <v>110</v>
      </c>
      <c r="AG2023">
        <v>10</v>
      </c>
      <c r="AH2023">
        <v>4</v>
      </c>
      <c r="AI2023">
        <v>8</v>
      </c>
      <c r="AJ2023">
        <v>0</v>
      </c>
      <c r="AK2023">
        <v>0</v>
      </c>
      <c r="AL2023">
        <v>0</v>
      </c>
      <c r="AM2023">
        <v>0</v>
      </c>
      <c r="AN2023">
        <v>0</v>
      </c>
      <c r="AO2023">
        <v>87</v>
      </c>
      <c r="AP2023">
        <v>424</v>
      </c>
      <c r="AQ2023">
        <v>83</v>
      </c>
      <c r="AR2023">
        <v>0</v>
      </c>
      <c r="AS2023">
        <v>26</v>
      </c>
      <c r="AT2023">
        <v>38</v>
      </c>
      <c r="AU2023">
        <v>20</v>
      </c>
      <c r="AV2023">
        <v>8</v>
      </c>
      <c r="AW2023">
        <v>1</v>
      </c>
      <c r="AX2023">
        <v>0</v>
      </c>
      <c r="AY2023">
        <v>64</v>
      </c>
      <c r="AZ2023">
        <v>84</v>
      </c>
      <c r="BA2023">
        <v>47</v>
      </c>
      <c r="BB2023">
        <v>16</v>
      </c>
      <c r="BC2023">
        <v>6</v>
      </c>
      <c r="BD2023">
        <v>2</v>
      </c>
      <c r="BE2023">
        <v>0</v>
      </c>
      <c r="BF2023">
        <v>134</v>
      </c>
      <c r="BG2023">
        <v>2270</v>
      </c>
      <c r="BH2023">
        <v>3</v>
      </c>
      <c r="BI2023">
        <v>18</v>
      </c>
      <c r="BJ2023" s="2">
        <v>46132</v>
      </c>
      <c r="BK2023">
        <v>0</v>
      </c>
      <c r="BL2023" s="3" t="str">
        <f>VLOOKUP(O2023,DropDownList!$H$1:$I$7,2,FALSE)</f>
        <v>2022/23</v>
      </c>
      <c r="BM2023" s="3" t="str">
        <f t="shared" si="31"/>
        <v>JP COURT</v>
      </c>
    </row>
    <row r="2024" spans="1:65" x14ac:dyDescent="0.2">
      <c r="A2024">
        <v>2026</v>
      </c>
      <c r="B2024">
        <v>4</v>
      </c>
      <c r="C2024" t="s">
        <v>198</v>
      </c>
      <c r="D2024" t="s">
        <v>206</v>
      </c>
      <c r="E2024" t="s">
        <v>32</v>
      </c>
      <c r="F2024">
        <v>9340</v>
      </c>
      <c r="G2024" t="s">
        <v>141</v>
      </c>
      <c r="H2024" t="s">
        <v>200</v>
      </c>
      <c r="I2024" t="s">
        <v>142</v>
      </c>
      <c r="J2024" s="1">
        <v>46113</v>
      </c>
      <c r="K2024" t="s">
        <v>440</v>
      </c>
      <c r="L2024">
        <v>1</v>
      </c>
      <c r="M2024" t="s">
        <v>441</v>
      </c>
      <c r="N2024" t="s">
        <v>442</v>
      </c>
      <c r="O2024" t="s">
        <v>155</v>
      </c>
      <c r="P2024" t="s">
        <v>148</v>
      </c>
      <c r="Q2024">
        <v>366.24</v>
      </c>
      <c r="R2024">
        <v>49</v>
      </c>
      <c r="S2024">
        <v>2940</v>
      </c>
      <c r="T2024">
        <v>484.68</v>
      </c>
      <c r="U2024">
        <v>7</v>
      </c>
      <c r="V2024">
        <v>5</v>
      </c>
      <c r="W2024">
        <v>246.24</v>
      </c>
      <c r="X2024">
        <v>246.24</v>
      </c>
      <c r="Y2024">
        <v>0</v>
      </c>
      <c r="Z2024">
        <v>0</v>
      </c>
      <c r="AA2024">
        <v>2089.08</v>
      </c>
      <c r="AB2024">
        <v>0</v>
      </c>
      <c r="AC2024">
        <v>2089.08</v>
      </c>
      <c r="AD2024">
        <v>3</v>
      </c>
      <c r="AE2024">
        <v>2</v>
      </c>
      <c r="AF2024">
        <v>33</v>
      </c>
      <c r="AG2024">
        <v>2</v>
      </c>
      <c r="AH2024">
        <v>8</v>
      </c>
      <c r="AI2024">
        <v>5</v>
      </c>
      <c r="AJ2024">
        <v>0</v>
      </c>
      <c r="AK2024">
        <v>0</v>
      </c>
      <c r="AL2024">
        <v>0</v>
      </c>
      <c r="AM2024">
        <v>0</v>
      </c>
      <c r="AN2024">
        <v>0</v>
      </c>
      <c r="AO2024">
        <v>41</v>
      </c>
      <c r="AP2024">
        <v>192</v>
      </c>
      <c r="AQ2024">
        <v>41</v>
      </c>
      <c r="AR2024">
        <v>0</v>
      </c>
      <c r="AS2024">
        <v>9</v>
      </c>
      <c r="AT2024">
        <v>14</v>
      </c>
      <c r="AU2024">
        <v>1</v>
      </c>
      <c r="AV2024">
        <v>0</v>
      </c>
      <c r="AW2024">
        <v>0</v>
      </c>
      <c r="AX2024">
        <v>0</v>
      </c>
      <c r="AY2024">
        <v>39</v>
      </c>
      <c r="AZ2024">
        <v>51</v>
      </c>
      <c r="BA2024">
        <v>29</v>
      </c>
      <c r="BB2024">
        <v>2</v>
      </c>
      <c r="BC2024">
        <v>1</v>
      </c>
      <c r="BD2024">
        <v>1</v>
      </c>
      <c r="BE2024">
        <v>0</v>
      </c>
      <c r="BF2024">
        <v>41</v>
      </c>
      <c r="BG2024">
        <v>300</v>
      </c>
      <c r="BH2024">
        <v>1</v>
      </c>
      <c r="BI2024">
        <v>7</v>
      </c>
      <c r="BJ2024" s="2">
        <v>46132</v>
      </c>
      <c r="BK2024">
        <v>0</v>
      </c>
      <c r="BL2024" s="3" t="str">
        <f>VLOOKUP(O2024,DropDownList!$H$1:$I$7,2,FALSE)</f>
        <v>2022/23</v>
      </c>
      <c r="BM2024" s="3" t="str">
        <f t="shared" si="31"/>
        <v>PRAS</v>
      </c>
    </row>
    <row r="2025" spans="1:65" x14ac:dyDescent="0.2">
      <c r="A2025">
        <v>2026</v>
      </c>
      <c r="B2025">
        <v>4</v>
      </c>
      <c r="C2025" t="s">
        <v>198</v>
      </c>
      <c r="D2025" t="s">
        <v>206</v>
      </c>
      <c r="E2025" t="s">
        <v>32</v>
      </c>
      <c r="F2025">
        <v>9340</v>
      </c>
      <c r="G2025" t="s">
        <v>141</v>
      </c>
      <c r="H2025" t="s">
        <v>200</v>
      </c>
      <c r="I2025" t="s">
        <v>142</v>
      </c>
      <c r="J2025" s="1">
        <v>46113</v>
      </c>
      <c r="K2025" t="s">
        <v>440</v>
      </c>
      <c r="L2025">
        <v>1</v>
      </c>
      <c r="M2025" t="s">
        <v>441</v>
      </c>
      <c r="N2025" t="s">
        <v>442</v>
      </c>
      <c r="O2025" t="s">
        <v>155</v>
      </c>
      <c r="P2025" t="s">
        <v>146</v>
      </c>
      <c r="Q2025">
        <v>128.02000000000001</v>
      </c>
      <c r="R2025">
        <v>133</v>
      </c>
      <c r="S2025">
        <v>1890</v>
      </c>
      <c r="T2025">
        <v>50</v>
      </c>
      <c r="U2025">
        <v>17</v>
      </c>
      <c r="V2025">
        <v>2</v>
      </c>
      <c r="W2025">
        <v>20</v>
      </c>
      <c r="X2025">
        <v>20</v>
      </c>
      <c r="Y2025">
        <v>0</v>
      </c>
      <c r="Z2025">
        <v>0</v>
      </c>
      <c r="AA2025">
        <v>1711.98</v>
      </c>
      <c r="AB2025">
        <v>0</v>
      </c>
      <c r="AC2025">
        <v>0</v>
      </c>
      <c r="AD2025">
        <v>2</v>
      </c>
      <c r="AE2025">
        <v>0</v>
      </c>
      <c r="AF2025">
        <v>121</v>
      </c>
      <c r="AG2025">
        <v>1</v>
      </c>
      <c r="AH2025">
        <v>4</v>
      </c>
      <c r="AI2025">
        <v>7</v>
      </c>
      <c r="AJ2025">
        <v>0</v>
      </c>
      <c r="AK2025">
        <v>0</v>
      </c>
      <c r="AL2025">
        <v>0</v>
      </c>
      <c r="AM2025">
        <v>0</v>
      </c>
      <c r="AN2025">
        <v>0</v>
      </c>
      <c r="AO2025">
        <v>86</v>
      </c>
      <c r="AP2025">
        <v>409</v>
      </c>
      <c r="AQ2025">
        <v>82</v>
      </c>
      <c r="AR2025">
        <v>0</v>
      </c>
      <c r="AS2025">
        <v>23</v>
      </c>
      <c r="AT2025">
        <v>38</v>
      </c>
      <c r="AU2025">
        <v>18</v>
      </c>
      <c r="AV2025">
        <v>7</v>
      </c>
      <c r="AW2025">
        <v>1</v>
      </c>
      <c r="AX2025">
        <v>0</v>
      </c>
      <c r="AY2025">
        <v>63</v>
      </c>
      <c r="AZ2025">
        <v>83</v>
      </c>
      <c r="BA2025">
        <v>46</v>
      </c>
      <c r="BB2025">
        <v>14</v>
      </c>
      <c r="BC2025">
        <v>5</v>
      </c>
      <c r="BD2025">
        <v>2</v>
      </c>
      <c r="BE2025">
        <v>0</v>
      </c>
      <c r="BF2025">
        <v>132</v>
      </c>
      <c r="BG2025">
        <v>110</v>
      </c>
      <c r="BH2025">
        <v>0</v>
      </c>
      <c r="BI2025">
        <v>17</v>
      </c>
      <c r="BJ2025" s="2">
        <v>46132</v>
      </c>
      <c r="BK2025">
        <v>0</v>
      </c>
      <c r="BL2025" s="3" t="str">
        <f>VLOOKUP(O2025,DropDownList!$H$1:$I$7,2,FALSE)</f>
        <v>2022/23</v>
      </c>
      <c r="BM2025" s="3" t="str">
        <f t="shared" si="31"/>
        <v>VSUR</v>
      </c>
    </row>
    <row r="2026" spans="1:65" x14ac:dyDescent="0.2">
      <c r="A2026">
        <v>2026</v>
      </c>
      <c r="B2026">
        <v>4</v>
      </c>
      <c r="C2026" t="s">
        <v>198</v>
      </c>
      <c r="D2026" t="s">
        <v>206</v>
      </c>
      <c r="E2026" t="s">
        <v>32</v>
      </c>
      <c r="F2026">
        <v>9340</v>
      </c>
      <c r="G2026" t="s">
        <v>141</v>
      </c>
      <c r="H2026" t="s">
        <v>200</v>
      </c>
      <c r="I2026" t="s">
        <v>142</v>
      </c>
      <c r="J2026" s="1">
        <v>46113</v>
      </c>
      <c r="K2026" t="s">
        <v>440</v>
      </c>
      <c r="L2026">
        <v>1</v>
      </c>
      <c r="M2026" t="s">
        <v>441</v>
      </c>
      <c r="N2026" t="s">
        <v>442</v>
      </c>
      <c r="O2026" t="s">
        <v>149</v>
      </c>
      <c r="P2026" t="s">
        <v>152</v>
      </c>
      <c r="Q2026">
        <v>0</v>
      </c>
      <c r="R2026">
        <v>71</v>
      </c>
      <c r="S2026">
        <v>2840</v>
      </c>
      <c r="T2026">
        <v>1600</v>
      </c>
      <c r="U2026">
        <v>0</v>
      </c>
      <c r="V2026">
        <v>0</v>
      </c>
      <c r="W2026">
        <v>0</v>
      </c>
      <c r="X2026">
        <v>0</v>
      </c>
      <c r="Y2026">
        <v>0</v>
      </c>
      <c r="Z2026">
        <v>0</v>
      </c>
      <c r="AA2026">
        <v>1240</v>
      </c>
      <c r="AB2026">
        <v>0</v>
      </c>
      <c r="AC2026">
        <v>1240</v>
      </c>
      <c r="AD2026">
        <v>0</v>
      </c>
      <c r="AE2026">
        <v>0</v>
      </c>
      <c r="AF2026">
        <v>31</v>
      </c>
      <c r="AG2026">
        <v>0</v>
      </c>
      <c r="AH2026">
        <v>40</v>
      </c>
      <c r="AI2026">
        <v>0</v>
      </c>
      <c r="AJ2026">
        <v>0</v>
      </c>
      <c r="AK2026">
        <v>0</v>
      </c>
      <c r="AL2026">
        <v>0</v>
      </c>
      <c r="AM2026">
        <v>0</v>
      </c>
      <c r="AN2026">
        <v>0</v>
      </c>
      <c r="AO2026">
        <v>0</v>
      </c>
      <c r="AP2026">
        <v>0</v>
      </c>
      <c r="AQ2026">
        <v>0</v>
      </c>
      <c r="AR2026">
        <v>0</v>
      </c>
      <c r="AS2026">
        <v>0</v>
      </c>
      <c r="AT2026">
        <v>0</v>
      </c>
      <c r="AU2026">
        <v>0</v>
      </c>
      <c r="AV2026">
        <v>0</v>
      </c>
      <c r="AW2026">
        <v>0</v>
      </c>
      <c r="AX2026">
        <v>0</v>
      </c>
      <c r="AY2026">
        <v>0</v>
      </c>
      <c r="AZ2026">
        <v>0</v>
      </c>
      <c r="BA2026">
        <v>0</v>
      </c>
      <c r="BB2026">
        <v>0</v>
      </c>
      <c r="BC2026">
        <v>0</v>
      </c>
      <c r="BD2026">
        <v>0</v>
      </c>
      <c r="BE2026">
        <v>0</v>
      </c>
      <c r="BF2026">
        <v>0</v>
      </c>
      <c r="BG2026">
        <v>0</v>
      </c>
      <c r="BH2026">
        <v>0</v>
      </c>
      <c r="BI2026">
        <v>0</v>
      </c>
      <c r="BJ2026" s="2">
        <v>46132</v>
      </c>
      <c r="BK2026">
        <v>0</v>
      </c>
      <c r="BL2026" s="3" t="str">
        <f>VLOOKUP(O2026,DropDownList!$H$1:$I$7,2,FALSE)</f>
        <v>2025/26</v>
      </c>
      <c r="BM2026" s="3" t="str">
        <f t="shared" si="31"/>
        <v>PCOA</v>
      </c>
    </row>
    <row r="2027" spans="1:65" x14ac:dyDescent="0.2">
      <c r="A2027">
        <v>2026</v>
      </c>
      <c r="B2027">
        <v>4</v>
      </c>
      <c r="C2027" t="s">
        <v>198</v>
      </c>
      <c r="D2027" t="s">
        <v>206</v>
      </c>
      <c r="E2027" t="s">
        <v>32</v>
      </c>
      <c r="F2027">
        <v>9340</v>
      </c>
      <c r="G2027" t="s">
        <v>141</v>
      </c>
      <c r="H2027" t="s">
        <v>200</v>
      </c>
      <c r="I2027" t="s">
        <v>142</v>
      </c>
      <c r="J2027" s="1">
        <v>46113</v>
      </c>
      <c r="K2027" t="s">
        <v>440</v>
      </c>
      <c r="L2027">
        <v>1</v>
      </c>
      <c r="M2027" t="s">
        <v>441</v>
      </c>
      <c r="N2027" t="s">
        <v>442</v>
      </c>
      <c r="O2027" t="s">
        <v>156</v>
      </c>
      <c r="P2027" t="s">
        <v>150</v>
      </c>
      <c r="Q2027">
        <v>14915.72</v>
      </c>
      <c r="R2027">
        <v>382</v>
      </c>
      <c r="S2027">
        <v>63793.05</v>
      </c>
      <c r="T2027">
        <v>10680.37</v>
      </c>
      <c r="U2027">
        <v>95</v>
      </c>
      <c r="V2027">
        <v>42</v>
      </c>
      <c r="W2027">
        <v>7523.85</v>
      </c>
      <c r="X2027">
        <v>7532.19</v>
      </c>
      <c r="Y2027">
        <v>312</v>
      </c>
      <c r="Z2027">
        <v>53112.68</v>
      </c>
      <c r="AA2027">
        <v>38196.959999999999</v>
      </c>
      <c r="AB2027">
        <v>9433</v>
      </c>
      <c r="AC2027">
        <v>28763.96</v>
      </c>
      <c r="AD2027">
        <v>29</v>
      </c>
      <c r="AE2027">
        <v>13</v>
      </c>
      <c r="AF2027">
        <v>208</v>
      </c>
      <c r="AG2027">
        <v>39</v>
      </c>
      <c r="AH2027">
        <v>70</v>
      </c>
      <c r="AI2027">
        <v>56</v>
      </c>
      <c r="AJ2027">
        <v>53</v>
      </c>
      <c r="AK2027">
        <v>36</v>
      </c>
      <c r="AL2027">
        <v>5</v>
      </c>
      <c r="AM2027">
        <v>23</v>
      </c>
      <c r="AN2027">
        <v>1</v>
      </c>
      <c r="AO2027">
        <v>279</v>
      </c>
      <c r="AP2027">
        <v>1433</v>
      </c>
      <c r="AQ2027">
        <v>288</v>
      </c>
      <c r="AR2027">
        <v>0</v>
      </c>
      <c r="AS2027">
        <v>132</v>
      </c>
      <c r="AT2027">
        <v>132</v>
      </c>
      <c r="AU2027">
        <v>24</v>
      </c>
      <c r="AV2027">
        <v>7</v>
      </c>
      <c r="AW2027">
        <v>2</v>
      </c>
      <c r="AX2027">
        <v>0</v>
      </c>
      <c r="AY2027">
        <v>228</v>
      </c>
      <c r="AZ2027">
        <v>320</v>
      </c>
      <c r="BA2027">
        <v>184</v>
      </c>
      <c r="BB2027">
        <v>18</v>
      </c>
      <c r="BC2027">
        <v>6</v>
      </c>
      <c r="BD2027">
        <v>7</v>
      </c>
      <c r="BE2027">
        <v>0</v>
      </c>
      <c r="BF2027">
        <v>284</v>
      </c>
      <c r="BG2027">
        <v>9527.59</v>
      </c>
      <c r="BH2027">
        <v>9</v>
      </c>
      <c r="BI2027">
        <v>93</v>
      </c>
      <c r="BJ2027" s="2">
        <v>46132</v>
      </c>
      <c r="BK2027">
        <v>0</v>
      </c>
      <c r="BL2027" s="3" t="str">
        <f>VLOOKUP(O2027,DropDownList!$H$1:$I$7,2,FALSE)</f>
        <v>2023/24</v>
      </c>
      <c r="BM2027" s="3" t="str">
        <f t="shared" si="31"/>
        <v>FISCAL FINES</v>
      </c>
    </row>
    <row r="2028" spans="1:65" x14ac:dyDescent="0.2">
      <c r="A2028">
        <v>2026</v>
      </c>
      <c r="B2028">
        <v>4</v>
      </c>
      <c r="C2028" t="s">
        <v>198</v>
      </c>
      <c r="D2028" t="s">
        <v>206</v>
      </c>
      <c r="E2028" t="s">
        <v>32</v>
      </c>
      <c r="F2028">
        <v>9340</v>
      </c>
      <c r="G2028" t="s">
        <v>141</v>
      </c>
      <c r="H2028" t="s">
        <v>200</v>
      </c>
      <c r="I2028" t="s">
        <v>142</v>
      </c>
      <c r="J2028" s="1">
        <v>46113</v>
      </c>
      <c r="K2028" t="s">
        <v>440</v>
      </c>
      <c r="L2028">
        <v>1</v>
      </c>
      <c r="M2028" t="s">
        <v>441</v>
      </c>
      <c r="N2028" t="s">
        <v>442</v>
      </c>
      <c r="O2028" t="s">
        <v>147</v>
      </c>
      <c r="P2028" t="s">
        <v>148</v>
      </c>
      <c r="Q2028">
        <v>500.66</v>
      </c>
      <c r="R2028">
        <v>28</v>
      </c>
      <c r="S2028">
        <v>1680</v>
      </c>
      <c r="T2028">
        <v>300</v>
      </c>
      <c r="U2028">
        <v>9</v>
      </c>
      <c r="V2028">
        <v>3</v>
      </c>
      <c r="W2028">
        <v>140.66</v>
      </c>
      <c r="X2028">
        <v>140.66</v>
      </c>
      <c r="Y2028">
        <v>0</v>
      </c>
      <c r="Z2028">
        <v>0</v>
      </c>
      <c r="AA2028">
        <v>879.34</v>
      </c>
      <c r="AB2028">
        <v>0</v>
      </c>
      <c r="AC2028">
        <v>879.34</v>
      </c>
      <c r="AD2028">
        <v>2</v>
      </c>
      <c r="AE2028">
        <v>1</v>
      </c>
      <c r="AF2028">
        <v>14</v>
      </c>
      <c r="AG2028">
        <v>1</v>
      </c>
      <c r="AH2028">
        <v>5</v>
      </c>
      <c r="AI2028">
        <v>8</v>
      </c>
      <c r="AJ2028">
        <v>0</v>
      </c>
      <c r="AK2028">
        <v>0</v>
      </c>
      <c r="AL2028">
        <v>0</v>
      </c>
      <c r="AM2028">
        <v>0</v>
      </c>
      <c r="AN2028">
        <v>0</v>
      </c>
      <c r="AO2028">
        <v>25</v>
      </c>
      <c r="AP2028">
        <v>87</v>
      </c>
      <c r="AQ2028">
        <v>25</v>
      </c>
      <c r="AR2028">
        <v>0</v>
      </c>
      <c r="AS2028">
        <v>4</v>
      </c>
      <c r="AT2028">
        <v>6</v>
      </c>
      <c r="AU2028">
        <v>0</v>
      </c>
      <c r="AV2028">
        <v>0</v>
      </c>
      <c r="AW2028">
        <v>0</v>
      </c>
      <c r="AX2028">
        <v>0</v>
      </c>
      <c r="AY2028">
        <v>18</v>
      </c>
      <c r="AZ2028">
        <v>20</v>
      </c>
      <c r="BA2028">
        <v>6</v>
      </c>
      <c r="BB2028">
        <v>1</v>
      </c>
      <c r="BC2028">
        <v>0</v>
      </c>
      <c r="BD2028">
        <v>0</v>
      </c>
      <c r="BE2028">
        <v>0</v>
      </c>
      <c r="BF2028">
        <v>25</v>
      </c>
      <c r="BG2028">
        <v>480</v>
      </c>
      <c r="BH2028">
        <v>0</v>
      </c>
      <c r="BI2028">
        <v>9</v>
      </c>
      <c r="BJ2028" s="2">
        <v>46132</v>
      </c>
      <c r="BK2028">
        <v>0</v>
      </c>
      <c r="BL2028" s="3" t="str">
        <f>VLOOKUP(O2028,DropDownList!$H$1:$I$7,2,FALSE)</f>
        <v>2024/25</v>
      </c>
      <c r="BM2028" s="3" t="str">
        <f t="shared" si="31"/>
        <v>PRAS</v>
      </c>
    </row>
    <row r="2029" spans="1:65" x14ac:dyDescent="0.2">
      <c r="A2029">
        <v>2026</v>
      </c>
      <c r="B2029">
        <v>4</v>
      </c>
      <c r="C2029" t="s">
        <v>198</v>
      </c>
      <c r="D2029" t="s">
        <v>206</v>
      </c>
      <c r="E2029" t="s">
        <v>32</v>
      </c>
      <c r="F2029">
        <v>9340</v>
      </c>
      <c r="G2029" t="s">
        <v>141</v>
      </c>
      <c r="H2029" t="s">
        <v>200</v>
      </c>
      <c r="I2029" t="s">
        <v>142</v>
      </c>
      <c r="J2029" s="1">
        <v>46113</v>
      </c>
      <c r="K2029" t="s">
        <v>440</v>
      </c>
      <c r="L2029">
        <v>1</v>
      </c>
      <c r="M2029" t="s">
        <v>441</v>
      </c>
      <c r="N2029" t="s">
        <v>442</v>
      </c>
      <c r="O2029" t="s">
        <v>147</v>
      </c>
      <c r="P2029" t="s">
        <v>154</v>
      </c>
      <c r="Q2029">
        <v>6807.87</v>
      </c>
      <c r="R2029">
        <v>97</v>
      </c>
      <c r="S2029">
        <v>22096</v>
      </c>
      <c r="T2029">
        <v>1232.29</v>
      </c>
      <c r="U2029">
        <v>38</v>
      </c>
      <c r="V2029">
        <v>16</v>
      </c>
      <c r="W2029">
        <v>2750.64</v>
      </c>
      <c r="X2029">
        <v>2830.64</v>
      </c>
      <c r="Y2029">
        <v>0</v>
      </c>
      <c r="Z2029">
        <v>0</v>
      </c>
      <c r="AA2029">
        <v>14055.84</v>
      </c>
      <c r="AB2029">
        <v>159.01</v>
      </c>
      <c r="AC2029">
        <v>12726.83</v>
      </c>
      <c r="AD2029">
        <v>7</v>
      </c>
      <c r="AE2029">
        <v>9</v>
      </c>
      <c r="AF2029">
        <v>55</v>
      </c>
      <c r="AG2029">
        <v>23</v>
      </c>
      <c r="AH2029">
        <v>2</v>
      </c>
      <c r="AI2029">
        <v>15</v>
      </c>
      <c r="AJ2029">
        <v>0</v>
      </c>
      <c r="AK2029">
        <v>0</v>
      </c>
      <c r="AL2029">
        <v>0</v>
      </c>
      <c r="AM2029">
        <v>0</v>
      </c>
      <c r="AN2029">
        <v>0</v>
      </c>
      <c r="AO2029">
        <v>70</v>
      </c>
      <c r="AP2029">
        <v>285</v>
      </c>
      <c r="AQ2029">
        <v>71</v>
      </c>
      <c r="AR2029">
        <v>0</v>
      </c>
      <c r="AS2029">
        <v>21</v>
      </c>
      <c r="AT2029">
        <v>12</v>
      </c>
      <c r="AU2029">
        <v>11</v>
      </c>
      <c r="AV2029">
        <v>3</v>
      </c>
      <c r="AW2029">
        <v>0</v>
      </c>
      <c r="AX2029">
        <v>0</v>
      </c>
      <c r="AY2029">
        <v>48</v>
      </c>
      <c r="AZ2029">
        <v>58</v>
      </c>
      <c r="BA2029">
        <v>24</v>
      </c>
      <c r="BB2029">
        <v>8</v>
      </c>
      <c r="BC2029">
        <v>4</v>
      </c>
      <c r="BD2029">
        <v>0</v>
      </c>
      <c r="BE2029">
        <v>0</v>
      </c>
      <c r="BF2029">
        <v>95</v>
      </c>
      <c r="BG2029">
        <v>3460</v>
      </c>
      <c r="BH2029">
        <v>2</v>
      </c>
      <c r="BI2029">
        <v>36</v>
      </c>
      <c r="BJ2029" s="2">
        <v>46132</v>
      </c>
      <c r="BK2029">
        <v>0</v>
      </c>
      <c r="BL2029" s="3" t="str">
        <f>VLOOKUP(O2029,DropDownList!$H$1:$I$7,2,FALSE)</f>
        <v>2024/25</v>
      </c>
      <c r="BM2029" s="3" t="str">
        <f t="shared" si="31"/>
        <v>JP COURT</v>
      </c>
    </row>
    <row r="2030" spans="1:65" x14ac:dyDescent="0.2">
      <c r="A2030">
        <v>2026</v>
      </c>
      <c r="B2030">
        <v>4</v>
      </c>
      <c r="C2030" t="s">
        <v>198</v>
      </c>
      <c r="D2030" t="s">
        <v>206</v>
      </c>
      <c r="E2030" t="s">
        <v>32</v>
      </c>
      <c r="F2030">
        <v>9340</v>
      </c>
      <c r="G2030" t="s">
        <v>141</v>
      </c>
      <c r="H2030" t="s">
        <v>200</v>
      </c>
      <c r="I2030" t="s">
        <v>142</v>
      </c>
      <c r="J2030" s="1">
        <v>46113</v>
      </c>
      <c r="K2030" t="s">
        <v>440</v>
      </c>
      <c r="L2030">
        <v>1</v>
      </c>
      <c r="M2030" t="s">
        <v>441</v>
      </c>
      <c r="N2030" t="s">
        <v>442</v>
      </c>
      <c r="O2030" t="s">
        <v>147</v>
      </c>
      <c r="P2030" t="s">
        <v>152</v>
      </c>
      <c r="Q2030">
        <v>0</v>
      </c>
      <c r="R2030">
        <v>68</v>
      </c>
      <c r="S2030">
        <v>2720</v>
      </c>
      <c r="T2030">
        <v>1160</v>
      </c>
      <c r="U2030">
        <v>0</v>
      </c>
      <c r="V2030">
        <v>0</v>
      </c>
      <c r="W2030">
        <v>0</v>
      </c>
      <c r="X2030">
        <v>0</v>
      </c>
      <c r="Y2030">
        <v>0</v>
      </c>
      <c r="Z2030">
        <v>0</v>
      </c>
      <c r="AA2030">
        <v>1560</v>
      </c>
      <c r="AB2030">
        <v>0</v>
      </c>
      <c r="AC2030">
        <v>1560</v>
      </c>
      <c r="AD2030">
        <v>0</v>
      </c>
      <c r="AE2030">
        <v>0</v>
      </c>
      <c r="AF2030">
        <v>39</v>
      </c>
      <c r="AG2030">
        <v>0</v>
      </c>
      <c r="AH2030">
        <v>29</v>
      </c>
      <c r="AI2030">
        <v>0</v>
      </c>
      <c r="AJ2030">
        <v>0</v>
      </c>
      <c r="AK2030">
        <v>0</v>
      </c>
      <c r="AL2030">
        <v>0</v>
      </c>
      <c r="AM2030">
        <v>1</v>
      </c>
      <c r="AN2030">
        <v>0</v>
      </c>
      <c r="AO2030">
        <v>0</v>
      </c>
      <c r="AP2030">
        <v>0</v>
      </c>
      <c r="AQ2030">
        <v>0</v>
      </c>
      <c r="AR2030">
        <v>0</v>
      </c>
      <c r="AS2030">
        <v>0</v>
      </c>
      <c r="AT2030">
        <v>0</v>
      </c>
      <c r="AU2030">
        <v>0</v>
      </c>
      <c r="AV2030">
        <v>0</v>
      </c>
      <c r="AW2030">
        <v>0</v>
      </c>
      <c r="AX2030">
        <v>0</v>
      </c>
      <c r="AY2030">
        <v>0</v>
      </c>
      <c r="AZ2030">
        <v>0</v>
      </c>
      <c r="BA2030">
        <v>0</v>
      </c>
      <c r="BB2030">
        <v>0</v>
      </c>
      <c r="BC2030">
        <v>0</v>
      </c>
      <c r="BD2030">
        <v>0</v>
      </c>
      <c r="BE2030">
        <v>0</v>
      </c>
      <c r="BF2030">
        <v>0</v>
      </c>
      <c r="BG2030">
        <v>0</v>
      </c>
      <c r="BH2030">
        <v>0</v>
      </c>
      <c r="BI2030">
        <v>0</v>
      </c>
      <c r="BJ2030" s="2">
        <v>46132</v>
      </c>
      <c r="BK2030">
        <v>0</v>
      </c>
      <c r="BL2030" s="3" t="str">
        <f>VLOOKUP(O2030,DropDownList!$H$1:$I$7,2,FALSE)</f>
        <v>2024/25</v>
      </c>
      <c r="BM2030" s="3" t="str">
        <f t="shared" si="31"/>
        <v>PCOA</v>
      </c>
    </row>
    <row r="2031" spans="1:65" x14ac:dyDescent="0.2">
      <c r="A2031">
        <v>2026</v>
      </c>
      <c r="B2031">
        <v>4</v>
      </c>
      <c r="C2031" t="s">
        <v>198</v>
      </c>
      <c r="D2031" t="s">
        <v>206</v>
      </c>
      <c r="E2031" t="s">
        <v>32</v>
      </c>
      <c r="F2031">
        <v>9340</v>
      </c>
      <c r="G2031" t="s">
        <v>141</v>
      </c>
      <c r="H2031" t="s">
        <v>200</v>
      </c>
      <c r="I2031" t="s">
        <v>142</v>
      </c>
      <c r="J2031" s="1">
        <v>46113</v>
      </c>
      <c r="K2031" t="s">
        <v>440</v>
      </c>
      <c r="L2031">
        <v>1</v>
      </c>
      <c r="M2031" t="s">
        <v>441</v>
      </c>
      <c r="N2031" t="s">
        <v>442</v>
      </c>
      <c r="O2031" t="s">
        <v>147</v>
      </c>
      <c r="P2031" t="s">
        <v>150</v>
      </c>
      <c r="Q2031">
        <v>15756.94</v>
      </c>
      <c r="R2031">
        <v>285</v>
      </c>
      <c r="S2031">
        <v>42980.53</v>
      </c>
      <c r="T2031">
        <v>6987.66</v>
      </c>
      <c r="U2031">
        <v>110</v>
      </c>
      <c r="V2031">
        <v>49</v>
      </c>
      <c r="W2031">
        <v>7745.32</v>
      </c>
      <c r="X2031">
        <v>7785.32</v>
      </c>
      <c r="Y2031">
        <v>244</v>
      </c>
      <c r="Z2031">
        <v>35992.870000000003</v>
      </c>
      <c r="AA2031">
        <v>20235.93</v>
      </c>
      <c r="AB2031">
        <v>4053.93</v>
      </c>
      <c r="AC2031">
        <v>16182</v>
      </c>
      <c r="AD2031">
        <v>44</v>
      </c>
      <c r="AE2031">
        <v>5</v>
      </c>
      <c r="AF2031">
        <v>125</v>
      </c>
      <c r="AG2031">
        <v>36</v>
      </c>
      <c r="AH2031">
        <v>41</v>
      </c>
      <c r="AI2031">
        <v>74</v>
      </c>
      <c r="AJ2031">
        <v>24</v>
      </c>
      <c r="AK2031">
        <v>24</v>
      </c>
      <c r="AL2031">
        <v>5</v>
      </c>
      <c r="AM2031">
        <v>8</v>
      </c>
      <c r="AN2031">
        <v>0</v>
      </c>
      <c r="AO2031">
        <v>230</v>
      </c>
      <c r="AP2031">
        <v>934</v>
      </c>
      <c r="AQ2031">
        <v>240</v>
      </c>
      <c r="AR2031">
        <v>0</v>
      </c>
      <c r="AS2031">
        <v>57</v>
      </c>
      <c r="AT2031">
        <v>98</v>
      </c>
      <c r="AU2031">
        <v>9</v>
      </c>
      <c r="AV2031">
        <v>2</v>
      </c>
      <c r="AW2031">
        <v>1</v>
      </c>
      <c r="AX2031">
        <v>0</v>
      </c>
      <c r="AY2031">
        <v>161</v>
      </c>
      <c r="AZ2031">
        <v>195</v>
      </c>
      <c r="BA2031">
        <v>90</v>
      </c>
      <c r="BB2031">
        <v>12</v>
      </c>
      <c r="BC2031">
        <v>3</v>
      </c>
      <c r="BD2031">
        <v>2</v>
      </c>
      <c r="BE2031">
        <v>0</v>
      </c>
      <c r="BF2031">
        <v>229</v>
      </c>
      <c r="BG2031">
        <v>12533.6</v>
      </c>
      <c r="BH2031">
        <v>9</v>
      </c>
      <c r="BI2031">
        <v>109</v>
      </c>
      <c r="BJ2031" s="2">
        <v>46132</v>
      </c>
      <c r="BK2031">
        <v>0</v>
      </c>
      <c r="BL2031" s="3" t="str">
        <f>VLOOKUP(O2031,DropDownList!$H$1:$I$7,2,FALSE)</f>
        <v>2024/25</v>
      </c>
      <c r="BM2031" s="3" t="str">
        <f t="shared" si="31"/>
        <v>FISCAL FINES</v>
      </c>
    </row>
    <row r="2032" spans="1:65" x14ac:dyDescent="0.2">
      <c r="A2032">
        <v>2026</v>
      </c>
      <c r="B2032">
        <v>4</v>
      </c>
      <c r="C2032" t="s">
        <v>198</v>
      </c>
      <c r="D2032" t="s">
        <v>206</v>
      </c>
      <c r="E2032" t="s">
        <v>32</v>
      </c>
      <c r="F2032">
        <v>9340</v>
      </c>
      <c r="G2032" t="s">
        <v>141</v>
      </c>
      <c r="H2032" t="s">
        <v>200</v>
      </c>
      <c r="I2032" t="s">
        <v>142</v>
      </c>
      <c r="J2032" s="1">
        <v>46113</v>
      </c>
      <c r="K2032" t="s">
        <v>440</v>
      </c>
      <c r="L2032">
        <v>1</v>
      </c>
      <c r="M2032" t="s">
        <v>441</v>
      </c>
      <c r="N2032" t="s">
        <v>442</v>
      </c>
      <c r="O2032" t="s">
        <v>149</v>
      </c>
      <c r="P2032" t="s">
        <v>146</v>
      </c>
      <c r="Q2032">
        <v>315</v>
      </c>
      <c r="R2032">
        <v>83</v>
      </c>
      <c r="S2032">
        <v>1240</v>
      </c>
      <c r="T2032">
        <v>60</v>
      </c>
      <c r="U2032">
        <v>37</v>
      </c>
      <c r="V2032">
        <v>14</v>
      </c>
      <c r="W2032">
        <v>215</v>
      </c>
      <c r="X2032">
        <v>215</v>
      </c>
      <c r="Y2032">
        <v>0</v>
      </c>
      <c r="Z2032">
        <v>0</v>
      </c>
      <c r="AA2032">
        <v>865</v>
      </c>
      <c r="AB2032">
        <v>0</v>
      </c>
      <c r="AC2032">
        <v>0</v>
      </c>
      <c r="AD2032">
        <v>13</v>
      </c>
      <c r="AE2032">
        <v>1</v>
      </c>
      <c r="AF2032">
        <v>59</v>
      </c>
      <c r="AG2032">
        <v>1</v>
      </c>
      <c r="AH2032">
        <v>3</v>
      </c>
      <c r="AI2032">
        <v>20</v>
      </c>
      <c r="AJ2032">
        <v>0</v>
      </c>
      <c r="AK2032">
        <v>0</v>
      </c>
      <c r="AL2032">
        <v>0</v>
      </c>
      <c r="AM2032">
        <v>0</v>
      </c>
      <c r="AN2032">
        <v>0</v>
      </c>
      <c r="AO2032">
        <v>49</v>
      </c>
      <c r="AP2032">
        <v>147</v>
      </c>
      <c r="AQ2032">
        <v>50</v>
      </c>
      <c r="AR2032">
        <v>0</v>
      </c>
      <c r="AS2032">
        <v>16</v>
      </c>
      <c r="AT2032">
        <v>11</v>
      </c>
      <c r="AU2032">
        <v>4</v>
      </c>
      <c r="AV2032">
        <v>0</v>
      </c>
      <c r="AW2032">
        <v>0</v>
      </c>
      <c r="AX2032">
        <v>0</v>
      </c>
      <c r="AY2032">
        <v>17</v>
      </c>
      <c r="AZ2032">
        <v>22</v>
      </c>
      <c r="BA2032">
        <v>3</v>
      </c>
      <c r="BB2032">
        <v>2</v>
      </c>
      <c r="BC2032">
        <v>0</v>
      </c>
      <c r="BD2032">
        <v>1</v>
      </c>
      <c r="BE2032">
        <v>0</v>
      </c>
      <c r="BF2032">
        <v>83</v>
      </c>
      <c r="BG2032">
        <v>310</v>
      </c>
      <c r="BH2032">
        <v>0</v>
      </c>
      <c r="BI2032">
        <v>37</v>
      </c>
      <c r="BJ2032" s="2">
        <v>46132</v>
      </c>
      <c r="BK2032">
        <v>0</v>
      </c>
      <c r="BL2032" s="3" t="str">
        <f>VLOOKUP(O2032,DropDownList!$H$1:$I$7,2,FALSE)</f>
        <v>2025/26</v>
      </c>
      <c r="BM2032" s="3" t="str">
        <f t="shared" si="31"/>
        <v>VSUR</v>
      </c>
    </row>
    <row r="2033" spans="1:65" x14ac:dyDescent="0.2">
      <c r="A2033">
        <v>2026</v>
      </c>
      <c r="B2033">
        <v>4</v>
      </c>
      <c r="C2033" t="s">
        <v>198</v>
      </c>
      <c r="D2033" t="s">
        <v>206</v>
      </c>
      <c r="E2033" t="s">
        <v>32</v>
      </c>
      <c r="F2033">
        <v>9340</v>
      </c>
      <c r="G2033" t="s">
        <v>141</v>
      </c>
      <c r="H2033" t="s">
        <v>200</v>
      </c>
      <c r="I2033" t="s">
        <v>142</v>
      </c>
      <c r="J2033" s="1">
        <v>46113</v>
      </c>
      <c r="K2033" t="s">
        <v>440</v>
      </c>
      <c r="L2033">
        <v>1</v>
      </c>
      <c r="M2033" t="s">
        <v>441</v>
      </c>
      <c r="N2033" t="s">
        <v>442</v>
      </c>
      <c r="O2033" t="s">
        <v>149</v>
      </c>
      <c r="P2033" t="s">
        <v>148</v>
      </c>
      <c r="Q2033">
        <v>1629.98</v>
      </c>
      <c r="R2033">
        <v>40</v>
      </c>
      <c r="S2033">
        <v>2400</v>
      </c>
      <c r="T2033">
        <v>180</v>
      </c>
      <c r="U2033">
        <v>28</v>
      </c>
      <c r="V2033">
        <v>19</v>
      </c>
      <c r="W2033">
        <v>1130</v>
      </c>
      <c r="X2033">
        <v>1130</v>
      </c>
      <c r="Y2033">
        <v>0</v>
      </c>
      <c r="Z2033">
        <v>0</v>
      </c>
      <c r="AA2033">
        <v>590.02</v>
      </c>
      <c r="AB2033">
        <v>0</v>
      </c>
      <c r="AC2033">
        <v>590.02</v>
      </c>
      <c r="AD2033">
        <v>18</v>
      </c>
      <c r="AE2033">
        <v>1</v>
      </c>
      <c r="AF2033">
        <v>9</v>
      </c>
      <c r="AG2033">
        <v>2</v>
      </c>
      <c r="AH2033">
        <v>3</v>
      </c>
      <c r="AI2033">
        <v>26</v>
      </c>
      <c r="AJ2033">
        <v>0</v>
      </c>
      <c r="AK2033">
        <v>0</v>
      </c>
      <c r="AL2033">
        <v>0</v>
      </c>
      <c r="AM2033">
        <v>0</v>
      </c>
      <c r="AN2033">
        <v>0</v>
      </c>
      <c r="AO2033">
        <v>36</v>
      </c>
      <c r="AP2033">
        <v>107</v>
      </c>
      <c r="AQ2033">
        <v>36</v>
      </c>
      <c r="AR2033">
        <v>0</v>
      </c>
      <c r="AS2033">
        <v>13</v>
      </c>
      <c r="AT2033">
        <v>6</v>
      </c>
      <c r="AU2033">
        <v>0</v>
      </c>
      <c r="AV2033">
        <v>0</v>
      </c>
      <c r="AW2033">
        <v>0</v>
      </c>
      <c r="AX2033">
        <v>0</v>
      </c>
      <c r="AY2033">
        <v>12</v>
      </c>
      <c r="AZ2033">
        <v>20</v>
      </c>
      <c r="BA2033">
        <v>3</v>
      </c>
      <c r="BB2033">
        <v>0</v>
      </c>
      <c r="BC2033">
        <v>0</v>
      </c>
      <c r="BD2033">
        <v>0</v>
      </c>
      <c r="BE2033">
        <v>0</v>
      </c>
      <c r="BF2033">
        <v>36</v>
      </c>
      <c r="BG2033">
        <v>1560</v>
      </c>
      <c r="BH2033">
        <v>0</v>
      </c>
      <c r="BI2033">
        <v>28</v>
      </c>
      <c r="BJ2033" s="2">
        <v>46132</v>
      </c>
      <c r="BK2033">
        <v>0</v>
      </c>
      <c r="BL2033" s="3" t="str">
        <f>VLOOKUP(O2033,DropDownList!$H$1:$I$7,2,FALSE)</f>
        <v>2025/26</v>
      </c>
      <c r="BM2033" s="3" t="str">
        <f t="shared" si="31"/>
        <v>PRAS</v>
      </c>
    </row>
    <row r="2034" spans="1:65" x14ac:dyDescent="0.2">
      <c r="A2034">
        <v>2026</v>
      </c>
      <c r="B2034">
        <v>4</v>
      </c>
      <c r="C2034" t="s">
        <v>198</v>
      </c>
      <c r="D2034" t="s">
        <v>206</v>
      </c>
      <c r="E2034" t="s">
        <v>32</v>
      </c>
      <c r="F2034">
        <v>9340</v>
      </c>
      <c r="G2034" t="s">
        <v>141</v>
      </c>
      <c r="H2034" t="s">
        <v>200</v>
      </c>
      <c r="I2034" t="s">
        <v>142</v>
      </c>
      <c r="J2034" s="1">
        <v>46113</v>
      </c>
      <c r="K2034" t="s">
        <v>440</v>
      </c>
      <c r="L2034">
        <v>1</v>
      </c>
      <c r="M2034" t="s">
        <v>441</v>
      </c>
      <c r="N2034" t="s">
        <v>442</v>
      </c>
      <c r="O2034" t="s">
        <v>149</v>
      </c>
      <c r="P2034" t="s">
        <v>154</v>
      </c>
      <c r="Q2034">
        <v>8797</v>
      </c>
      <c r="R2034">
        <v>83</v>
      </c>
      <c r="S2034">
        <v>20514</v>
      </c>
      <c r="T2034">
        <v>1110</v>
      </c>
      <c r="U2034">
        <v>37</v>
      </c>
      <c r="V2034">
        <v>21</v>
      </c>
      <c r="W2034">
        <v>3650</v>
      </c>
      <c r="X2034">
        <v>4855</v>
      </c>
      <c r="Y2034">
        <v>0</v>
      </c>
      <c r="Z2034">
        <v>0</v>
      </c>
      <c r="AA2034">
        <v>10607</v>
      </c>
      <c r="AB2034">
        <v>94.23</v>
      </c>
      <c r="AC2034">
        <v>9647.77</v>
      </c>
      <c r="AD2034">
        <v>13</v>
      </c>
      <c r="AE2034">
        <v>8</v>
      </c>
      <c r="AF2034">
        <v>43</v>
      </c>
      <c r="AG2034">
        <v>18</v>
      </c>
      <c r="AH2034">
        <v>3</v>
      </c>
      <c r="AI2034">
        <v>19</v>
      </c>
      <c r="AJ2034">
        <v>0</v>
      </c>
      <c r="AK2034">
        <v>0</v>
      </c>
      <c r="AL2034">
        <v>0</v>
      </c>
      <c r="AM2034">
        <v>0</v>
      </c>
      <c r="AN2034">
        <v>0</v>
      </c>
      <c r="AO2034">
        <v>49</v>
      </c>
      <c r="AP2034">
        <v>143</v>
      </c>
      <c r="AQ2034">
        <v>49</v>
      </c>
      <c r="AR2034">
        <v>0</v>
      </c>
      <c r="AS2034">
        <v>16</v>
      </c>
      <c r="AT2034">
        <v>11</v>
      </c>
      <c r="AU2034">
        <v>4</v>
      </c>
      <c r="AV2034">
        <v>0</v>
      </c>
      <c r="AW2034">
        <v>0</v>
      </c>
      <c r="AX2034">
        <v>0</v>
      </c>
      <c r="AY2034">
        <v>16</v>
      </c>
      <c r="AZ2034">
        <v>21</v>
      </c>
      <c r="BA2034">
        <v>3</v>
      </c>
      <c r="BB2034">
        <v>2</v>
      </c>
      <c r="BC2034">
        <v>0</v>
      </c>
      <c r="BD2034">
        <v>1</v>
      </c>
      <c r="BE2034">
        <v>0</v>
      </c>
      <c r="BF2034">
        <v>83</v>
      </c>
      <c r="BG2034">
        <v>5610</v>
      </c>
      <c r="BH2034">
        <v>0</v>
      </c>
      <c r="BI2034">
        <v>37</v>
      </c>
      <c r="BJ2034" s="2">
        <v>46132</v>
      </c>
      <c r="BK2034">
        <v>0</v>
      </c>
      <c r="BL2034" s="3" t="str">
        <f>VLOOKUP(O2034,DropDownList!$H$1:$I$7,2,FALSE)</f>
        <v>2025/26</v>
      </c>
      <c r="BM2034" s="3" t="str">
        <f t="shared" si="31"/>
        <v>JP COURT</v>
      </c>
    </row>
    <row r="2035" spans="1:65" x14ac:dyDescent="0.2">
      <c r="A2035">
        <v>2026</v>
      </c>
      <c r="B2035">
        <v>4</v>
      </c>
      <c r="C2035" t="s">
        <v>198</v>
      </c>
      <c r="D2035" t="s">
        <v>207</v>
      </c>
      <c r="E2035" t="s">
        <v>32</v>
      </c>
      <c r="F2035">
        <v>9762</v>
      </c>
      <c r="G2035" t="s">
        <v>158</v>
      </c>
      <c r="H2035" t="s">
        <v>200</v>
      </c>
      <c r="I2035" t="s">
        <v>142</v>
      </c>
      <c r="J2035" s="1">
        <v>46113</v>
      </c>
      <c r="K2035" t="s">
        <v>440</v>
      </c>
      <c r="L2035">
        <v>1</v>
      </c>
      <c r="M2035" t="s">
        <v>441</v>
      </c>
      <c r="N2035" t="s">
        <v>442</v>
      </c>
      <c r="O2035" t="s">
        <v>155</v>
      </c>
      <c r="P2035" t="s">
        <v>159</v>
      </c>
      <c r="Q2035">
        <v>0</v>
      </c>
      <c r="R2035">
        <v>2</v>
      </c>
      <c r="S2035">
        <v>46140.25</v>
      </c>
      <c r="T2035">
        <v>7.2</v>
      </c>
      <c r="U2035">
        <v>0</v>
      </c>
      <c r="V2035">
        <v>0</v>
      </c>
      <c r="W2035">
        <v>0</v>
      </c>
      <c r="X2035">
        <v>0</v>
      </c>
      <c r="Y2035">
        <v>0</v>
      </c>
      <c r="Z2035">
        <v>0</v>
      </c>
      <c r="AA2035">
        <v>46133.05</v>
      </c>
      <c r="AB2035">
        <v>0</v>
      </c>
      <c r="AC2035">
        <v>0</v>
      </c>
      <c r="AD2035">
        <v>0</v>
      </c>
      <c r="AE2035">
        <v>0</v>
      </c>
      <c r="AF2035">
        <v>0</v>
      </c>
      <c r="AG2035">
        <v>0</v>
      </c>
      <c r="AH2035">
        <v>0</v>
      </c>
      <c r="AI2035">
        <v>0</v>
      </c>
      <c r="AJ2035">
        <v>0</v>
      </c>
      <c r="AK2035">
        <v>0</v>
      </c>
      <c r="AL2035">
        <v>0</v>
      </c>
      <c r="AM2035">
        <v>0</v>
      </c>
      <c r="AN2035">
        <v>0</v>
      </c>
      <c r="AO2035">
        <v>1</v>
      </c>
      <c r="AP2035">
        <v>1</v>
      </c>
      <c r="AQ2035">
        <v>1</v>
      </c>
      <c r="AR2035">
        <v>0</v>
      </c>
      <c r="AS2035">
        <v>0</v>
      </c>
      <c r="AT2035">
        <v>0</v>
      </c>
      <c r="AU2035">
        <v>0</v>
      </c>
      <c r="AV2035">
        <v>0</v>
      </c>
      <c r="AW2035">
        <v>0</v>
      </c>
      <c r="AX2035">
        <v>0</v>
      </c>
      <c r="AY2035">
        <v>0</v>
      </c>
      <c r="AZ2035">
        <v>0</v>
      </c>
      <c r="BA2035">
        <v>0</v>
      </c>
      <c r="BB2035">
        <v>0</v>
      </c>
      <c r="BC2035">
        <v>0</v>
      </c>
      <c r="BD2035">
        <v>0</v>
      </c>
      <c r="BE2035">
        <v>0</v>
      </c>
      <c r="BF2035">
        <v>0</v>
      </c>
      <c r="BG2035">
        <v>0</v>
      </c>
      <c r="BH2035">
        <v>2</v>
      </c>
      <c r="BI2035">
        <v>0</v>
      </c>
      <c r="BJ2035" s="2">
        <v>46132</v>
      </c>
      <c r="BK2035">
        <v>0</v>
      </c>
      <c r="BL2035" s="3" t="str">
        <f>VLOOKUP(O2035,DropDownList!$H$1:$I$7,2,FALSE)</f>
        <v>2022/23</v>
      </c>
      <c r="BM2035" s="3" t="str">
        <f t="shared" si="31"/>
        <v>CONF</v>
      </c>
    </row>
    <row r="2036" spans="1:65" x14ac:dyDescent="0.2">
      <c r="A2036">
        <v>2026</v>
      </c>
      <c r="B2036">
        <v>4</v>
      </c>
      <c r="C2036" t="s">
        <v>198</v>
      </c>
      <c r="D2036" t="s">
        <v>207</v>
      </c>
      <c r="E2036" t="s">
        <v>32</v>
      </c>
      <c r="F2036">
        <v>9762</v>
      </c>
      <c r="G2036" t="s">
        <v>158</v>
      </c>
      <c r="H2036" t="s">
        <v>200</v>
      </c>
      <c r="I2036" t="s">
        <v>142</v>
      </c>
      <c r="J2036" s="1">
        <v>46113</v>
      </c>
      <c r="K2036" t="s">
        <v>440</v>
      </c>
      <c r="L2036">
        <v>1</v>
      </c>
      <c r="M2036" t="s">
        <v>441</v>
      </c>
      <c r="N2036" t="s">
        <v>442</v>
      </c>
      <c r="O2036" t="s">
        <v>149</v>
      </c>
      <c r="P2036" t="s">
        <v>161</v>
      </c>
      <c r="Q2036">
        <v>479.84</v>
      </c>
      <c r="R2036">
        <v>137</v>
      </c>
      <c r="S2036">
        <v>3525</v>
      </c>
      <c r="T2036">
        <v>60</v>
      </c>
      <c r="U2036">
        <v>74</v>
      </c>
      <c r="V2036">
        <v>17</v>
      </c>
      <c r="W2036">
        <v>320</v>
      </c>
      <c r="X2036">
        <v>320</v>
      </c>
      <c r="Y2036">
        <v>0</v>
      </c>
      <c r="Z2036">
        <v>0</v>
      </c>
      <c r="AA2036">
        <v>2985.16</v>
      </c>
      <c r="AB2036">
        <v>0</v>
      </c>
      <c r="AC2036">
        <v>0</v>
      </c>
      <c r="AD2036">
        <v>17</v>
      </c>
      <c r="AE2036">
        <v>0</v>
      </c>
      <c r="AF2036">
        <v>107</v>
      </c>
      <c r="AG2036">
        <v>2</v>
      </c>
      <c r="AH2036">
        <v>2</v>
      </c>
      <c r="AI2036">
        <v>26</v>
      </c>
      <c r="AJ2036">
        <v>0</v>
      </c>
      <c r="AK2036">
        <v>0</v>
      </c>
      <c r="AL2036">
        <v>0</v>
      </c>
      <c r="AM2036">
        <v>0</v>
      </c>
      <c r="AN2036">
        <v>0</v>
      </c>
      <c r="AO2036">
        <v>83</v>
      </c>
      <c r="AP2036">
        <v>256</v>
      </c>
      <c r="AQ2036">
        <v>85</v>
      </c>
      <c r="AR2036">
        <v>0</v>
      </c>
      <c r="AS2036">
        <v>18</v>
      </c>
      <c r="AT2036">
        <v>12</v>
      </c>
      <c r="AU2036">
        <v>1</v>
      </c>
      <c r="AV2036">
        <v>0</v>
      </c>
      <c r="AW2036">
        <v>1</v>
      </c>
      <c r="AX2036">
        <v>0</v>
      </c>
      <c r="AY2036">
        <v>37</v>
      </c>
      <c r="AZ2036">
        <v>42</v>
      </c>
      <c r="BA2036">
        <v>3</v>
      </c>
      <c r="BB2036">
        <v>6</v>
      </c>
      <c r="BC2036">
        <v>3</v>
      </c>
      <c r="BD2036">
        <v>1</v>
      </c>
      <c r="BE2036">
        <v>0</v>
      </c>
      <c r="BF2036">
        <v>133</v>
      </c>
      <c r="BG2036">
        <v>460</v>
      </c>
      <c r="BH2036">
        <v>0</v>
      </c>
      <c r="BI2036">
        <v>72</v>
      </c>
      <c r="BJ2036" s="2">
        <v>46132</v>
      </c>
      <c r="BK2036">
        <v>0</v>
      </c>
      <c r="BL2036" s="3" t="str">
        <f>VLOOKUP(O2036,DropDownList!$H$1:$I$7,2,FALSE)</f>
        <v>2025/26</v>
      </c>
      <c r="BM2036" s="3" t="str">
        <f t="shared" si="31"/>
        <v>VSUR</v>
      </c>
    </row>
    <row r="2037" spans="1:65" x14ac:dyDescent="0.2">
      <c r="A2037">
        <v>2026</v>
      </c>
      <c r="B2037">
        <v>4</v>
      </c>
      <c r="C2037" t="s">
        <v>198</v>
      </c>
      <c r="D2037" t="s">
        <v>207</v>
      </c>
      <c r="E2037" t="s">
        <v>32</v>
      </c>
      <c r="F2037">
        <v>9762</v>
      </c>
      <c r="G2037" t="s">
        <v>158</v>
      </c>
      <c r="H2037" t="s">
        <v>200</v>
      </c>
      <c r="I2037" t="s">
        <v>142</v>
      </c>
      <c r="J2037" s="1">
        <v>46113</v>
      </c>
      <c r="K2037" t="s">
        <v>440</v>
      </c>
      <c r="L2037">
        <v>1</v>
      </c>
      <c r="M2037" t="s">
        <v>441</v>
      </c>
      <c r="N2037" t="s">
        <v>442</v>
      </c>
      <c r="O2037" t="s">
        <v>156</v>
      </c>
      <c r="P2037" t="s">
        <v>161</v>
      </c>
      <c r="Q2037">
        <v>546.74</v>
      </c>
      <c r="R2037">
        <v>302</v>
      </c>
      <c r="S2037">
        <v>5925</v>
      </c>
      <c r="T2037">
        <v>440</v>
      </c>
      <c r="U2037">
        <v>82</v>
      </c>
      <c r="V2037">
        <v>11</v>
      </c>
      <c r="W2037">
        <v>169.79</v>
      </c>
      <c r="X2037">
        <v>169.79</v>
      </c>
      <c r="Y2037">
        <v>0</v>
      </c>
      <c r="Z2037">
        <v>0</v>
      </c>
      <c r="AA2037">
        <v>4938.26</v>
      </c>
      <c r="AB2037">
        <v>0</v>
      </c>
      <c r="AC2037">
        <v>0</v>
      </c>
      <c r="AD2037">
        <v>10</v>
      </c>
      <c r="AE2037">
        <v>1</v>
      </c>
      <c r="AF2037">
        <v>239</v>
      </c>
      <c r="AG2037">
        <v>2</v>
      </c>
      <c r="AH2037">
        <v>27</v>
      </c>
      <c r="AI2037">
        <v>34</v>
      </c>
      <c r="AJ2037">
        <v>0</v>
      </c>
      <c r="AK2037">
        <v>0</v>
      </c>
      <c r="AL2037">
        <v>0</v>
      </c>
      <c r="AM2037">
        <v>0</v>
      </c>
      <c r="AN2037">
        <v>0</v>
      </c>
      <c r="AO2037">
        <v>216</v>
      </c>
      <c r="AP2037">
        <v>1018</v>
      </c>
      <c r="AQ2037">
        <v>198</v>
      </c>
      <c r="AR2037">
        <v>0</v>
      </c>
      <c r="AS2037">
        <v>64</v>
      </c>
      <c r="AT2037">
        <v>47</v>
      </c>
      <c r="AU2037">
        <v>31</v>
      </c>
      <c r="AV2037">
        <v>11</v>
      </c>
      <c r="AW2037">
        <v>29</v>
      </c>
      <c r="AX2037">
        <v>0</v>
      </c>
      <c r="AY2037">
        <v>192</v>
      </c>
      <c r="AZ2037">
        <v>225</v>
      </c>
      <c r="BA2037">
        <v>122</v>
      </c>
      <c r="BB2037">
        <v>19</v>
      </c>
      <c r="BC2037">
        <v>13</v>
      </c>
      <c r="BD2037">
        <v>11</v>
      </c>
      <c r="BE2037">
        <v>0</v>
      </c>
      <c r="BF2037">
        <v>268</v>
      </c>
      <c r="BG2037">
        <v>530</v>
      </c>
      <c r="BH2037">
        <v>0</v>
      </c>
      <c r="BI2037">
        <v>78</v>
      </c>
      <c r="BJ2037" s="2">
        <v>46132</v>
      </c>
      <c r="BK2037">
        <v>1</v>
      </c>
      <c r="BL2037" s="3" t="str">
        <f>VLOOKUP(O2037,DropDownList!$H$1:$I$7,2,FALSE)</f>
        <v>2023/24</v>
      </c>
      <c r="BM2037" s="3" t="str">
        <f t="shared" si="31"/>
        <v>VSUR</v>
      </c>
    </row>
    <row r="2038" spans="1:65" x14ac:dyDescent="0.2">
      <c r="A2038">
        <v>2026</v>
      </c>
      <c r="B2038">
        <v>4</v>
      </c>
      <c r="C2038" t="s">
        <v>198</v>
      </c>
      <c r="D2038" t="s">
        <v>207</v>
      </c>
      <c r="E2038" t="s">
        <v>32</v>
      </c>
      <c r="F2038">
        <v>9762</v>
      </c>
      <c r="G2038" t="s">
        <v>158</v>
      </c>
      <c r="H2038" t="s">
        <v>200</v>
      </c>
      <c r="I2038" t="s">
        <v>142</v>
      </c>
      <c r="J2038" s="1">
        <v>46113</v>
      </c>
      <c r="K2038" t="s">
        <v>440</v>
      </c>
      <c r="L2038">
        <v>1</v>
      </c>
      <c r="M2038" t="s">
        <v>441</v>
      </c>
      <c r="N2038" t="s">
        <v>442</v>
      </c>
      <c r="O2038" t="s">
        <v>149</v>
      </c>
      <c r="P2038" t="s">
        <v>159</v>
      </c>
      <c r="Q2038">
        <v>0</v>
      </c>
      <c r="R2038">
        <v>4</v>
      </c>
      <c r="S2038">
        <v>18635</v>
      </c>
      <c r="T2038">
        <v>0</v>
      </c>
      <c r="U2038">
        <v>0</v>
      </c>
      <c r="V2038">
        <v>0</v>
      </c>
      <c r="W2038">
        <v>0</v>
      </c>
      <c r="X2038">
        <v>0</v>
      </c>
      <c r="Y2038">
        <v>0</v>
      </c>
      <c r="Z2038">
        <v>0</v>
      </c>
      <c r="AA2038">
        <v>18635</v>
      </c>
      <c r="AB2038">
        <v>0</v>
      </c>
      <c r="AC2038">
        <v>0</v>
      </c>
      <c r="AD2038">
        <v>0</v>
      </c>
      <c r="AE2038">
        <v>0</v>
      </c>
      <c r="AF2038">
        <v>4</v>
      </c>
      <c r="AG2038">
        <v>0</v>
      </c>
      <c r="AH2038">
        <v>0</v>
      </c>
      <c r="AI2038">
        <v>0</v>
      </c>
      <c r="AJ2038">
        <v>0</v>
      </c>
      <c r="AK2038">
        <v>0</v>
      </c>
      <c r="AL2038">
        <v>0</v>
      </c>
      <c r="AM2038">
        <v>0</v>
      </c>
      <c r="AN2038">
        <v>0</v>
      </c>
      <c r="AO2038">
        <v>0</v>
      </c>
      <c r="AP2038">
        <v>0</v>
      </c>
      <c r="AQ2038">
        <v>0</v>
      </c>
      <c r="AR2038">
        <v>0</v>
      </c>
      <c r="AS2038">
        <v>0</v>
      </c>
      <c r="AT2038">
        <v>0</v>
      </c>
      <c r="AU2038">
        <v>0</v>
      </c>
      <c r="AV2038">
        <v>0</v>
      </c>
      <c r="AW2038">
        <v>0</v>
      </c>
      <c r="AX2038">
        <v>0</v>
      </c>
      <c r="AY2038">
        <v>0</v>
      </c>
      <c r="AZ2038">
        <v>0</v>
      </c>
      <c r="BA2038">
        <v>0</v>
      </c>
      <c r="BB2038">
        <v>0</v>
      </c>
      <c r="BC2038">
        <v>0</v>
      </c>
      <c r="BD2038">
        <v>0</v>
      </c>
      <c r="BE2038">
        <v>0</v>
      </c>
      <c r="BF2038">
        <v>0</v>
      </c>
      <c r="BG2038">
        <v>0</v>
      </c>
      <c r="BH2038">
        <v>0</v>
      </c>
      <c r="BI2038">
        <v>0</v>
      </c>
      <c r="BJ2038" s="2">
        <v>46132</v>
      </c>
      <c r="BK2038">
        <v>0</v>
      </c>
      <c r="BL2038" s="3" t="str">
        <f>VLOOKUP(O2038,DropDownList!$H$1:$I$7,2,FALSE)</f>
        <v>2025/26</v>
      </c>
      <c r="BM2038" s="3" t="str">
        <f t="shared" si="31"/>
        <v>CONF</v>
      </c>
    </row>
    <row r="2039" spans="1:65" x14ac:dyDescent="0.2">
      <c r="A2039">
        <v>2026</v>
      </c>
      <c r="B2039">
        <v>4</v>
      </c>
      <c r="C2039" t="s">
        <v>198</v>
      </c>
      <c r="D2039" t="s">
        <v>207</v>
      </c>
      <c r="E2039" t="s">
        <v>32</v>
      </c>
      <c r="F2039">
        <v>9762</v>
      </c>
      <c r="G2039" t="s">
        <v>158</v>
      </c>
      <c r="H2039" t="s">
        <v>200</v>
      </c>
      <c r="I2039" t="s">
        <v>142</v>
      </c>
      <c r="J2039" s="1">
        <v>46113</v>
      </c>
      <c r="K2039" t="s">
        <v>440</v>
      </c>
      <c r="L2039">
        <v>1</v>
      </c>
      <c r="M2039" t="s">
        <v>441</v>
      </c>
      <c r="N2039" t="s">
        <v>442</v>
      </c>
      <c r="O2039" t="s">
        <v>147</v>
      </c>
      <c r="P2039" t="s">
        <v>160</v>
      </c>
      <c r="Q2039">
        <v>34620</v>
      </c>
      <c r="R2039">
        <v>243</v>
      </c>
      <c r="S2039">
        <v>111333.11</v>
      </c>
      <c r="T2039">
        <v>9905.17</v>
      </c>
      <c r="U2039">
        <v>109</v>
      </c>
      <c r="V2039">
        <v>29</v>
      </c>
      <c r="W2039">
        <v>11695.2</v>
      </c>
      <c r="X2039">
        <v>11855.2</v>
      </c>
      <c r="Y2039">
        <v>0</v>
      </c>
      <c r="Z2039">
        <v>0</v>
      </c>
      <c r="AA2039">
        <v>66807.94</v>
      </c>
      <c r="AB2039">
        <v>8214.7800000000007</v>
      </c>
      <c r="AC2039">
        <v>54779.1</v>
      </c>
      <c r="AD2039">
        <v>14</v>
      </c>
      <c r="AE2039">
        <v>15</v>
      </c>
      <c r="AF2039">
        <v>116</v>
      </c>
      <c r="AG2039">
        <v>65</v>
      </c>
      <c r="AH2039">
        <v>15</v>
      </c>
      <c r="AI2039">
        <v>44</v>
      </c>
      <c r="AJ2039">
        <v>0</v>
      </c>
      <c r="AK2039">
        <v>0</v>
      </c>
      <c r="AL2039">
        <v>0</v>
      </c>
      <c r="AM2039">
        <v>0</v>
      </c>
      <c r="AN2039">
        <v>0</v>
      </c>
      <c r="AO2039">
        <v>186</v>
      </c>
      <c r="AP2039">
        <v>696</v>
      </c>
      <c r="AQ2039">
        <v>173</v>
      </c>
      <c r="AR2039">
        <v>0</v>
      </c>
      <c r="AS2039">
        <v>56</v>
      </c>
      <c r="AT2039">
        <v>31</v>
      </c>
      <c r="AU2039">
        <v>18</v>
      </c>
      <c r="AV2039">
        <v>5</v>
      </c>
      <c r="AW2039">
        <v>15</v>
      </c>
      <c r="AX2039">
        <v>0</v>
      </c>
      <c r="AY2039">
        <v>126</v>
      </c>
      <c r="AZ2039">
        <v>145</v>
      </c>
      <c r="BA2039">
        <v>54</v>
      </c>
      <c r="BB2039">
        <v>14</v>
      </c>
      <c r="BC2039">
        <v>7</v>
      </c>
      <c r="BD2039">
        <v>5</v>
      </c>
      <c r="BE2039">
        <v>0</v>
      </c>
      <c r="BF2039">
        <v>227</v>
      </c>
      <c r="BG2039">
        <v>14785</v>
      </c>
      <c r="BH2039">
        <v>3</v>
      </c>
      <c r="BI2039">
        <v>104</v>
      </c>
      <c r="BJ2039" s="2">
        <v>46132</v>
      </c>
      <c r="BK2039">
        <v>0</v>
      </c>
      <c r="BL2039" s="3" t="str">
        <f>VLOOKUP(O2039,DropDownList!$H$1:$I$7,2,FALSE)</f>
        <v>2024/25</v>
      </c>
      <c r="BM2039" s="3" t="str">
        <f t="shared" si="31"/>
        <v>SC COURT</v>
      </c>
    </row>
    <row r="2040" spans="1:65" x14ac:dyDescent="0.2">
      <c r="A2040">
        <v>2026</v>
      </c>
      <c r="B2040">
        <v>4</v>
      </c>
      <c r="C2040" t="s">
        <v>198</v>
      </c>
      <c r="D2040" t="s">
        <v>207</v>
      </c>
      <c r="E2040" t="s">
        <v>32</v>
      </c>
      <c r="F2040">
        <v>9762</v>
      </c>
      <c r="G2040" t="s">
        <v>158</v>
      </c>
      <c r="H2040" t="s">
        <v>200</v>
      </c>
      <c r="I2040" t="s">
        <v>142</v>
      </c>
      <c r="J2040" s="1">
        <v>46113</v>
      </c>
      <c r="K2040" t="s">
        <v>440</v>
      </c>
      <c r="L2040">
        <v>1</v>
      </c>
      <c r="M2040" t="s">
        <v>441</v>
      </c>
      <c r="N2040" t="s">
        <v>442</v>
      </c>
      <c r="O2040" t="s">
        <v>147</v>
      </c>
      <c r="P2040" t="s">
        <v>159</v>
      </c>
      <c r="Q2040">
        <v>12049.1</v>
      </c>
      <c r="R2040">
        <v>2</v>
      </c>
      <c r="S2040">
        <v>156245</v>
      </c>
      <c r="T2040">
        <v>70</v>
      </c>
      <c r="U2040">
        <v>1</v>
      </c>
      <c r="V2040">
        <v>1</v>
      </c>
      <c r="W2040">
        <v>12049.1</v>
      </c>
      <c r="X2040">
        <v>12049.1</v>
      </c>
      <c r="Y2040">
        <v>0</v>
      </c>
      <c r="Z2040">
        <v>0</v>
      </c>
      <c r="AA2040">
        <v>144125.9</v>
      </c>
      <c r="AB2040">
        <v>0</v>
      </c>
      <c r="AC2040">
        <v>0</v>
      </c>
      <c r="AD2040">
        <v>0</v>
      </c>
      <c r="AE2040">
        <v>1</v>
      </c>
      <c r="AF2040">
        <v>0</v>
      </c>
      <c r="AG2040">
        <v>1</v>
      </c>
      <c r="AH2040">
        <v>0</v>
      </c>
      <c r="AI2040">
        <v>0</v>
      </c>
      <c r="AJ2040">
        <v>0</v>
      </c>
      <c r="AK2040">
        <v>0</v>
      </c>
      <c r="AL2040">
        <v>0</v>
      </c>
      <c r="AM2040">
        <v>0</v>
      </c>
      <c r="AN2040">
        <v>0</v>
      </c>
      <c r="AO2040">
        <v>1</v>
      </c>
      <c r="AP2040">
        <v>3</v>
      </c>
      <c r="AQ2040">
        <v>0</v>
      </c>
      <c r="AR2040">
        <v>0</v>
      </c>
      <c r="AS2040">
        <v>0</v>
      </c>
      <c r="AT2040">
        <v>0</v>
      </c>
      <c r="AU2040">
        <v>1</v>
      </c>
      <c r="AV2040">
        <v>0</v>
      </c>
      <c r="AW2040">
        <v>1</v>
      </c>
      <c r="AX2040">
        <v>0</v>
      </c>
      <c r="AY2040">
        <v>0</v>
      </c>
      <c r="AZ2040">
        <v>0</v>
      </c>
      <c r="BA2040">
        <v>0</v>
      </c>
      <c r="BB2040">
        <v>0</v>
      </c>
      <c r="BC2040">
        <v>0</v>
      </c>
      <c r="BD2040">
        <v>0</v>
      </c>
      <c r="BE2040">
        <v>0</v>
      </c>
      <c r="BF2040">
        <v>0</v>
      </c>
      <c r="BG2040">
        <v>0</v>
      </c>
      <c r="BH2040">
        <v>1</v>
      </c>
      <c r="BI2040">
        <v>0</v>
      </c>
      <c r="BJ2040" s="2">
        <v>46132</v>
      </c>
      <c r="BK2040">
        <v>0</v>
      </c>
      <c r="BL2040" s="3" t="str">
        <f>VLOOKUP(O2040,DropDownList!$H$1:$I$7,2,FALSE)</f>
        <v>2024/25</v>
      </c>
      <c r="BM2040" s="3" t="str">
        <f t="shared" si="31"/>
        <v>CONF</v>
      </c>
    </row>
    <row r="2041" spans="1:65" x14ac:dyDescent="0.2">
      <c r="A2041">
        <v>2026</v>
      </c>
      <c r="B2041">
        <v>4</v>
      </c>
      <c r="C2041" t="s">
        <v>198</v>
      </c>
      <c r="D2041" t="s">
        <v>207</v>
      </c>
      <c r="E2041" t="s">
        <v>32</v>
      </c>
      <c r="F2041">
        <v>9762</v>
      </c>
      <c r="G2041" t="s">
        <v>158</v>
      </c>
      <c r="H2041" t="s">
        <v>200</v>
      </c>
      <c r="I2041" t="s">
        <v>142</v>
      </c>
      <c r="J2041" s="1">
        <v>46113</v>
      </c>
      <c r="K2041" t="s">
        <v>440</v>
      </c>
      <c r="L2041">
        <v>1</v>
      </c>
      <c r="M2041" t="s">
        <v>441</v>
      </c>
      <c r="N2041" t="s">
        <v>442</v>
      </c>
      <c r="O2041" t="s">
        <v>155</v>
      </c>
      <c r="P2041" t="s">
        <v>160</v>
      </c>
      <c r="Q2041">
        <v>16828.86</v>
      </c>
      <c r="R2041">
        <v>318</v>
      </c>
      <c r="S2041">
        <v>130279.75</v>
      </c>
      <c r="T2041">
        <v>11428.06</v>
      </c>
      <c r="U2041">
        <v>64</v>
      </c>
      <c r="V2041">
        <v>27</v>
      </c>
      <c r="W2041">
        <v>6802.83</v>
      </c>
      <c r="X2041">
        <v>7603.98</v>
      </c>
      <c r="Y2041">
        <v>0</v>
      </c>
      <c r="Z2041">
        <v>0</v>
      </c>
      <c r="AA2041">
        <v>102022.83</v>
      </c>
      <c r="AB2041">
        <v>3974.18</v>
      </c>
      <c r="AC2041">
        <v>92698.65</v>
      </c>
      <c r="AD2041">
        <v>8</v>
      </c>
      <c r="AE2041">
        <v>19</v>
      </c>
      <c r="AF2041">
        <v>215</v>
      </c>
      <c r="AG2041">
        <v>44</v>
      </c>
      <c r="AH2041">
        <v>30</v>
      </c>
      <c r="AI2041">
        <v>20</v>
      </c>
      <c r="AJ2041">
        <v>0</v>
      </c>
      <c r="AK2041">
        <v>0</v>
      </c>
      <c r="AL2041">
        <v>0</v>
      </c>
      <c r="AM2041">
        <v>0</v>
      </c>
      <c r="AN2041">
        <v>0</v>
      </c>
      <c r="AO2041">
        <v>241</v>
      </c>
      <c r="AP2041">
        <v>1343</v>
      </c>
      <c r="AQ2041">
        <v>229</v>
      </c>
      <c r="AR2041">
        <v>1</v>
      </c>
      <c r="AS2041">
        <v>87</v>
      </c>
      <c r="AT2041">
        <v>144</v>
      </c>
      <c r="AU2041">
        <v>59</v>
      </c>
      <c r="AV2041">
        <v>18</v>
      </c>
      <c r="AW2041">
        <v>32</v>
      </c>
      <c r="AX2041">
        <v>0</v>
      </c>
      <c r="AY2041">
        <v>197</v>
      </c>
      <c r="AZ2041">
        <v>261</v>
      </c>
      <c r="BA2041">
        <v>167</v>
      </c>
      <c r="BB2041">
        <v>39</v>
      </c>
      <c r="BC2041">
        <v>25</v>
      </c>
      <c r="BD2041">
        <v>19</v>
      </c>
      <c r="BE2041">
        <v>0</v>
      </c>
      <c r="BF2041">
        <v>281</v>
      </c>
      <c r="BG2041">
        <v>5805.75</v>
      </c>
      <c r="BH2041">
        <v>9</v>
      </c>
      <c r="BI2041">
        <v>60</v>
      </c>
      <c r="BJ2041" s="2">
        <v>46132</v>
      </c>
      <c r="BK2041">
        <v>3</v>
      </c>
      <c r="BL2041" s="3" t="str">
        <f>VLOOKUP(O2041,DropDownList!$H$1:$I$7,2,FALSE)</f>
        <v>2022/23</v>
      </c>
      <c r="BM2041" s="3" t="str">
        <f t="shared" si="31"/>
        <v>SC COURT</v>
      </c>
    </row>
    <row r="2042" spans="1:65" x14ac:dyDescent="0.2">
      <c r="A2042">
        <v>2026</v>
      </c>
      <c r="B2042">
        <v>4</v>
      </c>
      <c r="C2042" t="s">
        <v>198</v>
      </c>
      <c r="D2042" t="s">
        <v>207</v>
      </c>
      <c r="E2042" t="s">
        <v>32</v>
      </c>
      <c r="F2042">
        <v>9762</v>
      </c>
      <c r="G2042" t="s">
        <v>158</v>
      </c>
      <c r="H2042" t="s">
        <v>200</v>
      </c>
      <c r="I2042" t="s">
        <v>142</v>
      </c>
      <c r="J2042" s="1">
        <v>46113</v>
      </c>
      <c r="K2042" t="s">
        <v>440</v>
      </c>
      <c r="L2042">
        <v>1</v>
      </c>
      <c r="M2042" t="s">
        <v>441</v>
      </c>
      <c r="N2042" t="s">
        <v>442</v>
      </c>
      <c r="O2042" t="s">
        <v>156</v>
      </c>
      <c r="P2042" t="s">
        <v>159</v>
      </c>
      <c r="Q2042">
        <v>0</v>
      </c>
      <c r="R2042">
        <v>2</v>
      </c>
      <c r="S2042">
        <v>6720</v>
      </c>
      <c r="T2042">
        <v>81.099999999999994</v>
      </c>
      <c r="U2042">
        <v>0</v>
      </c>
      <c r="V2042">
        <v>0</v>
      </c>
      <c r="W2042">
        <v>0</v>
      </c>
      <c r="X2042">
        <v>0</v>
      </c>
      <c r="Y2042">
        <v>0</v>
      </c>
      <c r="Z2042">
        <v>0</v>
      </c>
      <c r="AA2042">
        <v>6638.9</v>
      </c>
      <c r="AB2042">
        <v>0</v>
      </c>
      <c r="AC2042">
        <v>0</v>
      </c>
      <c r="AD2042">
        <v>0</v>
      </c>
      <c r="AE2042">
        <v>0</v>
      </c>
      <c r="AF2042">
        <v>1</v>
      </c>
      <c r="AG2042">
        <v>0</v>
      </c>
      <c r="AH2042">
        <v>0</v>
      </c>
      <c r="AI2042">
        <v>0</v>
      </c>
      <c r="AJ2042">
        <v>0</v>
      </c>
      <c r="AK2042">
        <v>0</v>
      </c>
      <c r="AL2042">
        <v>0</v>
      </c>
      <c r="AM2042">
        <v>0</v>
      </c>
      <c r="AN2042">
        <v>0</v>
      </c>
      <c r="AO2042">
        <v>1</v>
      </c>
      <c r="AP2042">
        <v>1</v>
      </c>
      <c r="AQ2042">
        <v>1</v>
      </c>
      <c r="AR2042">
        <v>0</v>
      </c>
      <c r="AS2042">
        <v>0</v>
      </c>
      <c r="AT2042">
        <v>0</v>
      </c>
      <c r="AU2042">
        <v>0</v>
      </c>
      <c r="AV2042">
        <v>0</v>
      </c>
      <c r="AW2042">
        <v>0</v>
      </c>
      <c r="AX2042">
        <v>0</v>
      </c>
      <c r="AY2042">
        <v>0</v>
      </c>
      <c r="AZ2042">
        <v>0</v>
      </c>
      <c r="BA2042">
        <v>0</v>
      </c>
      <c r="BB2042">
        <v>0</v>
      </c>
      <c r="BC2042">
        <v>0</v>
      </c>
      <c r="BD2042">
        <v>0</v>
      </c>
      <c r="BE2042">
        <v>0</v>
      </c>
      <c r="BF2042">
        <v>0</v>
      </c>
      <c r="BG2042">
        <v>0</v>
      </c>
      <c r="BH2042">
        <v>1</v>
      </c>
      <c r="BI2042">
        <v>0</v>
      </c>
      <c r="BJ2042" s="2">
        <v>46132</v>
      </c>
      <c r="BK2042">
        <v>0</v>
      </c>
      <c r="BL2042" s="3" t="str">
        <f>VLOOKUP(O2042,DropDownList!$H$1:$I$7,2,FALSE)</f>
        <v>2023/24</v>
      </c>
      <c r="BM2042" s="3" t="str">
        <f t="shared" si="31"/>
        <v>CONF</v>
      </c>
    </row>
    <row r="2043" spans="1:65" x14ac:dyDescent="0.2">
      <c r="A2043">
        <v>2026</v>
      </c>
      <c r="B2043">
        <v>4</v>
      </c>
      <c r="C2043" t="s">
        <v>198</v>
      </c>
      <c r="D2043" t="s">
        <v>207</v>
      </c>
      <c r="E2043" t="s">
        <v>32</v>
      </c>
      <c r="F2043">
        <v>9762</v>
      </c>
      <c r="G2043" t="s">
        <v>158</v>
      </c>
      <c r="H2043" t="s">
        <v>200</v>
      </c>
      <c r="I2043" t="s">
        <v>142</v>
      </c>
      <c r="J2043" s="1">
        <v>46113</v>
      </c>
      <c r="K2043" t="s">
        <v>440</v>
      </c>
      <c r="L2043">
        <v>1</v>
      </c>
      <c r="M2043" t="s">
        <v>441</v>
      </c>
      <c r="N2043" t="s">
        <v>442</v>
      </c>
      <c r="O2043" t="s">
        <v>155</v>
      </c>
      <c r="P2043" t="s">
        <v>161</v>
      </c>
      <c r="Q2043">
        <v>320</v>
      </c>
      <c r="R2043">
        <v>289</v>
      </c>
      <c r="S2043">
        <v>6090</v>
      </c>
      <c r="T2043">
        <v>470</v>
      </c>
      <c r="U2043">
        <v>58</v>
      </c>
      <c r="V2043">
        <v>6</v>
      </c>
      <c r="W2043">
        <v>120</v>
      </c>
      <c r="X2043">
        <v>120</v>
      </c>
      <c r="Y2043">
        <v>0</v>
      </c>
      <c r="Z2043">
        <v>0</v>
      </c>
      <c r="AA2043">
        <v>5300</v>
      </c>
      <c r="AB2043">
        <v>0</v>
      </c>
      <c r="AC2043">
        <v>0</v>
      </c>
      <c r="AD2043">
        <v>6</v>
      </c>
      <c r="AE2043">
        <v>0</v>
      </c>
      <c r="AF2043">
        <v>244</v>
      </c>
      <c r="AG2043">
        <v>0</v>
      </c>
      <c r="AH2043">
        <v>28</v>
      </c>
      <c r="AI2043">
        <v>17</v>
      </c>
      <c r="AJ2043">
        <v>0</v>
      </c>
      <c r="AK2043">
        <v>0</v>
      </c>
      <c r="AL2043">
        <v>0</v>
      </c>
      <c r="AM2043">
        <v>0</v>
      </c>
      <c r="AN2043">
        <v>0</v>
      </c>
      <c r="AO2043">
        <v>219</v>
      </c>
      <c r="AP2043">
        <v>1253</v>
      </c>
      <c r="AQ2043">
        <v>213</v>
      </c>
      <c r="AR2043">
        <v>0</v>
      </c>
      <c r="AS2043">
        <v>78</v>
      </c>
      <c r="AT2043">
        <v>128</v>
      </c>
      <c r="AU2043">
        <v>55</v>
      </c>
      <c r="AV2043">
        <v>18</v>
      </c>
      <c r="AW2043">
        <v>31</v>
      </c>
      <c r="AX2043">
        <v>0</v>
      </c>
      <c r="AY2043">
        <v>188</v>
      </c>
      <c r="AZ2043">
        <v>250</v>
      </c>
      <c r="BA2043">
        <v>152</v>
      </c>
      <c r="BB2043">
        <v>37</v>
      </c>
      <c r="BC2043">
        <v>23</v>
      </c>
      <c r="BD2043">
        <v>16</v>
      </c>
      <c r="BE2043">
        <v>0</v>
      </c>
      <c r="BF2043">
        <v>256</v>
      </c>
      <c r="BG2043">
        <v>320</v>
      </c>
      <c r="BH2043">
        <v>0</v>
      </c>
      <c r="BI2043">
        <v>54</v>
      </c>
      <c r="BJ2043" s="2">
        <v>46132</v>
      </c>
      <c r="BK2043">
        <v>3</v>
      </c>
      <c r="BL2043" s="3" t="str">
        <f>VLOOKUP(O2043,DropDownList!$H$1:$I$7,2,FALSE)</f>
        <v>2022/23</v>
      </c>
      <c r="BM2043" s="3" t="str">
        <f t="shared" si="31"/>
        <v>VSUR</v>
      </c>
    </row>
    <row r="2044" spans="1:65" x14ac:dyDescent="0.2">
      <c r="A2044">
        <v>2026</v>
      </c>
      <c r="B2044">
        <v>4</v>
      </c>
      <c r="C2044" t="s">
        <v>198</v>
      </c>
      <c r="D2044" t="s">
        <v>207</v>
      </c>
      <c r="E2044" t="s">
        <v>32</v>
      </c>
      <c r="F2044">
        <v>9762</v>
      </c>
      <c r="G2044" t="s">
        <v>158</v>
      </c>
      <c r="H2044" t="s">
        <v>200</v>
      </c>
      <c r="I2044" t="s">
        <v>142</v>
      </c>
      <c r="J2044" s="1">
        <v>46113</v>
      </c>
      <c r="K2044" t="s">
        <v>440</v>
      </c>
      <c r="L2044">
        <v>1</v>
      </c>
      <c r="M2044" t="s">
        <v>441</v>
      </c>
      <c r="N2044" t="s">
        <v>442</v>
      </c>
      <c r="O2044" t="s">
        <v>156</v>
      </c>
      <c r="P2044" t="s">
        <v>160</v>
      </c>
      <c r="Q2044">
        <v>19680.349999999999</v>
      </c>
      <c r="R2044">
        <v>322</v>
      </c>
      <c r="S2044">
        <v>123386.52</v>
      </c>
      <c r="T2044">
        <v>12937.52</v>
      </c>
      <c r="U2044">
        <v>84</v>
      </c>
      <c r="V2044">
        <v>31</v>
      </c>
      <c r="W2044">
        <v>8315.5</v>
      </c>
      <c r="X2044">
        <v>9212.06</v>
      </c>
      <c r="Y2044">
        <v>0</v>
      </c>
      <c r="Z2044">
        <v>0</v>
      </c>
      <c r="AA2044">
        <v>90768.65</v>
      </c>
      <c r="AB2044">
        <v>8502.36</v>
      </c>
      <c r="AC2044">
        <v>77298.03</v>
      </c>
      <c r="AD2044">
        <v>10</v>
      </c>
      <c r="AE2044">
        <v>21</v>
      </c>
      <c r="AF2044">
        <v>199</v>
      </c>
      <c r="AG2044">
        <v>50</v>
      </c>
      <c r="AH2044">
        <v>32</v>
      </c>
      <c r="AI2044">
        <v>34</v>
      </c>
      <c r="AJ2044">
        <v>0</v>
      </c>
      <c r="AK2044">
        <v>0</v>
      </c>
      <c r="AL2044">
        <v>0</v>
      </c>
      <c r="AM2044">
        <v>0</v>
      </c>
      <c r="AN2044">
        <v>0</v>
      </c>
      <c r="AO2044">
        <v>233</v>
      </c>
      <c r="AP2044">
        <v>1081</v>
      </c>
      <c r="AQ2044">
        <v>211</v>
      </c>
      <c r="AR2044">
        <v>0</v>
      </c>
      <c r="AS2044">
        <v>67</v>
      </c>
      <c r="AT2044">
        <v>51</v>
      </c>
      <c r="AU2044">
        <v>31</v>
      </c>
      <c r="AV2044">
        <v>11</v>
      </c>
      <c r="AW2044">
        <v>33</v>
      </c>
      <c r="AX2044">
        <v>0</v>
      </c>
      <c r="AY2044">
        <v>203</v>
      </c>
      <c r="AZ2044">
        <v>241</v>
      </c>
      <c r="BA2044">
        <v>132</v>
      </c>
      <c r="BB2044">
        <v>19</v>
      </c>
      <c r="BC2044">
        <v>13</v>
      </c>
      <c r="BD2044">
        <v>10</v>
      </c>
      <c r="BE2044">
        <v>0</v>
      </c>
      <c r="BF2044">
        <v>283</v>
      </c>
      <c r="BG2044">
        <v>9370.16</v>
      </c>
      <c r="BH2044">
        <v>7</v>
      </c>
      <c r="BI2044">
        <v>80</v>
      </c>
      <c r="BJ2044" s="2">
        <v>46132</v>
      </c>
      <c r="BK2044">
        <v>1</v>
      </c>
      <c r="BL2044" s="3" t="str">
        <f>VLOOKUP(O2044,DropDownList!$H$1:$I$7,2,FALSE)</f>
        <v>2023/24</v>
      </c>
      <c r="BM2044" s="3" t="str">
        <f t="shared" si="31"/>
        <v>SC COURT</v>
      </c>
    </row>
    <row r="2045" spans="1:65" x14ac:dyDescent="0.2">
      <c r="A2045">
        <v>2026</v>
      </c>
      <c r="B2045">
        <v>4</v>
      </c>
      <c r="C2045" t="s">
        <v>198</v>
      </c>
      <c r="D2045" t="s">
        <v>207</v>
      </c>
      <c r="E2045" t="s">
        <v>32</v>
      </c>
      <c r="F2045">
        <v>9762</v>
      </c>
      <c r="G2045" t="s">
        <v>158</v>
      </c>
      <c r="H2045" t="s">
        <v>200</v>
      </c>
      <c r="I2045" t="s">
        <v>142</v>
      </c>
      <c r="J2045" s="1">
        <v>46113</v>
      </c>
      <c r="K2045" t="s">
        <v>440</v>
      </c>
      <c r="L2045">
        <v>1</v>
      </c>
      <c r="M2045" t="s">
        <v>441</v>
      </c>
      <c r="N2045" t="s">
        <v>442</v>
      </c>
      <c r="O2045" t="s">
        <v>147</v>
      </c>
      <c r="P2045" t="s">
        <v>161</v>
      </c>
      <c r="Q2045">
        <v>900.94</v>
      </c>
      <c r="R2045">
        <v>234</v>
      </c>
      <c r="S2045">
        <v>5255</v>
      </c>
      <c r="T2045">
        <v>540</v>
      </c>
      <c r="U2045">
        <v>108</v>
      </c>
      <c r="V2045">
        <v>15</v>
      </c>
      <c r="W2045">
        <v>250.94</v>
      </c>
      <c r="X2045">
        <v>250.94</v>
      </c>
      <c r="Y2045">
        <v>0</v>
      </c>
      <c r="Z2045">
        <v>0</v>
      </c>
      <c r="AA2045">
        <v>3814.06</v>
      </c>
      <c r="AB2045">
        <v>0</v>
      </c>
      <c r="AC2045">
        <v>0</v>
      </c>
      <c r="AD2045">
        <v>14</v>
      </c>
      <c r="AE2045">
        <v>1</v>
      </c>
      <c r="AF2045">
        <v>170</v>
      </c>
      <c r="AG2045">
        <v>1</v>
      </c>
      <c r="AH2045">
        <v>14</v>
      </c>
      <c r="AI2045">
        <v>49</v>
      </c>
      <c r="AJ2045">
        <v>0</v>
      </c>
      <c r="AK2045">
        <v>0</v>
      </c>
      <c r="AL2045">
        <v>0</v>
      </c>
      <c r="AM2045">
        <v>0</v>
      </c>
      <c r="AN2045">
        <v>0</v>
      </c>
      <c r="AO2045">
        <v>179</v>
      </c>
      <c r="AP2045">
        <v>665</v>
      </c>
      <c r="AQ2045">
        <v>167</v>
      </c>
      <c r="AR2045">
        <v>0</v>
      </c>
      <c r="AS2045">
        <v>49</v>
      </c>
      <c r="AT2045">
        <v>27</v>
      </c>
      <c r="AU2045">
        <v>17</v>
      </c>
      <c r="AV2045">
        <v>5</v>
      </c>
      <c r="AW2045">
        <v>14</v>
      </c>
      <c r="AX2045">
        <v>0</v>
      </c>
      <c r="AY2045">
        <v>126</v>
      </c>
      <c r="AZ2045">
        <v>141</v>
      </c>
      <c r="BA2045">
        <v>49</v>
      </c>
      <c r="BB2045">
        <v>12</v>
      </c>
      <c r="BC2045">
        <v>8</v>
      </c>
      <c r="BD2045">
        <v>5</v>
      </c>
      <c r="BE2045">
        <v>0</v>
      </c>
      <c r="BF2045">
        <v>219</v>
      </c>
      <c r="BG2045">
        <v>900</v>
      </c>
      <c r="BH2045">
        <v>0</v>
      </c>
      <c r="BI2045">
        <v>104</v>
      </c>
      <c r="BJ2045" s="2">
        <v>46132</v>
      </c>
      <c r="BK2045">
        <v>0</v>
      </c>
      <c r="BL2045" s="3" t="str">
        <f>VLOOKUP(O2045,DropDownList!$H$1:$I$7,2,FALSE)</f>
        <v>2024/25</v>
      </c>
      <c r="BM2045" s="3" t="str">
        <f t="shared" si="31"/>
        <v>VSUR</v>
      </c>
    </row>
    <row r="2046" spans="1:65" x14ac:dyDescent="0.2">
      <c r="A2046">
        <v>2026</v>
      </c>
      <c r="B2046">
        <v>4</v>
      </c>
      <c r="C2046" t="s">
        <v>198</v>
      </c>
      <c r="D2046" t="s">
        <v>207</v>
      </c>
      <c r="E2046" t="s">
        <v>32</v>
      </c>
      <c r="F2046">
        <v>9762</v>
      </c>
      <c r="G2046" t="s">
        <v>158</v>
      </c>
      <c r="H2046" t="s">
        <v>200</v>
      </c>
      <c r="I2046" t="s">
        <v>142</v>
      </c>
      <c r="J2046" s="1">
        <v>46113</v>
      </c>
      <c r="K2046" t="s">
        <v>440</v>
      </c>
      <c r="L2046">
        <v>1</v>
      </c>
      <c r="M2046" t="s">
        <v>441</v>
      </c>
      <c r="N2046" t="s">
        <v>442</v>
      </c>
      <c r="O2046" t="s">
        <v>149</v>
      </c>
      <c r="P2046" t="s">
        <v>160</v>
      </c>
      <c r="Q2046">
        <v>27180.89</v>
      </c>
      <c r="R2046">
        <v>151</v>
      </c>
      <c r="S2046">
        <v>76650</v>
      </c>
      <c r="T2046">
        <v>3360</v>
      </c>
      <c r="U2046">
        <v>81</v>
      </c>
      <c r="V2046">
        <v>33</v>
      </c>
      <c r="W2046">
        <v>6435</v>
      </c>
      <c r="X2046">
        <v>12160</v>
      </c>
      <c r="Y2046">
        <v>0</v>
      </c>
      <c r="Z2046">
        <v>0</v>
      </c>
      <c r="AA2046">
        <v>46109.11</v>
      </c>
      <c r="AB2046">
        <v>4760.08</v>
      </c>
      <c r="AC2046">
        <v>38243.870000000003</v>
      </c>
      <c r="AD2046">
        <v>16</v>
      </c>
      <c r="AE2046">
        <v>17</v>
      </c>
      <c r="AF2046">
        <v>63</v>
      </c>
      <c r="AG2046">
        <v>54</v>
      </c>
      <c r="AH2046">
        <v>6</v>
      </c>
      <c r="AI2046">
        <v>27</v>
      </c>
      <c r="AJ2046">
        <v>0</v>
      </c>
      <c r="AK2046">
        <v>0</v>
      </c>
      <c r="AL2046">
        <v>0</v>
      </c>
      <c r="AM2046">
        <v>0</v>
      </c>
      <c r="AN2046">
        <v>0</v>
      </c>
      <c r="AO2046">
        <v>93</v>
      </c>
      <c r="AP2046">
        <v>274</v>
      </c>
      <c r="AQ2046">
        <v>90</v>
      </c>
      <c r="AR2046">
        <v>0</v>
      </c>
      <c r="AS2046">
        <v>18</v>
      </c>
      <c r="AT2046">
        <v>12</v>
      </c>
      <c r="AU2046">
        <v>1</v>
      </c>
      <c r="AV2046">
        <v>0</v>
      </c>
      <c r="AW2046">
        <v>6</v>
      </c>
      <c r="AX2046">
        <v>0</v>
      </c>
      <c r="AY2046">
        <v>40</v>
      </c>
      <c r="AZ2046">
        <v>45</v>
      </c>
      <c r="BA2046">
        <v>3</v>
      </c>
      <c r="BB2046">
        <v>6</v>
      </c>
      <c r="BC2046">
        <v>3</v>
      </c>
      <c r="BD2046">
        <v>1</v>
      </c>
      <c r="BE2046">
        <v>0</v>
      </c>
      <c r="BF2046">
        <v>142</v>
      </c>
      <c r="BG2046">
        <v>9530</v>
      </c>
      <c r="BH2046">
        <v>1</v>
      </c>
      <c r="BI2046">
        <v>78</v>
      </c>
      <c r="BJ2046" s="2">
        <v>46132</v>
      </c>
      <c r="BK2046">
        <v>0</v>
      </c>
      <c r="BL2046" s="3" t="str">
        <f>VLOOKUP(O2046,DropDownList!$H$1:$I$7,2,FALSE)</f>
        <v>2025/26</v>
      </c>
      <c r="BM2046" s="3" t="str">
        <f t="shared" si="31"/>
        <v>SC COURT</v>
      </c>
    </row>
    <row r="2047" spans="1:65" x14ac:dyDescent="0.2">
      <c r="A2047">
        <v>2026</v>
      </c>
      <c r="B2047">
        <v>4</v>
      </c>
      <c r="C2047" t="s">
        <v>198</v>
      </c>
      <c r="D2047" t="s">
        <v>208</v>
      </c>
      <c r="E2047" t="s">
        <v>33</v>
      </c>
      <c r="F2047">
        <v>9261</v>
      </c>
      <c r="G2047" t="s">
        <v>141</v>
      </c>
      <c r="H2047" t="s">
        <v>209</v>
      </c>
      <c r="I2047" t="s">
        <v>142</v>
      </c>
      <c r="J2047" s="1">
        <v>46113</v>
      </c>
      <c r="K2047" t="s">
        <v>440</v>
      </c>
      <c r="L2047">
        <v>1</v>
      </c>
      <c r="M2047" t="s">
        <v>441</v>
      </c>
      <c r="N2047" t="s">
        <v>442</v>
      </c>
      <c r="O2047" t="s">
        <v>149</v>
      </c>
      <c r="P2047" t="s">
        <v>154</v>
      </c>
      <c r="Q2047">
        <v>38358.6</v>
      </c>
      <c r="R2047">
        <v>206</v>
      </c>
      <c r="S2047">
        <v>68124</v>
      </c>
      <c r="T2047">
        <v>440</v>
      </c>
      <c r="U2047">
        <v>120</v>
      </c>
      <c r="V2047">
        <v>85</v>
      </c>
      <c r="W2047">
        <v>18965</v>
      </c>
      <c r="X2047">
        <v>26916</v>
      </c>
      <c r="Y2047">
        <v>0</v>
      </c>
      <c r="Z2047">
        <v>0</v>
      </c>
      <c r="AA2047">
        <v>29325.4</v>
      </c>
      <c r="AB2047">
        <v>220</v>
      </c>
      <c r="AC2047">
        <v>26730.400000000001</v>
      </c>
      <c r="AD2047">
        <v>47</v>
      </c>
      <c r="AE2047">
        <v>38</v>
      </c>
      <c r="AF2047">
        <v>84</v>
      </c>
      <c r="AG2047">
        <v>49</v>
      </c>
      <c r="AH2047">
        <v>0</v>
      </c>
      <c r="AI2047">
        <v>71</v>
      </c>
      <c r="AJ2047">
        <v>0</v>
      </c>
      <c r="AK2047">
        <v>0</v>
      </c>
      <c r="AL2047">
        <v>0</v>
      </c>
      <c r="AM2047">
        <v>0</v>
      </c>
      <c r="AN2047">
        <v>0</v>
      </c>
      <c r="AO2047">
        <v>123</v>
      </c>
      <c r="AP2047">
        <v>281</v>
      </c>
      <c r="AQ2047">
        <v>123</v>
      </c>
      <c r="AR2047">
        <v>0</v>
      </c>
      <c r="AS2047">
        <v>28</v>
      </c>
      <c r="AT2047">
        <v>0</v>
      </c>
      <c r="AU2047">
        <v>6</v>
      </c>
      <c r="AV2047">
        <v>3</v>
      </c>
      <c r="AW2047">
        <v>1</v>
      </c>
      <c r="AX2047">
        <v>0</v>
      </c>
      <c r="AY2047">
        <v>30</v>
      </c>
      <c r="AZ2047">
        <v>39</v>
      </c>
      <c r="BA2047">
        <v>9</v>
      </c>
      <c r="BB2047">
        <v>7</v>
      </c>
      <c r="BC2047">
        <v>4</v>
      </c>
      <c r="BD2047">
        <v>0</v>
      </c>
      <c r="BE2047">
        <v>0</v>
      </c>
      <c r="BF2047">
        <v>205</v>
      </c>
      <c r="BG2047">
        <v>25001</v>
      </c>
      <c r="BH2047">
        <v>2</v>
      </c>
      <c r="BI2047">
        <v>118</v>
      </c>
      <c r="BJ2047" s="2">
        <v>46132</v>
      </c>
      <c r="BK2047">
        <v>0</v>
      </c>
      <c r="BL2047" s="3" t="str">
        <f>VLOOKUP(O2047,DropDownList!$H$1:$I$7,2,FALSE)</f>
        <v>2025/26</v>
      </c>
      <c r="BM2047" s="3" t="str">
        <f t="shared" si="31"/>
        <v>JP COURT</v>
      </c>
    </row>
    <row r="2048" spans="1:65" x14ac:dyDescent="0.2">
      <c r="A2048">
        <v>2026</v>
      </c>
      <c r="B2048">
        <v>4</v>
      </c>
      <c r="C2048" t="s">
        <v>198</v>
      </c>
      <c r="D2048" t="s">
        <v>208</v>
      </c>
      <c r="E2048" t="s">
        <v>33</v>
      </c>
      <c r="F2048">
        <v>9261</v>
      </c>
      <c r="G2048" t="s">
        <v>141</v>
      </c>
      <c r="H2048" t="s">
        <v>209</v>
      </c>
      <c r="I2048" t="s">
        <v>142</v>
      </c>
      <c r="J2048" s="1">
        <v>46113</v>
      </c>
      <c r="K2048" t="s">
        <v>440</v>
      </c>
      <c r="L2048">
        <v>1</v>
      </c>
      <c r="M2048" t="s">
        <v>441</v>
      </c>
      <c r="N2048" t="s">
        <v>442</v>
      </c>
      <c r="O2048" t="s">
        <v>156</v>
      </c>
      <c r="P2048" t="s">
        <v>152</v>
      </c>
      <c r="Q2048">
        <v>0</v>
      </c>
      <c r="R2048">
        <v>177</v>
      </c>
      <c r="S2048">
        <v>7080</v>
      </c>
      <c r="T2048">
        <v>4120</v>
      </c>
      <c r="U2048">
        <v>0</v>
      </c>
      <c r="V2048">
        <v>0</v>
      </c>
      <c r="W2048">
        <v>0</v>
      </c>
      <c r="X2048">
        <v>0</v>
      </c>
      <c r="Y2048">
        <v>0</v>
      </c>
      <c r="Z2048">
        <v>0</v>
      </c>
      <c r="AA2048">
        <v>2960</v>
      </c>
      <c r="AB2048">
        <v>0</v>
      </c>
      <c r="AC2048">
        <v>2960</v>
      </c>
      <c r="AD2048">
        <v>0</v>
      </c>
      <c r="AE2048">
        <v>0</v>
      </c>
      <c r="AF2048">
        <v>74</v>
      </c>
      <c r="AG2048">
        <v>0</v>
      </c>
      <c r="AH2048">
        <v>103</v>
      </c>
      <c r="AI2048">
        <v>0</v>
      </c>
      <c r="AJ2048">
        <v>0</v>
      </c>
      <c r="AK2048">
        <v>0</v>
      </c>
      <c r="AL2048">
        <v>0</v>
      </c>
      <c r="AM2048">
        <v>0</v>
      </c>
      <c r="AN2048">
        <v>0</v>
      </c>
      <c r="AO2048">
        <v>0</v>
      </c>
      <c r="AP2048">
        <v>0</v>
      </c>
      <c r="AQ2048">
        <v>0</v>
      </c>
      <c r="AR2048">
        <v>0</v>
      </c>
      <c r="AS2048">
        <v>0</v>
      </c>
      <c r="AT2048">
        <v>0</v>
      </c>
      <c r="AU2048">
        <v>0</v>
      </c>
      <c r="AV2048">
        <v>0</v>
      </c>
      <c r="AW2048">
        <v>0</v>
      </c>
      <c r="AX2048">
        <v>0</v>
      </c>
      <c r="AY2048">
        <v>0</v>
      </c>
      <c r="AZ2048">
        <v>0</v>
      </c>
      <c r="BA2048">
        <v>0</v>
      </c>
      <c r="BB2048">
        <v>0</v>
      </c>
      <c r="BC2048">
        <v>0</v>
      </c>
      <c r="BD2048">
        <v>0</v>
      </c>
      <c r="BE2048">
        <v>0</v>
      </c>
      <c r="BF2048">
        <v>0</v>
      </c>
      <c r="BG2048">
        <v>0</v>
      </c>
      <c r="BH2048">
        <v>0</v>
      </c>
      <c r="BI2048">
        <v>0</v>
      </c>
      <c r="BJ2048" s="2">
        <v>46132</v>
      </c>
      <c r="BK2048">
        <v>0</v>
      </c>
      <c r="BL2048" s="3" t="str">
        <f>VLOOKUP(O2048,DropDownList!$H$1:$I$7,2,FALSE)</f>
        <v>2023/24</v>
      </c>
      <c r="BM2048" s="3" t="str">
        <f t="shared" si="31"/>
        <v>PCOA</v>
      </c>
    </row>
    <row r="2049" spans="1:65" x14ac:dyDescent="0.2">
      <c r="A2049">
        <v>2026</v>
      </c>
      <c r="B2049">
        <v>4</v>
      </c>
      <c r="C2049" t="s">
        <v>198</v>
      </c>
      <c r="D2049" t="s">
        <v>208</v>
      </c>
      <c r="E2049" t="s">
        <v>33</v>
      </c>
      <c r="F2049">
        <v>9261</v>
      </c>
      <c r="G2049" t="s">
        <v>141</v>
      </c>
      <c r="H2049" t="s">
        <v>209</v>
      </c>
      <c r="I2049" t="s">
        <v>142</v>
      </c>
      <c r="J2049" s="1">
        <v>46113</v>
      </c>
      <c r="K2049" t="s">
        <v>440</v>
      </c>
      <c r="L2049">
        <v>1</v>
      </c>
      <c r="M2049" t="s">
        <v>441</v>
      </c>
      <c r="N2049" t="s">
        <v>442</v>
      </c>
      <c r="O2049" t="s">
        <v>147</v>
      </c>
      <c r="P2049" t="s">
        <v>146</v>
      </c>
      <c r="Q2049">
        <v>865</v>
      </c>
      <c r="R2049">
        <v>354</v>
      </c>
      <c r="S2049">
        <v>5925</v>
      </c>
      <c r="T2049">
        <v>180</v>
      </c>
      <c r="U2049">
        <v>140</v>
      </c>
      <c r="V2049">
        <v>33</v>
      </c>
      <c r="W2049">
        <v>540</v>
      </c>
      <c r="X2049">
        <v>540</v>
      </c>
      <c r="Y2049">
        <v>0</v>
      </c>
      <c r="Z2049">
        <v>0</v>
      </c>
      <c r="AA2049">
        <v>4880</v>
      </c>
      <c r="AB2049">
        <v>0</v>
      </c>
      <c r="AC2049">
        <v>0</v>
      </c>
      <c r="AD2049">
        <v>32</v>
      </c>
      <c r="AE2049">
        <v>1</v>
      </c>
      <c r="AF2049">
        <v>290</v>
      </c>
      <c r="AG2049">
        <v>2</v>
      </c>
      <c r="AH2049">
        <v>10</v>
      </c>
      <c r="AI2049">
        <v>52</v>
      </c>
      <c r="AJ2049">
        <v>0</v>
      </c>
      <c r="AK2049">
        <v>0</v>
      </c>
      <c r="AL2049">
        <v>0</v>
      </c>
      <c r="AM2049">
        <v>0</v>
      </c>
      <c r="AN2049">
        <v>0</v>
      </c>
      <c r="AO2049">
        <v>229</v>
      </c>
      <c r="AP2049">
        <v>992</v>
      </c>
      <c r="AQ2049">
        <v>253</v>
      </c>
      <c r="AR2049">
        <v>0</v>
      </c>
      <c r="AS2049">
        <v>150</v>
      </c>
      <c r="AT2049">
        <v>2</v>
      </c>
      <c r="AU2049">
        <v>22</v>
      </c>
      <c r="AV2049">
        <v>9</v>
      </c>
      <c r="AW2049">
        <v>9</v>
      </c>
      <c r="AX2049">
        <v>0</v>
      </c>
      <c r="AY2049">
        <v>123</v>
      </c>
      <c r="AZ2049">
        <v>178</v>
      </c>
      <c r="BA2049">
        <v>96</v>
      </c>
      <c r="BB2049">
        <v>42</v>
      </c>
      <c r="BC2049">
        <v>18</v>
      </c>
      <c r="BD2049">
        <v>4</v>
      </c>
      <c r="BE2049">
        <v>0</v>
      </c>
      <c r="BF2049">
        <v>344</v>
      </c>
      <c r="BG2049">
        <v>840</v>
      </c>
      <c r="BH2049">
        <v>0</v>
      </c>
      <c r="BI2049">
        <v>139</v>
      </c>
      <c r="BJ2049" s="2">
        <v>46132</v>
      </c>
      <c r="BK2049">
        <v>0</v>
      </c>
      <c r="BL2049" s="3" t="str">
        <f>VLOOKUP(O2049,DropDownList!$H$1:$I$7,2,FALSE)</f>
        <v>2024/25</v>
      </c>
      <c r="BM2049" s="3" t="str">
        <f t="shared" si="31"/>
        <v>VSUR</v>
      </c>
    </row>
    <row r="2050" spans="1:65" x14ac:dyDescent="0.2">
      <c r="A2050">
        <v>2026</v>
      </c>
      <c r="B2050">
        <v>4</v>
      </c>
      <c r="C2050" t="s">
        <v>198</v>
      </c>
      <c r="D2050" t="s">
        <v>208</v>
      </c>
      <c r="E2050" t="s">
        <v>33</v>
      </c>
      <c r="F2050">
        <v>9261</v>
      </c>
      <c r="G2050" t="s">
        <v>141</v>
      </c>
      <c r="H2050" t="s">
        <v>209</v>
      </c>
      <c r="I2050" t="s">
        <v>142</v>
      </c>
      <c r="J2050" s="1">
        <v>46113</v>
      </c>
      <c r="K2050" t="s">
        <v>440</v>
      </c>
      <c r="L2050">
        <v>1</v>
      </c>
      <c r="M2050" t="s">
        <v>441</v>
      </c>
      <c r="N2050" t="s">
        <v>442</v>
      </c>
      <c r="O2050" t="s">
        <v>149</v>
      </c>
      <c r="P2050" t="s">
        <v>150</v>
      </c>
      <c r="Q2050">
        <v>48260.46</v>
      </c>
      <c r="R2050">
        <v>466</v>
      </c>
      <c r="S2050">
        <v>80998.080000000002</v>
      </c>
      <c r="T2050">
        <v>7368.59</v>
      </c>
      <c r="U2050">
        <v>274</v>
      </c>
      <c r="V2050">
        <v>222</v>
      </c>
      <c r="W2050">
        <v>30936.5</v>
      </c>
      <c r="X2050">
        <v>37539.199999999997</v>
      </c>
      <c r="Y2050">
        <v>420</v>
      </c>
      <c r="Z2050">
        <v>73629.490000000005</v>
      </c>
      <c r="AA2050">
        <v>25369.03</v>
      </c>
      <c r="AB2050">
        <v>5698.6</v>
      </c>
      <c r="AC2050">
        <v>19670.43</v>
      </c>
      <c r="AD2050">
        <v>181</v>
      </c>
      <c r="AE2050">
        <v>41</v>
      </c>
      <c r="AF2050">
        <v>142</v>
      </c>
      <c r="AG2050">
        <v>61</v>
      </c>
      <c r="AH2050">
        <v>46</v>
      </c>
      <c r="AI2050">
        <v>213</v>
      </c>
      <c r="AJ2050">
        <v>64</v>
      </c>
      <c r="AK2050">
        <v>49</v>
      </c>
      <c r="AL2050">
        <v>2</v>
      </c>
      <c r="AM2050">
        <v>7</v>
      </c>
      <c r="AN2050">
        <v>3</v>
      </c>
      <c r="AO2050">
        <v>328</v>
      </c>
      <c r="AP2050">
        <v>584</v>
      </c>
      <c r="AQ2050">
        <v>330</v>
      </c>
      <c r="AR2050">
        <v>0</v>
      </c>
      <c r="AS2050">
        <v>44</v>
      </c>
      <c r="AT2050">
        <v>0</v>
      </c>
      <c r="AU2050">
        <v>2</v>
      </c>
      <c r="AV2050">
        <v>1</v>
      </c>
      <c r="AW2050">
        <v>0</v>
      </c>
      <c r="AX2050">
        <v>0</v>
      </c>
      <c r="AY2050">
        <v>59</v>
      </c>
      <c r="AZ2050">
        <v>76</v>
      </c>
      <c r="BA2050">
        <v>17</v>
      </c>
      <c r="BB2050">
        <v>1</v>
      </c>
      <c r="BC2050">
        <v>0</v>
      </c>
      <c r="BD2050">
        <v>1</v>
      </c>
      <c r="BE2050">
        <v>0</v>
      </c>
      <c r="BF2050">
        <v>337</v>
      </c>
      <c r="BG2050">
        <v>36472.67</v>
      </c>
      <c r="BH2050">
        <v>4</v>
      </c>
      <c r="BI2050">
        <v>270</v>
      </c>
      <c r="BJ2050" s="2">
        <v>46132</v>
      </c>
      <c r="BK2050">
        <v>0</v>
      </c>
      <c r="BL2050" s="3" t="str">
        <f>VLOOKUP(O2050,DropDownList!$H$1:$I$7,2,FALSE)</f>
        <v>2025/26</v>
      </c>
      <c r="BM2050" s="3" t="str">
        <f t="shared" si="31"/>
        <v>FISCAL FINES</v>
      </c>
    </row>
    <row r="2051" spans="1:65" x14ac:dyDescent="0.2">
      <c r="A2051">
        <v>2026</v>
      </c>
      <c r="B2051">
        <v>4</v>
      </c>
      <c r="C2051" t="s">
        <v>198</v>
      </c>
      <c r="D2051" t="s">
        <v>208</v>
      </c>
      <c r="E2051" t="s">
        <v>33</v>
      </c>
      <c r="F2051">
        <v>9261</v>
      </c>
      <c r="G2051" t="s">
        <v>141</v>
      </c>
      <c r="H2051" t="s">
        <v>209</v>
      </c>
      <c r="I2051" t="s">
        <v>142</v>
      </c>
      <c r="J2051" s="1">
        <v>46113</v>
      </c>
      <c r="K2051" t="s">
        <v>440</v>
      </c>
      <c r="L2051">
        <v>1</v>
      </c>
      <c r="M2051" t="s">
        <v>441</v>
      </c>
      <c r="N2051" t="s">
        <v>442</v>
      </c>
      <c r="O2051" t="s">
        <v>156</v>
      </c>
      <c r="P2051" t="s">
        <v>151</v>
      </c>
      <c r="Q2051">
        <v>0</v>
      </c>
      <c r="R2051">
        <v>150</v>
      </c>
      <c r="S2051">
        <v>4500</v>
      </c>
      <c r="T2051">
        <v>1110</v>
      </c>
      <c r="U2051">
        <v>0</v>
      </c>
      <c r="V2051">
        <v>0</v>
      </c>
      <c r="W2051">
        <v>0</v>
      </c>
      <c r="X2051">
        <v>0</v>
      </c>
      <c r="Y2051">
        <v>0</v>
      </c>
      <c r="Z2051">
        <v>0</v>
      </c>
      <c r="AA2051">
        <v>3390</v>
      </c>
      <c r="AB2051">
        <v>0</v>
      </c>
      <c r="AC2051">
        <v>3390</v>
      </c>
      <c r="AD2051">
        <v>0</v>
      </c>
      <c r="AE2051">
        <v>0</v>
      </c>
      <c r="AF2051">
        <v>113</v>
      </c>
      <c r="AG2051">
        <v>0</v>
      </c>
      <c r="AH2051">
        <v>37</v>
      </c>
      <c r="AI2051">
        <v>0</v>
      </c>
      <c r="AJ2051">
        <v>0</v>
      </c>
      <c r="AK2051">
        <v>0</v>
      </c>
      <c r="AL2051">
        <v>0</v>
      </c>
      <c r="AM2051">
        <v>5</v>
      </c>
      <c r="AN2051">
        <v>0</v>
      </c>
      <c r="AO2051">
        <v>0</v>
      </c>
      <c r="AP2051">
        <v>0</v>
      </c>
      <c r="AQ2051">
        <v>0</v>
      </c>
      <c r="AR2051">
        <v>0</v>
      </c>
      <c r="AS2051">
        <v>0</v>
      </c>
      <c r="AT2051">
        <v>0</v>
      </c>
      <c r="AU2051">
        <v>0</v>
      </c>
      <c r="AV2051">
        <v>0</v>
      </c>
      <c r="AW2051">
        <v>0</v>
      </c>
      <c r="AX2051">
        <v>0</v>
      </c>
      <c r="AY2051">
        <v>0</v>
      </c>
      <c r="AZ2051">
        <v>0</v>
      </c>
      <c r="BA2051">
        <v>0</v>
      </c>
      <c r="BB2051">
        <v>0</v>
      </c>
      <c r="BC2051">
        <v>0</v>
      </c>
      <c r="BD2051">
        <v>0</v>
      </c>
      <c r="BE2051">
        <v>0</v>
      </c>
      <c r="BF2051">
        <v>0</v>
      </c>
      <c r="BG2051">
        <v>0</v>
      </c>
      <c r="BH2051">
        <v>0</v>
      </c>
      <c r="BI2051">
        <v>0</v>
      </c>
      <c r="BJ2051" s="2">
        <v>46132</v>
      </c>
      <c r="BK2051">
        <v>0</v>
      </c>
      <c r="BL2051" s="3" t="str">
        <f>VLOOKUP(O2051,DropDownList!$H$1:$I$7,2,FALSE)</f>
        <v>2023/24</v>
      </c>
      <c r="BM2051" s="3" t="str">
        <f t="shared" ref="BM2051:BM2114" si="32">IF(RIGHT(P2051,4)="VSUR","VSUR",IF(RIGHT(P2051,4)="CONF","CONF",P2051))</f>
        <v>PCPF</v>
      </c>
    </row>
    <row r="2052" spans="1:65" x14ac:dyDescent="0.2">
      <c r="A2052">
        <v>2026</v>
      </c>
      <c r="B2052">
        <v>4</v>
      </c>
      <c r="C2052" t="s">
        <v>198</v>
      </c>
      <c r="D2052" t="s">
        <v>208</v>
      </c>
      <c r="E2052" t="s">
        <v>33</v>
      </c>
      <c r="F2052">
        <v>9261</v>
      </c>
      <c r="G2052" t="s">
        <v>141</v>
      </c>
      <c r="H2052" t="s">
        <v>209</v>
      </c>
      <c r="I2052" t="s">
        <v>142</v>
      </c>
      <c r="J2052" s="1">
        <v>46113</v>
      </c>
      <c r="K2052" t="s">
        <v>440</v>
      </c>
      <c r="L2052">
        <v>1</v>
      </c>
      <c r="M2052" t="s">
        <v>441</v>
      </c>
      <c r="N2052" t="s">
        <v>442</v>
      </c>
      <c r="O2052" t="s">
        <v>156</v>
      </c>
      <c r="P2052" t="s">
        <v>153</v>
      </c>
      <c r="Q2052">
        <v>0</v>
      </c>
      <c r="R2052">
        <v>20</v>
      </c>
      <c r="S2052">
        <v>1035</v>
      </c>
      <c r="T2052">
        <v>690</v>
      </c>
      <c r="U2052">
        <v>0</v>
      </c>
      <c r="V2052">
        <v>0</v>
      </c>
      <c r="W2052">
        <v>0</v>
      </c>
      <c r="X2052">
        <v>0</v>
      </c>
      <c r="Y2052">
        <v>0</v>
      </c>
      <c r="Z2052">
        <v>0</v>
      </c>
      <c r="AA2052">
        <v>345</v>
      </c>
      <c r="AB2052">
        <v>0</v>
      </c>
      <c r="AC2052">
        <v>345</v>
      </c>
      <c r="AD2052">
        <v>0</v>
      </c>
      <c r="AE2052">
        <v>0</v>
      </c>
      <c r="AF2052">
        <v>4</v>
      </c>
      <c r="AG2052">
        <v>0</v>
      </c>
      <c r="AH2052">
        <v>15</v>
      </c>
      <c r="AI2052">
        <v>0</v>
      </c>
      <c r="AJ2052">
        <v>0</v>
      </c>
      <c r="AK2052">
        <v>0</v>
      </c>
      <c r="AL2052">
        <v>0</v>
      </c>
      <c r="AM2052">
        <v>0</v>
      </c>
      <c r="AN2052">
        <v>0</v>
      </c>
      <c r="AO2052">
        <v>15</v>
      </c>
      <c r="AP2052">
        <v>16</v>
      </c>
      <c r="AQ2052">
        <v>14</v>
      </c>
      <c r="AR2052">
        <v>0</v>
      </c>
      <c r="AS2052">
        <v>0</v>
      </c>
      <c r="AT2052">
        <v>0</v>
      </c>
      <c r="AU2052">
        <v>0</v>
      </c>
      <c r="AV2052">
        <v>0</v>
      </c>
      <c r="AW2052">
        <v>0</v>
      </c>
      <c r="AX2052">
        <v>0</v>
      </c>
      <c r="AY2052">
        <v>0</v>
      </c>
      <c r="AZ2052">
        <v>1</v>
      </c>
      <c r="BA2052">
        <v>0</v>
      </c>
      <c r="BB2052">
        <v>0</v>
      </c>
      <c r="BC2052">
        <v>0</v>
      </c>
      <c r="BD2052">
        <v>0</v>
      </c>
      <c r="BE2052">
        <v>0</v>
      </c>
      <c r="BF2052">
        <v>15</v>
      </c>
      <c r="BG2052">
        <v>0</v>
      </c>
      <c r="BH2052">
        <v>1</v>
      </c>
      <c r="BI2052">
        <v>0</v>
      </c>
      <c r="BJ2052" s="2">
        <v>46132</v>
      </c>
      <c r="BK2052">
        <v>0</v>
      </c>
      <c r="BL2052" s="3" t="str">
        <f>VLOOKUP(O2052,DropDownList!$H$1:$I$7,2,FALSE)</f>
        <v>2023/24</v>
      </c>
      <c r="BM2052" s="3" t="str">
        <f t="shared" si="32"/>
        <v>PREG</v>
      </c>
    </row>
    <row r="2053" spans="1:65" x14ac:dyDescent="0.2">
      <c r="A2053">
        <v>2026</v>
      </c>
      <c r="B2053">
        <v>4</v>
      </c>
      <c r="C2053" t="s">
        <v>198</v>
      </c>
      <c r="D2053" t="s">
        <v>208</v>
      </c>
      <c r="E2053" t="s">
        <v>33</v>
      </c>
      <c r="F2053">
        <v>9261</v>
      </c>
      <c r="G2053" t="s">
        <v>141</v>
      </c>
      <c r="H2053" t="s">
        <v>209</v>
      </c>
      <c r="I2053" t="s">
        <v>142</v>
      </c>
      <c r="J2053" s="1">
        <v>46113</v>
      </c>
      <c r="K2053" t="s">
        <v>440</v>
      </c>
      <c r="L2053">
        <v>1</v>
      </c>
      <c r="M2053" t="s">
        <v>441</v>
      </c>
      <c r="N2053" t="s">
        <v>442</v>
      </c>
      <c r="O2053" t="s">
        <v>156</v>
      </c>
      <c r="P2053" t="s">
        <v>148</v>
      </c>
      <c r="Q2053">
        <v>2016.19</v>
      </c>
      <c r="R2053">
        <v>102</v>
      </c>
      <c r="S2053">
        <v>6120</v>
      </c>
      <c r="T2053">
        <v>313.45</v>
      </c>
      <c r="U2053">
        <v>36</v>
      </c>
      <c r="V2053">
        <v>19</v>
      </c>
      <c r="W2053">
        <v>1140</v>
      </c>
      <c r="X2053">
        <v>1140</v>
      </c>
      <c r="Y2053">
        <v>0</v>
      </c>
      <c r="Z2053">
        <v>0</v>
      </c>
      <c r="AA2053">
        <v>3790.36</v>
      </c>
      <c r="AB2053">
        <v>0</v>
      </c>
      <c r="AC2053">
        <v>3790.36</v>
      </c>
      <c r="AD2053">
        <v>19</v>
      </c>
      <c r="AE2053">
        <v>0</v>
      </c>
      <c r="AF2053">
        <v>59</v>
      </c>
      <c r="AG2053">
        <v>7</v>
      </c>
      <c r="AH2053">
        <v>4</v>
      </c>
      <c r="AI2053">
        <v>29</v>
      </c>
      <c r="AJ2053">
        <v>0</v>
      </c>
      <c r="AK2053">
        <v>0</v>
      </c>
      <c r="AL2053">
        <v>0</v>
      </c>
      <c r="AM2053">
        <v>0</v>
      </c>
      <c r="AN2053">
        <v>0</v>
      </c>
      <c r="AO2053">
        <v>85</v>
      </c>
      <c r="AP2053">
        <v>436</v>
      </c>
      <c r="AQ2053">
        <v>97</v>
      </c>
      <c r="AR2053">
        <v>0</v>
      </c>
      <c r="AS2053">
        <v>34</v>
      </c>
      <c r="AT2053">
        <v>0</v>
      </c>
      <c r="AU2053">
        <v>3</v>
      </c>
      <c r="AV2053">
        <v>2</v>
      </c>
      <c r="AW2053">
        <v>0</v>
      </c>
      <c r="AX2053">
        <v>0</v>
      </c>
      <c r="AY2053">
        <v>72</v>
      </c>
      <c r="AZ2053">
        <v>130</v>
      </c>
      <c r="BA2053">
        <v>81</v>
      </c>
      <c r="BB2053">
        <v>3</v>
      </c>
      <c r="BC2053">
        <v>2</v>
      </c>
      <c r="BD2053">
        <v>0</v>
      </c>
      <c r="BE2053">
        <v>0</v>
      </c>
      <c r="BF2053">
        <v>86</v>
      </c>
      <c r="BG2053">
        <v>1740</v>
      </c>
      <c r="BH2053">
        <v>3</v>
      </c>
      <c r="BI2053">
        <v>36</v>
      </c>
      <c r="BJ2053" s="2">
        <v>46132</v>
      </c>
      <c r="BK2053">
        <v>0</v>
      </c>
      <c r="BL2053" s="3" t="str">
        <f>VLOOKUP(O2053,DropDownList!$H$1:$I$7,2,FALSE)</f>
        <v>2023/24</v>
      </c>
      <c r="BM2053" s="3" t="str">
        <f t="shared" si="32"/>
        <v>PRAS</v>
      </c>
    </row>
    <row r="2054" spans="1:65" x14ac:dyDescent="0.2">
      <c r="A2054">
        <v>2026</v>
      </c>
      <c r="B2054">
        <v>4</v>
      </c>
      <c r="C2054" t="s">
        <v>198</v>
      </c>
      <c r="D2054" t="s">
        <v>208</v>
      </c>
      <c r="E2054" t="s">
        <v>33</v>
      </c>
      <c r="F2054">
        <v>9261</v>
      </c>
      <c r="G2054" t="s">
        <v>141</v>
      </c>
      <c r="H2054" t="s">
        <v>209</v>
      </c>
      <c r="I2054" t="s">
        <v>142</v>
      </c>
      <c r="J2054" s="1">
        <v>46113</v>
      </c>
      <c r="K2054" t="s">
        <v>440</v>
      </c>
      <c r="L2054">
        <v>1</v>
      </c>
      <c r="M2054" t="s">
        <v>441</v>
      </c>
      <c r="N2054" t="s">
        <v>442</v>
      </c>
      <c r="O2054" t="s">
        <v>156</v>
      </c>
      <c r="P2054" t="s">
        <v>146</v>
      </c>
      <c r="Q2054">
        <v>785.85</v>
      </c>
      <c r="R2054">
        <v>379</v>
      </c>
      <c r="S2054">
        <v>6715</v>
      </c>
      <c r="T2054">
        <v>50</v>
      </c>
      <c r="U2054">
        <v>110</v>
      </c>
      <c r="V2054">
        <v>25</v>
      </c>
      <c r="W2054">
        <v>403.45</v>
      </c>
      <c r="X2054">
        <v>403.45</v>
      </c>
      <c r="Y2054">
        <v>0</v>
      </c>
      <c r="Z2054">
        <v>0</v>
      </c>
      <c r="AA2054">
        <v>5879.15</v>
      </c>
      <c r="AB2054">
        <v>0</v>
      </c>
      <c r="AC2054">
        <v>0</v>
      </c>
      <c r="AD2054">
        <v>23</v>
      </c>
      <c r="AE2054">
        <v>2</v>
      </c>
      <c r="AF2054">
        <v>327</v>
      </c>
      <c r="AG2054">
        <v>7</v>
      </c>
      <c r="AH2054">
        <v>5</v>
      </c>
      <c r="AI2054">
        <v>40</v>
      </c>
      <c r="AJ2054">
        <v>0</v>
      </c>
      <c r="AK2054">
        <v>0</v>
      </c>
      <c r="AL2054">
        <v>0</v>
      </c>
      <c r="AM2054">
        <v>0</v>
      </c>
      <c r="AN2054">
        <v>0</v>
      </c>
      <c r="AO2054">
        <v>249</v>
      </c>
      <c r="AP2054">
        <v>1289</v>
      </c>
      <c r="AQ2054">
        <v>289</v>
      </c>
      <c r="AR2054">
        <v>0</v>
      </c>
      <c r="AS2054">
        <v>195</v>
      </c>
      <c r="AT2054">
        <v>9</v>
      </c>
      <c r="AU2054">
        <v>48</v>
      </c>
      <c r="AV2054">
        <v>21</v>
      </c>
      <c r="AW2054">
        <v>4</v>
      </c>
      <c r="AX2054">
        <v>0</v>
      </c>
      <c r="AY2054">
        <v>153</v>
      </c>
      <c r="AZ2054">
        <v>257</v>
      </c>
      <c r="BA2054">
        <v>162</v>
      </c>
      <c r="BB2054">
        <v>39</v>
      </c>
      <c r="BC2054">
        <v>18</v>
      </c>
      <c r="BD2054">
        <v>4</v>
      </c>
      <c r="BE2054">
        <v>0</v>
      </c>
      <c r="BF2054">
        <v>372</v>
      </c>
      <c r="BG2054">
        <v>730</v>
      </c>
      <c r="BH2054">
        <v>0</v>
      </c>
      <c r="BI2054">
        <v>106</v>
      </c>
      <c r="BJ2054" s="2">
        <v>46132</v>
      </c>
      <c r="BK2054">
        <v>0</v>
      </c>
      <c r="BL2054" s="3" t="str">
        <f>VLOOKUP(O2054,DropDownList!$H$1:$I$7,2,FALSE)</f>
        <v>2023/24</v>
      </c>
      <c r="BM2054" s="3" t="str">
        <f t="shared" si="32"/>
        <v>VSUR</v>
      </c>
    </row>
    <row r="2055" spans="1:65" x14ac:dyDescent="0.2">
      <c r="A2055">
        <v>2026</v>
      </c>
      <c r="B2055">
        <v>4</v>
      </c>
      <c r="C2055" t="s">
        <v>198</v>
      </c>
      <c r="D2055" t="s">
        <v>208</v>
      </c>
      <c r="E2055" t="s">
        <v>33</v>
      </c>
      <c r="F2055">
        <v>9261</v>
      </c>
      <c r="G2055" t="s">
        <v>141</v>
      </c>
      <c r="H2055" t="s">
        <v>209</v>
      </c>
      <c r="I2055" t="s">
        <v>142</v>
      </c>
      <c r="J2055" s="1">
        <v>46113</v>
      </c>
      <c r="K2055" t="s">
        <v>440</v>
      </c>
      <c r="L2055">
        <v>1</v>
      </c>
      <c r="M2055" t="s">
        <v>441</v>
      </c>
      <c r="N2055" t="s">
        <v>442</v>
      </c>
      <c r="O2055" t="s">
        <v>155</v>
      </c>
      <c r="P2055" t="s">
        <v>150</v>
      </c>
      <c r="Q2055">
        <v>21340.58</v>
      </c>
      <c r="R2055">
        <v>700</v>
      </c>
      <c r="S2055">
        <v>102431.33</v>
      </c>
      <c r="T2055">
        <v>15816.1</v>
      </c>
      <c r="U2055">
        <v>141</v>
      </c>
      <c r="V2055">
        <v>79</v>
      </c>
      <c r="W2055">
        <v>12444.69</v>
      </c>
      <c r="X2055">
        <v>12419.69</v>
      </c>
      <c r="Y2055">
        <v>595</v>
      </c>
      <c r="Z2055">
        <v>86615.23</v>
      </c>
      <c r="AA2055">
        <v>65274.65</v>
      </c>
      <c r="AB2055">
        <v>18987.09</v>
      </c>
      <c r="AC2055">
        <v>46287.56</v>
      </c>
      <c r="AD2055">
        <v>58</v>
      </c>
      <c r="AE2055">
        <v>21</v>
      </c>
      <c r="AF2055">
        <v>434</v>
      </c>
      <c r="AG2055">
        <v>49</v>
      </c>
      <c r="AH2055">
        <v>105</v>
      </c>
      <c r="AI2055">
        <v>92</v>
      </c>
      <c r="AJ2055">
        <v>118</v>
      </c>
      <c r="AK2055">
        <v>61</v>
      </c>
      <c r="AL2055">
        <v>17</v>
      </c>
      <c r="AM2055">
        <v>23</v>
      </c>
      <c r="AN2055">
        <v>5</v>
      </c>
      <c r="AO2055">
        <v>492</v>
      </c>
      <c r="AP2055">
        <v>2573</v>
      </c>
      <c r="AQ2055">
        <v>543</v>
      </c>
      <c r="AR2055">
        <v>0</v>
      </c>
      <c r="AS2055">
        <v>305</v>
      </c>
      <c r="AT2055">
        <v>24</v>
      </c>
      <c r="AU2055">
        <v>27</v>
      </c>
      <c r="AV2055">
        <v>11</v>
      </c>
      <c r="AW2055">
        <v>0</v>
      </c>
      <c r="AX2055">
        <v>0</v>
      </c>
      <c r="AY2055">
        <v>365</v>
      </c>
      <c r="AZ2055">
        <v>655</v>
      </c>
      <c r="BA2055">
        <v>440</v>
      </c>
      <c r="BB2055">
        <v>37</v>
      </c>
      <c r="BC2055">
        <v>18</v>
      </c>
      <c r="BD2055">
        <v>4</v>
      </c>
      <c r="BE2055">
        <v>0</v>
      </c>
      <c r="BF2055">
        <v>502</v>
      </c>
      <c r="BG2055">
        <v>14006.82</v>
      </c>
      <c r="BH2055">
        <v>20</v>
      </c>
      <c r="BI2055">
        <v>138</v>
      </c>
      <c r="BJ2055" s="2">
        <v>46132</v>
      </c>
      <c r="BK2055">
        <v>0</v>
      </c>
      <c r="BL2055" s="3" t="str">
        <f>VLOOKUP(O2055,DropDownList!$H$1:$I$7,2,FALSE)</f>
        <v>2022/23</v>
      </c>
      <c r="BM2055" s="3" t="str">
        <f t="shared" si="32"/>
        <v>FISCAL FINES</v>
      </c>
    </row>
    <row r="2056" spans="1:65" x14ac:dyDescent="0.2">
      <c r="A2056">
        <v>2026</v>
      </c>
      <c r="B2056">
        <v>4</v>
      </c>
      <c r="C2056" t="s">
        <v>198</v>
      </c>
      <c r="D2056" t="s">
        <v>208</v>
      </c>
      <c r="E2056" t="s">
        <v>33</v>
      </c>
      <c r="F2056">
        <v>9261</v>
      </c>
      <c r="G2056" t="s">
        <v>141</v>
      </c>
      <c r="H2056" t="s">
        <v>209</v>
      </c>
      <c r="I2056" t="s">
        <v>142</v>
      </c>
      <c r="J2056" s="1">
        <v>46113</v>
      </c>
      <c r="K2056" t="s">
        <v>440</v>
      </c>
      <c r="L2056">
        <v>1</v>
      </c>
      <c r="M2056" t="s">
        <v>441</v>
      </c>
      <c r="N2056" t="s">
        <v>442</v>
      </c>
      <c r="O2056" t="s">
        <v>155</v>
      </c>
      <c r="P2056" t="s">
        <v>152</v>
      </c>
      <c r="Q2056">
        <v>0</v>
      </c>
      <c r="R2056">
        <v>172</v>
      </c>
      <c r="S2056">
        <v>6880</v>
      </c>
      <c r="T2056">
        <v>4120</v>
      </c>
      <c r="U2056">
        <v>0</v>
      </c>
      <c r="V2056">
        <v>0</v>
      </c>
      <c r="W2056">
        <v>0</v>
      </c>
      <c r="X2056">
        <v>0</v>
      </c>
      <c r="Y2056">
        <v>0</v>
      </c>
      <c r="Z2056">
        <v>0</v>
      </c>
      <c r="AA2056">
        <v>2760</v>
      </c>
      <c r="AB2056">
        <v>0</v>
      </c>
      <c r="AC2056">
        <v>2760</v>
      </c>
      <c r="AD2056">
        <v>0</v>
      </c>
      <c r="AE2056">
        <v>0</v>
      </c>
      <c r="AF2056">
        <v>69</v>
      </c>
      <c r="AG2056">
        <v>0</v>
      </c>
      <c r="AH2056">
        <v>103</v>
      </c>
      <c r="AI2056">
        <v>0</v>
      </c>
      <c r="AJ2056">
        <v>0</v>
      </c>
      <c r="AK2056">
        <v>0</v>
      </c>
      <c r="AL2056">
        <v>0</v>
      </c>
      <c r="AM2056">
        <v>0</v>
      </c>
      <c r="AN2056">
        <v>0</v>
      </c>
      <c r="AO2056">
        <v>0</v>
      </c>
      <c r="AP2056">
        <v>0</v>
      </c>
      <c r="AQ2056">
        <v>0</v>
      </c>
      <c r="AR2056">
        <v>0</v>
      </c>
      <c r="AS2056">
        <v>0</v>
      </c>
      <c r="AT2056">
        <v>0</v>
      </c>
      <c r="AU2056">
        <v>0</v>
      </c>
      <c r="AV2056">
        <v>0</v>
      </c>
      <c r="AW2056">
        <v>0</v>
      </c>
      <c r="AX2056">
        <v>0</v>
      </c>
      <c r="AY2056">
        <v>0</v>
      </c>
      <c r="AZ2056">
        <v>0</v>
      </c>
      <c r="BA2056">
        <v>0</v>
      </c>
      <c r="BB2056">
        <v>0</v>
      </c>
      <c r="BC2056">
        <v>0</v>
      </c>
      <c r="BD2056">
        <v>0</v>
      </c>
      <c r="BE2056">
        <v>0</v>
      </c>
      <c r="BF2056">
        <v>0</v>
      </c>
      <c r="BG2056">
        <v>0</v>
      </c>
      <c r="BH2056">
        <v>0</v>
      </c>
      <c r="BI2056">
        <v>0</v>
      </c>
      <c r="BJ2056" s="2">
        <v>46132</v>
      </c>
      <c r="BK2056">
        <v>0</v>
      </c>
      <c r="BL2056" s="3" t="str">
        <f>VLOOKUP(O2056,DropDownList!$H$1:$I$7,2,FALSE)</f>
        <v>2022/23</v>
      </c>
      <c r="BM2056" s="3" t="str">
        <f t="shared" si="32"/>
        <v>PCOA</v>
      </c>
    </row>
    <row r="2057" spans="1:65" x14ac:dyDescent="0.2">
      <c r="A2057">
        <v>2026</v>
      </c>
      <c r="B2057">
        <v>4</v>
      </c>
      <c r="C2057" t="s">
        <v>198</v>
      </c>
      <c r="D2057" t="s">
        <v>208</v>
      </c>
      <c r="E2057" t="s">
        <v>33</v>
      </c>
      <c r="F2057">
        <v>9261</v>
      </c>
      <c r="G2057" t="s">
        <v>141</v>
      </c>
      <c r="H2057" t="s">
        <v>209</v>
      </c>
      <c r="I2057" t="s">
        <v>142</v>
      </c>
      <c r="J2057" s="1">
        <v>46113</v>
      </c>
      <c r="K2057" t="s">
        <v>440</v>
      </c>
      <c r="L2057">
        <v>1</v>
      </c>
      <c r="M2057" t="s">
        <v>441</v>
      </c>
      <c r="N2057" t="s">
        <v>442</v>
      </c>
      <c r="O2057" t="s">
        <v>155</v>
      </c>
      <c r="P2057" t="s">
        <v>154</v>
      </c>
      <c r="Q2057">
        <v>28137.75</v>
      </c>
      <c r="R2057">
        <v>462</v>
      </c>
      <c r="S2057">
        <v>136137.26999999999</v>
      </c>
      <c r="T2057">
        <v>3895.63</v>
      </c>
      <c r="U2057">
        <v>108</v>
      </c>
      <c r="V2057">
        <v>68</v>
      </c>
      <c r="W2057">
        <v>17662.169999999998</v>
      </c>
      <c r="X2057">
        <v>18001.97</v>
      </c>
      <c r="Y2057">
        <v>0</v>
      </c>
      <c r="Z2057">
        <v>0</v>
      </c>
      <c r="AA2057">
        <v>104103.89</v>
      </c>
      <c r="AB2057">
        <v>1984.71</v>
      </c>
      <c r="AC2057">
        <v>95396.17</v>
      </c>
      <c r="AD2057">
        <v>31</v>
      </c>
      <c r="AE2057">
        <v>37</v>
      </c>
      <c r="AF2057">
        <v>334</v>
      </c>
      <c r="AG2057">
        <v>67</v>
      </c>
      <c r="AH2057">
        <v>7</v>
      </c>
      <c r="AI2057">
        <v>41</v>
      </c>
      <c r="AJ2057">
        <v>0</v>
      </c>
      <c r="AK2057">
        <v>0</v>
      </c>
      <c r="AL2057">
        <v>0</v>
      </c>
      <c r="AM2057">
        <v>0</v>
      </c>
      <c r="AN2057">
        <v>0</v>
      </c>
      <c r="AO2057">
        <v>312</v>
      </c>
      <c r="AP2057">
        <v>1627</v>
      </c>
      <c r="AQ2057">
        <v>343</v>
      </c>
      <c r="AR2057">
        <v>1</v>
      </c>
      <c r="AS2057">
        <v>219</v>
      </c>
      <c r="AT2057">
        <v>29</v>
      </c>
      <c r="AU2057">
        <v>28</v>
      </c>
      <c r="AV2057">
        <v>13</v>
      </c>
      <c r="AW2057">
        <v>8</v>
      </c>
      <c r="AX2057">
        <v>0</v>
      </c>
      <c r="AY2057">
        <v>216</v>
      </c>
      <c r="AZ2057">
        <v>367</v>
      </c>
      <c r="BA2057">
        <v>248</v>
      </c>
      <c r="BB2057">
        <v>43</v>
      </c>
      <c r="BC2057">
        <v>24</v>
      </c>
      <c r="BD2057">
        <v>7</v>
      </c>
      <c r="BE2057">
        <v>1</v>
      </c>
      <c r="BF2057">
        <v>450</v>
      </c>
      <c r="BG2057">
        <v>13510</v>
      </c>
      <c r="BH2057">
        <v>13</v>
      </c>
      <c r="BI2057">
        <v>107</v>
      </c>
      <c r="BJ2057" s="2">
        <v>46132</v>
      </c>
      <c r="BK2057">
        <v>0</v>
      </c>
      <c r="BL2057" s="3" t="str">
        <f>VLOOKUP(O2057,DropDownList!$H$1:$I$7,2,FALSE)</f>
        <v>2022/23</v>
      </c>
      <c r="BM2057" s="3" t="str">
        <f t="shared" si="32"/>
        <v>JP COURT</v>
      </c>
    </row>
    <row r="2058" spans="1:65" x14ac:dyDescent="0.2">
      <c r="A2058">
        <v>2026</v>
      </c>
      <c r="B2058">
        <v>4</v>
      </c>
      <c r="C2058" t="s">
        <v>198</v>
      </c>
      <c r="D2058" t="s">
        <v>208</v>
      </c>
      <c r="E2058" t="s">
        <v>33</v>
      </c>
      <c r="F2058">
        <v>9261</v>
      </c>
      <c r="G2058" t="s">
        <v>141</v>
      </c>
      <c r="H2058" t="s">
        <v>209</v>
      </c>
      <c r="I2058" t="s">
        <v>142</v>
      </c>
      <c r="J2058" s="1">
        <v>46113</v>
      </c>
      <c r="K2058" t="s">
        <v>440</v>
      </c>
      <c r="L2058">
        <v>1</v>
      </c>
      <c r="M2058" t="s">
        <v>441</v>
      </c>
      <c r="N2058" t="s">
        <v>442</v>
      </c>
      <c r="O2058" t="s">
        <v>155</v>
      </c>
      <c r="P2058" t="s">
        <v>153</v>
      </c>
      <c r="Q2058">
        <v>275</v>
      </c>
      <c r="R2058">
        <v>31</v>
      </c>
      <c r="S2058">
        <v>2265</v>
      </c>
      <c r="T2058">
        <v>885</v>
      </c>
      <c r="U2058">
        <v>2</v>
      </c>
      <c r="V2058">
        <v>2</v>
      </c>
      <c r="W2058">
        <v>275</v>
      </c>
      <c r="X2058">
        <v>275</v>
      </c>
      <c r="Y2058">
        <v>0</v>
      </c>
      <c r="Z2058">
        <v>0</v>
      </c>
      <c r="AA2058">
        <v>1105</v>
      </c>
      <c r="AB2058">
        <v>0</v>
      </c>
      <c r="AC2058">
        <v>1105</v>
      </c>
      <c r="AD2058">
        <v>1</v>
      </c>
      <c r="AE2058">
        <v>1</v>
      </c>
      <c r="AF2058">
        <v>10</v>
      </c>
      <c r="AG2058">
        <v>1</v>
      </c>
      <c r="AH2058">
        <v>19</v>
      </c>
      <c r="AI2058">
        <v>1</v>
      </c>
      <c r="AJ2058">
        <v>0</v>
      </c>
      <c r="AK2058">
        <v>0</v>
      </c>
      <c r="AL2058">
        <v>0</v>
      </c>
      <c r="AM2058">
        <v>0</v>
      </c>
      <c r="AN2058">
        <v>0</v>
      </c>
      <c r="AO2058">
        <v>23</v>
      </c>
      <c r="AP2058">
        <v>37</v>
      </c>
      <c r="AQ2058">
        <v>24</v>
      </c>
      <c r="AR2058">
        <v>0</v>
      </c>
      <c r="AS2058">
        <v>2</v>
      </c>
      <c r="AT2058">
        <v>0</v>
      </c>
      <c r="AU2058">
        <v>0</v>
      </c>
      <c r="AV2058">
        <v>0</v>
      </c>
      <c r="AW2058">
        <v>0</v>
      </c>
      <c r="AX2058">
        <v>0</v>
      </c>
      <c r="AY2058">
        <v>1</v>
      </c>
      <c r="AZ2058">
        <v>3</v>
      </c>
      <c r="BA2058">
        <v>3</v>
      </c>
      <c r="BB2058">
        <v>2</v>
      </c>
      <c r="BC2058">
        <v>1</v>
      </c>
      <c r="BD2058">
        <v>0</v>
      </c>
      <c r="BE2058">
        <v>0</v>
      </c>
      <c r="BF2058">
        <v>24</v>
      </c>
      <c r="BG2058">
        <v>75</v>
      </c>
      <c r="BH2058">
        <v>0</v>
      </c>
      <c r="BI2058">
        <v>2</v>
      </c>
      <c r="BJ2058" s="2">
        <v>46132</v>
      </c>
      <c r="BK2058">
        <v>0</v>
      </c>
      <c r="BL2058" s="3" t="str">
        <f>VLOOKUP(O2058,DropDownList!$H$1:$I$7,2,FALSE)</f>
        <v>2022/23</v>
      </c>
      <c r="BM2058" s="3" t="str">
        <f t="shared" si="32"/>
        <v>PREG</v>
      </c>
    </row>
    <row r="2059" spans="1:65" x14ac:dyDescent="0.2">
      <c r="A2059">
        <v>2026</v>
      </c>
      <c r="B2059">
        <v>4</v>
      </c>
      <c r="C2059" t="s">
        <v>198</v>
      </c>
      <c r="D2059" t="s">
        <v>208</v>
      </c>
      <c r="E2059" t="s">
        <v>33</v>
      </c>
      <c r="F2059">
        <v>9261</v>
      </c>
      <c r="G2059" t="s">
        <v>141</v>
      </c>
      <c r="H2059" t="s">
        <v>209</v>
      </c>
      <c r="I2059" t="s">
        <v>142</v>
      </c>
      <c r="J2059" s="1">
        <v>46113</v>
      </c>
      <c r="K2059" t="s">
        <v>440</v>
      </c>
      <c r="L2059">
        <v>1</v>
      </c>
      <c r="M2059" t="s">
        <v>441</v>
      </c>
      <c r="N2059" t="s">
        <v>442</v>
      </c>
      <c r="O2059" t="s">
        <v>155</v>
      </c>
      <c r="P2059" t="s">
        <v>148</v>
      </c>
      <c r="Q2059">
        <v>1432.81</v>
      </c>
      <c r="R2059">
        <v>105</v>
      </c>
      <c r="S2059">
        <v>6300</v>
      </c>
      <c r="T2059">
        <v>320</v>
      </c>
      <c r="U2059">
        <v>26</v>
      </c>
      <c r="V2059">
        <v>18</v>
      </c>
      <c r="W2059">
        <v>1065</v>
      </c>
      <c r="X2059">
        <v>1065</v>
      </c>
      <c r="Y2059">
        <v>0</v>
      </c>
      <c r="Z2059">
        <v>0</v>
      </c>
      <c r="AA2059">
        <v>4547.1899999999996</v>
      </c>
      <c r="AB2059">
        <v>0</v>
      </c>
      <c r="AC2059">
        <v>4547.1899999999996</v>
      </c>
      <c r="AD2059">
        <v>17</v>
      </c>
      <c r="AE2059">
        <v>1</v>
      </c>
      <c r="AF2059">
        <v>73</v>
      </c>
      <c r="AG2059">
        <v>4</v>
      </c>
      <c r="AH2059">
        <v>5</v>
      </c>
      <c r="AI2059">
        <v>22</v>
      </c>
      <c r="AJ2059">
        <v>0</v>
      </c>
      <c r="AK2059">
        <v>0</v>
      </c>
      <c r="AL2059">
        <v>0</v>
      </c>
      <c r="AM2059">
        <v>0</v>
      </c>
      <c r="AN2059">
        <v>0</v>
      </c>
      <c r="AO2059">
        <v>83</v>
      </c>
      <c r="AP2059">
        <v>411</v>
      </c>
      <c r="AQ2059">
        <v>88</v>
      </c>
      <c r="AR2059">
        <v>0</v>
      </c>
      <c r="AS2059">
        <v>36</v>
      </c>
      <c r="AT2059">
        <v>4</v>
      </c>
      <c r="AU2059">
        <v>2</v>
      </c>
      <c r="AV2059">
        <v>2</v>
      </c>
      <c r="AW2059">
        <v>0</v>
      </c>
      <c r="AX2059">
        <v>0</v>
      </c>
      <c r="AY2059">
        <v>73</v>
      </c>
      <c r="AZ2059">
        <v>123</v>
      </c>
      <c r="BA2059">
        <v>71</v>
      </c>
      <c r="BB2059">
        <v>3</v>
      </c>
      <c r="BC2059">
        <v>3</v>
      </c>
      <c r="BD2059">
        <v>1</v>
      </c>
      <c r="BE2059">
        <v>0</v>
      </c>
      <c r="BF2059">
        <v>84</v>
      </c>
      <c r="BG2059">
        <v>1320</v>
      </c>
      <c r="BH2059">
        <v>1</v>
      </c>
      <c r="BI2059">
        <v>26</v>
      </c>
      <c r="BJ2059" s="2">
        <v>46132</v>
      </c>
      <c r="BK2059">
        <v>0</v>
      </c>
      <c r="BL2059" s="3" t="str">
        <f>VLOOKUP(O2059,DropDownList!$H$1:$I$7,2,FALSE)</f>
        <v>2022/23</v>
      </c>
      <c r="BM2059" s="3" t="str">
        <f t="shared" si="32"/>
        <v>PRAS</v>
      </c>
    </row>
    <row r="2060" spans="1:65" x14ac:dyDescent="0.2">
      <c r="A2060">
        <v>2026</v>
      </c>
      <c r="B2060">
        <v>4</v>
      </c>
      <c r="C2060" t="s">
        <v>198</v>
      </c>
      <c r="D2060" t="s">
        <v>208</v>
      </c>
      <c r="E2060" t="s">
        <v>33</v>
      </c>
      <c r="F2060">
        <v>9261</v>
      </c>
      <c r="G2060" t="s">
        <v>141</v>
      </c>
      <c r="H2060" t="s">
        <v>209</v>
      </c>
      <c r="I2060" t="s">
        <v>142</v>
      </c>
      <c r="J2060" s="1">
        <v>46113</v>
      </c>
      <c r="K2060" t="s">
        <v>440</v>
      </c>
      <c r="L2060">
        <v>1</v>
      </c>
      <c r="M2060" t="s">
        <v>441</v>
      </c>
      <c r="N2060" t="s">
        <v>442</v>
      </c>
      <c r="O2060" t="s">
        <v>155</v>
      </c>
      <c r="P2060" t="s">
        <v>151</v>
      </c>
      <c r="Q2060">
        <v>0</v>
      </c>
      <c r="R2060">
        <v>168</v>
      </c>
      <c r="S2060">
        <v>5040</v>
      </c>
      <c r="T2060">
        <v>1110</v>
      </c>
      <c r="U2060">
        <v>0</v>
      </c>
      <c r="V2060">
        <v>0</v>
      </c>
      <c r="W2060">
        <v>0</v>
      </c>
      <c r="X2060">
        <v>0</v>
      </c>
      <c r="Y2060">
        <v>0</v>
      </c>
      <c r="Z2060">
        <v>0</v>
      </c>
      <c r="AA2060">
        <v>3930</v>
      </c>
      <c r="AB2060">
        <v>0</v>
      </c>
      <c r="AC2060">
        <v>3930</v>
      </c>
      <c r="AD2060">
        <v>0</v>
      </c>
      <c r="AE2060">
        <v>0</v>
      </c>
      <c r="AF2060">
        <v>131</v>
      </c>
      <c r="AG2060">
        <v>0</v>
      </c>
      <c r="AH2060">
        <v>37</v>
      </c>
      <c r="AI2060">
        <v>0</v>
      </c>
      <c r="AJ2060">
        <v>0</v>
      </c>
      <c r="AK2060">
        <v>0</v>
      </c>
      <c r="AL2060">
        <v>0</v>
      </c>
      <c r="AM2060">
        <v>2</v>
      </c>
      <c r="AN2060">
        <v>0</v>
      </c>
      <c r="AO2060">
        <v>0</v>
      </c>
      <c r="AP2060">
        <v>0</v>
      </c>
      <c r="AQ2060">
        <v>0</v>
      </c>
      <c r="AR2060">
        <v>0</v>
      </c>
      <c r="AS2060">
        <v>0</v>
      </c>
      <c r="AT2060">
        <v>0</v>
      </c>
      <c r="AU2060">
        <v>0</v>
      </c>
      <c r="AV2060">
        <v>0</v>
      </c>
      <c r="AW2060">
        <v>0</v>
      </c>
      <c r="AX2060">
        <v>0</v>
      </c>
      <c r="AY2060">
        <v>0</v>
      </c>
      <c r="AZ2060">
        <v>0</v>
      </c>
      <c r="BA2060">
        <v>0</v>
      </c>
      <c r="BB2060">
        <v>0</v>
      </c>
      <c r="BC2060">
        <v>0</v>
      </c>
      <c r="BD2060">
        <v>0</v>
      </c>
      <c r="BE2060">
        <v>0</v>
      </c>
      <c r="BF2060">
        <v>0</v>
      </c>
      <c r="BG2060">
        <v>0</v>
      </c>
      <c r="BH2060">
        <v>0</v>
      </c>
      <c r="BI2060">
        <v>0</v>
      </c>
      <c r="BJ2060" s="2">
        <v>46132</v>
      </c>
      <c r="BK2060">
        <v>0</v>
      </c>
      <c r="BL2060" s="3" t="str">
        <f>VLOOKUP(O2060,DropDownList!$H$1:$I$7,2,FALSE)</f>
        <v>2022/23</v>
      </c>
      <c r="BM2060" s="3" t="str">
        <f t="shared" si="32"/>
        <v>PCPF</v>
      </c>
    </row>
    <row r="2061" spans="1:65" x14ac:dyDescent="0.2">
      <c r="A2061">
        <v>2026</v>
      </c>
      <c r="B2061">
        <v>4</v>
      </c>
      <c r="C2061" t="s">
        <v>198</v>
      </c>
      <c r="D2061" t="s">
        <v>208</v>
      </c>
      <c r="E2061" t="s">
        <v>33</v>
      </c>
      <c r="F2061">
        <v>9261</v>
      </c>
      <c r="G2061" t="s">
        <v>141</v>
      </c>
      <c r="H2061" t="s">
        <v>209</v>
      </c>
      <c r="I2061" t="s">
        <v>142</v>
      </c>
      <c r="J2061" s="1">
        <v>46113</v>
      </c>
      <c r="K2061" t="s">
        <v>440</v>
      </c>
      <c r="L2061">
        <v>1</v>
      </c>
      <c r="M2061" t="s">
        <v>441</v>
      </c>
      <c r="N2061" t="s">
        <v>442</v>
      </c>
      <c r="O2061" t="s">
        <v>155</v>
      </c>
      <c r="P2061" t="s">
        <v>146</v>
      </c>
      <c r="Q2061">
        <v>761.99</v>
      </c>
      <c r="R2061">
        <v>460</v>
      </c>
      <c r="S2061">
        <v>7555</v>
      </c>
      <c r="T2061">
        <v>110</v>
      </c>
      <c r="U2061">
        <v>107</v>
      </c>
      <c r="V2061">
        <v>31</v>
      </c>
      <c r="W2061">
        <v>530</v>
      </c>
      <c r="X2061">
        <v>530</v>
      </c>
      <c r="Y2061">
        <v>0</v>
      </c>
      <c r="Z2061">
        <v>0</v>
      </c>
      <c r="AA2061">
        <v>6683.01</v>
      </c>
      <c r="AB2061">
        <v>0</v>
      </c>
      <c r="AC2061">
        <v>0</v>
      </c>
      <c r="AD2061">
        <v>31</v>
      </c>
      <c r="AE2061">
        <v>0</v>
      </c>
      <c r="AF2061">
        <v>407</v>
      </c>
      <c r="AG2061">
        <v>3</v>
      </c>
      <c r="AH2061">
        <v>7</v>
      </c>
      <c r="AI2061">
        <v>43</v>
      </c>
      <c r="AJ2061">
        <v>0</v>
      </c>
      <c r="AK2061">
        <v>0</v>
      </c>
      <c r="AL2061">
        <v>0</v>
      </c>
      <c r="AM2061">
        <v>0</v>
      </c>
      <c r="AN2061">
        <v>0</v>
      </c>
      <c r="AO2061">
        <v>309</v>
      </c>
      <c r="AP2061">
        <v>1642</v>
      </c>
      <c r="AQ2061">
        <v>344</v>
      </c>
      <c r="AR2061">
        <v>1</v>
      </c>
      <c r="AS2061">
        <v>220</v>
      </c>
      <c r="AT2061">
        <v>29</v>
      </c>
      <c r="AU2061">
        <v>31</v>
      </c>
      <c r="AV2061">
        <v>15</v>
      </c>
      <c r="AW2061">
        <v>7</v>
      </c>
      <c r="AX2061">
        <v>0</v>
      </c>
      <c r="AY2061">
        <v>216</v>
      </c>
      <c r="AZ2061">
        <v>369</v>
      </c>
      <c r="BA2061">
        <v>251</v>
      </c>
      <c r="BB2061">
        <v>44</v>
      </c>
      <c r="BC2061">
        <v>25</v>
      </c>
      <c r="BD2061">
        <v>7</v>
      </c>
      <c r="BE2061">
        <v>1</v>
      </c>
      <c r="BF2061">
        <v>449</v>
      </c>
      <c r="BG2061">
        <v>720</v>
      </c>
      <c r="BH2061">
        <v>0</v>
      </c>
      <c r="BI2061">
        <v>106</v>
      </c>
      <c r="BJ2061" s="2">
        <v>46132</v>
      </c>
      <c r="BK2061">
        <v>0</v>
      </c>
      <c r="BL2061" s="3" t="str">
        <f>VLOOKUP(O2061,DropDownList!$H$1:$I$7,2,FALSE)</f>
        <v>2022/23</v>
      </c>
      <c r="BM2061" s="3" t="str">
        <f t="shared" si="32"/>
        <v>VSUR</v>
      </c>
    </row>
    <row r="2062" spans="1:65" x14ac:dyDescent="0.2">
      <c r="A2062">
        <v>2026</v>
      </c>
      <c r="B2062">
        <v>4</v>
      </c>
      <c r="C2062" t="s">
        <v>198</v>
      </c>
      <c r="D2062" t="s">
        <v>208</v>
      </c>
      <c r="E2062" t="s">
        <v>33</v>
      </c>
      <c r="F2062">
        <v>9261</v>
      </c>
      <c r="G2062" t="s">
        <v>141</v>
      </c>
      <c r="H2062" t="s">
        <v>209</v>
      </c>
      <c r="I2062" t="s">
        <v>142</v>
      </c>
      <c r="J2062" s="1">
        <v>46113</v>
      </c>
      <c r="K2062" t="s">
        <v>440</v>
      </c>
      <c r="L2062">
        <v>1</v>
      </c>
      <c r="M2062" t="s">
        <v>441</v>
      </c>
      <c r="N2062" t="s">
        <v>442</v>
      </c>
      <c r="O2062" t="s">
        <v>149</v>
      </c>
      <c r="P2062" t="s">
        <v>152</v>
      </c>
      <c r="Q2062">
        <v>0</v>
      </c>
      <c r="R2062">
        <v>65</v>
      </c>
      <c r="S2062">
        <v>2600</v>
      </c>
      <c r="T2062">
        <v>1480</v>
      </c>
      <c r="U2062">
        <v>0</v>
      </c>
      <c r="V2062">
        <v>0</v>
      </c>
      <c r="W2062">
        <v>0</v>
      </c>
      <c r="X2062">
        <v>0</v>
      </c>
      <c r="Y2062">
        <v>0</v>
      </c>
      <c r="Z2062">
        <v>0</v>
      </c>
      <c r="AA2062">
        <v>1120</v>
      </c>
      <c r="AB2062">
        <v>0</v>
      </c>
      <c r="AC2062">
        <v>1120</v>
      </c>
      <c r="AD2062">
        <v>0</v>
      </c>
      <c r="AE2062">
        <v>0</v>
      </c>
      <c r="AF2062">
        <v>28</v>
      </c>
      <c r="AG2062">
        <v>0</v>
      </c>
      <c r="AH2062">
        <v>37</v>
      </c>
      <c r="AI2062">
        <v>0</v>
      </c>
      <c r="AJ2062">
        <v>0</v>
      </c>
      <c r="AK2062">
        <v>0</v>
      </c>
      <c r="AL2062">
        <v>0</v>
      </c>
      <c r="AM2062">
        <v>1</v>
      </c>
      <c r="AN2062">
        <v>0</v>
      </c>
      <c r="AO2062">
        <v>0</v>
      </c>
      <c r="AP2062">
        <v>0</v>
      </c>
      <c r="AQ2062">
        <v>0</v>
      </c>
      <c r="AR2062">
        <v>0</v>
      </c>
      <c r="AS2062">
        <v>0</v>
      </c>
      <c r="AT2062">
        <v>0</v>
      </c>
      <c r="AU2062">
        <v>0</v>
      </c>
      <c r="AV2062">
        <v>0</v>
      </c>
      <c r="AW2062">
        <v>0</v>
      </c>
      <c r="AX2062">
        <v>0</v>
      </c>
      <c r="AY2062">
        <v>0</v>
      </c>
      <c r="AZ2062">
        <v>0</v>
      </c>
      <c r="BA2062">
        <v>0</v>
      </c>
      <c r="BB2062">
        <v>0</v>
      </c>
      <c r="BC2062">
        <v>0</v>
      </c>
      <c r="BD2062">
        <v>0</v>
      </c>
      <c r="BE2062">
        <v>0</v>
      </c>
      <c r="BF2062">
        <v>0</v>
      </c>
      <c r="BG2062">
        <v>0</v>
      </c>
      <c r="BH2062">
        <v>0</v>
      </c>
      <c r="BI2062">
        <v>0</v>
      </c>
      <c r="BJ2062" s="2">
        <v>46132</v>
      </c>
      <c r="BK2062">
        <v>0</v>
      </c>
      <c r="BL2062" s="3" t="str">
        <f>VLOOKUP(O2062,DropDownList!$H$1:$I$7,2,FALSE)</f>
        <v>2025/26</v>
      </c>
      <c r="BM2062" s="3" t="str">
        <f t="shared" si="32"/>
        <v>PCOA</v>
      </c>
    </row>
    <row r="2063" spans="1:65" x14ac:dyDescent="0.2">
      <c r="A2063">
        <v>2026</v>
      </c>
      <c r="B2063">
        <v>4</v>
      </c>
      <c r="C2063" t="s">
        <v>198</v>
      </c>
      <c r="D2063" t="s">
        <v>208</v>
      </c>
      <c r="E2063" t="s">
        <v>33</v>
      </c>
      <c r="F2063">
        <v>9261</v>
      </c>
      <c r="G2063" t="s">
        <v>141</v>
      </c>
      <c r="H2063" t="s">
        <v>209</v>
      </c>
      <c r="I2063" t="s">
        <v>142</v>
      </c>
      <c r="J2063" s="1">
        <v>46113</v>
      </c>
      <c r="K2063" t="s">
        <v>440</v>
      </c>
      <c r="L2063">
        <v>1</v>
      </c>
      <c r="M2063" t="s">
        <v>441</v>
      </c>
      <c r="N2063" t="s">
        <v>442</v>
      </c>
      <c r="O2063" t="s">
        <v>149</v>
      </c>
      <c r="P2063" t="s">
        <v>148</v>
      </c>
      <c r="Q2063">
        <v>1331.4</v>
      </c>
      <c r="R2063">
        <v>36</v>
      </c>
      <c r="S2063">
        <v>2160</v>
      </c>
      <c r="T2063">
        <v>360</v>
      </c>
      <c r="U2063">
        <v>23</v>
      </c>
      <c r="V2063">
        <v>17</v>
      </c>
      <c r="W2063">
        <v>1020</v>
      </c>
      <c r="X2063">
        <v>1020</v>
      </c>
      <c r="Y2063">
        <v>0</v>
      </c>
      <c r="Z2063">
        <v>0</v>
      </c>
      <c r="AA2063">
        <v>468.6</v>
      </c>
      <c r="AB2063">
        <v>0</v>
      </c>
      <c r="AC2063">
        <v>468.6</v>
      </c>
      <c r="AD2063">
        <v>17</v>
      </c>
      <c r="AE2063">
        <v>0</v>
      </c>
      <c r="AF2063">
        <v>7</v>
      </c>
      <c r="AG2063">
        <v>2</v>
      </c>
      <c r="AH2063">
        <v>6</v>
      </c>
      <c r="AI2063">
        <v>21</v>
      </c>
      <c r="AJ2063">
        <v>0</v>
      </c>
      <c r="AK2063">
        <v>0</v>
      </c>
      <c r="AL2063">
        <v>0</v>
      </c>
      <c r="AM2063">
        <v>0</v>
      </c>
      <c r="AN2063">
        <v>0</v>
      </c>
      <c r="AO2063">
        <v>32</v>
      </c>
      <c r="AP2063">
        <v>75</v>
      </c>
      <c r="AQ2063">
        <v>31</v>
      </c>
      <c r="AR2063">
        <v>0</v>
      </c>
      <c r="AS2063">
        <v>6</v>
      </c>
      <c r="AT2063">
        <v>0</v>
      </c>
      <c r="AU2063">
        <v>0</v>
      </c>
      <c r="AV2063">
        <v>0</v>
      </c>
      <c r="AW2063">
        <v>0</v>
      </c>
      <c r="AX2063">
        <v>0</v>
      </c>
      <c r="AY2063">
        <v>12</v>
      </c>
      <c r="AZ2063">
        <v>14</v>
      </c>
      <c r="BA2063">
        <v>3</v>
      </c>
      <c r="BB2063">
        <v>0</v>
      </c>
      <c r="BC2063">
        <v>0</v>
      </c>
      <c r="BD2063">
        <v>0</v>
      </c>
      <c r="BE2063">
        <v>0</v>
      </c>
      <c r="BF2063">
        <v>32</v>
      </c>
      <c r="BG2063">
        <v>1260</v>
      </c>
      <c r="BH2063">
        <v>0</v>
      </c>
      <c r="BI2063">
        <v>23</v>
      </c>
      <c r="BJ2063" s="2">
        <v>46132</v>
      </c>
      <c r="BK2063">
        <v>0</v>
      </c>
      <c r="BL2063" s="3" t="str">
        <f>VLOOKUP(O2063,DropDownList!$H$1:$I$7,2,FALSE)</f>
        <v>2025/26</v>
      </c>
      <c r="BM2063" s="3" t="str">
        <f t="shared" si="32"/>
        <v>PRAS</v>
      </c>
    </row>
    <row r="2064" spans="1:65" x14ac:dyDescent="0.2">
      <c r="A2064">
        <v>2026</v>
      </c>
      <c r="B2064">
        <v>4</v>
      </c>
      <c r="C2064" t="s">
        <v>198</v>
      </c>
      <c r="D2064" t="s">
        <v>208</v>
      </c>
      <c r="E2064" t="s">
        <v>33</v>
      </c>
      <c r="F2064">
        <v>9261</v>
      </c>
      <c r="G2064" t="s">
        <v>141</v>
      </c>
      <c r="H2064" t="s">
        <v>209</v>
      </c>
      <c r="I2064" t="s">
        <v>142</v>
      </c>
      <c r="J2064" s="1">
        <v>46113</v>
      </c>
      <c r="K2064" t="s">
        <v>440</v>
      </c>
      <c r="L2064">
        <v>1</v>
      </c>
      <c r="M2064" t="s">
        <v>441</v>
      </c>
      <c r="N2064" t="s">
        <v>442</v>
      </c>
      <c r="O2064" t="s">
        <v>156</v>
      </c>
      <c r="P2064" t="s">
        <v>150</v>
      </c>
      <c r="Q2064">
        <v>29575.88</v>
      </c>
      <c r="R2064">
        <v>689</v>
      </c>
      <c r="S2064">
        <v>115481.32</v>
      </c>
      <c r="T2064">
        <v>14471.42</v>
      </c>
      <c r="U2064">
        <v>183</v>
      </c>
      <c r="V2064">
        <v>98</v>
      </c>
      <c r="W2064">
        <v>17445.34</v>
      </c>
      <c r="X2064">
        <v>17445.34</v>
      </c>
      <c r="Y2064">
        <v>608</v>
      </c>
      <c r="Z2064">
        <v>101009.9</v>
      </c>
      <c r="AA2064">
        <v>71434.02</v>
      </c>
      <c r="AB2064">
        <v>21559.61</v>
      </c>
      <c r="AC2064">
        <v>49874.41</v>
      </c>
      <c r="AD2064">
        <v>69</v>
      </c>
      <c r="AE2064">
        <v>29</v>
      </c>
      <c r="AF2064">
        <v>409</v>
      </c>
      <c r="AG2064">
        <v>74</v>
      </c>
      <c r="AH2064">
        <v>81</v>
      </c>
      <c r="AI2064">
        <v>109</v>
      </c>
      <c r="AJ2064">
        <v>113</v>
      </c>
      <c r="AK2064">
        <v>74</v>
      </c>
      <c r="AL2064">
        <v>13</v>
      </c>
      <c r="AM2064">
        <v>30</v>
      </c>
      <c r="AN2064">
        <v>2</v>
      </c>
      <c r="AO2064">
        <v>474</v>
      </c>
      <c r="AP2064">
        <v>2345</v>
      </c>
      <c r="AQ2064">
        <v>530</v>
      </c>
      <c r="AR2064">
        <v>0</v>
      </c>
      <c r="AS2064">
        <v>270</v>
      </c>
      <c r="AT2064">
        <v>5</v>
      </c>
      <c r="AU2064">
        <v>31</v>
      </c>
      <c r="AV2064">
        <v>17</v>
      </c>
      <c r="AW2064">
        <v>3</v>
      </c>
      <c r="AX2064">
        <v>0</v>
      </c>
      <c r="AY2064">
        <v>330</v>
      </c>
      <c r="AZ2064">
        <v>588</v>
      </c>
      <c r="BA2064">
        <v>382</v>
      </c>
      <c r="BB2064">
        <v>48</v>
      </c>
      <c r="BC2064">
        <v>24</v>
      </c>
      <c r="BD2064">
        <v>1</v>
      </c>
      <c r="BE2064">
        <v>0</v>
      </c>
      <c r="BF2064">
        <v>479</v>
      </c>
      <c r="BG2064">
        <v>19184.32</v>
      </c>
      <c r="BH2064">
        <v>16</v>
      </c>
      <c r="BI2064">
        <v>179</v>
      </c>
      <c r="BJ2064" s="2">
        <v>46132</v>
      </c>
      <c r="BK2064">
        <v>0</v>
      </c>
      <c r="BL2064" s="3" t="str">
        <f>VLOOKUP(O2064,DropDownList!$H$1:$I$7,2,FALSE)</f>
        <v>2023/24</v>
      </c>
      <c r="BM2064" s="3" t="str">
        <f t="shared" si="32"/>
        <v>FISCAL FINES</v>
      </c>
    </row>
    <row r="2065" spans="1:65" x14ac:dyDescent="0.2">
      <c r="A2065">
        <v>2026</v>
      </c>
      <c r="B2065">
        <v>4</v>
      </c>
      <c r="C2065" t="s">
        <v>198</v>
      </c>
      <c r="D2065" t="s">
        <v>208</v>
      </c>
      <c r="E2065" t="s">
        <v>33</v>
      </c>
      <c r="F2065">
        <v>9261</v>
      </c>
      <c r="G2065" t="s">
        <v>141</v>
      </c>
      <c r="H2065" t="s">
        <v>209</v>
      </c>
      <c r="I2065" t="s">
        <v>142</v>
      </c>
      <c r="J2065" s="1">
        <v>46113</v>
      </c>
      <c r="K2065" t="s">
        <v>440</v>
      </c>
      <c r="L2065">
        <v>1</v>
      </c>
      <c r="M2065" t="s">
        <v>441</v>
      </c>
      <c r="N2065" t="s">
        <v>442</v>
      </c>
      <c r="O2065" t="s">
        <v>156</v>
      </c>
      <c r="P2065" t="s">
        <v>154</v>
      </c>
      <c r="Q2065">
        <v>27323.47</v>
      </c>
      <c r="R2065">
        <v>383</v>
      </c>
      <c r="S2065">
        <v>120987.5</v>
      </c>
      <c r="T2065">
        <v>2165.9899999999998</v>
      </c>
      <c r="U2065">
        <v>110</v>
      </c>
      <c r="V2065">
        <v>49</v>
      </c>
      <c r="W2065">
        <v>11700.63</v>
      </c>
      <c r="X2065">
        <v>11860.63</v>
      </c>
      <c r="Y2065">
        <v>0</v>
      </c>
      <c r="Z2065">
        <v>0</v>
      </c>
      <c r="AA2065">
        <v>91498.04</v>
      </c>
      <c r="AB2065">
        <v>2752.5</v>
      </c>
      <c r="AC2065">
        <v>82866.39</v>
      </c>
      <c r="AD2065">
        <v>23</v>
      </c>
      <c r="AE2065">
        <v>26</v>
      </c>
      <c r="AF2065">
        <v>262</v>
      </c>
      <c r="AG2065">
        <v>71</v>
      </c>
      <c r="AH2065">
        <v>5</v>
      </c>
      <c r="AI2065">
        <v>39</v>
      </c>
      <c r="AJ2065">
        <v>0</v>
      </c>
      <c r="AK2065">
        <v>0</v>
      </c>
      <c r="AL2065">
        <v>0</v>
      </c>
      <c r="AM2065">
        <v>0</v>
      </c>
      <c r="AN2065">
        <v>0</v>
      </c>
      <c r="AO2065">
        <v>252</v>
      </c>
      <c r="AP2065">
        <v>1291</v>
      </c>
      <c r="AQ2065">
        <v>292</v>
      </c>
      <c r="AR2065">
        <v>0</v>
      </c>
      <c r="AS2065">
        <v>194</v>
      </c>
      <c r="AT2065">
        <v>9</v>
      </c>
      <c r="AU2065">
        <v>47</v>
      </c>
      <c r="AV2065">
        <v>20</v>
      </c>
      <c r="AW2065">
        <v>4</v>
      </c>
      <c r="AX2065">
        <v>0</v>
      </c>
      <c r="AY2065">
        <v>154</v>
      </c>
      <c r="AZ2065">
        <v>258</v>
      </c>
      <c r="BA2065">
        <v>162</v>
      </c>
      <c r="BB2065">
        <v>39</v>
      </c>
      <c r="BC2065">
        <v>18</v>
      </c>
      <c r="BD2065">
        <v>4</v>
      </c>
      <c r="BE2065">
        <v>0</v>
      </c>
      <c r="BF2065">
        <v>376</v>
      </c>
      <c r="BG2065">
        <v>13500</v>
      </c>
      <c r="BH2065">
        <v>6</v>
      </c>
      <c r="BI2065">
        <v>106</v>
      </c>
      <c r="BJ2065" s="2">
        <v>46132</v>
      </c>
      <c r="BK2065">
        <v>0</v>
      </c>
      <c r="BL2065" s="3" t="str">
        <f>VLOOKUP(O2065,DropDownList!$H$1:$I$7,2,FALSE)</f>
        <v>2023/24</v>
      </c>
      <c r="BM2065" s="3" t="str">
        <f t="shared" si="32"/>
        <v>JP COURT</v>
      </c>
    </row>
    <row r="2066" spans="1:65" x14ac:dyDescent="0.2">
      <c r="A2066">
        <v>2026</v>
      </c>
      <c r="B2066">
        <v>4</v>
      </c>
      <c r="C2066" t="s">
        <v>198</v>
      </c>
      <c r="D2066" t="s">
        <v>208</v>
      </c>
      <c r="E2066" t="s">
        <v>33</v>
      </c>
      <c r="F2066">
        <v>9261</v>
      </c>
      <c r="G2066" t="s">
        <v>141</v>
      </c>
      <c r="H2066" t="s">
        <v>209</v>
      </c>
      <c r="I2066" t="s">
        <v>142</v>
      </c>
      <c r="J2066" s="1">
        <v>46113</v>
      </c>
      <c r="K2066" t="s">
        <v>440</v>
      </c>
      <c r="L2066">
        <v>1</v>
      </c>
      <c r="M2066" t="s">
        <v>441</v>
      </c>
      <c r="N2066" t="s">
        <v>442</v>
      </c>
      <c r="O2066" t="s">
        <v>147</v>
      </c>
      <c r="P2066" t="s">
        <v>148</v>
      </c>
      <c r="Q2066">
        <v>1281.8800000000001</v>
      </c>
      <c r="R2066">
        <v>57</v>
      </c>
      <c r="S2066">
        <v>3420</v>
      </c>
      <c r="T2066">
        <v>480</v>
      </c>
      <c r="U2066">
        <v>25</v>
      </c>
      <c r="V2066">
        <v>9</v>
      </c>
      <c r="W2066">
        <v>540</v>
      </c>
      <c r="X2066">
        <v>540</v>
      </c>
      <c r="Y2066">
        <v>0</v>
      </c>
      <c r="Z2066">
        <v>0</v>
      </c>
      <c r="AA2066">
        <v>1658.12</v>
      </c>
      <c r="AB2066">
        <v>0</v>
      </c>
      <c r="AC2066">
        <v>1658.12</v>
      </c>
      <c r="AD2066">
        <v>9</v>
      </c>
      <c r="AE2066">
        <v>0</v>
      </c>
      <c r="AF2066">
        <v>24</v>
      </c>
      <c r="AG2066">
        <v>5</v>
      </c>
      <c r="AH2066">
        <v>8</v>
      </c>
      <c r="AI2066">
        <v>20</v>
      </c>
      <c r="AJ2066">
        <v>0</v>
      </c>
      <c r="AK2066">
        <v>0</v>
      </c>
      <c r="AL2066">
        <v>0</v>
      </c>
      <c r="AM2066">
        <v>0</v>
      </c>
      <c r="AN2066">
        <v>0</v>
      </c>
      <c r="AO2066">
        <v>51</v>
      </c>
      <c r="AP2066">
        <v>203</v>
      </c>
      <c r="AQ2066">
        <v>53</v>
      </c>
      <c r="AR2066">
        <v>0</v>
      </c>
      <c r="AS2066">
        <v>18</v>
      </c>
      <c r="AT2066">
        <v>0</v>
      </c>
      <c r="AU2066">
        <v>1</v>
      </c>
      <c r="AV2066">
        <v>1</v>
      </c>
      <c r="AW2066">
        <v>0</v>
      </c>
      <c r="AX2066">
        <v>0</v>
      </c>
      <c r="AY2066">
        <v>38</v>
      </c>
      <c r="AZ2066">
        <v>55</v>
      </c>
      <c r="BA2066">
        <v>24</v>
      </c>
      <c r="BB2066">
        <v>0</v>
      </c>
      <c r="BC2066">
        <v>0</v>
      </c>
      <c r="BD2066">
        <v>0</v>
      </c>
      <c r="BE2066">
        <v>0</v>
      </c>
      <c r="BF2066">
        <v>51</v>
      </c>
      <c r="BG2066">
        <v>1200</v>
      </c>
      <c r="BH2066">
        <v>0</v>
      </c>
      <c r="BI2066">
        <v>25</v>
      </c>
      <c r="BJ2066" s="2">
        <v>46132</v>
      </c>
      <c r="BK2066">
        <v>0</v>
      </c>
      <c r="BL2066" s="3" t="str">
        <f>VLOOKUP(O2066,DropDownList!$H$1:$I$7,2,FALSE)</f>
        <v>2024/25</v>
      </c>
      <c r="BM2066" s="3" t="str">
        <f t="shared" si="32"/>
        <v>PRAS</v>
      </c>
    </row>
    <row r="2067" spans="1:65" x14ac:dyDescent="0.2">
      <c r="A2067">
        <v>2026</v>
      </c>
      <c r="B2067">
        <v>4</v>
      </c>
      <c r="C2067" t="s">
        <v>198</v>
      </c>
      <c r="D2067" t="s">
        <v>208</v>
      </c>
      <c r="E2067" t="s">
        <v>33</v>
      </c>
      <c r="F2067">
        <v>9261</v>
      </c>
      <c r="G2067" t="s">
        <v>141</v>
      </c>
      <c r="H2067" t="s">
        <v>209</v>
      </c>
      <c r="I2067" t="s">
        <v>142</v>
      </c>
      <c r="J2067" s="1">
        <v>46113</v>
      </c>
      <c r="K2067" t="s">
        <v>440</v>
      </c>
      <c r="L2067">
        <v>1</v>
      </c>
      <c r="M2067" t="s">
        <v>441</v>
      </c>
      <c r="N2067" t="s">
        <v>442</v>
      </c>
      <c r="O2067" t="s">
        <v>147</v>
      </c>
      <c r="P2067" t="s">
        <v>153</v>
      </c>
      <c r="Q2067">
        <v>0</v>
      </c>
      <c r="R2067">
        <v>2</v>
      </c>
      <c r="S2067">
        <v>120</v>
      </c>
      <c r="T2067">
        <v>45</v>
      </c>
      <c r="U2067">
        <v>0</v>
      </c>
      <c r="V2067">
        <v>0</v>
      </c>
      <c r="W2067">
        <v>0</v>
      </c>
      <c r="X2067">
        <v>0</v>
      </c>
      <c r="Y2067">
        <v>0</v>
      </c>
      <c r="Z2067">
        <v>0</v>
      </c>
      <c r="AA2067">
        <v>75</v>
      </c>
      <c r="AB2067">
        <v>0</v>
      </c>
      <c r="AC2067">
        <v>75</v>
      </c>
      <c r="AD2067">
        <v>0</v>
      </c>
      <c r="AE2067">
        <v>0</v>
      </c>
      <c r="AF2067">
        <v>1</v>
      </c>
      <c r="AG2067">
        <v>0</v>
      </c>
      <c r="AH2067">
        <v>1</v>
      </c>
      <c r="AI2067">
        <v>0</v>
      </c>
      <c r="AJ2067">
        <v>0</v>
      </c>
      <c r="AK2067">
        <v>0</v>
      </c>
      <c r="AL2067">
        <v>0</v>
      </c>
      <c r="AM2067">
        <v>0</v>
      </c>
      <c r="AN2067">
        <v>0</v>
      </c>
      <c r="AO2067">
        <v>2</v>
      </c>
      <c r="AP2067">
        <v>2</v>
      </c>
      <c r="AQ2067">
        <v>2</v>
      </c>
      <c r="AR2067">
        <v>0</v>
      </c>
      <c r="AS2067">
        <v>0</v>
      </c>
      <c r="AT2067">
        <v>0</v>
      </c>
      <c r="AU2067">
        <v>0</v>
      </c>
      <c r="AV2067">
        <v>0</v>
      </c>
      <c r="AW2067">
        <v>0</v>
      </c>
      <c r="AX2067">
        <v>0</v>
      </c>
      <c r="AY2067">
        <v>0</v>
      </c>
      <c r="AZ2067">
        <v>0</v>
      </c>
      <c r="BA2067">
        <v>0</v>
      </c>
      <c r="BB2067">
        <v>0</v>
      </c>
      <c r="BC2067">
        <v>0</v>
      </c>
      <c r="BD2067">
        <v>0</v>
      </c>
      <c r="BE2067">
        <v>0</v>
      </c>
      <c r="BF2067">
        <v>2</v>
      </c>
      <c r="BG2067">
        <v>0</v>
      </c>
      <c r="BH2067">
        <v>0</v>
      </c>
      <c r="BI2067">
        <v>0</v>
      </c>
      <c r="BJ2067" s="2">
        <v>46132</v>
      </c>
      <c r="BK2067">
        <v>0</v>
      </c>
      <c r="BL2067" s="3" t="str">
        <f>VLOOKUP(O2067,DropDownList!$H$1:$I$7,2,FALSE)</f>
        <v>2024/25</v>
      </c>
      <c r="BM2067" s="3" t="str">
        <f t="shared" si="32"/>
        <v>PREG</v>
      </c>
    </row>
    <row r="2068" spans="1:65" x14ac:dyDescent="0.2">
      <c r="A2068">
        <v>2026</v>
      </c>
      <c r="B2068">
        <v>4</v>
      </c>
      <c r="C2068" t="s">
        <v>198</v>
      </c>
      <c r="D2068" t="s">
        <v>208</v>
      </c>
      <c r="E2068" t="s">
        <v>33</v>
      </c>
      <c r="F2068">
        <v>9261</v>
      </c>
      <c r="G2068" t="s">
        <v>141</v>
      </c>
      <c r="H2068" t="s">
        <v>209</v>
      </c>
      <c r="I2068" t="s">
        <v>142</v>
      </c>
      <c r="J2068" s="1">
        <v>46113</v>
      </c>
      <c r="K2068" t="s">
        <v>440</v>
      </c>
      <c r="L2068">
        <v>1</v>
      </c>
      <c r="M2068" t="s">
        <v>441</v>
      </c>
      <c r="N2068" t="s">
        <v>442</v>
      </c>
      <c r="O2068" t="s">
        <v>147</v>
      </c>
      <c r="P2068" t="s">
        <v>152</v>
      </c>
      <c r="Q2068">
        <v>0</v>
      </c>
      <c r="R2068">
        <v>104</v>
      </c>
      <c r="S2068">
        <v>4160</v>
      </c>
      <c r="T2068">
        <v>2280</v>
      </c>
      <c r="U2068">
        <v>0</v>
      </c>
      <c r="V2068">
        <v>0</v>
      </c>
      <c r="W2068">
        <v>0</v>
      </c>
      <c r="X2068">
        <v>0</v>
      </c>
      <c r="Y2068">
        <v>0</v>
      </c>
      <c r="Z2068">
        <v>0</v>
      </c>
      <c r="AA2068">
        <v>1880</v>
      </c>
      <c r="AB2068">
        <v>0</v>
      </c>
      <c r="AC2068">
        <v>1880</v>
      </c>
      <c r="AD2068">
        <v>0</v>
      </c>
      <c r="AE2068">
        <v>0</v>
      </c>
      <c r="AF2068">
        <v>47</v>
      </c>
      <c r="AG2068">
        <v>0</v>
      </c>
      <c r="AH2068">
        <v>57</v>
      </c>
      <c r="AI2068">
        <v>0</v>
      </c>
      <c r="AJ2068">
        <v>0</v>
      </c>
      <c r="AK2068">
        <v>0</v>
      </c>
      <c r="AL2068">
        <v>0</v>
      </c>
      <c r="AM2068">
        <v>1</v>
      </c>
      <c r="AN2068">
        <v>0</v>
      </c>
      <c r="AO2068">
        <v>0</v>
      </c>
      <c r="AP2068">
        <v>0</v>
      </c>
      <c r="AQ2068">
        <v>0</v>
      </c>
      <c r="AR2068">
        <v>0</v>
      </c>
      <c r="AS2068">
        <v>0</v>
      </c>
      <c r="AT2068">
        <v>0</v>
      </c>
      <c r="AU2068">
        <v>0</v>
      </c>
      <c r="AV2068">
        <v>0</v>
      </c>
      <c r="AW2068">
        <v>0</v>
      </c>
      <c r="AX2068">
        <v>0</v>
      </c>
      <c r="AY2068">
        <v>0</v>
      </c>
      <c r="AZ2068">
        <v>0</v>
      </c>
      <c r="BA2068">
        <v>0</v>
      </c>
      <c r="BB2068">
        <v>0</v>
      </c>
      <c r="BC2068">
        <v>0</v>
      </c>
      <c r="BD2068">
        <v>0</v>
      </c>
      <c r="BE2068">
        <v>0</v>
      </c>
      <c r="BF2068">
        <v>0</v>
      </c>
      <c r="BG2068">
        <v>0</v>
      </c>
      <c r="BH2068">
        <v>0</v>
      </c>
      <c r="BI2068">
        <v>0</v>
      </c>
      <c r="BJ2068" s="2">
        <v>46132</v>
      </c>
      <c r="BK2068">
        <v>0</v>
      </c>
      <c r="BL2068" s="3" t="str">
        <f>VLOOKUP(O2068,DropDownList!$H$1:$I$7,2,FALSE)</f>
        <v>2024/25</v>
      </c>
      <c r="BM2068" s="3" t="str">
        <f t="shared" si="32"/>
        <v>PCOA</v>
      </c>
    </row>
    <row r="2069" spans="1:65" x14ac:dyDescent="0.2">
      <c r="A2069">
        <v>2026</v>
      </c>
      <c r="B2069">
        <v>4</v>
      </c>
      <c r="C2069" t="s">
        <v>198</v>
      </c>
      <c r="D2069" t="s">
        <v>208</v>
      </c>
      <c r="E2069" t="s">
        <v>33</v>
      </c>
      <c r="F2069">
        <v>9261</v>
      </c>
      <c r="G2069" t="s">
        <v>141</v>
      </c>
      <c r="H2069" t="s">
        <v>209</v>
      </c>
      <c r="I2069" t="s">
        <v>142</v>
      </c>
      <c r="J2069" s="1">
        <v>46113</v>
      </c>
      <c r="K2069" t="s">
        <v>440</v>
      </c>
      <c r="L2069">
        <v>1</v>
      </c>
      <c r="M2069" t="s">
        <v>441</v>
      </c>
      <c r="N2069" t="s">
        <v>442</v>
      </c>
      <c r="O2069" t="s">
        <v>147</v>
      </c>
      <c r="P2069" t="s">
        <v>154</v>
      </c>
      <c r="Q2069">
        <v>36442.129999999997</v>
      </c>
      <c r="R2069">
        <v>354</v>
      </c>
      <c r="S2069">
        <v>107865</v>
      </c>
      <c r="T2069">
        <v>3536.97</v>
      </c>
      <c r="U2069">
        <v>139</v>
      </c>
      <c r="V2069">
        <v>75</v>
      </c>
      <c r="W2069">
        <v>18961.580000000002</v>
      </c>
      <c r="X2069">
        <v>19881.580000000002</v>
      </c>
      <c r="Y2069">
        <v>0</v>
      </c>
      <c r="Z2069">
        <v>0</v>
      </c>
      <c r="AA2069">
        <v>67885.899999999994</v>
      </c>
      <c r="AB2069">
        <v>950</v>
      </c>
      <c r="AC2069">
        <v>62015.9</v>
      </c>
      <c r="AD2069">
        <v>32</v>
      </c>
      <c r="AE2069">
        <v>43</v>
      </c>
      <c r="AF2069">
        <v>200</v>
      </c>
      <c r="AG2069">
        <v>87</v>
      </c>
      <c r="AH2069">
        <v>11</v>
      </c>
      <c r="AI2069">
        <v>52</v>
      </c>
      <c r="AJ2069">
        <v>0</v>
      </c>
      <c r="AK2069">
        <v>0</v>
      </c>
      <c r="AL2069">
        <v>0</v>
      </c>
      <c r="AM2069">
        <v>0</v>
      </c>
      <c r="AN2069">
        <v>0</v>
      </c>
      <c r="AO2069">
        <v>229</v>
      </c>
      <c r="AP2069">
        <v>968</v>
      </c>
      <c r="AQ2069">
        <v>252</v>
      </c>
      <c r="AR2069">
        <v>0</v>
      </c>
      <c r="AS2069">
        <v>150</v>
      </c>
      <c r="AT2069">
        <v>2</v>
      </c>
      <c r="AU2069">
        <v>22</v>
      </c>
      <c r="AV2069">
        <v>9</v>
      </c>
      <c r="AW2069">
        <v>10</v>
      </c>
      <c r="AX2069">
        <v>0</v>
      </c>
      <c r="AY2069">
        <v>118</v>
      </c>
      <c r="AZ2069">
        <v>171</v>
      </c>
      <c r="BA2069">
        <v>89</v>
      </c>
      <c r="BB2069">
        <v>42</v>
      </c>
      <c r="BC2069">
        <v>18</v>
      </c>
      <c r="BD2069">
        <v>2</v>
      </c>
      <c r="BE2069">
        <v>0</v>
      </c>
      <c r="BF2069">
        <v>343</v>
      </c>
      <c r="BG2069">
        <v>15018</v>
      </c>
      <c r="BH2069">
        <v>4</v>
      </c>
      <c r="BI2069">
        <v>138</v>
      </c>
      <c r="BJ2069" s="2">
        <v>46132</v>
      </c>
      <c r="BK2069">
        <v>0</v>
      </c>
      <c r="BL2069" s="3" t="str">
        <f>VLOOKUP(O2069,DropDownList!$H$1:$I$7,2,FALSE)</f>
        <v>2024/25</v>
      </c>
      <c r="BM2069" s="3" t="str">
        <f t="shared" si="32"/>
        <v>JP COURT</v>
      </c>
    </row>
    <row r="2070" spans="1:65" x14ac:dyDescent="0.2">
      <c r="A2070">
        <v>2026</v>
      </c>
      <c r="B2070">
        <v>4</v>
      </c>
      <c r="C2070" t="s">
        <v>198</v>
      </c>
      <c r="D2070" t="s">
        <v>208</v>
      </c>
      <c r="E2070" t="s">
        <v>33</v>
      </c>
      <c r="F2070">
        <v>9261</v>
      </c>
      <c r="G2070" t="s">
        <v>141</v>
      </c>
      <c r="H2070" t="s">
        <v>209</v>
      </c>
      <c r="I2070" t="s">
        <v>142</v>
      </c>
      <c r="J2070" s="1">
        <v>46113</v>
      </c>
      <c r="K2070" t="s">
        <v>440</v>
      </c>
      <c r="L2070">
        <v>1</v>
      </c>
      <c r="M2070" t="s">
        <v>441</v>
      </c>
      <c r="N2070" t="s">
        <v>442</v>
      </c>
      <c r="O2070" t="s">
        <v>147</v>
      </c>
      <c r="P2070" t="s">
        <v>150</v>
      </c>
      <c r="Q2070">
        <v>48067.3</v>
      </c>
      <c r="R2070">
        <v>693</v>
      </c>
      <c r="S2070">
        <v>120401.13</v>
      </c>
      <c r="T2070">
        <v>14393.28</v>
      </c>
      <c r="U2070">
        <v>304</v>
      </c>
      <c r="V2070">
        <v>118</v>
      </c>
      <c r="W2070">
        <v>17850.310000000001</v>
      </c>
      <c r="X2070">
        <v>17947.310000000001</v>
      </c>
      <c r="Y2070">
        <v>604</v>
      </c>
      <c r="Z2070">
        <v>106007.85</v>
      </c>
      <c r="AA2070">
        <v>57940.55</v>
      </c>
      <c r="AB2070">
        <v>20111.29</v>
      </c>
      <c r="AC2070">
        <v>37829.26</v>
      </c>
      <c r="AD2070">
        <v>97</v>
      </c>
      <c r="AE2070">
        <v>21</v>
      </c>
      <c r="AF2070">
        <v>291</v>
      </c>
      <c r="AG2070">
        <v>118</v>
      </c>
      <c r="AH2070">
        <v>89</v>
      </c>
      <c r="AI2070">
        <v>186</v>
      </c>
      <c r="AJ2070">
        <v>89</v>
      </c>
      <c r="AK2070">
        <v>74</v>
      </c>
      <c r="AL2070">
        <v>9</v>
      </c>
      <c r="AM2070">
        <v>20</v>
      </c>
      <c r="AN2070">
        <v>2</v>
      </c>
      <c r="AO2070">
        <v>515</v>
      </c>
      <c r="AP2070">
        <v>2132</v>
      </c>
      <c r="AQ2070">
        <v>561</v>
      </c>
      <c r="AR2070">
        <v>0</v>
      </c>
      <c r="AS2070">
        <v>200</v>
      </c>
      <c r="AT2070">
        <v>1</v>
      </c>
      <c r="AU2070">
        <v>14</v>
      </c>
      <c r="AV2070">
        <v>9</v>
      </c>
      <c r="AW2070">
        <v>0</v>
      </c>
      <c r="AX2070">
        <v>0</v>
      </c>
      <c r="AY2070">
        <v>339</v>
      </c>
      <c r="AZ2070">
        <v>522</v>
      </c>
      <c r="BA2070">
        <v>271</v>
      </c>
      <c r="BB2070">
        <v>40</v>
      </c>
      <c r="BC2070">
        <v>12</v>
      </c>
      <c r="BD2070">
        <v>3</v>
      </c>
      <c r="BE2070">
        <v>0</v>
      </c>
      <c r="BF2070">
        <v>523</v>
      </c>
      <c r="BG2070">
        <v>29548.79</v>
      </c>
      <c r="BH2070">
        <v>9</v>
      </c>
      <c r="BI2070">
        <v>303</v>
      </c>
      <c r="BJ2070" s="2">
        <v>46132</v>
      </c>
      <c r="BK2070">
        <v>0</v>
      </c>
      <c r="BL2070" s="3" t="str">
        <f>VLOOKUP(O2070,DropDownList!$H$1:$I$7,2,FALSE)</f>
        <v>2024/25</v>
      </c>
      <c r="BM2070" s="3" t="str">
        <f t="shared" si="32"/>
        <v>FISCAL FINES</v>
      </c>
    </row>
    <row r="2071" spans="1:65" x14ac:dyDescent="0.2">
      <c r="A2071">
        <v>2026</v>
      </c>
      <c r="B2071">
        <v>4</v>
      </c>
      <c r="C2071" t="s">
        <v>198</v>
      </c>
      <c r="D2071" t="s">
        <v>208</v>
      </c>
      <c r="E2071" t="s">
        <v>33</v>
      </c>
      <c r="F2071">
        <v>9261</v>
      </c>
      <c r="G2071" t="s">
        <v>141</v>
      </c>
      <c r="H2071" t="s">
        <v>209</v>
      </c>
      <c r="I2071" t="s">
        <v>142</v>
      </c>
      <c r="J2071" s="1">
        <v>46113</v>
      </c>
      <c r="K2071" t="s">
        <v>440</v>
      </c>
      <c r="L2071">
        <v>1</v>
      </c>
      <c r="M2071" t="s">
        <v>441</v>
      </c>
      <c r="N2071" t="s">
        <v>442</v>
      </c>
      <c r="O2071" t="s">
        <v>149</v>
      </c>
      <c r="P2071" t="s">
        <v>146</v>
      </c>
      <c r="Q2071">
        <v>1420</v>
      </c>
      <c r="R2071">
        <v>207</v>
      </c>
      <c r="S2071">
        <v>3795</v>
      </c>
      <c r="T2071">
        <v>0</v>
      </c>
      <c r="U2071">
        <v>121</v>
      </c>
      <c r="V2071">
        <v>50</v>
      </c>
      <c r="W2071">
        <v>930</v>
      </c>
      <c r="X2071">
        <v>930</v>
      </c>
      <c r="Y2071">
        <v>0</v>
      </c>
      <c r="Z2071">
        <v>0</v>
      </c>
      <c r="AA2071">
        <v>2375</v>
      </c>
      <c r="AB2071">
        <v>0</v>
      </c>
      <c r="AC2071">
        <v>0</v>
      </c>
      <c r="AD2071">
        <v>48</v>
      </c>
      <c r="AE2071">
        <v>2</v>
      </c>
      <c r="AF2071">
        <v>132</v>
      </c>
      <c r="AG2071">
        <v>2</v>
      </c>
      <c r="AH2071">
        <v>0</v>
      </c>
      <c r="AI2071">
        <v>73</v>
      </c>
      <c r="AJ2071">
        <v>0</v>
      </c>
      <c r="AK2071">
        <v>0</v>
      </c>
      <c r="AL2071">
        <v>0</v>
      </c>
      <c r="AM2071">
        <v>0</v>
      </c>
      <c r="AN2071">
        <v>0</v>
      </c>
      <c r="AO2071">
        <v>124</v>
      </c>
      <c r="AP2071">
        <v>287</v>
      </c>
      <c r="AQ2071">
        <v>125</v>
      </c>
      <c r="AR2071">
        <v>0</v>
      </c>
      <c r="AS2071">
        <v>29</v>
      </c>
      <c r="AT2071">
        <v>0</v>
      </c>
      <c r="AU2071">
        <v>6</v>
      </c>
      <c r="AV2071">
        <v>3</v>
      </c>
      <c r="AW2071">
        <v>1</v>
      </c>
      <c r="AX2071">
        <v>0</v>
      </c>
      <c r="AY2071">
        <v>31</v>
      </c>
      <c r="AZ2071">
        <v>40</v>
      </c>
      <c r="BA2071">
        <v>9</v>
      </c>
      <c r="BB2071">
        <v>7</v>
      </c>
      <c r="BC2071">
        <v>4</v>
      </c>
      <c r="BD2071">
        <v>0</v>
      </c>
      <c r="BE2071">
        <v>0</v>
      </c>
      <c r="BF2071">
        <v>206</v>
      </c>
      <c r="BG2071">
        <v>1400</v>
      </c>
      <c r="BH2071">
        <v>0</v>
      </c>
      <c r="BI2071">
        <v>119</v>
      </c>
      <c r="BJ2071" s="2">
        <v>46132</v>
      </c>
      <c r="BK2071">
        <v>0</v>
      </c>
      <c r="BL2071" s="3" t="str">
        <f>VLOOKUP(O2071,DropDownList!$H$1:$I$7,2,FALSE)</f>
        <v>2025/26</v>
      </c>
      <c r="BM2071" s="3" t="str">
        <f t="shared" si="32"/>
        <v>VSUR</v>
      </c>
    </row>
    <row r="2072" spans="1:65" x14ac:dyDescent="0.2">
      <c r="A2072">
        <v>2026</v>
      </c>
      <c r="B2072">
        <v>4</v>
      </c>
      <c r="C2072" t="s">
        <v>198</v>
      </c>
      <c r="D2072" t="s">
        <v>210</v>
      </c>
      <c r="E2072" t="s">
        <v>33</v>
      </c>
      <c r="F2072">
        <v>9801</v>
      </c>
      <c r="G2072" t="s">
        <v>158</v>
      </c>
      <c r="H2072" t="s">
        <v>209</v>
      </c>
      <c r="I2072" t="s">
        <v>142</v>
      </c>
      <c r="J2072" s="1">
        <v>46113</v>
      </c>
      <c r="K2072" t="s">
        <v>440</v>
      </c>
      <c r="L2072">
        <v>1</v>
      </c>
      <c r="M2072" t="s">
        <v>441</v>
      </c>
      <c r="N2072" t="s">
        <v>442</v>
      </c>
      <c r="O2072" t="s">
        <v>149</v>
      </c>
      <c r="P2072" t="s">
        <v>161</v>
      </c>
      <c r="Q2072">
        <v>3924.99</v>
      </c>
      <c r="R2072">
        <v>500</v>
      </c>
      <c r="S2072">
        <v>14980</v>
      </c>
      <c r="T2072">
        <v>50</v>
      </c>
      <c r="U2072">
        <v>333</v>
      </c>
      <c r="V2072">
        <v>117</v>
      </c>
      <c r="W2072">
        <v>2970</v>
      </c>
      <c r="X2072">
        <v>2970</v>
      </c>
      <c r="Y2072">
        <v>0</v>
      </c>
      <c r="Z2072">
        <v>0</v>
      </c>
      <c r="AA2072">
        <v>11005.01</v>
      </c>
      <c r="AB2072">
        <v>0</v>
      </c>
      <c r="AC2072">
        <v>0</v>
      </c>
      <c r="AD2072">
        <v>117</v>
      </c>
      <c r="AE2072">
        <v>0</v>
      </c>
      <c r="AF2072">
        <v>343</v>
      </c>
      <c r="AG2072">
        <v>2</v>
      </c>
      <c r="AH2072">
        <v>1</v>
      </c>
      <c r="AI2072">
        <v>154</v>
      </c>
      <c r="AJ2072">
        <v>0</v>
      </c>
      <c r="AK2072">
        <v>0</v>
      </c>
      <c r="AL2072">
        <v>0</v>
      </c>
      <c r="AM2072">
        <v>0</v>
      </c>
      <c r="AN2072">
        <v>0</v>
      </c>
      <c r="AO2072">
        <v>283</v>
      </c>
      <c r="AP2072">
        <v>565</v>
      </c>
      <c r="AQ2072">
        <v>267</v>
      </c>
      <c r="AR2072">
        <v>0</v>
      </c>
      <c r="AS2072">
        <v>36</v>
      </c>
      <c r="AT2072">
        <v>0</v>
      </c>
      <c r="AU2072">
        <v>4</v>
      </c>
      <c r="AV2072">
        <v>2</v>
      </c>
      <c r="AW2072">
        <v>21</v>
      </c>
      <c r="AX2072">
        <v>0</v>
      </c>
      <c r="AY2072">
        <v>58</v>
      </c>
      <c r="AZ2072">
        <v>80</v>
      </c>
      <c r="BA2072">
        <v>25</v>
      </c>
      <c r="BB2072">
        <v>9</v>
      </c>
      <c r="BC2072">
        <v>3</v>
      </c>
      <c r="BD2072">
        <v>3</v>
      </c>
      <c r="BE2072">
        <v>0</v>
      </c>
      <c r="BF2072">
        <v>472</v>
      </c>
      <c r="BG2072">
        <v>3885</v>
      </c>
      <c r="BH2072">
        <v>0</v>
      </c>
      <c r="BI2072">
        <v>307</v>
      </c>
      <c r="BJ2072" s="2">
        <v>46132</v>
      </c>
      <c r="BK2072">
        <v>0</v>
      </c>
      <c r="BL2072" s="3" t="str">
        <f>VLOOKUP(O2072,DropDownList!$H$1:$I$7,2,FALSE)</f>
        <v>2025/26</v>
      </c>
      <c r="BM2072" s="3" t="str">
        <f t="shared" si="32"/>
        <v>VSUR</v>
      </c>
    </row>
    <row r="2073" spans="1:65" x14ac:dyDescent="0.2">
      <c r="A2073">
        <v>2026</v>
      </c>
      <c r="B2073">
        <v>4</v>
      </c>
      <c r="C2073" t="s">
        <v>198</v>
      </c>
      <c r="D2073" t="s">
        <v>210</v>
      </c>
      <c r="E2073" t="s">
        <v>33</v>
      </c>
      <c r="F2073">
        <v>9801</v>
      </c>
      <c r="G2073" t="s">
        <v>158</v>
      </c>
      <c r="H2073" t="s">
        <v>209</v>
      </c>
      <c r="I2073" t="s">
        <v>142</v>
      </c>
      <c r="J2073" s="1">
        <v>46113</v>
      </c>
      <c r="K2073" t="s">
        <v>440</v>
      </c>
      <c r="L2073">
        <v>1</v>
      </c>
      <c r="M2073" t="s">
        <v>441</v>
      </c>
      <c r="N2073" t="s">
        <v>442</v>
      </c>
      <c r="O2073" t="s">
        <v>155</v>
      </c>
      <c r="P2073" t="s">
        <v>159</v>
      </c>
      <c r="Q2073">
        <v>116934.71</v>
      </c>
      <c r="R2073">
        <v>19</v>
      </c>
      <c r="S2073">
        <v>443330.73</v>
      </c>
      <c r="T2073">
        <v>11786.57</v>
      </c>
      <c r="U2073">
        <v>3</v>
      </c>
      <c r="V2073">
        <v>2</v>
      </c>
      <c r="W2073">
        <v>116557.41</v>
      </c>
      <c r="X2073">
        <v>116557.41</v>
      </c>
      <c r="Y2073">
        <v>0</v>
      </c>
      <c r="Z2073">
        <v>0</v>
      </c>
      <c r="AA2073">
        <v>314609.45</v>
      </c>
      <c r="AB2073">
        <v>0</v>
      </c>
      <c r="AC2073">
        <v>0</v>
      </c>
      <c r="AD2073">
        <v>2</v>
      </c>
      <c r="AE2073">
        <v>0</v>
      </c>
      <c r="AF2073">
        <v>12</v>
      </c>
      <c r="AG2073">
        <v>1</v>
      </c>
      <c r="AH2073">
        <v>1</v>
      </c>
      <c r="AI2073">
        <v>2</v>
      </c>
      <c r="AJ2073">
        <v>0</v>
      </c>
      <c r="AK2073">
        <v>0</v>
      </c>
      <c r="AL2073">
        <v>0</v>
      </c>
      <c r="AM2073">
        <v>0</v>
      </c>
      <c r="AN2073">
        <v>0</v>
      </c>
      <c r="AO2073">
        <v>4</v>
      </c>
      <c r="AP2073">
        <v>7</v>
      </c>
      <c r="AQ2073">
        <v>0</v>
      </c>
      <c r="AR2073">
        <v>0</v>
      </c>
      <c r="AS2073">
        <v>0</v>
      </c>
      <c r="AT2073">
        <v>0</v>
      </c>
      <c r="AU2073">
        <v>3</v>
      </c>
      <c r="AV2073">
        <v>0</v>
      </c>
      <c r="AW2073">
        <v>1</v>
      </c>
      <c r="AX2073">
        <v>0</v>
      </c>
      <c r="AY2073">
        <v>0</v>
      </c>
      <c r="AZ2073">
        <v>0</v>
      </c>
      <c r="BA2073">
        <v>0</v>
      </c>
      <c r="BB2073">
        <v>0</v>
      </c>
      <c r="BC2073">
        <v>0</v>
      </c>
      <c r="BD2073">
        <v>0</v>
      </c>
      <c r="BE2073">
        <v>0</v>
      </c>
      <c r="BF2073">
        <v>0</v>
      </c>
      <c r="BG2073">
        <v>116557.41</v>
      </c>
      <c r="BH2073">
        <v>3</v>
      </c>
      <c r="BI2073">
        <v>0</v>
      </c>
      <c r="BJ2073" s="2">
        <v>46132</v>
      </c>
      <c r="BK2073">
        <v>0</v>
      </c>
      <c r="BL2073" s="3" t="str">
        <f>VLOOKUP(O2073,DropDownList!$H$1:$I$7,2,FALSE)</f>
        <v>2022/23</v>
      </c>
      <c r="BM2073" s="3" t="str">
        <f t="shared" si="32"/>
        <v>CONF</v>
      </c>
    </row>
    <row r="2074" spans="1:65" x14ac:dyDescent="0.2">
      <c r="A2074">
        <v>2026</v>
      </c>
      <c r="B2074">
        <v>4</v>
      </c>
      <c r="C2074" t="s">
        <v>198</v>
      </c>
      <c r="D2074" t="s">
        <v>210</v>
      </c>
      <c r="E2074" t="s">
        <v>33</v>
      </c>
      <c r="F2074">
        <v>9801</v>
      </c>
      <c r="G2074" t="s">
        <v>158</v>
      </c>
      <c r="H2074" t="s">
        <v>209</v>
      </c>
      <c r="I2074" t="s">
        <v>142</v>
      </c>
      <c r="J2074" s="1">
        <v>46113</v>
      </c>
      <c r="K2074" t="s">
        <v>440</v>
      </c>
      <c r="L2074">
        <v>1</v>
      </c>
      <c r="M2074" t="s">
        <v>441</v>
      </c>
      <c r="N2074" t="s">
        <v>442</v>
      </c>
      <c r="O2074" t="s">
        <v>149</v>
      </c>
      <c r="P2074" t="s">
        <v>159</v>
      </c>
      <c r="Q2074">
        <v>115638.93</v>
      </c>
      <c r="R2074">
        <v>19</v>
      </c>
      <c r="S2074">
        <v>296666.93</v>
      </c>
      <c r="T2074">
        <v>21.55</v>
      </c>
      <c r="U2074">
        <v>9</v>
      </c>
      <c r="V2074">
        <v>2</v>
      </c>
      <c r="W2074">
        <v>15130</v>
      </c>
      <c r="X2074">
        <v>16130</v>
      </c>
      <c r="Y2074">
        <v>0</v>
      </c>
      <c r="Z2074">
        <v>0</v>
      </c>
      <c r="AA2074">
        <v>181006.45</v>
      </c>
      <c r="AB2074">
        <v>0</v>
      </c>
      <c r="AC2074">
        <v>0</v>
      </c>
      <c r="AD2074">
        <v>1</v>
      </c>
      <c r="AE2074">
        <v>1</v>
      </c>
      <c r="AF2074">
        <v>8</v>
      </c>
      <c r="AG2074">
        <v>7</v>
      </c>
      <c r="AH2074">
        <v>0</v>
      </c>
      <c r="AI2074">
        <v>2</v>
      </c>
      <c r="AJ2074">
        <v>0</v>
      </c>
      <c r="AK2074">
        <v>0</v>
      </c>
      <c r="AL2074">
        <v>0</v>
      </c>
      <c r="AM2074">
        <v>0</v>
      </c>
      <c r="AN2074">
        <v>0</v>
      </c>
      <c r="AO2074">
        <v>5</v>
      </c>
      <c r="AP2074">
        <v>5</v>
      </c>
      <c r="AQ2074">
        <v>0</v>
      </c>
      <c r="AR2074">
        <v>0</v>
      </c>
      <c r="AS2074">
        <v>0</v>
      </c>
      <c r="AT2074">
        <v>0</v>
      </c>
      <c r="AU2074">
        <v>0</v>
      </c>
      <c r="AV2074">
        <v>0</v>
      </c>
      <c r="AW2074">
        <v>0</v>
      </c>
      <c r="AX2074">
        <v>0</v>
      </c>
      <c r="AY2074">
        <v>0</v>
      </c>
      <c r="AZ2074">
        <v>0</v>
      </c>
      <c r="BA2074">
        <v>0</v>
      </c>
      <c r="BB2074">
        <v>0</v>
      </c>
      <c r="BC2074">
        <v>0</v>
      </c>
      <c r="BD2074">
        <v>0</v>
      </c>
      <c r="BE2074">
        <v>0</v>
      </c>
      <c r="BF2074">
        <v>0</v>
      </c>
      <c r="BG2074">
        <v>15770</v>
      </c>
      <c r="BH2074">
        <v>2</v>
      </c>
      <c r="BI2074">
        <v>0</v>
      </c>
      <c r="BJ2074" s="2">
        <v>46132</v>
      </c>
      <c r="BK2074">
        <v>0</v>
      </c>
      <c r="BL2074" s="3" t="str">
        <f>VLOOKUP(O2074,DropDownList!$H$1:$I$7,2,FALSE)</f>
        <v>2025/26</v>
      </c>
      <c r="BM2074" s="3" t="str">
        <f t="shared" si="32"/>
        <v>CONF</v>
      </c>
    </row>
    <row r="2075" spans="1:65" x14ac:dyDescent="0.2">
      <c r="A2075">
        <v>2026</v>
      </c>
      <c r="B2075">
        <v>4</v>
      </c>
      <c r="C2075" t="s">
        <v>198</v>
      </c>
      <c r="D2075" t="s">
        <v>210</v>
      </c>
      <c r="E2075" t="s">
        <v>33</v>
      </c>
      <c r="F2075">
        <v>9801</v>
      </c>
      <c r="G2075" t="s">
        <v>158</v>
      </c>
      <c r="H2075" t="s">
        <v>209</v>
      </c>
      <c r="I2075" t="s">
        <v>142</v>
      </c>
      <c r="J2075" s="1">
        <v>46113</v>
      </c>
      <c r="K2075" t="s">
        <v>440</v>
      </c>
      <c r="L2075">
        <v>1</v>
      </c>
      <c r="M2075" t="s">
        <v>441</v>
      </c>
      <c r="N2075" t="s">
        <v>442</v>
      </c>
      <c r="O2075" t="s">
        <v>155</v>
      </c>
      <c r="P2075" t="s">
        <v>160</v>
      </c>
      <c r="Q2075">
        <v>57734.59</v>
      </c>
      <c r="R2075">
        <v>849</v>
      </c>
      <c r="S2075">
        <v>415580.89</v>
      </c>
      <c r="T2075">
        <v>21420.63</v>
      </c>
      <c r="U2075">
        <v>194</v>
      </c>
      <c r="V2075">
        <v>79</v>
      </c>
      <c r="W2075">
        <v>27105.37</v>
      </c>
      <c r="X2075">
        <v>28732.62</v>
      </c>
      <c r="Y2075">
        <v>0</v>
      </c>
      <c r="Z2075">
        <v>0</v>
      </c>
      <c r="AA2075">
        <v>336425.67</v>
      </c>
      <c r="AB2075">
        <v>51430.53</v>
      </c>
      <c r="AC2075">
        <v>268430.40999999997</v>
      </c>
      <c r="AD2075">
        <v>27</v>
      </c>
      <c r="AE2075">
        <v>52</v>
      </c>
      <c r="AF2075">
        <v>595</v>
      </c>
      <c r="AG2075">
        <v>143</v>
      </c>
      <c r="AH2075">
        <v>42</v>
      </c>
      <c r="AI2075">
        <v>51</v>
      </c>
      <c r="AJ2075">
        <v>0</v>
      </c>
      <c r="AK2075">
        <v>0</v>
      </c>
      <c r="AL2075">
        <v>0</v>
      </c>
      <c r="AM2075">
        <v>0</v>
      </c>
      <c r="AN2075">
        <v>0</v>
      </c>
      <c r="AO2075">
        <v>586</v>
      </c>
      <c r="AP2075">
        <v>2507</v>
      </c>
      <c r="AQ2075">
        <v>612</v>
      </c>
      <c r="AR2075">
        <v>0</v>
      </c>
      <c r="AS2075">
        <v>278</v>
      </c>
      <c r="AT2075">
        <v>19</v>
      </c>
      <c r="AU2075">
        <v>67</v>
      </c>
      <c r="AV2075">
        <v>34</v>
      </c>
      <c r="AW2075">
        <v>44</v>
      </c>
      <c r="AX2075">
        <v>0</v>
      </c>
      <c r="AY2075">
        <v>364</v>
      </c>
      <c r="AZ2075">
        <v>522</v>
      </c>
      <c r="BA2075">
        <v>290</v>
      </c>
      <c r="BB2075">
        <v>77</v>
      </c>
      <c r="BC2075">
        <v>46</v>
      </c>
      <c r="BD2075">
        <v>21</v>
      </c>
      <c r="BE2075">
        <v>0</v>
      </c>
      <c r="BF2075">
        <v>798</v>
      </c>
      <c r="BG2075">
        <v>18934</v>
      </c>
      <c r="BH2075">
        <v>18</v>
      </c>
      <c r="BI2075">
        <v>177</v>
      </c>
      <c r="BJ2075" s="2">
        <v>46132</v>
      </c>
      <c r="BK2075">
        <v>0</v>
      </c>
      <c r="BL2075" s="3" t="str">
        <f>VLOOKUP(O2075,DropDownList!$H$1:$I$7,2,FALSE)</f>
        <v>2022/23</v>
      </c>
      <c r="BM2075" s="3" t="str">
        <f t="shared" si="32"/>
        <v>SC COURT</v>
      </c>
    </row>
    <row r="2076" spans="1:65" x14ac:dyDescent="0.2">
      <c r="A2076">
        <v>2026</v>
      </c>
      <c r="B2076">
        <v>4</v>
      </c>
      <c r="C2076" t="s">
        <v>198</v>
      </c>
      <c r="D2076" t="s">
        <v>210</v>
      </c>
      <c r="E2076" t="s">
        <v>33</v>
      </c>
      <c r="F2076">
        <v>9801</v>
      </c>
      <c r="G2076" t="s">
        <v>158</v>
      </c>
      <c r="H2076" t="s">
        <v>209</v>
      </c>
      <c r="I2076" t="s">
        <v>142</v>
      </c>
      <c r="J2076" s="1">
        <v>46113</v>
      </c>
      <c r="K2076" t="s">
        <v>440</v>
      </c>
      <c r="L2076">
        <v>1</v>
      </c>
      <c r="M2076" t="s">
        <v>441</v>
      </c>
      <c r="N2076" t="s">
        <v>442</v>
      </c>
      <c r="O2076" t="s">
        <v>147</v>
      </c>
      <c r="P2076" t="s">
        <v>160</v>
      </c>
      <c r="Q2076">
        <v>150423.79</v>
      </c>
      <c r="R2076">
        <v>812</v>
      </c>
      <c r="S2076">
        <v>464910.55</v>
      </c>
      <c r="T2076">
        <v>25679.91</v>
      </c>
      <c r="U2076">
        <v>373</v>
      </c>
      <c r="V2076">
        <v>182</v>
      </c>
      <c r="W2076">
        <v>72429.149999999994</v>
      </c>
      <c r="X2076">
        <v>84927.08</v>
      </c>
      <c r="Y2076">
        <v>0</v>
      </c>
      <c r="Z2076">
        <v>0</v>
      </c>
      <c r="AA2076">
        <v>288806.84999999998</v>
      </c>
      <c r="AB2076">
        <v>43708.95</v>
      </c>
      <c r="AC2076">
        <v>227966.03</v>
      </c>
      <c r="AD2076">
        <v>80</v>
      </c>
      <c r="AE2076">
        <v>102</v>
      </c>
      <c r="AF2076">
        <v>386</v>
      </c>
      <c r="AG2076">
        <v>243</v>
      </c>
      <c r="AH2076">
        <v>46</v>
      </c>
      <c r="AI2076">
        <v>130</v>
      </c>
      <c r="AJ2076">
        <v>0</v>
      </c>
      <c r="AK2076">
        <v>0</v>
      </c>
      <c r="AL2076">
        <v>0</v>
      </c>
      <c r="AM2076">
        <v>0</v>
      </c>
      <c r="AN2076">
        <v>0</v>
      </c>
      <c r="AO2076">
        <v>567</v>
      </c>
      <c r="AP2076">
        <v>1902</v>
      </c>
      <c r="AQ2076">
        <v>594</v>
      </c>
      <c r="AR2076">
        <v>0</v>
      </c>
      <c r="AS2076">
        <v>174</v>
      </c>
      <c r="AT2076">
        <v>3</v>
      </c>
      <c r="AU2076">
        <v>39</v>
      </c>
      <c r="AV2076">
        <v>14</v>
      </c>
      <c r="AW2076">
        <v>89</v>
      </c>
      <c r="AX2076">
        <v>0</v>
      </c>
      <c r="AY2076">
        <v>277</v>
      </c>
      <c r="AZ2076">
        <v>377</v>
      </c>
      <c r="BA2076">
        <v>162</v>
      </c>
      <c r="BB2076">
        <v>45</v>
      </c>
      <c r="BC2076">
        <v>14</v>
      </c>
      <c r="BD2076">
        <v>3</v>
      </c>
      <c r="BE2076">
        <v>0</v>
      </c>
      <c r="BF2076">
        <v>715</v>
      </c>
      <c r="BG2076">
        <v>62638.77</v>
      </c>
      <c r="BH2076">
        <v>7</v>
      </c>
      <c r="BI2076">
        <v>319</v>
      </c>
      <c r="BJ2076" s="2">
        <v>46132</v>
      </c>
      <c r="BK2076">
        <v>0</v>
      </c>
      <c r="BL2076" s="3" t="str">
        <f>VLOOKUP(O2076,DropDownList!$H$1:$I$7,2,FALSE)</f>
        <v>2024/25</v>
      </c>
      <c r="BM2076" s="3" t="str">
        <f t="shared" si="32"/>
        <v>SC COURT</v>
      </c>
    </row>
    <row r="2077" spans="1:65" x14ac:dyDescent="0.2">
      <c r="A2077">
        <v>2026</v>
      </c>
      <c r="B2077">
        <v>4</v>
      </c>
      <c r="C2077" t="s">
        <v>198</v>
      </c>
      <c r="D2077" t="s">
        <v>210</v>
      </c>
      <c r="E2077" t="s">
        <v>33</v>
      </c>
      <c r="F2077">
        <v>9801</v>
      </c>
      <c r="G2077" t="s">
        <v>158</v>
      </c>
      <c r="H2077" t="s">
        <v>209</v>
      </c>
      <c r="I2077" t="s">
        <v>142</v>
      </c>
      <c r="J2077" s="1">
        <v>46113</v>
      </c>
      <c r="K2077" t="s">
        <v>440</v>
      </c>
      <c r="L2077">
        <v>1</v>
      </c>
      <c r="M2077" t="s">
        <v>441</v>
      </c>
      <c r="N2077" t="s">
        <v>442</v>
      </c>
      <c r="O2077" t="s">
        <v>149</v>
      </c>
      <c r="P2077" t="s">
        <v>160</v>
      </c>
      <c r="Q2077">
        <v>167824.13</v>
      </c>
      <c r="R2077">
        <v>551</v>
      </c>
      <c r="S2077">
        <v>328906.5</v>
      </c>
      <c r="T2077">
        <v>1650</v>
      </c>
      <c r="U2077">
        <v>372</v>
      </c>
      <c r="V2077">
        <v>256</v>
      </c>
      <c r="W2077">
        <v>75949.02</v>
      </c>
      <c r="X2077">
        <v>120836.52</v>
      </c>
      <c r="Y2077">
        <v>0</v>
      </c>
      <c r="Z2077">
        <v>0</v>
      </c>
      <c r="AA2077">
        <v>159432.37</v>
      </c>
      <c r="AB2077">
        <v>9321.43</v>
      </c>
      <c r="AC2077">
        <v>138635.9</v>
      </c>
      <c r="AD2077">
        <v>135</v>
      </c>
      <c r="AE2077">
        <v>121</v>
      </c>
      <c r="AF2077">
        <v>178</v>
      </c>
      <c r="AG2077">
        <v>198</v>
      </c>
      <c r="AH2077">
        <v>2</v>
      </c>
      <c r="AI2077">
        <v>173</v>
      </c>
      <c r="AJ2077">
        <v>0</v>
      </c>
      <c r="AK2077">
        <v>0</v>
      </c>
      <c r="AL2077">
        <v>0</v>
      </c>
      <c r="AM2077">
        <v>0</v>
      </c>
      <c r="AN2077">
        <v>0</v>
      </c>
      <c r="AO2077">
        <v>324</v>
      </c>
      <c r="AP2077">
        <v>635</v>
      </c>
      <c r="AQ2077">
        <v>294</v>
      </c>
      <c r="AR2077">
        <v>0</v>
      </c>
      <c r="AS2077">
        <v>41</v>
      </c>
      <c r="AT2077">
        <v>0</v>
      </c>
      <c r="AU2077">
        <v>7</v>
      </c>
      <c r="AV2077">
        <v>4</v>
      </c>
      <c r="AW2077">
        <v>35</v>
      </c>
      <c r="AX2077">
        <v>0</v>
      </c>
      <c r="AY2077">
        <v>61</v>
      </c>
      <c r="AZ2077">
        <v>85</v>
      </c>
      <c r="BA2077">
        <v>28</v>
      </c>
      <c r="BB2077">
        <v>11</v>
      </c>
      <c r="BC2077">
        <v>4</v>
      </c>
      <c r="BD2077">
        <v>4</v>
      </c>
      <c r="BE2077">
        <v>0</v>
      </c>
      <c r="BF2077">
        <v>509</v>
      </c>
      <c r="BG2077">
        <v>89886.5</v>
      </c>
      <c r="BH2077">
        <v>0</v>
      </c>
      <c r="BI2077">
        <v>333</v>
      </c>
      <c r="BJ2077" s="2">
        <v>46132</v>
      </c>
      <c r="BK2077">
        <v>0</v>
      </c>
      <c r="BL2077" s="3" t="str">
        <f>VLOOKUP(O2077,DropDownList!$H$1:$I$7,2,FALSE)</f>
        <v>2025/26</v>
      </c>
      <c r="BM2077" s="3" t="str">
        <f t="shared" si="32"/>
        <v>SC COURT</v>
      </c>
    </row>
    <row r="2078" spans="1:65" x14ac:dyDescent="0.2">
      <c r="A2078">
        <v>2026</v>
      </c>
      <c r="B2078">
        <v>4</v>
      </c>
      <c r="C2078" t="s">
        <v>198</v>
      </c>
      <c r="D2078" t="s">
        <v>210</v>
      </c>
      <c r="E2078" t="s">
        <v>33</v>
      </c>
      <c r="F2078">
        <v>9801</v>
      </c>
      <c r="G2078" t="s">
        <v>158</v>
      </c>
      <c r="H2078" t="s">
        <v>209</v>
      </c>
      <c r="I2078" t="s">
        <v>142</v>
      </c>
      <c r="J2078" s="1">
        <v>46113</v>
      </c>
      <c r="K2078" t="s">
        <v>440</v>
      </c>
      <c r="L2078">
        <v>1</v>
      </c>
      <c r="M2078" t="s">
        <v>441</v>
      </c>
      <c r="N2078" t="s">
        <v>442</v>
      </c>
      <c r="O2078" t="s">
        <v>147</v>
      </c>
      <c r="P2078" t="s">
        <v>159</v>
      </c>
      <c r="Q2078">
        <v>3260.53</v>
      </c>
      <c r="R2078">
        <v>9</v>
      </c>
      <c r="S2078">
        <v>157039.71</v>
      </c>
      <c r="T2078">
        <v>0</v>
      </c>
      <c r="U2078">
        <v>1</v>
      </c>
      <c r="V2078">
        <v>1</v>
      </c>
      <c r="W2078">
        <v>2492.13</v>
      </c>
      <c r="X2078">
        <v>3260.53</v>
      </c>
      <c r="Y2078">
        <v>0</v>
      </c>
      <c r="Z2078">
        <v>0</v>
      </c>
      <c r="AA2078">
        <v>153779.18</v>
      </c>
      <c r="AB2078">
        <v>0</v>
      </c>
      <c r="AC2078">
        <v>0</v>
      </c>
      <c r="AD2078">
        <v>0</v>
      </c>
      <c r="AE2078">
        <v>1</v>
      </c>
      <c r="AF2078">
        <v>8</v>
      </c>
      <c r="AG2078">
        <v>1</v>
      </c>
      <c r="AH2078">
        <v>0</v>
      </c>
      <c r="AI2078">
        <v>0</v>
      </c>
      <c r="AJ2078">
        <v>0</v>
      </c>
      <c r="AK2078">
        <v>0</v>
      </c>
      <c r="AL2078">
        <v>0</v>
      </c>
      <c r="AM2078">
        <v>0</v>
      </c>
      <c r="AN2078">
        <v>0</v>
      </c>
      <c r="AO2078">
        <v>2</v>
      </c>
      <c r="AP2078">
        <v>2</v>
      </c>
      <c r="AQ2078">
        <v>0</v>
      </c>
      <c r="AR2078">
        <v>0</v>
      </c>
      <c r="AS2078">
        <v>0</v>
      </c>
      <c r="AT2078">
        <v>0</v>
      </c>
      <c r="AU2078">
        <v>1</v>
      </c>
      <c r="AV2078">
        <v>0</v>
      </c>
      <c r="AW2078">
        <v>0</v>
      </c>
      <c r="AX2078">
        <v>0</v>
      </c>
      <c r="AY2078">
        <v>0</v>
      </c>
      <c r="AZ2078">
        <v>0</v>
      </c>
      <c r="BA2078">
        <v>0</v>
      </c>
      <c r="BB2078">
        <v>0</v>
      </c>
      <c r="BC2078">
        <v>0</v>
      </c>
      <c r="BD2078">
        <v>0</v>
      </c>
      <c r="BE2078">
        <v>0</v>
      </c>
      <c r="BF2078">
        <v>0</v>
      </c>
      <c r="BG2078">
        <v>0</v>
      </c>
      <c r="BH2078">
        <v>0</v>
      </c>
      <c r="BI2078">
        <v>0</v>
      </c>
      <c r="BJ2078" s="2">
        <v>46132</v>
      </c>
      <c r="BK2078">
        <v>0</v>
      </c>
      <c r="BL2078" s="3" t="str">
        <f>VLOOKUP(O2078,DropDownList!$H$1:$I$7,2,FALSE)</f>
        <v>2024/25</v>
      </c>
      <c r="BM2078" s="3" t="str">
        <f t="shared" si="32"/>
        <v>CONF</v>
      </c>
    </row>
    <row r="2079" spans="1:65" x14ac:dyDescent="0.2">
      <c r="A2079">
        <v>2026</v>
      </c>
      <c r="B2079">
        <v>4</v>
      </c>
      <c r="C2079" t="s">
        <v>198</v>
      </c>
      <c r="D2079" t="s">
        <v>210</v>
      </c>
      <c r="E2079" t="s">
        <v>33</v>
      </c>
      <c r="F2079">
        <v>9801</v>
      </c>
      <c r="G2079" t="s">
        <v>158</v>
      </c>
      <c r="H2079" t="s">
        <v>209</v>
      </c>
      <c r="I2079" t="s">
        <v>142</v>
      </c>
      <c r="J2079" s="1">
        <v>46113</v>
      </c>
      <c r="K2079" t="s">
        <v>440</v>
      </c>
      <c r="L2079">
        <v>1</v>
      </c>
      <c r="M2079" t="s">
        <v>441</v>
      </c>
      <c r="N2079" t="s">
        <v>442</v>
      </c>
      <c r="O2079" t="s">
        <v>147</v>
      </c>
      <c r="P2079" t="s">
        <v>153</v>
      </c>
      <c r="Q2079">
        <v>100</v>
      </c>
      <c r="R2079">
        <v>1</v>
      </c>
      <c r="S2079">
        <v>150</v>
      </c>
      <c r="T2079">
        <v>0</v>
      </c>
      <c r="U2079">
        <v>1</v>
      </c>
      <c r="V2079">
        <v>1</v>
      </c>
      <c r="W2079">
        <v>100</v>
      </c>
      <c r="X2079">
        <v>100</v>
      </c>
      <c r="Y2079">
        <v>0</v>
      </c>
      <c r="Z2079">
        <v>0</v>
      </c>
      <c r="AA2079">
        <v>50</v>
      </c>
      <c r="AB2079">
        <v>0</v>
      </c>
      <c r="AC2079">
        <v>50</v>
      </c>
      <c r="AD2079">
        <v>0</v>
      </c>
      <c r="AE2079">
        <v>1</v>
      </c>
      <c r="AF2079">
        <v>0</v>
      </c>
      <c r="AG2079">
        <v>1</v>
      </c>
      <c r="AH2079">
        <v>0</v>
      </c>
      <c r="AI2079">
        <v>0</v>
      </c>
      <c r="AJ2079">
        <v>0</v>
      </c>
      <c r="AK2079">
        <v>0</v>
      </c>
      <c r="AL2079">
        <v>0</v>
      </c>
      <c r="AM2079">
        <v>0</v>
      </c>
      <c r="AN2079">
        <v>0</v>
      </c>
      <c r="AO2079">
        <v>0</v>
      </c>
      <c r="AP2079">
        <v>0</v>
      </c>
      <c r="AQ2079">
        <v>0</v>
      </c>
      <c r="AR2079">
        <v>0</v>
      </c>
      <c r="AS2079">
        <v>0</v>
      </c>
      <c r="AT2079">
        <v>0</v>
      </c>
      <c r="AU2079">
        <v>0</v>
      </c>
      <c r="AV2079">
        <v>0</v>
      </c>
      <c r="AW2079">
        <v>0</v>
      </c>
      <c r="AX2079">
        <v>0</v>
      </c>
      <c r="AY2079">
        <v>0</v>
      </c>
      <c r="AZ2079">
        <v>0</v>
      </c>
      <c r="BA2079">
        <v>0</v>
      </c>
      <c r="BB2079">
        <v>0</v>
      </c>
      <c r="BC2079">
        <v>0</v>
      </c>
      <c r="BD2079">
        <v>0</v>
      </c>
      <c r="BE2079">
        <v>0</v>
      </c>
      <c r="BF2079">
        <v>0</v>
      </c>
      <c r="BG2079">
        <v>0</v>
      </c>
      <c r="BH2079">
        <v>0</v>
      </c>
      <c r="BI2079">
        <v>0</v>
      </c>
      <c r="BJ2079" s="2">
        <v>46132</v>
      </c>
      <c r="BK2079">
        <v>0</v>
      </c>
      <c r="BL2079" s="3" t="str">
        <f>VLOOKUP(O2079,DropDownList!$H$1:$I$7,2,FALSE)</f>
        <v>2024/25</v>
      </c>
      <c r="BM2079" s="3" t="str">
        <f t="shared" si="32"/>
        <v>PREG</v>
      </c>
    </row>
    <row r="2080" spans="1:65" x14ac:dyDescent="0.2">
      <c r="A2080">
        <v>2026</v>
      </c>
      <c r="B2080">
        <v>4</v>
      </c>
      <c r="C2080" t="s">
        <v>198</v>
      </c>
      <c r="D2080" t="s">
        <v>210</v>
      </c>
      <c r="E2080" t="s">
        <v>33</v>
      </c>
      <c r="F2080">
        <v>9801</v>
      </c>
      <c r="G2080" t="s">
        <v>158</v>
      </c>
      <c r="H2080" t="s">
        <v>209</v>
      </c>
      <c r="I2080" t="s">
        <v>142</v>
      </c>
      <c r="J2080" s="1">
        <v>46113</v>
      </c>
      <c r="K2080" t="s">
        <v>440</v>
      </c>
      <c r="L2080">
        <v>1</v>
      </c>
      <c r="M2080" t="s">
        <v>441</v>
      </c>
      <c r="N2080" t="s">
        <v>442</v>
      </c>
      <c r="O2080" t="s">
        <v>149</v>
      </c>
      <c r="P2080" t="s">
        <v>153</v>
      </c>
      <c r="Q2080">
        <v>150</v>
      </c>
      <c r="R2080">
        <v>1</v>
      </c>
      <c r="S2080">
        <v>150</v>
      </c>
      <c r="T2080">
        <v>0</v>
      </c>
      <c r="U2080">
        <v>1</v>
      </c>
      <c r="V2080">
        <v>1</v>
      </c>
      <c r="W2080">
        <v>150</v>
      </c>
      <c r="X2080">
        <v>150</v>
      </c>
      <c r="Y2080">
        <v>0</v>
      </c>
      <c r="Z2080">
        <v>0</v>
      </c>
      <c r="AA2080">
        <v>0</v>
      </c>
      <c r="AB2080">
        <v>0</v>
      </c>
      <c r="AC2080">
        <v>0</v>
      </c>
      <c r="AD2080">
        <v>1</v>
      </c>
      <c r="AE2080">
        <v>0</v>
      </c>
      <c r="AF2080">
        <v>0</v>
      </c>
      <c r="AG2080">
        <v>0</v>
      </c>
      <c r="AH2080">
        <v>0</v>
      </c>
      <c r="AI2080">
        <v>1</v>
      </c>
      <c r="AJ2080">
        <v>0</v>
      </c>
      <c r="AK2080">
        <v>0</v>
      </c>
      <c r="AL2080">
        <v>0</v>
      </c>
      <c r="AM2080">
        <v>0</v>
      </c>
      <c r="AN2080">
        <v>0</v>
      </c>
      <c r="AO2080">
        <v>0</v>
      </c>
      <c r="AP2080">
        <v>0</v>
      </c>
      <c r="AQ2080">
        <v>0</v>
      </c>
      <c r="AR2080">
        <v>0</v>
      </c>
      <c r="AS2080">
        <v>0</v>
      </c>
      <c r="AT2080">
        <v>0</v>
      </c>
      <c r="AU2080">
        <v>0</v>
      </c>
      <c r="AV2080">
        <v>0</v>
      </c>
      <c r="AW2080">
        <v>0</v>
      </c>
      <c r="AX2080">
        <v>0</v>
      </c>
      <c r="AY2080">
        <v>0</v>
      </c>
      <c r="AZ2080">
        <v>0</v>
      </c>
      <c r="BA2080">
        <v>0</v>
      </c>
      <c r="BB2080">
        <v>0</v>
      </c>
      <c r="BC2080">
        <v>0</v>
      </c>
      <c r="BD2080">
        <v>0</v>
      </c>
      <c r="BE2080">
        <v>0</v>
      </c>
      <c r="BF2080">
        <v>0</v>
      </c>
      <c r="BG2080">
        <v>150</v>
      </c>
      <c r="BH2080">
        <v>0</v>
      </c>
      <c r="BI2080">
        <v>0</v>
      </c>
      <c r="BJ2080" s="2">
        <v>46132</v>
      </c>
      <c r="BK2080">
        <v>0</v>
      </c>
      <c r="BL2080" s="3" t="str">
        <f>VLOOKUP(O2080,DropDownList!$H$1:$I$7,2,FALSE)</f>
        <v>2025/26</v>
      </c>
      <c r="BM2080" s="3" t="str">
        <f t="shared" si="32"/>
        <v>PREG</v>
      </c>
    </row>
    <row r="2081" spans="1:65" x14ac:dyDescent="0.2">
      <c r="A2081">
        <v>2026</v>
      </c>
      <c r="B2081">
        <v>4</v>
      </c>
      <c r="C2081" t="s">
        <v>198</v>
      </c>
      <c r="D2081" t="s">
        <v>210</v>
      </c>
      <c r="E2081" t="s">
        <v>33</v>
      </c>
      <c r="F2081">
        <v>9801</v>
      </c>
      <c r="G2081" t="s">
        <v>158</v>
      </c>
      <c r="H2081" t="s">
        <v>209</v>
      </c>
      <c r="I2081" t="s">
        <v>142</v>
      </c>
      <c r="J2081" s="1">
        <v>46113</v>
      </c>
      <c r="K2081" t="s">
        <v>440</v>
      </c>
      <c r="L2081">
        <v>1</v>
      </c>
      <c r="M2081" t="s">
        <v>441</v>
      </c>
      <c r="N2081" t="s">
        <v>442</v>
      </c>
      <c r="O2081" t="s">
        <v>155</v>
      </c>
      <c r="P2081" t="s">
        <v>161</v>
      </c>
      <c r="Q2081">
        <v>1077.02</v>
      </c>
      <c r="R2081">
        <v>749</v>
      </c>
      <c r="S2081">
        <v>17745</v>
      </c>
      <c r="T2081">
        <v>713.25</v>
      </c>
      <c r="U2081">
        <v>167</v>
      </c>
      <c r="V2081">
        <v>27</v>
      </c>
      <c r="W2081">
        <v>565</v>
      </c>
      <c r="X2081">
        <v>565</v>
      </c>
      <c r="Y2081">
        <v>0</v>
      </c>
      <c r="Z2081">
        <v>0</v>
      </c>
      <c r="AA2081">
        <v>15954.73</v>
      </c>
      <c r="AB2081">
        <v>0</v>
      </c>
      <c r="AC2081">
        <v>0</v>
      </c>
      <c r="AD2081">
        <v>26</v>
      </c>
      <c r="AE2081">
        <v>1</v>
      </c>
      <c r="AF2081">
        <v>657</v>
      </c>
      <c r="AG2081">
        <v>6</v>
      </c>
      <c r="AH2081">
        <v>32</v>
      </c>
      <c r="AI2081">
        <v>53</v>
      </c>
      <c r="AJ2081">
        <v>0</v>
      </c>
      <c r="AK2081">
        <v>0</v>
      </c>
      <c r="AL2081">
        <v>0</v>
      </c>
      <c r="AM2081">
        <v>0</v>
      </c>
      <c r="AN2081">
        <v>0</v>
      </c>
      <c r="AO2081">
        <v>513</v>
      </c>
      <c r="AP2081">
        <v>2193</v>
      </c>
      <c r="AQ2081">
        <v>544</v>
      </c>
      <c r="AR2081">
        <v>0</v>
      </c>
      <c r="AS2081">
        <v>240</v>
      </c>
      <c r="AT2081">
        <v>16</v>
      </c>
      <c r="AU2081">
        <v>61</v>
      </c>
      <c r="AV2081">
        <v>33</v>
      </c>
      <c r="AW2081">
        <v>37</v>
      </c>
      <c r="AX2081">
        <v>0</v>
      </c>
      <c r="AY2081">
        <v>320</v>
      </c>
      <c r="AZ2081">
        <v>454</v>
      </c>
      <c r="BA2081">
        <v>244</v>
      </c>
      <c r="BB2081">
        <v>76</v>
      </c>
      <c r="BC2081">
        <v>47</v>
      </c>
      <c r="BD2081">
        <v>16</v>
      </c>
      <c r="BE2081">
        <v>0</v>
      </c>
      <c r="BF2081">
        <v>709</v>
      </c>
      <c r="BG2081">
        <v>1030</v>
      </c>
      <c r="BH2081">
        <v>1</v>
      </c>
      <c r="BI2081">
        <v>152</v>
      </c>
      <c r="BJ2081" s="2">
        <v>46132</v>
      </c>
      <c r="BK2081">
        <v>0</v>
      </c>
      <c r="BL2081" s="3" t="str">
        <f>VLOOKUP(O2081,DropDownList!$H$1:$I$7,2,FALSE)</f>
        <v>2022/23</v>
      </c>
      <c r="BM2081" s="3" t="str">
        <f t="shared" si="32"/>
        <v>VSUR</v>
      </c>
    </row>
    <row r="2082" spans="1:65" x14ac:dyDescent="0.2">
      <c r="A2082">
        <v>2026</v>
      </c>
      <c r="B2082">
        <v>4</v>
      </c>
      <c r="C2082" t="s">
        <v>198</v>
      </c>
      <c r="D2082" t="s">
        <v>210</v>
      </c>
      <c r="E2082" t="s">
        <v>33</v>
      </c>
      <c r="F2082">
        <v>9801</v>
      </c>
      <c r="G2082" t="s">
        <v>158</v>
      </c>
      <c r="H2082" t="s">
        <v>209</v>
      </c>
      <c r="I2082" t="s">
        <v>142</v>
      </c>
      <c r="J2082" s="1">
        <v>46113</v>
      </c>
      <c r="K2082" t="s">
        <v>440</v>
      </c>
      <c r="L2082">
        <v>1</v>
      </c>
      <c r="M2082" t="s">
        <v>441</v>
      </c>
      <c r="N2082" t="s">
        <v>442</v>
      </c>
      <c r="O2082" t="s">
        <v>156</v>
      </c>
      <c r="P2082" t="s">
        <v>159</v>
      </c>
      <c r="Q2082">
        <v>82911.12</v>
      </c>
      <c r="R2082">
        <v>13</v>
      </c>
      <c r="S2082">
        <v>243604.71</v>
      </c>
      <c r="T2082">
        <v>36297.839999999997</v>
      </c>
      <c r="U2082">
        <v>2</v>
      </c>
      <c r="V2082">
        <v>1</v>
      </c>
      <c r="W2082">
        <v>39570.58</v>
      </c>
      <c r="X2082">
        <v>82712.800000000003</v>
      </c>
      <c r="Y2082">
        <v>0</v>
      </c>
      <c r="Z2082">
        <v>0</v>
      </c>
      <c r="AA2082">
        <v>124395.75</v>
      </c>
      <c r="AB2082">
        <v>0</v>
      </c>
      <c r="AC2082">
        <v>0</v>
      </c>
      <c r="AD2082">
        <v>0</v>
      </c>
      <c r="AE2082">
        <v>1</v>
      </c>
      <c r="AF2082">
        <v>7</v>
      </c>
      <c r="AG2082">
        <v>2</v>
      </c>
      <c r="AH2082">
        <v>0</v>
      </c>
      <c r="AI2082">
        <v>0</v>
      </c>
      <c r="AJ2082">
        <v>0</v>
      </c>
      <c r="AK2082">
        <v>0</v>
      </c>
      <c r="AL2082">
        <v>0</v>
      </c>
      <c r="AM2082">
        <v>0</v>
      </c>
      <c r="AN2082">
        <v>0</v>
      </c>
      <c r="AO2082">
        <v>3</v>
      </c>
      <c r="AP2082">
        <v>3</v>
      </c>
      <c r="AQ2082">
        <v>0</v>
      </c>
      <c r="AR2082">
        <v>0</v>
      </c>
      <c r="AS2082">
        <v>0</v>
      </c>
      <c r="AT2082">
        <v>0</v>
      </c>
      <c r="AU2082">
        <v>0</v>
      </c>
      <c r="AV2082">
        <v>0</v>
      </c>
      <c r="AW2082">
        <v>0</v>
      </c>
      <c r="AX2082">
        <v>0</v>
      </c>
      <c r="AY2082">
        <v>0</v>
      </c>
      <c r="AZ2082">
        <v>0</v>
      </c>
      <c r="BA2082">
        <v>0</v>
      </c>
      <c r="BB2082">
        <v>0</v>
      </c>
      <c r="BC2082">
        <v>0</v>
      </c>
      <c r="BD2082">
        <v>0</v>
      </c>
      <c r="BE2082">
        <v>0</v>
      </c>
      <c r="BF2082">
        <v>0</v>
      </c>
      <c r="BG2082">
        <v>0</v>
      </c>
      <c r="BH2082">
        <v>4</v>
      </c>
      <c r="BI2082">
        <v>0</v>
      </c>
      <c r="BJ2082" s="2">
        <v>46132</v>
      </c>
      <c r="BK2082">
        <v>0</v>
      </c>
      <c r="BL2082" s="3" t="str">
        <f>VLOOKUP(O2082,DropDownList!$H$1:$I$7,2,FALSE)</f>
        <v>2023/24</v>
      </c>
      <c r="BM2082" s="3" t="str">
        <f t="shared" si="32"/>
        <v>CONF</v>
      </c>
    </row>
    <row r="2083" spans="1:65" x14ac:dyDescent="0.2">
      <c r="A2083">
        <v>2026</v>
      </c>
      <c r="B2083">
        <v>4</v>
      </c>
      <c r="C2083" t="s">
        <v>198</v>
      </c>
      <c r="D2083" t="s">
        <v>210</v>
      </c>
      <c r="E2083" t="s">
        <v>33</v>
      </c>
      <c r="F2083">
        <v>9801</v>
      </c>
      <c r="G2083" t="s">
        <v>158</v>
      </c>
      <c r="H2083" t="s">
        <v>209</v>
      </c>
      <c r="I2083" t="s">
        <v>142</v>
      </c>
      <c r="J2083" s="1">
        <v>46113</v>
      </c>
      <c r="K2083" t="s">
        <v>440</v>
      </c>
      <c r="L2083">
        <v>1</v>
      </c>
      <c r="M2083" t="s">
        <v>441</v>
      </c>
      <c r="N2083" t="s">
        <v>442</v>
      </c>
      <c r="O2083" t="s">
        <v>156</v>
      </c>
      <c r="P2083" t="s">
        <v>160</v>
      </c>
      <c r="Q2083">
        <v>74791.61</v>
      </c>
      <c r="R2083">
        <v>755</v>
      </c>
      <c r="S2083">
        <v>361675.06</v>
      </c>
      <c r="T2083">
        <v>14882.7</v>
      </c>
      <c r="U2083">
        <v>234</v>
      </c>
      <c r="V2083">
        <v>94</v>
      </c>
      <c r="W2083">
        <v>30247.93</v>
      </c>
      <c r="X2083">
        <v>31857.93</v>
      </c>
      <c r="Y2083">
        <v>0</v>
      </c>
      <c r="Z2083">
        <v>0</v>
      </c>
      <c r="AA2083">
        <v>272000.75</v>
      </c>
      <c r="AB2083">
        <v>35928.86</v>
      </c>
      <c r="AC2083">
        <v>221421.89</v>
      </c>
      <c r="AD2083">
        <v>49</v>
      </c>
      <c r="AE2083">
        <v>45</v>
      </c>
      <c r="AF2083">
        <v>483</v>
      </c>
      <c r="AG2083">
        <v>153</v>
      </c>
      <c r="AH2083">
        <v>27</v>
      </c>
      <c r="AI2083">
        <v>81</v>
      </c>
      <c r="AJ2083">
        <v>0</v>
      </c>
      <c r="AK2083">
        <v>0</v>
      </c>
      <c r="AL2083">
        <v>0</v>
      </c>
      <c r="AM2083">
        <v>0</v>
      </c>
      <c r="AN2083">
        <v>0</v>
      </c>
      <c r="AO2083">
        <v>512</v>
      </c>
      <c r="AP2083">
        <v>1972</v>
      </c>
      <c r="AQ2083">
        <v>549</v>
      </c>
      <c r="AR2083">
        <v>0</v>
      </c>
      <c r="AS2083">
        <v>191</v>
      </c>
      <c r="AT2083">
        <v>6</v>
      </c>
      <c r="AU2083">
        <v>43</v>
      </c>
      <c r="AV2083">
        <v>23</v>
      </c>
      <c r="AW2083">
        <v>35</v>
      </c>
      <c r="AX2083">
        <v>0</v>
      </c>
      <c r="AY2083">
        <v>302</v>
      </c>
      <c r="AZ2083">
        <v>413</v>
      </c>
      <c r="BA2083">
        <v>196</v>
      </c>
      <c r="BB2083">
        <v>65</v>
      </c>
      <c r="BC2083">
        <v>33</v>
      </c>
      <c r="BD2083">
        <v>12</v>
      </c>
      <c r="BE2083">
        <v>0</v>
      </c>
      <c r="BF2083">
        <v>711</v>
      </c>
      <c r="BG2083">
        <v>29909</v>
      </c>
      <c r="BH2083">
        <v>11</v>
      </c>
      <c r="BI2083">
        <v>207</v>
      </c>
      <c r="BJ2083" s="2">
        <v>46132</v>
      </c>
      <c r="BK2083">
        <v>1</v>
      </c>
      <c r="BL2083" s="3" t="str">
        <f>VLOOKUP(O2083,DropDownList!$H$1:$I$7,2,FALSE)</f>
        <v>2023/24</v>
      </c>
      <c r="BM2083" s="3" t="str">
        <f t="shared" si="32"/>
        <v>SC COURT</v>
      </c>
    </row>
    <row r="2084" spans="1:65" x14ac:dyDescent="0.2">
      <c r="A2084">
        <v>2026</v>
      </c>
      <c r="B2084">
        <v>4</v>
      </c>
      <c r="C2084" t="s">
        <v>198</v>
      </c>
      <c r="D2084" t="s">
        <v>210</v>
      </c>
      <c r="E2084" t="s">
        <v>33</v>
      </c>
      <c r="F2084">
        <v>9801</v>
      </c>
      <c r="G2084" t="s">
        <v>158</v>
      </c>
      <c r="H2084" t="s">
        <v>209</v>
      </c>
      <c r="I2084" t="s">
        <v>142</v>
      </c>
      <c r="J2084" s="1">
        <v>46113</v>
      </c>
      <c r="K2084" t="s">
        <v>440</v>
      </c>
      <c r="L2084">
        <v>1</v>
      </c>
      <c r="M2084" t="s">
        <v>441</v>
      </c>
      <c r="N2084" t="s">
        <v>442</v>
      </c>
      <c r="O2084" t="s">
        <v>147</v>
      </c>
      <c r="P2084" t="s">
        <v>161</v>
      </c>
      <c r="Q2084">
        <v>2818.25</v>
      </c>
      <c r="R2084">
        <v>718</v>
      </c>
      <c r="S2084">
        <v>24170</v>
      </c>
      <c r="T2084">
        <v>770</v>
      </c>
      <c r="U2084">
        <v>318</v>
      </c>
      <c r="V2084">
        <v>66</v>
      </c>
      <c r="W2084">
        <v>1547.62</v>
      </c>
      <c r="X2084">
        <v>1547.62</v>
      </c>
      <c r="Y2084">
        <v>0</v>
      </c>
      <c r="Z2084">
        <v>0</v>
      </c>
      <c r="AA2084">
        <v>20581.75</v>
      </c>
      <c r="AB2084">
        <v>0</v>
      </c>
      <c r="AC2084">
        <v>0</v>
      </c>
      <c r="AD2084">
        <v>62</v>
      </c>
      <c r="AE2084">
        <v>4</v>
      </c>
      <c r="AF2084">
        <v>559</v>
      </c>
      <c r="AG2084">
        <v>9</v>
      </c>
      <c r="AH2084">
        <v>34</v>
      </c>
      <c r="AI2084">
        <v>115</v>
      </c>
      <c r="AJ2084">
        <v>0</v>
      </c>
      <c r="AK2084">
        <v>0</v>
      </c>
      <c r="AL2084">
        <v>0</v>
      </c>
      <c r="AM2084">
        <v>0</v>
      </c>
      <c r="AN2084">
        <v>0</v>
      </c>
      <c r="AO2084">
        <v>489</v>
      </c>
      <c r="AP2084">
        <v>1652</v>
      </c>
      <c r="AQ2084">
        <v>532</v>
      </c>
      <c r="AR2084">
        <v>0</v>
      </c>
      <c r="AS2084">
        <v>164</v>
      </c>
      <c r="AT2084">
        <v>3</v>
      </c>
      <c r="AU2084">
        <v>32</v>
      </c>
      <c r="AV2084">
        <v>11</v>
      </c>
      <c r="AW2084">
        <v>59</v>
      </c>
      <c r="AX2084">
        <v>0</v>
      </c>
      <c r="AY2084">
        <v>240</v>
      </c>
      <c r="AZ2084">
        <v>324</v>
      </c>
      <c r="BA2084">
        <v>131</v>
      </c>
      <c r="BB2084">
        <v>44</v>
      </c>
      <c r="BC2084">
        <v>15</v>
      </c>
      <c r="BD2084">
        <v>1</v>
      </c>
      <c r="BE2084">
        <v>0</v>
      </c>
      <c r="BF2084">
        <v>653</v>
      </c>
      <c r="BG2084">
        <v>2735</v>
      </c>
      <c r="BH2084">
        <v>1</v>
      </c>
      <c r="BI2084">
        <v>282</v>
      </c>
      <c r="BJ2084" s="2">
        <v>46132</v>
      </c>
      <c r="BK2084">
        <v>0</v>
      </c>
      <c r="BL2084" s="3" t="str">
        <f>VLOOKUP(O2084,DropDownList!$H$1:$I$7,2,FALSE)</f>
        <v>2024/25</v>
      </c>
      <c r="BM2084" s="3" t="str">
        <f t="shared" si="32"/>
        <v>VSUR</v>
      </c>
    </row>
    <row r="2085" spans="1:65" x14ac:dyDescent="0.2">
      <c r="A2085">
        <v>2026</v>
      </c>
      <c r="B2085">
        <v>4</v>
      </c>
      <c r="C2085" t="s">
        <v>198</v>
      </c>
      <c r="D2085" t="s">
        <v>210</v>
      </c>
      <c r="E2085" t="s">
        <v>33</v>
      </c>
      <c r="F2085">
        <v>9801</v>
      </c>
      <c r="G2085" t="s">
        <v>158</v>
      </c>
      <c r="H2085" t="s">
        <v>209</v>
      </c>
      <c r="I2085" t="s">
        <v>142</v>
      </c>
      <c r="J2085" s="1">
        <v>46113</v>
      </c>
      <c r="K2085" t="s">
        <v>440</v>
      </c>
      <c r="L2085">
        <v>1</v>
      </c>
      <c r="M2085" t="s">
        <v>441</v>
      </c>
      <c r="N2085" t="s">
        <v>442</v>
      </c>
      <c r="O2085" t="s">
        <v>156</v>
      </c>
      <c r="P2085" t="s">
        <v>161</v>
      </c>
      <c r="Q2085">
        <v>1760</v>
      </c>
      <c r="R2085">
        <v>691</v>
      </c>
      <c r="S2085">
        <v>16570</v>
      </c>
      <c r="T2085">
        <v>420</v>
      </c>
      <c r="U2085">
        <v>216</v>
      </c>
      <c r="V2085">
        <v>45</v>
      </c>
      <c r="W2085">
        <v>916</v>
      </c>
      <c r="X2085">
        <v>920</v>
      </c>
      <c r="Y2085">
        <v>0</v>
      </c>
      <c r="Z2085">
        <v>0</v>
      </c>
      <c r="AA2085">
        <v>14390</v>
      </c>
      <c r="AB2085">
        <v>0</v>
      </c>
      <c r="AC2085">
        <v>0</v>
      </c>
      <c r="AD2085">
        <v>45</v>
      </c>
      <c r="AE2085">
        <v>0</v>
      </c>
      <c r="AF2085">
        <v>590</v>
      </c>
      <c r="AG2085">
        <v>3</v>
      </c>
      <c r="AH2085">
        <v>18</v>
      </c>
      <c r="AI2085">
        <v>80</v>
      </c>
      <c r="AJ2085">
        <v>0</v>
      </c>
      <c r="AK2085">
        <v>0</v>
      </c>
      <c r="AL2085">
        <v>0</v>
      </c>
      <c r="AM2085">
        <v>0</v>
      </c>
      <c r="AN2085">
        <v>0</v>
      </c>
      <c r="AO2085">
        <v>472</v>
      </c>
      <c r="AP2085">
        <v>1859</v>
      </c>
      <c r="AQ2085">
        <v>519</v>
      </c>
      <c r="AR2085">
        <v>0</v>
      </c>
      <c r="AS2085">
        <v>179</v>
      </c>
      <c r="AT2085">
        <v>6</v>
      </c>
      <c r="AU2085">
        <v>36</v>
      </c>
      <c r="AV2085">
        <v>20</v>
      </c>
      <c r="AW2085">
        <v>27</v>
      </c>
      <c r="AX2085">
        <v>0</v>
      </c>
      <c r="AY2085">
        <v>289</v>
      </c>
      <c r="AZ2085">
        <v>393</v>
      </c>
      <c r="BA2085">
        <v>181</v>
      </c>
      <c r="BB2085">
        <v>61</v>
      </c>
      <c r="BC2085">
        <v>31</v>
      </c>
      <c r="BD2085">
        <v>10</v>
      </c>
      <c r="BE2085">
        <v>0</v>
      </c>
      <c r="BF2085">
        <v>663</v>
      </c>
      <c r="BG2085">
        <v>1705</v>
      </c>
      <c r="BH2085">
        <v>0</v>
      </c>
      <c r="BI2085">
        <v>195</v>
      </c>
      <c r="BJ2085" s="2">
        <v>46132</v>
      </c>
      <c r="BK2085">
        <v>0</v>
      </c>
      <c r="BL2085" s="3" t="str">
        <f>VLOOKUP(O2085,DropDownList!$H$1:$I$7,2,FALSE)</f>
        <v>2023/24</v>
      </c>
      <c r="BM2085" s="3" t="str">
        <f t="shared" si="32"/>
        <v>VSUR</v>
      </c>
    </row>
    <row r="2086" spans="1:65" x14ac:dyDescent="0.2">
      <c r="A2086">
        <v>2026</v>
      </c>
      <c r="B2086">
        <v>4</v>
      </c>
      <c r="C2086" t="s">
        <v>198</v>
      </c>
      <c r="D2086" t="s">
        <v>211</v>
      </c>
      <c r="E2086" t="s">
        <v>55</v>
      </c>
      <c r="F2086">
        <v>9292</v>
      </c>
      <c r="G2086" t="s">
        <v>141</v>
      </c>
      <c r="H2086" t="s">
        <v>200</v>
      </c>
      <c r="I2086" t="s">
        <v>142</v>
      </c>
      <c r="J2086" s="1">
        <v>46113</v>
      </c>
      <c r="K2086" t="s">
        <v>440</v>
      </c>
      <c r="L2086">
        <v>1</v>
      </c>
      <c r="M2086" t="s">
        <v>441</v>
      </c>
      <c r="N2086" t="s">
        <v>442</v>
      </c>
      <c r="O2086" t="s">
        <v>149</v>
      </c>
      <c r="P2086" t="s">
        <v>154</v>
      </c>
      <c r="Q2086">
        <v>770</v>
      </c>
      <c r="R2086">
        <v>7</v>
      </c>
      <c r="S2086">
        <v>2260</v>
      </c>
      <c r="T2086">
        <v>0</v>
      </c>
      <c r="U2086">
        <v>2</v>
      </c>
      <c r="V2086">
        <v>2</v>
      </c>
      <c r="W2086">
        <v>620</v>
      </c>
      <c r="X2086">
        <v>770</v>
      </c>
      <c r="Y2086">
        <v>0</v>
      </c>
      <c r="Z2086">
        <v>0</v>
      </c>
      <c r="AA2086">
        <v>1490</v>
      </c>
      <c r="AB2086">
        <v>0</v>
      </c>
      <c r="AC2086">
        <v>1400</v>
      </c>
      <c r="AD2086">
        <v>2</v>
      </c>
      <c r="AE2086">
        <v>0</v>
      </c>
      <c r="AF2086">
        <v>5</v>
      </c>
      <c r="AG2086">
        <v>0</v>
      </c>
      <c r="AH2086">
        <v>0</v>
      </c>
      <c r="AI2086">
        <v>2</v>
      </c>
      <c r="AJ2086">
        <v>0</v>
      </c>
      <c r="AK2086">
        <v>0</v>
      </c>
      <c r="AL2086">
        <v>0</v>
      </c>
      <c r="AM2086">
        <v>0</v>
      </c>
      <c r="AN2086">
        <v>0</v>
      </c>
      <c r="AO2086">
        <v>4</v>
      </c>
      <c r="AP2086">
        <v>10</v>
      </c>
      <c r="AQ2086">
        <v>4</v>
      </c>
      <c r="AR2086">
        <v>0</v>
      </c>
      <c r="AS2086">
        <v>1</v>
      </c>
      <c r="AT2086">
        <v>2</v>
      </c>
      <c r="AU2086">
        <v>0</v>
      </c>
      <c r="AV2086">
        <v>0</v>
      </c>
      <c r="AW2086">
        <v>0</v>
      </c>
      <c r="AX2086">
        <v>0</v>
      </c>
      <c r="AY2086">
        <v>1</v>
      </c>
      <c r="AZ2086">
        <v>1</v>
      </c>
      <c r="BA2086">
        <v>1</v>
      </c>
      <c r="BB2086">
        <v>0</v>
      </c>
      <c r="BC2086">
        <v>0</v>
      </c>
      <c r="BD2086">
        <v>0</v>
      </c>
      <c r="BE2086">
        <v>0</v>
      </c>
      <c r="BF2086">
        <v>7</v>
      </c>
      <c r="BG2086">
        <v>770</v>
      </c>
      <c r="BH2086">
        <v>0</v>
      </c>
      <c r="BI2086">
        <v>2</v>
      </c>
      <c r="BJ2086" s="2">
        <v>46132</v>
      </c>
      <c r="BK2086">
        <v>0</v>
      </c>
      <c r="BL2086" s="3" t="str">
        <f>VLOOKUP(O2086,DropDownList!$H$1:$I$7,2,FALSE)</f>
        <v>2025/26</v>
      </c>
      <c r="BM2086" s="3" t="str">
        <f t="shared" si="32"/>
        <v>JP COURT</v>
      </c>
    </row>
    <row r="2087" spans="1:65" x14ac:dyDescent="0.2">
      <c r="A2087">
        <v>2026</v>
      </c>
      <c r="B2087">
        <v>4</v>
      </c>
      <c r="C2087" t="s">
        <v>198</v>
      </c>
      <c r="D2087" t="s">
        <v>211</v>
      </c>
      <c r="E2087" t="s">
        <v>55</v>
      </c>
      <c r="F2087">
        <v>9292</v>
      </c>
      <c r="G2087" t="s">
        <v>141</v>
      </c>
      <c r="H2087" t="s">
        <v>200</v>
      </c>
      <c r="I2087" t="s">
        <v>142</v>
      </c>
      <c r="J2087" s="1">
        <v>46113</v>
      </c>
      <c r="K2087" t="s">
        <v>440</v>
      </c>
      <c r="L2087">
        <v>1</v>
      </c>
      <c r="M2087" t="s">
        <v>441</v>
      </c>
      <c r="N2087" t="s">
        <v>442</v>
      </c>
      <c r="O2087" t="s">
        <v>147</v>
      </c>
      <c r="P2087" t="s">
        <v>146</v>
      </c>
      <c r="Q2087">
        <v>30</v>
      </c>
      <c r="R2087">
        <v>20</v>
      </c>
      <c r="S2087">
        <v>300</v>
      </c>
      <c r="T2087">
        <v>0</v>
      </c>
      <c r="U2087">
        <v>2</v>
      </c>
      <c r="V2087">
        <v>2</v>
      </c>
      <c r="W2087">
        <v>30</v>
      </c>
      <c r="X2087">
        <v>30</v>
      </c>
      <c r="Y2087">
        <v>0</v>
      </c>
      <c r="Z2087">
        <v>0</v>
      </c>
      <c r="AA2087">
        <v>270</v>
      </c>
      <c r="AB2087">
        <v>0</v>
      </c>
      <c r="AC2087">
        <v>0</v>
      </c>
      <c r="AD2087">
        <v>2</v>
      </c>
      <c r="AE2087">
        <v>0</v>
      </c>
      <c r="AF2087">
        <v>18</v>
      </c>
      <c r="AG2087">
        <v>0</v>
      </c>
      <c r="AH2087">
        <v>0</v>
      </c>
      <c r="AI2087">
        <v>2</v>
      </c>
      <c r="AJ2087">
        <v>0</v>
      </c>
      <c r="AK2087">
        <v>0</v>
      </c>
      <c r="AL2087">
        <v>0</v>
      </c>
      <c r="AM2087">
        <v>0</v>
      </c>
      <c r="AN2087">
        <v>0</v>
      </c>
      <c r="AO2087">
        <v>10</v>
      </c>
      <c r="AP2087">
        <v>28</v>
      </c>
      <c r="AQ2087">
        <v>8</v>
      </c>
      <c r="AR2087">
        <v>0</v>
      </c>
      <c r="AS2087">
        <v>3</v>
      </c>
      <c r="AT2087">
        <v>1</v>
      </c>
      <c r="AU2087">
        <v>1</v>
      </c>
      <c r="AV2087">
        <v>0</v>
      </c>
      <c r="AW2087">
        <v>0</v>
      </c>
      <c r="AX2087">
        <v>0</v>
      </c>
      <c r="AY2087">
        <v>2</v>
      </c>
      <c r="AZ2087">
        <v>4</v>
      </c>
      <c r="BA2087">
        <v>4</v>
      </c>
      <c r="BB2087">
        <v>1</v>
      </c>
      <c r="BC2087">
        <v>0</v>
      </c>
      <c r="BD2087">
        <v>1</v>
      </c>
      <c r="BE2087">
        <v>0</v>
      </c>
      <c r="BF2087">
        <v>20</v>
      </c>
      <c r="BG2087">
        <v>30</v>
      </c>
      <c r="BH2087">
        <v>0</v>
      </c>
      <c r="BI2087">
        <v>2</v>
      </c>
      <c r="BJ2087" s="2">
        <v>46132</v>
      </c>
      <c r="BK2087">
        <v>0</v>
      </c>
      <c r="BL2087" s="3" t="str">
        <f>VLOOKUP(O2087,DropDownList!$H$1:$I$7,2,FALSE)</f>
        <v>2024/25</v>
      </c>
      <c r="BM2087" s="3" t="str">
        <f t="shared" si="32"/>
        <v>VSUR</v>
      </c>
    </row>
    <row r="2088" spans="1:65" x14ac:dyDescent="0.2">
      <c r="A2088">
        <v>2026</v>
      </c>
      <c r="B2088">
        <v>4</v>
      </c>
      <c r="C2088" t="s">
        <v>198</v>
      </c>
      <c r="D2088" t="s">
        <v>211</v>
      </c>
      <c r="E2088" t="s">
        <v>55</v>
      </c>
      <c r="F2088">
        <v>9292</v>
      </c>
      <c r="G2088" t="s">
        <v>141</v>
      </c>
      <c r="H2088" t="s">
        <v>200</v>
      </c>
      <c r="I2088" t="s">
        <v>142</v>
      </c>
      <c r="J2088" s="1">
        <v>46113</v>
      </c>
      <c r="K2088" t="s">
        <v>440</v>
      </c>
      <c r="L2088">
        <v>1</v>
      </c>
      <c r="M2088" t="s">
        <v>441</v>
      </c>
      <c r="N2088" t="s">
        <v>442</v>
      </c>
      <c r="O2088" t="s">
        <v>156</v>
      </c>
      <c r="P2088" t="s">
        <v>150</v>
      </c>
      <c r="Q2088">
        <v>0</v>
      </c>
      <c r="R2088">
        <v>3</v>
      </c>
      <c r="S2088">
        <v>751.67</v>
      </c>
      <c r="T2088">
        <v>0</v>
      </c>
      <c r="U2088">
        <v>0</v>
      </c>
      <c r="V2088">
        <v>0</v>
      </c>
      <c r="W2088">
        <v>0</v>
      </c>
      <c r="X2088">
        <v>0</v>
      </c>
      <c r="Y2088">
        <v>3</v>
      </c>
      <c r="Z2088">
        <v>751.67</v>
      </c>
      <c r="AA2088">
        <v>751.67</v>
      </c>
      <c r="AB2088">
        <v>451.67</v>
      </c>
      <c r="AC2088">
        <v>300</v>
      </c>
      <c r="AD2088">
        <v>0</v>
      </c>
      <c r="AE2088">
        <v>0</v>
      </c>
      <c r="AF2088">
        <v>3</v>
      </c>
      <c r="AG2088">
        <v>0</v>
      </c>
      <c r="AH2088">
        <v>0</v>
      </c>
      <c r="AI2088">
        <v>0</v>
      </c>
      <c r="AJ2088">
        <v>1</v>
      </c>
      <c r="AK2088">
        <v>0</v>
      </c>
      <c r="AL2088">
        <v>0</v>
      </c>
      <c r="AM2088">
        <v>0</v>
      </c>
      <c r="AN2088">
        <v>0</v>
      </c>
      <c r="AO2088">
        <v>2</v>
      </c>
      <c r="AP2088">
        <v>16</v>
      </c>
      <c r="AQ2088">
        <v>2</v>
      </c>
      <c r="AR2088">
        <v>0</v>
      </c>
      <c r="AS2088">
        <v>1</v>
      </c>
      <c r="AT2088">
        <v>2</v>
      </c>
      <c r="AU2088">
        <v>1</v>
      </c>
      <c r="AV2088">
        <v>1</v>
      </c>
      <c r="AW2088">
        <v>0</v>
      </c>
      <c r="AX2088">
        <v>0</v>
      </c>
      <c r="AY2088">
        <v>1</v>
      </c>
      <c r="AZ2088">
        <v>2</v>
      </c>
      <c r="BA2088">
        <v>2</v>
      </c>
      <c r="BB2088">
        <v>1</v>
      </c>
      <c r="BC2088">
        <v>0</v>
      </c>
      <c r="BD2088">
        <v>0</v>
      </c>
      <c r="BE2088">
        <v>0</v>
      </c>
      <c r="BF2088">
        <v>2</v>
      </c>
      <c r="BG2088">
        <v>0</v>
      </c>
      <c r="BH2088">
        <v>0</v>
      </c>
      <c r="BI2088">
        <v>0</v>
      </c>
      <c r="BJ2088" s="2">
        <v>46132</v>
      </c>
      <c r="BK2088">
        <v>0</v>
      </c>
      <c r="BL2088" s="3" t="str">
        <f>VLOOKUP(O2088,DropDownList!$H$1:$I$7,2,FALSE)</f>
        <v>2023/24</v>
      </c>
      <c r="BM2088" s="3" t="str">
        <f t="shared" si="32"/>
        <v>FISCAL FINES</v>
      </c>
    </row>
    <row r="2089" spans="1:65" x14ac:dyDescent="0.2">
      <c r="A2089">
        <v>2026</v>
      </c>
      <c r="B2089">
        <v>4</v>
      </c>
      <c r="C2089" t="s">
        <v>198</v>
      </c>
      <c r="D2089" t="s">
        <v>211</v>
      </c>
      <c r="E2089" t="s">
        <v>55</v>
      </c>
      <c r="F2089">
        <v>9292</v>
      </c>
      <c r="G2089" t="s">
        <v>141</v>
      </c>
      <c r="H2089" t="s">
        <v>200</v>
      </c>
      <c r="I2089" t="s">
        <v>142</v>
      </c>
      <c r="J2089" s="1">
        <v>46113</v>
      </c>
      <c r="K2089" t="s">
        <v>440</v>
      </c>
      <c r="L2089">
        <v>1</v>
      </c>
      <c r="M2089" t="s">
        <v>441</v>
      </c>
      <c r="N2089" t="s">
        <v>442</v>
      </c>
      <c r="O2089" t="s">
        <v>156</v>
      </c>
      <c r="P2089" t="s">
        <v>154</v>
      </c>
      <c r="Q2089">
        <v>434.55</v>
      </c>
      <c r="R2089">
        <v>17</v>
      </c>
      <c r="S2089">
        <v>3880</v>
      </c>
      <c r="T2089">
        <v>0</v>
      </c>
      <c r="U2089">
        <v>4</v>
      </c>
      <c r="V2089">
        <v>3</v>
      </c>
      <c r="W2089">
        <v>334.55</v>
      </c>
      <c r="X2089">
        <v>334.55</v>
      </c>
      <c r="Y2089">
        <v>0</v>
      </c>
      <c r="Z2089">
        <v>0</v>
      </c>
      <c r="AA2089">
        <v>3445.45</v>
      </c>
      <c r="AB2089">
        <v>0</v>
      </c>
      <c r="AC2089">
        <v>3215.45</v>
      </c>
      <c r="AD2089">
        <v>1</v>
      </c>
      <c r="AE2089">
        <v>2</v>
      </c>
      <c r="AF2089">
        <v>13</v>
      </c>
      <c r="AG2089">
        <v>2</v>
      </c>
      <c r="AH2089">
        <v>0</v>
      </c>
      <c r="AI2089">
        <v>2</v>
      </c>
      <c r="AJ2089">
        <v>0</v>
      </c>
      <c r="AK2089">
        <v>0</v>
      </c>
      <c r="AL2089">
        <v>0</v>
      </c>
      <c r="AM2089">
        <v>0</v>
      </c>
      <c r="AN2089">
        <v>0</v>
      </c>
      <c r="AO2089">
        <v>8</v>
      </c>
      <c r="AP2089">
        <v>59</v>
      </c>
      <c r="AQ2089">
        <v>8</v>
      </c>
      <c r="AR2089">
        <v>0</v>
      </c>
      <c r="AS2089">
        <v>7</v>
      </c>
      <c r="AT2089">
        <v>5</v>
      </c>
      <c r="AU2089">
        <v>1</v>
      </c>
      <c r="AV2089">
        <v>0</v>
      </c>
      <c r="AW2089">
        <v>0</v>
      </c>
      <c r="AX2089">
        <v>0</v>
      </c>
      <c r="AY2089">
        <v>7</v>
      </c>
      <c r="AZ2089">
        <v>10</v>
      </c>
      <c r="BA2089">
        <v>8</v>
      </c>
      <c r="BB2089">
        <v>4</v>
      </c>
      <c r="BC2089">
        <v>3</v>
      </c>
      <c r="BD2089">
        <v>0</v>
      </c>
      <c r="BE2089">
        <v>0</v>
      </c>
      <c r="BF2089">
        <v>16</v>
      </c>
      <c r="BG2089">
        <v>230</v>
      </c>
      <c r="BH2089">
        <v>0</v>
      </c>
      <c r="BI2089">
        <v>4</v>
      </c>
      <c r="BJ2089" s="2">
        <v>46132</v>
      </c>
      <c r="BK2089">
        <v>0</v>
      </c>
      <c r="BL2089" s="3" t="str">
        <f>VLOOKUP(O2089,DropDownList!$H$1:$I$7,2,FALSE)</f>
        <v>2023/24</v>
      </c>
      <c r="BM2089" s="3" t="str">
        <f t="shared" si="32"/>
        <v>JP COURT</v>
      </c>
    </row>
    <row r="2090" spans="1:65" x14ac:dyDescent="0.2">
      <c r="A2090">
        <v>2026</v>
      </c>
      <c r="B2090">
        <v>4</v>
      </c>
      <c r="C2090" t="s">
        <v>198</v>
      </c>
      <c r="D2090" t="s">
        <v>211</v>
      </c>
      <c r="E2090" t="s">
        <v>55</v>
      </c>
      <c r="F2090">
        <v>9292</v>
      </c>
      <c r="G2090" t="s">
        <v>141</v>
      </c>
      <c r="H2090" t="s">
        <v>200</v>
      </c>
      <c r="I2090" t="s">
        <v>142</v>
      </c>
      <c r="J2090" s="1">
        <v>46113</v>
      </c>
      <c r="K2090" t="s">
        <v>440</v>
      </c>
      <c r="L2090">
        <v>1</v>
      </c>
      <c r="M2090" t="s">
        <v>441</v>
      </c>
      <c r="N2090" t="s">
        <v>442</v>
      </c>
      <c r="O2090" t="s">
        <v>147</v>
      </c>
      <c r="P2090" t="s">
        <v>153</v>
      </c>
      <c r="Q2090">
        <v>0</v>
      </c>
      <c r="R2090">
        <v>1</v>
      </c>
      <c r="S2090">
        <v>45</v>
      </c>
      <c r="T2090">
        <v>0</v>
      </c>
      <c r="U2090">
        <v>0</v>
      </c>
      <c r="V2090">
        <v>0</v>
      </c>
      <c r="W2090">
        <v>0</v>
      </c>
      <c r="X2090">
        <v>0</v>
      </c>
      <c r="Y2090">
        <v>0</v>
      </c>
      <c r="Z2090">
        <v>0</v>
      </c>
      <c r="AA2090">
        <v>45</v>
      </c>
      <c r="AB2090">
        <v>0</v>
      </c>
      <c r="AC2090">
        <v>45</v>
      </c>
      <c r="AD2090">
        <v>0</v>
      </c>
      <c r="AE2090">
        <v>0</v>
      </c>
      <c r="AF2090">
        <v>1</v>
      </c>
      <c r="AG2090">
        <v>0</v>
      </c>
      <c r="AH2090">
        <v>0</v>
      </c>
      <c r="AI2090">
        <v>0</v>
      </c>
      <c r="AJ2090">
        <v>0</v>
      </c>
      <c r="AK2090">
        <v>0</v>
      </c>
      <c r="AL2090">
        <v>0</v>
      </c>
      <c r="AM2090">
        <v>0</v>
      </c>
      <c r="AN2090">
        <v>0</v>
      </c>
      <c r="AO2090">
        <v>0</v>
      </c>
      <c r="AP2090">
        <v>0</v>
      </c>
      <c r="AQ2090">
        <v>0</v>
      </c>
      <c r="AR2090">
        <v>0</v>
      </c>
      <c r="AS2090">
        <v>0</v>
      </c>
      <c r="AT2090">
        <v>0</v>
      </c>
      <c r="AU2090">
        <v>0</v>
      </c>
      <c r="AV2090">
        <v>0</v>
      </c>
      <c r="AW2090">
        <v>0</v>
      </c>
      <c r="AX2090">
        <v>0</v>
      </c>
      <c r="AY2090">
        <v>0</v>
      </c>
      <c r="AZ2090">
        <v>0</v>
      </c>
      <c r="BA2090">
        <v>0</v>
      </c>
      <c r="BB2090">
        <v>0</v>
      </c>
      <c r="BC2090">
        <v>0</v>
      </c>
      <c r="BD2090">
        <v>0</v>
      </c>
      <c r="BE2090">
        <v>0</v>
      </c>
      <c r="BF2090">
        <v>0</v>
      </c>
      <c r="BG2090">
        <v>0</v>
      </c>
      <c r="BH2090">
        <v>0</v>
      </c>
      <c r="BI2090">
        <v>0</v>
      </c>
      <c r="BJ2090" s="2">
        <v>46132</v>
      </c>
      <c r="BK2090">
        <v>0</v>
      </c>
      <c r="BL2090" s="3" t="str">
        <f>VLOOKUP(O2090,DropDownList!$H$1:$I$7,2,FALSE)</f>
        <v>2024/25</v>
      </c>
      <c r="BM2090" s="3" t="str">
        <f t="shared" si="32"/>
        <v>PREG</v>
      </c>
    </row>
    <row r="2091" spans="1:65" x14ac:dyDescent="0.2">
      <c r="A2091">
        <v>2026</v>
      </c>
      <c r="B2091">
        <v>4</v>
      </c>
      <c r="C2091" t="s">
        <v>198</v>
      </c>
      <c r="D2091" t="s">
        <v>211</v>
      </c>
      <c r="E2091" t="s">
        <v>55</v>
      </c>
      <c r="F2091">
        <v>9292</v>
      </c>
      <c r="G2091" t="s">
        <v>141</v>
      </c>
      <c r="H2091" t="s">
        <v>200</v>
      </c>
      <c r="I2091" t="s">
        <v>142</v>
      </c>
      <c r="J2091" s="1">
        <v>46113</v>
      </c>
      <c r="K2091" t="s">
        <v>440</v>
      </c>
      <c r="L2091">
        <v>1</v>
      </c>
      <c r="M2091" t="s">
        <v>441</v>
      </c>
      <c r="N2091" t="s">
        <v>442</v>
      </c>
      <c r="O2091" t="s">
        <v>156</v>
      </c>
      <c r="P2091" t="s">
        <v>146</v>
      </c>
      <c r="Q2091">
        <v>20</v>
      </c>
      <c r="R2091">
        <v>17</v>
      </c>
      <c r="S2091">
        <v>250</v>
      </c>
      <c r="T2091">
        <v>0</v>
      </c>
      <c r="U2091">
        <v>4</v>
      </c>
      <c r="V2091">
        <v>1</v>
      </c>
      <c r="W2091">
        <v>10</v>
      </c>
      <c r="X2091">
        <v>10</v>
      </c>
      <c r="Y2091">
        <v>0</v>
      </c>
      <c r="Z2091">
        <v>0</v>
      </c>
      <c r="AA2091">
        <v>230</v>
      </c>
      <c r="AB2091">
        <v>0</v>
      </c>
      <c r="AC2091">
        <v>0</v>
      </c>
      <c r="AD2091">
        <v>1</v>
      </c>
      <c r="AE2091">
        <v>0</v>
      </c>
      <c r="AF2091">
        <v>15</v>
      </c>
      <c r="AG2091">
        <v>0</v>
      </c>
      <c r="AH2091">
        <v>0</v>
      </c>
      <c r="AI2091">
        <v>2</v>
      </c>
      <c r="AJ2091">
        <v>0</v>
      </c>
      <c r="AK2091">
        <v>0</v>
      </c>
      <c r="AL2091">
        <v>0</v>
      </c>
      <c r="AM2091">
        <v>0</v>
      </c>
      <c r="AN2091">
        <v>0</v>
      </c>
      <c r="AO2091">
        <v>8</v>
      </c>
      <c r="AP2091">
        <v>59</v>
      </c>
      <c r="AQ2091">
        <v>8</v>
      </c>
      <c r="AR2091">
        <v>0</v>
      </c>
      <c r="AS2091">
        <v>7</v>
      </c>
      <c r="AT2091">
        <v>5</v>
      </c>
      <c r="AU2091">
        <v>1</v>
      </c>
      <c r="AV2091">
        <v>0</v>
      </c>
      <c r="AW2091">
        <v>0</v>
      </c>
      <c r="AX2091">
        <v>0</v>
      </c>
      <c r="AY2091">
        <v>7</v>
      </c>
      <c r="AZ2091">
        <v>10</v>
      </c>
      <c r="BA2091">
        <v>8</v>
      </c>
      <c r="BB2091">
        <v>4</v>
      </c>
      <c r="BC2091">
        <v>3</v>
      </c>
      <c r="BD2091">
        <v>0</v>
      </c>
      <c r="BE2091">
        <v>0</v>
      </c>
      <c r="BF2091">
        <v>16</v>
      </c>
      <c r="BG2091">
        <v>20</v>
      </c>
      <c r="BH2091">
        <v>0</v>
      </c>
      <c r="BI2091">
        <v>4</v>
      </c>
      <c r="BJ2091" s="2">
        <v>46132</v>
      </c>
      <c r="BK2091">
        <v>0</v>
      </c>
      <c r="BL2091" s="3" t="str">
        <f>VLOOKUP(O2091,DropDownList!$H$1:$I$7,2,FALSE)</f>
        <v>2023/24</v>
      </c>
      <c r="BM2091" s="3" t="str">
        <f t="shared" si="32"/>
        <v>VSUR</v>
      </c>
    </row>
    <row r="2092" spans="1:65" x14ac:dyDescent="0.2">
      <c r="A2092">
        <v>2026</v>
      </c>
      <c r="B2092">
        <v>4</v>
      </c>
      <c r="C2092" t="s">
        <v>198</v>
      </c>
      <c r="D2092" t="s">
        <v>211</v>
      </c>
      <c r="E2092" t="s">
        <v>55</v>
      </c>
      <c r="F2092">
        <v>9292</v>
      </c>
      <c r="G2092" t="s">
        <v>141</v>
      </c>
      <c r="H2092" t="s">
        <v>200</v>
      </c>
      <c r="I2092" t="s">
        <v>142</v>
      </c>
      <c r="J2092" s="1">
        <v>46113</v>
      </c>
      <c r="K2092" t="s">
        <v>440</v>
      </c>
      <c r="L2092">
        <v>1</v>
      </c>
      <c r="M2092" t="s">
        <v>441</v>
      </c>
      <c r="N2092" t="s">
        <v>442</v>
      </c>
      <c r="O2092" t="s">
        <v>147</v>
      </c>
      <c r="P2092" t="s">
        <v>150</v>
      </c>
      <c r="Q2092">
        <v>60.32</v>
      </c>
      <c r="R2092">
        <v>7</v>
      </c>
      <c r="S2092">
        <v>1030.8399999999999</v>
      </c>
      <c r="T2092">
        <v>0</v>
      </c>
      <c r="U2092">
        <v>1</v>
      </c>
      <c r="V2092">
        <v>1</v>
      </c>
      <c r="W2092">
        <v>60.32</v>
      </c>
      <c r="X2092">
        <v>60.32</v>
      </c>
      <c r="Y2092">
        <v>7</v>
      </c>
      <c r="Z2092">
        <v>1030.8399999999999</v>
      </c>
      <c r="AA2092">
        <v>970.52</v>
      </c>
      <c r="AB2092">
        <v>55.84</v>
      </c>
      <c r="AC2092">
        <v>914.68</v>
      </c>
      <c r="AD2092">
        <v>0</v>
      </c>
      <c r="AE2092">
        <v>1</v>
      </c>
      <c r="AF2092">
        <v>6</v>
      </c>
      <c r="AG2092">
        <v>1</v>
      </c>
      <c r="AH2092">
        <v>0</v>
      </c>
      <c r="AI2092">
        <v>0</v>
      </c>
      <c r="AJ2092">
        <v>2</v>
      </c>
      <c r="AK2092">
        <v>0</v>
      </c>
      <c r="AL2092">
        <v>0</v>
      </c>
      <c r="AM2092">
        <v>0</v>
      </c>
      <c r="AN2092">
        <v>0</v>
      </c>
      <c r="AO2092">
        <v>5</v>
      </c>
      <c r="AP2092">
        <v>24</v>
      </c>
      <c r="AQ2092">
        <v>5</v>
      </c>
      <c r="AR2092">
        <v>0</v>
      </c>
      <c r="AS2092">
        <v>2</v>
      </c>
      <c r="AT2092">
        <v>2</v>
      </c>
      <c r="AU2092">
        <v>1</v>
      </c>
      <c r="AV2092">
        <v>1</v>
      </c>
      <c r="AW2092">
        <v>0</v>
      </c>
      <c r="AX2092">
        <v>0</v>
      </c>
      <c r="AY2092">
        <v>2</v>
      </c>
      <c r="AZ2092">
        <v>4</v>
      </c>
      <c r="BA2092">
        <v>3</v>
      </c>
      <c r="BB2092">
        <v>2</v>
      </c>
      <c r="BC2092">
        <v>0</v>
      </c>
      <c r="BD2092">
        <v>0</v>
      </c>
      <c r="BE2092">
        <v>0</v>
      </c>
      <c r="BF2092">
        <v>5</v>
      </c>
      <c r="BG2092">
        <v>0</v>
      </c>
      <c r="BH2092">
        <v>0</v>
      </c>
      <c r="BI2092">
        <v>1</v>
      </c>
      <c r="BJ2092" s="2">
        <v>46132</v>
      </c>
      <c r="BK2092">
        <v>0</v>
      </c>
      <c r="BL2092" s="3" t="str">
        <f>VLOOKUP(O2092,DropDownList!$H$1:$I$7,2,FALSE)</f>
        <v>2024/25</v>
      </c>
      <c r="BM2092" s="3" t="str">
        <f t="shared" si="32"/>
        <v>FISCAL FINES</v>
      </c>
    </row>
    <row r="2093" spans="1:65" x14ac:dyDescent="0.2">
      <c r="A2093">
        <v>2026</v>
      </c>
      <c r="B2093">
        <v>4</v>
      </c>
      <c r="C2093" t="s">
        <v>198</v>
      </c>
      <c r="D2093" t="s">
        <v>211</v>
      </c>
      <c r="E2093" t="s">
        <v>55</v>
      </c>
      <c r="F2093">
        <v>9292</v>
      </c>
      <c r="G2093" t="s">
        <v>141</v>
      </c>
      <c r="H2093" t="s">
        <v>200</v>
      </c>
      <c r="I2093" t="s">
        <v>142</v>
      </c>
      <c r="J2093" s="1">
        <v>46113</v>
      </c>
      <c r="K2093" t="s">
        <v>440</v>
      </c>
      <c r="L2093">
        <v>1</v>
      </c>
      <c r="M2093" t="s">
        <v>441</v>
      </c>
      <c r="N2093" t="s">
        <v>442</v>
      </c>
      <c r="O2093" t="s">
        <v>149</v>
      </c>
      <c r="P2093" t="s">
        <v>146</v>
      </c>
      <c r="Q2093">
        <v>40</v>
      </c>
      <c r="R2093">
        <v>7</v>
      </c>
      <c r="S2093">
        <v>130</v>
      </c>
      <c r="T2093">
        <v>0</v>
      </c>
      <c r="U2093">
        <v>2</v>
      </c>
      <c r="V2093">
        <v>2</v>
      </c>
      <c r="W2093">
        <v>40</v>
      </c>
      <c r="X2093">
        <v>40</v>
      </c>
      <c r="Y2093">
        <v>0</v>
      </c>
      <c r="Z2093">
        <v>0</v>
      </c>
      <c r="AA2093">
        <v>90</v>
      </c>
      <c r="AB2093">
        <v>0</v>
      </c>
      <c r="AC2093">
        <v>0</v>
      </c>
      <c r="AD2093">
        <v>2</v>
      </c>
      <c r="AE2093">
        <v>0</v>
      </c>
      <c r="AF2093">
        <v>5</v>
      </c>
      <c r="AG2093">
        <v>0</v>
      </c>
      <c r="AH2093">
        <v>0</v>
      </c>
      <c r="AI2093">
        <v>2</v>
      </c>
      <c r="AJ2093">
        <v>0</v>
      </c>
      <c r="AK2093">
        <v>0</v>
      </c>
      <c r="AL2093">
        <v>0</v>
      </c>
      <c r="AM2093">
        <v>0</v>
      </c>
      <c r="AN2093">
        <v>0</v>
      </c>
      <c r="AO2093">
        <v>4</v>
      </c>
      <c r="AP2093">
        <v>10</v>
      </c>
      <c r="AQ2093">
        <v>4</v>
      </c>
      <c r="AR2093">
        <v>0</v>
      </c>
      <c r="AS2093">
        <v>1</v>
      </c>
      <c r="AT2093">
        <v>2</v>
      </c>
      <c r="AU2093">
        <v>0</v>
      </c>
      <c r="AV2093">
        <v>0</v>
      </c>
      <c r="AW2093">
        <v>0</v>
      </c>
      <c r="AX2093">
        <v>0</v>
      </c>
      <c r="AY2093">
        <v>1</v>
      </c>
      <c r="AZ2093">
        <v>1</v>
      </c>
      <c r="BA2093">
        <v>1</v>
      </c>
      <c r="BB2093">
        <v>0</v>
      </c>
      <c r="BC2093">
        <v>0</v>
      </c>
      <c r="BD2093">
        <v>0</v>
      </c>
      <c r="BE2093">
        <v>0</v>
      </c>
      <c r="BF2093">
        <v>7</v>
      </c>
      <c r="BG2093">
        <v>40</v>
      </c>
      <c r="BH2093">
        <v>0</v>
      </c>
      <c r="BI2093">
        <v>2</v>
      </c>
      <c r="BJ2093" s="2">
        <v>46132</v>
      </c>
      <c r="BK2093">
        <v>0</v>
      </c>
      <c r="BL2093" s="3" t="str">
        <f>VLOOKUP(O2093,DropDownList!$H$1:$I$7,2,FALSE)</f>
        <v>2025/26</v>
      </c>
      <c r="BM2093" s="3" t="str">
        <f t="shared" si="32"/>
        <v>VSUR</v>
      </c>
    </row>
    <row r="2094" spans="1:65" x14ac:dyDescent="0.2">
      <c r="A2094">
        <v>2026</v>
      </c>
      <c r="B2094">
        <v>4</v>
      </c>
      <c r="C2094" t="s">
        <v>198</v>
      </c>
      <c r="D2094" t="s">
        <v>211</v>
      </c>
      <c r="E2094" t="s">
        <v>55</v>
      </c>
      <c r="F2094">
        <v>9292</v>
      </c>
      <c r="G2094" t="s">
        <v>141</v>
      </c>
      <c r="H2094" t="s">
        <v>200</v>
      </c>
      <c r="I2094" t="s">
        <v>142</v>
      </c>
      <c r="J2094" s="1">
        <v>46113</v>
      </c>
      <c r="K2094" t="s">
        <v>440</v>
      </c>
      <c r="L2094">
        <v>1</v>
      </c>
      <c r="M2094" t="s">
        <v>441</v>
      </c>
      <c r="N2094" t="s">
        <v>442</v>
      </c>
      <c r="O2094" t="s">
        <v>155</v>
      </c>
      <c r="P2094" t="s">
        <v>146</v>
      </c>
      <c r="Q2094">
        <v>0</v>
      </c>
      <c r="R2094">
        <v>18</v>
      </c>
      <c r="S2094">
        <v>310</v>
      </c>
      <c r="T2094">
        <v>0</v>
      </c>
      <c r="U2094">
        <v>0</v>
      </c>
      <c r="V2094">
        <v>0</v>
      </c>
      <c r="W2094">
        <v>0</v>
      </c>
      <c r="X2094">
        <v>0</v>
      </c>
      <c r="Y2094">
        <v>0</v>
      </c>
      <c r="Z2094">
        <v>0</v>
      </c>
      <c r="AA2094">
        <v>310</v>
      </c>
      <c r="AB2094">
        <v>0</v>
      </c>
      <c r="AC2094">
        <v>0</v>
      </c>
      <c r="AD2094">
        <v>0</v>
      </c>
      <c r="AE2094">
        <v>0</v>
      </c>
      <c r="AF2094">
        <v>18</v>
      </c>
      <c r="AG2094">
        <v>0</v>
      </c>
      <c r="AH2094">
        <v>0</v>
      </c>
      <c r="AI2094">
        <v>0</v>
      </c>
      <c r="AJ2094">
        <v>0</v>
      </c>
      <c r="AK2094">
        <v>0</v>
      </c>
      <c r="AL2094">
        <v>0</v>
      </c>
      <c r="AM2094">
        <v>0</v>
      </c>
      <c r="AN2094">
        <v>0</v>
      </c>
      <c r="AO2094">
        <v>7</v>
      </c>
      <c r="AP2094">
        <v>52</v>
      </c>
      <c r="AQ2094">
        <v>7</v>
      </c>
      <c r="AR2094">
        <v>0</v>
      </c>
      <c r="AS2094">
        <v>8</v>
      </c>
      <c r="AT2094">
        <v>8</v>
      </c>
      <c r="AU2094">
        <v>0</v>
      </c>
      <c r="AV2094">
        <v>0</v>
      </c>
      <c r="AW2094">
        <v>0</v>
      </c>
      <c r="AX2094">
        <v>0</v>
      </c>
      <c r="AY2094">
        <v>2</v>
      </c>
      <c r="AZ2094">
        <v>7</v>
      </c>
      <c r="BA2094">
        <v>6</v>
      </c>
      <c r="BB2094">
        <v>7</v>
      </c>
      <c r="BC2094">
        <v>4</v>
      </c>
      <c r="BD2094">
        <v>1</v>
      </c>
      <c r="BE2094">
        <v>0</v>
      </c>
      <c r="BF2094">
        <v>18</v>
      </c>
      <c r="BG2094">
        <v>0</v>
      </c>
      <c r="BH2094">
        <v>0</v>
      </c>
      <c r="BI2094">
        <v>0</v>
      </c>
      <c r="BJ2094" s="2">
        <v>46132</v>
      </c>
      <c r="BK2094">
        <v>0</v>
      </c>
      <c r="BL2094" s="3" t="str">
        <f>VLOOKUP(O2094,DropDownList!$H$1:$I$7,2,FALSE)</f>
        <v>2022/23</v>
      </c>
      <c r="BM2094" s="3" t="str">
        <f t="shared" si="32"/>
        <v>VSUR</v>
      </c>
    </row>
    <row r="2095" spans="1:65" x14ac:dyDescent="0.2">
      <c r="A2095">
        <v>2026</v>
      </c>
      <c r="B2095">
        <v>4</v>
      </c>
      <c r="C2095" t="s">
        <v>198</v>
      </c>
      <c r="D2095" t="s">
        <v>211</v>
      </c>
      <c r="E2095" t="s">
        <v>55</v>
      </c>
      <c r="F2095">
        <v>9292</v>
      </c>
      <c r="G2095" t="s">
        <v>141</v>
      </c>
      <c r="H2095" t="s">
        <v>200</v>
      </c>
      <c r="I2095" t="s">
        <v>142</v>
      </c>
      <c r="J2095" s="1">
        <v>46113</v>
      </c>
      <c r="K2095" t="s">
        <v>440</v>
      </c>
      <c r="L2095">
        <v>1</v>
      </c>
      <c r="M2095" t="s">
        <v>441</v>
      </c>
      <c r="N2095" t="s">
        <v>442</v>
      </c>
      <c r="O2095" t="s">
        <v>155</v>
      </c>
      <c r="P2095" t="s">
        <v>154</v>
      </c>
      <c r="Q2095">
        <v>0</v>
      </c>
      <c r="R2095">
        <v>18</v>
      </c>
      <c r="S2095">
        <v>5485</v>
      </c>
      <c r="T2095">
        <v>2.1</v>
      </c>
      <c r="U2095">
        <v>0</v>
      </c>
      <c r="V2095">
        <v>0</v>
      </c>
      <c r="W2095">
        <v>0</v>
      </c>
      <c r="X2095">
        <v>0</v>
      </c>
      <c r="Y2095">
        <v>0</v>
      </c>
      <c r="Z2095">
        <v>0</v>
      </c>
      <c r="AA2095">
        <v>5482.9</v>
      </c>
      <c r="AB2095">
        <v>0</v>
      </c>
      <c r="AC2095">
        <v>5172.8999999999996</v>
      </c>
      <c r="AD2095">
        <v>0</v>
      </c>
      <c r="AE2095">
        <v>0</v>
      </c>
      <c r="AF2095">
        <v>17</v>
      </c>
      <c r="AG2095">
        <v>0</v>
      </c>
      <c r="AH2095">
        <v>0</v>
      </c>
      <c r="AI2095">
        <v>0</v>
      </c>
      <c r="AJ2095">
        <v>0</v>
      </c>
      <c r="AK2095">
        <v>0</v>
      </c>
      <c r="AL2095">
        <v>0</v>
      </c>
      <c r="AM2095">
        <v>0</v>
      </c>
      <c r="AN2095">
        <v>0</v>
      </c>
      <c r="AO2095">
        <v>7</v>
      </c>
      <c r="AP2095">
        <v>52</v>
      </c>
      <c r="AQ2095">
        <v>7</v>
      </c>
      <c r="AR2095">
        <v>0</v>
      </c>
      <c r="AS2095">
        <v>8</v>
      </c>
      <c r="AT2095">
        <v>8</v>
      </c>
      <c r="AU2095">
        <v>0</v>
      </c>
      <c r="AV2095">
        <v>0</v>
      </c>
      <c r="AW2095">
        <v>0</v>
      </c>
      <c r="AX2095">
        <v>0</v>
      </c>
      <c r="AY2095">
        <v>2</v>
      </c>
      <c r="AZ2095">
        <v>7</v>
      </c>
      <c r="BA2095">
        <v>6</v>
      </c>
      <c r="BB2095">
        <v>7</v>
      </c>
      <c r="BC2095">
        <v>4</v>
      </c>
      <c r="BD2095">
        <v>1</v>
      </c>
      <c r="BE2095">
        <v>0</v>
      </c>
      <c r="BF2095">
        <v>18</v>
      </c>
      <c r="BG2095">
        <v>0</v>
      </c>
      <c r="BH2095">
        <v>1</v>
      </c>
      <c r="BI2095">
        <v>0</v>
      </c>
      <c r="BJ2095" s="2">
        <v>46132</v>
      </c>
      <c r="BK2095">
        <v>0</v>
      </c>
      <c r="BL2095" s="3" t="str">
        <f>VLOOKUP(O2095,DropDownList!$H$1:$I$7,2,FALSE)</f>
        <v>2022/23</v>
      </c>
      <c r="BM2095" s="3" t="str">
        <f t="shared" si="32"/>
        <v>JP COURT</v>
      </c>
    </row>
    <row r="2096" spans="1:65" x14ac:dyDescent="0.2">
      <c r="A2096">
        <v>2026</v>
      </c>
      <c r="B2096">
        <v>4</v>
      </c>
      <c r="C2096" t="s">
        <v>198</v>
      </c>
      <c r="D2096" t="s">
        <v>211</v>
      </c>
      <c r="E2096" t="s">
        <v>55</v>
      </c>
      <c r="F2096">
        <v>9292</v>
      </c>
      <c r="G2096" t="s">
        <v>141</v>
      </c>
      <c r="H2096" t="s">
        <v>200</v>
      </c>
      <c r="I2096" t="s">
        <v>142</v>
      </c>
      <c r="J2096" s="1">
        <v>46113</v>
      </c>
      <c r="K2096" t="s">
        <v>440</v>
      </c>
      <c r="L2096">
        <v>1</v>
      </c>
      <c r="M2096" t="s">
        <v>441</v>
      </c>
      <c r="N2096" t="s">
        <v>442</v>
      </c>
      <c r="O2096" t="s">
        <v>147</v>
      </c>
      <c r="P2096" t="s">
        <v>154</v>
      </c>
      <c r="Q2096">
        <v>450</v>
      </c>
      <c r="R2096">
        <v>20</v>
      </c>
      <c r="S2096">
        <v>4780</v>
      </c>
      <c r="T2096">
        <v>0</v>
      </c>
      <c r="U2096">
        <v>2</v>
      </c>
      <c r="V2096">
        <v>2</v>
      </c>
      <c r="W2096">
        <v>190</v>
      </c>
      <c r="X2096">
        <v>450</v>
      </c>
      <c r="Y2096">
        <v>0</v>
      </c>
      <c r="Z2096">
        <v>0</v>
      </c>
      <c r="AA2096">
        <v>4330</v>
      </c>
      <c r="AB2096">
        <v>0</v>
      </c>
      <c r="AC2096">
        <v>4060</v>
      </c>
      <c r="AD2096">
        <v>2</v>
      </c>
      <c r="AE2096">
        <v>0</v>
      </c>
      <c r="AF2096">
        <v>18</v>
      </c>
      <c r="AG2096">
        <v>0</v>
      </c>
      <c r="AH2096">
        <v>0</v>
      </c>
      <c r="AI2096">
        <v>2</v>
      </c>
      <c r="AJ2096">
        <v>0</v>
      </c>
      <c r="AK2096">
        <v>0</v>
      </c>
      <c r="AL2096">
        <v>0</v>
      </c>
      <c r="AM2096">
        <v>0</v>
      </c>
      <c r="AN2096">
        <v>0</v>
      </c>
      <c r="AO2096">
        <v>10</v>
      </c>
      <c r="AP2096">
        <v>28</v>
      </c>
      <c r="AQ2096">
        <v>8</v>
      </c>
      <c r="AR2096">
        <v>0</v>
      </c>
      <c r="AS2096">
        <v>3</v>
      </c>
      <c r="AT2096">
        <v>1</v>
      </c>
      <c r="AU2096">
        <v>1</v>
      </c>
      <c r="AV2096">
        <v>0</v>
      </c>
      <c r="AW2096">
        <v>0</v>
      </c>
      <c r="AX2096">
        <v>0</v>
      </c>
      <c r="AY2096">
        <v>2</v>
      </c>
      <c r="AZ2096">
        <v>4</v>
      </c>
      <c r="BA2096">
        <v>4</v>
      </c>
      <c r="BB2096">
        <v>1</v>
      </c>
      <c r="BC2096">
        <v>0</v>
      </c>
      <c r="BD2096">
        <v>1</v>
      </c>
      <c r="BE2096">
        <v>0</v>
      </c>
      <c r="BF2096">
        <v>20</v>
      </c>
      <c r="BG2096">
        <v>450</v>
      </c>
      <c r="BH2096">
        <v>0</v>
      </c>
      <c r="BI2096">
        <v>2</v>
      </c>
      <c r="BJ2096" s="2">
        <v>46132</v>
      </c>
      <c r="BK2096">
        <v>0</v>
      </c>
      <c r="BL2096" s="3" t="str">
        <f>VLOOKUP(O2096,DropDownList!$H$1:$I$7,2,FALSE)</f>
        <v>2024/25</v>
      </c>
      <c r="BM2096" s="3" t="str">
        <f t="shared" si="32"/>
        <v>JP COURT</v>
      </c>
    </row>
    <row r="2097" spans="1:65" x14ac:dyDescent="0.2">
      <c r="A2097">
        <v>2026</v>
      </c>
      <c r="B2097">
        <v>4</v>
      </c>
      <c r="C2097" t="s">
        <v>198</v>
      </c>
      <c r="D2097" t="s">
        <v>212</v>
      </c>
      <c r="E2097" t="s">
        <v>34</v>
      </c>
      <c r="F2097">
        <v>9293</v>
      </c>
      <c r="G2097" t="s">
        <v>141</v>
      </c>
      <c r="H2097" t="s">
        <v>200</v>
      </c>
      <c r="I2097" t="s">
        <v>142</v>
      </c>
      <c r="J2097" s="1">
        <v>46113</v>
      </c>
      <c r="K2097" t="s">
        <v>440</v>
      </c>
      <c r="L2097">
        <v>1</v>
      </c>
      <c r="M2097" t="s">
        <v>441</v>
      </c>
      <c r="N2097" t="s">
        <v>442</v>
      </c>
      <c r="O2097" t="s">
        <v>156</v>
      </c>
      <c r="P2097" t="s">
        <v>150</v>
      </c>
      <c r="Q2097">
        <v>715.62</v>
      </c>
      <c r="R2097">
        <v>67</v>
      </c>
      <c r="S2097">
        <v>11790.34</v>
      </c>
      <c r="T2097">
        <v>2796.31</v>
      </c>
      <c r="U2097">
        <v>8</v>
      </c>
      <c r="V2097">
        <v>3</v>
      </c>
      <c r="W2097">
        <v>266.95999999999998</v>
      </c>
      <c r="X2097">
        <v>266.95999999999998</v>
      </c>
      <c r="Y2097">
        <v>55</v>
      </c>
      <c r="Z2097">
        <v>8994.0300000000007</v>
      </c>
      <c r="AA2097">
        <v>8278.41</v>
      </c>
      <c r="AB2097">
        <v>2169.0300000000002</v>
      </c>
      <c r="AC2097">
        <v>6109.38</v>
      </c>
      <c r="AD2097">
        <v>1</v>
      </c>
      <c r="AE2097">
        <v>2</v>
      </c>
      <c r="AF2097">
        <v>45</v>
      </c>
      <c r="AG2097">
        <v>6</v>
      </c>
      <c r="AH2097">
        <v>12</v>
      </c>
      <c r="AI2097">
        <v>2</v>
      </c>
      <c r="AJ2097">
        <v>20</v>
      </c>
      <c r="AK2097">
        <v>7</v>
      </c>
      <c r="AL2097">
        <v>3</v>
      </c>
      <c r="AM2097">
        <v>4</v>
      </c>
      <c r="AN2097">
        <v>1</v>
      </c>
      <c r="AO2097">
        <v>39</v>
      </c>
      <c r="AP2097">
        <v>144</v>
      </c>
      <c r="AQ2097">
        <v>42</v>
      </c>
      <c r="AR2097">
        <v>0</v>
      </c>
      <c r="AS2097">
        <v>26</v>
      </c>
      <c r="AT2097">
        <v>0</v>
      </c>
      <c r="AU2097">
        <v>0</v>
      </c>
      <c r="AV2097">
        <v>0</v>
      </c>
      <c r="AW2097">
        <v>0</v>
      </c>
      <c r="AX2097">
        <v>0</v>
      </c>
      <c r="AY2097">
        <v>17</v>
      </c>
      <c r="AZ2097">
        <v>28</v>
      </c>
      <c r="BA2097">
        <v>16</v>
      </c>
      <c r="BB2097">
        <v>2</v>
      </c>
      <c r="BC2097">
        <v>0</v>
      </c>
      <c r="BD2097">
        <v>0</v>
      </c>
      <c r="BE2097">
        <v>0</v>
      </c>
      <c r="BF2097">
        <v>41</v>
      </c>
      <c r="BG2097">
        <v>250</v>
      </c>
      <c r="BH2097">
        <v>2</v>
      </c>
      <c r="BI2097">
        <v>8</v>
      </c>
      <c r="BJ2097" s="2">
        <v>46132</v>
      </c>
      <c r="BK2097">
        <v>0</v>
      </c>
      <c r="BL2097" s="3" t="str">
        <f>VLOOKUP(O2097,DropDownList!$H$1:$I$7,2,FALSE)</f>
        <v>2023/24</v>
      </c>
      <c r="BM2097" s="3" t="str">
        <f t="shared" si="32"/>
        <v>FISCAL FINES</v>
      </c>
    </row>
    <row r="2098" spans="1:65" x14ac:dyDescent="0.2">
      <c r="A2098">
        <v>2026</v>
      </c>
      <c r="B2098">
        <v>4</v>
      </c>
      <c r="C2098" t="s">
        <v>198</v>
      </c>
      <c r="D2098" t="s">
        <v>212</v>
      </c>
      <c r="E2098" t="s">
        <v>34</v>
      </c>
      <c r="F2098">
        <v>9293</v>
      </c>
      <c r="G2098" t="s">
        <v>141</v>
      </c>
      <c r="H2098" t="s">
        <v>200</v>
      </c>
      <c r="I2098" t="s">
        <v>142</v>
      </c>
      <c r="J2098" s="1">
        <v>46113</v>
      </c>
      <c r="K2098" t="s">
        <v>440</v>
      </c>
      <c r="L2098">
        <v>1</v>
      </c>
      <c r="M2098" t="s">
        <v>441</v>
      </c>
      <c r="N2098" t="s">
        <v>442</v>
      </c>
      <c r="O2098" t="s">
        <v>149</v>
      </c>
      <c r="P2098" t="s">
        <v>150</v>
      </c>
      <c r="Q2098">
        <v>2974.54</v>
      </c>
      <c r="R2098">
        <v>40</v>
      </c>
      <c r="S2098">
        <v>6839.07</v>
      </c>
      <c r="T2098">
        <v>554.25</v>
      </c>
      <c r="U2098">
        <v>16</v>
      </c>
      <c r="V2098">
        <v>14</v>
      </c>
      <c r="W2098">
        <v>2344.9899999999998</v>
      </c>
      <c r="X2098">
        <v>2589.56</v>
      </c>
      <c r="Y2098">
        <v>37</v>
      </c>
      <c r="Z2098">
        <v>6284.82</v>
      </c>
      <c r="AA2098">
        <v>3310.28</v>
      </c>
      <c r="AB2098">
        <v>605.26</v>
      </c>
      <c r="AC2098">
        <v>2705.02</v>
      </c>
      <c r="AD2098">
        <v>10</v>
      </c>
      <c r="AE2098">
        <v>4</v>
      </c>
      <c r="AF2098">
        <v>21</v>
      </c>
      <c r="AG2098">
        <v>6</v>
      </c>
      <c r="AH2098">
        <v>3</v>
      </c>
      <c r="AI2098">
        <v>10</v>
      </c>
      <c r="AJ2098">
        <v>10</v>
      </c>
      <c r="AK2098">
        <v>8</v>
      </c>
      <c r="AL2098">
        <v>2</v>
      </c>
      <c r="AM2098">
        <v>0</v>
      </c>
      <c r="AN2098">
        <v>0</v>
      </c>
      <c r="AO2098">
        <v>22</v>
      </c>
      <c r="AP2098">
        <v>38</v>
      </c>
      <c r="AQ2098">
        <v>24</v>
      </c>
      <c r="AR2098">
        <v>0</v>
      </c>
      <c r="AS2098">
        <v>7</v>
      </c>
      <c r="AT2098">
        <v>0</v>
      </c>
      <c r="AU2098">
        <v>0</v>
      </c>
      <c r="AV2098">
        <v>0</v>
      </c>
      <c r="AW2098">
        <v>0</v>
      </c>
      <c r="AX2098">
        <v>0</v>
      </c>
      <c r="AY2098">
        <v>2</v>
      </c>
      <c r="AZ2098">
        <v>4</v>
      </c>
      <c r="BA2098">
        <v>0</v>
      </c>
      <c r="BB2098">
        <v>0</v>
      </c>
      <c r="BC2098">
        <v>0</v>
      </c>
      <c r="BD2098">
        <v>0</v>
      </c>
      <c r="BE2098">
        <v>0</v>
      </c>
      <c r="BF2098">
        <v>23</v>
      </c>
      <c r="BG2098">
        <v>1839.98</v>
      </c>
      <c r="BH2098">
        <v>0</v>
      </c>
      <c r="BI2098">
        <v>16</v>
      </c>
      <c r="BJ2098" s="2">
        <v>46132</v>
      </c>
      <c r="BK2098">
        <v>0</v>
      </c>
      <c r="BL2098" s="3" t="str">
        <f>VLOOKUP(O2098,DropDownList!$H$1:$I$7,2,FALSE)</f>
        <v>2025/26</v>
      </c>
      <c r="BM2098" s="3" t="str">
        <f t="shared" si="32"/>
        <v>FISCAL FINES</v>
      </c>
    </row>
    <row r="2099" spans="1:65" x14ac:dyDescent="0.2">
      <c r="A2099">
        <v>2026</v>
      </c>
      <c r="B2099">
        <v>4</v>
      </c>
      <c r="C2099" t="s">
        <v>198</v>
      </c>
      <c r="D2099" t="s">
        <v>212</v>
      </c>
      <c r="E2099" t="s">
        <v>34</v>
      </c>
      <c r="F2099">
        <v>9293</v>
      </c>
      <c r="G2099" t="s">
        <v>141</v>
      </c>
      <c r="H2099" t="s">
        <v>200</v>
      </c>
      <c r="I2099" t="s">
        <v>142</v>
      </c>
      <c r="J2099" s="1">
        <v>46113</v>
      </c>
      <c r="K2099" t="s">
        <v>440</v>
      </c>
      <c r="L2099">
        <v>1</v>
      </c>
      <c r="M2099" t="s">
        <v>441</v>
      </c>
      <c r="N2099" t="s">
        <v>442</v>
      </c>
      <c r="O2099" t="s">
        <v>147</v>
      </c>
      <c r="P2099" t="s">
        <v>146</v>
      </c>
      <c r="Q2099">
        <v>30</v>
      </c>
      <c r="R2099">
        <v>36</v>
      </c>
      <c r="S2099">
        <v>590</v>
      </c>
      <c r="T2099">
        <v>10</v>
      </c>
      <c r="U2099">
        <v>8</v>
      </c>
      <c r="V2099">
        <v>0</v>
      </c>
      <c r="W2099">
        <v>0</v>
      </c>
      <c r="X2099">
        <v>0</v>
      </c>
      <c r="Y2099">
        <v>0</v>
      </c>
      <c r="Z2099">
        <v>0</v>
      </c>
      <c r="AA2099">
        <v>550</v>
      </c>
      <c r="AB2099">
        <v>0</v>
      </c>
      <c r="AC2099">
        <v>0</v>
      </c>
      <c r="AD2099">
        <v>0</v>
      </c>
      <c r="AE2099">
        <v>0</v>
      </c>
      <c r="AF2099">
        <v>33</v>
      </c>
      <c r="AG2099">
        <v>0</v>
      </c>
      <c r="AH2099">
        <v>1</v>
      </c>
      <c r="AI2099">
        <v>2</v>
      </c>
      <c r="AJ2099">
        <v>0</v>
      </c>
      <c r="AK2099">
        <v>0</v>
      </c>
      <c r="AL2099">
        <v>0</v>
      </c>
      <c r="AM2099">
        <v>0</v>
      </c>
      <c r="AN2099">
        <v>0</v>
      </c>
      <c r="AO2099">
        <v>20</v>
      </c>
      <c r="AP2099">
        <v>82</v>
      </c>
      <c r="AQ2099">
        <v>25</v>
      </c>
      <c r="AR2099">
        <v>0</v>
      </c>
      <c r="AS2099">
        <v>10</v>
      </c>
      <c r="AT2099">
        <v>0</v>
      </c>
      <c r="AU2099">
        <v>7</v>
      </c>
      <c r="AV2099">
        <v>1</v>
      </c>
      <c r="AW2099">
        <v>0</v>
      </c>
      <c r="AX2099">
        <v>0</v>
      </c>
      <c r="AY2099">
        <v>8</v>
      </c>
      <c r="AZ2099">
        <v>12</v>
      </c>
      <c r="BA2099">
        <v>5</v>
      </c>
      <c r="BB2099">
        <v>0</v>
      </c>
      <c r="BC2099">
        <v>0</v>
      </c>
      <c r="BD2099">
        <v>2</v>
      </c>
      <c r="BE2099">
        <v>0</v>
      </c>
      <c r="BF2099">
        <v>36</v>
      </c>
      <c r="BG2099">
        <v>30</v>
      </c>
      <c r="BH2099">
        <v>0</v>
      </c>
      <c r="BI2099">
        <v>7</v>
      </c>
      <c r="BJ2099" s="2">
        <v>46132</v>
      </c>
      <c r="BK2099">
        <v>0</v>
      </c>
      <c r="BL2099" s="3" t="str">
        <f>VLOOKUP(O2099,DropDownList!$H$1:$I$7,2,FALSE)</f>
        <v>2024/25</v>
      </c>
      <c r="BM2099" s="3" t="str">
        <f t="shared" si="32"/>
        <v>VSUR</v>
      </c>
    </row>
    <row r="2100" spans="1:65" x14ac:dyDescent="0.2">
      <c r="A2100">
        <v>2026</v>
      </c>
      <c r="B2100">
        <v>4</v>
      </c>
      <c r="C2100" t="s">
        <v>198</v>
      </c>
      <c r="D2100" t="s">
        <v>212</v>
      </c>
      <c r="E2100" t="s">
        <v>34</v>
      </c>
      <c r="F2100">
        <v>9293</v>
      </c>
      <c r="G2100" t="s">
        <v>141</v>
      </c>
      <c r="H2100" t="s">
        <v>200</v>
      </c>
      <c r="I2100" t="s">
        <v>142</v>
      </c>
      <c r="J2100" s="1">
        <v>46113</v>
      </c>
      <c r="K2100" t="s">
        <v>440</v>
      </c>
      <c r="L2100">
        <v>1</v>
      </c>
      <c r="M2100" t="s">
        <v>441</v>
      </c>
      <c r="N2100" t="s">
        <v>442</v>
      </c>
      <c r="O2100" t="s">
        <v>156</v>
      </c>
      <c r="P2100" t="s">
        <v>154</v>
      </c>
      <c r="Q2100">
        <v>730</v>
      </c>
      <c r="R2100">
        <v>35</v>
      </c>
      <c r="S2100">
        <v>12830</v>
      </c>
      <c r="T2100">
        <v>680</v>
      </c>
      <c r="U2100">
        <v>2</v>
      </c>
      <c r="V2100">
        <v>2</v>
      </c>
      <c r="W2100">
        <v>730</v>
      </c>
      <c r="X2100">
        <v>730</v>
      </c>
      <c r="Y2100">
        <v>0</v>
      </c>
      <c r="Z2100">
        <v>0</v>
      </c>
      <c r="AA2100">
        <v>11420</v>
      </c>
      <c r="AB2100">
        <v>500</v>
      </c>
      <c r="AC2100">
        <v>10340</v>
      </c>
      <c r="AD2100">
        <v>2</v>
      </c>
      <c r="AE2100">
        <v>0</v>
      </c>
      <c r="AF2100">
        <v>31</v>
      </c>
      <c r="AG2100">
        <v>0</v>
      </c>
      <c r="AH2100">
        <v>1</v>
      </c>
      <c r="AI2100">
        <v>2</v>
      </c>
      <c r="AJ2100">
        <v>0</v>
      </c>
      <c r="AK2100">
        <v>0</v>
      </c>
      <c r="AL2100">
        <v>0</v>
      </c>
      <c r="AM2100">
        <v>0</v>
      </c>
      <c r="AN2100">
        <v>0</v>
      </c>
      <c r="AO2100">
        <v>18</v>
      </c>
      <c r="AP2100">
        <v>52</v>
      </c>
      <c r="AQ2100">
        <v>18</v>
      </c>
      <c r="AR2100">
        <v>0</v>
      </c>
      <c r="AS2100">
        <v>8</v>
      </c>
      <c r="AT2100">
        <v>0</v>
      </c>
      <c r="AU2100">
        <v>4</v>
      </c>
      <c r="AV2100">
        <v>0</v>
      </c>
      <c r="AW2100">
        <v>1</v>
      </c>
      <c r="AX2100">
        <v>0</v>
      </c>
      <c r="AY2100">
        <v>4</v>
      </c>
      <c r="AZ2100">
        <v>7</v>
      </c>
      <c r="BA2100">
        <v>5</v>
      </c>
      <c r="BB2100">
        <v>2</v>
      </c>
      <c r="BC2100">
        <v>0</v>
      </c>
      <c r="BD2100">
        <v>1</v>
      </c>
      <c r="BE2100">
        <v>0</v>
      </c>
      <c r="BF2100">
        <v>33</v>
      </c>
      <c r="BG2100">
        <v>730</v>
      </c>
      <c r="BH2100">
        <v>1</v>
      </c>
      <c r="BI2100">
        <v>1</v>
      </c>
      <c r="BJ2100" s="2">
        <v>46132</v>
      </c>
      <c r="BK2100">
        <v>1</v>
      </c>
      <c r="BL2100" s="3" t="str">
        <f>VLOOKUP(O2100,DropDownList!$H$1:$I$7,2,FALSE)</f>
        <v>2023/24</v>
      </c>
      <c r="BM2100" s="3" t="str">
        <f t="shared" si="32"/>
        <v>JP COURT</v>
      </c>
    </row>
    <row r="2101" spans="1:65" x14ac:dyDescent="0.2">
      <c r="A2101">
        <v>2026</v>
      </c>
      <c r="B2101">
        <v>4</v>
      </c>
      <c r="C2101" t="s">
        <v>198</v>
      </c>
      <c r="D2101" t="s">
        <v>212</v>
      </c>
      <c r="E2101" t="s">
        <v>34</v>
      </c>
      <c r="F2101">
        <v>9293</v>
      </c>
      <c r="G2101" t="s">
        <v>141</v>
      </c>
      <c r="H2101" t="s">
        <v>200</v>
      </c>
      <c r="I2101" t="s">
        <v>142</v>
      </c>
      <c r="J2101" s="1">
        <v>46113</v>
      </c>
      <c r="K2101" t="s">
        <v>440</v>
      </c>
      <c r="L2101">
        <v>1</v>
      </c>
      <c r="M2101" t="s">
        <v>441</v>
      </c>
      <c r="N2101" t="s">
        <v>442</v>
      </c>
      <c r="O2101" t="s">
        <v>147</v>
      </c>
      <c r="P2101" t="s">
        <v>152</v>
      </c>
      <c r="Q2101">
        <v>0</v>
      </c>
      <c r="R2101">
        <v>6</v>
      </c>
      <c r="S2101">
        <v>240</v>
      </c>
      <c r="T2101">
        <v>40</v>
      </c>
      <c r="U2101">
        <v>0</v>
      </c>
      <c r="V2101">
        <v>0</v>
      </c>
      <c r="W2101">
        <v>0</v>
      </c>
      <c r="X2101">
        <v>0</v>
      </c>
      <c r="Y2101">
        <v>0</v>
      </c>
      <c r="Z2101">
        <v>0</v>
      </c>
      <c r="AA2101">
        <v>200</v>
      </c>
      <c r="AB2101">
        <v>0</v>
      </c>
      <c r="AC2101">
        <v>200</v>
      </c>
      <c r="AD2101">
        <v>0</v>
      </c>
      <c r="AE2101">
        <v>0</v>
      </c>
      <c r="AF2101">
        <v>5</v>
      </c>
      <c r="AG2101">
        <v>0</v>
      </c>
      <c r="AH2101">
        <v>1</v>
      </c>
      <c r="AI2101">
        <v>0</v>
      </c>
      <c r="AJ2101">
        <v>0</v>
      </c>
      <c r="AK2101">
        <v>0</v>
      </c>
      <c r="AL2101">
        <v>0</v>
      </c>
      <c r="AM2101">
        <v>0</v>
      </c>
      <c r="AN2101">
        <v>0</v>
      </c>
      <c r="AO2101">
        <v>0</v>
      </c>
      <c r="AP2101">
        <v>0</v>
      </c>
      <c r="AQ2101">
        <v>0</v>
      </c>
      <c r="AR2101">
        <v>0</v>
      </c>
      <c r="AS2101">
        <v>0</v>
      </c>
      <c r="AT2101">
        <v>0</v>
      </c>
      <c r="AU2101">
        <v>0</v>
      </c>
      <c r="AV2101">
        <v>0</v>
      </c>
      <c r="AW2101">
        <v>0</v>
      </c>
      <c r="AX2101">
        <v>0</v>
      </c>
      <c r="AY2101">
        <v>0</v>
      </c>
      <c r="AZ2101">
        <v>0</v>
      </c>
      <c r="BA2101">
        <v>0</v>
      </c>
      <c r="BB2101">
        <v>0</v>
      </c>
      <c r="BC2101">
        <v>0</v>
      </c>
      <c r="BD2101">
        <v>0</v>
      </c>
      <c r="BE2101">
        <v>0</v>
      </c>
      <c r="BF2101">
        <v>0</v>
      </c>
      <c r="BG2101">
        <v>0</v>
      </c>
      <c r="BH2101">
        <v>0</v>
      </c>
      <c r="BI2101">
        <v>0</v>
      </c>
      <c r="BJ2101" s="2">
        <v>46132</v>
      </c>
      <c r="BK2101">
        <v>0</v>
      </c>
      <c r="BL2101" s="3" t="str">
        <f>VLOOKUP(O2101,DropDownList!$H$1:$I$7,2,FALSE)</f>
        <v>2024/25</v>
      </c>
      <c r="BM2101" s="3" t="str">
        <f t="shared" si="32"/>
        <v>PCOA</v>
      </c>
    </row>
    <row r="2102" spans="1:65" x14ac:dyDescent="0.2">
      <c r="A2102">
        <v>2026</v>
      </c>
      <c r="B2102">
        <v>4</v>
      </c>
      <c r="C2102" t="s">
        <v>198</v>
      </c>
      <c r="D2102" t="s">
        <v>212</v>
      </c>
      <c r="E2102" t="s">
        <v>34</v>
      </c>
      <c r="F2102">
        <v>9293</v>
      </c>
      <c r="G2102" t="s">
        <v>141</v>
      </c>
      <c r="H2102" t="s">
        <v>200</v>
      </c>
      <c r="I2102" t="s">
        <v>142</v>
      </c>
      <c r="J2102" s="1">
        <v>46113</v>
      </c>
      <c r="K2102" t="s">
        <v>440</v>
      </c>
      <c r="L2102">
        <v>1</v>
      </c>
      <c r="M2102" t="s">
        <v>441</v>
      </c>
      <c r="N2102" t="s">
        <v>442</v>
      </c>
      <c r="O2102" t="s">
        <v>147</v>
      </c>
      <c r="P2102" t="s">
        <v>148</v>
      </c>
      <c r="Q2102">
        <v>0</v>
      </c>
      <c r="R2102">
        <v>1</v>
      </c>
      <c r="S2102">
        <v>60</v>
      </c>
      <c r="T2102">
        <v>0</v>
      </c>
      <c r="U2102">
        <v>0</v>
      </c>
      <c r="V2102">
        <v>0</v>
      </c>
      <c r="W2102">
        <v>0</v>
      </c>
      <c r="X2102">
        <v>0</v>
      </c>
      <c r="Y2102">
        <v>0</v>
      </c>
      <c r="Z2102">
        <v>0</v>
      </c>
      <c r="AA2102">
        <v>60</v>
      </c>
      <c r="AB2102">
        <v>0</v>
      </c>
      <c r="AC2102">
        <v>60</v>
      </c>
      <c r="AD2102">
        <v>0</v>
      </c>
      <c r="AE2102">
        <v>0</v>
      </c>
      <c r="AF2102">
        <v>1</v>
      </c>
      <c r="AG2102">
        <v>0</v>
      </c>
      <c r="AH2102">
        <v>0</v>
      </c>
      <c r="AI2102">
        <v>0</v>
      </c>
      <c r="AJ2102">
        <v>0</v>
      </c>
      <c r="AK2102">
        <v>0</v>
      </c>
      <c r="AL2102">
        <v>0</v>
      </c>
      <c r="AM2102">
        <v>0</v>
      </c>
      <c r="AN2102">
        <v>0</v>
      </c>
      <c r="AO2102">
        <v>0</v>
      </c>
      <c r="AP2102">
        <v>0</v>
      </c>
      <c r="AQ2102">
        <v>0</v>
      </c>
      <c r="AR2102">
        <v>0</v>
      </c>
      <c r="AS2102">
        <v>0</v>
      </c>
      <c r="AT2102">
        <v>0</v>
      </c>
      <c r="AU2102">
        <v>0</v>
      </c>
      <c r="AV2102">
        <v>0</v>
      </c>
      <c r="AW2102">
        <v>0</v>
      </c>
      <c r="AX2102">
        <v>0</v>
      </c>
      <c r="AY2102">
        <v>0</v>
      </c>
      <c r="AZ2102">
        <v>0</v>
      </c>
      <c r="BA2102">
        <v>0</v>
      </c>
      <c r="BB2102">
        <v>0</v>
      </c>
      <c r="BC2102">
        <v>0</v>
      </c>
      <c r="BD2102">
        <v>0</v>
      </c>
      <c r="BE2102">
        <v>0</v>
      </c>
      <c r="BF2102">
        <v>0</v>
      </c>
      <c r="BG2102">
        <v>0</v>
      </c>
      <c r="BH2102">
        <v>0</v>
      </c>
      <c r="BI2102">
        <v>0</v>
      </c>
      <c r="BJ2102" s="2">
        <v>46132</v>
      </c>
      <c r="BK2102">
        <v>0</v>
      </c>
      <c r="BL2102" s="3" t="str">
        <f>VLOOKUP(O2102,DropDownList!$H$1:$I$7,2,FALSE)</f>
        <v>2024/25</v>
      </c>
      <c r="BM2102" s="3" t="str">
        <f t="shared" si="32"/>
        <v>PRAS</v>
      </c>
    </row>
    <row r="2103" spans="1:65" x14ac:dyDescent="0.2">
      <c r="A2103">
        <v>2026</v>
      </c>
      <c r="B2103">
        <v>4</v>
      </c>
      <c r="C2103" t="s">
        <v>198</v>
      </c>
      <c r="D2103" t="s">
        <v>212</v>
      </c>
      <c r="E2103" t="s">
        <v>34</v>
      </c>
      <c r="F2103">
        <v>9293</v>
      </c>
      <c r="G2103" t="s">
        <v>141</v>
      </c>
      <c r="H2103" t="s">
        <v>200</v>
      </c>
      <c r="I2103" t="s">
        <v>142</v>
      </c>
      <c r="J2103" s="1">
        <v>46113</v>
      </c>
      <c r="K2103" t="s">
        <v>440</v>
      </c>
      <c r="L2103">
        <v>1</v>
      </c>
      <c r="M2103" t="s">
        <v>441</v>
      </c>
      <c r="N2103" t="s">
        <v>442</v>
      </c>
      <c r="O2103" t="s">
        <v>147</v>
      </c>
      <c r="P2103" t="s">
        <v>154</v>
      </c>
      <c r="Q2103">
        <v>2031.22</v>
      </c>
      <c r="R2103">
        <v>37</v>
      </c>
      <c r="S2103">
        <v>10710</v>
      </c>
      <c r="T2103">
        <v>140</v>
      </c>
      <c r="U2103">
        <v>8</v>
      </c>
      <c r="V2103">
        <v>3</v>
      </c>
      <c r="W2103">
        <v>690.33</v>
      </c>
      <c r="X2103">
        <v>810.33</v>
      </c>
      <c r="Y2103">
        <v>0</v>
      </c>
      <c r="Z2103">
        <v>0</v>
      </c>
      <c r="AA2103">
        <v>8538.7800000000007</v>
      </c>
      <c r="AB2103">
        <v>200</v>
      </c>
      <c r="AC2103">
        <v>7788.78</v>
      </c>
      <c r="AD2103">
        <v>0</v>
      </c>
      <c r="AE2103">
        <v>3</v>
      </c>
      <c r="AF2103">
        <v>28</v>
      </c>
      <c r="AG2103">
        <v>6</v>
      </c>
      <c r="AH2103">
        <v>1</v>
      </c>
      <c r="AI2103">
        <v>2</v>
      </c>
      <c r="AJ2103">
        <v>0</v>
      </c>
      <c r="AK2103">
        <v>0</v>
      </c>
      <c r="AL2103">
        <v>0</v>
      </c>
      <c r="AM2103">
        <v>0</v>
      </c>
      <c r="AN2103">
        <v>0</v>
      </c>
      <c r="AO2103">
        <v>21</v>
      </c>
      <c r="AP2103">
        <v>77</v>
      </c>
      <c r="AQ2103">
        <v>24</v>
      </c>
      <c r="AR2103">
        <v>0</v>
      </c>
      <c r="AS2103">
        <v>10</v>
      </c>
      <c r="AT2103">
        <v>0</v>
      </c>
      <c r="AU2103">
        <v>7</v>
      </c>
      <c r="AV2103">
        <v>1</v>
      </c>
      <c r="AW2103">
        <v>0</v>
      </c>
      <c r="AX2103">
        <v>0</v>
      </c>
      <c r="AY2103">
        <v>6</v>
      </c>
      <c r="AZ2103">
        <v>10</v>
      </c>
      <c r="BA2103">
        <v>5</v>
      </c>
      <c r="BB2103">
        <v>0</v>
      </c>
      <c r="BC2103">
        <v>0</v>
      </c>
      <c r="BD2103">
        <v>2</v>
      </c>
      <c r="BE2103">
        <v>0</v>
      </c>
      <c r="BF2103">
        <v>37</v>
      </c>
      <c r="BG2103">
        <v>660</v>
      </c>
      <c r="BH2103">
        <v>0</v>
      </c>
      <c r="BI2103">
        <v>7</v>
      </c>
      <c r="BJ2103" s="2">
        <v>46132</v>
      </c>
      <c r="BK2103">
        <v>0</v>
      </c>
      <c r="BL2103" s="3" t="str">
        <f>VLOOKUP(O2103,DropDownList!$H$1:$I$7,2,FALSE)</f>
        <v>2024/25</v>
      </c>
      <c r="BM2103" s="3" t="str">
        <f t="shared" si="32"/>
        <v>JP COURT</v>
      </c>
    </row>
    <row r="2104" spans="1:65" x14ac:dyDescent="0.2">
      <c r="A2104">
        <v>2026</v>
      </c>
      <c r="B2104">
        <v>4</v>
      </c>
      <c r="C2104" t="s">
        <v>198</v>
      </c>
      <c r="D2104" t="s">
        <v>212</v>
      </c>
      <c r="E2104" t="s">
        <v>34</v>
      </c>
      <c r="F2104">
        <v>9293</v>
      </c>
      <c r="G2104" t="s">
        <v>141</v>
      </c>
      <c r="H2104" t="s">
        <v>200</v>
      </c>
      <c r="I2104" t="s">
        <v>142</v>
      </c>
      <c r="J2104" s="1">
        <v>46113</v>
      </c>
      <c r="K2104" t="s">
        <v>440</v>
      </c>
      <c r="L2104">
        <v>1</v>
      </c>
      <c r="M2104" t="s">
        <v>441</v>
      </c>
      <c r="N2104" t="s">
        <v>442</v>
      </c>
      <c r="O2104" t="s">
        <v>147</v>
      </c>
      <c r="P2104" t="s">
        <v>150</v>
      </c>
      <c r="Q2104">
        <v>2887.38</v>
      </c>
      <c r="R2104">
        <v>55</v>
      </c>
      <c r="S2104">
        <v>10601.03</v>
      </c>
      <c r="T2104">
        <v>1225.46</v>
      </c>
      <c r="U2104">
        <v>15</v>
      </c>
      <c r="V2104">
        <v>5</v>
      </c>
      <c r="W2104">
        <v>652.1</v>
      </c>
      <c r="X2104">
        <v>652.1</v>
      </c>
      <c r="Y2104">
        <v>48</v>
      </c>
      <c r="Z2104">
        <v>9375.57</v>
      </c>
      <c r="AA2104">
        <v>6488.19</v>
      </c>
      <c r="AB2104">
        <v>2273.4699999999998</v>
      </c>
      <c r="AC2104">
        <v>4214.72</v>
      </c>
      <c r="AD2104">
        <v>5</v>
      </c>
      <c r="AE2104">
        <v>0</v>
      </c>
      <c r="AF2104">
        <v>33</v>
      </c>
      <c r="AG2104">
        <v>9</v>
      </c>
      <c r="AH2104">
        <v>7</v>
      </c>
      <c r="AI2104">
        <v>6</v>
      </c>
      <c r="AJ2104">
        <v>15</v>
      </c>
      <c r="AK2104">
        <v>7</v>
      </c>
      <c r="AL2104">
        <v>1</v>
      </c>
      <c r="AM2104">
        <v>4</v>
      </c>
      <c r="AN2104">
        <v>0</v>
      </c>
      <c r="AO2104">
        <v>29</v>
      </c>
      <c r="AP2104">
        <v>107</v>
      </c>
      <c r="AQ2104">
        <v>32</v>
      </c>
      <c r="AR2104">
        <v>0</v>
      </c>
      <c r="AS2104">
        <v>15</v>
      </c>
      <c r="AT2104">
        <v>0</v>
      </c>
      <c r="AU2104">
        <v>0</v>
      </c>
      <c r="AV2104">
        <v>0</v>
      </c>
      <c r="AW2104">
        <v>0</v>
      </c>
      <c r="AX2104">
        <v>0</v>
      </c>
      <c r="AY2104">
        <v>15</v>
      </c>
      <c r="AZ2104">
        <v>19</v>
      </c>
      <c r="BA2104">
        <v>6</v>
      </c>
      <c r="BB2104">
        <v>4</v>
      </c>
      <c r="BC2104">
        <v>3</v>
      </c>
      <c r="BD2104">
        <v>1</v>
      </c>
      <c r="BE2104">
        <v>0</v>
      </c>
      <c r="BF2104">
        <v>29</v>
      </c>
      <c r="BG2104">
        <v>802.1</v>
      </c>
      <c r="BH2104">
        <v>0</v>
      </c>
      <c r="BI2104">
        <v>14</v>
      </c>
      <c r="BJ2104" s="2">
        <v>46132</v>
      </c>
      <c r="BK2104">
        <v>0</v>
      </c>
      <c r="BL2104" s="3" t="str">
        <f>VLOOKUP(O2104,DropDownList!$H$1:$I$7,2,FALSE)</f>
        <v>2024/25</v>
      </c>
      <c r="BM2104" s="3" t="str">
        <f t="shared" si="32"/>
        <v>FISCAL FINES</v>
      </c>
    </row>
    <row r="2105" spans="1:65" x14ac:dyDescent="0.2">
      <c r="A2105">
        <v>2026</v>
      </c>
      <c r="B2105">
        <v>4</v>
      </c>
      <c r="C2105" t="s">
        <v>198</v>
      </c>
      <c r="D2105" t="s">
        <v>212</v>
      </c>
      <c r="E2105" t="s">
        <v>34</v>
      </c>
      <c r="F2105">
        <v>9293</v>
      </c>
      <c r="G2105" t="s">
        <v>141</v>
      </c>
      <c r="H2105" t="s">
        <v>200</v>
      </c>
      <c r="I2105" t="s">
        <v>142</v>
      </c>
      <c r="J2105" s="1">
        <v>46113</v>
      </c>
      <c r="K2105" t="s">
        <v>440</v>
      </c>
      <c r="L2105">
        <v>1</v>
      </c>
      <c r="M2105" t="s">
        <v>441</v>
      </c>
      <c r="N2105" t="s">
        <v>442</v>
      </c>
      <c r="O2105" t="s">
        <v>149</v>
      </c>
      <c r="P2105" t="s">
        <v>146</v>
      </c>
      <c r="Q2105">
        <v>90</v>
      </c>
      <c r="R2105">
        <v>19</v>
      </c>
      <c r="S2105">
        <v>320</v>
      </c>
      <c r="T2105">
        <v>0</v>
      </c>
      <c r="U2105">
        <v>9</v>
      </c>
      <c r="V2105">
        <v>4</v>
      </c>
      <c r="W2105">
        <v>50</v>
      </c>
      <c r="X2105">
        <v>50</v>
      </c>
      <c r="Y2105">
        <v>0</v>
      </c>
      <c r="Z2105">
        <v>0</v>
      </c>
      <c r="AA2105">
        <v>230</v>
      </c>
      <c r="AB2105">
        <v>0</v>
      </c>
      <c r="AC2105">
        <v>0</v>
      </c>
      <c r="AD2105">
        <v>4</v>
      </c>
      <c r="AE2105">
        <v>0</v>
      </c>
      <c r="AF2105">
        <v>13</v>
      </c>
      <c r="AG2105">
        <v>0</v>
      </c>
      <c r="AH2105">
        <v>0</v>
      </c>
      <c r="AI2105">
        <v>6</v>
      </c>
      <c r="AJ2105">
        <v>0</v>
      </c>
      <c r="AK2105">
        <v>0</v>
      </c>
      <c r="AL2105">
        <v>0</v>
      </c>
      <c r="AM2105">
        <v>0</v>
      </c>
      <c r="AN2105">
        <v>0</v>
      </c>
      <c r="AO2105">
        <v>10</v>
      </c>
      <c r="AP2105">
        <v>23</v>
      </c>
      <c r="AQ2105">
        <v>10</v>
      </c>
      <c r="AR2105">
        <v>0</v>
      </c>
      <c r="AS2105">
        <v>2</v>
      </c>
      <c r="AT2105">
        <v>2</v>
      </c>
      <c r="AU2105">
        <v>0</v>
      </c>
      <c r="AV2105">
        <v>0</v>
      </c>
      <c r="AW2105">
        <v>0</v>
      </c>
      <c r="AX2105">
        <v>0</v>
      </c>
      <c r="AY2105">
        <v>3</v>
      </c>
      <c r="AZ2105">
        <v>4</v>
      </c>
      <c r="BA2105">
        <v>0</v>
      </c>
      <c r="BB2105">
        <v>0</v>
      </c>
      <c r="BC2105">
        <v>0</v>
      </c>
      <c r="BD2105">
        <v>0</v>
      </c>
      <c r="BE2105">
        <v>0</v>
      </c>
      <c r="BF2105">
        <v>19</v>
      </c>
      <c r="BG2105">
        <v>90</v>
      </c>
      <c r="BH2105">
        <v>0</v>
      </c>
      <c r="BI2105">
        <v>9</v>
      </c>
      <c r="BJ2105" s="2">
        <v>46132</v>
      </c>
      <c r="BK2105">
        <v>0</v>
      </c>
      <c r="BL2105" s="3" t="str">
        <f>VLOOKUP(O2105,DropDownList!$H$1:$I$7,2,FALSE)</f>
        <v>2025/26</v>
      </c>
      <c r="BM2105" s="3" t="str">
        <f t="shared" si="32"/>
        <v>VSUR</v>
      </c>
    </row>
    <row r="2106" spans="1:65" x14ac:dyDescent="0.2">
      <c r="A2106">
        <v>2026</v>
      </c>
      <c r="B2106">
        <v>4</v>
      </c>
      <c r="C2106" t="s">
        <v>198</v>
      </c>
      <c r="D2106" t="s">
        <v>212</v>
      </c>
      <c r="E2106" t="s">
        <v>34</v>
      </c>
      <c r="F2106">
        <v>9293</v>
      </c>
      <c r="G2106" t="s">
        <v>141</v>
      </c>
      <c r="H2106" t="s">
        <v>200</v>
      </c>
      <c r="I2106" t="s">
        <v>142</v>
      </c>
      <c r="J2106" s="1">
        <v>46113</v>
      </c>
      <c r="K2106" t="s">
        <v>440</v>
      </c>
      <c r="L2106">
        <v>1</v>
      </c>
      <c r="M2106" t="s">
        <v>441</v>
      </c>
      <c r="N2106" t="s">
        <v>442</v>
      </c>
      <c r="O2106" t="s">
        <v>149</v>
      </c>
      <c r="P2106" t="s">
        <v>152</v>
      </c>
      <c r="Q2106">
        <v>0</v>
      </c>
      <c r="R2106">
        <v>5</v>
      </c>
      <c r="S2106">
        <v>200</v>
      </c>
      <c r="T2106">
        <v>120</v>
      </c>
      <c r="U2106">
        <v>0</v>
      </c>
      <c r="V2106">
        <v>0</v>
      </c>
      <c r="W2106">
        <v>0</v>
      </c>
      <c r="X2106">
        <v>0</v>
      </c>
      <c r="Y2106">
        <v>0</v>
      </c>
      <c r="Z2106">
        <v>0</v>
      </c>
      <c r="AA2106">
        <v>80</v>
      </c>
      <c r="AB2106">
        <v>0</v>
      </c>
      <c r="AC2106">
        <v>80</v>
      </c>
      <c r="AD2106">
        <v>0</v>
      </c>
      <c r="AE2106">
        <v>0</v>
      </c>
      <c r="AF2106">
        <v>2</v>
      </c>
      <c r="AG2106">
        <v>0</v>
      </c>
      <c r="AH2106">
        <v>3</v>
      </c>
      <c r="AI2106">
        <v>0</v>
      </c>
      <c r="AJ2106">
        <v>0</v>
      </c>
      <c r="AK2106">
        <v>0</v>
      </c>
      <c r="AL2106">
        <v>0</v>
      </c>
      <c r="AM2106">
        <v>0</v>
      </c>
      <c r="AN2106">
        <v>0</v>
      </c>
      <c r="AO2106">
        <v>0</v>
      </c>
      <c r="AP2106">
        <v>0</v>
      </c>
      <c r="AQ2106">
        <v>0</v>
      </c>
      <c r="AR2106">
        <v>0</v>
      </c>
      <c r="AS2106">
        <v>0</v>
      </c>
      <c r="AT2106">
        <v>0</v>
      </c>
      <c r="AU2106">
        <v>0</v>
      </c>
      <c r="AV2106">
        <v>0</v>
      </c>
      <c r="AW2106">
        <v>0</v>
      </c>
      <c r="AX2106">
        <v>0</v>
      </c>
      <c r="AY2106">
        <v>0</v>
      </c>
      <c r="AZ2106">
        <v>0</v>
      </c>
      <c r="BA2106">
        <v>0</v>
      </c>
      <c r="BB2106">
        <v>0</v>
      </c>
      <c r="BC2106">
        <v>0</v>
      </c>
      <c r="BD2106">
        <v>0</v>
      </c>
      <c r="BE2106">
        <v>0</v>
      </c>
      <c r="BF2106">
        <v>0</v>
      </c>
      <c r="BG2106">
        <v>0</v>
      </c>
      <c r="BH2106">
        <v>0</v>
      </c>
      <c r="BI2106">
        <v>0</v>
      </c>
      <c r="BJ2106" s="2">
        <v>46132</v>
      </c>
      <c r="BK2106">
        <v>0</v>
      </c>
      <c r="BL2106" s="3" t="str">
        <f>VLOOKUP(O2106,DropDownList!$H$1:$I$7,2,FALSE)</f>
        <v>2025/26</v>
      </c>
      <c r="BM2106" s="3" t="str">
        <f t="shared" si="32"/>
        <v>PCOA</v>
      </c>
    </row>
    <row r="2107" spans="1:65" x14ac:dyDescent="0.2">
      <c r="A2107">
        <v>2026</v>
      </c>
      <c r="B2107">
        <v>4</v>
      </c>
      <c r="C2107" t="s">
        <v>198</v>
      </c>
      <c r="D2107" t="s">
        <v>212</v>
      </c>
      <c r="E2107" t="s">
        <v>34</v>
      </c>
      <c r="F2107">
        <v>9293</v>
      </c>
      <c r="G2107" t="s">
        <v>141</v>
      </c>
      <c r="H2107" t="s">
        <v>200</v>
      </c>
      <c r="I2107" t="s">
        <v>142</v>
      </c>
      <c r="J2107" s="1">
        <v>46113</v>
      </c>
      <c r="K2107" t="s">
        <v>440</v>
      </c>
      <c r="L2107">
        <v>1</v>
      </c>
      <c r="M2107" t="s">
        <v>441</v>
      </c>
      <c r="N2107" t="s">
        <v>442</v>
      </c>
      <c r="O2107" t="s">
        <v>149</v>
      </c>
      <c r="P2107" t="s">
        <v>148</v>
      </c>
      <c r="Q2107">
        <v>0</v>
      </c>
      <c r="R2107">
        <v>3</v>
      </c>
      <c r="S2107">
        <v>180</v>
      </c>
      <c r="T2107">
        <v>0</v>
      </c>
      <c r="U2107">
        <v>0</v>
      </c>
      <c r="V2107">
        <v>0</v>
      </c>
      <c r="W2107">
        <v>0</v>
      </c>
      <c r="X2107">
        <v>0</v>
      </c>
      <c r="Y2107">
        <v>0</v>
      </c>
      <c r="Z2107">
        <v>0</v>
      </c>
      <c r="AA2107">
        <v>180</v>
      </c>
      <c r="AB2107">
        <v>0</v>
      </c>
      <c r="AC2107">
        <v>180</v>
      </c>
      <c r="AD2107">
        <v>0</v>
      </c>
      <c r="AE2107">
        <v>0</v>
      </c>
      <c r="AF2107">
        <v>3</v>
      </c>
      <c r="AG2107">
        <v>0</v>
      </c>
      <c r="AH2107">
        <v>0</v>
      </c>
      <c r="AI2107">
        <v>0</v>
      </c>
      <c r="AJ2107">
        <v>0</v>
      </c>
      <c r="AK2107">
        <v>0</v>
      </c>
      <c r="AL2107">
        <v>0</v>
      </c>
      <c r="AM2107">
        <v>0</v>
      </c>
      <c r="AN2107">
        <v>0</v>
      </c>
      <c r="AO2107">
        <v>1</v>
      </c>
      <c r="AP2107">
        <v>1</v>
      </c>
      <c r="AQ2107">
        <v>1</v>
      </c>
      <c r="AR2107">
        <v>0</v>
      </c>
      <c r="AS2107">
        <v>0</v>
      </c>
      <c r="AT2107">
        <v>0</v>
      </c>
      <c r="AU2107">
        <v>0</v>
      </c>
      <c r="AV2107">
        <v>0</v>
      </c>
      <c r="AW2107">
        <v>0</v>
      </c>
      <c r="AX2107">
        <v>0</v>
      </c>
      <c r="AY2107">
        <v>0</v>
      </c>
      <c r="AZ2107">
        <v>0</v>
      </c>
      <c r="BA2107">
        <v>0</v>
      </c>
      <c r="BB2107">
        <v>0</v>
      </c>
      <c r="BC2107">
        <v>0</v>
      </c>
      <c r="BD2107">
        <v>0</v>
      </c>
      <c r="BE2107">
        <v>0</v>
      </c>
      <c r="BF2107">
        <v>1</v>
      </c>
      <c r="BG2107">
        <v>0</v>
      </c>
      <c r="BH2107">
        <v>0</v>
      </c>
      <c r="BI2107">
        <v>0</v>
      </c>
      <c r="BJ2107" s="2">
        <v>46132</v>
      </c>
      <c r="BK2107">
        <v>0</v>
      </c>
      <c r="BL2107" s="3" t="str">
        <f>VLOOKUP(O2107,DropDownList!$H$1:$I$7,2,FALSE)</f>
        <v>2025/26</v>
      </c>
      <c r="BM2107" s="3" t="str">
        <f t="shared" si="32"/>
        <v>PRAS</v>
      </c>
    </row>
    <row r="2108" spans="1:65" x14ac:dyDescent="0.2">
      <c r="A2108">
        <v>2026</v>
      </c>
      <c r="B2108">
        <v>4</v>
      </c>
      <c r="C2108" t="s">
        <v>198</v>
      </c>
      <c r="D2108" t="s">
        <v>212</v>
      </c>
      <c r="E2108" t="s">
        <v>34</v>
      </c>
      <c r="F2108">
        <v>9293</v>
      </c>
      <c r="G2108" t="s">
        <v>141</v>
      </c>
      <c r="H2108" t="s">
        <v>200</v>
      </c>
      <c r="I2108" t="s">
        <v>142</v>
      </c>
      <c r="J2108" s="1">
        <v>46113</v>
      </c>
      <c r="K2108" t="s">
        <v>440</v>
      </c>
      <c r="L2108">
        <v>1</v>
      </c>
      <c r="M2108" t="s">
        <v>441</v>
      </c>
      <c r="N2108" t="s">
        <v>442</v>
      </c>
      <c r="O2108" t="s">
        <v>149</v>
      </c>
      <c r="P2108" t="s">
        <v>154</v>
      </c>
      <c r="Q2108">
        <v>1914.95</v>
      </c>
      <c r="R2108">
        <v>19</v>
      </c>
      <c r="S2108">
        <v>5560</v>
      </c>
      <c r="T2108">
        <v>0</v>
      </c>
      <c r="U2108">
        <v>9</v>
      </c>
      <c r="V2108">
        <v>6</v>
      </c>
      <c r="W2108">
        <v>690</v>
      </c>
      <c r="X2108">
        <v>980</v>
      </c>
      <c r="Y2108">
        <v>0</v>
      </c>
      <c r="Z2108">
        <v>0</v>
      </c>
      <c r="AA2108">
        <v>3645.05</v>
      </c>
      <c r="AB2108">
        <v>0</v>
      </c>
      <c r="AC2108">
        <v>3415.05</v>
      </c>
      <c r="AD2108">
        <v>4</v>
      </c>
      <c r="AE2108">
        <v>2</v>
      </c>
      <c r="AF2108">
        <v>10</v>
      </c>
      <c r="AG2108">
        <v>3</v>
      </c>
      <c r="AH2108">
        <v>0</v>
      </c>
      <c r="AI2108">
        <v>6</v>
      </c>
      <c r="AJ2108">
        <v>0</v>
      </c>
      <c r="AK2108">
        <v>0</v>
      </c>
      <c r="AL2108">
        <v>0</v>
      </c>
      <c r="AM2108">
        <v>0</v>
      </c>
      <c r="AN2108">
        <v>0</v>
      </c>
      <c r="AO2108">
        <v>10</v>
      </c>
      <c r="AP2108">
        <v>23</v>
      </c>
      <c r="AQ2108">
        <v>10</v>
      </c>
      <c r="AR2108">
        <v>0</v>
      </c>
      <c r="AS2108">
        <v>2</v>
      </c>
      <c r="AT2108">
        <v>2</v>
      </c>
      <c r="AU2108">
        <v>0</v>
      </c>
      <c r="AV2108">
        <v>0</v>
      </c>
      <c r="AW2108">
        <v>0</v>
      </c>
      <c r="AX2108">
        <v>0</v>
      </c>
      <c r="AY2108">
        <v>3</v>
      </c>
      <c r="AZ2108">
        <v>4</v>
      </c>
      <c r="BA2108">
        <v>0</v>
      </c>
      <c r="BB2108">
        <v>0</v>
      </c>
      <c r="BC2108">
        <v>0</v>
      </c>
      <c r="BD2108">
        <v>0</v>
      </c>
      <c r="BE2108">
        <v>0</v>
      </c>
      <c r="BF2108">
        <v>19</v>
      </c>
      <c r="BG2108">
        <v>1420</v>
      </c>
      <c r="BH2108">
        <v>0</v>
      </c>
      <c r="BI2108">
        <v>9</v>
      </c>
      <c r="BJ2108" s="2">
        <v>46132</v>
      </c>
      <c r="BK2108">
        <v>0</v>
      </c>
      <c r="BL2108" s="3" t="str">
        <f>VLOOKUP(O2108,DropDownList!$H$1:$I$7,2,FALSE)</f>
        <v>2025/26</v>
      </c>
      <c r="BM2108" s="3" t="str">
        <f t="shared" si="32"/>
        <v>JP COURT</v>
      </c>
    </row>
    <row r="2109" spans="1:65" x14ac:dyDescent="0.2">
      <c r="A2109">
        <v>2026</v>
      </c>
      <c r="B2109">
        <v>4</v>
      </c>
      <c r="C2109" t="s">
        <v>198</v>
      </c>
      <c r="D2109" t="s">
        <v>212</v>
      </c>
      <c r="E2109" t="s">
        <v>34</v>
      </c>
      <c r="F2109">
        <v>9293</v>
      </c>
      <c r="G2109" t="s">
        <v>141</v>
      </c>
      <c r="H2109" t="s">
        <v>200</v>
      </c>
      <c r="I2109" t="s">
        <v>142</v>
      </c>
      <c r="J2109" s="1">
        <v>46113</v>
      </c>
      <c r="K2109" t="s">
        <v>440</v>
      </c>
      <c r="L2109">
        <v>1</v>
      </c>
      <c r="M2109" t="s">
        <v>441</v>
      </c>
      <c r="N2109" t="s">
        <v>442</v>
      </c>
      <c r="O2109" t="s">
        <v>155</v>
      </c>
      <c r="P2109" t="s">
        <v>146</v>
      </c>
      <c r="Q2109">
        <v>20</v>
      </c>
      <c r="R2109">
        <v>29</v>
      </c>
      <c r="S2109">
        <v>460</v>
      </c>
      <c r="T2109">
        <v>20</v>
      </c>
      <c r="U2109">
        <v>1</v>
      </c>
      <c r="V2109">
        <v>1</v>
      </c>
      <c r="W2109">
        <v>20</v>
      </c>
      <c r="X2109">
        <v>20</v>
      </c>
      <c r="Y2109">
        <v>0</v>
      </c>
      <c r="Z2109">
        <v>0</v>
      </c>
      <c r="AA2109">
        <v>420</v>
      </c>
      <c r="AB2109">
        <v>0</v>
      </c>
      <c r="AC2109">
        <v>0</v>
      </c>
      <c r="AD2109">
        <v>1</v>
      </c>
      <c r="AE2109">
        <v>0</v>
      </c>
      <c r="AF2109">
        <v>27</v>
      </c>
      <c r="AG2109">
        <v>0</v>
      </c>
      <c r="AH2109">
        <v>1</v>
      </c>
      <c r="AI2109">
        <v>1</v>
      </c>
      <c r="AJ2109">
        <v>0</v>
      </c>
      <c r="AK2109">
        <v>0</v>
      </c>
      <c r="AL2109">
        <v>0</v>
      </c>
      <c r="AM2109">
        <v>0</v>
      </c>
      <c r="AN2109">
        <v>0</v>
      </c>
      <c r="AO2109">
        <v>15</v>
      </c>
      <c r="AP2109">
        <v>59</v>
      </c>
      <c r="AQ2109">
        <v>16</v>
      </c>
      <c r="AR2109">
        <v>0</v>
      </c>
      <c r="AS2109">
        <v>12</v>
      </c>
      <c r="AT2109">
        <v>0</v>
      </c>
      <c r="AU2109">
        <v>5</v>
      </c>
      <c r="AV2109">
        <v>2</v>
      </c>
      <c r="AW2109">
        <v>0</v>
      </c>
      <c r="AX2109">
        <v>0</v>
      </c>
      <c r="AY2109">
        <v>3</v>
      </c>
      <c r="AZ2109">
        <v>8</v>
      </c>
      <c r="BA2109">
        <v>5</v>
      </c>
      <c r="BB2109">
        <v>4</v>
      </c>
      <c r="BC2109">
        <v>1</v>
      </c>
      <c r="BD2109">
        <v>0</v>
      </c>
      <c r="BE2109">
        <v>0</v>
      </c>
      <c r="BF2109">
        <v>29</v>
      </c>
      <c r="BG2109">
        <v>20</v>
      </c>
      <c r="BH2109">
        <v>0</v>
      </c>
      <c r="BI2109">
        <v>1</v>
      </c>
      <c r="BJ2109" s="2">
        <v>46132</v>
      </c>
      <c r="BK2109">
        <v>0</v>
      </c>
      <c r="BL2109" s="3" t="str">
        <f>VLOOKUP(O2109,DropDownList!$H$1:$I$7,2,FALSE)</f>
        <v>2022/23</v>
      </c>
      <c r="BM2109" s="3" t="str">
        <f t="shared" si="32"/>
        <v>VSUR</v>
      </c>
    </row>
    <row r="2110" spans="1:65" x14ac:dyDescent="0.2">
      <c r="A2110">
        <v>2026</v>
      </c>
      <c r="B2110">
        <v>4</v>
      </c>
      <c r="C2110" t="s">
        <v>198</v>
      </c>
      <c r="D2110" t="s">
        <v>212</v>
      </c>
      <c r="E2110" t="s">
        <v>34</v>
      </c>
      <c r="F2110">
        <v>9293</v>
      </c>
      <c r="G2110" t="s">
        <v>141</v>
      </c>
      <c r="H2110" t="s">
        <v>200</v>
      </c>
      <c r="I2110" t="s">
        <v>142</v>
      </c>
      <c r="J2110" s="1">
        <v>46113</v>
      </c>
      <c r="K2110" t="s">
        <v>440</v>
      </c>
      <c r="L2110">
        <v>1</v>
      </c>
      <c r="M2110" t="s">
        <v>441</v>
      </c>
      <c r="N2110" t="s">
        <v>442</v>
      </c>
      <c r="O2110" t="s">
        <v>155</v>
      </c>
      <c r="P2110" t="s">
        <v>152</v>
      </c>
      <c r="Q2110">
        <v>0</v>
      </c>
      <c r="R2110">
        <v>4</v>
      </c>
      <c r="S2110">
        <v>160</v>
      </c>
      <c r="T2110">
        <v>120</v>
      </c>
      <c r="U2110">
        <v>0</v>
      </c>
      <c r="V2110">
        <v>0</v>
      </c>
      <c r="W2110">
        <v>0</v>
      </c>
      <c r="X2110">
        <v>0</v>
      </c>
      <c r="Y2110">
        <v>0</v>
      </c>
      <c r="Z2110">
        <v>0</v>
      </c>
      <c r="AA2110">
        <v>40</v>
      </c>
      <c r="AB2110">
        <v>0</v>
      </c>
      <c r="AC2110">
        <v>40</v>
      </c>
      <c r="AD2110">
        <v>0</v>
      </c>
      <c r="AE2110">
        <v>0</v>
      </c>
      <c r="AF2110">
        <v>1</v>
      </c>
      <c r="AG2110">
        <v>0</v>
      </c>
      <c r="AH2110">
        <v>3</v>
      </c>
      <c r="AI2110">
        <v>0</v>
      </c>
      <c r="AJ2110">
        <v>0</v>
      </c>
      <c r="AK2110">
        <v>0</v>
      </c>
      <c r="AL2110">
        <v>0</v>
      </c>
      <c r="AM2110">
        <v>0</v>
      </c>
      <c r="AN2110">
        <v>0</v>
      </c>
      <c r="AO2110">
        <v>0</v>
      </c>
      <c r="AP2110">
        <v>0</v>
      </c>
      <c r="AQ2110">
        <v>0</v>
      </c>
      <c r="AR2110">
        <v>0</v>
      </c>
      <c r="AS2110">
        <v>0</v>
      </c>
      <c r="AT2110">
        <v>0</v>
      </c>
      <c r="AU2110">
        <v>0</v>
      </c>
      <c r="AV2110">
        <v>0</v>
      </c>
      <c r="AW2110">
        <v>0</v>
      </c>
      <c r="AX2110">
        <v>0</v>
      </c>
      <c r="AY2110">
        <v>0</v>
      </c>
      <c r="AZ2110">
        <v>0</v>
      </c>
      <c r="BA2110">
        <v>0</v>
      </c>
      <c r="BB2110">
        <v>0</v>
      </c>
      <c r="BC2110">
        <v>0</v>
      </c>
      <c r="BD2110">
        <v>0</v>
      </c>
      <c r="BE2110">
        <v>0</v>
      </c>
      <c r="BF2110">
        <v>0</v>
      </c>
      <c r="BG2110">
        <v>0</v>
      </c>
      <c r="BH2110">
        <v>0</v>
      </c>
      <c r="BI2110">
        <v>0</v>
      </c>
      <c r="BJ2110" s="2">
        <v>46132</v>
      </c>
      <c r="BK2110">
        <v>0</v>
      </c>
      <c r="BL2110" s="3" t="str">
        <f>VLOOKUP(O2110,DropDownList!$H$1:$I$7,2,FALSE)</f>
        <v>2022/23</v>
      </c>
      <c r="BM2110" s="3" t="str">
        <f t="shared" si="32"/>
        <v>PCOA</v>
      </c>
    </row>
    <row r="2111" spans="1:65" x14ac:dyDescent="0.2">
      <c r="A2111">
        <v>2026</v>
      </c>
      <c r="B2111">
        <v>4</v>
      </c>
      <c r="C2111" t="s">
        <v>198</v>
      </c>
      <c r="D2111" t="s">
        <v>212</v>
      </c>
      <c r="E2111" t="s">
        <v>34</v>
      </c>
      <c r="F2111">
        <v>9293</v>
      </c>
      <c r="G2111" t="s">
        <v>141</v>
      </c>
      <c r="H2111" t="s">
        <v>200</v>
      </c>
      <c r="I2111" t="s">
        <v>142</v>
      </c>
      <c r="J2111" s="1">
        <v>46113</v>
      </c>
      <c r="K2111" t="s">
        <v>440</v>
      </c>
      <c r="L2111">
        <v>1</v>
      </c>
      <c r="M2111" t="s">
        <v>441</v>
      </c>
      <c r="N2111" t="s">
        <v>442</v>
      </c>
      <c r="O2111" t="s">
        <v>155</v>
      </c>
      <c r="P2111" t="s">
        <v>148</v>
      </c>
      <c r="Q2111">
        <v>0</v>
      </c>
      <c r="R2111">
        <v>4</v>
      </c>
      <c r="S2111">
        <v>240</v>
      </c>
      <c r="T2111">
        <v>60</v>
      </c>
      <c r="U2111">
        <v>0</v>
      </c>
      <c r="V2111">
        <v>0</v>
      </c>
      <c r="W2111">
        <v>0</v>
      </c>
      <c r="X2111">
        <v>0</v>
      </c>
      <c r="Y2111">
        <v>0</v>
      </c>
      <c r="Z2111">
        <v>0</v>
      </c>
      <c r="AA2111">
        <v>180</v>
      </c>
      <c r="AB2111">
        <v>0</v>
      </c>
      <c r="AC2111">
        <v>180</v>
      </c>
      <c r="AD2111">
        <v>0</v>
      </c>
      <c r="AE2111">
        <v>0</v>
      </c>
      <c r="AF2111">
        <v>3</v>
      </c>
      <c r="AG2111">
        <v>0</v>
      </c>
      <c r="AH2111">
        <v>1</v>
      </c>
      <c r="AI2111">
        <v>0</v>
      </c>
      <c r="AJ2111">
        <v>0</v>
      </c>
      <c r="AK2111">
        <v>0</v>
      </c>
      <c r="AL2111">
        <v>0</v>
      </c>
      <c r="AM2111">
        <v>0</v>
      </c>
      <c r="AN2111">
        <v>0</v>
      </c>
      <c r="AO2111">
        <v>3</v>
      </c>
      <c r="AP2111">
        <v>7</v>
      </c>
      <c r="AQ2111">
        <v>3</v>
      </c>
      <c r="AR2111">
        <v>0</v>
      </c>
      <c r="AS2111">
        <v>0</v>
      </c>
      <c r="AT2111">
        <v>0</v>
      </c>
      <c r="AU2111">
        <v>0</v>
      </c>
      <c r="AV2111">
        <v>0</v>
      </c>
      <c r="AW2111">
        <v>0</v>
      </c>
      <c r="AX2111">
        <v>0</v>
      </c>
      <c r="AY2111">
        <v>1</v>
      </c>
      <c r="AZ2111">
        <v>1</v>
      </c>
      <c r="BA2111">
        <v>2</v>
      </c>
      <c r="BB2111">
        <v>0</v>
      </c>
      <c r="BC2111">
        <v>0</v>
      </c>
      <c r="BD2111">
        <v>0</v>
      </c>
      <c r="BE2111">
        <v>0</v>
      </c>
      <c r="BF2111">
        <v>3</v>
      </c>
      <c r="BG2111">
        <v>0</v>
      </c>
      <c r="BH2111">
        <v>0</v>
      </c>
      <c r="BI2111">
        <v>0</v>
      </c>
      <c r="BJ2111" s="2">
        <v>46132</v>
      </c>
      <c r="BK2111">
        <v>0</v>
      </c>
      <c r="BL2111" s="3" t="str">
        <f>VLOOKUP(O2111,DropDownList!$H$1:$I$7,2,FALSE)</f>
        <v>2022/23</v>
      </c>
      <c r="BM2111" s="3" t="str">
        <f t="shared" si="32"/>
        <v>PRAS</v>
      </c>
    </row>
    <row r="2112" spans="1:65" x14ac:dyDescent="0.2">
      <c r="A2112">
        <v>2026</v>
      </c>
      <c r="B2112">
        <v>4</v>
      </c>
      <c r="C2112" t="s">
        <v>198</v>
      </c>
      <c r="D2112" t="s">
        <v>212</v>
      </c>
      <c r="E2112" t="s">
        <v>34</v>
      </c>
      <c r="F2112">
        <v>9293</v>
      </c>
      <c r="G2112" t="s">
        <v>141</v>
      </c>
      <c r="H2112" t="s">
        <v>200</v>
      </c>
      <c r="I2112" t="s">
        <v>142</v>
      </c>
      <c r="J2112" s="1">
        <v>46113</v>
      </c>
      <c r="K2112" t="s">
        <v>440</v>
      </c>
      <c r="L2112">
        <v>1</v>
      </c>
      <c r="M2112" t="s">
        <v>441</v>
      </c>
      <c r="N2112" t="s">
        <v>442</v>
      </c>
      <c r="O2112" t="s">
        <v>155</v>
      </c>
      <c r="P2112" t="s">
        <v>154</v>
      </c>
      <c r="Q2112">
        <v>450</v>
      </c>
      <c r="R2112">
        <v>29</v>
      </c>
      <c r="S2112">
        <v>8325</v>
      </c>
      <c r="T2112">
        <v>420</v>
      </c>
      <c r="U2112">
        <v>1</v>
      </c>
      <c r="V2112">
        <v>1</v>
      </c>
      <c r="W2112">
        <v>450</v>
      </c>
      <c r="X2112">
        <v>450</v>
      </c>
      <c r="Y2112">
        <v>0</v>
      </c>
      <c r="Z2112">
        <v>0</v>
      </c>
      <c r="AA2112">
        <v>7455</v>
      </c>
      <c r="AB2112">
        <v>0</v>
      </c>
      <c r="AC2112">
        <v>7035</v>
      </c>
      <c r="AD2112">
        <v>1</v>
      </c>
      <c r="AE2112">
        <v>0</v>
      </c>
      <c r="AF2112">
        <v>27</v>
      </c>
      <c r="AG2112">
        <v>0</v>
      </c>
      <c r="AH2112">
        <v>1</v>
      </c>
      <c r="AI2112">
        <v>1</v>
      </c>
      <c r="AJ2112">
        <v>0</v>
      </c>
      <c r="AK2112">
        <v>0</v>
      </c>
      <c r="AL2112">
        <v>0</v>
      </c>
      <c r="AM2112">
        <v>0</v>
      </c>
      <c r="AN2112">
        <v>0</v>
      </c>
      <c r="AO2112">
        <v>15</v>
      </c>
      <c r="AP2112">
        <v>59</v>
      </c>
      <c r="AQ2112">
        <v>16</v>
      </c>
      <c r="AR2112">
        <v>0</v>
      </c>
      <c r="AS2112">
        <v>12</v>
      </c>
      <c r="AT2112">
        <v>0</v>
      </c>
      <c r="AU2112">
        <v>5</v>
      </c>
      <c r="AV2112">
        <v>2</v>
      </c>
      <c r="AW2112">
        <v>0</v>
      </c>
      <c r="AX2112">
        <v>0</v>
      </c>
      <c r="AY2112">
        <v>3</v>
      </c>
      <c r="AZ2112">
        <v>8</v>
      </c>
      <c r="BA2112">
        <v>5</v>
      </c>
      <c r="BB2112">
        <v>4</v>
      </c>
      <c r="BC2112">
        <v>1</v>
      </c>
      <c r="BD2112">
        <v>0</v>
      </c>
      <c r="BE2112">
        <v>0</v>
      </c>
      <c r="BF2112">
        <v>29</v>
      </c>
      <c r="BG2112">
        <v>450</v>
      </c>
      <c r="BH2112">
        <v>0</v>
      </c>
      <c r="BI2112">
        <v>1</v>
      </c>
      <c r="BJ2112" s="2">
        <v>46132</v>
      </c>
      <c r="BK2112">
        <v>0</v>
      </c>
      <c r="BL2112" s="3" t="str">
        <f>VLOOKUP(O2112,DropDownList!$H$1:$I$7,2,FALSE)</f>
        <v>2022/23</v>
      </c>
      <c r="BM2112" s="3" t="str">
        <f t="shared" si="32"/>
        <v>JP COURT</v>
      </c>
    </row>
    <row r="2113" spans="1:65" x14ac:dyDescent="0.2">
      <c r="A2113">
        <v>2026</v>
      </c>
      <c r="B2113">
        <v>4</v>
      </c>
      <c r="C2113" t="s">
        <v>198</v>
      </c>
      <c r="D2113" t="s">
        <v>212</v>
      </c>
      <c r="E2113" t="s">
        <v>34</v>
      </c>
      <c r="F2113">
        <v>9293</v>
      </c>
      <c r="G2113" t="s">
        <v>141</v>
      </c>
      <c r="H2113" t="s">
        <v>200</v>
      </c>
      <c r="I2113" t="s">
        <v>142</v>
      </c>
      <c r="J2113" s="1">
        <v>46113</v>
      </c>
      <c r="K2113" t="s">
        <v>440</v>
      </c>
      <c r="L2113">
        <v>1</v>
      </c>
      <c r="M2113" t="s">
        <v>441</v>
      </c>
      <c r="N2113" t="s">
        <v>442</v>
      </c>
      <c r="O2113" t="s">
        <v>155</v>
      </c>
      <c r="P2113" t="s">
        <v>150</v>
      </c>
      <c r="Q2113">
        <v>561.30999999999995</v>
      </c>
      <c r="R2113">
        <v>55</v>
      </c>
      <c r="S2113">
        <v>10383.23</v>
      </c>
      <c r="T2113">
        <v>1803.76</v>
      </c>
      <c r="U2113">
        <v>6</v>
      </c>
      <c r="V2113">
        <v>5</v>
      </c>
      <c r="W2113">
        <v>479.34</v>
      </c>
      <c r="X2113">
        <v>479.34</v>
      </c>
      <c r="Y2113">
        <v>47</v>
      </c>
      <c r="Z2113">
        <v>8579.4699999999993</v>
      </c>
      <c r="AA2113">
        <v>8018.16</v>
      </c>
      <c r="AB2113">
        <v>2697.81</v>
      </c>
      <c r="AC2113">
        <v>5320.35</v>
      </c>
      <c r="AD2113">
        <v>3</v>
      </c>
      <c r="AE2113">
        <v>2</v>
      </c>
      <c r="AF2113">
        <v>41</v>
      </c>
      <c r="AG2113">
        <v>3</v>
      </c>
      <c r="AH2113">
        <v>8</v>
      </c>
      <c r="AI2113">
        <v>3</v>
      </c>
      <c r="AJ2113">
        <v>15</v>
      </c>
      <c r="AK2113">
        <v>5</v>
      </c>
      <c r="AL2113">
        <v>1</v>
      </c>
      <c r="AM2113">
        <v>4</v>
      </c>
      <c r="AN2113">
        <v>0</v>
      </c>
      <c r="AO2113">
        <v>32</v>
      </c>
      <c r="AP2113">
        <v>141</v>
      </c>
      <c r="AQ2113">
        <v>36</v>
      </c>
      <c r="AR2113">
        <v>0</v>
      </c>
      <c r="AS2113">
        <v>28</v>
      </c>
      <c r="AT2113">
        <v>1</v>
      </c>
      <c r="AU2113">
        <v>3</v>
      </c>
      <c r="AV2113">
        <v>0</v>
      </c>
      <c r="AW2113">
        <v>0</v>
      </c>
      <c r="AX2113">
        <v>0</v>
      </c>
      <c r="AY2113">
        <v>13</v>
      </c>
      <c r="AZ2113">
        <v>26</v>
      </c>
      <c r="BA2113">
        <v>19</v>
      </c>
      <c r="BB2113">
        <v>4</v>
      </c>
      <c r="BC2113">
        <v>3</v>
      </c>
      <c r="BD2113">
        <v>1</v>
      </c>
      <c r="BE2113">
        <v>0</v>
      </c>
      <c r="BF2113">
        <v>33</v>
      </c>
      <c r="BG2113">
        <v>331.66</v>
      </c>
      <c r="BH2113">
        <v>0</v>
      </c>
      <c r="BI2113">
        <v>6</v>
      </c>
      <c r="BJ2113" s="2">
        <v>46132</v>
      </c>
      <c r="BK2113">
        <v>0</v>
      </c>
      <c r="BL2113" s="3" t="str">
        <f>VLOOKUP(O2113,DropDownList!$H$1:$I$7,2,FALSE)</f>
        <v>2022/23</v>
      </c>
      <c r="BM2113" s="3" t="str">
        <f t="shared" si="32"/>
        <v>FISCAL FINES</v>
      </c>
    </row>
    <row r="2114" spans="1:65" x14ac:dyDescent="0.2">
      <c r="A2114">
        <v>2026</v>
      </c>
      <c r="B2114">
        <v>4</v>
      </c>
      <c r="C2114" t="s">
        <v>198</v>
      </c>
      <c r="D2114" t="s">
        <v>212</v>
      </c>
      <c r="E2114" t="s">
        <v>34</v>
      </c>
      <c r="F2114">
        <v>9293</v>
      </c>
      <c r="G2114" t="s">
        <v>141</v>
      </c>
      <c r="H2114" t="s">
        <v>200</v>
      </c>
      <c r="I2114" t="s">
        <v>142</v>
      </c>
      <c r="J2114" s="1">
        <v>46113</v>
      </c>
      <c r="K2114" t="s">
        <v>440</v>
      </c>
      <c r="L2114">
        <v>1</v>
      </c>
      <c r="M2114" t="s">
        <v>441</v>
      </c>
      <c r="N2114" t="s">
        <v>442</v>
      </c>
      <c r="O2114" t="s">
        <v>156</v>
      </c>
      <c r="P2114" t="s">
        <v>146</v>
      </c>
      <c r="Q2114">
        <v>30</v>
      </c>
      <c r="R2114">
        <v>34</v>
      </c>
      <c r="S2114">
        <v>630</v>
      </c>
      <c r="T2114">
        <v>20</v>
      </c>
      <c r="U2114">
        <v>2</v>
      </c>
      <c r="V2114">
        <v>2</v>
      </c>
      <c r="W2114">
        <v>30</v>
      </c>
      <c r="X2114">
        <v>30</v>
      </c>
      <c r="Y2114">
        <v>0</v>
      </c>
      <c r="Z2114">
        <v>0</v>
      </c>
      <c r="AA2114">
        <v>580</v>
      </c>
      <c r="AB2114">
        <v>0</v>
      </c>
      <c r="AC2114">
        <v>0</v>
      </c>
      <c r="AD2114">
        <v>2</v>
      </c>
      <c r="AE2114">
        <v>0</v>
      </c>
      <c r="AF2114">
        <v>31</v>
      </c>
      <c r="AG2114">
        <v>0</v>
      </c>
      <c r="AH2114">
        <v>1</v>
      </c>
      <c r="AI2114">
        <v>2</v>
      </c>
      <c r="AJ2114">
        <v>0</v>
      </c>
      <c r="AK2114">
        <v>0</v>
      </c>
      <c r="AL2114">
        <v>0</v>
      </c>
      <c r="AM2114">
        <v>0</v>
      </c>
      <c r="AN2114">
        <v>0</v>
      </c>
      <c r="AO2114">
        <v>18</v>
      </c>
      <c r="AP2114">
        <v>52</v>
      </c>
      <c r="AQ2114">
        <v>18</v>
      </c>
      <c r="AR2114">
        <v>0</v>
      </c>
      <c r="AS2114">
        <v>8</v>
      </c>
      <c r="AT2114">
        <v>0</v>
      </c>
      <c r="AU2114">
        <v>4</v>
      </c>
      <c r="AV2114">
        <v>0</v>
      </c>
      <c r="AW2114">
        <v>1</v>
      </c>
      <c r="AX2114">
        <v>0</v>
      </c>
      <c r="AY2114">
        <v>4</v>
      </c>
      <c r="AZ2114">
        <v>7</v>
      </c>
      <c r="BA2114">
        <v>5</v>
      </c>
      <c r="BB2114">
        <v>2</v>
      </c>
      <c r="BC2114">
        <v>0</v>
      </c>
      <c r="BD2114">
        <v>1</v>
      </c>
      <c r="BE2114">
        <v>0</v>
      </c>
      <c r="BF2114">
        <v>32</v>
      </c>
      <c r="BG2114">
        <v>30</v>
      </c>
      <c r="BH2114">
        <v>0</v>
      </c>
      <c r="BI2114">
        <v>1</v>
      </c>
      <c r="BJ2114" s="2">
        <v>46132</v>
      </c>
      <c r="BK2114">
        <v>1</v>
      </c>
      <c r="BL2114" s="3" t="str">
        <f>VLOOKUP(O2114,DropDownList!$H$1:$I$7,2,FALSE)</f>
        <v>2023/24</v>
      </c>
      <c r="BM2114" s="3" t="str">
        <f t="shared" si="32"/>
        <v>VSUR</v>
      </c>
    </row>
    <row r="2115" spans="1:65" x14ac:dyDescent="0.2">
      <c r="A2115">
        <v>2026</v>
      </c>
      <c r="B2115">
        <v>4</v>
      </c>
      <c r="C2115" t="s">
        <v>198</v>
      </c>
      <c r="D2115" t="s">
        <v>212</v>
      </c>
      <c r="E2115" t="s">
        <v>34</v>
      </c>
      <c r="F2115">
        <v>9293</v>
      </c>
      <c r="G2115" t="s">
        <v>141</v>
      </c>
      <c r="H2115" t="s">
        <v>200</v>
      </c>
      <c r="I2115" t="s">
        <v>142</v>
      </c>
      <c r="J2115" s="1">
        <v>46113</v>
      </c>
      <c r="K2115" t="s">
        <v>440</v>
      </c>
      <c r="L2115">
        <v>1</v>
      </c>
      <c r="M2115" t="s">
        <v>441</v>
      </c>
      <c r="N2115" t="s">
        <v>442</v>
      </c>
      <c r="O2115" t="s">
        <v>156</v>
      </c>
      <c r="P2115" t="s">
        <v>152</v>
      </c>
      <c r="Q2115">
        <v>0</v>
      </c>
      <c r="R2115">
        <v>6</v>
      </c>
      <c r="S2115">
        <v>240</v>
      </c>
      <c r="T2115">
        <v>120</v>
      </c>
      <c r="U2115">
        <v>0</v>
      </c>
      <c r="V2115">
        <v>0</v>
      </c>
      <c r="W2115">
        <v>0</v>
      </c>
      <c r="X2115">
        <v>0</v>
      </c>
      <c r="Y2115">
        <v>0</v>
      </c>
      <c r="Z2115">
        <v>0</v>
      </c>
      <c r="AA2115">
        <v>120</v>
      </c>
      <c r="AB2115">
        <v>0</v>
      </c>
      <c r="AC2115">
        <v>120</v>
      </c>
      <c r="AD2115">
        <v>0</v>
      </c>
      <c r="AE2115">
        <v>0</v>
      </c>
      <c r="AF2115">
        <v>3</v>
      </c>
      <c r="AG2115">
        <v>0</v>
      </c>
      <c r="AH2115">
        <v>3</v>
      </c>
      <c r="AI2115">
        <v>0</v>
      </c>
      <c r="AJ2115">
        <v>0</v>
      </c>
      <c r="AK2115">
        <v>0</v>
      </c>
      <c r="AL2115">
        <v>0</v>
      </c>
      <c r="AM2115">
        <v>0</v>
      </c>
      <c r="AN2115">
        <v>0</v>
      </c>
      <c r="AO2115">
        <v>0</v>
      </c>
      <c r="AP2115">
        <v>0</v>
      </c>
      <c r="AQ2115">
        <v>0</v>
      </c>
      <c r="AR2115">
        <v>0</v>
      </c>
      <c r="AS2115">
        <v>0</v>
      </c>
      <c r="AT2115">
        <v>0</v>
      </c>
      <c r="AU2115">
        <v>0</v>
      </c>
      <c r="AV2115">
        <v>0</v>
      </c>
      <c r="AW2115">
        <v>0</v>
      </c>
      <c r="AX2115">
        <v>0</v>
      </c>
      <c r="AY2115">
        <v>0</v>
      </c>
      <c r="AZ2115">
        <v>0</v>
      </c>
      <c r="BA2115">
        <v>0</v>
      </c>
      <c r="BB2115">
        <v>0</v>
      </c>
      <c r="BC2115">
        <v>0</v>
      </c>
      <c r="BD2115">
        <v>0</v>
      </c>
      <c r="BE2115">
        <v>0</v>
      </c>
      <c r="BF2115">
        <v>0</v>
      </c>
      <c r="BG2115">
        <v>0</v>
      </c>
      <c r="BH2115">
        <v>0</v>
      </c>
      <c r="BI2115">
        <v>0</v>
      </c>
      <c r="BJ2115" s="2">
        <v>46132</v>
      </c>
      <c r="BK2115">
        <v>0</v>
      </c>
      <c r="BL2115" s="3" t="str">
        <f>VLOOKUP(O2115,DropDownList!$H$1:$I$7,2,FALSE)</f>
        <v>2023/24</v>
      </c>
      <c r="BM2115" s="3" t="str">
        <f t="shared" ref="BM2115:BM2178" si="33">IF(RIGHT(P2115,4)="VSUR","VSUR",IF(RIGHT(P2115,4)="CONF","CONF",P2115))</f>
        <v>PCOA</v>
      </c>
    </row>
    <row r="2116" spans="1:65" x14ac:dyDescent="0.2">
      <c r="A2116">
        <v>2026</v>
      </c>
      <c r="B2116">
        <v>4</v>
      </c>
      <c r="C2116" t="s">
        <v>198</v>
      </c>
      <c r="D2116" t="s">
        <v>212</v>
      </c>
      <c r="E2116" t="s">
        <v>34</v>
      </c>
      <c r="F2116">
        <v>9293</v>
      </c>
      <c r="G2116" t="s">
        <v>141</v>
      </c>
      <c r="H2116" t="s">
        <v>200</v>
      </c>
      <c r="I2116" t="s">
        <v>142</v>
      </c>
      <c r="J2116" s="1">
        <v>46113</v>
      </c>
      <c r="K2116" t="s">
        <v>440</v>
      </c>
      <c r="L2116">
        <v>1</v>
      </c>
      <c r="M2116" t="s">
        <v>441</v>
      </c>
      <c r="N2116" t="s">
        <v>442</v>
      </c>
      <c r="O2116" t="s">
        <v>156</v>
      </c>
      <c r="P2116" t="s">
        <v>148</v>
      </c>
      <c r="Q2116">
        <v>0</v>
      </c>
      <c r="R2116">
        <v>2</v>
      </c>
      <c r="S2116">
        <v>120</v>
      </c>
      <c r="T2116">
        <v>0</v>
      </c>
      <c r="U2116">
        <v>0</v>
      </c>
      <c r="V2116">
        <v>0</v>
      </c>
      <c r="W2116">
        <v>0</v>
      </c>
      <c r="X2116">
        <v>0</v>
      </c>
      <c r="Y2116">
        <v>0</v>
      </c>
      <c r="Z2116">
        <v>0</v>
      </c>
      <c r="AA2116">
        <v>120</v>
      </c>
      <c r="AB2116">
        <v>0</v>
      </c>
      <c r="AC2116">
        <v>120</v>
      </c>
      <c r="AD2116">
        <v>0</v>
      </c>
      <c r="AE2116">
        <v>0</v>
      </c>
      <c r="AF2116">
        <v>2</v>
      </c>
      <c r="AG2116">
        <v>0</v>
      </c>
      <c r="AH2116">
        <v>0</v>
      </c>
      <c r="AI2116">
        <v>0</v>
      </c>
      <c r="AJ2116">
        <v>0</v>
      </c>
      <c r="AK2116">
        <v>0</v>
      </c>
      <c r="AL2116">
        <v>0</v>
      </c>
      <c r="AM2116">
        <v>0</v>
      </c>
      <c r="AN2116">
        <v>0</v>
      </c>
      <c r="AO2116">
        <v>0</v>
      </c>
      <c r="AP2116">
        <v>0</v>
      </c>
      <c r="AQ2116">
        <v>0</v>
      </c>
      <c r="AR2116">
        <v>0</v>
      </c>
      <c r="AS2116">
        <v>0</v>
      </c>
      <c r="AT2116">
        <v>0</v>
      </c>
      <c r="AU2116">
        <v>0</v>
      </c>
      <c r="AV2116">
        <v>0</v>
      </c>
      <c r="AW2116">
        <v>0</v>
      </c>
      <c r="AX2116">
        <v>0</v>
      </c>
      <c r="AY2116">
        <v>0</v>
      </c>
      <c r="AZ2116">
        <v>0</v>
      </c>
      <c r="BA2116">
        <v>0</v>
      </c>
      <c r="BB2116">
        <v>0</v>
      </c>
      <c r="BC2116">
        <v>0</v>
      </c>
      <c r="BD2116">
        <v>0</v>
      </c>
      <c r="BE2116">
        <v>0</v>
      </c>
      <c r="BF2116">
        <v>0</v>
      </c>
      <c r="BG2116">
        <v>0</v>
      </c>
      <c r="BH2116">
        <v>0</v>
      </c>
      <c r="BI2116">
        <v>0</v>
      </c>
      <c r="BJ2116" s="2">
        <v>46132</v>
      </c>
      <c r="BK2116">
        <v>0</v>
      </c>
      <c r="BL2116" s="3" t="str">
        <f>VLOOKUP(O2116,DropDownList!$H$1:$I$7,2,FALSE)</f>
        <v>2023/24</v>
      </c>
      <c r="BM2116" s="3" t="str">
        <f t="shared" si="33"/>
        <v>PRAS</v>
      </c>
    </row>
    <row r="2117" spans="1:65" x14ac:dyDescent="0.2">
      <c r="A2117">
        <v>2026</v>
      </c>
      <c r="B2117">
        <v>4</v>
      </c>
      <c r="C2117" t="s">
        <v>198</v>
      </c>
      <c r="D2117" t="s">
        <v>213</v>
      </c>
      <c r="E2117" t="s">
        <v>34</v>
      </c>
      <c r="F2117">
        <v>9841</v>
      </c>
      <c r="G2117" t="s">
        <v>158</v>
      </c>
      <c r="H2117" t="s">
        <v>200</v>
      </c>
      <c r="I2117" t="s">
        <v>142</v>
      </c>
      <c r="J2117" s="1">
        <v>46113</v>
      </c>
      <c r="K2117" t="s">
        <v>440</v>
      </c>
      <c r="L2117">
        <v>1</v>
      </c>
      <c r="M2117" t="s">
        <v>441</v>
      </c>
      <c r="N2117" t="s">
        <v>442</v>
      </c>
      <c r="O2117" t="s">
        <v>155</v>
      </c>
      <c r="P2117" t="s">
        <v>161</v>
      </c>
      <c r="Q2117">
        <v>60</v>
      </c>
      <c r="R2117">
        <v>72</v>
      </c>
      <c r="S2117">
        <v>2200</v>
      </c>
      <c r="T2117">
        <v>80</v>
      </c>
      <c r="U2117">
        <v>7</v>
      </c>
      <c r="V2117">
        <v>2</v>
      </c>
      <c r="W2117">
        <v>60</v>
      </c>
      <c r="X2117">
        <v>60</v>
      </c>
      <c r="Y2117">
        <v>0</v>
      </c>
      <c r="Z2117">
        <v>0</v>
      </c>
      <c r="AA2117">
        <v>2060</v>
      </c>
      <c r="AB2117">
        <v>0</v>
      </c>
      <c r="AC2117">
        <v>0</v>
      </c>
      <c r="AD2117">
        <v>2</v>
      </c>
      <c r="AE2117">
        <v>0</v>
      </c>
      <c r="AF2117">
        <v>68</v>
      </c>
      <c r="AG2117">
        <v>0</v>
      </c>
      <c r="AH2117">
        <v>2</v>
      </c>
      <c r="AI2117">
        <v>2</v>
      </c>
      <c r="AJ2117">
        <v>0</v>
      </c>
      <c r="AK2117">
        <v>0</v>
      </c>
      <c r="AL2117">
        <v>0</v>
      </c>
      <c r="AM2117">
        <v>0</v>
      </c>
      <c r="AN2117">
        <v>0</v>
      </c>
      <c r="AO2117">
        <v>41</v>
      </c>
      <c r="AP2117">
        <v>157</v>
      </c>
      <c r="AQ2117">
        <v>44</v>
      </c>
      <c r="AR2117">
        <v>0</v>
      </c>
      <c r="AS2117">
        <v>23</v>
      </c>
      <c r="AT2117">
        <v>6</v>
      </c>
      <c r="AU2117">
        <v>7</v>
      </c>
      <c r="AV2117">
        <v>3</v>
      </c>
      <c r="AW2117">
        <v>1</v>
      </c>
      <c r="AX2117">
        <v>0</v>
      </c>
      <c r="AY2117">
        <v>13</v>
      </c>
      <c r="AZ2117">
        <v>24</v>
      </c>
      <c r="BA2117">
        <v>17</v>
      </c>
      <c r="BB2117">
        <v>5</v>
      </c>
      <c r="BC2117">
        <v>3</v>
      </c>
      <c r="BD2117">
        <v>1</v>
      </c>
      <c r="BE2117">
        <v>0</v>
      </c>
      <c r="BF2117">
        <v>69</v>
      </c>
      <c r="BG2117">
        <v>60</v>
      </c>
      <c r="BH2117">
        <v>0</v>
      </c>
      <c r="BI2117">
        <v>5</v>
      </c>
      <c r="BJ2117" s="2">
        <v>46132</v>
      </c>
      <c r="BK2117">
        <v>1</v>
      </c>
      <c r="BL2117" s="3" t="str">
        <f>VLOOKUP(O2117,DropDownList!$H$1:$I$7,2,FALSE)</f>
        <v>2022/23</v>
      </c>
      <c r="BM2117" s="3" t="str">
        <f t="shared" si="33"/>
        <v>VSUR</v>
      </c>
    </row>
    <row r="2118" spans="1:65" x14ac:dyDescent="0.2">
      <c r="A2118">
        <v>2026</v>
      </c>
      <c r="B2118">
        <v>4</v>
      </c>
      <c r="C2118" t="s">
        <v>198</v>
      </c>
      <c r="D2118" t="s">
        <v>213</v>
      </c>
      <c r="E2118" t="s">
        <v>34</v>
      </c>
      <c r="F2118">
        <v>9841</v>
      </c>
      <c r="G2118" t="s">
        <v>158</v>
      </c>
      <c r="H2118" t="s">
        <v>200</v>
      </c>
      <c r="I2118" t="s">
        <v>142</v>
      </c>
      <c r="J2118" s="1">
        <v>46113</v>
      </c>
      <c r="K2118" t="s">
        <v>440</v>
      </c>
      <c r="L2118">
        <v>1</v>
      </c>
      <c r="M2118" t="s">
        <v>441</v>
      </c>
      <c r="N2118" t="s">
        <v>442</v>
      </c>
      <c r="O2118" t="s">
        <v>149</v>
      </c>
      <c r="P2118" t="s">
        <v>161</v>
      </c>
      <c r="Q2118">
        <v>170</v>
      </c>
      <c r="R2118">
        <v>48</v>
      </c>
      <c r="S2118">
        <v>1290</v>
      </c>
      <c r="T2118">
        <v>0</v>
      </c>
      <c r="U2118">
        <v>23</v>
      </c>
      <c r="V2118">
        <v>5</v>
      </c>
      <c r="W2118">
        <v>140</v>
      </c>
      <c r="X2118">
        <v>140</v>
      </c>
      <c r="Y2118">
        <v>0</v>
      </c>
      <c r="Z2118">
        <v>0</v>
      </c>
      <c r="AA2118">
        <v>1120</v>
      </c>
      <c r="AB2118">
        <v>0</v>
      </c>
      <c r="AC2118">
        <v>0</v>
      </c>
      <c r="AD2118">
        <v>5</v>
      </c>
      <c r="AE2118">
        <v>0</v>
      </c>
      <c r="AF2118">
        <v>41</v>
      </c>
      <c r="AG2118">
        <v>0</v>
      </c>
      <c r="AH2118">
        <v>0</v>
      </c>
      <c r="AI2118">
        <v>7</v>
      </c>
      <c r="AJ2118">
        <v>0</v>
      </c>
      <c r="AK2118">
        <v>0</v>
      </c>
      <c r="AL2118">
        <v>0</v>
      </c>
      <c r="AM2118">
        <v>0</v>
      </c>
      <c r="AN2118">
        <v>0</v>
      </c>
      <c r="AO2118">
        <v>23</v>
      </c>
      <c r="AP2118">
        <v>45</v>
      </c>
      <c r="AQ2118">
        <v>25</v>
      </c>
      <c r="AR2118">
        <v>0</v>
      </c>
      <c r="AS2118">
        <v>11</v>
      </c>
      <c r="AT2118">
        <v>0</v>
      </c>
      <c r="AU2118">
        <v>0</v>
      </c>
      <c r="AV2118">
        <v>0</v>
      </c>
      <c r="AW2118">
        <v>0</v>
      </c>
      <c r="AX2118">
        <v>0</v>
      </c>
      <c r="AY2118">
        <v>3</v>
      </c>
      <c r="AZ2118">
        <v>3</v>
      </c>
      <c r="BA2118">
        <v>0</v>
      </c>
      <c r="BB2118">
        <v>1</v>
      </c>
      <c r="BC2118">
        <v>0</v>
      </c>
      <c r="BD2118">
        <v>0</v>
      </c>
      <c r="BE2118">
        <v>0</v>
      </c>
      <c r="BF2118">
        <v>47</v>
      </c>
      <c r="BG2118">
        <v>170</v>
      </c>
      <c r="BH2118">
        <v>0</v>
      </c>
      <c r="BI2118">
        <v>23</v>
      </c>
      <c r="BJ2118" s="2">
        <v>46132</v>
      </c>
      <c r="BK2118">
        <v>0</v>
      </c>
      <c r="BL2118" s="3" t="str">
        <f>VLOOKUP(O2118,DropDownList!$H$1:$I$7,2,FALSE)</f>
        <v>2025/26</v>
      </c>
      <c r="BM2118" s="3" t="str">
        <f t="shared" si="33"/>
        <v>VSUR</v>
      </c>
    </row>
    <row r="2119" spans="1:65" x14ac:dyDescent="0.2">
      <c r="A2119">
        <v>2026</v>
      </c>
      <c r="B2119">
        <v>4</v>
      </c>
      <c r="C2119" t="s">
        <v>198</v>
      </c>
      <c r="D2119" t="s">
        <v>213</v>
      </c>
      <c r="E2119" t="s">
        <v>34</v>
      </c>
      <c r="F2119">
        <v>9841</v>
      </c>
      <c r="G2119" t="s">
        <v>158</v>
      </c>
      <c r="H2119" t="s">
        <v>200</v>
      </c>
      <c r="I2119" t="s">
        <v>142</v>
      </c>
      <c r="J2119" s="1">
        <v>46113</v>
      </c>
      <c r="K2119" t="s">
        <v>440</v>
      </c>
      <c r="L2119">
        <v>1</v>
      </c>
      <c r="M2119" t="s">
        <v>441</v>
      </c>
      <c r="N2119" t="s">
        <v>442</v>
      </c>
      <c r="O2119" t="s">
        <v>156</v>
      </c>
      <c r="P2119" t="s">
        <v>160</v>
      </c>
      <c r="Q2119">
        <v>3076.98</v>
      </c>
      <c r="R2119">
        <v>89</v>
      </c>
      <c r="S2119">
        <v>47647.67</v>
      </c>
      <c r="T2119">
        <v>785</v>
      </c>
      <c r="U2119">
        <v>6</v>
      </c>
      <c r="V2119">
        <v>5</v>
      </c>
      <c r="W2119">
        <v>3006.98</v>
      </c>
      <c r="X2119">
        <v>3056.98</v>
      </c>
      <c r="Y2119">
        <v>0</v>
      </c>
      <c r="Z2119">
        <v>0</v>
      </c>
      <c r="AA2119">
        <v>43785.69</v>
      </c>
      <c r="AB2119">
        <v>450</v>
      </c>
      <c r="AC2119">
        <v>40850.69</v>
      </c>
      <c r="AD2119">
        <v>0</v>
      </c>
      <c r="AE2119">
        <v>5</v>
      </c>
      <c r="AF2119">
        <v>80</v>
      </c>
      <c r="AG2119">
        <v>6</v>
      </c>
      <c r="AH2119">
        <v>2</v>
      </c>
      <c r="AI2119">
        <v>0</v>
      </c>
      <c r="AJ2119">
        <v>0</v>
      </c>
      <c r="AK2119">
        <v>0</v>
      </c>
      <c r="AL2119">
        <v>0</v>
      </c>
      <c r="AM2119">
        <v>0</v>
      </c>
      <c r="AN2119">
        <v>0</v>
      </c>
      <c r="AO2119">
        <v>44</v>
      </c>
      <c r="AP2119">
        <v>136</v>
      </c>
      <c r="AQ2119">
        <v>44</v>
      </c>
      <c r="AR2119">
        <v>0</v>
      </c>
      <c r="AS2119">
        <v>15</v>
      </c>
      <c r="AT2119">
        <v>1</v>
      </c>
      <c r="AU2119">
        <v>12</v>
      </c>
      <c r="AV2119">
        <v>3</v>
      </c>
      <c r="AW2119">
        <v>1</v>
      </c>
      <c r="AX2119">
        <v>0</v>
      </c>
      <c r="AY2119">
        <v>14</v>
      </c>
      <c r="AZ2119">
        <v>19</v>
      </c>
      <c r="BA2119">
        <v>11</v>
      </c>
      <c r="BB2119">
        <v>3</v>
      </c>
      <c r="BC2119">
        <v>2</v>
      </c>
      <c r="BD2119">
        <v>1</v>
      </c>
      <c r="BE2119">
        <v>0</v>
      </c>
      <c r="BF2119">
        <v>83</v>
      </c>
      <c r="BG2119">
        <v>0</v>
      </c>
      <c r="BH2119">
        <v>1</v>
      </c>
      <c r="BI2119">
        <v>4</v>
      </c>
      <c r="BJ2119" s="2">
        <v>46132</v>
      </c>
      <c r="BK2119">
        <v>2</v>
      </c>
      <c r="BL2119" s="3" t="str">
        <f>VLOOKUP(O2119,DropDownList!$H$1:$I$7,2,FALSE)</f>
        <v>2023/24</v>
      </c>
      <c r="BM2119" s="3" t="str">
        <f t="shared" si="33"/>
        <v>SC COURT</v>
      </c>
    </row>
    <row r="2120" spans="1:65" x14ac:dyDescent="0.2">
      <c r="A2120">
        <v>2026</v>
      </c>
      <c r="B2120">
        <v>4</v>
      </c>
      <c r="C2120" t="s">
        <v>198</v>
      </c>
      <c r="D2120" t="s">
        <v>213</v>
      </c>
      <c r="E2120" t="s">
        <v>34</v>
      </c>
      <c r="F2120">
        <v>9841</v>
      </c>
      <c r="G2120" t="s">
        <v>158</v>
      </c>
      <c r="H2120" t="s">
        <v>200</v>
      </c>
      <c r="I2120" t="s">
        <v>142</v>
      </c>
      <c r="J2120" s="1">
        <v>46113</v>
      </c>
      <c r="K2120" t="s">
        <v>440</v>
      </c>
      <c r="L2120">
        <v>1</v>
      </c>
      <c r="M2120" t="s">
        <v>441</v>
      </c>
      <c r="N2120" t="s">
        <v>442</v>
      </c>
      <c r="O2120" t="s">
        <v>147</v>
      </c>
      <c r="P2120" t="s">
        <v>160</v>
      </c>
      <c r="Q2120">
        <v>13301.05</v>
      </c>
      <c r="R2120">
        <v>60</v>
      </c>
      <c r="S2120">
        <v>43766</v>
      </c>
      <c r="T2120">
        <v>460</v>
      </c>
      <c r="U2120">
        <v>11</v>
      </c>
      <c r="V2120">
        <v>6</v>
      </c>
      <c r="W2120">
        <v>10995.32</v>
      </c>
      <c r="X2120">
        <v>10995.32</v>
      </c>
      <c r="Y2120">
        <v>0</v>
      </c>
      <c r="Z2120">
        <v>0</v>
      </c>
      <c r="AA2120">
        <v>30004.95</v>
      </c>
      <c r="AB2120">
        <v>0</v>
      </c>
      <c r="AC2120">
        <v>28084.95</v>
      </c>
      <c r="AD2120">
        <v>2</v>
      </c>
      <c r="AE2120">
        <v>4</v>
      </c>
      <c r="AF2120">
        <v>47</v>
      </c>
      <c r="AG2120">
        <v>8</v>
      </c>
      <c r="AH2120">
        <v>1</v>
      </c>
      <c r="AI2120">
        <v>3</v>
      </c>
      <c r="AJ2120">
        <v>0</v>
      </c>
      <c r="AK2120">
        <v>0</v>
      </c>
      <c r="AL2120">
        <v>0</v>
      </c>
      <c r="AM2120">
        <v>0</v>
      </c>
      <c r="AN2120">
        <v>0</v>
      </c>
      <c r="AO2120">
        <v>32</v>
      </c>
      <c r="AP2120">
        <v>100</v>
      </c>
      <c r="AQ2120">
        <v>35</v>
      </c>
      <c r="AR2120">
        <v>2</v>
      </c>
      <c r="AS2120">
        <v>14</v>
      </c>
      <c r="AT2120">
        <v>0</v>
      </c>
      <c r="AU2120">
        <v>6</v>
      </c>
      <c r="AV2120">
        <v>1</v>
      </c>
      <c r="AW2120">
        <v>0</v>
      </c>
      <c r="AX2120">
        <v>0</v>
      </c>
      <c r="AY2120">
        <v>7</v>
      </c>
      <c r="AZ2120">
        <v>11</v>
      </c>
      <c r="BA2120">
        <v>5</v>
      </c>
      <c r="BB2120">
        <v>3</v>
      </c>
      <c r="BC2120">
        <v>3</v>
      </c>
      <c r="BD2120">
        <v>0</v>
      </c>
      <c r="BE2120">
        <v>0</v>
      </c>
      <c r="BF2120">
        <v>57</v>
      </c>
      <c r="BG2120">
        <v>1866</v>
      </c>
      <c r="BH2120">
        <v>1</v>
      </c>
      <c r="BI2120">
        <v>8</v>
      </c>
      <c r="BJ2120" s="2">
        <v>46132</v>
      </c>
      <c r="BK2120">
        <v>2</v>
      </c>
      <c r="BL2120" s="3" t="str">
        <f>VLOOKUP(O2120,DropDownList!$H$1:$I$7,2,FALSE)</f>
        <v>2024/25</v>
      </c>
      <c r="BM2120" s="3" t="str">
        <f t="shared" si="33"/>
        <v>SC COURT</v>
      </c>
    </row>
    <row r="2121" spans="1:65" x14ac:dyDescent="0.2">
      <c r="A2121">
        <v>2026</v>
      </c>
      <c r="B2121">
        <v>4</v>
      </c>
      <c r="C2121" t="s">
        <v>198</v>
      </c>
      <c r="D2121" t="s">
        <v>213</v>
      </c>
      <c r="E2121" t="s">
        <v>34</v>
      </c>
      <c r="F2121">
        <v>9841</v>
      </c>
      <c r="G2121" t="s">
        <v>158</v>
      </c>
      <c r="H2121" t="s">
        <v>200</v>
      </c>
      <c r="I2121" t="s">
        <v>142</v>
      </c>
      <c r="J2121" s="1">
        <v>46113</v>
      </c>
      <c r="K2121" t="s">
        <v>440</v>
      </c>
      <c r="L2121">
        <v>1</v>
      </c>
      <c r="M2121" t="s">
        <v>441</v>
      </c>
      <c r="N2121" t="s">
        <v>442</v>
      </c>
      <c r="O2121" t="s">
        <v>156</v>
      </c>
      <c r="P2121" t="s">
        <v>161</v>
      </c>
      <c r="Q2121">
        <v>20</v>
      </c>
      <c r="R2121">
        <v>90</v>
      </c>
      <c r="S2121">
        <v>2535</v>
      </c>
      <c r="T2121">
        <v>30</v>
      </c>
      <c r="U2121">
        <v>6</v>
      </c>
      <c r="V2121">
        <v>1</v>
      </c>
      <c r="W2121">
        <v>20</v>
      </c>
      <c r="X2121">
        <v>20</v>
      </c>
      <c r="Y2121">
        <v>0</v>
      </c>
      <c r="Z2121">
        <v>0</v>
      </c>
      <c r="AA2121">
        <v>2485</v>
      </c>
      <c r="AB2121">
        <v>0</v>
      </c>
      <c r="AC2121">
        <v>0</v>
      </c>
      <c r="AD2121">
        <v>1</v>
      </c>
      <c r="AE2121">
        <v>0</v>
      </c>
      <c r="AF2121">
        <v>87</v>
      </c>
      <c r="AG2121">
        <v>0</v>
      </c>
      <c r="AH2121">
        <v>2</v>
      </c>
      <c r="AI2121">
        <v>1</v>
      </c>
      <c r="AJ2121">
        <v>0</v>
      </c>
      <c r="AK2121">
        <v>0</v>
      </c>
      <c r="AL2121">
        <v>0</v>
      </c>
      <c r="AM2121">
        <v>0</v>
      </c>
      <c r="AN2121">
        <v>0</v>
      </c>
      <c r="AO2121">
        <v>45</v>
      </c>
      <c r="AP2121">
        <v>138</v>
      </c>
      <c r="AQ2121">
        <v>45</v>
      </c>
      <c r="AR2121">
        <v>0</v>
      </c>
      <c r="AS2121">
        <v>15</v>
      </c>
      <c r="AT2121">
        <v>1</v>
      </c>
      <c r="AU2121">
        <v>12</v>
      </c>
      <c r="AV2121">
        <v>3</v>
      </c>
      <c r="AW2121">
        <v>1</v>
      </c>
      <c r="AX2121">
        <v>0</v>
      </c>
      <c r="AY2121">
        <v>14</v>
      </c>
      <c r="AZ2121">
        <v>19</v>
      </c>
      <c r="BA2121">
        <v>11</v>
      </c>
      <c r="BB2121">
        <v>3</v>
      </c>
      <c r="BC2121">
        <v>2</v>
      </c>
      <c r="BD2121">
        <v>2</v>
      </c>
      <c r="BE2121">
        <v>0</v>
      </c>
      <c r="BF2121">
        <v>84</v>
      </c>
      <c r="BG2121">
        <v>20</v>
      </c>
      <c r="BH2121">
        <v>0</v>
      </c>
      <c r="BI2121">
        <v>4</v>
      </c>
      <c r="BJ2121" s="2">
        <v>46132</v>
      </c>
      <c r="BK2121">
        <v>2</v>
      </c>
      <c r="BL2121" s="3" t="str">
        <f>VLOOKUP(O2121,DropDownList!$H$1:$I$7,2,FALSE)</f>
        <v>2023/24</v>
      </c>
      <c r="BM2121" s="3" t="str">
        <f t="shared" si="33"/>
        <v>VSUR</v>
      </c>
    </row>
    <row r="2122" spans="1:65" x14ac:dyDescent="0.2">
      <c r="A2122">
        <v>2026</v>
      </c>
      <c r="B2122">
        <v>4</v>
      </c>
      <c r="C2122" t="s">
        <v>198</v>
      </c>
      <c r="D2122" t="s">
        <v>213</v>
      </c>
      <c r="E2122" t="s">
        <v>34</v>
      </c>
      <c r="F2122">
        <v>9841</v>
      </c>
      <c r="G2122" t="s">
        <v>158</v>
      </c>
      <c r="H2122" t="s">
        <v>200</v>
      </c>
      <c r="I2122" t="s">
        <v>142</v>
      </c>
      <c r="J2122" s="1">
        <v>46113</v>
      </c>
      <c r="K2122" t="s">
        <v>440</v>
      </c>
      <c r="L2122">
        <v>1</v>
      </c>
      <c r="M2122" t="s">
        <v>441</v>
      </c>
      <c r="N2122" t="s">
        <v>442</v>
      </c>
      <c r="O2122" t="s">
        <v>155</v>
      </c>
      <c r="P2122" t="s">
        <v>160</v>
      </c>
      <c r="Q2122">
        <v>2311.5</v>
      </c>
      <c r="R2122">
        <v>78</v>
      </c>
      <c r="S2122">
        <v>53611</v>
      </c>
      <c r="T2122">
        <v>1970</v>
      </c>
      <c r="U2122">
        <v>9</v>
      </c>
      <c r="V2122">
        <v>6</v>
      </c>
      <c r="W2122">
        <v>1993.5</v>
      </c>
      <c r="X2122">
        <v>1993.5</v>
      </c>
      <c r="Y2122">
        <v>0</v>
      </c>
      <c r="Z2122">
        <v>0</v>
      </c>
      <c r="AA2122">
        <v>49329.5</v>
      </c>
      <c r="AB2122">
        <v>4962.9399999999996</v>
      </c>
      <c r="AC2122">
        <v>42306.559999999998</v>
      </c>
      <c r="AD2122">
        <v>3</v>
      </c>
      <c r="AE2122">
        <v>3</v>
      </c>
      <c r="AF2122">
        <v>65</v>
      </c>
      <c r="AG2122">
        <v>6</v>
      </c>
      <c r="AH2122">
        <v>2</v>
      </c>
      <c r="AI2122">
        <v>3</v>
      </c>
      <c r="AJ2122">
        <v>0</v>
      </c>
      <c r="AK2122">
        <v>0</v>
      </c>
      <c r="AL2122">
        <v>0</v>
      </c>
      <c r="AM2122">
        <v>0</v>
      </c>
      <c r="AN2122">
        <v>0</v>
      </c>
      <c r="AO2122">
        <v>45</v>
      </c>
      <c r="AP2122">
        <v>180</v>
      </c>
      <c r="AQ2122">
        <v>48</v>
      </c>
      <c r="AR2122">
        <v>0</v>
      </c>
      <c r="AS2122">
        <v>24</v>
      </c>
      <c r="AT2122">
        <v>6</v>
      </c>
      <c r="AU2122">
        <v>10</v>
      </c>
      <c r="AV2122">
        <v>4</v>
      </c>
      <c r="AW2122">
        <v>1</v>
      </c>
      <c r="AX2122">
        <v>0</v>
      </c>
      <c r="AY2122">
        <v>15</v>
      </c>
      <c r="AZ2122">
        <v>28</v>
      </c>
      <c r="BA2122">
        <v>21</v>
      </c>
      <c r="BB2122">
        <v>6</v>
      </c>
      <c r="BC2122">
        <v>4</v>
      </c>
      <c r="BD2122">
        <v>1</v>
      </c>
      <c r="BE2122">
        <v>0</v>
      </c>
      <c r="BF2122">
        <v>75</v>
      </c>
      <c r="BG2122">
        <v>1360</v>
      </c>
      <c r="BH2122">
        <v>2</v>
      </c>
      <c r="BI2122">
        <v>7</v>
      </c>
      <c r="BJ2122" s="2">
        <v>46132</v>
      </c>
      <c r="BK2122">
        <v>1</v>
      </c>
      <c r="BL2122" s="3" t="str">
        <f>VLOOKUP(O2122,DropDownList!$H$1:$I$7,2,FALSE)</f>
        <v>2022/23</v>
      </c>
      <c r="BM2122" s="3" t="str">
        <f t="shared" si="33"/>
        <v>SC COURT</v>
      </c>
    </row>
    <row r="2123" spans="1:65" x14ac:dyDescent="0.2">
      <c r="A2123">
        <v>2026</v>
      </c>
      <c r="B2123">
        <v>4</v>
      </c>
      <c r="C2123" t="s">
        <v>198</v>
      </c>
      <c r="D2123" t="s">
        <v>213</v>
      </c>
      <c r="E2123" t="s">
        <v>34</v>
      </c>
      <c r="F2123">
        <v>9841</v>
      </c>
      <c r="G2123" t="s">
        <v>158</v>
      </c>
      <c r="H2123" t="s">
        <v>200</v>
      </c>
      <c r="I2123" t="s">
        <v>142</v>
      </c>
      <c r="J2123" s="1">
        <v>46113</v>
      </c>
      <c r="K2123" t="s">
        <v>440</v>
      </c>
      <c r="L2123">
        <v>1</v>
      </c>
      <c r="M2123" t="s">
        <v>441</v>
      </c>
      <c r="N2123" t="s">
        <v>442</v>
      </c>
      <c r="O2123" t="s">
        <v>147</v>
      </c>
      <c r="P2123" t="s">
        <v>161</v>
      </c>
      <c r="Q2123">
        <v>90</v>
      </c>
      <c r="R2123">
        <v>58</v>
      </c>
      <c r="S2123">
        <v>2070</v>
      </c>
      <c r="T2123">
        <v>60</v>
      </c>
      <c r="U2123">
        <v>11</v>
      </c>
      <c r="V2123">
        <v>2</v>
      </c>
      <c r="W2123">
        <v>80</v>
      </c>
      <c r="X2123">
        <v>80</v>
      </c>
      <c r="Y2123">
        <v>0</v>
      </c>
      <c r="Z2123">
        <v>0</v>
      </c>
      <c r="AA2123">
        <v>1920</v>
      </c>
      <c r="AB2123">
        <v>0</v>
      </c>
      <c r="AC2123">
        <v>0</v>
      </c>
      <c r="AD2123">
        <v>2</v>
      </c>
      <c r="AE2123">
        <v>0</v>
      </c>
      <c r="AF2123">
        <v>53</v>
      </c>
      <c r="AG2123">
        <v>0</v>
      </c>
      <c r="AH2123">
        <v>2</v>
      </c>
      <c r="AI2123">
        <v>3</v>
      </c>
      <c r="AJ2123">
        <v>0</v>
      </c>
      <c r="AK2123">
        <v>0</v>
      </c>
      <c r="AL2123">
        <v>0</v>
      </c>
      <c r="AM2123">
        <v>0</v>
      </c>
      <c r="AN2123">
        <v>0</v>
      </c>
      <c r="AO2123">
        <v>32</v>
      </c>
      <c r="AP2123">
        <v>100</v>
      </c>
      <c r="AQ2123">
        <v>35</v>
      </c>
      <c r="AR2123">
        <v>2</v>
      </c>
      <c r="AS2123">
        <v>14</v>
      </c>
      <c r="AT2123">
        <v>0</v>
      </c>
      <c r="AU2123">
        <v>6</v>
      </c>
      <c r="AV2123">
        <v>1</v>
      </c>
      <c r="AW2123">
        <v>0</v>
      </c>
      <c r="AX2123">
        <v>0</v>
      </c>
      <c r="AY2123">
        <v>7</v>
      </c>
      <c r="AZ2123">
        <v>11</v>
      </c>
      <c r="BA2123">
        <v>5</v>
      </c>
      <c r="BB2123">
        <v>3</v>
      </c>
      <c r="BC2123">
        <v>3</v>
      </c>
      <c r="BD2123">
        <v>0</v>
      </c>
      <c r="BE2123">
        <v>0</v>
      </c>
      <c r="BF2123">
        <v>55</v>
      </c>
      <c r="BG2123">
        <v>90</v>
      </c>
      <c r="BH2123">
        <v>0</v>
      </c>
      <c r="BI2123">
        <v>8</v>
      </c>
      <c r="BJ2123" s="2">
        <v>46132</v>
      </c>
      <c r="BK2123">
        <v>2</v>
      </c>
      <c r="BL2123" s="3" t="str">
        <f>VLOOKUP(O2123,DropDownList!$H$1:$I$7,2,FALSE)</f>
        <v>2024/25</v>
      </c>
      <c r="BM2123" s="3" t="str">
        <f t="shared" si="33"/>
        <v>VSUR</v>
      </c>
    </row>
    <row r="2124" spans="1:65" x14ac:dyDescent="0.2">
      <c r="A2124">
        <v>2026</v>
      </c>
      <c r="B2124">
        <v>4</v>
      </c>
      <c r="C2124" t="s">
        <v>198</v>
      </c>
      <c r="D2124" t="s">
        <v>213</v>
      </c>
      <c r="E2124" t="s">
        <v>34</v>
      </c>
      <c r="F2124">
        <v>9841</v>
      </c>
      <c r="G2124" t="s">
        <v>158</v>
      </c>
      <c r="H2124" t="s">
        <v>200</v>
      </c>
      <c r="I2124" t="s">
        <v>142</v>
      </c>
      <c r="J2124" s="1">
        <v>46113</v>
      </c>
      <c r="K2124" t="s">
        <v>440</v>
      </c>
      <c r="L2124">
        <v>1</v>
      </c>
      <c r="M2124" t="s">
        <v>441</v>
      </c>
      <c r="N2124" t="s">
        <v>442</v>
      </c>
      <c r="O2124" t="s">
        <v>156</v>
      </c>
      <c r="P2124" t="s">
        <v>159</v>
      </c>
      <c r="Q2124">
        <v>0</v>
      </c>
      <c r="R2124">
        <v>3</v>
      </c>
      <c r="S2124">
        <v>2230</v>
      </c>
      <c r="T2124">
        <v>0</v>
      </c>
      <c r="U2124">
        <v>0</v>
      </c>
      <c r="V2124">
        <v>0</v>
      </c>
      <c r="W2124">
        <v>0</v>
      </c>
      <c r="X2124">
        <v>0</v>
      </c>
      <c r="Y2124">
        <v>0</v>
      </c>
      <c r="Z2124">
        <v>0</v>
      </c>
      <c r="AA2124">
        <v>2230</v>
      </c>
      <c r="AB2124">
        <v>0</v>
      </c>
      <c r="AC2124">
        <v>0</v>
      </c>
      <c r="AD2124">
        <v>0</v>
      </c>
      <c r="AE2124">
        <v>0</v>
      </c>
      <c r="AF2124">
        <v>3</v>
      </c>
      <c r="AG2124">
        <v>0</v>
      </c>
      <c r="AH2124">
        <v>0</v>
      </c>
      <c r="AI2124">
        <v>0</v>
      </c>
      <c r="AJ2124">
        <v>0</v>
      </c>
      <c r="AK2124">
        <v>0</v>
      </c>
      <c r="AL2124">
        <v>0</v>
      </c>
      <c r="AM2124">
        <v>0</v>
      </c>
      <c r="AN2124">
        <v>0</v>
      </c>
      <c r="AO2124">
        <v>0</v>
      </c>
      <c r="AP2124">
        <v>0</v>
      </c>
      <c r="AQ2124">
        <v>0</v>
      </c>
      <c r="AR2124">
        <v>0</v>
      </c>
      <c r="AS2124">
        <v>0</v>
      </c>
      <c r="AT2124">
        <v>0</v>
      </c>
      <c r="AU2124">
        <v>0</v>
      </c>
      <c r="AV2124">
        <v>0</v>
      </c>
      <c r="AW2124">
        <v>0</v>
      </c>
      <c r="AX2124">
        <v>0</v>
      </c>
      <c r="AY2124">
        <v>0</v>
      </c>
      <c r="AZ2124">
        <v>0</v>
      </c>
      <c r="BA2124">
        <v>0</v>
      </c>
      <c r="BB2124">
        <v>0</v>
      </c>
      <c r="BC2124">
        <v>0</v>
      </c>
      <c r="BD2124">
        <v>0</v>
      </c>
      <c r="BE2124">
        <v>0</v>
      </c>
      <c r="BF2124">
        <v>0</v>
      </c>
      <c r="BG2124">
        <v>0</v>
      </c>
      <c r="BH2124">
        <v>0</v>
      </c>
      <c r="BI2124">
        <v>0</v>
      </c>
      <c r="BJ2124" s="2">
        <v>46132</v>
      </c>
      <c r="BK2124">
        <v>0</v>
      </c>
      <c r="BL2124" s="3" t="str">
        <f>VLOOKUP(O2124,DropDownList!$H$1:$I$7,2,FALSE)</f>
        <v>2023/24</v>
      </c>
      <c r="BM2124" s="3" t="str">
        <f t="shared" si="33"/>
        <v>CONF</v>
      </c>
    </row>
    <row r="2125" spans="1:65" x14ac:dyDescent="0.2">
      <c r="A2125">
        <v>2026</v>
      </c>
      <c r="B2125">
        <v>4</v>
      </c>
      <c r="C2125" t="s">
        <v>198</v>
      </c>
      <c r="D2125" t="s">
        <v>213</v>
      </c>
      <c r="E2125" t="s">
        <v>34</v>
      </c>
      <c r="F2125">
        <v>9841</v>
      </c>
      <c r="G2125" t="s">
        <v>158</v>
      </c>
      <c r="H2125" t="s">
        <v>200</v>
      </c>
      <c r="I2125" t="s">
        <v>142</v>
      </c>
      <c r="J2125" s="1">
        <v>46113</v>
      </c>
      <c r="K2125" t="s">
        <v>440</v>
      </c>
      <c r="L2125">
        <v>1</v>
      </c>
      <c r="M2125" t="s">
        <v>441</v>
      </c>
      <c r="N2125" t="s">
        <v>442</v>
      </c>
      <c r="O2125" t="s">
        <v>149</v>
      </c>
      <c r="P2125" t="s">
        <v>160</v>
      </c>
      <c r="Q2125">
        <v>9645</v>
      </c>
      <c r="R2125">
        <v>51</v>
      </c>
      <c r="S2125">
        <v>27255</v>
      </c>
      <c r="T2125">
        <v>0</v>
      </c>
      <c r="U2125">
        <v>25</v>
      </c>
      <c r="V2125">
        <v>17</v>
      </c>
      <c r="W2125">
        <v>4265</v>
      </c>
      <c r="X2125">
        <v>6605</v>
      </c>
      <c r="Y2125">
        <v>0</v>
      </c>
      <c r="Z2125">
        <v>0</v>
      </c>
      <c r="AA2125">
        <v>17610</v>
      </c>
      <c r="AB2125">
        <v>1220</v>
      </c>
      <c r="AC2125">
        <v>15270</v>
      </c>
      <c r="AD2125">
        <v>6</v>
      </c>
      <c r="AE2125">
        <v>11</v>
      </c>
      <c r="AF2125">
        <v>26</v>
      </c>
      <c r="AG2125">
        <v>18</v>
      </c>
      <c r="AH2125">
        <v>0</v>
      </c>
      <c r="AI2125">
        <v>7</v>
      </c>
      <c r="AJ2125">
        <v>0</v>
      </c>
      <c r="AK2125">
        <v>0</v>
      </c>
      <c r="AL2125">
        <v>0</v>
      </c>
      <c r="AM2125">
        <v>0</v>
      </c>
      <c r="AN2125">
        <v>0</v>
      </c>
      <c r="AO2125">
        <v>24</v>
      </c>
      <c r="AP2125">
        <v>40</v>
      </c>
      <c r="AQ2125">
        <v>24</v>
      </c>
      <c r="AR2125">
        <v>0</v>
      </c>
      <c r="AS2125">
        <v>11</v>
      </c>
      <c r="AT2125">
        <v>0</v>
      </c>
      <c r="AU2125">
        <v>0</v>
      </c>
      <c r="AV2125">
        <v>0</v>
      </c>
      <c r="AW2125">
        <v>0</v>
      </c>
      <c r="AX2125">
        <v>0</v>
      </c>
      <c r="AY2125">
        <v>1</v>
      </c>
      <c r="AZ2125">
        <v>1</v>
      </c>
      <c r="BA2125">
        <v>0</v>
      </c>
      <c r="BB2125">
        <v>1</v>
      </c>
      <c r="BC2125">
        <v>0</v>
      </c>
      <c r="BD2125">
        <v>0</v>
      </c>
      <c r="BE2125">
        <v>0</v>
      </c>
      <c r="BF2125">
        <v>50</v>
      </c>
      <c r="BG2125">
        <v>4465</v>
      </c>
      <c r="BH2125">
        <v>0</v>
      </c>
      <c r="BI2125">
        <v>25</v>
      </c>
      <c r="BJ2125" s="2">
        <v>46132</v>
      </c>
      <c r="BK2125">
        <v>0</v>
      </c>
      <c r="BL2125" s="3" t="str">
        <f>VLOOKUP(O2125,DropDownList!$H$1:$I$7,2,FALSE)</f>
        <v>2025/26</v>
      </c>
      <c r="BM2125" s="3" t="str">
        <f t="shared" si="33"/>
        <v>SC COURT</v>
      </c>
    </row>
    <row r="2126" spans="1:65" x14ac:dyDescent="0.2">
      <c r="A2126">
        <v>2026</v>
      </c>
      <c r="B2126">
        <v>4</v>
      </c>
      <c r="C2126" t="s">
        <v>198</v>
      </c>
      <c r="D2126" t="s">
        <v>214</v>
      </c>
      <c r="E2126" t="s">
        <v>35</v>
      </c>
      <c r="F2126">
        <v>9342</v>
      </c>
      <c r="G2126" t="s">
        <v>141</v>
      </c>
      <c r="H2126" t="s">
        <v>200</v>
      </c>
      <c r="I2126" t="s">
        <v>142</v>
      </c>
      <c r="J2126" s="1">
        <v>46113</v>
      </c>
      <c r="K2126" t="s">
        <v>440</v>
      </c>
      <c r="L2126">
        <v>1</v>
      </c>
      <c r="M2126" t="s">
        <v>441</v>
      </c>
      <c r="N2126" t="s">
        <v>442</v>
      </c>
      <c r="O2126" t="s">
        <v>147</v>
      </c>
      <c r="P2126" t="s">
        <v>154</v>
      </c>
      <c r="Q2126">
        <v>26908.07</v>
      </c>
      <c r="R2126">
        <v>494</v>
      </c>
      <c r="S2126">
        <v>121130.01</v>
      </c>
      <c r="T2126">
        <v>1949.95</v>
      </c>
      <c r="U2126">
        <v>122</v>
      </c>
      <c r="V2126">
        <v>65</v>
      </c>
      <c r="W2126">
        <v>14430.14</v>
      </c>
      <c r="X2126">
        <v>15364.14</v>
      </c>
      <c r="Y2126">
        <v>0</v>
      </c>
      <c r="Z2126">
        <v>0</v>
      </c>
      <c r="AA2126">
        <v>92271.99</v>
      </c>
      <c r="AB2126">
        <v>1179.77</v>
      </c>
      <c r="AC2126">
        <v>84898.53</v>
      </c>
      <c r="AD2126">
        <v>38</v>
      </c>
      <c r="AE2126">
        <v>27</v>
      </c>
      <c r="AF2126">
        <v>362</v>
      </c>
      <c r="AG2126">
        <v>65</v>
      </c>
      <c r="AH2126">
        <v>5</v>
      </c>
      <c r="AI2126">
        <v>57</v>
      </c>
      <c r="AJ2126">
        <v>0</v>
      </c>
      <c r="AK2126">
        <v>0</v>
      </c>
      <c r="AL2126">
        <v>0</v>
      </c>
      <c r="AM2126">
        <v>0</v>
      </c>
      <c r="AN2126">
        <v>0</v>
      </c>
      <c r="AO2126">
        <v>291</v>
      </c>
      <c r="AP2126">
        <v>1078</v>
      </c>
      <c r="AQ2126">
        <v>285</v>
      </c>
      <c r="AR2126">
        <v>0</v>
      </c>
      <c r="AS2126">
        <v>137</v>
      </c>
      <c r="AT2126">
        <v>41</v>
      </c>
      <c r="AU2126">
        <v>41</v>
      </c>
      <c r="AV2126">
        <v>23</v>
      </c>
      <c r="AW2126">
        <v>3</v>
      </c>
      <c r="AX2126">
        <v>0</v>
      </c>
      <c r="AY2126">
        <v>113</v>
      </c>
      <c r="AZ2126">
        <v>185</v>
      </c>
      <c r="BA2126">
        <v>101</v>
      </c>
      <c r="BB2126">
        <v>43</v>
      </c>
      <c r="BC2126">
        <v>17</v>
      </c>
      <c r="BD2126">
        <v>19</v>
      </c>
      <c r="BE2126">
        <v>0</v>
      </c>
      <c r="BF2126">
        <v>490</v>
      </c>
      <c r="BG2126">
        <v>15110</v>
      </c>
      <c r="BH2126">
        <v>5</v>
      </c>
      <c r="BI2126">
        <v>120</v>
      </c>
      <c r="BJ2126" s="2">
        <v>46132</v>
      </c>
      <c r="BK2126">
        <v>0</v>
      </c>
      <c r="BL2126" s="3" t="str">
        <f>VLOOKUP(O2126,DropDownList!$H$1:$I$7,2,FALSE)</f>
        <v>2024/25</v>
      </c>
      <c r="BM2126" s="3" t="str">
        <f t="shared" si="33"/>
        <v>JP COURT</v>
      </c>
    </row>
    <row r="2127" spans="1:65" x14ac:dyDescent="0.2">
      <c r="A2127">
        <v>2026</v>
      </c>
      <c r="B2127">
        <v>4</v>
      </c>
      <c r="C2127" t="s">
        <v>198</v>
      </c>
      <c r="D2127" t="s">
        <v>214</v>
      </c>
      <c r="E2127" t="s">
        <v>35</v>
      </c>
      <c r="F2127">
        <v>9342</v>
      </c>
      <c r="G2127" t="s">
        <v>141</v>
      </c>
      <c r="H2127" t="s">
        <v>200</v>
      </c>
      <c r="I2127" t="s">
        <v>142</v>
      </c>
      <c r="J2127" s="1">
        <v>46113</v>
      </c>
      <c r="K2127" t="s">
        <v>440</v>
      </c>
      <c r="L2127">
        <v>1</v>
      </c>
      <c r="M2127" t="s">
        <v>441</v>
      </c>
      <c r="N2127" t="s">
        <v>442</v>
      </c>
      <c r="O2127" t="s">
        <v>147</v>
      </c>
      <c r="P2127" t="s">
        <v>150</v>
      </c>
      <c r="Q2127">
        <v>43978.91</v>
      </c>
      <c r="R2127">
        <v>704</v>
      </c>
      <c r="S2127">
        <v>123821.19</v>
      </c>
      <c r="T2127">
        <v>20401.86</v>
      </c>
      <c r="U2127">
        <v>266</v>
      </c>
      <c r="V2127">
        <v>143</v>
      </c>
      <c r="W2127">
        <v>23295.759999999998</v>
      </c>
      <c r="X2127">
        <v>24096.94</v>
      </c>
      <c r="Y2127">
        <v>577</v>
      </c>
      <c r="Z2127">
        <v>103419.33</v>
      </c>
      <c r="AA2127">
        <v>59440.42</v>
      </c>
      <c r="AB2127">
        <v>20572.22</v>
      </c>
      <c r="AC2127">
        <v>38868.199999999997</v>
      </c>
      <c r="AD2127">
        <v>121</v>
      </c>
      <c r="AE2127">
        <v>22</v>
      </c>
      <c r="AF2127">
        <v>302</v>
      </c>
      <c r="AG2127">
        <v>89</v>
      </c>
      <c r="AH2127">
        <v>127</v>
      </c>
      <c r="AI2127">
        <v>177</v>
      </c>
      <c r="AJ2127">
        <v>82</v>
      </c>
      <c r="AK2127">
        <v>51</v>
      </c>
      <c r="AL2127">
        <v>17</v>
      </c>
      <c r="AM2127">
        <v>35</v>
      </c>
      <c r="AN2127">
        <v>4</v>
      </c>
      <c r="AO2127">
        <v>531</v>
      </c>
      <c r="AP2127">
        <v>2076</v>
      </c>
      <c r="AQ2127">
        <v>542</v>
      </c>
      <c r="AR2127">
        <v>0</v>
      </c>
      <c r="AS2127">
        <v>159</v>
      </c>
      <c r="AT2127">
        <v>96</v>
      </c>
      <c r="AU2127">
        <v>48</v>
      </c>
      <c r="AV2127">
        <v>21</v>
      </c>
      <c r="AW2127">
        <v>1</v>
      </c>
      <c r="AX2127">
        <v>0</v>
      </c>
      <c r="AY2127">
        <v>295</v>
      </c>
      <c r="AZ2127">
        <v>454</v>
      </c>
      <c r="BA2127">
        <v>253</v>
      </c>
      <c r="BB2127">
        <v>41</v>
      </c>
      <c r="BC2127">
        <v>21</v>
      </c>
      <c r="BD2127">
        <v>17</v>
      </c>
      <c r="BE2127">
        <v>0</v>
      </c>
      <c r="BF2127">
        <v>530</v>
      </c>
      <c r="BG2127">
        <v>34653.949999999997</v>
      </c>
      <c r="BH2127">
        <v>9</v>
      </c>
      <c r="BI2127">
        <v>264</v>
      </c>
      <c r="BJ2127" s="2">
        <v>46132</v>
      </c>
      <c r="BK2127">
        <v>0</v>
      </c>
      <c r="BL2127" s="3" t="str">
        <f>VLOOKUP(O2127,DropDownList!$H$1:$I$7,2,FALSE)</f>
        <v>2024/25</v>
      </c>
      <c r="BM2127" s="3" t="str">
        <f t="shared" si="33"/>
        <v>FISCAL FINES</v>
      </c>
    </row>
    <row r="2128" spans="1:65" x14ac:dyDescent="0.2">
      <c r="A2128">
        <v>2026</v>
      </c>
      <c r="B2128">
        <v>4</v>
      </c>
      <c r="C2128" t="s">
        <v>198</v>
      </c>
      <c r="D2128" t="s">
        <v>214</v>
      </c>
      <c r="E2128" t="s">
        <v>35</v>
      </c>
      <c r="F2128">
        <v>9342</v>
      </c>
      <c r="G2128" t="s">
        <v>141</v>
      </c>
      <c r="H2128" t="s">
        <v>200</v>
      </c>
      <c r="I2128" t="s">
        <v>142</v>
      </c>
      <c r="J2128" s="1">
        <v>46113</v>
      </c>
      <c r="K2128" t="s">
        <v>440</v>
      </c>
      <c r="L2128">
        <v>1</v>
      </c>
      <c r="M2128" t="s">
        <v>441</v>
      </c>
      <c r="N2128" t="s">
        <v>442</v>
      </c>
      <c r="O2128" t="s">
        <v>147</v>
      </c>
      <c r="P2128" t="s">
        <v>148</v>
      </c>
      <c r="Q2128">
        <v>2923.11</v>
      </c>
      <c r="R2128">
        <v>118</v>
      </c>
      <c r="S2128">
        <v>7080</v>
      </c>
      <c r="T2128">
        <v>410</v>
      </c>
      <c r="U2128">
        <v>54</v>
      </c>
      <c r="V2128">
        <v>27</v>
      </c>
      <c r="W2128">
        <v>1564.83</v>
      </c>
      <c r="X2128">
        <v>1564.83</v>
      </c>
      <c r="Y2128">
        <v>0</v>
      </c>
      <c r="Z2128">
        <v>0</v>
      </c>
      <c r="AA2128">
        <v>3746.89</v>
      </c>
      <c r="AB2128">
        <v>0</v>
      </c>
      <c r="AC2128">
        <v>3746.89</v>
      </c>
      <c r="AD2128">
        <v>24</v>
      </c>
      <c r="AE2128">
        <v>3</v>
      </c>
      <c r="AF2128">
        <v>57</v>
      </c>
      <c r="AG2128">
        <v>12</v>
      </c>
      <c r="AH2128">
        <v>6</v>
      </c>
      <c r="AI2128">
        <v>42</v>
      </c>
      <c r="AJ2128">
        <v>0</v>
      </c>
      <c r="AK2128">
        <v>0</v>
      </c>
      <c r="AL2128">
        <v>0</v>
      </c>
      <c r="AM2128">
        <v>0</v>
      </c>
      <c r="AN2128">
        <v>0</v>
      </c>
      <c r="AO2128">
        <v>100</v>
      </c>
      <c r="AP2128">
        <v>411</v>
      </c>
      <c r="AQ2128">
        <v>101</v>
      </c>
      <c r="AR2128">
        <v>0</v>
      </c>
      <c r="AS2128">
        <v>21</v>
      </c>
      <c r="AT2128">
        <v>23</v>
      </c>
      <c r="AU2128">
        <v>5</v>
      </c>
      <c r="AV2128">
        <v>2</v>
      </c>
      <c r="AW2128">
        <v>0</v>
      </c>
      <c r="AX2128">
        <v>0</v>
      </c>
      <c r="AY2128">
        <v>62</v>
      </c>
      <c r="AZ2128">
        <v>103</v>
      </c>
      <c r="BA2128">
        <v>55</v>
      </c>
      <c r="BB2128">
        <v>7</v>
      </c>
      <c r="BC2128">
        <v>2</v>
      </c>
      <c r="BD2128">
        <v>4</v>
      </c>
      <c r="BE2128">
        <v>0</v>
      </c>
      <c r="BF2128">
        <v>100</v>
      </c>
      <c r="BG2128">
        <v>2520</v>
      </c>
      <c r="BH2128">
        <v>1</v>
      </c>
      <c r="BI2128">
        <v>54</v>
      </c>
      <c r="BJ2128" s="2">
        <v>46132</v>
      </c>
      <c r="BK2128">
        <v>0</v>
      </c>
      <c r="BL2128" s="3" t="str">
        <f>VLOOKUP(O2128,DropDownList!$H$1:$I$7,2,FALSE)</f>
        <v>2024/25</v>
      </c>
      <c r="BM2128" s="3" t="str">
        <f t="shared" si="33"/>
        <v>PRAS</v>
      </c>
    </row>
    <row r="2129" spans="1:65" x14ac:dyDescent="0.2">
      <c r="A2129">
        <v>2026</v>
      </c>
      <c r="B2129">
        <v>4</v>
      </c>
      <c r="C2129" t="s">
        <v>198</v>
      </c>
      <c r="D2129" t="s">
        <v>214</v>
      </c>
      <c r="E2129" t="s">
        <v>35</v>
      </c>
      <c r="F2129">
        <v>9342</v>
      </c>
      <c r="G2129" t="s">
        <v>141</v>
      </c>
      <c r="H2129" t="s">
        <v>200</v>
      </c>
      <c r="I2129" t="s">
        <v>142</v>
      </c>
      <c r="J2129" s="1">
        <v>46113</v>
      </c>
      <c r="K2129" t="s">
        <v>440</v>
      </c>
      <c r="L2129">
        <v>1</v>
      </c>
      <c r="M2129" t="s">
        <v>441</v>
      </c>
      <c r="N2129" t="s">
        <v>442</v>
      </c>
      <c r="O2129" t="s">
        <v>147</v>
      </c>
      <c r="P2129" t="s">
        <v>152</v>
      </c>
      <c r="Q2129">
        <v>0</v>
      </c>
      <c r="R2129">
        <v>213</v>
      </c>
      <c r="S2129">
        <v>8520</v>
      </c>
      <c r="T2129">
        <v>4840</v>
      </c>
      <c r="U2129">
        <v>0</v>
      </c>
      <c r="V2129">
        <v>0</v>
      </c>
      <c r="W2129">
        <v>0</v>
      </c>
      <c r="X2129">
        <v>0</v>
      </c>
      <c r="Y2129">
        <v>0</v>
      </c>
      <c r="Z2129">
        <v>0</v>
      </c>
      <c r="AA2129">
        <v>3680</v>
      </c>
      <c r="AB2129">
        <v>0</v>
      </c>
      <c r="AC2129">
        <v>3680</v>
      </c>
      <c r="AD2129">
        <v>0</v>
      </c>
      <c r="AE2129">
        <v>0</v>
      </c>
      <c r="AF2129">
        <v>92</v>
      </c>
      <c r="AG2129">
        <v>0</v>
      </c>
      <c r="AH2129">
        <v>121</v>
      </c>
      <c r="AI2129">
        <v>0</v>
      </c>
      <c r="AJ2129">
        <v>0</v>
      </c>
      <c r="AK2129">
        <v>0</v>
      </c>
      <c r="AL2129">
        <v>0</v>
      </c>
      <c r="AM2129">
        <v>0</v>
      </c>
      <c r="AN2129">
        <v>0</v>
      </c>
      <c r="AO2129">
        <v>0</v>
      </c>
      <c r="AP2129">
        <v>0</v>
      </c>
      <c r="AQ2129">
        <v>0</v>
      </c>
      <c r="AR2129">
        <v>0</v>
      </c>
      <c r="AS2129">
        <v>0</v>
      </c>
      <c r="AT2129">
        <v>0</v>
      </c>
      <c r="AU2129">
        <v>0</v>
      </c>
      <c r="AV2129">
        <v>0</v>
      </c>
      <c r="AW2129">
        <v>0</v>
      </c>
      <c r="AX2129">
        <v>0</v>
      </c>
      <c r="AY2129">
        <v>0</v>
      </c>
      <c r="AZ2129">
        <v>0</v>
      </c>
      <c r="BA2129">
        <v>0</v>
      </c>
      <c r="BB2129">
        <v>0</v>
      </c>
      <c r="BC2129">
        <v>0</v>
      </c>
      <c r="BD2129">
        <v>0</v>
      </c>
      <c r="BE2129">
        <v>0</v>
      </c>
      <c r="BF2129">
        <v>0</v>
      </c>
      <c r="BG2129">
        <v>0</v>
      </c>
      <c r="BH2129">
        <v>0</v>
      </c>
      <c r="BI2129">
        <v>0</v>
      </c>
      <c r="BJ2129" s="2">
        <v>46132</v>
      </c>
      <c r="BK2129">
        <v>0</v>
      </c>
      <c r="BL2129" s="3" t="str">
        <f>VLOOKUP(O2129,DropDownList!$H$1:$I$7,2,FALSE)</f>
        <v>2024/25</v>
      </c>
      <c r="BM2129" s="3" t="str">
        <f t="shared" si="33"/>
        <v>PCOA</v>
      </c>
    </row>
    <row r="2130" spans="1:65" x14ac:dyDescent="0.2">
      <c r="A2130">
        <v>2026</v>
      </c>
      <c r="B2130">
        <v>4</v>
      </c>
      <c r="C2130" t="s">
        <v>198</v>
      </c>
      <c r="D2130" t="s">
        <v>214</v>
      </c>
      <c r="E2130" t="s">
        <v>35</v>
      </c>
      <c r="F2130">
        <v>9342</v>
      </c>
      <c r="G2130" t="s">
        <v>141</v>
      </c>
      <c r="H2130" t="s">
        <v>200</v>
      </c>
      <c r="I2130" t="s">
        <v>142</v>
      </c>
      <c r="J2130" s="1">
        <v>46113</v>
      </c>
      <c r="K2130" t="s">
        <v>440</v>
      </c>
      <c r="L2130">
        <v>1</v>
      </c>
      <c r="M2130" t="s">
        <v>441</v>
      </c>
      <c r="N2130" t="s">
        <v>442</v>
      </c>
      <c r="O2130" t="s">
        <v>147</v>
      </c>
      <c r="P2130" t="s">
        <v>153</v>
      </c>
      <c r="Q2130">
        <v>0</v>
      </c>
      <c r="R2130">
        <v>1</v>
      </c>
      <c r="S2130">
        <v>45</v>
      </c>
      <c r="T2130">
        <v>0</v>
      </c>
      <c r="U2130">
        <v>0</v>
      </c>
      <c r="V2130">
        <v>0</v>
      </c>
      <c r="W2130">
        <v>0</v>
      </c>
      <c r="X2130">
        <v>0</v>
      </c>
      <c r="Y2130">
        <v>0</v>
      </c>
      <c r="Z2130">
        <v>0</v>
      </c>
      <c r="AA2130">
        <v>45</v>
      </c>
      <c r="AB2130">
        <v>0</v>
      </c>
      <c r="AC2130">
        <v>45</v>
      </c>
      <c r="AD2130">
        <v>0</v>
      </c>
      <c r="AE2130">
        <v>0</v>
      </c>
      <c r="AF2130">
        <v>1</v>
      </c>
      <c r="AG2130">
        <v>0</v>
      </c>
      <c r="AH2130">
        <v>0</v>
      </c>
      <c r="AI2130">
        <v>0</v>
      </c>
      <c r="AJ2130">
        <v>0</v>
      </c>
      <c r="AK2130">
        <v>0</v>
      </c>
      <c r="AL2130">
        <v>0</v>
      </c>
      <c r="AM2130">
        <v>0</v>
      </c>
      <c r="AN2130">
        <v>0</v>
      </c>
      <c r="AO2130">
        <v>0</v>
      </c>
      <c r="AP2130">
        <v>0</v>
      </c>
      <c r="AQ2130">
        <v>0</v>
      </c>
      <c r="AR2130">
        <v>0</v>
      </c>
      <c r="AS2130">
        <v>0</v>
      </c>
      <c r="AT2130">
        <v>0</v>
      </c>
      <c r="AU2130">
        <v>0</v>
      </c>
      <c r="AV2130">
        <v>0</v>
      </c>
      <c r="AW2130">
        <v>0</v>
      </c>
      <c r="AX2130">
        <v>0</v>
      </c>
      <c r="AY2130">
        <v>0</v>
      </c>
      <c r="AZ2130">
        <v>0</v>
      </c>
      <c r="BA2130">
        <v>0</v>
      </c>
      <c r="BB2130">
        <v>0</v>
      </c>
      <c r="BC2130">
        <v>0</v>
      </c>
      <c r="BD2130">
        <v>0</v>
      </c>
      <c r="BE2130">
        <v>0</v>
      </c>
      <c r="BF2130">
        <v>0</v>
      </c>
      <c r="BG2130">
        <v>0</v>
      </c>
      <c r="BH2130">
        <v>0</v>
      </c>
      <c r="BI2130">
        <v>0</v>
      </c>
      <c r="BJ2130" s="2">
        <v>46132</v>
      </c>
      <c r="BK2130">
        <v>0</v>
      </c>
      <c r="BL2130" s="3" t="str">
        <f>VLOOKUP(O2130,DropDownList!$H$1:$I$7,2,FALSE)</f>
        <v>2024/25</v>
      </c>
      <c r="BM2130" s="3" t="str">
        <f t="shared" si="33"/>
        <v>PREG</v>
      </c>
    </row>
    <row r="2131" spans="1:65" x14ac:dyDescent="0.2">
      <c r="A2131">
        <v>2026</v>
      </c>
      <c r="B2131">
        <v>4</v>
      </c>
      <c r="C2131" t="s">
        <v>198</v>
      </c>
      <c r="D2131" t="s">
        <v>214</v>
      </c>
      <c r="E2131" t="s">
        <v>35</v>
      </c>
      <c r="F2131">
        <v>9342</v>
      </c>
      <c r="G2131" t="s">
        <v>141</v>
      </c>
      <c r="H2131" t="s">
        <v>200</v>
      </c>
      <c r="I2131" t="s">
        <v>142</v>
      </c>
      <c r="J2131" s="1">
        <v>46113</v>
      </c>
      <c r="K2131" t="s">
        <v>440</v>
      </c>
      <c r="L2131">
        <v>1</v>
      </c>
      <c r="M2131" t="s">
        <v>441</v>
      </c>
      <c r="N2131" t="s">
        <v>442</v>
      </c>
      <c r="O2131" t="s">
        <v>156</v>
      </c>
      <c r="P2131" t="s">
        <v>154</v>
      </c>
      <c r="Q2131">
        <v>13508.57</v>
      </c>
      <c r="R2131">
        <v>444</v>
      </c>
      <c r="S2131">
        <v>118765.99</v>
      </c>
      <c r="T2131">
        <v>4295.66</v>
      </c>
      <c r="U2131">
        <v>60</v>
      </c>
      <c r="V2131">
        <v>30</v>
      </c>
      <c r="W2131">
        <v>7591.11</v>
      </c>
      <c r="X2131">
        <v>8234.23</v>
      </c>
      <c r="Y2131">
        <v>0</v>
      </c>
      <c r="Z2131">
        <v>0</v>
      </c>
      <c r="AA2131">
        <v>100961.76</v>
      </c>
      <c r="AB2131">
        <v>1217.99</v>
      </c>
      <c r="AC2131">
        <v>93539.1</v>
      </c>
      <c r="AD2131">
        <v>13</v>
      </c>
      <c r="AE2131">
        <v>17</v>
      </c>
      <c r="AF2131">
        <v>370</v>
      </c>
      <c r="AG2131">
        <v>35</v>
      </c>
      <c r="AH2131">
        <v>12</v>
      </c>
      <c r="AI2131">
        <v>25</v>
      </c>
      <c r="AJ2131">
        <v>0</v>
      </c>
      <c r="AK2131">
        <v>0</v>
      </c>
      <c r="AL2131">
        <v>0</v>
      </c>
      <c r="AM2131">
        <v>0</v>
      </c>
      <c r="AN2131">
        <v>0</v>
      </c>
      <c r="AO2131">
        <v>284</v>
      </c>
      <c r="AP2131">
        <v>1130</v>
      </c>
      <c r="AQ2131">
        <v>279</v>
      </c>
      <c r="AR2131">
        <v>0</v>
      </c>
      <c r="AS2131">
        <v>137</v>
      </c>
      <c r="AT2131">
        <v>37</v>
      </c>
      <c r="AU2131">
        <v>49</v>
      </c>
      <c r="AV2131">
        <v>16</v>
      </c>
      <c r="AW2131">
        <v>5</v>
      </c>
      <c r="AX2131">
        <v>0</v>
      </c>
      <c r="AY2131">
        <v>124</v>
      </c>
      <c r="AZ2131">
        <v>214</v>
      </c>
      <c r="BA2131">
        <v>135</v>
      </c>
      <c r="BB2131">
        <v>44</v>
      </c>
      <c r="BC2131">
        <v>22</v>
      </c>
      <c r="BD2131">
        <v>15</v>
      </c>
      <c r="BE2131">
        <v>0</v>
      </c>
      <c r="BF2131">
        <v>438</v>
      </c>
      <c r="BG2131">
        <v>7851</v>
      </c>
      <c r="BH2131">
        <v>2</v>
      </c>
      <c r="BI2131">
        <v>60</v>
      </c>
      <c r="BJ2131" s="2">
        <v>46132</v>
      </c>
      <c r="BK2131">
        <v>0</v>
      </c>
      <c r="BL2131" s="3" t="str">
        <f>VLOOKUP(O2131,DropDownList!$H$1:$I$7,2,FALSE)</f>
        <v>2023/24</v>
      </c>
      <c r="BM2131" s="3" t="str">
        <f t="shared" si="33"/>
        <v>JP COURT</v>
      </c>
    </row>
    <row r="2132" spans="1:65" x14ac:dyDescent="0.2">
      <c r="A2132">
        <v>2026</v>
      </c>
      <c r="B2132">
        <v>4</v>
      </c>
      <c r="C2132" t="s">
        <v>198</v>
      </c>
      <c r="D2132" t="s">
        <v>214</v>
      </c>
      <c r="E2132" t="s">
        <v>35</v>
      </c>
      <c r="F2132">
        <v>9342</v>
      </c>
      <c r="G2132" t="s">
        <v>141</v>
      </c>
      <c r="H2132" t="s">
        <v>200</v>
      </c>
      <c r="I2132" t="s">
        <v>142</v>
      </c>
      <c r="J2132" s="1">
        <v>46113</v>
      </c>
      <c r="K2132" t="s">
        <v>440</v>
      </c>
      <c r="L2132">
        <v>1</v>
      </c>
      <c r="M2132" t="s">
        <v>441</v>
      </c>
      <c r="N2132" t="s">
        <v>442</v>
      </c>
      <c r="O2132" t="s">
        <v>156</v>
      </c>
      <c r="P2132" t="s">
        <v>148</v>
      </c>
      <c r="Q2132">
        <v>1667.73</v>
      </c>
      <c r="R2132">
        <v>106</v>
      </c>
      <c r="S2132">
        <v>6360</v>
      </c>
      <c r="T2132">
        <v>360</v>
      </c>
      <c r="U2132">
        <v>29</v>
      </c>
      <c r="V2132">
        <v>25</v>
      </c>
      <c r="W2132">
        <v>1427.73</v>
      </c>
      <c r="X2132">
        <v>1427.73</v>
      </c>
      <c r="Y2132">
        <v>0</v>
      </c>
      <c r="Z2132">
        <v>0</v>
      </c>
      <c r="AA2132">
        <v>4332.2700000000004</v>
      </c>
      <c r="AB2132">
        <v>0</v>
      </c>
      <c r="AC2132">
        <v>4332.2700000000004</v>
      </c>
      <c r="AD2132">
        <v>22</v>
      </c>
      <c r="AE2132">
        <v>3</v>
      </c>
      <c r="AF2132">
        <v>71</v>
      </c>
      <c r="AG2132">
        <v>3</v>
      </c>
      <c r="AH2132">
        <v>6</v>
      </c>
      <c r="AI2132">
        <v>26</v>
      </c>
      <c r="AJ2132">
        <v>0</v>
      </c>
      <c r="AK2132">
        <v>0</v>
      </c>
      <c r="AL2132">
        <v>0</v>
      </c>
      <c r="AM2132">
        <v>0</v>
      </c>
      <c r="AN2132">
        <v>0</v>
      </c>
      <c r="AO2132">
        <v>90</v>
      </c>
      <c r="AP2132">
        <v>376</v>
      </c>
      <c r="AQ2132">
        <v>90</v>
      </c>
      <c r="AR2132">
        <v>0</v>
      </c>
      <c r="AS2132">
        <v>29</v>
      </c>
      <c r="AT2132">
        <v>11</v>
      </c>
      <c r="AU2132">
        <v>11</v>
      </c>
      <c r="AV2132">
        <v>6</v>
      </c>
      <c r="AW2132">
        <v>0</v>
      </c>
      <c r="AX2132">
        <v>0</v>
      </c>
      <c r="AY2132">
        <v>57</v>
      </c>
      <c r="AZ2132">
        <v>89</v>
      </c>
      <c r="BA2132">
        <v>51</v>
      </c>
      <c r="BB2132">
        <v>8</v>
      </c>
      <c r="BC2132">
        <v>4</v>
      </c>
      <c r="BD2132">
        <v>0</v>
      </c>
      <c r="BE2132">
        <v>0</v>
      </c>
      <c r="BF2132">
        <v>90</v>
      </c>
      <c r="BG2132">
        <v>1560</v>
      </c>
      <c r="BH2132">
        <v>0</v>
      </c>
      <c r="BI2132">
        <v>29</v>
      </c>
      <c r="BJ2132" s="2">
        <v>46132</v>
      </c>
      <c r="BK2132">
        <v>0</v>
      </c>
      <c r="BL2132" s="3" t="str">
        <f>VLOOKUP(O2132,DropDownList!$H$1:$I$7,2,FALSE)</f>
        <v>2023/24</v>
      </c>
      <c r="BM2132" s="3" t="str">
        <f t="shared" si="33"/>
        <v>PRAS</v>
      </c>
    </row>
    <row r="2133" spans="1:65" x14ac:dyDescent="0.2">
      <c r="A2133">
        <v>2026</v>
      </c>
      <c r="B2133">
        <v>4</v>
      </c>
      <c r="C2133" t="s">
        <v>198</v>
      </c>
      <c r="D2133" t="s">
        <v>214</v>
      </c>
      <c r="E2133" t="s">
        <v>35</v>
      </c>
      <c r="F2133">
        <v>9342</v>
      </c>
      <c r="G2133" t="s">
        <v>141</v>
      </c>
      <c r="H2133" t="s">
        <v>200</v>
      </c>
      <c r="I2133" t="s">
        <v>142</v>
      </c>
      <c r="J2133" s="1">
        <v>46113</v>
      </c>
      <c r="K2133" t="s">
        <v>440</v>
      </c>
      <c r="L2133">
        <v>1</v>
      </c>
      <c r="M2133" t="s">
        <v>441</v>
      </c>
      <c r="N2133" t="s">
        <v>442</v>
      </c>
      <c r="O2133" t="s">
        <v>147</v>
      </c>
      <c r="P2133" t="s">
        <v>146</v>
      </c>
      <c r="Q2133">
        <v>921.36</v>
      </c>
      <c r="R2133">
        <v>491</v>
      </c>
      <c r="S2133">
        <v>7190</v>
      </c>
      <c r="T2133">
        <v>74.95</v>
      </c>
      <c r="U2133">
        <v>121</v>
      </c>
      <c r="V2133">
        <v>40</v>
      </c>
      <c r="W2133">
        <v>620.33000000000004</v>
      </c>
      <c r="X2133">
        <v>630.33000000000004</v>
      </c>
      <c r="Y2133">
        <v>0</v>
      </c>
      <c r="Z2133">
        <v>0</v>
      </c>
      <c r="AA2133">
        <v>6193.69</v>
      </c>
      <c r="AB2133">
        <v>0</v>
      </c>
      <c r="AC2133">
        <v>0</v>
      </c>
      <c r="AD2133">
        <v>38</v>
      </c>
      <c r="AE2133">
        <v>2</v>
      </c>
      <c r="AF2133">
        <v>422</v>
      </c>
      <c r="AG2133">
        <v>6</v>
      </c>
      <c r="AH2133">
        <v>5</v>
      </c>
      <c r="AI2133">
        <v>57</v>
      </c>
      <c r="AJ2133">
        <v>0</v>
      </c>
      <c r="AK2133">
        <v>0</v>
      </c>
      <c r="AL2133">
        <v>0</v>
      </c>
      <c r="AM2133">
        <v>0</v>
      </c>
      <c r="AN2133">
        <v>0</v>
      </c>
      <c r="AO2133">
        <v>289</v>
      </c>
      <c r="AP2133">
        <v>1071</v>
      </c>
      <c r="AQ2133">
        <v>283</v>
      </c>
      <c r="AR2133">
        <v>0</v>
      </c>
      <c r="AS2133">
        <v>136</v>
      </c>
      <c r="AT2133">
        <v>41</v>
      </c>
      <c r="AU2133">
        <v>41</v>
      </c>
      <c r="AV2133">
        <v>23</v>
      </c>
      <c r="AW2133">
        <v>3</v>
      </c>
      <c r="AX2133">
        <v>0</v>
      </c>
      <c r="AY2133">
        <v>111</v>
      </c>
      <c r="AZ2133">
        <v>183</v>
      </c>
      <c r="BA2133">
        <v>101</v>
      </c>
      <c r="BB2133">
        <v>43</v>
      </c>
      <c r="BC2133">
        <v>17</v>
      </c>
      <c r="BD2133">
        <v>19</v>
      </c>
      <c r="BE2133">
        <v>0</v>
      </c>
      <c r="BF2133">
        <v>487</v>
      </c>
      <c r="BG2133">
        <v>890</v>
      </c>
      <c r="BH2133">
        <v>1</v>
      </c>
      <c r="BI2133">
        <v>119</v>
      </c>
      <c r="BJ2133" s="2">
        <v>46132</v>
      </c>
      <c r="BK2133">
        <v>0</v>
      </c>
      <c r="BL2133" s="3" t="str">
        <f>VLOOKUP(O2133,DropDownList!$H$1:$I$7,2,FALSE)</f>
        <v>2024/25</v>
      </c>
      <c r="BM2133" s="3" t="str">
        <f t="shared" si="33"/>
        <v>VSUR</v>
      </c>
    </row>
    <row r="2134" spans="1:65" x14ac:dyDescent="0.2">
      <c r="A2134">
        <v>2026</v>
      </c>
      <c r="B2134">
        <v>4</v>
      </c>
      <c r="C2134" t="s">
        <v>198</v>
      </c>
      <c r="D2134" t="s">
        <v>214</v>
      </c>
      <c r="E2134" t="s">
        <v>35</v>
      </c>
      <c r="F2134">
        <v>9342</v>
      </c>
      <c r="G2134" t="s">
        <v>141</v>
      </c>
      <c r="H2134" t="s">
        <v>200</v>
      </c>
      <c r="I2134" t="s">
        <v>142</v>
      </c>
      <c r="J2134" s="1">
        <v>46113</v>
      </c>
      <c r="K2134" t="s">
        <v>440</v>
      </c>
      <c r="L2134">
        <v>1</v>
      </c>
      <c r="M2134" t="s">
        <v>441</v>
      </c>
      <c r="N2134" t="s">
        <v>442</v>
      </c>
      <c r="O2134" t="s">
        <v>149</v>
      </c>
      <c r="P2134" t="s">
        <v>150</v>
      </c>
      <c r="Q2134">
        <v>52787.96</v>
      </c>
      <c r="R2134">
        <v>536</v>
      </c>
      <c r="S2134">
        <v>90860.41</v>
      </c>
      <c r="T2134">
        <v>8203.58</v>
      </c>
      <c r="U2134">
        <v>314</v>
      </c>
      <c r="V2134">
        <v>217</v>
      </c>
      <c r="W2134">
        <v>29450.66</v>
      </c>
      <c r="X2134">
        <v>37940.85</v>
      </c>
      <c r="Y2134">
        <v>479</v>
      </c>
      <c r="Z2134">
        <v>82656.83</v>
      </c>
      <c r="AA2134">
        <v>29868.87</v>
      </c>
      <c r="AB2134">
        <v>7794.98</v>
      </c>
      <c r="AC2134">
        <v>22073.89</v>
      </c>
      <c r="AD2134">
        <v>182</v>
      </c>
      <c r="AE2134">
        <v>35</v>
      </c>
      <c r="AF2134">
        <v>162</v>
      </c>
      <c r="AG2134">
        <v>72</v>
      </c>
      <c r="AH2134">
        <v>57</v>
      </c>
      <c r="AI2134">
        <v>242</v>
      </c>
      <c r="AJ2134">
        <v>78</v>
      </c>
      <c r="AK2134">
        <v>40</v>
      </c>
      <c r="AL2134">
        <v>9</v>
      </c>
      <c r="AM2134">
        <v>17</v>
      </c>
      <c r="AN2134">
        <v>1</v>
      </c>
      <c r="AO2134">
        <v>407</v>
      </c>
      <c r="AP2134">
        <v>1064</v>
      </c>
      <c r="AQ2134">
        <v>416</v>
      </c>
      <c r="AR2134">
        <v>0</v>
      </c>
      <c r="AS2134">
        <v>125</v>
      </c>
      <c r="AT2134">
        <v>75</v>
      </c>
      <c r="AU2134">
        <v>14</v>
      </c>
      <c r="AV2134">
        <v>7</v>
      </c>
      <c r="AW2134">
        <v>0</v>
      </c>
      <c r="AX2134">
        <v>0</v>
      </c>
      <c r="AY2134">
        <v>102</v>
      </c>
      <c r="AZ2134">
        <v>140</v>
      </c>
      <c r="BA2134">
        <v>36</v>
      </c>
      <c r="BB2134">
        <v>17</v>
      </c>
      <c r="BC2134">
        <v>0</v>
      </c>
      <c r="BD2134">
        <v>8</v>
      </c>
      <c r="BE2134">
        <v>0</v>
      </c>
      <c r="BF2134">
        <v>408</v>
      </c>
      <c r="BG2134">
        <v>41685.46</v>
      </c>
      <c r="BH2134">
        <v>3</v>
      </c>
      <c r="BI2134">
        <v>310</v>
      </c>
      <c r="BJ2134" s="2">
        <v>46132</v>
      </c>
      <c r="BK2134">
        <v>0</v>
      </c>
      <c r="BL2134" s="3" t="str">
        <f>VLOOKUP(O2134,DropDownList!$H$1:$I$7,2,FALSE)</f>
        <v>2025/26</v>
      </c>
      <c r="BM2134" s="3" t="str">
        <f t="shared" si="33"/>
        <v>FISCAL FINES</v>
      </c>
    </row>
    <row r="2135" spans="1:65" x14ac:dyDescent="0.2">
      <c r="A2135">
        <v>2026</v>
      </c>
      <c r="B2135">
        <v>4</v>
      </c>
      <c r="C2135" t="s">
        <v>198</v>
      </c>
      <c r="D2135" t="s">
        <v>214</v>
      </c>
      <c r="E2135" t="s">
        <v>35</v>
      </c>
      <c r="F2135">
        <v>9342</v>
      </c>
      <c r="G2135" t="s">
        <v>141</v>
      </c>
      <c r="H2135" t="s">
        <v>200</v>
      </c>
      <c r="I2135" t="s">
        <v>142</v>
      </c>
      <c r="J2135" s="1">
        <v>46113</v>
      </c>
      <c r="K2135" t="s">
        <v>440</v>
      </c>
      <c r="L2135">
        <v>1</v>
      </c>
      <c r="M2135" t="s">
        <v>441</v>
      </c>
      <c r="N2135" t="s">
        <v>442</v>
      </c>
      <c r="O2135" t="s">
        <v>156</v>
      </c>
      <c r="P2135" t="s">
        <v>152</v>
      </c>
      <c r="Q2135">
        <v>0</v>
      </c>
      <c r="R2135">
        <v>240</v>
      </c>
      <c r="S2135">
        <v>9600</v>
      </c>
      <c r="T2135">
        <v>4360</v>
      </c>
      <c r="U2135">
        <v>0</v>
      </c>
      <c r="V2135">
        <v>0</v>
      </c>
      <c r="W2135">
        <v>0</v>
      </c>
      <c r="X2135">
        <v>0</v>
      </c>
      <c r="Y2135">
        <v>0</v>
      </c>
      <c r="Z2135">
        <v>0</v>
      </c>
      <c r="AA2135">
        <v>5240</v>
      </c>
      <c r="AB2135">
        <v>0</v>
      </c>
      <c r="AC2135">
        <v>5240</v>
      </c>
      <c r="AD2135">
        <v>0</v>
      </c>
      <c r="AE2135">
        <v>0</v>
      </c>
      <c r="AF2135">
        <v>131</v>
      </c>
      <c r="AG2135">
        <v>0</v>
      </c>
      <c r="AH2135">
        <v>109</v>
      </c>
      <c r="AI2135">
        <v>0</v>
      </c>
      <c r="AJ2135">
        <v>0</v>
      </c>
      <c r="AK2135">
        <v>0</v>
      </c>
      <c r="AL2135">
        <v>0</v>
      </c>
      <c r="AM2135">
        <v>0</v>
      </c>
      <c r="AN2135">
        <v>0</v>
      </c>
      <c r="AO2135">
        <v>0</v>
      </c>
      <c r="AP2135">
        <v>0</v>
      </c>
      <c r="AQ2135">
        <v>0</v>
      </c>
      <c r="AR2135">
        <v>0</v>
      </c>
      <c r="AS2135">
        <v>0</v>
      </c>
      <c r="AT2135">
        <v>0</v>
      </c>
      <c r="AU2135">
        <v>0</v>
      </c>
      <c r="AV2135">
        <v>0</v>
      </c>
      <c r="AW2135">
        <v>0</v>
      </c>
      <c r="AX2135">
        <v>0</v>
      </c>
      <c r="AY2135">
        <v>0</v>
      </c>
      <c r="AZ2135">
        <v>0</v>
      </c>
      <c r="BA2135">
        <v>0</v>
      </c>
      <c r="BB2135">
        <v>0</v>
      </c>
      <c r="BC2135">
        <v>0</v>
      </c>
      <c r="BD2135">
        <v>0</v>
      </c>
      <c r="BE2135">
        <v>0</v>
      </c>
      <c r="BF2135">
        <v>0</v>
      </c>
      <c r="BG2135">
        <v>0</v>
      </c>
      <c r="BH2135">
        <v>0</v>
      </c>
      <c r="BI2135">
        <v>0</v>
      </c>
      <c r="BJ2135" s="2">
        <v>46132</v>
      </c>
      <c r="BK2135">
        <v>0</v>
      </c>
      <c r="BL2135" s="3" t="str">
        <f>VLOOKUP(O2135,DropDownList!$H$1:$I$7,2,FALSE)</f>
        <v>2023/24</v>
      </c>
      <c r="BM2135" s="3" t="str">
        <f t="shared" si="33"/>
        <v>PCOA</v>
      </c>
    </row>
    <row r="2136" spans="1:65" x14ac:dyDescent="0.2">
      <c r="A2136">
        <v>2026</v>
      </c>
      <c r="B2136">
        <v>4</v>
      </c>
      <c r="C2136" t="s">
        <v>198</v>
      </c>
      <c r="D2136" t="s">
        <v>214</v>
      </c>
      <c r="E2136" t="s">
        <v>35</v>
      </c>
      <c r="F2136">
        <v>9342</v>
      </c>
      <c r="G2136" t="s">
        <v>141</v>
      </c>
      <c r="H2136" t="s">
        <v>200</v>
      </c>
      <c r="I2136" t="s">
        <v>142</v>
      </c>
      <c r="J2136" s="1">
        <v>46113</v>
      </c>
      <c r="K2136" t="s">
        <v>440</v>
      </c>
      <c r="L2136">
        <v>1</v>
      </c>
      <c r="M2136" t="s">
        <v>441</v>
      </c>
      <c r="N2136" t="s">
        <v>442</v>
      </c>
      <c r="O2136" t="s">
        <v>149</v>
      </c>
      <c r="P2136" t="s">
        <v>154</v>
      </c>
      <c r="Q2136">
        <v>27232.37</v>
      </c>
      <c r="R2136">
        <v>206</v>
      </c>
      <c r="S2136">
        <v>62083</v>
      </c>
      <c r="T2136">
        <v>340</v>
      </c>
      <c r="U2136">
        <v>106</v>
      </c>
      <c r="V2136">
        <v>69</v>
      </c>
      <c r="W2136">
        <v>12145</v>
      </c>
      <c r="X2136">
        <v>17980</v>
      </c>
      <c r="Y2136">
        <v>0</v>
      </c>
      <c r="Z2136">
        <v>0</v>
      </c>
      <c r="AA2136">
        <v>34510.629999999997</v>
      </c>
      <c r="AB2136">
        <v>0</v>
      </c>
      <c r="AC2136">
        <v>31910.63</v>
      </c>
      <c r="AD2136">
        <v>30</v>
      </c>
      <c r="AE2136">
        <v>39</v>
      </c>
      <c r="AF2136">
        <v>99</v>
      </c>
      <c r="AG2136">
        <v>55</v>
      </c>
      <c r="AH2136">
        <v>1</v>
      </c>
      <c r="AI2136">
        <v>51</v>
      </c>
      <c r="AJ2136">
        <v>0</v>
      </c>
      <c r="AK2136">
        <v>0</v>
      </c>
      <c r="AL2136">
        <v>0</v>
      </c>
      <c r="AM2136">
        <v>0</v>
      </c>
      <c r="AN2136">
        <v>0</v>
      </c>
      <c r="AO2136">
        <v>140</v>
      </c>
      <c r="AP2136">
        <v>345</v>
      </c>
      <c r="AQ2136">
        <v>138</v>
      </c>
      <c r="AR2136">
        <v>0</v>
      </c>
      <c r="AS2136">
        <v>61</v>
      </c>
      <c r="AT2136">
        <v>22</v>
      </c>
      <c r="AU2136">
        <v>13</v>
      </c>
      <c r="AV2136">
        <v>4</v>
      </c>
      <c r="AW2136">
        <v>0</v>
      </c>
      <c r="AX2136">
        <v>0</v>
      </c>
      <c r="AY2136">
        <v>21</v>
      </c>
      <c r="AZ2136">
        <v>26</v>
      </c>
      <c r="BA2136">
        <v>4</v>
      </c>
      <c r="BB2136">
        <v>12</v>
      </c>
      <c r="BC2136">
        <v>4</v>
      </c>
      <c r="BD2136">
        <v>8</v>
      </c>
      <c r="BE2136">
        <v>0</v>
      </c>
      <c r="BF2136">
        <v>206</v>
      </c>
      <c r="BG2136">
        <v>15260</v>
      </c>
      <c r="BH2136">
        <v>0</v>
      </c>
      <c r="BI2136">
        <v>105</v>
      </c>
      <c r="BJ2136" s="2">
        <v>46132</v>
      </c>
      <c r="BK2136">
        <v>0</v>
      </c>
      <c r="BL2136" s="3" t="str">
        <f>VLOOKUP(O2136,DropDownList!$H$1:$I$7,2,FALSE)</f>
        <v>2025/26</v>
      </c>
      <c r="BM2136" s="3" t="str">
        <f t="shared" si="33"/>
        <v>JP COURT</v>
      </c>
    </row>
    <row r="2137" spans="1:65" x14ac:dyDescent="0.2">
      <c r="A2137">
        <v>2026</v>
      </c>
      <c r="B2137">
        <v>4</v>
      </c>
      <c r="C2137" t="s">
        <v>198</v>
      </c>
      <c r="D2137" t="s">
        <v>214</v>
      </c>
      <c r="E2137" t="s">
        <v>35</v>
      </c>
      <c r="F2137">
        <v>9342</v>
      </c>
      <c r="G2137" t="s">
        <v>141</v>
      </c>
      <c r="H2137" t="s">
        <v>200</v>
      </c>
      <c r="I2137" t="s">
        <v>142</v>
      </c>
      <c r="J2137" s="1">
        <v>46113</v>
      </c>
      <c r="K2137" t="s">
        <v>440</v>
      </c>
      <c r="L2137">
        <v>1</v>
      </c>
      <c r="M2137" t="s">
        <v>441</v>
      </c>
      <c r="N2137" t="s">
        <v>442</v>
      </c>
      <c r="O2137" t="s">
        <v>156</v>
      </c>
      <c r="P2137" t="s">
        <v>150</v>
      </c>
      <c r="Q2137">
        <v>37083.730000000003</v>
      </c>
      <c r="R2137">
        <v>803</v>
      </c>
      <c r="S2137">
        <v>138535.63</v>
      </c>
      <c r="T2137">
        <v>21673.77</v>
      </c>
      <c r="U2137">
        <v>211</v>
      </c>
      <c r="V2137">
        <v>121</v>
      </c>
      <c r="W2137">
        <v>21903.48</v>
      </c>
      <c r="X2137">
        <v>23453.439999999999</v>
      </c>
      <c r="Y2137">
        <v>678</v>
      </c>
      <c r="Z2137">
        <v>116861.86</v>
      </c>
      <c r="AA2137">
        <v>79778.13</v>
      </c>
      <c r="AB2137">
        <v>24099.360000000001</v>
      </c>
      <c r="AC2137">
        <v>55678.77</v>
      </c>
      <c r="AD2137">
        <v>93</v>
      </c>
      <c r="AE2137">
        <v>28</v>
      </c>
      <c r="AF2137">
        <v>442</v>
      </c>
      <c r="AG2137">
        <v>67</v>
      </c>
      <c r="AH2137">
        <v>125</v>
      </c>
      <c r="AI2137">
        <v>144</v>
      </c>
      <c r="AJ2137">
        <v>110</v>
      </c>
      <c r="AK2137">
        <v>70</v>
      </c>
      <c r="AL2137">
        <v>12</v>
      </c>
      <c r="AM2137">
        <v>45</v>
      </c>
      <c r="AN2137">
        <v>6</v>
      </c>
      <c r="AO2137">
        <v>597</v>
      </c>
      <c r="AP2137">
        <v>2553</v>
      </c>
      <c r="AQ2137">
        <v>606</v>
      </c>
      <c r="AR2137">
        <v>0</v>
      </c>
      <c r="AS2137">
        <v>242</v>
      </c>
      <c r="AT2137">
        <v>84</v>
      </c>
      <c r="AU2137">
        <v>63</v>
      </c>
      <c r="AV2137">
        <v>22</v>
      </c>
      <c r="AW2137">
        <v>0</v>
      </c>
      <c r="AX2137">
        <v>0</v>
      </c>
      <c r="AY2137">
        <v>385</v>
      </c>
      <c r="AZ2137">
        <v>588</v>
      </c>
      <c r="BA2137">
        <v>357</v>
      </c>
      <c r="BB2137">
        <v>49</v>
      </c>
      <c r="BC2137">
        <v>20</v>
      </c>
      <c r="BD2137">
        <v>14</v>
      </c>
      <c r="BE2137">
        <v>0</v>
      </c>
      <c r="BF2137">
        <v>599</v>
      </c>
      <c r="BG2137">
        <v>25695.599999999999</v>
      </c>
      <c r="BH2137">
        <v>25</v>
      </c>
      <c r="BI2137">
        <v>210</v>
      </c>
      <c r="BJ2137" s="2">
        <v>46132</v>
      </c>
      <c r="BK2137">
        <v>0</v>
      </c>
      <c r="BL2137" s="3" t="str">
        <f>VLOOKUP(O2137,DropDownList!$H$1:$I$7,2,FALSE)</f>
        <v>2023/24</v>
      </c>
      <c r="BM2137" s="3" t="str">
        <f t="shared" si="33"/>
        <v>FISCAL FINES</v>
      </c>
    </row>
    <row r="2138" spans="1:65" x14ac:dyDescent="0.2">
      <c r="A2138">
        <v>2026</v>
      </c>
      <c r="B2138">
        <v>4</v>
      </c>
      <c r="C2138" t="s">
        <v>198</v>
      </c>
      <c r="D2138" t="s">
        <v>214</v>
      </c>
      <c r="E2138" t="s">
        <v>35</v>
      </c>
      <c r="F2138">
        <v>9342</v>
      </c>
      <c r="G2138" t="s">
        <v>141</v>
      </c>
      <c r="H2138" t="s">
        <v>200</v>
      </c>
      <c r="I2138" t="s">
        <v>142</v>
      </c>
      <c r="J2138" s="1">
        <v>46113</v>
      </c>
      <c r="K2138" t="s">
        <v>440</v>
      </c>
      <c r="L2138">
        <v>1</v>
      </c>
      <c r="M2138" t="s">
        <v>441</v>
      </c>
      <c r="N2138" t="s">
        <v>442</v>
      </c>
      <c r="O2138" t="s">
        <v>156</v>
      </c>
      <c r="P2138" t="s">
        <v>153</v>
      </c>
      <c r="Q2138">
        <v>90</v>
      </c>
      <c r="R2138">
        <v>3</v>
      </c>
      <c r="S2138">
        <v>135</v>
      </c>
      <c r="T2138">
        <v>0</v>
      </c>
      <c r="U2138">
        <v>2</v>
      </c>
      <c r="V2138">
        <v>2</v>
      </c>
      <c r="W2138">
        <v>90</v>
      </c>
      <c r="X2138">
        <v>90</v>
      </c>
      <c r="Y2138">
        <v>0</v>
      </c>
      <c r="Z2138">
        <v>0</v>
      </c>
      <c r="AA2138">
        <v>45</v>
      </c>
      <c r="AB2138">
        <v>0</v>
      </c>
      <c r="AC2138">
        <v>45</v>
      </c>
      <c r="AD2138">
        <v>2</v>
      </c>
      <c r="AE2138">
        <v>0</v>
      </c>
      <c r="AF2138">
        <v>1</v>
      </c>
      <c r="AG2138">
        <v>0</v>
      </c>
      <c r="AH2138">
        <v>0</v>
      </c>
      <c r="AI2138">
        <v>2</v>
      </c>
      <c r="AJ2138">
        <v>0</v>
      </c>
      <c r="AK2138">
        <v>0</v>
      </c>
      <c r="AL2138">
        <v>0</v>
      </c>
      <c r="AM2138">
        <v>0</v>
      </c>
      <c r="AN2138">
        <v>0</v>
      </c>
      <c r="AO2138">
        <v>2</v>
      </c>
      <c r="AP2138">
        <v>2</v>
      </c>
      <c r="AQ2138">
        <v>2</v>
      </c>
      <c r="AR2138">
        <v>0</v>
      </c>
      <c r="AS2138">
        <v>0</v>
      </c>
      <c r="AT2138">
        <v>0</v>
      </c>
      <c r="AU2138">
        <v>0</v>
      </c>
      <c r="AV2138">
        <v>0</v>
      </c>
      <c r="AW2138">
        <v>0</v>
      </c>
      <c r="AX2138">
        <v>0</v>
      </c>
      <c r="AY2138">
        <v>0</v>
      </c>
      <c r="AZ2138">
        <v>0</v>
      </c>
      <c r="BA2138">
        <v>0</v>
      </c>
      <c r="BB2138">
        <v>0</v>
      </c>
      <c r="BC2138">
        <v>0</v>
      </c>
      <c r="BD2138">
        <v>0</v>
      </c>
      <c r="BE2138">
        <v>0</v>
      </c>
      <c r="BF2138">
        <v>2</v>
      </c>
      <c r="BG2138">
        <v>90</v>
      </c>
      <c r="BH2138">
        <v>0</v>
      </c>
      <c r="BI2138">
        <v>2</v>
      </c>
      <c r="BJ2138" s="2">
        <v>46132</v>
      </c>
      <c r="BK2138">
        <v>0</v>
      </c>
      <c r="BL2138" s="3" t="str">
        <f>VLOOKUP(O2138,DropDownList!$H$1:$I$7,2,FALSE)</f>
        <v>2023/24</v>
      </c>
      <c r="BM2138" s="3" t="str">
        <f t="shared" si="33"/>
        <v>PREG</v>
      </c>
    </row>
    <row r="2139" spans="1:65" x14ac:dyDescent="0.2">
      <c r="A2139">
        <v>2026</v>
      </c>
      <c r="B2139">
        <v>4</v>
      </c>
      <c r="C2139" t="s">
        <v>198</v>
      </c>
      <c r="D2139" t="s">
        <v>214</v>
      </c>
      <c r="E2139" t="s">
        <v>35</v>
      </c>
      <c r="F2139">
        <v>9342</v>
      </c>
      <c r="G2139" t="s">
        <v>141</v>
      </c>
      <c r="H2139" t="s">
        <v>200</v>
      </c>
      <c r="I2139" t="s">
        <v>142</v>
      </c>
      <c r="J2139" s="1">
        <v>46113</v>
      </c>
      <c r="K2139" t="s">
        <v>440</v>
      </c>
      <c r="L2139">
        <v>1</v>
      </c>
      <c r="M2139" t="s">
        <v>441</v>
      </c>
      <c r="N2139" t="s">
        <v>442</v>
      </c>
      <c r="O2139" t="s">
        <v>156</v>
      </c>
      <c r="P2139" t="s">
        <v>146</v>
      </c>
      <c r="Q2139">
        <v>460.33</v>
      </c>
      <c r="R2139">
        <v>442</v>
      </c>
      <c r="S2139">
        <v>6860</v>
      </c>
      <c r="T2139">
        <v>215</v>
      </c>
      <c r="U2139">
        <v>60</v>
      </c>
      <c r="V2139">
        <v>13</v>
      </c>
      <c r="W2139">
        <v>280</v>
      </c>
      <c r="X2139">
        <v>280</v>
      </c>
      <c r="Y2139">
        <v>0</v>
      </c>
      <c r="Z2139">
        <v>0</v>
      </c>
      <c r="AA2139">
        <v>6184.67</v>
      </c>
      <c r="AB2139">
        <v>0</v>
      </c>
      <c r="AC2139">
        <v>0</v>
      </c>
      <c r="AD2139">
        <v>13</v>
      </c>
      <c r="AE2139">
        <v>0</v>
      </c>
      <c r="AF2139">
        <v>402</v>
      </c>
      <c r="AG2139">
        <v>1</v>
      </c>
      <c r="AH2139">
        <v>12</v>
      </c>
      <c r="AI2139">
        <v>26</v>
      </c>
      <c r="AJ2139">
        <v>0</v>
      </c>
      <c r="AK2139">
        <v>0</v>
      </c>
      <c r="AL2139">
        <v>0</v>
      </c>
      <c r="AM2139">
        <v>0</v>
      </c>
      <c r="AN2139">
        <v>0</v>
      </c>
      <c r="AO2139">
        <v>282</v>
      </c>
      <c r="AP2139">
        <v>1137</v>
      </c>
      <c r="AQ2139">
        <v>278</v>
      </c>
      <c r="AR2139">
        <v>0</v>
      </c>
      <c r="AS2139">
        <v>138</v>
      </c>
      <c r="AT2139">
        <v>39</v>
      </c>
      <c r="AU2139">
        <v>50</v>
      </c>
      <c r="AV2139">
        <v>16</v>
      </c>
      <c r="AW2139">
        <v>5</v>
      </c>
      <c r="AX2139">
        <v>0</v>
      </c>
      <c r="AY2139">
        <v>123</v>
      </c>
      <c r="AZ2139">
        <v>214</v>
      </c>
      <c r="BA2139">
        <v>136</v>
      </c>
      <c r="BB2139">
        <v>45</v>
      </c>
      <c r="BC2139">
        <v>23</v>
      </c>
      <c r="BD2139">
        <v>15</v>
      </c>
      <c r="BE2139">
        <v>0</v>
      </c>
      <c r="BF2139">
        <v>436</v>
      </c>
      <c r="BG2139">
        <v>460</v>
      </c>
      <c r="BH2139">
        <v>1</v>
      </c>
      <c r="BI2139">
        <v>60</v>
      </c>
      <c r="BJ2139" s="2">
        <v>46132</v>
      </c>
      <c r="BK2139">
        <v>0</v>
      </c>
      <c r="BL2139" s="3" t="str">
        <f>VLOOKUP(O2139,DropDownList!$H$1:$I$7,2,FALSE)</f>
        <v>2023/24</v>
      </c>
      <c r="BM2139" s="3" t="str">
        <f t="shared" si="33"/>
        <v>VSUR</v>
      </c>
    </row>
    <row r="2140" spans="1:65" x14ac:dyDescent="0.2">
      <c r="A2140">
        <v>2026</v>
      </c>
      <c r="B2140">
        <v>4</v>
      </c>
      <c r="C2140" t="s">
        <v>198</v>
      </c>
      <c r="D2140" t="s">
        <v>214</v>
      </c>
      <c r="E2140" t="s">
        <v>35</v>
      </c>
      <c r="F2140">
        <v>9342</v>
      </c>
      <c r="G2140" t="s">
        <v>141</v>
      </c>
      <c r="H2140" t="s">
        <v>200</v>
      </c>
      <c r="I2140" t="s">
        <v>142</v>
      </c>
      <c r="J2140" s="1">
        <v>46113</v>
      </c>
      <c r="K2140" t="s">
        <v>440</v>
      </c>
      <c r="L2140">
        <v>1</v>
      </c>
      <c r="M2140" t="s">
        <v>441</v>
      </c>
      <c r="N2140" t="s">
        <v>442</v>
      </c>
      <c r="O2140" t="s">
        <v>155</v>
      </c>
      <c r="P2140" t="s">
        <v>150</v>
      </c>
      <c r="Q2140">
        <v>26496.27</v>
      </c>
      <c r="R2140">
        <v>867</v>
      </c>
      <c r="S2140">
        <v>126704.57</v>
      </c>
      <c r="T2140">
        <v>23233.14</v>
      </c>
      <c r="U2140">
        <v>175</v>
      </c>
      <c r="V2140">
        <v>123</v>
      </c>
      <c r="W2140">
        <v>19463.98</v>
      </c>
      <c r="X2140">
        <v>20193.990000000002</v>
      </c>
      <c r="Y2140">
        <v>725</v>
      </c>
      <c r="Z2140">
        <v>103471.43</v>
      </c>
      <c r="AA2140">
        <v>76975.16</v>
      </c>
      <c r="AB2140">
        <v>17290.810000000001</v>
      </c>
      <c r="AC2140">
        <v>59684.35</v>
      </c>
      <c r="AD2140">
        <v>88</v>
      </c>
      <c r="AE2140">
        <v>35</v>
      </c>
      <c r="AF2140">
        <v>533</v>
      </c>
      <c r="AG2140">
        <v>57</v>
      </c>
      <c r="AH2140">
        <v>142</v>
      </c>
      <c r="AI2140">
        <v>118</v>
      </c>
      <c r="AJ2140">
        <v>136</v>
      </c>
      <c r="AK2140">
        <v>59</v>
      </c>
      <c r="AL2140">
        <v>18</v>
      </c>
      <c r="AM2140">
        <v>50</v>
      </c>
      <c r="AN2140">
        <v>7</v>
      </c>
      <c r="AO2140">
        <v>602</v>
      </c>
      <c r="AP2140">
        <v>2703</v>
      </c>
      <c r="AQ2140">
        <v>605</v>
      </c>
      <c r="AR2140">
        <v>0</v>
      </c>
      <c r="AS2140">
        <v>287</v>
      </c>
      <c r="AT2140">
        <v>65</v>
      </c>
      <c r="AU2140">
        <v>44</v>
      </c>
      <c r="AV2140">
        <v>15</v>
      </c>
      <c r="AW2140">
        <v>0</v>
      </c>
      <c r="AX2140">
        <v>0</v>
      </c>
      <c r="AY2140">
        <v>426</v>
      </c>
      <c r="AZ2140">
        <v>666</v>
      </c>
      <c r="BA2140">
        <v>420</v>
      </c>
      <c r="BB2140">
        <v>49</v>
      </c>
      <c r="BC2140">
        <v>27</v>
      </c>
      <c r="BD2140">
        <v>10</v>
      </c>
      <c r="BE2140">
        <v>0</v>
      </c>
      <c r="BF2140">
        <v>602</v>
      </c>
      <c r="BG2140">
        <v>19201.43</v>
      </c>
      <c r="BH2140">
        <v>17</v>
      </c>
      <c r="BI2140">
        <v>175</v>
      </c>
      <c r="BJ2140" s="2">
        <v>46132</v>
      </c>
      <c r="BK2140">
        <v>0</v>
      </c>
      <c r="BL2140" s="3" t="str">
        <f>VLOOKUP(O2140,DropDownList!$H$1:$I$7,2,FALSE)</f>
        <v>2022/23</v>
      </c>
      <c r="BM2140" s="3" t="str">
        <f t="shared" si="33"/>
        <v>FISCAL FINES</v>
      </c>
    </row>
    <row r="2141" spans="1:65" x14ac:dyDescent="0.2">
      <c r="A2141">
        <v>2026</v>
      </c>
      <c r="B2141">
        <v>4</v>
      </c>
      <c r="C2141" t="s">
        <v>198</v>
      </c>
      <c r="D2141" t="s">
        <v>214</v>
      </c>
      <c r="E2141" t="s">
        <v>35</v>
      </c>
      <c r="F2141">
        <v>9342</v>
      </c>
      <c r="G2141" t="s">
        <v>141</v>
      </c>
      <c r="H2141" t="s">
        <v>200</v>
      </c>
      <c r="I2141" t="s">
        <v>142</v>
      </c>
      <c r="J2141" s="1">
        <v>46113</v>
      </c>
      <c r="K2141" t="s">
        <v>440</v>
      </c>
      <c r="L2141">
        <v>1</v>
      </c>
      <c r="M2141" t="s">
        <v>441</v>
      </c>
      <c r="N2141" t="s">
        <v>442</v>
      </c>
      <c r="O2141" t="s">
        <v>155</v>
      </c>
      <c r="P2141" t="s">
        <v>154</v>
      </c>
      <c r="Q2141">
        <v>13277.01</v>
      </c>
      <c r="R2141">
        <v>592</v>
      </c>
      <c r="S2141">
        <v>142739</v>
      </c>
      <c r="T2141">
        <v>5052.17</v>
      </c>
      <c r="U2141">
        <v>59</v>
      </c>
      <c r="V2141">
        <v>29</v>
      </c>
      <c r="W2141">
        <v>6544.11</v>
      </c>
      <c r="X2141">
        <v>6736.47</v>
      </c>
      <c r="Y2141">
        <v>0</v>
      </c>
      <c r="Z2141">
        <v>0</v>
      </c>
      <c r="AA2141">
        <v>124409.82</v>
      </c>
      <c r="AB2141">
        <v>2282.8000000000002</v>
      </c>
      <c r="AC2141">
        <v>114046.11</v>
      </c>
      <c r="AD2141">
        <v>12</v>
      </c>
      <c r="AE2141">
        <v>17</v>
      </c>
      <c r="AF2141">
        <v>510</v>
      </c>
      <c r="AG2141">
        <v>37</v>
      </c>
      <c r="AH2141">
        <v>11</v>
      </c>
      <c r="AI2141">
        <v>22</v>
      </c>
      <c r="AJ2141">
        <v>0</v>
      </c>
      <c r="AK2141">
        <v>0</v>
      </c>
      <c r="AL2141">
        <v>0</v>
      </c>
      <c r="AM2141">
        <v>0</v>
      </c>
      <c r="AN2141">
        <v>0</v>
      </c>
      <c r="AO2141">
        <v>348</v>
      </c>
      <c r="AP2141">
        <v>1578</v>
      </c>
      <c r="AQ2141">
        <v>339</v>
      </c>
      <c r="AR2141">
        <v>0</v>
      </c>
      <c r="AS2141">
        <v>177</v>
      </c>
      <c r="AT2141">
        <v>61</v>
      </c>
      <c r="AU2141">
        <v>63</v>
      </c>
      <c r="AV2141">
        <v>23</v>
      </c>
      <c r="AW2141">
        <v>4</v>
      </c>
      <c r="AX2141">
        <v>0</v>
      </c>
      <c r="AY2141">
        <v>182</v>
      </c>
      <c r="AZ2141">
        <v>322</v>
      </c>
      <c r="BA2141">
        <v>227</v>
      </c>
      <c r="BB2141">
        <v>67</v>
      </c>
      <c r="BC2141">
        <v>22</v>
      </c>
      <c r="BD2141">
        <v>11</v>
      </c>
      <c r="BE2141">
        <v>0</v>
      </c>
      <c r="BF2141">
        <v>585</v>
      </c>
      <c r="BG2141">
        <v>6765</v>
      </c>
      <c r="BH2141">
        <v>12</v>
      </c>
      <c r="BI2141">
        <v>57</v>
      </c>
      <c r="BJ2141" s="2">
        <v>46132</v>
      </c>
      <c r="BK2141">
        <v>1</v>
      </c>
      <c r="BL2141" s="3" t="str">
        <f>VLOOKUP(O2141,DropDownList!$H$1:$I$7,2,FALSE)</f>
        <v>2022/23</v>
      </c>
      <c r="BM2141" s="3" t="str">
        <f t="shared" si="33"/>
        <v>JP COURT</v>
      </c>
    </row>
    <row r="2142" spans="1:65" x14ac:dyDescent="0.2">
      <c r="A2142">
        <v>2026</v>
      </c>
      <c r="B2142">
        <v>4</v>
      </c>
      <c r="C2142" t="s">
        <v>198</v>
      </c>
      <c r="D2142" t="s">
        <v>214</v>
      </c>
      <c r="E2142" t="s">
        <v>35</v>
      </c>
      <c r="F2142">
        <v>9342</v>
      </c>
      <c r="G2142" t="s">
        <v>141</v>
      </c>
      <c r="H2142" t="s">
        <v>200</v>
      </c>
      <c r="I2142" t="s">
        <v>142</v>
      </c>
      <c r="J2142" s="1">
        <v>46113</v>
      </c>
      <c r="K2142" t="s">
        <v>440</v>
      </c>
      <c r="L2142">
        <v>1</v>
      </c>
      <c r="M2142" t="s">
        <v>441</v>
      </c>
      <c r="N2142" t="s">
        <v>442</v>
      </c>
      <c r="O2142" t="s">
        <v>155</v>
      </c>
      <c r="P2142" t="s">
        <v>152</v>
      </c>
      <c r="Q2142">
        <v>0</v>
      </c>
      <c r="R2142">
        <v>261</v>
      </c>
      <c r="S2142">
        <v>10440</v>
      </c>
      <c r="T2142">
        <v>5280</v>
      </c>
      <c r="U2142">
        <v>0</v>
      </c>
      <c r="V2142">
        <v>0</v>
      </c>
      <c r="W2142">
        <v>0</v>
      </c>
      <c r="X2142">
        <v>0</v>
      </c>
      <c r="Y2142">
        <v>0</v>
      </c>
      <c r="Z2142">
        <v>0</v>
      </c>
      <c r="AA2142">
        <v>5160</v>
      </c>
      <c r="AB2142">
        <v>0</v>
      </c>
      <c r="AC2142">
        <v>5160</v>
      </c>
      <c r="AD2142">
        <v>0</v>
      </c>
      <c r="AE2142">
        <v>0</v>
      </c>
      <c r="AF2142">
        <v>129</v>
      </c>
      <c r="AG2142">
        <v>0</v>
      </c>
      <c r="AH2142">
        <v>132</v>
      </c>
      <c r="AI2142">
        <v>0</v>
      </c>
      <c r="AJ2142">
        <v>0</v>
      </c>
      <c r="AK2142">
        <v>0</v>
      </c>
      <c r="AL2142">
        <v>0</v>
      </c>
      <c r="AM2142">
        <v>0</v>
      </c>
      <c r="AN2142">
        <v>0</v>
      </c>
      <c r="AO2142">
        <v>0</v>
      </c>
      <c r="AP2142">
        <v>0</v>
      </c>
      <c r="AQ2142">
        <v>0</v>
      </c>
      <c r="AR2142">
        <v>0</v>
      </c>
      <c r="AS2142">
        <v>0</v>
      </c>
      <c r="AT2142">
        <v>0</v>
      </c>
      <c r="AU2142">
        <v>0</v>
      </c>
      <c r="AV2142">
        <v>0</v>
      </c>
      <c r="AW2142">
        <v>0</v>
      </c>
      <c r="AX2142">
        <v>0</v>
      </c>
      <c r="AY2142">
        <v>0</v>
      </c>
      <c r="AZ2142">
        <v>0</v>
      </c>
      <c r="BA2142">
        <v>0</v>
      </c>
      <c r="BB2142">
        <v>0</v>
      </c>
      <c r="BC2142">
        <v>0</v>
      </c>
      <c r="BD2142">
        <v>0</v>
      </c>
      <c r="BE2142">
        <v>0</v>
      </c>
      <c r="BF2142">
        <v>0</v>
      </c>
      <c r="BG2142">
        <v>0</v>
      </c>
      <c r="BH2142">
        <v>0</v>
      </c>
      <c r="BI2142">
        <v>0</v>
      </c>
      <c r="BJ2142" s="2">
        <v>46132</v>
      </c>
      <c r="BK2142">
        <v>0</v>
      </c>
      <c r="BL2142" s="3" t="str">
        <f>VLOOKUP(O2142,DropDownList!$H$1:$I$7,2,FALSE)</f>
        <v>2022/23</v>
      </c>
      <c r="BM2142" s="3" t="str">
        <f t="shared" si="33"/>
        <v>PCOA</v>
      </c>
    </row>
    <row r="2143" spans="1:65" x14ac:dyDescent="0.2">
      <c r="A2143">
        <v>2026</v>
      </c>
      <c r="B2143">
        <v>4</v>
      </c>
      <c r="C2143" t="s">
        <v>198</v>
      </c>
      <c r="D2143" t="s">
        <v>214</v>
      </c>
      <c r="E2143" t="s">
        <v>35</v>
      </c>
      <c r="F2143">
        <v>9342</v>
      </c>
      <c r="G2143" t="s">
        <v>141</v>
      </c>
      <c r="H2143" t="s">
        <v>200</v>
      </c>
      <c r="I2143" t="s">
        <v>142</v>
      </c>
      <c r="J2143" s="1">
        <v>46113</v>
      </c>
      <c r="K2143" t="s">
        <v>440</v>
      </c>
      <c r="L2143">
        <v>1</v>
      </c>
      <c r="M2143" t="s">
        <v>441</v>
      </c>
      <c r="N2143" t="s">
        <v>442</v>
      </c>
      <c r="O2143" t="s">
        <v>155</v>
      </c>
      <c r="P2143" t="s">
        <v>148</v>
      </c>
      <c r="Q2143">
        <v>1858.6</v>
      </c>
      <c r="R2143">
        <v>136</v>
      </c>
      <c r="S2143">
        <v>8160</v>
      </c>
      <c r="T2143">
        <v>812.11</v>
      </c>
      <c r="U2143">
        <v>36</v>
      </c>
      <c r="V2143">
        <v>27</v>
      </c>
      <c r="W2143">
        <v>1448.25</v>
      </c>
      <c r="X2143">
        <v>1448.25</v>
      </c>
      <c r="Y2143">
        <v>0</v>
      </c>
      <c r="Z2143">
        <v>0</v>
      </c>
      <c r="AA2143">
        <v>5489.29</v>
      </c>
      <c r="AB2143">
        <v>0</v>
      </c>
      <c r="AC2143">
        <v>5489.29</v>
      </c>
      <c r="AD2143">
        <v>21</v>
      </c>
      <c r="AE2143">
        <v>6</v>
      </c>
      <c r="AF2143">
        <v>85</v>
      </c>
      <c r="AG2143">
        <v>9</v>
      </c>
      <c r="AH2143">
        <v>12</v>
      </c>
      <c r="AI2143">
        <v>27</v>
      </c>
      <c r="AJ2143">
        <v>0</v>
      </c>
      <c r="AK2143">
        <v>0</v>
      </c>
      <c r="AL2143">
        <v>0</v>
      </c>
      <c r="AM2143">
        <v>0</v>
      </c>
      <c r="AN2143">
        <v>0</v>
      </c>
      <c r="AO2143">
        <v>124</v>
      </c>
      <c r="AP2143">
        <v>531</v>
      </c>
      <c r="AQ2143">
        <v>126</v>
      </c>
      <c r="AR2143">
        <v>0</v>
      </c>
      <c r="AS2143">
        <v>56</v>
      </c>
      <c r="AT2143">
        <v>6</v>
      </c>
      <c r="AU2143">
        <v>7</v>
      </c>
      <c r="AV2143">
        <v>2</v>
      </c>
      <c r="AW2143">
        <v>0</v>
      </c>
      <c r="AX2143">
        <v>0</v>
      </c>
      <c r="AY2143">
        <v>84</v>
      </c>
      <c r="AZ2143">
        <v>138</v>
      </c>
      <c r="BA2143">
        <v>90</v>
      </c>
      <c r="BB2143">
        <v>7</v>
      </c>
      <c r="BC2143">
        <v>4</v>
      </c>
      <c r="BD2143">
        <v>1</v>
      </c>
      <c r="BE2143">
        <v>0</v>
      </c>
      <c r="BF2143">
        <v>122</v>
      </c>
      <c r="BG2143">
        <v>1620</v>
      </c>
      <c r="BH2143">
        <v>3</v>
      </c>
      <c r="BI2143">
        <v>36</v>
      </c>
      <c r="BJ2143" s="2">
        <v>46132</v>
      </c>
      <c r="BK2143">
        <v>0</v>
      </c>
      <c r="BL2143" s="3" t="str">
        <f>VLOOKUP(O2143,DropDownList!$H$1:$I$7,2,FALSE)</f>
        <v>2022/23</v>
      </c>
      <c r="BM2143" s="3" t="str">
        <f t="shared" si="33"/>
        <v>PRAS</v>
      </c>
    </row>
    <row r="2144" spans="1:65" x14ac:dyDescent="0.2">
      <c r="A2144">
        <v>2026</v>
      </c>
      <c r="B2144">
        <v>4</v>
      </c>
      <c r="C2144" t="s">
        <v>198</v>
      </c>
      <c r="D2144" t="s">
        <v>214</v>
      </c>
      <c r="E2144" t="s">
        <v>35</v>
      </c>
      <c r="F2144">
        <v>9342</v>
      </c>
      <c r="G2144" t="s">
        <v>141</v>
      </c>
      <c r="H2144" t="s">
        <v>200</v>
      </c>
      <c r="I2144" t="s">
        <v>142</v>
      </c>
      <c r="J2144" s="1">
        <v>46113</v>
      </c>
      <c r="K2144" t="s">
        <v>440</v>
      </c>
      <c r="L2144">
        <v>1</v>
      </c>
      <c r="M2144" t="s">
        <v>441</v>
      </c>
      <c r="N2144" t="s">
        <v>442</v>
      </c>
      <c r="O2144" t="s">
        <v>155</v>
      </c>
      <c r="P2144" t="s">
        <v>146</v>
      </c>
      <c r="Q2144">
        <v>454.09</v>
      </c>
      <c r="R2144">
        <v>587</v>
      </c>
      <c r="S2144">
        <v>8680</v>
      </c>
      <c r="T2144">
        <v>195</v>
      </c>
      <c r="U2144">
        <v>58</v>
      </c>
      <c r="V2144">
        <v>15</v>
      </c>
      <c r="W2144">
        <v>264.08999999999997</v>
      </c>
      <c r="X2144">
        <v>264.08999999999997</v>
      </c>
      <c r="Y2144">
        <v>0</v>
      </c>
      <c r="Z2144">
        <v>0</v>
      </c>
      <c r="AA2144">
        <v>8030.91</v>
      </c>
      <c r="AB2144">
        <v>0</v>
      </c>
      <c r="AC2144">
        <v>0</v>
      </c>
      <c r="AD2144">
        <v>12</v>
      </c>
      <c r="AE2144">
        <v>3</v>
      </c>
      <c r="AF2144">
        <v>549</v>
      </c>
      <c r="AG2144">
        <v>3</v>
      </c>
      <c r="AH2144">
        <v>11</v>
      </c>
      <c r="AI2144">
        <v>23</v>
      </c>
      <c r="AJ2144">
        <v>0</v>
      </c>
      <c r="AK2144">
        <v>0</v>
      </c>
      <c r="AL2144">
        <v>0</v>
      </c>
      <c r="AM2144">
        <v>0</v>
      </c>
      <c r="AN2144">
        <v>0</v>
      </c>
      <c r="AO2144">
        <v>344</v>
      </c>
      <c r="AP2144">
        <v>1575</v>
      </c>
      <c r="AQ2144">
        <v>338</v>
      </c>
      <c r="AR2144">
        <v>0</v>
      </c>
      <c r="AS2144">
        <v>180</v>
      </c>
      <c r="AT2144">
        <v>61</v>
      </c>
      <c r="AU2144">
        <v>64</v>
      </c>
      <c r="AV2144">
        <v>23</v>
      </c>
      <c r="AW2144">
        <v>4</v>
      </c>
      <c r="AX2144">
        <v>0</v>
      </c>
      <c r="AY2144">
        <v>179</v>
      </c>
      <c r="AZ2144">
        <v>319</v>
      </c>
      <c r="BA2144">
        <v>227</v>
      </c>
      <c r="BB2144">
        <v>67</v>
      </c>
      <c r="BC2144">
        <v>22</v>
      </c>
      <c r="BD2144">
        <v>11</v>
      </c>
      <c r="BE2144">
        <v>0</v>
      </c>
      <c r="BF2144">
        <v>580</v>
      </c>
      <c r="BG2144">
        <v>420</v>
      </c>
      <c r="BH2144">
        <v>1</v>
      </c>
      <c r="BI2144">
        <v>56</v>
      </c>
      <c r="BJ2144" s="2">
        <v>46132</v>
      </c>
      <c r="BK2144">
        <v>1</v>
      </c>
      <c r="BL2144" s="3" t="str">
        <f>VLOOKUP(O2144,DropDownList!$H$1:$I$7,2,FALSE)</f>
        <v>2022/23</v>
      </c>
      <c r="BM2144" s="3" t="str">
        <f t="shared" si="33"/>
        <v>VSUR</v>
      </c>
    </row>
    <row r="2145" spans="1:65" x14ac:dyDescent="0.2">
      <c r="A2145">
        <v>2026</v>
      </c>
      <c r="B2145">
        <v>4</v>
      </c>
      <c r="C2145" t="s">
        <v>198</v>
      </c>
      <c r="D2145" t="s">
        <v>214</v>
      </c>
      <c r="E2145" t="s">
        <v>35</v>
      </c>
      <c r="F2145">
        <v>9342</v>
      </c>
      <c r="G2145" t="s">
        <v>141</v>
      </c>
      <c r="H2145" t="s">
        <v>200</v>
      </c>
      <c r="I2145" t="s">
        <v>142</v>
      </c>
      <c r="J2145" s="1">
        <v>46113</v>
      </c>
      <c r="K2145" t="s">
        <v>440</v>
      </c>
      <c r="L2145">
        <v>1</v>
      </c>
      <c r="M2145" t="s">
        <v>441</v>
      </c>
      <c r="N2145" t="s">
        <v>442</v>
      </c>
      <c r="O2145" t="s">
        <v>149</v>
      </c>
      <c r="P2145" t="s">
        <v>148</v>
      </c>
      <c r="Q2145">
        <v>3693.53</v>
      </c>
      <c r="R2145">
        <v>108</v>
      </c>
      <c r="S2145">
        <v>6480</v>
      </c>
      <c r="T2145">
        <v>420</v>
      </c>
      <c r="U2145">
        <v>66</v>
      </c>
      <c r="V2145">
        <v>44</v>
      </c>
      <c r="W2145">
        <v>2525</v>
      </c>
      <c r="X2145">
        <v>2525</v>
      </c>
      <c r="Y2145">
        <v>0</v>
      </c>
      <c r="Z2145">
        <v>0</v>
      </c>
      <c r="AA2145">
        <v>2366.4699999999998</v>
      </c>
      <c r="AB2145">
        <v>0</v>
      </c>
      <c r="AC2145">
        <v>2366.4699999999998</v>
      </c>
      <c r="AD2145">
        <v>40</v>
      </c>
      <c r="AE2145">
        <v>4</v>
      </c>
      <c r="AF2145">
        <v>35</v>
      </c>
      <c r="AG2145">
        <v>8</v>
      </c>
      <c r="AH2145">
        <v>7</v>
      </c>
      <c r="AI2145">
        <v>58</v>
      </c>
      <c r="AJ2145">
        <v>0</v>
      </c>
      <c r="AK2145">
        <v>0</v>
      </c>
      <c r="AL2145">
        <v>0</v>
      </c>
      <c r="AM2145">
        <v>0</v>
      </c>
      <c r="AN2145">
        <v>0</v>
      </c>
      <c r="AO2145">
        <v>92</v>
      </c>
      <c r="AP2145">
        <v>252</v>
      </c>
      <c r="AQ2145">
        <v>94</v>
      </c>
      <c r="AR2145">
        <v>0</v>
      </c>
      <c r="AS2145">
        <v>18</v>
      </c>
      <c r="AT2145">
        <v>25</v>
      </c>
      <c r="AU2145">
        <v>1</v>
      </c>
      <c r="AV2145">
        <v>0</v>
      </c>
      <c r="AW2145">
        <v>0</v>
      </c>
      <c r="AX2145">
        <v>0</v>
      </c>
      <c r="AY2145">
        <v>28</v>
      </c>
      <c r="AZ2145">
        <v>36</v>
      </c>
      <c r="BA2145">
        <v>8</v>
      </c>
      <c r="BB2145">
        <v>4</v>
      </c>
      <c r="BC2145">
        <v>0</v>
      </c>
      <c r="BD2145">
        <v>2</v>
      </c>
      <c r="BE2145">
        <v>0</v>
      </c>
      <c r="BF2145">
        <v>92</v>
      </c>
      <c r="BG2145">
        <v>3480</v>
      </c>
      <c r="BH2145">
        <v>0</v>
      </c>
      <c r="BI2145">
        <v>66</v>
      </c>
      <c r="BJ2145" s="2">
        <v>46132</v>
      </c>
      <c r="BK2145">
        <v>0</v>
      </c>
      <c r="BL2145" s="3" t="str">
        <f>VLOOKUP(O2145,DropDownList!$H$1:$I$7,2,FALSE)</f>
        <v>2025/26</v>
      </c>
      <c r="BM2145" s="3" t="str">
        <f t="shared" si="33"/>
        <v>PRAS</v>
      </c>
    </row>
    <row r="2146" spans="1:65" x14ac:dyDescent="0.2">
      <c r="A2146">
        <v>2026</v>
      </c>
      <c r="B2146">
        <v>4</v>
      </c>
      <c r="C2146" t="s">
        <v>198</v>
      </c>
      <c r="D2146" t="s">
        <v>214</v>
      </c>
      <c r="E2146" t="s">
        <v>35</v>
      </c>
      <c r="F2146">
        <v>9342</v>
      </c>
      <c r="G2146" t="s">
        <v>141</v>
      </c>
      <c r="H2146" t="s">
        <v>200</v>
      </c>
      <c r="I2146" t="s">
        <v>142</v>
      </c>
      <c r="J2146" s="1">
        <v>46113</v>
      </c>
      <c r="K2146" t="s">
        <v>440</v>
      </c>
      <c r="L2146">
        <v>1</v>
      </c>
      <c r="M2146" t="s">
        <v>441</v>
      </c>
      <c r="N2146" t="s">
        <v>442</v>
      </c>
      <c r="O2146" t="s">
        <v>149</v>
      </c>
      <c r="P2146" t="s">
        <v>152</v>
      </c>
      <c r="Q2146">
        <v>0</v>
      </c>
      <c r="R2146">
        <v>204</v>
      </c>
      <c r="S2146">
        <v>8160</v>
      </c>
      <c r="T2146">
        <v>4480</v>
      </c>
      <c r="U2146">
        <v>0</v>
      </c>
      <c r="V2146">
        <v>0</v>
      </c>
      <c r="W2146">
        <v>0</v>
      </c>
      <c r="X2146">
        <v>0</v>
      </c>
      <c r="Y2146">
        <v>0</v>
      </c>
      <c r="Z2146">
        <v>0</v>
      </c>
      <c r="AA2146">
        <v>3680</v>
      </c>
      <c r="AB2146">
        <v>0</v>
      </c>
      <c r="AC2146">
        <v>3680</v>
      </c>
      <c r="AD2146">
        <v>0</v>
      </c>
      <c r="AE2146">
        <v>0</v>
      </c>
      <c r="AF2146">
        <v>92</v>
      </c>
      <c r="AG2146">
        <v>0</v>
      </c>
      <c r="AH2146">
        <v>112</v>
      </c>
      <c r="AI2146">
        <v>0</v>
      </c>
      <c r="AJ2146">
        <v>0</v>
      </c>
      <c r="AK2146">
        <v>0</v>
      </c>
      <c r="AL2146">
        <v>0</v>
      </c>
      <c r="AM2146">
        <v>2</v>
      </c>
      <c r="AN2146">
        <v>0</v>
      </c>
      <c r="AO2146">
        <v>0</v>
      </c>
      <c r="AP2146">
        <v>0</v>
      </c>
      <c r="AQ2146">
        <v>0</v>
      </c>
      <c r="AR2146">
        <v>0</v>
      </c>
      <c r="AS2146">
        <v>0</v>
      </c>
      <c r="AT2146">
        <v>0</v>
      </c>
      <c r="AU2146">
        <v>0</v>
      </c>
      <c r="AV2146">
        <v>0</v>
      </c>
      <c r="AW2146">
        <v>0</v>
      </c>
      <c r="AX2146">
        <v>0</v>
      </c>
      <c r="AY2146">
        <v>0</v>
      </c>
      <c r="AZ2146">
        <v>0</v>
      </c>
      <c r="BA2146">
        <v>0</v>
      </c>
      <c r="BB2146">
        <v>0</v>
      </c>
      <c r="BC2146">
        <v>0</v>
      </c>
      <c r="BD2146">
        <v>0</v>
      </c>
      <c r="BE2146">
        <v>0</v>
      </c>
      <c r="BF2146">
        <v>0</v>
      </c>
      <c r="BG2146">
        <v>0</v>
      </c>
      <c r="BH2146">
        <v>0</v>
      </c>
      <c r="BI2146">
        <v>0</v>
      </c>
      <c r="BJ2146" s="2">
        <v>46132</v>
      </c>
      <c r="BK2146">
        <v>0</v>
      </c>
      <c r="BL2146" s="3" t="str">
        <f>VLOOKUP(O2146,DropDownList!$H$1:$I$7,2,FALSE)</f>
        <v>2025/26</v>
      </c>
      <c r="BM2146" s="3" t="str">
        <f t="shared" si="33"/>
        <v>PCOA</v>
      </c>
    </row>
    <row r="2147" spans="1:65" x14ac:dyDescent="0.2">
      <c r="A2147">
        <v>2026</v>
      </c>
      <c r="B2147">
        <v>4</v>
      </c>
      <c r="C2147" t="s">
        <v>198</v>
      </c>
      <c r="D2147" t="s">
        <v>214</v>
      </c>
      <c r="E2147" t="s">
        <v>35</v>
      </c>
      <c r="F2147">
        <v>9342</v>
      </c>
      <c r="G2147" t="s">
        <v>141</v>
      </c>
      <c r="H2147" t="s">
        <v>200</v>
      </c>
      <c r="I2147" t="s">
        <v>142</v>
      </c>
      <c r="J2147" s="1">
        <v>46113</v>
      </c>
      <c r="K2147" t="s">
        <v>440</v>
      </c>
      <c r="L2147">
        <v>1</v>
      </c>
      <c r="M2147" t="s">
        <v>441</v>
      </c>
      <c r="N2147" t="s">
        <v>442</v>
      </c>
      <c r="O2147" t="s">
        <v>149</v>
      </c>
      <c r="P2147" t="s">
        <v>146</v>
      </c>
      <c r="Q2147">
        <v>860</v>
      </c>
      <c r="R2147">
        <v>205</v>
      </c>
      <c r="S2147">
        <v>3480</v>
      </c>
      <c r="T2147">
        <v>20</v>
      </c>
      <c r="U2147">
        <v>105</v>
      </c>
      <c r="V2147">
        <v>30</v>
      </c>
      <c r="W2147">
        <v>490</v>
      </c>
      <c r="X2147">
        <v>490</v>
      </c>
      <c r="Y2147">
        <v>0</v>
      </c>
      <c r="Z2147">
        <v>0</v>
      </c>
      <c r="AA2147">
        <v>2600</v>
      </c>
      <c r="AB2147">
        <v>0</v>
      </c>
      <c r="AC2147">
        <v>0</v>
      </c>
      <c r="AD2147">
        <v>29</v>
      </c>
      <c r="AE2147">
        <v>1</v>
      </c>
      <c r="AF2147">
        <v>153</v>
      </c>
      <c r="AG2147">
        <v>1</v>
      </c>
      <c r="AH2147">
        <v>1</v>
      </c>
      <c r="AI2147">
        <v>50</v>
      </c>
      <c r="AJ2147">
        <v>0</v>
      </c>
      <c r="AK2147">
        <v>0</v>
      </c>
      <c r="AL2147">
        <v>0</v>
      </c>
      <c r="AM2147">
        <v>0</v>
      </c>
      <c r="AN2147">
        <v>0</v>
      </c>
      <c r="AO2147">
        <v>139</v>
      </c>
      <c r="AP2147">
        <v>343</v>
      </c>
      <c r="AQ2147">
        <v>137</v>
      </c>
      <c r="AR2147">
        <v>0</v>
      </c>
      <c r="AS2147">
        <v>60</v>
      </c>
      <c r="AT2147">
        <v>22</v>
      </c>
      <c r="AU2147">
        <v>13</v>
      </c>
      <c r="AV2147">
        <v>4</v>
      </c>
      <c r="AW2147">
        <v>0</v>
      </c>
      <c r="AX2147">
        <v>0</v>
      </c>
      <c r="AY2147">
        <v>21</v>
      </c>
      <c r="AZ2147">
        <v>26</v>
      </c>
      <c r="BA2147">
        <v>4</v>
      </c>
      <c r="BB2147">
        <v>12</v>
      </c>
      <c r="BC2147">
        <v>4</v>
      </c>
      <c r="BD2147">
        <v>8</v>
      </c>
      <c r="BE2147">
        <v>0</v>
      </c>
      <c r="BF2147">
        <v>205</v>
      </c>
      <c r="BG2147">
        <v>850</v>
      </c>
      <c r="BH2147">
        <v>0</v>
      </c>
      <c r="BI2147">
        <v>104</v>
      </c>
      <c r="BJ2147" s="2">
        <v>46132</v>
      </c>
      <c r="BK2147">
        <v>0</v>
      </c>
      <c r="BL2147" s="3" t="str">
        <f>VLOOKUP(O2147,DropDownList!$H$1:$I$7,2,FALSE)</f>
        <v>2025/26</v>
      </c>
      <c r="BM2147" s="3" t="str">
        <f t="shared" si="33"/>
        <v>VSUR</v>
      </c>
    </row>
    <row r="2148" spans="1:65" x14ac:dyDescent="0.2">
      <c r="A2148">
        <v>2026</v>
      </c>
      <c r="B2148">
        <v>4</v>
      </c>
      <c r="C2148" t="s">
        <v>198</v>
      </c>
      <c r="D2148" t="s">
        <v>215</v>
      </c>
      <c r="E2148" t="s">
        <v>35</v>
      </c>
      <c r="F2148">
        <v>9851</v>
      </c>
      <c r="G2148" t="s">
        <v>158</v>
      </c>
      <c r="H2148" t="s">
        <v>200</v>
      </c>
      <c r="I2148" t="s">
        <v>142</v>
      </c>
      <c r="J2148" s="1">
        <v>46113</v>
      </c>
      <c r="K2148" t="s">
        <v>440</v>
      </c>
      <c r="L2148">
        <v>1</v>
      </c>
      <c r="M2148" t="s">
        <v>441</v>
      </c>
      <c r="N2148" t="s">
        <v>442</v>
      </c>
      <c r="O2148" t="s">
        <v>149</v>
      </c>
      <c r="P2148" t="s">
        <v>160</v>
      </c>
      <c r="Q2148">
        <v>83344.77</v>
      </c>
      <c r="R2148">
        <v>396</v>
      </c>
      <c r="S2148">
        <v>209011.4</v>
      </c>
      <c r="T2148">
        <v>13124.99</v>
      </c>
      <c r="U2148">
        <v>216</v>
      </c>
      <c r="V2148">
        <v>110</v>
      </c>
      <c r="W2148">
        <v>23734.42</v>
      </c>
      <c r="X2148">
        <v>42780.82</v>
      </c>
      <c r="Y2148">
        <v>0</v>
      </c>
      <c r="Z2148">
        <v>0</v>
      </c>
      <c r="AA2148">
        <v>112541.64</v>
      </c>
      <c r="AB2148">
        <v>5027.0600000000004</v>
      </c>
      <c r="AC2148">
        <v>99854.25</v>
      </c>
      <c r="AD2148">
        <v>39</v>
      </c>
      <c r="AE2148">
        <v>71</v>
      </c>
      <c r="AF2148">
        <v>148</v>
      </c>
      <c r="AG2148">
        <v>138</v>
      </c>
      <c r="AH2148">
        <v>30</v>
      </c>
      <c r="AI2148">
        <v>78</v>
      </c>
      <c r="AJ2148">
        <v>0</v>
      </c>
      <c r="AK2148">
        <v>0</v>
      </c>
      <c r="AL2148">
        <v>0</v>
      </c>
      <c r="AM2148">
        <v>0</v>
      </c>
      <c r="AN2148">
        <v>0</v>
      </c>
      <c r="AO2148">
        <v>269</v>
      </c>
      <c r="AP2148">
        <v>705</v>
      </c>
      <c r="AQ2148">
        <v>241</v>
      </c>
      <c r="AR2148">
        <v>1</v>
      </c>
      <c r="AS2148">
        <v>110</v>
      </c>
      <c r="AT2148">
        <v>20</v>
      </c>
      <c r="AU2148">
        <v>12</v>
      </c>
      <c r="AV2148">
        <v>4</v>
      </c>
      <c r="AW2148">
        <v>25</v>
      </c>
      <c r="AX2148">
        <v>0</v>
      </c>
      <c r="AY2148">
        <v>73</v>
      </c>
      <c r="AZ2148">
        <v>84</v>
      </c>
      <c r="BA2148">
        <v>17</v>
      </c>
      <c r="BB2148">
        <v>12</v>
      </c>
      <c r="BC2148">
        <v>4</v>
      </c>
      <c r="BD2148">
        <v>12</v>
      </c>
      <c r="BE2148">
        <v>0</v>
      </c>
      <c r="BF2148">
        <v>367</v>
      </c>
      <c r="BG2148">
        <v>37605</v>
      </c>
      <c r="BH2148">
        <v>2</v>
      </c>
      <c r="BI2148">
        <v>211</v>
      </c>
      <c r="BJ2148" s="2">
        <v>46132</v>
      </c>
      <c r="BK2148">
        <v>0</v>
      </c>
      <c r="BL2148" s="3" t="str">
        <f>VLOOKUP(O2148,DropDownList!$H$1:$I$7,2,FALSE)</f>
        <v>2025/26</v>
      </c>
      <c r="BM2148" s="3" t="str">
        <f t="shared" si="33"/>
        <v>SC COURT</v>
      </c>
    </row>
    <row r="2149" spans="1:65" x14ac:dyDescent="0.2">
      <c r="A2149">
        <v>2026</v>
      </c>
      <c r="B2149">
        <v>4</v>
      </c>
      <c r="C2149" t="s">
        <v>198</v>
      </c>
      <c r="D2149" t="s">
        <v>215</v>
      </c>
      <c r="E2149" t="s">
        <v>35</v>
      </c>
      <c r="F2149">
        <v>9851</v>
      </c>
      <c r="G2149" t="s">
        <v>158</v>
      </c>
      <c r="H2149" t="s">
        <v>200</v>
      </c>
      <c r="I2149" t="s">
        <v>142</v>
      </c>
      <c r="J2149" s="1">
        <v>46113</v>
      </c>
      <c r="K2149" t="s">
        <v>440</v>
      </c>
      <c r="L2149">
        <v>1</v>
      </c>
      <c r="M2149" t="s">
        <v>441</v>
      </c>
      <c r="N2149" t="s">
        <v>442</v>
      </c>
      <c r="O2149" t="s">
        <v>147</v>
      </c>
      <c r="P2149" t="s">
        <v>159</v>
      </c>
      <c r="Q2149">
        <v>103760.76</v>
      </c>
      <c r="R2149">
        <v>24</v>
      </c>
      <c r="S2149">
        <v>726538.22</v>
      </c>
      <c r="T2149">
        <v>98859.67</v>
      </c>
      <c r="U2149">
        <v>2</v>
      </c>
      <c r="V2149">
        <v>1</v>
      </c>
      <c r="W2149">
        <v>101757.96</v>
      </c>
      <c r="X2149">
        <v>101757.96</v>
      </c>
      <c r="Y2149">
        <v>0</v>
      </c>
      <c r="Z2149">
        <v>0</v>
      </c>
      <c r="AA2149">
        <v>523917.79</v>
      </c>
      <c r="AB2149">
        <v>0</v>
      </c>
      <c r="AC2149">
        <v>0</v>
      </c>
      <c r="AD2149">
        <v>0</v>
      </c>
      <c r="AE2149">
        <v>1</v>
      </c>
      <c r="AF2149">
        <v>15</v>
      </c>
      <c r="AG2149">
        <v>2</v>
      </c>
      <c r="AH2149">
        <v>0</v>
      </c>
      <c r="AI2149">
        <v>0</v>
      </c>
      <c r="AJ2149">
        <v>0</v>
      </c>
      <c r="AK2149">
        <v>0</v>
      </c>
      <c r="AL2149">
        <v>0</v>
      </c>
      <c r="AM2149">
        <v>0</v>
      </c>
      <c r="AN2149">
        <v>0</v>
      </c>
      <c r="AO2149">
        <v>2</v>
      </c>
      <c r="AP2149">
        <v>3</v>
      </c>
      <c r="AQ2149">
        <v>1</v>
      </c>
      <c r="AR2149">
        <v>0</v>
      </c>
      <c r="AS2149">
        <v>0</v>
      </c>
      <c r="AT2149">
        <v>0</v>
      </c>
      <c r="AU2149">
        <v>0</v>
      </c>
      <c r="AV2149">
        <v>0</v>
      </c>
      <c r="AW2149">
        <v>1</v>
      </c>
      <c r="AX2149">
        <v>0</v>
      </c>
      <c r="AY2149">
        <v>0</v>
      </c>
      <c r="AZ2149">
        <v>0</v>
      </c>
      <c r="BA2149">
        <v>0</v>
      </c>
      <c r="BB2149">
        <v>0</v>
      </c>
      <c r="BC2149">
        <v>0</v>
      </c>
      <c r="BD2149">
        <v>0</v>
      </c>
      <c r="BE2149">
        <v>0</v>
      </c>
      <c r="BF2149">
        <v>0</v>
      </c>
      <c r="BG2149">
        <v>0</v>
      </c>
      <c r="BH2149">
        <v>7</v>
      </c>
      <c r="BI2149">
        <v>0</v>
      </c>
      <c r="BJ2149" s="2">
        <v>46132</v>
      </c>
      <c r="BK2149">
        <v>0</v>
      </c>
      <c r="BL2149" s="3" t="str">
        <f>VLOOKUP(O2149,DropDownList!$H$1:$I$7,2,FALSE)</f>
        <v>2024/25</v>
      </c>
      <c r="BM2149" s="3" t="str">
        <f t="shared" si="33"/>
        <v>CONF</v>
      </c>
    </row>
    <row r="2150" spans="1:65" x14ac:dyDescent="0.2">
      <c r="A2150">
        <v>2026</v>
      </c>
      <c r="B2150">
        <v>4</v>
      </c>
      <c r="C2150" t="s">
        <v>198</v>
      </c>
      <c r="D2150" t="s">
        <v>215</v>
      </c>
      <c r="E2150" t="s">
        <v>35</v>
      </c>
      <c r="F2150">
        <v>9851</v>
      </c>
      <c r="G2150" t="s">
        <v>158</v>
      </c>
      <c r="H2150" t="s">
        <v>200</v>
      </c>
      <c r="I2150" t="s">
        <v>142</v>
      </c>
      <c r="J2150" s="1">
        <v>46113</v>
      </c>
      <c r="K2150" t="s">
        <v>440</v>
      </c>
      <c r="L2150">
        <v>1</v>
      </c>
      <c r="M2150" t="s">
        <v>441</v>
      </c>
      <c r="N2150" t="s">
        <v>442</v>
      </c>
      <c r="O2150" t="s">
        <v>156</v>
      </c>
      <c r="P2150" t="s">
        <v>159</v>
      </c>
      <c r="Q2150">
        <v>0</v>
      </c>
      <c r="R2150">
        <v>13</v>
      </c>
      <c r="S2150">
        <v>247676.51</v>
      </c>
      <c r="T2150">
        <v>20985.93</v>
      </c>
      <c r="U2150">
        <v>0</v>
      </c>
      <c r="V2150">
        <v>0</v>
      </c>
      <c r="W2150">
        <v>0</v>
      </c>
      <c r="X2150">
        <v>0</v>
      </c>
      <c r="Y2150">
        <v>0</v>
      </c>
      <c r="Z2150">
        <v>0</v>
      </c>
      <c r="AA2150">
        <v>226690.58</v>
      </c>
      <c r="AB2150">
        <v>0</v>
      </c>
      <c r="AC2150">
        <v>0</v>
      </c>
      <c r="AD2150">
        <v>0</v>
      </c>
      <c r="AE2150">
        <v>0</v>
      </c>
      <c r="AF2150">
        <v>5</v>
      </c>
      <c r="AG2150">
        <v>0</v>
      </c>
      <c r="AH2150">
        <v>0</v>
      </c>
      <c r="AI2150">
        <v>0</v>
      </c>
      <c r="AJ2150">
        <v>0</v>
      </c>
      <c r="AK2150">
        <v>0</v>
      </c>
      <c r="AL2150">
        <v>0</v>
      </c>
      <c r="AM2150">
        <v>0</v>
      </c>
      <c r="AN2150">
        <v>0</v>
      </c>
      <c r="AO2150">
        <v>4</v>
      </c>
      <c r="AP2150">
        <v>4</v>
      </c>
      <c r="AQ2150">
        <v>0</v>
      </c>
      <c r="AR2150">
        <v>0</v>
      </c>
      <c r="AS2150">
        <v>0</v>
      </c>
      <c r="AT2150">
        <v>0</v>
      </c>
      <c r="AU2150">
        <v>2</v>
      </c>
      <c r="AV2150">
        <v>0</v>
      </c>
      <c r="AW2150">
        <v>0</v>
      </c>
      <c r="AX2150">
        <v>0</v>
      </c>
      <c r="AY2150">
        <v>0</v>
      </c>
      <c r="AZ2150">
        <v>0</v>
      </c>
      <c r="BA2150">
        <v>0</v>
      </c>
      <c r="BB2150">
        <v>0</v>
      </c>
      <c r="BC2150">
        <v>0</v>
      </c>
      <c r="BD2150">
        <v>0</v>
      </c>
      <c r="BE2150">
        <v>0</v>
      </c>
      <c r="BF2150">
        <v>0</v>
      </c>
      <c r="BG2150">
        <v>0</v>
      </c>
      <c r="BH2150">
        <v>8</v>
      </c>
      <c r="BI2150">
        <v>0</v>
      </c>
      <c r="BJ2150" s="2">
        <v>46132</v>
      </c>
      <c r="BK2150">
        <v>0</v>
      </c>
      <c r="BL2150" s="3" t="str">
        <f>VLOOKUP(O2150,DropDownList!$H$1:$I$7,2,FALSE)</f>
        <v>2023/24</v>
      </c>
      <c r="BM2150" s="3" t="str">
        <f t="shared" si="33"/>
        <v>CONF</v>
      </c>
    </row>
    <row r="2151" spans="1:65" x14ac:dyDescent="0.2">
      <c r="A2151">
        <v>2026</v>
      </c>
      <c r="B2151">
        <v>4</v>
      </c>
      <c r="C2151" t="s">
        <v>198</v>
      </c>
      <c r="D2151" t="s">
        <v>215</v>
      </c>
      <c r="E2151" t="s">
        <v>35</v>
      </c>
      <c r="F2151">
        <v>9851</v>
      </c>
      <c r="G2151" t="s">
        <v>158</v>
      </c>
      <c r="H2151" t="s">
        <v>200</v>
      </c>
      <c r="I2151" t="s">
        <v>142</v>
      </c>
      <c r="J2151" s="1">
        <v>46113</v>
      </c>
      <c r="K2151" t="s">
        <v>440</v>
      </c>
      <c r="L2151">
        <v>1</v>
      </c>
      <c r="M2151" t="s">
        <v>441</v>
      </c>
      <c r="N2151" t="s">
        <v>442</v>
      </c>
      <c r="O2151" t="s">
        <v>147</v>
      </c>
      <c r="P2151" t="s">
        <v>161</v>
      </c>
      <c r="Q2151">
        <v>1929.67</v>
      </c>
      <c r="R2151">
        <v>647</v>
      </c>
      <c r="S2151">
        <v>43290.01</v>
      </c>
      <c r="T2151">
        <v>1173.29</v>
      </c>
      <c r="U2151">
        <v>223</v>
      </c>
      <c r="V2151">
        <v>53</v>
      </c>
      <c r="W2151">
        <v>990.33</v>
      </c>
      <c r="X2151">
        <v>990.33</v>
      </c>
      <c r="Y2151">
        <v>0</v>
      </c>
      <c r="Z2151">
        <v>0</v>
      </c>
      <c r="AA2151">
        <v>40187.050000000003</v>
      </c>
      <c r="AB2151">
        <v>0</v>
      </c>
      <c r="AC2151">
        <v>0</v>
      </c>
      <c r="AD2151">
        <v>50</v>
      </c>
      <c r="AE2151">
        <v>3</v>
      </c>
      <c r="AF2151">
        <v>491</v>
      </c>
      <c r="AG2151">
        <v>4</v>
      </c>
      <c r="AH2151">
        <v>58</v>
      </c>
      <c r="AI2151">
        <v>93</v>
      </c>
      <c r="AJ2151">
        <v>0</v>
      </c>
      <c r="AK2151">
        <v>0</v>
      </c>
      <c r="AL2151">
        <v>0</v>
      </c>
      <c r="AM2151">
        <v>0</v>
      </c>
      <c r="AN2151">
        <v>0</v>
      </c>
      <c r="AO2151">
        <v>446</v>
      </c>
      <c r="AP2151">
        <v>1559</v>
      </c>
      <c r="AQ2151">
        <v>404</v>
      </c>
      <c r="AR2151">
        <v>4</v>
      </c>
      <c r="AS2151">
        <v>156</v>
      </c>
      <c r="AT2151">
        <v>52</v>
      </c>
      <c r="AU2151">
        <v>49</v>
      </c>
      <c r="AV2151">
        <v>20</v>
      </c>
      <c r="AW2151">
        <v>41</v>
      </c>
      <c r="AX2151">
        <v>0</v>
      </c>
      <c r="AY2151">
        <v>216</v>
      </c>
      <c r="AZ2151">
        <v>283</v>
      </c>
      <c r="BA2151">
        <v>153</v>
      </c>
      <c r="BB2151">
        <v>23</v>
      </c>
      <c r="BC2151">
        <v>9</v>
      </c>
      <c r="BD2151">
        <v>33</v>
      </c>
      <c r="BE2151">
        <v>0</v>
      </c>
      <c r="BF2151">
        <v>600</v>
      </c>
      <c r="BG2151">
        <v>1815.01</v>
      </c>
      <c r="BH2151">
        <v>1</v>
      </c>
      <c r="BI2151">
        <v>212</v>
      </c>
      <c r="BJ2151" s="2">
        <v>46132</v>
      </c>
      <c r="BK2151">
        <v>1</v>
      </c>
      <c r="BL2151" s="3" t="str">
        <f>VLOOKUP(O2151,DropDownList!$H$1:$I$7,2,FALSE)</f>
        <v>2024/25</v>
      </c>
      <c r="BM2151" s="3" t="str">
        <f t="shared" si="33"/>
        <v>VSUR</v>
      </c>
    </row>
    <row r="2152" spans="1:65" x14ac:dyDescent="0.2">
      <c r="A2152">
        <v>2026</v>
      </c>
      <c r="B2152">
        <v>4</v>
      </c>
      <c r="C2152" t="s">
        <v>198</v>
      </c>
      <c r="D2152" t="s">
        <v>215</v>
      </c>
      <c r="E2152" t="s">
        <v>35</v>
      </c>
      <c r="F2152">
        <v>9851</v>
      </c>
      <c r="G2152" t="s">
        <v>158</v>
      </c>
      <c r="H2152" t="s">
        <v>200</v>
      </c>
      <c r="I2152" t="s">
        <v>142</v>
      </c>
      <c r="J2152" s="1">
        <v>46113</v>
      </c>
      <c r="K2152" t="s">
        <v>440</v>
      </c>
      <c r="L2152">
        <v>1</v>
      </c>
      <c r="M2152" t="s">
        <v>441</v>
      </c>
      <c r="N2152" t="s">
        <v>442</v>
      </c>
      <c r="O2152" t="s">
        <v>155</v>
      </c>
      <c r="P2152" t="s">
        <v>161</v>
      </c>
      <c r="Q2152">
        <v>1250</v>
      </c>
      <c r="R2152">
        <v>740</v>
      </c>
      <c r="S2152">
        <v>18315</v>
      </c>
      <c r="T2152">
        <v>1366.96</v>
      </c>
      <c r="U2152">
        <v>128</v>
      </c>
      <c r="V2152">
        <v>31</v>
      </c>
      <c r="W2152">
        <v>800</v>
      </c>
      <c r="X2152">
        <v>800</v>
      </c>
      <c r="Y2152">
        <v>0</v>
      </c>
      <c r="Z2152">
        <v>0</v>
      </c>
      <c r="AA2152">
        <v>15698.04</v>
      </c>
      <c r="AB2152">
        <v>0</v>
      </c>
      <c r="AC2152">
        <v>0</v>
      </c>
      <c r="AD2152">
        <v>31</v>
      </c>
      <c r="AE2152">
        <v>0</v>
      </c>
      <c r="AF2152">
        <v>627</v>
      </c>
      <c r="AG2152">
        <v>0</v>
      </c>
      <c r="AH2152">
        <v>58</v>
      </c>
      <c r="AI2152">
        <v>53</v>
      </c>
      <c r="AJ2152">
        <v>0</v>
      </c>
      <c r="AK2152">
        <v>0</v>
      </c>
      <c r="AL2152">
        <v>0</v>
      </c>
      <c r="AM2152">
        <v>0</v>
      </c>
      <c r="AN2152">
        <v>0</v>
      </c>
      <c r="AO2152">
        <v>535</v>
      </c>
      <c r="AP2152">
        <v>2554</v>
      </c>
      <c r="AQ2152">
        <v>495</v>
      </c>
      <c r="AR2152">
        <v>10</v>
      </c>
      <c r="AS2152">
        <v>227</v>
      </c>
      <c r="AT2152">
        <v>91</v>
      </c>
      <c r="AU2152">
        <v>114</v>
      </c>
      <c r="AV2152">
        <v>45</v>
      </c>
      <c r="AW2152">
        <v>49</v>
      </c>
      <c r="AX2152">
        <v>0</v>
      </c>
      <c r="AY2152">
        <v>361</v>
      </c>
      <c r="AZ2152">
        <v>518</v>
      </c>
      <c r="BA2152">
        <v>356</v>
      </c>
      <c r="BB2152">
        <v>75</v>
      </c>
      <c r="BC2152">
        <v>42</v>
      </c>
      <c r="BD2152">
        <v>17</v>
      </c>
      <c r="BE2152">
        <v>0</v>
      </c>
      <c r="BF2152">
        <v>681</v>
      </c>
      <c r="BG2152">
        <v>1250</v>
      </c>
      <c r="BH2152">
        <v>2</v>
      </c>
      <c r="BI2152">
        <v>118</v>
      </c>
      <c r="BJ2152" s="2">
        <v>46132</v>
      </c>
      <c r="BK2152">
        <v>4</v>
      </c>
      <c r="BL2152" s="3" t="str">
        <f>VLOOKUP(O2152,DropDownList!$H$1:$I$7,2,FALSE)</f>
        <v>2022/23</v>
      </c>
      <c r="BM2152" s="3" t="str">
        <f t="shared" si="33"/>
        <v>VSUR</v>
      </c>
    </row>
    <row r="2153" spans="1:65" x14ac:dyDescent="0.2">
      <c r="A2153">
        <v>2026</v>
      </c>
      <c r="B2153">
        <v>4</v>
      </c>
      <c r="C2153" t="s">
        <v>198</v>
      </c>
      <c r="D2153" t="s">
        <v>215</v>
      </c>
      <c r="E2153" t="s">
        <v>35</v>
      </c>
      <c r="F2153">
        <v>9851</v>
      </c>
      <c r="G2153" t="s">
        <v>158</v>
      </c>
      <c r="H2153" t="s">
        <v>200</v>
      </c>
      <c r="I2153" t="s">
        <v>142</v>
      </c>
      <c r="J2153" s="1">
        <v>46113</v>
      </c>
      <c r="K2153" t="s">
        <v>440</v>
      </c>
      <c r="L2153">
        <v>1</v>
      </c>
      <c r="M2153" t="s">
        <v>441</v>
      </c>
      <c r="N2153" t="s">
        <v>442</v>
      </c>
      <c r="O2153" t="s">
        <v>149</v>
      </c>
      <c r="P2153" t="s">
        <v>159</v>
      </c>
      <c r="Q2153">
        <v>150051.46</v>
      </c>
      <c r="R2153">
        <v>5</v>
      </c>
      <c r="S2153">
        <v>208264.98</v>
      </c>
      <c r="T2153">
        <v>0</v>
      </c>
      <c r="U2153">
        <v>2</v>
      </c>
      <c r="V2153">
        <v>1</v>
      </c>
      <c r="W2153">
        <v>150000</v>
      </c>
      <c r="X2153">
        <v>150000</v>
      </c>
      <c r="Y2153">
        <v>0</v>
      </c>
      <c r="Z2153">
        <v>0</v>
      </c>
      <c r="AA2153">
        <v>58213.52</v>
      </c>
      <c r="AB2153">
        <v>0</v>
      </c>
      <c r="AC2153">
        <v>0</v>
      </c>
      <c r="AD2153">
        <v>1</v>
      </c>
      <c r="AE2153">
        <v>0</v>
      </c>
      <c r="AF2153">
        <v>3</v>
      </c>
      <c r="AG2153">
        <v>1</v>
      </c>
      <c r="AH2153">
        <v>0</v>
      </c>
      <c r="AI2153">
        <v>1</v>
      </c>
      <c r="AJ2153">
        <v>0</v>
      </c>
      <c r="AK2153">
        <v>0</v>
      </c>
      <c r="AL2153">
        <v>0</v>
      </c>
      <c r="AM2153">
        <v>0</v>
      </c>
      <c r="AN2153">
        <v>0</v>
      </c>
      <c r="AO2153">
        <v>0</v>
      </c>
      <c r="AP2153">
        <v>0</v>
      </c>
      <c r="AQ2153">
        <v>0</v>
      </c>
      <c r="AR2153">
        <v>0</v>
      </c>
      <c r="AS2153">
        <v>0</v>
      </c>
      <c r="AT2153">
        <v>0</v>
      </c>
      <c r="AU2153">
        <v>0</v>
      </c>
      <c r="AV2153">
        <v>0</v>
      </c>
      <c r="AW2153">
        <v>0</v>
      </c>
      <c r="AX2153">
        <v>0</v>
      </c>
      <c r="AY2153">
        <v>0</v>
      </c>
      <c r="AZ2153">
        <v>0</v>
      </c>
      <c r="BA2153">
        <v>0</v>
      </c>
      <c r="BB2153">
        <v>0</v>
      </c>
      <c r="BC2153">
        <v>0</v>
      </c>
      <c r="BD2153">
        <v>0</v>
      </c>
      <c r="BE2153">
        <v>0</v>
      </c>
      <c r="BF2153">
        <v>0</v>
      </c>
      <c r="BG2153">
        <v>150000</v>
      </c>
      <c r="BH2153">
        <v>0</v>
      </c>
      <c r="BI2153">
        <v>0</v>
      </c>
      <c r="BJ2153" s="2">
        <v>46132</v>
      </c>
      <c r="BK2153">
        <v>0</v>
      </c>
      <c r="BL2153" s="3" t="str">
        <f>VLOOKUP(O2153,DropDownList!$H$1:$I$7,2,FALSE)</f>
        <v>2025/26</v>
      </c>
      <c r="BM2153" s="3" t="str">
        <f t="shared" si="33"/>
        <v>CONF</v>
      </c>
    </row>
    <row r="2154" spans="1:65" x14ac:dyDescent="0.2">
      <c r="A2154">
        <v>2026</v>
      </c>
      <c r="B2154">
        <v>4</v>
      </c>
      <c r="C2154" t="s">
        <v>198</v>
      </c>
      <c r="D2154" t="s">
        <v>215</v>
      </c>
      <c r="E2154" t="s">
        <v>35</v>
      </c>
      <c r="F2154">
        <v>9851</v>
      </c>
      <c r="G2154" t="s">
        <v>158</v>
      </c>
      <c r="H2154" t="s">
        <v>200</v>
      </c>
      <c r="I2154" t="s">
        <v>142</v>
      </c>
      <c r="J2154" s="1">
        <v>46113</v>
      </c>
      <c r="K2154" t="s">
        <v>440</v>
      </c>
      <c r="L2154">
        <v>1</v>
      </c>
      <c r="M2154" t="s">
        <v>441</v>
      </c>
      <c r="N2154" t="s">
        <v>442</v>
      </c>
      <c r="O2154" t="s">
        <v>147</v>
      </c>
      <c r="P2154" t="s">
        <v>160</v>
      </c>
      <c r="Q2154">
        <v>85930.53</v>
      </c>
      <c r="R2154">
        <v>701</v>
      </c>
      <c r="S2154">
        <v>354531.91</v>
      </c>
      <c r="T2154">
        <v>30986.61</v>
      </c>
      <c r="U2154">
        <v>239</v>
      </c>
      <c r="V2154">
        <v>124</v>
      </c>
      <c r="W2154">
        <v>37666.019999999997</v>
      </c>
      <c r="X2154">
        <v>43865.120000000003</v>
      </c>
      <c r="Y2154">
        <v>0</v>
      </c>
      <c r="Z2154">
        <v>0</v>
      </c>
      <c r="AA2154">
        <v>237614.77</v>
      </c>
      <c r="AB2154">
        <v>25167.24</v>
      </c>
      <c r="AC2154">
        <v>199230.48</v>
      </c>
      <c r="AD2154">
        <v>54</v>
      </c>
      <c r="AE2154">
        <v>70</v>
      </c>
      <c r="AF2154">
        <v>372</v>
      </c>
      <c r="AG2154">
        <v>145</v>
      </c>
      <c r="AH2154">
        <v>74</v>
      </c>
      <c r="AI2154">
        <v>94</v>
      </c>
      <c r="AJ2154">
        <v>0</v>
      </c>
      <c r="AK2154">
        <v>0</v>
      </c>
      <c r="AL2154">
        <v>0</v>
      </c>
      <c r="AM2154">
        <v>0</v>
      </c>
      <c r="AN2154">
        <v>0</v>
      </c>
      <c r="AO2154">
        <v>486</v>
      </c>
      <c r="AP2154">
        <v>1643</v>
      </c>
      <c r="AQ2154">
        <v>428</v>
      </c>
      <c r="AR2154">
        <v>4</v>
      </c>
      <c r="AS2154">
        <v>163</v>
      </c>
      <c r="AT2154">
        <v>54</v>
      </c>
      <c r="AU2154">
        <v>50</v>
      </c>
      <c r="AV2154">
        <v>21</v>
      </c>
      <c r="AW2154">
        <v>59</v>
      </c>
      <c r="AX2154">
        <v>0</v>
      </c>
      <c r="AY2154">
        <v>223</v>
      </c>
      <c r="AZ2154">
        <v>293</v>
      </c>
      <c r="BA2154">
        <v>161</v>
      </c>
      <c r="BB2154">
        <v>23</v>
      </c>
      <c r="BC2154">
        <v>9</v>
      </c>
      <c r="BD2154">
        <v>36</v>
      </c>
      <c r="BE2154">
        <v>0</v>
      </c>
      <c r="BF2154">
        <v>637</v>
      </c>
      <c r="BG2154">
        <v>35208.9</v>
      </c>
      <c r="BH2154">
        <v>16</v>
      </c>
      <c r="BI2154">
        <v>227</v>
      </c>
      <c r="BJ2154" s="2">
        <v>46132</v>
      </c>
      <c r="BK2154">
        <v>1</v>
      </c>
      <c r="BL2154" s="3" t="str">
        <f>VLOOKUP(O2154,DropDownList!$H$1:$I$7,2,FALSE)</f>
        <v>2024/25</v>
      </c>
      <c r="BM2154" s="3" t="str">
        <f t="shared" si="33"/>
        <v>SC COURT</v>
      </c>
    </row>
    <row r="2155" spans="1:65" x14ac:dyDescent="0.2">
      <c r="A2155">
        <v>2026</v>
      </c>
      <c r="B2155">
        <v>4</v>
      </c>
      <c r="C2155" t="s">
        <v>198</v>
      </c>
      <c r="D2155" t="s">
        <v>215</v>
      </c>
      <c r="E2155" t="s">
        <v>35</v>
      </c>
      <c r="F2155">
        <v>9851</v>
      </c>
      <c r="G2155" t="s">
        <v>158</v>
      </c>
      <c r="H2155" t="s">
        <v>200</v>
      </c>
      <c r="I2155" t="s">
        <v>142</v>
      </c>
      <c r="J2155" s="1">
        <v>46113</v>
      </c>
      <c r="K2155" t="s">
        <v>440</v>
      </c>
      <c r="L2155">
        <v>1</v>
      </c>
      <c r="M2155" t="s">
        <v>441</v>
      </c>
      <c r="N2155" t="s">
        <v>442</v>
      </c>
      <c r="O2155" t="s">
        <v>156</v>
      </c>
      <c r="P2155" t="s">
        <v>161</v>
      </c>
      <c r="Q2155">
        <v>1153.48</v>
      </c>
      <c r="R2155">
        <v>713</v>
      </c>
      <c r="S2155">
        <v>34225</v>
      </c>
      <c r="T2155">
        <v>1390</v>
      </c>
      <c r="U2155">
        <v>146</v>
      </c>
      <c r="V2155">
        <v>29</v>
      </c>
      <c r="W2155">
        <v>694.42</v>
      </c>
      <c r="X2155">
        <v>694.42</v>
      </c>
      <c r="Y2155">
        <v>0</v>
      </c>
      <c r="Z2155">
        <v>0</v>
      </c>
      <c r="AA2155">
        <v>31681.52</v>
      </c>
      <c r="AB2155">
        <v>0</v>
      </c>
      <c r="AC2155">
        <v>0</v>
      </c>
      <c r="AD2155">
        <v>28</v>
      </c>
      <c r="AE2155">
        <v>1</v>
      </c>
      <c r="AF2155">
        <v>585</v>
      </c>
      <c r="AG2155">
        <v>6</v>
      </c>
      <c r="AH2155">
        <v>75</v>
      </c>
      <c r="AI2155">
        <v>47</v>
      </c>
      <c r="AJ2155">
        <v>0</v>
      </c>
      <c r="AK2155">
        <v>0</v>
      </c>
      <c r="AL2155">
        <v>0</v>
      </c>
      <c r="AM2155">
        <v>0</v>
      </c>
      <c r="AN2155">
        <v>0</v>
      </c>
      <c r="AO2155">
        <v>495</v>
      </c>
      <c r="AP2155">
        <v>1970</v>
      </c>
      <c r="AQ2155">
        <v>445</v>
      </c>
      <c r="AR2155">
        <v>5</v>
      </c>
      <c r="AS2155">
        <v>193</v>
      </c>
      <c r="AT2155">
        <v>58</v>
      </c>
      <c r="AU2155">
        <v>71</v>
      </c>
      <c r="AV2155">
        <v>32</v>
      </c>
      <c r="AW2155">
        <v>55</v>
      </c>
      <c r="AX2155">
        <v>0</v>
      </c>
      <c r="AY2155">
        <v>289</v>
      </c>
      <c r="AZ2155">
        <v>395</v>
      </c>
      <c r="BA2155">
        <v>244</v>
      </c>
      <c r="BB2155">
        <v>50</v>
      </c>
      <c r="BC2155">
        <v>20</v>
      </c>
      <c r="BD2155">
        <v>19</v>
      </c>
      <c r="BE2155">
        <v>0</v>
      </c>
      <c r="BF2155">
        <v>653</v>
      </c>
      <c r="BG2155">
        <v>1070</v>
      </c>
      <c r="BH2155">
        <v>0</v>
      </c>
      <c r="BI2155">
        <v>132</v>
      </c>
      <c r="BJ2155" s="2">
        <v>46132</v>
      </c>
      <c r="BK2155">
        <v>1</v>
      </c>
      <c r="BL2155" s="3" t="str">
        <f>VLOOKUP(O2155,DropDownList!$H$1:$I$7,2,FALSE)</f>
        <v>2023/24</v>
      </c>
      <c r="BM2155" s="3" t="str">
        <f t="shared" si="33"/>
        <v>VSUR</v>
      </c>
    </row>
    <row r="2156" spans="1:65" x14ac:dyDescent="0.2">
      <c r="A2156">
        <v>2026</v>
      </c>
      <c r="B2156">
        <v>4</v>
      </c>
      <c r="C2156" t="s">
        <v>198</v>
      </c>
      <c r="D2156" t="s">
        <v>215</v>
      </c>
      <c r="E2156" t="s">
        <v>35</v>
      </c>
      <c r="F2156">
        <v>9851</v>
      </c>
      <c r="G2156" t="s">
        <v>158</v>
      </c>
      <c r="H2156" t="s">
        <v>200</v>
      </c>
      <c r="I2156" t="s">
        <v>142</v>
      </c>
      <c r="J2156" s="1">
        <v>46113</v>
      </c>
      <c r="K2156" t="s">
        <v>440</v>
      </c>
      <c r="L2156">
        <v>1</v>
      </c>
      <c r="M2156" t="s">
        <v>441</v>
      </c>
      <c r="N2156" t="s">
        <v>442</v>
      </c>
      <c r="O2156" t="s">
        <v>156</v>
      </c>
      <c r="P2156" t="s">
        <v>160</v>
      </c>
      <c r="Q2156">
        <v>43527.23</v>
      </c>
      <c r="R2156">
        <v>753</v>
      </c>
      <c r="S2156">
        <v>363383.8</v>
      </c>
      <c r="T2156">
        <v>30320.6</v>
      </c>
      <c r="U2156">
        <v>152</v>
      </c>
      <c r="V2156">
        <v>77</v>
      </c>
      <c r="W2156">
        <v>21059.16</v>
      </c>
      <c r="X2156">
        <v>21370.74</v>
      </c>
      <c r="Y2156">
        <v>0</v>
      </c>
      <c r="Z2156">
        <v>0</v>
      </c>
      <c r="AA2156">
        <v>289535.96999999997</v>
      </c>
      <c r="AB2156">
        <v>45004.22</v>
      </c>
      <c r="AC2156">
        <v>230466.05</v>
      </c>
      <c r="AD2156">
        <v>28</v>
      </c>
      <c r="AE2156">
        <v>49</v>
      </c>
      <c r="AF2156">
        <v>512</v>
      </c>
      <c r="AG2156">
        <v>106</v>
      </c>
      <c r="AH2156">
        <v>79</v>
      </c>
      <c r="AI2156">
        <v>46</v>
      </c>
      <c r="AJ2156">
        <v>0</v>
      </c>
      <c r="AK2156">
        <v>0</v>
      </c>
      <c r="AL2156">
        <v>0</v>
      </c>
      <c r="AM2156">
        <v>0</v>
      </c>
      <c r="AN2156">
        <v>0</v>
      </c>
      <c r="AO2156">
        <v>520</v>
      </c>
      <c r="AP2156">
        <v>2028</v>
      </c>
      <c r="AQ2156">
        <v>464</v>
      </c>
      <c r="AR2156">
        <v>5</v>
      </c>
      <c r="AS2156">
        <v>194</v>
      </c>
      <c r="AT2156">
        <v>59</v>
      </c>
      <c r="AU2156">
        <v>72</v>
      </c>
      <c r="AV2156">
        <v>33</v>
      </c>
      <c r="AW2156">
        <v>60</v>
      </c>
      <c r="AX2156">
        <v>0</v>
      </c>
      <c r="AY2156">
        <v>296</v>
      </c>
      <c r="AZ2156">
        <v>405</v>
      </c>
      <c r="BA2156">
        <v>248</v>
      </c>
      <c r="BB2156">
        <v>51</v>
      </c>
      <c r="BC2156">
        <v>20</v>
      </c>
      <c r="BD2156">
        <v>19</v>
      </c>
      <c r="BE2156">
        <v>0</v>
      </c>
      <c r="BF2156">
        <v>689</v>
      </c>
      <c r="BG2156">
        <v>18535</v>
      </c>
      <c r="BH2156">
        <v>10</v>
      </c>
      <c r="BI2156">
        <v>136</v>
      </c>
      <c r="BJ2156" s="2">
        <v>46132</v>
      </c>
      <c r="BK2156">
        <v>1</v>
      </c>
      <c r="BL2156" s="3" t="str">
        <f>VLOOKUP(O2156,DropDownList!$H$1:$I$7,2,FALSE)</f>
        <v>2023/24</v>
      </c>
      <c r="BM2156" s="3" t="str">
        <f t="shared" si="33"/>
        <v>SC COURT</v>
      </c>
    </row>
    <row r="2157" spans="1:65" x14ac:dyDescent="0.2">
      <c r="A2157">
        <v>2026</v>
      </c>
      <c r="B2157">
        <v>4</v>
      </c>
      <c r="C2157" t="s">
        <v>198</v>
      </c>
      <c r="D2157" t="s">
        <v>215</v>
      </c>
      <c r="E2157" t="s">
        <v>35</v>
      </c>
      <c r="F2157">
        <v>9851</v>
      </c>
      <c r="G2157" t="s">
        <v>158</v>
      </c>
      <c r="H2157" t="s">
        <v>200</v>
      </c>
      <c r="I2157" t="s">
        <v>142</v>
      </c>
      <c r="J2157" s="1">
        <v>46113</v>
      </c>
      <c r="K2157" t="s">
        <v>440</v>
      </c>
      <c r="L2157">
        <v>1</v>
      </c>
      <c r="M2157" t="s">
        <v>441</v>
      </c>
      <c r="N2157" t="s">
        <v>442</v>
      </c>
      <c r="O2157" t="s">
        <v>149</v>
      </c>
      <c r="P2157" t="s">
        <v>161</v>
      </c>
      <c r="Q2157">
        <v>1784.67</v>
      </c>
      <c r="R2157">
        <v>375</v>
      </c>
      <c r="S2157">
        <v>9890</v>
      </c>
      <c r="T2157">
        <v>445</v>
      </c>
      <c r="U2157">
        <v>207</v>
      </c>
      <c r="V2157">
        <v>37</v>
      </c>
      <c r="W2157">
        <v>1049.3499999999999</v>
      </c>
      <c r="X2157">
        <v>1049.3499999999999</v>
      </c>
      <c r="Y2157">
        <v>0</v>
      </c>
      <c r="Z2157">
        <v>0</v>
      </c>
      <c r="AA2157">
        <v>7660.33</v>
      </c>
      <c r="AB2157">
        <v>0</v>
      </c>
      <c r="AC2157">
        <v>0</v>
      </c>
      <c r="AD2157">
        <v>36</v>
      </c>
      <c r="AE2157">
        <v>1</v>
      </c>
      <c r="AF2157">
        <v>277</v>
      </c>
      <c r="AG2157">
        <v>2</v>
      </c>
      <c r="AH2157">
        <v>22</v>
      </c>
      <c r="AI2157">
        <v>74</v>
      </c>
      <c r="AJ2157">
        <v>0</v>
      </c>
      <c r="AK2157">
        <v>0</v>
      </c>
      <c r="AL2157">
        <v>0</v>
      </c>
      <c r="AM2157">
        <v>0</v>
      </c>
      <c r="AN2157">
        <v>0</v>
      </c>
      <c r="AO2157">
        <v>251</v>
      </c>
      <c r="AP2157">
        <v>672</v>
      </c>
      <c r="AQ2157">
        <v>232</v>
      </c>
      <c r="AR2157">
        <v>1</v>
      </c>
      <c r="AS2157">
        <v>103</v>
      </c>
      <c r="AT2157">
        <v>20</v>
      </c>
      <c r="AU2157">
        <v>11</v>
      </c>
      <c r="AV2157">
        <v>4</v>
      </c>
      <c r="AW2157">
        <v>17</v>
      </c>
      <c r="AX2157">
        <v>0</v>
      </c>
      <c r="AY2157">
        <v>70</v>
      </c>
      <c r="AZ2157">
        <v>81</v>
      </c>
      <c r="BA2157">
        <v>17</v>
      </c>
      <c r="BB2157">
        <v>12</v>
      </c>
      <c r="BC2157">
        <v>4</v>
      </c>
      <c r="BD2157">
        <v>12</v>
      </c>
      <c r="BE2157">
        <v>0</v>
      </c>
      <c r="BF2157">
        <v>355</v>
      </c>
      <c r="BG2157">
        <v>1755</v>
      </c>
      <c r="BH2157">
        <v>0</v>
      </c>
      <c r="BI2157">
        <v>202</v>
      </c>
      <c r="BJ2157" s="2">
        <v>46132</v>
      </c>
      <c r="BK2157">
        <v>0</v>
      </c>
      <c r="BL2157" s="3" t="str">
        <f>VLOOKUP(O2157,DropDownList!$H$1:$I$7,2,FALSE)</f>
        <v>2025/26</v>
      </c>
      <c r="BM2157" s="3" t="str">
        <f t="shared" si="33"/>
        <v>VSUR</v>
      </c>
    </row>
    <row r="2158" spans="1:65" x14ac:dyDescent="0.2">
      <c r="A2158">
        <v>2026</v>
      </c>
      <c r="B2158">
        <v>4</v>
      </c>
      <c r="C2158" t="s">
        <v>198</v>
      </c>
      <c r="D2158" t="s">
        <v>215</v>
      </c>
      <c r="E2158" t="s">
        <v>35</v>
      </c>
      <c r="F2158">
        <v>9851</v>
      </c>
      <c r="G2158" t="s">
        <v>158</v>
      </c>
      <c r="H2158" t="s">
        <v>200</v>
      </c>
      <c r="I2158" t="s">
        <v>142</v>
      </c>
      <c r="J2158" s="1">
        <v>46113</v>
      </c>
      <c r="K2158" t="s">
        <v>440</v>
      </c>
      <c r="L2158">
        <v>1</v>
      </c>
      <c r="M2158" t="s">
        <v>441</v>
      </c>
      <c r="N2158" t="s">
        <v>442</v>
      </c>
      <c r="O2158" t="s">
        <v>155</v>
      </c>
      <c r="P2158" t="s">
        <v>160</v>
      </c>
      <c r="Q2158">
        <v>48180.65</v>
      </c>
      <c r="R2158">
        <v>823</v>
      </c>
      <c r="S2158">
        <v>432087.08</v>
      </c>
      <c r="T2158">
        <v>41415.440000000002</v>
      </c>
      <c r="U2158">
        <v>138</v>
      </c>
      <c r="V2158">
        <v>83</v>
      </c>
      <c r="W2158">
        <v>29119.19</v>
      </c>
      <c r="X2158">
        <v>31661.33</v>
      </c>
      <c r="Y2158">
        <v>0</v>
      </c>
      <c r="Z2158">
        <v>0</v>
      </c>
      <c r="AA2158">
        <v>342490.99</v>
      </c>
      <c r="AB2158">
        <v>23396.6</v>
      </c>
      <c r="AC2158">
        <v>303336.34999999998</v>
      </c>
      <c r="AD2158">
        <v>32</v>
      </c>
      <c r="AE2158">
        <v>51</v>
      </c>
      <c r="AF2158">
        <v>574</v>
      </c>
      <c r="AG2158">
        <v>86</v>
      </c>
      <c r="AH2158">
        <v>70</v>
      </c>
      <c r="AI2158">
        <v>52</v>
      </c>
      <c r="AJ2158">
        <v>0</v>
      </c>
      <c r="AK2158">
        <v>0</v>
      </c>
      <c r="AL2158">
        <v>0</v>
      </c>
      <c r="AM2158">
        <v>0</v>
      </c>
      <c r="AN2158">
        <v>0</v>
      </c>
      <c r="AO2158">
        <v>598</v>
      </c>
      <c r="AP2158">
        <v>2779</v>
      </c>
      <c r="AQ2158">
        <v>537</v>
      </c>
      <c r="AR2158">
        <v>12</v>
      </c>
      <c r="AS2158">
        <v>247</v>
      </c>
      <c r="AT2158">
        <v>101</v>
      </c>
      <c r="AU2158">
        <v>127</v>
      </c>
      <c r="AV2158">
        <v>50</v>
      </c>
      <c r="AW2158">
        <v>59</v>
      </c>
      <c r="AX2158">
        <v>0</v>
      </c>
      <c r="AY2158">
        <v>383</v>
      </c>
      <c r="AZ2158">
        <v>559</v>
      </c>
      <c r="BA2158">
        <v>384</v>
      </c>
      <c r="BB2158">
        <v>83</v>
      </c>
      <c r="BC2158">
        <v>49</v>
      </c>
      <c r="BD2158">
        <v>21</v>
      </c>
      <c r="BE2158">
        <v>0</v>
      </c>
      <c r="BF2158">
        <v>749</v>
      </c>
      <c r="BG2158">
        <v>24730</v>
      </c>
      <c r="BH2158">
        <v>41</v>
      </c>
      <c r="BI2158">
        <v>127</v>
      </c>
      <c r="BJ2158" s="2">
        <v>46132</v>
      </c>
      <c r="BK2158">
        <v>4</v>
      </c>
      <c r="BL2158" s="3" t="str">
        <f>VLOOKUP(O2158,DropDownList!$H$1:$I$7,2,FALSE)</f>
        <v>2022/23</v>
      </c>
      <c r="BM2158" s="3" t="str">
        <f t="shared" si="33"/>
        <v>SC COURT</v>
      </c>
    </row>
    <row r="2159" spans="1:65" x14ac:dyDescent="0.2">
      <c r="A2159">
        <v>2026</v>
      </c>
      <c r="B2159">
        <v>4</v>
      </c>
      <c r="C2159" t="s">
        <v>198</v>
      </c>
      <c r="D2159" t="s">
        <v>215</v>
      </c>
      <c r="E2159" t="s">
        <v>35</v>
      </c>
      <c r="F2159">
        <v>9851</v>
      </c>
      <c r="G2159" t="s">
        <v>158</v>
      </c>
      <c r="H2159" t="s">
        <v>200</v>
      </c>
      <c r="I2159" t="s">
        <v>142</v>
      </c>
      <c r="J2159" s="1">
        <v>46113</v>
      </c>
      <c r="K2159" t="s">
        <v>440</v>
      </c>
      <c r="L2159">
        <v>1</v>
      </c>
      <c r="M2159" t="s">
        <v>441</v>
      </c>
      <c r="N2159" t="s">
        <v>442</v>
      </c>
      <c r="O2159" t="s">
        <v>155</v>
      </c>
      <c r="P2159" t="s">
        <v>159</v>
      </c>
      <c r="Q2159">
        <v>0</v>
      </c>
      <c r="R2159">
        <v>14</v>
      </c>
      <c r="S2159">
        <v>54510.98</v>
      </c>
      <c r="T2159">
        <v>3484.54</v>
      </c>
      <c r="U2159">
        <v>0</v>
      </c>
      <c r="V2159">
        <v>0</v>
      </c>
      <c r="W2159">
        <v>0</v>
      </c>
      <c r="X2159">
        <v>0</v>
      </c>
      <c r="Y2159">
        <v>0</v>
      </c>
      <c r="Z2159">
        <v>0</v>
      </c>
      <c r="AA2159">
        <v>51026.44</v>
      </c>
      <c r="AB2159">
        <v>0</v>
      </c>
      <c r="AC2159">
        <v>0</v>
      </c>
      <c r="AD2159">
        <v>0</v>
      </c>
      <c r="AE2159">
        <v>0</v>
      </c>
      <c r="AF2159">
        <v>9</v>
      </c>
      <c r="AG2159">
        <v>0</v>
      </c>
      <c r="AH2159">
        <v>0</v>
      </c>
      <c r="AI2159">
        <v>0</v>
      </c>
      <c r="AJ2159">
        <v>0</v>
      </c>
      <c r="AK2159">
        <v>0</v>
      </c>
      <c r="AL2159">
        <v>0</v>
      </c>
      <c r="AM2159">
        <v>0</v>
      </c>
      <c r="AN2159">
        <v>0</v>
      </c>
      <c r="AO2159">
        <v>1</v>
      </c>
      <c r="AP2159">
        <v>4</v>
      </c>
      <c r="AQ2159">
        <v>0</v>
      </c>
      <c r="AR2159">
        <v>0</v>
      </c>
      <c r="AS2159">
        <v>0</v>
      </c>
      <c r="AT2159">
        <v>0</v>
      </c>
      <c r="AU2159">
        <v>2</v>
      </c>
      <c r="AV2159">
        <v>1</v>
      </c>
      <c r="AW2159">
        <v>0</v>
      </c>
      <c r="AX2159">
        <v>0</v>
      </c>
      <c r="AY2159">
        <v>0</v>
      </c>
      <c r="AZ2159">
        <v>0</v>
      </c>
      <c r="BA2159">
        <v>0</v>
      </c>
      <c r="BB2159">
        <v>0</v>
      </c>
      <c r="BC2159">
        <v>0</v>
      </c>
      <c r="BD2159">
        <v>0</v>
      </c>
      <c r="BE2159">
        <v>0</v>
      </c>
      <c r="BF2159">
        <v>0</v>
      </c>
      <c r="BG2159">
        <v>0</v>
      </c>
      <c r="BH2159">
        <v>5</v>
      </c>
      <c r="BI2159">
        <v>0</v>
      </c>
      <c r="BJ2159" s="2">
        <v>46132</v>
      </c>
      <c r="BK2159">
        <v>0</v>
      </c>
      <c r="BL2159" s="3" t="str">
        <f>VLOOKUP(O2159,DropDownList!$H$1:$I$7,2,FALSE)</f>
        <v>2022/23</v>
      </c>
      <c r="BM2159" s="3" t="str">
        <f t="shared" si="33"/>
        <v>CONF</v>
      </c>
    </row>
    <row r="2160" spans="1:65" x14ac:dyDescent="0.2">
      <c r="A2160">
        <v>2026</v>
      </c>
      <c r="B2160">
        <v>4</v>
      </c>
      <c r="C2160" t="s">
        <v>216</v>
      </c>
      <c r="D2160" t="s">
        <v>217</v>
      </c>
      <c r="E2160" t="s">
        <v>37</v>
      </c>
      <c r="F2160">
        <v>9355</v>
      </c>
      <c r="G2160" t="s">
        <v>141</v>
      </c>
      <c r="H2160" t="s">
        <v>218</v>
      </c>
      <c r="I2160" t="s">
        <v>142</v>
      </c>
      <c r="J2160" s="1">
        <v>46113</v>
      </c>
      <c r="K2160" t="s">
        <v>440</v>
      </c>
      <c r="L2160">
        <v>1</v>
      </c>
      <c r="M2160" t="s">
        <v>441</v>
      </c>
      <c r="N2160" t="s">
        <v>442</v>
      </c>
      <c r="O2160" t="s">
        <v>155</v>
      </c>
      <c r="P2160" t="s">
        <v>152</v>
      </c>
      <c r="Q2160">
        <v>0</v>
      </c>
      <c r="R2160">
        <v>171</v>
      </c>
      <c r="S2160">
        <v>6840</v>
      </c>
      <c r="T2160">
        <v>4080</v>
      </c>
      <c r="U2160">
        <v>0</v>
      </c>
      <c r="V2160">
        <v>0</v>
      </c>
      <c r="W2160">
        <v>0</v>
      </c>
      <c r="X2160">
        <v>0</v>
      </c>
      <c r="Y2160">
        <v>0</v>
      </c>
      <c r="Z2160">
        <v>0</v>
      </c>
      <c r="AA2160">
        <v>2760</v>
      </c>
      <c r="AB2160">
        <v>0</v>
      </c>
      <c r="AC2160">
        <v>2760</v>
      </c>
      <c r="AD2160">
        <v>0</v>
      </c>
      <c r="AE2160">
        <v>0</v>
      </c>
      <c r="AF2160">
        <v>69</v>
      </c>
      <c r="AG2160">
        <v>0</v>
      </c>
      <c r="AH2160">
        <v>102</v>
      </c>
      <c r="AI2160">
        <v>0</v>
      </c>
      <c r="AJ2160">
        <v>0</v>
      </c>
      <c r="AK2160">
        <v>0</v>
      </c>
      <c r="AL2160">
        <v>0</v>
      </c>
      <c r="AM2160">
        <v>0</v>
      </c>
      <c r="AN2160">
        <v>0</v>
      </c>
      <c r="AO2160">
        <v>0</v>
      </c>
      <c r="AP2160">
        <v>0</v>
      </c>
      <c r="AQ2160">
        <v>0</v>
      </c>
      <c r="AR2160">
        <v>0</v>
      </c>
      <c r="AS2160">
        <v>0</v>
      </c>
      <c r="AT2160">
        <v>0</v>
      </c>
      <c r="AU2160">
        <v>0</v>
      </c>
      <c r="AV2160">
        <v>0</v>
      </c>
      <c r="AW2160">
        <v>0</v>
      </c>
      <c r="AX2160">
        <v>0</v>
      </c>
      <c r="AY2160">
        <v>0</v>
      </c>
      <c r="AZ2160">
        <v>0</v>
      </c>
      <c r="BA2160">
        <v>0</v>
      </c>
      <c r="BB2160">
        <v>0</v>
      </c>
      <c r="BC2160">
        <v>0</v>
      </c>
      <c r="BD2160">
        <v>0</v>
      </c>
      <c r="BE2160">
        <v>0</v>
      </c>
      <c r="BF2160">
        <v>0</v>
      </c>
      <c r="BG2160">
        <v>0</v>
      </c>
      <c r="BH2160">
        <v>0</v>
      </c>
      <c r="BI2160">
        <v>0</v>
      </c>
      <c r="BJ2160" s="2">
        <v>46132</v>
      </c>
      <c r="BK2160">
        <v>0</v>
      </c>
      <c r="BL2160" s="3" t="str">
        <f>VLOOKUP(O2160,DropDownList!$H$1:$I$7,2,FALSE)</f>
        <v>2022/23</v>
      </c>
      <c r="BM2160" s="3" t="str">
        <f t="shared" si="33"/>
        <v>PCOA</v>
      </c>
    </row>
    <row r="2161" spans="1:65" x14ac:dyDescent="0.2">
      <c r="A2161">
        <v>2026</v>
      </c>
      <c r="B2161">
        <v>4</v>
      </c>
      <c r="C2161" t="s">
        <v>216</v>
      </c>
      <c r="D2161" t="s">
        <v>217</v>
      </c>
      <c r="E2161" t="s">
        <v>37</v>
      </c>
      <c r="F2161">
        <v>9355</v>
      </c>
      <c r="G2161" t="s">
        <v>141</v>
      </c>
      <c r="H2161" t="s">
        <v>218</v>
      </c>
      <c r="I2161" t="s">
        <v>142</v>
      </c>
      <c r="J2161" s="1">
        <v>46113</v>
      </c>
      <c r="K2161" t="s">
        <v>440</v>
      </c>
      <c r="L2161">
        <v>1</v>
      </c>
      <c r="M2161" t="s">
        <v>441</v>
      </c>
      <c r="N2161" t="s">
        <v>442</v>
      </c>
      <c r="O2161" t="s">
        <v>155</v>
      </c>
      <c r="P2161" t="s">
        <v>154</v>
      </c>
      <c r="Q2161">
        <v>15419.87</v>
      </c>
      <c r="R2161">
        <v>381</v>
      </c>
      <c r="S2161">
        <v>94693</v>
      </c>
      <c r="T2161">
        <v>3454.15</v>
      </c>
      <c r="U2161">
        <v>64</v>
      </c>
      <c r="V2161">
        <v>31</v>
      </c>
      <c r="W2161">
        <v>7249.27</v>
      </c>
      <c r="X2161">
        <v>7759.27</v>
      </c>
      <c r="Y2161">
        <v>0</v>
      </c>
      <c r="Z2161">
        <v>0</v>
      </c>
      <c r="AA2161">
        <v>75818.98</v>
      </c>
      <c r="AB2161">
        <v>482.44</v>
      </c>
      <c r="AC2161">
        <v>70309.53</v>
      </c>
      <c r="AD2161">
        <v>15</v>
      </c>
      <c r="AE2161">
        <v>16</v>
      </c>
      <c r="AF2161">
        <v>302</v>
      </c>
      <c r="AG2161">
        <v>36</v>
      </c>
      <c r="AH2161">
        <v>7</v>
      </c>
      <c r="AI2161">
        <v>28</v>
      </c>
      <c r="AJ2161">
        <v>0</v>
      </c>
      <c r="AK2161">
        <v>0</v>
      </c>
      <c r="AL2161">
        <v>0</v>
      </c>
      <c r="AM2161">
        <v>0</v>
      </c>
      <c r="AN2161">
        <v>0</v>
      </c>
      <c r="AO2161">
        <v>265</v>
      </c>
      <c r="AP2161">
        <v>1914</v>
      </c>
      <c r="AQ2161">
        <v>273</v>
      </c>
      <c r="AR2161">
        <v>0</v>
      </c>
      <c r="AS2161">
        <v>207</v>
      </c>
      <c r="AT2161">
        <v>353</v>
      </c>
      <c r="AU2161">
        <v>27</v>
      </c>
      <c r="AV2161">
        <v>10</v>
      </c>
      <c r="AW2161">
        <v>5</v>
      </c>
      <c r="AX2161">
        <v>0</v>
      </c>
      <c r="AY2161">
        <v>185</v>
      </c>
      <c r="AZ2161">
        <v>398</v>
      </c>
      <c r="BA2161">
        <v>284</v>
      </c>
      <c r="BB2161">
        <v>53</v>
      </c>
      <c r="BC2161">
        <v>26</v>
      </c>
      <c r="BD2161">
        <v>6</v>
      </c>
      <c r="BE2161">
        <v>0</v>
      </c>
      <c r="BF2161">
        <v>372</v>
      </c>
      <c r="BG2161">
        <v>8195</v>
      </c>
      <c r="BH2161">
        <v>8</v>
      </c>
      <c r="BI2161">
        <v>63</v>
      </c>
      <c r="BJ2161" s="2">
        <v>46132</v>
      </c>
      <c r="BK2161">
        <v>0</v>
      </c>
      <c r="BL2161" s="3" t="str">
        <f>VLOOKUP(O2161,DropDownList!$H$1:$I$7,2,FALSE)</f>
        <v>2022/23</v>
      </c>
      <c r="BM2161" s="3" t="str">
        <f t="shared" si="33"/>
        <v>JP COURT</v>
      </c>
    </row>
    <row r="2162" spans="1:65" x14ac:dyDescent="0.2">
      <c r="A2162">
        <v>2026</v>
      </c>
      <c r="B2162">
        <v>4</v>
      </c>
      <c r="C2162" t="s">
        <v>216</v>
      </c>
      <c r="D2162" t="s">
        <v>217</v>
      </c>
      <c r="E2162" t="s">
        <v>37</v>
      </c>
      <c r="F2162">
        <v>9355</v>
      </c>
      <c r="G2162" t="s">
        <v>141</v>
      </c>
      <c r="H2162" t="s">
        <v>218</v>
      </c>
      <c r="I2162" t="s">
        <v>142</v>
      </c>
      <c r="J2162" s="1">
        <v>46113</v>
      </c>
      <c r="K2162" t="s">
        <v>440</v>
      </c>
      <c r="L2162">
        <v>1</v>
      </c>
      <c r="M2162" t="s">
        <v>441</v>
      </c>
      <c r="N2162" t="s">
        <v>442</v>
      </c>
      <c r="O2162" t="s">
        <v>155</v>
      </c>
      <c r="P2162" t="s">
        <v>150</v>
      </c>
      <c r="Q2162">
        <v>14088.94</v>
      </c>
      <c r="R2162">
        <v>607</v>
      </c>
      <c r="S2162">
        <v>91918.58</v>
      </c>
      <c r="T2162">
        <v>14529.17</v>
      </c>
      <c r="U2162">
        <v>114</v>
      </c>
      <c r="V2162">
        <v>50</v>
      </c>
      <c r="W2162">
        <v>6984.61</v>
      </c>
      <c r="X2162">
        <v>6984.61</v>
      </c>
      <c r="Y2162">
        <v>541</v>
      </c>
      <c r="Z2162">
        <v>77389.41</v>
      </c>
      <c r="AA2162">
        <v>63300.47</v>
      </c>
      <c r="AB2162">
        <v>16468.599999999999</v>
      </c>
      <c r="AC2162">
        <v>46831.87</v>
      </c>
      <c r="AD2162">
        <v>33</v>
      </c>
      <c r="AE2162">
        <v>17</v>
      </c>
      <c r="AF2162">
        <v>413</v>
      </c>
      <c r="AG2162">
        <v>52</v>
      </c>
      <c r="AH2162">
        <v>66</v>
      </c>
      <c r="AI2162">
        <v>62</v>
      </c>
      <c r="AJ2162">
        <v>82</v>
      </c>
      <c r="AK2162">
        <v>44</v>
      </c>
      <c r="AL2162">
        <v>18</v>
      </c>
      <c r="AM2162">
        <v>18</v>
      </c>
      <c r="AN2162">
        <v>4</v>
      </c>
      <c r="AO2162">
        <v>447</v>
      </c>
      <c r="AP2162">
        <v>3743</v>
      </c>
      <c r="AQ2162">
        <v>480</v>
      </c>
      <c r="AR2162">
        <v>1</v>
      </c>
      <c r="AS2162">
        <v>371</v>
      </c>
      <c r="AT2162">
        <v>933</v>
      </c>
      <c r="AU2162">
        <v>6</v>
      </c>
      <c r="AV2162">
        <v>5</v>
      </c>
      <c r="AW2162">
        <v>0</v>
      </c>
      <c r="AX2162">
        <v>0</v>
      </c>
      <c r="AY2162">
        <v>347</v>
      </c>
      <c r="AZ2162">
        <v>850</v>
      </c>
      <c r="BA2162">
        <v>583</v>
      </c>
      <c r="BB2162">
        <v>53</v>
      </c>
      <c r="BC2162">
        <v>24</v>
      </c>
      <c r="BD2162">
        <v>3</v>
      </c>
      <c r="BE2162">
        <v>0</v>
      </c>
      <c r="BF2162">
        <v>452</v>
      </c>
      <c r="BG2162">
        <v>8931.6200000000008</v>
      </c>
      <c r="BH2162">
        <v>14</v>
      </c>
      <c r="BI2162">
        <v>114</v>
      </c>
      <c r="BJ2162" s="2">
        <v>46132</v>
      </c>
      <c r="BK2162">
        <v>0</v>
      </c>
      <c r="BL2162" s="3" t="str">
        <f>VLOOKUP(O2162,DropDownList!$H$1:$I$7,2,FALSE)</f>
        <v>2022/23</v>
      </c>
      <c r="BM2162" s="3" t="str">
        <f t="shared" si="33"/>
        <v>FISCAL FINES</v>
      </c>
    </row>
    <row r="2163" spans="1:65" x14ac:dyDescent="0.2">
      <c r="A2163">
        <v>2026</v>
      </c>
      <c r="B2163">
        <v>4</v>
      </c>
      <c r="C2163" t="s">
        <v>216</v>
      </c>
      <c r="D2163" t="s">
        <v>217</v>
      </c>
      <c r="E2163" t="s">
        <v>37</v>
      </c>
      <c r="F2163">
        <v>9355</v>
      </c>
      <c r="G2163" t="s">
        <v>141</v>
      </c>
      <c r="H2163" t="s">
        <v>218</v>
      </c>
      <c r="I2163" t="s">
        <v>142</v>
      </c>
      <c r="J2163" s="1">
        <v>46113</v>
      </c>
      <c r="K2163" t="s">
        <v>440</v>
      </c>
      <c r="L2163">
        <v>1</v>
      </c>
      <c r="M2163" t="s">
        <v>441</v>
      </c>
      <c r="N2163" t="s">
        <v>442</v>
      </c>
      <c r="O2163" t="s">
        <v>155</v>
      </c>
      <c r="P2163" t="s">
        <v>148</v>
      </c>
      <c r="Q2163">
        <v>1661.96</v>
      </c>
      <c r="R2163">
        <v>105</v>
      </c>
      <c r="S2163">
        <v>6300</v>
      </c>
      <c r="T2163">
        <v>469.84</v>
      </c>
      <c r="U2163">
        <v>30</v>
      </c>
      <c r="V2163">
        <v>9</v>
      </c>
      <c r="W2163">
        <v>520.98</v>
      </c>
      <c r="X2163">
        <v>520.98</v>
      </c>
      <c r="Y2163">
        <v>0</v>
      </c>
      <c r="Z2163">
        <v>0</v>
      </c>
      <c r="AA2163">
        <v>4168.2</v>
      </c>
      <c r="AB2163">
        <v>0</v>
      </c>
      <c r="AC2163">
        <v>4168.2</v>
      </c>
      <c r="AD2163">
        <v>8</v>
      </c>
      <c r="AE2163">
        <v>1</v>
      </c>
      <c r="AF2163">
        <v>66</v>
      </c>
      <c r="AG2163">
        <v>6</v>
      </c>
      <c r="AH2163">
        <v>6</v>
      </c>
      <c r="AI2163">
        <v>24</v>
      </c>
      <c r="AJ2163">
        <v>0</v>
      </c>
      <c r="AK2163">
        <v>0</v>
      </c>
      <c r="AL2163">
        <v>0</v>
      </c>
      <c r="AM2163">
        <v>0</v>
      </c>
      <c r="AN2163">
        <v>0</v>
      </c>
      <c r="AO2163">
        <v>94</v>
      </c>
      <c r="AP2163">
        <v>831</v>
      </c>
      <c r="AQ2163">
        <v>103</v>
      </c>
      <c r="AR2163">
        <v>0</v>
      </c>
      <c r="AS2163">
        <v>87</v>
      </c>
      <c r="AT2163">
        <v>187</v>
      </c>
      <c r="AU2163">
        <v>0</v>
      </c>
      <c r="AV2163">
        <v>0</v>
      </c>
      <c r="AW2163">
        <v>0</v>
      </c>
      <c r="AX2163">
        <v>0</v>
      </c>
      <c r="AY2163">
        <v>84</v>
      </c>
      <c r="AZ2163">
        <v>207</v>
      </c>
      <c r="BA2163">
        <v>140</v>
      </c>
      <c r="BB2163">
        <v>5</v>
      </c>
      <c r="BC2163">
        <v>0</v>
      </c>
      <c r="BD2163">
        <v>2</v>
      </c>
      <c r="BE2163">
        <v>0</v>
      </c>
      <c r="BF2163">
        <v>95</v>
      </c>
      <c r="BG2163">
        <v>1440</v>
      </c>
      <c r="BH2163">
        <v>3</v>
      </c>
      <c r="BI2163">
        <v>30</v>
      </c>
      <c r="BJ2163" s="2">
        <v>46132</v>
      </c>
      <c r="BK2163">
        <v>0</v>
      </c>
      <c r="BL2163" s="3" t="str">
        <f>VLOOKUP(O2163,DropDownList!$H$1:$I$7,2,FALSE)</f>
        <v>2022/23</v>
      </c>
      <c r="BM2163" s="3" t="str">
        <f t="shared" si="33"/>
        <v>PRAS</v>
      </c>
    </row>
    <row r="2164" spans="1:65" x14ac:dyDescent="0.2">
      <c r="A2164">
        <v>2026</v>
      </c>
      <c r="B2164">
        <v>4</v>
      </c>
      <c r="C2164" t="s">
        <v>216</v>
      </c>
      <c r="D2164" t="s">
        <v>217</v>
      </c>
      <c r="E2164" t="s">
        <v>37</v>
      </c>
      <c r="F2164">
        <v>9355</v>
      </c>
      <c r="G2164" t="s">
        <v>141</v>
      </c>
      <c r="H2164" t="s">
        <v>218</v>
      </c>
      <c r="I2164" t="s">
        <v>142</v>
      </c>
      <c r="J2164" s="1">
        <v>46113</v>
      </c>
      <c r="K2164" t="s">
        <v>440</v>
      </c>
      <c r="L2164">
        <v>1</v>
      </c>
      <c r="M2164" t="s">
        <v>441</v>
      </c>
      <c r="N2164" t="s">
        <v>442</v>
      </c>
      <c r="O2164" t="s">
        <v>155</v>
      </c>
      <c r="P2164" t="s">
        <v>146</v>
      </c>
      <c r="Q2164">
        <v>515.74</v>
      </c>
      <c r="R2164">
        <v>378</v>
      </c>
      <c r="S2164">
        <v>5660</v>
      </c>
      <c r="T2164">
        <v>117.25</v>
      </c>
      <c r="U2164">
        <v>64</v>
      </c>
      <c r="V2164">
        <v>19</v>
      </c>
      <c r="W2164">
        <v>290</v>
      </c>
      <c r="X2164">
        <v>290</v>
      </c>
      <c r="Y2164">
        <v>0</v>
      </c>
      <c r="Z2164">
        <v>0</v>
      </c>
      <c r="AA2164">
        <v>5027.01</v>
      </c>
      <c r="AB2164">
        <v>0</v>
      </c>
      <c r="AC2164">
        <v>0</v>
      </c>
      <c r="AD2164">
        <v>17</v>
      </c>
      <c r="AE2164">
        <v>2</v>
      </c>
      <c r="AF2164">
        <v>335</v>
      </c>
      <c r="AG2164">
        <v>4</v>
      </c>
      <c r="AH2164">
        <v>7</v>
      </c>
      <c r="AI2164">
        <v>30</v>
      </c>
      <c r="AJ2164">
        <v>0</v>
      </c>
      <c r="AK2164">
        <v>0</v>
      </c>
      <c r="AL2164">
        <v>0</v>
      </c>
      <c r="AM2164">
        <v>0</v>
      </c>
      <c r="AN2164">
        <v>0</v>
      </c>
      <c r="AO2164">
        <v>262</v>
      </c>
      <c r="AP2164">
        <v>1898</v>
      </c>
      <c r="AQ2164">
        <v>270</v>
      </c>
      <c r="AR2164">
        <v>0</v>
      </c>
      <c r="AS2164">
        <v>207</v>
      </c>
      <c r="AT2164">
        <v>353</v>
      </c>
      <c r="AU2164">
        <v>27</v>
      </c>
      <c r="AV2164">
        <v>10</v>
      </c>
      <c r="AW2164">
        <v>5</v>
      </c>
      <c r="AX2164">
        <v>0</v>
      </c>
      <c r="AY2164">
        <v>181</v>
      </c>
      <c r="AZ2164">
        <v>392</v>
      </c>
      <c r="BA2164">
        <v>281</v>
      </c>
      <c r="BB2164">
        <v>53</v>
      </c>
      <c r="BC2164">
        <v>26</v>
      </c>
      <c r="BD2164">
        <v>6</v>
      </c>
      <c r="BE2164">
        <v>0</v>
      </c>
      <c r="BF2164">
        <v>369</v>
      </c>
      <c r="BG2164">
        <v>490</v>
      </c>
      <c r="BH2164">
        <v>2</v>
      </c>
      <c r="BI2164">
        <v>63</v>
      </c>
      <c r="BJ2164" s="2">
        <v>46132</v>
      </c>
      <c r="BK2164">
        <v>0</v>
      </c>
      <c r="BL2164" s="3" t="str">
        <f>VLOOKUP(O2164,DropDownList!$H$1:$I$7,2,FALSE)</f>
        <v>2022/23</v>
      </c>
      <c r="BM2164" s="3" t="str">
        <f t="shared" si="33"/>
        <v>VSUR</v>
      </c>
    </row>
    <row r="2165" spans="1:65" x14ac:dyDescent="0.2">
      <c r="A2165">
        <v>2026</v>
      </c>
      <c r="B2165">
        <v>4</v>
      </c>
      <c r="C2165" t="s">
        <v>216</v>
      </c>
      <c r="D2165" t="s">
        <v>217</v>
      </c>
      <c r="E2165" t="s">
        <v>37</v>
      </c>
      <c r="F2165">
        <v>9355</v>
      </c>
      <c r="G2165" t="s">
        <v>141</v>
      </c>
      <c r="H2165" t="s">
        <v>218</v>
      </c>
      <c r="I2165" t="s">
        <v>142</v>
      </c>
      <c r="J2165" s="1">
        <v>46113</v>
      </c>
      <c r="K2165" t="s">
        <v>440</v>
      </c>
      <c r="L2165">
        <v>1</v>
      </c>
      <c r="M2165" t="s">
        <v>441</v>
      </c>
      <c r="N2165" t="s">
        <v>442</v>
      </c>
      <c r="O2165" t="s">
        <v>147</v>
      </c>
      <c r="P2165" t="s">
        <v>152</v>
      </c>
      <c r="Q2165">
        <v>0</v>
      </c>
      <c r="R2165">
        <v>117</v>
      </c>
      <c r="S2165">
        <v>4680</v>
      </c>
      <c r="T2165">
        <v>2880</v>
      </c>
      <c r="U2165">
        <v>0</v>
      </c>
      <c r="V2165">
        <v>0</v>
      </c>
      <c r="W2165">
        <v>0</v>
      </c>
      <c r="X2165">
        <v>0</v>
      </c>
      <c r="Y2165">
        <v>0</v>
      </c>
      <c r="Z2165">
        <v>0</v>
      </c>
      <c r="AA2165">
        <v>1800</v>
      </c>
      <c r="AB2165">
        <v>0</v>
      </c>
      <c r="AC2165">
        <v>1800</v>
      </c>
      <c r="AD2165">
        <v>0</v>
      </c>
      <c r="AE2165">
        <v>0</v>
      </c>
      <c r="AF2165">
        <v>45</v>
      </c>
      <c r="AG2165">
        <v>0</v>
      </c>
      <c r="AH2165">
        <v>72</v>
      </c>
      <c r="AI2165">
        <v>0</v>
      </c>
      <c r="AJ2165">
        <v>0</v>
      </c>
      <c r="AK2165">
        <v>0</v>
      </c>
      <c r="AL2165">
        <v>0</v>
      </c>
      <c r="AM2165">
        <v>1</v>
      </c>
      <c r="AN2165">
        <v>0</v>
      </c>
      <c r="AO2165">
        <v>0</v>
      </c>
      <c r="AP2165">
        <v>0</v>
      </c>
      <c r="AQ2165">
        <v>0</v>
      </c>
      <c r="AR2165">
        <v>0</v>
      </c>
      <c r="AS2165">
        <v>0</v>
      </c>
      <c r="AT2165">
        <v>0</v>
      </c>
      <c r="AU2165">
        <v>0</v>
      </c>
      <c r="AV2165">
        <v>0</v>
      </c>
      <c r="AW2165">
        <v>0</v>
      </c>
      <c r="AX2165">
        <v>0</v>
      </c>
      <c r="AY2165">
        <v>0</v>
      </c>
      <c r="AZ2165">
        <v>0</v>
      </c>
      <c r="BA2165">
        <v>0</v>
      </c>
      <c r="BB2165">
        <v>0</v>
      </c>
      <c r="BC2165">
        <v>0</v>
      </c>
      <c r="BD2165">
        <v>0</v>
      </c>
      <c r="BE2165">
        <v>0</v>
      </c>
      <c r="BF2165">
        <v>0</v>
      </c>
      <c r="BG2165">
        <v>0</v>
      </c>
      <c r="BH2165">
        <v>0</v>
      </c>
      <c r="BI2165">
        <v>0</v>
      </c>
      <c r="BJ2165" s="2">
        <v>46132</v>
      </c>
      <c r="BK2165">
        <v>0</v>
      </c>
      <c r="BL2165" s="3" t="str">
        <f>VLOOKUP(O2165,DropDownList!$H$1:$I$7,2,FALSE)</f>
        <v>2024/25</v>
      </c>
      <c r="BM2165" s="3" t="str">
        <f t="shared" si="33"/>
        <v>PCOA</v>
      </c>
    </row>
    <row r="2166" spans="1:65" x14ac:dyDescent="0.2">
      <c r="A2166">
        <v>2026</v>
      </c>
      <c r="B2166">
        <v>4</v>
      </c>
      <c r="C2166" t="s">
        <v>216</v>
      </c>
      <c r="D2166" t="s">
        <v>217</v>
      </c>
      <c r="E2166" t="s">
        <v>37</v>
      </c>
      <c r="F2166">
        <v>9355</v>
      </c>
      <c r="G2166" t="s">
        <v>141</v>
      </c>
      <c r="H2166" t="s">
        <v>218</v>
      </c>
      <c r="I2166" t="s">
        <v>142</v>
      </c>
      <c r="J2166" s="1">
        <v>46113</v>
      </c>
      <c r="K2166" t="s">
        <v>440</v>
      </c>
      <c r="L2166">
        <v>1</v>
      </c>
      <c r="M2166" t="s">
        <v>441</v>
      </c>
      <c r="N2166" t="s">
        <v>442</v>
      </c>
      <c r="O2166" t="s">
        <v>147</v>
      </c>
      <c r="P2166" t="s">
        <v>154</v>
      </c>
      <c r="Q2166">
        <v>23445.97</v>
      </c>
      <c r="R2166">
        <v>316</v>
      </c>
      <c r="S2166">
        <v>82259.34</v>
      </c>
      <c r="T2166">
        <v>2440</v>
      </c>
      <c r="U2166">
        <v>107</v>
      </c>
      <c r="V2166">
        <v>45</v>
      </c>
      <c r="W2166">
        <v>10167.73</v>
      </c>
      <c r="X2166">
        <v>10629.43</v>
      </c>
      <c r="Y2166">
        <v>0</v>
      </c>
      <c r="Z2166">
        <v>0</v>
      </c>
      <c r="AA2166">
        <v>56373.37</v>
      </c>
      <c r="AB2166">
        <v>674.23</v>
      </c>
      <c r="AC2166">
        <v>51535.47</v>
      </c>
      <c r="AD2166">
        <v>20</v>
      </c>
      <c r="AE2166">
        <v>25</v>
      </c>
      <c r="AF2166">
        <v>202</v>
      </c>
      <c r="AG2166">
        <v>66</v>
      </c>
      <c r="AH2166">
        <v>3</v>
      </c>
      <c r="AI2166">
        <v>41</v>
      </c>
      <c r="AJ2166">
        <v>0</v>
      </c>
      <c r="AK2166">
        <v>0</v>
      </c>
      <c r="AL2166">
        <v>0</v>
      </c>
      <c r="AM2166">
        <v>0</v>
      </c>
      <c r="AN2166">
        <v>0</v>
      </c>
      <c r="AO2166">
        <v>204</v>
      </c>
      <c r="AP2166">
        <v>1017</v>
      </c>
      <c r="AQ2166">
        <v>164</v>
      </c>
      <c r="AR2166">
        <v>0</v>
      </c>
      <c r="AS2166">
        <v>107</v>
      </c>
      <c r="AT2166">
        <v>197</v>
      </c>
      <c r="AU2166">
        <v>15</v>
      </c>
      <c r="AV2166">
        <v>8</v>
      </c>
      <c r="AW2166">
        <v>5</v>
      </c>
      <c r="AX2166">
        <v>0</v>
      </c>
      <c r="AY2166">
        <v>110</v>
      </c>
      <c r="AZ2166">
        <v>207</v>
      </c>
      <c r="BA2166">
        <v>94</v>
      </c>
      <c r="BB2166">
        <v>29</v>
      </c>
      <c r="BC2166">
        <v>8</v>
      </c>
      <c r="BD2166">
        <v>5</v>
      </c>
      <c r="BE2166">
        <v>0</v>
      </c>
      <c r="BF2166">
        <v>311</v>
      </c>
      <c r="BG2166">
        <v>11815.11</v>
      </c>
      <c r="BH2166">
        <v>4</v>
      </c>
      <c r="BI2166">
        <v>107</v>
      </c>
      <c r="BJ2166" s="2">
        <v>46132</v>
      </c>
      <c r="BK2166">
        <v>0</v>
      </c>
      <c r="BL2166" s="3" t="str">
        <f>VLOOKUP(O2166,DropDownList!$H$1:$I$7,2,FALSE)</f>
        <v>2024/25</v>
      </c>
      <c r="BM2166" s="3" t="str">
        <f t="shared" si="33"/>
        <v>JP COURT</v>
      </c>
    </row>
    <row r="2167" spans="1:65" x14ac:dyDescent="0.2">
      <c r="A2167">
        <v>2026</v>
      </c>
      <c r="B2167">
        <v>4</v>
      </c>
      <c r="C2167" t="s">
        <v>216</v>
      </c>
      <c r="D2167" t="s">
        <v>217</v>
      </c>
      <c r="E2167" t="s">
        <v>37</v>
      </c>
      <c r="F2167">
        <v>9355</v>
      </c>
      <c r="G2167" t="s">
        <v>141</v>
      </c>
      <c r="H2167" t="s">
        <v>218</v>
      </c>
      <c r="I2167" t="s">
        <v>142</v>
      </c>
      <c r="J2167" s="1">
        <v>46113</v>
      </c>
      <c r="K2167" t="s">
        <v>440</v>
      </c>
      <c r="L2167">
        <v>1</v>
      </c>
      <c r="M2167" t="s">
        <v>441</v>
      </c>
      <c r="N2167" t="s">
        <v>442</v>
      </c>
      <c r="O2167" t="s">
        <v>147</v>
      </c>
      <c r="P2167" t="s">
        <v>153</v>
      </c>
      <c r="Q2167">
        <v>45</v>
      </c>
      <c r="R2167">
        <v>3</v>
      </c>
      <c r="S2167">
        <v>135</v>
      </c>
      <c r="T2167">
        <v>0</v>
      </c>
      <c r="U2167">
        <v>1</v>
      </c>
      <c r="V2167">
        <v>1</v>
      </c>
      <c r="W2167">
        <v>45</v>
      </c>
      <c r="X2167">
        <v>45</v>
      </c>
      <c r="Y2167">
        <v>0</v>
      </c>
      <c r="Z2167">
        <v>0</v>
      </c>
      <c r="AA2167">
        <v>90</v>
      </c>
      <c r="AB2167">
        <v>0</v>
      </c>
      <c r="AC2167">
        <v>90</v>
      </c>
      <c r="AD2167">
        <v>1</v>
      </c>
      <c r="AE2167">
        <v>0</v>
      </c>
      <c r="AF2167">
        <v>2</v>
      </c>
      <c r="AG2167">
        <v>0</v>
      </c>
      <c r="AH2167">
        <v>0</v>
      </c>
      <c r="AI2167">
        <v>1</v>
      </c>
      <c r="AJ2167">
        <v>0</v>
      </c>
      <c r="AK2167">
        <v>0</v>
      </c>
      <c r="AL2167">
        <v>0</v>
      </c>
      <c r="AM2167">
        <v>0</v>
      </c>
      <c r="AN2167">
        <v>0</v>
      </c>
      <c r="AO2167">
        <v>3</v>
      </c>
      <c r="AP2167">
        <v>9</v>
      </c>
      <c r="AQ2167">
        <v>3</v>
      </c>
      <c r="AR2167">
        <v>0</v>
      </c>
      <c r="AS2167">
        <v>0</v>
      </c>
      <c r="AT2167">
        <v>6</v>
      </c>
      <c r="AU2167">
        <v>0</v>
      </c>
      <c r="AV2167">
        <v>0</v>
      </c>
      <c r="AW2167">
        <v>0</v>
      </c>
      <c r="AX2167">
        <v>0</v>
      </c>
      <c r="AY2167">
        <v>0</v>
      </c>
      <c r="AZ2167">
        <v>0</v>
      </c>
      <c r="BA2167">
        <v>0</v>
      </c>
      <c r="BB2167">
        <v>0</v>
      </c>
      <c r="BC2167">
        <v>0</v>
      </c>
      <c r="BD2167">
        <v>0</v>
      </c>
      <c r="BE2167">
        <v>0</v>
      </c>
      <c r="BF2167">
        <v>3</v>
      </c>
      <c r="BG2167">
        <v>45</v>
      </c>
      <c r="BH2167">
        <v>0</v>
      </c>
      <c r="BI2167">
        <v>1</v>
      </c>
      <c r="BJ2167" s="2">
        <v>46132</v>
      </c>
      <c r="BK2167">
        <v>0</v>
      </c>
      <c r="BL2167" s="3" t="str">
        <f>VLOOKUP(O2167,DropDownList!$H$1:$I$7,2,FALSE)</f>
        <v>2024/25</v>
      </c>
      <c r="BM2167" s="3" t="str">
        <f t="shared" si="33"/>
        <v>PREG</v>
      </c>
    </row>
    <row r="2168" spans="1:65" x14ac:dyDescent="0.2">
      <c r="A2168">
        <v>2026</v>
      </c>
      <c r="B2168">
        <v>4</v>
      </c>
      <c r="C2168" t="s">
        <v>216</v>
      </c>
      <c r="D2168" t="s">
        <v>217</v>
      </c>
      <c r="E2168" t="s">
        <v>37</v>
      </c>
      <c r="F2168">
        <v>9355</v>
      </c>
      <c r="G2168" t="s">
        <v>141</v>
      </c>
      <c r="H2168" t="s">
        <v>218</v>
      </c>
      <c r="I2168" t="s">
        <v>142</v>
      </c>
      <c r="J2168" s="1">
        <v>46113</v>
      </c>
      <c r="K2168" t="s">
        <v>440</v>
      </c>
      <c r="L2168">
        <v>1</v>
      </c>
      <c r="M2168" t="s">
        <v>441</v>
      </c>
      <c r="N2168" t="s">
        <v>442</v>
      </c>
      <c r="O2168" t="s">
        <v>147</v>
      </c>
      <c r="P2168" t="s">
        <v>148</v>
      </c>
      <c r="Q2168">
        <v>1550.34</v>
      </c>
      <c r="R2168">
        <v>70</v>
      </c>
      <c r="S2168">
        <v>4200</v>
      </c>
      <c r="T2168">
        <v>180</v>
      </c>
      <c r="U2168">
        <v>27</v>
      </c>
      <c r="V2168">
        <v>11</v>
      </c>
      <c r="W2168">
        <v>660</v>
      </c>
      <c r="X2168">
        <v>660</v>
      </c>
      <c r="Y2168">
        <v>0</v>
      </c>
      <c r="Z2168">
        <v>0</v>
      </c>
      <c r="AA2168">
        <v>2469.66</v>
      </c>
      <c r="AB2168">
        <v>0</v>
      </c>
      <c r="AC2168">
        <v>2469.66</v>
      </c>
      <c r="AD2168">
        <v>11</v>
      </c>
      <c r="AE2168">
        <v>0</v>
      </c>
      <c r="AF2168">
        <v>40</v>
      </c>
      <c r="AG2168">
        <v>3</v>
      </c>
      <c r="AH2168">
        <v>3</v>
      </c>
      <c r="AI2168">
        <v>24</v>
      </c>
      <c r="AJ2168">
        <v>0</v>
      </c>
      <c r="AK2168">
        <v>0</v>
      </c>
      <c r="AL2168">
        <v>0</v>
      </c>
      <c r="AM2168">
        <v>0</v>
      </c>
      <c r="AN2168">
        <v>0</v>
      </c>
      <c r="AO2168">
        <v>70</v>
      </c>
      <c r="AP2168">
        <v>328</v>
      </c>
      <c r="AQ2168">
        <v>60</v>
      </c>
      <c r="AR2168">
        <v>0</v>
      </c>
      <c r="AS2168">
        <v>19</v>
      </c>
      <c r="AT2168">
        <v>58</v>
      </c>
      <c r="AU2168">
        <v>0</v>
      </c>
      <c r="AV2168">
        <v>0</v>
      </c>
      <c r="AW2168">
        <v>0</v>
      </c>
      <c r="AX2168">
        <v>0</v>
      </c>
      <c r="AY2168">
        <v>50</v>
      </c>
      <c r="AZ2168">
        <v>89</v>
      </c>
      <c r="BA2168">
        <v>30</v>
      </c>
      <c r="BB2168">
        <v>4</v>
      </c>
      <c r="BC2168">
        <v>1</v>
      </c>
      <c r="BD2168">
        <v>2</v>
      </c>
      <c r="BE2168">
        <v>0</v>
      </c>
      <c r="BF2168">
        <v>69</v>
      </c>
      <c r="BG2168">
        <v>1440</v>
      </c>
      <c r="BH2168">
        <v>0</v>
      </c>
      <c r="BI2168">
        <v>27</v>
      </c>
      <c r="BJ2168" s="2">
        <v>46132</v>
      </c>
      <c r="BK2168">
        <v>0</v>
      </c>
      <c r="BL2168" s="3" t="str">
        <f>VLOOKUP(O2168,DropDownList!$H$1:$I$7,2,FALSE)</f>
        <v>2024/25</v>
      </c>
      <c r="BM2168" s="3" t="str">
        <f t="shared" si="33"/>
        <v>PRAS</v>
      </c>
    </row>
    <row r="2169" spans="1:65" x14ac:dyDescent="0.2">
      <c r="A2169">
        <v>2026</v>
      </c>
      <c r="B2169">
        <v>4</v>
      </c>
      <c r="C2169" t="s">
        <v>216</v>
      </c>
      <c r="D2169" t="s">
        <v>217</v>
      </c>
      <c r="E2169" t="s">
        <v>37</v>
      </c>
      <c r="F2169">
        <v>9355</v>
      </c>
      <c r="G2169" t="s">
        <v>141</v>
      </c>
      <c r="H2169" t="s">
        <v>218</v>
      </c>
      <c r="I2169" t="s">
        <v>142</v>
      </c>
      <c r="J2169" s="1">
        <v>46113</v>
      </c>
      <c r="K2169" t="s">
        <v>440</v>
      </c>
      <c r="L2169">
        <v>1</v>
      </c>
      <c r="M2169" t="s">
        <v>441</v>
      </c>
      <c r="N2169" t="s">
        <v>442</v>
      </c>
      <c r="O2169" t="s">
        <v>156</v>
      </c>
      <c r="P2169" t="s">
        <v>150</v>
      </c>
      <c r="Q2169">
        <v>24602.74</v>
      </c>
      <c r="R2169">
        <v>609</v>
      </c>
      <c r="S2169">
        <v>108081.03</v>
      </c>
      <c r="T2169">
        <v>19286.2</v>
      </c>
      <c r="U2169">
        <v>150</v>
      </c>
      <c r="V2169">
        <v>72</v>
      </c>
      <c r="W2169">
        <v>11939.71</v>
      </c>
      <c r="X2169">
        <v>11939.71</v>
      </c>
      <c r="Y2169">
        <v>514</v>
      </c>
      <c r="Z2169">
        <v>88794.83</v>
      </c>
      <c r="AA2169">
        <v>64192.09</v>
      </c>
      <c r="AB2169">
        <v>20736.330000000002</v>
      </c>
      <c r="AC2169">
        <v>43455.76</v>
      </c>
      <c r="AD2169">
        <v>48</v>
      </c>
      <c r="AE2169">
        <v>24</v>
      </c>
      <c r="AF2169">
        <v>347</v>
      </c>
      <c r="AG2169">
        <v>60</v>
      </c>
      <c r="AH2169">
        <v>95</v>
      </c>
      <c r="AI2169">
        <v>90</v>
      </c>
      <c r="AJ2169">
        <v>83</v>
      </c>
      <c r="AK2169">
        <v>46</v>
      </c>
      <c r="AL2169">
        <v>15</v>
      </c>
      <c r="AM2169">
        <v>35</v>
      </c>
      <c r="AN2169">
        <v>6</v>
      </c>
      <c r="AO2169">
        <v>458</v>
      </c>
      <c r="AP2169">
        <v>3159</v>
      </c>
      <c r="AQ2169">
        <v>450</v>
      </c>
      <c r="AR2169">
        <v>0</v>
      </c>
      <c r="AS2169">
        <v>370</v>
      </c>
      <c r="AT2169">
        <v>669</v>
      </c>
      <c r="AU2169">
        <v>10</v>
      </c>
      <c r="AV2169">
        <v>10</v>
      </c>
      <c r="AW2169">
        <v>0</v>
      </c>
      <c r="AX2169">
        <v>0</v>
      </c>
      <c r="AY2169">
        <v>320</v>
      </c>
      <c r="AZ2169">
        <v>720</v>
      </c>
      <c r="BA2169">
        <v>445</v>
      </c>
      <c r="BB2169">
        <v>52</v>
      </c>
      <c r="BC2169">
        <v>16</v>
      </c>
      <c r="BD2169">
        <v>4</v>
      </c>
      <c r="BE2169">
        <v>0</v>
      </c>
      <c r="BF2169">
        <v>463</v>
      </c>
      <c r="BG2169">
        <v>16245.75</v>
      </c>
      <c r="BH2169">
        <v>17</v>
      </c>
      <c r="BI2169">
        <v>150</v>
      </c>
      <c r="BJ2169" s="2">
        <v>46132</v>
      </c>
      <c r="BK2169">
        <v>0</v>
      </c>
      <c r="BL2169" s="3" t="str">
        <f>VLOOKUP(O2169,DropDownList!$H$1:$I$7,2,FALSE)</f>
        <v>2023/24</v>
      </c>
      <c r="BM2169" s="3" t="str">
        <f t="shared" si="33"/>
        <v>FISCAL FINES</v>
      </c>
    </row>
    <row r="2170" spans="1:65" x14ac:dyDescent="0.2">
      <c r="A2170">
        <v>2026</v>
      </c>
      <c r="B2170">
        <v>4</v>
      </c>
      <c r="C2170" t="s">
        <v>216</v>
      </c>
      <c r="D2170" t="s">
        <v>217</v>
      </c>
      <c r="E2170" t="s">
        <v>37</v>
      </c>
      <c r="F2170">
        <v>9355</v>
      </c>
      <c r="G2170" t="s">
        <v>141</v>
      </c>
      <c r="H2170" t="s">
        <v>218</v>
      </c>
      <c r="I2170" t="s">
        <v>142</v>
      </c>
      <c r="J2170" s="1">
        <v>46113</v>
      </c>
      <c r="K2170" t="s">
        <v>440</v>
      </c>
      <c r="L2170">
        <v>1</v>
      </c>
      <c r="M2170" t="s">
        <v>441</v>
      </c>
      <c r="N2170" t="s">
        <v>442</v>
      </c>
      <c r="O2170" t="s">
        <v>156</v>
      </c>
      <c r="P2170" t="s">
        <v>152</v>
      </c>
      <c r="Q2170">
        <v>0</v>
      </c>
      <c r="R2170">
        <v>157</v>
      </c>
      <c r="S2170">
        <v>6280</v>
      </c>
      <c r="T2170">
        <v>4040</v>
      </c>
      <c r="U2170">
        <v>0</v>
      </c>
      <c r="V2170">
        <v>0</v>
      </c>
      <c r="W2170">
        <v>0</v>
      </c>
      <c r="X2170">
        <v>0</v>
      </c>
      <c r="Y2170">
        <v>0</v>
      </c>
      <c r="Z2170">
        <v>0</v>
      </c>
      <c r="AA2170">
        <v>2240</v>
      </c>
      <c r="AB2170">
        <v>0</v>
      </c>
      <c r="AC2170">
        <v>2240</v>
      </c>
      <c r="AD2170">
        <v>0</v>
      </c>
      <c r="AE2170">
        <v>0</v>
      </c>
      <c r="AF2170">
        <v>56</v>
      </c>
      <c r="AG2170">
        <v>0</v>
      </c>
      <c r="AH2170">
        <v>101</v>
      </c>
      <c r="AI2170">
        <v>0</v>
      </c>
      <c r="AJ2170">
        <v>0</v>
      </c>
      <c r="AK2170">
        <v>0</v>
      </c>
      <c r="AL2170">
        <v>0</v>
      </c>
      <c r="AM2170">
        <v>1</v>
      </c>
      <c r="AN2170">
        <v>0</v>
      </c>
      <c r="AO2170">
        <v>0</v>
      </c>
      <c r="AP2170">
        <v>0</v>
      </c>
      <c r="AQ2170">
        <v>0</v>
      </c>
      <c r="AR2170">
        <v>0</v>
      </c>
      <c r="AS2170">
        <v>0</v>
      </c>
      <c r="AT2170">
        <v>0</v>
      </c>
      <c r="AU2170">
        <v>0</v>
      </c>
      <c r="AV2170">
        <v>0</v>
      </c>
      <c r="AW2170">
        <v>0</v>
      </c>
      <c r="AX2170">
        <v>0</v>
      </c>
      <c r="AY2170">
        <v>0</v>
      </c>
      <c r="AZ2170">
        <v>0</v>
      </c>
      <c r="BA2170">
        <v>0</v>
      </c>
      <c r="BB2170">
        <v>0</v>
      </c>
      <c r="BC2170">
        <v>0</v>
      </c>
      <c r="BD2170">
        <v>0</v>
      </c>
      <c r="BE2170">
        <v>0</v>
      </c>
      <c r="BF2170">
        <v>0</v>
      </c>
      <c r="BG2170">
        <v>0</v>
      </c>
      <c r="BH2170">
        <v>0</v>
      </c>
      <c r="BI2170">
        <v>0</v>
      </c>
      <c r="BJ2170" s="2">
        <v>46132</v>
      </c>
      <c r="BK2170">
        <v>0</v>
      </c>
      <c r="BL2170" s="3" t="str">
        <f>VLOOKUP(O2170,DropDownList!$H$1:$I$7,2,FALSE)</f>
        <v>2023/24</v>
      </c>
      <c r="BM2170" s="3" t="str">
        <f t="shared" si="33"/>
        <v>PCOA</v>
      </c>
    </row>
    <row r="2171" spans="1:65" x14ac:dyDescent="0.2">
      <c r="A2171">
        <v>2026</v>
      </c>
      <c r="B2171">
        <v>4</v>
      </c>
      <c r="C2171" t="s">
        <v>216</v>
      </c>
      <c r="D2171" t="s">
        <v>217</v>
      </c>
      <c r="E2171" t="s">
        <v>37</v>
      </c>
      <c r="F2171">
        <v>9355</v>
      </c>
      <c r="G2171" t="s">
        <v>141</v>
      </c>
      <c r="H2171" t="s">
        <v>218</v>
      </c>
      <c r="I2171" t="s">
        <v>142</v>
      </c>
      <c r="J2171" s="1">
        <v>46113</v>
      </c>
      <c r="K2171" t="s">
        <v>440</v>
      </c>
      <c r="L2171">
        <v>1</v>
      </c>
      <c r="M2171" t="s">
        <v>441</v>
      </c>
      <c r="N2171" t="s">
        <v>442</v>
      </c>
      <c r="O2171" t="s">
        <v>156</v>
      </c>
      <c r="P2171" t="s">
        <v>154</v>
      </c>
      <c r="Q2171">
        <v>16088.73</v>
      </c>
      <c r="R2171">
        <v>250</v>
      </c>
      <c r="S2171">
        <v>69540.5</v>
      </c>
      <c r="T2171">
        <v>1430.1</v>
      </c>
      <c r="U2171">
        <v>72</v>
      </c>
      <c r="V2171">
        <v>29</v>
      </c>
      <c r="W2171">
        <v>6470.93</v>
      </c>
      <c r="X2171">
        <v>6885.93</v>
      </c>
      <c r="Y2171">
        <v>0</v>
      </c>
      <c r="Z2171">
        <v>0</v>
      </c>
      <c r="AA2171">
        <v>52021.67</v>
      </c>
      <c r="AB2171">
        <v>1214.5</v>
      </c>
      <c r="AC2171">
        <v>47287.17</v>
      </c>
      <c r="AD2171">
        <v>12</v>
      </c>
      <c r="AE2171">
        <v>17</v>
      </c>
      <c r="AF2171">
        <v>172</v>
      </c>
      <c r="AG2171">
        <v>44</v>
      </c>
      <c r="AH2171">
        <v>2</v>
      </c>
      <c r="AI2171">
        <v>28</v>
      </c>
      <c r="AJ2171">
        <v>0</v>
      </c>
      <c r="AK2171">
        <v>0</v>
      </c>
      <c r="AL2171">
        <v>0</v>
      </c>
      <c r="AM2171">
        <v>0</v>
      </c>
      <c r="AN2171">
        <v>0</v>
      </c>
      <c r="AO2171">
        <v>188</v>
      </c>
      <c r="AP2171">
        <v>1215</v>
      </c>
      <c r="AQ2171">
        <v>193</v>
      </c>
      <c r="AR2171">
        <v>0</v>
      </c>
      <c r="AS2171">
        <v>144</v>
      </c>
      <c r="AT2171">
        <v>221</v>
      </c>
      <c r="AU2171">
        <v>14</v>
      </c>
      <c r="AV2171">
        <v>5</v>
      </c>
      <c r="AW2171">
        <v>2</v>
      </c>
      <c r="AX2171">
        <v>0</v>
      </c>
      <c r="AY2171">
        <v>116</v>
      </c>
      <c r="AZ2171">
        <v>258</v>
      </c>
      <c r="BA2171">
        <v>158</v>
      </c>
      <c r="BB2171">
        <v>30</v>
      </c>
      <c r="BC2171">
        <v>7</v>
      </c>
      <c r="BD2171">
        <v>3</v>
      </c>
      <c r="BE2171">
        <v>0</v>
      </c>
      <c r="BF2171">
        <v>248</v>
      </c>
      <c r="BG2171">
        <v>8420</v>
      </c>
      <c r="BH2171">
        <v>4</v>
      </c>
      <c r="BI2171">
        <v>70</v>
      </c>
      <c r="BJ2171" s="2">
        <v>46132</v>
      </c>
      <c r="BK2171">
        <v>0</v>
      </c>
      <c r="BL2171" s="3" t="str">
        <f>VLOOKUP(O2171,DropDownList!$H$1:$I$7,2,FALSE)</f>
        <v>2023/24</v>
      </c>
      <c r="BM2171" s="3" t="str">
        <f t="shared" si="33"/>
        <v>JP COURT</v>
      </c>
    </row>
    <row r="2172" spans="1:65" x14ac:dyDescent="0.2">
      <c r="A2172">
        <v>2026</v>
      </c>
      <c r="B2172">
        <v>4</v>
      </c>
      <c r="C2172" t="s">
        <v>216</v>
      </c>
      <c r="D2172" t="s">
        <v>217</v>
      </c>
      <c r="E2172" t="s">
        <v>37</v>
      </c>
      <c r="F2172">
        <v>9355</v>
      </c>
      <c r="G2172" t="s">
        <v>141</v>
      </c>
      <c r="H2172" t="s">
        <v>218</v>
      </c>
      <c r="I2172" t="s">
        <v>142</v>
      </c>
      <c r="J2172" s="1">
        <v>46113</v>
      </c>
      <c r="K2172" t="s">
        <v>440</v>
      </c>
      <c r="L2172">
        <v>1</v>
      </c>
      <c r="M2172" t="s">
        <v>441</v>
      </c>
      <c r="N2172" t="s">
        <v>442</v>
      </c>
      <c r="O2172" t="s">
        <v>156</v>
      </c>
      <c r="P2172" t="s">
        <v>153</v>
      </c>
      <c r="Q2172">
        <v>90</v>
      </c>
      <c r="R2172">
        <v>3</v>
      </c>
      <c r="S2172">
        <v>135</v>
      </c>
      <c r="T2172">
        <v>0</v>
      </c>
      <c r="U2172">
        <v>2</v>
      </c>
      <c r="V2172">
        <v>2</v>
      </c>
      <c r="W2172">
        <v>90</v>
      </c>
      <c r="X2172">
        <v>90</v>
      </c>
      <c r="Y2172">
        <v>0</v>
      </c>
      <c r="Z2172">
        <v>0</v>
      </c>
      <c r="AA2172">
        <v>45</v>
      </c>
      <c r="AB2172">
        <v>0</v>
      </c>
      <c r="AC2172">
        <v>45</v>
      </c>
      <c r="AD2172">
        <v>2</v>
      </c>
      <c r="AE2172">
        <v>0</v>
      </c>
      <c r="AF2172">
        <v>1</v>
      </c>
      <c r="AG2172">
        <v>0</v>
      </c>
      <c r="AH2172">
        <v>0</v>
      </c>
      <c r="AI2172">
        <v>2</v>
      </c>
      <c r="AJ2172">
        <v>0</v>
      </c>
      <c r="AK2172">
        <v>0</v>
      </c>
      <c r="AL2172">
        <v>0</v>
      </c>
      <c r="AM2172">
        <v>0</v>
      </c>
      <c r="AN2172">
        <v>0</v>
      </c>
      <c r="AO2172">
        <v>3</v>
      </c>
      <c r="AP2172">
        <v>26</v>
      </c>
      <c r="AQ2172">
        <v>3</v>
      </c>
      <c r="AR2172">
        <v>0</v>
      </c>
      <c r="AS2172">
        <v>4</v>
      </c>
      <c r="AT2172">
        <v>10</v>
      </c>
      <c r="AU2172">
        <v>0</v>
      </c>
      <c r="AV2172">
        <v>0</v>
      </c>
      <c r="AW2172">
        <v>0</v>
      </c>
      <c r="AX2172">
        <v>0</v>
      </c>
      <c r="AY2172">
        <v>0</v>
      </c>
      <c r="AZ2172">
        <v>4</v>
      </c>
      <c r="BA2172">
        <v>4</v>
      </c>
      <c r="BB2172">
        <v>0</v>
      </c>
      <c r="BC2172">
        <v>0</v>
      </c>
      <c r="BD2172">
        <v>0</v>
      </c>
      <c r="BE2172">
        <v>0</v>
      </c>
      <c r="BF2172">
        <v>3</v>
      </c>
      <c r="BG2172">
        <v>90</v>
      </c>
      <c r="BH2172">
        <v>0</v>
      </c>
      <c r="BI2172">
        <v>2</v>
      </c>
      <c r="BJ2172" s="2">
        <v>46132</v>
      </c>
      <c r="BK2172">
        <v>0</v>
      </c>
      <c r="BL2172" s="3" t="str">
        <f>VLOOKUP(O2172,DropDownList!$H$1:$I$7,2,FALSE)</f>
        <v>2023/24</v>
      </c>
      <c r="BM2172" s="3" t="str">
        <f t="shared" si="33"/>
        <v>PREG</v>
      </c>
    </row>
    <row r="2173" spans="1:65" x14ac:dyDescent="0.2">
      <c r="A2173">
        <v>2026</v>
      </c>
      <c r="B2173">
        <v>4</v>
      </c>
      <c r="C2173" t="s">
        <v>216</v>
      </c>
      <c r="D2173" t="s">
        <v>217</v>
      </c>
      <c r="E2173" t="s">
        <v>37</v>
      </c>
      <c r="F2173">
        <v>9355</v>
      </c>
      <c r="G2173" t="s">
        <v>141</v>
      </c>
      <c r="H2173" t="s">
        <v>218</v>
      </c>
      <c r="I2173" t="s">
        <v>142</v>
      </c>
      <c r="J2173" s="1">
        <v>46113</v>
      </c>
      <c r="K2173" t="s">
        <v>440</v>
      </c>
      <c r="L2173">
        <v>1</v>
      </c>
      <c r="M2173" t="s">
        <v>441</v>
      </c>
      <c r="N2173" t="s">
        <v>442</v>
      </c>
      <c r="O2173" t="s">
        <v>156</v>
      </c>
      <c r="P2173" t="s">
        <v>148</v>
      </c>
      <c r="Q2173">
        <v>1512.22</v>
      </c>
      <c r="R2173">
        <v>97</v>
      </c>
      <c r="S2173">
        <v>5820</v>
      </c>
      <c r="T2173">
        <v>605</v>
      </c>
      <c r="U2173">
        <v>27</v>
      </c>
      <c r="V2173">
        <v>13</v>
      </c>
      <c r="W2173">
        <v>743.12</v>
      </c>
      <c r="X2173">
        <v>743.12</v>
      </c>
      <c r="Y2173">
        <v>0</v>
      </c>
      <c r="Z2173">
        <v>0</v>
      </c>
      <c r="AA2173">
        <v>3702.78</v>
      </c>
      <c r="AB2173">
        <v>0</v>
      </c>
      <c r="AC2173">
        <v>3702.78</v>
      </c>
      <c r="AD2173">
        <v>12</v>
      </c>
      <c r="AE2173">
        <v>1</v>
      </c>
      <c r="AF2173">
        <v>59</v>
      </c>
      <c r="AG2173">
        <v>3</v>
      </c>
      <c r="AH2173">
        <v>10</v>
      </c>
      <c r="AI2173">
        <v>24</v>
      </c>
      <c r="AJ2173">
        <v>0</v>
      </c>
      <c r="AK2173">
        <v>0</v>
      </c>
      <c r="AL2173">
        <v>0</v>
      </c>
      <c r="AM2173">
        <v>0</v>
      </c>
      <c r="AN2173">
        <v>0</v>
      </c>
      <c r="AO2173">
        <v>90</v>
      </c>
      <c r="AP2173">
        <v>620</v>
      </c>
      <c r="AQ2173">
        <v>98</v>
      </c>
      <c r="AR2173">
        <v>0</v>
      </c>
      <c r="AS2173">
        <v>33</v>
      </c>
      <c r="AT2173">
        <v>125</v>
      </c>
      <c r="AU2173">
        <v>0</v>
      </c>
      <c r="AV2173">
        <v>0</v>
      </c>
      <c r="AW2173">
        <v>0</v>
      </c>
      <c r="AX2173">
        <v>0</v>
      </c>
      <c r="AY2173">
        <v>88</v>
      </c>
      <c r="AZ2173">
        <v>162</v>
      </c>
      <c r="BA2173">
        <v>98</v>
      </c>
      <c r="BB2173">
        <v>2</v>
      </c>
      <c r="BC2173">
        <v>2</v>
      </c>
      <c r="BD2173">
        <v>0</v>
      </c>
      <c r="BE2173">
        <v>0</v>
      </c>
      <c r="BF2173">
        <v>94</v>
      </c>
      <c r="BG2173">
        <v>1440</v>
      </c>
      <c r="BH2173">
        <v>1</v>
      </c>
      <c r="BI2173">
        <v>27</v>
      </c>
      <c r="BJ2173" s="2">
        <v>46132</v>
      </c>
      <c r="BK2173">
        <v>0</v>
      </c>
      <c r="BL2173" s="3" t="str">
        <f>VLOOKUP(O2173,DropDownList!$H$1:$I$7,2,FALSE)</f>
        <v>2023/24</v>
      </c>
      <c r="BM2173" s="3" t="str">
        <f t="shared" si="33"/>
        <v>PRAS</v>
      </c>
    </row>
    <row r="2174" spans="1:65" x14ac:dyDescent="0.2">
      <c r="A2174">
        <v>2026</v>
      </c>
      <c r="B2174">
        <v>4</v>
      </c>
      <c r="C2174" t="s">
        <v>216</v>
      </c>
      <c r="D2174" t="s">
        <v>217</v>
      </c>
      <c r="E2174" t="s">
        <v>37</v>
      </c>
      <c r="F2174">
        <v>9355</v>
      </c>
      <c r="G2174" t="s">
        <v>141</v>
      </c>
      <c r="H2174" t="s">
        <v>218</v>
      </c>
      <c r="I2174" t="s">
        <v>142</v>
      </c>
      <c r="J2174" s="1">
        <v>46113</v>
      </c>
      <c r="K2174" t="s">
        <v>440</v>
      </c>
      <c r="L2174">
        <v>1</v>
      </c>
      <c r="M2174" t="s">
        <v>441</v>
      </c>
      <c r="N2174" t="s">
        <v>442</v>
      </c>
      <c r="O2174" t="s">
        <v>156</v>
      </c>
      <c r="P2174" t="s">
        <v>146</v>
      </c>
      <c r="Q2174">
        <v>480</v>
      </c>
      <c r="R2174">
        <v>248</v>
      </c>
      <c r="S2174">
        <v>4030</v>
      </c>
      <c r="T2174">
        <v>30</v>
      </c>
      <c r="U2174">
        <v>71</v>
      </c>
      <c r="V2174">
        <v>13</v>
      </c>
      <c r="W2174">
        <v>210</v>
      </c>
      <c r="X2174">
        <v>210</v>
      </c>
      <c r="Y2174">
        <v>0</v>
      </c>
      <c r="Z2174">
        <v>0</v>
      </c>
      <c r="AA2174">
        <v>3520</v>
      </c>
      <c r="AB2174">
        <v>0</v>
      </c>
      <c r="AC2174">
        <v>0</v>
      </c>
      <c r="AD2174">
        <v>13</v>
      </c>
      <c r="AE2174">
        <v>0</v>
      </c>
      <c r="AF2174">
        <v>216</v>
      </c>
      <c r="AG2174">
        <v>0</v>
      </c>
      <c r="AH2174">
        <v>2</v>
      </c>
      <c r="AI2174">
        <v>30</v>
      </c>
      <c r="AJ2174">
        <v>0</v>
      </c>
      <c r="AK2174">
        <v>0</v>
      </c>
      <c r="AL2174">
        <v>0</v>
      </c>
      <c r="AM2174">
        <v>0</v>
      </c>
      <c r="AN2174">
        <v>0</v>
      </c>
      <c r="AO2174">
        <v>186</v>
      </c>
      <c r="AP2174">
        <v>1203</v>
      </c>
      <c r="AQ2174">
        <v>191</v>
      </c>
      <c r="AR2174">
        <v>0</v>
      </c>
      <c r="AS2174">
        <v>142</v>
      </c>
      <c r="AT2174">
        <v>220</v>
      </c>
      <c r="AU2174">
        <v>14</v>
      </c>
      <c r="AV2174">
        <v>5</v>
      </c>
      <c r="AW2174">
        <v>2</v>
      </c>
      <c r="AX2174">
        <v>0</v>
      </c>
      <c r="AY2174">
        <v>115</v>
      </c>
      <c r="AZ2174">
        <v>257</v>
      </c>
      <c r="BA2174">
        <v>157</v>
      </c>
      <c r="BB2174">
        <v>29</v>
      </c>
      <c r="BC2174">
        <v>6</v>
      </c>
      <c r="BD2174">
        <v>3</v>
      </c>
      <c r="BE2174">
        <v>0</v>
      </c>
      <c r="BF2174">
        <v>246</v>
      </c>
      <c r="BG2174">
        <v>480</v>
      </c>
      <c r="BH2174">
        <v>0</v>
      </c>
      <c r="BI2174">
        <v>69</v>
      </c>
      <c r="BJ2174" s="2">
        <v>46132</v>
      </c>
      <c r="BK2174">
        <v>0</v>
      </c>
      <c r="BL2174" s="3" t="str">
        <f>VLOOKUP(O2174,DropDownList!$H$1:$I$7,2,FALSE)</f>
        <v>2023/24</v>
      </c>
      <c r="BM2174" s="3" t="str">
        <f t="shared" si="33"/>
        <v>VSUR</v>
      </c>
    </row>
    <row r="2175" spans="1:65" x14ac:dyDescent="0.2">
      <c r="A2175">
        <v>2026</v>
      </c>
      <c r="B2175">
        <v>4</v>
      </c>
      <c r="C2175" t="s">
        <v>216</v>
      </c>
      <c r="D2175" t="s">
        <v>217</v>
      </c>
      <c r="E2175" t="s">
        <v>37</v>
      </c>
      <c r="F2175">
        <v>9355</v>
      </c>
      <c r="G2175" t="s">
        <v>141</v>
      </c>
      <c r="H2175" t="s">
        <v>218</v>
      </c>
      <c r="I2175" t="s">
        <v>142</v>
      </c>
      <c r="J2175" s="1">
        <v>46113</v>
      </c>
      <c r="K2175" t="s">
        <v>440</v>
      </c>
      <c r="L2175">
        <v>1</v>
      </c>
      <c r="M2175" t="s">
        <v>441</v>
      </c>
      <c r="N2175" t="s">
        <v>442</v>
      </c>
      <c r="O2175" t="s">
        <v>149</v>
      </c>
      <c r="P2175" t="s">
        <v>150</v>
      </c>
      <c r="Q2175">
        <v>35991.839999999997</v>
      </c>
      <c r="R2175">
        <v>338</v>
      </c>
      <c r="S2175">
        <v>55575.61</v>
      </c>
      <c r="T2175">
        <v>3628.03</v>
      </c>
      <c r="U2175">
        <v>234</v>
      </c>
      <c r="V2175">
        <v>116</v>
      </c>
      <c r="W2175">
        <v>16295.7</v>
      </c>
      <c r="X2175">
        <v>17838.2</v>
      </c>
      <c r="Y2175">
        <v>318</v>
      </c>
      <c r="Z2175">
        <v>51947.58</v>
      </c>
      <c r="AA2175">
        <v>15955.74</v>
      </c>
      <c r="AB2175">
        <v>4064.61</v>
      </c>
      <c r="AC2175">
        <v>11891.13</v>
      </c>
      <c r="AD2175">
        <v>95</v>
      </c>
      <c r="AE2175">
        <v>21</v>
      </c>
      <c r="AF2175">
        <v>84</v>
      </c>
      <c r="AG2175">
        <v>66</v>
      </c>
      <c r="AH2175">
        <v>20</v>
      </c>
      <c r="AI2175">
        <v>168</v>
      </c>
      <c r="AJ2175">
        <v>33</v>
      </c>
      <c r="AK2175">
        <v>22</v>
      </c>
      <c r="AL2175">
        <v>2</v>
      </c>
      <c r="AM2175">
        <v>8</v>
      </c>
      <c r="AN2175">
        <v>4</v>
      </c>
      <c r="AO2175">
        <v>286</v>
      </c>
      <c r="AP2175">
        <v>1042</v>
      </c>
      <c r="AQ2175">
        <v>286</v>
      </c>
      <c r="AR2175">
        <v>21</v>
      </c>
      <c r="AS2175">
        <v>103</v>
      </c>
      <c r="AT2175">
        <v>195</v>
      </c>
      <c r="AU2175">
        <v>5</v>
      </c>
      <c r="AV2175">
        <v>3</v>
      </c>
      <c r="AW2175">
        <v>0</v>
      </c>
      <c r="AX2175">
        <v>0</v>
      </c>
      <c r="AY2175">
        <v>118</v>
      </c>
      <c r="AZ2175">
        <v>162</v>
      </c>
      <c r="BA2175">
        <v>37</v>
      </c>
      <c r="BB2175">
        <v>12</v>
      </c>
      <c r="BC2175">
        <v>1</v>
      </c>
      <c r="BD2175">
        <v>3</v>
      </c>
      <c r="BE2175">
        <v>0</v>
      </c>
      <c r="BF2175">
        <v>284</v>
      </c>
      <c r="BG2175">
        <v>26585.87</v>
      </c>
      <c r="BH2175">
        <v>0</v>
      </c>
      <c r="BI2175">
        <v>232</v>
      </c>
      <c r="BJ2175" s="2">
        <v>46132</v>
      </c>
      <c r="BK2175">
        <v>0</v>
      </c>
      <c r="BL2175" s="3" t="str">
        <f>VLOOKUP(O2175,DropDownList!$H$1:$I$7,2,FALSE)</f>
        <v>2025/26</v>
      </c>
      <c r="BM2175" s="3" t="str">
        <f t="shared" si="33"/>
        <v>FISCAL FINES</v>
      </c>
    </row>
    <row r="2176" spans="1:65" x14ac:dyDescent="0.2">
      <c r="A2176">
        <v>2026</v>
      </c>
      <c r="B2176">
        <v>4</v>
      </c>
      <c r="C2176" t="s">
        <v>216</v>
      </c>
      <c r="D2176" t="s">
        <v>217</v>
      </c>
      <c r="E2176" t="s">
        <v>37</v>
      </c>
      <c r="F2176">
        <v>9355</v>
      </c>
      <c r="G2176" t="s">
        <v>141</v>
      </c>
      <c r="H2176" t="s">
        <v>218</v>
      </c>
      <c r="I2176" t="s">
        <v>142</v>
      </c>
      <c r="J2176" s="1">
        <v>46113</v>
      </c>
      <c r="K2176" t="s">
        <v>440</v>
      </c>
      <c r="L2176">
        <v>1</v>
      </c>
      <c r="M2176" t="s">
        <v>441</v>
      </c>
      <c r="N2176" t="s">
        <v>442</v>
      </c>
      <c r="O2176" t="s">
        <v>147</v>
      </c>
      <c r="P2176" t="s">
        <v>146</v>
      </c>
      <c r="Q2176">
        <v>716.33</v>
      </c>
      <c r="R2176">
        <v>314</v>
      </c>
      <c r="S2176">
        <v>4910</v>
      </c>
      <c r="T2176">
        <v>50</v>
      </c>
      <c r="U2176">
        <v>106</v>
      </c>
      <c r="V2176">
        <v>20</v>
      </c>
      <c r="W2176">
        <v>340</v>
      </c>
      <c r="X2176">
        <v>340</v>
      </c>
      <c r="Y2176">
        <v>0</v>
      </c>
      <c r="Z2176">
        <v>0</v>
      </c>
      <c r="AA2176">
        <v>4143.67</v>
      </c>
      <c r="AB2176">
        <v>0</v>
      </c>
      <c r="AC2176">
        <v>0</v>
      </c>
      <c r="AD2176">
        <v>19</v>
      </c>
      <c r="AE2176">
        <v>1</v>
      </c>
      <c r="AF2176">
        <v>267</v>
      </c>
      <c r="AG2176">
        <v>4</v>
      </c>
      <c r="AH2176">
        <v>3</v>
      </c>
      <c r="AI2176">
        <v>40</v>
      </c>
      <c r="AJ2176">
        <v>0</v>
      </c>
      <c r="AK2176">
        <v>0</v>
      </c>
      <c r="AL2176">
        <v>0</v>
      </c>
      <c r="AM2176">
        <v>0</v>
      </c>
      <c r="AN2176">
        <v>0</v>
      </c>
      <c r="AO2176">
        <v>203</v>
      </c>
      <c r="AP2176">
        <v>1014</v>
      </c>
      <c r="AQ2176">
        <v>164</v>
      </c>
      <c r="AR2176">
        <v>0</v>
      </c>
      <c r="AS2176">
        <v>108</v>
      </c>
      <c r="AT2176">
        <v>197</v>
      </c>
      <c r="AU2176">
        <v>15</v>
      </c>
      <c r="AV2176">
        <v>8</v>
      </c>
      <c r="AW2176">
        <v>5</v>
      </c>
      <c r="AX2176">
        <v>0</v>
      </c>
      <c r="AY2176">
        <v>109</v>
      </c>
      <c r="AZ2176">
        <v>205</v>
      </c>
      <c r="BA2176">
        <v>93</v>
      </c>
      <c r="BB2176">
        <v>29</v>
      </c>
      <c r="BC2176">
        <v>8</v>
      </c>
      <c r="BD2176">
        <v>5</v>
      </c>
      <c r="BE2176">
        <v>0</v>
      </c>
      <c r="BF2176">
        <v>309</v>
      </c>
      <c r="BG2176">
        <v>680</v>
      </c>
      <c r="BH2176">
        <v>0</v>
      </c>
      <c r="BI2176">
        <v>106</v>
      </c>
      <c r="BJ2176" s="2">
        <v>46132</v>
      </c>
      <c r="BK2176">
        <v>0</v>
      </c>
      <c r="BL2176" s="3" t="str">
        <f>VLOOKUP(O2176,DropDownList!$H$1:$I$7,2,FALSE)</f>
        <v>2024/25</v>
      </c>
      <c r="BM2176" s="3" t="str">
        <f t="shared" si="33"/>
        <v>VSUR</v>
      </c>
    </row>
    <row r="2177" spans="1:65" x14ac:dyDescent="0.2">
      <c r="A2177">
        <v>2026</v>
      </c>
      <c r="B2177">
        <v>4</v>
      </c>
      <c r="C2177" t="s">
        <v>216</v>
      </c>
      <c r="D2177" t="s">
        <v>217</v>
      </c>
      <c r="E2177" t="s">
        <v>37</v>
      </c>
      <c r="F2177">
        <v>9355</v>
      </c>
      <c r="G2177" t="s">
        <v>141</v>
      </c>
      <c r="H2177" t="s">
        <v>218</v>
      </c>
      <c r="I2177" t="s">
        <v>142</v>
      </c>
      <c r="J2177" s="1">
        <v>46113</v>
      </c>
      <c r="K2177" t="s">
        <v>440</v>
      </c>
      <c r="L2177">
        <v>1</v>
      </c>
      <c r="M2177" t="s">
        <v>441</v>
      </c>
      <c r="N2177" t="s">
        <v>442</v>
      </c>
      <c r="O2177" t="s">
        <v>147</v>
      </c>
      <c r="P2177" t="s">
        <v>150</v>
      </c>
      <c r="Q2177">
        <v>34403.33</v>
      </c>
      <c r="R2177">
        <v>492</v>
      </c>
      <c r="S2177">
        <v>83818.23</v>
      </c>
      <c r="T2177">
        <v>8939.48</v>
      </c>
      <c r="U2177">
        <v>231</v>
      </c>
      <c r="V2177">
        <v>92</v>
      </c>
      <c r="W2177">
        <v>15549.88</v>
      </c>
      <c r="X2177">
        <v>16662.5</v>
      </c>
      <c r="Y2177">
        <v>447</v>
      </c>
      <c r="Z2177">
        <v>74878.75</v>
      </c>
      <c r="AA2177">
        <v>40475.42</v>
      </c>
      <c r="AB2177">
        <v>12592.78</v>
      </c>
      <c r="AC2177">
        <v>27882.639999999999</v>
      </c>
      <c r="AD2177">
        <v>77</v>
      </c>
      <c r="AE2177">
        <v>15</v>
      </c>
      <c r="AF2177">
        <v>214</v>
      </c>
      <c r="AG2177">
        <v>89</v>
      </c>
      <c r="AH2177">
        <v>45</v>
      </c>
      <c r="AI2177">
        <v>142</v>
      </c>
      <c r="AJ2177">
        <v>68</v>
      </c>
      <c r="AK2177">
        <v>36</v>
      </c>
      <c r="AL2177">
        <v>5</v>
      </c>
      <c r="AM2177">
        <v>14</v>
      </c>
      <c r="AN2177">
        <v>4</v>
      </c>
      <c r="AO2177">
        <v>382</v>
      </c>
      <c r="AP2177">
        <v>2086</v>
      </c>
      <c r="AQ2177">
        <v>359</v>
      </c>
      <c r="AR2177">
        <v>1</v>
      </c>
      <c r="AS2177">
        <v>179</v>
      </c>
      <c r="AT2177">
        <v>440</v>
      </c>
      <c r="AU2177">
        <v>2</v>
      </c>
      <c r="AV2177">
        <v>0</v>
      </c>
      <c r="AW2177">
        <v>0</v>
      </c>
      <c r="AX2177">
        <v>0</v>
      </c>
      <c r="AY2177">
        <v>256</v>
      </c>
      <c r="AZ2177">
        <v>478</v>
      </c>
      <c r="BA2177">
        <v>214</v>
      </c>
      <c r="BB2177">
        <v>37</v>
      </c>
      <c r="BC2177">
        <v>12</v>
      </c>
      <c r="BD2177">
        <v>2</v>
      </c>
      <c r="BE2177">
        <v>0</v>
      </c>
      <c r="BF2177">
        <v>382</v>
      </c>
      <c r="BG2177">
        <v>24390.81</v>
      </c>
      <c r="BH2177">
        <v>2</v>
      </c>
      <c r="BI2177">
        <v>231</v>
      </c>
      <c r="BJ2177" s="2">
        <v>46132</v>
      </c>
      <c r="BK2177">
        <v>0</v>
      </c>
      <c r="BL2177" s="3" t="str">
        <f>VLOOKUP(O2177,DropDownList!$H$1:$I$7,2,FALSE)</f>
        <v>2024/25</v>
      </c>
      <c r="BM2177" s="3" t="str">
        <f t="shared" si="33"/>
        <v>FISCAL FINES</v>
      </c>
    </row>
    <row r="2178" spans="1:65" x14ac:dyDescent="0.2">
      <c r="A2178">
        <v>2026</v>
      </c>
      <c r="B2178">
        <v>4</v>
      </c>
      <c r="C2178" t="s">
        <v>216</v>
      </c>
      <c r="D2178" t="s">
        <v>217</v>
      </c>
      <c r="E2178" t="s">
        <v>37</v>
      </c>
      <c r="F2178">
        <v>9355</v>
      </c>
      <c r="G2178" t="s">
        <v>141</v>
      </c>
      <c r="H2178" t="s">
        <v>218</v>
      </c>
      <c r="I2178" t="s">
        <v>142</v>
      </c>
      <c r="J2178" s="1">
        <v>46113</v>
      </c>
      <c r="K2178" t="s">
        <v>440</v>
      </c>
      <c r="L2178">
        <v>1</v>
      </c>
      <c r="M2178" t="s">
        <v>441</v>
      </c>
      <c r="N2178" t="s">
        <v>442</v>
      </c>
      <c r="O2178" t="s">
        <v>149</v>
      </c>
      <c r="P2178" t="s">
        <v>146</v>
      </c>
      <c r="Q2178">
        <v>1392.11</v>
      </c>
      <c r="R2178">
        <v>317</v>
      </c>
      <c r="S2178">
        <v>5220</v>
      </c>
      <c r="T2178">
        <v>0</v>
      </c>
      <c r="U2178">
        <v>171</v>
      </c>
      <c r="V2178">
        <v>42</v>
      </c>
      <c r="W2178">
        <v>700</v>
      </c>
      <c r="X2178">
        <v>700</v>
      </c>
      <c r="Y2178">
        <v>0</v>
      </c>
      <c r="Z2178">
        <v>0</v>
      </c>
      <c r="AA2178">
        <v>3827.89</v>
      </c>
      <c r="AB2178">
        <v>0</v>
      </c>
      <c r="AC2178">
        <v>0</v>
      </c>
      <c r="AD2178">
        <v>41</v>
      </c>
      <c r="AE2178">
        <v>1</v>
      </c>
      <c r="AF2178">
        <v>234</v>
      </c>
      <c r="AG2178">
        <v>3</v>
      </c>
      <c r="AH2178">
        <v>0</v>
      </c>
      <c r="AI2178">
        <v>80</v>
      </c>
      <c r="AJ2178">
        <v>0</v>
      </c>
      <c r="AK2178">
        <v>0</v>
      </c>
      <c r="AL2178">
        <v>0</v>
      </c>
      <c r="AM2178">
        <v>0</v>
      </c>
      <c r="AN2178">
        <v>0</v>
      </c>
      <c r="AO2178">
        <v>210</v>
      </c>
      <c r="AP2178">
        <v>735</v>
      </c>
      <c r="AQ2178">
        <v>209</v>
      </c>
      <c r="AR2178">
        <v>0</v>
      </c>
      <c r="AS2178">
        <v>58</v>
      </c>
      <c r="AT2178">
        <v>141</v>
      </c>
      <c r="AU2178">
        <v>8</v>
      </c>
      <c r="AV2178">
        <v>2</v>
      </c>
      <c r="AW2178">
        <v>0</v>
      </c>
      <c r="AX2178">
        <v>0</v>
      </c>
      <c r="AY2178">
        <v>88</v>
      </c>
      <c r="AZ2178">
        <v>106</v>
      </c>
      <c r="BA2178">
        <v>16</v>
      </c>
      <c r="BB2178">
        <v>11</v>
      </c>
      <c r="BC2178">
        <v>2</v>
      </c>
      <c r="BD2178">
        <v>2</v>
      </c>
      <c r="BE2178">
        <v>0</v>
      </c>
      <c r="BF2178">
        <v>317</v>
      </c>
      <c r="BG2178">
        <v>1360</v>
      </c>
      <c r="BH2178">
        <v>0</v>
      </c>
      <c r="BI2178">
        <v>170</v>
      </c>
      <c r="BJ2178" s="2">
        <v>46132</v>
      </c>
      <c r="BK2178">
        <v>0</v>
      </c>
      <c r="BL2178" s="3" t="str">
        <f>VLOOKUP(O2178,DropDownList!$H$1:$I$7,2,FALSE)</f>
        <v>2025/26</v>
      </c>
      <c r="BM2178" s="3" t="str">
        <f t="shared" si="33"/>
        <v>VSUR</v>
      </c>
    </row>
    <row r="2179" spans="1:65" x14ac:dyDescent="0.2">
      <c r="A2179">
        <v>2026</v>
      </c>
      <c r="B2179">
        <v>4</v>
      </c>
      <c r="C2179" t="s">
        <v>216</v>
      </c>
      <c r="D2179" t="s">
        <v>217</v>
      </c>
      <c r="E2179" t="s">
        <v>37</v>
      </c>
      <c r="F2179">
        <v>9355</v>
      </c>
      <c r="G2179" t="s">
        <v>141</v>
      </c>
      <c r="H2179" t="s">
        <v>218</v>
      </c>
      <c r="I2179" t="s">
        <v>142</v>
      </c>
      <c r="J2179" s="1">
        <v>46113</v>
      </c>
      <c r="K2179" t="s">
        <v>440</v>
      </c>
      <c r="L2179">
        <v>1</v>
      </c>
      <c r="M2179" t="s">
        <v>441</v>
      </c>
      <c r="N2179" t="s">
        <v>442</v>
      </c>
      <c r="O2179" t="s">
        <v>149</v>
      </c>
      <c r="P2179" t="s">
        <v>148</v>
      </c>
      <c r="Q2179">
        <v>3008.25</v>
      </c>
      <c r="R2179">
        <v>70</v>
      </c>
      <c r="S2179">
        <v>4200</v>
      </c>
      <c r="T2179">
        <v>0</v>
      </c>
      <c r="U2179">
        <v>53</v>
      </c>
      <c r="V2179">
        <v>13</v>
      </c>
      <c r="W2179">
        <v>780</v>
      </c>
      <c r="X2179">
        <v>780</v>
      </c>
      <c r="Y2179">
        <v>0</v>
      </c>
      <c r="Z2179">
        <v>0</v>
      </c>
      <c r="AA2179">
        <v>1191.75</v>
      </c>
      <c r="AB2179">
        <v>0</v>
      </c>
      <c r="AC2179">
        <v>1191.75</v>
      </c>
      <c r="AD2179">
        <v>13</v>
      </c>
      <c r="AE2179">
        <v>0</v>
      </c>
      <c r="AF2179">
        <v>17</v>
      </c>
      <c r="AG2179">
        <v>5</v>
      </c>
      <c r="AH2179">
        <v>0</v>
      </c>
      <c r="AI2179">
        <v>48</v>
      </c>
      <c r="AJ2179">
        <v>0</v>
      </c>
      <c r="AK2179">
        <v>0</v>
      </c>
      <c r="AL2179">
        <v>0</v>
      </c>
      <c r="AM2179">
        <v>0</v>
      </c>
      <c r="AN2179">
        <v>0</v>
      </c>
      <c r="AO2179">
        <v>65</v>
      </c>
      <c r="AP2179">
        <v>241</v>
      </c>
      <c r="AQ2179">
        <v>68</v>
      </c>
      <c r="AR2179">
        <v>6</v>
      </c>
      <c r="AS2179">
        <v>7</v>
      </c>
      <c r="AT2179">
        <v>22</v>
      </c>
      <c r="AU2179">
        <v>0</v>
      </c>
      <c r="AV2179">
        <v>0</v>
      </c>
      <c r="AW2179">
        <v>0</v>
      </c>
      <c r="AX2179">
        <v>0</v>
      </c>
      <c r="AY2179">
        <v>47</v>
      </c>
      <c r="AZ2179">
        <v>51</v>
      </c>
      <c r="BA2179">
        <v>3</v>
      </c>
      <c r="BB2179">
        <v>0</v>
      </c>
      <c r="BC2179">
        <v>0</v>
      </c>
      <c r="BD2179">
        <v>0</v>
      </c>
      <c r="BE2179">
        <v>0</v>
      </c>
      <c r="BF2179">
        <v>69</v>
      </c>
      <c r="BG2179">
        <v>2880</v>
      </c>
      <c r="BH2179">
        <v>0</v>
      </c>
      <c r="BI2179">
        <v>53</v>
      </c>
      <c r="BJ2179" s="2">
        <v>46132</v>
      </c>
      <c r="BK2179">
        <v>0</v>
      </c>
      <c r="BL2179" s="3" t="str">
        <f>VLOOKUP(O2179,DropDownList!$H$1:$I$7,2,FALSE)</f>
        <v>2025/26</v>
      </c>
      <c r="BM2179" s="3" t="str">
        <f t="shared" ref="BM2179:BM2242" si="34">IF(RIGHT(P2179,4)="VSUR","VSUR",IF(RIGHT(P2179,4)="CONF","CONF",P2179))</f>
        <v>PRAS</v>
      </c>
    </row>
    <row r="2180" spans="1:65" x14ac:dyDescent="0.2">
      <c r="A2180">
        <v>2026</v>
      </c>
      <c r="B2180">
        <v>4</v>
      </c>
      <c r="C2180" t="s">
        <v>216</v>
      </c>
      <c r="D2180" t="s">
        <v>217</v>
      </c>
      <c r="E2180" t="s">
        <v>37</v>
      </c>
      <c r="F2180">
        <v>9355</v>
      </c>
      <c r="G2180" t="s">
        <v>141</v>
      </c>
      <c r="H2180" t="s">
        <v>218</v>
      </c>
      <c r="I2180" t="s">
        <v>142</v>
      </c>
      <c r="J2180" s="1">
        <v>46113</v>
      </c>
      <c r="K2180" t="s">
        <v>440</v>
      </c>
      <c r="L2180">
        <v>1</v>
      </c>
      <c r="M2180" t="s">
        <v>441</v>
      </c>
      <c r="N2180" t="s">
        <v>442</v>
      </c>
      <c r="O2180" t="s">
        <v>149</v>
      </c>
      <c r="P2180" t="s">
        <v>153</v>
      </c>
      <c r="Q2180">
        <v>150</v>
      </c>
      <c r="R2180">
        <v>1</v>
      </c>
      <c r="S2180">
        <v>150</v>
      </c>
      <c r="T2180">
        <v>0</v>
      </c>
      <c r="U2180">
        <v>1</v>
      </c>
      <c r="V2180">
        <v>1</v>
      </c>
      <c r="W2180">
        <v>150</v>
      </c>
      <c r="X2180">
        <v>150</v>
      </c>
      <c r="Y2180">
        <v>0</v>
      </c>
      <c r="Z2180">
        <v>0</v>
      </c>
      <c r="AA2180">
        <v>0</v>
      </c>
      <c r="AB2180">
        <v>0</v>
      </c>
      <c r="AC2180">
        <v>0</v>
      </c>
      <c r="AD2180">
        <v>1</v>
      </c>
      <c r="AE2180">
        <v>0</v>
      </c>
      <c r="AF2180">
        <v>0</v>
      </c>
      <c r="AG2180">
        <v>0</v>
      </c>
      <c r="AH2180">
        <v>0</v>
      </c>
      <c r="AI2180">
        <v>1</v>
      </c>
      <c r="AJ2180">
        <v>0</v>
      </c>
      <c r="AK2180">
        <v>0</v>
      </c>
      <c r="AL2180">
        <v>0</v>
      </c>
      <c r="AM2180">
        <v>0</v>
      </c>
      <c r="AN2180">
        <v>0</v>
      </c>
      <c r="AO2180">
        <v>1</v>
      </c>
      <c r="AP2180">
        <v>4</v>
      </c>
      <c r="AQ2180">
        <v>1</v>
      </c>
      <c r="AR2180">
        <v>0</v>
      </c>
      <c r="AS2180">
        <v>1</v>
      </c>
      <c r="AT2180">
        <v>1</v>
      </c>
      <c r="AU2180">
        <v>0</v>
      </c>
      <c r="AV2180">
        <v>0</v>
      </c>
      <c r="AW2180">
        <v>0</v>
      </c>
      <c r="AX2180">
        <v>0</v>
      </c>
      <c r="AY2180">
        <v>0</v>
      </c>
      <c r="AZ2180">
        <v>0</v>
      </c>
      <c r="BA2180">
        <v>0</v>
      </c>
      <c r="BB2180">
        <v>0</v>
      </c>
      <c r="BC2180">
        <v>0</v>
      </c>
      <c r="BD2180">
        <v>0</v>
      </c>
      <c r="BE2180">
        <v>0</v>
      </c>
      <c r="BF2180">
        <v>1</v>
      </c>
      <c r="BG2180">
        <v>150</v>
      </c>
      <c r="BH2180">
        <v>0</v>
      </c>
      <c r="BI2180">
        <v>1</v>
      </c>
      <c r="BJ2180" s="2">
        <v>46132</v>
      </c>
      <c r="BK2180">
        <v>0</v>
      </c>
      <c r="BL2180" s="3" t="str">
        <f>VLOOKUP(O2180,DropDownList!$H$1:$I$7,2,FALSE)</f>
        <v>2025/26</v>
      </c>
      <c r="BM2180" s="3" t="str">
        <f t="shared" si="34"/>
        <v>PREG</v>
      </c>
    </row>
    <row r="2181" spans="1:65" x14ac:dyDescent="0.2">
      <c r="A2181">
        <v>2026</v>
      </c>
      <c r="B2181">
        <v>4</v>
      </c>
      <c r="C2181" t="s">
        <v>216</v>
      </c>
      <c r="D2181" t="s">
        <v>217</v>
      </c>
      <c r="E2181" t="s">
        <v>37</v>
      </c>
      <c r="F2181">
        <v>9355</v>
      </c>
      <c r="G2181" t="s">
        <v>141</v>
      </c>
      <c r="H2181" t="s">
        <v>218</v>
      </c>
      <c r="I2181" t="s">
        <v>142</v>
      </c>
      <c r="J2181" s="1">
        <v>46113</v>
      </c>
      <c r="K2181" t="s">
        <v>440</v>
      </c>
      <c r="L2181">
        <v>1</v>
      </c>
      <c r="M2181" t="s">
        <v>441</v>
      </c>
      <c r="N2181" t="s">
        <v>442</v>
      </c>
      <c r="O2181" t="s">
        <v>149</v>
      </c>
      <c r="P2181" t="s">
        <v>154</v>
      </c>
      <c r="Q2181">
        <v>42828.77</v>
      </c>
      <c r="R2181">
        <v>318</v>
      </c>
      <c r="S2181">
        <v>90039</v>
      </c>
      <c r="T2181">
        <v>220</v>
      </c>
      <c r="U2181">
        <v>172</v>
      </c>
      <c r="V2181">
        <v>73</v>
      </c>
      <c r="W2181">
        <v>11974.78</v>
      </c>
      <c r="X2181">
        <v>18783.78</v>
      </c>
      <c r="Y2181">
        <v>0</v>
      </c>
      <c r="Z2181">
        <v>0</v>
      </c>
      <c r="AA2181">
        <v>46990.23</v>
      </c>
      <c r="AB2181">
        <v>465.04</v>
      </c>
      <c r="AC2181">
        <v>42697.3</v>
      </c>
      <c r="AD2181">
        <v>41</v>
      </c>
      <c r="AE2181">
        <v>32</v>
      </c>
      <c r="AF2181">
        <v>145</v>
      </c>
      <c r="AG2181">
        <v>93</v>
      </c>
      <c r="AH2181">
        <v>0</v>
      </c>
      <c r="AI2181">
        <v>79</v>
      </c>
      <c r="AJ2181">
        <v>0</v>
      </c>
      <c r="AK2181">
        <v>0</v>
      </c>
      <c r="AL2181">
        <v>0</v>
      </c>
      <c r="AM2181">
        <v>0</v>
      </c>
      <c r="AN2181">
        <v>0</v>
      </c>
      <c r="AO2181">
        <v>210</v>
      </c>
      <c r="AP2181">
        <v>732</v>
      </c>
      <c r="AQ2181">
        <v>208</v>
      </c>
      <c r="AR2181">
        <v>0</v>
      </c>
      <c r="AS2181">
        <v>58</v>
      </c>
      <c r="AT2181">
        <v>141</v>
      </c>
      <c r="AU2181">
        <v>8</v>
      </c>
      <c r="AV2181">
        <v>2</v>
      </c>
      <c r="AW2181">
        <v>0</v>
      </c>
      <c r="AX2181">
        <v>0</v>
      </c>
      <c r="AY2181">
        <v>87</v>
      </c>
      <c r="AZ2181">
        <v>105</v>
      </c>
      <c r="BA2181">
        <v>16</v>
      </c>
      <c r="BB2181">
        <v>11</v>
      </c>
      <c r="BC2181">
        <v>2</v>
      </c>
      <c r="BD2181">
        <v>2</v>
      </c>
      <c r="BE2181">
        <v>0</v>
      </c>
      <c r="BF2181">
        <v>318</v>
      </c>
      <c r="BG2181">
        <v>24321</v>
      </c>
      <c r="BH2181">
        <v>1</v>
      </c>
      <c r="BI2181">
        <v>171</v>
      </c>
      <c r="BJ2181" s="2">
        <v>46132</v>
      </c>
      <c r="BK2181">
        <v>0</v>
      </c>
      <c r="BL2181" s="3" t="str">
        <f>VLOOKUP(O2181,DropDownList!$H$1:$I$7,2,FALSE)</f>
        <v>2025/26</v>
      </c>
      <c r="BM2181" s="3" t="str">
        <f t="shared" si="34"/>
        <v>JP COURT</v>
      </c>
    </row>
    <row r="2182" spans="1:65" x14ac:dyDescent="0.2">
      <c r="A2182">
        <v>2026</v>
      </c>
      <c r="B2182">
        <v>4</v>
      </c>
      <c r="C2182" t="s">
        <v>216</v>
      </c>
      <c r="D2182" t="s">
        <v>217</v>
      </c>
      <c r="E2182" t="s">
        <v>37</v>
      </c>
      <c r="F2182">
        <v>9355</v>
      </c>
      <c r="G2182" t="s">
        <v>141</v>
      </c>
      <c r="H2182" t="s">
        <v>218</v>
      </c>
      <c r="I2182" t="s">
        <v>142</v>
      </c>
      <c r="J2182" s="1">
        <v>46113</v>
      </c>
      <c r="K2182" t="s">
        <v>440</v>
      </c>
      <c r="L2182">
        <v>1</v>
      </c>
      <c r="M2182" t="s">
        <v>441</v>
      </c>
      <c r="N2182" t="s">
        <v>442</v>
      </c>
      <c r="O2182" t="s">
        <v>149</v>
      </c>
      <c r="P2182" t="s">
        <v>152</v>
      </c>
      <c r="Q2182">
        <v>0</v>
      </c>
      <c r="R2182">
        <v>108</v>
      </c>
      <c r="S2182">
        <v>4320</v>
      </c>
      <c r="T2182">
        <v>2920</v>
      </c>
      <c r="U2182">
        <v>0</v>
      </c>
      <c r="V2182">
        <v>0</v>
      </c>
      <c r="W2182">
        <v>0</v>
      </c>
      <c r="X2182">
        <v>0</v>
      </c>
      <c r="Y2182">
        <v>0</v>
      </c>
      <c r="Z2182">
        <v>0</v>
      </c>
      <c r="AA2182">
        <v>1400</v>
      </c>
      <c r="AB2182">
        <v>0</v>
      </c>
      <c r="AC2182">
        <v>1400</v>
      </c>
      <c r="AD2182">
        <v>0</v>
      </c>
      <c r="AE2182">
        <v>0</v>
      </c>
      <c r="AF2182">
        <v>35</v>
      </c>
      <c r="AG2182">
        <v>0</v>
      </c>
      <c r="AH2182">
        <v>73</v>
      </c>
      <c r="AI2182">
        <v>0</v>
      </c>
      <c r="AJ2182">
        <v>0</v>
      </c>
      <c r="AK2182">
        <v>0</v>
      </c>
      <c r="AL2182">
        <v>0</v>
      </c>
      <c r="AM2182">
        <v>0</v>
      </c>
      <c r="AN2182">
        <v>0</v>
      </c>
      <c r="AO2182">
        <v>0</v>
      </c>
      <c r="AP2182">
        <v>0</v>
      </c>
      <c r="AQ2182">
        <v>0</v>
      </c>
      <c r="AR2182">
        <v>0</v>
      </c>
      <c r="AS2182">
        <v>0</v>
      </c>
      <c r="AT2182">
        <v>0</v>
      </c>
      <c r="AU2182">
        <v>0</v>
      </c>
      <c r="AV2182">
        <v>0</v>
      </c>
      <c r="AW2182">
        <v>0</v>
      </c>
      <c r="AX2182">
        <v>0</v>
      </c>
      <c r="AY2182">
        <v>0</v>
      </c>
      <c r="AZ2182">
        <v>0</v>
      </c>
      <c r="BA2182">
        <v>0</v>
      </c>
      <c r="BB2182">
        <v>0</v>
      </c>
      <c r="BC2182">
        <v>0</v>
      </c>
      <c r="BD2182">
        <v>0</v>
      </c>
      <c r="BE2182">
        <v>0</v>
      </c>
      <c r="BF2182">
        <v>0</v>
      </c>
      <c r="BG2182">
        <v>0</v>
      </c>
      <c r="BH2182">
        <v>0</v>
      </c>
      <c r="BI2182">
        <v>0</v>
      </c>
      <c r="BJ2182" s="2">
        <v>46132</v>
      </c>
      <c r="BK2182">
        <v>0</v>
      </c>
      <c r="BL2182" s="3" t="str">
        <f>VLOOKUP(O2182,DropDownList!$H$1:$I$7,2,FALSE)</f>
        <v>2025/26</v>
      </c>
      <c r="BM2182" s="3" t="str">
        <f t="shared" si="34"/>
        <v>PCOA</v>
      </c>
    </row>
    <row r="2183" spans="1:65" x14ac:dyDescent="0.2">
      <c r="A2183">
        <v>2026</v>
      </c>
      <c r="B2183">
        <v>4</v>
      </c>
      <c r="C2183" t="s">
        <v>216</v>
      </c>
      <c r="D2183" t="s">
        <v>219</v>
      </c>
      <c r="E2183" t="s">
        <v>37</v>
      </c>
      <c r="F2183">
        <v>9702</v>
      </c>
      <c r="G2183" t="s">
        <v>158</v>
      </c>
      <c r="H2183" t="s">
        <v>218</v>
      </c>
      <c r="I2183" t="s">
        <v>142</v>
      </c>
      <c r="J2183" s="1">
        <v>46113</v>
      </c>
      <c r="K2183" t="s">
        <v>440</v>
      </c>
      <c r="L2183">
        <v>1</v>
      </c>
      <c r="M2183" t="s">
        <v>441</v>
      </c>
      <c r="N2183" t="s">
        <v>442</v>
      </c>
      <c r="O2183" t="s">
        <v>149</v>
      </c>
      <c r="P2183" t="s">
        <v>161</v>
      </c>
      <c r="Q2183">
        <v>2701.09</v>
      </c>
      <c r="R2183">
        <v>438</v>
      </c>
      <c r="S2183">
        <v>10110</v>
      </c>
      <c r="T2183">
        <v>630</v>
      </c>
      <c r="U2183">
        <v>251</v>
      </c>
      <c r="V2183">
        <v>42</v>
      </c>
      <c r="W2183">
        <v>740</v>
      </c>
      <c r="X2183">
        <v>740</v>
      </c>
      <c r="Y2183">
        <v>0</v>
      </c>
      <c r="Z2183">
        <v>0</v>
      </c>
      <c r="AA2183">
        <v>6778.91</v>
      </c>
      <c r="AB2183">
        <v>0</v>
      </c>
      <c r="AC2183">
        <v>0</v>
      </c>
      <c r="AD2183">
        <v>42</v>
      </c>
      <c r="AE2183">
        <v>0</v>
      </c>
      <c r="AF2183">
        <v>276</v>
      </c>
      <c r="AG2183">
        <v>4</v>
      </c>
      <c r="AH2183">
        <v>28</v>
      </c>
      <c r="AI2183">
        <v>130</v>
      </c>
      <c r="AJ2183">
        <v>0</v>
      </c>
      <c r="AK2183">
        <v>0</v>
      </c>
      <c r="AL2183">
        <v>0</v>
      </c>
      <c r="AM2183">
        <v>0</v>
      </c>
      <c r="AN2183">
        <v>0</v>
      </c>
      <c r="AO2183">
        <v>315</v>
      </c>
      <c r="AP2183">
        <v>1112</v>
      </c>
      <c r="AQ2183">
        <v>294</v>
      </c>
      <c r="AR2183">
        <v>0</v>
      </c>
      <c r="AS2183">
        <v>77</v>
      </c>
      <c r="AT2183">
        <v>224</v>
      </c>
      <c r="AU2183">
        <v>5</v>
      </c>
      <c r="AV2183">
        <v>1</v>
      </c>
      <c r="AW2183">
        <v>22</v>
      </c>
      <c r="AX2183">
        <v>0</v>
      </c>
      <c r="AY2183">
        <v>134</v>
      </c>
      <c r="AZ2183">
        <v>187</v>
      </c>
      <c r="BA2183">
        <v>32</v>
      </c>
      <c r="BB2183">
        <v>13</v>
      </c>
      <c r="BC2183">
        <v>6</v>
      </c>
      <c r="BD2183">
        <v>9</v>
      </c>
      <c r="BE2183">
        <v>0</v>
      </c>
      <c r="BF2183">
        <v>411</v>
      </c>
      <c r="BG2183">
        <v>2655</v>
      </c>
      <c r="BH2183">
        <v>0</v>
      </c>
      <c r="BI2183">
        <v>249</v>
      </c>
      <c r="BJ2183" s="2">
        <v>46132</v>
      </c>
      <c r="BK2183">
        <v>0</v>
      </c>
      <c r="BL2183" s="3" t="str">
        <f>VLOOKUP(O2183,DropDownList!$H$1:$I$7,2,FALSE)</f>
        <v>2025/26</v>
      </c>
      <c r="BM2183" s="3" t="str">
        <f t="shared" si="34"/>
        <v>VSUR</v>
      </c>
    </row>
    <row r="2184" spans="1:65" x14ac:dyDescent="0.2">
      <c r="A2184">
        <v>2026</v>
      </c>
      <c r="B2184">
        <v>4</v>
      </c>
      <c r="C2184" t="s">
        <v>216</v>
      </c>
      <c r="D2184" t="s">
        <v>219</v>
      </c>
      <c r="E2184" t="s">
        <v>37</v>
      </c>
      <c r="F2184">
        <v>9702</v>
      </c>
      <c r="G2184" t="s">
        <v>158</v>
      </c>
      <c r="H2184" t="s">
        <v>218</v>
      </c>
      <c r="I2184" t="s">
        <v>142</v>
      </c>
      <c r="J2184" s="1">
        <v>46113</v>
      </c>
      <c r="K2184" t="s">
        <v>440</v>
      </c>
      <c r="L2184">
        <v>1</v>
      </c>
      <c r="M2184" t="s">
        <v>441</v>
      </c>
      <c r="N2184" t="s">
        <v>442</v>
      </c>
      <c r="O2184" t="s">
        <v>155</v>
      </c>
      <c r="P2184" t="s">
        <v>161</v>
      </c>
      <c r="Q2184">
        <v>900.8</v>
      </c>
      <c r="R2184">
        <v>601</v>
      </c>
      <c r="S2184">
        <v>12740</v>
      </c>
      <c r="T2184">
        <v>930.78</v>
      </c>
      <c r="U2184">
        <v>112</v>
      </c>
      <c r="V2184">
        <v>14</v>
      </c>
      <c r="W2184">
        <v>280</v>
      </c>
      <c r="X2184">
        <v>280</v>
      </c>
      <c r="Y2184">
        <v>0</v>
      </c>
      <c r="Z2184">
        <v>0</v>
      </c>
      <c r="AA2184">
        <v>10908.42</v>
      </c>
      <c r="AB2184">
        <v>0</v>
      </c>
      <c r="AC2184">
        <v>0</v>
      </c>
      <c r="AD2184">
        <v>13</v>
      </c>
      <c r="AE2184">
        <v>1</v>
      </c>
      <c r="AF2184">
        <v>511</v>
      </c>
      <c r="AG2184">
        <v>2</v>
      </c>
      <c r="AH2184">
        <v>43</v>
      </c>
      <c r="AI2184">
        <v>44</v>
      </c>
      <c r="AJ2184">
        <v>0</v>
      </c>
      <c r="AK2184">
        <v>0</v>
      </c>
      <c r="AL2184">
        <v>0</v>
      </c>
      <c r="AM2184">
        <v>0</v>
      </c>
      <c r="AN2184">
        <v>0</v>
      </c>
      <c r="AO2184">
        <v>421</v>
      </c>
      <c r="AP2184">
        <v>2690</v>
      </c>
      <c r="AQ2184">
        <v>413</v>
      </c>
      <c r="AR2184">
        <v>1</v>
      </c>
      <c r="AS2184">
        <v>230</v>
      </c>
      <c r="AT2184">
        <v>606</v>
      </c>
      <c r="AU2184">
        <v>41</v>
      </c>
      <c r="AV2184">
        <v>21</v>
      </c>
      <c r="AW2184">
        <v>37</v>
      </c>
      <c r="AX2184">
        <v>0</v>
      </c>
      <c r="AY2184">
        <v>274</v>
      </c>
      <c r="AZ2184">
        <v>532</v>
      </c>
      <c r="BA2184">
        <v>340</v>
      </c>
      <c r="BB2184">
        <v>61</v>
      </c>
      <c r="BC2184">
        <v>25</v>
      </c>
      <c r="BD2184">
        <v>17</v>
      </c>
      <c r="BE2184">
        <v>0</v>
      </c>
      <c r="BF2184">
        <v>559</v>
      </c>
      <c r="BG2184">
        <v>880</v>
      </c>
      <c r="BH2184">
        <v>1</v>
      </c>
      <c r="BI2184">
        <v>108</v>
      </c>
      <c r="BJ2184" s="2">
        <v>46132</v>
      </c>
      <c r="BK2184">
        <v>2</v>
      </c>
      <c r="BL2184" s="3" t="str">
        <f>VLOOKUP(O2184,DropDownList!$H$1:$I$7,2,FALSE)</f>
        <v>2022/23</v>
      </c>
      <c r="BM2184" s="3" t="str">
        <f t="shared" si="34"/>
        <v>VSUR</v>
      </c>
    </row>
    <row r="2185" spans="1:65" x14ac:dyDescent="0.2">
      <c r="A2185">
        <v>2026</v>
      </c>
      <c r="B2185">
        <v>4</v>
      </c>
      <c r="C2185" t="s">
        <v>216</v>
      </c>
      <c r="D2185" t="s">
        <v>219</v>
      </c>
      <c r="E2185" t="s">
        <v>37</v>
      </c>
      <c r="F2185">
        <v>9702</v>
      </c>
      <c r="G2185" t="s">
        <v>158</v>
      </c>
      <c r="H2185" t="s">
        <v>218</v>
      </c>
      <c r="I2185" t="s">
        <v>142</v>
      </c>
      <c r="J2185" s="1">
        <v>46113</v>
      </c>
      <c r="K2185" t="s">
        <v>440</v>
      </c>
      <c r="L2185">
        <v>1</v>
      </c>
      <c r="M2185" t="s">
        <v>441</v>
      </c>
      <c r="N2185" t="s">
        <v>442</v>
      </c>
      <c r="O2185" t="s">
        <v>149</v>
      </c>
      <c r="P2185" t="s">
        <v>159</v>
      </c>
      <c r="Q2185">
        <v>0</v>
      </c>
      <c r="R2185">
        <v>3</v>
      </c>
      <c r="S2185">
        <v>21465.85</v>
      </c>
      <c r="T2185">
        <v>0</v>
      </c>
      <c r="U2185">
        <v>0</v>
      </c>
      <c r="V2185">
        <v>0</v>
      </c>
      <c r="W2185">
        <v>0</v>
      </c>
      <c r="X2185">
        <v>0</v>
      </c>
      <c r="Y2185">
        <v>0</v>
      </c>
      <c r="Z2185">
        <v>0</v>
      </c>
      <c r="AA2185">
        <v>21465.85</v>
      </c>
      <c r="AB2185">
        <v>0</v>
      </c>
      <c r="AC2185">
        <v>0</v>
      </c>
      <c r="AD2185">
        <v>0</v>
      </c>
      <c r="AE2185">
        <v>0</v>
      </c>
      <c r="AF2185">
        <v>3</v>
      </c>
      <c r="AG2185">
        <v>0</v>
      </c>
      <c r="AH2185">
        <v>0</v>
      </c>
      <c r="AI2185">
        <v>0</v>
      </c>
      <c r="AJ2185">
        <v>0</v>
      </c>
      <c r="AK2185">
        <v>0</v>
      </c>
      <c r="AL2185">
        <v>0</v>
      </c>
      <c r="AM2185">
        <v>0</v>
      </c>
      <c r="AN2185">
        <v>0</v>
      </c>
      <c r="AO2185">
        <v>2</v>
      </c>
      <c r="AP2185">
        <v>4</v>
      </c>
      <c r="AQ2185">
        <v>2</v>
      </c>
      <c r="AR2185">
        <v>0</v>
      </c>
      <c r="AS2185">
        <v>0</v>
      </c>
      <c r="AT2185">
        <v>0</v>
      </c>
      <c r="AU2185">
        <v>1</v>
      </c>
      <c r="AV2185">
        <v>1</v>
      </c>
      <c r="AW2185">
        <v>0</v>
      </c>
      <c r="AX2185">
        <v>0</v>
      </c>
      <c r="AY2185">
        <v>0</v>
      </c>
      <c r="AZ2185">
        <v>0</v>
      </c>
      <c r="BA2185">
        <v>0</v>
      </c>
      <c r="BB2185">
        <v>0</v>
      </c>
      <c r="BC2185">
        <v>0</v>
      </c>
      <c r="BD2185">
        <v>0</v>
      </c>
      <c r="BE2185">
        <v>0</v>
      </c>
      <c r="BF2185">
        <v>0</v>
      </c>
      <c r="BG2185">
        <v>0</v>
      </c>
      <c r="BH2185">
        <v>0</v>
      </c>
      <c r="BI2185">
        <v>0</v>
      </c>
      <c r="BJ2185" s="2">
        <v>46132</v>
      </c>
      <c r="BK2185">
        <v>0</v>
      </c>
      <c r="BL2185" s="3" t="str">
        <f>VLOOKUP(O2185,DropDownList!$H$1:$I$7,2,FALSE)</f>
        <v>2025/26</v>
      </c>
      <c r="BM2185" s="3" t="str">
        <f t="shared" si="34"/>
        <v>CONF</v>
      </c>
    </row>
    <row r="2186" spans="1:65" x14ac:dyDescent="0.2">
      <c r="A2186">
        <v>2026</v>
      </c>
      <c r="B2186">
        <v>4</v>
      </c>
      <c r="C2186" t="s">
        <v>216</v>
      </c>
      <c r="D2186" t="s">
        <v>219</v>
      </c>
      <c r="E2186" t="s">
        <v>37</v>
      </c>
      <c r="F2186">
        <v>9702</v>
      </c>
      <c r="G2186" t="s">
        <v>158</v>
      </c>
      <c r="H2186" t="s">
        <v>218</v>
      </c>
      <c r="I2186" t="s">
        <v>142</v>
      </c>
      <c r="J2186" s="1">
        <v>46113</v>
      </c>
      <c r="K2186" t="s">
        <v>440</v>
      </c>
      <c r="L2186">
        <v>1</v>
      </c>
      <c r="M2186" t="s">
        <v>441</v>
      </c>
      <c r="N2186" t="s">
        <v>442</v>
      </c>
      <c r="O2186" t="s">
        <v>147</v>
      </c>
      <c r="P2186" t="s">
        <v>161</v>
      </c>
      <c r="Q2186">
        <v>2241.65</v>
      </c>
      <c r="R2186">
        <v>560</v>
      </c>
      <c r="S2186">
        <v>18530</v>
      </c>
      <c r="T2186">
        <v>465</v>
      </c>
      <c r="U2186">
        <v>245</v>
      </c>
      <c r="V2186">
        <v>39</v>
      </c>
      <c r="W2186">
        <v>775.33</v>
      </c>
      <c r="X2186">
        <v>775.33</v>
      </c>
      <c r="Y2186">
        <v>0</v>
      </c>
      <c r="Z2186">
        <v>0</v>
      </c>
      <c r="AA2186">
        <v>15823.35</v>
      </c>
      <c r="AB2186">
        <v>0</v>
      </c>
      <c r="AC2186">
        <v>0</v>
      </c>
      <c r="AD2186">
        <v>36</v>
      </c>
      <c r="AE2186">
        <v>3</v>
      </c>
      <c r="AF2186">
        <v>426</v>
      </c>
      <c r="AG2186">
        <v>7</v>
      </c>
      <c r="AH2186">
        <v>21</v>
      </c>
      <c r="AI2186">
        <v>105</v>
      </c>
      <c r="AJ2186">
        <v>0</v>
      </c>
      <c r="AK2186">
        <v>0</v>
      </c>
      <c r="AL2186">
        <v>0</v>
      </c>
      <c r="AM2186">
        <v>0</v>
      </c>
      <c r="AN2186">
        <v>0</v>
      </c>
      <c r="AO2186">
        <v>417</v>
      </c>
      <c r="AP2186">
        <v>2012</v>
      </c>
      <c r="AQ2186">
        <v>280</v>
      </c>
      <c r="AR2186">
        <v>0</v>
      </c>
      <c r="AS2186">
        <v>165</v>
      </c>
      <c r="AT2186">
        <v>450</v>
      </c>
      <c r="AU2186">
        <v>34</v>
      </c>
      <c r="AV2186">
        <v>22</v>
      </c>
      <c r="AW2186">
        <v>22</v>
      </c>
      <c r="AX2186">
        <v>0</v>
      </c>
      <c r="AY2186">
        <v>239</v>
      </c>
      <c r="AZ2186">
        <v>424</v>
      </c>
      <c r="BA2186">
        <v>182</v>
      </c>
      <c r="BB2186">
        <v>53</v>
      </c>
      <c r="BC2186">
        <v>22</v>
      </c>
      <c r="BD2186">
        <v>17</v>
      </c>
      <c r="BE2186">
        <v>0</v>
      </c>
      <c r="BF2186">
        <v>535</v>
      </c>
      <c r="BG2186">
        <v>2205</v>
      </c>
      <c r="BH2186">
        <v>1</v>
      </c>
      <c r="BI2186">
        <v>245</v>
      </c>
      <c r="BJ2186" s="2">
        <v>46132</v>
      </c>
      <c r="BK2186">
        <v>0</v>
      </c>
      <c r="BL2186" s="3" t="str">
        <f>VLOOKUP(O2186,DropDownList!$H$1:$I$7,2,FALSE)</f>
        <v>2024/25</v>
      </c>
      <c r="BM2186" s="3" t="str">
        <f t="shared" si="34"/>
        <v>VSUR</v>
      </c>
    </row>
    <row r="2187" spans="1:65" x14ac:dyDescent="0.2">
      <c r="A2187">
        <v>2026</v>
      </c>
      <c r="B2187">
        <v>4</v>
      </c>
      <c r="C2187" t="s">
        <v>216</v>
      </c>
      <c r="D2187" t="s">
        <v>219</v>
      </c>
      <c r="E2187" t="s">
        <v>37</v>
      </c>
      <c r="F2187">
        <v>9702</v>
      </c>
      <c r="G2187" t="s">
        <v>158</v>
      </c>
      <c r="H2187" t="s">
        <v>218</v>
      </c>
      <c r="I2187" t="s">
        <v>142</v>
      </c>
      <c r="J2187" s="1">
        <v>46113</v>
      </c>
      <c r="K2187" t="s">
        <v>440</v>
      </c>
      <c r="L2187">
        <v>1</v>
      </c>
      <c r="M2187" t="s">
        <v>441</v>
      </c>
      <c r="N2187" t="s">
        <v>442</v>
      </c>
      <c r="O2187" t="s">
        <v>147</v>
      </c>
      <c r="P2187" t="s">
        <v>159</v>
      </c>
      <c r="Q2187">
        <v>3835</v>
      </c>
      <c r="R2187">
        <v>3</v>
      </c>
      <c r="S2187">
        <v>98595</v>
      </c>
      <c r="T2187">
        <v>0</v>
      </c>
      <c r="U2187">
        <v>1</v>
      </c>
      <c r="V2187">
        <v>1</v>
      </c>
      <c r="W2187">
        <v>3835</v>
      </c>
      <c r="X2187">
        <v>3835</v>
      </c>
      <c r="Y2187">
        <v>0</v>
      </c>
      <c r="Z2187">
        <v>0</v>
      </c>
      <c r="AA2187">
        <v>94760</v>
      </c>
      <c r="AB2187">
        <v>0</v>
      </c>
      <c r="AC2187">
        <v>0</v>
      </c>
      <c r="AD2187">
        <v>0</v>
      </c>
      <c r="AE2187">
        <v>1</v>
      </c>
      <c r="AF2187">
        <v>2</v>
      </c>
      <c r="AG2187">
        <v>1</v>
      </c>
      <c r="AH2187">
        <v>0</v>
      </c>
      <c r="AI2187">
        <v>0</v>
      </c>
      <c r="AJ2187">
        <v>0</v>
      </c>
      <c r="AK2187">
        <v>0</v>
      </c>
      <c r="AL2187">
        <v>0</v>
      </c>
      <c r="AM2187">
        <v>0</v>
      </c>
      <c r="AN2187">
        <v>0</v>
      </c>
      <c r="AO2187">
        <v>2</v>
      </c>
      <c r="AP2187">
        <v>3</v>
      </c>
      <c r="AQ2187">
        <v>1</v>
      </c>
      <c r="AR2187">
        <v>0</v>
      </c>
      <c r="AS2187">
        <v>0</v>
      </c>
      <c r="AT2187">
        <v>0</v>
      </c>
      <c r="AU2187">
        <v>0</v>
      </c>
      <c r="AV2187">
        <v>0</v>
      </c>
      <c r="AW2187">
        <v>1</v>
      </c>
      <c r="AX2187">
        <v>0</v>
      </c>
      <c r="AY2187">
        <v>0</v>
      </c>
      <c r="AZ2187">
        <v>0</v>
      </c>
      <c r="BA2187">
        <v>0</v>
      </c>
      <c r="BB2187">
        <v>0</v>
      </c>
      <c r="BC2187">
        <v>0</v>
      </c>
      <c r="BD2187">
        <v>0</v>
      </c>
      <c r="BE2187">
        <v>0</v>
      </c>
      <c r="BF2187">
        <v>0</v>
      </c>
      <c r="BG2187">
        <v>0</v>
      </c>
      <c r="BH2187">
        <v>0</v>
      </c>
      <c r="BI2187">
        <v>0</v>
      </c>
      <c r="BJ2187" s="2">
        <v>46132</v>
      </c>
      <c r="BK2187">
        <v>0</v>
      </c>
      <c r="BL2187" s="3" t="str">
        <f>VLOOKUP(O2187,DropDownList!$H$1:$I$7,2,FALSE)</f>
        <v>2024/25</v>
      </c>
      <c r="BM2187" s="3" t="str">
        <f t="shared" si="34"/>
        <v>CONF</v>
      </c>
    </row>
    <row r="2188" spans="1:65" x14ac:dyDescent="0.2">
      <c r="A2188">
        <v>2026</v>
      </c>
      <c r="B2188">
        <v>4</v>
      </c>
      <c r="C2188" t="s">
        <v>216</v>
      </c>
      <c r="D2188" t="s">
        <v>219</v>
      </c>
      <c r="E2188" t="s">
        <v>37</v>
      </c>
      <c r="F2188">
        <v>9702</v>
      </c>
      <c r="G2188" t="s">
        <v>158</v>
      </c>
      <c r="H2188" t="s">
        <v>218</v>
      </c>
      <c r="I2188" t="s">
        <v>142</v>
      </c>
      <c r="J2188" s="1">
        <v>46113</v>
      </c>
      <c r="K2188" t="s">
        <v>440</v>
      </c>
      <c r="L2188">
        <v>1</v>
      </c>
      <c r="M2188" t="s">
        <v>441</v>
      </c>
      <c r="N2188" t="s">
        <v>442</v>
      </c>
      <c r="O2188" t="s">
        <v>155</v>
      </c>
      <c r="P2188" t="s">
        <v>160</v>
      </c>
      <c r="Q2188">
        <v>50728.47</v>
      </c>
      <c r="R2188">
        <v>660</v>
      </c>
      <c r="S2188">
        <v>282859.02</v>
      </c>
      <c r="T2188">
        <v>20388.04</v>
      </c>
      <c r="U2188">
        <v>125</v>
      </c>
      <c r="V2188">
        <v>39</v>
      </c>
      <c r="W2188">
        <v>25202.28</v>
      </c>
      <c r="X2188">
        <v>26092.28</v>
      </c>
      <c r="Y2188">
        <v>0</v>
      </c>
      <c r="Z2188">
        <v>0</v>
      </c>
      <c r="AA2188">
        <v>211742.51</v>
      </c>
      <c r="AB2188">
        <v>19575.61</v>
      </c>
      <c r="AC2188">
        <v>181009.26</v>
      </c>
      <c r="AD2188">
        <v>14</v>
      </c>
      <c r="AE2188">
        <v>25</v>
      </c>
      <c r="AF2188">
        <v>475</v>
      </c>
      <c r="AG2188">
        <v>82</v>
      </c>
      <c r="AH2188">
        <v>48</v>
      </c>
      <c r="AI2188">
        <v>43</v>
      </c>
      <c r="AJ2188">
        <v>0</v>
      </c>
      <c r="AK2188">
        <v>0</v>
      </c>
      <c r="AL2188">
        <v>0</v>
      </c>
      <c r="AM2188">
        <v>0</v>
      </c>
      <c r="AN2188">
        <v>0</v>
      </c>
      <c r="AO2188">
        <v>463</v>
      </c>
      <c r="AP2188">
        <v>2960</v>
      </c>
      <c r="AQ2188">
        <v>451</v>
      </c>
      <c r="AR2188">
        <v>2</v>
      </c>
      <c r="AS2188">
        <v>245</v>
      </c>
      <c r="AT2188">
        <v>702</v>
      </c>
      <c r="AU2188">
        <v>50</v>
      </c>
      <c r="AV2188">
        <v>26</v>
      </c>
      <c r="AW2188">
        <v>41</v>
      </c>
      <c r="AX2188">
        <v>0</v>
      </c>
      <c r="AY2188">
        <v>301</v>
      </c>
      <c r="AZ2188">
        <v>573</v>
      </c>
      <c r="BA2188">
        <v>362</v>
      </c>
      <c r="BB2188">
        <v>65</v>
      </c>
      <c r="BC2188">
        <v>28</v>
      </c>
      <c r="BD2188">
        <v>17</v>
      </c>
      <c r="BE2188">
        <v>0</v>
      </c>
      <c r="BF2188">
        <v>610</v>
      </c>
      <c r="BG2188">
        <v>23051</v>
      </c>
      <c r="BH2188">
        <v>12</v>
      </c>
      <c r="BI2188">
        <v>120</v>
      </c>
      <c r="BJ2188" s="2">
        <v>46132</v>
      </c>
      <c r="BK2188">
        <v>2</v>
      </c>
      <c r="BL2188" s="3" t="str">
        <f>VLOOKUP(O2188,DropDownList!$H$1:$I$7,2,FALSE)</f>
        <v>2022/23</v>
      </c>
      <c r="BM2188" s="3" t="str">
        <f t="shared" si="34"/>
        <v>SC COURT</v>
      </c>
    </row>
    <row r="2189" spans="1:65" x14ac:dyDescent="0.2">
      <c r="A2189">
        <v>2026</v>
      </c>
      <c r="B2189">
        <v>4</v>
      </c>
      <c r="C2189" t="s">
        <v>216</v>
      </c>
      <c r="D2189" t="s">
        <v>219</v>
      </c>
      <c r="E2189" t="s">
        <v>37</v>
      </c>
      <c r="F2189">
        <v>9702</v>
      </c>
      <c r="G2189" t="s">
        <v>158</v>
      </c>
      <c r="H2189" t="s">
        <v>218</v>
      </c>
      <c r="I2189" t="s">
        <v>142</v>
      </c>
      <c r="J2189" s="1">
        <v>46113</v>
      </c>
      <c r="K2189" t="s">
        <v>440</v>
      </c>
      <c r="L2189">
        <v>1</v>
      </c>
      <c r="M2189" t="s">
        <v>441</v>
      </c>
      <c r="N2189" t="s">
        <v>442</v>
      </c>
      <c r="O2189" t="s">
        <v>156</v>
      </c>
      <c r="P2189" t="s">
        <v>160</v>
      </c>
      <c r="Q2189">
        <v>65703.78</v>
      </c>
      <c r="R2189">
        <v>582</v>
      </c>
      <c r="S2189">
        <v>281897.75</v>
      </c>
      <c r="T2189">
        <v>18188.62</v>
      </c>
      <c r="U2189">
        <v>181</v>
      </c>
      <c r="V2189">
        <v>45</v>
      </c>
      <c r="W2189">
        <v>13888.8</v>
      </c>
      <c r="X2189">
        <v>17696.28</v>
      </c>
      <c r="Y2189">
        <v>0</v>
      </c>
      <c r="Z2189">
        <v>0</v>
      </c>
      <c r="AA2189">
        <v>198005.35</v>
      </c>
      <c r="AB2189">
        <v>27156.27</v>
      </c>
      <c r="AC2189">
        <v>160595.72</v>
      </c>
      <c r="AD2189">
        <v>13</v>
      </c>
      <c r="AE2189">
        <v>32</v>
      </c>
      <c r="AF2189">
        <v>343</v>
      </c>
      <c r="AG2189">
        <v>118</v>
      </c>
      <c r="AH2189">
        <v>47</v>
      </c>
      <c r="AI2189">
        <v>63</v>
      </c>
      <c r="AJ2189">
        <v>0</v>
      </c>
      <c r="AK2189">
        <v>0</v>
      </c>
      <c r="AL2189">
        <v>0</v>
      </c>
      <c r="AM2189">
        <v>0</v>
      </c>
      <c r="AN2189">
        <v>0</v>
      </c>
      <c r="AO2189">
        <v>436</v>
      </c>
      <c r="AP2189">
        <v>2598</v>
      </c>
      <c r="AQ2189">
        <v>404</v>
      </c>
      <c r="AR2189">
        <v>4</v>
      </c>
      <c r="AS2189">
        <v>196</v>
      </c>
      <c r="AT2189">
        <v>580</v>
      </c>
      <c r="AU2189">
        <v>42</v>
      </c>
      <c r="AV2189">
        <v>20</v>
      </c>
      <c r="AW2189">
        <v>48</v>
      </c>
      <c r="AX2189">
        <v>0</v>
      </c>
      <c r="AY2189">
        <v>303</v>
      </c>
      <c r="AZ2189">
        <v>535</v>
      </c>
      <c r="BA2189">
        <v>289</v>
      </c>
      <c r="BB2189">
        <v>49</v>
      </c>
      <c r="BC2189">
        <v>20</v>
      </c>
      <c r="BD2189">
        <v>21</v>
      </c>
      <c r="BE2189">
        <v>0</v>
      </c>
      <c r="BF2189">
        <v>523</v>
      </c>
      <c r="BG2189">
        <v>19233</v>
      </c>
      <c r="BH2189">
        <v>11</v>
      </c>
      <c r="BI2189">
        <v>175</v>
      </c>
      <c r="BJ2189" s="2">
        <v>46132</v>
      </c>
      <c r="BK2189">
        <v>1</v>
      </c>
      <c r="BL2189" s="3" t="str">
        <f>VLOOKUP(O2189,DropDownList!$H$1:$I$7,2,FALSE)</f>
        <v>2023/24</v>
      </c>
      <c r="BM2189" s="3" t="str">
        <f t="shared" si="34"/>
        <v>SC COURT</v>
      </c>
    </row>
    <row r="2190" spans="1:65" x14ac:dyDescent="0.2">
      <c r="A2190">
        <v>2026</v>
      </c>
      <c r="B2190">
        <v>4</v>
      </c>
      <c r="C2190" t="s">
        <v>216</v>
      </c>
      <c r="D2190" t="s">
        <v>219</v>
      </c>
      <c r="E2190" t="s">
        <v>37</v>
      </c>
      <c r="F2190">
        <v>9702</v>
      </c>
      <c r="G2190" t="s">
        <v>158</v>
      </c>
      <c r="H2190" t="s">
        <v>218</v>
      </c>
      <c r="I2190" t="s">
        <v>142</v>
      </c>
      <c r="J2190" s="1">
        <v>46113</v>
      </c>
      <c r="K2190" t="s">
        <v>440</v>
      </c>
      <c r="L2190">
        <v>1</v>
      </c>
      <c r="M2190" t="s">
        <v>441</v>
      </c>
      <c r="N2190" t="s">
        <v>442</v>
      </c>
      <c r="O2190" t="s">
        <v>149</v>
      </c>
      <c r="P2190" t="s">
        <v>160</v>
      </c>
      <c r="Q2190">
        <v>92893.43</v>
      </c>
      <c r="R2190">
        <v>450</v>
      </c>
      <c r="S2190">
        <v>208804.98</v>
      </c>
      <c r="T2190">
        <v>14595</v>
      </c>
      <c r="U2190">
        <v>256</v>
      </c>
      <c r="V2190">
        <v>105</v>
      </c>
      <c r="W2190">
        <v>24392.25</v>
      </c>
      <c r="X2190">
        <v>35682.25</v>
      </c>
      <c r="Y2190">
        <v>0</v>
      </c>
      <c r="Z2190">
        <v>0</v>
      </c>
      <c r="AA2190">
        <v>101316.55</v>
      </c>
      <c r="AB2190">
        <v>6951.82</v>
      </c>
      <c r="AC2190">
        <v>87575.82</v>
      </c>
      <c r="AD2190">
        <v>44</v>
      </c>
      <c r="AE2190">
        <v>61</v>
      </c>
      <c r="AF2190">
        <v>161</v>
      </c>
      <c r="AG2190">
        <v>126</v>
      </c>
      <c r="AH2190">
        <v>30</v>
      </c>
      <c r="AI2190">
        <v>130</v>
      </c>
      <c r="AJ2190">
        <v>0</v>
      </c>
      <c r="AK2190">
        <v>0</v>
      </c>
      <c r="AL2190">
        <v>0</v>
      </c>
      <c r="AM2190">
        <v>0</v>
      </c>
      <c r="AN2190">
        <v>0</v>
      </c>
      <c r="AO2190">
        <v>323</v>
      </c>
      <c r="AP2190">
        <v>1103</v>
      </c>
      <c r="AQ2190">
        <v>293</v>
      </c>
      <c r="AR2190">
        <v>1</v>
      </c>
      <c r="AS2190">
        <v>75</v>
      </c>
      <c r="AT2190">
        <v>228</v>
      </c>
      <c r="AU2190">
        <v>7</v>
      </c>
      <c r="AV2190">
        <v>3</v>
      </c>
      <c r="AW2190">
        <v>24</v>
      </c>
      <c r="AX2190">
        <v>0</v>
      </c>
      <c r="AY2190">
        <v>135</v>
      </c>
      <c r="AZ2190">
        <v>172</v>
      </c>
      <c r="BA2190">
        <v>25</v>
      </c>
      <c r="BB2190">
        <v>13</v>
      </c>
      <c r="BC2190">
        <v>6</v>
      </c>
      <c r="BD2190">
        <v>9</v>
      </c>
      <c r="BE2190">
        <v>0</v>
      </c>
      <c r="BF2190">
        <v>419</v>
      </c>
      <c r="BG2190">
        <v>52118.98</v>
      </c>
      <c r="BH2190">
        <v>3</v>
      </c>
      <c r="BI2190">
        <v>253</v>
      </c>
      <c r="BJ2190" s="2">
        <v>46132</v>
      </c>
      <c r="BK2190">
        <v>0</v>
      </c>
      <c r="BL2190" s="3" t="str">
        <f>VLOOKUP(O2190,DropDownList!$H$1:$I$7,2,FALSE)</f>
        <v>2025/26</v>
      </c>
      <c r="BM2190" s="3" t="str">
        <f t="shared" si="34"/>
        <v>SC COURT</v>
      </c>
    </row>
    <row r="2191" spans="1:65" x14ac:dyDescent="0.2">
      <c r="A2191">
        <v>2026</v>
      </c>
      <c r="B2191">
        <v>4</v>
      </c>
      <c r="C2191" t="s">
        <v>216</v>
      </c>
      <c r="D2191" t="s">
        <v>219</v>
      </c>
      <c r="E2191" t="s">
        <v>37</v>
      </c>
      <c r="F2191">
        <v>9702</v>
      </c>
      <c r="G2191" t="s">
        <v>158</v>
      </c>
      <c r="H2191" t="s">
        <v>218</v>
      </c>
      <c r="I2191" t="s">
        <v>142</v>
      </c>
      <c r="J2191" s="1">
        <v>46113</v>
      </c>
      <c r="K2191" t="s">
        <v>440</v>
      </c>
      <c r="L2191">
        <v>1</v>
      </c>
      <c r="M2191" t="s">
        <v>441</v>
      </c>
      <c r="N2191" t="s">
        <v>442</v>
      </c>
      <c r="O2191" t="s">
        <v>156</v>
      </c>
      <c r="P2191" t="s">
        <v>161</v>
      </c>
      <c r="Q2191">
        <v>1041.6400000000001</v>
      </c>
      <c r="R2191">
        <v>532</v>
      </c>
      <c r="S2191">
        <v>11775</v>
      </c>
      <c r="T2191">
        <v>760</v>
      </c>
      <c r="U2191">
        <v>166</v>
      </c>
      <c r="V2191">
        <v>11</v>
      </c>
      <c r="W2191">
        <v>191.56</v>
      </c>
      <c r="X2191">
        <v>191.56</v>
      </c>
      <c r="Y2191">
        <v>0</v>
      </c>
      <c r="Z2191">
        <v>0</v>
      </c>
      <c r="AA2191">
        <v>9973.36</v>
      </c>
      <c r="AB2191">
        <v>0</v>
      </c>
      <c r="AC2191">
        <v>0</v>
      </c>
      <c r="AD2191">
        <v>10</v>
      </c>
      <c r="AE2191">
        <v>1</v>
      </c>
      <c r="AF2191">
        <v>425</v>
      </c>
      <c r="AG2191">
        <v>4</v>
      </c>
      <c r="AH2191">
        <v>43</v>
      </c>
      <c r="AI2191">
        <v>60</v>
      </c>
      <c r="AJ2191">
        <v>0</v>
      </c>
      <c r="AK2191">
        <v>0</v>
      </c>
      <c r="AL2191">
        <v>0</v>
      </c>
      <c r="AM2191">
        <v>0</v>
      </c>
      <c r="AN2191">
        <v>0</v>
      </c>
      <c r="AO2191">
        <v>395</v>
      </c>
      <c r="AP2191">
        <v>2441</v>
      </c>
      <c r="AQ2191">
        <v>377</v>
      </c>
      <c r="AR2191">
        <v>0</v>
      </c>
      <c r="AS2191">
        <v>186</v>
      </c>
      <c r="AT2191">
        <v>536</v>
      </c>
      <c r="AU2191">
        <v>38</v>
      </c>
      <c r="AV2191">
        <v>18</v>
      </c>
      <c r="AW2191">
        <v>47</v>
      </c>
      <c r="AX2191">
        <v>0</v>
      </c>
      <c r="AY2191">
        <v>291</v>
      </c>
      <c r="AZ2191">
        <v>507</v>
      </c>
      <c r="BA2191">
        <v>273</v>
      </c>
      <c r="BB2191">
        <v>49</v>
      </c>
      <c r="BC2191">
        <v>21</v>
      </c>
      <c r="BD2191">
        <v>18</v>
      </c>
      <c r="BE2191">
        <v>0</v>
      </c>
      <c r="BF2191">
        <v>484</v>
      </c>
      <c r="BG2191">
        <v>1020</v>
      </c>
      <c r="BH2191">
        <v>0</v>
      </c>
      <c r="BI2191">
        <v>165</v>
      </c>
      <c r="BJ2191" s="2">
        <v>46132</v>
      </c>
      <c r="BK2191">
        <v>1</v>
      </c>
      <c r="BL2191" s="3" t="str">
        <f>VLOOKUP(O2191,DropDownList!$H$1:$I$7,2,FALSE)</f>
        <v>2023/24</v>
      </c>
      <c r="BM2191" s="3" t="str">
        <f t="shared" si="34"/>
        <v>VSUR</v>
      </c>
    </row>
    <row r="2192" spans="1:65" x14ac:dyDescent="0.2">
      <c r="A2192">
        <v>2026</v>
      </c>
      <c r="B2192">
        <v>4</v>
      </c>
      <c r="C2192" t="s">
        <v>216</v>
      </c>
      <c r="D2192" t="s">
        <v>219</v>
      </c>
      <c r="E2192" t="s">
        <v>37</v>
      </c>
      <c r="F2192">
        <v>9702</v>
      </c>
      <c r="G2192" t="s">
        <v>158</v>
      </c>
      <c r="H2192" t="s">
        <v>218</v>
      </c>
      <c r="I2192" t="s">
        <v>142</v>
      </c>
      <c r="J2192" s="1">
        <v>46113</v>
      </c>
      <c r="K2192" t="s">
        <v>440</v>
      </c>
      <c r="L2192">
        <v>1</v>
      </c>
      <c r="M2192" t="s">
        <v>441</v>
      </c>
      <c r="N2192" t="s">
        <v>442</v>
      </c>
      <c r="O2192" t="s">
        <v>156</v>
      </c>
      <c r="P2192" t="s">
        <v>159</v>
      </c>
      <c r="Q2192">
        <v>0</v>
      </c>
      <c r="R2192">
        <v>8</v>
      </c>
      <c r="S2192">
        <v>171988</v>
      </c>
      <c r="T2192">
        <v>185.48</v>
      </c>
      <c r="U2192">
        <v>0</v>
      </c>
      <c r="V2192">
        <v>0</v>
      </c>
      <c r="W2192">
        <v>0</v>
      </c>
      <c r="X2192">
        <v>0</v>
      </c>
      <c r="Y2192">
        <v>0</v>
      </c>
      <c r="Z2192">
        <v>0</v>
      </c>
      <c r="AA2192">
        <v>171802.52</v>
      </c>
      <c r="AB2192">
        <v>0</v>
      </c>
      <c r="AC2192">
        <v>0</v>
      </c>
      <c r="AD2192">
        <v>0</v>
      </c>
      <c r="AE2192">
        <v>0</v>
      </c>
      <c r="AF2192">
        <v>7</v>
      </c>
      <c r="AG2192">
        <v>0</v>
      </c>
      <c r="AH2192">
        <v>0</v>
      </c>
      <c r="AI2192">
        <v>0</v>
      </c>
      <c r="AJ2192">
        <v>0</v>
      </c>
      <c r="AK2192">
        <v>0</v>
      </c>
      <c r="AL2192">
        <v>0</v>
      </c>
      <c r="AM2192">
        <v>0</v>
      </c>
      <c r="AN2192">
        <v>0</v>
      </c>
      <c r="AO2192">
        <v>4</v>
      </c>
      <c r="AP2192">
        <v>4</v>
      </c>
      <c r="AQ2192">
        <v>3</v>
      </c>
      <c r="AR2192">
        <v>0</v>
      </c>
      <c r="AS2192">
        <v>0</v>
      </c>
      <c r="AT2192">
        <v>0</v>
      </c>
      <c r="AU2192">
        <v>0</v>
      </c>
      <c r="AV2192">
        <v>0</v>
      </c>
      <c r="AW2192">
        <v>0</v>
      </c>
      <c r="AX2192">
        <v>0</v>
      </c>
      <c r="AY2192">
        <v>0</v>
      </c>
      <c r="AZ2192">
        <v>0</v>
      </c>
      <c r="BA2192">
        <v>0</v>
      </c>
      <c r="BB2192">
        <v>0</v>
      </c>
      <c r="BC2192">
        <v>0</v>
      </c>
      <c r="BD2192">
        <v>0</v>
      </c>
      <c r="BE2192">
        <v>0</v>
      </c>
      <c r="BF2192">
        <v>0</v>
      </c>
      <c r="BG2192">
        <v>0</v>
      </c>
      <c r="BH2192">
        <v>1</v>
      </c>
      <c r="BI2192">
        <v>0</v>
      </c>
      <c r="BJ2192" s="2">
        <v>46132</v>
      </c>
      <c r="BK2192">
        <v>0</v>
      </c>
      <c r="BL2192" s="3" t="str">
        <f>VLOOKUP(O2192,DropDownList!$H$1:$I$7,2,FALSE)</f>
        <v>2023/24</v>
      </c>
      <c r="BM2192" s="3" t="str">
        <f t="shared" si="34"/>
        <v>CONF</v>
      </c>
    </row>
    <row r="2193" spans="1:65" x14ac:dyDescent="0.2">
      <c r="A2193">
        <v>2026</v>
      </c>
      <c r="B2193">
        <v>4</v>
      </c>
      <c r="C2193" t="s">
        <v>216</v>
      </c>
      <c r="D2193" t="s">
        <v>219</v>
      </c>
      <c r="E2193" t="s">
        <v>37</v>
      </c>
      <c r="F2193">
        <v>9702</v>
      </c>
      <c r="G2193" t="s">
        <v>158</v>
      </c>
      <c r="H2193" t="s">
        <v>218</v>
      </c>
      <c r="I2193" t="s">
        <v>142</v>
      </c>
      <c r="J2193" s="1">
        <v>46113</v>
      </c>
      <c r="K2193" t="s">
        <v>440</v>
      </c>
      <c r="L2193">
        <v>1</v>
      </c>
      <c r="M2193" t="s">
        <v>441</v>
      </c>
      <c r="N2193" t="s">
        <v>442</v>
      </c>
      <c r="O2193" t="s">
        <v>155</v>
      </c>
      <c r="P2193" t="s">
        <v>159</v>
      </c>
      <c r="Q2193">
        <v>0</v>
      </c>
      <c r="R2193">
        <v>2</v>
      </c>
      <c r="S2193">
        <v>34402.67</v>
      </c>
      <c r="T2193">
        <v>43.47</v>
      </c>
      <c r="U2193">
        <v>0</v>
      </c>
      <c r="V2193">
        <v>0</v>
      </c>
      <c r="W2193">
        <v>0</v>
      </c>
      <c r="X2193">
        <v>0</v>
      </c>
      <c r="Y2193">
        <v>0</v>
      </c>
      <c r="Z2193">
        <v>0</v>
      </c>
      <c r="AA2193">
        <v>34359.199999999997</v>
      </c>
      <c r="AB2193">
        <v>0</v>
      </c>
      <c r="AC2193">
        <v>0</v>
      </c>
      <c r="AD2193">
        <v>0</v>
      </c>
      <c r="AE2193">
        <v>0</v>
      </c>
      <c r="AF2193">
        <v>1</v>
      </c>
      <c r="AG2193">
        <v>0</v>
      </c>
      <c r="AH2193">
        <v>0</v>
      </c>
      <c r="AI2193">
        <v>0</v>
      </c>
      <c r="AJ2193">
        <v>0</v>
      </c>
      <c r="AK2193">
        <v>0</v>
      </c>
      <c r="AL2193">
        <v>0</v>
      </c>
      <c r="AM2193">
        <v>0</v>
      </c>
      <c r="AN2193">
        <v>0</v>
      </c>
      <c r="AO2193">
        <v>0</v>
      </c>
      <c r="AP2193">
        <v>0</v>
      </c>
      <c r="AQ2193">
        <v>0</v>
      </c>
      <c r="AR2193">
        <v>0</v>
      </c>
      <c r="AS2193">
        <v>0</v>
      </c>
      <c r="AT2193">
        <v>0</v>
      </c>
      <c r="AU2193">
        <v>0</v>
      </c>
      <c r="AV2193">
        <v>0</v>
      </c>
      <c r="AW2193">
        <v>0</v>
      </c>
      <c r="AX2193">
        <v>0</v>
      </c>
      <c r="AY2193">
        <v>0</v>
      </c>
      <c r="AZ2193">
        <v>0</v>
      </c>
      <c r="BA2193">
        <v>0</v>
      </c>
      <c r="BB2193">
        <v>0</v>
      </c>
      <c r="BC2193">
        <v>0</v>
      </c>
      <c r="BD2193">
        <v>0</v>
      </c>
      <c r="BE2193">
        <v>0</v>
      </c>
      <c r="BF2193">
        <v>0</v>
      </c>
      <c r="BG2193">
        <v>0</v>
      </c>
      <c r="BH2193">
        <v>1</v>
      </c>
      <c r="BI2193">
        <v>0</v>
      </c>
      <c r="BJ2193" s="2">
        <v>46132</v>
      </c>
      <c r="BK2193">
        <v>0</v>
      </c>
      <c r="BL2193" s="3" t="str">
        <f>VLOOKUP(O2193,DropDownList!$H$1:$I$7,2,FALSE)</f>
        <v>2022/23</v>
      </c>
      <c r="BM2193" s="3" t="str">
        <f t="shared" si="34"/>
        <v>CONF</v>
      </c>
    </row>
    <row r="2194" spans="1:65" x14ac:dyDescent="0.2">
      <c r="A2194">
        <v>2026</v>
      </c>
      <c r="B2194">
        <v>4</v>
      </c>
      <c r="C2194" t="s">
        <v>216</v>
      </c>
      <c r="D2194" t="s">
        <v>219</v>
      </c>
      <c r="E2194" t="s">
        <v>37</v>
      </c>
      <c r="F2194">
        <v>9702</v>
      </c>
      <c r="G2194" t="s">
        <v>158</v>
      </c>
      <c r="H2194" t="s">
        <v>218</v>
      </c>
      <c r="I2194" t="s">
        <v>142</v>
      </c>
      <c r="J2194" s="1">
        <v>46113</v>
      </c>
      <c r="K2194" t="s">
        <v>440</v>
      </c>
      <c r="L2194">
        <v>1</v>
      </c>
      <c r="M2194" t="s">
        <v>441</v>
      </c>
      <c r="N2194" t="s">
        <v>442</v>
      </c>
      <c r="O2194" t="s">
        <v>147</v>
      </c>
      <c r="P2194" t="s">
        <v>160</v>
      </c>
      <c r="Q2194">
        <v>77526.539999999994</v>
      </c>
      <c r="R2194">
        <v>585</v>
      </c>
      <c r="S2194">
        <v>259634</v>
      </c>
      <c r="T2194">
        <v>11410</v>
      </c>
      <c r="U2194">
        <v>254</v>
      </c>
      <c r="V2194">
        <v>79</v>
      </c>
      <c r="W2194">
        <v>24256.37</v>
      </c>
      <c r="X2194">
        <v>25076.37</v>
      </c>
      <c r="Y2194">
        <v>0</v>
      </c>
      <c r="Z2194">
        <v>0</v>
      </c>
      <c r="AA2194">
        <v>170697.46</v>
      </c>
      <c r="AB2194">
        <v>15008.83</v>
      </c>
      <c r="AC2194">
        <v>145835.28</v>
      </c>
      <c r="AD2194">
        <v>35</v>
      </c>
      <c r="AE2194">
        <v>44</v>
      </c>
      <c r="AF2194">
        <v>304</v>
      </c>
      <c r="AG2194">
        <v>150</v>
      </c>
      <c r="AH2194">
        <v>24</v>
      </c>
      <c r="AI2194">
        <v>104</v>
      </c>
      <c r="AJ2194">
        <v>0</v>
      </c>
      <c r="AK2194">
        <v>0</v>
      </c>
      <c r="AL2194">
        <v>0</v>
      </c>
      <c r="AM2194">
        <v>0</v>
      </c>
      <c r="AN2194">
        <v>0</v>
      </c>
      <c r="AO2194">
        <v>436</v>
      </c>
      <c r="AP2194">
        <v>2084</v>
      </c>
      <c r="AQ2194">
        <v>286</v>
      </c>
      <c r="AR2194">
        <v>0</v>
      </c>
      <c r="AS2194">
        <v>175</v>
      </c>
      <c r="AT2194">
        <v>464</v>
      </c>
      <c r="AU2194">
        <v>34</v>
      </c>
      <c r="AV2194">
        <v>22</v>
      </c>
      <c r="AW2194">
        <v>25</v>
      </c>
      <c r="AX2194">
        <v>0</v>
      </c>
      <c r="AY2194">
        <v>251</v>
      </c>
      <c r="AZ2194">
        <v>444</v>
      </c>
      <c r="BA2194">
        <v>189</v>
      </c>
      <c r="BB2194">
        <v>54</v>
      </c>
      <c r="BC2194">
        <v>23</v>
      </c>
      <c r="BD2194">
        <v>17</v>
      </c>
      <c r="BE2194">
        <v>0</v>
      </c>
      <c r="BF2194">
        <v>557</v>
      </c>
      <c r="BG2194">
        <v>40534</v>
      </c>
      <c r="BH2194">
        <v>3</v>
      </c>
      <c r="BI2194">
        <v>254</v>
      </c>
      <c r="BJ2194" s="2">
        <v>46132</v>
      </c>
      <c r="BK2194">
        <v>0</v>
      </c>
      <c r="BL2194" s="3" t="str">
        <f>VLOOKUP(O2194,DropDownList!$H$1:$I$7,2,FALSE)</f>
        <v>2024/25</v>
      </c>
      <c r="BM2194" s="3" t="str">
        <f t="shared" si="34"/>
        <v>SC COURT</v>
      </c>
    </row>
    <row r="2195" spans="1:65" x14ac:dyDescent="0.2">
      <c r="A2195">
        <v>2026</v>
      </c>
      <c r="B2195">
        <v>4</v>
      </c>
      <c r="C2195" t="s">
        <v>216</v>
      </c>
      <c r="D2195" t="s">
        <v>220</v>
      </c>
      <c r="E2195" t="s">
        <v>38</v>
      </c>
      <c r="F2195">
        <v>9360</v>
      </c>
      <c r="G2195" t="s">
        <v>141</v>
      </c>
      <c r="H2195" t="s">
        <v>221</v>
      </c>
      <c r="I2195" t="s">
        <v>221</v>
      </c>
      <c r="J2195" s="1">
        <v>46113</v>
      </c>
      <c r="K2195" t="s">
        <v>440</v>
      </c>
      <c r="L2195">
        <v>1</v>
      </c>
      <c r="M2195" t="s">
        <v>441</v>
      </c>
      <c r="N2195" t="s">
        <v>442</v>
      </c>
      <c r="O2195" t="s">
        <v>155</v>
      </c>
      <c r="P2195" t="s">
        <v>152</v>
      </c>
      <c r="Q2195">
        <v>0</v>
      </c>
      <c r="R2195">
        <v>126</v>
      </c>
      <c r="S2195">
        <v>5040</v>
      </c>
      <c r="T2195">
        <v>2480</v>
      </c>
      <c r="U2195">
        <v>0</v>
      </c>
      <c r="V2195">
        <v>0</v>
      </c>
      <c r="W2195">
        <v>0</v>
      </c>
      <c r="X2195">
        <v>0</v>
      </c>
      <c r="Y2195">
        <v>0</v>
      </c>
      <c r="Z2195">
        <v>0</v>
      </c>
      <c r="AA2195">
        <v>2560</v>
      </c>
      <c r="AB2195">
        <v>0</v>
      </c>
      <c r="AC2195">
        <v>2560</v>
      </c>
      <c r="AD2195">
        <v>0</v>
      </c>
      <c r="AE2195">
        <v>0</v>
      </c>
      <c r="AF2195">
        <v>64</v>
      </c>
      <c r="AG2195">
        <v>0</v>
      </c>
      <c r="AH2195">
        <v>62</v>
      </c>
      <c r="AI2195">
        <v>0</v>
      </c>
      <c r="AJ2195">
        <v>0</v>
      </c>
      <c r="AK2195">
        <v>0</v>
      </c>
      <c r="AL2195">
        <v>0</v>
      </c>
      <c r="AM2195">
        <v>0</v>
      </c>
      <c r="AN2195">
        <v>0</v>
      </c>
      <c r="AO2195">
        <v>0</v>
      </c>
      <c r="AP2195">
        <v>0</v>
      </c>
      <c r="AQ2195">
        <v>0</v>
      </c>
      <c r="AR2195">
        <v>0</v>
      </c>
      <c r="AS2195">
        <v>0</v>
      </c>
      <c r="AT2195">
        <v>0</v>
      </c>
      <c r="AU2195">
        <v>0</v>
      </c>
      <c r="AV2195">
        <v>0</v>
      </c>
      <c r="AW2195">
        <v>0</v>
      </c>
      <c r="AX2195">
        <v>0</v>
      </c>
      <c r="AY2195">
        <v>0</v>
      </c>
      <c r="AZ2195">
        <v>0</v>
      </c>
      <c r="BA2195">
        <v>0</v>
      </c>
      <c r="BB2195">
        <v>0</v>
      </c>
      <c r="BC2195">
        <v>0</v>
      </c>
      <c r="BD2195">
        <v>0</v>
      </c>
      <c r="BE2195">
        <v>0</v>
      </c>
      <c r="BF2195">
        <v>0</v>
      </c>
      <c r="BG2195">
        <v>0</v>
      </c>
      <c r="BH2195">
        <v>0</v>
      </c>
      <c r="BI2195">
        <v>0</v>
      </c>
      <c r="BJ2195" s="2">
        <v>46132</v>
      </c>
      <c r="BK2195">
        <v>0</v>
      </c>
      <c r="BL2195" s="3" t="str">
        <f>VLOOKUP(O2195,DropDownList!$H$1:$I$7,2,FALSE)</f>
        <v>2022/23</v>
      </c>
      <c r="BM2195" s="3" t="str">
        <f t="shared" si="34"/>
        <v>PCOA</v>
      </c>
    </row>
    <row r="2196" spans="1:65" x14ac:dyDescent="0.2">
      <c r="A2196">
        <v>2026</v>
      </c>
      <c r="B2196">
        <v>4</v>
      </c>
      <c r="C2196" t="s">
        <v>216</v>
      </c>
      <c r="D2196" t="s">
        <v>220</v>
      </c>
      <c r="E2196" t="s">
        <v>38</v>
      </c>
      <c r="F2196">
        <v>9360</v>
      </c>
      <c r="G2196" t="s">
        <v>141</v>
      </c>
      <c r="H2196" t="s">
        <v>221</v>
      </c>
      <c r="I2196" t="s">
        <v>221</v>
      </c>
      <c r="J2196" s="1">
        <v>46113</v>
      </c>
      <c r="K2196" t="s">
        <v>440</v>
      </c>
      <c r="L2196">
        <v>1</v>
      </c>
      <c r="M2196" t="s">
        <v>441</v>
      </c>
      <c r="N2196" t="s">
        <v>442</v>
      </c>
      <c r="O2196" t="s">
        <v>155</v>
      </c>
      <c r="P2196" t="s">
        <v>150</v>
      </c>
      <c r="Q2196">
        <v>12360.12</v>
      </c>
      <c r="R2196">
        <v>398</v>
      </c>
      <c r="S2196">
        <v>64543.71</v>
      </c>
      <c r="T2196">
        <v>7817.83</v>
      </c>
      <c r="U2196">
        <v>92</v>
      </c>
      <c r="V2196">
        <v>35</v>
      </c>
      <c r="W2196">
        <v>5235.7700000000004</v>
      </c>
      <c r="X2196">
        <v>5235.7700000000004</v>
      </c>
      <c r="Y2196">
        <v>343</v>
      </c>
      <c r="Z2196">
        <v>56725.88</v>
      </c>
      <c r="AA2196">
        <v>44365.760000000002</v>
      </c>
      <c r="AB2196">
        <v>14363.66</v>
      </c>
      <c r="AC2196">
        <v>30002.1</v>
      </c>
      <c r="AD2196">
        <v>22</v>
      </c>
      <c r="AE2196">
        <v>13</v>
      </c>
      <c r="AF2196">
        <v>246</v>
      </c>
      <c r="AG2196">
        <v>50</v>
      </c>
      <c r="AH2196">
        <v>55</v>
      </c>
      <c r="AI2196">
        <v>42</v>
      </c>
      <c r="AJ2196">
        <v>71</v>
      </c>
      <c r="AK2196">
        <v>28</v>
      </c>
      <c r="AL2196">
        <v>8</v>
      </c>
      <c r="AM2196">
        <v>13</v>
      </c>
      <c r="AN2196">
        <v>6</v>
      </c>
      <c r="AO2196">
        <v>278</v>
      </c>
      <c r="AP2196">
        <v>1348</v>
      </c>
      <c r="AQ2196">
        <v>310</v>
      </c>
      <c r="AR2196">
        <v>0</v>
      </c>
      <c r="AS2196">
        <v>155</v>
      </c>
      <c r="AT2196">
        <v>50</v>
      </c>
      <c r="AU2196">
        <v>11</v>
      </c>
      <c r="AV2196">
        <v>3</v>
      </c>
      <c r="AW2196">
        <v>0</v>
      </c>
      <c r="AX2196">
        <v>0</v>
      </c>
      <c r="AY2196">
        <v>217</v>
      </c>
      <c r="AZ2196">
        <v>325</v>
      </c>
      <c r="BA2196">
        <v>178</v>
      </c>
      <c r="BB2196">
        <v>26</v>
      </c>
      <c r="BC2196">
        <v>15</v>
      </c>
      <c r="BD2196">
        <v>12</v>
      </c>
      <c r="BE2196">
        <v>0</v>
      </c>
      <c r="BF2196">
        <v>282</v>
      </c>
      <c r="BG2196">
        <v>6553.97</v>
      </c>
      <c r="BH2196">
        <v>5</v>
      </c>
      <c r="BI2196">
        <v>92</v>
      </c>
      <c r="BJ2196" s="2">
        <v>46132</v>
      </c>
      <c r="BK2196">
        <v>0</v>
      </c>
      <c r="BL2196" s="3" t="str">
        <f>VLOOKUP(O2196,DropDownList!$H$1:$I$7,2,FALSE)</f>
        <v>2022/23</v>
      </c>
      <c r="BM2196" s="3" t="str">
        <f t="shared" si="34"/>
        <v>FISCAL FINES</v>
      </c>
    </row>
    <row r="2197" spans="1:65" x14ac:dyDescent="0.2">
      <c r="A2197">
        <v>2026</v>
      </c>
      <c r="B2197">
        <v>4</v>
      </c>
      <c r="C2197" t="s">
        <v>216</v>
      </c>
      <c r="D2197" t="s">
        <v>220</v>
      </c>
      <c r="E2197" t="s">
        <v>38</v>
      </c>
      <c r="F2197">
        <v>9360</v>
      </c>
      <c r="G2197" t="s">
        <v>141</v>
      </c>
      <c r="H2197" t="s">
        <v>221</v>
      </c>
      <c r="I2197" t="s">
        <v>221</v>
      </c>
      <c r="J2197" s="1">
        <v>46113</v>
      </c>
      <c r="K2197" t="s">
        <v>440</v>
      </c>
      <c r="L2197">
        <v>1</v>
      </c>
      <c r="M2197" t="s">
        <v>441</v>
      </c>
      <c r="N2197" t="s">
        <v>442</v>
      </c>
      <c r="O2197" t="s">
        <v>149</v>
      </c>
      <c r="P2197" t="s">
        <v>150</v>
      </c>
      <c r="Q2197">
        <v>36262.11</v>
      </c>
      <c r="R2197">
        <v>366</v>
      </c>
      <c r="S2197">
        <v>57869.98</v>
      </c>
      <c r="T2197">
        <v>1734</v>
      </c>
      <c r="U2197">
        <v>247</v>
      </c>
      <c r="V2197">
        <v>134</v>
      </c>
      <c r="W2197">
        <v>17170.88</v>
      </c>
      <c r="X2197">
        <v>18949.330000000002</v>
      </c>
      <c r="Y2197">
        <v>354</v>
      </c>
      <c r="Z2197">
        <v>56135.98</v>
      </c>
      <c r="AA2197">
        <v>19873.87</v>
      </c>
      <c r="AB2197">
        <v>4431.4799999999996</v>
      </c>
      <c r="AC2197">
        <v>15442.39</v>
      </c>
      <c r="AD2197">
        <v>109</v>
      </c>
      <c r="AE2197">
        <v>25</v>
      </c>
      <c r="AF2197">
        <v>106</v>
      </c>
      <c r="AG2197">
        <v>54</v>
      </c>
      <c r="AH2197">
        <v>12</v>
      </c>
      <c r="AI2197">
        <v>193</v>
      </c>
      <c r="AJ2197">
        <v>52</v>
      </c>
      <c r="AK2197">
        <v>27</v>
      </c>
      <c r="AL2197">
        <v>2</v>
      </c>
      <c r="AM2197">
        <v>4</v>
      </c>
      <c r="AN2197">
        <v>0</v>
      </c>
      <c r="AO2197">
        <v>288</v>
      </c>
      <c r="AP2197">
        <v>791</v>
      </c>
      <c r="AQ2197">
        <v>289</v>
      </c>
      <c r="AR2197">
        <v>21</v>
      </c>
      <c r="AS2197">
        <v>39</v>
      </c>
      <c r="AT2197">
        <v>14</v>
      </c>
      <c r="AU2197">
        <v>2</v>
      </c>
      <c r="AV2197">
        <v>1</v>
      </c>
      <c r="AW2197">
        <v>0</v>
      </c>
      <c r="AX2197">
        <v>0</v>
      </c>
      <c r="AY2197">
        <v>116</v>
      </c>
      <c r="AZ2197">
        <v>175</v>
      </c>
      <c r="BA2197">
        <v>24</v>
      </c>
      <c r="BB2197">
        <v>12</v>
      </c>
      <c r="BC2197">
        <v>6</v>
      </c>
      <c r="BD2197">
        <v>6</v>
      </c>
      <c r="BE2197">
        <v>0</v>
      </c>
      <c r="BF2197">
        <v>288</v>
      </c>
      <c r="BG2197">
        <v>29061.26</v>
      </c>
      <c r="BH2197">
        <v>1</v>
      </c>
      <c r="BI2197">
        <v>247</v>
      </c>
      <c r="BJ2197" s="2">
        <v>46132</v>
      </c>
      <c r="BK2197">
        <v>0</v>
      </c>
      <c r="BL2197" s="3" t="str">
        <f>VLOOKUP(O2197,DropDownList!$H$1:$I$7,2,FALSE)</f>
        <v>2025/26</v>
      </c>
      <c r="BM2197" s="3" t="str">
        <f t="shared" si="34"/>
        <v>FISCAL FINES</v>
      </c>
    </row>
    <row r="2198" spans="1:65" x14ac:dyDescent="0.2">
      <c r="A2198">
        <v>2026</v>
      </c>
      <c r="B2198">
        <v>4</v>
      </c>
      <c r="C2198" t="s">
        <v>216</v>
      </c>
      <c r="D2198" t="s">
        <v>220</v>
      </c>
      <c r="E2198" t="s">
        <v>38</v>
      </c>
      <c r="F2198">
        <v>9360</v>
      </c>
      <c r="G2198" t="s">
        <v>141</v>
      </c>
      <c r="H2198" t="s">
        <v>221</v>
      </c>
      <c r="I2198" t="s">
        <v>221</v>
      </c>
      <c r="J2198" s="1">
        <v>46113</v>
      </c>
      <c r="K2198" t="s">
        <v>440</v>
      </c>
      <c r="L2198">
        <v>1</v>
      </c>
      <c r="M2198" t="s">
        <v>441</v>
      </c>
      <c r="N2198" t="s">
        <v>442</v>
      </c>
      <c r="O2198" t="s">
        <v>147</v>
      </c>
      <c r="P2198" t="s">
        <v>146</v>
      </c>
      <c r="Q2198">
        <v>670</v>
      </c>
      <c r="R2198">
        <v>275</v>
      </c>
      <c r="S2198">
        <v>3940</v>
      </c>
      <c r="T2198">
        <v>50</v>
      </c>
      <c r="U2198">
        <v>93</v>
      </c>
      <c r="V2198">
        <v>17</v>
      </c>
      <c r="W2198">
        <v>310</v>
      </c>
      <c r="X2198">
        <v>310</v>
      </c>
      <c r="Y2198">
        <v>0</v>
      </c>
      <c r="Z2198">
        <v>0</v>
      </c>
      <c r="AA2198">
        <v>3220</v>
      </c>
      <c r="AB2198">
        <v>0</v>
      </c>
      <c r="AC2198">
        <v>0</v>
      </c>
      <c r="AD2198">
        <v>17</v>
      </c>
      <c r="AE2198">
        <v>0</v>
      </c>
      <c r="AF2198">
        <v>230</v>
      </c>
      <c r="AG2198">
        <v>1</v>
      </c>
      <c r="AH2198">
        <v>3</v>
      </c>
      <c r="AI2198">
        <v>41</v>
      </c>
      <c r="AJ2198">
        <v>0</v>
      </c>
      <c r="AK2198">
        <v>0</v>
      </c>
      <c r="AL2198">
        <v>0</v>
      </c>
      <c r="AM2198">
        <v>0</v>
      </c>
      <c r="AN2198">
        <v>0</v>
      </c>
      <c r="AO2198">
        <v>187</v>
      </c>
      <c r="AP2198">
        <v>618</v>
      </c>
      <c r="AQ2198">
        <v>183</v>
      </c>
      <c r="AR2198">
        <v>0</v>
      </c>
      <c r="AS2198">
        <v>65</v>
      </c>
      <c r="AT2198">
        <v>14</v>
      </c>
      <c r="AU2198">
        <v>11</v>
      </c>
      <c r="AV2198">
        <v>3</v>
      </c>
      <c r="AW2198">
        <v>3</v>
      </c>
      <c r="AX2198">
        <v>0</v>
      </c>
      <c r="AY2198">
        <v>89</v>
      </c>
      <c r="AZ2198">
        <v>123</v>
      </c>
      <c r="BA2198">
        <v>38</v>
      </c>
      <c r="BB2198">
        <v>29</v>
      </c>
      <c r="BC2198">
        <v>11</v>
      </c>
      <c r="BD2198">
        <v>9</v>
      </c>
      <c r="BE2198">
        <v>0</v>
      </c>
      <c r="BF2198">
        <v>272</v>
      </c>
      <c r="BG2198">
        <v>660</v>
      </c>
      <c r="BH2198">
        <v>0</v>
      </c>
      <c r="BI2198">
        <v>93</v>
      </c>
      <c r="BJ2198" s="2">
        <v>46132</v>
      </c>
      <c r="BK2198">
        <v>0</v>
      </c>
      <c r="BL2198" s="3" t="str">
        <f>VLOOKUP(O2198,DropDownList!$H$1:$I$7,2,FALSE)</f>
        <v>2024/25</v>
      </c>
      <c r="BM2198" s="3" t="str">
        <f t="shared" si="34"/>
        <v>VSUR</v>
      </c>
    </row>
    <row r="2199" spans="1:65" x14ac:dyDescent="0.2">
      <c r="A2199">
        <v>2026</v>
      </c>
      <c r="B2199">
        <v>4</v>
      </c>
      <c r="C2199" t="s">
        <v>216</v>
      </c>
      <c r="D2199" t="s">
        <v>220</v>
      </c>
      <c r="E2199" t="s">
        <v>38</v>
      </c>
      <c r="F2199">
        <v>9360</v>
      </c>
      <c r="G2199" t="s">
        <v>141</v>
      </c>
      <c r="H2199" t="s">
        <v>221</v>
      </c>
      <c r="I2199" t="s">
        <v>221</v>
      </c>
      <c r="J2199" s="1">
        <v>46113</v>
      </c>
      <c r="K2199" t="s">
        <v>440</v>
      </c>
      <c r="L2199">
        <v>1</v>
      </c>
      <c r="M2199" t="s">
        <v>441</v>
      </c>
      <c r="N2199" t="s">
        <v>442</v>
      </c>
      <c r="O2199" t="s">
        <v>147</v>
      </c>
      <c r="P2199" t="s">
        <v>154</v>
      </c>
      <c r="Q2199">
        <v>19654.400000000001</v>
      </c>
      <c r="R2199">
        <v>276</v>
      </c>
      <c r="S2199">
        <v>64438</v>
      </c>
      <c r="T2199">
        <v>955</v>
      </c>
      <c r="U2199">
        <v>94</v>
      </c>
      <c r="V2199">
        <v>32</v>
      </c>
      <c r="W2199">
        <v>7366.01</v>
      </c>
      <c r="X2199">
        <v>7649.01</v>
      </c>
      <c r="Y2199">
        <v>0</v>
      </c>
      <c r="Z2199">
        <v>0</v>
      </c>
      <c r="AA2199">
        <v>43828.6</v>
      </c>
      <c r="AB2199">
        <v>679.67</v>
      </c>
      <c r="AC2199">
        <v>39928.93</v>
      </c>
      <c r="AD2199">
        <v>17</v>
      </c>
      <c r="AE2199">
        <v>15</v>
      </c>
      <c r="AF2199">
        <v>178</v>
      </c>
      <c r="AG2199">
        <v>53</v>
      </c>
      <c r="AH2199">
        <v>3</v>
      </c>
      <c r="AI2199">
        <v>41</v>
      </c>
      <c r="AJ2199">
        <v>0</v>
      </c>
      <c r="AK2199">
        <v>0</v>
      </c>
      <c r="AL2199">
        <v>0</v>
      </c>
      <c r="AM2199">
        <v>0</v>
      </c>
      <c r="AN2199">
        <v>0</v>
      </c>
      <c r="AO2199">
        <v>188</v>
      </c>
      <c r="AP2199">
        <v>627</v>
      </c>
      <c r="AQ2199">
        <v>184</v>
      </c>
      <c r="AR2199">
        <v>0</v>
      </c>
      <c r="AS2199">
        <v>66</v>
      </c>
      <c r="AT2199">
        <v>14</v>
      </c>
      <c r="AU2199">
        <v>11</v>
      </c>
      <c r="AV2199">
        <v>3</v>
      </c>
      <c r="AW2199">
        <v>3</v>
      </c>
      <c r="AX2199">
        <v>0</v>
      </c>
      <c r="AY2199">
        <v>90</v>
      </c>
      <c r="AZ2199">
        <v>126</v>
      </c>
      <c r="BA2199">
        <v>40</v>
      </c>
      <c r="BB2199">
        <v>29</v>
      </c>
      <c r="BC2199">
        <v>11</v>
      </c>
      <c r="BD2199">
        <v>9</v>
      </c>
      <c r="BE2199">
        <v>0</v>
      </c>
      <c r="BF2199">
        <v>273</v>
      </c>
      <c r="BG2199">
        <v>11313</v>
      </c>
      <c r="BH2199">
        <v>1</v>
      </c>
      <c r="BI2199">
        <v>94</v>
      </c>
      <c r="BJ2199" s="2">
        <v>46132</v>
      </c>
      <c r="BK2199">
        <v>0</v>
      </c>
      <c r="BL2199" s="3" t="str">
        <f>VLOOKUP(O2199,DropDownList!$H$1:$I$7,2,FALSE)</f>
        <v>2024/25</v>
      </c>
      <c r="BM2199" s="3" t="str">
        <f t="shared" si="34"/>
        <v>JP COURT</v>
      </c>
    </row>
    <row r="2200" spans="1:65" x14ac:dyDescent="0.2">
      <c r="A2200">
        <v>2026</v>
      </c>
      <c r="B2200">
        <v>4</v>
      </c>
      <c r="C2200" t="s">
        <v>216</v>
      </c>
      <c r="D2200" t="s">
        <v>220</v>
      </c>
      <c r="E2200" t="s">
        <v>38</v>
      </c>
      <c r="F2200">
        <v>9360</v>
      </c>
      <c r="G2200" t="s">
        <v>141</v>
      </c>
      <c r="H2200" t="s">
        <v>221</v>
      </c>
      <c r="I2200" t="s">
        <v>221</v>
      </c>
      <c r="J2200" s="1">
        <v>46113</v>
      </c>
      <c r="K2200" t="s">
        <v>440</v>
      </c>
      <c r="L2200">
        <v>1</v>
      </c>
      <c r="M2200" t="s">
        <v>441</v>
      </c>
      <c r="N2200" t="s">
        <v>442</v>
      </c>
      <c r="O2200" t="s">
        <v>147</v>
      </c>
      <c r="P2200" t="s">
        <v>150</v>
      </c>
      <c r="Q2200">
        <v>31519.4</v>
      </c>
      <c r="R2200">
        <v>380</v>
      </c>
      <c r="S2200">
        <v>66548.710000000006</v>
      </c>
      <c r="T2200">
        <v>5782.71</v>
      </c>
      <c r="U2200">
        <v>192</v>
      </c>
      <c r="V2200">
        <v>62</v>
      </c>
      <c r="W2200">
        <v>11443.87</v>
      </c>
      <c r="X2200">
        <v>12421.36</v>
      </c>
      <c r="Y2200">
        <v>346</v>
      </c>
      <c r="Z2200">
        <v>60766</v>
      </c>
      <c r="AA2200">
        <v>29246.6</v>
      </c>
      <c r="AB2200">
        <v>9722.57</v>
      </c>
      <c r="AC2200">
        <v>19524.03</v>
      </c>
      <c r="AD2200">
        <v>46</v>
      </c>
      <c r="AE2200">
        <v>16</v>
      </c>
      <c r="AF2200">
        <v>150</v>
      </c>
      <c r="AG2200">
        <v>77</v>
      </c>
      <c r="AH2200">
        <v>34</v>
      </c>
      <c r="AI2200">
        <v>115</v>
      </c>
      <c r="AJ2200">
        <v>58</v>
      </c>
      <c r="AK2200">
        <v>38</v>
      </c>
      <c r="AL2200">
        <v>6</v>
      </c>
      <c r="AM2200">
        <v>11</v>
      </c>
      <c r="AN2200">
        <v>1</v>
      </c>
      <c r="AO2200">
        <v>276</v>
      </c>
      <c r="AP2200">
        <v>994</v>
      </c>
      <c r="AQ2200">
        <v>286</v>
      </c>
      <c r="AR2200">
        <v>0</v>
      </c>
      <c r="AS2200">
        <v>73</v>
      </c>
      <c r="AT2200">
        <v>14</v>
      </c>
      <c r="AU2200">
        <v>2</v>
      </c>
      <c r="AV2200">
        <v>1</v>
      </c>
      <c r="AW2200">
        <v>0</v>
      </c>
      <c r="AX2200">
        <v>0</v>
      </c>
      <c r="AY2200">
        <v>192</v>
      </c>
      <c r="AZ2200">
        <v>261</v>
      </c>
      <c r="BA2200">
        <v>83</v>
      </c>
      <c r="BB2200">
        <v>11</v>
      </c>
      <c r="BC2200">
        <v>4</v>
      </c>
      <c r="BD2200">
        <v>5</v>
      </c>
      <c r="BE2200">
        <v>0</v>
      </c>
      <c r="BF2200">
        <v>287</v>
      </c>
      <c r="BG2200">
        <v>18926.509999999998</v>
      </c>
      <c r="BH2200">
        <v>4</v>
      </c>
      <c r="BI2200">
        <v>191</v>
      </c>
      <c r="BJ2200" s="2">
        <v>46132</v>
      </c>
      <c r="BK2200">
        <v>0</v>
      </c>
      <c r="BL2200" s="3" t="str">
        <f>VLOOKUP(O2200,DropDownList!$H$1:$I$7,2,FALSE)</f>
        <v>2024/25</v>
      </c>
      <c r="BM2200" s="3" t="str">
        <f t="shared" si="34"/>
        <v>FISCAL FINES</v>
      </c>
    </row>
    <row r="2201" spans="1:65" x14ac:dyDescent="0.2">
      <c r="A2201">
        <v>2026</v>
      </c>
      <c r="B2201">
        <v>4</v>
      </c>
      <c r="C2201" t="s">
        <v>216</v>
      </c>
      <c r="D2201" t="s">
        <v>220</v>
      </c>
      <c r="E2201" t="s">
        <v>38</v>
      </c>
      <c r="F2201">
        <v>9360</v>
      </c>
      <c r="G2201" t="s">
        <v>141</v>
      </c>
      <c r="H2201" t="s">
        <v>221</v>
      </c>
      <c r="I2201" t="s">
        <v>221</v>
      </c>
      <c r="J2201" s="1">
        <v>46113</v>
      </c>
      <c r="K2201" t="s">
        <v>440</v>
      </c>
      <c r="L2201">
        <v>1</v>
      </c>
      <c r="M2201" t="s">
        <v>441</v>
      </c>
      <c r="N2201" t="s">
        <v>442</v>
      </c>
      <c r="O2201" t="s">
        <v>149</v>
      </c>
      <c r="P2201" t="s">
        <v>146</v>
      </c>
      <c r="Q2201">
        <v>850</v>
      </c>
      <c r="R2201">
        <v>143</v>
      </c>
      <c r="S2201">
        <v>2250</v>
      </c>
      <c r="T2201">
        <v>0</v>
      </c>
      <c r="U2201">
        <v>79</v>
      </c>
      <c r="V2201">
        <v>29</v>
      </c>
      <c r="W2201">
        <v>430</v>
      </c>
      <c r="X2201">
        <v>430</v>
      </c>
      <c r="Y2201">
        <v>0</v>
      </c>
      <c r="Z2201">
        <v>0</v>
      </c>
      <c r="AA2201">
        <v>1400</v>
      </c>
      <c r="AB2201">
        <v>0</v>
      </c>
      <c r="AC2201">
        <v>0</v>
      </c>
      <c r="AD2201">
        <v>29</v>
      </c>
      <c r="AE2201">
        <v>0</v>
      </c>
      <c r="AF2201">
        <v>90</v>
      </c>
      <c r="AG2201">
        <v>0</v>
      </c>
      <c r="AH2201">
        <v>0</v>
      </c>
      <c r="AI2201">
        <v>53</v>
      </c>
      <c r="AJ2201">
        <v>0</v>
      </c>
      <c r="AK2201">
        <v>0</v>
      </c>
      <c r="AL2201">
        <v>0</v>
      </c>
      <c r="AM2201">
        <v>0</v>
      </c>
      <c r="AN2201">
        <v>0</v>
      </c>
      <c r="AO2201">
        <v>94</v>
      </c>
      <c r="AP2201">
        <v>277</v>
      </c>
      <c r="AQ2201">
        <v>95</v>
      </c>
      <c r="AR2201">
        <v>0</v>
      </c>
      <c r="AS2201">
        <v>29</v>
      </c>
      <c r="AT2201">
        <v>3</v>
      </c>
      <c r="AU2201">
        <v>3</v>
      </c>
      <c r="AV2201">
        <v>2</v>
      </c>
      <c r="AW2201">
        <v>0</v>
      </c>
      <c r="AX2201">
        <v>0</v>
      </c>
      <c r="AY2201">
        <v>35</v>
      </c>
      <c r="AZ2201">
        <v>50</v>
      </c>
      <c r="BA2201">
        <v>8</v>
      </c>
      <c r="BB2201">
        <v>6</v>
      </c>
      <c r="BC2201">
        <v>4</v>
      </c>
      <c r="BD2201">
        <v>0</v>
      </c>
      <c r="BE2201">
        <v>0</v>
      </c>
      <c r="BF2201">
        <v>143</v>
      </c>
      <c r="BG2201">
        <v>850</v>
      </c>
      <c r="BH2201">
        <v>0</v>
      </c>
      <c r="BI2201">
        <v>78</v>
      </c>
      <c r="BJ2201" s="2">
        <v>46132</v>
      </c>
      <c r="BK2201">
        <v>0</v>
      </c>
      <c r="BL2201" s="3" t="str">
        <f>VLOOKUP(O2201,DropDownList!$H$1:$I$7,2,FALSE)</f>
        <v>2025/26</v>
      </c>
      <c r="BM2201" s="3" t="str">
        <f t="shared" si="34"/>
        <v>VSUR</v>
      </c>
    </row>
    <row r="2202" spans="1:65" x14ac:dyDescent="0.2">
      <c r="A2202">
        <v>2026</v>
      </c>
      <c r="B2202">
        <v>4</v>
      </c>
      <c r="C2202" t="s">
        <v>216</v>
      </c>
      <c r="D2202" t="s">
        <v>220</v>
      </c>
      <c r="E2202" t="s">
        <v>38</v>
      </c>
      <c r="F2202">
        <v>9360</v>
      </c>
      <c r="G2202" t="s">
        <v>141</v>
      </c>
      <c r="H2202" t="s">
        <v>221</v>
      </c>
      <c r="I2202" t="s">
        <v>221</v>
      </c>
      <c r="J2202" s="1">
        <v>46113</v>
      </c>
      <c r="K2202" t="s">
        <v>440</v>
      </c>
      <c r="L2202">
        <v>1</v>
      </c>
      <c r="M2202" t="s">
        <v>441</v>
      </c>
      <c r="N2202" t="s">
        <v>442</v>
      </c>
      <c r="O2202" t="s">
        <v>149</v>
      </c>
      <c r="P2202" t="s">
        <v>148</v>
      </c>
      <c r="Q2202">
        <v>927.53</v>
      </c>
      <c r="R2202">
        <v>28</v>
      </c>
      <c r="S2202">
        <v>1680</v>
      </c>
      <c r="T2202">
        <v>60</v>
      </c>
      <c r="U2202">
        <v>16</v>
      </c>
      <c r="V2202">
        <v>7</v>
      </c>
      <c r="W2202">
        <v>420</v>
      </c>
      <c r="X2202">
        <v>420</v>
      </c>
      <c r="Y2202">
        <v>0</v>
      </c>
      <c r="Z2202">
        <v>0</v>
      </c>
      <c r="AA2202">
        <v>692.47</v>
      </c>
      <c r="AB2202">
        <v>0</v>
      </c>
      <c r="AC2202">
        <v>692.47</v>
      </c>
      <c r="AD2202">
        <v>7</v>
      </c>
      <c r="AE2202">
        <v>0</v>
      </c>
      <c r="AF2202">
        <v>11</v>
      </c>
      <c r="AG2202">
        <v>2</v>
      </c>
      <c r="AH2202">
        <v>1</v>
      </c>
      <c r="AI2202">
        <v>14</v>
      </c>
      <c r="AJ2202">
        <v>0</v>
      </c>
      <c r="AK2202">
        <v>0</v>
      </c>
      <c r="AL2202">
        <v>0</v>
      </c>
      <c r="AM2202">
        <v>0</v>
      </c>
      <c r="AN2202">
        <v>0</v>
      </c>
      <c r="AO2202">
        <v>22</v>
      </c>
      <c r="AP2202">
        <v>66</v>
      </c>
      <c r="AQ2202">
        <v>23</v>
      </c>
      <c r="AR2202">
        <v>2</v>
      </c>
      <c r="AS2202">
        <v>3</v>
      </c>
      <c r="AT2202">
        <v>0</v>
      </c>
      <c r="AU2202">
        <v>0</v>
      </c>
      <c r="AV2202">
        <v>0</v>
      </c>
      <c r="AW2202">
        <v>0</v>
      </c>
      <c r="AX2202">
        <v>0</v>
      </c>
      <c r="AY2202">
        <v>12</v>
      </c>
      <c r="AZ2202">
        <v>16</v>
      </c>
      <c r="BA2202">
        <v>1</v>
      </c>
      <c r="BB2202">
        <v>0</v>
      </c>
      <c r="BC2202">
        <v>0</v>
      </c>
      <c r="BD2202">
        <v>0</v>
      </c>
      <c r="BE2202">
        <v>0</v>
      </c>
      <c r="BF2202">
        <v>22</v>
      </c>
      <c r="BG2202">
        <v>840</v>
      </c>
      <c r="BH2202">
        <v>0</v>
      </c>
      <c r="BI2202">
        <v>16</v>
      </c>
      <c r="BJ2202" s="2">
        <v>46132</v>
      </c>
      <c r="BK2202">
        <v>0</v>
      </c>
      <c r="BL2202" s="3" t="str">
        <f>VLOOKUP(O2202,DropDownList!$H$1:$I$7,2,FALSE)</f>
        <v>2025/26</v>
      </c>
      <c r="BM2202" s="3" t="str">
        <f t="shared" si="34"/>
        <v>PRAS</v>
      </c>
    </row>
    <row r="2203" spans="1:65" x14ac:dyDescent="0.2">
      <c r="A2203">
        <v>2026</v>
      </c>
      <c r="B2203">
        <v>4</v>
      </c>
      <c r="C2203" t="s">
        <v>216</v>
      </c>
      <c r="D2203" t="s">
        <v>220</v>
      </c>
      <c r="E2203" t="s">
        <v>38</v>
      </c>
      <c r="F2203">
        <v>9360</v>
      </c>
      <c r="G2203" t="s">
        <v>141</v>
      </c>
      <c r="H2203" t="s">
        <v>221</v>
      </c>
      <c r="I2203" t="s">
        <v>221</v>
      </c>
      <c r="J2203" s="1">
        <v>46113</v>
      </c>
      <c r="K2203" t="s">
        <v>440</v>
      </c>
      <c r="L2203">
        <v>1</v>
      </c>
      <c r="M2203" t="s">
        <v>441</v>
      </c>
      <c r="N2203" t="s">
        <v>442</v>
      </c>
      <c r="O2203" t="s">
        <v>149</v>
      </c>
      <c r="P2203" t="s">
        <v>151</v>
      </c>
      <c r="Q2203">
        <v>0</v>
      </c>
      <c r="R2203">
        <v>3</v>
      </c>
      <c r="S2203">
        <v>90</v>
      </c>
      <c r="T2203">
        <v>0</v>
      </c>
      <c r="U2203">
        <v>0</v>
      </c>
      <c r="V2203">
        <v>0</v>
      </c>
      <c r="W2203">
        <v>0</v>
      </c>
      <c r="X2203">
        <v>0</v>
      </c>
      <c r="Y2203">
        <v>0</v>
      </c>
      <c r="Z2203">
        <v>0</v>
      </c>
      <c r="AA2203">
        <v>90</v>
      </c>
      <c r="AB2203">
        <v>0</v>
      </c>
      <c r="AC2203">
        <v>90</v>
      </c>
      <c r="AD2203">
        <v>0</v>
      </c>
      <c r="AE2203">
        <v>0</v>
      </c>
      <c r="AF2203">
        <v>3</v>
      </c>
      <c r="AG2203">
        <v>0</v>
      </c>
      <c r="AH2203">
        <v>0</v>
      </c>
      <c r="AI2203">
        <v>0</v>
      </c>
      <c r="AJ2203">
        <v>0</v>
      </c>
      <c r="AK2203">
        <v>0</v>
      </c>
      <c r="AL2203">
        <v>0</v>
      </c>
      <c r="AM2203">
        <v>0</v>
      </c>
      <c r="AN2203">
        <v>0</v>
      </c>
      <c r="AO2203">
        <v>0</v>
      </c>
      <c r="AP2203">
        <v>0</v>
      </c>
      <c r="AQ2203">
        <v>0</v>
      </c>
      <c r="AR2203">
        <v>0</v>
      </c>
      <c r="AS2203">
        <v>0</v>
      </c>
      <c r="AT2203">
        <v>0</v>
      </c>
      <c r="AU2203">
        <v>0</v>
      </c>
      <c r="AV2203">
        <v>0</v>
      </c>
      <c r="AW2203">
        <v>0</v>
      </c>
      <c r="AX2203">
        <v>0</v>
      </c>
      <c r="AY2203">
        <v>0</v>
      </c>
      <c r="AZ2203">
        <v>0</v>
      </c>
      <c r="BA2203">
        <v>0</v>
      </c>
      <c r="BB2203">
        <v>0</v>
      </c>
      <c r="BC2203">
        <v>0</v>
      </c>
      <c r="BD2203">
        <v>0</v>
      </c>
      <c r="BE2203">
        <v>0</v>
      </c>
      <c r="BF2203">
        <v>0</v>
      </c>
      <c r="BG2203">
        <v>0</v>
      </c>
      <c r="BH2203">
        <v>0</v>
      </c>
      <c r="BI2203">
        <v>0</v>
      </c>
      <c r="BJ2203" s="2">
        <v>46132</v>
      </c>
      <c r="BK2203">
        <v>0</v>
      </c>
      <c r="BL2203" s="3" t="str">
        <f>VLOOKUP(O2203,DropDownList!$H$1:$I$7,2,FALSE)</f>
        <v>2025/26</v>
      </c>
      <c r="BM2203" s="3" t="str">
        <f t="shared" si="34"/>
        <v>PCPF</v>
      </c>
    </row>
    <row r="2204" spans="1:65" x14ac:dyDescent="0.2">
      <c r="A2204">
        <v>2026</v>
      </c>
      <c r="B2204">
        <v>4</v>
      </c>
      <c r="C2204" t="s">
        <v>216</v>
      </c>
      <c r="D2204" t="s">
        <v>220</v>
      </c>
      <c r="E2204" t="s">
        <v>38</v>
      </c>
      <c r="F2204">
        <v>9360</v>
      </c>
      <c r="G2204" t="s">
        <v>141</v>
      </c>
      <c r="H2204" t="s">
        <v>221</v>
      </c>
      <c r="I2204" t="s">
        <v>221</v>
      </c>
      <c r="J2204" s="1">
        <v>46113</v>
      </c>
      <c r="K2204" t="s">
        <v>440</v>
      </c>
      <c r="L2204">
        <v>1</v>
      </c>
      <c r="M2204" t="s">
        <v>441</v>
      </c>
      <c r="N2204" t="s">
        <v>442</v>
      </c>
      <c r="O2204" t="s">
        <v>149</v>
      </c>
      <c r="P2204" t="s">
        <v>152</v>
      </c>
      <c r="Q2204">
        <v>0</v>
      </c>
      <c r="R2204">
        <v>38</v>
      </c>
      <c r="S2204">
        <v>1520</v>
      </c>
      <c r="T2204">
        <v>1160</v>
      </c>
      <c r="U2204">
        <v>0</v>
      </c>
      <c r="V2204">
        <v>0</v>
      </c>
      <c r="W2204">
        <v>0</v>
      </c>
      <c r="X2204">
        <v>0</v>
      </c>
      <c r="Y2204">
        <v>0</v>
      </c>
      <c r="Z2204">
        <v>0</v>
      </c>
      <c r="AA2204">
        <v>360</v>
      </c>
      <c r="AB2204">
        <v>0</v>
      </c>
      <c r="AC2204">
        <v>360</v>
      </c>
      <c r="AD2204">
        <v>0</v>
      </c>
      <c r="AE2204">
        <v>0</v>
      </c>
      <c r="AF2204">
        <v>9</v>
      </c>
      <c r="AG2204">
        <v>0</v>
      </c>
      <c r="AH2204">
        <v>29</v>
      </c>
      <c r="AI2204">
        <v>0</v>
      </c>
      <c r="AJ2204">
        <v>0</v>
      </c>
      <c r="AK2204">
        <v>0</v>
      </c>
      <c r="AL2204">
        <v>0</v>
      </c>
      <c r="AM2204">
        <v>1</v>
      </c>
      <c r="AN2204">
        <v>0</v>
      </c>
      <c r="AO2204">
        <v>0</v>
      </c>
      <c r="AP2204">
        <v>0</v>
      </c>
      <c r="AQ2204">
        <v>0</v>
      </c>
      <c r="AR2204">
        <v>0</v>
      </c>
      <c r="AS2204">
        <v>0</v>
      </c>
      <c r="AT2204">
        <v>0</v>
      </c>
      <c r="AU2204">
        <v>0</v>
      </c>
      <c r="AV2204">
        <v>0</v>
      </c>
      <c r="AW2204">
        <v>0</v>
      </c>
      <c r="AX2204">
        <v>0</v>
      </c>
      <c r="AY2204">
        <v>0</v>
      </c>
      <c r="AZ2204">
        <v>0</v>
      </c>
      <c r="BA2204">
        <v>0</v>
      </c>
      <c r="BB2204">
        <v>0</v>
      </c>
      <c r="BC2204">
        <v>0</v>
      </c>
      <c r="BD2204">
        <v>0</v>
      </c>
      <c r="BE2204">
        <v>0</v>
      </c>
      <c r="BF2204">
        <v>0</v>
      </c>
      <c r="BG2204">
        <v>0</v>
      </c>
      <c r="BH2204">
        <v>0</v>
      </c>
      <c r="BI2204">
        <v>0</v>
      </c>
      <c r="BJ2204" s="2">
        <v>46132</v>
      </c>
      <c r="BK2204">
        <v>0</v>
      </c>
      <c r="BL2204" s="3" t="str">
        <f>VLOOKUP(O2204,DropDownList!$H$1:$I$7,2,FALSE)</f>
        <v>2025/26</v>
      </c>
      <c r="BM2204" s="3" t="str">
        <f t="shared" si="34"/>
        <v>PCOA</v>
      </c>
    </row>
    <row r="2205" spans="1:65" x14ac:dyDescent="0.2">
      <c r="A2205">
        <v>2026</v>
      </c>
      <c r="B2205">
        <v>4</v>
      </c>
      <c r="C2205" t="s">
        <v>216</v>
      </c>
      <c r="D2205" t="s">
        <v>220</v>
      </c>
      <c r="E2205" t="s">
        <v>38</v>
      </c>
      <c r="F2205">
        <v>9360</v>
      </c>
      <c r="G2205" t="s">
        <v>141</v>
      </c>
      <c r="H2205" t="s">
        <v>221</v>
      </c>
      <c r="I2205" t="s">
        <v>221</v>
      </c>
      <c r="J2205" s="1">
        <v>46113</v>
      </c>
      <c r="K2205" t="s">
        <v>440</v>
      </c>
      <c r="L2205">
        <v>1</v>
      </c>
      <c r="M2205" t="s">
        <v>441</v>
      </c>
      <c r="N2205" t="s">
        <v>442</v>
      </c>
      <c r="O2205" t="s">
        <v>149</v>
      </c>
      <c r="P2205" t="s">
        <v>154</v>
      </c>
      <c r="Q2205">
        <v>19060.8</v>
      </c>
      <c r="R2205">
        <v>144</v>
      </c>
      <c r="S2205">
        <v>37714</v>
      </c>
      <c r="T2205">
        <v>0</v>
      </c>
      <c r="U2205">
        <v>79</v>
      </c>
      <c r="V2205">
        <v>37</v>
      </c>
      <c r="W2205">
        <v>6190</v>
      </c>
      <c r="X2205">
        <v>8510</v>
      </c>
      <c r="Y2205">
        <v>0</v>
      </c>
      <c r="Z2205">
        <v>0</v>
      </c>
      <c r="AA2205">
        <v>18653.2</v>
      </c>
      <c r="AB2205">
        <v>300</v>
      </c>
      <c r="AC2205">
        <v>16953.2</v>
      </c>
      <c r="AD2205">
        <v>29</v>
      </c>
      <c r="AE2205">
        <v>8</v>
      </c>
      <c r="AF2205">
        <v>65</v>
      </c>
      <c r="AG2205">
        <v>26</v>
      </c>
      <c r="AH2205">
        <v>0</v>
      </c>
      <c r="AI2205">
        <v>53</v>
      </c>
      <c r="AJ2205">
        <v>0</v>
      </c>
      <c r="AK2205">
        <v>0</v>
      </c>
      <c r="AL2205">
        <v>0</v>
      </c>
      <c r="AM2205">
        <v>0</v>
      </c>
      <c r="AN2205">
        <v>0</v>
      </c>
      <c r="AO2205">
        <v>95</v>
      </c>
      <c r="AP2205">
        <v>279</v>
      </c>
      <c r="AQ2205">
        <v>96</v>
      </c>
      <c r="AR2205">
        <v>0</v>
      </c>
      <c r="AS2205">
        <v>29</v>
      </c>
      <c r="AT2205">
        <v>3</v>
      </c>
      <c r="AU2205">
        <v>3</v>
      </c>
      <c r="AV2205">
        <v>2</v>
      </c>
      <c r="AW2205">
        <v>0</v>
      </c>
      <c r="AX2205">
        <v>0</v>
      </c>
      <c r="AY2205">
        <v>35</v>
      </c>
      <c r="AZ2205">
        <v>50</v>
      </c>
      <c r="BA2205">
        <v>8</v>
      </c>
      <c r="BB2205">
        <v>6</v>
      </c>
      <c r="BC2205">
        <v>4</v>
      </c>
      <c r="BD2205">
        <v>0</v>
      </c>
      <c r="BE2205">
        <v>0</v>
      </c>
      <c r="BF2205">
        <v>144</v>
      </c>
      <c r="BG2205">
        <v>14100</v>
      </c>
      <c r="BH2205">
        <v>0</v>
      </c>
      <c r="BI2205">
        <v>78</v>
      </c>
      <c r="BJ2205" s="2">
        <v>46132</v>
      </c>
      <c r="BK2205">
        <v>0</v>
      </c>
      <c r="BL2205" s="3" t="str">
        <f>VLOOKUP(O2205,DropDownList!$H$1:$I$7,2,FALSE)</f>
        <v>2025/26</v>
      </c>
      <c r="BM2205" s="3" t="str">
        <f t="shared" si="34"/>
        <v>JP COURT</v>
      </c>
    </row>
    <row r="2206" spans="1:65" x14ac:dyDescent="0.2">
      <c r="A2206">
        <v>2026</v>
      </c>
      <c r="B2206">
        <v>4</v>
      </c>
      <c r="C2206" t="s">
        <v>216</v>
      </c>
      <c r="D2206" t="s">
        <v>220</v>
      </c>
      <c r="E2206" t="s">
        <v>38</v>
      </c>
      <c r="F2206">
        <v>9360</v>
      </c>
      <c r="G2206" t="s">
        <v>141</v>
      </c>
      <c r="H2206" t="s">
        <v>221</v>
      </c>
      <c r="I2206" t="s">
        <v>221</v>
      </c>
      <c r="J2206" s="1">
        <v>46113</v>
      </c>
      <c r="K2206" t="s">
        <v>440</v>
      </c>
      <c r="L2206">
        <v>1</v>
      </c>
      <c r="M2206" t="s">
        <v>441</v>
      </c>
      <c r="N2206" t="s">
        <v>442</v>
      </c>
      <c r="O2206" t="s">
        <v>156</v>
      </c>
      <c r="P2206" t="s">
        <v>146</v>
      </c>
      <c r="Q2206">
        <v>560.33000000000004</v>
      </c>
      <c r="R2206">
        <v>285</v>
      </c>
      <c r="S2206">
        <v>4100</v>
      </c>
      <c r="T2206">
        <v>40</v>
      </c>
      <c r="U2206">
        <v>73</v>
      </c>
      <c r="V2206">
        <v>21</v>
      </c>
      <c r="W2206">
        <v>380</v>
      </c>
      <c r="X2206">
        <v>380</v>
      </c>
      <c r="Y2206">
        <v>0</v>
      </c>
      <c r="Z2206">
        <v>0</v>
      </c>
      <c r="AA2206">
        <v>3499.67</v>
      </c>
      <c r="AB2206">
        <v>0</v>
      </c>
      <c r="AC2206">
        <v>0</v>
      </c>
      <c r="AD2206">
        <v>19</v>
      </c>
      <c r="AE2206">
        <v>2</v>
      </c>
      <c r="AF2206">
        <v>247</v>
      </c>
      <c r="AG2206">
        <v>4</v>
      </c>
      <c r="AH2206">
        <v>3</v>
      </c>
      <c r="AI2206">
        <v>31</v>
      </c>
      <c r="AJ2206">
        <v>0</v>
      </c>
      <c r="AK2206">
        <v>0</v>
      </c>
      <c r="AL2206">
        <v>0</v>
      </c>
      <c r="AM2206">
        <v>0</v>
      </c>
      <c r="AN2206">
        <v>0</v>
      </c>
      <c r="AO2206">
        <v>196</v>
      </c>
      <c r="AP2206">
        <v>849</v>
      </c>
      <c r="AQ2206">
        <v>204</v>
      </c>
      <c r="AR2206">
        <v>0</v>
      </c>
      <c r="AS2206">
        <v>119</v>
      </c>
      <c r="AT2206">
        <v>12</v>
      </c>
      <c r="AU2206">
        <v>22</v>
      </c>
      <c r="AV2206">
        <v>11</v>
      </c>
      <c r="AW2206">
        <v>2</v>
      </c>
      <c r="AX2206">
        <v>0</v>
      </c>
      <c r="AY2206">
        <v>109</v>
      </c>
      <c r="AZ2206">
        <v>183</v>
      </c>
      <c r="BA2206">
        <v>95</v>
      </c>
      <c r="BB2206">
        <v>34</v>
      </c>
      <c r="BC2206">
        <v>14</v>
      </c>
      <c r="BD2206">
        <v>8</v>
      </c>
      <c r="BE2206">
        <v>0</v>
      </c>
      <c r="BF2206">
        <v>283</v>
      </c>
      <c r="BG2206">
        <v>540</v>
      </c>
      <c r="BH2206">
        <v>0</v>
      </c>
      <c r="BI2206">
        <v>72</v>
      </c>
      <c r="BJ2206" s="2">
        <v>46132</v>
      </c>
      <c r="BK2206">
        <v>0</v>
      </c>
      <c r="BL2206" s="3" t="str">
        <f>VLOOKUP(O2206,DropDownList!$H$1:$I$7,2,FALSE)</f>
        <v>2023/24</v>
      </c>
      <c r="BM2206" s="3" t="str">
        <f t="shared" si="34"/>
        <v>VSUR</v>
      </c>
    </row>
    <row r="2207" spans="1:65" x14ac:dyDescent="0.2">
      <c r="A2207">
        <v>2026</v>
      </c>
      <c r="B2207">
        <v>4</v>
      </c>
      <c r="C2207" t="s">
        <v>216</v>
      </c>
      <c r="D2207" t="s">
        <v>220</v>
      </c>
      <c r="E2207" t="s">
        <v>38</v>
      </c>
      <c r="F2207">
        <v>9360</v>
      </c>
      <c r="G2207" t="s">
        <v>141</v>
      </c>
      <c r="H2207" t="s">
        <v>221</v>
      </c>
      <c r="I2207" t="s">
        <v>221</v>
      </c>
      <c r="J2207" s="1">
        <v>46113</v>
      </c>
      <c r="K2207" t="s">
        <v>440</v>
      </c>
      <c r="L2207">
        <v>1</v>
      </c>
      <c r="M2207" t="s">
        <v>441</v>
      </c>
      <c r="N2207" t="s">
        <v>442</v>
      </c>
      <c r="O2207" t="s">
        <v>156</v>
      </c>
      <c r="P2207" t="s">
        <v>148</v>
      </c>
      <c r="Q2207">
        <v>569.29999999999995</v>
      </c>
      <c r="R2207">
        <v>46</v>
      </c>
      <c r="S2207">
        <v>2760</v>
      </c>
      <c r="T2207">
        <v>203.12</v>
      </c>
      <c r="U2207">
        <v>13</v>
      </c>
      <c r="V2207">
        <v>6</v>
      </c>
      <c r="W2207">
        <v>301.56</v>
      </c>
      <c r="X2207">
        <v>301.56</v>
      </c>
      <c r="Y2207">
        <v>0</v>
      </c>
      <c r="Z2207">
        <v>0</v>
      </c>
      <c r="AA2207">
        <v>1987.58</v>
      </c>
      <c r="AB2207">
        <v>0</v>
      </c>
      <c r="AC2207">
        <v>1987.58</v>
      </c>
      <c r="AD2207">
        <v>4</v>
      </c>
      <c r="AE2207">
        <v>2</v>
      </c>
      <c r="AF2207">
        <v>29</v>
      </c>
      <c r="AG2207">
        <v>6</v>
      </c>
      <c r="AH2207">
        <v>3</v>
      </c>
      <c r="AI2207">
        <v>7</v>
      </c>
      <c r="AJ2207">
        <v>0</v>
      </c>
      <c r="AK2207">
        <v>0</v>
      </c>
      <c r="AL2207">
        <v>0</v>
      </c>
      <c r="AM2207">
        <v>0</v>
      </c>
      <c r="AN2207">
        <v>0</v>
      </c>
      <c r="AO2207">
        <v>41</v>
      </c>
      <c r="AP2207">
        <v>173</v>
      </c>
      <c r="AQ2207">
        <v>40</v>
      </c>
      <c r="AR2207">
        <v>0</v>
      </c>
      <c r="AS2207">
        <v>20</v>
      </c>
      <c r="AT2207">
        <v>10</v>
      </c>
      <c r="AU2207">
        <v>3</v>
      </c>
      <c r="AV2207">
        <v>2</v>
      </c>
      <c r="AW2207">
        <v>0</v>
      </c>
      <c r="AX2207">
        <v>0</v>
      </c>
      <c r="AY2207">
        <v>27</v>
      </c>
      <c r="AZ2207">
        <v>43</v>
      </c>
      <c r="BA2207">
        <v>20</v>
      </c>
      <c r="BB2207">
        <v>1</v>
      </c>
      <c r="BC2207">
        <v>0</v>
      </c>
      <c r="BD2207">
        <v>2</v>
      </c>
      <c r="BE2207">
        <v>0</v>
      </c>
      <c r="BF2207">
        <v>42</v>
      </c>
      <c r="BG2207">
        <v>420</v>
      </c>
      <c r="BH2207">
        <v>1</v>
      </c>
      <c r="BI2207">
        <v>13</v>
      </c>
      <c r="BJ2207" s="2">
        <v>46132</v>
      </c>
      <c r="BK2207">
        <v>0</v>
      </c>
      <c r="BL2207" s="3" t="str">
        <f>VLOOKUP(O2207,DropDownList!$H$1:$I$7,2,FALSE)</f>
        <v>2023/24</v>
      </c>
      <c r="BM2207" s="3" t="str">
        <f t="shared" si="34"/>
        <v>PRAS</v>
      </c>
    </row>
    <row r="2208" spans="1:65" x14ac:dyDescent="0.2">
      <c r="A2208">
        <v>2026</v>
      </c>
      <c r="B2208">
        <v>4</v>
      </c>
      <c r="C2208" t="s">
        <v>216</v>
      </c>
      <c r="D2208" t="s">
        <v>220</v>
      </c>
      <c r="E2208" t="s">
        <v>38</v>
      </c>
      <c r="F2208">
        <v>9360</v>
      </c>
      <c r="G2208" t="s">
        <v>141</v>
      </c>
      <c r="H2208" t="s">
        <v>221</v>
      </c>
      <c r="I2208" t="s">
        <v>221</v>
      </c>
      <c r="J2208" s="1">
        <v>46113</v>
      </c>
      <c r="K2208" t="s">
        <v>440</v>
      </c>
      <c r="L2208">
        <v>1</v>
      </c>
      <c r="M2208" t="s">
        <v>441</v>
      </c>
      <c r="N2208" t="s">
        <v>442</v>
      </c>
      <c r="O2208" t="s">
        <v>156</v>
      </c>
      <c r="P2208" t="s">
        <v>153</v>
      </c>
      <c r="Q2208">
        <v>45</v>
      </c>
      <c r="R2208">
        <v>1</v>
      </c>
      <c r="S2208">
        <v>45</v>
      </c>
      <c r="T2208">
        <v>0</v>
      </c>
      <c r="U2208">
        <v>1</v>
      </c>
      <c r="V2208">
        <v>1</v>
      </c>
      <c r="W2208">
        <v>45</v>
      </c>
      <c r="X2208">
        <v>45</v>
      </c>
      <c r="Y2208">
        <v>0</v>
      </c>
      <c r="Z2208">
        <v>0</v>
      </c>
      <c r="AA2208">
        <v>0</v>
      </c>
      <c r="AB2208">
        <v>0</v>
      </c>
      <c r="AC2208">
        <v>0</v>
      </c>
      <c r="AD2208">
        <v>1</v>
      </c>
      <c r="AE2208">
        <v>0</v>
      </c>
      <c r="AF2208">
        <v>0</v>
      </c>
      <c r="AG2208">
        <v>0</v>
      </c>
      <c r="AH2208">
        <v>0</v>
      </c>
      <c r="AI2208">
        <v>1</v>
      </c>
      <c r="AJ2208">
        <v>0</v>
      </c>
      <c r="AK2208">
        <v>0</v>
      </c>
      <c r="AL2208">
        <v>0</v>
      </c>
      <c r="AM2208">
        <v>0</v>
      </c>
      <c r="AN2208">
        <v>0</v>
      </c>
      <c r="AO2208">
        <v>1</v>
      </c>
      <c r="AP2208">
        <v>2</v>
      </c>
      <c r="AQ2208">
        <v>1</v>
      </c>
      <c r="AR2208">
        <v>0</v>
      </c>
      <c r="AS2208">
        <v>0</v>
      </c>
      <c r="AT2208">
        <v>1</v>
      </c>
      <c r="AU2208">
        <v>0</v>
      </c>
      <c r="AV2208">
        <v>0</v>
      </c>
      <c r="AW2208">
        <v>0</v>
      </c>
      <c r="AX2208">
        <v>0</v>
      </c>
      <c r="AY2208">
        <v>0</v>
      </c>
      <c r="AZ2208">
        <v>0</v>
      </c>
      <c r="BA2208">
        <v>0</v>
      </c>
      <c r="BB2208">
        <v>0</v>
      </c>
      <c r="BC2208">
        <v>0</v>
      </c>
      <c r="BD2208">
        <v>0</v>
      </c>
      <c r="BE2208">
        <v>0</v>
      </c>
      <c r="BF2208">
        <v>1</v>
      </c>
      <c r="BG2208">
        <v>45</v>
      </c>
      <c r="BH2208">
        <v>0</v>
      </c>
      <c r="BI2208">
        <v>1</v>
      </c>
      <c r="BJ2208" s="2">
        <v>46132</v>
      </c>
      <c r="BK2208">
        <v>0</v>
      </c>
      <c r="BL2208" s="3" t="str">
        <f>VLOOKUP(O2208,DropDownList!$H$1:$I$7,2,FALSE)</f>
        <v>2023/24</v>
      </c>
      <c r="BM2208" s="3" t="str">
        <f t="shared" si="34"/>
        <v>PREG</v>
      </c>
    </row>
    <row r="2209" spans="1:65" x14ac:dyDescent="0.2">
      <c r="A2209">
        <v>2026</v>
      </c>
      <c r="B2209">
        <v>4</v>
      </c>
      <c r="C2209" t="s">
        <v>216</v>
      </c>
      <c r="D2209" t="s">
        <v>220</v>
      </c>
      <c r="E2209" t="s">
        <v>38</v>
      </c>
      <c r="F2209">
        <v>9360</v>
      </c>
      <c r="G2209" t="s">
        <v>141</v>
      </c>
      <c r="H2209" t="s">
        <v>221</v>
      </c>
      <c r="I2209" t="s">
        <v>221</v>
      </c>
      <c r="J2209" s="1">
        <v>46113</v>
      </c>
      <c r="K2209" t="s">
        <v>440</v>
      </c>
      <c r="L2209">
        <v>1</v>
      </c>
      <c r="M2209" t="s">
        <v>441</v>
      </c>
      <c r="N2209" t="s">
        <v>442</v>
      </c>
      <c r="O2209" t="s">
        <v>156</v>
      </c>
      <c r="P2209" t="s">
        <v>151</v>
      </c>
      <c r="Q2209">
        <v>0</v>
      </c>
      <c r="R2209">
        <v>8</v>
      </c>
      <c r="S2209">
        <v>240</v>
      </c>
      <c r="T2209">
        <v>0</v>
      </c>
      <c r="U2209">
        <v>0</v>
      </c>
      <c r="V2209">
        <v>0</v>
      </c>
      <c r="W2209">
        <v>0</v>
      </c>
      <c r="X2209">
        <v>0</v>
      </c>
      <c r="Y2209">
        <v>0</v>
      </c>
      <c r="Z2209">
        <v>0</v>
      </c>
      <c r="AA2209">
        <v>240</v>
      </c>
      <c r="AB2209">
        <v>0</v>
      </c>
      <c r="AC2209">
        <v>240</v>
      </c>
      <c r="AD2209">
        <v>0</v>
      </c>
      <c r="AE2209">
        <v>0</v>
      </c>
      <c r="AF2209">
        <v>8</v>
      </c>
      <c r="AG2209">
        <v>0</v>
      </c>
      <c r="AH2209">
        <v>0</v>
      </c>
      <c r="AI2209">
        <v>0</v>
      </c>
      <c r="AJ2209">
        <v>0</v>
      </c>
      <c r="AK2209">
        <v>0</v>
      </c>
      <c r="AL2209">
        <v>0</v>
      </c>
      <c r="AM2209">
        <v>0</v>
      </c>
      <c r="AN2209">
        <v>0</v>
      </c>
      <c r="AO2209">
        <v>0</v>
      </c>
      <c r="AP2209">
        <v>0</v>
      </c>
      <c r="AQ2209">
        <v>0</v>
      </c>
      <c r="AR2209">
        <v>0</v>
      </c>
      <c r="AS2209">
        <v>0</v>
      </c>
      <c r="AT2209">
        <v>0</v>
      </c>
      <c r="AU2209">
        <v>0</v>
      </c>
      <c r="AV2209">
        <v>0</v>
      </c>
      <c r="AW2209">
        <v>0</v>
      </c>
      <c r="AX2209">
        <v>0</v>
      </c>
      <c r="AY2209">
        <v>0</v>
      </c>
      <c r="AZ2209">
        <v>0</v>
      </c>
      <c r="BA2209">
        <v>0</v>
      </c>
      <c r="BB2209">
        <v>0</v>
      </c>
      <c r="BC2209">
        <v>0</v>
      </c>
      <c r="BD2209">
        <v>0</v>
      </c>
      <c r="BE2209">
        <v>0</v>
      </c>
      <c r="BF2209">
        <v>0</v>
      </c>
      <c r="BG2209">
        <v>0</v>
      </c>
      <c r="BH2209">
        <v>0</v>
      </c>
      <c r="BI2209">
        <v>0</v>
      </c>
      <c r="BJ2209" s="2">
        <v>46132</v>
      </c>
      <c r="BK2209">
        <v>0</v>
      </c>
      <c r="BL2209" s="3" t="str">
        <f>VLOOKUP(O2209,DropDownList!$H$1:$I$7,2,FALSE)</f>
        <v>2023/24</v>
      </c>
      <c r="BM2209" s="3" t="str">
        <f t="shared" si="34"/>
        <v>PCPF</v>
      </c>
    </row>
    <row r="2210" spans="1:65" x14ac:dyDescent="0.2">
      <c r="A2210">
        <v>2026</v>
      </c>
      <c r="B2210">
        <v>4</v>
      </c>
      <c r="C2210" t="s">
        <v>216</v>
      </c>
      <c r="D2210" t="s">
        <v>220</v>
      </c>
      <c r="E2210" t="s">
        <v>38</v>
      </c>
      <c r="F2210">
        <v>9360</v>
      </c>
      <c r="G2210" t="s">
        <v>141</v>
      </c>
      <c r="H2210" t="s">
        <v>221</v>
      </c>
      <c r="I2210" t="s">
        <v>221</v>
      </c>
      <c r="J2210" s="1">
        <v>46113</v>
      </c>
      <c r="K2210" t="s">
        <v>440</v>
      </c>
      <c r="L2210">
        <v>1</v>
      </c>
      <c r="M2210" t="s">
        <v>441</v>
      </c>
      <c r="N2210" t="s">
        <v>442</v>
      </c>
      <c r="O2210" t="s">
        <v>156</v>
      </c>
      <c r="P2210" t="s">
        <v>152</v>
      </c>
      <c r="Q2210">
        <v>0</v>
      </c>
      <c r="R2210">
        <v>105</v>
      </c>
      <c r="S2210">
        <v>4200</v>
      </c>
      <c r="T2210">
        <v>1760</v>
      </c>
      <c r="U2210">
        <v>0</v>
      </c>
      <c r="V2210">
        <v>0</v>
      </c>
      <c r="W2210">
        <v>0</v>
      </c>
      <c r="X2210">
        <v>0</v>
      </c>
      <c r="Y2210">
        <v>0</v>
      </c>
      <c r="Z2210">
        <v>0</v>
      </c>
      <c r="AA2210">
        <v>2440</v>
      </c>
      <c r="AB2210">
        <v>0</v>
      </c>
      <c r="AC2210">
        <v>2440</v>
      </c>
      <c r="AD2210">
        <v>0</v>
      </c>
      <c r="AE2210">
        <v>0</v>
      </c>
      <c r="AF2210">
        <v>61</v>
      </c>
      <c r="AG2210">
        <v>0</v>
      </c>
      <c r="AH2210">
        <v>44</v>
      </c>
      <c r="AI2210">
        <v>0</v>
      </c>
      <c r="AJ2210">
        <v>0</v>
      </c>
      <c r="AK2210">
        <v>0</v>
      </c>
      <c r="AL2210">
        <v>0</v>
      </c>
      <c r="AM2210">
        <v>0</v>
      </c>
      <c r="AN2210">
        <v>0</v>
      </c>
      <c r="AO2210">
        <v>0</v>
      </c>
      <c r="AP2210">
        <v>0</v>
      </c>
      <c r="AQ2210">
        <v>0</v>
      </c>
      <c r="AR2210">
        <v>0</v>
      </c>
      <c r="AS2210">
        <v>0</v>
      </c>
      <c r="AT2210">
        <v>0</v>
      </c>
      <c r="AU2210">
        <v>0</v>
      </c>
      <c r="AV2210">
        <v>0</v>
      </c>
      <c r="AW2210">
        <v>0</v>
      </c>
      <c r="AX2210">
        <v>0</v>
      </c>
      <c r="AY2210">
        <v>0</v>
      </c>
      <c r="AZ2210">
        <v>0</v>
      </c>
      <c r="BA2210">
        <v>0</v>
      </c>
      <c r="BB2210">
        <v>0</v>
      </c>
      <c r="BC2210">
        <v>0</v>
      </c>
      <c r="BD2210">
        <v>0</v>
      </c>
      <c r="BE2210">
        <v>0</v>
      </c>
      <c r="BF2210">
        <v>0</v>
      </c>
      <c r="BG2210">
        <v>0</v>
      </c>
      <c r="BH2210">
        <v>0</v>
      </c>
      <c r="BI2210">
        <v>0</v>
      </c>
      <c r="BJ2210" s="2">
        <v>46132</v>
      </c>
      <c r="BK2210">
        <v>0</v>
      </c>
      <c r="BL2210" s="3" t="str">
        <f>VLOOKUP(O2210,DropDownList!$H$1:$I$7,2,FALSE)</f>
        <v>2023/24</v>
      </c>
      <c r="BM2210" s="3" t="str">
        <f t="shared" si="34"/>
        <v>PCOA</v>
      </c>
    </row>
    <row r="2211" spans="1:65" x14ac:dyDescent="0.2">
      <c r="A2211">
        <v>2026</v>
      </c>
      <c r="B2211">
        <v>4</v>
      </c>
      <c r="C2211" t="s">
        <v>216</v>
      </c>
      <c r="D2211" t="s">
        <v>220</v>
      </c>
      <c r="E2211" t="s">
        <v>38</v>
      </c>
      <c r="F2211">
        <v>9360</v>
      </c>
      <c r="G2211" t="s">
        <v>141</v>
      </c>
      <c r="H2211" t="s">
        <v>221</v>
      </c>
      <c r="I2211" t="s">
        <v>221</v>
      </c>
      <c r="J2211" s="1">
        <v>46113</v>
      </c>
      <c r="K2211" t="s">
        <v>440</v>
      </c>
      <c r="L2211">
        <v>1</v>
      </c>
      <c r="M2211" t="s">
        <v>441</v>
      </c>
      <c r="N2211" t="s">
        <v>442</v>
      </c>
      <c r="O2211" t="s">
        <v>156</v>
      </c>
      <c r="P2211" t="s">
        <v>150</v>
      </c>
      <c r="Q2211">
        <v>15767.38</v>
      </c>
      <c r="R2211">
        <v>419</v>
      </c>
      <c r="S2211">
        <v>67572.72</v>
      </c>
      <c r="T2211">
        <v>8535.9699999999993</v>
      </c>
      <c r="U2211">
        <v>114</v>
      </c>
      <c r="V2211">
        <v>42</v>
      </c>
      <c r="W2211">
        <v>7069.26</v>
      </c>
      <c r="X2211">
        <v>7069.26</v>
      </c>
      <c r="Y2211">
        <v>371</v>
      </c>
      <c r="Z2211">
        <v>59036.75</v>
      </c>
      <c r="AA2211">
        <v>43269.37</v>
      </c>
      <c r="AB2211">
        <v>10252.9</v>
      </c>
      <c r="AC2211">
        <v>33016.47</v>
      </c>
      <c r="AD2211">
        <v>28</v>
      </c>
      <c r="AE2211">
        <v>14</v>
      </c>
      <c r="AF2211">
        <v>252</v>
      </c>
      <c r="AG2211">
        <v>51</v>
      </c>
      <c r="AH2211">
        <v>48</v>
      </c>
      <c r="AI2211">
        <v>63</v>
      </c>
      <c r="AJ2211">
        <v>64</v>
      </c>
      <c r="AK2211">
        <v>42</v>
      </c>
      <c r="AL2211">
        <v>8</v>
      </c>
      <c r="AM2211">
        <v>14</v>
      </c>
      <c r="AN2211">
        <v>3</v>
      </c>
      <c r="AO2211">
        <v>310</v>
      </c>
      <c r="AP2211">
        <v>1327</v>
      </c>
      <c r="AQ2211">
        <v>335</v>
      </c>
      <c r="AR2211">
        <v>0</v>
      </c>
      <c r="AS2211">
        <v>136</v>
      </c>
      <c r="AT2211">
        <v>53</v>
      </c>
      <c r="AU2211">
        <v>7</v>
      </c>
      <c r="AV2211">
        <v>4</v>
      </c>
      <c r="AW2211">
        <v>0</v>
      </c>
      <c r="AX2211">
        <v>0</v>
      </c>
      <c r="AY2211">
        <v>206</v>
      </c>
      <c r="AZ2211">
        <v>324</v>
      </c>
      <c r="BA2211">
        <v>164</v>
      </c>
      <c r="BB2211">
        <v>29</v>
      </c>
      <c r="BC2211">
        <v>8</v>
      </c>
      <c r="BD2211">
        <v>10</v>
      </c>
      <c r="BE2211">
        <v>0</v>
      </c>
      <c r="BF2211">
        <v>321</v>
      </c>
      <c r="BG2211">
        <v>10815.42</v>
      </c>
      <c r="BH2211">
        <v>5</v>
      </c>
      <c r="BI2211">
        <v>114</v>
      </c>
      <c r="BJ2211" s="2">
        <v>46132</v>
      </c>
      <c r="BK2211">
        <v>0</v>
      </c>
      <c r="BL2211" s="3" t="str">
        <f>VLOOKUP(O2211,DropDownList!$H$1:$I$7,2,FALSE)</f>
        <v>2023/24</v>
      </c>
      <c r="BM2211" s="3" t="str">
        <f t="shared" si="34"/>
        <v>FISCAL FINES</v>
      </c>
    </row>
    <row r="2212" spans="1:65" x14ac:dyDescent="0.2">
      <c r="A2212">
        <v>2026</v>
      </c>
      <c r="B2212">
        <v>4</v>
      </c>
      <c r="C2212" t="s">
        <v>216</v>
      </c>
      <c r="D2212" t="s">
        <v>220</v>
      </c>
      <c r="E2212" t="s">
        <v>38</v>
      </c>
      <c r="F2212">
        <v>9360</v>
      </c>
      <c r="G2212" t="s">
        <v>141</v>
      </c>
      <c r="H2212" t="s">
        <v>221</v>
      </c>
      <c r="I2212" t="s">
        <v>221</v>
      </c>
      <c r="J2212" s="1">
        <v>46113</v>
      </c>
      <c r="K2212" t="s">
        <v>440</v>
      </c>
      <c r="L2212">
        <v>1</v>
      </c>
      <c r="M2212" t="s">
        <v>441</v>
      </c>
      <c r="N2212" t="s">
        <v>442</v>
      </c>
      <c r="O2212" t="s">
        <v>156</v>
      </c>
      <c r="P2212" t="s">
        <v>154</v>
      </c>
      <c r="Q2212">
        <v>15512.15</v>
      </c>
      <c r="R2212">
        <v>286</v>
      </c>
      <c r="S2212">
        <v>66242</v>
      </c>
      <c r="T2212">
        <v>630</v>
      </c>
      <c r="U2212">
        <v>73</v>
      </c>
      <c r="V2212">
        <v>26</v>
      </c>
      <c r="W2212">
        <v>7495</v>
      </c>
      <c r="X2212">
        <v>7495</v>
      </c>
      <c r="Y2212">
        <v>0</v>
      </c>
      <c r="Z2212">
        <v>0</v>
      </c>
      <c r="AA2212">
        <v>50099.85</v>
      </c>
      <c r="AB2212">
        <v>95.1</v>
      </c>
      <c r="AC2212">
        <v>46505.08</v>
      </c>
      <c r="AD2212">
        <v>19</v>
      </c>
      <c r="AE2212">
        <v>7</v>
      </c>
      <c r="AF2212">
        <v>210</v>
      </c>
      <c r="AG2212">
        <v>43</v>
      </c>
      <c r="AH2212">
        <v>3</v>
      </c>
      <c r="AI2212">
        <v>30</v>
      </c>
      <c r="AJ2212">
        <v>0</v>
      </c>
      <c r="AK2212">
        <v>0</v>
      </c>
      <c r="AL2212">
        <v>0</v>
      </c>
      <c r="AM2212">
        <v>0</v>
      </c>
      <c r="AN2212">
        <v>0</v>
      </c>
      <c r="AO2212">
        <v>197</v>
      </c>
      <c r="AP2212">
        <v>851</v>
      </c>
      <c r="AQ2212">
        <v>206</v>
      </c>
      <c r="AR2212">
        <v>0</v>
      </c>
      <c r="AS2212">
        <v>119</v>
      </c>
      <c r="AT2212">
        <v>12</v>
      </c>
      <c r="AU2212">
        <v>22</v>
      </c>
      <c r="AV2212">
        <v>11</v>
      </c>
      <c r="AW2212">
        <v>2</v>
      </c>
      <c r="AX2212">
        <v>0</v>
      </c>
      <c r="AY2212">
        <v>109</v>
      </c>
      <c r="AZ2212">
        <v>183</v>
      </c>
      <c r="BA2212">
        <v>95</v>
      </c>
      <c r="BB2212">
        <v>34</v>
      </c>
      <c r="BC2212">
        <v>14</v>
      </c>
      <c r="BD2212">
        <v>8</v>
      </c>
      <c r="BE2212">
        <v>0</v>
      </c>
      <c r="BF2212">
        <v>284</v>
      </c>
      <c r="BG2212">
        <v>9045</v>
      </c>
      <c r="BH2212">
        <v>0</v>
      </c>
      <c r="BI2212">
        <v>72</v>
      </c>
      <c r="BJ2212" s="2">
        <v>46132</v>
      </c>
      <c r="BK2212">
        <v>0</v>
      </c>
      <c r="BL2212" s="3" t="str">
        <f>VLOOKUP(O2212,DropDownList!$H$1:$I$7,2,FALSE)</f>
        <v>2023/24</v>
      </c>
      <c r="BM2212" s="3" t="str">
        <f t="shared" si="34"/>
        <v>JP COURT</v>
      </c>
    </row>
    <row r="2213" spans="1:65" x14ac:dyDescent="0.2">
      <c r="A2213">
        <v>2026</v>
      </c>
      <c r="B2213">
        <v>4</v>
      </c>
      <c r="C2213" t="s">
        <v>216</v>
      </c>
      <c r="D2213" t="s">
        <v>220</v>
      </c>
      <c r="E2213" t="s">
        <v>38</v>
      </c>
      <c r="F2213">
        <v>9360</v>
      </c>
      <c r="G2213" t="s">
        <v>141</v>
      </c>
      <c r="H2213" t="s">
        <v>221</v>
      </c>
      <c r="I2213" t="s">
        <v>221</v>
      </c>
      <c r="J2213" s="1">
        <v>46113</v>
      </c>
      <c r="K2213" t="s">
        <v>440</v>
      </c>
      <c r="L2213">
        <v>1</v>
      </c>
      <c r="M2213" t="s">
        <v>441</v>
      </c>
      <c r="N2213" t="s">
        <v>442</v>
      </c>
      <c r="O2213" t="s">
        <v>147</v>
      </c>
      <c r="P2213" t="s">
        <v>148</v>
      </c>
      <c r="Q2213">
        <v>1250</v>
      </c>
      <c r="R2213">
        <v>41</v>
      </c>
      <c r="S2213">
        <v>2460</v>
      </c>
      <c r="T2213">
        <v>20.32</v>
      </c>
      <c r="U2213">
        <v>21</v>
      </c>
      <c r="V2213">
        <v>9</v>
      </c>
      <c r="W2213">
        <v>540</v>
      </c>
      <c r="X2213">
        <v>540</v>
      </c>
      <c r="Y2213">
        <v>0</v>
      </c>
      <c r="Z2213">
        <v>0</v>
      </c>
      <c r="AA2213">
        <v>1189.68</v>
      </c>
      <c r="AB2213">
        <v>0</v>
      </c>
      <c r="AC2213">
        <v>1189.68</v>
      </c>
      <c r="AD2213">
        <v>9</v>
      </c>
      <c r="AE2213">
        <v>0</v>
      </c>
      <c r="AF2213">
        <v>19</v>
      </c>
      <c r="AG2213">
        <v>1</v>
      </c>
      <c r="AH2213">
        <v>0</v>
      </c>
      <c r="AI2213">
        <v>20</v>
      </c>
      <c r="AJ2213">
        <v>0</v>
      </c>
      <c r="AK2213">
        <v>0</v>
      </c>
      <c r="AL2213">
        <v>0</v>
      </c>
      <c r="AM2213">
        <v>0</v>
      </c>
      <c r="AN2213">
        <v>0</v>
      </c>
      <c r="AO2213">
        <v>37</v>
      </c>
      <c r="AP2213">
        <v>135</v>
      </c>
      <c r="AQ2213">
        <v>41</v>
      </c>
      <c r="AR2213">
        <v>0</v>
      </c>
      <c r="AS2213">
        <v>4</v>
      </c>
      <c r="AT2213">
        <v>7</v>
      </c>
      <c r="AU2213">
        <v>1</v>
      </c>
      <c r="AV2213">
        <v>1</v>
      </c>
      <c r="AW2213">
        <v>0</v>
      </c>
      <c r="AX2213">
        <v>0</v>
      </c>
      <c r="AY2213">
        <v>27</v>
      </c>
      <c r="AZ2213">
        <v>36</v>
      </c>
      <c r="BA2213">
        <v>13</v>
      </c>
      <c r="BB2213">
        <v>0</v>
      </c>
      <c r="BC2213">
        <v>0</v>
      </c>
      <c r="BD2213">
        <v>0</v>
      </c>
      <c r="BE2213">
        <v>0</v>
      </c>
      <c r="BF2213">
        <v>37</v>
      </c>
      <c r="BG2213">
        <v>1200</v>
      </c>
      <c r="BH2213">
        <v>1</v>
      </c>
      <c r="BI2213">
        <v>21</v>
      </c>
      <c r="BJ2213" s="2">
        <v>46132</v>
      </c>
      <c r="BK2213">
        <v>0</v>
      </c>
      <c r="BL2213" s="3" t="str">
        <f>VLOOKUP(O2213,DropDownList!$H$1:$I$7,2,FALSE)</f>
        <v>2024/25</v>
      </c>
      <c r="BM2213" s="3" t="str">
        <f t="shared" si="34"/>
        <v>PRAS</v>
      </c>
    </row>
    <row r="2214" spans="1:65" x14ac:dyDescent="0.2">
      <c r="A2214">
        <v>2026</v>
      </c>
      <c r="B2214">
        <v>4</v>
      </c>
      <c r="C2214" t="s">
        <v>216</v>
      </c>
      <c r="D2214" t="s">
        <v>220</v>
      </c>
      <c r="E2214" t="s">
        <v>38</v>
      </c>
      <c r="F2214">
        <v>9360</v>
      </c>
      <c r="G2214" t="s">
        <v>141</v>
      </c>
      <c r="H2214" t="s">
        <v>221</v>
      </c>
      <c r="I2214" t="s">
        <v>221</v>
      </c>
      <c r="J2214" s="1">
        <v>46113</v>
      </c>
      <c r="K2214" t="s">
        <v>440</v>
      </c>
      <c r="L2214">
        <v>1</v>
      </c>
      <c r="M2214" t="s">
        <v>441</v>
      </c>
      <c r="N2214" t="s">
        <v>442</v>
      </c>
      <c r="O2214" t="s">
        <v>147</v>
      </c>
      <c r="P2214" t="s">
        <v>153</v>
      </c>
      <c r="Q2214">
        <v>45</v>
      </c>
      <c r="R2214">
        <v>2</v>
      </c>
      <c r="S2214">
        <v>90</v>
      </c>
      <c r="T2214">
        <v>0</v>
      </c>
      <c r="U2214">
        <v>1</v>
      </c>
      <c r="V2214">
        <v>1</v>
      </c>
      <c r="W2214">
        <v>45</v>
      </c>
      <c r="X2214">
        <v>45</v>
      </c>
      <c r="Y2214">
        <v>0</v>
      </c>
      <c r="Z2214">
        <v>0</v>
      </c>
      <c r="AA2214">
        <v>45</v>
      </c>
      <c r="AB2214">
        <v>0</v>
      </c>
      <c r="AC2214">
        <v>45</v>
      </c>
      <c r="AD2214">
        <v>1</v>
      </c>
      <c r="AE2214">
        <v>0</v>
      </c>
      <c r="AF2214">
        <v>1</v>
      </c>
      <c r="AG2214">
        <v>0</v>
      </c>
      <c r="AH2214">
        <v>0</v>
      </c>
      <c r="AI2214">
        <v>1</v>
      </c>
      <c r="AJ2214">
        <v>0</v>
      </c>
      <c r="AK2214">
        <v>0</v>
      </c>
      <c r="AL2214">
        <v>0</v>
      </c>
      <c r="AM2214">
        <v>0</v>
      </c>
      <c r="AN2214">
        <v>0</v>
      </c>
      <c r="AO2214">
        <v>2</v>
      </c>
      <c r="AP2214">
        <v>3</v>
      </c>
      <c r="AQ2214">
        <v>2</v>
      </c>
      <c r="AR2214">
        <v>0</v>
      </c>
      <c r="AS2214">
        <v>0</v>
      </c>
      <c r="AT2214">
        <v>0</v>
      </c>
      <c r="AU2214">
        <v>0</v>
      </c>
      <c r="AV2214">
        <v>0</v>
      </c>
      <c r="AW2214">
        <v>0</v>
      </c>
      <c r="AX2214">
        <v>0</v>
      </c>
      <c r="AY2214">
        <v>0</v>
      </c>
      <c r="AZ2214">
        <v>0</v>
      </c>
      <c r="BA2214">
        <v>0</v>
      </c>
      <c r="BB2214">
        <v>0</v>
      </c>
      <c r="BC2214">
        <v>0</v>
      </c>
      <c r="BD2214">
        <v>0</v>
      </c>
      <c r="BE2214">
        <v>0</v>
      </c>
      <c r="BF2214">
        <v>2</v>
      </c>
      <c r="BG2214">
        <v>45</v>
      </c>
      <c r="BH2214">
        <v>0</v>
      </c>
      <c r="BI2214">
        <v>1</v>
      </c>
      <c r="BJ2214" s="2">
        <v>46132</v>
      </c>
      <c r="BK2214">
        <v>0</v>
      </c>
      <c r="BL2214" s="3" t="str">
        <f>VLOOKUP(O2214,DropDownList!$H$1:$I$7,2,FALSE)</f>
        <v>2024/25</v>
      </c>
      <c r="BM2214" s="3" t="str">
        <f t="shared" si="34"/>
        <v>PREG</v>
      </c>
    </row>
    <row r="2215" spans="1:65" x14ac:dyDescent="0.2">
      <c r="A2215">
        <v>2026</v>
      </c>
      <c r="B2215">
        <v>4</v>
      </c>
      <c r="C2215" t="s">
        <v>216</v>
      </c>
      <c r="D2215" t="s">
        <v>220</v>
      </c>
      <c r="E2215" t="s">
        <v>38</v>
      </c>
      <c r="F2215">
        <v>9360</v>
      </c>
      <c r="G2215" t="s">
        <v>141</v>
      </c>
      <c r="H2215" t="s">
        <v>221</v>
      </c>
      <c r="I2215" t="s">
        <v>221</v>
      </c>
      <c r="J2215" s="1">
        <v>46113</v>
      </c>
      <c r="K2215" t="s">
        <v>440</v>
      </c>
      <c r="L2215">
        <v>1</v>
      </c>
      <c r="M2215" t="s">
        <v>441</v>
      </c>
      <c r="N2215" t="s">
        <v>442</v>
      </c>
      <c r="O2215" t="s">
        <v>147</v>
      </c>
      <c r="P2215" t="s">
        <v>151</v>
      </c>
      <c r="Q2215">
        <v>0</v>
      </c>
      <c r="R2215">
        <v>12</v>
      </c>
      <c r="S2215">
        <v>360</v>
      </c>
      <c r="T2215">
        <v>60</v>
      </c>
      <c r="U2215">
        <v>0</v>
      </c>
      <c r="V2215">
        <v>0</v>
      </c>
      <c r="W2215">
        <v>0</v>
      </c>
      <c r="X2215">
        <v>0</v>
      </c>
      <c r="Y2215">
        <v>0</v>
      </c>
      <c r="Z2215">
        <v>0</v>
      </c>
      <c r="AA2215">
        <v>300</v>
      </c>
      <c r="AB2215">
        <v>0</v>
      </c>
      <c r="AC2215">
        <v>300</v>
      </c>
      <c r="AD2215">
        <v>0</v>
      </c>
      <c r="AE2215">
        <v>0</v>
      </c>
      <c r="AF2215">
        <v>10</v>
      </c>
      <c r="AG2215">
        <v>0</v>
      </c>
      <c r="AH2215">
        <v>2</v>
      </c>
      <c r="AI2215">
        <v>0</v>
      </c>
      <c r="AJ2215">
        <v>0</v>
      </c>
      <c r="AK2215">
        <v>0</v>
      </c>
      <c r="AL2215">
        <v>0</v>
      </c>
      <c r="AM2215">
        <v>0</v>
      </c>
      <c r="AN2215">
        <v>0</v>
      </c>
      <c r="AO2215">
        <v>0</v>
      </c>
      <c r="AP2215">
        <v>0</v>
      </c>
      <c r="AQ2215">
        <v>0</v>
      </c>
      <c r="AR2215">
        <v>0</v>
      </c>
      <c r="AS2215">
        <v>0</v>
      </c>
      <c r="AT2215">
        <v>0</v>
      </c>
      <c r="AU2215">
        <v>0</v>
      </c>
      <c r="AV2215">
        <v>0</v>
      </c>
      <c r="AW2215">
        <v>0</v>
      </c>
      <c r="AX2215">
        <v>0</v>
      </c>
      <c r="AY2215">
        <v>0</v>
      </c>
      <c r="AZ2215">
        <v>0</v>
      </c>
      <c r="BA2215">
        <v>0</v>
      </c>
      <c r="BB2215">
        <v>0</v>
      </c>
      <c r="BC2215">
        <v>0</v>
      </c>
      <c r="BD2215">
        <v>0</v>
      </c>
      <c r="BE2215">
        <v>0</v>
      </c>
      <c r="BF2215">
        <v>0</v>
      </c>
      <c r="BG2215">
        <v>0</v>
      </c>
      <c r="BH2215">
        <v>0</v>
      </c>
      <c r="BI2215">
        <v>0</v>
      </c>
      <c r="BJ2215" s="2">
        <v>46132</v>
      </c>
      <c r="BK2215">
        <v>0</v>
      </c>
      <c r="BL2215" s="3" t="str">
        <f>VLOOKUP(O2215,DropDownList!$H$1:$I$7,2,FALSE)</f>
        <v>2024/25</v>
      </c>
      <c r="BM2215" s="3" t="str">
        <f t="shared" si="34"/>
        <v>PCPF</v>
      </c>
    </row>
    <row r="2216" spans="1:65" x14ac:dyDescent="0.2">
      <c r="A2216">
        <v>2026</v>
      </c>
      <c r="B2216">
        <v>4</v>
      </c>
      <c r="C2216" t="s">
        <v>216</v>
      </c>
      <c r="D2216" t="s">
        <v>220</v>
      </c>
      <c r="E2216" t="s">
        <v>38</v>
      </c>
      <c r="F2216">
        <v>9360</v>
      </c>
      <c r="G2216" t="s">
        <v>141</v>
      </c>
      <c r="H2216" t="s">
        <v>221</v>
      </c>
      <c r="I2216" t="s">
        <v>221</v>
      </c>
      <c r="J2216" s="1">
        <v>46113</v>
      </c>
      <c r="K2216" t="s">
        <v>440</v>
      </c>
      <c r="L2216">
        <v>1</v>
      </c>
      <c r="M2216" t="s">
        <v>441</v>
      </c>
      <c r="N2216" t="s">
        <v>442</v>
      </c>
      <c r="O2216" t="s">
        <v>147</v>
      </c>
      <c r="P2216" t="s">
        <v>152</v>
      </c>
      <c r="Q2216">
        <v>0</v>
      </c>
      <c r="R2216">
        <v>78</v>
      </c>
      <c r="S2216">
        <v>3120</v>
      </c>
      <c r="T2216">
        <v>1720</v>
      </c>
      <c r="U2216">
        <v>0</v>
      </c>
      <c r="V2216">
        <v>0</v>
      </c>
      <c r="W2216">
        <v>0</v>
      </c>
      <c r="X2216">
        <v>0</v>
      </c>
      <c r="Y2216">
        <v>0</v>
      </c>
      <c r="Z2216">
        <v>0</v>
      </c>
      <c r="AA2216">
        <v>1400</v>
      </c>
      <c r="AB2216">
        <v>0</v>
      </c>
      <c r="AC2216">
        <v>1400</v>
      </c>
      <c r="AD2216">
        <v>0</v>
      </c>
      <c r="AE2216">
        <v>0</v>
      </c>
      <c r="AF2216">
        <v>35</v>
      </c>
      <c r="AG2216">
        <v>0</v>
      </c>
      <c r="AH2216">
        <v>43</v>
      </c>
      <c r="AI2216">
        <v>0</v>
      </c>
      <c r="AJ2216">
        <v>0</v>
      </c>
      <c r="AK2216">
        <v>0</v>
      </c>
      <c r="AL2216">
        <v>0</v>
      </c>
      <c r="AM2216">
        <v>1</v>
      </c>
      <c r="AN2216">
        <v>0</v>
      </c>
      <c r="AO2216">
        <v>0</v>
      </c>
      <c r="AP2216">
        <v>0</v>
      </c>
      <c r="AQ2216">
        <v>0</v>
      </c>
      <c r="AR2216">
        <v>0</v>
      </c>
      <c r="AS2216">
        <v>0</v>
      </c>
      <c r="AT2216">
        <v>0</v>
      </c>
      <c r="AU2216">
        <v>0</v>
      </c>
      <c r="AV2216">
        <v>0</v>
      </c>
      <c r="AW2216">
        <v>0</v>
      </c>
      <c r="AX2216">
        <v>0</v>
      </c>
      <c r="AY2216">
        <v>0</v>
      </c>
      <c r="AZ2216">
        <v>0</v>
      </c>
      <c r="BA2216">
        <v>0</v>
      </c>
      <c r="BB2216">
        <v>0</v>
      </c>
      <c r="BC2216">
        <v>0</v>
      </c>
      <c r="BD2216">
        <v>0</v>
      </c>
      <c r="BE2216">
        <v>0</v>
      </c>
      <c r="BF2216">
        <v>0</v>
      </c>
      <c r="BG2216">
        <v>0</v>
      </c>
      <c r="BH2216">
        <v>0</v>
      </c>
      <c r="BI2216">
        <v>0</v>
      </c>
      <c r="BJ2216" s="2">
        <v>46132</v>
      </c>
      <c r="BK2216">
        <v>0</v>
      </c>
      <c r="BL2216" s="3" t="str">
        <f>VLOOKUP(O2216,DropDownList!$H$1:$I$7,2,FALSE)</f>
        <v>2024/25</v>
      </c>
      <c r="BM2216" s="3" t="str">
        <f t="shared" si="34"/>
        <v>PCOA</v>
      </c>
    </row>
    <row r="2217" spans="1:65" x14ac:dyDescent="0.2">
      <c r="A2217">
        <v>2026</v>
      </c>
      <c r="B2217">
        <v>4</v>
      </c>
      <c r="C2217" t="s">
        <v>216</v>
      </c>
      <c r="D2217" t="s">
        <v>220</v>
      </c>
      <c r="E2217" t="s">
        <v>38</v>
      </c>
      <c r="F2217">
        <v>9360</v>
      </c>
      <c r="G2217" t="s">
        <v>141</v>
      </c>
      <c r="H2217" t="s">
        <v>221</v>
      </c>
      <c r="I2217" t="s">
        <v>221</v>
      </c>
      <c r="J2217" s="1">
        <v>46113</v>
      </c>
      <c r="K2217" t="s">
        <v>440</v>
      </c>
      <c r="L2217">
        <v>1</v>
      </c>
      <c r="M2217" t="s">
        <v>441</v>
      </c>
      <c r="N2217" t="s">
        <v>442</v>
      </c>
      <c r="O2217" t="s">
        <v>155</v>
      </c>
      <c r="P2217" t="s">
        <v>146</v>
      </c>
      <c r="Q2217">
        <v>510</v>
      </c>
      <c r="R2217">
        <v>266</v>
      </c>
      <c r="S2217">
        <v>4020</v>
      </c>
      <c r="T2217">
        <v>70</v>
      </c>
      <c r="U2217">
        <v>61</v>
      </c>
      <c r="V2217">
        <v>11</v>
      </c>
      <c r="W2217">
        <v>210</v>
      </c>
      <c r="X2217">
        <v>210</v>
      </c>
      <c r="Y2217">
        <v>0</v>
      </c>
      <c r="Z2217">
        <v>0</v>
      </c>
      <c r="AA2217">
        <v>3440</v>
      </c>
      <c r="AB2217">
        <v>0</v>
      </c>
      <c r="AC2217">
        <v>0</v>
      </c>
      <c r="AD2217">
        <v>11</v>
      </c>
      <c r="AE2217">
        <v>0</v>
      </c>
      <c r="AF2217">
        <v>233</v>
      </c>
      <c r="AG2217">
        <v>1</v>
      </c>
      <c r="AH2217">
        <v>5</v>
      </c>
      <c r="AI2217">
        <v>27</v>
      </c>
      <c r="AJ2217">
        <v>0</v>
      </c>
      <c r="AK2217">
        <v>0</v>
      </c>
      <c r="AL2217">
        <v>0</v>
      </c>
      <c r="AM2217">
        <v>0</v>
      </c>
      <c r="AN2217">
        <v>0</v>
      </c>
      <c r="AO2217">
        <v>192</v>
      </c>
      <c r="AP2217">
        <v>968</v>
      </c>
      <c r="AQ2217">
        <v>196</v>
      </c>
      <c r="AR2217">
        <v>0</v>
      </c>
      <c r="AS2217">
        <v>114</v>
      </c>
      <c r="AT2217">
        <v>45</v>
      </c>
      <c r="AU2217">
        <v>16</v>
      </c>
      <c r="AV2217">
        <v>11</v>
      </c>
      <c r="AW2217">
        <v>1</v>
      </c>
      <c r="AX2217">
        <v>0</v>
      </c>
      <c r="AY2217">
        <v>131</v>
      </c>
      <c r="AZ2217">
        <v>210</v>
      </c>
      <c r="BA2217">
        <v>110</v>
      </c>
      <c r="BB2217">
        <v>38</v>
      </c>
      <c r="BC2217">
        <v>20</v>
      </c>
      <c r="BD2217">
        <v>17</v>
      </c>
      <c r="BE2217">
        <v>0</v>
      </c>
      <c r="BF2217">
        <v>264</v>
      </c>
      <c r="BG2217">
        <v>500</v>
      </c>
      <c r="BH2217">
        <v>0</v>
      </c>
      <c r="BI2217">
        <v>60</v>
      </c>
      <c r="BJ2217" s="2">
        <v>46132</v>
      </c>
      <c r="BK2217">
        <v>0</v>
      </c>
      <c r="BL2217" s="3" t="str">
        <f>VLOOKUP(O2217,DropDownList!$H$1:$I$7,2,FALSE)</f>
        <v>2022/23</v>
      </c>
      <c r="BM2217" s="3" t="str">
        <f t="shared" si="34"/>
        <v>VSUR</v>
      </c>
    </row>
    <row r="2218" spans="1:65" x14ac:dyDescent="0.2">
      <c r="A2218">
        <v>2026</v>
      </c>
      <c r="B2218">
        <v>4</v>
      </c>
      <c r="C2218" t="s">
        <v>216</v>
      </c>
      <c r="D2218" t="s">
        <v>220</v>
      </c>
      <c r="E2218" t="s">
        <v>38</v>
      </c>
      <c r="F2218">
        <v>9360</v>
      </c>
      <c r="G2218" t="s">
        <v>141</v>
      </c>
      <c r="H2218" t="s">
        <v>221</v>
      </c>
      <c r="I2218" t="s">
        <v>221</v>
      </c>
      <c r="J2218" s="1">
        <v>46113</v>
      </c>
      <c r="K2218" t="s">
        <v>440</v>
      </c>
      <c r="L2218">
        <v>1</v>
      </c>
      <c r="M2218" t="s">
        <v>441</v>
      </c>
      <c r="N2218" t="s">
        <v>442</v>
      </c>
      <c r="O2218" t="s">
        <v>155</v>
      </c>
      <c r="P2218" t="s">
        <v>151</v>
      </c>
      <c r="Q2218">
        <v>0</v>
      </c>
      <c r="R2218">
        <v>5</v>
      </c>
      <c r="S2218">
        <v>150</v>
      </c>
      <c r="T2218">
        <v>0</v>
      </c>
      <c r="U2218">
        <v>0</v>
      </c>
      <c r="V2218">
        <v>0</v>
      </c>
      <c r="W2218">
        <v>0</v>
      </c>
      <c r="X2218">
        <v>0</v>
      </c>
      <c r="Y2218">
        <v>0</v>
      </c>
      <c r="Z2218">
        <v>0</v>
      </c>
      <c r="AA2218">
        <v>150</v>
      </c>
      <c r="AB2218">
        <v>0</v>
      </c>
      <c r="AC2218">
        <v>150</v>
      </c>
      <c r="AD2218">
        <v>0</v>
      </c>
      <c r="AE2218">
        <v>0</v>
      </c>
      <c r="AF2218">
        <v>5</v>
      </c>
      <c r="AG2218">
        <v>0</v>
      </c>
      <c r="AH2218">
        <v>0</v>
      </c>
      <c r="AI2218">
        <v>0</v>
      </c>
      <c r="AJ2218">
        <v>0</v>
      </c>
      <c r="AK2218">
        <v>0</v>
      </c>
      <c r="AL2218">
        <v>0</v>
      </c>
      <c r="AM2218">
        <v>0</v>
      </c>
      <c r="AN2218">
        <v>0</v>
      </c>
      <c r="AO2218">
        <v>0</v>
      </c>
      <c r="AP2218">
        <v>0</v>
      </c>
      <c r="AQ2218">
        <v>0</v>
      </c>
      <c r="AR2218">
        <v>0</v>
      </c>
      <c r="AS2218">
        <v>0</v>
      </c>
      <c r="AT2218">
        <v>0</v>
      </c>
      <c r="AU2218">
        <v>0</v>
      </c>
      <c r="AV2218">
        <v>0</v>
      </c>
      <c r="AW2218">
        <v>0</v>
      </c>
      <c r="AX2218">
        <v>0</v>
      </c>
      <c r="AY2218">
        <v>0</v>
      </c>
      <c r="AZ2218">
        <v>0</v>
      </c>
      <c r="BA2218">
        <v>0</v>
      </c>
      <c r="BB2218">
        <v>0</v>
      </c>
      <c r="BC2218">
        <v>0</v>
      </c>
      <c r="BD2218">
        <v>0</v>
      </c>
      <c r="BE2218">
        <v>0</v>
      </c>
      <c r="BF2218">
        <v>0</v>
      </c>
      <c r="BG2218">
        <v>0</v>
      </c>
      <c r="BH2218">
        <v>0</v>
      </c>
      <c r="BI2218">
        <v>0</v>
      </c>
      <c r="BJ2218" s="2">
        <v>46132</v>
      </c>
      <c r="BK2218">
        <v>0</v>
      </c>
      <c r="BL2218" s="3" t="str">
        <f>VLOOKUP(O2218,DropDownList!$H$1:$I$7,2,FALSE)</f>
        <v>2022/23</v>
      </c>
      <c r="BM2218" s="3" t="str">
        <f t="shared" si="34"/>
        <v>PCPF</v>
      </c>
    </row>
    <row r="2219" spans="1:65" x14ac:dyDescent="0.2">
      <c r="A2219">
        <v>2026</v>
      </c>
      <c r="B2219">
        <v>4</v>
      </c>
      <c r="C2219" t="s">
        <v>216</v>
      </c>
      <c r="D2219" t="s">
        <v>220</v>
      </c>
      <c r="E2219" t="s">
        <v>38</v>
      </c>
      <c r="F2219">
        <v>9360</v>
      </c>
      <c r="G2219" t="s">
        <v>141</v>
      </c>
      <c r="H2219" t="s">
        <v>221</v>
      </c>
      <c r="I2219" t="s">
        <v>221</v>
      </c>
      <c r="J2219" s="1">
        <v>46113</v>
      </c>
      <c r="K2219" t="s">
        <v>440</v>
      </c>
      <c r="L2219">
        <v>1</v>
      </c>
      <c r="M2219" t="s">
        <v>441</v>
      </c>
      <c r="N2219" t="s">
        <v>442</v>
      </c>
      <c r="O2219" t="s">
        <v>155</v>
      </c>
      <c r="P2219" t="s">
        <v>148</v>
      </c>
      <c r="Q2219">
        <v>562.24</v>
      </c>
      <c r="R2219">
        <v>66</v>
      </c>
      <c r="S2219">
        <v>3960</v>
      </c>
      <c r="T2219">
        <v>405.7</v>
      </c>
      <c r="U2219">
        <v>11</v>
      </c>
      <c r="V2219">
        <v>2</v>
      </c>
      <c r="W2219">
        <v>120</v>
      </c>
      <c r="X2219">
        <v>120</v>
      </c>
      <c r="Y2219">
        <v>0</v>
      </c>
      <c r="Z2219">
        <v>0</v>
      </c>
      <c r="AA2219">
        <v>2992.06</v>
      </c>
      <c r="AB2219">
        <v>0</v>
      </c>
      <c r="AC2219">
        <v>2992.06</v>
      </c>
      <c r="AD2219">
        <v>2</v>
      </c>
      <c r="AE2219">
        <v>0</v>
      </c>
      <c r="AF2219">
        <v>47</v>
      </c>
      <c r="AG2219">
        <v>3</v>
      </c>
      <c r="AH2219">
        <v>5</v>
      </c>
      <c r="AI2219">
        <v>8</v>
      </c>
      <c r="AJ2219">
        <v>0</v>
      </c>
      <c r="AK2219">
        <v>0</v>
      </c>
      <c r="AL2219">
        <v>0</v>
      </c>
      <c r="AM2219">
        <v>0</v>
      </c>
      <c r="AN2219">
        <v>0</v>
      </c>
      <c r="AO2219">
        <v>56</v>
      </c>
      <c r="AP2219">
        <v>278</v>
      </c>
      <c r="AQ2219">
        <v>60</v>
      </c>
      <c r="AR2219">
        <v>0</v>
      </c>
      <c r="AS2219">
        <v>20</v>
      </c>
      <c r="AT2219">
        <v>13</v>
      </c>
      <c r="AU2219">
        <v>2</v>
      </c>
      <c r="AV2219">
        <v>2</v>
      </c>
      <c r="AW2219">
        <v>0</v>
      </c>
      <c r="AX2219">
        <v>0</v>
      </c>
      <c r="AY2219">
        <v>52</v>
      </c>
      <c r="AZ2219">
        <v>73</v>
      </c>
      <c r="BA2219">
        <v>38</v>
      </c>
      <c r="BB2219">
        <v>3</v>
      </c>
      <c r="BC2219">
        <v>1</v>
      </c>
      <c r="BD2219">
        <v>7</v>
      </c>
      <c r="BE2219">
        <v>0</v>
      </c>
      <c r="BF2219">
        <v>57</v>
      </c>
      <c r="BG2219">
        <v>480</v>
      </c>
      <c r="BH2219">
        <v>3</v>
      </c>
      <c r="BI2219">
        <v>11</v>
      </c>
      <c r="BJ2219" s="2">
        <v>46132</v>
      </c>
      <c r="BK2219">
        <v>0</v>
      </c>
      <c r="BL2219" s="3" t="str">
        <f>VLOOKUP(O2219,DropDownList!$H$1:$I$7,2,FALSE)</f>
        <v>2022/23</v>
      </c>
      <c r="BM2219" s="3" t="str">
        <f t="shared" si="34"/>
        <v>PRAS</v>
      </c>
    </row>
    <row r="2220" spans="1:65" x14ac:dyDescent="0.2">
      <c r="A2220">
        <v>2026</v>
      </c>
      <c r="B2220">
        <v>4</v>
      </c>
      <c r="C2220" t="s">
        <v>216</v>
      </c>
      <c r="D2220" t="s">
        <v>220</v>
      </c>
      <c r="E2220" t="s">
        <v>38</v>
      </c>
      <c r="F2220">
        <v>9360</v>
      </c>
      <c r="G2220" t="s">
        <v>141</v>
      </c>
      <c r="H2220" t="s">
        <v>221</v>
      </c>
      <c r="I2220" t="s">
        <v>221</v>
      </c>
      <c r="J2220" s="1">
        <v>46113</v>
      </c>
      <c r="K2220" t="s">
        <v>440</v>
      </c>
      <c r="L2220">
        <v>1</v>
      </c>
      <c r="M2220" t="s">
        <v>441</v>
      </c>
      <c r="N2220" t="s">
        <v>442</v>
      </c>
      <c r="O2220" t="s">
        <v>155</v>
      </c>
      <c r="P2220" t="s">
        <v>153</v>
      </c>
      <c r="Q2220">
        <v>0</v>
      </c>
      <c r="R2220">
        <v>3</v>
      </c>
      <c r="S2220">
        <v>135</v>
      </c>
      <c r="T2220">
        <v>0</v>
      </c>
      <c r="U2220">
        <v>0</v>
      </c>
      <c r="V2220">
        <v>0</v>
      </c>
      <c r="W2220">
        <v>0</v>
      </c>
      <c r="X2220">
        <v>0</v>
      </c>
      <c r="Y2220">
        <v>0</v>
      </c>
      <c r="Z2220">
        <v>0</v>
      </c>
      <c r="AA2220">
        <v>135</v>
      </c>
      <c r="AB2220">
        <v>0</v>
      </c>
      <c r="AC2220">
        <v>135</v>
      </c>
      <c r="AD2220">
        <v>0</v>
      </c>
      <c r="AE2220">
        <v>0</v>
      </c>
      <c r="AF2220">
        <v>3</v>
      </c>
      <c r="AG2220">
        <v>0</v>
      </c>
      <c r="AH2220">
        <v>0</v>
      </c>
      <c r="AI2220">
        <v>0</v>
      </c>
      <c r="AJ2220">
        <v>0</v>
      </c>
      <c r="AK2220">
        <v>0</v>
      </c>
      <c r="AL2220">
        <v>0</v>
      </c>
      <c r="AM2220">
        <v>0</v>
      </c>
      <c r="AN2220">
        <v>0</v>
      </c>
      <c r="AO2220">
        <v>1</v>
      </c>
      <c r="AP2220">
        <v>4</v>
      </c>
      <c r="AQ2220">
        <v>1</v>
      </c>
      <c r="AR2220">
        <v>0</v>
      </c>
      <c r="AS2220">
        <v>0</v>
      </c>
      <c r="AT2220">
        <v>0</v>
      </c>
      <c r="AU2220">
        <v>0</v>
      </c>
      <c r="AV2220">
        <v>0</v>
      </c>
      <c r="AW2220">
        <v>0</v>
      </c>
      <c r="AX2220">
        <v>0</v>
      </c>
      <c r="AY2220">
        <v>1</v>
      </c>
      <c r="AZ2220">
        <v>1</v>
      </c>
      <c r="BA2220">
        <v>1</v>
      </c>
      <c r="BB2220">
        <v>0</v>
      </c>
      <c r="BC2220">
        <v>0</v>
      </c>
      <c r="BD2220">
        <v>0</v>
      </c>
      <c r="BE2220">
        <v>0</v>
      </c>
      <c r="BF2220">
        <v>1</v>
      </c>
      <c r="BG2220">
        <v>0</v>
      </c>
      <c r="BH2220">
        <v>0</v>
      </c>
      <c r="BI2220">
        <v>0</v>
      </c>
      <c r="BJ2220" s="2">
        <v>46132</v>
      </c>
      <c r="BK2220">
        <v>0</v>
      </c>
      <c r="BL2220" s="3" t="str">
        <f>VLOOKUP(O2220,DropDownList!$H$1:$I$7,2,FALSE)</f>
        <v>2022/23</v>
      </c>
      <c r="BM2220" s="3" t="str">
        <f t="shared" si="34"/>
        <v>PREG</v>
      </c>
    </row>
    <row r="2221" spans="1:65" x14ac:dyDescent="0.2">
      <c r="A2221">
        <v>2026</v>
      </c>
      <c r="B2221">
        <v>4</v>
      </c>
      <c r="C2221" t="s">
        <v>216</v>
      </c>
      <c r="D2221" t="s">
        <v>220</v>
      </c>
      <c r="E2221" t="s">
        <v>38</v>
      </c>
      <c r="F2221">
        <v>9360</v>
      </c>
      <c r="G2221" t="s">
        <v>141</v>
      </c>
      <c r="H2221" t="s">
        <v>221</v>
      </c>
      <c r="I2221" t="s">
        <v>221</v>
      </c>
      <c r="J2221" s="1">
        <v>46113</v>
      </c>
      <c r="K2221" t="s">
        <v>440</v>
      </c>
      <c r="L2221">
        <v>1</v>
      </c>
      <c r="M2221" t="s">
        <v>441</v>
      </c>
      <c r="N2221" t="s">
        <v>442</v>
      </c>
      <c r="O2221" t="s">
        <v>155</v>
      </c>
      <c r="P2221" t="s">
        <v>154</v>
      </c>
      <c r="Q2221">
        <v>14436.87</v>
      </c>
      <c r="R2221">
        <v>269</v>
      </c>
      <c r="S2221">
        <v>68131</v>
      </c>
      <c r="T2221">
        <v>1976.81</v>
      </c>
      <c r="U2221">
        <v>61</v>
      </c>
      <c r="V2221">
        <v>22</v>
      </c>
      <c r="W2221">
        <v>6015.69</v>
      </c>
      <c r="X2221">
        <v>6015.69</v>
      </c>
      <c r="Y2221">
        <v>0</v>
      </c>
      <c r="Z2221">
        <v>0</v>
      </c>
      <c r="AA2221">
        <v>51717.32</v>
      </c>
      <c r="AB2221">
        <v>614.94000000000005</v>
      </c>
      <c r="AC2221">
        <v>47642.38</v>
      </c>
      <c r="AD2221">
        <v>11</v>
      </c>
      <c r="AE2221">
        <v>11</v>
      </c>
      <c r="AF2221">
        <v>199</v>
      </c>
      <c r="AG2221">
        <v>34</v>
      </c>
      <c r="AH2221">
        <v>5</v>
      </c>
      <c r="AI2221">
        <v>27</v>
      </c>
      <c r="AJ2221">
        <v>0</v>
      </c>
      <c r="AK2221">
        <v>0</v>
      </c>
      <c r="AL2221">
        <v>0</v>
      </c>
      <c r="AM2221">
        <v>0</v>
      </c>
      <c r="AN2221">
        <v>0</v>
      </c>
      <c r="AO2221">
        <v>194</v>
      </c>
      <c r="AP2221">
        <v>973</v>
      </c>
      <c r="AQ2221">
        <v>197</v>
      </c>
      <c r="AR2221">
        <v>0</v>
      </c>
      <c r="AS2221">
        <v>112</v>
      </c>
      <c r="AT2221">
        <v>45</v>
      </c>
      <c r="AU2221">
        <v>16</v>
      </c>
      <c r="AV2221">
        <v>11</v>
      </c>
      <c r="AW2221">
        <v>2</v>
      </c>
      <c r="AX2221">
        <v>0</v>
      </c>
      <c r="AY2221">
        <v>132</v>
      </c>
      <c r="AZ2221">
        <v>212</v>
      </c>
      <c r="BA2221">
        <v>112</v>
      </c>
      <c r="BB2221">
        <v>37</v>
      </c>
      <c r="BC2221">
        <v>20</v>
      </c>
      <c r="BD2221">
        <v>18</v>
      </c>
      <c r="BE2221">
        <v>0</v>
      </c>
      <c r="BF2221">
        <v>266</v>
      </c>
      <c r="BG2221">
        <v>8384</v>
      </c>
      <c r="BH2221">
        <v>4</v>
      </c>
      <c r="BI2221">
        <v>60</v>
      </c>
      <c r="BJ2221" s="2">
        <v>46132</v>
      </c>
      <c r="BK2221">
        <v>0</v>
      </c>
      <c r="BL2221" s="3" t="str">
        <f>VLOOKUP(O2221,DropDownList!$H$1:$I$7,2,FALSE)</f>
        <v>2022/23</v>
      </c>
      <c r="BM2221" s="3" t="str">
        <f t="shared" si="34"/>
        <v>JP COURT</v>
      </c>
    </row>
    <row r="2222" spans="1:65" x14ac:dyDescent="0.2">
      <c r="A2222">
        <v>2026</v>
      </c>
      <c r="B2222">
        <v>4</v>
      </c>
      <c r="C2222" t="s">
        <v>216</v>
      </c>
      <c r="D2222" t="s">
        <v>222</v>
      </c>
      <c r="E2222" t="s">
        <v>38</v>
      </c>
      <c r="F2222">
        <v>9704</v>
      </c>
      <c r="G2222" t="s">
        <v>158</v>
      </c>
      <c r="H2222" t="s">
        <v>209</v>
      </c>
      <c r="I2222" t="s">
        <v>142</v>
      </c>
      <c r="J2222" s="1">
        <v>46113</v>
      </c>
      <c r="K2222" t="s">
        <v>440</v>
      </c>
      <c r="L2222">
        <v>1</v>
      </c>
      <c r="M2222" t="s">
        <v>441</v>
      </c>
      <c r="N2222" t="s">
        <v>442</v>
      </c>
      <c r="O2222" t="s">
        <v>155</v>
      </c>
      <c r="P2222" t="s">
        <v>160</v>
      </c>
      <c r="Q2222">
        <v>26986.66</v>
      </c>
      <c r="R2222">
        <v>356</v>
      </c>
      <c r="S2222">
        <v>174219.5</v>
      </c>
      <c r="T2222">
        <v>10370.23</v>
      </c>
      <c r="U2222">
        <v>65</v>
      </c>
      <c r="V2222">
        <v>25</v>
      </c>
      <c r="W2222">
        <v>8925.11</v>
      </c>
      <c r="X2222">
        <v>9100.11</v>
      </c>
      <c r="Y2222">
        <v>0</v>
      </c>
      <c r="Z2222">
        <v>0</v>
      </c>
      <c r="AA2222">
        <v>136862.60999999999</v>
      </c>
      <c r="AB2222">
        <v>15421.96</v>
      </c>
      <c r="AC2222">
        <v>114917.21</v>
      </c>
      <c r="AD2222">
        <v>10</v>
      </c>
      <c r="AE2222">
        <v>15</v>
      </c>
      <c r="AF2222">
        <v>266</v>
      </c>
      <c r="AG2222">
        <v>38</v>
      </c>
      <c r="AH2222">
        <v>20</v>
      </c>
      <c r="AI2222">
        <v>27</v>
      </c>
      <c r="AJ2222">
        <v>0</v>
      </c>
      <c r="AK2222">
        <v>0</v>
      </c>
      <c r="AL2222">
        <v>0</v>
      </c>
      <c r="AM2222">
        <v>0</v>
      </c>
      <c r="AN2222">
        <v>0</v>
      </c>
      <c r="AO2222">
        <v>225</v>
      </c>
      <c r="AP2222">
        <v>1024</v>
      </c>
      <c r="AQ2222">
        <v>215</v>
      </c>
      <c r="AR2222">
        <v>0</v>
      </c>
      <c r="AS2222">
        <v>135</v>
      </c>
      <c r="AT2222">
        <v>52</v>
      </c>
      <c r="AU2222">
        <v>17</v>
      </c>
      <c r="AV2222">
        <v>7</v>
      </c>
      <c r="AW2222">
        <v>21</v>
      </c>
      <c r="AX2222">
        <v>0</v>
      </c>
      <c r="AY2222">
        <v>151</v>
      </c>
      <c r="AZ2222">
        <v>204</v>
      </c>
      <c r="BA2222">
        <v>116</v>
      </c>
      <c r="BB2222">
        <v>25</v>
      </c>
      <c r="BC2222">
        <v>13</v>
      </c>
      <c r="BD2222">
        <v>11</v>
      </c>
      <c r="BE2222">
        <v>0</v>
      </c>
      <c r="BF2222">
        <v>328</v>
      </c>
      <c r="BG2222">
        <v>12895</v>
      </c>
      <c r="BH2222">
        <v>5</v>
      </c>
      <c r="BI2222">
        <v>62</v>
      </c>
      <c r="BJ2222" s="2">
        <v>46132</v>
      </c>
      <c r="BK2222">
        <v>0</v>
      </c>
      <c r="BL2222" s="3" t="str">
        <f>VLOOKUP(O2222,DropDownList!$H$1:$I$7,2,FALSE)</f>
        <v>2022/23</v>
      </c>
      <c r="BM2222" s="3" t="str">
        <f t="shared" si="34"/>
        <v>SC COURT</v>
      </c>
    </row>
    <row r="2223" spans="1:65" x14ac:dyDescent="0.2">
      <c r="A2223">
        <v>2026</v>
      </c>
      <c r="B2223">
        <v>4</v>
      </c>
      <c r="C2223" t="s">
        <v>216</v>
      </c>
      <c r="D2223" t="s">
        <v>222</v>
      </c>
      <c r="E2223" t="s">
        <v>38</v>
      </c>
      <c r="F2223">
        <v>9704</v>
      </c>
      <c r="G2223" t="s">
        <v>158</v>
      </c>
      <c r="H2223" t="s">
        <v>209</v>
      </c>
      <c r="I2223" t="s">
        <v>142</v>
      </c>
      <c r="J2223" s="1">
        <v>46113</v>
      </c>
      <c r="K2223" t="s">
        <v>440</v>
      </c>
      <c r="L2223">
        <v>1</v>
      </c>
      <c r="M2223" t="s">
        <v>441</v>
      </c>
      <c r="N2223" t="s">
        <v>442</v>
      </c>
      <c r="O2223" t="s">
        <v>156</v>
      </c>
      <c r="P2223" t="s">
        <v>159</v>
      </c>
      <c r="Q2223">
        <v>0</v>
      </c>
      <c r="R2223">
        <v>10</v>
      </c>
      <c r="S2223">
        <v>142702.20000000001</v>
      </c>
      <c r="T2223">
        <v>19298.73</v>
      </c>
      <c r="U2223">
        <v>0</v>
      </c>
      <c r="V2223">
        <v>0</v>
      </c>
      <c r="W2223">
        <v>0</v>
      </c>
      <c r="X2223">
        <v>0</v>
      </c>
      <c r="Y2223">
        <v>0</v>
      </c>
      <c r="Z2223">
        <v>0</v>
      </c>
      <c r="AA2223">
        <v>123403.47</v>
      </c>
      <c r="AB2223">
        <v>0</v>
      </c>
      <c r="AC2223">
        <v>0</v>
      </c>
      <c r="AD2223">
        <v>0</v>
      </c>
      <c r="AE2223">
        <v>0</v>
      </c>
      <c r="AF2223">
        <v>7</v>
      </c>
      <c r="AG2223">
        <v>0</v>
      </c>
      <c r="AH2223">
        <v>1</v>
      </c>
      <c r="AI2223">
        <v>0</v>
      </c>
      <c r="AJ2223">
        <v>0</v>
      </c>
      <c r="AK2223">
        <v>0</v>
      </c>
      <c r="AL2223">
        <v>0</v>
      </c>
      <c r="AM2223">
        <v>0</v>
      </c>
      <c r="AN2223">
        <v>0</v>
      </c>
      <c r="AO2223">
        <v>3</v>
      </c>
      <c r="AP2223">
        <v>4</v>
      </c>
      <c r="AQ2223">
        <v>3</v>
      </c>
      <c r="AR2223">
        <v>0</v>
      </c>
      <c r="AS2223">
        <v>0</v>
      </c>
      <c r="AT2223">
        <v>0</v>
      </c>
      <c r="AU2223">
        <v>1</v>
      </c>
      <c r="AV2223">
        <v>0</v>
      </c>
      <c r="AW2223">
        <v>0</v>
      </c>
      <c r="AX2223">
        <v>0</v>
      </c>
      <c r="AY2223">
        <v>0</v>
      </c>
      <c r="AZ2223">
        <v>0</v>
      </c>
      <c r="BA2223">
        <v>0</v>
      </c>
      <c r="BB2223">
        <v>0</v>
      </c>
      <c r="BC2223">
        <v>0</v>
      </c>
      <c r="BD2223">
        <v>0</v>
      </c>
      <c r="BE2223">
        <v>0</v>
      </c>
      <c r="BF2223">
        <v>0</v>
      </c>
      <c r="BG2223">
        <v>0</v>
      </c>
      <c r="BH2223">
        <v>2</v>
      </c>
      <c r="BI2223">
        <v>0</v>
      </c>
      <c r="BJ2223" s="2">
        <v>46132</v>
      </c>
      <c r="BK2223">
        <v>0</v>
      </c>
      <c r="BL2223" s="3" t="str">
        <f>VLOOKUP(O2223,DropDownList!$H$1:$I$7,2,FALSE)</f>
        <v>2023/24</v>
      </c>
      <c r="BM2223" s="3" t="str">
        <f t="shared" si="34"/>
        <v>CONF</v>
      </c>
    </row>
    <row r="2224" spans="1:65" x14ac:dyDescent="0.2">
      <c r="A2224">
        <v>2026</v>
      </c>
      <c r="B2224">
        <v>4</v>
      </c>
      <c r="C2224" t="s">
        <v>216</v>
      </c>
      <c r="D2224" t="s">
        <v>222</v>
      </c>
      <c r="E2224" t="s">
        <v>38</v>
      </c>
      <c r="F2224">
        <v>9704</v>
      </c>
      <c r="G2224" t="s">
        <v>158</v>
      </c>
      <c r="H2224" t="s">
        <v>209</v>
      </c>
      <c r="I2224" t="s">
        <v>142</v>
      </c>
      <c r="J2224" s="1">
        <v>46113</v>
      </c>
      <c r="K2224" t="s">
        <v>440</v>
      </c>
      <c r="L2224">
        <v>1</v>
      </c>
      <c r="M2224" t="s">
        <v>441</v>
      </c>
      <c r="N2224" t="s">
        <v>442</v>
      </c>
      <c r="O2224" t="s">
        <v>147</v>
      </c>
      <c r="P2224" t="s">
        <v>161</v>
      </c>
      <c r="Q2224">
        <v>2140.75</v>
      </c>
      <c r="R2224">
        <v>423</v>
      </c>
      <c r="S2224">
        <v>10725</v>
      </c>
      <c r="T2224">
        <v>170</v>
      </c>
      <c r="U2224">
        <v>212</v>
      </c>
      <c r="V2224">
        <v>36</v>
      </c>
      <c r="W2224">
        <v>957.53</v>
      </c>
      <c r="X2224">
        <v>957.53</v>
      </c>
      <c r="Y2224">
        <v>0</v>
      </c>
      <c r="Z2224">
        <v>0</v>
      </c>
      <c r="AA2224">
        <v>8414.25</v>
      </c>
      <c r="AB2224">
        <v>0</v>
      </c>
      <c r="AC2224">
        <v>0</v>
      </c>
      <c r="AD2224">
        <v>34</v>
      </c>
      <c r="AE2224">
        <v>2</v>
      </c>
      <c r="AF2224">
        <v>319</v>
      </c>
      <c r="AG2224">
        <v>6</v>
      </c>
      <c r="AH2224">
        <v>8</v>
      </c>
      <c r="AI2224">
        <v>90</v>
      </c>
      <c r="AJ2224">
        <v>0</v>
      </c>
      <c r="AK2224">
        <v>0</v>
      </c>
      <c r="AL2224">
        <v>0</v>
      </c>
      <c r="AM2224">
        <v>0</v>
      </c>
      <c r="AN2224">
        <v>0</v>
      </c>
      <c r="AO2224">
        <v>299</v>
      </c>
      <c r="AP2224">
        <v>1035</v>
      </c>
      <c r="AQ2224">
        <v>297</v>
      </c>
      <c r="AR2224">
        <v>1</v>
      </c>
      <c r="AS2224">
        <v>99</v>
      </c>
      <c r="AT2224">
        <v>14</v>
      </c>
      <c r="AU2224">
        <v>10</v>
      </c>
      <c r="AV2224">
        <v>3</v>
      </c>
      <c r="AW2224">
        <v>7</v>
      </c>
      <c r="AX2224">
        <v>0</v>
      </c>
      <c r="AY2224">
        <v>161</v>
      </c>
      <c r="AZ2224">
        <v>232</v>
      </c>
      <c r="BA2224">
        <v>83</v>
      </c>
      <c r="BB2224">
        <v>21</v>
      </c>
      <c r="BC2224">
        <v>13</v>
      </c>
      <c r="BD2224">
        <v>11</v>
      </c>
      <c r="BE2224">
        <v>0</v>
      </c>
      <c r="BF2224">
        <v>411</v>
      </c>
      <c r="BG2224">
        <v>2045</v>
      </c>
      <c r="BH2224">
        <v>0</v>
      </c>
      <c r="BI2224">
        <v>206</v>
      </c>
      <c r="BJ2224" s="2">
        <v>46132</v>
      </c>
      <c r="BK2224">
        <v>0</v>
      </c>
      <c r="BL2224" s="3" t="str">
        <f>VLOOKUP(O2224,DropDownList!$H$1:$I$7,2,FALSE)</f>
        <v>2024/25</v>
      </c>
      <c r="BM2224" s="3" t="str">
        <f t="shared" si="34"/>
        <v>VSUR</v>
      </c>
    </row>
    <row r="2225" spans="1:65" x14ac:dyDescent="0.2">
      <c r="A2225">
        <v>2026</v>
      </c>
      <c r="B2225">
        <v>4</v>
      </c>
      <c r="C2225" t="s">
        <v>216</v>
      </c>
      <c r="D2225" t="s">
        <v>222</v>
      </c>
      <c r="E2225" t="s">
        <v>38</v>
      </c>
      <c r="F2225">
        <v>9704</v>
      </c>
      <c r="G2225" t="s">
        <v>158</v>
      </c>
      <c r="H2225" t="s">
        <v>209</v>
      </c>
      <c r="I2225" t="s">
        <v>142</v>
      </c>
      <c r="J2225" s="1">
        <v>46113</v>
      </c>
      <c r="K2225" t="s">
        <v>440</v>
      </c>
      <c r="L2225">
        <v>1</v>
      </c>
      <c r="M2225" t="s">
        <v>441</v>
      </c>
      <c r="N2225" t="s">
        <v>442</v>
      </c>
      <c r="O2225" t="s">
        <v>147</v>
      </c>
      <c r="P2225" t="s">
        <v>160</v>
      </c>
      <c r="Q2225">
        <v>90356.78</v>
      </c>
      <c r="R2225">
        <v>445</v>
      </c>
      <c r="S2225">
        <v>242314.96</v>
      </c>
      <c r="T2225">
        <v>3878</v>
      </c>
      <c r="U2225">
        <v>224</v>
      </c>
      <c r="V2225">
        <v>83</v>
      </c>
      <c r="W2225">
        <v>31961.39</v>
      </c>
      <c r="X2225">
        <v>39491.39</v>
      </c>
      <c r="Y2225">
        <v>0</v>
      </c>
      <c r="Z2225">
        <v>0</v>
      </c>
      <c r="AA2225">
        <v>148080.18</v>
      </c>
      <c r="AB2225">
        <v>14199.32</v>
      </c>
      <c r="AC2225">
        <v>125416.61</v>
      </c>
      <c r="AD2225">
        <v>35</v>
      </c>
      <c r="AE2225">
        <v>48</v>
      </c>
      <c r="AF2225">
        <v>210</v>
      </c>
      <c r="AG2225">
        <v>136</v>
      </c>
      <c r="AH2225">
        <v>9</v>
      </c>
      <c r="AI2225">
        <v>88</v>
      </c>
      <c r="AJ2225">
        <v>0</v>
      </c>
      <c r="AK2225">
        <v>0</v>
      </c>
      <c r="AL2225">
        <v>0</v>
      </c>
      <c r="AM2225">
        <v>0</v>
      </c>
      <c r="AN2225">
        <v>0</v>
      </c>
      <c r="AO2225">
        <v>313</v>
      </c>
      <c r="AP2225">
        <v>1057</v>
      </c>
      <c r="AQ2225">
        <v>305</v>
      </c>
      <c r="AR2225">
        <v>1</v>
      </c>
      <c r="AS2225">
        <v>101</v>
      </c>
      <c r="AT2225">
        <v>18</v>
      </c>
      <c r="AU2225">
        <v>10</v>
      </c>
      <c r="AV2225">
        <v>3</v>
      </c>
      <c r="AW2225">
        <v>8</v>
      </c>
      <c r="AX2225">
        <v>0</v>
      </c>
      <c r="AY2225">
        <v>163</v>
      </c>
      <c r="AZ2225">
        <v>236</v>
      </c>
      <c r="BA2225">
        <v>84</v>
      </c>
      <c r="BB2225">
        <v>21</v>
      </c>
      <c r="BC2225">
        <v>13</v>
      </c>
      <c r="BD2225">
        <v>12</v>
      </c>
      <c r="BE2225">
        <v>0</v>
      </c>
      <c r="BF2225">
        <v>431</v>
      </c>
      <c r="BG2225">
        <v>39445</v>
      </c>
      <c r="BH2225">
        <v>2</v>
      </c>
      <c r="BI2225">
        <v>218</v>
      </c>
      <c r="BJ2225" s="2">
        <v>46132</v>
      </c>
      <c r="BK2225">
        <v>0</v>
      </c>
      <c r="BL2225" s="3" t="str">
        <f>VLOOKUP(O2225,DropDownList!$H$1:$I$7,2,FALSE)</f>
        <v>2024/25</v>
      </c>
      <c r="BM2225" s="3" t="str">
        <f t="shared" si="34"/>
        <v>SC COURT</v>
      </c>
    </row>
    <row r="2226" spans="1:65" x14ac:dyDescent="0.2">
      <c r="A2226">
        <v>2026</v>
      </c>
      <c r="B2226">
        <v>4</v>
      </c>
      <c r="C2226" t="s">
        <v>216</v>
      </c>
      <c r="D2226" t="s">
        <v>222</v>
      </c>
      <c r="E2226" t="s">
        <v>38</v>
      </c>
      <c r="F2226">
        <v>9704</v>
      </c>
      <c r="G2226" t="s">
        <v>158</v>
      </c>
      <c r="H2226" t="s">
        <v>209</v>
      </c>
      <c r="I2226" t="s">
        <v>142</v>
      </c>
      <c r="J2226" s="1">
        <v>46113</v>
      </c>
      <c r="K2226" t="s">
        <v>440</v>
      </c>
      <c r="L2226">
        <v>1</v>
      </c>
      <c r="M2226" t="s">
        <v>441</v>
      </c>
      <c r="N2226" t="s">
        <v>442</v>
      </c>
      <c r="O2226" t="s">
        <v>149</v>
      </c>
      <c r="P2226" t="s">
        <v>159</v>
      </c>
      <c r="Q2226">
        <v>120110</v>
      </c>
      <c r="R2226">
        <v>5</v>
      </c>
      <c r="S2226">
        <v>211605.15</v>
      </c>
      <c r="T2226">
        <v>0</v>
      </c>
      <c r="U2226">
        <v>2</v>
      </c>
      <c r="V2226">
        <v>1</v>
      </c>
      <c r="W2226">
        <v>93770</v>
      </c>
      <c r="X2226">
        <v>103885</v>
      </c>
      <c r="Y2226">
        <v>0</v>
      </c>
      <c r="Z2226">
        <v>0</v>
      </c>
      <c r="AA2226">
        <v>91495.15</v>
      </c>
      <c r="AB2226">
        <v>0</v>
      </c>
      <c r="AC2226">
        <v>0</v>
      </c>
      <c r="AD2226">
        <v>0</v>
      </c>
      <c r="AE2226">
        <v>1</v>
      </c>
      <c r="AF2226">
        <v>3</v>
      </c>
      <c r="AG2226">
        <v>2</v>
      </c>
      <c r="AH2226">
        <v>0</v>
      </c>
      <c r="AI2226">
        <v>0</v>
      </c>
      <c r="AJ2226">
        <v>0</v>
      </c>
      <c r="AK2226">
        <v>0</v>
      </c>
      <c r="AL2226">
        <v>0</v>
      </c>
      <c r="AM2226">
        <v>0</v>
      </c>
      <c r="AN2226">
        <v>0</v>
      </c>
      <c r="AO2226">
        <v>2</v>
      </c>
      <c r="AP2226">
        <v>2</v>
      </c>
      <c r="AQ2226">
        <v>2</v>
      </c>
      <c r="AR2226">
        <v>0</v>
      </c>
      <c r="AS2226">
        <v>0</v>
      </c>
      <c r="AT2226">
        <v>0</v>
      </c>
      <c r="AU2226">
        <v>0</v>
      </c>
      <c r="AV2226">
        <v>0</v>
      </c>
      <c r="AW2226">
        <v>0</v>
      </c>
      <c r="AX2226">
        <v>0</v>
      </c>
      <c r="AY2226">
        <v>0</v>
      </c>
      <c r="AZ2226">
        <v>0</v>
      </c>
      <c r="BA2226">
        <v>0</v>
      </c>
      <c r="BB2226">
        <v>0</v>
      </c>
      <c r="BC2226">
        <v>0</v>
      </c>
      <c r="BD2226">
        <v>0</v>
      </c>
      <c r="BE2226">
        <v>0</v>
      </c>
      <c r="BF2226">
        <v>0</v>
      </c>
      <c r="BG2226">
        <v>0</v>
      </c>
      <c r="BH2226">
        <v>0</v>
      </c>
      <c r="BI2226">
        <v>0</v>
      </c>
      <c r="BJ2226" s="2">
        <v>46132</v>
      </c>
      <c r="BK2226">
        <v>0</v>
      </c>
      <c r="BL2226" s="3" t="str">
        <f>VLOOKUP(O2226,DropDownList!$H$1:$I$7,2,FALSE)</f>
        <v>2025/26</v>
      </c>
      <c r="BM2226" s="3" t="str">
        <f t="shared" si="34"/>
        <v>CONF</v>
      </c>
    </row>
    <row r="2227" spans="1:65" x14ac:dyDescent="0.2">
      <c r="A2227">
        <v>2026</v>
      </c>
      <c r="B2227">
        <v>4</v>
      </c>
      <c r="C2227" t="s">
        <v>216</v>
      </c>
      <c r="D2227" t="s">
        <v>222</v>
      </c>
      <c r="E2227" t="s">
        <v>38</v>
      </c>
      <c r="F2227">
        <v>9704</v>
      </c>
      <c r="G2227" t="s">
        <v>158</v>
      </c>
      <c r="H2227" t="s">
        <v>209</v>
      </c>
      <c r="I2227" t="s">
        <v>142</v>
      </c>
      <c r="J2227" s="1">
        <v>46113</v>
      </c>
      <c r="K2227" t="s">
        <v>440</v>
      </c>
      <c r="L2227">
        <v>1</v>
      </c>
      <c r="M2227" t="s">
        <v>441</v>
      </c>
      <c r="N2227" t="s">
        <v>442</v>
      </c>
      <c r="O2227" t="s">
        <v>155</v>
      </c>
      <c r="P2227" t="s">
        <v>161</v>
      </c>
      <c r="Q2227">
        <v>646.55999999999995</v>
      </c>
      <c r="R2227">
        <v>317</v>
      </c>
      <c r="S2227">
        <v>7500</v>
      </c>
      <c r="T2227">
        <v>340</v>
      </c>
      <c r="U2227">
        <v>60</v>
      </c>
      <c r="V2227">
        <v>9</v>
      </c>
      <c r="W2227">
        <v>200</v>
      </c>
      <c r="X2227">
        <v>200</v>
      </c>
      <c r="Y2227">
        <v>0</v>
      </c>
      <c r="Z2227">
        <v>0</v>
      </c>
      <c r="AA2227">
        <v>6513.44</v>
      </c>
      <c r="AB2227">
        <v>0</v>
      </c>
      <c r="AC2227">
        <v>0</v>
      </c>
      <c r="AD2227">
        <v>9</v>
      </c>
      <c r="AE2227">
        <v>0</v>
      </c>
      <c r="AF2227">
        <v>274</v>
      </c>
      <c r="AG2227">
        <v>1</v>
      </c>
      <c r="AH2227">
        <v>17</v>
      </c>
      <c r="AI2227">
        <v>25</v>
      </c>
      <c r="AJ2227">
        <v>0</v>
      </c>
      <c r="AK2227">
        <v>0</v>
      </c>
      <c r="AL2227">
        <v>0</v>
      </c>
      <c r="AM2227">
        <v>0</v>
      </c>
      <c r="AN2227">
        <v>0</v>
      </c>
      <c r="AO2227">
        <v>201</v>
      </c>
      <c r="AP2227">
        <v>935</v>
      </c>
      <c r="AQ2227">
        <v>195</v>
      </c>
      <c r="AR2227">
        <v>0</v>
      </c>
      <c r="AS2227">
        <v>126</v>
      </c>
      <c r="AT2227">
        <v>46</v>
      </c>
      <c r="AU2227">
        <v>19</v>
      </c>
      <c r="AV2227">
        <v>8</v>
      </c>
      <c r="AW2227">
        <v>17</v>
      </c>
      <c r="AX2227">
        <v>0</v>
      </c>
      <c r="AY2227">
        <v>134</v>
      </c>
      <c r="AZ2227">
        <v>183</v>
      </c>
      <c r="BA2227">
        <v>107</v>
      </c>
      <c r="BB2227">
        <v>22</v>
      </c>
      <c r="BC2227">
        <v>11</v>
      </c>
      <c r="BD2227">
        <v>12</v>
      </c>
      <c r="BE2227">
        <v>0</v>
      </c>
      <c r="BF2227">
        <v>297</v>
      </c>
      <c r="BG2227">
        <v>625</v>
      </c>
      <c r="BH2227">
        <v>0</v>
      </c>
      <c r="BI2227">
        <v>58</v>
      </c>
      <c r="BJ2227" s="2">
        <v>46132</v>
      </c>
      <c r="BK2227">
        <v>0</v>
      </c>
      <c r="BL2227" s="3" t="str">
        <f>VLOOKUP(O2227,DropDownList!$H$1:$I$7,2,FALSE)</f>
        <v>2022/23</v>
      </c>
      <c r="BM2227" s="3" t="str">
        <f t="shared" si="34"/>
        <v>VSUR</v>
      </c>
    </row>
    <row r="2228" spans="1:65" x14ac:dyDescent="0.2">
      <c r="A2228">
        <v>2026</v>
      </c>
      <c r="B2228">
        <v>4</v>
      </c>
      <c r="C2228" t="s">
        <v>216</v>
      </c>
      <c r="D2228" t="s">
        <v>222</v>
      </c>
      <c r="E2228" t="s">
        <v>38</v>
      </c>
      <c r="F2228">
        <v>9704</v>
      </c>
      <c r="G2228" t="s">
        <v>158</v>
      </c>
      <c r="H2228" t="s">
        <v>209</v>
      </c>
      <c r="I2228" t="s">
        <v>142</v>
      </c>
      <c r="J2228" s="1">
        <v>46113</v>
      </c>
      <c r="K2228" t="s">
        <v>440</v>
      </c>
      <c r="L2228">
        <v>1</v>
      </c>
      <c r="M2228" t="s">
        <v>441</v>
      </c>
      <c r="N2228" t="s">
        <v>442</v>
      </c>
      <c r="O2228" t="s">
        <v>149</v>
      </c>
      <c r="P2228" t="s">
        <v>160</v>
      </c>
      <c r="Q2228">
        <v>64112.35</v>
      </c>
      <c r="R2228">
        <v>239</v>
      </c>
      <c r="S2228">
        <v>152529.88</v>
      </c>
      <c r="T2228">
        <v>4790</v>
      </c>
      <c r="U2228">
        <v>127</v>
      </c>
      <c r="V2228">
        <v>57</v>
      </c>
      <c r="W2228">
        <v>18078.5</v>
      </c>
      <c r="X2228">
        <v>24968.5</v>
      </c>
      <c r="Y2228">
        <v>0</v>
      </c>
      <c r="Z2228">
        <v>0</v>
      </c>
      <c r="AA2228">
        <v>83627.53</v>
      </c>
      <c r="AB2228">
        <v>9577.7999999999993</v>
      </c>
      <c r="AC2228">
        <v>69560.75</v>
      </c>
      <c r="AD2228">
        <v>28</v>
      </c>
      <c r="AE2228">
        <v>29</v>
      </c>
      <c r="AF2228">
        <v>103</v>
      </c>
      <c r="AG2228">
        <v>72</v>
      </c>
      <c r="AH2228">
        <v>9</v>
      </c>
      <c r="AI2228">
        <v>55</v>
      </c>
      <c r="AJ2228">
        <v>0</v>
      </c>
      <c r="AK2228">
        <v>0</v>
      </c>
      <c r="AL2228">
        <v>0</v>
      </c>
      <c r="AM2228">
        <v>0</v>
      </c>
      <c r="AN2228">
        <v>0</v>
      </c>
      <c r="AO2228">
        <v>151</v>
      </c>
      <c r="AP2228">
        <v>442</v>
      </c>
      <c r="AQ2228">
        <v>137</v>
      </c>
      <c r="AR2228">
        <v>0</v>
      </c>
      <c r="AS2228">
        <v>25</v>
      </c>
      <c r="AT2228">
        <v>19</v>
      </c>
      <c r="AU2228">
        <v>2</v>
      </c>
      <c r="AV2228">
        <v>0</v>
      </c>
      <c r="AW2228">
        <v>10</v>
      </c>
      <c r="AX2228">
        <v>0</v>
      </c>
      <c r="AY2228">
        <v>60</v>
      </c>
      <c r="AZ2228">
        <v>81</v>
      </c>
      <c r="BA2228">
        <v>24</v>
      </c>
      <c r="BB2228">
        <v>5</v>
      </c>
      <c r="BC2228">
        <v>4</v>
      </c>
      <c r="BD2228">
        <v>4</v>
      </c>
      <c r="BE2228">
        <v>0</v>
      </c>
      <c r="BF2228">
        <v>226</v>
      </c>
      <c r="BG2228">
        <v>28597.99</v>
      </c>
      <c r="BH2228">
        <v>0</v>
      </c>
      <c r="BI2228">
        <v>124</v>
      </c>
      <c r="BJ2228" s="2">
        <v>46132</v>
      </c>
      <c r="BK2228">
        <v>0</v>
      </c>
      <c r="BL2228" s="3" t="str">
        <f>VLOOKUP(O2228,DropDownList!$H$1:$I$7,2,FALSE)</f>
        <v>2025/26</v>
      </c>
      <c r="BM2228" s="3" t="str">
        <f t="shared" si="34"/>
        <v>SC COURT</v>
      </c>
    </row>
    <row r="2229" spans="1:65" x14ac:dyDescent="0.2">
      <c r="A2229">
        <v>2026</v>
      </c>
      <c r="B2229">
        <v>4</v>
      </c>
      <c r="C2229" t="s">
        <v>216</v>
      </c>
      <c r="D2229" t="s">
        <v>222</v>
      </c>
      <c r="E2229" t="s">
        <v>38</v>
      </c>
      <c r="F2229">
        <v>9704</v>
      </c>
      <c r="G2229" t="s">
        <v>158</v>
      </c>
      <c r="H2229" t="s">
        <v>209</v>
      </c>
      <c r="I2229" t="s">
        <v>142</v>
      </c>
      <c r="J2229" s="1">
        <v>46113</v>
      </c>
      <c r="K2229" t="s">
        <v>440</v>
      </c>
      <c r="L2229">
        <v>1</v>
      </c>
      <c r="M2229" t="s">
        <v>441</v>
      </c>
      <c r="N2229" t="s">
        <v>442</v>
      </c>
      <c r="O2229" t="s">
        <v>147</v>
      </c>
      <c r="P2229" t="s">
        <v>159</v>
      </c>
      <c r="Q2229">
        <v>0</v>
      </c>
      <c r="R2229">
        <v>5</v>
      </c>
      <c r="S2229">
        <v>77835.850000000006</v>
      </c>
      <c r="T2229">
        <v>20</v>
      </c>
      <c r="U2229">
        <v>0</v>
      </c>
      <c r="V2229">
        <v>0</v>
      </c>
      <c r="W2229">
        <v>0</v>
      </c>
      <c r="X2229">
        <v>0</v>
      </c>
      <c r="Y2229">
        <v>0</v>
      </c>
      <c r="Z2229">
        <v>0</v>
      </c>
      <c r="AA2229">
        <v>77815.850000000006</v>
      </c>
      <c r="AB2229">
        <v>0</v>
      </c>
      <c r="AC2229">
        <v>0</v>
      </c>
      <c r="AD2229">
        <v>0</v>
      </c>
      <c r="AE2229">
        <v>0</v>
      </c>
      <c r="AF2229">
        <v>4</v>
      </c>
      <c r="AG2229">
        <v>0</v>
      </c>
      <c r="AH2229">
        <v>0</v>
      </c>
      <c r="AI2229">
        <v>0</v>
      </c>
      <c r="AJ2229">
        <v>0</v>
      </c>
      <c r="AK2229">
        <v>0</v>
      </c>
      <c r="AL2229">
        <v>0</v>
      </c>
      <c r="AM2229">
        <v>0</v>
      </c>
      <c r="AN2229">
        <v>0</v>
      </c>
      <c r="AO2229">
        <v>1</v>
      </c>
      <c r="AP2229">
        <v>1</v>
      </c>
      <c r="AQ2229">
        <v>1</v>
      </c>
      <c r="AR2229">
        <v>0</v>
      </c>
      <c r="AS2229">
        <v>0</v>
      </c>
      <c r="AT2229">
        <v>0</v>
      </c>
      <c r="AU2229">
        <v>0</v>
      </c>
      <c r="AV2229">
        <v>0</v>
      </c>
      <c r="AW2229">
        <v>0</v>
      </c>
      <c r="AX2229">
        <v>0</v>
      </c>
      <c r="AY2229">
        <v>0</v>
      </c>
      <c r="AZ2229">
        <v>0</v>
      </c>
      <c r="BA2229">
        <v>0</v>
      </c>
      <c r="BB2229">
        <v>0</v>
      </c>
      <c r="BC2229">
        <v>0</v>
      </c>
      <c r="BD2229">
        <v>0</v>
      </c>
      <c r="BE2229">
        <v>0</v>
      </c>
      <c r="BF2229">
        <v>0</v>
      </c>
      <c r="BG2229">
        <v>0</v>
      </c>
      <c r="BH2229">
        <v>1</v>
      </c>
      <c r="BI2229">
        <v>0</v>
      </c>
      <c r="BJ2229" s="2">
        <v>46132</v>
      </c>
      <c r="BK2229">
        <v>0</v>
      </c>
      <c r="BL2229" s="3" t="str">
        <f>VLOOKUP(O2229,DropDownList!$H$1:$I$7,2,FALSE)</f>
        <v>2024/25</v>
      </c>
      <c r="BM2229" s="3" t="str">
        <f t="shared" si="34"/>
        <v>CONF</v>
      </c>
    </row>
    <row r="2230" spans="1:65" x14ac:dyDescent="0.2">
      <c r="A2230">
        <v>2026</v>
      </c>
      <c r="B2230">
        <v>4</v>
      </c>
      <c r="C2230" t="s">
        <v>216</v>
      </c>
      <c r="D2230" t="s">
        <v>222</v>
      </c>
      <c r="E2230" t="s">
        <v>38</v>
      </c>
      <c r="F2230">
        <v>9704</v>
      </c>
      <c r="G2230" t="s">
        <v>158</v>
      </c>
      <c r="H2230" t="s">
        <v>209</v>
      </c>
      <c r="I2230" t="s">
        <v>142</v>
      </c>
      <c r="J2230" s="1">
        <v>46113</v>
      </c>
      <c r="K2230" t="s">
        <v>440</v>
      </c>
      <c r="L2230">
        <v>1</v>
      </c>
      <c r="M2230" t="s">
        <v>441</v>
      </c>
      <c r="N2230" t="s">
        <v>442</v>
      </c>
      <c r="O2230" t="s">
        <v>156</v>
      </c>
      <c r="P2230" t="s">
        <v>161</v>
      </c>
      <c r="Q2230">
        <v>925</v>
      </c>
      <c r="R2230">
        <v>359</v>
      </c>
      <c r="S2230">
        <v>8070</v>
      </c>
      <c r="T2230">
        <v>210</v>
      </c>
      <c r="U2230">
        <v>90</v>
      </c>
      <c r="V2230">
        <v>22</v>
      </c>
      <c r="W2230">
        <v>575</v>
      </c>
      <c r="X2230">
        <v>575</v>
      </c>
      <c r="Y2230">
        <v>0</v>
      </c>
      <c r="Z2230">
        <v>0</v>
      </c>
      <c r="AA2230">
        <v>6935</v>
      </c>
      <c r="AB2230">
        <v>0</v>
      </c>
      <c r="AC2230">
        <v>0</v>
      </c>
      <c r="AD2230">
        <v>20</v>
      </c>
      <c r="AE2230">
        <v>2</v>
      </c>
      <c r="AF2230">
        <v>307</v>
      </c>
      <c r="AG2230">
        <v>2</v>
      </c>
      <c r="AH2230">
        <v>8</v>
      </c>
      <c r="AI2230">
        <v>42</v>
      </c>
      <c r="AJ2230">
        <v>0</v>
      </c>
      <c r="AK2230">
        <v>0</v>
      </c>
      <c r="AL2230">
        <v>0</v>
      </c>
      <c r="AM2230">
        <v>0</v>
      </c>
      <c r="AN2230">
        <v>0</v>
      </c>
      <c r="AO2230">
        <v>216</v>
      </c>
      <c r="AP2230">
        <v>875</v>
      </c>
      <c r="AQ2230">
        <v>216</v>
      </c>
      <c r="AR2230">
        <v>0</v>
      </c>
      <c r="AS2230">
        <v>93</v>
      </c>
      <c r="AT2230">
        <v>62</v>
      </c>
      <c r="AU2230">
        <v>14</v>
      </c>
      <c r="AV2230">
        <v>7</v>
      </c>
      <c r="AW2230">
        <v>14</v>
      </c>
      <c r="AX2230">
        <v>0</v>
      </c>
      <c r="AY2230">
        <v>114</v>
      </c>
      <c r="AZ2230">
        <v>168</v>
      </c>
      <c r="BA2230">
        <v>73</v>
      </c>
      <c r="BB2230">
        <v>21</v>
      </c>
      <c r="BC2230">
        <v>12</v>
      </c>
      <c r="BD2230">
        <v>12</v>
      </c>
      <c r="BE2230">
        <v>0</v>
      </c>
      <c r="BF2230">
        <v>347</v>
      </c>
      <c r="BG2230">
        <v>890</v>
      </c>
      <c r="BH2230">
        <v>0</v>
      </c>
      <c r="BI2230">
        <v>87</v>
      </c>
      <c r="BJ2230" s="2">
        <v>46132</v>
      </c>
      <c r="BK2230">
        <v>0</v>
      </c>
      <c r="BL2230" s="3" t="str">
        <f>VLOOKUP(O2230,DropDownList!$H$1:$I$7,2,FALSE)</f>
        <v>2023/24</v>
      </c>
      <c r="BM2230" s="3" t="str">
        <f t="shared" si="34"/>
        <v>VSUR</v>
      </c>
    </row>
    <row r="2231" spans="1:65" x14ac:dyDescent="0.2">
      <c r="A2231">
        <v>2026</v>
      </c>
      <c r="B2231">
        <v>4</v>
      </c>
      <c r="C2231" t="s">
        <v>216</v>
      </c>
      <c r="D2231" t="s">
        <v>222</v>
      </c>
      <c r="E2231" t="s">
        <v>38</v>
      </c>
      <c r="F2231">
        <v>9704</v>
      </c>
      <c r="G2231" t="s">
        <v>158</v>
      </c>
      <c r="H2231" t="s">
        <v>209</v>
      </c>
      <c r="I2231" t="s">
        <v>142</v>
      </c>
      <c r="J2231" s="1">
        <v>46113</v>
      </c>
      <c r="K2231" t="s">
        <v>440</v>
      </c>
      <c r="L2231">
        <v>1</v>
      </c>
      <c r="M2231" t="s">
        <v>441</v>
      </c>
      <c r="N2231" t="s">
        <v>442</v>
      </c>
      <c r="O2231" t="s">
        <v>156</v>
      </c>
      <c r="P2231" t="s">
        <v>160</v>
      </c>
      <c r="Q2231">
        <v>34535</v>
      </c>
      <c r="R2231">
        <v>388</v>
      </c>
      <c r="S2231">
        <v>178107.01</v>
      </c>
      <c r="T2231">
        <v>5612.29</v>
      </c>
      <c r="U2231">
        <v>97</v>
      </c>
      <c r="V2231">
        <v>34</v>
      </c>
      <c r="W2231">
        <v>17656.21</v>
      </c>
      <c r="X2231">
        <v>19311.21</v>
      </c>
      <c r="Y2231">
        <v>0</v>
      </c>
      <c r="Z2231">
        <v>0</v>
      </c>
      <c r="AA2231">
        <v>137959.72</v>
      </c>
      <c r="AB2231">
        <v>15632.53</v>
      </c>
      <c r="AC2231">
        <v>115367.19</v>
      </c>
      <c r="AD2231">
        <v>19</v>
      </c>
      <c r="AE2231">
        <v>15</v>
      </c>
      <c r="AF2231">
        <v>276</v>
      </c>
      <c r="AG2231">
        <v>57</v>
      </c>
      <c r="AH2231">
        <v>10</v>
      </c>
      <c r="AI2231">
        <v>40</v>
      </c>
      <c r="AJ2231">
        <v>0</v>
      </c>
      <c r="AK2231">
        <v>0</v>
      </c>
      <c r="AL2231">
        <v>0</v>
      </c>
      <c r="AM2231">
        <v>0</v>
      </c>
      <c r="AN2231">
        <v>0</v>
      </c>
      <c r="AO2231">
        <v>238</v>
      </c>
      <c r="AP2231">
        <v>933</v>
      </c>
      <c r="AQ2231">
        <v>232</v>
      </c>
      <c r="AR2231">
        <v>0</v>
      </c>
      <c r="AS2231">
        <v>95</v>
      </c>
      <c r="AT2231">
        <v>70</v>
      </c>
      <c r="AU2231">
        <v>15</v>
      </c>
      <c r="AV2231">
        <v>7</v>
      </c>
      <c r="AW2231">
        <v>14</v>
      </c>
      <c r="AX2231">
        <v>0</v>
      </c>
      <c r="AY2231">
        <v>124</v>
      </c>
      <c r="AZ2231">
        <v>180</v>
      </c>
      <c r="BA2231">
        <v>79</v>
      </c>
      <c r="BB2231">
        <v>21</v>
      </c>
      <c r="BC2231">
        <v>12</v>
      </c>
      <c r="BD2231">
        <v>17</v>
      </c>
      <c r="BE2231">
        <v>0</v>
      </c>
      <c r="BF2231">
        <v>374</v>
      </c>
      <c r="BG2231">
        <v>18290</v>
      </c>
      <c r="BH2231">
        <v>5</v>
      </c>
      <c r="BI2231">
        <v>94</v>
      </c>
      <c r="BJ2231" s="2">
        <v>46132</v>
      </c>
      <c r="BK2231">
        <v>0</v>
      </c>
      <c r="BL2231" s="3" t="str">
        <f>VLOOKUP(O2231,DropDownList!$H$1:$I$7,2,FALSE)</f>
        <v>2023/24</v>
      </c>
      <c r="BM2231" s="3" t="str">
        <f t="shared" si="34"/>
        <v>SC COURT</v>
      </c>
    </row>
    <row r="2232" spans="1:65" x14ac:dyDescent="0.2">
      <c r="A2232">
        <v>2026</v>
      </c>
      <c r="B2232">
        <v>4</v>
      </c>
      <c r="C2232" t="s">
        <v>216</v>
      </c>
      <c r="D2232" t="s">
        <v>222</v>
      </c>
      <c r="E2232" t="s">
        <v>38</v>
      </c>
      <c r="F2232">
        <v>9704</v>
      </c>
      <c r="G2232" t="s">
        <v>158</v>
      </c>
      <c r="H2232" t="s">
        <v>209</v>
      </c>
      <c r="I2232" t="s">
        <v>142</v>
      </c>
      <c r="J2232" s="1">
        <v>46113</v>
      </c>
      <c r="K2232" t="s">
        <v>440</v>
      </c>
      <c r="L2232">
        <v>1</v>
      </c>
      <c r="M2232" t="s">
        <v>441</v>
      </c>
      <c r="N2232" t="s">
        <v>442</v>
      </c>
      <c r="O2232" t="s">
        <v>155</v>
      </c>
      <c r="P2232" t="s">
        <v>159</v>
      </c>
      <c r="Q2232">
        <v>0</v>
      </c>
      <c r="R2232">
        <v>9</v>
      </c>
      <c r="S2232">
        <v>28402.3</v>
      </c>
      <c r="T2232">
        <v>131.33000000000001</v>
      </c>
      <c r="U2232">
        <v>0</v>
      </c>
      <c r="V2232">
        <v>0</v>
      </c>
      <c r="W2232">
        <v>0</v>
      </c>
      <c r="X2232">
        <v>0</v>
      </c>
      <c r="Y2232">
        <v>0</v>
      </c>
      <c r="Z2232">
        <v>0</v>
      </c>
      <c r="AA2232">
        <v>28270.97</v>
      </c>
      <c r="AB2232">
        <v>0</v>
      </c>
      <c r="AC2232">
        <v>0</v>
      </c>
      <c r="AD2232">
        <v>0</v>
      </c>
      <c r="AE2232">
        <v>0</v>
      </c>
      <c r="AF2232">
        <v>8</v>
      </c>
      <c r="AG2232">
        <v>0</v>
      </c>
      <c r="AH2232">
        <v>0</v>
      </c>
      <c r="AI2232">
        <v>0</v>
      </c>
      <c r="AJ2232">
        <v>0</v>
      </c>
      <c r="AK2232">
        <v>0</v>
      </c>
      <c r="AL2232">
        <v>0</v>
      </c>
      <c r="AM2232">
        <v>0</v>
      </c>
      <c r="AN2232">
        <v>0</v>
      </c>
      <c r="AO2232">
        <v>3</v>
      </c>
      <c r="AP2232">
        <v>6</v>
      </c>
      <c r="AQ2232">
        <v>3</v>
      </c>
      <c r="AR2232">
        <v>0</v>
      </c>
      <c r="AS2232">
        <v>0</v>
      </c>
      <c r="AT2232">
        <v>0</v>
      </c>
      <c r="AU2232">
        <v>3</v>
      </c>
      <c r="AV2232">
        <v>0</v>
      </c>
      <c r="AW2232">
        <v>0</v>
      </c>
      <c r="AX2232">
        <v>0</v>
      </c>
      <c r="AY2232">
        <v>0</v>
      </c>
      <c r="AZ2232">
        <v>0</v>
      </c>
      <c r="BA2232">
        <v>0</v>
      </c>
      <c r="BB2232">
        <v>0</v>
      </c>
      <c r="BC2232">
        <v>0</v>
      </c>
      <c r="BD2232">
        <v>0</v>
      </c>
      <c r="BE2232">
        <v>0</v>
      </c>
      <c r="BF2232">
        <v>0</v>
      </c>
      <c r="BG2232">
        <v>0</v>
      </c>
      <c r="BH2232">
        <v>1</v>
      </c>
      <c r="BI2232">
        <v>0</v>
      </c>
      <c r="BJ2232" s="2">
        <v>46132</v>
      </c>
      <c r="BK2232">
        <v>0</v>
      </c>
      <c r="BL2232" s="3" t="str">
        <f>VLOOKUP(O2232,DropDownList!$H$1:$I$7,2,FALSE)</f>
        <v>2022/23</v>
      </c>
      <c r="BM2232" s="3" t="str">
        <f t="shared" si="34"/>
        <v>CONF</v>
      </c>
    </row>
    <row r="2233" spans="1:65" x14ac:dyDescent="0.2">
      <c r="A2233">
        <v>2026</v>
      </c>
      <c r="B2233">
        <v>4</v>
      </c>
      <c r="C2233" t="s">
        <v>216</v>
      </c>
      <c r="D2233" t="s">
        <v>222</v>
      </c>
      <c r="E2233" t="s">
        <v>38</v>
      </c>
      <c r="F2233">
        <v>9704</v>
      </c>
      <c r="G2233" t="s">
        <v>158</v>
      </c>
      <c r="H2233" t="s">
        <v>209</v>
      </c>
      <c r="I2233" t="s">
        <v>142</v>
      </c>
      <c r="J2233" s="1">
        <v>46113</v>
      </c>
      <c r="K2233" t="s">
        <v>440</v>
      </c>
      <c r="L2233">
        <v>1</v>
      </c>
      <c r="M2233" t="s">
        <v>441</v>
      </c>
      <c r="N2233" t="s">
        <v>442</v>
      </c>
      <c r="O2233" t="s">
        <v>149</v>
      </c>
      <c r="P2233" t="s">
        <v>161</v>
      </c>
      <c r="Q2233">
        <v>1256.02</v>
      </c>
      <c r="R2233">
        <v>219</v>
      </c>
      <c r="S2233">
        <v>15990</v>
      </c>
      <c r="T2233">
        <v>195</v>
      </c>
      <c r="U2233">
        <v>117</v>
      </c>
      <c r="V2233">
        <v>26</v>
      </c>
      <c r="W2233">
        <v>675</v>
      </c>
      <c r="X2233">
        <v>675</v>
      </c>
      <c r="Y2233">
        <v>0</v>
      </c>
      <c r="Z2233">
        <v>0</v>
      </c>
      <c r="AA2233">
        <v>14538.98</v>
      </c>
      <c r="AB2233">
        <v>0</v>
      </c>
      <c r="AC2233">
        <v>0</v>
      </c>
      <c r="AD2233">
        <v>26</v>
      </c>
      <c r="AE2233">
        <v>0</v>
      </c>
      <c r="AF2233">
        <v>158</v>
      </c>
      <c r="AG2233">
        <v>2</v>
      </c>
      <c r="AH2233">
        <v>7</v>
      </c>
      <c r="AI2233">
        <v>52</v>
      </c>
      <c r="AJ2233">
        <v>0</v>
      </c>
      <c r="AK2233">
        <v>0</v>
      </c>
      <c r="AL2233">
        <v>0</v>
      </c>
      <c r="AM2233">
        <v>0</v>
      </c>
      <c r="AN2233">
        <v>0</v>
      </c>
      <c r="AO2233">
        <v>140</v>
      </c>
      <c r="AP2233">
        <v>418</v>
      </c>
      <c r="AQ2233">
        <v>131</v>
      </c>
      <c r="AR2233">
        <v>0</v>
      </c>
      <c r="AS2233">
        <v>24</v>
      </c>
      <c r="AT2233">
        <v>16</v>
      </c>
      <c r="AU2233">
        <v>1</v>
      </c>
      <c r="AV2233">
        <v>0</v>
      </c>
      <c r="AW2233">
        <v>8</v>
      </c>
      <c r="AX2233">
        <v>0</v>
      </c>
      <c r="AY2233">
        <v>56</v>
      </c>
      <c r="AZ2233">
        <v>77</v>
      </c>
      <c r="BA2233">
        <v>25</v>
      </c>
      <c r="BB2233">
        <v>5</v>
      </c>
      <c r="BC2233">
        <v>4</v>
      </c>
      <c r="BD2233">
        <v>4</v>
      </c>
      <c r="BE2233">
        <v>0</v>
      </c>
      <c r="BF2233">
        <v>209</v>
      </c>
      <c r="BG2233">
        <v>1245</v>
      </c>
      <c r="BH2233">
        <v>0</v>
      </c>
      <c r="BI2233">
        <v>114</v>
      </c>
      <c r="BJ2233" s="2">
        <v>46132</v>
      </c>
      <c r="BK2233">
        <v>0</v>
      </c>
      <c r="BL2233" s="3" t="str">
        <f>VLOOKUP(O2233,DropDownList!$H$1:$I$7,2,FALSE)</f>
        <v>2025/26</v>
      </c>
      <c r="BM2233" s="3" t="str">
        <f t="shared" si="34"/>
        <v>VSUR</v>
      </c>
    </row>
    <row r="2234" spans="1:65" x14ac:dyDescent="0.2">
      <c r="A2234">
        <v>2026</v>
      </c>
      <c r="B2234">
        <v>4</v>
      </c>
      <c r="C2234" t="s">
        <v>216</v>
      </c>
      <c r="D2234" t="s">
        <v>223</v>
      </c>
      <c r="E2234" t="s">
        <v>39</v>
      </c>
      <c r="F2234">
        <v>9246</v>
      </c>
      <c r="G2234" t="s">
        <v>141</v>
      </c>
      <c r="H2234" t="s">
        <v>221</v>
      </c>
      <c r="I2234" t="s">
        <v>221</v>
      </c>
      <c r="J2234" s="1">
        <v>46113</v>
      </c>
      <c r="K2234" t="s">
        <v>440</v>
      </c>
      <c r="L2234">
        <v>1</v>
      </c>
      <c r="M2234" t="s">
        <v>441</v>
      </c>
      <c r="N2234" t="s">
        <v>442</v>
      </c>
      <c r="O2234" t="s">
        <v>149</v>
      </c>
      <c r="P2234" t="s">
        <v>153</v>
      </c>
      <c r="Q2234">
        <v>1530</v>
      </c>
      <c r="R2234">
        <v>44</v>
      </c>
      <c r="S2234">
        <v>1980</v>
      </c>
      <c r="T2234">
        <v>0</v>
      </c>
      <c r="U2234">
        <v>34</v>
      </c>
      <c r="V2234">
        <v>24</v>
      </c>
      <c r="W2234">
        <v>1080</v>
      </c>
      <c r="X2234">
        <v>1080</v>
      </c>
      <c r="Y2234">
        <v>0</v>
      </c>
      <c r="Z2234">
        <v>0</v>
      </c>
      <c r="AA2234">
        <v>450</v>
      </c>
      <c r="AB2234">
        <v>0</v>
      </c>
      <c r="AC2234">
        <v>450</v>
      </c>
      <c r="AD2234">
        <v>24</v>
      </c>
      <c r="AE2234">
        <v>0</v>
      </c>
      <c r="AF2234">
        <v>10</v>
      </c>
      <c r="AG2234">
        <v>0</v>
      </c>
      <c r="AH2234">
        <v>0</v>
      </c>
      <c r="AI2234">
        <v>34</v>
      </c>
      <c r="AJ2234">
        <v>0</v>
      </c>
      <c r="AK2234">
        <v>0</v>
      </c>
      <c r="AL2234">
        <v>0</v>
      </c>
      <c r="AM2234">
        <v>0</v>
      </c>
      <c r="AN2234">
        <v>0</v>
      </c>
      <c r="AO2234">
        <v>27</v>
      </c>
      <c r="AP2234">
        <v>27</v>
      </c>
      <c r="AQ2234">
        <v>27</v>
      </c>
      <c r="AR2234">
        <v>0</v>
      </c>
      <c r="AS2234">
        <v>0</v>
      </c>
      <c r="AT2234">
        <v>0</v>
      </c>
      <c r="AU2234">
        <v>0</v>
      </c>
      <c r="AV2234">
        <v>0</v>
      </c>
      <c r="AW2234">
        <v>0</v>
      </c>
      <c r="AX2234">
        <v>0</v>
      </c>
      <c r="AY2234">
        <v>0</v>
      </c>
      <c r="AZ2234">
        <v>0</v>
      </c>
      <c r="BA2234">
        <v>0</v>
      </c>
      <c r="BB2234">
        <v>0</v>
      </c>
      <c r="BC2234">
        <v>0</v>
      </c>
      <c r="BD2234">
        <v>0</v>
      </c>
      <c r="BE2234">
        <v>0</v>
      </c>
      <c r="BF2234">
        <v>23</v>
      </c>
      <c r="BG2234">
        <v>1530</v>
      </c>
      <c r="BH2234">
        <v>0</v>
      </c>
      <c r="BI2234">
        <v>18</v>
      </c>
      <c r="BJ2234" s="2">
        <v>46132</v>
      </c>
      <c r="BK2234">
        <v>0</v>
      </c>
      <c r="BL2234" s="3" t="str">
        <f>VLOOKUP(O2234,DropDownList!$H$1:$I$7,2,FALSE)</f>
        <v>2025/26</v>
      </c>
      <c r="BM2234" s="3" t="str">
        <f t="shared" si="34"/>
        <v>PREG</v>
      </c>
    </row>
    <row r="2235" spans="1:65" x14ac:dyDescent="0.2">
      <c r="A2235">
        <v>2026</v>
      </c>
      <c r="B2235">
        <v>4</v>
      </c>
      <c r="C2235" t="s">
        <v>216</v>
      </c>
      <c r="D2235" t="s">
        <v>223</v>
      </c>
      <c r="E2235" t="s">
        <v>39</v>
      </c>
      <c r="F2235">
        <v>9246</v>
      </c>
      <c r="G2235" t="s">
        <v>141</v>
      </c>
      <c r="H2235" t="s">
        <v>221</v>
      </c>
      <c r="I2235" t="s">
        <v>221</v>
      </c>
      <c r="J2235" s="1">
        <v>46113</v>
      </c>
      <c r="K2235" t="s">
        <v>440</v>
      </c>
      <c r="L2235">
        <v>1</v>
      </c>
      <c r="M2235" t="s">
        <v>441</v>
      </c>
      <c r="N2235" t="s">
        <v>442</v>
      </c>
      <c r="O2235" t="s">
        <v>155</v>
      </c>
      <c r="P2235" t="s">
        <v>146</v>
      </c>
      <c r="Q2235">
        <v>768.75</v>
      </c>
      <c r="R2235">
        <v>673</v>
      </c>
      <c r="S2235">
        <v>9815</v>
      </c>
      <c r="T2235">
        <v>100</v>
      </c>
      <c r="U2235">
        <v>96</v>
      </c>
      <c r="V2235">
        <v>37</v>
      </c>
      <c r="W2235">
        <v>558.75</v>
      </c>
      <c r="X2235">
        <v>558.75</v>
      </c>
      <c r="Y2235">
        <v>0</v>
      </c>
      <c r="Z2235">
        <v>0</v>
      </c>
      <c r="AA2235">
        <v>8946.25</v>
      </c>
      <c r="AB2235">
        <v>0</v>
      </c>
      <c r="AC2235">
        <v>0</v>
      </c>
      <c r="AD2235">
        <v>36</v>
      </c>
      <c r="AE2235">
        <v>1</v>
      </c>
      <c r="AF2235">
        <v>614</v>
      </c>
      <c r="AG2235">
        <v>1</v>
      </c>
      <c r="AH2235">
        <v>8</v>
      </c>
      <c r="AI2235">
        <v>50</v>
      </c>
      <c r="AJ2235">
        <v>0</v>
      </c>
      <c r="AK2235">
        <v>0</v>
      </c>
      <c r="AL2235">
        <v>0</v>
      </c>
      <c r="AM2235">
        <v>0</v>
      </c>
      <c r="AN2235">
        <v>0</v>
      </c>
      <c r="AO2235">
        <v>369</v>
      </c>
      <c r="AP2235">
        <v>1662</v>
      </c>
      <c r="AQ2235">
        <v>390</v>
      </c>
      <c r="AR2235">
        <v>0</v>
      </c>
      <c r="AS2235">
        <v>183</v>
      </c>
      <c r="AT2235">
        <v>47</v>
      </c>
      <c r="AU2235">
        <v>18</v>
      </c>
      <c r="AV2235">
        <v>7</v>
      </c>
      <c r="AW2235">
        <v>0</v>
      </c>
      <c r="AX2235">
        <v>0</v>
      </c>
      <c r="AY2235">
        <v>180</v>
      </c>
      <c r="AZ2235">
        <v>352</v>
      </c>
      <c r="BA2235">
        <v>236</v>
      </c>
      <c r="BB2235">
        <v>80</v>
      </c>
      <c r="BC2235">
        <v>25</v>
      </c>
      <c r="BD2235">
        <v>10</v>
      </c>
      <c r="BE2235">
        <v>0</v>
      </c>
      <c r="BF2235">
        <v>671</v>
      </c>
      <c r="BG2235">
        <v>760</v>
      </c>
      <c r="BH2235">
        <v>0</v>
      </c>
      <c r="BI2235">
        <v>80</v>
      </c>
      <c r="BJ2235" s="2">
        <v>46132</v>
      </c>
      <c r="BK2235">
        <v>0</v>
      </c>
      <c r="BL2235" s="3" t="str">
        <f>VLOOKUP(O2235,DropDownList!$H$1:$I$7,2,FALSE)</f>
        <v>2022/23</v>
      </c>
      <c r="BM2235" s="3" t="str">
        <f t="shared" si="34"/>
        <v>VSUR</v>
      </c>
    </row>
    <row r="2236" spans="1:65" x14ac:dyDescent="0.2">
      <c r="A2236">
        <v>2026</v>
      </c>
      <c r="B2236">
        <v>4</v>
      </c>
      <c r="C2236" t="s">
        <v>216</v>
      </c>
      <c r="D2236" t="s">
        <v>223</v>
      </c>
      <c r="E2236" t="s">
        <v>39</v>
      </c>
      <c r="F2236">
        <v>9246</v>
      </c>
      <c r="G2236" t="s">
        <v>141</v>
      </c>
      <c r="H2236" t="s">
        <v>221</v>
      </c>
      <c r="I2236" t="s">
        <v>221</v>
      </c>
      <c r="J2236" s="1">
        <v>46113</v>
      </c>
      <c r="K2236" t="s">
        <v>440</v>
      </c>
      <c r="L2236">
        <v>1</v>
      </c>
      <c r="M2236" t="s">
        <v>441</v>
      </c>
      <c r="N2236" t="s">
        <v>442</v>
      </c>
      <c r="O2236" t="s">
        <v>149</v>
      </c>
      <c r="P2236" t="s">
        <v>148</v>
      </c>
      <c r="Q2236">
        <v>779.99</v>
      </c>
      <c r="R2236">
        <v>21</v>
      </c>
      <c r="S2236">
        <v>1260</v>
      </c>
      <c r="T2236">
        <v>120</v>
      </c>
      <c r="U2236">
        <v>14</v>
      </c>
      <c r="V2236">
        <v>7</v>
      </c>
      <c r="W2236">
        <v>380</v>
      </c>
      <c r="X2236">
        <v>380</v>
      </c>
      <c r="Y2236">
        <v>0</v>
      </c>
      <c r="Z2236">
        <v>0</v>
      </c>
      <c r="AA2236">
        <v>360.01</v>
      </c>
      <c r="AB2236">
        <v>0</v>
      </c>
      <c r="AC2236">
        <v>360.01</v>
      </c>
      <c r="AD2236">
        <v>6</v>
      </c>
      <c r="AE2236">
        <v>1</v>
      </c>
      <c r="AF2236">
        <v>5</v>
      </c>
      <c r="AG2236">
        <v>2</v>
      </c>
      <c r="AH2236">
        <v>2</v>
      </c>
      <c r="AI2236">
        <v>12</v>
      </c>
      <c r="AJ2236">
        <v>0</v>
      </c>
      <c r="AK2236">
        <v>0</v>
      </c>
      <c r="AL2236">
        <v>0</v>
      </c>
      <c r="AM2236">
        <v>0</v>
      </c>
      <c r="AN2236">
        <v>0</v>
      </c>
      <c r="AO2236">
        <v>15</v>
      </c>
      <c r="AP2236">
        <v>41</v>
      </c>
      <c r="AQ2236">
        <v>15</v>
      </c>
      <c r="AR2236">
        <v>0</v>
      </c>
      <c r="AS2236">
        <v>0</v>
      </c>
      <c r="AT2236">
        <v>0</v>
      </c>
      <c r="AU2236">
        <v>0</v>
      </c>
      <c r="AV2236">
        <v>0</v>
      </c>
      <c r="AW2236">
        <v>0</v>
      </c>
      <c r="AX2236">
        <v>0</v>
      </c>
      <c r="AY2236">
        <v>7</v>
      </c>
      <c r="AZ2236">
        <v>9</v>
      </c>
      <c r="BA2236">
        <v>2</v>
      </c>
      <c r="BB2236">
        <v>0</v>
      </c>
      <c r="BC2236">
        <v>0</v>
      </c>
      <c r="BD2236">
        <v>0</v>
      </c>
      <c r="BE2236">
        <v>0</v>
      </c>
      <c r="BF2236">
        <v>15</v>
      </c>
      <c r="BG2236">
        <v>720</v>
      </c>
      <c r="BH2236">
        <v>0</v>
      </c>
      <c r="BI2236">
        <v>14</v>
      </c>
      <c r="BJ2236" s="2">
        <v>46132</v>
      </c>
      <c r="BK2236">
        <v>0</v>
      </c>
      <c r="BL2236" s="3" t="str">
        <f>VLOOKUP(O2236,DropDownList!$H$1:$I$7,2,FALSE)</f>
        <v>2025/26</v>
      </c>
      <c r="BM2236" s="3" t="str">
        <f t="shared" si="34"/>
        <v>PRAS</v>
      </c>
    </row>
    <row r="2237" spans="1:65" x14ac:dyDescent="0.2">
      <c r="A2237">
        <v>2026</v>
      </c>
      <c r="B2237">
        <v>4</v>
      </c>
      <c r="C2237" t="s">
        <v>216</v>
      </c>
      <c r="D2237" t="s">
        <v>223</v>
      </c>
      <c r="E2237" t="s">
        <v>39</v>
      </c>
      <c r="F2237">
        <v>9246</v>
      </c>
      <c r="G2237" t="s">
        <v>141</v>
      </c>
      <c r="H2237" t="s">
        <v>221</v>
      </c>
      <c r="I2237" t="s">
        <v>221</v>
      </c>
      <c r="J2237" s="1">
        <v>46113</v>
      </c>
      <c r="K2237" t="s">
        <v>440</v>
      </c>
      <c r="L2237">
        <v>1</v>
      </c>
      <c r="M2237" t="s">
        <v>441</v>
      </c>
      <c r="N2237" t="s">
        <v>442</v>
      </c>
      <c r="O2237" t="s">
        <v>155</v>
      </c>
      <c r="P2237" t="s">
        <v>150</v>
      </c>
      <c r="Q2237">
        <v>15756.97</v>
      </c>
      <c r="R2237">
        <v>448</v>
      </c>
      <c r="S2237">
        <v>70368.36</v>
      </c>
      <c r="T2237">
        <v>8353.01</v>
      </c>
      <c r="U2237">
        <v>116</v>
      </c>
      <c r="V2237">
        <v>65</v>
      </c>
      <c r="W2237">
        <v>10286.64</v>
      </c>
      <c r="X2237">
        <v>10261.64</v>
      </c>
      <c r="Y2237">
        <v>407</v>
      </c>
      <c r="Z2237">
        <v>62015.35</v>
      </c>
      <c r="AA2237">
        <v>46258.38</v>
      </c>
      <c r="AB2237">
        <v>13662.84</v>
      </c>
      <c r="AC2237">
        <v>32595.54</v>
      </c>
      <c r="AD2237">
        <v>44</v>
      </c>
      <c r="AE2237">
        <v>21</v>
      </c>
      <c r="AF2237">
        <v>285</v>
      </c>
      <c r="AG2237">
        <v>47</v>
      </c>
      <c r="AH2237">
        <v>41</v>
      </c>
      <c r="AI2237">
        <v>69</v>
      </c>
      <c r="AJ2237">
        <v>99</v>
      </c>
      <c r="AK2237">
        <v>49</v>
      </c>
      <c r="AL2237">
        <v>8</v>
      </c>
      <c r="AM2237">
        <v>17</v>
      </c>
      <c r="AN2237">
        <v>3</v>
      </c>
      <c r="AO2237">
        <v>290</v>
      </c>
      <c r="AP2237">
        <v>1271</v>
      </c>
      <c r="AQ2237">
        <v>298</v>
      </c>
      <c r="AR2237">
        <v>0</v>
      </c>
      <c r="AS2237">
        <v>95</v>
      </c>
      <c r="AT2237">
        <v>23</v>
      </c>
      <c r="AU2237">
        <v>3</v>
      </c>
      <c r="AV2237">
        <v>0</v>
      </c>
      <c r="AW2237">
        <v>0</v>
      </c>
      <c r="AX2237">
        <v>0</v>
      </c>
      <c r="AY2237">
        <v>229</v>
      </c>
      <c r="AZ2237">
        <v>336</v>
      </c>
      <c r="BA2237">
        <v>183</v>
      </c>
      <c r="BB2237">
        <v>33</v>
      </c>
      <c r="BC2237">
        <v>10</v>
      </c>
      <c r="BD2237">
        <v>7</v>
      </c>
      <c r="BE2237">
        <v>0</v>
      </c>
      <c r="BF2237">
        <v>294</v>
      </c>
      <c r="BG2237">
        <v>9671.58</v>
      </c>
      <c r="BH2237">
        <v>6</v>
      </c>
      <c r="BI2237">
        <v>116</v>
      </c>
      <c r="BJ2237" s="2">
        <v>46132</v>
      </c>
      <c r="BK2237">
        <v>0</v>
      </c>
      <c r="BL2237" s="3" t="str">
        <f>VLOOKUP(O2237,DropDownList!$H$1:$I$7,2,FALSE)</f>
        <v>2022/23</v>
      </c>
      <c r="BM2237" s="3" t="str">
        <f t="shared" si="34"/>
        <v>FISCAL FINES</v>
      </c>
    </row>
    <row r="2238" spans="1:65" x14ac:dyDescent="0.2">
      <c r="A2238">
        <v>2026</v>
      </c>
      <c r="B2238">
        <v>4</v>
      </c>
      <c r="C2238" t="s">
        <v>216</v>
      </c>
      <c r="D2238" t="s">
        <v>223</v>
      </c>
      <c r="E2238" t="s">
        <v>39</v>
      </c>
      <c r="F2238">
        <v>9246</v>
      </c>
      <c r="G2238" t="s">
        <v>141</v>
      </c>
      <c r="H2238" t="s">
        <v>221</v>
      </c>
      <c r="I2238" t="s">
        <v>221</v>
      </c>
      <c r="J2238" s="1">
        <v>46113</v>
      </c>
      <c r="K2238" t="s">
        <v>440</v>
      </c>
      <c r="L2238">
        <v>1</v>
      </c>
      <c r="M2238" t="s">
        <v>441</v>
      </c>
      <c r="N2238" t="s">
        <v>442</v>
      </c>
      <c r="O2238" t="s">
        <v>155</v>
      </c>
      <c r="P2238" t="s">
        <v>152</v>
      </c>
      <c r="Q2238">
        <v>0</v>
      </c>
      <c r="R2238">
        <v>56</v>
      </c>
      <c r="S2238">
        <v>2240</v>
      </c>
      <c r="T2238">
        <v>680</v>
      </c>
      <c r="U2238">
        <v>0</v>
      </c>
      <c r="V2238">
        <v>0</v>
      </c>
      <c r="W2238">
        <v>0</v>
      </c>
      <c r="X2238">
        <v>0</v>
      </c>
      <c r="Y2238">
        <v>0</v>
      </c>
      <c r="Z2238">
        <v>0</v>
      </c>
      <c r="AA2238">
        <v>1560</v>
      </c>
      <c r="AB2238">
        <v>0</v>
      </c>
      <c r="AC2238">
        <v>1560</v>
      </c>
      <c r="AD2238">
        <v>0</v>
      </c>
      <c r="AE2238">
        <v>0</v>
      </c>
      <c r="AF2238">
        <v>39</v>
      </c>
      <c r="AG2238">
        <v>0</v>
      </c>
      <c r="AH2238">
        <v>17</v>
      </c>
      <c r="AI2238">
        <v>0</v>
      </c>
      <c r="AJ2238">
        <v>0</v>
      </c>
      <c r="AK2238">
        <v>0</v>
      </c>
      <c r="AL2238">
        <v>0</v>
      </c>
      <c r="AM2238">
        <v>0</v>
      </c>
      <c r="AN2238">
        <v>0</v>
      </c>
      <c r="AO2238">
        <v>0</v>
      </c>
      <c r="AP2238">
        <v>0</v>
      </c>
      <c r="AQ2238">
        <v>0</v>
      </c>
      <c r="AR2238">
        <v>0</v>
      </c>
      <c r="AS2238">
        <v>0</v>
      </c>
      <c r="AT2238">
        <v>0</v>
      </c>
      <c r="AU2238">
        <v>0</v>
      </c>
      <c r="AV2238">
        <v>0</v>
      </c>
      <c r="AW2238">
        <v>0</v>
      </c>
      <c r="AX2238">
        <v>0</v>
      </c>
      <c r="AY2238">
        <v>0</v>
      </c>
      <c r="AZ2238">
        <v>0</v>
      </c>
      <c r="BA2238">
        <v>0</v>
      </c>
      <c r="BB2238">
        <v>0</v>
      </c>
      <c r="BC2238">
        <v>0</v>
      </c>
      <c r="BD2238">
        <v>0</v>
      </c>
      <c r="BE2238">
        <v>0</v>
      </c>
      <c r="BF2238">
        <v>0</v>
      </c>
      <c r="BG2238">
        <v>0</v>
      </c>
      <c r="BH2238">
        <v>0</v>
      </c>
      <c r="BI2238">
        <v>0</v>
      </c>
      <c r="BJ2238" s="2">
        <v>46132</v>
      </c>
      <c r="BK2238">
        <v>0</v>
      </c>
      <c r="BL2238" s="3" t="str">
        <f>VLOOKUP(O2238,DropDownList!$H$1:$I$7,2,FALSE)</f>
        <v>2022/23</v>
      </c>
      <c r="BM2238" s="3" t="str">
        <f t="shared" si="34"/>
        <v>PCOA</v>
      </c>
    </row>
    <row r="2239" spans="1:65" x14ac:dyDescent="0.2">
      <c r="A2239">
        <v>2026</v>
      </c>
      <c r="B2239">
        <v>4</v>
      </c>
      <c r="C2239" t="s">
        <v>216</v>
      </c>
      <c r="D2239" t="s">
        <v>223</v>
      </c>
      <c r="E2239" t="s">
        <v>39</v>
      </c>
      <c r="F2239">
        <v>9246</v>
      </c>
      <c r="G2239" t="s">
        <v>141</v>
      </c>
      <c r="H2239" t="s">
        <v>221</v>
      </c>
      <c r="I2239" t="s">
        <v>221</v>
      </c>
      <c r="J2239" s="1">
        <v>46113</v>
      </c>
      <c r="K2239" t="s">
        <v>440</v>
      </c>
      <c r="L2239">
        <v>1</v>
      </c>
      <c r="M2239" t="s">
        <v>441</v>
      </c>
      <c r="N2239" t="s">
        <v>442</v>
      </c>
      <c r="O2239" t="s">
        <v>155</v>
      </c>
      <c r="P2239" t="s">
        <v>154</v>
      </c>
      <c r="Q2239">
        <v>19760.22</v>
      </c>
      <c r="R2239">
        <v>679</v>
      </c>
      <c r="S2239">
        <v>158213.23000000001</v>
      </c>
      <c r="T2239">
        <v>1646.5</v>
      </c>
      <c r="U2239">
        <v>95</v>
      </c>
      <c r="V2239">
        <v>61</v>
      </c>
      <c r="W2239">
        <v>12944.67</v>
      </c>
      <c r="X2239">
        <v>13024.67</v>
      </c>
      <c r="Y2239">
        <v>0</v>
      </c>
      <c r="Z2239">
        <v>0</v>
      </c>
      <c r="AA2239">
        <v>136806.51</v>
      </c>
      <c r="AB2239">
        <v>1159.23</v>
      </c>
      <c r="AC2239">
        <v>126641.03</v>
      </c>
      <c r="AD2239">
        <v>36</v>
      </c>
      <c r="AE2239">
        <v>25</v>
      </c>
      <c r="AF2239">
        <v>575</v>
      </c>
      <c r="AG2239">
        <v>45</v>
      </c>
      <c r="AH2239">
        <v>8</v>
      </c>
      <c r="AI2239">
        <v>50</v>
      </c>
      <c r="AJ2239">
        <v>0</v>
      </c>
      <c r="AK2239">
        <v>0</v>
      </c>
      <c r="AL2239">
        <v>0</v>
      </c>
      <c r="AM2239">
        <v>0</v>
      </c>
      <c r="AN2239">
        <v>0</v>
      </c>
      <c r="AO2239">
        <v>371</v>
      </c>
      <c r="AP2239">
        <v>1655</v>
      </c>
      <c r="AQ2239">
        <v>389</v>
      </c>
      <c r="AR2239">
        <v>0</v>
      </c>
      <c r="AS2239">
        <v>183</v>
      </c>
      <c r="AT2239">
        <v>47</v>
      </c>
      <c r="AU2239">
        <v>18</v>
      </c>
      <c r="AV2239">
        <v>7</v>
      </c>
      <c r="AW2239">
        <v>0</v>
      </c>
      <c r="AX2239">
        <v>0</v>
      </c>
      <c r="AY2239">
        <v>177</v>
      </c>
      <c r="AZ2239">
        <v>350</v>
      </c>
      <c r="BA2239">
        <v>236</v>
      </c>
      <c r="BB2239">
        <v>80</v>
      </c>
      <c r="BC2239">
        <v>25</v>
      </c>
      <c r="BD2239">
        <v>10</v>
      </c>
      <c r="BE2239">
        <v>0</v>
      </c>
      <c r="BF2239">
        <v>677</v>
      </c>
      <c r="BG2239">
        <v>12351</v>
      </c>
      <c r="BH2239">
        <v>1</v>
      </c>
      <c r="BI2239">
        <v>79</v>
      </c>
      <c r="BJ2239" s="2">
        <v>46132</v>
      </c>
      <c r="BK2239">
        <v>0</v>
      </c>
      <c r="BL2239" s="3" t="str">
        <f>VLOOKUP(O2239,DropDownList!$H$1:$I$7,2,FALSE)</f>
        <v>2022/23</v>
      </c>
      <c r="BM2239" s="3" t="str">
        <f t="shared" si="34"/>
        <v>JP COURT</v>
      </c>
    </row>
    <row r="2240" spans="1:65" x14ac:dyDescent="0.2">
      <c r="A2240">
        <v>2026</v>
      </c>
      <c r="B2240">
        <v>4</v>
      </c>
      <c r="C2240" t="s">
        <v>216</v>
      </c>
      <c r="D2240" t="s">
        <v>223</v>
      </c>
      <c r="E2240" t="s">
        <v>39</v>
      </c>
      <c r="F2240">
        <v>9246</v>
      </c>
      <c r="G2240" t="s">
        <v>141</v>
      </c>
      <c r="H2240" t="s">
        <v>221</v>
      </c>
      <c r="I2240" t="s">
        <v>221</v>
      </c>
      <c r="J2240" s="1">
        <v>46113</v>
      </c>
      <c r="K2240" t="s">
        <v>440</v>
      </c>
      <c r="L2240">
        <v>1</v>
      </c>
      <c r="M2240" t="s">
        <v>441</v>
      </c>
      <c r="N2240" t="s">
        <v>442</v>
      </c>
      <c r="O2240" t="s">
        <v>155</v>
      </c>
      <c r="P2240" t="s">
        <v>153</v>
      </c>
      <c r="Q2240">
        <v>1221.56</v>
      </c>
      <c r="R2240">
        <v>50</v>
      </c>
      <c r="S2240">
        <v>3090</v>
      </c>
      <c r="T2240">
        <v>90</v>
      </c>
      <c r="U2240">
        <v>18</v>
      </c>
      <c r="V2240">
        <v>15</v>
      </c>
      <c r="W2240">
        <v>1056.56</v>
      </c>
      <c r="X2240">
        <v>1056.56</v>
      </c>
      <c r="Y2240">
        <v>0</v>
      </c>
      <c r="Z2240">
        <v>0</v>
      </c>
      <c r="AA2240">
        <v>1778.44</v>
      </c>
      <c r="AB2240">
        <v>0</v>
      </c>
      <c r="AC2240">
        <v>1778.44</v>
      </c>
      <c r="AD2240">
        <v>14</v>
      </c>
      <c r="AE2240">
        <v>1</v>
      </c>
      <c r="AF2240">
        <v>30</v>
      </c>
      <c r="AG2240">
        <v>1</v>
      </c>
      <c r="AH2240">
        <v>2</v>
      </c>
      <c r="AI2240">
        <v>17</v>
      </c>
      <c r="AJ2240">
        <v>0</v>
      </c>
      <c r="AK2240">
        <v>0</v>
      </c>
      <c r="AL2240">
        <v>0</v>
      </c>
      <c r="AM2240">
        <v>0</v>
      </c>
      <c r="AN2240">
        <v>0</v>
      </c>
      <c r="AO2240">
        <v>40</v>
      </c>
      <c r="AP2240">
        <v>141</v>
      </c>
      <c r="AQ2240">
        <v>47</v>
      </c>
      <c r="AR2240">
        <v>0</v>
      </c>
      <c r="AS2240">
        <v>14</v>
      </c>
      <c r="AT2240">
        <v>1</v>
      </c>
      <c r="AU2240">
        <v>0</v>
      </c>
      <c r="AV2240">
        <v>0</v>
      </c>
      <c r="AW2240">
        <v>0</v>
      </c>
      <c r="AX2240">
        <v>0</v>
      </c>
      <c r="AY2240">
        <v>14</v>
      </c>
      <c r="AZ2240">
        <v>31</v>
      </c>
      <c r="BA2240">
        <v>18</v>
      </c>
      <c r="BB2240">
        <v>6</v>
      </c>
      <c r="BC2240">
        <v>3</v>
      </c>
      <c r="BD2240">
        <v>1</v>
      </c>
      <c r="BE2240">
        <v>0</v>
      </c>
      <c r="BF2240">
        <v>42</v>
      </c>
      <c r="BG2240">
        <v>1200</v>
      </c>
      <c r="BH2240">
        <v>0</v>
      </c>
      <c r="BI2240">
        <v>18</v>
      </c>
      <c r="BJ2240" s="2">
        <v>46132</v>
      </c>
      <c r="BK2240">
        <v>0</v>
      </c>
      <c r="BL2240" s="3" t="str">
        <f>VLOOKUP(O2240,DropDownList!$H$1:$I$7,2,FALSE)</f>
        <v>2022/23</v>
      </c>
      <c r="BM2240" s="3" t="str">
        <f t="shared" si="34"/>
        <v>PREG</v>
      </c>
    </row>
    <row r="2241" spans="1:65" x14ac:dyDescent="0.2">
      <c r="A2241">
        <v>2026</v>
      </c>
      <c r="B2241">
        <v>4</v>
      </c>
      <c r="C2241" t="s">
        <v>216</v>
      </c>
      <c r="D2241" t="s">
        <v>223</v>
      </c>
      <c r="E2241" t="s">
        <v>39</v>
      </c>
      <c r="F2241">
        <v>9246</v>
      </c>
      <c r="G2241" t="s">
        <v>141</v>
      </c>
      <c r="H2241" t="s">
        <v>221</v>
      </c>
      <c r="I2241" t="s">
        <v>221</v>
      </c>
      <c r="J2241" s="1">
        <v>46113</v>
      </c>
      <c r="K2241" t="s">
        <v>440</v>
      </c>
      <c r="L2241">
        <v>1</v>
      </c>
      <c r="M2241" t="s">
        <v>441</v>
      </c>
      <c r="N2241" t="s">
        <v>442</v>
      </c>
      <c r="O2241" t="s">
        <v>155</v>
      </c>
      <c r="P2241" t="s">
        <v>148</v>
      </c>
      <c r="Q2241">
        <v>250</v>
      </c>
      <c r="R2241">
        <v>24</v>
      </c>
      <c r="S2241">
        <v>1440</v>
      </c>
      <c r="T2241">
        <v>0</v>
      </c>
      <c r="U2241">
        <v>5</v>
      </c>
      <c r="V2241">
        <v>3</v>
      </c>
      <c r="W2241">
        <v>160</v>
      </c>
      <c r="X2241">
        <v>160</v>
      </c>
      <c r="Y2241">
        <v>0</v>
      </c>
      <c r="Z2241">
        <v>0</v>
      </c>
      <c r="AA2241">
        <v>1190</v>
      </c>
      <c r="AB2241">
        <v>0</v>
      </c>
      <c r="AC2241">
        <v>1190</v>
      </c>
      <c r="AD2241">
        <v>2</v>
      </c>
      <c r="AE2241">
        <v>1</v>
      </c>
      <c r="AF2241">
        <v>19</v>
      </c>
      <c r="AG2241">
        <v>2</v>
      </c>
      <c r="AH2241">
        <v>0</v>
      </c>
      <c r="AI2241">
        <v>3</v>
      </c>
      <c r="AJ2241">
        <v>0</v>
      </c>
      <c r="AK2241">
        <v>0</v>
      </c>
      <c r="AL2241">
        <v>0</v>
      </c>
      <c r="AM2241">
        <v>0</v>
      </c>
      <c r="AN2241">
        <v>0</v>
      </c>
      <c r="AO2241">
        <v>20</v>
      </c>
      <c r="AP2241">
        <v>85</v>
      </c>
      <c r="AQ2241">
        <v>23</v>
      </c>
      <c r="AR2241">
        <v>0</v>
      </c>
      <c r="AS2241">
        <v>6</v>
      </c>
      <c r="AT2241">
        <v>1</v>
      </c>
      <c r="AU2241">
        <v>0</v>
      </c>
      <c r="AV2241">
        <v>0</v>
      </c>
      <c r="AW2241">
        <v>0</v>
      </c>
      <c r="AX2241">
        <v>0</v>
      </c>
      <c r="AY2241">
        <v>15</v>
      </c>
      <c r="AZ2241">
        <v>24</v>
      </c>
      <c r="BA2241">
        <v>12</v>
      </c>
      <c r="BB2241">
        <v>2</v>
      </c>
      <c r="BC2241">
        <v>1</v>
      </c>
      <c r="BD2241">
        <v>0</v>
      </c>
      <c r="BE2241">
        <v>0</v>
      </c>
      <c r="BF2241">
        <v>20</v>
      </c>
      <c r="BG2241">
        <v>180</v>
      </c>
      <c r="BH2241">
        <v>0</v>
      </c>
      <c r="BI2241">
        <v>5</v>
      </c>
      <c r="BJ2241" s="2">
        <v>46132</v>
      </c>
      <c r="BK2241">
        <v>0</v>
      </c>
      <c r="BL2241" s="3" t="str">
        <f>VLOOKUP(O2241,DropDownList!$H$1:$I$7,2,FALSE)</f>
        <v>2022/23</v>
      </c>
      <c r="BM2241" s="3" t="str">
        <f t="shared" si="34"/>
        <v>PRAS</v>
      </c>
    </row>
    <row r="2242" spans="1:65" x14ac:dyDescent="0.2">
      <c r="A2242">
        <v>2026</v>
      </c>
      <c r="B2242">
        <v>4</v>
      </c>
      <c r="C2242" t="s">
        <v>216</v>
      </c>
      <c r="D2242" t="s">
        <v>223</v>
      </c>
      <c r="E2242" t="s">
        <v>39</v>
      </c>
      <c r="F2242">
        <v>9246</v>
      </c>
      <c r="G2242" t="s">
        <v>141</v>
      </c>
      <c r="H2242" t="s">
        <v>221</v>
      </c>
      <c r="I2242" t="s">
        <v>221</v>
      </c>
      <c r="J2242" s="1">
        <v>46113</v>
      </c>
      <c r="K2242" t="s">
        <v>440</v>
      </c>
      <c r="L2242">
        <v>1</v>
      </c>
      <c r="M2242" t="s">
        <v>441</v>
      </c>
      <c r="N2242" t="s">
        <v>442</v>
      </c>
      <c r="O2242" t="s">
        <v>149</v>
      </c>
      <c r="P2242" t="s">
        <v>146</v>
      </c>
      <c r="Q2242">
        <v>1670</v>
      </c>
      <c r="R2242">
        <v>370</v>
      </c>
      <c r="S2242">
        <v>5680</v>
      </c>
      <c r="T2242">
        <v>20</v>
      </c>
      <c r="U2242">
        <v>160</v>
      </c>
      <c r="V2242">
        <v>59</v>
      </c>
      <c r="W2242">
        <v>910</v>
      </c>
      <c r="X2242">
        <v>910</v>
      </c>
      <c r="Y2242">
        <v>0</v>
      </c>
      <c r="Z2242">
        <v>0</v>
      </c>
      <c r="AA2242">
        <v>3990</v>
      </c>
      <c r="AB2242">
        <v>0</v>
      </c>
      <c r="AC2242">
        <v>0</v>
      </c>
      <c r="AD2242">
        <v>59</v>
      </c>
      <c r="AE2242">
        <v>0</v>
      </c>
      <c r="AF2242">
        <v>263</v>
      </c>
      <c r="AG2242">
        <v>0</v>
      </c>
      <c r="AH2242">
        <v>1</v>
      </c>
      <c r="AI2242">
        <v>106</v>
      </c>
      <c r="AJ2242">
        <v>0</v>
      </c>
      <c r="AK2242">
        <v>0</v>
      </c>
      <c r="AL2242">
        <v>0</v>
      </c>
      <c r="AM2242">
        <v>0</v>
      </c>
      <c r="AN2242">
        <v>0</v>
      </c>
      <c r="AO2242">
        <v>188</v>
      </c>
      <c r="AP2242">
        <v>443</v>
      </c>
      <c r="AQ2242">
        <v>192</v>
      </c>
      <c r="AR2242">
        <v>0</v>
      </c>
      <c r="AS2242">
        <v>33</v>
      </c>
      <c r="AT2242">
        <v>0</v>
      </c>
      <c r="AU2242">
        <v>7</v>
      </c>
      <c r="AV2242">
        <v>0</v>
      </c>
      <c r="AW2242">
        <v>0</v>
      </c>
      <c r="AX2242">
        <v>0</v>
      </c>
      <c r="AY2242">
        <v>46</v>
      </c>
      <c r="AZ2242">
        <v>61</v>
      </c>
      <c r="BA2242">
        <v>7</v>
      </c>
      <c r="BB2242">
        <v>21</v>
      </c>
      <c r="BC2242">
        <v>6</v>
      </c>
      <c r="BD2242">
        <v>0</v>
      </c>
      <c r="BE2242">
        <v>0</v>
      </c>
      <c r="BF2242">
        <v>369</v>
      </c>
      <c r="BG2242">
        <v>1670</v>
      </c>
      <c r="BH2242">
        <v>0</v>
      </c>
      <c r="BI2242">
        <v>158</v>
      </c>
      <c r="BJ2242" s="2">
        <v>46132</v>
      </c>
      <c r="BK2242">
        <v>0</v>
      </c>
      <c r="BL2242" s="3" t="str">
        <f>VLOOKUP(O2242,DropDownList!$H$1:$I$7,2,FALSE)</f>
        <v>2025/26</v>
      </c>
      <c r="BM2242" s="3" t="str">
        <f t="shared" si="34"/>
        <v>VSUR</v>
      </c>
    </row>
    <row r="2243" spans="1:65" x14ac:dyDescent="0.2">
      <c r="A2243">
        <v>2026</v>
      </c>
      <c r="B2243">
        <v>4</v>
      </c>
      <c r="C2243" t="s">
        <v>216</v>
      </c>
      <c r="D2243" t="s">
        <v>223</v>
      </c>
      <c r="E2243" t="s">
        <v>39</v>
      </c>
      <c r="F2243">
        <v>9246</v>
      </c>
      <c r="G2243" t="s">
        <v>141</v>
      </c>
      <c r="H2243" t="s">
        <v>221</v>
      </c>
      <c r="I2243" t="s">
        <v>221</v>
      </c>
      <c r="J2243" s="1">
        <v>46113</v>
      </c>
      <c r="K2243" t="s">
        <v>440</v>
      </c>
      <c r="L2243">
        <v>1</v>
      </c>
      <c r="M2243" t="s">
        <v>441</v>
      </c>
      <c r="N2243" t="s">
        <v>442</v>
      </c>
      <c r="O2243" t="s">
        <v>155</v>
      </c>
      <c r="P2243" t="s">
        <v>151</v>
      </c>
      <c r="Q2243">
        <v>0</v>
      </c>
      <c r="R2243">
        <v>279</v>
      </c>
      <c r="S2243">
        <v>8370</v>
      </c>
      <c r="T2243">
        <v>1710</v>
      </c>
      <c r="U2243">
        <v>0</v>
      </c>
      <c r="V2243">
        <v>0</v>
      </c>
      <c r="W2243">
        <v>0</v>
      </c>
      <c r="X2243">
        <v>0</v>
      </c>
      <c r="Y2243">
        <v>0</v>
      </c>
      <c r="Z2243">
        <v>0</v>
      </c>
      <c r="AA2243">
        <v>6660</v>
      </c>
      <c r="AB2243">
        <v>0</v>
      </c>
      <c r="AC2243">
        <v>6660</v>
      </c>
      <c r="AD2243">
        <v>0</v>
      </c>
      <c r="AE2243">
        <v>0</v>
      </c>
      <c r="AF2243">
        <v>222</v>
      </c>
      <c r="AG2243">
        <v>0</v>
      </c>
      <c r="AH2243">
        <v>57</v>
      </c>
      <c r="AI2243">
        <v>0</v>
      </c>
      <c r="AJ2243">
        <v>0</v>
      </c>
      <c r="AK2243">
        <v>0</v>
      </c>
      <c r="AL2243">
        <v>0</v>
      </c>
      <c r="AM2243">
        <v>11</v>
      </c>
      <c r="AN2243">
        <v>0</v>
      </c>
      <c r="AO2243">
        <v>0</v>
      </c>
      <c r="AP2243">
        <v>0</v>
      </c>
      <c r="AQ2243">
        <v>0</v>
      </c>
      <c r="AR2243">
        <v>0</v>
      </c>
      <c r="AS2243">
        <v>0</v>
      </c>
      <c r="AT2243">
        <v>0</v>
      </c>
      <c r="AU2243">
        <v>0</v>
      </c>
      <c r="AV2243">
        <v>0</v>
      </c>
      <c r="AW2243">
        <v>0</v>
      </c>
      <c r="AX2243">
        <v>0</v>
      </c>
      <c r="AY2243">
        <v>0</v>
      </c>
      <c r="AZ2243">
        <v>0</v>
      </c>
      <c r="BA2243">
        <v>0</v>
      </c>
      <c r="BB2243">
        <v>0</v>
      </c>
      <c r="BC2243">
        <v>0</v>
      </c>
      <c r="BD2243">
        <v>0</v>
      </c>
      <c r="BE2243">
        <v>0</v>
      </c>
      <c r="BF2243">
        <v>0</v>
      </c>
      <c r="BG2243">
        <v>0</v>
      </c>
      <c r="BH2243">
        <v>0</v>
      </c>
      <c r="BI2243">
        <v>0</v>
      </c>
      <c r="BJ2243" s="2">
        <v>46132</v>
      </c>
      <c r="BK2243">
        <v>0</v>
      </c>
      <c r="BL2243" s="3" t="str">
        <f>VLOOKUP(O2243,DropDownList!$H$1:$I$7,2,FALSE)</f>
        <v>2022/23</v>
      </c>
      <c r="BM2243" s="3" t="str">
        <f t="shared" ref="BM2243:BM2304" si="35">IF(RIGHT(P2243,4)="VSUR","VSUR",IF(RIGHT(P2243,4)="CONF","CONF",P2243))</f>
        <v>PCPF</v>
      </c>
    </row>
    <row r="2244" spans="1:65" x14ac:dyDescent="0.2">
      <c r="A2244">
        <v>2026</v>
      </c>
      <c r="B2244">
        <v>4</v>
      </c>
      <c r="C2244" t="s">
        <v>216</v>
      </c>
      <c r="D2244" t="s">
        <v>223</v>
      </c>
      <c r="E2244" t="s">
        <v>39</v>
      </c>
      <c r="F2244">
        <v>9246</v>
      </c>
      <c r="G2244" t="s">
        <v>141</v>
      </c>
      <c r="H2244" t="s">
        <v>221</v>
      </c>
      <c r="I2244" t="s">
        <v>221</v>
      </c>
      <c r="J2244" s="1">
        <v>46113</v>
      </c>
      <c r="K2244" t="s">
        <v>440</v>
      </c>
      <c r="L2244">
        <v>1</v>
      </c>
      <c r="M2244" t="s">
        <v>441</v>
      </c>
      <c r="N2244" t="s">
        <v>442</v>
      </c>
      <c r="O2244" t="s">
        <v>149</v>
      </c>
      <c r="P2244" t="s">
        <v>150</v>
      </c>
      <c r="Q2244">
        <v>19685.09</v>
      </c>
      <c r="R2244">
        <v>265</v>
      </c>
      <c r="S2244">
        <v>42724.9</v>
      </c>
      <c r="T2244">
        <v>4155.2700000000004</v>
      </c>
      <c r="U2244">
        <v>144</v>
      </c>
      <c r="V2244">
        <v>75</v>
      </c>
      <c r="W2244">
        <v>9122.32</v>
      </c>
      <c r="X2244">
        <v>10005.74</v>
      </c>
      <c r="Y2244">
        <v>235</v>
      </c>
      <c r="Z2244">
        <v>38569.629999999997</v>
      </c>
      <c r="AA2244">
        <v>18884.54</v>
      </c>
      <c r="AB2244">
        <v>7131.58</v>
      </c>
      <c r="AC2244">
        <v>11752.96</v>
      </c>
      <c r="AD2244">
        <v>56</v>
      </c>
      <c r="AE2244">
        <v>19</v>
      </c>
      <c r="AF2244">
        <v>91</v>
      </c>
      <c r="AG2244">
        <v>38</v>
      </c>
      <c r="AH2244">
        <v>30</v>
      </c>
      <c r="AI2244">
        <v>106</v>
      </c>
      <c r="AJ2244">
        <v>47</v>
      </c>
      <c r="AK2244">
        <v>21</v>
      </c>
      <c r="AL2244">
        <v>6</v>
      </c>
      <c r="AM2244">
        <v>19</v>
      </c>
      <c r="AN2244">
        <v>1</v>
      </c>
      <c r="AO2244">
        <v>176</v>
      </c>
      <c r="AP2244">
        <v>479</v>
      </c>
      <c r="AQ2244">
        <v>180</v>
      </c>
      <c r="AR2244">
        <v>8</v>
      </c>
      <c r="AS2244">
        <v>11</v>
      </c>
      <c r="AT2244">
        <v>0</v>
      </c>
      <c r="AU2244">
        <v>1</v>
      </c>
      <c r="AV2244">
        <v>0</v>
      </c>
      <c r="AW2244">
        <v>0</v>
      </c>
      <c r="AX2244">
        <v>0</v>
      </c>
      <c r="AY2244">
        <v>72</v>
      </c>
      <c r="AZ2244">
        <v>106</v>
      </c>
      <c r="BA2244">
        <v>27</v>
      </c>
      <c r="BB2244">
        <v>9</v>
      </c>
      <c r="BC2244">
        <v>2</v>
      </c>
      <c r="BD2244">
        <v>1</v>
      </c>
      <c r="BE2244">
        <v>0</v>
      </c>
      <c r="BF2244">
        <v>176</v>
      </c>
      <c r="BG2244">
        <v>15017.28</v>
      </c>
      <c r="BH2244">
        <v>0</v>
      </c>
      <c r="BI2244">
        <v>141</v>
      </c>
      <c r="BJ2244" s="2">
        <v>46132</v>
      </c>
      <c r="BK2244">
        <v>0</v>
      </c>
      <c r="BL2244" s="3" t="str">
        <f>VLOOKUP(O2244,DropDownList!$H$1:$I$7,2,FALSE)</f>
        <v>2025/26</v>
      </c>
      <c r="BM2244" s="3" t="str">
        <f t="shared" si="35"/>
        <v>FISCAL FINES</v>
      </c>
    </row>
    <row r="2245" spans="1:65" x14ac:dyDescent="0.2">
      <c r="A2245">
        <v>2026</v>
      </c>
      <c r="B2245">
        <v>4</v>
      </c>
      <c r="C2245" t="s">
        <v>216</v>
      </c>
      <c r="D2245" t="s">
        <v>223</v>
      </c>
      <c r="E2245" t="s">
        <v>39</v>
      </c>
      <c r="F2245">
        <v>9246</v>
      </c>
      <c r="G2245" t="s">
        <v>141</v>
      </c>
      <c r="H2245" t="s">
        <v>221</v>
      </c>
      <c r="I2245" t="s">
        <v>221</v>
      </c>
      <c r="J2245" s="1">
        <v>46113</v>
      </c>
      <c r="K2245" t="s">
        <v>440</v>
      </c>
      <c r="L2245">
        <v>1</v>
      </c>
      <c r="M2245" t="s">
        <v>441</v>
      </c>
      <c r="N2245" t="s">
        <v>442</v>
      </c>
      <c r="O2245" t="s">
        <v>149</v>
      </c>
      <c r="P2245" t="s">
        <v>151</v>
      </c>
      <c r="Q2245">
        <v>30</v>
      </c>
      <c r="R2245">
        <v>400</v>
      </c>
      <c r="S2245">
        <v>12000</v>
      </c>
      <c r="T2245">
        <v>1740</v>
      </c>
      <c r="U2245">
        <v>1</v>
      </c>
      <c r="V2245">
        <v>0</v>
      </c>
      <c r="W2245">
        <v>0</v>
      </c>
      <c r="X2245">
        <v>0</v>
      </c>
      <c r="Y2245">
        <v>0</v>
      </c>
      <c r="Z2245">
        <v>0</v>
      </c>
      <c r="AA2245">
        <v>10230</v>
      </c>
      <c r="AB2245">
        <v>0</v>
      </c>
      <c r="AC2245">
        <v>10230</v>
      </c>
      <c r="AD2245">
        <v>0</v>
      </c>
      <c r="AE2245">
        <v>0</v>
      </c>
      <c r="AF2245">
        <v>341</v>
      </c>
      <c r="AG2245">
        <v>0</v>
      </c>
      <c r="AH2245">
        <v>58</v>
      </c>
      <c r="AI2245">
        <v>1</v>
      </c>
      <c r="AJ2245">
        <v>0</v>
      </c>
      <c r="AK2245">
        <v>0</v>
      </c>
      <c r="AL2245">
        <v>0</v>
      </c>
      <c r="AM2245">
        <v>8</v>
      </c>
      <c r="AN2245">
        <v>0</v>
      </c>
      <c r="AO2245">
        <v>0</v>
      </c>
      <c r="AP2245">
        <v>0</v>
      </c>
      <c r="AQ2245">
        <v>0</v>
      </c>
      <c r="AR2245">
        <v>0</v>
      </c>
      <c r="AS2245">
        <v>0</v>
      </c>
      <c r="AT2245">
        <v>0</v>
      </c>
      <c r="AU2245">
        <v>0</v>
      </c>
      <c r="AV2245">
        <v>0</v>
      </c>
      <c r="AW2245">
        <v>0</v>
      </c>
      <c r="AX2245">
        <v>0</v>
      </c>
      <c r="AY2245">
        <v>0</v>
      </c>
      <c r="AZ2245">
        <v>0</v>
      </c>
      <c r="BA2245">
        <v>0</v>
      </c>
      <c r="BB2245">
        <v>0</v>
      </c>
      <c r="BC2245">
        <v>0</v>
      </c>
      <c r="BD2245">
        <v>0</v>
      </c>
      <c r="BE2245">
        <v>0</v>
      </c>
      <c r="BF2245">
        <v>0</v>
      </c>
      <c r="BG2245">
        <v>30</v>
      </c>
      <c r="BH2245">
        <v>0</v>
      </c>
      <c r="BI2245">
        <v>0</v>
      </c>
      <c r="BJ2245" s="2">
        <v>46132</v>
      </c>
      <c r="BK2245">
        <v>0</v>
      </c>
      <c r="BL2245" s="3" t="str">
        <f>VLOOKUP(O2245,DropDownList!$H$1:$I$7,2,FALSE)</f>
        <v>2025/26</v>
      </c>
      <c r="BM2245" s="3" t="str">
        <f t="shared" si="35"/>
        <v>PCPF</v>
      </c>
    </row>
    <row r="2246" spans="1:65" x14ac:dyDescent="0.2">
      <c r="A2246">
        <v>2026</v>
      </c>
      <c r="B2246">
        <v>4</v>
      </c>
      <c r="C2246" t="s">
        <v>216</v>
      </c>
      <c r="D2246" t="s">
        <v>223</v>
      </c>
      <c r="E2246" t="s">
        <v>39</v>
      </c>
      <c r="F2246">
        <v>9246</v>
      </c>
      <c r="G2246" t="s">
        <v>141</v>
      </c>
      <c r="H2246" t="s">
        <v>221</v>
      </c>
      <c r="I2246" t="s">
        <v>221</v>
      </c>
      <c r="J2246" s="1">
        <v>46113</v>
      </c>
      <c r="K2246" t="s">
        <v>440</v>
      </c>
      <c r="L2246">
        <v>1</v>
      </c>
      <c r="M2246" t="s">
        <v>441</v>
      </c>
      <c r="N2246" t="s">
        <v>442</v>
      </c>
      <c r="O2246" t="s">
        <v>149</v>
      </c>
      <c r="P2246" t="s">
        <v>152</v>
      </c>
      <c r="Q2246">
        <v>0</v>
      </c>
      <c r="R2246">
        <v>41</v>
      </c>
      <c r="S2246">
        <v>1640</v>
      </c>
      <c r="T2246">
        <v>880</v>
      </c>
      <c r="U2246">
        <v>0</v>
      </c>
      <c r="V2246">
        <v>0</v>
      </c>
      <c r="W2246">
        <v>0</v>
      </c>
      <c r="X2246">
        <v>0</v>
      </c>
      <c r="Y2246">
        <v>0</v>
      </c>
      <c r="Z2246">
        <v>0</v>
      </c>
      <c r="AA2246">
        <v>760</v>
      </c>
      <c r="AB2246">
        <v>0</v>
      </c>
      <c r="AC2246">
        <v>760</v>
      </c>
      <c r="AD2246">
        <v>0</v>
      </c>
      <c r="AE2246">
        <v>0</v>
      </c>
      <c r="AF2246">
        <v>19</v>
      </c>
      <c r="AG2246">
        <v>0</v>
      </c>
      <c r="AH2246">
        <v>22</v>
      </c>
      <c r="AI2246">
        <v>0</v>
      </c>
      <c r="AJ2246">
        <v>0</v>
      </c>
      <c r="AK2246">
        <v>0</v>
      </c>
      <c r="AL2246">
        <v>0</v>
      </c>
      <c r="AM2246">
        <v>1</v>
      </c>
      <c r="AN2246">
        <v>0</v>
      </c>
      <c r="AO2246">
        <v>0</v>
      </c>
      <c r="AP2246">
        <v>0</v>
      </c>
      <c r="AQ2246">
        <v>0</v>
      </c>
      <c r="AR2246">
        <v>0</v>
      </c>
      <c r="AS2246">
        <v>0</v>
      </c>
      <c r="AT2246">
        <v>0</v>
      </c>
      <c r="AU2246">
        <v>0</v>
      </c>
      <c r="AV2246">
        <v>0</v>
      </c>
      <c r="AW2246">
        <v>0</v>
      </c>
      <c r="AX2246">
        <v>0</v>
      </c>
      <c r="AY2246">
        <v>0</v>
      </c>
      <c r="AZ2246">
        <v>0</v>
      </c>
      <c r="BA2246">
        <v>0</v>
      </c>
      <c r="BB2246">
        <v>0</v>
      </c>
      <c r="BC2246">
        <v>0</v>
      </c>
      <c r="BD2246">
        <v>0</v>
      </c>
      <c r="BE2246">
        <v>0</v>
      </c>
      <c r="BF2246">
        <v>0</v>
      </c>
      <c r="BG2246">
        <v>0</v>
      </c>
      <c r="BH2246">
        <v>0</v>
      </c>
      <c r="BI2246">
        <v>0</v>
      </c>
      <c r="BJ2246" s="2">
        <v>46132</v>
      </c>
      <c r="BK2246">
        <v>0</v>
      </c>
      <c r="BL2246" s="3" t="str">
        <f>VLOOKUP(O2246,DropDownList!$H$1:$I$7,2,FALSE)</f>
        <v>2025/26</v>
      </c>
      <c r="BM2246" s="3" t="str">
        <f t="shared" si="35"/>
        <v>PCOA</v>
      </c>
    </row>
    <row r="2247" spans="1:65" x14ac:dyDescent="0.2">
      <c r="A2247">
        <v>2026</v>
      </c>
      <c r="B2247">
        <v>4</v>
      </c>
      <c r="C2247" t="s">
        <v>216</v>
      </c>
      <c r="D2247" t="s">
        <v>223</v>
      </c>
      <c r="E2247" t="s">
        <v>39</v>
      </c>
      <c r="F2247">
        <v>9246</v>
      </c>
      <c r="G2247" t="s">
        <v>141</v>
      </c>
      <c r="H2247" t="s">
        <v>221</v>
      </c>
      <c r="I2247" t="s">
        <v>221</v>
      </c>
      <c r="J2247" s="1">
        <v>46113</v>
      </c>
      <c r="K2247" t="s">
        <v>440</v>
      </c>
      <c r="L2247">
        <v>1</v>
      </c>
      <c r="M2247" t="s">
        <v>441</v>
      </c>
      <c r="N2247" t="s">
        <v>442</v>
      </c>
      <c r="O2247" t="s">
        <v>156</v>
      </c>
      <c r="P2247" t="s">
        <v>151</v>
      </c>
      <c r="Q2247">
        <v>0</v>
      </c>
      <c r="R2247">
        <v>815</v>
      </c>
      <c r="S2247">
        <v>24450</v>
      </c>
      <c r="T2247">
        <v>4170</v>
      </c>
      <c r="U2247">
        <v>0</v>
      </c>
      <c r="V2247">
        <v>0</v>
      </c>
      <c r="W2247">
        <v>0</v>
      </c>
      <c r="X2247">
        <v>0</v>
      </c>
      <c r="Y2247">
        <v>0</v>
      </c>
      <c r="Z2247">
        <v>0</v>
      </c>
      <c r="AA2247">
        <v>20280</v>
      </c>
      <c r="AB2247">
        <v>0</v>
      </c>
      <c r="AC2247">
        <v>20280</v>
      </c>
      <c r="AD2247">
        <v>0</v>
      </c>
      <c r="AE2247">
        <v>0</v>
      </c>
      <c r="AF2247">
        <v>676</v>
      </c>
      <c r="AG2247">
        <v>0</v>
      </c>
      <c r="AH2247">
        <v>139</v>
      </c>
      <c r="AI2247">
        <v>0</v>
      </c>
      <c r="AJ2247">
        <v>0</v>
      </c>
      <c r="AK2247">
        <v>0</v>
      </c>
      <c r="AL2247">
        <v>0</v>
      </c>
      <c r="AM2247">
        <v>13</v>
      </c>
      <c r="AN2247">
        <v>0</v>
      </c>
      <c r="AO2247">
        <v>0</v>
      </c>
      <c r="AP2247">
        <v>0</v>
      </c>
      <c r="AQ2247">
        <v>0</v>
      </c>
      <c r="AR2247">
        <v>0</v>
      </c>
      <c r="AS2247">
        <v>0</v>
      </c>
      <c r="AT2247">
        <v>0</v>
      </c>
      <c r="AU2247">
        <v>0</v>
      </c>
      <c r="AV2247">
        <v>0</v>
      </c>
      <c r="AW2247">
        <v>0</v>
      </c>
      <c r="AX2247">
        <v>0</v>
      </c>
      <c r="AY2247">
        <v>0</v>
      </c>
      <c r="AZ2247">
        <v>0</v>
      </c>
      <c r="BA2247">
        <v>0</v>
      </c>
      <c r="BB2247">
        <v>0</v>
      </c>
      <c r="BC2247">
        <v>0</v>
      </c>
      <c r="BD2247">
        <v>0</v>
      </c>
      <c r="BE2247">
        <v>0</v>
      </c>
      <c r="BF2247">
        <v>0</v>
      </c>
      <c r="BG2247">
        <v>0</v>
      </c>
      <c r="BH2247">
        <v>0</v>
      </c>
      <c r="BI2247">
        <v>0</v>
      </c>
      <c r="BJ2247" s="2">
        <v>46132</v>
      </c>
      <c r="BK2247">
        <v>0</v>
      </c>
      <c r="BL2247" s="3" t="str">
        <f>VLOOKUP(O2247,DropDownList!$H$1:$I$7,2,FALSE)</f>
        <v>2023/24</v>
      </c>
      <c r="BM2247" s="3" t="str">
        <f t="shared" si="35"/>
        <v>PCPF</v>
      </c>
    </row>
    <row r="2248" spans="1:65" x14ac:dyDescent="0.2">
      <c r="A2248">
        <v>2026</v>
      </c>
      <c r="B2248">
        <v>4</v>
      </c>
      <c r="C2248" t="s">
        <v>216</v>
      </c>
      <c r="D2248" t="s">
        <v>223</v>
      </c>
      <c r="E2248" t="s">
        <v>39</v>
      </c>
      <c r="F2248">
        <v>9246</v>
      </c>
      <c r="G2248" t="s">
        <v>141</v>
      </c>
      <c r="H2248" t="s">
        <v>221</v>
      </c>
      <c r="I2248" t="s">
        <v>221</v>
      </c>
      <c r="J2248" s="1">
        <v>46113</v>
      </c>
      <c r="K2248" t="s">
        <v>440</v>
      </c>
      <c r="L2248">
        <v>1</v>
      </c>
      <c r="M2248" t="s">
        <v>441</v>
      </c>
      <c r="N2248" t="s">
        <v>442</v>
      </c>
      <c r="O2248" t="s">
        <v>149</v>
      </c>
      <c r="P2248" t="s">
        <v>154</v>
      </c>
      <c r="Q2248">
        <v>37703.64</v>
      </c>
      <c r="R2248">
        <v>373</v>
      </c>
      <c r="S2248">
        <v>94272</v>
      </c>
      <c r="T2248">
        <v>355</v>
      </c>
      <c r="U2248">
        <v>163</v>
      </c>
      <c r="V2248">
        <v>92</v>
      </c>
      <c r="W2248">
        <v>18355.080000000002</v>
      </c>
      <c r="X2248">
        <v>21880.080000000002</v>
      </c>
      <c r="Y2248">
        <v>0</v>
      </c>
      <c r="Z2248">
        <v>0</v>
      </c>
      <c r="AA2248">
        <v>56213.36</v>
      </c>
      <c r="AB2248">
        <v>550</v>
      </c>
      <c r="AC2248">
        <v>51663.360000000001</v>
      </c>
      <c r="AD2248">
        <v>59</v>
      </c>
      <c r="AE2248">
        <v>33</v>
      </c>
      <c r="AF2248">
        <v>209</v>
      </c>
      <c r="AG2248">
        <v>55</v>
      </c>
      <c r="AH2248">
        <v>1</v>
      </c>
      <c r="AI2248">
        <v>108</v>
      </c>
      <c r="AJ2248">
        <v>0</v>
      </c>
      <c r="AK2248">
        <v>0</v>
      </c>
      <c r="AL2248">
        <v>0</v>
      </c>
      <c r="AM2248">
        <v>0</v>
      </c>
      <c r="AN2248">
        <v>0</v>
      </c>
      <c r="AO2248">
        <v>191</v>
      </c>
      <c r="AP2248">
        <v>449</v>
      </c>
      <c r="AQ2248">
        <v>194</v>
      </c>
      <c r="AR2248">
        <v>0</v>
      </c>
      <c r="AS2248">
        <v>33</v>
      </c>
      <c r="AT2248">
        <v>0</v>
      </c>
      <c r="AU2248">
        <v>7</v>
      </c>
      <c r="AV2248">
        <v>0</v>
      </c>
      <c r="AW2248">
        <v>0</v>
      </c>
      <c r="AX2248">
        <v>0</v>
      </c>
      <c r="AY2248">
        <v>48</v>
      </c>
      <c r="AZ2248">
        <v>63</v>
      </c>
      <c r="BA2248">
        <v>7</v>
      </c>
      <c r="BB2248">
        <v>21</v>
      </c>
      <c r="BC2248">
        <v>6</v>
      </c>
      <c r="BD2248">
        <v>0</v>
      </c>
      <c r="BE2248">
        <v>0</v>
      </c>
      <c r="BF2248">
        <v>372</v>
      </c>
      <c r="BG2248">
        <v>27538</v>
      </c>
      <c r="BH2248">
        <v>0</v>
      </c>
      <c r="BI2248">
        <v>161</v>
      </c>
      <c r="BJ2248" s="2">
        <v>46132</v>
      </c>
      <c r="BK2248">
        <v>0</v>
      </c>
      <c r="BL2248" s="3" t="str">
        <f>VLOOKUP(O2248,DropDownList!$H$1:$I$7,2,FALSE)</f>
        <v>2025/26</v>
      </c>
      <c r="BM2248" s="3" t="str">
        <f t="shared" si="35"/>
        <v>JP COURT</v>
      </c>
    </row>
    <row r="2249" spans="1:65" x14ac:dyDescent="0.2">
      <c r="A2249">
        <v>2026</v>
      </c>
      <c r="B2249">
        <v>4</v>
      </c>
      <c r="C2249" t="s">
        <v>216</v>
      </c>
      <c r="D2249" t="s">
        <v>223</v>
      </c>
      <c r="E2249" t="s">
        <v>39</v>
      </c>
      <c r="F2249">
        <v>9246</v>
      </c>
      <c r="G2249" t="s">
        <v>141</v>
      </c>
      <c r="H2249" t="s">
        <v>221</v>
      </c>
      <c r="I2249" t="s">
        <v>221</v>
      </c>
      <c r="J2249" s="1">
        <v>46113</v>
      </c>
      <c r="K2249" t="s">
        <v>440</v>
      </c>
      <c r="L2249">
        <v>1</v>
      </c>
      <c r="M2249" t="s">
        <v>441</v>
      </c>
      <c r="N2249" t="s">
        <v>442</v>
      </c>
      <c r="O2249" t="s">
        <v>147</v>
      </c>
      <c r="P2249" t="s">
        <v>146</v>
      </c>
      <c r="Q2249">
        <v>1390.16</v>
      </c>
      <c r="R2249">
        <v>718</v>
      </c>
      <c r="S2249">
        <v>10080</v>
      </c>
      <c r="T2249">
        <v>40</v>
      </c>
      <c r="U2249">
        <v>169</v>
      </c>
      <c r="V2249">
        <v>67</v>
      </c>
      <c r="W2249">
        <v>960.16</v>
      </c>
      <c r="X2249">
        <v>960.16</v>
      </c>
      <c r="Y2249">
        <v>0</v>
      </c>
      <c r="Z2249">
        <v>0</v>
      </c>
      <c r="AA2249">
        <v>8649.84</v>
      </c>
      <c r="AB2249">
        <v>0</v>
      </c>
      <c r="AC2249">
        <v>0</v>
      </c>
      <c r="AD2249">
        <v>62</v>
      </c>
      <c r="AE2249">
        <v>5</v>
      </c>
      <c r="AF2249">
        <v>612</v>
      </c>
      <c r="AG2249">
        <v>5</v>
      </c>
      <c r="AH2249">
        <v>2</v>
      </c>
      <c r="AI2249">
        <v>99</v>
      </c>
      <c r="AJ2249">
        <v>0</v>
      </c>
      <c r="AK2249">
        <v>0</v>
      </c>
      <c r="AL2249">
        <v>0</v>
      </c>
      <c r="AM2249">
        <v>0</v>
      </c>
      <c r="AN2249">
        <v>0</v>
      </c>
      <c r="AO2249">
        <v>354</v>
      </c>
      <c r="AP2249">
        <v>1148</v>
      </c>
      <c r="AQ2249">
        <v>365</v>
      </c>
      <c r="AR2249">
        <v>0</v>
      </c>
      <c r="AS2249">
        <v>124</v>
      </c>
      <c r="AT2249">
        <v>1</v>
      </c>
      <c r="AU2249">
        <v>16</v>
      </c>
      <c r="AV2249">
        <v>0</v>
      </c>
      <c r="AW2249">
        <v>0</v>
      </c>
      <c r="AX2249">
        <v>0</v>
      </c>
      <c r="AY2249">
        <v>106</v>
      </c>
      <c r="AZ2249">
        <v>236</v>
      </c>
      <c r="BA2249">
        <v>109</v>
      </c>
      <c r="BB2249">
        <v>66</v>
      </c>
      <c r="BC2249">
        <v>19</v>
      </c>
      <c r="BD2249">
        <v>4</v>
      </c>
      <c r="BE2249">
        <v>0</v>
      </c>
      <c r="BF2249">
        <v>717</v>
      </c>
      <c r="BG2249">
        <v>1340</v>
      </c>
      <c r="BH2249">
        <v>0</v>
      </c>
      <c r="BI2249">
        <v>162</v>
      </c>
      <c r="BJ2249" s="2">
        <v>46132</v>
      </c>
      <c r="BK2249">
        <v>0</v>
      </c>
      <c r="BL2249" s="3" t="str">
        <f>VLOOKUP(O2249,DropDownList!$H$1:$I$7,2,FALSE)</f>
        <v>2024/25</v>
      </c>
      <c r="BM2249" s="3" t="str">
        <f t="shared" si="35"/>
        <v>VSUR</v>
      </c>
    </row>
    <row r="2250" spans="1:65" x14ac:dyDescent="0.2">
      <c r="A2250">
        <v>2026</v>
      </c>
      <c r="B2250">
        <v>4</v>
      </c>
      <c r="C2250" t="s">
        <v>216</v>
      </c>
      <c r="D2250" t="s">
        <v>223</v>
      </c>
      <c r="E2250" t="s">
        <v>39</v>
      </c>
      <c r="F2250">
        <v>9246</v>
      </c>
      <c r="G2250" t="s">
        <v>141</v>
      </c>
      <c r="H2250" t="s">
        <v>221</v>
      </c>
      <c r="I2250" t="s">
        <v>221</v>
      </c>
      <c r="J2250" s="1">
        <v>46113</v>
      </c>
      <c r="K2250" t="s">
        <v>440</v>
      </c>
      <c r="L2250">
        <v>1</v>
      </c>
      <c r="M2250" t="s">
        <v>441</v>
      </c>
      <c r="N2250" t="s">
        <v>442</v>
      </c>
      <c r="O2250" t="s">
        <v>156</v>
      </c>
      <c r="P2250" t="s">
        <v>148</v>
      </c>
      <c r="Q2250">
        <v>240</v>
      </c>
      <c r="R2250">
        <v>24</v>
      </c>
      <c r="S2250">
        <v>1440</v>
      </c>
      <c r="T2250">
        <v>120</v>
      </c>
      <c r="U2250">
        <v>4</v>
      </c>
      <c r="V2250">
        <v>2</v>
      </c>
      <c r="W2250">
        <v>120</v>
      </c>
      <c r="X2250">
        <v>120</v>
      </c>
      <c r="Y2250">
        <v>0</v>
      </c>
      <c r="Z2250">
        <v>0</v>
      </c>
      <c r="AA2250">
        <v>1080</v>
      </c>
      <c r="AB2250">
        <v>0</v>
      </c>
      <c r="AC2250">
        <v>1080</v>
      </c>
      <c r="AD2250">
        <v>2</v>
      </c>
      <c r="AE2250">
        <v>0</v>
      </c>
      <c r="AF2250">
        <v>18</v>
      </c>
      <c r="AG2250">
        <v>0</v>
      </c>
      <c r="AH2250">
        <v>2</v>
      </c>
      <c r="AI2250">
        <v>4</v>
      </c>
      <c r="AJ2250">
        <v>0</v>
      </c>
      <c r="AK2250">
        <v>0</v>
      </c>
      <c r="AL2250">
        <v>0</v>
      </c>
      <c r="AM2250">
        <v>0</v>
      </c>
      <c r="AN2250">
        <v>0</v>
      </c>
      <c r="AO2250">
        <v>17</v>
      </c>
      <c r="AP2250">
        <v>62</v>
      </c>
      <c r="AQ2250">
        <v>17</v>
      </c>
      <c r="AR2250">
        <v>0</v>
      </c>
      <c r="AS2250">
        <v>4</v>
      </c>
      <c r="AT2250">
        <v>1</v>
      </c>
      <c r="AU2250">
        <v>1</v>
      </c>
      <c r="AV2250">
        <v>0</v>
      </c>
      <c r="AW2250">
        <v>0</v>
      </c>
      <c r="AX2250">
        <v>0</v>
      </c>
      <c r="AY2250">
        <v>9</v>
      </c>
      <c r="AZ2250">
        <v>19</v>
      </c>
      <c r="BA2250">
        <v>7</v>
      </c>
      <c r="BB2250">
        <v>2</v>
      </c>
      <c r="BC2250">
        <v>0</v>
      </c>
      <c r="BD2250">
        <v>0</v>
      </c>
      <c r="BE2250">
        <v>0</v>
      </c>
      <c r="BF2250">
        <v>17</v>
      </c>
      <c r="BG2250">
        <v>240</v>
      </c>
      <c r="BH2250">
        <v>0</v>
      </c>
      <c r="BI2250">
        <v>4</v>
      </c>
      <c r="BJ2250" s="2">
        <v>46132</v>
      </c>
      <c r="BK2250">
        <v>0</v>
      </c>
      <c r="BL2250" s="3" t="str">
        <f>VLOOKUP(O2250,DropDownList!$H$1:$I$7,2,FALSE)</f>
        <v>2023/24</v>
      </c>
      <c r="BM2250" s="3" t="str">
        <f t="shared" si="35"/>
        <v>PRAS</v>
      </c>
    </row>
    <row r="2251" spans="1:65" x14ac:dyDescent="0.2">
      <c r="A2251">
        <v>2026</v>
      </c>
      <c r="B2251">
        <v>4</v>
      </c>
      <c r="C2251" t="s">
        <v>216</v>
      </c>
      <c r="D2251" t="s">
        <v>223</v>
      </c>
      <c r="E2251" t="s">
        <v>39</v>
      </c>
      <c r="F2251">
        <v>9246</v>
      </c>
      <c r="G2251" t="s">
        <v>141</v>
      </c>
      <c r="H2251" t="s">
        <v>221</v>
      </c>
      <c r="I2251" t="s">
        <v>221</v>
      </c>
      <c r="J2251" s="1">
        <v>46113</v>
      </c>
      <c r="K2251" t="s">
        <v>440</v>
      </c>
      <c r="L2251">
        <v>1</v>
      </c>
      <c r="M2251" t="s">
        <v>441</v>
      </c>
      <c r="N2251" t="s">
        <v>442</v>
      </c>
      <c r="O2251" t="s">
        <v>156</v>
      </c>
      <c r="P2251" t="s">
        <v>153</v>
      </c>
      <c r="Q2251">
        <v>2050</v>
      </c>
      <c r="R2251">
        <v>97</v>
      </c>
      <c r="S2251">
        <v>4980</v>
      </c>
      <c r="T2251">
        <v>195</v>
      </c>
      <c r="U2251">
        <v>46</v>
      </c>
      <c r="V2251">
        <v>43</v>
      </c>
      <c r="W2251">
        <v>1915</v>
      </c>
      <c r="X2251">
        <v>1915</v>
      </c>
      <c r="Y2251">
        <v>0</v>
      </c>
      <c r="Z2251">
        <v>0</v>
      </c>
      <c r="AA2251">
        <v>2735</v>
      </c>
      <c r="AB2251">
        <v>0</v>
      </c>
      <c r="AC2251">
        <v>2735</v>
      </c>
      <c r="AD2251">
        <v>42</v>
      </c>
      <c r="AE2251">
        <v>1</v>
      </c>
      <c r="AF2251">
        <v>49</v>
      </c>
      <c r="AG2251">
        <v>1</v>
      </c>
      <c r="AH2251">
        <v>2</v>
      </c>
      <c r="AI2251">
        <v>45</v>
      </c>
      <c r="AJ2251">
        <v>0</v>
      </c>
      <c r="AK2251">
        <v>0</v>
      </c>
      <c r="AL2251">
        <v>0</v>
      </c>
      <c r="AM2251">
        <v>0</v>
      </c>
      <c r="AN2251">
        <v>0</v>
      </c>
      <c r="AO2251">
        <v>82</v>
      </c>
      <c r="AP2251">
        <v>158</v>
      </c>
      <c r="AQ2251">
        <v>89</v>
      </c>
      <c r="AR2251">
        <v>0</v>
      </c>
      <c r="AS2251">
        <v>10</v>
      </c>
      <c r="AT2251">
        <v>2</v>
      </c>
      <c r="AU2251">
        <v>0</v>
      </c>
      <c r="AV2251">
        <v>0</v>
      </c>
      <c r="AW2251">
        <v>0</v>
      </c>
      <c r="AX2251">
        <v>0</v>
      </c>
      <c r="AY2251">
        <v>12</v>
      </c>
      <c r="AZ2251">
        <v>29</v>
      </c>
      <c r="BA2251">
        <v>15</v>
      </c>
      <c r="BB2251">
        <v>0</v>
      </c>
      <c r="BC2251">
        <v>0</v>
      </c>
      <c r="BD2251">
        <v>0</v>
      </c>
      <c r="BE2251">
        <v>0</v>
      </c>
      <c r="BF2251">
        <v>80</v>
      </c>
      <c r="BG2251">
        <v>2025</v>
      </c>
      <c r="BH2251">
        <v>0</v>
      </c>
      <c r="BI2251">
        <v>46</v>
      </c>
      <c r="BJ2251" s="2">
        <v>46132</v>
      </c>
      <c r="BK2251">
        <v>0</v>
      </c>
      <c r="BL2251" s="3" t="str">
        <f>VLOOKUP(O2251,DropDownList!$H$1:$I$7,2,FALSE)</f>
        <v>2023/24</v>
      </c>
      <c r="BM2251" s="3" t="str">
        <f t="shared" si="35"/>
        <v>PREG</v>
      </c>
    </row>
    <row r="2252" spans="1:65" x14ac:dyDescent="0.2">
      <c r="A2252">
        <v>2026</v>
      </c>
      <c r="B2252">
        <v>4</v>
      </c>
      <c r="C2252" t="s">
        <v>216</v>
      </c>
      <c r="D2252" t="s">
        <v>223</v>
      </c>
      <c r="E2252" t="s">
        <v>39</v>
      </c>
      <c r="F2252">
        <v>9246</v>
      </c>
      <c r="G2252" t="s">
        <v>141</v>
      </c>
      <c r="H2252" t="s">
        <v>221</v>
      </c>
      <c r="I2252" t="s">
        <v>221</v>
      </c>
      <c r="J2252" s="1">
        <v>46113</v>
      </c>
      <c r="K2252" t="s">
        <v>440</v>
      </c>
      <c r="L2252">
        <v>1</v>
      </c>
      <c r="M2252" t="s">
        <v>441</v>
      </c>
      <c r="N2252" t="s">
        <v>442</v>
      </c>
      <c r="O2252" t="s">
        <v>156</v>
      </c>
      <c r="P2252" t="s">
        <v>154</v>
      </c>
      <c r="Q2252">
        <v>22517.07</v>
      </c>
      <c r="R2252">
        <v>499</v>
      </c>
      <c r="S2252">
        <v>130841</v>
      </c>
      <c r="T2252">
        <v>1589</v>
      </c>
      <c r="U2252">
        <v>91</v>
      </c>
      <c r="V2252">
        <v>44</v>
      </c>
      <c r="W2252">
        <v>12025.05</v>
      </c>
      <c r="X2252">
        <v>12025.05</v>
      </c>
      <c r="Y2252">
        <v>0</v>
      </c>
      <c r="Z2252">
        <v>0</v>
      </c>
      <c r="AA2252">
        <v>106734.93</v>
      </c>
      <c r="AB2252">
        <v>1196.97</v>
      </c>
      <c r="AC2252">
        <v>98632.960000000006</v>
      </c>
      <c r="AD2252">
        <v>29</v>
      </c>
      <c r="AE2252">
        <v>15</v>
      </c>
      <c r="AF2252">
        <v>401</v>
      </c>
      <c r="AG2252">
        <v>45</v>
      </c>
      <c r="AH2252">
        <v>5</v>
      </c>
      <c r="AI2252">
        <v>46</v>
      </c>
      <c r="AJ2252">
        <v>0</v>
      </c>
      <c r="AK2252">
        <v>0</v>
      </c>
      <c r="AL2252">
        <v>0</v>
      </c>
      <c r="AM2252">
        <v>0</v>
      </c>
      <c r="AN2252">
        <v>0</v>
      </c>
      <c r="AO2252">
        <v>234</v>
      </c>
      <c r="AP2252">
        <v>835</v>
      </c>
      <c r="AQ2252">
        <v>256</v>
      </c>
      <c r="AR2252">
        <v>0</v>
      </c>
      <c r="AS2252">
        <v>78</v>
      </c>
      <c r="AT2252">
        <v>14</v>
      </c>
      <c r="AU2252">
        <v>18</v>
      </c>
      <c r="AV2252">
        <v>6</v>
      </c>
      <c r="AW2252">
        <v>0</v>
      </c>
      <c r="AX2252">
        <v>0</v>
      </c>
      <c r="AY2252">
        <v>105</v>
      </c>
      <c r="AZ2252">
        <v>176</v>
      </c>
      <c r="BA2252">
        <v>86</v>
      </c>
      <c r="BB2252">
        <v>24</v>
      </c>
      <c r="BC2252">
        <v>11</v>
      </c>
      <c r="BD2252">
        <v>2</v>
      </c>
      <c r="BE2252">
        <v>0</v>
      </c>
      <c r="BF2252">
        <v>494</v>
      </c>
      <c r="BG2252">
        <v>13450</v>
      </c>
      <c r="BH2252">
        <v>2</v>
      </c>
      <c r="BI2252">
        <v>82</v>
      </c>
      <c r="BJ2252" s="2">
        <v>46132</v>
      </c>
      <c r="BK2252">
        <v>0</v>
      </c>
      <c r="BL2252" s="3" t="str">
        <f>VLOOKUP(O2252,DropDownList!$H$1:$I$7,2,FALSE)</f>
        <v>2023/24</v>
      </c>
      <c r="BM2252" s="3" t="str">
        <f t="shared" si="35"/>
        <v>JP COURT</v>
      </c>
    </row>
    <row r="2253" spans="1:65" x14ac:dyDescent="0.2">
      <c r="A2253">
        <v>2026</v>
      </c>
      <c r="B2253">
        <v>4</v>
      </c>
      <c r="C2253" t="s">
        <v>216</v>
      </c>
      <c r="D2253" t="s">
        <v>223</v>
      </c>
      <c r="E2253" t="s">
        <v>39</v>
      </c>
      <c r="F2253">
        <v>9246</v>
      </c>
      <c r="G2253" t="s">
        <v>141</v>
      </c>
      <c r="H2253" t="s">
        <v>221</v>
      </c>
      <c r="I2253" t="s">
        <v>221</v>
      </c>
      <c r="J2253" s="1">
        <v>46113</v>
      </c>
      <c r="K2253" t="s">
        <v>440</v>
      </c>
      <c r="L2253">
        <v>1</v>
      </c>
      <c r="M2253" t="s">
        <v>441</v>
      </c>
      <c r="N2253" t="s">
        <v>442</v>
      </c>
      <c r="O2253" t="s">
        <v>156</v>
      </c>
      <c r="P2253" t="s">
        <v>152</v>
      </c>
      <c r="Q2253">
        <v>0</v>
      </c>
      <c r="R2253">
        <v>51</v>
      </c>
      <c r="S2253">
        <v>2040</v>
      </c>
      <c r="T2253">
        <v>1040</v>
      </c>
      <c r="U2253">
        <v>0</v>
      </c>
      <c r="V2253">
        <v>0</v>
      </c>
      <c r="W2253">
        <v>0</v>
      </c>
      <c r="X2253">
        <v>0</v>
      </c>
      <c r="Y2253">
        <v>0</v>
      </c>
      <c r="Z2253">
        <v>0</v>
      </c>
      <c r="AA2253">
        <v>1000</v>
      </c>
      <c r="AB2253">
        <v>0</v>
      </c>
      <c r="AC2253">
        <v>1000</v>
      </c>
      <c r="AD2253">
        <v>0</v>
      </c>
      <c r="AE2253">
        <v>0</v>
      </c>
      <c r="AF2253">
        <v>25</v>
      </c>
      <c r="AG2253">
        <v>0</v>
      </c>
      <c r="AH2253">
        <v>26</v>
      </c>
      <c r="AI2253">
        <v>0</v>
      </c>
      <c r="AJ2253">
        <v>0</v>
      </c>
      <c r="AK2253">
        <v>0</v>
      </c>
      <c r="AL2253">
        <v>0</v>
      </c>
      <c r="AM2253">
        <v>0</v>
      </c>
      <c r="AN2253">
        <v>0</v>
      </c>
      <c r="AO2253">
        <v>0</v>
      </c>
      <c r="AP2253">
        <v>0</v>
      </c>
      <c r="AQ2253">
        <v>0</v>
      </c>
      <c r="AR2253">
        <v>0</v>
      </c>
      <c r="AS2253">
        <v>0</v>
      </c>
      <c r="AT2253">
        <v>0</v>
      </c>
      <c r="AU2253">
        <v>0</v>
      </c>
      <c r="AV2253">
        <v>0</v>
      </c>
      <c r="AW2253">
        <v>0</v>
      </c>
      <c r="AX2253">
        <v>0</v>
      </c>
      <c r="AY2253">
        <v>0</v>
      </c>
      <c r="AZ2253">
        <v>0</v>
      </c>
      <c r="BA2253">
        <v>0</v>
      </c>
      <c r="BB2253">
        <v>0</v>
      </c>
      <c r="BC2253">
        <v>0</v>
      </c>
      <c r="BD2253">
        <v>0</v>
      </c>
      <c r="BE2253">
        <v>0</v>
      </c>
      <c r="BF2253">
        <v>0</v>
      </c>
      <c r="BG2253">
        <v>0</v>
      </c>
      <c r="BH2253">
        <v>0</v>
      </c>
      <c r="BI2253">
        <v>0</v>
      </c>
      <c r="BJ2253" s="2">
        <v>46132</v>
      </c>
      <c r="BK2253">
        <v>0</v>
      </c>
      <c r="BL2253" s="3" t="str">
        <f>VLOOKUP(O2253,DropDownList!$H$1:$I$7,2,FALSE)</f>
        <v>2023/24</v>
      </c>
      <c r="BM2253" s="3" t="str">
        <f t="shared" si="35"/>
        <v>PCOA</v>
      </c>
    </row>
    <row r="2254" spans="1:65" x14ac:dyDescent="0.2">
      <c r="A2254">
        <v>2026</v>
      </c>
      <c r="B2254">
        <v>4</v>
      </c>
      <c r="C2254" t="s">
        <v>216</v>
      </c>
      <c r="D2254" t="s">
        <v>223</v>
      </c>
      <c r="E2254" t="s">
        <v>39</v>
      </c>
      <c r="F2254">
        <v>9246</v>
      </c>
      <c r="G2254" t="s">
        <v>141</v>
      </c>
      <c r="H2254" t="s">
        <v>221</v>
      </c>
      <c r="I2254" t="s">
        <v>221</v>
      </c>
      <c r="J2254" s="1">
        <v>46113</v>
      </c>
      <c r="K2254" t="s">
        <v>440</v>
      </c>
      <c r="L2254">
        <v>1</v>
      </c>
      <c r="M2254" t="s">
        <v>441</v>
      </c>
      <c r="N2254" t="s">
        <v>442</v>
      </c>
      <c r="O2254" t="s">
        <v>147</v>
      </c>
      <c r="P2254" t="s">
        <v>151</v>
      </c>
      <c r="Q2254">
        <v>0</v>
      </c>
      <c r="R2254">
        <v>591</v>
      </c>
      <c r="S2254">
        <v>17730</v>
      </c>
      <c r="T2254">
        <v>3390</v>
      </c>
      <c r="U2254">
        <v>0</v>
      </c>
      <c r="V2254">
        <v>0</v>
      </c>
      <c r="W2254">
        <v>0</v>
      </c>
      <c r="X2254">
        <v>0</v>
      </c>
      <c r="Y2254">
        <v>0</v>
      </c>
      <c r="Z2254">
        <v>0</v>
      </c>
      <c r="AA2254">
        <v>14340</v>
      </c>
      <c r="AB2254">
        <v>0</v>
      </c>
      <c r="AC2254">
        <v>14340</v>
      </c>
      <c r="AD2254">
        <v>0</v>
      </c>
      <c r="AE2254">
        <v>0</v>
      </c>
      <c r="AF2254">
        <v>478</v>
      </c>
      <c r="AG2254">
        <v>0</v>
      </c>
      <c r="AH2254">
        <v>113</v>
      </c>
      <c r="AI2254">
        <v>0</v>
      </c>
      <c r="AJ2254">
        <v>0</v>
      </c>
      <c r="AK2254">
        <v>0</v>
      </c>
      <c r="AL2254">
        <v>0</v>
      </c>
      <c r="AM2254">
        <v>28</v>
      </c>
      <c r="AN2254">
        <v>0</v>
      </c>
      <c r="AO2254">
        <v>0</v>
      </c>
      <c r="AP2254">
        <v>0</v>
      </c>
      <c r="AQ2254">
        <v>0</v>
      </c>
      <c r="AR2254">
        <v>0</v>
      </c>
      <c r="AS2254">
        <v>0</v>
      </c>
      <c r="AT2254">
        <v>0</v>
      </c>
      <c r="AU2254">
        <v>0</v>
      </c>
      <c r="AV2254">
        <v>0</v>
      </c>
      <c r="AW2254">
        <v>0</v>
      </c>
      <c r="AX2254">
        <v>0</v>
      </c>
      <c r="AY2254">
        <v>0</v>
      </c>
      <c r="AZ2254">
        <v>0</v>
      </c>
      <c r="BA2254">
        <v>0</v>
      </c>
      <c r="BB2254">
        <v>0</v>
      </c>
      <c r="BC2254">
        <v>0</v>
      </c>
      <c r="BD2254">
        <v>0</v>
      </c>
      <c r="BE2254">
        <v>0</v>
      </c>
      <c r="BF2254">
        <v>0</v>
      </c>
      <c r="BG2254">
        <v>0</v>
      </c>
      <c r="BH2254">
        <v>0</v>
      </c>
      <c r="BI2254">
        <v>0</v>
      </c>
      <c r="BJ2254" s="2">
        <v>46132</v>
      </c>
      <c r="BK2254">
        <v>0</v>
      </c>
      <c r="BL2254" s="3" t="str">
        <f>VLOOKUP(O2254,DropDownList!$H$1:$I$7,2,FALSE)</f>
        <v>2024/25</v>
      </c>
      <c r="BM2254" s="3" t="str">
        <f t="shared" si="35"/>
        <v>PCPF</v>
      </c>
    </row>
    <row r="2255" spans="1:65" x14ac:dyDescent="0.2">
      <c r="A2255">
        <v>2026</v>
      </c>
      <c r="B2255">
        <v>4</v>
      </c>
      <c r="C2255" t="s">
        <v>216</v>
      </c>
      <c r="D2255" t="s">
        <v>223</v>
      </c>
      <c r="E2255" t="s">
        <v>39</v>
      </c>
      <c r="F2255">
        <v>9246</v>
      </c>
      <c r="G2255" t="s">
        <v>141</v>
      </c>
      <c r="H2255" t="s">
        <v>221</v>
      </c>
      <c r="I2255" t="s">
        <v>221</v>
      </c>
      <c r="J2255" s="1">
        <v>46113</v>
      </c>
      <c r="K2255" t="s">
        <v>440</v>
      </c>
      <c r="L2255">
        <v>1</v>
      </c>
      <c r="M2255" t="s">
        <v>441</v>
      </c>
      <c r="N2255" t="s">
        <v>442</v>
      </c>
      <c r="O2255" t="s">
        <v>156</v>
      </c>
      <c r="P2255" t="s">
        <v>150</v>
      </c>
      <c r="Q2255">
        <v>16672.240000000002</v>
      </c>
      <c r="R2255">
        <v>361</v>
      </c>
      <c r="S2255">
        <v>65135.7</v>
      </c>
      <c r="T2255">
        <v>8824.5</v>
      </c>
      <c r="U2255">
        <v>91</v>
      </c>
      <c r="V2255">
        <v>40</v>
      </c>
      <c r="W2255">
        <v>10134.280000000001</v>
      </c>
      <c r="X2255">
        <v>10134.280000000001</v>
      </c>
      <c r="Y2255">
        <v>308</v>
      </c>
      <c r="Z2255">
        <v>56311.199999999997</v>
      </c>
      <c r="AA2255">
        <v>39638.959999999999</v>
      </c>
      <c r="AB2255">
        <v>12012.85</v>
      </c>
      <c r="AC2255">
        <v>27626.11</v>
      </c>
      <c r="AD2255">
        <v>28</v>
      </c>
      <c r="AE2255">
        <v>12</v>
      </c>
      <c r="AF2255">
        <v>212</v>
      </c>
      <c r="AG2255">
        <v>33</v>
      </c>
      <c r="AH2255">
        <v>53</v>
      </c>
      <c r="AI2255">
        <v>58</v>
      </c>
      <c r="AJ2255">
        <v>62</v>
      </c>
      <c r="AK2255">
        <v>44</v>
      </c>
      <c r="AL2255">
        <v>6</v>
      </c>
      <c r="AM2255">
        <v>15</v>
      </c>
      <c r="AN2255">
        <v>5</v>
      </c>
      <c r="AO2255">
        <v>253</v>
      </c>
      <c r="AP2255">
        <v>1095</v>
      </c>
      <c r="AQ2255">
        <v>262</v>
      </c>
      <c r="AR2255">
        <v>1</v>
      </c>
      <c r="AS2255">
        <v>82</v>
      </c>
      <c r="AT2255">
        <v>22</v>
      </c>
      <c r="AU2255">
        <v>6</v>
      </c>
      <c r="AV2255">
        <v>1</v>
      </c>
      <c r="AW2255">
        <v>0</v>
      </c>
      <c r="AX2255">
        <v>0</v>
      </c>
      <c r="AY2255">
        <v>186</v>
      </c>
      <c r="AZ2255">
        <v>297</v>
      </c>
      <c r="BA2255">
        <v>157</v>
      </c>
      <c r="BB2255">
        <v>27</v>
      </c>
      <c r="BC2255">
        <v>5</v>
      </c>
      <c r="BD2255">
        <v>1</v>
      </c>
      <c r="BE2255">
        <v>0</v>
      </c>
      <c r="BF2255">
        <v>254</v>
      </c>
      <c r="BG2255">
        <v>12542.92</v>
      </c>
      <c r="BH2255">
        <v>5</v>
      </c>
      <c r="BI2255">
        <v>89</v>
      </c>
      <c r="BJ2255" s="2">
        <v>46132</v>
      </c>
      <c r="BK2255">
        <v>0</v>
      </c>
      <c r="BL2255" s="3" t="str">
        <f>VLOOKUP(O2255,DropDownList!$H$1:$I$7,2,FALSE)</f>
        <v>2023/24</v>
      </c>
      <c r="BM2255" s="3" t="str">
        <f t="shared" si="35"/>
        <v>FISCAL FINES</v>
      </c>
    </row>
    <row r="2256" spans="1:65" x14ac:dyDescent="0.2">
      <c r="A2256">
        <v>2026</v>
      </c>
      <c r="B2256">
        <v>4</v>
      </c>
      <c r="C2256" t="s">
        <v>216</v>
      </c>
      <c r="D2256" t="s">
        <v>223</v>
      </c>
      <c r="E2256" t="s">
        <v>39</v>
      </c>
      <c r="F2256">
        <v>9246</v>
      </c>
      <c r="G2256" t="s">
        <v>141</v>
      </c>
      <c r="H2256" t="s">
        <v>221</v>
      </c>
      <c r="I2256" t="s">
        <v>221</v>
      </c>
      <c r="J2256" s="1">
        <v>46113</v>
      </c>
      <c r="K2256" t="s">
        <v>440</v>
      </c>
      <c r="L2256">
        <v>1</v>
      </c>
      <c r="M2256" t="s">
        <v>441</v>
      </c>
      <c r="N2256" t="s">
        <v>442</v>
      </c>
      <c r="O2256" t="s">
        <v>147</v>
      </c>
      <c r="P2256" t="s">
        <v>148</v>
      </c>
      <c r="Q2256">
        <v>319.98</v>
      </c>
      <c r="R2256">
        <v>13</v>
      </c>
      <c r="S2256">
        <v>780</v>
      </c>
      <c r="T2256">
        <v>0</v>
      </c>
      <c r="U2256">
        <v>6</v>
      </c>
      <c r="V2256">
        <v>4</v>
      </c>
      <c r="W2256">
        <v>240</v>
      </c>
      <c r="X2256">
        <v>240</v>
      </c>
      <c r="Y2256">
        <v>0</v>
      </c>
      <c r="Z2256">
        <v>0</v>
      </c>
      <c r="AA2256">
        <v>460.02</v>
      </c>
      <c r="AB2256">
        <v>0</v>
      </c>
      <c r="AC2256">
        <v>460.02</v>
      </c>
      <c r="AD2256">
        <v>4</v>
      </c>
      <c r="AE2256">
        <v>0</v>
      </c>
      <c r="AF2256">
        <v>7</v>
      </c>
      <c r="AG2256">
        <v>1</v>
      </c>
      <c r="AH2256">
        <v>0</v>
      </c>
      <c r="AI2256">
        <v>5</v>
      </c>
      <c r="AJ2256">
        <v>0</v>
      </c>
      <c r="AK2256">
        <v>0</v>
      </c>
      <c r="AL2256">
        <v>0</v>
      </c>
      <c r="AM2256">
        <v>0</v>
      </c>
      <c r="AN2256">
        <v>0</v>
      </c>
      <c r="AO2256">
        <v>10</v>
      </c>
      <c r="AP2256">
        <v>31</v>
      </c>
      <c r="AQ2256">
        <v>10</v>
      </c>
      <c r="AR2256">
        <v>0</v>
      </c>
      <c r="AS2256">
        <v>1</v>
      </c>
      <c r="AT2256">
        <v>0</v>
      </c>
      <c r="AU2256">
        <v>0</v>
      </c>
      <c r="AV2256">
        <v>0</v>
      </c>
      <c r="AW2256">
        <v>0</v>
      </c>
      <c r="AX2256">
        <v>0</v>
      </c>
      <c r="AY2256">
        <v>3</v>
      </c>
      <c r="AZ2256">
        <v>8</v>
      </c>
      <c r="BA2256">
        <v>3</v>
      </c>
      <c r="BB2256">
        <v>0</v>
      </c>
      <c r="BC2256">
        <v>0</v>
      </c>
      <c r="BD2256">
        <v>0</v>
      </c>
      <c r="BE2256">
        <v>0</v>
      </c>
      <c r="BF2256">
        <v>10</v>
      </c>
      <c r="BG2256">
        <v>300</v>
      </c>
      <c r="BH2256">
        <v>0</v>
      </c>
      <c r="BI2256">
        <v>6</v>
      </c>
      <c r="BJ2256" s="2">
        <v>46132</v>
      </c>
      <c r="BK2256">
        <v>0</v>
      </c>
      <c r="BL2256" s="3" t="str">
        <f>VLOOKUP(O2256,DropDownList!$H$1:$I$7,2,FALSE)</f>
        <v>2024/25</v>
      </c>
      <c r="BM2256" s="3" t="str">
        <f t="shared" si="35"/>
        <v>PRAS</v>
      </c>
    </row>
    <row r="2257" spans="1:65" x14ac:dyDescent="0.2">
      <c r="A2257">
        <v>2026</v>
      </c>
      <c r="B2257">
        <v>4</v>
      </c>
      <c r="C2257" t="s">
        <v>216</v>
      </c>
      <c r="D2257" t="s">
        <v>223</v>
      </c>
      <c r="E2257" t="s">
        <v>39</v>
      </c>
      <c r="F2257">
        <v>9246</v>
      </c>
      <c r="G2257" t="s">
        <v>141</v>
      </c>
      <c r="H2257" t="s">
        <v>221</v>
      </c>
      <c r="I2257" t="s">
        <v>221</v>
      </c>
      <c r="J2257" s="1">
        <v>46113</v>
      </c>
      <c r="K2257" t="s">
        <v>440</v>
      </c>
      <c r="L2257">
        <v>1</v>
      </c>
      <c r="M2257" t="s">
        <v>441</v>
      </c>
      <c r="N2257" t="s">
        <v>442</v>
      </c>
      <c r="O2257" t="s">
        <v>147</v>
      </c>
      <c r="P2257" t="s">
        <v>153</v>
      </c>
      <c r="Q2257">
        <v>2115</v>
      </c>
      <c r="R2257">
        <v>74</v>
      </c>
      <c r="S2257">
        <v>3975</v>
      </c>
      <c r="T2257">
        <v>45</v>
      </c>
      <c r="U2257">
        <v>39</v>
      </c>
      <c r="V2257">
        <v>38</v>
      </c>
      <c r="W2257">
        <v>1815</v>
      </c>
      <c r="X2257">
        <v>1815</v>
      </c>
      <c r="Y2257">
        <v>0</v>
      </c>
      <c r="Z2257">
        <v>0</v>
      </c>
      <c r="AA2257">
        <v>1815</v>
      </c>
      <c r="AB2257">
        <v>0</v>
      </c>
      <c r="AC2257">
        <v>1815</v>
      </c>
      <c r="AD2257">
        <v>38</v>
      </c>
      <c r="AE2257">
        <v>0</v>
      </c>
      <c r="AF2257">
        <v>34</v>
      </c>
      <c r="AG2257">
        <v>0</v>
      </c>
      <c r="AH2257">
        <v>1</v>
      </c>
      <c r="AI2257">
        <v>39</v>
      </c>
      <c r="AJ2257">
        <v>0</v>
      </c>
      <c r="AK2257">
        <v>0</v>
      </c>
      <c r="AL2257">
        <v>0</v>
      </c>
      <c r="AM2257">
        <v>0</v>
      </c>
      <c r="AN2257">
        <v>0</v>
      </c>
      <c r="AO2257">
        <v>51</v>
      </c>
      <c r="AP2257">
        <v>53</v>
      </c>
      <c r="AQ2257">
        <v>51</v>
      </c>
      <c r="AR2257">
        <v>0</v>
      </c>
      <c r="AS2257">
        <v>0</v>
      </c>
      <c r="AT2257">
        <v>0</v>
      </c>
      <c r="AU2257">
        <v>0</v>
      </c>
      <c r="AV2257">
        <v>0</v>
      </c>
      <c r="AW2257">
        <v>0</v>
      </c>
      <c r="AX2257">
        <v>0</v>
      </c>
      <c r="AY2257">
        <v>1</v>
      </c>
      <c r="AZ2257">
        <v>1</v>
      </c>
      <c r="BA2257">
        <v>0</v>
      </c>
      <c r="BB2257">
        <v>0</v>
      </c>
      <c r="BC2257">
        <v>0</v>
      </c>
      <c r="BD2257">
        <v>0</v>
      </c>
      <c r="BE2257">
        <v>0</v>
      </c>
      <c r="BF2257">
        <v>52</v>
      </c>
      <c r="BG2257">
        <v>2115</v>
      </c>
      <c r="BH2257">
        <v>0</v>
      </c>
      <c r="BI2257">
        <v>39</v>
      </c>
      <c r="BJ2257" s="2">
        <v>46132</v>
      </c>
      <c r="BK2257">
        <v>0</v>
      </c>
      <c r="BL2257" s="3" t="str">
        <f>VLOOKUP(O2257,DropDownList!$H$1:$I$7,2,FALSE)</f>
        <v>2024/25</v>
      </c>
      <c r="BM2257" s="3" t="str">
        <f t="shared" si="35"/>
        <v>PREG</v>
      </c>
    </row>
    <row r="2258" spans="1:65" x14ac:dyDescent="0.2">
      <c r="A2258">
        <v>2026</v>
      </c>
      <c r="B2258">
        <v>4</v>
      </c>
      <c r="C2258" t="s">
        <v>216</v>
      </c>
      <c r="D2258" t="s">
        <v>223</v>
      </c>
      <c r="E2258" t="s">
        <v>39</v>
      </c>
      <c r="F2258">
        <v>9246</v>
      </c>
      <c r="G2258" t="s">
        <v>141</v>
      </c>
      <c r="H2258" t="s">
        <v>221</v>
      </c>
      <c r="I2258" t="s">
        <v>221</v>
      </c>
      <c r="J2258" s="1">
        <v>46113</v>
      </c>
      <c r="K2258" t="s">
        <v>440</v>
      </c>
      <c r="L2258">
        <v>1</v>
      </c>
      <c r="M2258" t="s">
        <v>441</v>
      </c>
      <c r="N2258" t="s">
        <v>442</v>
      </c>
      <c r="O2258" t="s">
        <v>147</v>
      </c>
      <c r="P2258" t="s">
        <v>154</v>
      </c>
      <c r="Q2258">
        <v>33662.400000000001</v>
      </c>
      <c r="R2258">
        <v>720</v>
      </c>
      <c r="S2258">
        <v>162749</v>
      </c>
      <c r="T2258">
        <v>750</v>
      </c>
      <c r="U2258">
        <v>170</v>
      </c>
      <c r="V2258">
        <v>97</v>
      </c>
      <c r="W2258">
        <v>21923.55</v>
      </c>
      <c r="X2258">
        <v>22102.89</v>
      </c>
      <c r="Y2258">
        <v>0</v>
      </c>
      <c r="Z2258">
        <v>0</v>
      </c>
      <c r="AA2258">
        <v>128336.6</v>
      </c>
      <c r="AB2258">
        <v>2010.88</v>
      </c>
      <c r="AC2258">
        <v>117645.88</v>
      </c>
      <c r="AD2258">
        <v>61</v>
      </c>
      <c r="AE2258">
        <v>36</v>
      </c>
      <c r="AF2258">
        <v>547</v>
      </c>
      <c r="AG2258">
        <v>74</v>
      </c>
      <c r="AH2258">
        <v>2</v>
      </c>
      <c r="AI2258">
        <v>96</v>
      </c>
      <c r="AJ2258">
        <v>0</v>
      </c>
      <c r="AK2258">
        <v>0</v>
      </c>
      <c r="AL2258">
        <v>0</v>
      </c>
      <c r="AM2258">
        <v>0</v>
      </c>
      <c r="AN2258">
        <v>0</v>
      </c>
      <c r="AO2258">
        <v>354</v>
      </c>
      <c r="AP2258">
        <v>1141</v>
      </c>
      <c r="AQ2258">
        <v>363</v>
      </c>
      <c r="AR2258">
        <v>0</v>
      </c>
      <c r="AS2258">
        <v>121</v>
      </c>
      <c r="AT2258">
        <v>1</v>
      </c>
      <c r="AU2258">
        <v>16</v>
      </c>
      <c r="AV2258">
        <v>0</v>
      </c>
      <c r="AW2258">
        <v>0</v>
      </c>
      <c r="AX2258">
        <v>0</v>
      </c>
      <c r="AY2258">
        <v>107</v>
      </c>
      <c r="AZ2258">
        <v>236</v>
      </c>
      <c r="BA2258">
        <v>108</v>
      </c>
      <c r="BB2258">
        <v>65</v>
      </c>
      <c r="BC2258">
        <v>19</v>
      </c>
      <c r="BD2258">
        <v>4</v>
      </c>
      <c r="BE2258">
        <v>0</v>
      </c>
      <c r="BF2258">
        <v>719</v>
      </c>
      <c r="BG2258">
        <v>21161</v>
      </c>
      <c r="BH2258">
        <v>1</v>
      </c>
      <c r="BI2258">
        <v>163</v>
      </c>
      <c r="BJ2258" s="2">
        <v>46132</v>
      </c>
      <c r="BK2258">
        <v>0</v>
      </c>
      <c r="BL2258" s="3" t="str">
        <f>VLOOKUP(O2258,DropDownList!$H$1:$I$7,2,FALSE)</f>
        <v>2024/25</v>
      </c>
      <c r="BM2258" s="3" t="str">
        <f t="shared" si="35"/>
        <v>JP COURT</v>
      </c>
    </row>
    <row r="2259" spans="1:65" x14ac:dyDescent="0.2">
      <c r="A2259">
        <v>2026</v>
      </c>
      <c r="B2259">
        <v>4</v>
      </c>
      <c r="C2259" t="s">
        <v>216</v>
      </c>
      <c r="D2259" t="s">
        <v>223</v>
      </c>
      <c r="E2259" t="s">
        <v>39</v>
      </c>
      <c r="F2259">
        <v>9246</v>
      </c>
      <c r="G2259" t="s">
        <v>141</v>
      </c>
      <c r="H2259" t="s">
        <v>221</v>
      </c>
      <c r="I2259" t="s">
        <v>221</v>
      </c>
      <c r="J2259" s="1">
        <v>46113</v>
      </c>
      <c r="K2259" t="s">
        <v>440</v>
      </c>
      <c r="L2259">
        <v>1</v>
      </c>
      <c r="M2259" t="s">
        <v>441</v>
      </c>
      <c r="N2259" t="s">
        <v>442</v>
      </c>
      <c r="O2259" t="s">
        <v>147</v>
      </c>
      <c r="P2259" t="s">
        <v>152</v>
      </c>
      <c r="Q2259">
        <v>0</v>
      </c>
      <c r="R2259">
        <v>49</v>
      </c>
      <c r="S2259">
        <v>1960</v>
      </c>
      <c r="T2259">
        <v>560</v>
      </c>
      <c r="U2259">
        <v>0</v>
      </c>
      <c r="V2259">
        <v>0</v>
      </c>
      <c r="W2259">
        <v>0</v>
      </c>
      <c r="X2259">
        <v>0</v>
      </c>
      <c r="Y2259">
        <v>0</v>
      </c>
      <c r="Z2259">
        <v>0</v>
      </c>
      <c r="AA2259">
        <v>1400</v>
      </c>
      <c r="AB2259">
        <v>0</v>
      </c>
      <c r="AC2259">
        <v>1400</v>
      </c>
      <c r="AD2259">
        <v>0</v>
      </c>
      <c r="AE2259">
        <v>0</v>
      </c>
      <c r="AF2259">
        <v>35</v>
      </c>
      <c r="AG2259">
        <v>0</v>
      </c>
      <c r="AH2259">
        <v>14</v>
      </c>
      <c r="AI2259">
        <v>0</v>
      </c>
      <c r="AJ2259">
        <v>0</v>
      </c>
      <c r="AK2259">
        <v>0</v>
      </c>
      <c r="AL2259">
        <v>0</v>
      </c>
      <c r="AM2259">
        <v>0</v>
      </c>
      <c r="AN2259">
        <v>0</v>
      </c>
      <c r="AO2259">
        <v>0</v>
      </c>
      <c r="AP2259">
        <v>0</v>
      </c>
      <c r="AQ2259">
        <v>0</v>
      </c>
      <c r="AR2259">
        <v>0</v>
      </c>
      <c r="AS2259">
        <v>0</v>
      </c>
      <c r="AT2259">
        <v>0</v>
      </c>
      <c r="AU2259">
        <v>0</v>
      </c>
      <c r="AV2259">
        <v>0</v>
      </c>
      <c r="AW2259">
        <v>0</v>
      </c>
      <c r="AX2259">
        <v>0</v>
      </c>
      <c r="AY2259">
        <v>0</v>
      </c>
      <c r="AZ2259">
        <v>0</v>
      </c>
      <c r="BA2259">
        <v>0</v>
      </c>
      <c r="BB2259">
        <v>0</v>
      </c>
      <c r="BC2259">
        <v>0</v>
      </c>
      <c r="BD2259">
        <v>0</v>
      </c>
      <c r="BE2259">
        <v>0</v>
      </c>
      <c r="BF2259">
        <v>0</v>
      </c>
      <c r="BG2259">
        <v>0</v>
      </c>
      <c r="BH2259">
        <v>0</v>
      </c>
      <c r="BI2259">
        <v>0</v>
      </c>
      <c r="BJ2259" s="2">
        <v>46132</v>
      </c>
      <c r="BK2259">
        <v>0</v>
      </c>
      <c r="BL2259" s="3" t="str">
        <f>VLOOKUP(O2259,DropDownList!$H$1:$I$7,2,FALSE)</f>
        <v>2024/25</v>
      </c>
      <c r="BM2259" s="3" t="str">
        <f t="shared" si="35"/>
        <v>PCOA</v>
      </c>
    </row>
    <row r="2260" spans="1:65" x14ac:dyDescent="0.2">
      <c r="A2260">
        <v>2026</v>
      </c>
      <c r="B2260">
        <v>4</v>
      </c>
      <c r="C2260" t="s">
        <v>216</v>
      </c>
      <c r="D2260" t="s">
        <v>223</v>
      </c>
      <c r="E2260" t="s">
        <v>39</v>
      </c>
      <c r="F2260">
        <v>9246</v>
      </c>
      <c r="G2260" t="s">
        <v>141</v>
      </c>
      <c r="H2260" t="s">
        <v>221</v>
      </c>
      <c r="I2260" t="s">
        <v>221</v>
      </c>
      <c r="J2260" s="1">
        <v>46113</v>
      </c>
      <c r="K2260" t="s">
        <v>440</v>
      </c>
      <c r="L2260">
        <v>1</v>
      </c>
      <c r="M2260" t="s">
        <v>441</v>
      </c>
      <c r="N2260" t="s">
        <v>442</v>
      </c>
      <c r="O2260" t="s">
        <v>147</v>
      </c>
      <c r="P2260" t="s">
        <v>150</v>
      </c>
      <c r="Q2260">
        <v>13137.97</v>
      </c>
      <c r="R2260">
        <v>267</v>
      </c>
      <c r="S2260">
        <v>38872.15</v>
      </c>
      <c r="T2260">
        <v>2639.96</v>
      </c>
      <c r="U2260">
        <v>109</v>
      </c>
      <c r="V2260">
        <v>43</v>
      </c>
      <c r="W2260">
        <v>6562.77</v>
      </c>
      <c r="X2260">
        <v>6562.77</v>
      </c>
      <c r="Y2260">
        <v>247</v>
      </c>
      <c r="Z2260">
        <v>36232.19</v>
      </c>
      <c r="AA2260">
        <v>23094.22</v>
      </c>
      <c r="AB2260">
        <v>5217.76</v>
      </c>
      <c r="AC2260">
        <v>17876.46</v>
      </c>
      <c r="AD2260">
        <v>27</v>
      </c>
      <c r="AE2260">
        <v>16</v>
      </c>
      <c r="AF2260">
        <v>136</v>
      </c>
      <c r="AG2260">
        <v>43</v>
      </c>
      <c r="AH2260">
        <v>20</v>
      </c>
      <c r="AI2260">
        <v>66</v>
      </c>
      <c r="AJ2260">
        <v>54</v>
      </c>
      <c r="AK2260">
        <v>28</v>
      </c>
      <c r="AL2260">
        <v>4</v>
      </c>
      <c r="AM2260">
        <v>4</v>
      </c>
      <c r="AN2260">
        <v>0</v>
      </c>
      <c r="AO2260">
        <v>185</v>
      </c>
      <c r="AP2260">
        <v>588</v>
      </c>
      <c r="AQ2260">
        <v>190</v>
      </c>
      <c r="AR2260">
        <v>0</v>
      </c>
      <c r="AS2260">
        <v>36</v>
      </c>
      <c r="AT2260">
        <v>0</v>
      </c>
      <c r="AU2260">
        <v>2</v>
      </c>
      <c r="AV2260">
        <v>0</v>
      </c>
      <c r="AW2260">
        <v>0</v>
      </c>
      <c r="AX2260">
        <v>0</v>
      </c>
      <c r="AY2260">
        <v>94</v>
      </c>
      <c r="AZ2260">
        <v>147</v>
      </c>
      <c r="BA2260">
        <v>49</v>
      </c>
      <c r="BB2260">
        <v>17</v>
      </c>
      <c r="BC2260">
        <v>6</v>
      </c>
      <c r="BD2260">
        <v>0</v>
      </c>
      <c r="BE2260">
        <v>0</v>
      </c>
      <c r="BF2260">
        <v>186</v>
      </c>
      <c r="BG2260">
        <v>9072.82</v>
      </c>
      <c r="BH2260">
        <v>2</v>
      </c>
      <c r="BI2260">
        <v>109</v>
      </c>
      <c r="BJ2260" s="2">
        <v>46132</v>
      </c>
      <c r="BK2260">
        <v>0</v>
      </c>
      <c r="BL2260" s="3" t="str">
        <f>VLOOKUP(O2260,DropDownList!$H$1:$I$7,2,FALSE)</f>
        <v>2024/25</v>
      </c>
      <c r="BM2260" s="3" t="str">
        <f t="shared" si="35"/>
        <v>FISCAL FINES</v>
      </c>
    </row>
    <row r="2261" spans="1:65" x14ac:dyDescent="0.2">
      <c r="A2261">
        <v>2026</v>
      </c>
      <c r="B2261">
        <v>4</v>
      </c>
      <c r="C2261" t="s">
        <v>216</v>
      </c>
      <c r="D2261" t="s">
        <v>223</v>
      </c>
      <c r="E2261" t="s">
        <v>39</v>
      </c>
      <c r="F2261">
        <v>9246</v>
      </c>
      <c r="G2261" t="s">
        <v>141</v>
      </c>
      <c r="H2261" t="s">
        <v>221</v>
      </c>
      <c r="I2261" t="s">
        <v>221</v>
      </c>
      <c r="J2261" s="1">
        <v>46113</v>
      </c>
      <c r="K2261" t="s">
        <v>440</v>
      </c>
      <c r="L2261">
        <v>1</v>
      </c>
      <c r="M2261" t="s">
        <v>441</v>
      </c>
      <c r="N2261" t="s">
        <v>442</v>
      </c>
      <c r="O2261" t="s">
        <v>156</v>
      </c>
      <c r="P2261" t="s">
        <v>146</v>
      </c>
      <c r="Q2261">
        <v>790</v>
      </c>
      <c r="R2261">
        <v>497</v>
      </c>
      <c r="S2261">
        <v>7745</v>
      </c>
      <c r="T2261">
        <v>70</v>
      </c>
      <c r="U2261">
        <v>92</v>
      </c>
      <c r="V2261">
        <v>30</v>
      </c>
      <c r="W2261">
        <v>510</v>
      </c>
      <c r="X2261">
        <v>510</v>
      </c>
      <c r="Y2261">
        <v>0</v>
      </c>
      <c r="Z2261">
        <v>0</v>
      </c>
      <c r="AA2261">
        <v>6885</v>
      </c>
      <c r="AB2261">
        <v>0</v>
      </c>
      <c r="AC2261">
        <v>0</v>
      </c>
      <c r="AD2261">
        <v>30</v>
      </c>
      <c r="AE2261">
        <v>0</v>
      </c>
      <c r="AF2261">
        <v>445</v>
      </c>
      <c r="AG2261">
        <v>0</v>
      </c>
      <c r="AH2261">
        <v>5</v>
      </c>
      <c r="AI2261">
        <v>47</v>
      </c>
      <c r="AJ2261">
        <v>0</v>
      </c>
      <c r="AK2261">
        <v>0</v>
      </c>
      <c r="AL2261">
        <v>0</v>
      </c>
      <c r="AM2261">
        <v>0</v>
      </c>
      <c r="AN2261">
        <v>0</v>
      </c>
      <c r="AO2261">
        <v>236</v>
      </c>
      <c r="AP2261">
        <v>857</v>
      </c>
      <c r="AQ2261">
        <v>261</v>
      </c>
      <c r="AR2261">
        <v>0</v>
      </c>
      <c r="AS2261">
        <v>84</v>
      </c>
      <c r="AT2261">
        <v>14</v>
      </c>
      <c r="AU2261">
        <v>19</v>
      </c>
      <c r="AV2261">
        <v>6</v>
      </c>
      <c r="AW2261">
        <v>0</v>
      </c>
      <c r="AX2261">
        <v>0</v>
      </c>
      <c r="AY2261">
        <v>104</v>
      </c>
      <c r="AZ2261">
        <v>180</v>
      </c>
      <c r="BA2261">
        <v>90</v>
      </c>
      <c r="BB2261">
        <v>25</v>
      </c>
      <c r="BC2261">
        <v>11</v>
      </c>
      <c r="BD2261">
        <v>2</v>
      </c>
      <c r="BE2261">
        <v>0</v>
      </c>
      <c r="BF2261">
        <v>492</v>
      </c>
      <c r="BG2261">
        <v>790</v>
      </c>
      <c r="BH2261">
        <v>0</v>
      </c>
      <c r="BI2261">
        <v>83</v>
      </c>
      <c r="BJ2261" s="2">
        <v>46132</v>
      </c>
      <c r="BK2261">
        <v>0</v>
      </c>
      <c r="BL2261" s="3" t="str">
        <f>VLOOKUP(O2261,DropDownList!$H$1:$I$7,2,FALSE)</f>
        <v>2023/24</v>
      </c>
      <c r="BM2261" s="3" t="str">
        <f t="shared" si="35"/>
        <v>VSUR</v>
      </c>
    </row>
    <row r="2262" spans="1:65" x14ac:dyDescent="0.2">
      <c r="A2262">
        <v>2026</v>
      </c>
      <c r="B2262">
        <v>4</v>
      </c>
      <c r="C2262" t="s">
        <v>216</v>
      </c>
      <c r="D2262" t="s">
        <v>224</v>
      </c>
      <c r="E2262" t="s">
        <v>39</v>
      </c>
      <c r="F2262">
        <v>9724</v>
      </c>
      <c r="G2262" t="s">
        <v>158</v>
      </c>
      <c r="H2262" t="s">
        <v>221</v>
      </c>
      <c r="I2262" t="s">
        <v>221</v>
      </c>
      <c r="J2262" s="1">
        <v>46113</v>
      </c>
      <c r="K2262" t="s">
        <v>440</v>
      </c>
      <c r="L2262">
        <v>1</v>
      </c>
      <c r="M2262" t="s">
        <v>441</v>
      </c>
      <c r="N2262" t="s">
        <v>442</v>
      </c>
      <c r="O2262" t="s">
        <v>156</v>
      </c>
      <c r="P2262" t="s">
        <v>159</v>
      </c>
      <c r="Q2262">
        <v>3014.41</v>
      </c>
      <c r="R2262">
        <v>12</v>
      </c>
      <c r="S2262">
        <v>262508.33</v>
      </c>
      <c r="T2262">
        <v>356.51</v>
      </c>
      <c r="U2262">
        <v>1</v>
      </c>
      <c r="V2262">
        <v>1</v>
      </c>
      <c r="W2262">
        <v>1055.83</v>
      </c>
      <c r="X2262">
        <v>3014.41</v>
      </c>
      <c r="Y2262">
        <v>0</v>
      </c>
      <c r="Z2262">
        <v>0</v>
      </c>
      <c r="AA2262">
        <v>259137.41</v>
      </c>
      <c r="AB2262">
        <v>0</v>
      </c>
      <c r="AC2262">
        <v>0</v>
      </c>
      <c r="AD2262">
        <v>0</v>
      </c>
      <c r="AE2262">
        <v>1</v>
      </c>
      <c r="AF2262">
        <v>10</v>
      </c>
      <c r="AG2262">
        <v>1</v>
      </c>
      <c r="AH2262">
        <v>0</v>
      </c>
      <c r="AI2262">
        <v>0</v>
      </c>
      <c r="AJ2262">
        <v>0</v>
      </c>
      <c r="AK2262">
        <v>0</v>
      </c>
      <c r="AL2262">
        <v>0</v>
      </c>
      <c r="AM2262">
        <v>0</v>
      </c>
      <c r="AN2262">
        <v>0</v>
      </c>
      <c r="AO2262">
        <v>5</v>
      </c>
      <c r="AP2262">
        <v>8</v>
      </c>
      <c r="AQ2262">
        <v>5</v>
      </c>
      <c r="AR2262">
        <v>0</v>
      </c>
      <c r="AS2262">
        <v>0</v>
      </c>
      <c r="AT2262">
        <v>0</v>
      </c>
      <c r="AU2262">
        <v>1</v>
      </c>
      <c r="AV2262">
        <v>2</v>
      </c>
      <c r="AW2262">
        <v>0</v>
      </c>
      <c r="AX2262">
        <v>0</v>
      </c>
      <c r="AY2262">
        <v>0</v>
      </c>
      <c r="AZ2262">
        <v>0</v>
      </c>
      <c r="BA2262">
        <v>0</v>
      </c>
      <c r="BB2262">
        <v>0</v>
      </c>
      <c r="BC2262">
        <v>0</v>
      </c>
      <c r="BD2262">
        <v>0</v>
      </c>
      <c r="BE2262">
        <v>0</v>
      </c>
      <c r="BF2262">
        <v>0</v>
      </c>
      <c r="BG2262">
        <v>0</v>
      </c>
      <c r="BH2262">
        <v>1</v>
      </c>
      <c r="BI2262">
        <v>0</v>
      </c>
      <c r="BJ2262" s="2">
        <v>46132</v>
      </c>
      <c r="BK2262">
        <v>0</v>
      </c>
      <c r="BL2262" s="3" t="str">
        <f>VLOOKUP(O2262,DropDownList!$H$1:$I$7,2,FALSE)</f>
        <v>2023/24</v>
      </c>
      <c r="BM2262" s="3" t="str">
        <f t="shared" si="35"/>
        <v>CONF</v>
      </c>
    </row>
    <row r="2263" spans="1:65" x14ac:dyDescent="0.2">
      <c r="A2263">
        <v>2026</v>
      </c>
      <c r="B2263">
        <v>4</v>
      </c>
      <c r="C2263" t="s">
        <v>216</v>
      </c>
      <c r="D2263" t="s">
        <v>224</v>
      </c>
      <c r="E2263" t="s">
        <v>39</v>
      </c>
      <c r="F2263">
        <v>9724</v>
      </c>
      <c r="G2263" t="s">
        <v>158</v>
      </c>
      <c r="H2263" t="s">
        <v>221</v>
      </c>
      <c r="I2263" t="s">
        <v>221</v>
      </c>
      <c r="J2263" s="1">
        <v>46113</v>
      </c>
      <c r="K2263" t="s">
        <v>440</v>
      </c>
      <c r="L2263">
        <v>1</v>
      </c>
      <c r="M2263" t="s">
        <v>441</v>
      </c>
      <c r="N2263" t="s">
        <v>442</v>
      </c>
      <c r="O2263" t="s">
        <v>155</v>
      </c>
      <c r="P2263" t="s">
        <v>160</v>
      </c>
      <c r="Q2263">
        <v>33280.58</v>
      </c>
      <c r="R2263">
        <v>600</v>
      </c>
      <c r="S2263">
        <v>261541.86</v>
      </c>
      <c r="T2263">
        <v>20173.75</v>
      </c>
      <c r="U2263">
        <v>119</v>
      </c>
      <c r="V2263">
        <v>53</v>
      </c>
      <c r="W2263">
        <v>18008.03</v>
      </c>
      <c r="X2263">
        <v>18008.03</v>
      </c>
      <c r="Y2263">
        <v>0</v>
      </c>
      <c r="Z2263">
        <v>0</v>
      </c>
      <c r="AA2263">
        <v>208087.53</v>
      </c>
      <c r="AB2263">
        <v>42193.46</v>
      </c>
      <c r="AC2263">
        <v>156314.04</v>
      </c>
      <c r="AD2263">
        <v>24</v>
      </c>
      <c r="AE2263">
        <v>29</v>
      </c>
      <c r="AF2263">
        <v>430</v>
      </c>
      <c r="AG2263">
        <v>72</v>
      </c>
      <c r="AH2263">
        <v>36</v>
      </c>
      <c r="AI2263">
        <v>47</v>
      </c>
      <c r="AJ2263">
        <v>0</v>
      </c>
      <c r="AK2263">
        <v>0</v>
      </c>
      <c r="AL2263">
        <v>0</v>
      </c>
      <c r="AM2263">
        <v>0</v>
      </c>
      <c r="AN2263">
        <v>0</v>
      </c>
      <c r="AO2263">
        <v>398</v>
      </c>
      <c r="AP2263">
        <v>1743</v>
      </c>
      <c r="AQ2263">
        <v>401</v>
      </c>
      <c r="AR2263">
        <v>2</v>
      </c>
      <c r="AS2263">
        <v>122</v>
      </c>
      <c r="AT2263">
        <v>69</v>
      </c>
      <c r="AU2263">
        <v>37</v>
      </c>
      <c r="AV2263">
        <v>18</v>
      </c>
      <c r="AW2263">
        <v>40</v>
      </c>
      <c r="AX2263">
        <v>0</v>
      </c>
      <c r="AY2263">
        <v>253</v>
      </c>
      <c r="AZ2263">
        <v>387</v>
      </c>
      <c r="BA2263">
        <v>232</v>
      </c>
      <c r="BB2263">
        <v>51</v>
      </c>
      <c r="BC2263">
        <v>16</v>
      </c>
      <c r="BD2263">
        <v>8</v>
      </c>
      <c r="BE2263">
        <v>0</v>
      </c>
      <c r="BF2263">
        <v>544</v>
      </c>
      <c r="BG2263">
        <v>17255</v>
      </c>
      <c r="BH2263">
        <v>15</v>
      </c>
      <c r="BI2263">
        <v>102</v>
      </c>
      <c r="BJ2263" s="2">
        <v>46132</v>
      </c>
      <c r="BK2263">
        <v>0</v>
      </c>
      <c r="BL2263" s="3" t="str">
        <f>VLOOKUP(O2263,DropDownList!$H$1:$I$7,2,FALSE)</f>
        <v>2022/23</v>
      </c>
      <c r="BM2263" s="3" t="str">
        <f t="shared" si="35"/>
        <v>SC COURT</v>
      </c>
    </row>
    <row r="2264" spans="1:65" x14ac:dyDescent="0.2">
      <c r="A2264">
        <v>2026</v>
      </c>
      <c r="B2264">
        <v>4</v>
      </c>
      <c r="C2264" t="s">
        <v>216</v>
      </c>
      <c r="D2264" t="s">
        <v>224</v>
      </c>
      <c r="E2264" t="s">
        <v>39</v>
      </c>
      <c r="F2264">
        <v>9724</v>
      </c>
      <c r="G2264" t="s">
        <v>158</v>
      </c>
      <c r="H2264" t="s">
        <v>221</v>
      </c>
      <c r="I2264" t="s">
        <v>221</v>
      </c>
      <c r="J2264" s="1">
        <v>46113</v>
      </c>
      <c r="K2264" t="s">
        <v>440</v>
      </c>
      <c r="L2264">
        <v>1</v>
      </c>
      <c r="M2264" t="s">
        <v>441</v>
      </c>
      <c r="N2264" t="s">
        <v>442</v>
      </c>
      <c r="O2264" t="s">
        <v>155</v>
      </c>
      <c r="P2264" t="s">
        <v>161</v>
      </c>
      <c r="Q2264">
        <v>1039.97</v>
      </c>
      <c r="R2264">
        <v>516</v>
      </c>
      <c r="S2264">
        <v>11420</v>
      </c>
      <c r="T2264">
        <v>830</v>
      </c>
      <c r="U2264">
        <v>95</v>
      </c>
      <c r="V2264">
        <v>23</v>
      </c>
      <c r="W2264">
        <v>605</v>
      </c>
      <c r="X2264">
        <v>605</v>
      </c>
      <c r="Y2264">
        <v>0</v>
      </c>
      <c r="Z2264">
        <v>0</v>
      </c>
      <c r="AA2264">
        <v>9550.0300000000007</v>
      </c>
      <c r="AB2264">
        <v>0</v>
      </c>
      <c r="AC2264">
        <v>0</v>
      </c>
      <c r="AD2264">
        <v>22</v>
      </c>
      <c r="AE2264">
        <v>1</v>
      </c>
      <c r="AF2264">
        <v>438</v>
      </c>
      <c r="AG2264">
        <v>2</v>
      </c>
      <c r="AH2264">
        <v>33</v>
      </c>
      <c r="AI2264">
        <v>42</v>
      </c>
      <c r="AJ2264">
        <v>0</v>
      </c>
      <c r="AK2264">
        <v>0</v>
      </c>
      <c r="AL2264">
        <v>0</v>
      </c>
      <c r="AM2264">
        <v>0</v>
      </c>
      <c r="AN2264">
        <v>0</v>
      </c>
      <c r="AO2264">
        <v>339</v>
      </c>
      <c r="AP2264">
        <v>1439</v>
      </c>
      <c r="AQ2264">
        <v>347</v>
      </c>
      <c r="AR2264">
        <v>2</v>
      </c>
      <c r="AS2264">
        <v>107</v>
      </c>
      <c r="AT2264">
        <v>62</v>
      </c>
      <c r="AU2264">
        <v>32</v>
      </c>
      <c r="AV2264">
        <v>16</v>
      </c>
      <c r="AW2264">
        <v>37</v>
      </c>
      <c r="AX2264">
        <v>0</v>
      </c>
      <c r="AY2264">
        <v>192</v>
      </c>
      <c r="AZ2264">
        <v>305</v>
      </c>
      <c r="BA2264">
        <v>184</v>
      </c>
      <c r="BB2264">
        <v>43</v>
      </c>
      <c r="BC2264">
        <v>14</v>
      </c>
      <c r="BD2264">
        <v>8</v>
      </c>
      <c r="BE2264">
        <v>0</v>
      </c>
      <c r="BF2264">
        <v>465</v>
      </c>
      <c r="BG2264">
        <v>995</v>
      </c>
      <c r="BH2264">
        <v>1</v>
      </c>
      <c r="BI2264">
        <v>80</v>
      </c>
      <c r="BJ2264" s="2">
        <v>46132</v>
      </c>
      <c r="BK2264">
        <v>0</v>
      </c>
      <c r="BL2264" s="3" t="str">
        <f>VLOOKUP(O2264,DropDownList!$H$1:$I$7,2,FALSE)</f>
        <v>2022/23</v>
      </c>
      <c r="BM2264" s="3" t="str">
        <f t="shared" si="35"/>
        <v>VSUR</v>
      </c>
    </row>
    <row r="2265" spans="1:65" x14ac:dyDescent="0.2">
      <c r="A2265">
        <v>2026</v>
      </c>
      <c r="B2265">
        <v>4</v>
      </c>
      <c r="C2265" t="s">
        <v>216</v>
      </c>
      <c r="D2265" t="s">
        <v>224</v>
      </c>
      <c r="E2265" t="s">
        <v>39</v>
      </c>
      <c r="F2265">
        <v>9724</v>
      </c>
      <c r="G2265" t="s">
        <v>158</v>
      </c>
      <c r="H2265" t="s">
        <v>221</v>
      </c>
      <c r="I2265" t="s">
        <v>221</v>
      </c>
      <c r="J2265" s="1">
        <v>46113</v>
      </c>
      <c r="K2265" t="s">
        <v>440</v>
      </c>
      <c r="L2265">
        <v>1</v>
      </c>
      <c r="M2265" t="s">
        <v>441</v>
      </c>
      <c r="N2265" t="s">
        <v>442</v>
      </c>
      <c r="O2265" t="s">
        <v>155</v>
      </c>
      <c r="P2265" t="s">
        <v>159</v>
      </c>
      <c r="Q2265">
        <v>0</v>
      </c>
      <c r="R2265">
        <v>10</v>
      </c>
      <c r="S2265">
        <v>45194.92</v>
      </c>
      <c r="T2265">
        <v>3429.74</v>
      </c>
      <c r="U2265">
        <v>0</v>
      </c>
      <c r="V2265">
        <v>0</v>
      </c>
      <c r="W2265">
        <v>0</v>
      </c>
      <c r="X2265">
        <v>0</v>
      </c>
      <c r="Y2265">
        <v>0</v>
      </c>
      <c r="Z2265">
        <v>0</v>
      </c>
      <c r="AA2265">
        <v>41765.18</v>
      </c>
      <c r="AB2265">
        <v>0</v>
      </c>
      <c r="AC2265">
        <v>0</v>
      </c>
      <c r="AD2265">
        <v>0</v>
      </c>
      <c r="AE2265">
        <v>0</v>
      </c>
      <c r="AF2265">
        <v>6</v>
      </c>
      <c r="AG2265">
        <v>0</v>
      </c>
      <c r="AH2265">
        <v>2</v>
      </c>
      <c r="AI2265">
        <v>0</v>
      </c>
      <c r="AJ2265">
        <v>0</v>
      </c>
      <c r="AK2265">
        <v>0</v>
      </c>
      <c r="AL2265">
        <v>0</v>
      </c>
      <c r="AM2265">
        <v>0</v>
      </c>
      <c r="AN2265">
        <v>0</v>
      </c>
      <c r="AO2265">
        <v>5</v>
      </c>
      <c r="AP2265">
        <v>5</v>
      </c>
      <c r="AQ2265">
        <v>5</v>
      </c>
      <c r="AR2265">
        <v>0</v>
      </c>
      <c r="AS2265">
        <v>0</v>
      </c>
      <c r="AT2265">
        <v>0</v>
      </c>
      <c r="AU2265">
        <v>0</v>
      </c>
      <c r="AV2265">
        <v>0</v>
      </c>
      <c r="AW2265">
        <v>0</v>
      </c>
      <c r="AX2265">
        <v>0</v>
      </c>
      <c r="AY2265">
        <v>0</v>
      </c>
      <c r="AZ2265">
        <v>0</v>
      </c>
      <c r="BA2265">
        <v>0</v>
      </c>
      <c r="BB2265">
        <v>0</v>
      </c>
      <c r="BC2265">
        <v>0</v>
      </c>
      <c r="BD2265">
        <v>0</v>
      </c>
      <c r="BE2265">
        <v>0</v>
      </c>
      <c r="BF2265">
        <v>0</v>
      </c>
      <c r="BG2265">
        <v>0</v>
      </c>
      <c r="BH2265">
        <v>2</v>
      </c>
      <c r="BI2265">
        <v>0</v>
      </c>
      <c r="BJ2265" s="2">
        <v>46132</v>
      </c>
      <c r="BK2265">
        <v>0</v>
      </c>
      <c r="BL2265" s="3" t="str">
        <f>VLOOKUP(O2265,DropDownList!$H$1:$I$7,2,FALSE)</f>
        <v>2022/23</v>
      </c>
      <c r="BM2265" s="3" t="str">
        <f t="shared" si="35"/>
        <v>CONF</v>
      </c>
    </row>
    <row r="2266" spans="1:65" x14ac:dyDescent="0.2">
      <c r="A2266">
        <v>2026</v>
      </c>
      <c r="B2266">
        <v>4</v>
      </c>
      <c r="C2266" t="s">
        <v>216</v>
      </c>
      <c r="D2266" t="s">
        <v>224</v>
      </c>
      <c r="E2266" t="s">
        <v>39</v>
      </c>
      <c r="F2266">
        <v>9724</v>
      </c>
      <c r="G2266" t="s">
        <v>158</v>
      </c>
      <c r="H2266" t="s">
        <v>221</v>
      </c>
      <c r="I2266" t="s">
        <v>221</v>
      </c>
      <c r="J2266" s="1">
        <v>46113</v>
      </c>
      <c r="K2266" t="s">
        <v>440</v>
      </c>
      <c r="L2266">
        <v>1</v>
      </c>
      <c r="M2266" t="s">
        <v>441</v>
      </c>
      <c r="N2266" t="s">
        <v>442</v>
      </c>
      <c r="O2266" t="s">
        <v>147</v>
      </c>
      <c r="P2266" t="s">
        <v>160</v>
      </c>
      <c r="Q2266">
        <v>78144.100000000006</v>
      </c>
      <c r="R2266">
        <v>643</v>
      </c>
      <c r="S2266">
        <v>318423.14</v>
      </c>
      <c r="T2266">
        <v>19449.07</v>
      </c>
      <c r="U2266">
        <v>200</v>
      </c>
      <c r="V2266">
        <v>66</v>
      </c>
      <c r="W2266">
        <v>26552.37</v>
      </c>
      <c r="X2266">
        <v>37730.370000000003</v>
      </c>
      <c r="Y2266">
        <v>0</v>
      </c>
      <c r="Z2266">
        <v>0</v>
      </c>
      <c r="AA2266">
        <v>220829.97</v>
      </c>
      <c r="AB2266">
        <v>29727.33</v>
      </c>
      <c r="AC2266">
        <v>179859.72</v>
      </c>
      <c r="AD2266">
        <v>27</v>
      </c>
      <c r="AE2266">
        <v>39</v>
      </c>
      <c r="AF2266">
        <v>402</v>
      </c>
      <c r="AG2266">
        <v>128</v>
      </c>
      <c r="AH2266">
        <v>34</v>
      </c>
      <c r="AI2266">
        <v>72</v>
      </c>
      <c r="AJ2266">
        <v>0</v>
      </c>
      <c r="AK2266">
        <v>0</v>
      </c>
      <c r="AL2266">
        <v>0</v>
      </c>
      <c r="AM2266">
        <v>0</v>
      </c>
      <c r="AN2266">
        <v>0</v>
      </c>
      <c r="AO2266">
        <v>387</v>
      </c>
      <c r="AP2266">
        <v>1129</v>
      </c>
      <c r="AQ2266">
        <v>367</v>
      </c>
      <c r="AR2266">
        <v>1</v>
      </c>
      <c r="AS2266">
        <v>62</v>
      </c>
      <c r="AT2266">
        <v>1</v>
      </c>
      <c r="AU2266">
        <v>22</v>
      </c>
      <c r="AV2266">
        <v>11</v>
      </c>
      <c r="AW2266">
        <v>31</v>
      </c>
      <c r="AX2266">
        <v>0</v>
      </c>
      <c r="AY2266">
        <v>169</v>
      </c>
      <c r="AZ2266">
        <v>258</v>
      </c>
      <c r="BA2266">
        <v>81</v>
      </c>
      <c r="BB2266">
        <v>34</v>
      </c>
      <c r="BC2266">
        <v>8</v>
      </c>
      <c r="BD2266">
        <v>1</v>
      </c>
      <c r="BE2266">
        <v>0</v>
      </c>
      <c r="BF2266">
        <v>606</v>
      </c>
      <c r="BG2266">
        <v>26914</v>
      </c>
      <c r="BH2266">
        <v>7</v>
      </c>
      <c r="BI2266">
        <v>193</v>
      </c>
      <c r="BJ2266" s="2">
        <v>46132</v>
      </c>
      <c r="BK2266">
        <v>0</v>
      </c>
      <c r="BL2266" s="3" t="str">
        <f>VLOOKUP(O2266,DropDownList!$H$1:$I$7,2,FALSE)</f>
        <v>2024/25</v>
      </c>
      <c r="BM2266" s="3" t="str">
        <f t="shared" si="35"/>
        <v>SC COURT</v>
      </c>
    </row>
    <row r="2267" spans="1:65" x14ac:dyDescent="0.2">
      <c r="A2267">
        <v>2026</v>
      </c>
      <c r="B2267">
        <v>4</v>
      </c>
      <c r="C2267" t="s">
        <v>216</v>
      </c>
      <c r="D2267" t="s">
        <v>224</v>
      </c>
      <c r="E2267" t="s">
        <v>39</v>
      </c>
      <c r="F2267">
        <v>9724</v>
      </c>
      <c r="G2267" t="s">
        <v>158</v>
      </c>
      <c r="H2267" t="s">
        <v>221</v>
      </c>
      <c r="I2267" t="s">
        <v>221</v>
      </c>
      <c r="J2267" s="1">
        <v>46113</v>
      </c>
      <c r="K2267" t="s">
        <v>440</v>
      </c>
      <c r="L2267">
        <v>1</v>
      </c>
      <c r="M2267" t="s">
        <v>441</v>
      </c>
      <c r="N2267" t="s">
        <v>442</v>
      </c>
      <c r="O2267" t="s">
        <v>156</v>
      </c>
      <c r="P2267" t="s">
        <v>161</v>
      </c>
      <c r="Q2267">
        <v>822.55</v>
      </c>
      <c r="R2267">
        <v>504</v>
      </c>
      <c r="S2267">
        <v>11740</v>
      </c>
      <c r="T2267">
        <v>770</v>
      </c>
      <c r="U2267">
        <v>115</v>
      </c>
      <c r="V2267">
        <v>18</v>
      </c>
      <c r="W2267">
        <v>440</v>
      </c>
      <c r="X2267">
        <v>440</v>
      </c>
      <c r="Y2267">
        <v>0</v>
      </c>
      <c r="Z2267">
        <v>0</v>
      </c>
      <c r="AA2267">
        <v>10147.450000000001</v>
      </c>
      <c r="AB2267">
        <v>0</v>
      </c>
      <c r="AC2267">
        <v>0</v>
      </c>
      <c r="AD2267">
        <v>17</v>
      </c>
      <c r="AE2267">
        <v>1</v>
      </c>
      <c r="AF2267">
        <v>435</v>
      </c>
      <c r="AG2267">
        <v>5</v>
      </c>
      <c r="AH2267">
        <v>28</v>
      </c>
      <c r="AI2267">
        <v>36</v>
      </c>
      <c r="AJ2267">
        <v>0</v>
      </c>
      <c r="AK2267">
        <v>0</v>
      </c>
      <c r="AL2267">
        <v>0</v>
      </c>
      <c r="AM2267">
        <v>0</v>
      </c>
      <c r="AN2267">
        <v>0</v>
      </c>
      <c r="AO2267">
        <v>321</v>
      </c>
      <c r="AP2267">
        <v>1169</v>
      </c>
      <c r="AQ2267">
        <v>327</v>
      </c>
      <c r="AR2267">
        <v>0</v>
      </c>
      <c r="AS2267">
        <v>103</v>
      </c>
      <c r="AT2267">
        <v>21</v>
      </c>
      <c r="AU2267">
        <v>29</v>
      </c>
      <c r="AV2267">
        <v>12</v>
      </c>
      <c r="AW2267">
        <v>29</v>
      </c>
      <c r="AX2267">
        <v>0</v>
      </c>
      <c r="AY2267">
        <v>169</v>
      </c>
      <c r="AZ2267">
        <v>270</v>
      </c>
      <c r="BA2267">
        <v>120</v>
      </c>
      <c r="BB2267">
        <v>26</v>
      </c>
      <c r="BC2267">
        <v>5</v>
      </c>
      <c r="BD2267">
        <v>5</v>
      </c>
      <c r="BE2267">
        <v>0</v>
      </c>
      <c r="BF2267">
        <v>463</v>
      </c>
      <c r="BG2267">
        <v>765</v>
      </c>
      <c r="BH2267">
        <v>0</v>
      </c>
      <c r="BI2267">
        <v>101</v>
      </c>
      <c r="BJ2267" s="2">
        <v>46132</v>
      </c>
      <c r="BK2267">
        <v>0</v>
      </c>
      <c r="BL2267" s="3" t="str">
        <f>VLOOKUP(O2267,DropDownList!$H$1:$I$7,2,FALSE)</f>
        <v>2023/24</v>
      </c>
      <c r="BM2267" s="3" t="str">
        <f t="shared" si="35"/>
        <v>VSUR</v>
      </c>
    </row>
    <row r="2268" spans="1:65" x14ac:dyDescent="0.2">
      <c r="A2268">
        <v>2026</v>
      </c>
      <c r="B2268">
        <v>4</v>
      </c>
      <c r="C2268" t="s">
        <v>216</v>
      </c>
      <c r="D2268" t="s">
        <v>224</v>
      </c>
      <c r="E2268" t="s">
        <v>39</v>
      </c>
      <c r="F2268">
        <v>9724</v>
      </c>
      <c r="G2268" t="s">
        <v>158</v>
      </c>
      <c r="H2268" t="s">
        <v>221</v>
      </c>
      <c r="I2268" t="s">
        <v>221</v>
      </c>
      <c r="J2268" s="1">
        <v>46113</v>
      </c>
      <c r="K2268" t="s">
        <v>440</v>
      </c>
      <c r="L2268">
        <v>1</v>
      </c>
      <c r="M2268" t="s">
        <v>441</v>
      </c>
      <c r="N2268" t="s">
        <v>442</v>
      </c>
      <c r="O2268" t="s">
        <v>149</v>
      </c>
      <c r="P2268" t="s">
        <v>160</v>
      </c>
      <c r="Q2268">
        <v>122227.52</v>
      </c>
      <c r="R2268">
        <v>399</v>
      </c>
      <c r="S2268">
        <v>285646</v>
      </c>
      <c r="T2268">
        <v>10557</v>
      </c>
      <c r="U2268">
        <v>219</v>
      </c>
      <c r="V2268">
        <v>127</v>
      </c>
      <c r="W2268">
        <v>50269.32</v>
      </c>
      <c r="X2268">
        <v>78302.320000000007</v>
      </c>
      <c r="Y2268">
        <v>0</v>
      </c>
      <c r="Z2268">
        <v>0</v>
      </c>
      <c r="AA2268">
        <v>152861.48000000001</v>
      </c>
      <c r="AB2268">
        <v>18363.18</v>
      </c>
      <c r="AC2268">
        <v>124656.94</v>
      </c>
      <c r="AD2268">
        <v>40</v>
      </c>
      <c r="AE2268">
        <v>87</v>
      </c>
      <c r="AF2268">
        <v>168</v>
      </c>
      <c r="AG2268">
        <v>149</v>
      </c>
      <c r="AH2268">
        <v>12</v>
      </c>
      <c r="AI2268">
        <v>70</v>
      </c>
      <c r="AJ2268">
        <v>0</v>
      </c>
      <c r="AK2268">
        <v>0</v>
      </c>
      <c r="AL2268">
        <v>0</v>
      </c>
      <c r="AM2268">
        <v>0</v>
      </c>
      <c r="AN2268">
        <v>0</v>
      </c>
      <c r="AO2268">
        <v>242</v>
      </c>
      <c r="AP2268">
        <v>502</v>
      </c>
      <c r="AQ2268">
        <v>238</v>
      </c>
      <c r="AR2268">
        <v>0</v>
      </c>
      <c r="AS2268">
        <v>19</v>
      </c>
      <c r="AT2268">
        <v>0</v>
      </c>
      <c r="AU2268">
        <v>3</v>
      </c>
      <c r="AV2268">
        <v>0</v>
      </c>
      <c r="AW2268">
        <v>15</v>
      </c>
      <c r="AX2268">
        <v>0</v>
      </c>
      <c r="AY2268">
        <v>60</v>
      </c>
      <c r="AZ2268">
        <v>80</v>
      </c>
      <c r="BA2268">
        <v>8</v>
      </c>
      <c r="BB2268">
        <v>17</v>
      </c>
      <c r="BC2268">
        <v>6</v>
      </c>
      <c r="BD2268">
        <v>0</v>
      </c>
      <c r="BE2268">
        <v>0</v>
      </c>
      <c r="BF2268">
        <v>363</v>
      </c>
      <c r="BG2268">
        <v>49665</v>
      </c>
      <c r="BH2268">
        <v>0</v>
      </c>
      <c r="BI2268">
        <v>199</v>
      </c>
      <c r="BJ2268" s="2">
        <v>46132</v>
      </c>
      <c r="BK2268">
        <v>0</v>
      </c>
      <c r="BL2268" s="3" t="str">
        <f>VLOOKUP(O2268,DropDownList!$H$1:$I$7,2,FALSE)</f>
        <v>2025/26</v>
      </c>
      <c r="BM2268" s="3" t="str">
        <f t="shared" si="35"/>
        <v>SC COURT</v>
      </c>
    </row>
    <row r="2269" spans="1:65" x14ac:dyDescent="0.2">
      <c r="A2269">
        <v>2026</v>
      </c>
      <c r="B2269">
        <v>4</v>
      </c>
      <c r="C2269" t="s">
        <v>216</v>
      </c>
      <c r="D2269" t="s">
        <v>224</v>
      </c>
      <c r="E2269" t="s">
        <v>39</v>
      </c>
      <c r="F2269">
        <v>9724</v>
      </c>
      <c r="G2269" t="s">
        <v>158</v>
      </c>
      <c r="H2269" t="s">
        <v>221</v>
      </c>
      <c r="I2269" t="s">
        <v>221</v>
      </c>
      <c r="J2269" s="1">
        <v>46113</v>
      </c>
      <c r="K2269" t="s">
        <v>440</v>
      </c>
      <c r="L2269">
        <v>1</v>
      </c>
      <c r="M2269" t="s">
        <v>441</v>
      </c>
      <c r="N2269" t="s">
        <v>442</v>
      </c>
      <c r="O2269" t="s">
        <v>149</v>
      </c>
      <c r="P2269" t="s">
        <v>161</v>
      </c>
      <c r="Q2269">
        <v>2623.64</v>
      </c>
      <c r="R2269">
        <v>379</v>
      </c>
      <c r="S2269">
        <v>12985</v>
      </c>
      <c r="T2269">
        <v>550</v>
      </c>
      <c r="U2269">
        <v>209</v>
      </c>
      <c r="V2269">
        <v>44</v>
      </c>
      <c r="W2269">
        <v>1710</v>
      </c>
      <c r="X2269">
        <v>1710</v>
      </c>
      <c r="Y2269">
        <v>0</v>
      </c>
      <c r="Z2269">
        <v>0</v>
      </c>
      <c r="AA2269">
        <v>9811.36</v>
      </c>
      <c r="AB2269">
        <v>0</v>
      </c>
      <c r="AC2269">
        <v>0</v>
      </c>
      <c r="AD2269">
        <v>44</v>
      </c>
      <c r="AE2269">
        <v>0</v>
      </c>
      <c r="AF2269">
        <v>290</v>
      </c>
      <c r="AG2269">
        <v>5</v>
      </c>
      <c r="AH2269">
        <v>12</v>
      </c>
      <c r="AI2269">
        <v>72</v>
      </c>
      <c r="AJ2269">
        <v>0</v>
      </c>
      <c r="AK2269">
        <v>0</v>
      </c>
      <c r="AL2269">
        <v>0</v>
      </c>
      <c r="AM2269">
        <v>0</v>
      </c>
      <c r="AN2269">
        <v>0</v>
      </c>
      <c r="AO2269">
        <v>231</v>
      </c>
      <c r="AP2269">
        <v>485</v>
      </c>
      <c r="AQ2269">
        <v>229</v>
      </c>
      <c r="AR2269">
        <v>0</v>
      </c>
      <c r="AS2269">
        <v>17</v>
      </c>
      <c r="AT2269">
        <v>0</v>
      </c>
      <c r="AU2269">
        <v>3</v>
      </c>
      <c r="AV2269">
        <v>0</v>
      </c>
      <c r="AW2269">
        <v>15</v>
      </c>
      <c r="AX2269">
        <v>0</v>
      </c>
      <c r="AY2269">
        <v>59</v>
      </c>
      <c r="AZ2269">
        <v>77</v>
      </c>
      <c r="BA2269">
        <v>8</v>
      </c>
      <c r="BB2269">
        <v>17</v>
      </c>
      <c r="BC2269">
        <v>6</v>
      </c>
      <c r="BD2269">
        <v>0</v>
      </c>
      <c r="BE2269">
        <v>0</v>
      </c>
      <c r="BF2269">
        <v>344</v>
      </c>
      <c r="BG2269">
        <v>2510</v>
      </c>
      <c r="BH2269">
        <v>0</v>
      </c>
      <c r="BI2269">
        <v>190</v>
      </c>
      <c r="BJ2269" s="2">
        <v>46132</v>
      </c>
      <c r="BK2269">
        <v>0</v>
      </c>
      <c r="BL2269" s="3" t="str">
        <f>VLOOKUP(O2269,DropDownList!$H$1:$I$7,2,FALSE)</f>
        <v>2025/26</v>
      </c>
      <c r="BM2269" s="3" t="str">
        <f t="shared" si="35"/>
        <v>VSUR</v>
      </c>
    </row>
    <row r="2270" spans="1:65" x14ac:dyDescent="0.2">
      <c r="A2270">
        <v>2026</v>
      </c>
      <c r="B2270">
        <v>4</v>
      </c>
      <c r="C2270" t="s">
        <v>216</v>
      </c>
      <c r="D2270" t="s">
        <v>224</v>
      </c>
      <c r="E2270" t="s">
        <v>39</v>
      </c>
      <c r="F2270">
        <v>9724</v>
      </c>
      <c r="G2270" t="s">
        <v>158</v>
      </c>
      <c r="H2270" t="s">
        <v>221</v>
      </c>
      <c r="I2270" t="s">
        <v>221</v>
      </c>
      <c r="J2270" s="1">
        <v>46113</v>
      </c>
      <c r="K2270" t="s">
        <v>440</v>
      </c>
      <c r="L2270">
        <v>1</v>
      </c>
      <c r="M2270" t="s">
        <v>441</v>
      </c>
      <c r="N2270" t="s">
        <v>442</v>
      </c>
      <c r="O2270" t="s">
        <v>149</v>
      </c>
      <c r="P2270" t="s">
        <v>159</v>
      </c>
      <c r="Q2270">
        <v>28218.3</v>
      </c>
      <c r="R2270">
        <v>4</v>
      </c>
      <c r="S2270">
        <v>138519.97</v>
      </c>
      <c r="T2270">
        <v>35</v>
      </c>
      <c r="U2270">
        <v>2</v>
      </c>
      <c r="V2270">
        <v>0</v>
      </c>
      <c r="W2270">
        <v>0</v>
      </c>
      <c r="X2270">
        <v>0</v>
      </c>
      <c r="Y2270">
        <v>0</v>
      </c>
      <c r="Z2270">
        <v>0</v>
      </c>
      <c r="AA2270">
        <v>110266.67</v>
      </c>
      <c r="AB2270">
        <v>0</v>
      </c>
      <c r="AC2270">
        <v>0</v>
      </c>
      <c r="AD2270">
        <v>0</v>
      </c>
      <c r="AE2270">
        <v>0</v>
      </c>
      <c r="AF2270">
        <v>1</v>
      </c>
      <c r="AG2270">
        <v>0</v>
      </c>
      <c r="AH2270">
        <v>0</v>
      </c>
      <c r="AI2270">
        <v>2</v>
      </c>
      <c r="AJ2270">
        <v>0</v>
      </c>
      <c r="AK2270">
        <v>0</v>
      </c>
      <c r="AL2270">
        <v>0</v>
      </c>
      <c r="AM2270">
        <v>0</v>
      </c>
      <c r="AN2270">
        <v>0</v>
      </c>
      <c r="AO2270">
        <v>1</v>
      </c>
      <c r="AP2270">
        <v>1</v>
      </c>
      <c r="AQ2270">
        <v>1</v>
      </c>
      <c r="AR2270">
        <v>0</v>
      </c>
      <c r="AS2270">
        <v>0</v>
      </c>
      <c r="AT2270">
        <v>0</v>
      </c>
      <c r="AU2270">
        <v>0</v>
      </c>
      <c r="AV2270">
        <v>0</v>
      </c>
      <c r="AW2270">
        <v>0</v>
      </c>
      <c r="AX2270">
        <v>0</v>
      </c>
      <c r="AY2270">
        <v>0</v>
      </c>
      <c r="AZ2270">
        <v>0</v>
      </c>
      <c r="BA2270">
        <v>0</v>
      </c>
      <c r="BB2270">
        <v>0</v>
      </c>
      <c r="BC2270">
        <v>0</v>
      </c>
      <c r="BD2270">
        <v>0</v>
      </c>
      <c r="BE2270">
        <v>0</v>
      </c>
      <c r="BF2270">
        <v>0</v>
      </c>
      <c r="BG2270">
        <v>28218.3</v>
      </c>
      <c r="BH2270">
        <v>1</v>
      </c>
      <c r="BI2270">
        <v>0</v>
      </c>
      <c r="BJ2270" s="2">
        <v>46132</v>
      </c>
      <c r="BK2270">
        <v>0</v>
      </c>
      <c r="BL2270" s="3" t="str">
        <f>VLOOKUP(O2270,DropDownList!$H$1:$I$7,2,FALSE)</f>
        <v>2025/26</v>
      </c>
      <c r="BM2270" s="3" t="str">
        <f t="shared" si="35"/>
        <v>CONF</v>
      </c>
    </row>
    <row r="2271" spans="1:65" x14ac:dyDescent="0.2">
      <c r="A2271">
        <v>2026</v>
      </c>
      <c r="B2271">
        <v>4</v>
      </c>
      <c r="C2271" t="s">
        <v>216</v>
      </c>
      <c r="D2271" t="s">
        <v>224</v>
      </c>
      <c r="E2271" t="s">
        <v>39</v>
      </c>
      <c r="F2271">
        <v>9724</v>
      </c>
      <c r="G2271" t="s">
        <v>158</v>
      </c>
      <c r="H2271" t="s">
        <v>221</v>
      </c>
      <c r="I2271" t="s">
        <v>221</v>
      </c>
      <c r="J2271" s="1">
        <v>46113</v>
      </c>
      <c r="K2271" t="s">
        <v>440</v>
      </c>
      <c r="L2271">
        <v>1</v>
      </c>
      <c r="M2271" t="s">
        <v>441</v>
      </c>
      <c r="N2271" t="s">
        <v>442</v>
      </c>
      <c r="O2271" t="s">
        <v>147</v>
      </c>
      <c r="P2271" t="s">
        <v>161</v>
      </c>
      <c r="Q2271">
        <v>1412.08</v>
      </c>
      <c r="R2271">
        <v>571</v>
      </c>
      <c r="S2271">
        <v>31080</v>
      </c>
      <c r="T2271">
        <v>1020</v>
      </c>
      <c r="U2271">
        <v>172</v>
      </c>
      <c r="V2271">
        <v>27</v>
      </c>
      <c r="W2271">
        <v>597.08000000000004</v>
      </c>
      <c r="X2271">
        <v>597.08000000000004</v>
      </c>
      <c r="Y2271">
        <v>0</v>
      </c>
      <c r="Z2271">
        <v>0</v>
      </c>
      <c r="AA2271">
        <v>28647.919999999998</v>
      </c>
      <c r="AB2271">
        <v>0</v>
      </c>
      <c r="AC2271">
        <v>0</v>
      </c>
      <c r="AD2271">
        <v>26</v>
      </c>
      <c r="AE2271">
        <v>1</v>
      </c>
      <c r="AF2271">
        <v>470</v>
      </c>
      <c r="AG2271">
        <v>1</v>
      </c>
      <c r="AH2271">
        <v>33</v>
      </c>
      <c r="AI2271">
        <v>67</v>
      </c>
      <c r="AJ2271">
        <v>0</v>
      </c>
      <c r="AK2271">
        <v>0</v>
      </c>
      <c r="AL2271">
        <v>0</v>
      </c>
      <c r="AM2271">
        <v>0</v>
      </c>
      <c r="AN2271">
        <v>0</v>
      </c>
      <c r="AO2271">
        <v>342</v>
      </c>
      <c r="AP2271">
        <v>1020</v>
      </c>
      <c r="AQ2271">
        <v>326</v>
      </c>
      <c r="AR2271">
        <v>1</v>
      </c>
      <c r="AS2271">
        <v>56</v>
      </c>
      <c r="AT2271">
        <v>2</v>
      </c>
      <c r="AU2271">
        <v>21</v>
      </c>
      <c r="AV2271">
        <v>11</v>
      </c>
      <c r="AW2271">
        <v>29</v>
      </c>
      <c r="AX2271">
        <v>0</v>
      </c>
      <c r="AY2271">
        <v>152</v>
      </c>
      <c r="AZ2271">
        <v>230</v>
      </c>
      <c r="BA2271">
        <v>76</v>
      </c>
      <c r="BB2271">
        <v>29</v>
      </c>
      <c r="BC2271">
        <v>7</v>
      </c>
      <c r="BD2271">
        <v>1</v>
      </c>
      <c r="BE2271">
        <v>0</v>
      </c>
      <c r="BF2271">
        <v>536</v>
      </c>
      <c r="BG2271">
        <v>1400</v>
      </c>
      <c r="BH2271">
        <v>0</v>
      </c>
      <c r="BI2271">
        <v>165</v>
      </c>
      <c r="BJ2271" s="2">
        <v>46132</v>
      </c>
      <c r="BK2271">
        <v>0</v>
      </c>
      <c r="BL2271" s="3" t="str">
        <f>VLOOKUP(O2271,DropDownList!$H$1:$I$7,2,FALSE)</f>
        <v>2024/25</v>
      </c>
      <c r="BM2271" s="3" t="str">
        <f t="shared" si="35"/>
        <v>VSUR</v>
      </c>
    </row>
    <row r="2272" spans="1:65" x14ac:dyDescent="0.2">
      <c r="A2272">
        <v>2026</v>
      </c>
      <c r="B2272">
        <v>4</v>
      </c>
      <c r="C2272" t="s">
        <v>216</v>
      </c>
      <c r="D2272" t="s">
        <v>224</v>
      </c>
      <c r="E2272" t="s">
        <v>39</v>
      </c>
      <c r="F2272">
        <v>9724</v>
      </c>
      <c r="G2272" t="s">
        <v>158</v>
      </c>
      <c r="H2272" t="s">
        <v>221</v>
      </c>
      <c r="I2272" t="s">
        <v>221</v>
      </c>
      <c r="J2272" s="1">
        <v>46113</v>
      </c>
      <c r="K2272" t="s">
        <v>440</v>
      </c>
      <c r="L2272">
        <v>1</v>
      </c>
      <c r="M2272" t="s">
        <v>441</v>
      </c>
      <c r="N2272" t="s">
        <v>442</v>
      </c>
      <c r="O2272" t="s">
        <v>147</v>
      </c>
      <c r="P2272" t="s">
        <v>159</v>
      </c>
      <c r="Q2272">
        <v>0</v>
      </c>
      <c r="R2272">
        <v>9</v>
      </c>
      <c r="S2272">
        <v>173795.71</v>
      </c>
      <c r="T2272">
        <v>20</v>
      </c>
      <c r="U2272">
        <v>0</v>
      </c>
      <c r="V2272">
        <v>0</v>
      </c>
      <c r="W2272">
        <v>0</v>
      </c>
      <c r="X2272">
        <v>0</v>
      </c>
      <c r="Y2272">
        <v>0</v>
      </c>
      <c r="Z2272">
        <v>0</v>
      </c>
      <c r="AA2272">
        <v>173775.71</v>
      </c>
      <c r="AB2272">
        <v>0</v>
      </c>
      <c r="AC2272">
        <v>0</v>
      </c>
      <c r="AD2272">
        <v>0</v>
      </c>
      <c r="AE2272">
        <v>0</v>
      </c>
      <c r="AF2272">
        <v>8</v>
      </c>
      <c r="AG2272">
        <v>0</v>
      </c>
      <c r="AH2272">
        <v>0</v>
      </c>
      <c r="AI2272">
        <v>0</v>
      </c>
      <c r="AJ2272">
        <v>0</v>
      </c>
      <c r="AK2272">
        <v>0</v>
      </c>
      <c r="AL2272">
        <v>0</v>
      </c>
      <c r="AM2272">
        <v>0</v>
      </c>
      <c r="AN2272">
        <v>0</v>
      </c>
      <c r="AO2272">
        <v>1</v>
      </c>
      <c r="AP2272">
        <v>1</v>
      </c>
      <c r="AQ2272">
        <v>1</v>
      </c>
      <c r="AR2272">
        <v>0</v>
      </c>
      <c r="AS2272">
        <v>0</v>
      </c>
      <c r="AT2272">
        <v>0</v>
      </c>
      <c r="AU2272">
        <v>0</v>
      </c>
      <c r="AV2272">
        <v>0</v>
      </c>
      <c r="AW2272">
        <v>0</v>
      </c>
      <c r="AX2272">
        <v>0</v>
      </c>
      <c r="AY2272">
        <v>0</v>
      </c>
      <c r="AZ2272">
        <v>0</v>
      </c>
      <c r="BA2272">
        <v>0</v>
      </c>
      <c r="BB2272">
        <v>0</v>
      </c>
      <c r="BC2272">
        <v>0</v>
      </c>
      <c r="BD2272">
        <v>0</v>
      </c>
      <c r="BE2272">
        <v>0</v>
      </c>
      <c r="BF2272">
        <v>0</v>
      </c>
      <c r="BG2272">
        <v>0</v>
      </c>
      <c r="BH2272">
        <v>1</v>
      </c>
      <c r="BI2272">
        <v>0</v>
      </c>
      <c r="BJ2272" s="2">
        <v>46132</v>
      </c>
      <c r="BK2272">
        <v>0</v>
      </c>
      <c r="BL2272" s="3" t="str">
        <f>VLOOKUP(O2272,DropDownList!$H$1:$I$7,2,FALSE)</f>
        <v>2024/25</v>
      </c>
      <c r="BM2272" s="3" t="str">
        <f t="shared" si="35"/>
        <v>CONF</v>
      </c>
    </row>
    <row r="2273" spans="1:65" x14ac:dyDescent="0.2">
      <c r="A2273">
        <v>2026</v>
      </c>
      <c r="B2273">
        <v>4</v>
      </c>
      <c r="C2273" t="s">
        <v>216</v>
      </c>
      <c r="D2273" t="s">
        <v>224</v>
      </c>
      <c r="E2273" t="s">
        <v>39</v>
      </c>
      <c r="F2273">
        <v>9724</v>
      </c>
      <c r="G2273" t="s">
        <v>158</v>
      </c>
      <c r="H2273" t="s">
        <v>221</v>
      </c>
      <c r="I2273" t="s">
        <v>221</v>
      </c>
      <c r="J2273" s="1">
        <v>46113</v>
      </c>
      <c r="K2273" t="s">
        <v>440</v>
      </c>
      <c r="L2273">
        <v>1</v>
      </c>
      <c r="M2273" t="s">
        <v>441</v>
      </c>
      <c r="N2273" t="s">
        <v>442</v>
      </c>
      <c r="O2273" t="s">
        <v>156</v>
      </c>
      <c r="P2273" t="s">
        <v>160</v>
      </c>
      <c r="Q2273">
        <v>48512.160000000003</v>
      </c>
      <c r="R2273">
        <v>588</v>
      </c>
      <c r="S2273">
        <v>306933.2</v>
      </c>
      <c r="T2273">
        <v>16987.23</v>
      </c>
      <c r="U2273">
        <v>143</v>
      </c>
      <c r="V2273">
        <v>53</v>
      </c>
      <c r="W2273">
        <v>23021.73</v>
      </c>
      <c r="X2273">
        <v>25818.81</v>
      </c>
      <c r="Y2273">
        <v>0</v>
      </c>
      <c r="Z2273">
        <v>0</v>
      </c>
      <c r="AA2273">
        <v>241433.81</v>
      </c>
      <c r="AB2273">
        <v>64736.76</v>
      </c>
      <c r="AC2273">
        <v>166519.6</v>
      </c>
      <c r="AD2273">
        <v>24</v>
      </c>
      <c r="AE2273">
        <v>29</v>
      </c>
      <c r="AF2273">
        <v>405</v>
      </c>
      <c r="AG2273">
        <v>99</v>
      </c>
      <c r="AH2273">
        <v>32</v>
      </c>
      <c r="AI2273">
        <v>44</v>
      </c>
      <c r="AJ2273">
        <v>0</v>
      </c>
      <c r="AK2273">
        <v>0</v>
      </c>
      <c r="AL2273">
        <v>0</v>
      </c>
      <c r="AM2273">
        <v>0</v>
      </c>
      <c r="AN2273">
        <v>0</v>
      </c>
      <c r="AO2273">
        <v>379</v>
      </c>
      <c r="AP2273">
        <v>1417</v>
      </c>
      <c r="AQ2273">
        <v>386</v>
      </c>
      <c r="AR2273">
        <v>0</v>
      </c>
      <c r="AS2273">
        <v>121</v>
      </c>
      <c r="AT2273">
        <v>30</v>
      </c>
      <c r="AU2273">
        <v>38</v>
      </c>
      <c r="AV2273">
        <v>14</v>
      </c>
      <c r="AW2273">
        <v>34</v>
      </c>
      <c r="AX2273">
        <v>0</v>
      </c>
      <c r="AY2273">
        <v>204</v>
      </c>
      <c r="AZ2273">
        <v>329</v>
      </c>
      <c r="BA2273">
        <v>154</v>
      </c>
      <c r="BB2273">
        <v>32</v>
      </c>
      <c r="BC2273">
        <v>9</v>
      </c>
      <c r="BD2273">
        <v>5</v>
      </c>
      <c r="BE2273">
        <v>0</v>
      </c>
      <c r="BF2273">
        <v>542</v>
      </c>
      <c r="BG2273">
        <v>16634</v>
      </c>
      <c r="BH2273">
        <v>8</v>
      </c>
      <c r="BI2273">
        <v>126</v>
      </c>
      <c r="BJ2273" s="2">
        <v>46132</v>
      </c>
      <c r="BK2273">
        <v>0</v>
      </c>
      <c r="BL2273" s="3" t="str">
        <f>VLOOKUP(O2273,DropDownList!$H$1:$I$7,2,FALSE)</f>
        <v>2023/24</v>
      </c>
      <c r="BM2273" s="3" t="str">
        <f t="shared" si="35"/>
        <v>SC COURT</v>
      </c>
    </row>
    <row r="2274" spans="1:65" x14ac:dyDescent="0.2">
      <c r="A2274">
        <v>2026</v>
      </c>
      <c r="B2274">
        <v>4</v>
      </c>
      <c r="C2274" t="s">
        <v>216</v>
      </c>
      <c r="D2274" t="s">
        <v>225</v>
      </c>
      <c r="E2274" t="s">
        <v>40</v>
      </c>
      <c r="F2274">
        <v>9366</v>
      </c>
      <c r="G2274" t="s">
        <v>141</v>
      </c>
      <c r="H2274" t="s">
        <v>218</v>
      </c>
      <c r="I2274" t="s">
        <v>142</v>
      </c>
      <c r="J2274" s="1">
        <v>46113</v>
      </c>
      <c r="K2274" t="s">
        <v>440</v>
      </c>
      <c r="L2274">
        <v>1</v>
      </c>
      <c r="M2274" t="s">
        <v>441</v>
      </c>
      <c r="N2274" t="s">
        <v>442</v>
      </c>
      <c r="O2274" t="s">
        <v>156</v>
      </c>
      <c r="P2274" t="s">
        <v>150</v>
      </c>
      <c r="Q2274">
        <v>82752.350000000006</v>
      </c>
      <c r="R2274">
        <v>1300</v>
      </c>
      <c r="S2274">
        <v>228087.05</v>
      </c>
      <c r="T2274">
        <v>36625.339999999997</v>
      </c>
      <c r="U2274">
        <v>507</v>
      </c>
      <c r="V2274">
        <v>261</v>
      </c>
      <c r="W2274">
        <v>50271.5</v>
      </c>
      <c r="X2274">
        <v>51246.5</v>
      </c>
      <c r="Y2274">
        <v>1124</v>
      </c>
      <c r="Z2274">
        <v>191461.71</v>
      </c>
      <c r="AA2274">
        <v>108709.36</v>
      </c>
      <c r="AB2274">
        <v>32099.23</v>
      </c>
      <c r="AC2274">
        <v>76610.13</v>
      </c>
      <c r="AD2274">
        <v>204</v>
      </c>
      <c r="AE2274">
        <v>57</v>
      </c>
      <c r="AF2274">
        <v>605</v>
      </c>
      <c r="AG2274">
        <v>170</v>
      </c>
      <c r="AH2274">
        <v>176</v>
      </c>
      <c r="AI2274">
        <v>337</v>
      </c>
      <c r="AJ2274">
        <v>170</v>
      </c>
      <c r="AK2274">
        <v>101</v>
      </c>
      <c r="AL2274">
        <v>10</v>
      </c>
      <c r="AM2274">
        <v>72</v>
      </c>
      <c r="AN2274">
        <v>9</v>
      </c>
      <c r="AO2274">
        <v>972</v>
      </c>
      <c r="AP2274">
        <v>5159</v>
      </c>
      <c r="AQ2274">
        <v>995</v>
      </c>
      <c r="AR2274">
        <v>0</v>
      </c>
      <c r="AS2274">
        <v>789</v>
      </c>
      <c r="AT2274">
        <v>194</v>
      </c>
      <c r="AU2274">
        <v>24</v>
      </c>
      <c r="AV2274">
        <v>9</v>
      </c>
      <c r="AW2274">
        <v>2</v>
      </c>
      <c r="AX2274">
        <v>0</v>
      </c>
      <c r="AY2274">
        <v>638</v>
      </c>
      <c r="AZ2274">
        <v>1373</v>
      </c>
      <c r="BA2274">
        <v>907</v>
      </c>
      <c r="BB2274">
        <v>52</v>
      </c>
      <c r="BC2274">
        <v>28</v>
      </c>
      <c r="BD2274">
        <v>5</v>
      </c>
      <c r="BE2274">
        <v>2</v>
      </c>
      <c r="BF2274">
        <v>983</v>
      </c>
      <c r="BG2274">
        <v>58421.85</v>
      </c>
      <c r="BH2274">
        <v>12</v>
      </c>
      <c r="BI2274">
        <v>507</v>
      </c>
      <c r="BJ2274" s="2">
        <v>46132</v>
      </c>
      <c r="BK2274">
        <v>0</v>
      </c>
      <c r="BL2274" s="3" t="str">
        <f>VLOOKUP(O2274,DropDownList!$H$1:$I$7,2,FALSE)</f>
        <v>2023/24</v>
      </c>
      <c r="BM2274" s="3" t="str">
        <f t="shared" si="35"/>
        <v>FISCAL FINES</v>
      </c>
    </row>
    <row r="2275" spans="1:65" x14ac:dyDescent="0.2">
      <c r="A2275">
        <v>2026</v>
      </c>
      <c r="B2275">
        <v>4</v>
      </c>
      <c r="C2275" t="s">
        <v>216</v>
      </c>
      <c r="D2275" t="s">
        <v>225</v>
      </c>
      <c r="E2275" t="s">
        <v>40</v>
      </c>
      <c r="F2275">
        <v>9366</v>
      </c>
      <c r="G2275" t="s">
        <v>141</v>
      </c>
      <c r="H2275" t="s">
        <v>218</v>
      </c>
      <c r="I2275" t="s">
        <v>142</v>
      </c>
      <c r="J2275" s="1">
        <v>46113</v>
      </c>
      <c r="K2275" t="s">
        <v>440</v>
      </c>
      <c r="L2275">
        <v>1</v>
      </c>
      <c r="M2275" t="s">
        <v>441</v>
      </c>
      <c r="N2275" t="s">
        <v>442</v>
      </c>
      <c r="O2275" t="s">
        <v>149</v>
      </c>
      <c r="P2275" t="s">
        <v>150</v>
      </c>
      <c r="Q2275">
        <v>58126.31</v>
      </c>
      <c r="R2275">
        <v>583</v>
      </c>
      <c r="S2275">
        <v>97827.26</v>
      </c>
      <c r="T2275">
        <v>11595.62</v>
      </c>
      <c r="U2275">
        <v>364</v>
      </c>
      <c r="V2275">
        <v>227</v>
      </c>
      <c r="W2275">
        <v>33283.99</v>
      </c>
      <c r="X2275">
        <v>38438.21</v>
      </c>
      <c r="Y2275">
        <v>533</v>
      </c>
      <c r="Z2275">
        <v>86231.64</v>
      </c>
      <c r="AA2275">
        <v>28105.33</v>
      </c>
      <c r="AB2275">
        <v>8053.71</v>
      </c>
      <c r="AC2275">
        <v>20051.62</v>
      </c>
      <c r="AD2275">
        <v>199</v>
      </c>
      <c r="AE2275">
        <v>28</v>
      </c>
      <c r="AF2275">
        <v>168</v>
      </c>
      <c r="AG2275">
        <v>62</v>
      </c>
      <c r="AH2275">
        <v>50</v>
      </c>
      <c r="AI2275">
        <v>302</v>
      </c>
      <c r="AJ2275">
        <v>93</v>
      </c>
      <c r="AK2275">
        <v>37</v>
      </c>
      <c r="AL2275">
        <v>9</v>
      </c>
      <c r="AM2275">
        <v>19</v>
      </c>
      <c r="AN2275">
        <v>2</v>
      </c>
      <c r="AO2275">
        <v>413</v>
      </c>
      <c r="AP2275">
        <v>1088</v>
      </c>
      <c r="AQ2275">
        <v>405</v>
      </c>
      <c r="AR2275">
        <v>0</v>
      </c>
      <c r="AS2275">
        <v>109</v>
      </c>
      <c r="AT2275">
        <v>27</v>
      </c>
      <c r="AU2275">
        <v>1</v>
      </c>
      <c r="AV2275">
        <v>0</v>
      </c>
      <c r="AW2275">
        <v>0</v>
      </c>
      <c r="AX2275">
        <v>0</v>
      </c>
      <c r="AY2275">
        <v>138</v>
      </c>
      <c r="AZ2275">
        <v>198</v>
      </c>
      <c r="BA2275">
        <v>40</v>
      </c>
      <c r="BB2275">
        <v>17</v>
      </c>
      <c r="BC2275">
        <v>2</v>
      </c>
      <c r="BD2275">
        <v>2</v>
      </c>
      <c r="BE2275">
        <v>0</v>
      </c>
      <c r="BF2275">
        <v>436</v>
      </c>
      <c r="BG2275">
        <v>49059.97</v>
      </c>
      <c r="BH2275">
        <v>1</v>
      </c>
      <c r="BI2275">
        <v>364</v>
      </c>
      <c r="BJ2275" s="2">
        <v>46132</v>
      </c>
      <c r="BK2275">
        <v>0</v>
      </c>
      <c r="BL2275" s="3" t="str">
        <f>VLOOKUP(O2275,DropDownList!$H$1:$I$7,2,FALSE)</f>
        <v>2025/26</v>
      </c>
      <c r="BM2275" s="3" t="str">
        <f t="shared" si="35"/>
        <v>FISCAL FINES</v>
      </c>
    </row>
    <row r="2276" spans="1:65" x14ac:dyDescent="0.2">
      <c r="A2276">
        <v>2026</v>
      </c>
      <c r="B2276">
        <v>4</v>
      </c>
      <c r="C2276" t="s">
        <v>216</v>
      </c>
      <c r="D2276" t="s">
        <v>225</v>
      </c>
      <c r="E2276" t="s">
        <v>40</v>
      </c>
      <c r="F2276">
        <v>9366</v>
      </c>
      <c r="G2276" t="s">
        <v>141</v>
      </c>
      <c r="H2276" t="s">
        <v>218</v>
      </c>
      <c r="I2276" t="s">
        <v>142</v>
      </c>
      <c r="J2276" s="1">
        <v>46113</v>
      </c>
      <c r="K2276" t="s">
        <v>440</v>
      </c>
      <c r="L2276">
        <v>1</v>
      </c>
      <c r="M2276" t="s">
        <v>441</v>
      </c>
      <c r="N2276" t="s">
        <v>442</v>
      </c>
      <c r="O2276" t="s">
        <v>147</v>
      </c>
      <c r="P2276" t="s">
        <v>146</v>
      </c>
      <c r="Q2276">
        <v>2610.14</v>
      </c>
      <c r="R2276">
        <v>730</v>
      </c>
      <c r="S2276">
        <v>11150</v>
      </c>
      <c r="T2276">
        <v>120</v>
      </c>
      <c r="U2276">
        <v>308</v>
      </c>
      <c r="V2276">
        <v>90</v>
      </c>
      <c r="W2276">
        <v>1315</v>
      </c>
      <c r="X2276">
        <v>1315</v>
      </c>
      <c r="Y2276">
        <v>0</v>
      </c>
      <c r="Z2276">
        <v>0</v>
      </c>
      <c r="AA2276">
        <v>8419.86</v>
      </c>
      <c r="AB2276">
        <v>0</v>
      </c>
      <c r="AC2276">
        <v>0</v>
      </c>
      <c r="AD2276">
        <v>88</v>
      </c>
      <c r="AE2276">
        <v>2</v>
      </c>
      <c r="AF2276">
        <v>543</v>
      </c>
      <c r="AG2276">
        <v>6</v>
      </c>
      <c r="AH2276">
        <v>9</v>
      </c>
      <c r="AI2276">
        <v>172</v>
      </c>
      <c r="AJ2276">
        <v>0</v>
      </c>
      <c r="AK2276">
        <v>0</v>
      </c>
      <c r="AL2276">
        <v>0</v>
      </c>
      <c r="AM2276">
        <v>0</v>
      </c>
      <c r="AN2276">
        <v>0</v>
      </c>
      <c r="AO2276">
        <v>509</v>
      </c>
      <c r="AP2276">
        <v>2188</v>
      </c>
      <c r="AQ2276">
        <v>483</v>
      </c>
      <c r="AR2276">
        <v>0</v>
      </c>
      <c r="AS2276">
        <v>347</v>
      </c>
      <c r="AT2276">
        <v>116</v>
      </c>
      <c r="AU2276">
        <v>24</v>
      </c>
      <c r="AV2276">
        <v>10</v>
      </c>
      <c r="AW2276">
        <v>3</v>
      </c>
      <c r="AX2276">
        <v>0</v>
      </c>
      <c r="AY2276">
        <v>225</v>
      </c>
      <c r="AZ2276">
        <v>470</v>
      </c>
      <c r="BA2276">
        <v>264</v>
      </c>
      <c r="BB2276">
        <v>63</v>
      </c>
      <c r="BC2276">
        <v>28</v>
      </c>
      <c r="BD2276">
        <v>2</v>
      </c>
      <c r="BE2276">
        <v>0</v>
      </c>
      <c r="BF2276">
        <v>726</v>
      </c>
      <c r="BG2276">
        <v>2590</v>
      </c>
      <c r="BH2276">
        <v>0</v>
      </c>
      <c r="BI2276">
        <v>307</v>
      </c>
      <c r="BJ2276" s="2">
        <v>46132</v>
      </c>
      <c r="BK2276">
        <v>0</v>
      </c>
      <c r="BL2276" s="3" t="str">
        <f>VLOOKUP(O2276,DropDownList!$H$1:$I$7,2,FALSE)</f>
        <v>2024/25</v>
      </c>
      <c r="BM2276" s="3" t="str">
        <f t="shared" si="35"/>
        <v>VSUR</v>
      </c>
    </row>
    <row r="2277" spans="1:65" x14ac:dyDescent="0.2">
      <c r="A2277">
        <v>2026</v>
      </c>
      <c r="B2277">
        <v>4</v>
      </c>
      <c r="C2277" t="s">
        <v>216</v>
      </c>
      <c r="D2277" t="s">
        <v>225</v>
      </c>
      <c r="E2277" t="s">
        <v>40</v>
      </c>
      <c r="F2277">
        <v>9366</v>
      </c>
      <c r="G2277" t="s">
        <v>141</v>
      </c>
      <c r="H2277" t="s">
        <v>218</v>
      </c>
      <c r="I2277" t="s">
        <v>142</v>
      </c>
      <c r="J2277" s="1">
        <v>46113</v>
      </c>
      <c r="K2277" t="s">
        <v>440</v>
      </c>
      <c r="L2277">
        <v>1</v>
      </c>
      <c r="M2277" t="s">
        <v>441</v>
      </c>
      <c r="N2277" t="s">
        <v>442</v>
      </c>
      <c r="O2277" t="s">
        <v>147</v>
      </c>
      <c r="P2277" t="s">
        <v>154</v>
      </c>
      <c r="Q2277">
        <v>70270.59</v>
      </c>
      <c r="R2277">
        <v>739</v>
      </c>
      <c r="S2277">
        <v>193532.5</v>
      </c>
      <c r="T2277">
        <v>3945.21</v>
      </c>
      <c r="U2277">
        <v>312</v>
      </c>
      <c r="V2277">
        <v>152</v>
      </c>
      <c r="W2277">
        <v>33661.69</v>
      </c>
      <c r="X2277">
        <v>34996.69</v>
      </c>
      <c r="Y2277">
        <v>0</v>
      </c>
      <c r="Z2277">
        <v>0</v>
      </c>
      <c r="AA2277">
        <v>119316.7</v>
      </c>
      <c r="AB2277">
        <v>2634.56</v>
      </c>
      <c r="AC2277">
        <v>108252.28</v>
      </c>
      <c r="AD2277">
        <v>87</v>
      </c>
      <c r="AE2277">
        <v>65</v>
      </c>
      <c r="AF2277">
        <v>413</v>
      </c>
      <c r="AG2277">
        <v>142</v>
      </c>
      <c r="AH2277">
        <v>10</v>
      </c>
      <c r="AI2277">
        <v>170</v>
      </c>
      <c r="AJ2277">
        <v>0</v>
      </c>
      <c r="AK2277">
        <v>0</v>
      </c>
      <c r="AL2277">
        <v>0</v>
      </c>
      <c r="AM2277">
        <v>0</v>
      </c>
      <c r="AN2277">
        <v>0</v>
      </c>
      <c r="AO2277">
        <v>514</v>
      </c>
      <c r="AP2277">
        <v>2202</v>
      </c>
      <c r="AQ2277">
        <v>485</v>
      </c>
      <c r="AR2277">
        <v>0</v>
      </c>
      <c r="AS2277">
        <v>348</v>
      </c>
      <c r="AT2277">
        <v>115</v>
      </c>
      <c r="AU2277">
        <v>24</v>
      </c>
      <c r="AV2277">
        <v>10</v>
      </c>
      <c r="AW2277">
        <v>5</v>
      </c>
      <c r="AX2277">
        <v>0</v>
      </c>
      <c r="AY2277">
        <v>228</v>
      </c>
      <c r="AZ2277">
        <v>474</v>
      </c>
      <c r="BA2277">
        <v>265</v>
      </c>
      <c r="BB2277">
        <v>63</v>
      </c>
      <c r="BC2277">
        <v>28</v>
      </c>
      <c r="BD2277">
        <v>2</v>
      </c>
      <c r="BE2277">
        <v>0</v>
      </c>
      <c r="BF2277">
        <v>733</v>
      </c>
      <c r="BG2277">
        <v>44636.77</v>
      </c>
      <c r="BH2277">
        <v>4</v>
      </c>
      <c r="BI2277">
        <v>311</v>
      </c>
      <c r="BJ2277" s="2">
        <v>46132</v>
      </c>
      <c r="BK2277">
        <v>0</v>
      </c>
      <c r="BL2277" s="3" t="str">
        <f>VLOOKUP(O2277,DropDownList!$H$1:$I$7,2,FALSE)</f>
        <v>2024/25</v>
      </c>
      <c r="BM2277" s="3" t="str">
        <f t="shared" si="35"/>
        <v>JP COURT</v>
      </c>
    </row>
    <row r="2278" spans="1:65" x14ac:dyDescent="0.2">
      <c r="A2278">
        <v>2026</v>
      </c>
      <c r="B2278">
        <v>4</v>
      </c>
      <c r="C2278" t="s">
        <v>216</v>
      </c>
      <c r="D2278" t="s">
        <v>225</v>
      </c>
      <c r="E2278" t="s">
        <v>40</v>
      </c>
      <c r="F2278">
        <v>9366</v>
      </c>
      <c r="G2278" t="s">
        <v>141</v>
      </c>
      <c r="H2278" t="s">
        <v>218</v>
      </c>
      <c r="I2278" t="s">
        <v>142</v>
      </c>
      <c r="J2278" s="1">
        <v>46113</v>
      </c>
      <c r="K2278" t="s">
        <v>440</v>
      </c>
      <c r="L2278">
        <v>1</v>
      </c>
      <c r="M2278" t="s">
        <v>441</v>
      </c>
      <c r="N2278" t="s">
        <v>442</v>
      </c>
      <c r="O2278" t="s">
        <v>147</v>
      </c>
      <c r="P2278" t="s">
        <v>150</v>
      </c>
      <c r="Q2278">
        <v>71966.210000000006</v>
      </c>
      <c r="R2278">
        <v>949</v>
      </c>
      <c r="S2278">
        <v>165678.96</v>
      </c>
      <c r="T2278">
        <v>28821.83</v>
      </c>
      <c r="U2278">
        <v>454</v>
      </c>
      <c r="V2278">
        <v>239</v>
      </c>
      <c r="W2278">
        <v>40698.25</v>
      </c>
      <c r="X2278">
        <v>43379.62</v>
      </c>
      <c r="Y2278">
        <v>800</v>
      </c>
      <c r="Z2278">
        <v>136857.13</v>
      </c>
      <c r="AA2278">
        <v>64890.92</v>
      </c>
      <c r="AB2278">
        <v>21427.19</v>
      </c>
      <c r="AC2278">
        <v>43463.73</v>
      </c>
      <c r="AD2278">
        <v>192</v>
      </c>
      <c r="AE2278">
        <v>47</v>
      </c>
      <c r="AF2278">
        <v>341</v>
      </c>
      <c r="AG2278">
        <v>131</v>
      </c>
      <c r="AH2278">
        <v>149</v>
      </c>
      <c r="AI2278">
        <v>323</v>
      </c>
      <c r="AJ2278">
        <v>122</v>
      </c>
      <c r="AK2278">
        <v>67</v>
      </c>
      <c r="AL2278">
        <v>17</v>
      </c>
      <c r="AM2278">
        <v>46</v>
      </c>
      <c r="AN2278">
        <v>8</v>
      </c>
      <c r="AO2278">
        <v>700</v>
      </c>
      <c r="AP2278">
        <v>2702</v>
      </c>
      <c r="AQ2278">
        <v>682</v>
      </c>
      <c r="AR2278">
        <v>2</v>
      </c>
      <c r="AS2278">
        <v>319</v>
      </c>
      <c r="AT2278">
        <v>65</v>
      </c>
      <c r="AU2278">
        <v>10</v>
      </c>
      <c r="AV2278">
        <v>5</v>
      </c>
      <c r="AW2278">
        <v>0</v>
      </c>
      <c r="AX2278">
        <v>0</v>
      </c>
      <c r="AY2278">
        <v>374</v>
      </c>
      <c r="AZ2278">
        <v>654</v>
      </c>
      <c r="BA2278">
        <v>349</v>
      </c>
      <c r="BB2278">
        <v>35</v>
      </c>
      <c r="BC2278">
        <v>15</v>
      </c>
      <c r="BD2278">
        <v>1</v>
      </c>
      <c r="BE2278">
        <v>1</v>
      </c>
      <c r="BF2278">
        <v>722</v>
      </c>
      <c r="BG2278">
        <v>54146.559999999998</v>
      </c>
      <c r="BH2278">
        <v>5</v>
      </c>
      <c r="BI2278">
        <v>454</v>
      </c>
      <c r="BJ2278" s="2">
        <v>46132</v>
      </c>
      <c r="BK2278">
        <v>0</v>
      </c>
      <c r="BL2278" s="3" t="str">
        <f>VLOOKUP(O2278,DropDownList!$H$1:$I$7,2,FALSE)</f>
        <v>2024/25</v>
      </c>
      <c r="BM2278" s="3" t="str">
        <f t="shared" si="35"/>
        <v>FISCAL FINES</v>
      </c>
    </row>
    <row r="2279" spans="1:65" x14ac:dyDescent="0.2">
      <c r="A2279">
        <v>2026</v>
      </c>
      <c r="B2279">
        <v>4</v>
      </c>
      <c r="C2279" t="s">
        <v>216</v>
      </c>
      <c r="D2279" t="s">
        <v>225</v>
      </c>
      <c r="E2279" t="s">
        <v>40</v>
      </c>
      <c r="F2279">
        <v>9366</v>
      </c>
      <c r="G2279" t="s">
        <v>141</v>
      </c>
      <c r="H2279" t="s">
        <v>218</v>
      </c>
      <c r="I2279" t="s">
        <v>142</v>
      </c>
      <c r="J2279" s="1">
        <v>46113</v>
      </c>
      <c r="K2279" t="s">
        <v>440</v>
      </c>
      <c r="L2279">
        <v>1</v>
      </c>
      <c r="M2279" t="s">
        <v>441</v>
      </c>
      <c r="N2279" t="s">
        <v>442</v>
      </c>
      <c r="O2279" t="s">
        <v>149</v>
      </c>
      <c r="P2279" t="s">
        <v>146</v>
      </c>
      <c r="Q2279">
        <v>2220</v>
      </c>
      <c r="R2279">
        <v>433</v>
      </c>
      <c r="S2279">
        <v>7070</v>
      </c>
      <c r="T2279">
        <v>110</v>
      </c>
      <c r="U2279">
        <v>227</v>
      </c>
      <c r="V2279">
        <v>80</v>
      </c>
      <c r="W2279">
        <v>1330</v>
      </c>
      <c r="X2279">
        <v>1330</v>
      </c>
      <c r="Y2279">
        <v>0</v>
      </c>
      <c r="Z2279">
        <v>0</v>
      </c>
      <c r="AA2279">
        <v>4740</v>
      </c>
      <c r="AB2279">
        <v>0</v>
      </c>
      <c r="AC2279">
        <v>0</v>
      </c>
      <c r="AD2279">
        <v>80</v>
      </c>
      <c r="AE2279">
        <v>0</v>
      </c>
      <c r="AF2279">
        <v>296</v>
      </c>
      <c r="AG2279">
        <v>0</v>
      </c>
      <c r="AH2279">
        <v>6</v>
      </c>
      <c r="AI2279">
        <v>131</v>
      </c>
      <c r="AJ2279">
        <v>0</v>
      </c>
      <c r="AK2279">
        <v>0</v>
      </c>
      <c r="AL2279">
        <v>0</v>
      </c>
      <c r="AM2279">
        <v>0</v>
      </c>
      <c r="AN2279">
        <v>0</v>
      </c>
      <c r="AO2279">
        <v>262</v>
      </c>
      <c r="AP2279">
        <v>685</v>
      </c>
      <c r="AQ2279">
        <v>219</v>
      </c>
      <c r="AR2279">
        <v>0</v>
      </c>
      <c r="AS2279">
        <v>93</v>
      </c>
      <c r="AT2279">
        <v>31</v>
      </c>
      <c r="AU2279">
        <v>1</v>
      </c>
      <c r="AV2279">
        <v>0</v>
      </c>
      <c r="AW2279">
        <v>2</v>
      </c>
      <c r="AX2279">
        <v>0</v>
      </c>
      <c r="AY2279">
        <v>80</v>
      </c>
      <c r="AZ2279">
        <v>121</v>
      </c>
      <c r="BA2279">
        <v>25</v>
      </c>
      <c r="BB2279">
        <v>15</v>
      </c>
      <c r="BC2279">
        <v>3</v>
      </c>
      <c r="BD2279">
        <v>0</v>
      </c>
      <c r="BE2279">
        <v>0</v>
      </c>
      <c r="BF2279">
        <v>431</v>
      </c>
      <c r="BG2279">
        <v>2220</v>
      </c>
      <c r="BH2279">
        <v>0</v>
      </c>
      <c r="BI2279">
        <v>225</v>
      </c>
      <c r="BJ2279" s="2">
        <v>46132</v>
      </c>
      <c r="BK2279">
        <v>0</v>
      </c>
      <c r="BL2279" s="3" t="str">
        <f>VLOOKUP(O2279,DropDownList!$H$1:$I$7,2,FALSE)</f>
        <v>2025/26</v>
      </c>
      <c r="BM2279" s="3" t="str">
        <f t="shared" si="35"/>
        <v>VSUR</v>
      </c>
    </row>
    <row r="2280" spans="1:65" x14ac:dyDescent="0.2">
      <c r="A2280">
        <v>2026</v>
      </c>
      <c r="B2280">
        <v>4</v>
      </c>
      <c r="C2280" t="s">
        <v>216</v>
      </c>
      <c r="D2280" t="s">
        <v>225</v>
      </c>
      <c r="E2280" t="s">
        <v>40</v>
      </c>
      <c r="F2280">
        <v>9366</v>
      </c>
      <c r="G2280" t="s">
        <v>141</v>
      </c>
      <c r="H2280" t="s">
        <v>218</v>
      </c>
      <c r="I2280" t="s">
        <v>142</v>
      </c>
      <c r="J2280" s="1">
        <v>46113</v>
      </c>
      <c r="K2280" t="s">
        <v>440</v>
      </c>
      <c r="L2280">
        <v>1</v>
      </c>
      <c r="M2280" t="s">
        <v>441</v>
      </c>
      <c r="N2280" t="s">
        <v>442</v>
      </c>
      <c r="O2280" t="s">
        <v>149</v>
      </c>
      <c r="P2280" t="s">
        <v>152</v>
      </c>
      <c r="Q2280">
        <v>0</v>
      </c>
      <c r="R2280">
        <v>159</v>
      </c>
      <c r="S2280">
        <v>6360</v>
      </c>
      <c r="T2280">
        <v>3840</v>
      </c>
      <c r="U2280">
        <v>0</v>
      </c>
      <c r="V2280">
        <v>0</v>
      </c>
      <c r="W2280">
        <v>0</v>
      </c>
      <c r="X2280">
        <v>0</v>
      </c>
      <c r="Y2280">
        <v>0</v>
      </c>
      <c r="Z2280">
        <v>0</v>
      </c>
      <c r="AA2280">
        <v>2520</v>
      </c>
      <c r="AB2280">
        <v>0</v>
      </c>
      <c r="AC2280">
        <v>2520</v>
      </c>
      <c r="AD2280">
        <v>0</v>
      </c>
      <c r="AE2280">
        <v>0</v>
      </c>
      <c r="AF2280">
        <v>63</v>
      </c>
      <c r="AG2280">
        <v>0</v>
      </c>
      <c r="AH2280">
        <v>96</v>
      </c>
      <c r="AI2280">
        <v>0</v>
      </c>
      <c r="AJ2280">
        <v>0</v>
      </c>
      <c r="AK2280">
        <v>0</v>
      </c>
      <c r="AL2280">
        <v>0</v>
      </c>
      <c r="AM2280">
        <v>1</v>
      </c>
      <c r="AN2280">
        <v>0</v>
      </c>
      <c r="AO2280">
        <v>0</v>
      </c>
      <c r="AP2280">
        <v>0</v>
      </c>
      <c r="AQ2280">
        <v>0</v>
      </c>
      <c r="AR2280">
        <v>0</v>
      </c>
      <c r="AS2280">
        <v>0</v>
      </c>
      <c r="AT2280">
        <v>0</v>
      </c>
      <c r="AU2280">
        <v>0</v>
      </c>
      <c r="AV2280">
        <v>0</v>
      </c>
      <c r="AW2280">
        <v>0</v>
      </c>
      <c r="AX2280">
        <v>0</v>
      </c>
      <c r="AY2280">
        <v>0</v>
      </c>
      <c r="AZ2280">
        <v>0</v>
      </c>
      <c r="BA2280">
        <v>0</v>
      </c>
      <c r="BB2280">
        <v>0</v>
      </c>
      <c r="BC2280">
        <v>0</v>
      </c>
      <c r="BD2280">
        <v>0</v>
      </c>
      <c r="BE2280">
        <v>0</v>
      </c>
      <c r="BF2280">
        <v>0</v>
      </c>
      <c r="BG2280">
        <v>0</v>
      </c>
      <c r="BH2280">
        <v>0</v>
      </c>
      <c r="BI2280">
        <v>0</v>
      </c>
      <c r="BJ2280" s="2">
        <v>46132</v>
      </c>
      <c r="BK2280">
        <v>0</v>
      </c>
      <c r="BL2280" s="3" t="str">
        <f>VLOOKUP(O2280,DropDownList!$H$1:$I$7,2,FALSE)</f>
        <v>2025/26</v>
      </c>
      <c r="BM2280" s="3" t="str">
        <f t="shared" si="35"/>
        <v>PCOA</v>
      </c>
    </row>
    <row r="2281" spans="1:65" x14ac:dyDescent="0.2">
      <c r="A2281">
        <v>2026</v>
      </c>
      <c r="B2281">
        <v>4</v>
      </c>
      <c r="C2281" t="s">
        <v>216</v>
      </c>
      <c r="D2281" t="s">
        <v>225</v>
      </c>
      <c r="E2281" t="s">
        <v>40</v>
      </c>
      <c r="F2281">
        <v>9366</v>
      </c>
      <c r="G2281" t="s">
        <v>141</v>
      </c>
      <c r="H2281" t="s">
        <v>218</v>
      </c>
      <c r="I2281" t="s">
        <v>142</v>
      </c>
      <c r="J2281" s="1">
        <v>46113</v>
      </c>
      <c r="K2281" t="s">
        <v>440</v>
      </c>
      <c r="L2281">
        <v>1</v>
      </c>
      <c r="M2281" t="s">
        <v>441</v>
      </c>
      <c r="N2281" t="s">
        <v>442</v>
      </c>
      <c r="O2281" t="s">
        <v>149</v>
      </c>
      <c r="P2281" t="s">
        <v>148</v>
      </c>
      <c r="Q2281">
        <v>4349.97</v>
      </c>
      <c r="R2281">
        <v>97</v>
      </c>
      <c r="S2281">
        <v>5820</v>
      </c>
      <c r="T2281">
        <v>180</v>
      </c>
      <c r="U2281">
        <v>73</v>
      </c>
      <c r="V2281">
        <v>49</v>
      </c>
      <c r="W2281">
        <v>2920</v>
      </c>
      <c r="X2281">
        <v>2920</v>
      </c>
      <c r="Y2281">
        <v>0</v>
      </c>
      <c r="Z2281">
        <v>0</v>
      </c>
      <c r="AA2281">
        <v>1290.03</v>
      </c>
      <c r="AB2281">
        <v>0</v>
      </c>
      <c r="AC2281">
        <v>1290.03</v>
      </c>
      <c r="AD2281">
        <v>48</v>
      </c>
      <c r="AE2281">
        <v>1</v>
      </c>
      <c r="AF2281">
        <v>21</v>
      </c>
      <c r="AG2281">
        <v>3</v>
      </c>
      <c r="AH2281">
        <v>3</v>
      </c>
      <c r="AI2281">
        <v>70</v>
      </c>
      <c r="AJ2281">
        <v>0</v>
      </c>
      <c r="AK2281">
        <v>0</v>
      </c>
      <c r="AL2281">
        <v>0</v>
      </c>
      <c r="AM2281">
        <v>0</v>
      </c>
      <c r="AN2281">
        <v>0</v>
      </c>
      <c r="AO2281">
        <v>76</v>
      </c>
      <c r="AP2281">
        <v>193</v>
      </c>
      <c r="AQ2281">
        <v>74</v>
      </c>
      <c r="AR2281">
        <v>0</v>
      </c>
      <c r="AS2281">
        <v>6</v>
      </c>
      <c r="AT2281">
        <v>3</v>
      </c>
      <c r="AU2281">
        <v>0</v>
      </c>
      <c r="AV2281">
        <v>0</v>
      </c>
      <c r="AW2281">
        <v>0</v>
      </c>
      <c r="AX2281">
        <v>0</v>
      </c>
      <c r="AY2281">
        <v>24</v>
      </c>
      <c r="AZ2281">
        <v>44</v>
      </c>
      <c r="BA2281">
        <v>9</v>
      </c>
      <c r="BB2281">
        <v>0</v>
      </c>
      <c r="BC2281">
        <v>0</v>
      </c>
      <c r="BD2281">
        <v>0</v>
      </c>
      <c r="BE2281">
        <v>0</v>
      </c>
      <c r="BF2281">
        <v>79</v>
      </c>
      <c r="BG2281">
        <v>4200</v>
      </c>
      <c r="BH2281">
        <v>0</v>
      </c>
      <c r="BI2281">
        <v>73</v>
      </c>
      <c r="BJ2281" s="2">
        <v>46132</v>
      </c>
      <c r="BK2281">
        <v>0</v>
      </c>
      <c r="BL2281" s="3" t="str">
        <f>VLOOKUP(O2281,DropDownList!$H$1:$I$7,2,FALSE)</f>
        <v>2025/26</v>
      </c>
      <c r="BM2281" s="3" t="str">
        <f t="shared" si="35"/>
        <v>PRAS</v>
      </c>
    </row>
    <row r="2282" spans="1:65" x14ac:dyDescent="0.2">
      <c r="A2282">
        <v>2026</v>
      </c>
      <c r="B2282">
        <v>4</v>
      </c>
      <c r="C2282" t="s">
        <v>216</v>
      </c>
      <c r="D2282" t="s">
        <v>225</v>
      </c>
      <c r="E2282" t="s">
        <v>40</v>
      </c>
      <c r="F2282">
        <v>9366</v>
      </c>
      <c r="G2282" t="s">
        <v>141</v>
      </c>
      <c r="H2282" t="s">
        <v>218</v>
      </c>
      <c r="I2282" t="s">
        <v>142</v>
      </c>
      <c r="J2282" s="1">
        <v>46113</v>
      </c>
      <c r="K2282" t="s">
        <v>440</v>
      </c>
      <c r="L2282">
        <v>1</v>
      </c>
      <c r="M2282" t="s">
        <v>441</v>
      </c>
      <c r="N2282" t="s">
        <v>442</v>
      </c>
      <c r="O2282" t="s">
        <v>149</v>
      </c>
      <c r="P2282" t="s">
        <v>154</v>
      </c>
      <c r="Q2282">
        <v>60504.74</v>
      </c>
      <c r="R2282">
        <v>435</v>
      </c>
      <c r="S2282">
        <v>124471.09</v>
      </c>
      <c r="T2282">
        <v>2170</v>
      </c>
      <c r="U2282">
        <v>228</v>
      </c>
      <c r="V2282">
        <v>129</v>
      </c>
      <c r="W2282">
        <v>24526</v>
      </c>
      <c r="X2282">
        <v>34577.85</v>
      </c>
      <c r="Y2282">
        <v>0</v>
      </c>
      <c r="Z2282">
        <v>0</v>
      </c>
      <c r="AA2282">
        <v>61796.35</v>
      </c>
      <c r="AB2282">
        <v>700</v>
      </c>
      <c r="AC2282">
        <v>56356.35</v>
      </c>
      <c r="AD2282">
        <v>80</v>
      </c>
      <c r="AE2282">
        <v>49</v>
      </c>
      <c r="AF2282">
        <v>201</v>
      </c>
      <c r="AG2282">
        <v>96</v>
      </c>
      <c r="AH2282">
        <v>6</v>
      </c>
      <c r="AI2282">
        <v>132</v>
      </c>
      <c r="AJ2282">
        <v>0</v>
      </c>
      <c r="AK2282">
        <v>0</v>
      </c>
      <c r="AL2282">
        <v>0</v>
      </c>
      <c r="AM2282">
        <v>0</v>
      </c>
      <c r="AN2282">
        <v>0</v>
      </c>
      <c r="AO2282">
        <v>263</v>
      </c>
      <c r="AP2282">
        <v>686</v>
      </c>
      <c r="AQ2282">
        <v>219</v>
      </c>
      <c r="AR2282">
        <v>0</v>
      </c>
      <c r="AS2282">
        <v>92</v>
      </c>
      <c r="AT2282">
        <v>31</v>
      </c>
      <c r="AU2282">
        <v>1</v>
      </c>
      <c r="AV2282">
        <v>0</v>
      </c>
      <c r="AW2282">
        <v>2</v>
      </c>
      <c r="AX2282">
        <v>0</v>
      </c>
      <c r="AY2282">
        <v>81</v>
      </c>
      <c r="AZ2282">
        <v>122</v>
      </c>
      <c r="BA2282">
        <v>25</v>
      </c>
      <c r="BB2282">
        <v>15</v>
      </c>
      <c r="BC2282">
        <v>3</v>
      </c>
      <c r="BD2282">
        <v>0</v>
      </c>
      <c r="BE2282">
        <v>0</v>
      </c>
      <c r="BF2282">
        <v>433</v>
      </c>
      <c r="BG2282">
        <v>40124.089999999997</v>
      </c>
      <c r="BH2282">
        <v>0</v>
      </c>
      <c r="BI2282">
        <v>226</v>
      </c>
      <c r="BJ2282" s="2">
        <v>46132</v>
      </c>
      <c r="BK2282">
        <v>0</v>
      </c>
      <c r="BL2282" s="3" t="str">
        <f>VLOOKUP(O2282,DropDownList!$H$1:$I$7,2,FALSE)</f>
        <v>2025/26</v>
      </c>
      <c r="BM2282" s="3" t="str">
        <f t="shared" si="35"/>
        <v>JP COURT</v>
      </c>
    </row>
    <row r="2283" spans="1:65" x14ac:dyDescent="0.2">
      <c r="A2283">
        <v>2026</v>
      </c>
      <c r="B2283">
        <v>4</v>
      </c>
      <c r="C2283" t="s">
        <v>216</v>
      </c>
      <c r="D2283" t="s">
        <v>225</v>
      </c>
      <c r="E2283" t="s">
        <v>40</v>
      </c>
      <c r="F2283">
        <v>9366</v>
      </c>
      <c r="G2283" t="s">
        <v>141</v>
      </c>
      <c r="H2283" t="s">
        <v>218</v>
      </c>
      <c r="I2283" t="s">
        <v>142</v>
      </c>
      <c r="J2283" s="1">
        <v>46113</v>
      </c>
      <c r="K2283" t="s">
        <v>440</v>
      </c>
      <c r="L2283">
        <v>1</v>
      </c>
      <c r="M2283" t="s">
        <v>441</v>
      </c>
      <c r="N2283" t="s">
        <v>442</v>
      </c>
      <c r="O2283" t="s">
        <v>156</v>
      </c>
      <c r="P2283" t="s">
        <v>146</v>
      </c>
      <c r="Q2283">
        <v>1360.68</v>
      </c>
      <c r="R2283">
        <v>531</v>
      </c>
      <c r="S2283">
        <v>8860</v>
      </c>
      <c r="T2283">
        <v>110</v>
      </c>
      <c r="U2283">
        <v>162</v>
      </c>
      <c r="V2283">
        <v>34</v>
      </c>
      <c r="W2283">
        <v>536.55999999999995</v>
      </c>
      <c r="X2283">
        <v>536.55999999999995</v>
      </c>
      <c r="Y2283">
        <v>0</v>
      </c>
      <c r="Z2283">
        <v>0</v>
      </c>
      <c r="AA2283">
        <v>7389.32</v>
      </c>
      <c r="AB2283">
        <v>0</v>
      </c>
      <c r="AC2283">
        <v>0</v>
      </c>
      <c r="AD2283">
        <v>32</v>
      </c>
      <c r="AE2283">
        <v>2</v>
      </c>
      <c r="AF2283">
        <v>445</v>
      </c>
      <c r="AG2283">
        <v>4</v>
      </c>
      <c r="AH2283">
        <v>7</v>
      </c>
      <c r="AI2283">
        <v>75</v>
      </c>
      <c r="AJ2283">
        <v>0</v>
      </c>
      <c r="AK2283">
        <v>0</v>
      </c>
      <c r="AL2283">
        <v>0</v>
      </c>
      <c r="AM2283">
        <v>0</v>
      </c>
      <c r="AN2283">
        <v>0</v>
      </c>
      <c r="AO2283">
        <v>358</v>
      </c>
      <c r="AP2283">
        <v>1866</v>
      </c>
      <c r="AQ2283">
        <v>376</v>
      </c>
      <c r="AR2283">
        <v>0</v>
      </c>
      <c r="AS2283">
        <v>290</v>
      </c>
      <c r="AT2283">
        <v>139</v>
      </c>
      <c r="AU2283">
        <v>20</v>
      </c>
      <c r="AV2283">
        <v>8</v>
      </c>
      <c r="AW2283">
        <v>1</v>
      </c>
      <c r="AX2283">
        <v>0</v>
      </c>
      <c r="AY2283">
        <v>219</v>
      </c>
      <c r="AZ2283">
        <v>410</v>
      </c>
      <c r="BA2283">
        <v>268</v>
      </c>
      <c r="BB2283">
        <v>40</v>
      </c>
      <c r="BC2283">
        <v>17</v>
      </c>
      <c r="BD2283">
        <v>4</v>
      </c>
      <c r="BE2283">
        <v>0</v>
      </c>
      <c r="BF2283">
        <v>528</v>
      </c>
      <c r="BG2283">
        <v>1320</v>
      </c>
      <c r="BH2283">
        <v>0</v>
      </c>
      <c r="BI2283">
        <v>161</v>
      </c>
      <c r="BJ2283" s="2">
        <v>46132</v>
      </c>
      <c r="BK2283">
        <v>0</v>
      </c>
      <c r="BL2283" s="3" t="str">
        <f>VLOOKUP(O2283,DropDownList!$H$1:$I$7,2,FALSE)</f>
        <v>2023/24</v>
      </c>
      <c r="BM2283" s="3" t="str">
        <f t="shared" si="35"/>
        <v>VSUR</v>
      </c>
    </row>
    <row r="2284" spans="1:65" x14ac:dyDescent="0.2">
      <c r="A2284">
        <v>2026</v>
      </c>
      <c r="B2284">
        <v>4</v>
      </c>
      <c r="C2284" t="s">
        <v>216</v>
      </c>
      <c r="D2284" t="s">
        <v>225</v>
      </c>
      <c r="E2284" t="s">
        <v>40</v>
      </c>
      <c r="F2284">
        <v>9366</v>
      </c>
      <c r="G2284" t="s">
        <v>141</v>
      </c>
      <c r="H2284" t="s">
        <v>218</v>
      </c>
      <c r="I2284" t="s">
        <v>142</v>
      </c>
      <c r="J2284" s="1">
        <v>46113</v>
      </c>
      <c r="K2284" t="s">
        <v>440</v>
      </c>
      <c r="L2284">
        <v>1</v>
      </c>
      <c r="M2284" t="s">
        <v>441</v>
      </c>
      <c r="N2284" t="s">
        <v>442</v>
      </c>
      <c r="O2284" t="s">
        <v>156</v>
      </c>
      <c r="P2284" t="s">
        <v>153</v>
      </c>
      <c r="Q2284">
        <v>135</v>
      </c>
      <c r="R2284">
        <v>6</v>
      </c>
      <c r="S2284">
        <v>675</v>
      </c>
      <c r="T2284">
        <v>450</v>
      </c>
      <c r="U2284">
        <v>3</v>
      </c>
      <c r="V2284">
        <v>3</v>
      </c>
      <c r="W2284">
        <v>135</v>
      </c>
      <c r="X2284">
        <v>135</v>
      </c>
      <c r="Y2284">
        <v>0</v>
      </c>
      <c r="Z2284">
        <v>0</v>
      </c>
      <c r="AA2284">
        <v>90</v>
      </c>
      <c r="AB2284">
        <v>0</v>
      </c>
      <c r="AC2284">
        <v>90</v>
      </c>
      <c r="AD2284">
        <v>3</v>
      </c>
      <c r="AE2284">
        <v>0</v>
      </c>
      <c r="AF2284">
        <v>2</v>
      </c>
      <c r="AG2284">
        <v>0</v>
      </c>
      <c r="AH2284">
        <v>1</v>
      </c>
      <c r="AI2284">
        <v>3</v>
      </c>
      <c r="AJ2284">
        <v>0</v>
      </c>
      <c r="AK2284">
        <v>0</v>
      </c>
      <c r="AL2284">
        <v>0</v>
      </c>
      <c r="AM2284">
        <v>0</v>
      </c>
      <c r="AN2284">
        <v>0</v>
      </c>
      <c r="AO2284">
        <v>3</v>
      </c>
      <c r="AP2284">
        <v>14</v>
      </c>
      <c r="AQ2284">
        <v>6</v>
      </c>
      <c r="AR2284">
        <v>0</v>
      </c>
      <c r="AS2284">
        <v>2</v>
      </c>
      <c r="AT2284">
        <v>2</v>
      </c>
      <c r="AU2284">
        <v>0</v>
      </c>
      <c r="AV2284">
        <v>0</v>
      </c>
      <c r="AW2284">
        <v>0</v>
      </c>
      <c r="AX2284">
        <v>0</v>
      </c>
      <c r="AY2284">
        <v>0</v>
      </c>
      <c r="AZ2284">
        <v>2</v>
      </c>
      <c r="BA2284">
        <v>2</v>
      </c>
      <c r="BB2284">
        <v>0</v>
      </c>
      <c r="BC2284">
        <v>0</v>
      </c>
      <c r="BD2284">
        <v>0</v>
      </c>
      <c r="BE2284">
        <v>0</v>
      </c>
      <c r="BF2284">
        <v>3</v>
      </c>
      <c r="BG2284">
        <v>135</v>
      </c>
      <c r="BH2284">
        <v>0</v>
      </c>
      <c r="BI2284">
        <v>3</v>
      </c>
      <c r="BJ2284" s="2">
        <v>46132</v>
      </c>
      <c r="BK2284">
        <v>0</v>
      </c>
      <c r="BL2284" s="3" t="str">
        <f>VLOOKUP(O2284,DropDownList!$H$1:$I$7,2,FALSE)</f>
        <v>2023/24</v>
      </c>
      <c r="BM2284" s="3" t="str">
        <f t="shared" si="35"/>
        <v>PREG</v>
      </c>
    </row>
    <row r="2285" spans="1:65" x14ac:dyDescent="0.2">
      <c r="A2285">
        <v>2026</v>
      </c>
      <c r="B2285">
        <v>4</v>
      </c>
      <c r="C2285" t="s">
        <v>216</v>
      </c>
      <c r="D2285" t="s">
        <v>225</v>
      </c>
      <c r="E2285" t="s">
        <v>40</v>
      </c>
      <c r="F2285">
        <v>9366</v>
      </c>
      <c r="G2285" t="s">
        <v>141</v>
      </c>
      <c r="H2285" t="s">
        <v>218</v>
      </c>
      <c r="I2285" t="s">
        <v>142</v>
      </c>
      <c r="J2285" s="1">
        <v>46113</v>
      </c>
      <c r="K2285" t="s">
        <v>440</v>
      </c>
      <c r="L2285">
        <v>1</v>
      </c>
      <c r="M2285" t="s">
        <v>441</v>
      </c>
      <c r="N2285" t="s">
        <v>442</v>
      </c>
      <c r="O2285" t="s">
        <v>156</v>
      </c>
      <c r="P2285" t="s">
        <v>152</v>
      </c>
      <c r="Q2285">
        <v>0</v>
      </c>
      <c r="R2285">
        <v>334</v>
      </c>
      <c r="S2285">
        <v>13360</v>
      </c>
      <c r="T2285">
        <v>8800</v>
      </c>
      <c r="U2285">
        <v>0</v>
      </c>
      <c r="V2285">
        <v>0</v>
      </c>
      <c r="W2285">
        <v>0</v>
      </c>
      <c r="X2285">
        <v>0</v>
      </c>
      <c r="Y2285">
        <v>0</v>
      </c>
      <c r="Z2285">
        <v>0</v>
      </c>
      <c r="AA2285">
        <v>4560</v>
      </c>
      <c r="AB2285">
        <v>0</v>
      </c>
      <c r="AC2285">
        <v>4560</v>
      </c>
      <c r="AD2285">
        <v>0</v>
      </c>
      <c r="AE2285">
        <v>0</v>
      </c>
      <c r="AF2285">
        <v>114</v>
      </c>
      <c r="AG2285">
        <v>0</v>
      </c>
      <c r="AH2285">
        <v>220</v>
      </c>
      <c r="AI2285">
        <v>0</v>
      </c>
      <c r="AJ2285">
        <v>0</v>
      </c>
      <c r="AK2285">
        <v>0</v>
      </c>
      <c r="AL2285">
        <v>0</v>
      </c>
      <c r="AM2285">
        <v>1</v>
      </c>
      <c r="AN2285">
        <v>0</v>
      </c>
      <c r="AO2285">
        <v>0</v>
      </c>
      <c r="AP2285">
        <v>0</v>
      </c>
      <c r="AQ2285">
        <v>0</v>
      </c>
      <c r="AR2285">
        <v>0</v>
      </c>
      <c r="AS2285">
        <v>0</v>
      </c>
      <c r="AT2285">
        <v>0</v>
      </c>
      <c r="AU2285">
        <v>0</v>
      </c>
      <c r="AV2285">
        <v>0</v>
      </c>
      <c r="AW2285">
        <v>0</v>
      </c>
      <c r="AX2285">
        <v>0</v>
      </c>
      <c r="AY2285">
        <v>0</v>
      </c>
      <c r="AZ2285">
        <v>0</v>
      </c>
      <c r="BA2285">
        <v>0</v>
      </c>
      <c r="BB2285">
        <v>0</v>
      </c>
      <c r="BC2285">
        <v>0</v>
      </c>
      <c r="BD2285">
        <v>0</v>
      </c>
      <c r="BE2285">
        <v>0</v>
      </c>
      <c r="BF2285">
        <v>0</v>
      </c>
      <c r="BG2285">
        <v>0</v>
      </c>
      <c r="BH2285">
        <v>0</v>
      </c>
      <c r="BI2285">
        <v>0</v>
      </c>
      <c r="BJ2285" s="2">
        <v>46132</v>
      </c>
      <c r="BK2285">
        <v>0</v>
      </c>
      <c r="BL2285" s="3" t="str">
        <f>VLOOKUP(O2285,DropDownList!$H$1:$I$7,2,FALSE)</f>
        <v>2023/24</v>
      </c>
      <c r="BM2285" s="3" t="str">
        <f t="shared" si="35"/>
        <v>PCOA</v>
      </c>
    </row>
    <row r="2286" spans="1:65" x14ac:dyDescent="0.2">
      <c r="A2286">
        <v>2026</v>
      </c>
      <c r="B2286">
        <v>4</v>
      </c>
      <c r="C2286" t="s">
        <v>216</v>
      </c>
      <c r="D2286" t="s">
        <v>225</v>
      </c>
      <c r="E2286" t="s">
        <v>40</v>
      </c>
      <c r="F2286">
        <v>9366</v>
      </c>
      <c r="G2286" t="s">
        <v>141</v>
      </c>
      <c r="H2286" t="s">
        <v>218</v>
      </c>
      <c r="I2286" t="s">
        <v>142</v>
      </c>
      <c r="J2286" s="1">
        <v>46113</v>
      </c>
      <c r="K2286" t="s">
        <v>440</v>
      </c>
      <c r="L2286">
        <v>1</v>
      </c>
      <c r="M2286" t="s">
        <v>441</v>
      </c>
      <c r="N2286" t="s">
        <v>442</v>
      </c>
      <c r="O2286" t="s">
        <v>156</v>
      </c>
      <c r="P2286" t="s">
        <v>148</v>
      </c>
      <c r="Q2286">
        <v>4381.22</v>
      </c>
      <c r="R2286">
        <v>215</v>
      </c>
      <c r="S2286">
        <v>12900</v>
      </c>
      <c r="T2286">
        <v>1501.03</v>
      </c>
      <c r="U2286">
        <v>80</v>
      </c>
      <c r="V2286">
        <v>39</v>
      </c>
      <c r="W2286">
        <v>2214.42</v>
      </c>
      <c r="X2286">
        <v>2214.42</v>
      </c>
      <c r="Y2286">
        <v>0</v>
      </c>
      <c r="Z2286">
        <v>0</v>
      </c>
      <c r="AA2286">
        <v>7017.75</v>
      </c>
      <c r="AB2286">
        <v>0</v>
      </c>
      <c r="AC2286">
        <v>7017.75</v>
      </c>
      <c r="AD2286">
        <v>35</v>
      </c>
      <c r="AE2286">
        <v>4</v>
      </c>
      <c r="AF2286">
        <v>108</v>
      </c>
      <c r="AG2286">
        <v>11</v>
      </c>
      <c r="AH2286">
        <v>24</v>
      </c>
      <c r="AI2286">
        <v>69</v>
      </c>
      <c r="AJ2286">
        <v>0</v>
      </c>
      <c r="AK2286">
        <v>0</v>
      </c>
      <c r="AL2286">
        <v>0</v>
      </c>
      <c r="AM2286">
        <v>0</v>
      </c>
      <c r="AN2286">
        <v>0</v>
      </c>
      <c r="AO2286">
        <v>184</v>
      </c>
      <c r="AP2286">
        <v>957</v>
      </c>
      <c r="AQ2286">
        <v>191</v>
      </c>
      <c r="AR2286">
        <v>0</v>
      </c>
      <c r="AS2286">
        <v>112</v>
      </c>
      <c r="AT2286">
        <v>35</v>
      </c>
      <c r="AU2286">
        <v>5</v>
      </c>
      <c r="AV2286">
        <v>1</v>
      </c>
      <c r="AW2286">
        <v>0</v>
      </c>
      <c r="AX2286">
        <v>0</v>
      </c>
      <c r="AY2286">
        <v>136</v>
      </c>
      <c r="AZ2286">
        <v>276</v>
      </c>
      <c r="BA2286">
        <v>177</v>
      </c>
      <c r="BB2286">
        <v>1</v>
      </c>
      <c r="BC2286">
        <v>1</v>
      </c>
      <c r="BD2286">
        <v>1</v>
      </c>
      <c r="BE2286">
        <v>0</v>
      </c>
      <c r="BF2286">
        <v>185</v>
      </c>
      <c r="BG2286">
        <v>4140</v>
      </c>
      <c r="BH2286">
        <v>3</v>
      </c>
      <c r="BI2286">
        <v>80</v>
      </c>
      <c r="BJ2286" s="2">
        <v>46132</v>
      </c>
      <c r="BK2286">
        <v>0</v>
      </c>
      <c r="BL2286" s="3" t="str">
        <f>VLOOKUP(O2286,DropDownList!$H$1:$I$7,2,FALSE)</f>
        <v>2023/24</v>
      </c>
      <c r="BM2286" s="3" t="str">
        <f t="shared" si="35"/>
        <v>PRAS</v>
      </c>
    </row>
    <row r="2287" spans="1:65" x14ac:dyDescent="0.2">
      <c r="A2287">
        <v>2026</v>
      </c>
      <c r="B2287">
        <v>4</v>
      </c>
      <c r="C2287" t="s">
        <v>216</v>
      </c>
      <c r="D2287" t="s">
        <v>225</v>
      </c>
      <c r="E2287" t="s">
        <v>40</v>
      </c>
      <c r="F2287">
        <v>9366</v>
      </c>
      <c r="G2287" t="s">
        <v>141</v>
      </c>
      <c r="H2287" t="s">
        <v>218</v>
      </c>
      <c r="I2287" t="s">
        <v>142</v>
      </c>
      <c r="J2287" s="1">
        <v>46113</v>
      </c>
      <c r="K2287" t="s">
        <v>440</v>
      </c>
      <c r="L2287">
        <v>1</v>
      </c>
      <c r="M2287" t="s">
        <v>441</v>
      </c>
      <c r="N2287" t="s">
        <v>442</v>
      </c>
      <c r="O2287" t="s">
        <v>156</v>
      </c>
      <c r="P2287" t="s">
        <v>154</v>
      </c>
      <c r="Q2287">
        <v>41791.82</v>
      </c>
      <c r="R2287">
        <v>537</v>
      </c>
      <c r="S2287">
        <v>156065.5</v>
      </c>
      <c r="T2287">
        <v>2965.46</v>
      </c>
      <c r="U2287">
        <v>164</v>
      </c>
      <c r="V2287">
        <v>63</v>
      </c>
      <c r="W2287">
        <v>15683.18</v>
      </c>
      <c r="X2287">
        <v>15738.18</v>
      </c>
      <c r="Y2287">
        <v>0</v>
      </c>
      <c r="Z2287">
        <v>0</v>
      </c>
      <c r="AA2287">
        <v>111308.22</v>
      </c>
      <c r="AB2287">
        <v>1447</v>
      </c>
      <c r="AC2287">
        <v>102451.9</v>
      </c>
      <c r="AD2287">
        <v>31</v>
      </c>
      <c r="AE2287">
        <v>32</v>
      </c>
      <c r="AF2287">
        <v>359</v>
      </c>
      <c r="AG2287">
        <v>90</v>
      </c>
      <c r="AH2287">
        <v>7</v>
      </c>
      <c r="AI2287">
        <v>74</v>
      </c>
      <c r="AJ2287">
        <v>0</v>
      </c>
      <c r="AK2287">
        <v>0</v>
      </c>
      <c r="AL2287">
        <v>0</v>
      </c>
      <c r="AM2287">
        <v>0</v>
      </c>
      <c r="AN2287">
        <v>0</v>
      </c>
      <c r="AO2287">
        <v>363</v>
      </c>
      <c r="AP2287">
        <v>1892</v>
      </c>
      <c r="AQ2287">
        <v>379</v>
      </c>
      <c r="AR2287">
        <v>0</v>
      </c>
      <c r="AS2287">
        <v>295</v>
      </c>
      <c r="AT2287">
        <v>141</v>
      </c>
      <c r="AU2287">
        <v>20</v>
      </c>
      <c r="AV2287">
        <v>8</v>
      </c>
      <c r="AW2287">
        <v>1</v>
      </c>
      <c r="AX2287">
        <v>0</v>
      </c>
      <c r="AY2287">
        <v>222</v>
      </c>
      <c r="AZ2287">
        <v>416</v>
      </c>
      <c r="BA2287">
        <v>272</v>
      </c>
      <c r="BB2287">
        <v>41</v>
      </c>
      <c r="BC2287">
        <v>17</v>
      </c>
      <c r="BD2287">
        <v>4</v>
      </c>
      <c r="BE2287">
        <v>0</v>
      </c>
      <c r="BF2287">
        <v>534</v>
      </c>
      <c r="BG2287">
        <v>24000.5</v>
      </c>
      <c r="BH2287">
        <v>7</v>
      </c>
      <c r="BI2287">
        <v>163</v>
      </c>
      <c r="BJ2287" s="2">
        <v>46132</v>
      </c>
      <c r="BK2287">
        <v>0</v>
      </c>
      <c r="BL2287" s="3" t="str">
        <f>VLOOKUP(O2287,DropDownList!$H$1:$I$7,2,FALSE)</f>
        <v>2023/24</v>
      </c>
      <c r="BM2287" s="3" t="str">
        <f t="shared" si="35"/>
        <v>JP COURT</v>
      </c>
    </row>
    <row r="2288" spans="1:65" x14ac:dyDescent="0.2">
      <c r="A2288">
        <v>2026</v>
      </c>
      <c r="B2288">
        <v>4</v>
      </c>
      <c r="C2288" t="s">
        <v>216</v>
      </c>
      <c r="D2288" t="s">
        <v>225</v>
      </c>
      <c r="E2288" t="s">
        <v>40</v>
      </c>
      <c r="F2288">
        <v>9366</v>
      </c>
      <c r="G2288" t="s">
        <v>141</v>
      </c>
      <c r="H2288" t="s">
        <v>218</v>
      </c>
      <c r="I2288" t="s">
        <v>142</v>
      </c>
      <c r="J2288" s="1">
        <v>46113</v>
      </c>
      <c r="K2288" t="s">
        <v>440</v>
      </c>
      <c r="L2288">
        <v>1</v>
      </c>
      <c r="M2288" t="s">
        <v>441</v>
      </c>
      <c r="N2288" t="s">
        <v>442</v>
      </c>
      <c r="O2288" t="s">
        <v>147</v>
      </c>
      <c r="P2288" t="s">
        <v>153</v>
      </c>
      <c r="Q2288">
        <v>90</v>
      </c>
      <c r="R2288">
        <v>8</v>
      </c>
      <c r="S2288">
        <v>570</v>
      </c>
      <c r="T2288">
        <v>45</v>
      </c>
      <c r="U2288">
        <v>2</v>
      </c>
      <c r="V2288">
        <v>2</v>
      </c>
      <c r="W2288">
        <v>90</v>
      </c>
      <c r="X2288">
        <v>90</v>
      </c>
      <c r="Y2288">
        <v>0</v>
      </c>
      <c r="Z2288">
        <v>0</v>
      </c>
      <c r="AA2288">
        <v>435</v>
      </c>
      <c r="AB2288">
        <v>0</v>
      </c>
      <c r="AC2288">
        <v>435</v>
      </c>
      <c r="AD2288">
        <v>2</v>
      </c>
      <c r="AE2288">
        <v>0</v>
      </c>
      <c r="AF2288">
        <v>5</v>
      </c>
      <c r="AG2288">
        <v>0</v>
      </c>
      <c r="AH2288">
        <v>1</v>
      </c>
      <c r="AI2288">
        <v>2</v>
      </c>
      <c r="AJ2288">
        <v>0</v>
      </c>
      <c r="AK2288">
        <v>0</v>
      </c>
      <c r="AL2288">
        <v>0</v>
      </c>
      <c r="AM2288">
        <v>0</v>
      </c>
      <c r="AN2288">
        <v>0</v>
      </c>
      <c r="AO2288">
        <v>4</v>
      </c>
      <c r="AP2288">
        <v>9</v>
      </c>
      <c r="AQ2288">
        <v>6</v>
      </c>
      <c r="AR2288">
        <v>0</v>
      </c>
      <c r="AS2288">
        <v>1</v>
      </c>
      <c r="AT2288">
        <v>0</v>
      </c>
      <c r="AU2288">
        <v>0</v>
      </c>
      <c r="AV2288">
        <v>0</v>
      </c>
      <c r="AW2288">
        <v>0</v>
      </c>
      <c r="AX2288">
        <v>0</v>
      </c>
      <c r="AY2288">
        <v>0</v>
      </c>
      <c r="AZ2288">
        <v>1</v>
      </c>
      <c r="BA2288">
        <v>1</v>
      </c>
      <c r="BB2288">
        <v>0</v>
      </c>
      <c r="BC2288">
        <v>0</v>
      </c>
      <c r="BD2288">
        <v>0</v>
      </c>
      <c r="BE2288">
        <v>0</v>
      </c>
      <c r="BF2288">
        <v>4</v>
      </c>
      <c r="BG2288">
        <v>90</v>
      </c>
      <c r="BH2288">
        <v>0</v>
      </c>
      <c r="BI2288">
        <v>2</v>
      </c>
      <c r="BJ2288" s="2">
        <v>46132</v>
      </c>
      <c r="BK2288">
        <v>0</v>
      </c>
      <c r="BL2288" s="3" t="str">
        <f>VLOOKUP(O2288,DropDownList!$H$1:$I$7,2,FALSE)</f>
        <v>2024/25</v>
      </c>
      <c r="BM2288" s="3" t="str">
        <f t="shared" si="35"/>
        <v>PREG</v>
      </c>
    </row>
    <row r="2289" spans="1:65" x14ac:dyDescent="0.2">
      <c r="A2289">
        <v>2026</v>
      </c>
      <c r="B2289">
        <v>4</v>
      </c>
      <c r="C2289" t="s">
        <v>216</v>
      </c>
      <c r="D2289" t="s">
        <v>225</v>
      </c>
      <c r="E2289" t="s">
        <v>40</v>
      </c>
      <c r="F2289">
        <v>9366</v>
      </c>
      <c r="G2289" t="s">
        <v>141</v>
      </c>
      <c r="H2289" t="s">
        <v>218</v>
      </c>
      <c r="I2289" t="s">
        <v>142</v>
      </c>
      <c r="J2289" s="1">
        <v>46113</v>
      </c>
      <c r="K2289" t="s">
        <v>440</v>
      </c>
      <c r="L2289">
        <v>1</v>
      </c>
      <c r="M2289" t="s">
        <v>441</v>
      </c>
      <c r="N2289" t="s">
        <v>442</v>
      </c>
      <c r="O2289" t="s">
        <v>147</v>
      </c>
      <c r="P2289" t="s">
        <v>152</v>
      </c>
      <c r="Q2289">
        <v>0</v>
      </c>
      <c r="R2289">
        <v>270</v>
      </c>
      <c r="S2289">
        <v>10800</v>
      </c>
      <c r="T2289">
        <v>6920</v>
      </c>
      <c r="U2289">
        <v>0</v>
      </c>
      <c r="V2289">
        <v>0</v>
      </c>
      <c r="W2289">
        <v>0</v>
      </c>
      <c r="X2289">
        <v>0</v>
      </c>
      <c r="Y2289">
        <v>0</v>
      </c>
      <c r="Z2289">
        <v>0</v>
      </c>
      <c r="AA2289">
        <v>3880</v>
      </c>
      <c r="AB2289">
        <v>0</v>
      </c>
      <c r="AC2289">
        <v>3880</v>
      </c>
      <c r="AD2289">
        <v>0</v>
      </c>
      <c r="AE2289">
        <v>0</v>
      </c>
      <c r="AF2289">
        <v>97</v>
      </c>
      <c r="AG2289">
        <v>0</v>
      </c>
      <c r="AH2289">
        <v>173</v>
      </c>
      <c r="AI2289">
        <v>0</v>
      </c>
      <c r="AJ2289">
        <v>0</v>
      </c>
      <c r="AK2289">
        <v>0</v>
      </c>
      <c r="AL2289">
        <v>0</v>
      </c>
      <c r="AM2289">
        <v>3</v>
      </c>
      <c r="AN2289">
        <v>0</v>
      </c>
      <c r="AO2289">
        <v>0</v>
      </c>
      <c r="AP2289">
        <v>0</v>
      </c>
      <c r="AQ2289">
        <v>0</v>
      </c>
      <c r="AR2289">
        <v>0</v>
      </c>
      <c r="AS2289">
        <v>0</v>
      </c>
      <c r="AT2289">
        <v>0</v>
      </c>
      <c r="AU2289">
        <v>0</v>
      </c>
      <c r="AV2289">
        <v>0</v>
      </c>
      <c r="AW2289">
        <v>0</v>
      </c>
      <c r="AX2289">
        <v>0</v>
      </c>
      <c r="AY2289">
        <v>0</v>
      </c>
      <c r="AZ2289">
        <v>0</v>
      </c>
      <c r="BA2289">
        <v>0</v>
      </c>
      <c r="BB2289">
        <v>0</v>
      </c>
      <c r="BC2289">
        <v>0</v>
      </c>
      <c r="BD2289">
        <v>0</v>
      </c>
      <c r="BE2289">
        <v>0</v>
      </c>
      <c r="BF2289">
        <v>0</v>
      </c>
      <c r="BG2289">
        <v>0</v>
      </c>
      <c r="BH2289">
        <v>0</v>
      </c>
      <c r="BI2289">
        <v>0</v>
      </c>
      <c r="BJ2289" s="2">
        <v>46132</v>
      </c>
      <c r="BK2289">
        <v>0</v>
      </c>
      <c r="BL2289" s="3" t="str">
        <f>VLOOKUP(O2289,DropDownList!$H$1:$I$7,2,FALSE)</f>
        <v>2024/25</v>
      </c>
      <c r="BM2289" s="3" t="str">
        <f t="shared" si="35"/>
        <v>PCOA</v>
      </c>
    </row>
    <row r="2290" spans="1:65" x14ac:dyDescent="0.2">
      <c r="A2290">
        <v>2026</v>
      </c>
      <c r="B2290">
        <v>4</v>
      </c>
      <c r="C2290" t="s">
        <v>216</v>
      </c>
      <c r="D2290" t="s">
        <v>225</v>
      </c>
      <c r="E2290" t="s">
        <v>40</v>
      </c>
      <c r="F2290">
        <v>9366</v>
      </c>
      <c r="G2290" t="s">
        <v>141</v>
      </c>
      <c r="H2290" t="s">
        <v>218</v>
      </c>
      <c r="I2290" t="s">
        <v>142</v>
      </c>
      <c r="J2290" s="1">
        <v>46113</v>
      </c>
      <c r="K2290" t="s">
        <v>440</v>
      </c>
      <c r="L2290">
        <v>1</v>
      </c>
      <c r="M2290" t="s">
        <v>441</v>
      </c>
      <c r="N2290" t="s">
        <v>442</v>
      </c>
      <c r="O2290" t="s">
        <v>147</v>
      </c>
      <c r="P2290" t="s">
        <v>148</v>
      </c>
      <c r="Q2290">
        <v>5182.5200000000004</v>
      </c>
      <c r="R2290">
        <v>173</v>
      </c>
      <c r="S2290">
        <v>10380</v>
      </c>
      <c r="T2290">
        <v>660</v>
      </c>
      <c r="U2290">
        <v>93</v>
      </c>
      <c r="V2290">
        <v>42</v>
      </c>
      <c r="W2290">
        <v>2495</v>
      </c>
      <c r="X2290">
        <v>2495</v>
      </c>
      <c r="Y2290">
        <v>0</v>
      </c>
      <c r="Z2290">
        <v>0</v>
      </c>
      <c r="AA2290">
        <v>4537.4799999999996</v>
      </c>
      <c r="AB2290">
        <v>0</v>
      </c>
      <c r="AC2290">
        <v>4537.4799999999996</v>
      </c>
      <c r="AD2290">
        <v>41</v>
      </c>
      <c r="AE2290">
        <v>1</v>
      </c>
      <c r="AF2290">
        <v>69</v>
      </c>
      <c r="AG2290">
        <v>11</v>
      </c>
      <c r="AH2290">
        <v>11</v>
      </c>
      <c r="AI2290">
        <v>82</v>
      </c>
      <c r="AJ2290">
        <v>0</v>
      </c>
      <c r="AK2290">
        <v>0</v>
      </c>
      <c r="AL2290">
        <v>0</v>
      </c>
      <c r="AM2290">
        <v>0</v>
      </c>
      <c r="AN2290">
        <v>0</v>
      </c>
      <c r="AO2290">
        <v>141</v>
      </c>
      <c r="AP2290">
        <v>475</v>
      </c>
      <c r="AQ2290">
        <v>140</v>
      </c>
      <c r="AR2290">
        <v>0</v>
      </c>
      <c r="AS2290">
        <v>22</v>
      </c>
      <c r="AT2290">
        <v>14</v>
      </c>
      <c r="AU2290">
        <v>3</v>
      </c>
      <c r="AV2290">
        <v>2</v>
      </c>
      <c r="AW2290">
        <v>0</v>
      </c>
      <c r="AX2290">
        <v>0</v>
      </c>
      <c r="AY2290">
        <v>84</v>
      </c>
      <c r="AZ2290">
        <v>129</v>
      </c>
      <c r="BA2290">
        <v>55</v>
      </c>
      <c r="BB2290">
        <v>3</v>
      </c>
      <c r="BC2290">
        <v>2</v>
      </c>
      <c r="BD2290">
        <v>0</v>
      </c>
      <c r="BE2290">
        <v>0</v>
      </c>
      <c r="BF2290">
        <v>146</v>
      </c>
      <c r="BG2290">
        <v>4920</v>
      </c>
      <c r="BH2290">
        <v>0</v>
      </c>
      <c r="BI2290">
        <v>93</v>
      </c>
      <c r="BJ2290" s="2">
        <v>46132</v>
      </c>
      <c r="BK2290">
        <v>0</v>
      </c>
      <c r="BL2290" s="3" t="str">
        <f>VLOOKUP(O2290,DropDownList!$H$1:$I$7,2,FALSE)</f>
        <v>2024/25</v>
      </c>
      <c r="BM2290" s="3" t="str">
        <f t="shared" si="35"/>
        <v>PRAS</v>
      </c>
    </row>
    <row r="2291" spans="1:65" x14ac:dyDescent="0.2">
      <c r="A2291">
        <v>2026</v>
      </c>
      <c r="B2291">
        <v>4</v>
      </c>
      <c r="C2291" t="s">
        <v>216</v>
      </c>
      <c r="D2291" t="s">
        <v>225</v>
      </c>
      <c r="E2291" t="s">
        <v>40</v>
      </c>
      <c r="F2291">
        <v>9366</v>
      </c>
      <c r="G2291" t="s">
        <v>141</v>
      </c>
      <c r="H2291" t="s">
        <v>218</v>
      </c>
      <c r="I2291" t="s">
        <v>142</v>
      </c>
      <c r="J2291" s="1">
        <v>46113</v>
      </c>
      <c r="K2291" t="s">
        <v>440</v>
      </c>
      <c r="L2291">
        <v>1</v>
      </c>
      <c r="M2291" t="s">
        <v>441</v>
      </c>
      <c r="N2291" t="s">
        <v>442</v>
      </c>
      <c r="O2291" t="s">
        <v>155</v>
      </c>
      <c r="P2291" t="s">
        <v>146</v>
      </c>
      <c r="Q2291">
        <v>1471.15</v>
      </c>
      <c r="R2291">
        <v>776</v>
      </c>
      <c r="S2291">
        <v>12395</v>
      </c>
      <c r="T2291">
        <v>330</v>
      </c>
      <c r="U2291">
        <v>183</v>
      </c>
      <c r="V2291">
        <v>54</v>
      </c>
      <c r="W2291">
        <v>816.73</v>
      </c>
      <c r="X2291">
        <v>816.73</v>
      </c>
      <c r="Y2291">
        <v>0</v>
      </c>
      <c r="Z2291">
        <v>0</v>
      </c>
      <c r="AA2291">
        <v>10593.85</v>
      </c>
      <c r="AB2291">
        <v>0</v>
      </c>
      <c r="AC2291">
        <v>0</v>
      </c>
      <c r="AD2291">
        <v>52</v>
      </c>
      <c r="AE2291">
        <v>2</v>
      </c>
      <c r="AF2291">
        <v>662</v>
      </c>
      <c r="AG2291">
        <v>3</v>
      </c>
      <c r="AH2291">
        <v>20</v>
      </c>
      <c r="AI2291">
        <v>91</v>
      </c>
      <c r="AJ2291">
        <v>0</v>
      </c>
      <c r="AK2291">
        <v>0</v>
      </c>
      <c r="AL2291">
        <v>0</v>
      </c>
      <c r="AM2291">
        <v>0</v>
      </c>
      <c r="AN2291">
        <v>0</v>
      </c>
      <c r="AO2291">
        <v>536</v>
      </c>
      <c r="AP2291">
        <v>3388</v>
      </c>
      <c r="AQ2291">
        <v>555</v>
      </c>
      <c r="AR2291">
        <v>0</v>
      </c>
      <c r="AS2291">
        <v>509</v>
      </c>
      <c r="AT2291">
        <v>403</v>
      </c>
      <c r="AU2291">
        <v>47</v>
      </c>
      <c r="AV2291">
        <v>16</v>
      </c>
      <c r="AW2291">
        <v>10</v>
      </c>
      <c r="AX2291">
        <v>0</v>
      </c>
      <c r="AY2291">
        <v>320</v>
      </c>
      <c r="AZ2291">
        <v>719</v>
      </c>
      <c r="BA2291">
        <v>504</v>
      </c>
      <c r="BB2291">
        <v>95</v>
      </c>
      <c r="BC2291">
        <v>51</v>
      </c>
      <c r="BD2291">
        <v>13</v>
      </c>
      <c r="BE2291">
        <v>1</v>
      </c>
      <c r="BF2291">
        <v>765</v>
      </c>
      <c r="BG2291">
        <v>1450</v>
      </c>
      <c r="BH2291">
        <v>0</v>
      </c>
      <c r="BI2291">
        <v>180</v>
      </c>
      <c r="BJ2291" s="2">
        <v>46132</v>
      </c>
      <c r="BK2291">
        <v>0</v>
      </c>
      <c r="BL2291" s="3" t="str">
        <f>VLOOKUP(O2291,DropDownList!$H$1:$I$7,2,FALSE)</f>
        <v>2022/23</v>
      </c>
      <c r="BM2291" s="3" t="str">
        <f t="shared" si="35"/>
        <v>VSUR</v>
      </c>
    </row>
    <row r="2292" spans="1:65" x14ac:dyDescent="0.2">
      <c r="A2292">
        <v>2026</v>
      </c>
      <c r="B2292">
        <v>4</v>
      </c>
      <c r="C2292" t="s">
        <v>216</v>
      </c>
      <c r="D2292" t="s">
        <v>225</v>
      </c>
      <c r="E2292" t="s">
        <v>40</v>
      </c>
      <c r="F2292">
        <v>9366</v>
      </c>
      <c r="G2292" t="s">
        <v>141</v>
      </c>
      <c r="H2292" t="s">
        <v>218</v>
      </c>
      <c r="I2292" t="s">
        <v>142</v>
      </c>
      <c r="J2292" s="1">
        <v>46113</v>
      </c>
      <c r="K2292" t="s">
        <v>440</v>
      </c>
      <c r="L2292">
        <v>1</v>
      </c>
      <c r="M2292" t="s">
        <v>441</v>
      </c>
      <c r="N2292" t="s">
        <v>442</v>
      </c>
      <c r="O2292" t="s">
        <v>155</v>
      </c>
      <c r="P2292" t="s">
        <v>152</v>
      </c>
      <c r="Q2292">
        <v>0</v>
      </c>
      <c r="R2292">
        <v>390</v>
      </c>
      <c r="S2292">
        <v>15600</v>
      </c>
      <c r="T2292">
        <v>10480</v>
      </c>
      <c r="U2292">
        <v>0</v>
      </c>
      <c r="V2292">
        <v>0</v>
      </c>
      <c r="W2292">
        <v>0</v>
      </c>
      <c r="X2292">
        <v>0</v>
      </c>
      <c r="Y2292">
        <v>0</v>
      </c>
      <c r="Z2292">
        <v>0</v>
      </c>
      <c r="AA2292">
        <v>5120</v>
      </c>
      <c r="AB2292">
        <v>0</v>
      </c>
      <c r="AC2292">
        <v>5120</v>
      </c>
      <c r="AD2292">
        <v>0</v>
      </c>
      <c r="AE2292">
        <v>0</v>
      </c>
      <c r="AF2292">
        <v>128</v>
      </c>
      <c r="AG2292">
        <v>0</v>
      </c>
      <c r="AH2292">
        <v>262</v>
      </c>
      <c r="AI2292">
        <v>0</v>
      </c>
      <c r="AJ2292">
        <v>0</v>
      </c>
      <c r="AK2292">
        <v>0</v>
      </c>
      <c r="AL2292">
        <v>0</v>
      </c>
      <c r="AM2292">
        <v>1</v>
      </c>
      <c r="AN2292">
        <v>0</v>
      </c>
      <c r="AO2292">
        <v>0</v>
      </c>
      <c r="AP2292">
        <v>0</v>
      </c>
      <c r="AQ2292">
        <v>0</v>
      </c>
      <c r="AR2292">
        <v>0</v>
      </c>
      <c r="AS2292">
        <v>0</v>
      </c>
      <c r="AT2292">
        <v>0</v>
      </c>
      <c r="AU2292">
        <v>0</v>
      </c>
      <c r="AV2292">
        <v>0</v>
      </c>
      <c r="AW2292">
        <v>0</v>
      </c>
      <c r="AX2292">
        <v>0</v>
      </c>
      <c r="AY2292">
        <v>0</v>
      </c>
      <c r="AZ2292">
        <v>0</v>
      </c>
      <c r="BA2292">
        <v>0</v>
      </c>
      <c r="BB2292">
        <v>0</v>
      </c>
      <c r="BC2292">
        <v>0</v>
      </c>
      <c r="BD2292">
        <v>0</v>
      </c>
      <c r="BE2292">
        <v>0</v>
      </c>
      <c r="BF2292">
        <v>0</v>
      </c>
      <c r="BG2292">
        <v>0</v>
      </c>
      <c r="BH2292">
        <v>0</v>
      </c>
      <c r="BI2292">
        <v>0</v>
      </c>
      <c r="BJ2292" s="2">
        <v>46132</v>
      </c>
      <c r="BK2292">
        <v>0</v>
      </c>
      <c r="BL2292" s="3" t="str">
        <f>VLOOKUP(O2292,DropDownList!$H$1:$I$7,2,FALSE)</f>
        <v>2022/23</v>
      </c>
      <c r="BM2292" s="3" t="str">
        <f t="shared" si="35"/>
        <v>PCOA</v>
      </c>
    </row>
    <row r="2293" spans="1:65" x14ac:dyDescent="0.2">
      <c r="A2293">
        <v>2026</v>
      </c>
      <c r="B2293">
        <v>4</v>
      </c>
      <c r="C2293" t="s">
        <v>216</v>
      </c>
      <c r="D2293" t="s">
        <v>225</v>
      </c>
      <c r="E2293" t="s">
        <v>40</v>
      </c>
      <c r="F2293">
        <v>9366</v>
      </c>
      <c r="G2293" t="s">
        <v>141</v>
      </c>
      <c r="H2293" t="s">
        <v>218</v>
      </c>
      <c r="I2293" t="s">
        <v>142</v>
      </c>
      <c r="J2293" s="1">
        <v>46113</v>
      </c>
      <c r="K2293" t="s">
        <v>440</v>
      </c>
      <c r="L2293">
        <v>1</v>
      </c>
      <c r="M2293" t="s">
        <v>441</v>
      </c>
      <c r="N2293" t="s">
        <v>442</v>
      </c>
      <c r="O2293" t="s">
        <v>155</v>
      </c>
      <c r="P2293" t="s">
        <v>148</v>
      </c>
      <c r="Q2293">
        <v>4399.76</v>
      </c>
      <c r="R2293">
        <v>268</v>
      </c>
      <c r="S2293">
        <v>16080</v>
      </c>
      <c r="T2293">
        <v>1500</v>
      </c>
      <c r="U2293">
        <v>78</v>
      </c>
      <c r="V2293">
        <v>37</v>
      </c>
      <c r="W2293">
        <v>2181.37</v>
      </c>
      <c r="X2293">
        <v>2181.37</v>
      </c>
      <c r="Y2293">
        <v>0</v>
      </c>
      <c r="Z2293">
        <v>0</v>
      </c>
      <c r="AA2293">
        <v>10180.24</v>
      </c>
      <c r="AB2293">
        <v>0</v>
      </c>
      <c r="AC2293">
        <v>10180.24</v>
      </c>
      <c r="AD2293">
        <v>35</v>
      </c>
      <c r="AE2293">
        <v>2</v>
      </c>
      <c r="AF2293">
        <v>165</v>
      </c>
      <c r="AG2293">
        <v>8</v>
      </c>
      <c r="AH2293">
        <v>25</v>
      </c>
      <c r="AI2293">
        <v>70</v>
      </c>
      <c r="AJ2293">
        <v>0</v>
      </c>
      <c r="AK2293">
        <v>0</v>
      </c>
      <c r="AL2293">
        <v>0</v>
      </c>
      <c r="AM2293">
        <v>0</v>
      </c>
      <c r="AN2293">
        <v>0</v>
      </c>
      <c r="AO2293">
        <v>232</v>
      </c>
      <c r="AP2293">
        <v>1426</v>
      </c>
      <c r="AQ2293">
        <v>257</v>
      </c>
      <c r="AR2293">
        <v>0</v>
      </c>
      <c r="AS2293">
        <v>166</v>
      </c>
      <c r="AT2293">
        <v>88</v>
      </c>
      <c r="AU2293">
        <v>11</v>
      </c>
      <c r="AV2293">
        <v>7</v>
      </c>
      <c r="AW2293">
        <v>0</v>
      </c>
      <c r="AX2293">
        <v>0</v>
      </c>
      <c r="AY2293">
        <v>206</v>
      </c>
      <c r="AZ2293">
        <v>399</v>
      </c>
      <c r="BA2293">
        <v>262</v>
      </c>
      <c r="BB2293">
        <v>5</v>
      </c>
      <c r="BC2293">
        <v>0</v>
      </c>
      <c r="BD2293">
        <v>0</v>
      </c>
      <c r="BE2293">
        <v>0</v>
      </c>
      <c r="BF2293">
        <v>239</v>
      </c>
      <c r="BG2293">
        <v>4200</v>
      </c>
      <c r="BH2293">
        <v>0</v>
      </c>
      <c r="BI2293">
        <v>78</v>
      </c>
      <c r="BJ2293" s="2">
        <v>46132</v>
      </c>
      <c r="BK2293">
        <v>0</v>
      </c>
      <c r="BL2293" s="3" t="str">
        <f>VLOOKUP(O2293,DropDownList!$H$1:$I$7,2,FALSE)</f>
        <v>2022/23</v>
      </c>
      <c r="BM2293" s="3" t="str">
        <f t="shared" si="35"/>
        <v>PRAS</v>
      </c>
    </row>
    <row r="2294" spans="1:65" x14ac:dyDescent="0.2">
      <c r="A2294">
        <v>2026</v>
      </c>
      <c r="B2294">
        <v>4</v>
      </c>
      <c r="C2294" t="s">
        <v>216</v>
      </c>
      <c r="D2294" t="s">
        <v>225</v>
      </c>
      <c r="E2294" t="s">
        <v>40</v>
      </c>
      <c r="F2294">
        <v>9366</v>
      </c>
      <c r="G2294" t="s">
        <v>141</v>
      </c>
      <c r="H2294" t="s">
        <v>218</v>
      </c>
      <c r="I2294" t="s">
        <v>142</v>
      </c>
      <c r="J2294" s="1">
        <v>46113</v>
      </c>
      <c r="K2294" t="s">
        <v>440</v>
      </c>
      <c r="L2294">
        <v>1</v>
      </c>
      <c r="M2294" t="s">
        <v>441</v>
      </c>
      <c r="N2294" t="s">
        <v>442</v>
      </c>
      <c r="O2294" t="s">
        <v>155</v>
      </c>
      <c r="P2294" t="s">
        <v>154</v>
      </c>
      <c r="Q2294">
        <v>42821.27</v>
      </c>
      <c r="R2294">
        <v>789</v>
      </c>
      <c r="S2294">
        <v>211906</v>
      </c>
      <c r="T2294">
        <v>7034.95</v>
      </c>
      <c r="U2294">
        <v>189</v>
      </c>
      <c r="V2294">
        <v>97</v>
      </c>
      <c r="W2294">
        <v>22340.74</v>
      </c>
      <c r="X2294">
        <v>22340.74</v>
      </c>
      <c r="Y2294">
        <v>0</v>
      </c>
      <c r="Z2294">
        <v>0</v>
      </c>
      <c r="AA2294">
        <v>162049.78</v>
      </c>
      <c r="AB2294">
        <v>2920</v>
      </c>
      <c r="AC2294">
        <v>148505.93</v>
      </c>
      <c r="AD2294">
        <v>54</v>
      </c>
      <c r="AE2294">
        <v>43</v>
      </c>
      <c r="AF2294">
        <v>570</v>
      </c>
      <c r="AG2294">
        <v>94</v>
      </c>
      <c r="AH2294">
        <v>19</v>
      </c>
      <c r="AI2294">
        <v>95</v>
      </c>
      <c r="AJ2294">
        <v>0</v>
      </c>
      <c r="AK2294">
        <v>0</v>
      </c>
      <c r="AL2294">
        <v>0</v>
      </c>
      <c r="AM2294">
        <v>0</v>
      </c>
      <c r="AN2294">
        <v>0</v>
      </c>
      <c r="AO2294">
        <v>548</v>
      </c>
      <c r="AP2294">
        <v>3460</v>
      </c>
      <c r="AQ2294">
        <v>565</v>
      </c>
      <c r="AR2294">
        <v>0</v>
      </c>
      <c r="AS2294">
        <v>515</v>
      </c>
      <c r="AT2294">
        <v>412</v>
      </c>
      <c r="AU2294">
        <v>49</v>
      </c>
      <c r="AV2294">
        <v>17</v>
      </c>
      <c r="AW2294">
        <v>10</v>
      </c>
      <c r="AX2294">
        <v>0</v>
      </c>
      <c r="AY2294">
        <v>327</v>
      </c>
      <c r="AZ2294">
        <v>735</v>
      </c>
      <c r="BA2294">
        <v>513</v>
      </c>
      <c r="BB2294">
        <v>99</v>
      </c>
      <c r="BC2294">
        <v>53</v>
      </c>
      <c r="BD2294">
        <v>14</v>
      </c>
      <c r="BE2294">
        <v>1</v>
      </c>
      <c r="BF2294">
        <v>778</v>
      </c>
      <c r="BG2294">
        <v>26270</v>
      </c>
      <c r="BH2294">
        <v>11</v>
      </c>
      <c r="BI2294">
        <v>186</v>
      </c>
      <c r="BJ2294" s="2">
        <v>46132</v>
      </c>
      <c r="BK2294">
        <v>0</v>
      </c>
      <c r="BL2294" s="3" t="str">
        <f>VLOOKUP(O2294,DropDownList!$H$1:$I$7,2,FALSE)</f>
        <v>2022/23</v>
      </c>
      <c r="BM2294" s="3" t="str">
        <f t="shared" si="35"/>
        <v>JP COURT</v>
      </c>
    </row>
    <row r="2295" spans="1:65" x14ac:dyDescent="0.2">
      <c r="A2295">
        <v>2026</v>
      </c>
      <c r="B2295">
        <v>4</v>
      </c>
      <c r="C2295" t="s">
        <v>216</v>
      </c>
      <c r="D2295" t="s">
        <v>225</v>
      </c>
      <c r="E2295" t="s">
        <v>40</v>
      </c>
      <c r="F2295">
        <v>9366</v>
      </c>
      <c r="G2295" t="s">
        <v>141</v>
      </c>
      <c r="H2295" t="s">
        <v>218</v>
      </c>
      <c r="I2295" t="s">
        <v>142</v>
      </c>
      <c r="J2295" s="1">
        <v>46113</v>
      </c>
      <c r="K2295" t="s">
        <v>440</v>
      </c>
      <c r="L2295">
        <v>1</v>
      </c>
      <c r="M2295" t="s">
        <v>441</v>
      </c>
      <c r="N2295" t="s">
        <v>442</v>
      </c>
      <c r="O2295" t="s">
        <v>155</v>
      </c>
      <c r="P2295" t="s">
        <v>150</v>
      </c>
      <c r="Q2295">
        <v>50373.96</v>
      </c>
      <c r="R2295">
        <v>1264</v>
      </c>
      <c r="S2295">
        <v>190100.65</v>
      </c>
      <c r="T2295">
        <v>31080.06</v>
      </c>
      <c r="U2295">
        <v>358</v>
      </c>
      <c r="V2295">
        <v>203</v>
      </c>
      <c r="W2295">
        <v>29983.599999999999</v>
      </c>
      <c r="X2295">
        <v>29983.599999999999</v>
      </c>
      <c r="Y2295">
        <v>1078</v>
      </c>
      <c r="Z2295">
        <v>158955.34</v>
      </c>
      <c r="AA2295">
        <v>108646.63</v>
      </c>
      <c r="AB2295">
        <v>28944.54</v>
      </c>
      <c r="AC2295">
        <v>79702.09</v>
      </c>
      <c r="AD2295">
        <v>159</v>
      </c>
      <c r="AE2295">
        <v>44</v>
      </c>
      <c r="AF2295">
        <v>700</v>
      </c>
      <c r="AG2295">
        <v>108</v>
      </c>
      <c r="AH2295">
        <v>185</v>
      </c>
      <c r="AI2295">
        <v>250</v>
      </c>
      <c r="AJ2295">
        <v>174</v>
      </c>
      <c r="AK2295">
        <v>92</v>
      </c>
      <c r="AL2295">
        <v>26</v>
      </c>
      <c r="AM2295">
        <v>83</v>
      </c>
      <c r="AN2295">
        <v>4</v>
      </c>
      <c r="AO2295">
        <v>909</v>
      </c>
      <c r="AP2295">
        <v>5723</v>
      </c>
      <c r="AQ2295">
        <v>983</v>
      </c>
      <c r="AR2295">
        <v>2</v>
      </c>
      <c r="AS2295">
        <v>841</v>
      </c>
      <c r="AT2295">
        <v>440</v>
      </c>
      <c r="AU2295">
        <v>47</v>
      </c>
      <c r="AV2295">
        <v>24</v>
      </c>
      <c r="AW2295">
        <v>0</v>
      </c>
      <c r="AX2295">
        <v>0</v>
      </c>
      <c r="AY2295">
        <v>678</v>
      </c>
      <c r="AZ2295">
        <v>1422</v>
      </c>
      <c r="BA2295">
        <v>1011</v>
      </c>
      <c r="BB2295">
        <v>67</v>
      </c>
      <c r="BC2295">
        <v>36</v>
      </c>
      <c r="BD2295">
        <v>15</v>
      </c>
      <c r="BE2295">
        <v>2</v>
      </c>
      <c r="BF2295">
        <v>909</v>
      </c>
      <c r="BG2295">
        <v>36764.74</v>
      </c>
      <c r="BH2295">
        <v>21</v>
      </c>
      <c r="BI2295">
        <v>358</v>
      </c>
      <c r="BJ2295" s="2">
        <v>46132</v>
      </c>
      <c r="BK2295">
        <v>0</v>
      </c>
      <c r="BL2295" s="3" t="str">
        <f>VLOOKUP(O2295,DropDownList!$H$1:$I$7,2,FALSE)</f>
        <v>2022/23</v>
      </c>
      <c r="BM2295" s="3" t="str">
        <f t="shared" si="35"/>
        <v>FISCAL FINES</v>
      </c>
    </row>
    <row r="2296" spans="1:65" x14ac:dyDescent="0.2">
      <c r="A2296">
        <v>2026</v>
      </c>
      <c r="B2296">
        <v>4</v>
      </c>
      <c r="C2296" t="s">
        <v>216</v>
      </c>
      <c r="D2296" t="s">
        <v>226</v>
      </c>
      <c r="E2296" t="s">
        <v>40</v>
      </c>
      <c r="F2296">
        <v>9772</v>
      </c>
      <c r="G2296" t="s">
        <v>158</v>
      </c>
      <c r="H2296" t="s">
        <v>218</v>
      </c>
      <c r="I2296" t="s">
        <v>142</v>
      </c>
      <c r="J2296" s="1">
        <v>46113</v>
      </c>
      <c r="K2296" t="s">
        <v>440</v>
      </c>
      <c r="L2296">
        <v>1</v>
      </c>
      <c r="M2296" t="s">
        <v>441</v>
      </c>
      <c r="N2296" t="s">
        <v>442</v>
      </c>
      <c r="O2296" t="s">
        <v>156</v>
      </c>
      <c r="P2296" t="s">
        <v>160</v>
      </c>
      <c r="Q2296">
        <v>190794.68</v>
      </c>
      <c r="R2296">
        <v>1410</v>
      </c>
      <c r="S2296">
        <v>687993.08</v>
      </c>
      <c r="T2296">
        <v>94322.63</v>
      </c>
      <c r="U2296">
        <v>499</v>
      </c>
      <c r="V2296">
        <v>151</v>
      </c>
      <c r="W2296">
        <v>63009.13</v>
      </c>
      <c r="X2296">
        <v>79059.13</v>
      </c>
      <c r="Y2296">
        <v>0</v>
      </c>
      <c r="Z2296">
        <v>0</v>
      </c>
      <c r="AA2296">
        <v>402875.77</v>
      </c>
      <c r="AB2296">
        <v>70161</v>
      </c>
      <c r="AC2296">
        <v>312456.94</v>
      </c>
      <c r="AD2296">
        <v>72</v>
      </c>
      <c r="AE2296">
        <v>79</v>
      </c>
      <c r="AF2296">
        <v>690</v>
      </c>
      <c r="AG2296">
        <v>272</v>
      </c>
      <c r="AH2296">
        <v>201</v>
      </c>
      <c r="AI2296">
        <v>227</v>
      </c>
      <c r="AJ2296">
        <v>0</v>
      </c>
      <c r="AK2296">
        <v>0</v>
      </c>
      <c r="AL2296">
        <v>0</v>
      </c>
      <c r="AM2296">
        <v>0</v>
      </c>
      <c r="AN2296">
        <v>0</v>
      </c>
      <c r="AO2296">
        <v>1136</v>
      </c>
      <c r="AP2296">
        <v>5313</v>
      </c>
      <c r="AQ2296">
        <v>1005</v>
      </c>
      <c r="AR2296">
        <v>4</v>
      </c>
      <c r="AS2296">
        <v>636</v>
      </c>
      <c r="AT2296">
        <v>487</v>
      </c>
      <c r="AU2296">
        <v>53</v>
      </c>
      <c r="AV2296">
        <v>18</v>
      </c>
      <c r="AW2296">
        <v>190</v>
      </c>
      <c r="AX2296">
        <v>0</v>
      </c>
      <c r="AY2296">
        <v>702</v>
      </c>
      <c r="AZ2296">
        <v>1182</v>
      </c>
      <c r="BA2296">
        <v>683</v>
      </c>
      <c r="BB2296">
        <v>98</v>
      </c>
      <c r="BC2296">
        <v>48</v>
      </c>
      <c r="BD2296">
        <v>22</v>
      </c>
      <c r="BE2296">
        <v>3</v>
      </c>
      <c r="BF2296">
        <v>1207</v>
      </c>
      <c r="BG2296">
        <v>87301</v>
      </c>
      <c r="BH2296">
        <v>20</v>
      </c>
      <c r="BI2296">
        <v>494</v>
      </c>
      <c r="BJ2296" s="2">
        <v>46132</v>
      </c>
      <c r="BK2296">
        <v>0</v>
      </c>
      <c r="BL2296" s="3" t="str">
        <f>VLOOKUP(O2296,DropDownList!$H$1:$I$7,2,FALSE)</f>
        <v>2023/24</v>
      </c>
      <c r="BM2296" s="3" t="str">
        <f t="shared" si="35"/>
        <v>SC COURT</v>
      </c>
    </row>
    <row r="2297" spans="1:65" x14ac:dyDescent="0.2">
      <c r="A2297">
        <v>2026</v>
      </c>
      <c r="B2297">
        <v>4</v>
      </c>
      <c r="C2297" t="s">
        <v>216</v>
      </c>
      <c r="D2297" t="s">
        <v>226</v>
      </c>
      <c r="E2297" t="s">
        <v>40</v>
      </c>
      <c r="F2297">
        <v>9772</v>
      </c>
      <c r="G2297" t="s">
        <v>158</v>
      </c>
      <c r="H2297" t="s">
        <v>218</v>
      </c>
      <c r="I2297" t="s">
        <v>142</v>
      </c>
      <c r="J2297" s="1">
        <v>46113</v>
      </c>
      <c r="K2297" t="s">
        <v>440</v>
      </c>
      <c r="L2297">
        <v>1</v>
      </c>
      <c r="M2297" t="s">
        <v>441</v>
      </c>
      <c r="N2297" t="s">
        <v>442</v>
      </c>
      <c r="O2297" t="s">
        <v>147</v>
      </c>
      <c r="P2297" t="s">
        <v>159</v>
      </c>
      <c r="Q2297">
        <v>248976.19</v>
      </c>
      <c r="R2297">
        <v>29</v>
      </c>
      <c r="S2297">
        <v>1733002.2</v>
      </c>
      <c r="T2297">
        <v>702714.53</v>
      </c>
      <c r="U2297">
        <v>5</v>
      </c>
      <c r="V2297">
        <v>3</v>
      </c>
      <c r="W2297">
        <v>145549.63</v>
      </c>
      <c r="X2297">
        <v>227014.83</v>
      </c>
      <c r="Y2297">
        <v>0</v>
      </c>
      <c r="Z2297">
        <v>0</v>
      </c>
      <c r="AA2297">
        <v>781311.48</v>
      </c>
      <c r="AB2297">
        <v>0</v>
      </c>
      <c r="AC2297">
        <v>0</v>
      </c>
      <c r="AD2297">
        <v>0</v>
      </c>
      <c r="AE2297">
        <v>3</v>
      </c>
      <c r="AF2297">
        <v>12</v>
      </c>
      <c r="AG2297">
        <v>5</v>
      </c>
      <c r="AH2297">
        <v>0</v>
      </c>
      <c r="AI2297">
        <v>0</v>
      </c>
      <c r="AJ2297">
        <v>0</v>
      </c>
      <c r="AK2297">
        <v>0</v>
      </c>
      <c r="AL2297">
        <v>0</v>
      </c>
      <c r="AM2297">
        <v>0</v>
      </c>
      <c r="AN2297">
        <v>0</v>
      </c>
      <c r="AO2297">
        <v>16</v>
      </c>
      <c r="AP2297">
        <v>23</v>
      </c>
      <c r="AQ2297">
        <v>13</v>
      </c>
      <c r="AR2297">
        <v>0</v>
      </c>
      <c r="AS2297">
        <v>0</v>
      </c>
      <c r="AT2297">
        <v>0</v>
      </c>
      <c r="AU2297">
        <v>4</v>
      </c>
      <c r="AV2297">
        <v>2</v>
      </c>
      <c r="AW2297">
        <v>0</v>
      </c>
      <c r="AX2297">
        <v>0</v>
      </c>
      <c r="AY2297">
        <v>0</v>
      </c>
      <c r="AZ2297">
        <v>0</v>
      </c>
      <c r="BA2297">
        <v>0</v>
      </c>
      <c r="BB2297">
        <v>0</v>
      </c>
      <c r="BC2297">
        <v>0</v>
      </c>
      <c r="BD2297">
        <v>0</v>
      </c>
      <c r="BE2297">
        <v>0</v>
      </c>
      <c r="BF2297">
        <v>0</v>
      </c>
      <c r="BG2297">
        <v>0</v>
      </c>
      <c r="BH2297">
        <v>12</v>
      </c>
      <c r="BI2297">
        <v>0</v>
      </c>
      <c r="BJ2297" s="2">
        <v>46132</v>
      </c>
      <c r="BK2297">
        <v>0</v>
      </c>
      <c r="BL2297" s="3" t="str">
        <f>VLOOKUP(O2297,DropDownList!$H$1:$I$7,2,FALSE)</f>
        <v>2024/25</v>
      </c>
      <c r="BM2297" s="3" t="str">
        <f t="shared" si="35"/>
        <v>CONF</v>
      </c>
    </row>
    <row r="2298" spans="1:65" x14ac:dyDescent="0.2">
      <c r="A2298">
        <v>2026</v>
      </c>
      <c r="B2298">
        <v>4</v>
      </c>
      <c r="C2298" t="s">
        <v>216</v>
      </c>
      <c r="D2298" t="s">
        <v>226</v>
      </c>
      <c r="E2298" t="s">
        <v>40</v>
      </c>
      <c r="F2298">
        <v>9772</v>
      </c>
      <c r="G2298" t="s">
        <v>158</v>
      </c>
      <c r="H2298" t="s">
        <v>218</v>
      </c>
      <c r="I2298" t="s">
        <v>142</v>
      </c>
      <c r="J2298" s="1">
        <v>46113</v>
      </c>
      <c r="K2298" t="s">
        <v>440</v>
      </c>
      <c r="L2298">
        <v>1</v>
      </c>
      <c r="M2298" t="s">
        <v>441</v>
      </c>
      <c r="N2298" t="s">
        <v>442</v>
      </c>
      <c r="O2298" t="s">
        <v>147</v>
      </c>
      <c r="P2298" t="s">
        <v>161</v>
      </c>
      <c r="Q2298">
        <v>6575.92</v>
      </c>
      <c r="R2298">
        <v>1263</v>
      </c>
      <c r="S2298">
        <v>28580</v>
      </c>
      <c r="T2298">
        <v>1850</v>
      </c>
      <c r="U2298">
        <v>627</v>
      </c>
      <c r="V2298">
        <v>102</v>
      </c>
      <c r="W2298">
        <v>2200</v>
      </c>
      <c r="X2298">
        <v>2200</v>
      </c>
      <c r="Y2298">
        <v>0</v>
      </c>
      <c r="Z2298">
        <v>0</v>
      </c>
      <c r="AA2298">
        <v>20154.080000000002</v>
      </c>
      <c r="AB2298">
        <v>0</v>
      </c>
      <c r="AC2298">
        <v>0</v>
      </c>
      <c r="AD2298">
        <v>97</v>
      </c>
      <c r="AE2298">
        <v>5</v>
      </c>
      <c r="AF2298">
        <v>831</v>
      </c>
      <c r="AG2298">
        <v>18</v>
      </c>
      <c r="AH2298">
        <v>82</v>
      </c>
      <c r="AI2298">
        <v>332</v>
      </c>
      <c r="AJ2298">
        <v>0</v>
      </c>
      <c r="AK2298">
        <v>0</v>
      </c>
      <c r="AL2298">
        <v>0</v>
      </c>
      <c r="AM2298">
        <v>0</v>
      </c>
      <c r="AN2298">
        <v>0</v>
      </c>
      <c r="AO2298">
        <v>968</v>
      </c>
      <c r="AP2298">
        <v>3959</v>
      </c>
      <c r="AQ2298">
        <v>920</v>
      </c>
      <c r="AR2298">
        <v>0</v>
      </c>
      <c r="AS2298">
        <v>388</v>
      </c>
      <c r="AT2298">
        <v>228</v>
      </c>
      <c r="AU2298">
        <v>49</v>
      </c>
      <c r="AV2298">
        <v>22</v>
      </c>
      <c r="AW2298">
        <v>78</v>
      </c>
      <c r="AX2298">
        <v>0</v>
      </c>
      <c r="AY2298">
        <v>607</v>
      </c>
      <c r="AZ2298">
        <v>926</v>
      </c>
      <c r="BA2298">
        <v>401</v>
      </c>
      <c r="BB2298">
        <v>62</v>
      </c>
      <c r="BC2298">
        <v>27</v>
      </c>
      <c r="BD2298">
        <v>8</v>
      </c>
      <c r="BE2298">
        <v>0</v>
      </c>
      <c r="BF2298">
        <v>1179</v>
      </c>
      <c r="BG2298">
        <v>6370</v>
      </c>
      <c r="BH2298">
        <v>0</v>
      </c>
      <c r="BI2298">
        <v>626</v>
      </c>
      <c r="BJ2298" s="2">
        <v>46132</v>
      </c>
      <c r="BK2298">
        <v>0</v>
      </c>
      <c r="BL2298" s="3" t="str">
        <f>VLOOKUP(O2298,DropDownList!$H$1:$I$7,2,FALSE)</f>
        <v>2024/25</v>
      </c>
      <c r="BM2298" s="3" t="str">
        <f t="shared" si="35"/>
        <v>VSUR</v>
      </c>
    </row>
    <row r="2299" spans="1:65" x14ac:dyDescent="0.2">
      <c r="A2299">
        <v>2026</v>
      </c>
      <c r="B2299">
        <v>4</v>
      </c>
      <c r="C2299" t="s">
        <v>216</v>
      </c>
      <c r="D2299" t="s">
        <v>226</v>
      </c>
      <c r="E2299" t="s">
        <v>40</v>
      </c>
      <c r="F2299">
        <v>9772</v>
      </c>
      <c r="G2299" t="s">
        <v>158</v>
      </c>
      <c r="H2299" t="s">
        <v>218</v>
      </c>
      <c r="I2299" t="s">
        <v>142</v>
      </c>
      <c r="J2299" s="1">
        <v>46113</v>
      </c>
      <c r="K2299" t="s">
        <v>440</v>
      </c>
      <c r="L2299">
        <v>1</v>
      </c>
      <c r="M2299" t="s">
        <v>441</v>
      </c>
      <c r="N2299" t="s">
        <v>442</v>
      </c>
      <c r="O2299" t="s">
        <v>147</v>
      </c>
      <c r="P2299" t="s">
        <v>160</v>
      </c>
      <c r="Q2299">
        <v>233129.36</v>
      </c>
      <c r="R2299">
        <v>1393</v>
      </c>
      <c r="S2299">
        <v>675578.15</v>
      </c>
      <c r="T2299">
        <v>85644.94</v>
      </c>
      <c r="U2299">
        <v>654</v>
      </c>
      <c r="V2299">
        <v>182</v>
      </c>
      <c r="W2299">
        <v>71287.179999999993</v>
      </c>
      <c r="X2299">
        <v>84474.68</v>
      </c>
      <c r="Y2299">
        <v>0</v>
      </c>
      <c r="Z2299">
        <v>0</v>
      </c>
      <c r="AA2299">
        <v>356803.85</v>
      </c>
      <c r="AB2299">
        <v>33585.08</v>
      </c>
      <c r="AC2299">
        <v>302934.69</v>
      </c>
      <c r="AD2299">
        <v>99</v>
      </c>
      <c r="AE2299">
        <v>83</v>
      </c>
      <c r="AF2299">
        <v>564</v>
      </c>
      <c r="AG2299">
        <v>327</v>
      </c>
      <c r="AH2299">
        <v>162</v>
      </c>
      <c r="AI2299">
        <v>327</v>
      </c>
      <c r="AJ2299">
        <v>0</v>
      </c>
      <c r="AK2299">
        <v>0</v>
      </c>
      <c r="AL2299">
        <v>0</v>
      </c>
      <c r="AM2299">
        <v>0</v>
      </c>
      <c r="AN2299">
        <v>0</v>
      </c>
      <c r="AO2299">
        <v>1085</v>
      </c>
      <c r="AP2299">
        <v>4132</v>
      </c>
      <c r="AQ2299">
        <v>942</v>
      </c>
      <c r="AR2299">
        <v>1</v>
      </c>
      <c r="AS2299">
        <v>396</v>
      </c>
      <c r="AT2299">
        <v>236</v>
      </c>
      <c r="AU2299">
        <v>48</v>
      </c>
      <c r="AV2299">
        <v>21</v>
      </c>
      <c r="AW2299">
        <v>162</v>
      </c>
      <c r="AX2299">
        <v>0</v>
      </c>
      <c r="AY2299">
        <v>618</v>
      </c>
      <c r="AZ2299">
        <v>947</v>
      </c>
      <c r="BA2299">
        <v>411</v>
      </c>
      <c r="BB2299">
        <v>65</v>
      </c>
      <c r="BC2299">
        <v>29</v>
      </c>
      <c r="BD2299">
        <v>8</v>
      </c>
      <c r="BE2299">
        <v>0</v>
      </c>
      <c r="BF2299">
        <v>1223</v>
      </c>
      <c r="BG2299">
        <v>126625.5</v>
      </c>
      <c r="BH2299">
        <v>13</v>
      </c>
      <c r="BI2299">
        <v>649</v>
      </c>
      <c r="BJ2299" s="2">
        <v>46132</v>
      </c>
      <c r="BK2299">
        <v>0</v>
      </c>
      <c r="BL2299" s="3" t="str">
        <f>VLOOKUP(O2299,DropDownList!$H$1:$I$7,2,FALSE)</f>
        <v>2024/25</v>
      </c>
      <c r="BM2299" s="3" t="str">
        <f t="shared" si="35"/>
        <v>SC COURT</v>
      </c>
    </row>
    <row r="2300" spans="1:65" x14ac:dyDescent="0.2">
      <c r="A2300">
        <v>2026</v>
      </c>
      <c r="B2300">
        <v>4</v>
      </c>
      <c r="C2300" t="s">
        <v>216</v>
      </c>
      <c r="D2300" t="s">
        <v>226</v>
      </c>
      <c r="E2300" t="s">
        <v>40</v>
      </c>
      <c r="F2300">
        <v>9772</v>
      </c>
      <c r="G2300" t="s">
        <v>158</v>
      </c>
      <c r="H2300" t="s">
        <v>218</v>
      </c>
      <c r="I2300" t="s">
        <v>142</v>
      </c>
      <c r="J2300" s="1">
        <v>46113</v>
      </c>
      <c r="K2300" t="s">
        <v>440</v>
      </c>
      <c r="L2300">
        <v>1</v>
      </c>
      <c r="M2300" t="s">
        <v>441</v>
      </c>
      <c r="N2300" t="s">
        <v>442</v>
      </c>
      <c r="O2300" t="s">
        <v>149</v>
      </c>
      <c r="P2300" t="s">
        <v>159</v>
      </c>
      <c r="Q2300">
        <v>86964</v>
      </c>
      <c r="R2300">
        <v>11</v>
      </c>
      <c r="S2300">
        <v>141576.03</v>
      </c>
      <c r="T2300">
        <v>33261.26</v>
      </c>
      <c r="U2300">
        <v>3</v>
      </c>
      <c r="V2300">
        <v>2</v>
      </c>
      <c r="W2300">
        <v>65988</v>
      </c>
      <c r="X2300">
        <v>70214</v>
      </c>
      <c r="Y2300">
        <v>0</v>
      </c>
      <c r="Z2300">
        <v>0</v>
      </c>
      <c r="AA2300">
        <v>21350.77</v>
      </c>
      <c r="AB2300">
        <v>0</v>
      </c>
      <c r="AC2300">
        <v>0</v>
      </c>
      <c r="AD2300">
        <v>1</v>
      </c>
      <c r="AE2300">
        <v>1</v>
      </c>
      <c r="AF2300">
        <v>5</v>
      </c>
      <c r="AG2300">
        <v>1</v>
      </c>
      <c r="AH2300">
        <v>2</v>
      </c>
      <c r="AI2300">
        <v>2</v>
      </c>
      <c r="AJ2300">
        <v>0</v>
      </c>
      <c r="AK2300">
        <v>0</v>
      </c>
      <c r="AL2300">
        <v>0</v>
      </c>
      <c r="AM2300">
        <v>0</v>
      </c>
      <c r="AN2300">
        <v>0</v>
      </c>
      <c r="AO2300">
        <v>7</v>
      </c>
      <c r="AP2300">
        <v>13</v>
      </c>
      <c r="AQ2300">
        <v>4</v>
      </c>
      <c r="AR2300">
        <v>0</v>
      </c>
      <c r="AS2300">
        <v>0</v>
      </c>
      <c r="AT2300">
        <v>0</v>
      </c>
      <c r="AU2300">
        <v>2</v>
      </c>
      <c r="AV2300">
        <v>1</v>
      </c>
      <c r="AW2300">
        <v>0</v>
      </c>
      <c r="AX2300">
        <v>0</v>
      </c>
      <c r="AY2300">
        <v>0</v>
      </c>
      <c r="AZ2300">
        <v>0</v>
      </c>
      <c r="BA2300">
        <v>0</v>
      </c>
      <c r="BB2300">
        <v>0</v>
      </c>
      <c r="BC2300">
        <v>0</v>
      </c>
      <c r="BD2300">
        <v>0</v>
      </c>
      <c r="BE2300">
        <v>0</v>
      </c>
      <c r="BF2300">
        <v>0</v>
      </c>
      <c r="BG2300">
        <v>23770</v>
      </c>
      <c r="BH2300">
        <v>1</v>
      </c>
      <c r="BI2300">
        <v>0</v>
      </c>
      <c r="BJ2300" s="2">
        <v>46132</v>
      </c>
      <c r="BK2300">
        <v>0</v>
      </c>
      <c r="BL2300" s="3" t="str">
        <f>VLOOKUP(O2300,DropDownList!$H$1:$I$7,2,FALSE)</f>
        <v>2025/26</v>
      </c>
      <c r="BM2300" s="3" t="str">
        <f t="shared" si="35"/>
        <v>CONF</v>
      </c>
    </row>
    <row r="2301" spans="1:65" x14ac:dyDescent="0.2">
      <c r="A2301">
        <v>2026</v>
      </c>
      <c r="B2301">
        <v>4</v>
      </c>
      <c r="C2301" t="s">
        <v>216</v>
      </c>
      <c r="D2301" t="s">
        <v>226</v>
      </c>
      <c r="E2301" t="s">
        <v>40</v>
      </c>
      <c r="F2301">
        <v>9772</v>
      </c>
      <c r="G2301" t="s">
        <v>158</v>
      </c>
      <c r="H2301" t="s">
        <v>218</v>
      </c>
      <c r="I2301" t="s">
        <v>142</v>
      </c>
      <c r="J2301" s="1">
        <v>46113</v>
      </c>
      <c r="K2301" t="s">
        <v>440</v>
      </c>
      <c r="L2301">
        <v>1</v>
      </c>
      <c r="M2301" t="s">
        <v>441</v>
      </c>
      <c r="N2301" t="s">
        <v>442</v>
      </c>
      <c r="O2301" t="s">
        <v>156</v>
      </c>
      <c r="P2301" t="s">
        <v>159</v>
      </c>
      <c r="Q2301">
        <v>7618.82</v>
      </c>
      <c r="R2301">
        <v>21</v>
      </c>
      <c r="S2301">
        <v>452923.44</v>
      </c>
      <c r="T2301">
        <v>65725.919999999998</v>
      </c>
      <c r="U2301">
        <v>1</v>
      </c>
      <c r="V2301">
        <v>0</v>
      </c>
      <c r="W2301">
        <v>0</v>
      </c>
      <c r="X2301">
        <v>0</v>
      </c>
      <c r="Y2301">
        <v>0</v>
      </c>
      <c r="Z2301">
        <v>0</v>
      </c>
      <c r="AA2301">
        <v>379578.7</v>
      </c>
      <c r="AB2301">
        <v>0</v>
      </c>
      <c r="AC2301">
        <v>0</v>
      </c>
      <c r="AD2301">
        <v>0</v>
      </c>
      <c r="AE2301">
        <v>0</v>
      </c>
      <c r="AF2301">
        <v>10</v>
      </c>
      <c r="AG2301">
        <v>1</v>
      </c>
      <c r="AH2301">
        <v>2</v>
      </c>
      <c r="AI2301">
        <v>0</v>
      </c>
      <c r="AJ2301">
        <v>0</v>
      </c>
      <c r="AK2301">
        <v>0</v>
      </c>
      <c r="AL2301">
        <v>0</v>
      </c>
      <c r="AM2301">
        <v>0</v>
      </c>
      <c r="AN2301">
        <v>0</v>
      </c>
      <c r="AO2301">
        <v>15</v>
      </c>
      <c r="AP2301">
        <v>24</v>
      </c>
      <c r="AQ2301">
        <v>14</v>
      </c>
      <c r="AR2301">
        <v>0</v>
      </c>
      <c r="AS2301">
        <v>0</v>
      </c>
      <c r="AT2301">
        <v>0</v>
      </c>
      <c r="AU2301">
        <v>1</v>
      </c>
      <c r="AV2301">
        <v>1</v>
      </c>
      <c r="AW2301">
        <v>0</v>
      </c>
      <c r="AX2301">
        <v>0</v>
      </c>
      <c r="AY2301">
        <v>0</v>
      </c>
      <c r="AZ2301">
        <v>0</v>
      </c>
      <c r="BA2301">
        <v>0</v>
      </c>
      <c r="BB2301">
        <v>0</v>
      </c>
      <c r="BC2301">
        <v>0</v>
      </c>
      <c r="BD2301">
        <v>0</v>
      </c>
      <c r="BE2301">
        <v>0</v>
      </c>
      <c r="BF2301">
        <v>0</v>
      </c>
      <c r="BG2301">
        <v>0</v>
      </c>
      <c r="BH2301">
        <v>8</v>
      </c>
      <c r="BI2301">
        <v>0</v>
      </c>
      <c r="BJ2301" s="2">
        <v>46132</v>
      </c>
      <c r="BK2301">
        <v>0</v>
      </c>
      <c r="BL2301" s="3" t="str">
        <f>VLOOKUP(O2301,DropDownList!$H$1:$I$7,2,FALSE)</f>
        <v>2023/24</v>
      </c>
      <c r="BM2301" s="3" t="str">
        <f t="shared" si="35"/>
        <v>CONF</v>
      </c>
    </row>
    <row r="2302" spans="1:65" x14ac:dyDescent="0.2">
      <c r="A2302">
        <v>2026</v>
      </c>
      <c r="B2302">
        <v>4</v>
      </c>
      <c r="C2302" t="s">
        <v>216</v>
      </c>
      <c r="D2302" t="s">
        <v>226</v>
      </c>
      <c r="E2302" t="s">
        <v>40</v>
      </c>
      <c r="F2302">
        <v>9772</v>
      </c>
      <c r="G2302" t="s">
        <v>158</v>
      </c>
      <c r="H2302" t="s">
        <v>218</v>
      </c>
      <c r="I2302" t="s">
        <v>142</v>
      </c>
      <c r="J2302" s="1">
        <v>46113</v>
      </c>
      <c r="K2302" t="s">
        <v>440</v>
      </c>
      <c r="L2302">
        <v>1</v>
      </c>
      <c r="M2302" t="s">
        <v>441</v>
      </c>
      <c r="N2302" t="s">
        <v>442</v>
      </c>
      <c r="O2302" t="s">
        <v>149</v>
      </c>
      <c r="P2302" t="s">
        <v>160</v>
      </c>
      <c r="Q2302">
        <v>262165.51</v>
      </c>
      <c r="R2302">
        <v>1014</v>
      </c>
      <c r="S2302">
        <v>544112.66</v>
      </c>
      <c r="T2302">
        <v>54953</v>
      </c>
      <c r="U2302">
        <v>643</v>
      </c>
      <c r="V2302">
        <v>248</v>
      </c>
      <c r="W2302">
        <v>64043.53</v>
      </c>
      <c r="X2302">
        <v>98156.53</v>
      </c>
      <c r="Y2302">
        <v>0</v>
      </c>
      <c r="Z2302">
        <v>0</v>
      </c>
      <c r="AA2302">
        <v>226994.15</v>
      </c>
      <c r="AB2302">
        <v>24211.73</v>
      </c>
      <c r="AC2302">
        <v>187569.2</v>
      </c>
      <c r="AD2302">
        <v>137</v>
      </c>
      <c r="AE2302">
        <v>111</v>
      </c>
      <c r="AF2302">
        <v>273</v>
      </c>
      <c r="AG2302">
        <v>304</v>
      </c>
      <c r="AH2302">
        <v>97</v>
      </c>
      <c r="AI2302">
        <v>339</v>
      </c>
      <c r="AJ2302">
        <v>0</v>
      </c>
      <c r="AK2302">
        <v>0</v>
      </c>
      <c r="AL2302">
        <v>0</v>
      </c>
      <c r="AM2302">
        <v>0</v>
      </c>
      <c r="AN2302">
        <v>0</v>
      </c>
      <c r="AO2302">
        <v>770</v>
      </c>
      <c r="AP2302">
        <v>2402</v>
      </c>
      <c r="AQ2302">
        <v>688</v>
      </c>
      <c r="AR2302">
        <v>0</v>
      </c>
      <c r="AS2302">
        <v>145</v>
      </c>
      <c r="AT2302">
        <v>124</v>
      </c>
      <c r="AU2302">
        <v>4</v>
      </c>
      <c r="AV2302">
        <v>1</v>
      </c>
      <c r="AW2302">
        <v>94</v>
      </c>
      <c r="AX2302">
        <v>0</v>
      </c>
      <c r="AY2302">
        <v>357</v>
      </c>
      <c r="AZ2302">
        <v>490</v>
      </c>
      <c r="BA2302">
        <v>135</v>
      </c>
      <c r="BB2302">
        <v>30</v>
      </c>
      <c r="BC2302">
        <v>11</v>
      </c>
      <c r="BD2302">
        <v>11</v>
      </c>
      <c r="BE2302">
        <v>1</v>
      </c>
      <c r="BF2302">
        <v>915</v>
      </c>
      <c r="BG2302">
        <v>142542.74</v>
      </c>
      <c r="BH2302">
        <v>1</v>
      </c>
      <c r="BI2302">
        <v>636</v>
      </c>
      <c r="BJ2302" s="2">
        <v>46132</v>
      </c>
      <c r="BK2302">
        <v>0</v>
      </c>
      <c r="BL2302" s="3" t="str">
        <f>VLOOKUP(O2302,DropDownList!$H$1:$I$7,2,FALSE)</f>
        <v>2025/26</v>
      </c>
      <c r="BM2302" s="3" t="str">
        <f t="shared" si="35"/>
        <v>SC COURT</v>
      </c>
    </row>
    <row r="2303" spans="1:65" x14ac:dyDescent="0.2">
      <c r="A2303">
        <v>2026</v>
      </c>
      <c r="B2303">
        <v>4</v>
      </c>
      <c r="C2303" t="s">
        <v>216</v>
      </c>
      <c r="D2303" t="s">
        <v>226</v>
      </c>
      <c r="E2303" t="s">
        <v>40</v>
      </c>
      <c r="F2303">
        <v>9772</v>
      </c>
      <c r="G2303" t="s">
        <v>158</v>
      </c>
      <c r="H2303" t="s">
        <v>218</v>
      </c>
      <c r="I2303" t="s">
        <v>142</v>
      </c>
      <c r="J2303" s="1">
        <v>46113</v>
      </c>
      <c r="K2303" t="s">
        <v>440</v>
      </c>
      <c r="L2303">
        <v>1</v>
      </c>
      <c r="M2303" t="s">
        <v>441</v>
      </c>
      <c r="N2303" t="s">
        <v>442</v>
      </c>
      <c r="O2303" t="s">
        <v>156</v>
      </c>
      <c r="P2303" t="s">
        <v>161</v>
      </c>
      <c r="Q2303">
        <v>4698.62</v>
      </c>
      <c r="R2303">
        <v>1230</v>
      </c>
      <c r="S2303">
        <v>27832.5</v>
      </c>
      <c r="T2303">
        <v>2986.05</v>
      </c>
      <c r="U2303">
        <v>456</v>
      </c>
      <c r="V2303">
        <v>69</v>
      </c>
      <c r="W2303">
        <v>1440.33</v>
      </c>
      <c r="X2303">
        <v>1440.33</v>
      </c>
      <c r="Y2303">
        <v>0</v>
      </c>
      <c r="Z2303">
        <v>0</v>
      </c>
      <c r="AA2303">
        <v>20147.830000000002</v>
      </c>
      <c r="AB2303">
        <v>0</v>
      </c>
      <c r="AC2303">
        <v>0</v>
      </c>
      <c r="AD2303">
        <v>68</v>
      </c>
      <c r="AE2303">
        <v>1</v>
      </c>
      <c r="AF2303">
        <v>848</v>
      </c>
      <c r="AG2303">
        <v>12</v>
      </c>
      <c r="AH2303">
        <v>138</v>
      </c>
      <c r="AI2303">
        <v>230</v>
      </c>
      <c r="AJ2303">
        <v>0</v>
      </c>
      <c r="AK2303">
        <v>0</v>
      </c>
      <c r="AL2303">
        <v>0</v>
      </c>
      <c r="AM2303">
        <v>0</v>
      </c>
      <c r="AN2303">
        <v>0</v>
      </c>
      <c r="AO2303">
        <v>984</v>
      </c>
      <c r="AP2303">
        <v>4829</v>
      </c>
      <c r="AQ2303">
        <v>932</v>
      </c>
      <c r="AR2303">
        <v>3</v>
      </c>
      <c r="AS2303">
        <v>573</v>
      </c>
      <c r="AT2303">
        <v>442</v>
      </c>
      <c r="AU2303">
        <v>49</v>
      </c>
      <c r="AV2303">
        <v>18</v>
      </c>
      <c r="AW2303">
        <v>128</v>
      </c>
      <c r="AX2303">
        <v>0</v>
      </c>
      <c r="AY2303">
        <v>654</v>
      </c>
      <c r="AZ2303">
        <v>1088</v>
      </c>
      <c r="BA2303">
        <v>620</v>
      </c>
      <c r="BB2303">
        <v>89</v>
      </c>
      <c r="BC2303">
        <v>43</v>
      </c>
      <c r="BD2303">
        <v>20</v>
      </c>
      <c r="BE2303">
        <v>3</v>
      </c>
      <c r="BF2303">
        <v>1095</v>
      </c>
      <c r="BG2303">
        <v>4590</v>
      </c>
      <c r="BH2303">
        <v>2</v>
      </c>
      <c r="BI2303">
        <v>452</v>
      </c>
      <c r="BJ2303" s="2">
        <v>46132</v>
      </c>
      <c r="BK2303">
        <v>0</v>
      </c>
      <c r="BL2303" s="3" t="str">
        <f>VLOOKUP(O2303,DropDownList!$H$1:$I$7,2,FALSE)</f>
        <v>2023/24</v>
      </c>
      <c r="BM2303" s="3" t="str">
        <f t="shared" si="35"/>
        <v>VSUR</v>
      </c>
    </row>
    <row r="2304" spans="1:65" x14ac:dyDescent="0.2">
      <c r="A2304">
        <v>2026</v>
      </c>
      <c r="B2304">
        <v>4</v>
      </c>
      <c r="C2304" t="s">
        <v>216</v>
      </c>
      <c r="D2304" t="s">
        <v>226</v>
      </c>
      <c r="E2304" t="s">
        <v>40</v>
      </c>
      <c r="F2304">
        <v>9772</v>
      </c>
      <c r="G2304" t="s">
        <v>158</v>
      </c>
      <c r="H2304" t="s">
        <v>218</v>
      </c>
      <c r="I2304" t="s">
        <v>142</v>
      </c>
      <c r="J2304" s="1">
        <v>46113</v>
      </c>
      <c r="K2304" t="s">
        <v>440</v>
      </c>
      <c r="L2304">
        <v>1</v>
      </c>
      <c r="M2304" t="s">
        <v>441</v>
      </c>
      <c r="N2304" t="s">
        <v>442</v>
      </c>
      <c r="O2304" t="s">
        <v>155</v>
      </c>
      <c r="P2304" t="s">
        <v>159</v>
      </c>
      <c r="Q2304">
        <v>119492.55</v>
      </c>
      <c r="R2304">
        <v>14</v>
      </c>
      <c r="S2304">
        <v>487096.51</v>
      </c>
      <c r="T2304">
        <v>599.96</v>
      </c>
      <c r="U2304">
        <v>3</v>
      </c>
      <c r="V2304">
        <v>0</v>
      </c>
      <c r="W2304">
        <v>0</v>
      </c>
      <c r="X2304">
        <v>0</v>
      </c>
      <c r="Y2304">
        <v>0</v>
      </c>
      <c r="Z2304">
        <v>0</v>
      </c>
      <c r="AA2304">
        <v>367004</v>
      </c>
      <c r="AB2304">
        <v>0</v>
      </c>
      <c r="AC2304">
        <v>0</v>
      </c>
      <c r="AD2304">
        <v>0</v>
      </c>
      <c r="AE2304">
        <v>0</v>
      </c>
      <c r="AF2304">
        <v>8</v>
      </c>
      <c r="AG2304">
        <v>3</v>
      </c>
      <c r="AH2304">
        <v>1</v>
      </c>
      <c r="AI2304">
        <v>0</v>
      </c>
      <c r="AJ2304">
        <v>0</v>
      </c>
      <c r="AK2304">
        <v>0</v>
      </c>
      <c r="AL2304">
        <v>0</v>
      </c>
      <c r="AM2304">
        <v>0</v>
      </c>
      <c r="AN2304">
        <v>0</v>
      </c>
      <c r="AO2304">
        <v>9</v>
      </c>
      <c r="AP2304">
        <v>14</v>
      </c>
      <c r="AQ2304">
        <v>8</v>
      </c>
      <c r="AR2304">
        <v>0</v>
      </c>
      <c r="AS2304">
        <v>0</v>
      </c>
      <c r="AT2304">
        <v>1</v>
      </c>
      <c r="AU2304">
        <v>3</v>
      </c>
      <c r="AV2304">
        <v>0</v>
      </c>
      <c r="AW2304">
        <v>0</v>
      </c>
      <c r="AX2304">
        <v>0</v>
      </c>
      <c r="AY2304">
        <v>0</v>
      </c>
      <c r="AZ2304">
        <v>0</v>
      </c>
      <c r="BA2304">
        <v>0</v>
      </c>
      <c r="BB2304">
        <v>0</v>
      </c>
      <c r="BC2304">
        <v>0</v>
      </c>
      <c r="BD2304">
        <v>0</v>
      </c>
      <c r="BE2304">
        <v>0</v>
      </c>
      <c r="BF2304">
        <v>0</v>
      </c>
      <c r="BG2304">
        <v>0</v>
      </c>
      <c r="BH2304">
        <v>2</v>
      </c>
      <c r="BI2304">
        <v>0</v>
      </c>
      <c r="BJ2304" s="2">
        <v>46132</v>
      </c>
      <c r="BK2304">
        <v>0</v>
      </c>
      <c r="BL2304" s="3" t="str">
        <f>VLOOKUP(O2304,DropDownList!$H$1:$I$7,2,FALSE)</f>
        <v>2022/23</v>
      </c>
      <c r="BM2304" s="3" t="str">
        <f t="shared" si="35"/>
        <v>CONF</v>
      </c>
    </row>
    <row r="2305" spans="1:65" x14ac:dyDescent="0.2">
      <c r="A2305">
        <v>2026</v>
      </c>
      <c r="B2305">
        <v>4</v>
      </c>
      <c r="C2305" t="s">
        <v>216</v>
      </c>
      <c r="D2305" t="s">
        <v>226</v>
      </c>
      <c r="E2305" t="s">
        <v>40</v>
      </c>
      <c r="F2305">
        <v>9772</v>
      </c>
      <c r="G2305" t="s">
        <v>158</v>
      </c>
      <c r="H2305" t="s">
        <v>218</v>
      </c>
      <c r="I2305" t="s">
        <v>142</v>
      </c>
      <c r="J2305" s="1">
        <v>46113</v>
      </c>
      <c r="K2305" t="s">
        <v>440</v>
      </c>
      <c r="L2305">
        <v>1</v>
      </c>
      <c r="M2305" t="s">
        <v>441</v>
      </c>
      <c r="N2305" t="s">
        <v>442</v>
      </c>
      <c r="O2305" t="s">
        <v>155</v>
      </c>
      <c r="P2305" t="s">
        <v>161</v>
      </c>
      <c r="Q2305">
        <v>4460.1099999999997</v>
      </c>
      <c r="R2305">
        <v>1400</v>
      </c>
      <c r="S2305">
        <v>32055</v>
      </c>
      <c r="T2305">
        <v>3545.14</v>
      </c>
      <c r="U2305">
        <v>416</v>
      </c>
      <c r="V2305">
        <v>78</v>
      </c>
      <c r="W2305">
        <v>1777</v>
      </c>
      <c r="X2305">
        <v>1790</v>
      </c>
      <c r="Y2305">
        <v>0</v>
      </c>
      <c r="Z2305">
        <v>0</v>
      </c>
      <c r="AA2305">
        <v>24049.75</v>
      </c>
      <c r="AB2305">
        <v>0</v>
      </c>
      <c r="AC2305">
        <v>0</v>
      </c>
      <c r="AD2305">
        <v>77</v>
      </c>
      <c r="AE2305">
        <v>1</v>
      </c>
      <c r="AF2305">
        <v>1021</v>
      </c>
      <c r="AG2305">
        <v>3</v>
      </c>
      <c r="AH2305">
        <v>162</v>
      </c>
      <c r="AI2305">
        <v>212</v>
      </c>
      <c r="AJ2305">
        <v>0</v>
      </c>
      <c r="AK2305">
        <v>0</v>
      </c>
      <c r="AL2305">
        <v>0</v>
      </c>
      <c r="AM2305">
        <v>0</v>
      </c>
      <c r="AN2305">
        <v>0</v>
      </c>
      <c r="AO2305">
        <v>1114</v>
      </c>
      <c r="AP2305">
        <v>6398</v>
      </c>
      <c r="AQ2305">
        <v>1068</v>
      </c>
      <c r="AR2305">
        <v>8</v>
      </c>
      <c r="AS2305">
        <v>764</v>
      </c>
      <c r="AT2305">
        <v>825</v>
      </c>
      <c r="AU2305">
        <v>102</v>
      </c>
      <c r="AV2305">
        <v>41</v>
      </c>
      <c r="AW2305">
        <v>136</v>
      </c>
      <c r="AX2305">
        <v>0</v>
      </c>
      <c r="AY2305">
        <v>798</v>
      </c>
      <c r="AZ2305">
        <v>1350</v>
      </c>
      <c r="BA2305">
        <v>834</v>
      </c>
      <c r="BB2305">
        <v>115</v>
      </c>
      <c r="BC2305">
        <v>70</v>
      </c>
      <c r="BD2305">
        <v>34</v>
      </c>
      <c r="BE2305">
        <v>4</v>
      </c>
      <c r="BF2305">
        <v>1252</v>
      </c>
      <c r="BG2305">
        <v>4430</v>
      </c>
      <c r="BH2305">
        <v>2</v>
      </c>
      <c r="BI2305">
        <v>409</v>
      </c>
      <c r="BJ2305" s="2">
        <v>46132</v>
      </c>
      <c r="BK2305">
        <v>0</v>
      </c>
      <c r="BL2305" s="3" t="str">
        <f>VLOOKUP(O2305,DropDownList!$H$1:$I$7,2,FALSE)</f>
        <v>2022/23</v>
      </c>
      <c r="BM2305" s="3" t="str">
        <f t="shared" ref="BM2305:BM2368" si="36">IF(RIGHT(P2305,4)="VSUR","VSUR",IF(RIGHT(P2305,4)="CONF","CONF",P2305))</f>
        <v>VSUR</v>
      </c>
    </row>
    <row r="2306" spans="1:65" x14ac:dyDescent="0.2">
      <c r="A2306">
        <v>2026</v>
      </c>
      <c r="B2306">
        <v>4</v>
      </c>
      <c r="C2306" t="s">
        <v>216</v>
      </c>
      <c r="D2306" t="s">
        <v>226</v>
      </c>
      <c r="E2306" t="s">
        <v>40</v>
      </c>
      <c r="F2306">
        <v>9772</v>
      </c>
      <c r="G2306" t="s">
        <v>158</v>
      </c>
      <c r="H2306" t="s">
        <v>218</v>
      </c>
      <c r="I2306" t="s">
        <v>142</v>
      </c>
      <c r="J2306" s="1">
        <v>46113</v>
      </c>
      <c r="K2306" t="s">
        <v>440</v>
      </c>
      <c r="L2306">
        <v>1</v>
      </c>
      <c r="M2306" t="s">
        <v>441</v>
      </c>
      <c r="N2306" t="s">
        <v>442</v>
      </c>
      <c r="O2306" t="s">
        <v>155</v>
      </c>
      <c r="P2306" t="s">
        <v>160</v>
      </c>
      <c r="Q2306">
        <v>155194.84</v>
      </c>
      <c r="R2306">
        <v>1557</v>
      </c>
      <c r="S2306">
        <v>757843.08</v>
      </c>
      <c r="T2306">
        <v>123819.99</v>
      </c>
      <c r="U2306">
        <v>450</v>
      </c>
      <c r="V2306">
        <v>138</v>
      </c>
      <c r="W2306">
        <v>63910.69</v>
      </c>
      <c r="X2306">
        <v>65728.69</v>
      </c>
      <c r="Y2306">
        <v>0</v>
      </c>
      <c r="Z2306">
        <v>0</v>
      </c>
      <c r="AA2306">
        <v>478828.25</v>
      </c>
      <c r="AB2306">
        <v>76306.899999999994</v>
      </c>
      <c r="AC2306">
        <v>378321.6</v>
      </c>
      <c r="AD2306">
        <v>77</v>
      </c>
      <c r="AE2306">
        <v>61</v>
      </c>
      <c r="AF2306">
        <v>857</v>
      </c>
      <c r="AG2306">
        <v>242</v>
      </c>
      <c r="AH2306">
        <v>207</v>
      </c>
      <c r="AI2306">
        <v>208</v>
      </c>
      <c r="AJ2306">
        <v>0</v>
      </c>
      <c r="AK2306">
        <v>0</v>
      </c>
      <c r="AL2306">
        <v>0</v>
      </c>
      <c r="AM2306">
        <v>0</v>
      </c>
      <c r="AN2306">
        <v>0</v>
      </c>
      <c r="AO2306">
        <v>1241</v>
      </c>
      <c r="AP2306">
        <v>6849</v>
      </c>
      <c r="AQ2306">
        <v>1148</v>
      </c>
      <c r="AR2306">
        <v>14</v>
      </c>
      <c r="AS2306">
        <v>806</v>
      </c>
      <c r="AT2306">
        <v>911</v>
      </c>
      <c r="AU2306">
        <v>106</v>
      </c>
      <c r="AV2306">
        <v>42</v>
      </c>
      <c r="AW2306">
        <v>174</v>
      </c>
      <c r="AX2306">
        <v>0</v>
      </c>
      <c r="AY2306">
        <v>849</v>
      </c>
      <c r="AZ2306">
        <v>1426</v>
      </c>
      <c r="BA2306">
        <v>880</v>
      </c>
      <c r="BB2306">
        <v>123</v>
      </c>
      <c r="BC2306">
        <v>76</v>
      </c>
      <c r="BD2306">
        <v>37</v>
      </c>
      <c r="BE2306">
        <v>4</v>
      </c>
      <c r="BF2306">
        <v>1362</v>
      </c>
      <c r="BG2306">
        <v>78924.899999999994</v>
      </c>
      <c r="BH2306">
        <v>43</v>
      </c>
      <c r="BI2306">
        <v>439</v>
      </c>
      <c r="BJ2306" s="2">
        <v>46132</v>
      </c>
      <c r="BK2306">
        <v>0</v>
      </c>
      <c r="BL2306" s="3" t="str">
        <f>VLOOKUP(O2306,DropDownList!$H$1:$I$7,2,FALSE)</f>
        <v>2022/23</v>
      </c>
      <c r="BM2306" s="3" t="str">
        <f t="shared" si="36"/>
        <v>SC COURT</v>
      </c>
    </row>
    <row r="2307" spans="1:65" x14ac:dyDescent="0.2">
      <c r="A2307">
        <v>2026</v>
      </c>
      <c r="B2307">
        <v>4</v>
      </c>
      <c r="C2307" t="s">
        <v>216</v>
      </c>
      <c r="D2307" t="s">
        <v>226</v>
      </c>
      <c r="E2307" t="s">
        <v>40</v>
      </c>
      <c r="F2307">
        <v>9772</v>
      </c>
      <c r="G2307" t="s">
        <v>158</v>
      </c>
      <c r="H2307" t="s">
        <v>218</v>
      </c>
      <c r="I2307" t="s">
        <v>142</v>
      </c>
      <c r="J2307" s="1">
        <v>46113</v>
      </c>
      <c r="K2307" t="s">
        <v>440</v>
      </c>
      <c r="L2307">
        <v>1</v>
      </c>
      <c r="M2307" t="s">
        <v>441</v>
      </c>
      <c r="N2307" t="s">
        <v>442</v>
      </c>
      <c r="O2307" t="s">
        <v>149</v>
      </c>
      <c r="P2307" t="s">
        <v>161</v>
      </c>
      <c r="Q2307">
        <v>7231.78</v>
      </c>
      <c r="R2307">
        <v>926</v>
      </c>
      <c r="S2307">
        <v>23670</v>
      </c>
      <c r="T2307">
        <v>1260</v>
      </c>
      <c r="U2307">
        <v>620</v>
      </c>
      <c r="V2307">
        <v>138</v>
      </c>
      <c r="W2307">
        <v>2920</v>
      </c>
      <c r="X2307">
        <v>2920</v>
      </c>
      <c r="Y2307">
        <v>0</v>
      </c>
      <c r="Z2307">
        <v>0</v>
      </c>
      <c r="AA2307">
        <v>15178.22</v>
      </c>
      <c r="AB2307">
        <v>0</v>
      </c>
      <c r="AC2307">
        <v>0</v>
      </c>
      <c r="AD2307">
        <v>135</v>
      </c>
      <c r="AE2307">
        <v>3</v>
      </c>
      <c r="AF2307">
        <v>530</v>
      </c>
      <c r="AG2307">
        <v>16</v>
      </c>
      <c r="AH2307">
        <v>46</v>
      </c>
      <c r="AI2307">
        <v>334</v>
      </c>
      <c r="AJ2307">
        <v>0</v>
      </c>
      <c r="AK2307">
        <v>0</v>
      </c>
      <c r="AL2307">
        <v>0</v>
      </c>
      <c r="AM2307">
        <v>0</v>
      </c>
      <c r="AN2307">
        <v>0</v>
      </c>
      <c r="AO2307">
        <v>693</v>
      </c>
      <c r="AP2307">
        <v>2316</v>
      </c>
      <c r="AQ2307">
        <v>670</v>
      </c>
      <c r="AR2307">
        <v>0</v>
      </c>
      <c r="AS2307">
        <v>147</v>
      </c>
      <c r="AT2307">
        <v>120</v>
      </c>
      <c r="AU2307">
        <v>4</v>
      </c>
      <c r="AV2307">
        <v>1</v>
      </c>
      <c r="AW2307">
        <v>44</v>
      </c>
      <c r="AX2307">
        <v>0</v>
      </c>
      <c r="AY2307">
        <v>348</v>
      </c>
      <c r="AZ2307">
        <v>485</v>
      </c>
      <c r="BA2307">
        <v>136</v>
      </c>
      <c r="BB2307">
        <v>30</v>
      </c>
      <c r="BC2307">
        <v>11</v>
      </c>
      <c r="BD2307">
        <v>11</v>
      </c>
      <c r="BE2307">
        <v>1</v>
      </c>
      <c r="BF2307">
        <v>878</v>
      </c>
      <c r="BG2307">
        <v>7030</v>
      </c>
      <c r="BH2307">
        <v>0</v>
      </c>
      <c r="BI2307">
        <v>613</v>
      </c>
      <c r="BJ2307" s="2">
        <v>46132</v>
      </c>
      <c r="BK2307">
        <v>0</v>
      </c>
      <c r="BL2307" s="3" t="str">
        <f>VLOOKUP(O2307,DropDownList!$H$1:$I$7,2,FALSE)</f>
        <v>2025/26</v>
      </c>
      <c r="BM2307" s="3" t="str">
        <f t="shared" si="36"/>
        <v>VSUR</v>
      </c>
    </row>
    <row r="2308" spans="1:65" x14ac:dyDescent="0.2">
      <c r="A2308">
        <v>2026</v>
      </c>
      <c r="B2308">
        <v>4</v>
      </c>
      <c r="C2308" t="s">
        <v>216</v>
      </c>
      <c r="D2308" t="s">
        <v>227</v>
      </c>
      <c r="E2308" t="s">
        <v>41</v>
      </c>
      <c r="F2308">
        <v>9367</v>
      </c>
      <c r="G2308" t="s">
        <v>141</v>
      </c>
      <c r="H2308" t="s">
        <v>218</v>
      </c>
      <c r="I2308" t="s">
        <v>142</v>
      </c>
      <c r="J2308" s="1">
        <v>46113</v>
      </c>
      <c r="K2308" t="s">
        <v>440</v>
      </c>
      <c r="L2308">
        <v>1</v>
      </c>
      <c r="M2308" t="s">
        <v>441</v>
      </c>
      <c r="N2308" t="s">
        <v>442</v>
      </c>
      <c r="O2308" t="s">
        <v>156</v>
      </c>
      <c r="P2308" t="s">
        <v>150</v>
      </c>
      <c r="Q2308">
        <v>6703.89</v>
      </c>
      <c r="R2308">
        <v>154</v>
      </c>
      <c r="S2308">
        <v>23073.119999999999</v>
      </c>
      <c r="T2308">
        <v>3856.87</v>
      </c>
      <c r="U2308">
        <v>57</v>
      </c>
      <c r="V2308">
        <v>13</v>
      </c>
      <c r="W2308">
        <v>2168.4699999999998</v>
      </c>
      <c r="X2308">
        <v>2168.4699999999998</v>
      </c>
      <c r="Y2308">
        <v>130</v>
      </c>
      <c r="Z2308">
        <v>19216.25</v>
      </c>
      <c r="AA2308">
        <v>12512.36</v>
      </c>
      <c r="AB2308">
        <v>3063.97</v>
      </c>
      <c r="AC2308">
        <v>9448.39</v>
      </c>
      <c r="AD2308">
        <v>10</v>
      </c>
      <c r="AE2308">
        <v>3</v>
      </c>
      <c r="AF2308">
        <v>72</v>
      </c>
      <c r="AG2308">
        <v>28</v>
      </c>
      <c r="AH2308">
        <v>24</v>
      </c>
      <c r="AI2308">
        <v>29</v>
      </c>
      <c r="AJ2308">
        <v>25</v>
      </c>
      <c r="AK2308">
        <v>13</v>
      </c>
      <c r="AL2308">
        <v>6</v>
      </c>
      <c r="AM2308">
        <v>11</v>
      </c>
      <c r="AN2308">
        <v>2</v>
      </c>
      <c r="AO2308">
        <v>107</v>
      </c>
      <c r="AP2308">
        <v>565</v>
      </c>
      <c r="AQ2308">
        <v>117</v>
      </c>
      <c r="AR2308">
        <v>0</v>
      </c>
      <c r="AS2308">
        <v>49</v>
      </c>
      <c r="AT2308">
        <v>72</v>
      </c>
      <c r="AU2308">
        <v>3</v>
      </c>
      <c r="AV2308">
        <v>2</v>
      </c>
      <c r="AW2308">
        <v>0</v>
      </c>
      <c r="AX2308">
        <v>0</v>
      </c>
      <c r="AY2308">
        <v>90</v>
      </c>
      <c r="AZ2308">
        <v>140</v>
      </c>
      <c r="BA2308">
        <v>61</v>
      </c>
      <c r="BB2308">
        <v>10</v>
      </c>
      <c r="BC2308">
        <v>4</v>
      </c>
      <c r="BD2308">
        <v>1</v>
      </c>
      <c r="BE2308">
        <v>0</v>
      </c>
      <c r="BF2308">
        <v>109</v>
      </c>
      <c r="BG2308">
        <v>4036.01</v>
      </c>
      <c r="BH2308">
        <v>1</v>
      </c>
      <c r="BI2308">
        <v>57</v>
      </c>
      <c r="BJ2308" s="2">
        <v>46132</v>
      </c>
      <c r="BK2308">
        <v>0</v>
      </c>
      <c r="BL2308" s="3" t="str">
        <f>VLOOKUP(O2308,DropDownList!$H$1:$I$7,2,FALSE)</f>
        <v>2023/24</v>
      </c>
      <c r="BM2308" s="3" t="str">
        <f t="shared" si="36"/>
        <v>FISCAL FINES</v>
      </c>
    </row>
    <row r="2309" spans="1:65" x14ac:dyDescent="0.2">
      <c r="A2309">
        <v>2026</v>
      </c>
      <c r="B2309">
        <v>4</v>
      </c>
      <c r="C2309" t="s">
        <v>216</v>
      </c>
      <c r="D2309" t="s">
        <v>227</v>
      </c>
      <c r="E2309" t="s">
        <v>41</v>
      </c>
      <c r="F2309">
        <v>9367</v>
      </c>
      <c r="G2309" t="s">
        <v>141</v>
      </c>
      <c r="H2309" t="s">
        <v>218</v>
      </c>
      <c r="I2309" t="s">
        <v>142</v>
      </c>
      <c r="J2309" s="1">
        <v>46113</v>
      </c>
      <c r="K2309" t="s">
        <v>440</v>
      </c>
      <c r="L2309">
        <v>1</v>
      </c>
      <c r="M2309" t="s">
        <v>441</v>
      </c>
      <c r="N2309" t="s">
        <v>442</v>
      </c>
      <c r="O2309" t="s">
        <v>149</v>
      </c>
      <c r="P2309" t="s">
        <v>150</v>
      </c>
      <c r="Q2309">
        <v>8070.73</v>
      </c>
      <c r="R2309">
        <v>90</v>
      </c>
      <c r="S2309">
        <v>13399.12</v>
      </c>
      <c r="T2309">
        <v>750</v>
      </c>
      <c r="U2309">
        <v>57</v>
      </c>
      <c r="V2309">
        <v>28</v>
      </c>
      <c r="W2309">
        <v>4149.8100000000004</v>
      </c>
      <c r="X2309">
        <v>4468.5200000000004</v>
      </c>
      <c r="Y2309">
        <v>85</v>
      </c>
      <c r="Z2309">
        <v>12649.12</v>
      </c>
      <c r="AA2309">
        <v>4578.3900000000003</v>
      </c>
      <c r="AB2309">
        <v>1194.42</v>
      </c>
      <c r="AC2309">
        <v>3383.97</v>
      </c>
      <c r="AD2309">
        <v>25</v>
      </c>
      <c r="AE2309">
        <v>3</v>
      </c>
      <c r="AF2309">
        <v>28</v>
      </c>
      <c r="AG2309">
        <v>14</v>
      </c>
      <c r="AH2309">
        <v>5</v>
      </c>
      <c r="AI2309">
        <v>43</v>
      </c>
      <c r="AJ2309">
        <v>17</v>
      </c>
      <c r="AK2309">
        <v>8</v>
      </c>
      <c r="AL2309">
        <v>2</v>
      </c>
      <c r="AM2309">
        <v>2</v>
      </c>
      <c r="AN2309">
        <v>1</v>
      </c>
      <c r="AO2309">
        <v>62</v>
      </c>
      <c r="AP2309">
        <v>238</v>
      </c>
      <c r="AQ2309">
        <v>63</v>
      </c>
      <c r="AR2309">
        <v>7</v>
      </c>
      <c r="AS2309">
        <v>25</v>
      </c>
      <c r="AT2309">
        <v>29</v>
      </c>
      <c r="AU2309">
        <v>0</v>
      </c>
      <c r="AV2309">
        <v>0</v>
      </c>
      <c r="AW2309">
        <v>0</v>
      </c>
      <c r="AX2309">
        <v>0</v>
      </c>
      <c r="AY2309">
        <v>28</v>
      </c>
      <c r="AZ2309">
        <v>42</v>
      </c>
      <c r="BA2309">
        <v>13</v>
      </c>
      <c r="BB2309">
        <v>2</v>
      </c>
      <c r="BC2309">
        <v>1</v>
      </c>
      <c r="BD2309">
        <v>1</v>
      </c>
      <c r="BE2309">
        <v>0</v>
      </c>
      <c r="BF2309">
        <v>64</v>
      </c>
      <c r="BG2309">
        <v>6201.46</v>
      </c>
      <c r="BH2309">
        <v>0</v>
      </c>
      <c r="BI2309">
        <v>57</v>
      </c>
      <c r="BJ2309" s="2">
        <v>46132</v>
      </c>
      <c r="BK2309">
        <v>0</v>
      </c>
      <c r="BL2309" s="3" t="str">
        <f>VLOOKUP(O2309,DropDownList!$H$1:$I$7,2,FALSE)</f>
        <v>2025/26</v>
      </c>
      <c r="BM2309" s="3" t="str">
        <f t="shared" si="36"/>
        <v>FISCAL FINES</v>
      </c>
    </row>
    <row r="2310" spans="1:65" x14ac:dyDescent="0.2">
      <c r="A2310">
        <v>2026</v>
      </c>
      <c r="B2310">
        <v>4</v>
      </c>
      <c r="C2310" t="s">
        <v>216</v>
      </c>
      <c r="D2310" t="s">
        <v>227</v>
      </c>
      <c r="E2310" t="s">
        <v>41</v>
      </c>
      <c r="F2310">
        <v>9367</v>
      </c>
      <c r="G2310" t="s">
        <v>141</v>
      </c>
      <c r="H2310" t="s">
        <v>218</v>
      </c>
      <c r="I2310" t="s">
        <v>142</v>
      </c>
      <c r="J2310" s="1">
        <v>46113</v>
      </c>
      <c r="K2310" t="s">
        <v>440</v>
      </c>
      <c r="L2310">
        <v>1</v>
      </c>
      <c r="M2310" t="s">
        <v>441</v>
      </c>
      <c r="N2310" t="s">
        <v>442</v>
      </c>
      <c r="O2310" t="s">
        <v>155</v>
      </c>
      <c r="P2310" t="s">
        <v>150</v>
      </c>
      <c r="Q2310">
        <v>5030.9399999999996</v>
      </c>
      <c r="R2310">
        <v>210</v>
      </c>
      <c r="S2310">
        <v>27934.55</v>
      </c>
      <c r="T2310">
        <v>3259.46</v>
      </c>
      <c r="U2310">
        <v>38</v>
      </c>
      <c r="V2310">
        <v>7</v>
      </c>
      <c r="W2310">
        <v>1229.08</v>
      </c>
      <c r="X2310">
        <v>1229.08</v>
      </c>
      <c r="Y2310">
        <v>189</v>
      </c>
      <c r="Z2310">
        <v>24675.09</v>
      </c>
      <c r="AA2310">
        <v>19644.150000000001</v>
      </c>
      <c r="AB2310">
        <v>4508.22</v>
      </c>
      <c r="AC2310">
        <v>15135.93</v>
      </c>
      <c r="AD2310">
        <v>4</v>
      </c>
      <c r="AE2310">
        <v>3</v>
      </c>
      <c r="AF2310">
        <v>147</v>
      </c>
      <c r="AG2310">
        <v>15</v>
      </c>
      <c r="AH2310">
        <v>21</v>
      </c>
      <c r="AI2310">
        <v>23</v>
      </c>
      <c r="AJ2310">
        <v>37</v>
      </c>
      <c r="AK2310">
        <v>14</v>
      </c>
      <c r="AL2310">
        <v>3</v>
      </c>
      <c r="AM2310">
        <v>6</v>
      </c>
      <c r="AN2310">
        <v>0</v>
      </c>
      <c r="AO2310">
        <v>146</v>
      </c>
      <c r="AP2310">
        <v>748</v>
      </c>
      <c r="AQ2310">
        <v>153</v>
      </c>
      <c r="AR2310">
        <v>1</v>
      </c>
      <c r="AS2310">
        <v>80</v>
      </c>
      <c r="AT2310">
        <v>42</v>
      </c>
      <c r="AU2310">
        <v>3</v>
      </c>
      <c r="AV2310">
        <v>3</v>
      </c>
      <c r="AW2310">
        <v>0</v>
      </c>
      <c r="AX2310">
        <v>0</v>
      </c>
      <c r="AY2310">
        <v>121</v>
      </c>
      <c r="AZ2310">
        <v>196</v>
      </c>
      <c r="BA2310">
        <v>98</v>
      </c>
      <c r="BB2310">
        <v>10</v>
      </c>
      <c r="BC2310">
        <v>5</v>
      </c>
      <c r="BD2310">
        <v>8</v>
      </c>
      <c r="BE2310">
        <v>0</v>
      </c>
      <c r="BF2310">
        <v>149</v>
      </c>
      <c r="BG2310">
        <v>3000.02</v>
      </c>
      <c r="BH2310">
        <v>4</v>
      </c>
      <c r="BI2310">
        <v>38</v>
      </c>
      <c r="BJ2310" s="2">
        <v>46132</v>
      </c>
      <c r="BK2310">
        <v>0</v>
      </c>
      <c r="BL2310" s="3" t="str">
        <f>VLOOKUP(O2310,DropDownList!$H$1:$I$7,2,FALSE)</f>
        <v>2022/23</v>
      </c>
      <c r="BM2310" s="3" t="str">
        <f t="shared" si="36"/>
        <v>FISCAL FINES</v>
      </c>
    </row>
    <row r="2311" spans="1:65" x14ac:dyDescent="0.2">
      <c r="A2311">
        <v>2026</v>
      </c>
      <c r="B2311">
        <v>4</v>
      </c>
      <c r="C2311" t="s">
        <v>216</v>
      </c>
      <c r="D2311" t="s">
        <v>227</v>
      </c>
      <c r="E2311" t="s">
        <v>41</v>
      </c>
      <c r="F2311">
        <v>9367</v>
      </c>
      <c r="G2311" t="s">
        <v>141</v>
      </c>
      <c r="H2311" t="s">
        <v>218</v>
      </c>
      <c r="I2311" t="s">
        <v>142</v>
      </c>
      <c r="J2311" s="1">
        <v>46113</v>
      </c>
      <c r="K2311" t="s">
        <v>440</v>
      </c>
      <c r="L2311">
        <v>1</v>
      </c>
      <c r="M2311" t="s">
        <v>441</v>
      </c>
      <c r="N2311" t="s">
        <v>442</v>
      </c>
      <c r="O2311" t="s">
        <v>155</v>
      </c>
      <c r="P2311" t="s">
        <v>152</v>
      </c>
      <c r="Q2311">
        <v>0</v>
      </c>
      <c r="R2311">
        <v>25</v>
      </c>
      <c r="S2311">
        <v>1000</v>
      </c>
      <c r="T2311">
        <v>600</v>
      </c>
      <c r="U2311">
        <v>0</v>
      </c>
      <c r="V2311">
        <v>0</v>
      </c>
      <c r="W2311">
        <v>0</v>
      </c>
      <c r="X2311">
        <v>0</v>
      </c>
      <c r="Y2311">
        <v>0</v>
      </c>
      <c r="Z2311">
        <v>0</v>
      </c>
      <c r="AA2311">
        <v>400</v>
      </c>
      <c r="AB2311">
        <v>0</v>
      </c>
      <c r="AC2311">
        <v>400</v>
      </c>
      <c r="AD2311">
        <v>0</v>
      </c>
      <c r="AE2311">
        <v>0</v>
      </c>
      <c r="AF2311">
        <v>10</v>
      </c>
      <c r="AG2311">
        <v>0</v>
      </c>
      <c r="AH2311">
        <v>15</v>
      </c>
      <c r="AI2311">
        <v>0</v>
      </c>
      <c r="AJ2311">
        <v>0</v>
      </c>
      <c r="AK2311">
        <v>0</v>
      </c>
      <c r="AL2311">
        <v>0</v>
      </c>
      <c r="AM2311">
        <v>0</v>
      </c>
      <c r="AN2311">
        <v>0</v>
      </c>
      <c r="AO2311">
        <v>0</v>
      </c>
      <c r="AP2311">
        <v>0</v>
      </c>
      <c r="AQ2311">
        <v>0</v>
      </c>
      <c r="AR2311">
        <v>0</v>
      </c>
      <c r="AS2311">
        <v>0</v>
      </c>
      <c r="AT2311">
        <v>0</v>
      </c>
      <c r="AU2311">
        <v>0</v>
      </c>
      <c r="AV2311">
        <v>0</v>
      </c>
      <c r="AW2311">
        <v>0</v>
      </c>
      <c r="AX2311">
        <v>0</v>
      </c>
      <c r="AY2311">
        <v>0</v>
      </c>
      <c r="AZ2311">
        <v>0</v>
      </c>
      <c r="BA2311">
        <v>0</v>
      </c>
      <c r="BB2311">
        <v>0</v>
      </c>
      <c r="BC2311">
        <v>0</v>
      </c>
      <c r="BD2311">
        <v>0</v>
      </c>
      <c r="BE2311">
        <v>0</v>
      </c>
      <c r="BF2311">
        <v>0</v>
      </c>
      <c r="BG2311">
        <v>0</v>
      </c>
      <c r="BH2311">
        <v>0</v>
      </c>
      <c r="BI2311">
        <v>0</v>
      </c>
      <c r="BJ2311" s="2">
        <v>46132</v>
      </c>
      <c r="BK2311">
        <v>0</v>
      </c>
      <c r="BL2311" s="3" t="str">
        <f>VLOOKUP(O2311,DropDownList!$H$1:$I$7,2,FALSE)</f>
        <v>2022/23</v>
      </c>
      <c r="BM2311" s="3" t="str">
        <f t="shared" si="36"/>
        <v>PCOA</v>
      </c>
    </row>
    <row r="2312" spans="1:65" x14ac:dyDescent="0.2">
      <c r="A2312">
        <v>2026</v>
      </c>
      <c r="B2312">
        <v>4</v>
      </c>
      <c r="C2312" t="s">
        <v>216</v>
      </c>
      <c r="D2312" t="s">
        <v>227</v>
      </c>
      <c r="E2312" t="s">
        <v>41</v>
      </c>
      <c r="F2312">
        <v>9367</v>
      </c>
      <c r="G2312" t="s">
        <v>141</v>
      </c>
      <c r="H2312" t="s">
        <v>218</v>
      </c>
      <c r="I2312" t="s">
        <v>142</v>
      </c>
      <c r="J2312" s="1">
        <v>46113</v>
      </c>
      <c r="K2312" t="s">
        <v>440</v>
      </c>
      <c r="L2312">
        <v>1</v>
      </c>
      <c r="M2312" t="s">
        <v>441</v>
      </c>
      <c r="N2312" t="s">
        <v>442</v>
      </c>
      <c r="O2312" t="s">
        <v>155</v>
      </c>
      <c r="P2312" t="s">
        <v>154</v>
      </c>
      <c r="Q2312">
        <v>11812.7</v>
      </c>
      <c r="R2312">
        <v>166</v>
      </c>
      <c r="S2312">
        <v>44815</v>
      </c>
      <c r="T2312">
        <v>1296.56</v>
      </c>
      <c r="U2312">
        <v>46</v>
      </c>
      <c r="V2312">
        <v>8</v>
      </c>
      <c r="W2312">
        <v>1725.66</v>
      </c>
      <c r="X2312">
        <v>1725.66</v>
      </c>
      <c r="Y2312">
        <v>0</v>
      </c>
      <c r="Z2312">
        <v>0</v>
      </c>
      <c r="AA2312">
        <v>31705.74</v>
      </c>
      <c r="AB2312">
        <v>283.08999999999997</v>
      </c>
      <c r="AC2312">
        <v>29384.21</v>
      </c>
      <c r="AD2312">
        <v>3</v>
      </c>
      <c r="AE2312">
        <v>5</v>
      </c>
      <c r="AF2312">
        <v>113</v>
      </c>
      <c r="AG2312">
        <v>23</v>
      </c>
      <c r="AH2312">
        <v>4</v>
      </c>
      <c r="AI2312">
        <v>23</v>
      </c>
      <c r="AJ2312">
        <v>0</v>
      </c>
      <c r="AK2312">
        <v>0</v>
      </c>
      <c r="AL2312">
        <v>0</v>
      </c>
      <c r="AM2312">
        <v>0</v>
      </c>
      <c r="AN2312">
        <v>0</v>
      </c>
      <c r="AO2312">
        <v>118</v>
      </c>
      <c r="AP2312">
        <v>608</v>
      </c>
      <c r="AQ2312">
        <v>125</v>
      </c>
      <c r="AR2312">
        <v>0</v>
      </c>
      <c r="AS2312">
        <v>79</v>
      </c>
      <c r="AT2312">
        <v>47</v>
      </c>
      <c r="AU2312">
        <v>3</v>
      </c>
      <c r="AV2312">
        <v>3</v>
      </c>
      <c r="AW2312">
        <v>0</v>
      </c>
      <c r="AX2312">
        <v>0</v>
      </c>
      <c r="AY2312">
        <v>90</v>
      </c>
      <c r="AZ2312">
        <v>140</v>
      </c>
      <c r="BA2312">
        <v>77</v>
      </c>
      <c r="BB2312">
        <v>13</v>
      </c>
      <c r="BC2312">
        <v>7</v>
      </c>
      <c r="BD2312">
        <v>4</v>
      </c>
      <c r="BE2312">
        <v>0</v>
      </c>
      <c r="BF2312">
        <v>165</v>
      </c>
      <c r="BG2312">
        <v>7825</v>
      </c>
      <c r="BH2312">
        <v>3</v>
      </c>
      <c r="BI2312">
        <v>46</v>
      </c>
      <c r="BJ2312" s="2">
        <v>46132</v>
      </c>
      <c r="BK2312">
        <v>0</v>
      </c>
      <c r="BL2312" s="3" t="str">
        <f>VLOOKUP(O2312,DropDownList!$H$1:$I$7,2,FALSE)</f>
        <v>2022/23</v>
      </c>
      <c r="BM2312" s="3" t="str">
        <f t="shared" si="36"/>
        <v>JP COURT</v>
      </c>
    </row>
    <row r="2313" spans="1:65" x14ac:dyDescent="0.2">
      <c r="A2313">
        <v>2026</v>
      </c>
      <c r="B2313">
        <v>4</v>
      </c>
      <c r="C2313" t="s">
        <v>216</v>
      </c>
      <c r="D2313" t="s">
        <v>227</v>
      </c>
      <c r="E2313" t="s">
        <v>41</v>
      </c>
      <c r="F2313">
        <v>9367</v>
      </c>
      <c r="G2313" t="s">
        <v>141</v>
      </c>
      <c r="H2313" t="s">
        <v>218</v>
      </c>
      <c r="I2313" t="s">
        <v>142</v>
      </c>
      <c r="J2313" s="1">
        <v>46113</v>
      </c>
      <c r="K2313" t="s">
        <v>440</v>
      </c>
      <c r="L2313">
        <v>1</v>
      </c>
      <c r="M2313" t="s">
        <v>441</v>
      </c>
      <c r="N2313" t="s">
        <v>442</v>
      </c>
      <c r="O2313" t="s">
        <v>155</v>
      </c>
      <c r="P2313" t="s">
        <v>148</v>
      </c>
      <c r="Q2313">
        <v>225.39</v>
      </c>
      <c r="R2313">
        <v>16</v>
      </c>
      <c r="S2313">
        <v>960</v>
      </c>
      <c r="T2313">
        <v>60</v>
      </c>
      <c r="U2313">
        <v>4</v>
      </c>
      <c r="V2313">
        <v>0</v>
      </c>
      <c r="W2313">
        <v>0</v>
      </c>
      <c r="X2313">
        <v>0</v>
      </c>
      <c r="Y2313">
        <v>0</v>
      </c>
      <c r="Z2313">
        <v>0</v>
      </c>
      <c r="AA2313">
        <v>674.61</v>
      </c>
      <c r="AB2313">
        <v>0</v>
      </c>
      <c r="AC2313">
        <v>674.61</v>
      </c>
      <c r="AD2313">
        <v>0</v>
      </c>
      <c r="AE2313">
        <v>0</v>
      </c>
      <c r="AF2313">
        <v>11</v>
      </c>
      <c r="AG2313">
        <v>1</v>
      </c>
      <c r="AH2313">
        <v>1</v>
      </c>
      <c r="AI2313">
        <v>3</v>
      </c>
      <c r="AJ2313">
        <v>0</v>
      </c>
      <c r="AK2313">
        <v>0</v>
      </c>
      <c r="AL2313">
        <v>0</v>
      </c>
      <c r="AM2313">
        <v>0</v>
      </c>
      <c r="AN2313">
        <v>0</v>
      </c>
      <c r="AO2313">
        <v>13</v>
      </c>
      <c r="AP2313">
        <v>49</v>
      </c>
      <c r="AQ2313">
        <v>16</v>
      </c>
      <c r="AR2313">
        <v>0</v>
      </c>
      <c r="AS2313">
        <v>2</v>
      </c>
      <c r="AT2313">
        <v>0</v>
      </c>
      <c r="AU2313">
        <v>0</v>
      </c>
      <c r="AV2313">
        <v>0</v>
      </c>
      <c r="AW2313">
        <v>0</v>
      </c>
      <c r="AX2313">
        <v>0</v>
      </c>
      <c r="AY2313">
        <v>11</v>
      </c>
      <c r="AZ2313">
        <v>14</v>
      </c>
      <c r="BA2313">
        <v>5</v>
      </c>
      <c r="BB2313">
        <v>1</v>
      </c>
      <c r="BC2313">
        <v>0</v>
      </c>
      <c r="BD2313">
        <v>0</v>
      </c>
      <c r="BE2313">
        <v>0</v>
      </c>
      <c r="BF2313">
        <v>13</v>
      </c>
      <c r="BG2313">
        <v>180</v>
      </c>
      <c r="BH2313">
        <v>0</v>
      </c>
      <c r="BI2313">
        <v>4</v>
      </c>
      <c r="BJ2313" s="2">
        <v>46132</v>
      </c>
      <c r="BK2313">
        <v>0</v>
      </c>
      <c r="BL2313" s="3" t="str">
        <f>VLOOKUP(O2313,DropDownList!$H$1:$I$7,2,FALSE)</f>
        <v>2022/23</v>
      </c>
      <c r="BM2313" s="3" t="str">
        <f t="shared" si="36"/>
        <v>PRAS</v>
      </c>
    </row>
    <row r="2314" spans="1:65" x14ac:dyDescent="0.2">
      <c r="A2314">
        <v>2026</v>
      </c>
      <c r="B2314">
        <v>4</v>
      </c>
      <c r="C2314" t="s">
        <v>216</v>
      </c>
      <c r="D2314" t="s">
        <v>227</v>
      </c>
      <c r="E2314" t="s">
        <v>41</v>
      </c>
      <c r="F2314">
        <v>9367</v>
      </c>
      <c r="G2314" t="s">
        <v>141</v>
      </c>
      <c r="H2314" t="s">
        <v>218</v>
      </c>
      <c r="I2314" t="s">
        <v>142</v>
      </c>
      <c r="J2314" s="1">
        <v>46113</v>
      </c>
      <c r="K2314" t="s">
        <v>440</v>
      </c>
      <c r="L2314">
        <v>1</v>
      </c>
      <c r="M2314" t="s">
        <v>441</v>
      </c>
      <c r="N2314" t="s">
        <v>442</v>
      </c>
      <c r="O2314" t="s">
        <v>155</v>
      </c>
      <c r="P2314" t="s">
        <v>146</v>
      </c>
      <c r="Q2314">
        <v>410</v>
      </c>
      <c r="R2314">
        <v>160</v>
      </c>
      <c r="S2314">
        <v>2500</v>
      </c>
      <c r="T2314">
        <v>51.56</v>
      </c>
      <c r="U2314">
        <v>43</v>
      </c>
      <c r="V2314">
        <v>3</v>
      </c>
      <c r="W2314">
        <v>50</v>
      </c>
      <c r="X2314">
        <v>50</v>
      </c>
      <c r="Y2314">
        <v>0</v>
      </c>
      <c r="Z2314">
        <v>0</v>
      </c>
      <c r="AA2314">
        <v>2038.44</v>
      </c>
      <c r="AB2314">
        <v>0</v>
      </c>
      <c r="AC2314">
        <v>0</v>
      </c>
      <c r="AD2314">
        <v>3</v>
      </c>
      <c r="AE2314">
        <v>0</v>
      </c>
      <c r="AF2314">
        <v>133</v>
      </c>
      <c r="AG2314">
        <v>0</v>
      </c>
      <c r="AH2314">
        <v>4</v>
      </c>
      <c r="AI2314">
        <v>22</v>
      </c>
      <c r="AJ2314">
        <v>0</v>
      </c>
      <c r="AK2314">
        <v>0</v>
      </c>
      <c r="AL2314">
        <v>0</v>
      </c>
      <c r="AM2314">
        <v>0</v>
      </c>
      <c r="AN2314">
        <v>0</v>
      </c>
      <c r="AO2314">
        <v>112</v>
      </c>
      <c r="AP2314">
        <v>580</v>
      </c>
      <c r="AQ2314">
        <v>120</v>
      </c>
      <c r="AR2314">
        <v>0</v>
      </c>
      <c r="AS2314">
        <v>76</v>
      </c>
      <c r="AT2314">
        <v>47</v>
      </c>
      <c r="AU2314">
        <v>3</v>
      </c>
      <c r="AV2314">
        <v>3</v>
      </c>
      <c r="AW2314">
        <v>0</v>
      </c>
      <c r="AX2314">
        <v>0</v>
      </c>
      <c r="AY2314">
        <v>85</v>
      </c>
      <c r="AZ2314">
        <v>132</v>
      </c>
      <c r="BA2314">
        <v>72</v>
      </c>
      <c r="BB2314">
        <v>12</v>
      </c>
      <c r="BC2314">
        <v>7</v>
      </c>
      <c r="BD2314">
        <v>4</v>
      </c>
      <c r="BE2314">
        <v>0</v>
      </c>
      <c r="BF2314">
        <v>159</v>
      </c>
      <c r="BG2314">
        <v>410</v>
      </c>
      <c r="BH2314">
        <v>1</v>
      </c>
      <c r="BI2314">
        <v>43</v>
      </c>
      <c r="BJ2314" s="2">
        <v>46132</v>
      </c>
      <c r="BK2314">
        <v>0</v>
      </c>
      <c r="BL2314" s="3" t="str">
        <f>VLOOKUP(O2314,DropDownList!$H$1:$I$7,2,FALSE)</f>
        <v>2022/23</v>
      </c>
      <c r="BM2314" s="3" t="str">
        <f t="shared" si="36"/>
        <v>VSUR</v>
      </c>
    </row>
    <row r="2315" spans="1:65" x14ac:dyDescent="0.2">
      <c r="A2315">
        <v>2026</v>
      </c>
      <c r="B2315">
        <v>4</v>
      </c>
      <c r="C2315" t="s">
        <v>216</v>
      </c>
      <c r="D2315" t="s">
        <v>227</v>
      </c>
      <c r="E2315" t="s">
        <v>41</v>
      </c>
      <c r="F2315">
        <v>9367</v>
      </c>
      <c r="G2315" t="s">
        <v>141</v>
      </c>
      <c r="H2315" t="s">
        <v>218</v>
      </c>
      <c r="I2315" t="s">
        <v>142</v>
      </c>
      <c r="J2315" s="1">
        <v>46113</v>
      </c>
      <c r="K2315" t="s">
        <v>440</v>
      </c>
      <c r="L2315">
        <v>1</v>
      </c>
      <c r="M2315" t="s">
        <v>441</v>
      </c>
      <c r="N2315" t="s">
        <v>442</v>
      </c>
      <c r="O2315" t="s">
        <v>147</v>
      </c>
      <c r="P2315" t="s">
        <v>148</v>
      </c>
      <c r="Q2315">
        <v>673.6</v>
      </c>
      <c r="R2315">
        <v>22</v>
      </c>
      <c r="S2315">
        <v>1320</v>
      </c>
      <c r="T2315">
        <v>0</v>
      </c>
      <c r="U2315">
        <v>13</v>
      </c>
      <c r="V2315">
        <v>5</v>
      </c>
      <c r="W2315">
        <v>300</v>
      </c>
      <c r="X2315">
        <v>300</v>
      </c>
      <c r="Y2315">
        <v>0</v>
      </c>
      <c r="Z2315">
        <v>0</v>
      </c>
      <c r="AA2315">
        <v>646.4</v>
      </c>
      <c r="AB2315">
        <v>0</v>
      </c>
      <c r="AC2315">
        <v>646.4</v>
      </c>
      <c r="AD2315">
        <v>5</v>
      </c>
      <c r="AE2315">
        <v>0</v>
      </c>
      <c r="AF2315">
        <v>9</v>
      </c>
      <c r="AG2315">
        <v>3</v>
      </c>
      <c r="AH2315">
        <v>0</v>
      </c>
      <c r="AI2315">
        <v>10</v>
      </c>
      <c r="AJ2315">
        <v>0</v>
      </c>
      <c r="AK2315">
        <v>0</v>
      </c>
      <c r="AL2315">
        <v>0</v>
      </c>
      <c r="AM2315">
        <v>0</v>
      </c>
      <c r="AN2315">
        <v>0</v>
      </c>
      <c r="AO2315">
        <v>20</v>
      </c>
      <c r="AP2315">
        <v>96</v>
      </c>
      <c r="AQ2315">
        <v>20</v>
      </c>
      <c r="AR2315">
        <v>0</v>
      </c>
      <c r="AS2315">
        <v>5</v>
      </c>
      <c r="AT2315">
        <v>22</v>
      </c>
      <c r="AU2315">
        <v>0</v>
      </c>
      <c r="AV2315">
        <v>0</v>
      </c>
      <c r="AW2315">
        <v>0</v>
      </c>
      <c r="AX2315">
        <v>0</v>
      </c>
      <c r="AY2315">
        <v>10</v>
      </c>
      <c r="AZ2315">
        <v>26</v>
      </c>
      <c r="BA2315">
        <v>10</v>
      </c>
      <c r="BB2315">
        <v>1</v>
      </c>
      <c r="BC2315">
        <v>0</v>
      </c>
      <c r="BD2315">
        <v>0</v>
      </c>
      <c r="BE2315">
        <v>0</v>
      </c>
      <c r="BF2315">
        <v>20</v>
      </c>
      <c r="BG2315">
        <v>600</v>
      </c>
      <c r="BH2315">
        <v>0</v>
      </c>
      <c r="BI2315">
        <v>13</v>
      </c>
      <c r="BJ2315" s="2">
        <v>46132</v>
      </c>
      <c r="BK2315">
        <v>0</v>
      </c>
      <c r="BL2315" s="3" t="str">
        <f>VLOOKUP(O2315,DropDownList!$H$1:$I$7,2,FALSE)</f>
        <v>2024/25</v>
      </c>
      <c r="BM2315" s="3" t="str">
        <f t="shared" si="36"/>
        <v>PRAS</v>
      </c>
    </row>
    <row r="2316" spans="1:65" x14ac:dyDescent="0.2">
      <c r="A2316">
        <v>2026</v>
      </c>
      <c r="B2316">
        <v>4</v>
      </c>
      <c r="C2316" t="s">
        <v>216</v>
      </c>
      <c r="D2316" t="s">
        <v>227</v>
      </c>
      <c r="E2316" t="s">
        <v>41</v>
      </c>
      <c r="F2316">
        <v>9367</v>
      </c>
      <c r="G2316" t="s">
        <v>141</v>
      </c>
      <c r="H2316" t="s">
        <v>218</v>
      </c>
      <c r="I2316" t="s">
        <v>142</v>
      </c>
      <c r="J2316" s="1">
        <v>46113</v>
      </c>
      <c r="K2316" t="s">
        <v>440</v>
      </c>
      <c r="L2316">
        <v>1</v>
      </c>
      <c r="M2316" t="s">
        <v>441</v>
      </c>
      <c r="N2316" t="s">
        <v>442</v>
      </c>
      <c r="O2316" t="s">
        <v>147</v>
      </c>
      <c r="P2316" t="s">
        <v>152</v>
      </c>
      <c r="Q2316">
        <v>0</v>
      </c>
      <c r="R2316">
        <v>51</v>
      </c>
      <c r="S2316">
        <v>2040</v>
      </c>
      <c r="T2316">
        <v>960</v>
      </c>
      <c r="U2316">
        <v>0</v>
      </c>
      <c r="V2316">
        <v>0</v>
      </c>
      <c r="W2316">
        <v>0</v>
      </c>
      <c r="X2316">
        <v>0</v>
      </c>
      <c r="Y2316">
        <v>0</v>
      </c>
      <c r="Z2316">
        <v>0</v>
      </c>
      <c r="AA2316">
        <v>1080</v>
      </c>
      <c r="AB2316">
        <v>0</v>
      </c>
      <c r="AC2316">
        <v>1080</v>
      </c>
      <c r="AD2316">
        <v>0</v>
      </c>
      <c r="AE2316">
        <v>0</v>
      </c>
      <c r="AF2316">
        <v>27</v>
      </c>
      <c r="AG2316">
        <v>0</v>
      </c>
      <c r="AH2316">
        <v>24</v>
      </c>
      <c r="AI2316">
        <v>0</v>
      </c>
      <c r="AJ2316">
        <v>0</v>
      </c>
      <c r="AK2316">
        <v>0</v>
      </c>
      <c r="AL2316">
        <v>0</v>
      </c>
      <c r="AM2316">
        <v>0</v>
      </c>
      <c r="AN2316">
        <v>0</v>
      </c>
      <c r="AO2316">
        <v>0</v>
      </c>
      <c r="AP2316">
        <v>0</v>
      </c>
      <c r="AQ2316">
        <v>0</v>
      </c>
      <c r="AR2316">
        <v>0</v>
      </c>
      <c r="AS2316">
        <v>0</v>
      </c>
      <c r="AT2316">
        <v>0</v>
      </c>
      <c r="AU2316">
        <v>0</v>
      </c>
      <c r="AV2316">
        <v>0</v>
      </c>
      <c r="AW2316">
        <v>0</v>
      </c>
      <c r="AX2316">
        <v>0</v>
      </c>
      <c r="AY2316">
        <v>0</v>
      </c>
      <c r="AZ2316">
        <v>0</v>
      </c>
      <c r="BA2316">
        <v>0</v>
      </c>
      <c r="BB2316">
        <v>0</v>
      </c>
      <c r="BC2316">
        <v>0</v>
      </c>
      <c r="BD2316">
        <v>0</v>
      </c>
      <c r="BE2316">
        <v>0</v>
      </c>
      <c r="BF2316">
        <v>0</v>
      </c>
      <c r="BG2316">
        <v>0</v>
      </c>
      <c r="BH2316">
        <v>0</v>
      </c>
      <c r="BI2316">
        <v>0</v>
      </c>
      <c r="BJ2316" s="2">
        <v>46132</v>
      </c>
      <c r="BK2316">
        <v>0</v>
      </c>
      <c r="BL2316" s="3" t="str">
        <f>VLOOKUP(O2316,DropDownList!$H$1:$I$7,2,FALSE)</f>
        <v>2024/25</v>
      </c>
      <c r="BM2316" s="3" t="str">
        <f t="shared" si="36"/>
        <v>PCOA</v>
      </c>
    </row>
    <row r="2317" spans="1:65" x14ac:dyDescent="0.2">
      <c r="A2317">
        <v>2026</v>
      </c>
      <c r="B2317">
        <v>4</v>
      </c>
      <c r="C2317" t="s">
        <v>216</v>
      </c>
      <c r="D2317" t="s">
        <v>227</v>
      </c>
      <c r="E2317" t="s">
        <v>41</v>
      </c>
      <c r="F2317">
        <v>9367</v>
      </c>
      <c r="G2317" t="s">
        <v>141</v>
      </c>
      <c r="H2317" t="s">
        <v>218</v>
      </c>
      <c r="I2317" t="s">
        <v>142</v>
      </c>
      <c r="J2317" s="1">
        <v>46113</v>
      </c>
      <c r="K2317" t="s">
        <v>440</v>
      </c>
      <c r="L2317">
        <v>1</v>
      </c>
      <c r="M2317" t="s">
        <v>441</v>
      </c>
      <c r="N2317" t="s">
        <v>442</v>
      </c>
      <c r="O2317" t="s">
        <v>147</v>
      </c>
      <c r="P2317" t="s">
        <v>153</v>
      </c>
      <c r="Q2317">
        <v>0</v>
      </c>
      <c r="R2317">
        <v>1</v>
      </c>
      <c r="S2317">
        <v>45</v>
      </c>
      <c r="T2317">
        <v>0</v>
      </c>
      <c r="U2317">
        <v>0</v>
      </c>
      <c r="V2317">
        <v>0</v>
      </c>
      <c r="W2317">
        <v>0</v>
      </c>
      <c r="X2317">
        <v>0</v>
      </c>
      <c r="Y2317">
        <v>0</v>
      </c>
      <c r="Z2317">
        <v>0</v>
      </c>
      <c r="AA2317">
        <v>45</v>
      </c>
      <c r="AB2317">
        <v>0</v>
      </c>
      <c r="AC2317">
        <v>45</v>
      </c>
      <c r="AD2317">
        <v>0</v>
      </c>
      <c r="AE2317">
        <v>0</v>
      </c>
      <c r="AF2317">
        <v>1</v>
      </c>
      <c r="AG2317">
        <v>0</v>
      </c>
      <c r="AH2317">
        <v>0</v>
      </c>
      <c r="AI2317">
        <v>0</v>
      </c>
      <c r="AJ2317">
        <v>0</v>
      </c>
      <c r="AK2317">
        <v>0</v>
      </c>
      <c r="AL2317">
        <v>0</v>
      </c>
      <c r="AM2317">
        <v>0</v>
      </c>
      <c r="AN2317">
        <v>0</v>
      </c>
      <c r="AO2317">
        <v>0</v>
      </c>
      <c r="AP2317">
        <v>0</v>
      </c>
      <c r="AQ2317">
        <v>0</v>
      </c>
      <c r="AR2317">
        <v>0</v>
      </c>
      <c r="AS2317">
        <v>0</v>
      </c>
      <c r="AT2317">
        <v>0</v>
      </c>
      <c r="AU2317">
        <v>0</v>
      </c>
      <c r="AV2317">
        <v>0</v>
      </c>
      <c r="AW2317">
        <v>0</v>
      </c>
      <c r="AX2317">
        <v>0</v>
      </c>
      <c r="AY2317">
        <v>0</v>
      </c>
      <c r="AZ2317">
        <v>0</v>
      </c>
      <c r="BA2317">
        <v>0</v>
      </c>
      <c r="BB2317">
        <v>0</v>
      </c>
      <c r="BC2317">
        <v>0</v>
      </c>
      <c r="BD2317">
        <v>0</v>
      </c>
      <c r="BE2317">
        <v>0</v>
      </c>
      <c r="BF2317">
        <v>0</v>
      </c>
      <c r="BG2317">
        <v>0</v>
      </c>
      <c r="BH2317">
        <v>0</v>
      </c>
      <c r="BI2317">
        <v>0</v>
      </c>
      <c r="BJ2317" s="2">
        <v>46132</v>
      </c>
      <c r="BK2317">
        <v>0</v>
      </c>
      <c r="BL2317" s="3" t="str">
        <f>VLOOKUP(O2317,DropDownList!$H$1:$I$7,2,FALSE)</f>
        <v>2024/25</v>
      </c>
      <c r="BM2317" s="3" t="str">
        <f t="shared" si="36"/>
        <v>PREG</v>
      </c>
    </row>
    <row r="2318" spans="1:65" x14ac:dyDescent="0.2">
      <c r="A2318">
        <v>2026</v>
      </c>
      <c r="B2318">
        <v>4</v>
      </c>
      <c r="C2318" t="s">
        <v>216</v>
      </c>
      <c r="D2318" t="s">
        <v>227</v>
      </c>
      <c r="E2318" t="s">
        <v>41</v>
      </c>
      <c r="F2318">
        <v>9367</v>
      </c>
      <c r="G2318" t="s">
        <v>141</v>
      </c>
      <c r="H2318" t="s">
        <v>218</v>
      </c>
      <c r="I2318" t="s">
        <v>142</v>
      </c>
      <c r="J2318" s="1">
        <v>46113</v>
      </c>
      <c r="K2318" t="s">
        <v>440</v>
      </c>
      <c r="L2318">
        <v>1</v>
      </c>
      <c r="M2318" t="s">
        <v>441</v>
      </c>
      <c r="N2318" t="s">
        <v>442</v>
      </c>
      <c r="O2318" t="s">
        <v>147</v>
      </c>
      <c r="P2318" t="s">
        <v>146</v>
      </c>
      <c r="Q2318">
        <v>444.5</v>
      </c>
      <c r="R2318">
        <v>133</v>
      </c>
      <c r="S2318">
        <v>2370</v>
      </c>
      <c r="T2318">
        <v>10</v>
      </c>
      <c r="U2318">
        <v>52</v>
      </c>
      <c r="V2318">
        <v>6</v>
      </c>
      <c r="W2318">
        <v>120</v>
      </c>
      <c r="X2318">
        <v>120</v>
      </c>
      <c r="Y2318">
        <v>0</v>
      </c>
      <c r="Z2318">
        <v>0</v>
      </c>
      <c r="AA2318">
        <v>1915.5</v>
      </c>
      <c r="AB2318">
        <v>0</v>
      </c>
      <c r="AC2318">
        <v>0</v>
      </c>
      <c r="AD2318">
        <v>6</v>
      </c>
      <c r="AE2318">
        <v>0</v>
      </c>
      <c r="AF2318">
        <v>104</v>
      </c>
      <c r="AG2318">
        <v>1</v>
      </c>
      <c r="AH2318">
        <v>1</v>
      </c>
      <c r="AI2318">
        <v>27</v>
      </c>
      <c r="AJ2318">
        <v>0</v>
      </c>
      <c r="AK2318">
        <v>0</v>
      </c>
      <c r="AL2318">
        <v>0</v>
      </c>
      <c r="AM2318">
        <v>0</v>
      </c>
      <c r="AN2318">
        <v>0</v>
      </c>
      <c r="AO2318">
        <v>86</v>
      </c>
      <c r="AP2318">
        <v>426</v>
      </c>
      <c r="AQ2318">
        <v>89</v>
      </c>
      <c r="AR2318">
        <v>0</v>
      </c>
      <c r="AS2318">
        <v>31</v>
      </c>
      <c r="AT2318">
        <v>62</v>
      </c>
      <c r="AU2318">
        <v>4</v>
      </c>
      <c r="AV2318">
        <v>2</v>
      </c>
      <c r="AW2318">
        <v>1</v>
      </c>
      <c r="AX2318">
        <v>0</v>
      </c>
      <c r="AY2318">
        <v>54</v>
      </c>
      <c r="AZ2318">
        <v>102</v>
      </c>
      <c r="BA2318">
        <v>48</v>
      </c>
      <c r="BB2318">
        <v>9</v>
      </c>
      <c r="BC2318">
        <v>2</v>
      </c>
      <c r="BD2318">
        <v>1</v>
      </c>
      <c r="BE2318">
        <v>0</v>
      </c>
      <c r="BF2318">
        <v>131</v>
      </c>
      <c r="BG2318">
        <v>430</v>
      </c>
      <c r="BH2318">
        <v>0</v>
      </c>
      <c r="BI2318">
        <v>51</v>
      </c>
      <c r="BJ2318" s="2">
        <v>46132</v>
      </c>
      <c r="BK2318">
        <v>0</v>
      </c>
      <c r="BL2318" s="3" t="str">
        <f>VLOOKUP(O2318,DropDownList!$H$1:$I$7,2,FALSE)</f>
        <v>2024/25</v>
      </c>
      <c r="BM2318" s="3" t="str">
        <f t="shared" si="36"/>
        <v>VSUR</v>
      </c>
    </row>
    <row r="2319" spans="1:65" x14ac:dyDescent="0.2">
      <c r="A2319">
        <v>2026</v>
      </c>
      <c r="B2319">
        <v>4</v>
      </c>
      <c r="C2319" t="s">
        <v>216</v>
      </c>
      <c r="D2319" t="s">
        <v>227</v>
      </c>
      <c r="E2319" t="s">
        <v>41</v>
      </c>
      <c r="F2319">
        <v>9367</v>
      </c>
      <c r="G2319" t="s">
        <v>141</v>
      </c>
      <c r="H2319" t="s">
        <v>218</v>
      </c>
      <c r="I2319" t="s">
        <v>142</v>
      </c>
      <c r="J2319" s="1">
        <v>46113</v>
      </c>
      <c r="K2319" t="s">
        <v>440</v>
      </c>
      <c r="L2319">
        <v>1</v>
      </c>
      <c r="M2319" t="s">
        <v>441</v>
      </c>
      <c r="N2319" t="s">
        <v>442</v>
      </c>
      <c r="O2319" t="s">
        <v>147</v>
      </c>
      <c r="P2319" t="s">
        <v>154</v>
      </c>
      <c r="Q2319">
        <v>12713.31</v>
      </c>
      <c r="R2319">
        <v>134</v>
      </c>
      <c r="S2319">
        <v>40647</v>
      </c>
      <c r="T2319">
        <v>280.32</v>
      </c>
      <c r="U2319">
        <v>53</v>
      </c>
      <c r="V2319">
        <v>12</v>
      </c>
      <c r="W2319">
        <v>3076.78</v>
      </c>
      <c r="X2319">
        <v>3196.78</v>
      </c>
      <c r="Y2319">
        <v>0</v>
      </c>
      <c r="Z2319">
        <v>0</v>
      </c>
      <c r="AA2319">
        <v>27653.37</v>
      </c>
      <c r="AB2319">
        <v>0</v>
      </c>
      <c r="AC2319">
        <v>25727.87</v>
      </c>
      <c r="AD2319">
        <v>7</v>
      </c>
      <c r="AE2319">
        <v>5</v>
      </c>
      <c r="AF2319">
        <v>79</v>
      </c>
      <c r="AG2319">
        <v>25</v>
      </c>
      <c r="AH2319">
        <v>1</v>
      </c>
      <c r="AI2319">
        <v>28</v>
      </c>
      <c r="AJ2319">
        <v>0</v>
      </c>
      <c r="AK2319">
        <v>0</v>
      </c>
      <c r="AL2319">
        <v>0</v>
      </c>
      <c r="AM2319">
        <v>0</v>
      </c>
      <c r="AN2319">
        <v>0</v>
      </c>
      <c r="AO2319">
        <v>87</v>
      </c>
      <c r="AP2319">
        <v>424</v>
      </c>
      <c r="AQ2319">
        <v>87</v>
      </c>
      <c r="AR2319">
        <v>0</v>
      </c>
      <c r="AS2319">
        <v>31</v>
      </c>
      <c r="AT2319">
        <v>66</v>
      </c>
      <c r="AU2319">
        <v>4</v>
      </c>
      <c r="AV2319">
        <v>2</v>
      </c>
      <c r="AW2319">
        <v>1</v>
      </c>
      <c r="AX2319">
        <v>0</v>
      </c>
      <c r="AY2319">
        <v>53</v>
      </c>
      <c r="AZ2319">
        <v>99</v>
      </c>
      <c r="BA2319">
        <v>47</v>
      </c>
      <c r="BB2319">
        <v>9</v>
      </c>
      <c r="BC2319">
        <v>2</v>
      </c>
      <c r="BD2319">
        <v>1</v>
      </c>
      <c r="BE2319">
        <v>0</v>
      </c>
      <c r="BF2319">
        <v>132</v>
      </c>
      <c r="BG2319">
        <v>8142</v>
      </c>
      <c r="BH2319">
        <v>1</v>
      </c>
      <c r="BI2319">
        <v>52</v>
      </c>
      <c r="BJ2319" s="2">
        <v>46132</v>
      </c>
      <c r="BK2319">
        <v>0</v>
      </c>
      <c r="BL2319" s="3" t="str">
        <f>VLOOKUP(O2319,DropDownList!$H$1:$I$7,2,FALSE)</f>
        <v>2024/25</v>
      </c>
      <c r="BM2319" s="3" t="str">
        <f t="shared" si="36"/>
        <v>JP COURT</v>
      </c>
    </row>
    <row r="2320" spans="1:65" x14ac:dyDescent="0.2">
      <c r="A2320">
        <v>2026</v>
      </c>
      <c r="B2320">
        <v>4</v>
      </c>
      <c r="C2320" t="s">
        <v>216</v>
      </c>
      <c r="D2320" t="s">
        <v>227</v>
      </c>
      <c r="E2320" t="s">
        <v>41</v>
      </c>
      <c r="F2320">
        <v>9367</v>
      </c>
      <c r="G2320" t="s">
        <v>141</v>
      </c>
      <c r="H2320" t="s">
        <v>218</v>
      </c>
      <c r="I2320" t="s">
        <v>142</v>
      </c>
      <c r="J2320" s="1">
        <v>46113</v>
      </c>
      <c r="K2320" t="s">
        <v>440</v>
      </c>
      <c r="L2320">
        <v>1</v>
      </c>
      <c r="M2320" t="s">
        <v>441</v>
      </c>
      <c r="N2320" t="s">
        <v>442</v>
      </c>
      <c r="O2320" t="s">
        <v>147</v>
      </c>
      <c r="P2320" t="s">
        <v>150</v>
      </c>
      <c r="Q2320">
        <v>10667.25</v>
      </c>
      <c r="R2320">
        <v>141</v>
      </c>
      <c r="S2320">
        <v>24817.78</v>
      </c>
      <c r="T2320">
        <v>3138.08</v>
      </c>
      <c r="U2320">
        <v>64</v>
      </c>
      <c r="V2320">
        <v>10</v>
      </c>
      <c r="W2320">
        <v>3079.31</v>
      </c>
      <c r="X2320">
        <v>3741.85</v>
      </c>
      <c r="Y2320">
        <v>123</v>
      </c>
      <c r="Z2320">
        <v>21679.7</v>
      </c>
      <c r="AA2320">
        <v>11012.45</v>
      </c>
      <c r="AB2320">
        <v>3432.66</v>
      </c>
      <c r="AC2320">
        <v>7579.79</v>
      </c>
      <c r="AD2320">
        <v>5</v>
      </c>
      <c r="AE2320">
        <v>5</v>
      </c>
      <c r="AF2320">
        <v>57</v>
      </c>
      <c r="AG2320">
        <v>31</v>
      </c>
      <c r="AH2320">
        <v>18</v>
      </c>
      <c r="AI2320">
        <v>33</v>
      </c>
      <c r="AJ2320">
        <v>23</v>
      </c>
      <c r="AK2320">
        <v>13</v>
      </c>
      <c r="AL2320">
        <v>6</v>
      </c>
      <c r="AM2320">
        <v>3</v>
      </c>
      <c r="AN2320">
        <v>1</v>
      </c>
      <c r="AO2320">
        <v>98</v>
      </c>
      <c r="AP2320">
        <v>448</v>
      </c>
      <c r="AQ2320">
        <v>92</v>
      </c>
      <c r="AR2320">
        <v>0</v>
      </c>
      <c r="AS2320">
        <v>29</v>
      </c>
      <c r="AT2320">
        <v>59</v>
      </c>
      <c r="AU2320">
        <v>3</v>
      </c>
      <c r="AV2320">
        <v>2</v>
      </c>
      <c r="AW2320">
        <v>0</v>
      </c>
      <c r="AX2320">
        <v>0</v>
      </c>
      <c r="AY2320">
        <v>66</v>
      </c>
      <c r="AZ2320">
        <v>116</v>
      </c>
      <c r="BA2320">
        <v>44</v>
      </c>
      <c r="BB2320">
        <v>11</v>
      </c>
      <c r="BC2320">
        <v>6</v>
      </c>
      <c r="BD2320">
        <v>3</v>
      </c>
      <c r="BE2320">
        <v>0</v>
      </c>
      <c r="BF2320">
        <v>102</v>
      </c>
      <c r="BG2320">
        <v>5237.79</v>
      </c>
      <c r="BH2320">
        <v>2</v>
      </c>
      <c r="BI2320">
        <v>64</v>
      </c>
      <c r="BJ2320" s="2">
        <v>46132</v>
      </c>
      <c r="BK2320">
        <v>0</v>
      </c>
      <c r="BL2320" s="3" t="str">
        <f>VLOOKUP(O2320,DropDownList!$H$1:$I$7,2,FALSE)</f>
        <v>2024/25</v>
      </c>
      <c r="BM2320" s="3" t="str">
        <f t="shared" si="36"/>
        <v>FISCAL FINES</v>
      </c>
    </row>
    <row r="2321" spans="1:65" x14ac:dyDescent="0.2">
      <c r="A2321">
        <v>2026</v>
      </c>
      <c r="B2321">
        <v>4</v>
      </c>
      <c r="C2321" t="s">
        <v>216</v>
      </c>
      <c r="D2321" t="s">
        <v>227</v>
      </c>
      <c r="E2321" t="s">
        <v>41</v>
      </c>
      <c r="F2321">
        <v>9367</v>
      </c>
      <c r="G2321" t="s">
        <v>141</v>
      </c>
      <c r="H2321" t="s">
        <v>218</v>
      </c>
      <c r="I2321" t="s">
        <v>142</v>
      </c>
      <c r="J2321" s="1">
        <v>46113</v>
      </c>
      <c r="K2321" t="s">
        <v>440</v>
      </c>
      <c r="L2321">
        <v>1</v>
      </c>
      <c r="M2321" t="s">
        <v>441</v>
      </c>
      <c r="N2321" t="s">
        <v>442</v>
      </c>
      <c r="O2321" t="s">
        <v>149</v>
      </c>
      <c r="P2321" t="s">
        <v>146</v>
      </c>
      <c r="Q2321">
        <v>265</v>
      </c>
      <c r="R2321">
        <v>92</v>
      </c>
      <c r="S2321">
        <v>1320</v>
      </c>
      <c r="T2321">
        <v>60</v>
      </c>
      <c r="U2321">
        <v>39</v>
      </c>
      <c r="V2321">
        <v>9</v>
      </c>
      <c r="W2321">
        <v>115</v>
      </c>
      <c r="X2321">
        <v>115</v>
      </c>
      <c r="Y2321">
        <v>0</v>
      </c>
      <c r="Z2321">
        <v>0</v>
      </c>
      <c r="AA2321">
        <v>995</v>
      </c>
      <c r="AB2321">
        <v>0</v>
      </c>
      <c r="AC2321">
        <v>0</v>
      </c>
      <c r="AD2321">
        <v>8</v>
      </c>
      <c r="AE2321">
        <v>1</v>
      </c>
      <c r="AF2321">
        <v>72</v>
      </c>
      <c r="AG2321">
        <v>1</v>
      </c>
      <c r="AH2321">
        <v>2</v>
      </c>
      <c r="AI2321">
        <v>17</v>
      </c>
      <c r="AJ2321">
        <v>0</v>
      </c>
      <c r="AK2321">
        <v>0</v>
      </c>
      <c r="AL2321">
        <v>0</v>
      </c>
      <c r="AM2321">
        <v>0</v>
      </c>
      <c r="AN2321">
        <v>0</v>
      </c>
      <c r="AO2321">
        <v>60</v>
      </c>
      <c r="AP2321">
        <v>221</v>
      </c>
      <c r="AQ2321">
        <v>60</v>
      </c>
      <c r="AR2321">
        <v>1</v>
      </c>
      <c r="AS2321">
        <v>20</v>
      </c>
      <c r="AT2321">
        <v>50</v>
      </c>
      <c r="AU2321">
        <v>0</v>
      </c>
      <c r="AV2321">
        <v>0</v>
      </c>
      <c r="AW2321">
        <v>2</v>
      </c>
      <c r="AX2321">
        <v>0</v>
      </c>
      <c r="AY2321">
        <v>24</v>
      </c>
      <c r="AZ2321">
        <v>29</v>
      </c>
      <c r="BA2321">
        <v>4</v>
      </c>
      <c r="BB2321">
        <v>2</v>
      </c>
      <c r="BC2321">
        <v>1</v>
      </c>
      <c r="BD2321">
        <v>1</v>
      </c>
      <c r="BE2321">
        <v>0</v>
      </c>
      <c r="BF2321">
        <v>89</v>
      </c>
      <c r="BG2321">
        <v>260</v>
      </c>
      <c r="BH2321">
        <v>0</v>
      </c>
      <c r="BI2321">
        <v>38</v>
      </c>
      <c r="BJ2321" s="2">
        <v>46132</v>
      </c>
      <c r="BK2321">
        <v>0</v>
      </c>
      <c r="BL2321" s="3" t="str">
        <f>VLOOKUP(O2321,DropDownList!$H$1:$I$7,2,FALSE)</f>
        <v>2025/26</v>
      </c>
      <c r="BM2321" s="3" t="str">
        <f t="shared" si="36"/>
        <v>VSUR</v>
      </c>
    </row>
    <row r="2322" spans="1:65" x14ac:dyDescent="0.2">
      <c r="A2322">
        <v>2026</v>
      </c>
      <c r="B2322">
        <v>4</v>
      </c>
      <c r="C2322" t="s">
        <v>216</v>
      </c>
      <c r="D2322" t="s">
        <v>227</v>
      </c>
      <c r="E2322" t="s">
        <v>41</v>
      </c>
      <c r="F2322">
        <v>9367</v>
      </c>
      <c r="G2322" t="s">
        <v>141</v>
      </c>
      <c r="H2322" t="s">
        <v>218</v>
      </c>
      <c r="I2322" t="s">
        <v>142</v>
      </c>
      <c r="J2322" s="1">
        <v>46113</v>
      </c>
      <c r="K2322" t="s">
        <v>440</v>
      </c>
      <c r="L2322">
        <v>1</v>
      </c>
      <c r="M2322" t="s">
        <v>441</v>
      </c>
      <c r="N2322" t="s">
        <v>442</v>
      </c>
      <c r="O2322" t="s">
        <v>149</v>
      </c>
      <c r="P2322" t="s">
        <v>153</v>
      </c>
      <c r="Q2322">
        <v>0</v>
      </c>
      <c r="R2322">
        <v>1</v>
      </c>
      <c r="S2322">
        <v>300</v>
      </c>
      <c r="T2322">
        <v>300</v>
      </c>
      <c r="U2322">
        <v>0</v>
      </c>
      <c r="V2322">
        <v>0</v>
      </c>
      <c r="W2322">
        <v>0</v>
      </c>
      <c r="X2322">
        <v>0</v>
      </c>
      <c r="Y2322">
        <v>0</v>
      </c>
      <c r="Z2322">
        <v>0</v>
      </c>
      <c r="AA2322">
        <v>0</v>
      </c>
      <c r="AB2322">
        <v>0</v>
      </c>
      <c r="AC2322">
        <v>0</v>
      </c>
      <c r="AD2322">
        <v>0</v>
      </c>
      <c r="AE2322">
        <v>0</v>
      </c>
      <c r="AF2322">
        <v>0</v>
      </c>
      <c r="AG2322">
        <v>0</v>
      </c>
      <c r="AH2322">
        <v>1</v>
      </c>
      <c r="AI2322">
        <v>0</v>
      </c>
      <c r="AJ2322">
        <v>0</v>
      </c>
      <c r="AK2322">
        <v>0</v>
      </c>
      <c r="AL2322">
        <v>0</v>
      </c>
      <c r="AM2322">
        <v>0</v>
      </c>
      <c r="AN2322">
        <v>0</v>
      </c>
      <c r="AO2322">
        <v>0</v>
      </c>
      <c r="AP2322">
        <v>0</v>
      </c>
      <c r="AQ2322">
        <v>0</v>
      </c>
      <c r="AR2322">
        <v>0</v>
      </c>
      <c r="AS2322">
        <v>0</v>
      </c>
      <c r="AT2322">
        <v>0</v>
      </c>
      <c r="AU2322">
        <v>0</v>
      </c>
      <c r="AV2322">
        <v>0</v>
      </c>
      <c r="AW2322">
        <v>0</v>
      </c>
      <c r="AX2322">
        <v>0</v>
      </c>
      <c r="AY2322">
        <v>0</v>
      </c>
      <c r="AZ2322">
        <v>0</v>
      </c>
      <c r="BA2322">
        <v>0</v>
      </c>
      <c r="BB2322">
        <v>0</v>
      </c>
      <c r="BC2322">
        <v>0</v>
      </c>
      <c r="BD2322">
        <v>0</v>
      </c>
      <c r="BE2322">
        <v>0</v>
      </c>
      <c r="BF2322">
        <v>0</v>
      </c>
      <c r="BG2322">
        <v>0</v>
      </c>
      <c r="BH2322">
        <v>0</v>
      </c>
      <c r="BI2322">
        <v>0</v>
      </c>
      <c r="BJ2322" s="2">
        <v>46132</v>
      </c>
      <c r="BK2322">
        <v>0</v>
      </c>
      <c r="BL2322" s="3" t="str">
        <f>VLOOKUP(O2322,DropDownList!$H$1:$I$7,2,FALSE)</f>
        <v>2025/26</v>
      </c>
      <c r="BM2322" s="3" t="str">
        <f t="shared" si="36"/>
        <v>PREG</v>
      </c>
    </row>
    <row r="2323" spans="1:65" x14ac:dyDescent="0.2">
      <c r="A2323">
        <v>2026</v>
      </c>
      <c r="B2323">
        <v>4</v>
      </c>
      <c r="C2323" t="s">
        <v>216</v>
      </c>
      <c r="D2323" t="s">
        <v>227</v>
      </c>
      <c r="E2323" t="s">
        <v>41</v>
      </c>
      <c r="F2323">
        <v>9367</v>
      </c>
      <c r="G2323" t="s">
        <v>141</v>
      </c>
      <c r="H2323" t="s">
        <v>218</v>
      </c>
      <c r="I2323" t="s">
        <v>142</v>
      </c>
      <c r="J2323" s="1">
        <v>46113</v>
      </c>
      <c r="K2323" t="s">
        <v>440</v>
      </c>
      <c r="L2323">
        <v>1</v>
      </c>
      <c r="M2323" t="s">
        <v>441</v>
      </c>
      <c r="N2323" t="s">
        <v>442</v>
      </c>
      <c r="O2323" t="s">
        <v>149</v>
      </c>
      <c r="P2323" t="s">
        <v>152</v>
      </c>
      <c r="Q2323">
        <v>0</v>
      </c>
      <c r="R2323">
        <v>22</v>
      </c>
      <c r="S2323">
        <v>880</v>
      </c>
      <c r="T2323">
        <v>440</v>
      </c>
      <c r="U2323">
        <v>0</v>
      </c>
      <c r="V2323">
        <v>0</v>
      </c>
      <c r="W2323">
        <v>0</v>
      </c>
      <c r="X2323">
        <v>0</v>
      </c>
      <c r="Y2323">
        <v>0</v>
      </c>
      <c r="Z2323">
        <v>0</v>
      </c>
      <c r="AA2323">
        <v>440</v>
      </c>
      <c r="AB2323">
        <v>0</v>
      </c>
      <c r="AC2323">
        <v>440</v>
      </c>
      <c r="AD2323">
        <v>0</v>
      </c>
      <c r="AE2323">
        <v>0</v>
      </c>
      <c r="AF2323">
        <v>11</v>
      </c>
      <c r="AG2323">
        <v>0</v>
      </c>
      <c r="AH2323">
        <v>11</v>
      </c>
      <c r="AI2323">
        <v>0</v>
      </c>
      <c r="AJ2323">
        <v>0</v>
      </c>
      <c r="AK2323">
        <v>0</v>
      </c>
      <c r="AL2323">
        <v>0</v>
      </c>
      <c r="AM2323">
        <v>0</v>
      </c>
      <c r="AN2323">
        <v>0</v>
      </c>
      <c r="AO2323">
        <v>0</v>
      </c>
      <c r="AP2323">
        <v>0</v>
      </c>
      <c r="AQ2323">
        <v>0</v>
      </c>
      <c r="AR2323">
        <v>0</v>
      </c>
      <c r="AS2323">
        <v>0</v>
      </c>
      <c r="AT2323">
        <v>0</v>
      </c>
      <c r="AU2323">
        <v>0</v>
      </c>
      <c r="AV2323">
        <v>0</v>
      </c>
      <c r="AW2323">
        <v>0</v>
      </c>
      <c r="AX2323">
        <v>0</v>
      </c>
      <c r="AY2323">
        <v>0</v>
      </c>
      <c r="AZ2323">
        <v>0</v>
      </c>
      <c r="BA2323">
        <v>0</v>
      </c>
      <c r="BB2323">
        <v>0</v>
      </c>
      <c r="BC2323">
        <v>0</v>
      </c>
      <c r="BD2323">
        <v>0</v>
      </c>
      <c r="BE2323">
        <v>0</v>
      </c>
      <c r="BF2323">
        <v>0</v>
      </c>
      <c r="BG2323">
        <v>0</v>
      </c>
      <c r="BH2323">
        <v>0</v>
      </c>
      <c r="BI2323">
        <v>0</v>
      </c>
      <c r="BJ2323" s="2">
        <v>46132</v>
      </c>
      <c r="BK2323">
        <v>0</v>
      </c>
      <c r="BL2323" s="3" t="str">
        <f>VLOOKUP(O2323,DropDownList!$H$1:$I$7,2,FALSE)</f>
        <v>2025/26</v>
      </c>
      <c r="BM2323" s="3" t="str">
        <f t="shared" si="36"/>
        <v>PCOA</v>
      </c>
    </row>
    <row r="2324" spans="1:65" x14ac:dyDescent="0.2">
      <c r="A2324">
        <v>2026</v>
      </c>
      <c r="B2324">
        <v>4</v>
      </c>
      <c r="C2324" t="s">
        <v>216</v>
      </c>
      <c r="D2324" t="s">
        <v>227</v>
      </c>
      <c r="E2324" t="s">
        <v>41</v>
      </c>
      <c r="F2324">
        <v>9367</v>
      </c>
      <c r="G2324" t="s">
        <v>141</v>
      </c>
      <c r="H2324" t="s">
        <v>218</v>
      </c>
      <c r="I2324" t="s">
        <v>142</v>
      </c>
      <c r="J2324" s="1">
        <v>46113</v>
      </c>
      <c r="K2324" t="s">
        <v>440</v>
      </c>
      <c r="L2324">
        <v>1</v>
      </c>
      <c r="M2324" t="s">
        <v>441</v>
      </c>
      <c r="N2324" t="s">
        <v>442</v>
      </c>
      <c r="O2324" t="s">
        <v>149</v>
      </c>
      <c r="P2324" t="s">
        <v>148</v>
      </c>
      <c r="Q2324">
        <v>354.99</v>
      </c>
      <c r="R2324">
        <v>11</v>
      </c>
      <c r="S2324">
        <v>660</v>
      </c>
      <c r="T2324">
        <v>60</v>
      </c>
      <c r="U2324">
        <v>7</v>
      </c>
      <c r="V2324">
        <v>1</v>
      </c>
      <c r="W2324">
        <v>60</v>
      </c>
      <c r="X2324">
        <v>60</v>
      </c>
      <c r="Y2324">
        <v>0</v>
      </c>
      <c r="Z2324">
        <v>0</v>
      </c>
      <c r="AA2324">
        <v>245.01</v>
      </c>
      <c r="AB2324">
        <v>0</v>
      </c>
      <c r="AC2324">
        <v>245.01</v>
      </c>
      <c r="AD2324">
        <v>1</v>
      </c>
      <c r="AE2324">
        <v>0</v>
      </c>
      <c r="AF2324">
        <v>3</v>
      </c>
      <c r="AG2324">
        <v>2</v>
      </c>
      <c r="AH2324">
        <v>1</v>
      </c>
      <c r="AI2324">
        <v>5</v>
      </c>
      <c r="AJ2324">
        <v>0</v>
      </c>
      <c r="AK2324">
        <v>0</v>
      </c>
      <c r="AL2324">
        <v>0</v>
      </c>
      <c r="AM2324">
        <v>0</v>
      </c>
      <c r="AN2324">
        <v>0</v>
      </c>
      <c r="AO2324">
        <v>10</v>
      </c>
      <c r="AP2324">
        <v>31</v>
      </c>
      <c r="AQ2324">
        <v>11</v>
      </c>
      <c r="AR2324">
        <v>0</v>
      </c>
      <c r="AS2324">
        <v>1</v>
      </c>
      <c r="AT2324">
        <v>0</v>
      </c>
      <c r="AU2324">
        <v>0</v>
      </c>
      <c r="AV2324">
        <v>0</v>
      </c>
      <c r="AW2324">
        <v>0</v>
      </c>
      <c r="AX2324">
        <v>0</v>
      </c>
      <c r="AY2324">
        <v>7</v>
      </c>
      <c r="AZ2324">
        <v>8</v>
      </c>
      <c r="BA2324">
        <v>1</v>
      </c>
      <c r="BB2324">
        <v>0</v>
      </c>
      <c r="BC2324">
        <v>0</v>
      </c>
      <c r="BD2324">
        <v>0</v>
      </c>
      <c r="BE2324">
        <v>0</v>
      </c>
      <c r="BF2324">
        <v>11</v>
      </c>
      <c r="BG2324">
        <v>300</v>
      </c>
      <c r="BH2324">
        <v>0</v>
      </c>
      <c r="BI2324">
        <v>7</v>
      </c>
      <c r="BJ2324" s="2">
        <v>46132</v>
      </c>
      <c r="BK2324">
        <v>0</v>
      </c>
      <c r="BL2324" s="3" t="str">
        <f>VLOOKUP(O2324,DropDownList!$H$1:$I$7,2,FALSE)</f>
        <v>2025/26</v>
      </c>
      <c r="BM2324" s="3" t="str">
        <f t="shared" si="36"/>
        <v>PRAS</v>
      </c>
    </row>
    <row r="2325" spans="1:65" x14ac:dyDescent="0.2">
      <c r="A2325">
        <v>2026</v>
      </c>
      <c r="B2325">
        <v>4</v>
      </c>
      <c r="C2325" t="s">
        <v>216</v>
      </c>
      <c r="D2325" t="s">
        <v>227</v>
      </c>
      <c r="E2325" t="s">
        <v>41</v>
      </c>
      <c r="F2325">
        <v>9367</v>
      </c>
      <c r="G2325" t="s">
        <v>141</v>
      </c>
      <c r="H2325" t="s">
        <v>218</v>
      </c>
      <c r="I2325" t="s">
        <v>142</v>
      </c>
      <c r="J2325" s="1">
        <v>46113</v>
      </c>
      <c r="K2325" t="s">
        <v>440</v>
      </c>
      <c r="L2325">
        <v>1</v>
      </c>
      <c r="M2325" t="s">
        <v>441</v>
      </c>
      <c r="N2325" t="s">
        <v>442</v>
      </c>
      <c r="O2325" t="s">
        <v>149</v>
      </c>
      <c r="P2325" t="s">
        <v>154</v>
      </c>
      <c r="Q2325">
        <v>8003.23</v>
      </c>
      <c r="R2325">
        <v>92</v>
      </c>
      <c r="S2325">
        <v>23309.35</v>
      </c>
      <c r="T2325">
        <v>1075</v>
      </c>
      <c r="U2325">
        <v>39</v>
      </c>
      <c r="V2325">
        <v>17</v>
      </c>
      <c r="W2325">
        <v>2534.0300000000002</v>
      </c>
      <c r="X2325">
        <v>2919.03</v>
      </c>
      <c r="Y2325">
        <v>0</v>
      </c>
      <c r="Z2325">
        <v>0</v>
      </c>
      <c r="AA2325">
        <v>14231.12</v>
      </c>
      <c r="AB2325">
        <v>903.35</v>
      </c>
      <c r="AC2325">
        <v>12332.77</v>
      </c>
      <c r="AD2325">
        <v>8</v>
      </c>
      <c r="AE2325">
        <v>9</v>
      </c>
      <c r="AF2325">
        <v>51</v>
      </c>
      <c r="AG2325">
        <v>22</v>
      </c>
      <c r="AH2325">
        <v>2</v>
      </c>
      <c r="AI2325">
        <v>17</v>
      </c>
      <c r="AJ2325">
        <v>0</v>
      </c>
      <c r="AK2325">
        <v>0</v>
      </c>
      <c r="AL2325">
        <v>0</v>
      </c>
      <c r="AM2325">
        <v>0</v>
      </c>
      <c r="AN2325">
        <v>0</v>
      </c>
      <c r="AO2325">
        <v>60</v>
      </c>
      <c r="AP2325">
        <v>221</v>
      </c>
      <c r="AQ2325">
        <v>60</v>
      </c>
      <c r="AR2325">
        <v>1</v>
      </c>
      <c r="AS2325">
        <v>20</v>
      </c>
      <c r="AT2325">
        <v>50</v>
      </c>
      <c r="AU2325">
        <v>0</v>
      </c>
      <c r="AV2325">
        <v>0</v>
      </c>
      <c r="AW2325">
        <v>2</v>
      </c>
      <c r="AX2325">
        <v>0</v>
      </c>
      <c r="AY2325">
        <v>24</v>
      </c>
      <c r="AZ2325">
        <v>29</v>
      </c>
      <c r="BA2325">
        <v>4</v>
      </c>
      <c r="BB2325">
        <v>2</v>
      </c>
      <c r="BC2325">
        <v>1</v>
      </c>
      <c r="BD2325">
        <v>1</v>
      </c>
      <c r="BE2325">
        <v>0</v>
      </c>
      <c r="BF2325">
        <v>89</v>
      </c>
      <c r="BG2325">
        <v>4590</v>
      </c>
      <c r="BH2325">
        <v>0</v>
      </c>
      <c r="BI2325">
        <v>38</v>
      </c>
      <c r="BJ2325" s="2">
        <v>46132</v>
      </c>
      <c r="BK2325">
        <v>0</v>
      </c>
      <c r="BL2325" s="3" t="str">
        <f>VLOOKUP(O2325,DropDownList!$H$1:$I$7,2,FALSE)</f>
        <v>2025/26</v>
      </c>
      <c r="BM2325" s="3" t="str">
        <f t="shared" si="36"/>
        <v>JP COURT</v>
      </c>
    </row>
    <row r="2326" spans="1:65" x14ac:dyDescent="0.2">
      <c r="A2326">
        <v>2026</v>
      </c>
      <c r="B2326">
        <v>4</v>
      </c>
      <c r="C2326" t="s">
        <v>216</v>
      </c>
      <c r="D2326" t="s">
        <v>227</v>
      </c>
      <c r="E2326" t="s">
        <v>41</v>
      </c>
      <c r="F2326">
        <v>9367</v>
      </c>
      <c r="G2326" t="s">
        <v>141</v>
      </c>
      <c r="H2326" t="s">
        <v>218</v>
      </c>
      <c r="I2326" t="s">
        <v>142</v>
      </c>
      <c r="J2326" s="1">
        <v>46113</v>
      </c>
      <c r="K2326" t="s">
        <v>440</v>
      </c>
      <c r="L2326">
        <v>1</v>
      </c>
      <c r="M2326" t="s">
        <v>441</v>
      </c>
      <c r="N2326" t="s">
        <v>442</v>
      </c>
      <c r="O2326" t="s">
        <v>156</v>
      </c>
      <c r="P2326" t="s">
        <v>146</v>
      </c>
      <c r="Q2326">
        <v>336.98</v>
      </c>
      <c r="R2326">
        <v>139</v>
      </c>
      <c r="S2326">
        <v>2260</v>
      </c>
      <c r="T2326">
        <v>40</v>
      </c>
      <c r="U2326">
        <v>46</v>
      </c>
      <c r="V2326">
        <v>4</v>
      </c>
      <c r="W2326">
        <v>65</v>
      </c>
      <c r="X2326">
        <v>65</v>
      </c>
      <c r="Y2326">
        <v>0</v>
      </c>
      <c r="Z2326">
        <v>0</v>
      </c>
      <c r="AA2326">
        <v>1883.02</v>
      </c>
      <c r="AB2326">
        <v>0</v>
      </c>
      <c r="AC2326">
        <v>0</v>
      </c>
      <c r="AD2326">
        <v>3</v>
      </c>
      <c r="AE2326">
        <v>1</v>
      </c>
      <c r="AF2326">
        <v>115</v>
      </c>
      <c r="AG2326">
        <v>2</v>
      </c>
      <c r="AH2326">
        <v>2</v>
      </c>
      <c r="AI2326">
        <v>20</v>
      </c>
      <c r="AJ2326">
        <v>0</v>
      </c>
      <c r="AK2326">
        <v>0</v>
      </c>
      <c r="AL2326">
        <v>0</v>
      </c>
      <c r="AM2326">
        <v>0</v>
      </c>
      <c r="AN2326">
        <v>0</v>
      </c>
      <c r="AO2326">
        <v>92</v>
      </c>
      <c r="AP2326">
        <v>451</v>
      </c>
      <c r="AQ2326">
        <v>94</v>
      </c>
      <c r="AR2326">
        <v>1</v>
      </c>
      <c r="AS2326">
        <v>56</v>
      </c>
      <c r="AT2326">
        <v>53</v>
      </c>
      <c r="AU2326">
        <v>5</v>
      </c>
      <c r="AV2326">
        <v>4</v>
      </c>
      <c r="AW2326">
        <v>0</v>
      </c>
      <c r="AX2326">
        <v>0</v>
      </c>
      <c r="AY2326">
        <v>56</v>
      </c>
      <c r="AZ2326">
        <v>101</v>
      </c>
      <c r="BA2326">
        <v>50</v>
      </c>
      <c r="BB2326">
        <v>9</v>
      </c>
      <c r="BC2326">
        <v>7</v>
      </c>
      <c r="BD2326">
        <v>3</v>
      </c>
      <c r="BE2326">
        <v>0</v>
      </c>
      <c r="BF2326">
        <v>138</v>
      </c>
      <c r="BG2326">
        <v>330</v>
      </c>
      <c r="BH2326">
        <v>0</v>
      </c>
      <c r="BI2326">
        <v>45</v>
      </c>
      <c r="BJ2326" s="2">
        <v>46132</v>
      </c>
      <c r="BK2326">
        <v>0</v>
      </c>
      <c r="BL2326" s="3" t="str">
        <f>VLOOKUP(O2326,DropDownList!$H$1:$I$7,2,FALSE)</f>
        <v>2023/24</v>
      </c>
      <c r="BM2326" s="3" t="str">
        <f t="shared" si="36"/>
        <v>VSUR</v>
      </c>
    </row>
    <row r="2327" spans="1:65" x14ac:dyDescent="0.2">
      <c r="A2327">
        <v>2026</v>
      </c>
      <c r="B2327">
        <v>4</v>
      </c>
      <c r="C2327" t="s">
        <v>216</v>
      </c>
      <c r="D2327" t="s">
        <v>227</v>
      </c>
      <c r="E2327" t="s">
        <v>41</v>
      </c>
      <c r="F2327">
        <v>9367</v>
      </c>
      <c r="G2327" t="s">
        <v>141</v>
      </c>
      <c r="H2327" t="s">
        <v>218</v>
      </c>
      <c r="I2327" t="s">
        <v>142</v>
      </c>
      <c r="J2327" s="1">
        <v>46113</v>
      </c>
      <c r="K2327" t="s">
        <v>440</v>
      </c>
      <c r="L2327">
        <v>1</v>
      </c>
      <c r="M2327" t="s">
        <v>441</v>
      </c>
      <c r="N2327" t="s">
        <v>442</v>
      </c>
      <c r="O2327" t="s">
        <v>156</v>
      </c>
      <c r="P2327" t="s">
        <v>153</v>
      </c>
      <c r="Q2327">
        <v>45</v>
      </c>
      <c r="R2327">
        <v>1</v>
      </c>
      <c r="S2327">
        <v>45</v>
      </c>
      <c r="T2327">
        <v>0</v>
      </c>
      <c r="U2327">
        <v>1</v>
      </c>
      <c r="V2327">
        <v>1</v>
      </c>
      <c r="W2327">
        <v>45</v>
      </c>
      <c r="X2327">
        <v>45</v>
      </c>
      <c r="Y2327">
        <v>0</v>
      </c>
      <c r="Z2327">
        <v>0</v>
      </c>
      <c r="AA2327">
        <v>0</v>
      </c>
      <c r="AB2327">
        <v>0</v>
      </c>
      <c r="AC2327">
        <v>0</v>
      </c>
      <c r="AD2327">
        <v>1</v>
      </c>
      <c r="AE2327">
        <v>0</v>
      </c>
      <c r="AF2327">
        <v>0</v>
      </c>
      <c r="AG2327">
        <v>0</v>
      </c>
      <c r="AH2327">
        <v>0</v>
      </c>
      <c r="AI2327">
        <v>1</v>
      </c>
      <c r="AJ2327">
        <v>0</v>
      </c>
      <c r="AK2327">
        <v>0</v>
      </c>
      <c r="AL2327">
        <v>0</v>
      </c>
      <c r="AM2327">
        <v>0</v>
      </c>
      <c r="AN2327">
        <v>0</v>
      </c>
      <c r="AO2327">
        <v>1</v>
      </c>
      <c r="AP2327">
        <v>12</v>
      </c>
      <c r="AQ2327">
        <v>1</v>
      </c>
      <c r="AR2327">
        <v>0</v>
      </c>
      <c r="AS2327">
        <v>0</v>
      </c>
      <c r="AT2327">
        <v>11</v>
      </c>
      <c r="AU2327">
        <v>0</v>
      </c>
      <c r="AV2327">
        <v>0</v>
      </c>
      <c r="AW2327">
        <v>0</v>
      </c>
      <c r="AX2327">
        <v>0</v>
      </c>
      <c r="AY2327">
        <v>0</v>
      </c>
      <c r="AZ2327">
        <v>0</v>
      </c>
      <c r="BA2327">
        <v>0</v>
      </c>
      <c r="BB2327">
        <v>0</v>
      </c>
      <c r="BC2327">
        <v>0</v>
      </c>
      <c r="BD2327">
        <v>0</v>
      </c>
      <c r="BE2327">
        <v>0</v>
      </c>
      <c r="BF2327">
        <v>1</v>
      </c>
      <c r="BG2327">
        <v>45</v>
      </c>
      <c r="BH2327">
        <v>0</v>
      </c>
      <c r="BI2327">
        <v>1</v>
      </c>
      <c r="BJ2327" s="2">
        <v>46132</v>
      </c>
      <c r="BK2327">
        <v>0</v>
      </c>
      <c r="BL2327" s="3" t="str">
        <f>VLOOKUP(O2327,DropDownList!$H$1:$I$7,2,FALSE)</f>
        <v>2023/24</v>
      </c>
      <c r="BM2327" s="3" t="str">
        <f t="shared" si="36"/>
        <v>PREG</v>
      </c>
    </row>
    <row r="2328" spans="1:65" x14ac:dyDescent="0.2">
      <c r="A2328">
        <v>2026</v>
      </c>
      <c r="B2328">
        <v>4</v>
      </c>
      <c r="C2328" t="s">
        <v>216</v>
      </c>
      <c r="D2328" t="s">
        <v>227</v>
      </c>
      <c r="E2328" t="s">
        <v>41</v>
      </c>
      <c r="F2328">
        <v>9367</v>
      </c>
      <c r="G2328" t="s">
        <v>141</v>
      </c>
      <c r="H2328" t="s">
        <v>218</v>
      </c>
      <c r="I2328" t="s">
        <v>142</v>
      </c>
      <c r="J2328" s="1">
        <v>46113</v>
      </c>
      <c r="K2328" t="s">
        <v>440</v>
      </c>
      <c r="L2328">
        <v>1</v>
      </c>
      <c r="M2328" t="s">
        <v>441</v>
      </c>
      <c r="N2328" t="s">
        <v>442</v>
      </c>
      <c r="O2328" t="s">
        <v>156</v>
      </c>
      <c r="P2328" t="s">
        <v>152</v>
      </c>
      <c r="Q2328">
        <v>0</v>
      </c>
      <c r="R2328">
        <v>40</v>
      </c>
      <c r="S2328">
        <v>1600</v>
      </c>
      <c r="T2328">
        <v>1120</v>
      </c>
      <c r="U2328">
        <v>0</v>
      </c>
      <c r="V2328">
        <v>0</v>
      </c>
      <c r="W2328">
        <v>0</v>
      </c>
      <c r="X2328">
        <v>0</v>
      </c>
      <c r="Y2328">
        <v>0</v>
      </c>
      <c r="Z2328">
        <v>0</v>
      </c>
      <c r="AA2328">
        <v>480</v>
      </c>
      <c r="AB2328">
        <v>0</v>
      </c>
      <c r="AC2328">
        <v>480</v>
      </c>
      <c r="AD2328">
        <v>0</v>
      </c>
      <c r="AE2328">
        <v>0</v>
      </c>
      <c r="AF2328">
        <v>12</v>
      </c>
      <c r="AG2328">
        <v>0</v>
      </c>
      <c r="AH2328">
        <v>28</v>
      </c>
      <c r="AI2328">
        <v>0</v>
      </c>
      <c r="AJ2328">
        <v>0</v>
      </c>
      <c r="AK2328">
        <v>0</v>
      </c>
      <c r="AL2328">
        <v>0</v>
      </c>
      <c r="AM2328">
        <v>0</v>
      </c>
      <c r="AN2328">
        <v>0</v>
      </c>
      <c r="AO2328">
        <v>0</v>
      </c>
      <c r="AP2328">
        <v>0</v>
      </c>
      <c r="AQ2328">
        <v>0</v>
      </c>
      <c r="AR2328">
        <v>0</v>
      </c>
      <c r="AS2328">
        <v>0</v>
      </c>
      <c r="AT2328">
        <v>0</v>
      </c>
      <c r="AU2328">
        <v>0</v>
      </c>
      <c r="AV2328">
        <v>0</v>
      </c>
      <c r="AW2328">
        <v>0</v>
      </c>
      <c r="AX2328">
        <v>0</v>
      </c>
      <c r="AY2328">
        <v>0</v>
      </c>
      <c r="AZ2328">
        <v>0</v>
      </c>
      <c r="BA2328">
        <v>0</v>
      </c>
      <c r="BB2328">
        <v>0</v>
      </c>
      <c r="BC2328">
        <v>0</v>
      </c>
      <c r="BD2328">
        <v>0</v>
      </c>
      <c r="BE2328">
        <v>0</v>
      </c>
      <c r="BF2328">
        <v>0</v>
      </c>
      <c r="BG2328">
        <v>0</v>
      </c>
      <c r="BH2328">
        <v>0</v>
      </c>
      <c r="BI2328">
        <v>0</v>
      </c>
      <c r="BJ2328" s="2">
        <v>46132</v>
      </c>
      <c r="BK2328">
        <v>0</v>
      </c>
      <c r="BL2328" s="3" t="str">
        <f>VLOOKUP(O2328,DropDownList!$H$1:$I$7,2,FALSE)</f>
        <v>2023/24</v>
      </c>
      <c r="BM2328" s="3" t="str">
        <f t="shared" si="36"/>
        <v>PCOA</v>
      </c>
    </row>
    <row r="2329" spans="1:65" x14ac:dyDescent="0.2">
      <c r="A2329">
        <v>2026</v>
      </c>
      <c r="B2329">
        <v>4</v>
      </c>
      <c r="C2329" t="s">
        <v>216</v>
      </c>
      <c r="D2329" t="s">
        <v>227</v>
      </c>
      <c r="E2329" t="s">
        <v>41</v>
      </c>
      <c r="F2329">
        <v>9367</v>
      </c>
      <c r="G2329" t="s">
        <v>141</v>
      </c>
      <c r="H2329" t="s">
        <v>218</v>
      </c>
      <c r="I2329" t="s">
        <v>142</v>
      </c>
      <c r="J2329" s="1">
        <v>46113</v>
      </c>
      <c r="K2329" t="s">
        <v>440</v>
      </c>
      <c r="L2329">
        <v>1</v>
      </c>
      <c r="M2329" t="s">
        <v>441</v>
      </c>
      <c r="N2329" t="s">
        <v>442</v>
      </c>
      <c r="O2329" t="s">
        <v>156</v>
      </c>
      <c r="P2329" t="s">
        <v>148</v>
      </c>
      <c r="Q2329">
        <v>526.46</v>
      </c>
      <c r="R2329">
        <v>27</v>
      </c>
      <c r="S2329">
        <v>1620</v>
      </c>
      <c r="T2329">
        <v>120</v>
      </c>
      <c r="U2329">
        <v>11</v>
      </c>
      <c r="V2329">
        <v>1</v>
      </c>
      <c r="W2329">
        <v>60</v>
      </c>
      <c r="X2329">
        <v>60</v>
      </c>
      <c r="Y2329">
        <v>0</v>
      </c>
      <c r="Z2329">
        <v>0</v>
      </c>
      <c r="AA2329">
        <v>973.54</v>
      </c>
      <c r="AB2329">
        <v>0</v>
      </c>
      <c r="AC2329">
        <v>973.54</v>
      </c>
      <c r="AD2329">
        <v>1</v>
      </c>
      <c r="AE2329">
        <v>0</v>
      </c>
      <c r="AF2329">
        <v>14</v>
      </c>
      <c r="AG2329">
        <v>4</v>
      </c>
      <c r="AH2329">
        <v>2</v>
      </c>
      <c r="AI2329">
        <v>7</v>
      </c>
      <c r="AJ2329">
        <v>0</v>
      </c>
      <c r="AK2329">
        <v>0</v>
      </c>
      <c r="AL2329">
        <v>0</v>
      </c>
      <c r="AM2329">
        <v>0</v>
      </c>
      <c r="AN2329">
        <v>0</v>
      </c>
      <c r="AO2329">
        <v>24</v>
      </c>
      <c r="AP2329">
        <v>100</v>
      </c>
      <c r="AQ2329">
        <v>25</v>
      </c>
      <c r="AR2329">
        <v>0</v>
      </c>
      <c r="AS2329">
        <v>5</v>
      </c>
      <c r="AT2329">
        <v>6</v>
      </c>
      <c r="AU2329">
        <v>0</v>
      </c>
      <c r="AV2329">
        <v>0</v>
      </c>
      <c r="AW2329">
        <v>0</v>
      </c>
      <c r="AX2329">
        <v>0</v>
      </c>
      <c r="AY2329">
        <v>22</v>
      </c>
      <c r="AZ2329">
        <v>28</v>
      </c>
      <c r="BA2329">
        <v>9</v>
      </c>
      <c r="BB2329">
        <v>2</v>
      </c>
      <c r="BC2329">
        <v>1</v>
      </c>
      <c r="BD2329">
        <v>0</v>
      </c>
      <c r="BE2329">
        <v>0</v>
      </c>
      <c r="BF2329">
        <v>25</v>
      </c>
      <c r="BG2329">
        <v>420</v>
      </c>
      <c r="BH2329">
        <v>0</v>
      </c>
      <c r="BI2329">
        <v>11</v>
      </c>
      <c r="BJ2329" s="2">
        <v>46132</v>
      </c>
      <c r="BK2329">
        <v>0</v>
      </c>
      <c r="BL2329" s="3" t="str">
        <f>VLOOKUP(O2329,DropDownList!$H$1:$I$7,2,FALSE)</f>
        <v>2023/24</v>
      </c>
      <c r="BM2329" s="3" t="str">
        <f t="shared" si="36"/>
        <v>PRAS</v>
      </c>
    </row>
    <row r="2330" spans="1:65" x14ac:dyDescent="0.2">
      <c r="A2330">
        <v>2026</v>
      </c>
      <c r="B2330">
        <v>4</v>
      </c>
      <c r="C2330" t="s">
        <v>216</v>
      </c>
      <c r="D2330" t="s">
        <v>227</v>
      </c>
      <c r="E2330" t="s">
        <v>41</v>
      </c>
      <c r="F2330">
        <v>9367</v>
      </c>
      <c r="G2330" t="s">
        <v>141</v>
      </c>
      <c r="H2330" t="s">
        <v>218</v>
      </c>
      <c r="I2330" t="s">
        <v>142</v>
      </c>
      <c r="J2330" s="1">
        <v>46113</v>
      </c>
      <c r="K2330" t="s">
        <v>440</v>
      </c>
      <c r="L2330">
        <v>1</v>
      </c>
      <c r="M2330" t="s">
        <v>441</v>
      </c>
      <c r="N2330" t="s">
        <v>442</v>
      </c>
      <c r="O2330" t="s">
        <v>156</v>
      </c>
      <c r="P2330" t="s">
        <v>154</v>
      </c>
      <c r="Q2330">
        <v>10614.4</v>
      </c>
      <c r="R2330">
        <v>140</v>
      </c>
      <c r="S2330">
        <v>40359</v>
      </c>
      <c r="T2330">
        <v>700</v>
      </c>
      <c r="U2330">
        <v>46</v>
      </c>
      <c r="V2330">
        <v>8</v>
      </c>
      <c r="W2330">
        <v>1873.49</v>
      </c>
      <c r="X2330">
        <v>1873.49</v>
      </c>
      <c r="Y2330">
        <v>0</v>
      </c>
      <c r="Z2330">
        <v>0</v>
      </c>
      <c r="AA2330">
        <v>29044.6</v>
      </c>
      <c r="AB2330">
        <v>29</v>
      </c>
      <c r="AC2330">
        <v>27112.58</v>
      </c>
      <c r="AD2330">
        <v>3</v>
      </c>
      <c r="AE2330">
        <v>5</v>
      </c>
      <c r="AF2330">
        <v>92</v>
      </c>
      <c r="AG2330">
        <v>27</v>
      </c>
      <c r="AH2330">
        <v>2</v>
      </c>
      <c r="AI2330">
        <v>19</v>
      </c>
      <c r="AJ2330">
        <v>0</v>
      </c>
      <c r="AK2330">
        <v>0</v>
      </c>
      <c r="AL2330">
        <v>0</v>
      </c>
      <c r="AM2330">
        <v>0</v>
      </c>
      <c r="AN2330">
        <v>0</v>
      </c>
      <c r="AO2330">
        <v>92</v>
      </c>
      <c r="AP2330">
        <v>451</v>
      </c>
      <c r="AQ2330">
        <v>94</v>
      </c>
      <c r="AR2330">
        <v>1</v>
      </c>
      <c r="AS2330">
        <v>56</v>
      </c>
      <c r="AT2330">
        <v>53</v>
      </c>
      <c r="AU2330">
        <v>5</v>
      </c>
      <c r="AV2330">
        <v>4</v>
      </c>
      <c r="AW2330">
        <v>0</v>
      </c>
      <c r="AX2330">
        <v>0</v>
      </c>
      <c r="AY2330">
        <v>56</v>
      </c>
      <c r="AZ2330">
        <v>101</v>
      </c>
      <c r="BA2330">
        <v>50</v>
      </c>
      <c r="BB2330">
        <v>9</v>
      </c>
      <c r="BC2330">
        <v>7</v>
      </c>
      <c r="BD2330">
        <v>3</v>
      </c>
      <c r="BE2330">
        <v>0</v>
      </c>
      <c r="BF2330">
        <v>139</v>
      </c>
      <c r="BG2330">
        <v>5330</v>
      </c>
      <c r="BH2330">
        <v>0</v>
      </c>
      <c r="BI2330">
        <v>45</v>
      </c>
      <c r="BJ2330" s="2">
        <v>46132</v>
      </c>
      <c r="BK2330">
        <v>0</v>
      </c>
      <c r="BL2330" s="3" t="str">
        <f>VLOOKUP(O2330,DropDownList!$H$1:$I$7,2,FALSE)</f>
        <v>2023/24</v>
      </c>
      <c r="BM2330" s="3" t="str">
        <f t="shared" si="36"/>
        <v>JP COURT</v>
      </c>
    </row>
    <row r="2331" spans="1:65" x14ac:dyDescent="0.2">
      <c r="A2331">
        <v>2026</v>
      </c>
      <c r="B2331">
        <v>4</v>
      </c>
      <c r="C2331" t="s">
        <v>216</v>
      </c>
      <c r="D2331" t="s">
        <v>228</v>
      </c>
      <c r="E2331" t="s">
        <v>41</v>
      </c>
      <c r="F2331">
        <v>9811</v>
      </c>
      <c r="G2331" t="s">
        <v>158</v>
      </c>
      <c r="H2331" t="s">
        <v>218</v>
      </c>
      <c r="I2331" t="s">
        <v>142</v>
      </c>
      <c r="J2331" s="1">
        <v>46113</v>
      </c>
      <c r="K2331" t="s">
        <v>440</v>
      </c>
      <c r="L2331">
        <v>1</v>
      </c>
      <c r="M2331" t="s">
        <v>441</v>
      </c>
      <c r="N2331" t="s">
        <v>442</v>
      </c>
      <c r="O2331" t="s">
        <v>147</v>
      </c>
      <c r="P2331" t="s">
        <v>160</v>
      </c>
      <c r="Q2331">
        <v>31094.25</v>
      </c>
      <c r="R2331">
        <v>247</v>
      </c>
      <c r="S2331">
        <v>97684.02</v>
      </c>
      <c r="T2331">
        <v>3309.42</v>
      </c>
      <c r="U2331">
        <v>108</v>
      </c>
      <c r="V2331">
        <v>23</v>
      </c>
      <c r="W2331">
        <v>7838.53</v>
      </c>
      <c r="X2331">
        <v>8028.53</v>
      </c>
      <c r="Y2331">
        <v>0</v>
      </c>
      <c r="Z2331">
        <v>0</v>
      </c>
      <c r="AA2331">
        <v>63280.35</v>
      </c>
      <c r="AB2331">
        <v>8577.02</v>
      </c>
      <c r="AC2331">
        <v>51059.08</v>
      </c>
      <c r="AD2331">
        <v>12</v>
      </c>
      <c r="AE2331">
        <v>11</v>
      </c>
      <c r="AF2331">
        <v>130</v>
      </c>
      <c r="AG2331">
        <v>57</v>
      </c>
      <c r="AH2331">
        <v>6</v>
      </c>
      <c r="AI2331">
        <v>51</v>
      </c>
      <c r="AJ2331">
        <v>0</v>
      </c>
      <c r="AK2331">
        <v>0</v>
      </c>
      <c r="AL2331">
        <v>0</v>
      </c>
      <c r="AM2331">
        <v>0</v>
      </c>
      <c r="AN2331">
        <v>0</v>
      </c>
      <c r="AO2331">
        <v>157</v>
      </c>
      <c r="AP2331">
        <v>700</v>
      </c>
      <c r="AQ2331">
        <v>147</v>
      </c>
      <c r="AR2331">
        <v>0</v>
      </c>
      <c r="AS2331">
        <v>49</v>
      </c>
      <c r="AT2331">
        <v>123</v>
      </c>
      <c r="AU2331">
        <v>19</v>
      </c>
      <c r="AV2331">
        <v>8</v>
      </c>
      <c r="AW2331">
        <v>8</v>
      </c>
      <c r="AX2331">
        <v>0</v>
      </c>
      <c r="AY2331">
        <v>94</v>
      </c>
      <c r="AZ2331">
        <v>147</v>
      </c>
      <c r="BA2331">
        <v>46</v>
      </c>
      <c r="BB2331">
        <v>10</v>
      </c>
      <c r="BC2331">
        <v>5</v>
      </c>
      <c r="BD2331">
        <v>2</v>
      </c>
      <c r="BE2331">
        <v>0</v>
      </c>
      <c r="BF2331">
        <v>237</v>
      </c>
      <c r="BG2331">
        <v>15237</v>
      </c>
      <c r="BH2331">
        <v>3</v>
      </c>
      <c r="BI2331">
        <v>104</v>
      </c>
      <c r="BJ2331" s="2">
        <v>46132</v>
      </c>
      <c r="BK2331">
        <v>1</v>
      </c>
      <c r="BL2331" s="3" t="str">
        <f>VLOOKUP(O2331,DropDownList!$H$1:$I$7,2,FALSE)</f>
        <v>2024/25</v>
      </c>
      <c r="BM2331" s="3" t="str">
        <f t="shared" si="36"/>
        <v>SC COURT</v>
      </c>
    </row>
    <row r="2332" spans="1:65" x14ac:dyDescent="0.2">
      <c r="A2332">
        <v>2026</v>
      </c>
      <c r="B2332">
        <v>4</v>
      </c>
      <c r="C2332" t="s">
        <v>216</v>
      </c>
      <c r="D2332" t="s">
        <v>228</v>
      </c>
      <c r="E2332" t="s">
        <v>41</v>
      </c>
      <c r="F2332">
        <v>9811</v>
      </c>
      <c r="G2332" t="s">
        <v>158</v>
      </c>
      <c r="H2332" t="s">
        <v>218</v>
      </c>
      <c r="I2332" t="s">
        <v>142</v>
      </c>
      <c r="J2332" s="1">
        <v>46113</v>
      </c>
      <c r="K2332" t="s">
        <v>440</v>
      </c>
      <c r="L2332">
        <v>1</v>
      </c>
      <c r="M2332" t="s">
        <v>441</v>
      </c>
      <c r="N2332" t="s">
        <v>442</v>
      </c>
      <c r="O2332" t="s">
        <v>156</v>
      </c>
      <c r="P2332" t="s">
        <v>159</v>
      </c>
      <c r="Q2332">
        <v>0</v>
      </c>
      <c r="R2332">
        <v>2</v>
      </c>
      <c r="S2332">
        <v>2361</v>
      </c>
      <c r="T2332">
        <v>7.24</v>
      </c>
      <c r="U2332">
        <v>0</v>
      </c>
      <c r="V2332">
        <v>0</v>
      </c>
      <c r="W2332">
        <v>0</v>
      </c>
      <c r="X2332">
        <v>0</v>
      </c>
      <c r="Y2332">
        <v>0</v>
      </c>
      <c r="Z2332">
        <v>0</v>
      </c>
      <c r="AA2332">
        <v>2353.7600000000002</v>
      </c>
      <c r="AB2332">
        <v>0</v>
      </c>
      <c r="AC2332">
        <v>0</v>
      </c>
      <c r="AD2332">
        <v>0</v>
      </c>
      <c r="AE2332">
        <v>0</v>
      </c>
      <c r="AF2332">
        <v>1</v>
      </c>
      <c r="AG2332">
        <v>0</v>
      </c>
      <c r="AH2332">
        <v>0</v>
      </c>
      <c r="AI2332">
        <v>0</v>
      </c>
      <c r="AJ2332">
        <v>0</v>
      </c>
      <c r="AK2332">
        <v>0</v>
      </c>
      <c r="AL2332">
        <v>0</v>
      </c>
      <c r="AM2332">
        <v>0</v>
      </c>
      <c r="AN2332">
        <v>0</v>
      </c>
      <c r="AO2332">
        <v>2</v>
      </c>
      <c r="AP2332">
        <v>2</v>
      </c>
      <c r="AQ2332">
        <v>2</v>
      </c>
      <c r="AR2332">
        <v>0</v>
      </c>
      <c r="AS2332">
        <v>0</v>
      </c>
      <c r="AT2332">
        <v>0</v>
      </c>
      <c r="AU2332">
        <v>0</v>
      </c>
      <c r="AV2332">
        <v>0</v>
      </c>
      <c r="AW2332">
        <v>0</v>
      </c>
      <c r="AX2332">
        <v>0</v>
      </c>
      <c r="AY2332">
        <v>0</v>
      </c>
      <c r="AZ2332">
        <v>0</v>
      </c>
      <c r="BA2332">
        <v>0</v>
      </c>
      <c r="BB2332">
        <v>0</v>
      </c>
      <c r="BC2332">
        <v>0</v>
      </c>
      <c r="BD2332">
        <v>0</v>
      </c>
      <c r="BE2332">
        <v>0</v>
      </c>
      <c r="BF2332">
        <v>0</v>
      </c>
      <c r="BG2332">
        <v>0</v>
      </c>
      <c r="BH2332">
        <v>1</v>
      </c>
      <c r="BI2332">
        <v>0</v>
      </c>
      <c r="BJ2332" s="2">
        <v>46132</v>
      </c>
      <c r="BK2332">
        <v>0</v>
      </c>
      <c r="BL2332" s="3" t="str">
        <f>VLOOKUP(O2332,DropDownList!$H$1:$I$7,2,FALSE)</f>
        <v>2023/24</v>
      </c>
      <c r="BM2332" s="3" t="str">
        <f t="shared" si="36"/>
        <v>CONF</v>
      </c>
    </row>
    <row r="2333" spans="1:65" x14ac:dyDescent="0.2">
      <c r="A2333">
        <v>2026</v>
      </c>
      <c r="B2333">
        <v>4</v>
      </c>
      <c r="C2333" t="s">
        <v>216</v>
      </c>
      <c r="D2333" t="s">
        <v>228</v>
      </c>
      <c r="E2333" t="s">
        <v>41</v>
      </c>
      <c r="F2333">
        <v>9811</v>
      </c>
      <c r="G2333" t="s">
        <v>158</v>
      </c>
      <c r="H2333" t="s">
        <v>218</v>
      </c>
      <c r="I2333" t="s">
        <v>142</v>
      </c>
      <c r="J2333" s="1">
        <v>46113</v>
      </c>
      <c r="K2333" t="s">
        <v>440</v>
      </c>
      <c r="L2333">
        <v>1</v>
      </c>
      <c r="M2333" t="s">
        <v>441</v>
      </c>
      <c r="N2333" t="s">
        <v>442</v>
      </c>
      <c r="O2333" t="s">
        <v>149</v>
      </c>
      <c r="P2333" t="s">
        <v>161</v>
      </c>
      <c r="Q2333">
        <v>570</v>
      </c>
      <c r="R2333">
        <v>102</v>
      </c>
      <c r="S2333">
        <v>3237.5</v>
      </c>
      <c r="T2333">
        <v>70</v>
      </c>
      <c r="U2333">
        <v>49</v>
      </c>
      <c r="V2333">
        <v>8</v>
      </c>
      <c r="W2333">
        <v>210</v>
      </c>
      <c r="X2333">
        <v>210</v>
      </c>
      <c r="Y2333">
        <v>0</v>
      </c>
      <c r="Z2333">
        <v>0</v>
      </c>
      <c r="AA2333">
        <v>2597.5</v>
      </c>
      <c r="AB2333">
        <v>0</v>
      </c>
      <c r="AC2333">
        <v>0</v>
      </c>
      <c r="AD2333">
        <v>8</v>
      </c>
      <c r="AE2333">
        <v>0</v>
      </c>
      <c r="AF2333">
        <v>70</v>
      </c>
      <c r="AG2333">
        <v>0</v>
      </c>
      <c r="AH2333">
        <v>4</v>
      </c>
      <c r="AI2333">
        <v>28</v>
      </c>
      <c r="AJ2333">
        <v>0</v>
      </c>
      <c r="AK2333">
        <v>0</v>
      </c>
      <c r="AL2333">
        <v>0</v>
      </c>
      <c r="AM2333">
        <v>0</v>
      </c>
      <c r="AN2333">
        <v>0</v>
      </c>
      <c r="AO2333">
        <v>62</v>
      </c>
      <c r="AP2333">
        <v>215</v>
      </c>
      <c r="AQ2333">
        <v>61</v>
      </c>
      <c r="AR2333">
        <v>0</v>
      </c>
      <c r="AS2333">
        <v>7</v>
      </c>
      <c r="AT2333">
        <v>48</v>
      </c>
      <c r="AU2333">
        <v>1</v>
      </c>
      <c r="AV2333">
        <v>1</v>
      </c>
      <c r="AW2333">
        <v>4</v>
      </c>
      <c r="AX2333">
        <v>0</v>
      </c>
      <c r="AY2333">
        <v>30</v>
      </c>
      <c r="AZ2333">
        <v>40</v>
      </c>
      <c r="BA2333">
        <v>7</v>
      </c>
      <c r="BB2333">
        <v>2</v>
      </c>
      <c r="BC2333">
        <v>1</v>
      </c>
      <c r="BD2333">
        <v>0</v>
      </c>
      <c r="BE2333">
        <v>0</v>
      </c>
      <c r="BF2333">
        <v>99</v>
      </c>
      <c r="BG2333">
        <v>570</v>
      </c>
      <c r="BH2333">
        <v>0</v>
      </c>
      <c r="BI2333">
        <v>48</v>
      </c>
      <c r="BJ2333" s="2">
        <v>46132</v>
      </c>
      <c r="BK2333">
        <v>0</v>
      </c>
      <c r="BL2333" s="3" t="str">
        <f>VLOOKUP(O2333,DropDownList!$H$1:$I$7,2,FALSE)</f>
        <v>2025/26</v>
      </c>
      <c r="BM2333" s="3" t="str">
        <f t="shared" si="36"/>
        <v>VSUR</v>
      </c>
    </row>
    <row r="2334" spans="1:65" x14ac:dyDescent="0.2">
      <c r="A2334">
        <v>2026</v>
      </c>
      <c r="B2334">
        <v>4</v>
      </c>
      <c r="C2334" t="s">
        <v>216</v>
      </c>
      <c r="D2334" t="s">
        <v>228</v>
      </c>
      <c r="E2334" t="s">
        <v>41</v>
      </c>
      <c r="F2334">
        <v>9811</v>
      </c>
      <c r="G2334" t="s">
        <v>158</v>
      </c>
      <c r="H2334" t="s">
        <v>218</v>
      </c>
      <c r="I2334" t="s">
        <v>142</v>
      </c>
      <c r="J2334" s="1">
        <v>46113</v>
      </c>
      <c r="K2334" t="s">
        <v>440</v>
      </c>
      <c r="L2334">
        <v>1</v>
      </c>
      <c r="M2334" t="s">
        <v>441</v>
      </c>
      <c r="N2334" t="s">
        <v>442</v>
      </c>
      <c r="O2334" t="s">
        <v>149</v>
      </c>
      <c r="P2334" t="s">
        <v>160</v>
      </c>
      <c r="Q2334">
        <v>22418.99</v>
      </c>
      <c r="R2334">
        <v>108</v>
      </c>
      <c r="S2334">
        <v>67141.5</v>
      </c>
      <c r="T2334">
        <v>1834</v>
      </c>
      <c r="U2334">
        <v>54</v>
      </c>
      <c r="V2334">
        <v>21</v>
      </c>
      <c r="W2334">
        <v>6485</v>
      </c>
      <c r="X2334">
        <v>11955</v>
      </c>
      <c r="Y2334">
        <v>0</v>
      </c>
      <c r="Z2334">
        <v>0</v>
      </c>
      <c r="AA2334">
        <v>42888.51</v>
      </c>
      <c r="AB2334">
        <v>5042</v>
      </c>
      <c r="AC2334">
        <v>35249.01</v>
      </c>
      <c r="AD2334">
        <v>10</v>
      </c>
      <c r="AE2334">
        <v>11</v>
      </c>
      <c r="AF2334">
        <v>49</v>
      </c>
      <c r="AG2334">
        <v>24</v>
      </c>
      <c r="AH2334">
        <v>4</v>
      </c>
      <c r="AI2334">
        <v>30</v>
      </c>
      <c r="AJ2334">
        <v>0</v>
      </c>
      <c r="AK2334">
        <v>0</v>
      </c>
      <c r="AL2334">
        <v>0</v>
      </c>
      <c r="AM2334">
        <v>0</v>
      </c>
      <c r="AN2334">
        <v>0</v>
      </c>
      <c r="AO2334">
        <v>66</v>
      </c>
      <c r="AP2334">
        <v>226</v>
      </c>
      <c r="AQ2334">
        <v>63</v>
      </c>
      <c r="AR2334">
        <v>0</v>
      </c>
      <c r="AS2334">
        <v>8</v>
      </c>
      <c r="AT2334">
        <v>57</v>
      </c>
      <c r="AU2334">
        <v>1</v>
      </c>
      <c r="AV2334">
        <v>1</v>
      </c>
      <c r="AW2334">
        <v>3</v>
      </c>
      <c r="AX2334">
        <v>0</v>
      </c>
      <c r="AY2334">
        <v>29</v>
      </c>
      <c r="AZ2334">
        <v>40</v>
      </c>
      <c r="BA2334">
        <v>8</v>
      </c>
      <c r="BB2334">
        <v>2</v>
      </c>
      <c r="BC2334">
        <v>1</v>
      </c>
      <c r="BD2334">
        <v>0</v>
      </c>
      <c r="BE2334">
        <v>0</v>
      </c>
      <c r="BF2334">
        <v>105</v>
      </c>
      <c r="BG2334">
        <v>12435</v>
      </c>
      <c r="BH2334">
        <v>1</v>
      </c>
      <c r="BI2334">
        <v>53</v>
      </c>
      <c r="BJ2334" s="2">
        <v>46132</v>
      </c>
      <c r="BK2334">
        <v>0</v>
      </c>
      <c r="BL2334" s="3" t="str">
        <f>VLOOKUP(O2334,DropDownList!$H$1:$I$7,2,FALSE)</f>
        <v>2025/26</v>
      </c>
      <c r="BM2334" s="3" t="str">
        <f t="shared" si="36"/>
        <v>SC COURT</v>
      </c>
    </row>
    <row r="2335" spans="1:65" x14ac:dyDescent="0.2">
      <c r="A2335">
        <v>2026</v>
      </c>
      <c r="B2335">
        <v>4</v>
      </c>
      <c r="C2335" t="s">
        <v>216</v>
      </c>
      <c r="D2335" t="s">
        <v>228</v>
      </c>
      <c r="E2335" t="s">
        <v>41</v>
      </c>
      <c r="F2335">
        <v>9811</v>
      </c>
      <c r="G2335" t="s">
        <v>158</v>
      </c>
      <c r="H2335" t="s">
        <v>218</v>
      </c>
      <c r="I2335" t="s">
        <v>142</v>
      </c>
      <c r="J2335" s="1">
        <v>46113</v>
      </c>
      <c r="K2335" t="s">
        <v>440</v>
      </c>
      <c r="L2335">
        <v>1</v>
      </c>
      <c r="M2335" t="s">
        <v>441</v>
      </c>
      <c r="N2335" t="s">
        <v>442</v>
      </c>
      <c r="O2335" t="s">
        <v>156</v>
      </c>
      <c r="P2335" t="s">
        <v>161</v>
      </c>
      <c r="Q2335">
        <v>544.88</v>
      </c>
      <c r="R2335">
        <v>138</v>
      </c>
      <c r="S2335">
        <v>3100</v>
      </c>
      <c r="T2335">
        <v>120</v>
      </c>
      <c r="U2335">
        <v>56</v>
      </c>
      <c r="V2335">
        <v>10</v>
      </c>
      <c r="W2335">
        <v>180</v>
      </c>
      <c r="X2335">
        <v>180</v>
      </c>
      <c r="Y2335">
        <v>0</v>
      </c>
      <c r="Z2335">
        <v>0</v>
      </c>
      <c r="AA2335">
        <v>2435.12</v>
      </c>
      <c r="AB2335">
        <v>0</v>
      </c>
      <c r="AC2335">
        <v>0</v>
      </c>
      <c r="AD2335">
        <v>10</v>
      </c>
      <c r="AE2335">
        <v>0</v>
      </c>
      <c r="AF2335">
        <v>106</v>
      </c>
      <c r="AG2335">
        <v>3</v>
      </c>
      <c r="AH2335">
        <v>3</v>
      </c>
      <c r="AI2335">
        <v>26</v>
      </c>
      <c r="AJ2335">
        <v>0</v>
      </c>
      <c r="AK2335">
        <v>0</v>
      </c>
      <c r="AL2335">
        <v>0</v>
      </c>
      <c r="AM2335">
        <v>0</v>
      </c>
      <c r="AN2335">
        <v>0</v>
      </c>
      <c r="AO2335">
        <v>101</v>
      </c>
      <c r="AP2335">
        <v>603</v>
      </c>
      <c r="AQ2335">
        <v>100</v>
      </c>
      <c r="AR2335">
        <v>0</v>
      </c>
      <c r="AS2335">
        <v>71</v>
      </c>
      <c r="AT2335">
        <v>58</v>
      </c>
      <c r="AU2335">
        <v>17</v>
      </c>
      <c r="AV2335">
        <v>7</v>
      </c>
      <c r="AW2335">
        <v>3</v>
      </c>
      <c r="AX2335">
        <v>0</v>
      </c>
      <c r="AY2335">
        <v>72</v>
      </c>
      <c r="AZ2335">
        <v>136</v>
      </c>
      <c r="BA2335">
        <v>72</v>
      </c>
      <c r="BB2335">
        <v>17</v>
      </c>
      <c r="BC2335">
        <v>14</v>
      </c>
      <c r="BD2335">
        <v>1</v>
      </c>
      <c r="BE2335">
        <v>0</v>
      </c>
      <c r="BF2335">
        <v>133</v>
      </c>
      <c r="BG2335">
        <v>510</v>
      </c>
      <c r="BH2335">
        <v>0</v>
      </c>
      <c r="BI2335">
        <v>53</v>
      </c>
      <c r="BJ2335" s="2">
        <v>46132</v>
      </c>
      <c r="BK2335">
        <v>2</v>
      </c>
      <c r="BL2335" s="3" t="str">
        <f>VLOOKUP(O2335,DropDownList!$H$1:$I$7,2,FALSE)</f>
        <v>2023/24</v>
      </c>
      <c r="BM2335" s="3" t="str">
        <f t="shared" si="36"/>
        <v>VSUR</v>
      </c>
    </row>
    <row r="2336" spans="1:65" x14ac:dyDescent="0.2">
      <c r="A2336">
        <v>2026</v>
      </c>
      <c r="B2336">
        <v>4</v>
      </c>
      <c r="C2336" t="s">
        <v>216</v>
      </c>
      <c r="D2336" t="s">
        <v>228</v>
      </c>
      <c r="E2336" t="s">
        <v>41</v>
      </c>
      <c r="F2336">
        <v>9811</v>
      </c>
      <c r="G2336" t="s">
        <v>158</v>
      </c>
      <c r="H2336" t="s">
        <v>218</v>
      </c>
      <c r="I2336" t="s">
        <v>142</v>
      </c>
      <c r="J2336" s="1">
        <v>46113</v>
      </c>
      <c r="K2336" t="s">
        <v>440</v>
      </c>
      <c r="L2336">
        <v>1</v>
      </c>
      <c r="M2336" t="s">
        <v>441</v>
      </c>
      <c r="N2336" t="s">
        <v>442</v>
      </c>
      <c r="O2336" t="s">
        <v>156</v>
      </c>
      <c r="P2336" t="s">
        <v>160</v>
      </c>
      <c r="Q2336">
        <v>22916.77</v>
      </c>
      <c r="R2336">
        <v>158</v>
      </c>
      <c r="S2336">
        <v>68445</v>
      </c>
      <c r="T2336">
        <v>3810</v>
      </c>
      <c r="U2336">
        <v>67</v>
      </c>
      <c r="V2336">
        <v>14</v>
      </c>
      <c r="W2336">
        <v>5965.33</v>
      </c>
      <c r="X2336">
        <v>6225.33</v>
      </c>
      <c r="Y2336">
        <v>0</v>
      </c>
      <c r="Z2336">
        <v>0</v>
      </c>
      <c r="AA2336">
        <v>41718.230000000003</v>
      </c>
      <c r="AB2336">
        <v>2149.0300000000002</v>
      </c>
      <c r="AC2336">
        <v>37124.080000000002</v>
      </c>
      <c r="AD2336">
        <v>9</v>
      </c>
      <c r="AE2336">
        <v>5</v>
      </c>
      <c r="AF2336">
        <v>84</v>
      </c>
      <c r="AG2336">
        <v>38</v>
      </c>
      <c r="AH2336">
        <v>6</v>
      </c>
      <c r="AI2336">
        <v>29</v>
      </c>
      <c r="AJ2336">
        <v>0</v>
      </c>
      <c r="AK2336">
        <v>0</v>
      </c>
      <c r="AL2336">
        <v>0</v>
      </c>
      <c r="AM2336">
        <v>0</v>
      </c>
      <c r="AN2336">
        <v>0</v>
      </c>
      <c r="AO2336">
        <v>119</v>
      </c>
      <c r="AP2336">
        <v>669</v>
      </c>
      <c r="AQ2336">
        <v>114</v>
      </c>
      <c r="AR2336">
        <v>1</v>
      </c>
      <c r="AS2336">
        <v>73</v>
      </c>
      <c r="AT2336">
        <v>62</v>
      </c>
      <c r="AU2336">
        <v>21</v>
      </c>
      <c r="AV2336">
        <v>8</v>
      </c>
      <c r="AW2336">
        <v>5</v>
      </c>
      <c r="AX2336">
        <v>0</v>
      </c>
      <c r="AY2336">
        <v>85</v>
      </c>
      <c r="AZ2336">
        <v>156</v>
      </c>
      <c r="BA2336">
        <v>79</v>
      </c>
      <c r="BB2336">
        <v>16</v>
      </c>
      <c r="BC2336">
        <v>13</v>
      </c>
      <c r="BD2336">
        <v>1</v>
      </c>
      <c r="BE2336">
        <v>0</v>
      </c>
      <c r="BF2336">
        <v>149</v>
      </c>
      <c r="BG2336">
        <v>11245</v>
      </c>
      <c r="BH2336">
        <v>1</v>
      </c>
      <c r="BI2336">
        <v>63</v>
      </c>
      <c r="BJ2336" s="2">
        <v>46132</v>
      </c>
      <c r="BK2336">
        <v>2</v>
      </c>
      <c r="BL2336" s="3" t="str">
        <f>VLOOKUP(O2336,DropDownList!$H$1:$I$7,2,FALSE)</f>
        <v>2023/24</v>
      </c>
      <c r="BM2336" s="3" t="str">
        <f t="shared" si="36"/>
        <v>SC COURT</v>
      </c>
    </row>
    <row r="2337" spans="1:65" x14ac:dyDescent="0.2">
      <c r="A2337">
        <v>2026</v>
      </c>
      <c r="B2337">
        <v>4</v>
      </c>
      <c r="C2337" t="s">
        <v>216</v>
      </c>
      <c r="D2337" t="s">
        <v>228</v>
      </c>
      <c r="E2337" t="s">
        <v>41</v>
      </c>
      <c r="F2337">
        <v>9811</v>
      </c>
      <c r="G2337" t="s">
        <v>158</v>
      </c>
      <c r="H2337" t="s">
        <v>218</v>
      </c>
      <c r="I2337" t="s">
        <v>142</v>
      </c>
      <c r="J2337" s="1">
        <v>46113</v>
      </c>
      <c r="K2337" t="s">
        <v>440</v>
      </c>
      <c r="L2337">
        <v>1</v>
      </c>
      <c r="M2337" t="s">
        <v>441</v>
      </c>
      <c r="N2337" t="s">
        <v>442</v>
      </c>
      <c r="O2337" t="s">
        <v>147</v>
      </c>
      <c r="P2337" t="s">
        <v>161</v>
      </c>
      <c r="Q2337">
        <v>950.75</v>
      </c>
      <c r="R2337">
        <v>234</v>
      </c>
      <c r="S2337">
        <v>4655</v>
      </c>
      <c r="T2337">
        <v>100</v>
      </c>
      <c r="U2337">
        <v>101</v>
      </c>
      <c r="V2337">
        <v>14</v>
      </c>
      <c r="W2337">
        <v>270</v>
      </c>
      <c r="X2337">
        <v>270</v>
      </c>
      <c r="Y2337">
        <v>0</v>
      </c>
      <c r="Z2337">
        <v>0</v>
      </c>
      <c r="AA2337">
        <v>3604.25</v>
      </c>
      <c r="AB2337">
        <v>0</v>
      </c>
      <c r="AC2337">
        <v>0</v>
      </c>
      <c r="AD2337">
        <v>14</v>
      </c>
      <c r="AE2337">
        <v>0</v>
      </c>
      <c r="AF2337">
        <v>176</v>
      </c>
      <c r="AG2337">
        <v>2</v>
      </c>
      <c r="AH2337">
        <v>5</v>
      </c>
      <c r="AI2337">
        <v>51</v>
      </c>
      <c r="AJ2337">
        <v>0</v>
      </c>
      <c r="AK2337">
        <v>0</v>
      </c>
      <c r="AL2337">
        <v>0</v>
      </c>
      <c r="AM2337">
        <v>0</v>
      </c>
      <c r="AN2337">
        <v>0</v>
      </c>
      <c r="AO2337">
        <v>148</v>
      </c>
      <c r="AP2337">
        <v>680</v>
      </c>
      <c r="AQ2337">
        <v>141</v>
      </c>
      <c r="AR2337">
        <v>0</v>
      </c>
      <c r="AS2337">
        <v>48</v>
      </c>
      <c r="AT2337">
        <v>124</v>
      </c>
      <c r="AU2337">
        <v>19</v>
      </c>
      <c r="AV2337">
        <v>8</v>
      </c>
      <c r="AW2337">
        <v>6</v>
      </c>
      <c r="AX2337">
        <v>0</v>
      </c>
      <c r="AY2337">
        <v>89</v>
      </c>
      <c r="AZ2337">
        <v>144</v>
      </c>
      <c r="BA2337">
        <v>44</v>
      </c>
      <c r="BB2337">
        <v>10</v>
      </c>
      <c r="BC2337">
        <v>5</v>
      </c>
      <c r="BD2337">
        <v>2</v>
      </c>
      <c r="BE2337">
        <v>0</v>
      </c>
      <c r="BF2337">
        <v>226</v>
      </c>
      <c r="BG2337">
        <v>930</v>
      </c>
      <c r="BH2337">
        <v>0</v>
      </c>
      <c r="BI2337">
        <v>97</v>
      </c>
      <c r="BJ2337" s="2">
        <v>46132</v>
      </c>
      <c r="BK2337">
        <v>1</v>
      </c>
      <c r="BL2337" s="3" t="str">
        <f>VLOOKUP(O2337,DropDownList!$H$1:$I$7,2,FALSE)</f>
        <v>2024/25</v>
      </c>
      <c r="BM2337" s="3" t="str">
        <f t="shared" si="36"/>
        <v>VSUR</v>
      </c>
    </row>
    <row r="2338" spans="1:65" x14ac:dyDescent="0.2">
      <c r="A2338">
        <v>2026</v>
      </c>
      <c r="B2338">
        <v>4</v>
      </c>
      <c r="C2338" t="s">
        <v>216</v>
      </c>
      <c r="D2338" t="s">
        <v>228</v>
      </c>
      <c r="E2338" t="s">
        <v>41</v>
      </c>
      <c r="F2338">
        <v>9811</v>
      </c>
      <c r="G2338" t="s">
        <v>158</v>
      </c>
      <c r="H2338" t="s">
        <v>218</v>
      </c>
      <c r="I2338" t="s">
        <v>142</v>
      </c>
      <c r="J2338" s="1">
        <v>46113</v>
      </c>
      <c r="K2338" t="s">
        <v>440</v>
      </c>
      <c r="L2338">
        <v>1</v>
      </c>
      <c r="M2338" t="s">
        <v>441</v>
      </c>
      <c r="N2338" t="s">
        <v>442</v>
      </c>
      <c r="O2338" t="s">
        <v>155</v>
      </c>
      <c r="P2338" t="s">
        <v>160</v>
      </c>
      <c r="Q2338">
        <v>15240.62</v>
      </c>
      <c r="R2338">
        <v>201</v>
      </c>
      <c r="S2338">
        <v>87400</v>
      </c>
      <c r="T2338">
        <v>3934.52</v>
      </c>
      <c r="U2338">
        <v>61</v>
      </c>
      <c r="V2338">
        <v>12</v>
      </c>
      <c r="W2338">
        <v>6205.4</v>
      </c>
      <c r="X2338">
        <v>6205.4</v>
      </c>
      <c r="Y2338">
        <v>0</v>
      </c>
      <c r="Z2338">
        <v>0</v>
      </c>
      <c r="AA2338">
        <v>68224.86</v>
      </c>
      <c r="AB2338">
        <v>4373.32</v>
      </c>
      <c r="AC2338">
        <v>60101.54</v>
      </c>
      <c r="AD2338">
        <v>6</v>
      </c>
      <c r="AE2338">
        <v>6</v>
      </c>
      <c r="AF2338">
        <v>126</v>
      </c>
      <c r="AG2338">
        <v>46</v>
      </c>
      <c r="AH2338">
        <v>8</v>
      </c>
      <c r="AI2338">
        <v>15</v>
      </c>
      <c r="AJ2338">
        <v>0</v>
      </c>
      <c r="AK2338">
        <v>0</v>
      </c>
      <c r="AL2338">
        <v>0</v>
      </c>
      <c r="AM2338">
        <v>0</v>
      </c>
      <c r="AN2338">
        <v>0</v>
      </c>
      <c r="AO2338">
        <v>149</v>
      </c>
      <c r="AP2338">
        <v>768</v>
      </c>
      <c r="AQ2338">
        <v>159</v>
      </c>
      <c r="AR2338">
        <v>0</v>
      </c>
      <c r="AS2338">
        <v>78</v>
      </c>
      <c r="AT2338">
        <v>67</v>
      </c>
      <c r="AU2338">
        <v>12</v>
      </c>
      <c r="AV2338">
        <v>6</v>
      </c>
      <c r="AW2338">
        <v>4</v>
      </c>
      <c r="AX2338">
        <v>0</v>
      </c>
      <c r="AY2338">
        <v>118</v>
      </c>
      <c r="AZ2338">
        <v>171</v>
      </c>
      <c r="BA2338">
        <v>90</v>
      </c>
      <c r="BB2338">
        <v>13</v>
      </c>
      <c r="BC2338">
        <v>6</v>
      </c>
      <c r="BD2338">
        <v>10</v>
      </c>
      <c r="BE2338">
        <v>0</v>
      </c>
      <c r="BF2338">
        <v>195</v>
      </c>
      <c r="BG2338">
        <v>6280</v>
      </c>
      <c r="BH2338">
        <v>6</v>
      </c>
      <c r="BI2338">
        <v>58</v>
      </c>
      <c r="BJ2338" s="2">
        <v>46132</v>
      </c>
      <c r="BK2338">
        <v>1</v>
      </c>
      <c r="BL2338" s="3" t="str">
        <f>VLOOKUP(O2338,DropDownList!$H$1:$I$7,2,FALSE)</f>
        <v>2022/23</v>
      </c>
      <c r="BM2338" s="3" t="str">
        <f t="shared" si="36"/>
        <v>SC COURT</v>
      </c>
    </row>
    <row r="2339" spans="1:65" x14ac:dyDescent="0.2">
      <c r="A2339">
        <v>2026</v>
      </c>
      <c r="B2339">
        <v>4</v>
      </c>
      <c r="C2339" t="s">
        <v>216</v>
      </c>
      <c r="D2339" t="s">
        <v>228</v>
      </c>
      <c r="E2339" t="s">
        <v>41</v>
      </c>
      <c r="F2339">
        <v>9811</v>
      </c>
      <c r="G2339" t="s">
        <v>158</v>
      </c>
      <c r="H2339" t="s">
        <v>218</v>
      </c>
      <c r="I2339" t="s">
        <v>142</v>
      </c>
      <c r="J2339" s="1">
        <v>46113</v>
      </c>
      <c r="K2339" t="s">
        <v>440</v>
      </c>
      <c r="L2339">
        <v>1</v>
      </c>
      <c r="M2339" t="s">
        <v>441</v>
      </c>
      <c r="N2339" t="s">
        <v>442</v>
      </c>
      <c r="O2339" t="s">
        <v>155</v>
      </c>
      <c r="P2339" t="s">
        <v>161</v>
      </c>
      <c r="Q2339">
        <v>410</v>
      </c>
      <c r="R2339">
        <v>185</v>
      </c>
      <c r="S2339">
        <v>4340</v>
      </c>
      <c r="T2339">
        <v>200</v>
      </c>
      <c r="U2339">
        <v>57</v>
      </c>
      <c r="V2339">
        <v>7</v>
      </c>
      <c r="W2339">
        <v>240</v>
      </c>
      <c r="X2339">
        <v>240</v>
      </c>
      <c r="Y2339">
        <v>0</v>
      </c>
      <c r="Z2339">
        <v>0</v>
      </c>
      <c r="AA2339">
        <v>3730</v>
      </c>
      <c r="AB2339">
        <v>0</v>
      </c>
      <c r="AC2339">
        <v>0</v>
      </c>
      <c r="AD2339">
        <v>7</v>
      </c>
      <c r="AE2339">
        <v>0</v>
      </c>
      <c r="AF2339">
        <v>159</v>
      </c>
      <c r="AG2339">
        <v>0</v>
      </c>
      <c r="AH2339">
        <v>8</v>
      </c>
      <c r="AI2339">
        <v>17</v>
      </c>
      <c r="AJ2339">
        <v>0</v>
      </c>
      <c r="AK2339">
        <v>0</v>
      </c>
      <c r="AL2339">
        <v>0</v>
      </c>
      <c r="AM2339">
        <v>0</v>
      </c>
      <c r="AN2339">
        <v>0</v>
      </c>
      <c r="AO2339">
        <v>137</v>
      </c>
      <c r="AP2339">
        <v>704</v>
      </c>
      <c r="AQ2339">
        <v>145</v>
      </c>
      <c r="AR2339">
        <v>0</v>
      </c>
      <c r="AS2339">
        <v>69</v>
      </c>
      <c r="AT2339">
        <v>65</v>
      </c>
      <c r="AU2339">
        <v>12</v>
      </c>
      <c r="AV2339">
        <v>6</v>
      </c>
      <c r="AW2339">
        <v>4</v>
      </c>
      <c r="AX2339">
        <v>0</v>
      </c>
      <c r="AY2339">
        <v>107</v>
      </c>
      <c r="AZ2339">
        <v>157</v>
      </c>
      <c r="BA2339">
        <v>80</v>
      </c>
      <c r="BB2339">
        <v>13</v>
      </c>
      <c r="BC2339">
        <v>6</v>
      </c>
      <c r="BD2339">
        <v>10</v>
      </c>
      <c r="BE2339">
        <v>0</v>
      </c>
      <c r="BF2339">
        <v>179</v>
      </c>
      <c r="BG2339">
        <v>410</v>
      </c>
      <c r="BH2339">
        <v>1</v>
      </c>
      <c r="BI2339">
        <v>54</v>
      </c>
      <c r="BJ2339" s="2">
        <v>46132</v>
      </c>
      <c r="BK2339">
        <v>1</v>
      </c>
      <c r="BL2339" s="3" t="str">
        <f>VLOOKUP(O2339,DropDownList!$H$1:$I$7,2,FALSE)</f>
        <v>2022/23</v>
      </c>
      <c r="BM2339" s="3" t="str">
        <f t="shared" si="36"/>
        <v>VSUR</v>
      </c>
    </row>
    <row r="2340" spans="1:65" x14ac:dyDescent="0.2">
      <c r="A2340">
        <v>2026</v>
      </c>
      <c r="B2340">
        <v>4</v>
      </c>
      <c r="C2340" t="s">
        <v>216</v>
      </c>
      <c r="D2340" t="s">
        <v>443</v>
      </c>
      <c r="E2340" t="s">
        <v>444</v>
      </c>
      <c r="F2340">
        <v>9357</v>
      </c>
      <c r="G2340" t="s">
        <v>141</v>
      </c>
      <c r="H2340" t="s">
        <v>218</v>
      </c>
      <c r="I2340" t="s">
        <v>142</v>
      </c>
      <c r="J2340" s="1">
        <v>46113</v>
      </c>
      <c r="K2340" t="s">
        <v>440</v>
      </c>
      <c r="L2340">
        <v>1</v>
      </c>
      <c r="M2340" t="s">
        <v>441</v>
      </c>
      <c r="N2340" t="s">
        <v>442</v>
      </c>
      <c r="O2340" t="s">
        <v>149</v>
      </c>
      <c r="P2340" t="s">
        <v>152</v>
      </c>
      <c r="Q2340">
        <v>0</v>
      </c>
      <c r="R2340">
        <v>1</v>
      </c>
      <c r="S2340">
        <v>40</v>
      </c>
      <c r="T2340">
        <v>40</v>
      </c>
      <c r="U2340">
        <v>0</v>
      </c>
      <c r="V2340">
        <v>0</v>
      </c>
      <c r="W2340">
        <v>0</v>
      </c>
      <c r="X2340">
        <v>0</v>
      </c>
      <c r="Y2340">
        <v>0</v>
      </c>
      <c r="Z2340">
        <v>0</v>
      </c>
      <c r="AA2340">
        <v>0</v>
      </c>
      <c r="AB2340">
        <v>0</v>
      </c>
      <c r="AC2340">
        <v>0</v>
      </c>
      <c r="AD2340">
        <v>0</v>
      </c>
      <c r="AE2340">
        <v>0</v>
      </c>
      <c r="AF2340">
        <v>0</v>
      </c>
      <c r="AG2340">
        <v>0</v>
      </c>
      <c r="AH2340">
        <v>1</v>
      </c>
      <c r="AI2340">
        <v>0</v>
      </c>
      <c r="AJ2340">
        <v>0</v>
      </c>
      <c r="AK2340">
        <v>0</v>
      </c>
      <c r="AL2340">
        <v>0</v>
      </c>
      <c r="AM2340">
        <v>0</v>
      </c>
      <c r="AN2340">
        <v>0</v>
      </c>
      <c r="AO2340">
        <v>0</v>
      </c>
      <c r="AP2340">
        <v>0</v>
      </c>
      <c r="AQ2340">
        <v>0</v>
      </c>
      <c r="AR2340">
        <v>0</v>
      </c>
      <c r="AS2340">
        <v>0</v>
      </c>
      <c r="AT2340">
        <v>0</v>
      </c>
      <c r="AU2340">
        <v>0</v>
      </c>
      <c r="AV2340">
        <v>0</v>
      </c>
      <c r="AW2340">
        <v>0</v>
      </c>
      <c r="AX2340">
        <v>0</v>
      </c>
      <c r="AY2340">
        <v>0</v>
      </c>
      <c r="AZ2340">
        <v>0</v>
      </c>
      <c r="BA2340">
        <v>0</v>
      </c>
      <c r="BB2340">
        <v>0</v>
      </c>
      <c r="BC2340">
        <v>0</v>
      </c>
      <c r="BD2340">
        <v>0</v>
      </c>
      <c r="BE2340">
        <v>0</v>
      </c>
      <c r="BF2340">
        <v>0</v>
      </c>
      <c r="BG2340">
        <v>0</v>
      </c>
      <c r="BH2340">
        <v>0</v>
      </c>
      <c r="BI2340">
        <v>0</v>
      </c>
      <c r="BJ2340" s="2">
        <v>46132</v>
      </c>
      <c r="BK2340">
        <v>0</v>
      </c>
      <c r="BL2340" s="3" t="str">
        <f>VLOOKUP(O2340,DropDownList!$H$1:$I$7,2,FALSE)</f>
        <v>2025/26</v>
      </c>
      <c r="BM2340" s="3" t="str">
        <f t="shared" si="36"/>
        <v>PCOA</v>
      </c>
    </row>
    <row r="2341" spans="1:65" x14ac:dyDescent="0.2">
      <c r="A2341">
        <v>2026</v>
      </c>
      <c r="B2341">
        <v>4</v>
      </c>
      <c r="C2341" t="s">
        <v>216</v>
      </c>
      <c r="D2341" t="s">
        <v>443</v>
      </c>
      <c r="E2341" t="s">
        <v>444</v>
      </c>
      <c r="F2341">
        <v>9357</v>
      </c>
      <c r="G2341" t="s">
        <v>141</v>
      </c>
      <c r="H2341" t="s">
        <v>218</v>
      </c>
      <c r="I2341" t="s">
        <v>142</v>
      </c>
      <c r="J2341" s="1">
        <v>46113</v>
      </c>
      <c r="K2341" t="s">
        <v>440</v>
      </c>
      <c r="L2341">
        <v>1</v>
      </c>
      <c r="M2341" t="s">
        <v>441</v>
      </c>
      <c r="N2341" t="s">
        <v>442</v>
      </c>
      <c r="O2341" t="s">
        <v>149</v>
      </c>
      <c r="P2341" t="s">
        <v>148</v>
      </c>
      <c r="Q2341">
        <v>60</v>
      </c>
      <c r="R2341">
        <v>1</v>
      </c>
      <c r="S2341">
        <v>60</v>
      </c>
      <c r="T2341">
        <v>0</v>
      </c>
      <c r="U2341">
        <v>1</v>
      </c>
      <c r="V2341">
        <v>1</v>
      </c>
      <c r="W2341">
        <v>60</v>
      </c>
      <c r="X2341">
        <v>60</v>
      </c>
      <c r="Y2341">
        <v>0</v>
      </c>
      <c r="Z2341">
        <v>0</v>
      </c>
      <c r="AA2341">
        <v>0</v>
      </c>
      <c r="AB2341">
        <v>0</v>
      </c>
      <c r="AC2341">
        <v>0</v>
      </c>
      <c r="AD2341">
        <v>1</v>
      </c>
      <c r="AE2341">
        <v>0</v>
      </c>
      <c r="AF2341">
        <v>0</v>
      </c>
      <c r="AG2341">
        <v>0</v>
      </c>
      <c r="AH2341">
        <v>0</v>
      </c>
      <c r="AI2341">
        <v>1</v>
      </c>
      <c r="AJ2341">
        <v>0</v>
      </c>
      <c r="AK2341">
        <v>0</v>
      </c>
      <c r="AL2341">
        <v>0</v>
      </c>
      <c r="AM2341">
        <v>0</v>
      </c>
      <c r="AN2341">
        <v>0</v>
      </c>
      <c r="AO2341">
        <v>0</v>
      </c>
      <c r="AP2341">
        <v>0</v>
      </c>
      <c r="AQ2341">
        <v>0</v>
      </c>
      <c r="AR2341">
        <v>0</v>
      </c>
      <c r="AS2341">
        <v>0</v>
      </c>
      <c r="AT2341">
        <v>0</v>
      </c>
      <c r="AU2341">
        <v>0</v>
      </c>
      <c r="AV2341">
        <v>0</v>
      </c>
      <c r="AW2341">
        <v>0</v>
      </c>
      <c r="AX2341">
        <v>0</v>
      </c>
      <c r="AY2341">
        <v>0</v>
      </c>
      <c r="AZ2341">
        <v>0</v>
      </c>
      <c r="BA2341">
        <v>0</v>
      </c>
      <c r="BB2341">
        <v>0</v>
      </c>
      <c r="BC2341">
        <v>0</v>
      </c>
      <c r="BD2341">
        <v>0</v>
      </c>
      <c r="BE2341">
        <v>0</v>
      </c>
      <c r="BF2341">
        <v>0</v>
      </c>
      <c r="BG2341">
        <v>60</v>
      </c>
      <c r="BH2341">
        <v>0</v>
      </c>
      <c r="BI2341">
        <v>0</v>
      </c>
      <c r="BJ2341" s="2">
        <v>46132</v>
      </c>
      <c r="BK2341">
        <v>0</v>
      </c>
      <c r="BL2341" s="3" t="str">
        <f>VLOOKUP(O2341,DropDownList!$H$1:$I$7,2,FALSE)</f>
        <v>2025/26</v>
      </c>
      <c r="BM2341" s="3" t="str">
        <f t="shared" si="36"/>
        <v>PRAS</v>
      </c>
    </row>
    <row r="2342" spans="1:65" x14ac:dyDescent="0.2">
      <c r="A2342">
        <v>2026</v>
      </c>
      <c r="B2342">
        <v>4</v>
      </c>
      <c r="C2342" t="s">
        <v>216</v>
      </c>
      <c r="D2342" t="s">
        <v>229</v>
      </c>
      <c r="E2342" t="s">
        <v>42</v>
      </c>
      <c r="F2342">
        <v>9250</v>
      </c>
      <c r="G2342" t="s">
        <v>141</v>
      </c>
      <c r="H2342" t="s">
        <v>221</v>
      </c>
      <c r="I2342" t="s">
        <v>221</v>
      </c>
      <c r="J2342" s="1">
        <v>46113</v>
      </c>
      <c r="K2342" t="s">
        <v>440</v>
      </c>
      <c r="L2342">
        <v>1</v>
      </c>
      <c r="M2342" t="s">
        <v>441</v>
      </c>
      <c r="N2342" t="s">
        <v>442</v>
      </c>
      <c r="O2342" t="s">
        <v>156</v>
      </c>
      <c r="P2342" t="s">
        <v>150</v>
      </c>
      <c r="Q2342">
        <v>3511.86</v>
      </c>
      <c r="R2342">
        <v>98</v>
      </c>
      <c r="S2342">
        <v>16328.3</v>
      </c>
      <c r="T2342">
        <v>2292.48</v>
      </c>
      <c r="U2342">
        <v>26</v>
      </c>
      <c r="V2342">
        <v>9</v>
      </c>
      <c r="W2342">
        <v>1407.46</v>
      </c>
      <c r="X2342">
        <v>1407.46</v>
      </c>
      <c r="Y2342">
        <v>87</v>
      </c>
      <c r="Z2342">
        <v>14035.82</v>
      </c>
      <c r="AA2342">
        <v>10523.96</v>
      </c>
      <c r="AB2342">
        <v>1296.3399999999999</v>
      </c>
      <c r="AC2342">
        <v>9227.6200000000008</v>
      </c>
      <c r="AD2342">
        <v>7</v>
      </c>
      <c r="AE2342">
        <v>2</v>
      </c>
      <c r="AF2342">
        <v>59</v>
      </c>
      <c r="AG2342">
        <v>11</v>
      </c>
      <c r="AH2342">
        <v>11</v>
      </c>
      <c r="AI2342">
        <v>15</v>
      </c>
      <c r="AJ2342">
        <v>20</v>
      </c>
      <c r="AK2342">
        <v>16</v>
      </c>
      <c r="AL2342">
        <v>2</v>
      </c>
      <c r="AM2342">
        <v>1</v>
      </c>
      <c r="AN2342">
        <v>2</v>
      </c>
      <c r="AO2342">
        <v>68</v>
      </c>
      <c r="AP2342">
        <v>313</v>
      </c>
      <c r="AQ2342">
        <v>69</v>
      </c>
      <c r="AR2342">
        <v>0</v>
      </c>
      <c r="AS2342">
        <v>27</v>
      </c>
      <c r="AT2342">
        <v>19</v>
      </c>
      <c r="AU2342">
        <v>0</v>
      </c>
      <c r="AV2342">
        <v>0</v>
      </c>
      <c r="AW2342">
        <v>0</v>
      </c>
      <c r="AX2342">
        <v>0</v>
      </c>
      <c r="AY2342">
        <v>52</v>
      </c>
      <c r="AZ2342">
        <v>86</v>
      </c>
      <c r="BA2342">
        <v>45</v>
      </c>
      <c r="BB2342">
        <v>5</v>
      </c>
      <c r="BC2342">
        <v>1</v>
      </c>
      <c r="BD2342">
        <v>0</v>
      </c>
      <c r="BE2342">
        <v>0</v>
      </c>
      <c r="BF2342">
        <v>72</v>
      </c>
      <c r="BG2342">
        <v>2243.7800000000002</v>
      </c>
      <c r="BH2342">
        <v>2</v>
      </c>
      <c r="BI2342">
        <v>26</v>
      </c>
      <c r="BJ2342" s="2">
        <v>46132</v>
      </c>
      <c r="BK2342">
        <v>0</v>
      </c>
      <c r="BL2342" s="3" t="str">
        <f>VLOOKUP(O2342,DropDownList!$H$1:$I$7,2,FALSE)</f>
        <v>2023/24</v>
      </c>
      <c r="BM2342" s="3" t="str">
        <f t="shared" si="36"/>
        <v>FISCAL FINES</v>
      </c>
    </row>
    <row r="2343" spans="1:65" x14ac:dyDescent="0.2">
      <c r="A2343">
        <v>2026</v>
      </c>
      <c r="B2343">
        <v>4</v>
      </c>
      <c r="C2343" t="s">
        <v>216</v>
      </c>
      <c r="D2343" t="s">
        <v>229</v>
      </c>
      <c r="E2343" t="s">
        <v>42</v>
      </c>
      <c r="F2343">
        <v>9250</v>
      </c>
      <c r="G2343" t="s">
        <v>141</v>
      </c>
      <c r="H2343" t="s">
        <v>221</v>
      </c>
      <c r="I2343" t="s">
        <v>221</v>
      </c>
      <c r="J2343" s="1">
        <v>46113</v>
      </c>
      <c r="K2343" t="s">
        <v>440</v>
      </c>
      <c r="L2343">
        <v>1</v>
      </c>
      <c r="M2343" t="s">
        <v>441</v>
      </c>
      <c r="N2343" t="s">
        <v>442</v>
      </c>
      <c r="O2343" t="s">
        <v>155</v>
      </c>
      <c r="P2343" t="s">
        <v>150</v>
      </c>
      <c r="Q2343">
        <v>2754.04</v>
      </c>
      <c r="R2343">
        <v>123</v>
      </c>
      <c r="S2343">
        <v>18015.84</v>
      </c>
      <c r="T2343">
        <v>1979.7</v>
      </c>
      <c r="U2343">
        <v>23</v>
      </c>
      <c r="V2343">
        <v>7</v>
      </c>
      <c r="W2343">
        <v>995</v>
      </c>
      <c r="X2343">
        <v>995</v>
      </c>
      <c r="Y2343">
        <v>108</v>
      </c>
      <c r="Z2343">
        <v>16036.14</v>
      </c>
      <c r="AA2343">
        <v>13282.1</v>
      </c>
      <c r="AB2343">
        <v>2442.92</v>
      </c>
      <c r="AC2343">
        <v>10839.18</v>
      </c>
      <c r="AD2343">
        <v>5</v>
      </c>
      <c r="AE2343">
        <v>2</v>
      </c>
      <c r="AF2343">
        <v>82</v>
      </c>
      <c r="AG2343">
        <v>9</v>
      </c>
      <c r="AH2343">
        <v>15</v>
      </c>
      <c r="AI2343">
        <v>14</v>
      </c>
      <c r="AJ2343">
        <v>29</v>
      </c>
      <c r="AK2343">
        <v>11</v>
      </c>
      <c r="AL2343">
        <v>5</v>
      </c>
      <c r="AM2343">
        <v>2</v>
      </c>
      <c r="AN2343">
        <v>0</v>
      </c>
      <c r="AO2343">
        <v>81</v>
      </c>
      <c r="AP2343">
        <v>471</v>
      </c>
      <c r="AQ2343">
        <v>93</v>
      </c>
      <c r="AR2343">
        <v>0</v>
      </c>
      <c r="AS2343">
        <v>46</v>
      </c>
      <c r="AT2343">
        <v>19</v>
      </c>
      <c r="AU2343">
        <v>0</v>
      </c>
      <c r="AV2343">
        <v>0</v>
      </c>
      <c r="AW2343">
        <v>0</v>
      </c>
      <c r="AX2343">
        <v>0</v>
      </c>
      <c r="AY2343">
        <v>76</v>
      </c>
      <c r="AZ2343">
        <v>130</v>
      </c>
      <c r="BA2343">
        <v>87</v>
      </c>
      <c r="BB2343">
        <v>4</v>
      </c>
      <c r="BC2343">
        <v>1</v>
      </c>
      <c r="BD2343">
        <v>2</v>
      </c>
      <c r="BE2343">
        <v>0</v>
      </c>
      <c r="BF2343">
        <v>81</v>
      </c>
      <c r="BG2343">
        <v>1795</v>
      </c>
      <c r="BH2343">
        <v>3</v>
      </c>
      <c r="BI2343">
        <v>23</v>
      </c>
      <c r="BJ2343" s="2">
        <v>46132</v>
      </c>
      <c r="BK2343">
        <v>0</v>
      </c>
      <c r="BL2343" s="3" t="str">
        <f>VLOOKUP(O2343,DropDownList!$H$1:$I$7,2,FALSE)</f>
        <v>2022/23</v>
      </c>
      <c r="BM2343" s="3" t="str">
        <f t="shared" si="36"/>
        <v>FISCAL FINES</v>
      </c>
    </row>
    <row r="2344" spans="1:65" x14ac:dyDescent="0.2">
      <c r="A2344">
        <v>2026</v>
      </c>
      <c r="B2344">
        <v>4</v>
      </c>
      <c r="C2344" t="s">
        <v>216</v>
      </c>
      <c r="D2344" t="s">
        <v>229</v>
      </c>
      <c r="E2344" t="s">
        <v>42</v>
      </c>
      <c r="F2344">
        <v>9250</v>
      </c>
      <c r="G2344" t="s">
        <v>141</v>
      </c>
      <c r="H2344" t="s">
        <v>221</v>
      </c>
      <c r="I2344" t="s">
        <v>221</v>
      </c>
      <c r="J2344" s="1">
        <v>46113</v>
      </c>
      <c r="K2344" t="s">
        <v>440</v>
      </c>
      <c r="L2344">
        <v>1</v>
      </c>
      <c r="M2344" t="s">
        <v>441</v>
      </c>
      <c r="N2344" t="s">
        <v>442</v>
      </c>
      <c r="O2344" t="s">
        <v>149</v>
      </c>
      <c r="P2344" t="s">
        <v>150</v>
      </c>
      <c r="Q2344">
        <v>5899.59</v>
      </c>
      <c r="R2344">
        <v>62</v>
      </c>
      <c r="S2344">
        <v>9912.73</v>
      </c>
      <c r="T2344">
        <v>1024</v>
      </c>
      <c r="U2344">
        <v>42</v>
      </c>
      <c r="V2344">
        <v>25</v>
      </c>
      <c r="W2344">
        <v>3340.8</v>
      </c>
      <c r="X2344">
        <v>3605.12</v>
      </c>
      <c r="Y2344">
        <v>55</v>
      </c>
      <c r="Z2344">
        <v>8888.73</v>
      </c>
      <c r="AA2344">
        <v>2989.14</v>
      </c>
      <c r="AB2344">
        <v>1339.91</v>
      </c>
      <c r="AC2344">
        <v>1649.23</v>
      </c>
      <c r="AD2344">
        <v>19</v>
      </c>
      <c r="AE2344">
        <v>6</v>
      </c>
      <c r="AF2344">
        <v>13</v>
      </c>
      <c r="AG2344">
        <v>14</v>
      </c>
      <c r="AH2344">
        <v>7</v>
      </c>
      <c r="AI2344">
        <v>28</v>
      </c>
      <c r="AJ2344">
        <v>7</v>
      </c>
      <c r="AK2344">
        <v>7</v>
      </c>
      <c r="AL2344">
        <v>1</v>
      </c>
      <c r="AM2344">
        <v>4</v>
      </c>
      <c r="AN2344">
        <v>0</v>
      </c>
      <c r="AO2344">
        <v>49</v>
      </c>
      <c r="AP2344">
        <v>163</v>
      </c>
      <c r="AQ2344">
        <v>51</v>
      </c>
      <c r="AR2344">
        <v>3</v>
      </c>
      <c r="AS2344">
        <v>8</v>
      </c>
      <c r="AT2344">
        <v>14</v>
      </c>
      <c r="AU2344">
        <v>0</v>
      </c>
      <c r="AV2344">
        <v>0</v>
      </c>
      <c r="AW2344">
        <v>0</v>
      </c>
      <c r="AX2344">
        <v>0</v>
      </c>
      <c r="AY2344">
        <v>16</v>
      </c>
      <c r="AZ2344">
        <v>35</v>
      </c>
      <c r="BA2344">
        <v>17</v>
      </c>
      <c r="BB2344">
        <v>2</v>
      </c>
      <c r="BC2344">
        <v>0</v>
      </c>
      <c r="BD2344">
        <v>0</v>
      </c>
      <c r="BE2344">
        <v>0</v>
      </c>
      <c r="BF2344">
        <v>48</v>
      </c>
      <c r="BG2344">
        <v>4415.99</v>
      </c>
      <c r="BH2344">
        <v>0</v>
      </c>
      <c r="BI2344">
        <v>42</v>
      </c>
      <c r="BJ2344" s="2">
        <v>46132</v>
      </c>
      <c r="BK2344">
        <v>0</v>
      </c>
      <c r="BL2344" s="3" t="str">
        <f>VLOOKUP(O2344,DropDownList!$H$1:$I$7,2,FALSE)</f>
        <v>2025/26</v>
      </c>
      <c r="BM2344" s="3" t="str">
        <f t="shared" si="36"/>
        <v>FISCAL FINES</v>
      </c>
    </row>
    <row r="2345" spans="1:65" x14ac:dyDescent="0.2">
      <c r="A2345">
        <v>2026</v>
      </c>
      <c r="B2345">
        <v>4</v>
      </c>
      <c r="C2345" t="s">
        <v>216</v>
      </c>
      <c r="D2345" t="s">
        <v>229</v>
      </c>
      <c r="E2345" t="s">
        <v>42</v>
      </c>
      <c r="F2345">
        <v>9250</v>
      </c>
      <c r="G2345" t="s">
        <v>141</v>
      </c>
      <c r="H2345" t="s">
        <v>221</v>
      </c>
      <c r="I2345" t="s">
        <v>221</v>
      </c>
      <c r="J2345" s="1">
        <v>46113</v>
      </c>
      <c r="K2345" t="s">
        <v>440</v>
      </c>
      <c r="L2345">
        <v>1</v>
      </c>
      <c r="M2345" t="s">
        <v>441</v>
      </c>
      <c r="N2345" t="s">
        <v>442</v>
      </c>
      <c r="O2345" t="s">
        <v>155</v>
      </c>
      <c r="P2345" t="s">
        <v>152</v>
      </c>
      <c r="Q2345">
        <v>0</v>
      </c>
      <c r="R2345">
        <v>21</v>
      </c>
      <c r="S2345">
        <v>840</v>
      </c>
      <c r="T2345">
        <v>240</v>
      </c>
      <c r="U2345">
        <v>0</v>
      </c>
      <c r="V2345">
        <v>0</v>
      </c>
      <c r="W2345">
        <v>0</v>
      </c>
      <c r="X2345">
        <v>0</v>
      </c>
      <c r="Y2345">
        <v>0</v>
      </c>
      <c r="Z2345">
        <v>0</v>
      </c>
      <c r="AA2345">
        <v>600</v>
      </c>
      <c r="AB2345">
        <v>0</v>
      </c>
      <c r="AC2345">
        <v>600</v>
      </c>
      <c r="AD2345">
        <v>0</v>
      </c>
      <c r="AE2345">
        <v>0</v>
      </c>
      <c r="AF2345">
        <v>15</v>
      </c>
      <c r="AG2345">
        <v>0</v>
      </c>
      <c r="AH2345">
        <v>6</v>
      </c>
      <c r="AI2345">
        <v>0</v>
      </c>
      <c r="AJ2345">
        <v>0</v>
      </c>
      <c r="AK2345">
        <v>0</v>
      </c>
      <c r="AL2345">
        <v>0</v>
      </c>
      <c r="AM2345">
        <v>0</v>
      </c>
      <c r="AN2345">
        <v>0</v>
      </c>
      <c r="AO2345">
        <v>0</v>
      </c>
      <c r="AP2345">
        <v>0</v>
      </c>
      <c r="AQ2345">
        <v>0</v>
      </c>
      <c r="AR2345">
        <v>0</v>
      </c>
      <c r="AS2345">
        <v>0</v>
      </c>
      <c r="AT2345">
        <v>0</v>
      </c>
      <c r="AU2345">
        <v>0</v>
      </c>
      <c r="AV2345">
        <v>0</v>
      </c>
      <c r="AW2345">
        <v>0</v>
      </c>
      <c r="AX2345">
        <v>0</v>
      </c>
      <c r="AY2345">
        <v>0</v>
      </c>
      <c r="AZ2345">
        <v>0</v>
      </c>
      <c r="BA2345">
        <v>0</v>
      </c>
      <c r="BB2345">
        <v>0</v>
      </c>
      <c r="BC2345">
        <v>0</v>
      </c>
      <c r="BD2345">
        <v>0</v>
      </c>
      <c r="BE2345">
        <v>0</v>
      </c>
      <c r="BF2345">
        <v>0</v>
      </c>
      <c r="BG2345">
        <v>0</v>
      </c>
      <c r="BH2345">
        <v>0</v>
      </c>
      <c r="BI2345">
        <v>0</v>
      </c>
      <c r="BJ2345" s="2">
        <v>46132</v>
      </c>
      <c r="BK2345">
        <v>0</v>
      </c>
      <c r="BL2345" s="3" t="str">
        <f>VLOOKUP(O2345,DropDownList!$H$1:$I$7,2,FALSE)</f>
        <v>2022/23</v>
      </c>
      <c r="BM2345" s="3" t="str">
        <f t="shared" si="36"/>
        <v>PCOA</v>
      </c>
    </row>
    <row r="2346" spans="1:65" x14ac:dyDescent="0.2">
      <c r="A2346">
        <v>2026</v>
      </c>
      <c r="B2346">
        <v>4</v>
      </c>
      <c r="C2346" t="s">
        <v>216</v>
      </c>
      <c r="D2346" t="s">
        <v>229</v>
      </c>
      <c r="E2346" t="s">
        <v>42</v>
      </c>
      <c r="F2346">
        <v>9250</v>
      </c>
      <c r="G2346" t="s">
        <v>141</v>
      </c>
      <c r="H2346" t="s">
        <v>221</v>
      </c>
      <c r="I2346" t="s">
        <v>221</v>
      </c>
      <c r="J2346" s="1">
        <v>46113</v>
      </c>
      <c r="K2346" t="s">
        <v>440</v>
      </c>
      <c r="L2346">
        <v>1</v>
      </c>
      <c r="M2346" t="s">
        <v>441</v>
      </c>
      <c r="N2346" t="s">
        <v>442</v>
      </c>
      <c r="O2346" t="s">
        <v>155</v>
      </c>
      <c r="P2346" t="s">
        <v>154</v>
      </c>
      <c r="Q2346">
        <v>5792.57</v>
      </c>
      <c r="R2346">
        <v>161</v>
      </c>
      <c r="S2346">
        <v>41725</v>
      </c>
      <c r="T2346">
        <v>0</v>
      </c>
      <c r="U2346">
        <v>28</v>
      </c>
      <c r="V2346">
        <v>14</v>
      </c>
      <c r="W2346">
        <v>3022.02</v>
      </c>
      <c r="X2346">
        <v>3022.02</v>
      </c>
      <c r="Y2346">
        <v>0</v>
      </c>
      <c r="Z2346">
        <v>0</v>
      </c>
      <c r="AA2346">
        <v>35932.43</v>
      </c>
      <c r="AB2346">
        <v>0</v>
      </c>
      <c r="AC2346">
        <v>33668.93</v>
      </c>
      <c r="AD2346">
        <v>6</v>
      </c>
      <c r="AE2346">
        <v>8</v>
      </c>
      <c r="AF2346">
        <v>133</v>
      </c>
      <c r="AG2346">
        <v>20</v>
      </c>
      <c r="AH2346">
        <v>0</v>
      </c>
      <c r="AI2346">
        <v>8</v>
      </c>
      <c r="AJ2346">
        <v>0</v>
      </c>
      <c r="AK2346">
        <v>0</v>
      </c>
      <c r="AL2346">
        <v>0</v>
      </c>
      <c r="AM2346">
        <v>0</v>
      </c>
      <c r="AN2346">
        <v>0</v>
      </c>
      <c r="AO2346">
        <v>82</v>
      </c>
      <c r="AP2346">
        <v>444</v>
      </c>
      <c r="AQ2346">
        <v>90</v>
      </c>
      <c r="AR2346">
        <v>0</v>
      </c>
      <c r="AS2346">
        <v>61</v>
      </c>
      <c r="AT2346">
        <v>35</v>
      </c>
      <c r="AU2346">
        <v>0</v>
      </c>
      <c r="AV2346">
        <v>0</v>
      </c>
      <c r="AW2346">
        <v>0</v>
      </c>
      <c r="AX2346">
        <v>0</v>
      </c>
      <c r="AY2346">
        <v>40</v>
      </c>
      <c r="AZ2346">
        <v>91</v>
      </c>
      <c r="BA2346">
        <v>60</v>
      </c>
      <c r="BB2346">
        <v>15</v>
      </c>
      <c r="BC2346">
        <v>9</v>
      </c>
      <c r="BD2346">
        <v>2</v>
      </c>
      <c r="BE2346">
        <v>0</v>
      </c>
      <c r="BF2346">
        <v>161</v>
      </c>
      <c r="BG2346">
        <v>1800</v>
      </c>
      <c r="BH2346">
        <v>0</v>
      </c>
      <c r="BI2346">
        <v>25</v>
      </c>
      <c r="BJ2346" s="2">
        <v>46132</v>
      </c>
      <c r="BK2346">
        <v>0</v>
      </c>
      <c r="BL2346" s="3" t="str">
        <f>VLOOKUP(O2346,DropDownList!$H$1:$I$7,2,FALSE)</f>
        <v>2022/23</v>
      </c>
      <c r="BM2346" s="3" t="str">
        <f t="shared" si="36"/>
        <v>JP COURT</v>
      </c>
    </row>
    <row r="2347" spans="1:65" x14ac:dyDescent="0.2">
      <c r="A2347">
        <v>2026</v>
      </c>
      <c r="B2347">
        <v>4</v>
      </c>
      <c r="C2347" t="s">
        <v>216</v>
      </c>
      <c r="D2347" t="s">
        <v>229</v>
      </c>
      <c r="E2347" t="s">
        <v>42</v>
      </c>
      <c r="F2347">
        <v>9250</v>
      </c>
      <c r="G2347" t="s">
        <v>141</v>
      </c>
      <c r="H2347" t="s">
        <v>221</v>
      </c>
      <c r="I2347" t="s">
        <v>221</v>
      </c>
      <c r="J2347" s="1">
        <v>46113</v>
      </c>
      <c r="K2347" t="s">
        <v>440</v>
      </c>
      <c r="L2347">
        <v>1</v>
      </c>
      <c r="M2347" t="s">
        <v>441</v>
      </c>
      <c r="N2347" t="s">
        <v>442</v>
      </c>
      <c r="O2347" t="s">
        <v>155</v>
      </c>
      <c r="P2347" t="s">
        <v>153</v>
      </c>
      <c r="Q2347">
        <v>0</v>
      </c>
      <c r="R2347">
        <v>1</v>
      </c>
      <c r="S2347">
        <v>45</v>
      </c>
      <c r="T2347">
        <v>0</v>
      </c>
      <c r="U2347">
        <v>0</v>
      </c>
      <c r="V2347">
        <v>0</v>
      </c>
      <c r="W2347">
        <v>0</v>
      </c>
      <c r="X2347">
        <v>0</v>
      </c>
      <c r="Y2347">
        <v>0</v>
      </c>
      <c r="Z2347">
        <v>0</v>
      </c>
      <c r="AA2347">
        <v>45</v>
      </c>
      <c r="AB2347">
        <v>0</v>
      </c>
      <c r="AC2347">
        <v>45</v>
      </c>
      <c r="AD2347">
        <v>0</v>
      </c>
      <c r="AE2347">
        <v>0</v>
      </c>
      <c r="AF2347">
        <v>1</v>
      </c>
      <c r="AG2347">
        <v>0</v>
      </c>
      <c r="AH2347">
        <v>0</v>
      </c>
      <c r="AI2347">
        <v>0</v>
      </c>
      <c r="AJ2347">
        <v>0</v>
      </c>
      <c r="AK2347">
        <v>0</v>
      </c>
      <c r="AL2347">
        <v>0</v>
      </c>
      <c r="AM2347">
        <v>0</v>
      </c>
      <c r="AN2347">
        <v>0</v>
      </c>
      <c r="AO2347">
        <v>1</v>
      </c>
      <c r="AP2347">
        <v>4</v>
      </c>
      <c r="AQ2347">
        <v>2</v>
      </c>
      <c r="AR2347">
        <v>0</v>
      </c>
      <c r="AS2347">
        <v>0</v>
      </c>
      <c r="AT2347">
        <v>0</v>
      </c>
      <c r="AU2347">
        <v>0</v>
      </c>
      <c r="AV2347">
        <v>0</v>
      </c>
      <c r="AW2347">
        <v>0</v>
      </c>
      <c r="AX2347">
        <v>0</v>
      </c>
      <c r="AY2347">
        <v>1</v>
      </c>
      <c r="AZ2347">
        <v>1</v>
      </c>
      <c r="BA2347">
        <v>0</v>
      </c>
      <c r="BB2347">
        <v>0</v>
      </c>
      <c r="BC2347">
        <v>0</v>
      </c>
      <c r="BD2347">
        <v>0</v>
      </c>
      <c r="BE2347">
        <v>0</v>
      </c>
      <c r="BF2347">
        <v>1</v>
      </c>
      <c r="BG2347">
        <v>0</v>
      </c>
      <c r="BH2347">
        <v>0</v>
      </c>
      <c r="BI2347">
        <v>0</v>
      </c>
      <c r="BJ2347" s="2">
        <v>46132</v>
      </c>
      <c r="BK2347">
        <v>0</v>
      </c>
      <c r="BL2347" s="3" t="str">
        <f>VLOOKUP(O2347,DropDownList!$H$1:$I$7,2,FALSE)</f>
        <v>2022/23</v>
      </c>
      <c r="BM2347" s="3" t="str">
        <f t="shared" si="36"/>
        <v>PREG</v>
      </c>
    </row>
    <row r="2348" spans="1:65" x14ac:dyDescent="0.2">
      <c r="A2348">
        <v>2026</v>
      </c>
      <c r="B2348">
        <v>4</v>
      </c>
      <c r="C2348" t="s">
        <v>216</v>
      </c>
      <c r="D2348" t="s">
        <v>229</v>
      </c>
      <c r="E2348" t="s">
        <v>42</v>
      </c>
      <c r="F2348">
        <v>9250</v>
      </c>
      <c r="G2348" t="s">
        <v>141</v>
      </c>
      <c r="H2348" t="s">
        <v>221</v>
      </c>
      <c r="I2348" t="s">
        <v>221</v>
      </c>
      <c r="J2348" s="1">
        <v>46113</v>
      </c>
      <c r="K2348" t="s">
        <v>440</v>
      </c>
      <c r="L2348">
        <v>1</v>
      </c>
      <c r="M2348" t="s">
        <v>441</v>
      </c>
      <c r="N2348" t="s">
        <v>442</v>
      </c>
      <c r="O2348" t="s">
        <v>155</v>
      </c>
      <c r="P2348" t="s">
        <v>148</v>
      </c>
      <c r="Q2348">
        <v>180</v>
      </c>
      <c r="R2348">
        <v>6</v>
      </c>
      <c r="S2348">
        <v>360</v>
      </c>
      <c r="T2348">
        <v>120</v>
      </c>
      <c r="U2348">
        <v>3</v>
      </c>
      <c r="V2348">
        <v>1</v>
      </c>
      <c r="W2348">
        <v>60</v>
      </c>
      <c r="X2348">
        <v>60</v>
      </c>
      <c r="Y2348">
        <v>0</v>
      </c>
      <c r="Z2348">
        <v>0</v>
      </c>
      <c r="AA2348">
        <v>60</v>
      </c>
      <c r="AB2348">
        <v>0</v>
      </c>
      <c r="AC2348">
        <v>60</v>
      </c>
      <c r="AD2348">
        <v>1</v>
      </c>
      <c r="AE2348">
        <v>0</v>
      </c>
      <c r="AF2348">
        <v>1</v>
      </c>
      <c r="AG2348">
        <v>0</v>
      </c>
      <c r="AH2348">
        <v>2</v>
      </c>
      <c r="AI2348">
        <v>3</v>
      </c>
      <c r="AJ2348">
        <v>0</v>
      </c>
      <c r="AK2348">
        <v>0</v>
      </c>
      <c r="AL2348">
        <v>0</v>
      </c>
      <c r="AM2348">
        <v>0</v>
      </c>
      <c r="AN2348">
        <v>0</v>
      </c>
      <c r="AO2348">
        <v>5</v>
      </c>
      <c r="AP2348">
        <v>44</v>
      </c>
      <c r="AQ2348">
        <v>6</v>
      </c>
      <c r="AR2348">
        <v>0</v>
      </c>
      <c r="AS2348">
        <v>5</v>
      </c>
      <c r="AT2348">
        <v>2</v>
      </c>
      <c r="AU2348">
        <v>0</v>
      </c>
      <c r="AV2348">
        <v>0</v>
      </c>
      <c r="AW2348">
        <v>0</v>
      </c>
      <c r="AX2348">
        <v>0</v>
      </c>
      <c r="AY2348">
        <v>8</v>
      </c>
      <c r="AZ2348">
        <v>11</v>
      </c>
      <c r="BA2348">
        <v>9</v>
      </c>
      <c r="BB2348">
        <v>1</v>
      </c>
      <c r="BC2348">
        <v>0</v>
      </c>
      <c r="BD2348">
        <v>0</v>
      </c>
      <c r="BE2348">
        <v>0</v>
      </c>
      <c r="BF2348">
        <v>6</v>
      </c>
      <c r="BG2348">
        <v>180</v>
      </c>
      <c r="BH2348">
        <v>0</v>
      </c>
      <c r="BI2348">
        <v>3</v>
      </c>
      <c r="BJ2348" s="2">
        <v>46132</v>
      </c>
      <c r="BK2348">
        <v>0</v>
      </c>
      <c r="BL2348" s="3" t="str">
        <f>VLOOKUP(O2348,DropDownList!$H$1:$I$7,2,FALSE)</f>
        <v>2022/23</v>
      </c>
      <c r="BM2348" s="3" t="str">
        <f t="shared" si="36"/>
        <v>PRAS</v>
      </c>
    </row>
    <row r="2349" spans="1:65" x14ac:dyDescent="0.2">
      <c r="A2349">
        <v>2026</v>
      </c>
      <c r="B2349">
        <v>4</v>
      </c>
      <c r="C2349" t="s">
        <v>216</v>
      </c>
      <c r="D2349" t="s">
        <v>229</v>
      </c>
      <c r="E2349" t="s">
        <v>42</v>
      </c>
      <c r="F2349">
        <v>9250</v>
      </c>
      <c r="G2349" t="s">
        <v>141</v>
      </c>
      <c r="H2349" t="s">
        <v>221</v>
      </c>
      <c r="I2349" t="s">
        <v>221</v>
      </c>
      <c r="J2349" s="1">
        <v>46113</v>
      </c>
      <c r="K2349" t="s">
        <v>440</v>
      </c>
      <c r="L2349">
        <v>1</v>
      </c>
      <c r="M2349" t="s">
        <v>441</v>
      </c>
      <c r="N2349" t="s">
        <v>442</v>
      </c>
      <c r="O2349" t="s">
        <v>155</v>
      </c>
      <c r="P2349" t="s">
        <v>151</v>
      </c>
      <c r="Q2349">
        <v>0</v>
      </c>
      <c r="R2349">
        <v>2</v>
      </c>
      <c r="S2349">
        <v>60</v>
      </c>
      <c r="T2349">
        <v>30</v>
      </c>
      <c r="U2349">
        <v>0</v>
      </c>
      <c r="V2349">
        <v>0</v>
      </c>
      <c r="W2349">
        <v>0</v>
      </c>
      <c r="X2349">
        <v>0</v>
      </c>
      <c r="Y2349">
        <v>0</v>
      </c>
      <c r="Z2349">
        <v>0</v>
      </c>
      <c r="AA2349">
        <v>30</v>
      </c>
      <c r="AB2349">
        <v>0</v>
      </c>
      <c r="AC2349">
        <v>30</v>
      </c>
      <c r="AD2349">
        <v>0</v>
      </c>
      <c r="AE2349">
        <v>0</v>
      </c>
      <c r="AF2349">
        <v>1</v>
      </c>
      <c r="AG2349">
        <v>0</v>
      </c>
      <c r="AH2349">
        <v>1</v>
      </c>
      <c r="AI2349">
        <v>0</v>
      </c>
      <c r="AJ2349">
        <v>0</v>
      </c>
      <c r="AK2349">
        <v>0</v>
      </c>
      <c r="AL2349">
        <v>0</v>
      </c>
      <c r="AM2349">
        <v>0</v>
      </c>
      <c r="AN2349">
        <v>0</v>
      </c>
      <c r="AO2349">
        <v>0</v>
      </c>
      <c r="AP2349">
        <v>0</v>
      </c>
      <c r="AQ2349">
        <v>0</v>
      </c>
      <c r="AR2349">
        <v>0</v>
      </c>
      <c r="AS2349">
        <v>0</v>
      </c>
      <c r="AT2349">
        <v>0</v>
      </c>
      <c r="AU2349">
        <v>0</v>
      </c>
      <c r="AV2349">
        <v>0</v>
      </c>
      <c r="AW2349">
        <v>0</v>
      </c>
      <c r="AX2349">
        <v>0</v>
      </c>
      <c r="AY2349">
        <v>0</v>
      </c>
      <c r="AZ2349">
        <v>0</v>
      </c>
      <c r="BA2349">
        <v>0</v>
      </c>
      <c r="BB2349">
        <v>0</v>
      </c>
      <c r="BC2349">
        <v>0</v>
      </c>
      <c r="BD2349">
        <v>0</v>
      </c>
      <c r="BE2349">
        <v>0</v>
      </c>
      <c r="BF2349">
        <v>0</v>
      </c>
      <c r="BG2349">
        <v>0</v>
      </c>
      <c r="BH2349">
        <v>0</v>
      </c>
      <c r="BI2349">
        <v>0</v>
      </c>
      <c r="BJ2349" s="2">
        <v>46132</v>
      </c>
      <c r="BK2349">
        <v>0</v>
      </c>
      <c r="BL2349" s="3" t="str">
        <f>VLOOKUP(O2349,DropDownList!$H$1:$I$7,2,FALSE)</f>
        <v>2022/23</v>
      </c>
      <c r="BM2349" s="3" t="str">
        <f t="shared" si="36"/>
        <v>PCPF</v>
      </c>
    </row>
    <row r="2350" spans="1:65" x14ac:dyDescent="0.2">
      <c r="A2350">
        <v>2026</v>
      </c>
      <c r="B2350">
        <v>4</v>
      </c>
      <c r="C2350" t="s">
        <v>216</v>
      </c>
      <c r="D2350" t="s">
        <v>229</v>
      </c>
      <c r="E2350" t="s">
        <v>42</v>
      </c>
      <c r="F2350">
        <v>9250</v>
      </c>
      <c r="G2350" t="s">
        <v>141</v>
      </c>
      <c r="H2350" t="s">
        <v>221</v>
      </c>
      <c r="I2350" t="s">
        <v>221</v>
      </c>
      <c r="J2350" s="1">
        <v>46113</v>
      </c>
      <c r="K2350" t="s">
        <v>440</v>
      </c>
      <c r="L2350">
        <v>1</v>
      </c>
      <c r="M2350" t="s">
        <v>441</v>
      </c>
      <c r="N2350" t="s">
        <v>442</v>
      </c>
      <c r="O2350" t="s">
        <v>155</v>
      </c>
      <c r="P2350" t="s">
        <v>146</v>
      </c>
      <c r="Q2350">
        <v>116.5</v>
      </c>
      <c r="R2350">
        <v>161</v>
      </c>
      <c r="S2350">
        <v>2360</v>
      </c>
      <c r="T2350">
        <v>0</v>
      </c>
      <c r="U2350">
        <v>28</v>
      </c>
      <c r="V2350">
        <v>8</v>
      </c>
      <c r="W2350">
        <v>76.5</v>
      </c>
      <c r="X2350">
        <v>76.5</v>
      </c>
      <c r="Y2350">
        <v>0</v>
      </c>
      <c r="Z2350">
        <v>0</v>
      </c>
      <c r="AA2350">
        <v>2243.5</v>
      </c>
      <c r="AB2350">
        <v>0</v>
      </c>
      <c r="AC2350">
        <v>0</v>
      </c>
      <c r="AD2350">
        <v>6</v>
      </c>
      <c r="AE2350">
        <v>2</v>
      </c>
      <c r="AF2350">
        <v>150</v>
      </c>
      <c r="AG2350">
        <v>3</v>
      </c>
      <c r="AH2350">
        <v>0</v>
      </c>
      <c r="AI2350">
        <v>8</v>
      </c>
      <c r="AJ2350">
        <v>0</v>
      </c>
      <c r="AK2350">
        <v>0</v>
      </c>
      <c r="AL2350">
        <v>0</v>
      </c>
      <c r="AM2350">
        <v>0</v>
      </c>
      <c r="AN2350">
        <v>0</v>
      </c>
      <c r="AO2350">
        <v>82</v>
      </c>
      <c r="AP2350">
        <v>454</v>
      </c>
      <c r="AQ2350">
        <v>91</v>
      </c>
      <c r="AR2350">
        <v>0</v>
      </c>
      <c r="AS2350">
        <v>63</v>
      </c>
      <c r="AT2350">
        <v>36</v>
      </c>
      <c r="AU2350">
        <v>0</v>
      </c>
      <c r="AV2350">
        <v>0</v>
      </c>
      <c r="AW2350">
        <v>0</v>
      </c>
      <c r="AX2350">
        <v>0</v>
      </c>
      <c r="AY2350">
        <v>41</v>
      </c>
      <c r="AZ2350">
        <v>94</v>
      </c>
      <c r="BA2350">
        <v>62</v>
      </c>
      <c r="BB2350">
        <v>15</v>
      </c>
      <c r="BC2350">
        <v>9</v>
      </c>
      <c r="BD2350">
        <v>2</v>
      </c>
      <c r="BE2350">
        <v>0</v>
      </c>
      <c r="BF2350">
        <v>161</v>
      </c>
      <c r="BG2350">
        <v>100</v>
      </c>
      <c r="BH2350">
        <v>0</v>
      </c>
      <c r="BI2350">
        <v>25</v>
      </c>
      <c r="BJ2350" s="2">
        <v>46132</v>
      </c>
      <c r="BK2350">
        <v>0</v>
      </c>
      <c r="BL2350" s="3" t="str">
        <f>VLOOKUP(O2350,DropDownList!$H$1:$I$7,2,FALSE)</f>
        <v>2022/23</v>
      </c>
      <c r="BM2350" s="3" t="str">
        <f t="shared" si="36"/>
        <v>VSUR</v>
      </c>
    </row>
    <row r="2351" spans="1:65" x14ac:dyDescent="0.2">
      <c r="A2351">
        <v>2026</v>
      </c>
      <c r="B2351">
        <v>4</v>
      </c>
      <c r="C2351" t="s">
        <v>216</v>
      </c>
      <c r="D2351" t="s">
        <v>229</v>
      </c>
      <c r="E2351" t="s">
        <v>42</v>
      </c>
      <c r="F2351">
        <v>9250</v>
      </c>
      <c r="G2351" t="s">
        <v>141</v>
      </c>
      <c r="H2351" t="s">
        <v>221</v>
      </c>
      <c r="I2351" t="s">
        <v>221</v>
      </c>
      <c r="J2351" s="1">
        <v>46113</v>
      </c>
      <c r="K2351" t="s">
        <v>440</v>
      </c>
      <c r="L2351">
        <v>1</v>
      </c>
      <c r="M2351" t="s">
        <v>441</v>
      </c>
      <c r="N2351" t="s">
        <v>442</v>
      </c>
      <c r="O2351" t="s">
        <v>147</v>
      </c>
      <c r="P2351" t="s">
        <v>152</v>
      </c>
      <c r="Q2351">
        <v>0</v>
      </c>
      <c r="R2351">
        <v>18</v>
      </c>
      <c r="S2351">
        <v>720</v>
      </c>
      <c r="T2351">
        <v>280</v>
      </c>
      <c r="U2351">
        <v>0</v>
      </c>
      <c r="V2351">
        <v>0</v>
      </c>
      <c r="W2351">
        <v>0</v>
      </c>
      <c r="X2351">
        <v>0</v>
      </c>
      <c r="Y2351">
        <v>0</v>
      </c>
      <c r="Z2351">
        <v>0</v>
      </c>
      <c r="AA2351">
        <v>440</v>
      </c>
      <c r="AB2351">
        <v>0</v>
      </c>
      <c r="AC2351">
        <v>440</v>
      </c>
      <c r="AD2351">
        <v>0</v>
      </c>
      <c r="AE2351">
        <v>0</v>
      </c>
      <c r="AF2351">
        <v>11</v>
      </c>
      <c r="AG2351">
        <v>0</v>
      </c>
      <c r="AH2351">
        <v>7</v>
      </c>
      <c r="AI2351">
        <v>0</v>
      </c>
      <c r="AJ2351">
        <v>0</v>
      </c>
      <c r="AK2351">
        <v>0</v>
      </c>
      <c r="AL2351">
        <v>0</v>
      </c>
      <c r="AM2351">
        <v>0</v>
      </c>
      <c r="AN2351">
        <v>0</v>
      </c>
      <c r="AO2351">
        <v>0</v>
      </c>
      <c r="AP2351">
        <v>0</v>
      </c>
      <c r="AQ2351">
        <v>0</v>
      </c>
      <c r="AR2351">
        <v>0</v>
      </c>
      <c r="AS2351">
        <v>0</v>
      </c>
      <c r="AT2351">
        <v>0</v>
      </c>
      <c r="AU2351">
        <v>0</v>
      </c>
      <c r="AV2351">
        <v>0</v>
      </c>
      <c r="AW2351">
        <v>0</v>
      </c>
      <c r="AX2351">
        <v>0</v>
      </c>
      <c r="AY2351">
        <v>0</v>
      </c>
      <c r="AZ2351">
        <v>0</v>
      </c>
      <c r="BA2351">
        <v>0</v>
      </c>
      <c r="BB2351">
        <v>0</v>
      </c>
      <c r="BC2351">
        <v>0</v>
      </c>
      <c r="BD2351">
        <v>0</v>
      </c>
      <c r="BE2351">
        <v>0</v>
      </c>
      <c r="BF2351">
        <v>0</v>
      </c>
      <c r="BG2351">
        <v>0</v>
      </c>
      <c r="BH2351">
        <v>0</v>
      </c>
      <c r="BI2351">
        <v>0</v>
      </c>
      <c r="BJ2351" s="2">
        <v>46132</v>
      </c>
      <c r="BK2351">
        <v>0</v>
      </c>
      <c r="BL2351" s="3" t="str">
        <f>VLOOKUP(O2351,DropDownList!$H$1:$I$7,2,FALSE)</f>
        <v>2024/25</v>
      </c>
      <c r="BM2351" s="3" t="str">
        <f t="shared" si="36"/>
        <v>PCOA</v>
      </c>
    </row>
    <row r="2352" spans="1:65" x14ac:dyDescent="0.2">
      <c r="A2352">
        <v>2026</v>
      </c>
      <c r="B2352">
        <v>4</v>
      </c>
      <c r="C2352" t="s">
        <v>216</v>
      </c>
      <c r="D2352" t="s">
        <v>229</v>
      </c>
      <c r="E2352" t="s">
        <v>42</v>
      </c>
      <c r="F2352">
        <v>9250</v>
      </c>
      <c r="G2352" t="s">
        <v>141</v>
      </c>
      <c r="H2352" t="s">
        <v>221</v>
      </c>
      <c r="I2352" t="s">
        <v>221</v>
      </c>
      <c r="J2352" s="1">
        <v>46113</v>
      </c>
      <c r="K2352" t="s">
        <v>440</v>
      </c>
      <c r="L2352">
        <v>1</v>
      </c>
      <c r="M2352" t="s">
        <v>441</v>
      </c>
      <c r="N2352" t="s">
        <v>442</v>
      </c>
      <c r="O2352" t="s">
        <v>147</v>
      </c>
      <c r="P2352" t="s">
        <v>151</v>
      </c>
      <c r="Q2352">
        <v>0</v>
      </c>
      <c r="R2352">
        <v>39</v>
      </c>
      <c r="S2352">
        <v>1170</v>
      </c>
      <c r="T2352">
        <v>180</v>
      </c>
      <c r="U2352">
        <v>0</v>
      </c>
      <c r="V2352">
        <v>0</v>
      </c>
      <c r="W2352">
        <v>0</v>
      </c>
      <c r="X2352">
        <v>0</v>
      </c>
      <c r="Y2352">
        <v>0</v>
      </c>
      <c r="Z2352">
        <v>0</v>
      </c>
      <c r="AA2352">
        <v>990</v>
      </c>
      <c r="AB2352">
        <v>0</v>
      </c>
      <c r="AC2352">
        <v>990</v>
      </c>
      <c r="AD2352">
        <v>0</v>
      </c>
      <c r="AE2352">
        <v>0</v>
      </c>
      <c r="AF2352">
        <v>33</v>
      </c>
      <c r="AG2352">
        <v>0</v>
      </c>
      <c r="AH2352">
        <v>6</v>
      </c>
      <c r="AI2352">
        <v>0</v>
      </c>
      <c r="AJ2352">
        <v>0</v>
      </c>
      <c r="AK2352">
        <v>0</v>
      </c>
      <c r="AL2352">
        <v>0</v>
      </c>
      <c r="AM2352">
        <v>1</v>
      </c>
      <c r="AN2352">
        <v>0</v>
      </c>
      <c r="AO2352">
        <v>0</v>
      </c>
      <c r="AP2352">
        <v>0</v>
      </c>
      <c r="AQ2352">
        <v>0</v>
      </c>
      <c r="AR2352">
        <v>0</v>
      </c>
      <c r="AS2352">
        <v>0</v>
      </c>
      <c r="AT2352">
        <v>0</v>
      </c>
      <c r="AU2352">
        <v>0</v>
      </c>
      <c r="AV2352">
        <v>0</v>
      </c>
      <c r="AW2352">
        <v>0</v>
      </c>
      <c r="AX2352">
        <v>0</v>
      </c>
      <c r="AY2352">
        <v>0</v>
      </c>
      <c r="AZ2352">
        <v>0</v>
      </c>
      <c r="BA2352">
        <v>0</v>
      </c>
      <c r="BB2352">
        <v>0</v>
      </c>
      <c r="BC2352">
        <v>0</v>
      </c>
      <c r="BD2352">
        <v>0</v>
      </c>
      <c r="BE2352">
        <v>0</v>
      </c>
      <c r="BF2352">
        <v>0</v>
      </c>
      <c r="BG2352">
        <v>0</v>
      </c>
      <c r="BH2352">
        <v>0</v>
      </c>
      <c r="BI2352">
        <v>0</v>
      </c>
      <c r="BJ2352" s="2">
        <v>46132</v>
      </c>
      <c r="BK2352">
        <v>0</v>
      </c>
      <c r="BL2352" s="3" t="str">
        <f>VLOOKUP(O2352,DropDownList!$H$1:$I$7,2,FALSE)</f>
        <v>2024/25</v>
      </c>
      <c r="BM2352" s="3" t="str">
        <f t="shared" si="36"/>
        <v>PCPF</v>
      </c>
    </row>
    <row r="2353" spans="1:65" x14ac:dyDescent="0.2">
      <c r="A2353">
        <v>2026</v>
      </c>
      <c r="B2353">
        <v>4</v>
      </c>
      <c r="C2353" t="s">
        <v>216</v>
      </c>
      <c r="D2353" t="s">
        <v>229</v>
      </c>
      <c r="E2353" t="s">
        <v>42</v>
      </c>
      <c r="F2353">
        <v>9250</v>
      </c>
      <c r="G2353" t="s">
        <v>141</v>
      </c>
      <c r="H2353" t="s">
        <v>221</v>
      </c>
      <c r="I2353" t="s">
        <v>221</v>
      </c>
      <c r="J2353" s="1">
        <v>46113</v>
      </c>
      <c r="K2353" t="s">
        <v>440</v>
      </c>
      <c r="L2353">
        <v>1</v>
      </c>
      <c r="M2353" t="s">
        <v>441</v>
      </c>
      <c r="N2353" t="s">
        <v>442</v>
      </c>
      <c r="O2353" t="s">
        <v>147</v>
      </c>
      <c r="P2353" t="s">
        <v>153</v>
      </c>
      <c r="Q2353">
        <v>135</v>
      </c>
      <c r="R2353">
        <v>6</v>
      </c>
      <c r="S2353">
        <v>480</v>
      </c>
      <c r="T2353">
        <v>150</v>
      </c>
      <c r="U2353">
        <v>3</v>
      </c>
      <c r="V2353">
        <v>3</v>
      </c>
      <c r="W2353">
        <v>135</v>
      </c>
      <c r="X2353">
        <v>135</v>
      </c>
      <c r="Y2353">
        <v>0</v>
      </c>
      <c r="Z2353">
        <v>0</v>
      </c>
      <c r="AA2353">
        <v>195</v>
      </c>
      <c r="AB2353">
        <v>0</v>
      </c>
      <c r="AC2353">
        <v>195</v>
      </c>
      <c r="AD2353">
        <v>3</v>
      </c>
      <c r="AE2353">
        <v>0</v>
      </c>
      <c r="AF2353">
        <v>2</v>
      </c>
      <c r="AG2353">
        <v>0</v>
      </c>
      <c r="AH2353">
        <v>1</v>
      </c>
      <c r="AI2353">
        <v>3</v>
      </c>
      <c r="AJ2353">
        <v>0</v>
      </c>
      <c r="AK2353">
        <v>0</v>
      </c>
      <c r="AL2353">
        <v>0</v>
      </c>
      <c r="AM2353">
        <v>0</v>
      </c>
      <c r="AN2353">
        <v>0</v>
      </c>
      <c r="AO2353">
        <v>6</v>
      </c>
      <c r="AP2353">
        <v>16</v>
      </c>
      <c r="AQ2353">
        <v>11</v>
      </c>
      <c r="AR2353">
        <v>0</v>
      </c>
      <c r="AS2353">
        <v>1</v>
      </c>
      <c r="AT2353">
        <v>2</v>
      </c>
      <c r="AU2353">
        <v>0</v>
      </c>
      <c r="AV2353">
        <v>0</v>
      </c>
      <c r="AW2353">
        <v>0</v>
      </c>
      <c r="AX2353">
        <v>0</v>
      </c>
      <c r="AY2353">
        <v>1</v>
      </c>
      <c r="AZ2353">
        <v>1</v>
      </c>
      <c r="BA2353">
        <v>0</v>
      </c>
      <c r="BB2353">
        <v>0</v>
      </c>
      <c r="BC2353">
        <v>0</v>
      </c>
      <c r="BD2353">
        <v>0</v>
      </c>
      <c r="BE2353">
        <v>0</v>
      </c>
      <c r="BF2353">
        <v>6</v>
      </c>
      <c r="BG2353">
        <v>135</v>
      </c>
      <c r="BH2353">
        <v>0</v>
      </c>
      <c r="BI2353">
        <v>3</v>
      </c>
      <c r="BJ2353" s="2">
        <v>46132</v>
      </c>
      <c r="BK2353">
        <v>0</v>
      </c>
      <c r="BL2353" s="3" t="str">
        <f>VLOOKUP(O2353,DropDownList!$H$1:$I$7,2,FALSE)</f>
        <v>2024/25</v>
      </c>
      <c r="BM2353" s="3" t="str">
        <f t="shared" si="36"/>
        <v>PREG</v>
      </c>
    </row>
    <row r="2354" spans="1:65" x14ac:dyDescent="0.2">
      <c r="A2354">
        <v>2026</v>
      </c>
      <c r="B2354">
        <v>4</v>
      </c>
      <c r="C2354" t="s">
        <v>216</v>
      </c>
      <c r="D2354" t="s">
        <v>229</v>
      </c>
      <c r="E2354" t="s">
        <v>42</v>
      </c>
      <c r="F2354">
        <v>9250</v>
      </c>
      <c r="G2354" t="s">
        <v>141</v>
      </c>
      <c r="H2354" t="s">
        <v>221</v>
      </c>
      <c r="I2354" t="s">
        <v>221</v>
      </c>
      <c r="J2354" s="1">
        <v>46113</v>
      </c>
      <c r="K2354" t="s">
        <v>440</v>
      </c>
      <c r="L2354">
        <v>1</v>
      </c>
      <c r="M2354" t="s">
        <v>441</v>
      </c>
      <c r="N2354" t="s">
        <v>442</v>
      </c>
      <c r="O2354" t="s">
        <v>147</v>
      </c>
      <c r="P2354" t="s">
        <v>148</v>
      </c>
      <c r="Q2354">
        <v>161.29</v>
      </c>
      <c r="R2354">
        <v>7</v>
      </c>
      <c r="S2354">
        <v>420</v>
      </c>
      <c r="T2354">
        <v>0</v>
      </c>
      <c r="U2354">
        <v>3</v>
      </c>
      <c r="V2354">
        <v>1</v>
      </c>
      <c r="W2354">
        <v>60</v>
      </c>
      <c r="X2354">
        <v>60</v>
      </c>
      <c r="Y2354">
        <v>0</v>
      </c>
      <c r="Z2354">
        <v>0</v>
      </c>
      <c r="AA2354">
        <v>258.70999999999998</v>
      </c>
      <c r="AB2354">
        <v>0</v>
      </c>
      <c r="AC2354">
        <v>258.70999999999998</v>
      </c>
      <c r="AD2354">
        <v>1</v>
      </c>
      <c r="AE2354">
        <v>0</v>
      </c>
      <c r="AF2354">
        <v>4</v>
      </c>
      <c r="AG2354">
        <v>1</v>
      </c>
      <c r="AH2354">
        <v>0</v>
      </c>
      <c r="AI2354">
        <v>2</v>
      </c>
      <c r="AJ2354">
        <v>0</v>
      </c>
      <c r="AK2354">
        <v>0</v>
      </c>
      <c r="AL2354">
        <v>0</v>
      </c>
      <c r="AM2354">
        <v>0</v>
      </c>
      <c r="AN2354">
        <v>0</v>
      </c>
      <c r="AO2354">
        <v>5</v>
      </c>
      <c r="AP2354">
        <v>24</v>
      </c>
      <c r="AQ2354">
        <v>5</v>
      </c>
      <c r="AR2354">
        <v>0</v>
      </c>
      <c r="AS2354">
        <v>4</v>
      </c>
      <c r="AT2354">
        <v>0</v>
      </c>
      <c r="AU2354">
        <v>0</v>
      </c>
      <c r="AV2354">
        <v>0</v>
      </c>
      <c r="AW2354">
        <v>0</v>
      </c>
      <c r="AX2354">
        <v>0</v>
      </c>
      <c r="AY2354">
        <v>3</v>
      </c>
      <c r="AZ2354">
        <v>7</v>
      </c>
      <c r="BA2354">
        <v>4</v>
      </c>
      <c r="BB2354">
        <v>0</v>
      </c>
      <c r="BC2354">
        <v>0</v>
      </c>
      <c r="BD2354">
        <v>0</v>
      </c>
      <c r="BE2354">
        <v>0</v>
      </c>
      <c r="BF2354">
        <v>7</v>
      </c>
      <c r="BG2354">
        <v>120</v>
      </c>
      <c r="BH2354">
        <v>0</v>
      </c>
      <c r="BI2354">
        <v>3</v>
      </c>
      <c r="BJ2354" s="2">
        <v>46132</v>
      </c>
      <c r="BK2354">
        <v>0</v>
      </c>
      <c r="BL2354" s="3" t="str">
        <f>VLOOKUP(O2354,DropDownList!$H$1:$I$7,2,FALSE)</f>
        <v>2024/25</v>
      </c>
      <c r="BM2354" s="3" t="str">
        <f t="shared" si="36"/>
        <v>PRAS</v>
      </c>
    </row>
    <row r="2355" spans="1:65" x14ac:dyDescent="0.2">
      <c r="A2355">
        <v>2026</v>
      </c>
      <c r="B2355">
        <v>4</v>
      </c>
      <c r="C2355" t="s">
        <v>216</v>
      </c>
      <c r="D2355" t="s">
        <v>229</v>
      </c>
      <c r="E2355" t="s">
        <v>42</v>
      </c>
      <c r="F2355">
        <v>9250</v>
      </c>
      <c r="G2355" t="s">
        <v>141</v>
      </c>
      <c r="H2355" t="s">
        <v>221</v>
      </c>
      <c r="I2355" t="s">
        <v>221</v>
      </c>
      <c r="J2355" s="1">
        <v>46113</v>
      </c>
      <c r="K2355" t="s">
        <v>440</v>
      </c>
      <c r="L2355">
        <v>1</v>
      </c>
      <c r="M2355" t="s">
        <v>441</v>
      </c>
      <c r="N2355" t="s">
        <v>442</v>
      </c>
      <c r="O2355" t="s">
        <v>156</v>
      </c>
      <c r="P2355" t="s">
        <v>154</v>
      </c>
      <c r="Q2355">
        <v>6063.91</v>
      </c>
      <c r="R2355">
        <v>144</v>
      </c>
      <c r="S2355">
        <v>36967</v>
      </c>
      <c r="T2355">
        <v>0</v>
      </c>
      <c r="U2355">
        <v>27</v>
      </c>
      <c r="V2355">
        <v>12</v>
      </c>
      <c r="W2355">
        <v>3080</v>
      </c>
      <c r="X2355">
        <v>3080</v>
      </c>
      <c r="Y2355">
        <v>0</v>
      </c>
      <c r="Z2355">
        <v>0</v>
      </c>
      <c r="AA2355">
        <v>30903.09</v>
      </c>
      <c r="AB2355">
        <v>158.04</v>
      </c>
      <c r="AC2355">
        <v>28835.05</v>
      </c>
      <c r="AD2355">
        <v>10</v>
      </c>
      <c r="AE2355">
        <v>2</v>
      </c>
      <c r="AF2355">
        <v>117</v>
      </c>
      <c r="AG2355">
        <v>14</v>
      </c>
      <c r="AH2355">
        <v>0</v>
      </c>
      <c r="AI2355">
        <v>13</v>
      </c>
      <c r="AJ2355">
        <v>0</v>
      </c>
      <c r="AK2355">
        <v>0</v>
      </c>
      <c r="AL2355">
        <v>0</v>
      </c>
      <c r="AM2355">
        <v>0</v>
      </c>
      <c r="AN2355">
        <v>0</v>
      </c>
      <c r="AO2355">
        <v>67</v>
      </c>
      <c r="AP2355">
        <v>330</v>
      </c>
      <c r="AQ2355">
        <v>75</v>
      </c>
      <c r="AR2355">
        <v>0</v>
      </c>
      <c r="AS2355">
        <v>42</v>
      </c>
      <c r="AT2355">
        <v>32</v>
      </c>
      <c r="AU2355">
        <v>0</v>
      </c>
      <c r="AV2355">
        <v>0</v>
      </c>
      <c r="AW2355">
        <v>0</v>
      </c>
      <c r="AX2355">
        <v>0</v>
      </c>
      <c r="AY2355">
        <v>32</v>
      </c>
      <c r="AZ2355">
        <v>79</v>
      </c>
      <c r="BA2355">
        <v>48</v>
      </c>
      <c r="BB2355">
        <v>8</v>
      </c>
      <c r="BC2355">
        <v>3</v>
      </c>
      <c r="BD2355">
        <v>0</v>
      </c>
      <c r="BE2355">
        <v>0</v>
      </c>
      <c r="BF2355">
        <v>142</v>
      </c>
      <c r="BG2355">
        <v>3770</v>
      </c>
      <c r="BH2355">
        <v>0</v>
      </c>
      <c r="BI2355">
        <v>27</v>
      </c>
      <c r="BJ2355" s="2">
        <v>46132</v>
      </c>
      <c r="BK2355">
        <v>0</v>
      </c>
      <c r="BL2355" s="3" t="str">
        <f>VLOOKUP(O2355,DropDownList!$H$1:$I$7,2,FALSE)</f>
        <v>2023/24</v>
      </c>
      <c r="BM2355" s="3" t="str">
        <f t="shared" si="36"/>
        <v>JP COURT</v>
      </c>
    </row>
    <row r="2356" spans="1:65" x14ac:dyDescent="0.2">
      <c r="A2356">
        <v>2026</v>
      </c>
      <c r="B2356">
        <v>4</v>
      </c>
      <c r="C2356" t="s">
        <v>216</v>
      </c>
      <c r="D2356" t="s">
        <v>229</v>
      </c>
      <c r="E2356" t="s">
        <v>42</v>
      </c>
      <c r="F2356">
        <v>9250</v>
      </c>
      <c r="G2356" t="s">
        <v>141</v>
      </c>
      <c r="H2356" t="s">
        <v>221</v>
      </c>
      <c r="I2356" t="s">
        <v>221</v>
      </c>
      <c r="J2356" s="1">
        <v>46113</v>
      </c>
      <c r="K2356" t="s">
        <v>440</v>
      </c>
      <c r="L2356">
        <v>1</v>
      </c>
      <c r="M2356" t="s">
        <v>441</v>
      </c>
      <c r="N2356" t="s">
        <v>442</v>
      </c>
      <c r="O2356" t="s">
        <v>147</v>
      </c>
      <c r="P2356" t="s">
        <v>146</v>
      </c>
      <c r="Q2356">
        <v>620</v>
      </c>
      <c r="R2356">
        <v>245</v>
      </c>
      <c r="S2356">
        <v>3640</v>
      </c>
      <c r="T2356">
        <v>0</v>
      </c>
      <c r="U2356">
        <v>71</v>
      </c>
      <c r="V2356">
        <v>21</v>
      </c>
      <c r="W2356">
        <v>330</v>
      </c>
      <c r="X2356">
        <v>330</v>
      </c>
      <c r="Y2356">
        <v>0</v>
      </c>
      <c r="Z2356">
        <v>0</v>
      </c>
      <c r="AA2356">
        <v>3020</v>
      </c>
      <c r="AB2356">
        <v>0</v>
      </c>
      <c r="AC2356">
        <v>0</v>
      </c>
      <c r="AD2356">
        <v>21</v>
      </c>
      <c r="AE2356">
        <v>0</v>
      </c>
      <c r="AF2356">
        <v>205</v>
      </c>
      <c r="AG2356">
        <v>0</v>
      </c>
      <c r="AH2356">
        <v>0</v>
      </c>
      <c r="AI2356">
        <v>40</v>
      </c>
      <c r="AJ2356">
        <v>0</v>
      </c>
      <c r="AK2356">
        <v>0</v>
      </c>
      <c r="AL2356">
        <v>0</v>
      </c>
      <c r="AM2356">
        <v>0</v>
      </c>
      <c r="AN2356">
        <v>0</v>
      </c>
      <c r="AO2356">
        <v>124</v>
      </c>
      <c r="AP2356">
        <v>498</v>
      </c>
      <c r="AQ2356">
        <v>127</v>
      </c>
      <c r="AR2356">
        <v>0</v>
      </c>
      <c r="AS2356">
        <v>60</v>
      </c>
      <c r="AT2356">
        <v>24</v>
      </c>
      <c r="AU2356">
        <v>0</v>
      </c>
      <c r="AV2356">
        <v>0</v>
      </c>
      <c r="AW2356">
        <v>0</v>
      </c>
      <c r="AX2356">
        <v>0</v>
      </c>
      <c r="AY2356">
        <v>53</v>
      </c>
      <c r="AZ2356">
        <v>113</v>
      </c>
      <c r="BA2356">
        <v>65</v>
      </c>
      <c r="BB2356">
        <v>14</v>
      </c>
      <c r="BC2356">
        <v>6</v>
      </c>
      <c r="BD2356">
        <v>0</v>
      </c>
      <c r="BE2356">
        <v>0</v>
      </c>
      <c r="BF2356">
        <v>245</v>
      </c>
      <c r="BG2356">
        <v>620</v>
      </c>
      <c r="BH2356">
        <v>0</v>
      </c>
      <c r="BI2356">
        <v>71</v>
      </c>
      <c r="BJ2356" s="2">
        <v>46132</v>
      </c>
      <c r="BK2356">
        <v>0</v>
      </c>
      <c r="BL2356" s="3" t="str">
        <f>VLOOKUP(O2356,DropDownList!$H$1:$I$7,2,FALSE)</f>
        <v>2024/25</v>
      </c>
      <c r="BM2356" s="3" t="str">
        <f t="shared" si="36"/>
        <v>VSUR</v>
      </c>
    </row>
    <row r="2357" spans="1:65" x14ac:dyDescent="0.2">
      <c r="A2357">
        <v>2026</v>
      </c>
      <c r="B2357">
        <v>4</v>
      </c>
      <c r="C2357" t="s">
        <v>216</v>
      </c>
      <c r="D2357" t="s">
        <v>229</v>
      </c>
      <c r="E2357" t="s">
        <v>42</v>
      </c>
      <c r="F2357">
        <v>9250</v>
      </c>
      <c r="G2357" t="s">
        <v>141</v>
      </c>
      <c r="H2357" t="s">
        <v>221</v>
      </c>
      <c r="I2357" t="s">
        <v>221</v>
      </c>
      <c r="J2357" s="1">
        <v>46113</v>
      </c>
      <c r="K2357" t="s">
        <v>440</v>
      </c>
      <c r="L2357">
        <v>1</v>
      </c>
      <c r="M2357" t="s">
        <v>441</v>
      </c>
      <c r="N2357" t="s">
        <v>442</v>
      </c>
      <c r="O2357" t="s">
        <v>147</v>
      </c>
      <c r="P2357" t="s">
        <v>154</v>
      </c>
      <c r="Q2357">
        <v>18181.349999999999</v>
      </c>
      <c r="R2357">
        <v>245</v>
      </c>
      <c r="S2357">
        <v>62673</v>
      </c>
      <c r="T2357">
        <v>100.01</v>
      </c>
      <c r="U2357">
        <v>71</v>
      </c>
      <c r="V2357">
        <v>32</v>
      </c>
      <c r="W2357">
        <v>8738.26</v>
      </c>
      <c r="X2357">
        <v>8888.26</v>
      </c>
      <c r="Y2357">
        <v>0</v>
      </c>
      <c r="Z2357">
        <v>0</v>
      </c>
      <c r="AA2357">
        <v>44391.64</v>
      </c>
      <c r="AB2357">
        <v>0</v>
      </c>
      <c r="AC2357">
        <v>41371.64</v>
      </c>
      <c r="AD2357">
        <v>21</v>
      </c>
      <c r="AE2357">
        <v>11</v>
      </c>
      <c r="AF2357">
        <v>172</v>
      </c>
      <c r="AG2357">
        <v>31</v>
      </c>
      <c r="AH2357">
        <v>0</v>
      </c>
      <c r="AI2357">
        <v>40</v>
      </c>
      <c r="AJ2357">
        <v>0</v>
      </c>
      <c r="AK2357">
        <v>0</v>
      </c>
      <c r="AL2357">
        <v>0</v>
      </c>
      <c r="AM2357">
        <v>0</v>
      </c>
      <c r="AN2357">
        <v>0</v>
      </c>
      <c r="AO2357">
        <v>123</v>
      </c>
      <c r="AP2357">
        <v>491</v>
      </c>
      <c r="AQ2357">
        <v>125</v>
      </c>
      <c r="AR2357">
        <v>0</v>
      </c>
      <c r="AS2357">
        <v>59</v>
      </c>
      <c r="AT2357">
        <v>24</v>
      </c>
      <c r="AU2357">
        <v>0</v>
      </c>
      <c r="AV2357">
        <v>0</v>
      </c>
      <c r="AW2357">
        <v>0</v>
      </c>
      <c r="AX2357">
        <v>0</v>
      </c>
      <c r="AY2357">
        <v>52</v>
      </c>
      <c r="AZ2357">
        <v>111</v>
      </c>
      <c r="BA2357">
        <v>64</v>
      </c>
      <c r="BB2357">
        <v>14</v>
      </c>
      <c r="BC2357">
        <v>6</v>
      </c>
      <c r="BD2357">
        <v>0</v>
      </c>
      <c r="BE2357">
        <v>0</v>
      </c>
      <c r="BF2357">
        <v>245</v>
      </c>
      <c r="BG2357">
        <v>10515</v>
      </c>
      <c r="BH2357">
        <v>2</v>
      </c>
      <c r="BI2357">
        <v>71</v>
      </c>
      <c r="BJ2357" s="2">
        <v>46132</v>
      </c>
      <c r="BK2357">
        <v>0</v>
      </c>
      <c r="BL2357" s="3" t="str">
        <f>VLOOKUP(O2357,DropDownList!$H$1:$I$7,2,FALSE)</f>
        <v>2024/25</v>
      </c>
      <c r="BM2357" s="3" t="str">
        <f t="shared" si="36"/>
        <v>JP COURT</v>
      </c>
    </row>
    <row r="2358" spans="1:65" x14ac:dyDescent="0.2">
      <c r="A2358">
        <v>2026</v>
      </c>
      <c r="B2358">
        <v>4</v>
      </c>
      <c r="C2358" t="s">
        <v>216</v>
      </c>
      <c r="D2358" t="s">
        <v>229</v>
      </c>
      <c r="E2358" t="s">
        <v>42</v>
      </c>
      <c r="F2358">
        <v>9250</v>
      </c>
      <c r="G2358" t="s">
        <v>141</v>
      </c>
      <c r="H2358" t="s">
        <v>221</v>
      </c>
      <c r="I2358" t="s">
        <v>221</v>
      </c>
      <c r="J2358" s="1">
        <v>46113</v>
      </c>
      <c r="K2358" t="s">
        <v>440</v>
      </c>
      <c r="L2358">
        <v>1</v>
      </c>
      <c r="M2358" t="s">
        <v>441</v>
      </c>
      <c r="N2358" t="s">
        <v>442</v>
      </c>
      <c r="O2358" t="s">
        <v>147</v>
      </c>
      <c r="P2358" t="s">
        <v>150</v>
      </c>
      <c r="Q2358">
        <v>8249.98</v>
      </c>
      <c r="R2358">
        <v>95</v>
      </c>
      <c r="S2358">
        <v>21884.639999999999</v>
      </c>
      <c r="T2358">
        <v>4733.2</v>
      </c>
      <c r="U2358">
        <v>38</v>
      </c>
      <c r="V2358">
        <v>9</v>
      </c>
      <c r="W2358">
        <v>1628.18</v>
      </c>
      <c r="X2358">
        <v>1628.18</v>
      </c>
      <c r="Y2358">
        <v>88</v>
      </c>
      <c r="Z2358">
        <v>17151.439999999999</v>
      </c>
      <c r="AA2358">
        <v>8901.4599999999991</v>
      </c>
      <c r="AB2358">
        <v>2752.97</v>
      </c>
      <c r="AC2358">
        <v>6148.49</v>
      </c>
      <c r="AD2358">
        <v>8</v>
      </c>
      <c r="AE2358">
        <v>1</v>
      </c>
      <c r="AF2358">
        <v>50</v>
      </c>
      <c r="AG2358">
        <v>13</v>
      </c>
      <c r="AH2358">
        <v>7</v>
      </c>
      <c r="AI2358">
        <v>25</v>
      </c>
      <c r="AJ2358">
        <v>17</v>
      </c>
      <c r="AK2358">
        <v>16</v>
      </c>
      <c r="AL2358">
        <v>2</v>
      </c>
      <c r="AM2358">
        <v>4</v>
      </c>
      <c r="AN2358">
        <v>0</v>
      </c>
      <c r="AO2358">
        <v>66</v>
      </c>
      <c r="AP2358">
        <v>244</v>
      </c>
      <c r="AQ2358">
        <v>66</v>
      </c>
      <c r="AR2358">
        <v>0</v>
      </c>
      <c r="AS2358">
        <v>16</v>
      </c>
      <c r="AT2358">
        <v>8</v>
      </c>
      <c r="AU2358">
        <v>0</v>
      </c>
      <c r="AV2358">
        <v>0</v>
      </c>
      <c r="AW2358">
        <v>0</v>
      </c>
      <c r="AX2358">
        <v>0</v>
      </c>
      <c r="AY2358">
        <v>42</v>
      </c>
      <c r="AZ2358">
        <v>68</v>
      </c>
      <c r="BA2358">
        <v>29</v>
      </c>
      <c r="BB2358">
        <v>1</v>
      </c>
      <c r="BC2358">
        <v>0</v>
      </c>
      <c r="BD2358">
        <v>0</v>
      </c>
      <c r="BE2358">
        <v>0</v>
      </c>
      <c r="BF2358">
        <v>67</v>
      </c>
      <c r="BG2358">
        <v>3667.34</v>
      </c>
      <c r="BH2358">
        <v>0</v>
      </c>
      <c r="BI2358">
        <v>37</v>
      </c>
      <c r="BJ2358" s="2">
        <v>46132</v>
      </c>
      <c r="BK2358">
        <v>0</v>
      </c>
      <c r="BL2358" s="3" t="str">
        <f>VLOOKUP(O2358,DropDownList!$H$1:$I$7,2,FALSE)</f>
        <v>2024/25</v>
      </c>
      <c r="BM2358" s="3" t="str">
        <f t="shared" si="36"/>
        <v>FISCAL FINES</v>
      </c>
    </row>
    <row r="2359" spans="1:65" x14ac:dyDescent="0.2">
      <c r="A2359">
        <v>2026</v>
      </c>
      <c r="B2359">
        <v>4</v>
      </c>
      <c r="C2359" t="s">
        <v>216</v>
      </c>
      <c r="D2359" t="s">
        <v>229</v>
      </c>
      <c r="E2359" t="s">
        <v>42</v>
      </c>
      <c r="F2359">
        <v>9250</v>
      </c>
      <c r="G2359" t="s">
        <v>141</v>
      </c>
      <c r="H2359" t="s">
        <v>221</v>
      </c>
      <c r="I2359" t="s">
        <v>221</v>
      </c>
      <c r="J2359" s="1">
        <v>46113</v>
      </c>
      <c r="K2359" t="s">
        <v>440</v>
      </c>
      <c r="L2359">
        <v>1</v>
      </c>
      <c r="M2359" t="s">
        <v>441</v>
      </c>
      <c r="N2359" t="s">
        <v>442</v>
      </c>
      <c r="O2359" t="s">
        <v>149</v>
      </c>
      <c r="P2359" t="s">
        <v>146</v>
      </c>
      <c r="Q2359">
        <v>470</v>
      </c>
      <c r="R2359">
        <v>124</v>
      </c>
      <c r="S2359">
        <v>1900</v>
      </c>
      <c r="T2359">
        <v>0</v>
      </c>
      <c r="U2359">
        <v>41</v>
      </c>
      <c r="V2359">
        <v>15</v>
      </c>
      <c r="W2359">
        <v>270</v>
      </c>
      <c r="X2359">
        <v>270</v>
      </c>
      <c r="Y2359">
        <v>0</v>
      </c>
      <c r="Z2359">
        <v>0</v>
      </c>
      <c r="AA2359">
        <v>1430</v>
      </c>
      <c r="AB2359">
        <v>0</v>
      </c>
      <c r="AC2359">
        <v>0</v>
      </c>
      <c r="AD2359">
        <v>15</v>
      </c>
      <c r="AE2359">
        <v>0</v>
      </c>
      <c r="AF2359">
        <v>96</v>
      </c>
      <c r="AG2359">
        <v>0</v>
      </c>
      <c r="AH2359">
        <v>0</v>
      </c>
      <c r="AI2359">
        <v>28</v>
      </c>
      <c r="AJ2359">
        <v>0</v>
      </c>
      <c r="AK2359">
        <v>0</v>
      </c>
      <c r="AL2359">
        <v>0</v>
      </c>
      <c r="AM2359">
        <v>0</v>
      </c>
      <c r="AN2359">
        <v>0</v>
      </c>
      <c r="AO2359">
        <v>60</v>
      </c>
      <c r="AP2359">
        <v>188</v>
      </c>
      <c r="AQ2359">
        <v>70</v>
      </c>
      <c r="AR2359">
        <v>0</v>
      </c>
      <c r="AS2359">
        <v>15</v>
      </c>
      <c r="AT2359">
        <v>15</v>
      </c>
      <c r="AU2359">
        <v>0</v>
      </c>
      <c r="AV2359">
        <v>0</v>
      </c>
      <c r="AW2359">
        <v>0</v>
      </c>
      <c r="AX2359">
        <v>0</v>
      </c>
      <c r="AY2359">
        <v>22</v>
      </c>
      <c r="AZ2359">
        <v>31</v>
      </c>
      <c r="BA2359">
        <v>7</v>
      </c>
      <c r="BB2359">
        <v>3</v>
      </c>
      <c r="BC2359">
        <v>1</v>
      </c>
      <c r="BD2359">
        <v>0</v>
      </c>
      <c r="BE2359">
        <v>0</v>
      </c>
      <c r="BF2359">
        <v>124</v>
      </c>
      <c r="BG2359">
        <v>470</v>
      </c>
      <c r="BH2359">
        <v>0</v>
      </c>
      <c r="BI2359">
        <v>41</v>
      </c>
      <c r="BJ2359" s="2">
        <v>46132</v>
      </c>
      <c r="BK2359">
        <v>0</v>
      </c>
      <c r="BL2359" s="3" t="str">
        <f>VLOOKUP(O2359,DropDownList!$H$1:$I$7,2,FALSE)</f>
        <v>2025/26</v>
      </c>
      <c r="BM2359" s="3" t="str">
        <f t="shared" si="36"/>
        <v>VSUR</v>
      </c>
    </row>
    <row r="2360" spans="1:65" x14ac:dyDescent="0.2">
      <c r="A2360">
        <v>2026</v>
      </c>
      <c r="B2360">
        <v>4</v>
      </c>
      <c r="C2360" t="s">
        <v>216</v>
      </c>
      <c r="D2360" t="s">
        <v>229</v>
      </c>
      <c r="E2360" t="s">
        <v>42</v>
      </c>
      <c r="F2360">
        <v>9250</v>
      </c>
      <c r="G2360" t="s">
        <v>141</v>
      </c>
      <c r="H2360" t="s">
        <v>221</v>
      </c>
      <c r="I2360" t="s">
        <v>221</v>
      </c>
      <c r="J2360" s="1">
        <v>46113</v>
      </c>
      <c r="K2360" t="s">
        <v>440</v>
      </c>
      <c r="L2360">
        <v>1</v>
      </c>
      <c r="M2360" t="s">
        <v>441</v>
      </c>
      <c r="N2360" t="s">
        <v>442</v>
      </c>
      <c r="O2360" t="s">
        <v>149</v>
      </c>
      <c r="P2360" t="s">
        <v>153</v>
      </c>
      <c r="Q2360">
        <v>90</v>
      </c>
      <c r="R2360">
        <v>3</v>
      </c>
      <c r="S2360">
        <v>135</v>
      </c>
      <c r="T2360">
        <v>0</v>
      </c>
      <c r="U2360">
        <v>2</v>
      </c>
      <c r="V2360">
        <v>2</v>
      </c>
      <c r="W2360">
        <v>90</v>
      </c>
      <c r="X2360">
        <v>90</v>
      </c>
      <c r="Y2360">
        <v>0</v>
      </c>
      <c r="Z2360">
        <v>0</v>
      </c>
      <c r="AA2360">
        <v>45</v>
      </c>
      <c r="AB2360">
        <v>0</v>
      </c>
      <c r="AC2360">
        <v>45</v>
      </c>
      <c r="AD2360">
        <v>2</v>
      </c>
      <c r="AE2360">
        <v>0</v>
      </c>
      <c r="AF2360">
        <v>1</v>
      </c>
      <c r="AG2360">
        <v>0</v>
      </c>
      <c r="AH2360">
        <v>0</v>
      </c>
      <c r="AI2360">
        <v>2</v>
      </c>
      <c r="AJ2360">
        <v>0</v>
      </c>
      <c r="AK2360">
        <v>0</v>
      </c>
      <c r="AL2360">
        <v>0</v>
      </c>
      <c r="AM2360">
        <v>0</v>
      </c>
      <c r="AN2360">
        <v>0</v>
      </c>
      <c r="AO2360">
        <v>3</v>
      </c>
      <c r="AP2360">
        <v>7</v>
      </c>
      <c r="AQ2360">
        <v>7</v>
      </c>
      <c r="AR2360">
        <v>0</v>
      </c>
      <c r="AS2360">
        <v>0</v>
      </c>
      <c r="AT2360">
        <v>0</v>
      </c>
      <c r="AU2360">
        <v>0</v>
      </c>
      <c r="AV2360">
        <v>0</v>
      </c>
      <c r="AW2360">
        <v>0</v>
      </c>
      <c r="AX2360">
        <v>0</v>
      </c>
      <c r="AY2360">
        <v>0</v>
      </c>
      <c r="AZ2360">
        <v>0</v>
      </c>
      <c r="BA2360">
        <v>0</v>
      </c>
      <c r="BB2360">
        <v>0</v>
      </c>
      <c r="BC2360">
        <v>0</v>
      </c>
      <c r="BD2360">
        <v>0</v>
      </c>
      <c r="BE2360">
        <v>0</v>
      </c>
      <c r="BF2360">
        <v>3</v>
      </c>
      <c r="BG2360">
        <v>90</v>
      </c>
      <c r="BH2360">
        <v>0</v>
      </c>
      <c r="BI2360">
        <v>2</v>
      </c>
      <c r="BJ2360" s="2">
        <v>46132</v>
      </c>
      <c r="BK2360">
        <v>0</v>
      </c>
      <c r="BL2360" s="3" t="str">
        <f>VLOOKUP(O2360,DropDownList!$H$1:$I$7,2,FALSE)</f>
        <v>2025/26</v>
      </c>
      <c r="BM2360" s="3" t="str">
        <f t="shared" si="36"/>
        <v>PREG</v>
      </c>
    </row>
    <row r="2361" spans="1:65" x14ac:dyDescent="0.2">
      <c r="A2361">
        <v>2026</v>
      </c>
      <c r="B2361">
        <v>4</v>
      </c>
      <c r="C2361" t="s">
        <v>216</v>
      </c>
      <c r="D2361" t="s">
        <v>229</v>
      </c>
      <c r="E2361" t="s">
        <v>42</v>
      </c>
      <c r="F2361">
        <v>9250</v>
      </c>
      <c r="G2361" t="s">
        <v>141</v>
      </c>
      <c r="H2361" t="s">
        <v>221</v>
      </c>
      <c r="I2361" t="s">
        <v>221</v>
      </c>
      <c r="J2361" s="1">
        <v>46113</v>
      </c>
      <c r="K2361" t="s">
        <v>440</v>
      </c>
      <c r="L2361">
        <v>1</v>
      </c>
      <c r="M2361" t="s">
        <v>441</v>
      </c>
      <c r="N2361" t="s">
        <v>442</v>
      </c>
      <c r="O2361" t="s">
        <v>149</v>
      </c>
      <c r="P2361" t="s">
        <v>151</v>
      </c>
      <c r="Q2361">
        <v>0</v>
      </c>
      <c r="R2361">
        <v>7</v>
      </c>
      <c r="S2361">
        <v>210</v>
      </c>
      <c r="T2361">
        <v>90</v>
      </c>
      <c r="U2361">
        <v>0</v>
      </c>
      <c r="V2361">
        <v>0</v>
      </c>
      <c r="W2361">
        <v>0</v>
      </c>
      <c r="X2361">
        <v>0</v>
      </c>
      <c r="Y2361">
        <v>0</v>
      </c>
      <c r="Z2361">
        <v>0</v>
      </c>
      <c r="AA2361">
        <v>120</v>
      </c>
      <c r="AB2361">
        <v>0</v>
      </c>
      <c r="AC2361">
        <v>120</v>
      </c>
      <c r="AD2361">
        <v>0</v>
      </c>
      <c r="AE2361">
        <v>0</v>
      </c>
      <c r="AF2361">
        <v>4</v>
      </c>
      <c r="AG2361">
        <v>0</v>
      </c>
      <c r="AH2361">
        <v>3</v>
      </c>
      <c r="AI2361">
        <v>0</v>
      </c>
      <c r="AJ2361">
        <v>0</v>
      </c>
      <c r="AK2361">
        <v>0</v>
      </c>
      <c r="AL2361">
        <v>0</v>
      </c>
      <c r="AM2361">
        <v>0</v>
      </c>
      <c r="AN2361">
        <v>0</v>
      </c>
      <c r="AO2361">
        <v>0</v>
      </c>
      <c r="AP2361">
        <v>0</v>
      </c>
      <c r="AQ2361">
        <v>0</v>
      </c>
      <c r="AR2361">
        <v>0</v>
      </c>
      <c r="AS2361">
        <v>0</v>
      </c>
      <c r="AT2361">
        <v>0</v>
      </c>
      <c r="AU2361">
        <v>0</v>
      </c>
      <c r="AV2361">
        <v>0</v>
      </c>
      <c r="AW2361">
        <v>0</v>
      </c>
      <c r="AX2361">
        <v>0</v>
      </c>
      <c r="AY2361">
        <v>0</v>
      </c>
      <c r="AZ2361">
        <v>0</v>
      </c>
      <c r="BA2361">
        <v>0</v>
      </c>
      <c r="BB2361">
        <v>0</v>
      </c>
      <c r="BC2361">
        <v>0</v>
      </c>
      <c r="BD2361">
        <v>0</v>
      </c>
      <c r="BE2361">
        <v>0</v>
      </c>
      <c r="BF2361">
        <v>0</v>
      </c>
      <c r="BG2361">
        <v>0</v>
      </c>
      <c r="BH2361">
        <v>0</v>
      </c>
      <c r="BI2361">
        <v>0</v>
      </c>
      <c r="BJ2361" s="2">
        <v>46132</v>
      </c>
      <c r="BK2361">
        <v>0</v>
      </c>
      <c r="BL2361" s="3" t="str">
        <f>VLOOKUP(O2361,DropDownList!$H$1:$I$7,2,FALSE)</f>
        <v>2025/26</v>
      </c>
      <c r="BM2361" s="3" t="str">
        <f t="shared" si="36"/>
        <v>PCPF</v>
      </c>
    </row>
    <row r="2362" spans="1:65" x14ac:dyDescent="0.2">
      <c r="A2362">
        <v>2026</v>
      </c>
      <c r="B2362">
        <v>4</v>
      </c>
      <c r="C2362" t="s">
        <v>216</v>
      </c>
      <c r="D2362" t="s">
        <v>229</v>
      </c>
      <c r="E2362" t="s">
        <v>42</v>
      </c>
      <c r="F2362">
        <v>9250</v>
      </c>
      <c r="G2362" t="s">
        <v>141</v>
      </c>
      <c r="H2362" t="s">
        <v>221</v>
      </c>
      <c r="I2362" t="s">
        <v>221</v>
      </c>
      <c r="J2362" s="1">
        <v>46113</v>
      </c>
      <c r="K2362" t="s">
        <v>440</v>
      </c>
      <c r="L2362">
        <v>1</v>
      </c>
      <c r="M2362" t="s">
        <v>441</v>
      </c>
      <c r="N2362" t="s">
        <v>442</v>
      </c>
      <c r="O2362" t="s">
        <v>149</v>
      </c>
      <c r="P2362" t="s">
        <v>152</v>
      </c>
      <c r="Q2362">
        <v>0</v>
      </c>
      <c r="R2362">
        <v>16</v>
      </c>
      <c r="S2362">
        <v>640</v>
      </c>
      <c r="T2362">
        <v>240</v>
      </c>
      <c r="U2362">
        <v>0</v>
      </c>
      <c r="V2362">
        <v>0</v>
      </c>
      <c r="W2362">
        <v>0</v>
      </c>
      <c r="X2362">
        <v>0</v>
      </c>
      <c r="Y2362">
        <v>0</v>
      </c>
      <c r="Z2362">
        <v>0</v>
      </c>
      <c r="AA2362">
        <v>400</v>
      </c>
      <c r="AB2362">
        <v>0</v>
      </c>
      <c r="AC2362">
        <v>400</v>
      </c>
      <c r="AD2362">
        <v>0</v>
      </c>
      <c r="AE2362">
        <v>0</v>
      </c>
      <c r="AF2362">
        <v>10</v>
      </c>
      <c r="AG2362">
        <v>0</v>
      </c>
      <c r="AH2362">
        <v>6</v>
      </c>
      <c r="AI2362">
        <v>0</v>
      </c>
      <c r="AJ2362">
        <v>0</v>
      </c>
      <c r="AK2362">
        <v>0</v>
      </c>
      <c r="AL2362">
        <v>0</v>
      </c>
      <c r="AM2362">
        <v>0</v>
      </c>
      <c r="AN2362">
        <v>0</v>
      </c>
      <c r="AO2362">
        <v>0</v>
      </c>
      <c r="AP2362">
        <v>0</v>
      </c>
      <c r="AQ2362">
        <v>0</v>
      </c>
      <c r="AR2362">
        <v>0</v>
      </c>
      <c r="AS2362">
        <v>0</v>
      </c>
      <c r="AT2362">
        <v>0</v>
      </c>
      <c r="AU2362">
        <v>0</v>
      </c>
      <c r="AV2362">
        <v>0</v>
      </c>
      <c r="AW2362">
        <v>0</v>
      </c>
      <c r="AX2362">
        <v>0</v>
      </c>
      <c r="AY2362">
        <v>0</v>
      </c>
      <c r="AZ2362">
        <v>0</v>
      </c>
      <c r="BA2362">
        <v>0</v>
      </c>
      <c r="BB2362">
        <v>0</v>
      </c>
      <c r="BC2362">
        <v>0</v>
      </c>
      <c r="BD2362">
        <v>0</v>
      </c>
      <c r="BE2362">
        <v>0</v>
      </c>
      <c r="BF2362">
        <v>0</v>
      </c>
      <c r="BG2362">
        <v>0</v>
      </c>
      <c r="BH2362">
        <v>0</v>
      </c>
      <c r="BI2362">
        <v>0</v>
      </c>
      <c r="BJ2362" s="2">
        <v>46132</v>
      </c>
      <c r="BK2362">
        <v>0</v>
      </c>
      <c r="BL2362" s="3" t="str">
        <f>VLOOKUP(O2362,DropDownList!$H$1:$I$7,2,FALSE)</f>
        <v>2025/26</v>
      </c>
      <c r="BM2362" s="3" t="str">
        <f t="shared" si="36"/>
        <v>PCOA</v>
      </c>
    </row>
    <row r="2363" spans="1:65" x14ac:dyDescent="0.2">
      <c r="A2363">
        <v>2026</v>
      </c>
      <c r="B2363">
        <v>4</v>
      </c>
      <c r="C2363" t="s">
        <v>216</v>
      </c>
      <c r="D2363" t="s">
        <v>229</v>
      </c>
      <c r="E2363" t="s">
        <v>42</v>
      </c>
      <c r="F2363">
        <v>9250</v>
      </c>
      <c r="G2363" t="s">
        <v>141</v>
      </c>
      <c r="H2363" t="s">
        <v>221</v>
      </c>
      <c r="I2363" t="s">
        <v>221</v>
      </c>
      <c r="J2363" s="1">
        <v>46113</v>
      </c>
      <c r="K2363" t="s">
        <v>440</v>
      </c>
      <c r="L2363">
        <v>1</v>
      </c>
      <c r="M2363" t="s">
        <v>441</v>
      </c>
      <c r="N2363" t="s">
        <v>442</v>
      </c>
      <c r="O2363" t="s">
        <v>149</v>
      </c>
      <c r="P2363" t="s">
        <v>148</v>
      </c>
      <c r="Q2363">
        <v>180</v>
      </c>
      <c r="R2363">
        <v>6</v>
      </c>
      <c r="S2363">
        <v>360</v>
      </c>
      <c r="T2363">
        <v>0</v>
      </c>
      <c r="U2363">
        <v>3</v>
      </c>
      <c r="V2363">
        <v>3</v>
      </c>
      <c r="W2363">
        <v>180</v>
      </c>
      <c r="X2363">
        <v>180</v>
      </c>
      <c r="Y2363">
        <v>0</v>
      </c>
      <c r="Z2363">
        <v>0</v>
      </c>
      <c r="AA2363">
        <v>180</v>
      </c>
      <c r="AB2363">
        <v>0</v>
      </c>
      <c r="AC2363">
        <v>180</v>
      </c>
      <c r="AD2363">
        <v>3</v>
      </c>
      <c r="AE2363">
        <v>0</v>
      </c>
      <c r="AF2363">
        <v>3</v>
      </c>
      <c r="AG2363">
        <v>0</v>
      </c>
      <c r="AH2363">
        <v>0</v>
      </c>
      <c r="AI2363">
        <v>3</v>
      </c>
      <c r="AJ2363">
        <v>0</v>
      </c>
      <c r="AK2363">
        <v>0</v>
      </c>
      <c r="AL2363">
        <v>0</v>
      </c>
      <c r="AM2363">
        <v>0</v>
      </c>
      <c r="AN2363">
        <v>0</v>
      </c>
      <c r="AO2363">
        <v>6</v>
      </c>
      <c r="AP2363">
        <v>18</v>
      </c>
      <c r="AQ2363">
        <v>8</v>
      </c>
      <c r="AR2363">
        <v>1</v>
      </c>
      <c r="AS2363">
        <v>0</v>
      </c>
      <c r="AT2363">
        <v>0</v>
      </c>
      <c r="AU2363">
        <v>0</v>
      </c>
      <c r="AV2363">
        <v>0</v>
      </c>
      <c r="AW2363">
        <v>0</v>
      </c>
      <c r="AX2363">
        <v>0</v>
      </c>
      <c r="AY2363">
        <v>0</v>
      </c>
      <c r="AZ2363">
        <v>5</v>
      </c>
      <c r="BA2363">
        <v>2</v>
      </c>
      <c r="BB2363">
        <v>0</v>
      </c>
      <c r="BC2363">
        <v>0</v>
      </c>
      <c r="BD2363">
        <v>0</v>
      </c>
      <c r="BE2363">
        <v>0</v>
      </c>
      <c r="BF2363">
        <v>5</v>
      </c>
      <c r="BG2363">
        <v>180</v>
      </c>
      <c r="BH2363">
        <v>0</v>
      </c>
      <c r="BI2363">
        <v>3</v>
      </c>
      <c r="BJ2363" s="2">
        <v>46132</v>
      </c>
      <c r="BK2363">
        <v>0</v>
      </c>
      <c r="BL2363" s="3" t="str">
        <f>VLOOKUP(O2363,DropDownList!$H$1:$I$7,2,FALSE)</f>
        <v>2025/26</v>
      </c>
      <c r="BM2363" s="3" t="str">
        <f t="shared" si="36"/>
        <v>PRAS</v>
      </c>
    </row>
    <row r="2364" spans="1:65" x14ac:dyDescent="0.2">
      <c r="A2364">
        <v>2026</v>
      </c>
      <c r="B2364">
        <v>4</v>
      </c>
      <c r="C2364" t="s">
        <v>216</v>
      </c>
      <c r="D2364" t="s">
        <v>229</v>
      </c>
      <c r="E2364" t="s">
        <v>42</v>
      </c>
      <c r="F2364">
        <v>9250</v>
      </c>
      <c r="G2364" t="s">
        <v>141</v>
      </c>
      <c r="H2364" t="s">
        <v>221</v>
      </c>
      <c r="I2364" t="s">
        <v>221</v>
      </c>
      <c r="J2364" s="1">
        <v>46113</v>
      </c>
      <c r="K2364" t="s">
        <v>440</v>
      </c>
      <c r="L2364">
        <v>1</v>
      </c>
      <c r="M2364" t="s">
        <v>441</v>
      </c>
      <c r="N2364" t="s">
        <v>442</v>
      </c>
      <c r="O2364" t="s">
        <v>149</v>
      </c>
      <c r="P2364" t="s">
        <v>154</v>
      </c>
      <c r="Q2364">
        <v>11075.99</v>
      </c>
      <c r="R2364">
        <v>124</v>
      </c>
      <c r="S2364">
        <v>33944.86</v>
      </c>
      <c r="T2364">
        <v>0</v>
      </c>
      <c r="U2364">
        <v>41</v>
      </c>
      <c r="V2364">
        <v>19</v>
      </c>
      <c r="W2364">
        <v>4410</v>
      </c>
      <c r="X2364">
        <v>5635</v>
      </c>
      <c r="Y2364">
        <v>0</v>
      </c>
      <c r="Z2364">
        <v>0</v>
      </c>
      <c r="AA2364">
        <v>22868.87</v>
      </c>
      <c r="AB2364">
        <v>0</v>
      </c>
      <c r="AC2364">
        <v>21438.87</v>
      </c>
      <c r="AD2364">
        <v>14</v>
      </c>
      <c r="AE2364">
        <v>5</v>
      </c>
      <c r="AF2364">
        <v>83</v>
      </c>
      <c r="AG2364">
        <v>13</v>
      </c>
      <c r="AH2364">
        <v>0</v>
      </c>
      <c r="AI2364">
        <v>28</v>
      </c>
      <c r="AJ2364">
        <v>0</v>
      </c>
      <c r="AK2364">
        <v>0</v>
      </c>
      <c r="AL2364">
        <v>0</v>
      </c>
      <c r="AM2364">
        <v>0</v>
      </c>
      <c r="AN2364">
        <v>0</v>
      </c>
      <c r="AO2364">
        <v>60</v>
      </c>
      <c r="AP2364">
        <v>181</v>
      </c>
      <c r="AQ2364">
        <v>67</v>
      </c>
      <c r="AR2364">
        <v>0</v>
      </c>
      <c r="AS2364">
        <v>13</v>
      </c>
      <c r="AT2364">
        <v>14</v>
      </c>
      <c r="AU2364">
        <v>0</v>
      </c>
      <c r="AV2364">
        <v>0</v>
      </c>
      <c r="AW2364">
        <v>0</v>
      </c>
      <c r="AX2364">
        <v>0</v>
      </c>
      <c r="AY2364">
        <v>21</v>
      </c>
      <c r="AZ2364">
        <v>30</v>
      </c>
      <c r="BA2364">
        <v>7</v>
      </c>
      <c r="BB2364">
        <v>3</v>
      </c>
      <c r="BC2364">
        <v>1</v>
      </c>
      <c r="BD2364">
        <v>0</v>
      </c>
      <c r="BE2364">
        <v>0</v>
      </c>
      <c r="BF2364">
        <v>124</v>
      </c>
      <c r="BG2364">
        <v>9173.86</v>
      </c>
      <c r="BH2364">
        <v>0</v>
      </c>
      <c r="BI2364">
        <v>41</v>
      </c>
      <c r="BJ2364" s="2">
        <v>46132</v>
      </c>
      <c r="BK2364">
        <v>0</v>
      </c>
      <c r="BL2364" s="3" t="str">
        <f>VLOOKUP(O2364,DropDownList!$H$1:$I$7,2,FALSE)</f>
        <v>2025/26</v>
      </c>
      <c r="BM2364" s="3" t="str">
        <f t="shared" si="36"/>
        <v>JP COURT</v>
      </c>
    </row>
    <row r="2365" spans="1:65" x14ac:dyDescent="0.2">
      <c r="A2365">
        <v>2026</v>
      </c>
      <c r="B2365">
        <v>4</v>
      </c>
      <c r="C2365" t="s">
        <v>216</v>
      </c>
      <c r="D2365" t="s">
        <v>229</v>
      </c>
      <c r="E2365" t="s">
        <v>42</v>
      </c>
      <c r="F2365">
        <v>9250</v>
      </c>
      <c r="G2365" t="s">
        <v>141</v>
      </c>
      <c r="H2365" t="s">
        <v>221</v>
      </c>
      <c r="I2365" t="s">
        <v>221</v>
      </c>
      <c r="J2365" s="1">
        <v>46113</v>
      </c>
      <c r="K2365" t="s">
        <v>440</v>
      </c>
      <c r="L2365">
        <v>1</v>
      </c>
      <c r="M2365" t="s">
        <v>441</v>
      </c>
      <c r="N2365" t="s">
        <v>442</v>
      </c>
      <c r="O2365" t="s">
        <v>156</v>
      </c>
      <c r="P2365" t="s">
        <v>146</v>
      </c>
      <c r="Q2365">
        <v>210</v>
      </c>
      <c r="R2365">
        <v>143</v>
      </c>
      <c r="S2365">
        <v>2110</v>
      </c>
      <c r="T2365">
        <v>0</v>
      </c>
      <c r="U2365">
        <v>27</v>
      </c>
      <c r="V2365">
        <v>10</v>
      </c>
      <c r="W2365">
        <v>150</v>
      </c>
      <c r="X2365">
        <v>150</v>
      </c>
      <c r="Y2365">
        <v>0</v>
      </c>
      <c r="Z2365">
        <v>0</v>
      </c>
      <c r="AA2365">
        <v>1900</v>
      </c>
      <c r="AB2365">
        <v>0</v>
      </c>
      <c r="AC2365">
        <v>0</v>
      </c>
      <c r="AD2365">
        <v>10</v>
      </c>
      <c r="AE2365">
        <v>0</v>
      </c>
      <c r="AF2365">
        <v>129</v>
      </c>
      <c r="AG2365">
        <v>0</v>
      </c>
      <c r="AH2365">
        <v>0</v>
      </c>
      <c r="AI2365">
        <v>14</v>
      </c>
      <c r="AJ2365">
        <v>0</v>
      </c>
      <c r="AK2365">
        <v>0</v>
      </c>
      <c r="AL2365">
        <v>0</v>
      </c>
      <c r="AM2365">
        <v>0</v>
      </c>
      <c r="AN2365">
        <v>0</v>
      </c>
      <c r="AO2365">
        <v>66</v>
      </c>
      <c r="AP2365">
        <v>330</v>
      </c>
      <c r="AQ2365">
        <v>75</v>
      </c>
      <c r="AR2365">
        <v>0</v>
      </c>
      <c r="AS2365">
        <v>42</v>
      </c>
      <c r="AT2365">
        <v>31</v>
      </c>
      <c r="AU2365">
        <v>0</v>
      </c>
      <c r="AV2365">
        <v>0</v>
      </c>
      <c r="AW2365">
        <v>0</v>
      </c>
      <c r="AX2365">
        <v>0</v>
      </c>
      <c r="AY2365">
        <v>33</v>
      </c>
      <c r="AZ2365">
        <v>79</v>
      </c>
      <c r="BA2365">
        <v>48</v>
      </c>
      <c r="BB2365">
        <v>8</v>
      </c>
      <c r="BC2365">
        <v>3</v>
      </c>
      <c r="BD2365">
        <v>0</v>
      </c>
      <c r="BE2365">
        <v>0</v>
      </c>
      <c r="BF2365">
        <v>141</v>
      </c>
      <c r="BG2365">
        <v>210</v>
      </c>
      <c r="BH2365">
        <v>0</v>
      </c>
      <c r="BI2365">
        <v>27</v>
      </c>
      <c r="BJ2365" s="2">
        <v>46132</v>
      </c>
      <c r="BK2365">
        <v>0</v>
      </c>
      <c r="BL2365" s="3" t="str">
        <f>VLOOKUP(O2365,DropDownList!$H$1:$I$7,2,FALSE)</f>
        <v>2023/24</v>
      </c>
      <c r="BM2365" s="3" t="str">
        <f t="shared" si="36"/>
        <v>VSUR</v>
      </c>
    </row>
    <row r="2366" spans="1:65" x14ac:dyDescent="0.2">
      <c r="A2366">
        <v>2026</v>
      </c>
      <c r="B2366">
        <v>4</v>
      </c>
      <c r="C2366" t="s">
        <v>216</v>
      </c>
      <c r="D2366" t="s">
        <v>229</v>
      </c>
      <c r="E2366" t="s">
        <v>42</v>
      </c>
      <c r="F2366">
        <v>9250</v>
      </c>
      <c r="G2366" t="s">
        <v>141</v>
      </c>
      <c r="H2366" t="s">
        <v>221</v>
      </c>
      <c r="I2366" t="s">
        <v>221</v>
      </c>
      <c r="J2366" s="1">
        <v>46113</v>
      </c>
      <c r="K2366" t="s">
        <v>440</v>
      </c>
      <c r="L2366">
        <v>1</v>
      </c>
      <c r="M2366" t="s">
        <v>441</v>
      </c>
      <c r="N2366" t="s">
        <v>442</v>
      </c>
      <c r="O2366" t="s">
        <v>156</v>
      </c>
      <c r="P2366" t="s">
        <v>153</v>
      </c>
      <c r="Q2366">
        <v>0</v>
      </c>
      <c r="R2366">
        <v>3</v>
      </c>
      <c r="S2366">
        <v>135</v>
      </c>
      <c r="T2366">
        <v>0</v>
      </c>
      <c r="U2366">
        <v>0</v>
      </c>
      <c r="V2366">
        <v>0</v>
      </c>
      <c r="W2366">
        <v>0</v>
      </c>
      <c r="X2366">
        <v>0</v>
      </c>
      <c r="Y2366">
        <v>0</v>
      </c>
      <c r="Z2366">
        <v>0</v>
      </c>
      <c r="AA2366">
        <v>135</v>
      </c>
      <c r="AB2366">
        <v>0</v>
      </c>
      <c r="AC2366">
        <v>135</v>
      </c>
      <c r="AD2366">
        <v>0</v>
      </c>
      <c r="AE2366">
        <v>0</v>
      </c>
      <c r="AF2366">
        <v>3</v>
      </c>
      <c r="AG2366">
        <v>0</v>
      </c>
      <c r="AH2366">
        <v>0</v>
      </c>
      <c r="AI2366">
        <v>0</v>
      </c>
      <c r="AJ2366">
        <v>0</v>
      </c>
      <c r="AK2366">
        <v>0</v>
      </c>
      <c r="AL2366">
        <v>0</v>
      </c>
      <c r="AM2366">
        <v>0</v>
      </c>
      <c r="AN2366">
        <v>0</v>
      </c>
      <c r="AO2366">
        <v>3</v>
      </c>
      <c r="AP2366">
        <v>5</v>
      </c>
      <c r="AQ2366">
        <v>3</v>
      </c>
      <c r="AR2366">
        <v>0</v>
      </c>
      <c r="AS2366">
        <v>0</v>
      </c>
      <c r="AT2366">
        <v>0</v>
      </c>
      <c r="AU2366">
        <v>0</v>
      </c>
      <c r="AV2366">
        <v>0</v>
      </c>
      <c r="AW2366">
        <v>0</v>
      </c>
      <c r="AX2366">
        <v>0</v>
      </c>
      <c r="AY2366">
        <v>0</v>
      </c>
      <c r="AZ2366">
        <v>1</v>
      </c>
      <c r="BA2366">
        <v>1</v>
      </c>
      <c r="BB2366">
        <v>0</v>
      </c>
      <c r="BC2366">
        <v>0</v>
      </c>
      <c r="BD2366">
        <v>0</v>
      </c>
      <c r="BE2366">
        <v>0</v>
      </c>
      <c r="BF2366">
        <v>2</v>
      </c>
      <c r="BG2366">
        <v>0</v>
      </c>
      <c r="BH2366">
        <v>0</v>
      </c>
      <c r="BI2366">
        <v>0</v>
      </c>
      <c r="BJ2366" s="2">
        <v>46132</v>
      </c>
      <c r="BK2366">
        <v>0</v>
      </c>
      <c r="BL2366" s="3" t="str">
        <f>VLOOKUP(O2366,DropDownList!$H$1:$I$7,2,FALSE)</f>
        <v>2023/24</v>
      </c>
      <c r="BM2366" s="3" t="str">
        <f t="shared" si="36"/>
        <v>PREG</v>
      </c>
    </row>
    <row r="2367" spans="1:65" x14ac:dyDescent="0.2">
      <c r="A2367">
        <v>2026</v>
      </c>
      <c r="B2367">
        <v>4</v>
      </c>
      <c r="C2367" t="s">
        <v>216</v>
      </c>
      <c r="D2367" t="s">
        <v>229</v>
      </c>
      <c r="E2367" t="s">
        <v>42</v>
      </c>
      <c r="F2367">
        <v>9250</v>
      </c>
      <c r="G2367" t="s">
        <v>141</v>
      </c>
      <c r="H2367" t="s">
        <v>221</v>
      </c>
      <c r="I2367" t="s">
        <v>221</v>
      </c>
      <c r="J2367" s="1">
        <v>46113</v>
      </c>
      <c r="K2367" t="s">
        <v>440</v>
      </c>
      <c r="L2367">
        <v>1</v>
      </c>
      <c r="M2367" t="s">
        <v>441</v>
      </c>
      <c r="N2367" t="s">
        <v>442</v>
      </c>
      <c r="O2367" t="s">
        <v>156</v>
      </c>
      <c r="P2367" t="s">
        <v>151</v>
      </c>
      <c r="Q2367">
        <v>0</v>
      </c>
      <c r="R2367">
        <v>7</v>
      </c>
      <c r="S2367">
        <v>210</v>
      </c>
      <c r="T2367">
        <v>60</v>
      </c>
      <c r="U2367">
        <v>0</v>
      </c>
      <c r="V2367">
        <v>0</v>
      </c>
      <c r="W2367">
        <v>0</v>
      </c>
      <c r="X2367">
        <v>0</v>
      </c>
      <c r="Y2367">
        <v>0</v>
      </c>
      <c r="Z2367">
        <v>0</v>
      </c>
      <c r="AA2367">
        <v>150</v>
      </c>
      <c r="AB2367">
        <v>0</v>
      </c>
      <c r="AC2367">
        <v>150</v>
      </c>
      <c r="AD2367">
        <v>0</v>
      </c>
      <c r="AE2367">
        <v>0</v>
      </c>
      <c r="AF2367">
        <v>5</v>
      </c>
      <c r="AG2367">
        <v>0</v>
      </c>
      <c r="AH2367">
        <v>2</v>
      </c>
      <c r="AI2367">
        <v>0</v>
      </c>
      <c r="AJ2367">
        <v>0</v>
      </c>
      <c r="AK2367">
        <v>0</v>
      </c>
      <c r="AL2367">
        <v>0</v>
      </c>
      <c r="AM2367">
        <v>1</v>
      </c>
      <c r="AN2367">
        <v>0</v>
      </c>
      <c r="AO2367">
        <v>0</v>
      </c>
      <c r="AP2367">
        <v>0</v>
      </c>
      <c r="AQ2367">
        <v>0</v>
      </c>
      <c r="AR2367">
        <v>0</v>
      </c>
      <c r="AS2367">
        <v>0</v>
      </c>
      <c r="AT2367">
        <v>0</v>
      </c>
      <c r="AU2367">
        <v>0</v>
      </c>
      <c r="AV2367">
        <v>0</v>
      </c>
      <c r="AW2367">
        <v>0</v>
      </c>
      <c r="AX2367">
        <v>0</v>
      </c>
      <c r="AY2367">
        <v>0</v>
      </c>
      <c r="AZ2367">
        <v>0</v>
      </c>
      <c r="BA2367">
        <v>0</v>
      </c>
      <c r="BB2367">
        <v>0</v>
      </c>
      <c r="BC2367">
        <v>0</v>
      </c>
      <c r="BD2367">
        <v>0</v>
      </c>
      <c r="BE2367">
        <v>0</v>
      </c>
      <c r="BF2367">
        <v>0</v>
      </c>
      <c r="BG2367">
        <v>0</v>
      </c>
      <c r="BH2367">
        <v>0</v>
      </c>
      <c r="BI2367">
        <v>0</v>
      </c>
      <c r="BJ2367" s="2">
        <v>46132</v>
      </c>
      <c r="BK2367">
        <v>0</v>
      </c>
      <c r="BL2367" s="3" t="str">
        <f>VLOOKUP(O2367,DropDownList!$H$1:$I$7,2,FALSE)</f>
        <v>2023/24</v>
      </c>
      <c r="BM2367" s="3" t="str">
        <f t="shared" si="36"/>
        <v>PCPF</v>
      </c>
    </row>
    <row r="2368" spans="1:65" x14ac:dyDescent="0.2">
      <c r="A2368">
        <v>2026</v>
      </c>
      <c r="B2368">
        <v>4</v>
      </c>
      <c r="C2368" t="s">
        <v>216</v>
      </c>
      <c r="D2368" t="s">
        <v>229</v>
      </c>
      <c r="E2368" t="s">
        <v>42</v>
      </c>
      <c r="F2368">
        <v>9250</v>
      </c>
      <c r="G2368" t="s">
        <v>141</v>
      </c>
      <c r="H2368" t="s">
        <v>221</v>
      </c>
      <c r="I2368" t="s">
        <v>221</v>
      </c>
      <c r="J2368" s="1">
        <v>46113</v>
      </c>
      <c r="K2368" t="s">
        <v>440</v>
      </c>
      <c r="L2368">
        <v>1</v>
      </c>
      <c r="M2368" t="s">
        <v>441</v>
      </c>
      <c r="N2368" t="s">
        <v>442</v>
      </c>
      <c r="O2368" t="s">
        <v>156</v>
      </c>
      <c r="P2368" t="s">
        <v>152</v>
      </c>
      <c r="Q2368">
        <v>0</v>
      </c>
      <c r="R2368">
        <v>21</v>
      </c>
      <c r="S2368">
        <v>840</v>
      </c>
      <c r="T2368">
        <v>280</v>
      </c>
      <c r="U2368">
        <v>0</v>
      </c>
      <c r="V2368">
        <v>0</v>
      </c>
      <c r="W2368">
        <v>0</v>
      </c>
      <c r="X2368">
        <v>0</v>
      </c>
      <c r="Y2368">
        <v>0</v>
      </c>
      <c r="Z2368">
        <v>0</v>
      </c>
      <c r="AA2368">
        <v>560</v>
      </c>
      <c r="AB2368">
        <v>0</v>
      </c>
      <c r="AC2368">
        <v>560</v>
      </c>
      <c r="AD2368">
        <v>0</v>
      </c>
      <c r="AE2368">
        <v>0</v>
      </c>
      <c r="AF2368">
        <v>14</v>
      </c>
      <c r="AG2368">
        <v>0</v>
      </c>
      <c r="AH2368">
        <v>7</v>
      </c>
      <c r="AI2368">
        <v>0</v>
      </c>
      <c r="AJ2368">
        <v>0</v>
      </c>
      <c r="AK2368">
        <v>0</v>
      </c>
      <c r="AL2368">
        <v>0</v>
      </c>
      <c r="AM2368">
        <v>0</v>
      </c>
      <c r="AN2368">
        <v>0</v>
      </c>
      <c r="AO2368">
        <v>0</v>
      </c>
      <c r="AP2368">
        <v>0</v>
      </c>
      <c r="AQ2368">
        <v>0</v>
      </c>
      <c r="AR2368">
        <v>0</v>
      </c>
      <c r="AS2368">
        <v>0</v>
      </c>
      <c r="AT2368">
        <v>0</v>
      </c>
      <c r="AU2368">
        <v>0</v>
      </c>
      <c r="AV2368">
        <v>0</v>
      </c>
      <c r="AW2368">
        <v>0</v>
      </c>
      <c r="AX2368">
        <v>0</v>
      </c>
      <c r="AY2368">
        <v>0</v>
      </c>
      <c r="AZ2368">
        <v>0</v>
      </c>
      <c r="BA2368">
        <v>0</v>
      </c>
      <c r="BB2368">
        <v>0</v>
      </c>
      <c r="BC2368">
        <v>0</v>
      </c>
      <c r="BD2368">
        <v>0</v>
      </c>
      <c r="BE2368">
        <v>0</v>
      </c>
      <c r="BF2368">
        <v>0</v>
      </c>
      <c r="BG2368">
        <v>0</v>
      </c>
      <c r="BH2368">
        <v>0</v>
      </c>
      <c r="BI2368">
        <v>0</v>
      </c>
      <c r="BJ2368" s="2">
        <v>46132</v>
      </c>
      <c r="BK2368">
        <v>0</v>
      </c>
      <c r="BL2368" s="3" t="str">
        <f>VLOOKUP(O2368,DropDownList!$H$1:$I$7,2,FALSE)</f>
        <v>2023/24</v>
      </c>
      <c r="BM2368" s="3" t="str">
        <f t="shared" si="36"/>
        <v>PCOA</v>
      </c>
    </row>
    <row r="2369" spans="1:65" x14ac:dyDescent="0.2">
      <c r="A2369">
        <v>2026</v>
      </c>
      <c r="B2369">
        <v>4</v>
      </c>
      <c r="C2369" t="s">
        <v>216</v>
      </c>
      <c r="D2369" t="s">
        <v>229</v>
      </c>
      <c r="E2369" t="s">
        <v>42</v>
      </c>
      <c r="F2369">
        <v>9250</v>
      </c>
      <c r="G2369" t="s">
        <v>141</v>
      </c>
      <c r="H2369" t="s">
        <v>221</v>
      </c>
      <c r="I2369" t="s">
        <v>221</v>
      </c>
      <c r="J2369" s="1">
        <v>46113</v>
      </c>
      <c r="K2369" t="s">
        <v>440</v>
      </c>
      <c r="L2369">
        <v>1</v>
      </c>
      <c r="M2369" t="s">
        <v>441</v>
      </c>
      <c r="N2369" t="s">
        <v>442</v>
      </c>
      <c r="O2369" t="s">
        <v>156</v>
      </c>
      <c r="P2369" t="s">
        <v>148</v>
      </c>
      <c r="Q2369">
        <v>120</v>
      </c>
      <c r="R2369">
        <v>7</v>
      </c>
      <c r="S2369">
        <v>420</v>
      </c>
      <c r="T2369">
        <v>0</v>
      </c>
      <c r="U2369">
        <v>2</v>
      </c>
      <c r="V2369">
        <v>1</v>
      </c>
      <c r="W2369">
        <v>60</v>
      </c>
      <c r="X2369">
        <v>60</v>
      </c>
      <c r="Y2369">
        <v>0</v>
      </c>
      <c r="Z2369">
        <v>0</v>
      </c>
      <c r="AA2369">
        <v>300</v>
      </c>
      <c r="AB2369">
        <v>0</v>
      </c>
      <c r="AC2369">
        <v>300</v>
      </c>
      <c r="AD2369">
        <v>1</v>
      </c>
      <c r="AE2369">
        <v>0</v>
      </c>
      <c r="AF2369">
        <v>5</v>
      </c>
      <c r="AG2369">
        <v>0</v>
      </c>
      <c r="AH2369">
        <v>0</v>
      </c>
      <c r="AI2369">
        <v>2</v>
      </c>
      <c r="AJ2369">
        <v>0</v>
      </c>
      <c r="AK2369">
        <v>0</v>
      </c>
      <c r="AL2369">
        <v>0</v>
      </c>
      <c r="AM2369">
        <v>0</v>
      </c>
      <c r="AN2369">
        <v>0</v>
      </c>
      <c r="AO2369">
        <v>6</v>
      </c>
      <c r="AP2369">
        <v>34</v>
      </c>
      <c r="AQ2369">
        <v>8</v>
      </c>
      <c r="AR2369">
        <v>0</v>
      </c>
      <c r="AS2369">
        <v>4</v>
      </c>
      <c r="AT2369">
        <v>0</v>
      </c>
      <c r="AU2369">
        <v>0</v>
      </c>
      <c r="AV2369">
        <v>0</v>
      </c>
      <c r="AW2369">
        <v>0</v>
      </c>
      <c r="AX2369">
        <v>0</v>
      </c>
      <c r="AY2369">
        <v>6</v>
      </c>
      <c r="AZ2369">
        <v>9</v>
      </c>
      <c r="BA2369">
        <v>6</v>
      </c>
      <c r="BB2369">
        <v>0</v>
      </c>
      <c r="BC2369">
        <v>0</v>
      </c>
      <c r="BD2369">
        <v>0</v>
      </c>
      <c r="BE2369">
        <v>0</v>
      </c>
      <c r="BF2369">
        <v>6</v>
      </c>
      <c r="BG2369">
        <v>120</v>
      </c>
      <c r="BH2369">
        <v>0</v>
      </c>
      <c r="BI2369">
        <v>2</v>
      </c>
      <c r="BJ2369" s="2">
        <v>46132</v>
      </c>
      <c r="BK2369">
        <v>0</v>
      </c>
      <c r="BL2369" s="3" t="str">
        <f>VLOOKUP(O2369,DropDownList!$H$1:$I$7,2,FALSE)</f>
        <v>2023/24</v>
      </c>
      <c r="BM2369" s="3" t="str">
        <f t="shared" ref="BM2369:BM2432" si="37">IF(RIGHT(P2369,4)="VSUR","VSUR",IF(RIGHT(P2369,4)="CONF","CONF",P2369))</f>
        <v>PRAS</v>
      </c>
    </row>
    <row r="2370" spans="1:65" x14ac:dyDescent="0.2">
      <c r="A2370">
        <v>2026</v>
      </c>
      <c r="B2370">
        <v>4</v>
      </c>
      <c r="C2370" t="s">
        <v>216</v>
      </c>
      <c r="D2370" t="s">
        <v>230</v>
      </c>
      <c r="E2370" t="s">
        <v>42</v>
      </c>
      <c r="F2370">
        <v>9875</v>
      </c>
      <c r="G2370" t="s">
        <v>158</v>
      </c>
      <c r="H2370" t="s">
        <v>221</v>
      </c>
      <c r="I2370" t="s">
        <v>221</v>
      </c>
      <c r="J2370" s="1">
        <v>46113</v>
      </c>
      <c r="K2370" t="s">
        <v>440</v>
      </c>
      <c r="L2370">
        <v>1</v>
      </c>
      <c r="M2370" t="s">
        <v>441</v>
      </c>
      <c r="N2370" t="s">
        <v>442</v>
      </c>
      <c r="O2370" t="s">
        <v>156</v>
      </c>
      <c r="P2370" t="s">
        <v>159</v>
      </c>
      <c r="Q2370">
        <v>0</v>
      </c>
      <c r="R2370">
        <v>2</v>
      </c>
      <c r="S2370">
        <v>6434.21</v>
      </c>
      <c r="T2370">
        <v>40</v>
      </c>
      <c r="U2370">
        <v>0</v>
      </c>
      <c r="V2370">
        <v>0</v>
      </c>
      <c r="W2370">
        <v>0</v>
      </c>
      <c r="X2370">
        <v>0</v>
      </c>
      <c r="Y2370">
        <v>0</v>
      </c>
      <c r="Z2370">
        <v>0</v>
      </c>
      <c r="AA2370">
        <v>6394.21</v>
      </c>
      <c r="AB2370">
        <v>0</v>
      </c>
      <c r="AC2370">
        <v>0</v>
      </c>
      <c r="AD2370">
        <v>0</v>
      </c>
      <c r="AE2370">
        <v>0</v>
      </c>
      <c r="AF2370">
        <v>1</v>
      </c>
      <c r="AG2370">
        <v>0</v>
      </c>
      <c r="AH2370">
        <v>0</v>
      </c>
      <c r="AI2370">
        <v>0</v>
      </c>
      <c r="AJ2370">
        <v>0</v>
      </c>
      <c r="AK2370">
        <v>0</v>
      </c>
      <c r="AL2370">
        <v>0</v>
      </c>
      <c r="AM2370">
        <v>0</v>
      </c>
      <c r="AN2370">
        <v>0</v>
      </c>
      <c r="AO2370">
        <v>1</v>
      </c>
      <c r="AP2370">
        <v>1</v>
      </c>
      <c r="AQ2370">
        <v>1</v>
      </c>
      <c r="AR2370">
        <v>0</v>
      </c>
      <c r="AS2370">
        <v>0</v>
      </c>
      <c r="AT2370">
        <v>0</v>
      </c>
      <c r="AU2370">
        <v>0</v>
      </c>
      <c r="AV2370">
        <v>0</v>
      </c>
      <c r="AW2370">
        <v>0</v>
      </c>
      <c r="AX2370">
        <v>0</v>
      </c>
      <c r="AY2370">
        <v>0</v>
      </c>
      <c r="AZ2370">
        <v>0</v>
      </c>
      <c r="BA2370">
        <v>0</v>
      </c>
      <c r="BB2370">
        <v>0</v>
      </c>
      <c r="BC2370">
        <v>0</v>
      </c>
      <c r="BD2370">
        <v>0</v>
      </c>
      <c r="BE2370">
        <v>0</v>
      </c>
      <c r="BF2370">
        <v>0</v>
      </c>
      <c r="BG2370">
        <v>0</v>
      </c>
      <c r="BH2370">
        <v>1</v>
      </c>
      <c r="BI2370">
        <v>0</v>
      </c>
      <c r="BJ2370" s="2">
        <v>46132</v>
      </c>
      <c r="BK2370">
        <v>0</v>
      </c>
      <c r="BL2370" s="3" t="str">
        <f>VLOOKUP(O2370,DropDownList!$H$1:$I$7,2,FALSE)</f>
        <v>2023/24</v>
      </c>
      <c r="BM2370" s="3" t="str">
        <f t="shared" si="37"/>
        <v>CONF</v>
      </c>
    </row>
    <row r="2371" spans="1:65" x14ac:dyDescent="0.2">
      <c r="A2371">
        <v>2026</v>
      </c>
      <c r="B2371">
        <v>4</v>
      </c>
      <c r="C2371" t="s">
        <v>216</v>
      </c>
      <c r="D2371" t="s">
        <v>230</v>
      </c>
      <c r="E2371" t="s">
        <v>42</v>
      </c>
      <c r="F2371">
        <v>9875</v>
      </c>
      <c r="G2371" t="s">
        <v>158</v>
      </c>
      <c r="H2371" t="s">
        <v>221</v>
      </c>
      <c r="I2371" t="s">
        <v>221</v>
      </c>
      <c r="J2371" s="1">
        <v>46113</v>
      </c>
      <c r="K2371" t="s">
        <v>440</v>
      </c>
      <c r="L2371">
        <v>1</v>
      </c>
      <c r="M2371" t="s">
        <v>441</v>
      </c>
      <c r="N2371" t="s">
        <v>442</v>
      </c>
      <c r="O2371" t="s">
        <v>156</v>
      </c>
      <c r="P2371" t="s">
        <v>161</v>
      </c>
      <c r="Q2371">
        <v>350</v>
      </c>
      <c r="R2371">
        <v>173</v>
      </c>
      <c r="S2371">
        <v>3695</v>
      </c>
      <c r="T2371">
        <v>100</v>
      </c>
      <c r="U2371">
        <v>42</v>
      </c>
      <c r="V2371">
        <v>3</v>
      </c>
      <c r="W2371">
        <v>60</v>
      </c>
      <c r="X2371">
        <v>60</v>
      </c>
      <c r="Y2371">
        <v>0</v>
      </c>
      <c r="Z2371">
        <v>0</v>
      </c>
      <c r="AA2371">
        <v>3245</v>
      </c>
      <c r="AB2371">
        <v>0</v>
      </c>
      <c r="AC2371">
        <v>0</v>
      </c>
      <c r="AD2371">
        <v>3</v>
      </c>
      <c r="AE2371">
        <v>0</v>
      </c>
      <c r="AF2371">
        <v>150</v>
      </c>
      <c r="AG2371">
        <v>0</v>
      </c>
      <c r="AH2371">
        <v>6</v>
      </c>
      <c r="AI2371">
        <v>17</v>
      </c>
      <c r="AJ2371">
        <v>0</v>
      </c>
      <c r="AK2371">
        <v>0</v>
      </c>
      <c r="AL2371">
        <v>0</v>
      </c>
      <c r="AM2371">
        <v>0</v>
      </c>
      <c r="AN2371">
        <v>0</v>
      </c>
      <c r="AO2371">
        <v>105</v>
      </c>
      <c r="AP2371">
        <v>471</v>
      </c>
      <c r="AQ2371">
        <v>108</v>
      </c>
      <c r="AR2371">
        <v>1</v>
      </c>
      <c r="AS2371">
        <v>54</v>
      </c>
      <c r="AT2371">
        <v>27</v>
      </c>
      <c r="AU2371">
        <v>2</v>
      </c>
      <c r="AV2371">
        <v>0</v>
      </c>
      <c r="AW2371">
        <v>4</v>
      </c>
      <c r="AX2371">
        <v>0</v>
      </c>
      <c r="AY2371">
        <v>68</v>
      </c>
      <c r="AZ2371">
        <v>111</v>
      </c>
      <c r="BA2371">
        <v>66</v>
      </c>
      <c r="BB2371">
        <v>6</v>
      </c>
      <c r="BC2371">
        <v>5</v>
      </c>
      <c r="BD2371">
        <v>3</v>
      </c>
      <c r="BE2371">
        <v>0</v>
      </c>
      <c r="BF2371">
        <v>168</v>
      </c>
      <c r="BG2371">
        <v>350</v>
      </c>
      <c r="BH2371">
        <v>0</v>
      </c>
      <c r="BI2371">
        <v>41</v>
      </c>
      <c r="BJ2371" s="2">
        <v>46132</v>
      </c>
      <c r="BK2371">
        <v>0</v>
      </c>
      <c r="BL2371" s="3" t="str">
        <f>VLOOKUP(O2371,DropDownList!$H$1:$I$7,2,FALSE)</f>
        <v>2023/24</v>
      </c>
      <c r="BM2371" s="3" t="str">
        <f t="shared" si="37"/>
        <v>VSUR</v>
      </c>
    </row>
    <row r="2372" spans="1:65" x14ac:dyDescent="0.2">
      <c r="A2372">
        <v>2026</v>
      </c>
      <c r="B2372">
        <v>4</v>
      </c>
      <c r="C2372" t="s">
        <v>216</v>
      </c>
      <c r="D2372" t="s">
        <v>230</v>
      </c>
      <c r="E2372" t="s">
        <v>42</v>
      </c>
      <c r="F2372">
        <v>9875</v>
      </c>
      <c r="G2372" t="s">
        <v>158</v>
      </c>
      <c r="H2372" t="s">
        <v>221</v>
      </c>
      <c r="I2372" t="s">
        <v>221</v>
      </c>
      <c r="J2372" s="1">
        <v>46113</v>
      </c>
      <c r="K2372" t="s">
        <v>440</v>
      </c>
      <c r="L2372">
        <v>1</v>
      </c>
      <c r="M2372" t="s">
        <v>441</v>
      </c>
      <c r="N2372" t="s">
        <v>442</v>
      </c>
      <c r="O2372" t="s">
        <v>155</v>
      </c>
      <c r="P2372" t="s">
        <v>159</v>
      </c>
      <c r="Q2372">
        <v>0</v>
      </c>
      <c r="R2372">
        <v>1</v>
      </c>
      <c r="S2372">
        <v>1000</v>
      </c>
      <c r="T2372">
        <v>0</v>
      </c>
      <c r="U2372">
        <v>0</v>
      </c>
      <c r="V2372">
        <v>0</v>
      </c>
      <c r="W2372">
        <v>0</v>
      </c>
      <c r="X2372">
        <v>0</v>
      </c>
      <c r="Y2372">
        <v>0</v>
      </c>
      <c r="Z2372">
        <v>0</v>
      </c>
      <c r="AA2372">
        <v>1000</v>
      </c>
      <c r="AB2372">
        <v>0</v>
      </c>
      <c r="AC2372">
        <v>0</v>
      </c>
      <c r="AD2372">
        <v>0</v>
      </c>
      <c r="AE2372">
        <v>0</v>
      </c>
      <c r="AF2372">
        <v>1</v>
      </c>
      <c r="AG2372">
        <v>0</v>
      </c>
      <c r="AH2372">
        <v>0</v>
      </c>
      <c r="AI2372">
        <v>0</v>
      </c>
      <c r="AJ2372">
        <v>0</v>
      </c>
      <c r="AK2372">
        <v>0</v>
      </c>
      <c r="AL2372">
        <v>0</v>
      </c>
      <c r="AM2372">
        <v>0</v>
      </c>
      <c r="AN2372">
        <v>0</v>
      </c>
      <c r="AO2372">
        <v>0</v>
      </c>
      <c r="AP2372">
        <v>0</v>
      </c>
      <c r="AQ2372">
        <v>0</v>
      </c>
      <c r="AR2372">
        <v>0</v>
      </c>
      <c r="AS2372">
        <v>0</v>
      </c>
      <c r="AT2372">
        <v>0</v>
      </c>
      <c r="AU2372">
        <v>0</v>
      </c>
      <c r="AV2372">
        <v>0</v>
      </c>
      <c r="AW2372">
        <v>0</v>
      </c>
      <c r="AX2372">
        <v>0</v>
      </c>
      <c r="AY2372">
        <v>0</v>
      </c>
      <c r="AZ2372">
        <v>0</v>
      </c>
      <c r="BA2372">
        <v>0</v>
      </c>
      <c r="BB2372">
        <v>0</v>
      </c>
      <c r="BC2372">
        <v>0</v>
      </c>
      <c r="BD2372">
        <v>0</v>
      </c>
      <c r="BE2372">
        <v>0</v>
      </c>
      <c r="BF2372">
        <v>0</v>
      </c>
      <c r="BG2372">
        <v>0</v>
      </c>
      <c r="BH2372">
        <v>0</v>
      </c>
      <c r="BI2372">
        <v>0</v>
      </c>
      <c r="BJ2372" s="2">
        <v>46132</v>
      </c>
      <c r="BK2372">
        <v>0</v>
      </c>
      <c r="BL2372" s="3" t="str">
        <f>VLOOKUP(O2372,DropDownList!$H$1:$I$7,2,FALSE)</f>
        <v>2022/23</v>
      </c>
      <c r="BM2372" s="3" t="str">
        <f t="shared" si="37"/>
        <v>CONF</v>
      </c>
    </row>
    <row r="2373" spans="1:65" x14ac:dyDescent="0.2">
      <c r="A2373">
        <v>2026</v>
      </c>
      <c r="B2373">
        <v>4</v>
      </c>
      <c r="C2373" t="s">
        <v>216</v>
      </c>
      <c r="D2373" t="s">
        <v>230</v>
      </c>
      <c r="E2373" t="s">
        <v>42</v>
      </c>
      <c r="F2373">
        <v>9875</v>
      </c>
      <c r="G2373" t="s">
        <v>158</v>
      </c>
      <c r="H2373" t="s">
        <v>221</v>
      </c>
      <c r="I2373" t="s">
        <v>221</v>
      </c>
      <c r="J2373" s="1">
        <v>46113</v>
      </c>
      <c r="K2373" t="s">
        <v>440</v>
      </c>
      <c r="L2373">
        <v>1</v>
      </c>
      <c r="M2373" t="s">
        <v>441</v>
      </c>
      <c r="N2373" t="s">
        <v>442</v>
      </c>
      <c r="O2373" t="s">
        <v>149</v>
      </c>
      <c r="P2373" t="s">
        <v>161</v>
      </c>
      <c r="Q2373">
        <v>609.25</v>
      </c>
      <c r="R2373">
        <v>106</v>
      </c>
      <c r="S2373">
        <v>7030</v>
      </c>
      <c r="T2373">
        <v>135</v>
      </c>
      <c r="U2373">
        <v>61</v>
      </c>
      <c r="V2373">
        <v>14</v>
      </c>
      <c r="W2373">
        <v>330</v>
      </c>
      <c r="X2373">
        <v>330</v>
      </c>
      <c r="Y2373">
        <v>0</v>
      </c>
      <c r="Z2373">
        <v>0</v>
      </c>
      <c r="AA2373">
        <v>6285.75</v>
      </c>
      <c r="AB2373">
        <v>0</v>
      </c>
      <c r="AC2373">
        <v>0</v>
      </c>
      <c r="AD2373">
        <v>14</v>
      </c>
      <c r="AE2373">
        <v>0</v>
      </c>
      <c r="AF2373">
        <v>77</v>
      </c>
      <c r="AG2373">
        <v>2</v>
      </c>
      <c r="AH2373">
        <v>3</v>
      </c>
      <c r="AI2373">
        <v>24</v>
      </c>
      <c r="AJ2373">
        <v>0</v>
      </c>
      <c r="AK2373">
        <v>0</v>
      </c>
      <c r="AL2373">
        <v>0</v>
      </c>
      <c r="AM2373">
        <v>0</v>
      </c>
      <c r="AN2373">
        <v>0</v>
      </c>
      <c r="AO2373">
        <v>72</v>
      </c>
      <c r="AP2373">
        <v>203</v>
      </c>
      <c r="AQ2373">
        <v>69</v>
      </c>
      <c r="AR2373">
        <v>1</v>
      </c>
      <c r="AS2373">
        <v>11</v>
      </c>
      <c r="AT2373">
        <v>13</v>
      </c>
      <c r="AU2373">
        <v>0</v>
      </c>
      <c r="AV2373">
        <v>0</v>
      </c>
      <c r="AW2373">
        <v>4</v>
      </c>
      <c r="AX2373">
        <v>0</v>
      </c>
      <c r="AY2373">
        <v>19</v>
      </c>
      <c r="AZ2373">
        <v>33</v>
      </c>
      <c r="BA2373">
        <v>14</v>
      </c>
      <c r="BB2373">
        <v>3</v>
      </c>
      <c r="BC2373">
        <v>0</v>
      </c>
      <c r="BD2373">
        <v>4</v>
      </c>
      <c r="BE2373">
        <v>0</v>
      </c>
      <c r="BF2373">
        <v>100</v>
      </c>
      <c r="BG2373">
        <v>550</v>
      </c>
      <c r="BH2373">
        <v>0</v>
      </c>
      <c r="BI2373">
        <v>58</v>
      </c>
      <c r="BJ2373" s="2">
        <v>46132</v>
      </c>
      <c r="BK2373">
        <v>0</v>
      </c>
      <c r="BL2373" s="3" t="str">
        <f>VLOOKUP(O2373,DropDownList!$H$1:$I$7,2,FALSE)</f>
        <v>2025/26</v>
      </c>
      <c r="BM2373" s="3" t="str">
        <f t="shared" si="37"/>
        <v>VSUR</v>
      </c>
    </row>
    <row r="2374" spans="1:65" x14ac:dyDescent="0.2">
      <c r="A2374">
        <v>2026</v>
      </c>
      <c r="B2374">
        <v>4</v>
      </c>
      <c r="C2374" t="s">
        <v>216</v>
      </c>
      <c r="D2374" t="s">
        <v>230</v>
      </c>
      <c r="E2374" t="s">
        <v>42</v>
      </c>
      <c r="F2374">
        <v>9875</v>
      </c>
      <c r="G2374" t="s">
        <v>158</v>
      </c>
      <c r="H2374" t="s">
        <v>221</v>
      </c>
      <c r="I2374" t="s">
        <v>221</v>
      </c>
      <c r="J2374" s="1">
        <v>46113</v>
      </c>
      <c r="K2374" t="s">
        <v>440</v>
      </c>
      <c r="L2374">
        <v>1</v>
      </c>
      <c r="M2374" t="s">
        <v>441</v>
      </c>
      <c r="N2374" t="s">
        <v>442</v>
      </c>
      <c r="O2374" t="s">
        <v>149</v>
      </c>
      <c r="P2374" t="s">
        <v>160</v>
      </c>
      <c r="Q2374">
        <v>26791.05</v>
      </c>
      <c r="R2374">
        <v>116</v>
      </c>
      <c r="S2374">
        <v>58169.4</v>
      </c>
      <c r="T2374">
        <v>2735</v>
      </c>
      <c r="U2374">
        <v>67</v>
      </c>
      <c r="V2374">
        <v>33</v>
      </c>
      <c r="W2374">
        <v>7880</v>
      </c>
      <c r="X2374">
        <v>14286.9</v>
      </c>
      <c r="Y2374">
        <v>0</v>
      </c>
      <c r="Z2374">
        <v>0</v>
      </c>
      <c r="AA2374">
        <v>28643.35</v>
      </c>
      <c r="AB2374">
        <v>2827.5</v>
      </c>
      <c r="AC2374">
        <v>23980.1</v>
      </c>
      <c r="AD2374">
        <v>14</v>
      </c>
      <c r="AE2374">
        <v>19</v>
      </c>
      <c r="AF2374">
        <v>46</v>
      </c>
      <c r="AG2374">
        <v>39</v>
      </c>
      <c r="AH2374">
        <v>3</v>
      </c>
      <c r="AI2374">
        <v>28</v>
      </c>
      <c r="AJ2374">
        <v>0</v>
      </c>
      <c r="AK2374">
        <v>0</v>
      </c>
      <c r="AL2374">
        <v>0</v>
      </c>
      <c r="AM2374">
        <v>0</v>
      </c>
      <c r="AN2374">
        <v>0</v>
      </c>
      <c r="AO2374">
        <v>78</v>
      </c>
      <c r="AP2374">
        <v>214</v>
      </c>
      <c r="AQ2374">
        <v>73</v>
      </c>
      <c r="AR2374">
        <v>2</v>
      </c>
      <c r="AS2374">
        <v>12</v>
      </c>
      <c r="AT2374">
        <v>13</v>
      </c>
      <c r="AU2374">
        <v>0</v>
      </c>
      <c r="AV2374">
        <v>0</v>
      </c>
      <c r="AW2374">
        <v>4</v>
      </c>
      <c r="AX2374">
        <v>0</v>
      </c>
      <c r="AY2374">
        <v>21</v>
      </c>
      <c r="AZ2374">
        <v>34</v>
      </c>
      <c r="BA2374">
        <v>14</v>
      </c>
      <c r="BB2374">
        <v>3</v>
      </c>
      <c r="BC2374">
        <v>0</v>
      </c>
      <c r="BD2374">
        <v>4</v>
      </c>
      <c r="BE2374">
        <v>0</v>
      </c>
      <c r="BF2374">
        <v>110</v>
      </c>
      <c r="BG2374">
        <v>11825</v>
      </c>
      <c r="BH2374">
        <v>0</v>
      </c>
      <c r="BI2374">
        <v>64</v>
      </c>
      <c r="BJ2374" s="2">
        <v>46132</v>
      </c>
      <c r="BK2374">
        <v>0</v>
      </c>
      <c r="BL2374" s="3" t="str">
        <f>VLOOKUP(O2374,DropDownList!$H$1:$I$7,2,FALSE)</f>
        <v>2025/26</v>
      </c>
      <c r="BM2374" s="3" t="str">
        <f t="shared" si="37"/>
        <v>SC COURT</v>
      </c>
    </row>
    <row r="2375" spans="1:65" x14ac:dyDescent="0.2">
      <c r="A2375">
        <v>2026</v>
      </c>
      <c r="B2375">
        <v>4</v>
      </c>
      <c r="C2375" t="s">
        <v>216</v>
      </c>
      <c r="D2375" t="s">
        <v>230</v>
      </c>
      <c r="E2375" t="s">
        <v>42</v>
      </c>
      <c r="F2375">
        <v>9875</v>
      </c>
      <c r="G2375" t="s">
        <v>158</v>
      </c>
      <c r="H2375" t="s">
        <v>221</v>
      </c>
      <c r="I2375" t="s">
        <v>221</v>
      </c>
      <c r="J2375" s="1">
        <v>46113</v>
      </c>
      <c r="K2375" t="s">
        <v>440</v>
      </c>
      <c r="L2375">
        <v>1</v>
      </c>
      <c r="M2375" t="s">
        <v>441</v>
      </c>
      <c r="N2375" t="s">
        <v>442</v>
      </c>
      <c r="O2375" t="s">
        <v>156</v>
      </c>
      <c r="P2375" t="s">
        <v>160</v>
      </c>
      <c r="Q2375">
        <v>11920.66</v>
      </c>
      <c r="R2375">
        <v>171</v>
      </c>
      <c r="S2375">
        <v>70328</v>
      </c>
      <c r="T2375">
        <v>1730</v>
      </c>
      <c r="U2375">
        <v>41</v>
      </c>
      <c r="V2375">
        <v>9</v>
      </c>
      <c r="W2375">
        <v>2562.83</v>
      </c>
      <c r="X2375">
        <v>2562.83</v>
      </c>
      <c r="Y2375">
        <v>0</v>
      </c>
      <c r="Z2375">
        <v>0</v>
      </c>
      <c r="AA2375">
        <v>56677.34</v>
      </c>
      <c r="AB2375">
        <v>1907.37</v>
      </c>
      <c r="AC2375">
        <v>51524.97</v>
      </c>
      <c r="AD2375">
        <v>3</v>
      </c>
      <c r="AE2375">
        <v>6</v>
      </c>
      <c r="AF2375">
        <v>124</v>
      </c>
      <c r="AG2375">
        <v>28</v>
      </c>
      <c r="AH2375">
        <v>6</v>
      </c>
      <c r="AI2375">
        <v>13</v>
      </c>
      <c r="AJ2375">
        <v>0</v>
      </c>
      <c r="AK2375">
        <v>0</v>
      </c>
      <c r="AL2375">
        <v>0</v>
      </c>
      <c r="AM2375">
        <v>0</v>
      </c>
      <c r="AN2375">
        <v>0</v>
      </c>
      <c r="AO2375">
        <v>103</v>
      </c>
      <c r="AP2375">
        <v>455</v>
      </c>
      <c r="AQ2375">
        <v>105</v>
      </c>
      <c r="AR2375">
        <v>1</v>
      </c>
      <c r="AS2375">
        <v>53</v>
      </c>
      <c r="AT2375">
        <v>27</v>
      </c>
      <c r="AU2375">
        <v>2</v>
      </c>
      <c r="AV2375">
        <v>0</v>
      </c>
      <c r="AW2375">
        <v>4</v>
      </c>
      <c r="AX2375">
        <v>0</v>
      </c>
      <c r="AY2375">
        <v>64</v>
      </c>
      <c r="AZ2375">
        <v>106</v>
      </c>
      <c r="BA2375">
        <v>63</v>
      </c>
      <c r="BB2375">
        <v>6</v>
      </c>
      <c r="BC2375">
        <v>5</v>
      </c>
      <c r="BD2375">
        <v>3</v>
      </c>
      <c r="BE2375">
        <v>0</v>
      </c>
      <c r="BF2375">
        <v>166</v>
      </c>
      <c r="BG2375">
        <v>5350</v>
      </c>
      <c r="BH2375">
        <v>0</v>
      </c>
      <c r="BI2375">
        <v>40</v>
      </c>
      <c r="BJ2375" s="2">
        <v>46132</v>
      </c>
      <c r="BK2375">
        <v>0</v>
      </c>
      <c r="BL2375" s="3" t="str">
        <f>VLOOKUP(O2375,DropDownList!$H$1:$I$7,2,FALSE)</f>
        <v>2023/24</v>
      </c>
      <c r="BM2375" s="3" t="str">
        <f t="shared" si="37"/>
        <v>SC COURT</v>
      </c>
    </row>
    <row r="2376" spans="1:65" x14ac:dyDescent="0.2">
      <c r="A2376">
        <v>2026</v>
      </c>
      <c r="B2376">
        <v>4</v>
      </c>
      <c r="C2376" t="s">
        <v>216</v>
      </c>
      <c r="D2376" t="s">
        <v>230</v>
      </c>
      <c r="E2376" t="s">
        <v>42</v>
      </c>
      <c r="F2376">
        <v>9875</v>
      </c>
      <c r="G2376" t="s">
        <v>158</v>
      </c>
      <c r="H2376" t="s">
        <v>221</v>
      </c>
      <c r="I2376" t="s">
        <v>221</v>
      </c>
      <c r="J2376" s="1">
        <v>46113</v>
      </c>
      <c r="K2376" t="s">
        <v>440</v>
      </c>
      <c r="L2376">
        <v>1</v>
      </c>
      <c r="M2376" t="s">
        <v>441</v>
      </c>
      <c r="N2376" t="s">
        <v>442</v>
      </c>
      <c r="O2376" t="s">
        <v>155</v>
      </c>
      <c r="P2376" t="s">
        <v>160</v>
      </c>
      <c r="Q2376">
        <v>10222.23</v>
      </c>
      <c r="R2376">
        <v>157</v>
      </c>
      <c r="S2376">
        <v>56925.9</v>
      </c>
      <c r="T2376">
        <v>975.31</v>
      </c>
      <c r="U2376">
        <v>37</v>
      </c>
      <c r="V2376">
        <v>14</v>
      </c>
      <c r="W2376">
        <v>5377.78</v>
      </c>
      <c r="X2376">
        <v>5377.78</v>
      </c>
      <c r="Y2376">
        <v>0</v>
      </c>
      <c r="Z2376">
        <v>0</v>
      </c>
      <c r="AA2376">
        <v>45728.36</v>
      </c>
      <c r="AB2376">
        <v>5476.34</v>
      </c>
      <c r="AC2376">
        <v>37982.019999999997</v>
      </c>
      <c r="AD2376">
        <v>10</v>
      </c>
      <c r="AE2376">
        <v>4</v>
      </c>
      <c r="AF2376">
        <v>112</v>
      </c>
      <c r="AG2376">
        <v>21</v>
      </c>
      <c r="AH2376">
        <v>3</v>
      </c>
      <c r="AI2376">
        <v>16</v>
      </c>
      <c r="AJ2376">
        <v>0</v>
      </c>
      <c r="AK2376">
        <v>0</v>
      </c>
      <c r="AL2376">
        <v>0</v>
      </c>
      <c r="AM2376">
        <v>0</v>
      </c>
      <c r="AN2376">
        <v>0</v>
      </c>
      <c r="AO2376">
        <v>88</v>
      </c>
      <c r="AP2376">
        <v>523</v>
      </c>
      <c r="AQ2376">
        <v>93</v>
      </c>
      <c r="AR2376">
        <v>0</v>
      </c>
      <c r="AS2376">
        <v>53</v>
      </c>
      <c r="AT2376">
        <v>38</v>
      </c>
      <c r="AU2376">
        <v>3</v>
      </c>
      <c r="AV2376">
        <v>2</v>
      </c>
      <c r="AW2376">
        <v>1</v>
      </c>
      <c r="AX2376">
        <v>0</v>
      </c>
      <c r="AY2376">
        <v>69</v>
      </c>
      <c r="AZ2376">
        <v>126</v>
      </c>
      <c r="BA2376">
        <v>90</v>
      </c>
      <c r="BB2376">
        <v>13</v>
      </c>
      <c r="BC2376">
        <v>5</v>
      </c>
      <c r="BD2376">
        <v>1</v>
      </c>
      <c r="BE2376">
        <v>0</v>
      </c>
      <c r="BF2376">
        <v>152</v>
      </c>
      <c r="BG2376">
        <v>6190</v>
      </c>
      <c r="BH2376">
        <v>5</v>
      </c>
      <c r="BI2376">
        <v>35</v>
      </c>
      <c r="BJ2376" s="2">
        <v>46132</v>
      </c>
      <c r="BK2376">
        <v>0</v>
      </c>
      <c r="BL2376" s="3" t="str">
        <f>VLOOKUP(O2376,DropDownList!$H$1:$I$7,2,FALSE)</f>
        <v>2022/23</v>
      </c>
      <c r="BM2376" s="3" t="str">
        <f t="shared" si="37"/>
        <v>SC COURT</v>
      </c>
    </row>
    <row r="2377" spans="1:65" x14ac:dyDescent="0.2">
      <c r="A2377">
        <v>2026</v>
      </c>
      <c r="B2377">
        <v>4</v>
      </c>
      <c r="C2377" t="s">
        <v>216</v>
      </c>
      <c r="D2377" t="s">
        <v>230</v>
      </c>
      <c r="E2377" t="s">
        <v>42</v>
      </c>
      <c r="F2377">
        <v>9875</v>
      </c>
      <c r="G2377" t="s">
        <v>158</v>
      </c>
      <c r="H2377" t="s">
        <v>221</v>
      </c>
      <c r="I2377" t="s">
        <v>221</v>
      </c>
      <c r="J2377" s="1">
        <v>46113</v>
      </c>
      <c r="K2377" t="s">
        <v>440</v>
      </c>
      <c r="L2377">
        <v>1</v>
      </c>
      <c r="M2377" t="s">
        <v>441</v>
      </c>
      <c r="N2377" t="s">
        <v>442</v>
      </c>
      <c r="O2377" t="s">
        <v>147</v>
      </c>
      <c r="P2377" t="s">
        <v>160</v>
      </c>
      <c r="Q2377">
        <v>19726.2</v>
      </c>
      <c r="R2377">
        <v>183</v>
      </c>
      <c r="S2377">
        <v>77091</v>
      </c>
      <c r="T2377">
        <v>2450.3200000000002</v>
      </c>
      <c r="U2377">
        <v>62</v>
      </c>
      <c r="V2377">
        <v>28</v>
      </c>
      <c r="W2377">
        <v>9426.25</v>
      </c>
      <c r="X2377">
        <v>9821.25</v>
      </c>
      <c r="Y2377">
        <v>0</v>
      </c>
      <c r="Z2377">
        <v>0</v>
      </c>
      <c r="AA2377">
        <v>54914.48</v>
      </c>
      <c r="AB2377">
        <v>2695.05</v>
      </c>
      <c r="AC2377">
        <v>49098.58</v>
      </c>
      <c r="AD2377">
        <v>13</v>
      </c>
      <c r="AE2377">
        <v>15</v>
      </c>
      <c r="AF2377">
        <v>113</v>
      </c>
      <c r="AG2377">
        <v>35</v>
      </c>
      <c r="AH2377">
        <v>7</v>
      </c>
      <c r="AI2377">
        <v>27</v>
      </c>
      <c r="AJ2377">
        <v>0</v>
      </c>
      <c r="AK2377">
        <v>0</v>
      </c>
      <c r="AL2377">
        <v>0</v>
      </c>
      <c r="AM2377">
        <v>0</v>
      </c>
      <c r="AN2377">
        <v>0</v>
      </c>
      <c r="AO2377">
        <v>108</v>
      </c>
      <c r="AP2377">
        <v>434</v>
      </c>
      <c r="AQ2377">
        <v>101</v>
      </c>
      <c r="AR2377">
        <v>0</v>
      </c>
      <c r="AS2377">
        <v>41</v>
      </c>
      <c r="AT2377">
        <v>25</v>
      </c>
      <c r="AU2377">
        <v>2</v>
      </c>
      <c r="AV2377">
        <v>2</v>
      </c>
      <c r="AW2377">
        <v>8</v>
      </c>
      <c r="AX2377">
        <v>0</v>
      </c>
      <c r="AY2377">
        <v>58</v>
      </c>
      <c r="AZ2377">
        <v>102</v>
      </c>
      <c r="BA2377">
        <v>51</v>
      </c>
      <c r="BB2377">
        <v>13</v>
      </c>
      <c r="BC2377">
        <v>8</v>
      </c>
      <c r="BD2377">
        <v>0</v>
      </c>
      <c r="BE2377">
        <v>0</v>
      </c>
      <c r="BF2377">
        <v>174</v>
      </c>
      <c r="BG2377">
        <v>11995</v>
      </c>
      <c r="BH2377">
        <v>1</v>
      </c>
      <c r="BI2377">
        <v>60</v>
      </c>
      <c r="BJ2377" s="2">
        <v>46132</v>
      </c>
      <c r="BK2377">
        <v>0</v>
      </c>
      <c r="BL2377" s="3" t="str">
        <f>VLOOKUP(O2377,DropDownList!$H$1:$I$7,2,FALSE)</f>
        <v>2024/25</v>
      </c>
      <c r="BM2377" s="3" t="str">
        <f t="shared" si="37"/>
        <v>SC COURT</v>
      </c>
    </row>
    <row r="2378" spans="1:65" x14ac:dyDescent="0.2">
      <c r="A2378">
        <v>2026</v>
      </c>
      <c r="B2378">
        <v>4</v>
      </c>
      <c r="C2378" t="s">
        <v>216</v>
      </c>
      <c r="D2378" t="s">
        <v>230</v>
      </c>
      <c r="E2378" t="s">
        <v>42</v>
      </c>
      <c r="F2378">
        <v>9875</v>
      </c>
      <c r="G2378" t="s">
        <v>158</v>
      </c>
      <c r="H2378" t="s">
        <v>221</v>
      </c>
      <c r="I2378" t="s">
        <v>221</v>
      </c>
      <c r="J2378" s="1">
        <v>46113</v>
      </c>
      <c r="K2378" t="s">
        <v>440</v>
      </c>
      <c r="L2378">
        <v>1</v>
      </c>
      <c r="M2378" t="s">
        <v>441</v>
      </c>
      <c r="N2378" t="s">
        <v>442</v>
      </c>
      <c r="O2378" t="s">
        <v>147</v>
      </c>
      <c r="P2378" t="s">
        <v>161</v>
      </c>
      <c r="Q2378">
        <v>689.15</v>
      </c>
      <c r="R2378">
        <v>179</v>
      </c>
      <c r="S2378">
        <v>3950</v>
      </c>
      <c r="T2378">
        <v>140</v>
      </c>
      <c r="U2378">
        <v>61</v>
      </c>
      <c r="V2378">
        <v>13</v>
      </c>
      <c r="W2378">
        <v>340</v>
      </c>
      <c r="X2378">
        <v>340</v>
      </c>
      <c r="Y2378">
        <v>0</v>
      </c>
      <c r="Z2378">
        <v>0</v>
      </c>
      <c r="AA2378">
        <v>3120.85</v>
      </c>
      <c r="AB2378">
        <v>0</v>
      </c>
      <c r="AC2378">
        <v>0</v>
      </c>
      <c r="AD2378">
        <v>13</v>
      </c>
      <c r="AE2378">
        <v>0</v>
      </c>
      <c r="AF2378">
        <v>143</v>
      </c>
      <c r="AG2378">
        <v>1</v>
      </c>
      <c r="AH2378">
        <v>7</v>
      </c>
      <c r="AI2378">
        <v>28</v>
      </c>
      <c r="AJ2378">
        <v>0</v>
      </c>
      <c r="AK2378">
        <v>0</v>
      </c>
      <c r="AL2378">
        <v>0</v>
      </c>
      <c r="AM2378">
        <v>0</v>
      </c>
      <c r="AN2378">
        <v>0</v>
      </c>
      <c r="AO2378">
        <v>104</v>
      </c>
      <c r="AP2378">
        <v>409</v>
      </c>
      <c r="AQ2378">
        <v>97</v>
      </c>
      <c r="AR2378">
        <v>0</v>
      </c>
      <c r="AS2378">
        <v>37</v>
      </c>
      <c r="AT2378">
        <v>24</v>
      </c>
      <c r="AU2378">
        <v>2</v>
      </c>
      <c r="AV2378">
        <v>2</v>
      </c>
      <c r="AW2378">
        <v>8</v>
      </c>
      <c r="AX2378">
        <v>0</v>
      </c>
      <c r="AY2378">
        <v>56</v>
      </c>
      <c r="AZ2378">
        <v>95</v>
      </c>
      <c r="BA2378">
        <v>46</v>
      </c>
      <c r="BB2378">
        <v>12</v>
      </c>
      <c r="BC2378">
        <v>8</v>
      </c>
      <c r="BD2378">
        <v>0</v>
      </c>
      <c r="BE2378">
        <v>0</v>
      </c>
      <c r="BF2378">
        <v>170</v>
      </c>
      <c r="BG2378">
        <v>685</v>
      </c>
      <c r="BH2378">
        <v>0</v>
      </c>
      <c r="BI2378">
        <v>59</v>
      </c>
      <c r="BJ2378" s="2">
        <v>46132</v>
      </c>
      <c r="BK2378">
        <v>0</v>
      </c>
      <c r="BL2378" s="3" t="str">
        <f>VLOOKUP(O2378,DropDownList!$H$1:$I$7,2,FALSE)</f>
        <v>2024/25</v>
      </c>
      <c r="BM2378" s="3" t="str">
        <f t="shared" si="37"/>
        <v>VSUR</v>
      </c>
    </row>
    <row r="2379" spans="1:65" x14ac:dyDescent="0.2">
      <c r="A2379">
        <v>2026</v>
      </c>
      <c r="B2379">
        <v>4</v>
      </c>
      <c r="C2379" t="s">
        <v>216</v>
      </c>
      <c r="D2379" t="s">
        <v>230</v>
      </c>
      <c r="E2379" t="s">
        <v>42</v>
      </c>
      <c r="F2379">
        <v>9875</v>
      </c>
      <c r="G2379" t="s">
        <v>158</v>
      </c>
      <c r="H2379" t="s">
        <v>221</v>
      </c>
      <c r="I2379" t="s">
        <v>221</v>
      </c>
      <c r="J2379" s="1">
        <v>46113</v>
      </c>
      <c r="K2379" t="s">
        <v>440</v>
      </c>
      <c r="L2379">
        <v>1</v>
      </c>
      <c r="M2379" t="s">
        <v>441</v>
      </c>
      <c r="N2379" t="s">
        <v>442</v>
      </c>
      <c r="O2379" t="s">
        <v>147</v>
      </c>
      <c r="P2379" t="s">
        <v>159</v>
      </c>
      <c r="Q2379">
        <v>0</v>
      </c>
      <c r="R2379">
        <v>3</v>
      </c>
      <c r="S2379">
        <v>5738.49</v>
      </c>
      <c r="T2379">
        <v>88.92</v>
      </c>
      <c r="U2379">
        <v>0</v>
      </c>
      <c r="V2379">
        <v>0</v>
      </c>
      <c r="W2379">
        <v>0</v>
      </c>
      <c r="X2379">
        <v>0</v>
      </c>
      <c r="Y2379">
        <v>0</v>
      </c>
      <c r="Z2379">
        <v>0</v>
      </c>
      <c r="AA2379">
        <v>5649.57</v>
      </c>
      <c r="AB2379">
        <v>0</v>
      </c>
      <c r="AC2379">
        <v>0</v>
      </c>
      <c r="AD2379">
        <v>0</v>
      </c>
      <c r="AE2379">
        <v>0</v>
      </c>
      <c r="AF2379">
        <v>1</v>
      </c>
      <c r="AG2379">
        <v>0</v>
      </c>
      <c r="AH2379">
        <v>0</v>
      </c>
      <c r="AI2379">
        <v>0</v>
      </c>
      <c r="AJ2379">
        <v>0</v>
      </c>
      <c r="AK2379">
        <v>0</v>
      </c>
      <c r="AL2379">
        <v>0</v>
      </c>
      <c r="AM2379">
        <v>0</v>
      </c>
      <c r="AN2379">
        <v>0</v>
      </c>
      <c r="AO2379">
        <v>2</v>
      </c>
      <c r="AP2379">
        <v>2</v>
      </c>
      <c r="AQ2379">
        <v>2</v>
      </c>
      <c r="AR2379">
        <v>0</v>
      </c>
      <c r="AS2379">
        <v>0</v>
      </c>
      <c r="AT2379">
        <v>0</v>
      </c>
      <c r="AU2379">
        <v>0</v>
      </c>
      <c r="AV2379">
        <v>0</v>
      </c>
      <c r="AW2379">
        <v>0</v>
      </c>
      <c r="AX2379">
        <v>0</v>
      </c>
      <c r="AY2379">
        <v>0</v>
      </c>
      <c r="AZ2379">
        <v>0</v>
      </c>
      <c r="BA2379">
        <v>0</v>
      </c>
      <c r="BB2379">
        <v>0</v>
      </c>
      <c r="BC2379">
        <v>0</v>
      </c>
      <c r="BD2379">
        <v>0</v>
      </c>
      <c r="BE2379">
        <v>0</v>
      </c>
      <c r="BF2379">
        <v>0</v>
      </c>
      <c r="BG2379">
        <v>0</v>
      </c>
      <c r="BH2379">
        <v>2</v>
      </c>
      <c r="BI2379">
        <v>0</v>
      </c>
      <c r="BJ2379" s="2">
        <v>46132</v>
      </c>
      <c r="BK2379">
        <v>0</v>
      </c>
      <c r="BL2379" s="3" t="str">
        <f>VLOOKUP(O2379,DropDownList!$H$1:$I$7,2,FALSE)</f>
        <v>2024/25</v>
      </c>
      <c r="BM2379" s="3" t="str">
        <f t="shared" si="37"/>
        <v>CONF</v>
      </c>
    </row>
    <row r="2380" spans="1:65" x14ac:dyDescent="0.2">
      <c r="A2380">
        <v>2026</v>
      </c>
      <c r="B2380">
        <v>4</v>
      </c>
      <c r="C2380" t="s">
        <v>216</v>
      </c>
      <c r="D2380" t="s">
        <v>230</v>
      </c>
      <c r="E2380" t="s">
        <v>42</v>
      </c>
      <c r="F2380">
        <v>9875</v>
      </c>
      <c r="G2380" t="s">
        <v>158</v>
      </c>
      <c r="H2380" t="s">
        <v>221</v>
      </c>
      <c r="I2380" t="s">
        <v>221</v>
      </c>
      <c r="J2380" s="1">
        <v>46113</v>
      </c>
      <c r="K2380" t="s">
        <v>440</v>
      </c>
      <c r="L2380">
        <v>1</v>
      </c>
      <c r="M2380" t="s">
        <v>441</v>
      </c>
      <c r="N2380" t="s">
        <v>442</v>
      </c>
      <c r="O2380" t="s">
        <v>155</v>
      </c>
      <c r="P2380" t="s">
        <v>161</v>
      </c>
      <c r="Q2380">
        <v>310</v>
      </c>
      <c r="R2380">
        <v>144</v>
      </c>
      <c r="S2380">
        <v>2650</v>
      </c>
      <c r="T2380">
        <v>70</v>
      </c>
      <c r="U2380">
        <v>35</v>
      </c>
      <c r="V2380">
        <v>9</v>
      </c>
      <c r="W2380">
        <v>190</v>
      </c>
      <c r="X2380">
        <v>190</v>
      </c>
      <c r="Y2380">
        <v>0</v>
      </c>
      <c r="Z2380">
        <v>0</v>
      </c>
      <c r="AA2380">
        <v>2270</v>
      </c>
      <c r="AB2380">
        <v>0</v>
      </c>
      <c r="AC2380">
        <v>0</v>
      </c>
      <c r="AD2380">
        <v>9</v>
      </c>
      <c r="AE2380">
        <v>0</v>
      </c>
      <c r="AF2380">
        <v>122</v>
      </c>
      <c r="AG2380">
        <v>0</v>
      </c>
      <c r="AH2380">
        <v>5</v>
      </c>
      <c r="AI2380">
        <v>17</v>
      </c>
      <c r="AJ2380">
        <v>0</v>
      </c>
      <c r="AK2380">
        <v>0</v>
      </c>
      <c r="AL2380">
        <v>0</v>
      </c>
      <c r="AM2380">
        <v>0</v>
      </c>
      <c r="AN2380">
        <v>0</v>
      </c>
      <c r="AO2380">
        <v>82</v>
      </c>
      <c r="AP2380">
        <v>513</v>
      </c>
      <c r="AQ2380">
        <v>88</v>
      </c>
      <c r="AR2380">
        <v>0</v>
      </c>
      <c r="AS2380">
        <v>50</v>
      </c>
      <c r="AT2380">
        <v>38</v>
      </c>
      <c r="AU2380">
        <v>3</v>
      </c>
      <c r="AV2380">
        <v>2</v>
      </c>
      <c r="AW2380">
        <v>1</v>
      </c>
      <c r="AX2380">
        <v>0</v>
      </c>
      <c r="AY2380">
        <v>69</v>
      </c>
      <c r="AZ2380">
        <v>125</v>
      </c>
      <c r="BA2380">
        <v>90</v>
      </c>
      <c r="BB2380">
        <v>13</v>
      </c>
      <c r="BC2380">
        <v>5</v>
      </c>
      <c r="BD2380">
        <v>1</v>
      </c>
      <c r="BE2380">
        <v>0</v>
      </c>
      <c r="BF2380">
        <v>142</v>
      </c>
      <c r="BG2380">
        <v>310</v>
      </c>
      <c r="BH2380">
        <v>0</v>
      </c>
      <c r="BI2380">
        <v>33</v>
      </c>
      <c r="BJ2380" s="2">
        <v>46132</v>
      </c>
      <c r="BK2380">
        <v>0</v>
      </c>
      <c r="BL2380" s="3" t="str">
        <f>VLOOKUP(O2380,DropDownList!$H$1:$I$7,2,FALSE)</f>
        <v>2022/23</v>
      </c>
      <c r="BM2380" s="3" t="str">
        <f t="shared" si="37"/>
        <v>VSUR</v>
      </c>
    </row>
    <row r="2381" spans="1:65" x14ac:dyDescent="0.2">
      <c r="A2381">
        <v>2026</v>
      </c>
      <c r="B2381">
        <v>4</v>
      </c>
      <c r="C2381" t="s">
        <v>216</v>
      </c>
      <c r="D2381" t="s">
        <v>230</v>
      </c>
      <c r="E2381" t="s">
        <v>42</v>
      </c>
      <c r="F2381">
        <v>9875</v>
      </c>
      <c r="G2381" t="s">
        <v>158</v>
      </c>
      <c r="H2381" t="s">
        <v>221</v>
      </c>
      <c r="I2381" t="s">
        <v>221</v>
      </c>
      <c r="J2381" s="1">
        <v>46113</v>
      </c>
      <c r="K2381" t="s">
        <v>440</v>
      </c>
      <c r="L2381">
        <v>1</v>
      </c>
      <c r="M2381" t="s">
        <v>441</v>
      </c>
      <c r="N2381" t="s">
        <v>442</v>
      </c>
      <c r="O2381" t="s">
        <v>149</v>
      </c>
      <c r="P2381" t="s">
        <v>159</v>
      </c>
      <c r="Q2381">
        <v>4000</v>
      </c>
      <c r="R2381">
        <v>1</v>
      </c>
      <c r="S2381">
        <v>8508.6</v>
      </c>
      <c r="T2381">
        <v>0</v>
      </c>
      <c r="U2381">
        <v>1</v>
      </c>
      <c r="V2381">
        <v>0</v>
      </c>
      <c r="W2381">
        <v>0</v>
      </c>
      <c r="X2381">
        <v>0</v>
      </c>
      <c r="Y2381">
        <v>0</v>
      </c>
      <c r="Z2381">
        <v>0</v>
      </c>
      <c r="AA2381">
        <v>4508.6000000000004</v>
      </c>
      <c r="AB2381">
        <v>0</v>
      </c>
      <c r="AC2381">
        <v>0</v>
      </c>
      <c r="AD2381">
        <v>0</v>
      </c>
      <c r="AE2381">
        <v>0</v>
      </c>
      <c r="AF2381">
        <v>0</v>
      </c>
      <c r="AG2381">
        <v>1</v>
      </c>
      <c r="AH2381">
        <v>0</v>
      </c>
      <c r="AI2381">
        <v>0</v>
      </c>
      <c r="AJ2381">
        <v>0</v>
      </c>
      <c r="AK2381">
        <v>0</v>
      </c>
      <c r="AL2381">
        <v>0</v>
      </c>
      <c r="AM2381">
        <v>0</v>
      </c>
      <c r="AN2381">
        <v>0</v>
      </c>
      <c r="AO2381">
        <v>0</v>
      </c>
      <c r="AP2381">
        <v>0</v>
      </c>
      <c r="AQ2381">
        <v>0</v>
      </c>
      <c r="AR2381">
        <v>0</v>
      </c>
      <c r="AS2381">
        <v>0</v>
      </c>
      <c r="AT2381">
        <v>0</v>
      </c>
      <c r="AU2381">
        <v>0</v>
      </c>
      <c r="AV2381">
        <v>0</v>
      </c>
      <c r="AW2381">
        <v>0</v>
      </c>
      <c r="AX2381">
        <v>0</v>
      </c>
      <c r="AY2381">
        <v>0</v>
      </c>
      <c r="AZ2381">
        <v>0</v>
      </c>
      <c r="BA2381">
        <v>0</v>
      </c>
      <c r="BB2381">
        <v>0</v>
      </c>
      <c r="BC2381">
        <v>0</v>
      </c>
      <c r="BD2381">
        <v>0</v>
      </c>
      <c r="BE2381">
        <v>0</v>
      </c>
      <c r="BF2381">
        <v>0</v>
      </c>
      <c r="BG2381">
        <v>0</v>
      </c>
      <c r="BH2381">
        <v>0</v>
      </c>
      <c r="BI2381">
        <v>0</v>
      </c>
      <c r="BJ2381" s="2">
        <v>46132</v>
      </c>
      <c r="BK2381">
        <v>0</v>
      </c>
      <c r="BL2381" s="3" t="str">
        <f>VLOOKUP(O2381,DropDownList!$H$1:$I$7,2,FALSE)</f>
        <v>2025/26</v>
      </c>
      <c r="BM2381" s="3" t="str">
        <f t="shared" si="37"/>
        <v>CONF</v>
      </c>
    </row>
    <row r="2382" spans="1:65" x14ac:dyDescent="0.2">
      <c r="A2382">
        <v>2026</v>
      </c>
      <c r="B2382">
        <v>4</v>
      </c>
      <c r="C2382" t="s">
        <v>231</v>
      </c>
      <c r="D2382" t="s">
        <v>232</v>
      </c>
      <c r="E2382" t="s">
        <v>44</v>
      </c>
      <c r="F2382">
        <v>9240</v>
      </c>
      <c r="G2382" t="s">
        <v>141</v>
      </c>
      <c r="H2382" t="s">
        <v>233</v>
      </c>
      <c r="I2382" t="s">
        <v>234</v>
      </c>
      <c r="J2382" s="1">
        <v>46113</v>
      </c>
      <c r="K2382" t="s">
        <v>440</v>
      </c>
      <c r="L2382">
        <v>1</v>
      </c>
      <c r="M2382" t="s">
        <v>441</v>
      </c>
      <c r="N2382" t="s">
        <v>442</v>
      </c>
      <c r="O2382" t="s">
        <v>147</v>
      </c>
      <c r="P2382" t="s">
        <v>146</v>
      </c>
      <c r="Q2382">
        <v>197.22</v>
      </c>
      <c r="R2382">
        <v>75</v>
      </c>
      <c r="S2382">
        <v>1130</v>
      </c>
      <c r="T2382">
        <v>0</v>
      </c>
      <c r="U2382">
        <v>29</v>
      </c>
      <c r="V2382">
        <v>5</v>
      </c>
      <c r="W2382">
        <v>100</v>
      </c>
      <c r="X2382">
        <v>100</v>
      </c>
      <c r="Y2382">
        <v>0</v>
      </c>
      <c r="Z2382">
        <v>0</v>
      </c>
      <c r="AA2382">
        <v>932.78</v>
      </c>
      <c r="AB2382">
        <v>0</v>
      </c>
      <c r="AC2382">
        <v>0</v>
      </c>
      <c r="AD2382">
        <v>5</v>
      </c>
      <c r="AE2382">
        <v>0</v>
      </c>
      <c r="AF2382">
        <v>62</v>
      </c>
      <c r="AG2382">
        <v>3</v>
      </c>
      <c r="AH2382">
        <v>0</v>
      </c>
      <c r="AI2382">
        <v>10</v>
      </c>
      <c r="AJ2382">
        <v>0</v>
      </c>
      <c r="AK2382">
        <v>0</v>
      </c>
      <c r="AL2382">
        <v>0</v>
      </c>
      <c r="AM2382">
        <v>0</v>
      </c>
      <c r="AN2382">
        <v>0</v>
      </c>
      <c r="AO2382">
        <v>40</v>
      </c>
      <c r="AP2382">
        <v>146</v>
      </c>
      <c r="AQ2382">
        <v>43</v>
      </c>
      <c r="AR2382">
        <v>0</v>
      </c>
      <c r="AS2382">
        <v>10</v>
      </c>
      <c r="AT2382">
        <v>3</v>
      </c>
      <c r="AU2382">
        <v>1</v>
      </c>
      <c r="AV2382">
        <v>0</v>
      </c>
      <c r="AW2382">
        <v>0</v>
      </c>
      <c r="AX2382">
        <v>0</v>
      </c>
      <c r="AY2382">
        <v>17</v>
      </c>
      <c r="AZ2382">
        <v>28</v>
      </c>
      <c r="BA2382">
        <v>11</v>
      </c>
      <c r="BB2382">
        <v>4</v>
      </c>
      <c r="BC2382">
        <v>0</v>
      </c>
      <c r="BD2382">
        <v>3</v>
      </c>
      <c r="BE2382">
        <v>0</v>
      </c>
      <c r="BF2382">
        <v>75</v>
      </c>
      <c r="BG2382">
        <v>190</v>
      </c>
      <c r="BH2382">
        <v>0</v>
      </c>
      <c r="BI2382">
        <v>29</v>
      </c>
      <c r="BJ2382" s="2">
        <v>46132</v>
      </c>
      <c r="BK2382">
        <v>0</v>
      </c>
      <c r="BL2382" s="3" t="str">
        <f>VLOOKUP(O2382,DropDownList!$H$1:$I$7,2,FALSE)</f>
        <v>2024/25</v>
      </c>
      <c r="BM2382" s="3" t="str">
        <f t="shared" si="37"/>
        <v>VSUR</v>
      </c>
    </row>
    <row r="2383" spans="1:65" x14ac:dyDescent="0.2">
      <c r="A2383">
        <v>2026</v>
      </c>
      <c r="B2383">
        <v>4</v>
      </c>
      <c r="C2383" t="s">
        <v>231</v>
      </c>
      <c r="D2383" t="s">
        <v>232</v>
      </c>
      <c r="E2383" t="s">
        <v>44</v>
      </c>
      <c r="F2383">
        <v>9240</v>
      </c>
      <c r="G2383" t="s">
        <v>141</v>
      </c>
      <c r="H2383" t="s">
        <v>233</v>
      </c>
      <c r="I2383" t="s">
        <v>234</v>
      </c>
      <c r="J2383" s="1">
        <v>46113</v>
      </c>
      <c r="K2383" t="s">
        <v>440</v>
      </c>
      <c r="L2383">
        <v>1</v>
      </c>
      <c r="M2383" t="s">
        <v>441</v>
      </c>
      <c r="N2383" t="s">
        <v>442</v>
      </c>
      <c r="O2383" t="s">
        <v>155</v>
      </c>
      <c r="P2383" t="s">
        <v>152</v>
      </c>
      <c r="Q2383">
        <v>0</v>
      </c>
      <c r="R2383">
        <v>3</v>
      </c>
      <c r="S2383">
        <v>120</v>
      </c>
      <c r="T2383">
        <v>120</v>
      </c>
      <c r="U2383">
        <v>0</v>
      </c>
      <c r="V2383">
        <v>0</v>
      </c>
      <c r="W2383">
        <v>0</v>
      </c>
      <c r="X2383">
        <v>0</v>
      </c>
      <c r="Y2383">
        <v>0</v>
      </c>
      <c r="Z2383">
        <v>0</v>
      </c>
      <c r="AA2383">
        <v>0</v>
      </c>
      <c r="AB2383">
        <v>0</v>
      </c>
      <c r="AC2383">
        <v>0</v>
      </c>
      <c r="AD2383">
        <v>0</v>
      </c>
      <c r="AE2383">
        <v>0</v>
      </c>
      <c r="AF2383">
        <v>0</v>
      </c>
      <c r="AG2383">
        <v>0</v>
      </c>
      <c r="AH2383">
        <v>3</v>
      </c>
      <c r="AI2383">
        <v>0</v>
      </c>
      <c r="AJ2383">
        <v>0</v>
      </c>
      <c r="AK2383">
        <v>0</v>
      </c>
      <c r="AL2383">
        <v>0</v>
      </c>
      <c r="AM2383">
        <v>0</v>
      </c>
      <c r="AN2383">
        <v>0</v>
      </c>
      <c r="AO2383">
        <v>0</v>
      </c>
      <c r="AP2383">
        <v>0</v>
      </c>
      <c r="AQ2383">
        <v>0</v>
      </c>
      <c r="AR2383">
        <v>0</v>
      </c>
      <c r="AS2383">
        <v>0</v>
      </c>
      <c r="AT2383">
        <v>0</v>
      </c>
      <c r="AU2383">
        <v>0</v>
      </c>
      <c r="AV2383">
        <v>0</v>
      </c>
      <c r="AW2383">
        <v>0</v>
      </c>
      <c r="AX2383">
        <v>0</v>
      </c>
      <c r="AY2383">
        <v>0</v>
      </c>
      <c r="AZ2383">
        <v>0</v>
      </c>
      <c r="BA2383">
        <v>0</v>
      </c>
      <c r="BB2383">
        <v>0</v>
      </c>
      <c r="BC2383">
        <v>0</v>
      </c>
      <c r="BD2383">
        <v>0</v>
      </c>
      <c r="BE2383">
        <v>0</v>
      </c>
      <c r="BF2383">
        <v>0</v>
      </c>
      <c r="BG2383">
        <v>0</v>
      </c>
      <c r="BH2383">
        <v>0</v>
      </c>
      <c r="BI2383">
        <v>0</v>
      </c>
      <c r="BJ2383" s="2">
        <v>46132</v>
      </c>
      <c r="BK2383">
        <v>0</v>
      </c>
      <c r="BL2383" s="3" t="str">
        <f>VLOOKUP(O2383,DropDownList!$H$1:$I$7,2,FALSE)</f>
        <v>2022/23</v>
      </c>
      <c r="BM2383" s="3" t="str">
        <f t="shared" si="37"/>
        <v>PCOA</v>
      </c>
    </row>
    <row r="2384" spans="1:65" x14ac:dyDescent="0.2">
      <c r="A2384">
        <v>2026</v>
      </c>
      <c r="B2384">
        <v>4</v>
      </c>
      <c r="C2384" t="s">
        <v>231</v>
      </c>
      <c r="D2384" t="s">
        <v>232</v>
      </c>
      <c r="E2384" t="s">
        <v>44</v>
      </c>
      <c r="F2384">
        <v>9240</v>
      </c>
      <c r="G2384" t="s">
        <v>141</v>
      </c>
      <c r="H2384" t="s">
        <v>233</v>
      </c>
      <c r="I2384" t="s">
        <v>234</v>
      </c>
      <c r="J2384" s="1">
        <v>46113</v>
      </c>
      <c r="K2384" t="s">
        <v>440</v>
      </c>
      <c r="L2384">
        <v>1</v>
      </c>
      <c r="M2384" t="s">
        <v>441</v>
      </c>
      <c r="N2384" t="s">
        <v>442</v>
      </c>
      <c r="O2384" t="s">
        <v>155</v>
      </c>
      <c r="P2384" t="s">
        <v>151</v>
      </c>
      <c r="Q2384">
        <v>0</v>
      </c>
      <c r="R2384">
        <v>255</v>
      </c>
      <c r="S2384">
        <v>7650</v>
      </c>
      <c r="T2384">
        <v>1680</v>
      </c>
      <c r="U2384">
        <v>11</v>
      </c>
      <c r="V2384">
        <v>0</v>
      </c>
      <c r="W2384">
        <v>0</v>
      </c>
      <c r="X2384">
        <v>0</v>
      </c>
      <c r="Y2384">
        <v>0</v>
      </c>
      <c r="Z2384">
        <v>0</v>
      </c>
      <c r="AA2384">
        <v>5970</v>
      </c>
      <c r="AB2384">
        <v>0</v>
      </c>
      <c r="AC2384">
        <v>5970</v>
      </c>
      <c r="AD2384">
        <v>0</v>
      </c>
      <c r="AE2384">
        <v>0</v>
      </c>
      <c r="AF2384">
        <v>199</v>
      </c>
      <c r="AG2384">
        <v>0</v>
      </c>
      <c r="AH2384">
        <v>56</v>
      </c>
      <c r="AI2384">
        <v>0</v>
      </c>
      <c r="AJ2384">
        <v>0</v>
      </c>
      <c r="AK2384">
        <v>0</v>
      </c>
      <c r="AL2384">
        <v>0</v>
      </c>
      <c r="AM2384">
        <v>1</v>
      </c>
      <c r="AN2384">
        <v>0</v>
      </c>
      <c r="AO2384">
        <v>0</v>
      </c>
      <c r="AP2384">
        <v>0</v>
      </c>
      <c r="AQ2384">
        <v>0</v>
      </c>
      <c r="AR2384">
        <v>0</v>
      </c>
      <c r="AS2384">
        <v>0</v>
      </c>
      <c r="AT2384">
        <v>0</v>
      </c>
      <c r="AU2384">
        <v>0</v>
      </c>
      <c r="AV2384">
        <v>0</v>
      </c>
      <c r="AW2384">
        <v>0</v>
      </c>
      <c r="AX2384">
        <v>0</v>
      </c>
      <c r="AY2384">
        <v>0</v>
      </c>
      <c r="AZ2384">
        <v>0</v>
      </c>
      <c r="BA2384">
        <v>0</v>
      </c>
      <c r="BB2384">
        <v>0</v>
      </c>
      <c r="BC2384">
        <v>0</v>
      </c>
      <c r="BD2384">
        <v>0</v>
      </c>
      <c r="BE2384">
        <v>0</v>
      </c>
      <c r="BF2384">
        <v>0</v>
      </c>
      <c r="BG2384">
        <v>0</v>
      </c>
      <c r="BH2384">
        <v>0</v>
      </c>
      <c r="BI2384">
        <v>0</v>
      </c>
      <c r="BJ2384" s="2">
        <v>46132</v>
      </c>
      <c r="BK2384">
        <v>0</v>
      </c>
      <c r="BL2384" s="3" t="str">
        <f>VLOOKUP(O2384,DropDownList!$H$1:$I$7,2,FALSE)</f>
        <v>2022/23</v>
      </c>
      <c r="BM2384" s="3" t="str">
        <f t="shared" si="37"/>
        <v>PCPF</v>
      </c>
    </row>
    <row r="2385" spans="1:65" x14ac:dyDescent="0.2">
      <c r="A2385">
        <v>2026</v>
      </c>
      <c r="B2385">
        <v>4</v>
      </c>
      <c r="C2385" t="s">
        <v>231</v>
      </c>
      <c r="D2385" t="s">
        <v>232</v>
      </c>
      <c r="E2385" t="s">
        <v>44</v>
      </c>
      <c r="F2385">
        <v>9240</v>
      </c>
      <c r="G2385" t="s">
        <v>141</v>
      </c>
      <c r="H2385" t="s">
        <v>233</v>
      </c>
      <c r="I2385" t="s">
        <v>234</v>
      </c>
      <c r="J2385" s="1">
        <v>46113</v>
      </c>
      <c r="K2385" t="s">
        <v>440</v>
      </c>
      <c r="L2385">
        <v>1</v>
      </c>
      <c r="M2385" t="s">
        <v>441</v>
      </c>
      <c r="N2385" t="s">
        <v>442</v>
      </c>
      <c r="O2385" t="s">
        <v>155</v>
      </c>
      <c r="P2385" t="s">
        <v>153</v>
      </c>
      <c r="Q2385">
        <v>225</v>
      </c>
      <c r="R2385">
        <v>47</v>
      </c>
      <c r="S2385">
        <v>2115</v>
      </c>
      <c r="T2385">
        <v>401.56</v>
      </c>
      <c r="U2385">
        <v>5</v>
      </c>
      <c r="V2385">
        <v>5</v>
      </c>
      <c r="W2385">
        <v>225</v>
      </c>
      <c r="X2385">
        <v>225</v>
      </c>
      <c r="Y2385">
        <v>0</v>
      </c>
      <c r="Z2385">
        <v>0</v>
      </c>
      <c r="AA2385">
        <v>1488.44</v>
      </c>
      <c r="AB2385">
        <v>0</v>
      </c>
      <c r="AC2385">
        <v>1488.44</v>
      </c>
      <c r="AD2385">
        <v>5</v>
      </c>
      <c r="AE2385">
        <v>0</v>
      </c>
      <c r="AF2385">
        <v>32</v>
      </c>
      <c r="AG2385">
        <v>0</v>
      </c>
      <c r="AH2385">
        <v>8</v>
      </c>
      <c r="AI2385">
        <v>5</v>
      </c>
      <c r="AJ2385">
        <v>0</v>
      </c>
      <c r="AK2385">
        <v>0</v>
      </c>
      <c r="AL2385">
        <v>0</v>
      </c>
      <c r="AM2385">
        <v>0</v>
      </c>
      <c r="AN2385">
        <v>0</v>
      </c>
      <c r="AO2385">
        <v>38</v>
      </c>
      <c r="AP2385">
        <v>150</v>
      </c>
      <c r="AQ2385">
        <v>45</v>
      </c>
      <c r="AR2385">
        <v>3</v>
      </c>
      <c r="AS2385">
        <v>21</v>
      </c>
      <c r="AT2385">
        <v>2</v>
      </c>
      <c r="AU2385">
        <v>0</v>
      </c>
      <c r="AV2385">
        <v>0</v>
      </c>
      <c r="AW2385">
        <v>0</v>
      </c>
      <c r="AX2385">
        <v>0</v>
      </c>
      <c r="AY2385">
        <v>11</v>
      </c>
      <c r="AZ2385">
        <v>33</v>
      </c>
      <c r="BA2385">
        <v>21</v>
      </c>
      <c r="BB2385">
        <v>1</v>
      </c>
      <c r="BC2385">
        <v>0</v>
      </c>
      <c r="BD2385">
        <v>0</v>
      </c>
      <c r="BE2385">
        <v>0</v>
      </c>
      <c r="BF2385">
        <v>35</v>
      </c>
      <c r="BG2385">
        <v>225</v>
      </c>
      <c r="BH2385">
        <v>2</v>
      </c>
      <c r="BI2385">
        <v>3</v>
      </c>
      <c r="BJ2385" s="2">
        <v>46132</v>
      </c>
      <c r="BK2385">
        <v>0</v>
      </c>
      <c r="BL2385" s="3" t="str">
        <f>VLOOKUP(O2385,DropDownList!$H$1:$I$7,2,FALSE)</f>
        <v>2022/23</v>
      </c>
      <c r="BM2385" s="3" t="str">
        <f t="shared" si="37"/>
        <v>PREG</v>
      </c>
    </row>
    <row r="2386" spans="1:65" x14ac:dyDescent="0.2">
      <c r="A2386">
        <v>2026</v>
      </c>
      <c r="B2386">
        <v>4</v>
      </c>
      <c r="C2386" t="s">
        <v>231</v>
      </c>
      <c r="D2386" t="s">
        <v>232</v>
      </c>
      <c r="E2386" t="s">
        <v>44</v>
      </c>
      <c r="F2386">
        <v>9240</v>
      </c>
      <c r="G2386" t="s">
        <v>141</v>
      </c>
      <c r="H2386" t="s">
        <v>233</v>
      </c>
      <c r="I2386" t="s">
        <v>234</v>
      </c>
      <c r="J2386" s="1">
        <v>46113</v>
      </c>
      <c r="K2386" t="s">
        <v>440</v>
      </c>
      <c r="L2386">
        <v>1</v>
      </c>
      <c r="M2386" t="s">
        <v>441</v>
      </c>
      <c r="N2386" t="s">
        <v>442</v>
      </c>
      <c r="O2386" t="s">
        <v>155</v>
      </c>
      <c r="P2386" t="s">
        <v>148</v>
      </c>
      <c r="Q2386">
        <v>43.78</v>
      </c>
      <c r="R2386">
        <v>3</v>
      </c>
      <c r="S2386">
        <v>180</v>
      </c>
      <c r="T2386">
        <v>0</v>
      </c>
      <c r="U2386">
        <v>2</v>
      </c>
      <c r="V2386">
        <v>0</v>
      </c>
      <c r="W2386">
        <v>0</v>
      </c>
      <c r="X2386">
        <v>0</v>
      </c>
      <c r="Y2386">
        <v>0</v>
      </c>
      <c r="Z2386">
        <v>0</v>
      </c>
      <c r="AA2386">
        <v>136.22</v>
      </c>
      <c r="AB2386">
        <v>0</v>
      </c>
      <c r="AC2386">
        <v>136.22</v>
      </c>
      <c r="AD2386">
        <v>0</v>
      </c>
      <c r="AE2386">
        <v>0</v>
      </c>
      <c r="AF2386">
        <v>1</v>
      </c>
      <c r="AG2386">
        <v>2</v>
      </c>
      <c r="AH2386">
        <v>0</v>
      </c>
      <c r="AI2386">
        <v>0</v>
      </c>
      <c r="AJ2386">
        <v>0</v>
      </c>
      <c r="AK2386">
        <v>0</v>
      </c>
      <c r="AL2386">
        <v>0</v>
      </c>
      <c r="AM2386">
        <v>0</v>
      </c>
      <c r="AN2386">
        <v>0</v>
      </c>
      <c r="AO2386">
        <v>3</v>
      </c>
      <c r="AP2386">
        <v>14</v>
      </c>
      <c r="AQ2386">
        <v>3</v>
      </c>
      <c r="AR2386">
        <v>0</v>
      </c>
      <c r="AS2386">
        <v>0</v>
      </c>
      <c r="AT2386">
        <v>0</v>
      </c>
      <c r="AU2386">
        <v>0</v>
      </c>
      <c r="AV2386">
        <v>0</v>
      </c>
      <c r="AW2386">
        <v>0</v>
      </c>
      <c r="AX2386">
        <v>0</v>
      </c>
      <c r="AY2386">
        <v>5</v>
      </c>
      <c r="AZ2386">
        <v>5</v>
      </c>
      <c r="BA2386">
        <v>1</v>
      </c>
      <c r="BB2386">
        <v>0</v>
      </c>
      <c r="BC2386">
        <v>0</v>
      </c>
      <c r="BD2386">
        <v>0</v>
      </c>
      <c r="BE2386">
        <v>0</v>
      </c>
      <c r="BF2386">
        <v>3</v>
      </c>
      <c r="BG2386">
        <v>0</v>
      </c>
      <c r="BH2386">
        <v>0</v>
      </c>
      <c r="BI2386">
        <v>2</v>
      </c>
      <c r="BJ2386" s="2">
        <v>46132</v>
      </c>
      <c r="BK2386">
        <v>0</v>
      </c>
      <c r="BL2386" s="3" t="str">
        <f>VLOOKUP(O2386,DropDownList!$H$1:$I$7,2,FALSE)</f>
        <v>2022/23</v>
      </c>
      <c r="BM2386" s="3" t="str">
        <f t="shared" si="37"/>
        <v>PRAS</v>
      </c>
    </row>
    <row r="2387" spans="1:65" x14ac:dyDescent="0.2">
      <c r="A2387">
        <v>2026</v>
      </c>
      <c r="B2387">
        <v>4</v>
      </c>
      <c r="C2387" t="s">
        <v>231</v>
      </c>
      <c r="D2387" t="s">
        <v>232</v>
      </c>
      <c r="E2387" t="s">
        <v>44</v>
      </c>
      <c r="F2387">
        <v>9240</v>
      </c>
      <c r="G2387" t="s">
        <v>141</v>
      </c>
      <c r="H2387" t="s">
        <v>233</v>
      </c>
      <c r="I2387" t="s">
        <v>234</v>
      </c>
      <c r="J2387" s="1">
        <v>46113</v>
      </c>
      <c r="K2387" t="s">
        <v>440</v>
      </c>
      <c r="L2387">
        <v>1</v>
      </c>
      <c r="M2387" t="s">
        <v>441</v>
      </c>
      <c r="N2387" t="s">
        <v>442</v>
      </c>
      <c r="O2387" t="s">
        <v>155</v>
      </c>
      <c r="P2387" t="s">
        <v>146</v>
      </c>
      <c r="Q2387">
        <v>189.28</v>
      </c>
      <c r="R2387">
        <v>132</v>
      </c>
      <c r="S2387">
        <v>2180</v>
      </c>
      <c r="T2387">
        <v>95</v>
      </c>
      <c r="U2387">
        <v>36</v>
      </c>
      <c r="V2387">
        <v>4</v>
      </c>
      <c r="W2387">
        <v>39.28</v>
      </c>
      <c r="X2387">
        <v>39.28</v>
      </c>
      <c r="Y2387">
        <v>0</v>
      </c>
      <c r="Z2387">
        <v>0</v>
      </c>
      <c r="AA2387">
        <v>1895.72</v>
      </c>
      <c r="AB2387">
        <v>0</v>
      </c>
      <c r="AC2387">
        <v>0</v>
      </c>
      <c r="AD2387">
        <v>2</v>
      </c>
      <c r="AE2387">
        <v>2</v>
      </c>
      <c r="AF2387">
        <v>113</v>
      </c>
      <c r="AG2387">
        <v>2</v>
      </c>
      <c r="AH2387">
        <v>5</v>
      </c>
      <c r="AI2387">
        <v>11</v>
      </c>
      <c r="AJ2387">
        <v>0</v>
      </c>
      <c r="AK2387">
        <v>0</v>
      </c>
      <c r="AL2387">
        <v>0</v>
      </c>
      <c r="AM2387">
        <v>0</v>
      </c>
      <c r="AN2387">
        <v>0</v>
      </c>
      <c r="AO2387">
        <v>99</v>
      </c>
      <c r="AP2387">
        <v>559</v>
      </c>
      <c r="AQ2387">
        <v>100</v>
      </c>
      <c r="AR2387">
        <v>0</v>
      </c>
      <c r="AS2387">
        <v>91</v>
      </c>
      <c r="AT2387">
        <v>21</v>
      </c>
      <c r="AU2387">
        <v>10</v>
      </c>
      <c r="AV2387">
        <v>7</v>
      </c>
      <c r="AW2387">
        <v>1</v>
      </c>
      <c r="AX2387">
        <v>0</v>
      </c>
      <c r="AY2387">
        <v>78</v>
      </c>
      <c r="AZ2387">
        <v>118</v>
      </c>
      <c r="BA2387">
        <v>71</v>
      </c>
      <c r="BB2387">
        <v>12</v>
      </c>
      <c r="BC2387">
        <v>5</v>
      </c>
      <c r="BD2387">
        <v>1</v>
      </c>
      <c r="BE2387">
        <v>0</v>
      </c>
      <c r="BF2387">
        <v>131</v>
      </c>
      <c r="BG2387">
        <v>180</v>
      </c>
      <c r="BH2387">
        <v>1</v>
      </c>
      <c r="BI2387">
        <v>36</v>
      </c>
      <c r="BJ2387" s="2">
        <v>46132</v>
      </c>
      <c r="BK2387">
        <v>0</v>
      </c>
      <c r="BL2387" s="3" t="str">
        <f>VLOOKUP(O2387,DropDownList!$H$1:$I$7,2,FALSE)</f>
        <v>2022/23</v>
      </c>
      <c r="BM2387" s="3" t="str">
        <f t="shared" si="37"/>
        <v>VSUR</v>
      </c>
    </row>
    <row r="2388" spans="1:65" x14ac:dyDescent="0.2">
      <c r="A2388">
        <v>2026</v>
      </c>
      <c r="B2388">
        <v>4</v>
      </c>
      <c r="C2388" t="s">
        <v>231</v>
      </c>
      <c r="D2388" t="s">
        <v>232</v>
      </c>
      <c r="E2388" t="s">
        <v>44</v>
      </c>
      <c r="F2388">
        <v>9240</v>
      </c>
      <c r="G2388" t="s">
        <v>141</v>
      </c>
      <c r="H2388" t="s">
        <v>233</v>
      </c>
      <c r="I2388" t="s">
        <v>234</v>
      </c>
      <c r="J2388" s="1">
        <v>46113</v>
      </c>
      <c r="K2388" t="s">
        <v>440</v>
      </c>
      <c r="L2388">
        <v>1</v>
      </c>
      <c r="M2388" t="s">
        <v>441</v>
      </c>
      <c r="N2388" t="s">
        <v>442</v>
      </c>
      <c r="O2388" t="s">
        <v>156</v>
      </c>
      <c r="P2388" t="s">
        <v>154</v>
      </c>
      <c r="Q2388">
        <v>5978.29</v>
      </c>
      <c r="R2388">
        <v>87</v>
      </c>
      <c r="S2388">
        <v>25681.53</v>
      </c>
      <c r="T2388">
        <v>713.78</v>
      </c>
      <c r="U2388">
        <v>25</v>
      </c>
      <c r="V2388">
        <v>11</v>
      </c>
      <c r="W2388">
        <v>2975.28</v>
      </c>
      <c r="X2388">
        <v>2975.28</v>
      </c>
      <c r="Y2388">
        <v>0</v>
      </c>
      <c r="Z2388">
        <v>0</v>
      </c>
      <c r="AA2388">
        <v>18989.46</v>
      </c>
      <c r="AB2388">
        <v>995.91</v>
      </c>
      <c r="AC2388">
        <v>16763.55</v>
      </c>
      <c r="AD2388">
        <v>4</v>
      </c>
      <c r="AE2388">
        <v>7</v>
      </c>
      <c r="AF2388">
        <v>58</v>
      </c>
      <c r="AG2388">
        <v>14</v>
      </c>
      <c r="AH2388">
        <v>3</v>
      </c>
      <c r="AI2388">
        <v>11</v>
      </c>
      <c r="AJ2388">
        <v>0</v>
      </c>
      <c r="AK2388">
        <v>0</v>
      </c>
      <c r="AL2388">
        <v>0</v>
      </c>
      <c r="AM2388">
        <v>0</v>
      </c>
      <c r="AN2388">
        <v>0</v>
      </c>
      <c r="AO2388">
        <v>56</v>
      </c>
      <c r="AP2388">
        <v>265</v>
      </c>
      <c r="AQ2388">
        <v>57</v>
      </c>
      <c r="AR2388">
        <v>0</v>
      </c>
      <c r="AS2388">
        <v>34</v>
      </c>
      <c r="AT2388">
        <v>17</v>
      </c>
      <c r="AU2388">
        <v>10</v>
      </c>
      <c r="AV2388">
        <v>4</v>
      </c>
      <c r="AW2388">
        <v>1</v>
      </c>
      <c r="AX2388">
        <v>0</v>
      </c>
      <c r="AY2388">
        <v>29</v>
      </c>
      <c r="AZ2388">
        <v>59</v>
      </c>
      <c r="BA2388">
        <v>33</v>
      </c>
      <c r="BB2388">
        <v>2</v>
      </c>
      <c r="BC2388">
        <v>0</v>
      </c>
      <c r="BD2388">
        <v>0</v>
      </c>
      <c r="BE2388">
        <v>0</v>
      </c>
      <c r="BF2388">
        <v>86</v>
      </c>
      <c r="BG2388">
        <v>2935</v>
      </c>
      <c r="BH2388">
        <v>1</v>
      </c>
      <c r="BI2388">
        <v>25</v>
      </c>
      <c r="BJ2388" s="2">
        <v>46132</v>
      </c>
      <c r="BK2388">
        <v>0</v>
      </c>
      <c r="BL2388" s="3" t="str">
        <f>VLOOKUP(O2388,DropDownList!$H$1:$I$7,2,FALSE)</f>
        <v>2023/24</v>
      </c>
      <c r="BM2388" s="3" t="str">
        <f t="shared" si="37"/>
        <v>JP COURT</v>
      </c>
    </row>
    <row r="2389" spans="1:65" x14ac:dyDescent="0.2">
      <c r="A2389">
        <v>2026</v>
      </c>
      <c r="B2389">
        <v>4</v>
      </c>
      <c r="C2389" t="s">
        <v>231</v>
      </c>
      <c r="D2389" t="s">
        <v>232</v>
      </c>
      <c r="E2389" t="s">
        <v>44</v>
      </c>
      <c r="F2389">
        <v>9240</v>
      </c>
      <c r="G2389" t="s">
        <v>141</v>
      </c>
      <c r="H2389" t="s">
        <v>233</v>
      </c>
      <c r="I2389" t="s">
        <v>234</v>
      </c>
      <c r="J2389" s="1">
        <v>46113</v>
      </c>
      <c r="K2389" t="s">
        <v>440</v>
      </c>
      <c r="L2389">
        <v>1</v>
      </c>
      <c r="M2389" t="s">
        <v>441</v>
      </c>
      <c r="N2389" t="s">
        <v>442</v>
      </c>
      <c r="O2389" t="s">
        <v>156</v>
      </c>
      <c r="P2389" t="s">
        <v>148</v>
      </c>
      <c r="Q2389">
        <v>60</v>
      </c>
      <c r="R2389">
        <v>6</v>
      </c>
      <c r="S2389">
        <v>360</v>
      </c>
      <c r="T2389">
        <v>5</v>
      </c>
      <c r="U2389">
        <v>1</v>
      </c>
      <c r="V2389">
        <v>1</v>
      </c>
      <c r="W2389">
        <v>60</v>
      </c>
      <c r="X2389">
        <v>60</v>
      </c>
      <c r="Y2389">
        <v>0</v>
      </c>
      <c r="Z2389">
        <v>0</v>
      </c>
      <c r="AA2389">
        <v>295</v>
      </c>
      <c r="AB2389">
        <v>0</v>
      </c>
      <c r="AC2389">
        <v>295</v>
      </c>
      <c r="AD2389">
        <v>1</v>
      </c>
      <c r="AE2389">
        <v>0</v>
      </c>
      <c r="AF2389">
        <v>4</v>
      </c>
      <c r="AG2389">
        <v>0</v>
      </c>
      <c r="AH2389">
        <v>0</v>
      </c>
      <c r="AI2389">
        <v>1</v>
      </c>
      <c r="AJ2389">
        <v>0</v>
      </c>
      <c r="AK2389">
        <v>0</v>
      </c>
      <c r="AL2389">
        <v>0</v>
      </c>
      <c r="AM2389">
        <v>0</v>
      </c>
      <c r="AN2389">
        <v>0</v>
      </c>
      <c r="AO2389">
        <v>3</v>
      </c>
      <c r="AP2389">
        <v>6</v>
      </c>
      <c r="AQ2389">
        <v>4</v>
      </c>
      <c r="AR2389">
        <v>0</v>
      </c>
      <c r="AS2389">
        <v>0</v>
      </c>
      <c r="AT2389">
        <v>0</v>
      </c>
      <c r="AU2389">
        <v>0</v>
      </c>
      <c r="AV2389">
        <v>0</v>
      </c>
      <c r="AW2389">
        <v>0</v>
      </c>
      <c r="AX2389">
        <v>0</v>
      </c>
      <c r="AY2389">
        <v>0</v>
      </c>
      <c r="AZ2389">
        <v>1</v>
      </c>
      <c r="BA2389">
        <v>1</v>
      </c>
      <c r="BB2389">
        <v>0</v>
      </c>
      <c r="BC2389">
        <v>0</v>
      </c>
      <c r="BD2389">
        <v>0</v>
      </c>
      <c r="BE2389">
        <v>0</v>
      </c>
      <c r="BF2389">
        <v>3</v>
      </c>
      <c r="BG2389">
        <v>60</v>
      </c>
      <c r="BH2389">
        <v>1</v>
      </c>
      <c r="BI2389">
        <v>1</v>
      </c>
      <c r="BJ2389" s="2">
        <v>46132</v>
      </c>
      <c r="BK2389">
        <v>0</v>
      </c>
      <c r="BL2389" s="3" t="str">
        <f>VLOOKUP(O2389,DropDownList!$H$1:$I$7,2,FALSE)</f>
        <v>2023/24</v>
      </c>
      <c r="BM2389" s="3" t="str">
        <f t="shared" si="37"/>
        <v>PRAS</v>
      </c>
    </row>
    <row r="2390" spans="1:65" x14ac:dyDescent="0.2">
      <c r="A2390">
        <v>2026</v>
      </c>
      <c r="B2390">
        <v>4</v>
      </c>
      <c r="C2390" t="s">
        <v>231</v>
      </c>
      <c r="D2390" t="s">
        <v>232</v>
      </c>
      <c r="E2390" t="s">
        <v>44</v>
      </c>
      <c r="F2390">
        <v>9240</v>
      </c>
      <c r="G2390" t="s">
        <v>141</v>
      </c>
      <c r="H2390" t="s">
        <v>233</v>
      </c>
      <c r="I2390" t="s">
        <v>234</v>
      </c>
      <c r="J2390" s="1">
        <v>46113</v>
      </c>
      <c r="K2390" t="s">
        <v>440</v>
      </c>
      <c r="L2390">
        <v>1</v>
      </c>
      <c r="M2390" t="s">
        <v>441</v>
      </c>
      <c r="N2390" t="s">
        <v>442</v>
      </c>
      <c r="O2390" t="s">
        <v>156</v>
      </c>
      <c r="P2390" t="s">
        <v>152</v>
      </c>
      <c r="Q2390">
        <v>0</v>
      </c>
      <c r="R2390">
        <v>12</v>
      </c>
      <c r="S2390">
        <v>480</v>
      </c>
      <c r="T2390">
        <v>240</v>
      </c>
      <c r="U2390">
        <v>0</v>
      </c>
      <c r="V2390">
        <v>0</v>
      </c>
      <c r="W2390">
        <v>0</v>
      </c>
      <c r="X2390">
        <v>0</v>
      </c>
      <c r="Y2390">
        <v>0</v>
      </c>
      <c r="Z2390">
        <v>0</v>
      </c>
      <c r="AA2390">
        <v>240</v>
      </c>
      <c r="AB2390">
        <v>0</v>
      </c>
      <c r="AC2390">
        <v>240</v>
      </c>
      <c r="AD2390">
        <v>0</v>
      </c>
      <c r="AE2390">
        <v>0</v>
      </c>
      <c r="AF2390">
        <v>6</v>
      </c>
      <c r="AG2390">
        <v>0</v>
      </c>
      <c r="AH2390">
        <v>6</v>
      </c>
      <c r="AI2390">
        <v>0</v>
      </c>
      <c r="AJ2390">
        <v>0</v>
      </c>
      <c r="AK2390">
        <v>0</v>
      </c>
      <c r="AL2390">
        <v>0</v>
      </c>
      <c r="AM2390">
        <v>0</v>
      </c>
      <c r="AN2390">
        <v>0</v>
      </c>
      <c r="AO2390">
        <v>0</v>
      </c>
      <c r="AP2390">
        <v>0</v>
      </c>
      <c r="AQ2390">
        <v>0</v>
      </c>
      <c r="AR2390">
        <v>0</v>
      </c>
      <c r="AS2390">
        <v>0</v>
      </c>
      <c r="AT2390">
        <v>0</v>
      </c>
      <c r="AU2390">
        <v>0</v>
      </c>
      <c r="AV2390">
        <v>0</v>
      </c>
      <c r="AW2390">
        <v>0</v>
      </c>
      <c r="AX2390">
        <v>0</v>
      </c>
      <c r="AY2390">
        <v>0</v>
      </c>
      <c r="AZ2390">
        <v>0</v>
      </c>
      <c r="BA2390">
        <v>0</v>
      </c>
      <c r="BB2390">
        <v>0</v>
      </c>
      <c r="BC2390">
        <v>0</v>
      </c>
      <c r="BD2390">
        <v>0</v>
      </c>
      <c r="BE2390">
        <v>0</v>
      </c>
      <c r="BF2390">
        <v>0</v>
      </c>
      <c r="BG2390">
        <v>0</v>
      </c>
      <c r="BH2390">
        <v>0</v>
      </c>
      <c r="BI2390">
        <v>0</v>
      </c>
      <c r="BJ2390" s="2">
        <v>46132</v>
      </c>
      <c r="BK2390">
        <v>0</v>
      </c>
      <c r="BL2390" s="3" t="str">
        <f>VLOOKUP(O2390,DropDownList!$H$1:$I$7,2,FALSE)</f>
        <v>2023/24</v>
      </c>
      <c r="BM2390" s="3" t="str">
        <f t="shared" si="37"/>
        <v>PCOA</v>
      </c>
    </row>
    <row r="2391" spans="1:65" x14ac:dyDescent="0.2">
      <c r="A2391">
        <v>2026</v>
      </c>
      <c r="B2391">
        <v>4</v>
      </c>
      <c r="C2391" t="s">
        <v>231</v>
      </c>
      <c r="D2391" t="s">
        <v>232</v>
      </c>
      <c r="E2391" t="s">
        <v>44</v>
      </c>
      <c r="F2391">
        <v>9240</v>
      </c>
      <c r="G2391" t="s">
        <v>141</v>
      </c>
      <c r="H2391" t="s">
        <v>233</v>
      </c>
      <c r="I2391" t="s">
        <v>234</v>
      </c>
      <c r="J2391" s="1">
        <v>46113</v>
      </c>
      <c r="K2391" t="s">
        <v>440</v>
      </c>
      <c r="L2391">
        <v>1</v>
      </c>
      <c r="M2391" t="s">
        <v>441</v>
      </c>
      <c r="N2391" t="s">
        <v>442</v>
      </c>
      <c r="O2391" t="s">
        <v>156</v>
      </c>
      <c r="P2391" t="s">
        <v>151</v>
      </c>
      <c r="Q2391">
        <v>0</v>
      </c>
      <c r="R2391">
        <v>136</v>
      </c>
      <c r="S2391">
        <v>4080</v>
      </c>
      <c r="T2391">
        <v>510</v>
      </c>
      <c r="U2391">
        <v>4</v>
      </c>
      <c r="V2391">
        <v>0</v>
      </c>
      <c r="W2391">
        <v>0</v>
      </c>
      <c r="X2391">
        <v>0</v>
      </c>
      <c r="Y2391">
        <v>0</v>
      </c>
      <c r="Z2391">
        <v>0</v>
      </c>
      <c r="AA2391">
        <v>3570</v>
      </c>
      <c r="AB2391">
        <v>0</v>
      </c>
      <c r="AC2391">
        <v>3570</v>
      </c>
      <c r="AD2391">
        <v>0</v>
      </c>
      <c r="AE2391">
        <v>0</v>
      </c>
      <c r="AF2391">
        <v>119</v>
      </c>
      <c r="AG2391">
        <v>0</v>
      </c>
      <c r="AH2391">
        <v>17</v>
      </c>
      <c r="AI2391">
        <v>0</v>
      </c>
      <c r="AJ2391">
        <v>0</v>
      </c>
      <c r="AK2391">
        <v>0</v>
      </c>
      <c r="AL2391">
        <v>0</v>
      </c>
      <c r="AM2391">
        <v>4</v>
      </c>
      <c r="AN2391">
        <v>0</v>
      </c>
      <c r="AO2391">
        <v>0</v>
      </c>
      <c r="AP2391">
        <v>0</v>
      </c>
      <c r="AQ2391">
        <v>0</v>
      </c>
      <c r="AR2391">
        <v>0</v>
      </c>
      <c r="AS2391">
        <v>0</v>
      </c>
      <c r="AT2391">
        <v>0</v>
      </c>
      <c r="AU2391">
        <v>0</v>
      </c>
      <c r="AV2391">
        <v>0</v>
      </c>
      <c r="AW2391">
        <v>0</v>
      </c>
      <c r="AX2391">
        <v>0</v>
      </c>
      <c r="AY2391">
        <v>0</v>
      </c>
      <c r="AZ2391">
        <v>0</v>
      </c>
      <c r="BA2391">
        <v>0</v>
      </c>
      <c r="BB2391">
        <v>0</v>
      </c>
      <c r="BC2391">
        <v>0</v>
      </c>
      <c r="BD2391">
        <v>0</v>
      </c>
      <c r="BE2391">
        <v>0</v>
      </c>
      <c r="BF2391">
        <v>0</v>
      </c>
      <c r="BG2391">
        <v>0</v>
      </c>
      <c r="BH2391">
        <v>0</v>
      </c>
      <c r="BI2391">
        <v>0</v>
      </c>
      <c r="BJ2391" s="2">
        <v>46132</v>
      </c>
      <c r="BK2391">
        <v>0</v>
      </c>
      <c r="BL2391" s="3" t="str">
        <f>VLOOKUP(O2391,DropDownList!$H$1:$I$7,2,FALSE)</f>
        <v>2023/24</v>
      </c>
      <c r="BM2391" s="3" t="str">
        <f t="shared" si="37"/>
        <v>PCPF</v>
      </c>
    </row>
    <row r="2392" spans="1:65" x14ac:dyDescent="0.2">
      <c r="A2392">
        <v>2026</v>
      </c>
      <c r="B2392">
        <v>4</v>
      </c>
      <c r="C2392" t="s">
        <v>231</v>
      </c>
      <c r="D2392" t="s">
        <v>232</v>
      </c>
      <c r="E2392" t="s">
        <v>44</v>
      </c>
      <c r="F2392">
        <v>9240</v>
      </c>
      <c r="G2392" t="s">
        <v>141</v>
      </c>
      <c r="H2392" t="s">
        <v>233</v>
      </c>
      <c r="I2392" t="s">
        <v>234</v>
      </c>
      <c r="J2392" s="1">
        <v>46113</v>
      </c>
      <c r="K2392" t="s">
        <v>440</v>
      </c>
      <c r="L2392">
        <v>1</v>
      </c>
      <c r="M2392" t="s">
        <v>441</v>
      </c>
      <c r="N2392" t="s">
        <v>442</v>
      </c>
      <c r="O2392" t="s">
        <v>156</v>
      </c>
      <c r="P2392" t="s">
        <v>153</v>
      </c>
      <c r="Q2392">
        <v>45</v>
      </c>
      <c r="R2392">
        <v>6</v>
      </c>
      <c r="S2392">
        <v>270</v>
      </c>
      <c r="T2392">
        <v>0</v>
      </c>
      <c r="U2392">
        <v>1</v>
      </c>
      <c r="V2392">
        <v>1</v>
      </c>
      <c r="W2392">
        <v>45</v>
      </c>
      <c r="X2392">
        <v>45</v>
      </c>
      <c r="Y2392">
        <v>0</v>
      </c>
      <c r="Z2392">
        <v>0</v>
      </c>
      <c r="AA2392">
        <v>225</v>
      </c>
      <c r="AB2392">
        <v>0</v>
      </c>
      <c r="AC2392">
        <v>225</v>
      </c>
      <c r="AD2392">
        <v>1</v>
      </c>
      <c r="AE2392">
        <v>0</v>
      </c>
      <c r="AF2392">
        <v>5</v>
      </c>
      <c r="AG2392">
        <v>0</v>
      </c>
      <c r="AH2392">
        <v>0</v>
      </c>
      <c r="AI2392">
        <v>1</v>
      </c>
      <c r="AJ2392">
        <v>0</v>
      </c>
      <c r="AK2392">
        <v>0</v>
      </c>
      <c r="AL2392">
        <v>0</v>
      </c>
      <c r="AM2392">
        <v>0</v>
      </c>
      <c r="AN2392">
        <v>0</v>
      </c>
      <c r="AO2392">
        <v>6</v>
      </c>
      <c r="AP2392">
        <v>33</v>
      </c>
      <c r="AQ2392">
        <v>9</v>
      </c>
      <c r="AR2392">
        <v>1</v>
      </c>
      <c r="AS2392">
        <v>7</v>
      </c>
      <c r="AT2392">
        <v>0</v>
      </c>
      <c r="AU2392">
        <v>0</v>
      </c>
      <c r="AV2392">
        <v>0</v>
      </c>
      <c r="AW2392">
        <v>0</v>
      </c>
      <c r="AX2392">
        <v>0</v>
      </c>
      <c r="AY2392">
        <v>1</v>
      </c>
      <c r="AZ2392">
        <v>6</v>
      </c>
      <c r="BA2392">
        <v>4</v>
      </c>
      <c r="BB2392">
        <v>1</v>
      </c>
      <c r="BC2392">
        <v>0</v>
      </c>
      <c r="BD2392">
        <v>0</v>
      </c>
      <c r="BE2392">
        <v>0</v>
      </c>
      <c r="BF2392">
        <v>5</v>
      </c>
      <c r="BG2392">
        <v>45</v>
      </c>
      <c r="BH2392">
        <v>0</v>
      </c>
      <c r="BI2392">
        <v>1</v>
      </c>
      <c r="BJ2392" s="2">
        <v>46132</v>
      </c>
      <c r="BK2392">
        <v>0</v>
      </c>
      <c r="BL2392" s="3" t="str">
        <f>VLOOKUP(O2392,DropDownList!$H$1:$I$7,2,FALSE)</f>
        <v>2023/24</v>
      </c>
      <c r="BM2392" s="3" t="str">
        <f t="shared" si="37"/>
        <v>PREG</v>
      </c>
    </row>
    <row r="2393" spans="1:65" x14ac:dyDescent="0.2">
      <c r="A2393">
        <v>2026</v>
      </c>
      <c r="B2393">
        <v>4</v>
      </c>
      <c r="C2393" t="s">
        <v>231</v>
      </c>
      <c r="D2393" t="s">
        <v>232</v>
      </c>
      <c r="E2393" t="s">
        <v>44</v>
      </c>
      <c r="F2393">
        <v>9240</v>
      </c>
      <c r="G2393" t="s">
        <v>141</v>
      </c>
      <c r="H2393" t="s">
        <v>233</v>
      </c>
      <c r="I2393" t="s">
        <v>234</v>
      </c>
      <c r="J2393" s="1">
        <v>46113</v>
      </c>
      <c r="K2393" t="s">
        <v>440</v>
      </c>
      <c r="L2393">
        <v>1</v>
      </c>
      <c r="M2393" t="s">
        <v>441</v>
      </c>
      <c r="N2393" t="s">
        <v>442</v>
      </c>
      <c r="O2393" t="s">
        <v>156</v>
      </c>
      <c r="P2393" t="s">
        <v>146</v>
      </c>
      <c r="Q2393">
        <v>190</v>
      </c>
      <c r="R2393">
        <v>85</v>
      </c>
      <c r="S2393">
        <v>1450</v>
      </c>
      <c r="T2393">
        <v>40</v>
      </c>
      <c r="U2393">
        <v>24</v>
      </c>
      <c r="V2393">
        <v>4</v>
      </c>
      <c r="W2393">
        <v>70</v>
      </c>
      <c r="X2393">
        <v>70</v>
      </c>
      <c r="Y2393">
        <v>0</v>
      </c>
      <c r="Z2393">
        <v>0</v>
      </c>
      <c r="AA2393">
        <v>1220</v>
      </c>
      <c r="AB2393">
        <v>0</v>
      </c>
      <c r="AC2393">
        <v>0</v>
      </c>
      <c r="AD2393">
        <v>4</v>
      </c>
      <c r="AE2393">
        <v>0</v>
      </c>
      <c r="AF2393">
        <v>70</v>
      </c>
      <c r="AG2393">
        <v>0</v>
      </c>
      <c r="AH2393">
        <v>3</v>
      </c>
      <c r="AI2393">
        <v>12</v>
      </c>
      <c r="AJ2393">
        <v>0</v>
      </c>
      <c r="AK2393">
        <v>0</v>
      </c>
      <c r="AL2393">
        <v>0</v>
      </c>
      <c r="AM2393">
        <v>0</v>
      </c>
      <c r="AN2393">
        <v>0</v>
      </c>
      <c r="AO2393">
        <v>54</v>
      </c>
      <c r="AP2393">
        <v>250</v>
      </c>
      <c r="AQ2393">
        <v>53</v>
      </c>
      <c r="AR2393">
        <v>0</v>
      </c>
      <c r="AS2393">
        <v>30</v>
      </c>
      <c r="AT2393">
        <v>17</v>
      </c>
      <c r="AU2393">
        <v>10</v>
      </c>
      <c r="AV2393">
        <v>4</v>
      </c>
      <c r="AW2393">
        <v>1</v>
      </c>
      <c r="AX2393">
        <v>0</v>
      </c>
      <c r="AY2393">
        <v>29</v>
      </c>
      <c r="AZ2393">
        <v>56</v>
      </c>
      <c r="BA2393">
        <v>30</v>
      </c>
      <c r="BB2393">
        <v>2</v>
      </c>
      <c r="BC2393">
        <v>0</v>
      </c>
      <c r="BD2393">
        <v>0</v>
      </c>
      <c r="BE2393">
        <v>0</v>
      </c>
      <c r="BF2393">
        <v>84</v>
      </c>
      <c r="BG2393">
        <v>190</v>
      </c>
      <c r="BH2393">
        <v>0</v>
      </c>
      <c r="BI2393">
        <v>24</v>
      </c>
      <c r="BJ2393" s="2">
        <v>46132</v>
      </c>
      <c r="BK2393">
        <v>0</v>
      </c>
      <c r="BL2393" s="3" t="str">
        <f>VLOOKUP(O2393,DropDownList!$H$1:$I$7,2,FALSE)</f>
        <v>2023/24</v>
      </c>
      <c r="BM2393" s="3" t="str">
        <f t="shared" si="37"/>
        <v>VSUR</v>
      </c>
    </row>
    <row r="2394" spans="1:65" x14ac:dyDescent="0.2">
      <c r="A2394">
        <v>2026</v>
      </c>
      <c r="B2394">
        <v>4</v>
      </c>
      <c r="C2394" t="s">
        <v>231</v>
      </c>
      <c r="D2394" t="s">
        <v>232</v>
      </c>
      <c r="E2394" t="s">
        <v>44</v>
      </c>
      <c r="F2394">
        <v>9240</v>
      </c>
      <c r="G2394" t="s">
        <v>141</v>
      </c>
      <c r="H2394" t="s">
        <v>233</v>
      </c>
      <c r="I2394" t="s">
        <v>234</v>
      </c>
      <c r="J2394" s="1">
        <v>46113</v>
      </c>
      <c r="K2394" t="s">
        <v>440</v>
      </c>
      <c r="L2394">
        <v>1</v>
      </c>
      <c r="M2394" t="s">
        <v>441</v>
      </c>
      <c r="N2394" t="s">
        <v>442</v>
      </c>
      <c r="O2394" t="s">
        <v>155</v>
      </c>
      <c r="P2394" t="s">
        <v>150</v>
      </c>
      <c r="Q2394">
        <v>4012.1</v>
      </c>
      <c r="R2394">
        <v>172</v>
      </c>
      <c r="S2394">
        <v>27697.57</v>
      </c>
      <c r="T2394">
        <v>2956.28</v>
      </c>
      <c r="U2394">
        <v>34</v>
      </c>
      <c r="V2394">
        <v>12</v>
      </c>
      <c r="W2394">
        <v>1624.04</v>
      </c>
      <c r="X2394">
        <v>1624.04</v>
      </c>
      <c r="Y2394">
        <v>157</v>
      </c>
      <c r="Z2394">
        <v>24741.29</v>
      </c>
      <c r="AA2394">
        <v>20729.189999999999</v>
      </c>
      <c r="AB2394">
        <v>8029.57</v>
      </c>
      <c r="AC2394">
        <v>12699.62</v>
      </c>
      <c r="AD2394">
        <v>8</v>
      </c>
      <c r="AE2394">
        <v>4</v>
      </c>
      <c r="AF2394">
        <v>117</v>
      </c>
      <c r="AG2394">
        <v>18</v>
      </c>
      <c r="AH2394">
        <v>15</v>
      </c>
      <c r="AI2394">
        <v>16</v>
      </c>
      <c r="AJ2394">
        <v>34</v>
      </c>
      <c r="AK2394">
        <v>18</v>
      </c>
      <c r="AL2394">
        <v>1</v>
      </c>
      <c r="AM2394">
        <v>5</v>
      </c>
      <c r="AN2394">
        <v>1</v>
      </c>
      <c r="AO2394">
        <v>121</v>
      </c>
      <c r="AP2394">
        <v>592</v>
      </c>
      <c r="AQ2394">
        <v>128</v>
      </c>
      <c r="AR2394">
        <v>11</v>
      </c>
      <c r="AS2394">
        <v>82</v>
      </c>
      <c r="AT2394">
        <v>8</v>
      </c>
      <c r="AU2394">
        <v>5</v>
      </c>
      <c r="AV2394">
        <v>3</v>
      </c>
      <c r="AW2394">
        <v>0</v>
      </c>
      <c r="AX2394">
        <v>0</v>
      </c>
      <c r="AY2394">
        <v>89</v>
      </c>
      <c r="AZ2394">
        <v>149</v>
      </c>
      <c r="BA2394">
        <v>83</v>
      </c>
      <c r="BB2394">
        <v>12</v>
      </c>
      <c r="BC2394">
        <v>8</v>
      </c>
      <c r="BD2394">
        <v>0</v>
      </c>
      <c r="BE2394">
        <v>0</v>
      </c>
      <c r="BF2394">
        <v>117</v>
      </c>
      <c r="BG2394">
        <v>2669.24</v>
      </c>
      <c r="BH2394">
        <v>6</v>
      </c>
      <c r="BI2394">
        <v>34</v>
      </c>
      <c r="BJ2394" s="2">
        <v>46132</v>
      </c>
      <c r="BK2394">
        <v>0</v>
      </c>
      <c r="BL2394" s="3" t="str">
        <f>VLOOKUP(O2394,DropDownList!$H$1:$I$7,2,FALSE)</f>
        <v>2022/23</v>
      </c>
      <c r="BM2394" s="3" t="str">
        <f t="shared" si="37"/>
        <v>FISCAL FINES</v>
      </c>
    </row>
    <row r="2395" spans="1:65" x14ac:dyDescent="0.2">
      <c r="A2395">
        <v>2026</v>
      </c>
      <c r="B2395">
        <v>4</v>
      </c>
      <c r="C2395" t="s">
        <v>231</v>
      </c>
      <c r="D2395" t="s">
        <v>232</v>
      </c>
      <c r="E2395" t="s">
        <v>44</v>
      </c>
      <c r="F2395">
        <v>9240</v>
      </c>
      <c r="G2395" t="s">
        <v>141</v>
      </c>
      <c r="H2395" t="s">
        <v>233</v>
      </c>
      <c r="I2395" t="s">
        <v>234</v>
      </c>
      <c r="J2395" s="1">
        <v>46113</v>
      </c>
      <c r="K2395" t="s">
        <v>440</v>
      </c>
      <c r="L2395">
        <v>1</v>
      </c>
      <c r="M2395" t="s">
        <v>441</v>
      </c>
      <c r="N2395" t="s">
        <v>442</v>
      </c>
      <c r="O2395" t="s">
        <v>147</v>
      </c>
      <c r="P2395" t="s">
        <v>150</v>
      </c>
      <c r="Q2395">
        <v>6644.98</v>
      </c>
      <c r="R2395">
        <v>142</v>
      </c>
      <c r="S2395">
        <v>18776.330000000002</v>
      </c>
      <c r="T2395">
        <v>3208.35</v>
      </c>
      <c r="U2395">
        <v>49</v>
      </c>
      <c r="V2395">
        <v>11</v>
      </c>
      <c r="W2395">
        <v>1715.45</v>
      </c>
      <c r="X2395">
        <v>1715.45</v>
      </c>
      <c r="Y2395">
        <v>117</v>
      </c>
      <c r="Z2395">
        <v>15567.98</v>
      </c>
      <c r="AA2395">
        <v>8923</v>
      </c>
      <c r="AB2395">
        <v>1810.16</v>
      </c>
      <c r="AC2395">
        <v>7112.84</v>
      </c>
      <c r="AD2395">
        <v>9</v>
      </c>
      <c r="AE2395">
        <v>2</v>
      </c>
      <c r="AF2395">
        <v>68</v>
      </c>
      <c r="AG2395">
        <v>17</v>
      </c>
      <c r="AH2395">
        <v>25</v>
      </c>
      <c r="AI2395">
        <v>32</v>
      </c>
      <c r="AJ2395">
        <v>23</v>
      </c>
      <c r="AK2395">
        <v>16</v>
      </c>
      <c r="AL2395">
        <v>1</v>
      </c>
      <c r="AM2395">
        <v>16</v>
      </c>
      <c r="AN2395">
        <v>0</v>
      </c>
      <c r="AO2395">
        <v>91</v>
      </c>
      <c r="AP2395">
        <v>324</v>
      </c>
      <c r="AQ2395">
        <v>96</v>
      </c>
      <c r="AR2395">
        <v>13</v>
      </c>
      <c r="AS2395">
        <v>15</v>
      </c>
      <c r="AT2395">
        <v>0</v>
      </c>
      <c r="AU2395">
        <v>0</v>
      </c>
      <c r="AV2395">
        <v>0</v>
      </c>
      <c r="AW2395">
        <v>0</v>
      </c>
      <c r="AX2395">
        <v>0</v>
      </c>
      <c r="AY2395">
        <v>60</v>
      </c>
      <c r="AZ2395">
        <v>85</v>
      </c>
      <c r="BA2395">
        <v>27</v>
      </c>
      <c r="BB2395">
        <v>3</v>
      </c>
      <c r="BC2395">
        <v>1</v>
      </c>
      <c r="BD2395">
        <v>0</v>
      </c>
      <c r="BE2395">
        <v>0</v>
      </c>
      <c r="BF2395">
        <v>88</v>
      </c>
      <c r="BG2395">
        <v>4950.04</v>
      </c>
      <c r="BH2395">
        <v>0</v>
      </c>
      <c r="BI2395">
        <v>49</v>
      </c>
      <c r="BJ2395" s="2">
        <v>46132</v>
      </c>
      <c r="BK2395">
        <v>0</v>
      </c>
      <c r="BL2395" s="3" t="str">
        <f>VLOOKUP(O2395,DropDownList!$H$1:$I$7,2,FALSE)</f>
        <v>2024/25</v>
      </c>
      <c r="BM2395" s="3" t="str">
        <f t="shared" si="37"/>
        <v>FISCAL FINES</v>
      </c>
    </row>
    <row r="2396" spans="1:65" x14ac:dyDescent="0.2">
      <c r="A2396">
        <v>2026</v>
      </c>
      <c r="B2396">
        <v>4</v>
      </c>
      <c r="C2396" t="s">
        <v>231</v>
      </c>
      <c r="D2396" t="s">
        <v>232</v>
      </c>
      <c r="E2396" t="s">
        <v>44</v>
      </c>
      <c r="F2396">
        <v>9240</v>
      </c>
      <c r="G2396" t="s">
        <v>141</v>
      </c>
      <c r="H2396" t="s">
        <v>233</v>
      </c>
      <c r="I2396" t="s">
        <v>234</v>
      </c>
      <c r="J2396" s="1">
        <v>46113</v>
      </c>
      <c r="K2396" t="s">
        <v>440</v>
      </c>
      <c r="L2396">
        <v>1</v>
      </c>
      <c r="M2396" t="s">
        <v>441</v>
      </c>
      <c r="N2396" t="s">
        <v>442</v>
      </c>
      <c r="O2396" t="s">
        <v>147</v>
      </c>
      <c r="P2396" t="s">
        <v>154</v>
      </c>
      <c r="Q2396">
        <v>5535.44</v>
      </c>
      <c r="R2396">
        <v>75</v>
      </c>
      <c r="S2396">
        <v>18679</v>
      </c>
      <c r="T2396">
        <v>0</v>
      </c>
      <c r="U2396">
        <v>29</v>
      </c>
      <c r="V2396">
        <v>14</v>
      </c>
      <c r="W2396">
        <v>2546.1</v>
      </c>
      <c r="X2396">
        <v>2546.1</v>
      </c>
      <c r="Y2396">
        <v>0</v>
      </c>
      <c r="Z2396">
        <v>0</v>
      </c>
      <c r="AA2396">
        <v>13143.56</v>
      </c>
      <c r="AB2396">
        <v>90</v>
      </c>
      <c r="AC2396">
        <v>12120.78</v>
      </c>
      <c r="AD2396">
        <v>5</v>
      </c>
      <c r="AE2396">
        <v>9</v>
      </c>
      <c r="AF2396">
        <v>46</v>
      </c>
      <c r="AG2396">
        <v>19</v>
      </c>
      <c r="AH2396">
        <v>0</v>
      </c>
      <c r="AI2396">
        <v>10</v>
      </c>
      <c r="AJ2396">
        <v>0</v>
      </c>
      <c r="AK2396">
        <v>0</v>
      </c>
      <c r="AL2396">
        <v>0</v>
      </c>
      <c r="AM2396">
        <v>0</v>
      </c>
      <c r="AN2396">
        <v>0</v>
      </c>
      <c r="AO2396">
        <v>40</v>
      </c>
      <c r="AP2396">
        <v>146</v>
      </c>
      <c r="AQ2396">
        <v>43</v>
      </c>
      <c r="AR2396">
        <v>0</v>
      </c>
      <c r="AS2396">
        <v>10</v>
      </c>
      <c r="AT2396">
        <v>3</v>
      </c>
      <c r="AU2396">
        <v>1</v>
      </c>
      <c r="AV2396">
        <v>0</v>
      </c>
      <c r="AW2396">
        <v>0</v>
      </c>
      <c r="AX2396">
        <v>0</v>
      </c>
      <c r="AY2396">
        <v>17</v>
      </c>
      <c r="AZ2396">
        <v>28</v>
      </c>
      <c r="BA2396">
        <v>11</v>
      </c>
      <c r="BB2396">
        <v>4</v>
      </c>
      <c r="BC2396">
        <v>0</v>
      </c>
      <c r="BD2396">
        <v>3</v>
      </c>
      <c r="BE2396">
        <v>0</v>
      </c>
      <c r="BF2396">
        <v>75</v>
      </c>
      <c r="BG2396">
        <v>3016</v>
      </c>
      <c r="BH2396">
        <v>0</v>
      </c>
      <c r="BI2396">
        <v>29</v>
      </c>
      <c r="BJ2396" s="2">
        <v>46132</v>
      </c>
      <c r="BK2396">
        <v>0</v>
      </c>
      <c r="BL2396" s="3" t="str">
        <f>VLOOKUP(O2396,DropDownList!$H$1:$I$7,2,FALSE)</f>
        <v>2024/25</v>
      </c>
      <c r="BM2396" s="3" t="str">
        <f t="shared" si="37"/>
        <v>JP COURT</v>
      </c>
    </row>
    <row r="2397" spans="1:65" x14ac:dyDescent="0.2">
      <c r="A2397">
        <v>2026</v>
      </c>
      <c r="B2397">
        <v>4</v>
      </c>
      <c r="C2397" t="s">
        <v>231</v>
      </c>
      <c r="D2397" t="s">
        <v>232</v>
      </c>
      <c r="E2397" t="s">
        <v>44</v>
      </c>
      <c r="F2397">
        <v>9240</v>
      </c>
      <c r="G2397" t="s">
        <v>141</v>
      </c>
      <c r="H2397" t="s">
        <v>233</v>
      </c>
      <c r="I2397" t="s">
        <v>234</v>
      </c>
      <c r="J2397" s="1">
        <v>46113</v>
      </c>
      <c r="K2397" t="s">
        <v>440</v>
      </c>
      <c r="L2397">
        <v>1</v>
      </c>
      <c r="M2397" t="s">
        <v>441</v>
      </c>
      <c r="N2397" t="s">
        <v>442</v>
      </c>
      <c r="O2397" t="s">
        <v>147</v>
      </c>
      <c r="P2397" t="s">
        <v>148</v>
      </c>
      <c r="Q2397">
        <v>0</v>
      </c>
      <c r="R2397">
        <v>1</v>
      </c>
      <c r="S2397">
        <v>60</v>
      </c>
      <c r="T2397">
        <v>60</v>
      </c>
      <c r="U2397">
        <v>0</v>
      </c>
      <c r="V2397">
        <v>0</v>
      </c>
      <c r="W2397">
        <v>0</v>
      </c>
      <c r="X2397">
        <v>0</v>
      </c>
      <c r="Y2397">
        <v>0</v>
      </c>
      <c r="Z2397">
        <v>0</v>
      </c>
      <c r="AA2397">
        <v>0</v>
      </c>
      <c r="AB2397">
        <v>0</v>
      </c>
      <c r="AC2397">
        <v>0</v>
      </c>
      <c r="AD2397">
        <v>0</v>
      </c>
      <c r="AE2397">
        <v>0</v>
      </c>
      <c r="AF2397">
        <v>0</v>
      </c>
      <c r="AG2397">
        <v>0</v>
      </c>
      <c r="AH2397">
        <v>1</v>
      </c>
      <c r="AI2397">
        <v>0</v>
      </c>
      <c r="AJ2397">
        <v>0</v>
      </c>
      <c r="AK2397">
        <v>0</v>
      </c>
      <c r="AL2397">
        <v>0</v>
      </c>
      <c r="AM2397">
        <v>0</v>
      </c>
      <c r="AN2397">
        <v>0</v>
      </c>
      <c r="AO2397">
        <v>0</v>
      </c>
      <c r="AP2397">
        <v>0</v>
      </c>
      <c r="AQ2397">
        <v>0</v>
      </c>
      <c r="AR2397">
        <v>0</v>
      </c>
      <c r="AS2397">
        <v>0</v>
      </c>
      <c r="AT2397">
        <v>0</v>
      </c>
      <c r="AU2397">
        <v>0</v>
      </c>
      <c r="AV2397">
        <v>0</v>
      </c>
      <c r="AW2397">
        <v>0</v>
      </c>
      <c r="AX2397">
        <v>0</v>
      </c>
      <c r="AY2397">
        <v>0</v>
      </c>
      <c r="AZ2397">
        <v>0</v>
      </c>
      <c r="BA2397">
        <v>0</v>
      </c>
      <c r="BB2397">
        <v>0</v>
      </c>
      <c r="BC2397">
        <v>0</v>
      </c>
      <c r="BD2397">
        <v>0</v>
      </c>
      <c r="BE2397">
        <v>0</v>
      </c>
      <c r="BF2397">
        <v>0</v>
      </c>
      <c r="BG2397">
        <v>0</v>
      </c>
      <c r="BH2397">
        <v>0</v>
      </c>
      <c r="BI2397">
        <v>0</v>
      </c>
      <c r="BJ2397" s="2">
        <v>46132</v>
      </c>
      <c r="BK2397">
        <v>0</v>
      </c>
      <c r="BL2397" s="3" t="str">
        <f>VLOOKUP(O2397,DropDownList!$H$1:$I$7,2,FALSE)</f>
        <v>2024/25</v>
      </c>
      <c r="BM2397" s="3" t="str">
        <f t="shared" si="37"/>
        <v>PRAS</v>
      </c>
    </row>
    <row r="2398" spans="1:65" x14ac:dyDescent="0.2">
      <c r="A2398">
        <v>2026</v>
      </c>
      <c r="B2398">
        <v>4</v>
      </c>
      <c r="C2398" t="s">
        <v>231</v>
      </c>
      <c r="D2398" t="s">
        <v>232</v>
      </c>
      <c r="E2398" t="s">
        <v>44</v>
      </c>
      <c r="F2398">
        <v>9240</v>
      </c>
      <c r="G2398" t="s">
        <v>141</v>
      </c>
      <c r="H2398" t="s">
        <v>233</v>
      </c>
      <c r="I2398" t="s">
        <v>234</v>
      </c>
      <c r="J2398" s="1">
        <v>46113</v>
      </c>
      <c r="K2398" t="s">
        <v>440</v>
      </c>
      <c r="L2398">
        <v>1</v>
      </c>
      <c r="M2398" t="s">
        <v>441</v>
      </c>
      <c r="N2398" t="s">
        <v>442</v>
      </c>
      <c r="O2398" t="s">
        <v>147</v>
      </c>
      <c r="P2398" t="s">
        <v>152</v>
      </c>
      <c r="Q2398">
        <v>0</v>
      </c>
      <c r="R2398">
        <v>5</v>
      </c>
      <c r="S2398">
        <v>200</v>
      </c>
      <c r="T2398">
        <v>40</v>
      </c>
      <c r="U2398">
        <v>0</v>
      </c>
      <c r="V2398">
        <v>0</v>
      </c>
      <c r="W2398">
        <v>0</v>
      </c>
      <c r="X2398">
        <v>0</v>
      </c>
      <c r="Y2398">
        <v>0</v>
      </c>
      <c r="Z2398">
        <v>0</v>
      </c>
      <c r="AA2398">
        <v>160</v>
      </c>
      <c r="AB2398">
        <v>0</v>
      </c>
      <c r="AC2398">
        <v>160</v>
      </c>
      <c r="AD2398">
        <v>0</v>
      </c>
      <c r="AE2398">
        <v>0</v>
      </c>
      <c r="AF2398">
        <v>4</v>
      </c>
      <c r="AG2398">
        <v>0</v>
      </c>
      <c r="AH2398">
        <v>1</v>
      </c>
      <c r="AI2398">
        <v>0</v>
      </c>
      <c r="AJ2398">
        <v>0</v>
      </c>
      <c r="AK2398">
        <v>0</v>
      </c>
      <c r="AL2398">
        <v>0</v>
      </c>
      <c r="AM2398">
        <v>0</v>
      </c>
      <c r="AN2398">
        <v>0</v>
      </c>
      <c r="AO2398">
        <v>0</v>
      </c>
      <c r="AP2398">
        <v>0</v>
      </c>
      <c r="AQ2398">
        <v>0</v>
      </c>
      <c r="AR2398">
        <v>0</v>
      </c>
      <c r="AS2398">
        <v>0</v>
      </c>
      <c r="AT2398">
        <v>0</v>
      </c>
      <c r="AU2398">
        <v>0</v>
      </c>
      <c r="AV2398">
        <v>0</v>
      </c>
      <c r="AW2398">
        <v>0</v>
      </c>
      <c r="AX2398">
        <v>0</v>
      </c>
      <c r="AY2398">
        <v>0</v>
      </c>
      <c r="AZ2398">
        <v>0</v>
      </c>
      <c r="BA2398">
        <v>0</v>
      </c>
      <c r="BB2398">
        <v>0</v>
      </c>
      <c r="BC2398">
        <v>0</v>
      </c>
      <c r="BD2398">
        <v>0</v>
      </c>
      <c r="BE2398">
        <v>0</v>
      </c>
      <c r="BF2398">
        <v>0</v>
      </c>
      <c r="BG2398">
        <v>0</v>
      </c>
      <c r="BH2398">
        <v>0</v>
      </c>
      <c r="BI2398">
        <v>0</v>
      </c>
      <c r="BJ2398" s="2">
        <v>46132</v>
      </c>
      <c r="BK2398">
        <v>0</v>
      </c>
      <c r="BL2398" s="3" t="str">
        <f>VLOOKUP(O2398,DropDownList!$H$1:$I$7,2,FALSE)</f>
        <v>2024/25</v>
      </c>
      <c r="BM2398" s="3" t="str">
        <f t="shared" si="37"/>
        <v>PCOA</v>
      </c>
    </row>
    <row r="2399" spans="1:65" x14ac:dyDescent="0.2">
      <c r="A2399">
        <v>2026</v>
      </c>
      <c r="B2399">
        <v>4</v>
      </c>
      <c r="C2399" t="s">
        <v>231</v>
      </c>
      <c r="D2399" t="s">
        <v>232</v>
      </c>
      <c r="E2399" t="s">
        <v>44</v>
      </c>
      <c r="F2399">
        <v>9240</v>
      </c>
      <c r="G2399" t="s">
        <v>141</v>
      </c>
      <c r="H2399" t="s">
        <v>233</v>
      </c>
      <c r="I2399" t="s">
        <v>234</v>
      </c>
      <c r="J2399" s="1">
        <v>46113</v>
      </c>
      <c r="K2399" t="s">
        <v>440</v>
      </c>
      <c r="L2399">
        <v>1</v>
      </c>
      <c r="M2399" t="s">
        <v>441</v>
      </c>
      <c r="N2399" t="s">
        <v>442</v>
      </c>
      <c r="O2399" t="s">
        <v>147</v>
      </c>
      <c r="P2399" t="s">
        <v>151</v>
      </c>
      <c r="Q2399">
        <v>0</v>
      </c>
      <c r="R2399">
        <v>277</v>
      </c>
      <c r="S2399">
        <v>8310</v>
      </c>
      <c r="T2399">
        <v>1680</v>
      </c>
      <c r="U2399">
        <v>2</v>
      </c>
      <c r="V2399">
        <v>0</v>
      </c>
      <c r="W2399">
        <v>0</v>
      </c>
      <c r="X2399">
        <v>0</v>
      </c>
      <c r="Y2399">
        <v>0</v>
      </c>
      <c r="Z2399">
        <v>0</v>
      </c>
      <c r="AA2399">
        <v>6630</v>
      </c>
      <c r="AB2399">
        <v>0</v>
      </c>
      <c r="AC2399">
        <v>6630</v>
      </c>
      <c r="AD2399">
        <v>0</v>
      </c>
      <c r="AE2399">
        <v>0</v>
      </c>
      <c r="AF2399">
        <v>221</v>
      </c>
      <c r="AG2399">
        <v>0</v>
      </c>
      <c r="AH2399">
        <v>56</v>
      </c>
      <c r="AI2399">
        <v>0</v>
      </c>
      <c r="AJ2399">
        <v>0</v>
      </c>
      <c r="AK2399">
        <v>0</v>
      </c>
      <c r="AL2399">
        <v>0</v>
      </c>
      <c r="AM2399">
        <v>5</v>
      </c>
      <c r="AN2399">
        <v>0</v>
      </c>
      <c r="AO2399">
        <v>0</v>
      </c>
      <c r="AP2399">
        <v>0</v>
      </c>
      <c r="AQ2399">
        <v>0</v>
      </c>
      <c r="AR2399">
        <v>0</v>
      </c>
      <c r="AS2399">
        <v>0</v>
      </c>
      <c r="AT2399">
        <v>0</v>
      </c>
      <c r="AU2399">
        <v>0</v>
      </c>
      <c r="AV2399">
        <v>0</v>
      </c>
      <c r="AW2399">
        <v>0</v>
      </c>
      <c r="AX2399">
        <v>0</v>
      </c>
      <c r="AY2399">
        <v>0</v>
      </c>
      <c r="AZ2399">
        <v>0</v>
      </c>
      <c r="BA2399">
        <v>0</v>
      </c>
      <c r="BB2399">
        <v>0</v>
      </c>
      <c r="BC2399">
        <v>0</v>
      </c>
      <c r="BD2399">
        <v>0</v>
      </c>
      <c r="BE2399">
        <v>0</v>
      </c>
      <c r="BF2399">
        <v>0</v>
      </c>
      <c r="BG2399">
        <v>0</v>
      </c>
      <c r="BH2399">
        <v>0</v>
      </c>
      <c r="BI2399">
        <v>0</v>
      </c>
      <c r="BJ2399" s="2">
        <v>46132</v>
      </c>
      <c r="BK2399">
        <v>0</v>
      </c>
      <c r="BL2399" s="3" t="str">
        <f>VLOOKUP(O2399,DropDownList!$H$1:$I$7,2,FALSE)</f>
        <v>2024/25</v>
      </c>
      <c r="BM2399" s="3" t="str">
        <f t="shared" si="37"/>
        <v>PCPF</v>
      </c>
    </row>
    <row r="2400" spans="1:65" x14ac:dyDescent="0.2">
      <c r="A2400">
        <v>2026</v>
      </c>
      <c r="B2400">
        <v>4</v>
      </c>
      <c r="C2400" t="s">
        <v>231</v>
      </c>
      <c r="D2400" t="s">
        <v>232</v>
      </c>
      <c r="E2400" t="s">
        <v>44</v>
      </c>
      <c r="F2400">
        <v>9240</v>
      </c>
      <c r="G2400" t="s">
        <v>141</v>
      </c>
      <c r="H2400" t="s">
        <v>233</v>
      </c>
      <c r="I2400" t="s">
        <v>234</v>
      </c>
      <c r="J2400" s="1">
        <v>46113</v>
      </c>
      <c r="K2400" t="s">
        <v>440</v>
      </c>
      <c r="L2400">
        <v>1</v>
      </c>
      <c r="M2400" t="s">
        <v>441</v>
      </c>
      <c r="N2400" t="s">
        <v>442</v>
      </c>
      <c r="O2400" t="s">
        <v>147</v>
      </c>
      <c r="P2400" t="s">
        <v>153</v>
      </c>
      <c r="Q2400">
        <v>270</v>
      </c>
      <c r="R2400">
        <v>21</v>
      </c>
      <c r="S2400">
        <v>945</v>
      </c>
      <c r="T2400">
        <v>150</v>
      </c>
      <c r="U2400">
        <v>6</v>
      </c>
      <c r="V2400">
        <v>5</v>
      </c>
      <c r="W2400">
        <v>225</v>
      </c>
      <c r="X2400">
        <v>225</v>
      </c>
      <c r="Y2400">
        <v>0</v>
      </c>
      <c r="Z2400">
        <v>0</v>
      </c>
      <c r="AA2400">
        <v>525</v>
      </c>
      <c r="AB2400">
        <v>0</v>
      </c>
      <c r="AC2400">
        <v>525</v>
      </c>
      <c r="AD2400">
        <v>5</v>
      </c>
      <c r="AE2400">
        <v>0</v>
      </c>
      <c r="AF2400">
        <v>11</v>
      </c>
      <c r="AG2400">
        <v>0</v>
      </c>
      <c r="AH2400">
        <v>3</v>
      </c>
      <c r="AI2400">
        <v>6</v>
      </c>
      <c r="AJ2400">
        <v>0</v>
      </c>
      <c r="AK2400">
        <v>0</v>
      </c>
      <c r="AL2400">
        <v>0</v>
      </c>
      <c r="AM2400">
        <v>0</v>
      </c>
      <c r="AN2400">
        <v>0</v>
      </c>
      <c r="AO2400">
        <v>15</v>
      </c>
      <c r="AP2400">
        <v>25</v>
      </c>
      <c r="AQ2400">
        <v>16</v>
      </c>
      <c r="AR2400">
        <v>1</v>
      </c>
      <c r="AS2400">
        <v>3</v>
      </c>
      <c r="AT2400">
        <v>0</v>
      </c>
      <c r="AU2400">
        <v>0</v>
      </c>
      <c r="AV2400">
        <v>0</v>
      </c>
      <c r="AW2400">
        <v>0</v>
      </c>
      <c r="AX2400">
        <v>0</v>
      </c>
      <c r="AY2400">
        <v>1</v>
      </c>
      <c r="AZ2400">
        <v>1</v>
      </c>
      <c r="BA2400">
        <v>1</v>
      </c>
      <c r="BB2400">
        <v>0</v>
      </c>
      <c r="BC2400">
        <v>0</v>
      </c>
      <c r="BD2400">
        <v>0</v>
      </c>
      <c r="BE2400">
        <v>0</v>
      </c>
      <c r="BF2400">
        <v>13</v>
      </c>
      <c r="BG2400">
        <v>270</v>
      </c>
      <c r="BH2400">
        <v>1</v>
      </c>
      <c r="BI2400">
        <v>6</v>
      </c>
      <c r="BJ2400" s="2">
        <v>46132</v>
      </c>
      <c r="BK2400">
        <v>0</v>
      </c>
      <c r="BL2400" s="3" t="str">
        <f>VLOOKUP(O2400,DropDownList!$H$1:$I$7,2,FALSE)</f>
        <v>2024/25</v>
      </c>
      <c r="BM2400" s="3" t="str">
        <f t="shared" si="37"/>
        <v>PREG</v>
      </c>
    </row>
    <row r="2401" spans="1:65" x14ac:dyDescent="0.2">
      <c r="A2401">
        <v>2026</v>
      </c>
      <c r="B2401">
        <v>4</v>
      </c>
      <c r="C2401" t="s">
        <v>231</v>
      </c>
      <c r="D2401" t="s">
        <v>232</v>
      </c>
      <c r="E2401" t="s">
        <v>44</v>
      </c>
      <c r="F2401">
        <v>9240</v>
      </c>
      <c r="G2401" t="s">
        <v>141</v>
      </c>
      <c r="H2401" t="s">
        <v>233</v>
      </c>
      <c r="I2401" t="s">
        <v>234</v>
      </c>
      <c r="J2401" s="1">
        <v>46113</v>
      </c>
      <c r="K2401" t="s">
        <v>440</v>
      </c>
      <c r="L2401">
        <v>1</v>
      </c>
      <c r="M2401" t="s">
        <v>441</v>
      </c>
      <c r="N2401" t="s">
        <v>442</v>
      </c>
      <c r="O2401" t="s">
        <v>149</v>
      </c>
      <c r="P2401" t="s">
        <v>150</v>
      </c>
      <c r="Q2401">
        <v>7541.42</v>
      </c>
      <c r="R2401">
        <v>88</v>
      </c>
      <c r="S2401">
        <v>15439.74</v>
      </c>
      <c r="T2401">
        <v>2596.06</v>
      </c>
      <c r="U2401">
        <v>52</v>
      </c>
      <c r="V2401">
        <v>37</v>
      </c>
      <c r="W2401">
        <v>5004.33</v>
      </c>
      <c r="X2401">
        <v>5710.7</v>
      </c>
      <c r="Y2401">
        <v>75</v>
      </c>
      <c r="Z2401">
        <v>12843.68</v>
      </c>
      <c r="AA2401">
        <v>5302.26</v>
      </c>
      <c r="AB2401">
        <v>2224.7399999999998</v>
      </c>
      <c r="AC2401">
        <v>3077.52</v>
      </c>
      <c r="AD2401">
        <v>28</v>
      </c>
      <c r="AE2401">
        <v>9</v>
      </c>
      <c r="AF2401">
        <v>23</v>
      </c>
      <c r="AG2401">
        <v>15</v>
      </c>
      <c r="AH2401">
        <v>13</v>
      </c>
      <c r="AI2401">
        <v>37</v>
      </c>
      <c r="AJ2401">
        <v>10</v>
      </c>
      <c r="AK2401">
        <v>12</v>
      </c>
      <c r="AL2401">
        <v>1</v>
      </c>
      <c r="AM2401">
        <v>5</v>
      </c>
      <c r="AN2401">
        <v>2</v>
      </c>
      <c r="AO2401">
        <v>65</v>
      </c>
      <c r="AP2401">
        <v>164</v>
      </c>
      <c r="AQ2401">
        <v>64</v>
      </c>
      <c r="AR2401">
        <v>7</v>
      </c>
      <c r="AS2401">
        <v>8</v>
      </c>
      <c r="AT2401">
        <v>0</v>
      </c>
      <c r="AU2401">
        <v>0</v>
      </c>
      <c r="AV2401">
        <v>0</v>
      </c>
      <c r="AW2401">
        <v>0</v>
      </c>
      <c r="AX2401">
        <v>0</v>
      </c>
      <c r="AY2401">
        <v>15</v>
      </c>
      <c r="AZ2401">
        <v>27</v>
      </c>
      <c r="BA2401">
        <v>9</v>
      </c>
      <c r="BB2401">
        <v>1</v>
      </c>
      <c r="BC2401">
        <v>0</v>
      </c>
      <c r="BD2401">
        <v>1</v>
      </c>
      <c r="BE2401">
        <v>0</v>
      </c>
      <c r="BF2401">
        <v>63</v>
      </c>
      <c r="BG2401">
        <v>5636.86</v>
      </c>
      <c r="BH2401">
        <v>0</v>
      </c>
      <c r="BI2401">
        <v>52</v>
      </c>
      <c r="BJ2401" s="2">
        <v>46132</v>
      </c>
      <c r="BK2401">
        <v>0</v>
      </c>
      <c r="BL2401" s="3" t="str">
        <f>VLOOKUP(O2401,DropDownList!$H$1:$I$7,2,FALSE)</f>
        <v>2025/26</v>
      </c>
      <c r="BM2401" s="3" t="str">
        <f t="shared" si="37"/>
        <v>FISCAL FINES</v>
      </c>
    </row>
    <row r="2402" spans="1:65" x14ac:dyDescent="0.2">
      <c r="A2402">
        <v>2026</v>
      </c>
      <c r="B2402">
        <v>4</v>
      </c>
      <c r="C2402" t="s">
        <v>231</v>
      </c>
      <c r="D2402" t="s">
        <v>232</v>
      </c>
      <c r="E2402" t="s">
        <v>44</v>
      </c>
      <c r="F2402">
        <v>9240</v>
      </c>
      <c r="G2402" t="s">
        <v>141</v>
      </c>
      <c r="H2402" t="s">
        <v>233</v>
      </c>
      <c r="I2402" t="s">
        <v>234</v>
      </c>
      <c r="J2402" s="1">
        <v>46113</v>
      </c>
      <c r="K2402" t="s">
        <v>440</v>
      </c>
      <c r="L2402">
        <v>1</v>
      </c>
      <c r="M2402" t="s">
        <v>441</v>
      </c>
      <c r="N2402" t="s">
        <v>442</v>
      </c>
      <c r="O2402" t="s">
        <v>156</v>
      </c>
      <c r="P2402" t="s">
        <v>150</v>
      </c>
      <c r="Q2402">
        <v>5563.81</v>
      </c>
      <c r="R2402">
        <v>156</v>
      </c>
      <c r="S2402">
        <v>24509.42</v>
      </c>
      <c r="T2402">
        <v>3227.7</v>
      </c>
      <c r="U2402">
        <v>40</v>
      </c>
      <c r="V2402">
        <v>16</v>
      </c>
      <c r="W2402">
        <v>2483.96</v>
      </c>
      <c r="X2402">
        <v>2483.96</v>
      </c>
      <c r="Y2402">
        <v>134</v>
      </c>
      <c r="Z2402">
        <v>21281.72</v>
      </c>
      <c r="AA2402">
        <v>15717.91</v>
      </c>
      <c r="AB2402">
        <v>4429.71</v>
      </c>
      <c r="AC2402">
        <v>11288.2</v>
      </c>
      <c r="AD2402">
        <v>9</v>
      </c>
      <c r="AE2402">
        <v>7</v>
      </c>
      <c r="AF2402">
        <v>88</v>
      </c>
      <c r="AG2402">
        <v>19</v>
      </c>
      <c r="AH2402">
        <v>22</v>
      </c>
      <c r="AI2402">
        <v>21</v>
      </c>
      <c r="AJ2402">
        <v>27</v>
      </c>
      <c r="AK2402">
        <v>21</v>
      </c>
      <c r="AL2402">
        <v>1</v>
      </c>
      <c r="AM2402">
        <v>11</v>
      </c>
      <c r="AN2402">
        <v>0</v>
      </c>
      <c r="AO2402">
        <v>106</v>
      </c>
      <c r="AP2402">
        <v>443</v>
      </c>
      <c r="AQ2402">
        <v>111</v>
      </c>
      <c r="AR2402">
        <v>22</v>
      </c>
      <c r="AS2402">
        <v>52</v>
      </c>
      <c r="AT2402">
        <v>2</v>
      </c>
      <c r="AU2402">
        <v>3</v>
      </c>
      <c r="AV2402">
        <v>1</v>
      </c>
      <c r="AW2402">
        <v>0</v>
      </c>
      <c r="AX2402">
        <v>0</v>
      </c>
      <c r="AY2402">
        <v>73</v>
      </c>
      <c r="AZ2402">
        <v>107</v>
      </c>
      <c r="BA2402">
        <v>51</v>
      </c>
      <c r="BB2402">
        <v>7</v>
      </c>
      <c r="BC2402">
        <v>1</v>
      </c>
      <c r="BD2402">
        <v>0</v>
      </c>
      <c r="BE2402">
        <v>0</v>
      </c>
      <c r="BF2402">
        <v>105</v>
      </c>
      <c r="BG2402">
        <v>3822.5</v>
      </c>
      <c r="BH2402">
        <v>6</v>
      </c>
      <c r="BI2402">
        <v>40</v>
      </c>
      <c r="BJ2402" s="2">
        <v>46132</v>
      </c>
      <c r="BK2402">
        <v>0</v>
      </c>
      <c r="BL2402" s="3" t="str">
        <f>VLOOKUP(O2402,DropDownList!$H$1:$I$7,2,FALSE)</f>
        <v>2023/24</v>
      </c>
      <c r="BM2402" s="3" t="str">
        <f t="shared" si="37"/>
        <v>FISCAL FINES</v>
      </c>
    </row>
    <row r="2403" spans="1:65" x14ac:dyDescent="0.2">
      <c r="A2403">
        <v>2026</v>
      </c>
      <c r="B2403">
        <v>4</v>
      </c>
      <c r="C2403" t="s">
        <v>231</v>
      </c>
      <c r="D2403" t="s">
        <v>232</v>
      </c>
      <c r="E2403" t="s">
        <v>44</v>
      </c>
      <c r="F2403">
        <v>9240</v>
      </c>
      <c r="G2403" t="s">
        <v>141</v>
      </c>
      <c r="H2403" t="s">
        <v>233</v>
      </c>
      <c r="I2403" t="s">
        <v>234</v>
      </c>
      <c r="J2403" s="1">
        <v>46113</v>
      </c>
      <c r="K2403" t="s">
        <v>440</v>
      </c>
      <c r="L2403">
        <v>1</v>
      </c>
      <c r="M2403" t="s">
        <v>441</v>
      </c>
      <c r="N2403" t="s">
        <v>442</v>
      </c>
      <c r="O2403" t="s">
        <v>149</v>
      </c>
      <c r="P2403" t="s">
        <v>154</v>
      </c>
      <c r="Q2403">
        <v>8492.99</v>
      </c>
      <c r="R2403">
        <v>54</v>
      </c>
      <c r="S2403">
        <v>15998</v>
      </c>
      <c r="T2403">
        <v>255</v>
      </c>
      <c r="U2403">
        <v>28</v>
      </c>
      <c r="V2403">
        <v>16</v>
      </c>
      <c r="W2403">
        <v>3788</v>
      </c>
      <c r="X2403">
        <v>4798</v>
      </c>
      <c r="Y2403">
        <v>0</v>
      </c>
      <c r="Z2403">
        <v>0</v>
      </c>
      <c r="AA2403">
        <v>7250.01</v>
      </c>
      <c r="AB2403">
        <v>550</v>
      </c>
      <c r="AC2403">
        <v>6160.01</v>
      </c>
      <c r="AD2403">
        <v>12</v>
      </c>
      <c r="AE2403">
        <v>4</v>
      </c>
      <c r="AF2403">
        <v>25</v>
      </c>
      <c r="AG2403">
        <v>10</v>
      </c>
      <c r="AH2403">
        <v>1</v>
      </c>
      <c r="AI2403">
        <v>18</v>
      </c>
      <c r="AJ2403">
        <v>0</v>
      </c>
      <c r="AK2403">
        <v>0</v>
      </c>
      <c r="AL2403">
        <v>0</v>
      </c>
      <c r="AM2403">
        <v>0</v>
      </c>
      <c r="AN2403">
        <v>0</v>
      </c>
      <c r="AO2403">
        <v>32</v>
      </c>
      <c r="AP2403">
        <v>78</v>
      </c>
      <c r="AQ2403">
        <v>32</v>
      </c>
      <c r="AR2403">
        <v>0</v>
      </c>
      <c r="AS2403">
        <v>5</v>
      </c>
      <c r="AT2403">
        <v>0</v>
      </c>
      <c r="AU2403">
        <v>0</v>
      </c>
      <c r="AV2403">
        <v>0</v>
      </c>
      <c r="AW2403">
        <v>0</v>
      </c>
      <c r="AX2403">
        <v>0</v>
      </c>
      <c r="AY2403">
        <v>9</v>
      </c>
      <c r="AZ2403">
        <v>18</v>
      </c>
      <c r="BA2403">
        <v>5</v>
      </c>
      <c r="BB2403">
        <v>0</v>
      </c>
      <c r="BC2403">
        <v>0</v>
      </c>
      <c r="BD2403">
        <v>0</v>
      </c>
      <c r="BE2403">
        <v>0</v>
      </c>
      <c r="BF2403">
        <v>53</v>
      </c>
      <c r="BG2403">
        <v>5578</v>
      </c>
      <c r="BH2403">
        <v>0</v>
      </c>
      <c r="BI2403">
        <v>27</v>
      </c>
      <c r="BJ2403" s="2">
        <v>46132</v>
      </c>
      <c r="BK2403">
        <v>0</v>
      </c>
      <c r="BL2403" s="3" t="str">
        <f>VLOOKUP(O2403,DropDownList!$H$1:$I$7,2,FALSE)</f>
        <v>2025/26</v>
      </c>
      <c r="BM2403" s="3" t="str">
        <f t="shared" si="37"/>
        <v>JP COURT</v>
      </c>
    </row>
    <row r="2404" spans="1:65" x14ac:dyDescent="0.2">
      <c r="A2404">
        <v>2026</v>
      </c>
      <c r="B2404">
        <v>4</v>
      </c>
      <c r="C2404" t="s">
        <v>231</v>
      </c>
      <c r="D2404" t="s">
        <v>232</v>
      </c>
      <c r="E2404" t="s">
        <v>44</v>
      </c>
      <c r="F2404">
        <v>9240</v>
      </c>
      <c r="G2404" t="s">
        <v>141</v>
      </c>
      <c r="H2404" t="s">
        <v>233</v>
      </c>
      <c r="I2404" t="s">
        <v>234</v>
      </c>
      <c r="J2404" s="1">
        <v>46113</v>
      </c>
      <c r="K2404" t="s">
        <v>440</v>
      </c>
      <c r="L2404">
        <v>1</v>
      </c>
      <c r="M2404" t="s">
        <v>441</v>
      </c>
      <c r="N2404" t="s">
        <v>442</v>
      </c>
      <c r="O2404" t="s">
        <v>149</v>
      </c>
      <c r="P2404" t="s">
        <v>148</v>
      </c>
      <c r="Q2404">
        <v>120</v>
      </c>
      <c r="R2404">
        <v>7</v>
      </c>
      <c r="S2404">
        <v>420</v>
      </c>
      <c r="T2404">
        <v>60</v>
      </c>
      <c r="U2404">
        <v>2</v>
      </c>
      <c r="V2404">
        <v>2</v>
      </c>
      <c r="W2404">
        <v>120</v>
      </c>
      <c r="X2404">
        <v>120</v>
      </c>
      <c r="Y2404">
        <v>0</v>
      </c>
      <c r="Z2404">
        <v>0</v>
      </c>
      <c r="AA2404">
        <v>240</v>
      </c>
      <c r="AB2404">
        <v>0</v>
      </c>
      <c r="AC2404">
        <v>240</v>
      </c>
      <c r="AD2404">
        <v>2</v>
      </c>
      <c r="AE2404">
        <v>0</v>
      </c>
      <c r="AF2404">
        <v>4</v>
      </c>
      <c r="AG2404">
        <v>0</v>
      </c>
      <c r="AH2404">
        <v>1</v>
      </c>
      <c r="AI2404">
        <v>2</v>
      </c>
      <c r="AJ2404">
        <v>0</v>
      </c>
      <c r="AK2404">
        <v>0</v>
      </c>
      <c r="AL2404">
        <v>0</v>
      </c>
      <c r="AM2404">
        <v>0</v>
      </c>
      <c r="AN2404">
        <v>0</v>
      </c>
      <c r="AO2404">
        <v>3</v>
      </c>
      <c r="AP2404">
        <v>8</v>
      </c>
      <c r="AQ2404">
        <v>3</v>
      </c>
      <c r="AR2404">
        <v>1</v>
      </c>
      <c r="AS2404">
        <v>1</v>
      </c>
      <c r="AT2404">
        <v>0</v>
      </c>
      <c r="AU2404">
        <v>0</v>
      </c>
      <c r="AV2404">
        <v>0</v>
      </c>
      <c r="AW2404">
        <v>0</v>
      </c>
      <c r="AX2404">
        <v>0</v>
      </c>
      <c r="AY2404">
        <v>0</v>
      </c>
      <c r="AZ2404">
        <v>1</v>
      </c>
      <c r="BA2404">
        <v>1</v>
      </c>
      <c r="BB2404">
        <v>0</v>
      </c>
      <c r="BC2404">
        <v>0</v>
      </c>
      <c r="BD2404">
        <v>0</v>
      </c>
      <c r="BE2404">
        <v>0</v>
      </c>
      <c r="BF2404">
        <v>3</v>
      </c>
      <c r="BG2404">
        <v>120</v>
      </c>
      <c r="BH2404">
        <v>0</v>
      </c>
      <c r="BI2404">
        <v>2</v>
      </c>
      <c r="BJ2404" s="2">
        <v>46132</v>
      </c>
      <c r="BK2404">
        <v>0</v>
      </c>
      <c r="BL2404" s="3" t="str">
        <f>VLOOKUP(O2404,DropDownList!$H$1:$I$7,2,FALSE)</f>
        <v>2025/26</v>
      </c>
      <c r="BM2404" s="3" t="str">
        <f t="shared" si="37"/>
        <v>PRAS</v>
      </c>
    </row>
    <row r="2405" spans="1:65" x14ac:dyDescent="0.2">
      <c r="A2405">
        <v>2026</v>
      </c>
      <c r="B2405">
        <v>4</v>
      </c>
      <c r="C2405" t="s">
        <v>231</v>
      </c>
      <c r="D2405" t="s">
        <v>232</v>
      </c>
      <c r="E2405" t="s">
        <v>44</v>
      </c>
      <c r="F2405">
        <v>9240</v>
      </c>
      <c r="G2405" t="s">
        <v>141</v>
      </c>
      <c r="H2405" t="s">
        <v>233</v>
      </c>
      <c r="I2405" t="s">
        <v>234</v>
      </c>
      <c r="J2405" s="1">
        <v>46113</v>
      </c>
      <c r="K2405" t="s">
        <v>440</v>
      </c>
      <c r="L2405">
        <v>1</v>
      </c>
      <c r="M2405" t="s">
        <v>441</v>
      </c>
      <c r="N2405" t="s">
        <v>442</v>
      </c>
      <c r="O2405" t="s">
        <v>149</v>
      </c>
      <c r="P2405" t="s">
        <v>152</v>
      </c>
      <c r="Q2405">
        <v>0</v>
      </c>
      <c r="R2405">
        <v>8</v>
      </c>
      <c r="S2405">
        <v>320</v>
      </c>
      <c r="T2405">
        <v>280</v>
      </c>
      <c r="U2405">
        <v>0</v>
      </c>
      <c r="V2405">
        <v>0</v>
      </c>
      <c r="W2405">
        <v>0</v>
      </c>
      <c r="X2405">
        <v>0</v>
      </c>
      <c r="Y2405">
        <v>0</v>
      </c>
      <c r="Z2405">
        <v>0</v>
      </c>
      <c r="AA2405">
        <v>40</v>
      </c>
      <c r="AB2405">
        <v>0</v>
      </c>
      <c r="AC2405">
        <v>40</v>
      </c>
      <c r="AD2405">
        <v>0</v>
      </c>
      <c r="AE2405">
        <v>0</v>
      </c>
      <c r="AF2405">
        <v>1</v>
      </c>
      <c r="AG2405">
        <v>0</v>
      </c>
      <c r="AH2405">
        <v>7</v>
      </c>
      <c r="AI2405">
        <v>0</v>
      </c>
      <c r="AJ2405">
        <v>0</v>
      </c>
      <c r="AK2405">
        <v>0</v>
      </c>
      <c r="AL2405">
        <v>0</v>
      </c>
      <c r="AM2405">
        <v>0</v>
      </c>
      <c r="AN2405">
        <v>0</v>
      </c>
      <c r="AO2405">
        <v>0</v>
      </c>
      <c r="AP2405">
        <v>0</v>
      </c>
      <c r="AQ2405">
        <v>0</v>
      </c>
      <c r="AR2405">
        <v>0</v>
      </c>
      <c r="AS2405">
        <v>0</v>
      </c>
      <c r="AT2405">
        <v>0</v>
      </c>
      <c r="AU2405">
        <v>0</v>
      </c>
      <c r="AV2405">
        <v>0</v>
      </c>
      <c r="AW2405">
        <v>0</v>
      </c>
      <c r="AX2405">
        <v>0</v>
      </c>
      <c r="AY2405">
        <v>0</v>
      </c>
      <c r="AZ2405">
        <v>0</v>
      </c>
      <c r="BA2405">
        <v>0</v>
      </c>
      <c r="BB2405">
        <v>0</v>
      </c>
      <c r="BC2405">
        <v>0</v>
      </c>
      <c r="BD2405">
        <v>0</v>
      </c>
      <c r="BE2405">
        <v>0</v>
      </c>
      <c r="BF2405">
        <v>0</v>
      </c>
      <c r="BG2405">
        <v>0</v>
      </c>
      <c r="BH2405">
        <v>0</v>
      </c>
      <c r="BI2405">
        <v>0</v>
      </c>
      <c r="BJ2405" s="2">
        <v>46132</v>
      </c>
      <c r="BK2405">
        <v>0</v>
      </c>
      <c r="BL2405" s="3" t="str">
        <f>VLOOKUP(O2405,DropDownList!$H$1:$I$7,2,FALSE)</f>
        <v>2025/26</v>
      </c>
      <c r="BM2405" s="3" t="str">
        <f t="shared" si="37"/>
        <v>PCOA</v>
      </c>
    </row>
    <row r="2406" spans="1:65" x14ac:dyDescent="0.2">
      <c r="A2406">
        <v>2026</v>
      </c>
      <c r="B2406">
        <v>4</v>
      </c>
      <c r="C2406" t="s">
        <v>231</v>
      </c>
      <c r="D2406" t="s">
        <v>232</v>
      </c>
      <c r="E2406" t="s">
        <v>44</v>
      </c>
      <c r="F2406">
        <v>9240</v>
      </c>
      <c r="G2406" t="s">
        <v>141</v>
      </c>
      <c r="H2406" t="s">
        <v>233</v>
      </c>
      <c r="I2406" t="s">
        <v>234</v>
      </c>
      <c r="J2406" s="1">
        <v>46113</v>
      </c>
      <c r="K2406" t="s">
        <v>440</v>
      </c>
      <c r="L2406">
        <v>1</v>
      </c>
      <c r="M2406" t="s">
        <v>441</v>
      </c>
      <c r="N2406" t="s">
        <v>442</v>
      </c>
      <c r="O2406" t="s">
        <v>149</v>
      </c>
      <c r="P2406" t="s">
        <v>151</v>
      </c>
      <c r="Q2406">
        <v>30</v>
      </c>
      <c r="R2406">
        <v>200</v>
      </c>
      <c r="S2406">
        <v>6000</v>
      </c>
      <c r="T2406">
        <v>1260</v>
      </c>
      <c r="U2406">
        <v>4</v>
      </c>
      <c r="V2406">
        <v>0</v>
      </c>
      <c r="W2406">
        <v>0</v>
      </c>
      <c r="X2406">
        <v>0</v>
      </c>
      <c r="Y2406">
        <v>0</v>
      </c>
      <c r="Z2406">
        <v>0</v>
      </c>
      <c r="AA2406">
        <v>4710</v>
      </c>
      <c r="AB2406">
        <v>0</v>
      </c>
      <c r="AC2406">
        <v>4710</v>
      </c>
      <c r="AD2406">
        <v>0</v>
      </c>
      <c r="AE2406">
        <v>0</v>
      </c>
      <c r="AF2406">
        <v>157</v>
      </c>
      <c r="AG2406">
        <v>0</v>
      </c>
      <c r="AH2406">
        <v>42</v>
      </c>
      <c r="AI2406">
        <v>1</v>
      </c>
      <c r="AJ2406">
        <v>0</v>
      </c>
      <c r="AK2406">
        <v>0</v>
      </c>
      <c r="AL2406">
        <v>0</v>
      </c>
      <c r="AM2406">
        <v>1</v>
      </c>
      <c r="AN2406">
        <v>0</v>
      </c>
      <c r="AO2406">
        <v>0</v>
      </c>
      <c r="AP2406">
        <v>0</v>
      </c>
      <c r="AQ2406">
        <v>0</v>
      </c>
      <c r="AR2406">
        <v>0</v>
      </c>
      <c r="AS2406">
        <v>0</v>
      </c>
      <c r="AT2406">
        <v>0</v>
      </c>
      <c r="AU2406">
        <v>0</v>
      </c>
      <c r="AV2406">
        <v>0</v>
      </c>
      <c r="AW2406">
        <v>0</v>
      </c>
      <c r="AX2406">
        <v>0</v>
      </c>
      <c r="AY2406">
        <v>0</v>
      </c>
      <c r="AZ2406">
        <v>0</v>
      </c>
      <c r="BA2406">
        <v>0</v>
      </c>
      <c r="BB2406">
        <v>0</v>
      </c>
      <c r="BC2406">
        <v>0</v>
      </c>
      <c r="BD2406">
        <v>0</v>
      </c>
      <c r="BE2406">
        <v>0</v>
      </c>
      <c r="BF2406">
        <v>0</v>
      </c>
      <c r="BG2406">
        <v>30</v>
      </c>
      <c r="BH2406">
        <v>0</v>
      </c>
      <c r="BI2406">
        <v>0</v>
      </c>
      <c r="BJ2406" s="2">
        <v>46132</v>
      </c>
      <c r="BK2406">
        <v>0</v>
      </c>
      <c r="BL2406" s="3" t="str">
        <f>VLOOKUP(O2406,DropDownList!$H$1:$I$7,2,FALSE)</f>
        <v>2025/26</v>
      </c>
      <c r="BM2406" s="3" t="str">
        <f t="shared" si="37"/>
        <v>PCPF</v>
      </c>
    </row>
    <row r="2407" spans="1:65" x14ac:dyDescent="0.2">
      <c r="A2407">
        <v>2026</v>
      </c>
      <c r="B2407">
        <v>4</v>
      </c>
      <c r="C2407" t="s">
        <v>231</v>
      </c>
      <c r="D2407" t="s">
        <v>232</v>
      </c>
      <c r="E2407" t="s">
        <v>44</v>
      </c>
      <c r="F2407">
        <v>9240</v>
      </c>
      <c r="G2407" t="s">
        <v>141</v>
      </c>
      <c r="H2407" t="s">
        <v>233</v>
      </c>
      <c r="I2407" t="s">
        <v>234</v>
      </c>
      <c r="J2407" s="1">
        <v>46113</v>
      </c>
      <c r="K2407" t="s">
        <v>440</v>
      </c>
      <c r="L2407">
        <v>1</v>
      </c>
      <c r="M2407" t="s">
        <v>441</v>
      </c>
      <c r="N2407" t="s">
        <v>442</v>
      </c>
      <c r="O2407" t="s">
        <v>149</v>
      </c>
      <c r="P2407" t="s">
        <v>153</v>
      </c>
      <c r="Q2407">
        <v>630</v>
      </c>
      <c r="R2407">
        <v>25</v>
      </c>
      <c r="S2407">
        <v>1125</v>
      </c>
      <c r="T2407">
        <v>45</v>
      </c>
      <c r="U2407">
        <v>14</v>
      </c>
      <c r="V2407">
        <v>10</v>
      </c>
      <c r="W2407">
        <v>450</v>
      </c>
      <c r="X2407">
        <v>450</v>
      </c>
      <c r="Y2407">
        <v>0</v>
      </c>
      <c r="Z2407">
        <v>0</v>
      </c>
      <c r="AA2407">
        <v>450</v>
      </c>
      <c r="AB2407">
        <v>0</v>
      </c>
      <c r="AC2407">
        <v>450</v>
      </c>
      <c r="AD2407">
        <v>10</v>
      </c>
      <c r="AE2407">
        <v>0</v>
      </c>
      <c r="AF2407">
        <v>10</v>
      </c>
      <c r="AG2407">
        <v>0</v>
      </c>
      <c r="AH2407">
        <v>1</v>
      </c>
      <c r="AI2407">
        <v>14</v>
      </c>
      <c r="AJ2407">
        <v>0</v>
      </c>
      <c r="AK2407">
        <v>0</v>
      </c>
      <c r="AL2407">
        <v>0</v>
      </c>
      <c r="AM2407">
        <v>0</v>
      </c>
      <c r="AN2407">
        <v>0</v>
      </c>
      <c r="AO2407">
        <v>18</v>
      </c>
      <c r="AP2407">
        <v>30</v>
      </c>
      <c r="AQ2407">
        <v>18</v>
      </c>
      <c r="AR2407">
        <v>2</v>
      </c>
      <c r="AS2407">
        <v>4</v>
      </c>
      <c r="AT2407">
        <v>0</v>
      </c>
      <c r="AU2407">
        <v>0</v>
      </c>
      <c r="AV2407">
        <v>0</v>
      </c>
      <c r="AW2407">
        <v>0</v>
      </c>
      <c r="AX2407">
        <v>0</v>
      </c>
      <c r="AY2407">
        <v>2</v>
      </c>
      <c r="AZ2407">
        <v>2</v>
      </c>
      <c r="BA2407">
        <v>0</v>
      </c>
      <c r="BB2407">
        <v>0</v>
      </c>
      <c r="BC2407">
        <v>0</v>
      </c>
      <c r="BD2407">
        <v>1</v>
      </c>
      <c r="BE2407">
        <v>0</v>
      </c>
      <c r="BF2407">
        <v>18</v>
      </c>
      <c r="BG2407">
        <v>630</v>
      </c>
      <c r="BH2407">
        <v>0</v>
      </c>
      <c r="BI2407">
        <v>13</v>
      </c>
      <c r="BJ2407" s="2">
        <v>46132</v>
      </c>
      <c r="BK2407">
        <v>0</v>
      </c>
      <c r="BL2407" s="3" t="str">
        <f>VLOOKUP(O2407,DropDownList!$H$1:$I$7,2,FALSE)</f>
        <v>2025/26</v>
      </c>
      <c r="BM2407" s="3" t="str">
        <f t="shared" si="37"/>
        <v>PREG</v>
      </c>
    </row>
    <row r="2408" spans="1:65" x14ac:dyDescent="0.2">
      <c r="A2408">
        <v>2026</v>
      </c>
      <c r="B2408">
        <v>4</v>
      </c>
      <c r="C2408" t="s">
        <v>231</v>
      </c>
      <c r="D2408" t="s">
        <v>232</v>
      </c>
      <c r="E2408" t="s">
        <v>44</v>
      </c>
      <c r="F2408">
        <v>9240</v>
      </c>
      <c r="G2408" t="s">
        <v>141</v>
      </c>
      <c r="H2408" t="s">
        <v>233</v>
      </c>
      <c r="I2408" t="s">
        <v>234</v>
      </c>
      <c r="J2408" s="1">
        <v>46113</v>
      </c>
      <c r="K2408" t="s">
        <v>440</v>
      </c>
      <c r="L2408">
        <v>1</v>
      </c>
      <c r="M2408" t="s">
        <v>441</v>
      </c>
      <c r="N2408" t="s">
        <v>442</v>
      </c>
      <c r="O2408" t="s">
        <v>149</v>
      </c>
      <c r="P2408" t="s">
        <v>146</v>
      </c>
      <c r="Q2408">
        <v>360</v>
      </c>
      <c r="R2408">
        <v>53</v>
      </c>
      <c r="S2408">
        <v>920</v>
      </c>
      <c r="T2408">
        <v>20</v>
      </c>
      <c r="U2408">
        <v>27</v>
      </c>
      <c r="V2408">
        <v>12</v>
      </c>
      <c r="W2408">
        <v>230</v>
      </c>
      <c r="X2408">
        <v>230</v>
      </c>
      <c r="Y2408">
        <v>0</v>
      </c>
      <c r="Z2408">
        <v>0</v>
      </c>
      <c r="AA2408">
        <v>540</v>
      </c>
      <c r="AB2408">
        <v>0</v>
      </c>
      <c r="AC2408">
        <v>0</v>
      </c>
      <c r="AD2408">
        <v>12</v>
      </c>
      <c r="AE2408">
        <v>0</v>
      </c>
      <c r="AF2408">
        <v>33</v>
      </c>
      <c r="AG2408">
        <v>1</v>
      </c>
      <c r="AH2408">
        <v>1</v>
      </c>
      <c r="AI2408">
        <v>18</v>
      </c>
      <c r="AJ2408">
        <v>0</v>
      </c>
      <c r="AK2408">
        <v>0</v>
      </c>
      <c r="AL2408">
        <v>0</v>
      </c>
      <c r="AM2408">
        <v>0</v>
      </c>
      <c r="AN2408">
        <v>0</v>
      </c>
      <c r="AO2408">
        <v>32</v>
      </c>
      <c r="AP2408">
        <v>78</v>
      </c>
      <c r="AQ2408">
        <v>32</v>
      </c>
      <c r="AR2408">
        <v>0</v>
      </c>
      <c r="AS2408">
        <v>5</v>
      </c>
      <c r="AT2408">
        <v>0</v>
      </c>
      <c r="AU2408">
        <v>0</v>
      </c>
      <c r="AV2408">
        <v>0</v>
      </c>
      <c r="AW2408">
        <v>0</v>
      </c>
      <c r="AX2408">
        <v>0</v>
      </c>
      <c r="AY2408">
        <v>9</v>
      </c>
      <c r="AZ2408">
        <v>18</v>
      </c>
      <c r="BA2408">
        <v>5</v>
      </c>
      <c r="BB2408">
        <v>0</v>
      </c>
      <c r="BC2408">
        <v>0</v>
      </c>
      <c r="BD2408">
        <v>0</v>
      </c>
      <c r="BE2408">
        <v>0</v>
      </c>
      <c r="BF2408">
        <v>53</v>
      </c>
      <c r="BG2408">
        <v>340</v>
      </c>
      <c r="BH2408">
        <v>0</v>
      </c>
      <c r="BI2408">
        <v>27</v>
      </c>
      <c r="BJ2408" s="2">
        <v>46132</v>
      </c>
      <c r="BK2408">
        <v>0</v>
      </c>
      <c r="BL2408" s="3" t="str">
        <f>VLOOKUP(O2408,DropDownList!$H$1:$I$7,2,FALSE)</f>
        <v>2025/26</v>
      </c>
      <c r="BM2408" s="3" t="str">
        <f t="shared" si="37"/>
        <v>VSUR</v>
      </c>
    </row>
    <row r="2409" spans="1:65" x14ac:dyDescent="0.2">
      <c r="A2409">
        <v>2026</v>
      </c>
      <c r="B2409">
        <v>4</v>
      </c>
      <c r="C2409" t="s">
        <v>231</v>
      </c>
      <c r="D2409" t="s">
        <v>232</v>
      </c>
      <c r="E2409" t="s">
        <v>44</v>
      </c>
      <c r="F2409">
        <v>9240</v>
      </c>
      <c r="G2409" t="s">
        <v>141</v>
      </c>
      <c r="H2409" t="s">
        <v>233</v>
      </c>
      <c r="I2409" t="s">
        <v>234</v>
      </c>
      <c r="J2409" s="1">
        <v>46113</v>
      </c>
      <c r="K2409" t="s">
        <v>440</v>
      </c>
      <c r="L2409">
        <v>1</v>
      </c>
      <c r="M2409" t="s">
        <v>441</v>
      </c>
      <c r="N2409" t="s">
        <v>442</v>
      </c>
      <c r="O2409" t="s">
        <v>155</v>
      </c>
      <c r="P2409" t="s">
        <v>154</v>
      </c>
      <c r="Q2409">
        <v>8494.6200000000008</v>
      </c>
      <c r="R2409">
        <v>133</v>
      </c>
      <c r="S2409">
        <v>37516.51</v>
      </c>
      <c r="T2409">
        <v>2500</v>
      </c>
      <c r="U2409">
        <v>36</v>
      </c>
      <c r="V2409">
        <v>17</v>
      </c>
      <c r="W2409">
        <v>4367.13</v>
      </c>
      <c r="X2409">
        <v>4367.13</v>
      </c>
      <c r="Y2409">
        <v>0</v>
      </c>
      <c r="Z2409">
        <v>0</v>
      </c>
      <c r="AA2409">
        <v>26521.89</v>
      </c>
      <c r="AB2409">
        <v>178.98</v>
      </c>
      <c r="AC2409">
        <v>24447.19</v>
      </c>
      <c r="AD2409">
        <v>2</v>
      </c>
      <c r="AE2409">
        <v>15</v>
      </c>
      <c r="AF2409">
        <v>89</v>
      </c>
      <c r="AG2409">
        <v>26</v>
      </c>
      <c r="AH2409">
        <v>5</v>
      </c>
      <c r="AI2409">
        <v>10</v>
      </c>
      <c r="AJ2409">
        <v>0</v>
      </c>
      <c r="AK2409">
        <v>0</v>
      </c>
      <c r="AL2409">
        <v>0</v>
      </c>
      <c r="AM2409">
        <v>0</v>
      </c>
      <c r="AN2409">
        <v>0</v>
      </c>
      <c r="AO2409">
        <v>100</v>
      </c>
      <c r="AP2409">
        <v>564</v>
      </c>
      <c r="AQ2409">
        <v>101</v>
      </c>
      <c r="AR2409">
        <v>1</v>
      </c>
      <c r="AS2409">
        <v>93</v>
      </c>
      <c r="AT2409">
        <v>21</v>
      </c>
      <c r="AU2409">
        <v>10</v>
      </c>
      <c r="AV2409">
        <v>7</v>
      </c>
      <c r="AW2409">
        <v>1</v>
      </c>
      <c r="AX2409">
        <v>0</v>
      </c>
      <c r="AY2409">
        <v>78</v>
      </c>
      <c r="AZ2409">
        <v>118</v>
      </c>
      <c r="BA2409">
        <v>71</v>
      </c>
      <c r="BB2409">
        <v>13</v>
      </c>
      <c r="BC2409">
        <v>5</v>
      </c>
      <c r="BD2409">
        <v>1</v>
      </c>
      <c r="BE2409">
        <v>0</v>
      </c>
      <c r="BF2409">
        <v>132</v>
      </c>
      <c r="BG2409">
        <v>2740</v>
      </c>
      <c r="BH2409">
        <v>3</v>
      </c>
      <c r="BI2409">
        <v>36</v>
      </c>
      <c r="BJ2409" s="2">
        <v>46132</v>
      </c>
      <c r="BK2409">
        <v>0</v>
      </c>
      <c r="BL2409" s="3" t="str">
        <f>VLOOKUP(O2409,DropDownList!$H$1:$I$7,2,FALSE)</f>
        <v>2022/23</v>
      </c>
      <c r="BM2409" s="3" t="str">
        <f t="shared" si="37"/>
        <v>JP COURT</v>
      </c>
    </row>
    <row r="2410" spans="1:65" x14ac:dyDescent="0.2">
      <c r="A2410">
        <v>2026</v>
      </c>
      <c r="B2410">
        <v>4</v>
      </c>
      <c r="C2410" t="s">
        <v>231</v>
      </c>
      <c r="D2410" t="s">
        <v>235</v>
      </c>
      <c r="E2410" t="s">
        <v>44</v>
      </c>
      <c r="F2410">
        <v>9703</v>
      </c>
      <c r="G2410" t="s">
        <v>158</v>
      </c>
      <c r="H2410" t="s">
        <v>233</v>
      </c>
      <c r="I2410" t="s">
        <v>234</v>
      </c>
      <c r="J2410" s="1">
        <v>46113</v>
      </c>
      <c r="K2410" t="s">
        <v>440</v>
      </c>
      <c r="L2410">
        <v>1</v>
      </c>
      <c r="M2410" t="s">
        <v>441</v>
      </c>
      <c r="N2410" t="s">
        <v>442</v>
      </c>
      <c r="O2410" t="s">
        <v>149</v>
      </c>
      <c r="P2410" t="s">
        <v>159</v>
      </c>
      <c r="Q2410">
        <v>0</v>
      </c>
      <c r="R2410">
        <v>1</v>
      </c>
      <c r="S2410">
        <v>1</v>
      </c>
      <c r="T2410">
        <v>0</v>
      </c>
      <c r="U2410">
        <v>0</v>
      </c>
      <c r="V2410">
        <v>0</v>
      </c>
      <c r="W2410">
        <v>0</v>
      </c>
      <c r="X2410">
        <v>0</v>
      </c>
      <c r="Y2410">
        <v>0</v>
      </c>
      <c r="Z2410">
        <v>0</v>
      </c>
      <c r="AA2410">
        <v>1</v>
      </c>
      <c r="AB2410">
        <v>0</v>
      </c>
      <c r="AC2410">
        <v>0</v>
      </c>
      <c r="AD2410">
        <v>0</v>
      </c>
      <c r="AE2410">
        <v>0</v>
      </c>
      <c r="AF2410">
        <v>1</v>
      </c>
      <c r="AG2410">
        <v>0</v>
      </c>
      <c r="AH2410">
        <v>0</v>
      </c>
      <c r="AI2410">
        <v>0</v>
      </c>
      <c r="AJ2410">
        <v>0</v>
      </c>
      <c r="AK2410">
        <v>0</v>
      </c>
      <c r="AL2410">
        <v>0</v>
      </c>
      <c r="AM2410">
        <v>0</v>
      </c>
      <c r="AN2410">
        <v>0</v>
      </c>
      <c r="AO2410">
        <v>1</v>
      </c>
      <c r="AP2410">
        <v>2</v>
      </c>
      <c r="AQ2410">
        <v>0</v>
      </c>
      <c r="AR2410">
        <v>0</v>
      </c>
      <c r="AS2410">
        <v>0</v>
      </c>
      <c r="AT2410">
        <v>0</v>
      </c>
      <c r="AU2410">
        <v>1</v>
      </c>
      <c r="AV2410">
        <v>0</v>
      </c>
      <c r="AW2410">
        <v>0</v>
      </c>
      <c r="AX2410">
        <v>0</v>
      </c>
      <c r="AY2410">
        <v>0</v>
      </c>
      <c r="AZ2410">
        <v>0</v>
      </c>
      <c r="BA2410">
        <v>0</v>
      </c>
      <c r="BB2410">
        <v>0</v>
      </c>
      <c r="BC2410">
        <v>0</v>
      </c>
      <c r="BD2410">
        <v>0</v>
      </c>
      <c r="BE2410">
        <v>0</v>
      </c>
      <c r="BF2410">
        <v>0</v>
      </c>
      <c r="BG2410">
        <v>0</v>
      </c>
      <c r="BH2410">
        <v>0</v>
      </c>
      <c r="BI2410">
        <v>0</v>
      </c>
      <c r="BJ2410" s="2">
        <v>46132</v>
      </c>
      <c r="BK2410">
        <v>0</v>
      </c>
      <c r="BL2410" s="3" t="str">
        <f>VLOOKUP(O2410,DropDownList!$H$1:$I$7,2,FALSE)</f>
        <v>2025/26</v>
      </c>
      <c r="BM2410" s="3" t="str">
        <f t="shared" si="37"/>
        <v>CONF</v>
      </c>
    </row>
    <row r="2411" spans="1:65" x14ac:dyDescent="0.2">
      <c r="A2411">
        <v>2026</v>
      </c>
      <c r="B2411">
        <v>4</v>
      </c>
      <c r="C2411" t="s">
        <v>231</v>
      </c>
      <c r="D2411" t="s">
        <v>235</v>
      </c>
      <c r="E2411" t="s">
        <v>44</v>
      </c>
      <c r="F2411">
        <v>9703</v>
      </c>
      <c r="G2411" t="s">
        <v>158</v>
      </c>
      <c r="H2411" t="s">
        <v>233</v>
      </c>
      <c r="I2411" t="s">
        <v>234</v>
      </c>
      <c r="J2411" s="1">
        <v>46113</v>
      </c>
      <c r="K2411" t="s">
        <v>440</v>
      </c>
      <c r="L2411">
        <v>1</v>
      </c>
      <c r="M2411" t="s">
        <v>441</v>
      </c>
      <c r="N2411" t="s">
        <v>442</v>
      </c>
      <c r="O2411" t="s">
        <v>156</v>
      </c>
      <c r="P2411" t="s">
        <v>159</v>
      </c>
      <c r="Q2411">
        <v>0</v>
      </c>
      <c r="R2411">
        <v>7</v>
      </c>
      <c r="S2411">
        <v>199524.16</v>
      </c>
      <c r="T2411">
        <v>208.1</v>
      </c>
      <c r="U2411">
        <v>0</v>
      </c>
      <c r="V2411">
        <v>0</v>
      </c>
      <c r="W2411">
        <v>0</v>
      </c>
      <c r="X2411">
        <v>0</v>
      </c>
      <c r="Y2411">
        <v>0</v>
      </c>
      <c r="Z2411">
        <v>0</v>
      </c>
      <c r="AA2411">
        <v>199316.06</v>
      </c>
      <c r="AB2411">
        <v>0</v>
      </c>
      <c r="AC2411">
        <v>0</v>
      </c>
      <c r="AD2411">
        <v>0</v>
      </c>
      <c r="AE2411">
        <v>0</v>
      </c>
      <c r="AF2411">
        <v>6</v>
      </c>
      <c r="AG2411">
        <v>0</v>
      </c>
      <c r="AH2411">
        <v>0</v>
      </c>
      <c r="AI2411">
        <v>0</v>
      </c>
      <c r="AJ2411">
        <v>0</v>
      </c>
      <c r="AK2411">
        <v>0</v>
      </c>
      <c r="AL2411">
        <v>0</v>
      </c>
      <c r="AM2411">
        <v>0</v>
      </c>
      <c r="AN2411">
        <v>0</v>
      </c>
      <c r="AO2411">
        <v>5</v>
      </c>
      <c r="AP2411">
        <v>7</v>
      </c>
      <c r="AQ2411">
        <v>4</v>
      </c>
      <c r="AR2411">
        <v>0</v>
      </c>
      <c r="AS2411">
        <v>0</v>
      </c>
      <c r="AT2411">
        <v>0</v>
      </c>
      <c r="AU2411">
        <v>1</v>
      </c>
      <c r="AV2411">
        <v>0</v>
      </c>
      <c r="AW2411">
        <v>0</v>
      </c>
      <c r="AX2411">
        <v>0</v>
      </c>
      <c r="AY2411">
        <v>0</v>
      </c>
      <c r="AZ2411">
        <v>0</v>
      </c>
      <c r="BA2411">
        <v>0</v>
      </c>
      <c r="BB2411">
        <v>0</v>
      </c>
      <c r="BC2411">
        <v>0</v>
      </c>
      <c r="BD2411">
        <v>0</v>
      </c>
      <c r="BE2411">
        <v>0</v>
      </c>
      <c r="BF2411">
        <v>0</v>
      </c>
      <c r="BG2411">
        <v>0</v>
      </c>
      <c r="BH2411">
        <v>1</v>
      </c>
      <c r="BI2411">
        <v>0</v>
      </c>
      <c r="BJ2411" s="2">
        <v>46132</v>
      </c>
      <c r="BK2411">
        <v>0</v>
      </c>
      <c r="BL2411" s="3" t="str">
        <f>VLOOKUP(O2411,DropDownList!$H$1:$I$7,2,FALSE)</f>
        <v>2023/24</v>
      </c>
      <c r="BM2411" s="3" t="str">
        <f t="shared" si="37"/>
        <v>CONF</v>
      </c>
    </row>
    <row r="2412" spans="1:65" x14ac:dyDescent="0.2">
      <c r="A2412">
        <v>2026</v>
      </c>
      <c r="B2412">
        <v>4</v>
      </c>
      <c r="C2412" t="s">
        <v>231</v>
      </c>
      <c r="D2412" t="s">
        <v>235</v>
      </c>
      <c r="E2412" t="s">
        <v>44</v>
      </c>
      <c r="F2412">
        <v>9703</v>
      </c>
      <c r="G2412" t="s">
        <v>158</v>
      </c>
      <c r="H2412" t="s">
        <v>233</v>
      </c>
      <c r="I2412" t="s">
        <v>234</v>
      </c>
      <c r="J2412" s="1">
        <v>46113</v>
      </c>
      <c r="K2412" t="s">
        <v>440</v>
      </c>
      <c r="L2412">
        <v>1</v>
      </c>
      <c r="M2412" t="s">
        <v>441</v>
      </c>
      <c r="N2412" t="s">
        <v>442</v>
      </c>
      <c r="O2412" t="s">
        <v>147</v>
      </c>
      <c r="P2412" t="s">
        <v>159</v>
      </c>
      <c r="Q2412">
        <v>0</v>
      </c>
      <c r="R2412">
        <v>3</v>
      </c>
      <c r="S2412">
        <v>13063.91</v>
      </c>
      <c r="T2412">
        <v>0</v>
      </c>
      <c r="U2412">
        <v>0</v>
      </c>
      <c r="V2412">
        <v>0</v>
      </c>
      <c r="W2412">
        <v>0</v>
      </c>
      <c r="X2412">
        <v>0</v>
      </c>
      <c r="Y2412">
        <v>0</v>
      </c>
      <c r="Z2412">
        <v>0</v>
      </c>
      <c r="AA2412">
        <v>13063.91</v>
      </c>
      <c r="AB2412">
        <v>0</v>
      </c>
      <c r="AC2412">
        <v>0</v>
      </c>
      <c r="AD2412">
        <v>0</v>
      </c>
      <c r="AE2412">
        <v>0</v>
      </c>
      <c r="AF2412">
        <v>3</v>
      </c>
      <c r="AG2412">
        <v>0</v>
      </c>
      <c r="AH2412">
        <v>0</v>
      </c>
      <c r="AI2412">
        <v>0</v>
      </c>
      <c r="AJ2412">
        <v>0</v>
      </c>
      <c r="AK2412">
        <v>0</v>
      </c>
      <c r="AL2412">
        <v>0</v>
      </c>
      <c r="AM2412">
        <v>0</v>
      </c>
      <c r="AN2412">
        <v>0</v>
      </c>
      <c r="AO2412">
        <v>2</v>
      </c>
      <c r="AP2412">
        <v>2</v>
      </c>
      <c r="AQ2412">
        <v>2</v>
      </c>
      <c r="AR2412">
        <v>0</v>
      </c>
      <c r="AS2412">
        <v>0</v>
      </c>
      <c r="AT2412">
        <v>0</v>
      </c>
      <c r="AU2412">
        <v>0</v>
      </c>
      <c r="AV2412">
        <v>0</v>
      </c>
      <c r="AW2412">
        <v>0</v>
      </c>
      <c r="AX2412">
        <v>0</v>
      </c>
      <c r="AY2412">
        <v>0</v>
      </c>
      <c r="AZ2412">
        <v>0</v>
      </c>
      <c r="BA2412">
        <v>0</v>
      </c>
      <c r="BB2412">
        <v>0</v>
      </c>
      <c r="BC2412">
        <v>0</v>
      </c>
      <c r="BD2412">
        <v>0</v>
      </c>
      <c r="BE2412">
        <v>0</v>
      </c>
      <c r="BF2412">
        <v>0</v>
      </c>
      <c r="BG2412">
        <v>0</v>
      </c>
      <c r="BH2412">
        <v>0</v>
      </c>
      <c r="BI2412">
        <v>0</v>
      </c>
      <c r="BJ2412" s="2">
        <v>46132</v>
      </c>
      <c r="BK2412">
        <v>0</v>
      </c>
      <c r="BL2412" s="3" t="str">
        <f>VLOOKUP(O2412,DropDownList!$H$1:$I$7,2,FALSE)</f>
        <v>2024/25</v>
      </c>
      <c r="BM2412" s="3" t="str">
        <f t="shared" si="37"/>
        <v>CONF</v>
      </c>
    </row>
    <row r="2413" spans="1:65" x14ac:dyDescent="0.2">
      <c r="A2413">
        <v>2026</v>
      </c>
      <c r="B2413">
        <v>4</v>
      </c>
      <c r="C2413" t="s">
        <v>231</v>
      </c>
      <c r="D2413" t="s">
        <v>235</v>
      </c>
      <c r="E2413" t="s">
        <v>44</v>
      </c>
      <c r="F2413">
        <v>9703</v>
      </c>
      <c r="G2413" t="s">
        <v>158</v>
      </c>
      <c r="H2413" t="s">
        <v>233</v>
      </c>
      <c r="I2413" t="s">
        <v>234</v>
      </c>
      <c r="J2413" s="1">
        <v>46113</v>
      </c>
      <c r="K2413" t="s">
        <v>440</v>
      </c>
      <c r="L2413">
        <v>1</v>
      </c>
      <c r="M2413" t="s">
        <v>441</v>
      </c>
      <c r="N2413" t="s">
        <v>442</v>
      </c>
      <c r="O2413" t="s">
        <v>147</v>
      </c>
      <c r="P2413" t="s">
        <v>161</v>
      </c>
      <c r="Q2413">
        <v>570</v>
      </c>
      <c r="R2413">
        <v>122</v>
      </c>
      <c r="S2413">
        <v>3205</v>
      </c>
      <c r="T2413">
        <v>30</v>
      </c>
      <c r="U2413">
        <v>53</v>
      </c>
      <c r="V2413">
        <v>6</v>
      </c>
      <c r="W2413">
        <v>340</v>
      </c>
      <c r="X2413">
        <v>340</v>
      </c>
      <c r="Y2413">
        <v>0</v>
      </c>
      <c r="Z2413">
        <v>0</v>
      </c>
      <c r="AA2413">
        <v>2605</v>
      </c>
      <c r="AB2413">
        <v>0</v>
      </c>
      <c r="AC2413">
        <v>0</v>
      </c>
      <c r="AD2413">
        <v>5</v>
      </c>
      <c r="AE2413">
        <v>1</v>
      </c>
      <c r="AF2413">
        <v>102</v>
      </c>
      <c r="AG2413">
        <v>1</v>
      </c>
      <c r="AH2413">
        <v>2</v>
      </c>
      <c r="AI2413">
        <v>17</v>
      </c>
      <c r="AJ2413">
        <v>0</v>
      </c>
      <c r="AK2413">
        <v>0</v>
      </c>
      <c r="AL2413">
        <v>0</v>
      </c>
      <c r="AM2413">
        <v>0</v>
      </c>
      <c r="AN2413">
        <v>0</v>
      </c>
      <c r="AO2413">
        <v>79</v>
      </c>
      <c r="AP2413">
        <v>268</v>
      </c>
      <c r="AQ2413">
        <v>80</v>
      </c>
      <c r="AR2413">
        <v>0</v>
      </c>
      <c r="AS2413">
        <v>18</v>
      </c>
      <c r="AT2413">
        <v>3</v>
      </c>
      <c r="AU2413">
        <v>7</v>
      </c>
      <c r="AV2413">
        <v>3</v>
      </c>
      <c r="AW2413">
        <v>1</v>
      </c>
      <c r="AX2413">
        <v>0</v>
      </c>
      <c r="AY2413">
        <v>40</v>
      </c>
      <c r="AZ2413">
        <v>56</v>
      </c>
      <c r="BA2413">
        <v>19</v>
      </c>
      <c r="BB2413">
        <v>4</v>
      </c>
      <c r="BC2413">
        <v>2</v>
      </c>
      <c r="BD2413">
        <v>4</v>
      </c>
      <c r="BE2413">
        <v>0</v>
      </c>
      <c r="BF2413">
        <v>121</v>
      </c>
      <c r="BG2413">
        <v>560</v>
      </c>
      <c r="BH2413">
        <v>0</v>
      </c>
      <c r="BI2413">
        <v>53</v>
      </c>
      <c r="BJ2413" s="2">
        <v>46132</v>
      </c>
      <c r="BK2413">
        <v>0</v>
      </c>
      <c r="BL2413" s="3" t="str">
        <f>VLOOKUP(O2413,DropDownList!$H$1:$I$7,2,FALSE)</f>
        <v>2024/25</v>
      </c>
      <c r="BM2413" s="3" t="str">
        <f t="shared" si="37"/>
        <v>VSUR</v>
      </c>
    </row>
    <row r="2414" spans="1:65" x14ac:dyDescent="0.2">
      <c r="A2414">
        <v>2026</v>
      </c>
      <c r="B2414">
        <v>4</v>
      </c>
      <c r="C2414" t="s">
        <v>231</v>
      </c>
      <c r="D2414" t="s">
        <v>235</v>
      </c>
      <c r="E2414" t="s">
        <v>44</v>
      </c>
      <c r="F2414">
        <v>9703</v>
      </c>
      <c r="G2414" t="s">
        <v>158</v>
      </c>
      <c r="H2414" t="s">
        <v>233</v>
      </c>
      <c r="I2414" t="s">
        <v>234</v>
      </c>
      <c r="J2414" s="1">
        <v>46113</v>
      </c>
      <c r="K2414" t="s">
        <v>440</v>
      </c>
      <c r="L2414">
        <v>1</v>
      </c>
      <c r="M2414" t="s">
        <v>441</v>
      </c>
      <c r="N2414" t="s">
        <v>442</v>
      </c>
      <c r="O2414" t="s">
        <v>156</v>
      </c>
      <c r="P2414" t="s">
        <v>160</v>
      </c>
      <c r="Q2414">
        <v>8818.5</v>
      </c>
      <c r="R2414">
        <v>117</v>
      </c>
      <c r="S2414">
        <v>59455</v>
      </c>
      <c r="T2414">
        <v>6690</v>
      </c>
      <c r="U2414">
        <v>30</v>
      </c>
      <c r="V2414">
        <v>10</v>
      </c>
      <c r="W2414">
        <v>3900</v>
      </c>
      <c r="X2414">
        <v>3900</v>
      </c>
      <c r="Y2414">
        <v>0</v>
      </c>
      <c r="Z2414">
        <v>0</v>
      </c>
      <c r="AA2414">
        <v>43946.5</v>
      </c>
      <c r="AB2414">
        <v>2240</v>
      </c>
      <c r="AC2414">
        <v>39286.5</v>
      </c>
      <c r="AD2414">
        <v>5</v>
      </c>
      <c r="AE2414">
        <v>5</v>
      </c>
      <c r="AF2414">
        <v>76</v>
      </c>
      <c r="AG2414">
        <v>21</v>
      </c>
      <c r="AH2414">
        <v>8</v>
      </c>
      <c r="AI2414">
        <v>9</v>
      </c>
      <c r="AJ2414">
        <v>0</v>
      </c>
      <c r="AK2414">
        <v>0</v>
      </c>
      <c r="AL2414">
        <v>0</v>
      </c>
      <c r="AM2414">
        <v>0</v>
      </c>
      <c r="AN2414">
        <v>0</v>
      </c>
      <c r="AO2414">
        <v>79</v>
      </c>
      <c r="AP2414">
        <v>291</v>
      </c>
      <c r="AQ2414">
        <v>71</v>
      </c>
      <c r="AR2414">
        <v>0</v>
      </c>
      <c r="AS2414">
        <v>32</v>
      </c>
      <c r="AT2414">
        <v>11</v>
      </c>
      <c r="AU2414">
        <v>10</v>
      </c>
      <c r="AV2414">
        <v>4</v>
      </c>
      <c r="AW2414">
        <v>9</v>
      </c>
      <c r="AX2414">
        <v>0</v>
      </c>
      <c r="AY2414">
        <v>33</v>
      </c>
      <c r="AZ2414">
        <v>54</v>
      </c>
      <c r="BA2414">
        <v>25</v>
      </c>
      <c r="BB2414">
        <v>9</v>
      </c>
      <c r="BC2414">
        <v>2</v>
      </c>
      <c r="BD2414">
        <v>5</v>
      </c>
      <c r="BE2414">
        <v>0</v>
      </c>
      <c r="BF2414">
        <v>107</v>
      </c>
      <c r="BG2414">
        <v>4300</v>
      </c>
      <c r="BH2414">
        <v>3</v>
      </c>
      <c r="BI2414">
        <v>29</v>
      </c>
      <c r="BJ2414" s="2">
        <v>46132</v>
      </c>
      <c r="BK2414">
        <v>0</v>
      </c>
      <c r="BL2414" s="3" t="str">
        <f>VLOOKUP(O2414,DropDownList!$H$1:$I$7,2,FALSE)</f>
        <v>2023/24</v>
      </c>
      <c r="BM2414" s="3" t="str">
        <f t="shared" si="37"/>
        <v>SC COURT</v>
      </c>
    </row>
    <row r="2415" spans="1:65" x14ac:dyDescent="0.2">
      <c r="A2415">
        <v>2026</v>
      </c>
      <c r="B2415">
        <v>4</v>
      </c>
      <c r="C2415" t="s">
        <v>231</v>
      </c>
      <c r="D2415" t="s">
        <v>235</v>
      </c>
      <c r="E2415" t="s">
        <v>44</v>
      </c>
      <c r="F2415">
        <v>9703</v>
      </c>
      <c r="G2415" t="s">
        <v>158</v>
      </c>
      <c r="H2415" t="s">
        <v>233</v>
      </c>
      <c r="I2415" t="s">
        <v>234</v>
      </c>
      <c r="J2415" s="1">
        <v>46113</v>
      </c>
      <c r="K2415" t="s">
        <v>440</v>
      </c>
      <c r="L2415">
        <v>1</v>
      </c>
      <c r="M2415" t="s">
        <v>441</v>
      </c>
      <c r="N2415" t="s">
        <v>442</v>
      </c>
      <c r="O2415" t="s">
        <v>156</v>
      </c>
      <c r="P2415" t="s">
        <v>161</v>
      </c>
      <c r="Q2415">
        <v>170</v>
      </c>
      <c r="R2415">
        <v>104</v>
      </c>
      <c r="S2415">
        <v>2590</v>
      </c>
      <c r="T2415">
        <v>10</v>
      </c>
      <c r="U2415">
        <v>28</v>
      </c>
      <c r="V2415">
        <v>4</v>
      </c>
      <c r="W2415">
        <v>90</v>
      </c>
      <c r="X2415">
        <v>90</v>
      </c>
      <c r="Y2415">
        <v>0</v>
      </c>
      <c r="Z2415">
        <v>0</v>
      </c>
      <c r="AA2415">
        <v>2410</v>
      </c>
      <c r="AB2415">
        <v>0</v>
      </c>
      <c r="AC2415">
        <v>0</v>
      </c>
      <c r="AD2415">
        <v>4</v>
      </c>
      <c r="AE2415">
        <v>0</v>
      </c>
      <c r="AF2415">
        <v>95</v>
      </c>
      <c r="AG2415">
        <v>0</v>
      </c>
      <c r="AH2415">
        <v>1</v>
      </c>
      <c r="AI2415">
        <v>8</v>
      </c>
      <c r="AJ2415">
        <v>0</v>
      </c>
      <c r="AK2415">
        <v>0</v>
      </c>
      <c r="AL2415">
        <v>0</v>
      </c>
      <c r="AM2415">
        <v>0</v>
      </c>
      <c r="AN2415">
        <v>0</v>
      </c>
      <c r="AO2415">
        <v>70</v>
      </c>
      <c r="AP2415">
        <v>271</v>
      </c>
      <c r="AQ2415">
        <v>70</v>
      </c>
      <c r="AR2415">
        <v>0</v>
      </c>
      <c r="AS2415">
        <v>30</v>
      </c>
      <c r="AT2415">
        <v>11</v>
      </c>
      <c r="AU2415">
        <v>10</v>
      </c>
      <c r="AV2415">
        <v>4</v>
      </c>
      <c r="AW2415">
        <v>2</v>
      </c>
      <c r="AX2415">
        <v>0</v>
      </c>
      <c r="AY2415">
        <v>31</v>
      </c>
      <c r="AZ2415">
        <v>53</v>
      </c>
      <c r="BA2415">
        <v>24</v>
      </c>
      <c r="BB2415">
        <v>5</v>
      </c>
      <c r="BC2415">
        <v>2</v>
      </c>
      <c r="BD2415">
        <v>4</v>
      </c>
      <c r="BE2415">
        <v>0</v>
      </c>
      <c r="BF2415">
        <v>101</v>
      </c>
      <c r="BG2415">
        <v>170</v>
      </c>
      <c r="BH2415">
        <v>0</v>
      </c>
      <c r="BI2415">
        <v>27</v>
      </c>
      <c r="BJ2415" s="2">
        <v>46132</v>
      </c>
      <c r="BK2415">
        <v>0</v>
      </c>
      <c r="BL2415" s="3" t="str">
        <f>VLOOKUP(O2415,DropDownList!$H$1:$I$7,2,FALSE)</f>
        <v>2023/24</v>
      </c>
      <c r="BM2415" s="3" t="str">
        <f t="shared" si="37"/>
        <v>VSUR</v>
      </c>
    </row>
    <row r="2416" spans="1:65" x14ac:dyDescent="0.2">
      <c r="A2416">
        <v>2026</v>
      </c>
      <c r="B2416">
        <v>4</v>
      </c>
      <c r="C2416" t="s">
        <v>231</v>
      </c>
      <c r="D2416" t="s">
        <v>235</v>
      </c>
      <c r="E2416" t="s">
        <v>44</v>
      </c>
      <c r="F2416">
        <v>9703</v>
      </c>
      <c r="G2416" t="s">
        <v>158</v>
      </c>
      <c r="H2416" t="s">
        <v>233</v>
      </c>
      <c r="I2416" t="s">
        <v>234</v>
      </c>
      <c r="J2416" s="1">
        <v>46113</v>
      </c>
      <c r="K2416" t="s">
        <v>440</v>
      </c>
      <c r="L2416">
        <v>1</v>
      </c>
      <c r="M2416" t="s">
        <v>441</v>
      </c>
      <c r="N2416" t="s">
        <v>442</v>
      </c>
      <c r="O2416" t="s">
        <v>155</v>
      </c>
      <c r="P2416" t="s">
        <v>161</v>
      </c>
      <c r="Q2416">
        <v>272.23</v>
      </c>
      <c r="R2416">
        <v>143</v>
      </c>
      <c r="S2416">
        <v>3740</v>
      </c>
      <c r="T2416">
        <v>40</v>
      </c>
      <c r="U2416">
        <v>32</v>
      </c>
      <c r="V2416">
        <v>7</v>
      </c>
      <c r="W2416">
        <v>136.24</v>
      </c>
      <c r="X2416">
        <v>136.24</v>
      </c>
      <c r="Y2416">
        <v>0</v>
      </c>
      <c r="Z2416">
        <v>0</v>
      </c>
      <c r="AA2416">
        <v>3427.77</v>
      </c>
      <c r="AB2416">
        <v>0</v>
      </c>
      <c r="AC2416">
        <v>0</v>
      </c>
      <c r="AD2416">
        <v>6</v>
      </c>
      <c r="AE2416">
        <v>1</v>
      </c>
      <c r="AF2416">
        <v>127</v>
      </c>
      <c r="AG2416">
        <v>3</v>
      </c>
      <c r="AH2416">
        <v>3</v>
      </c>
      <c r="AI2416">
        <v>10</v>
      </c>
      <c r="AJ2416">
        <v>0</v>
      </c>
      <c r="AK2416">
        <v>0</v>
      </c>
      <c r="AL2416">
        <v>0</v>
      </c>
      <c r="AM2416">
        <v>0</v>
      </c>
      <c r="AN2416">
        <v>0</v>
      </c>
      <c r="AO2416">
        <v>89</v>
      </c>
      <c r="AP2416">
        <v>484</v>
      </c>
      <c r="AQ2416">
        <v>96</v>
      </c>
      <c r="AR2416">
        <v>0</v>
      </c>
      <c r="AS2416">
        <v>85</v>
      </c>
      <c r="AT2416">
        <v>15</v>
      </c>
      <c r="AU2416">
        <v>14</v>
      </c>
      <c r="AV2416">
        <v>5</v>
      </c>
      <c r="AW2416">
        <v>1</v>
      </c>
      <c r="AX2416">
        <v>0</v>
      </c>
      <c r="AY2416">
        <v>53</v>
      </c>
      <c r="AZ2416">
        <v>95</v>
      </c>
      <c r="BA2416">
        <v>58</v>
      </c>
      <c r="BB2416">
        <v>14</v>
      </c>
      <c r="BC2416">
        <v>6</v>
      </c>
      <c r="BD2416">
        <v>6</v>
      </c>
      <c r="BE2416">
        <v>0</v>
      </c>
      <c r="BF2416">
        <v>141</v>
      </c>
      <c r="BG2416">
        <v>210</v>
      </c>
      <c r="BH2416">
        <v>0</v>
      </c>
      <c r="BI2416">
        <v>32</v>
      </c>
      <c r="BJ2416" s="2">
        <v>46132</v>
      </c>
      <c r="BK2416">
        <v>0</v>
      </c>
      <c r="BL2416" s="3" t="str">
        <f>VLOOKUP(O2416,DropDownList!$H$1:$I$7,2,FALSE)</f>
        <v>2022/23</v>
      </c>
      <c r="BM2416" s="3" t="str">
        <f t="shared" si="37"/>
        <v>VSUR</v>
      </c>
    </row>
    <row r="2417" spans="1:65" x14ac:dyDescent="0.2">
      <c r="A2417">
        <v>2026</v>
      </c>
      <c r="B2417">
        <v>4</v>
      </c>
      <c r="C2417" t="s">
        <v>231</v>
      </c>
      <c r="D2417" t="s">
        <v>235</v>
      </c>
      <c r="E2417" t="s">
        <v>44</v>
      </c>
      <c r="F2417">
        <v>9703</v>
      </c>
      <c r="G2417" t="s">
        <v>158</v>
      </c>
      <c r="H2417" t="s">
        <v>233</v>
      </c>
      <c r="I2417" t="s">
        <v>234</v>
      </c>
      <c r="J2417" s="1">
        <v>46113</v>
      </c>
      <c r="K2417" t="s">
        <v>440</v>
      </c>
      <c r="L2417">
        <v>1</v>
      </c>
      <c r="M2417" t="s">
        <v>441</v>
      </c>
      <c r="N2417" t="s">
        <v>442</v>
      </c>
      <c r="O2417" t="s">
        <v>149</v>
      </c>
      <c r="P2417" t="s">
        <v>160</v>
      </c>
      <c r="Q2417">
        <v>11954.98</v>
      </c>
      <c r="R2417">
        <v>55</v>
      </c>
      <c r="S2417">
        <v>28215</v>
      </c>
      <c r="T2417">
        <v>0</v>
      </c>
      <c r="U2417">
        <v>31</v>
      </c>
      <c r="V2417">
        <v>21</v>
      </c>
      <c r="W2417">
        <v>5320</v>
      </c>
      <c r="X2417">
        <v>9105</v>
      </c>
      <c r="Y2417">
        <v>0</v>
      </c>
      <c r="Z2417">
        <v>0</v>
      </c>
      <c r="AA2417">
        <v>16260.02</v>
      </c>
      <c r="AB2417">
        <v>500</v>
      </c>
      <c r="AC2417">
        <v>14640.02</v>
      </c>
      <c r="AD2417">
        <v>7</v>
      </c>
      <c r="AE2417">
        <v>14</v>
      </c>
      <c r="AF2417">
        <v>24</v>
      </c>
      <c r="AG2417">
        <v>20</v>
      </c>
      <c r="AH2417">
        <v>0</v>
      </c>
      <c r="AI2417">
        <v>11</v>
      </c>
      <c r="AJ2417">
        <v>0</v>
      </c>
      <c r="AK2417">
        <v>0</v>
      </c>
      <c r="AL2417">
        <v>0</v>
      </c>
      <c r="AM2417">
        <v>0</v>
      </c>
      <c r="AN2417">
        <v>0</v>
      </c>
      <c r="AO2417">
        <v>33</v>
      </c>
      <c r="AP2417">
        <v>72</v>
      </c>
      <c r="AQ2417">
        <v>32</v>
      </c>
      <c r="AR2417">
        <v>1</v>
      </c>
      <c r="AS2417">
        <v>3</v>
      </c>
      <c r="AT2417">
        <v>0</v>
      </c>
      <c r="AU2417">
        <v>2</v>
      </c>
      <c r="AV2417">
        <v>0</v>
      </c>
      <c r="AW2417">
        <v>0</v>
      </c>
      <c r="AX2417">
        <v>0</v>
      </c>
      <c r="AY2417">
        <v>7</v>
      </c>
      <c r="AZ2417">
        <v>8</v>
      </c>
      <c r="BA2417">
        <v>1</v>
      </c>
      <c r="BB2417">
        <v>0</v>
      </c>
      <c r="BC2417">
        <v>0</v>
      </c>
      <c r="BD2417">
        <v>3</v>
      </c>
      <c r="BE2417">
        <v>0</v>
      </c>
      <c r="BF2417">
        <v>54</v>
      </c>
      <c r="BG2417">
        <v>4760</v>
      </c>
      <c r="BH2417">
        <v>0</v>
      </c>
      <c r="BI2417">
        <v>30</v>
      </c>
      <c r="BJ2417" s="2">
        <v>46132</v>
      </c>
      <c r="BK2417">
        <v>0</v>
      </c>
      <c r="BL2417" s="3" t="str">
        <f>VLOOKUP(O2417,DropDownList!$H$1:$I$7,2,FALSE)</f>
        <v>2025/26</v>
      </c>
      <c r="BM2417" s="3" t="str">
        <f t="shared" si="37"/>
        <v>SC COURT</v>
      </c>
    </row>
    <row r="2418" spans="1:65" x14ac:dyDescent="0.2">
      <c r="A2418">
        <v>2026</v>
      </c>
      <c r="B2418">
        <v>4</v>
      </c>
      <c r="C2418" t="s">
        <v>231</v>
      </c>
      <c r="D2418" t="s">
        <v>235</v>
      </c>
      <c r="E2418" t="s">
        <v>44</v>
      </c>
      <c r="F2418">
        <v>9703</v>
      </c>
      <c r="G2418" t="s">
        <v>158</v>
      </c>
      <c r="H2418" t="s">
        <v>233</v>
      </c>
      <c r="I2418" t="s">
        <v>234</v>
      </c>
      <c r="J2418" s="1">
        <v>46113</v>
      </c>
      <c r="K2418" t="s">
        <v>440</v>
      </c>
      <c r="L2418">
        <v>1</v>
      </c>
      <c r="M2418" t="s">
        <v>441</v>
      </c>
      <c r="N2418" t="s">
        <v>442</v>
      </c>
      <c r="O2418" t="s">
        <v>155</v>
      </c>
      <c r="P2418" t="s">
        <v>160</v>
      </c>
      <c r="Q2418">
        <v>16789.89</v>
      </c>
      <c r="R2418">
        <v>156</v>
      </c>
      <c r="S2418">
        <v>86955.5</v>
      </c>
      <c r="T2418">
        <v>1138.95</v>
      </c>
      <c r="U2418">
        <v>37</v>
      </c>
      <c r="V2418">
        <v>13</v>
      </c>
      <c r="W2418">
        <v>6773.89</v>
      </c>
      <c r="X2418">
        <v>6773.89</v>
      </c>
      <c r="Y2418">
        <v>0</v>
      </c>
      <c r="Z2418">
        <v>0</v>
      </c>
      <c r="AA2418">
        <v>69026.66</v>
      </c>
      <c r="AB2418">
        <v>3010.43</v>
      </c>
      <c r="AC2418">
        <v>62558.46</v>
      </c>
      <c r="AD2418">
        <v>5</v>
      </c>
      <c r="AE2418">
        <v>8</v>
      </c>
      <c r="AF2418">
        <v>112</v>
      </c>
      <c r="AG2418">
        <v>27</v>
      </c>
      <c r="AH2418">
        <v>4</v>
      </c>
      <c r="AI2418">
        <v>10</v>
      </c>
      <c r="AJ2418">
        <v>0</v>
      </c>
      <c r="AK2418">
        <v>0</v>
      </c>
      <c r="AL2418">
        <v>0</v>
      </c>
      <c r="AM2418">
        <v>0</v>
      </c>
      <c r="AN2418">
        <v>0</v>
      </c>
      <c r="AO2418">
        <v>99</v>
      </c>
      <c r="AP2418">
        <v>528</v>
      </c>
      <c r="AQ2418">
        <v>104</v>
      </c>
      <c r="AR2418">
        <v>0</v>
      </c>
      <c r="AS2418">
        <v>87</v>
      </c>
      <c r="AT2418">
        <v>15</v>
      </c>
      <c r="AU2418">
        <v>14</v>
      </c>
      <c r="AV2418">
        <v>5</v>
      </c>
      <c r="AW2418">
        <v>1</v>
      </c>
      <c r="AX2418">
        <v>0</v>
      </c>
      <c r="AY2418">
        <v>64</v>
      </c>
      <c r="AZ2418">
        <v>111</v>
      </c>
      <c r="BA2418">
        <v>66</v>
      </c>
      <c r="BB2418">
        <v>13</v>
      </c>
      <c r="BC2418">
        <v>6</v>
      </c>
      <c r="BD2418">
        <v>6</v>
      </c>
      <c r="BE2418">
        <v>0</v>
      </c>
      <c r="BF2418">
        <v>154</v>
      </c>
      <c r="BG2418">
        <v>4425</v>
      </c>
      <c r="BH2418">
        <v>3</v>
      </c>
      <c r="BI2418">
        <v>37</v>
      </c>
      <c r="BJ2418" s="2">
        <v>46132</v>
      </c>
      <c r="BK2418">
        <v>0</v>
      </c>
      <c r="BL2418" s="3" t="str">
        <f>VLOOKUP(O2418,DropDownList!$H$1:$I$7,2,FALSE)</f>
        <v>2022/23</v>
      </c>
      <c r="BM2418" s="3" t="str">
        <f t="shared" si="37"/>
        <v>SC COURT</v>
      </c>
    </row>
    <row r="2419" spans="1:65" x14ac:dyDescent="0.2">
      <c r="A2419">
        <v>2026</v>
      </c>
      <c r="B2419">
        <v>4</v>
      </c>
      <c r="C2419" t="s">
        <v>231</v>
      </c>
      <c r="D2419" t="s">
        <v>235</v>
      </c>
      <c r="E2419" t="s">
        <v>44</v>
      </c>
      <c r="F2419">
        <v>9703</v>
      </c>
      <c r="G2419" t="s">
        <v>158</v>
      </c>
      <c r="H2419" t="s">
        <v>233</v>
      </c>
      <c r="I2419" t="s">
        <v>234</v>
      </c>
      <c r="J2419" s="1">
        <v>46113</v>
      </c>
      <c r="K2419" t="s">
        <v>440</v>
      </c>
      <c r="L2419">
        <v>1</v>
      </c>
      <c r="M2419" t="s">
        <v>441</v>
      </c>
      <c r="N2419" t="s">
        <v>442</v>
      </c>
      <c r="O2419" t="s">
        <v>147</v>
      </c>
      <c r="P2419" t="s">
        <v>160</v>
      </c>
      <c r="Q2419">
        <v>18842.509999999998</v>
      </c>
      <c r="R2419">
        <v>125</v>
      </c>
      <c r="S2419">
        <v>64190</v>
      </c>
      <c r="T2419">
        <v>1245.6600000000001</v>
      </c>
      <c r="U2419">
        <v>52</v>
      </c>
      <c r="V2419">
        <v>19</v>
      </c>
      <c r="W2419">
        <v>6755</v>
      </c>
      <c r="X2419">
        <v>8490</v>
      </c>
      <c r="Y2419">
        <v>0</v>
      </c>
      <c r="Z2419">
        <v>0</v>
      </c>
      <c r="AA2419">
        <v>44101.83</v>
      </c>
      <c r="AB2419">
        <v>3929.75</v>
      </c>
      <c r="AC2419">
        <v>37557.08</v>
      </c>
      <c r="AD2419">
        <v>4</v>
      </c>
      <c r="AE2419">
        <v>15</v>
      </c>
      <c r="AF2419">
        <v>69</v>
      </c>
      <c r="AG2419">
        <v>38</v>
      </c>
      <c r="AH2419">
        <v>2</v>
      </c>
      <c r="AI2419">
        <v>14</v>
      </c>
      <c r="AJ2419">
        <v>0</v>
      </c>
      <c r="AK2419">
        <v>0</v>
      </c>
      <c r="AL2419">
        <v>0</v>
      </c>
      <c r="AM2419">
        <v>0</v>
      </c>
      <c r="AN2419">
        <v>0</v>
      </c>
      <c r="AO2419">
        <v>81</v>
      </c>
      <c r="AP2419">
        <v>267</v>
      </c>
      <c r="AQ2419">
        <v>81</v>
      </c>
      <c r="AR2419">
        <v>1</v>
      </c>
      <c r="AS2419">
        <v>18</v>
      </c>
      <c r="AT2419">
        <v>3</v>
      </c>
      <c r="AU2419">
        <v>7</v>
      </c>
      <c r="AV2419">
        <v>3</v>
      </c>
      <c r="AW2419">
        <v>1</v>
      </c>
      <c r="AX2419">
        <v>0</v>
      </c>
      <c r="AY2419">
        <v>39</v>
      </c>
      <c r="AZ2419">
        <v>55</v>
      </c>
      <c r="BA2419">
        <v>19</v>
      </c>
      <c r="BB2419">
        <v>4</v>
      </c>
      <c r="BC2419">
        <v>2</v>
      </c>
      <c r="BD2419">
        <v>4</v>
      </c>
      <c r="BE2419">
        <v>0</v>
      </c>
      <c r="BF2419">
        <v>124</v>
      </c>
      <c r="BG2419">
        <v>7015</v>
      </c>
      <c r="BH2419">
        <v>2</v>
      </c>
      <c r="BI2419">
        <v>52</v>
      </c>
      <c r="BJ2419" s="2">
        <v>46132</v>
      </c>
      <c r="BK2419">
        <v>0</v>
      </c>
      <c r="BL2419" s="3" t="str">
        <f>VLOOKUP(O2419,DropDownList!$H$1:$I$7,2,FALSE)</f>
        <v>2024/25</v>
      </c>
      <c r="BM2419" s="3" t="str">
        <f t="shared" si="37"/>
        <v>SC COURT</v>
      </c>
    </row>
    <row r="2420" spans="1:65" x14ac:dyDescent="0.2">
      <c r="A2420">
        <v>2026</v>
      </c>
      <c r="B2420">
        <v>4</v>
      </c>
      <c r="C2420" t="s">
        <v>231</v>
      </c>
      <c r="D2420" t="s">
        <v>235</v>
      </c>
      <c r="E2420" t="s">
        <v>44</v>
      </c>
      <c r="F2420">
        <v>9703</v>
      </c>
      <c r="G2420" t="s">
        <v>158</v>
      </c>
      <c r="H2420" t="s">
        <v>233</v>
      </c>
      <c r="I2420" t="s">
        <v>234</v>
      </c>
      <c r="J2420" s="1">
        <v>46113</v>
      </c>
      <c r="K2420" t="s">
        <v>440</v>
      </c>
      <c r="L2420">
        <v>1</v>
      </c>
      <c r="M2420" t="s">
        <v>441</v>
      </c>
      <c r="N2420" t="s">
        <v>442</v>
      </c>
      <c r="O2420" t="s">
        <v>149</v>
      </c>
      <c r="P2420" t="s">
        <v>161</v>
      </c>
      <c r="Q2420">
        <v>265</v>
      </c>
      <c r="R2420">
        <v>53</v>
      </c>
      <c r="S2420">
        <v>1385</v>
      </c>
      <c r="T2420">
        <v>0</v>
      </c>
      <c r="U2420">
        <v>32</v>
      </c>
      <c r="V2420">
        <v>9</v>
      </c>
      <c r="W2420">
        <v>185</v>
      </c>
      <c r="X2420">
        <v>185</v>
      </c>
      <c r="Y2420">
        <v>0</v>
      </c>
      <c r="Z2420">
        <v>0</v>
      </c>
      <c r="AA2420">
        <v>1120</v>
      </c>
      <c r="AB2420">
        <v>0</v>
      </c>
      <c r="AC2420">
        <v>0</v>
      </c>
      <c r="AD2420">
        <v>8</v>
      </c>
      <c r="AE2420">
        <v>1</v>
      </c>
      <c r="AF2420">
        <v>40</v>
      </c>
      <c r="AG2420">
        <v>1</v>
      </c>
      <c r="AH2420">
        <v>0</v>
      </c>
      <c r="AI2420">
        <v>12</v>
      </c>
      <c r="AJ2420">
        <v>0</v>
      </c>
      <c r="AK2420">
        <v>0</v>
      </c>
      <c r="AL2420">
        <v>0</v>
      </c>
      <c r="AM2420">
        <v>0</v>
      </c>
      <c r="AN2420">
        <v>0</v>
      </c>
      <c r="AO2420">
        <v>33</v>
      </c>
      <c r="AP2420">
        <v>71</v>
      </c>
      <c r="AQ2420">
        <v>32</v>
      </c>
      <c r="AR2420">
        <v>0</v>
      </c>
      <c r="AS2420">
        <v>3</v>
      </c>
      <c r="AT2420">
        <v>0</v>
      </c>
      <c r="AU2420">
        <v>2</v>
      </c>
      <c r="AV2420">
        <v>0</v>
      </c>
      <c r="AW2420">
        <v>0</v>
      </c>
      <c r="AX2420">
        <v>0</v>
      </c>
      <c r="AY2420">
        <v>7</v>
      </c>
      <c r="AZ2420">
        <v>8</v>
      </c>
      <c r="BA2420">
        <v>1</v>
      </c>
      <c r="BB2420">
        <v>0</v>
      </c>
      <c r="BC2420">
        <v>0</v>
      </c>
      <c r="BD2420">
        <v>3</v>
      </c>
      <c r="BE2420">
        <v>0</v>
      </c>
      <c r="BF2420">
        <v>53</v>
      </c>
      <c r="BG2420">
        <v>250</v>
      </c>
      <c r="BH2420">
        <v>0</v>
      </c>
      <c r="BI2420">
        <v>31</v>
      </c>
      <c r="BJ2420" s="2">
        <v>46132</v>
      </c>
      <c r="BK2420">
        <v>0</v>
      </c>
      <c r="BL2420" s="3" t="str">
        <f>VLOOKUP(O2420,DropDownList!$H$1:$I$7,2,FALSE)</f>
        <v>2025/26</v>
      </c>
      <c r="BM2420" s="3" t="str">
        <f t="shared" si="37"/>
        <v>VSUR</v>
      </c>
    </row>
    <row r="2421" spans="1:65" x14ac:dyDescent="0.2">
      <c r="A2421">
        <v>2026</v>
      </c>
      <c r="B2421">
        <v>4</v>
      </c>
      <c r="C2421" t="s">
        <v>231</v>
      </c>
      <c r="D2421" t="s">
        <v>235</v>
      </c>
      <c r="E2421" t="s">
        <v>44</v>
      </c>
      <c r="F2421">
        <v>9703</v>
      </c>
      <c r="G2421" t="s">
        <v>158</v>
      </c>
      <c r="H2421" t="s">
        <v>233</v>
      </c>
      <c r="I2421" t="s">
        <v>234</v>
      </c>
      <c r="J2421" s="1">
        <v>46113</v>
      </c>
      <c r="K2421" t="s">
        <v>440</v>
      </c>
      <c r="L2421">
        <v>1</v>
      </c>
      <c r="M2421" t="s">
        <v>441</v>
      </c>
      <c r="N2421" t="s">
        <v>442</v>
      </c>
      <c r="O2421" t="s">
        <v>155</v>
      </c>
      <c r="P2421" t="s">
        <v>159</v>
      </c>
      <c r="Q2421">
        <v>0</v>
      </c>
      <c r="R2421">
        <v>5</v>
      </c>
      <c r="S2421">
        <v>51562.62</v>
      </c>
      <c r="T2421">
        <v>849.21</v>
      </c>
      <c r="U2421">
        <v>0</v>
      </c>
      <c r="V2421">
        <v>0</v>
      </c>
      <c r="W2421">
        <v>0</v>
      </c>
      <c r="X2421">
        <v>0</v>
      </c>
      <c r="Y2421">
        <v>0</v>
      </c>
      <c r="Z2421">
        <v>0</v>
      </c>
      <c r="AA2421">
        <v>50713.41</v>
      </c>
      <c r="AB2421">
        <v>0</v>
      </c>
      <c r="AC2421">
        <v>0</v>
      </c>
      <c r="AD2421">
        <v>0</v>
      </c>
      <c r="AE2421">
        <v>0</v>
      </c>
      <c r="AF2421">
        <v>2</v>
      </c>
      <c r="AG2421">
        <v>0</v>
      </c>
      <c r="AH2421">
        <v>0</v>
      </c>
      <c r="AI2421">
        <v>0</v>
      </c>
      <c r="AJ2421">
        <v>0</v>
      </c>
      <c r="AK2421">
        <v>0</v>
      </c>
      <c r="AL2421">
        <v>0</v>
      </c>
      <c r="AM2421">
        <v>0</v>
      </c>
      <c r="AN2421">
        <v>0</v>
      </c>
      <c r="AO2421">
        <v>4</v>
      </c>
      <c r="AP2421">
        <v>8</v>
      </c>
      <c r="AQ2421">
        <v>4</v>
      </c>
      <c r="AR2421">
        <v>1</v>
      </c>
      <c r="AS2421">
        <v>0</v>
      </c>
      <c r="AT2421">
        <v>0</v>
      </c>
      <c r="AU2421">
        <v>2</v>
      </c>
      <c r="AV2421">
        <v>0</v>
      </c>
      <c r="AW2421">
        <v>0</v>
      </c>
      <c r="AX2421">
        <v>0</v>
      </c>
      <c r="AY2421">
        <v>0</v>
      </c>
      <c r="AZ2421">
        <v>0</v>
      </c>
      <c r="BA2421">
        <v>0</v>
      </c>
      <c r="BB2421">
        <v>0</v>
      </c>
      <c r="BC2421">
        <v>0</v>
      </c>
      <c r="BD2421">
        <v>0</v>
      </c>
      <c r="BE2421">
        <v>0</v>
      </c>
      <c r="BF2421">
        <v>0</v>
      </c>
      <c r="BG2421">
        <v>0</v>
      </c>
      <c r="BH2421">
        <v>3</v>
      </c>
      <c r="BI2421">
        <v>0</v>
      </c>
      <c r="BJ2421" s="2">
        <v>46132</v>
      </c>
      <c r="BK2421">
        <v>0</v>
      </c>
      <c r="BL2421" s="3" t="str">
        <f>VLOOKUP(O2421,DropDownList!$H$1:$I$7,2,FALSE)</f>
        <v>2022/23</v>
      </c>
      <c r="BM2421" s="3" t="str">
        <f t="shared" si="37"/>
        <v>CONF</v>
      </c>
    </row>
    <row r="2422" spans="1:65" x14ac:dyDescent="0.2">
      <c r="A2422">
        <v>2026</v>
      </c>
      <c r="B2422">
        <v>4</v>
      </c>
      <c r="C2422" t="s">
        <v>231</v>
      </c>
      <c r="D2422" t="s">
        <v>236</v>
      </c>
      <c r="E2422" t="s">
        <v>45</v>
      </c>
      <c r="F2422">
        <v>9256</v>
      </c>
      <c r="G2422" t="s">
        <v>141</v>
      </c>
      <c r="H2422" t="s">
        <v>237</v>
      </c>
      <c r="I2422" t="s">
        <v>237</v>
      </c>
      <c r="J2422" s="1">
        <v>46113</v>
      </c>
      <c r="K2422" t="s">
        <v>440</v>
      </c>
      <c r="L2422">
        <v>1</v>
      </c>
      <c r="M2422" t="s">
        <v>441</v>
      </c>
      <c r="N2422" t="s">
        <v>442</v>
      </c>
      <c r="O2422" t="s">
        <v>156</v>
      </c>
      <c r="P2422" t="s">
        <v>152</v>
      </c>
      <c r="Q2422">
        <v>0</v>
      </c>
      <c r="R2422">
        <v>62</v>
      </c>
      <c r="S2422">
        <v>2480</v>
      </c>
      <c r="T2422">
        <v>760</v>
      </c>
      <c r="U2422">
        <v>0</v>
      </c>
      <c r="V2422">
        <v>0</v>
      </c>
      <c r="W2422">
        <v>0</v>
      </c>
      <c r="X2422">
        <v>0</v>
      </c>
      <c r="Y2422">
        <v>0</v>
      </c>
      <c r="Z2422">
        <v>0</v>
      </c>
      <c r="AA2422">
        <v>1720</v>
      </c>
      <c r="AB2422">
        <v>0</v>
      </c>
      <c r="AC2422">
        <v>1720</v>
      </c>
      <c r="AD2422">
        <v>0</v>
      </c>
      <c r="AE2422">
        <v>0</v>
      </c>
      <c r="AF2422">
        <v>43</v>
      </c>
      <c r="AG2422">
        <v>0</v>
      </c>
      <c r="AH2422">
        <v>19</v>
      </c>
      <c r="AI2422">
        <v>0</v>
      </c>
      <c r="AJ2422">
        <v>0</v>
      </c>
      <c r="AK2422">
        <v>0</v>
      </c>
      <c r="AL2422">
        <v>0</v>
      </c>
      <c r="AM2422">
        <v>2</v>
      </c>
      <c r="AN2422">
        <v>0</v>
      </c>
      <c r="AO2422">
        <v>0</v>
      </c>
      <c r="AP2422">
        <v>0</v>
      </c>
      <c r="AQ2422">
        <v>0</v>
      </c>
      <c r="AR2422">
        <v>0</v>
      </c>
      <c r="AS2422">
        <v>0</v>
      </c>
      <c r="AT2422">
        <v>0</v>
      </c>
      <c r="AU2422">
        <v>0</v>
      </c>
      <c r="AV2422">
        <v>0</v>
      </c>
      <c r="AW2422">
        <v>0</v>
      </c>
      <c r="AX2422">
        <v>0</v>
      </c>
      <c r="AY2422">
        <v>0</v>
      </c>
      <c r="AZ2422">
        <v>0</v>
      </c>
      <c r="BA2422">
        <v>0</v>
      </c>
      <c r="BB2422">
        <v>0</v>
      </c>
      <c r="BC2422">
        <v>0</v>
      </c>
      <c r="BD2422">
        <v>0</v>
      </c>
      <c r="BE2422">
        <v>0</v>
      </c>
      <c r="BF2422">
        <v>0</v>
      </c>
      <c r="BG2422">
        <v>0</v>
      </c>
      <c r="BH2422">
        <v>0</v>
      </c>
      <c r="BI2422">
        <v>0</v>
      </c>
      <c r="BJ2422" s="2">
        <v>46132</v>
      </c>
      <c r="BK2422">
        <v>0</v>
      </c>
      <c r="BL2422" s="3" t="str">
        <f>VLOOKUP(O2422,DropDownList!$H$1:$I$7,2,FALSE)</f>
        <v>2023/24</v>
      </c>
      <c r="BM2422" s="3" t="str">
        <f t="shared" si="37"/>
        <v>PCOA</v>
      </c>
    </row>
    <row r="2423" spans="1:65" x14ac:dyDescent="0.2">
      <c r="A2423">
        <v>2026</v>
      </c>
      <c r="B2423">
        <v>4</v>
      </c>
      <c r="C2423" t="s">
        <v>231</v>
      </c>
      <c r="D2423" t="s">
        <v>236</v>
      </c>
      <c r="E2423" t="s">
        <v>45</v>
      </c>
      <c r="F2423">
        <v>9256</v>
      </c>
      <c r="G2423" t="s">
        <v>141</v>
      </c>
      <c r="H2423" t="s">
        <v>237</v>
      </c>
      <c r="I2423" t="s">
        <v>237</v>
      </c>
      <c r="J2423" s="1">
        <v>46113</v>
      </c>
      <c r="K2423" t="s">
        <v>440</v>
      </c>
      <c r="L2423">
        <v>1</v>
      </c>
      <c r="M2423" t="s">
        <v>441</v>
      </c>
      <c r="N2423" t="s">
        <v>442</v>
      </c>
      <c r="O2423" t="s">
        <v>155</v>
      </c>
      <c r="P2423" t="s">
        <v>146</v>
      </c>
      <c r="Q2423">
        <v>710.86</v>
      </c>
      <c r="R2423">
        <v>564</v>
      </c>
      <c r="S2423">
        <v>8250</v>
      </c>
      <c r="T2423">
        <v>200</v>
      </c>
      <c r="U2423">
        <v>126</v>
      </c>
      <c r="V2423">
        <v>37</v>
      </c>
      <c r="W2423">
        <v>530.86</v>
      </c>
      <c r="X2423">
        <v>530.86</v>
      </c>
      <c r="Y2423">
        <v>0</v>
      </c>
      <c r="Z2423">
        <v>0</v>
      </c>
      <c r="AA2423">
        <v>7339.14</v>
      </c>
      <c r="AB2423">
        <v>0</v>
      </c>
      <c r="AC2423">
        <v>0</v>
      </c>
      <c r="AD2423">
        <v>35</v>
      </c>
      <c r="AE2423">
        <v>2</v>
      </c>
      <c r="AF2423">
        <v>501</v>
      </c>
      <c r="AG2423">
        <v>2</v>
      </c>
      <c r="AH2423">
        <v>13</v>
      </c>
      <c r="AI2423">
        <v>48</v>
      </c>
      <c r="AJ2423">
        <v>0</v>
      </c>
      <c r="AK2423">
        <v>0</v>
      </c>
      <c r="AL2423">
        <v>0</v>
      </c>
      <c r="AM2423">
        <v>0</v>
      </c>
      <c r="AN2423">
        <v>0</v>
      </c>
      <c r="AO2423">
        <v>377</v>
      </c>
      <c r="AP2423">
        <v>2035</v>
      </c>
      <c r="AQ2423">
        <v>433</v>
      </c>
      <c r="AR2423">
        <v>0</v>
      </c>
      <c r="AS2423">
        <v>223</v>
      </c>
      <c r="AT2423">
        <v>50</v>
      </c>
      <c r="AU2423">
        <v>25</v>
      </c>
      <c r="AV2423">
        <v>13</v>
      </c>
      <c r="AW2423">
        <v>1</v>
      </c>
      <c r="AX2423">
        <v>0</v>
      </c>
      <c r="AY2423">
        <v>226</v>
      </c>
      <c r="AZ2423">
        <v>477</v>
      </c>
      <c r="BA2423">
        <v>328</v>
      </c>
      <c r="BB2423">
        <v>76</v>
      </c>
      <c r="BC2423">
        <v>37</v>
      </c>
      <c r="BD2423">
        <v>12</v>
      </c>
      <c r="BE2423">
        <v>0</v>
      </c>
      <c r="BF2423">
        <v>558</v>
      </c>
      <c r="BG2423">
        <v>700</v>
      </c>
      <c r="BH2423">
        <v>0</v>
      </c>
      <c r="BI2423">
        <v>124</v>
      </c>
      <c r="BJ2423" s="2">
        <v>46132</v>
      </c>
      <c r="BK2423">
        <v>1</v>
      </c>
      <c r="BL2423" s="3" t="str">
        <f>VLOOKUP(O2423,DropDownList!$H$1:$I$7,2,FALSE)</f>
        <v>2022/23</v>
      </c>
      <c r="BM2423" s="3" t="str">
        <f t="shared" si="37"/>
        <v>VSUR</v>
      </c>
    </row>
    <row r="2424" spans="1:65" x14ac:dyDescent="0.2">
      <c r="A2424">
        <v>2026</v>
      </c>
      <c r="B2424">
        <v>4</v>
      </c>
      <c r="C2424" t="s">
        <v>231</v>
      </c>
      <c r="D2424" t="s">
        <v>236</v>
      </c>
      <c r="E2424" t="s">
        <v>45</v>
      </c>
      <c r="F2424">
        <v>9256</v>
      </c>
      <c r="G2424" t="s">
        <v>141</v>
      </c>
      <c r="H2424" t="s">
        <v>237</v>
      </c>
      <c r="I2424" t="s">
        <v>237</v>
      </c>
      <c r="J2424" s="1">
        <v>46113</v>
      </c>
      <c r="K2424" t="s">
        <v>440</v>
      </c>
      <c r="L2424">
        <v>1</v>
      </c>
      <c r="M2424" t="s">
        <v>441</v>
      </c>
      <c r="N2424" t="s">
        <v>442</v>
      </c>
      <c r="O2424" t="s">
        <v>156</v>
      </c>
      <c r="P2424" t="s">
        <v>154</v>
      </c>
      <c r="Q2424">
        <v>23531.83</v>
      </c>
      <c r="R2424">
        <v>320</v>
      </c>
      <c r="S2424">
        <v>87084.02</v>
      </c>
      <c r="T2424">
        <v>1702.52</v>
      </c>
      <c r="U2424">
        <v>93</v>
      </c>
      <c r="V2424">
        <v>55</v>
      </c>
      <c r="W2424">
        <v>13207.62</v>
      </c>
      <c r="X2424">
        <v>13882.62</v>
      </c>
      <c r="Y2424">
        <v>0</v>
      </c>
      <c r="Z2424">
        <v>0</v>
      </c>
      <c r="AA2424">
        <v>61849.67</v>
      </c>
      <c r="AB2424">
        <v>1923.33</v>
      </c>
      <c r="AC2424">
        <v>55900.49</v>
      </c>
      <c r="AD2424">
        <v>23</v>
      </c>
      <c r="AE2424">
        <v>32</v>
      </c>
      <c r="AF2424">
        <v>218</v>
      </c>
      <c r="AG2424">
        <v>53</v>
      </c>
      <c r="AH2424">
        <v>4</v>
      </c>
      <c r="AI2424">
        <v>40</v>
      </c>
      <c r="AJ2424">
        <v>0</v>
      </c>
      <c r="AK2424">
        <v>0</v>
      </c>
      <c r="AL2424">
        <v>0</v>
      </c>
      <c r="AM2424">
        <v>0</v>
      </c>
      <c r="AN2424">
        <v>0</v>
      </c>
      <c r="AO2424">
        <v>209</v>
      </c>
      <c r="AP2424">
        <v>959</v>
      </c>
      <c r="AQ2424">
        <v>254</v>
      </c>
      <c r="AR2424">
        <v>0</v>
      </c>
      <c r="AS2424">
        <v>130</v>
      </c>
      <c r="AT2424">
        <v>30</v>
      </c>
      <c r="AU2424">
        <v>11</v>
      </c>
      <c r="AV2424">
        <v>6</v>
      </c>
      <c r="AW2424">
        <v>0</v>
      </c>
      <c r="AX2424">
        <v>0</v>
      </c>
      <c r="AY2424">
        <v>101</v>
      </c>
      <c r="AZ2424">
        <v>196</v>
      </c>
      <c r="BA2424">
        <v>118</v>
      </c>
      <c r="BB2424">
        <v>22</v>
      </c>
      <c r="BC2424">
        <v>9</v>
      </c>
      <c r="BD2424">
        <v>8</v>
      </c>
      <c r="BE2424">
        <v>0</v>
      </c>
      <c r="BF2424">
        <v>319</v>
      </c>
      <c r="BG2424">
        <v>14097</v>
      </c>
      <c r="BH2424">
        <v>5</v>
      </c>
      <c r="BI2424">
        <v>91</v>
      </c>
      <c r="BJ2424" s="2">
        <v>46132</v>
      </c>
      <c r="BK2424">
        <v>0</v>
      </c>
      <c r="BL2424" s="3" t="str">
        <f>VLOOKUP(O2424,DropDownList!$H$1:$I$7,2,FALSE)</f>
        <v>2023/24</v>
      </c>
      <c r="BM2424" s="3" t="str">
        <f t="shared" si="37"/>
        <v>JP COURT</v>
      </c>
    </row>
    <row r="2425" spans="1:65" x14ac:dyDescent="0.2">
      <c r="A2425">
        <v>2026</v>
      </c>
      <c r="B2425">
        <v>4</v>
      </c>
      <c r="C2425" t="s">
        <v>231</v>
      </c>
      <c r="D2425" t="s">
        <v>236</v>
      </c>
      <c r="E2425" t="s">
        <v>45</v>
      </c>
      <c r="F2425">
        <v>9256</v>
      </c>
      <c r="G2425" t="s">
        <v>141</v>
      </c>
      <c r="H2425" t="s">
        <v>237</v>
      </c>
      <c r="I2425" t="s">
        <v>237</v>
      </c>
      <c r="J2425" s="1">
        <v>46113</v>
      </c>
      <c r="K2425" t="s">
        <v>440</v>
      </c>
      <c r="L2425">
        <v>1</v>
      </c>
      <c r="M2425" t="s">
        <v>441</v>
      </c>
      <c r="N2425" t="s">
        <v>442</v>
      </c>
      <c r="O2425" t="s">
        <v>155</v>
      </c>
      <c r="P2425" t="s">
        <v>148</v>
      </c>
      <c r="Q2425">
        <v>0</v>
      </c>
      <c r="R2425">
        <v>12</v>
      </c>
      <c r="S2425">
        <v>720</v>
      </c>
      <c r="T2425">
        <v>120</v>
      </c>
      <c r="U2425">
        <v>0</v>
      </c>
      <c r="V2425">
        <v>0</v>
      </c>
      <c r="W2425">
        <v>0</v>
      </c>
      <c r="X2425">
        <v>0</v>
      </c>
      <c r="Y2425">
        <v>0</v>
      </c>
      <c r="Z2425">
        <v>0</v>
      </c>
      <c r="AA2425">
        <v>600</v>
      </c>
      <c r="AB2425">
        <v>0</v>
      </c>
      <c r="AC2425">
        <v>600</v>
      </c>
      <c r="AD2425">
        <v>0</v>
      </c>
      <c r="AE2425">
        <v>0</v>
      </c>
      <c r="AF2425">
        <v>10</v>
      </c>
      <c r="AG2425">
        <v>0</v>
      </c>
      <c r="AH2425">
        <v>2</v>
      </c>
      <c r="AI2425">
        <v>0</v>
      </c>
      <c r="AJ2425">
        <v>0</v>
      </c>
      <c r="AK2425">
        <v>0</v>
      </c>
      <c r="AL2425">
        <v>0</v>
      </c>
      <c r="AM2425">
        <v>0</v>
      </c>
      <c r="AN2425">
        <v>0</v>
      </c>
      <c r="AO2425">
        <v>7</v>
      </c>
      <c r="AP2425">
        <v>42</v>
      </c>
      <c r="AQ2425">
        <v>8</v>
      </c>
      <c r="AR2425">
        <v>2</v>
      </c>
      <c r="AS2425">
        <v>5</v>
      </c>
      <c r="AT2425">
        <v>3</v>
      </c>
      <c r="AU2425">
        <v>0</v>
      </c>
      <c r="AV2425">
        <v>0</v>
      </c>
      <c r="AW2425">
        <v>0</v>
      </c>
      <c r="AX2425">
        <v>0</v>
      </c>
      <c r="AY2425">
        <v>2</v>
      </c>
      <c r="AZ2425">
        <v>11</v>
      </c>
      <c r="BA2425">
        <v>10</v>
      </c>
      <c r="BB2425">
        <v>0</v>
      </c>
      <c r="BC2425">
        <v>0</v>
      </c>
      <c r="BD2425">
        <v>0</v>
      </c>
      <c r="BE2425">
        <v>0</v>
      </c>
      <c r="BF2425">
        <v>9</v>
      </c>
      <c r="BG2425">
        <v>0</v>
      </c>
      <c r="BH2425">
        <v>0</v>
      </c>
      <c r="BI2425">
        <v>0</v>
      </c>
      <c r="BJ2425" s="2">
        <v>46132</v>
      </c>
      <c r="BK2425">
        <v>0</v>
      </c>
      <c r="BL2425" s="3" t="str">
        <f>VLOOKUP(O2425,DropDownList!$H$1:$I$7,2,FALSE)</f>
        <v>2022/23</v>
      </c>
      <c r="BM2425" s="3" t="str">
        <f t="shared" si="37"/>
        <v>PRAS</v>
      </c>
    </row>
    <row r="2426" spans="1:65" x14ac:dyDescent="0.2">
      <c r="A2426">
        <v>2026</v>
      </c>
      <c r="B2426">
        <v>4</v>
      </c>
      <c r="C2426" t="s">
        <v>231</v>
      </c>
      <c r="D2426" t="s">
        <v>236</v>
      </c>
      <c r="E2426" t="s">
        <v>45</v>
      </c>
      <c r="F2426">
        <v>9256</v>
      </c>
      <c r="G2426" t="s">
        <v>141</v>
      </c>
      <c r="H2426" t="s">
        <v>237</v>
      </c>
      <c r="I2426" t="s">
        <v>237</v>
      </c>
      <c r="J2426" s="1">
        <v>46113</v>
      </c>
      <c r="K2426" t="s">
        <v>440</v>
      </c>
      <c r="L2426">
        <v>1</v>
      </c>
      <c r="M2426" t="s">
        <v>441</v>
      </c>
      <c r="N2426" t="s">
        <v>442</v>
      </c>
      <c r="O2426" t="s">
        <v>149</v>
      </c>
      <c r="P2426" t="s">
        <v>148</v>
      </c>
      <c r="Q2426">
        <v>259.98</v>
      </c>
      <c r="R2426">
        <v>19</v>
      </c>
      <c r="S2426">
        <v>1140</v>
      </c>
      <c r="T2426">
        <v>240</v>
      </c>
      <c r="U2426">
        <v>5</v>
      </c>
      <c r="V2426">
        <v>2</v>
      </c>
      <c r="W2426">
        <v>120</v>
      </c>
      <c r="X2426">
        <v>120</v>
      </c>
      <c r="Y2426">
        <v>0</v>
      </c>
      <c r="Z2426">
        <v>0</v>
      </c>
      <c r="AA2426">
        <v>640.02</v>
      </c>
      <c r="AB2426">
        <v>0</v>
      </c>
      <c r="AC2426">
        <v>640.02</v>
      </c>
      <c r="AD2426">
        <v>2</v>
      </c>
      <c r="AE2426">
        <v>0</v>
      </c>
      <c r="AF2426">
        <v>10</v>
      </c>
      <c r="AG2426">
        <v>1</v>
      </c>
      <c r="AH2426">
        <v>4</v>
      </c>
      <c r="AI2426">
        <v>4</v>
      </c>
      <c r="AJ2426">
        <v>0</v>
      </c>
      <c r="AK2426">
        <v>0</v>
      </c>
      <c r="AL2426">
        <v>0</v>
      </c>
      <c r="AM2426">
        <v>0</v>
      </c>
      <c r="AN2426">
        <v>0</v>
      </c>
      <c r="AO2426">
        <v>9</v>
      </c>
      <c r="AP2426">
        <v>24</v>
      </c>
      <c r="AQ2426">
        <v>9</v>
      </c>
      <c r="AR2426">
        <v>0</v>
      </c>
      <c r="AS2426">
        <v>0</v>
      </c>
      <c r="AT2426">
        <v>0</v>
      </c>
      <c r="AU2426">
        <v>0</v>
      </c>
      <c r="AV2426">
        <v>0</v>
      </c>
      <c r="AW2426">
        <v>0</v>
      </c>
      <c r="AX2426">
        <v>0</v>
      </c>
      <c r="AY2426">
        <v>4</v>
      </c>
      <c r="AZ2426">
        <v>7</v>
      </c>
      <c r="BA2426">
        <v>1</v>
      </c>
      <c r="BB2426">
        <v>0</v>
      </c>
      <c r="BC2426">
        <v>0</v>
      </c>
      <c r="BD2426">
        <v>0</v>
      </c>
      <c r="BE2426">
        <v>0</v>
      </c>
      <c r="BF2426">
        <v>8</v>
      </c>
      <c r="BG2426">
        <v>240</v>
      </c>
      <c r="BH2426">
        <v>0</v>
      </c>
      <c r="BI2426">
        <v>5</v>
      </c>
      <c r="BJ2426" s="2">
        <v>46132</v>
      </c>
      <c r="BK2426">
        <v>0</v>
      </c>
      <c r="BL2426" s="3" t="str">
        <f>VLOOKUP(O2426,DropDownList!$H$1:$I$7,2,FALSE)</f>
        <v>2025/26</v>
      </c>
      <c r="BM2426" s="3" t="str">
        <f t="shared" si="37"/>
        <v>PRAS</v>
      </c>
    </row>
    <row r="2427" spans="1:65" x14ac:dyDescent="0.2">
      <c r="A2427">
        <v>2026</v>
      </c>
      <c r="B2427">
        <v>4</v>
      </c>
      <c r="C2427" t="s">
        <v>231</v>
      </c>
      <c r="D2427" t="s">
        <v>236</v>
      </c>
      <c r="E2427" t="s">
        <v>45</v>
      </c>
      <c r="F2427">
        <v>9256</v>
      </c>
      <c r="G2427" t="s">
        <v>141</v>
      </c>
      <c r="H2427" t="s">
        <v>237</v>
      </c>
      <c r="I2427" t="s">
        <v>237</v>
      </c>
      <c r="J2427" s="1">
        <v>46113</v>
      </c>
      <c r="K2427" t="s">
        <v>440</v>
      </c>
      <c r="L2427">
        <v>1</v>
      </c>
      <c r="M2427" t="s">
        <v>441</v>
      </c>
      <c r="N2427" t="s">
        <v>442</v>
      </c>
      <c r="O2427" t="s">
        <v>149</v>
      </c>
      <c r="P2427" t="s">
        <v>154</v>
      </c>
      <c r="Q2427">
        <v>28834.19</v>
      </c>
      <c r="R2427">
        <v>256</v>
      </c>
      <c r="S2427">
        <v>63911.01</v>
      </c>
      <c r="T2427">
        <v>1930</v>
      </c>
      <c r="U2427">
        <v>127</v>
      </c>
      <c r="V2427">
        <v>75</v>
      </c>
      <c r="W2427">
        <v>12171</v>
      </c>
      <c r="X2427">
        <v>16083.25</v>
      </c>
      <c r="Y2427">
        <v>0</v>
      </c>
      <c r="Z2427">
        <v>0</v>
      </c>
      <c r="AA2427">
        <v>33146.82</v>
      </c>
      <c r="AB2427">
        <v>240</v>
      </c>
      <c r="AC2427">
        <v>30136.82</v>
      </c>
      <c r="AD2427">
        <v>35</v>
      </c>
      <c r="AE2427">
        <v>40</v>
      </c>
      <c r="AF2427">
        <v>124</v>
      </c>
      <c r="AG2427">
        <v>63</v>
      </c>
      <c r="AH2427">
        <v>3</v>
      </c>
      <c r="AI2427">
        <v>64</v>
      </c>
      <c r="AJ2427">
        <v>0</v>
      </c>
      <c r="AK2427">
        <v>0</v>
      </c>
      <c r="AL2427">
        <v>0</v>
      </c>
      <c r="AM2427">
        <v>0</v>
      </c>
      <c r="AN2427">
        <v>0</v>
      </c>
      <c r="AO2427">
        <v>163</v>
      </c>
      <c r="AP2427">
        <v>373</v>
      </c>
      <c r="AQ2427">
        <v>165</v>
      </c>
      <c r="AR2427">
        <v>0</v>
      </c>
      <c r="AS2427">
        <v>6</v>
      </c>
      <c r="AT2427">
        <v>1</v>
      </c>
      <c r="AU2427">
        <v>0</v>
      </c>
      <c r="AV2427">
        <v>0</v>
      </c>
      <c r="AW2427">
        <v>0</v>
      </c>
      <c r="AX2427">
        <v>0</v>
      </c>
      <c r="AY2427">
        <v>47</v>
      </c>
      <c r="AZ2427">
        <v>67</v>
      </c>
      <c r="BA2427">
        <v>10</v>
      </c>
      <c r="BB2427">
        <v>13</v>
      </c>
      <c r="BC2427">
        <v>3</v>
      </c>
      <c r="BD2427">
        <v>4</v>
      </c>
      <c r="BE2427">
        <v>0</v>
      </c>
      <c r="BF2427">
        <v>256</v>
      </c>
      <c r="BG2427">
        <v>17454.75</v>
      </c>
      <c r="BH2427">
        <v>2</v>
      </c>
      <c r="BI2427">
        <v>127</v>
      </c>
      <c r="BJ2427" s="2">
        <v>46132</v>
      </c>
      <c r="BK2427">
        <v>0</v>
      </c>
      <c r="BL2427" s="3" t="str">
        <f>VLOOKUP(O2427,DropDownList!$H$1:$I$7,2,FALSE)</f>
        <v>2025/26</v>
      </c>
      <c r="BM2427" s="3" t="str">
        <f t="shared" si="37"/>
        <v>JP COURT</v>
      </c>
    </row>
    <row r="2428" spans="1:65" x14ac:dyDescent="0.2">
      <c r="A2428">
        <v>2026</v>
      </c>
      <c r="B2428">
        <v>4</v>
      </c>
      <c r="C2428" t="s">
        <v>231</v>
      </c>
      <c r="D2428" t="s">
        <v>236</v>
      </c>
      <c r="E2428" t="s">
        <v>45</v>
      </c>
      <c r="F2428">
        <v>9256</v>
      </c>
      <c r="G2428" t="s">
        <v>141</v>
      </c>
      <c r="H2428" t="s">
        <v>237</v>
      </c>
      <c r="I2428" t="s">
        <v>237</v>
      </c>
      <c r="J2428" s="1">
        <v>46113</v>
      </c>
      <c r="K2428" t="s">
        <v>440</v>
      </c>
      <c r="L2428">
        <v>1</v>
      </c>
      <c r="M2428" t="s">
        <v>441</v>
      </c>
      <c r="N2428" t="s">
        <v>442</v>
      </c>
      <c r="O2428" t="s">
        <v>156</v>
      </c>
      <c r="P2428" t="s">
        <v>153</v>
      </c>
      <c r="Q2428">
        <v>0</v>
      </c>
      <c r="R2428">
        <v>1</v>
      </c>
      <c r="S2428">
        <v>45</v>
      </c>
      <c r="T2428">
        <v>0</v>
      </c>
      <c r="U2428">
        <v>0</v>
      </c>
      <c r="V2428">
        <v>0</v>
      </c>
      <c r="W2428">
        <v>0</v>
      </c>
      <c r="X2428">
        <v>0</v>
      </c>
      <c r="Y2428">
        <v>0</v>
      </c>
      <c r="Z2428">
        <v>0</v>
      </c>
      <c r="AA2428">
        <v>45</v>
      </c>
      <c r="AB2428">
        <v>0</v>
      </c>
      <c r="AC2428">
        <v>45</v>
      </c>
      <c r="AD2428">
        <v>0</v>
      </c>
      <c r="AE2428">
        <v>0</v>
      </c>
      <c r="AF2428">
        <v>1</v>
      </c>
      <c r="AG2428">
        <v>0</v>
      </c>
      <c r="AH2428">
        <v>0</v>
      </c>
      <c r="AI2428">
        <v>0</v>
      </c>
      <c r="AJ2428">
        <v>0</v>
      </c>
      <c r="AK2428">
        <v>0</v>
      </c>
      <c r="AL2428">
        <v>0</v>
      </c>
      <c r="AM2428">
        <v>0</v>
      </c>
      <c r="AN2428">
        <v>0</v>
      </c>
      <c r="AO2428">
        <v>0</v>
      </c>
      <c r="AP2428">
        <v>0</v>
      </c>
      <c r="AQ2428">
        <v>0</v>
      </c>
      <c r="AR2428">
        <v>0</v>
      </c>
      <c r="AS2428">
        <v>0</v>
      </c>
      <c r="AT2428">
        <v>0</v>
      </c>
      <c r="AU2428">
        <v>0</v>
      </c>
      <c r="AV2428">
        <v>0</v>
      </c>
      <c r="AW2428">
        <v>0</v>
      </c>
      <c r="AX2428">
        <v>0</v>
      </c>
      <c r="AY2428">
        <v>0</v>
      </c>
      <c r="AZ2428">
        <v>0</v>
      </c>
      <c r="BA2428">
        <v>0</v>
      </c>
      <c r="BB2428">
        <v>0</v>
      </c>
      <c r="BC2428">
        <v>0</v>
      </c>
      <c r="BD2428">
        <v>0</v>
      </c>
      <c r="BE2428">
        <v>0</v>
      </c>
      <c r="BF2428">
        <v>0</v>
      </c>
      <c r="BG2428">
        <v>0</v>
      </c>
      <c r="BH2428">
        <v>0</v>
      </c>
      <c r="BI2428">
        <v>0</v>
      </c>
      <c r="BJ2428" s="2">
        <v>46132</v>
      </c>
      <c r="BK2428">
        <v>0</v>
      </c>
      <c r="BL2428" s="3" t="str">
        <f>VLOOKUP(O2428,DropDownList!$H$1:$I$7,2,FALSE)</f>
        <v>2023/24</v>
      </c>
      <c r="BM2428" s="3" t="str">
        <f t="shared" si="37"/>
        <v>PREG</v>
      </c>
    </row>
    <row r="2429" spans="1:65" x14ac:dyDescent="0.2">
      <c r="A2429">
        <v>2026</v>
      </c>
      <c r="B2429">
        <v>4</v>
      </c>
      <c r="C2429" t="s">
        <v>231</v>
      </c>
      <c r="D2429" t="s">
        <v>236</v>
      </c>
      <c r="E2429" t="s">
        <v>45</v>
      </c>
      <c r="F2429">
        <v>9256</v>
      </c>
      <c r="G2429" t="s">
        <v>141</v>
      </c>
      <c r="H2429" t="s">
        <v>237</v>
      </c>
      <c r="I2429" t="s">
        <v>237</v>
      </c>
      <c r="J2429" s="1">
        <v>46113</v>
      </c>
      <c r="K2429" t="s">
        <v>440</v>
      </c>
      <c r="L2429">
        <v>1</v>
      </c>
      <c r="M2429" t="s">
        <v>441</v>
      </c>
      <c r="N2429" t="s">
        <v>442</v>
      </c>
      <c r="O2429" t="s">
        <v>149</v>
      </c>
      <c r="P2429" t="s">
        <v>146</v>
      </c>
      <c r="Q2429">
        <v>1040</v>
      </c>
      <c r="R2429">
        <v>254</v>
      </c>
      <c r="S2429">
        <v>3860</v>
      </c>
      <c r="T2429">
        <v>50</v>
      </c>
      <c r="U2429">
        <v>126</v>
      </c>
      <c r="V2429">
        <v>35</v>
      </c>
      <c r="W2429">
        <v>540</v>
      </c>
      <c r="X2429">
        <v>540</v>
      </c>
      <c r="Y2429">
        <v>0</v>
      </c>
      <c r="Z2429">
        <v>0</v>
      </c>
      <c r="AA2429">
        <v>2770</v>
      </c>
      <c r="AB2429">
        <v>0</v>
      </c>
      <c r="AC2429">
        <v>0</v>
      </c>
      <c r="AD2429">
        <v>35</v>
      </c>
      <c r="AE2429">
        <v>0</v>
      </c>
      <c r="AF2429">
        <v>187</v>
      </c>
      <c r="AG2429">
        <v>0</v>
      </c>
      <c r="AH2429">
        <v>3</v>
      </c>
      <c r="AI2429">
        <v>64</v>
      </c>
      <c r="AJ2429">
        <v>0</v>
      </c>
      <c r="AK2429">
        <v>0</v>
      </c>
      <c r="AL2429">
        <v>0</v>
      </c>
      <c r="AM2429">
        <v>0</v>
      </c>
      <c r="AN2429">
        <v>0</v>
      </c>
      <c r="AO2429">
        <v>162</v>
      </c>
      <c r="AP2429">
        <v>373</v>
      </c>
      <c r="AQ2429">
        <v>164</v>
      </c>
      <c r="AR2429">
        <v>0</v>
      </c>
      <c r="AS2429">
        <v>6</v>
      </c>
      <c r="AT2429">
        <v>1</v>
      </c>
      <c r="AU2429">
        <v>0</v>
      </c>
      <c r="AV2429">
        <v>0</v>
      </c>
      <c r="AW2429">
        <v>0</v>
      </c>
      <c r="AX2429">
        <v>0</v>
      </c>
      <c r="AY2429">
        <v>47</v>
      </c>
      <c r="AZ2429">
        <v>67</v>
      </c>
      <c r="BA2429">
        <v>10</v>
      </c>
      <c r="BB2429">
        <v>13</v>
      </c>
      <c r="BC2429">
        <v>3</v>
      </c>
      <c r="BD2429">
        <v>4</v>
      </c>
      <c r="BE2429">
        <v>0</v>
      </c>
      <c r="BF2429">
        <v>254</v>
      </c>
      <c r="BG2429">
        <v>1040</v>
      </c>
      <c r="BH2429">
        <v>0</v>
      </c>
      <c r="BI2429">
        <v>126</v>
      </c>
      <c r="BJ2429" s="2">
        <v>46132</v>
      </c>
      <c r="BK2429">
        <v>0</v>
      </c>
      <c r="BL2429" s="3" t="str">
        <f>VLOOKUP(O2429,DropDownList!$H$1:$I$7,2,FALSE)</f>
        <v>2025/26</v>
      </c>
      <c r="BM2429" s="3" t="str">
        <f t="shared" si="37"/>
        <v>VSUR</v>
      </c>
    </row>
    <row r="2430" spans="1:65" x14ac:dyDescent="0.2">
      <c r="A2430">
        <v>2026</v>
      </c>
      <c r="B2430">
        <v>4</v>
      </c>
      <c r="C2430" t="s">
        <v>231</v>
      </c>
      <c r="D2430" t="s">
        <v>236</v>
      </c>
      <c r="E2430" t="s">
        <v>45</v>
      </c>
      <c r="F2430">
        <v>9256</v>
      </c>
      <c r="G2430" t="s">
        <v>141</v>
      </c>
      <c r="H2430" t="s">
        <v>237</v>
      </c>
      <c r="I2430" t="s">
        <v>237</v>
      </c>
      <c r="J2430" s="1">
        <v>46113</v>
      </c>
      <c r="K2430" t="s">
        <v>440</v>
      </c>
      <c r="L2430">
        <v>1</v>
      </c>
      <c r="M2430" t="s">
        <v>441</v>
      </c>
      <c r="N2430" t="s">
        <v>442</v>
      </c>
      <c r="O2430" t="s">
        <v>155</v>
      </c>
      <c r="P2430" t="s">
        <v>154</v>
      </c>
      <c r="Q2430">
        <v>25659.69</v>
      </c>
      <c r="R2430">
        <v>568</v>
      </c>
      <c r="S2430">
        <v>137151.46</v>
      </c>
      <c r="T2430">
        <v>4797.53</v>
      </c>
      <c r="U2430">
        <v>128</v>
      </c>
      <c r="V2430">
        <v>73</v>
      </c>
      <c r="W2430">
        <v>15123.87</v>
      </c>
      <c r="X2430">
        <v>15143.87</v>
      </c>
      <c r="Y2430">
        <v>0</v>
      </c>
      <c r="Z2430">
        <v>0</v>
      </c>
      <c r="AA2430">
        <v>106694.24</v>
      </c>
      <c r="AB2430">
        <v>1384.77</v>
      </c>
      <c r="AC2430">
        <v>97940.33</v>
      </c>
      <c r="AD2430">
        <v>35</v>
      </c>
      <c r="AE2430">
        <v>38</v>
      </c>
      <c r="AF2430">
        <v>417</v>
      </c>
      <c r="AG2430">
        <v>80</v>
      </c>
      <c r="AH2430">
        <v>13</v>
      </c>
      <c r="AI2430">
        <v>48</v>
      </c>
      <c r="AJ2430">
        <v>0</v>
      </c>
      <c r="AK2430">
        <v>0</v>
      </c>
      <c r="AL2430">
        <v>0</v>
      </c>
      <c r="AM2430">
        <v>0</v>
      </c>
      <c r="AN2430">
        <v>0</v>
      </c>
      <c r="AO2430">
        <v>380</v>
      </c>
      <c r="AP2430">
        <v>2045</v>
      </c>
      <c r="AQ2430">
        <v>434</v>
      </c>
      <c r="AR2430">
        <v>0</v>
      </c>
      <c r="AS2430">
        <v>223</v>
      </c>
      <c r="AT2430">
        <v>50</v>
      </c>
      <c r="AU2430">
        <v>25</v>
      </c>
      <c r="AV2430">
        <v>13</v>
      </c>
      <c r="AW2430">
        <v>1</v>
      </c>
      <c r="AX2430">
        <v>0</v>
      </c>
      <c r="AY2430">
        <v>230</v>
      </c>
      <c r="AZ2430">
        <v>480</v>
      </c>
      <c r="BA2430">
        <v>328</v>
      </c>
      <c r="BB2430">
        <v>77</v>
      </c>
      <c r="BC2430">
        <v>37</v>
      </c>
      <c r="BD2430">
        <v>12</v>
      </c>
      <c r="BE2430">
        <v>0</v>
      </c>
      <c r="BF2430">
        <v>562</v>
      </c>
      <c r="BG2430">
        <v>11935</v>
      </c>
      <c r="BH2430">
        <v>10</v>
      </c>
      <c r="BI2430">
        <v>126</v>
      </c>
      <c r="BJ2430" s="2">
        <v>46132</v>
      </c>
      <c r="BK2430">
        <v>1</v>
      </c>
      <c r="BL2430" s="3" t="str">
        <f>VLOOKUP(O2430,DropDownList!$H$1:$I$7,2,FALSE)</f>
        <v>2022/23</v>
      </c>
      <c r="BM2430" s="3" t="str">
        <f t="shared" si="37"/>
        <v>JP COURT</v>
      </c>
    </row>
    <row r="2431" spans="1:65" x14ac:dyDescent="0.2">
      <c r="A2431">
        <v>2026</v>
      </c>
      <c r="B2431">
        <v>4</v>
      </c>
      <c r="C2431" t="s">
        <v>231</v>
      </c>
      <c r="D2431" t="s">
        <v>236</v>
      </c>
      <c r="E2431" t="s">
        <v>45</v>
      </c>
      <c r="F2431">
        <v>9256</v>
      </c>
      <c r="G2431" t="s">
        <v>141</v>
      </c>
      <c r="H2431" t="s">
        <v>237</v>
      </c>
      <c r="I2431" t="s">
        <v>237</v>
      </c>
      <c r="J2431" s="1">
        <v>46113</v>
      </c>
      <c r="K2431" t="s">
        <v>440</v>
      </c>
      <c r="L2431">
        <v>1</v>
      </c>
      <c r="M2431" t="s">
        <v>441</v>
      </c>
      <c r="N2431" t="s">
        <v>442</v>
      </c>
      <c r="O2431" t="s">
        <v>149</v>
      </c>
      <c r="P2431" t="s">
        <v>152</v>
      </c>
      <c r="Q2431">
        <v>0</v>
      </c>
      <c r="R2431">
        <v>50</v>
      </c>
      <c r="S2431">
        <v>2000</v>
      </c>
      <c r="T2431">
        <v>760</v>
      </c>
      <c r="U2431">
        <v>0</v>
      </c>
      <c r="V2431">
        <v>0</v>
      </c>
      <c r="W2431">
        <v>0</v>
      </c>
      <c r="X2431">
        <v>0</v>
      </c>
      <c r="Y2431">
        <v>0</v>
      </c>
      <c r="Z2431">
        <v>0</v>
      </c>
      <c r="AA2431">
        <v>1240</v>
      </c>
      <c r="AB2431">
        <v>0</v>
      </c>
      <c r="AC2431">
        <v>1240</v>
      </c>
      <c r="AD2431">
        <v>0</v>
      </c>
      <c r="AE2431">
        <v>0</v>
      </c>
      <c r="AF2431">
        <v>31</v>
      </c>
      <c r="AG2431">
        <v>0</v>
      </c>
      <c r="AH2431">
        <v>19</v>
      </c>
      <c r="AI2431">
        <v>0</v>
      </c>
      <c r="AJ2431">
        <v>0</v>
      </c>
      <c r="AK2431">
        <v>0</v>
      </c>
      <c r="AL2431">
        <v>0</v>
      </c>
      <c r="AM2431">
        <v>0</v>
      </c>
      <c r="AN2431">
        <v>0</v>
      </c>
      <c r="AO2431">
        <v>0</v>
      </c>
      <c r="AP2431">
        <v>0</v>
      </c>
      <c r="AQ2431">
        <v>0</v>
      </c>
      <c r="AR2431">
        <v>0</v>
      </c>
      <c r="AS2431">
        <v>0</v>
      </c>
      <c r="AT2431">
        <v>0</v>
      </c>
      <c r="AU2431">
        <v>0</v>
      </c>
      <c r="AV2431">
        <v>0</v>
      </c>
      <c r="AW2431">
        <v>0</v>
      </c>
      <c r="AX2431">
        <v>0</v>
      </c>
      <c r="AY2431">
        <v>0</v>
      </c>
      <c r="AZ2431">
        <v>0</v>
      </c>
      <c r="BA2431">
        <v>0</v>
      </c>
      <c r="BB2431">
        <v>0</v>
      </c>
      <c r="BC2431">
        <v>0</v>
      </c>
      <c r="BD2431">
        <v>0</v>
      </c>
      <c r="BE2431">
        <v>0</v>
      </c>
      <c r="BF2431">
        <v>0</v>
      </c>
      <c r="BG2431">
        <v>0</v>
      </c>
      <c r="BH2431">
        <v>0</v>
      </c>
      <c r="BI2431">
        <v>0</v>
      </c>
      <c r="BJ2431" s="2">
        <v>46132</v>
      </c>
      <c r="BK2431">
        <v>0</v>
      </c>
      <c r="BL2431" s="3" t="str">
        <f>VLOOKUP(O2431,DropDownList!$H$1:$I$7,2,FALSE)</f>
        <v>2025/26</v>
      </c>
      <c r="BM2431" s="3" t="str">
        <f t="shared" si="37"/>
        <v>PCOA</v>
      </c>
    </row>
    <row r="2432" spans="1:65" x14ac:dyDescent="0.2">
      <c r="A2432">
        <v>2026</v>
      </c>
      <c r="B2432">
        <v>4</v>
      </c>
      <c r="C2432" t="s">
        <v>231</v>
      </c>
      <c r="D2432" t="s">
        <v>236</v>
      </c>
      <c r="E2432" t="s">
        <v>45</v>
      </c>
      <c r="F2432">
        <v>9256</v>
      </c>
      <c r="G2432" t="s">
        <v>141</v>
      </c>
      <c r="H2432" t="s">
        <v>237</v>
      </c>
      <c r="I2432" t="s">
        <v>237</v>
      </c>
      <c r="J2432" s="1">
        <v>46113</v>
      </c>
      <c r="K2432" t="s">
        <v>440</v>
      </c>
      <c r="L2432">
        <v>1</v>
      </c>
      <c r="M2432" t="s">
        <v>441</v>
      </c>
      <c r="N2432" t="s">
        <v>442</v>
      </c>
      <c r="O2432" t="s">
        <v>155</v>
      </c>
      <c r="P2432" t="s">
        <v>152</v>
      </c>
      <c r="Q2432">
        <v>0</v>
      </c>
      <c r="R2432">
        <v>38</v>
      </c>
      <c r="S2432">
        <v>1520</v>
      </c>
      <c r="T2432">
        <v>680</v>
      </c>
      <c r="U2432">
        <v>0</v>
      </c>
      <c r="V2432">
        <v>0</v>
      </c>
      <c r="W2432">
        <v>0</v>
      </c>
      <c r="X2432">
        <v>0</v>
      </c>
      <c r="Y2432">
        <v>0</v>
      </c>
      <c r="Z2432">
        <v>0</v>
      </c>
      <c r="AA2432">
        <v>840</v>
      </c>
      <c r="AB2432">
        <v>0</v>
      </c>
      <c r="AC2432">
        <v>840</v>
      </c>
      <c r="AD2432">
        <v>0</v>
      </c>
      <c r="AE2432">
        <v>0</v>
      </c>
      <c r="AF2432">
        <v>21</v>
      </c>
      <c r="AG2432">
        <v>0</v>
      </c>
      <c r="AH2432">
        <v>17</v>
      </c>
      <c r="AI2432">
        <v>0</v>
      </c>
      <c r="AJ2432">
        <v>0</v>
      </c>
      <c r="AK2432">
        <v>0</v>
      </c>
      <c r="AL2432">
        <v>0</v>
      </c>
      <c r="AM2432">
        <v>5</v>
      </c>
      <c r="AN2432">
        <v>0</v>
      </c>
      <c r="AO2432">
        <v>0</v>
      </c>
      <c r="AP2432">
        <v>0</v>
      </c>
      <c r="AQ2432">
        <v>0</v>
      </c>
      <c r="AR2432">
        <v>0</v>
      </c>
      <c r="AS2432">
        <v>0</v>
      </c>
      <c r="AT2432">
        <v>0</v>
      </c>
      <c r="AU2432">
        <v>0</v>
      </c>
      <c r="AV2432">
        <v>0</v>
      </c>
      <c r="AW2432">
        <v>0</v>
      </c>
      <c r="AX2432">
        <v>0</v>
      </c>
      <c r="AY2432">
        <v>0</v>
      </c>
      <c r="AZ2432">
        <v>0</v>
      </c>
      <c r="BA2432">
        <v>0</v>
      </c>
      <c r="BB2432">
        <v>0</v>
      </c>
      <c r="BC2432">
        <v>0</v>
      </c>
      <c r="BD2432">
        <v>0</v>
      </c>
      <c r="BE2432">
        <v>0</v>
      </c>
      <c r="BF2432">
        <v>0</v>
      </c>
      <c r="BG2432">
        <v>0</v>
      </c>
      <c r="BH2432">
        <v>0</v>
      </c>
      <c r="BI2432">
        <v>0</v>
      </c>
      <c r="BJ2432" s="2">
        <v>46132</v>
      </c>
      <c r="BK2432">
        <v>0</v>
      </c>
      <c r="BL2432" s="3" t="str">
        <f>VLOOKUP(O2432,DropDownList!$H$1:$I$7,2,FALSE)</f>
        <v>2022/23</v>
      </c>
      <c r="BM2432" s="3" t="str">
        <f t="shared" si="37"/>
        <v>PCOA</v>
      </c>
    </row>
    <row r="2433" spans="1:65" x14ac:dyDescent="0.2">
      <c r="A2433">
        <v>2026</v>
      </c>
      <c r="B2433">
        <v>4</v>
      </c>
      <c r="C2433" t="s">
        <v>231</v>
      </c>
      <c r="D2433" t="s">
        <v>236</v>
      </c>
      <c r="E2433" t="s">
        <v>45</v>
      </c>
      <c r="F2433">
        <v>9256</v>
      </c>
      <c r="G2433" t="s">
        <v>141</v>
      </c>
      <c r="H2433" t="s">
        <v>237</v>
      </c>
      <c r="I2433" t="s">
        <v>237</v>
      </c>
      <c r="J2433" s="1">
        <v>46113</v>
      </c>
      <c r="K2433" t="s">
        <v>440</v>
      </c>
      <c r="L2433">
        <v>1</v>
      </c>
      <c r="M2433" t="s">
        <v>441</v>
      </c>
      <c r="N2433" t="s">
        <v>442</v>
      </c>
      <c r="O2433" t="s">
        <v>147</v>
      </c>
      <c r="P2433" t="s">
        <v>154</v>
      </c>
      <c r="Q2433">
        <v>33242.400000000001</v>
      </c>
      <c r="R2433">
        <v>363</v>
      </c>
      <c r="S2433">
        <v>87472</v>
      </c>
      <c r="T2433">
        <v>2075</v>
      </c>
      <c r="U2433">
        <v>161</v>
      </c>
      <c r="V2433">
        <v>78</v>
      </c>
      <c r="W2433">
        <v>15014.95</v>
      </c>
      <c r="X2433">
        <v>15404.95</v>
      </c>
      <c r="Y2433">
        <v>0</v>
      </c>
      <c r="Z2433">
        <v>0</v>
      </c>
      <c r="AA2433">
        <v>52154.6</v>
      </c>
      <c r="AB2433">
        <v>88.53</v>
      </c>
      <c r="AC2433">
        <v>47923.7</v>
      </c>
      <c r="AD2433">
        <v>37</v>
      </c>
      <c r="AE2433">
        <v>41</v>
      </c>
      <c r="AF2433">
        <v>193</v>
      </c>
      <c r="AG2433">
        <v>95</v>
      </c>
      <c r="AH2433">
        <v>8</v>
      </c>
      <c r="AI2433">
        <v>66</v>
      </c>
      <c r="AJ2433">
        <v>0</v>
      </c>
      <c r="AK2433">
        <v>0</v>
      </c>
      <c r="AL2433">
        <v>0</v>
      </c>
      <c r="AM2433">
        <v>0</v>
      </c>
      <c r="AN2433">
        <v>0</v>
      </c>
      <c r="AO2433">
        <v>263</v>
      </c>
      <c r="AP2433">
        <v>903</v>
      </c>
      <c r="AQ2433">
        <v>267</v>
      </c>
      <c r="AR2433">
        <v>0</v>
      </c>
      <c r="AS2433">
        <v>99</v>
      </c>
      <c r="AT2433">
        <v>11</v>
      </c>
      <c r="AU2433">
        <v>5</v>
      </c>
      <c r="AV2433">
        <v>2</v>
      </c>
      <c r="AW2433">
        <v>2</v>
      </c>
      <c r="AX2433">
        <v>0</v>
      </c>
      <c r="AY2433">
        <v>106</v>
      </c>
      <c r="AZ2433">
        <v>187</v>
      </c>
      <c r="BA2433">
        <v>74</v>
      </c>
      <c r="BB2433">
        <v>25</v>
      </c>
      <c r="BC2433">
        <v>13</v>
      </c>
      <c r="BD2433">
        <v>10</v>
      </c>
      <c r="BE2433">
        <v>1</v>
      </c>
      <c r="BF2433">
        <v>361</v>
      </c>
      <c r="BG2433">
        <v>18013</v>
      </c>
      <c r="BH2433">
        <v>1</v>
      </c>
      <c r="BI2433">
        <v>161</v>
      </c>
      <c r="BJ2433" s="2">
        <v>46132</v>
      </c>
      <c r="BK2433">
        <v>0</v>
      </c>
      <c r="BL2433" s="3" t="str">
        <f>VLOOKUP(O2433,DropDownList!$H$1:$I$7,2,FALSE)</f>
        <v>2024/25</v>
      </c>
      <c r="BM2433" s="3" t="str">
        <f t="shared" ref="BM2433:BM2496" si="38">IF(RIGHT(P2433,4)="VSUR","VSUR",IF(RIGHT(P2433,4)="CONF","CONF",P2433))</f>
        <v>JP COURT</v>
      </c>
    </row>
    <row r="2434" spans="1:65" x14ac:dyDescent="0.2">
      <c r="A2434">
        <v>2026</v>
      </c>
      <c r="B2434">
        <v>4</v>
      </c>
      <c r="C2434" t="s">
        <v>231</v>
      </c>
      <c r="D2434" t="s">
        <v>236</v>
      </c>
      <c r="E2434" t="s">
        <v>45</v>
      </c>
      <c r="F2434">
        <v>9256</v>
      </c>
      <c r="G2434" t="s">
        <v>141</v>
      </c>
      <c r="H2434" t="s">
        <v>237</v>
      </c>
      <c r="I2434" t="s">
        <v>237</v>
      </c>
      <c r="J2434" s="1">
        <v>46113</v>
      </c>
      <c r="K2434" t="s">
        <v>440</v>
      </c>
      <c r="L2434">
        <v>1</v>
      </c>
      <c r="M2434" t="s">
        <v>441</v>
      </c>
      <c r="N2434" t="s">
        <v>442</v>
      </c>
      <c r="O2434" t="s">
        <v>156</v>
      </c>
      <c r="P2434" t="s">
        <v>150</v>
      </c>
      <c r="Q2434">
        <v>29118.55</v>
      </c>
      <c r="R2434">
        <v>626</v>
      </c>
      <c r="S2434">
        <v>105312.94</v>
      </c>
      <c r="T2434">
        <v>18071.91</v>
      </c>
      <c r="U2434">
        <v>194</v>
      </c>
      <c r="V2434">
        <v>99</v>
      </c>
      <c r="W2434">
        <v>16910</v>
      </c>
      <c r="X2434">
        <v>16910</v>
      </c>
      <c r="Y2434">
        <v>534</v>
      </c>
      <c r="Z2434">
        <v>87241.03</v>
      </c>
      <c r="AA2434">
        <v>58122.48</v>
      </c>
      <c r="AB2434">
        <v>17334.900000000001</v>
      </c>
      <c r="AC2434">
        <v>40787.58</v>
      </c>
      <c r="AD2434">
        <v>71</v>
      </c>
      <c r="AE2434">
        <v>28</v>
      </c>
      <c r="AF2434">
        <v>327</v>
      </c>
      <c r="AG2434">
        <v>86</v>
      </c>
      <c r="AH2434">
        <v>92</v>
      </c>
      <c r="AI2434">
        <v>108</v>
      </c>
      <c r="AJ2434">
        <v>74</v>
      </c>
      <c r="AK2434">
        <v>59</v>
      </c>
      <c r="AL2434">
        <v>11</v>
      </c>
      <c r="AM2434">
        <v>29</v>
      </c>
      <c r="AN2434">
        <v>3</v>
      </c>
      <c r="AO2434">
        <v>461</v>
      </c>
      <c r="AP2434">
        <v>2061</v>
      </c>
      <c r="AQ2434">
        <v>537</v>
      </c>
      <c r="AR2434">
        <v>6</v>
      </c>
      <c r="AS2434">
        <v>246</v>
      </c>
      <c r="AT2434">
        <v>69</v>
      </c>
      <c r="AU2434">
        <v>8</v>
      </c>
      <c r="AV2434">
        <v>3</v>
      </c>
      <c r="AW2434">
        <v>0</v>
      </c>
      <c r="AX2434">
        <v>0</v>
      </c>
      <c r="AY2434">
        <v>263</v>
      </c>
      <c r="AZ2434">
        <v>478</v>
      </c>
      <c r="BA2434">
        <v>277</v>
      </c>
      <c r="BB2434">
        <v>51</v>
      </c>
      <c r="BC2434">
        <v>25</v>
      </c>
      <c r="BD2434">
        <v>8</v>
      </c>
      <c r="BE2434">
        <v>0</v>
      </c>
      <c r="BF2434">
        <v>465</v>
      </c>
      <c r="BG2434">
        <v>17960.89</v>
      </c>
      <c r="BH2434">
        <v>13</v>
      </c>
      <c r="BI2434">
        <v>194</v>
      </c>
      <c r="BJ2434" s="2">
        <v>46132</v>
      </c>
      <c r="BK2434">
        <v>0</v>
      </c>
      <c r="BL2434" s="3" t="str">
        <f>VLOOKUP(O2434,DropDownList!$H$1:$I$7,2,FALSE)</f>
        <v>2023/24</v>
      </c>
      <c r="BM2434" s="3" t="str">
        <f t="shared" si="38"/>
        <v>FISCAL FINES</v>
      </c>
    </row>
    <row r="2435" spans="1:65" x14ac:dyDescent="0.2">
      <c r="A2435">
        <v>2026</v>
      </c>
      <c r="B2435">
        <v>4</v>
      </c>
      <c r="C2435" t="s">
        <v>231</v>
      </c>
      <c r="D2435" t="s">
        <v>236</v>
      </c>
      <c r="E2435" t="s">
        <v>45</v>
      </c>
      <c r="F2435">
        <v>9256</v>
      </c>
      <c r="G2435" t="s">
        <v>141</v>
      </c>
      <c r="H2435" t="s">
        <v>237</v>
      </c>
      <c r="I2435" t="s">
        <v>237</v>
      </c>
      <c r="J2435" s="1">
        <v>46113</v>
      </c>
      <c r="K2435" t="s">
        <v>440</v>
      </c>
      <c r="L2435">
        <v>1</v>
      </c>
      <c r="M2435" t="s">
        <v>441</v>
      </c>
      <c r="N2435" t="s">
        <v>442</v>
      </c>
      <c r="O2435" t="s">
        <v>147</v>
      </c>
      <c r="P2435" t="s">
        <v>152</v>
      </c>
      <c r="Q2435">
        <v>0</v>
      </c>
      <c r="R2435">
        <v>71</v>
      </c>
      <c r="S2435">
        <v>2840</v>
      </c>
      <c r="T2435">
        <v>920</v>
      </c>
      <c r="U2435">
        <v>0</v>
      </c>
      <c r="V2435">
        <v>0</v>
      </c>
      <c r="W2435">
        <v>0</v>
      </c>
      <c r="X2435">
        <v>0</v>
      </c>
      <c r="Y2435">
        <v>0</v>
      </c>
      <c r="Z2435">
        <v>0</v>
      </c>
      <c r="AA2435">
        <v>1920</v>
      </c>
      <c r="AB2435">
        <v>0</v>
      </c>
      <c r="AC2435">
        <v>1920</v>
      </c>
      <c r="AD2435">
        <v>0</v>
      </c>
      <c r="AE2435">
        <v>0</v>
      </c>
      <c r="AF2435">
        <v>48</v>
      </c>
      <c r="AG2435">
        <v>0</v>
      </c>
      <c r="AH2435">
        <v>23</v>
      </c>
      <c r="AI2435">
        <v>0</v>
      </c>
      <c r="AJ2435">
        <v>0</v>
      </c>
      <c r="AK2435">
        <v>0</v>
      </c>
      <c r="AL2435">
        <v>0</v>
      </c>
      <c r="AM2435">
        <v>0</v>
      </c>
      <c r="AN2435">
        <v>0</v>
      </c>
      <c r="AO2435">
        <v>0</v>
      </c>
      <c r="AP2435">
        <v>0</v>
      </c>
      <c r="AQ2435">
        <v>0</v>
      </c>
      <c r="AR2435">
        <v>0</v>
      </c>
      <c r="AS2435">
        <v>0</v>
      </c>
      <c r="AT2435">
        <v>0</v>
      </c>
      <c r="AU2435">
        <v>0</v>
      </c>
      <c r="AV2435">
        <v>0</v>
      </c>
      <c r="AW2435">
        <v>0</v>
      </c>
      <c r="AX2435">
        <v>0</v>
      </c>
      <c r="AY2435">
        <v>0</v>
      </c>
      <c r="AZ2435">
        <v>0</v>
      </c>
      <c r="BA2435">
        <v>0</v>
      </c>
      <c r="BB2435">
        <v>0</v>
      </c>
      <c r="BC2435">
        <v>0</v>
      </c>
      <c r="BD2435">
        <v>0</v>
      </c>
      <c r="BE2435">
        <v>0</v>
      </c>
      <c r="BF2435">
        <v>0</v>
      </c>
      <c r="BG2435">
        <v>0</v>
      </c>
      <c r="BH2435">
        <v>0</v>
      </c>
      <c r="BI2435">
        <v>0</v>
      </c>
      <c r="BJ2435" s="2">
        <v>46132</v>
      </c>
      <c r="BK2435">
        <v>0</v>
      </c>
      <c r="BL2435" s="3" t="str">
        <f>VLOOKUP(O2435,DropDownList!$H$1:$I$7,2,FALSE)</f>
        <v>2024/25</v>
      </c>
      <c r="BM2435" s="3" t="str">
        <f t="shared" si="38"/>
        <v>PCOA</v>
      </c>
    </row>
    <row r="2436" spans="1:65" x14ac:dyDescent="0.2">
      <c r="A2436">
        <v>2026</v>
      </c>
      <c r="B2436">
        <v>4</v>
      </c>
      <c r="C2436" t="s">
        <v>231</v>
      </c>
      <c r="D2436" t="s">
        <v>236</v>
      </c>
      <c r="E2436" t="s">
        <v>45</v>
      </c>
      <c r="F2436">
        <v>9256</v>
      </c>
      <c r="G2436" t="s">
        <v>141</v>
      </c>
      <c r="H2436" t="s">
        <v>237</v>
      </c>
      <c r="I2436" t="s">
        <v>237</v>
      </c>
      <c r="J2436" s="1">
        <v>46113</v>
      </c>
      <c r="K2436" t="s">
        <v>440</v>
      </c>
      <c r="L2436">
        <v>1</v>
      </c>
      <c r="M2436" t="s">
        <v>441</v>
      </c>
      <c r="N2436" t="s">
        <v>442</v>
      </c>
      <c r="O2436" t="s">
        <v>155</v>
      </c>
      <c r="P2436" t="s">
        <v>150</v>
      </c>
      <c r="Q2436">
        <v>28769.21</v>
      </c>
      <c r="R2436">
        <v>750</v>
      </c>
      <c r="S2436">
        <v>127928.3</v>
      </c>
      <c r="T2436">
        <v>22462.85</v>
      </c>
      <c r="U2436">
        <v>162</v>
      </c>
      <c r="V2436">
        <v>99</v>
      </c>
      <c r="W2436">
        <v>17740.740000000002</v>
      </c>
      <c r="X2436">
        <v>17740.740000000002</v>
      </c>
      <c r="Y2436">
        <v>609</v>
      </c>
      <c r="Z2436">
        <v>105465.45</v>
      </c>
      <c r="AA2436">
        <v>76696.240000000005</v>
      </c>
      <c r="AB2436">
        <v>26636.16</v>
      </c>
      <c r="AC2436">
        <v>50060.08</v>
      </c>
      <c r="AD2436">
        <v>72</v>
      </c>
      <c r="AE2436">
        <v>27</v>
      </c>
      <c r="AF2436">
        <v>427</v>
      </c>
      <c r="AG2436">
        <v>68</v>
      </c>
      <c r="AH2436">
        <v>141</v>
      </c>
      <c r="AI2436">
        <v>94</v>
      </c>
      <c r="AJ2436">
        <v>100</v>
      </c>
      <c r="AK2436">
        <v>60</v>
      </c>
      <c r="AL2436">
        <v>21</v>
      </c>
      <c r="AM2436">
        <v>41</v>
      </c>
      <c r="AN2436">
        <v>8</v>
      </c>
      <c r="AO2436">
        <v>539</v>
      </c>
      <c r="AP2436">
        <v>2632</v>
      </c>
      <c r="AQ2436">
        <v>576</v>
      </c>
      <c r="AR2436">
        <v>20</v>
      </c>
      <c r="AS2436">
        <v>218</v>
      </c>
      <c r="AT2436">
        <v>92</v>
      </c>
      <c r="AU2436">
        <v>14</v>
      </c>
      <c r="AV2436">
        <v>9</v>
      </c>
      <c r="AW2436">
        <v>0</v>
      </c>
      <c r="AX2436">
        <v>0</v>
      </c>
      <c r="AY2436">
        <v>366</v>
      </c>
      <c r="AZ2436">
        <v>677</v>
      </c>
      <c r="BA2436">
        <v>431</v>
      </c>
      <c r="BB2436">
        <v>52</v>
      </c>
      <c r="BC2436">
        <v>25</v>
      </c>
      <c r="BD2436">
        <v>16</v>
      </c>
      <c r="BE2436">
        <v>0</v>
      </c>
      <c r="BF2436">
        <v>541</v>
      </c>
      <c r="BG2436">
        <v>17054.66</v>
      </c>
      <c r="BH2436">
        <v>20</v>
      </c>
      <c r="BI2436">
        <v>161</v>
      </c>
      <c r="BJ2436" s="2">
        <v>46132</v>
      </c>
      <c r="BK2436">
        <v>0</v>
      </c>
      <c r="BL2436" s="3" t="str">
        <f>VLOOKUP(O2436,DropDownList!$H$1:$I$7,2,FALSE)</f>
        <v>2022/23</v>
      </c>
      <c r="BM2436" s="3" t="str">
        <f t="shared" si="38"/>
        <v>FISCAL FINES</v>
      </c>
    </row>
    <row r="2437" spans="1:65" x14ac:dyDescent="0.2">
      <c r="A2437">
        <v>2026</v>
      </c>
      <c r="B2437">
        <v>4</v>
      </c>
      <c r="C2437" t="s">
        <v>231</v>
      </c>
      <c r="D2437" t="s">
        <v>236</v>
      </c>
      <c r="E2437" t="s">
        <v>45</v>
      </c>
      <c r="F2437">
        <v>9256</v>
      </c>
      <c r="G2437" t="s">
        <v>141</v>
      </c>
      <c r="H2437" t="s">
        <v>237</v>
      </c>
      <c r="I2437" t="s">
        <v>237</v>
      </c>
      <c r="J2437" s="1">
        <v>46113</v>
      </c>
      <c r="K2437" t="s">
        <v>440</v>
      </c>
      <c r="L2437">
        <v>1</v>
      </c>
      <c r="M2437" t="s">
        <v>441</v>
      </c>
      <c r="N2437" t="s">
        <v>442</v>
      </c>
      <c r="O2437" t="s">
        <v>147</v>
      </c>
      <c r="P2437" t="s">
        <v>146</v>
      </c>
      <c r="Q2437">
        <v>1077.6300000000001</v>
      </c>
      <c r="R2437">
        <v>360</v>
      </c>
      <c r="S2437">
        <v>5290</v>
      </c>
      <c r="T2437">
        <v>70</v>
      </c>
      <c r="U2437">
        <v>160</v>
      </c>
      <c r="V2437">
        <v>37</v>
      </c>
      <c r="W2437">
        <v>540</v>
      </c>
      <c r="X2437">
        <v>540</v>
      </c>
      <c r="Y2437">
        <v>0</v>
      </c>
      <c r="Z2437">
        <v>0</v>
      </c>
      <c r="AA2437">
        <v>4142.37</v>
      </c>
      <c r="AB2437">
        <v>0</v>
      </c>
      <c r="AC2437">
        <v>0</v>
      </c>
      <c r="AD2437">
        <v>37</v>
      </c>
      <c r="AE2437">
        <v>0</v>
      </c>
      <c r="AF2437">
        <v>285</v>
      </c>
      <c r="AG2437">
        <v>1</v>
      </c>
      <c r="AH2437">
        <v>6</v>
      </c>
      <c r="AI2437">
        <v>68</v>
      </c>
      <c r="AJ2437">
        <v>0</v>
      </c>
      <c r="AK2437">
        <v>0</v>
      </c>
      <c r="AL2437">
        <v>0</v>
      </c>
      <c r="AM2437">
        <v>0</v>
      </c>
      <c r="AN2437">
        <v>0</v>
      </c>
      <c r="AO2437">
        <v>260</v>
      </c>
      <c r="AP2437">
        <v>908</v>
      </c>
      <c r="AQ2437">
        <v>268</v>
      </c>
      <c r="AR2437">
        <v>0</v>
      </c>
      <c r="AS2437">
        <v>101</v>
      </c>
      <c r="AT2437">
        <v>11</v>
      </c>
      <c r="AU2437">
        <v>5</v>
      </c>
      <c r="AV2437">
        <v>2</v>
      </c>
      <c r="AW2437">
        <v>1</v>
      </c>
      <c r="AX2437">
        <v>0</v>
      </c>
      <c r="AY2437">
        <v>106</v>
      </c>
      <c r="AZ2437">
        <v>188</v>
      </c>
      <c r="BA2437">
        <v>73</v>
      </c>
      <c r="BB2437">
        <v>26</v>
      </c>
      <c r="BC2437">
        <v>13</v>
      </c>
      <c r="BD2437">
        <v>10</v>
      </c>
      <c r="BE2437">
        <v>1</v>
      </c>
      <c r="BF2437">
        <v>359</v>
      </c>
      <c r="BG2437">
        <v>1060</v>
      </c>
      <c r="BH2437">
        <v>0</v>
      </c>
      <c r="BI2437">
        <v>160</v>
      </c>
      <c r="BJ2437" s="2">
        <v>46132</v>
      </c>
      <c r="BK2437">
        <v>0</v>
      </c>
      <c r="BL2437" s="3" t="str">
        <f>VLOOKUP(O2437,DropDownList!$H$1:$I$7,2,FALSE)</f>
        <v>2024/25</v>
      </c>
      <c r="BM2437" s="3" t="str">
        <f t="shared" si="38"/>
        <v>VSUR</v>
      </c>
    </row>
    <row r="2438" spans="1:65" x14ac:dyDescent="0.2">
      <c r="A2438">
        <v>2026</v>
      </c>
      <c r="B2438">
        <v>4</v>
      </c>
      <c r="C2438" t="s">
        <v>231</v>
      </c>
      <c r="D2438" t="s">
        <v>236</v>
      </c>
      <c r="E2438" t="s">
        <v>45</v>
      </c>
      <c r="F2438">
        <v>9256</v>
      </c>
      <c r="G2438" t="s">
        <v>141</v>
      </c>
      <c r="H2438" t="s">
        <v>237</v>
      </c>
      <c r="I2438" t="s">
        <v>237</v>
      </c>
      <c r="J2438" s="1">
        <v>46113</v>
      </c>
      <c r="K2438" t="s">
        <v>440</v>
      </c>
      <c r="L2438">
        <v>1</v>
      </c>
      <c r="M2438" t="s">
        <v>441</v>
      </c>
      <c r="N2438" t="s">
        <v>442</v>
      </c>
      <c r="O2438" t="s">
        <v>156</v>
      </c>
      <c r="P2438" t="s">
        <v>146</v>
      </c>
      <c r="Q2438">
        <v>824.15</v>
      </c>
      <c r="R2438">
        <v>315</v>
      </c>
      <c r="S2438">
        <v>4910</v>
      </c>
      <c r="T2438">
        <v>80</v>
      </c>
      <c r="U2438">
        <v>89</v>
      </c>
      <c r="V2438">
        <v>23</v>
      </c>
      <c r="W2438">
        <v>470</v>
      </c>
      <c r="X2438">
        <v>470</v>
      </c>
      <c r="Y2438">
        <v>0</v>
      </c>
      <c r="Z2438">
        <v>0</v>
      </c>
      <c r="AA2438">
        <v>4005.85</v>
      </c>
      <c r="AB2438">
        <v>0</v>
      </c>
      <c r="AC2438">
        <v>0</v>
      </c>
      <c r="AD2438">
        <v>23</v>
      </c>
      <c r="AE2438">
        <v>0</v>
      </c>
      <c r="AF2438">
        <v>267</v>
      </c>
      <c r="AG2438">
        <v>1</v>
      </c>
      <c r="AH2438">
        <v>5</v>
      </c>
      <c r="AI2438">
        <v>42</v>
      </c>
      <c r="AJ2438">
        <v>0</v>
      </c>
      <c r="AK2438">
        <v>0</v>
      </c>
      <c r="AL2438">
        <v>0</v>
      </c>
      <c r="AM2438">
        <v>0</v>
      </c>
      <c r="AN2438">
        <v>0</v>
      </c>
      <c r="AO2438">
        <v>204</v>
      </c>
      <c r="AP2438">
        <v>916</v>
      </c>
      <c r="AQ2438">
        <v>248</v>
      </c>
      <c r="AR2438">
        <v>0</v>
      </c>
      <c r="AS2438">
        <v>127</v>
      </c>
      <c r="AT2438">
        <v>29</v>
      </c>
      <c r="AU2438">
        <v>11</v>
      </c>
      <c r="AV2438">
        <v>6</v>
      </c>
      <c r="AW2438">
        <v>0</v>
      </c>
      <c r="AX2438">
        <v>0</v>
      </c>
      <c r="AY2438">
        <v>97</v>
      </c>
      <c r="AZ2438">
        <v>188</v>
      </c>
      <c r="BA2438">
        <v>112</v>
      </c>
      <c r="BB2438">
        <v>20</v>
      </c>
      <c r="BC2438">
        <v>9</v>
      </c>
      <c r="BD2438">
        <v>7</v>
      </c>
      <c r="BE2438">
        <v>0</v>
      </c>
      <c r="BF2438">
        <v>314</v>
      </c>
      <c r="BG2438">
        <v>820</v>
      </c>
      <c r="BH2438">
        <v>0</v>
      </c>
      <c r="BI2438">
        <v>87</v>
      </c>
      <c r="BJ2438" s="2">
        <v>46132</v>
      </c>
      <c r="BK2438">
        <v>0</v>
      </c>
      <c r="BL2438" s="3" t="str">
        <f>VLOOKUP(O2438,DropDownList!$H$1:$I$7,2,FALSE)</f>
        <v>2023/24</v>
      </c>
      <c r="BM2438" s="3" t="str">
        <f t="shared" si="38"/>
        <v>VSUR</v>
      </c>
    </row>
    <row r="2439" spans="1:65" x14ac:dyDescent="0.2">
      <c r="A2439">
        <v>2026</v>
      </c>
      <c r="B2439">
        <v>4</v>
      </c>
      <c r="C2439" t="s">
        <v>231</v>
      </c>
      <c r="D2439" t="s">
        <v>236</v>
      </c>
      <c r="E2439" t="s">
        <v>45</v>
      </c>
      <c r="F2439">
        <v>9256</v>
      </c>
      <c r="G2439" t="s">
        <v>141</v>
      </c>
      <c r="H2439" t="s">
        <v>237</v>
      </c>
      <c r="I2439" t="s">
        <v>237</v>
      </c>
      <c r="J2439" s="1">
        <v>46113</v>
      </c>
      <c r="K2439" t="s">
        <v>440</v>
      </c>
      <c r="L2439">
        <v>1</v>
      </c>
      <c r="M2439" t="s">
        <v>441</v>
      </c>
      <c r="N2439" t="s">
        <v>442</v>
      </c>
      <c r="O2439" t="s">
        <v>155</v>
      </c>
      <c r="P2439" t="s">
        <v>151</v>
      </c>
      <c r="Q2439">
        <v>0</v>
      </c>
      <c r="R2439">
        <v>1</v>
      </c>
      <c r="S2439">
        <v>30</v>
      </c>
      <c r="T2439">
        <v>30</v>
      </c>
      <c r="U2439">
        <v>0</v>
      </c>
      <c r="V2439">
        <v>0</v>
      </c>
      <c r="W2439">
        <v>0</v>
      </c>
      <c r="X2439">
        <v>0</v>
      </c>
      <c r="Y2439">
        <v>0</v>
      </c>
      <c r="Z2439">
        <v>0</v>
      </c>
      <c r="AA2439">
        <v>0</v>
      </c>
      <c r="AB2439">
        <v>0</v>
      </c>
      <c r="AC2439">
        <v>0</v>
      </c>
      <c r="AD2439">
        <v>0</v>
      </c>
      <c r="AE2439">
        <v>0</v>
      </c>
      <c r="AF2439">
        <v>0</v>
      </c>
      <c r="AG2439">
        <v>0</v>
      </c>
      <c r="AH2439">
        <v>1</v>
      </c>
      <c r="AI2439">
        <v>0</v>
      </c>
      <c r="AJ2439">
        <v>0</v>
      </c>
      <c r="AK2439">
        <v>0</v>
      </c>
      <c r="AL2439">
        <v>0</v>
      </c>
      <c r="AM2439">
        <v>0</v>
      </c>
      <c r="AN2439">
        <v>0</v>
      </c>
      <c r="AO2439">
        <v>0</v>
      </c>
      <c r="AP2439">
        <v>0</v>
      </c>
      <c r="AQ2439">
        <v>0</v>
      </c>
      <c r="AR2439">
        <v>0</v>
      </c>
      <c r="AS2439">
        <v>0</v>
      </c>
      <c r="AT2439">
        <v>0</v>
      </c>
      <c r="AU2439">
        <v>0</v>
      </c>
      <c r="AV2439">
        <v>0</v>
      </c>
      <c r="AW2439">
        <v>0</v>
      </c>
      <c r="AX2439">
        <v>0</v>
      </c>
      <c r="AY2439">
        <v>0</v>
      </c>
      <c r="AZ2439">
        <v>0</v>
      </c>
      <c r="BA2439">
        <v>0</v>
      </c>
      <c r="BB2439">
        <v>0</v>
      </c>
      <c r="BC2439">
        <v>0</v>
      </c>
      <c r="BD2439">
        <v>0</v>
      </c>
      <c r="BE2439">
        <v>0</v>
      </c>
      <c r="BF2439">
        <v>0</v>
      </c>
      <c r="BG2439">
        <v>0</v>
      </c>
      <c r="BH2439">
        <v>0</v>
      </c>
      <c r="BI2439">
        <v>0</v>
      </c>
      <c r="BJ2439" s="2">
        <v>46132</v>
      </c>
      <c r="BK2439">
        <v>0</v>
      </c>
      <c r="BL2439" s="3" t="str">
        <f>VLOOKUP(O2439,DropDownList!$H$1:$I$7,2,FALSE)</f>
        <v>2022/23</v>
      </c>
      <c r="BM2439" s="3" t="str">
        <f t="shared" si="38"/>
        <v>PCPF</v>
      </c>
    </row>
    <row r="2440" spans="1:65" x14ac:dyDescent="0.2">
      <c r="A2440">
        <v>2026</v>
      </c>
      <c r="B2440">
        <v>4</v>
      </c>
      <c r="C2440" t="s">
        <v>231</v>
      </c>
      <c r="D2440" t="s">
        <v>236</v>
      </c>
      <c r="E2440" t="s">
        <v>45</v>
      </c>
      <c r="F2440">
        <v>9256</v>
      </c>
      <c r="G2440" t="s">
        <v>141</v>
      </c>
      <c r="H2440" t="s">
        <v>237</v>
      </c>
      <c r="I2440" t="s">
        <v>237</v>
      </c>
      <c r="J2440" s="1">
        <v>46113</v>
      </c>
      <c r="K2440" t="s">
        <v>440</v>
      </c>
      <c r="L2440">
        <v>1</v>
      </c>
      <c r="M2440" t="s">
        <v>441</v>
      </c>
      <c r="N2440" t="s">
        <v>442</v>
      </c>
      <c r="O2440" t="s">
        <v>147</v>
      </c>
      <c r="P2440" t="s">
        <v>150</v>
      </c>
      <c r="Q2440">
        <v>44961.72</v>
      </c>
      <c r="R2440">
        <v>520</v>
      </c>
      <c r="S2440">
        <v>90563.37</v>
      </c>
      <c r="T2440">
        <v>9340.0300000000007</v>
      </c>
      <c r="U2440">
        <v>278</v>
      </c>
      <c r="V2440">
        <v>137</v>
      </c>
      <c r="W2440">
        <v>24016.89</v>
      </c>
      <c r="X2440">
        <v>24873.46</v>
      </c>
      <c r="Y2440">
        <v>467</v>
      </c>
      <c r="Z2440">
        <v>81223.34</v>
      </c>
      <c r="AA2440">
        <v>36261.620000000003</v>
      </c>
      <c r="AB2440">
        <v>13932.08</v>
      </c>
      <c r="AC2440">
        <v>22329.54</v>
      </c>
      <c r="AD2440">
        <v>109</v>
      </c>
      <c r="AE2440">
        <v>28</v>
      </c>
      <c r="AF2440">
        <v>189</v>
      </c>
      <c r="AG2440">
        <v>98</v>
      </c>
      <c r="AH2440">
        <v>53</v>
      </c>
      <c r="AI2440">
        <v>180</v>
      </c>
      <c r="AJ2440">
        <v>62</v>
      </c>
      <c r="AK2440">
        <v>37</v>
      </c>
      <c r="AL2440">
        <v>3</v>
      </c>
      <c r="AM2440">
        <v>22</v>
      </c>
      <c r="AN2440">
        <v>5</v>
      </c>
      <c r="AO2440">
        <v>388</v>
      </c>
      <c r="AP2440">
        <v>1390</v>
      </c>
      <c r="AQ2440">
        <v>401</v>
      </c>
      <c r="AR2440">
        <v>5</v>
      </c>
      <c r="AS2440">
        <v>106</v>
      </c>
      <c r="AT2440">
        <v>36</v>
      </c>
      <c r="AU2440">
        <v>1</v>
      </c>
      <c r="AV2440">
        <v>1</v>
      </c>
      <c r="AW2440">
        <v>0</v>
      </c>
      <c r="AX2440">
        <v>0</v>
      </c>
      <c r="AY2440">
        <v>187</v>
      </c>
      <c r="AZ2440">
        <v>322</v>
      </c>
      <c r="BA2440">
        <v>127</v>
      </c>
      <c r="BB2440">
        <v>28</v>
      </c>
      <c r="BC2440">
        <v>8</v>
      </c>
      <c r="BD2440">
        <v>5</v>
      </c>
      <c r="BE2440">
        <v>0</v>
      </c>
      <c r="BF2440">
        <v>387</v>
      </c>
      <c r="BG2440">
        <v>30833.65</v>
      </c>
      <c r="BH2440">
        <v>0</v>
      </c>
      <c r="BI2440">
        <v>277</v>
      </c>
      <c r="BJ2440" s="2">
        <v>46132</v>
      </c>
      <c r="BK2440">
        <v>0</v>
      </c>
      <c r="BL2440" s="3" t="str">
        <f>VLOOKUP(O2440,DropDownList!$H$1:$I$7,2,FALSE)</f>
        <v>2024/25</v>
      </c>
      <c r="BM2440" s="3" t="str">
        <f t="shared" si="38"/>
        <v>FISCAL FINES</v>
      </c>
    </row>
    <row r="2441" spans="1:65" x14ac:dyDescent="0.2">
      <c r="A2441">
        <v>2026</v>
      </c>
      <c r="B2441">
        <v>4</v>
      </c>
      <c r="C2441" t="s">
        <v>231</v>
      </c>
      <c r="D2441" t="s">
        <v>236</v>
      </c>
      <c r="E2441" t="s">
        <v>45</v>
      </c>
      <c r="F2441">
        <v>9256</v>
      </c>
      <c r="G2441" t="s">
        <v>141</v>
      </c>
      <c r="H2441" t="s">
        <v>237</v>
      </c>
      <c r="I2441" t="s">
        <v>237</v>
      </c>
      <c r="J2441" s="1">
        <v>46113</v>
      </c>
      <c r="K2441" t="s">
        <v>440</v>
      </c>
      <c r="L2441">
        <v>1</v>
      </c>
      <c r="M2441" t="s">
        <v>441</v>
      </c>
      <c r="N2441" t="s">
        <v>442</v>
      </c>
      <c r="O2441" t="s">
        <v>156</v>
      </c>
      <c r="P2441" t="s">
        <v>148</v>
      </c>
      <c r="Q2441">
        <v>159.99</v>
      </c>
      <c r="R2441">
        <v>17</v>
      </c>
      <c r="S2441">
        <v>1020</v>
      </c>
      <c r="T2441">
        <v>0</v>
      </c>
      <c r="U2441">
        <v>3</v>
      </c>
      <c r="V2441">
        <v>1</v>
      </c>
      <c r="W2441">
        <v>60</v>
      </c>
      <c r="X2441">
        <v>60</v>
      </c>
      <c r="Y2441">
        <v>0</v>
      </c>
      <c r="Z2441">
        <v>0</v>
      </c>
      <c r="AA2441">
        <v>860.01</v>
      </c>
      <c r="AB2441">
        <v>0</v>
      </c>
      <c r="AC2441">
        <v>860.01</v>
      </c>
      <c r="AD2441">
        <v>1</v>
      </c>
      <c r="AE2441">
        <v>0</v>
      </c>
      <c r="AF2441">
        <v>14</v>
      </c>
      <c r="AG2441">
        <v>1</v>
      </c>
      <c r="AH2441">
        <v>0</v>
      </c>
      <c r="AI2441">
        <v>2</v>
      </c>
      <c r="AJ2441">
        <v>0</v>
      </c>
      <c r="AK2441">
        <v>0</v>
      </c>
      <c r="AL2441">
        <v>0</v>
      </c>
      <c r="AM2441">
        <v>0</v>
      </c>
      <c r="AN2441">
        <v>0</v>
      </c>
      <c r="AO2441">
        <v>13</v>
      </c>
      <c r="AP2441">
        <v>46</v>
      </c>
      <c r="AQ2441">
        <v>14</v>
      </c>
      <c r="AR2441">
        <v>0</v>
      </c>
      <c r="AS2441">
        <v>0</v>
      </c>
      <c r="AT2441">
        <v>3</v>
      </c>
      <c r="AU2441">
        <v>0</v>
      </c>
      <c r="AV2441">
        <v>0</v>
      </c>
      <c r="AW2441">
        <v>0</v>
      </c>
      <c r="AX2441">
        <v>0</v>
      </c>
      <c r="AY2441">
        <v>7</v>
      </c>
      <c r="AZ2441">
        <v>12</v>
      </c>
      <c r="BA2441">
        <v>7</v>
      </c>
      <c r="BB2441">
        <v>0</v>
      </c>
      <c r="BC2441">
        <v>0</v>
      </c>
      <c r="BD2441">
        <v>0</v>
      </c>
      <c r="BE2441">
        <v>0</v>
      </c>
      <c r="BF2441">
        <v>11</v>
      </c>
      <c r="BG2441">
        <v>120</v>
      </c>
      <c r="BH2441">
        <v>0</v>
      </c>
      <c r="BI2441">
        <v>3</v>
      </c>
      <c r="BJ2441" s="2">
        <v>46132</v>
      </c>
      <c r="BK2441">
        <v>0</v>
      </c>
      <c r="BL2441" s="3" t="str">
        <f>VLOOKUP(O2441,DropDownList!$H$1:$I$7,2,FALSE)</f>
        <v>2023/24</v>
      </c>
      <c r="BM2441" s="3" t="str">
        <f t="shared" si="38"/>
        <v>PRAS</v>
      </c>
    </row>
    <row r="2442" spans="1:65" x14ac:dyDescent="0.2">
      <c r="A2442">
        <v>2026</v>
      </c>
      <c r="B2442">
        <v>4</v>
      </c>
      <c r="C2442" t="s">
        <v>231</v>
      </c>
      <c r="D2442" t="s">
        <v>236</v>
      </c>
      <c r="E2442" t="s">
        <v>45</v>
      </c>
      <c r="F2442">
        <v>9256</v>
      </c>
      <c r="G2442" t="s">
        <v>141</v>
      </c>
      <c r="H2442" t="s">
        <v>237</v>
      </c>
      <c r="I2442" t="s">
        <v>237</v>
      </c>
      <c r="J2442" s="1">
        <v>46113</v>
      </c>
      <c r="K2442" t="s">
        <v>440</v>
      </c>
      <c r="L2442">
        <v>1</v>
      </c>
      <c r="M2442" t="s">
        <v>441</v>
      </c>
      <c r="N2442" t="s">
        <v>442</v>
      </c>
      <c r="O2442" t="s">
        <v>149</v>
      </c>
      <c r="P2442" t="s">
        <v>150</v>
      </c>
      <c r="Q2442">
        <v>34097.03</v>
      </c>
      <c r="R2442">
        <v>360</v>
      </c>
      <c r="S2442">
        <v>58241.99</v>
      </c>
      <c r="T2442">
        <v>7237.59</v>
      </c>
      <c r="U2442">
        <v>208</v>
      </c>
      <c r="V2442">
        <v>140</v>
      </c>
      <c r="W2442">
        <v>21255.19</v>
      </c>
      <c r="X2442">
        <v>24499.11</v>
      </c>
      <c r="Y2442">
        <v>310</v>
      </c>
      <c r="Z2442">
        <v>51004.4</v>
      </c>
      <c r="AA2442">
        <v>16907.37</v>
      </c>
      <c r="AB2442">
        <v>4413.4799999999996</v>
      </c>
      <c r="AC2442">
        <v>12493.89</v>
      </c>
      <c r="AD2442">
        <v>115</v>
      </c>
      <c r="AE2442">
        <v>25</v>
      </c>
      <c r="AF2442">
        <v>100</v>
      </c>
      <c r="AG2442">
        <v>47</v>
      </c>
      <c r="AH2442">
        <v>50</v>
      </c>
      <c r="AI2442">
        <v>161</v>
      </c>
      <c r="AJ2442">
        <v>57</v>
      </c>
      <c r="AK2442">
        <v>19</v>
      </c>
      <c r="AL2442">
        <v>4</v>
      </c>
      <c r="AM2442">
        <v>19</v>
      </c>
      <c r="AN2442">
        <v>5</v>
      </c>
      <c r="AO2442">
        <v>256</v>
      </c>
      <c r="AP2442">
        <v>583</v>
      </c>
      <c r="AQ2442">
        <v>256</v>
      </c>
      <c r="AR2442">
        <v>5</v>
      </c>
      <c r="AS2442">
        <v>11</v>
      </c>
      <c r="AT2442">
        <v>0</v>
      </c>
      <c r="AU2442">
        <v>0</v>
      </c>
      <c r="AV2442">
        <v>0</v>
      </c>
      <c r="AW2442">
        <v>0</v>
      </c>
      <c r="AX2442">
        <v>0</v>
      </c>
      <c r="AY2442">
        <v>71</v>
      </c>
      <c r="AZ2442">
        <v>104</v>
      </c>
      <c r="BA2442">
        <v>18</v>
      </c>
      <c r="BB2442">
        <v>18</v>
      </c>
      <c r="BC2442">
        <v>0</v>
      </c>
      <c r="BD2442">
        <v>4</v>
      </c>
      <c r="BE2442">
        <v>0</v>
      </c>
      <c r="BF2442">
        <v>254</v>
      </c>
      <c r="BG2442">
        <v>25453.47</v>
      </c>
      <c r="BH2442">
        <v>2</v>
      </c>
      <c r="BI2442">
        <v>207</v>
      </c>
      <c r="BJ2442" s="2">
        <v>46132</v>
      </c>
      <c r="BK2442">
        <v>0</v>
      </c>
      <c r="BL2442" s="3" t="str">
        <f>VLOOKUP(O2442,DropDownList!$H$1:$I$7,2,FALSE)</f>
        <v>2025/26</v>
      </c>
      <c r="BM2442" s="3" t="str">
        <f t="shared" si="38"/>
        <v>FISCAL FINES</v>
      </c>
    </row>
    <row r="2443" spans="1:65" x14ac:dyDescent="0.2">
      <c r="A2443">
        <v>2026</v>
      </c>
      <c r="B2443">
        <v>4</v>
      </c>
      <c r="C2443" t="s">
        <v>231</v>
      </c>
      <c r="D2443" t="s">
        <v>236</v>
      </c>
      <c r="E2443" t="s">
        <v>45</v>
      </c>
      <c r="F2443">
        <v>9256</v>
      </c>
      <c r="G2443" t="s">
        <v>141</v>
      </c>
      <c r="H2443" t="s">
        <v>237</v>
      </c>
      <c r="I2443" t="s">
        <v>237</v>
      </c>
      <c r="J2443" s="1">
        <v>46113</v>
      </c>
      <c r="K2443" t="s">
        <v>440</v>
      </c>
      <c r="L2443">
        <v>1</v>
      </c>
      <c r="M2443" t="s">
        <v>441</v>
      </c>
      <c r="N2443" t="s">
        <v>442</v>
      </c>
      <c r="O2443" t="s">
        <v>147</v>
      </c>
      <c r="P2443" t="s">
        <v>148</v>
      </c>
      <c r="Q2443">
        <v>372.45</v>
      </c>
      <c r="R2443">
        <v>22</v>
      </c>
      <c r="S2443">
        <v>1320</v>
      </c>
      <c r="T2443">
        <v>120</v>
      </c>
      <c r="U2443">
        <v>7</v>
      </c>
      <c r="V2443">
        <v>5</v>
      </c>
      <c r="W2443">
        <v>300</v>
      </c>
      <c r="X2443">
        <v>300</v>
      </c>
      <c r="Y2443">
        <v>0</v>
      </c>
      <c r="Z2443">
        <v>0</v>
      </c>
      <c r="AA2443">
        <v>827.55</v>
      </c>
      <c r="AB2443">
        <v>0</v>
      </c>
      <c r="AC2443">
        <v>827.55</v>
      </c>
      <c r="AD2443">
        <v>5</v>
      </c>
      <c r="AE2443">
        <v>0</v>
      </c>
      <c r="AF2443">
        <v>13</v>
      </c>
      <c r="AG2443">
        <v>1</v>
      </c>
      <c r="AH2443">
        <v>2</v>
      </c>
      <c r="AI2443">
        <v>6</v>
      </c>
      <c r="AJ2443">
        <v>0</v>
      </c>
      <c r="AK2443">
        <v>0</v>
      </c>
      <c r="AL2443">
        <v>0</v>
      </c>
      <c r="AM2443">
        <v>0</v>
      </c>
      <c r="AN2443">
        <v>0</v>
      </c>
      <c r="AO2443">
        <v>16</v>
      </c>
      <c r="AP2443">
        <v>43</v>
      </c>
      <c r="AQ2443">
        <v>17</v>
      </c>
      <c r="AR2443">
        <v>2</v>
      </c>
      <c r="AS2443">
        <v>0</v>
      </c>
      <c r="AT2443">
        <v>2</v>
      </c>
      <c r="AU2443">
        <v>0</v>
      </c>
      <c r="AV2443">
        <v>0</v>
      </c>
      <c r="AW2443">
        <v>0</v>
      </c>
      <c r="AX2443">
        <v>0</v>
      </c>
      <c r="AY2443">
        <v>6</v>
      </c>
      <c r="AZ2443">
        <v>8</v>
      </c>
      <c r="BA2443">
        <v>1</v>
      </c>
      <c r="BB2443">
        <v>1</v>
      </c>
      <c r="BC2443">
        <v>0</v>
      </c>
      <c r="BD2443">
        <v>0</v>
      </c>
      <c r="BE2443">
        <v>0</v>
      </c>
      <c r="BF2443">
        <v>15</v>
      </c>
      <c r="BG2443">
        <v>360</v>
      </c>
      <c r="BH2443">
        <v>0</v>
      </c>
      <c r="BI2443">
        <v>7</v>
      </c>
      <c r="BJ2443" s="2">
        <v>46132</v>
      </c>
      <c r="BK2443">
        <v>0</v>
      </c>
      <c r="BL2443" s="3" t="str">
        <f>VLOOKUP(O2443,DropDownList!$H$1:$I$7,2,FALSE)</f>
        <v>2024/25</v>
      </c>
      <c r="BM2443" s="3" t="str">
        <f t="shared" si="38"/>
        <v>PRAS</v>
      </c>
    </row>
    <row r="2444" spans="1:65" x14ac:dyDescent="0.2">
      <c r="A2444">
        <v>2026</v>
      </c>
      <c r="B2444">
        <v>4</v>
      </c>
      <c r="C2444" t="s">
        <v>231</v>
      </c>
      <c r="D2444" t="s">
        <v>238</v>
      </c>
      <c r="E2444" t="s">
        <v>45</v>
      </c>
      <c r="F2444">
        <v>9726</v>
      </c>
      <c r="G2444" t="s">
        <v>158</v>
      </c>
      <c r="H2444" t="s">
        <v>237</v>
      </c>
      <c r="I2444" t="s">
        <v>237</v>
      </c>
      <c r="J2444" s="1">
        <v>46113</v>
      </c>
      <c r="K2444" t="s">
        <v>440</v>
      </c>
      <c r="L2444">
        <v>1</v>
      </c>
      <c r="M2444" t="s">
        <v>441</v>
      </c>
      <c r="N2444" t="s">
        <v>442</v>
      </c>
      <c r="O2444" t="s">
        <v>156</v>
      </c>
      <c r="P2444" t="s">
        <v>160</v>
      </c>
      <c r="Q2444">
        <v>53586.57</v>
      </c>
      <c r="R2444">
        <v>686</v>
      </c>
      <c r="S2444">
        <v>306420.40000000002</v>
      </c>
      <c r="T2444">
        <v>40068.28</v>
      </c>
      <c r="U2444">
        <v>178</v>
      </c>
      <c r="V2444">
        <v>64</v>
      </c>
      <c r="W2444">
        <v>22714.28</v>
      </c>
      <c r="X2444">
        <v>24949.279999999999</v>
      </c>
      <c r="Y2444">
        <v>0</v>
      </c>
      <c r="Z2444">
        <v>0</v>
      </c>
      <c r="AA2444">
        <v>212765.55</v>
      </c>
      <c r="AB2444">
        <v>26559.91</v>
      </c>
      <c r="AC2444">
        <v>174336.84</v>
      </c>
      <c r="AD2444">
        <v>20</v>
      </c>
      <c r="AE2444">
        <v>44</v>
      </c>
      <c r="AF2444">
        <v>437</v>
      </c>
      <c r="AG2444">
        <v>130</v>
      </c>
      <c r="AH2444">
        <v>45</v>
      </c>
      <c r="AI2444">
        <v>48</v>
      </c>
      <c r="AJ2444">
        <v>0</v>
      </c>
      <c r="AK2444">
        <v>0</v>
      </c>
      <c r="AL2444">
        <v>0</v>
      </c>
      <c r="AM2444">
        <v>0</v>
      </c>
      <c r="AN2444">
        <v>0</v>
      </c>
      <c r="AO2444">
        <v>480</v>
      </c>
      <c r="AP2444">
        <v>2052</v>
      </c>
      <c r="AQ2444">
        <v>537</v>
      </c>
      <c r="AR2444">
        <v>3</v>
      </c>
      <c r="AS2444">
        <v>184</v>
      </c>
      <c r="AT2444">
        <v>29</v>
      </c>
      <c r="AU2444">
        <v>24</v>
      </c>
      <c r="AV2444">
        <v>12</v>
      </c>
      <c r="AW2444">
        <v>12</v>
      </c>
      <c r="AX2444">
        <v>0</v>
      </c>
      <c r="AY2444">
        <v>342</v>
      </c>
      <c r="AZ2444">
        <v>473</v>
      </c>
      <c r="BA2444">
        <v>232</v>
      </c>
      <c r="BB2444">
        <v>31</v>
      </c>
      <c r="BC2444">
        <v>20</v>
      </c>
      <c r="BD2444">
        <v>31</v>
      </c>
      <c r="BE2444">
        <v>0</v>
      </c>
      <c r="BF2444">
        <v>665</v>
      </c>
      <c r="BG2444">
        <v>19488</v>
      </c>
      <c r="BH2444">
        <v>26</v>
      </c>
      <c r="BI2444">
        <v>175</v>
      </c>
      <c r="BJ2444" s="2">
        <v>46132</v>
      </c>
      <c r="BK2444">
        <v>0</v>
      </c>
      <c r="BL2444" s="3" t="str">
        <f>VLOOKUP(O2444,DropDownList!$H$1:$I$7,2,FALSE)</f>
        <v>2023/24</v>
      </c>
      <c r="BM2444" s="3" t="str">
        <f t="shared" si="38"/>
        <v>SC COURT</v>
      </c>
    </row>
    <row r="2445" spans="1:65" x14ac:dyDescent="0.2">
      <c r="A2445">
        <v>2026</v>
      </c>
      <c r="B2445">
        <v>4</v>
      </c>
      <c r="C2445" t="s">
        <v>231</v>
      </c>
      <c r="D2445" t="s">
        <v>238</v>
      </c>
      <c r="E2445" t="s">
        <v>45</v>
      </c>
      <c r="F2445">
        <v>9726</v>
      </c>
      <c r="G2445" t="s">
        <v>158</v>
      </c>
      <c r="H2445" t="s">
        <v>237</v>
      </c>
      <c r="I2445" t="s">
        <v>237</v>
      </c>
      <c r="J2445" s="1">
        <v>46113</v>
      </c>
      <c r="K2445" t="s">
        <v>440</v>
      </c>
      <c r="L2445">
        <v>1</v>
      </c>
      <c r="M2445" t="s">
        <v>441</v>
      </c>
      <c r="N2445" t="s">
        <v>442</v>
      </c>
      <c r="O2445" t="s">
        <v>147</v>
      </c>
      <c r="P2445" t="s">
        <v>159</v>
      </c>
      <c r="Q2445">
        <v>47835</v>
      </c>
      <c r="R2445">
        <v>11</v>
      </c>
      <c r="S2445">
        <v>144960.71</v>
      </c>
      <c r="T2445">
        <v>17356.009999999998</v>
      </c>
      <c r="U2445">
        <v>3</v>
      </c>
      <c r="V2445">
        <v>2</v>
      </c>
      <c r="W2445">
        <v>47815</v>
      </c>
      <c r="X2445">
        <v>47815</v>
      </c>
      <c r="Y2445">
        <v>0</v>
      </c>
      <c r="Z2445">
        <v>0</v>
      </c>
      <c r="AA2445">
        <v>79769.7</v>
      </c>
      <c r="AB2445">
        <v>0</v>
      </c>
      <c r="AC2445">
        <v>0</v>
      </c>
      <c r="AD2445">
        <v>2</v>
      </c>
      <c r="AE2445">
        <v>0</v>
      </c>
      <c r="AF2445">
        <v>5</v>
      </c>
      <c r="AG2445">
        <v>1</v>
      </c>
      <c r="AH2445">
        <v>0</v>
      </c>
      <c r="AI2445">
        <v>2</v>
      </c>
      <c r="AJ2445">
        <v>0</v>
      </c>
      <c r="AK2445">
        <v>0</v>
      </c>
      <c r="AL2445">
        <v>0</v>
      </c>
      <c r="AM2445">
        <v>0</v>
      </c>
      <c r="AN2445">
        <v>0</v>
      </c>
      <c r="AO2445">
        <v>7</v>
      </c>
      <c r="AP2445">
        <v>10</v>
      </c>
      <c r="AQ2445">
        <v>8</v>
      </c>
      <c r="AR2445">
        <v>0</v>
      </c>
      <c r="AS2445">
        <v>0</v>
      </c>
      <c r="AT2445">
        <v>0</v>
      </c>
      <c r="AU2445">
        <v>0</v>
      </c>
      <c r="AV2445">
        <v>0</v>
      </c>
      <c r="AW2445">
        <v>0</v>
      </c>
      <c r="AX2445">
        <v>0</v>
      </c>
      <c r="AY2445">
        <v>0</v>
      </c>
      <c r="AZ2445">
        <v>0</v>
      </c>
      <c r="BA2445">
        <v>0</v>
      </c>
      <c r="BB2445">
        <v>0</v>
      </c>
      <c r="BC2445">
        <v>0</v>
      </c>
      <c r="BD2445">
        <v>0</v>
      </c>
      <c r="BE2445">
        <v>0</v>
      </c>
      <c r="BF2445">
        <v>0</v>
      </c>
      <c r="BG2445">
        <v>47815</v>
      </c>
      <c r="BH2445">
        <v>3</v>
      </c>
      <c r="BI2445">
        <v>0</v>
      </c>
      <c r="BJ2445" s="2">
        <v>46132</v>
      </c>
      <c r="BK2445">
        <v>0</v>
      </c>
      <c r="BL2445" s="3" t="str">
        <f>VLOOKUP(O2445,DropDownList!$H$1:$I$7,2,FALSE)</f>
        <v>2024/25</v>
      </c>
      <c r="BM2445" s="3" t="str">
        <f t="shared" si="38"/>
        <v>CONF</v>
      </c>
    </row>
    <row r="2446" spans="1:65" x14ac:dyDescent="0.2">
      <c r="A2446">
        <v>2026</v>
      </c>
      <c r="B2446">
        <v>4</v>
      </c>
      <c r="C2446" t="s">
        <v>231</v>
      </c>
      <c r="D2446" t="s">
        <v>238</v>
      </c>
      <c r="E2446" t="s">
        <v>45</v>
      </c>
      <c r="F2446">
        <v>9726</v>
      </c>
      <c r="G2446" t="s">
        <v>158</v>
      </c>
      <c r="H2446" t="s">
        <v>237</v>
      </c>
      <c r="I2446" t="s">
        <v>237</v>
      </c>
      <c r="J2446" s="1">
        <v>46113</v>
      </c>
      <c r="K2446" t="s">
        <v>440</v>
      </c>
      <c r="L2446">
        <v>1</v>
      </c>
      <c r="M2446" t="s">
        <v>441</v>
      </c>
      <c r="N2446" t="s">
        <v>442</v>
      </c>
      <c r="O2446" t="s">
        <v>147</v>
      </c>
      <c r="P2446" t="s">
        <v>161</v>
      </c>
      <c r="Q2446">
        <v>1942.74</v>
      </c>
      <c r="R2446">
        <v>559</v>
      </c>
      <c r="S2446">
        <v>20890</v>
      </c>
      <c r="T2446">
        <v>824.99</v>
      </c>
      <c r="U2446">
        <v>224</v>
      </c>
      <c r="V2446">
        <v>46</v>
      </c>
      <c r="W2446">
        <v>1060</v>
      </c>
      <c r="X2446">
        <v>1060</v>
      </c>
      <c r="Y2446">
        <v>0</v>
      </c>
      <c r="Z2446">
        <v>0</v>
      </c>
      <c r="AA2446">
        <v>18122.27</v>
      </c>
      <c r="AB2446">
        <v>0</v>
      </c>
      <c r="AC2446">
        <v>0</v>
      </c>
      <c r="AD2446">
        <v>46</v>
      </c>
      <c r="AE2446">
        <v>0</v>
      </c>
      <c r="AF2446">
        <v>412</v>
      </c>
      <c r="AG2446">
        <v>2</v>
      </c>
      <c r="AH2446">
        <v>39</v>
      </c>
      <c r="AI2446">
        <v>105</v>
      </c>
      <c r="AJ2446">
        <v>0</v>
      </c>
      <c r="AK2446">
        <v>0</v>
      </c>
      <c r="AL2446">
        <v>0</v>
      </c>
      <c r="AM2446">
        <v>0</v>
      </c>
      <c r="AN2446">
        <v>0</v>
      </c>
      <c r="AO2446">
        <v>376</v>
      </c>
      <c r="AP2446">
        <v>1393</v>
      </c>
      <c r="AQ2446">
        <v>392</v>
      </c>
      <c r="AR2446">
        <v>1</v>
      </c>
      <c r="AS2446">
        <v>107</v>
      </c>
      <c r="AT2446">
        <v>12</v>
      </c>
      <c r="AU2446">
        <v>8</v>
      </c>
      <c r="AV2446">
        <v>2</v>
      </c>
      <c r="AW2446">
        <v>14</v>
      </c>
      <c r="AX2446">
        <v>0</v>
      </c>
      <c r="AY2446">
        <v>236</v>
      </c>
      <c r="AZ2446">
        <v>328</v>
      </c>
      <c r="BA2446">
        <v>134</v>
      </c>
      <c r="BB2446">
        <v>23</v>
      </c>
      <c r="BC2446">
        <v>11</v>
      </c>
      <c r="BD2446">
        <v>11</v>
      </c>
      <c r="BE2446">
        <v>0</v>
      </c>
      <c r="BF2446">
        <v>540</v>
      </c>
      <c r="BG2446">
        <v>1930</v>
      </c>
      <c r="BH2446">
        <v>1</v>
      </c>
      <c r="BI2446">
        <v>217</v>
      </c>
      <c r="BJ2446" s="2">
        <v>46132</v>
      </c>
      <c r="BK2446">
        <v>0</v>
      </c>
      <c r="BL2446" s="3" t="str">
        <f>VLOOKUP(O2446,DropDownList!$H$1:$I$7,2,FALSE)</f>
        <v>2024/25</v>
      </c>
      <c r="BM2446" s="3" t="str">
        <f t="shared" si="38"/>
        <v>VSUR</v>
      </c>
    </row>
    <row r="2447" spans="1:65" x14ac:dyDescent="0.2">
      <c r="A2447">
        <v>2026</v>
      </c>
      <c r="B2447">
        <v>4</v>
      </c>
      <c r="C2447" t="s">
        <v>231</v>
      </c>
      <c r="D2447" t="s">
        <v>238</v>
      </c>
      <c r="E2447" t="s">
        <v>45</v>
      </c>
      <c r="F2447">
        <v>9726</v>
      </c>
      <c r="G2447" t="s">
        <v>158</v>
      </c>
      <c r="H2447" t="s">
        <v>237</v>
      </c>
      <c r="I2447" t="s">
        <v>237</v>
      </c>
      <c r="J2447" s="1">
        <v>46113</v>
      </c>
      <c r="K2447" t="s">
        <v>440</v>
      </c>
      <c r="L2447">
        <v>1</v>
      </c>
      <c r="M2447" t="s">
        <v>441</v>
      </c>
      <c r="N2447" t="s">
        <v>442</v>
      </c>
      <c r="O2447" t="s">
        <v>149</v>
      </c>
      <c r="P2447" t="s">
        <v>160</v>
      </c>
      <c r="Q2447">
        <v>80006.559999999998</v>
      </c>
      <c r="R2447">
        <v>394</v>
      </c>
      <c r="S2447">
        <v>238757.29</v>
      </c>
      <c r="T2447">
        <v>15488</v>
      </c>
      <c r="U2447">
        <v>234</v>
      </c>
      <c r="V2447">
        <v>138</v>
      </c>
      <c r="W2447">
        <v>32867</v>
      </c>
      <c r="X2447">
        <v>49375</v>
      </c>
      <c r="Y2447">
        <v>0</v>
      </c>
      <c r="Z2447">
        <v>0</v>
      </c>
      <c r="AA2447">
        <v>143262.73000000001</v>
      </c>
      <c r="AB2447">
        <v>12210.04</v>
      </c>
      <c r="AC2447">
        <v>121422.69</v>
      </c>
      <c r="AD2447">
        <v>64</v>
      </c>
      <c r="AE2447">
        <v>74</v>
      </c>
      <c r="AF2447">
        <v>124</v>
      </c>
      <c r="AG2447">
        <v>126</v>
      </c>
      <c r="AH2447">
        <v>36</v>
      </c>
      <c r="AI2447">
        <v>108</v>
      </c>
      <c r="AJ2447">
        <v>0</v>
      </c>
      <c r="AK2447">
        <v>0</v>
      </c>
      <c r="AL2447">
        <v>0</v>
      </c>
      <c r="AM2447">
        <v>0</v>
      </c>
      <c r="AN2447">
        <v>0</v>
      </c>
      <c r="AO2447">
        <v>283</v>
      </c>
      <c r="AP2447">
        <v>591</v>
      </c>
      <c r="AQ2447">
        <v>257</v>
      </c>
      <c r="AR2447">
        <v>10</v>
      </c>
      <c r="AS2447">
        <v>17</v>
      </c>
      <c r="AT2447">
        <v>6</v>
      </c>
      <c r="AU2447">
        <v>1</v>
      </c>
      <c r="AV2447">
        <v>0</v>
      </c>
      <c r="AW2447">
        <v>22</v>
      </c>
      <c r="AX2447">
        <v>0</v>
      </c>
      <c r="AY2447">
        <v>74</v>
      </c>
      <c r="AZ2447">
        <v>89</v>
      </c>
      <c r="BA2447">
        <v>21</v>
      </c>
      <c r="BB2447">
        <v>6</v>
      </c>
      <c r="BC2447">
        <v>3</v>
      </c>
      <c r="BD2447">
        <v>11</v>
      </c>
      <c r="BE2447">
        <v>0</v>
      </c>
      <c r="BF2447">
        <v>359</v>
      </c>
      <c r="BG2447">
        <v>48106.29</v>
      </c>
      <c r="BH2447">
        <v>0</v>
      </c>
      <c r="BI2447">
        <v>229</v>
      </c>
      <c r="BJ2447" s="2">
        <v>46132</v>
      </c>
      <c r="BK2447">
        <v>0</v>
      </c>
      <c r="BL2447" s="3" t="str">
        <f>VLOOKUP(O2447,DropDownList!$H$1:$I$7,2,FALSE)</f>
        <v>2025/26</v>
      </c>
      <c r="BM2447" s="3" t="str">
        <f t="shared" si="38"/>
        <v>SC COURT</v>
      </c>
    </row>
    <row r="2448" spans="1:65" x14ac:dyDescent="0.2">
      <c r="A2448">
        <v>2026</v>
      </c>
      <c r="B2448">
        <v>4</v>
      </c>
      <c r="C2448" t="s">
        <v>231</v>
      </c>
      <c r="D2448" t="s">
        <v>238</v>
      </c>
      <c r="E2448" t="s">
        <v>45</v>
      </c>
      <c r="F2448">
        <v>9726</v>
      </c>
      <c r="G2448" t="s">
        <v>158</v>
      </c>
      <c r="H2448" t="s">
        <v>237</v>
      </c>
      <c r="I2448" t="s">
        <v>237</v>
      </c>
      <c r="J2448" s="1">
        <v>46113</v>
      </c>
      <c r="K2448" t="s">
        <v>440</v>
      </c>
      <c r="L2448">
        <v>1</v>
      </c>
      <c r="M2448" t="s">
        <v>441</v>
      </c>
      <c r="N2448" t="s">
        <v>442</v>
      </c>
      <c r="O2448" t="s">
        <v>147</v>
      </c>
      <c r="P2448" t="s">
        <v>160</v>
      </c>
      <c r="Q2448">
        <v>73429.279999999999</v>
      </c>
      <c r="R2448">
        <v>595</v>
      </c>
      <c r="S2448">
        <v>268637</v>
      </c>
      <c r="T2448">
        <v>17373.96</v>
      </c>
      <c r="U2448">
        <v>239</v>
      </c>
      <c r="V2448">
        <v>84</v>
      </c>
      <c r="W2448">
        <v>30912.34</v>
      </c>
      <c r="X2448">
        <v>32226.76</v>
      </c>
      <c r="Y2448">
        <v>0</v>
      </c>
      <c r="Z2448">
        <v>0</v>
      </c>
      <c r="AA2448">
        <v>177833.76</v>
      </c>
      <c r="AB2448">
        <v>17921.259999999998</v>
      </c>
      <c r="AC2448">
        <v>149250.23000000001</v>
      </c>
      <c r="AD2448">
        <v>47</v>
      </c>
      <c r="AE2448">
        <v>37</v>
      </c>
      <c r="AF2448">
        <v>305</v>
      </c>
      <c r="AG2448">
        <v>135</v>
      </c>
      <c r="AH2448">
        <v>40</v>
      </c>
      <c r="AI2448">
        <v>104</v>
      </c>
      <c r="AJ2448">
        <v>0</v>
      </c>
      <c r="AK2448">
        <v>0</v>
      </c>
      <c r="AL2448">
        <v>0</v>
      </c>
      <c r="AM2448">
        <v>0</v>
      </c>
      <c r="AN2448">
        <v>0</v>
      </c>
      <c r="AO2448">
        <v>399</v>
      </c>
      <c r="AP2448">
        <v>1441</v>
      </c>
      <c r="AQ2448">
        <v>408</v>
      </c>
      <c r="AR2448">
        <v>4</v>
      </c>
      <c r="AS2448">
        <v>108</v>
      </c>
      <c r="AT2448">
        <v>12</v>
      </c>
      <c r="AU2448">
        <v>8</v>
      </c>
      <c r="AV2448">
        <v>2</v>
      </c>
      <c r="AW2448">
        <v>16</v>
      </c>
      <c r="AX2448">
        <v>0</v>
      </c>
      <c r="AY2448">
        <v>243</v>
      </c>
      <c r="AZ2448">
        <v>337</v>
      </c>
      <c r="BA2448">
        <v>134</v>
      </c>
      <c r="BB2448">
        <v>24</v>
      </c>
      <c r="BC2448">
        <v>11</v>
      </c>
      <c r="BD2448">
        <v>11</v>
      </c>
      <c r="BE2448">
        <v>0</v>
      </c>
      <c r="BF2448">
        <v>569</v>
      </c>
      <c r="BG2448">
        <v>35194</v>
      </c>
      <c r="BH2448">
        <v>11</v>
      </c>
      <c r="BI2448">
        <v>230</v>
      </c>
      <c r="BJ2448" s="2">
        <v>46132</v>
      </c>
      <c r="BK2448">
        <v>0</v>
      </c>
      <c r="BL2448" s="3" t="str">
        <f>VLOOKUP(O2448,DropDownList!$H$1:$I$7,2,FALSE)</f>
        <v>2024/25</v>
      </c>
      <c r="BM2448" s="3" t="str">
        <f t="shared" si="38"/>
        <v>SC COURT</v>
      </c>
    </row>
    <row r="2449" spans="1:65" x14ac:dyDescent="0.2">
      <c r="A2449">
        <v>2026</v>
      </c>
      <c r="B2449">
        <v>4</v>
      </c>
      <c r="C2449" t="s">
        <v>231</v>
      </c>
      <c r="D2449" t="s">
        <v>238</v>
      </c>
      <c r="E2449" t="s">
        <v>45</v>
      </c>
      <c r="F2449">
        <v>9726</v>
      </c>
      <c r="G2449" t="s">
        <v>158</v>
      </c>
      <c r="H2449" t="s">
        <v>237</v>
      </c>
      <c r="I2449" t="s">
        <v>237</v>
      </c>
      <c r="J2449" s="1">
        <v>46113</v>
      </c>
      <c r="K2449" t="s">
        <v>440</v>
      </c>
      <c r="L2449">
        <v>1</v>
      </c>
      <c r="M2449" t="s">
        <v>441</v>
      </c>
      <c r="N2449" t="s">
        <v>442</v>
      </c>
      <c r="O2449" t="s">
        <v>149</v>
      </c>
      <c r="P2449" t="s">
        <v>159</v>
      </c>
      <c r="Q2449">
        <v>217997.27</v>
      </c>
      <c r="R2449">
        <v>9</v>
      </c>
      <c r="S2449">
        <v>249360.79</v>
      </c>
      <c r="T2449">
        <v>8.1</v>
      </c>
      <c r="U2449">
        <v>4</v>
      </c>
      <c r="V2449">
        <v>0</v>
      </c>
      <c r="W2449">
        <v>0</v>
      </c>
      <c r="X2449">
        <v>0</v>
      </c>
      <c r="Y2449">
        <v>0</v>
      </c>
      <c r="Z2449">
        <v>0</v>
      </c>
      <c r="AA2449">
        <v>31355.42</v>
      </c>
      <c r="AB2449">
        <v>0</v>
      </c>
      <c r="AC2449">
        <v>0</v>
      </c>
      <c r="AD2449">
        <v>0</v>
      </c>
      <c r="AE2449">
        <v>0</v>
      </c>
      <c r="AF2449">
        <v>4</v>
      </c>
      <c r="AG2449">
        <v>3</v>
      </c>
      <c r="AH2449">
        <v>0</v>
      </c>
      <c r="AI2449">
        <v>1</v>
      </c>
      <c r="AJ2449">
        <v>0</v>
      </c>
      <c r="AK2449">
        <v>0</v>
      </c>
      <c r="AL2449">
        <v>0</v>
      </c>
      <c r="AM2449">
        <v>0</v>
      </c>
      <c r="AN2449">
        <v>0</v>
      </c>
      <c r="AO2449">
        <v>4</v>
      </c>
      <c r="AP2449">
        <v>5</v>
      </c>
      <c r="AQ2449">
        <v>0</v>
      </c>
      <c r="AR2449">
        <v>0</v>
      </c>
      <c r="AS2449">
        <v>0</v>
      </c>
      <c r="AT2449">
        <v>0</v>
      </c>
      <c r="AU2449">
        <v>1</v>
      </c>
      <c r="AV2449">
        <v>0</v>
      </c>
      <c r="AW2449">
        <v>0</v>
      </c>
      <c r="AX2449">
        <v>0</v>
      </c>
      <c r="AY2449">
        <v>0</v>
      </c>
      <c r="AZ2449">
        <v>0</v>
      </c>
      <c r="BA2449">
        <v>0</v>
      </c>
      <c r="BB2449">
        <v>0</v>
      </c>
      <c r="BC2449">
        <v>0</v>
      </c>
      <c r="BD2449">
        <v>0</v>
      </c>
      <c r="BE2449">
        <v>0</v>
      </c>
      <c r="BF2449">
        <v>0</v>
      </c>
      <c r="BG2449">
        <v>156975</v>
      </c>
      <c r="BH2449">
        <v>1</v>
      </c>
      <c r="BI2449">
        <v>0</v>
      </c>
      <c r="BJ2449" s="2">
        <v>46132</v>
      </c>
      <c r="BK2449">
        <v>0</v>
      </c>
      <c r="BL2449" s="3" t="str">
        <f>VLOOKUP(O2449,DropDownList!$H$1:$I$7,2,FALSE)</f>
        <v>2025/26</v>
      </c>
      <c r="BM2449" s="3" t="str">
        <f t="shared" si="38"/>
        <v>CONF</v>
      </c>
    </row>
    <row r="2450" spans="1:65" x14ac:dyDescent="0.2">
      <c r="A2450">
        <v>2026</v>
      </c>
      <c r="B2450">
        <v>4</v>
      </c>
      <c r="C2450" t="s">
        <v>231</v>
      </c>
      <c r="D2450" t="s">
        <v>238</v>
      </c>
      <c r="E2450" t="s">
        <v>45</v>
      </c>
      <c r="F2450">
        <v>9726</v>
      </c>
      <c r="G2450" t="s">
        <v>158</v>
      </c>
      <c r="H2450" t="s">
        <v>237</v>
      </c>
      <c r="I2450" t="s">
        <v>237</v>
      </c>
      <c r="J2450" s="1">
        <v>46113</v>
      </c>
      <c r="K2450" t="s">
        <v>440</v>
      </c>
      <c r="L2450">
        <v>1</v>
      </c>
      <c r="M2450" t="s">
        <v>441</v>
      </c>
      <c r="N2450" t="s">
        <v>442</v>
      </c>
      <c r="O2450" t="s">
        <v>149</v>
      </c>
      <c r="P2450" t="s">
        <v>161</v>
      </c>
      <c r="Q2450">
        <v>2190</v>
      </c>
      <c r="R2450">
        <v>365</v>
      </c>
      <c r="S2450">
        <v>12560</v>
      </c>
      <c r="T2450">
        <v>770</v>
      </c>
      <c r="U2450">
        <v>218</v>
      </c>
      <c r="V2450">
        <v>62</v>
      </c>
      <c r="W2450">
        <v>1445</v>
      </c>
      <c r="X2450">
        <v>1445</v>
      </c>
      <c r="Y2450">
        <v>0</v>
      </c>
      <c r="Z2450">
        <v>0</v>
      </c>
      <c r="AA2450">
        <v>9600</v>
      </c>
      <c r="AB2450">
        <v>0</v>
      </c>
      <c r="AC2450">
        <v>0</v>
      </c>
      <c r="AD2450">
        <v>62</v>
      </c>
      <c r="AE2450">
        <v>0</v>
      </c>
      <c r="AF2450">
        <v>224</v>
      </c>
      <c r="AG2450">
        <v>1</v>
      </c>
      <c r="AH2450">
        <v>34</v>
      </c>
      <c r="AI2450">
        <v>106</v>
      </c>
      <c r="AJ2450">
        <v>0</v>
      </c>
      <c r="AK2450">
        <v>0</v>
      </c>
      <c r="AL2450">
        <v>0</v>
      </c>
      <c r="AM2450">
        <v>0</v>
      </c>
      <c r="AN2450">
        <v>0</v>
      </c>
      <c r="AO2450">
        <v>261</v>
      </c>
      <c r="AP2450">
        <v>578</v>
      </c>
      <c r="AQ2450">
        <v>247</v>
      </c>
      <c r="AR2450">
        <v>0</v>
      </c>
      <c r="AS2450">
        <v>15</v>
      </c>
      <c r="AT2450">
        <v>4</v>
      </c>
      <c r="AU2450">
        <v>1</v>
      </c>
      <c r="AV2450">
        <v>0</v>
      </c>
      <c r="AW2450">
        <v>21</v>
      </c>
      <c r="AX2450">
        <v>0</v>
      </c>
      <c r="AY2450">
        <v>79</v>
      </c>
      <c r="AZ2450">
        <v>92</v>
      </c>
      <c r="BA2450">
        <v>19</v>
      </c>
      <c r="BB2450">
        <v>6</v>
      </c>
      <c r="BC2450">
        <v>3</v>
      </c>
      <c r="BD2450">
        <v>11</v>
      </c>
      <c r="BE2450">
        <v>0</v>
      </c>
      <c r="BF2450">
        <v>340</v>
      </c>
      <c r="BG2450">
        <v>2180</v>
      </c>
      <c r="BH2450">
        <v>0</v>
      </c>
      <c r="BI2450">
        <v>215</v>
      </c>
      <c r="BJ2450" s="2">
        <v>46132</v>
      </c>
      <c r="BK2450">
        <v>0</v>
      </c>
      <c r="BL2450" s="3" t="str">
        <f>VLOOKUP(O2450,DropDownList!$H$1:$I$7,2,FALSE)</f>
        <v>2025/26</v>
      </c>
      <c r="BM2450" s="3" t="str">
        <f t="shared" si="38"/>
        <v>VSUR</v>
      </c>
    </row>
    <row r="2451" spans="1:65" x14ac:dyDescent="0.2">
      <c r="A2451">
        <v>2026</v>
      </c>
      <c r="B2451">
        <v>4</v>
      </c>
      <c r="C2451" t="s">
        <v>231</v>
      </c>
      <c r="D2451" t="s">
        <v>238</v>
      </c>
      <c r="E2451" t="s">
        <v>45</v>
      </c>
      <c r="F2451">
        <v>9726</v>
      </c>
      <c r="G2451" t="s">
        <v>158</v>
      </c>
      <c r="H2451" t="s">
        <v>237</v>
      </c>
      <c r="I2451" t="s">
        <v>237</v>
      </c>
      <c r="J2451" s="1">
        <v>46113</v>
      </c>
      <c r="K2451" t="s">
        <v>440</v>
      </c>
      <c r="L2451">
        <v>1</v>
      </c>
      <c r="M2451" t="s">
        <v>441</v>
      </c>
      <c r="N2451" t="s">
        <v>442</v>
      </c>
      <c r="O2451" t="s">
        <v>156</v>
      </c>
      <c r="P2451" t="s">
        <v>159</v>
      </c>
      <c r="Q2451">
        <v>0</v>
      </c>
      <c r="R2451">
        <v>17</v>
      </c>
      <c r="S2451">
        <v>103338.56</v>
      </c>
      <c r="T2451">
        <v>2876.13</v>
      </c>
      <c r="U2451">
        <v>1</v>
      </c>
      <c r="V2451">
        <v>0</v>
      </c>
      <c r="W2451">
        <v>0</v>
      </c>
      <c r="X2451">
        <v>0</v>
      </c>
      <c r="Y2451">
        <v>0</v>
      </c>
      <c r="Z2451">
        <v>0</v>
      </c>
      <c r="AA2451">
        <v>100462.43</v>
      </c>
      <c r="AB2451">
        <v>0</v>
      </c>
      <c r="AC2451">
        <v>0</v>
      </c>
      <c r="AD2451">
        <v>0</v>
      </c>
      <c r="AE2451">
        <v>0</v>
      </c>
      <c r="AF2451">
        <v>7</v>
      </c>
      <c r="AG2451">
        <v>0</v>
      </c>
      <c r="AH2451">
        <v>1</v>
      </c>
      <c r="AI2451">
        <v>0</v>
      </c>
      <c r="AJ2451">
        <v>0</v>
      </c>
      <c r="AK2451">
        <v>0</v>
      </c>
      <c r="AL2451">
        <v>0</v>
      </c>
      <c r="AM2451">
        <v>0</v>
      </c>
      <c r="AN2451">
        <v>0</v>
      </c>
      <c r="AO2451">
        <v>10</v>
      </c>
      <c r="AP2451">
        <v>18</v>
      </c>
      <c r="AQ2451">
        <v>11</v>
      </c>
      <c r="AR2451">
        <v>0</v>
      </c>
      <c r="AS2451">
        <v>1</v>
      </c>
      <c r="AT2451">
        <v>0</v>
      </c>
      <c r="AU2451">
        <v>0</v>
      </c>
      <c r="AV2451">
        <v>0</v>
      </c>
      <c r="AW2451">
        <v>0</v>
      </c>
      <c r="AX2451">
        <v>0</v>
      </c>
      <c r="AY2451">
        <v>0</v>
      </c>
      <c r="AZ2451">
        <v>0</v>
      </c>
      <c r="BA2451">
        <v>0</v>
      </c>
      <c r="BB2451">
        <v>0</v>
      </c>
      <c r="BC2451">
        <v>0</v>
      </c>
      <c r="BD2451">
        <v>1</v>
      </c>
      <c r="BE2451">
        <v>0</v>
      </c>
      <c r="BF2451">
        <v>1</v>
      </c>
      <c r="BG2451">
        <v>0</v>
      </c>
      <c r="BH2451">
        <v>9</v>
      </c>
      <c r="BI2451">
        <v>1</v>
      </c>
      <c r="BJ2451" s="2">
        <v>46132</v>
      </c>
      <c r="BK2451">
        <v>0</v>
      </c>
      <c r="BL2451" s="3" t="str">
        <f>VLOOKUP(O2451,DropDownList!$H$1:$I$7,2,FALSE)</f>
        <v>2023/24</v>
      </c>
      <c r="BM2451" s="3" t="str">
        <f t="shared" si="38"/>
        <v>CONF</v>
      </c>
    </row>
    <row r="2452" spans="1:65" x14ac:dyDescent="0.2">
      <c r="A2452">
        <v>2026</v>
      </c>
      <c r="B2452">
        <v>4</v>
      </c>
      <c r="C2452" t="s">
        <v>231</v>
      </c>
      <c r="D2452" t="s">
        <v>238</v>
      </c>
      <c r="E2452" t="s">
        <v>45</v>
      </c>
      <c r="F2452">
        <v>9726</v>
      </c>
      <c r="G2452" t="s">
        <v>158</v>
      </c>
      <c r="H2452" t="s">
        <v>237</v>
      </c>
      <c r="I2452" t="s">
        <v>237</v>
      </c>
      <c r="J2452" s="1">
        <v>46113</v>
      </c>
      <c r="K2452" t="s">
        <v>440</v>
      </c>
      <c r="L2452">
        <v>1</v>
      </c>
      <c r="M2452" t="s">
        <v>441</v>
      </c>
      <c r="N2452" t="s">
        <v>442</v>
      </c>
      <c r="O2452" t="s">
        <v>156</v>
      </c>
      <c r="P2452" t="s">
        <v>161</v>
      </c>
      <c r="Q2452">
        <v>1071.77</v>
      </c>
      <c r="R2452">
        <v>648</v>
      </c>
      <c r="S2452">
        <v>14975</v>
      </c>
      <c r="T2452">
        <v>2134.4299999999998</v>
      </c>
      <c r="U2452">
        <v>173</v>
      </c>
      <c r="V2452">
        <v>21</v>
      </c>
      <c r="W2452">
        <v>505.66</v>
      </c>
      <c r="X2452">
        <v>505.66</v>
      </c>
      <c r="Y2452">
        <v>0</v>
      </c>
      <c r="Z2452">
        <v>0</v>
      </c>
      <c r="AA2452">
        <v>11768.8</v>
      </c>
      <c r="AB2452">
        <v>0</v>
      </c>
      <c r="AC2452">
        <v>0</v>
      </c>
      <c r="AD2452">
        <v>20</v>
      </c>
      <c r="AE2452">
        <v>1</v>
      </c>
      <c r="AF2452">
        <v>545</v>
      </c>
      <c r="AG2452">
        <v>5</v>
      </c>
      <c r="AH2452">
        <v>44</v>
      </c>
      <c r="AI2452">
        <v>53</v>
      </c>
      <c r="AJ2452">
        <v>0</v>
      </c>
      <c r="AK2452">
        <v>0</v>
      </c>
      <c r="AL2452">
        <v>0</v>
      </c>
      <c r="AM2452">
        <v>0</v>
      </c>
      <c r="AN2452">
        <v>0</v>
      </c>
      <c r="AO2452">
        <v>458</v>
      </c>
      <c r="AP2452">
        <v>2021</v>
      </c>
      <c r="AQ2452">
        <v>520</v>
      </c>
      <c r="AR2452">
        <v>0</v>
      </c>
      <c r="AS2452">
        <v>175</v>
      </c>
      <c r="AT2452">
        <v>29</v>
      </c>
      <c r="AU2452">
        <v>24</v>
      </c>
      <c r="AV2452">
        <v>12</v>
      </c>
      <c r="AW2452">
        <v>11</v>
      </c>
      <c r="AX2452">
        <v>0</v>
      </c>
      <c r="AY2452">
        <v>344</v>
      </c>
      <c r="AZ2452">
        <v>477</v>
      </c>
      <c r="BA2452">
        <v>230</v>
      </c>
      <c r="BB2452">
        <v>27</v>
      </c>
      <c r="BC2452">
        <v>18</v>
      </c>
      <c r="BD2452">
        <v>29</v>
      </c>
      <c r="BE2452">
        <v>0</v>
      </c>
      <c r="BF2452">
        <v>633</v>
      </c>
      <c r="BG2452">
        <v>1045</v>
      </c>
      <c r="BH2452">
        <v>1</v>
      </c>
      <c r="BI2452">
        <v>170</v>
      </c>
      <c r="BJ2452" s="2">
        <v>46132</v>
      </c>
      <c r="BK2452">
        <v>0</v>
      </c>
      <c r="BL2452" s="3" t="str">
        <f>VLOOKUP(O2452,DropDownList!$H$1:$I$7,2,FALSE)</f>
        <v>2023/24</v>
      </c>
      <c r="BM2452" s="3" t="str">
        <f t="shared" si="38"/>
        <v>VSUR</v>
      </c>
    </row>
    <row r="2453" spans="1:65" x14ac:dyDescent="0.2">
      <c r="A2453">
        <v>2026</v>
      </c>
      <c r="B2453">
        <v>4</v>
      </c>
      <c r="C2453" t="s">
        <v>231</v>
      </c>
      <c r="D2453" t="s">
        <v>238</v>
      </c>
      <c r="E2453" t="s">
        <v>45</v>
      </c>
      <c r="F2453">
        <v>9726</v>
      </c>
      <c r="G2453" t="s">
        <v>158</v>
      </c>
      <c r="H2453" t="s">
        <v>237</v>
      </c>
      <c r="I2453" t="s">
        <v>237</v>
      </c>
      <c r="J2453" s="1">
        <v>46113</v>
      </c>
      <c r="K2453" t="s">
        <v>440</v>
      </c>
      <c r="L2453">
        <v>1</v>
      </c>
      <c r="M2453" t="s">
        <v>441</v>
      </c>
      <c r="N2453" t="s">
        <v>442</v>
      </c>
      <c r="O2453" t="s">
        <v>155</v>
      </c>
      <c r="P2453" t="s">
        <v>159</v>
      </c>
      <c r="Q2453">
        <v>12550</v>
      </c>
      <c r="R2453">
        <v>8</v>
      </c>
      <c r="S2453">
        <v>24673.05</v>
      </c>
      <c r="T2453">
        <v>372.65</v>
      </c>
      <c r="U2453">
        <v>1</v>
      </c>
      <c r="V2453">
        <v>1</v>
      </c>
      <c r="W2453">
        <v>12550</v>
      </c>
      <c r="X2453">
        <v>12550</v>
      </c>
      <c r="Y2453">
        <v>0</v>
      </c>
      <c r="Z2453">
        <v>0</v>
      </c>
      <c r="AA2453">
        <v>11750.4</v>
      </c>
      <c r="AB2453">
        <v>0</v>
      </c>
      <c r="AC2453">
        <v>0</v>
      </c>
      <c r="AD2453">
        <v>1</v>
      </c>
      <c r="AE2453">
        <v>0</v>
      </c>
      <c r="AF2453">
        <v>4</v>
      </c>
      <c r="AG2453">
        <v>0</v>
      </c>
      <c r="AH2453">
        <v>1</v>
      </c>
      <c r="AI2453">
        <v>1</v>
      </c>
      <c r="AJ2453">
        <v>0</v>
      </c>
      <c r="AK2453">
        <v>0</v>
      </c>
      <c r="AL2453">
        <v>0</v>
      </c>
      <c r="AM2453">
        <v>0</v>
      </c>
      <c r="AN2453">
        <v>0</v>
      </c>
      <c r="AO2453">
        <v>4</v>
      </c>
      <c r="AP2453">
        <v>6</v>
      </c>
      <c r="AQ2453">
        <v>4</v>
      </c>
      <c r="AR2453">
        <v>0</v>
      </c>
      <c r="AS2453">
        <v>0</v>
      </c>
      <c r="AT2453">
        <v>0</v>
      </c>
      <c r="AU2453">
        <v>0</v>
      </c>
      <c r="AV2453">
        <v>0</v>
      </c>
      <c r="AW2453">
        <v>1</v>
      </c>
      <c r="AX2453">
        <v>0</v>
      </c>
      <c r="AY2453">
        <v>0</v>
      </c>
      <c r="AZ2453">
        <v>0</v>
      </c>
      <c r="BA2453">
        <v>0</v>
      </c>
      <c r="BB2453">
        <v>0</v>
      </c>
      <c r="BC2453">
        <v>0</v>
      </c>
      <c r="BD2453">
        <v>0</v>
      </c>
      <c r="BE2453">
        <v>0</v>
      </c>
      <c r="BF2453">
        <v>0</v>
      </c>
      <c r="BG2453">
        <v>12550</v>
      </c>
      <c r="BH2453">
        <v>2</v>
      </c>
      <c r="BI2453">
        <v>0</v>
      </c>
      <c r="BJ2453" s="2">
        <v>46132</v>
      </c>
      <c r="BK2453">
        <v>0</v>
      </c>
      <c r="BL2453" s="3" t="str">
        <f>VLOOKUP(O2453,DropDownList!$H$1:$I$7,2,FALSE)</f>
        <v>2022/23</v>
      </c>
      <c r="BM2453" s="3" t="str">
        <f t="shared" si="38"/>
        <v>CONF</v>
      </c>
    </row>
    <row r="2454" spans="1:65" x14ac:dyDescent="0.2">
      <c r="A2454">
        <v>2026</v>
      </c>
      <c r="B2454">
        <v>4</v>
      </c>
      <c r="C2454" t="s">
        <v>231</v>
      </c>
      <c r="D2454" t="s">
        <v>238</v>
      </c>
      <c r="E2454" t="s">
        <v>45</v>
      </c>
      <c r="F2454">
        <v>9726</v>
      </c>
      <c r="G2454" t="s">
        <v>158</v>
      </c>
      <c r="H2454" t="s">
        <v>237</v>
      </c>
      <c r="I2454" t="s">
        <v>237</v>
      </c>
      <c r="J2454" s="1">
        <v>46113</v>
      </c>
      <c r="K2454" t="s">
        <v>440</v>
      </c>
      <c r="L2454">
        <v>1</v>
      </c>
      <c r="M2454" t="s">
        <v>441</v>
      </c>
      <c r="N2454" t="s">
        <v>442</v>
      </c>
      <c r="O2454" t="s">
        <v>155</v>
      </c>
      <c r="P2454" t="s">
        <v>161</v>
      </c>
      <c r="Q2454">
        <v>861.78</v>
      </c>
      <c r="R2454">
        <v>644</v>
      </c>
      <c r="S2454">
        <v>21075</v>
      </c>
      <c r="T2454">
        <v>709.03</v>
      </c>
      <c r="U2454">
        <v>128</v>
      </c>
      <c r="V2454">
        <v>15</v>
      </c>
      <c r="W2454">
        <v>320</v>
      </c>
      <c r="X2454">
        <v>320</v>
      </c>
      <c r="Y2454">
        <v>0</v>
      </c>
      <c r="Z2454">
        <v>0</v>
      </c>
      <c r="AA2454">
        <v>19504.189999999999</v>
      </c>
      <c r="AB2454">
        <v>0</v>
      </c>
      <c r="AC2454">
        <v>0</v>
      </c>
      <c r="AD2454">
        <v>15</v>
      </c>
      <c r="AE2454">
        <v>0</v>
      </c>
      <c r="AF2454">
        <v>544</v>
      </c>
      <c r="AG2454">
        <v>2</v>
      </c>
      <c r="AH2454">
        <v>45</v>
      </c>
      <c r="AI2454">
        <v>51</v>
      </c>
      <c r="AJ2454">
        <v>0</v>
      </c>
      <c r="AK2454">
        <v>0</v>
      </c>
      <c r="AL2454">
        <v>0</v>
      </c>
      <c r="AM2454">
        <v>0</v>
      </c>
      <c r="AN2454">
        <v>0</v>
      </c>
      <c r="AO2454">
        <v>442</v>
      </c>
      <c r="AP2454">
        <v>2006</v>
      </c>
      <c r="AQ2454">
        <v>474</v>
      </c>
      <c r="AR2454">
        <v>0</v>
      </c>
      <c r="AS2454">
        <v>169</v>
      </c>
      <c r="AT2454">
        <v>29</v>
      </c>
      <c r="AU2454">
        <v>35</v>
      </c>
      <c r="AV2454">
        <v>17</v>
      </c>
      <c r="AW2454">
        <v>20</v>
      </c>
      <c r="AX2454">
        <v>0</v>
      </c>
      <c r="AY2454">
        <v>327</v>
      </c>
      <c r="AZ2454">
        <v>460</v>
      </c>
      <c r="BA2454">
        <v>268</v>
      </c>
      <c r="BB2454">
        <v>46</v>
      </c>
      <c r="BC2454">
        <v>23</v>
      </c>
      <c r="BD2454">
        <v>22</v>
      </c>
      <c r="BE2454">
        <v>0</v>
      </c>
      <c r="BF2454">
        <v>616</v>
      </c>
      <c r="BG2454">
        <v>850</v>
      </c>
      <c r="BH2454">
        <v>2</v>
      </c>
      <c r="BI2454">
        <v>124</v>
      </c>
      <c r="BJ2454" s="2">
        <v>46132</v>
      </c>
      <c r="BK2454">
        <v>0</v>
      </c>
      <c r="BL2454" s="3" t="str">
        <f>VLOOKUP(O2454,DropDownList!$H$1:$I$7,2,FALSE)</f>
        <v>2022/23</v>
      </c>
      <c r="BM2454" s="3" t="str">
        <f t="shared" si="38"/>
        <v>VSUR</v>
      </c>
    </row>
    <row r="2455" spans="1:65" x14ac:dyDescent="0.2">
      <c r="A2455">
        <v>2026</v>
      </c>
      <c r="B2455">
        <v>4</v>
      </c>
      <c r="C2455" t="s">
        <v>231</v>
      </c>
      <c r="D2455" t="s">
        <v>238</v>
      </c>
      <c r="E2455" t="s">
        <v>45</v>
      </c>
      <c r="F2455">
        <v>9726</v>
      </c>
      <c r="G2455" t="s">
        <v>158</v>
      </c>
      <c r="H2455" t="s">
        <v>237</v>
      </c>
      <c r="I2455" t="s">
        <v>237</v>
      </c>
      <c r="J2455" s="1">
        <v>46113</v>
      </c>
      <c r="K2455" t="s">
        <v>440</v>
      </c>
      <c r="L2455">
        <v>1</v>
      </c>
      <c r="M2455" t="s">
        <v>441</v>
      </c>
      <c r="N2455" t="s">
        <v>442</v>
      </c>
      <c r="O2455" t="s">
        <v>155</v>
      </c>
      <c r="P2455" t="s">
        <v>153</v>
      </c>
      <c r="Q2455">
        <v>300</v>
      </c>
      <c r="R2455">
        <v>1</v>
      </c>
      <c r="S2455">
        <v>300</v>
      </c>
      <c r="T2455">
        <v>0</v>
      </c>
      <c r="U2455">
        <v>1</v>
      </c>
      <c r="V2455">
        <v>1</v>
      </c>
      <c r="W2455">
        <v>300</v>
      </c>
      <c r="X2455">
        <v>300</v>
      </c>
      <c r="Y2455">
        <v>0</v>
      </c>
      <c r="Z2455">
        <v>0</v>
      </c>
      <c r="AA2455">
        <v>0</v>
      </c>
      <c r="AB2455">
        <v>0</v>
      </c>
      <c r="AC2455">
        <v>0</v>
      </c>
      <c r="AD2455">
        <v>1</v>
      </c>
      <c r="AE2455">
        <v>0</v>
      </c>
      <c r="AF2455">
        <v>0</v>
      </c>
      <c r="AG2455">
        <v>0</v>
      </c>
      <c r="AH2455">
        <v>0</v>
      </c>
      <c r="AI2455">
        <v>1</v>
      </c>
      <c r="AJ2455">
        <v>0</v>
      </c>
      <c r="AK2455">
        <v>0</v>
      </c>
      <c r="AL2455">
        <v>0</v>
      </c>
      <c r="AM2455">
        <v>0</v>
      </c>
      <c r="AN2455">
        <v>0</v>
      </c>
      <c r="AO2455">
        <v>1</v>
      </c>
      <c r="AP2455">
        <v>7</v>
      </c>
      <c r="AQ2455">
        <v>1</v>
      </c>
      <c r="AR2455">
        <v>1</v>
      </c>
      <c r="AS2455">
        <v>0</v>
      </c>
      <c r="AT2455">
        <v>1</v>
      </c>
      <c r="AU2455">
        <v>0</v>
      </c>
      <c r="AV2455">
        <v>0</v>
      </c>
      <c r="AW2455">
        <v>0</v>
      </c>
      <c r="AX2455">
        <v>0</v>
      </c>
      <c r="AY2455">
        <v>0</v>
      </c>
      <c r="AZ2455">
        <v>2</v>
      </c>
      <c r="BA2455">
        <v>2</v>
      </c>
      <c r="BB2455">
        <v>0</v>
      </c>
      <c r="BC2455">
        <v>0</v>
      </c>
      <c r="BD2455">
        <v>0</v>
      </c>
      <c r="BE2455">
        <v>0</v>
      </c>
      <c r="BF2455">
        <v>1</v>
      </c>
      <c r="BG2455">
        <v>300</v>
      </c>
      <c r="BH2455">
        <v>0</v>
      </c>
      <c r="BI2455">
        <v>1</v>
      </c>
      <c r="BJ2455" s="2">
        <v>46132</v>
      </c>
      <c r="BK2455">
        <v>0</v>
      </c>
      <c r="BL2455" s="3" t="str">
        <f>VLOOKUP(O2455,DropDownList!$H$1:$I$7,2,FALSE)</f>
        <v>2022/23</v>
      </c>
      <c r="BM2455" s="3" t="str">
        <f t="shared" si="38"/>
        <v>PREG</v>
      </c>
    </row>
    <row r="2456" spans="1:65" x14ac:dyDescent="0.2">
      <c r="A2456">
        <v>2026</v>
      </c>
      <c r="B2456">
        <v>4</v>
      </c>
      <c r="C2456" t="s">
        <v>231</v>
      </c>
      <c r="D2456" t="s">
        <v>238</v>
      </c>
      <c r="E2456" t="s">
        <v>45</v>
      </c>
      <c r="F2456">
        <v>9726</v>
      </c>
      <c r="G2456" t="s">
        <v>158</v>
      </c>
      <c r="H2456" t="s">
        <v>237</v>
      </c>
      <c r="I2456" t="s">
        <v>237</v>
      </c>
      <c r="J2456" s="1">
        <v>46113</v>
      </c>
      <c r="K2456" t="s">
        <v>440</v>
      </c>
      <c r="L2456">
        <v>1</v>
      </c>
      <c r="M2456" t="s">
        <v>441</v>
      </c>
      <c r="N2456" t="s">
        <v>442</v>
      </c>
      <c r="O2456" t="s">
        <v>155</v>
      </c>
      <c r="P2456" t="s">
        <v>160</v>
      </c>
      <c r="Q2456">
        <v>39024.93</v>
      </c>
      <c r="R2456">
        <v>685</v>
      </c>
      <c r="S2456">
        <v>288435.19</v>
      </c>
      <c r="T2456">
        <v>16065.42</v>
      </c>
      <c r="U2456">
        <v>133</v>
      </c>
      <c r="V2456">
        <v>46</v>
      </c>
      <c r="W2456">
        <v>17930.900000000001</v>
      </c>
      <c r="X2456">
        <v>19890.900000000001</v>
      </c>
      <c r="Y2456">
        <v>0</v>
      </c>
      <c r="Z2456">
        <v>0</v>
      </c>
      <c r="AA2456">
        <v>233344.84</v>
      </c>
      <c r="AB2456">
        <v>40572.71</v>
      </c>
      <c r="AC2456">
        <v>180664.33</v>
      </c>
      <c r="AD2456">
        <v>15</v>
      </c>
      <c r="AE2456">
        <v>31</v>
      </c>
      <c r="AF2456">
        <v>483</v>
      </c>
      <c r="AG2456">
        <v>86</v>
      </c>
      <c r="AH2456">
        <v>47</v>
      </c>
      <c r="AI2456">
        <v>47</v>
      </c>
      <c r="AJ2456">
        <v>0</v>
      </c>
      <c r="AK2456">
        <v>0</v>
      </c>
      <c r="AL2456">
        <v>0</v>
      </c>
      <c r="AM2456">
        <v>0</v>
      </c>
      <c r="AN2456">
        <v>0</v>
      </c>
      <c r="AO2456">
        <v>468</v>
      </c>
      <c r="AP2456">
        <v>2118</v>
      </c>
      <c r="AQ2456">
        <v>500</v>
      </c>
      <c r="AR2456">
        <v>1</v>
      </c>
      <c r="AS2456">
        <v>177</v>
      </c>
      <c r="AT2456">
        <v>31</v>
      </c>
      <c r="AU2456">
        <v>38</v>
      </c>
      <c r="AV2456">
        <v>18</v>
      </c>
      <c r="AW2456">
        <v>20</v>
      </c>
      <c r="AX2456">
        <v>0</v>
      </c>
      <c r="AY2456">
        <v>337</v>
      </c>
      <c r="AZ2456">
        <v>486</v>
      </c>
      <c r="BA2456">
        <v>288</v>
      </c>
      <c r="BB2456">
        <v>49</v>
      </c>
      <c r="BC2456">
        <v>24</v>
      </c>
      <c r="BD2456">
        <v>23</v>
      </c>
      <c r="BE2456">
        <v>0</v>
      </c>
      <c r="BF2456">
        <v>658</v>
      </c>
      <c r="BG2456">
        <v>16403.98</v>
      </c>
      <c r="BH2456">
        <v>22</v>
      </c>
      <c r="BI2456">
        <v>130</v>
      </c>
      <c r="BJ2456" s="2">
        <v>46132</v>
      </c>
      <c r="BK2456">
        <v>0</v>
      </c>
      <c r="BL2456" s="3" t="str">
        <f>VLOOKUP(O2456,DropDownList!$H$1:$I$7,2,FALSE)</f>
        <v>2022/23</v>
      </c>
      <c r="BM2456" s="3" t="str">
        <f t="shared" si="38"/>
        <v>SC COURT</v>
      </c>
    </row>
    <row r="2457" spans="1:65" x14ac:dyDescent="0.2">
      <c r="A2457">
        <v>2026</v>
      </c>
      <c r="B2457">
        <v>4</v>
      </c>
      <c r="C2457" t="s">
        <v>231</v>
      </c>
      <c r="D2457" t="s">
        <v>239</v>
      </c>
      <c r="E2457" t="s">
        <v>46</v>
      </c>
      <c r="F2457">
        <v>9286</v>
      </c>
      <c r="G2457" t="s">
        <v>141</v>
      </c>
      <c r="H2457" t="s">
        <v>240</v>
      </c>
      <c r="I2457" t="s">
        <v>240</v>
      </c>
      <c r="J2457" s="1">
        <v>46113</v>
      </c>
      <c r="K2457" t="s">
        <v>440</v>
      </c>
      <c r="L2457">
        <v>1</v>
      </c>
      <c r="M2457" t="s">
        <v>441</v>
      </c>
      <c r="N2457" t="s">
        <v>442</v>
      </c>
      <c r="O2457" t="s">
        <v>149</v>
      </c>
      <c r="P2457" t="s">
        <v>150</v>
      </c>
      <c r="Q2457">
        <v>20029.560000000001</v>
      </c>
      <c r="R2457">
        <v>208</v>
      </c>
      <c r="S2457">
        <v>34338.97</v>
      </c>
      <c r="T2457">
        <v>4209.96</v>
      </c>
      <c r="U2457">
        <v>137</v>
      </c>
      <c r="V2457">
        <v>122</v>
      </c>
      <c r="W2457">
        <v>16976.650000000001</v>
      </c>
      <c r="X2457">
        <v>17893.73</v>
      </c>
      <c r="Y2457">
        <v>198</v>
      </c>
      <c r="Z2457">
        <v>30129.01</v>
      </c>
      <c r="AA2457">
        <v>10099.450000000001</v>
      </c>
      <c r="AB2457">
        <v>3149.42</v>
      </c>
      <c r="AC2457">
        <v>6950.03</v>
      </c>
      <c r="AD2457">
        <v>110</v>
      </c>
      <c r="AE2457">
        <v>12</v>
      </c>
      <c r="AF2457">
        <v>61</v>
      </c>
      <c r="AG2457">
        <v>16</v>
      </c>
      <c r="AH2457">
        <v>10</v>
      </c>
      <c r="AI2457">
        <v>121</v>
      </c>
      <c r="AJ2457">
        <v>36</v>
      </c>
      <c r="AK2457">
        <v>9</v>
      </c>
      <c r="AL2457">
        <v>1</v>
      </c>
      <c r="AM2457">
        <v>3</v>
      </c>
      <c r="AN2457">
        <v>2</v>
      </c>
      <c r="AO2457">
        <v>155</v>
      </c>
      <c r="AP2457">
        <v>266</v>
      </c>
      <c r="AQ2457">
        <v>156</v>
      </c>
      <c r="AR2457">
        <v>1</v>
      </c>
      <c r="AS2457">
        <v>30</v>
      </c>
      <c r="AT2457">
        <v>0</v>
      </c>
      <c r="AU2457">
        <v>2</v>
      </c>
      <c r="AV2457">
        <v>3</v>
      </c>
      <c r="AW2457">
        <v>0</v>
      </c>
      <c r="AX2457">
        <v>0</v>
      </c>
      <c r="AY2457">
        <v>15</v>
      </c>
      <c r="AZ2457">
        <v>32</v>
      </c>
      <c r="BA2457">
        <v>4</v>
      </c>
      <c r="BB2457">
        <v>4</v>
      </c>
      <c r="BC2457">
        <v>1</v>
      </c>
      <c r="BD2457">
        <v>2</v>
      </c>
      <c r="BE2457">
        <v>0</v>
      </c>
      <c r="BF2457">
        <v>157</v>
      </c>
      <c r="BG2457">
        <v>18428.34</v>
      </c>
      <c r="BH2457">
        <v>0</v>
      </c>
      <c r="BI2457">
        <v>137</v>
      </c>
      <c r="BJ2457" s="2">
        <v>46132</v>
      </c>
      <c r="BK2457">
        <v>0</v>
      </c>
      <c r="BL2457" s="3" t="str">
        <f>VLOOKUP(O2457,DropDownList!$H$1:$I$7,2,FALSE)</f>
        <v>2025/26</v>
      </c>
      <c r="BM2457" s="3" t="str">
        <f t="shared" si="38"/>
        <v>FISCAL FINES</v>
      </c>
    </row>
    <row r="2458" spans="1:65" x14ac:dyDescent="0.2">
      <c r="A2458">
        <v>2026</v>
      </c>
      <c r="B2458">
        <v>4</v>
      </c>
      <c r="C2458" t="s">
        <v>231</v>
      </c>
      <c r="D2458" t="s">
        <v>239</v>
      </c>
      <c r="E2458" t="s">
        <v>46</v>
      </c>
      <c r="F2458">
        <v>9286</v>
      </c>
      <c r="G2458" t="s">
        <v>141</v>
      </c>
      <c r="H2458" t="s">
        <v>240</v>
      </c>
      <c r="I2458" t="s">
        <v>240</v>
      </c>
      <c r="J2458" s="1">
        <v>46113</v>
      </c>
      <c r="K2458" t="s">
        <v>440</v>
      </c>
      <c r="L2458">
        <v>1</v>
      </c>
      <c r="M2458" t="s">
        <v>441</v>
      </c>
      <c r="N2458" t="s">
        <v>442</v>
      </c>
      <c r="O2458" t="s">
        <v>147</v>
      </c>
      <c r="P2458" t="s">
        <v>146</v>
      </c>
      <c r="Q2458">
        <v>994.15</v>
      </c>
      <c r="R2458">
        <v>259</v>
      </c>
      <c r="S2458">
        <v>3620</v>
      </c>
      <c r="T2458">
        <v>60</v>
      </c>
      <c r="U2458">
        <v>105</v>
      </c>
      <c r="V2458">
        <v>51</v>
      </c>
      <c r="W2458">
        <v>670</v>
      </c>
      <c r="X2458">
        <v>670</v>
      </c>
      <c r="Y2458">
        <v>0</v>
      </c>
      <c r="Z2458">
        <v>0</v>
      </c>
      <c r="AA2458">
        <v>2565.85</v>
      </c>
      <c r="AB2458">
        <v>0</v>
      </c>
      <c r="AC2458">
        <v>0</v>
      </c>
      <c r="AD2458">
        <v>51</v>
      </c>
      <c r="AE2458">
        <v>0</v>
      </c>
      <c r="AF2458">
        <v>181</v>
      </c>
      <c r="AG2458">
        <v>1</v>
      </c>
      <c r="AH2458">
        <v>3</v>
      </c>
      <c r="AI2458">
        <v>74</v>
      </c>
      <c r="AJ2458">
        <v>0</v>
      </c>
      <c r="AK2458">
        <v>0</v>
      </c>
      <c r="AL2458">
        <v>0</v>
      </c>
      <c r="AM2458">
        <v>0</v>
      </c>
      <c r="AN2458">
        <v>0</v>
      </c>
      <c r="AO2458">
        <v>166</v>
      </c>
      <c r="AP2458">
        <v>543</v>
      </c>
      <c r="AQ2458">
        <v>170</v>
      </c>
      <c r="AR2458">
        <v>0</v>
      </c>
      <c r="AS2458">
        <v>67</v>
      </c>
      <c r="AT2458">
        <v>1</v>
      </c>
      <c r="AU2458">
        <v>8</v>
      </c>
      <c r="AV2458">
        <v>5</v>
      </c>
      <c r="AW2458">
        <v>3</v>
      </c>
      <c r="AX2458">
        <v>0</v>
      </c>
      <c r="AY2458">
        <v>50</v>
      </c>
      <c r="AZ2458">
        <v>103</v>
      </c>
      <c r="BA2458">
        <v>50</v>
      </c>
      <c r="BB2458">
        <v>18</v>
      </c>
      <c r="BC2458">
        <v>9</v>
      </c>
      <c r="BD2458">
        <v>4</v>
      </c>
      <c r="BE2458">
        <v>0</v>
      </c>
      <c r="BF2458">
        <v>255</v>
      </c>
      <c r="BG2458">
        <v>990</v>
      </c>
      <c r="BH2458">
        <v>0</v>
      </c>
      <c r="BI2458">
        <v>104</v>
      </c>
      <c r="BJ2458" s="2">
        <v>46132</v>
      </c>
      <c r="BK2458">
        <v>0</v>
      </c>
      <c r="BL2458" s="3" t="str">
        <f>VLOOKUP(O2458,DropDownList!$H$1:$I$7,2,FALSE)</f>
        <v>2024/25</v>
      </c>
      <c r="BM2458" s="3" t="str">
        <f t="shared" si="38"/>
        <v>VSUR</v>
      </c>
    </row>
    <row r="2459" spans="1:65" x14ac:dyDescent="0.2">
      <c r="A2459">
        <v>2026</v>
      </c>
      <c r="B2459">
        <v>4</v>
      </c>
      <c r="C2459" t="s">
        <v>231</v>
      </c>
      <c r="D2459" t="s">
        <v>239</v>
      </c>
      <c r="E2459" t="s">
        <v>46</v>
      </c>
      <c r="F2459">
        <v>9286</v>
      </c>
      <c r="G2459" t="s">
        <v>141</v>
      </c>
      <c r="H2459" t="s">
        <v>240</v>
      </c>
      <c r="I2459" t="s">
        <v>240</v>
      </c>
      <c r="J2459" s="1">
        <v>46113</v>
      </c>
      <c r="K2459" t="s">
        <v>440</v>
      </c>
      <c r="L2459">
        <v>1</v>
      </c>
      <c r="M2459" t="s">
        <v>441</v>
      </c>
      <c r="N2459" t="s">
        <v>442</v>
      </c>
      <c r="O2459" t="s">
        <v>155</v>
      </c>
      <c r="P2459" t="s">
        <v>150</v>
      </c>
      <c r="Q2459">
        <v>11975.93</v>
      </c>
      <c r="R2459">
        <v>368</v>
      </c>
      <c r="S2459">
        <v>52444.65</v>
      </c>
      <c r="T2459">
        <v>5491.98</v>
      </c>
      <c r="U2459">
        <v>94</v>
      </c>
      <c r="V2459">
        <v>50</v>
      </c>
      <c r="W2459">
        <v>7497.76</v>
      </c>
      <c r="X2459">
        <v>7547.76</v>
      </c>
      <c r="Y2459">
        <v>332</v>
      </c>
      <c r="Z2459">
        <v>46952.67</v>
      </c>
      <c r="AA2459">
        <v>34976.74</v>
      </c>
      <c r="AB2459">
        <v>11701.61</v>
      </c>
      <c r="AC2459">
        <v>23275.13</v>
      </c>
      <c r="AD2459">
        <v>43</v>
      </c>
      <c r="AE2459">
        <v>7</v>
      </c>
      <c r="AF2459">
        <v>233</v>
      </c>
      <c r="AG2459">
        <v>40</v>
      </c>
      <c r="AH2459">
        <v>36</v>
      </c>
      <c r="AI2459">
        <v>54</v>
      </c>
      <c r="AJ2459">
        <v>63</v>
      </c>
      <c r="AK2459">
        <v>28</v>
      </c>
      <c r="AL2459">
        <v>6</v>
      </c>
      <c r="AM2459">
        <v>10</v>
      </c>
      <c r="AN2459">
        <v>6</v>
      </c>
      <c r="AO2459">
        <v>265</v>
      </c>
      <c r="AP2459">
        <v>1496</v>
      </c>
      <c r="AQ2459">
        <v>306</v>
      </c>
      <c r="AR2459">
        <v>53</v>
      </c>
      <c r="AS2459">
        <v>264</v>
      </c>
      <c r="AT2459">
        <v>26</v>
      </c>
      <c r="AU2459">
        <v>16</v>
      </c>
      <c r="AV2459">
        <v>9</v>
      </c>
      <c r="AW2459">
        <v>0</v>
      </c>
      <c r="AX2459">
        <v>0</v>
      </c>
      <c r="AY2459">
        <v>159</v>
      </c>
      <c r="AZ2459">
        <v>324</v>
      </c>
      <c r="BA2459">
        <v>206</v>
      </c>
      <c r="BB2459">
        <v>33</v>
      </c>
      <c r="BC2459">
        <v>20</v>
      </c>
      <c r="BD2459">
        <v>0</v>
      </c>
      <c r="BE2459">
        <v>0</v>
      </c>
      <c r="BF2459">
        <v>248</v>
      </c>
      <c r="BG2459">
        <v>8251.3799999999992</v>
      </c>
      <c r="BH2459">
        <v>5</v>
      </c>
      <c r="BI2459">
        <v>94</v>
      </c>
      <c r="BJ2459" s="2">
        <v>46132</v>
      </c>
      <c r="BK2459">
        <v>0</v>
      </c>
      <c r="BL2459" s="3" t="str">
        <f>VLOOKUP(O2459,DropDownList!$H$1:$I$7,2,FALSE)</f>
        <v>2022/23</v>
      </c>
      <c r="BM2459" s="3" t="str">
        <f t="shared" si="38"/>
        <v>FISCAL FINES</v>
      </c>
    </row>
    <row r="2460" spans="1:65" x14ac:dyDescent="0.2">
      <c r="A2460">
        <v>2026</v>
      </c>
      <c r="B2460">
        <v>4</v>
      </c>
      <c r="C2460" t="s">
        <v>231</v>
      </c>
      <c r="D2460" t="s">
        <v>239</v>
      </c>
      <c r="E2460" t="s">
        <v>46</v>
      </c>
      <c r="F2460">
        <v>9286</v>
      </c>
      <c r="G2460" t="s">
        <v>141</v>
      </c>
      <c r="H2460" t="s">
        <v>240</v>
      </c>
      <c r="I2460" t="s">
        <v>240</v>
      </c>
      <c r="J2460" s="1">
        <v>46113</v>
      </c>
      <c r="K2460" t="s">
        <v>440</v>
      </c>
      <c r="L2460">
        <v>1</v>
      </c>
      <c r="M2460" t="s">
        <v>441</v>
      </c>
      <c r="N2460" t="s">
        <v>442</v>
      </c>
      <c r="O2460" t="s">
        <v>155</v>
      </c>
      <c r="P2460" t="s">
        <v>152</v>
      </c>
      <c r="Q2460">
        <v>0</v>
      </c>
      <c r="R2460">
        <v>6</v>
      </c>
      <c r="S2460">
        <v>240</v>
      </c>
      <c r="T2460">
        <v>120</v>
      </c>
      <c r="U2460">
        <v>0</v>
      </c>
      <c r="V2460">
        <v>0</v>
      </c>
      <c r="W2460">
        <v>0</v>
      </c>
      <c r="X2460">
        <v>0</v>
      </c>
      <c r="Y2460">
        <v>0</v>
      </c>
      <c r="Z2460">
        <v>0</v>
      </c>
      <c r="AA2460">
        <v>120</v>
      </c>
      <c r="AB2460">
        <v>0</v>
      </c>
      <c r="AC2460">
        <v>120</v>
      </c>
      <c r="AD2460">
        <v>0</v>
      </c>
      <c r="AE2460">
        <v>0</v>
      </c>
      <c r="AF2460">
        <v>3</v>
      </c>
      <c r="AG2460">
        <v>0</v>
      </c>
      <c r="AH2460">
        <v>3</v>
      </c>
      <c r="AI2460">
        <v>0</v>
      </c>
      <c r="AJ2460">
        <v>0</v>
      </c>
      <c r="AK2460">
        <v>0</v>
      </c>
      <c r="AL2460">
        <v>0</v>
      </c>
      <c r="AM2460">
        <v>0</v>
      </c>
      <c r="AN2460">
        <v>0</v>
      </c>
      <c r="AO2460">
        <v>0</v>
      </c>
      <c r="AP2460">
        <v>0</v>
      </c>
      <c r="AQ2460">
        <v>0</v>
      </c>
      <c r="AR2460">
        <v>0</v>
      </c>
      <c r="AS2460">
        <v>0</v>
      </c>
      <c r="AT2460">
        <v>0</v>
      </c>
      <c r="AU2460">
        <v>0</v>
      </c>
      <c r="AV2460">
        <v>0</v>
      </c>
      <c r="AW2460">
        <v>0</v>
      </c>
      <c r="AX2460">
        <v>0</v>
      </c>
      <c r="AY2460">
        <v>0</v>
      </c>
      <c r="AZ2460">
        <v>0</v>
      </c>
      <c r="BA2460">
        <v>0</v>
      </c>
      <c r="BB2460">
        <v>0</v>
      </c>
      <c r="BC2460">
        <v>0</v>
      </c>
      <c r="BD2460">
        <v>0</v>
      </c>
      <c r="BE2460">
        <v>0</v>
      </c>
      <c r="BF2460">
        <v>0</v>
      </c>
      <c r="BG2460">
        <v>0</v>
      </c>
      <c r="BH2460">
        <v>0</v>
      </c>
      <c r="BI2460">
        <v>0</v>
      </c>
      <c r="BJ2460" s="2">
        <v>46132</v>
      </c>
      <c r="BK2460">
        <v>0</v>
      </c>
      <c r="BL2460" s="3" t="str">
        <f>VLOOKUP(O2460,DropDownList!$H$1:$I$7,2,FALSE)</f>
        <v>2022/23</v>
      </c>
      <c r="BM2460" s="3" t="str">
        <f t="shared" si="38"/>
        <v>PCOA</v>
      </c>
    </row>
    <row r="2461" spans="1:65" x14ac:dyDescent="0.2">
      <c r="A2461">
        <v>2026</v>
      </c>
      <c r="B2461">
        <v>4</v>
      </c>
      <c r="C2461" t="s">
        <v>231</v>
      </c>
      <c r="D2461" t="s">
        <v>239</v>
      </c>
      <c r="E2461" t="s">
        <v>46</v>
      </c>
      <c r="F2461">
        <v>9286</v>
      </c>
      <c r="G2461" t="s">
        <v>141</v>
      </c>
      <c r="H2461" t="s">
        <v>240</v>
      </c>
      <c r="I2461" t="s">
        <v>240</v>
      </c>
      <c r="J2461" s="1">
        <v>46113</v>
      </c>
      <c r="K2461" t="s">
        <v>440</v>
      </c>
      <c r="L2461">
        <v>1</v>
      </c>
      <c r="M2461" t="s">
        <v>441</v>
      </c>
      <c r="N2461" t="s">
        <v>442</v>
      </c>
      <c r="O2461" t="s">
        <v>155</v>
      </c>
      <c r="P2461" t="s">
        <v>154</v>
      </c>
      <c r="Q2461">
        <v>11061.99</v>
      </c>
      <c r="R2461">
        <v>322</v>
      </c>
      <c r="S2461">
        <v>77685</v>
      </c>
      <c r="T2461">
        <v>1831.44</v>
      </c>
      <c r="U2461">
        <v>56</v>
      </c>
      <c r="V2461">
        <v>22</v>
      </c>
      <c r="W2461">
        <v>4747.99</v>
      </c>
      <c r="X2461">
        <v>4747.99</v>
      </c>
      <c r="Y2461">
        <v>0</v>
      </c>
      <c r="Z2461">
        <v>0</v>
      </c>
      <c r="AA2461">
        <v>64791.57</v>
      </c>
      <c r="AB2461">
        <v>543</v>
      </c>
      <c r="AC2461">
        <v>59828.57</v>
      </c>
      <c r="AD2461">
        <v>12</v>
      </c>
      <c r="AE2461">
        <v>10</v>
      </c>
      <c r="AF2461">
        <v>258</v>
      </c>
      <c r="AG2461">
        <v>31</v>
      </c>
      <c r="AH2461">
        <v>4</v>
      </c>
      <c r="AI2461">
        <v>25</v>
      </c>
      <c r="AJ2461">
        <v>0</v>
      </c>
      <c r="AK2461">
        <v>0</v>
      </c>
      <c r="AL2461">
        <v>0</v>
      </c>
      <c r="AM2461">
        <v>0</v>
      </c>
      <c r="AN2461">
        <v>0</v>
      </c>
      <c r="AO2461">
        <v>183</v>
      </c>
      <c r="AP2461">
        <v>921</v>
      </c>
      <c r="AQ2461">
        <v>195</v>
      </c>
      <c r="AR2461">
        <v>0</v>
      </c>
      <c r="AS2461">
        <v>151</v>
      </c>
      <c r="AT2461">
        <v>18</v>
      </c>
      <c r="AU2461">
        <v>13</v>
      </c>
      <c r="AV2461">
        <v>6</v>
      </c>
      <c r="AW2461">
        <v>2</v>
      </c>
      <c r="AX2461">
        <v>0</v>
      </c>
      <c r="AY2461">
        <v>108</v>
      </c>
      <c r="AZ2461">
        <v>198</v>
      </c>
      <c r="BA2461">
        <v>116</v>
      </c>
      <c r="BB2461">
        <v>32</v>
      </c>
      <c r="BC2461">
        <v>21</v>
      </c>
      <c r="BD2461">
        <v>7</v>
      </c>
      <c r="BE2461">
        <v>0</v>
      </c>
      <c r="BF2461">
        <v>318</v>
      </c>
      <c r="BG2461">
        <v>6770</v>
      </c>
      <c r="BH2461">
        <v>4</v>
      </c>
      <c r="BI2461">
        <v>56</v>
      </c>
      <c r="BJ2461" s="2">
        <v>46132</v>
      </c>
      <c r="BK2461">
        <v>0</v>
      </c>
      <c r="BL2461" s="3" t="str">
        <f>VLOOKUP(O2461,DropDownList!$H$1:$I$7,2,FALSE)</f>
        <v>2022/23</v>
      </c>
      <c r="BM2461" s="3" t="str">
        <f t="shared" si="38"/>
        <v>JP COURT</v>
      </c>
    </row>
    <row r="2462" spans="1:65" x14ac:dyDescent="0.2">
      <c r="A2462">
        <v>2026</v>
      </c>
      <c r="B2462">
        <v>4</v>
      </c>
      <c r="C2462" t="s">
        <v>231</v>
      </c>
      <c r="D2462" t="s">
        <v>239</v>
      </c>
      <c r="E2462" t="s">
        <v>46</v>
      </c>
      <c r="F2462">
        <v>9286</v>
      </c>
      <c r="G2462" t="s">
        <v>141</v>
      </c>
      <c r="H2462" t="s">
        <v>240</v>
      </c>
      <c r="I2462" t="s">
        <v>240</v>
      </c>
      <c r="J2462" s="1">
        <v>46113</v>
      </c>
      <c r="K2462" t="s">
        <v>440</v>
      </c>
      <c r="L2462">
        <v>1</v>
      </c>
      <c r="M2462" t="s">
        <v>441</v>
      </c>
      <c r="N2462" t="s">
        <v>442</v>
      </c>
      <c r="O2462" t="s">
        <v>155</v>
      </c>
      <c r="P2462" t="s">
        <v>153</v>
      </c>
      <c r="Q2462">
        <v>0</v>
      </c>
      <c r="R2462">
        <v>1</v>
      </c>
      <c r="S2462">
        <v>45</v>
      </c>
      <c r="T2462">
        <v>0</v>
      </c>
      <c r="U2462">
        <v>0</v>
      </c>
      <c r="V2462">
        <v>0</v>
      </c>
      <c r="W2462">
        <v>0</v>
      </c>
      <c r="X2462">
        <v>0</v>
      </c>
      <c r="Y2462">
        <v>0</v>
      </c>
      <c r="Z2462">
        <v>0</v>
      </c>
      <c r="AA2462">
        <v>45</v>
      </c>
      <c r="AB2462">
        <v>0</v>
      </c>
      <c r="AC2462">
        <v>45</v>
      </c>
      <c r="AD2462">
        <v>0</v>
      </c>
      <c r="AE2462">
        <v>0</v>
      </c>
      <c r="AF2462">
        <v>1</v>
      </c>
      <c r="AG2462">
        <v>0</v>
      </c>
      <c r="AH2462">
        <v>0</v>
      </c>
      <c r="AI2462">
        <v>0</v>
      </c>
      <c r="AJ2462">
        <v>0</v>
      </c>
      <c r="AK2462">
        <v>0</v>
      </c>
      <c r="AL2462">
        <v>0</v>
      </c>
      <c r="AM2462">
        <v>0</v>
      </c>
      <c r="AN2462">
        <v>0</v>
      </c>
      <c r="AO2462">
        <v>1</v>
      </c>
      <c r="AP2462">
        <v>1</v>
      </c>
      <c r="AQ2462">
        <v>1</v>
      </c>
      <c r="AR2462">
        <v>0</v>
      </c>
      <c r="AS2462">
        <v>0</v>
      </c>
      <c r="AT2462">
        <v>0</v>
      </c>
      <c r="AU2462">
        <v>0</v>
      </c>
      <c r="AV2462">
        <v>0</v>
      </c>
      <c r="AW2462">
        <v>0</v>
      </c>
      <c r="AX2462">
        <v>0</v>
      </c>
      <c r="AY2462">
        <v>0</v>
      </c>
      <c r="AZ2462">
        <v>0</v>
      </c>
      <c r="BA2462">
        <v>0</v>
      </c>
      <c r="BB2462">
        <v>0</v>
      </c>
      <c r="BC2462">
        <v>0</v>
      </c>
      <c r="BD2462">
        <v>0</v>
      </c>
      <c r="BE2462">
        <v>0</v>
      </c>
      <c r="BF2462">
        <v>1</v>
      </c>
      <c r="BG2462">
        <v>0</v>
      </c>
      <c r="BH2462">
        <v>0</v>
      </c>
      <c r="BI2462">
        <v>0</v>
      </c>
      <c r="BJ2462" s="2">
        <v>46132</v>
      </c>
      <c r="BK2462">
        <v>0</v>
      </c>
      <c r="BL2462" s="3" t="str">
        <f>VLOOKUP(O2462,DropDownList!$H$1:$I$7,2,FALSE)</f>
        <v>2022/23</v>
      </c>
      <c r="BM2462" s="3" t="str">
        <f t="shared" si="38"/>
        <v>PREG</v>
      </c>
    </row>
    <row r="2463" spans="1:65" x14ac:dyDescent="0.2">
      <c r="A2463">
        <v>2026</v>
      </c>
      <c r="B2463">
        <v>4</v>
      </c>
      <c r="C2463" t="s">
        <v>231</v>
      </c>
      <c r="D2463" t="s">
        <v>239</v>
      </c>
      <c r="E2463" t="s">
        <v>46</v>
      </c>
      <c r="F2463">
        <v>9286</v>
      </c>
      <c r="G2463" t="s">
        <v>141</v>
      </c>
      <c r="H2463" t="s">
        <v>240</v>
      </c>
      <c r="I2463" t="s">
        <v>240</v>
      </c>
      <c r="J2463" s="1">
        <v>46113</v>
      </c>
      <c r="K2463" t="s">
        <v>440</v>
      </c>
      <c r="L2463">
        <v>1</v>
      </c>
      <c r="M2463" t="s">
        <v>441</v>
      </c>
      <c r="N2463" t="s">
        <v>442</v>
      </c>
      <c r="O2463" t="s">
        <v>155</v>
      </c>
      <c r="P2463" t="s">
        <v>148</v>
      </c>
      <c r="Q2463">
        <v>0</v>
      </c>
      <c r="R2463">
        <v>3</v>
      </c>
      <c r="S2463">
        <v>180</v>
      </c>
      <c r="T2463">
        <v>60</v>
      </c>
      <c r="U2463">
        <v>0</v>
      </c>
      <c r="V2463">
        <v>0</v>
      </c>
      <c r="W2463">
        <v>0</v>
      </c>
      <c r="X2463">
        <v>0</v>
      </c>
      <c r="Y2463">
        <v>0</v>
      </c>
      <c r="Z2463">
        <v>0</v>
      </c>
      <c r="AA2463">
        <v>120</v>
      </c>
      <c r="AB2463">
        <v>0</v>
      </c>
      <c r="AC2463">
        <v>120</v>
      </c>
      <c r="AD2463">
        <v>0</v>
      </c>
      <c r="AE2463">
        <v>0</v>
      </c>
      <c r="AF2463">
        <v>2</v>
      </c>
      <c r="AG2463">
        <v>0</v>
      </c>
      <c r="AH2463">
        <v>1</v>
      </c>
      <c r="AI2463">
        <v>0</v>
      </c>
      <c r="AJ2463">
        <v>0</v>
      </c>
      <c r="AK2463">
        <v>0</v>
      </c>
      <c r="AL2463">
        <v>0</v>
      </c>
      <c r="AM2463">
        <v>0</v>
      </c>
      <c r="AN2463">
        <v>0</v>
      </c>
      <c r="AO2463">
        <v>1</v>
      </c>
      <c r="AP2463">
        <v>9</v>
      </c>
      <c r="AQ2463">
        <v>1</v>
      </c>
      <c r="AR2463">
        <v>0</v>
      </c>
      <c r="AS2463">
        <v>4</v>
      </c>
      <c r="AT2463">
        <v>0</v>
      </c>
      <c r="AU2463">
        <v>0</v>
      </c>
      <c r="AV2463">
        <v>0</v>
      </c>
      <c r="AW2463">
        <v>0</v>
      </c>
      <c r="AX2463">
        <v>0</v>
      </c>
      <c r="AY2463">
        <v>0</v>
      </c>
      <c r="AZ2463">
        <v>2</v>
      </c>
      <c r="BA2463">
        <v>2</v>
      </c>
      <c r="BB2463">
        <v>0</v>
      </c>
      <c r="BC2463">
        <v>0</v>
      </c>
      <c r="BD2463">
        <v>0</v>
      </c>
      <c r="BE2463">
        <v>0</v>
      </c>
      <c r="BF2463">
        <v>2</v>
      </c>
      <c r="BG2463">
        <v>0</v>
      </c>
      <c r="BH2463">
        <v>0</v>
      </c>
      <c r="BI2463">
        <v>0</v>
      </c>
      <c r="BJ2463" s="2">
        <v>46132</v>
      </c>
      <c r="BK2463">
        <v>0</v>
      </c>
      <c r="BL2463" s="3" t="str">
        <f>VLOOKUP(O2463,DropDownList!$H$1:$I$7,2,FALSE)</f>
        <v>2022/23</v>
      </c>
      <c r="BM2463" s="3" t="str">
        <f t="shared" si="38"/>
        <v>PRAS</v>
      </c>
    </row>
    <row r="2464" spans="1:65" x14ac:dyDescent="0.2">
      <c r="A2464">
        <v>2026</v>
      </c>
      <c r="B2464">
        <v>4</v>
      </c>
      <c r="C2464" t="s">
        <v>231</v>
      </c>
      <c r="D2464" t="s">
        <v>239</v>
      </c>
      <c r="E2464" t="s">
        <v>46</v>
      </c>
      <c r="F2464">
        <v>9286</v>
      </c>
      <c r="G2464" t="s">
        <v>141</v>
      </c>
      <c r="H2464" t="s">
        <v>240</v>
      </c>
      <c r="I2464" t="s">
        <v>240</v>
      </c>
      <c r="J2464" s="1">
        <v>46113</v>
      </c>
      <c r="K2464" t="s">
        <v>440</v>
      </c>
      <c r="L2464">
        <v>1</v>
      </c>
      <c r="M2464" t="s">
        <v>441</v>
      </c>
      <c r="N2464" t="s">
        <v>442</v>
      </c>
      <c r="O2464" t="s">
        <v>155</v>
      </c>
      <c r="P2464" t="s">
        <v>146</v>
      </c>
      <c r="Q2464">
        <v>430</v>
      </c>
      <c r="R2464">
        <v>319</v>
      </c>
      <c r="S2464">
        <v>4910</v>
      </c>
      <c r="T2464">
        <v>80</v>
      </c>
      <c r="U2464">
        <v>56</v>
      </c>
      <c r="V2464">
        <v>12</v>
      </c>
      <c r="W2464">
        <v>220</v>
      </c>
      <c r="X2464">
        <v>220</v>
      </c>
      <c r="Y2464">
        <v>0</v>
      </c>
      <c r="Z2464">
        <v>0</v>
      </c>
      <c r="AA2464">
        <v>4400</v>
      </c>
      <c r="AB2464">
        <v>0</v>
      </c>
      <c r="AC2464">
        <v>0</v>
      </c>
      <c r="AD2464">
        <v>12</v>
      </c>
      <c r="AE2464">
        <v>0</v>
      </c>
      <c r="AF2464">
        <v>290</v>
      </c>
      <c r="AG2464">
        <v>0</v>
      </c>
      <c r="AH2464">
        <v>4</v>
      </c>
      <c r="AI2464">
        <v>25</v>
      </c>
      <c r="AJ2464">
        <v>0</v>
      </c>
      <c r="AK2464">
        <v>0</v>
      </c>
      <c r="AL2464">
        <v>0</v>
      </c>
      <c r="AM2464">
        <v>0</v>
      </c>
      <c r="AN2464">
        <v>0</v>
      </c>
      <c r="AO2464">
        <v>182</v>
      </c>
      <c r="AP2464">
        <v>912</v>
      </c>
      <c r="AQ2464">
        <v>195</v>
      </c>
      <c r="AR2464">
        <v>0</v>
      </c>
      <c r="AS2464">
        <v>150</v>
      </c>
      <c r="AT2464">
        <v>17</v>
      </c>
      <c r="AU2464">
        <v>13</v>
      </c>
      <c r="AV2464">
        <v>6</v>
      </c>
      <c r="AW2464">
        <v>2</v>
      </c>
      <c r="AX2464">
        <v>0</v>
      </c>
      <c r="AY2464">
        <v>107</v>
      </c>
      <c r="AZ2464">
        <v>196</v>
      </c>
      <c r="BA2464">
        <v>115</v>
      </c>
      <c r="BB2464">
        <v>31</v>
      </c>
      <c r="BC2464">
        <v>20</v>
      </c>
      <c r="BD2464">
        <v>7</v>
      </c>
      <c r="BE2464">
        <v>0</v>
      </c>
      <c r="BF2464">
        <v>315</v>
      </c>
      <c r="BG2464">
        <v>430</v>
      </c>
      <c r="BH2464">
        <v>0</v>
      </c>
      <c r="BI2464">
        <v>56</v>
      </c>
      <c r="BJ2464" s="2">
        <v>46132</v>
      </c>
      <c r="BK2464">
        <v>0</v>
      </c>
      <c r="BL2464" s="3" t="str">
        <f>VLOOKUP(O2464,DropDownList!$H$1:$I$7,2,FALSE)</f>
        <v>2022/23</v>
      </c>
      <c r="BM2464" s="3" t="str">
        <f t="shared" si="38"/>
        <v>VSUR</v>
      </c>
    </row>
    <row r="2465" spans="1:65" x14ac:dyDescent="0.2">
      <c r="A2465">
        <v>2026</v>
      </c>
      <c r="B2465">
        <v>4</v>
      </c>
      <c r="C2465" t="s">
        <v>231</v>
      </c>
      <c r="D2465" t="s">
        <v>239</v>
      </c>
      <c r="E2465" t="s">
        <v>46</v>
      </c>
      <c r="F2465">
        <v>9286</v>
      </c>
      <c r="G2465" t="s">
        <v>141</v>
      </c>
      <c r="H2465" t="s">
        <v>240</v>
      </c>
      <c r="I2465" t="s">
        <v>240</v>
      </c>
      <c r="J2465" s="1">
        <v>46113</v>
      </c>
      <c r="K2465" t="s">
        <v>440</v>
      </c>
      <c r="L2465">
        <v>1</v>
      </c>
      <c r="M2465" t="s">
        <v>441</v>
      </c>
      <c r="N2465" t="s">
        <v>442</v>
      </c>
      <c r="O2465" t="s">
        <v>156</v>
      </c>
      <c r="P2465" t="s">
        <v>150</v>
      </c>
      <c r="Q2465">
        <v>20575.45</v>
      </c>
      <c r="R2465">
        <v>395</v>
      </c>
      <c r="S2465">
        <v>68034.25</v>
      </c>
      <c r="T2465">
        <v>8220.5300000000007</v>
      </c>
      <c r="U2465">
        <v>130</v>
      </c>
      <c r="V2465">
        <v>65</v>
      </c>
      <c r="W2465">
        <v>11769.91</v>
      </c>
      <c r="X2465">
        <v>11769.91</v>
      </c>
      <c r="Y2465">
        <v>351</v>
      </c>
      <c r="Z2465">
        <v>59813.72</v>
      </c>
      <c r="AA2465">
        <v>39238.269999999997</v>
      </c>
      <c r="AB2465">
        <v>15686.61</v>
      </c>
      <c r="AC2465">
        <v>23551.66</v>
      </c>
      <c r="AD2465">
        <v>55</v>
      </c>
      <c r="AE2465">
        <v>10</v>
      </c>
      <c r="AF2465">
        <v>221</v>
      </c>
      <c r="AG2465">
        <v>36</v>
      </c>
      <c r="AH2465">
        <v>44</v>
      </c>
      <c r="AI2465">
        <v>94</v>
      </c>
      <c r="AJ2465">
        <v>60</v>
      </c>
      <c r="AK2465">
        <v>33</v>
      </c>
      <c r="AL2465">
        <v>16</v>
      </c>
      <c r="AM2465">
        <v>10</v>
      </c>
      <c r="AN2465">
        <v>7</v>
      </c>
      <c r="AO2465">
        <v>286</v>
      </c>
      <c r="AP2465">
        <v>1367</v>
      </c>
      <c r="AQ2465">
        <v>315</v>
      </c>
      <c r="AR2465">
        <v>59</v>
      </c>
      <c r="AS2465">
        <v>193</v>
      </c>
      <c r="AT2465">
        <v>5</v>
      </c>
      <c r="AU2465">
        <v>16</v>
      </c>
      <c r="AV2465">
        <v>5</v>
      </c>
      <c r="AW2465">
        <v>0</v>
      </c>
      <c r="AX2465">
        <v>0</v>
      </c>
      <c r="AY2465">
        <v>145</v>
      </c>
      <c r="AZ2465">
        <v>311</v>
      </c>
      <c r="BA2465">
        <v>184</v>
      </c>
      <c r="BB2465">
        <v>36</v>
      </c>
      <c r="BC2465">
        <v>19</v>
      </c>
      <c r="BD2465">
        <v>4</v>
      </c>
      <c r="BE2465">
        <v>0</v>
      </c>
      <c r="BF2465">
        <v>275</v>
      </c>
      <c r="BG2465">
        <v>17248.599999999999</v>
      </c>
      <c r="BH2465">
        <v>0</v>
      </c>
      <c r="BI2465">
        <v>128</v>
      </c>
      <c r="BJ2465" s="2">
        <v>46132</v>
      </c>
      <c r="BK2465">
        <v>2</v>
      </c>
      <c r="BL2465" s="3" t="str">
        <f>VLOOKUP(O2465,DropDownList!$H$1:$I$7,2,FALSE)</f>
        <v>2023/24</v>
      </c>
      <c r="BM2465" s="3" t="str">
        <f t="shared" si="38"/>
        <v>FISCAL FINES</v>
      </c>
    </row>
    <row r="2466" spans="1:65" x14ac:dyDescent="0.2">
      <c r="A2466">
        <v>2026</v>
      </c>
      <c r="B2466">
        <v>4</v>
      </c>
      <c r="C2466" t="s">
        <v>231</v>
      </c>
      <c r="D2466" t="s">
        <v>239</v>
      </c>
      <c r="E2466" t="s">
        <v>46</v>
      </c>
      <c r="F2466">
        <v>9286</v>
      </c>
      <c r="G2466" t="s">
        <v>141</v>
      </c>
      <c r="H2466" t="s">
        <v>240</v>
      </c>
      <c r="I2466" t="s">
        <v>240</v>
      </c>
      <c r="J2466" s="1">
        <v>46113</v>
      </c>
      <c r="K2466" t="s">
        <v>440</v>
      </c>
      <c r="L2466">
        <v>1</v>
      </c>
      <c r="M2466" t="s">
        <v>441</v>
      </c>
      <c r="N2466" t="s">
        <v>442</v>
      </c>
      <c r="O2466" t="s">
        <v>156</v>
      </c>
      <c r="P2466" t="s">
        <v>152</v>
      </c>
      <c r="Q2466">
        <v>0</v>
      </c>
      <c r="R2466">
        <v>32</v>
      </c>
      <c r="S2466">
        <v>1280</v>
      </c>
      <c r="T2466">
        <v>560</v>
      </c>
      <c r="U2466">
        <v>0</v>
      </c>
      <c r="V2466">
        <v>0</v>
      </c>
      <c r="W2466">
        <v>0</v>
      </c>
      <c r="X2466">
        <v>0</v>
      </c>
      <c r="Y2466">
        <v>0</v>
      </c>
      <c r="Z2466">
        <v>0</v>
      </c>
      <c r="AA2466">
        <v>720</v>
      </c>
      <c r="AB2466">
        <v>0</v>
      </c>
      <c r="AC2466">
        <v>720</v>
      </c>
      <c r="AD2466">
        <v>0</v>
      </c>
      <c r="AE2466">
        <v>0</v>
      </c>
      <c r="AF2466">
        <v>18</v>
      </c>
      <c r="AG2466">
        <v>0</v>
      </c>
      <c r="AH2466">
        <v>14</v>
      </c>
      <c r="AI2466">
        <v>0</v>
      </c>
      <c r="AJ2466">
        <v>0</v>
      </c>
      <c r="AK2466">
        <v>0</v>
      </c>
      <c r="AL2466">
        <v>0</v>
      </c>
      <c r="AM2466">
        <v>0</v>
      </c>
      <c r="AN2466">
        <v>0</v>
      </c>
      <c r="AO2466">
        <v>0</v>
      </c>
      <c r="AP2466">
        <v>0</v>
      </c>
      <c r="AQ2466">
        <v>0</v>
      </c>
      <c r="AR2466">
        <v>0</v>
      </c>
      <c r="AS2466">
        <v>0</v>
      </c>
      <c r="AT2466">
        <v>0</v>
      </c>
      <c r="AU2466">
        <v>0</v>
      </c>
      <c r="AV2466">
        <v>0</v>
      </c>
      <c r="AW2466">
        <v>0</v>
      </c>
      <c r="AX2466">
        <v>0</v>
      </c>
      <c r="AY2466">
        <v>0</v>
      </c>
      <c r="AZ2466">
        <v>0</v>
      </c>
      <c r="BA2466">
        <v>0</v>
      </c>
      <c r="BB2466">
        <v>0</v>
      </c>
      <c r="BC2466">
        <v>0</v>
      </c>
      <c r="BD2466">
        <v>0</v>
      </c>
      <c r="BE2466">
        <v>0</v>
      </c>
      <c r="BF2466">
        <v>0</v>
      </c>
      <c r="BG2466">
        <v>0</v>
      </c>
      <c r="BH2466">
        <v>0</v>
      </c>
      <c r="BI2466">
        <v>0</v>
      </c>
      <c r="BJ2466" s="2">
        <v>46132</v>
      </c>
      <c r="BK2466">
        <v>0</v>
      </c>
      <c r="BL2466" s="3" t="str">
        <f>VLOOKUP(O2466,DropDownList!$H$1:$I$7,2,FALSE)</f>
        <v>2023/24</v>
      </c>
      <c r="BM2466" s="3" t="str">
        <f t="shared" si="38"/>
        <v>PCOA</v>
      </c>
    </row>
    <row r="2467" spans="1:65" x14ac:dyDescent="0.2">
      <c r="A2467">
        <v>2026</v>
      </c>
      <c r="B2467">
        <v>4</v>
      </c>
      <c r="C2467" t="s">
        <v>231</v>
      </c>
      <c r="D2467" t="s">
        <v>239</v>
      </c>
      <c r="E2467" t="s">
        <v>46</v>
      </c>
      <c r="F2467">
        <v>9286</v>
      </c>
      <c r="G2467" t="s">
        <v>141</v>
      </c>
      <c r="H2467" t="s">
        <v>240</v>
      </c>
      <c r="I2467" t="s">
        <v>240</v>
      </c>
      <c r="J2467" s="1">
        <v>46113</v>
      </c>
      <c r="K2467" t="s">
        <v>440</v>
      </c>
      <c r="L2467">
        <v>1</v>
      </c>
      <c r="M2467" t="s">
        <v>441</v>
      </c>
      <c r="N2467" t="s">
        <v>442</v>
      </c>
      <c r="O2467" t="s">
        <v>156</v>
      </c>
      <c r="P2467" t="s">
        <v>154</v>
      </c>
      <c r="Q2467">
        <v>10874.96</v>
      </c>
      <c r="R2467">
        <v>186</v>
      </c>
      <c r="S2467">
        <v>54447.18</v>
      </c>
      <c r="T2467">
        <v>1650</v>
      </c>
      <c r="U2467">
        <v>45</v>
      </c>
      <c r="V2467">
        <v>17</v>
      </c>
      <c r="W2467">
        <v>3264.77</v>
      </c>
      <c r="X2467">
        <v>3544.77</v>
      </c>
      <c r="Y2467">
        <v>0</v>
      </c>
      <c r="Z2467">
        <v>0</v>
      </c>
      <c r="AA2467">
        <v>41922.22</v>
      </c>
      <c r="AB2467">
        <v>1966.43</v>
      </c>
      <c r="AC2467">
        <v>37400.21</v>
      </c>
      <c r="AD2467">
        <v>6</v>
      </c>
      <c r="AE2467">
        <v>11</v>
      </c>
      <c r="AF2467">
        <v>136</v>
      </c>
      <c r="AG2467">
        <v>28</v>
      </c>
      <c r="AH2467">
        <v>5</v>
      </c>
      <c r="AI2467">
        <v>17</v>
      </c>
      <c r="AJ2467">
        <v>0</v>
      </c>
      <c r="AK2467">
        <v>0</v>
      </c>
      <c r="AL2467">
        <v>0</v>
      </c>
      <c r="AM2467">
        <v>0</v>
      </c>
      <c r="AN2467">
        <v>0</v>
      </c>
      <c r="AO2467">
        <v>128</v>
      </c>
      <c r="AP2467">
        <v>486</v>
      </c>
      <c r="AQ2467">
        <v>135</v>
      </c>
      <c r="AR2467">
        <v>0</v>
      </c>
      <c r="AS2467">
        <v>69</v>
      </c>
      <c r="AT2467">
        <v>6</v>
      </c>
      <c r="AU2467">
        <v>17</v>
      </c>
      <c r="AV2467">
        <v>8</v>
      </c>
      <c r="AW2467">
        <v>3</v>
      </c>
      <c r="AX2467">
        <v>0</v>
      </c>
      <c r="AY2467">
        <v>41</v>
      </c>
      <c r="AZ2467">
        <v>96</v>
      </c>
      <c r="BA2467">
        <v>57</v>
      </c>
      <c r="BB2467">
        <v>13</v>
      </c>
      <c r="BC2467">
        <v>7</v>
      </c>
      <c r="BD2467">
        <v>3</v>
      </c>
      <c r="BE2467">
        <v>0</v>
      </c>
      <c r="BF2467">
        <v>183</v>
      </c>
      <c r="BG2467">
        <v>4840</v>
      </c>
      <c r="BH2467">
        <v>0</v>
      </c>
      <c r="BI2467">
        <v>45</v>
      </c>
      <c r="BJ2467" s="2">
        <v>46132</v>
      </c>
      <c r="BK2467">
        <v>0</v>
      </c>
      <c r="BL2467" s="3" t="str">
        <f>VLOOKUP(O2467,DropDownList!$H$1:$I$7,2,FALSE)</f>
        <v>2023/24</v>
      </c>
      <c r="BM2467" s="3" t="str">
        <f t="shared" si="38"/>
        <v>JP COURT</v>
      </c>
    </row>
    <row r="2468" spans="1:65" x14ac:dyDescent="0.2">
      <c r="A2468">
        <v>2026</v>
      </c>
      <c r="B2468">
        <v>4</v>
      </c>
      <c r="C2468" t="s">
        <v>231</v>
      </c>
      <c r="D2468" t="s">
        <v>239</v>
      </c>
      <c r="E2468" t="s">
        <v>46</v>
      </c>
      <c r="F2468">
        <v>9286</v>
      </c>
      <c r="G2468" t="s">
        <v>141</v>
      </c>
      <c r="H2468" t="s">
        <v>240</v>
      </c>
      <c r="I2468" t="s">
        <v>240</v>
      </c>
      <c r="J2468" s="1">
        <v>46113</v>
      </c>
      <c r="K2468" t="s">
        <v>440</v>
      </c>
      <c r="L2468">
        <v>1</v>
      </c>
      <c r="M2468" t="s">
        <v>441</v>
      </c>
      <c r="N2468" t="s">
        <v>442</v>
      </c>
      <c r="O2468" t="s">
        <v>156</v>
      </c>
      <c r="P2468" t="s">
        <v>153</v>
      </c>
      <c r="Q2468">
        <v>0</v>
      </c>
      <c r="R2468">
        <v>1</v>
      </c>
      <c r="S2468">
        <v>45</v>
      </c>
      <c r="T2468">
        <v>45</v>
      </c>
      <c r="U2468">
        <v>0</v>
      </c>
      <c r="V2468">
        <v>0</v>
      </c>
      <c r="W2468">
        <v>0</v>
      </c>
      <c r="X2468">
        <v>0</v>
      </c>
      <c r="Y2468">
        <v>0</v>
      </c>
      <c r="Z2468">
        <v>0</v>
      </c>
      <c r="AA2468">
        <v>0</v>
      </c>
      <c r="AB2468">
        <v>0</v>
      </c>
      <c r="AC2468">
        <v>0</v>
      </c>
      <c r="AD2468">
        <v>0</v>
      </c>
      <c r="AE2468">
        <v>0</v>
      </c>
      <c r="AF2468">
        <v>0</v>
      </c>
      <c r="AG2468">
        <v>0</v>
      </c>
      <c r="AH2468">
        <v>1</v>
      </c>
      <c r="AI2468">
        <v>0</v>
      </c>
      <c r="AJ2468">
        <v>0</v>
      </c>
      <c r="AK2468">
        <v>0</v>
      </c>
      <c r="AL2468">
        <v>0</v>
      </c>
      <c r="AM2468">
        <v>0</v>
      </c>
      <c r="AN2468">
        <v>0</v>
      </c>
      <c r="AO2468">
        <v>0</v>
      </c>
      <c r="AP2468">
        <v>0</v>
      </c>
      <c r="AQ2468">
        <v>0</v>
      </c>
      <c r="AR2468">
        <v>0</v>
      </c>
      <c r="AS2468">
        <v>0</v>
      </c>
      <c r="AT2468">
        <v>0</v>
      </c>
      <c r="AU2468">
        <v>0</v>
      </c>
      <c r="AV2468">
        <v>0</v>
      </c>
      <c r="AW2468">
        <v>0</v>
      </c>
      <c r="AX2468">
        <v>0</v>
      </c>
      <c r="AY2468">
        <v>0</v>
      </c>
      <c r="AZ2468">
        <v>0</v>
      </c>
      <c r="BA2468">
        <v>0</v>
      </c>
      <c r="BB2468">
        <v>0</v>
      </c>
      <c r="BC2468">
        <v>0</v>
      </c>
      <c r="BD2468">
        <v>0</v>
      </c>
      <c r="BE2468">
        <v>0</v>
      </c>
      <c r="BF2468">
        <v>1</v>
      </c>
      <c r="BG2468">
        <v>0</v>
      </c>
      <c r="BH2468">
        <v>0</v>
      </c>
      <c r="BI2468">
        <v>0</v>
      </c>
      <c r="BJ2468" s="2">
        <v>46132</v>
      </c>
      <c r="BK2468">
        <v>0</v>
      </c>
      <c r="BL2468" s="3" t="str">
        <f>VLOOKUP(O2468,DropDownList!$H$1:$I$7,2,FALSE)</f>
        <v>2023/24</v>
      </c>
      <c r="BM2468" s="3" t="str">
        <f t="shared" si="38"/>
        <v>PREG</v>
      </c>
    </row>
    <row r="2469" spans="1:65" x14ac:dyDescent="0.2">
      <c r="A2469">
        <v>2026</v>
      </c>
      <c r="B2469">
        <v>4</v>
      </c>
      <c r="C2469" t="s">
        <v>231</v>
      </c>
      <c r="D2469" t="s">
        <v>239</v>
      </c>
      <c r="E2469" t="s">
        <v>46</v>
      </c>
      <c r="F2469">
        <v>9286</v>
      </c>
      <c r="G2469" t="s">
        <v>141</v>
      </c>
      <c r="H2469" t="s">
        <v>240</v>
      </c>
      <c r="I2469" t="s">
        <v>240</v>
      </c>
      <c r="J2469" s="1">
        <v>46113</v>
      </c>
      <c r="K2469" t="s">
        <v>440</v>
      </c>
      <c r="L2469">
        <v>1</v>
      </c>
      <c r="M2469" t="s">
        <v>441</v>
      </c>
      <c r="N2469" t="s">
        <v>442</v>
      </c>
      <c r="O2469" t="s">
        <v>149</v>
      </c>
      <c r="P2469" t="s">
        <v>146</v>
      </c>
      <c r="Q2469">
        <v>960</v>
      </c>
      <c r="R2469">
        <v>168</v>
      </c>
      <c r="S2469">
        <v>2500</v>
      </c>
      <c r="T2469">
        <v>0</v>
      </c>
      <c r="U2469">
        <v>93</v>
      </c>
      <c r="V2469">
        <v>60</v>
      </c>
      <c r="W2469">
        <v>840</v>
      </c>
      <c r="X2469">
        <v>840</v>
      </c>
      <c r="Y2469">
        <v>0</v>
      </c>
      <c r="Z2469">
        <v>0</v>
      </c>
      <c r="AA2469">
        <v>1540</v>
      </c>
      <c r="AB2469">
        <v>0</v>
      </c>
      <c r="AC2469">
        <v>0</v>
      </c>
      <c r="AD2469">
        <v>60</v>
      </c>
      <c r="AE2469">
        <v>0</v>
      </c>
      <c r="AF2469">
        <v>102</v>
      </c>
      <c r="AG2469">
        <v>0</v>
      </c>
      <c r="AH2469">
        <v>0</v>
      </c>
      <c r="AI2469">
        <v>66</v>
      </c>
      <c r="AJ2469">
        <v>0</v>
      </c>
      <c r="AK2469">
        <v>0</v>
      </c>
      <c r="AL2469">
        <v>0</v>
      </c>
      <c r="AM2469">
        <v>0</v>
      </c>
      <c r="AN2469">
        <v>0</v>
      </c>
      <c r="AO2469">
        <v>107</v>
      </c>
      <c r="AP2469">
        <v>195</v>
      </c>
      <c r="AQ2469">
        <v>106</v>
      </c>
      <c r="AR2469">
        <v>0</v>
      </c>
      <c r="AS2469">
        <v>16</v>
      </c>
      <c r="AT2469">
        <v>0</v>
      </c>
      <c r="AU2469">
        <v>6</v>
      </c>
      <c r="AV2469">
        <v>1</v>
      </c>
      <c r="AW2469">
        <v>0</v>
      </c>
      <c r="AX2469">
        <v>0</v>
      </c>
      <c r="AY2469">
        <v>9</v>
      </c>
      <c r="AZ2469">
        <v>22</v>
      </c>
      <c r="BA2469">
        <v>6</v>
      </c>
      <c r="BB2469">
        <v>4</v>
      </c>
      <c r="BC2469">
        <v>0</v>
      </c>
      <c r="BD2469">
        <v>2</v>
      </c>
      <c r="BE2469">
        <v>0</v>
      </c>
      <c r="BF2469">
        <v>167</v>
      </c>
      <c r="BG2469">
        <v>960</v>
      </c>
      <c r="BH2469">
        <v>0</v>
      </c>
      <c r="BI2469">
        <v>91</v>
      </c>
      <c r="BJ2469" s="2">
        <v>46132</v>
      </c>
      <c r="BK2469">
        <v>0</v>
      </c>
      <c r="BL2469" s="3" t="str">
        <f>VLOOKUP(O2469,DropDownList!$H$1:$I$7,2,FALSE)</f>
        <v>2025/26</v>
      </c>
      <c r="BM2469" s="3" t="str">
        <f t="shared" si="38"/>
        <v>VSUR</v>
      </c>
    </row>
    <row r="2470" spans="1:65" x14ac:dyDescent="0.2">
      <c r="A2470">
        <v>2026</v>
      </c>
      <c r="B2470">
        <v>4</v>
      </c>
      <c r="C2470" t="s">
        <v>231</v>
      </c>
      <c r="D2470" t="s">
        <v>239</v>
      </c>
      <c r="E2470" t="s">
        <v>46</v>
      </c>
      <c r="F2470">
        <v>9286</v>
      </c>
      <c r="G2470" t="s">
        <v>141</v>
      </c>
      <c r="H2470" t="s">
        <v>240</v>
      </c>
      <c r="I2470" t="s">
        <v>240</v>
      </c>
      <c r="J2470" s="1">
        <v>46113</v>
      </c>
      <c r="K2470" t="s">
        <v>440</v>
      </c>
      <c r="L2470">
        <v>1</v>
      </c>
      <c r="M2470" t="s">
        <v>441</v>
      </c>
      <c r="N2470" t="s">
        <v>442</v>
      </c>
      <c r="O2470" t="s">
        <v>149</v>
      </c>
      <c r="P2470" t="s">
        <v>148</v>
      </c>
      <c r="Q2470">
        <v>360</v>
      </c>
      <c r="R2470">
        <v>8</v>
      </c>
      <c r="S2470">
        <v>480</v>
      </c>
      <c r="T2470">
        <v>60</v>
      </c>
      <c r="U2470">
        <v>6</v>
      </c>
      <c r="V2470">
        <v>6</v>
      </c>
      <c r="W2470">
        <v>360</v>
      </c>
      <c r="X2470">
        <v>360</v>
      </c>
      <c r="Y2470">
        <v>0</v>
      </c>
      <c r="Z2470">
        <v>0</v>
      </c>
      <c r="AA2470">
        <v>60</v>
      </c>
      <c r="AB2470">
        <v>0</v>
      </c>
      <c r="AC2470">
        <v>60</v>
      </c>
      <c r="AD2470">
        <v>6</v>
      </c>
      <c r="AE2470">
        <v>0</v>
      </c>
      <c r="AF2470">
        <v>1</v>
      </c>
      <c r="AG2470">
        <v>0</v>
      </c>
      <c r="AH2470">
        <v>1</v>
      </c>
      <c r="AI2470">
        <v>6</v>
      </c>
      <c r="AJ2470">
        <v>0</v>
      </c>
      <c r="AK2470">
        <v>0</v>
      </c>
      <c r="AL2470">
        <v>0</v>
      </c>
      <c r="AM2470">
        <v>0</v>
      </c>
      <c r="AN2470">
        <v>0</v>
      </c>
      <c r="AO2470">
        <v>6</v>
      </c>
      <c r="AP2470">
        <v>8</v>
      </c>
      <c r="AQ2470">
        <v>6</v>
      </c>
      <c r="AR2470">
        <v>0</v>
      </c>
      <c r="AS2470">
        <v>0</v>
      </c>
      <c r="AT2470">
        <v>0</v>
      </c>
      <c r="AU2470">
        <v>0</v>
      </c>
      <c r="AV2470">
        <v>0</v>
      </c>
      <c r="AW2470">
        <v>0</v>
      </c>
      <c r="AX2470">
        <v>0</v>
      </c>
      <c r="AY2470">
        <v>0</v>
      </c>
      <c r="AZ2470">
        <v>2</v>
      </c>
      <c r="BA2470">
        <v>0</v>
      </c>
      <c r="BB2470">
        <v>0</v>
      </c>
      <c r="BC2470">
        <v>0</v>
      </c>
      <c r="BD2470">
        <v>0</v>
      </c>
      <c r="BE2470">
        <v>0</v>
      </c>
      <c r="BF2470">
        <v>7</v>
      </c>
      <c r="BG2470">
        <v>360</v>
      </c>
      <c r="BH2470">
        <v>0</v>
      </c>
      <c r="BI2470">
        <v>6</v>
      </c>
      <c r="BJ2470" s="2">
        <v>46132</v>
      </c>
      <c r="BK2470">
        <v>0</v>
      </c>
      <c r="BL2470" s="3" t="str">
        <f>VLOOKUP(O2470,DropDownList!$H$1:$I$7,2,FALSE)</f>
        <v>2025/26</v>
      </c>
      <c r="BM2470" s="3" t="str">
        <f t="shared" si="38"/>
        <v>PRAS</v>
      </c>
    </row>
    <row r="2471" spans="1:65" x14ac:dyDescent="0.2">
      <c r="A2471">
        <v>2026</v>
      </c>
      <c r="B2471">
        <v>4</v>
      </c>
      <c r="C2471" t="s">
        <v>231</v>
      </c>
      <c r="D2471" t="s">
        <v>239</v>
      </c>
      <c r="E2471" t="s">
        <v>46</v>
      </c>
      <c r="F2471">
        <v>9286</v>
      </c>
      <c r="G2471" t="s">
        <v>141</v>
      </c>
      <c r="H2471" t="s">
        <v>240</v>
      </c>
      <c r="I2471" t="s">
        <v>240</v>
      </c>
      <c r="J2471" s="1">
        <v>46113</v>
      </c>
      <c r="K2471" t="s">
        <v>440</v>
      </c>
      <c r="L2471">
        <v>1</v>
      </c>
      <c r="M2471" t="s">
        <v>441</v>
      </c>
      <c r="N2471" t="s">
        <v>442</v>
      </c>
      <c r="O2471" t="s">
        <v>149</v>
      </c>
      <c r="P2471" t="s">
        <v>153</v>
      </c>
      <c r="Q2471">
        <v>195</v>
      </c>
      <c r="R2471">
        <v>3</v>
      </c>
      <c r="S2471">
        <v>240</v>
      </c>
      <c r="T2471">
        <v>0</v>
      </c>
      <c r="U2471">
        <v>2</v>
      </c>
      <c r="V2471">
        <v>2</v>
      </c>
      <c r="W2471">
        <v>195</v>
      </c>
      <c r="X2471">
        <v>195</v>
      </c>
      <c r="Y2471">
        <v>0</v>
      </c>
      <c r="Z2471">
        <v>0</v>
      </c>
      <c r="AA2471">
        <v>45</v>
      </c>
      <c r="AB2471">
        <v>0</v>
      </c>
      <c r="AC2471">
        <v>45</v>
      </c>
      <c r="AD2471">
        <v>2</v>
      </c>
      <c r="AE2471">
        <v>0</v>
      </c>
      <c r="AF2471">
        <v>1</v>
      </c>
      <c r="AG2471">
        <v>0</v>
      </c>
      <c r="AH2471">
        <v>0</v>
      </c>
      <c r="AI2471">
        <v>2</v>
      </c>
      <c r="AJ2471">
        <v>0</v>
      </c>
      <c r="AK2471">
        <v>0</v>
      </c>
      <c r="AL2471">
        <v>0</v>
      </c>
      <c r="AM2471">
        <v>0</v>
      </c>
      <c r="AN2471">
        <v>0</v>
      </c>
      <c r="AO2471">
        <v>2</v>
      </c>
      <c r="AP2471">
        <v>2</v>
      </c>
      <c r="AQ2471">
        <v>2</v>
      </c>
      <c r="AR2471">
        <v>0</v>
      </c>
      <c r="AS2471">
        <v>0</v>
      </c>
      <c r="AT2471">
        <v>0</v>
      </c>
      <c r="AU2471">
        <v>0</v>
      </c>
      <c r="AV2471">
        <v>0</v>
      </c>
      <c r="AW2471">
        <v>0</v>
      </c>
      <c r="AX2471">
        <v>0</v>
      </c>
      <c r="AY2471">
        <v>0</v>
      </c>
      <c r="AZ2471">
        <v>0</v>
      </c>
      <c r="BA2471">
        <v>0</v>
      </c>
      <c r="BB2471">
        <v>0</v>
      </c>
      <c r="BC2471">
        <v>0</v>
      </c>
      <c r="BD2471">
        <v>0</v>
      </c>
      <c r="BE2471">
        <v>0</v>
      </c>
      <c r="BF2471">
        <v>2</v>
      </c>
      <c r="BG2471">
        <v>195</v>
      </c>
      <c r="BH2471">
        <v>0</v>
      </c>
      <c r="BI2471">
        <v>2</v>
      </c>
      <c r="BJ2471" s="2">
        <v>46132</v>
      </c>
      <c r="BK2471">
        <v>0</v>
      </c>
      <c r="BL2471" s="3" t="str">
        <f>VLOOKUP(O2471,DropDownList!$H$1:$I$7,2,FALSE)</f>
        <v>2025/26</v>
      </c>
      <c r="BM2471" s="3" t="str">
        <f t="shared" si="38"/>
        <v>PREG</v>
      </c>
    </row>
    <row r="2472" spans="1:65" x14ac:dyDescent="0.2">
      <c r="A2472">
        <v>2026</v>
      </c>
      <c r="B2472">
        <v>4</v>
      </c>
      <c r="C2472" t="s">
        <v>231</v>
      </c>
      <c r="D2472" t="s">
        <v>239</v>
      </c>
      <c r="E2472" t="s">
        <v>46</v>
      </c>
      <c r="F2472">
        <v>9286</v>
      </c>
      <c r="G2472" t="s">
        <v>141</v>
      </c>
      <c r="H2472" t="s">
        <v>240</v>
      </c>
      <c r="I2472" t="s">
        <v>240</v>
      </c>
      <c r="J2472" s="1">
        <v>46113</v>
      </c>
      <c r="K2472" t="s">
        <v>440</v>
      </c>
      <c r="L2472">
        <v>1</v>
      </c>
      <c r="M2472" t="s">
        <v>441</v>
      </c>
      <c r="N2472" t="s">
        <v>442</v>
      </c>
      <c r="O2472" t="s">
        <v>149</v>
      </c>
      <c r="P2472" t="s">
        <v>154</v>
      </c>
      <c r="Q2472">
        <v>22689</v>
      </c>
      <c r="R2472">
        <v>168</v>
      </c>
      <c r="S2472">
        <v>42593</v>
      </c>
      <c r="T2472">
        <v>0</v>
      </c>
      <c r="U2472">
        <v>93</v>
      </c>
      <c r="V2472">
        <v>83</v>
      </c>
      <c r="W2472">
        <v>15649</v>
      </c>
      <c r="X2472">
        <v>19602</v>
      </c>
      <c r="Y2472">
        <v>0</v>
      </c>
      <c r="Z2472">
        <v>0</v>
      </c>
      <c r="AA2472">
        <v>19904</v>
      </c>
      <c r="AB2472">
        <v>40</v>
      </c>
      <c r="AC2472">
        <v>18314</v>
      </c>
      <c r="AD2472">
        <v>59</v>
      </c>
      <c r="AE2472">
        <v>24</v>
      </c>
      <c r="AF2472">
        <v>75</v>
      </c>
      <c r="AG2472">
        <v>28</v>
      </c>
      <c r="AH2472">
        <v>0</v>
      </c>
      <c r="AI2472">
        <v>65</v>
      </c>
      <c r="AJ2472">
        <v>0</v>
      </c>
      <c r="AK2472">
        <v>0</v>
      </c>
      <c r="AL2472">
        <v>0</v>
      </c>
      <c r="AM2472">
        <v>0</v>
      </c>
      <c r="AN2472">
        <v>0</v>
      </c>
      <c r="AO2472">
        <v>107</v>
      </c>
      <c r="AP2472">
        <v>190</v>
      </c>
      <c r="AQ2472">
        <v>104</v>
      </c>
      <c r="AR2472">
        <v>0</v>
      </c>
      <c r="AS2472">
        <v>15</v>
      </c>
      <c r="AT2472">
        <v>0</v>
      </c>
      <c r="AU2472">
        <v>5</v>
      </c>
      <c r="AV2472">
        <v>1</v>
      </c>
      <c r="AW2472">
        <v>0</v>
      </c>
      <c r="AX2472">
        <v>0</v>
      </c>
      <c r="AY2472">
        <v>9</v>
      </c>
      <c r="AZ2472">
        <v>22</v>
      </c>
      <c r="BA2472">
        <v>6</v>
      </c>
      <c r="BB2472">
        <v>4</v>
      </c>
      <c r="BC2472">
        <v>0</v>
      </c>
      <c r="BD2472">
        <v>2</v>
      </c>
      <c r="BE2472">
        <v>0</v>
      </c>
      <c r="BF2472">
        <v>167</v>
      </c>
      <c r="BG2472">
        <v>16207</v>
      </c>
      <c r="BH2472">
        <v>0</v>
      </c>
      <c r="BI2472">
        <v>91</v>
      </c>
      <c r="BJ2472" s="2">
        <v>46132</v>
      </c>
      <c r="BK2472">
        <v>0</v>
      </c>
      <c r="BL2472" s="3" t="str">
        <f>VLOOKUP(O2472,DropDownList!$H$1:$I$7,2,FALSE)</f>
        <v>2025/26</v>
      </c>
      <c r="BM2472" s="3" t="str">
        <f t="shared" si="38"/>
        <v>JP COURT</v>
      </c>
    </row>
    <row r="2473" spans="1:65" x14ac:dyDescent="0.2">
      <c r="A2473">
        <v>2026</v>
      </c>
      <c r="B2473">
        <v>4</v>
      </c>
      <c r="C2473" t="s">
        <v>231</v>
      </c>
      <c r="D2473" t="s">
        <v>239</v>
      </c>
      <c r="E2473" t="s">
        <v>46</v>
      </c>
      <c r="F2473">
        <v>9286</v>
      </c>
      <c r="G2473" t="s">
        <v>141</v>
      </c>
      <c r="H2473" t="s">
        <v>240</v>
      </c>
      <c r="I2473" t="s">
        <v>240</v>
      </c>
      <c r="J2473" s="1">
        <v>46113</v>
      </c>
      <c r="K2473" t="s">
        <v>440</v>
      </c>
      <c r="L2473">
        <v>1</v>
      </c>
      <c r="M2473" t="s">
        <v>441</v>
      </c>
      <c r="N2473" t="s">
        <v>442</v>
      </c>
      <c r="O2473" t="s">
        <v>149</v>
      </c>
      <c r="P2473" t="s">
        <v>152</v>
      </c>
      <c r="Q2473">
        <v>0</v>
      </c>
      <c r="R2473">
        <v>19</v>
      </c>
      <c r="S2473">
        <v>760</v>
      </c>
      <c r="T2473">
        <v>320</v>
      </c>
      <c r="U2473">
        <v>0</v>
      </c>
      <c r="V2473">
        <v>0</v>
      </c>
      <c r="W2473">
        <v>0</v>
      </c>
      <c r="X2473">
        <v>0</v>
      </c>
      <c r="Y2473">
        <v>0</v>
      </c>
      <c r="Z2473">
        <v>0</v>
      </c>
      <c r="AA2473">
        <v>440</v>
      </c>
      <c r="AB2473">
        <v>0</v>
      </c>
      <c r="AC2473">
        <v>440</v>
      </c>
      <c r="AD2473">
        <v>0</v>
      </c>
      <c r="AE2473">
        <v>0</v>
      </c>
      <c r="AF2473">
        <v>11</v>
      </c>
      <c r="AG2473">
        <v>0</v>
      </c>
      <c r="AH2473">
        <v>8</v>
      </c>
      <c r="AI2473">
        <v>0</v>
      </c>
      <c r="AJ2473">
        <v>0</v>
      </c>
      <c r="AK2473">
        <v>0</v>
      </c>
      <c r="AL2473">
        <v>0</v>
      </c>
      <c r="AM2473">
        <v>0</v>
      </c>
      <c r="AN2473">
        <v>0</v>
      </c>
      <c r="AO2473">
        <v>0</v>
      </c>
      <c r="AP2473">
        <v>0</v>
      </c>
      <c r="AQ2473">
        <v>0</v>
      </c>
      <c r="AR2473">
        <v>0</v>
      </c>
      <c r="AS2473">
        <v>0</v>
      </c>
      <c r="AT2473">
        <v>0</v>
      </c>
      <c r="AU2473">
        <v>0</v>
      </c>
      <c r="AV2473">
        <v>0</v>
      </c>
      <c r="AW2473">
        <v>0</v>
      </c>
      <c r="AX2473">
        <v>0</v>
      </c>
      <c r="AY2473">
        <v>0</v>
      </c>
      <c r="AZ2473">
        <v>0</v>
      </c>
      <c r="BA2473">
        <v>0</v>
      </c>
      <c r="BB2473">
        <v>0</v>
      </c>
      <c r="BC2473">
        <v>0</v>
      </c>
      <c r="BD2473">
        <v>0</v>
      </c>
      <c r="BE2473">
        <v>0</v>
      </c>
      <c r="BF2473">
        <v>0</v>
      </c>
      <c r="BG2473">
        <v>0</v>
      </c>
      <c r="BH2473">
        <v>0</v>
      </c>
      <c r="BI2473">
        <v>0</v>
      </c>
      <c r="BJ2473" s="2">
        <v>46132</v>
      </c>
      <c r="BK2473">
        <v>0</v>
      </c>
      <c r="BL2473" s="3" t="str">
        <f>VLOOKUP(O2473,DropDownList!$H$1:$I$7,2,FALSE)</f>
        <v>2025/26</v>
      </c>
      <c r="BM2473" s="3" t="str">
        <f t="shared" si="38"/>
        <v>PCOA</v>
      </c>
    </row>
    <row r="2474" spans="1:65" x14ac:dyDescent="0.2">
      <c r="A2474">
        <v>2026</v>
      </c>
      <c r="B2474">
        <v>4</v>
      </c>
      <c r="C2474" t="s">
        <v>231</v>
      </c>
      <c r="D2474" t="s">
        <v>239</v>
      </c>
      <c r="E2474" t="s">
        <v>46</v>
      </c>
      <c r="F2474">
        <v>9286</v>
      </c>
      <c r="G2474" t="s">
        <v>141</v>
      </c>
      <c r="H2474" t="s">
        <v>240</v>
      </c>
      <c r="I2474" t="s">
        <v>240</v>
      </c>
      <c r="J2474" s="1">
        <v>46113</v>
      </c>
      <c r="K2474" t="s">
        <v>440</v>
      </c>
      <c r="L2474">
        <v>1</v>
      </c>
      <c r="M2474" t="s">
        <v>441</v>
      </c>
      <c r="N2474" t="s">
        <v>442</v>
      </c>
      <c r="O2474" t="s">
        <v>147</v>
      </c>
      <c r="P2474" t="s">
        <v>148</v>
      </c>
      <c r="Q2474">
        <v>420</v>
      </c>
      <c r="R2474">
        <v>11</v>
      </c>
      <c r="S2474">
        <v>660</v>
      </c>
      <c r="T2474">
        <v>10</v>
      </c>
      <c r="U2474">
        <v>7</v>
      </c>
      <c r="V2474">
        <v>6</v>
      </c>
      <c r="W2474">
        <v>360</v>
      </c>
      <c r="X2474">
        <v>360</v>
      </c>
      <c r="Y2474">
        <v>0</v>
      </c>
      <c r="Z2474">
        <v>0</v>
      </c>
      <c r="AA2474">
        <v>230</v>
      </c>
      <c r="AB2474">
        <v>0</v>
      </c>
      <c r="AC2474">
        <v>230</v>
      </c>
      <c r="AD2474">
        <v>6</v>
      </c>
      <c r="AE2474">
        <v>0</v>
      </c>
      <c r="AF2474">
        <v>3</v>
      </c>
      <c r="AG2474">
        <v>0</v>
      </c>
      <c r="AH2474">
        <v>0</v>
      </c>
      <c r="AI2474">
        <v>7</v>
      </c>
      <c r="AJ2474">
        <v>0</v>
      </c>
      <c r="AK2474">
        <v>0</v>
      </c>
      <c r="AL2474">
        <v>0</v>
      </c>
      <c r="AM2474">
        <v>0</v>
      </c>
      <c r="AN2474">
        <v>0</v>
      </c>
      <c r="AO2474">
        <v>9</v>
      </c>
      <c r="AP2474">
        <v>17</v>
      </c>
      <c r="AQ2474">
        <v>9</v>
      </c>
      <c r="AR2474">
        <v>0</v>
      </c>
      <c r="AS2474">
        <v>1</v>
      </c>
      <c r="AT2474">
        <v>0</v>
      </c>
      <c r="AU2474">
        <v>0</v>
      </c>
      <c r="AV2474">
        <v>0</v>
      </c>
      <c r="AW2474">
        <v>0</v>
      </c>
      <c r="AX2474">
        <v>0</v>
      </c>
      <c r="AY2474">
        <v>2</v>
      </c>
      <c r="AZ2474">
        <v>4</v>
      </c>
      <c r="BA2474">
        <v>0</v>
      </c>
      <c r="BB2474">
        <v>0</v>
      </c>
      <c r="BC2474">
        <v>0</v>
      </c>
      <c r="BD2474">
        <v>0</v>
      </c>
      <c r="BE2474">
        <v>0</v>
      </c>
      <c r="BF2474">
        <v>10</v>
      </c>
      <c r="BG2474">
        <v>420</v>
      </c>
      <c r="BH2474">
        <v>1</v>
      </c>
      <c r="BI2474">
        <v>7</v>
      </c>
      <c r="BJ2474" s="2">
        <v>46132</v>
      </c>
      <c r="BK2474">
        <v>0</v>
      </c>
      <c r="BL2474" s="3" t="str">
        <f>VLOOKUP(O2474,DropDownList!$H$1:$I$7,2,FALSE)</f>
        <v>2024/25</v>
      </c>
      <c r="BM2474" s="3" t="str">
        <f t="shared" si="38"/>
        <v>PRAS</v>
      </c>
    </row>
    <row r="2475" spans="1:65" x14ac:dyDescent="0.2">
      <c r="A2475">
        <v>2026</v>
      </c>
      <c r="B2475">
        <v>4</v>
      </c>
      <c r="C2475" t="s">
        <v>231</v>
      </c>
      <c r="D2475" t="s">
        <v>239</v>
      </c>
      <c r="E2475" t="s">
        <v>46</v>
      </c>
      <c r="F2475">
        <v>9286</v>
      </c>
      <c r="G2475" t="s">
        <v>141</v>
      </c>
      <c r="H2475" t="s">
        <v>240</v>
      </c>
      <c r="I2475" t="s">
        <v>240</v>
      </c>
      <c r="J2475" s="1">
        <v>46113</v>
      </c>
      <c r="K2475" t="s">
        <v>440</v>
      </c>
      <c r="L2475">
        <v>1</v>
      </c>
      <c r="M2475" t="s">
        <v>441</v>
      </c>
      <c r="N2475" t="s">
        <v>442</v>
      </c>
      <c r="O2475" t="s">
        <v>147</v>
      </c>
      <c r="P2475" t="s">
        <v>153</v>
      </c>
      <c r="Q2475">
        <v>90</v>
      </c>
      <c r="R2475">
        <v>2</v>
      </c>
      <c r="S2475">
        <v>90</v>
      </c>
      <c r="T2475">
        <v>0</v>
      </c>
      <c r="U2475">
        <v>2</v>
      </c>
      <c r="V2475">
        <v>2</v>
      </c>
      <c r="W2475">
        <v>90</v>
      </c>
      <c r="X2475">
        <v>90</v>
      </c>
      <c r="Y2475">
        <v>0</v>
      </c>
      <c r="Z2475">
        <v>0</v>
      </c>
      <c r="AA2475">
        <v>0</v>
      </c>
      <c r="AB2475">
        <v>0</v>
      </c>
      <c r="AC2475">
        <v>0</v>
      </c>
      <c r="AD2475">
        <v>2</v>
      </c>
      <c r="AE2475">
        <v>0</v>
      </c>
      <c r="AF2475">
        <v>0</v>
      </c>
      <c r="AG2475">
        <v>0</v>
      </c>
      <c r="AH2475">
        <v>0</v>
      </c>
      <c r="AI2475">
        <v>2</v>
      </c>
      <c r="AJ2475">
        <v>0</v>
      </c>
      <c r="AK2475">
        <v>0</v>
      </c>
      <c r="AL2475">
        <v>0</v>
      </c>
      <c r="AM2475">
        <v>0</v>
      </c>
      <c r="AN2475">
        <v>0</v>
      </c>
      <c r="AO2475">
        <v>2</v>
      </c>
      <c r="AP2475">
        <v>3</v>
      </c>
      <c r="AQ2475">
        <v>2</v>
      </c>
      <c r="AR2475">
        <v>0</v>
      </c>
      <c r="AS2475">
        <v>0</v>
      </c>
      <c r="AT2475">
        <v>0</v>
      </c>
      <c r="AU2475">
        <v>0</v>
      </c>
      <c r="AV2475">
        <v>0</v>
      </c>
      <c r="AW2475">
        <v>0</v>
      </c>
      <c r="AX2475">
        <v>0</v>
      </c>
      <c r="AY2475">
        <v>0</v>
      </c>
      <c r="AZ2475">
        <v>1</v>
      </c>
      <c r="BA2475">
        <v>0</v>
      </c>
      <c r="BB2475">
        <v>0</v>
      </c>
      <c r="BC2475">
        <v>0</v>
      </c>
      <c r="BD2475">
        <v>0</v>
      </c>
      <c r="BE2475">
        <v>0</v>
      </c>
      <c r="BF2475">
        <v>2</v>
      </c>
      <c r="BG2475">
        <v>90</v>
      </c>
      <c r="BH2475">
        <v>0</v>
      </c>
      <c r="BI2475">
        <v>2</v>
      </c>
      <c r="BJ2475" s="2">
        <v>46132</v>
      </c>
      <c r="BK2475">
        <v>0</v>
      </c>
      <c r="BL2475" s="3" t="str">
        <f>VLOOKUP(O2475,DropDownList!$H$1:$I$7,2,FALSE)</f>
        <v>2024/25</v>
      </c>
      <c r="BM2475" s="3" t="str">
        <f t="shared" si="38"/>
        <v>PREG</v>
      </c>
    </row>
    <row r="2476" spans="1:65" x14ac:dyDescent="0.2">
      <c r="A2476">
        <v>2026</v>
      </c>
      <c r="B2476">
        <v>4</v>
      </c>
      <c r="C2476" t="s">
        <v>231</v>
      </c>
      <c r="D2476" t="s">
        <v>239</v>
      </c>
      <c r="E2476" t="s">
        <v>46</v>
      </c>
      <c r="F2476">
        <v>9286</v>
      </c>
      <c r="G2476" t="s">
        <v>141</v>
      </c>
      <c r="H2476" t="s">
        <v>240</v>
      </c>
      <c r="I2476" t="s">
        <v>240</v>
      </c>
      <c r="J2476" s="1">
        <v>46113</v>
      </c>
      <c r="K2476" t="s">
        <v>440</v>
      </c>
      <c r="L2476">
        <v>1</v>
      </c>
      <c r="M2476" t="s">
        <v>441</v>
      </c>
      <c r="N2476" t="s">
        <v>442</v>
      </c>
      <c r="O2476" t="s">
        <v>147</v>
      </c>
      <c r="P2476" t="s">
        <v>154</v>
      </c>
      <c r="Q2476">
        <v>21032.73</v>
      </c>
      <c r="R2476">
        <v>260</v>
      </c>
      <c r="S2476">
        <v>57433</v>
      </c>
      <c r="T2476">
        <v>963.57</v>
      </c>
      <c r="U2476">
        <v>105</v>
      </c>
      <c r="V2476">
        <v>68</v>
      </c>
      <c r="W2476">
        <v>13341.43</v>
      </c>
      <c r="X2476">
        <v>13541.43</v>
      </c>
      <c r="Y2476">
        <v>0</v>
      </c>
      <c r="Z2476">
        <v>0</v>
      </c>
      <c r="AA2476">
        <v>35436.699999999997</v>
      </c>
      <c r="AB2476">
        <v>400</v>
      </c>
      <c r="AC2476">
        <v>32460.85</v>
      </c>
      <c r="AD2476">
        <v>51</v>
      </c>
      <c r="AE2476">
        <v>17</v>
      </c>
      <c r="AF2476">
        <v>151</v>
      </c>
      <c r="AG2476">
        <v>31</v>
      </c>
      <c r="AH2476">
        <v>3</v>
      </c>
      <c r="AI2476">
        <v>74</v>
      </c>
      <c r="AJ2476">
        <v>0</v>
      </c>
      <c r="AK2476">
        <v>0</v>
      </c>
      <c r="AL2476">
        <v>0</v>
      </c>
      <c r="AM2476">
        <v>0</v>
      </c>
      <c r="AN2476">
        <v>0</v>
      </c>
      <c r="AO2476">
        <v>167</v>
      </c>
      <c r="AP2476">
        <v>538</v>
      </c>
      <c r="AQ2476">
        <v>169</v>
      </c>
      <c r="AR2476">
        <v>0</v>
      </c>
      <c r="AS2476">
        <v>67</v>
      </c>
      <c r="AT2476">
        <v>1</v>
      </c>
      <c r="AU2476">
        <v>8</v>
      </c>
      <c r="AV2476">
        <v>5</v>
      </c>
      <c r="AW2476">
        <v>3</v>
      </c>
      <c r="AX2476">
        <v>0</v>
      </c>
      <c r="AY2476">
        <v>50</v>
      </c>
      <c r="AZ2476">
        <v>101</v>
      </c>
      <c r="BA2476">
        <v>49</v>
      </c>
      <c r="BB2476">
        <v>18</v>
      </c>
      <c r="BC2476">
        <v>9</v>
      </c>
      <c r="BD2476">
        <v>4</v>
      </c>
      <c r="BE2476">
        <v>0</v>
      </c>
      <c r="BF2476">
        <v>256</v>
      </c>
      <c r="BG2476">
        <v>15566</v>
      </c>
      <c r="BH2476">
        <v>1</v>
      </c>
      <c r="BI2476">
        <v>104</v>
      </c>
      <c r="BJ2476" s="2">
        <v>46132</v>
      </c>
      <c r="BK2476">
        <v>0</v>
      </c>
      <c r="BL2476" s="3" t="str">
        <f>VLOOKUP(O2476,DropDownList!$H$1:$I$7,2,FALSE)</f>
        <v>2024/25</v>
      </c>
      <c r="BM2476" s="3" t="str">
        <f t="shared" si="38"/>
        <v>JP COURT</v>
      </c>
    </row>
    <row r="2477" spans="1:65" x14ac:dyDescent="0.2">
      <c r="A2477">
        <v>2026</v>
      </c>
      <c r="B2477">
        <v>4</v>
      </c>
      <c r="C2477" t="s">
        <v>231</v>
      </c>
      <c r="D2477" t="s">
        <v>239</v>
      </c>
      <c r="E2477" t="s">
        <v>46</v>
      </c>
      <c r="F2477">
        <v>9286</v>
      </c>
      <c r="G2477" t="s">
        <v>141</v>
      </c>
      <c r="H2477" t="s">
        <v>240</v>
      </c>
      <c r="I2477" t="s">
        <v>240</v>
      </c>
      <c r="J2477" s="1">
        <v>46113</v>
      </c>
      <c r="K2477" t="s">
        <v>440</v>
      </c>
      <c r="L2477">
        <v>1</v>
      </c>
      <c r="M2477" t="s">
        <v>441</v>
      </c>
      <c r="N2477" t="s">
        <v>442</v>
      </c>
      <c r="O2477" t="s">
        <v>147</v>
      </c>
      <c r="P2477" t="s">
        <v>152</v>
      </c>
      <c r="Q2477">
        <v>0</v>
      </c>
      <c r="R2477">
        <v>23</v>
      </c>
      <c r="S2477">
        <v>920</v>
      </c>
      <c r="T2477">
        <v>440</v>
      </c>
      <c r="U2477">
        <v>0</v>
      </c>
      <c r="V2477">
        <v>0</v>
      </c>
      <c r="W2477">
        <v>0</v>
      </c>
      <c r="X2477">
        <v>0</v>
      </c>
      <c r="Y2477">
        <v>0</v>
      </c>
      <c r="Z2477">
        <v>0</v>
      </c>
      <c r="AA2477">
        <v>480</v>
      </c>
      <c r="AB2477">
        <v>0</v>
      </c>
      <c r="AC2477">
        <v>480</v>
      </c>
      <c r="AD2477">
        <v>0</v>
      </c>
      <c r="AE2477">
        <v>0</v>
      </c>
      <c r="AF2477">
        <v>12</v>
      </c>
      <c r="AG2477">
        <v>0</v>
      </c>
      <c r="AH2477">
        <v>11</v>
      </c>
      <c r="AI2477">
        <v>0</v>
      </c>
      <c r="AJ2477">
        <v>0</v>
      </c>
      <c r="AK2477">
        <v>0</v>
      </c>
      <c r="AL2477">
        <v>0</v>
      </c>
      <c r="AM2477">
        <v>0</v>
      </c>
      <c r="AN2477">
        <v>0</v>
      </c>
      <c r="AO2477">
        <v>0</v>
      </c>
      <c r="AP2477">
        <v>0</v>
      </c>
      <c r="AQ2477">
        <v>0</v>
      </c>
      <c r="AR2477">
        <v>0</v>
      </c>
      <c r="AS2477">
        <v>0</v>
      </c>
      <c r="AT2477">
        <v>0</v>
      </c>
      <c r="AU2477">
        <v>0</v>
      </c>
      <c r="AV2477">
        <v>0</v>
      </c>
      <c r="AW2477">
        <v>0</v>
      </c>
      <c r="AX2477">
        <v>0</v>
      </c>
      <c r="AY2477">
        <v>0</v>
      </c>
      <c r="AZ2477">
        <v>0</v>
      </c>
      <c r="BA2477">
        <v>0</v>
      </c>
      <c r="BB2477">
        <v>0</v>
      </c>
      <c r="BC2477">
        <v>0</v>
      </c>
      <c r="BD2477">
        <v>0</v>
      </c>
      <c r="BE2477">
        <v>0</v>
      </c>
      <c r="BF2477">
        <v>0</v>
      </c>
      <c r="BG2477">
        <v>0</v>
      </c>
      <c r="BH2477">
        <v>0</v>
      </c>
      <c r="BI2477">
        <v>0</v>
      </c>
      <c r="BJ2477" s="2">
        <v>46132</v>
      </c>
      <c r="BK2477">
        <v>0</v>
      </c>
      <c r="BL2477" s="3" t="str">
        <f>VLOOKUP(O2477,DropDownList!$H$1:$I$7,2,FALSE)</f>
        <v>2024/25</v>
      </c>
      <c r="BM2477" s="3" t="str">
        <f t="shared" si="38"/>
        <v>PCOA</v>
      </c>
    </row>
    <row r="2478" spans="1:65" x14ac:dyDescent="0.2">
      <c r="A2478">
        <v>2026</v>
      </c>
      <c r="B2478">
        <v>4</v>
      </c>
      <c r="C2478" t="s">
        <v>231</v>
      </c>
      <c r="D2478" t="s">
        <v>239</v>
      </c>
      <c r="E2478" t="s">
        <v>46</v>
      </c>
      <c r="F2478">
        <v>9286</v>
      </c>
      <c r="G2478" t="s">
        <v>141</v>
      </c>
      <c r="H2478" t="s">
        <v>240</v>
      </c>
      <c r="I2478" t="s">
        <v>240</v>
      </c>
      <c r="J2478" s="1">
        <v>46113</v>
      </c>
      <c r="K2478" t="s">
        <v>440</v>
      </c>
      <c r="L2478">
        <v>1</v>
      </c>
      <c r="M2478" t="s">
        <v>441</v>
      </c>
      <c r="N2478" t="s">
        <v>442</v>
      </c>
      <c r="O2478" t="s">
        <v>147</v>
      </c>
      <c r="P2478" t="s">
        <v>150</v>
      </c>
      <c r="Q2478">
        <v>19866</v>
      </c>
      <c r="R2478">
        <v>252</v>
      </c>
      <c r="S2478">
        <v>42218.81</v>
      </c>
      <c r="T2478">
        <v>1887.5</v>
      </c>
      <c r="U2478">
        <v>121</v>
      </c>
      <c r="V2478">
        <v>95</v>
      </c>
      <c r="W2478">
        <v>15774.36</v>
      </c>
      <c r="X2478">
        <v>15774.36</v>
      </c>
      <c r="Y2478">
        <v>239</v>
      </c>
      <c r="Z2478">
        <v>40331.31</v>
      </c>
      <c r="AA2478">
        <v>20465.310000000001</v>
      </c>
      <c r="AB2478">
        <v>7758.9</v>
      </c>
      <c r="AC2478">
        <v>12706.41</v>
      </c>
      <c r="AD2478">
        <v>80</v>
      </c>
      <c r="AE2478">
        <v>15</v>
      </c>
      <c r="AF2478">
        <v>117</v>
      </c>
      <c r="AG2478">
        <v>26</v>
      </c>
      <c r="AH2478">
        <v>13</v>
      </c>
      <c r="AI2478">
        <v>95</v>
      </c>
      <c r="AJ2478">
        <v>48</v>
      </c>
      <c r="AK2478">
        <v>22</v>
      </c>
      <c r="AL2478">
        <v>2</v>
      </c>
      <c r="AM2478">
        <v>4</v>
      </c>
      <c r="AN2478">
        <v>1</v>
      </c>
      <c r="AO2478">
        <v>177</v>
      </c>
      <c r="AP2478">
        <v>419</v>
      </c>
      <c r="AQ2478">
        <v>181</v>
      </c>
      <c r="AR2478">
        <v>1</v>
      </c>
      <c r="AS2478">
        <v>42</v>
      </c>
      <c r="AT2478">
        <v>0</v>
      </c>
      <c r="AU2478">
        <v>4</v>
      </c>
      <c r="AV2478">
        <v>0</v>
      </c>
      <c r="AW2478">
        <v>0</v>
      </c>
      <c r="AX2478">
        <v>0</v>
      </c>
      <c r="AY2478">
        <v>35</v>
      </c>
      <c r="AZ2478">
        <v>68</v>
      </c>
      <c r="BA2478">
        <v>27</v>
      </c>
      <c r="BB2478">
        <v>12</v>
      </c>
      <c r="BC2478">
        <v>7</v>
      </c>
      <c r="BD2478">
        <v>1</v>
      </c>
      <c r="BE2478">
        <v>0</v>
      </c>
      <c r="BF2478">
        <v>176</v>
      </c>
      <c r="BG2478">
        <v>15496.08</v>
      </c>
      <c r="BH2478">
        <v>1</v>
      </c>
      <c r="BI2478">
        <v>119</v>
      </c>
      <c r="BJ2478" s="2">
        <v>46132</v>
      </c>
      <c r="BK2478">
        <v>2</v>
      </c>
      <c r="BL2478" s="3" t="str">
        <f>VLOOKUP(O2478,DropDownList!$H$1:$I$7,2,FALSE)</f>
        <v>2024/25</v>
      </c>
      <c r="BM2478" s="3" t="str">
        <f t="shared" si="38"/>
        <v>FISCAL FINES</v>
      </c>
    </row>
    <row r="2479" spans="1:65" x14ac:dyDescent="0.2">
      <c r="A2479">
        <v>2026</v>
      </c>
      <c r="B2479">
        <v>4</v>
      </c>
      <c r="C2479" t="s">
        <v>231</v>
      </c>
      <c r="D2479" t="s">
        <v>239</v>
      </c>
      <c r="E2479" t="s">
        <v>46</v>
      </c>
      <c r="F2479">
        <v>9286</v>
      </c>
      <c r="G2479" t="s">
        <v>141</v>
      </c>
      <c r="H2479" t="s">
        <v>240</v>
      </c>
      <c r="I2479" t="s">
        <v>240</v>
      </c>
      <c r="J2479" s="1">
        <v>46113</v>
      </c>
      <c r="K2479" t="s">
        <v>440</v>
      </c>
      <c r="L2479">
        <v>1</v>
      </c>
      <c r="M2479" t="s">
        <v>441</v>
      </c>
      <c r="N2479" t="s">
        <v>442</v>
      </c>
      <c r="O2479" t="s">
        <v>156</v>
      </c>
      <c r="P2479" t="s">
        <v>146</v>
      </c>
      <c r="Q2479">
        <v>354.42</v>
      </c>
      <c r="R2479">
        <v>182</v>
      </c>
      <c r="S2479">
        <v>3085</v>
      </c>
      <c r="T2479">
        <v>185</v>
      </c>
      <c r="U2479">
        <v>44</v>
      </c>
      <c r="V2479">
        <v>6</v>
      </c>
      <c r="W2479">
        <v>110</v>
      </c>
      <c r="X2479">
        <v>110</v>
      </c>
      <c r="Y2479">
        <v>0</v>
      </c>
      <c r="Z2479">
        <v>0</v>
      </c>
      <c r="AA2479">
        <v>2545.58</v>
      </c>
      <c r="AB2479">
        <v>0</v>
      </c>
      <c r="AC2479">
        <v>0</v>
      </c>
      <c r="AD2479">
        <v>6</v>
      </c>
      <c r="AE2479">
        <v>0</v>
      </c>
      <c r="AF2479">
        <v>155</v>
      </c>
      <c r="AG2479">
        <v>3</v>
      </c>
      <c r="AH2479">
        <v>6</v>
      </c>
      <c r="AI2479">
        <v>18</v>
      </c>
      <c r="AJ2479">
        <v>0</v>
      </c>
      <c r="AK2479">
        <v>0</v>
      </c>
      <c r="AL2479">
        <v>0</v>
      </c>
      <c r="AM2479">
        <v>0</v>
      </c>
      <c r="AN2479">
        <v>0</v>
      </c>
      <c r="AO2479">
        <v>124</v>
      </c>
      <c r="AP2479">
        <v>473</v>
      </c>
      <c r="AQ2479">
        <v>131</v>
      </c>
      <c r="AR2479">
        <v>0</v>
      </c>
      <c r="AS2479">
        <v>68</v>
      </c>
      <c r="AT2479">
        <v>6</v>
      </c>
      <c r="AU2479">
        <v>17</v>
      </c>
      <c r="AV2479">
        <v>8</v>
      </c>
      <c r="AW2479">
        <v>3</v>
      </c>
      <c r="AX2479">
        <v>0</v>
      </c>
      <c r="AY2479">
        <v>40</v>
      </c>
      <c r="AZ2479">
        <v>93</v>
      </c>
      <c r="BA2479">
        <v>55</v>
      </c>
      <c r="BB2479">
        <v>12</v>
      </c>
      <c r="BC2479">
        <v>7</v>
      </c>
      <c r="BD2479">
        <v>3</v>
      </c>
      <c r="BE2479">
        <v>0</v>
      </c>
      <c r="BF2479">
        <v>179</v>
      </c>
      <c r="BG2479">
        <v>320</v>
      </c>
      <c r="BH2479">
        <v>0</v>
      </c>
      <c r="BI2479">
        <v>44</v>
      </c>
      <c r="BJ2479" s="2">
        <v>46132</v>
      </c>
      <c r="BK2479">
        <v>0</v>
      </c>
      <c r="BL2479" s="3" t="str">
        <f>VLOOKUP(O2479,DropDownList!$H$1:$I$7,2,FALSE)</f>
        <v>2023/24</v>
      </c>
      <c r="BM2479" s="3" t="str">
        <f t="shared" si="38"/>
        <v>VSUR</v>
      </c>
    </row>
    <row r="2480" spans="1:65" x14ac:dyDescent="0.2">
      <c r="A2480">
        <v>2026</v>
      </c>
      <c r="B2480">
        <v>4</v>
      </c>
      <c r="C2480" t="s">
        <v>231</v>
      </c>
      <c r="D2480" t="s">
        <v>239</v>
      </c>
      <c r="E2480" t="s">
        <v>46</v>
      </c>
      <c r="F2480">
        <v>9286</v>
      </c>
      <c r="G2480" t="s">
        <v>141</v>
      </c>
      <c r="H2480" t="s">
        <v>240</v>
      </c>
      <c r="I2480" t="s">
        <v>240</v>
      </c>
      <c r="J2480" s="1">
        <v>46113</v>
      </c>
      <c r="K2480" t="s">
        <v>440</v>
      </c>
      <c r="L2480">
        <v>1</v>
      </c>
      <c r="M2480" t="s">
        <v>441</v>
      </c>
      <c r="N2480" t="s">
        <v>442</v>
      </c>
      <c r="O2480" t="s">
        <v>156</v>
      </c>
      <c r="P2480" t="s">
        <v>148</v>
      </c>
      <c r="Q2480">
        <v>252.99</v>
      </c>
      <c r="R2480">
        <v>14</v>
      </c>
      <c r="S2480">
        <v>840</v>
      </c>
      <c r="T2480">
        <v>60</v>
      </c>
      <c r="U2480">
        <v>5</v>
      </c>
      <c r="V2480">
        <v>2</v>
      </c>
      <c r="W2480">
        <v>120</v>
      </c>
      <c r="X2480">
        <v>120</v>
      </c>
      <c r="Y2480">
        <v>0</v>
      </c>
      <c r="Z2480">
        <v>0</v>
      </c>
      <c r="AA2480">
        <v>527.01</v>
      </c>
      <c r="AB2480">
        <v>0</v>
      </c>
      <c r="AC2480">
        <v>527.01</v>
      </c>
      <c r="AD2480">
        <v>2</v>
      </c>
      <c r="AE2480">
        <v>0</v>
      </c>
      <c r="AF2480">
        <v>8</v>
      </c>
      <c r="AG2480">
        <v>1</v>
      </c>
      <c r="AH2480">
        <v>1</v>
      </c>
      <c r="AI2480">
        <v>4</v>
      </c>
      <c r="AJ2480">
        <v>0</v>
      </c>
      <c r="AK2480">
        <v>0</v>
      </c>
      <c r="AL2480">
        <v>0</v>
      </c>
      <c r="AM2480">
        <v>0</v>
      </c>
      <c r="AN2480">
        <v>0</v>
      </c>
      <c r="AO2480">
        <v>11</v>
      </c>
      <c r="AP2480">
        <v>37</v>
      </c>
      <c r="AQ2480">
        <v>11</v>
      </c>
      <c r="AR2480">
        <v>3</v>
      </c>
      <c r="AS2480">
        <v>1</v>
      </c>
      <c r="AT2480">
        <v>0</v>
      </c>
      <c r="AU2480">
        <v>0</v>
      </c>
      <c r="AV2480">
        <v>0</v>
      </c>
      <c r="AW2480">
        <v>0</v>
      </c>
      <c r="AX2480">
        <v>0</v>
      </c>
      <c r="AY2480">
        <v>7</v>
      </c>
      <c r="AZ2480">
        <v>10</v>
      </c>
      <c r="BA2480">
        <v>4</v>
      </c>
      <c r="BB2480">
        <v>0</v>
      </c>
      <c r="BC2480">
        <v>0</v>
      </c>
      <c r="BD2480">
        <v>1</v>
      </c>
      <c r="BE2480">
        <v>0</v>
      </c>
      <c r="BF2480">
        <v>11</v>
      </c>
      <c r="BG2480">
        <v>240</v>
      </c>
      <c r="BH2480">
        <v>0</v>
      </c>
      <c r="BI2480">
        <v>5</v>
      </c>
      <c r="BJ2480" s="2">
        <v>46132</v>
      </c>
      <c r="BK2480">
        <v>0</v>
      </c>
      <c r="BL2480" s="3" t="str">
        <f>VLOOKUP(O2480,DropDownList!$H$1:$I$7,2,FALSE)</f>
        <v>2023/24</v>
      </c>
      <c r="BM2480" s="3" t="str">
        <f t="shared" si="38"/>
        <v>PRAS</v>
      </c>
    </row>
    <row r="2481" spans="1:65" x14ac:dyDescent="0.2">
      <c r="A2481">
        <v>2026</v>
      </c>
      <c r="B2481">
        <v>4</v>
      </c>
      <c r="C2481" t="s">
        <v>231</v>
      </c>
      <c r="D2481" t="s">
        <v>241</v>
      </c>
      <c r="E2481" t="s">
        <v>46</v>
      </c>
      <c r="F2481">
        <v>9727</v>
      </c>
      <c r="G2481" t="s">
        <v>158</v>
      </c>
      <c r="H2481" t="s">
        <v>240</v>
      </c>
      <c r="I2481" t="s">
        <v>240</v>
      </c>
      <c r="J2481" s="1">
        <v>46113</v>
      </c>
      <c r="K2481" t="s">
        <v>440</v>
      </c>
      <c r="L2481">
        <v>1</v>
      </c>
      <c r="M2481" t="s">
        <v>441</v>
      </c>
      <c r="N2481" t="s">
        <v>442</v>
      </c>
      <c r="O2481" t="s">
        <v>149</v>
      </c>
      <c r="P2481" t="s">
        <v>160</v>
      </c>
      <c r="Q2481">
        <v>37708.050000000003</v>
      </c>
      <c r="R2481">
        <v>195</v>
      </c>
      <c r="S2481">
        <v>81050</v>
      </c>
      <c r="T2481">
        <v>2170</v>
      </c>
      <c r="U2481">
        <v>122</v>
      </c>
      <c r="V2481">
        <v>70</v>
      </c>
      <c r="W2481">
        <v>16590</v>
      </c>
      <c r="X2481">
        <v>21915</v>
      </c>
      <c r="Y2481">
        <v>0</v>
      </c>
      <c r="Z2481">
        <v>0</v>
      </c>
      <c r="AA2481">
        <v>41171.949999999997</v>
      </c>
      <c r="AB2481">
        <v>3330.05</v>
      </c>
      <c r="AC2481">
        <v>35101.85</v>
      </c>
      <c r="AD2481">
        <v>26</v>
      </c>
      <c r="AE2481">
        <v>44</v>
      </c>
      <c r="AF2481">
        <v>69</v>
      </c>
      <c r="AG2481">
        <v>65</v>
      </c>
      <c r="AH2481">
        <v>3</v>
      </c>
      <c r="AI2481">
        <v>57</v>
      </c>
      <c r="AJ2481">
        <v>0</v>
      </c>
      <c r="AK2481">
        <v>0</v>
      </c>
      <c r="AL2481">
        <v>0</v>
      </c>
      <c r="AM2481">
        <v>0</v>
      </c>
      <c r="AN2481">
        <v>0</v>
      </c>
      <c r="AO2481">
        <v>132</v>
      </c>
      <c r="AP2481">
        <v>328</v>
      </c>
      <c r="AQ2481">
        <v>128</v>
      </c>
      <c r="AR2481">
        <v>0</v>
      </c>
      <c r="AS2481">
        <v>17</v>
      </c>
      <c r="AT2481">
        <v>0</v>
      </c>
      <c r="AU2481">
        <v>5</v>
      </c>
      <c r="AV2481">
        <v>1</v>
      </c>
      <c r="AW2481">
        <v>2</v>
      </c>
      <c r="AX2481">
        <v>0</v>
      </c>
      <c r="AY2481">
        <v>45</v>
      </c>
      <c r="AZ2481">
        <v>70</v>
      </c>
      <c r="BA2481">
        <v>4</v>
      </c>
      <c r="BB2481">
        <v>6</v>
      </c>
      <c r="BC2481">
        <v>1</v>
      </c>
      <c r="BD2481">
        <v>5</v>
      </c>
      <c r="BE2481">
        <v>0</v>
      </c>
      <c r="BF2481">
        <v>192</v>
      </c>
      <c r="BG2481">
        <v>21003</v>
      </c>
      <c r="BH2481">
        <v>1</v>
      </c>
      <c r="BI2481">
        <v>122</v>
      </c>
      <c r="BJ2481" s="2">
        <v>46132</v>
      </c>
      <c r="BK2481">
        <v>0</v>
      </c>
      <c r="BL2481" s="3" t="str">
        <f>VLOOKUP(O2481,DropDownList!$H$1:$I$7,2,FALSE)</f>
        <v>2025/26</v>
      </c>
      <c r="BM2481" s="3" t="str">
        <f t="shared" si="38"/>
        <v>SC COURT</v>
      </c>
    </row>
    <row r="2482" spans="1:65" x14ac:dyDescent="0.2">
      <c r="A2482">
        <v>2026</v>
      </c>
      <c r="B2482">
        <v>4</v>
      </c>
      <c r="C2482" t="s">
        <v>231</v>
      </c>
      <c r="D2482" t="s">
        <v>241</v>
      </c>
      <c r="E2482" t="s">
        <v>46</v>
      </c>
      <c r="F2482">
        <v>9727</v>
      </c>
      <c r="G2482" t="s">
        <v>158</v>
      </c>
      <c r="H2482" t="s">
        <v>240</v>
      </c>
      <c r="I2482" t="s">
        <v>240</v>
      </c>
      <c r="J2482" s="1">
        <v>46113</v>
      </c>
      <c r="K2482" t="s">
        <v>440</v>
      </c>
      <c r="L2482">
        <v>1</v>
      </c>
      <c r="M2482" t="s">
        <v>441</v>
      </c>
      <c r="N2482" t="s">
        <v>442</v>
      </c>
      <c r="O2482" t="s">
        <v>147</v>
      </c>
      <c r="P2482" t="s">
        <v>160</v>
      </c>
      <c r="Q2482">
        <v>49123.19</v>
      </c>
      <c r="R2482">
        <v>363</v>
      </c>
      <c r="S2482">
        <v>183764</v>
      </c>
      <c r="T2482">
        <v>4958.99</v>
      </c>
      <c r="U2482">
        <v>139</v>
      </c>
      <c r="V2482">
        <v>55</v>
      </c>
      <c r="W2482">
        <v>23170.66</v>
      </c>
      <c r="X2482">
        <v>24670.17</v>
      </c>
      <c r="Y2482">
        <v>0</v>
      </c>
      <c r="Z2482">
        <v>0</v>
      </c>
      <c r="AA2482">
        <v>129681.82</v>
      </c>
      <c r="AB2482">
        <v>15525.47</v>
      </c>
      <c r="AC2482">
        <v>108126.35</v>
      </c>
      <c r="AD2482">
        <v>17</v>
      </c>
      <c r="AE2482">
        <v>38</v>
      </c>
      <c r="AF2482">
        <v>207</v>
      </c>
      <c r="AG2482">
        <v>84</v>
      </c>
      <c r="AH2482">
        <v>9</v>
      </c>
      <c r="AI2482">
        <v>55</v>
      </c>
      <c r="AJ2482">
        <v>0</v>
      </c>
      <c r="AK2482">
        <v>0</v>
      </c>
      <c r="AL2482">
        <v>0</v>
      </c>
      <c r="AM2482">
        <v>0</v>
      </c>
      <c r="AN2482">
        <v>0</v>
      </c>
      <c r="AO2482">
        <v>246</v>
      </c>
      <c r="AP2482">
        <v>857</v>
      </c>
      <c r="AQ2482">
        <v>245</v>
      </c>
      <c r="AR2482">
        <v>0</v>
      </c>
      <c r="AS2482">
        <v>74</v>
      </c>
      <c r="AT2482">
        <v>5</v>
      </c>
      <c r="AU2482">
        <v>26</v>
      </c>
      <c r="AV2482">
        <v>9</v>
      </c>
      <c r="AW2482">
        <v>12</v>
      </c>
      <c r="AX2482">
        <v>0</v>
      </c>
      <c r="AY2482">
        <v>116</v>
      </c>
      <c r="AZ2482">
        <v>187</v>
      </c>
      <c r="BA2482">
        <v>75</v>
      </c>
      <c r="BB2482">
        <v>22</v>
      </c>
      <c r="BC2482">
        <v>13</v>
      </c>
      <c r="BD2482">
        <v>10</v>
      </c>
      <c r="BE2482">
        <v>0</v>
      </c>
      <c r="BF2482">
        <v>348</v>
      </c>
      <c r="BG2482">
        <v>19416</v>
      </c>
      <c r="BH2482">
        <v>8</v>
      </c>
      <c r="BI2482">
        <v>137</v>
      </c>
      <c r="BJ2482" s="2">
        <v>46132</v>
      </c>
      <c r="BK2482">
        <v>1</v>
      </c>
      <c r="BL2482" s="3" t="str">
        <f>VLOOKUP(O2482,DropDownList!$H$1:$I$7,2,FALSE)</f>
        <v>2024/25</v>
      </c>
      <c r="BM2482" s="3" t="str">
        <f t="shared" si="38"/>
        <v>SC COURT</v>
      </c>
    </row>
    <row r="2483" spans="1:65" x14ac:dyDescent="0.2">
      <c r="A2483">
        <v>2026</v>
      </c>
      <c r="B2483">
        <v>4</v>
      </c>
      <c r="C2483" t="s">
        <v>231</v>
      </c>
      <c r="D2483" t="s">
        <v>241</v>
      </c>
      <c r="E2483" t="s">
        <v>46</v>
      </c>
      <c r="F2483">
        <v>9727</v>
      </c>
      <c r="G2483" t="s">
        <v>158</v>
      </c>
      <c r="H2483" t="s">
        <v>240</v>
      </c>
      <c r="I2483" t="s">
        <v>240</v>
      </c>
      <c r="J2483" s="1">
        <v>46113</v>
      </c>
      <c r="K2483" t="s">
        <v>440</v>
      </c>
      <c r="L2483">
        <v>1</v>
      </c>
      <c r="M2483" t="s">
        <v>441</v>
      </c>
      <c r="N2483" t="s">
        <v>442</v>
      </c>
      <c r="O2483" t="s">
        <v>156</v>
      </c>
      <c r="P2483" t="s">
        <v>159</v>
      </c>
      <c r="Q2483">
        <v>0</v>
      </c>
      <c r="R2483">
        <v>3</v>
      </c>
      <c r="S2483">
        <v>2921</v>
      </c>
      <c r="T2483">
        <v>111.88</v>
      </c>
      <c r="U2483">
        <v>0</v>
      </c>
      <c r="V2483">
        <v>0</v>
      </c>
      <c r="W2483">
        <v>0</v>
      </c>
      <c r="X2483">
        <v>0</v>
      </c>
      <c r="Y2483">
        <v>0</v>
      </c>
      <c r="Z2483">
        <v>0</v>
      </c>
      <c r="AA2483">
        <v>2809.12</v>
      </c>
      <c r="AB2483">
        <v>0</v>
      </c>
      <c r="AC2483">
        <v>0</v>
      </c>
      <c r="AD2483">
        <v>0</v>
      </c>
      <c r="AE2483">
        <v>0</v>
      </c>
      <c r="AF2483">
        <v>1</v>
      </c>
      <c r="AG2483">
        <v>0</v>
      </c>
      <c r="AH2483">
        <v>0</v>
      </c>
      <c r="AI2483">
        <v>0</v>
      </c>
      <c r="AJ2483">
        <v>0</v>
      </c>
      <c r="AK2483">
        <v>0</v>
      </c>
      <c r="AL2483">
        <v>0</v>
      </c>
      <c r="AM2483">
        <v>0</v>
      </c>
      <c r="AN2483">
        <v>0</v>
      </c>
      <c r="AO2483">
        <v>3</v>
      </c>
      <c r="AP2483">
        <v>3</v>
      </c>
      <c r="AQ2483">
        <v>3</v>
      </c>
      <c r="AR2483">
        <v>0</v>
      </c>
      <c r="AS2483">
        <v>0</v>
      </c>
      <c r="AT2483">
        <v>0</v>
      </c>
      <c r="AU2483">
        <v>0</v>
      </c>
      <c r="AV2483">
        <v>0</v>
      </c>
      <c r="AW2483">
        <v>0</v>
      </c>
      <c r="AX2483">
        <v>0</v>
      </c>
      <c r="AY2483">
        <v>0</v>
      </c>
      <c r="AZ2483">
        <v>0</v>
      </c>
      <c r="BA2483">
        <v>0</v>
      </c>
      <c r="BB2483">
        <v>0</v>
      </c>
      <c r="BC2483">
        <v>0</v>
      </c>
      <c r="BD2483">
        <v>0</v>
      </c>
      <c r="BE2483">
        <v>0</v>
      </c>
      <c r="BF2483">
        <v>0</v>
      </c>
      <c r="BG2483">
        <v>0</v>
      </c>
      <c r="BH2483">
        <v>2</v>
      </c>
      <c r="BI2483">
        <v>0</v>
      </c>
      <c r="BJ2483" s="2">
        <v>46132</v>
      </c>
      <c r="BK2483">
        <v>0</v>
      </c>
      <c r="BL2483" s="3" t="str">
        <f>VLOOKUP(O2483,DropDownList!$H$1:$I$7,2,FALSE)</f>
        <v>2023/24</v>
      </c>
      <c r="BM2483" s="3" t="str">
        <f t="shared" si="38"/>
        <v>CONF</v>
      </c>
    </row>
    <row r="2484" spans="1:65" x14ac:dyDescent="0.2">
      <c r="A2484">
        <v>2026</v>
      </c>
      <c r="B2484">
        <v>4</v>
      </c>
      <c r="C2484" t="s">
        <v>231</v>
      </c>
      <c r="D2484" t="s">
        <v>241</v>
      </c>
      <c r="E2484" t="s">
        <v>46</v>
      </c>
      <c r="F2484">
        <v>9727</v>
      </c>
      <c r="G2484" t="s">
        <v>158</v>
      </c>
      <c r="H2484" t="s">
        <v>240</v>
      </c>
      <c r="I2484" t="s">
        <v>240</v>
      </c>
      <c r="J2484" s="1">
        <v>46113</v>
      </c>
      <c r="K2484" t="s">
        <v>440</v>
      </c>
      <c r="L2484">
        <v>1</v>
      </c>
      <c r="M2484" t="s">
        <v>441</v>
      </c>
      <c r="N2484" t="s">
        <v>442</v>
      </c>
      <c r="O2484" t="s">
        <v>149</v>
      </c>
      <c r="P2484" t="s">
        <v>161</v>
      </c>
      <c r="Q2484">
        <v>1149.95</v>
      </c>
      <c r="R2484">
        <v>188</v>
      </c>
      <c r="S2484">
        <v>3980</v>
      </c>
      <c r="T2484">
        <v>100</v>
      </c>
      <c r="U2484">
        <v>118</v>
      </c>
      <c r="V2484">
        <v>28</v>
      </c>
      <c r="W2484">
        <v>560</v>
      </c>
      <c r="X2484">
        <v>560</v>
      </c>
      <c r="Y2484">
        <v>0</v>
      </c>
      <c r="Z2484">
        <v>0</v>
      </c>
      <c r="AA2484">
        <v>2730.05</v>
      </c>
      <c r="AB2484">
        <v>0</v>
      </c>
      <c r="AC2484">
        <v>0</v>
      </c>
      <c r="AD2484">
        <v>28</v>
      </c>
      <c r="AE2484">
        <v>0</v>
      </c>
      <c r="AF2484">
        <v>125</v>
      </c>
      <c r="AG2484">
        <v>1</v>
      </c>
      <c r="AH2484">
        <v>3</v>
      </c>
      <c r="AI2484">
        <v>59</v>
      </c>
      <c r="AJ2484">
        <v>0</v>
      </c>
      <c r="AK2484">
        <v>0</v>
      </c>
      <c r="AL2484">
        <v>0</v>
      </c>
      <c r="AM2484">
        <v>0</v>
      </c>
      <c r="AN2484">
        <v>0</v>
      </c>
      <c r="AO2484">
        <v>126</v>
      </c>
      <c r="AP2484">
        <v>316</v>
      </c>
      <c r="AQ2484">
        <v>123</v>
      </c>
      <c r="AR2484">
        <v>0</v>
      </c>
      <c r="AS2484">
        <v>16</v>
      </c>
      <c r="AT2484">
        <v>0</v>
      </c>
      <c r="AU2484">
        <v>5</v>
      </c>
      <c r="AV2484">
        <v>1</v>
      </c>
      <c r="AW2484">
        <v>2</v>
      </c>
      <c r="AX2484">
        <v>0</v>
      </c>
      <c r="AY2484">
        <v>43</v>
      </c>
      <c r="AZ2484">
        <v>67</v>
      </c>
      <c r="BA2484">
        <v>4</v>
      </c>
      <c r="BB2484">
        <v>6</v>
      </c>
      <c r="BC2484">
        <v>1</v>
      </c>
      <c r="BD2484">
        <v>5</v>
      </c>
      <c r="BE2484">
        <v>0</v>
      </c>
      <c r="BF2484">
        <v>185</v>
      </c>
      <c r="BG2484">
        <v>1140</v>
      </c>
      <c r="BH2484">
        <v>0</v>
      </c>
      <c r="BI2484">
        <v>118</v>
      </c>
      <c r="BJ2484" s="2">
        <v>46132</v>
      </c>
      <c r="BK2484">
        <v>0</v>
      </c>
      <c r="BL2484" s="3" t="str">
        <f>VLOOKUP(O2484,DropDownList!$H$1:$I$7,2,FALSE)</f>
        <v>2025/26</v>
      </c>
      <c r="BM2484" s="3" t="str">
        <f t="shared" si="38"/>
        <v>VSUR</v>
      </c>
    </row>
    <row r="2485" spans="1:65" x14ac:dyDescent="0.2">
      <c r="A2485">
        <v>2026</v>
      </c>
      <c r="B2485">
        <v>4</v>
      </c>
      <c r="C2485" t="s">
        <v>231</v>
      </c>
      <c r="D2485" t="s">
        <v>241</v>
      </c>
      <c r="E2485" t="s">
        <v>46</v>
      </c>
      <c r="F2485">
        <v>9727</v>
      </c>
      <c r="G2485" t="s">
        <v>158</v>
      </c>
      <c r="H2485" t="s">
        <v>240</v>
      </c>
      <c r="I2485" t="s">
        <v>240</v>
      </c>
      <c r="J2485" s="1">
        <v>46113</v>
      </c>
      <c r="K2485" t="s">
        <v>440</v>
      </c>
      <c r="L2485">
        <v>1</v>
      </c>
      <c r="M2485" t="s">
        <v>441</v>
      </c>
      <c r="N2485" t="s">
        <v>442</v>
      </c>
      <c r="O2485" t="s">
        <v>155</v>
      </c>
      <c r="P2485" t="s">
        <v>161</v>
      </c>
      <c r="Q2485">
        <v>456.56</v>
      </c>
      <c r="R2485">
        <v>366</v>
      </c>
      <c r="S2485">
        <v>8415</v>
      </c>
      <c r="T2485">
        <v>361.56</v>
      </c>
      <c r="U2485">
        <v>69</v>
      </c>
      <c r="V2485">
        <v>12</v>
      </c>
      <c r="W2485">
        <v>305</v>
      </c>
      <c r="X2485">
        <v>305</v>
      </c>
      <c r="Y2485">
        <v>0</v>
      </c>
      <c r="Z2485">
        <v>0</v>
      </c>
      <c r="AA2485">
        <v>7596.88</v>
      </c>
      <c r="AB2485">
        <v>0</v>
      </c>
      <c r="AC2485">
        <v>0</v>
      </c>
      <c r="AD2485">
        <v>12</v>
      </c>
      <c r="AE2485">
        <v>0</v>
      </c>
      <c r="AF2485">
        <v>327</v>
      </c>
      <c r="AG2485">
        <v>1</v>
      </c>
      <c r="AH2485">
        <v>15</v>
      </c>
      <c r="AI2485">
        <v>22</v>
      </c>
      <c r="AJ2485">
        <v>0</v>
      </c>
      <c r="AK2485">
        <v>0</v>
      </c>
      <c r="AL2485">
        <v>0</v>
      </c>
      <c r="AM2485">
        <v>0</v>
      </c>
      <c r="AN2485">
        <v>0</v>
      </c>
      <c r="AO2485">
        <v>249</v>
      </c>
      <c r="AP2485">
        <v>1147</v>
      </c>
      <c r="AQ2485">
        <v>265</v>
      </c>
      <c r="AR2485">
        <v>0</v>
      </c>
      <c r="AS2485">
        <v>141</v>
      </c>
      <c r="AT2485">
        <v>17</v>
      </c>
      <c r="AU2485">
        <v>22</v>
      </c>
      <c r="AV2485">
        <v>6</v>
      </c>
      <c r="AW2485">
        <v>14</v>
      </c>
      <c r="AX2485">
        <v>0</v>
      </c>
      <c r="AY2485">
        <v>180</v>
      </c>
      <c r="AZ2485">
        <v>251</v>
      </c>
      <c r="BA2485">
        <v>136</v>
      </c>
      <c r="BB2485">
        <v>27</v>
      </c>
      <c r="BC2485">
        <v>12</v>
      </c>
      <c r="BD2485">
        <v>13</v>
      </c>
      <c r="BE2485">
        <v>0</v>
      </c>
      <c r="BF2485">
        <v>350</v>
      </c>
      <c r="BG2485">
        <v>455</v>
      </c>
      <c r="BH2485">
        <v>1</v>
      </c>
      <c r="BI2485">
        <v>66</v>
      </c>
      <c r="BJ2485" s="2">
        <v>46132</v>
      </c>
      <c r="BK2485">
        <v>2</v>
      </c>
      <c r="BL2485" s="3" t="str">
        <f>VLOOKUP(O2485,DropDownList!$H$1:$I$7,2,FALSE)</f>
        <v>2022/23</v>
      </c>
      <c r="BM2485" s="3" t="str">
        <f t="shared" si="38"/>
        <v>VSUR</v>
      </c>
    </row>
    <row r="2486" spans="1:65" x14ac:dyDescent="0.2">
      <c r="A2486">
        <v>2026</v>
      </c>
      <c r="B2486">
        <v>4</v>
      </c>
      <c r="C2486" t="s">
        <v>231</v>
      </c>
      <c r="D2486" t="s">
        <v>241</v>
      </c>
      <c r="E2486" t="s">
        <v>46</v>
      </c>
      <c r="F2486">
        <v>9727</v>
      </c>
      <c r="G2486" t="s">
        <v>158</v>
      </c>
      <c r="H2486" t="s">
        <v>240</v>
      </c>
      <c r="I2486" t="s">
        <v>240</v>
      </c>
      <c r="J2486" s="1">
        <v>46113</v>
      </c>
      <c r="K2486" t="s">
        <v>440</v>
      </c>
      <c r="L2486">
        <v>1</v>
      </c>
      <c r="M2486" t="s">
        <v>441</v>
      </c>
      <c r="N2486" t="s">
        <v>442</v>
      </c>
      <c r="O2486" t="s">
        <v>155</v>
      </c>
      <c r="P2486" t="s">
        <v>160</v>
      </c>
      <c r="Q2486">
        <v>23118.06</v>
      </c>
      <c r="R2486">
        <v>407</v>
      </c>
      <c r="S2486">
        <v>190879.5</v>
      </c>
      <c r="T2486">
        <v>8717.42</v>
      </c>
      <c r="U2486">
        <v>74</v>
      </c>
      <c r="V2486">
        <v>24</v>
      </c>
      <c r="W2486">
        <v>8898.74</v>
      </c>
      <c r="X2486">
        <v>11518.42</v>
      </c>
      <c r="Y2486">
        <v>0</v>
      </c>
      <c r="Z2486">
        <v>0</v>
      </c>
      <c r="AA2486">
        <v>159044.01999999999</v>
      </c>
      <c r="AB2486">
        <v>18006.3</v>
      </c>
      <c r="AC2486">
        <v>133400.84</v>
      </c>
      <c r="AD2486">
        <v>11</v>
      </c>
      <c r="AE2486">
        <v>13</v>
      </c>
      <c r="AF2486">
        <v>304</v>
      </c>
      <c r="AG2486">
        <v>53</v>
      </c>
      <c r="AH2486">
        <v>17</v>
      </c>
      <c r="AI2486">
        <v>21</v>
      </c>
      <c r="AJ2486">
        <v>0</v>
      </c>
      <c r="AK2486">
        <v>0</v>
      </c>
      <c r="AL2486">
        <v>0</v>
      </c>
      <c r="AM2486">
        <v>0</v>
      </c>
      <c r="AN2486">
        <v>0</v>
      </c>
      <c r="AO2486">
        <v>278</v>
      </c>
      <c r="AP2486">
        <v>1251</v>
      </c>
      <c r="AQ2486">
        <v>291</v>
      </c>
      <c r="AR2486">
        <v>1</v>
      </c>
      <c r="AS2486">
        <v>149</v>
      </c>
      <c r="AT2486">
        <v>17</v>
      </c>
      <c r="AU2486">
        <v>23</v>
      </c>
      <c r="AV2486">
        <v>6</v>
      </c>
      <c r="AW2486">
        <v>17</v>
      </c>
      <c r="AX2486">
        <v>0</v>
      </c>
      <c r="AY2486">
        <v>202</v>
      </c>
      <c r="AZ2486">
        <v>273</v>
      </c>
      <c r="BA2486">
        <v>147</v>
      </c>
      <c r="BB2486">
        <v>31</v>
      </c>
      <c r="BC2486">
        <v>14</v>
      </c>
      <c r="BD2486">
        <v>13</v>
      </c>
      <c r="BE2486">
        <v>0</v>
      </c>
      <c r="BF2486">
        <v>387</v>
      </c>
      <c r="BG2486">
        <v>8840</v>
      </c>
      <c r="BH2486">
        <v>12</v>
      </c>
      <c r="BI2486">
        <v>71</v>
      </c>
      <c r="BJ2486" s="2">
        <v>46132</v>
      </c>
      <c r="BK2486">
        <v>2</v>
      </c>
      <c r="BL2486" s="3" t="str">
        <f>VLOOKUP(O2486,DropDownList!$H$1:$I$7,2,FALSE)</f>
        <v>2022/23</v>
      </c>
      <c r="BM2486" s="3" t="str">
        <f t="shared" si="38"/>
        <v>SC COURT</v>
      </c>
    </row>
    <row r="2487" spans="1:65" x14ac:dyDescent="0.2">
      <c r="A2487">
        <v>2026</v>
      </c>
      <c r="B2487">
        <v>4</v>
      </c>
      <c r="C2487" t="s">
        <v>231</v>
      </c>
      <c r="D2487" t="s">
        <v>241</v>
      </c>
      <c r="E2487" t="s">
        <v>46</v>
      </c>
      <c r="F2487">
        <v>9727</v>
      </c>
      <c r="G2487" t="s">
        <v>158</v>
      </c>
      <c r="H2487" t="s">
        <v>240</v>
      </c>
      <c r="I2487" t="s">
        <v>240</v>
      </c>
      <c r="J2487" s="1">
        <v>46113</v>
      </c>
      <c r="K2487" t="s">
        <v>440</v>
      </c>
      <c r="L2487">
        <v>1</v>
      </c>
      <c r="M2487" t="s">
        <v>441</v>
      </c>
      <c r="N2487" t="s">
        <v>442</v>
      </c>
      <c r="O2487" t="s">
        <v>149</v>
      </c>
      <c r="P2487" t="s">
        <v>159</v>
      </c>
      <c r="Q2487">
        <v>6732.93</v>
      </c>
      <c r="R2487">
        <v>4</v>
      </c>
      <c r="S2487">
        <v>42981.120000000003</v>
      </c>
      <c r="T2487">
        <v>0</v>
      </c>
      <c r="U2487">
        <v>3</v>
      </c>
      <c r="V2487">
        <v>1</v>
      </c>
      <c r="W2487">
        <v>1880</v>
      </c>
      <c r="X2487">
        <v>1880</v>
      </c>
      <c r="Y2487">
        <v>0</v>
      </c>
      <c r="Z2487">
        <v>0</v>
      </c>
      <c r="AA2487">
        <v>36248.19</v>
      </c>
      <c r="AB2487">
        <v>0</v>
      </c>
      <c r="AC2487">
        <v>0</v>
      </c>
      <c r="AD2487">
        <v>1</v>
      </c>
      <c r="AE2487">
        <v>0</v>
      </c>
      <c r="AF2487">
        <v>1</v>
      </c>
      <c r="AG2487">
        <v>1</v>
      </c>
      <c r="AH2487">
        <v>0</v>
      </c>
      <c r="AI2487">
        <v>2</v>
      </c>
      <c r="AJ2487">
        <v>0</v>
      </c>
      <c r="AK2487">
        <v>0</v>
      </c>
      <c r="AL2487">
        <v>0</v>
      </c>
      <c r="AM2487">
        <v>0</v>
      </c>
      <c r="AN2487">
        <v>0</v>
      </c>
      <c r="AO2487">
        <v>1</v>
      </c>
      <c r="AP2487">
        <v>1</v>
      </c>
      <c r="AQ2487">
        <v>1</v>
      </c>
      <c r="AR2487">
        <v>0</v>
      </c>
      <c r="AS2487">
        <v>0</v>
      </c>
      <c r="AT2487">
        <v>0</v>
      </c>
      <c r="AU2487">
        <v>0</v>
      </c>
      <c r="AV2487">
        <v>0</v>
      </c>
      <c r="AW2487">
        <v>0</v>
      </c>
      <c r="AX2487">
        <v>0</v>
      </c>
      <c r="AY2487">
        <v>0</v>
      </c>
      <c r="AZ2487">
        <v>0</v>
      </c>
      <c r="BA2487">
        <v>0</v>
      </c>
      <c r="BB2487">
        <v>0</v>
      </c>
      <c r="BC2487">
        <v>0</v>
      </c>
      <c r="BD2487">
        <v>0</v>
      </c>
      <c r="BE2487">
        <v>0</v>
      </c>
      <c r="BF2487">
        <v>0</v>
      </c>
      <c r="BG2487">
        <v>2970</v>
      </c>
      <c r="BH2487">
        <v>0</v>
      </c>
      <c r="BI2487">
        <v>0</v>
      </c>
      <c r="BJ2487" s="2">
        <v>46132</v>
      </c>
      <c r="BK2487">
        <v>0</v>
      </c>
      <c r="BL2487" s="3" t="str">
        <f>VLOOKUP(O2487,DropDownList!$H$1:$I$7,2,FALSE)</f>
        <v>2025/26</v>
      </c>
      <c r="BM2487" s="3" t="str">
        <f t="shared" si="38"/>
        <v>CONF</v>
      </c>
    </row>
    <row r="2488" spans="1:65" x14ac:dyDescent="0.2">
      <c r="A2488">
        <v>2026</v>
      </c>
      <c r="B2488">
        <v>4</v>
      </c>
      <c r="C2488" t="s">
        <v>231</v>
      </c>
      <c r="D2488" t="s">
        <v>241</v>
      </c>
      <c r="E2488" t="s">
        <v>46</v>
      </c>
      <c r="F2488">
        <v>9727</v>
      </c>
      <c r="G2488" t="s">
        <v>158</v>
      </c>
      <c r="H2488" t="s">
        <v>240</v>
      </c>
      <c r="I2488" t="s">
        <v>240</v>
      </c>
      <c r="J2488" s="1">
        <v>46113</v>
      </c>
      <c r="K2488" t="s">
        <v>440</v>
      </c>
      <c r="L2488">
        <v>1</v>
      </c>
      <c r="M2488" t="s">
        <v>441</v>
      </c>
      <c r="N2488" t="s">
        <v>442</v>
      </c>
      <c r="O2488" t="s">
        <v>156</v>
      </c>
      <c r="P2488" t="s">
        <v>160</v>
      </c>
      <c r="Q2488">
        <v>30349.01</v>
      </c>
      <c r="R2488">
        <v>327</v>
      </c>
      <c r="S2488">
        <v>159162</v>
      </c>
      <c r="T2488">
        <v>14189.94</v>
      </c>
      <c r="U2488">
        <v>96</v>
      </c>
      <c r="V2488">
        <v>32</v>
      </c>
      <c r="W2488">
        <v>12223.65</v>
      </c>
      <c r="X2488">
        <v>12533.65</v>
      </c>
      <c r="Y2488">
        <v>0</v>
      </c>
      <c r="Z2488">
        <v>0</v>
      </c>
      <c r="AA2488">
        <v>114623.05</v>
      </c>
      <c r="AB2488">
        <v>11330.16</v>
      </c>
      <c r="AC2488">
        <v>96996.89</v>
      </c>
      <c r="AD2488">
        <v>13</v>
      </c>
      <c r="AE2488">
        <v>19</v>
      </c>
      <c r="AF2488">
        <v>204</v>
      </c>
      <c r="AG2488">
        <v>66</v>
      </c>
      <c r="AH2488">
        <v>21</v>
      </c>
      <c r="AI2488">
        <v>30</v>
      </c>
      <c r="AJ2488">
        <v>0</v>
      </c>
      <c r="AK2488">
        <v>0</v>
      </c>
      <c r="AL2488">
        <v>0</v>
      </c>
      <c r="AM2488">
        <v>0</v>
      </c>
      <c r="AN2488">
        <v>0</v>
      </c>
      <c r="AO2488">
        <v>222</v>
      </c>
      <c r="AP2488">
        <v>878</v>
      </c>
      <c r="AQ2488">
        <v>209</v>
      </c>
      <c r="AR2488">
        <v>0</v>
      </c>
      <c r="AS2488">
        <v>99</v>
      </c>
      <c r="AT2488">
        <v>6</v>
      </c>
      <c r="AU2488">
        <v>15</v>
      </c>
      <c r="AV2488">
        <v>9</v>
      </c>
      <c r="AW2488">
        <v>21</v>
      </c>
      <c r="AX2488">
        <v>0</v>
      </c>
      <c r="AY2488">
        <v>131</v>
      </c>
      <c r="AZ2488">
        <v>193</v>
      </c>
      <c r="BA2488">
        <v>96</v>
      </c>
      <c r="BB2488">
        <v>22</v>
      </c>
      <c r="BC2488">
        <v>13</v>
      </c>
      <c r="BD2488">
        <v>7</v>
      </c>
      <c r="BE2488">
        <v>0</v>
      </c>
      <c r="BF2488">
        <v>306</v>
      </c>
      <c r="BG2488">
        <v>11819</v>
      </c>
      <c r="BH2488">
        <v>6</v>
      </c>
      <c r="BI2488">
        <v>95</v>
      </c>
      <c r="BJ2488" s="2">
        <v>46132</v>
      </c>
      <c r="BK2488">
        <v>0</v>
      </c>
      <c r="BL2488" s="3" t="str">
        <f>VLOOKUP(O2488,DropDownList!$H$1:$I$7,2,FALSE)</f>
        <v>2023/24</v>
      </c>
      <c r="BM2488" s="3" t="str">
        <f t="shared" si="38"/>
        <v>SC COURT</v>
      </c>
    </row>
    <row r="2489" spans="1:65" x14ac:dyDescent="0.2">
      <c r="A2489">
        <v>2026</v>
      </c>
      <c r="B2489">
        <v>4</v>
      </c>
      <c r="C2489" t="s">
        <v>231</v>
      </c>
      <c r="D2489" t="s">
        <v>241</v>
      </c>
      <c r="E2489" t="s">
        <v>46</v>
      </c>
      <c r="F2489">
        <v>9727</v>
      </c>
      <c r="G2489" t="s">
        <v>158</v>
      </c>
      <c r="H2489" t="s">
        <v>240</v>
      </c>
      <c r="I2489" t="s">
        <v>240</v>
      </c>
      <c r="J2489" s="1">
        <v>46113</v>
      </c>
      <c r="K2489" t="s">
        <v>440</v>
      </c>
      <c r="L2489">
        <v>1</v>
      </c>
      <c r="M2489" t="s">
        <v>441</v>
      </c>
      <c r="N2489" t="s">
        <v>442</v>
      </c>
      <c r="O2489" t="s">
        <v>147</v>
      </c>
      <c r="P2489" t="s">
        <v>161</v>
      </c>
      <c r="Q2489">
        <v>1095</v>
      </c>
      <c r="R2489">
        <v>338</v>
      </c>
      <c r="S2489">
        <v>7265</v>
      </c>
      <c r="T2489">
        <v>140</v>
      </c>
      <c r="U2489">
        <v>131</v>
      </c>
      <c r="V2489">
        <v>16</v>
      </c>
      <c r="W2489">
        <v>260</v>
      </c>
      <c r="X2489">
        <v>260</v>
      </c>
      <c r="Y2489">
        <v>0</v>
      </c>
      <c r="Z2489">
        <v>0</v>
      </c>
      <c r="AA2489">
        <v>6030</v>
      </c>
      <c r="AB2489">
        <v>0</v>
      </c>
      <c r="AC2489">
        <v>0</v>
      </c>
      <c r="AD2489">
        <v>16</v>
      </c>
      <c r="AE2489">
        <v>0</v>
      </c>
      <c r="AF2489">
        <v>273</v>
      </c>
      <c r="AG2489">
        <v>2</v>
      </c>
      <c r="AH2489">
        <v>9</v>
      </c>
      <c r="AI2489">
        <v>54</v>
      </c>
      <c r="AJ2489">
        <v>0</v>
      </c>
      <c r="AK2489">
        <v>0</v>
      </c>
      <c r="AL2489">
        <v>0</v>
      </c>
      <c r="AM2489">
        <v>0</v>
      </c>
      <c r="AN2489">
        <v>0</v>
      </c>
      <c r="AO2489">
        <v>231</v>
      </c>
      <c r="AP2489">
        <v>791</v>
      </c>
      <c r="AQ2489">
        <v>230</v>
      </c>
      <c r="AR2489">
        <v>0</v>
      </c>
      <c r="AS2489">
        <v>65</v>
      </c>
      <c r="AT2489">
        <v>5</v>
      </c>
      <c r="AU2489">
        <v>24</v>
      </c>
      <c r="AV2489">
        <v>8</v>
      </c>
      <c r="AW2489">
        <v>11</v>
      </c>
      <c r="AX2489">
        <v>0</v>
      </c>
      <c r="AY2489">
        <v>109</v>
      </c>
      <c r="AZ2489">
        <v>173</v>
      </c>
      <c r="BA2489">
        <v>70</v>
      </c>
      <c r="BB2489">
        <v>18</v>
      </c>
      <c r="BC2489">
        <v>12</v>
      </c>
      <c r="BD2489">
        <v>10</v>
      </c>
      <c r="BE2489">
        <v>0</v>
      </c>
      <c r="BF2489">
        <v>325</v>
      </c>
      <c r="BG2489">
        <v>1075</v>
      </c>
      <c r="BH2489">
        <v>0</v>
      </c>
      <c r="BI2489">
        <v>129</v>
      </c>
      <c r="BJ2489" s="2">
        <v>46132</v>
      </c>
      <c r="BK2489">
        <v>1</v>
      </c>
      <c r="BL2489" s="3" t="str">
        <f>VLOOKUP(O2489,DropDownList!$H$1:$I$7,2,FALSE)</f>
        <v>2024/25</v>
      </c>
      <c r="BM2489" s="3" t="str">
        <f t="shared" si="38"/>
        <v>VSUR</v>
      </c>
    </row>
    <row r="2490" spans="1:65" x14ac:dyDescent="0.2">
      <c r="A2490">
        <v>2026</v>
      </c>
      <c r="B2490">
        <v>4</v>
      </c>
      <c r="C2490" t="s">
        <v>231</v>
      </c>
      <c r="D2490" t="s">
        <v>241</v>
      </c>
      <c r="E2490" t="s">
        <v>46</v>
      </c>
      <c r="F2490">
        <v>9727</v>
      </c>
      <c r="G2490" t="s">
        <v>158</v>
      </c>
      <c r="H2490" t="s">
        <v>240</v>
      </c>
      <c r="I2490" t="s">
        <v>240</v>
      </c>
      <c r="J2490" s="1">
        <v>46113</v>
      </c>
      <c r="K2490" t="s">
        <v>440</v>
      </c>
      <c r="L2490">
        <v>1</v>
      </c>
      <c r="M2490" t="s">
        <v>441</v>
      </c>
      <c r="N2490" t="s">
        <v>442</v>
      </c>
      <c r="O2490" t="s">
        <v>147</v>
      </c>
      <c r="P2490" t="s">
        <v>159</v>
      </c>
      <c r="Q2490">
        <v>0</v>
      </c>
      <c r="R2490">
        <v>1</v>
      </c>
      <c r="S2490">
        <v>2460</v>
      </c>
      <c r="T2490">
        <v>0</v>
      </c>
      <c r="U2490">
        <v>0</v>
      </c>
      <c r="V2490">
        <v>0</v>
      </c>
      <c r="W2490">
        <v>0</v>
      </c>
      <c r="X2490">
        <v>0</v>
      </c>
      <c r="Y2490">
        <v>0</v>
      </c>
      <c r="Z2490">
        <v>0</v>
      </c>
      <c r="AA2490">
        <v>2460</v>
      </c>
      <c r="AB2490">
        <v>0</v>
      </c>
      <c r="AC2490">
        <v>0</v>
      </c>
      <c r="AD2490">
        <v>0</v>
      </c>
      <c r="AE2490">
        <v>0</v>
      </c>
      <c r="AF2490">
        <v>1</v>
      </c>
      <c r="AG2490">
        <v>0</v>
      </c>
      <c r="AH2490">
        <v>0</v>
      </c>
      <c r="AI2490">
        <v>0</v>
      </c>
      <c r="AJ2490">
        <v>0</v>
      </c>
      <c r="AK2490">
        <v>0</v>
      </c>
      <c r="AL2490">
        <v>0</v>
      </c>
      <c r="AM2490">
        <v>0</v>
      </c>
      <c r="AN2490">
        <v>0</v>
      </c>
      <c r="AO2490">
        <v>0</v>
      </c>
      <c r="AP2490">
        <v>0</v>
      </c>
      <c r="AQ2490">
        <v>0</v>
      </c>
      <c r="AR2490">
        <v>0</v>
      </c>
      <c r="AS2490">
        <v>0</v>
      </c>
      <c r="AT2490">
        <v>0</v>
      </c>
      <c r="AU2490">
        <v>0</v>
      </c>
      <c r="AV2490">
        <v>0</v>
      </c>
      <c r="AW2490">
        <v>0</v>
      </c>
      <c r="AX2490">
        <v>0</v>
      </c>
      <c r="AY2490">
        <v>0</v>
      </c>
      <c r="AZ2490">
        <v>0</v>
      </c>
      <c r="BA2490">
        <v>0</v>
      </c>
      <c r="BB2490">
        <v>0</v>
      </c>
      <c r="BC2490">
        <v>0</v>
      </c>
      <c r="BD2490">
        <v>0</v>
      </c>
      <c r="BE2490">
        <v>0</v>
      </c>
      <c r="BF2490">
        <v>0</v>
      </c>
      <c r="BG2490">
        <v>0</v>
      </c>
      <c r="BH2490">
        <v>0</v>
      </c>
      <c r="BI2490">
        <v>0</v>
      </c>
      <c r="BJ2490" s="2">
        <v>46132</v>
      </c>
      <c r="BK2490">
        <v>0</v>
      </c>
      <c r="BL2490" s="3" t="str">
        <f>VLOOKUP(O2490,DropDownList!$H$1:$I$7,2,FALSE)</f>
        <v>2024/25</v>
      </c>
      <c r="BM2490" s="3" t="str">
        <f t="shared" si="38"/>
        <v>CONF</v>
      </c>
    </row>
    <row r="2491" spans="1:65" x14ac:dyDescent="0.2">
      <c r="A2491">
        <v>2026</v>
      </c>
      <c r="B2491">
        <v>4</v>
      </c>
      <c r="C2491" t="s">
        <v>231</v>
      </c>
      <c r="D2491" t="s">
        <v>241</v>
      </c>
      <c r="E2491" t="s">
        <v>46</v>
      </c>
      <c r="F2491">
        <v>9727</v>
      </c>
      <c r="G2491" t="s">
        <v>158</v>
      </c>
      <c r="H2491" t="s">
        <v>240</v>
      </c>
      <c r="I2491" t="s">
        <v>240</v>
      </c>
      <c r="J2491" s="1">
        <v>46113</v>
      </c>
      <c r="K2491" t="s">
        <v>440</v>
      </c>
      <c r="L2491">
        <v>1</v>
      </c>
      <c r="M2491" t="s">
        <v>441</v>
      </c>
      <c r="N2491" t="s">
        <v>442</v>
      </c>
      <c r="O2491" t="s">
        <v>156</v>
      </c>
      <c r="P2491" t="s">
        <v>161</v>
      </c>
      <c r="Q2491">
        <v>679</v>
      </c>
      <c r="R2491">
        <v>313</v>
      </c>
      <c r="S2491">
        <v>7410</v>
      </c>
      <c r="T2491">
        <v>535</v>
      </c>
      <c r="U2491">
        <v>91</v>
      </c>
      <c r="V2491">
        <v>14</v>
      </c>
      <c r="W2491">
        <v>329</v>
      </c>
      <c r="X2491">
        <v>329</v>
      </c>
      <c r="Y2491">
        <v>0</v>
      </c>
      <c r="Z2491">
        <v>0</v>
      </c>
      <c r="AA2491">
        <v>6196</v>
      </c>
      <c r="AB2491">
        <v>0</v>
      </c>
      <c r="AC2491">
        <v>0</v>
      </c>
      <c r="AD2491">
        <v>13</v>
      </c>
      <c r="AE2491">
        <v>1</v>
      </c>
      <c r="AF2491">
        <v>259</v>
      </c>
      <c r="AG2491">
        <v>1</v>
      </c>
      <c r="AH2491">
        <v>20</v>
      </c>
      <c r="AI2491">
        <v>33</v>
      </c>
      <c r="AJ2491">
        <v>0</v>
      </c>
      <c r="AK2491">
        <v>0</v>
      </c>
      <c r="AL2491">
        <v>0</v>
      </c>
      <c r="AM2491">
        <v>0</v>
      </c>
      <c r="AN2491">
        <v>0</v>
      </c>
      <c r="AO2491">
        <v>210</v>
      </c>
      <c r="AP2491">
        <v>885</v>
      </c>
      <c r="AQ2491">
        <v>207</v>
      </c>
      <c r="AR2491">
        <v>0</v>
      </c>
      <c r="AS2491">
        <v>100</v>
      </c>
      <c r="AT2491">
        <v>5</v>
      </c>
      <c r="AU2491">
        <v>15</v>
      </c>
      <c r="AV2491">
        <v>9</v>
      </c>
      <c r="AW2491">
        <v>20</v>
      </c>
      <c r="AX2491">
        <v>0</v>
      </c>
      <c r="AY2491">
        <v>134</v>
      </c>
      <c r="AZ2491">
        <v>196</v>
      </c>
      <c r="BA2491">
        <v>98</v>
      </c>
      <c r="BB2491">
        <v>22</v>
      </c>
      <c r="BC2491">
        <v>13</v>
      </c>
      <c r="BD2491">
        <v>6</v>
      </c>
      <c r="BE2491">
        <v>0</v>
      </c>
      <c r="BF2491">
        <v>293</v>
      </c>
      <c r="BG2491">
        <v>670</v>
      </c>
      <c r="BH2491">
        <v>0</v>
      </c>
      <c r="BI2491">
        <v>90</v>
      </c>
      <c r="BJ2491" s="2">
        <v>46132</v>
      </c>
      <c r="BK2491">
        <v>0</v>
      </c>
      <c r="BL2491" s="3" t="str">
        <f>VLOOKUP(O2491,DropDownList!$H$1:$I$7,2,FALSE)</f>
        <v>2023/24</v>
      </c>
      <c r="BM2491" s="3" t="str">
        <f t="shared" si="38"/>
        <v>VSUR</v>
      </c>
    </row>
    <row r="2492" spans="1:65" x14ac:dyDescent="0.2">
      <c r="A2492">
        <v>2026</v>
      </c>
      <c r="B2492">
        <v>4</v>
      </c>
      <c r="C2492" t="s">
        <v>231</v>
      </c>
      <c r="D2492" t="s">
        <v>242</v>
      </c>
      <c r="E2492" t="s">
        <v>47</v>
      </c>
      <c r="F2492">
        <v>9282</v>
      </c>
      <c r="G2492" t="s">
        <v>141</v>
      </c>
      <c r="H2492" t="s">
        <v>233</v>
      </c>
      <c r="I2492" t="s">
        <v>234</v>
      </c>
      <c r="J2492" s="1">
        <v>46113</v>
      </c>
      <c r="K2492" t="s">
        <v>440</v>
      </c>
      <c r="L2492">
        <v>1</v>
      </c>
      <c r="M2492" t="s">
        <v>441</v>
      </c>
      <c r="N2492" t="s">
        <v>442</v>
      </c>
      <c r="O2492" t="s">
        <v>155</v>
      </c>
      <c r="P2492" t="s">
        <v>148</v>
      </c>
      <c r="Q2492">
        <v>0</v>
      </c>
      <c r="R2492">
        <v>8</v>
      </c>
      <c r="S2492">
        <v>480</v>
      </c>
      <c r="T2492">
        <v>0</v>
      </c>
      <c r="U2492">
        <v>0</v>
      </c>
      <c r="V2492">
        <v>0</v>
      </c>
      <c r="W2492">
        <v>0</v>
      </c>
      <c r="X2492">
        <v>0</v>
      </c>
      <c r="Y2492">
        <v>0</v>
      </c>
      <c r="Z2492">
        <v>0</v>
      </c>
      <c r="AA2492">
        <v>480</v>
      </c>
      <c r="AB2492">
        <v>0</v>
      </c>
      <c r="AC2492">
        <v>480</v>
      </c>
      <c r="AD2492">
        <v>0</v>
      </c>
      <c r="AE2492">
        <v>0</v>
      </c>
      <c r="AF2492">
        <v>8</v>
      </c>
      <c r="AG2492">
        <v>0</v>
      </c>
      <c r="AH2492">
        <v>0</v>
      </c>
      <c r="AI2492">
        <v>0</v>
      </c>
      <c r="AJ2492">
        <v>0</v>
      </c>
      <c r="AK2492">
        <v>0</v>
      </c>
      <c r="AL2492">
        <v>0</v>
      </c>
      <c r="AM2492">
        <v>0</v>
      </c>
      <c r="AN2492">
        <v>0</v>
      </c>
      <c r="AO2492">
        <v>8</v>
      </c>
      <c r="AP2492">
        <v>57</v>
      </c>
      <c r="AQ2492">
        <v>11</v>
      </c>
      <c r="AR2492">
        <v>0</v>
      </c>
      <c r="AS2492">
        <v>10</v>
      </c>
      <c r="AT2492">
        <v>10</v>
      </c>
      <c r="AU2492">
        <v>0</v>
      </c>
      <c r="AV2492">
        <v>0</v>
      </c>
      <c r="AW2492">
        <v>0</v>
      </c>
      <c r="AX2492">
        <v>0</v>
      </c>
      <c r="AY2492">
        <v>6</v>
      </c>
      <c r="AZ2492">
        <v>10</v>
      </c>
      <c r="BA2492">
        <v>6</v>
      </c>
      <c r="BB2492">
        <v>1</v>
      </c>
      <c r="BC2492">
        <v>0</v>
      </c>
      <c r="BD2492">
        <v>0</v>
      </c>
      <c r="BE2492">
        <v>0</v>
      </c>
      <c r="BF2492">
        <v>8</v>
      </c>
      <c r="BG2492">
        <v>0</v>
      </c>
      <c r="BH2492">
        <v>0</v>
      </c>
      <c r="BI2492">
        <v>0</v>
      </c>
      <c r="BJ2492" s="2">
        <v>46132</v>
      </c>
      <c r="BK2492">
        <v>0</v>
      </c>
      <c r="BL2492" s="3" t="str">
        <f>VLOOKUP(O2492,DropDownList!$H$1:$I$7,2,FALSE)</f>
        <v>2022/23</v>
      </c>
      <c r="BM2492" s="3" t="str">
        <f t="shared" si="38"/>
        <v>PRAS</v>
      </c>
    </row>
    <row r="2493" spans="1:65" x14ac:dyDescent="0.2">
      <c r="A2493">
        <v>2026</v>
      </c>
      <c r="B2493">
        <v>4</v>
      </c>
      <c r="C2493" t="s">
        <v>231</v>
      </c>
      <c r="D2493" t="s">
        <v>242</v>
      </c>
      <c r="E2493" t="s">
        <v>47</v>
      </c>
      <c r="F2493">
        <v>9282</v>
      </c>
      <c r="G2493" t="s">
        <v>141</v>
      </c>
      <c r="H2493" t="s">
        <v>233</v>
      </c>
      <c r="I2493" t="s">
        <v>234</v>
      </c>
      <c r="J2493" s="1">
        <v>46113</v>
      </c>
      <c r="K2493" t="s">
        <v>440</v>
      </c>
      <c r="L2493">
        <v>1</v>
      </c>
      <c r="M2493" t="s">
        <v>441</v>
      </c>
      <c r="N2493" t="s">
        <v>442</v>
      </c>
      <c r="O2493" t="s">
        <v>155</v>
      </c>
      <c r="P2493" t="s">
        <v>153</v>
      </c>
      <c r="Q2493">
        <v>0</v>
      </c>
      <c r="R2493">
        <v>2</v>
      </c>
      <c r="S2493">
        <v>90</v>
      </c>
      <c r="T2493">
        <v>45</v>
      </c>
      <c r="U2493">
        <v>0</v>
      </c>
      <c r="V2493">
        <v>0</v>
      </c>
      <c r="W2493">
        <v>0</v>
      </c>
      <c r="X2493">
        <v>0</v>
      </c>
      <c r="Y2493">
        <v>0</v>
      </c>
      <c r="Z2493">
        <v>0</v>
      </c>
      <c r="AA2493">
        <v>45</v>
      </c>
      <c r="AB2493">
        <v>0</v>
      </c>
      <c r="AC2493">
        <v>45</v>
      </c>
      <c r="AD2493">
        <v>0</v>
      </c>
      <c r="AE2493">
        <v>0</v>
      </c>
      <c r="AF2493">
        <v>1</v>
      </c>
      <c r="AG2493">
        <v>0</v>
      </c>
      <c r="AH2493">
        <v>1</v>
      </c>
      <c r="AI2493">
        <v>0</v>
      </c>
      <c r="AJ2493">
        <v>0</v>
      </c>
      <c r="AK2493">
        <v>0</v>
      </c>
      <c r="AL2493">
        <v>0</v>
      </c>
      <c r="AM2493">
        <v>0</v>
      </c>
      <c r="AN2493">
        <v>0</v>
      </c>
      <c r="AO2493">
        <v>1</v>
      </c>
      <c r="AP2493">
        <v>1</v>
      </c>
      <c r="AQ2493">
        <v>1</v>
      </c>
      <c r="AR2493">
        <v>0</v>
      </c>
      <c r="AS2493">
        <v>0</v>
      </c>
      <c r="AT2493">
        <v>0</v>
      </c>
      <c r="AU2493">
        <v>0</v>
      </c>
      <c r="AV2493">
        <v>0</v>
      </c>
      <c r="AW2493">
        <v>0</v>
      </c>
      <c r="AX2493">
        <v>0</v>
      </c>
      <c r="AY2493">
        <v>0</v>
      </c>
      <c r="AZ2493">
        <v>0</v>
      </c>
      <c r="BA2493">
        <v>0</v>
      </c>
      <c r="BB2493">
        <v>0</v>
      </c>
      <c r="BC2493">
        <v>0</v>
      </c>
      <c r="BD2493">
        <v>0</v>
      </c>
      <c r="BE2493">
        <v>0</v>
      </c>
      <c r="BF2493">
        <v>2</v>
      </c>
      <c r="BG2493">
        <v>0</v>
      </c>
      <c r="BH2493">
        <v>0</v>
      </c>
      <c r="BI2493">
        <v>0</v>
      </c>
      <c r="BJ2493" s="2">
        <v>46132</v>
      </c>
      <c r="BK2493">
        <v>0</v>
      </c>
      <c r="BL2493" s="3" t="str">
        <f>VLOOKUP(O2493,DropDownList!$H$1:$I$7,2,FALSE)</f>
        <v>2022/23</v>
      </c>
      <c r="BM2493" s="3" t="str">
        <f t="shared" si="38"/>
        <v>PREG</v>
      </c>
    </row>
    <row r="2494" spans="1:65" x14ac:dyDescent="0.2">
      <c r="A2494">
        <v>2026</v>
      </c>
      <c r="B2494">
        <v>4</v>
      </c>
      <c r="C2494" t="s">
        <v>231</v>
      </c>
      <c r="D2494" t="s">
        <v>242</v>
      </c>
      <c r="E2494" t="s">
        <v>47</v>
      </c>
      <c r="F2494">
        <v>9282</v>
      </c>
      <c r="G2494" t="s">
        <v>141</v>
      </c>
      <c r="H2494" t="s">
        <v>233</v>
      </c>
      <c r="I2494" t="s">
        <v>234</v>
      </c>
      <c r="J2494" s="1">
        <v>46113</v>
      </c>
      <c r="K2494" t="s">
        <v>440</v>
      </c>
      <c r="L2494">
        <v>1</v>
      </c>
      <c r="M2494" t="s">
        <v>441</v>
      </c>
      <c r="N2494" t="s">
        <v>442</v>
      </c>
      <c r="O2494" t="s">
        <v>155</v>
      </c>
      <c r="P2494" t="s">
        <v>146</v>
      </c>
      <c r="Q2494">
        <v>300</v>
      </c>
      <c r="R2494">
        <v>373</v>
      </c>
      <c r="S2494">
        <v>5155</v>
      </c>
      <c r="T2494">
        <v>30</v>
      </c>
      <c r="U2494">
        <v>46</v>
      </c>
      <c r="V2494">
        <v>13</v>
      </c>
      <c r="W2494">
        <v>250</v>
      </c>
      <c r="X2494">
        <v>250</v>
      </c>
      <c r="Y2494">
        <v>0</v>
      </c>
      <c r="Z2494">
        <v>0</v>
      </c>
      <c r="AA2494">
        <v>4825</v>
      </c>
      <c r="AB2494">
        <v>0</v>
      </c>
      <c r="AC2494">
        <v>0</v>
      </c>
      <c r="AD2494">
        <v>13</v>
      </c>
      <c r="AE2494">
        <v>0</v>
      </c>
      <c r="AF2494">
        <v>352</v>
      </c>
      <c r="AG2494">
        <v>0</v>
      </c>
      <c r="AH2494">
        <v>3</v>
      </c>
      <c r="AI2494">
        <v>18</v>
      </c>
      <c r="AJ2494">
        <v>0</v>
      </c>
      <c r="AK2494">
        <v>0</v>
      </c>
      <c r="AL2494">
        <v>0</v>
      </c>
      <c r="AM2494">
        <v>0</v>
      </c>
      <c r="AN2494">
        <v>0</v>
      </c>
      <c r="AO2494">
        <v>232</v>
      </c>
      <c r="AP2494">
        <v>1400</v>
      </c>
      <c r="AQ2494">
        <v>277</v>
      </c>
      <c r="AR2494">
        <v>2</v>
      </c>
      <c r="AS2494">
        <v>116</v>
      </c>
      <c r="AT2494">
        <v>199</v>
      </c>
      <c r="AU2494">
        <v>54</v>
      </c>
      <c r="AV2494">
        <v>23</v>
      </c>
      <c r="AW2494">
        <v>2</v>
      </c>
      <c r="AX2494">
        <v>0</v>
      </c>
      <c r="AY2494">
        <v>134</v>
      </c>
      <c r="AZ2494">
        <v>250</v>
      </c>
      <c r="BA2494">
        <v>175</v>
      </c>
      <c r="BB2494">
        <v>31</v>
      </c>
      <c r="BC2494">
        <v>12</v>
      </c>
      <c r="BD2494">
        <v>5</v>
      </c>
      <c r="BE2494">
        <v>0</v>
      </c>
      <c r="BF2494">
        <v>371</v>
      </c>
      <c r="BG2494">
        <v>300</v>
      </c>
      <c r="BH2494">
        <v>0</v>
      </c>
      <c r="BI2494">
        <v>45</v>
      </c>
      <c r="BJ2494" s="2">
        <v>46132</v>
      </c>
      <c r="BK2494">
        <v>0</v>
      </c>
      <c r="BL2494" s="3" t="str">
        <f>VLOOKUP(O2494,DropDownList!$H$1:$I$7,2,FALSE)</f>
        <v>2022/23</v>
      </c>
      <c r="BM2494" s="3" t="str">
        <f t="shared" si="38"/>
        <v>VSUR</v>
      </c>
    </row>
    <row r="2495" spans="1:65" x14ac:dyDescent="0.2">
      <c r="A2495">
        <v>2026</v>
      </c>
      <c r="B2495">
        <v>4</v>
      </c>
      <c r="C2495" t="s">
        <v>231</v>
      </c>
      <c r="D2495" t="s">
        <v>242</v>
      </c>
      <c r="E2495" t="s">
        <v>47</v>
      </c>
      <c r="F2495">
        <v>9282</v>
      </c>
      <c r="G2495" t="s">
        <v>141</v>
      </c>
      <c r="H2495" t="s">
        <v>233</v>
      </c>
      <c r="I2495" t="s">
        <v>234</v>
      </c>
      <c r="J2495" s="1">
        <v>46113</v>
      </c>
      <c r="K2495" t="s">
        <v>440</v>
      </c>
      <c r="L2495">
        <v>1</v>
      </c>
      <c r="M2495" t="s">
        <v>441</v>
      </c>
      <c r="N2495" t="s">
        <v>442</v>
      </c>
      <c r="O2495" t="s">
        <v>156</v>
      </c>
      <c r="P2495" t="s">
        <v>150</v>
      </c>
      <c r="Q2495">
        <v>14921.52</v>
      </c>
      <c r="R2495">
        <v>445</v>
      </c>
      <c r="S2495">
        <v>70645.350000000006</v>
      </c>
      <c r="T2495">
        <v>6949.75</v>
      </c>
      <c r="U2495">
        <v>96</v>
      </c>
      <c r="V2495">
        <v>64</v>
      </c>
      <c r="W2495">
        <v>10120.92</v>
      </c>
      <c r="X2495">
        <v>10285.92</v>
      </c>
      <c r="Y2495">
        <v>401</v>
      </c>
      <c r="Z2495">
        <v>63695.6</v>
      </c>
      <c r="AA2495">
        <v>48774.080000000002</v>
      </c>
      <c r="AB2495">
        <v>15261.84</v>
      </c>
      <c r="AC2495">
        <v>33512.239999999998</v>
      </c>
      <c r="AD2495">
        <v>46</v>
      </c>
      <c r="AE2495">
        <v>18</v>
      </c>
      <c r="AF2495">
        <v>294</v>
      </c>
      <c r="AG2495">
        <v>39</v>
      </c>
      <c r="AH2495">
        <v>44</v>
      </c>
      <c r="AI2495">
        <v>57</v>
      </c>
      <c r="AJ2495">
        <v>79</v>
      </c>
      <c r="AK2495">
        <v>43</v>
      </c>
      <c r="AL2495">
        <v>11</v>
      </c>
      <c r="AM2495">
        <v>20</v>
      </c>
      <c r="AN2495">
        <v>3</v>
      </c>
      <c r="AO2495">
        <v>308</v>
      </c>
      <c r="AP2495">
        <v>2002</v>
      </c>
      <c r="AQ2495">
        <v>383</v>
      </c>
      <c r="AR2495">
        <v>0</v>
      </c>
      <c r="AS2495">
        <v>154</v>
      </c>
      <c r="AT2495">
        <v>365</v>
      </c>
      <c r="AU2495">
        <v>32</v>
      </c>
      <c r="AV2495">
        <v>14</v>
      </c>
      <c r="AW2495">
        <v>0</v>
      </c>
      <c r="AX2495">
        <v>0</v>
      </c>
      <c r="AY2495">
        <v>214</v>
      </c>
      <c r="AZ2495">
        <v>400</v>
      </c>
      <c r="BA2495">
        <v>256</v>
      </c>
      <c r="BB2495">
        <v>22</v>
      </c>
      <c r="BC2495">
        <v>11</v>
      </c>
      <c r="BD2495">
        <v>4</v>
      </c>
      <c r="BE2495">
        <v>0</v>
      </c>
      <c r="BF2495">
        <v>320</v>
      </c>
      <c r="BG2495">
        <v>9573.26</v>
      </c>
      <c r="BH2495">
        <v>11</v>
      </c>
      <c r="BI2495">
        <v>95</v>
      </c>
      <c r="BJ2495" s="2">
        <v>46132</v>
      </c>
      <c r="BK2495">
        <v>0</v>
      </c>
      <c r="BL2495" s="3" t="str">
        <f>VLOOKUP(O2495,DropDownList!$H$1:$I$7,2,FALSE)</f>
        <v>2023/24</v>
      </c>
      <c r="BM2495" s="3" t="str">
        <f t="shared" si="38"/>
        <v>FISCAL FINES</v>
      </c>
    </row>
    <row r="2496" spans="1:65" x14ac:dyDescent="0.2">
      <c r="A2496">
        <v>2026</v>
      </c>
      <c r="B2496">
        <v>4</v>
      </c>
      <c r="C2496" t="s">
        <v>231</v>
      </c>
      <c r="D2496" t="s">
        <v>242</v>
      </c>
      <c r="E2496" t="s">
        <v>47</v>
      </c>
      <c r="F2496">
        <v>9282</v>
      </c>
      <c r="G2496" t="s">
        <v>141</v>
      </c>
      <c r="H2496" t="s">
        <v>233</v>
      </c>
      <c r="I2496" t="s">
        <v>234</v>
      </c>
      <c r="J2496" s="1">
        <v>46113</v>
      </c>
      <c r="K2496" t="s">
        <v>440</v>
      </c>
      <c r="L2496">
        <v>1</v>
      </c>
      <c r="M2496" t="s">
        <v>441</v>
      </c>
      <c r="N2496" t="s">
        <v>442</v>
      </c>
      <c r="O2496" t="s">
        <v>156</v>
      </c>
      <c r="P2496" t="s">
        <v>152</v>
      </c>
      <c r="Q2496">
        <v>0</v>
      </c>
      <c r="R2496">
        <v>31</v>
      </c>
      <c r="S2496">
        <v>1240</v>
      </c>
      <c r="T2496">
        <v>480</v>
      </c>
      <c r="U2496">
        <v>0</v>
      </c>
      <c r="V2496">
        <v>0</v>
      </c>
      <c r="W2496">
        <v>0</v>
      </c>
      <c r="X2496">
        <v>0</v>
      </c>
      <c r="Y2496">
        <v>0</v>
      </c>
      <c r="Z2496">
        <v>0</v>
      </c>
      <c r="AA2496">
        <v>760</v>
      </c>
      <c r="AB2496">
        <v>0</v>
      </c>
      <c r="AC2496">
        <v>760</v>
      </c>
      <c r="AD2496">
        <v>0</v>
      </c>
      <c r="AE2496">
        <v>0</v>
      </c>
      <c r="AF2496">
        <v>19</v>
      </c>
      <c r="AG2496">
        <v>0</v>
      </c>
      <c r="AH2496">
        <v>12</v>
      </c>
      <c r="AI2496">
        <v>0</v>
      </c>
      <c r="AJ2496">
        <v>0</v>
      </c>
      <c r="AK2496">
        <v>0</v>
      </c>
      <c r="AL2496">
        <v>0</v>
      </c>
      <c r="AM2496">
        <v>0</v>
      </c>
      <c r="AN2496">
        <v>0</v>
      </c>
      <c r="AO2496">
        <v>0</v>
      </c>
      <c r="AP2496">
        <v>0</v>
      </c>
      <c r="AQ2496">
        <v>0</v>
      </c>
      <c r="AR2496">
        <v>0</v>
      </c>
      <c r="AS2496">
        <v>0</v>
      </c>
      <c r="AT2496">
        <v>0</v>
      </c>
      <c r="AU2496">
        <v>0</v>
      </c>
      <c r="AV2496">
        <v>0</v>
      </c>
      <c r="AW2496">
        <v>0</v>
      </c>
      <c r="AX2496">
        <v>0</v>
      </c>
      <c r="AY2496">
        <v>0</v>
      </c>
      <c r="AZ2496">
        <v>0</v>
      </c>
      <c r="BA2496">
        <v>0</v>
      </c>
      <c r="BB2496">
        <v>0</v>
      </c>
      <c r="BC2496">
        <v>0</v>
      </c>
      <c r="BD2496">
        <v>0</v>
      </c>
      <c r="BE2496">
        <v>0</v>
      </c>
      <c r="BF2496">
        <v>0</v>
      </c>
      <c r="BG2496">
        <v>0</v>
      </c>
      <c r="BH2496">
        <v>0</v>
      </c>
      <c r="BI2496">
        <v>0</v>
      </c>
      <c r="BJ2496" s="2">
        <v>46132</v>
      </c>
      <c r="BK2496">
        <v>0</v>
      </c>
      <c r="BL2496" s="3" t="str">
        <f>VLOOKUP(O2496,DropDownList!$H$1:$I$7,2,FALSE)</f>
        <v>2023/24</v>
      </c>
      <c r="BM2496" s="3" t="str">
        <f t="shared" si="38"/>
        <v>PCOA</v>
      </c>
    </row>
    <row r="2497" spans="1:65" x14ac:dyDescent="0.2">
      <c r="A2497">
        <v>2026</v>
      </c>
      <c r="B2497">
        <v>4</v>
      </c>
      <c r="C2497" t="s">
        <v>231</v>
      </c>
      <c r="D2497" t="s">
        <v>242</v>
      </c>
      <c r="E2497" t="s">
        <v>47</v>
      </c>
      <c r="F2497">
        <v>9282</v>
      </c>
      <c r="G2497" t="s">
        <v>141</v>
      </c>
      <c r="H2497" t="s">
        <v>233</v>
      </c>
      <c r="I2497" t="s">
        <v>234</v>
      </c>
      <c r="J2497" s="1">
        <v>46113</v>
      </c>
      <c r="K2497" t="s">
        <v>440</v>
      </c>
      <c r="L2497">
        <v>1</v>
      </c>
      <c r="M2497" t="s">
        <v>441</v>
      </c>
      <c r="N2497" t="s">
        <v>442</v>
      </c>
      <c r="O2497" t="s">
        <v>156</v>
      </c>
      <c r="P2497" t="s">
        <v>154</v>
      </c>
      <c r="Q2497">
        <v>6080.98</v>
      </c>
      <c r="R2497">
        <v>197</v>
      </c>
      <c r="S2497">
        <v>47135.86</v>
      </c>
      <c r="T2497">
        <v>1535.67</v>
      </c>
      <c r="U2497">
        <v>29</v>
      </c>
      <c r="V2497">
        <v>16</v>
      </c>
      <c r="W2497">
        <v>3604.12</v>
      </c>
      <c r="X2497">
        <v>3604.12</v>
      </c>
      <c r="Y2497">
        <v>0</v>
      </c>
      <c r="Z2497">
        <v>0</v>
      </c>
      <c r="AA2497">
        <v>39519.21</v>
      </c>
      <c r="AB2497">
        <v>200</v>
      </c>
      <c r="AC2497">
        <v>36686.92</v>
      </c>
      <c r="AD2497">
        <v>7</v>
      </c>
      <c r="AE2497">
        <v>9</v>
      </c>
      <c r="AF2497">
        <v>157</v>
      </c>
      <c r="AG2497">
        <v>17</v>
      </c>
      <c r="AH2497">
        <v>4</v>
      </c>
      <c r="AI2497">
        <v>12</v>
      </c>
      <c r="AJ2497">
        <v>0</v>
      </c>
      <c r="AK2497">
        <v>0</v>
      </c>
      <c r="AL2497">
        <v>0</v>
      </c>
      <c r="AM2497">
        <v>0</v>
      </c>
      <c r="AN2497">
        <v>0</v>
      </c>
      <c r="AO2497">
        <v>112</v>
      </c>
      <c r="AP2497">
        <v>680</v>
      </c>
      <c r="AQ2497">
        <v>136</v>
      </c>
      <c r="AR2497">
        <v>0</v>
      </c>
      <c r="AS2497">
        <v>56</v>
      </c>
      <c r="AT2497">
        <v>109</v>
      </c>
      <c r="AU2497">
        <v>13</v>
      </c>
      <c r="AV2497">
        <v>7</v>
      </c>
      <c r="AW2497">
        <v>0</v>
      </c>
      <c r="AX2497">
        <v>0</v>
      </c>
      <c r="AY2497">
        <v>68</v>
      </c>
      <c r="AZ2497">
        <v>125</v>
      </c>
      <c r="BA2497">
        <v>89</v>
      </c>
      <c r="BB2497">
        <v>15</v>
      </c>
      <c r="BC2497">
        <v>4</v>
      </c>
      <c r="BD2497">
        <v>2</v>
      </c>
      <c r="BE2497">
        <v>0</v>
      </c>
      <c r="BF2497">
        <v>197</v>
      </c>
      <c r="BG2497">
        <v>3290</v>
      </c>
      <c r="BH2497">
        <v>7</v>
      </c>
      <c r="BI2497">
        <v>27</v>
      </c>
      <c r="BJ2497" s="2">
        <v>46132</v>
      </c>
      <c r="BK2497">
        <v>0</v>
      </c>
      <c r="BL2497" s="3" t="str">
        <f>VLOOKUP(O2497,DropDownList!$H$1:$I$7,2,FALSE)</f>
        <v>2023/24</v>
      </c>
      <c r="BM2497" s="3" t="str">
        <f t="shared" ref="BM2497:BM2560" si="39">IF(RIGHT(P2497,4)="VSUR","VSUR",IF(RIGHT(P2497,4)="CONF","CONF",P2497))</f>
        <v>JP COURT</v>
      </c>
    </row>
    <row r="2498" spans="1:65" x14ac:dyDescent="0.2">
      <c r="A2498">
        <v>2026</v>
      </c>
      <c r="B2498">
        <v>4</v>
      </c>
      <c r="C2498" t="s">
        <v>231</v>
      </c>
      <c r="D2498" t="s">
        <v>242</v>
      </c>
      <c r="E2498" t="s">
        <v>47</v>
      </c>
      <c r="F2498">
        <v>9282</v>
      </c>
      <c r="G2498" t="s">
        <v>141</v>
      </c>
      <c r="H2498" t="s">
        <v>233</v>
      </c>
      <c r="I2498" t="s">
        <v>234</v>
      </c>
      <c r="J2498" s="1">
        <v>46113</v>
      </c>
      <c r="K2498" t="s">
        <v>440</v>
      </c>
      <c r="L2498">
        <v>1</v>
      </c>
      <c r="M2498" t="s">
        <v>441</v>
      </c>
      <c r="N2498" t="s">
        <v>442</v>
      </c>
      <c r="O2498" t="s">
        <v>156</v>
      </c>
      <c r="P2498" t="s">
        <v>153</v>
      </c>
      <c r="Q2498">
        <v>0</v>
      </c>
      <c r="R2498">
        <v>2</v>
      </c>
      <c r="S2498">
        <v>120</v>
      </c>
      <c r="T2498">
        <v>0</v>
      </c>
      <c r="U2498">
        <v>0</v>
      </c>
      <c r="V2498">
        <v>0</v>
      </c>
      <c r="W2498">
        <v>0</v>
      </c>
      <c r="X2498">
        <v>0</v>
      </c>
      <c r="Y2498">
        <v>0</v>
      </c>
      <c r="Z2498">
        <v>0</v>
      </c>
      <c r="AA2498">
        <v>120</v>
      </c>
      <c r="AB2498">
        <v>0</v>
      </c>
      <c r="AC2498">
        <v>120</v>
      </c>
      <c r="AD2498">
        <v>0</v>
      </c>
      <c r="AE2498">
        <v>0</v>
      </c>
      <c r="AF2498">
        <v>2</v>
      </c>
      <c r="AG2498">
        <v>0</v>
      </c>
      <c r="AH2498">
        <v>0</v>
      </c>
      <c r="AI2498">
        <v>0</v>
      </c>
      <c r="AJ2498">
        <v>0</v>
      </c>
      <c r="AK2498">
        <v>0</v>
      </c>
      <c r="AL2498">
        <v>0</v>
      </c>
      <c r="AM2498">
        <v>0</v>
      </c>
      <c r="AN2498">
        <v>0</v>
      </c>
      <c r="AO2498">
        <v>1</v>
      </c>
      <c r="AP2498">
        <v>7</v>
      </c>
      <c r="AQ2498">
        <v>2</v>
      </c>
      <c r="AR2498">
        <v>0</v>
      </c>
      <c r="AS2498">
        <v>2</v>
      </c>
      <c r="AT2498">
        <v>0</v>
      </c>
      <c r="AU2498">
        <v>0</v>
      </c>
      <c r="AV2498">
        <v>0</v>
      </c>
      <c r="AW2498">
        <v>0</v>
      </c>
      <c r="AX2498">
        <v>0</v>
      </c>
      <c r="AY2498">
        <v>0</v>
      </c>
      <c r="AZ2498">
        <v>1</v>
      </c>
      <c r="BA2498">
        <v>1</v>
      </c>
      <c r="BB2498">
        <v>0</v>
      </c>
      <c r="BC2498">
        <v>0</v>
      </c>
      <c r="BD2498">
        <v>0</v>
      </c>
      <c r="BE2498">
        <v>0</v>
      </c>
      <c r="BF2498">
        <v>1</v>
      </c>
      <c r="BG2498">
        <v>0</v>
      </c>
      <c r="BH2498">
        <v>0</v>
      </c>
      <c r="BI2498">
        <v>0</v>
      </c>
      <c r="BJ2498" s="2">
        <v>46132</v>
      </c>
      <c r="BK2498">
        <v>0</v>
      </c>
      <c r="BL2498" s="3" t="str">
        <f>VLOOKUP(O2498,DropDownList!$H$1:$I$7,2,FALSE)</f>
        <v>2023/24</v>
      </c>
      <c r="BM2498" s="3" t="str">
        <f t="shared" si="39"/>
        <v>PREG</v>
      </c>
    </row>
    <row r="2499" spans="1:65" x14ac:dyDescent="0.2">
      <c r="A2499">
        <v>2026</v>
      </c>
      <c r="B2499">
        <v>4</v>
      </c>
      <c r="C2499" t="s">
        <v>231</v>
      </c>
      <c r="D2499" t="s">
        <v>242</v>
      </c>
      <c r="E2499" t="s">
        <v>47</v>
      </c>
      <c r="F2499">
        <v>9282</v>
      </c>
      <c r="G2499" t="s">
        <v>141</v>
      </c>
      <c r="H2499" t="s">
        <v>233</v>
      </c>
      <c r="I2499" t="s">
        <v>234</v>
      </c>
      <c r="J2499" s="1">
        <v>46113</v>
      </c>
      <c r="K2499" t="s">
        <v>440</v>
      </c>
      <c r="L2499">
        <v>1</v>
      </c>
      <c r="M2499" t="s">
        <v>441</v>
      </c>
      <c r="N2499" t="s">
        <v>442</v>
      </c>
      <c r="O2499" t="s">
        <v>156</v>
      </c>
      <c r="P2499" t="s">
        <v>148</v>
      </c>
      <c r="Q2499">
        <v>60</v>
      </c>
      <c r="R2499">
        <v>11</v>
      </c>
      <c r="S2499">
        <v>660</v>
      </c>
      <c r="T2499">
        <v>0</v>
      </c>
      <c r="U2499">
        <v>1</v>
      </c>
      <c r="V2499">
        <v>0</v>
      </c>
      <c r="W2499">
        <v>0</v>
      </c>
      <c r="X2499">
        <v>0</v>
      </c>
      <c r="Y2499">
        <v>0</v>
      </c>
      <c r="Z2499">
        <v>0</v>
      </c>
      <c r="AA2499">
        <v>600</v>
      </c>
      <c r="AB2499">
        <v>0</v>
      </c>
      <c r="AC2499">
        <v>600</v>
      </c>
      <c r="AD2499">
        <v>0</v>
      </c>
      <c r="AE2499">
        <v>0</v>
      </c>
      <c r="AF2499">
        <v>10</v>
      </c>
      <c r="AG2499">
        <v>0</v>
      </c>
      <c r="AH2499">
        <v>0</v>
      </c>
      <c r="AI2499">
        <v>1</v>
      </c>
      <c r="AJ2499">
        <v>0</v>
      </c>
      <c r="AK2499">
        <v>0</v>
      </c>
      <c r="AL2499">
        <v>0</v>
      </c>
      <c r="AM2499">
        <v>0</v>
      </c>
      <c r="AN2499">
        <v>0</v>
      </c>
      <c r="AO2499">
        <v>10</v>
      </c>
      <c r="AP2499">
        <v>56</v>
      </c>
      <c r="AQ2499">
        <v>11</v>
      </c>
      <c r="AR2499">
        <v>0</v>
      </c>
      <c r="AS2499">
        <v>2</v>
      </c>
      <c r="AT2499">
        <v>10</v>
      </c>
      <c r="AU2499">
        <v>2</v>
      </c>
      <c r="AV2499">
        <v>0</v>
      </c>
      <c r="AW2499">
        <v>0</v>
      </c>
      <c r="AX2499">
        <v>0</v>
      </c>
      <c r="AY2499">
        <v>10</v>
      </c>
      <c r="AZ2499">
        <v>13</v>
      </c>
      <c r="BA2499">
        <v>5</v>
      </c>
      <c r="BB2499">
        <v>0</v>
      </c>
      <c r="BC2499">
        <v>0</v>
      </c>
      <c r="BD2499">
        <v>0</v>
      </c>
      <c r="BE2499">
        <v>0</v>
      </c>
      <c r="BF2499">
        <v>11</v>
      </c>
      <c r="BG2499">
        <v>60</v>
      </c>
      <c r="BH2499">
        <v>0</v>
      </c>
      <c r="BI2499">
        <v>1</v>
      </c>
      <c r="BJ2499" s="2">
        <v>46132</v>
      </c>
      <c r="BK2499">
        <v>0</v>
      </c>
      <c r="BL2499" s="3" t="str">
        <f>VLOOKUP(O2499,DropDownList!$H$1:$I$7,2,FALSE)</f>
        <v>2023/24</v>
      </c>
      <c r="BM2499" s="3" t="str">
        <f t="shared" si="39"/>
        <v>PRAS</v>
      </c>
    </row>
    <row r="2500" spans="1:65" x14ac:dyDescent="0.2">
      <c r="A2500">
        <v>2026</v>
      </c>
      <c r="B2500">
        <v>4</v>
      </c>
      <c r="C2500" t="s">
        <v>231</v>
      </c>
      <c r="D2500" t="s">
        <v>242</v>
      </c>
      <c r="E2500" t="s">
        <v>47</v>
      </c>
      <c r="F2500">
        <v>9282</v>
      </c>
      <c r="G2500" t="s">
        <v>141</v>
      </c>
      <c r="H2500" t="s">
        <v>233</v>
      </c>
      <c r="I2500" t="s">
        <v>234</v>
      </c>
      <c r="J2500" s="1">
        <v>46113</v>
      </c>
      <c r="K2500" t="s">
        <v>440</v>
      </c>
      <c r="L2500">
        <v>1</v>
      </c>
      <c r="M2500" t="s">
        <v>441</v>
      </c>
      <c r="N2500" t="s">
        <v>442</v>
      </c>
      <c r="O2500" t="s">
        <v>156</v>
      </c>
      <c r="P2500" t="s">
        <v>146</v>
      </c>
      <c r="Q2500">
        <v>207.71</v>
      </c>
      <c r="R2500">
        <v>195</v>
      </c>
      <c r="S2500">
        <v>2890</v>
      </c>
      <c r="T2500">
        <v>50</v>
      </c>
      <c r="U2500">
        <v>29</v>
      </c>
      <c r="V2500">
        <v>8</v>
      </c>
      <c r="W2500">
        <v>127.71</v>
      </c>
      <c r="X2500">
        <v>127.71</v>
      </c>
      <c r="Y2500">
        <v>0</v>
      </c>
      <c r="Z2500">
        <v>0</v>
      </c>
      <c r="AA2500">
        <v>2632.29</v>
      </c>
      <c r="AB2500">
        <v>0</v>
      </c>
      <c r="AC2500">
        <v>0</v>
      </c>
      <c r="AD2500">
        <v>7</v>
      </c>
      <c r="AE2500">
        <v>1</v>
      </c>
      <c r="AF2500">
        <v>178</v>
      </c>
      <c r="AG2500">
        <v>1</v>
      </c>
      <c r="AH2500">
        <v>4</v>
      </c>
      <c r="AI2500">
        <v>12</v>
      </c>
      <c r="AJ2500">
        <v>0</v>
      </c>
      <c r="AK2500">
        <v>0</v>
      </c>
      <c r="AL2500">
        <v>0</v>
      </c>
      <c r="AM2500">
        <v>0</v>
      </c>
      <c r="AN2500">
        <v>0</v>
      </c>
      <c r="AO2500">
        <v>110</v>
      </c>
      <c r="AP2500">
        <v>676</v>
      </c>
      <c r="AQ2500">
        <v>134</v>
      </c>
      <c r="AR2500">
        <v>0</v>
      </c>
      <c r="AS2500">
        <v>56</v>
      </c>
      <c r="AT2500">
        <v>109</v>
      </c>
      <c r="AU2500">
        <v>13</v>
      </c>
      <c r="AV2500">
        <v>7</v>
      </c>
      <c r="AW2500">
        <v>0</v>
      </c>
      <c r="AX2500">
        <v>0</v>
      </c>
      <c r="AY2500">
        <v>67</v>
      </c>
      <c r="AZ2500">
        <v>124</v>
      </c>
      <c r="BA2500">
        <v>89</v>
      </c>
      <c r="BB2500">
        <v>15</v>
      </c>
      <c r="BC2500">
        <v>4</v>
      </c>
      <c r="BD2500">
        <v>2</v>
      </c>
      <c r="BE2500">
        <v>0</v>
      </c>
      <c r="BF2500">
        <v>195</v>
      </c>
      <c r="BG2500">
        <v>200</v>
      </c>
      <c r="BH2500">
        <v>0</v>
      </c>
      <c r="BI2500">
        <v>27</v>
      </c>
      <c r="BJ2500" s="2">
        <v>46132</v>
      </c>
      <c r="BK2500">
        <v>0</v>
      </c>
      <c r="BL2500" s="3" t="str">
        <f>VLOOKUP(O2500,DropDownList!$H$1:$I$7,2,FALSE)</f>
        <v>2023/24</v>
      </c>
      <c r="BM2500" s="3" t="str">
        <f t="shared" si="39"/>
        <v>VSUR</v>
      </c>
    </row>
    <row r="2501" spans="1:65" x14ac:dyDescent="0.2">
      <c r="A2501">
        <v>2026</v>
      </c>
      <c r="B2501">
        <v>4</v>
      </c>
      <c r="C2501" t="s">
        <v>231</v>
      </c>
      <c r="D2501" t="s">
        <v>242</v>
      </c>
      <c r="E2501" t="s">
        <v>47</v>
      </c>
      <c r="F2501">
        <v>9282</v>
      </c>
      <c r="G2501" t="s">
        <v>141</v>
      </c>
      <c r="H2501" t="s">
        <v>233</v>
      </c>
      <c r="I2501" t="s">
        <v>234</v>
      </c>
      <c r="J2501" s="1">
        <v>46113</v>
      </c>
      <c r="K2501" t="s">
        <v>440</v>
      </c>
      <c r="L2501">
        <v>1</v>
      </c>
      <c r="M2501" t="s">
        <v>441</v>
      </c>
      <c r="N2501" t="s">
        <v>442</v>
      </c>
      <c r="O2501" t="s">
        <v>147</v>
      </c>
      <c r="P2501" t="s">
        <v>150</v>
      </c>
      <c r="Q2501">
        <v>21540.05</v>
      </c>
      <c r="R2501">
        <v>411</v>
      </c>
      <c r="S2501">
        <v>64131.35</v>
      </c>
      <c r="T2501">
        <v>8664.58</v>
      </c>
      <c r="U2501">
        <v>138</v>
      </c>
      <c r="V2501">
        <v>74</v>
      </c>
      <c r="W2501">
        <v>12295.53</v>
      </c>
      <c r="X2501">
        <v>12295.53</v>
      </c>
      <c r="Y2501">
        <v>355</v>
      </c>
      <c r="Z2501">
        <v>55466.77</v>
      </c>
      <c r="AA2501">
        <v>33926.720000000001</v>
      </c>
      <c r="AB2501">
        <v>9346.01</v>
      </c>
      <c r="AC2501">
        <v>24580.71</v>
      </c>
      <c r="AD2501">
        <v>49</v>
      </c>
      <c r="AE2501">
        <v>25</v>
      </c>
      <c r="AF2501">
        <v>209</v>
      </c>
      <c r="AG2501">
        <v>68</v>
      </c>
      <c r="AH2501">
        <v>56</v>
      </c>
      <c r="AI2501">
        <v>70</v>
      </c>
      <c r="AJ2501">
        <v>65</v>
      </c>
      <c r="AK2501">
        <v>37</v>
      </c>
      <c r="AL2501">
        <v>9</v>
      </c>
      <c r="AM2501">
        <v>21</v>
      </c>
      <c r="AN2501">
        <v>5</v>
      </c>
      <c r="AO2501">
        <v>292</v>
      </c>
      <c r="AP2501">
        <v>1444</v>
      </c>
      <c r="AQ2501">
        <v>331</v>
      </c>
      <c r="AR2501">
        <v>4</v>
      </c>
      <c r="AS2501">
        <v>91</v>
      </c>
      <c r="AT2501">
        <v>198</v>
      </c>
      <c r="AU2501">
        <v>4</v>
      </c>
      <c r="AV2501">
        <v>3</v>
      </c>
      <c r="AW2501">
        <v>0</v>
      </c>
      <c r="AX2501">
        <v>0</v>
      </c>
      <c r="AY2501">
        <v>183</v>
      </c>
      <c r="AZ2501">
        <v>309</v>
      </c>
      <c r="BA2501">
        <v>163</v>
      </c>
      <c r="BB2501">
        <v>21</v>
      </c>
      <c r="BC2501">
        <v>11</v>
      </c>
      <c r="BD2501">
        <v>2</v>
      </c>
      <c r="BE2501">
        <v>0</v>
      </c>
      <c r="BF2501">
        <v>299</v>
      </c>
      <c r="BG2501">
        <v>12982.69</v>
      </c>
      <c r="BH2501">
        <v>8</v>
      </c>
      <c r="BI2501">
        <v>137</v>
      </c>
      <c r="BJ2501" s="2">
        <v>46132</v>
      </c>
      <c r="BK2501">
        <v>0</v>
      </c>
      <c r="BL2501" s="3" t="str">
        <f>VLOOKUP(O2501,DropDownList!$H$1:$I$7,2,FALSE)</f>
        <v>2024/25</v>
      </c>
      <c r="BM2501" s="3" t="str">
        <f t="shared" si="39"/>
        <v>FISCAL FINES</v>
      </c>
    </row>
    <row r="2502" spans="1:65" x14ac:dyDescent="0.2">
      <c r="A2502">
        <v>2026</v>
      </c>
      <c r="B2502">
        <v>4</v>
      </c>
      <c r="C2502" t="s">
        <v>231</v>
      </c>
      <c r="D2502" t="s">
        <v>242</v>
      </c>
      <c r="E2502" t="s">
        <v>47</v>
      </c>
      <c r="F2502">
        <v>9282</v>
      </c>
      <c r="G2502" t="s">
        <v>141</v>
      </c>
      <c r="H2502" t="s">
        <v>233</v>
      </c>
      <c r="I2502" t="s">
        <v>234</v>
      </c>
      <c r="J2502" s="1">
        <v>46113</v>
      </c>
      <c r="K2502" t="s">
        <v>440</v>
      </c>
      <c r="L2502">
        <v>1</v>
      </c>
      <c r="M2502" t="s">
        <v>441</v>
      </c>
      <c r="N2502" t="s">
        <v>442</v>
      </c>
      <c r="O2502" t="s">
        <v>147</v>
      </c>
      <c r="P2502" t="s">
        <v>152</v>
      </c>
      <c r="Q2502">
        <v>0</v>
      </c>
      <c r="R2502">
        <v>31</v>
      </c>
      <c r="S2502">
        <v>1240</v>
      </c>
      <c r="T2502">
        <v>560</v>
      </c>
      <c r="U2502">
        <v>0</v>
      </c>
      <c r="V2502">
        <v>0</v>
      </c>
      <c r="W2502">
        <v>0</v>
      </c>
      <c r="X2502">
        <v>0</v>
      </c>
      <c r="Y2502">
        <v>0</v>
      </c>
      <c r="Z2502">
        <v>0</v>
      </c>
      <c r="AA2502">
        <v>680</v>
      </c>
      <c r="AB2502">
        <v>0</v>
      </c>
      <c r="AC2502">
        <v>680</v>
      </c>
      <c r="AD2502">
        <v>0</v>
      </c>
      <c r="AE2502">
        <v>0</v>
      </c>
      <c r="AF2502">
        <v>17</v>
      </c>
      <c r="AG2502">
        <v>0</v>
      </c>
      <c r="AH2502">
        <v>14</v>
      </c>
      <c r="AI2502">
        <v>0</v>
      </c>
      <c r="AJ2502">
        <v>0</v>
      </c>
      <c r="AK2502">
        <v>0</v>
      </c>
      <c r="AL2502">
        <v>0</v>
      </c>
      <c r="AM2502">
        <v>0</v>
      </c>
      <c r="AN2502">
        <v>0</v>
      </c>
      <c r="AO2502">
        <v>0</v>
      </c>
      <c r="AP2502">
        <v>0</v>
      </c>
      <c r="AQ2502">
        <v>0</v>
      </c>
      <c r="AR2502">
        <v>0</v>
      </c>
      <c r="AS2502">
        <v>0</v>
      </c>
      <c r="AT2502">
        <v>0</v>
      </c>
      <c r="AU2502">
        <v>0</v>
      </c>
      <c r="AV2502">
        <v>0</v>
      </c>
      <c r="AW2502">
        <v>0</v>
      </c>
      <c r="AX2502">
        <v>0</v>
      </c>
      <c r="AY2502">
        <v>0</v>
      </c>
      <c r="AZ2502">
        <v>0</v>
      </c>
      <c r="BA2502">
        <v>0</v>
      </c>
      <c r="BB2502">
        <v>0</v>
      </c>
      <c r="BC2502">
        <v>0</v>
      </c>
      <c r="BD2502">
        <v>0</v>
      </c>
      <c r="BE2502">
        <v>0</v>
      </c>
      <c r="BF2502">
        <v>0</v>
      </c>
      <c r="BG2502">
        <v>0</v>
      </c>
      <c r="BH2502">
        <v>0</v>
      </c>
      <c r="BI2502">
        <v>0</v>
      </c>
      <c r="BJ2502" s="2">
        <v>46132</v>
      </c>
      <c r="BK2502">
        <v>0</v>
      </c>
      <c r="BL2502" s="3" t="str">
        <f>VLOOKUP(O2502,DropDownList!$H$1:$I$7,2,FALSE)</f>
        <v>2024/25</v>
      </c>
      <c r="BM2502" s="3" t="str">
        <f t="shared" si="39"/>
        <v>PCOA</v>
      </c>
    </row>
    <row r="2503" spans="1:65" x14ac:dyDescent="0.2">
      <c r="A2503">
        <v>2026</v>
      </c>
      <c r="B2503">
        <v>4</v>
      </c>
      <c r="C2503" t="s">
        <v>231</v>
      </c>
      <c r="D2503" t="s">
        <v>242</v>
      </c>
      <c r="E2503" t="s">
        <v>47</v>
      </c>
      <c r="F2503">
        <v>9282</v>
      </c>
      <c r="G2503" t="s">
        <v>141</v>
      </c>
      <c r="H2503" t="s">
        <v>233</v>
      </c>
      <c r="I2503" t="s">
        <v>234</v>
      </c>
      <c r="J2503" s="1">
        <v>46113</v>
      </c>
      <c r="K2503" t="s">
        <v>440</v>
      </c>
      <c r="L2503">
        <v>1</v>
      </c>
      <c r="M2503" t="s">
        <v>441</v>
      </c>
      <c r="N2503" t="s">
        <v>442</v>
      </c>
      <c r="O2503" t="s">
        <v>147</v>
      </c>
      <c r="P2503" t="s">
        <v>154</v>
      </c>
      <c r="Q2503">
        <v>19395.07</v>
      </c>
      <c r="R2503">
        <v>343</v>
      </c>
      <c r="S2503">
        <v>73492</v>
      </c>
      <c r="T2503">
        <v>1016.16</v>
      </c>
      <c r="U2503">
        <v>90</v>
      </c>
      <c r="V2503">
        <v>47</v>
      </c>
      <c r="W2503">
        <v>10020.530000000001</v>
      </c>
      <c r="X2503">
        <v>10735.53</v>
      </c>
      <c r="Y2503">
        <v>0</v>
      </c>
      <c r="Z2503">
        <v>0</v>
      </c>
      <c r="AA2503">
        <v>53080.77</v>
      </c>
      <c r="AB2503">
        <v>174.68</v>
      </c>
      <c r="AC2503">
        <v>48956.09</v>
      </c>
      <c r="AD2503">
        <v>33</v>
      </c>
      <c r="AE2503">
        <v>14</v>
      </c>
      <c r="AF2503">
        <v>245</v>
      </c>
      <c r="AG2503">
        <v>41</v>
      </c>
      <c r="AH2503">
        <v>3</v>
      </c>
      <c r="AI2503">
        <v>49</v>
      </c>
      <c r="AJ2503">
        <v>0</v>
      </c>
      <c r="AK2503">
        <v>0</v>
      </c>
      <c r="AL2503">
        <v>0</v>
      </c>
      <c r="AM2503">
        <v>0</v>
      </c>
      <c r="AN2503">
        <v>0</v>
      </c>
      <c r="AO2503">
        <v>221</v>
      </c>
      <c r="AP2503">
        <v>1088</v>
      </c>
      <c r="AQ2503">
        <v>242</v>
      </c>
      <c r="AR2503">
        <v>0</v>
      </c>
      <c r="AS2503">
        <v>93</v>
      </c>
      <c r="AT2503">
        <v>129</v>
      </c>
      <c r="AU2503">
        <v>14</v>
      </c>
      <c r="AV2503">
        <v>5</v>
      </c>
      <c r="AW2503">
        <v>0</v>
      </c>
      <c r="AX2503">
        <v>0</v>
      </c>
      <c r="AY2503">
        <v>118</v>
      </c>
      <c r="AZ2503">
        <v>211</v>
      </c>
      <c r="BA2503">
        <v>123</v>
      </c>
      <c r="BB2503">
        <v>37</v>
      </c>
      <c r="BC2503">
        <v>18</v>
      </c>
      <c r="BD2503">
        <v>5</v>
      </c>
      <c r="BE2503">
        <v>0</v>
      </c>
      <c r="BF2503">
        <v>342</v>
      </c>
      <c r="BG2503">
        <v>12850</v>
      </c>
      <c r="BH2503">
        <v>5</v>
      </c>
      <c r="BI2503">
        <v>87</v>
      </c>
      <c r="BJ2503" s="2">
        <v>46132</v>
      </c>
      <c r="BK2503">
        <v>0</v>
      </c>
      <c r="BL2503" s="3" t="str">
        <f>VLOOKUP(O2503,DropDownList!$H$1:$I$7,2,FALSE)</f>
        <v>2024/25</v>
      </c>
      <c r="BM2503" s="3" t="str">
        <f t="shared" si="39"/>
        <v>JP COURT</v>
      </c>
    </row>
    <row r="2504" spans="1:65" x14ac:dyDescent="0.2">
      <c r="A2504">
        <v>2026</v>
      </c>
      <c r="B2504">
        <v>4</v>
      </c>
      <c r="C2504" t="s">
        <v>231</v>
      </c>
      <c r="D2504" t="s">
        <v>242</v>
      </c>
      <c r="E2504" t="s">
        <v>47</v>
      </c>
      <c r="F2504">
        <v>9282</v>
      </c>
      <c r="G2504" t="s">
        <v>141</v>
      </c>
      <c r="H2504" t="s">
        <v>233</v>
      </c>
      <c r="I2504" t="s">
        <v>234</v>
      </c>
      <c r="J2504" s="1">
        <v>46113</v>
      </c>
      <c r="K2504" t="s">
        <v>440</v>
      </c>
      <c r="L2504">
        <v>1</v>
      </c>
      <c r="M2504" t="s">
        <v>441</v>
      </c>
      <c r="N2504" t="s">
        <v>442</v>
      </c>
      <c r="O2504" t="s">
        <v>147</v>
      </c>
      <c r="P2504" t="s">
        <v>153</v>
      </c>
      <c r="Q2504">
        <v>45</v>
      </c>
      <c r="R2504">
        <v>3</v>
      </c>
      <c r="S2504">
        <v>135</v>
      </c>
      <c r="T2504">
        <v>0</v>
      </c>
      <c r="U2504">
        <v>1</v>
      </c>
      <c r="V2504">
        <v>1</v>
      </c>
      <c r="W2504">
        <v>45</v>
      </c>
      <c r="X2504">
        <v>45</v>
      </c>
      <c r="Y2504">
        <v>0</v>
      </c>
      <c r="Z2504">
        <v>0</v>
      </c>
      <c r="AA2504">
        <v>90</v>
      </c>
      <c r="AB2504">
        <v>0</v>
      </c>
      <c r="AC2504">
        <v>90</v>
      </c>
      <c r="AD2504">
        <v>1</v>
      </c>
      <c r="AE2504">
        <v>0</v>
      </c>
      <c r="AF2504">
        <v>2</v>
      </c>
      <c r="AG2504">
        <v>0</v>
      </c>
      <c r="AH2504">
        <v>0</v>
      </c>
      <c r="AI2504">
        <v>1</v>
      </c>
      <c r="AJ2504">
        <v>0</v>
      </c>
      <c r="AK2504">
        <v>0</v>
      </c>
      <c r="AL2504">
        <v>0</v>
      </c>
      <c r="AM2504">
        <v>0</v>
      </c>
      <c r="AN2504">
        <v>0</v>
      </c>
      <c r="AO2504">
        <v>3</v>
      </c>
      <c r="AP2504">
        <v>10</v>
      </c>
      <c r="AQ2504">
        <v>4</v>
      </c>
      <c r="AR2504">
        <v>0</v>
      </c>
      <c r="AS2504">
        <v>0</v>
      </c>
      <c r="AT2504">
        <v>1</v>
      </c>
      <c r="AU2504">
        <v>0</v>
      </c>
      <c r="AV2504">
        <v>0</v>
      </c>
      <c r="AW2504">
        <v>0</v>
      </c>
      <c r="AX2504">
        <v>0</v>
      </c>
      <c r="AY2504">
        <v>0</v>
      </c>
      <c r="AZ2504">
        <v>2</v>
      </c>
      <c r="BA2504">
        <v>2</v>
      </c>
      <c r="BB2504">
        <v>0</v>
      </c>
      <c r="BC2504">
        <v>0</v>
      </c>
      <c r="BD2504">
        <v>0</v>
      </c>
      <c r="BE2504">
        <v>0</v>
      </c>
      <c r="BF2504">
        <v>3</v>
      </c>
      <c r="BG2504">
        <v>45</v>
      </c>
      <c r="BH2504">
        <v>0</v>
      </c>
      <c r="BI2504">
        <v>1</v>
      </c>
      <c r="BJ2504" s="2">
        <v>46132</v>
      </c>
      <c r="BK2504">
        <v>0</v>
      </c>
      <c r="BL2504" s="3" t="str">
        <f>VLOOKUP(O2504,DropDownList!$H$1:$I$7,2,FALSE)</f>
        <v>2024/25</v>
      </c>
      <c r="BM2504" s="3" t="str">
        <f t="shared" si="39"/>
        <v>PREG</v>
      </c>
    </row>
    <row r="2505" spans="1:65" x14ac:dyDescent="0.2">
      <c r="A2505">
        <v>2026</v>
      </c>
      <c r="B2505">
        <v>4</v>
      </c>
      <c r="C2505" t="s">
        <v>231</v>
      </c>
      <c r="D2505" t="s">
        <v>242</v>
      </c>
      <c r="E2505" t="s">
        <v>47</v>
      </c>
      <c r="F2505">
        <v>9282</v>
      </c>
      <c r="G2505" t="s">
        <v>141</v>
      </c>
      <c r="H2505" t="s">
        <v>233</v>
      </c>
      <c r="I2505" t="s">
        <v>234</v>
      </c>
      <c r="J2505" s="1">
        <v>46113</v>
      </c>
      <c r="K2505" t="s">
        <v>440</v>
      </c>
      <c r="L2505">
        <v>1</v>
      </c>
      <c r="M2505" t="s">
        <v>441</v>
      </c>
      <c r="N2505" t="s">
        <v>442</v>
      </c>
      <c r="O2505" t="s">
        <v>155</v>
      </c>
      <c r="P2505" t="s">
        <v>154</v>
      </c>
      <c r="Q2505">
        <v>9704.1299999999992</v>
      </c>
      <c r="R2505">
        <v>373</v>
      </c>
      <c r="S2505">
        <v>81683.649999999994</v>
      </c>
      <c r="T2505">
        <v>1305.73</v>
      </c>
      <c r="U2505">
        <v>45</v>
      </c>
      <c r="V2505">
        <v>19</v>
      </c>
      <c r="W2505">
        <v>5824.51</v>
      </c>
      <c r="X2505">
        <v>5824.51</v>
      </c>
      <c r="Y2505">
        <v>0</v>
      </c>
      <c r="Z2505">
        <v>0</v>
      </c>
      <c r="AA2505">
        <v>70673.789999999994</v>
      </c>
      <c r="AB2505">
        <v>1261.6500000000001</v>
      </c>
      <c r="AC2505">
        <v>64587.14</v>
      </c>
      <c r="AD2505">
        <v>13</v>
      </c>
      <c r="AE2505">
        <v>6</v>
      </c>
      <c r="AF2505">
        <v>319</v>
      </c>
      <c r="AG2505">
        <v>27</v>
      </c>
      <c r="AH2505">
        <v>2</v>
      </c>
      <c r="AI2505">
        <v>18</v>
      </c>
      <c r="AJ2505">
        <v>0</v>
      </c>
      <c r="AK2505">
        <v>0</v>
      </c>
      <c r="AL2505">
        <v>0</v>
      </c>
      <c r="AM2505">
        <v>0</v>
      </c>
      <c r="AN2505">
        <v>0</v>
      </c>
      <c r="AO2505">
        <v>232</v>
      </c>
      <c r="AP2505">
        <v>1400</v>
      </c>
      <c r="AQ2505">
        <v>277</v>
      </c>
      <c r="AR2505">
        <v>2</v>
      </c>
      <c r="AS2505">
        <v>116</v>
      </c>
      <c r="AT2505">
        <v>199</v>
      </c>
      <c r="AU2505">
        <v>54</v>
      </c>
      <c r="AV2505">
        <v>23</v>
      </c>
      <c r="AW2505">
        <v>2</v>
      </c>
      <c r="AX2505">
        <v>0</v>
      </c>
      <c r="AY2505">
        <v>134</v>
      </c>
      <c r="AZ2505">
        <v>250</v>
      </c>
      <c r="BA2505">
        <v>175</v>
      </c>
      <c r="BB2505">
        <v>31</v>
      </c>
      <c r="BC2505">
        <v>12</v>
      </c>
      <c r="BD2505">
        <v>5</v>
      </c>
      <c r="BE2505">
        <v>0</v>
      </c>
      <c r="BF2505">
        <v>371</v>
      </c>
      <c r="BG2505">
        <v>5310</v>
      </c>
      <c r="BH2505">
        <v>7</v>
      </c>
      <c r="BI2505">
        <v>44</v>
      </c>
      <c r="BJ2505" s="2">
        <v>46132</v>
      </c>
      <c r="BK2505">
        <v>0</v>
      </c>
      <c r="BL2505" s="3" t="str">
        <f>VLOOKUP(O2505,DropDownList!$H$1:$I$7,2,FALSE)</f>
        <v>2022/23</v>
      </c>
      <c r="BM2505" s="3" t="str">
        <f t="shared" si="39"/>
        <v>JP COURT</v>
      </c>
    </row>
    <row r="2506" spans="1:65" x14ac:dyDescent="0.2">
      <c r="A2506">
        <v>2026</v>
      </c>
      <c r="B2506">
        <v>4</v>
      </c>
      <c r="C2506" t="s">
        <v>231</v>
      </c>
      <c r="D2506" t="s">
        <v>242</v>
      </c>
      <c r="E2506" t="s">
        <v>47</v>
      </c>
      <c r="F2506">
        <v>9282</v>
      </c>
      <c r="G2506" t="s">
        <v>141</v>
      </c>
      <c r="H2506" t="s">
        <v>233</v>
      </c>
      <c r="I2506" t="s">
        <v>234</v>
      </c>
      <c r="J2506" s="1">
        <v>46113</v>
      </c>
      <c r="K2506" t="s">
        <v>440</v>
      </c>
      <c r="L2506">
        <v>1</v>
      </c>
      <c r="M2506" t="s">
        <v>441</v>
      </c>
      <c r="N2506" t="s">
        <v>442</v>
      </c>
      <c r="O2506" t="s">
        <v>155</v>
      </c>
      <c r="P2506" t="s">
        <v>152</v>
      </c>
      <c r="Q2506">
        <v>0</v>
      </c>
      <c r="R2506">
        <v>25</v>
      </c>
      <c r="S2506">
        <v>1000</v>
      </c>
      <c r="T2506">
        <v>360</v>
      </c>
      <c r="U2506">
        <v>0</v>
      </c>
      <c r="V2506">
        <v>0</v>
      </c>
      <c r="W2506">
        <v>0</v>
      </c>
      <c r="X2506">
        <v>0</v>
      </c>
      <c r="Y2506">
        <v>0</v>
      </c>
      <c r="Z2506">
        <v>0</v>
      </c>
      <c r="AA2506">
        <v>640</v>
      </c>
      <c r="AB2506">
        <v>0</v>
      </c>
      <c r="AC2506">
        <v>640</v>
      </c>
      <c r="AD2506">
        <v>0</v>
      </c>
      <c r="AE2506">
        <v>0</v>
      </c>
      <c r="AF2506">
        <v>16</v>
      </c>
      <c r="AG2506">
        <v>0</v>
      </c>
      <c r="AH2506">
        <v>9</v>
      </c>
      <c r="AI2506">
        <v>0</v>
      </c>
      <c r="AJ2506">
        <v>0</v>
      </c>
      <c r="AK2506">
        <v>0</v>
      </c>
      <c r="AL2506">
        <v>0</v>
      </c>
      <c r="AM2506">
        <v>1</v>
      </c>
      <c r="AN2506">
        <v>0</v>
      </c>
      <c r="AO2506">
        <v>0</v>
      </c>
      <c r="AP2506">
        <v>0</v>
      </c>
      <c r="AQ2506">
        <v>0</v>
      </c>
      <c r="AR2506">
        <v>0</v>
      </c>
      <c r="AS2506">
        <v>0</v>
      </c>
      <c r="AT2506">
        <v>0</v>
      </c>
      <c r="AU2506">
        <v>0</v>
      </c>
      <c r="AV2506">
        <v>0</v>
      </c>
      <c r="AW2506">
        <v>0</v>
      </c>
      <c r="AX2506">
        <v>0</v>
      </c>
      <c r="AY2506">
        <v>0</v>
      </c>
      <c r="AZ2506">
        <v>0</v>
      </c>
      <c r="BA2506">
        <v>0</v>
      </c>
      <c r="BB2506">
        <v>0</v>
      </c>
      <c r="BC2506">
        <v>0</v>
      </c>
      <c r="BD2506">
        <v>0</v>
      </c>
      <c r="BE2506">
        <v>0</v>
      </c>
      <c r="BF2506">
        <v>0</v>
      </c>
      <c r="BG2506">
        <v>0</v>
      </c>
      <c r="BH2506">
        <v>0</v>
      </c>
      <c r="BI2506">
        <v>0</v>
      </c>
      <c r="BJ2506" s="2">
        <v>46132</v>
      </c>
      <c r="BK2506">
        <v>0</v>
      </c>
      <c r="BL2506" s="3" t="str">
        <f>VLOOKUP(O2506,DropDownList!$H$1:$I$7,2,FALSE)</f>
        <v>2022/23</v>
      </c>
      <c r="BM2506" s="3" t="str">
        <f t="shared" si="39"/>
        <v>PCOA</v>
      </c>
    </row>
    <row r="2507" spans="1:65" x14ac:dyDescent="0.2">
      <c r="A2507">
        <v>2026</v>
      </c>
      <c r="B2507">
        <v>4</v>
      </c>
      <c r="C2507" t="s">
        <v>231</v>
      </c>
      <c r="D2507" t="s">
        <v>242</v>
      </c>
      <c r="E2507" t="s">
        <v>47</v>
      </c>
      <c r="F2507">
        <v>9282</v>
      </c>
      <c r="G2507" t="s">
        <v>141</v>
      </c>
      <c r="H2507" t="s">
        <v>233</v>
      </c>
      <c r="I2507" t="s">
        <v>234</v>
      </c>
      <c r="J2507" s="1">
        <v>46113</v>
      </c>
      <c r="K2507" t="s">
        <v>440</v>
      </c>
      <c r="L2507">
        <v>1</v>
      </c>
      <c r="M2507" t="s">
        <v>441</v>
      </c>
      <c r="N2507" t="s">
        <v>442</v>
      </c>
      <c r="O2507" t="s">
        <v>155</v>
      </c>
      <c r="P2507" t="s">
        <v>150</v>
      </c>
      <c r="Q2507">
        <v>8120.46</v>
      </c>
      <c r="R2507">
        <v>453</v>
      </c>
      <c r="S2507">
        <v>64598.19</v>
      </c>
      <c r="T2507">
        <v>8234.77</v>
      </c>
      <c r="U2507">
        <v>69</v>
      </c>
      <c r="V2507">
        <v>37</v>
      </c>
      <c r="W2507">
        <v>3928.51</v>
      </c>
      <c r="X2507">
        <v>3928.51</v>
      </c>
      <c r="Y2507">
        <v>407</v>
      </c>
      <c r="Z2507">
        <v>56363.42</v>
      </c>
      <c r="AA2507">
        <v>48242.96</v>
      </c>
      <c r="AB2507">
        <v>12134.32</v>
      </c>
      <c r="AC2507">
        <v>36108.639999999999</v>
      </c>
      <c r="AD2507">
        <v>22</v>
      </c>
      <c r="AE2507">
        <v>15</v>
      </c>
      <c r="AF2507">
        <v>329</v>
      </c>
      <c r="AG2507">
        <v>35</v>
      </c>
      <c r="AH2507">
        <v>46</v>
      </c>
      <c r="AI2507">
        <v>34</v>
      </c>
      <c r="AJ2507">
        <v>73</v>
      </c>
      <c r="AK2507">
        <v>46</v>
      </c>
      <c r="AL2507">
        <v>6</v>
      </c>
      <c r="AM2507">
        <v>25</v>
      </c>
      <c r="AN2507">
        <v>7</v>
      </c>
      <c r="AO2507">
        <v>325</v>
      </c>
      <c r="AP2507">
        <v>1969</v>
      </c>
      <c r="AQ2507">
        <v>425</v>
      </c>
      <c r="AR2507">
        <v>9</v>
      </c>
      <c r="AS2507">
        <v>143</v>
      </c>
      <c r="AT2507">
        <v>332</v>
      </c>
      <c r="AU2507">
        <v>7</v>
      </c>
      <c r="AV2507">
        <v>2</v>
      </c>
      <c r="AW2507">
        <v>0</v>
      </c>
      <c r="AX2507">
        <v>0</v>
      </c>
      <c r="AY2507">
        <v>241</v>
      </c>
      <c r="AZ2507">
        <v>374</v>
      </c>
      <c r="BA2507">
        <v>237</v>
      </c>
      <c r="BB2507">
        <v>41</v>
      </c>
      <c r="BC2507">
        <v>23</v>
      </c>
      <c r="BD2507">
        <v>4</v>
      </c>
      <c r="BE2507">
        <v>0</v>
      </c>
      <c r="BF2507">
        <v>335</v>
      </c>
      <c r="BG2507">
        <v>4115.26</v>
      </c>
      <c r="BH2507">
        <v>9</v>
      </c>
      <c r="BI2507">
        <v>66</v>
      </c>
      <c r="BJ2507" s="2">
        <v>46132</v>
      </c>
      <c r="BK2507">
        <v>0</v>
      </c>
      <c r="BL2507" s="3" t="str">
        <f>VLOOKUP(O2507,DropDownList!$H$1:$I$7,2,FALSE)</f>
        <v>2022/23</v>
      </c>
      <c r="BM2507" s="3" t="str">
        <f t="shared" si="39"/>
        <v>FISCAL FINES</v>
      </c>
    </row>
    <row r="2508" spans="1:65" x14ac:dyDescent="0.2">
      <c r="A2508">
        <v>2026</v>
      </c>
      <c r="B2508">
        <v>4</v>
      </c>
      <c r="C2508" t="s">
        <v>231</v>
      </c>
      <c r="D2508" t="s">
        <v>242</v>
      </c>
      <c r="E2508" t="s">
        <v>47</v>
      </c>
      <c r="F2508">
        <v>9282</v>
      </c>
      <c r="G2508" t="s">
        <v>141</v>
      </c>
      <c r="H2508" t="s">
        <v>233</v>
      </c>
      <c r="I2508" t="s">
        <v>234</v>
      </c>
      <c r="J2508" s="1">
        <v>46113</v>
      </c>
      <c r="K2508" t="s">
        <v>440</v>
      </c>
      <c r="L2508">
        <v>1</v>
      </c>
      <c r="M2508" t="s">
        <v>441</v>
      </c>
      <c r="N2508" t="s">
        <v>442</v>
      </c>
      <c r="O2508" t="s">
        <v>149</v>
      </c>
      <c r="P2508" t="s">
        <v>150</v>
      </c>
      <c r="Q2508">
        <v>26215.64</v>
      </c>
      <c r="R2508">
        <v>280</v>
      </c>
      <c r="S2508">
        <v>47292.41</v>
      </c>
      <c r="T2508">
        <v>6191.76</v>
      </c>
      <c r="U2508">
        <v>165</v>
      </c>
      <c r="V2508">
        <v>87</v>
      </c>
      <c r="W2508">
        <v>12082.03</v>
      </c>
      <c r="X2508">
        <v>14742.71</v>
      </c>
      <c r="Y2508">
        <v>248</v>
      </c>
      <c r="Z2508">
        <v>41100.65</v>
      </c>
      <c r="AA2508">
        <v>14885.01</v>
      </c>
      <c r="AB2508">
        <v>5117.6000000000004</v>
      </c>
      <c r="AC2508">
        <v>9767.41</v>
      </c>
      <c r="AD2508">
        <v>82</v>
      </c>
      <c r="AE2508">
        <v>5</v>
      </c>
      <c r="AF2508">
        <v>83</v>
      </c>
      <c r="AG2508">
        <v>39</v>
      </c>
      <c r="AH2508">
        <v>32</v>
      </c>
      <c r="AI2508">
        <v>126</v>
      </c>
      <c r="AJ2508">
        <v>44</v>
      </c>
      <c r="AK2508">
        <v>13</v>
      </c>
      <c r="AL2508">
        <v>7</v>
      </c>
      <c r="AM2508">
        <v>12</v>
      </c>
      <c r="AN2508">
        <v>4</v>
      </c>
      <c r="AO2508">
        <v>207</v>
      </c>
      <c r="AP2508">
        <v>686</v>
      </c>
      <c r="AQ2508">
        <v>211</v>
      </c>
      <c r="AR2508">
        <v>8</v>
      </c>
      <c r="AS2508">
        <v>35</v>
      </c>
      <c r="AT2508">
        <v>60</v>
      </c>
      <c r="AU2508">
        <v>1</v>
      </c>
      <c r="AV2508">
        <v>0</v>
      </c>
      <c r="AW2508">
        <v>0</v>
      </c>
      <c r="AX2508">
        <v>0</v>
      </c>
      <c r="AY2508">
        <v>93</v>
      </c>
      <c r="AZ2508">
        <v>125</v>
      </c>
      <c r="BA2508">
        <v>29</v>
      </c>
      <c r="BB2508">
        <v>11</v>
      </c>
      <c r="BC2508">
        <v>3</v>
      </c>
      <c r="BD2508">
        <v>0</v>
      </c>
      <c r="BE2508">
        <v>0</v>
      </c>
      <c r="BF2508">
        <v>204</v>
      </c>
      <c r="BG2508">
        <v>19824.72</v>
      </c>
      <c r="BH2508">
        <v>0</v>
      </c>
      <c r="BI2508">
        <v>160</v>
      </c>
      <c r="BJ2508" s="2">
        <v>46132</v>
      </c>
      <c r="BK2508">
        <v>0</v>
      </c>
      <c r="BL2508" s="3" t="str">
        <f>VLOOKUP(O2508,DropDownList!$H$1:$I$7,2,FALSE)</f>
        <v>2025/26</v>
      </c>
      <c r="BM2508" s="3" t="str">
        <f t="shared" si="39"/>
        <v>FISCAL FINES</v>
      </c>
    </row>
    <row r="2509" spans="1:65" x14ac:dyDescent="0.2">
      <c r="A2509">
        <v>2026</v>
      </c>
      <c r="B2509">
        <v>4</v>
      </c>
      <c r="C2509" t="s">
        <v>231</v>
      </c>
      <c r="D2509" t="s">
        <v>242</v>
      </c>
      <c r="E2509" t="s">
        <v>47</v>
      </c>
      <c r="F2509">
        <v>9282</v>
      </c>
      <c r="G2509" t="s">
        <v>141</v>
      </c>
      <c r="H2509" t="s">
        <v>233</v>
      </c>
      <c r="I2509" t="s">
        <v>234</v>
      </c>
      <c r="J2509" s="1">
        <v>46113</v>
      </c>
      <c r="K2509" t="s">
        <v>440</v>
      </c>
      <c r="L2509">
        <v>1</v>
      </c>
      <c r="M2509" t="s">
        <v>441</v>
      </c>
      <c r="N2509" t="s">
        <v>442</v>
      </c>
      <c r="O2509" t="s">
        <v>147</v>
      </c>
      <c r="P2509" t="s">
        <v>146</v>
      </c>
      <c r="Q2509">
        <v>760</v>
      </c>
      <c r="R2509">
        <v>340</v>
      </c>
      <c r="S2509">
        <v>4760</v>
      </c>
      <c r="T2509">
        <v>50</v>
      </c>
      <c r="U2509">
        <v>88</v>
      </c>
      <c r="V2509">
        <v>33</v>
      </c>
      <c r="W2509">
        <v>505</v>
      </c>
      <c r="X2509">
        <v>520</v>
      </c>
      <c r="Y2509">
        <v>0</v>
      </c>
      <c r="Z2509">
        <v>0</v>
      </c>
      <c r="AA2509">
        <v>3950</v>
      </c>
      <c r="AB2509">
        <v>0</v>
      </c>
      <c r="AC2509">
        <v>0</v>
      </c>
      <c r="AD2509">
        <v>33</v>
      </c>
      <c r="AE2509">
        <v>0</v>
      </c>
      <c r="AF2509">
        <v>288</v>
      </c>
      <c r="AG2509">
        <v>0</v>
      </c>
      <c r="AH2509">
        <v>4</v>
      </c>
      <c r="AI2509">
        <v>48</v>
      </c>
      <c r="AJ2509">
        <v>0</v>
      </c>
      <c r="AK2509">
        <v>0</v>
      </c>
      <c r="AL2509">
        <v>0</v>
      </c>
      <c r="AM2509">
        <v>0</v>
      </c>
      <c r="AN2509">
        <v>0</v>
      </c>
      <c r="AO2509">
        <v>218</v>
      </c>
      <c r="AP2509">
        <v>1082</v>
      </c>
      <c r="AQ2509">
        <v>242</v>
      </c>
      <c r="AR2509">
        <v>0</v>
      </c>
      <c r="AS2509">
        <v>93</v>
      </c>
      <c r="AT2509">
        <v>131</v>
      </c>
      <c r="AU2509">
        <v>14</v>
      </c>
      <c r="AV2509">
        <v>5</v>
      </c>
      <c r="AW2509">
        <v>0</v>
      </c>
      <c r="AX2509">
        <v>0</v>
      </c>
      <c r="AY2509">
        <v>114</v>
      </c>
      <c r="AZ2509">
        <v>208</v>
      </c>
      <c r="BA2509">
        <v>123</v>
      </c>
      <c r="BB2509">
        <v>37</v>
      </c>
      <c r="BC2509">
        <v>18</v>
      </c>
      <c r="BD2509">
        <v>5</v>
      </c>
      <c r="BE2509">
        <v>0</v>
      </c>
      <c r="BF2509">
        <v>339</v>
      </c>
      <c r="BG2509">
        <v>760</v>
      </c>
      <c r="BH2509">
        <v>0</v>
      </c>
      <c r="BI2509">
        <v>85</v>
      </c>
      <c r="BJ2509" s="2">
        <v>46132</v>
      </c>
      <c r="BK2509">
        <v>0</v>
      </c>
      <c r="BL2509" s="3" t="str">
        <f>VLOOKUP(O2509,DropDownList!$H$1:$I$7,2,FALSE)</f>
        <v>2024/25</v>
      </c>
      <c r="BM2509" s="3" t="str">
        <f t="shared" si="39"/>
        <v>VSUR</v>
      </c>
    </row>
    <row r="2510" spans="1:65" x14ac:dyDescent="0.2">
      <c r="A2510">
        <v>2026</v>
      </c>
      <c r="B2510">
        <v>4</v>
      </c>
      <c r="C2510" t="s">
        <v>231</v>
      </c>
      <c r="D2510" t="s">
        <v>242</v>
      </c>
      <c r="E2510" t="s">
        <v>47</v>
      </c>
      <c r="F2510">
        <v>9282</v>
      </c>
      <c r="G2510" t="s">
        <v>141</v>
      </c>
      <c r="H2510" t="s">
        <v>233</v>
      </c>
      <c r="I2510" t="s">
        <v>234</v>
      </c>
      <c r="J2510" s="1">
        <v>46113</v>
      </c>
      <c r="K2510" t="s">
        <v>440</v>
      </c>
      <c r="L2510">
        <v>1</v>
      </c>
      <c r="M2510" t="s">
        <v>441</v>
      </c>
      <c r="N2510" t="s">
        <v>442</v>
      </c>
      <c r="O2510" t="s">
        <v>149</v>
      </c>
      <c r="P2510" t="s">
        <v>146</v>
      </c>
      <c r="Q2510">
        <v>845</v>
      </c>
      <c r="R2510">
        <v>199</v>
      </c>
      <c r="S2510">
        <v>2910</v>
      </c>
      <c r="T2510">
        <v>10</v>
      </c>
      <c r="U2510">
        <v>101</v>
      </c>
      <c r="V2510">
        <v>22</v>
      </c>
      <c r="W2510">
        <v>350</v>
      </c>
      <c r="X2510">
        <v>350</v>
      </c>
      <c r="Y2510">
        <v>0</v>
      </c>
      <c r="Z2510">
        <v>0</v>
      </c>
      <c r="AA2510">
        <v>2055</v>
      </c>
      <c r="AB2510">
        <v>0</v>
      </c>
      <c r="AC2510">
        <v>0</v>
      </c>
      <c r="AD2510">
        <v>22</v>
      </c>
      <c r="AE2510">
        <v>0</v>
      </c>
      <c r="AF2510">
        <v>143</v>
      </c>
      <c r="AG2510">
        <v>1</v>
      </c>
      <c r="AH2510">
        <v>1</v>
      </c>
      <c r="AI2510">
        <v>54</v>
      </c>
      <c r="AJ2510">
        <v>0</v>
      </c>
      <c r="AK2510">
        <v>0</v>
      </c>
      <c r="AL2510">
        <v>0</v>
      </c>
      <c r="AM2510">
        <v>0</v>
      </c>
      <c r="AN2510">
        <v>0</v>
      </c>
      <c r="AO2510">
        <v>128</v>
      </c>
      <c r="AP2510">
        <v>437</v>
      </c>
      <c r="AQ2510">
        <v>133</v>
      </c>
      <c r="AR2510">
        <v>0</v>
      </c>
      <c r="AS2510">
        <v>26</v>
      </c>
      <c r="AT2510">
        <v>34</v>
      </c>
      <c r="AU2510">
        <v>1</v>
      </c>
      <c r="AV2510">
        <v>0</v>
      </c>
      <c r="AW2510">
        <v>0</v>
      </c>
      <c r="AX2510">
        <v>0</v>
      </c>
      <c r="AY2510">
        <v>62</v>
      </c>
      <c r="AZ2510">
        <v>84</v>
      </c>
      <c r="BA2510">
        <v>18</v>
      </c>
      <c r="BB2510">
        <v>6</v>
      </c>
      <c r="BC2510">
        <v>2</v>
      </c>
      <c r="BD2510">
        <v>3</v>
      </c>
      <c r="BE2510">
        <v>0</v>
      </c>
      <c r="BF2510">
        <v>198</v>
      </c>
      <c r="BG2510">
        <v>840</v>
      </c>
      <c r="BH2510">
        <v>0</v>
      </c>
      <c r="BI2510">
        <v>100</v>
      </c>
      <c r="BJ2510" s="2">
        <v>46132</v>
      </c>
      <c r="BK2510">
        <v>0</v>
      </c>
      <c r="BL2510" s="3" t="str">
        <f>VLOOKUP(O2510,DropDownList!$H$1:$I$7,2,FALSE)</f>
        <v>2025/26</v>
      </c>
      <c r="BM2510" s="3" t="str">
        <f t="shared" si="39"/>
        <v>VSUR</v>
      </c>
    </row>
    <row r="2511" spans="1:65" x14ac:dyDescent="0.2">
      <c r="A2511">
        <v>2026</v>
      </c>
      <c r="B2511">
        <v>4</v>
      </c>
      <c r="C2511" t="s">
        <v>231</v>
      </c>
      <c r="D2511" t="s">
        <v>242</v>
      </c>
      <c r="E2511" t="s">
        <v>47</v>
      </c>
      <c r="F2511">
        <v>9282</v>
      </c>
      <c r="G2511" t="s">
        <v>141</v>
      </c>
      <c r="H2511" t="s">
        <v>233</v>
      </c>
      <c r="I2511" t="s">
        <v>234</v>
      </c>
      <c r="J2511" s="1">
        <v>46113</v>
      </c>
      <c r="K2511" t="s">
        <v>440</v>
      </c>
      <c r="L2511">
        <v>1</v>
      </c>
      <c r="M2511" t="s">
        <v>441</v>
      </c>
      <c r="N2511" t="s">
        <v>442</v>
      </c>
      <c r="O2511" t="s">
        <v>149</v>
      </c>
      <c r="P2511" t="s">
        <v>148</v>
      </c>
      <c r="Q2511">
        <v>624.14</v>
      </c>
      <c r="R2511">
        <v>14</v>
      </c>
      <c r="S2511">
        <v>840</v>
      </c>
      <c r="T2511">
        <v>0</v>
      </c>
      <c r="U2511">
        <v>11</v>
      </c>
      <c r="V2511">
        <v>5</v>
      </c>
      <c r="W2511">
        <v>300</v>
      </c>
      <c r="X2511">
        <v>300</v>
      </c>
      <c r="Y2511">
        <v>0</v>
      </c>
      <c r="Z2511">
        <v>0</v>
      </c>
      <c r="AA2511">
        <v>215.86</v>
      </c>
      <c r="AB2511">
        <v>0</v>
      </c>
      <c r="AC2511">
        <v>215.86</v>
      </c>
      <c r="AD2511">
        <v>5</v>
      </c>
      <c r="AE2511">
        <v>0</v>
      </c>
      <c r="AF2511">
        <v>3</v>
      </c>
      <c r="AG2511">
        <v>2</v>
      </c>
      <c r="AH2511">
        <v>0</v>
      </c>
      <c r="AI2511">
        <v>9</v>
      </c>
      <c r="AJ2511">
        <v>0</v>
      </c>
      <c r="AK2511">
        <v>0</v>
      </c>
      <c r="AL2511">
        <v>0</v>
      </c>
      <c r="AM2511">
        <v>0</v>
      </c>
      <c r="AN2511">
        <v>0</v>
      </c>
      <c r="AO2511">
        <v>14</v>
      </c>
      <c r="AP2511">
        <v>45</v>
      </c>
      <c r="AQ2511">
        <v>14</v>
      </c>
      <c r="AR2511">
        <v>0</v>
      </c>
      <c r="AS2511">
        <v>0</v>
      </c>
      <c r="AT2511">
        <v>4</v>
      </c>
      <c r="AU2511">
        <v>0</v>
      </c>
      <c r="AV2511">
        <v>0</v>
      </c>
      <c r="AW2511">
        <v>0</v>
      </c>
      <c r="AX2511">
        <v>0</v>
      </c>
      <c r="AY2511">
        <v>7</v>
      </c>
      <c r="AZ2511">
        <v>8</v>
      </c>
      <c r="BA2511">
        <v>0</v>
      </c>
      <c r="BB2511">
        <v>2</v>
      </c>
      <c r="BC2511">
        <v>0</v>
      </c>
      <c r="BD2511">
        <v>0</v>
      </c>
      <c r="BE2511">
        <v>0</v>
      </c>
      <c r="BF2511">
        <v>14</v>
      </c>
      <c r="BG2511">
        <v>540</v>
      </c>
      <c r="BH2511">
        <v>0</v>
      </c>
      <c r="BI2511">
        <v>11</v>
      </c>
      <c r="BJ2511" s="2">
        <v>46132</v>
      </c>
      <c r="BK2511">
        <v>0</v>
      </c>
      <c r="BL2511" s="3" t="str">
        <f>VLOOKUP(O2511,DropDownList!$H$1:$I$7,2,FALSE)</f>
        <v>2025/26</v>
      </c>
      <c r="BM2511" s="3" t="str">
        <f t="shared" si="39"/>
        <v>PRAS</v>
      </c>
    </row>
    <row r="2512" spans="1:65" x14ac:dyDescent="0.2">
      <c r="A2512">
        <v>2026</v>
      </c>
      <c r="B2512">
        <v>4</v>
      </c>
      <c r="C2512" t="s">
        <v>231</v>
      </c>
      <c r="D2512" t="s">
        <v>242</v>
      </c>
      <c r="E2512" t="s">
        <v>47</v>
      </c>
      <c r="F2512">
        <v>9282</v>
      </c>
      <c r="G2512" t="s">
        <v>141</v>
      </c>
      <c r="H2512" t="s">
        <v>233</v>
      </c>
      <c r="I2512" t="s">
        <v>234</v>
      </c>
      <c r="J2512" s="1">
        <v>46113</v>
      </c>
      <c r="K2512" t="s">
        <v>440</v>
      </c>
      <c r="L2512">
        <v>1</v>
      </c>
      <c r="M2512" t="s">
        <v>441</v>
      </c>
      <c r="N2512" t="s">
        <v>442</v>
      </c>
      <c r="O2512" t="s">
        <v>149</v>
      </c>
      <c r="P2512" t="s">
        <v>153</v>
      </c>
      <c r="Q2512">
        <v>776.6</v>
      </c>
      <c r="R2512">
        <v>7</v>
      </c>
      <c r="S2512">
        <v>930</v>
      </c>
      <c r="T2512">
        <v>45</v>
      </c>
      <c r="U2512">
        <v>5</v>
      </c>
      <c r="V2512">
        <v>0</v>
      </c>
      <c r="W2512">
        <v>0</v>
      </c>
      <c r="X2512">
        <v>0</v>
      </c>
      <c r="Y2512">
        <v>0</v>
      </c>
      <c r="Z2512">
        <v>0</v>
      </c>
      <c r="AA2512">
        <v>108.4</v>
      </c>
      <c r="AB2512">
        <v>0</v>
      </c>
      <c r="AC2512">
        <v>108.4</v>
      </c>
      <c r="AD2512">
        <v>0</v>
      </c>
      <c r="AE2512">
        <v>0</v>
      </c>
      <c r="AF2512">
        <v>1</v>
      </c>
      <c r="AG2512">
        <v>2</v>
      </c>
      <c r="AH2512">
        <v>1</v>
      </c>
      <c r="AI2512">
        <v>3</v>
      </c>
      <c r="AJ2512">
        <v>0</v>
      </c>
      <c r="AK2512">
        <v>0</v>
      </c>
      <c r="AL2512">
        <v>0</v>
      </c>
      <c r="AM2512">
        <v>0</v>
      </c>
      <c r="AN2512">
        <v>0</v>
      </c>
      <c r="AO2512">
        <v>6</v>
      </c>
      <c r="AP2512">
        <v>21</v>
      </c>
      <c r="AQ2512">
        <v>6</v>
      </c>
      <c r="AR2512">
        <v>0</v>
      </c>
      <c r="AS2512">
        <v>0</v>
      </c>
      <c r="AT2512">
        <v>0</v>
      </c>
      <c r="AU2512">
        <v>0</v>
      </c>
      <c r="AV2512">
        <v>0</v>
      </c>
      <c r="AW2512">
        <v>0</v>
      </c>
      <c r="AX2512">
        <v>0</v>
      </c>
      <c r="AY2512">
        <v>5</v>
      </c>
      <c r="AZ2512">
        <v>5</v>
      </c>
      <c r="BA2512">
        <v>0</v>
      </c>
      <c r="BB2512">
        <v>0</v>
      </c>
      <c r="BC2512">
        <v>0</v>
      </c>
      <c r="BD2512">
        <v>0</v>
      </c>
      <c r="BE2512">
        <v>0</v>
      </c>
      <c r="BF2512">
        <v>6</v>
      </c>
      <c r="BG2512">
        <v>645</v>
      </c>
      <c r="BH2512">
        <v>0</v>
      </c>
      <c r="BI2512">
        <v>4</v>
      </c>
      <c r="BJ2512" s="2">
        <v>46132</v>
      </c>
      <c r="BK2512">
        <v>0</v>
      </c>
      <c r="BL2512" s="3" t="str">
        <f>VLOOKUP(O2512,DropDownList!$H$1:$I$7,2,FALSE)</f>
        <v>2025/26</v>
      </c>
      <c r="BM2512" s="3" t="str">
        <f t="shared" si="39"/>
        <v>PREG</v>
      </c>
    </row>
    <row r="2513" spans="1:65" x14ac:dyDescent="0.2">
      <c r="A2513">
        <v>2026</v>
      </c>
      <c r="B2513">
        <v>4</v>
      </c>
      <c r="C2513" t="s">
        <v>231</v>
      </c>
      <c r="D2513" t="s">
        <v>242</v>
      </c>
      <c r="E2513" t="s">
        <v>47</v>
      </c>
      <c r="F2513">
        <v>9282</v>
      </c>
      <c r="G2513" t="s">
        <v>141</v>
      </c>
      <c r="H2513" t="s">
        <v>233</v>
      </c>
      <c r="I2513" t="s">
        <v>234</v>
      </c>
      <c r="J2513" s="1">
        <v>46113</v>
      </c>
      <c r="K2513" t="s">
        <v>440</v>
      </c>
      <c r="L2513">
        <v>1</v>
      </c>
      <c r="M2513" t="s">
        <v>441</v>
      </c>
      <c r="N2513" t="s">
        <v>442</v>
      </c>
      <c r="O2513" t="s">
        <v>149</v>
      </c>
      <c r="P2513" t="s">
        <v>151</v>
      </c>
      <c r="Q2513">
        <v>0</v>
      </c>
      <c r="R2513">
        <v>1</v>
      </c>
      <c r="S2513">
        <v>30</v>
      </c>
      <c r="T2513">
        <v>0</v>
      </c>
      <c r="U2513">
        <v>0</v>
      </c>
      <c r="V2513">
        <v>0</v>
      </c>
      <c r="W2513">
        <v>0</v>
      </c>
      <c r="X2513">
        <v>0</v>
      </c>
      <c r="Y2513">
        <v>0</v>
      </c>
      <c r="Z2513">
        <v>0</v>
      </c>
      <c r="AA2513">
        <v>30</v>
      </c>
      <c r="AB2513">
        <v>0</v>
      </c>
      <c r="AC2513">
        <v>30</v>
      </c>
      <c r="AD2513">
        <v>0</v>
      </c>
      <c r="AE2513">
        <v>0</v>
      </c>
      <c r="AF2513">
        <v>1</v>
      </c>
      <c r="AG2513">
        <v>0</v>
      </c>
      <c r="AH2513">
        <v>0</v>
      </c>
      <c r="AI2513">
        <v>0</v>
      </c>
      <c r="AJ2513">
        <v>0</v>
      </c>
      <c r="AK2513">
        <v>0</v>
      </c>
      <c r="AL2513">
        <v>0</v>
      </c>
      <c r="AM2513">
        <v>0</v>
      </c>
      <c r="AN2513">
        <v>0</v>
      </c>
      <c r="AO2513">
        <v>0</v>
      </c>
      <c r="AP2513">
        <v>0</v>
      </c>
      <c r="AQ2513">
        <v>0</v>
      </c>
      <c r="AR2513">
        <v>0</v>
      </c>
      <c r="AS2513">
        <v>0</v>
      </c>
      <c r="AT2513">
        <v>0</v>
      </c>
      <c r="AU2513">
        <v>0</v>
      </c>
      <c r="AV2513">
        <v>0</v>
      </c>
      <c r="AW2513">
        <v>0</v>
      </c>
      <c r="AX2513">
        <v>0</v>
      </c>
      <c r="AY2513">
        <v>0</v>
      </c>
      <c r="AZ2513">
        <v>0</v>
      </c>
      <c r="BA2513">
        <v>0</v>
      </c>
      <c r="BB2513">
        <v>0</v>
      </c>
      <c r="BC2513">
        <v>0</v>
      </c>
      <c r="BD2513">
        <v>0</v>
      </c>
      <c r="BE2513">
        <v>0</v>
      </c>
      <c r="BF2513">
        <v>0</v>
      </c>
      <c r="BG2513">
        <v>0</v>
      </c>
      <c r="BH2513">
        <v>0</v>
      </c>
      <c r="BI2513">
        <v>0</v>
      </c>
      <c r="BJ2513" s="2">
        <v>46132</v>
      </c>
      <c r="BK2513">
        <v>0</v>
      </c>
      <c r="BL2513" s="3" t="str">
        <f>VLOOKUP(O2513,DropDownList!$H$1:$I$7,2,FALSE)</f>
        <v>2025/26</v>
      </c>
      <c r="BM2513" s="3" t="str">
        <f t="shared" si="39"/>
        <v>PCPF</v>
      </c>
    </row>
    <row r="2514" spans="1:65" x14ac:dyDescent="0.2">
      <c r="A2514">
        <v>2026</v>
      </c>
      <c r="B2514">
        <v>4</v>
      </c>
      <c r="C2514" t="s">
        <v>231</v>
      </c>
      <c r="D2514" t="s">
        <v>242</v>
      </c>
      <c r="E2514" t="s">
        <v>47</v>
      </c>
      <c r="F2514">
        <v>9282</v>
      </c>
      <c r="G2514" t="s">
        <v>141</v>
      </c>
      <c r="H2514" t="s">
        <v>233</v>
      </c>
      <c r="I2514" t="s">
        <v>234</v>
      </c>
      <c r="J2514" s="1">
        <v>46113</v>
      </c>
      <c r="K2514" t="s">
        <v>440</v>
      </c>
      <c r="L2514">
        <v>1</v>
      </c>
      <c r="M2514" t="s">
        <v>441</v>
      </c>
      <c r="N2514" t="s">
        <v>442</v>
      </c>
      <c r="O2514" t="s">
        <v>149</v>
      </c>
      <c r="P2514" t="s">
        <v>154</v>
      </c>
      <c r="Q2514">
        <v>23657.75</v>
      </c>
      <c r="R2514">
        <v>201</v>
      </c>
      <c r="S2514">
        <v>49331</v>
      </c>
      <c r="T2514">
        <v>320</v>
      </c>
      <c r="U2514">
        <v>102</v>
      </c>
      <c r="V2514">
        <v>42</v>
      </c>
      <c r="W2514">
        <v>6965</v>
      </c>
      <c r="X2514">
        <v>9775</v>
      </c>
      <c r="Y2514">
        <v>0</v>
      </c>
      <c r="Z2514">
        <v>0</v>
      </c>
      <c r="AA2514">
        <v>25353.25</v>
      </c>
      <c r="AB2514">
        <v>91.01</v>
      </c>
      <c r="AC2514">
        <v>23187.24</v>
      </c>
      <c r="AD2514">
        <v>22</v>
      </c>
      <c r="AE2514">
        <v>20</v>
      </c>
      <c r="AF2514">
        <v>96</v>
      </c>
      <c r="AG2514">
        <v>48</v>
      </c>
      <c r="AH2514">
        <v>1</v>
      </c>
      <c r="AI2514">
        <v>54</v>
      </c>
      <c r="AJ2514">
        <v>0</v>
      </c>
      <c r="AK2514">
        <v>0</v>
      </c>
      <c r="AL2514">
        <v>0</v>
      </c>
      <c r="AM2514">
        <v>0</v>
      </c>
      <c r="AN2514">
        <v>0</v>
      </c>
      <c r="AO2514">
        <v>129</v>
      </c>
      <c r="AP2514">
        <v>436</v>
      </c>
      <c r="AQ2514">
        <v>132</v>
      </c>
      <c r="AR2514">
        <v>0</v>
      </c>
      <c r="AS2514">
        <v>26</v>
      </c>
      <c r="AT2514">
        <v>35</v>
      </c>
      <c r="AU2514">
        <v>1</v>
      </c>
      <c r="AV2514">
        <v>0</v>
      </c>
      <c r="AW2514">
        <v>0</v>
      </c>
      <c r="AX2514">
        <v>0</v>
      </c>
      <c r="AY2514">
        <v>62</v>
      </c>
      <c r="AZ2514">
        <v>83</v>
      </c>
      <c r="BA2514">
        <v>18</v>
      </c>
      <c r="BB2514">
        <v>6</v>
      </c>
      <c r="BC2514">
        <v>2</v>
      </c>
      <c r="BD2514">
        <v>3</v>
      </c>
      <c r="BE2514">
        <v>0</v>
      </c>
      <c r="BF2514">
        <v>200</v>
      </c>
      <c r="BG2514">
        <v>15115</v>
      </c>
      <c r="BH2514">
        <v>2</v>
      </c>
      <c r="BI2514">
        <v>101</v>
      </c>
      <c r="BJ2514" s="2">
        <v>46132</v>
      </c>
      <c r="BK2514">
        <v>0</v>
      </c>
      <c r="BL2514" s="3" t="str">
        <f>VLOOKUP(O2514,DropDownList!$H$1:$I$7,2,FALSE)</f>
        <v>2025/26</v>
      </c>
      <c r="BM2514" s="3" t="str">
        <f t="shared" si="39"/>
        <v>JP COURT</v>
      </c>
    </row>
    <row r="2515" spans="1:65" x14ac:dyDescent="0.2">
      <c r="A2515">
        <v>2026</v>
      </c>
      <c r="B2515">
        <v>4</v>
      </c>
      <c r="C2515" t="s">
        <v>231</v>
      </c>
      <c r="D2515" t="s">
        <v>242</v>
      </c>
      <c r="E2515" t="s">
        <v>47</v>
      </c>
      <c r="F2515">
        <v>9282</v>
      </c>
      <c r="G2515" t="s">
        <v>141</v>
      </c>
      <c r="H2515" t="s">
        <v>233</v>
      </c>
      <c r="I2515" t="s">
        <v>234</v>
      </c>
      <c r="J2515" s="1">
        <v>46113</v>
      </c>
      <c r="K2515" t="s">
        <v>440</v>
      </c>
      <c r="L2515">
        <v>1</v>
      </c>
      <c r="M2515" t="s">
        <v>441</v>
      </c>
      <c r="N2515" t="s">
        <v>442</v>
      </c>
      <c r="O2515" t="s">
        <v>149</v>
      </c>
      <c r="P2515" t="s">
        <v>152</v>
      </c>
      <c r="Q2515">
        <v>0</v>
      </c>
      <c r="R2515">
        <v>28</v>
      </c>
      <c r="S2515">
        <v>1120</v>
      </c>
      <c r="T2515">
        <v>640</v>
      </c>
      <c r="U2515">
        <v>0</v>
      </c>
      <c r="V2515">
        <v>0</v>
      </c>
      <c r="W2515">
        <v>0</v>
      </c>
      <c r="X2515">
        <v>0</v>
      </c>
      <c r="Y2515">
        <v>0</v>
      </c>
      <c r="Z2515">
        <v>0</v>
      </c>
      <c r="AA2515">
        <v>480</v>
      </c>
      <c r="AB2515">
        <v>0</v>
      </c>
      <c r="AC2515">
        <v>480</v>
      </c>
      <c r="AD2515">
        <v>0</v>
      </c>
      <c r="AE2515">
        <v>0</v>
      </c>
      <c r="AF2515">
        <v>12</v>
      </c>
      <c r="AG2515">
        <v>0</v>
      </c>
      <c r="AH2515">
        <v>16</v>
      </c>
      <c r="AI2515">
        <v>0</v>
      </c>
      <c r="AJ2515">
        <v>0</v>
      </c>
      <c r="AK2515">
        <v>0</v>
      </c>
      <c r="AL2515">
        <v>0</v>
      </c>
      <c r="AM2515">
        <v>2</v>
      </c>
      <c r="AN2515">
        <v>0</v>
      </c>
      <c r="AO2515">
        <v>0</v>
      </c>
      <c r="AP2515">
        <v>0</v>
      </c>
      <c r="AQ2515">
        <v>0</v>
      </c>
      <c r="AR2515">
        <v>0</v>
      </c>
      <c r="AS2515">
        <v>0</v>
      </c>
      <c r="AT2515">
        <v>0</v>
      </c>
      <c r="AU2515">
        <v>0</v>
      </c>
      <c r="AV2515">
        <v>0</v>
      </c>
      <c r="AW2515">
        <v>0</v>
      </c>
      <c r="AX2515">
        <v>0</v>
      </c>
      <c r="AY2515">
        <v>0</v>
      </c>
      <c r="AZ2515">
        <v>0</v>
      </c>
      <c r="BA2515">
        <v>0</v>
      </c>
      <c r="BB2515">
        <v>0</v>
      </c>
      <c r="BC2515">
        <v>0</v>
      </c>
      <c r="BD2515">
        <v>0</v>
      </c>
      <c r="BE2515">
        <v>0</v>
      </c>
      <c r="BF2515">
        <v>0</v>
      </c>
      <c r="BG2515">
        <v>0</v>
      </c>
      <c r="BH2515">
        <v>0</v>
      </c>
      <c r="BI2515">
        <v>0</v>
      </c>
      <c r="BJ2515" s="2">
        <v>46132</v>
      </c>
      <c r="BK2515">
        <v>0</v>
      </c>
      <c r="BL2515" s="3" t="str">
        <f>VLOOKUP(O2515,DropDownList!$H$1:$I$7,2,FALSE)</f>
        <v>2025/26</v>
      </c>
      <c r="BM2515" s="3" t="str">
        <f t="shared" si="39"/>
        <v>PCOA</v>
      </c>
    </row>
    <row r="2516" spans="1:65" x14ac:dyDescent="0.2">
      <c r="A2516">
        <v>2026</v>
      </c>
      <c r="B2516">
        <v>4</v>
      </c>
      <c r="C2516" t="s">
        <v>231</v>
      </c>
      <c r="D2516" t="s">
        <v>242</v>
      </c>
      <c r="E2516" t="s">
        <v>47</v>
      </c>
      <c r="F2516">
        <v>9282</v>
      </c>
      <c r="G2516" t="s">
        <v>141</v>
      </c>
      <c r="H2516" t="s">
        <v>233</v>
      </c>
      <c r="I2516" t="s">
        <v>234</v>
      </c>
      <c r="J2516" s="1">
        <v>46113</v>
      </c>
      <c r="K2516" t="s">
        <v>440</v>
      </c>
      <c r="L2516">
        <v>1</v>
      </c>
      <c r="M2516" t="s">
        <v>441</v>
      </c>
      <c r="N2516" t="s">
        <v>442</v>
      </c>
      <c r="O2516" t="s">
        <v>147</v>
      </c>
      <c r="P2516" t="s">
        <v>148</v>
      </c>
      <c r="Q2516">
        <v>240.01</v>
      </c>
      <c r="R2516">
        <v>16</v>
      </c>
      <c r="S2516">
        <v>960</v>
      </c>
      <c r="T2516">
        <v>80.319999999999993</v>
      </c>
      <c r="U2516">
        <v>5</v>
      </c>
      <c r="V2516">
        <v>2</v>
      </c>
      <c r="W2516">
        <v>120</v>
      </c>
      <c r="X2516">
        <v>120</v>
      </c>
      <c r="Y2516">
        <v>0</v>
      </c>
      <c r="Z2516">
        <v>0</v>
      </c>
      <c r="AA2516">
        <v>639.66999999999996</v>
      </c>
      <c r="AB2516">
        <v>0</v>
      </c>
      <c r="AC2516">
        <v>639.66999999999996</v>
      </c>
      <c r="AD2516">
        <v>2</v>
      </c>
      <c r="AE2516">
        <v>0</v>
      </c>
      <c r="AF2516">
        <v>9</v>
      </c>
      <c r="AG2516">
        <v>2</v>
      </c>
      <c r="AH2516">
        <v>1</v>
      </c>
      <c r="AI2516">
        <v>3</v>
      </c>
      <c r="AJ2516">
        <v>0</v>
      </c>
      <c r="AK2516">
        <v>0</v>
      </c>
      <c r="AL2516">
        <v>0</v>
      </c>
      <c r="AM2516">
        <v>0</v>
      </c>
      <c r="AN2516">
        <v>0</v>
      </c>
      <c r="AO2516">
        <v>14</v>
      </c>
      <c r="AP2516">
        <v>56</v>
      </c>
      <c r="AQ2516">
        <v>15</v>
      </c>
      <c r="AR2516">
        <v>0</v>
      </c>
      <c r="AS2516">
        <v>1</v>
      </c>
      <c r="AT2516">
        <v>5</v>
      </c>
      <c r="AU2516">
        <v>2</v>
      </c>
      <c r="AV2516">
        <v>1</v>
      </c>
      <c r="AW2516">
        <v>0</v>
      </c>
      <c r="AX2516">
        <v>0</v>
      </c>
      <c r="AY2516">
        <v>9</v>
      </c>
      <c r="AZ2516">
        <v>12</v>
      </c>
      <c r="BA2516">
        <v>4</v>
      </c>
      <c r="BB2516">
        <v>2</v>
      </c>
      <c r="BC2516">
        <v>1</v>
      </c>
      <c r="BD2516">
        <v>0</v>
      </c>
      <c r="BE2516">
        <v>0</v>
      </c>
      <c r="BF2516">
        <v>16</v>
      </c>
      <c r="BG2516">
        <v>180</v>
      </c>
      <c r="BH2516">
        <v>1</v>
      </c>
      <c r="BI2516">
        <v>5</v>
      </c>
      <c r="BJ2516" s="2">
        <v>46132</v>
      </c>
      <c r="BK2516">
        <v>0</v>
      </c>
      <c r="BL2516" s="3" t="str">
        <f>VLOOKUP(O2516,DropDownList!$H$1:$I$7,2,FALSE)</f>
        <v>2024/25</v>
      </c>
      <c r="BM2516" s="3" t="str">
        <f t="shared" si="39"/>
        <v>PRAS</v>
      </c>
    </row>
    <row r="2517" spans="1:65" x14ac:dyDescent="0.2">
      <c r="A2517">
        <v>2026</v>
      </c>
      <c r="B2517">
        <v>4</v>
      </c>
      <c r="C2517" t="s">
        <v>231</v>
      </c>
      <c r="D2517" t="s">
        <v>243</v>
      </c>
      <c r="E2517" t="s">
        <v>47</v>
      </c>
      <c r="F2517">
        <v>9751</v>
      </c>
      <c r="G2517" t="s">
        <v>158</v>
      </c>
      <c r="H2517" t="s">
        <v>233</v>
      </c>
      <c r="I2517" t="s">
        <v>234</v>
      </c>
      <c r="J2517" s="1">
        <v>46113</v>
      </c>
      <c r="K2517" t="s">
        <v>440</v>
      </c>
      <c r="L2517">
        <v>1</v>
      </c>
      <c r="M2517" t="s">
        <v>441</v>
      </c>
      <c r="N2517" t="s">
        <v>442</v>
      </c>
      <c r="O2517" t="s">
        <v>149</v>
      </c>
      <c r="P2517" t="s">
        <v>161</v>
      </c>
      <c r="Q2517">
        <v>944.7</v>
      </c>
      <c r="R2517">
        <v>171</v>
      </c>
      <c r="S2517">
        <v>4175</v>
      </c>
      <c r="T2517">
        <v>120</v>
      </c>
      <c r="U2517">
        <v>94</v>
      </c>
      <c r="V2517">
        <v>18</v>
      </c>
      <c r="W2517">
        <v>439.7</v>
      </c>
      <c r="X2517">
        <v>439.7</v>
      </c>
      <c r="Y2517">
        <v>0</v>
      </c>
      <c r="Z2517">
        <v>0</v>
      </c>
      <c r="AA2517">
        <v>3110.3</v>
      </c>
      <c r="AB2517">
        <v>0</v>
      </c>
      <c r="AC2517">
        <v>0</v>
      </c>
      <c r="AD2517">
        <v>15</v>
      </c>
      <c r="AE2517">
        <v>3</v>
      </c>
      <c r="AF2517">
        <v>124</v>
      </c>
      <c r="AG2517">
        <v>4</v>
      </c>
      <c r="AH2517">
        <v>5</v>
      </c>
      <c r="AI2517">
        <v>38</v>
      </c>
      <c r="AJ2517">
        <v>0</v>
      </c>
      <c r="AK2517">
        <v>0</v>
      </c>
      <c r="AL2517">
        <v>0</v>
      </c>
      <c r="AM2517">
        <v>0</v>
      </c>
      <c r="AN2517">
        <v>0</v>
      </c>
      <c r="AO2517">
        <v>109</v>
      </c>
      <c r="AP2517">
        <v>353</v>
      </c>
      <c r="AQ2517">
        <v>105</v>
      </c>
      <c r="AR2517">
        <v>0</v>
      </c>
      <c r="AS2517">
        <v>14</v>
      </c>
      <c r="AT2517">
        <v>29</v>
      </c>
      <c r="AU2517">
        <v>9</v>
      </c>
      <c r="AV2517">
        <v>5</v>
      </c>
      <c r="AW2517">
        <v>3</v>
      </c>
      <c r="AX2517">
        <v>0</v>
      </c>
      <c r="AY2517">
        <v>51</v>
      </c>
      <c r="AZ2517">
        <v>62</v>
      </c>
      <c r="BA2517">
        <v>16</v>
      </c>
      <c r="BB2517">
        <v>4</v>
      </c>
      <c r="BC2517">
        <v>2</v>
      </c>
      <c r="BD2517">
        <v>1</v>
      </c>
      <c r="BE2517">
        <v>0</v>
      </c>
      <c r="BF2517">
        <v>168</v>
      </c>
      <c r="BG2517">
        <v>890</v>
      </c>
      <c r="BH2517">
        <v>0</v>
      </c>
      <c r="BI2517">
        <v>94</v>
      </c>
      <c r="BJ2517" s="2">
        <v>46132</v>
      </c>
      <c r="BK2517">
        <v>0</v>
      </c>
      <c r="BL2517" s="3" t="str">
        <f>VLOOKUP(O2517,DropDownList!$H$1:$I$7,2,FALSE)</f>
        <v>2025/26</v>
      </c>
      <c r="BM2517" s="3" t="str">
        <f t="shared" si="39"/>
        <v>VSUR</v>
      </c>
    </row>
    <row r="2518" spans="1:65" x14ac:dyDescent="0.2">
      <c r="A2518">
        <v>2026</v>
      </c>
      <c r="B2518">
        <v>4</v>
      </c>
      <c r="C2518" t="s">
        <v>231</v>
      </c>
      <c r="D2518" t="s">
        <v>243</v>
      </c>
      <c r="E2518" t="s">
        <v>47</v>
      </c>
      <c r="F2518">
        <v>9751</v>
      </c>
      <c r="G2518" t="s">
        <v>158</v>
      </c>
      <c r="H2518" t="s">
        <v>233</v>
      </c>
      <c r="I2518" t="s">
        <v>234</v>
      </c>
      <c r="J2518" s="1">
        <v>46113</v>
      </c>
      <c r="K2518" t="s">
        <v>440</v>
      </c>
      <c r="L2518">
        <v>1</v>
      </c>
      <c r="M2518" t="s">
        <v>441</v>
      </c>
      <c r="N2518" t="s">
        <v>442</v>
      </c>
      <c r="O2518" t="s">
        <v>149</v>
      </c>
      <c r="P2518" t="s">
        <v>159</v>
      </c>
      <c r="Q2518">
        <v>95346.29</v>
      </c>
      <c r="R2518">
        <v>9</v>
      </c>
      <c r="S2518">
        <v>301763.25</v>
      </c>
      <c r="T2518">
        <v>0</v>
      </c>
      <c r="U2518">
        <v>3</v>
      </c>
      <c r="V2518">
        <v>2</v>
      </c>
      <c r="W2518">
        <v>74268.27</v>
      </c>
      <c r="X2518">
        <v>93846.29</v>
      </c>
      <c r="Y2518">
        <v>0</v>
      </c>
      <c r="Z2518">
        <v>0</v>
      </c>
      <c r="AA2518">
        <v>206416.96</v>
      </c>
      <c r="AB2518">
        <v>0</v>
      </c>
      <c r="AC2518">
        <v>0</v>
      </c>
      <c r="AD2518">
        <v>1</v>
      </c>
      <c r="AE2518">
        <v>1</v>
      </c>
      <c r="AF2518">
        <v>6</v>
      </c>
      <c r="AG2518">
        <v>2</v>
      </c>
      <c r="AH2518">
        <v>0</v>
      </c>
      <c r="AI2518">
        <v>1</v>
      </c>
      <c r="AJ2518">
        <v>0</v>
      </c>
      <c r="AK2518">
        <v>0</v>
      </c>
      <c r="AL2518">
        <v>0</v>
      </c>
      <c r="AM2518">
        <v>0</v>
      </c>
      <c r="AN2518">
        <v>0</v>
      </c>
      <c r="AO2518">
        <v>7</v>
      </c>
      <c r="AP2518">
        <v>9</v>
      </c>
      <c r="AQ2518">
        <v>6</v>
      </c>
      <c r="AR2518">
        <v>0</v>
      </c>
      <c r="AS2518">
        <v>0</v>
      </c>
      <c r="AT2518">
        <v>0</v>
      </c>
      <c r="AU2518">
        <v>0</v>
      </c>
      <c r="AV2518">
        <v>0</v>
      </c>
      <c r="AW2518">
        <v>0</v>
      </c>
      <c r="AX2518">
        <v>0</v>
      </c>
      <c r="AY2518">
        <v>0</v>
      </c>
      <c r="AZ2518">
        <v>0</v>
      </c>
      <c r="BA2518">
        <v>0</v>
      </c>
      <c r="BB2518">
        <v>0</v>
      </c>
      <c r="BC2518">
        <v>0</v>
      </c>
      <c r="BD2518">
        <v>0</v>
      </c>
      <c r="BE2518">
        <v>0</v>
      </c>
      <c r="BF2518">
        <v>0</v>
      </c>
      <c r="BG2518">
        <v>33410</v>
      </c>
      <c r="BH2518">
        <v>0</v>
      </c>
      <c r="BI2518">
        <v>0</v>
      </c>
      <c r="BJ2518" s="2">
        <v>46132</v>
      </c>
      <c r="BK2518">
        <v>0</v>
      </c>
      <c r="BL2518" s="3" t="str">
        <f>VLOOKUP(O2518,DropDownList!$H$1:$I$7,2,FALSE)</f>
        <v>2025/26</v>
      </c>
      <c r="BM2518" s="3" t="str">
        <f t="shared" si="39"/>
        <v>CONF</v>
      </c>
    </row>
    <row r="2519" spans="1:65" x14ac:dyDescent="0.2">
      <c r="A2519">
        <v>2026</v>
      </c>
      <c r="B2519">
        <v>4</v>
      </c>
      <c r="C2519" t="s">
        <v>231</v>
      </c>
      <c r="D2519" t="s">
        <v>243</v>
      </c>
      <c r="E2519" t="s">
        <v>47</v>
      </c>
      <c r="F2519">
        <v>9751</v>
      </c>
      <c r="G2519" t="s">
        <v>158</v>
      </c>
      <c r="H2519" t="s">
        <v>233</v>
      </c>
      <c r="I2519" t="s">
        <v>234</v>
      </c>
      <c r="J2519" s="1">
        <v>46113</v>
      </c>
      <c r="K2519" t="s">
        <v>440</v>
      </c>
      <c r="L2519">
        <v>1</v>
      </c>
      <c r="M2519" t="s">
        <v>441</v>
      </c>
      <c r="N2519" t="s">
        <v>442</v>
      </c>
      <c r="O2519" t="s">
        <v>147</v>
      </c>
      <c r="P2519" t="s">
        <v>161</v>
      </c>
      <c r="Q2519">
        <v>820.98</v>
      </c>
      <c r="R2519">
        <v>312</v>
      </c>
      <c r="S2519">
        <v>17630</v>
      </c>
      <c r="T2519">
        <v>345</v>
      </c>
      <c r="U2519">
        <v>123</v>
      </c>
      <c r="V2519">
        <v>17</v>
      </c>
      <c r="W2519">
        <v>345.99</v>
      </c>
      <c r="X2519">
        <v>360.99</v>
      </c>
      <c r="Y2519">
        <v>0</v>
      </c>
      <c r="Z2519">
        <v>0</v>
      </c>
      <c r="AA2519">
        <v>16464.02</v>
      </c>
      <c r="AB2519">
        <v>0</v>
      </c>
      <c r="AC2519">
        <v>0</v>
      </c>
      <c r="AD2519">
        <v>15</v>
      </c>
      <c r="AE2519">
        <v>2</v>
      </c>
      <c r="AF2519">
        <v>255</v>
      </c>
      <c r="AG2519">
        <v>4</v>
      </c>
      <c r="AH2519">
        <v>13</v>
      </c>
      <c r="AI2519">
        <v>40</v>
      </c>
      <c r="AJ2519">
        <v>0</v>
      </c>
      <c r="AK2519">
        <v>0</v>
      </c>
      <c r="AL2519">
        <v>0</v>
      </c>
      <c r="AM2519">
        <v>0</v>
      </c>
      <c r="AN2519">
        <v>0</v>
      </c>
      <c r="AO2519">
        <v>215</v>
      </c>
      <c r="AP2519">
        <v>1029</v>
      </c>
      <c r="AQ2519">
        <v>218</v>
      </c>
      <c r="AR2519">
        <v>1</v>
      </c>
      <c r="AS2519">
        <v>49</v>
      </c>
      <c r="AT2519">
        <v>107</v>
      </c>
      <c r="AU2519">
        <v>20</v>
      </c>
      <c r="AV2519">
        <v>7</v>
      </c>
      <c r="AW2519">
        <v>7</v>
      </c>
      <c r="AX2519">
        <v>0</v>
      </c>
      <c r="AY2519">
        <v>148</v>
      </c>
      <c r="AZ2519">
        <v>219</v>
      </c>
      <c r="BA2519">
        <v>106</v>
      </c>
      <c r="BB2519">
        <v>32</v>
      </c>
      <c r="BC2519">
        <v>18</v>
      </c>
      <c r="BD2519">
        <v>7</v>
      </c>
      <c r="BE2519">
        <v>0</v>
      </c>
      <c r="BF2519">
        <v>301</v>
      </c>
      <c r="BG2519">
        <v>770</v>
      </c>
      <c r="BH2519">
        <v>0</v>
      </c>
      <c r="BI2519">
        <v>120</v>
      </c>
      <c r="BJ2519" s="2">
        <v>46132</v>
      </c>
      <c r="BK2519">
        <v>0</v>
      </c>
      <c r="BL2519" s="3" t="str">
        <f>VLOOKUP(O2519,DropDownList!$H$1:$I$7,2,FALSE)</f>
        <v>2024/25</v>
      </c>
      <c r="BM2519" s="3" t="str">
        <f t="shared" si="39"/>
        <v>VSUR</v>
      </c>
    </row>
    <row r="2520" spans="1:65" x14ac:dyDescent="0.2">
      <c r="A2520">
        <v>2026</v>
      </c>
      <c r="B2520">
        <v>4</v>
      </c>
      <c r="C2520" t="s">
        <v>231</v>
      </c>
      <c r="D2520" t="s">
        <v>243</v>
      </c>
      <c r="E2520" t="s">
        <v>47</v>
      </c>
      <c r="F2520">
        <v>9751</v>
      </c>
      <c r="G2520" t="s">
        <v>158</v>
      </c>
      <c r="H2520" t="s">
        <v>233</v>
      </c>
      <c r="I2520" t="s">
        <v>234</v>
      </c>
      <c r="J2520" s="1">
        <v>46113</v>
      </c>
      <c r="K2520" t="s">
        <v>440</v>
      </c>
      <c r="L2520">
        <v>1</v>
      </c>
      <c r="M2520" t="s">
        <v>441</v>
      </c>
      <c r="N2520" t="s">
        <v>442</v>
      </c>
      <c r="O2520" t="s">
        <v>147</v>
      </c>
      <c r="P2520" t="s">
        <v>159</v>
      </c>
      <c r="Q2520">
        <v>0</v>
      </c>
      <c r="R2520">
        <v>14</v>
      </c>
      <c r="S2520">
        <v>352104.33</v>
      </c>
      <c r="T2520">
        <v>89490</v>
      </c>
      <c r="U2520">
        <v>0</v>
      </c>
      <c r="V2520">
        <v>0</v>
      </c>
      <c r="W2520">
        <v>0</v>
      </c>
      <c r="X2520">
        <v>0</v>
      </c>
      <c r="Y2520">
        <v>0</v>
      </c>
      <c r="Z2520">
        <v>0</v>
      </c>
      <c r="AA2520">
        <v>262614.33</v>
      </c>
      <c r="AB2520">
        <v>0</v>
      </c>
      <c r="AC2520">
        <v>0</v>
      </c>
      <c r="AD2520">
        <v>0</v>
      </c>
      <c r="AE2520">
        <v>0</v>
      </c>
      <c r="AF2520">
        <v>13</v>
      </c>
      <c r="AG2520">
        <v>0</v>
      </c>
      <c r="AH2520">
        <v>1</v>
      </c>
      <c r="AI2520">
        <v>0</v>
      </c>
      <c r="AJ2520">
        <v>0</v>
      </c>
      <c r="AK2520">
        <v>0</v>
      </c>
      <c r="AL2520">
        <v>0</v>
      </c>
      <c r="AM2520">
        <v>0</v>
      </c>
      <c r="AN2520">
        <v>0</v>
      </c>
      <c r="AO2520">
        <v>13</v>
      </c>
      <c r="AP2520">
        <v>28</v>
      </c>
      <c r="AQ2520">
        <v>11</v>
      </c>
      <c r="AR2520">
        <v>0</v>
      </c>
      <c r="AS2520">
        <v>0</v>
      </c>
      <c r="AT2520">
        <v>0</v>
      </c>
      <c r="AU2520">
        <v>6</v>
      </c>
      <c r="AV2520">
        <v>0</v>
      </c>
      <c r="AW2520">
        <v>1</v>
      </c>
      <c r="AX2520">
        <v>0</v>
      </c>
      <c r="AY2520">
        <v>0</v>
      </c>
      <c r="AZ2520">
        <v>0</v>
      </c>
      <c r="BA2520">
        <v>0</v>
      </c>
      <c r="BB2520">
        <v>0</v>
      </c>
      <c r="BC2520">
        <v>0</v>
      </c>
      <c r="BD2520">
        <v>0</v>
      </c>
      <c r="BE2520">
        <v>0</v>
      </c>
      <c r="BF2520">
        <v>0</v>
      </c>
      <c r="BG2520">
        <v>0</v>
      </c>
      <c r="BH2520">
        <v>0</v>
      </c>
      <c r="BI2520">
        <v>0</v>
      </c>
      <c r="BJ2520" s="2">
        <v>46132</v>
      </c>
      <c r="BK2520">
        <v>0</v>
      </c>
      <c r="BL2520" s="3" t="str">
        <f>VLOOKUP(O2520,DropDownList!$H$1:$I$7,2,FALSE)</f>
        <v>2024/25</v>
      </c>
      <c r="BM2520" s="3" t="str">
        <f t="shared" si="39"/>
        <v>CONF</v>
      </c>
    </row>
    <row r="2521" spans="1:65" x14ac:dyDescent="0.2">
      <c r="A2521">
        <v>2026</v>
      </c>
      <c r="B2521">
        <v>4</v>
      </c>
      <c r="C2521" t="s">
        <v>231</v>
      </c>
      <c r="D2521" t="s">
        <v>243</v>
      </c>
      <c r="E2521" t="s">
        <v>47</v>
      </c>
      <c r="F2521">
        <v>9751</v>
      </c>
      <c r="G2521" t="s">
        <v>158</v>
      </c>
      <c r="H2521" t="s">
        <v>233</v>
      </c>
      <c r="I2521" t="s">
        <v>234</v>
      </c>
      <c r="J2521" s="1">
        <v>46113</v>
      </c>
      <c r="K2521" t="s">
        <v>440</v>
      </c>
      <c r="L2521">
        <v>1</v>
      </c>
      <c r="M2521" t="s">
        <v>441</v>
      </c>
      <c r="N2521" t="s">
        <v>442</v>
      </c>
      <c r="O2521" t="s">
        <v>149</v>
      </c>
      <c r="P2521" t="s">
        <v>160</v>
      </c>
      <c r="Q2521">
        <v>42329.56</v>
      </c>
      <c r="R2521">
        <v>184</v>
      </c>
      <c r="S2521">
        <v>100317.6</v>
      </c>
      <c r="T2521">
        <v>4365</v>
      </c>
      <c r="U2521">
        <v>97</v>
      </c>
      <c r="V2521">
        <v>41</v>
      </c>
      <c r="W2521">
        <v>10724.67</v>
      </c>
      <c r="X2521">
        <v>19210.669999999998</v>
      </c>
      <c r="Y2521">
        <v>0</v>
      </c>
      <c r="Z2521">
        <v>0</v>
      </c>
      <c r="AA2521">
        <v>53623.040000000001</v>
      </c>
      <c r="AB2521">
        <v>6245.02</v>
      </c>
      <c r="AC2521">
        <v>44247.72</v>
      </c>
      <c r="AD2521">
        <v>14</v>
      </c>
      <c r="AE2521">
        <v>27</v>
      </c>
      <c r="AF2521">
        <v>81</v>
      </c>
      <c r="AG2521">
        <v>58</v>
      </c>
      <c r="AH2521">
        <v>6</v>
      </c>
      <c r="AI2521">
        <v>39</v>
      </c>
      <c r="AJ2521">
        <v>0</v>
      </c>
      <c r="AK2521">
        <v>0</v>
      </c>
      <c r="AL2521">
        <v>0</v>
      </c>
      <c r="AM2521">
        <v>0</v>
      </c>
      <c r="AN2521">
        <v>0</v>
      </c>
      <c r="AO2521">
        <v>115</v>
      </c>
      <c r="AP2521">
        <v>355</v>
      </c>
      <c r="AQ2521">
        <v>109</v>
      </c>
      <c r="AR2521">
        <v>0</v>
      </c>
      <c r="AS2521">
        <v>14</v>
      </c>
      <c r="AT2521">
        <v>29</v>
      </c>
      <c r="AU2521">
        <v>7</v>
      </c>
      <c r="AV2521">
        <v>4</v>
      </c>
      <c r="AW2521">
        <v>4</v>
      </c>
      <c r="AX2521">
        <v>0</v>
      </c>
      <c r="AY2521">
        <v>52</v>
      </c>
      <c r="AZ2521">
        <v>63</v>
      </c>
      <c r="BA2521">
        <v>15</v>
      </c>
      <c r="BB2521">
        <v>4</v>
      </c>
      <c r="BC2521">
        <v>2</v>
      </c>
      <c r="BD2521">
        <v>1</v>
      </c>
      <c r="BE2521">
        <v>0</v>
      </c>
      <c r="BF2521">
        <v>180</v>
      </c>
      <c r="BG2521">
        <v>23356.6</v>
      </c>
      <c r="BH2521">
        <v>0</v>
      </c>
      <c r="BI2521">
        <v>97</v>
      </c>
      <c r="BJ2521" s="2">
        <v>46132</v>
      </c>
      <c r="BK2521">
        <v>0</v>
      </c>
      <c r="BL2521" s="3" t="str">
        <f>VLOOKUP(O2521,DropDownList!$H$1:$I$7,2,FALSE)</f>
        <v>2025/26</v>
      </c>
      <c r="BM2521" s="3" t="str">
        <f t="shared" si="39"/>
        <v>SC COURT</v>
      </c>
    </row>
    <row r="2522" spans="1:65" x14ac:dyDescent="0.2">
      <c r="A2522">
        <v>2026</v>
      </c>
      <c r="B2522">
        <v>4</v>
      </c>
      <c r="C2522" t="s">
        <v>231</v>
      </c>
      <c r="D2522" t="s">
        <v>243</v>
      </c>
      <c r="E2522" t="s">
        <v>47</v>
      </c>
      <c r="F2522">
        <v>9751</v>
      </c>
      <c r="G2522" t="s">
        <v>158</v>
      </c>
      <c r="H2522" t="s">
        <v>233</v>
      </c>
      <c r="I2522" t="s">
        <v>234</v>
      </c>
      <c r="J2522" s="1">
        <v>46113</v>
      </c>
      <c r="K2522" t="s">
        <v>440</v>
      </c>
      <c r="L2522">
        <v>1</v>
      </c>
      <c r="M2522" t="s">
        <v>441</v>
      </c>
      <c r="N2522" t="s">
        <v>442</v>
      </c>
      <c r="O2522" t="s">
        <v>155</v>
      </c>
      <c r="P2522" t="s">
        <v>161</v>
      </c>
      <c r="Q2522">
        <v>550</v>
      </c>
      <c r="R2522">
        <v>383</v>
      </c>
      <c r="S2522">
        <v>9025</v>
      </c>
      <c r="T2522">
        <v>244.42</v>
      </c>
      <c r="U2522">
        <v>56</v>
      </c>
      <c r="V2522">
        <v>13</v>
      </c>
      <c r="W2522">
        <v>300</v>
      </c>
      <c r="X2522">
        <v>300</v>
      </c>
      <c r="Y2522">
        <v>0</v>
      </c>
      <c r="Z2522">
        <v>0</v>
      </c>
      <c r="AA2522">
        <v>8230.58</v>
      </c>
      <c r="AB2522">
        <v>0</v>
      </c>
      <c r="AC2522">
        <v>0</v>
      </c>
      <c r="AD2522">
        <v>13</v>
      </c>
      <c r="AE2522">
        <v>0</v>
      </c>
      <c r="AF2522">
        <v>343</v>
      </c>
      <c r="AG2522">
        <v>0</v>
      </c>
      <c r="AH2522">
        <v>12</v>
      </c>
      <c r="AI2522">
        <v>27</v>
      </c>
      <c r="AJ2522">
        <v>0</v>
      </c>
      <c r="AK2522">
        <v>0</v>
      </c>
      <c r="AL2522">
        <v>0</v>
      </c>
      <c r="AM2522">
        <v>0</v>
      </c>
      <c r="AN2522">
        <v>0</v>
      </c>
      <c r="AO2522">
        <v>260</v>
      </c>
      <c r="AP2522">
        <v>1489</v>
      </c>
      <c r="AQ2522">
        <v>318</v>
      </c>
      <c r="AR2522">
        <v>3</v>
      </c>
      <c r="AS2522">
        <v>118</v>
      </c>
      <c r="AT2522">
        <v>208</v>
      </c>
      <c r="AU2522">
        <v>37</v>
      </c>
      <c r="AV2522">
        <v>16</v>
      </c>
      <c r="AW2522">
        <v>6</v>
      </c>
      <c r="AX2522">
        <v>0</v>
      </c>
      <c r="AY2522">
        <v>177</v>
      </c>
      <c r="AZ2522">
        <v>279</v>
      </c>
      <c r="BA2522">
        <v>188</v>
      </c>
      <c r="BB2522">
        <v>26</v>
      </c>
      <c r="BC2522">
        <v>16</v>
      </c>
      <c r="BD2522">
        <v>9</v>
      </c>
      <c r="BE2522">
        <v>2</v>
      </c>
      <c r="BF2522">
        <v>372</v>
      </c>
      <c r="BG2522">
        <v>550</v>
      </c>
      <c r="BH2522">
        <v>1</v>
      </c>
      <c r="BI2522">
        <v>53</v>
      </c>
      <c r="BJ2522" s="2">
        <v>46132</v>
      </c>
      <c r="BK2522">
        <v>5</v>
      </c>
      <c r="BL2522" s="3" t="str">
        <f>VLOOKUP(O2522,DropDownList!$H$1:$I$7,2,FALSE)</f>
        <v>2022/23</v>
      </c>
      <c r="BM2522" s="3" t="str">
        <f t="shared" si="39"/>
        <v>VSUR</v>
      </c>
    </row>
    <row r="2523" spans="1:65" x14ac:dyDescent="0.2">
      <c r="A2523">
        <v>2026</v>
      </c>
      <c r="B2523">
        <v>4</v>
      </c>
      <c r="C2523" t="s">
        <v>231</v>
      </c>
      <c r="D2523" t="s">
        <v>243</v>
      </c>
      <c r="E2523" t="s">
        <v>47</v>
      </c>
      <c r="F2523">
        <v>9751</v>
      </c>
      <c r="G2523" t="s">
        <v>158</v>
      </c>
      <c r="H2523" t="s">
        <v>233</v>
      </c>
      <c r="I2523" t="s">
        <v>234</v>
      </c>
      <c r="J2523" s="1">
        <v>46113</v>
      </c>
      <c r="K2523" t="s">
        <v>440</v>
      </c>
      <c r="L2523">
        <v>1</v>
      </c>
      <c r="M2523" t="s">
        <v>441</v>
      </c>
      <c r="N2523" t="s">
        <v>442</v>
      </c>
      <c r="O2523" t="s">
        <v>147</v>
      </c>
      <c r="P2523" t="s">
        <v>160</v>
      </c>
      <c r="Q2523">
        <v>40014.720000000001</v>
      </c>
      <c r="R2523">
        <v>336</v>
      </c>
      <c r="S2523">
        <v>164473.42000000001</v>
      </c>
      <c r="T2523">
        <v>7905.01</v>
      </c>
      <c r="U2523">
        <v>132</v>
      </c>
      <c r="V2523">
        <v>47</v>
      </c>
      <c r="W2523">
        <v>16477.38</v>
      </c>
      <c r="X2523">
        <v>17532.38</v>
      </c>
      <c r="Y2523">
        <v>0</v>
      </c>
      <c r="Z2523">
        <v>0</v>
      </c>
      <c r="AA2523">
        <v>116553.69</v>
      </c>
      <c r="AB2523">
        <v>18484.73</v>
      </c>
      <c r="AC2523">
        <v>91364.94</v>
      </c>
      <c r="AD2523">
        <v>18</v>
      </c>
      <c r="AE2523">
        <v>29</v>
      </c>
      <c r="AF2523">
        <v>185</v>
      </c>
      <c r="AG2523">
        <v>88</v>
      </c>
      <c r="AH2523">
        <v>13</v>
      </c>
      <c r="AI2523">
        <v>44</v>
      </c>
      <c r="AJ2523">
        <v>0</v>
      </c>
      <c r="AK2523">
        <v>0</v>
      </c>
      <c r="AL2523">
        <v>0</v>
      </c>
      <c r="AM2523">
        <v>0</v>
      </c>
      <c r="AN2523">
        <v>0</v>
      </c>
      <c r="AO2523">
        <v>230</v>
      </c>
      <c r="AP2523">
        <v>1080</v>
      </c>
      <c r="AQ2523">
        <v>233</v>
      </c>
      <c r="AR2523">
        <v>1</v>
      </c>
      <c r="AS2523">
        <v>50</v>
      </c>
      <c r="AT2523">
        <v>111</v>
      </c>
      <c r="AU2523">
        <v>19</v>
      </c>
      <c r="AV2523">
        <v>7</v>
      </c>
      <c r="AW2523">
        <v>7</v>
      </c>
      <c r="AX2523">
        <v>0</v>
      </c>
      <c r="AY2523">
        <v>160</v>
      </c>
      <c r="AZ2523">
        <v>233</v>
      </c>
      <c r="BA2523">
        <v>113</v>
      </c>
      <c r="BB2523">
        <v>31</v>
      </c>
      <c r="BC2523">
        <v>17</v>
      </c>
      <c r="BD2523">
        <v>7</v>
      </c>
      <c r="BE2523">
        <v>0</v>
      </c>
      <c r="BF2523">
        <v>324</v>
      </c>
      <c r="BG2523">
        <v>17448</v>
      </c>
      <c r="BH2523">
        <v>6</v>
      </c>
      <c r="BI2523">
        <v>128</v>
      </c>
      <c r="BJ2523" s="2">
        <v>46132</v>
      </c>
      <c r="BK2523">
        <v>0</v>
      </c>
      <c r="BL2523" s="3" t="str">
        <f>VLOOKUP(O2523,DropDownList!$H$1:$I$7,2,FALSE)</f>
        <v>2024/25</v>
      </c>
      <c r="BM2523" s="3" t="str">
        <f t="shared" si="39"/>
        <v>SC COURT</v>
      </c>
    </row>
    <row r="2524" spans="1:65" x14ac:dyDescent="0.2">
      <c r="A2524">
        <v>2026</v>
      </c>
      <c r="B2524">
        <v>4</v>
      </c>
      <c r="C2524" t="s">
        <v>231</v>
      </c>
      <c r="D2524" t="s">
        <v>243</v>
      </c>
      <c r="E2524" t="s">
        <v>47</v>
      </c>
      <c r="F2524">
        <v>9751</v>
      </c>
      <c r="G2524" t="s">
        <v>158</v>
      </c>
      <c r="H2524" t="s">
        <v>233</v>
      </c>
      <c r="I2524" t="s">
        <v>234</v>
      </c>
      <c r="J2524" s="1">
        <v>46113</v>
      </c>
      <c r="K2524" t="s">
        <v>440</v>
      </c>
      <c r="L2524">
        <v>1</v>
      </c>
      <c r="M2524" t="s">
        <v>441</v>
      </c>
      <c r="N2524" t="s">
        <v>442</v>
      </c>
      <c r="O2524" t="s">
        <v>155</v>
      </c>
      <c r="P2524" t="s">
        <v>160</v>
      </c>
      <c r="Q2524">
        <v>19824.580000000002</v>
      </c>
      <c r="R2524">
        <v>431</v>
      </c>
      <c r="S2524">
        <v>195776.85</v>
      </c>
      <c r="T2524">
        <v>9351.42</v>
      </c>
      <c r="U2524">
        <v>60</v>
      </c>
      <c r="V2524">
        <v>26</v>
      </c>
      <c r="W2524">
        <v>9076.7000000000007</v>
      </c>
      <c r="X2524">
        <v>9301.7000000000007</v>
      </c>
      <c r="Y2524">
        <v>0</v>
      </c>
      <c r="Z2524">
        <v>0</v>
      </c>
      <c r="AA2524">
        <v>166600.85</v>
      </c>
      <c r="AB2524">
        <v>12158.8</v>
      </c>
      <c r="AC2524">
        <v>146171.47</v>
      </c>
      <c r="AD2524">
        <v>12</v>
      </c>
      <c r="AE2524">
        <v>14</v>
      </c>
      <c r="AF2524">
        <v>331</v>
      </c>
      <c r="AG2524">
        <v>35</v>
      </c>
      <c r="AH2524">
        <v>13</v>
      </c>
      <c r="AI2524">
        <v>25</v>
      </c>
      <c r="AJ2524">
        <v>0</v>
      </c>
      <c r="AK2524">
        <v>0</v>
      </c>
      <c r="AL2524">
        <v>0</v>
      </c>
      <c r="AM2524">
        <v>0</v>
      </c>
      <c r="AN2524">
        <v>0</v>
      </c>
      <c r="AO2524">
        <v>296</v>
      </c>
      <c r="AP2524">
        <v>1671</v>
      </c>
      <c r="AQ2524">
        <v>354</v>
      </c>
      <c r="AR2524">
        <v>4</v>
      </c>
      <c r="AS2524">
        <v>134</v>
      </c>
      <c r="AT2524">
        <v>228</v>
      </c>
      <c r="AU2524">
        <v>45</v>
      </c>
      <c r="AV2524">
        <v>19</v>
      </c>
      <c r="AW2524">
        <v>6</v>
      </c>
      <c r="AX2524">
        <v>0</v>
      </c>
      <c r="AY2524">
        <v>199</v>
      </c>
      <c r="AZ2524">
        <v>314</v>
      </c>
      <c r="BA2524">
        <v>213</v>
      </c>
      <c r="BB2524">
        <v>30</v>
      </c>
      <c r="BC2524">
        <v>18</v>
      </c>
      <c r="BD2524">
        <v>10</v>
      </c>
      <c r="BE2524">
        <v>3</v>
      </c>
      <c r="BF2524">
        <v>416</v>
      </c>
      <c r="BG2524">
        <v>9475</v>
      </c>
      <c r="BH2524">
        <v>27</v>
      </c>
      <c r="BI2524">
        <v>56</v>
      </c>
      <c r="BJ2524" s="2">
        <v>46132</v>
      </c>
      <c r="BK2524">
        <v>5</v>
      </c>
      <c r="BL2524" s="3" t="str">
        <f>VLOOKUP(O2524,DropDownList!$H$1:$I$7,2,FALSE)</f>
        <v>2022/23</v>
      </c>
      <c r="BM2524" s="3" t="str">
        <f t="shared" si="39"/>
        <v>SC COURT</v>
      </c>
    </row>
    <row r="2525" spans="1:65" x14ac:dyDescent="0.2">
      <c r="A2525">
        <v>2026</v>
      </c>
      <c r="B2525">
        <v>4</v>
      </c>
      <c r="C2525" t="s">
        <v>231</v>
      </c>
      <c r="D2525" t="s">
        <v>243</v>
      </c>
      <c r="E2525" t="s">
        <v>47</v>
      </c>
      <c r="F2525">
        <v>9751</v>
      </c>
      <c r="G2525" t="s">
        <v>158</v>
      </c>
      <c r="H2525" t="s">
        <v>233</v>
      </c>
      <c r="I2525" t="s">
        <v>234</v>
      </c>
      <c r="J2525" s="1">
        <v>46113</v>
      </c>
      <c r="K2525" t="s">
        <v>440</v>
      </c>
      <c r="L2525">
        <v>1</v>
      </c>
      <c r="M2525" t="s">
        <v>441</v>
      </c>
      <c r="N2525" t="s">
        <v>442</v>
      </c>
      <c r="O2525" t="s">
        <v>156</v>
      </c>
      <c r="P2525" t="s">
        <v>161</v>
      </c>
      <c r="Q2525">
        <v>400</v>
      </c>
      <c r="R2525">
        <v>320</v>
      </c>
      <c r="S2525">
        <v>37615</v>
      </c>
      <c r="T2525">
        <v>171.56</v>
      </c>
      <c r="U2525">
        <v>54</v>
      </c>
      <c r="V2525">
        <v>13</v>
      </c>
      <c r="W2525">
        <v>270</v>
      </c>
      <c r="X2525">
        <v>270</v>
      </c>
      <c r="Y2525">
        <v>0</v>
      </c>
      <c r="Z2525">
        <v>0</v>
      </c>
      <c r="AA2525">
        <v>37043.440000000002</v>
      </c>
      <c r="AB2525">
        <v>0</v>
      </c>
      <c r="AC2525">
        <v>0</v>
      </c>
      <c r="AD2525">
        <v>13</v>
      </c>
      <c r="AE2525">
        <v>0</v>
      </c>
      <c r="AF2525">
        <v>292</v>
      </c>
      <c r="AG2525">
        <v>0</v>
      </c>
      <c r="AH2525">
        <v>7</v>
      </c>
      <c r="AI2525">
        <v>20</v>
      </c>
      <c r="AJ2525">
        <v>0</v>
      </c>
      <c r="AK2525">
        <v>0</v>
      </c>
      <c r="AL2525">
        <v>0</v>
      </c>
      <c r="AM2525">
        <v>0</v>
      </c>
      <c r="AN2525">
        <v>0</v>
      </c>
      <c r="AO2525">
        <v>189</v>
      </c>
      <c r="AP2525">
        <v>1096</v>
      </c>
      <c r="AQ2525">
        <v>218</v>
      </c>
      <c r="AR2525">
        <v>0</v>
      </c>
      <c r="AS2525">
        <v>83</v>
      </c>
      <c r="AT2525">
        <v>158</v>
      </c>
      <c r="AU2525">
        <v>26</v>
      </c>
      <c r="AV2525">
        <v>11</v>
      </c>
      <c r="AW2525">
        <v>4</v>
      </c>
      <c r="AX2525">
        <v>0</v>
      </c>
      <c r="AY2525">
        <v>111</v>
      </c>
      <c r="AZ2525">
        <v>208</v>
      </c>
      <c r="BA2525">
        <v>139</v>
      </c>
      <c r="BB2525">
        <v>13</v>
      </c>
      <c r="BC2525">
        <v>5</v>
      </c>
      <c r="BD2525">
        <v>3</v>
      </c>
      <c r="BE2525">
        <v>0</v>
      </c>
      <c r="BF2525">
        <v>313</v>
      </c>
      <c r="BG2525">
        <v>400</v>
      </c>
      <c r="BH2525">
        <v>1</v>
      </c>
      <c r="BI2525">
        <v>49</v>
      </c>
      <c r="BJ2525" s="2">
        <v>46132</v>
      </c>
      <c r="BK2525">
        <v>1</v>
      </c>
      <c r="BL2525" s="3" t="str">
        <f>VLOOKUP(O2525,DropDownList!$H$1:$I$7,2,FALSE)</f>
        <v>2023/24</v>
      </c>
      <c r="BM2525" s="3" t="str">
        <f t="shared" si="39"/>
        <v>VSUR</v>
      </c>
    </row>
    <row r="2526" spans="1:65" x14ac:dyDescent="0.2">
      <c r="A2526">
        <v>2026</v>
      </c>
      <c r="B2526">
        <v>4</v>
      </c>
      <c r="C2526" t="s">
        <v>231</v>
      </c>
      <c r="D2526" t="s">
        <v>243</v>
      </c>
      <c r="E2526" t="s">
        <v>47</v>
      </c>
      <c r="F2526">
        <v>9751</v>
      </c>
      <c r="G2526" t="s">
        <v>158</v>
      </c>
      <c r="H2526" t="s">
        <v>233</v>
      </c>
      <c r="I2526" t="s">
        <v>234</v>
      </c>
      <c r="J2526" s="1">
        <v>46113</v>
      </c>
      <c r="K2526" t="s">
        <v>440</v>
      </c>
      <c r="L2526">
        <v>1</v>
      </c>
      <c r="M2526" t="s">
        <v>441</v>
      </c>
      <c r="N2526" t="s">
        <v>442</v>
      </c>
      <c r="O2526" t="s">
        <v>156</v>
      </c>
      <c r="P2526" t="s">
        <v>159</v>
      </c>
      <c r="Q2526">
        <v>0</v>
      </c>
      <c r="R2526">
        <v>9</v>
      </c>
      <c r="S2526">
        <v>220128.74</v>
      </c>
      <c r="T2526">
        <v>975.34</v>
      </c>
      <c r="U2526">
        <v>0</v>
      </c>
      <c r="V2526">
        <v>0</v>
      </c>
      <c r="W2526">
        <v>0</v>
      </c>
      <c r="X2526">
        <v>0</v>
      </c>
      <c r="Y2526">
        <v>0</v>
      </c>
      <c r="Z2526">
        <v>0</v>
      </c>
      <c r="AA2526">
        <v>219153.4</v>
      </c>
      <c r="AB2526">
        <v>0</v>
      </c>
      <c r="AC2526">
        <v>0</v>
      </c>
      <c r="AD2526">
        <v>0</v>
      </c>
      <c r="AE2526">
        <v>0</v>
      </c>
      <c r="AF2526">
        <v>8</v>
      </c>
      <c r="AG2526">
        <v>0</v>
      </c>
      <c r="AH2526">
        <v>0</v>
      </c>
      <c r="AI2526">
        <v>0</v>
      </c>
      <c r="AJ2526">
        <v>0</v>
      </c>
      <c r="AK2526">
        <v>0</v>
      </c>
      <c r="AL2526">
        <v>0</v>
      </c>
      <c r="AM2526">
        <v>0</v>
      </c>
      <c r="AN2526">
        <v>0</v>
      </c>
      <c r="AO2526">
        <v>9</v>
      </c>
      <c r="AP2526">
        <v>17</v>
      </c>
      <c r="AQ2526">
        <v>7</v>
      </c>
      <c r="AR2526">
        <v>0</v>
      </c>
      <c r="AS2526">
        <v>0</v>
      </c>
      <c r="AT2526">
        <v>0</v>
      </c>
      <c r="AU2526">
        <v>3</v>
      </c>
      <c r="AV2526">
        <v>0</v>
      </c>
      <c r="AW2526">
        <v>0</v>
      </c>
      <c r="AX2526">
        <v>0</v>
      </c>
      <c r="AY2526">
        <v>0</v>
      </c>
      <c r="AZ2526">
        <v>0</v>
      </c>
      <c r="BA2526">
        <v>0</v>
      </c>
      <c r="BB2526">
        <v>0</v>
      </c>
      <c r="BC2526">
        <v>0</v>
      </c>
      <c r="BD2526">
        <v>0</v>
      </c>
      <c r="BE2526">
        <v>0</v>
      </c>
      <c r="BF2526">
        <v>0</v>
      </c>
      <c r="BG2526">
        <v>0</v>
      </c>
      <c r="BH2526">
        <v>1</v>
      </c>
      <c r="BI2526">
        <v>0</v>
      </c>
      <c r="BJ2526" s="2">
        <v>46132</v>
      </c>
      <c r="BK2526">
        <v>0</v>
      </c>
      <c r="BL2526" s="3" t="str">
        <f>VLOOKUP(O2526,DropDownList!$H$1:$I$7,2,FALSE)</f>
        <v>2023/24</v>
      </c>
      <c r="BM2526" s="3" t="str">
        <f t="shared" si="39"/>
        <v>CONF</v>
      </c>
    </row>
    <row r="2527" spans="1:65" x14ac:dyDescent="0.2">
      <c r="A2527">
        <v>2026</v>
      </c>
      <c r="B2527">
        <v>4</v>
      </c>
      <c r="C2527" t="s">
        <v>231</v>
      </c>
      <c r="D2527" t="s">
        <v>243</v>
      </c>
      <c r="E2527" t="s">
        <v>47</v>
      </c>
      <c r="F2527">
        <v>9751</v>
      </c>
      <c r="G2527" t="s">
        <v>158</v>
      </c>
      <c r="H2527" t="s">
        <v>233</v>
      </c>
      <c r="I2527" t="s">
        <v>234</v>
      </c>
      <c r="J2527" s="1">
        <v>46113</v>
      </c>
      <c r="K2527" t="s">
        <v>440</v>
      </c>
      <c r="L2527">
        <v>1</v>
      </c>
      <c r="M2527" t="s">
        <v>441</v>
      </c>
      <c r="N2527" t="s">
        <v>442</v>
      </c>
      <c r="O2527" t="s">
        <v>155</v>
      </c>
      <c r="P2527" t="s">
        <v>159</v>
      </c>
      <c r="Q2527">
        <v>0</v>
      </c>
      <c r="R2527">
        <v>7</v>
      </c>
      <c r="S2527">
        <v>121430.43</v>
      </c>
      <c r="T2527">
        <v>16.149999999999999</v>
      </c>
      <c r="U2527">
        <v>0</v>
      </c>
      <c r="V2527">
        <v>0</v>
      </c>
      <c r="W2527">
        <v>0</v>
      </c>
      <c r="X2527">
        <v>0</v>
      </c>
      <c r="Y2527">
        <v>0</v>
      </c>
      <c r="Z2527">
        <v>0</v>
      </c>
      <c r="AA2527">
        <v>121414.28</v>
      </c>
      <c r="AB2527">
        <v>0</v>
      </c>
      <c r="AC2527">
        <v>0</v>
      </c>
      <c r="AD2527">
        <v>0</v>
      </c>
      <c r="AE2527">
        <v>0</v>
      </c>
      <c r="AF2527">
        <v>6</v>
      </c>
      <c r="AG2527">
        <v>0</v>
      </c>
      <c r="AH2527">
        <v>0</v>
      </c>
      <c r="AI2527">
        <v>0</v>
      </c>
      <c r="AJ2527">
        <v>0</v>
      </c>
      <c r="AK2527">
        <v>0</v>
      </c>
      <c r="AL2527">
        <v>0</v>
      </c>
      <c r="AM2527">
        <v>0</v>
      </c>
      <c r="AN2527">
        <v>0</v>
      </c>
      <c r="AO2527">
        <v>6</v>
      </c>
      <c r="AP2527">
        <v>10</v>
      </c>
      <c r="AQ2527">
        <v>6</v>
      </c>
      <c r="AR2527">
        <v>0</v>
      </c>
      <c r="AS2527">
        <v>0</v>
      </c>
      <c r="AT2527">
        <v>0</v>
      </c>
      <c r="AU2527">
        <v>0</v>
      </c>
      <c r="AV2527">
        <v>0</v>
      </c>
      <c r="AW2527">
        <v>0</v>
      </c>
      <c r="AX2527">
        <v>0</v>
      </c>
      <c r="AY2527">
        <v>0</v>
      </c>
      <c r="AZ2527">
        <v>0</v>
      </c>
      <c r="BA2527">
        <v>0</v>
      </c>
      <c r="BB2527">
        <v>0</v>
      </c>
      <c r="BC2527">
        <v>0</v>
      </c>
      <c r="BD2527">
        <v>0</v>
      </c>
      <c r="BE2527">
        <v>0</v>
      </c>
      <c r="BF2527">
        <v>0</v>
      </c>
      <c r="BG2527">
        <v>0</v>
      </c>
      <c r="BH2527">
        <v>1</v>
      </c>
      <c r="BI2527">
        <v>0</v>
      </c>
      <c r="BJ2527" s="2">
        <v>46132</v>
      </c>
      <c r="BK2527">
        <v>0</v>
      </c>
      <c r="BL2527" s="3" t="str">
        <f>VLOOKUP(O2527,DropDownList!$H$1:$I$7,2,FALSE)</f>
        <v>2022/23</v>
      </c>
      <c r="BM2527" s="3" t="str">
        <f t="shared" si="39"/>
        <v>CONF</v>
      </c>
    </row>
    <row r="2528" spans="1:65" x14ac:dyDescent="0.2">
      <c r="A2528">
        <v>2026</v>
      </c>
      <c r="B2528">
        <v>4</v>
      </c>
      <c r="C2528" t="s">
        <v>231</v>
      </c>
      <c r="D2528" t="s">
        <v>243</v>
      </c>
      <c r="E2528" t="s">
        <v>47</v>
      </c>
      <c r="F2528">
        <v>9751</v>
      </c>
      <c r="G2528" t="s">
        <v>158</v>
      </c>
      <c r="H2528" t="s">
        <v>233</v>
      </c>
      <c r="I2528" t="s">
        <v>234</v>
      </c>
      <c r="J2528" s="1">
        <v>46113</v>
      </c>
      <c r="K2528" t="s">
        <v>440</v>
      </c>
      <c r="L2528">
        <v>1</v>
      </c>
      <c r="M2528" t="s">
        <v>441</v>
      </c>
      <c r="N2528" t="s">
        <v>442</v>
      </c>
      <c r="O2528" t="s">
        <v>156</v>
      </c>
      <c r="P2528" t="s">
        <v>160</v>
      </c>
      <c r="Q2528">
        <v>25206.32</v>
      </c>
      <c r="R2528">
        <v>350</v>
      </c>
      <c r="S2528">
        <v>170704.22</v>
      </c>
      <c r="T2528">
        <v>5820.65</v>
      </c>
      <c r="U2528">
        <v>63</v>
      </c>
      <c r="V2528">
        <v>31</v>
      </c>
      <c r="W2528">
        <v>10676.86</v>
      </c>
      <c r="X2528">
        <v>10676.86</v>
      </c>
      <c r="Y2528">
        <v>0</v>
      </c>
      <c r="Z2528">
        <v>0</v>
      </c>
      <c r="AA2528">
        <v>139677.25</v>
      </c>
      <c r="AB2528">
        <v>16925.099999999999</v>
      </c>
      <c r="AC2528">
        <v>115708.71</v>
      </c>
      <c r="AD2528">
        <v>14</v>
      </c>
      <c r="AE2528">
        <v>17</v>
      </c>
      <c r="AF2528">
        <v>270</v>
      </c>
      <c r="AG2528">
        <v>41</v>
      </c>
      <c r="AH2528">
        <v>7</v>
      </c>
      <c r="AI2528">
        <v>22</v>
      </c>
      <c r="AJ2528">
        <v>0</v>
      </c>
      <c r="AK2528">
        <v>0</v>
      </c>
      <c r="AL2528">
        <v>0</v>
      </c>
      <c r="AM2528">
        <v>0</v>
      </c>
      <c r="AN2528">
        <v>0</v>
      </c>
      <c r="AO2528">
        <v>212</v>
      </c>
      <c r="AP2528">
        <v>1202</v>
      </c>
      <c r="AQ2528">
        <v>247</v>
      </c>
      <c r="AR2528">
        <v>2</v>
      </c>
      <c r="AS2528">
        <v>87</v>
      </c>
      <c r="AT2528">
        <v>173</v>
      </c>
      <c r="AU2528">
        <v>26</v>
      </c>
      <c r="AV2528">
        <v>11</v>
      </c>
      <c r="AW2528">
        <v>4</v>
      </c>
      <c r="AX2528">
        <v>0</v>
      </c>
      <c r="AY2528">
        <v>127</v>
      </c>
      <c r="AZ2528">
        <v>229</v>
      </c>
      <c r="BA2528">
        <v>151</v>
      </c>
      <c r="BB2528">
        <v>15</v>
      </c>
      <c r="BC2528">
        <v>6</v>
      </c>
      <c r="BD2528">
        <v>4</v>
      </c>
      <c r="BE2528">
        <v>0</v>
      </c>
      <c r="BF2528">
        <v>341</v>
      </c>
      <c r="BG2528">
        <v>8685</v>
      </c>
      <c r="BH2528">
        <v>10</v>
      </c>
      <c r="BI2528">
        <v>56</v>
      </c>
      <c r="BJ2528" s="2">
        <v>46132</v>
      </c>
      <c r="BK2528">
        <v>1</v>
      </c>
      <c r="BL2528" s="3" t="str">
        <f>VLOOKUP(O2528,DropDownList!$H$1:$I$7,2,FALSE)</f>
        <v>2023/24</v>
      </c>
      <c r="BM2528" s="3" t="str">
        <f t="shared" si="39"/>
        <v>SC COURT</v>
      </c>
    </row>
    <row r="2529" spans="1:65" x14ac:dyDescent="0.2">
      <c r="A2529">
        <v>2026</v>
      </c>
      <c r="B2529">
        <v>4</v>
      </c>
      <c r="C2529" t="s">
        <v>231</v>
      </c>
      <c r="D2529" t="s">
        <v>244</v>
      </c>
      <c r="E2529" t="s">
        <v>48</v>
      </c>
      <c r="F2529">
        <v>9264</v>
      </c>
      <c r="G2529" t="s">
        <v>141</v>
      </c>
      <c r="H2529" t="s">
        <v>237</v>
      </c>
      <c r="I2529" t="s">
        <v>237</v>
      </c>
      <c r="J2529" s="1">
        <v>46113</v>
      </c>
      <c r="K2529" t="s">
        <v>440</v>
      </c>
      <c r="L2529">
        <v>1</v>
      </c>
      <c r="M2529" t="s">
        <v>441</v>
      </c>
      <c r="N2529" t="s">
        <v>442</v>
      </c>
      <c r="O2529" t="s">
        <v>155</v>
      </c>
      <c r="P2529" t="s">
        <v>152</v>
      </c>
      <c r="Q2529">
        <v>0</v>
      </c>
      <c r="R2529">
        <v>5</v>
      </c>
      <c r="S2529">
        <v>200</v>
      </c>
      <c r="T2529">
        <v>160</v>
      </c>
      <c r="U2529">
        <v>0</v>
      </c>
      <c r="V2529">
        <v>0</v>
      </c>
      <c r="W2529">
        <v>0</v>
      </c>
      <c r="X2529">
        <v>0</v>
      </c>
      <c r="Y2529">
        <v>0</v>
      </c>
      <c r="Z2529">
        <v>0</v>
      </c>
      <c r="AA2529">
        <v>40</v>
      </c>
      <c r="AB2529">
        <v>0</v>
      </c>
      <c r="AC2529">
        <v>40</v>
      </c>
      <c r="AD2529">
        <v>0</v>
      </c>
      <c r="AE2529">
        <v>0</v>
      </c>
      <c r="AF2529">
        <v>1</v>
      </c>
      <c r="AG2529">
        <v>0</v>
      </c>
      <c r="AH2529">
        <v>4</v>
      </c>
      <c r="AI2529">
        <v>0</v>
      </c>
      <c r="AJ2529">
        <v>0</v>
      </c>
      <c r="AK2529">
        <v>0</v>
      </c>
      <c r="AL2529">
        <v>0</v>
      </c>
      <c r="AM2529">
        <v>0</v>
      </c>
      <c r="AN2529">
        <v>0</v>
      </c>
      <c r="AO2529">
        <v>0</v>
      </c>
      <c r="AP2529">
        <v>0</v>
      </c>
      <c r="AQ2529">
        <v>0</v>
      </c>
      <c r="AR2529">
        <v>0</v>
      </c>
      <c r="AS2529">
        <v>0</v>
      </c>
      <c r="AT2529">
        <v>0</v>
      </c>
      <c r="AU2529">
        <v>0</v>
      </c>
      <c r="AV2529">
        <v>0</v>
      </c>
      <c r="AW2529">
        <v>0</v>
      </c>
      <c r="AX2529">
        <v>0</v>
      </c>
      <c r="AY2529">
        <v>0</v>
      </c>
      <c r="AZ2529">
        <v>0</v>
      </c>
      <c r="BA2529">
        <v>0</v>
      </c>
      <c r="BB2529">
        <v>0</v>
      </c>
      <c r="BC2529">
        <v>0</v>
      </c>
      <c r="BD2529">
        <v>0</v>
      </c>
      <c r="BE2529">
        <v>0</v>
      </c>
      <c r="BF2529">
        <v>0</v>
      </c>
      <c r="BG2529">
        <v>0</v>
      </c>
      <c r="BH2529">
        <v>0</v>
      </c>
      <c r="BI2529">
        <v>0</v>
      </c>
      <c r="BJ2529" s="2">
        <v>46132</v>
      </c>
      <c r="BK2529">
        <v>0</v>
      </c>
      <c r="BL2529" s="3" t="str">
        <f>VLOOKUP(O2529,DropDownList!$H$1:$I$7,2,FALSE)</f>
        <v>2022/23</v>
      </c>
      <c r="BM2529" s="3" t="str">
        <f t="shared" si="39"/>
        <v>PCOA</v>
      </c>
    </row>
    <row r="2530" spans="1:65" x14ac:dyDescent="0.2">
      <c r="A2530">
        <v>2026</v>
      </c>
      <c r="B2530">
        <v>4</v>
      </c>
      <c r="C2530" t="s">
        <v>231</v>
      </c>
      <c r="D2530" t="s">
        <v>244</v>
      </c>
      <c r="E2530" t="s">
        <v>48</v>
      </c>
      <c r="F2530">
        <v>9264</v>
      </c>
      <c r="G2530" t="s">
        <v>141</v>
      </c>
      <c r="H2530" t="s">
        <v>237</v>
      </c>
      <c r="I2530" t="s">
        <v>237</v>
      </c>
      <c r="J2530" s="1">
        <v>46113</v>
      </c>
      <c r="K2530" t="s">
        <v>440</v>
      </c>
      <c r="L2530">
        <v>1</v>
      </c>
      <c r="M2530" t="s">
        <v>441</v>
      </c>
      <c r="N2530" t="s">
        <v>442</v>
      </c>
      <c r="O2530" t="s">
        <v>155</v>
      </c>
      <c r="P2530" t="s">
        <v>154</v>
      </c>
      <c r="Q2530">
        <v>16561.25</v>
      </c>
      <c r="R2530">
        <v>391</v>
      </c>
      <c r="S2530">
        <v>94285.4</v>
      </c>
      <c r="T2530">
        <v>1034.45</v>
      </c>
      <c r="U2530">
        <v>80</v>
      </c>
      <c r="V2530">
        <v>46</v>
      </c>
      <c r="W2530">
        <v>10794.97</v>
      </c>
      <c r="X2530">
        <v>11034.97</v>
      </c>
      <c r="Y2530">
        <v>0</v>
      </c>
      <c r="Z2530">
        <v>0</v>
      </c>
      <c r="AA2530">
        <v>76689.7</v>
      </c>
      <c r="AB2530">
        <v>235.4</v>
      </c>
      <c r="AC2530">
        <v>71234.3</v>
      </c>
      <c r="AD2530">
        <v>22</v>
      </c>
      <c r="AE2530">
        <v>24</v>
      </c>
      <c r="AF2530">
        <v>307</v>
      </c>
      <c r="AG2530">
        <v>52</v>
      </c>
      <c r="AH2530">
        <v>2</v>
      </c>
      <c r="AI2530">
        <v>28</v>
      </c>
      <c r="AJ2530">
        <v>0</v>
      </c>
      <c r="AK2530">
        <v>0</v>
      </c>
      <c r="AL2530">
        <v>0</v>
      </c>
      <c r="AM2530">
        <v>0</v>
      </c>
      <c r="AN2530">
        <v>0</v>
      </c>
      <c r="AO2530">
        <v>254</v>
      </c>
      <c r="AP2530">
        <v>1180</v>
      </c>
      <c r="AQ2530">
        <v>264</v>
      </c>
      <c r="AR2530">
        <v>0</v>
      </c>
      <c r="AS2530">
        <v>167</v>
      </c>
      <c r="AT2530">
        <v>41</v>
      </c>
      <c r="AU2530">
        <v>16</v>
      </c>
      <c r="AV2530">
        <v>10</v>
      </c>
      <c r="AW2530">
        <v>0</v>
      </c>
      <c r="AX2530">
        <v>0</v>
      </c>
      <c r="AY2530">
        <v>132</v>
      </c>
      <c r="AZ2530">
        <v>232</v>
      </c>
      <c r="BA2530">
        <v>153</v>
      </c>
      <c r="BB2530">
        <v>59</v>
      </c>
      <c r="BC2530">
        <v>26</v>
      </c>
      <c r="BD2530">
        <v>6</v>
      </c>
      <c r="BE2530">
        <v>1</v>
      </c>
      <c r="BF2530">
        <v>391</v>
      </c>
      <c r="BG2530">
        <v>7840</v>
      </c>
      <c r="BH2530">
        <v>2</v>
      </c>
      <c r="BI2530">
        <v>79</v>
      </c>
      <c r="BJ2530" s="2">
        <v>46132</v>
      </c>
      <c r="BK2530">
        <v>0</v>
      </c>
      <c r="BL2530" s="3" t="str">
        <f>VLOOKUP(O2530,DropDownList!$H$1:$I$7,2,FALSE)</f>
        <v>2022/23</v>
      </c>
      <c r="BM2530" s="3" t="str">
        <f t="shared" si="39"/>
        <v>JP COURT</v>
      </c>
    </row>
    <row r="2531" spans="1:65" x14ac:dyDescent="0.2">
      <c r="A2531">
        <v>2026</v>
      </c>
      <c r="B2531">
        <v>4</v>
      </c>
      <c r="C2531" t="s">
        <v>231</v>
      </c>
      <c r="D2531" t="s">
        <v>244</v>
      </c>
      <c r="E2531" t="s">
        <v>48</v>
      </c>
      <c r="F2531">
        <v>9264</v>
      </c>
      <c r="G2531" t="s">
        <v>141</v>
      </c>
      <c r="H2531" t="s">
        <v>237</v>
      </c>
      <c r="I2531" t="s">
        <v>237</v>
      </c>
      <c r="J2531" s="1">
        <v>46113</v>
      </c>
      <c r="K2531" t="s">
        <v>440</v>
      </c>
      <c r="L2531">
        <v>1</v>
      </c>
      <c r="M2531" t="s">
        <v>441</v>
      </c>
      <c r="N2531" t="s">
        <v>442</v>
      </c>
      <c r="O2531" t="s">
        <v>147</v>
      </c>
      <c r="P2531" t="s">
        <v>146</v>
      </c>
      <c r="Q2531">
        <v>391.96</v>
      </c>
      <c r="R2531">
        <v>178</v>
      </c>
      <c r="S2531">
        <v>2540</v>
      </c>
      <c r="T2531">
        <v>50</v>
      </c>
      <c r="U2531">
        <v>59</v>
      </c>
      <c r="V2531">
        <v>16</v>
      </c>
      <c r="W2531">
        <v>280</v>
      </c>
      <c r="X2531">
        <v>280</v>
      </c>
      <c r="Y2531">
        <v>0</v>
      </c>
      <c r="Z2531">
        <v>0</v>
      </c>
      <c r="AA2531">
        <v>2098.04</v>
      </c>
      <c r="AB2531">
        <v>0</v>
      </c>
      <c r="AC2531">
        <v>0</v>
      </c>
      <c r="AD2531">
        <v>16</v>
      </c>
      <c r="AE2531">
        <v>0</v>
      </c>
      <c r="AF2531">
        <v>147</v>
      </c>
      <c r="AG2531">
        <v>1</v>
      </c>
      <c r="AH2531">
        <v>4</v>
      </c>
      <c r="AI2531">
        <v>26</v>
      </c>
      <c r="AJ2531">
        <v>0</v>
      </c>
      <c r="AK2531">
        <v>0</v>
      </c>
      <c r="AL2531">
        <v>0</v>
      </c>
      <c r="AM2531">
        <v>0</v>
      </c>
      <c r="AN2531">
        <v>0</v>
      </c>
      <c r="AO2531">
        <v>117</v>
      </c>
      <c r="AP2531">
        <v>440</v>
      </c>
      <c r="AQ2531">
        <v>119</v>
      </c>
      <c r="AR2531">
        <v>0</v>
      </c>
      <c r="AS2531">
        <v>69</v>
      </c>
      <c r="AT2531">
        <v>0</v>
      </c>
      <c r="AU2531">
        <v>7</v>
      </c>
      <c r="AV2531">
        <v>5</v>
      </c>
      <c r="AW2531">
        <v>0</v>
      </c>
      <c r="AX2531">
        <v>0</v>
      </c>
      <c r="AY2531">
        <v>52</v>
      </c>
      <c r="AZ2531">
        <v>95</v>
      </c>
      <c r="BA2531">
        <v>47</v>
      </c>
      <c r="BB2531">
        <v>12</v>
      </c>
      <c r="BC2531">
        <v>2</v>
      </c>
      <c r="BD2531">
        <v>0</v>
      </c>
      <c r="BE2531">
        <v>0</v>
      </c>
      <c r="BF2531">
        <v>176</v>
      </c>
      <c r="BG2531">
        <v>390</v>
      </c>
      <c r="BH2531">
        <v>0</v>
      </c>
      <c r="BI2531">
        <v>57</v>
      </c>
      <c r="BJ2531" s="2">
        <v>46132</v>
      </c>
      <c r="BK2531">
        <v>2</v>
      </c>
      <c r="BL2531" s="3" t="str">
        <f>VLOOKUP(O2531,DropDownList!$H$1:$I$7,2,FALSE)</f>
        <v>2024/25</v>
      </c>
      <c r="BM2531" s="3" t="str">
        <f t="shared" si="39"/>
        <v>VSUR</v>
      </c>
    </row>
    <row r="2532" spans="1:65" x14ac:dyDescent="0.2">
      <c r="A2532">
        <v>2026</v>
      </c>
      <c r="B2532">
        <v>4</v>
      </c>
      <c r="C2532" t="s">
        <v>231</v>
      </c>
      <c r="D2532" t="s">
        <v>244</v>
      </c>
      <c r="E2532" t="s">
        <v>48</v>
      </c>
      <c r="F2532">
        <v>9264</v>
      </c>
      <c r="G2532" t="s">
        <v>141</v>
      </c>
      <c r="H2532" t="s">
        <v>237</v>
      </c>
      <c r="I2532" t="s">
        <v>237</v>
      </c>
      <c r="J2532" s="1">
        <v>46113</v>
      </c>
      <c r="K2532" t="s">
        <v>440</v>
      </c>
      <c r="L2532">
        <v>1</v>
      </c>
      <c r="M2532" t="s">
        <v>441</v>
      </c>
      <c r="N2532" t="s">
        <v>442</v>
      </c>
      <c r="O2532" t="s">
        <v>149</v>
      </c>
      <c r="P2532" t="s">
        <v>146</v>
      </c>
      <c r="Q2532">
        <v>660</v>
      </c>
      <c r="R2532">
        <v>150</v>
      </c>
      <c r="S2532">
        <v>2150</v>
      </c>
      <c r="T2532">
        <v>0</v>
      </c>
      <c r="U2532">
        <v>68</v>
      </c>
      <c r="V2532">
        <v>26</v>
      </c>
      <c r="W2532">
        <v>410</v>
      </c>
      <c r="X2532">
        <v>410</v>
      </c>
      <c r="Y2532">
        <v>0</v>
      </c>
      <c r="Z2532">
        <v>0</v>
      </c>
      <c r="AA2532">
        <v>1490</v>
      </c>
      <c r="AB2532">
        <v>0</v>
      </c>
      <c r="AC2532">
        <v>0</v>
      </c>
      <c r="AD2532">
        <v>26</v>
      </c>
      <c r="AE2532">
        <v>0</v>
      </c>
      <c r="AF2532">
        <v>111</v>
      </c>
      <c r="AG2532">
        <v>0</v>
      </c>
      <c r="AH2532">
        <v>0</v>
      </c>
      <c r="AI2532">
        <v>39</v>
      </c>
      <c r="AJ2532">
        <v>0</v>
      </c>
      <c r="AK2532">
        <v>0</v>
      </c>
      <c r="AL2532">
        <v>0</v>
      </c>
      <c r="AM2532">
        <v>0</v>
      </c>
      <c r="AN2532">
        <v>0</v>
      </c>
      <c r="AO2532">
        <v>88</v>
      </c>
      <c r="AP2532">
        <v>209</v>
      </c>
      <c r="AQ2532">
        <v>90</v>
      </c>
      <c r="AR2532">
        <v>0</v>
      </c>
      <c r="AS2532">
        <v>5</v>
      </c>
      <c r="AT2532">
        <v>8</v>
      </c>
      <c r="AU2532">
        <v>1</v>
      </c>
      <c r="AV2532">
        <v>1</v>
      </c>
      <c r="AW2532">
        <v>0</v>
      </c>
      <c r="AX2532">
        <v>0</v>
      </c>
      <c r="AY2532">
        <v>19</v>
      </c>
      <c r="AZ2532">
        <v>30</v>
      </c>
      <c r="BA2532">
        <v>4</v>
      </c>
      <c r="BB2532">
        <v>5</v>
      </c>
      <c r="BC2532">
        <v>0</v>
      </c>
      <c r="BD2532">
        <v>2</v>
      </c>
      <c r="BE2532">
        <v>0</v>
      </c>
      <c r="BF2532">
        <v>150</v>
      </c>
      <c r="BG2532">
        <v>660</v>
      </c>
      <c r="BH2532">
        <v>0</v>
      </c>
      <c r="BI2532">
        <v>68</v>
      </c>
      <c r="BJ2532" s="2">
        <v>46132</v>
      </c>
      <c r="BK2532">
        <v>0</v>
      </c>
      <c r="BL2532" s="3" t="str">
        <f>VLOOKUP(O2532,DropDownList!$H$1:$I$7,2,FALSE)</f>
        <v>2025/26</v>
      </c>
      <c r="BM2532" s="3" t="str">
        <f t="shared" si="39"/>
        <v>VSUR</v>
      </c>
    </row>
    <row r="2533" spans="1:65" x14ac:dyDescent="0.2">
      <c r="A2533">
        <v>2026</v>
      </c>
      <c r="B2533">
        <v>4</v>
      </c>
      <c r="C2533" t="s">
        <v>231</v>
      </c>
      <c r="D2533" t="s">
        <v>244</v>
      </c>
      <c r="E2533" t="s">
        <v>48</v>
      </c>
      <c r="F2533">
        <v>9264</v>
      </c>
      <c r="G2533" t="s">
        <v>141</v>
      </c>
      <c r="H2533" t="s">
        <v>237</v>
      </c>
      <c r="I2533" t="s">
        <v>237</v>
      </c>
      <c r="J2533" s="1">
        <v>46113</v>
      </c>
      <c r="K2533" t="s">
        <v>440</v>
      </c>
      <c r="L2533">
        <v>1</v>
      </c>
      <c r="M2533" t="s">
        <v>441</v>
      </c>
      <c r="N2533" t="s">
        <v>442</v>
      </c>
      <c r="O2533" t="s">
        <v>149</v>
      </c>
      <c r="P2533" t="s">
        <v>152</v>
      </c>
      <c r="Q2533">
        <v>0</v>
      </c>
      <c r="R2533">
        <v>8</v>
      </c>
      <c r="S2533">
        <v>320</v>
      </c>
      <c r="T2533">
        <v>160</v>
      </c>
      <c r="U2533">
        <v>0</v>
      </c>
      <c r="V2533">
        <v>0</v>
      </c>
      <c r="W2533">
        <v>0</v>
      </c>
      <c r="X2533">
        <v>0</v>
      </c>
      <c r="Y2533">
        <v>0</v>
      </c>
      <c r="Z2533">
        <v>0</v>
      </c>
      <c r="AA2533">
        <v>160</v>
      </c>
      <c r="AB2533">
        <v>0</v>
      </c>
      <c r="AC2533">
        <v>160</v>
      </c>
      <c r="AD2533">
        <v>0</v>
      </c>
      <c r="AE2533">
        <v>0</v>
      </c>
      <c r="AF2533">
        <v>4</v>
      </c>
      <c r="AG2533">
        <v>0</v>
      </c>
      <c r="AH2533">
        <v>4</v>
      </c>
      <c r="AI2533">
        <v>0</v>
      </c>
      <c r="AJ2533">
        <v>0</v>
      </c>
      <c r="AK2533">
        <v>0</v>
      </c>
      <c r="AL2533">
        <v>0</v>
      </c>
      <c r="AM2533">
        <v>0</v>
      </c>
      <c r="AN2533">
        <v>0</v>
      </c>
      <c r="AO2533">
        <v>0</v>
      </c>
      <c r="AP2533">
        <v>0</v>
      </c>
      <c r="AQ2533">
        <v>0</v>
      </c>
      <c r="AR2533">
        <v>0</v>
      </c>
      <c r="AS2533">
        <v>0</v>
      </c>
      <c r="AT2533">
        <v>0</v>
      </c>
      <c r="AU2533">
        <v>0</v>
      </c>
      <c r="AV2533">
        <v>0</v>
      </c>
      <c r="AW2533">
        <v>0</v>
      </c>
      <c r="AX2533">
        <v>0</v>
      </c>
      <c r="AY2533">
        <v>0</v>
      </c>
      <c r="AZ2533">
        <v>0</v>
      </c>
      <c r="BA2533">
        <v>0</v>
      </c>
      <c r="BB2533">
        <v>0</v>
      </c>
      <c r="BC2533">
        <v>0</v>
      </c>
      <c r="BD2533">
        <v>0</v>
      </c>
      <c r="BE2533">
        <v>0</v>
      </c>
      <c r="BF2533">
        <v>0</v>
      </c>
      <c r="BG2533">
        <v>0</v>
      </c>
      <c r="BH2533">
        <v>0</v>
      </c>
      <c r="BI2533">
        <v>0</v>
      </c>
      <c r="BJ2533" s="2">
        <v>46132</v>
      </c>
      <c r="BK2533">
        <v>0</v>
      </c>
      <c r="BL2533" s="3" t="str">
        <f>VLOOKUP(O2533,DropDownList!$H$1:$I$7,2,FALSE)</f>
        <v>2025/26</v>
      </c>
      <c r="BM2533" s="3" t="str">
        <f t="shared" si="39"/>
        <v>PCOA</v>
      </c>
    </row>
    <row r="2534" spans="1:65" x14ac:dyDescent="0.2">
      <c r="A2534">
        <v>2026</v>
      </c>
      <c r="B2534">
        <v>4</v>
      </c>
      <c r="C2534" t="s">
        <v>231</v>
      </c>
      <c r="D2534" t="s">
        <v>244</v>
      </c>
      <c r="E2534" t="s">
        <v>48</v>
      </c>
      <c r="F2534">
        <v>9264</v>
      </c>
      <c r="G2534" t="s">
        <v>141</v>
      </c>
      <c r="H2534" t="s">
        <v>237</v>
      </c>
      <c r="I2534" t="s">
        <v>237</v>
      </c>
      <c r="J2534" s="1">
        <v>46113</v>
      </c>
      <c r="K2534" t="s">
        <v>440</v>
      </c>
      <c r="L2534">
        <v>1</v>
      </c>
      <c r="M2534" t="s">
        <v>441</v>
      </c>
      <c r="N2534" t="s">
        <v>442</v>
      </c>
      <c r="O2534" t="s">
        <v>149</v>
      </c>
      <c r="P2534" t="s">
        <v>148</v>
      </c>
      <c r="Q2534">
        <v>120</v>
      </c>
      <c r="R2534">
        <v>4</v>
      </c>
      <c r="S2534">
        <v>240</v>
      </c>
      <c r="T2534">
        <v>0</v>
      </c>
      <c r="U2534">
        <v>2</v>
      </c>
      <c r="V2534">
        <v>1</v>
      </c>
      <c r="W2534">
        <v>60</v>
      </c>
      <c r="X2534">
        <v>60</v>
      </c>
      <c r="Y2534">
        <v>0</v>
      </c>
      <c r="Z2534">
        <v>0</v>
      </c>
      <c r="AA2534">
        <v>120</v>
      </c>
      <c r="AB2534">
        <v>0</v>
      </c>
      <c r="AC2534">
        <v>120</v>
      </c>
      <c r="AD2534">
        <v>1</v>
      </c>
      <c r="AE2534">
        <v>0</v>
      </c>
      <c r="AF2534">
        <v>2</v>
      </c>
      <c r="AG2534">
        <v>0</v>
      </c>
      <c r="AH2534">
        <v>0</v>
      </c>
      <c r="AI2534">
        <v>2</v>
      </c>
      <c r="AJ2534">
        <v>0</v>
      </c>
      <c r="AK2534">
        <v>0</v>
      </c>
      <c r="AL2534">
        <v>0</v>
      </c>
      <c r="AM2534">
        <v>0</v>
      </c>
      <c r="AN2534">
        <v>0</v>
      </c>
      <c r="AO2534">
        <v>2</v>
      </c>
      <c r="AP2534">
        <v>5</v>
      </c>
      <c r="AQ2534">
        <v>2</v>
      </c>
      <c r="AR2534">
        <v>0</v>
      </c>
      <c r="AS2534">
        <v>0</v>
      </c>
      <c r="AT2534">
        <v>1</v>
      </c>
      <c r="AU2534">
        <v>0</v>
      </c>
      <c r="AV2534">
        <v>0</v>
      </c>
      <c r="AW2534">
        <v>0</v>
      </c>
      <c r="AX2534">
        <v>0</v>
      </c>
      <c r="AY2534">
        <v>1</v>
      </c>
      <c r="AZ2534">
        <v>1</v>
      </c>
      <c r="BA2534">
        <v>0</v>
      </c>
      <c r="BB2534">
        <v>0</v>
      </c>
      <c r="BC2534">
        <v>0</v>
      </c>
      <c r="BD2534">
        <v>0</v>
      </c>
      <c r="BE2534">
        <v>0</v>
      </c>
      <c r="BF2534">
        <v>2</v>
      </c>
      <c r="BG2534">
        <v>120</v>
      </c>
      <c r="BH2534">
        <v>0</v>
      </c>
      <c r="BI2534">
        <v>2</v>
      </c>
      <c r="BJ2534" s="2">
        <v>46132</v>
      </c>
      <c r="BK2534">
        <v>0</v>
      </c>
      <c r="BL2534" s="3" t="str">
        <f>VLOOKUP(O2534,DropDownList!$H$1:$I$7,2,FALSE)</f>
        <v>2025/26</v>
      </c>
      <c r="BM2534" s="3" t="str">
        <f t="shared" si="39"/>
        <v>PRAS</v>
      </c>
    </row>
    <row r="2535" spans="1:65" x14ac:dyDescent="0.2">
      <c r="A2535">
        <v>2026</v>
      </c>
      <c r="B2535">
        <v>4</v>
      </c>
      <c r="C2535" t="s">
        <v>231</v>
      </c>
      <c r="D2535" t="s">
        <v>244</v>
      </c>
      <c r="E2535" t="s">
        <v>48</v>
      </c>
      <c r="F2535">
        <v>9264</v>
      </c>
      <c r="G2535" t="s">
        <v>141</v>
      </c>
      <c r="H2535" t="s">
        <v>237</v>
      </c>
      <c r="I2535" t="s">
        <v>237</v>
      </c>
      <c r="J2535" s="1">
        <v>46113</v>
      </c>
      <c r="K2535" t="s">
        <v>440</v>
      </c>
      <c r="L2535">
        <v>1</v>
      </c>
      <c r="M2535" t="s">
        <v>441</v>
      </c>
      <c r="N2535" t="s">
        <v>442</v>
      </c>
      <c r="O2535" t="s">
        <v>149</v>
      </c>
      <c r="P2535" t="s">
        <v>154</v>
      </c>
      <c r="Q2535">
        <v>15790.72</v>
      </c>
      <c r="R2535">
        <v>150</v>
      </c>
      <c r="S2535">
        <v>34775</v>
      </c>
      <c r="T2535">
        <v>0</v>
      </c>
      <c r="U2535">
        <v>68</v>
      </c>
      <c r="V2535">
        <v>49</v>
      </c>
      <c r="W2535">
        <v>7825</v>
      </c>
      <c r="X2535">
        <v>10675</v>
      </c>
      <c r="Y2535">
        <v>0</v>
      </c>
      <c r="Z2535">
        <v>0</v>
      </c>
      <c r="AA2535">
        <v>18984.28</v>
      </c>
      <c r="AB2535">
        <v>0</v>
      </c>
      <c r="AC2535">
        <v>17484.28</v>
      </c>
      <c r="AD2535">
        <v>26</v>
      </c>
      <c r="AE2535">
        <v>23</v>
      </c>
      <c r="AF2535">
        <v>82</v>
      </c>
      <c r="AG2535">
        <v>29</v>
      </c>
      <c r="AH2535">
        <v>0</v>
      </c>
      <c r="AI2535">
        <v>39</v>
      </c>
      <c r="AJ2535">
        <v>0</v>
      </c>
      <c r="AK2535">
        <v>0</v>
      </c>
      <c r="AL2535">
        <v>0</v>
      </c>
      <c r="AM2535">
        <v>0</v>
      </c>
      <c r="AN2535">
        <v>0</v>
      </c>
      <c r="AO2535">
        <v>88</v>
      </c>
      <c r="AP2535">
        <v>205</v>
      </c>
      <c r="AQ2535">
        <v>87</v>
      </c>
      <c r="AR2535">
        <v>0</v>
      </c>
      <c r="AS2535">
        <v>5</v>
      </c>
      <c r="AT2535">
        <v>8</v>
      </c>
      <c r="AU2535">
        <v>1</v>
      </c>
      <c r="AV2535">
        <v>1</v>
      </c>
      <c r="AW2535">
        <v>0</v>
      </c>
      <c r="AX2535">
        <v>0</v>
      </c>
      <c r="AY2535">
        <v>19</v>
      </c>
      <c r="AZ2535">
        <v>30</v>
      </c>
      <c r="BA2535">
        <v>4</v>
      </c>
      <c r="BB2535">
        <v>5</v>
      </c>
      <c r="BC2535">
        <v>0</v>
      </c>
      <c r="BD2535">
        <v>2</v>
      </c>
      <c r="BE2535">
        <v>0</v>
      </c>
      <c r="BF2535">
        <v>150</v>
      </c>
      <c r="BG2535">
        <v>10765</v>
      </c>
      <c r="BH2535">
        <v>0</v>
      </c>
      <c r="BI2535">
        <v>68</v>
      </c>
      <c r="BJ2535" s="2">
        <v>46132</v>
      </c>
      <c r="BK2535">
        <v>0</v>
      </c>
      <c r="BL2535" s="3" t="str">
        <f>VLOOKUP(O2535,DropDownList!$H$1:$I$7,2,FALSE)</f>
        <v>2025/26</v>
      </c>
      <c r="BM2535" s="3" t="str">
        <f t="shared" si="39"/>
        <v>JP COURT</v>
      </c>
    </row>
    <row r="2536" spans="1:65" x14ac:dyDescent="0.2">
      <c r="A2536">
        <v>2026</v>
      </c>
      <c r="B2536">
        <v>4</v>
      </c>
      <c r="C2536" t="s">
        <v>231</v>
      </c>
      <c r="D2536" t="s">
        <v>244</v>
      </c>
      <c r="E2536" t="s">
        <v>48</v>
      </c>
      <c r="F2536">
        <v>9264</v>
      </c>
      <c r="G2536" t="s">
        <v>141</v>
      </c>
      <c r="H2536" t="s">
        <v>237</v>
      </c>
      <c r="I2536" t="s">
        <v>237</v>
      </c>
      <c r="J2536" s="1">
        <v>46113</v>
      </c>
      <c r="K2536" t="s">
        <v>440</v>
      </c>
      <c r="L2536">
        <v>1</v>
      </c>
      <c r="M2536" t="s">
        <v>441</v>
      </c>
      <c r="N2536" t="s">
        <v>442</v>
      </c>
      <c r="O2536" t="s">
        <v>156</v>
      </c>
      <c r="P2536" t="s">
        <v>150</v>
      </c>
      <c r="Q2536">
        <v>20261.96</v>
      </c>
      <c r="R2536">
        <v>294</v>
      </c>
      <c r="S2536">
        <v>53287.42</v>
      </c>
      <c r="T2536">
        <v>6957.7</v>
      </c>
      <c r="U2536">
        <v>108</v>
      </c>
      <c r="V2536">
        <v>75</v>
      </c>
      <c r="W2536">
        <v>15705.23</v>
      </c>
      <c r="X2536">
        <v>15705.23</v>
      </c>
      <c r="Y2536">
        <v>256</v>
      </c>
      <c r="Z2536">
        <v>46329.72</v>
      </c>
      <c r="AA2536">
        <v>26067.759999999998</v>
      </c>
      <c r="AB2536">
        <v>10469.450000000001</v>
      </c>
      <c r="AC2536">
        <v>15598.31</v>
      </c>
      <c r="AD2536">
        <v>67</v>
      </c>
      <c r="AE2536">
        <v>8</v>
      </c>
      <c r="AF2536">
        <v>143</v>
      </c>
      <c r="AG2536">
        <v>30</v>
      </c>
      <c r="AH2536">
        <v>38</v>
      </c>
      <c r="AI2536">
        <v>78</v>
      </c>
      <c r="AJ2536">
        <v>44</v>
      </c>
      <c r="AK2536">
        <v>24</v>
      </c>
      <c r="AL2536">
        <v>10</v>
      </c>
      <c r="AM2536">
        <v>15</v>
      </c>
      <c r="AN2536">
        <v>0</v>
      </c>
      <c r="AO2536">
        <v>214</v>
      </c>
      <c r="AP2536">
        <v>953</v>
      </c>
      <c r="AQ2536">
        <v>232</v>
      </c>
      <c r="AR2536">
        <v>17</v>
      </c>
      <c r="AS2536">
        <v>178</v>
      </c>
      <c r="AT2536">
        <v>3</v>
      </c>
      <c r="AU2536">
        <v>3</v>
      </c>
      <c r="AV2536">
        <v>3</v>
      </c>
      <c r="AW2536">
        <v>0</v>
      </c>
      <c r="AX2536">
        <v>0</v>
      </c>
      <c r="AY2536">
        <v>99</v>
      </c>
      <c r="AZ2536">
        <v>217</v>
      </c>
      <c r="BA2536">
        <v>138</v>
      </c>
      <c r="BB2536">
        <v>12</v>
      </c>
      <c r="BC2536">
        <v>6</v>
      </c>
      <c r="BD2536">
        <v>0</v>
      </c>
      <c r="BE2536">
        <v>0</v>
      </c>
      <c r="BF2536">
        <v>209</v>
      </c>
      <c r="BG2536">
        <v>16466.02</v>
      </c>
      <c r="BH2536">
        <v>5</v>
      </c>
      <c r="BI2536">
        <v>108</v>
      </c>
      <c r="BJ2536" s="2">
        <v>46132</v>
      </c>
      <c r="BK2536">
        <v>0</v>
      </c>
      <c r="BL2536" s="3" t="str">
        <f>VLOOKUP(O2536,DropDownList!$H$1:$I$7,2,FALSE)</f>
        <v>2023/24</v>
      </c>
      <c r="BM2536" s="3" t="str">
        <f t="shared" si="39"/>
        <v>FISCAL FINES</v>
      </c>
    </row>
    <row r="2537" spans="1:65" x14ac:dyDescent="0.2">
      <c r="A2537">
        <v>2026</v>
      </c>
      <c r="B2537">
        <v>4</v>
      </c>
      <c r="C2537" t="s">
        <v>231</v>
      </c>
      <c r="D2537" t="s">
        <v>244</v>
      </c>
      <c r="E2537" t="s">
        <v>48</v>
      </c>
      <c r="F2537">
        <v>9264</v>
      </c>
      <c r="G2537" t="s">
        <v>141</v>
      </c>
      <c r="H2537" t="s">
        <v>237</v>
      </c>
      <c r="I2537" t="s">
        <v>237</v>
      </c>
      <c r="J2537" s="1">
        <v>46113</v>
      </c>
      <c r="K2537" t="s">
        <v>440</v>
      </c>
      <c r="L2537">
        <v>1</v>
      </c>
      <c r="M2537" t="s">
        <v>441</v>
      </c>
      <c r="N2537" t="s">
        <v>442</v>
      </c>
      <c r="O2537" t="s">
        <v>149</v>
      </c>
      <c r="P2537" t="s">
        <v>150</v>
      </c>
      <c r="Q2537">
        <v>24358.67</v>
      </c>
      <c r="R2537">
        <v>213</v>
      </c>
      <c r="S2537">
        <v>37241.230000000003</v>
      </c>
      <c r="T2537">
        <v>3130.57</v>
      </c>
      <c r="U2537">
        <v>140</v>
      </c>
      <c r="V2537">
        <v>106</v>
      </c>
      <c r="W2537">
        <v>16831.37</v>
      </c>
      <c r="X2537">
        <v>19852.45</v>
      </c>
      <c r="Y2537">
        <v>193</v>
      </c>
      <c r="Z2537">
        <v>34110.660000000003</v>
      </c>
      <c r="AA2537">
        <v>9751.99</v>
      </c>
      <c r="AB2537">
        <v>4348.4399999999996</v>
      </c>
      <c r="AC2537">
        <v>5403.55</v>
      </c>
      <c r="AD2537">
        <v>94</v>
      </c>
      <c r="AE2537">
        <v>12</v>
      </c>
      <c r="AF2537">
        <v>51</v>
      </c>
      <c r="AG2537">
        <v>23</v>
      </c>
      <c r="AH2537">
        <v>20</v>
      </c>
      <c r="AI2537">
        <v>117</v>
      </c>
      <c r="AJ2537">
        <v>29</v>
      </c>
      <c r="AK2537">
        <v>16</v>
      </c>
      <c r="AL2537">
        <v>3</v>
      </c>
      <c r="AM2537">
        <v>6</v>
      </c>
      <c r="AN2537">
        <v>0</v>
      </c>
      <c r="AO2537">
        <v>164</v>
      </c>
      <c r="AP2537">
        <v>404</v>
      </c>
      <c r="AQ2537">
        <v>168</v>
      </c>
      <c r="AR2537">
        <v>15</v>
      </c>
      <c r="AS2537">
        <v>19</v>
      </c>
      <c r="AT2537">
        <v>21</v>
      </c>
      <c r="AU2537">
        <v>1</v>
      </c>
      <c r="AV2537">
        <v>1</v>
      </c>
      <c r="AW2537">
        <v>0</v>
      </c>
      <c r="AX2537">
        <v>0</v>
      </c>
      <c r="AY2537">
        <v>35</v>
      </c>
      <c r="AZ2537">
        <v>59</v>
      </c>
      <c r="BA2537">
        <v>3</v>
      </c>
      <c r="BB2537">
        <v>3</v>
      </c>
      <c r="BC2537">
        <v>1</v>
      </c>
      <c r="BD2537">
        <v>0</v>
      </c>
      <c r="BE2537">
        <v>0</v>
      </c>
      <c r="BF2537">
        <v>161</v>
      </c>
      <c r="BG2537">
        <v>21655.22</v>
      </c>
      <c r="BH2537">
        <v>2</v>
      </c>
      <c r="BI2537">
        <v>139</v>
      </c>
      <c r="BJ2537" s="2">
        <v>46132</v>
      </c>
      <c r="BK2537">
        <v>0</v>
      </c>
      <c r="BL2537" s="3" t="str">
        <f>VLOOKUP(O2537,DropDownList!$H$1:$I$7,2,FALSE)</f>
        <v>2025/26</v>
      </c>
      <c r="BM2537" s="3" t="str">
        <f t="shared" si="39"/>
        <v>FISCAL FINES</v>
      </c>
    </row>
    <row r="2538" spans="1:65" x14ac:dyDescent="0.2">
      <c r="A2538">
        <v>2026</v>
      </c>
      <c r="B2538">
        <v>4</v>
      </c>
      <c r="C2538" t="s">
        <v>231</v>
      </c>
      <c r="D2538" t="s">
        <v>244</v>
      </c>
      <c r="E2538" t="s">
        <v>48</v>
      </c>
      <c r="F2538">
        <v>9264</v>
      </c>
      <c r="G2538" t="s">
        <v>141</v>
      </c>
      <c r="H2538" t="s">
        <v>237</v>
      </c>
      <c r="I2538" t="s">
        <v>237</v>
      </c>
      <c r="J2538" s="1">
        <v>46113</v>
      </c>
      <c r="K2538" t="s">
        <v>440</v>
      </c>
      <c r="L2538">
        <v>1</v>
      </c>
      <c r="M2538" t="s">
        <v>441</v>
      </c>
      <c r="N2538" t="s">
        <v>442</v>
      </c>
      <c r="O2538" t="s">
        <v>156</v>
      </c>
      <c r="P2538" t="s">
        <v>154</v>
      </c>
      <c r="Q2538">
        <v>8564.66</v>
      </c>
      <c r="R2538">
        <v>137</v>
      </c>
      <c r="S2538">
        <v>35951.480000000003</v>
      </c>
      <c r="T2538">
        <v>1025</v>
      </c>
      <c r="U2538">
        <v>36</v>
      </c>
      <c r="V2538">
        <v>17</v>
      </c>
      <c r="W2538">
        <v>4862.07</v>
      </c>
      <c r="X2538">
        <v>4898.3100000000004</v>
      </c>
      <c r="Y2538">
        <v>0</v>
      </c>
      <c r="Z2538">
        <v>0</v>
      </c>
      <c r="AA2538">
        <v>26361.82</v>
      </c>
      <c r="AB2538">
        <v>1433.47</v>
      </c>
      <c r="AC2538">
        <v>23289.18</v>
      </c>
      <c r="AD2538">
        <v>10</v>
      </c>
      <c r="AE2538">
        <v>7</v>
      </c>
      <c r="AF2538">
        <v>98</v>
      </c>
      <c r="AG2538">
        <v>19</v>
      </c>
      <c r="AH2538">
        <v>2</v>
      </c>
      <c r="AI2538">
        <v>17</v>
      </c>
      <c r="AJ2538">
        <v>0</v>
      </c>
      <c r="AK2538">
        <v>0</v>
      </c>
      <c r="AL2538">
        <v>0</v>
      </c>
      <c r="AM2538">
        <v>0</v>
      </c>
      <c r="AN2538">
        <v>0</v>
      </c>
      <c r="AO2538">
        <v>90</v>
      </c>
      <c r="AP2538">
        <v>335</v>
      </c>
      <c r="AQ2538">
        <v>91</v>
      </c>
      <c r="AR2538">
        <v>0</v>
      </c>
      <c r="AS2538">
        <v>45</v>
      </c>
      <c r="AT2538">
        <v>3</v>
      </c>
      <c r="AU2538">
        <v>4</v>
      </c>
      <c r="AV2538">
        <v>2</v>
      </c>
      <c r="AW2538">
        <v>0</v>
      </c>
      <c r="AX2538">
        <v>0</v>
      </c>
      <c r="AY2538">
        <v>37</v>
      </c>
      <c r="AZ2538">
        <v>77</v>
      </c>
      <c r="BA2538">
        <v>44</v>
      </c>
      <c r="BB2538">
        <v>9</v>
      </c>
      <c r="BC2538">
        <v>1</v>
      </c>
      <c r="BD2538">
        <v>0</v>
      </c>
      <c r="BE2538">
        <v>0</v>
      </c>
      <c r="BF2538">
        <v>137</v>
      </c>
      <c r="BG2538">
        <v>5071.68</v>
      </c>
      <c r="BH2538">
        <v>1</v>
      </c>
      <c r="BI2538">
        <v>35</v>
      </c>
      <c r="BJ2538" s="2">
        <v>46132</v>
      </c>
      <c r="BK2538">
        <v>0</v>
      </c>
      <c r="BL2538" s="3" t="str">
        <f>VLOOKUP(O2538,DropDownList!$H$1:$I$7,2,FALSE)</f>
        <v>2023/24</v>
      </c>
      <c r="BM2538" s="3" t="str">
        <f t="shared" si="39"/>
        <v>JP COURT</v>
      </c>
    </row>
    <row r="2539" spans="1:65" x14ac:dyDescent="0.2">
      <c r="A2539">
        <v>2026</v>
      </c>
      <c r="B2539">
        <v>4</v>
      </c>
      <c r="C2539" t="s">
        <v>231</v>
      </c>
      <c r="D2539" t="s">
        <v>244</v>
      </c>
      <c r="E2539" t="s">
        <v>48</v>
      </c>
      <c r="F2539">
        <v>9264</v>
      </c>
      <c r="G2539" t="s">
        <v>141</v>
      </c>
      <c r="H2539" t="s">
        <v>237</v>
      </c>
      <c r="I2539" t="s">
        <v>237</v>
      </c>
      <c r="J2539" s="1">
        <v>46113</v>
      </c>
      <c r="K2539" t="s">
        <v>440</v>
      </c>
      <c r="L2539">
        <v>1</v>
      </c>
      <c r="M2539" t="s">
        <v>441</v>
      </c>
      <c r="N2539" t="s">
        <v>442</v>
      </c>
      <c r="O2539" t="s">
        <v>147</v>
      </c>
      <c r="P2539" t="s">
        <v>153</v>
      </c>
      <c r="Q2539">
        <v>45</v>
      </c>
      <c r="R2539">
        <v>1</v>
      </c>
      <c r="S2539">
        <v>45</v>
      </c>
      <c r="T2539">
        <v>0</v>
      </c>
      <c r="U2539">
        <v>1</v>
      </c>
      <c r="V2539">
        <v>1</v>
      </c>
      <c r="W2539">
        <v>45</v>
      </c>
      <c r="X2539">
        <v>45</v>
      </c>
      <c r="Y2539">
        <v>0</v>
      </c>
      <c r="Z2539">
        <v>0</v>
      </c>
      <c r="AA2539">
        <v>0</v>
      </c>
      <c r="AB2539">
        <v>0</v>
      </c>
      <c r="AC2539">
        <v>0</v>
      </c>
      <c r="AD2539">
        <v>1</v>
      </c>
      <c r="AE2539">
        <v>0</v>
      </c>
      <c r="AF2539">
        <v>0</v>
      </c>
      <c r="AG2539">
        <v>0</v>
      </c>
      <c r="AH2539">
        <v>0</v>
      </c>
      <c r="AI2539">
        <v>1</v>
      </c>
      <c r="AJ2539">
        <v>0</v>
      </c>
      <c r="AK2539">
        <v>0</v>
      </c>
      <c r="AL2539">
        <v>0</v>
      </c>
      <c r="AM2539">
        <v>0</v>
      </c>
      <c r="AN2539">
        <v>0</v>
      </c>
      <c r="AO2539">
        <v>1</v>
      </c>
      <c r="AP2539">
        <v>3</v>
      </c>
      <c r="AQ2539">
        <v>1</v>
      </c>
      <c r="AR2539">
        <v>0</v>
      </c>
      <c r="AS2539">
        <v>0</v>
      </c>
      <c r="AT2539">
        <v>0</v>
      </c>
      <c r="AU2539">
        <v>0</v>
      </c>
      <c r="AV2539">
        <v>0</v>
      </c>
      <c r="AW2539">
        <v>0</v>
      </c>
      <c r="AX2539">
        <v>0</v>
      </c>
      <c r="AY2539">
        <v>0</v>
      </c>
      <c r="AZ2539">
        <v>1</v>
      </c>
      <c r="BA2539">
        <v>0</v>
      </c>
      <c r="BB2539">
        <v>0</v>
      </c>
      <c r="BC2539">
        <v>0</v>
      </c>
      <c r="BD2539">
        <v>0</v>
      </c>
      <c r="BE2539">
        <v>0</v>
      </c>
      <c r="BF2539">
        <v>1</v>
      </c>
      <c r="BG2539">
        <v>45</v>
      </c>
      <c r="BH2539">
        <v>0</v>
      </c>
      <c r="BI2539">
        <v>1</v>
      </c>
      <c r="BJ2539" s="2">
        <v>46132</v>
      </c>
      <c r="BK2539">
        <v>0</v>
      </c>
      <c r="BL2539" s="3" t="str">
        <f>VLOOKUP(O2539,DropDownList!$H$1:$I$7,2,FALSE)</f>
        <v>2024/25</v>
      </c>
      <c r="BM2539" s="3" t="str">
        <f t="shared" si="39"/>
        <v>PREG</v>
      </c>
    </row>
    <row r="2540" spans="1:65" x14ac:dyDescent="0.2">
      <c r="A2540">
        <v>2026</v>
      </c>
      <c r="B2540">
        <v>4</v>
      </c>
      <c r="C2540" t="s">
        <v>231</v>
      </c>
      <c r="D2540" t="s">
        <v>244</v>
      </c>
      <c r="E2540" t="s">
        <v>48</v>
      </c>
      <c r="F2540">
        <v>9264</v>
      </c>
      <c r="G2540" t="s">
        <v>141</v>
      </c>
      <c r="H2540" t="s">
        <v>237</v>
      </c>
      <c r="I2540" t="s">
        <v>237</v>
      </c>
      <c r="J2540" s="1">
        <v>46113</v>
      </c>
      <c r="K2540" t="s">
        <v>440</v>
      </c>
      <c r="L2540">
        <v>1</v>
      </c>
      <c r="M2540" t="s">
        <v>441</v>
      </c>
      <c r="N2540" t="s">
        <v>442</v>
      </c>
      <c r="O2540" t="s">
        <v>147</v>
      </c>
      <c r="P2540" t="s">
        <v>152</v>
      </c>
      <c r="Q2540">
        <v>0</v>
      </c>
      <c r="R2540">
        <v>13</v>
      </c>
      <c r="S2540">
        <v>520</v>
      </c>
      <c r="T2540">
        <v>160</v>
      </c>
      <c r="U2540">
        <v>0</v>
      </c>
      <c r="V2540">
        <v>0</v>
      </c>
      <c r="W2540">
        <v>0</v>
      </c>
      <c r="X2540">
        <v>0</v>
      </c>
      <c r="Y2540">
        <v>0</v>
      </c>
      <c r="Z2540">
        <v>0</v>
      </c>
      <c r="AA2540">
        <v>360</v>
      </c>
      <c r="AB2540">
        <v>0</v>
      </c>
      <c r="AC2540">
        <v>360</v>
      </c>
      <c r="AD2540">
        <v>0</v>
      </c>
      <c r="AE2540">
        <v>0</v>
      </c>
      <c r="AF2540">
        <v>9</v>
      </c>
      <c r="AG2540">
        <v>0</v>
      </c>
      <c r="AH2540">
        <v>4</v>
      </c>
      <c r="AI2540">
        <v>0</v>
      </c>
      <c r="AJ2540">
        <v>0</v>
      </c>
      <c r="AK2540">
        <v>0</v>
      </c>
      <c r="AL2540">
        <v>0</v>
      </c>
      <c r="AM2540">
        <v>0</v>
      </c>
      <c r="AN2540">
        <v>0</v>
      </c>
      <c r="AO2540">
        <v>0</v>
      </c>
      <c r="AP2540">
        <v>0</v>
      </c>
      <c r="AQ2540">
        <v>0</v>
      </c>
      <c r="AR2540">
        <v>0</v>
      </c>
      <c r="AS2540">
        <v>0</v>
      </c>
      <c r="AT2540">
        <v>0</v>
      </c>
      <c r="AU2540">
        <v>0</v>
      </c>
      <c r="AV2540">
        <v>0</v>
      </c>
      <c r="AW2540">
        <v>0</v>
      </c>
      <c r="AX2540">
        <v>0</v>
      </c>
      <c r="AY2540">
        <v>0</v>
      </c>
      <c r="AZ2540">
        <v>0</v>
      </c>
      <c r="BA2540">
        <v>0</v>
      </c>
      <c r="BB2540">
        <v>0</v>
      </c>
      <c r="BC2540">
        <v>0</v>
      </c>
      <c r="BD2540">
        <v>0</v>
      </c>
      <c r="BE2540">
        <v>0</v>
      </c>
      <c r="BF2540">
        <v>0</v>
      </c>
      <c r="BG2540">
        <v>0</v>
      </c>
      <c r="BH2540">
        <v>0</v>
      </c>
      <c r="BI2540">
        <v>0</v>
      </c>
      <c r="BJ2540" s="2">
        <v>46132</v>
      </c>
      <c r="BK2540">
        <v>0</v>
      </c>
      <c r="BL2540" s="3" t="str">
        <f>VLOOKUP(O2540,DropDownList!$H$1:$I$7,2,FALSE)</f>
        <v>2024/25</v>
      </c>
      <c r="BM2540" s="3" t="str">
        <f t="shared" si="39"/>
        <v>PCOA</v>
      </c>
    </row>
    <row r="2541" spans="1:65" x14ac:dyDescent="0.2">
      <c r="A2541">
        <v>2026</v>
      </c>
      <c r="B2541">
        <v>4</v>
      </c>
      <c r="C2541" t="s">
        <v>231</v>
      </c>
      <c r="D2541" t="s">
        <v>244</v>
      </c>
      <c r="E2541" t="s">
        <v>48</v>
      </c>
      <c r="F2541">
        <v>9264</v>
      </c>
      <c r="G2541" t="s">
        <v>141</v>
      </c>
      <c r="H2541" t="s">
        <v>237</v>
      </c>
      <c r="I2541" t="s">
        <v>237</v>
      </c>
      <c r="J2541" s="1">
        <v>46113</v>
      </c>
      <c r="K2541" t="s">
        <v>440</v>
      </c>
      <c r="L2541">
        <v>1</v>
      </c>
      <c r="M2541" t="s">
        <v>441</v>
      </c>
      <c r="N2541" t="s">
        <v>442</v>
      </c>
      <c r="O2541" t="s">
        <v>147</v>
      </c>
      <c r="P2541" t="s">
        <v>148</v>
      </c>
      <c r="Q2541">
        <v>120</v>
      </c>
      <c r="R2541">
        <v>4</v>
      </c>
      <c r="S2541">
        <v>240</v>
      </c>
      <c r="T2541">
        <v>60</v>
      </c>
      <c r="U2541">
        <v>2</v>
      </c>
      <c r="V2541">
        <v>2</v>
      </c>
      <c r="W2541">
        <v>120</v>
      </c>
      <c r="X2541">
        <v>120</v>
      </c>
      <c r="Y2541">
        <v>0</v>
      </c>
      <c r="Z2541">
        <v>0</v>
      </c>
      <c r="AA2541">
        <v>60</v>
      </c>
      <c r="AB2541">
        <v>0</v>
      </c>
      <c r="AC2541">
        <v>60</v>
      </c>
      <c r="AD2541">
        <v>2</v>
      </c>
      <c r="AE2541">
        <v>0</v>
      </c>
      <c r="AF2541">
        <v>1</v>
      </c>
      <c r="AG2541">
        <v>0</v>
      </c>
      <c r="AH2541">
        <v>1</v>
      </c>
      <c r="AI2541">
        <v>2</v>
      </c>
      <c r="AJ2541">
        <v>0</v>
      </c>
      <c r="AK2541">
        <v>0</v>
      </c>
      <c r="AL2541">
        <v>0</v>
      </c>
      <c r="AM2541">
        <v>0</v>
      </c>
      <c r="AN2541">
        <v>0</v>
      </c>
      <c r="AO2541">
        <v>4</v>
      </c>
      <c r="AP2541">
        <v>9</v>
      </c>
      <c r="AQ2541">
        <v>4</v>
      </c>
      <c r="AR2541">
        <v>0</v>
      </c>
      <c r="AS2541">
        <v>0</v>
      </c>
      <c r="AT2541">
        <v>0</v>
      </c>
      <c r="AU2541">
        <v>0</v>
      </c>
      <c r="AV2541">
        <v>0</v>
      </c>
      <c r="AW2541">
        <v>0</v>
      </c>
      <c r="AX2541">
        <v>0</v>
      </c>
      <c r="AY2541">
        <v>1</v>
      </c>
      <c r="AZ2541">
        <v>2</v>
      </c>
      <c r="BA2541">
        <v>1</v>
      </c>
      <c r="BB2541">
        <v>0</v>
      </c>
      <c r="BC2541">
        <v>0</v>
      </c>
      <c r="BD2541">
        <v>0</v>
      </c>
      <c r="BE2541">
        <v>0</v>
      </c>
      <c r="BF2541">
        <v>4</v>
      </c>
      <c r="BG2541">
        <v>120</v>
      </c>
      <c r="BH2541">
        <v>0</v>
      </c>
      <c r="BI2541">
        <v>2</v>
      </c>
      <c r="BJ2541" s="2">
        <v>46132</v>
      </c>
      <c r="BK2541">
        <v>0</v>
      </c>
      <c r="BL2541" s="3" t="str">
        <f>VLOOKUP(O2541,DropDownList!$H$1:$I$7,2,FALSE)</f>
        <v>2024/25</v>
      </c>
      <c r="BM2541" s="3" t="str">
        <f t="shared" si="39"/>
        <v>PRAS</v>
      </c>
    </row>
    <row r="2542" spans="1:65" x14ac:dyDescent="0.2">
      <c r="A2542">
        <v>2026</v>
      </c>
      <c r="B2542">
        <v>4</v>
      </c>
      <c r="C2542" t="s">
        <v>231</v>
      </c>
      <c r="D2542" t="s">
        <v>244</v>
      </c>
      <c r="E2542" t="s">
        <v>48</v>
      </c>
      <c r="F2542">
        <v>9264</v>
      </c>
      <c r="G2542" t="s">
        <v>141</v>
      </c>
      <c r="H2542" t="s">
        <v>237</v>
      </c>
      <c r="I2542" t="s">
        <v>237</v>
      </c>
      <c r="J2542" s="1">
        <v>46113</v>
      </c>
      <c r="K2542" t="s">
        <v>440</v>
      </c>
      <c r="L2542">
        <v>1</v>
      </c>
      <c r="M2542" t="s">
        <v>441</v>
      </c>
      <c r="N2542" t="s">
        <v>442</v>
      </c>
      <c r="O2542" t="s">
        <v>147</v>
      </c>
      <c r="P2542" t="s">
        <v>154</v>
      </c>
      <c r="Q2542">
        <v>12663.74</v>
      </c>
      <c r="R2542">
        <v>186</v>
      </c>
      <c r="S2542">
        <v>43873.54</v>
      </c>
      <c r="T2542">
        <v>980</v>
      </c>
      <c r="U2542">
        <v>64</v>
      </c>
      <c r="V2542">
        <v>29</v>
      </c>
      <c r="W2542">
        <v>6385</v>
      </c>
      <c r="X2542">
        <v>6592</v>
      </c>
      <c r="Y2542">
        <v>0</v>
      </c>
      <c r="Z2542">
        <v>0</v>
      </c>
      <c r="AA2542">
        <v>30229.8</v>
      </c>
      <c r="AB2542">
        <v>2212.2800000000002</v>
      </c>
      <c r="AC2542">
        <v>25919.48</v>
      </c>
      <c r="AD2542">
        <v>16</v>
      </c>
      <c r="AE2542">
        <v>13</v>
      </c>
      <c r="AF2542">
        <v>117</v>
      </c>
      <c r="AG2542">
        <v>38</v>
      </c>
      <c r="AH2542">
        <v>4</v>
      </c>
      <c r="AI2542">
        <v>26</v>
      </c>
      <c r="AJ2542">
        <v>0</v>
      </c>
      <c r="AK2542">
        <v>0</v>
      </c>
      <c r="AL2542">
        <v>0</v>
      </c>
      <c r="AM2542">
        <v>0</v>
      </c>
      <c r="AN2542">
        <v>0</v>
      </c>
      <c r="AO2542">
        <v>124</v>
      </c>
      <c r="AP2542">
        <v>460</v>
      </c>
      <c r="AQ2542">
        <v>125</v>
      </c>
      <c r="AR2542">
        <v>0</v>
      </c>
      <c r="AS2542">
        <v>69</v>
      </c>
      <c r="AT2542">
        <v>0</v>
      </c>
      <c r="AU2542">
        <v>7</v>
      </c>
      <c r="AV2542">
        <v>5</v>
      </c>
      <c r="AW2542">
        <v>0</v>
      </c>
      <c r="AX2542">
        <v>0</v>
      </c>
      <c r="AY2542">
        <v>57</v>
      </c>
      <c r="AZ2542">
        <v>101</v>
      </c>
      <c r="BA2542">
        <v>49</v>
      </c>
      <c r="BB2542">
        <v>12</v>
      </c>
      <c r="BC2542">
        <v>2</v>
      </c>
      <c r="BD2542">
        <v>0</v>
      </c>
      <c r="BE2542">
        <v>0</v>
      </c>
      <c r="BF2542">
        <v>184</v>
      </c>
      <c r="BG2542">
        <v>6633.24</v>
      </c>
      <c r="BH2542">
        <v>1</v>
      </c>
      <c r="BI2542">
        <v>62</v>
      </c>
      <c r="BJ2542" s="2">
        <v>46132</v>
      </c>
      <c r="BK2542">
        <v>2</v>
      </c>
      <c r="BL2542" s="3" t="str">
        <f>VLOOKUP(O2542,DropDownList!$H$1:$I$7,2,FALSE)</f>
        <v>2024/25</v>
      </c>
      <c r="BM2542" s="3" t="str">
        <f t="shared" si="39"/>
        <v>JP COURT</v>
      </c>
    </row>
    <row r="2543" spans="1:65" x14ac:dyDescent="0.2">
      <c r="A2543">
        <v>2026</v>
      </c>
      <c r="B2543">
        <v>4</v>
      </c>
      <c r="C2543" t="s">
        <v>231</v>
      </c>
      <c r="D2543" t="s">
        <v>244</v>
      </c>
      <c r="E2543" t="s">
        <v>48</v>
      </c>
      <c r="F2543">
        <v>9264</v>
      </c>
      <c r="G2543" t="s">
        <v>141</v>
      </c>
      <c r="H2543" t="s">
        <v>237</v>
      </c>
      <c r="I2543" t="s">
        <v>237</v>
      </c>
      <c r="J2543" s="1">
        <v>46113</v>
      </c>
      <c r="K2543" t="s">
        <v>440</v>
      </c>
      <c r="L2543">
        <v>1</v>
      </c>
      <c r="M2543" t="s">
        <v>441</v>
      </c>
      <c r="N2543" t="s">
        <v>442</v>
      </c>
      <c r="O2543" t="s">
        <v>147</v>
      </c>
      <c r="P2543" t="s">
        <v>150</v>
      </c>
      <c r="Q2543">
        <v>18838.95</v>
      </c>
      <c r="R2543">
        <v>219</v>
      </c>
      <c r="S2543">
        <v>40042.26</v>
      </c>
      <c r="T2543">
        <v>4087.23</v>
      </c>
      <c r="U2543">
        <v>109</v>
      </c>
      <c r="V2543">
        <v>63</v>
      </c>
      <c r="W2543">
        <v>10540.23</v>
      </c>
      <c r="X2543">
        <v>11403.65</v>
      </c>
      <c r="Y2543">
        <v>197</v>
      </c>
      <c r="Z2543">
        <v>35955.03</v>
      </c>
      <c r="AA2543">
        <v>17116.080000000002</v>
      </c>
      <c r="AB2543">
        <v>6676.36</v>
      </c>
      <c r="AC2543">
        <v>10439.719999999999</v>
      </c>
      <c r="AD2543">
        <v>50</v>
      </c>
      <c r="AE2543">
        <v>13</v>
      </c>
      <c r="AF2543">
        <v>88</v>
      </c>
      <c r="AG2543">
        <v>37</v>
      </c>
      <c r="AH2543">
        <v>22</v>
      </c>
      <c r="AI2543">
        <v>72</v>
      </c>
      <c r="AJ2543">
        <v>32</v>
      </c>
      <c r="AK2543">
        <v>15</v>
      </c>
      <c r="AL2543">
        <v>8</v>
      </c>
      <c r="AM2543">
        <v>9</v>
      </c>
      <c r="AN2543">
        <v>2</v>
      </c>
      <c r="AO2543">
        <v>159</v>
      </c>
      <c r="AP2543">
        <v>592</v>
      </c>
      <c r="AQ2543">
        <v>164</v>
      </c>
      <c r="AR2543">
        <v>6</v>
      </c>
      <c r="AS2543">
        <v>77</v>
      </c>
      <c r="AT2543">
        <v>1</v>
      </c>
      <c r="AU2543">
        <v>2</v>
      </c>
      <c r="AV2543">
        <v>2</v>
      </c>
      <c r="AW2543">
        <v>0</v>
      </c>
      <c r="AX2543">
        <v>0</v>
      </c>
      <c r="AY2543">
        <v>58</v>
      </c>
      <c r="AZ2543">
        <v>135</v>
      </c>
      <c r="BA2543">
        <v>70</v>
      </c>
      <c r="BB2543">
        <v>10</v>
      </c>
      <c r="BC2543">
        <v>3</v>
      </c>
      <c r="BD2543">
        <v>4</v>
      </c>
      <c r="BE2543">
        <v>0</v>
      </c>
      <c r="BF2543">
        <v>161</v>
      </c>
      <c r="BG2543">
        <v>13842.16</v>
      </c>
      <c r="BH2543">
        <v>0</v>
      </c>
      <c r="BI2543">
        <v>109</v>
      </c>
      <c r="BJ2543" s="2">
        <v>46132</v>
      </c>
      <c r="BK2543">
        <v>0</v>
      </c>
      <c r="BL2543" s="3" t="str">
        <f>VLOOKUP(O2543,DropDownList!$H$1:$I$7,2,FALSE)</f>
        <v>2024/25</v>
      </c>
      <c r="BM2543" s="3" t="str">
        <f t="shared" si="39"/>
        <v>FISCAL FINES</v>
      </c>
    </row>
    <row r="2544" spans="1:65" x14ac:dyDescent="0.2">
      <c r="A2544">
        <v>2026</v>
      </c>
      <c r="B2544">
        <v>4</v>
      </c>
      <c r="C2544" t="s">
        <v>231</v>
      </c>
      <c r="D2544" t="s">
        <v>244</v>
      </c>
      <c r="E2544" t="s">
        <v>48</v>
      </c>
      <c r="F2544">
        <v>9264</v>
      </c>
      <c r="G2544" t="s">
        <v>141</v>
      </c>
      <c r="H2544" t="s">
        <v>237</v>
      </c>
      <c r="I2544" t="s">
        <v>237</v>
      </c>
      <c r="J2544" s="1">
        <v>46113</v>
      </c>
      <c r="K2544" t="s">
        <v>440</v>
      </c>
      <c r="L2544">
        <v>1</v>
      </c>
      <c r="M2544" t="s">
        <v>441</v>
      </c>
      <c r="N2544" t="s">
        <v>442</v>
      </c>
      <c r="O2544" t="s">
        <v>155</v>
      </c>
      <c r="P2544" t="s">
        <v>150</v>
      </c>
      <c r="Q2544">
        <v>12200.76</v>
      </c>
      <c r="R2544">
        <v>254</v>
      </c>
      <c r="S2544">
        <v>45368.77</v>
      </c>
      <c r="T2544">
        <v>4244.78</v>
      </c>
      <c r="U2544">
        <v>72</v>
      </c>
      <c r="V2544">
        <v>52</v>
      </c>
      <c r="W2544">
        <v>9005.74</v>
      </c>
      <c r="X2544">
        <v>9005.74</v>
      </c>
      <c r="Y2544">
        <v>227</v>
      </c>
      <c r="Z2544">
        <v>41123.99</v>
      </c>
      <c r="AA2544">
        <v>28923.23</v>
      </c>
      <c r="AB2544">
        <v>10408.469999999999</v>
      </c>
      <c r="AC2544">
        <v>18514.759999999998</v>
      </c>
      <c r="AD2544">
        <v>38</v>
      </c>
      <c r="AE2544">
        <v>14</v>
      </c>
      <c r="AF2544">
        <v>151</v>
      </c>
      <c r="AG2544">
        <v>26</v>
      </c>
      <c r="AH2544">
        <v>27</v>
      </c>
      <c r="AI2544">
        <v>46</v>
      </c>
      <c r="AJ2544">
        <v>26</v>
      </c>
      <c r="AK2544">
        <v>25</v>
      </c>
      <c r="AL2544">
        <v>4</v>
      </c>
      <c r="AM2544">
        <v>10</v>
      </c>
      <c r="AN2544">
        <v>3</v>
      </c>
      <c r="AO2544">
        <v>204</v>
      </c>
      <c r="AP2544">
        <v>1103</v>
      </c>
      <c r="AQ2544">
        <v>225</v>
      </c>
      <c r="AR2544">
        <v>17</v>
      </c>
      <c r="AS2544">
        <v>175</v>
      </c>
      <c r="AT2544">
        <v>36</v>
      </c>
      <c r="AU2544">
        <v>8</v>
      </c>
      <c r="AV2544">
        <v>6</v>
      </c>
      <c r="AW2544">
        <v>0</v>
      </c>
      <c r="AX2544">
        <v>0</v>
      </c>
      <c r="AY2544">
        <v>114</v>
      </c>
      <c r="AZ2544">
        <v>254</v>
      </c>
      <c r="BA2544">
        <v>177</v>
      </c>
      <c r="BB2544">
        <v>21</v>
      </c>
      <c r="BC2544">
        <v>7</v>
      </c>
      <c r="BD2544">
        <v>2</v>
      </c>
      <c r="BE2544">
        <v>0</v>
      </c>
      <c r="BF2544">
        <v>199</v>
      </c>
      <c r="BG2544">
        <v>8675.99</v>
      </c>
      <c r="BH2544">
        <v>4</v>
      </c>
      <c r="BI2544">
        <v>71</v>
      </c>
      <c r="BJ2544" s="2">
        <v>46132</v>
      </c>
      <c r="BK2544">
        <v>0</v>
      </c>
      <c r="BL2544" s="3" t="str">
        <f>VLOOKUP(O2544,DropDownList!$H$1:$I$7,2,FALSE)</f>
        <v>2022/23</v>
      </c>
      <c r="BM2544" s="3" t="str">
        <f t="shared" si="39"/>
        <v>FISCAL FINES</v>
      </c>
    </row>
    <row r="2545" spans="1:65" x14ac:dyDescent="0.2">
      <c r="A2545">
        <v>2026</v>
      </c>
      <c r="B2545">
        <v>4</v>
      </c>
      <c r="C2545" t="s">
        <v>231</v>
      </c>
      <c r="D2545" t="s">
        <v>244</v>
      </c>
      <c r="E2545" t="s">
        <v>48</v>
      </c>
      <c r="F2545">
        <v>9264</v>
      </c>
      <c r="G2545" t="s">
        <v>141</v>
      </c>
      <c r="H2545" t="s">
        <v>237</v>
      </c>
      <c r="I2545" t="s">
        <v>237</v>
      </c>
      <c r="J2545" s="1">
        <v>46113</v>
      </c>
      <c r="K2545" t="s">
        <v>440</v>
      </c>
      <c r="L2545">
        <v>1</v>
      </c>
      <c r="M2545" t="s">
        <v>441</v>
      </c>
      <c r="N2545" t="s">
        <v>442</v>
      </c>
      <c r="O2545" t="s">
        <v>156</v>
      </c>
      <c r="P2545" t="s">
        <v>146</v>
      </c>
      <c r="Q2545">
        <v>300.83</v>
      </c>
      <c r="R2545">
        <v>129</v>
      </c>
      <c r="S2545">
        <v>1970</v>
      </c>
      <c r="T2545">
        <v>40</v>
      </c>
      <c r="U2545">
        <v>35</v>
      </c>
      <c r="V2545">
        <v>11</v>
      </c>
      <c r="W2545">
        <v>175.39</v>
      </c>
      <c r="X2545">
        <v>175.39</v>
      </c>
      <c r="Y2545">
        <v>0</v>
      </c>
      <c r="Z2545">
        <v>0</v>
      </c>
      <c r="AA2545">
        <v>1629.17</v>
      </c>
      <c r="AB2545">
        <v>0</v>
      </c>
      <c r="AC2545">
        <v>0</v>
      </c>
      <c r="AD2545">
        <v>10</v>
      </c>
      <c r="AE2545">
        <v>1</v>
      </c>
      <c r="AF2545">
        <v>106</v>
      </c>
      <c r="AG2545">
        <v>2</v>
      </c>
      <c r="AH2545">
        <v>2</v>
      </c>
      <c r="AI2545">
        <v>19</v>
      </c>
      <c r="AJ2545">
        <v>0</v>
      </c>
      <c r="AK2545">
        <v>0</v>
      </c>
      <c r="AL2545">
        <v>0</v>
      </c>
      <c r="AM2545">
        <v>0</v>
      </c>
      <c r="AN2545">
        <v>0</v>
      </c>
      <c r="AO2545">
        <v>86</v>
      </c>
      <c r="AP2545">
        <v>324</v>
      </c>
      <c r="AQ2545">
        <v>86</v>
      </c>
      <c r="AR2545">
        <v>0</v>
      </c>
      <c r="AS2545">
        <v>45</v>
      </c>
      <c r="AT2545">
        <v>3</v>
      </c>
      <c r="AU2545">
        <v>4</v>
      </c>
      <c r="AV2545">
        <v>2</v>
      </c>
      <c r="AW2545">
        <v>0</v>
      </c>
      <c r="AX2545">
        <v>0</v>
      </c>
      <c r="AY2545">
        <v>35</v>
      </c>
      <c r="AZ2545">
        <v>74</v>
      </c>
      <c r="BA2545">
        <v>43</v>
      </c>
      <c r="BB2545">
        <v>9</v>
      </c>
      <c r="BC2545">
        <v>1</v>
      </c>
      <c r="BD2545">
        <v>0</v>
      </c>
      <c r="BE2545">
        <v>0</v>
      </c>
      <c r="BF2545">
        <v>129</v>
      </c>
      <c r="BG2545">
        <v>290</v>
      </c>
      <c r="BH2545">
        <v>0</v>
      </c>
      <c r="BI2545">
        <v>34</v>
      </c>
      <c r="BJ2545" s="2">
        <v>46132</v>
      </c>
      <c r="BK2545">
        <v>0</v>
      </c>
      <c r="BL2545" s="3" t="str">
        <f>VLOOKUP(O2545,DropDownList!$H$1:$I$7,2,FALSE)</f>
        <v>2023/24</v>
      </c>
      <c r="BM2545" s="3" t="str">
        <f t="shared" si="39"/>
        <v>VSUR</v>
      </c>
    </row>
    <row r="2546" spans="1:65" x14ac:dyDescent="0.2">
      <c r="A2546">
        <v>2026</v>
      </c>
      <c r="B2546">
        <v>4</v>
      </c>
      <c r="C2546" t="s">
        <v>231</v>
      </c>
      <c r="D2546" t="s">
        <v>244</v>
      </c>
      <c r="E2546" t="s">
        <v>48</v>
      </c>
      <c r="F2546">
        <v>9264</v>
      </c>
      <c r="G2546" t="s">
        <v>141</v>
      </c>
      <c r="H2546" t="s">
        <v>237</v>
      </c>
      <c r="I2546" t="s">
        <v>237</v>
      </c>
      <c r="J2546" s="1">
        <v>46113</v>
      </c>
      <c r="K2546" t="s">
        <v>440</v>
      </c>
      <c r="L2546">
        <v>1</v>
      </c>
      <c r="M2546" t="s">
        <v>441</v>
      </c>
      <c r="N2546" t="s">
        <v>442</v>
      </c>
      <c r="O2546" t="s">
        <v>156</v>
      </c>
      <c r="P2546" t="s">
        <v>152</v>
      </c>
      <c r="Q2546">
        <v>0</v>
      </c>
      <c r="R2546">
        <v>13</v>
      </c>
      <c r="S2546">
        <v>520</v>
      </c>
      <c r="T2546">
        <v>200</v>
      </c>
      <c r="U2546">
        <v>0</v>
      </c>
      <c r="V2546">
        <v>0</v>
      </c>
      <c r="W2546">
        <v>0</v>
      </c>
      <c r="X2546">
        <v>0</v>
      </c>
      <c r="Y2546">
        <v>0</v>
      </c>
      <c r="Z2546">
        <v>0</v>
      </c>
      <c r="AA2546">
        <v>320</v>
      </c>
      <c r="AB2546">
        <v>0</v>
      </c>
      <c r="AC2546">
        <v>320</v>
      </c>
      <c r="AD2546">
        <v>0</v>
      </c>
      <c r="AE2546">
        <v>0</v>
      </c>
      <c r="AF2546">
        <v>8</v>
      </c>
      <c r="AG2546">
        <v>0</v>
      </c>
      <c r="AH2546">
        <v>5</v>
      </c>
      <c r="AI2546">
        <v>0</v>
      </c>
      <c r="AJ2546">
        <v>0</v>
      </c>
      <c r="AK2546">
        <v>0</v>
      </c>
      <c r="AL2546">
        <v>0</v>
      </c>
      <c r="AM2546">
        <v>0</v>
      </c>
      <c r="AN2546">
        <v>0</v>
      </c>
      <c r="AO2546">
        <v>0</v>
      </c>
      <c r="AP2546">
        <v>0</v>
      </c>
      <c r="AQ2546">
        <v>0</v>
      </c>
      <c r="AR2546">
        <v>0</v>
      </c>
      <c r="AS2546">
        <v>0</v>
      </c>
      <c r="AT2546">
        <v>0</v>
      </c>
      <c r="AU2546">
        <v>0</v>
      </c>
      <c r="AV2546">
        <v>0</v>
      </c>
      <c r="AW2546">
        <v>0</v>
      </c>
      <c r="AX2546">
        <v>0</v>
      </c>
      <c r="AY2546">
        <v>0</v>
      </c>
      <c r="AZ2546">
        <v>0</v>
      </c>
      <c r="BA2546">
        <v>0</v>
      </c>
      <c r="BB2546">
        <v>0</v>
      </c>
      <c r="BC2546">
        <v>0</v>
      </c>
      <c r="BD2546">
        <v>0</v>
      </c>
      <c r="BE2546">
        <v>0</v>
      </c>
      <c r="BF2546">
        <v>0</v>
      </c>
      <c r="BG2546">
        <v>0</v>
      </c>
      <c r="BH2546">
        <v>0</v>
      </c>
      <c r="BI2546">
        <v>0</v>
      </c>
      <c r="BJ2546" s="2">
        <v>46132</v>
      </c>
      <c r="BK2546">
        <v>0</v>
      </c>
      <c r="BL2546" s="3" t="str">
        <f>VLOOKUP(O2546,DropDownList!$H$1:$I$7,2,FALSE)</f>
        <v>2023/24</v>
      </c>
      <c r="BM2546" s="3" t="str">
        <f t="shared" si="39"/>
        <v>PCOA</v>
      </c>
    </row>
    <row r="2547" spans="1:65" x14ac:dyDescent="0.2">
      <c r="A2547">
        <v>2026</v>
      </c>
      <c r="B2547">
        <v>4</v>
      </c>
      <c r="C2547" t="s">
        <v>231</v>
      </c>
      <c r="D2547" t="s">
        <v>244</v>
      </c>
      <c r="E2547" t="s">
        <v>48</v>
      </c>
      <c r="F2547">
        <v>9264</v>
      </c>
      <c r="G2547" t="s">
        <v>141</v>
      </c>
      <c r="H2547" t="s">
        <v>237</v>
      </c>
      <c r="I2547" t="s">
        <v>237</v>
      </c>
      <c r="J2547" s="1">
        <v>46113</v>
      </c>
      <c r="K2547" t="s">
        <v>440</v>
      </c>
      <c r="L2547">
        <v>1</v>
      </c>
      <c r="M2547" t="s">
        <v>441</v>
      </c>
      <c r="N2547" t="s">
        <v>442</v>
      </c>
      <c r="O2547" t="s">
        <v>156</v>
      </c>
      <c r="P2547" t="s">
        <v>148</v>
      </c>
      <c r="Q2547">
        <v>0</v>
      </c>
      <c r="R2547">
        <v>5</v>
      </c>
      <c r="S2547">
        <v>300</v>
      </c>
      <c r="T2547">
        <v>60</v>
      </c>
      <c r="U2547">
        <v>0</v>
      </c>
      <c r="V2547">
        <v>0</v>
      </c>
      <c r="W2547">
        <v>0</v>
      </c>
      <c r="X2547">
        <v>0</v>
      </c>
      <c r="Y2547">
        <v>0</v>
      </c>
      <c r="Z2547">
        <v>0</v>
      </c>
      <c r="AA2547">
        <v>240</v>
      </c>
      <c r="AB2547">
        <v>0</v>
      </c>
      <c r="AC2547">
        <v>240</v>
      </c>
      <c r="AD2547">
        <v>0</v>
      </c>
      <c r="AE2547">
        <v>0</v>
      </c>
      <c r="AF2547">
        <v>4</v>
      </c>
      <c r="AG2547">
        <v>0</v>
      </c>
      <c r="AH2547">
        <v>1</v>
      </c>
      <c r="AI2547">
        <v>0</v>
      </c>
      <c r="AJ2547">
        <v>0</v>
      </c>
      <c r="AK2547">
        <v>0</v>
      </c>
      <c r="AL2547">
        <v>0</v>
      </c>
      <c r="AM2547">
        <v>0</v>
      </c>
      <c r="AN2547">
        <v>0</v>
      </c>
      <c r="AO2547">
        <v>3</v>
      </c>
      <c r="AP2547">
        <v>15</v>
      </c>
      <c r="AQ2547">
        <v>3</v>
      </c>
      <c r="AR2547">
        <v>1</v>
      </c>
      <c r="AS2547">
        <v>2</v>
      </c>
      <c r="AT2547">
        <v>0</v>
      </c>
      <c r="AU2547">
        <v>0</v>
      </c>
      <c r="AV2547">
        <v>0</v>
      </c>
      <c r="AW2547">
        <v>0</v>
      </c>
      <c r="AX2547">
        <v>0</v>
      </c>
      <c r="AY2547">
        <v>2</v>
      </c>
      <c r="AZ2547">
        <v>4</v>
      </c>
      <c r="BA2547">
        <v>3</v>
      </c>
      <c r="BB2547">
        <v>0</v>
      </c>
      <c r="BC2547">
        <v>0</v>
      </c>
      <c r="BD2547">
        <v>0</v>
      </c>
      <c r="BE2547">
        <v>0</v>
      </c>
      <c r="BF2547">
        <v>3</v>
      </c>
      <c r="BG2547">
        <v>0</v>
      </c>
      <c r="BH2547">
        <v>0</v>
      </c>
      <c r="BI2547">
        <v>0</v>
      </c>
      <c r="BJ2547" s="2">
        <v>46132</v>
      </c>
      <c r="BK2547">
        <v>0</v>
      </c>
      <c r="BL2547" s="3" t="str">
        <f>VLOOKUP(O2547,DropDownList!$H$1:$I$7,2,FALSE)</f>
        <v>2023/24</v>
      </c>
      <c r="BM2547" s="3" t="str">
        <f t="shared" si="39"/>
        <v>PRAS</v>
      </c>
    </row>
    <row r="2548" spans="1:65" x14ac:dyDescent="0.2">
      <c r="A2548">
        <v>2026</v>
      </c>
      <c r="B2548">
        <v>4</v>
      </c>
      <c r="C2548" t="s">
        <v>231</v>
      </c>
      <c r="D2548" t="s">
        <v>244</v>
      </c>
      <c r="E2548" t="s">
        <v>48</v>
      </c>
      <c r="F2548">
        <v>9264</v>
      </c>
      <c r="G2548" t="s">
        <v>141</v>
      </c>
      <c r="H2548" t="s">
        <v>237</v>
      </c>
      <c r="I2548" t="s">
        <v>237</v>
      </c>
      <c r="J2548" s="1">
        <v>46113</v>
      </c>
      <c r="K2548" t="s">
        <v>440</v>
      </c>
      <c r="L2548">
        <v>1</v>
      </c>
      <c r="M2548" t="s">
        <v>441</v>
      </c>
      <c r="N2548" t="s">
        <v>442</v>
      </c>
      <c r="O2548" t="s">
        <v>155</v>
      </c>
      <c r="P2548" t="s">
        <v>146</v>
      </c>
      <c r="Q2548">
        <v>420</v>
      </c>
      <c r="R2548">
        <v>389</v>
      </c>
      <c r="S2548">
        <v>5640</v>
      </c>
      <c r="T2548">
        <v>40</v>
      </c>
      <c r="U2548">
        <v>79</v>
      </c>
      <c r="V2548">
        <v>22</v>
      </c>
      <c r="W2548">
        <v>340</v>
      </c>
      <c r="X2548">
        <v>340</v>
      </c>
      <c r="Y2548">
        <v>0</v>
      </c>
      <c r="Z2548">
        <v>0</v>
      </c>
      <c r="AA2548">
        <v>5180</v>
      </c>
      <c r="AB2548">
        <v>0</v>
      </c>
      <c r="AC2548">
        <v>0</v>
      </c>
      <c r="AD2548">
        <v>22</v>
      </c>
      <c r="AE2548">
        <v>0</v>
      </c>
      <c r="AF2548">
        <v>359</v>
      </c>
      <c r="AG2548">
        <v>0</v>
      </c>
      <c r="AH2548">
        <v>2</v>
      </c>
      <c r="AI2548">
        <v>28</v>
      </c>
      <c r="AJ2548">
        <v>0</v>
      </c>
      <c r="AK2548">
        <v>0</v>
      </c>
      <c r="AL2548">
        <v>0</v>
      </c>
      <c r="AM2548">
        <v>0</v>
      </c>
      <c r="AN2548">
        <v>0</v>
      </c>
      <c r="AO2548">
        <v>252</v>
      </c>
      <c r="AP2548">
        <v>1197</v>
      </c>
      <c r="AQ2548">
        <v>265</v>
      </c>
      <c r="AR2548">
        <v>0</v>
      </c>
      <c r="AS2548">
        <v>175</v>
      </c>
      <c r="AT2548">
        <v>42</v>
      </c>
      <c r="AU2548">
        <v>16</v>
      </c>
      <c r="AV2548">
        <v>10</v>
      </c>
      <c r="AW2548">
        <v>0</v>
      </c>
      <c r="AX2548">
        <v>0</v>
      </c>
      <c r="AY2548">
        <v>133</v>
      </c>
      <c r="AZ2548">
        <v>233</v>
      </c>
      <c r="BA2548">
        <v>156</v>
      </c>
      <c r="BB2548">
        <v>60</v>
      </c>
      <c r="BC2548">
        <v>26</v>
      </c>
      <c r="BD2548">
        <v>6</v>
      </c>
      <c r="BE2548">
        <v>1</v>
      </c>
      <c r="BF2548">
        <v>389</v>
      </c>
      <c r="BG2548">
        <v>420</v>
      </c>
      <c r="BH2548">
        <v>0</v>
      </c>
      <c r="BI2548">
        <v>78</v>
      </c>
      <c r="BJ2548" s="2">
        <v>46132</v>
      </c>
      <c r="BK2548">
        <v>0</v>
      </c>
      <c r="BL2548" s="3" t="str">
        <f>VLOOKUP(O2548,DropDownList!$H$1:$I$7,2,FALSE)</f>
        <v>2022/23</v>
      </c>
      <c r="BM2548" s="3" t="str">
        <f t="shared" si="39"/>
        <v>VSUR</v>
      </c>
    </row>
    <row r="2549" spans="1:65" x14ac:dyDescent="0.2">
      <c r="A2549">
        <v>2026</v>
      </c>
      <c r="B2549">
        <v>4</v>
      </c>
      <c r="C2549" t="s">
        <v>231</v>
      </c>
      <c r="D2549" t="s">
        <v>244</v>
      </c>
      <c r="E2549" t="s">
        <v>48</v>
      </c>
      <c r="F2549">
        <v>9264</v>
      </c>
      <c r="G2549" t="s">
        <v>141</v>
      </c>
      <c r="H2549" t="s">
        <v>237</v>
      </c>
      <c r="I2549" t="s">
        <v>237</v>
      </c>
      <c r="J2549" s="1">
        <v>46113</v>
      </c>
      <c r="K2549" t="s">
        <v>440</v>
      </c>
      <c r="L2549">
        <v>1</v>
      </c>
      <c r="M2549" t="s">
        <v>441</v>
      </c>
      <c r="N2549" t="s">
        <v>442</v>
      </c>
      <c r="O2549" t="s">
        <v>155</v>
      </c>
      <c r="P2549" t="s">
        <v>148</v>
      </c>
      <c r="Q2549">
        <v>120</v>
      </c>
      <c r="R2549">
        <v>4</v>
      </c>
      <c r="S2549">
        <v>240</v>
      </c>
      <c r="T2549">
        <v>0</v>
      </c>
      <c r="U2549">
        <v>2</v>
      </c>
      <c r="V2549">
        <v>0</v>
      </c>
      <c r="W2549">
        <v>0</v>
      </c>
      <c r="X2549">
        <v>0</v>
      </c>
      <c r="Y2549">
        <v>0</v>
      </c>
      <c r="Z2549">
        <v>0</v>
      </c>
      <c r="AA2549">
        <v>120</v>
      </c>
      <c r="AB2549">
        <v>0</v>
      </c>
      <c r="AC2549">
        <v>120</v>
      </c>
      <c r="AD2549">
        <v>0</v>
      </c>
      <c r="AE2549">
        <v>0</v>
      </c>
      <c r="AF2549">
        <v>2</v>
      </c>
      <c r="AG2549">
        <v>0</v>
      </c>
      <c r="AH2549">
        <v>0</v>
      </c>
      <c r="AI2549">
        <v>2</v>
      </c>
      <c r="AJ2549">
        <v>0</v>
      </c>
      <c r="AK2549">
        <v>0</v>
      </c>
      <c r="AL2549">
        <v>0</v>
      </c>
      <c r="AM2549">
        <v>0</v>
      </c>
      <c r="AN2549">
        <v>0</v>
      </c>
      <c r="AO2549">
        <v>3</v>
      </c>
      <c r="AP2549">
        <v>19</v>
      </c>
      <c r="AQ2549">
        <v>3</v>
      </c>
      <c r="AR2549">
        <v>1</v>
      </c>
      <c r="AS2549">
        <v>3</v>
      </c>
      <c r="AT2549">
        <v>1</v>
      </c>
      <c r="AU2549">
        <v>0</v>
      </c>
      <c r="AV2549">
        <v>0</v>
      </c>
      <c r="AW2549">
        <v>0</v>
      </c>
      <c r="AX2549">
        <v>0</v>
      </c>
      <c r="AY2549">
        <v>4</v>
      </c>
      <c r="AZ2549">
        <v>5</v>
      </c>
      <c r="BA2549">
        <v>2</v>
      </c>
      <c r="BB2549">
        <v>0</v>
      </c>
      <c r="BC2549">
        <v>0</v>
      </c>
      <c r="BD2549">
        <v>0</v>
      </c>
      <c r="BE2549">
        <v>0</v>
      </c>
      <c r="BF2549">
        <v>3</v>
      </c>
      <c r="BG2549">
        <v>120</v>
      </c>
      <c r="BH2549">
        <v>0</v>
      </c>
      <c r="BI2549">
        <v>2</v>
      </c>
      <c r="BJ2549" s="2">
        <v>46132</v>
      </c>
      <c r="BK2549">
        <v>0</v>
      </c>
      <c r="BL2549" s="3" t="str">
        <f>VLOOKUP(O2549,DropDownList!$H$1:$I$7,2,FALSE)</f>
        <v>2022/23</v>
      </c>
      <c r="BM2549" s="3" t="str">
        <f t="shared" si="39"/>
        <v>PRAS</v>
      </c>
    </row>
    <row r="2550" spans="1:65" x14ac:dyDescent="0.2">
      <c r="A2550">
        <v>2026</v>
      </c>
      <c r="B2550">
        <v>4</v>
      </c>
      <c r="C2550" t="s">
        <v>231</v>
      </c>
      <c r="D2550" t="s">
        <v>245</v>
      </c>
      <c r="E2550" t="s">
        <v>48</v>
      </c>
      <c r="F2550">
        <v>9752</v>
      </c>
      <c r="G2550" t="s">
        <v>158</v>
      </c>
      <c r="H2550" t="s">
        <v>237</v>
      </c>
      <c r="I2550" t="s">
        <v>237</v>
      </c>
      <c r="J2550" s="1">
        <v>46113</v>
      </c>
      <c r="K2550" t="s">
        <v>440</v>
      </c>
      <c r="L2550">
        <v>1</v>
      </c>
      <c r="M2550" t="s">
        <v>441</v>
      </c>
      <c r="N2550" t="s">
        <v>442</v>
      </c>
      <c r="O2550" t="s">
        <v>155</v>
      </c>
      <c r="P2550" t="s">
        <v>160</v>
      </c>
      <c r="Q2550">
        <v>13687.04</v>
      </c>
      <c r="R2550">
        <v>193</v>
      </c>
      <c r="S2550">
        <v>84934.85</v>
      </c>
      <c r="T2550">
        <v>3295.47</v>
      </c>
      <c r="U2550">
        <v>39</v>
      </c>
      <c r="V2550">
        <v>17</v>
      </c>
      <c r="W2550">
        <v>5633.46</v>
      </c>
      <c r="X2550">
        <v>5763.46</v>
      </c>
      <c r="Y2550">
        <v>0</v>
      </c>
      <c r="Z2550">
        <v>0</v>
      </c>
      <c r="AA2550">
        <v>67952.34</v>
      </c>
      <c r="AB2550">
        <v>5774.35</v>
      </c>
      <c r="AC2550">
        <v>58528.86</v>
      </c>
      <c r="AD2550">
        <v>5</v>
      </c>
      <c r="AE2550">
        <v>12</v>
      </c>
      <c r="AF2550">
        <v>145</v>
      </c>
      <c r="AG2550">
        <v>29</v>
      </c>
      <c r="AH2550">
        <v>3</v>
      </c>
      <c r="AI2550">
        <v>10</v>
      </c>
      <c r="AJ2550">
        <v>0</v>
      </c>
      <c r="AK2550">
        <v>0</v>
      </c>
      <c r="AL2550">
        <v>0</v>
      </c>
      <c r="AM2550">
        <v>0</v>
      </c>
      <c r="AN2550">
        <v>0</v>
      </c>
      <c r="AO2550">
        <v>122</v>
      </c>
      <c r="AP2550">
        <v>587</v>
      </c>
      <c r="AQ2550">
        <v>125</v>
      </c>
      <c r="AR2550">
        <v>1</v>
      </c>
      <c r="AS2550">
        <v>73</v>
      </c>
      <c r="AT2550">
        <v>12</v>
      </c>
      <c r="AU2550">
        <v>9</v>
      </c>
      <c r="AV2550">
        <v>3</v>
      </c>
      <c r="AW2550">
        <v>1</v>
      </c>
      <c r="AX2550">
        <v>0</v>
      </c>
      <c r="AY2550">
        <v>82</v>
      </c>
      <c r="AZ2550">
        <v>129</v>
      </c>
      <c r="BA2550">
        <v>81</v>
      </c>
      <c r="BB2550">
        <v>13</v>
      </c>
      <c r="BC2550">
        <v>7</v>
      </c>
      <c r="BD2550">
        <v>5</v>
      </c>
      <c r="BE2550">
        <v>0</v>
      </c>
      <c r="BF2550">
        <v>190</v>
      </c>
      <c r="BG2550">
        <v>4350</v>
      </c>
      <c r="BH2550">
        <v>6</v>
      </c>
      <c r="BI2550">
        <v>34</v>
      </c>
      <c r="BJ2550" s="2">
        <v>46132</v>
      </c>
      <c r="BK2550">
        <v>1</v>
      </c>
      <c r="BL2550" s="3" t="str">
        <f>VLOOKUP(O2550,DropDownList!$H$1:$I$7,2,FALSE)</f>
        <v>2022/23</v>
      </c>
      <c r="BM2550" s="3" t="str">
        <f t="shared" si="39"/>
        <v>SC COURT</v>
      </c>
    </row>
    <row r="2551" spans="1:65" x14ac:dyDescent="0.2">
      <c r="A2551">
        <v>2026</v>
      </c>
      <c r="B2551">
        <v>4</v>
      </c>
      <c r="C2551" t="s">
        <v>231</v>
      </c>
      <c r="D2551" t="s">
        <v>245</v>
      </c>
      <c r="E2551" t="s">
        <v>48</v>
      </c>
      <c r="F2551">
        <v>9752</v>
      </c>
      <c r="G2551" t="s">
        <v>158</v>
      </c>
      <c r="H2551" t="s">
        <v>237</v>
      </c>
      <c r="I2551" t="s">
        <v>237</v>
      </c>
      <c r="J2551" s="1">
        <v>46113</v>
      </c>
      <c r="K2551" t="s">
        <v>440</v>
      </c>
      <c r="L2551">
        <v>1</v>
      </c>
      <c r="M2551" t="s">
        <v>441</v>
      </c>
      <c r="N2551" t="s">
        <v>442</v>
      </c>
      <c r="O2551" t="s">
        <v>155</v>
      </c>
      <c r="P2551" t="s">
        <v>161</v>
      </c>
      <c r="Q2551">
        <v>317.62</v>
      </c>
      <c r="R2551">
        <v>180</v>
      </c>
      <c r="S2551">
        <v>4010</v>
      </c>
      <c r="T2551">
        <v>73.25</v>
      </c>
      <c r="U2551">
        <v>36</v>
      </c>
      <c r="V2551">
        <v>6</v>
      </c>
      <c r="W2551">
        <v>126.73</v>
      </c>
      <c r="X2551">
        <v>126.73</v>
      </c>
      <c r="Y2551">
        <v>0</v>
      </c>
      <c r="Z2551">
        <v>0</v>
      </c>
      <c r="AA2551">
        <v>3619.13</v>
      </c>
      <c r="AB2551">
        <v>0</v>
      </c>
      <c r="AC2551">
        <v>0</v>
      </c>
      <c r="AD2551">
        <v>5</v>
      </c>
      <c r="AE2551">
        <v>1</v>
      </c>
      <c r="AF2551">
        <v>161</v>
      </c>
      <c r="AG2551">
        <v>4</v>
      </c>
      <c r="AH2551">
        <v>3</v>
      </c>
      <c r="AI2551">
        <v>11</v>
      </c>
      <c r="AJ2551">
        <v>0</v>
      </c>
      <c r="AK2551">
        <v>0</v>
      </c>
      <c r="AL2551">
        <v>0</v>
      </c>
      <c r="AM2551">
        <v>0</v>
      </c>
      <c r="AN2551">
        <v>0</v>
      </c>
      <c r="AO2551">
        <v>111</v>
      </c>
      <c r="AP2551">
        <v>560</v>
      </c>
      <c r="AQ2551">
        <v>114</v>
      </c>
      <c r="AR2551">
        <v>0</v>
      </c>
      <c r="AS2551">
        <v>76</v>
      </c>
      <c r="AT2551">
        <v>11</v>
      </c>
      <c r="AU2551">
        <v>8</v>
      </c>
      <c r="AV2551">
        <v>3</v>
      </c>
      <c r="AW2551">
        <v>1</v>
      </c>
      <c r="AX2551">
        <v>0</v>
      </c>
      <c r="AY2551">
        <v>78</v>
      </c>
      <c r="AZ2551">
        <v>125</v>
      </c>
      <c r="BA2551">
        <v>82</v>
      </c>
      <c r="BB2551">
        <v>9</v>
      </c>
      <c r="BC2551">
        <v>5</v>
      </c>
      <c r="BD2551">
        <v>5</v>
      </c>
      <c r="BE2551">
        <v>0</v>
      </c>
      <c r="BF2551">
        <v>178</v>
      </c>
      <c r="BG2551">
        <v>270</v>
      </c>
      <c r="BH2551">
        <v>1</v>
      </c>
      <c r="BI2551">
        <v>33</v>
      </c>
      <c r="BJ2551" s="2">
        <v>46132</v>
      </c>
      <c r="BK2551">
        <v>1</v>
      </c>
      <c r="BL2551" s="3" t="str">
        <f>VLOOKUP(O2551,DropDownList!$H$1:$I$7,2,FALSE)</f>
        <v>2022/23</v>
      </c>
      <c r="BM2551" s="3" t="str">
        <f t="shared" si="39"/>
        <v>VSUR</v>
      </c>
    </row>
    <row r="2552" spans="1:65" x14ac:dyDescent="0.2">
      <c r="A2552">
        <v>2026</v>
      </c>
      <c r="B2552">
        <v>4</v>
      </c>
      <c r="C2552" t="s">
        <v>231</v>
      </c>
      <c r="D2552" t="s">
        <v>245</v>
      </c>
      <c r="E2552" t="s">
        <v>48</v>
      </c>
      <c r="F2552">
        <v>9752</v>
      </c>
      <c r="G2552" t="s">
        <v>158</v>
      </c>
      <c r="H2552" t="s">
        <v>237</v>
      </c>
      <c r="I2552" t="s">
        <v>237</v>
      </c>
      <c r="J2552" s="1">
        <v>46113</v>
      </c>
      <c r="K2552" t="s">
        <v>440</v>
      </c>
      <c r="L2552">
        <v>1</v>
      </c>
      <c r="M2552" t="s">
        <v>441</v>
      </c>
      <c r="N2552" t="s">
        <v>442</v>
      </c>
      <c r="O2552" t="s">
        <v>147</v>
      </c>
      <c r="P2552" t="s">
        <v>161</v>
      </c>
      <c r="Q2552">
        <v>1345</v>
      </c>
      <c r="R2552">
        <v>289</v>
      </c>
      <c r="S2552">
        <v>16605</v>
      </c>
      <c r="T2552">
        <v>150</v>
      </c>
      <c r="U2552">
        <v>118</v>
      </c>
      <c r="V2552">
        <v>15</v>
      </c>
      <c r="W2552">
        <v>690</v>
      </c>
      <c r="X2552">
        <v>690</v>
      </c>
      <c r="Y2552">
        <v>0</v>
      </c>
      <c r="Z2552">
        <v>0</v>
      </c>
      <c r="AA2552">
        <v>15110</v>
      </c>
      <c r="AB2552">
        <v>0</v>
      </c>
      <c r="AC2552">
        <v>0</v>
      </c>
      <c r="AD2552">
        <v>15</v>
      </c>
      <c r="AE2552">
        <v>0</v>
      </c>
      <c r="AF2552">
        <v>241</v>
      </c>
      <c r="AG2552">
        <v>1</v>
      </c>
      <c r="AH2552">
        <v>7</v>
      </c>
      <c r="AI2552">
        <v>40</v>
      </c>
      <c r="AJ2552">
        <v>0</v>
      </c>
      <c r="AK2552">
        <v>0</v>
      </c>
      <c r="AL2552">
        <v>0</v>
      </c>
      <c r="AM2552">
        <v>0</v>
      </c>
      <c r="AN2552">
        <v>0</v>
      </c>
      <c r="AO2552">
        <v>185</v>
      </c>
      <c r="AP2552">
        <v>591</v>
      </c>
      <c r="AQ2552">
        <v>182</v>
      </c>
      <c r="AR2552">
        <v>0</v>
      </c>
      <c r="AS2552">
        <v>64</v>
      </c>
      <c r="AT2552">
        <v>2</v>
      </c>
      <c r="AU2552">
        <v>4</v>
      </c>
      <c r="AV2552">
        <v>2</v>
      </c>
      <c r="AW2552">
        <v>5</v>
      </c>
      <c r="AX2552">
        <v>0</v>
      </c>
      <c r="AY2552">
        <v>83</v>
      </c>
      <c r="AZ2552">
        <v>131</v>
      </c>
      <c r="BA2552">
        <v>52</v>
      </c>
      <c r="BB2552">
        <v>12</v>
      </c>
      <c r="BC2552">
        <v>4</v>
      </c>
      <c r="BD2552">
        <v>4</v>
      </c>
      <c r="BE2552">
        <v>0</v>
      </c>
      <c r="BF2552">
        <v>282</v>
      </c>
      <c r="BG2552">
        <v>1335</v>
      </c>
      <c r="BH2552">
        <v>0</v>
      </c>
      <c r="BI2552">
        <v>117</v>
      </c>
      <c r="BJ2552" s="2">
        <v>46132</v>
      </c>
      <c r="BK2552">
        <v>0</v>
      </c>
      <c r="BL2552" s="3" t="str">
        <f>VLOOKUP(O2552,DropDownList!$H$1:$I$7,2,FALSE)</f>
        <v>2024/25</v>
      </c>
      <c r="BM2552" s="3" t="str">
        <f t="shared" si="39"/>
        <v>VSUR</v>
      </c>
    </row>
    <row r="2553" spans="1:65" x14ac:dyDescent="0.2">
      <c r="A2553">
        <v>2026</v>
      </c>
      <c r="B2553">
        <v>4</v>
      </c>
      <c r="C2553" t="s">
        <v>231</v>
      </c>
      <c r="D2553" t="s">
        <v>245</v>
      </c>
      <c r="E2553" t="s">
        <v>48</v>
      </c>
      <c r="F2553">
        <v>9752</v>
      </c>
      <c r="G2553" t="s">
        <v>158</v>
      </c>
      <c r="H2553" t="s">
        <v>237</v>
      </c>
      <c r="I2553" t="s">
        <v>237</v>
      </c>
      <c r="J2553" s="1">
        <v>46113</v>
      </c>
      <c r="K2553" t="s">
        <v>440</v>
      </c>
      <c r="L2553">
        <v>1</v>
      </c>
      <c r="M2553" t="s">
        <v>441</v>
      </c>
      <c r="N2553" t="s">
        <v>442</v>
      </c>
      <c r="O2553" t="s">
        <v>156</v>
      </c>
      <c r="P2553" t="s">
        <v>160</v>
      </c>
      <c r="Q2553">
        <v>37033.17</v>
      </c>
      <c r="R2553">
        <v>253</v>
      </c>
      <c r="S2553">
        <v>160238.46</v>
      </c>
      <c r="T2553">
        <v>5343.27</v>
      </c>
      <c r="U2553">
        <v>63</v>
      </c>
      <c r="V2553">
        <v>35</v>
      </c>
      <c r="W2553">
        <v>19302.55</v>
      </c>
      <c r="X2553">
        <v>22522.55</v>
      </c>
      <c r="Y2553">
        <v>0</v>
      </c>
      <c r="Z2553">
        <v>0</v>
      </c>
      <c r="AA2553">
        <v>117862.02</v>
      </c>
      <c r="AB2553">
        <v>26697.9</v>
      </c>
      <c r="AC2553">
        <v>85492.73</v>
      </c>
      <c r="AD2553">
        <v>17</v>
      </c>
      <c r="AE2553">
        <v>18</v>
      </c>
      <c r="AF2553">
        <v>175</v>
      </c>
      <c r="AG2553">
        <v>42</v>
      </c>
      <c r="AH2553">
        <v>9</v>
      </c>
      <c r="AI2553">
        <v>21</v>
      </c>
      <c r="AJ2553">
        <v>0</v>
      </c>
      <c r="AK2553">
        <v>0</v>
      </c>
      <c r="AL2553">
        <v>0</v>
      </c>
      <c r="AM2553">
        <v>0</v>
      </c>
      <c r="AN2553">
        <v>0</v>
      </c>
      <c r="AO2553">
        <v>162</v>
      </c>
      <c r="AP2553">
        <v>734</v>
      </c>
      <c r="AQ2553">
        <v>163</v>
      </c>
      <c r="AR2553">
        <v>3</v>
      </c>
      <c r="AS2553">
        <v>99</v>
      </c>
      <c r="AT2553">
        <v>13</v>
      </c>
      <c r="AU2553">
        <v>23</v>
      </c>
      <c r="AV2553">
        <v>16</v>
      </c>
      <c r="AW2553">
        <v>6</v>
      </c>
      <c r="AX2553">
        <v>0</v>
      </c>
      <c r="AY2553">
        <v>80</v>
      </c>
      <c r="AZ2553">
        <v>140</v>
      </c>
      <c r="BA2553">
        <v>90</v>
      </c>
      <c r="BB2553">
        <v>21</v>
      </c>
      <c r="BC2553">
        <v>12</v>
      </c>
      <c r="BD2553">
        <v>5</v>
      </c>
      <c r="BE2553">
        <v>0</v>
      </c>
      <c r="BF2553">
        <v>243</v>
      </c>
      <c r="BG2553">
        <v>11510</v>
      </c>
      <c r="BH2553">
        <v>6</v>
      </c>
      <c r="BI2553">
        <v>61</v>
      </c>
      <c r="BJ2553" s="2">
        <v>46132</v>
      </c>
      <c r="BK2553">
        <v>0</v>
      </c>
      <c r="BL2553" s="3" t="str">
        <f>VLOOKUP(O2553,DropDownList!$H$1:$I$7,2,FALSE)</f>
        <v>2023/24</v>
      </c>
      <c r="BM2553" s="3" t="str">
        <f t="shared" si="39"/>
        <v>SC COURT</v>
      </c>
    </row>
    <row r="2554" spans="1:65" x14ac:dyDescent="0.2">
      <c r="A2554">
        <v>2026</v>
      </c>
      <c r="B2554">
        <v>4</v>
      </c>
      <c r="C2554" t="s">
        <v>231</v>
      </c>
      <c r="D2554" t="s">
        <v>245</v>
      </c>
      <c r="E2554" t="s">
        <v>48</v>
      </c>
      <c r="F2554">
        <v>9752</v>
      </c>
      <c r="G2554" t="s">
        <v>158</v>
      </c>
      <c r="H2554" t="s">
        <v>237</v>
      </c>
      <c r="I2554" t="s">
        <v>237</v>
      </c>
      <c r="J2554" s="1">
        <v>46113</v>
      </c>
      <c r="K2554" t="s">
        <v>440</v>
      </c>
      <c r="L2554">
        <v>1</v>
      </c>
      <c r="M2554" t="s">
        <v>441</v>
      </c>
      <c r="N2554" t="s">
        <v>442</v>
      </c>
      <c r="O2554" t="s">
        <v>149</v>
      </c>
      <c r="P2554" t="s">
        <v>161</v>
      </c>
      <c r="Q2554">
        <v>934.97</v>
      </c>
      <c r="R2554">
        <v>178</v>
      </c>
      <c r="S2554">
        <v>4370</v>
      </c>
      <c r="T2554">
        <v>210</v>
      </c>
      <c r="U2554">
        <v>106</v>
      </c>
      <c r="V2554">
        <v>21</v>
      </c>
      <c r="W2554">
        <v>505</v>
      </c>
      <c r="X2554">
        <v>505</v>
      </c>
      <c r="Y2554">
        <v>0</v>
      </c>
      <c r="Z2554">
        <v>0</v>
      </c>
      <c r="AA2554">
        <v>3225.03</v>
      </c>
      <c r="AB2554">
        <v>0</v>
      </c>
      <c r="AC2554">
        <v>0</v>
      </c>
      <c r="AD2554">
        <v>21</v>
      </c>
      <c r="AE2554">
        <v>0</v>
      </c>
      <c r="AF2554">
        <v>126</v>
      </c>
      <c r="AG2554">
        <v>2</v>
      </c>
      <c r="AH2554">
        <v>6</v>
      </c>
      <c r="AI2554">
        <v>44</v>
      </c>
      <c r="AJ2554">
        <v>0</v>
      </c>
      <c r="AK2554">
        <v>0</v>
      </c>
      <c r="AL2554">
        <v>0</v>
      </c>
      <c r="AM2554">
        <v>0</v>
      </c>
      <c r="AN2554">
        <v>0</v>
      </c>
      <c r="AO2554">
        <v>120</v>
      </c>
      <c r="AP2554">
        <v>284</v>
      </c>
      <c r="AQ2554">
        <v>112</v>
      </c>
      <c r="AR2554">
        <v>0</v>
      </c>
      <c r="AS2554">
        <v>20</v>
      </c>
      <c r="AT2554">
        <v>5</v>
      </c>
      <c r="AU2554">
        <v>0</v>
      </c>
      <c r="AV2554">
        <v>0</v>
      </c>
      <c r="AW2554">
        <v>3</v>
      </c>
      <c r="AX2554">
        <v>0</v>
      </c>
      <c r="AY2554">
        <v>36</v>
      </c>
      <c r="AZ2554">
        <v>49</v>
      </c>
      <c r="BA2554">
        <v>7</v>
      </c>
      <c r="BB2554">
        <v>4</v>
      </c>
      <c r="BC2554">
        <v>1</v>
      </c>
      <c r="BD2554">
        <v>1</v>
      </c>
      <c r="BE2554">
        <v>0</v>
      </c>
      <c r="BF2554">
        <v>175</v>
      </c>
      <c r="BG2554">
        <v>905</v>
      </c>
      <c r="BH2554">
        <v>0</v>
      </c>
      <c r="BI2554">
        <v>106</v>
      </c>
      <c r="BJ2554" s="2">
        <v>46132</v>
      </c>
      <c r="BK2554">
        <v>0</v>
      </c>
      <c r="BL2554" s="3" t="str">
        <f>VLOOKUP(O2554,DropDownList!$H$1:$I$7,2,FALSE)</f>
        <v>2025/26</v>
      </c>
      <c r="BM2554" s="3" t="str">
        <f t="shared" si="39"/>
        <v>VSUR</v>
      </c>
    </row>
    <row r="2555" spans="1:65" x14ac:dyDescent="0.2">
      <c r="A2555">
        <v>2026</v>
      </c>
      <c r="B2555">
        <v>4</v>
      </c>
      <c r="C2555" t="s">
        <v>231</v>
      </c>
      <c r="D2555" t="s">
        <v>245</v>
      </c>
      <c r="E2555" t="s">
        <v>48</v>
      </c>
      <c r="F2555">
        <v>9752</v>
      </c>
      <c r="G2555" t="s">
        <v>158</v>
      </c>
      <c r="H2555" t="s">
        <v>237</v>
      </c>
      <c r="I2555" t="s">
        <v>237</v>
      </c>
      <c r="J2555" s="1">
        <v>46113</v>
      </c>
      <c r="K2555" t="s">
        <v>440</v>
      </c>
      <c r="L2555">
        <v>1</v>
      </c>
      <c r="M2555" t="s">
        <v>441</v>
      </c>
      <c r="N2555" t="s">
        <v>442</v>
      </c>
      <c r="O2555" t="s">
        <v>149</v>
      </c>
      <c r="P2555" t="s">
        <v>160</v>
      </c>
      <c r="Q2555">
        <v>73142.31</v>
      </c>
      <c r="R2555">
        <v>195</v>
      </c>
      <c r="S2555">
        <v>146723.92000000001</v>
      </c>
      <c r="T2555">
        <v>4579.99</v>
      </c>
      <c r="U2555">
        <v>117</v>
      </c>
      <c r="V2555">
        <v>53</v>
      </c>
      <c r="W2555">
        <v>12416.17</v>
      </c>
      <c r="X2555">
        <v>18396.169999999998</v>
      </c>
      <c r="Y2555">
        <v>0</v>
      </c>
      <c r="Z2555">
        <v>0</v>
      </c>
      <c r="AA2555">
        <v>69001.62</v>
      </c>
      <c r="AB2555">
        <v>10812.16</v>
      </c>
      <c r="AC2555">
        <v>54944.43</v>
      </c>
      <c r="AD2555">
        <v>19</v>
      </c>
      <c r="AE2555">
        <v>34</v>
      </c>
      <c r="AF2555">
        <v>69</v>
      </c>
      <c r="AG2555">
        <v>73</v>
      </c>
      <c r="AH2555">
        <v>6</v>
      </c>
      <c r="AI2555">
        <v>44</v>
      </c>
      <c r="AJ2555">
        <v>0</v>
      </c>
      <c r="AK2555">
        <v>0</v>
      </c>
      <c r="AL2555">
        <v>0</v>
      </c>
      <c r="AM2555">
        <v>0</v>
      </c>
      <c r="AN2555">
        <v>0</v>
      </c>
      <c r="AO2555">
        <v>127</v>
      </c>
      <c r="AP2555">
        <v>302</v>
      </c>
      <c r="AQ2555">
        <v>119</v>
      </c>
      <c r="AR2555">
        <v>0</v>
      </c>
      <c r="AS2555">
        <v>21</v>
      </c>
      <c r="AT2555">
        <v>5</v>
      </c>
      <c r="AU2555">
        <v>0</v>
      </c>
      <c r="AV2555">
        <v>0</v>
      </c>
      <c r="AW2555">
        <v>3</v>
      </c>
      <c r="AX2555">
        <v>0</v>
      </c>
      <c r="AY2555">
        <v>38</v>
      </c>
      <c r="AZ2555">
        <v>52</v>
      </c>
      <c r="BA2555">
        <v>7</v>
      </c>
      <c r="BB2555">
        <v>4</v>
      </c>
      <c r="BC2555">
        <v>1</v>
      </c>
      <c r="BD2555">
        <v>1</v>
      </c>
      <c r="BE2555">
        <v>0</v>
      </c>
      <c r="BF2555">
        <v>190</v>
      </c>
      <c r="BG2555">
        <v>33925.269999999997</v>
      </c>
      <c r="BH2555">
        <v>3</v>
      </c>
      <c r="BI2555">
        <v>117</v>
      </c>
      <c r="BJ2555" s="2">
        <v>46132</v>
      </c>
      <c r="BK2555">
        <v>0</v>
      </c>
      <c r="BL2555" s="3" t="str">
        <f>VLOOKUP(O2555,DropDownList!$H$1:$I$7,2,FALSE)</f>
        <v>2025/26</v>
      </c>
      <c r="BM2555" s="3" t="str">
        <f t="shared" si="39"/>
        <v>SC COURT</v>
      </c>
    </row>
    <row r="2556" spans="1:65" x14ac:dyDescent="0.2">
      <c r="A2556">
        <v>2026</v>
      </c>
      <c r="B2556">
        <v>4</v>
      </c>
      <c r="C2556" t="s">
        <v>231</v>
      </c>
      <c r="D2556" t="s">
        <v>245</v>
      </c>
      <c r="E2556" t="s">
        <v>48</v>
      </c>
      <c r="F2556">
        <v>9752</v>
      </c>
      <c r="G2556" t="s">
        <v>158</v>
      </c>
      <c r="H2556" t="s">
        <v>237</v>
      </c>
      <c r="I2556" t="s">
        <v>237</v>
      </c>
      <c r="J2556" s="1">
        <v>46113</v>
      </c>
      <c r="K2556" t="s">
        <v>440</v>
      </c>
      <c r="L2556">
        <v>1</v>
      </c>
      <c r="M2556" t="s">
        <v>441</v>
      </c>
      <c r="N2556" t="s">
        <v>442</v>
      </c>
      <c r="O2556" t="s">
        <v>156</v>
      </c>
      <c r="P2556" t="s">
        <v>150</v>
      </c>
      <c r="Q2556">
        <v>419.96</v>
      </c>
      <c r="R2556">
        <v>4</v>
      </c>
      <c r="S2556">
        <v>479.99</v>
      </c>
      <c r="T2556">
        <v>0</v>
      </c>
      <c r="U2556">
        <v>4</v>
      </c>
      <c r="V2556">
        <v>0</v>
      </c>
      <c r="W2556">
        <v>0</v>
      </c>
      <c r="X2556">
        <v>0</v>
      </c>
      <c r="Y2556">
        <v>4</v>
      </c>
      <c r="Z2556">
        <v>479.99</v>
      </c>
      <c r="AA2556">
        <v>60.03</v>
      </c>
      <c r="AB2556">
        <v>60.03</v>
      </c>
      <c r="AC2556">
        <v>0</v>
      </c>
      <c r="AD2556">
        <v>0</v>
      </c>
      <c r="AE2556">
        <v>0</v>
      </c>
      <c r="AF2556">
        <v>0</v>
      </c>
      <c r="AG2556">
        <v>2</v>
      </c>
      <c r="AH2556">
        <v>0</v>
      </c>
      <c r="AI2556">
        <v>2</v>
      </c>
      <c r="AJ2556">
        <v>0</v>
      </c>
      <c r="AK2556">
        <v>0</v>
      </c>
      <c r="AL2556">
        <v>0</v>
      </c>
      <c r="AM2556">
        <v>0</v>
      </c>
      <c r="AN2556">
        <v>0</v>
      </c>
      <c r="AO2556">
        <v>4</v>
      </c>
      <c r="AP2556">
        <v>47</v>
      </c>
      <c r="AQ2556">
        <v>4</v>
      </c>
      <c r="AR2556">
        <v>0</v>
      </c>
      <c r="AS2556">
        <v>4</v>
      </c>
      <c r="AT2556">
        <v>0</v>
      </c>
      <c r="AU2556">
        <v>0</v>
      </c>
      <c r="AV2556">
        <v>0</v>
      </c>
      <c r="AW2556">
        <v>0</v>
      </c>
      <c r="AX2556">
        <v>0</v>
      </c>
      <c r="AY2556">
        <v>4</v>
      </c>
      <c r="AZ2556">
        <v>13</v>
      </c>
      <c r="BA2556">
        <v>9</v>
      </c>
      <c r="BB2556">
        <v>0</v>
      </c>
      <c r="BC2556">
        <v>0</v>
      </c>
      <c r="BD2556">
        <v>0</v>
      </c>
      <c r="BE2556">
        <v>0</v>
      </c>
      <c r="BF2556">
        <v>4</v>
      </c>
      <c r="BG2556">
        <v>225</v>
      </c>
      <c r="BH2556">
        <v>0</v>
      </c>
      <c r="BI2556">
        <v>4</v>
      </c>
      <c r="BJ2556" s="2">
        <v>46132</v>
      </c>
      <c r="BK2556">
        <v>0</v>
      </c>
      <c r="BL2556" s="3" t="str">
        <f>VLOOKUP(O2556,DropDownList!$H$1:$I$7,2,FALSE)</f>
        <v>2023/24</v>
      </c>
      <c r="BM2556" s="3" t="str">
        <f t="shared" si="39"/>
        <v>FISCAL FINES</v>
      </c>
    </row>
    <row r="2557" spans="1:65" x14ac:dyDescent="0.2">
      <c r="A2557">
        <v>2026</v>
      </c>
      <c r="B2557">
        <v>4</v>
      </c>
      <c r="C2557" t="s">
        <v>231</v>
      </c>
      <c r="D2557" t="s">
        <v>245</v>
      </c>
      <c r="E2557" t="s">
        <v>48</v>
      </c>
      <c r="F2557">
        <v>9752</v>
      </c>
      <c r="G2557" t="s">
        <v>158</v>
      </c>
      <c r="H2557" t="s">
        <v>237</v>
      </c>
      <c r="I2557" t="s">
        <v>237</v>
      </c>
      <c r="J2557" s="1">
        <v>46113</v>
      </c>
      <c r="K2557" t="s">
        <v>440</v>
      </c>
      <c r="L2557">
        <v>1</v>
      </c>
      <c r="M2557" t="s">
        <v>441</v>
      </c>
      <c r="N2557" t="s">
        <v>442</v>
      </c>
      <c r="O2557" t="s">
        <v>147</v>
      </c>
      <c r="P2557" t="s">
        <v>160</v>
      </c>
      <c r="Q2557">
        <v>62947.21</v>
      </c>
      <c r="R2557">
        <v>308</v>
      </c>
      <c r="S2557">
        <v>235852.19</v>
      </c>
      <c r="T2557">
        <v>3582.65</v>
      </c>
      <c r="U2557">
        <v>131</v>
      </c>
      <c r="V2557">
        <v>58</v>
      </c>
      <c r="W2557">
        <v>37260.910000000003</v>
      </c>
      <c r="X2557">
        <v>39430.910000000003</v>
      </c>
      <c r="Y2557">
        <v>0</v>
      </c>
      <c r="Z2557">
        <v>0</v>
      </c>
      <c r="AA2557">
        <v>169322.33</v>
      </c>
      <c r="AB2557">
        <v>32565.54</v>
      </c>
      <c r="AC2557">
        <v>129116.79</v>
      </c>
      <c r="AD2557">
        <v>11</v>
      </c>
      <c r="AE2557">
        <v>47</v>
      </c>
      <c r="AF2557">
        <v>168</v>
      </c>
      <c r="AG2557">
        <v>95</v>
      </c>
      <c r="AH2557">
        <v>7</v>
      </c>
      <c r="AI2557">
        <v>36</v>
      </c>
      <c r="AJ2557">
        <v>0</v>
      </c>
      <c r="AK2557">
        <v>0</v>
      </c>
      <c r="AL2557">
        <v>0</v>
      </c>
      <c r="AM2557">
        <v>0</v>
      </c>
      <c r="AN2557">
        <v>0</v>
      </c>
      <c r="AO2557">
        <v>198</v>
      </c>
      <c r="AP2557">
        <v>618</v>
      </c>
      <c r="AQ2557">
        <v>192</v>
      </c>
      <c r="AR2557">
        <v>0</v>
      </c>
      <c r="AS2557">
        <v>67</v>
      </c>
      <c r="AT2557">
        <v>2</v>
      </c>
      <c r="AU2557">
        <v>4</v>
      </c>
      <c r="AV2557">
        <v>2</v>
      </c>
      <c r="AW2557">
        <v>5</v>
      </c>
      <c r="AX2557">
        <v>0</v>
      </c>
      <c r="AY2557">
        <v>87</v>
      </c>
      <c r="AZ2557">
        <v>137</v>
      </c>
      <c r="BA2557">
        <v>55</v>
      </c>
      <c r="BB2557">
        <v>12</v>
      </c>
      <c r="BC2557">
        <v>4</v>
      </c>
      <c r="BD2557">
        <v>4</v>
      </c>
      <c r="BE2557">
        <v>0</v>
      </c>
      <c r="BF2557">
        <v>301</v>
      </c>
      <c r="BG2557">
        <v>21832</v>
      </c>
      <c r="BH2557">
        <v>2</v>
      </c>
      <c r="BI2557">
        <v>130</v>
      </c>
      <c r="BJ2557" s="2">
        <v>46132</v>
      </c>
      <c r="BK2557">
        <v>0</v>
      </c>
      <c r="BL2557" s="3" t="str">
        <f>VLOOKUP(O2557,DropDownList!$H$1:$I$7,2,FALSE)</f>
        <v>2024/25</v>
      </c>
      <c r="BM2557" s="3" t="str">
        <f t="shared" si="39"/>
        <v>SC COURT</v>
      </c>
    </row>
    <row r="2558" spans="1:65" x14ac:dyDescent="0.2">
      <c r="A2558">
        <v>2026</v>
      </c>
      <c r="B2558">
        <v>4</v>
      </c>
      <c r="C2558" t="s">
        <v>231</v>
      </c>
      <c r="D2558" t="s">
        <v>245</v>
      </c>
      <c r="E2558" t="s">
        <v>48</v>
      </c>
      <c r="F2558">
        <v>9752</v>
      </c>
      <c r="G2558" t="s">
        <v>158</v>
      </c>
      <c r="H2558" t="s">
        <v>237</v>
      </c>
      <c r="I2558" t="s">
        <v>237</v>
      </c>
      <c r="J2558" s="1">
        <v>46113</v>
      </c>
      <c r="K2558" t="s">
        <v>440</v>
      </c>
      <c r="L2558">
        <v>1</v>
      </c>
      <c r="M2558" t="s">
        <v>441</v>
      </c>
      <c r="N2558" t="s">
        <v>442</v>
      </c>
      <c r="O2558" t="s">
        <v>149</v>
      </c>
      <c r="P2558" t="s">
        <v>159</v>
      </c>
      <c r="Q2558">
        <v>0</v>
      </c>
      <c r="R2558">
        <v>2</v>
      </c>
      <c r="S2558">
        <v>3431.02</v>
      </c>
      <c r="T2558">
        <v>0</v>
      </c>
      <c r="U2558">
        <v>0</v>
      </c>
      <c r="V2558">
        <v>0</v>
      </c>
      <c r="W2558">
        <v>0</v>
      </c>
      <c r="X2558">
        <v>0</v>
      </c>
      <c r="Y2558">
        <v>0</v>
      </c>
      <c r="Z2558">
        <v>0</v>
      </c>
      <c r="AA2558">
        <v>3431.02</v>
      </c>
      <c r="AB2558">
        <v>0</v>
      </c>
      <c r="AC2558">
        <v>0</v>
      </c>
      <c r="AD2558">
        <v>0</v>
      </c>
      <c r="AE2558">
        <v>0</v>
      </c>
      <c r="AF2558">
        <v>2</v>
      </c>
      <c r="AG2558">
        <v>0</v>
      </c>
      <c r="AH2558">
        <v>0</v>
      </c>
      <c r="AI2558">
        <v>0</v>
      </c>
      <c r="AJ2558">
        <v>0</v>
      </c>
      <c r="AK2558">
        <v>0</v>
      </c>
      <c r="AL2558">
        <v>0</v>
      </c>
      <c r="AM2558">
        <v>0</v>
      </c>
      <c r="AN2558">
        <v>0</v>
      </c>
      <c r="AO2558">
        <v>0</v>
      </c>
      <c r="AP2558">
        <v>0</v>
      </c>
      <c r="AQ2558">
        <v>0</v>
      </c>
      <c r="AR2558">
        <v>0</v>
      </c>
      <c r="AS2558">
        <v>0</v>
      </c>
      <c r="AT2558">
        <v>0</v>
      </c>
      <c r="AU2558">
        <v>0</v>
      </c>
      <c r="AV2558">
        <v>0</v>
      </c>
      <c r="AW2558">
        <v>0</v>
      </c>
      <c r="AX2558">
        <v>0</v>
      </c>
      <c r="AY2558">
        <v>0</v>
      </c>
      <c r="AZ2558">
        <v>0</v>
      </c>
      <c r="BA2558">
        <v>0</v>
      </c>
      <c r="BB2558">
        <v>0</v>
      </c>
      <c r="BC2558">
        <v>0</v>
      </c>
      <c r="BD2558">
        <v>0</v>
      </c>
      <c r="BE2558">
        <v>0</v>
      </c>
      <c r="BF2558">
        <v>0</v>
      </c>
      <c r="BG2558">
        <v>0</v>
      </c>
      <c r="BH2558">
        <v>0</v>
      </c>
      <c r="BI2558">
        <v>0</v>
      </c>
      <c r="BJ2558" s="2">
        <v>46132</v>
      </c>
      <c r="BK2558">
        <v>0</v>
      </c>
      <c r="BL2558" s="3" t="str">
        <f>VLOOKUP(O2558,DropDownList!$H$1:$I$7,2,FALSE)</f>
        <v>2025/26</v>
      </c>
      <c r="BM2558" s="3" t="str">
        <f t="shared" si="39"/>
        <v>CONF</v>
      </c>
    </row>
    <row r="2559" spans="1:65" x14ac:dyDescent="0.2">
      <c r="A2559">
        <v>2026</v>
      </c>
      <c r="B2559">
        <v>4</v>
      </c>
      <c r="C2559" t="s">
        <v>231</v>
      </c>
      <c r="D2559" t="s">
        <v>245</v>
      </c>
      <c r="E2559" t="s">
        <v>48</v>
      </c>
      <c r="F2559">
        <v>9752</v>
      </c>
      <c r="G2559" t="s">
        <v>158</v>
      </c>
      <c r="H2559" t="s">
        <v>237</v>
      </c>
      <c r="I2559" t="s">
        <v>237</v>
      </c>
      <c r="J2559" s="1">
        <v>46113</v>
      </c>
      <c r="K2559" t="s">
        <v>440</v>
      </c>
      <c r="L2559">
        <v>1</v>
      </c>
      <c r="M2559" t="s">
        <v>441</v>
      </c>
      <c r="N2559" t="s">
        <v>442</v>
      </c>
      <c r="O2559" t="s">
        <v>147</v>
      </c>
      <c r="P2559" t="s">
        <v>150</v>
      </c>
      <c r="Q2559">
        <v>182.51</v>
      </c>
      <c r="R2559">
        <v>1</v>
      </c>
      <c r="S2559">
        <v>182.51</v>
      </c>
      <c r="T2559">
        <v>0</v>
      </c>
      <c r="U2559">
        <v>1</v>
      </c>
      <c r="V2559">
        <v>0</v>
      </c>
      <c r="W2559">
        <v>0</v>
      </c>
      <c r="X2559">
        <v>0</v>
      </c>
      <c r="Y2559">
        <v>1</v>
      </c>
      <c r="Z2559">
        <v>182.51</v>
      </c>
      <c r="AA2559">
        <v>0</v>
      </c>
      <c r="AB2559">
        <v>0</v>
      </c>
      <c r="AC2559">
        <v>0</v>
      </c>
      <c r="AD2559">
        <v>0</v>
      </c>
      <c r="AE2559">
        <v>0</v>
      </c>
      <c r="AF2559">
        <v>0</v>
      </c>
      <c r="AG2559">
        <v>0</v>
      </c>
      <c r="AH2559">
        <v>0</v>
      </c>
      <c r="AI2559">
        <v>1</v>
      </c>
      <c r="AJ2559">
        <v>0</v>
      </c>
      <c r="AK2559">
        <v>0</v>
      </c>
      <c r="AL2559">
        <v>0</v>
      </c>
      <c r="AM2559">
        <v>0</v>
      </c>
      <c r="AN2559">
        <v>0</v>
      </c>
      <c r="AO2559">
        <v>1</v>
      </c>
      <c r="AP2559">
        <v>9</v>
      </c>
      <c r="AQ2559">
        <v>1</v>
      </c>
      <c r="AR2559">
        <v>0</v>
      </c>
      <c r="AS2559">
        <v>1</v>
      </c>
      <c r="AT2559">
        <v>0</v>
      </c>
      <c r="AU2559">
        <v>0</v>
      </c>
      <c r="AV2559">
        <v>0</v>
      </c>
      <c r="AW2559">
        <v>0</v>
      </c>
      <c r="AX2559">
        <v>0</v>
      </c>
      <c r="AY2559">
        <v>1</v>
      </c>
      <c r="AZ2559">
        <v>2</v>
      </c>
      <c r="BA2559">
        <v>1</v>
      </c>
      <c r="BB2559">
        <v>0</v>
      </c>
      <c r="BC2559">
        <v>0</v>
      </c>
      <c r="BD2559">
        <v>0</v>
      </c>
      <c r="BE2559">
        <v>0</v>
      </c>
      <c r="BF2559">
        <v>1</v>
      </c>
      <c r="BG2559">
        <v>182.51</v>
      </c>
      <c r="BH2559">
        <v>0</v>
      </c>
      <c r="BI2559">
        <v>1</v>
      </c>
      <c r="BJ2559" s="2">
        <v>46132</v>
      </c>
      <c r="BK2559">
        <v>0</v>
      </c>
      <c r="BL2559" s="3" t="str">
        <f>VLOOKUP(O2559,DropDownList!$H$1:$I$7,2,FALSE)</f>
        <v>2024/25</v>
      </c>
      <c r="BM2559" s="3" t="str">
        <f t="shared" si="39"/>
        <v>FISCAL FINES</v>
      </c>
    </row>
    <row r="2560" spans="1:65" x14ac:dyDescent="0.2">
      <c r="A2560">
        <v>2026</v>
      </c>
      <c r="B2560">
        <v>4</v>
      </c>
      <c r="C2560" t="s">
        <v>231</v>
      </c>
      <c r="D2560" t="s">
        <v>245</v>
      </c>
      <c r="E2560" t="s">
        <v>48</v>
      </c>
      <c r="F2560">
        <v>9752</v>
      </c>
      <c r="G2560" t="s">
        <v>158</v>
      </c>
      <c r="H2560" t="s">
        <v>237</v>
      </c>
      <c r="I2560" t="s">
        <v>237</v>
      </c>
      <c r="J2560" s="1">
        <v>46113</v>
      </c>
      <c r="K2560" t="s">
        <v>440</v>
      </c>
      <c r="L2560">
        <v>1</v>
      </c>
      <c r="M2560" t="s">
        <v>441</v>
      </c>
      <c r="N2560" t="s">
        <v>442</v>
      </c>
      <c r="O2560" t="s">
        <v>156</v>
      </c>
      <c r="P2560" t="s">
        <v>159</v>
      </c>
      <c r="Q2560">
        <v>0</v>
      </c>
      <c r="R2560">
        <v>2</v>
      </c>
      <c r="S2560">
        <v>5878.35</v>
      </c>
      <c r="T2560">
        <v>16.52</v>
      </c>
      <c r="U2560">
        <v>0</v>
      </c>
      <c r="V2560">
        <v>0</v>
      </c>
      <c r="W2560">
        <v>0</v>
      </c>
      <c r="X2560">
        <v>0</v>
      </c>
      <c r="Y2560">
        <v>0</v>
      </c>
      <c r="Z2560">
        <v>0</v>
      </c>
      <c r="AA2560">
        <v>5861.83</v>
      </c>
      <c r="AB2560">
        <v>0</v>
      </c>
      <c r="AC2560">
        <v>0</v>
      </c>
      <c r="AD2560">
        <v>0</v>
      </c>
      <c r="AE2560">
        <v>0</v>
      </c>
      <c r="AF2560">
        <v>1</v>
      </c>
      <c r="AG2560">
        <v>0</v>
      </c>
      <c r="AH2560">
        <v>0</v>
      </c>
      <c r="AI2560">
        <v>0</v>
      </c>
      <c r="AJ2560">
        <v>0</v>
      </c>
      <c r="AK2560">
        <v>0</v>
      </c>
      <c r="AL2560">
        <v>0</v>
      </c>
      <c r="AM2560">
        <v>0</v>
      </c>
      <c r="AN2560">
        <v>0</v>
      </c>
      <c r="AO2560">
        <v>1</v>
      </c>
      <c r="AP2560">
        <v>1</v>
      </c>
      <c r="AQ2560">
        <v>1</v>
      </c>
      <c r="AR2560">
        <v>0</v>
      </c>
      <c r="AS2560">
        <v>0</v>
      </c>
      <c r="AT2560">
        <v>0</v>
      </c>
      <c r="AU2560">
        <v>0</v>
      </c>
      <c r="AV2560">
        <v>0</v>
      </c>
      <c r="AW2560">
        <v>0</v>
      </c>
      <c r="AX2560">
        <v>0</v>
      </c>
      <c r="AY2560">
        <v>0</v>
      </c>
      <c r="AZ2560">
        <v>0</v>
      </c>
      <c r="BA2560">
        <v>0</v>
      </c>
      <c r="BB2560">
        <v>0</v>
      </c>
      <c r="BC2560">
        <v>0</v>
      </c>
      <c r="BD2560">
        <v>0</v>
      </c>
      <c r="BE2560">
        <v>0</v>
      </c>
      <c r="BF2560">
        <v>0</v>
      </c>
      <c r="BG2560">
        <v>0</v>
      </c>
      <c r="BH2560">
        <v>1</v>
      </c>
      <c r="BI2560">
        <v>0</v>
      </c>
      <c r="BJ2560" s="2">
        <v>46132</v>
      </c>
      <c r="BK2560">
        <v>0</v>
      </c>
      <c r="BL2560" s="3" t="str">
        <f>VLOOKUP(O2560,DropDownList!$H$1:$I$7,2,FALSE)</f>
        <v>2023/24</v>
      </c>
      <c r="BM2560" s="3" t="str">
        <f t="shared" si="39"/>
        <v>CONF</v>
      </c>
    </row>
    <row r="2561" spans="1:65" x14ac:dyDescent="0.2">
      <c r="A2561">
        <v>2026</v>
      </c>
      <c r="B2561">
        <v>4</v>
      </c>
      <c r="C2561" t="s">
        <v>231</v>
      </c>
      <c r="D2561" t="s">
        <v>245</v>
      </c>
      <c r="E2561" t="s">
        <v>48</v>
      </c>
      <c r="F2561">
        <v>9752</v>
      </c>
      <c r="G2561" t="s">
        <v>158</v>
      </c>
      <c r="H2561" t="s">
        <v>237</v>
      </c>
      <c r="I2561" t="s">
        <v>237</v>
      </c>
      <c r="J2561" s="1">
        <v>46113</v>
      </c>
      <c r="K2561" t="s">
        <v>440</v>
      </c>
      <c r="L2561">
        <v>1</v>
      </c>
      <c r="M2561" t="s">
        <v>441</v>
      </c>
      <c r="N2561" t="s">
        <v>442</v>
      </c>
      <c r="O2561" t="s">
        <v>156</v>
      </c>
      <c r="P2561" t="s">
        <v>161</v>
      </c>
      <c r="Q2561">
        <v>698.61</v>
      </c>
      <c r="R2561">
        <v>234</v>
      </c>
      <c r="S2561">
        <v>6530</v>
      </c>
      <c r="T2561">
        <v>170</v>
      </c>
      <c r="U2561">
        <v>58</v>
      </c>
      <c r="V2561">
        <v>18</v>
      </c>
      <c r="W2561">
        <v>535</v>
      </c>
      <c r="X2561">
        <v>535</v>
      </c>
      <c r="Y2561">
        <v>0</v>
      </c>
      <c r="Z2561">
        <v>0</v>
      </c>
      <c r="AA2561">
        <v>5661.39</v>
      </c>
      <c r="AB2561">
        <v>0</v>
      </c>
      <c r="AC2561">
        <v>0</v>
      </c>
      <c r="AD2561">
        <v>18</v>
      </c>
      <c r="AE2561">
        <v>0</v>
      </c>
      <c r="AF2561">
        <v>199</v>
      </c>
      <c r="AG2561">
        <v>1</v>
      </c>
      <c r="AH2561">
        <v>9</v>
      </c>
      <c r="AI2561">
        <v>25</v>
      </c>
      <c r="AJ2561">
        <v>0</v>
      </c>
      <c r="AK2561">
        <v>0</v>
      </c>
      <c r="AL2561">
        <v>0</v>
      </c>
      <c r="AM2561">
        <v>0</v>
      </c>
      <c r="AN2561">
        <v>0</v>
      </c>
      <c r="AO2561">
        <v>152</v>
      </c>
      <c r="AP2561">
        <v>712</v>
      </c>
      <c r="AQ2561">
        <v>154</v>
      </c>
      <c r="AR2561">
        <v>2</v>
      </c>
      <c r="AS2561">
        <v>98</v>
      </c>
      <c r="AT2561">
        <v>13</v>
      </c>
      <c r="AU2561">
        <v>20</v>
      </c>
      <c r="AV2561">
        <v>15</v>
      </c>
      <c r="AW2561">
        <v>6</v>
      </c>
      <c r="AX2561">
        <v>0</v>
      </c>
      <c r="AY2561">
        <v>76</v>
      </c>
      <c r="AZ2561">
        <v>136</v>
      </c>
      <c r="BA2561">
        <v>90</v>
      </c>
      <c r="BB2561">
        <v>22</v>
      </c>
      <c r="BC2561">
        <v>13</v>
      </c>
      <c r="BD2561">
        <v>4</v>
      </c>
      <c r="BE2561">
        <v>0</v>
      </c>
      <c r="BF2561">
        <v>225</v>
      </c>
      <c r="BG2561">
        <v>685</v>
      </c>
      <c r="BH2561">
        <v>0</v>
      </c>
      <c r="BI2561">
        <v>56</v>
      </c>
      <c r="BJ2561" s="2">
        <v>46132</v>
      </c>
      <c r="BK2561">
        <v>0</v>
      </c>
      <c r="BL2561" s="3" t="str">
        <f>VLOOKUP(O2561,DropDownList!$H$1:$I$7,2,FALSE)</f>
        <v>2023/24</v>
      </c>
      <c r="BM2561" s="3" t="str">
        <f t="shared" ref="BM2561:BM2624" si="40">IF(RIGHT(P2561,4)="VSUR","VSUR",IF(RIGHT(P2561,4)="CONF","CONF",P2561))</f>
        <v>VSUR</v>
      </c>
    </row>
    <row r="2562" spans="1:65" x14ac:dyDescent="0.2">
      <c r="A2562">
        <v>2026</v>
      </c>
      <c r="B2562">
        <v>4</v>
      </c>
      <c r="C2562" t="s">
        <v>231</v>
      </c>
      <c r="D2562" t="s">
        <v>245</v>
      </c>
      <c r="E2562" t="s">
        <v>48</v>
      </c>
      <c r="F2562">
        <v>9752</v>
      </c>
      <c r="G2562" t="s">
        <v>158</v>
      </c>
      <c r="H2562" t="s">
        <v>237</v>
      </c>
      <c r="I2562" t="s">
        <v>237</v>
      </c>
      <c r="J2562" s="1">
        <v>46113</v>
      </c>
      <c r="K2562" t="s">
        <v>440</v>
      </c>
      <c r="L2562">
        <v>1</v>
      </c>
      <c r="M2562" t="s">
        <v>441</v>
      </c>
      <c r="N2562" t="s">
        <v>442</v>
      </c>
      <c r="O2562" t="s">
        <v>156</v>
      </c>
      <c r="P2562" t="s">
        <v>148</v>
      </c>
      <c r="Q2562">
        <v>60</v>
      </c>
      <c r="R2562">
        <v>1</v>
      </c>
      <c r="S2562">
        <v>60</v>
      </c>
      <c r="T2562">
        <v>0</v>
      </c>
      <c r="U2562">
        <v>1</v>
      </c>
      <c r="V2562">
        <v>0</v>
      </c>
      <c r="W2562">
        <v>0</v>
      </c>
      <c r="X2562">
        <v>0</v>
      </c>
      <c r="Y2562">
        <v>0</v>
      </c>
      <c r="Z2562">
        <v>0</v>
      </c>
      <c r="AA2562">
        <v>0</v>
      </c>
      <c r="AB2562">
        <v>0</v>
      </c>
      <c r="AC2562">
        <v>0</v>
      </c>
      <c r="AD2562">
        <v>0</v>
      </c>
      <c r="AE2562">
        <v>0</v>
      </c>
      <c r="AF2562">
        <v>0</v>
      </c>
      <c r="AG2562">
        <v>0</v>
      </c>
      <c r="AH2562">
        <v>0</v>
      </c>
      <c r="AI2562">
        <v>1</v>
      </c>
      <c r="AJ2562">
        <v>0</v>
      </c>
      <c r="AK2562">
        <v>0</v>
      </c>
      <c r="AL2562">
        <v>0</v>
      </c>
      <c r="AM2562">
        <v>0</v>
      </c>
      <c r="AN2562">
        <v>0</v>
      </c>
      <c r="AO2562">
        <v>1</v>
      </c>
      <c r="AP2562">
        <v>11</v>
      </c>
      <c r="AQ2562">
        <v>1</v>
      </c>
      <c r="AR2562">
        <v>0</v>
      </c>
      <c r="AS2562">
        <v>1</v>
      </c>
      <c r="AT2562">
        <v>0</v>
      </c>
      <c r="AU2562">
        <v>0</v>
      </c>
      <c r="AV2562">
        <v>0</v>
      </c>
      <c r="AW2562">
        <v>0</v>
      </c>
      <c r="AX2562">
        <v>0</v>
      </c>
      <c r="AY2562">
        <v>1</v>
      </c>
      <c r="AZ2562">
        <v>3</v>
      </c>
      <c r="BA2562">
        <v>2</v>
      </c>
      <c r="BB2562">
        <v>0</v>
      </c>
      <c r="BC2562">
        <v>0</v>
      </c>
      <c r="BD2562">
        <v>0</v>
      </c>
      <c r="BE2562">
        <v>0</v>
      </c>
      <c r="BF2562">
        <v>1</v>
      </c>
      <c r="BG2562">
        <v>60</v>
      </c>
      <c r="BH2562">
        <v>0</v>
      </c>
      <c r="BI2562">
        <v>1</v>
      </c>
      <c r="BJ2562" s="2">
        <v>46132</v>
      </c>
      <c r="BK2562">
        <v>0</v>
      </c>
      <c r="BL2562" s="3" t="str">
        <f>VLOOKUP(O2562,DropDownList!$H$1:$I$7,2,FALSE)</f>
        <v>2023/24</v>
      </c>
      <c r="BM2562" s="3" t="str">
        <f t="shared" si="40"/>
        <v>PRAS</v>
      </c>
    </row>
    <row r="2563" spans="1:65" x14ac:dyDescent="0.2">
      <c r="A2563">
        <v>2026</v>
      </c>
      <c r="B2563">
        <v>4</v>
      </c>
      <c r="C2563" t="s">
        <v>231</v>
      </c>
      <c r="D2563" t="s">
        <v>245</v>
      </c>
      <c r="E2563" t="s">
        <v>48</v>
      </c>
      <c r="F2563">
        <v>9752</v>
      </c>
      <c r="G2563" t="s">
        <v>158</v>
      </c>
      <c r="H2563" t="s">
        <v>237</v>
      </c>
      <c r="I2563" t="s">
        <v>237</v>
      </c>
      <c r="J2563" s="1">
        <v>46113</v>
      </c>
      <c r="K2563" t="s">
        <v>440</v>
      </c>
      <c r="L2563">
        <v>1</v>
      </c>
      <c r="M2563" t="s">
        <v>441</v>
      </c>
      <c r="N2563" t="s">
        <v>442</v>
      </c>
      <c r="O2563" t="s">
        <v>155</v>
      </c>
      <c r="P2563" t="s">
        <v>159</v>
      </c>
      <c r="Q2563">
        <v>0</v>
      </c>
      <c r="R2563">
        <v>1</v>
      </c>
      <c r="S2563">
        <v>4120</v>
      </c>
      <c r="T2563">
        <v>0</v>
      </c>
      <c r="U2563">
        <v>0</v>
      </c>
      <c r="V2563">
        <v>0</v>
      </c>
      <c r="W2563">
        <v>0</v>
      </c>
      <c r="X2563">
        <v>0</v>
      </c>
      <c r="Y2563">
        <v>0</v>
      </c>
      <c r="Z2563">
        <v>0</v>
      </c>
      <c r="AA2563">
        <v>4120</v>
      </c>
      <c r="AB2563">
        <v>0</v>
      </c>
      <c r="AC2563">
        <v>0</v>
      </c>
      <c r="AD2563">
        <v>0</v>
      </c>
      <c r="AE2563">
        <v>0</v>
      </c>
      <c r="AF2563">
        <v>1</v>
      </c>
      <c r="AG2563">
        <v>0</v>
      </c>
      <c r="AH2563">
        <v>0</v>
      </c>
      <c r="AI2563">
        <v>0</v>
      </c>
      <c r="AJ2563">
        <v>0</v>
      </c>
      <c r="AK2563">
        <v>0</v>
      </c>
      <c r="AL2563">
        <v>0</v>
      </c>
      <c r="AM2563">
        <v>0</v>
      </c>
      <c r="AN2563">
        <v>0</v>
      </c>
      <c r="AO2563">
        <v>0</v>
      </c>
      <c r="AP2563">
        <v>0</v>
      </c>
      <c r="AQ2563">
        <v>0</v>
      </c>
      <c r="AR2563">
        <v>0</v>
      </c>
      <c r="AS2563">
        <v>0</v>
      </c>
      <c r="AT2563">
        <v>0</v>
      </c>
      <c r="AU2563">
        <v>0</v>
      </c>
      <c r="AV2563">
        <v>0</v>
      </c>
      <c r="AW2563">
        <v>0</v>
      </c>
      <c r="AX2563">
        <v>0</v>
      </c>
      <c r="AY2563">
        <v>0</v>
      </c>
      <c r="AZ2563">
        <v>0</v>
      </c>
      <c r="BA2563">
        <v>0</v>
      </c>
      <c r="BB2563">
        <v>0</v>
      </c>
      <c r="BC2563">
        <v>0</v>
      </c>
      <c r="BD2563">
        <v>0</v>
      </c>
      <c r="BE2563">
        <v>0</v>
      </c>
      <c r="BF2563">
        <v>0</v>
      </c>
      <c r="BG2563">
        <v>0</v>
      </c>
      <c r="BH2563">
        <v>0</v>
      </c>
      <c r="BI2563">
        <v>0</v>
      </c>
      <c r="BJ2563" s="2">
        <v>46132</v>
      </c>
      <c r="BK2563">
        <v>0</v>
      </c>
      <c r="BL2563" s="3" t="str">
        <f>VLOOKUP(O2563,DropDownList!$H$1:$I$7,2,FALSE)</f>
        <v>2022/23</v>
      </c>
      <c r="BM2563" s="3" t="str">
        <f t="shared" si="40"/>
        <v>CONF</v>
      </c>
    </row>
    <row r="2564" spans="1:65" x14ac:dyDescent="0.2">
      <c r="A2564">
        <v>2026</v>
      </c>
      <c r="B2564">
        <v>4</v>
      </c>
      <c r="C2564" t="s">
        <v>231</v>
      </c>
      <c r="D2564" t="s">
        <v>245</v>
      </c>
      <c r="E2564" t="s">
        <v>48</v>
      </c>
      <c r="F2564">
        <v>9752</v>
      </c>
      <c r="G2564" t="s">
        <v>158</v>
      </c>
      <c r="H2564" t="s">
        <v>237</v>
      </c>
      <c r="I2564" t="s">
        <v>237</v>
      </c>
      <c r="J2564" s="1">
        <v>46113</v>
      </c>
      <c r="K2564" t="s">
        <v>440</v>
      </c>
      <c r="L2564">
        <v>1</v>
      </c>
      <c r="M2564" t="s">
        <v>441</v>
      </c>
      <c r="N2564" t="s">
        <v>442</v>
      </c>
      <c r="O2564" t="s">
        <v>147</v>
      </c>
      <c r="P2564" t="s">
        <v>159</v>
      </c>
      <c r="Q2564">
        <v>0</v>
      </c>
      <c r="R2564">
        <v>4</v>
      </c>
      <c r="S2564">
        <v>11051.44</v>
      </c>
      <c r="T2564">
        <v>31.09</v>
      </c>
      <c r="U2564">
        <v>0</v>
      </c>
      <c r="V2564">
        <v>0</v>
      </c>
      <c r="W2564">
        <v>0</v>
      </c>
      <c r="X2564">
        <v>0</v>
      </c>
      <c r="Y2564">
        <v>0</v>
      </c>
      <c r="Z2564">
        <v>0</v>
      </c>
      <c r="AA2564">
        <v>11020.35</v>
      </c>
      <c r="AB2564">
        <v>0</v>
      </c>
      <c r="AC2564">
        <v>0</v>
      </c>
      <c r="AD2564">
        <v>0</v>
      </c>
      <c r="AE2564">
        <v>0</v>
      </c>
      <c r="AF2564">
        <v>3</v>
      </c>
      <c r="AG2564">
        <v>0</v>
      </c>
      <c r="AH2564">
        <v>0</v>
      </c>
      <c r="AI2564">
        <v>0</v>
      </c>
      <c r="AJ2564">
        <v>0</v>
      </c>
      <c r="AK2564">
        <v>0</v>
      </c>
      <c r="AL2564">
        <v>0</v>
      </c>
      <c r="AM2564">
        <v>0</v>
      </c>
      <c r="AN2564">
        <v>0</v>
      </c>
      <c r="AO2564">
        <v>1</v>
      </c>
      <c r="AP2564">
        <v>1</v>
      </c>
      <c r="AQ2564">
        <v>1</v>
      </c>
      <c r="AR2564">
        <v>0</v>
      </c>
      <c r="AS2564">
        <v>0</v>
      </c>
      <c r="AT2564">
        <v>0</v>
      </c>
      <c r="AU2564">
        <v>0</v>
      </c>
      <c r="AV2564">
        <v>0</v>
      </c>
      <c r="AW2564">
        <v>0</v>
      </c>
      <c r="AX2564">
        <v>0</v>
      </c>
      <c r="AY2564">
        <v>0</v>
      </c>
      <c r="AZ2564">
        <v>0</v>
      </c>
      <c r="BA2564">
        <v>0</v>
      </c>
      <c r="BB2564">
        <v>0</v>
      </c>
      <c r="BC2564">
        <v>0</v>
      </c>
      <c r="BD2564">
        <v>0</v>
      </c>
      <c r="BE2564">
        <v>0</v>
      </c>
      <c r="BF2564">
        <v>0</v>
      </c>
      <c r="BG2564">
        <v>0</v>
      </c>
      <c r="BH2564">
        <v>1</v>
      </c>
      <c r="BI2564">
        <v>0</v>
      </c>
      <c r="BJ2564" s="2">
        <v>46132</v>
      </c>
      <c r="BK2564">
        <v>0</v>
      </c>
      <c r="BL2564" s="3" t="str">
        <f>VLOOKUP(O2564,DropDownList!$H$1:$I$7,2,FALSE)</f>
        <v>2024/25</v>
      </c>
      <c r="BM2564" s="3" t="str">
        <f t="shared" si="40"/>
        <v>CONF</v>
      </c>
    </row>
    <row r="2565" spans="1:65" x14ac:dyDescent="0.2">
      <c r="A2565">
        <v>2026</v>
      </c>
      <c r="B2565">
        <v>4</v>
      </c>
      <c r="C2565" t="s">
        <v>231</v>
      </c>
      <c r="D2565" t="s">
        <v>246</v>
      </c>
      <c r="E2565" t="s">
        <v>49</v>
      </c>
      <c r="F2565">
        <v>9287</v>
      </c>
      <c r="G2565" t="s">
        <v>141</v>
      </c>
      <c r="H2565" t="s">
        <v>240</v>
      </c>
      <c r="I2565" t="s">
        <v>240</v>
      </c>
      <c r="J2565" s="1">
        <v>46113</v>
      </c>
      <c r="K2565" t="s">
        <v>440</v>
      </c>
      <c r="L2565">
        <v>1</v>
      </c>
      <c r="M2565" t="s">
        <v>441</v>
      </c>
      <c r="N2565" t="s">
        <v>442</v>
      </c>
      <c r="O2565" t="s">
        <v>147</v>
      </c>
      <c r="P2565" t="s">
        <v>146</v>
      </c>
      <c r="Q2565">
        <v>1480.76</v>
      </c>
      <c r="R2565">
        <v>444</v>
      </c>
      <c r="S2565">
        <v>6360</v>
      </c>
      <c r="T2565">
        <v>190</v>
      </c>
      <c r="U2565">
        <v>195</v>
      </c>
      <c r="V2565">
        <v>42</v>
      </c>
      <c r="W2565">
        <v>629.24</v>
      </c>
      <c r="X2565">
        <v>629.24</v>
      </c>
      <c r="Y2565">
        <v>0</v>
      </c>
      <c r="Z2565">
        <v>0</v>
      </c>
      <c r="AA2565">
        <v>4689.24</v>
      </c>
      <c r="AB2565">
        <v>0</v>
      </c>
      <c r="AC2565">
        <v>0</v>
      </c>
      <c r="AD2565">
        <v>41</v>
      </c>
      <c r="AE2565">
        <v>1</v>
      </c>
      <c r="AF2565">
        <v>326</v>
      </c>
      <c r="AG2565">
        <v>4</v>
      </c>
      <c r="AH2565">
        <v>14</v>
      </c>
      <c r="AI2565">
        <v>100</v>
      </c>
      <c r="AJ2565">
        <v>0</v>
      </c>
      <c r="AK2565">
        <v>0</v>
      </c>
      <c r="AL2565">
        <v>0</v>
      </c>
      <c r="AM2565">
        <v>0</v>
      </c>
      <c r="AN2565">
        <v>0</v>
      </c>
      <c r="AO2565">
        <v>345</v>
      </c>
      <c r="AP2565">
        <v>1452</v>
      </c>
      <c r="AQ2565">
        <v>337</v>
      </c>
      <c r="AR2565">
        <v>0</v>
      </c>
      <c r="AS2565">
        <v>236</v>
      </c>
      <c r="AT2565">
        <v>27</v>
      </c>
      <c r="AU2565">
        <v>14</v>
      </c>
      <c r="AV2565">
        <v>6</v>
      </c>
      <c r="AW2565">
        <v>12</v>
      </c>
      <c r="AX2565">
        <v>0</v>
      </c>
      <c r="AY2565">
        <v>219</v>
      </c>
      <c r="AZ2565">
        <v>321</v>
      </c>
      <c r="BA2565">
        <v>151</v>
      </c>
      <c r="BB2565">
        <v>24</v>
      </c>
      <c r="BC2565">
        <v>10</v>
      </c>
      <c r="BD2565">
        <v>3</v>
      </c>
      <c r="BE2565">
        <v>0</v>
      </c>
      <c r="BF2565">
        <v>432</v>
      </c>
      <c r="BG2565">
        <v>1430</v>
      </c>
      <c r="BH2565">
        <v>0</v>
      </c>
      <c r="BI2565">
        <v>191</v>
      </c>
      <c r="BJ2565" s="2">
        <v>46132</v>
      </c>
      <c r="BK2565">
        <v>0</v>
      </c>
      <c r="BL2565" s="3" t="str">
        <f>VLOOKUP(O2565,DropDownList!$H$1:$I$7,2,FALSE)</f>
        <v>2024/25</v>
      </c>
      <c r="BM2565" s="3" t="str">
        <f t="shared" si="40"/>
        <v>VSUR</v>
      </c>
    </row>
    <row r="2566" spans="1:65" x14ac:dyDescent="0.2">
      <c r="A2566">
        <v>2026</v>
      </c>
      <c r="B2566">
        <v>4</v>
      </c>
      <c r="C2566" t="s">
        <v>231</v>
      </c>
      <c r="D2566" t="s">
        <v>246</v>
      </c>
      <c r="E2566" t="s">
        <v>49</v>
      </c>
      <c r="F2566">
        <v>9287</v>
      </c>
      <c r="G2566" t="s">
        <v>141</v>
      </c>
      <c r="H2566" t="s">
        <v>240</v>
      </c>
      <c r="I2566" t="s">
        <v>240</v>
      </c>
      <c r="J2566" s="1">
        <v>46113</v>
      </c>
      <c r="K2566" t="s">
        <v>440</v>
      </c>
      <c r="L2566">
        <v>1</v>
      </c>
      <c r="M2566" t="s">
        <v>441</v>
      </c>
      <c r="N2566" t="s">
        <v>442</v>
      </c>
      <c r="O2566" t="s">
        <v>155</v>
      </c>
      <c r="P2566" t="s">
        <v>152</v>
      </c>
      <c r="Q2566">
        <v>0</v>
      </c>
      <c r="R2566">
        <v>24</v>
      </c>
      <c r="S2566">
        <v>960</v>
      </c>
      <c r="T2566">
        <v>560</v>
      </c>
      <c r="U2566">
        <v>0</v>
      </c>
      <c r="V2566">
        <v>0</v>
      </c>
      <c r="W2566">
        <v>0</v>
      </c>
      <c r="X2566">
        <v>0</v>
      </c>
      <c r="Y2566">
        <v>0</v>
      </c>
      <c r="Z2566">
        <v>0</v>
      </c>
      <c r="AA2566">
        <v>400</v>
      </c>
      <c r="AB2566">
        <v>0</v>
      </c>
      <c r="AC2566">
        <v>400</v>
      </c>
      <c r="AD2566">
        <v>0</v>
      </c>
      <c r="AE2566">
        <v>0</v>
      </c>
      <c r="AF2566">
        <v>10</v>
      </c>
      <c r="AG2566">
        <v>0</v>
      </c>
      <c r="AH2566">
        <v>14</v>
      </c>
      <c r="AI2566">
        <v>0</v>
      </c>
      <c r="AJ2566">
        <v>0</v>
      </c>
      <c r="AK2566">
        <v>0</v>
      </c>
      <c r="AL2566">
        <v>0</v>
      </c>
      <c r="AM2566">
        <v>0</v>
      </c>
      <c r="AN2566">
        <v>0</v>
      </c>
      <c r="AO2566">
        <v>0</v>
      </c>
      <c r="AP2566">
        <v>0</v>
      </c>
      <c r="AQ2566">
        <v>0</v>
      </c>
      <c r="AR2566">
        <v>0</v>
      </c>
      <c r="AS2566">
        <v>0</v>
      </c>
      <c r="AT2566">
        <v>0</v>
      </c>
      <c r="AU2566">
        <v>0</v>
      </c>
      <c r="AV2566">
        <v>0</v>
      </c>
      <c r="AW2566">
        <v>0</v>
      </c>
      <c r="AX2566">
        <v>0</v>
      </c>
      <c r="AY2566">
        <v>0</v>
      </c>
      <c r="AZ2566">
        <v>0</v>
      </c>
      <c r="BA2566">
        <v>0</v>
      </c>
      <c r="BB2566">
        <v>0</v>
      </c>
      <c r="BC2566">
        <v>0</v>
      </c>
      <c r="BD2566">
        <v>0</v>
      </c>
      <c r="BE2566">
        <v>0</v>
      </c>
      <c r="BF2566">
        <v>0</v>
      </c>
      <c r="BG2566">
        <v>0</v>
      </c>
      <c r="BH2566">
        <v>0</v>
      </c>
      <c r="BI2566">
        <v>0</v>
      </c>
      <c r="BJ2566" s="2">
        <v>46132</v>
      </c>
      <c r="BK2566">
        <v>0</v>
      </c>
      <c r="BL2566" s="3" t="str">
        <f>VLOOKUP(O2566,DropDownList!$H$1:$I$7,2,FALSE)</f>
        <v>2022/23</v>
      </c>
      <c r="BM2566" s="3" t="str">
        <f t="shared" si="40"/>
        <v>PCOA</v>
      </c>
    </row>
    <row r="2567" spans="1:65" x14ac:dyDescent="0.2">
      <c r="A2567">
        <v>2026</v>
      </c>
      <c r="B2567">
        <v>4</v>
      </c>
      <c r="C2567" t="s">
        <v>231</v>
      </c>
      <c r="D2567" t="s">
        <v>246</v>
      </c>
      <c r="E2567" t="s">
        <v>49</v>
      </c>
      <c r="F2567">
        <v>9287</v>
      </c>
      <c r="G2567" t="s">
        <v>141</v>
      </c>
      <c r="H2567" t="s">
        <v>240</v>
      </c>
      <c r="I2567" t="s">
        <v>240</v>
      </c>
      <c r="J2567" s="1">
        <v>46113</v>
      </c>
      <c r="K2567" t="s">
        <v>440</v>
      </c>
      <c r="L2567">
        <v>1</v>
      </c>
      <c r="M2567" t="s">
        <v>441</v>
      </c>
      <c r="N2567" t="s">
        <v>442</v>
      </c>
      <c r="O2567" t="s">
        <v>155</v>
      </c>
      <c r="P2567" t="s">
        <v>153</v>
      </c>
      <c r="Q2567">
        <v>45</v>
      </c>
      <c r="R2567">
        <v>4</v>
      </c>
      <c r="S2567">
        <v>285</v>
      </c>
      <c r="T2567">
        <v>45</v>
      </c>
      <c r="U2567">
        <v>1</v>
      </c>
      <c r="V2567">
        <v>0</v>
      </c>
      <c r="W2567">
        <v>0</v>
      </c>
      <c r="X2567">
        <v>0</v>
      </c>
      <c r="Y2567">
        <v>0</v>
      </c>
      <c r="Z2567">
        <v>0</v>
      </c>
      <c r="AA2567">
        <v>195</v>
      </c>
      <c r="AB2567">
        <v>0</v>
      </c>
      <c r="AC2567">
        <v>195</v>
      </c>
      <c r="AD2567">
        <v>0</v>
      </c>
      <c r="AE2567">
        <v>0</v>
      </c>
      <c r="AF2567">
        <v>2</v>
      </c>
      <c r="AG2567">
        <v>0</v>
      </c>
      <c r="AH2567">
        <v>1</v>
      </c>
      <c r="AI2567">
        <v>1</v>
      </c>
      <c r="AJ2567">
        <v>0</v>
      </c>
      <c r="AK2567">
        <v>0</v>
      </c>
      <c r="AL2567">
        <v>0</v>
      </c>
      <c r="AM2567">
        <v>0</v>
      </c>
      <c r="AN2567">
        <v>0</v>
      </c>
      <c r="AO2567">
        <v>2</v>
      </c>
      <c r="AP2567">
        <v>12</v>
      </c>
      <c r="AQ2567">
        <v>3</v>
      </c>
      <c r="AR2567">
        <v>0</v>
      </c>
      <c r="AS2567">
        <v>2</v>
      </c>
      <c r="AT2567">
        <v>1</v>
      </c>
      <c r="AU2567">
        <v>0</v>
      </c>
      <c r="AV2567">
        <v>0</v>
      </c>
      <c r="AW2567">
        <v>0</v>
      </c>
      <c r="AX2567">
        <v>0</v>
      </c>
      <c r="AY2567">
        <v>1</v>
      </c>
      <c r="AZ2567">
        <v>3</v>
      </c>
      <c r="BA2567">
        <v>2</v>
      </c>
      <c r="BB2567">
        <v>0</v>
      </c>
      <c r="BC2567">
        <v>0</v>
      </c>
      <c r="BD2567">
        <v>0</v>
      </c>
      <c r="BE2567">
        <v>0</v>
      </c>
      <c r="BF2567">
        <v>2</v>
      </c>
      <c r="BG2567">
        <v>45</v>
      </c>
      <c r="BH2567">
        <v>0</v>
      </c>
      <c r="BI2567">
        <v>1</v>
      </c>
      <c r="BJ2567" s="2">
        <v>46132</v>
      </c>
      <c r="BK2567">
        <v>0</v>
      </c>
      <c r="BL2567" s="3" t="str">
        <f>VLOOKUP(O2567,DropDownList!$H$1:$I$7,2,FALSE)</f>
        <v>2022/23</v>
      </c>
      <c r="BM2567" s="3" t="str">
        <f t="shared" si="40"/>
        <v>PREG</v>
      </c>
    </row>
    <row r="2568" spans="1:65" x14ac:dyDescent="0.2">
      <c r="A2568">
        <v>2026</v>
      </c>
      <c r="B2568">
        <v>4</v>
      </c>
      <c r="C2568" t="s">
        <v>231</v>
      </c>
      <c r="D2568" t="s">
        <v>246</v>
      </c>
      <c r="E2568" t="s">
        <v>49</v>
      </c>
      <c r="F2568">
        <v>9287</v>
      </c>
      <c r="G2568" t="s">
        <v>141</v>
      </c>
      <c r="H2568" t="s">
        <v>240</v>
      </c>
      <c r="I2568" t="s">
        <v>240</v>
      </c>
      <c r="J2568" s="1">
        <v>46113</v>
      </c>
      <c r="K2568" t="s">
        <v>440</v>
      </c>
      <c r="L2568">
        <v>1</v>
      </c>
      <c r="M2568" t="s">
        <v>441</v>
      </c>
      <c r="N2568" t="s">
        <v>442</v>
      </c>
      <c r="O2568" t="s">
        <v>155</v>
      </c>
      <c r="P2568" t="s">
        <v>148</v>
      </c>
      <c r="Q2568">
        <v>154.65</v>
      </c>
      <c r="R2568">
        <v>14</v>
      </c>
      <c r="S2568">
        <v>840</v>
      </c>
      <c r="T2568">
        <v>60</v>
      </c>
      <c r="U2568">
        <v>3</v>
      </c>
      <c r="V2568">
        <v>2</v>
      </c>
      <c r="W2568">
        <v>120</v>
      </c>
      <c r="X2568">
        <v>120</v>
      </c>
      <c r="Y2568">
        <v>0</v>
      </c>
      <c r="Z2568">
        <v>0</v>
      </c>
      <c r="AA2568">
        <v>625.35</v>
      </c>
      <c r="AB2568">
        <v>0</v>
      </c>
      <c r="AC2568">
        <v>625.35</v>
      </c>
      <c r="AD2568">
        <v>2</v>
      </c>
      <c r="AE2568">
        <v>0</v>
      </c>
      <c r="AF2568">
        <v>10</v>
      </c>
      <c r="AG2568">
        <v>1</v>
      </c>
      <c r="AH2568">
        <v>1</v>
      </c>
      <c r="AI2568">
        <v>2</v>
      </c>
      <c r="AJ2568">
        <v>0</v>
      </c>
      <c r="AK2568">
        <v>0</v>
      </c>
      <c r="AL2568">
        <v>0</v>
      </c>
      <c r="AM2568">
        <v>0</v>
      </c>
      <c r="AN2568">
        <v>0</v>
      </c>
      <c r="AO2568">
        <v>10</v>
      </c>
      <c r="AP2568">
        <v>64</v>
      </c>
      <c r="AQ2568">
        <v>12</v>
      </c>
      <c r="AR2568">
        <v>0</v>
      </c>
      <c r="AS2568">
        <v>12</v>
      </c>
      <c r="AT2568">
        <v>5</v>
      </c>
      <c r="AU2568">
        <v>0</v>
      </c>
      <c r="AV2568">
        <v>0</v>
      </c>
      <c r="AW2568">
        <v>0</v>
      </c>
      <c r="AX2568">
        <v>0</v>
      </c>
      <c r="AY2568">
        <v>8</v>
      </c>
      <c r="AZ2568">
        <v>16</v>
      </c>
      <c r="BA2568">
        <v>10</v>
      </c>
      <c r="BB2568">
        <v>0</v>
      </c>
      <c r="BC2568">
        <v>0</v>
      </c>
      <c r="BD2568">
        <v>0</v>
      </c>
      <c r="BE2568">
        <v>0</v>
      </c>
      <c r="BF2568">
        <v>11</v>
      </c>
      <c r="BG2568">
        <v>120</v>
      </c>
      <c r="BH2568">
        <v>0</v>
      </c>
      <c r="BI2568">
        <v>3</v>
      </c>
      <c r="BJ2568" s="2">
        <v>46132</v>
      </c>
      <c r="BK2568">
        <v>0</v>
      </c>
      <c r="BL2568" s="3" t="str">
        <f>VLOOKUP(O2568,DropDownList!$H$1:$I$7,2,FALSE)</f>
        <v>2022/23</v>
      </c>
      <c r="BM2568" s="3" t="str">
        <f t="shared" si="40"/>
        <v>PRAS</v>
      </c>
    </row>
    <row r="2569" spans="1:65" x14ac:dyDescent="0.2">
      <c r="A2569">
        <v>2026</v>
      </c>
      <c r="B2569">
        <v>4</v>
      </c>
      <c r="C2569" t="s">
        <v>231</v>
      </c>
      <c r="D2569" t="s">
        <v>246</v>
      </c>
      <c r="E2569" t="s">
        <v>49</v>
      </c>
      <c r="F2569">
        <v>9287</v>
      </c>
      <c r="G2569" t="s">
        <v>141</v>
      </c>
      <c r="H2569" t="s">
        <v>240</v>
      </c>
      <c r="I2569" t="s">
        <v>240</v>
      </c>
      <c r="J2569" s="1">
        <v>46113</v>
      </c>
      <c r="K2569" t="s">
        <v>440</v>
      </c>
      <c r="L2569">
        <v>1</v>
      </c>
      <c r="M2569" t="s">
        <v>441</v>
      </c>
      <c r="N2569" t="s">
        <v>442</v>
      </c>
      <c r="O2569" t="s">
        <v>155</v>
      </c>
      <c r="P2569" t="s">
        <v>146</v>
      </c>
      <c r="Q2569">
        <v>592.98</v>
      </c>
      <c r="R2569">
        <v>477</v>
      </c>
      <c r="S2569">
        <v>7300</v>
      </c>
      <c r="T2569">
        <v>190</v>
      </c>
      <c r="U2569">
        <v>95</v>
      </c>
      <c r="V2569">
        <v>21</v>
      </c>
      <c r="W2569">
        <v>270</v>
      </c>
      <c r="X2569">
        <v>270</v>
      </c>
      <c r="Y2569">
        <v>0</v>
      </c>
      <c r="Z2569">
        <v>0</v>
      </c>
      <c r="AA2569">
        <v>6517.02</v>
      </c>
      <c r="AB2569">
        <v>0</v>
      </c>
      <c r="AC2569">
        <v>0</v>
      </c>
      <c r="AD2569">
        <v>21</v>
      </c>
      <c r="AE2569">
        <v>0</v>
      </c>
      <c r="AF2569">
        <v>420</v>
      </c>
      <c r="AG2569">
        <v>3</v>
      </c>
      <c r="AH2569">
        <v>13</v>
      </c>
      <c r="AI2569">
        <v>41</v>
      </c>
      <c r="AJ2569">
        <v>0</v>
      </c>
      <c r="AK2569">
        <v>0</v>
      </c>
      <c r="AL2569">
        <v>0</v>
      </c>
      <c r="AM2569">
        <v>0</v>
      </c>
      <c r="AN2569">
        <v>0</v>
      </c>
      <c r="AO2569">
        <v>338</v>
      </c>
      <c r="AP2569">
        <v>1702</v>
      </c>
      <c r="AQ2569">
        <v>345</v>
      </c>
      <c r="AR2569">
        <v>0</v>
      </c>
      <c r="AS2569">
        <v>282</v>
      </c>
      <c r="AT2569">
        <v>59</v>
      </c>
      <c r="AU2569">
        <v>36</v>
      </c>
      <c r="AV2569">
        <v>15</v>
      </c>
      <c r="AW2569">
        <v>9</v>
      </c>
      <c r="AX2569">
        <v>0</v>
      </c>
      <c r="AY2569">
        <v>202</v>
      </c>
      <c r="AZ2569">
        <v>346</v>
      </c>
      <c r="BA2569">
        <v>232</v>
      </c>
      <c r="BB2569">
        <v>40</v>
      </c>
      <c r="BC2569">
        <v>30</v>
      </c>
      <c r="BD2569">
        <v>3</v>
      </c>
      <c r="BE2569">
        <v>0</v>
      </c>
      <c r="BF2569">
        <v>467</v>
      </c>
      <c r="BG2569">
        <v>580</v>
      </c>
      <c r="BH2569">
        <v>0</v>
      </c>
      <c r="BI2569">
        <v>93</v>
      </c>
      <c r="BJ2569" s="2">
        <v>46132</v>
      </c>
      <c r="BK2569">
        <v>0</v>
      </c>
      <c r="BL2569" s="3" t="str">
        <f>VLOOKUP(O2569,DropDownList!$H$1:$I$7,2,FALSE)</f>
        <v>2022/23</v>
      </c>
      <c r="BM2569" s="3" t="str">
        <f t="shared" si="40"/>
        <v>VSUR</v>
      </c>
    </row>
    <row r="2570" spans="1:65" x14ac:dyDescent="0.2">
      <c r="A2570">
        <v>2026</v>
      </c>
      <c r="B2570">
        <v>4</v>
      </c>
      <c r="C2570" t="s">
        <v>231</v>
      </c>
      <c r="D2570" t="s">
        <v>246</v>
      </c>
      <c r="E2570" t="s">
        <v>49</v>
      </c>
      <c r="F2570">
        <v>9287</v>
      </c>
      <c r="G2570" t="s">
        <v>141</v>
      </c>
      <c r="H2570" t="s">
        <v>240</v>
      </c>
      <c r="I2570" t="s">
        <v>240</v>
      </c>
      <c r="J2570" s="1">
        <v>46113</v>
      </c>
      <c r="K2570" t="s">
        <v>440</v>
      </c>
      <c r="L2570">
        <v>1</v>
      </c>
      <c r="M2570" t="s">
        <v>441</v>
      </c>
      <c r="N2570" t="s">
        <v>442</v>
      </c>
      <c r="O2570" t="s">
        <v>156</v>
      </c>
      <c r="P2570" t="s">
        <v>148</v>
      </c>
      <c r="Q2570">
        <v>180</v>
      </c>
      <c r="R2570">
        <v>22</v>
      </c>
      <c r="S2570">
        <v>1320</v>
      </c>
      <c r="T2570">
        <v>150.33000000000001</v>
      </c>
      <c r="U2570">
        <v>3</v>
      </c>
      <c r="V2570">
        <v>2</v>
      </c>
      <c r="W2570">
        <v>120</v>
      </c>
      <c r="X2570">
        <v>120</v>
      </c>
      <c r="Y2570">
        <v>0</v>
      </c>
      <c r="Z2570">
        <v>0</v>
      </c>
      <c r="AA2570">
        <v>989.67</v>
      </c>
      <c r="AB2570">
        <v>0</v>
      </c>
      <c r="AC2570">
        <v>989.67</v>
      </c>
      <c r="AD2570">
        <v>2</v>
      </c>
      <c r="AE2570">
        <v>0</v>
      </c>
      <c r="AF2570">
        <v>16</v>
      </c>
      <c r="AG2570">
        <v>0</v>
      </c>
      <c r="AH2570">
        <v>1</v>
      </c>
      <c r="AI2570">
        <v>3</v>
      </c>
      <c r="AJ2570">
        <v>0</v>
      </c>
      <c r="AK2570">
        <v>0</v>
      </c>
      <c r="AL2570">
        <v>0</v>
      </c>
      <c r="AM2570">
        <v>0</v>
      </c>
      <c r="AN2570">
        <v>0</v>
      </c>
      <c r="AO2570">
        <v>17</v>
      </c>
      <c r="AP2570">
        <v>57</v>
      </c>
      <c r="AQ2570">
        <v>17</v>
      </c>
      <c r="AR2570">
        <v>1</v>
      </c>
      <c r="AS2570">
        <v>6</v>
      </c>
      <c r="AT2570">
        <v>0</v>
      </c>
      <c r="AU2570">
        <v>0</v>
      </c>
      <c r="AV2570">
        <v>0</v>
      </c>
      <c r="AW2570">
        <v>0</v>
      </c>
      <c r="AX2570">
        <v>0</v>
      </c>
      <c r="AY2570">
        <v>12</v>
      </c>
      <c r="AZ2570">
        <v>14</v>
      </c>
      <c r="BA2570">
        <v>5</v>
      </c>
      <c r="BB2570">
        <v>1</v>
      </c>
      <c r="BC2570">
        <v>0</v>
      </c>
      <c r="BD2570">
        <v>0</v>
      </c>
      <c r="BE2570">
        <v>0</v>
      </c>
      <c r="BF2570">
        <v>17</v>
      </c>
      <c r="BG2570">
        <v>180</v>
      </c>
      <c r="BH2570">
        <v>2</v>
      </c>
      <c r="BI2570">
        <v>3</v>
      </c>
      <c r="BJ2570" s="2">
        <v>46132</v>
      </c>
      <c r="BK2570">
        <v>0</v>
      </c>
      <c r="BL2570" s="3" t="str">
        <f>VLOOKUP(O2570,DropDownList!$H$1:$I$7,2,FALSE)</f>
        <v>2023/24</v>
      </c>
      <c r="BM2570" s="3" t="str">
        <f t="shared" si="40"/>
        <v>PRAS</v>
      </c>
    </row>
    <row r="2571" spans="1:65" x14ac:dyDescent="0.2">
      <c r="A2571">
        <v>2026</v>
      </c>
      <c r="B2571">
        <v>4</v>
      </c>
      <c r="C2571" t="s">
        <v>231</v>
      </c>
      <c r="D2571" t="s">
        <v>246</v>
      </c>
      <c r="E2571" t="s">
        <v>49</v>
      </c>
      <c r="F2571">
        <v>9287</v>
      </c>
      <c r="G2571" t="s">
        <v>141</v>
      </c>
      <c r="H2571" t="s">
        <v>240</v>
      </c>
      <c r="I2571" t="s">
        <v>240</v>
      </c>
      <c r="J2571" s="1">
        <v>46113</v>
      </c>
      <c r="K2571" t="s">
        <v>440</v>
      </c>
      <c r="L2571">
        <v>1</v>
      </c>
      <c r="M2571" t="s">
        <v>441</v>
      </c>
      <c r="N2571" t="s">
        <v>442</v>
      </c>
      <c r="O2571" t="s">
        <v>156</v>
      </c>
      <c r="P2571" t="s">
        <v>152</v>
      </c>
      <c r="Q2571">
        <v>0</v>
      </c>
      <c r="R2571">
        <v>40</v>
      </c>
      <c r="S2571">
        <v>1600</v>
      </c>
      <c r="T2571">
        <v>880</v>
      </c>
      <c r="U2571">
        <v>0</v>
      </c>
      <c r="V2571">
        <v>0</v>
      </c>
      <c r="W2571">
        <v>0</v>
      </c>
      <c r="X2571">
        <v>0</v>
      </c>
      <c r="Y2571">
        <v>0</v>
      </c>
      <c r="Z2571">
        <v>0</v>
      </c>
      <c r="AA2571">
        <v>720</v>
      </c>
      <c r="AB2571">
        <v>0</v>
      </c>
      <c r="AC2571">
        <v>720</v>
      </c>
      <c r="AD2571">
        <v>0</v>
      </c>
      <c r="AE2571">
        <v>0</v>
      </c>
      <c r="AF2571">
        <v>18</v>
      </c>
      <c r="AG2571">
        <v>0</v>
      </c>
      <c r="AH2571">
        <v>22</v>
      </c>
      <c r="AI2571">
        <v>0</v>
      </c>
      <c r="AJ2571">
        <v>0</v>
      </c>
      <c r="AK2571">
        <v>0</v>
      </c>
      <c r="AL2571">
        <v>0</v>
      </c>
      <c r="AM2571">
        <v>0</v>
      </c>
      <c r="AN2571">
        <v>0</v>
      </c>
      <c r="AO2571">
        <v>0</v>
      </c>
      <c r="AP2571">
        <v>0</v>
      </c>
      <c r="AQ2571">
        <v>0</v>
      </c>
      <c r="AR2571">
        <v>0</v>
      </c>
      <c r="AS2571">
        <v>0</v>
      </c>
      <c r="AT2571">
        <v>0</v>
      </c>
      <c r="AU2571">
        <v>0</v>
      </c>
      <c r="AV2571">
        <v>0</v>
      </c>
      <c r="AW2571">
        <v>0</v>
      </c>
      <c r="AX2571">
        <v>0</v>
      </c>
      <c r="AY2571">
        <v>0</v>
      </c>
      <c r="AZ2571">
        <v>0</v>
      </c>
      <c r="BA2571">
        <v>0</v>
      </c>
      <c r="BB2571">
        <v>0</v>
      </c>
      <c r="BC2571">
        <v>0</v>
      </c>
      <c r="BD2571">
        <v>0</v>
      </c>
      <c r="BE2571">
        <v>0</v>
      </c>
      <c r="BF2571">
        <v>0</v>
      </c>
      <c r="BG2571">
        <v>0</v>
      </c>
      <c r="BH2571">
        <v>0</v>
      </c>
      <c r="BI2571">
        <v>0</v>
      </c>
      <c r="BJ2571" s="2">
        <v>46132</v>
      </c>
      <c r="BK2571">
        <v>0</v>
      </c>
      <c r="BL2571" s="3" t="str">
        <f>VLOOKUP(O2571,DropDownList!$H$1:$I$7,2,FALSE)</f>
        <v>2023/24</v>
      </c>
      <c r="BM2571" s="3" t="str">
        <f t="shared" si="40"/>
        <v>PCOA</v>
      </c>
    </row>
    <row r="2572" spans="1:65" x14ac:dyDescent="0.2">
      <c r="A2572">
        <v>2026</v>
      </c>
      <c r="B2572">
        <v>4</v>
      </c>
      <c r="C2572" t="s">
        <v>231</v>
      </c>
      <c r="D2572" t="s">
        <v>246</v>
      </c>
      <c r="E2572" t="s">
        <v>49</v>
      </c>
      <c r="F2572">
        <v>9287</v>
      </c>
      <c r="G2572" t="s">
        <v>141</v>
      </c>
      <c r="H2572" t="s">
        <v>240</v>
      </c>
      <c r="I2572" t="s">
        <v>240</v>
      </c>
      <c r="J2572" s="1">
        <v>46113</v>
      </c>
      <c r="K2572" t="s">
        <v>440</v>
      </c>
      <c r="L2572">
        <v>1</v>
      </c>
      <c r="M2572" t="s">
        <v>441</v>
      </c>
      <c r="N2572" t="s">
        <v>442</v>
      </c>
      <c r="O2572" t="s">
        <v>156</v>
      </c>
      <c r="P2572" t="s">
        <v>153</v>
      </c>
      <c r="Q2572">
        <v>0</v>
      </c>
      <c r="R2572">
        <v>4</v>
      </c>
      <c r="S2572">
        <v>585</v>
      </c>
      <c r="T2572">
        <v>45</v>
      </c>
      <c r="U2572">
        <v>0</v>
      </c>
      <c r="V2572">
        <v>0</v>
      </c>
      <c r="W2572">
        <v>0</v>
      </c>
      <c r="X2572">
        <v>0</v>
      </c>
      <c r="Y2572">
        <v>0</v>
      </c>
      <c r="Z2572">
        <v>0</v>
      </c>
      <c r="AA2572">
        <v>540</v>
      </c>
      <c r="AB2572">
        <v>0</v>
      </c>
      <c r="AC2572">
        <v>540</v>
      </c>
      <c r="AD2572">
        <v>0</v>
      </c>
      <c r="AE2572">
        <v>0</v>
      </c>
      <c r="AF2572">
        <v>3</v>
      </c>
      <c r="AG2572">
        <v>0</v>
      </c>
      <c r="AH2572">
        <v>1</v>
      </c>
      <c r="AI2572">
        <v>0</v>
      </c>
      <c r="AJ2572">
        <v>0</v>
      </c>
      <c r="AK2572">
        <v>0</v>
      </c>
      <c r="AL2572">
        <v>0</v>
      </c>
      <c r="AM2572">
        <v>0</v>
      </c>
      <c r="AN2572">
        <v>0</v>
      </c>
      <c r="AO2572">
        <v>3</v>
      </c>
      <c r="AP2572">
        <v>17</v>
      </c>
      <c r="AQ2572">
        <v>3</v>
      </c>
      <c r="AR2572">
        <v>0</v>
      </c>
      <c r="AS2572">
        <v>7</v>
      </c>
      <c r="AT2572">
        <v>0</v>
      </c>
      <c r="AU2572">
        <v>2</v>
      </c>
      <c r="AV2572">
        <v>1</v>
      </c>
      <c r="AW2572">
        <v>0</v>
      </c>
      <c r="AX2572">
        <v>0</v>
      </c>
      <c r="AY2572">
        <v>1</v>
      </c>
      <c r="AZ2572">
        <v>2</v>
      </c>
      <c r="BA2572">
        <v>1</v>
      </c>
      <c r="BB2572">
        <v>0</v>
      </c>
      <c r="BC2572">
        <v>0</v>
      </c>
      <c r="BD2572">
        <v>0</v>
      </c>
      <c r="BE2572">
        <v>0</v>
      </c>
      <c r="BF2572">
        <v>3</v>
      </c>
      <c r="BG2572">
        <v>0</v>
      </c>
      <c r="BH2572">
        <v>0</v>
      </c>
      <c r="BI2572">
        <v>0</v>
      </c>
      <c r="BJ2572" s="2">
        <v>46132</v>
      </c>
      <c r="BK2572">
        <v>0</v>
      </c>
      <c r="BL2572" s="3" t="str">
        <f>VLOOKUP(O2572,DropDownList!$H$1:$I$7,2,FALSE)</f>
        <v>2023/24</v>
      </c>
      <c r="BM2572" s="3" t="str">
        <f t="shared" si="40"/>
        <v>PREG</v>
      </c>
    </row>
    <row r="2573" spans="1:65" x14ac:dyDescent="0.2">
      <c r="A2573">
        <v>2026</v>
      </c>
      <c r="B2573">
        <v>4</v>
      </c>
      <c r="C2573" t="s">
        <v>231</v>
      </c>
      <c r="D2573" t="s">
        <v>246</v>
      </c>
      <c r="E2573" t="s">
        <v>49</v>
      </c>
      <c r="F2573">
        <v>9287</v>
      </c>
      <c r="G2573" t="s">
        <v>141</v>
      </c>
      <c r="H2573" t="s">
        <v>240</v>
      </c>
      <c r="I2573" t="s">
        <v>240</v>
      </c>
      <c r="J2573" s="1">
        <v>46113</v>
      </c>
      <c r="K2573" t="s">
        <v>440</v>
      </c>
      <c r="L2573">
        <v>1</v>
      </c>
      <c r="M2573" t="s">
        <v>441</v>
      </c>
      <c r="N2573" t="s">
        <v>442</v>
      </c>
      <c r="O2573" t="s">
        <v>156</v>
      </c>
      <c r="P2573" t="s">
        <v>146</v>
      </c>
      <c r="Q2573">
        <v>680</v>
      </c>
      <c r="R2573">
        <v>285</v>
      </c>
      <c r="S2573">
        <v>4590</v>
      </c>
      <c r="T2573">
        <v>181.37</v>
      </c>
      <c r="U2573">
        <v>84</v>
      </c>
      <c r="V2573">
        <v>15</v>
      </c>
      <c r="W2573">
        <v>300</v>
      </c>
      <c r="X2573">
        <v>300</v>
      </c>
      <c r="Y2573">
        <v>0</v>
      </c>
      <c r="Z2573">
        <v>0</v>
      </c>
      <c r="AA2573">
        <v>3728.63</v>
      </c>
      <c r="AB2573">
        <v>0</v>
      </c>
      <c r="AC2573">
        <v>0</v>
      </c>
      <c r="AD2573">
        <v>14</v>
      </c>
      <c r="AE2573">
        <v>1</v>
      </c>
      <c r="AF2573">
        <v>236</v>
      </c>
      <c r="AG2573">
        <v>1</v>
      </c>
      <c r="AH2573">
        <v>10</v>
      </c>
      <c r="AI2573">
        <v>36</v>
      </c>
      <c r="AJ2573">
        <v>0</v>
      </c>
      <c r="AK2573">
        <v>0</v>
      </c>
      <c r="AL2573">
        <v>0</v>
      </c>
      <c r="AM2573">
        <v>0</v>
      </c>
      <c r="AN2573">
        <v>0</v>
      </c>
      <c r="AO2573">
        <v>203</v>
      </c>
      <c r="AP2573">
        <v>945</v>
      </c>
      <c r="AQ2573">
        <v>210</v>
      </c>
      <c r="AR2573">
        <v>0</v>
      </c>
      <c r="AS2573">
        <v>165</v>
      </c>
      <c r="AT2573">
        <v>17</v>
      </c>
      <c r="AU2573">
        <v>22</v>
      </c>
      <c r="AV2573">
        <v>14</v>
      </c>
      <c r="AW2573">
        <v>9</v>
      </c>
      <c r="AX2573">
        <v>0</v>
      </c>
      <c r="AY2573">
        <v>122</v>
      </c>
      <c r="AZ2573">
        <v>206</v>
      </c>
      <c r="BA2573">
        <v>124</v>
      </c>
      <c r="BB2573">
        <v>11</v>
      </c>
      <c r="BC2573">
        <v>8</v>
      </c>
      <c r="BD2573">
        <v>3</v>
      </c>
      <c r="BE2573">
        <v>0</v>
      </c>
      <c r="BF2573">
        <v>274</v>
      </c>
      <c r="BG2573">
        <v>670</v>
      </c>
      <c r="BH2573">
        <v>2</v>
      </c>
      <c r="BI2573">
        <v>83</v>
      </c>
      <c r="BJ2573" s="2">
        <v>46132</v>
      </c>
      <c r="BK2573">
        <v>0</v>
      </c>
      <c r="BL2573" s="3" t="str">
        <f>VLOOKUP(O2573,DropDownList!$H$1:$I$7,2,FALSE)</f>
        <v>2023/24</v>
      </c>
      <c r="BM2573" s="3" t="str">
        <f t="shared" si="40"/>
        <v>VSUR</v>
      </c>
    </row>
    <row r="2574" spans="1:65" x14ac:dyDescent="0.2">
      <c r="A2574">
        <v>2026</v>
      </c>
      <c r="B2574">
        <v>4</v>
      </c>
      <c r="C2574" t="s">
        <v>231</v>
      </c>
      <c r="D2574" t="s">
        <v>246</v>
      </c>
      <c r="E2574" t="s">
        <v>49</v>
      </c>
      <c r="F2574">
        <v>9287</v>
      </c>
      <c r="G2574" t="s">
        <v>141</v>
      </c>
      <c r="H2574" t="s">
        <v>240</v>
      </c>
      <c r="I2574" t="s">
        <v>240</v>
      </c>
      <c r="J2574" s="1">
        <v>46113</v>
      </c>
      <c r="K2574" t="s">
        <v>440</v>
      </c>
      <c r="L2574">
        <v>1</v>
      </c>
      <c r="M2574" t="s">
        <v>441</v>
      </c>
      <c r="N2574" t="s">
        <v>442</v>
      </c>
      <c r="O2574" t="s">
        <v>155</v>
      </c>
      <c r="P2574" t="s">
        <v>150</v>
      </c>
      <c r="Q2574">
        <v>15961.91</v>
      </c>
      <c r="R2574">
        <v>511</v>
      </c>
      <c r="S2574">
        <v>75761.440000000002</v>
      </c>
      <c r="T2574">
        <v>8768.5300000000007</v>
      </c>
      <c r="U2574">
        <v>119</v>
      </c>
      <c r="V2574">
        <v>48</v>
      </c>
      <c r="W2574">
        <v>6966.41</v>
      </c>
      <c r="X2574">
        <v>6966.41</v>
      </c>
      <c r="Y2574">
        <v>454</v>
      </c>
      <c r="Z2574">
        <v>66992.91</v>
      </c>
      <c r="AA2574">
        <v>51031</v>
      </c>
      <c r="AB2574">
        <v>16859.3</v>
      </c>
      <c r="AC2574">
        <v>34171.699999999997</v>
      </c>
      <c r="AD2574">
        <v>33</v>
      </c>
      <c r="AE2574">
        <v>15</v>
      </c>
      <c r="AF2574">
        <v>317</v>
      </c>
      <c r="AG2574">
        <v>62</v>
      </c>
      <c r="AH2574">
        <v>57</v>
      </c>
      <c r="AI2574">
        <v>57</v>
      </c>
      <c r="AJ2574">
        <v>65</v>
      </c>
      <c r="AK2574">
        <v>35</v>
      </c>
      <c r="AL2574">
        <v>15</v>
      </c>
      <c r="AM2574">
        <v>13</v>
      </c>
      <c r="AN2574">
        <v>5</v>
      </c>
      <c r="AO2574">
        <v>395</v>
      </c>
      <c r="AP2574">
        <v>2001</v>
      </c>
      <c r="AQ2574">
        <v>412</v>
      </c>
      <c r="AR2574">
        <v>1</v>
      </c>
      <c r="AS2574">
        <v>285</v>
      </c>
      <c r="AT2574">
        <v>71</v>
      </c>
      <c r="AU2574">
        <v>16</v>
      </c>
      <c r="AV2574">
        <v>11</v>
      </c>
      <c r="AW2574">
        <v>0</v>
      </c>
      <c r="AX2574">
        <v>0</v>
      </c>
      <c r="AY2574">
        <v>310</v>
      </c>
      <c r="AZ2574">
        <v>483</v>
      </c>
      <c r="BA2574">
        <v>296</v>
      </c>
      <c r="BB2574">
        <v>22</v>
      </c>
      <c r="BC2574">
        <v>8</v>
      </c>
      <c r="BD2574">
        <v>5</v>
      </c>
      <c r="BE2574">
        <v>0</v>
      </c>
      <c r="BF2574">
        <v>407</v>
      </c>
      <c r="BG2574">
        <v>8763.9699999999993</v>
      </c>
      <c r="BH2574">
        <v>18</v>
      </c>
      <c r="BI2574">
        <v>119</v>
      </c>
      <c r="BJ2574" s="2">
        <v>46132</v>
      </c>
      <c r="BK2574">
        <v>0</v>
      </c>
      <c r="BL2574" s="3" t="str">
        <f>VLOOKUP(O2574,DropDownList!$H$1:$I$7,2,FALSE)</f>
        <v>2022/23</v>
      </c>
      <c r="BM2574" s="3" t="str">
        <f t="shared" si="40"/>
        <v>FISCAL FINES</v>
      </c>
    </row>
    <row r="2575" spans="1:65" x14ac:dyDescent="0.2">
      <c r="A2575">
        <v>2026</v>
      </c>
      <c r="B2575">
        <v>4</v>
      </c>
      <c r="C2575" t="s">
        <v>231</v>
      </c>
      <c r="D2575" t="s">
        <v>246</v>
      </c>
      <c r="E2575" t="s">
        <v>49</v>
      </c>
      <c r="F2575">
        <v>9287</v>
      </c>
      <c r="G2575" t="s">
        <v>141</v>
      </c>
      <c r="H2575" t="s">
        <v>240</v>
      </c>
      <c r="I2575" t="s">
        <v>240</v>
      </c>
      <c r="J2575" s="1">
        <v>46113</v>
      </c>
      <c r="K2575" t="s">
        <v>440</v>
      </c>
      <c r="L2575">
        <v>1</v>
      </c>
      <c r="M2575" t="s">
        <v>441</v>
      </c>
      <c r="N2575" t="s">
        <v>442</v>
      </c>
      <c r="O2575" t="s">
        <v>147</v>
      </c>
      <c r="P2575" t="s">
        <v>150</v>
      </c>
      <c r="Q2575">
        <v>35450.01</v>
      </c>
      <c r="R2575">
        <v>460</v>
      </c>
      <c r="S2575">
        <v>78384.41</v>
      </c>
      <c r="T2575">
        <v>12178.89</v>
      </c>
      <c r="U2575">
        <v>205</v>
      </c>
      <c r="V2575">
        <v>111</v>
      </c>
      <c r="W2575">
        <v>20005.43</v>
      </c>
      <c r="X2575">
        <v>20581.8</v>
      </c>
      <c r="Y2575">
        <v>391</v>
      </c>
      <c r="Z2575">
        <v>66205.52</v>
      </c>
      <c r="AA2575">
        <v>30755.51</v>
      </c>
      <c r="AB2575">
        <v>10557.61</v>
      </c>
      <c r="AC2575">
        <v>20197.900000000001</v>
      </c>
      <c r="AD2575">
        <v>89</v>
      </c>
      <c r="AE2575">
        <v>22</v>
      </c>
      <c r="AF2575">
        <v>180</v>
      </c>
      <c r="AG2575">
        <v>66</v>
      </c>
      <c r="AH2575">
        <v>69</v>
      </c>
      <c r="AI2575">
        <v>139</v>
      </c>
      <c r="AJ2575">
        <v>57</v>
      </c>
      <c r="AK2575">
        <v>29</v>
      </c>
      <c r="AL2575">
        <v>8</v>
      </c>
      <c r="AM2575">
        <v>16</v>
      </c>
      <c r="AN2575">
        <v>7</v>
      </c>
      <c r="AO2575">
        <v>358</v>
      </c>
      <c r="AP2575">
        <v>1571</v>
      </c>
      <c r="AQ2575">
        <v>378</v>
      </c>
      <c r="AR2575">
        <v>9</v>
      </c>
      <c r="AS2575">
        <v>274</v>
      </c>
      <c r="AT2575">
        <v>66</v>
      </c>
      <c r="AU2575">
        <v>3</v>
      </c>
      <c r="AV2575">
        <v>2</v>
      </c>
      <c r="AW2575">
        <v>0</v>
      </c>
      <c r="AX2575">
        <v>0</v>
      </c>
      <c r="AY2575">
        <v>174</v>
      </c>
      <c r="AZ2575">
        <v>346</v>
      </c>
      <c r="BA2575">
        <v>200</v>
      </c>
      <c r="BB2575">
        <v>16</v>
      </c>
      <c r="BC2575">
        <v>4</v>
      </c>
      <c r="BD2575">
        <v>1</v>
      </c>
      <c r="BE2575">
        <v>0</v>
      </c>
      <c r="BF2575">
        <v>356</v>
      </c>
      <c r="BG2575">
        <v>25572.47</v>
      </c>
      <c r="BH2575">
        <v>6</v>
      </c>
      <c r="BI2575">
        <v>205</v>
      </c>
      <c r="BJ2575" s="2">
        <v>46132</v>
      </c>
      <c r="BK2575">
        <v>0</v>
      </c>
      <c r="BL2575" s="3" t="str">
        <f>VLOOKUP(O2575,DropDownList!$H$1:$I$7,2,FALSE)</f>
        <v>2024/25</v>
      </c>
      <c r="BM2575" s="3" t="str">
        <f t="shared" si="40"/>
        <v>FISCAL FINES</v>
      </c>
    </row>
    <row r="2576" spans="1:65" x14ac:dyDescent="0.2">
      <c r="A2576">
        <v>2026</v>
      </c>
      <c r="B2576">
        <v>4</v>
      </c>
      <c r="C2576" t="s">
        <v>231</v>
      </c>
      <c r="D2576" t="s">
        <v>246</v>
      </c>
      <c r="E2576" t="s">
        <v>49</v>
      </c>
      <c r="F2576">
        <v>9287</v>
      </c>
      <c r="G2576" t="s">
        <v>141</v>
      </c>
      <c r="H2576" t="s">
        <v>240</v>
      </c>
      <c r="I2576" t="s">
        <v>240</v>
      </c>
      <c r="J2576" s="1">
        <v>46113</v>
      </c>
      <c r="K2576" t="s">
        <v>440</v>
      </c>
      <c r="L2576">
        <v>1</v>
      </c>
      <c r="M2576" t="s">
        <v>441</v>
      </c>
      <c r="N2576" t="s">
        <v>442</v>
      </c>
      <c r="O2576" t="s">
        <v>147</v>
      </c>
      <c r="P2576" t="s">
        <v>154</v>
      </c>
      <c r="Q2576">
        <v>39071.360000000001</v>
      </c>
      <c r="R2576">
        <v>444</v>
      </c>
      <c r="S2576">
        <v>101158.23</v>
      </c>
      <c r="T2576">
        <v>3466.62</v>
      </c>
      <c r="U2576">
        <v>194</v>
      </c>
      <c r="V2576">
        <v>75</v>
      </c>
      <c r="W2576">
        <v>14487.61</v>
      </c>
      <c r="X2576">
        <v>14671.61</v>
      </c>
      <c r="Y2576">
        <v>0</v>
      </c>
      <c r="Z2576">
        <v>0</v>
      </c>
      <c r="AA2576">
        <v>58620.25</v>
      </c>
      <c r="AB2576">
        <v>1248.25</v>
      </c>
      <c r="AC2576">
        <v>52672.76</v>
      </c>
      <c r="AD2576">
        <v>40</v>
      </c>
      <c r="AE2576">
        <v>35</v>
      </c>
      <c r="AF2576">
        <v>233</v>
      </c>
      <c r="AG2576">
        <v>98</v>
      </c>
      <c r="AH2576">
        <v>14</v>
      </c>
      <c r="AI2576">
        <v>96</v>
      </c>
      <c r="AJ2576">
        <v>0</v>
      </c>
      <c r="AK2576">
        <v>0</v>
      </c>
      <c r="AL2576">
        <v>0</v>
      </c>
      <c r="AM2576">
        <v>0</v>
      </c>
      <c r="AN2576">
        <v>0</v>
      </c>
      <c r="AO2576">
        <v>345</v>
      </c>
      <c r="AP2576">
        <v>1443</v>
      </c>
      <c r="AQ2576">
        <v>336</v>
      </c>
      <c r="AR2576">
        <v>0</v>
      </c>
      <c r="AS2576">
        <v>234</v>
      </c>
      <c r="AT2576">
        <v>26</v>
      </c>
      <c r="AU2576">
        <v>13</v>
      </c>
      <c r="AV2576">
        <v>6</v>
      </c>
      <c r="AW2576">
        <v>12</v>
      </c>
      <c r="AX2576">
        <v>0</v>
      </c>
      <c r="AY2576">
        <v>220</v>
      </c>
      <c r="AZ2576">
        <v>318</v>
      </c>
      <c r="BA2576">
        <v>148</v>
      </c>
      <c r="BB2576">
        <v>25</v>
      </c>
      <c r="BC2576">
        <v>11</v>
      </c>
      <c r="BD2576">
        <v>3</v>
      </c>
      <c r="BE2576">
        <v>0</v>
      </c>
      <c r="BF2576">
        <v>432</v>
      </c>
      <c r="BG2576">
        <v>22468</v>
      </c>
      <c r="BH2576">
        <v>3</v>
      </c>
      <c r="BI2576">
        <v>190</v>
      </c>
      <c r="BJ2576" s="2">
        <v>46132</v>
      </c>
      <c r="BK2576">
        <v>0</v>
      </c>
      <c r="BL2576" s="3" t="str">
        <f>VLOOKUP(O2576,DropDownList!$H$1:$I$7,2,FALSE)</f>
        <v>2024/25</v>
      </c>
      <c r="BM2576" s="3" t="str">
        <f t="shared" si="40"/>
        <v>JP COURT</v>
      </c>
    </row>
    <row r="2577" spans="1:65" x14ac:dyDescent="0.2">
      <c r="A2577">
        <v>2026</v>
      </c>
      <c r="B2577">
        <v>4</v>
      </c>
      <c r="C2577" t="s">
        <v>231</v>
      </c>
      <c r="D2577" t="s">
        <v>246</v>
      </c>
      <c r="E2577" t="s">
        <v>49</v>
      </c>
      <c r="F2577">
        <v>9287</v>
      </c>
      <c r="G2577" t="s">
        <v>141</v>
      </c>
      <c r="H2577" t="s">
        <v>240</v>
      </c>
      <c r="I2577" t="s">
        <v>240</v>
      </c>
      <c r="J2577" s="1">
        <v>46113</v>
      </c>
      <c r="K2577" t="s">
        <v>440</v>
      </c>
      <c r="L2577">
        <v>1</v>
      </c>
      <c r="M2577" t="s">
        <v>441</v>
      </c>
      <c r="N2577" t="s">
        <v>442</v>
      </c>
      <c r="O2577" t="s">
        <v>155</v>
      </c>
      <c r="P2577" t="s">
        <v>154</v>
      </c>
      <c r="Q2577">
        <v>20169.580000000002</v>
      </c>
      <c r="R2577">
        <v>485</v>
      </c>
      <c r="S2577">
        <v>119996.3</v>
      </c>
      <c r="T2577">
        <v>4204.05</v>
      </c>
      <c r="U2577">
        <v>99</v>
      </c>
      <c r="V2577">
        <v>40</v>
      </c>
      <c r="W2577">
        <v>8068.48</v>
      </c>
      <c r="X2577">
        <v>8068.48</v>
      </c>
      <c r="Y2577">
        <v>0</v>
      </c>
      <c r="Z2577">
        <v>0</v>
      </c>
      <c r="AA2577">
        <v>95622.67</v>
      </c>
      <c r="AB2577">
        <v>677.98</v>
      </c>
      <c r="AC2577">
        <v>88407.67</v>
      </c>
      <c r="AD2577">
        <v>21</v>
      </c>
      <c r="AE2577">
        <v>19</v>
      </c>
      <c r="AF2577">
        <v>365</v>
      </c>
      <c r="AG2577">
        <v>58</v>
      </c>
      <c r="AH2577">
        <v>13</v>
      </c>
      <c r="AI2577">
        <v>41</v>
      </c>
      <c r="AJ2577">
        <v>0</v>
      </c>
      <c r="AK2577">
        <v>0</v>
      </c>
      <c r="AL2577">
        <v>0</v>
      </c>
      <c r="AM2577">
        <v>0</v>
      </c>
      <c r="AN2577">
        <v>0</v>
      </c>
      <c r="AO2577">
        <v>344</v>
      </c>
      <c r="AP2577">
        <v>1709</v>
      </c>
      <c r="AQ2577">
        <v>347</v>
      </c>
      <c r="AR2577">
        <v>0</v>
      </c>
      <c r="AS2577">
        <v>275</v>
      </c>
      <c r="AT2577">
        <v>58</v>
      </c>
      <c r="AU2577">
        <v>34</v>
      </c>
      <c r="AV2577">
        <v>14</v>
      </c>
      <c r="AW2577">
        <v>10</v>
      </c>
      <c r="AX2577">
        <v>0</v>
      </c>
      <c r="AY2577">
        <v>212</v>
      </c>
      <c r="AZ2577">
        <v>353</v>
      </c>
      <c r="BA2577">
        <v>234</v>
      </c>
      <c r="BB2577">
        <v>39</v>
      </c>
      <c r="BC2577">
        <v>29</v>
      </c>
      <c r="BD2577">
        <v>3</v>
      </c>
      <c r="BE2577">
        <v>0</v>
      </c>
      <c r="BF2577">
        <v>474</v>
      </c>
      <c r="BG2577">
        <v>9657</v>
      </c>
      <c r="BH2577">
        <v>8</v>
      </c>
      <c r="BI2577">
        <v>97</v>
      </c>
      <c r="BJ2577" s="2">
        <v>46132</v>
      </c>
      <c r="BK2577">
        <v>0</v>
      </c>
      <c r="BL2577" s="3" t="str">
        <f>VLOOKUP(O2577,DropDownList!$H$1:$I$7,2,FALSE)</f>
        <v>2022/23</v>
      </c>
      <c r="BM2577" s="3" t="str">
        <f t="shared" si="40"/>
        <v>JP COURT</v>
      </c>
    </row>
    <row r="2578" spans="1:65" x14ac:dyDescent="0.2">
      <c r="A2578">
        <v>2026</v>
      </c>
      <c r="B2578">
        <v>4</v>
      </c>
      <c r="C2578" t="s">
        <v>231</v>
      </c>
      <c r="D2578" t="s">
        <v>246</v>
      </c>
      <c r="E2578" t="s">
        <v>49</v>
      </c>
      <c r="F2578">
        <v>9287</v>
      </c>
      <c r="G2578" t="s">
        <v>141</v>
      </c>
      <c r="H2578" t="s">
        <v>240</v>
      </c>
      <c r="I2578" t="s">
        <v>240</v>
      </c>
      <c r="J2578" s="1">
        <v>46113</v>
      </c>
      <c r="K2578" t="s">
        <v>440</v>
      </c>
      <c r="L2578">
        <v>1</v>
      </c>
      <c r="M2578" t="s">
        <v>441</v>
      </c>
      <c r="N2578" t="s">
        <v>442</v>
      </c>
      <c r="O2578" t="s">
        <v>149</v>
      </c>
      <c r="P2578" t="s">
        <v>146</v>
      </c>
      <c r="Q2578">
        <v>1403.92</v>
      </c>
      <c r="R2578">
        <v>282</v>
      </c>
      <c r="S2578">
        <v>3920</v>
      </c>
      <c r="T2578">
        <v>0</v>
      </c>
      <c r="U2578">
        <v>159</v>
      </c>
      <c r="V2578">
        <v>47</v>
      </c>
      <c r="W2578">
        <v>643.91999999999996</v>
      </c>
      <c r="X2578">
        <v>643.91999999999996</v>
      </c>
      <c r="Y2578">
        <v>0</v>
      </c>
      <c r="Z2578">
        <v>0</v>
      </c>
      <c r="AA2578">
        <v>2516.08</v>
      </c>
      <c r="AB2578">
        <v>0</v>
      </c>
      <c r="AC2578">
        <v>0</v>
      </c>
      <c r="AD2578">
        <v>46</v>
      </c>
      <c r="AE2578">
        <v>1</v>
      </c>
      <c r="AF2578">
        <v>182</v>
      </c>
      <c r="AG2578">
        <v>1</v>
      </c>
      <c r="AH2578">
        <v>0</v>
      </c>
      <c r="AI2578">
        <v>99</v>
      </c>
      <c r="AJ2578">
        <v>0</v>
      </c>
      <c r="AK2578">
        <v>0</v>
      </c>
      <c r="AL2578">
        <v>0</v>
      </c>
      <c r="AM2578">
        <v>0</v>
      </c>
      <c r="AN2578">
        <v>0</v>
      </c>
      <c r="AO2578">
        <v>187</v>
      </c>
      <c r="AP2578">
        <v>602</v>
      </c>
      <c r="AQ2578">
        <v>187</v>
      </c>
      <c r="AR2578">
        <v>0</v>
      </c>
      <c r="AS2578">
        <v>65</v>
      </c>
      <c r="AT2578">
        <v>27</v>
      </c>
      <c r="AU2578">
        <v>3</v>
      </c>
      <c r="AV2578">
        <v>1</v>
      </c>
      <c r="AW2578">
        <v>0</v>
      </c>
      <c r="AX2578">
        <v>0</v>
      </c>
      <c r="AY2578">
        <v>75</v>
      </c>
      <c r="AZ2578">
        <v>92</v>
      </c>
      <c r="BA2578">
        <v>13</v>
      </c>
      <c r="BB2578">
        <v>9</v>
      </c>
      <c r="BC2578">
        <v>0</v>
      </c>
      <c r="BD2578">
        <v>1</v>
      </c>
      <c r="BE2578">
        <v>0</v>
      </c>
      <c r="BF2578">
        <v>281</v>
      </c>
      <c r="BG2578">
        <v>1400</v>
      </c>
      <c r="BH2578">
        <v>0</v>
      </c>
      <c r="BI2578">
        <v>158</v>
      </c>
      <c r="BJ2578" s="2">
        <v>46132</v>
      </c>
      <c r="BK2578">
        <v>0</v>
      </c>
      <c r="BL2578" s="3" t="str">
        <f>VLOOKUP(O2578,DropDownList!$H$1:$I$7,2,FALSE)</f>
        <v>2025/26</v>
      </c>
      <c r="BM2578" s="3" t="str">
        <f t="shared" si="40"/>
        <v>VSUR</v>
      </c>
    </row>
    <row r="2579" spans="1:65" x14ac:dyDescent="0.2">
      <c r="A2579">
        <v>2026</v>
      </c>
      <c r="B2579">
        <v>4</v>
      </c>
      <c r="C2579" t="s">
        <v>231</v>
      </c>
      <c r="D2579" t="s">
        <v>246</v>
      </c>
      <c r="E2579" t="s">
        <v>49</v>
      </c>
      <c r="F2579">
        <v>9287</v>
      </c>
      <c r="G2579" t="s">
        <v>141</v>
      </c>
      <c r="H2579" t="s">
        <v>240</v>
      </c>
      <c r="I2579" t="s">
        <v>240</v>
      </c>
      <c r="J2579" s="1">
        <v>46113</v>
      </c>
      <c r="K2579" t="s">
        <v>440</v>
      </c>
      <c r="L2579">
        <v>1</v>
      </c>
      <c r="M2579" t="s">
        <v>441</v>
      </c>
      <c r="N2579" t="s">
        <v>442</v>
      </c>
      <c r="O2579" t="s">
        <v>149</v>
      </c>
      <c r="P2579" t="s">
        <v>153</v>
      </c>
      <c r="Q2579">
        <v>375</v>
      </c>
      <c r="R2579">
        <v>3</v>
      </c>
      <c r="S2579">
        <v>375</v>
      </c>
      <c r="T2579">
        <v>0</v>
      </c>
      <c r="U2579">
        <v>3</v>
      </c>
      <c r="V2579">
        <v>3</v>
      </c>
      <c r="W2579">
        <v>375</v>
      </c>
      <c r="X2579">
        <v>375</v>
      </c>
      <c r="Y2579">
        <v>0</v>
      </c>
      <c r="Z2579">
        <v>0</v>
      </c>
      <c r="AA2579">
        <v>0</v>
      </c>
      <c r="AB2579">
        <v>0</v>
      </c>
      <c r="AC2579">
        <v>0</v>
      </c>
      <c r="AD2579">
        <v>3</v>
      </c>
      <c r="AE2579">
        <v>0</v>
      </c>
      <c r="AF2579">
        <v>0</v>
      </c>
      <c r="AG2579">
        <v>0</v>
      </c>
      <c r="AH2579">
        <v>0</v>
      </c>
      <c r="AI2579">
        <v>3</v>
      </c>
      <c r="AJ2579">
        <v>0</v>
      </c>
      <c r="AK2579">
        <v>0</v>
      </c>
      <c r="AL2579">
        <v>0</v>
      </c>
      <c r="AM2579">
        <v>0</v>
      </c>
      <c r="AN2579">
        <v>0</v>
      </c>
      <c r="AO2579">
        <v>3</v>
      </c>
      <c r="AP2579">
        <v>12</v>
      </c>
      <c r="AQ2579">
        <v>6</v>
      </c>
      <c r="AR2579">
        <v>0</v>
      </c>
      <c r="AS2579">
        <v>0</v>
      </c>
      <c r="AT2579">
        <v>0</v>
      </c>
      <c r="AU2579">
        <v>0</v>
      </c>
      <c r="AV2579">
        <v>0</v>
      </c>
      <c r="AW2579">
        <v>0</v>
      </c>
      <c r="AX2579">
        <v>0</v>
      </c>
      <c r="AY2579">
        <v>0</v>
      </c>
      <c r="AZ2579">
        <v>3</v>
      </c>
      <c r="BA2579">
        <v>3</v>
      </c>
      <c r="BB2579">
        <v>0</v>
      </c>
      <c r="BC2579">
        <v>0</v>
      </c>
      <c r="BD2579">
        <v>0</v>
      </c>
      <c r="BE2579">
        <v>0</v>
      </c>
      <c r="BF2579">
        <v>3</v>
      </c>
      <c r="BG2579">
        <v>375</v>
      </c>
      <c r="BH2579">
        <v>0</v>
      </c>
      <c r="BI2579">
        <v>3</v>
      </c>
      <c r="BJ2579" s="2">
        <v>46132</v>
      </c>
      <c r="BK2579">
        <v>0</v>
      </c>
      <c r="BL2579" s="3" t="str">
        <f>VLOOKUP(O2579,DropDownList!$H$1:$I$7,2,FALSE)</f>
        <v>2025/26</v>
      </c>
      <c r="BM2579" s="3" t="str">
        <f t="shared" si="40"/>
        <v>PREG</v>
      </c>
    </row>
    <row r="2580" spans="1:65" x14ac:dyDescent="0.2">
      <c r="A2580">
        <v>2026</v>
      </c>
      <c r="B2580">
        <v>4</v>
      </c>
      <c r="C2580" t="s">
        <v>231</v>
      </c>
      <c r="D2580" t="s">
        <v>246</v>
      </c>
      <c r="E2580" t="s">
        <v>49</v>
      </c>
      <c r="F2580">
        <v>9287</v>
      </c>
      <c r="G2580" t="s">
        <v>141</v>
      </c>
      <c r="H2580" t="s">
        <v>240</v>
      </c>
      <c r="I2580" t="s">
        <v>240</v>
      </c>
      <c r="J2580" s="1">
        <v>46113</v>
      </c>
      <c r="K2580" t="s">
        <v>440</v>
      </c>
      <c r="L2580">
        <v>1</v>
      </c>
      <c r="M2580" t="s">
        <v>441</v>
      </c>
      <c r="N2580" t="s">
        <v>442</v>
      </c>
      <c r="O2580" t="s">
        <v>149</v>
      </c>
      <c r="P2580" t="s">
        <v>152</v>
      </c>
      <c r="Q2580">
        <v>0</v>
      </c>
      <c r="R2580">
        <v>33</v>
      </c>
      <c r="S2580">
        <v>1320</v>
      </c>
      <c r="T2580">
        <v>920</v>
      </c>
      <c r="U2580">
        <v>0</v>
      </c>
      <c r="V2580">
        <v>0</v>
      </c>
      <c r="W2580">
        <v>0</v>
      </c>
      <c r="X2580">
        <v>0</v>
      </c>
      <c r="Y2580">
        <v>0</v>
      </c>
      <c r="Z2580">
        <v>0</v>
      </c>
      <c r="AA2580">
        <v>400</v>
      </c>
      <c r="AB2580">
        <v>0</v>
      </c>
      <c r="AC2580">
        <v>400</v>
      </c>
      <c r="AD2580">
        <v>0</v>
      </c>
      <c r="AE2580">
        <v>0</v>
      </c>
      <c r="AF2580">
        <v>10</v>
      </c>
      <c r="AG2580">
        <v>0</v>
      </c>
      <c r="AH2580">
        <v>23</v>
      </c>
      <c r="AI2580">
        <v>0</v>
      </c>
      <c r="AJ2580">
        <v>0</v>
      </c>
      <c r="AK2580">
        <v>0</v>
      </c>
      <c r="AL2580">
        <v>0</v>
      </c>
      <c r="AM2580">
        <v>0</v>
      </c>
      <c r="AN2580">
        <v>0</v>
      </c>
      <c r="AO2580">
        <v>0</v>
      </c>
      <c r="AP2580">
        <v>0</v>
      </c>
      <c r="AQ2580">
        <v>0</v>
      </c>
      <c r="AR2580">
        <v>0</v>
      </c>
      <c r="AS2580">
        <v>0</v>
      </c>
      <c r="AT2580">
        <v>0</v>
      </c>
      <c r="AU2580">
        <v>0</v>
      </c>
      <c r="AV2580">
        <v>0</v>
      </c>
      <c r="AW2580">
        <v>0</v>
      </c>
      <c r="AX2580">
        <v>0</v>
      </c>
      <c r="AY2580">
        <v>0</v>
      </c>
      <c r="AZ2580">
        <v>0</v>
      </c>
      <c r="BA2580">
        <v>0</v>
      </c>
      <c r="BB2580">
        <v>0</v>
      </c>
      <c r="BC2580">
        <v>0</v>
      </c>
      <c r="BD2580">
        <v>0</v>
      </c>
      <c r="BE2580">
        <v>0</v>
      </c>
      <c r="BF2580">
        <v>0</v>
      </c>
      <c r="BG2580">
        <v>0</v>
      </c>
      <c r="BH2580">
        <v>0</v>
      </c>
      <c r="BI2580">
        <v>0</v>
      </c>
      <c r="BJ2580" s="2">
        <v>46132</v>
      </c>
      <c r="BK2580">
        <v>0</v>
      </c>
      <c r="BL2580" s="3" t="str">
        <f>VLOOKUP(O2580,DropDownList!$H$1:$I$7,2,FALSE)</f>
        <v>2025/26</v>
      </c>
      <c r="BM2580" s="3" t="str">
        <f t="shared" si="40"/>
        <v>PCOA</v>
      </c>
    </row>
    <row r="2581" spans="1:65" x14ac:dyDescent="0.2">
      <c r="A2581">
        <v>2026</v>
      </c>
      <c r="B2581">
        <v>4</v>
      </c>
      <c r="C2581" t="s">
        <v>231</v>
      </c>
      <c r="D2581" t="s">
        <v>246</v>
      </c>
      <c r="E2581" t="s">
        <v>49</v>
      </c>
      <c r="F2581">
        <v>9287</v>
      </c>
      <c r="G2581" t="s">
        <v>141</v>
      </c>
      <c r="H2581" t="s">
        <v>240</v>
      </c>
      <c r="I2581" t="s">
        <v>240</v>
      </c>
      <c r="J2581" s="1">
        <v>46113</v>
      </c>
      <c r="K2581" t="s">
        <v>440</v>
      </c>
      <c r="L2581">
        <v>1</v>
      </c>
      <c r="M2581" t="s">
        <v>441</v>
      </c>
      <c r="N2581" t="s">
        <v>442</v>
      </c>
      <c r="O2581" t="s">
        <v>149</v>
      </c>
      <c r="P2581" t="s">
        <v>148</v>
      </c>
      <c r="Q2581">
        <v>950</v>
      </c>
      <c r="R2581">
        <v>23</v>
      </c>
      <c r="S2581">
        <v>1380</v>
      </c>
      <c r="T2581">
        <v>0</v>
      </c>
      <c r="U2581">
        <v>16</v>
      </c>
      <c r="V2581">
        <v>10</v>
      </c>
      <c r="W2581">
        <v>600</v>
      </c>
      <c r="X2581">
        <v>600</v>
      </c>
      <c r="Y2581">
        <v>0</v>
      </c>
      <c r="Z2581">
        <v>0</v>
      </c>
      <c r="AA2581">
        <v>430</v>
      </c>
      <c r="AB2581">
        <v>0</v>
      </c>
      <c r="AC2581">
        <v>430</v>
      </c>
      <c r="AD2581">
        <v>10</v>
      </c>
      <c r="AE2581">
        <v>0</v>
      </c>
      <c r="AF2581">
        <v>7</v>
      </c>
      <c r="AG2581">
        <v>1</v>
      </c>
      <c r="AH2581">
        <v>0</v>
      </c>
      <c r="AI2581">
        <v>15</v>
      </c>
      <c r="AJ2581">
        <v>0</v>
      </c>
      <c r="AK2581">
        <v>0</v>
      </c>
      <c r="AL2581">
        <v>0</v>
      </c>
      <c r="AM2581">
        <v>0</v>
      </c>
      <c r="AN2581">
        <v>0</v>
      </c>
      <c r="AO2581">
        <v>20</v>
      </c>
      <c r="AP2581">
        <v>69</v>
      </c>
      <c r="AQ2581">
        <v>20</v>
      </c>
      <c r="AR2581">
        <v>5</v>
      </c>
      <c r="AS2581">
        <v>4</v>
      </c>
      <c r="AT2581">
        <v>9</v>
      </c>
      <c r="AU2581">
        <v>0</v>
      </c>
      <c r="AV2581">
        <v>0</v>
      </c>
      <c r="AW2581">
        <v>0</v>
      </c>
      <c r="AX2581">
        <v>0</v>
      </c>
      <c r="AY2581">
        <v>8</v>
      </c>
      <c r="AZ2581">
        <v>10</v>
      </c>
      <c r="BA2581">
        <v>2</v>
      </c>
      <c r="BB2581">
        <v>0</v>
      </c>
      <c r="BC2581">
        <v>0</v>
      </c>
      <c r="BD2581">
        <v>0</v>
      </c>
      <c r="BE2581">
        <v>0</v>
      </c>
      <c r="BF2581">
        <v>20</v>
      </c>
      <c r="BG2581">
        <v>900</v>
      </c>
      <c r="BH2581">
        <v>0</v>
      </c>
      <c r="BI2581">
        <v>16</v>
      </c>
      <c r="BJ2581" s="2">
        <v>46132</v>
      </c>
      <c r="BK2581">
        <v>0</v>
      </c>
      <c r="BL2581" s="3" t="str">
        <f>VLOOKUP(O2581,DropDownList!$H$1:$I$7,2,FALSE)</f>
        <v>2025/26</v>
      </c>
      <c r="BM2581" s="3" t="str">
        <f t="shared" si="40"/>
        <v>PRAS</v>
      </c>
    </row>
    <row r="2582" spans="1:65" x14ac:dyDescent="0.2">
      <c r="A2582">
        <v>2026</v>
      </c>
      <c r="B2582">
        <v>4</v>
      </c>
      <c r="C2582" t="s">
        <v>231</v>
      </c>
      <c r="D2582" t="s">
        <v>246</v>
      </c>
      <c r="E2582" t="s">
        <v>49</v>
      </c>
      <c r="F2582">
        <v>9287</v>
      </c>
      <c r="G2582" t="s">
        <v>141</v>
      </c>
      <c r="H2582" t="s">
        <v>240</v>
      </c>
      <c r="I2582" t="s">
        <v>240</v>
      </c>
      <c r="J2582" s="1">
        <v>46113</v>
      </c>
      <c r="K2582" t="s">
        <v>440</v>
      </c>
      <c r="L2582">
        <v>1</v>
      </c>
      <c r="M2582" t="s">
        <v>441</v>
      </c>
      <c r="N2582" t="s">
        <v>442</v>
      </c>
      <c r="O2582" t="s">
        <v>149</v>
      </c>
      <c r="P2582" t="s">
        <v>154</v>
      </c>
      <c r="Q2582">
        <v>33146.06</v>
      </c>
      <c r="R2582">
        <v>289</v>
      </c>
      <c r="S2582">
        <v>62809.13</v>
      </c>
      <c r="T2582">
        <v>15</v>
      </c>
      <c r="U2582">
        <v>164</v>
      </c>
      <c r="V2582">
        <v>77</v>
      </c>
      <c r="W2582">
        <v>11971.9</v>
      </c>
      <c r="X2582">
        <v>15063.6</v>
      </c>
      <c r="Y2582">
        <v>0</v>
      </c>
      <c r="Z2582">
        <v>0</v>
      </c>
      <c r="AA2582">
        <v>29648.07</v>
      </c>
      <c r="AB2582">
        <v>600.04</v>
      </c>
      <c r="AC2582">
        <v>26501.95</v>
      </c>
      <c r="AD2582">
        <v>45</v>
      </c>
      <c r="AE2582">
        <v>32</v>
      </c>
      <c r="AF2582">
        <v>124</v>
      </c>
      <c r="AG2582">
        <v>64</v>
      </c>
      <c r="AH2582">
        <v>1</v>
      </c>
      <c r="AI2582">
        <v>100</v>
      </c>
      <c r="AJ2582">
        <v>0</v>
      </c>
      <c r="AK2582">
        <v>0</v>
      </c>
      <c r="AL2582">
        <v>0</v>
      </c>
      <c r="AM2582">
        <v>0</v>
      </c>
      <c r="AN2582">
        <v>0</v>
      </c>
      <c r="AO2582">
        <v>192</v>
      </c>
      <c r="AP2582">
        <v>611</v>
      </c>
      <c r="AQ2582">
        <v>188</v>
      </c>
      <c r="AR2582">
        <v>0</v>
      </c>
      <c r="AS2582">
        <v>66</v>
      </c>
      <c r="AT2582">
        <v>27</v>
      </c>
      <c r="AU2582">
        <v>3</v>
      </c>
      <c r="AV2582">
        <v>1</v>
      </c>
      <c r="AW2582">
        <v>0</v>
      </c>
      <c r="AX2582">
        <v>0</v>
      </c>
      <c r="AY2582">
        <v>77</v>
      </c>
      <c r="AZ2582">
        <v>95</v>
      </c>
      <c r="BA2582">
        <v>13</v>
      </c>
      <c r="BB2582">
        <v>9</v>
      </c>
      <c r="BC2582">
        <v>0</v>
      </c>
      <c r="BD2582">
        <v>1</v>
      </c>
      <c r="BE2582">
        <v>0</v>
      </c>
      <c r="BF2582">
        <v>288</v>
      </c>
      <c r="BG2582">
        <v>23248.43</v>
      </c>
      <c r="BH2582">
        <v>0</v>
      </c>
      <c r="BI2582">
        <v>163</v>
      </c>
      <c r="BJ2582" s="2">
        <v>46132</v>
      </c>
      <c r="BK2582">
        <v>0</v>
      </c>
      <c r="BL2582" s="3" t="str">
        <f>VLOOKUP(O2582,DropDownList!$H$1:$I$7,2,FALSE)</f>
        <v>2025/26</v>
      </c>
      <c r="BM2582" s="3" t="str">
        <f t="shared" si="40"/>
        <v>JP COURT</v>
      </c>
    </row>
    <row r="2583" spans="1:65" x14ac:dyDescent="0.2">
      <c r="A2583">
        <v>2026</v>
      </c>
      <c r="B2583">
        <v>4</v>
      </c>
      <c r="C2583" t="s">
        <v>231</v>
      </c>
      <c r="D2583" t="s">
        <v>246</v>
      </c>
      <c r="E2583" t="s">
        <v>49</v>
      </c>
      <c r="F2583">
        <v>9287</v>
      </c>
      <c r="G2583" t="s">
        <v>141</v>
      </c>
      <c r="H2583" t="s">
        <v>240</v>
      </c>
      <c r="I2583" t="s">
        <v>240</v>
      </c>
      <c r="J2583" s="1">
        <v>46113</v>
      </c>
      <c r="K2583" t="s">
        <v>440</v>
      </c>
      <c r="L2583">
        <v>1</v>
      </c>
      <c r="M2583" t="s">
        <v>441</v>
      </c>
      <c r="N2583" t="s">
        <v>442</v>
      </c>
      <c r="O2583" t="s">
        <v>156</v>
      </c>
      <c r="P2583" t="s">
        <v>150</v>
      </c>
      <c r="Q2583">
        <v>20769.3</v>
      </c>
      <c r="R2583">
        <v>538</v>
      </c>
      <c r="S2583">
        <v>81813.67</v>
      </c>
      <c r="T2583">
        <v>11876.09</v>
      </c>
      <c r="U2583">
        <v>164</v>
      </c>
      <c r="V2583">
        <v>56</v>
      </c>
      <c r="W2583">
        <v>8521.0300000000007</v>
      </c>
      <c r="X2583">
        <v>8521.0300000000007</v>
      </c>
      <c r="Y2583">
        <v>472</v>
      </c>
      <c r="Z2583">
        <v>69937.58</v>
      </c>
      <c r="AA2583">
        <v>49168.28</v>
      </c>
      <c r="AB2583">
        <v>14981</v>
      </c>
      <c r="AC2583">
        <v>34187.279999999999</v>
      </c>
      <c r="AD2583">
        <v>43</v>
      </c>
      <c r="AE2583">
        <v>13</v>
      </c>
      <c r="AF2583">
        <v>292</v>
      </c>
      <c r="AG2583">
        <v>67</v>
      </c>
      <c r="AH2583">
        <v>66</v>
      </c>
      <c r="AI2583">
        <v>97</v>
      </c>
      <c r="AJ2583">
        <v>80</v>
      </c>
      <c r="AK2583">
        <v>46</v>
      </c>
      <c r="AL2583">
        <v>11</v>
      </c>
      <c r="AM2583">
        <v>21</v>
      </c>
      <c r="AN2583">
        <v>7</v>
      </c>
      <c r="AO2583">
        <v>397</v>
      </c>
      <c r="AP2583">
        <v>1903</v>
      </c>
      <c r="AQ2583">
        <v>415</v>
      </c>
      <c r="AR2583">
        <v>53</v>
      </c>
      <c r="AS2583">
        <v>303</v>
      </c>
      <c r="AT2583">
        <v>26</v>
      </c>
      <c r="AU2583">
        <v>10</v>
      </c>
      <c r="AV2583">
        <v>7</v>
      </c>
      <c r="AW2583">
        <v>0</v>
      </c>
      <c r="AX2583">
        <v>0</v>
      </c>
      <c r="AY2583">
        <v>295</v>
      </c>
      <c r="AZ2583">
        <v>456</v>
      </c>
      <c r="BA2583">
        <v>244</v>
      </c>
      <c r="BB2583">
        <v>13</v>
      </c>
      <c r="BC2583">
        <v>5</v>
      </c>
      <c r="BD2583">
        <v>2</v>
      </c>
      <c r="BE2583">
        <v>0</v>
      </c>
      <c r="BF2583">
        <v>390</v>
      </c>
      <c r="BG2583">
        <v>14921.26</v>
      </c>
      <c r="BH2583">
        <v>16</v>
      </c>
      <c r="BI2583">
        <v>164</v>
      </c>
      <c r="BJ2583" s="2">
        <v>46132</v>
      </c>
      <c r="BK2583">
        <v>0</v>
      </c>
      <c r="BL2583" s="3" t="str">
        <f>VLOOKUP(O2583,DropDownList!$H$1:$I$7,2,FALSE)</f>
        <v>2023/24</v>
      </c>
      <c r="BM2583" s="3" t="str">
        <f t="shared" si="40"/>
        <v>FISCAL FINES</v>
      </c>
    </row>
    <row r="2584" spans="1:65" x14ac:dyDescent="0.2">
      <c r="A2584">
        <v>2026</v>
      </c>
      <c r="B2584">
        <v>4</v>
      </c>
      <c r="C2584" t="s">
        <v>231</v>
      </c>
      <c r="D2584" t="s">
        <v>246</v>
      </c>
      <c r="E2584" t="s">
        <v>49</v>
      </c>
      <c r="F2584">
        <v>9287</v>
      </c>
      <c r="G2584" t="s">
        <v>141</v>
      </c>
      <c r="H2584" t="s">
        <v>240</v>
      </c>
      <c r="I2584" t="s">
        <v>240</v>
      </c>
      <c r="J2584" s="1">
        <v>46113</v>
      </c>
      <c r="K2584" t="s">
        <v>440</v>
      </c>
      <c r="L2584">
        <v>1</v>
      </c>
      <c r="M2584" t="s">
        <v>441</v>
      </c>
      <c r="N2584" t="s">
        <v>442</v>
      </c>
      <c r="O2584" t="s">
        <v>149</v>
      </c>
      <c r="P2584" t="s">
        <v>150</v>
      </c>
      <c r="Q2584">
        <v>33407.43</v>
      </c>
      <c r="R2584">
        <v>386</v>
      </c>
      <c r="S2584">
        <v>57592.23</v>
      </c>
      <c r="T2584">
        <v>4548.72</v>
      </c>
      <c r="U2584">
        <v>239</v>
      </c>
      <c r="V2584">
        <v>134</v>
      </c>
      <c r="W2584">
        <v>19041.78</v>
      </c>
      <c r="X2584">
        <v>19995.55</v>
      </c>
      <c r="Y2584">
        <v>349</v>
      </c>
      <c r="Z2584">
        <v>53043.51</v>
      </c>
      <c r="AA2584">
        <v>19636.080000000002</v>
      </c>
      <c r="AB2584">
        <v>6150.1</v>
      </c>
      <c r="AC2584">
        <v>13485.98</v>
      </c>
      <c r="AD2584">
        <v>111</v>
      </c>
      <c r="AE2584">
        <v>23</v>
      </c>
      <c r="AF2584">
        <v>110</v>
      </c>
      <c r="AG2584">
        <v>51</v>
      </c>
      <c r="AH2584">
        <v>37</v>
      </c>
      <c r="AI2584">
        <v>188</v>
      </c>
      <c r="AJ2584">
        <v>50</v>
      </c>
      <c r="AK2584">
        <v>30</v>
      </c>
      <c r="AL2584">
        <v>1</v>
      </c>
      <c r="AM2584">
        <v>11</v>
      </c>
      <c r="AN2584">
        <v>4</v>
      </c>
      <c r="AO2584">
        <v>290</v>
      </c>
      <c r="AP2584">
        <v>887</v>
      </c>
      <c r="AQ2584">
        <v>294</v>
      </c>
      <c r="AR2584">
        <v>10</v>
      </c>
      <c r="AS2584">
        <v>90</v>
      </c>
      <c r="AT2584">
        <v>57</v>
      </c>
      <c r="AU2584">
        <v>1</v>
      </c>
      <c r="AV2584">
        <v>1</v>
      </c>
      <c r="AW2584">
        <v>0</v>
      </c>
      <c r="AX2584">
        <v>0</v>
      </c>
      <c r="AY2584">
        <v>109</v>
      </c>
      <c r="AZ2584">
        <v>130</v>
      </c>
      <c r="BA2584">
        <v>22</v>
      </c>
      <c r="BB2584">
        <v>9</v>
      </c>
      <c r="BC2584">
        <v>0</v>
      </c>
      <c r="BD2584">
        <v>0</v>
      </c>
      <c r="BE2584">
        <v>0</v>
      </c>
      <c r="BF2584">
        <v>284</v>
      </c>
      <c r="BG2584">
        <v>26524.17</v>
      </c>
      <c r="BH2584">
        <v>0</v>
      </c>
      <c r="BI2584">
        <v>236</v>
      </c>
      <c r="BJ2584" s="2">
        <v>46132</v>
      </c>
      <c r="BK2584">
        <v>0</v>
      </c>
      <c r="BL2584" s="3" t="str">
        <f>VLOOKUP(O2584,DropDownList!$H$1:$I$7,2,FALSE)</f>
        <v>2025/26</v>
      </c>
      <c r="BM2584" s="3" t="str">
        <f t="shared" si="40"/>
        <v>FISCAL FINES</v>
      </c>
    </row>
    <row r="2585" spans="1:65" x14ac:dyDescent="0.2">
      <c r="A2585">
        <v>2026</v>
      </c>
      <c r="B2585">
        <v>4</v>
      </c>
      <c r="C2585" t="s">
        <v>231</v>
      </c>
      <c r="D2585" t="s">
        <v>246</v>
      </c>
      <c r="E2585" t="s">
        <v>49</v>
      </c>
      <c r="F2585">
        <v>9287</v>
      </c>
      <c r="G2585" t="s">
        <v>141</v>
      </c>
      <c r="H2585" t="s">
        <v>240</v>
      </c>
      <c r="I2585" t="s">
        <v>240</v>
      </c>
      <c r="J2585" s="1">
        <v>46113</v>
      </c>
      <c r="K2585" t="s">
        <v>440</v>
      </c>
      <c r="L2585">
        <v>1</v>
      </c>
      <c r="M2585" t="s">
        <v>441</v>
      </c>
      <c r="N2585" t="s">
        <v>442</v>
      </c>
      <c r="O2585" t="s">
        <v>156</v>
      </c>
      <c r="P2585" t="s">
        <v>154</v>
      </c>
      <c r="Q2585">
        <v>21065.63</v>
      </c>
      <c r="R2585">
        <v>294</v>
      </c>
      <c r="S2585">
        <v>80906.289999999994</v>
      </c>
      <c r="T2585">
        <v>3829.58</v>
      </c>
      <c r="U2585">
        <v>87</v>
      </c>
      <c r="V2585">
        <v>32</v>
      </c>
      <c r="W2585">
        <v>8730.74</v>
      </c>
      <c r="X2585">
        <v>8730.74</v>
      </c>
      <c r="Y2585">
        <v>0</v>
      </c>
      <c r="Z2585">
        <v>0</v>
      </c>
      <c r="AA2585">
        <v>56011.08</v>
      </c>
      <c r="AB2585">
        <v>2730.06</v>
      </c>
      <c r="AC2585">
        <v>49532.39</v>
      </c>
      <c r="AD2585">
        <v>15</v>
      </c>
      <c r="AE2585">
        <v>17</v>
      </c>
      <c r="AF2585">
        <v>192</v>
      </c>
      <c r="AG2585">
        <v>54</v>
      </c>
      <c r="AH2585">
        <v>11</v>
      </c>
      <c r="AI2585">
        <v>33</v>
      </c>
      <c r="AJ2585">
        <v>0</v>
      </c>
      <c r="AK2585">
        <v>0</v>
      </c>
      <c r="AL2585">
        <v>0</v>
      </c>
      <c r="AM2585">
        <v>0</v>
      </c>
      <c r="AN2585">
        <v>0</v>
      </c>
      <c r="AO2585">
        <v>208</v>
      </c>
      <c r="AP2585">
        <v>962</v>
      </c>
      <c r="AQ2585">
        <v>211</v>
      </c>
      <c r="AR2585">
        <v>0</v>
      </c>
      <c r="AS2585">
        <v>170</v>
      </c>
      <c r="AT2585">
        <v>15</v>
      </c>
      <c r="AU2585">
        <v>22</v>
      </c>
      <c r="AV2585">
        <v>13</v>
      </c>
      <c r="AW2585">
        <v>9</v>
      </c>
      <c r="AX2585">
        <v>0</v>
      </c>
      <c r="AY2585">
        <v>127</v>
      </c>
      <c r="AZ2585">
        <v>211</v>
      </c>
      <c r="BA2585">
        <v>125</v>
      </c>
      <c r="BB2585">
        <v>11</v>
      </c>
      <c r="BC2585">
        <v>8</v>
      </c>
      <c r="BD2585">
        <v>3</v>
      </c>
      <c r="BE2585">
        <v>0</v>
      </c>
      <c r="BF2585">
        <v>283</v>
      </c>
      <c r="BG2585">
        <v>10906</v>
      </c>
      <c r="BH2585">
        <v>4</v>
      </c>
      <c r="BI2585">
        <v>86</v>
      </c>
      <c r="BJ2585" s="2">
        <v>46132</v>
      </c>
      <c r="BK2585">
        <v>0</v>
      </c>
      <c r="BL2585" s="3" t="str">
        <f>VLOOKUP(O2585,DropDownList!$H$1:$I$7,2,FALSE)</f>
        <v>2023/24</v>
      </c>
      <c r="BM2585" s="3" t="str">
        <f t="shared" si="40"/>
        <v>JP COURT</v>
      </c>
    </row>
    <row r="2586" spans="1:65" x14ac:dyDescent="0.2">
      <c r="A2586">
        <v>2026</v>
      </c>
      <c r="B2586">
        <v>4</v>
      </c>
      <c r="C2586" t="s">
        <v>231</v>
      </c>
      <c r="D2586" t="s">
        <v>246</v>
      </c>
      <c r="E2586" t="s">
        <v>49</v>
      </c>
      <c r="F2586">
        <v>9287</v>
      </c>
      <c r="G2586" t="s">
        <v>141</v>
      </c>
      <c r="H2586" t="s">
        <v>240</v>
      </c>
      <c r="I2586" t="s">
        <v>240</v>
      </c>
      <c r="J2586" s="1">
        <v>46113</v>
      </c>
      <c r="K2586" t="s">
        <v>440</v>
      </c>
      <c r="L2586">
        <v>1</v>
      </c>
      <c r="M2586" t="s">
        <v>441</v>
      </c>
      <c r="N2586" t="s">
        <v>442</v>
      </c>
      <c r="O2586" t="s">
        <v>147</v>
      </c>
      <c r="P2586" t="s">
        <v>152</v>
      </c>
      <c r="Q2586">
        <v>0</v>
      </c>
      <c r="R2586">
        <v>39</v>
      </c>
      <c r="S2586">
        <v>1560</v>
      </c>
      <c r="T2586">
        <v>840</v>
      </c>
      <c r="U2586">
        <v>0</v>
      </c>
      <c r="V2586">
        <v>0</v>
      </c>
      <c r="W2586">
        <v>0</v>
      </c>
      <c r="X2586">
        <v>0</v>
      </c>
      <c r="Y2586">
        <v>0</v>
      </c>
      <c r="Z2586">
        <v>0</v>
      </c>
      <c r="AA2586">
        <v>720</v>
      </c>
      <c r="AB2586">
        <v>0</v>
      </c>
      <c r="AC2586">
        <v>720</v>
      </c>
      <c r="AD2586">
        <v>0</v>
      </c>
      <c r="AE2586">
        <v>0</v>
      </c>
      <c r="AF2586">
        <v>18</v>
      </c>
      <c r="AG2586">
        <v>0</v>
      </c>
      <c r="AH2586">
        <v>21</v>
      </c>
      <c r="AI2586">
        <v>0</v>
      </c>
      <c r="AJ2586">
        <v>0</v>
      </c>
      <c r="AK2586">
        <v>0</v>
      </c>
      <c r="AL2586">
        <v>0</v>
      </c>
      <c r="AM2586">
        <v>1</v>
      </c>
      <c r="AN2586">
        <v>0</v>
      </c>
      <c r="AO2586">
        <v>0</v>
      </c>
      <c r="AP2586">
        <v>0</v>
      </c>
      <c r="AQ2586">
        <v>0</v>
      </c>
      <c r="AR2586">
        <v>0</v>
      </c>
      <c r="AS2586">
        <v>0</v>
      </c>
      <c r="AT2586">
        <v>0</v>
      </c>
      <c r="AU2586">
        <v>0</v>
      </c>
      <c r="AV2586">
        <v>0</v>
      </c>
      <c r="AW2586">
        <v>0</v>
      </c>
      <c r="AX2586">
        <v>0</v>
      </c>
      <c r="AY2586">
        <v>0</v>
      </c>
      <c r="AZ2586">
        <v>0</v>
      </c>
      <c r="BA2586">
        <v>0</v>
      </c>
      <c r="BB2586">
        <v>0</v>
      </c>
      <c r="BC2586">
        <v>0</v>
      </c>
      <c r="BD2586">
        <v>0</v>
      </c>
      <c r="BE2586">
        <v>0</v>
      </c>
      <c r="BF2586">
        <v>0</v>
      </c>
      <c r="BG2586">
        <v>0</v>
      </c>
      <c r="BH2586">
        <v>0</v>
      </c>
      <c r="BI2586">
        <v>0</v>
      </c>
      <c r="BJ2586" s="2">
        <v>46132</v>
      </c>
      <c r="BK2586">
        <v>0</v>
      </c>
      <c r="BL2586" s="3" t="str">
        <f>VLOOKUP(O2586,DropDownList!$H$1:$I$7,2,FALSE)</f>
        <v>2024/25</v>
      </c>
      <c r="BM2586" s="3" t="str">
        <f t="shared" si="40"/>
        <v>PCOA</v>
      </c>
    </row>
    <row r="2587" spans="1:65" x14ac:dyDescent="0.2">
      <c r="A2587">
        <v>2026</v>
      </c>
      <c r="B2587">
        <v>4</v>
      </c>
      <c r="C2587" t="s">
        <v>231</v>
      </c>
      <c r="D2587" t="s">
        <v>246</v>
      </c>
      <c r="E2587" t="s">
        <v>49</v>
      </c>
      <c r="F2587">
        <v>9287</v>
      </c>
      <c r="G2587" t="s">
        <v>141</v>
      </c>
      <c r="H2587" t="s">
        <v>240</v>
      </c>
      <c r="I2587" t="s">
        <v>240</v>
      </c>
      <c r="J2587" s="1">
        <v>46113</v>
      </c>
      <c r="K2587" t="s">
        <v>440</v>
      </c>
      <c r="L2587">
        <v>1</v>
      </c>
      <c r="M2587" t="s">
        <v>441</v>
      </c>
      <c r="N2587" t="s">
        <v>442</v>
      </c>
      <c r="O2587" t="s">
        <v>147</v>
      </c>
      <c r="P2587" t="s">
        <v>148</v>
      </c>
      <c r="Q2587">
        <v>684.91</v>
      </c>
      <c r="R2587">
        <v>20</v>
      </c>
      <c r="S2587">
        <v>1200</v>
      </c>
      <c r="T2587">
        <v>120</v>
      </c>
      <c r="U2587">
        <v>12</v>
      </c>
      <c r="V2587">
        <v>6</v>
      </c>
      <c r="W2587">
        <v>339.99</v>
      </c>
      <c r="X2587">
        <v>339.99</v>
      </c>
      <c r="Y2587">
        <v>0</v>
      </c>
      <c r="Z2587">
        <v>0</v>
      </c>
      <c r="AA2587">
        <v>395.09</v>
      </c>
      <c r="AB2587">
        <v>0</v>
      </c>
      <c r="AC2587">
        <v>395.09</v>
      </c>
      <c r="AD2587">
        <v>5</v>
      </c>
      <c r="AE2587">
        <v>1</v>
      </c>
      <c r="AF2587">
        <v>6</v>
      </c>
      <c r="AG2587">
        <v>2</v>
      </c>
      <c r="AH2587">
        <v>2</v>
      </c>
      <c r="AI2587">
        <v>10</v>
      </c>
      <c r="AJ2587">
        <v>0</v>
      </c>
      <c r="AK2587">
        <v>0</v>
      </c>
      <c r="AL2587">
        <v>0</v>
      </c>
      <c r="AM2587">
        <v>0</v>
      </c>
      <c r="AN2587">
        <v>0</v>
      </c>
      <c r="AO2587">
        <v>17</v>
      </c>
      <c r="AP2587">
        <v>63</v>
      </c>
      <c r="AQ2587">
        <v>17</v>
      </c>
      <c r="AR2587">
        <v>0</v>
      </c>
      <c r="AS2587">
        <v>7</v>
      </c>
      <c r="AT2587">
        <v>4</v>
      </c>
      <c r="AU2587">
        <v>0</v>
      </c>
      <c r="AV2587">
        <v>0</v>
      </c>
      <c r="AW2587">
        <v>0</v>
      </c>
      <c r="AX2587">
        <v>0</v>
      </c>
      <c r="AY2587">
        <v>14</v>
      </c>
      <c r="AZ2587">
        <v>15</v>
      </c>
      <c r="BA2587">
        <v>6</v>
      </c>
      <c r="BB2587">
        <v>0</v>
      </c>
      <c r="BC2587">
        <v>0</v>
      </c>
      <c r="BD2587">
        <v>0</v>
      </c>
      <c r="BE2587">
        <v>0</v>
      </c>
      <c r="BF2587">
        <v>17</v>
      </c>
      <c r="BG2587">
        <v>600</v>
      </c>
      <c r="BH2587">
        <v>0</v>
      </c>
      <c r="BI2587">
        <v>12</v>
      </c>
      <c r="BJ2587" s="2">
        <v>46132</v>
      </c>
      <c r="BK2587">
        <v>0</v>
      </c>
      <c r="BL2587" s="3" t="str">
        <f>VLOOKUP(O2587,DropDownList!$H$1:$I$7,2,FALSE)</f>
        <v>2024/25</v>
      </c>
      <c r="BM2587" s="3" t="str">
        <f t="shared" si="40"/>
        <v>PRAS</v>
      </c>
    </row>
    <row r="2588" spans="1:65" x14ac:dyDescent="0.2">
      <c r="A2588">
        <v>2026</v>
      </c>
      <c r="B2588">
        <v>4</v>
      </c>
      <c r="C2588" t="s">
        <v>231</v>
      </c>
      <c r="D2588" t="s">
        <v>247</v>
      </c>
      <c r="E2588" t="s">
        <v>49</v>
      </c>
      <c r="F2588">
        <v>9803</v>
      </c>
      <c r="G2588" t="s">
        <v>158</v>
      </c>
      <c r="H2588" t="s">
        <v>240</v>
      </c>
      <c r="I2588" t="s">
        <v>240</v>
      </c>
      <c r="J2588" s="1">
        <v>46113</v>
      </c>
      <c r="K2588" t="s">
        <v>440</v>
      </c>
      <c r="L2588">
        <v>1</v>
      </c>
      <c r="M2588" t="s">
        <v>441</v>
      </c>
      <c r="N2588" t="s">
        <v>442</v>
      </c>
      <c r="O2588" t="s">
        <v>155</v>
      </c>
      <c r="P2588" t="s">
        <v>160</v>
      </c>
      <c r="Q2588">
        <v>28376.43</v>
      </c>
      <c r="R2588">
        <v>492</v>
      </c>
      <c r="S2588">
        <v>202355.63</v>
      </c>
      <c r="T2588">
        <v>11895.91</v>
      </c>
      <c r="U2588">
        <v>96</v>
      </c>
      <c r="V2588">
        <v>25</v>
      </c>
      <c r="W2588">
        <v>6930.11</v>
      </c>
      <c r="X2588">
        <v>6930.11</v>
      </c>
      <c r="Y2588">
        <v>0</v>
      </c>
      <c r="Z2588">
        <v>0</v>
      </c>
      <c r="AA2588">
        <v>162083.29</v>
      </c>
      <c r="AB2588">
        <v>12520.73</v>
      </c>
      <c r="AC2588">
        <v>140856.26999999999</v>
      </c>
      <c r="AD2588">
        <v>10</v>
      </c>
      <c r="AE2588">
        <v>15</v>
      </c>
      <c r="AF2588">
        <v>363</v>
      </c>
      <c r="AG2588">
        <v>67</v>
      </c>
      <c r="AH2588">
        <v>16</v>
      </c>
      <c r="AI2588">
        <v>29</v>
      </c>
      <c r="AJ2588">
        <v>0</v>
      </c>
      <c r="AK2588">
        <v>0</v>
      </c>
      <c r="AL2588">
        <v>0</v>
      </c>
      <c r="AM2588">
        <v>0</v>
      </c>
      <c r="AN2588">
        <v>0</v>
      </c>
      <c r="AO2588">
        <v>346</v>
      </c>
      <c r="AP2588">
        <v>1501</v>
      </c>
      <c r="AQ2588">
        <v>339</v>
      </c>
      <c r="AR2588">
        <v>2</v>
      </c>
      <c r="AS2588">
        <v>163</v>
      </c>
      <c r="AT2588">
        <v>27</v>
      </c>
      <c r="AU2588">
        <v>28</v>
      </c>
      <c r="AV2588">
        <v>20</v>
      </c>
      <c r="AW2588">
        <v>13</v>
      </c>
      <c r="AX2588">
        <v>0</v>
      </c>
      <c r="AY2588">
        <v>272</v>
      </c>
      <c r="AZ2588">
        <v>340</v>
      </c>
      <c r="BA2588">
        <v>190</v>
      </c>
      <c r="BB2588">
        <v>24</v>
      </c>
      <c r="BC2588">
        <v>10</v>
      </c>
      <c r="BD2588">
        <v>12</v>
      </c>
      <c r="BE2588">
        <v>0</v>
      </c>
      <c r="BF2588">
        <v>475</v>
      </c>
      <c r="BG2588">
        <v>9480</v>
      </c>
      <c r="BH2588">
        <v>17</v>
      </c>
      <c r="BI2588">
        <v>96</v>
      </c>
      <c r="BJ2588" s="2">
        <v>46132</v>
      </c>
      <c r="BK2588">
        <v>0</v>
      </c>
      <c r="BL2588" s="3" t="str">
        <f>VLOOKUP(O2588,DropDownList!$H$1:$I$7,2,FALSE)</f>
        <v>2022/23</v>
      </c>
      <c r="BM2588" s="3" t="str">
        <f t="shared" si="40"/>
        <v>SC COURT</v>
      </c>
    </row>
    <row r="2589" spans="1:65" x14ac:dyDescent="0.2">
      <c r="A2589">
        <v>2026</v>
      </c>
      <c r="B2589">
        <v>4</v>
      </c>
      <c r="C2589" t="s">
        <v>231</v>
      </c>
      <c r="D2589" t="s">
        <v>247</v>
      </c>
      <c r="E2589" t="s">
        <v>49</v>
      </c>
      <c r="F2589">
        <v>9803</v>
      </c>
      <c r="G2589" t="s">
        <v>158</v>
      </c>
      <c r="H2589" t="s">
        <v>240</v>
      </c>
      <c r="I2589" t="s">
        <v>240</v>
      </c>
      <c r="J2589" s="1">
        <v>46113</v>
      </c>
      <c r="K2589" t="s">
        <v>440</v>
      </c>
      <c r="L2589">
        <v>1</v>
      </c>
      <c r="M2589" t="s">
        <v>441</v>
      </c>
      <c r="N2589" t="s">
        <v>442</v>
      </c>
      <c r="O2589" t="s">
        <v>156</v>
      </c>
      <c r="P2589" t="s">
        <v>159</v>
      </c>
      <c r="Q2589">
        <v>174637</v>
      </c>
      <c r="R2589">
        <v>9</v>
      </c>
      <c r="S2589">
        <v>488708.59</v>
      </c>
      <c r="T2589">
        <v>76988.509999999995</v>
      </c>
      <c r="U2589">
        <v>2</v>
      </c>
      <c r="V2589">
        <v>2</v>
      </c>
      <c r="W2589">
        <v>174637</v>
      </c>
      <c r="X2589">
        <v>174637</v>
      </c>
      <c r="Y2589">
        <v>0</v>
      </c>
      <c r="Z2589">
        <v>0</v>
      </c>
      <c r="AA2589">
        <v>237083.08</v>
      </c>
      <c r="AB2589">
        <v>0</v>
      </c>
      <c r="AC2589">
        <v>0</v>
      </c>
      <c r="AD2589">
        <v>2</v>
      </c>
      <c r="AE2589">
        <v>0</v>
      </c>
      <c r="AF2589">
        <v>2</v>
      </c>
      <c r="AG2589">
        <v>0</v>
      </c>
      <c r="AH2589">
        <v>0</v>
      </c>
      <c r="AI2589">
        <v>2</v>
      </c>
      <c r="AJ2589">
        <v>0</v>
      </c>
      <c r="AK2589">
        <v>0</v>
      </c>
      <c r="AL2589">
        <v>0</v>
      </c>
      <c r="AM2589">
        <v>0</v>
      </c>
      <c r="AN2589">
        <v>0</v>
      </c>
      <c r="AO2589">
        <v>7</v>
      </c>
      <c r="AP2589">
        <v>9</v>
      </c>
      <c r="AQ2589">
        <v>4</v>
      </c>
      <c r="AR2589">
        <v>0</v>
      </c>
      <c r="AS2589">
        <v>0</v>
      </c>
      <c r="AT2589">
        <v>0</v>
      </c>
      <c r="AU2589">
        <v>3</v>
      </c>
      <c r="AV2589">
        <v>0</v>
      </c>
      <c r="AW2589">
        <v>1</v>
      </c>
      <c r="AX2589">
        <v>0</v>
      </c>
      <c r="AY2589">
        <v>0</v>
      </c>
      <c r="AZ2589">
        <v>0</v>
      </c>
      <c r="BA2589">
        <v>0</v>
      </c>
      <c r="BB2589">
        <v>0</v>
      </c>
      <c r="BC2589">
        <v>0</v>
      </c>
      <c r="BD2589">
        <v>0</v>
      </c>
      <c r="BE2589">
        <v>0</v>
      </c>
      <c r="BF2589">
        <v>0</v>
      </c>
      <c r="BG2589">
        <v>174637</v>
      </c>
      <c r="BH2589">
        <v>5</v>
      </c>
      <c r="BI2589">
        <v>0</v>
      </c>
      <c r="BJ2589" s="2">
        <v>46132</v>
      </c>
      <c r="BK2589">
        <v>0</v>
      </c>
      <c r="BL2589" s="3" t="str">
        <f>VLOOKUP(O2589,DropDownList!$H$1:$I$7,2,FALSE)</f>
        <v>2023/24</v>
      </c>
      <c r="BM2589" s="3" t="str">
        <f t="shared" si="40"/>
        <v>CONF</v>
      </c>
    </row>
    <row r="2590" spans="1:65" x14ac:dyDescent="0.2">
      <c r="A2590">
        <v>2026</v>
      </c>
      <c r="B2590">
        <v>4</v>
      </c>
      <c r="C2590" t="s">
        <v>231</v>
      </c>
      <c r="D2590" t="s">
        <v>247</v>
      </c>
      <c r="E2590" t="s">
        <v>49</v>
      </c>
      <c r="F2590">
        <v>9803</v>
      </c>
      <c r="G2590" t="s">
        <v>158</v>
      </c>
      <c r="H2590" t="s">
        <v>240</v>
      </c>
      <c r="I2590" t="s">
        <v>240</v>
      </c>
      <c r="J2590" s="1">
        <v>46113</v>
      </c>
      <c r="K2590" t="s">
        <v>440</v>
      </c>
      <c r="L2590">
        <v>1</v>
      </c>
      <c r="M2590" t="s">
        <v>441</v>
      </c>
      <c r="N2590" t="s">
        <v>442</v>
      </c>
      <c r="O2590" t="s">
        <v>149</v>
      </c>
      <c r="P2590" t="s">
        <v>161</v>
      </c>
      <c r="Q2590">
        <v>2167.64</v>
      </c>
      <c r="R2590">
        <v>328</v>
      </c>
      <c r="S2590">
        <v>23031.25</v>
      </c>
      <c r="T2590">
        <v>220</v>
      </c>
      <c r="U2590">
        <v>209</v>
      </c>
      <c r="V2590">
        <v>50</v>
      </c>
      <c r="W2590">
        <v>935</v>
      </c>
      <c r="X2590">
        <v>935</v>
      </c>
      <c r="Y2590">
        <v>0</v>
      </c>
      <c r="Z2590">
        <v>0</v>
      </c>
      <c r="AA2590">
        <v>20643.61</v>
      </c>
      <c r="AB2590">
        <v>0</v>
      </c>
      <c r="AC2590">
        <v>0</v>
      </c>
      <c r="AD2590">
        <v>50</v>
      </c>
      <c r="AE2590">
        <v>0</v>
      </c>
      <c r="AF2590">
        <v>194</v>
      </c>
      <c r="AG2590">
        <v>3</v>
      </c>
      <c r="AH2590">
        <v>11</v>
      </c>
      <c r="AI2590">
        <v>120</v>
      </c>
      <c r="AJ2590">
        <v>0</v>
      </c>
      <c r="AK2590">
        <v>0</v>
      </c>
      <c r="AL2590">
        <v>0</v>
      </c>
      <c r="AM2590">
        <v>0</v>
      </c>
      <c r="AN2590">
        <v>0</v>
      </c>
      <c r="AO2590">
        <v>225</v>
      </c>
      <c r="AP2590">
        <v>656</v>
      </c>
      <c r="AQ2590">
        <v>215</v>
      </c>
      <c r="AR2590">
        <v>0</v>
      </c>
      <c r="AS2590">
        <v>70</v>
      </c>
      <c r="AT2590">
        <v>16</v>
      </c>
      <c r="AU2590">
        <v>0</v>
      </c>
      <c r="AV2590">
        <v>0</v>
      </c>
      <c r="AW2590">
        <v>9</v>
      </c>
      <c r="AX2590">
        <v>0</v>
      </c>
      <c r="AY2590">
        <v>102</v>
      </c>
      <c r="AZ2590">
        <v>120</v>
      </c>
      <c r="BA2590">
        <v>19</v>
      </c>
      <c r="BB2590">
        <v>7</v>
      </c>
      <c r="BC2590">
        <v>4</v>
      </c>
      <c r="BD2590">
        <v>0</v>
      </c>
      <c r="BE2590">
        <v>0</v>
      </c>
      <c r="BF2590">
        <v>315</v>
      </c>
      <c r="BG2590">
        <v>2135</v>
      </c>
      <c r="BH2590">
        <v>0</v>
      </c>
      <c r="BI2590">
        <v>208</v>
      </c>
      <c r="BJ2590" s="2">
        <v>46132</v>
      </c>
      <c r="BK2590">
        <v>0</v>
      </c>
      <c r="BL2590" s="3" t="str">
        <f>VLOOKUP(O2590,DropDownList!$H$1:$I$7,2,FALSE)</f>
        <v>2025/26</v>
      </c>
      <c r="BM2590" s="3" t="str">
        <f t="shared" si="40"/>
        <v>VSUR</v>
      </c>
    </row>
    <row r="2591" spans="1:65" x14ac:dyDescent="0.2">
      <c r="A2591">
        <v>2026</v>
      </c>
      <c r="B2591">
        <v>4</v>
      </c>
      <c r="C2591" t="s">
        <v>231</v>
      </c>
      <c r="D2591" t="s">
        <v>247</v>
      </c>
      <c r="E2591" t="s">
        <v>49</v>
      </c>
      <c r="F2591">
        <v>9803</v>
      </c>
      <c r="G2591" t="s">
        <v>158</v>
      </c>
      <c r="H2591" t="s">
        <v>240</v>
      </c>
      <c r="I2591" t="s">
        <v>240</v>
      </c>
      <c r="J2591" s="1">
        <v>46113</v>
      </c>
      <c r="K2591" t="s">
        <v>440</v>
      </c>
      <c r="L2591">
        <v>1</v>
      </c>
      <c r="M2591" t="s">
        <v>441</v>
      </c>
      <c r="N2591" t="s">
        <v>442</v>
      </c>
      <c r="O2591" t="s">
        <v>147</v>
      </c>
      <c r="P2591" t="s">
        <v>159</v>
      </c>
      <c r="Q2591">
        <v>42608.7</v>
      </c>
      <c r="R2591">
        <v>6</v>
      </c>
      <c r="S2591">
        <v>97501.18</v>
      </c>
      <c r="T2591">
        <v>1352.8</v>
      </c>
      <c r="U2591">
        <v>1</v>
      </c>
      <c r="V2591">
        <v>1</v>
      </c>
      <c r="W2591">
        <v>42608.7</v>
      </c>
      <c r="X2591">
        <v>42608.7</v>
      </c>
      <c r="Y2591">
        <v>0</v>
      </c>
      <c r="Z2591">
        <v>0</v>
      </c>
      <c r="AA2591">
        <v>53539.68</v>
      </c>
      <c r="AB2591">
        <v>0</v>
      </c>
      <c r="AC2591">
        <v>0</v>
      </c>
      <c r="AD2591">
        <v>1</v>
      </c>
      <c r="AE2591">
        <v>0</v>
      </c>
      <c r="AF2591">
        <v>4</v>
      </c>
      <c r="AG2591">
        <v>0</v>
      </c>
      <c r="AH2591">
        <v>0</v>
      </c>
      <c r="AI2591">
        <v>1</v>
      </c>
      <c r="AJ2591">
        <v>0</v>
      </c>
      <c r="AK2591">
        <v>0</v>
      </c>
      <c r="AL2591">
        <v>0</v>
      </c>
      <c r="AM2591">
        <v>0</v>
      </c>
      <c r="AN2591">
        <v>0</v>
      </c>
      <c r="AO2591">
        <v>4</v>
      </c>
      <c r="AP2591">
        <v>9</v>
      </c>
      <c r="AQ2591">
        <v>4</v>
      </c>
      <c r="AR2591">
        <v>0</v>
      </c>
      <c r="AS2591">
        <v>0</v>
      </c>
      <c r="AT2591">
        <v>0</v>
      </c>
      <c r="AU2591">
        <v>2</v>
      </c>
      <c r="AV2591">
        <v>1</v>
      </c>
      <c r="AW2591">
        <v>1</v>
      </c>
      <c r="AX2591">
        <v>0</v>
      </c>
      <c r="AY2591">
        <v>0</v>
      </c>
      <c r="AZ2591">
        <v>0</v>
      </c>
      <c r="BA2591">
        <v>0</v>
      </c>
      <c r="BB2591">
        <v>0</v>
      </c>
      <c r="BC2591">
        <v>0</v>
      </c>
      <c r="BD2591">
        <v>0</v>
      </c>
      <c r="BE2591">
        <v>0</v>
      </c>
      <c r="BF2591">
        <v>0</v>
      </c>
      <c r="BG2591">
        <v>42608.7</v>
      </c>
      <c r="BH2591">
        <v>1</v>
      </c>
      <c r="BI2591">
        <v>0</v>
      </c>
      <c r="BJ2591" s="2">
        <v>46132</v>
      </c>
      <c r="BK2591">
        <v>0</v>
      </c>
      <c r="BL2591" s="3" t="str">
        <f>VLOOKUP(O2591,DropDownList!$H$1:$I$7,2,FALSE)</f>
        <v>2024/25</v>
      </c>
      <c r="BM2591" s="3" t="str">
        <f t="shared" si="40"/>
        <v>CONF</v>
      </c>
    </row>
    <row r="2592" spans="1:65" x14ac:dyDescent="0.2">
      <c r="A2592">
        <v>2026</v>
      </c>
      <c r="B2592">
        <v>4</v>
      </c>
      <c r="C2592" t="s">
        <v>231</v>
      </c>
      <c r="D2592" t="s">
        <v>247</v>
      </c>
      <c r="E2592" t="s">
        <v>49</v>
      </c>
      <c r="F2592">
        <v>9803</v>
      </c>
      <c r="G2592" t="s">
        <v>158</v>
      </c>
      <c r="H2592" t="s">
        <v>240</v>
      </c>
      <c r="I2592" t="s">
        <v>240</v>
      </c>
      <c r="J2592" s="1">
        <v>46113</v>
      </c>
      <c r="K2592" t="s">
        <v>440</v>
      </c>
      <c r="L2592">
        <v>1</v>
      </c>
      <c r="M2592" t="s">
        <v>441</v>
      </c>
      <c r="N2592" t="s">
        <v>442</v>
      </c>
      <c r="O2592" t="s">
        <v>155</v>
      </c>
      <c r="P2592" t="s">
        <v>161</v>
      </c>
      <c r="Q2592">
        <v>653.61</v>
      </c>
      <c r="R2592">
        <v>450</v>
      </c>
      <c r="S2592">
        <v>9620</v>
      </c>
      <c r="T2592">
        <v>300.10000000000002</v>
      </c>
      <c r="U2592">
        <v>86</v>
      </c>
      <c r="V2592">
        <v>10</v>
      </c>
      <c r="W2592">
        <v>191.56</v>
      </c>
      <c r="X2592">
        <v>191.56</v>
      </c>
      <c r="Y2592">
        <v>0</v>
      </c>
      <c r="Z2592">
        <v>0</v>
      </c>
      <c r="AA2592">
        <v>8666.2900000000009</v>
      </c>
      <c r="AB2592">
        <v>0</v>
      </c>
      <c r="AC2592">
        <v>0</v>
      </c>
      <c r="AD2592">
        <v>9</v>
      </c>
      <c r="AE2592">
        <v>1</v>
      </c>
      <c r="AF2592">
        <v>400</v>
      </c>
      <c r="AG2592">
        <v>2</v>
      </c>
      <c r="AH2592">
        <v>17</v>
      </c>
      <c r="AI2592">
        <v>30</v>
      </c>
      <c r="AJ2592">
        <v>0</v>
      </c>
      <c r="AK2592">
        <v>0</v>
      </c>
      <c r="AL2592">
        <v>0</v>
      </c>
      <c r="AM2592">
        <v>0</v>
      </c>
      <c r="AN2592">
        <v>0</v>
      </c>
      <c r="AO2592">
        <v>321</v>
      </c>
      <c r="AP2592">
        <v>1391</v>
      </c>
      <c r="AQ2592">
        <v>325</v>
      </c>
      <c r="AR2592">
        <v>0</v>
      </c>
      <c r="AS2592">
        <v>151</v>
      </c>
      <c r="AT2592">
        <v>22</v>
      </c>
      <c r="AU2592">
        <v>20</v>
      </c>
      <c r="AV2592">
        <v>15</v>
      </c>
      <c r="AW2592">
        <v>14</v>
      </c>
      <c r="AX2592">
        <v>0</v>
      </c>
      <c r="AY2592">
        <v>258</v>
      </c>
      <c r="AZ2592">
        <v>319</v>
      </c>
      <c r="BA2592">
        <v>175</v>
      </c>
      <c r="BB2592">
        <v>23</v>
      </c>
      <c r="BC2592">
        <v>10</v>
      </c>
      <c r="BD2592">
        <v>12</v>
      </c>
      <c r="BE2592">
        <v>0</v>
      </c>
      <c r="BF2592">
        <v>437</v>
      </c>
      <c r="BG2592">
        <v>635</v>
      </c>
      <c r="BH2592">
        <v>1</v>
      </c>
      <c r="BI2592">
        <v>86</v>
      </c>
      <c r="BJ2592" s="2">
        <v>46132</v>
      </c>
      <c r="BK2592">
        <v>0</v>
      </c>
      <c r="BL2592" s="3" t="str">
        <f>VLOOKUP(O2592,DropDownList!$H$1:$I$7,2,FALSE)</f>
        <v>2022/23</v>
      </c>
      <c r="BM2592" s="3" t="str">
        <f t="shared" si="40"/>
        <v>VSUR</v>
      </c>
    </row>
    <row r="2593" spans="1:65" x14ac:dyDescent="0.2">
      <c r="A2593">
        <v>2026</v>
      </c>
      <c r="B2593">
        <v>4</v>
      </c>
      <c r="C2593" t="s">
        <v>231</v>
      </c>
      <c r="D2593" t="s">
        <v>247</v>
      </c>
      <c r="E2593" t="s">
        <v>49</v>
      </c>
      <c r="F2593">
        <v>9803</v>
      </c>
      <c r="G2593" t="s">
        <v>158</v>
      </c>
      <c r="H2593" t="s">
        <v>240</v>
      </c>
      <c r="I2593" t="s">
        <v>240</v>
      </c>
      <c r="J2593" s="1">
        <v>46113</v>
      </c>
      <c r="K2593" t="s">
        <v>440</v>
      </c>
      <c r="L2593">
        <v>1</v>
      </c>
      <c r="M2593" t="s">
        <v>441</v>
      </c>
      <c r="N2593" t="s">
        <v>442</v>
      </c>
      <c r="O2593" t="s">
        <v>147</v>
      </c>
      <c r="P2593" t="s">
        <v>161</v>
      </c>
      <c r="Q2593">
        <v>1750.99</v>
      </c>
      <c r="R2593">
        <v>544</v>
      </c>
      <c r="S2593">
        <v>11110</v>
      </c>
      <c r="T2593">
        <v>382.98</v>
      </c>
      <c r="U2593">
        <v>236</v>
      </c>
      <c r="V2593">
        <v>32</v>
      </c>
      <c r="W2593">
        <v>700.33</v>
      </c>
      <c r="X2593">
        <v>700.33</v>
      </c>
      <c r="Y2593">
        <v>0</v>
      </c>
      <c r="Z2593">
        <v>0</v>
      </c>
      <c r="AA2593">
        <v>8976.0300000000007</v>
      </c>
      <c r="AB2593">
        <v>0</v>
      </c>
      <c r="AC2593">
        <v>0</v>
      </c>
      <c r="AD2593">
        <v>30</v>
      </c>
      <c r="AE2593">
        <v>2</v>
      </c>
      <c r="AF2593">
        <v>418</v>
      </c>
      <c r="AG2593">
        <v>3</v>
      </c>
      <c r="AH2593">
        <v>28</v>
      </c>
      <c r="AI2593">
        <v>94</v>
      </c>
      <c r="AJ2593">
        <v>0</v>
      </c>
      <c r="AK2593">
        <v>0</v>
      </c>
      <c r="AL2593">
        <v>0</v>
      </c>
      <c r="AM2593">
        <v>0</v>
      </c>
      <c r="AN2593">
        <v>0</v>
      </c>
      <c r="AO2593">
        <v>406</v>
      </c>
      <c r="AP2593">
        <v>1627</v>
      </c>
      <c r="AQ2593">
        <v>415</v>
      </c>
      <c r="AR2593">
        <v>0</v>
      </c>
      <c r="AS2593">
        <v>199</v>
      </c>
      <c r="AT2593">
        <v>38</v>
      </c>
      <c r="AU2593">
        <v>5</v>
      </c>
      <c r="AV2593">
        <v>3</v>
      </c>
      <c r="AW2593">
        <v>39</v>
      </c>
      <c r="AX2593">
        <v>0</v>
      </c>
      <c r="AY2593">
        <v>281</v>
      </c>
      <c r="AZ2593">
        <v>371</v>
      </c>
      <c r="BA2593">
        <v>165</v>
      </c>
      <c r="BB2593">
        <v>11</v>
      </c>
      <c r="BC2593">
        <v>5</v>
      </c>
      <c r="BD2593">
        <v>12</v>
      </c>
      <c r="BE2593">
        <v>1</v>
      </c>
      <c r="BF2593">
        <v>509</v>
      </c>
      <c r="BG2593">
        <v>1730</v>
      </c>
      <c r="BH2593">
        <v>1</v>
      </c>
      <c r="BI2593">
        <v>233</v>
      </c>
      <c r="BJ2593" s="2">
        <v>46132</v>
      </c>
      <c r="BK2593">
        <v>0</v>
      </c>
      <c r="BL2593" s="3" t="str">
        <f>VLOOKUP(O2593,DropDownList!$H$1:$I$7,2,FALSE)</f>
        <v>2024/25</v>
      </c>
      <c r="BM2593" s="3" t="str">
        <f t="shared" si="40"/>
        <v>VSUR</v>
      </c>
    </row>
    <row r="2594" spans="1:65" x14ac:dyDescent="0.2">
      <c r="A2594">
        <v>2026</v>
      </c>
      <c r="B2594">
        <v>4</v>
      </c>
      <c r="C2594" t="s">
        <v>231</v>
      </c>
      <c r="D2594" t="s">
        <v>247</v>
      </c>
      <c r="E2594" t="s">
        <v>49</v>
      </c>
      <c r="F2594">
        <v>9803</v>
      </c>
      <c r="G2594" t="s">
        <v>158</v>
      </c>
      <c r="H2594" t="s">
        <v>240</v>
      </c>
      <c r="I2594" t="s">
        <v>240</v>
      </c>
      <c r="J2594" s="1">
        <v>46113</v>
      </c>
      <c r="K2594" t="s">
        <v>440</v>
      </c>
      <c r="L2594">
        <v>1</v>
      </c>
      <c r="M2594" t="s">
        <v>441</v>
      </c>
      <c r="N2594" t="s">
        <v>442</v>
      </c>
      <c r="O2594" t="s">
        <v>149</v>
      </c>
      <c r="P2594" t="s">
        <v>159</v>
      </c>
      <c r="Q2594">
        <v>43287.8</v>
      </c>
      <c r="R2594">
        <v>4</v>
      </c>
      <c r="S2594">
        <v>47208.33</v>
      </c>
      <c r="T2594">
        <v>15.14</v>
      </c>
      <c r="U2594">
        <v>2</v>
      </c>
      <c r="V2594">
        <v>2</v>
      </c>
      <c r="W2594">
        <v>40487.800000000003</v>
      </c>
      <c r="X2594">
        <v>43287.8</v>
      </c>
      <c r="Y2594">
        <v>0</v>
      </c>
      <c r="Z2594">
        <v>0</v>
      </c>
      <c r="AA2594">
        <v>3905.39</v>
      </c>
      <c r="AB2594">
        <v>0</v>
      </c>
      <c r="AC2594">
        <v>0</v>
      </c>
      <c r="AD2594">
        <v>1</v>
      </c>
      <c r="AE2594">
        <v>1</v>
      </c>
      <c r="AF2594">
        <v>1</v>
      </c>
      <c r="AG2594">
        <v>1</v>
      </c>
      <c r="AH2594">
        <v>0</v>
      </c>
      <c r="AI2594">
        <v>1</v>
      </c>
      <c r="AJ2594">
        <v>0</v>
      </c>
      <c r="AK2594">
        <v>0</v>
      </c>
      <c r="AL2594">
        <v>0</v>
      </c>
      <c r="AM2594">
        <v>0</v>
      </c>
      <c r="AN2594">
        <v>0</v>
      </c>
      <c r="AO2594">
        <v>4</v>
      </c>
      <c r="AP2594">
        <v>4</v>
      </c>
      <c r="AQ2594">
        <v>1</v>
      </c>
      <c r="AR2594">
        <v>0</v>
      </c>
      <c r="AS2594">
        <v>0</v>
      </c>
      <c r="AT2594">
        <v>0</v>
      </c>
      <c r="AU2594">
        <v>3</v>
      </c>
      <c r="AV2594">
        <v>0</v>
      </c>
      <c r="AW2594">
        <v>0</v>
      </c>
      <c r="AX2594">
        <v>0</v>
      </c>
      <c r="AY2594">
        <v>0</v>
      </c>
      <c r="AZ2594">
        <v>0</v>
      </c>
      <c r="BA2594">
        <v>0</v>
      </c>
      <c r="BB2594">
        <v>0</v>
      </c>
      <c r="BC2594">
        <v>0</v>
      </c>
      <c r="BD2594">
        <v>0</v>
      </c>
      <c r="BE2594">
        <v>0</v>
      </c>
      <c r="BF2594">
        <v>0</v>
      </c>
      <c r="BG2594">
        <v>36036.5</v>
      </c>
      <c r="BH2594">
        <v>1</v>
      </c>
      <c r="BI2594">
        <v>0</v>
      </c>
      <c r="BJ2594" s="2">
        <v>46132</v>
      </c>
      <c r="BK2594">
        <v>0</v>
      </c>
      <c r="BL2594" s="3" t="str">
        <f>VLOOKUP(O2594,DropDownList!$H$1:$I$7,2,FALSE)</f>
        <v>2025/26</v>
      </c>
      <c r="BM2594" s="3" t="str">
        <f t="shared" si="40"/>
        <v>CONF</v>
      </c>
    </row>
    <row r="2595" spans="1:65" x14ac:dyDescent="0.2">
      <c r="A2595">
        <v>2026</v>
      </c>
      <c r="B2595">
        <v>4</v>
      </c>
      <c r="C2595" t="s">
        <v>231</v>
      </c>
      <c r="D2595" t="s">
        <v>247</v>
      </c>
      <c r="E2595" t="s">
        <v>49</v>
      </c>
      <c r="F2595">
        <v>9803</v>
      </c>
      <c r="G2595" t="s">
        <v>158</v>
      </c>
      <c r="H2595" t="s">
        <v>240</v>
      </c>
      <c r="I2595" t="s">
        <v>240</v>
      </c>
      <c r="J2595" s="1">
        <v>46113</v>
      </c>
      <c r="K2595" t="s">
        <v>440</v>
      </c>
      <c r="L2595">
        <v>1</v>
      </c>
      <c r="M2595" t="s">
        <v>441</v>
      </c>
      <c r="N2595" t="s">
        <v>442</v>
      </c>
      <c r="O2595" t="s">
        <v>155</v>
      </c>
      <c r="P2595" t="s">
        <v>159</v>
      </c>
      <c r="Q2595">
        <v>0</v>
      </c>
      <c r="R2595">
        <v>7</v>
      </c>
      <c r="S2595">
        <v>23315.75</v>
      </c>
      <c r="T2595">
        <v>50</v>
      </c>
      <c r="U2595">
        <v>0</v>
      </c>
      <c r="V2595">
        <v>0</v>
      </c>
      <c r="W2595">
        <v>0</v>
      </c>
      <c r="X2595">
        <v>0</v>
      </c>
      <c r="Y2595">
        <v>0</v>
      </c>
      <c r="Z2595">
        <v>0</v>
      </c>
      <c r="AA2595">
        <v>23265.75</v>
      </c>
      <c r="AB2595">
        <v>0</v>
      </c>
      <c r="AC2595">
        <v>0</v>
      </c>
      <c r="AD2595">
        <v>0</v>
      </c>
      <c r="AE2595">
        <v>0</v>
      </c>
      <c r="AF2595">
        <v>6</v>
      </c>
      <c r="AG2595">
        <v>0</v>
      </c>
      <c r="AH2595">
        <v>0</v>
      </c>
      <c r="AI2595">
        <v>0</v>
      </c>
      <c r="AJ2595">
        <v>0</v>
      </c>
      <c r="AK2595">
        <v>0</v>
      </c>
      <c r="AL2595">
        <v>0</v>
      </c>
      <c r="AM2595">
        <v>0</v>
      </c>
      <c r="AN2595">
        <v>0</v>
      </c>
      <c r="AO2595">
        <v>5</v>
      </c>
      <c r="AP2595">
        <v>6</v>
      </c>
      <c r="AQ2595">
        <v>5</v>
      </c>
      <c r="AR2595">
        <v>0</v>
      </c>
      <c r="AS2595">
        <v>0</v>
      </c>
      <c r="AT2595">
        <v>0</v>
      </c>
      <c r="AU2595">
        <v>1</v>
      </c>
      <c r="AV2595">
        <v>0</v>
      </c>
      <c r="AW2595">
        <v>0</v>
      </c>
      <c r="AX2595">
        <v>0</v>
      </c>
      <c r="AY2595">
        <v>0</v>
      </c>
      <c r="AZ2595">
        <v>0</v>
      </c>
      <c r="BA2595">
        <v>0</v>
      </c>
      <c r="BB2595">
        <v>0</v>
      </c>
      <c r="BC2595">
        <v>0</v>
      </c>
      <c r="BD2595">
        <v>0</v>
      </c>
      <c r="BE2595">
        <v>0</v>
      </c>
      <c r="BF2595">
        <v>0</v>
      </c>
      <c r="BG2595">
        <v>0</v>
      </c>
      <c r="BH2595">
        <v>1</v>
      </c>
      <c r="BI2595">
        <v>0</v>
      </c>
      <c r="BJ2595" s="2">
        <v>46132</v>
      </c>
      <c r="BK2595">
        <v>0</v>
      </c>
      <c r="BL2595" s="3" t="str">
        <f>VLOOKUP(O2595,DropDownList!$H$1:$I$7,2,FALSE)</f>
        <v>2022/23</v>
      </c>
      <c r="BM2595" s="3" t="str">
        <f t="shared" si="40"/>
        <v>CONF</v>
      </c>
    </row>
    <row r="2596" spans="1:65" x14ac:dyDescent="0.2">
      <c r="A2596">
        <v>2026</v>
      </c>
      <c r="B2596">
        <v>4</v>
      </c>
      <c r="C2596" t="s">
        <v>231</v>
      </c>
      <c r="D2596" t="s">
        <v>247</v>
      </c>
      <c r="E2596" t="s">
        <v>49</v>
      </c>
      <c r="F2596">
        <v>9803</v>
      </c>
      <c r="G2596" t="s">
        <v>158</v>
      </c>
      <c r="H2596" t="s">
        <v>240</v>
      </c>
      <c r="I2596" t="s">
        <v>240</v>
      </c>
      <c r="J2596" s="1">
        <v>46113</v>
      </c>
      <c r="K2596" t="s">
        <v>440</v>
      </c>
      <c r="L2596">
        <v>1</v>
      </c>
      <c r="M2596" t="s">
        <v>441</v>
      </c>
      <c r="N2596" t="s">
        <v>442</v>
      </c>
      <c r="O2596" t="s">
        <v>147</v>
      </c>
      <c r="P2596" t="s">
        <v>160</v>
      </c>
      <c r="Q2596">
        <v>90368.74</v>
      </c>
      <c r="R2596">
        <v>583</v>
      </c>
      <c r="S2596">
        <v>253775</v>
      </c>
      <c r="T2596">
        <v>10377.219999999999</v>
      </c>
      <c r="U2596">
        <v>256</v>
      </c>
      <c r="V2596">
        <v>77</v>
      </c>
      <c r="W2596">
        <v>41556.800000000003</v>
      </c>
      <c r="X2596">
        <v>43381.8</v>
      </c>
      <c r="Y2596">
        <v>0</v>
      </c>
      <c r="Z2596">
        <v>0</v>
      </c>
      <c r="AA2596">
        <v>153029.04</v>
      </c>
      <c r="AB2596">
        <v>20179.189999999999</v>
      </c>
      <c r="AC2596">
        <v>123803.82</v>
      </c>
      <c r="AD2596">
        <v>28</v>
      </c>
      <c r="AE2596">
        <v>49</v>
      </c>
      <c r="AF2596">
        <v>284</v>
      </c>
      <c r="AG2596">
        <v>164</v>
      </c>
      <c r="AH2596">
        <v>28</v>
      </c>
      <c r="AI2596">
        <v>92</v>
      </c>
      <c r="AJ2596">
        <v>0</v>
      </c>
      <c r="AK2596">
        <v>0</v>
      </c>
      <c r="AL2596">
        <v>0</v>
      </c>
      <c r="AM2596">
        <v>0</v>
      </c>
      <c r="AN2596">
        <v>0</v>
      </c>
      <c r="AO2596">
        <v>434</v>
      </c>
      <c r="AP2596">
        <v>1668</v>
      </c>
      <c r="AQ2596">
        <v>431</v>
      </c>
      <c r="AR2596">
        <v>0</v>
      </c>
      <c r="AS2596">
        <v>196</v>
      </c>
      <c r="AT2596">
        <v>35</v>
      </c>
      <c r="AU2596">
        <v>8</v>
      </c>
      <c r="AV2596">
        <v>4</v>
      </c>
      <c r="AW2596">
        <v>35</v>
      </c>
      <c r="AX2596">
        <v>0</v>
      </c>
      <c r="AY2596">
        <v>291</v>
      </c>
      <c r="AZ2596">
        <v>381</v>
      </c>
      <c r="BA2596">
        <v>165</v>
      </c>
      <c r="BB2596">
        <v>11</v>
      </c>
      <c r="BC2596">
        <v>5</v>
      </c>
      <c r="BD2596">
        <v>14</v>
      </c>
      <c r="BE2596">
        <v>1</v>
      </c>
      <c r="BF2596">
        <v>547</v>
      </c>
      <c r="BG2596">
        <v>44450</v>
      </c>
      <c r="BH2596">
        <v>15</v>
      </c>
      <c r="BI2596">
        <v>253</v>
      </c>
      <c r="BJ2596" s="2">
        <v>46132</v>
      </c>
      <c r="BK2596">
        <v>0</v>
      </c>
      <c r="BL2596" s="3" t="str">
        <f>VLOOKUP(O2596,DropDownList!$H$1:$I$7,2,FALSE)</f>
        <v>2024/25</v>
      </c>
      <c r="BM2596" s="3" t="str">
        <f t="shared" si="40"/>
        <v>SC COURT</v>
      </c>
    </row>
    <row r="2597" spans="1:65" x14ac:dyDescent="0.2">
      <c r="A2597">
        <v>2026</v>
      </c>
      <c r="B2597">
        <v>4</v>
      </c>
      <c r="C2597" t="s">
        <v>231</v>
      </c>
      <c r="D2597" t="s">
        <v>247</v>
      </c>
      <c r="E2597" t="s">
        <v>49</v>
      </c>
      <c r="F2597">
        <v>9803</v>
      </c>
      <c r="G2597" t="s">
        <v>158</v>
      </c>
      <c r="H2597" t="s">
        <v>240</v>
      </c>
      <c r="I2597" t="s">
        <v>240</v>
      </c>
      <c r="J2597" s="1">
        <v>46113</v>
      </c>
      <c r="K2597" t="s">
        <v>440</v>
      </c>
      <c r="L2597">
        <v>1</v>
      </c>
      <c r="M2597" t="s">
        <v>441</v>
      </c>
      <c r="N2597" t="s">
        <v>442</v>
      </c>
      <c r="O2597" t="s">
        <v>156</v>
      </c>
      <c r="P2597" t="s">
        <v>160</v>
      </c>
      <c r="Q2597">
        <v>56205.65</v>
      </c>
      <c r="R2597">
        <v>546</v>
      </c>
      <c r="S2597">
        <v>274293.23</v>
      </c>
      <c r="T2597">
        <v>19724.53</v>
      </c>
      <c r="U2597">
        <v>149</v>
      </c>
      <c r="V2597">
        <v>40</v>
      </c>
      <c r="W2597">
        <v>14297.44</v>
      </c>
      <c r="X2597">
        <v>14650.44</v>
      </c>
      <c r="Y2597">
        <v>0</v>
      </c>
      <c r="Z2597">
        <v>0</v>
      </c>
      <c r="AA2597">
        <v>198363.05</v>
      </c>
      <c r="AB2597">
        <v>50395.01</v>
      </c>
      <c r="AC2597">
        <v>138609.25</v>
      </c>
      <c r="AD2597">
        <v>13</v>
      </c>
      <c r="AE2597">
        <v>27</v>
      </c>
      <c r="AF2597">
        <v>344</v>
      </c>
      <c r="AG2597">
        <v>93</v>
      </c>
      <c r="AH2597">
        <v>37</v>
      </c>
      <c r="AI2597">
        <v>56</v>
      </c>
      <c r="AJ2597">
        <v>0</v>
      </c>
      <c r="AK2597">
        <v>0</v>
      </c>
      <c r="AL2597">
        <v>0</v>
      </c>
      <c r="AM2597">
        <v>0</v>
      </c>
      <c r="AN2597">
        <v>0</v>
      </c>
      <c r="AO2597">
        <v>407</v>
      </c>
      <c r="AP2597">
        <v>1647</v>
      </c>
      <c r="AQ2597">
        <v>372</v>
      </c>
      <c r="AR2597">
        <v>0</v>
      </c>
      <c r="AS2597">
        <v>218</v>
      </c>
      <c r="AT2597">
        <v>29</v>
      </c>
      <c r="AU2597">
        <v>24</v>
      </c>
      <c r="AV2597">
        <v>12</v>
      </c>
      <c r="AW2597">
        <v>34</v>
      </c>
      <c r="AX2597">
        <v>0</v>
      </c>
      <c r="AY2597">
        <v>277</v>
      </c>
      <c r="AZ2597">
        <v>371</v>
      </c>
      <c r="BA2597">
        <v>176</v>
      </c>
      <c r="BB2597">
        <v>28</v>
      </c>
      <c r="BC2597">
        <v>18</v>
      </c>
      <c r="BD2597">
        <v>12</v>
      </c>
      <c r="BE2597">
        <v>2</v>
      </c>
      <c r="BF2597">
        <v>512</v>
      </c>
      <c r="BG2597">
        <v>18814</v>
      </c>
      <c r="BH2597">
        <v>16</v>
      </c>
      <c r="BI2597">
        <v>146</v>
      </c>
      <c r="BJ2597" s="2">
        <v>46132</v>
      </c>
      <c r="BK2597">
        <v>0</v>
      </c>
      <c r="BL2597" s="3" t="str">
        <f>VLOOKUP(O2597,DropDownList!$H$1:$I$7,2,FALSE)</f>
        <v>2023/24</v>
      </c>
      <c r="BM2597" s="3" t="str">
        <f t="shared" si="40"/>
        <v>SC COURT</v>
      </c>
    </row>
    <row r="2598" spans="1:65" x14ac:dyDescent="0.2">
      <c r="A2598">
        <v>2026</v>
      </c>
      <c r="B2598">
        <v>4</v>
      </c>
      <c r="C2598" t="s">
        <v>231</v>
      </c>
      <c r="D2598" t="s">
        <v>247</v>
      </c>
      <c r="E2598" t="s">
        <v>49</v>
      </c>
      <c r="F2598">
        <v>9803</v>
      </c>
      <c r="G2598" t="s">
        <v>158</v>
      </c>
      <c r="H2598" t="s">
        <v>240</v>
      </c>
      <c r="I2598" t="s">
        <v>240</v>
      </c>
      <c r="J2598" s="1">
        <v>46113</v>
      </c>
      <c r="K2598" t="s">
        <v>440</v>
      </c>
      <c r="L2598">
        <v>1</v>
      </c>
      <c r="M2598" t="s">
        <v>441</v>
      </c>
      <c r="N2598" t="s">
        <v>442</v>
      </c>
      <c r="O2598" t="s">
        <v>156</v>
      </c>
      <c r="P2598" t="s">
        <v>161</v>
      </c>
      <c r="Q2598">
        <v>1101.21</v>
      </c>
      <c r="R2598">
        <v>492</v>
      </c>
      <c r="S2598">
        <v>11365</v>
      </c>
      <c r="T2598">
        <v>925</v>
      </c>
      <c r="U2598">
        <v>133</v>
      </c>
      <c r="V2598">
        <v>13</v>
      </c>
      <c r="W2598">
        <v>345</v>
      </c>
      <c r="X2598">
        <v>345</v>
      </c>
      <c r="Y2598">
        <v>0</v>
      </c>
      <c r="Z2598">
        <v>0</v>
      </c>
      <c r="AA2598">
        <v>9338.7900000000009</v>
      </c>
      <c r="AB2598">
        <v>0</v>
      </c>
      <c r="AC2598">
        <v>0</v>
      </c>
      <c r="AD2598">
        <v>13</v>
      </c>
      <c r="AE2598">
        <v>0</v>
      </c>
      <c r="AF2598">
        <v>395</v>
      </c>
      <c r="AG2598">
        <v>3</v>
      </c>
      <c r="AH2598">
        <v>36</v>
      </c>
      <c r="AI2598">
        <v>57</v>
      </c>
      <c r="AJ2598">
        <v>0</v>
      </c>
      <c r="AK2598">
        <v>0</v>
      </c>
      <c r="AL2598">
        <v>0</v>
      </c>
      <c r="AM2598">
        <v>0</v>
      </c>
      <c r="AN2598">
        <v>0</v>
      </c>
      <c r="AO2598">
        <v>366</v>
      </c>
      <c r="AP2598">
        <v>1505</v>
      </c>
      <c r="AQ2598">
        <v>341</v>
      </c>
      <c r="AR2598">
        <v>0</v>
      </c>
      <c r="AS2598">
        <v>191</v>
      </c>
      <c r="AT2598">
        <v>27</v>
      </c>
      <c r="AU2598">
        <v>21</v>
      </c>
      <c r="AV2598">
        <v>11</v>
      </c>
      <c r="AW2598">
        <v>34</v>
      </c>
      <c r="AX2598">
        <v>0</v>
      </c>
      <c r="AY2598">
        <v>253</v>
      </c>
      <c r="AZ2598">
        <v>343</v>
      </c>
      <c r="BA2598">
        <v>166</v>
      </c>
      <c r="BB2598">
        <v>23</v>
      </c>
      <c r="BC2598">
        <v>14</v>
      </c>
      <c r="BD2598">
        <v>10</v>
      </c>
      <c r="BE2598">
        <v>1</v>
      </c>
      <c r="BF2598">
        <v>459</v>
      </c>
      <c r="BG2598">
        <v>1100</v>
      </c>
      <c r="BH2598">
        <v>1</v>
      </c>
      <c r="BI2598">
        <v>130</v>
      </c>
      <c r="BJ2598" s="2">
        <v>46132</v>
      </c>
      <c r="BK2598">
        <v>0</v>
      </c>
      <c r="BL2598" s="3" t="str">
        <f>VLOOKUP(O2598,DropDownList!$H$1:$I$7,2,FALSE)</f>
        <v>2023/24</v>
      </c>
      <c r="BM2598" s="3" t="str">
        <f t="shared" si="40"/>
        <v>VSUR</v>
      </c>
    </row>
    <row r="2599" spans="1:65" x14ac:dyDescent="0.2">
      <c r="A2599">
        <v>2026</v>
      </c>
      <c r="B2599">
        <v>4</v>
      </c>
      <c r="C2599" t="s">
        <v>231</v>
      </c>
      <c r="D2599" t="s">
        <v>247</v>
      </c>
      <c r="E2599" t="s">
        <v>49</v>
      </c>
      <c r="F2599">
        <v>9803</v>
      </c>
      <c r="G2599" t="s">
        <v>158</v>
      </c>
      <c r="H2599" t="s">
        <v>240</v>
      </c>
      <c r="I2599" t="s">
        <v>240</v>
      </c>
      <c r="J2599" s="1">
        <v>46113</v>
      </c>
      <c r="K2599" t="s">
        <v>440</v>
      </c>
      <c r="L2599">
        <v>1</v>
      </c>
      <c r="M2599" t="s">
        <v>441</v>
      </c>
      <c r="N2599" t="s">
        <v>442</v>
      </c>
      <c r="O2599" t="s">
        <v>149</v>
      </c>
      <c r="P2599" t="s">
        <v>160</v>
      </c>
      <c r="Q2599">
        <v>69283.16</v>
      </c>
      <c r="R2599">
        <v>345</v>
      </c>
      <c r="S2599">
        <v>155197.93</v>
      </c>
      <c r="T2599">
        <v>4179.9399999999996</v>
      </c>
      <c r="U2599">
        <v>223</v>
      </c>
      <c r="V2599">
        <v>97</v>
      </c>
      <c r="W2599">
        <v>23092.97</v>
      </c>
      <c r="X2599">
        <v>33191.97</v>
      </c>
      <c r="Y2599">
        <v>0</v>
      </c>
      <c r="Z2599">
        <v>0</v>
      </c>
      <c r="AA2599">
        <v>81734.83</v>
      </c>
      <c r="AB2599">
        <v>12474.5</v>
      </c>
      <c r="AC2599">
        <v>64647.97</v>
      </c>
      <c r="AD2599">
        <v>49</v>
      </c>
      <c r="AE2599">
        <v>48</v>
      </c>
      <c r="AF2599">
        <v>109</v>
      </c>
      <c r="AG2599">
        <v>101</v>
      </c>
      <c r="AH2599">
        <v>11</v>
      </c>
      <c r="AI2599">
        <v>122</v>
      </c>
      <c r="AJ2599">
        <v>0</v>
      </c>
      <c r="AK2599">
        <v>0</v>
      </c>
      <c r="AL2599">
        <v>0</v>
      </c>
      <c r="AM2599">
        <v>0</v>
      </c>
      <c r="AN2599">
        <v>0</v>
      </c>
      <c r="AO2599">
        <v>241</v>
      </c>
      <c r="AP2599">
        <v>699</v>
      </c>
      <c r="AQ2599">
        <v>230</v>
      </c>
      <c r="AR2599">
        <v>0</v>
      </c>
      <c r="AS2599">
        <v>73</v>
      </c>
      <c r="AT2599">
        <v>18</v>
      </c>
      <c r="AU2599">
        <v>0</v>
      </c>
      <c r="AV2599">
        <v>0</v>
      </c>
      <c r="AW2599">
        <v>9</v>
      </c>
      <c r="AX2599">
        <v>0</v>
      </c>
      <c r="AY2599">
        <v>108</v>
      </c>
      <c r="AZ2599">
        <v>127</v>
      </c>
      <c r="BA2599">
        <v>21</v>
      </c>
      <c r="BB2599">
        <v>7</v>
      </c>
      <c r="BC2599">
        <v>4</v>
      </c>
      <c r="BD2599">
        <v>3</v>
      </c>
      <c r="BE2599">
        <v>0</v>
      </c>
      <c r="BF2599">
        <v>334</v>
      </c>
      <c r="BG2599">
        <v>41592.93</v>
      </c>
      <c r="BH2599">
        <v>2</v>
      </c>
      <c r="BI2599">
        <v>222</v>
      </c>
      <c r="BJ2599" s="2">
        <v>46132</v>
      </c>
      <c r="BK2599">
        <v>0</v>
      </c>
      <c r="BL2599" s="3" t="str">
        <f>VLOOKUP(O2599,DropDownList!$H$1:$I$7,2,FALSE)</f>
        <v>2025/26</v>
      </c>
      <c r="BM2599" s="3" t="str">
        <f t="shared" si="40"/>
        <v>SC COURT</v>
      </c>
    </row>
    <row r="2600" spans="1:65" x14ac:dyDescent="0.2">
      <c r="A2600">
        <v>2026</v>
      </c>
      <c r="B2600">
        <v>4</v>
      </c>
      <c r="C2600" t="s">
        <v>231</v>
      </c>
      <c r="D2600" t="s">
        <v>248</v>
      </c>
      <c r="E2600" t="s">
        <v>50</v>
      </c>
      <c r="F2600">
        <v>9358</v>
      </c>
      <c r="G2600" t="s">
        <v>141</v>
      </c>
      <c r="H2600" t="s">
        <v>237</v>
      </c>
      <c r="I2600" t="s">
        <v>237</v>
      </c>
      <c r="J2600" s="1">
        <v>46113</v>
      </c>
      <c r="K2600" t="s">
        <v>440</v>
      </c>
      <c r="L2600">
        <v>1</v>
      </c>
      <c r="M2600" t="s">
        <v>441</v>
      </c>
      <c r="N2600" t="s">
        <v>442</v>
      </c>
      <c r="O2600" t="s">
        <v>147</v>
      </c>
      <c r="P2600" t="s">
        <v>146</v>
      </c>
      <c r="Q2600">
        <v>984.53</v>
      </c>
      <c r="R2600">
        <v>560</v>
      </c>
      <c r="S2600">
        <v>7560</v>
      </c>
      <c r="T2600">
        <v>30</v>
      </c>
      <c r="U2600">
        <v>138</v>
      </c>
      <c r="V2600">
        <v>48</v>
      </c>
      <c r="W2600">
        <v>614.53</v>
      </c>
      <c r="X2600">
        <v>614.53</v>
      </c>
      <c r="Y2600">
        <v>0</v>
      </c>
      <c r="Z2600">
        <v>0</v>
      </c>
      <c r="AA2600">
        <v>6545.47</v>
      </c>
      <c r="AB2600">
        <v>0</v>
      </c>
      <c r="AC2600">
        <v>0</v>
      </c>
      <c r="AD2600">
        <v>46</v>
      </c>
      <c r="AE2600">
        <v>2</v>
      </c>
      <c r="AF2600">
        <v>485</v>
      </c>
      <c r="AG2600">
        <v>2</v>
      </c>
      <c r="AH2600">
        <v>2</v>
      </c>
      <c r="AI2600">
        <v>71</v>
      </c>
      <c r="AJ2600">
        <v>0</v>
      </c>
      <c r="AK2600">
        <v>0</v>
      </c>
      <c r="AL2600">
        <v>0</v>
      </c>
      <c r="AM2600">
        <v>0</v>
      </c>
      <c r="AN2600">
        <v>0</v>
      </c>
      <c r="AO2600">
        <v>294</v>
      </c>
      <c r="AP2600">
        <v>1239</v>
      </c>
      <c r="AQ2600">
        <v>318</v>
      </c>
      <c r="AR2600">
        <v>0</v>
      </c>
      <c r="AS2600">
        <v>132</v>
      </c>
      <c r="AT2600">
        <v>77</v>
      </c>
      <c r="AU2600">
        <v>17</v>
      </c>
      <c r="AV2600">
        <v>4</v>
      </c>
      <c r="AW2600">
        <v>0</v>
      </c>
      <c r="AX2600">
        <v>0</v>
      </c>
      <c r="AY2600">
        <v>139</v>
      </c>
      <c r="AZ2600">
        <v>255</v>
      </c>
      <c r="BA2600">
        <v>129</v>
      </c>
      <c r="BB2600">
        <v>59</v>
      </c>
      <c r="BC2600">
        <v>23</v>
      </c>
      <c r="BD2600">
        <v>0</v>
      </c>
      <c r="BE2600">
        <v>0</v>
      </c>
      <c r="BF2600">
        <v>558</v>
      </c>
      <c r="BG2600">
        <v>980</v>
      </c>
      <c r="BH2600">
        <v>0</v>
      </c>
      <c r="BI2600">
        <v>138</v>
      </c>
      <c r="BJ2600" s="2">
        <v>46132</v>
      </c>
      <c r="BK2600">
        <v>0</v>
      </c>
      <c r="BL2600" s="3" t="str">
        <f>VLOOKUP(O2600,DropDownList!$H$1:$I$7,2,FALSE)</f>
        <v>2024/25</v>
      </c>
      <c r="BM2600" s="3" t="str">
        <f t="shared" si="40"/>
        <v>VSUR</v>
      </c>
    </row>
    <row r="2601" spans="1:65" x14ac:dyDescent="0.2">
      <c r="A2601">
        <v>2026</v>
      </c>
      <c r="B2601">
        <v>4</v>
      </c>
      <c r="C2601" t="s">
        <v>231</v>
      </c>
      <c r="D2601" t="s">
        <v>248</v>
      </c>
      <c r="E2601" t="s">
        <v>50</v>
      </c>
      <c r="F2601">
        <v>9358</v>
      </c>
      <c r="G2601" t="s">
        <v>141</v>
      </c>
      <c r="H2601" t="s">
        <v>237</v>
      </c>
      <c r="I2601" t="s">
        <v>237</v>
      </c>
      <c r="J2601" s="1">
        <v>46113</v>
      </c>
      <c r="K2601" t="s">
        <v>440</v>
      </c>
      <c r="L2601">
        <v>1</v>
      </c>
      <c r="M2601" t="s">
        <v>441</v>
      </c>
      <c r="N2601" t="s">
        <v>442</v>
      </c>
      <c r="O2601" t="s">
        <v>147</v>
      </c>
      <c r="P2601" t="s">
        <v>154</v>
      </c>
      <c r="Q2601">
        <v>27022.35</v>
      </c>
      <c r="R2601">
        <v>567</v>
      </c>
      <c r="S2601">
        <v>120506.33</v>
      </c>
      <c r="T2601">
        <v>690</v>
      </c>
      <c r="U2601">
        <v>143</v>
      </c>
      <c r="V2601">
        <v>79</v>
      </c>
      <c r="W2601">
        <v>15173.66</v>
      </c>
      <c r="X2601">
        <v>15753.66</v>
      </c>
      <c r="Y2601">
        <v>0</v>
      </c>
      <c r="Z2601">
        <v>0</v>
      </c>
      <c r="AA2601">
        <v>92793.98</v>
      </c>
      <c r="AB2601">
        <v>2126.71</v>
      </c>
      <c r="AC2601">
        <v>84071.8</v>
      </c>
      <c r="AD2601">
        <v>45</v>
      </c>
      <c r="AE2601">
        <v>34</v>
      </c>
      <c r="AF2601">
        <v>421</v>
      </c>
      <c r="AG2601">
        <v>75</v>
      </c>
      <c r="AH2601">
        <v>2</v>
      </c>
      <c r="AI2601">
        <v>68</v>
      </c>
      <c r="AJ2601">
        <v>0</v>
      </c>
      <c r="AK2601">
        <v>0</v>
      </c>
      <c r="AL2601">
        <v>0</v>
      </c>
      <c r="AM2601">
        <v>0</v>
      </c>
      <c r="AN2601">
        <v>0</v>
      </c>
      <c r="AO2601">
        <v>300</v>
      </c>
      <c r="AP2601">
        <v>1263</v>
      </c>
      <c r="AQ2601">
        <v>322</v>
      </c>
      <c r="AR2601">
        <v>0</v>
      </c>
      <c r="AS2601">
        <v>132</v>
      </c>
      <c r="AT2601">
        <v>77</v>
      </c>
      <c r="AU2601">
        <v>17</v>
      </c>
      <c r="AV2601">
        <v>4</v>
      </c>
      <c r="AW2601">
        <v>0</v>
      </c>
      <c r="AX2601">
        <v>0</v>
      </c>
      <c r="AY2601">
        <v>145</v>
      </c>
      <c r="AZ2601">
        <v>265</v>
      </c>
      <c r="BA2601">
        <v>133</v>
      </c>
      <c r="BB2601">
        <v>59</v>
      </c>
      <c r="BC2601">
        <v>23</v>
      </c>
      <c r="BD2601">
        <v>0</v>
      </c>
      <c r="BE2601">
        <v>0</v>
      </c>
      <c r="BF2601">
        <v>565</v>
      </c>
      <c r="BG2601">
        <v>15142.99</v>
      </c>
      <c r="BH2601">
        <v>1</v>
      </c>
      <c r="BI2601">
        <v>143</v>
      </c>
      <c r="BJ2601" s="2">
        <v>46132</v>
      </c>
      <c r="BK2601">
        <v>0</v>
      </c>
      <c r="BL2601" s="3" t="str">
        <f>VLOOKUP(O2601,DropDownList!$H$1:$I$7,2,FALSE)</f>
        <v>2024/25</v>
      </c>
      <c r="BM2601" s="3" t="str">
        <f t="shared" si="40"/>
        <v>JP COURT</v>
      </c>
    </row>
    <row r="2602" spans="1:65" x14ac:dyDescent="0.2">
      <c r="A2602">
        <v>2026</v>
      </c>
      <c r="B2602">
        <v>4</v>
      </c>
      <c r="C2602" t="s">
        <v>231</v>
      </c>
      <c r="D2602" t="s">
        <v>248</v>
      </c>
      <c r="E2602" t="s">
        <v>50</v>
      </c>
      <c r="F2602">
        <v>9358</v>
      </c>
      <c r="G2602" t="s">
        <v>141</v>
      </c>
      <c r="H2602" t="s">
        <v>237</v>
      </c>
      <c r="I2602" t="s">
        <v>237</v>
      </c>
      <c r="J2602" s="1">
        <v>46113</v>
      </c>
      <c r="K2602" t="s">
        <v>440</v>
      </c>
      <c r="L2602">
        <v>1</v>
      </c>
      <c r="M2602" t="s">
        <v>441</v>
      </c>
      <c r="N2602" t="s">
        <v>442</v>
      </c>
      <c r="O2602" t="s">
        <v>155</v>
      </c>
      <c r="P2602" t="s">
        <v>152</v>
      </c>
      <c r="Q2602">
        <v>0</v>
      </c>
      <c r="R2602">
        <v>35</v>
      </c>
      <c r="S2602">
        <v>1400</v>
      </c>
      <c r="T2602">
        <v>640</v>
      </c>
      <c r="U2602">
        <v>0</v>
      </c>
      <c r="V2602">
        <v>0</v>
      </c>
      <c r="W2602">
        <v>0</v>
      </c>
      <c r="X2602">
        <v>0</v>
      </c>
      <c r="Y2602">
        <v>0</v>
      </c>
      <c r="Z2602">
        <v>0</v>
      </c>
      <c r="AA2602">
        <v>760</v>
      </c>
      <c r="AB2602">
        <v>0</v>
      </c>
      <c r="AC2602">
        <v>760</v>
      </c>
      <c r="AD2602">
        <v>0</v>
      </c>
      <c r="AE2602">
        <v>0</v>
      </c>
      <c r="AF2602">
        <v>19</v>
      </c>
      <c r="AG2602">
        <v>0</v>
      </c>
      <c r="AH2602">
        <v>16</v>
      </c>
      <c r="AI2602">
        <v>0</v>
      </c>
      <c r="AJ2602">
        <v>0</v>
      </c>
      <c r="AK2602">
        <v>0</v>
      </c>
      <c r="AL2602">
        <v>0</v>
      </c>
      <c r="AM2602">
        <v>3</v>
      </c>
      <c r="AN2602">
        <v>0</v>
      </c>
      <c r="AO2602">
        <v>0</v>
      </c>
      <c r="AP2602">
        <v>0</v>
      </c>
      <c r="AQ2602">
        <v>0</v>
      </c>
      <c r="AR2602">
        <v>0</v>
      </c>
      <c r="AS2602">
        <v>0</v>
      </c>
      <c r="AT2602">
        <v>0</v>
      </c>
      <c r="AU2602">
        <v>0</v>
      </c>
      <c r="AV2602">
        <v>0</v>
      </c>
      <c r="AW2602">
        <v>0</v>
      </c>
      <c r="AX2602">
        <v>0</v>
      </c>
      <c r="AY2602">
        <v>0</v>
      </c>
      <c r="AZ2602">
        <v>0</v>
      </c>
      <c r="BA2602">
        <v>0</v>
      </c>
      <c r="BB2602">
        <v>0</v>
      </c>
      <c r="BC2602">
        <v>0</v>
      </c>
      <c r="BD2602">
        <v>0</v>
      </c>
      <c r="BE2602">
        <v>0</v>
      </c>
      <c r="BF2602">
        <v>0</v>
      </c>
      <c r="BG2602">
        <v>0</v>
      </c>
      <c r="BH2602">
        <v>0</v>
      </c>
      <c r="BI2602">
        <v>0</v>
      </c>
      <c r="BJ2602" s="2">
        <v>46132</v>
      </c>
      <c r="BK2602">
        <v>0</v>
      </c>
      <c r="BL2602" s="3" t="str">
        <f>VLOOKUP(O2602,DropDownList!$H$1:$I$7,2,FALSE)</f>
        <v>2022/23</v>
      </c>
      <c r="BM2602" s="3" t="str">
        <f t="shared" si="40"/>
        <v>PCOA</v>
      </c>
    </row>
    <row r="2603" spans="1:65" x14ac:dyDescent="0.2">
      <c r="A2603">
        <v>2026</v>
      </c>
      <c r="B2603">
        <v>4</v>
      </c>
      <c r="C2603" t="s">
        <v>231</v>
      </c>
      <c r="D2603" t="s">
        <v>248</v>
      </c>
      <c r="E2603" t="s">
        <v>50</v>
      </c>
      <c r="F2603">
        <v>9358</v>
      </c>
      <c r="G2603" t="s">
        <v>141</v>
      </c>
      <c r="H2603" t="s">
        <v>237</v>
      </c>
      <c r="I2603" t="s">
        <v>237</v>
      </c>
      <c r="J2603" s="1">
        <v>46113</v>
      </c>
      <c r="K2603" t="s">
        <v>440</v>
      </c>
      <c r="L2603">
        <v>1</v>
      </c>
      <c r="M2603" t="s">
        <v>441</v>
      </c>
      <c r="N2603" t="s">
        <v>442</v>
      </c>
      <c r="O2603" t="s">
        <v>155</v>
      </c>
      <c r="P2603" t="s">
        <v>148</v>
      </c>
      <c r="Q2603">
        <v>231.74</v>
      </c>
      <c r="R2603">
        <v>14</v>
      </c>
      <c r="S2603">
        <v>840</v>
      </c>
      <c r="T2603">
        <v>103.25</v>
      </c>
      <c r="U2603">
        <v>4</v>
      </c>
      <c r="V2603">
        <v>4</v>
      </c>
      <c r="W2603">
        <v>231.74</v>
      </c>
      <c r="X2603">
        <v>231.74</v>
      </c>
      <c r="Y2603">
        <v>0</v>
      </c>
      <c r="Z2603">
        <v>0</v>
      </c>
      <c r="AA2603">
        <v>505.01</v>
      </c>
      <c r="AB2603">
        <v>0</v>
      </c>
      <c r="AC2603">
        <v>505.01</v>
      </c>
      <c r="AD2603">
        <v>3</v>
      </c>
      <c r="AE2603">
        <v>1</v>
      </c>
      <c r="AF2603">
        <v>8</v>
      </c>
      <c r="AG2603">
        <v>1</v>
      </c>
      <c r="AH2603">
        <v>1</v>
      </c>
      <c r="AI2603">
        <v>3</v>
      </c>
      <c r="AJ2603">
        <v>0</v>
      </c>
      <c r="AK2603">
        <v>0</v>
      </c>
      <c r="AL2603">
        <v>0</v>
      </c>
      <c r="AM2603">
        <v>0</v>
      </c>
      <c r="AN2603">
        <v>0</v>
      </c>
      <c r="AO2603">
        <v>12</v>
      </c>
      <c r="AP2603">
        <v>96</v>
      </c>
      <c r="AQ2603">
        <v>17</v>
      </c>
      <c r="AR2603">
        <v>1</v>
      </c>
      <c r="AS2603">
        <v>6</v>
      </c>
      <c r="AT2603">
        <v>6</v>
      </c>
      <c r="AU2603">
        <v>0</v>
      </c>
      <c r="AV2603">
        <v>0</v>
      </c>
      <c r="AW2603">
        <v>0</v>
      </c>
      <c r="AX2603">
        <v>0</v>
      </c>
      <c r="AY2603">
        <v>19</v>
      </c>
      <c r="AZ2603">
        <v>27</v>
      </c>
      <c r="BA2603">
        <v>16</v>
      </c>
      <c r="BB2603">
        <v>1</v>
      </c>
      <c r="BC2603">
        <v>1</v>
      </c>
      <c r="BD2603">
        <v>0</v>
      </c>
      <c r="BE2603">
        <v>0</v>
      </c>
      <c r="BF2603">
        <v>11</v>
      </c>
      <c r="BG2603">
        <v>180</v>
      </c>
      <c r="BH2603">
        <v>1</v>
      </c>
      <c r="BI2603">
        <v>4</v>
      </c>
      <c r="BJ2603" s="2">
        <v>46132</v>
      </c>
      <c r="BK2603">
        <v>0</v>
      </c>
      <c r="BL2603" s="3" t="str">
        <f>VLOOKUP(O2603,DropDownList!$H$1:$I$7,2,FALSE)</f>
        <v>2022/23</v>
      </c>
      <c r="BM2603" s="3" t="str">
        <f t="shared" si="40"/>
        <v>PRAS</v>
      </c>
    </row>
    <row r="2604" spans="1:65" x14ac:dyDescent="0.2">
      <c r="A2604">
        <v>2026</v>
      </c>
      <c r="B2604">
        <v>4</v>
      </c>
      <c r="C2604" t="s">
        <v>231</v>
      </c>
      <c r="D2604" t="s">
        <v>248</v>
      </c>
      <c r="E2604" t="s">
        <v>50</v>
      </c>
      <c r="F2604">
        <v>9358</v>
      </c>
      <c r="G2604" t="s">
        <v>141</v>
      </c>
      <c r="H2604" t="s">
        <v>237</v>
      </c>
      <c r="I2604" t="s">
        <v>237</v>
      </c>
      <c r="J2604" s="1">
        <v>46113</v>
      </c>
      <c r="K2604" t="s">
        <v>440</v>
      </c>
      <c r="L2604">
        <v>1</v>
      </c>
      <c r="M2604" t="s">
        <v>441</v>
      </c>
      <c r="N2604" t="s">
        <v>442</v>
      </c>
      <c r="O2604" t="s">
        <v>155</v>
      </c>
      <c r="P2604" t="s">
        <v>146</v>
      </c>
      <c r="Q2604">
        <v>580</v>
      </c>
      <c r="R2604">
        <v>647</v>
      </c>
      <c r="S2604">
        <v>9620</v>
      </c>
      <c r="T2604">
        <v>141.56</v>
      </c>
      <c r="U2604">
        <v>86</v>
      </c>
      <c r="V2604">
        <v>27</v>
      </c>
      <c r="W2604">
        <v>410</v>
      </c>
      <c r="X2604">
        <v>410</v>
      </c>
      <c r="Y2604">
        <v>0</v>
      </c>
      <c r="Z2604">
        <v>0</v>
      </c>
      <c r="AA2604">
        <v>8898.44</v>
      </c>
      <c r="AB2604">
        <v>0</v>
      </c>
      <c r="AC2604">
        <v>0</v>
      </c>
      <c r="AD2604">
        <v>27</v>
      </c>
      <c r="AE2604">
        <v>0</v>
      </c>
      <c r="AF2604">
        <v>598</v>
      </c>
      <c r="AG2604">
        <v>0</v>
      </c>
      <c r="AH2604">
        <v>9</v>
      </c>
      <c r="AI2604">
        <v>39</v>
      </c>
      <c r="AJ2604">
        <v>0</v>
      </c>
      <c r="AK2604">
        <v>0</v>
      </c>
      <c r="AL2604">
        <v>0</v>
      </c>
      <c r="AM2604">
        <v>0</v>
      </c>
      <c r="AN2604">
        <v>0</v>
      </c>
      <c r="AO2604">
        <v>368</v>
      </c>
      <c r="AP2604">
        <v>1897</v>
      </c>
      <c r="AQ2604">
        <v>403</v>
      </c>
      <c r="AR2604">
        <v>0</v>
      </c>
      <c r="AS2604">
        <v>182</v>
      </c>
      <c r="AT2604">
        <v>98</v>
      </c>
      <c r="AU2604">
        <v>43</v>
      </c>
      <c r="AV2604">
        <v>27</v>
      </c>
      <c r="AW2604">
        <v>1</v>
      </c>
      <c r="AX2604">
        <v>0</v>
      </c>
      <c r="AY2604">
        <v>258</v>
      </c>
      <c r="AZ2604">
        <v>405</v>
      </c>
      <c r="BA2604">
        <v>246</v>
      </c>
      <c r="BB2604">
        <v>72</v>
      </c>
      <c r="BC2604">
        <v>31</v>
      </c>
      <c r="BD2604">
        <v>16</v>
      </c>
      <c r="BE2604">
        <v>1</v>
      </c>
      <c r="BF2604">
        <v>637</v>
      </c>
      <c r="BG2604">
        <v>580</v>
      </c>
      <c r="BH2604">
        <v>1</v>
      </c>
      <c r="BI2604">
        <v>85</v>
      </c>
      <c r="BJ2604" s="2">
        <v>46132</v>
      </c>
      <c r="BK2604">
        <v>0</v>
      </c>
      <c r="BL2604" s="3" t="str">
        <f>VLOOKUP(O2604,DropDownList!$H$1:$I$7,2,FALSE)</f>
        <v>2022/23</v>
      </c>
      <c r="BM2604" s="3" t="str">
        <f t="shared" si="40"/>
        <v>VSUR</v>
      </c>
    </row>
    <row r="2605" spans="1:65" x14ac:dyDescent="0.2">
      <c r="A2605">
        <v>2026</v>
      </c>
      <c r="B2605">
        <v>4</v>
      </c>
      <c r="C2605" t="s">
        <v>231</v>
      </c>
      <c r="D2605" t="s">
        <v>248</v>
      </c>
      <c r="E2605" t="s">
        <v>50</v>
      </c>
      <c r="F2605">
        <v>9358</v>
      </c>
      <c r="G2605" t="s">
        <v>141</v>
      </c>
      <c r="H2605" t="s">
        <v>237</v>
      </c>
      <c r="I2605" t="s">
        <v>237</v>
      </c>
      <c r="J2605" s="1">
        <v>46113</v>
      </c>
      <c r="K2605" t="s">
        <v>440</v>
      </c>
      <c r="L2605">
        <v>1</v>
      </c>
      <c r="M2605" t="s">
        <v>441</v>
      </c>
      <c r="N2605" t="s">
        <v>442</v>
      </c>
      <c r="O2605" t="s">
        <v>156</v>
      </c>
      <c r="P2605" t="s">
        <v>154</v>
      </c>
      <c r="Q2605">
        <v>16895.3</v>
      </c>
      <c r="R2605">
        <v>420</v>
      </c>
      <c r="S2605">
        <v>123739.92</v>
      </c>
      <c r="T2605">
        <v>2462.3200000000002</v>
      </c>
      <c r="U2605">
        <v>72</v>
      </c>
      <c r="V2605">
        <v>38</v>
      </c>
      <c r="W2605">
        <v>9145.7099999999991</v>
      </c>
      <c r="X2605">
        <v>9885.7099999999991</v>
      </c>
      <c r="Y2605">
        <v>0</v>
      </c>
      <c r="Z2605">
        <v>0</v>
      </c>
      <c r="AA2605">
        <v>104382.3</v>
      </c>
      <c r="AB2605">
        <v>4178.28</v>
      </c>
      <c r="AC2605">
        <v>94008.44</v>
      </c>
      <c r="AD2605">
        <v>20</v>
      </c>
      <c r="AE2605">
        <v>18</v>
      </c>
      <c r="AF2605">
        <v>340</v>
      </c>
      <c r="AG2605">
        <v>43</v>
      </c>
      <c r="AH2605">
        <v>7</v>
      </c>
      <c r="AI2605">
        <v>29</v>
      </c>
      <c r="AJ2605">
        <v>0</v>
      </c>
      <c r="AK2605">
        <v>0</v>
      </c>
      <c r="AL2605">
        <v>0</v>
      </c>
      <c r="AM2605">
        <v>0</v>
      </c>
      <c r="AN2605">
        <v>0</v>
      </c>
      <c r="AO2605">
        <v>203</v>
      </c>
      <c r="AP2605">
        <v>947</v>
      </c>
      <c r="AQ2605">
        <v>210</v>
      </c>
      <c r="AR2605">
        <v>0</v>
      </c>
      <c r="AS2605">
        <v>115</v>
      </c>
      <c r="AT2605">
        <v>42</v>
      </c>
      <c r="AU2605">
        <v>21</v>
      </c>
      <c r="AV2605">
        <v>10</v>
      </c>
      <c r="AW2605">
        <v>0</v>
      </c>
      <c r="AX2605">
        <v>0</v>
      </c>
      <c r="AY2605">
        <v>140</v>
      </c>
      <c r="AZ2605">
        <v>206</v>
      </c>
      <c r="BA2605">
        <v>102</v>
      </c>
      <c r="BB2605">
        <v>32</v>
      </c>
      <c r="BC2605">
        <v>14</v>
      </c>
      <c r="BD2605">
        <v>9</v>
      </c>
      <c r="BE2605">
        <v>1</v>
      </c>
      <c r="BF2605">
        <v>416</v>
      </c>
      <c r="BG2605">
        <v>9560</v>
      </c>
      <c r="BH2605">
        <v>1</v>
      </c>
      <c r="BI2605">
        <v>72</v>
      </c>
      <c r="BJ2605" s="2">
        <v>46132</v>
      </c>
      <c r="BK2605">
        <v>0</v>
      </c>
      <c r="BL2605" s="3" t="str">
        <f>VLOOKUP(O2605,DropDownList!$H$1:$I$7,2,FALSE)</f>
        <v>2023/24</v>
      </c>
      <c r="BM2605" s="3" t="str">
        <f t="shared" si="40"/>
        <v>JP COURT</v>
      </c>
    </row>
    <row r="2606" spans="1:65" x14ac:dyDescent="0.2">
      <c r="A2606">
        <v>2026</v>
      </c>
      <c r="B2606">
        <v>4</v>
      </c>
      <c r="C2606" t="s">
        <v>231</v>
      </c>
      <c r="D2606" t="s">
        <v>248</v>
      </c>
      <c r="E2606" t="s">
        <v>50</v>
      </c>
      <c r="F2606">
        <v>9358</v>
      </c>
      <c r="G2606" t="s">
        <v>141</v>
      </c>
      <c r="H2606" t="s">
        <v>237</v>
      </c>
      <c r="I2606" t="s">
        <v>237</v>
      </c>
      <c r="J2606" s="1">
        <v>46113</v>
      </c>
      <c r="K2606" t="s">
        <v>440</v>
      </c>
      <c r="L2606">
        <v>1</v>
      </c>
      <c r="M2606" t="s">
        <v>441</v>
      </c>
      <c r="N2606" t="s">
        <v>442</v>
      </c>
      <c r="O2606" t="s">
        <v>156</v>
      </c>
      <c r="P2606" t="s">
        <v>148</v>
      </c>
      <c r="Q2606">
        <v>360</v>
      </c>
      <c r="R2606">
        <v>14</v>
      </c>
      <c r="S2606">
        <v>840</v>
      </c>
      <c r="T2606">
        <v>0</v>
      </c>
      <c r="U2606">
        <v>6</v>
      </c>
      <c r="V2606">
        <v>5</v>
      </c>
      <c r="W2606">
        <v>300</v>
      </c>
      <c r="X2606">
        <v>300</v>
      </c>
      <c r="Y2606">
        <v>0</v>
      </c>
      <c r="Z2606">
        <v>0</v>
      </c>
      <c r="AA2606">
        <v>480</v>
      </c>
      <c r="AB2606">
        <v>0</v>
      </c>
      <c r="AC2606">
        <v>480</v>
      </c>
      <c r="AD2606">
        <v>5</v>
      </c>
      <c r="AE2606">
        <v>0</v>
      </c>
      <c r="AF2606">
        <v>8</v>
      </c>
      <c r="AG2606">
        <v>0</v>
      </c>
      <c r="AH2606">
        <v>0</v>
      </c>
      <c r="AI2606">
        <v>6</v>
      </c>
      <c r="AJ2606">
        <v>0</v>
      </c>
      <c r="AK2606">
        <v>0</v>
      </c>
      <c r="AL2606">
        <v>0</v>
      </c>
      <c r="AM2606">
        <v>0</v>
      </c>
      <c r="AN2606">
        <v>0</v>
      </c>
      <c r="AO2606">
        <v>12</v>
      </c>
      <c r="AP2606">
        <v>69</v>
      </c>
      <c r="AQ2606">
        <v>13</v>
      </c>
      <c r="AR2606">
        <v>2</v>
      </c>
      <c r="AS2606">
        <v>5</v>
      </c>
      <c r="AT2606">
        <v>10</v>
      </c>
      <c r="AU2606">
        <v>0</v>
      </c>
      <c r="AV2606">
        <v>0</v>
      </c>
      <c r="AW2606">
        <v>0</v>
      </c>
      <c r="AX2606">
        <v>0</v>
      </c>
      <c r="AY2606">
        <v>7</v>
      </c>
      <c r="AZ2606">
        <v>17</v>
      </c>
      <c r="BA2606">
        <v>12</v>
      </c>
      <c r="BB2606">
        <v>0</v>
      </c>
      <c r="BC2606">
        <v>0</v>
      </c>
      <c r="BD2606">
        <v>0</v>
      </c>
      <c r="BE2606">
        <v>0</v>
      </c>
      <c r="BF2606">
        <v>12</v>
      </c>
      <c r="BG2606">
        <v>360</v>
      </c>
      <c r="BH2606">
        <v>0</v>
      </c>
      <c r="BI2606">
        <v>6</v>
      </c>
      <c r="BJ2606" s="2">
        <v>46132</v>
      </c>
      <c r="BK2606">
        <v>0</v>
      </c>
      <c r="BL2606" s="3" t="str">
        <f>VLOOKUP(O2606,DropDownList!$H$1:$I$7,2,FALSE)</f>
        <v>2023/24</v>
      </c>
      <c r="BM2606" s="3" t="str">
        <f t="shared" si="40"/>
        <v>PRAS</v>
      </c>
    </row>
    <row r="2607" spans="1:65" x14ac:dyDescent="0.2">
      <c r="A2607">
        <v>2026</v>
      </c>
      <c r="B2607">
        <v>4</v>
      </c>
      <c r="C2607" t="s">
        <v>231</v>
      </c>
      <c r="D2607" t="s">
        <v>248</v>
      </c>
      <c r="E2607" t="s">
        <v>50</v>
      </c>
      <c r="F2607">
        <v>9358</v>
      </c>
      <c r="G2607" t="s">
        <v>141</v>
      </c>
      <c r="H2607" t="s">
        <v>237</v>
      </c>
      <c r="I2607" t="s">
        <v>237</v>
      </c>
      <c r="J2607" s="1">
        <v>46113</v>
      </c>
      <c r="K2607" t="s">
        <v>440</v>
      </c>
      <c r="L2607">
        <v>1</v>
      </c>
      <c r="M2607" t="s">
        <v>441</v>
      </c>
      <c r="N2607" t="s">
        <v>442</v>
      </c>
      <c r="O2607" t="s">
        <v>156</v>
      </c>
      <c r="P2607" t="s">
        <v>152</v>
      </c>
      <c r="Q2607">
        <v>0</v>
      </c>
      <c r="R2607">
        <v>41</v>
      </c>
      <c r="S2607">
        <v>1640</v>
      </c>
      <c r="T2607">
        <v>560</v>
      </c>
      <c r="U2607">
        <v>0</v>
      </c>
      <c r="V2607">
        <v>0</v>
      </c>
      <c r="W2607">
        <v>0</v>
      </c>
      <c r="X2607">
        <v>0</v>
      </c>
      <c r="Y2607">
        <v>0</v>
      </c>
      <c r="Z2607">
        <v>0</v>
      </c>
      <c r="AA2607">
        <v>1080</v>
      </c>
      <c r="AB2607">
        <v>0</v>
      </c>
      <c r="AC2607">
        <v>1080</v>
      </c>
      <c r="AD2607">
        <v>0</v>
      </c>
      <c r="AE2607">
        <v>0</v>
      </c>
      <c r="AF2607">
        <v>27</v>
      </c>
      <c r="AG2607">
        <v>0</v>
      </c>
      <c r="AH2607">
        <v>14</v>
      </c>
      <c r="AI2607">
        <v>0</v>
      </c>
      <c r="AJ2607">
        <v>0</v>
      </c>
      <c r="AK2607">
        <v>0</v>
      </c>
      <c r="AL2607">
        <v>0</v>
      </c>
      <c r="AM2607">
        <v>0</v>
      </c>
      <c r="AN2607">
        <v>0</v>
      </c>
      <c r="AO2607">
        <v>0</v>
      </c>
      <c r="AP2607">
        <v>0</v>
      </c>
      <c r="AQ2607">
        <v>0</v>
      </c>
      <c r="AR2607">
        <v>0</v>
      </c>
      <c r="AS2607">
        <v>0</v>
      </c>
      <c r="AT2607">
        <v>0</v>
      </c>
      <c r="AU2607">
        <v>0</v>
      </c>
      <c r="AV2607">
        <v>0</v>
      </c>
      <c r="AW2607">
        <v>0</v>
      </c>
      <c r="AX2607">
        <v>0</v>
      </c>
      <c r="AY2607">
        <v>0</v>
      </c>
      <c r="AZ2607">
        <v>0</v>
      </c>
      <c r="BA2607">
        <v>0</v>
      </c>
      <c r="BB2607">
        <v>0</v>
      </c>
      <c r="BC2607">
        <v>0</v>
      </c>
      <c r="BD2607">
        <v>0</v>
      </c>
      <c r="BE2607">
        <v>0</v>
      </c>
      <c r="BF2607">
        <v>0</v>
      </c>
      <c r="BG2607">
        <v>0</v>
      </c>
      <c r="BH2607">
        <v>0</v>
      </c>
      <c r="BI2607">
        <v>0</v>
      </c>
      <c r="BJ2607" s="2">
        <v>46132</v>
      </c>
      <c r="BK2607">
        <v>0</v>
      </c>
      <c r="BL2607" s="3" t="str">
        <f>VLOOKUP(O2607,DropDownList!$H$1:$I$7,2,FALSE)</f>
        <v>2023/24</v>
      </c>
      <c r="BM2607" s="3" t="str">
        <f t="shared" si="40"/>
        <v>PCOA</v>
      </c>
    </row>
    <row r="2608" spans="1:65" x14ac:dyDescent="0.2">
      <c r="A2608">
        <v>2026</v>
      </c>
      <c r="B2608">
        <v>4</v>
      </c>
      <c r="C2608" t="s">
        <v>231</v>
      </c>
      <c r="D2608" t="s">
        <v>248</v>
      </c>
      <c r="E2608" t="s">
        <v>50</v>
      </c>
      <c r="F2608">
        <v>9358</v>
      </c>
      <c r="G2608" t="s">
        <v>141</v>
      </c>
      <c r="H2608" t="s">
        <v>237</v>
      </c>
      <c r="I2608" t="s">
        <v>237</v>
      </c>
      <c r="J2608" s="1">
        <v>46113</v>
      </c>
      <c r="K2608" t="s">
        <v>440</v>
      </c>
      <c r="L2608">
        <v>1</v>
      </c>
      <c r="M2608" t="s">
        <v>441</v>
      </c>
      <c r="N2608" t="s">
        <v>442</v>
      </c>
      <c r="O2608" t="s">
        <v>156</v>
      </c>
      <c r="P2608" t="s">
        <v>146</v>
      </c>
      <c r="Q2608">
        <v>604.41999999999996</v>
      </c>
      <c r="R2608">
        <v>417</v>
      </c>
      <c r="S2608">
        <v>6870</v>
      </c>
      <c r="T2608">
        <v>110</v>
      </c>
      <c r="U2608">
        <v>71</v>
      </c>
      <c r="V2608">
        <v>24</v>
      </c>
      <c r="W2608">
        <v>380</v>
      </c>
      <c r="X2608">
        <v>380</v>
      </c>
      <c r="Y2608">
        <v>0</v>
      </c>
      <c r="Z2608">
        <v>0</v>
      </c>
      <c r="AA2608">
        <v>6155.58</v>
      </c>
      <c r="AB2608">
        <v>0</v>
      </c>
      <c r="AC2608">
        <v>0</v>
      </c>
      <c r="AD2608">
        <v>24</v>
      </c>
      <c r="AE2608">
        <v>0</v>
      </c>
      <c r="AF2608">
        <v>372</v>
      </c>
      <c r="AG2608">
        <v>2</v>
      </c>
      <c r="AH2608">
        <v>7</v>
      </c>
      <c r="AI2608">
        <v>36</v>
      </c>
      <c r="AJ2608">
        <v>0</v>
      </c>
      <c r="AK2608">
        <v>0</v>
      </c>
      <c r="AL2608">
        <v>0</v>
      </c>
      <c r="AM2608">
        <v>0</v>
      </c>
      <c r="AN2608">
        <v>0</v>
      </c>
      <c r="AO2608">
        <v>200</v>
      </c>
      <c r="AP2608">
        <v>952</v>
      </c>
      <c r="AQ2608">
        <v>211</v>
      </c>
      <c r="AR2608">
        <v>0</v>
      </c>
      <c r="AS2608">
        <v>114</v>
      </c>
      <c r="AT2608">
        <v>44</v>
      </c>
      <c r="AU2608">
        <v>21</v>
      </c>
      <c r="AV2608">
        <v>10</v>
      </c>
      <c r="AW2608">
        <v>0</v>
      </c>
      <c r="AX2608">
        <v>0</v>
      </c>
      <c r="AY2608">
        <v>141</v>
      </c>
      <c r="AZ2608">
        <v>206</v>
      </c>
      <c r="BA2608">
        <v>103</v>
      </c>
      <c r="BB2608">
        <v>32</v>
      </c>
      <c r="BC2608">
        <v>14</v>
      </c>
      <c r="BD2608">
        <v>9</v>
      </c>
      <c r="BE2608">
        <v>1</v>
      </c>
      <c r="BF2608">
        <v>413</v>
      </c>
      <c r="BG2608">
        <v>590</v>
      </c>
      <c r="BH2608">
        <v>0</v>
      </c>
      <c r="BI2608">
        <v>71</v>
      </c>
      <c r="BJ2608" s="2">
        <v>46132</v>
      </c>
      <c r="BK2608">
        <v>0</v>
      </c>
      <c r="BL2608" s="3" t="str">
        <f>VLOOKUP(O2608,DropDownList!$H$1:$I$7,2,FALSE)</f>
        <v>2023/24</v>
      </c>
      <c r="BM2608" s="3" t="str">
        <f t="shared" si="40"/>
        <v>VSUR</v>
      </c>
    </row>
    <row r="2609" spans="1:65" x14ac:dyDescent="0.2">
      <c r="A2609">
        <v>2026</v>
      </c>
      <c r="B2609">
        <v>4</v>
      </c>
      <c r="C2609" t="s">
        <v>231</v>
      </c>
      <c r="D2609" t="s">
        <v>248</v>
      </c>
      <c r="E2609" t="s">
        <v>50</v>
      </c>
      <c r="F2609">
        <v>9358</v>
      </c>
      <c r="G2609" t="s">
        <v>141</v>
      </c>
      <c r="H2609" t="s">
        <v>237</v>
      </c>
      <c r="I2609" t="s">
        <v>237</v>
      </c>
      <c r="J2609" s="1">
        <v>46113</v>
      </c>
      <c r="K2609" t="s">
        <v>440</v>
      </c>
      <c r="L2609">
        <v>1</v>
      </c>
      <c r="M2609" t="s">
        <v>441</v>
      </c>
      <c r="N2609" t="s">
        <v>442</v>
      </c>
      <c r="O2609" t="s">
        <v>155</v>
      </c>
      <c r="P2609" t="s">
        <v>150</v>
      </c>
      <c r="Q2609">
        <v>8678.0499999999993</v>
      </c>
      <c r="R2609">
        <v>326</v>
      </c>
      <c r="S2609">
        <v>51648.53</v>
      </c>
      <c r="T2609">
        <v>8545.08</v>
      </c>
      <c r="U2609">
        <v>56</v>
      </c>
      <c r="V2609">
        <v>35</v>
      </c>
      <c r="W2609">
        <v>5436.8</v>
      </c>
      <c r="X2609">
        <v>5436.8</v>
      </c>
      <c r="Y2609">
        <v>276</v>
      </c>
      <c r="Z2609">
        <v>43103.45</v>
      </c>
      <c r="AA2609">
        <v>34425.4</v>
      </c>
      <c r="AB2609">
        <v>11167.67</v>
      </c>
      <c r="AC2609">
        <v>23257.73</v>
      </c>
      <c r="AD2609">
        <v>26</v>
      </c>
      <c r="AE2609">
        <v>9</v>
      </c>
      <c r="AF2609">
        <v>216</v>
      </c>
      <c r="AG2609">
        <v>21</v>
      </c>
      <c r="AH2609">
        <v>50</v>
      </c>
      <c r="AI2609">
        <v>35</v>
      </c>
      <c r="AJ2609">
        <v>63</v>
      </c>
      <c r="AK2609">
        <v>32</v>
      </c>
      <c r="AL2609">
        <v>19</v>
      </c>
      <c r="AM2609">
        <v>17</v>
      </c>
      <c r="AN2609">
        <v>4</v>
      </c>
      <c r="AO2609">
        <v>209</v>
      </c>
      <c r="AP2609">
        <v>1193</v>
      </c>
      <c r="AQ2609">
        <v>248</v>
      </c>
      <c r="AR2609">
        <v>2</v>
      </c>
      <c r="AS2609">
        <v>126</v>
      </c>
      <c r="AT2609">
        <v>104</v>
      </c>
      <c r="AU2609">
        <v>12</v>
      </c>
      <c r="AV2609">
        <v>8</v>
      </c>
      <c r="AW2609">
        <v>0</v>
      </c>
      <c r="AX2609">
        <v>0</v>
      </c>
      <c r="AY2609">
        <v>144</v>
      </c>
      <c r="AZ2609">
        <v>282</v>
      </c>
      <c r="BA2609">
        <v>170</v>
      </c>
      <c r="BB2609">
        <v>25</v>
      </c>
      <c r="BC2609">
        <v>11</v>
      </c>
      <c r="BD2609">
        <v>0</v>
      </c>
      <c r="BE2609">
        <v>0</v>
      </c>
      <c r="BF2609">
        <v>206</v>
      </c>
      <c r="BG2609">
        <v>6383.82</v>
      </c>
      <c r="BH2609">
        <v>4</v>
      </c>
      <c r="BI2609">
        <v>55</v>
      </c>
      <c r="BJ2609" s="2">
        <v>46132</v>
      </c>
      <c r="BK2609">
        <v>0</v>
      </c>
      <c r="BL2609" s="3" t="str">
        <f>VLOOKUP(O2609,DropDownList!$H$1:$I$7,2,FALSE)</f>
        <v>2022/23</v>
      </c>
      <c r="BM2609" s="3" t="str">
        <f t="shared" si="40"/>
        <v>FISCAL FINES</v>
      </c>
    </row>
    <row r="2610" spans="1:65" x14ac:dyDescent="0.2">
      <c r="A2610">
        <v>2026</v>
      </c>
      <c r="B2610">
        <v>4</v>
      </c>
      <c r="C2610" t="s">
        <v>231</v>
      </c>
      <c r="D2610" t="s">
        <v>248</v>
      </c>
      <c r="E2610" t="s">
        <v>50</v>
      </c>
      <c r="F2610">
        <v>9358</v>
      </c>
      <c r="G2610" t="s">
        <v>141</v>
      </c>
      <c r="H2610" t="s">
        <v>237</v>
      </c>
      <c r="I2610" t="s">
        <v>237</v>
      </c>
      <c r="J2610" s="1">
        <v>46113</v>
      </c>
      <c r="K2610" t="s">
        <v>440</v>
      </c>
      <c r="L2610">
        <v>1</v>
      </c>
      <c r="M2610" t="s">
        <v>441</v>
      </c>
      <c r="N2610" t="s">
        <v>442</v>
      </c>
      <c r="O2610" t="s">
        <v>155</v>
      </c>
      <c r="P2610" t="s">
        <v>154</v>
      </c>
      <c r="Q2610">
        <v>16904.21</v>
      </c>
      <c r="R2610">
        <v>652</v>
      </c>
      <c r="S2610">
        <v>168107.21</v>
      </c>
      <c r="T2610">
        <v>4201.9399999999996</v>
      </c>
      <c r="U2610">
        <v>84</v>
      </c>
      <c r="V2610">
        <v>52</v>
      </c>
      <c r="W2610">
        <v>10361.91</v>
      </c>
      <c r="X2610">
        <v>10556.91</v>
      </c>
      <c r="Y2610">
        <v>0</v>
      </c>
      <c r="Z2610">
        <v>0</v>
      </c>
      <c r="AA2610">
        <v>147001.06</v>
      </c>
      <c r="AB2610">
        <v>1600.54</v>
      </c>
      <c r="AC2610">
        <v>136492.07999999999</v>
      </c>
      <c r="AD2610">
        <v>27</v>
      </c>
      <c r="AE2610">
        <v>25</v>
      </c>
      <c r="AF2610">
        <v>553</v>
      </c>
      <c r="AG2610">
        <v>46</v>
      </c>
      <c r="AH2610">
        <v>10</v>
      </c>
      <c r="AI2610">
        <v>38</v>
      </c>
      <c r="AJ2610">
        <v>0</v>
      </c>
      <c r="AK2610">
        <v>0</v>
      </c>
      <c r="AL2610">
        <v>0</v>
      </c>
      <c r="AM2610">
        <v>0</v>
      </c>
      <c r="AN2610">
        <v>0</v>
      </c>
      <c r="AO2610">
        <v>369</v>
      </c>
      <c r="AP2610">
        <v>1865</v>
      </c>
      <c r="AQ2610">
        <v>399</v>
      </c>
      <c r="AR2610">
        <v>0</v>
      </c>
      <c r="AS2610">
        <v>179</v>
      </c>
      <c r="AT2610">
        <v>93</v>
      </c>
      <c r="AU2610">
        <v>42</v>
      </c>
      <c r="AV2610">
        <v>26</v>
      </c>
      <c r="AW2610">
        <v>2</v>
      </c>
      <c r="AX2610">
        <v>0</v>
      </c>
      <c r="AY2610">
        <v>254</v>
      </c>
      <c r="AZ2610">
        <v>397</v>
      </c>
      <c r="BA2610">
        <v>241</v>
      </c>
      <c r="BB2610">
        <v>72</v>
      </c>
      <c r="BC2610">
        <v>31</v>
      </c>
      <c r="BD2610">
        <v>16</v>
      </c>
      <c r="BE2610">
        <v>1</v>
      </c>
      <c r="BF2610">
        <v>641</v>
      </c>
      <c r="BG2610">
        <v>9225</v>
      </c>
      <c r="BH2610">
        <v>5</v>
      </c>
      <c r="BI2610">
        <v>83</v>
      </c>
      <c r="BJ2610" s="2">
        <v>46132</v>
      </c>
      <c r="BK2610">
        <v>0</v>
      </c>
      <c r="BL2610" s="3" t="str">
        <f>VLOOKUP(O2610,DropDownList!$H$1:$I$7,2,FALSE)</f>
        <v>2022/23</v>
      </c>
      <c r="BM2610" s="3" t="str">
        <f t="shared" si="40"/>
        <v>JP COURT</v>
      </c>
    </row>
    <row r="2611" spans="1:65" x14ac:dyDescent="0.2">
      <c r="A2611">
        <v>2026</v>
      </c>
      <c r="B2611">
        <v>4</v>
      </c>
      <c r="C2611" t="s">
        <v>231</v>
      </c>
      <c r="D2611" t="s">
        <v>248</v>
      </c>
      <c r="E2611" t="s">
        <v>50</v>
      </c>
      <c r="F2611">
        <v>9358</v>
      </c>
      <c r="G2611" t="s">
        <v>141</v>
      </c>
      <c r="H2611" t="s">
        <v>237</v>
      </c>
      <c r="I2611" t="s">
        <v>237</v>
      </c>
      <c r="J2611" s="1">
        <v>46113</v>
      </c>
      <c r="K2611" t="s">
        <v>440</v>
      </c>
      <c r="L2611">
        <v>1</v>
      </c>
      <c r="M2611" t="s">
        <v>441</v>
      </c>
      <c r="N2611" t="s">
        <v>442</v>
      </c>
      <c r="O2611" t="s">
        <v>147</v>
      </c>
      <c r="P2611" t="s">
        <v>150</v>
      </c>
      <c r="Q2611">
        <v>17114.7</v>
      </c>
      <c r="R2611">
        <v>268</v>
      </c>
      <c r="S2611">
        <v>45683.62</v>
      </c>
      <c r="T2611">
        <v>3918.29</v>
      </c>
      <c r="U2611">
        <v>107</v>
      </c>
      <c r="V2611">
        <v>53</v>
      </c>
      <c r="W2611">
        <v>9368.24</v>
      </c>
      <c r="X2611">
        <v>9426.6</v>
      </c>
      <c r="Y2611">
        <v>244</v>
      </c>
      <c r="Z2611">
        <v>41765.33</v>
      </c>
      <c r="AA2611">
        <v>24650.63</v>
      </c>
      <c r="AB2611">
        <v>8848.2999999999993</v>
      </c>
      <c r="AC2611">
        <v>15802.33</v>
      </c>
      <c r="AD2611">
        <v>44</v>
      </c>
      <c r="AE2611">
        <v>9</v>
      </c>
      <c r="AF2611">
        <v>137</v>
      </c>
      <c r="AG2611">
        <v>45</v>
      </c>
      <c r="AH2611">
        <v>24</v>
      </c>
      <c r="AI2611">
        <v>62</v>
      </c>
      <c r="AJ2611">
        <v>36</v>
      </c>
      <c r="AK2611">
        <v>27</v>
      </c>
      <c r="AL2611">
        <v>10</v>
      </c>
      <c r="AM2611">
        <v>6</v>
      </c>
      <c r="AN2611">
        <v>4</v>
      </c>
      <c r="AO2611">
        <v>188</v>
      </c>
      <c r="AP2611">
        <v>829</v>
      </c>
      <c r="AQ2611">
        <v>217</v>
      </c>
      <c r="AR2611">
        <v>29</v>
      </c>
      <c r="AS2611">
        <v>58</v>
      </c>
      <c r="AT2611">
        <v>54</v>
      </c>
      <c r="AU2611">
        <v>2</v>
      </c>
      <c r="AV2611">
        <v>1</v>
      </c>
      <c r="AW2611">
        <v>0</v>
      </c>
      <c r="AX2611">
        <v>0</v>
      </c>
      <c r="AY2611">
        <v>118</v>
      </c>
      <c r="AZ2611">
        <v>200</v>
      </c>
      <c r="BA2611">
        <v>86</v>
      </c>
      <c r="BB2611">
        <v>21</v>
      </c>
      <c r="BC2611">
        <v>7</v>
      </c>
      <c r="BD2611">
        <v>0</v>
      </c>
      <c r="BE2611">
        <v>0</v>
      </c>
      <c r="BF2611">
        <v>182</v>
      </c>
      <c r="BG2611">
        <v>10563.85</v>
      </c>
      <c r="BH2611">
        <v>0</v>
      </c>
      <c r="BI2611">
        <v>107</v>
      </c>
      <c r="BJ2611" s="2">
        <v>46132</v>
      </c>
      <c r="BK2611">
        <v>0</v>
      </c>
      <c r="BL2611" s="3" t="str">
        <f>VLOOKUP(O2611,DropDownList!$H$1:$I$7,2,FALSE)</f>
        <v>2024/25</v>
      </c>
      <c r="BM2611" s="3" t="str">
        <f t="shared" si="40"/>
        <v>FISCAL FINES</v>
      </c>
    </row>
    <row r="2612" spans="1:65" x14ac:dyDescent="0.2">
      <c r="A2612">
        <v>2026</v>
      </c>
      <c r="B2612">
        <v>4</v>
      </c>
      <c r="C2612" t="s">
        <v>231</v>
      </c>
      <c r="D2612" t="s">
        <v>248</v>
      </c>
      <c r="E2612" t="s">
        <v>50</v>
      </c>
      <c r="F2612">
        <v>9358</v>
      </c>
      <c r="G2612" t="s">
        <v>141</v>
      </c>
      <c r="H2612" t="s">
        <v>237</v>
      </c>
      <c r="I2612" t="s">
        <v>237</v>
      </c>
      <c r="J2612" s="1">
        <v>46113</v>
      </c>
      <c r="K2612" t="s">
        <v>440</v>
      </c>
      <c r="L2612">
        <v>1</v>
      </c>
      <c r="M2612" t="s">
        <v>441</v>
      </c>
      <c r="N2612" t="s">
        <v>442</v>
      </c>
      <c r="O2612" t="s">
        <v>147</v>
      </c>
      <c r="P2612" t="s">
        <v>148</v>
      </c>
      <c r="Q2612">
        <v>205</v>
      </c>
      <c r="R2612">
        <v>12</v>
      </c>
      <c r="S2612">
        <v>720</v>
      </c>
      <c r="T2612">
        <v>20</v>
      </c>
      <c r="U2612">
        <v>4</v>
      </c>
      <c r="V2612">
        <v>3</v>
      </c>
      <c r="W2612">
        <v>180</v>
      </c>
      <c r="X2612">
        <v>180</v>
      </c>
      <c r="Y2612">
        <v>0</v>
      </c>
      <c r="Z2612">
        <v>0</v>
      </c>
      <c r="AA2612">
        <v>495</v>
      </c>
      <c r="AB2612">
        <v>0</v>
      </c>
      <c r="AC2612">
        <v>495</v>
      </c>
      <c r="AD2612">
        <v>3</v>
      </c>
      <c r="AE2612">
        <v>0</v>
      </c>
      <c r="AF2612">
        <v>7</v>
      </c>
      <c r="AG2612">
        <v>1</v>
      </c>
      <c r="AH2612">
        <v>0</v>
      </c>
      <c r="AI2612">
        <v>3</v>
      </c>
      <c r="AJ2612">
        <v>0</v>
      </c>
      <c r="AK2612">
        <v>0</v>
      </c>
      <c r="AL2612">
        <v>0</v>
      </c>
      <c r="AM2612">
        <v>0</v>
      </c>
      <c r="AN2612">
        <v>0</v>
      </c>
      <c r="AO2612">
        <v>8</v>
      </c>
      <c r="AP2612">
        <v>49</v>
      </c>
      <c r="AQ2612">
        <v>8</v>
      </c>
      <c r="AR2612">
        <v>3</v>
      </c>
      <c r="AS2612">
        <v>2</v>
      </c>
      <c r="AT2612">
        <v>7</v>
      </c>
      <c r="AU2612">
        <v>0</v>
      </c>
      <c r="AV2612">
        <v>0</v>
      </c>
      <c r="AW2612">
        <v>0</v>
      </c>
      <c r="AX2612">
        <v>0</v>
      </c>
      <c r="AY2612">
        <v>5</v>
      </c>
      <c r="AZ2612">
        <v>10</v>
      </c>
      <c r="BA2612">
        <v>6</v>
      </c>
      <c r="BB2612">
        <v>3</v>
      </c>
      <c r="BC2612">
        <v>2</v>
      </c>
      <c r="BD2612">
        <v>0</v>
      </c>
      <c r="BE2612">
        <v>0</v>
      </c>
      <c r="BF2612">
        <v>8</v>
      </c>
      <c r="BG2612">
        <v>180</v>
      </c>
      <c r="BH2612">
        <v>1</v>
      </c>
      <c r="BI2612">
        <v>4</v>
      </c>
      <c r="BJ2612" s="2">
        <v>46132</v>
      </c>
      <c r="BK2612">
        <v>0</v>
      </c>
      <c r="BL2612" s="3" t="str">
        <f>VLOOKUP(O2612,DropDownList!$H$1:$I$7,2,FALSE)</f>
        <v>2024/25</v>
      </c>
      <c r="BM2612" s="3" t="str">
        <f t="shared" si="40"/>
        <v>PRAS</v>
      </c>
    </row>
    <row r="2613" spans="1:65" x14ac:dyDescent="0.2">
      <c r="A2613">
        <v>2026</v>
      </c>
      <c r="B2613">
        <v>4</v>
      </c>
      <c r="C2613" t="s">
        <v>231</v>
      </c>
      <c r="D2613" t="s">
        <v>248</v>
      </c>
      <c r="E2613" t="s">
        <v>50</v>
      </c>
      <c r="F2613">
        <v>9358</v>
      </c>
      <c r="G2613" t="s">
        <v>141</v>
      </c>
      <c r="H2613" t="s">
        <v>237</v>
      </c>
      <c r="I2613" t="s">
        <v>237</v>
      </c>
      <c r="J2613" s="1">
        <v>46113</v>
      </c>
      <c r="K2613" t="s">
        <v>440</v>
      </c>
      <c r="L2613">
        <v>1</v>
      </c>
      <c r="M2613" t="s">
        <v>441</v>
      </c>
      <c r="N2613" t="s">
        <v>442</v>
      </c>
      <c r="O2613" t="s">
        <v>147</v>
      </c>
      <c r="P2613" t="s">
        <v>152</v>
      </c>
      <c r="Q2613">
        <v>0</v>
      </c>
      <c r="R2613">
        <v>26</v>
      </c>
      <c r="S2613">
        <v>1040</v>
      </c>
      <c r="T2613">
        <v>480</v>
      </c>
      <c r="U2613">
        <v>0</v>
      </c>
      <c r="V2613">
        <v>0</v>
      </c>
      <c r="W2613">
        <v>0</v>
      </c>
      <c r="X2613">
        <v>0</v>
      </c>
      <c r="Y2613">
        <v>0</v>
      </c>
      <c r="Z2613">
        <v>0</v>
      </c>
      <c r="AA2613">
        <v>560</v>
      </c>
      <c r="AB2613">
        <v>0</v>
      </c>
      <c r="AC2613">
        <v>560</v>
      </c>
      <c r="AD2613">
        <v>0</v>
      </c>
      <c r="AE2613">
        <v>0</v>
      </c>
      <c r="AF2613">
        <v>14</v>
      </c>
      <c r="AG2613">
        <v>0</v>
      </c>
      <c r="AH2613">
        <v>12</v>
      </c>
      <c r="AI2613">
        <v>0</v>
      </c>
      <c r="AJ2613">
        <v>0</v>
      </c>
      <c r="AK2613">
        <v>0</v>
      </c>
      <c r="AL2613">
        <v>0</v>
      </c>
      <c r="AM2613">
        <v>0</v>
      </c>
      <c r="AN2613">
        <v>0</v>
      </c>
      <c r="AO2613">
        <v>0</v>
      </c>
      <c r="AP2613">
        <v>0</v>
      </c>
      <c r="AQ2613">
        <v>0</v>
      </c>
      <c r="AR2613">
        <v>0</v>
      </c>
      <c r="AS2613">
        <v>0</v>
      </c>
      <c r="AT2613">
        <v>0</v>
      </c>
      <c r="AU2613">
        <v>0</v>
      </c>
      <c r="AV2613">
        <v>0</v>
      </c>
      <c r="AW2613">
        <v>0</v>
      </c>
      <c r="AX2613">
        <v>0</v>
      </c>
      <c r="AY2613">
        <v>0</v>
      </c>
      <c r="AZ2613">
        <v>0</v>
      </c>
      <c r="BA2613">
        <v>0</v>
      </c>
      <c r="BB2613">
        <v>0</v>
      </c>
      <c r="BC2613">
        <v>0</v>
      </c>
      <c r="BD2613">
        <v>0</v>
      </c>
      <c r="BE2613">
        <v>0</v>
      </c>
      <c r="BF2613">
        <v>0</v>
      </c>
      <c r="BG2613">
        <v>0</v>
      </c>
      <c r="BH2613">
        <v>0</v>
      </c>
      <c r="BI2613">
        <v>0</v>
      </c>
      <c r="BJ2613" s="2">
        <v>46132</v>
      </c>
      <c r="BK2613">
        <v>0</v>
      </c>
      <c r="BL2613" s="3" t="str">
        <f>VLOOKUP(O2613,DropDownList!$H$1:$I$7,2,FALSE)</f>
        <v>2024/25</v>
      </c>
      <c r="BM2613" s="3" t="str">
        <f t="shared" si="40"/>
        <v>PCOA</v>
      </c>
    </row>
    <row r="2614" spans="1:65" x14ac:dyDescent="0.2">
      <c r="A2614">
        <v>2026</v>
      </c>
      <c r="B2614">
        <v>4</v>
      </c>
      <c r="C2614" t="s">
        <v>231</v>
      </c>
      <c r="D2614" t="s">
        <v>248</v>
      </c>
      <c r="E2614" t="s">
        <v>50</v>
      </c>
      <c r="F2614">
        <v>9358</v>
      </c>
      <c r="G2614" t="s">
        <v>141</v>
      </c>
      <c r="H2614" t="s">
        <v>237</v>
      </c>
      <c r="I2614" t="s">
        <v>237</v>
      </c>
      <c r="J2614" s="1">
        <v>46113</v>
      </c>
      <c r="K2614" t="s">
        <v>440</v>
      </c>
      <c r="L2614">
        <v>1</v>
      </c>
      <c r="M2614" t="s">
        <v>441</v>
      </c>
      <c r="N2614" t="s">
        <v>442</v>
      </c>
      <c r="O2614" t="s">
        <v>149</v>
      </c>
      <c r="P2614" t="s">
        <v>146</v>
      </c>
      <c r="Q2614">
        <v>924.15</v>
      </c>
      <c r="R2614">
        <v>381</v>
      </c>
      <c r="S2614">
        <v>5360</v>
      </c>
      <c r="T2614">
        <v>0</v>
      </c>
      <c r="U2614">
        <v>121</v>
      </c>
      <c r="V2614">
        <v>41</v>
      </c>
      <c r="W2614">
        <v>580</v>
      </c>
      <c r="X2614">
        <v>580</v>
      </c>
      <c r="Y2614">
        <v>0</v>
      </c>
      <c r="Z2614">
        <v>0</v>
      </c>
      <c r="AA2614">
        <v>4435.8500000000004</v>
      </c>
      <c r="AB2614">
        <v>0</v>
      </c>
      <c r="AC2614">
        <v>0</v>
      </c>
      <c r="AD2614">
        <v>41</v>
      </c>
      <c r="AE2614">
        <v>0</v>
      </c>
      <c r="AF2614">
        <v>318</v>
      </c>
      <c r="AG2614">
        <v>1</v>
      </c>
      <c r="AH2614">
        <v>0</v>
      </c>
      <c r="AI2614">
        <v>62</v>
      </c>
      <c r="AJ2614">
        <v>0</v>
      </c>
      <c r="AK2614">
        <v>0</v>
      </c>
      <c r="AL2614">
        <v>0</v>
      </c>
      <c r="AM2614">
        <v>0</v>
      </c>
      <c r="AN2614">
        <v>0</v>
      </c>
      <c r="AO2614">
        <v>169</v>
      </c>
      <c r="AP2614">
        <v>499</v>
      </c>
      <c r="AQ2614">
        <v>171</v>
      </c>
      <c r="AR2614">
        <v>0</v>
      </c>
      <c r="AS2614">
        <v>31</v>
      </c>
      <c r="AT2614">
        <v>58</v>
      </c>
      <c r="AU2614">
        <v>2</v>
      </c>
      <c r="AV2614">
        <v>0</v>
      </c>
      <c r="AW2614">
        <v>0</v>
      </c>
      <c r="AX2614">
        <v>0</v>
      </c>
      <c r="AY2614">
        <v>45</v>
      </c>
      <c r="AZ2614">
        <v>81</v>
      </c>
      <c r="BA2614">
        <v>33</v>
      </c>
      <c r="BB2614">
        <v>20</v>
      </c>
      <c r="BC2614">
        <v>6</v>
      </c>
      <c r="BD2614">
        <v>1</v>
      </c>
      <c r="BE2614">
        <v>1</v>
      </c>
      <c r="BF2614">
        <v>380</v>
      </c>
      <c r="BG2614">
        <v>920</v>
      </c>
      <c r="BH2614">
        <v>0</v>
      </c>
      <c r="BI2614">
        <v>121</v>
      </c>
      <c r="BJ2614" s="2">
        <v>46132</v>
      </c>
      <c r="BK2614">
        <v>0</v>
      </c>
      <c r="BL2614" s="3" t="str">
        <f>VLOOKUP(O2614,DropDownList!$H$1:$I$7,2,FALSE)</f>
        <v>2025/26</v>
      </c>
      <c r="BM2614" s="3" t="str">
        <f t="shared" si="40"/>
        <v>VSUR</v>
      </c>
    </row>
    <row r="2615" spans="1:65" x14ac:dyDescent="0.2">
      <c r="A2615">
        <v>2026</v>
      </c>
      <c r="B2615">
        <v>4</v>
      </c>
      <c r="C2615" t="s">
        <v>231</v>
      </c>
      <c r="D2615" t="s">
        <v>248</v>
      </c>
      <c r="E2615" t="s">
        <v>50</v>
      </c>
      <c r="F2615">
        <v>9358</v>
      </c>
      <c r="G2615" t="s">
        <v>141</v>
      </c>
      <c r="H2615" t="s">
        <v>237</v>
      </c>
      <c r="I2615" t="s">
        <v>237</v>
      </c>
      <c r="J2615" s="1">
        <v>46113</v>
      </c>
      <c r="K2615" t="s">
        <v>440</v>
      </c>
      <c r="L2615">
        <v>1</v>
      </c>
      <c r="M2615" t="s">
        <v>441</v>
      </c>
      <c r="N2615" t="s">
        <v>442</v>
      </c>
      <c r="O2615" t="s">
        <v>149</v>
      </c>
      <c r="P2615" t="s">
        <v>152</v>
      </c>
      <c r="Q2615">
        <v>0</v>
      </c>
      <c r="R2615">
        <v>20</v>
      </c>
      <c r="S2615">
        <v>800</v>
      </c>
      <c r="T2615">
        <v>480</v>
      </c>
      <c r="U2615">
        <v>0</v>
      </c>
      <c r="V2615">
        <v>0</v>
      </c>
      <c r="W2615">
        <v>0</v>
      </c>
      <c r="X2615">
        <v>0</v>
      </c>
      <c r="Y2615">
        <v>0</v>
      </c>
      <c r="Z2615">
        <v>0</v>
      </c>
      <c r="AA2615">
        <v>320</v>
      </c>
      <c r="AB2615">
        <v>0</v>
      </c>
      <c r="AC2615">
        <v>320</v>
      </c>
      <c r="AD2615">
        <v>0</v>
      </c>
      <c r="AE2615">
        <v>0</v>
      </c>
      <c r="AF2615">
        <v>8</v>
      </c>
      <c r="AG2615">
        <v>0</v>
      </c>
      <c r="AH2615">
        <v>12</v>
      </c>
      <c r="AI2615">
        <v>0</v>
      </c>
      <c r="AJ2615">
        <v>0</v>
      </c>
      <c r="AK2615">
        <v>0</v>
      </c>
      <c r="AL2615">
        <v>0</v>
      </c>
      <c r="AM2615">
        <v>0</v>
      </c>
      <c r="AN2615">
        <v>0</v>
      </c>
      <c r="AO2615">
        <v>0</v>
      </c>
      <c r="AP2615">
        <v>0</v>
      </c>
      <c r="AQ2615">
        <v>0</v>
      </c>
      <c r="AR2615">
        <v>0</v>
      </c>
      <c r="AS2615">
        <v>0</v>
      </c>
      <c r="AT2615">
        <v>0</v>
      </c>
      <c r="AU2615">
        <v>0</v>
      </c>
      <c r="AV2615">
        <v>0</v>
      </c>
      <c r="AW2615">
        <v>0</v>
      </c>
      <c r="AX2615">
        <v>0</v>
      </c>
      <c r="AY2615">
        <v>0</v>
      </c>
      <c r="AZ2615">
        <v>0</v>
      </c>
      <c r="BA2615">
        <v>0</v>
      </c>
      <c r="BB2615">
        <v>0</v>
      </c>
      <c r="BC2615">
        <v>0</v>
      </c>
      <c r="BD2615">
        <v>0</v>
      </c>
      <c r="BE2615">
        <v>0</v>
      </c>
      <c r="BF2615">
        <v>0</v>
      </c>
      <c r="BG2615">
        <v>0</v>
      </c>
      <c r="BH2615">
        <v>0</v>
      </c>
      <c r="BI2615">
        <v>0</v>
      </c>
      <c r="BJ2615" s="2">
        <v>46132</v>
      </c>
      <c r="BK2615">
        <v>0</v>
      </c>
      <c r="BL2615" s="3" t="str">
        <f>VLOOKUP(O2615,DropDownList!$H$1:$I$7,2,FALSE)</f>
        <v>2025/26</v>
      </c>
      <c r="BM2615" s="3" t="str">
        <f t="shared" si="40"/>
        <v>PCOA</v>
      </c>
    </row>
    <row r="2616" spans="1:65" x14ac:dyDescent="0.2">
      <c r="A2616">
        <v>2026</v>
      </c>
      <c r="B2616">
        <v>4</v>
      </c>
      <c r="C2616" t="s">
        <v>231</v>
      </c>
      <c r="D2616" t="s">
        <v>248</v>
      </c>
      <c r="E2616" t="s">
        <v>50</v>
      </c>
      <c r="F2616">
        <v>9358</v>
      </c>
      <c r="G2616" t="s">
        <v>141</v>
      </c>
      <c r="H2616" t="s">
        <v>237</v>
      </c>
      <c r="I2616" t="s">
        <v>237</v>
      </c>
      <c r="J2616" s="1">
        <v>46113</v>
      </c>
      <c r="K2616" t="s">
        <v>440</v>
      </c>
      <c r="L2616">
        <v>1</v>
      </c>
      <c r="M2616" t="s">
        <v>441</v>
      </c>
      <c r="N2616" t="s">
        <v>442</v>
      </c>
      <c r="O2616" t="s">
        <v>149</v>
      </c>
      <c r="P2616" t="s">
        <v>148</v>
      </c>
      <c r="Q2616">
        <v>354.93</v>
      </c>
      <c r="R2616">
        <v>11</v>
      </c>
      <c r="S2616">
        <v>660</v>
      </c>
      <c r="T2616">
        <v>0</v>
      </c>
      <c r="U2616">
        <v>7</v>
      </c>
      <c r="V2616">
        <v>5</v>
      </c>
      <c r="W2616">
        <v>300</v>
      </c>
      <c r="X2616">
        <v>300</v>
      </c>
      <c r="Y2616">
        <v>0</v>
      </c>
      <c r="Z2616">
        <v>0</v>
      </c>
      <c r="AA2616">
        <v>305.07</v>
      </c>
      <c r="AB2616">
        <v>0</v>
      </c>
      <c r="AC2616">
        <v>305.07</v>
      </c>
      <c r="AD2616">
        <v>5</v>
      </c>
      <c r="AE2616">
        <v>0</v>
      </c>
      <c r="AF2616">
        <v>4</v>
      </c>
      <c r="AG2616">
        <v>2</v>
      </c>
      <c r="AH2616">
        <v>0</v>
      </c>
      <c r="AI2616">
        <v>5</v>
      </c>
      <c r="AJ2616">
        <v>0</v>
      </c>
      <c r="AK2616">
        <v>0</v>
      </c>
      <c r="AL2616">
        <v>0</v>
      </c>
      <c r="AM2616">
        <v>0</v>
      </c>
      <c r="AN2616">
        <v>0</v>
      </c>
      <c r="AO2616">
        <v>10</v>
      </c>
      <c r="AP2616">
        <v>39</v>
      </c>
      <c r="AQ2616">
        <v>11</v>
      </c>
      <c r="AR2616">
        <v>0</v>
      </c>
      <c r="AS2616">
        <v>0</v>
      </c>
      <c r="AT2616">
        <v>1</v>
      </c>
      <c r="AU2616">
        <v>0</v>
      </c>
      <c r="AV2616">
        <v>0</v>
      </c>
      <c r="AW2616">
        <v>0</v>
      </c>
      <c r="AX2616">
        <v>0</v>
      </c>
      <c r="AY2616">
        <v>5</v>
      </c>
      <c r="AZ2616">
        <v>12</v>
      </c>
      <c r="BA2616">
        <v>4</v>
      </c>
      <c r="BB2616">
        <v>1</v>
      </c>
      <c r="BC2616">
        <v>0</v>
      </c>
      <c r="BD2616">
        <v>0</v>
      </c>
      <c r="BE2616">
        <v>0</v>
      </c>
      <c r="BF2616">
        <v>8</v>
      </c>
      <c r="BG2616">
        <v>300</v>
      </c>
      <c r="BH2616">
        <v>0</v>
      </c>
      <c r="BI2616">
        <v>7</v>
      </c>
      <c r="BJ2616" s="2">
        <v>46132</v>
      </c>
      <c r="BK2616">
        <v>0</v>
      </c>
      <c r="BL2616" s="3" t="str">
        <f>VLOOKUP(O2616,DropDownList!$H$1:$I$7,2,FALSE)</f>
        <v>2025/26</v>
      </c>
      <c r="BM2616" s="3" t="str">
        <f t="shared" si="40"/>
        <v>PRAS</v>
      </c>
    </row>
    <row r="2617" spans="1:65" x14ac:dyDescent="0.2">
      <c r="A2617">
        <v>2026</v>
      </c>
      <c r="B2617">
        <v>4</v>
      </c>
      <c r="C2617" t="s">
        <v>231</v>
      </c>
      <c r="D2617" t="s">
        <v>248</v>
      </c>
      <c r="E2617" t="s">
        <v>50</v>
      </c>
      <c r="F2617">
        <v>9358</v>
      </c>
      <c r="G2617" t="s">
        <v>141</v>
      </c>
      <c r="H2617" t="s">
        <v>237</v>
      </c>
      <c r="I2617" t="s">
        <v>237</v>
      </c>
      <c r="J2617" s="1">
        <v>46113</v>
      </c>
      <c r="K2617" t="s">
        <v>440</v>
      </c>
      <c r="L2617">
        <v>1</v>
      </c>
      <c r="M2617" t="s">
        <v>441</v>
      </c>
      <c r="N2617" t="s">
        <v>442</v>
      </c>
      <c r="O2617" t="s">
        <v>149</v>
      </c>
      <c r="P2617" t="s">
        <v>154</v>
      </c>
      <c r="Q2617">
        <v>28440.32</v>
      </c>
      <c r="R2617">
        <v>383</v>
      </c>
      <c r="S2617">
        <v>89475.55</v>
      </c>
      <c r="T2617">
        <v>0</v>
      </c>
      <c r="U2617">
        <v>122</v>
      </c>
      <c r="V2617">
        <v>72</v>
      </c>
      <c r="W2617">
        <v>12944</v>
      </c>
      <c r="X2617">
        <v>14969.55</v>
      </c>
      <c r="Y2617">
        <v>0</v>
      </c>
      <c r="Z2617">
        <v>0</v>
      </c>
      <c r="AA2617">
        <v>61035.23</v>
      </c>
      <c r="AB2617">
        <v>605</v>
      </c>
      <c r="AC2617">
        <v>55984.38</v>
      </c>
      <c r="AD2617">
        <v>40</v>
      </c>
      <c r="AE2617">
        <v>32</v>
      </c>
      <c r="AF2617">
        <v>261</v>
      </c>
      <c r="AG2617">
        <v>61</v>
      </c>
      <c r="AH2617">
        <v>0</v>
      </c>
      <c r="AI2617">
        <v>61</v>
      </c>
      <c r="AJ2617">
        <v>0</v>
      </c>
      <c r="AK2617">
        <v>0</v>
      </c>
      <c r="AL2617">
        <v>0</v>
      </c>
      <c r="AM2617">
        <v>0</v>
      </c>
      <c r="AN2617">
        <v>0</v>
      </c>
      <c r="AO2617">
        <v>170</v>
      </c>
      <c r="AP2617">
        <v>497</v>
      </c>
      <c r="AQ2617">
        <v>171</v>
      </c>
      <c r="AR2617">
        <v>0</v>
      </c>
      <c r="AS2617">
        <v>31</v>
      </c>
      <c r="AT2617">
        <v>56</v>
      </c>
      <c r="AU2617">
        <v>2</v>
      </c>
      <c r="AV2617">
        <v>0</v>
      </c>
      <c r="AW2617">
        <v>0</v>
      </c>
      <c r="AX2617">
        <v>0</v>
      </c>
      <c r="AY2617">
        <v>45</v>
      </c>
      <c r="AZ2617">
        <v>81</v>
      </c>
      <c r="BA2617">
        <v>32</v>
      </c>
      <c r="BB2617">
        <v>20</v>
      </c>
      <c r="BC2617">
        <v>6</v>
      </c>
      <c r="BD2617">
        <v>1</v>
      </c>
      <c r="BE2617">
        <v>1</v>
      </c>
      <c r="BF2617">
        <v>381</v>
      </c>
      <c r="BG2617">
        <v>15108</v>
      </c>
      <c r="BH2617">
        <v>0</v>
      </c>
      <c r="BI2617">
        <v>122</v>
      </c>
      <c r="BJ2617" s="2">
        <v>46132</v>
      </c>
      <c r="BK2617">
        <v>0</v>
      </c>
      <c r="BL2617" s="3" t="str">
        <f>VLOOKUP(O2617,DropDownList!$H$1:$I$7,2,FALSE)</f>
        <v>2025/26</v>
      </c>
      <c r="BM2617" s="3" t="str">
        <f t="shared" si="40"/>
        <v>JP COURT</v>
      </c>
    </row>
    <row r="2618" spans="1:65" x14ac:dyDescent="0.2">
      <c r="A2618">
        <v>2026</v>
      </c>
      <c r="B2618">
        <v>4</v>
      </c>
      <c r="C2618" t="s">
        <v>231</v>
      </c>
      <c r="D2618" t="s">
        <v>248</v>
      </c>
      <c r="E2618" t="s">
        <v>50</v>
      </c>
      <c r="F2618">
        <v>9358</v>
      </c>
      <c r="G2618" t="s">
        <v>141</v>
      </c>
      <c r="H2618" t="s">
        <v>237</v>
      </c>
      <c r="I2618" t="s">
        <v>237</v>
      </c>
      <c r="J2618" s="1">
        <v>46113</v>
      </c>
      <c r="K2618" t="s">
        <v>440</v>
      </c>
      <c r="L2618">
        <v>1</v>
      </c>
      <c r="M2618" t="s">
        <v>441</v>
      </c>
      <c r="N2618" t="s">
        <v>442</v>
      </c>
      <c r="O2618" t="s">
        <v>156</v>
      </c>
      <c r="P2618" t="s">
        <v>150</v>
      </c>
      <c r="Q2618">
        <v>12619.59</v>
      </c>
      <c r="R2618">
        <v>347</v>
      </c>
      <c r="S2618">
        <v>58923.72</v>
      </c>
      <c r="T2618">
        <v>8623.51</v>
      </c>
      <c r="U2618">
        <v>80</v>
      </c>
      <c r="V2618">
        <v>62</v>
      </c>
      <c r="W2618">
        <v>10241.719999999999</v>
      </c>
      <c r="X2618">
        <v>10241.719999999999</v>
      </c>
      <c r="Y2618">
        <v>301</v>
      </c>
      <c r="Z2618">
        <v>50300.21</v>
      </c>
      <c r="AA2618">
        <v>37680.620000000003</v>
      </c>
      <c r="AB2618">
        <v>11374.94</v>
      </c>
      <c r="AC2618">
        <v>26305.68</v>
      </c>
      <c r="AD2618">
        <v>47</v>
      </c>
      <c r="AE2618">
        <v>15</v>
      </c>
      <c r="AF2618">
        <v>216</v>
      </c>
      <c r="AG2618">
        <v>29</v>
      </c>
      <c r="AH2618">
        <v>46</v>
      </c>
      <c r="AI2618">
        <v>51</v>
      </c>
      <c r="AJ2618">
        <v>66</v>
      </c>
      <c r="AK2618">
        <v>35</v>
      </c>
      <c r="AL2618">
        <v>10</v>
      </c>
      <c r="AM2618">
        <v>16</v>
      </c>
      <c r="AN2618">
        <v>1</v>
      </c>
      <c r="AO2618">
        <v>223</v>
      </c>
      <c r="AP2618">
        <v>1162</v>
      </c>
      <c r="AQ2618">
        <v>260</v>
      </c>
      <c r="AR2618">
        <v>35</v>
      </c>
      <c r="AS2618">
        <v>108</v>
      </c>
      <c r="AT2618">
        <v>103</v>
      </c>
      <c r="AU2618">
        <v>9</v>
      </c>
      <c r="AV2618">
        <v>7</v>
      </c>
      <c r="AW2618">
        <v>0</v>
      </c>
      <c r="AX2618">
        <v>0</v>
      </c>
      <c r="AY2618">
        <v>127</v>
      </c>
      <c r="AZ2618">
        <v>267</v>
      </c>
      <c r="BA2618">
        <v>164</v>
      </c>
      <c r="BB2618">
        <v>20</v>
      </c>
      <c r="BC2618">
        <v>6</v>
      </c>
      <c r="BD2618">
        <v>2</v>
      </c>
      <c r="BE2618">
        <v>0</v>
      </c>
      <c r="BF2618">
        <v>216</v>
      </c>
      <c r="BG2618">
        <v>8685.32</v>
      </c>
      <c r="BH2618">
        <v>5</v>
      </c>
      <c r="BI2618">
        <v>80</v>
      </c>
      <c r="BJ2618" s="2">
        <v>46132</v>
      </c>
      <c r="BK2618">
        <v>0</v>
      </c>
      <c r="BL2618" s="3" t="str">
        <f>VLOOKUP(O2618,DropDownList!$H$1:$I$7,2,FALSE)</f>
        <v>2023/24</v>
      </c>
      <c r="BM2618" s="3" t="str">
        <f t="shared" si="40"/>
        <v>FISCAL FINES</v>
      </c>
    </row>
    <row r="2619" spans="1:65" x14ac:dyDescent="0.2">
      <c r="A2619">
        <v>2026</v>
      </c>
      <c r="B2619">
        <v>4</v>
      </c>
      <c r="C2619" t="s">
        <v>231</v>
      </c>
      <c r="D2619" t="s">
        <v>248</v>
      </c>
      <c r="E2619" t="s">
        <v>50</v>
      </c>
      <c r="F2619">
        <v>9358</v>
      </c>
      <c r="G2619" t="s">
        <v>141</v>
      </c>
      <c r="H2619" t="s">
        <v>237</v>
      </c>
      <c r="I2619" t="s">
        <v>237</v>
      </c>
      <c r="J2619" s="1">
        <v>46113</v>
      </c>
      <c r="K2619" t="s">
        <v>440</v>
      </c>
      <c r="L2619">
        <v>1</v>
      </c>
      <c r="M2619" t="s">
        <v>441</v>
      </c>
      <c r="N2619" t="s">
        <v>442</v>
      </c>
      <c r="O2619" t="s">
        <v>149</v>
      </c>
      <c r="P2619" t="s">
        <v>150</v>
      </c>
      <c r="Q2619">
        <v>24101.88</v>
      </c>
      <c r="R2619">
        <v>278</v>
      </c>
      <c r="S2619">
        <v>46107.35</v>
      </c>
      <c r="T2619">
        <v>4076.19</v>
      </c>
      <c r="U2619">
        <v>158</v>
      </c>
      <c r="V2619">
        <v>79</v>
      </c>
      <c r="W2619">
        <v>10444.23</v>
      </c>
      <c r="X2619">
        <v>12669.61</v>
      </c>
      <c r="Y2619">
        <v>252</v>
      </c>
      <c r="Z2619">
        <v>42031.16</v>
      </c>
      <c r="AA2619">
        <v>17929.28</v>
      </c>
      <c r="AB2619">
        <v>6624.18</v>
      </c>
      <c r="AC2619">
        <v>11305.1</v>
      </c>
      <c r="AD2619">
        <v>61</v>
      </c>
      <c r="AE2619">
        <v>18</v>
      </c>
      <c r="AF2619">
        <v>94</v>
      </c>
      <c r="AG2619">
        <v>51</v>
      </c>
      <c r="AH2619">
        <v>26</v>
      </c>
      <c r="AI2619">
        <v>107</v>
      </c>
      <c r="AJ2619">
        <v>40</v>
      </c>
      <c r="AK2619">
        <v>21</v>
      </c>
      <c r="AL2619">
        <v>5</v>
      </c>
      <c r="AM2619">
        <v>14</v>
      </c>
      <c r="AN2619">
        <v>2</v>
      </c>
      <c r="AO2619">
        <v>203</v>
      </c>
      <c r="AP2619">
        <v>671</v>
      </c>
      <c r="AQ2619">
        <v>213</v>
      </c>
      <c r="AR2619">
        <v>34</v>
      </c>
      <c r="AS2619">
        <v>9</v>
      </c>
      <c r="AT2619">
        <v>59</v>
      </c>
      <c r="AU2619">
        <v>0</v>
      </c>
      <c r="AV2619">
        <v>0</v>
      </c>
      <c r="AW2619">
        <v>0</v>
      </c>
      <c r="AX2619">
        <v>0</v>
      </c>
      <c r="AY2619">
        <v>85</v>
      </c>
      <c r="AZ2619">
        <v>156</v>
      </c>
      <c r="BA2619">
        <v>50</v>
      </c>
      <c r="BB2619">
        <v>15</v>
      </c>
      <c r="BC2619">
        <v>0</v>
      </c>
      <c r="BD2619">
        <v>2</v>
      </c>
      <c r="BE2619">
        <v>0</v>
      </c>
      <c r="BF2619">
        <v>198</v>
      </c>
      <c r="BG2619">
        <v>16204.9</v>
      </c>
      <c r="BH2619">
        <v>0</v>
      </c>
      <c r="BI2619">
        <v>154</v>
      </c>
      <c r="BJ2619" s="2">
        <v>46132</v>
      </c>
      <c r="BK2619">
        <v>0</v>
      </c>
      <c r="BL2619" s="3" t="str">
        <f>VLOOKUP(O2619,DropDownList!$H$1:$I$7,2,FALSE)</f>
        <v>2025/26</v>
      </c>
      <c r="BM2619" s="3" t="str">
        <f t="shared" si="40"/>
        <v>FISCAL FINES</v>
      </c>
    </row>
    <row r="2620" spans="1:65" x14ac:dyDescent="0.2">
      <c r="A2620">
        <v>2026</v>
      </c>
      <c r="B2620">
        <v>4</v>
      </c>
      <c r="C2620" t="s">
        <v>231</v>
      </c>
      <c r="D2620" t="s">
        <v>248</v>
      </c>
      <c r="E2620" t="s">
        <v>50</v>
      </c>
      <c r="F2620">
        <v>9358</v>
      </c>
      <c r="G2620" t="s">
        <v>141</v>
      </c>
      <c r="H2620" t="s">
        <v>237</v>
      </c>
      <c r="I2620" t="s">
        <v>237</v>
      </c>
      <c r="J2620" s="1">
        <v>46113</v>
      </c>
      <c r="K2620" t="s">
        <v>440</v>
      </c>
      <c r="L2620">
        <v>1</v>
      </c>
      <c r="M2620" t="s">
        <v>441</v>
      </c>
      <c r="N2620" t="s">
        <v>442</v>
      </c>
      <c r="O2620" t="s">
        <v>147</v>
      </c>
      <c r="P2620" t="s">
        <v>153</v>
      </c>
      <c r="Q2620">
        <v>75</v>
      </c>
      <c r="R2620">
        <v>3</v>
      </c>
      <c r="S2620">
        <v>195</v>
      </c>
      <c r="T2620">
        <v>120</v>
      </c>
      <c r="U2620">
        <v>1</v>
      </c>
      <c r="V2620">
        <v>1</v>
      </c>
      <c r="W2620">
        <v>75</v>
      </c>
      <c r="X2620">
        <v>75</v>
      </c>
      <c r="Y2620">
        <v>0</v>
      </c>
      <c r="Z2620">
        <v>0</v>
      </c>
      <c r="AA2620">
        <v>0</v>
      </c>
      <c r="AB2620">
        <v>0</v>
      </c>
      <c r="AC2620">
        <v>0</v>
      </c>
      <c r="AD2620">
        <v>1</v>
      </c>
      <c r="AE2620">
        <v>0</v>
      </c>
      <c r="AF2620">
        <v>0</v>
      </c>
      <c r="AG2620">
        <v>0</v>
      </c>
      <c r="AH2620">
        <v>2</v>
      </c>
      <c r="AI2620">
        <v>1</v>
      </c>
      <c r="AJ2620">
        <v>0</v>
      </c>
      <c r="AK2620">
        <v>0</v>
      </c>
      <c r="AL2620">
        <v>0</v>
      </c>
      <c r="AM2620">
        <v>0</v>
      </c>
      <c r="AN2620">
        <v>0</v>
      </c>
      <c r="AO2620">
        <v>2</v>
      </c>
      <c r="AP2620">
        <v>6</v>
      </c>
      <c r="AQ2620">
        <v>2</v>
      </c>
      <c r="AR2620">
        <v>0</v>
      </c>
      <c r="AS2620">
        <v>1</v>
      </c>
      <c r="AT2620">
        <v>1</v>
      </c>
      <c r="AU2620">
        <v>0</v>
      </c>
      <c r="AV2620">
        <v>0</v>
      </c>
      <c r="AW2620">
        <v>0</v>
      </c>
      <c r="AX2620">
        <v>0</v>
      </c>
      <c r="AY2620">
        <v>0</v>
      </c>
      <c r="AZ2620">
        <v>1</v>
      </c>
      <c r="BA2620">
        <v>1</v>
      </c>
      <c r="BB2620">
        <v>0</v>
      </c>
      <c r="BC2620">
        <v>0</v>
      </c>
      <c r="BD2620">
        <v>0</v>
      </c>
      <c r="BE2620">
        <v>0</v>
      </c>
      <c r="BF2620">
        <v>2</v>
      </c>
      <c r="BG2620">
        <v>75</v>
      </c>
      <c r="BH2620">
        <v>0</v>
      </c>
      <c r="BI2620">
        <v>1</v>
      </c>
      <c r="BJ2620" s="2">
        <v>46132</v>
      </c>
      <c r="BK2620">
        <v>0</v>
      </c>
      <c r="BL2620" s="3" t="str">
        <f>VLOOKUP(O2620,DropDownList!$H$1:$I$7,2,FALSE)</f>
        <v>2024/25</v>
      </c>
      <c r="BM2620" s="3" t="str">
        <f t="shared" si="40"/>
        <v>PREG</v>
      </c>
    </row>
    <row r="2621" spans="1:65" x14ac:dyDescent="0.2">
      <c r="A2621">
        <v>2026</v>
      </c>
      <c r="B2621">
        <v>4</v>
      </c>
      <c r="C2621" t="s">
        <v>231</v>
      </c>
      <c r="D2621" t="s">
        <v>249</v>
      </c>
      <c r="E2621" t="s">
        <v>50</v>
      </c>
      <c r="F2621">
        <v>9853</v>
      </c>
      <c r="G2621" t="s">
        <v>158</v>
      </c>
      <c r="H2621" t="s">
        <v>237</v>
      </c>
      <c r="I2621" t="s">
        <v>237</v>
      </c>
      <c r="J2621" s="1">
        <v>46113</v>
      </c>
      <c r="K2621" t="s">
        <v>440</v>
      </c>
      <c r="L2621">
        <v>1</v>
      </c>
      <c r="M2621" t="s">
        <v>441</v>
      </c>
      <c r="N2621" t="s">
        <v>442</v>
      </c>
      <c r="O2621" t="s">
        <v>155</v>
      </c>
      <c r="P2621" t="s">
        <v>159</v>
      </c>
      <c r="Q2621">
        <v>0</v>
      </c>
      <c r="R2621">
        <v>4</v>
      </c>
      <c r="S2621">
        <v>44781</v>
      </c>
      <c r="T2621">
        <v>2474.1799999999998</v>
      </c>
      <c r="U2621">
        <v>0</v>
      </c>
      <c r="V2621">
        <v>0</v>
      </c>
      <c r="W2621">
        <v>0</v>
      </c>
      <c r="X2621">
        <v>0</v>
      </c>
      <c r="Y2621">
        <v>0</v>
      </c>
      <c r="Z2621">
        <v>0</v>
      </c>
      <c r="AA2621">
        <v>42306.82</v>
      </c>
      <c r="AB2621">
        <v>0</v>
      </c>
      <c r="AC2621">
        <v>0</v>
      </c>
      <c r="AD2621">
        <v>0</v>
      </c>
      <c r="AE2621">
        <v>0</v>
      </c>
      <c r="AF2621">
        <v>1</v>
      </c>
      <c r="AG2621">
        <v>0</v>
      </c>
      <c r="AH2621">
        <v>0</v>
      </c>
      <c r="AI2621">
        <v>0</v>
      </c>
      <c r="AJ2621">
        <v>0</v>
      </c>
      <c r="AK2621">
        <v>0</v>
      </c>
      <c r="AL2621">
        <v>0</v>
      </c>
      <c r="AM2621">
        <v>0</v>
      </c>
      <c r="AN2621">
        <v>0</v>
      </c>
      <c r="AO2621">
        <v>1</v>
      </c>
      <c r="AP2621">
        <v>1</v>
      </c>
      <c r="AQ2621">
        <v>1</v>
      </c>
      <c r="AR2621">
        <v>0</v>
      </c>
      <c r="AS2621">
        <v>0</v>
      </c>
      <c r="AT2621">
        <v>0</v>
      </c>
      <c r="AU2621">
        <v>0</v>
      </c>
      <c r="AV2621">
        <v>0</v>
      </c>
      <c r="AW2621">
        <v>0</v>
      </c>
      <c r="AX2621">
        <v>0</v>
      </c>
      <c r="AY2621">
        <v>0</v>
      </c>
      <c r="AZ2621">
        <v>0</v>
      </c>
      <c r="BA2621">
        <v>0</v>
      </c>
      <c r="BB2621">
        <v>0</v>
      </c>
      <c r="BC2621">
        <v>0</v>
      </c>
      <c r="BD2621">
        <v>0</v>
      </c>
      <c r="BE2621">
        <v>0</v>
      </c>
      <c r="BF2621">
        <v>0</v>
      </c>
      <c r="BG2621">
        <v>0</v>
      </c>
      <c r="BH2621">
        <v>3</v>
      </c>
      <c r="BI2621">
        <v>0</v>
      </c>
      <c r="BJ2621" s="2">
        <v>46132</v>
      </c>
      <c r="BK2621">
        <v>0</v>
      </c>
      <c r="BL2621" s="3" t="str">
        <f>VLOOKUP(O2621,DropDownList!$H$1:$I$7,2,FALSE)</f>
        <v>2022/23</v>
      </c>
      <c r="BM2621" s="3" t="str">
        <f t="shared" si="40"/>
        <v>CONF</v>
      </c>
    </row>
    <row r="2622" spans="1:65" x14ac:dyDescent="0.2">
      <c r="A2622">
        <v>2026</v>
      </c>
      <c r="B2622">
        <v>4</v>
      </c>
      <c r="C2622" t="s">
        <v>231</v>
      </c>
      <c r="D2622" t="s">
        <v>249</v>
      </c>
      <c r="E2622" t="s">
        <v>50</v>
      </c>
      <c r="F2622">
        <v>9853</v>
      </c>
      <c r="G2622" t="s">
        <v>158</v>
      </c>
      <c r="H2622" t="s">
        <v>237</v>
      </c>
      <c r="I2622" t="s">
        <v>237</v>
      </c>
      <c r="J2622" s="1">
        <v>46113</v>
      </c>
      <c r="K2622" t="s">
        <v>440</v>
      </c>
      <c r="L2622">
        <v>1</v>
      </c>
      <c r="M2622" t="s">
        <v>441</v>
      </c>
      <c r="N2622" t="s">
        <v>442</v>
      </c>
      <c r="O2622" t="s">
        <v>156</v>
      </c>
      <c r="P2622" t="s">
        <v>159</v>
      </c>
      <c r="Q2622">
        <v>7341.77</v>
      </c>
      <c r="R2622">
        <v>4</v>
      </c>
      <c r="S2622">
        <v>81790.14</v>
      </c>
      <c r="T2622">
        <v>317.08999999999997</v>
      </c>
      <c r="U2622">
        <v>1</v>
      </c>
      <c r="V2622">
        <v>1</v>
      </c>
      <c r="W2622">
        <v>4458.0200000000004</v>
      </c>
      <c r="X2622">
        <v>7341.77</v>
      </c>
      <c r="Y2622">
        <v>0</v>
      </c>
      <c r="Z2622">
        <v>0</v>
      </c>
      <c r="AA2622">
        <v>74131.28</v>
      </c>
      <c r="AB2622">
        <v>0</v>
      </c>
      <c r="AC2622">
        <v>0</v>
      </c>
      <c r="AD2622">
        <v>0</v>
      </c>
      <c r="AE2622">
        <v>1</v>
      </c>
      <c r="AF2622">
        <v>1</v>
      </c>
      <c r="AG2622">
        <v>1</v>
      </c>
      <c r="AH2622">
        <v>0</v>
      </c>
      <c r="AI2622">
        <v>0</v>
      </c>
      <c r="AJ2622">
        <v>0</v>
      </c>
      <c r="AK2622">
        <v>0</v>
      </c>
      <c r="AL2622">
        <v>0</v>
      </c>
      <c r="AM2622">
        <v>0</v>
      </c>
      <c r="AN2622">
        <v>0</v>
      </c>
      <c r="AO2622">
        <v>3</v>
      </c>
      <c r="AP2622">
        <v>6</v>
      </c>
      <c r="AQ2622">
        <v>5</v>
      </c>
      <c r="AR2622">
        <v>0</v>
      </c>
      <c r="AS2622">
        <v>0</v>
      </c>
      <c r="AT2622">
        <v>0</v>
      </c>
      <c r="AU2622">
        <v>1</v>
      </c>
      <c r="AV2622">
        <v>0</v>
      </c>
      <c r="AW2622">
        <v>0</v>
      </c>
      <c r="AX2622">
        <v>0</v>
      </c>
      <c r="AY2622">
        <v>0</v>
      </c>
      <c r="AZ2622">
        <v>0</v>
      </c>
      <c r="BA2622">
        <v>0</v>
      </c>
      <c r="BB2622">
        <v>0</v>
      </c>
      <c r="BC2622">
        <v>0</v>
      </c>
      <c r="BD2622">
        <v>0</v>
      </c>
      <c r="BE2622">
        <v>0</v>
      </c>
      <c r="BF2622">
        <v>0</v>
      </c>
      <c r="BG2622">
        <v>0</v>
      </c>
      <c r="BH2622">
        <v>2</v>
      </c>
      <c r="BI2622">
        <v>0</v>
      </c>
      <c r="BJ2622" s="2">
        <v>46132</v>
      </c>
      <c r="BK2622">
        <v>0</v>
      </c>
      <c r="BL2622" s="3" t="str">
        <f>VLOOKUP(O2622,DropDownList!$H$1:$I$7,2,FALSE)</f>
        <v>2023/24</v>
      </c>
      <c r="BM2622" s="3" t="str">
        <f t="shared" si="40"/>
        <v>CONF</v>
      </c>
    </row>
    <row r="2623" spans="1:65" x14ac:dyDescent="0.2">
      <c r="A2623">
        <v>2026</v>
      </c>
      <c r="B2623">
        <v>4</v>
      </c>
      <c r="C2623" t="s">
        <v>231</v>
      </c>
      <c r="D2623" t="s">
        <v>249</v>
      </c>
      <c r="E2623" t="s">
        <v>50</v>
      </c>
      <c r="F2623">
        <v>9853</v>
      </c>
      <c r="G2623" t="s">
        <v>158</v>
      </c>
      <c r="H2623" t="s">
        <v>237</v>
      </c>
      <c r="I2623" t="s">
        <v>237</v>
      </c>
      <c r="J2623" s="1">
        <v>46113</v>
      </c>
      <c r="K2623" t="s">
        <v>440</v>
      </c>
      <c r="L2623">
        <v>1</v>
      </c>
      <c r="M2623" t="s">
        <v>441</v>
      </c>
      <c r="N2623" t="s">
        <v>442</v>
      </c>
      <c r="O2623" t="s">
        <v>155</v>
      </c>
      <c r="P2623" t="s">
        <v>161</v>
      </c>
      <c r="Q2623">
        <v>321.58</v>
      </c>
      <c r="R2623">
        <v>343</v>
      </c>
      <c r="S2623">
        <v>9070</v>
      </c>
      <c r="T2623">
        <v>795</v>
      </c>
      <c r="U2623">
        <v>57</v>
      </c>
      <c r="V2623">
        <v>5</v>
      </c>
      <c r="W2623">
        <v>70</v>
      </c>
      <c r="X2623">
        <v>70</v>
      </c>
      <c r="Y2623">
        <v>0</v>
      </c>
      <c r="Z2623">
        <v>0</v>
      </c>
      <c r="AA2623">
        <v>7953.42</v>
      </c>
      <c r="AB2623">
        <v>0</v>
      </c>
      <c r="AC2623">
        <v>0</v>
      </c>
      <c r="AD2623">
        <v>5</v>
      </c>
      <c r="AE2623">
        <v>0</v>
      </c>
      <c r="AF2623">
        <v>302</v>
      </c>
      <c r="AG2623">
        <v>1</v>
      </c>
      <c r="AH2623">
        <v>26</v>
      </c>
      <c r="AI2623">
        <v>14</v>
      </c>
      <c r="AJ2623">
        <v>0</v>
      </c>
      <c r="AK2623">
        <v>0</v>
      </c>
      <c r="AL2623">
        <v>0</v>
      </c>
      <c r="AM2623">
        <v>0</v>
      </c>
      <c r="AN2623">
        <v>0</v>
      </c>
      <c r="AO2623">
        <v>211</v>
      </c>
      <c r="AP2623">
        <v>1222</v>
      </c>
      <c r="AQ2623">
        <v>211</v>
      </c>
      <c r="AR2623">
        <v>1</v>
      </c>
      <c r="AS2623">
        <v>95</v>
      </c>
      <c r="AT2623">
        <v>100</v>
      </c>
      <c r="AU2623">
        <v>31</v>
      </c>
      <c r="AV2623">
        <v>16</v>
      </c>
      <c r="AW2623">
        <v>17</v>
      </c>
      <c r="AX2623">
        <v>0</v>
      </c>
      <c r="AY2623">
        <v>227</v>
      </c>
      <c r="AZ2623">
        <v>290</v>
      </c>
      <c r="BA2623">
        <v>134</v>
      </c>
      <c r="BB2623">
        <v>25</v>
      </c>
      <c r="BC2623">
        <v>14</v>
      </c>
      <c r="BD2623">
        <v>11</v>
      </c>
      <c r="BE2623">
        <v>2</v>
      </c>
      <c r="BF2623">
        <v>323</v>
      </c>
      <c r="BG2623">
        <v>320</v>
      </c>
      <c r="BH2623">
        <v>0</v>
      </c>
      <c r="BI2623">
        <v>56</v>
      </c>
      <c r="BJ2623" s="2">
        <v>46132</v>
      </c>
      <c r="BK2623">
        <v>0</v>
      </c>
      <c r="BL2623" s="3" t="str">
        <f>VLOOKUP(O2623,DropDownList!$H$1:$I$7,2,FALSE)</f>
        <v>2022/23</v>
      </c>
      <c r="BM2623" s="3" t="str">
        <f t="shared" si="40"/>
        <v>VSUR</v>
      </c>
    </row>
    <row r="2624" spans="1:65" x14ac:dyDescent="0.2">
      <c r="A2624">
        <v>2026</v>
      </c>
      <c r="B2624">
        <v>4</v>
      </c>
      <c r="C2624" t="s">
        <v>231</v>
      </c>
      <c r="D2624" t="s">
        <v>249</v>
      </c>
      <c r="E2624" t="s">
        <v>50</v>
      </c>
      <c r="F2624">
        <v>9853</v>
      </c>
      <c r="G2624" t="s">
        <v>158</v>
      </c>
      <c r="H2624" t="s">
        <v>237</v>
      </c>
      <c r="I2624" t="s">
        <v>237</v>
      </c>
      <c r="J2624" s="1">
        <v>46113</v>
      </c>
      <c r="K2624" t="s">
        <v>440</v>
      </c>
      <c r="L2624">
        <v>1</v>
      </c>
      <c r="M2624" t="s">
        <v>441</v>
      </c>
      <c r="N2624" t="s">
        <v>442</v>
      </c>
      <c r="O2624" t="s">
        <v>147</v>
      </c>
      <c r="P2624" t="s">
        <v>161</v>
      </c>
      <c r="Q2624">
        <v>1692.18</v>
      </c>
      <c r="R2624">
        <v>376</v>
      </c>
      <c r="S2624">
        <v>10835</v>
      </c>
      <c r="T2624">
        <v>270</v>
      </c>
      <c r="U2624">
        <v>138</v>
      </c>
      <c r="V2624">
        <v>24</v>
      </c>
      <c r="W2624">
        <v>950</v>
      </c>
      <c r="X2624">
        <v>960</v>
      </c>
      <c r="Y2624">
        <v>0</v>
      </c>
      <c r="Z2624">
        <v>0</v>
      </c>
      <c r="AA2624">
        <v>8872.82</v>
      </c>
      <c r="AB2624">
        <v>0</v>
      </c>
      <c r="AC2624">
        <v>0</v>
      </c>
      <c r="AD2624">
        <v>24</v>
      </c>
      <c r="AE2624">
        <v>0</v>
      </c>
      <c r="AF2624">
        <v>307</v>
      </c>
      <c r="AG2624">
        <v>7</v>
      </c>
      <c r="AH2624">
        <v>9</v>
      </c>
      <c r="AI2624">
        <v>53</v>
      </c>
      <c r="AJ2624">
        <v>0</v>
      </c>
      <c r="AK2624">
        <v>0</v>
      </c>
      <c r="AL2624">
        <v>0</v>
      </c>
      <c r="AM2624">
        <v>0</v>
      </c>
      <c r="AN2624">
        <v>0</v>
      </c>
      <c r="AO2624">
        <v>245</v>
      </c>
      <c r="AP2624">
        <v>1014</v>
      </c>
      <c r="AQ2624">
        <v>257</v>
      </c>
      <c r="AR2624">
        <v>0</v>
      </c>
      <c r="AS2624">
        <v>59</v>
      </c>
      <c r="AT2624">
        <v>73</v>
      </c>
      <c r="AU2624">
        <v>26</v>
      </c>
      <c r="AV2624">
        <v>13</v>
      </c>
      <c r="AW2624">
        <v>5</v>
      </c>
      <c r="AX2624">
        <v>0</v>
      </c>
      <c r="AY2624">
        <v>153</v>
      </c>
      <c r="AZ2624">
        <v>230</v>
      </c>
      <c r="BA2624">
        <v>86</v>
      </c>
      <c r="BB2624">
        <v>27</v>
      </c>
      <c r="BC2624">
        <v>8</v>
      </c>
      <c r="BD2624">
        <v>7</v>
      </c>
      <c r="BE2624">
        <v>2</v>
      </c>
      <c r="BF2624">
        <v>369</v>
      </c>
      <c r="BG2624">
        <v>1570</v>
      </c>
      <c r="BH2624">
        <v>0</v>
      </c>
      <c r="BI2624">
        <v>136</v>
      </c>
      <c r="BJ2624" s="2">
        <v>46132</v>
      </c>
      <c r="BK2624">
        <v>0</v>
      </c>
      <c r="BL2624" s="3" t="str">
        <f>VLOOKUP(O2624,DropDownList!$H$1:$I$7,2,FALSE)</f>
        <v>2024/25</v>
      </c>
      <c r="BM2624" s="3" t="str">
        <f t="shared" si="40"/>
        <v>VSUR</v>
      </c>
    </row>
    <row r="2625" spans="1:65" x14ac:dyDescent="0.2">
      <c r="A2625">
        <v>2026</v>
      </c>
      <c r="B2625">
        <v>4</v>
      </c>
      <c r="C2625" t="s">
        <v>231</v>
      </c>
      <c r="D2625" t="s">
        <v>249</v>
      </c>
      <c r="E2625" t="s">
        <v>50</v>
      </c>
      <c r="F2625">
        <v>9853</v>
      </c>
      <c r="G2625" t="s">
        <v>158</v>
      </c>
      <c r="H2625" t="s">
        <v>237</v>
      </c>
      <c r="I2625" t="s">
        <v>237</v>
      </c>
      <c r="J2625" s="1">
        <v>46113</v>
      </c>
      <c r="K2625" t="s">
        <v>440</v>
      </c>
      <c r="L2625">
        <v>1</v>
      </c>
      <c r="M2625" t="s">
        <v>441</v>
      </c>
      <c r="N2625" t="s">
        <v>442</v>
      </c>
      <c r="O2625" t="s">
        <v>149</v>
      </c>
      <c r="P2625" t="s">
        <v>159</v>
      </c>
      <c r="Q2625">
        <v>404954.29</v>
      </c>
      <c r="R2625">
        <v>7</v>
      </c>
      <c r="S2625">
        <v>551159.66</v>
      </c>
      <c r="T2625">
        <v>0</v>
      </c>
      <c r="U2625">
        <v>6</v>
      </c>
      <c r="V2625">
        <v>2</v>
      </c>
      <c r="W2625">
        <v>34306.400000000001</v>
      </c>
      <c r="X2625">
        <v>34306.400000000001</v>
      </c>
      <c r="Y2625">
        <v>0</v>
      </c>
      <c r="Z2625">
        <v>0</v>
      </c>
      <c r="AA2625">
        <v>146205.37</v>
      </c>
      <c r="AB2625">
        <v>0</v>
      </c>
      <c r="AC2625">
        <v>0</v>
      </c>
      <c r="AD2625">
        <v>2</v>
      </c>
      <c r="AE2625">
        <v>0</v>
      </c>
      <c r="AF2625">
        <v>1</v>
      </c>
      <c r="AG2625">
        <v>2</v>
      </c>
      <c r="AH2625">
        <v>0</v>
      </c>
      <c r="AI2625">
        <v>4</v>
      </c>
      <c r="AJ2625">
        <v>0</v>
      </c>
      <c r="AK2625">
        <v>0</v>
      </c>
      <c r="AL2625">
        <v>0</v>
      </c>
      <c r="AM2625">
        <v>0</v>
      </c>
      <c r="AN2625">
        <v>0</v>
      </c>
      <c r="AO2625">
        <v>6</v>
      </c>
      <c r="AP2625">
        <v>6</v>
      </c>
      <c r="AQ2625">
        <v>1</v>
      </c>
      <c r="AR2625">
        <v>0</v>
      </c>
      <c r="AS2625">
        <v>0</v>
      </c>
      <c r="AT2625">
        <v>0</v>
      </c>
      <c r="AU2625">
        <v>1</v>
      </c>
      <c r="AV2625">
        <v>0</v>
      </c>
      <c r="AW2625">
        <v>0</v>
      </c>
      <c r="AX2625">
        <v>0</v>
      </c>
      <c r="AY2625">
        <v>0</v>
      </c>
      <c r="AZ2625">
        <v>0</v>
      </c>
      <c r="BA2625">
        <v>0</v>
      </c>
      <c r="BB2625">
        <v>0</v>
      </c>
      <c r="BC2625">
        <v>0</v>
      </c>
      <c r="BD2625">
        <v>0</v>
      </c>
      <c r="BE2625">
        <v>0</v>
      </c>
      <c r="BF2625">
        <v>0</v>
      </c>
      <c r="BG2625">
        <v>116802.89</v>
      </c>
      <c r="BH2625">
        <v>0</v>
      </c>
      <c r="BI2625">
        <v>0</v>
      </c>
      <c r="BJ2625" s="2">
        <v>46132</v>
      </c>
      <c r="BK2625">
        <v>0</v>
      </c>
      <c r="BL2625" s="3" t="str">
        <f>VLOOKUP(O2625,DropDownList!$H$1:$I$7,2,FALSE)</f>
        <v>2025/26</v>
      </c>
      <c r="BM2625" s="3" t="str">
        <f t="shared" ref="BM2625:BM2688" si="41">IF(RIGHT(P2625,4)="VSUR","VSUR",IF(RIGHT(P2625,4)="CONF","CONF",P2625))</f>
        <v>CONF</v>
      </c>
    </row>
    <row r="2626" spans="1:65" x14ac:dyDescent="0.2">
      <c r="A2626">
        <v>2026</v>
      </c>
      <c r="B2626">
        <v>4</v>
      </c>
      <c r="C2626" t="s">
        <v>231</v>
      </c>
      <c r="D2626" t="s">
        <v>249</v>
      </c>
      <c r="E2626" t="s">
        <v>50</v>
      </c>
      <c r="F2626">
        <v>9853</v>
      </c>
      <c r="G2626" t="s">
        <v>158</v>
      </c>
      <c r="H2626" t="s">
        <v>237</v>
      </c>
      <c r="I2626" t="s">
        <v>237</v>
      </c>
      <c r="J2626" s="1">
        <v>46113</v>
      </c>
      <c r="K2626" t="s">
        <v>440</v>
      </c>
      <c r="L2626">
        <v>1</v>
      </c>
      <c r="M2626" t="s">
        <v>441</v>
      </c>
      <c r="N2626" t="s">
        <v>442</v>
      </c>
      <c r="O2626" t="s">
        <v>149</v>
      </c>
      <c r="P2626" t="s">
        <v>160</v>
      </c>
      <c r="Q2626">
        <v>53356.82</v>
      </c>
      <c r="R2626">
        <v>248</v>
      </c>
      <c r="S2626">
        <v>140900</v>
      </c>
      <c r="T2626">
        <v>1765</v>
      </c>
      <c r="U2626">
        <v>133</v>
      </c>
      <c r="V2626">
        <v>55</v>
      </c>
      <c r="W2626">
        <v>14047.77</v>
      </c>
      <c r="X2626">
        <v>23457.77</v>
      </c>
      <c r="Y2626">
        <v>0</v>
      </c>
      <c r="Z2626">
        <v>0</v>
      </c>
      <c r="AA2626">
        <v>85778.18</v>
      </c>
      <c r="AB2626">
        <v>8194.2900000000009</v>
      </c>
      <c r="AC2626">
        <v>72403.89</v>
      </c>
      <c r="AD2626">
        <v>21</v>
      </c>
      <c r="AE2626">
        <v>34</v>
      </c>
      <c r="AF2626">
        <v>109</v>
      </c>
      <c r="AG2626">
        <v>89</v>
      </c>
      <c r="AH2626">
        <v>6</v>
      </c>
      <c r="AI2626">
        <v>44</v>
      </c>
      <c r="AJ2626">
        <v>0</v>
      </c>
      <c r="AK2626">
        <v>0</v>
      </c>
      <c r="AL2626">
        <v>0</v>
      </c>
      <c r="AM2626">
        <v>0</v>
      </c>
      <c r="AN2626">
        <v>0</v>
      </c>
      <c r="AO2626">
        <v>140</v>
      </c>
      <c r="AP2626">
        <v>399</v>
      </c>
      <c r="AQ2626">
        <v>133</v>
      </c>
      <c r="AR2626">
        <v>0</v>
      </c>
      <c r="AS2626">
        <v>12</v>
      </c>
      <c r="AT2626">
        <v>37</v>
      </c>
      <c r="AU2626">
        <v>3</v>
      </c>
      <c r="AV2626">
        <v>0</v>
      </c>
      <c r="AW2626">
        <v>5</v>
      </c>
      <c r="AX2626">
        <v>0</v>
      </c>
      <c r="AY2626">
        <v>63</v>
      </c>
      <c r="AZ2626">
        <v>71</v>
      </c>
      <c r="BA2626">
        <v>14</v>
      </c>
      <c r="BB2626">
        <v>12</v>
      </c>
      <c r="BC2626">
        <v>4</v>
      </c>
      <c r="BD2626">
        <v>1</v>
      </c>
      <c r="BE2626">
        <v>0</v>
      </c>
      <c r="BF2626">
        <v>237</v>
      </c>
      <c r="BG2626">
        <v>19305</v>
      </c>
      <c r="BH2626">
        <v>0</v>
      </c>
      <c r="BI2626">
        <v>131</v>
      </c>
      <c r="BJ2626" s="2">
        <v>46132</v>
      </c>
      <c r="BK2626">
        <v>0</v>
      </c>
      <c r="BL2626" s="3" t="str">
        <f>VLOOKUP(O2626,DropDownList!$H$1:$I$7,2,FALSE)</f>
        <v>2025/26</v>
      </c>
      <c r="BM2626" s="3" t="str">
        <f t="shared" si="41"/>
        <v>SC COURT</v>
      </c>
    </row>
    <row r="2627" spans="1:65" x14ac:dyDescent="0.2">
      <c r="A2627">
        <v>2026</v>
      </c>
      <c r="B2627">
        <v>4</v>
      </c>
      <c r="C2627" t="s">
        <v>231</v>
      </c>
      <c r="D2627" t="s">
        <v>249</v>
      </c>
      <c r="E2627" t="s">
        <v>50</v>
      </c>
      <c r="F2627">
        <v>9853</v>
      </c>
      <c r="G2627" t="s">
        <v>158</v>
      </c>
      <c r="H2627" t="s">
        <v>237</v>
      </c>
      <c r="I2627" t="s">
        <v>237</v>
      </c>
      <c r="J2627" s="1">
        <v>46113</v>
      </c>
      <c r="K2627" t="s">
        <v>440</v>
      </c>
      <c r="L2627">
        <v>1</v>
      </c>
      <c r="M2627" t="s">
        <v>441</v>
      </c>
      <c r="N2627" t="s">
        <v>442</v>
      </c>
      <c r="O2627" t="s">
        <v>147</v>
      </c>
      <c r="P2627" t="s">
        <v>159</v>
      </c>
      <c r="Q2627">
        <v>20314.16</v>
      </c>
      <c r="R2627">
        <v>8</v>
      </c>
      <c r="S2627">
        <v>126682.5</v>
      </c>
      <c r="T2627">
        <v>1317.33</v>
      </c>
      <c r="U2627">
        <v>2</v>
      </c>
      <c r="V2627">
        <v>1</v>
      </c>
      <c r="W2627">
        <v>20135</v>
      </c>
      <c r="X2627">
        <v>20135</v>
      </c>
      <c r="Y2627">
        <v>0</v>
      </c>
      <c r="Z2627">
        <v>0</v>
      </c>
      <c r="AA2627">
        <v>105051.01</v>
      </c>
      <c r="AB2627">
        <v>0</v>
      </c>
      <c r="AC2627">
        <v>0</v>
      </c>
      <c r="AD2627">
        <v>1</v>
      </c>
      <c r="AE2627">
        <v>0</v>
      </c>
      <c r="AF2627">
        <v>2</v>
      </c>
      <c r="AG2627">
        <v>1</v>
      </c>
      <c r="AH2627">
        <v>0</v>
      </c>
      <c r="AI2627">
        <v>1</v>
      </c>
      <c r="AJ2627">
        <v>0</v>
      </c>
      <c r="AK2627">
        <v>0</v>
      </c>
      <c r="AL2627">
        <v>0</v>
      </c>
      <c r="AM2627">
        <v>0</v>
      </c>
      <c r="AN2627">
        <v>0</v>
      </c>
      <c r="AO2627">
        <v>5</v>
      </c>
      <c r="AP2627">
        <v>7</v>
      </c>
      <c r="AQ2627">
        <v>5</v>
      </c>
      <c r="AR2627">
        <v>0</v>
      </c>
      <c r="AS2627">
        <v>0</v>
      </c>
      <c r="AT2627">
        <v>0</v>
      </c>
      <c r="AU2627">
        <v>0</v>
      </c>
      <c r="AV2627">
        <v>0</v>
      </c>
      <c r="AW2627">
        <v>0</v>
      </c>
      <c r="AX2627">
        <v>0</v>
      </c>
      <c r="AY2627">
        <v>0</v>
      </c>
      <c r="AZ2627">
        <v>0</v>
      </c>
      <c r="BA2627">
        <v>0</v>
      </c>
      <c r="BB2627">
        <v>0</v>
      </c>
      <c r="BC2627">
        <v>0</v>
      </c>
      <c r="BD2627">
        <v>0</v>
      </c>
      <c r="BE2627">
        <v>0</v>
      </c>
      <c r="BF2627">
        <v>0</v>
      </c>
      <c r="BG2627">
        <v>20135</v>
      </c>
      <c r="BH2627">
        <v>4</v>
      </c>
      <c r="BI2627">
        <v>0</v>
      </c>
      <c r="BJ2627" s="2">
        <v>46132</v>
      </c>
      <c r="BK2627">
        <v>0</v>
      </c>
      <c r="BL2627" s="3" t="str">
        <f>VLOOKUP(O2627,DropDownList!$H$1:$I$7,2,FALSE)</f>
        <v>2024/25</v>
      </c>
      <c r="BM2627" s="3" t="str">
        <f t="shared" si="41"/>
        <v>CONF</v>
      </c>
    </row>
    <row r="2628" spans="1:65" x14ac:dyDescent="0.2">
      <c r="A2628">
        <v>2026</v>
      </c>
      <c r="B2628">
        <v>4</v>
      </c>
      <c r="C2628" t="s">
        <v>231</v>
      </c>
      <c r="D2628" t="s">
        <v>249</v>
      </c>
      <c r="E2628" t="s">
        <v>50</v>
      </c>
      <c r="F2628">
        <v>9853</v>
      </c>
      <c r="G2628" t="s">
        <v>158</v>
      </c>
      <c r="H2628" t="s">
        <v>237</v>
      </c>
      <c r="I2628" t="s">
        <v>237</v>
      </c>
      <c r="J2628" s="1">
        <v>46113</v>
      </c>
      <c r="K2628" t="s">
        <v>440</v>
      </c>
      <c r="L2628">
        <v>1</v>
      </c>
      <c r="M2628" t="s">
        <v>441</v>
      </c>
      <c r="N2628" t="s">
        <v>442</v>
      </c>
      <c r="O2628" t="s">
        <v>147</v>
      </c>
      <c r="P2628" t="s">
        <v>160</v>
      </c>
      <c r="Q2628">
        <v>70497.960000000006</v>
      </c>
      <c r="R2628">
        <v>390</v>
      </c>
      <c r="S2628">
        <v>242811.14</v>
      </c>
      <c r="T2628">
        <v>5445</v>
      </c>
      <c r="U2628">
        <v>146</v>
      </c>
      <c r="V2628">
        <v>46</v>
      </c>
      <c r="W2628">
        <v>23684.28</v>
      </c>
      <c r="X2628">
        <v>27659.279999999999</v>
      </c>
      <c r="Y2628">
        <v>0</v>
      </c>
      <c r="Z2628">
        <v>0</v>
      </c>
      <c r="AA2628">
        <v>166868.18</v>
      </c>
      <c r="AB2628">
        <v>12996.71</v>
      </c>
      <c r="AC2628">
        <v>144938.65</v>
      </c>
      <c r="AD2628">
        <v>22</v>
      </c>
      <c r="AE2628">
        <v>24</v>
      </c>
      <c r="AF2628">
        <v>233</v>
      </c>
      <c r="AG2628">
        <v>95</v>
      </c>
      <c r="AH2628">
        <v>9</v>
      </c>
      <c r="AI2628">
        <v>51</v>
      </c>
      <c r="AJ2628">
        <v>0</v>
      </c>
      <c r="AK2628">
        <v>0</v>
      </c>
      <c r="AL2628">
        <v>0</v>
      </c>
      <c r="AM2628">
        <v>0</v>
      </c>
      <c r="AN2628">
        <v>0</v>
      </c>
      <c r="AO2628">
        <v>254</v>
      </c>
      <c r="AP2628">
        <v>1056</v>
      </c>
      <c r="AQ2628">
        <v>263</v>
      </c>
      <c r="AR2628">
        <v>0</v>
      </c>
      <c r="AS2628">
        <v>60</v>
      </c>
      <c r="AT2628">
        <v>77</v>
      </c>
      <c r="AU2628">
        <v>28</v>
      </c>
      <c r="AV2628">
        <v>15</v>
      </c>
      <c r="AW2628">
        <v>5</v>
      </c>
      <c r="AX2628">
        <v>0</v>
      </c>
      <c r="AY2628">
        <v>162</v>
      </c>
      <c r="AZ2628">
        <v>241</v>
      </c>
      <c r="BA2628">
        <v>89</v>
      </c>
      <c r="BB2628">
        <v>27</v>
      </c>
      <c r="BC2628">
        <v>8</v>
      </c>
      <c r="BD2628">
        <v>7</v>
      </c>
      <c r="BE2628">
        <v>2</v>
      </c>
      <c r="BF2628">
        <v>382</v>
      </c>
      <c r="BG2628">
        <v>37884.65</v>
      </c>
      <c r="BH2628">
        <v>2</v>
      </c>
      <c r="BI2628">
        <v>143</v>
      </c>
      <c r="BJ2628" s="2">
        <v>46132</v>
      </c>
      <c r="BK2628">
        <v>0</v>
      </c>
      <c r="BL2628" s="3" t="str">
        <f>VLOOKUP(O2628,DropDownList!$H$1:$I$7,2,FALSE)</f>
        <v>2024/25</v>
      </c>
      <c r="BM2628" s="3" t="str">
        <f t="shared" si="41"/>
        <v>SC COURT</v>
      </c>
    </row>
    <row r="2629" spans="1:65" x14ac:dyDescent="0.2">
      <c r="A2629">
        <v>2026</v>
      </c>
      <c r="B2629">
        <v>4</v>
      </c>
      <c r="C2629" t="s">
        <v>231</v>
      </c>
      <c r="D2629" t="s">
        <v>249</v>
      </c>
      <c r="E2629" t="s">
        <v>50</v>
      </c>
      <c r="F2629">
        <v>9853</v>
      </c>
      <c r="G2629" t="s">
        <v>158</v>
      </c>
      <c r="H2629" t="s">
        <v>237</v>
      </c>
      <c r="I2629" t="s">
        <v>237</v>
      </c>
      <c r="J2629" s="1">
        <v>46113</v>
      </c>
      <c r="K2629" t="s">
        <v>440</v>
      </c>
      <c r="L2629">
        <v>1</v>
      </c>
      <c r="M2629" t="s">
        <v>441</v>
      </c>
      <c r="N2629" t="s">
        <v>442</v>
      </c>
      <c r="O2629" t="s">
        <v>149</v>
      </c>
      <c r="P2629" t="s">
        <v>161</v>
      </c>
      <c r="Q2629">
        <v>1025</v>
      </c>
      <c r="R2629">
        <v>229</v>
      </c>
      <c r="S2629">
        <v>6295</v>
      </c>
      <c r="T2629">
        <v>90</v>
      </c>
      <c r="U2629">
        <v>122</v>
      </c>
      <c r="V2629">
        <v>20</v>
      </c>
      <c r="W2629">
        <v>450</v>
      </c>
      <c r="X2629">
        <v>450</v>
      </c>
      <c r="Y2629">
        <v>0</v>
      </c>
      <c r="Z2629">
        <v>0</v>
      </c>
      <c r="AA2629">
        <v>5180</v>
      </c>
      <c r="AB2629">
        <v>0</v>
      </c>
      <c r="AC2629">
        <v>0</v>
      </c>
      <c r="AD2629">
        <v>20</v>
      </c>
      <c r="AE2629">
        <v>0</v>
      </c>
      <c r="AF2629">
        <v>177</v>
      </c>
      <c r="AG2629">
        <v>1</v>
      </c>
      <c r="AH2629">
        <v>6</v>
      </c>
      <c r="AI2629">
        <v>45</v>
      </c>
      <c r="AJ2629">
        <v>0</v>
      </c>
      <c r="AK2629">
        <v>0</v>
      </c>
      <c r="AL2629">
        <v>0</v>
      </c>
      <c r="AM2629">
        <v>0</v>
      </c>
      <c r="AN2629">
        <v>0</v>
      </c>
      <c r="AO2629">
        <v>127</v>
      </c>
      <c r="AP2629">
        <v>361</v>
      </c>
      <c r="AQ2629">
        <v>121</v>
      </c>
      <c r="AR2629">
        <v>0</v>
      </c>
      <c r="AS2629">
        <v>12</v>
      </c>
      <c r="AT2629">
        <v>33</v>
      </c>
      <c r="AU2629">
        <v>3</v>
      </c>
      <c r="AV2629">
        <v>0</v>
      </c>
      <c r="AW2629">
        <v>5</v>
      </c>
      <c r="AX2629">
        <v>0</v>
      </c>
      <c r="AY2629">
        <v>56</v>
      </c>
      <c r="AZ2629">
        <v>63</v>
      </c>
      <c r="BA2629">
        <v>12</v>
      </c>
      <c r="BB2629">
        <v>12</v>
      </c>
      <c r="BC2629">
        <v>4</v>
      </c>
      <c r="BD2629">
        <v>1</v>
      </c>
      <c r="BE2629">
        <v>0</v>
      </c>
      <c r="BF2629">
        <v>218</v>
      </c>
      <c r="BG2629">
        <v>1010</v>
      </c>
      <c r="BH2629">
        <v>0</v>
      </c>
      <c r="BI2629">
        <v>120</v>
      </c>
      <c r="BJ2629" s="2">
        <v>46132</v>
      </c>
      <c r="BK2629">
        <v>0</v>
      </c>
      <c r="BL2629" s="3" t="str">
        <f>VLOOKUP(O2629,DropDownList!$H$1:$I$7,2,FALSE)</f>
        <v>2025/26</v>
      </c>
      <c r="BM2629" s="3" t="str">
        <f t="shared" si="41"/>
        <v>VSUR</v>
      </c>
    </row>
    <row r="2630" spans="1:65" x14ac:dyDescent="0.2">
      <c r="A2630">
        <v>2026</v>
      </c>
      <c r="B2630">
        <v>4</v>
      </c>
      <c r="C2630" t="s">
        <v>231</v>
      </c>
      <c r="D2630" t="s">
        <v>249</v>
      </c>
      <c r="E2630" t="s">
        <v>50</v>
      </c>
      <c r="F2630">
        <v>9853</v>
      </c>
      <c r="G2630" t="s">
        <v>158</v>
      </c>
      <c r="H2630" t="s">
        <v>237</v>
      </c>
      <c r="I2630" t="s">
        <v>237</v>
      </c>
      <c r="J2630" s="1">
        <v>46113</v>
      </c>
      <c r="K2630" t="s">
        <v>440</v>
      </c>
      <c r="L2630">
        <v>1</v>
      </c>
      <c r="M2630" t="s">
        <v>441</v>
      </c>
      <c r="N2630" t="s">
        <v>442</v>
      </c>
      <c r="O2630" t="s">
        <v>149</v>
      </c>
      <c r="P2630" t="s">
        <v>153</v>
      </c>
      <c r="Q2630">
        <v>45</v>
      </c>
      <c r="R2630">
        <v>1</v>
      </c>
      <c r="S2630">
        <v>45</v>
      </c>
      <c r="T2630">
        <v>0</v>
      </c>
      <c r="U2630">
        <v>1</v>
      </c>
      <c r="V2630">
        <v>1</v>
      </c>
      <c r="W2630">
        <v>45</v>
      </c>
      <c r="X2630">
        <v>45</v>
      </c>
      <c r="Y2630">
        <v>0</v>
      </c>
      <c r="Z2630">
        <v>0</v>
      </c>
      <c r="AA2630">
        <v>0</v>
      </c>
      <c r="AB2630">
        <v>0</v>
      </c>
      <c r="AC2630">
        <v>0</v>
      </c>
      <c r="AD2630">
        <v>1</v>
      </c>
      <c r="AE2630">
        <v>0</v>
      </c>
      <c r="AF2630">
        <v>0</v>
      </c>
      <c r="AG2630">
        <v>0</v>
      </c>
      <c r="AH2630">
        <v>0</v>
      </c>
      <c r="AI2630">
        <v>1</v>
      </c>
      <c r="AJ2630">
        <v>0</v>
      </c>
      <c r="AK2630">
        <v>0</v>
      </c>
      <c r="AL2630">
        <v>0</v>
      </c>
      <c r="AM2630">
        <v>0</v>
      </c>
      <c r="AN2630">
        <v>0</v>
      </c>
      <c r="AO2630">
        <v>1</v>
      </c>
      <c r="AP2630">
        <v>2</v>
      </c>
      <c r="AQ2630">
        <v>1</v>
      </c>
      <c r="AR2630">
        <v>1</v>
      </c>
      <c r="AS2630">
        <v>0</v>
      </c>
      <c r="AT2630">
        <v>0</v>
      </c>
      <c r="AU2630">
        <v>0</v>
      </c>
      <c r="AV2630">
        <v>0</v>
      </c>
      <c r="AW2630">
        <v>0</v>
      </c>
      <c r="AX2630">
        <v>0</v>
      </c>
      <c r="AY2630">
        <v>0</v>
      </c>
      <c r="AZ2630">
        <v>0</v>
      </c>
      <c r="BA2630">
        <v>0</v>
      </c>
      <c r="BB2630">
        <v>0</v>
      </c>
      <c r="BC2630">
        <v>0</v>
      </c>
      <c r="BD2630">
        <v>0</v>
      </c>
      <c r="BE2630">
        <v>0</v>
      </c>
      <c r="BF2630">
        <v>0</v>
      </c>
      <c r="BG2630">
        <v>45</v>
      </c>
      <c r="BH2630">
        <v>0</v>
      </c>
      <c r="BI2630">
        <v>0</v>
      </c>
      <c r="BJ2630" s="2">
        <v>46132</v>
      </c>
      <c r="BK2630">
        <v>0</v>
      </c>
      <c r="BL2630" s="3" t="str">
        <f>VLOOKUP(O2630,DropDownList!$H$1:$I$7,2,FALSE)</f>
        <v>2025/26</v>
      </c>
      <c r="BM2630" s="3" t="str">
        <f t="shared" si="41"/>
        <v>PREG</v>
      </c>
    </row>
    <row r="2631" spans="1:65" x14ac:dyDescent="0.2">
      <c r="A2631">
        <v>2026</v>
      </c>
      <c r="B2631">
        <v>4</v>
      </c>
      <c r="C2631" t="s">
        <v>231</v>
      </c>
      <c r="D2631" t="s">
        <v>249</v>
      </c>
      <c r="E2631" t="s">
        <v>50</v>
      </c>
      <c r="F2631">
        <v>9853</v>
      </c>
      <c r="G2631" t="s">
        <v>158</v>
      </c>
      <c r="H2631" t="s">
        <v>237</v>
      </c>
      <c r="I2631" t="s">
        <v>237</v>
      </c>
      <c r="J2631" s="1">
        <v>46113</v>
      </c>
      <c r="K2631" t="s">
        <v>440</v>
      </c>
      <c r="L2631">
        <v>1</v>
      </c>
      <c r="M2631" t="s">
        <v>441</v>
      </c>
      <c r="N2631" t="s">
        <v>442</v>
      </c>
      <c r="O2631" t="s">
        <v>156</v>
      </c>
      <c r="P2631" t="s">
        <v>161</v>
      </c>
      <c r="Q2631">
        <v>626.94000000000005</v>
      </c>
      <c r="R2631">
        <v>293</v>
      </c>
      <c r="S2631">
        <v>11060</v>
      </c>
      <c r="T2631">
        <v>305</v>
      </c>
      <c r="U2631">
        <v>61</v>
      </c>
      <c r="V2631">
        <v>8</v>
      </c>
      <c r="W2631">
        <v>195</v>
      </c>
      <c r="X2631">
        <v>195</v>
      </c>
      <c r="Y2631">
        <v>0</v>
      </c>
      <c r="Z2631">
        <v>0</v>
      </c>
      <c r="AA2631">
        <v>10128.06</v>
      </c>
      <c r="AB2631">
        <v>0</v>
      </c>
      <c r="AC2631">
        <v>0</v>
      </c>
      <c r="AD2631">
        <v>7</v>
      </c>
      <c r="AE2631">
        <v>1</v>
      </c>
      <c r="AF2631">
        <v>261</v>
      </c>
      <c r="AG2631">
        <v>2</v>
      </c>
      <c r="AH2631">
        <v>11</v>
      </c>
      <c r="AI2631">
        <v>19</v>
      </c>
      <c r="AJ2631">
        <v>0</v>
      </c>
      <c r="AK2631">
        <v>0</v>
      </c>
      <c r="AL2631">
        <v>0</v>
      </c>
      <c r="AM2631">
        <v>0</v>
      </c>
      <c r="AN2631">
        <v>0</v>
      </c>
      <c r="AO2631">
        <v>175</v>
      </c>
      <c r="AP2631">
        <v>794</v>
      </c>
      <c r="AQ2631">
        <v>187</v>
      </c>
      <c r="AR2631">
        <v>0</v>
      </c>
      <c r="AS2631">
        <v>70</v>
      </c>
      <c r="AT2631">
        <v>53</v>
      </c>
      <c r="AU2631">
        <v>16</v>
      </c>
      <c r="AV2631">
        <v>6</v>
      </c>
      <c r="AW2631">
        <v>7</v>
      </c>
      <c r="AX2631">
        <v>0</v>
      </c>
      <c r="AY2631">
        <v>139</v>
      </c>
      <c r="AZ2631">
        <v>177</v>
      </c>
      <c r="BA2631">
        <v>63</v>
      </c>
      <c r="BB2631">
        <v>29</v>
      </c>
      <c r="BC2631">
        <v>12</v>
      </c>
      <c r="BD2631">
        <v>2</v>
      </c>
      <c r="BE2631">
        <v>2</v>
      </c>
      <c r="BF2631">
        <v>283</v>
      </c>
      <c r="BG2631">
        <v>610</v>
      </c>
      <c r="BH2631">
        <v>0</v>
      </c>
      <c r="BI2631">
        <v>59</v>
      </c>
      <c r="BJ2631" s="2">
        <v>46132</v>
      </c>
      <c r="BK2631">
        <v>0</v>
      </c>
      <c r="BL2631" s="3" t="str">
        <f>VLOOKUP(O2631,DropDownList!$H$1:$I$7,2,FALSE)</f>
        <v>2023/24</v>
      </c>
      <c r="BM2631" s="3" t="str">
        <f t="shared" si="41"/>
        <v>VSUR</v>
      </c>
    </row>
    <row r="2632" spans="1:65" x14ac:dyDescent="0.2">
      <c r="A2632">
        <v>2026</v>
      </c>
      <c r="B2632">
        <v>4</v>
      </c>
      <c r="C2632" t="s">
        <v>231</v>
      </c>
      <c r="D2632" t="s">
        <v>249</v>
      </c>
      <c r="E2632" t="s">
        <v>50</v>
      </c>
      <c r="F2632">
        <v>9853</v>
      </c>
      <c r="G2632" t="s">
        <v>158</v>
      </c>
      <c r="H2632" t="s">
        <v>237</v>
      </c>
      <c r="I2632" t="s">
        <v>237</v>
      </c>
      <c r="J2632" s="1">
        <v>46113</v>
      </c>
      <c r="K2632" t="s">
        <v>440</v>
      </c>
      <c r="L2632">
        <v>1</v>
      </c>
      <c r="M2632" t="s">
        <v>441</v>
      </c>
      <c r="N2632" t="s">
        <v>442</v>
      </c>
      <c r="O2632" t="s">
        <v>156</v>
      </c>
      <c r="P2632" t="s">
        <v>160</v>
      </c>
      <c r="Q2632">
        <v>28849.67</v>
      </c>
      <c r="R2632">
        <v>318</v>
      </c>
      <c r="S2632">
        <v>227744.11</v>
      </c>
      <c r="T2632">
        <v>6999.24</v>
      </c>
      <c r="U2632">
        <v>69</v>
      </c>
      <c r="V2632">
        <v>19</v>
      </c>
      <c r="W2632">
        <v>7973.39</v>
      </c>
      <c r="X2632">
        <v>8393.39</v>
      </c>
      <c r="Y2632">
        <v>0</v>
      </c>
      <c r="Z2632">
        <v>0</v>
      </c>
      <c r="AA2632">
        <v>191895.2</v>
      </c>
      <c r="AB2632">
        <v>15804.38</v>
      </c>
      <c r="AC2632">
        <v>165922.76</v>
      </c>
      <c r="AD2632">
        <v>5</v>
      </c>
      <c r="AE2632">
        <v>14</v>
      </c>
      <c r="AF2632">
        <v>234</v>
      </c>
      <c r="AG2632">
        <v>51</v>
      </c>
      <c r="AH2632">
        <v>10</v>
      </c>
      <c r="AI2632">
        <v>18</v>
      </c>
      <c r="AJ2632">
        <v>0</v>
      </c>
      <c r="AK2632">
        <v>0</v>
      </c>
      <c r="AL2632">
        <v>0</v>
      </c>
      <c r="AM2632">
        <v>0</v>
      </c>
      <c r="AN2632">
        <v>0</v>
      </c>
      <c r="AO2632">
        <v>190</v>
      </c>
      <c r="AP2632">
        <v>851</v>
      </c>
      <c r="AQ2632">
        <v>196</v>
      </c>
      <c r="AR2632">
        <v>0</v>
      </c>
      <c r="AS2632">
        <v>71</v>
      </c>
      <c r="AT2632">
        <v>55</v>
      </c>
      <c r="AU2632">
        <v>17</v>
      </c>
      <c r="AV2632">
        <v>7</v>
      </c>
      <c r="AW2632">
        <v>7</v>
      </c>
      <c r="AX2632">
        <v>0</v>
      </c>
      <c r="AY2632">
        <v>160</v>
      </c>
      <c r="AZ2632">
        <v>197</v>
      </c>
      <c r="BA2632">
        <v>63</v>
      </c>
      <c r="BB2632">
        <v>29</v>
      </c>
      <c r="BC2632">
        <v>12</v>
      </c>
      <c r="BD2632">
        <v>2</v>
      </c>
      <c r="BE2632">
        <v>2</v>
      </c>
      <c r="BF2632">
        <v>308</v>
      </c>
      <c r="BG2632">
        <v>13745</v>
      </c>
      <c r="BH2632">
        <v>5</v>
      </c>
      <c r="BI2632">
        <v>67</v>
      </c>
      <c r="BJ2632" s="2">
        <v>46132</v>
      </c>
      <c r="BK2632">
        <v>0</v>
      </c>
      <c r="BL2632" s="3" t="str">
        <f>VLOOKUP(O2632,DropDownList!$H$1:$I$7,2,FALSE)</f>
        <v>2023/24</v>
      </c>
      <c r="BM2632" s="3" t="str">
        <f t="shared" si="41"/>
        <v>SC COURT</v>
      </c>
    </row>
    <row r="2633" spans="1:65" x14ac:dyDescent="0.2">
      <c r="A2633">
        <v>2026</v>
      </c>
      <c r="B2633">
        <v>4</v>
      </c>
      <c r="C2633" t="s">
        <v>231</v>
      </c>
      <c r="D2633" t="s">
        <v>249</v>
      </c>
      <c r="E2633" t="s">
        <v>50</v>
      </c>
      <c r="F2633">
        <v>9853</v>
      </c>
      <c r="G2633" t="s">
        <v>158</v>
      </c>
      <c r="H2633" t="s">
        <v>237</v>
      </c>
      <c r="I2633" t="s">
        <v>237</v>
      </c>
      <c r="J2633" s="1">
        <v>46113</v>
      </c>
      <c r="K2633" t="s">
        <v>440</v>
      </c>
      <c r="L2633">
        <v>1</v>
      </c>
      <c r="M2633" t="s">
        <v>441</v>
      </c>
      <c r="N2633" t="s">
        <v>442</v>
      </c>
      <c r="O2633" t="s">
        <v>155</v>
      </c>
      <c r="P2633" t="s">
        <v>160</v>
      </c>
      <c r="Q2633">
        <v>24620.97</v>
      </c>
      <c r="R2633">
        <v>375</v>
      </c>
      <c r="S2633">
        <v>201723.29</v>
      </c>
      <c r="T2633">
        <v>20285.419999999998</v>
      </c>
      <c r="U2633">
        <v>65</v>
      </c>
      <c r="V2633">
        <v>20</v>
      </c>
      <c r="W2633">
        <v>8685.77</v>
      </c>
      <c r="X2633">
        <v>10465.77</v>
      </c>
      <c r="Y2633">
        <v>0</v>
      </c>
      <c r="Z2633">
        <v>0</v>
      </c>
      <c r="AA2633">
        <v>156816.9</v>
      </c>
      <c r="AB2633">
        <v>7857.57</v>
      </c>
      <c r="AC2633">
        <v>140935.91</v>
      </c>
      <c r="AD2633">
        <v>8</v>
      </c>
      <c r="AE2633">
        <v>12</v>
      </c>
      <c r="AF2633">
        <v>274</v>
      </c>
      <c r="AG2633">
        <v>50</v>
      </c>
      <c r="AH2633">
        <v>26</v>
      </c>
      <c r="AI2633">
        <v>15</v>
      </c>
      <c r="AJ2633">
        <v>0</v>
      </c>
      <c r="AK2633">
        <v>0</v>
      </c>
      <c r="AL2633">
        <v>0</v>
      </c>
      <c r="AM2633">
        <v>0</v>
      </c>
      <c r="AN2633">
        <v>0</v>
      </c>
      <c r="AO2633">
        <v>229</v>
      </c>
      <c r="AP2633">
        <v>1313</v>
      </c>
      <c r="AQ2633">
        <v>220</v>
      </c>
      <c r="AR2633">
        <v>1</v>
      </c>
      <c r="AS2633">
        <v>99</v>
      </c>
      <c r="AT2633">
        <v>104</v>
      </c>
      <c r="AU2633">
        <v>31</v>
      </c>
      <c r="AV2633">
        <v>16</v>
      </c>
      <c r="AW2633">
        <v>18</v>
      </c>
      <c r="AX2633">
        <v>0</v>
      </c>
      <c r="AY2633">
        <v>236</v>
      </c>
      <c r="AZ2633">
        <v>301</v>
      </c>
      <c r="BA2633">
        <v>137</v>
      </c>
      <c r="BB2633">
        <v>26</v>
      </c>
      <c r="BC2633">
        <v>15</v>
      </c>
      <c r="BD2633">
        <v>11</v>
      </c>
      <c r="BE2633">
        <v>2</v>
      </c>
      <c r="BF2633">
        <v>354</v>
      </c>
      <c r="BG2633">
        <v>9025</v>
      </c>
      <c r="BH2633">
        <v>10</v>
      </c>
      <c r="BI2633">
        <v>58</v>
      </c>
      <c r="BJ2633" s="2">
        <v>46132</v>
      </c>
      <c r="BK2633">
        <v>0</v>
      </c>
      <c r="BL2633" s="3" t="str">
        <f>VLOOKUP(O2633,DropDownList!$H$1:$I$7,2,FALSE)</f>
        <v>2022/23</v>
      </c>
      <c r="BM2633" s="3" t="str">
        <f t="shared" si="41"/>
        <v>SC COURT</v>
      </c>
    </row>
    <row r="2634" spans="1:65" x14ac:dyDescent="0.2">
      <c r="A2634">
        <v>2026</v>
      </c>
      <c r="B2634">
        <v>4</v>
      </c>
      <c r="C2634" t="s">
        <v>231</v>
      </c>
      <c r="D2634" t="s">
        <v>250</v>
      </c>
      <c r="E2634" t="s">
        <v>51</v>
      </c>
      <c r="F2634">
        <v>9372</v>
      </c>
      <c r="G2634" t="s">
        <v>141</v>
      </c>
      <c r="H2634" t="s">
        <v>233</v>
      </c>
      <c r="I2634" t="s">
        <v>234</v>
      </c>
      <c r="J2634" s="1">
        <v>46113</v>
      </c>
      <c r="K2634" t="s">
        <v>440</v>
      </c>
      <c r="L2634">
        <v>1</v>
      </c>
      <c r="M2634" t="s">
        <v>441</v>
      </c>
      <c r="N2634" t="s">
        <v>442</v>
      </c>
      <c r="O2634" t="s">
        <v>155</v>
      </c>
      <c r="P2634" t="s">
        <v>152</v>
      </c>
      <c r="Q2634">
        <v>0</v>
      </c>
      <c r="R2634">
        <v>18</v>
      </c>
      <c r="S2634">
        <v>720</v>
      </c>
      <c r="T2634">
        <v>400</v>
      </c>
      <c r="U2634">
        <v>0</v>
      </c>
      <c r="V2634">
        <v>0</v>
      </c>
      <c r="W2634">
        <v>0</v>
      </c>
      <c r="X2634">
        <v>0</v>
      </c>
      <c r="Y2634">
        <v>0</v>
      </c>
      <c r="Z2634">
        <v>0</v>
      </c>
      <c r="AA2634">
        <v>320</v>
      </c>
      <c r="AB2634">
        <v>0</v>
      </c>
      <c r="AC2634">
        <v>320</v>
      </c>
      <c r="AD2634">
        <v>0</v>
      </c>
      <c r="AE2634">
        <v>0</v>
      </c>
      <c r="AF2634">
        <v>8</v>
      </c>
      <c r="AG2634">
        <v>0</v>
      </c>
      <c r="AH2634">
        <v>10</v>
      </c>
      <c r="AI2634">
        <v>0</v>
      </c>
      <c r="AJ2634">
        <v>0</v>
      </c>
      <c r="AK2634">
        <v>0</v>
      </c>
      <c r="AL2634">
        <v>0</v>
      </c>
      <c r="AM2634">
        <v>0</v>
      </c>
      <c r="AN2634">
        <v>0</v>
      </c>
      <c r="AO2634">
        <v>0</v>
      </c>
      <c r="AP2634">
        <v>0</v>
      </c>
      <c r="AQ2634">
        <v>0</v>
      </c>
      <c r="AR2634">
        <v>0</v>
      </c>
      <c r="AS2634">
        <v>0</v>
      </c>
      <c r="AT2634">
        <v>0</v>
      </c>
      <c r="AU2634">
        <v>0</v>
      </c>
      <c r="AV2634">
        <v>0</v>
      </c>
      <c r="AW2634">
        <v>0</v>
      </c>
      <c r="AX2634">
        <v>0</v>
      </c>
      <c r="AY2634">
        <v>0</v>
      </c>
      <c r="AZ2634">
        <v>0</v>
      </c>
      <c r="BA2634">
        <v>0</v>
      </c>
      <c r="BB2634">
        <v>0</v>
      </c>
      <c r="BC2634">
        <v>0</v>
      </c>
      <c r="BD2634">
        <v>0</v>
      </c>
      <c r="BE2634">
        <v>0</v>
      </c>
      <c r="BF2634">
        <v>0</v>
      </c>
      <c r="BG2634">
        <v>0</v>
      </c>
      <c r="BH2634">
        <v>0</v>
      </c>
      <c r="BI2634">
        <v>0</v>
      </c>
      <c r="BJ2634" s="2">
        <v>46132</v>
      </c>
      <c r="BK2634">
        <v>0</v>
      </c>
      <c r="BL2634" s="3" t="str">
        <f>VLOOKUP(O2634,DropDownList!$H$1:$I$7,2,FALSE)</f>
        <v>2022/23</v>
      </c>
      <c r="BM2634" s="3" t="str">
        <f t="shared" si="41"/>
        <v>PCOA</v>
      </c>
    </row>
    <row r="2635" spans="1:65" x14ac:dyDescent="0.2">
      <c r="A2635">
        <v>2026</v>
      </c>
      <c r="B2635">
        <v>4</v>
      </c>
      <c r="C2635" t="s">
        <v>231</v>
      </c>
      <c r="D2635" t="s">
        <v>250</v>
      </c>
      <c r="E2635" t="s">
        <v>51</v>
      </c>
      <c r="F2635">
        <v>9372</v>
      </c>
      <c r="G2635" t="s">
        <v>141</v>
      </c>
      <c r="H2635" t="s">
        <v>233</v>
      </c>
      <c r="I2635" t="s">
        <v>234</v>
      </c>
      <c r="J2635" s="1">
        <v>46113</v>
      </c>
      <c r="K2635" t="s">
        <v>440</v>
      </c>
      <c r="L2635">
        <v>1</v>
      </c>
      <c r="M2635" t="s">
        <v>441</v>
      </c>
      <c r="N2635" t="s">
        <v>442</v>
      </c>
      <c r="O2635" t="s">
        <v>149</v>
      </c>
      <c r="P2635" t="s">
        <v>152</v>
      </c>
      <c r="Q2635">
        <v>0</v>
      </c>
      <c r="R2635">
        <v>34</v>
      </c>
      <c r="S2635">
        <v>1360</v>
      </c>
      <c r="T2635">
        <v>480</v>
      </c>
      <c r="U2635">
        <v>0</v>
      </c>
      <c r="V2635">
        <v>0</v>
      </c>
      <c r="W2635">
        <v>0</v>
      </c>
      <c r="X2635">
        <v>0</v>
      </c>
      <c r="Y2635">
        <v>0</v>
      </c>
      <c r="Z2635">
        <v>0</v>
      </c>
      <c r="AA2635">
        <v>880</v>
      </c>
      <c r="AB2635">
        <v>0</v>
      </c>
      <c r="AC2635">
        <v>880</v>
      </c>
      <c r="AD2635">
        <v>0</v>
      </c>
      <c r="AE2635">
        <v>0</v>
      </c>
      <c r="AF2635">
        <v>22</v>
      </c>
      <c r="AG2635">
        <v>0</v>
      </c>
      <c r="AH2635">
        <v>12</v>
      </c>
      <c r="AI2635">
        <v>0</v>
      </c>
      <c r="AJ2635">
        <v>0</v>
      </c>
      <c r="AK2635">
        <v>0</v>
      </c>
      <c r="AL2635">
        <v>0</v>
      </c>
      <c r="AM2635">
        <v>0</v>
      </c>
      <c r="AN2635">
        <v>0</v>
      </c>
      <c r="AO2635">
        <v>0</v>
      </c>
      <c r="AP2635">
        <v>0</v>
      </c>
      <c r="AQ2635">
        <v>0</v>
      </c>
      <c r="AR2635">
        <v>0</v>
      </c>
      <c r="AS2635">
        <v>0</v>
      </c>
      <c r="AT2635">
        <v>0</v>
      </c>
      <c r="AU2635">
        <v>0</v>
      </c>
      <c r="AV2635">
        <v>0</v>
      </c>
      <c r="AW2635">
        <v>0</v>
      </c>
      <c r="AX2635">
        <v>0</v>
      </c>
      <c r="AY2635">
        <v>0</v>
      </c>
      <c r="AZ2635">
        <v>0</v>
      </c>
      <c r="BA2635">
        <v>0</v>
      </c>
      <c r="BB2635">
        <v>0</v>
      </c>
      <c r="BC2635">
        <v>0</v>
      </c>
      <c r="BD2635">
        <v>0</v>
      </c>
      <c r="BE2635">
        <v>0</v>
      </c>
      <c r="BF2635">
        <v>0</v>
      </c>
      <c r="BG2635">
        <v>0</v>
      </c>
      <c r="BH2635">
        <v>0</v>
      </c>
      <c r="BI2635">
        <v>0</v>
      </c>
      <c r="BJ2635" s="2">
        <v>46132</v>
      </c>
      <c r="BK2635">
        <v>0</v>
      </c>
      <c r="BL2635" s="3" t="str">
        <f>VLOOKUP(O2635,DropDownList!$H$1:$I$7,2,FALSE)</f>
        <v>2025/26</v>
      </c>
      <c r="BM2635" s="3" t="str">
        <f t="shared" si="41"/>
        <v>PCOA</v>
      </c>
    </row>
    <row r="2636" spans="1:65" x14ac:dyDescent="0.2">
      <c r="A2636">
        <v>2026</v>
      </c>
      <c r="B2636">
        <v>4</v>
      </c>
      <c r="C2636" t="s">
        <v>231</v>
      </c>
      <c r="D2636" t="s">
        <v>250</v>
      </c>
      <c r="E2636" t="s">
        <v>51</v>
      </c>
      <c r="F2636">
        <v>9372</v>
      </c>
      <c r="G2636" t="s">
        <v>141</v>
      </c>
      <c r="H2636" t="s">
        <v>233</v>
      </c>
      <c r="I2636" t="s">
        <v>234</v>
      </c>
      <c r="J2636" s="1">
        <v>46113</v>
      </c>
      <c r="K2636" t="s">
        <v>440</v>
      </c>
      <c r="L2636">
        <v>1</v>
      </c>
      <c r="M2636" t="s">
        <v>441</v>
      </c>
      <c r="N2636" t="s">
        <v>442</v>
      </c>
      <c r="O2636" t="s">
        <v>155</v>
      </c>
      <c r="P2636" t="s">
        <v>148</v>
      </c>
      <c r="Q2636">
        <v>290</v>
      </c>
      <c r="R2636">
        <v>10</v>
      </c>
      <c r="S2636">
        <v>600</v>
      </c>
      <c r="T2636">
        <v>60</v>
      </c>
      <c r="U2636">
        <v>5</v>
      </c>
      <c r="V2636">
        <v>2</v>
      </c>
      <c r="W2636">
        <v>120</v>
      </c>
      <c r="X2636">
        <v>120</v>
      </c>
      <c r="Y2636">
        <v>0</v>
      </c>
      <c r="Z2636">
        <v>0</v>
      </c>
      <c r="AA2636">
        <v>250</v>
      </c>
      <c r="AB2636">
        <v>0</v>
      </c>
      <c r="AC2636">
        <v>250</v>
      </c>
      <c r="AD2636">
        <v>2</v>
      </c>
      <c r="AE2636">
        <v>0</v>
      </c>
      <c r="AF2636">
        <v>4</v>
      </c>
      <c r="AG2636">
        <v>1</v>
      </c>
      <c r="AH2636">
        <v>1</v>
      </c>
      <c r="AI2636">
        <v>4</v>
      </c>
      <c r="AJ2636">
        <v>0</v>
      </c>
      <c r="AK2636">
        <v>0</v>
      </c>
      <c r="AL2636">
        <v>0</v>
      </c>
      <c r="AM2636">
        <v>0</v>
      </c>
      <c r="AN2636">
        <v>0</v>
      </c>
      <c r="AO2636">
        <v>8</v>
      </c>
      <c r="AP2636">
        <v>91</v>
      </c>
      <c r="AQ2636">
        <v>10</v>
      </c>
      <c r="AR2636">
        <v>0</v>
      </c>
      <c r="AS2636">
        <v>9</v>
      </c>
      <c r="AT2636">
        <v>2</v>
      </c>
      <c r="AU2636">
        <v>0</v>
      </c>
      <c r="AV2636">
        <v>0</v>
      </c>
      <c r="AW2636">
        <v>0</v>
      </c>
      <c r="AX2636">
        <v>0</v>
      </c>
      <c r="AY2636">
        <v>19</v>
      </c>
      <c r="AZ2636">
        <v>29</v>
      </c>
      <c r="BA2636">
        <v>17</v>
      </c>
      <c r="BB2636">
        <v>1</v>
      </c>
      <c r="BC2636">
        <v>1</v>
      </c>
      <c r="BD2636">
        <v>0</v>
      </c>
      <c r="BE2636">
        <v>0</v>
      </c>
      <c r="BF2636">
        <v>8</v>
      </c>
      <c r="BG2636">
        <v>240</v>
      </c>
      <c r="BH2636">
        <v>0</v>
      </c>
      <c r="BI2636">
        <v>5</v>
      </c>
      <c r="BJ2636" s="2">
        <v>46132</v>
      </c>
      <c r="BK2636">
        <v>0</v>
      </c>
      <c r="BL2636" s="3" t="str">
        <f>VLOOKUP(O2636,DropDownList!$H$1:$I$7,2,FALSE)</f>
        <v>2022/23</v>
      </c>
      <c r="BM2636" s="3" t="str">
        <f t="shared" si="41"/>
        <v>PRAS</v>
      </c>
    </row>
    <row r="2637" spans="1:65" x14ac:dyDescent="0.2">
      <c r="A2637">
        <v>2026</v>
      </c>
      <c r="B2637">
        <v>4</v>
      </c>
      <c r="C2637" t="s">
        <v>231</v>
      </c>
      <c r="D2637" t="s">
        <v>250</v>
      </c>
      <c r="E2637" t="s">
        <v>51</v>
      </c>
      <c r="F2637">
        <v>9372</v>
      </c>
      <c r="G2637" t="s">
        <v>141</v>
      </c>
      <c r="H2637" t="s">
        <v>233</v>
      </c>
      <c r="I2637" t="s">
        <v>234</v>
      </c>
      <c r="J2637" s="1">
        <v>46113</v>
      </c>
      <c r="K2637" t="s">
        <v>440</v>
      </c>
      <c r="L2637">
        <v>1</v>
      </c>
      <c r="M2637" t="s">
        <v>441</v>
      </c>
      <c r="N2637" t="s">
        <v>442</v>
      </c>
      <c r="O2637" t="s">
        <v>155</v>
      </c>
      <c r="P2637" t="s">
        <v>146</v>
      </c>
      <c r="Q2637">
        <v>305.02999999999997</v>
      </c>
      <c r="R2637">
        <v>213</v>
      </c>
      <c r="S2637">
        <v>3140</v>
      </c>
      <c r="T2637">
        <v>20</v>
      </c>
      <c r="U2637">
        <v>33</v>
      </c>
      <c r="V2637">
        <v>6</v>
      </c>
      <c r="W2637">
        <v>110</v>
      </c>
      <c r="X2637">
        <v>110</v>
      </c>
      <c r="Y2637">
        <v>0</v>
      </c>
      <c r="Z2637">
        <v>0</v>
      </c>
      <c r="AA2637">
        <v>2814.97</v>
      </c>
      <c r="AB2637">
        <v>0</v>
      </c>
      <c r="AC2637">
        <v>0</v>
      </c>
      <c r="AD2637">
        <v>6</v>
      </c>
      <c r="AE2637">
        <v>0</v>
      </c>
      <c r="AF2637">
        <v>195</v>
      </c>
      <c r="AG2637">
        <v>1</v>
      </c>
      <c r="AH2637">
        <v>1</v>
      </c>
      <c r="AI2637">
        <v>16</v>
      </c>
      <c r="AJ2637">
        <v>0</v>
      </c>
      <c r="AK2637">
        <v>0</v>
      </c>
      <c r="AL2637">
        <v>0</v>
      </c>
      <c r="AM2637">
        <v>0</v>
      </c>
      <c r="AN2637">
        <v>0</v>
      </c>
      <c r="AO2637">
        <v>121</v>
      </c>
      <c r="AP2637">
        <v>751</v>
      </c>
      <c r="AQ2637">
        <v>132</v>
      </c>
      <c r="AR2637">
        <v>0</v>
      </c>
      <c r="AS2637">
        <v>59</v>
      </c>
      <c r="AT2637">
        <v>57</v>
      </c>
      <c r="AU2637">
        <v>17</v>
      </c>
      <c r="AV2637">
        <v>11</v>
      </c>
      <c r="AW2637">
        <v>0</v>
      </c>
      <c r="AX2637">
        <v>0</v>
      </c>
      <c r="AY2637">
        <v>122</v>
      </c>
      <c r="AZ2637">
        <v>165</v>
      </c>
      <c r="BA2637">
        <v>82</v>
      </c>
      <c r="BB2637">
        <v>30</v>
      </c>
      <c r="BC2637">
        <v>11</v>
      </c>
      <c r="BD2637">
        <v>0</v>
      </c>
      <c r="BE2637">
        <v>1</v>
      </c>
      <c r="BF2637">
        <v>213</v>
      </c>
      <c r="BG2637">
        <v>300</v>
      </c>
      <c r="BH2637">
        <v>0</v>
      </c>
      <c r="BI2637">
        <v>32</v>
      </c>
      <c r="BJ2637" s="2">
        <v>46132</v>
      </c>
      <c r="BK2637">
        <v>0</v>
      </c>
      <c r="BL2637" s="3" t="str">
        <f>VLOOKUP(O2637,DropDownList!$H$1:$I$7,2,FALSE)</f>
        <v>2022/23</v>
      </c>
      <c r="BM2637" s="3" t="str">
        <f t="shared" si="41"/>
        <v>VSUR</v>
      </c>
    </row>
    <row r="2638" spans="1:65" x14ac:dyDescent="0.2">
      <c r="A2638">
        <v>2026</v>
      </c>
      <c r="B2638">
        <v>4</v>
      </c>
      <c r="C2638" t="s">
        <v>231</v>
      </c>
      <c r="D2638" t="s">
        <v>250</v>
      </c>
      <c r="E2638" t="s">
        <v>51</v>
      </c>
      <c r="F2638">
        <v>9372</v>
      </c>
      <c r="G2638" t="s">
        <v>141</v>
      </c>
      <c r="H2638" t="s">
        <v>233</v>
      </c>
      <c r="I2638" t="s">
        <v>234</v>
      </c>
      <c r="J2638" s="1">
        <v>46113</v>
      </c>
      <c r="K2638" t="s">
        <v>440</v>
      </c>
      <c r="L2638">
        <v>1</v>
      </c>
      <c r="M2638" t="s">
        <v>441</v>
      </c>
      <c r="N2638" t="s">
        <v>442</v>
      </c>
      <c r="O2638" t="s">
        <v>147</v>
      </c>
      <c r="P2638" t="s">
        <v>146</v>
      </c>
      <c r="Q2638">
        <v>600</v>
      </c>
      <c r="R2638">
        <v>218</v>
      </c>
      <c r="S2638">
        <v>3255</v>
      </c>
      <c r="T2638">
        <v>60</v>
      </c>
      <c r="U2638">
        <v>55</v>
      </c>
      <c r="V2638">
        <v>18</v>
      </c>
      <c r="W2638">
        <v>320</v>
      </c>
      <c r="X2638">
        <v>345</v>
      </c>
      <c r="Y2638">
        <v>0</v>
      </c>
      <c r="Z2638">
        <v>0</v>
      </c>
      <c r="AA2638">
        <v>2595</v>
      </c>
      <c r="AB2638">
        <v>0</v>
      </c>
      <c r="AC2638">
        <v>0</v>
      </c>
      <c r="AD2638">
        <v>17</v>
      </c>
      <c r="AE2638">
        <v>1</v>
      </c>
      <c r="AF2638">
        <v>180</v>
      </c>
      <c r="AG2638">
        <v>2</v>
      </c>
      <c r="AH2638">
        <v>3</v>
      </c>
      <c r="AI2638">
        <v>32</v>
      </c>
      <c r="AJ2638">
        <v>0</v>
      </c>
      <c r="AK2638">
        <v>0</v>
      </c>
      <c r="AL2638">
        <v>0</v>
      </c>
      <c r="AM2638">
        <v>0</v>
      </c>
      <c r="AN2638">
        <v>0</v>
      </c>
      <c r="AO2638">
        <v>126</v>
      </c>
      <c r="AP2638">
        <v>545</v>
      </c>
      <c r="AQ2638">
        <v>138</v>
      </c>
      <c r="AR2638">
        <v>0</v>
      </c>
      <c r="AS2638">
        <v>52</v>
      </c>
      <c r="AT2638">
        <v>32</v>
      </c>
      <c r="AU2638">
        <v>9</v>
      </c>
      <c r="AV2638">
        <v>6</v>
      </c>
      <c r="AW2638">
        <v>0</v>
      </c>
      <c r="AX2638">
        <v>0</v>
      </c>
      <c r="AY2638">
        <v>73</v>
      </c>
      <c r="AZ2638">
        <v>124</v>
      </c>
      <c r="BA2638">
        <v>53</v>
      </c>
      <c r="BB2638">
        <v>16</v>
      </c>
      <c r="BC2638">
        <v>3</v>
      </c>
      <c r="BD2638">
        <v>2</v>
      </c>
      <c r="BE2638">
        <v>0</v>
      </c>
      <c r="BF2638">
        <v>218</v>
      </c>
      <c r="BG2638">
        <v>575</v>
      </c>
      <c r="BH2638">
        <v>1</v>
      </c>
      <c r="BI2638">
        <v>55</v>
      </c>
      <c r="BJ2638" s="2">
        <v>46132</v>
      </c>
      <c r="BK2638">
        <v>0</v>
      </c>
      <c r="BL2638" s="3" t="str">
        <f>VLOOKUP(O2638,DropDownList!$H$1:$I$7,2,FALSE)</f>
        <v>2024/25</v>
      </c>
      <c r="BM2638" s="3" t="str">
        <f t="shared" si="41"/>
        <v>VSUR</v>
      </c>
    </row>
    <row r="2639" spans="1:65" x14ac:dyDescent="0.2">
      <c r="A2639">
        <v>2026</v>
      </c>
      <c r="B2639">
        <v>4</v>
      </c>
      <c r="C2639" t="s">
        <v>231</v>
      </c>
      <c r="D2639" t="s">
        <v>250</v>
      </c>
      <c r="E2639" t="s">
        <v>51</v>
      </c>
      <c r="F2639">
        <v>9372</v>
      </c>
      <c r="G2639" t="s">
        <v>141</v>
      </c>
      <c r="H2639" t="s">
        <v>233</v>
      </c>
      <c r="I2639" t="s">
        <v>234</v>
      </c>
      <c r="J2639" s="1">
        <v>46113</v>
      </c>
      <c r="K2639" t="s">
        <v>440</v>
      </c>
      <c r="L2639">
        <v>1</v>
      </c>
      <c r="M2639" t="s">
        <v>441</v>
      </c>
      <c r="N2639" t="s">
        <v>442</v>
      </c>
      <c r="O2639" t="s">
        <v>149</v>
      </c>
      <c r="P2639" t="s">
        <v>148</v>
      </c>
      <c r="Q2639">
        <v>660</v>
      </c>
      <c r="R2639">
        <v>12</v>
      </c>
      <c r="S2639">
        <v>720</v>
      </c>
      <c r="T2639">
        <v>0</v>
      </c>
      <c r="U2639">
        <v>11</v>
      </c>
      <c r="V2639">
        <v>7</v>
      </c>
      <c r="W2639">
        <v>420</v>
      </c>
      <c r="X2639">
        <v>420</v>
      </c>
      <c r="Y2639">
        <v>0</v>
      </c>
      <c r="Z2639">
        <v>0</v>
      </c>
      <c r="AA2639">
        <v>60</v>
      </c>
      <c r="AB2639">
        <v>0</v>
      </c>
      <c r="AC2639">
        <v>60</v>
      </c>
      <c r="AD2639">
        <v>7</v>
      </c>
      <c r="AE2639">
        <v>0</v>
      </c>
      <c r="AF2639">
        <v>1</v>
      </c>
      <c r="AG2639">
        <v>0</v>
      </c>
      <c r="AH2639">
        <v>0</v>
      </c>
      <c r="AI2639">
        <v>11</v>
      </c>
      <c r="AJ2639">
        <v>0</v>
      </c>
      <c r="AK2639">
        <v>0</v>
      </c>
      <c r="AL2639">
        <v>0</v>
      </c>
      <c r="AM2639">
        <v>0</v>
      </c>
      <c r="AN2639">
        <v>0</v>
      </c>
      <c r="AO2639">
        <v>12</v>
      </c>
      <c r="AP2639">
        <v>37</v>
      </c>
      <c r="AQ2639">
        <v>12</v>
      </c>
      <c r="AR2639">
        <v>9</v>
      </c>
      <c r="AS2639">
        <v>0</v>
      </c>
      <c r="AT2639">
        <v>1</v>
      </c>
      <c r="AU2639">
        <v>0</v>
      </c>
      <c r="AV2639">
        <v>0</v>
      </c>
      <c r="AW2639">
        <v>0</v>
      </c>
      <c r="AX2639">
        <v>0</v>
      </c>
      <c r="AY2639">
        <v>4</v>
      </c>
      <c r="AZ2639">
        <v>7</v>
      </c>
      <c r="BA2639">
        <v>3</v>
      </c>
      <c r="BB2639">
        <v>0</v>
      </c>
      <c r="BC2639">
        <v>0</v>
      </c>
      <c r="BD2639">
        <v>0</v>
      </c>
      <c r="BE2639">
        <v>0</v>
      </c>
      <c r="BF2639">
        <v>10</v>
      </c>
      <c r="BG2639">
        <v>660</v>
      </c>
      <c r="BH2639">
        <v>0</v>
      </c>
      <c r="BI2639">
        <v>9</v>
      </c>
      <c r="BJ2639" s="2">
        <v>46132</v>
      </c>
      <c r="BK2639">
        <v>0</v>
      </c>
      <c r="BL2639" s="3" t="str">
        <f>VLOOKUP(O2639,DropDownList!$H$1:$I$7,2,FALSE)</f>
        <v>2025/26</v>
      </c>
      <c r="BM2639" s="3" t="str">
        <f t="shared" si="41"/>
        <v>PRAS</v>
      </c>
    </row>
    <row r="2640" spans="1:65" x14ac:dyDescent="0.2">
      <c r="A2640">
        <v>2026</v>
      </c>
      <c r="B2640">
        <v>4</v>
      </c>
      <c r="C2640" t="s">
        <v>231</v>
      </c>
      <c r="D2640" t="s">
        <v>250</v>
      </c>
      <c r="E2640" t="s">
        <v>51</v>
      </c>
      <c r="F2640">
        <v>9372</v>
      </c>
      <c r="G2640" t="s">
        <v>141</v>
      </c>
      <c r="H2640" t="s">
        <v>233</v>
      </c>
      <c r="I2640" t="s">
        <v>234</v>
      </c>
      <c r="J2640" s="1">
        <v>46113</v>
      </c>
      <c r="K2640" t="s">
        <v>440</v>
      </c>
      <c r="L2640">
        <v>1</v>
      </c>
      <c r="M2640" t="s">
        <v>441</v>
      </c>
      <c r="N2640" t="s">
        <v>442</v>
      </c>
      <c r="O2640" t="s">
        <v>156</v>
      </c>
      <c r="P2640" t="s">
        <v>148</v>
      </c>
      <c r="Q2640">
        <v>0</v>
      </c>
      <c r="R2640">
        <v>5</v>
      </c>
      <c r="S2640">
        <v>300</v>
      </c>
      <c r="T2640">
        <v>60</v>
      </c>
      <c r="U2640">
        <v>0</v>
      </c>
      <c r="V2640">
        <v>0</v>
      </c>
      <c r="W2640">
        <v>0</v>
      </c>
      <c r="X2640">
        <v>0</v>
      </c>
      <c r="Y2640">
        <v>0</v>
      </c>
      <c r="Z2640">
        <v>0</v>
      </c>
      <c r="AA2640">
        <v>240</v>
      </c>
      <c r="AB2640">
        <v>0</v>
      </c>
      <c r="AC2640">
        <v>240</v>
      </c>
      <c r="AD2640">
        <v>0</v>
      </c>
      <c r="AE2640">
        <v>0</v>
      </c>
      <c r="AF2640">
        <v>4</v>
      </c>
      <c r="AG2640">
        <v>0</v>
      </c>
      <c r="AH2640">
        <v>1</v>
      </c>
      <c r="AI2640">
        <v>0</v>
      </c>
      <c r="AJ2640">
        <v>0</v>
      </c>
      <c r="AK2640">
        <v>0</v>
      </c>
      <c r="AL2640">
        <v>0</v>
      </c>
      <c r="AM2640">
        <v>0</v>
      </c>
      <c r="AN2640">
        <v>0</v>
      </c>
      <c r="AO2640">
        <v>4</v>
      </c>
      <c r="AP2640">
        <v>13</v>
      </c>
      <c r="AQ2640">
        <v>4</v>
      </c>
      <c r="AR2640">
        <v>1</v>
      </c>
      <c r="AS2640">
        <v>0</v>
      </c>
      <c r="AT2640">
        <v>0</v>
      </c>
      <c r="AU2640">
        <v>0</v>
      </c>
      <c r="AV2640">
        <v>0</v>
      </c>
      <c r="AW2640">
        <v>0</v>
      </c>
      <c r="AX2640">
        <v>0</v>
      </c>
      <c r="AY2640">
        <v>3</v>
      </c>
      <c r="AZ2640">
        <v>4</v>
      </c>
      <c r="BA2640">
        <v>1</v>
      </c>
      <c r="BB2640">
        <v>0</v>
      </c>
      <c r="BC2640">
        <v>0</v>
      </c>
      <c r="BD2640">
        <v>0</v>
      </c>
      <c r="BE2640">
        <v>0</v>
      </c>
      <c r="BF2640">
        <v>4</v>
      </c>
      <c r="BG2640">
        <v>0</v>
      </c>
      <c r="BH2640">
        <v>0</v>
      </c>
      <c r="BI2640">
        <v>0</v>
      </c>
      <c r="BJ2640" s="2">
        <v>46132</v>
      </c>
      <c r="BK2640">
        <v>0</v>
      </c>
      <c r="BL2640" s="3" t="str">
        <f>VLOOKUP(O2640,DropDownList!$H$1:$I$7,2,FALSE)</f>
        <v>2023/24</v>
      </c>
      <c r="BM2640" s="3" t="str">
        <f t="shared" si="41"/>
        <v>PRAS</v>
      </c>
    </row>
    <row r="2641" spans="1:65" x14ac:dyDescent="0.2">
      <c r="A2641">
        <v>2026</v>
      </c>
      <c r="B2641">
        <v>4</v>
      </c>
      <c r="C2641" t="s">
        <v>231</v>
      </c>
      <c r="D2641" t="s">
        <v>250</v>
      </c>
      <c r="E2641" t="s">
        <v>51</v>
      </c>
      <c r="F2641">
        <v>9372</v>
      </c>
      <c r="G2641" t="s">
        <v>141</v>
      </c>
      <c r="H2641" t="s">
        <v>233</v>
      </c>
      <c r="I2641" t="s">
        <v>234</v>
      </c>
      <c r="J2641" s="1">
        <v>46113</v>
      </c>
      <c r="K2641" t="s">
        <v>440</v>
      </c>
      <c r="L2641">
        <v>1</v>
      </c>
      <c r="M2641" t="s">
        <v>441</v>
      </c>
      <c r="N2641" t="s">
        <v>442</v>
      </c>
      <c r="O2641" t="s">
        <v>156</v>
      </c>
      <c r="P2641" t="s">
        <v>152</v>
      </c>
      <c r="Q2641">
        <v>0</v>
      </c>
      <c r="R2641">
        <v>13</v>
      </c>
      <c r="S2641">
        <v>520</v>
      </c>
      <c r="T2641">
        <v>200</v>
      </c>
      <c r="U2641">
        <v>0</v>
      </c>
      <c r="V2641">
        <v>0</v>
      </c>
      <c r="W2641">
        <v>0</v>
      </c>
      <c r="X2641">
        <v>0</v>
      </c>
      <c r="Y2641">
        <v>0</v>
      </c>
      <c r="Z2641">
        <v>0</v>
      </c>
      <c r="AA2641">
        <v>320</v>
      </c>
      <c r="AB2641">
        <v>0</v>
      </c>
      <c r="AC2641">
        <v>320</v>
      </c>
      <c r="AD2641">
        <v>0</v>
      </c>
      <c r="AE2641">
        <v>0</v>
      </c>
      <c r="AF2641">
        <v>8</v>
      </c>
      <c r="AG2641">
        <v>0</v>
      </c>
      <c r="AH2641">
        <v>5</v>
      </c>
      <c r="AI2641">
        <v>0</v>
      </c>
      <c r="AJ2641">
        <v>0</v>
      </c>
      <c r="AK2641">
        <v>0</v>
      </c>
      <c r="AL2641">
        <v>0</v>
      </c>
      <c r="AM2641">
        <v>0</v>
      </c>
      <c r="AN2641">
        <v>0</v>
      </c>
      <c r="AO2641">
        <v>0</v>
      </c>
      <c r="AP2641">
        <v>0</v>
      </c>
      <c r="AQ2641">
        <v>0</v>
      </c>
      <c r="AR2641">
        <v>0</v>
      </c>
      <c r="AS2641">
        <v>0</v>
      </c>
      <c r="AT2641">
        <v>0</v>
      </c>
      <c r="AU2641">
        <v>0</v>
      </c>
      <c r="AV2641">
        <v>0</v>
      </c>
      <c r="AW2641">
        <v>0</v>
      </c>
      <c r="AX2641">
        <v>0</v>
      </c>
      <c r="AY2641">
        <v>0</v>
      </c>
      <c r="AZ2641">
        <v>0</v>
      </c>
      <c r="BA2641">
        <v>0</v>
      </c>
      <c r="BB2641">
        <v>0</v>
      </c>
      <c r="BC2641">
        <v>0</v>
      </c>
      <c r="BD2641">
        <v>0</v>
      </c>
      <c r="BE2641">
        <v>0</v>
      </c>
      <c r="BF2641">
        <v>0</v>
      </c>
      <c r="BG2641">
        <v>0</v>
      </c>
      <c r="BH2641">
        <v>0</v>
      </c>
      <c r="BI2641">
        <v>0</v>
      </c>
      <c r="BJ2641" s="2">
        <v>46132</v>
      </c>
      <c r="BK2641">
        <v>0</v>
      </c>
      <c r="BL2641" s="3" t="str">
        <f>VLOOKUP(O2641,DropDownList!$H$1:$I$7,2,FALSE)</f>
        <v>2023/24</v>
      </c>
      <c r="BM2641" s="3" t="str">
        <f t="shared" si="41"/>
        <v>PCOA</v>
      </c>
    </row>
    <row r="2642" spans="1:65" x14ac:dyDescent="0.2">
      <c r="A2642">
        <v>2026</v>
      </c>
      <c r="B2642">
        <v>4</v>
      </c>
      <c r="C2642" t="s">
        <v>231</v>
      </c>
      <c r="D2642" t="s">
        <v>250</v>
      </c>
      <c r="E2642" t="s">
        <v>51</v>
      </c>
      <c r="F2642">
        <v>9372</v>
      </c>
      <c r="G2642" t="s">
        <v>141</v>
      </c>
      <c r="H2642" t="s">
        <v>233</v>
      </c>
      <c r="I2642" t="s">
        <v>234</v>
      </c>
      <c r="J2642" s="1">
        <v>46113</v>
      </c>
      <c r="K2642" t="s">
        <v>440</v>
      </c>
      <c r="L2642">
        <v>1</v>
      </c>
      <c r="M2642" t="s">
        <v>441</v>
      </c>
      <c r="N2642" t="s">
        <v>442</v>
      </c>
      <c r="O2642" t="s">
        <v>156</v>
      </c>
      <c r="P2642" t="s">
        <v>153</v>
      </c>
      <c r="Q2642">
        <v>0</v>
      </c>
      <c r="R2642">
        <v>1</v>
      </c>
      <c r="S2642">
        <v>150</v>
      </c>
      <c r="T2642">
        <v>0</v>
      </c>
      <c r="U2642">
        <v>0</v>
      </c>
      <c r="V2642">
        <v>0</v>
      </c>
      <c r="W2642">
        <v>0</v>
      </c>
      <c r="X2642">
        <v>0</v>
      </c>
      <c r="Y2642">
        <v>0</v>
      </c>
      <c r="Z2642">
        <v>0</v>
      </c>
      <c r="AA2642">
        <v>150</v>
      </c>
      <c r="AB2642">
        <v>0</v>
      </c>
      <c r="AC2642">
        <v>150</v>
      </c>
      <c r="AD2642">
        <v>0</v>
      </c>
      <c r="AE2642">
        <v>0</v>
      </c>
      <c r="AF2642">
        <v>1</v>
      </c>
      <c r="AG2642">
        <v>0</v>
      </c>
      <c r="AH2642">
        <v>0</v>
      </c>
      <c r="AI2642">
        <v>0</v>
      </c>
      <c r="AJ2642">
        <v>0</v>
      </c>
      <c r="AK2642">
        <v>0</v>
      </c>
      <c r="AL2642">
        <v>0</v>
      </c>
      <c r="AM2642">
        <v>0</v>
      </c>
      <c r="AN2642">
        <v>0</v>
      </c>
      <c r="AO2642">
        <v>0</v>
      </c>
      <c r="AP2642">
        <v>0</v>
      </c>
      <c r="AQ2642">
        <v>0</v>
      </c>
      <c r="AR2642">
        <v>0</v>
      </c>
      <c r="AS2642">
        <v>0</v>
      </c>
      <c r="AT2642">
        <v>0</v>
      </c>
      <c r="AU2642">
        <v>0</v>
      </c>
      <c r="AV2642">
        <v>0</v>
      </c>
      <c r="AW2642">
        <v>0</v>
      </c>
      <c r="AX2642">
        <v>0</v>
      </c>
      <c r="AY2642">
        <v>0</v>
      </c>
      <c r="AZ2642">
        <v>0</v>
      </c>
      <c r="BA2642">
        <v>0</v>
      </c>
      <c r="BB2642">
        <v>0</v>
      </c>
      <c r="BC2642">
        <v>0</v>
      </c>
      <c r="BD2642">
        <v>0</v>
      </c>
      <c r="BE2642">
        <v>0</v>
      </c>
      <c r="BF2642">
        <v>0</v>
      </c>
      <c r="BG2642">
        <v>0</v>
      </c>
      <c r="BH2642">
        <v>0</v>
      </c>
      <c r="BI2642">
        <v>0</v>
      </c>
      <c r="BJ2642" s="2">
        <v>46132</v>
      </c>
      <c r="BK2642">
        <v>0</v>
      </c>
      <c r="BL2642" s="3" t="str">
        <f>VLOOKUP(O2642,DropDownList!$H$1:$I$7,2,FALSE)</f>
        <v>2023/24</v>
      </c>
      <c r="BM2642" s="3" t="str">
        <f t="shared" si="41"/>
        <v>PREG</v>
      </c>
    </row>
    <row r="2643" spans="1:65" x14ac:dyDescent="0.2">
      <c r="A2643">
        <v>2026</v>
      </c>
      <c r="B2643">
        <v>4</v>
      </c>
      <c r="C2643" t="s">
        <v>231</v>
      </c>
      <c r="D2643" t="s">
        <v>250</v>
      </c>
      <c r="E2643" t="s">
        <v>51</v>
      </c>
      <c r="F2643">
        <v>9372</v>
      </c>
      <c r="G2643" t="s">
        <v>141</v>
      </c>
      <c r="H2643" t="s">
        <v>233</v>
      </c>
      <c r="I2643" t="s">
        <v>234</v>
      </c>
      <c r="J2643" s="1">
        <v>46113</v>
      </c>
      <c r="K2643" t="s">
        <v>440</v>
      </c>
      <c r="L2643">
        <v>1</v>
      </c>
      <c r="M2643" t="s">
        <v>441</v>
      </c>
      <c r="N2643" t="s">
        <v>442</v>
      </c>
      <c r="O2643" t="s">
        <v>156</v>
      </c>
      <c r="P2643" t="s">
        <v>146</v>
      </c>
      <c r="Q2643">
        <v>194.15</v>
      </c>
      <c r="R2643">
        <v>130</v>
      </c>
      <c r="S2643">
        <v>2170</v>
      </c>
      <c r="T2643">
        <v>10</v>
      </c>
      <c r="U2643">
        <v>32</v>
      </c>
      <c r="V2643">
        <v>3</v>
      </c>
      <c r="W2643">
        <v>64.150000000000006</v>
      </c>
      <c r="X2643">
        <v>64.150000000000006</v>
      </c>
      <c r="Y2643">
        <v>0</v>
      </c>
      <c r="Z2643">
        <v>0</v>
      </c>
      <c r="AA2643">
        <v>1965.85</v>
      </c>
      <c r="AB2643">
        <v>0</v>
      </c>
      <c r="AC2643">
        <v>0</v>
      </c>
      <c r="AD2643">
        <v>2</v>
      </c>
      <c r="AE2643">
        <v>1</v>
      </c>
      <c r="AF2643">
        <v>116</v>
      </c>
      <c r="AG2643">
        <v>1</v>
      </c>
      <c r="AH2643">
        <v>1</v>
      </c>
      <c r="AI2643">
        <v>12</v>
      </c>
      <c r="AJ2643">
        <v>0</v>
      </c>
      <c r="AK2643">
        <v>0</v>
      </c>
      <c r="AL2643">
        <v>0</v>
      </c>
      <c r="AM2643">
        <v>0</v>
      </c>
      <c r="AN2643">
        <v>0</v>
      </c>
      <c r="AO2643">
        <v>78</v>
      </c>
      <c r="AP2643">
        <v>384</v>
      </c>
      <c r="AQ2643">
        <v>81</v>
      </c>
      <c r="AR2643">
        <v>0</v>
      </c>
      <c r="AS2643">
        <v>42</v>
      </c>
      <c r="AT2643">
        <v>19</v>
      </c>
      <c r="AU2643">
        <v>6</v>
      </c>
      <c r="AV2643">
        <v>2</v>
      </c>
      <c r="AW2643">
        <v>0</v>
      </c>
      <c r="AX2643">
        <v>0</v>
      </c>
      <c r="AY2643">
        <v>75</v>
      </c>
      <c r="AZ2643">
        <v>93</v>
      </c>
      <c r="BA2643">
        <v>31</v>
      </c>
      <c r="BB2643">
        <v>12</v>
      </c>
      <c r="BC2643">
        <v>3</v>
      </c>
      <c r="BD2643">
        <v>0</v>
      </c>
      <c r="BE2643">
        <v>1</v>
      </c>
      <c r="BF2643">
        <v>129</v>
      </c>
      <c r="BG2643">
        <v>190</v>
      </c>
      <c r="BH2643">
        <v>0</v>
      </c>
      <c r="BI2643">
        <v>32</v>
      </c>
      <c r="BJ2643" s="2">
        <v>46132</v>
      </c>
      <c r="BK2643">
        <v>0</v>
      </c>
      <c r="BL2643" s="3" t="str">
        <f>VLOOKUP(O2643,DropDownList!$H$1:$I$7,2,FALSE)</f>
        <v>2023/24</v>
      </c>
      <c r="BM2643" s="3" t="str">
        <f t="shared" si="41"/>
        <v>VSUR</v>
      </c>
    </row>
    <row r="2644" spans="1:65" x14ac:dyDescent="0.2">
      <c r="A2644">
        <v>2026</v>
      </c>
      <c r="B2644">
        <v>4</v>
      </c>
      <c r="C2644" t="s">
        <v>231</v>
      </c>
      <c r="D2644" t="s">
        <v>250</v>
      </c>
      <c r="E2644" t="s">
        <v>51</v>
      </c>
      <c r="F2644">
        <v>9372</v>
      </c>
      <c r="G2644" t="s">
        <v>141</v>
      </c>
      <c r="H2644" t="s">
        <v>233</v>
      </c>
      <c r="I2644" t="s">
        <v>234</v>
      </c>
      <c r="J2644" s="1">
        <v>46113</v>
      </c>
      <c r="K2644" t="s">
        <v>440</v>
      </c>
      <c r="L2644">
        <v>1</v>
      </c>
      <c r="M2644" t="s">
        <v>441</v>
      </c>
      <c r="N2644" t="s">
        <v>442</v>
      </c>
      <c r="O2644" t="s">
        <v>149</v>
      </c>
      <c r="P2644" t="s">
        <v>154</v>
      </c>
      <c r="Q2644">
        <v>17422.310000000001</v>
      </c>
      <c r="R2644">
        <v>200</v>
      </c>
      <c r="S2644">
        <v>46240</v>
      </c>
      <c r="T2644">
        <v>0</v>
      </c>
      <c r="U2644">
        <v>70</v>
      </c>
      <c r="V2644">
        <v>36</v>
      </c>
      <c r="W2644">
        <v>6500</v>
      </c>
      <c r="X2644">
        <v>9479</v>
      </c>
      <c r="Y2644">
        <v>0</v>
      </c>
      <c r="Z2644">
        <v>0</v>
      </c>
      <c r="AA2644">
        <v>28817.69</v>
      </c>
      <c r="AB2644">
        <v>0</v>
      </c>
      <c r="AC2644">
        <v>26738.46</v>
      </c>
      <c r="AD2644">
        <v>25</v>
      </c>
      <c r="AE2644">
        <v>11</v>
      </c>
      <c r="AF2644">
        <v>130</v>
      </c>
      <c r="AG2644">
        <v>27</v>
      </c>
      <c r="AH2644">
        <v>0</v>
      </c>
      <c r="AI2644">
        <v>43</v>
      </c>
      <c r="AJ2644">
        <v>0</v>
      </c>
      <c r="AK2644">
        <v>0</v>
      </c>
      <c r="AL2644">
        <v>0</v>
      </c>
      <c r="AM2644">
        <v>0</v>
      </c>
      <c r="AN2644">
        <v>0</v>
      </c>
      <c r="AO2644">
        <v>91</v>
      </c>
      <c r="AP2644">
        <v>222</v>
      </c>
      <c r="AQ2644">
        <v>91</v>
      </c>
      <c r="AR2644">
        <v>0</v>
      </c>
      <c r="AS2644">
        <v>13</v>
      </c>
      <c r="AT2644">
        <v>21</v>
      </c>
      <c r="AU2644">
        <v>2</v>
      </c>
      <c r="AV2644">
        <v>0</v>
      </c>
      <c r="AW2644">
        <v>0</v>
      </c>
      <c r="AX2644">
        <v>0</v>
      </c>
      <c r="AY2644">
        <v>25</v>
      </c>
      <c r="AZ2644">
        <v>30</v>
      </c>
      <c r="BA2644">
        <v>5</v>
      </c>
      <c r="BB2644">
        <v>8</v>
      </c>
      <c r="BC2644">
        <v>1</v>
      </c>
      <c r="BD2644">
        <v>3</v>
      </c>
      <c r="BE2644">
        <v>0</v>
      </c>
      <c r="BF2644">
        <v>199</v>
      </c>
      <c r="BG2644">
        <v>12794</v>
      </c>
      <c r="BH2644">
        <v>0</v>
      </c>
      <c r="BI2644">
        <v>70</v>
      </c>
      <c r="BJ2644" s="2">
        <v>46132</v>
      </c>
      <c r="BK2644">
        <v>0</v>
      </c>
      <c r="BL2644" s="3" t="str">
        <f>VLOOKUP(O2644,DropDownList!$H$1:$I$7,2,FALSE)</f>
        <v>2025/26</v>
      </c>
      <c r="BM2644" s="3" t="str">
        <f t="shared" si="41"/>
        <v>JP COURT</v>
      </c>
    </row>
    <row r="2645" spans="1:65" x14ac:dyDescent="0.2">
      <c r="A2645">
        <v>2026</v>
      </c>
      <c r="B2645">
        <v>4</v>
      </c>
      <c r="C2645" t="s">
        <v>231</v>
      </c>
      <c r="D2645" t="s">
        <v>250</v>
      </c>
      <c r="E2645" t="s">
        <v>51</v>
      </c>
      <c r="F2645">
        <v>9372</v>
      </c>
      <c r="G2645" t="s">
        <v>141</v>
      </c>
      <c r="H2645" t="s">
        <v>233</v>
      </c>
      <c r="I2645" t="s">
        <v>234</v>
      </c>
      <c r="J2645" s="1">
        <v>46113</v>
      </c>
      <c r="K2645" t="s">
        <v>440</v>
      </c>
      <c r="L2645">
        <v>1</v>
      </c>
      <c r="M2645" t="s">
        <v>441</v>
      </c>
      <c r="N2645" t="s">
        <v>442</v>
      </c>
      <c r="O2645" t="s">
        <v>156</v>
      </c>
      <c r="P2645" t="s">
        <v>150</v>
      </c>
      <c r="Q2645">
        <v>6566.54</v>
      </c>
      <c r="R2645">
        <v>252</v>
      </c>
      <c r="S2645">
        <v>34940.14</v>
      </c>
      <c r="T2645">
        <v>3986.69</v>
      </c>
      <c r="U2645">
        <v>56</v>
      </c>
      <c r="V2645">
        <v>21</v>
      </c>
      <c r="W2645">
        <v>2605.4499999999998</v>
      </c>
      <c r="X2645">
        <v>2605.4499999999998</v>
      </c>
      <c r="Y2645">
        <v>226</v>
      </c>
      <c r="Z2645">
        <v>30953.45</v>
      </c>
      <c r="AA2645">
        <v>24386.91</v>
      </c>
      <c r="AB2645">
        <v>5300.48</v>
      </c>
      <c r="AC2645">
        <v>19086.43</v>
      </c>
      <c r="AD2645">
        <v>17</v>
      </c>
      <c r="AE2645">
        <v>4</v>
      </c>
      <c r="AF2645">
        <v>168</v>
      </c>
      <c r="AG2645">
        <v>25</v>
      </c>
      <c r="AH2645">
        <v>26</v>
      </c>
      <c r="AI2645">
        <v>31</v>
      </c>
      <c r="AJ2645">
        <v>53</v>
      </c>
      <c r="AK2645">
        <v>29</v>
      </c>
      <c r="AL2645">
        <v>11</v>
      </c>
      <c r="AM2645">
        <v>7</v>
      </c>
      <c r="AN2645">
        <v>4</v>
      </c>
      <c r="AO2645">
        <v>165</v>
      </c>
      <c r="AP2645">
        <v>791</v>
      </c>
      <c r="AQ2645">
        <v>184</v>
      </c>
      <c r="AR2645">
        <v>16</v>
      </c>
      <c r="AS2645">
        <v>69</v>
      </c>
      <c r="AT2645">
        <v>40</v>
      </c>
      <c r="AU2645">
        <v>8</v>
      </c>
      <c r="AV2645">
        <v>3</v>
      </c>
      <c r="AW2645">
        <v>0</v>
      </c>
      <c r="AX2645">
        <v>0</v>
      </c>
      <c r="AY2645">
        <v>146</v>
      </c>
      <c r="AZ2645">
        <v>202</v>
      </c>
      <c r="BA2645">
        <v>70</v>
      </c>
      <c r="BB2645">
        <v>14</v>
      </c>
      <c r="BC2645">
        <v>3</v>
      </c>
      <c r="BD2645">
        <v>1</v>
      </c>
      <c r="BE2645">
        <v>0</v>
      </c>
      <c r="BF2645">
        <v>156</v>
      </c>
      <c r="BG2645">
        <v>4259.7299999999996</v>
      </c>
      <c r="BH2645">
        <v>2</v>
      </c>
      <c r="BI2645">
        <v>56</v>
      </c>
      <c r="BJ2645" s="2">
        <v>46132</v>
      </c>
      <c r="BK2645">
        <v>0</v>
      </c>
      <c r="BL2645" s="3" t="str">
        <f>VLOOKUP(O2645,DropDownList!$H$1:$I$7,2,FALSE)</f>
        <v>2023/24</v>
      </c>
      <c r="BM2645" s="3" t="str">
        <f t="shared" si="41"/>
        <v>FISCAL FINES</v>
      </c>
    </row>
    <row r="2646" spans="1:65" x14ac:dyDescent="0.2">
      <c r="A2646">
        <v>2026</v>
      </c>
      <c r="B2646">
        <v>4</v>
      </c>
      <c r="C2646" t="s">
        <v>231</v>
      </c>
      <c r="D2646" t="s">
        <v>250</v>
      </c>
      <c r="E2646" t="s">
        <v>51</v>
      </c>
      <c r="F2646">
        <v>9372</v>
      </c>
      <c r="G2646" t="s">
        <v>141</v>
      </c>
      <c r="H2646" t="s">
        <v>233</v>
      </c>
      <c r="I2646" t="s">
        <v>234</v>
      </c>
      <c r="J2646" s="1">
        <v>46113</v>
      </c>
      <c r="K2646" t="s">
        <v>440</v>
      </c>
      <c r="L2646">
        <v>1</v>
      </c>
      <c r="M2646" t="s">
        <v>441</v>
      </c>
      <c r="N2646" t="s">
        <v>442</v>
      </c>
      <c r="O2646" t="s">
        <v>149</v>
      </c>
      <c r="P2646" t="s">
        <v>150</v>
      </c>
      <c r="Q2646">
        <v>8128.82</v>
      </c>
      <c r="R2646">
        <v>114</v>
      </c>
      <c r="S2646">
        <v>17600.580000000002</v>
      </c>
      <c r="T2646">
        <v>1712.09</v>
      </c>
      <c r="U2646">
        <v>55</v>
      </c>
      <c r="V2646">
        <v>41</v>
      </c>
      <c r="W2646">
        <v>4855.05</v>
      </c>
      <c r="X2646">
        <v>6214.19</v>
      </c>
      <c r="Y2646">
        <v>100</v>
      </c>
      <c r="Z2646">
        <v>15888.49</v>
      </c>
      <c r="AA2646">
        <v>7759.67</v>
      </c>
      <c r="AB2646">
        <v>2200.86</v>
      </c>
      <c r="AC2646">
        <v>5558.81</v>
      </c>
      <c r="AD2646">
        <v>30</v>
      </c>
      <c r="AE2646">
        <v>11</v>
      </c>
      <c r="AF2646">
        <v>45</v>
      </c>
      <c r="AG2646">
        <v>18</v>
      </c>
      <c r="AH2646">
        <v>14</v>
      </c>
      <c r="AI2646">
        <v>37</v>
      </c>
      <c r="AJ2646">
        <v>13</v>
      </c>
      <c r="AK2646">
        <v>10</v>
      </c>
      <c r="AL2646">
        <v>3</v>
      </c>
      <c r="AM2646">
        <v>7</v>
      </c>
      <c r="AN2646">
        <v>0</v>
      </c>
      <c r="AO2646">
        <v>78</v>
      </c>
      <c r="AP2646">
        <v>187</v>
      </c>
      <c r="AQ2646">
        <v>81</v>
      </c>
      <c r="AR2646">
        <v>27</v>
      </c>
      <c r="AS2646">
        <v>5</v>
      </c>
      <c r="AT2646">
        <v>13</v>
      </c>
      <c r="AU2646">
        <v>1</v>
      </c>
      <c r="AV2646">
        <v>1</v>
      </c>
      <c r="AW2646">
        <v>0</v>
      </c>
      <c r="AX2646">
        <v>0</v>
      </c>
      <c r="AY2646">
        <v>16</v>
      </c>
      <c r="AZ2646">
        <v>22</v>
      </c>
      <c r="BA2646">
        <v>3</v>
      </c>
      <c r="BB2646">
        <v>5</v>
      </c>
      <c r="BC2646">
        <v>0</v>
      </c>
      <c r="BD2646">
        <v>1</v>
      </c>
      <c r="BE2646">
        <v>0</v>
      </c>
      <c r="BF2646">
        <v>70</v>
      </c>
      <c r="BG2646">
        <v>5936.7</v>
      </c>
      <c r="BH2646">
        <v>0</v>
      </c>
      <c r="BI2646">
        <v>49</v>
      </c>
      <c r="BJ2646" s="2">
        <v>46132</v>
      </c>
      <c r="BK2646">
        <v>0</v>
      </c>
      <c r="BL2646" s="3" t="str">
        <f>VLOOKUP(O2646,DropDownList!$H$1:$I$7,2,FALSE)</f>
        <v>2025/26</v>
      </c>
      <c r="BM2646" s="3" t="str">
        <f t="shared" si="41"/>
        <v>FISCAL FINES</v>
      </c>
    </row>
    <row r="2647" spans="1:65" x14ac:dyDescent="0.2">
      <c r="A2647">
        <v>2026</v>
      </c>
      <c r="B2647">
        <v>4</v>
      </c>
      <c r="C2647" t="s">
        <v>231</v>
      </c>
      <c r="D2647" t="s">
        <v>250</v>
      </c>
      <c r="E2647" t="s">
        <v>51</v>
      </c>
      <c r="F2647">
        <v>9372</v>
      </c>
      <c r="G2647" t="s">
        <v>141</v>
      </c>
      <c r="H2647" t="s">
        <v>233</v>
      </c>
      <c r="I2647" t="s">
        <v>234</v>
      </c>
      <c r="J2647" s="1">
        <v>46113</v>
      </c>
      <c r="K2647" t="s">
        <v>440</v>
      </c>
      <c r="L2647">
        <v>1</v>
      </c>
      <c r="M2647" t="s">
        <v>441</v>
      </c>
      <c r="N2647" t="s">
        <v>442</v>
      </c>
      <c r="O2647" t="s">
        <v>156</v>
      </c>
      <c r="P2647" t="s">
        <v>154</v>
      </c>
      <c r="Q2647">
        <v>8027.37</v>
      </c>
      <c r="R2647">
        <v>132</v>
      </c>
      <c r="S2647">
        <v>38577.040000000001</v>
      </c>
      <c r="T2647">
        <v>110</v>
      </c>
      <c r="U2647">
        <v>33</v>
      </c>
      <c r="V2647">
        <v>6</v>
      </c>
      <c r="W2647">
        <v>1955.11</v>
      </c>
      <c r="X2647">
        <v>1955.11</v>
      </c>
      <c r="Y2647">
        <v>0</v>
      </c>
      <c r="Z2647">
        <v>0</v>
      </c>
      <c r="AA2647">
        <v>30439.67</v>
      </c>
      <c r="AB2647">
        <v>829.51</v>
      </c>
      <c r="AC2647">
        <v>27644.31</v>
      </c>
      <c r="AD2647">
        <v>2</v>
      </c>
      <c r="AE2647">
        <v>4</v>
      </c>
      <c r="AF2647">
        <v>98</v>
      </c>
      <c r="AG2647">
        <v>22</v>
      </c>
      <c r="AH2647">
        <v>1</v>
      </c>
      <c r="AI2647">
        <v>11</v>
      </c>
      <c r="AJ2647">
        <v>0</v>
      </c>
      <c r="AK2647">
        <v>0</v>
      </c>
      <c r="AL2647">
        <v>0</v>
      </c>
      <c r="AM2647">
        <v>0</v>
      </c>
      <c r="AN2647">
        <v>0</v>
      </c>
      <c r="AO2647">
        <v>80</v>
      </c>
      <c r="AP2647">
        <v>394</v>
      </c>
      <c r="AQ2647">
        <v>82</v>
      </c>
      <c r="AR2647">
        <v>0</v>
      </c>
      <c r="AS2647">
        <v>43</v>
      </c>
      <c r="AT2647">
        <v>20</v>
      </c>
      <c r="AU2647">
        <v>6</v>
      </c>
      <c r="AV2647">
        <v>2</v>
      </c>
      <c r="AW2647">
        <v>0</v>
      </c>
      <c r="AX2647">
        <v>0</v>
      </c>
      <c r="AY2647">
        <v>77</v>
      </c>
      <c r="AZ2647">
        <v>96</v>
      </c>
      <c r="BA2647">
        <v>33</v>
      </c>
      <c r="BB2647">
        <v>12</v>
      </c>
      <c r="BC2647">
        <v>3</v>
      </c>
      <c r="BD2647">
        <v>0</v>
      </c>
      <c r="BE2647">
        <v>1</v>
      </c>
      <c r="BF2647">
        <v>131</v>
      </c>
      <c r="BG2647">
        <v>3330</v>
      </c>
      <c r="BH2647">
        <v>0</v>
      </c>
      <c r="BI2647">
        <v>33</v>
      </c>
      <c r="BJ2647" s="2">
        <v>46132</v>
      </c>
      <c r="BK2647">
        <v>0</v>
      </c>
      <c r="BL2647" s="3" t="str">
        <f>VLOOKUP(O2647,DropDownList!$H$1:$I$7,2,FALSE)</f>
        <v>2023/24</v>
      </c>
      <c r="BM2647" s="3" t="str">
        <f t="shared" si="41"/>
        <v>JP COURT</v>
      </c>
    </row>
    <row r="2648" spans="1:65" x14ac:dyDescent="0.2">
      <c r="A2648">
        <v>2026</v>
      </c>
      <c r="B2648">
        <v>4</v>
      </c>
      <c r="C2648" t="s">
        <v>231</v>
      </c>
      <c r="D2648" t="s">
        <v>250</v>
      </c>
      <c r="E2648" t="s">
        <v>51</v>
      </c>
      <c r="F2648">
        <v>9372</v>
      </c>
      <c r="G2648" t="s">
        <v>141</v>
      </c>
      <c r="H2648" t="s">
        <v>233</v>
      </c>
      <c r="I2648" t="s">
        <v>234</v>
      </c>
      <c r="J2648" s="1">
        <v>46113</v>
      </c>
      <c r="K2648" t="s">
        <v>440</v>
      </c>
      <c r="L2648">
        <v>1</v>
      </c>
      <c r="M2648" t="s">
        <v>441</v>
      </c>
      <c r="N2648" t="s">
        <v>442</v>
      </c>
      <c r="O2648" t="s">
        <v>147</v>
      </c>
      <c r="P2648" t="s">
        <v>153</v>
      </c>
      <c r="Q2648">
        <v>0</v>
      </c>
      <c r="R2648">
        <v>4</v>
      </c>
      <c r="S2648">
        <v>180</v>
      </c>
      <c r="T2648">
        <v>0</v>
      </c>
      <c r="U2648">
        <v>0</v>
      </c>
      <c r="V2648">
        <v>0</v>
      </c>
      <c r="W2648">
        <v>0</v>
      </c>
      <c r="X2648">
        <v>0</v>
      </c>
      <c r="Y2648">
        <v>0</v>
      </c>
      <c r="Z2648">
        <v>0</v>
      </c>
      <c r="AA2648">
        <v>180</v>
      </c>
      <c r="AB2648">
        <v>0</v>
      </c>
      <c r="AC2648">
        <v>180</v>
      </c>
      <c r="AD2648">
        <v>0</v>
      </c>
      <c r="AE2648">
        <v>0</v>
      </c>
      <c r="AF2648">
        <v>4</v>
      </c>
      <c r="AG2648">
        <v>0</v>
      </c>
      <c r="AH2648">
        <v>0</v>
      </c>
      <c r="AI2648">
        <v>0</v>
      </c>
      <c r="AJ2648">
        <v>0</v>
      </c>
      <c r="AK2648">
        <v>0</v>
      </c>
      <c r="AL2648">
        <v>0</v>
      </c>
      <c r="AM2648">
        <v>0</v>
      </c>
      <c r="AN2648">
        <v>0</v>
      </c>
      <c r="AO2648">
        <v>3</v>
      </c>
      <c r="AP2648">
        <v>8</v>
      </c>
      <c r="AQ2648">
        <v>3</v>
      </c>
      <c r="AR2648">
        <v>0</v>
      </c>
      <c r="AS2648">
        <v>0</v>
      </c>
      <c r="AT2648">
        <v>1</v>
      </c>
      <c r="AU2648">
        <v>0</v>
      </c>
      <c r="AV2648">
        <v>0</v>
      </c>
      <c r="AW2648">
        <v>0</v>
      </c>
      <c r="AX2648">
        <v>0</v>
      </c>
      <c r="AY2648">
        <v>0</v>
      </c>
      <c r="AZ2648">
        <v>1</v>
      </c>
      <c r="BA2648">
        <v>1</v>
      </c>
      <c r="BB2648">
        <v>1</v>
      </c>
      <c r="BC2648">
        <v>0</v>
      </c>
      <c r="BD2648">
        <v>0</v>
      </c>
      <c r="BE2648">
        <v>0</v>
      </c>
      <c r="BF2648">
        <v>1</v>
      </c>
      <c r="BG2648">
        <v>0</v>
      </c>
      <c r="BH2648">
        <v>0</v>
      </c>
      <c r="BI2648">
        <v>0</v>
      </c>
      <c r="BJ2648" s="2">
        <v>46132</v>
      </c>
      <c r="BK2648">
        <v>0</v>
      </c>
      <c r="BL2648" s="3" t="str">
        <f>VLOOKUP(O2648,DropDownList!$H$1:$I$7,2,FALSE)</f>
        <v>2024/25</v>
      </c>
      <c r="BM2648" s="3" t="str">
        <f t="shared" si="41"/>
        <v>PREG</v>
      </c>
    </row>
    <row r="2649" spans="1:65" x14ac:dyDescent="0.2">
      <c r="A2649">
        <v>2026</v>
      </c>
      <c r="B2649">
        <v>4</v>
      </c>
      <c r="C2649" t="s">
        <v>231</v>
      </c>
      <c r="D2649" t="s">
        <v>250</v>
      </c>
      <c r="E2649" t="s">
        <v>51</v>
      </c>
      <c r="F2649">
        <v>9372</v>
      </c>
      <c r="G2649" t="s">
        <v>141</v>
      </c>
      <c r="H2649" t="s">
        <v>233</v>
      </c>
      <c r="I2649" t="s">
        <v>234</v>
      </c>
      <c r="J2649" s="1">
        <v>46113</v>
      </c>
      <c r="K2649" t="s">
        <v>440</v>
      </c>
      <c r="L2649">
        <v>1</v>
      </c>
      <c r="M2649" t="s">
        <v>441</v>
      </c>
      <c r="N2649" t="s">
        <v>442</v>
      </c>
      <c r="O2649" t="s">
        <v>147</v>
      </c>
      <c r="P2649" t="s">
        <v>152</v>
      </c>
      <c r="Q2649">
        <v>0</v>
      </c>
      <c r="R2649">
        <v>24</v>
      </c>
      <c r="S2649">
        <v>960</v>
      </c>
      <c r="T2649">
        <v>480</v>
      </c>
      <c r="U2649">
        <v>0</v>
      </c>
      <c r="V2649">
        <v>0</v>
      </c>
      <c r="W2649">
        <v>0</v>
      </c>
      <c r="X2649">
        <v>0</v>
      </c>
      <c r="Y2649">
        <v>0</v>
      </c>
      <c r="Z2649">
        <v>0</v>
      </c>
      <c r="AA2649">
        <v>480</v>
      </c>
      <c r="AB2649">
        <v>0</v>
      </c>
      <c r="AC2649">
        <v>480</v>
      </c>
      <c r="AD2649">
        <v>0</v>
      </c>
      <c r="AE2649">
        <v>0</v>
      </c>
      <c r="AF2649">
        <v>12</v>
      </c>
      <c r="AG2649">
        <v>0</v>
      </c>
      <c r="AH2649">
        <v>12</v>
      </c>
      <c r="AI2649">
        <v>0</v>
      </c>
      <c r="AJ2649">
        <v>0</v>
      </c>
      <c r="AK2649">
        <v>0</v>
      </c>
      <c r="AL2649">
        <v>0</v>
      </c>
      <c r="AM2649">
        <v>0</v>
      </c>
      <c r="AN2649">
        <v>0</v>
      </c>
      <c r="AO2649">
        <v>0</v>
      </c>
      <c r="AP2649">
        <v>0</v>
      </c>
      <c r="AQ2649">
        <v>0</v>
      </c>
      <c r="AR2649">
        <v>0</v>
      </c>
      <c r="AS2649">
        <v>0</v>
      </c>
      <c r="AT2649">
        <v>0</v>
      </c>
      <c r="AU2649">
        <v>0</v>
      </c>
      <c r="AV2649">
        <v>0</v>
      </c>
      <c r="AW2649">
        <v>0</v>
      </c>
      <c r="AX2649">
        <v>0</v>
      </c>
      <c r="AY2649">
        <v>0</v>
      </c>
      <c r="AZ2649">
        <v>0</v>
      </c>
      <c r="BA2649">
        <v>0</v>
      </c>
      <c r="BB2649">
        <v>0</v>
      </c>
      <c r="BC2649">
        <v>0</v>
      </c>
      <c r="BD2649">
        <v>0</v>
      </c>
      <c r="BE2649">
        <v>0</v>
      </c>
      <c r="BF2649">
        <v>0</v>
      </c>
      <c r="BG2649">
        <v>0</v>
      </c>
      <c r="BH2649">
        <v>0</v>
      </c>
      <c r="BI2649">
        <v>0</v>
      </c>
      <c r="BJ2649" s="2">
        <v>46132</v>
      </c>
      <c r="BK2649">
        <v>0</v>
      </c>
      <c r="BL2649" s="3" t="str">
        <f>VLOOKUP(O2649,DropDownList!$H$1:$I$7,2,FALSE)</f>
        <v>2024/25</v>
      </c>
      <c r="BM2649" s="3" t="str">
        <f t="shared" si="41"/>
        <v>PCOA</v>
      </c>
    </row>
    <row r="2650" spans="1:65" x14ac:dyDescent="0.2">
      <c r="A2650">
        <v>2026</v>
      </c>
      <c r="B2650">
        <v>4</v>
      </c>
      <c r="C2650" t="s">
        <v>231</v>
      </c>
      <c r="D2650" t="s">
        <v>250</v>
      </c>
      <c r="E2650" t="s">
        <v>51</v>
      </c>
      <c r="F2650">
        <v>9372</v>
      </c>
      <c r="G2650" t="s">
        <v>141</v>
      </c>
      <c r="H2650" t="s">
        <v>233</v>
      </c>
      <c r="I2650" t="s">
        <v>234</v>
      </c>
      <c r="J2650" s="1">
        <v>46113</v>
      </c>
      <c r="K2650" t="s">
        <v>440</v>
      </c>
      <c r="L2650">
        <v>1</v>
      </c>
      <c r="M2650" t="s">
        <v>441</v>
      </c>
      <c r="N2650" t="s">
        <v>442</v>
      </c>
      <c r="O2650" t="s">
        <v>147</v>
      </c>
      <c r="P2650" t="s">
        <v>148</v>
      </c>
      <c r="Q2650">
        <v>88.3</v>
      </c>
      <c r="R2650">
        <v>12</v>
      </c>
      <c r="S2650">
        <v>720</v>
      </c>
      <c r="T2650">
        <v>200.66</v>
      </c>
      <c r="U2650">
        <v>2</v>
      </c>
      <c r="V2650">
        <v>1</v>
      </c>
      <c r="W2650">
        <v>60</v>
      </c>
      <c r="X2650">
        <v>60</v>
      </c>
      <c r="Y2650">
        <v>0</v>
      </c>
      <c r="Z2650">
        <v>0</v>
      </c>
      <c r="AA2650">
        <v>431.04</v>
      </c>
      <c r="AB2650">
        <v>0</v>
      </c>
      <c r="AC2650">
        <v>431.04</v>
      </c>
      <c r="AD2650">
        <v>1</v>
      </c>
      <c r="AE2650">
        <v>0</v>
      </c>
      <c r="AF2650">
        <v>6</v>
      </c>
      <c r="AG2650">
        <v>1</v>
      </c>
      <c r="AH2650">
        <v>3</v>
      </c>
      <c r="AI2650">
        <v>1</v>
      </c>
      <c r="AJ2650">
        <v>0</v>
      </c>
      <c r="AK2650">
        <v>0</v>
      </c>
      <c r="AL2650">
        <v>0</v>
      </c>
      <c r="AM2650">
        <v>0</v>
      </c>
      <c r="AN2650">
        <v>0</v>
      </c>
      <c r="AO2650">
        <v>10</v>
      </c>
      <c r="AP2650">
        <v>44</v>
      </c>
      <c r="AQ2650">
        <v>10</v>
      </c>
      <c r="AR2650">
        <v>4</v>
      </c>
      <c r="AS2650">
        <v>2</v>
      </c>
      <c r="AT2650">
        <v>3</v>
      </c>
      <c r="AU2650">
        <v>0</v>
      </c>
      <c r="AV2650">
        <v>0</v>
      </c>
      <c r="AW2650">
        <v>0</v>
      </c>
      <c r="AX2650">
        <v>0</v>
      </c>
      <c r="AY2650">
        <v>7</v>
      </c>
      <c r="AZ2650">
        <v>11</v>
      </c>
      <c r="BA2650">
        <v>4</v>
      </c>
      <c r="BB2650">
        <v>1</v>
      </c>
      <c r="BC2650">
        <v>0</v>
      </c>
      <c r="BD2650">
        <v>0</v>
      </c>
      <c r="BE2650">
        <v>0</v>
      </c>
      <c r="BF2650">
        <v>11</v>
      </c>
      <c r="BG2650">
        <v>60</v>
      </c>
      <c r="BH2650">
        <v>1</v>
      </c>
      <c r="BI2650">
        <v>2</v>
      </c>
      <c r="BJ2650" s="2">
        <v>46132</v>
      </c>
      <c r="BK2650">
        <v>0</v>
      </c>
      <c r="BL2650" s="3" t="str">
        <f>VLOOKUP(O2650,DropDownList!$H$1:$I$7,2,FALSE)</f>
        <v>2024/25</v>
      </c>
      <c r="BM2650" s="3" t="str">
        <f t="shared" si="41"/>
        <v>PRAS</v>
      </c>
    </row>
    <row r="2651" spans="1:65" x14ac:dyDescent="0.2">
      <c r="A2651">
        <v>2026</v>
      </c>
      <c r="B2651">
        <v>4</v>
      </c>
      <c r="C2651" t="s">
        <v>231</v>
      </c>
      <c r="D2651" t="s">
        <v>250</v>
      </c>
      <c r="E2651" t="s">
        <v>51</v>
      </c>
      <c r="F2651">
        <v>9372</v>
      </c>
      <c r="G2651" t="s">
        <v>141</v>
      </c>
      <c r="H2651" t="s">
        <v>233</v>
      </c>
      <c r="I2651" t="s">
        <v>234</v>
      </c>
      <c r="J2651" s="1">
        <v>46113</v>
      </c>
      <c r="K2651" t="s">
        <v>440</v>
      </c>
      <c r="L2651">
        <v>1</v>
      </c>
      <c r="M2651" t="s">
        <v>441</v>
      </c>
      <c r="N2651" t="s">
        <v>442</v>
      </c>
      <c r="O2651" t="s">
        <v>149</v>
      </c>
      <c r="P2651" t="s">
        <v>146</v>
      </c>
      <c r="Q2651">
        <v>640.77</v>
      </c>
      <c r="R2651">
        <v>199</v>
      </c>
      <c r="S2651">
        <v>2700</v>
      </c>
      <c r="T2651">
        <v>0</v>
      </c>
      <c r="U2651">
        <v>69</v>
      </c>
      <c r="V2651">
        <v>26</v>
      </c>
      <c r="W2651">
        <v>410</v>
      </c>
      <c r="X2651">
        <v>410</v>
      </c>
      <c r="Y2651">
        <v>0</v>
      </c>
      <c r="Z2651">
        <v>0</v>
      </c>
      <c r="AA2651">
        <v>2059.23</v>
      </c>
      <c r="AB2651">
        <v>0</v>
      </c>
      <c r="AC2651">
        <v>0</v>
      </c>
      <c r="AD2651">
        <v>26</v>
      </c>
      <c r="AE2651">
        <v>0</v>
      </c>
      <c r="AF2651">
        <v>156</v>
      </c>
      <c r="AG2651">
        <v>1</v>
      </c>
      <c r="AH2651">
        <v>0</v>
      </c>
      <c r="AI2651">
        <v>42</v>
      </c>
      <c r="AJ2651">
        <v>0</v>
      </c>
      <c r="AK2651">
        <v>0</v>
      </c>
      <c r="AL2651">
        <v>0</v>
      </c>
      <c r="AM2651">
        <v>0</v>
      </c>
      <c r="AN2651">
        <v>0</v>
      </c>
      <c r="AO2651">
        <v>90</v>
      </c>
      <c r="AP2651">
        <v>229</v>
      </c>
      <c r="AQ2651">
        <v>91</v>
      </c>
      <c r="AR2651">
        <v>0</v>
      </c>
      <c r="AS2651">
        <v>13</v>
      </c>
      <c r="AT2651">
        <v>23</v>
      </c>
      <c r="AU2651">
        <v>2</v>
      </c>
      <c r="AV2651">
        <v>0</v>
      </c>
      <c r="AW2651">
        <v>0</v>
      </c>
      <c r="AX2651">
        <v>0</v>
      </c>
      <c r="AY2651">
        <v>25</v>
      </c>
      <c r="AZ2651">
        <v>31</v>
      </c>
      <c r="BA2651">
        <v>6</v>
      </c>
      <c r="BB2651">
        <v>9</v>
      </c>
      <c r="BC2651">
        <v>1</v>
      </c>
      <c r="BD2651">
        <v>3</v>
      </c>
      <c r="BE2651">
        <v>0</v>
      </c>
      <c r="BF2651">
        <v>198</v>
      </c>
      <c r="BG2651">
        <v>640</v>
      </c>
      <c r="BH2651">
        <v>0</v>
      </c>
      <c r="BI2651">
        <v>69</v>
      </c>
      <c r="BJ2651" s="2">
        <v>46132</v>
      </c>
      <c r="BK2651">
        <v>0</v>
      </c>
      <c r="BL2651" s="3" t="str">
        <f>VLOOKUP(O2651,DropDownList!$H$1:$I$7,2,FALSE)</f>
        <v>2025/26</v>
      </c>
      <c r="BM2651" s="3" t="str">
        <f t="shared" si="41"/>
        <v>VSUR</v>
      </c>
    </row>
    <row r="2652" spans="1:65" x14ac:dyDescent="0.2">
      <c r="A2652">
        <v>2026</v>
      </c>
      <c r="B2652">
        <v>4</v>
      </c>
      <c r="C2652" t="s">
        <v>231</v>
      </c>
      <c r="D2652" t="s">
        <v>250</v>
      </c>
      <c r="E2652" t="s">
        <v>51</v>
      </c>
      <c r="F2652">
        <v>9372</v>
      </c>
      <c r="G2652" t="s">
        <v>141</v>
      </c>
      <c r="H2652" t="s">
        <v>233</v>
      </c>
      <c r="I2652" t="s">
        <v>234</v>
      </c>
      <c r="J2652" s="1">
        <v>46113</v>
      </c>
      <c r="K2652" t="s">
        <v>440</v>
      </c>
      <c r="L2652">
        <v>1</v>
      </c>
      <c r="M2652" t="s">
        <v>441</v>
      </c>
      <c r="N2652" t="s">
        <v>442</v>
      </c>
      <c r="O2652" t="s">
        <v>147</v>
      </c>
      <c r="P2652" t="s">
        <v>154</v>
      </c>
      <c r="Q2652">
        <v>13881.4</v>
      </c>
      <c r="R2652">
        <v>218</v>
      </c>
      <c r="S2652">
        <v>56870.23</v>
      </c>
      <c r="T2652">
        <v>1620</v>
      </c>
      <c r="U2652">
        <v>55</v>
      </c>
      <c r="V2652">
        <v>26</v>
      </c>
      <c r="W2652">
        <v>7284.87</v>
      </c>
      <c r="X2652">
        <v>8009.87</v>
      </c>
      <c r="Y2652">
        <v>0</v>
      </c>
      <c r="Z2652">
        <v>0</v>
      </c>
      <c r="AA2652">
        <v>41368.83</v>
      </c>
      <c r="AB2652">
        <v>1119.45</v>
      </c>
      <c r="AC2652">
        <v>37654.379999999997</v>
      </c>
      <c r="AD2652">
        <v>15</v>
      </c>
      <c r="AE2652">
        <v>11</v>
      </c>
      <c r="AF2652">
        <v>159</v>
      </c>
      <c r="AG2652">
        <v>26</v>
      </c>
      <c r="AH2652">
        <v>3</v>
      </c>
      <c r="AI2652">
        <v>29</v>
      </c>
      <c r="AJ2652">
        <v>0</v>
      </c>
      <c r="AK2652">
        <v>0</v>
      </c>
      <c r="AL2652">
        <v>0</v>
      </c>
      <c r="AM2652">
        <v>0</v>
      </c>
      <c r="AN2652">
        <v>0</v>
      </c>
      <c r="AO2652">
        <v>126</v>
      </c>
      <c r="AP2652">
        <v>545</v>
      </c>
      <c r="AQ2652">
        <v>138</v>
      </c>
      <c r="AR2652">
        <v>0</v>
      </c>
      <c r="AS2652">
        <v>52</v>
      </c>
      <c r="AT2652">
        <v>32</v>
      </c>
      <c r="AU2652">
        <v>9</v>
      </c>
      <c r="AV2652">
        <v>6</v>
      </c>
      <c r="AW2652">
        <v>0</v>
      </c>
      <c r="AX2652">
        <v>0</v>
      </c>
      <c r="AY2652">
        <v>73</v>
      </c>
      <c r="AZ2652">
        <v>124</v>
      </c>
      <c r="BA2652">
        <v>53</v>
      </c>
      <c r="BB2652">
        <v>16</v>
      </c>
      <c r="BC2652">
        <v>3</v>
      </c>
      <c r="BD2652">
        <v>2</v>
      </c>
      <c r="BE2652">
        <v>0</v>
      </c>
      <c r="BF2652">
        <v>218</v>
      </c>
      <c r="BG2652">
        <v>7970</v>
      </c>
      <c r="BH2652">
        <v>1</v>
      </c>
      <c r="BI2652">
        <v>55</v>
      </c>
      <c r="BJ2652" s="2">
        <v>46132</v>
      </c>
      <c r="BK2652">
        <v>0</v>
      </c>
      <c r="BL2652" s="3" t="str">
        <f>VLOOKUP(O2652,DropDownList!$H$1:$I$7,2,FALSE)</f>
        <v>2024/25</v>
      </c>
      <c r="BM2652" s="3" t="str">
        <f t="shared" si="41"/>
        <v>JP COURT</v>
      </c>
    </row>
    <row r="2653" spans="1:65" x14ac:dyDescent="0.2">
      <c r="A2653">
        <v>2026</v>
      </c>
      <c r="B2653">
        <v>4</v>
      </c>
      <c r="C2653" t="s">
        <v>231</v>
      </c>
      <c r="D2653" t="s">
        <v>250</v>
      </c>
      <c r="E2653" t="s">
        <v>51</v>
      </c>
      <c r="F2653">
        <v>9372</v>
      </c>
      <c r="G2653" t="s">
        <v>141</v>
      </c>
      <c r="H2653" t="s">
        <v>233</v>
      </c>
      <c r="I2653" t="s">
        <v>234</v>
      </c>
      <c r="J2653" s="1">
        <v>46113</v>
      </c>
      <c r="K2653" t="s">
        <v>440</v>
      </c>
      <c r="L2653">
        <v>1</v>
      </c>
      <c r="M2653" t="s">
        <v>441</v>
      </c>
      <c r="N2653" t="s">
        <v>442</v>
      </c>
      <c r="O2653" t="s">
        <v>147</v>
      </c>
      <c r="P2653" t="s">
        <v>150</v>
      </c>
      <c r="Q2653">
        <v>10450.200000000001</v>
      </c>
      <c r="R2653">
        <v>219</v>
      </c>
      <c r="S2653">
        <v>35571.18</v>
      </c>
      <c r="T2653">
        <v>5230.62</v>
      </c>
      <c r="U2653">
        <v>74</v>
      </c>
      <c r="V2653">
        <v>31</v>
      </c>
      <c r="W2653">
        <v>3205.47</v>
      </c>
      <c r="X2653">
        <v>3205.47</v>
      </c>
      <c r="Y2653">
        <v>185</v>
      </c>
      <c r="Z2653">
        <v>30340.560000000001</v>
      </c>
      <c r="AA2653">
        <v>19890.36</v>
      </c>
      <c r="AB2653">
        <v>7024.95</v>
      </c>
      <c r="AC2653">
        <v>12865.41</v>
      </c>
      <c r="AD2653">
        <v>19</v>
      </c>
      <c r="AE2653">
        <v>12</v>
      </c>
      <c r="AF2653">
        <v>109</v>
      </c>
      <c r="AG2653">
        <v>32</v>
      </c>
      <c r="AH2653">
        <v>34</v>
      </c>
      <c r="AI2653">
        <v>42</v>
      </c>
      <c r="AJ2653">
        <v>39</v>
      </c>
      <c r="AK2653">
        <v>28</v>
      </c>
      <c r="AL2653">
        <v>14</v>
      </c>
      <c r="AM2653">
        <v>11</v>
      </c>
      <c r="AN2653">
        <v>2</v>
      </c>
      <c r="AO2653">
        <v>143</v>
      </c>
      <c r="AP2653">
        <v>625</v>
      </c>
      <c r="AQ2653">
        <v>152</v>
      </c>
      <c r="AR2653">
        <v>33</v>
      </c>
      <c r="AS2653">
        <v>35</v>
      </c>
      <c r="AT2653">
        <v>33</v>
      </c>
      <c r="AU2653">
        <v>2</v>
      </c>
      <c r="AV2653">
        <v>2</v>
      </c>
      <c r="AW2653">
        <v>0</v>
      </c>
      <c r="AX2653">
        <v>0</v>
      </c>
      <c r="AY2653">
        <v>97</v>
      </c>
      <c r="AZ2653">
        <v>147</v>
      </c>
      <c r="BA2653">
        <v>61</v>
      </c>
      <c r="BB2653">
        <v>20</v>
      </c>
      <c r="BC2653">
        <v>3</v>
      </c>
      <c r="BD2653">
        <v>1</v>
      </c>
      <c r="BE2653">
        <v>0</v>
      </c>
      <c r="BF2653">
        <v>137</v>
      </c>
      <c r="BG2653">
        <v>4982.1099999999997</v>
      </c>
      <c r="BH2653">
        <v>2</v>
      </c>
      <c r="BI2653">
        <v>73</v>
      </c>
      <c r="BJ2653" s="2">
        <v>46132</v>
      </c>
      <c r="BK2653">
        <v>0</v>
      </c>
      <c r="BL2653" s="3" t="str">
        <f>VLOOKUP(O2653,DropDownList!$H$1:$I$7,2,FALSE)</f>
        <v>2024/25</v>
      </c>
      <c r="BM2653" s="3" t="str">
        <f t="shared" si="41"/>
        <v>FISCAL FINES</v>
      </c>
    </row>
    <row r="2654" spans="1:65" x14ac:dyDescent="0.2">
      <c r="A2654">
        <v>2026</v>
      </c>
      <c r="B2654">
        <v>4</v>
      </c>
      <c r="C2654" t="s">
        <v>231</v>
      </c>
      <c r="D2654" t="s">
        <v>250</v>
      </c>
      <c r="E2654" t="s">
        <v>51</v>
      </c>
      <c r="F2654">
        <v>9372</v>
      </c>
      <c r="G2654" t="s">
        <v>141</v>
      </c>
      <c r="H2654" t="s">
        <v>233</v>
      </c>
      <c r="I2654" t="s">
        <v>234</v>
      </c>
      <c r="J2654" s="1">
        <v>46113</v>
      </c>
      <c r="K2654" t="s">
        <v>440</v>
      </c>
      <c r="L2654">
        <v>1</v>
      </c>
      <c r="M2654" t="s">
        <v>441</v>
      </c>
      <c r="N2654" t="s">
        <v>442</v>
      </c>
      <c r="O2654" t="s">
        <v>149</v>
      </c>
      <c r="P2654" t="s">
        <v>153</v>
      </c>
      <c r="Q2654">
        <v>0</v>
      </c>
      <c r="R2654">
        <v>2</v>
      </c>
      <c r="S2654">
        <v>90</v>
      </c>
      <c r="T2654">
        <v>45</v>
      </c>
      <c r="U2654">
        <v>0</v>
      </c>
      <c r="V2654">
        <v>0</v>
      </c>
      <c r="W2654">
        <v>0</v>
      </c>
      <c r="X2654">
        <v>0</v>
      </c>
      <c r="Y2654">
        <v>0</v>
      </c>
      <c r="Z2654">
        <v>0</v>
      </c>
      <c r="AA2654">
        <v>45</v>
      </c>
      <c r="AB2654">
        <v>0</v>
      </c>
      <c r="AC2654">
        <v>45</v>
      </c>
      <c r="AD2654">
        <v>0</v>
      </c>
      <c r="AE2654">
        <v>0</v>
      </c>
      <c r="AF2654">
        <v>1</v>
      </c>
      <c r="AG2654">
        <v>0</v>
      </c>
      <c r="AH2654">
        <v>1</v>
      </c>
      <c r="AI2654">
        <v>0</v>
      </c>
      <c r="AJ2654">
        <v>0</v>
      </c>
      <c r="AK2654">
        <v>0</v>
      </c>
      <c r="AL2654">
        <v>0</v>
      </c>
      <c r="AM2654">
        <v>0</v>
      </c>
      <c r="AN2654">
        <v>0</v>
      </c>
      <c r="AO2654">
        <v>1</v>
      </c>
      <c r="AP2654">
        <v>1</v>
      </c>
      <c r="AQ2654">
        <v>1</v>
      </c>
      <c r="AR2654">
        <v>0</v>
      </c>
      <c r="AS2654">
        <v>0</v>
      </c>
      <c r="AT2654">
        <v>0</v>
      </c>
      <c r="AU2654">
        <v>0</v>
      </c>
      <c r="AV2654">
        <v>0</v>
      </c>
      <c r="AW2654">
        <v>0</v>
      </c>
      <c r="AX2654">
        <v>0</v>
      </c>
      <c r="AY2654">
        <v>0</v>
      </c>
      <c r="AZ2654">
        <v>0</v>
      </c>
      <c r="BA2654">
        <v>0</v>
      </c>
      <c r="BB2654">
        <v>0</v>
      </c>
      <c r="BC2654">
        <v>0</v>
      </c>
      <c r="BD2654">
        <v>0</v>
      </c>
      <c r="BE2654">
        <v>0</v>
      </c>
      <c r="BF2654">
        <v>0</v>
      </c>
      <c r="BG2654">
        <v>0</v>
      </c>
      <c r="BH2654">
        <v>0</v>
      </c>
      <c r="BI2654">
        <v>0</v>
      </c>
      <c r="BJ2654" s="2">
        <v>46132</v>
      </c>
      <c r="BK2654">
        <v>0</v>
      </c>
      <c r="BL2654" s="3" t="str">
        <f>VLOOKUP(O2654,DropDownList!$H$1:$I$7,2,FALSE)</f>
        <v>2025/26</v>
      </c>
      <c r="BM2654" s="3" t="str">
        <f t="shared" si="41"/>
        <v>PREG</v>
      </c>
    </row>
    <row r="2655" spans="1:65" x14ac:dyDescent="0.2">
      <c r="A2655">
        <v>2026</v>
      </c>
      <c r="B2655">
        <v>4</v>
      </c>
      <c r="C2655" t="s">
        <v>231</v>
      </c>
      <c r="D2655" t="s">
        <v>250</v>
      </c>
      <c r="E2655" t="s">
        <v>51</v>
      </c>
      <c r="F2655">
        <v>9372</v>
      </c>
      <c r="G2655" t="s">
        <v>141</v>
      </c>
      <c r="H2655" t="s">
        <v>233</v>
      </c>
      <c r="I2655" t="s">
        <v>234</v>
      </c>
      <c r="J2655" s="1">
        <v>46113</v>
      </c>
      <c r="K2655" t="s">
        <v>440</v>
      </c>
      <c r="L2655">
        <v>1</v>
      </c>
      <c r="M2655" t="s">
        <v>441</v>
      </c>
      <c r="N2655" t="s">
        <v>442</v>
      </c>
      <c r="O2655" t="s">
        <v>155</v>
      </c>
      <c r="P2655" t="s">
        <v>154</v>
      </c>
      <c r="Q2655">
        <v>8850.59</v>
      </c>
      <c r="R2655">
        <v>214</v>
      </c>
      <c r="S2655">
        <v>55738.86</v>
      </c>
      <c r="T2655">
        <v>755.15</v>
      </c>
      <c r="U2655">
        <v>33</v>
      </c>
      <c r="V2655">
        <v>11</v>
      </c>
      <c r="W2655">
        <v>2668.04</v>
      </c>
      <c r="X2655">
        <v>2668.04</v>
      </c>
      <c r="Y2655">
        <v>0</v>
      </c>
      <c r="Z2655">
        <v>0</v>
      </c>
      <c r="AA2655">
        <v>46133.120000000003</v>
      </c>
      <c r="AB2655">
        <v>1101.7</v>
      </c>
      <c r="AC2655">
        <v>42186.45</v>
      </c>
      <c r="AD2655">
        <v>6</v>
      </c>
      <c r="AE2655">
        <v>5</v>
      </c>
      <c r="AF2655">
        <v>178</v>
      </c>
      <c r="AG2655">
        <v>17</v>
      </c>
      <c r="AH2655">
        <v>1</v>
      </c>
      <c r="AI2655">
        <v>16</v>
      </c>
      <c r="AJ2655">
        <v>0</v>
      </c>
      <c r="AK2655">
        <v>0</v>
      </c>
      <c r="AL2655">
        <v>0</v>
      </c>
      <c r="AM2655">
        <v>0</v>
      </c>
      <c r="AN2655">
        <v>0</v>
      </c>
      <c r="AO2655">
        <v>122</v>
      </c>
      <c r="AP2655">
        <v>741</v>
      </c>
      <c r="AQ2655">
        <v>134</v>
      </c>
      <c r="AR2655">
        <v>0</v>
      </c>
      <c r="AS2655">
        <v>58</v>
      </c>
      <c r="AT2655">
        <v>56</v>
      </c>
      <c r="AU2655">
        <v>17</v>
      </c>
      <c r="AV2655">
        <v>11</v>
      </c>
      <c r="AW2655">
        <v>0</v>
      </c>
      <c r="AX2655">
        <v>0</v>
      </c>
      <c r="AY2655">
        <v>118</v>
      </c>
      <c r="AZ2655">
        <v>162</v>
      </c>
      <c r="BA2655">
        <v>81</v>
      </c>
      <c r="BB2655">
        <v>30</v>
      </c>
      <c r="BC2655">
        <v>11</v>
      </c>
      <c r="BD2655">
        <v>0</v>
      </c>
      <c r="BE2655">
        <v>1</v>
      </c>
      <c r="BF2655">
        <v>214</v>
      </c>
      <c r="BG2655">
        <v>4976.49</v>
      </c>
      <c r="BH2655">
        <v>2</v>
      </c>
      <c r="BI2655">
        <v>32</v>
      </c>
      <c r="BJ2655" s="2">
        <v>46132</v>
      </c>
      <c r="BK2655">
        <v>0</v>
      </c>
      <c r="BL2655" s="3" t="str">
        <f>VLOOKUP(O2655,DropDownList!$H$1:$I$7,2,FALSE)</f>
        <v>2022/23</v>
      </c>
      <c r="BM2655" s="3" t="str">
        <f t="shared" si="41"/>
        <v>JP COURT</v>
      </c>
    </row>
    <row r="2656" spans="1:65" x14ac:dyDescent="0.2">
      <c r="A2656">
        <v>2026</v>
      </c>
      <c r="B2656">
        <v>4</v>
      </c>
      <c r="C2656" t="s">
        <v>231</v>
      </c>
      <c r="D2656" t="s">
        <v>250</v>
      </c>
      <c r="E2656" t="s">
        <v>51</v>
      </c>
      <c r="F2656">
        <v>9372</v>
      </c>
      <c r="G2656" t="s">
        <v>141</v>
      </c>
      <c r="H2656" t="s">
        <v>233</v>
      </c>
      <c r="I2656" t="s">
        <v>234</v>
      </c>
      <c r="J2656" s="1">
        <v>46113</v>
      </c>
      <c r="K2656" t="s">
        <v>440</v>
      </c>
      <c r="L2656">
        <v>1</v>
      </c>
      <c r="M2656" t="s">
        <v>441</v>
      </c>
      <c r="N2656" t="s">
        <v>442</v>
      </c>
      <c r="O2656" t="s">
        <v>149</v>
      </c>
      <c r="P2656" t="s">
        <v>151</v>
      </c>
      <c r="Q2656">
        <v>0</v>
      </c>
      <c r="R2656">
        <v>1</v>
      </c>
      <c r="S2656">
        <v>30</v>
      </c>
      <c r="T2656">
        <v>0</v>
      </c>
      <c r="U2656">
        <v>0</v>
      </c>
      <c r="V2656">
        <v>0</v>
      </c>
      <c r="W2656">
        <v>0</v>
      </c>
      <c r="X2656">
        <v>0</v>
      </c>
      <c r="Y2656">
        <v>0</v>
      </c>
      <c r="Z2656">
        <v>0</v>
      </c>
      <c r="AA2656">
        <v>30</v>
      </c>
      <c r="AB2656">
        <v>0</v>
      </c>
      <c r="AC2656">
        <v>30</v>
      </c>
      <c r="AD2656">
        <v>0</v>
      </c>
      <c r="AE2656">
        <v>0</v>
      </c>
      <c r="AF2656">
        <v>1</v>
      </c>
      <c r="AG2656">
        <v>0</v>
      </c>
      <c r="AH2656">
        <v>0</v>
      </c>
      <c r="AI2656">
        <v>0</v>
      </c>
      <c r="AJ2656">
        <v>0</v>
      </c>
      <c r="AK2656">
        <v>0</v>
      </c>
      <c r="AL2656">
        <v>0</v>
      </c>
      <c r="AM2656">
        <v>0</v>
      </c>
      <c r="AN2656">
        <v>0</v>
      </c>
      <c r="AO2656">
        <v>0</v>
      </c>
      <c r="AP2656">
        <v>0</v>
      </c>
      <c r="AQ2656">
        <v>0</v>
      </c>
      <c r="AR2656">
        <v>0</v>
      </c>
      <c r="AS2656">
        <v>0</v>
      </c>
      <c r="AT2656">
        <v>0</v>
      </c>
      <c r="AU2656">
        <v>0</v>
      </c>
      <c r="AV2656">
        <v>0</v>
      </c>
      <c r="AW2656">
        <v>0</v>
      </c>
      <c r="AX2656">
        <v>0</v>
      </c>
      <c r="AY2656">
        <v>0</v>
      </c>
      <c r="AZ2656">
        <v>0</v>
      </c>
      <c r="BA2656">
        <v>0</v>
      </c>
      <c r="BB2656">
        <v>0</v>
      </c>
      <c r="BC2656">
        <v>0</v>
      </c>
      <c r="BD2656">
        <v>0</v>
      </c>
      <c r="BE2656">
        <v>0</v>
      </c>
      <c r="BF2656">
        <v>0</v>
      </c>
      <c r="BG2656">
        <v>0</v>
      </c>
      <c r="BH2656">
        <v>0</v>
      </c>
      <c r="BI2656">
        <v>0</v>
      </c>
      <c r="BJ2656" s="2">
        <v>46132</v>
      </c>
      <c r="BK2656">
        <v>0</v>
      </c>
      <c r="BL2656" s="3" t="str">
        <f>VLOOKUP(O2656,DropDownList!$H$1:$I$7,2,FALSE)</f>
        <v>2025/26</v>
      </c>
      <c r="BM2656" s="3" t="str">
        <f t="shared" si="41"/>
        <v>PCPF</v>
      </c>
    </row>
    <row r="2657" spans="1:65" x14ac:dyDescent="0.2">
      <c r="A2657">
        <v>2026</v>
      </c>
      <c r="B2657">
        <v>4</v>
      </c>
      <c r="C2657" t="s">
        <v>231</v>
      </c>
      <c r="D2657" t="s">
        <v>250</v>
      </c>
      <c r="E2657" t="s">
        <v>51</v>
      </c>
      <c r="F2657">
        <v>9372</v>
      </c>
      <c r="G2657" t="s">
        <v>141</v>
      </c>
      <c r="H2657" t="s">
        <v>233</v>
      </c>
      <c r="I2657" t="s">
        <v>234</v>
      </c>
      <c r="J2657" s="1">
        <v>46113</v>
      </c>
      <c r="K2657" t="s">
        <v>440</v>
      </c>
      <c r="L2657">
        <v>1</v>
      </c>
      <c r="M2657" t="s">
        <v>441</v>
      </c>
      <c r="N2657" t="s">
        <v>442</v>
      </c>
      <c r="O2657" t="s">
        <v>155</v>
      </c>
      <c r="P2657" t="s">
        <v>150</v>
      </c>
      <c r="Q2657">
        <v>4496.58</v>
      </c>
      <c r="R2657">
        <v>235</v>
      </c>
      <c r="S2657">
        <v>34796.65</v>
      </c>
      <c r="T2657">
        <v>6894.12</v>
      </c>
      <c r="U2657">
        <v>41</v>
      </c>
      <c r="V2657">
        <v>19</v>
      </c>
      <c r="W2657">
        <v>2669.22</v>
      </c>
      <c r="X2657">
        <v>2669.22</v>
      </c>
      <c r="Y2657">
        <v>204</v>
      </c>
      <c r="Z2657">
        <v>27902.53</v>
      </c>
      <c r="AA2657">
        <v>23405.95</v>
      </c>
      <c r="AB2657">
        <v>4299.29</v>
      </c>
      <c r="AC2657">
        <v>19106.66</v>
      </c>
      <c r="AD2657">
        <v>15</v>
      </c>
      <c r="AE2657">
        <v>4</v>
      </c>
      <c r="AF2657">
        <v>160</v>
      </c>
      <c r="AG2657">
        <v>18</v>
      </c>
      <c r="AH2657">
        <v>31</v>
      </c>
      <c r="AI2657">
        <v>23</v>
      </c>
      <c r="AJ2657">
        <v>43</v>
      </c>
      <c r="AK2657">
        <v>30</v>
      </c>
      <c r="AL2657">
        <v>8</v>
      </c>
      <c r="AM2657">
        <v>13</v>
      </c>
      <c r="AN2657">
        <v>1</v>
      </c>
      <c r="AO2657">
        <v>147</v>
      </c>
      <c r="AP2657">
        <v>815</v>
      </c>
      <c r="AQ2657">
        <v>168</v>
      </c>
      <c r="AR2657">
        <v>13</v>
      </c>
      <c r="AS2657">
        <v>64</v>
      </c>
      <c r="AT2657">
        <v>47</v>
      </c>
      <c r="AU2657">
        <v>0</v>
      </c>
      <c r="AV2657">
        <v>0</v>
      </c>
      <c r="AW2657">
        <v>0</v>
      </c>
      <c r="AX2657">
        <v>0</v>
      </c>
      <c r="AY2657">
        <v>144</v>
      </c>
      <c r="AZ2657">
        <v>212</v>
      </c>
      <c r="BA2657">
        <v>102</v>
      </c>
      <c r="BB2657">
        <v>19</v>
      </c>
      <c r="BC2657">
        <v>11</v>
      </c>
      <c r="BD2657">
        <v>1</v>
      </c>
      <c r="BE2657">
        <v>0</v>
      </c>
      <c r="BF2657">
        <v>145</v>
      </c>
      <c r="BG2657">
        <v>2962.5</v>
      </c>
      <c r="BH2657">
        <v>3</v>
      </c>
      <c r="BI2657">
        <v>41</v>
      </c>
      <c r="BJ2657" s="2">
        <v>46132</v>
      </c>
      <c r="BK2657">
        <v>0</v>
      </c>
      <c r="BL2657" s="3" t="str">
        <f>VLOOKUP(O2657,DropDownList!$H$1:$I$7,2,FALSE)</f>
        <v>2022/23</v>
      </c>
      <c r="BM2657" s="3" t="str">
        <f t="shared" si="41"/>
        <v>FISCAL FINES</v>
      </c>
    </row>
    <row r="2658" spans="1:65" x14ac:dyDescent="0.2">
      <c r="A2658">
        <v>2026</v>
      </c>
      <c r="B2658">
        <v>4</v>
      </c>
      <c r="C2658" t="s">
        <v>231</v>
      </c>
      <c r="D2658" t="s">
        <v>250</v>
      </c>
      <c r="E2658" t="s">
        <v>51</v>
      </c>
      <c r="F2658">
        <v>9372</v>
      </c>
      <c r="G2658" t="s">
        <v>141</v>
      </c>
      <c r="H2658" t="s">
        <v>233</v>
      </c>
      <c r="I2658" t="s">
        <v>234</v>
      </c>
      <c r="J2658" s="1">
        <v>46113</v>
      </c>
      <c r="K2658" t="s">
        <v>440</v>
      </c>
      <c r="L2658">
        <v>1</v>
      </c>
      <c r="M2658" t="s">
        <v>441</v>
      </c>
      <c r="N2658" t="s">
        <v>442</v>
      </c>
      <c r="O2658" t="s">
        <v>155</v>
      </c>
      <c r="P2658" t="s">
        <v>153</v>
      </c>
      <c r="Q2658">
        <v>0</v>
      </c>
      <c r="R2658">
        <v>2</v>
      </c>
      <c r="S2658">
        <v>90</v>
      </c>
      <c r="T2658">
        <v>0</v>
      </c>
      <c r="U2658">
        <v>0</v>
      </c>
      <c r="V2658">
        <v>0</v>
      </c>
      <c r="W2658">
        <v>0</v>
      </c>
      <c r="X2658">
        <v>0</v>
      </c>
      <c r="Y2658">
        <v>0</v>
      </c>
      <c r="Z2658">
        <v>0</v>
      </c>
      <c r="AA2658">
        <v>90</v>
      </c>
      <c r="AB2658">
        <v>0</v>
      </c>
      <c r="AC2658">
        <v>90</v>
      </c>
      <c r="AD2658">
        <v>0</v>
      </c>
      <c r="AE2658">
        <v>0</v>
      </c>
      <c r="AF2658">
        <v>2</v>
      </c>
      <c r="AG2658">
        <v>0</v>
      </c>
      <c r="AH2658">
        <v>0</v>
      </c>
      <c r="AI2658">
        <v>0</v>
      </c>
      <c r="AJ2658">
        <v>0</v>
      </c>
      <c r="AK2658">
        <v>0</v>
      </c>
      <c r="AL2658">
        <v>0</v>
      </c>
      <c r="AM2658">
        <v>0</v>
      </c>
      <c r="AN2658">
        <v>0</v>
      </c>
      <c r="AO2658">
        <v>0</v>
      </c>
      <c r="AP2658">
        <v>0</v>
      </c>
      <c r="AQ2658">
        <v>0</v>
      </c>
      <c r="AR2658">
        <v>0</v>
      </c>
      <c r="AS2658">
        <v>0</v>
      </c>
      <c r="AT2658">
        <v>0</v>
      </c>
      <c r="AU2658">
        <v>0</v>
      </c>
      <c r="AV2658">
        <v>0</v>
      </c>
      <c r="AW2658">
        <v>0</v>
      </c>
      <c r="AX2658">
        <v>0</v>
      </c>
      <c r="AY2658">
        <v>0</v>
      </c>
      <c r="AZ2658">
        <v>0</v>
      </c>
      <c r="BA2658">
        <v>0</v>
      </c>
      <c r="BB2658">
        <v>0</v>
      </c>
      <c r="BC2658">
        <v>0</v>
      </c>
      <c r="BD2658">
        <v>0</v>
      </c>
      <c r="BE2658">
        <v>0</v>
      </c>
      <c r="BF2658">
        <v>0</v>
      </c>
      <c r="BG2658">
        <v>0</v>
      </c>
      <c r="BH2658">
        <v>0</v>
      </c>
      <c r="BI2658">
        <v>0</v>
      </c>
      <c r="BJ2658" s="2">
        <v>46132</v>
      </c>
      <c r="BK2658">
        <v>0</v>
      </c>
      <c r="BL2658" s="3" t="str">
        <f>VLOOKUP(O2658,DropDownList!$H$1:$I$7,2,FALSE)</f>
        <v>2022/23</v>
      </c>
      <c r="BM2658" s="3" t="str">
        <f t="shared" si="41"/>
        <v>PREG</v>
      </c>
    </row>
    <row r="2659" spans="1:65" x14ac:dyDescent="0.2">
      <c r="A2659">
        <v>2026</v>
      </c>
      <c r="B2659">
        <v>4</v>
      </c>
      <c r="C2659" t="s">
        <v>231</v>
      </c>
      <c r="D2659" t="s">
        <v>251</v>
      </c>
      <c r="E2659" t="s">
        <v>51</v>
      </c>
      <c r="F2659">
        <v>9872</v>
      </c>
      <c r="G2659" t="s">
        <v>158</v>
      </c>
      <c r="H2659" t="s">
        <v>233</v>
      </c>
      <c r="I2659" t="s">
        <v>234</v>
      </c>
      <c r="J2659" s="1">
        <v>46113</v>
      </c>
      <c r="K2659" t="s">
        <v>440</v>
      </c>
      <c r="L2659">
        <v>1</v>
      </c>
      <c r="M2659" t="s">
        <v>441</v>
      </c>
      <c r="N2659" t="s">
        <v>442</v>
      </c>
      <c r="O2659" t="s">
        <v>155</v>
      </c>
      <c r="P2659" t="s">
        <v>161</v>
      </c>
      <c r="Q2659">
        <v>360</v>
      </c>
      <c r="R2659">
        <v>213</v>
      </c>
      <c r="S2659">
        <v>5730</v>
      </c>
      <c r="T2659">
        <v>110</v>
      </c>
      <c r="U2659">
        <v>43</v>
      </c>
      <c r="V2659">
        <v>5</v>
      </c>
      <c r="W2659">
        <v>100</v>
      </c>
      <c r="X2659">
        <v>100</v>
      </c>
      <c r="Y2659">
        <v>0</v>
      </c>
      <c r="Z2659">
        <v>0</v>
      </c>
      <c r="AA2659">
        <v>5260</v>
      </c>
      <c r="AB2659">
        <v>0</v>
      </c>
      <c r="AC2659">
        <v>0</v>
      </c>
      <c r="AD2659">
        <v>5</v>
      </c>
      <c r="AE2659">
        <v>0</v>
      </c>
      <c r="AF2659">
        <v>191</v>
      </c>
      <c r="AG2659">
        <v>0</v>
      </c>
      <c r="AH2659">
        <v>5</v>
      </c>
      <c r="AI2659">
        <v>17</v>
      </c>
      <c r="AJ2659">
        <v>0</v>
      </c>
      <c r="AK2659">
        <v>0</v>
      </c>
      <c r="AL2659">
        <v>0</v>
      </c>
      <c r="AM2659">
        <v>0</v>
      </c>
      <c r="AN2659">
        <v>0</v>
      </c>
      <c r="AO2659">
        <v>143</v>
      </c>
      <c r="AP2659">
        <v>823</v>
      </c>
      <c r="AQ2659">
        <v>143</v>
      </c>
      <c r="AR2659">
        <v>0</v>
      </c>
      <c r="AS2659">
        <v>51</v>
      </c>
      <c r="AT2659">
        <v>52</v>
      </c>
      <c r="AU2659">
        <v>13</v>
      </c>
      <c r="AV2659">
        <v>7</v>
      </c>
      <c r="AW2659">
        <v>10</v>
      </c>
      <c r="AX2659">
        <v>0</v>
      </c>
      <c r="AY2659">
        <v>167</v>
      </c>
      <c r="AZ2659">
        <v>213</v>
      </c>
      <c r="BA2659">
        <v>93</v>
      </c>
      <c r="BB2659">
        <v>15</v>
      </c>
      <c r="BC2659">
        <v>9</v>
      </c>
      <c r="BD2659">
        <v>3</v>
      </c>
      <c r="BE2659">
        <v>0</v>
      </c>
      <c r="BF2659">
        <v>200</v>
      </c>
      <c r="BG2659">
        <v>360</v>
      </c>
      <c r="BH2659">
        <v>0</v>
      </c>
      <c r="BI2659">
        <v>42</v>
      </c>
      <c r="BJ2659" s="2">
        <v>46132</v>
      </c>
      <c r="BK2659">
        <v>0</v>
      </c>
      <c r="BL2659" s="3" t="str">
        <f>VLOOKUP(O2659,DropDownList!$H$1:$I$7,2,FALSE)</f>
        <v>2022/23</v>
      </c>
      <c r="BM2659" s="3" t="str">
        <f t="shared" si="41"/>
        <v>VSUR</v>
      </c>
    </row>
    <row r="2660" spans="1:65" x14ac:dyDescent="0.2">
      <c r="A2660">
        <v>2026</v>
      </c>
      <c r="B2660">
        <v>4</v>
      </c>
      <c r="C2660" t="s">
        <v>231</v>
      </c>
      <c r="D2660" t="s">
        <v>251</v>
      </c>
      <c r="E2660" t="s">
        <v>51</v>
      </c>
      <c r="F2660">
        <v>9872</v>
      </c>
      <c r="G2660" t="s">
        <v>158</v>
      </c>
      <c r="H2660" t="s">
        <v>233</v>
      </c>
      <c r="I2660" t="s">
        <v>234</v>
      </c>
      <c r="J2660" s="1">
        <v>46113</v>
      </c>
      <c r="K2660" t="s">
        <v>440</v>
      </c>
      <c r="L2660">
        <v>1</v>
      </c>
      <c r="M2660" t="s">
        <v>441</v>
      </c>
      <c r="N2660" t="s">
        <v>442</v>
      </c>
      <c r="O2660" t="s">
        <v>155</v>
      </c>
      <c r="P2660" t="s">
        <v>159</v>
      </c>
      <c r="Q2660">
        <v>0</v>
      </c>
      <c r="R2660">
        <v>1</v>
      </c>
      <c r="S2660">
        <v>400</v>
      </c>
      <c r="T2660">
        <v>0</v>
      </c>
      <c r="U2660">
        <v>0</v>
      </c>
      <c r="V2660">
        <v>0</v>
      </c>
      <c r="W2660">
        <v>0</v>
      </c>
      <c r="X2660">
        <v>0</v>
      </c>
      <c r="Y2660">
        <v>0</v>
      </c>
      <c r="Z2660">
        <v>0</v>
      </c>
      <c r="AA2660">
        <v>400</v>
      </c>
      <c r="AB2660">
        <v>0</v>
      </c>
      <c r="AC2660">
        <v>0</v>
      </c>
      <c r="AD2660">
        <v>0</v>
      </c>
      <c r="AE2660">
        <v>0</v>
      </c>
      <c r="AF2660">
        <v>1</v>
      </c>
      <c r="AG2660">
        <v>0</v>
      </c>
      <c r="AH2660">
        <v>0</v>
      </c>
      <c r="AI2660">
        <v>0</v>
      </c>
      <c r="AJ2660">
        <v>0</v>
      </c>
      <c r="AK2660">
        <v>0</v>
      </c>
      <c r="AL2660">
        <v>0</v>
      </c>
      <c r="AM2660">
        <v>0</v>
      </c>
      <c r="AN2660">
        <v>0</v>
      </c>
      <c r="AO2660">
        <v>0</v>
      </c>
      <c r="AP2660">
        <v>0</v>
      </c>
      <c r="AQ2660">
        <v>0</v>
      </c>
      <c r="AR2660">
        <v>0</v>
      </c>
      <c r="AS2660">
        <v>0</v>
      </c>
      <c r="AT2660">
        <v>0</v>
      </c>
      <c r="AU2660">
        <v>0</v>
      </c>
      <c r="AV2660">
        <v>0</v>
      </c>
      <c r="AW2660">
        <v>0</v>
      </c>
      <c r="AX2660">
        <v>0</v>
      </c>
      <c r="AY2660">
        <v>0</v>
      </c>
      <c r="AZ2660">
        <v>0</v>
      </c>
      <c r="BA2660">
        <v>0</v>
      </c>
      <c r="BB2660">
        <v>0</v>
      </c>
      <c r="BC2660">
        <v>0</v>
      </c>
      <c r="BD2660">
        <v>0</v>
      </c>
      <c r="BE2660">
        <v>0</v>
      </c>
      <c r="BF2660">
        <v>0</v>
      </c>
      <c r="BG2660">
        <v>0</v>
      </c>
      <c r="BH2660">
        <v>0</v>
      </c>
      <c r="BI2660">
        <v>0</v>
      </c>
      <c r="BJ2660" s="2">
        <v>46132</v>
      </c>
      <c r="BK2660">
        <v>0</v>
      </c>
      <c r="BL2660" s="3" t="str">
        <f>VLOOKUP(O2660,DropDownList!$H$1:$I$7,2,FALSE)</f>
        <v>2022/23</v>
      </c>
      <c r="BM2660" s="3" t="str">
        <f t="shared" si="41"/>
        <v>CONF</v>
      </c>
    </row>
    <row r="2661" spans="1:65" x14ac:dyDescent="0.2">
      <c r="A2661">
        <v>2026</v>
      </c>
      <c r="B2661">
        <v>4</v>
      </c>
      <c r="C2661" t="s">
        <v>231</v>
      </c>
      <c r="D2661" t="s">
        <v>251</v>
      </c>
      <c r="E2661" t="s">
        <v>51</v>
      </c>
      <c r="F2661">
        <v>9872</v>
      </c>
      <c r="G2661" t="s">
        <v>158</v>
      </c>
      <c r="H2661" t="s">
        <v>233</v>
      </c>
      <c r="I2661" t="s">
        <v>234</v>
      </c>
      <c r="J2661" s="1">
        <v>46113</v>
      </c>
      <c r="K2661" t="s">
        <v>440</v>
      </c>
      <c r="L2661">
        <v>1</v>
      </c>
      <c r="M2661" t="s">
        <v>441</v>
      </c>
      <c r="N2661" t="s">
        <v>442</v>
      </c>
      <c r="O2661" t="s">
        <v>156</v>
      </c>
      <c r="P2661" t="s">
        <v>161</v>
      </c>
      <c r="Q2661">
        <v>475.63</v>
      </c>
      <c r="R2661">
        <v>212</v>
      </c>
      <c r="S2661">
        <v>6285</v>
      </c>
      <c r="T2661">
        <v>112.92</v>
      </c>
      <c r="U2661">
        <v>37</v>
      </c>
      <c r="V2661">
        <v>6</v>
      </c>
      <c r="W2661">
        <v>255</v>
      </c>
      <c r="X2661">
        <v>255</v>
      </c>
      <c r="Y2661">
        <v>0</v>
      </c>
      <c r="Z2661">
        <v>0</v>
      </c>
      <c r="AA2661">
        <v>5696.45</v>
      </c>
      <c r="AB2661">
        <v>0</v>
      </c>
      <c r="AC2661">
        <v>0</v>
      </c>
      <c r="AD2661">
        <v>6</v>
      </c>
      <c r="AE2661">
        <v>0</v>
      </c>
      <c r="AF2661">
        <v>190</v>
      </c>
      <c r="AG2661">
        <v>1</v>
      </c>
      <c r="AH2661">
        <v>4</v>
      </c>
      <c r="AI2661">
        <v>16</v>
      </c>
      <c r="AJ2661">
        <v>0</v>
      </c>
      <c r="AK2661">
        <v>0</v>
      </c>
      <c r="AL2661">
        <v>0</v>
      </c>
      <c r="AM2661">
        <v>0</v>
      </c>
      <c r="AN2661">
        <v>0</v>
      </c>
      <c r="AO2661">
        <v>115</v>
      </c>
      <c r="AP2661">
        <v>506</v>
      </c>
      <c r="AQ2661">
        <v>116</v>
      </c>
      <c r="AR2661">
        <v>0</v>
      </c>
      <c r="AS2661">
        <v>28</v>
      </c>
      <c r="AT2661">
        <v>37</v>
      </c>
      <c r="AU2661">
        <v>4</v>
      </c>
      <c r="AV2661">
        <v>0</v>
      </c>
      <c r="AW2661">
        <v>3</v>
      </c>
      <c r="AX2661">
        <v>0</v>
      </c>
      <c r="AY2661">
        <v>97</v>
      </c>
      <c r="AZ2661">
        <v>132</v>
      </c>
      <c r="BA2661">
        <v>51</v>
      </c>
      <c r="BB2661">
        <v>10</v>
      </c>
      <c r="BC2661">
        <v>5</v>
      </c>
      <c r="BD2661">
        <v>4</v>
      </c>
      <c r="BE2661">
        <v>1</v>
      </c>
      <c r="BF2661">
        <v>204</v>
      </c>
      <c r="BG2661">
        <v>475</v>
      </c>
      <c r="BH2661">
        <v>1</v>
      </c>
      <c r="BI2661">
        <v>34</v>
      </c>
      <c r="BJ2661" s="2">
        <v>46132</v>
      </c>
      <c r="BK2661">
        <v>0</v>
      </c>
      <c r="BL2661" s="3" t="str">
        <f>VLOOKUP(O2661,DropDownList!$H$1:$I$7,2,FALSE)</f>
        <v>2023/24</v>
      </c>
      <c r="BM2661" s="3" t="str">
        <f t="shared" si="41"/>
        <v>VSUR</v>
      </c>
    </row>
    <row r="2662" spans="1:65" x14ac:dyDescent="0.2">
      <c r="A2662">
        <v>2026</v>
      </c>
      <c r="B2662">
        <v>4</v>
      </c>
      <c r="C2662" t="s">
        <v>231</v>
      </c>
      <c r="D2662" t="s">
        <v>251</v>
      </c>
      <c r="E2662" t="s">
        <v>51</v>
      </c>
      <c r="F2662">
        <v>9872</v>
      </c>
      <c r="G2662" t="s">
        <v>158</v>
      </c>
      <c r="H2662" t="s">
        <v>233</v>
      </c>
      <c r="I2662" t="s">
        <v>234</v>
      </c>
      <c r="J2662" s="1">
        <v>46113</v>
      </c>
      <c r="K2662" t="s">
        <v>440</v>
      </c>
      <c r="L2662">
        <v>1</v>
      </c>
      <c r="M2662" t="s">
        <v>441</v>
      </c>
      <c r="N2662" t="s">
        <v>442</v>
      </c>
      <c r="O2662" t="s">
        <v>156</v>
      </c>
      <c r="P2662" t="s">
        <v>159</v>
      </c>
      <c r="Q2662">
        <v>0</v>
      </c>
      <c r="R2662">
        <v>6</v>
      </c>
      <c r="S2662">
        <v>11217.8</v>
      </c>
      <c r="T2662">
        <v>903.05</v>
      </c>
      <c r="U2662">
        <v>0</v>
      </c>
      <c r="V2662">
        <v>0</v>
      </c>
      <c r="W2662">
        <v>0</v>
      </c>
      <c r="X2662">
        <v>0</v>
      </c>
      <c r="Y2662">
        <v>0</v>
      </c>
      <c r="Z2662">
        <v>0</v>
      </c>
      <c r="AA2662">
        <v>10314.75</v>
      </c>
      <c r="AB2662">
        <v>0</v>
      </c>
      <c r="AC2662">
        <v>0</v>
      </c>
      <c r="AD2662">
        <v>0</v>
      </c>
      <c r="AE2662">
        <v>0</v>
      </c>
      <c r="AF2662">
        <v>1</v>
      </c>
      <c r="AG2662">
        <v>0</v>
      </c>
      <c r="AH2662">
        <v>0</v>
      </c>
      <c r="AI2662">
        <v>0</v>
      </c>
      <c r="AJ2662">
        <v>0</v>
      </c>
      <c r="AK2662">
        <v>0</v>
      </c>
      <c r="AL2662">
        <v>0</v>
      </c>
      <c r="AM2662">
        <v>0</v>
      </c>
      <c r="AN2662">
        <v>0</v>
      </c>
      <c r="AO2662">
        <v>5</v>
      </c>
      <c r="AP2662">
        <v>5</v>
      </c>
      <c r="AQ2662">
        <v>3</v>
      </c>
      <c r="AR2662">
        <v>0</v>
      </c>
      <c r="AS2662">
        <v>0</v>
      </c>
      <c r="AT2662">
        <v>0</v>
      </c>
      <c r="AU2662">
        <v>0</v>
      </c>
      <c r="AV2662">
        <v>0</v>
      </c>
      <c r="AW2662">
        <v>0</v>
      </c>
      <c r="AX2662">
        <v>0</v>
      </c>
      <c r="AY2662">
        <v>0</v>
      </c>
      <c r="AZ2662">
        <v>0</v>
      </c>
      <c r="BA2662">
        <v>0</v>
      </c>
      <c r="BB2662">
        <v>0</v>
      </c>
      <c r="BC2662">
        <v>0</v>
      </c>
      <c r="BD2662">
        <v>0</v>
      </c>
      <c r="BE2662">
        <v>0</v>
      </c>
      <c r="BF2662">
        <v>0</v>
      </c>
      <c r="BG2662">
        <v>0</v>
      </c>
      <c r="BH2662">
        <v>5</v>
      </c>
      <c r="BI2662">
        <v>0</v>
      </c>
      <c r="BJ2662" s="2">
        <v>46132</v>
      </c>
      <c r="BK2662">
        <v>0</v>
      </c>
      <c r="BL2662" s="3" t="str">
        <f>VLOOKUP(O2662,DropDownList!$H$1:$I$7,2,FALSE)</f>
        <v>2023/24</v>
      </c>
      <c r="BM2662" s="3" t="str">
        <f t="shared" si="41"/>
        <v>CONF</v>
      </c>
    </row>
    <row r="2663" spans="1:65" x14ac:dyDescent="0.2">
      <c r="A2663">
        <v>2026</v>
      </c>
      <c r="B2663">
        <v>4</v>
      </c>
      <c r="C2663" t="s">
        <v>231</v>
      </c>
      <c r="D2663" t="s">
        <v>251</v>
      </c>
      <c r="E2663" t="s">
        <v>51</v>
      </c>
      <c r="F2663">
        <v>9872</v>
      </c>
      <c r="G2663" t="s">
        <v>158</v>
      </c>
      <c r="H2663" t="s">
        <v>233</v>
      </c>
      <c r="I2663" t="s">
        <v>234</v>
      </c>
      <c r="J2663" s="1">
        <v>46113</v>
      </c>
      <c r="K2663" t="s">
        <v>440</v>
      </c>
      <c r="L2663">
        <v>1</v>
      </c>
      <c r="M2663" t="s">
        <v>441</v>
      </c>
      <c r="N2663" t="s">
        <v>442</v>
      </c>
      <c r="O2663" t="s">
        <v>149</v>
      </c>
      <c r="P2663" t="s">
        <v>161</v>
      </c>
      <c r="Q2663">
        <v>380</v>
      </c>
      <c r="R2663">
        <v>101</v>
      </c>
      <c r="S2663">
        <v>47505</v>
      </c>
      <c r="T2663">
        <v>30</v>
      </c>
      <c r="U2663">
        <v>49</v>
      </c>
      <c r="V2663">
        <v>9</v>
      </c>
      <c r="W2663">
        <v>190</v>
      </c>
      <c r="X2663">
        <v>190</v>
      </c>
      <c r="Y2663">
        <v>0</v>
      </c>
      <c r="Z2663">
        <v>0</v>
      </c>
      <c r="AA2663">
        <v>47095</v>
      </c>
      <c r="AB2663">
        <v>0</v>
      </c>
      <c r="AC2663">
        <v>0</v>
      </c>
      <c r="AD2663">
        <v>8</v>
      </c>
      <c r="AE2663">
        <v>1</v>
      </c>
      <c r="AF2663">
        <v>79</v>
      </c>
      <c r="AG2663">
        <v>1</v>
      </c>
      <c r="AH2663">
        <v>2</v>
      </c>
      <c r="AI2663">
        <v>19</v>
      </c>
      <c r="AJ2663">
        <v>0</v>
      </c>
      <c r="AK2663">
        <v>0</v>
      </c>
      <c r="AL2663">
        <v>0</v>
      </c>
      <c r="AM2663">
        <v>0</v>
      </c>
      <c r="AN2663">
        <v>0</v>
      </c>
      <c r="AO2663">
        <v>62</v>
      </c>
      <c r="AP2663">
        <v>146</v>
      </c>
      <c r="AQ2663">
        <v>59</v>
      </c>
      <c r="AR2663">
        <v>0</v>
      </c>
      <c r="AS2663">
        <v>5</v>
      </c>
      <c r="AT2663">
        <v>8</v>
      </c>
      <c r="AU2663">
        <v>0</v>
      </c>
      <c r="AV2663">
        <v>0</v>
      </c>
      <c r="AW2663">
        <v>2</v>
      </c>
      <c r="AX2663">
        <v>0</v>
      </c>
      <c r="AY2663">
        <v>17</v>
      </c>
      <c r="AZ2663">
        <v>29</v>
      </c>
      <c r="BA2663">
        <v>7</v>
      </c>
      <c r="BB2663">
        <v>2</v>
      </c>
      <c r="BC2663">
        <v>1</v>
      </c>
      <c r="BD2663">
        <v>3</v>
      </c>
      <c r="BE2663">
        <v>0</v>
      </c>
      <c r="BF2663">
        <v>98</v>
      </c>
      <c r="BG2663">
        <v>370</v>
      </c>
      <c r="BH2663">
        <v>0</v>
      </c>
      <c r="BI2663">
        <v>49</v>
      </c>
      <c r="BJ2663" s="2">
        <v>46132</v>
      </c>
      <c r="BK2663">
        <v>0</v>
      </c>
      <c r="BL2663" s="3" t="str">
        <f>VLOOKUP(O2663,DropDownList!$H$1:$I$7,2,FALSE)</f>
        <v>2025/26</v>
      </c>
      <c r="BM2663" s="3" t="str">
        <f t="shared" si="41"/>
        <v>VSUR</v>
      </c>
    </row>
    <row r="2664" spans="1:65" x14ac:dyDescent="0.2">
      <c r="A2664">
        <v>2026</v>
      </c>
      <c r="B2664">
        <v>4</v>
      </c>
      <c r="C2664" t="s">
        <v>231</v>
      </c>
      <c r="D2664" t="s">
        <v>251</v>
      </c>
      <c r="E2664" t="s">
        <v>51</v>
      </c>
      <c r="F2664">
        <v>9872</v>
      </c>
      <c r="G2664" t="s">
        <v>158</v>
      </c>
      <c r="H2664" t="s">
        <v>233</v>
      </c>
      <c r="I2664" t="s">
        <v>234</v>
      </c>
      <c r="J2664" s="1">
        <v>46113</v>
      </c>
      <c r="K2664" t="s">
        <v>440</v>
      </c>
      <c r="L2664">
        <v>1</v>
      </c>
      <c r="M2664" t="s">
        <v>441</v>
      </c>
      <c r="N2664" t="s">
        <v>442</v>
      </c>
      <c r="O2664" t="s">
        <v>147</v>
      </c>
      <c r="P2664" t="s">
        <v>160</v>
      </c>
      <c r="Q2664">
        <v>20766.63</v>
      </c>
      <c r="R2664">
        <v>188</v>
      </c>
      <c r="S2664">
        <v>103437</v>
      </c>
      <c r="T2664">
        <v>3631.32</v>
      </c>
      <c r="U2664">
        <v>70</v>
      </c>
      <c r="V2664">
        <v>18</v>
      </c>
      <c r="W2664">
        <v>4658.0200000000004</v>
      </c>
      <c r="X2664">
        <v>5528.02</v>
      </c>
      <c r="Y2664">
        <v>0</v>
      </c>
      <c r="Z2664">
        <v>0</v>
      </c>
      <c r="AA2664">
        <v>79039.05</v>
      </c>
      <c r="AB2664">
        <v>2917</v>
      </c>
      <c r="AC2664">
        <v>71661.86</v>
      </c>
      <c r="AD2664">
        <v>5</v>
      </c>
      <c r="AE2664">
        <v>13</v>
      </c>
      <c r="AF2664">
        <v>111</v>
      </c>
      <c r="AG2664">
        <v>45</v>
      </c>
      <c r="AH2664">
        <v>3</v>
      </c>
      <c r="AI2664">
        <v>25</v>
      </c>
      <c r="AJ2664">
        <v>0</v>
      </c>
      <c r="AK2664">
        <v>0</v>
      </c>
      <c r="AL2664">
        <v>0</v>
      </c>
      <c r="AM2664">
        <v>0</v>
      </c>
      <c r="AN2664">
        <v>0</v>
      </c>
      <c r="AO2664">
        <v>120</v>
      </c>
      <c r="AP2664">
        <v>503</v>
      </c>
      <c r="AQ2664">
        <v>116</v>
      </c>
      <c r="AR2664">
        <v>0</v>
      </c>
      <c r="AS2664">
        <v>23</v>
      </c>
      <c r="AT2664">
        <v>32</v>
      </c>
      <c r="AU2664">
        <v>5</v>
      </c>
      <c r="AV2664">
        <v>2</v>
      </c>
      <c r="AW2664">
        <v>4</v>
      </c>
      <c r="AX2664">
        <v>0</v>
      </c>
      <c r="AY2664">
        <v>100</v>
      </c>
      <c r="AZ2664">
        <v>133</v>
      </c>
      <c r="BA2664">
        <v>39</v>
      </c>
      <c r="BB2664">
        <v>13</v>
      </c>
      <c r="BC2664">
        <v>9</v>
      </c>
      <c r="BD2664">
        <v>4</v>
      </c>
      <c r="BE2664">
        <v>0</v>
      </c>
      <c r="BF2664">
        <v>181</v>
      </c>
      <c r="BG2664">
        <v>8300</v>
      </c>
      <c r="BH2664">
        <v>4</v>
      </c>
      <c r="BI2664">
        <v>68</v>
      </c>
      <c r="BJ2664" s="2">
        <v>46132</v>
      </c>
      <c r="BK2664">
        <v>0</v>
      </c>
      <c r="BL2664" s="3" t="str">
        <f>VLOOKUP(O2664,DropDownList!$H$1:$I$7,2,FALSE)</f>
        <v>2024/25</v>
      </c>
      <c r="BM2664" s="3" t="str">
        <f t="shared" si="41"/>
        <v>SC COURT</v>
      </c>
    </row>
    <row r="2665" spans="1:65" x14ac:dyDescent="0.2">
      <c r="A2665">
        <v>2026</v>
      </c>
      <c r="B2665">
        <v>4</v>
      </c>
      <c r="C2665" t="s">
        <v>231</v>
      </c>
      <c r="D2665" t="s">
        <v>251</v>
      </c>
      <c r="E2665" t="s">
        <v>51</v>
      </c>
      <c r="F2665">
        <v>9872</v>
      </c>
      <c r="G2665" t="s">
        <v>158</v>
      </c>
      <c r="H2665" t="s">
        <v>233</v>
      </c>
      <c r="I2665" t="s">
        <v>234</v>
      </c>
      <c r="J2665" s="1">
        <v>46113</v>
      </c>
      <c r="K2665" t="s">
        <v>440</v>
      </c>
      <c r="L2665">
        <v>1</v>
      </c>
      <c r="M2665" t="s">
        <v>441</v>
      </c>
      <c r="N2665" t="s">
        <v>442</v>
      </c>
      <c r="O2665" t="s">
        <v>149</v>
      </c>
      <c r="P2665" t="s">
        <v>160</v>
      </c>
      <c r="Q2665">
        <v>17575.95</v>
      </c>
      <c r="R2665">
        <v>108</v>
      </c>
      <c r="S2665">
        <v>57929.97</v>
      </c>
      <c r="T2665">
        <v>700</v>
      </c>
      <c r="U2665">
        <v>54</v>
      </c>
      <c r="V2665">
        <v>25</v>
      </c>
      <c r="W2665">
        <v>4283</v>
      </c>
      <c r="X2665">
        <v>9357</v>
      </c>
      <c r="Y2665">
        <v>0</v>
      </c>
      <c r="Z2665">
        <v>0</v>
      </c>
      <c r="AA2665">
        <v>39654.019999999997</v>
      </c>
      <c r="AB2665">
        <v>5193.0200000000004</v>
      </c>
      <c r="AC2665">
        <v>32366</v>
      </c>
      <c r="AD2665">
        <v>7</v>
      </c>
      <c r="AE2665">
        <v>18</v>
      </c>
      <c r="AF2665">
        <v>51</v>
      </c>
      <c r="AG2665">
        <v>34</v>
      </c>
      <c r="AH2665">
        <v>2</v>
      </c>
      <c r="AI2665">
        <v>20</v>
      </c>
      <c r="AJ2665">
        <v>0</v>
      </c>
      <c r="AK2665">
        <v>0</v>
      </c>
      <c r="AL2665">
        <v>0</v>
      </c>
      <c r="AM2665">
        <v>0</v>
      </c>
      <c r="AN2665">
        <v>0</v>
      </c>
      <c r="AO2665">
        <v>69</v>
      </c>
      <c r="AP2665">
        <v>161</v>
      </c>
      <c r="AQ2665">
        <v>66</v>
      </c>
      <c r="AR2665">
        <v>0</v>
      </c>
      <c r="AS2665">
        <v>5</v>
      </c>
      <c r="AT2665">
        <v>8</v>
      </c>
      <c r="AU2665">
        <v>0</v>
      </c>
      <c r="AV2665">
        <v>0</v>
      </c>
      <c r="AW2665">
        <v>2</v>
      </c>
      <c r="AX2665">
        <v>0</v>
      </c>
      <c r="AY2665">
        <v>20</v>
      </c>
      <c r="AZ2665">
        <v>34</v>
      </c>
      <c r="BA2665">
        <v>7</v>
      </c>
      <c r="BB2665">
        <v>2</v>
      </c>
      <c r="BC2665">
        <v>1</v>
      </c>
      <c r="BD2665">
        <v>3</v>
      </c>
      <c r="BE2665">
        <v>0</v>
      </c>
      <c r="BF2665">
        <v>105</v>
      </c>
      <c r="BG2665">
        <v>7494.97</v>
      </c>
      <c r="BH2665">
        <v>1</v>
      </c>
      <c r="BI2665">
        <v>54</v>
      </c>
      <c r="BJ2665" s="2">
        <v>46132</v>
      </c>
      <c r="BK2665">
        <v>0</v>
      </c>
      <c r="BL2665" s="3" t="str">
        <f>VLOOKUP(O2665,DropDownList!$H$1:$I$7,2,FALSE)</f>
        <v>2025/26</v>
      </c>
      <c r="BM2665" s="3" t="str">
        <f t="shared" si="41"/>
        <v>SC COURT</v>
      </c>
    </row>
    <row r="2666" spans="1:65" x14ac:dyDescent="0.2">
      <c r="A2666">
        <v>2026</v>
      </c>
      <c r="B2666">
        <v>4</v>
      </c>
      <c r="C2666" t="s">
        <v>231</v>
      </c>
      <c r="D2666" t="s">
        <v>251</v>
      </c>
      <c r="E2666" t="s">
        <v>51</v>
      </c>
      <c r="F2666">
        <v>9872</v>
      </c>
      <c r="G2666" t="s">
        <v>158</v>
      </c>
      <c r="H2666" t="s">
        <v>233</v>
      </c>
      <c r="I2666" t="s">
        <v>234</v>
      </c>
      <c r="J2666" s="1">
        <v>46113</v>
      </c>
      <c r="K2666" t="s">
        <v>440</v>
      </c>
      <c r="L2666">
        <v>1</v>
      </c>
      <c r="M2666" t="s">
        <v>441</v>
      </c>
      <c r="N2666" t="s">
        <v>442</v>
      </c>
      <c r="O2666" t="s">
        <v>156</v>
      </c>
      <c r="P2666" t="s">
        <v>160</v>
      </c>
      <c r="Q2666">
        <v>15545.04</v>
      </c>
      <c r="R2666">
        <v>217</v>
      </c>
      <c r="S2666">
        <v>125391.19</v>
      </c>
      <c r="T2666">
        <v>4712.2299999999996</v>
      </c>
      <c r="U2666">
        <v>38</v>
      </c>
      <c r="V2666">
        <v>10</v>
      </c>
      <c r="W2666">
        <v>8864.33</v>
      </c>
      <c r="X2666">
        <v>9057.7900000000009</v>
      </c>
      <c r="Y2666">
        <v>0</v>
      </c>
      <c r="Z2666">
        <v>0</v>
      </c>
      <c r="AA2666">
        <v>105133.92</v>
      </c>
      <c r="AB2666">
        <v>18003.86</v>
      </c>
      <c r="AC2666">
        <v>81403.61</v>
      </c>
      <c r="AD2666">
        <v>5</v>
      </c>
      <c r="AE2666">
        <v>5</v>
      </c>
      <c r="AF2666">
        <v>164</v>
      </c>
      <c r="AG2666">
        <v>23</v>
      </c>
      <c r="AH2666">
        <v>4</v>
      </c>
      <c r="AI2666">
        <v>15</v>
      </c>
      <c r="AJ2666">
        <v>0</v>
      </c>
      <c r="AK2666">
        <v>0</v>
      </c>
      <c r="AL2666">
        <v>0</v>
      </c>
      <c r="AM2666">
        <v>0</v>
      </c>
      <c r="AN2666">
        <v>0</v>
      </c>
      <c r="AO2666">
        <v>119</v>
      </c>
      <c r="AP2666">
        <v>516</v>
      </c>
      <c r="AQ2666">
        <v>117</v>
      </c>
      <c r="AR2666">
        <v>0</v>
      </c>
      <c r="AS2666">
        <v>29</v>
      </c>
      <c r="AT2666">
        <v>34</v>
      </c>
      <c r="AU2666">
        <v>5</v>
      </c>
      <c r="AV2666">
        <v>1</v>
      </c>
      <c r="AW2666">
        <v>3</v>
      </c>
      <c r="AX2666">
        <v>0</v>
      </c>
      <c r="AY2666">
        <v>98</v>
      </c>
      <c r="AZ2666">
        <v>135</v>
      </c>
      <c r="BA2666">
        <v>53</v>
      </c>
      <c r="BB2666">
        <v>11</v>
      </c>
      <c r="BC2666">
        <v>5</v>
      </c>
      <c r="BD2666">
        <v>4</v>
      </c>
      <c r="BE2666">
        <v>1</v>
      </c>
      <c r="BF2666">
        <v>209</v>
      </c>
      <c r="BG2666">
        <v>7225</v>
      </c>
      <c r="BH2666">
        <v>11</v>
      </c>
      <c r="BI2666">
        <v>35</v>
      </c>
      <c r="BJ2666" s="2">
        <v>46132</v>
      </c>
      <c r="BK2666">
        <v>0</v>
      </c>
      <c r="BL2666" s="3" t="str">
        <f>VLOOKUP(O2666,DropDownList!$H$1:$I$7,2,FALSE)</f>
        <v>2023/24</v>
      </c>
      <c r="BM2666" s="3" t="str">
        <f t="shared" si="41"/>
        <v>SC COURT</v>
      </c>
    </row>
    <row r="2667" spans="1:65" x14ac:dyDescent="0.2">
      <c r="A2667">
        <v>2026</v>
      </c>
      <c r="B2667">
        <v>4</v>
      </c>
      <c r="C2667" t="s">
        <v>231</v>
      </c>
      <c r="D2667" t="s">
        <v>251</v>
      </c>
      <c r="E2667" t="s">
        <v>51</v>
      </c>
      <c r="F2667">
        <v>9872</v>
      </c>
      <c r="G2667" t="s">
        <v>158</v>
      </c>
      <c r="H2667" t="s">
        <v>233</v>
      </c>
      <c r="I2667" t="s">
        <v>234</v>
      </c>
      <c r="J2667" s="1">
        <v>46113</v>
      </c>
      <c r="K2667" t="s">
        <v>440</v>
      </c>
      <c r="L2667">
        <v>1</v>
      </c>
      <c r="M2667" t="s">
        <v>441</v>
      </c>
      <c r="N2667" t="s">
        <v>442</v>
      </c>
      <c r="O2667" t="s">
        <v>147</v>
      </c>
      <c r="P2667" t="s">
        <v>161</v>
      </c>
      <c r="Q2667">
        <v>454.15</v>
      </c>
      <c r="R2667">
        <v>184</v>
      </c>
      <c r="S2667">
        <v>11030</v>
      </c>
      <c r="T2667">
        <v>115.66</v>
      </c>
      <c r="U2667">
        <v>68</v>
      </c>
      <c r="V2667">
        <v>5</v>
      </c>
      <c r="W2667">
        <v>80</v>
      </c>
      <c r="X2667">
        <v>80</v>
      </c>
      <c r="Y2667">
        <v>0</v>
      </c>
      <c r="Z2667">
        <v>0</v>
      </c>
      <c r="AA2667">
        <v>10460.19</v>
      </c>
      <c r="AB2667">
        <v>0</v>
      </c>
      <c r="AC2667">
        <v>0</v>
      </c>
      <c r="AD2667">
        <v>5</v>
      </c>
      <c r="AE2667">
        <v>0</v>
      </c>
      <c r="AF2667">
        <v>152</v>
      </c>
      <c r="AG2667">
        <v>3</v>
      </c>
      <c r="AH2667">
        <v>3</v>
      </c>
      <c r="AI2667">
        <v>24</v>
      </c>
      <c r="AJ2667">
        <v>0</v>
      </c>
      <c r="AK2667">
        <v>0</v>
      </c>
      <c r="AL2667">
        <v>0</v>
      </c>
      <c r="AM2667">
        <v>0</v>
      </c>
      <c r="AN2667">
        <v>0</v>
      </c>
      <c r="AO2667">
        <v>117</v>
      </c>
      <c r="AP2667">
        <v>489</v>
      </c>
      <c r="AQ2667">
        <v>114</v>
      </c>
      <c r="AR2667">
        <v>0</v>
      </c>
      <c r="AS2667">
        <v>23</v>
      </c>
      <c r="AT2667">
        <v>29</v>
      </c>
      <c r="AU2667">
        <v>5</v>
      </c>
      <c r="AV2667">
        <v>2</v>
      </c>
      <c r="AW2667">
        <v>4</v>
      </c>
      <c r="AX2667">
        <v>0</v>
      </c>
      <c r="AY2667">
        <v>99</v>
      </c>
      <c r="AZ2667">
        <v>131</v>
      </c>
      <c r="BA2667">
        <v>35</v>
      </c>
      <c r="BB2667">
        <v>13</v>
      </c>
      <c r="BC2667">
        <v>9</v>
      </c>
      <c r="BD2667">
        <v>4</v>
      </c>
      <c r="BE2667">
        <v>0</v>
      </c>
      <c r="BF2667">
        <v>176</v>
      </c>
      <c r="BG2667">
        <v>440</v>
      </c>
      <c r="BH2667">
        <v>2</v>
      </c>
      <c r="BI2667">
        <v>66</v>
      </c>
      <c r="BJ2667" s="2">
        <v>46132</v>
      </c>
      <c r="BK2667">
        <v>0</v>
      </c>
      <c r="BL2667" s="3" t="str">
        <f>VLOOKUP(O2667,DropDownList!$H$1:$I$7,2,FALSE)</f>
        <v>2024/25</v>
      </c>
      <c r="BM2667" s="3" t="str">
        <f t="shared" si="41"/>
        <v>VSUR</v>
      </c>
    </row>
    <row r="2668" spans="1:65" x14ac:dyDescent="0.2">
      <c r="A2668">
        <v>2026</v>
      </c>
      <c r="B2668">
        <v>4</v>
      </c>
      <c r="C2668" t="s">
        <v>231</v>
      </c>
      <c r="D2668" t="s">
        <v>251</v>
      </c>
      <c r="E2668" t="s">
        <v>51</v>
      </c>
      <c r="F2668">
        <v>9872</v>
      </c>
      <c r="G2668" t="s">
        <v>158</v>
      </c>
      <c r="H2668" t="s">
        <v>233</v>
      </c>
      <c r="I2668" t="s">
        <v>234</v>
      </c>
      <c r="J2668" s="1">
        <v>46113</v>
      </c>
      <c r="K2668" t="s">
        <v>440</v>
      </c>
      <c r="L2668">
        <v>1</v>
      </c>
      <c r="M2668" t="s">
        <v>441</v>
      </c>
      <c r="N2668" t="s">
        <v>442</v>
      </c>
      <c r="O2668" t="s">
        <v>155</v>
      </c>
      <c r="P2668" t="s">
        <v>160</v>
      </c>
      <c r="Q2668">
        <v>17111.669999999998</v>
      </c>
      <c r="R2668">
        <v>223</v>
      </c>
      <c r="S2668">
        <v>120004.96</v>
      </c>
      <c r="T2668">
        <v>3530.67</v>
      </c>
      <c r="U2668">
        <v>46</v>
      </c>
      <c r="V2668">
        <v>11</v>
      </c>
      <c r="W2668">
        <v>3809.29</v>
      </c>
      <c r="X2668">
        <v>3809.29</v>
      </c>
      <c r="Y2668">
        <v>0</v>
      </c>
      <c r="Z2668">
        <v>0</v>
      </c>
      <c r="AA2668">
        <v>99362.62</v>
      </c>
      <c r="AB2668">
        <v>4195.38</v>
      </c>
      <c r="AC2668">
        <v>89847.24</v>
      </c>
      <c r="AD2668">
        <v>5</v>
      </c>
      <c r="AE2668">
        <v>6</v>
      </c>
      <c r="AF2668">
        <v>166</v>
      </c>
      <c r="AG2668">
        <v>30</v>
      </c>
      <c r="AH2668">
        <v>6</v>
      </c>
      <c r="AI2668">
        <v>16</v>
      </c>
      <c r="AJ2668">
        <v>0</v>
      </c>
      <c r="AK2668">
        <v>0</v>
      </c>
      <c r="AL2668">
        <v>0</v>
      </c>
      <c r="AM2668">
        <v>0</v>
      </c>
      <c r="AN2668">
        <v>0</v>
      </c>
      <c r="AO2668">
        <v>153</v>
      </c>
      <c r="AP2668">
        <v>873</v>
      </c>
      <c r="AQ2668">
        <v>151</v>
      </c>
      <c r="AR2668">
        <v>0</v>
      </c>
      <c r="AS2668">
        <v>56</v>
      </c>
      <c r="AT2668">
        <v>57</v>
      </c>
      <c r="AU2668">
        <v>12</v>
      </c>
      <c r="AV2668">
        <v>7</v>
      </c>
      <c r="AW2668">
        <v>10</v>
      </c>
      <c r="AX2668">
        <v>0</v>
      </c>
      <c r="AY2668">
        <v>175</v>
      </c>
      <c r="AZ2668">
        <v>225</v>
      </c>
      <c r="BA2668">
        <v>99</v>
      </c>
      <c r="BB2668">
        <v>17</v>
      </c>
      <c r="BC2668">
        <v>10</v>
      </c>
      <c r="BD2668">
        <v>3</v>
      </c>
      <c r="BE2668">
        <v>0</v>
      </c>
      <c r="BF2668">
        <v>210</v>
      </c>
      <c r="BG2668">
        <v>6509.13</v>
      </c>
      <c r="BH2668">
        <v>5</v>
      </c>
      <c r="BI2668">
        <v>45</v>
      </c>
      <c r="BJ2668" s="2">
        <v>46132</v>
      </c>
      <c r="BK2668">
        <v>0</v>
      </c>
      <c r="BL2668" s="3" t="str">
        <f>VLOOKUP(O2668,DropDownList!$H$1:$I$7,2,FALSE)</f>
        <v>2022/23</v>
      </c>
      <c r="BM2668" s="3" t="str">
        <f t="shared" si="41"/>
        <v>SC COURT</v>
      </c>
    </row>
    <row r="2669" spans="1:65" x14ac:dyDescent="0.2">
      <c r="A2669">
        <v>2026</v>
      </c>
      <c r="B2669">
        <v>4</v>
      </c>
      <c r="C2669" t="s">
        <v>231</v>
      </c>
      <c r="D2669" t="s">
        <v>251</v>
      </c>
      <c r="E2669" t="s">
        <v>51</v>
      </c>
      <c r="F2669">
        <v>9872</v>
      </c>
      <c r="G2669" t="s">
        <v>158</v>
      </c>
      <c r="H2669" t="s">
        <v>233</v>
      </c>
      <c r="I2669" t="s">
        <v>234</v>
      </c>
      <c r="J2669" s="1">
        <v>46113</v>
      </c>
      <c r="K2669" t="s">
        <v>440</v>
      </c>
      <c r="L2669">
        <v>1</v>
      </c>
      <c r="M2669" t="s">
        <v>441</v>
      </c>
      <c r="N2669" t="s">
        <v>442</v>
      </c>
      <c r="O2669" t="s">
        <v>147</v>
      </c>
      <c r="P2669" t="s">
        <v>159</v>
      </c>
      <c r="Q2669">
        <v>0</v>
      </c>
      <c r="R2669">
        <v>2</v>
      </c>
      <c r="S2669">
        <v>11814.89</v>
      </c>
      <c r="T2669">
        <v>61.39</v>
      </c>
      <c r="U2669">
        <v>0</v>
      </c>
      <c r="V2669">
        <v>0</v>
      </c>
      <c r="W2669">
        <v>0</v>
      </c>
      <c r="X2669">
        <v>0</v>
      </c>
      <c r="Y2669">
        <v>0</v>
      </c>
      <c r="Z2669">
        <v>0</v>
      </c>
      <c r="AA2669">
        <v>11753.5</v>
      </c>
      <c r="AB2669">
        <v>0</v>
      </c>
      <c r="AC2669">
        <v>0</v>
      </c>
      <c r="AD2669">
        <v>0</v>
      </c>
      <c r="AE2669">
        <v>0</v>
      </c>
      <c r="AF2669">
        <v>1</v>
      </c>
      <c r="AG2669">
        <v>0</v>
      </c>
      <c r="AH2669">
        <v>0</v>
      </c>
      <c r="AI2669">
        <v>0</v>
      </c>
      <c r="AJ2669">
        <v>0</v>
      </c>
      <c r="AK2669">
        <v>0</v>
      </c>
      <c r="AL2669">
        <v>0</v>
      </c>
      <c r="AM2669">
        <v>0</v>
      </c>
      <c r="AN2669">
        <v>0</v>
      </c>
      <c r="AO2669">
        <v>1</v>
      </c>
      <c r="AP2669">
        <v>1</v>
      </c>
      <c r="AQ2669">
        <v>1</v>
      </c>
      <c r="AR2669">
        <v>0</v>
      </c>
      <c r="AS2669">
        <v>0</v>
      </c>
      <c r="AT2669">
        <v>0</v>
      </c>
      <c r="AU2669">
        <v>0</v>
      </c>
      <c r="AV2669">
        <v>0</v>
      </c>
      <c r="AW2669">
        <v>0</v>
      </c>
      <c r="AX2669">
        <v>0</v>
      </c>
      <c r="AY2669">
        <v>0</v>
      </c>
      <c r="AZ2669">
        <v>0</v>
      </c>
      <c r="BA2669">
        <v>0</v>
      </c>
      <c r="BB2669">
        <v>0</v>
      </c>
      <c r="BC2669">
        <v>0</v>
      </c>
      <c r="BD2669">
        <v>0</v>
      </c>
      <c r="BE2669">
        <v>0</v>
      </c>
      <c r="BF2669">
        <v>0</v>
      </c>
      <c r="BG2669">
        <v>0</v>
      </c>
      <c r="BH2669">
        <v>1</v>
      </c>
      <c r="BI2669">
        <v>0</v>
      </c>
      <c r="BJ2669" s="2">
        <v>46132</v>
      </c>
      <c r="BK2669">
        <v>0</v>
      </c>
      <c r="BL2669" s="3" t="str">
        <f>VLOOKUP(O2669,DropDownList!$H$1:$I$7,2,FALSE)</f>
        <v>2024/25</v>
      </c>
      <c r="BM2669" s="3" t="str">
        <f t="shared" si="41"/>
        <v>CONF</v>
      </c>
    </row>
    <row r="2670" spans="1:65" x14ac:dyDescent="0.2">
      <c r="A2670">
        <v>2026</v>
      </c>
      <c r="B2670">
        <v>1</v>
      </c>
      <c r="C2670" t="s">
        <v>139</v>
      </c>
      <c r="D2670" t="s">
        <v>140</v>
      </c>
      <c r="E2670" t="s">
        <v>8</v>
      </c>
      <c r="F2670">
        <v>9295</v>
      </c>
      <c r="G2670" t="s">
        <v>141</v>
      </c>
      <c r="H2670" t="s">
        <v>139</v>
      </c>
      <c r="I2670" t="s">
        <v>142</v>
      </c>
      <c r="J2670" s="1">
        <v>46023</v>
      </c>
      <c r="K2670" t="s">
        <v>438</v>
      </c>
      <c r="L2670">
        <v>4</v>
      </c>
      <c r="M2670" t="s">
        <v>439</v>
      </c>
      <c r="N2670" t="s">
        <v>145</v>
      </c>
      <c r="O2670" t="s">
        <v>147</v>
      </c>
      <c r="P2670" t="s">
        <v>146</v>
      </c>
      <c r="Q2670">
        <v>5726.58</v>
      </c>
      <c r="R2670">
        <v>2086</v>
      </c>
      <c r="S2670">
        <v>33440</v>
      </c>
      <c r="T2670">
        <v>400</v>
      </c>
      <c r="U2670">
        <v>771</v>
      </c>
      <c r="V2670">
        <v>180</v>
      </c>
      <c r="W2670">
        <v>3000.82</v>
      </c>
      <c r="X2670">
        <v>3000.82</v>
      </c>
      <c r="Y2670">
        <v>0</v>
      </c>
      <c r="Z2670">
        <v>0</v>
      </c>
      <c r="AA2670">
        <v>27313.42</v>
      </c>
      <c r="AB2670">
        <v>0</v>
      </c>
      <c r="AC2670">
        <v>0</v>
      </c>
      <c r="AD2670">
        <v>175</v>
      </c>
      <c r="AE2670">
        <v>5</v>
      </c>
      <c r="AF2670">
        <v>1718</v>
      </c>
      <c r="AG2670">
        <v>9</v>
      </c>
      <c r="AH2670">
        <v>22</v>
      </c>
      <c r="AI2670">
        <v>337</v>
      </c>
      <c r="AJ2670">
        <v>0</v>
      </c>
      <c r="AK2670">
        <v>0</v>
      </c>
      <c r="AL2670">
        <v>0</v>
      </c>
      <c r="AM2670">
        <v>0</v>
      </c>
      <c r="AN2670">
        <v>0</v>
      </c>
      <c r="AO2670">
        <v>1343</v>
      </c>
      <c r="AP2670">
        <v>4374</v>
      </c>
      <c r="AQ2670">
        <v>1450</v>
      </c>
      <c r="AR2670">
        <v>0</v>
      </c>
      <c r="AS2670">
        <v>555</v>
      </c>
      <c r="AT2670">
        <v>371</v>
      </c>
      <c r="AU2670">
        <v>73</v>
      </c>
      <c r="AV2670">
        <v>29</v>
      </c>
      <c r="AW2670">
        <v>7</v>
      </c>
      <c r="AX2670">
        <v>0</v>
      </c>
      <c r="AY2670">
        <v>438</v>
      </c>
      <c r="AZ2670">
        <v>764</v>
      </c>
      <c r="BA2670">
        <v>341</v>
      </c>
      <c r="BB2670">
        <v>53</v>
      </c>
      <c r="BC2670">
        <v>19</v>
      </c>
      <c r="BD2670">
        <v>13</v>
      </c>
      <c r="BE2670">
        <v>1</v>
      </c>
      <c r="BF2670">
        <v>2076</v>
      </c>
      <c r="BG2670">
        <v>5620</v>
      </c>
      <c r="BH2670">
        <v>0</v>
      </c>
      <c r="BI2670">
        <v>768</v>
      </c>
      <c r="BJ2670" s="2">
        <v>46036</v>
      </c>
      <c r="BK2670">
        <v>1</v>
      </c>
      <c r="BL2670" s="3" t="str">
        <f>VLOOKUP(O2670,DropDownList!$H$1:$I$7,2,FALSE)</f>
        <v>2024/25</v>
      </c>
      <c r="BM2670" s="3" t="str">
        <f t="shared" si="41"/>
        <v>VSUR</v>
      </c>
    </row>
    <row r="2671" spans="1:65" x14ac:dyDescent="0.2">
      <c r="A2671">
        <v>2026</v>
      </c>
      <c r="B2671">
        <v>1</v>
      </c>
      <c r="C2671" t="s">
        <v>139</v>
      </c>
      <c r="D2671" t="s">
        <v>140</v>
      </c>
      <c r="E2671" t="s">
        <v>8</v>
      </c>
      <c r="F2671">
        <v>9295</v>
      </c>
      <c r="G2671" t="s">
        <v>141</v>
      </c>
      <c r="H2671" t="s">
        <v>139</v>
      </c>
      <c r="I2671" t="s">
        <v>142</v>
      </c>
      <c r="J2671" s="1">
        <v>46023</v>
      </c>
      <c r="K2671" t="s">
        <v>438</v>
      </c>
      <c r="L2671">
        <v>4</v>
      </c>
      <c r="M2671" t="s">
        <v>439</v>
      </c>
      <c r="N2671" t="s">
        <v>145</v>
      </c>
      <c r="O2671" t="s">
        <v>149</v>
      </c>
      <c r="P2671" t="s">
        <v>146</v>
      </c>
      <c r="Q2671">
        <v>3789.15</v>
      </c>
      <c r="R2671">
        <v>903</v>
      </c>
      <c r="S2671">
        <v>14530</v>
      </c>
      <c r="T2671">
        <v>50</v>
      </c>
      <c r="U2671">
        <v>498</v>
      </c>
      <c r="V2671">
        <v>179</v>
      </c>
      <c r="W2671">
        <v>2915</v>
      </c>
      <c r="X2671">
        <v>2915</v>
      </c>
      <c r="Y2671">
        <v>0</v>
      </c>
      <c r="Z2671">
        <v>0</v>
      </c>
      <c r="AA2671">
        <v>10690.85</v>
      </c>
      <c r="AB2671">
        <v>0</v>
      </c>
      <c r="AC2671">
        <v>0</v>
      </c>
      <c r="AD2671">
        <v>178</v>
      </c>
      <c r="AE2671">
        <v>1</v>
      </c>
      <c r="AF2671">
        <v>669</v>
      </c>
      <c r="AG2671">
        <v>2</v>
      </c>
      <c r="AH2671">
        <v>3</v>
      </c>
      <c r="AI2671">
        <v>229</v>
      </c>
      <c r="AJ2671">
        <v>0</v>
      </c>
      <c r="AK2671">
        <v>0</v>
      </c>
      <c r="AL2671">
        <v>0</v>
      </c>
      <c r="AM2671">
        <v>0</v>
      </c>
      <c r="AN2671">
        <v>0</v>
      </c>
      <c r="AO2671">
        <v>558</v>
      </c>
      <c r="AP2671">
        <v>1050</v>
      </c>
      <c r="AQ2671">
        <v>564</v>
      </c>
      <c r="AR2671">
        <v>0</v>
      </c>
      <c r="AS2671">
        <v>126</v>
      </c>
      <c r="AT2671">
        <v>50</v>
      </c>
      <c r="AU2671">
        <v>4</v>
      </c>
      <c r="AV2671">
        <v>0</v>
      </c>
      <c r="AW2671">
        <v>2</v>
      </c>
      <c r="AX2671">
        <v>0</v>
      </c>
      <c r="AY2671">
        <v>74</v>
      </c>
      <c r="AZ2671">
        <v>103</v>
      </c>
      <c r="BA2671">
        <v>19</v>
      </c>
      <c r="BB2671">
        <v>6</v>
      </c>
      <c r="BC2671">
        <v>1</v>
      </c>
      <c r="BD2671">
        <v>2</v>
      </c>
      <c r="BE2671">
        <v>0</v>
      </c>
      <c r="BF2671">
        <v>901</v>
      </c>
      <c r="BG2671">
        <v>3770</v>
      </c>
      <c r="BH2671">
        <v>0</v>
      </c>
      <c r="BI2671">
        <v>492</v>
      </c>
      <c r="BJ2671" s="2">
        <v>46036</v>
      </c>
      <c r="BK2671">
        <v>0</v>
      </c>
      <c r="BL2671" s="3" t="str">
        <f>VLOOKUP(O2671,DropDownList!$H$1:$I$7,2,FALSE)</f>
        <v>2025/26</v>
      </c>
      <c r="BM2671" s="3" t="str">
        <f t="shared" si="41"/>
        <v>VSUR</v>
      </c>
    </row>
    <row r="2672" spans="1:65" x14ac:dyDescent="0.2">
      <c r="A2672">
        <v>2026</v>
      </c>
      <c r="B2672">
        <v>1</v>
      </c>
      <c r="C2672" t="s">
        <v>139</v>
      </c>
      <c r="D2672" t="s">
        <v>140</v>
      </c>
      <c r="E2672" t="s">
        <v>8</v>
      </c>
      <c r="F2672">
        <v>9295</v>
      </c>
      <c r="G2672" t="s">
        <v>141</v>
      </c>
      <c r="H2672" t="s">
        <v>139</v>
      </c>
      <c r="I2672" t="s">
        <v>142</v>
      </c>
      <c r="J2672" s="1">
        <v>46023</v>
      </c>
      <c r="K2672" t="s">
        <v>438</v>
      </c>
      <c r="L2672">
        <v>4</v>
      </c>
      <c r="M2672" t="s">
        <v>439</v>
      </c>
      <c r="N2672" t="s">
        <v>145</v>
      </c>
      <c r="O2672" t="s">
        <v>149</v>
      </c>
      <c r="P2672" t="s">
        <v>150</v>
      </c>
      <c r="Q2672">
        <v>119855.41</v>
      </c>
      <c r="R2672">
        <v>1177</v>
      </c>
      <c r="S2672">
        <v>185631.51</v>
      </c>
      <c r="T2672">
        <v>15195.69</v>
      </c>
      <c r="U2672">
        <v>790</v>
      </c>
      <c r="V2672">
        <v>668</v>
      </c>
      <c r="W2672">
        <v>88099.08</v>
      </c>
      <c r="X2672">
        <v>102429.38</v>
      </c>
      <c r="Y2672">
        <v>1076</v>
      </c>
      <c r="Z2672">
        <v>170435.82</v>
      </c>
      <c r="AA2672">
        <v>50580.41</v>
      </c>
      <c r="AB2672">
        <v>8914.74</v>
      </c>
      <c r="AC2672">
        <v>41665.67</v>
      </c>
      <c r="AD2672">
        <v>579</v>
      </c>
      <c r="AE2672">
        <v>89</v>
      </c>
      <c r="AF2672">
        <v>286</v>
      </c>
      <c r="AG2672">
        <v>113</v>
      </c>
      <c r="AH2672">
        <v>101</v>
      </c>
      <c r="AI2672">
        <v>677</v>
      </c>
      <c r="AJ2672">
        <v>165</v>
      </c>
      <c r="AK2672">
        <v>78</v>
      </c>
      <c r="AL2672">
        <v>17</v>
      </c>
      <c r="AM2672">
        <v>51</v>
      </c>
      <c r="AN2672">
        <v>11</v>
      </c>
      <c r="AO2672">
        <v>843</v>
      </c>
      <c r="AP2672">
        <v>1387</v>
      </c>
      <c r="AQ2672">
        <v>845</v>
      </c>
      <c r="AR2672">
        <v>2</v>
      </c>
      <c r="AS2672">
        <v>72</v>
      </c>
      <c r="AT2672">
        <v>62</v>
      </c>
      <c r="AU2672">
        <v>5</v>
      </c>
      <c r="AV2672">
        <v>0</v>
      </c>
      <c r="AW2672">
        <v>0</v>
      </c>
      <c r="AX2672">
        <v>0</v>
      </c>
      <c r="AY2672">
        <v>116</v>
      </c>
      <c r="AZ2672">
        <v>150</v>
      </c>
      <c r="BA2672">
        <v>33</v>
      </c>
      <c r="BB2672">
        <v>7</v>
      </c>
      <c r="BC2672">
        <v>1</v>
      </c>
      <c r="BD2672">
        <v>0</v>
      </c>
      <c r="BE2672">
        <v>0</v>
      </c>
      <c r="BF2672">
        <v>880</v>
      </c>
      <c r="BG2672">
        <v>106976.44</v>
      </c>
      <c r="BH2672">
        <v>0</v>
      </c>
      <c r="BI2672">
        <v>782</v>
      </c>
      <c r="BJ2672" s="2">
        <v>46036</v>
      </c>
      <c r="BK2672">
        <v>0</v>
      </c>
      <c r="BL2672" s="3" t="str">
        <f>VLOOKUP(O2672,DropDownList!$H$1:$I$7,2,FALSE)</f>
        <v>2025/26</v>
      </c>
      <c r="BM2672" s="3" t="str">
        <f t="shared" si="41"/>
        <v>FISCAL FINES</v>
      </c>
    </row>
    <row r="2673" spans="1:65" x14ac:dyDescent="0.2">
      <c r="A2673">
        <v>2026</v>
      </c>
      <c r="B2673">
        <v>1</v>
      </c>
      <c r="C2673" t="s">
        <v>139</v>
      </c>
      <c r="D2673" t="s">
        <v>140</v>
      </c>
      <c r="E2673" t="s">
        <v>8</v>
      </c>
      <c r="F2673">
        <v>9295</v>
      </c>
      <c r="G2673" t="s">
        <v>141</v>
      </c>
      <c r="H2673" t="s">
        <v>139</v>
      </c>
      <c r="I2673" t="s">
        <v>142</v>
      </c>
      <c r="J2673" s="1">
        <v>46023</v>
      </c>
      <c r="K2673" t="s">
        <v>438</v>
      </c>
      <c r="L2673">
        <v>4</v>
      </c>
      <c r="M2673" t="s">
        <v>439</v>
      </c>
      <c r="N2673" t="s">
        <v>145</v>
      </c>
      <c r="O2673" t="s">
        <v>147</v>
      </c>
      <c r="P2673" t="s">
        <v>153</v>
      </c>
      <c r="Q2673">
        <v>1710</v>
      </c>
      <c r="R2673">
        <v>29</v>
      </c>
      <c r="S2673">
        <v>2895</v>
      </c>
      <c r="T2673">
        <v>195</v>
      </c>
      <c r="U2673">
        <v>16</v>
      </c>
      <c r="V2673">
        <v>16</v>
      </c>
      <c r="W2673">
        <v>1710</v>
      </c>
      <c r="X2673">
        <v>1710</v>
      </c>
      <c r="Y2673">
        <v>0</v>
      </c>
      <c r="Z2673">
        <v>0</v>
      </c>
      <c r="AA2673">
        <v>990</v>
      </c>
      <c r="AB2673">
        <v>0</v>
      </c>
      <c r="AC2673">
        <v>990</v>
      </c>
      <c r="AD2673">
        <v>16</v>
      </c>
      <c r="AE2673">
        <v>0</v>
      </c>
      <c r="AF2673">
        <v>10</v>
      </c>
      <c r="AG2673">
        <v>0</v>
      </c>
      <c r="AH2673">
        <v>3</v>
      </c>
      <c r="AI2673">
        <v>16</v>
      </c>
      <c r="AJ2673">
        <v>0</v>
      </c>
      <c r="AK2673">
        <v>0</v>
      </c>
      <c r="AL2673">
        <v>0</v>
      </c>
      <c r="AM2673">
        <v>0</v>
      </c>
      <c r="AN2673">
        <v>0</v>
      </c>
      <c r="AO2673">
        <v>19</v>
      </c>
      <c r="AP2673">
        <v>26</v>
      </c>
      <c r="AQ2673">
        <v>20</v>
      </c>
      <c r="AR2673">
        <v>0</v>
      </c>
      <c r="AS2673">
        <v>1</v>
      </c>
      <c r="AT2673">
        <v>1</v>
      </c>
      <c r="AU2673">
        <v>0</v>
      </c>
      <c r="AV2673">
        <v>0</v>
      </c>
      <c r="AW2673">
        <v>0</v>
      </c>
      <c r="AX2673">
        <v>0</v>
      </c>
      <c r="AY2673">
        <v>0</v>
      </c>
      <c r="AZ2673">
        <v>2</v>
      </c>
      <c r="BA2673">
        <v>2</v>
      </c>
      <c r="BB2673">
        <v>0</v>
      </c>
      <c r="BC2673">
        <v>0</v>
      </c>
      <c r="BD2673">
        <v>0</v>
      </c>
      <c r="BE2673">
        <v>0</v>
      </c>
      <c r="BF2673">
        <v>19</v>
      </c>
      <c r="BG2673">
        <v>1710</v>
      </c>
      <c r="BH2673">
        <v>0</v>
      </c>
      <c r="BI2673">
        <v>16</v>
      </c>
      <c r="BJ2673" s="2">
        <v>46036</v>
      </c>
      <c r="BK2673">
        <v>0</v>
      </c>
      <c r="BL2673" s="3" t="str">
        <f>VLOOKUP(O2673,DropDownList!$H$1:$I$7,2,FALSE)</f>
        <v>2024/25</v>
      </c>
      <c r="BM2673" s="3" t="str">
        <f t="shared" si="41"/>
        <v>PREG</v>
      </c>
    </row>
    <row r="2674" spans="1:65" x14ac:dyDescent="0.2">
      <c r="A2674">
        <v>2026</v>
      </c>
      <c r="B2674">
        <v>1</v>
      </c>
      <c r="C2674" t="s">
        <v>139</v>
      </c>
      <c r="D2674" t="s">
        <v>140</v>
      </c>
      <c r="E2674" t="s">
        <v>8</v>
      </c>
      <c r="F2674">
        <v>9295</v>
      </c>
      <c r="G2674" t="s">
        <v>141</v>
      </c>
      <c r="H2674" t="s">
        <v>139</v>
      </c>
      <c r="I2674" t="s">
        <v>142</v>
      </c>
      <c r="J2674" s="1">
        <v>46023</v>
      </c>
      <c r="K2674" t="s">
        <v>438</v>
      </c>
      <c r="L2674">
        <v>4</v>
      </c>
      <c r="M2674" t="s">
        <v>439</v>
      </c>
      <c r="N2674" t="s">
        <v>145</v>
      </c>
      <c r="O2674" t="s">
        <v>147</v>
      </c>
      <c r="P2674" t="s">
        <v>148</v>
      </c>
      <c r="Q2674">
        <v>34391.9</v>
      </c>
      <c r="R2674">
        <v>1050</v>
      </c>
      <c r="S2674">
        <v>63000</v>
      </c>
      <c r="T2674">
        <v>3325</v>
      </c>
      <c r="U2674">
        <v>615</v>
      </c>
      <c r="V2674">
        <v>296</v>
      </c>
      <c r="W2674">
        <v>17365</v>
      </c>
      <c r="X2674">
        <v>17400</v>
      </c>
      <c r="Y2674">
        <v>0</v>
      </c>
      <c r="Z2674">
        <v>0</v>
      </c>
      <c r="AA2674">
        <v>25283.1</v>
      </c>
      <c r="AB2674">
        <v>0</v>
      </c>
      <c r="AC2674">
        <v>25283.1</v>
      </c>
      <c r="AD2674">
        <v>282</v>
      </c>
      <c r="AE2674">
        <v>14</v>
      </c>
      <c r="AF2674">
        <v>379</v>
      </c>
      <c r="AG2674">
        <v>78</v>
      </c>
      <c r="AH2674">
        <v>54</v>
      </c>
      <c r="AI2674">
        <v>537</v>
      </c>
      <c r="AJ2674">
        <v>0</v>
      </c>
      <c r="AK2674">
        <v>0</v>
      </c>
      <c r="AL2674">
        <v>0</v>
      </c>
      <c r="AM2674">
        <v>0</v>
      </c>
      <c r="AN2674">
        <v>0</v>
      </c>
      <c r="AO2674">
        <v>859</v>
      </c>
      <c r="AP2674">
        <v>3211</v>
      </c>
      <c r="AQ2674">
        <v>948</v>
      </c>
      <c r="AR2674">
        <v>0</v>
      </c>
      <c r="AS2674">
        <v>161</v>
      </c>
      <c r="AT2674">
        <v>274</v>
      </c>
      <c r="AU2674">
        <v>6</v>
      </c>
      <c r="AV2674">
        <v>1</v>
      </c>
      <c r="AW2674">
        <v>0</v>
      </c>
      <c r="AX2674">
        <v>0</v>
      </c>
      <c r="AY2674">
        <v>480</v>
      </c>
      <c r="AZ2674">
        <v>777</v>
      </c>
      <c r="BA2674">
        <v>335</v>
      </c>
      <c r="BB2674">
        <v>11</v>
      </c>
      <c r="BC2674">
        <v>1</v>
      </c>
      <c r="BD2674">
        <v>4</v>
      </c>
      <c r="BE2674">
        <v>0</v>
      </c>
      <c r="BF2674">
        <v>891</v>
      </c>
      <c r="BG2674">
        <v>32220</v>
      </c>
      <c r="BH2674">
        <v>2</v>
      </c>
      <c r="BI2674">
        <v>615</v>
      </c>
      <c r="BJ2674" s="2">
        <v>46036</v>
      </c>
      <c r="BK2674">
        <v>0</v>
      </c>
      <c r="BL2674" s="3" t="str">
        <f>VLOOKUP(O2674,DropDownList!$H$1:$I$7,2,FALSE)</f>
        <v>2024/25</v>
      </c>
      <c r="BM2674" s="3" t="str">
        <f t="shared" si="41"/>
        <v>PRAS</v>
      </c>
    </row>
    <row r="2675" spans="1:65" x14ac:dyDescent="0.2">
      <c r="A2675">
        <v>2026</v>
      </c>
      <c r="B2675">
        <v>1</v>
      </c>
      <c r="C2675" t="s">
        <v>139</v>
      </c>
      <c r="D2675" t="s">
        <v>140</v>
      </c>
      <c r="E2675" t="s">
        <v>8</v>
      </c>
      <c r="F2675">
        <v>9295</v>
      </c>
      <c r="G2675" t="s">
        <v>141</v>
      </c>
      <c r="H2675" t="s">
        <v>139</v>
      </c>
      <c r="I2675" t="s">
        <v>142</v>
      </c>
      <c r="J2675" s="1">
        <v>46023</v>
      </c>
      <c r="K2675" t="s">
        <v>438</v>
      </c>
      <c r="L2675">
        <v>4</v>
      </c>
      <c r="M2675" t="s">
        <v>439</v>
      </c>
      <c r="N2675" t="s">
        <v>145</v>
      </c>
      <c r="O2675" t="s">
        <v>147</v>
      </c>
      <c r="P2675" t="s">
        <v>152</v>
      </c>
      <c r="Q2675">
        <v>0</v>
      </c>
      <c r="R2675">
        <v>1777</v>
      </c>
      <c r="S2675">
        <v>71080</v>
      </c>
      <c r="T2675">
        <v>42760</v>
      </c>
      <c r="U2675">
        <v>0</v>
      </c>
      <c r="V2675">
        <v>0</v>
      </c>
      <c r="W2675">
        <v>0</v>
      </c>
      <c r="X2675">
        <v>0</v>
      </c>
      <c r="Y2675">
        <v>0</v>
      </c>
      <c r="Z2675">
        <v>0</v>
      </c>
      <c r="AA2675">
        <v>28320</v>
      </c>
      <c r="AB2675">
        <v>0</v>
      </c>
      <c r="AC2675">
        <v>28320</v>
      </c>
      <c r="AD2675">
        <v>0</v>
      </c>
      <c r="AE2675">
        <v>0</v>
      </c>
      <c r="AF2675">
        <v>708</v>
      </c>
      <c r="AG2675">
        <v>0</v>
      </c>
      <c r="AH2675">
        <v>1069</v>
      </c>
      <c r="AI2675">
        <v>0</v>
      </c>
      <c r="AJ2675">
        <v>0</v>
      </c>
      <c r="AK2675">
        <v>0</v>
      </c>
      <c r="AL2675">
        <v>0</v>
      </c>
      <c r="AM2675">
        <v>6</v>
      </c>
      <c r="AN2675">
        <v>0</v>
      </c>
      <c r="AO2675">
        <v>0</v>
      </c>
      <c r="AP2675">
        <v>0</v>
      </c>
      <c r="AQ2675">
        <v>0</v>
      </c>
      <c r="AR2675">
        <v>0</v>
      </c>
      <c r="AS2675">
        <v>0</v>
      </c>
      <c r="AT2675">
        <v>0</v>
      </c>
      <c r="AU2675">
        <v>0</v>
      </c>
      <c r="AV2675">
        <v>0</v>
      </c>
      <c r="AW2675">
        <v>0</v>
      </c>
      <c r="AX2675">
        <v>0</v>
      </c>
      <c r="AY2675">
        <v>0</v>
      </c>
      <c r="AZ2675">
        <v>0</v>
      </c>
      <c r="BA2675">
        <v>0</v>
      </c>
      <c r="BB2675">
        <v>0</v>
      </c>
      <c r="BC2675">
        <v>0</v>
      </c>
      <c r="BD2675">
        <v>0</v>
      </c>
      <c r="BE2675">
        <v>0</v>
      </c>
      <c r="BF2675">
        <v>0</v>
      </c>
      <c r="BG2675">
        <v>0</v>
      </c>
      <c r="BH2675">
        <v>0</v>
      </c>
      <c r="BI2675">
        <v>0</v>
      </c>
      <c r="BJ2675" s="2">
        <v>46036</v>
      </c>
      <c r="BK2675">
        <v>0</v>
      </c>
      <c r="BL2675" s="3" t="str">
        <f>VLOOKUP(O2675,DropDownList!$H$1:$I$7,2,FALSE)</f>
        <v>2024/25</v>
      </c>
      <c r="BM2675" s="3" t="str">
        <f t="shared" si="41"/>
        <v>PCOA</v>
      </c>
    </row>
    <row r="2676" spans="1:65" x14ac:dyDescent="0.2">
      <c r="A2676">
        <v>2026</v>
      </c>
      <c r="B2676">
        <v>1</v>
      </c>
      <c r="C2676" t="s">
        <v>139</v>
      </c>
      <c r="D2676" t="s">
        <v>140</v>
      </c>
      <c r="E2676" t="s">
        <v>8</v>
      </c>
      <c r="F2676">
        <v>9295</v>
      </c>
      <c r="G2676" t="s">
        <v>141</v>
      </c>
      <c r="H2676" t="s">
        <v>139</v>
      </c>
      <c r="I2676" t="s">
        <v>142</v>
      </c>
      <c r="J2676" s="1">
        <v>46023</v>
      </c>
      <c r="K2676" t="s">
        <v>438</v>
      </c>
      <c r="L2676">
        <v>4</v>
      </c>
      <c r="M2676" t="s">
        <v>439</v>
      </c>
      <c r="N2676" t="s">
        <v>145</v>
      </c>
      <c r="O2676" t="s">
        <v>147</v>
      </c>
      <c r="P2676" t="s">
        <v>154</v>
      </c>
      <c r="Q2676">
        <v>177641.22</v>
      </c>
      <c r="R2676">
        <v>2092</v>
      </c>
      <c r="S2676">
        <v>567907.15</v>
      </c>
      <c r="T2676">
        <v>7676.98</v>
      </c>
      <c r="U2676">
        <v>773</v>
      </c>
      <c r="V2676">
        <v>405</v>
      </c>
      <c r="W2676">
        <v>86333.95</v>
      </c>
      <c r="X2676">
        <v>93879.55</v>
      </c>
      <c r="Y2676">
        <v>0</v>
      </c>
      <c r="Z2676">
        <v>0</v>
      </c>
      <c r="AA2676">
        <v>382588.95</v>
      </c>
      <c r="AB2676">
        <v>4784.97</v>
      </c>
      <c r="AC2676">
        <v>350370.56</v>
      </c>
      <c r="AD2676">
        <v>171</v>
      </c>
      <c r="AE2676">
        <v>234</v>
      </c>
      <c r="AF2676">
        <v>1293</v>
      </c>
      <c r="AG2676">
        <v>442</v>
      </c>
      <c r="AH2676">
        <v>23</v>
      </c>
      <c r="AI2676">
        <v>331</v>
      </c>
      <c r="AJ2676">
        <v>0</v>
      </c>
      <c r="AK2676">
        <v>0</v>
      </c>
      <c r="AL2676">
        <v>0</v>
      </c>
      <c r="AM2676">
        <v>0</v>
      </c>
      <c r="AN2676">
        <v>0</v>
      </c>
      <c r="AO2676">
        <v>1347</v>
      </c>
      <c r="AP2676">
        <v>4362</v>
      </c>
      <c r="AQ2676">
        <v>1446</v>
      </c>
      <c r="AR2676">
        <v>0</v>
      </c>
      <c r="AS2676">
        <v>554</v>
      </c>
      <c r="AT2676">
        <v>372</v>
      </c>
      <c r="AU2676">
        <v>73</v>
      </c>
      <c r="AV2676">
        <v>29</v>
      </c>
      <c r="AW2676">
        <v>8</v>
      </c>
      <c r="AX2676">
        <v>0</v>
      </c>
      <c r="AY2676">
        <v>437</v>
      </c>
      <c r="AZ2676">
        <v>760</v>
      </c>
      <c r="BA2676">
        <v>339</v>
      </c>
      <c r="BB2676">
        <v>53</v>
      </c>
      <c r="BC2676">
        <v>19</v>
      </c>
      <c r="BD2676">
        <v>13</v>
      </c>
      <c r="BE2676">
        <v>1</v>
      </c>
      <c r="BF2676">
        <v>2081</v>
      </c>
      <c r="BG2676">
        <v>93234.1</v>
      </c>
      <c r="BH2676">
        <v>3</v>
      </c>
      <c r="BI2676">
        <v>770</v>
      </c>
      <c r="BJ2676" s="2">
        <v>46036</v>
      </c>
      <c r="BK2676">
        <v>1</v>
      </c>
      <c r="BL2676" s="3" t="str">
        <f>VLOOKUP(O2676,DropDownList!$H$1:$I$7,2,FALSE)</f>
        <v>2024/25</v>
      </c>
      <c r="BM2676" s="3" t="str">
        <f t="shared" si="41"/>
        <v>JP COURT</v>
      </c>
    </row>
    <row r="2677" spans="1:65" x14ac:dyDescent="0.2">
      <c r="A2677">
        <v>2026</v>
      </c>
      <c r="B2677">
        <v>1</v>
      </c>
      <c r="C2677" t="s">
        <v>139</v>
      </c>
      <c r="D2677" t="s">
        <v>140</v>
      </c>
      <c r="E2677" t="s">
        <v>8</v>
      </c>
      <c r="F2677">
        <v>9295</v>
      </c>
      <c r="G2677" t="s">
        <v>141</v>
      </c>
      <c r="H2677" t="s">
        <v>139</v>
      </c>
      <c r="I2677" t="s">
        <v>142</v>
      </c>
      <c r="J2677" s="1">
        <v>46023</v>
      </c>
      <c r="K2677" t="s">
        <v>438</v>
      </c>
      <c r="L2677">
        <v>4</v>
      </c>
      <c r="M2677" t="s">
        <v>439</v>
      </c>
      <c r="N2677" t="s">
        <v>145</v>
      </c>
      <c r="O2677" t="s">
        <v>155</v>
      </c>
      <c r="P2677" t="s">
        <v>153</v>
      </c>
      <c r="Q2677">
        <v>281.56</v>
      </c>
      <c r="R2677">
        <v>14</v>
      </c>
      <c r="S2677">
        <v>765</v>
      </c>
      <c r="T2677">
        <v>90</v>
      </c>
      <c r="U2677">
        <v>6</v>
      </c>
      <c r="V2677">
        <v>5</v>
      </c>
      <c r="W2677">
        <v>225</v>
      </c>
      <c r="X2677">
        <v>225</v>
      </c>
      <c r="Y2677">
        <v>0</v>
      </c>
      <c r="Z2677">
        <v>0</v>
      </c>
      <c r="AA2677">
        <v>393.44</v>
      </c>
      <c r="AB2677">
        <v>0</v>
      </c>
      <c r="AC2677">
        <v>393.44</v>
      </c>
      <c r="AD2677">
        <v>5</v>
      </c>
      <c r="AE2677">
        <v>0</v>
      </c>
      <c r="AF2677">
        <v>6</v>
      </c>
      <c r="AG2677">
        <v>1</v>
      </c>
      <c r="AH2677">
        <v>2</v>
      </c>
      <c r="AI2677">
        <v>5</v>
      </c>
      <c r="AJ2677">
        <v>0</v>
      </c>
      <c r="AK2677">
        <v>0</v>
      </c>
      <c r="AL2677">
        <v>0</v>
      </c>
      <c r="AM2677">
        <v>0</v>
      </c>
      <c r="AN2677">
        <v>0</v>
      </c>
      <c r="AO2677">
        <v>10</v>
      </c>
      <c r="AP2677">
        <v>26</v>
      </c>
      <c r="AQ2677">
        <v>12</v>
      </c>
      <c r="AR2677">
        <v>1</v>
      </c>
      <c r="AS2677">
        <v>1</v>
      </c>
      <c r="AT2677">
        <v>5</v>
      </c>
      <c r="AU2677">
        <v>0</v>
      </c>
      <c r="AV2677">
        <v>0</v>
      </c>
      <c r="AW2677">
        <v>0</v>
      </c>
      <c r="AX2677">
        <v>0</v>
      </c>
      <c r="AY2677">
        <v>2</v>
      </c>
      <c r="AZ2677">
        <v>3</v>
      </c>
      <c r="BA2677">
        <v>1</v>
      </c>
      <c r="BB2677">
        <v>0</v>
      </c>
      <c r="BC2677">
        <v>0</v>
      </c>
      <c r="BD2677">
        <v>0</v>
      </c>
      <c r="BE2677">
        <v>0</v>
      </c>
      <c r="BF2677">
        <v>11</v>
      </c>
      <c r="BG2677">
        <v>225</v>
      </c>
      <c r="BH2677">
        <v>0</v>
      </c>
      <c r="BI2677">
        <v>6</v>
      </c>
      <c r="BJ2677" s="2">
        <v>46036</v>
      </c>
      <c r="BK2677">
        <v>0</v>
      </c>
      <c r="BL2677" s="3" t="str">
        <f>VLOOKUP(O2677,DropDownList!$H$1:$I$7,2,FALSE)</f>
        <v>2022/23</v>
      </c>
      <c r="BM2677" s="3" t="str">
        <f t="shared" si="41"/>
        <v>PREG</v>
      </c>
    </row>
    <row r="2678" spans="1:65" x14ac:dyDescent="0.2">
      <c r="A2678">
        <v>2026</v>
      </c>
      <c r="B2678">
        <v>1</v>
      </c>
      <c r="C2678" t="s">
        <v>139</v>
      </c>
      <c r="D2678" t="s">
        <v>140</v>
      </c>
      <c r="E2678" t="s">
        <v>8</v>
      </c>
      <c r="F2678">
        <v>9295</v>
      </c>
      <c r="G2678" t="s">
        <v>141</v>
      </c>
      <c r="H2678" t="s">
        <v>139</v>
      </c>
      <c r="I2678" t="s">
        <v>142</v>
      </c>
      <c r="J2678" s="1">
        <v>46023</v>
      </c>
      <c r="K2678" t="s">
        <v>438</v>
      </c>
      <c r="L2678">
        <v>4</v>
      </c>
      <c r="M2678" t="s">
        <v>439</v>
      </c>
      <c r="N2678" t="s">
        <v>145</v>
      </c>
      <c r="O2678" t="s">
        <v>156</v>
      </c>
      <c r="P2678" t="s">
        <v>152</v>
      </c>
      <c r="Q2678">
        <v>0</v>
      </c>
      <c r="R2678">
        <v>1790</v>
      </c>
      <c r="S2678">
        <v>71600</v>
      </c>
      <c r="T2678">
        <v>44920</v>
      </c>
      <c r="U2678">
        <v>0</v>
      </c>
      <c r="V2678">
        <v>0</v>
      </c>
      <c r="W2678">
        <v>0</v>
      </c>
      <c r="X2678">
        <v>0</v>
      </c>
      <c r="Y2678">
        <v>0</v>
      </c>
      <c r="Z2678">
        <v>0</v>
      </c>
      <c r="AA2678">
        <v>26680</v>
      </c>
      <c r="AB2678">
        <v>0</v>
      </c>
      <c r="AC2678">
        <v>26680</v>
      </c>
      <c r="AD2678">
        <v>0</v>
      </c>
      <c r="AE2678">
        <v>0</v>
      </c>
      <c r="AF2678">
        <v>667</v>
      </c>
      <c r="AG2678">
        <v>0</v>
      </c>
      <c r="AH2678">
        <v>1123</v>
      </c>
      <c r="AI2678">
        <v>0</v>
      </c>
      <c r="AJ2678">
        <v>0</v>
      </c>
      <c r="AK2678">
        <v>0</v>
      </c>
      <c r="AL2678">
        <v>0</v>
      </c>
      <c r="AM2678">
        <v>5</v>
      </c>
      <c r="AN2678">
        <v>0</v>
      </c>
      <c r="AO2678">
        <v>0</v>
      </c>
      <c r="AP2678">
        <v>0</v>
      </c>
      <c r="AQ2678">
        <v>0</v>
      </c>
      <c r="AR2678">
        <v>0</v>
      </c>
      <c r="AS2678">
        <v>0</v>
      </c>
      <c r="AT2678">
        <v>0</v>
      </c>
      <c r="AU2678">
        <v>0</v>
      </c>
      <c r="AV2678">
        <v>0</v>
      </c>
      <c r="AW2678">
        <v>0</v>
      </c>
      <c r="AX2678">
        <v>0</v>
      </c>
      <c r="AY2678">
        <v>0</v>
      </c>
      <c r="AZ2678">
        <v>0</v>
      </c>
      <c r="BA2678">
        <v>0</v>
      </c>
      <c r="BB2678">
        <v>0</v>
      </c>
      <c r="BC2678">
        <v>0</v>
      </c>
      <c r="BD2678">
        <v>0</v>
      </c>
      <c r="BE2678">
        <v>0</v>
      </c>
      <c r="BF2678">
        <v>0</v>
      </c>
      <c r="BG2678">
        <v>0</v>
      </c>
      <c r="BH2678">
        <v>0</v>
      </c>
      <c r="BI2678">
        <v>0</v>
      </c>
      <c r="BJ2678" s="2">
        <v>46036</v>
      </c>
      <c r="BK2678">
        <v>0</v>
      </c>
      <c r="BL2678" s="3" t="str">
        <f>VLOOKUP(O2678,DropDownList!$H$1:$I$7,2,FALSE)</f>
        <v>2023/24</v>
      </c>
      <c r="BM2678" s="3" t="str">
        <f t="shared" si="41"/>
        <v>PCOA</v>
      </c>
    </row>
    <row r="2679" spans="1:65" x14ac:dyDescent="0.2">
      <c r="A2679">
        <v>2026</v>
      </c>
      <c r="B2679">
        <v>1</v>
      </c>
      <c r="C2679" t="s">
        <v>139</v>
      </c>
      <c r="D2679" t="s">
        <v>140</v>
      </c>
      <c r="E2679" t="s">
        <v>8</v>
      </c>
      <c r="F2679">
        <v>9295</v>
      </c>
      <c r="G2679" t="s">
        <v>141</v>
      </c>
      <c r="H2679" t="s">
        <v>139</v>
      </c>
      <c r="I2679" t="s">
        <v>142</v>
      </c>
      <c r="J2679" s="1">
        <v>46023</v>
      </c>
      <c r="K2679" t="s">
        <v>438</v>
      </c>
      <c r="L2679">
        <v>4</v>
      </c>
      <c r="M2679" t="s">
        <v>439</v>
      </c>
      <c r="N2679" t="s">
        <v>145</v>
      </c>
      <c r="O2679" t="s">
        <v>147</v>
      </c>
      <c r="P2679" t="s">
        <v>150</v>
      </c>
      <c r="Q2679">
        <v>212895.64</v>
      </c>
      <c r="R2679">
        <v>2906</v>
      </c>
      <c r="S2679">
        <v>435386.15</v>
      </c>
      <c r="T2679">
        <v>47861.02</v>
      </c>
      <c r="U2679">
        <v>1464</v>
      </c>
      <c r="V2679">
        <v>755</v>
      </c>
      <c r="W2679">
        <v>116778.61</v>
      </c>
      <c r="X2679">
        <v>124051.33</v>
      </c>
      <c r="Y2679">
        <v>2544</v>
      </c>
      <c r="Z2679">
        <v>387525.13</v>
      </c>
      <c r="AA2679">
        <v>174629.49</v>
      </c>
      <c r="AB2679">
        <v>37752.85</v>
      </c>
      <c r="AC2679">
        <v>136876.64000000001</v>
      </c>
      <c r="AD2679">
        <v>625</v>
      </c>
      <c r="AE2679">
        <v>130</v>
      </c>
      <c r="AF2679">
        <v>1070</v>
      </c>
      <c r="AG2679">
        <v>378</v>
      </c>
      <c r="AH2679">
        <v>362</v>
      </c>
      <c r="AI2679">
        <v>1086</v>
      </c>
      <c r="AJ2679">
        <v>424</v>
      </c>
      <c r="AK2679">
        <v>212</v>
      </c>
      <c r="AL2679">
        <v>48</v>
      </c>
      <c r="AM2679">
        <v>167</v>
      </c>
      <c r="AN2679">
        <v>26</v>
      </c>
      <c r="AO2679">
        <v>2044</v>
      </c>
      <c r="AP2679">
        <v>7547</v>
      </c>
      <c r="AQ2679">
        <v>2168</v>
      </c>
      <c r="AR2679">
        <v>3</v>
      </c>
      <c r="AS2679">
        <v>579</v>
      </c>
      <c r="AT2679">
        <v>646</v>
      </c>
      <c r="AU2679">
        <v>37</v>
      </c>
      <c r="AV2679">
        <v>14</v>
      </c>
      <c r="AW2679">
        <v>0</v>
      </c>
      <c r="AX2679">
        <v>0</v>
      </c>
      <c r="AY2679">
        <v>959</v>
      </c>
      <c r="AZ2679">
        <v>1774</v>
      </c>
      <c r="BA2679">
        <v>869</v>
      </c>
      <c r="BB2679">
        <v>57</v>
      </c>
      <c r="BC2679">
        <v>12</v>
      </c>
      <c r="BD2679">
        <v>16</v>
      </c>
      <c r="BE2679">
        <v>0</v>
      </c>
      <c r="BF2679">
        <v>2144</v>
      </c>
      <c r="BG2679">
        <v>169326.86</v>
      </c>
      <c r="BH2679">
        <v>10</v>
      </c>
      <c r="BI2679">
        <v>1463</v>
      </c>
      <c r="BJ2679" s="2">
        <v>46036</v>
      </c>
      <c r="BK2679">
        <v>0</v>
      </c>
      <c r="BL2679" s="3" t="str">
        <f>VLOOKUP(O2679,DropDownList!$H$1:$I$7,2,FALSE)</f>
        <v>2024/25</v>
      </c>
      <c r="BM2679" s="3" t="str">
        <f t="shared" si="41"/>
        <v>FISCAL FINES</v>
      </c>
    </row>
    <row r="2680" spans="1:65" x14ac:dyDescent="0.2">
      <c r="A2680">
        <v>2026</v>
      </c>
      <c r="B2680">
        <v>1</v>
      </c>
      <c r="C2680" t="s">
        <v>139</v>
      </c>
      <c r="D2680" t="s">
        <v>140</v>
      </c>
      <c r="E2680" t="s">
        <v>8</v>
      </c>
      <c r="F2680">
        <v>9295</v>
      </c>
      <c r="G2680" t="s">
        <v>141</v>
      </c>
      <c r="H2680" t="s">
        <v>139</v>
      </c>
      <c r="I2680" t="s">
        <v>142</v>
      </c>
      <c r="J2680" s="1">
        <v>46023</v>
      </c>
      <c r="K2680" t="s">
        <v>438</v>
      </c>
      <c r="L2680">
        <v>4</v>
      </c>
      <c r="M2680" t="s">
        <v>439</v>
      </c>
      <c r="N2680" t="s">
        <v>145</v>
      </c>
      <c r="O2680" t="s">
        <v>155</v>
      </c>
      <c r="P2680" t="s">
        <v>148</v>
      </c>
      <c r="Q2680">
        <v>26644.55</v>
      </c>
      <c r="R2680">
        <v>1381</v>
      </c>
      <c r="S2680">
        <v>82860</v>
      </c>
      <c r="T2680">
        <v>6636.94</v>
      </c>
      <c r="U2680">
        <v>481</v>
      </c>
      <c r="V2680">
        <v>268</v>
      </c>
      <c r="W2680">
        <v>15558.77</v>
      </c>
      <c r="X2680">
        <v>15558.77</v>
      </c>
      <c r="Y2680">
        <v>0</v>
      </c>
      <c r="Z2680">
        <v>0</v>
      </c>
      <c r="AA2680">
        <v>49578.51</v>
      </c>
      <c r="AB2680">
        <v>0</v>
      </c>
      <c r="AC2680">
        <v>49578.51</v>
      </c>
      <c r="AD2680">
        <v>249</v>
      </c>
      <c r="AE2680">
        <v>19</v>
      </c>
      <c r="AF2680">
        <v>783</v>
      </c>
      <c r="AG2680">
        <v>75</v>
      </c>
      <c r="AH2680">
        <v>106</v>
      </c>
      <c r="AI2680">
        <v>406</v>
      </c>
      <c r="AJ2680">
        <v>0</v>
      </c>
      <c r="AK2680">
        <v>0</v>
      </c>
      <c r="AL2680">
        <v>0</v>
      </c>
      <c r="AM2680">
        <v>0</v>
      </c>
      <c r="AN2680">
        <v>0</v>
      </c>
      <c r="AO2680">
        <v>1124</v>
      </c>
      <c r="AP2680">
        <v>6622</v>
      </c>
      <c r="AQ2680">
        <v>1326</v>
      </c>
      <c r="AR2680">
        <v>0</v>
      </c>
      <c r="AS2680">
        <v>458</v>
      </c>
      <c r="AT2680">
        <v>843</v>
      </c>
      <c r="AU2680">
        <v>35</v>
      </c>
      <c r="AV2680">
        <v>12</v>
      </c>
      <c r="AW2680">
        <v>0</v>
      </c>
      <c r="AX2680">
        <v>0</v>
      </c>
      <c r="AY2680">
        <v>816</v>
      </c>
      <c r="AZ2680">
        <v>1779</v>
      </c>
      <c r="BA2680">
        <v>1179</v>
      </c>
      <c r="BB2680">
        <v>29</v>
      </c>
      <c r="BC2680">
        <v>11</v>
      </c>
      <c r="BD2680">
        <v>15</v>
      </c>
      <c r="BE2680">
        <v>0</v>
      </c>
      <c r="BF2680">
        <v>1167</v>
      </c>
      <c r="BG2680">
        <v>24360</v>
      </c>
      <c r="BH2680">
        <v>11</v>
      </c>
      <c r="BI2680">
        <v>481</v>
      </c>
      <c r="BJ2680" s="2">
        <v>46036</v>
      </c>
      <c r="BK2680">
        <v>0</v>
      </c>
      <c r="BL2680" s="3" t="str">
        <f>VLOOKUP(O2680,DropDownList!$H$1:$I$7,2,FALSE)</f>
        <v>2022/23</v>
      </c>
      <c r="BM2680" s="3" t="str">
        <f t="shared" si="41"/>
        <v>PRAS</v>
      </c>
    </row>
    <row r="2681" spans="1:65" x14ac:dyDescent="0.2">
      <c r="A2681">
        <v>2026</v>
      </c>
      <c r="B2681">
        <v>1</v>
      </c>
      <c r="C2681" t="s">
        <v>139</v>
      </c>
      <c r="D2681" t="s">
        <v>140</v>
      </c>
      <c r="E2681" t="s">
        <v>8</v>
      </c>
      <c r="F2681">
        <v>9295</v>
      </c>
      <c r="G2681" t="s">
        <v>141</v>
      </c>
      <c r="H2681" t="s">
        <v>139</v>
      </c>
      <c r="I2681" t="s">
        <v>142</v>
      </c>
      <c r="J2681" s="1">
        <v>46023</v>
      </c>
      <c r="K2681" t="s">
        <v>438</v>
      </c>
      <c r="L2681">
        <v>4</v>
      </c>
      <c r="M2681" t="s">
        <v>439</v>
      </c>
      <c r="N2681" t="s">
        <v>145</v>
      </c>
      <c r="O2681" t="s">
        <v>147</v>
      </c>
      <c r="P2681" t="s">
        <v>151</v>
      </c>
      <c r="Q2681">
        <v>0</v>
      </c>
      <c r="R2681">
        <v>2</v>
      </c>
      <c r="S2681">
        <v>60</v>
      </c>
      <c r="T2681">
        <v>0</v>
      </c>
      <c r="U2681">
        <v>0</v>
      </c>
      <c r="V2681">
        <v>0</v>
      </c>
      <c r="W2681">
        <v>0</v>
      </c>
      <c r="X2681">
        <v>0</v>
      </c>
      <c r="Y2681">
        <v>0</v>
      </c>
      <c r="Z2681">
        <v>0</v>
      </c>
      <c r="AA2681">
        <v>60</v>
      </c>
      <c r="AB2681">
        <v>0</v>
      </c>
      <c r="AC2681">
        <v>60</v>
      </c>
      <c r="AD2681">
        <v>0</v>
      </c>
      <c r="AE2681">
        <v>0</v>
      </c>
      <c r="AF2681">
        <v>2</v>
      </c>
      <c r="AG2681">
        <v>0</v>
      </c>
      <c r="AH2681">
        <v>0</v>
      </c>
      <c r="AI2681">
        <v>0</v>
      </c>
      <c r="AJ2681">
        <v>0</v>
      </c>
      <c r="AK2681">
        <v>0</v>
      </c>
      <c r="AL2681">
        <v>0</v>
      </c>
      <c r="AM2681">
        <v>0</v>
      </c>
      <c r="AN2681">
        <v>0</v>
      </c>
      <c r="AO2681">
        <v>0</v>
      </c>
      <c r="AP2681">
        <v>0</v>
      </c>
      <c r="AQ2681">
        <v>0</v>
      </c>
      <c r="AR2681">
        <v>0</v>
      </c>
      <c r="AS2681">
        <v>0</v>
      </c>
      <c r="AT2681">
        <v>0</v>
      </c>
      <c r="AU2681">
        <v>0</v>
      </c>
      <c r="AV2681">
        <v>0</v>
      </c>
      <c r="AW2681">
        <v>0</v>
      </c>
      <c r="AX2681">
        <v>0</v>
      </c>
      <c r="AY2681">
        <v>0</v>
      </c>
      <c r="AZ2681">
        <v>0</v>
      </c>
      <c r="BA2681">
        <v>0</v>
      </c>
      <c r="BB2681">
        <v>0</v>
      </c>
      <c r="BC2681">
        <v>0</v>
      </c>
      <c r="BD2681">
        <v>0</v>
      </c>
      <c r="BE2681">
        <v>0</v>
      </c>
      <c r="BF2681">
        <v>0</v>
      </c>
      <c r="BG2681">
        <v>0</v>
      </c>
      <c r="BH2681">
        <v>0</v>
      </c>
      <c r="BI2681">
        <v>0</v>
      </c>
      <c r="BJ2681" s="2">
        <v>46036</v>
      </c>
      <c r="BK2681">
        <v>0</v>
      </c>
      <c r="BL2681" s="3" t="str">
        <f>VLOOKUP(O2681,DropDownList!$H$1:$I$7,2,FALSE)</f>
        <v>2024/25</v>
      </c>
      <c r="BM2681" s="3" t="str">
        <f t="shared" si="41"/>
        <v>PCPF</v>
      </c>
    </row>
    <row r="2682" spans="1:65" x14ac:dyDescent="0.2">
      <c r="A2682">
        <v>2026</v>
      </c>
      <c r="B2682">
        <v>1</v>
      </c>
      <c r="C2682" t="s">
        <v>139</v>
      </c>
      <c r="D2682" t="s">
        <v>140</v>
      </c>
      <c r="E2682" t="s">
        <v>8</v>
      </c>
      <c r="F2682">
        <v>9295</v>
      </c>
      <c r="G2682" t="s">
        <v>141</v>
      </c>
      <c r="H2682" t="s">
        <v>139</v>
      </c>
      <c r="I2682" t="s">
        <v>142</v>
      </c>
      <c r="J2682" s="1">
        <v>46023</v>
      </c>
      <c r="K2682" t="s">
        <v>438</v>
      </c>
      <c r="L2682">
        <v>4</v>
      </c>
      <c r="M2682" t="s">
        <v>439</v>
      </c>
      <c r="N2682" t="s">
        <v>145</v>
      </c>
      <c r="O2682" t="s">
        <v>155</v>
      </c>
      <c r="P2682" t="s">
        <v>152</v>
      </c>
      <c r="Q2682">
        <v>0</v>
      </c>
      <c r="R2682">
        <v>2256</v>
      </c>
      <c r="S2682">
        <v>90240</v>
      </c>
      <c r="T2682">
        <v>53280</v>
      </c>
      <c r="U2682">
        <v>0</v>
      </c>
      <c r="V2682">
        <v>0</v>
      </c>
      <c r="W2682">
        <v>0</v>
      </c>
      <c r="X2682">
        <v>0</v>
      </c>
      <c r="Y2682">
        <v>0</v>
      </c>
      <c r="Z2682">
        <v>0</v>
      </c>
      <c r="AA2682">
        <v>36960</v>
      </c>
      <c r="AB2682">
        <v>0</v>
      </c>
      <c r="AC2682">
        <v>36960</v>
      </c>
      <c r="AD2682">
        <v>0</v>
      </c>
      <c r="AE2682">
        <v>0</v>
      </c>
      <c r="AF2682">
        <v>924</v>
      </c>
      <c r="AG2682">
        <v>0</v>
      </c>
      <c r="AH2682">
        <v>1332</v>
      </c>
      <c r="AI2682">
        <v>0</v>
      </c>
      <c r="AJ2682">
        <v>0</v>
      </c>
      <c r="AK2682">
        <v>0</v>
      </c>
      <c r="AL2682">
        <v>0</v>
      </c>
      <c r="AM2682">
        <v>2</v>
      </c>
      <c r="AN2682">
        <v>0</v>
      </c>
      <c r="AO2682">
        <v>0</v>
      </c>
      <c r="AP2682">
        <v>0</v>
      </c>
      <c r="AQ2682">
        <v>0</v>
      </c>
      <c r="AR2682">
        <v>0</v>
      </c>
      <c r="AS2682">
        <v>0</v>
      </c>
      <c r="AT2682">
        <v>0</v>
      </c>
      <c r="AU2682">
        <v>0</v>
      </c>
      <c r="AV2682">
        <v>0</v>
      </c>
      <c r="AW2682">
        <v>0</v>
      </c>
      <c r="AX2682">
        <v>0</v>
      </c>
      <c r="AY2682">
        <v>0</v>
      </c>
      <c r="AZ2682">
        <v>0</v>
      </c>
      <c r="BA2682">
        <v>0</v>
      </c>
      <c r="BB2682">
        <v>0</v>
      </c>
      <c r="BC2682">
        <v>0</v>
      </c>
      <c r="BD2682">
        <v>0</v>
      </c>
      <c r="BE2682">
        <v>0</v>
      </c>
      <c r="BF2682">
        <v>0</v>
      </c>
      <c r="BG2682">
        <v>0</v>
      </c>
      <c r="BH2682">
        <v>0</v>
      </c>
      <c r="BI2682">
        <v>0</v>
      </c>
      <c r="BJ2682" s="2">
        <v>46036</v>
      </c>
      <c r="BK2682">
        <v>0</v>
      </c>
      <c r="BL2682" s="3" t="str">
        <f>VLOOKUP(O2682,DropDownList!$H$1:$I$7,2,FALSE)</f>
        <v>2022/23</v>
      </c>
      <c r="BM2682" s="3" t="str">
        <f t="shared" si="41"/>
        <v>PCOA</v>
      </c>
    </row>
    <row r="2683" spans="1:65" x14ac:dyDescent="0.2">
      <c r="A2683">
        <v>2026</v>
      </c>
      <c r="B2683">
        <v>1</v>
      </c>
      <c r="C2683" t="s">
        <v>139</v>
      </c>
      <c r="D2683" t="s">
        <v>140</v>
      </c>
      <c r="E2683" t="s">
        <v>8</v>
      </c>
      <c r="F2683">
        <v>9295</v>
      </c>
      <c r="G2683" t="s">
        <v>141</v>
      </c>
      <c r="H2683" t="s">
        <v>139</v>
      </c>
      <c r="I2683" t="s">
        <v>142</v>
      </c>
      <c r="J2683" s="1">
        <v>46023</v>
      </c>
      <c r="K2683" t="s">
        <v>438</v>
      </c>
      <c r="L2683">
        <v>4</v>
      </c>
      <c r="M2683" t="s">
        <v>439</v>
      </c>
      <c r="N2683" t="s">
        <v>145</v>
      </c>
      <c r="O2683" t="s">
        <v>155</v>
      </c>
      <c r="P2683" t="s">
        <v>150</v>
      </c>
      <c r="Q2683">
        <v>139233.88</v>
      </c>
      <c r="R2683">
        <v>3989</v>
      </c>
      <c r="S2683">
        <v>570364.81999999995</v>
      </c>
      <c r="T2683">
        <v>92603.64</v>
      </c>
      <c r="U2683">
        <v>1051</v>
      </c>
      <c r="V2683">
        <v>528</v>
      </c>
      <c r="W2683">
        <v>80416.41</v>
      </c>
      <c r="X2683">
        <v>81657.66</v>
      </c>
      <c r="Y2683">
        <v>3339</v>
      </c>
      <c r="Z2683">
        <v>477761.18</v>
      </c>
      <c r="AA2683">
        <v>338527.3</v>
      </c>
      <c r="AB2683">
        <v>83573.78</v>
      </c>
      <c r="AC2683">
        <v>254953.52</v>
      </c>
      <c r="AD2683">
        <v>424</v>
      </c>
      <c r="AE2683">
        <v>104</v>
      </c>
      <c r="AF2683">
        <v>2244</v>
      </c>
      <c r="AG2683">
        <v>322</v>
      </c>
      <c r="AH2683">
        <v>650</v>
      </c>
      <c r="AI2683">
        <v>729</v>
      </c>
      <c r="AJ2683">
        <v>589</v>
      </c>
      <c r="AK2683">
        <v>276</v>
      </c>
      <c r="AL2683">
        <v>73</v>
      </c>
      <c r="AM2683">
        <v>306</v>
      </c>
      <c r="AN2683">
        <v>38</v>
      </c>
      <c r="AO2683">
        <v>2716</v>
      </c>
      <c r="AP2683">
        <v>15825</v>
      </c>
      <c r="AQ2683">
        <v>3273</v>
      </c>
      <c r="AR2683">
        <v>7</v>
      </c>
      <c r="AS2683">
        <v>1450</v>
      </c>
      <c r="AT2683">
        <v>1922</v>
      </c>
      <c r="AU2683">
        <v>153</v>
      </c>
      <c r="AV2683">
        <v>61</v>
      </c>
      <c r="AW2683">
        <v>0</v>
      </c>
      <c r="AX2683">
        <v>0</v>
      </c>
      <c r="AY2683">
        <v>1847</v>
      </c>
      <c r="AZ2683">
        <v>3815</v>
      </c>
      <c r="BA2683">
        <v>2509</v>
      </c>
      <c r="BB2683">
        <v>162</v>
      </c>
      <c r="BC2683">
        <v>60</v>
      </c>
      <c r="BD2683">
        <v>50</v>
      </c>
      <c r="BE2683">
        <v>0</v>
      </c>
      <c r="BF2683">
        <v>2828</v>
      </c>
      <c r="BG2683">
        <v>101371.56</v>
      </c>
      <c r="BH2683">
        <v>44</v>
      </c>
      <c r="BI2683">
        <v>1051</v>
      </c>
      <c r="BJ2683" s="2">
        <v>46036</v>
      </c>
      <c r="BK2683">
        <v>0</v>
      </c>
      <c r="BL2683" s="3" t="str">
        <f>VLOOKUP(O2683,DropDownList!$H$1:$I$7,2,FALSE)</f>
        <v>2022/23</v>
      </c>
      <c r="BM2683" s="3" t="str">
        <f t="shared" si="41"/>
        <v>FISCAL FINES</v>
      </c>
    </row>
    <row r="2684" spans="1:65" x14ac:dyDescent="0.2">
      <c r="A2684">
        <v>2026</v>
      </c>
      <c r="B2684">
        <v>1</v>
      </c>
      <c r="C2684" t="s">
        <v>139</v>
      </c>
      <c r="D2684" t="s">
        <v>140</v>
      </c>
      <c r="E2684" t="s">
        <v>8</v>
      </c>
      <c r="F2684">
        <v>9295</v>
      </c>
      <c r="G2684" t="s">
        <v>141</v>
      </c>
      <c r="H2684" t="s">
        <v>139</v>
      </c>
      <c r="I2684" t="s">
        <v>142</v>
      </c>
      <c r="J2684" s="1">
        <v>46023</v>
      </c>
      <c r="K2684" t="s">
        <v>438</v>
      </c>
      <c r="L2684">
        <v>4</v>
      </c>
      <c r="M2684" t="s">
        <v>439</v>
      </c>
      <c r="N2684" t="s">
        <v>145</v>
      </c>
      <c r="O2684" t="s">
        <v>155</v>
      </c>
      <c r="P2684" t="s">
        <v>151</v>
      </c>
      <c r="Q2684">
        <v>0</v>
      </c>
      <c r="R2684">
        <v>181</v>
      </c>
      <c r="S2684">
        <v>5430</v>
      </c>
      <c r="T2684">
        <v>1200</v>
      </c>
      <c r="U2684">
        <v>0</v>
      </c>
      <c r="V2684">
        <v>0</v>
      </c>
      <c r="W2684">
        <v>0</v>
      </c>
      <c r="X2684">
        <v>0</v>
      </c>
      <c r="Y2684">
        <v>0</v>
      </c>
      <c r="Z2684">
        <v>0</v>
      </c>
      <c r="AA2684">
        <v>4230</v>
      </c>
      <c r="AB2684">
        <v>0</v>
      </c>
      <c r="AC2684">
        <v>4230</v>
      </c>
      <c r="AD2684">
        <v>0</v>
      </c>
      <c r="AE2684">
        <v>0</v>
      </c>
      <c r="AF2684">
        <v>141</v>
      </c>
      <c r="AG2684">
        <v>0</v>
      </c>
      <c r="AH2684">
        <v>40</v>
      </c>
      <c r="AI2684">
        <v>0</v>
      </c>
      <c r="AJ2684">
        <v>0</v>
      </c>
      <c r="AK2684">
        <v>0</v>
      </c>
      <c r="AL2684">
        <v>0</v>
      </c>
      <c r="AM2684">
        <v>3</v>
      </c>
      <c r="AN2684">
        <v>0</v>
      </c>
      <c r="AO2684">
        <v>0</v>
      </c>
      <c r="AP2684">
        <v>0</v>
      </c>
      <c r="AQ2684">
        <v>0</v>
      </c>
      <c r="AR2684">
        <v>0</v>
      </c>
      <c r="AS2684">
        <v>0</v>
      </c>
      <c r="AT2684">
        <v>0</v>
      </c>
      <c r="AU2684">
        <v>0</v>
      </c>
      <c r="AV2684">
        <v>0</v>
      </c>
      <c r="AW2684">
        <v>0</v>
      </c>
      <c r="AX2684">
        <v>0</v>
      </c>
      <c r="AY2684">
        <v>0</v>
      </c>
      <c r="AZ2684">
        <v>0</v>
      </c>
      <c r="BA2684">
        <v>0</v>
      </c>
      <c r="BB2684">
        <v>0</v>
      </c>
      <c r="BC2684">
        <v>0</v>
      </c>
      <c r="BD2684">
        <v>0</v>
      </c>
      <c r="BE2684">
        <v>0</v>
      </c>
      <c r="BF2684">
        <v>0</v>
      </c>
      <c r="BG2684">
        <v>0</v>
      </c>
      <c r="BH2684">
        <v>0</v>
      </c>
      <c r="BI2684">
        <v>0</v>
      </c>
      <c r="BJ2684" s="2">
        <v>46036</v>
      </c>
      <c r="BK2684">
        <v>0</v>
      </c>
      <c r="BL2684" s="3" t="str">
        <f>VLOOKUP(O2684,DropDownList!$H$1:$I$7,2,FALSE)</f>
        <v>2022/23</v>
      </c>
      <c r="BM2684" s="3" t="str">
        <f t="shared" si="41"/>
        <v>PCPF</v>
      </c>
    </row>
    <row r="2685" spans="1:65" x14ac:dyDescent="0.2">
      <c r="A2685">
        <v>2026</v>
      </c>
      <c r="B2685">
        <v>1</v>
      </c>
      <c r="C2685" t="s">
        <v>139</v>
      </c>
      <c r="D2685" t="s">
        <v>140</v>
      </c>
      <c r="E2685" t="s">
        <v>8</v>
      </c>
      <c r="F2685">
        <v>9295</v>
      </c>
      <c r="G2685" t="s">
        <v>141</v>
      </c>
      <c r="H2685" t="s">
        <v>139</v>
      </c>
      <c r="I2685" t="s">
        <v>142</v>
      </c>
      <c r="J2685" s="1">
        <v>46023</v>
      </c>
      <c r="K2685" t="s">
        <v>438</v>
      </c>
      <c r="L2685">
        <v>4</v>
      </c>
      <c r="M2685" t="s">
        <v>439</v>
      </c>
      <c r="N2685" t="s">
        <v>145</v>
      </c>
      <c r="O2685" t="s">
        <v>156</v>
      </c>
      <c r="P2685" t="s">
        <v>153</v>
      </c>
      <c r="Q2685">
        <v>135</v>
      </c>
      <c r="R2685">
        <v>13</v>
      </c>
      <c r="S2685">
        <v>1500</v>
      </c>
      <c r="T2685">
        <v>150</v>
      </c>
      <c r="U2685">
        <v>3</v>
      </c>
      <c r="V2685">
        <v>3</v>
      </c>
      <c r="W2685">
        <v>135</v>
      </c>
      <c r="X2685">
        <v>135</v>
      </c>
      <c r="Y2685">
        <v>0</v>
      </c>
      <c r="Z2685">
        <v>0</v>
      </c>
      <c r="AA2685">
        <v>1215</v>
      </c>
      <c r="AB2685">
        <v>0</v>
      </c>
      <c r="AC2685">
        <v>1215</v>
      </c>
      <c r="AD2685">
        <v>3</v>
      </c>
      <c r="AE2685">
        <v>0</v>
      </c>
      <c r="AF2685">
        <v>9</v>
      </c>
      <c r="AG2685">
        <v>0</v>
      </c>
      <c r="AH2685">
        <v>1</v>
      </c>
      <c r="AI2685">
        <v>3</v>
      </c>
      <c r="AJ2685">
        <v>0</v>
      </c>
      <c r="AK2685">
        <v>0</v>
      </c>
      <c r="AL2685">
        <v>0</v>
      </c>
      <c r="AM2685">
        <v>0</v>
      </c>
      <c r="AN2685">
        <v>0</v>
      </c>
      <c r="AO2685">
        <v>3</v>
      </c>
      <c r="AP2685">
        <v>5</v>
      </c>
      <c r="AQ2685">
        <v>4</v>
      </c>
      <c r="AR2685">
        <v>0</v>
      </c>
      <c r="AS2685">
        <v>0</v>
      </c>
      <c r="AT2685">
        <v>1</v>
      </c>
      <c r="AU2685">
        <v>0</v>
      </c>
      <c r="AV2685">
        <v>0</v>
      </c>
      <c r="AW2685">
        <v>0</v>
      </c>
      <c r="AX2685">
        <v>0</v>
      </c>
      <c r="AY2685">
        <v>0</v>
      </c>
      <c r="AZ2685">
        <v>0</v>
      </c>
      <c r="BA2685">
        <v>0</v>
      </c>
      <c r="BB2685">
        <v>0</v>
      </c>
      <c r="BC2685">
        <v>0</v>
      </c>
      <c r="BD2685">
        <v>0</v>
      </c>
      <c r="BE2685">
        <v>0</v>
      </c>
      <c r="BF2685">
        <v>7</v>
      </c>
      <c r="BG2685">
        <v>135</v>
      </c>
      <c r="BH2685">
        <v>0</v>
      </c>
      <c r="BI2685">
        <v>3</v>
      </c>
      <c r="BJ2685" s="2">
        <v>46036</v>
      </c>
      <c r="BK2685">
        <v>0</v>
      </c>
      <c r="BL2685" s="3" t="str">
        <f>VLOOKUP(O2685,DropDownList!$H$1:$I$7,2,FALSE)</f>
        <v>2023/24</v>
      </c>
      <c r="BM2685" s="3" t="str">
        <f t="shared" si="41"/>
        <v>PREG</v>
      </c>
    </row>
    <row r="2686" spans="1:65" x14ac:dyDescent="0.2">
      <c r="A2686">
        <v>2026</v>
      </c>
      <c r="B2686">
        <v>1</v>
      </c>
      <c r="C2686" t="s">
        <v>139</v>
      </c>
      <c r="D2686" t="s">
        <v>140</v>
      </c>
      <c r="E2686" t="s">
        <v>8</v>
      </c>
      <c r="F2686">
        <v>9295</v>
      </c>
      <c r="G2686" t="s">
        <v>141</v>
      </c>
      <c r="H2686" t="s">
        <v>139</v>
      </c>
      <c r="I2686" t="s">
        <v>142</v>
      </c>
      <c r="J2686" s="1">
        <v>46023</v>
      </c>
      <c r="K2686" t="s">
        <v>438</v>
      </c>
      <c r="L2686">
        <v>4</v>
      </c>
      <c r="M2686" t="s">
        <v>439</v>
      </c>
      <c r="N2686" t="s">
        <v>145</v>
      </c>
      <c r="O2686" t="s">
        <v>156</v>
      </c>
      <c r="P2686" t="s">
        <v>151</v>
      </c>
      <c r="Q2686">
        <v>0</v>
      </c>
      <c r="R2686">
        <v>19</v>
      </c>
      <c r="S2686">
        <v>570</v>
      </c>
      <c r="T2686">
        <v>60</v>
      </c>
      <c r="U2686">
        <v>0</v>
      </c>
      <c r="V2686">
        <v>0</v>
      </c>
      <c r="W2686">
        <v>0</v>
      </c>
      <c r="X2686">
        <v>0</v>
      </c>
      <c r="Y2686">
        <v>0</v>
      </c>
      <c r="Z2686">
        <v>0</v>
      </c>
      <c r="AA2686">
        <v>510</v>
      </c>
      <c r="AB2686">
        <v>0</v>
      </c>
      <c r="AC2686">
        <v>510</v>
      </c>
      <c r="AD2686">
        <v>0</v>
      </c>
      <c r="AE2686">
        <v>0</v>
      </c>
      <c r="AF2686">
        <v>17</v>
      </c>
      <c r="AG2686">
        <v>0</v>
      </c>
      <c r="AH2686">
        <v>2</v>
      </c>
      <c r="AI2686">
        <v>0</v>
      </c>
      <c r="AJ2686">
        <v>0</v>
      </c>
      <c r="AK2686">
        <v>0</v>
      </c>
      <c r="AL2686">
        <v>0</v>
      </c>
      <c r="AM2686">
        <v>0</v>
      </c>
      <c r="AN2686">
        <v>0</v>
      </c>
      <c r="AO2686">
        <v>0</v>
      </c>
      <c r="AP2686">
        <v>0</v>
      </c>
      <c r="AQ2686">
        <v>0</v>
      </c>
      <c r="AR2686">
        <v>0</v>
      </c>
      <c r="AS2686">
        <v>0</v>
      </c>
      <c r="AT2686">
        <v>0</v>
      </c>
      <c r="AU2686">
        <v>0</v>
      </c>
      <c r="AV2686">
        <v>0</v>
      </c>
      <c r="AW2686">
        <v>0</v>
      </c>
      <c r="AX2686">
        <v>0</v>
      </c>
      <c r="AY2686">
        <v>0</v>
      </c>
      <c r="AZ2686">
        <v>0</v>
      </c>
      <c r="BA2686">
        <v>0</v>
      </c>
      <c r="BB2686">
        <v>0</v>
      </c>
      <c r="BC2686">
        <v>0</v>
      </c>
      <c r="BD2686">
        <v>0</v>
      </c>
      <c r="BE2686">
        <v>0</v>
      </c>
      <c r="BF2686">
        <v>0</v>
      </c>
      <c r="BG2686">
        <v>0</v>
      </c>
      <c r="BH2686">
        <v>0</v>
      </c>
      <c r="BI2686">
        <v>0</v>
      </c>
      <c r="BJ2686" s="2">
        <v>46036</v>
      </c>
      <c r="BK2686">
        <v>0</v>
      </c>
      <c r="BL2686" s="3" t="str">
        <f>VLOOKUP(O2686,DropDownList!$H$1:$I$7,2,FALSE)</f>
        <v>2023/24</v>
      </c>
      <c r="BM2686" s="3" t="str">
        <f t="shared" si="41"/>
        <v>PCPF</v>
      </c>
    </row>
    <row r="2687" spans="1:65" x14ac:dyDescent="0.2">
      <c r="A2687">
        <v>2026</v>
      </c>
      <c r="B2687">
        <v>1</v>
      </c>
      <c r="C2687" t="s">
        <v>139</v>
      </c>
      <c r="D2687" t="s">
        <v>140</v>
      </c>
      <c r="E2687" t="s">
        <v>8</v>
      </c>
      <c r="F2687">
        <v>9295</v>
      </c>
      <c r="G2687" t="s">
        <v>141</v>
      </c>
      <c r="H2687" t="s">
        <v>139</v>
      </c>
      <c r="I2687" t="s">
        <v>142</v>
      </c>
      <c r="J2687" s="1">
        <v>46023</v>
      </c>
      <c r="K2687" t="s">
        <v>438</v>
      </c>
      <c r="L2687">
        <v>4</v>
      </c>
      <c r="M2687" t="s">
        <v>439</v>
      </c>
      <c r="N2687" t="s">
        <v>145</v>
      </c>
      <c r="O2687" t="s">
        <v>155</v>
      </c>
      <c r="P2687" t="s">
        <v>146</v>
      </c>
      <c r="Q2687">
        <v>2879.38</v>
      </c>
      <c r="R2687">
        <v>1909</v>
      </c>
      <c r="S2687">
        <v>30370</v>
      </c>
      <c r="T2687">
        <v>350</v>
      </c>
      <c r="U2687">
        <v>397</v>
      </c>
      <c r="V2687">
        <v>69</v>
      </c>
      <c r="W2687">
        <v>1169.06</v>
      </c>
      <c r="X2687">
        <v>1169.06</v>
      </c>
      <c r="Y2687">
        <v>0</v>
      </c>
      <c r="Z2687">
        <v>0</v>
      </c>
      <c r="AA2687">
        <v>27140.62</v>
      </c>
      <c r="AB2687">
        <v>0</v>
      </c>
      <c r="AC2687">
        <v>0</v>
      </c>
      <c r="AD2687">
        <v>64</v>
      </c>
      <c r="AE2687">
        <v>5</v>
      </c>
      <c r="AF2687">
        <v>1722</v>
      </c>
      <c r="AG2687">
        <v>10</v>
      </c>
      <c r="AH2687">
        <v>23</v>
      </c>
      <c r="AI2687">
        <v>154</v>
      </c>
      <c r="AJ2687">
        <v>0</v>
      </c>
      <c r="AK2687">
        <v>0</v>
      </c>
      <c r="AL2687">
        <v>0</v>
      </c>
      <c r="AM2687">
        <v>0</v>
      </c>
      <c r="AN2687">
        <v>0</v>
      </c>
      <c r="AO2687">
        <v>1306</v>
      </c>
      <c r="AP2687">
        <v>6536</v>
      </c>
      <c r="AQ2687">
        <v>1572</v>
      </c>
      <c r="AR2687">
        <v>1</v>
      </c>
      <c r="AS2687">
        <v>922</v>
      </c>
      <c r="AT2687">
        <v>701</v>
      </c>
      <c r="AU2687">
        <v>133</v>
      </c>
      <c r="AV2687">
        <v>63</v>
      </c>
      <c r="AW2687">
        <v>5</v>
      </c>
      <c r="AX2687">
        <v>0</v>
      </c>
      <c r="AY2687">
        <v>587</v>
      </c>
      <c r="AZ2687">
        <v>1210</v>
      </c>
      <c r="BA2687">
        <v>795</v>
      </c>
      <c r="BB2687">
        <v>153</v>
      </c>
      <c r="BC2687">
        <v>64</v>
      </c>
      <c r="BD2687">
        <v>39</v>
      </c>
      <c r="BE2687">
        <v>1</v>
      </c>
      <c r="BF2687">
        <v>1895</v>
      </c>
      <c r="BG2687">
        <v>2765</v>
      </c>
      <c r="BH2687">
        <v>0</v>
      </c>
      <c r="BI2687">
        <v>391</v>
      </c>
      <c r="BJ2687" s="2">
        <v>46036</v>
      </c>
      <c r="BK2687">
        <v>7</v>
      </c>
      <c r="BL2687" s="3" t="str">
        <f>VLOOKUP(O2687,DropDownList!$H$1:$I$7,2,FALSE)</f>
        <v>2022/23</v>
      </c>
      <c r="BM2687" s="3" t="str">
        <f t="shared" si="41"/>
        <v>VSUR</v>
      </c>
    </row>
    <row r="2688" spans="1:65" x14ac:dyDescent="0.2">
      <c r="A2688">
        <v>2026</v>
      </c>
      <c r="B2688">
        <v>1</v>
      </c>
      <c r="C2688" t="s">
        <v>139</v>
      </c>
      <c r="D2688" t="s">
        <v>140</v>
      </c>
      <c r="E2688" t="s">
        <v>8</v>
      </c>
      <c r="F2688">
        <v>9295</v>
      </c>
      <c r="G2688" t="s">
        <v>141</v>
      </c>
      <c r="H2688" t="s">
        <v>139</v>
      </c>
      <c r="I2688" t="s">
        <v>142</v>
      </c>
      <c r="J2688" s="1">
        <v>46023</v>
      </c>
      <c r="K2688" t="s">
        <v>438</v>
      </c>
      <c r="L2688">
        <v>4</v>
      </c>
      <c r="M2688" t="s">
        <v>439</v>
      </c>
      <c r="N2688" t="s">
        <v>145</v>
      </c>
      <c r="O2688" t="s">
        <v>156</v>
      </c>
      <c r="P2688" t="s">
        <v>150</v>
      </c>
      <c r="Q2688">
        <v>186623.26</v>
      </c>
      <c r="R2688">
        <v>3852</v>
      </c>
      <c r="S2688">
        <v>605338.41</v>
      </c>
      <c r="T2688">
        <v>91123.79</v>
      </c>
      <c r="U2688">
        <v>1301</v>
      </c>
      <c r="V2688">
        <v>638</v>
      </c>
      <c r="W2688">
        <v>101448.54</v>
      </c>
      <c r="X2688">
        <v>102332.54</v>
      </c>
      <c r="Y2688">
        <v>3270</v>
      </c>
      <c r="Z2688">
        <v>514214.62</v>
      </c>
      <c r="AA2688">
        <v>327591.36</v>
      </c>
      <c r="AB2688">
        <v>68763.820000000007</v>
      </c>
      <c r="AC2688">
        <v>258827.54</v>
      </c>
      <c r="AD2688">
        <v>512</v>
      </c>
      <c r="AE2688">
        <v>126</v>
      </c>
      <c r="AF2688">
        <v>1944</v>
      </c>
      <c r="AG2688">
        <v>453</v>
      </c>
      <c r="AH2688">
        <v>582</v>
      </c>
      <c r="AI2688">
        <v>848</v>
      </c>
      <c r="AJ2688">
        <v>573</v>
      </c>
      <c r="AK2688">
        <v>291</v>
      </c>
      <c r="AL2688">
        <v>71</v>
      </c>
      <c r="AM2688">
        <v>294</v>
      </c>
      <c r="AN2688">
        <v>34</v>
      </c>
      <c r="AO2688">
        <v>2608</v>
      </c>
      <c r="AP2688">
        <v>12573</v>
      </c>
      <c r="AQ2688">
        <v>2959</v>
      </c>
      <c r="AR2688">
        <v>0</v>
      </c>
      <c r="AS2688">
        <v>1084</v>
      </c>
      <c r="AT2688">
        <v>1374</v>
      </c>
      <c r="AU2688">
        <v>108</v>
      </c>
      <c r="AV2688">
        <v>41</v>
      </c>
      <c r="AW2688">
        <v>0</v>
      </c>
      <c r="AX2688">
        <v>0</v>
      </c>
      <c r="AY2688">
        <v>1536</v>
      </c>
      <c r="AZ2688">
        <v>3060</v>
      </c>
      <c r="BA2688">
        <v>1775</v>
      </c>
      <c r="BB2688">
        <v>114</v>
      </c>
      <c r="BC2688">
        <v>47</v>
      </c>
      <c r="BD2688">
        <v>14</v>
      </c>
      <c r="BE2688">
        <v>0</v>
      </c>
      <c r="BF2688">
        <v>2740</v>
      </c>
      <c r="BG2688">
        <v>133189</v>
      </c>
      <c r="BH2688">
        <v>25</v>
      </c>
      <c r="BI2688">
        <v>1300</v>
      </c>
      <c r="BJ2688" s="2">
        <v>46036</v>
      </c>
      <c r="BK2688">
        <v>0</v>
      </c>
      <c r="BL2688" s="3" t="str">
        <f>VLOOKUP(O2688,DropDownList!$H$1:$I$7,2,FALSE)</f>
        <v>2023/24</v>
      </c>
      <c r="BM2688" s="3" t="str">
        <f t="shared" si="41"/>
        <v>FISCAL FINES</v>
      </c>
    </row>
    <row r="2689" spans="1:65" x14ac:dyDescent="0.2">
      <c r="A2689">
        <v>2026</v>
      </c>
      <c r="B2689">
        <v>1</v>
      </c>
      <c r="C2689" t="s">
        <v>139</v>
      </c>
      <c r="D2689" t="s">
        <v>140</v>
      </c>
      <c r="E2689" t="s">
        <v>8</v>
      </c>
      <c r="F2689">
        <v>9295</v>
      </c>
      <c r="G2689" t="s">
        <v>141</v>
      </c>
      <c r="H2689" t="s">
        <v>139</v>
      </c>
      <c r="I2689" t="s">
        <v>142</v>
      </c>
      <c r="J2689" s="1">
        <v>46023</v>
      </c>
      <c r="K2689" t="s">
        <v>438</v>
      </c>
      <c r="L2689">
        <v>4</v>
      </c>
      <c r="M2689" t="s">
        <v>439</v>
      </c>
      <c r="N2689" t="s">
        <v>145</v>
      </c>
      <c r="O2689" t="s">
        <v>155</v>
      </c>
      <c r="P2689" t="s">
        <v>154</v>
      </c>
      <c r="Q2689">
        <v>100582.61</v>
      </c>
      <c r="R2689">
        <v>1948</v>
      </c>
      <c r="S2689">
        <v>529848.69999999995</v>
      </c>
      <c r="T2689">
        <v>7974.16</v>
      </c>
      <c r="U2689">
        <v>408</v>
      </c>
      <c r="V2689">
        <v>188</v>
      </c>
      <c r="W2689">
        <v>45239.9</v>
      </c>
      <c r="X2689">
        <v>45694.9</v>
      </c>
      <c r="Y2689">
        <v>0</v>
      </c>
      <c r="Z2689">
        <v>0</v>
      </c>
      <c r="AA2689">
        <v>421291.93</v>
      </c>
      <c r="AB2689">
        <v>2791.51</v>
      </c>
      <c r="AC2689">
        <v>391297.3</v>
      </c>
      <c r="AD2689">
        <v>62</v>
      </c>
      <c r="AE2689">
        <v>126</v>
      </c>
      <c r="AF2689">
        <v>1505</v>
      </c>
      <c r="AG2689">
        <v>255</v>
      </c>
      <c r="AH2689">
        <v>23</v>
      </c>
      <c r="AI2689">
        <v>153</v>
      </c>
      <c r="AJ2689">
        <v>0</v>
      </c>
      <c r="AK2689">
        <v>0</v>
      </c>
      <c r="AL2689">
        <v>0</v>
      </c>
      <c r="AM2689">
        <v>0</v>
      </c>
      <c r="AN2689">
        <v>0</v>
      </c>
      <c r="AO2689">
        <v>1337</v>
      </c>
      <c r="AP2689">
        <v>6653</v>
      </c>
      <c r="AQ2689">
        <v>1601</v>
      </c>
      <c r="AR2689">
        <v>1</v>
      </c>
      <c r="AS2689">
        <v>940</v>
      </c>
      <c r="AT2689">
        <v>717</v>
      </c>
      <c r="AU2689">
        <v>137</v>
      </c>
      <c r="AV2689">
        <v>66</v>
      </c>
      <c r="AW2689">
        <v>5</v>
      </c>
      <c r="AX2689">
        <v>0</v>
      </c>
      <c r="AY2689">
        <v>602</v>
      </c>
      <c r="AZ2689">
        <v>1231</v>
      </c>
      <c r="BA2689">
        <v>803</v>
      </c>
      <c r="BB2689">
        <v>153</v>
      </c>
      <c r="BC2689">
        <v>64</v>
      </c>
      <c r="BD2689">
        <v>40</v>
      </c>
      <c r="BE2689">
        <v>1</v>
      </c>
      <c r="BF2689">
        <v>1934</v>
      </c>
      <c r="BG2689">
        <v>49527</v>
      </c>
      <c r="BH2689">
        <v>12</v>
      </c>
      <c r="BI2689">
        <v>402</v>
      </c>
      <c r="BJ2689" s="2">
        <v>46036</v>
      </c>
      <c r="BK2689">
        <v>7</v>
      </c>
      <c r="BL2689" s="3" t="str">
        <f>VLOOKUP(O2689,DropDownList!$H$1:$I$7,2,FALSE)</f>
        <v>2022/23</v>
      </c>
      <c r="BM2689" s="3" t="str">
        <f t="shared" ref="BM2689:BM2752" si="42">IF(RIGHT(P2689,4)="VSUR","VSUR",IF(RIGHT(P2689,4)="CONF","CONF",P2689))</f>
        <v>JP COURT</v>
      </c>
    </row>
    <row r="2690" spans="1:65" x14ac:dyDescent="0.2">
      <c r="A2690">
        <v>2026</v>
      </c>
      <c r="B2690">
        <v>1</v>
      </c>
      <c r="C2690" t="s">
        <v>139</v>
      </c>
      <c r="D2690" t="s">
        <v>140</v>
      </c>
      <c r="E2690" t="s">
        <v>8</v>
      </c>
      <c r="F2690">
        <v>9295</v>
      </c>
      <c r="G2690" t="s">
        <v>141</v>
      </c>
      <c r="H2690" t="s">
        <v>139</v>
      </c>
      <c r="I2690" t="s">
        <v>142</v>
      </c>
      <c r="J2690" s="1">
        <v>46023</v>
      </c>
      <c r="K2690" t="s">
        <v>438</v>
      </c>
      <c r="L2690">
        <v>4</v>
      </c>
      <c r="M2690" t="s">
        <v>439</v>
      </c>
      <c r="N2690" t="s">
        <v>145</v>
      </c>
      <c r="O2690" t="s">
        <v>156</v>
      </c>
      <c r="P2690" t="s">
        <v>146</v>
      </c>
      <c r="Q2690">
        <v>3329.83</v>
      </c>
      <c r="R2690">
        <v>1765</v>
      </c>
      <c r="S2690">
        <v>30430</v>
      </c>
      <c r="T2690">
        <v>400</v>
      </c>
      <c r="U2690">
        <v>481</v>
      </c>
      <c r="V2690">
        <v>75</v>
      </c>
      <c r="W2690">
        <v>1371.5</v>
      </c>
      <c r="X2690">
        <v>1371.5</v>
      </c>
      <c r="Y2690">
        <v>0</v>
      </c>
      <c r="Z2690">
        <v>0</v>
      </c>
      <c r="AA2690">
        <v>26700.17</v>
      </c>
      <c r="AB2690">
        <v>0</v>
      </c>
      <c r="AC2690">
        <v>0</v>
      </c>
      <c r="AD2690">
        <v>69</v>
      </c>
      <c r="AE2690">
        <v>6</v>
      </c>
      <c r="AF2690">
        <v>1557</v>
      </c>
      <c r="AG2690">
        <v>10</v>
      </c>
      <c r="AH2690">
        <v>24</v>
      </c>
      <c r="AI2690">
        <v>174</v>
      </c>
      <c r="AJ2690">
        <v>0</v>
      </c>
      <c r="AK2690">
        <v>0</v>
      </c>
      <c r="AL2690">
        <v>0</v>
      </c>
      <c r="AM2690">
        <v>0</v>
      </c>
      <c r="AN2690">
        <v>0</v>
      </c>
      <c r="AO2690">
        <v>1172</v>
      </c>
      <c r="AP2690">
        <v>4879</v>
      </c>
      <c r="AQ2690">
        <v>1319</v>
      </c>
      <c r="AR2690">
        <v>0</v>
      </c>
      <c r="AS2690">
        <v>579</v>
      </c>
      <c r="AT2690">
        <v>519</v>
      </c>
      <c r="AU2690">
        <v>100</v>
      </c>
      <c r="AV2690">
        <v>41</v>
      </c>
      <c r="AW2690">
        <v>7</v>
      </c>
      <c r="AX2690">
        <v>0</v>
      </c>
      <c r="AY2690">
        <v>493</v>
      </c>
      <c r="AZ2690">
        <v>934</v>
      </c>
      <c r="BA2690">
        <v>530</v>
      </c>
      <c r="BB2690">
        <v>88</v>
      </c>
      <c r="BC2690">
        <v>42</v>
      </c>
      <c r="BD2690">
        <v>15</v>
      </c>
      <c r="BE2690">
        <v>1</v>
      </c>
      <c r="BF2690">
        <v>1749</v>
      </c>
      <c r="BG2690">
        <v>3220</v>
      </c>
      <c r="BH2690">
        <v>0</v>
      </c>
      <c r="BI2690">
        <v>475</v>
      </c>
      <c r="BJ2690" s="2">
        <v>46036</v>
      </c>
      <c r="BK2690">
        <v>5</v>
      </c>
      <c r="BL2690" s="3" t="str">
        <f>VLOOKUP(O2690,DropDownList!$H$1:$I$7,2,FALSE)</f>
        <v>2023/24</v>
      </c>
      <c r="BM2690" s="3" t="str">
        <f t="shared" si="42"/>
        <v>VSUR</v>
      </c>
    </row>
    <row r="2691" spans="1:65" x14ac:dyDescent="0.2">
      <c r="A2691">
        <v>2026</v>
      </c>
      <c r="B2691">
        <v>1</v>
      </c>
      <c r="C2691" t="s">
        <v>139</v>
      </c>
      <c r="D2691" t="s">
        <v>140</v>
      </c>
      <c r="E2691" t="s">
        <v>8</v>
      </c>
      <c r="F2691">
        <v>9295</v>
      </c>
      <c r="G2691" t="s">
        <v>141</v>
      </c>
      <c r="H2691" t="s">
        <v>139</v>
      </c>
      <c r="I2691" t="s">
        <v>142</v>
      </c>
      <c r="J2691" s="1">
        <v>46023</v>
      </c>
      <c r="K2691" t="s">
        <v>438</v>
      </c>
      <c r="L2691">
        <v>4</v>
      </c>
      <c r="M2691" t="s">
        <v>439</v>
      </c>
      <c r="N2691" t="s">
        <v>145</v>
      </c>
      <c r="O2691" t="s">
        <v>149</v>
      </c>
      <c r="P2691" t="s">
        <v>154</v>
      </c>
      <c r="Q2691">
        <v>118479.07</v>
      </c>
      <c r="R2691">
        <v>908</v>
      </c>
      <c r="S2691">
        <v>248466.55</v>
      </c>
      <c r="T2691">
        <v>720</v>
      </c>
      <c r="U2691">
        <v>501</v>
      </c>
      <c r="V2691">
        <v>347</v>
      </c>
      <c r="W2691">
        <v>52804.86</v>
      </c>
      <c r="X2691">
        <v>85438.22</v>
      </c>
      <c r="Y2691">
        <v>0</v>
      </c>
      <c r="Z2691">
        <v>0</v>
      </c>
      <c r="AA2691">
        <v>129267.48</v>
      </c>
      <c r="AB2691">
        <v>500</v>
      </c>
      <c r="AC2691">
        <v>118056.63</v>
      </c>
      <c r="AD2691">
        <v>176</v>
      </c>
      <c r="AE2691">
        <v>171</v>
      </c>
      <c r="AF2691">
        <v>404</v>
      </c>
      <c r="AG2691">
        <v>272</v>
      </c>
      <c r="AH2691">
        <v>3</v>
      </c>
      <c r="AI2691">
        <v>229</v>
      </c>
      <c r="AJ2691">
        <v>0</v>
      </c>
      <c r="AK2691">
        <v>0</v>
      </c>
      <c r="AL2691">
        <v>0</v>
      </c>
      <c r="AM2691">
        <v>0</v>
      </c>
      <c r="AN2691">
        <v>0</v>
      </c>
      <c r="AO2691">
        <v>562</v>
      </c>
      <c r="AP2691">
        <v>1057</v>
      </c>
      <c r="AQ2691">
        <v>566</v>
      </c>
      <c r="AR2691">
        <v>0</v>
      </c>
      <c r="AS2691">
        <v>126</v>
      </c>
      <c r="AT2691">
        <v>50</v>
      </c>
      <c r="AU2691">
        <v>4</v>
      </c>
      <c r="AV2691">
        <v>0</v>
      </c>
      <c r="AW2691">
        <v>2</v>
      </c>
      <c r="AX2691">
        <v>0</v>
      </c>
      <c r="AY2691">
        <v>75</v>
      </c>
      <c r="AZ2691">
        <v>104</v>
      </c>
      <c r="BA2691">
        <v>19</v>
      </c>
      <c r="BB2691">
        <v>6</v>
      </c>
      <c r="BC2691">
        <v>1</v>
      </c>
      <c r="BD2691">
        <v>2</v>
      </c>
      <c r="BE2691">
        <v>0</v>
      </c>
      <c r="BF2691">
        <v>906</v>
      </c>
      <c r="BG2691">
        <v>64646.55</v>
      </c>
      <c r="BH2691">
        <v>0</v>
      </c>
      <c r="BI2691">
        <v>496</v>
      </c>
      <c r="BJ2691" s="2">
        <v>46036</v>
      </c>
      <c r="BK2691">
        <v>0</v>
      </c>
      <c r="BL2691" s="3" t="str">
        <f>VLOOKUP(O2691,DropDownList!$H$1:$I$7,2,FALSE)</f>
        <v>2025/26</v>
      </c>
      <c r="BM2691" s="3" t="str">
        <f t="shared" si="42"/>
        <v>JP COURT</v>
      </c>
    </row>
    <row r="2692" spans="1:65" x14ac:dyDescent="0.2">
      <c r="A2692">
        <v>2026</v>
      </c>
      <c r="B2692">
        <v>1</v>
      </c>
      <c r="C2692" t="s">
        <v>139</v>
      </c>
      <c r="D2692" t="s">
        <v>140</v>
      </c>
      <c r="E2692" t="s">
        <v>8</v>
      </c>
      <c r="F2692">
        <v>9295</v>
      </c>
      <c r="G2692" t="s">
        <v>141</v>
      </c>
      <c r="H2692" t="s">
        <v>139</v>
      </c>
      <c r="I2692" t="s">
        <v>142</v>
      </c>
      <c r="J2692" s="1">
        <v>46023</v>
      </c>
      <c r="K2692" t="s">
        <v>438</v>
      </c>
      <c r="L2692">
        <v>4</v>
      </c>
      <c r="M2692" t="s">
        <v>439</v>
      </c>
      <c r="N2692" t="s">
        <v>145</v>
      </c>
      <c r="O2692" t="s">
        <v>149</v>
      </c>
      <c r="P2692" t="s">
        <v>152</v>
      </c>
      <c r="Q2692">
        <v>0</v>
      </c>
      <c r="R2692">
        <v>752</v>
      </c>
      <c r="S2692">
        <v>30080</v>
      </c>
      <c r="T2692">
        <v>20680</v>
      </c>
      <c r="U2692">
        <v>0</v>
      </c>
      <c r="V2692">
        <v>0</v>
      </c>
      <c r="W2692">
        <v>0</v>
      </c>
      <c r="X2692">
        <v>0</v>
      </c>
      <c r="Y2692">
        <v>0</v>
      </c>
      <c r="Z2692">
        <v>0</v>
      </c>
      <c r="AA2692">
        <v>9400</v>
      </c>
      <c r="AB2692">
        <v>0</v>
      </c>
      <c r="AC2692">
        <v>9400</v>
      </c>
      <c r="AD2692">
        <v>0</v>
      </c>
      <c r="AE2692">
        <v>0</v>
      </c>
      <c r="AF2692">
        <v>235</v>
      </c>
      <c r="AG2692">
        <v>0</v>
      </c>
      <c r="AH2692">
        <v>517</v>
      </c>
      <c r="AI2692">
        <v>0</v>
      </c>
      <c r="AJ2692">
        <v>0</v>
      </c>
      <c r="AK2692">
        <v>0</v>
      </c>
      <c r="AL2692">
        <v>0</v>
      </c>
      <c r="AM2692">
        <v>13</v>
      </c>
      <c r="AN2692">
        <v>0</v>
      </c>
      <c r="AO2692">
        <v>0</v>
      </c>
      <c r="AP2692">
        <v>0</v>
      </c>
      <c r="AQ2692">
        <v>0</v>
      </c>
      <c r="AR2692">
        <v>0</v>
      </c>
      <c r="AS2692">
        <v>0</v>
      </c>
      <c r="AT2692">
        <v>0</v>
      </c>
      <c r="AU2692">
        <v>0</v>
      </c>
      <c r="AV2692">
        <v>0</v>
      </c>
      <c r="AW2692">
        <v>0</v>
      </c>
      <c r="AX2692">
        <v>0</v>
      </c>
      <c r="AY2692">
        <v>0</v>
      </c>
      <c r="AZ2692">
        <v>0</v>
      </c>
      <c r="BA2692">
        <v>0</v>
      </c>
      <c r="BB2692">
        <v>0</v>
      </c>
      <c r="BC2692">
        <v>0</v>
      </c>
      <c r="BD2692">
        <v>0</v>
      </c>
      <c r="BE2692">
        <v>0</v>
      </c>
      <c r="BF2692">
        <v>0</v>
      </c>
      <c r="BG2692">
        <v>0</v>
      </c>
      <c r="BH2692">
        <v>0</v>
      </c>
      <c r="BI2692">
        <v>0</v>
      </c>
      <c r="BJ2692" s="2">
        <v>46036</v>
      </c>
      <c r="BK2692">
        <v>0</v>
      </c>
      <c r="BL2692" s="3" t="str">
        <f>VLOOKUP(O2692,DropDownList!$H$1:$I$7,2,FALSE)</f>
        <v>2025/26</v>
      </c>
      <c r="BM2692" s="3" t="str">
        <f t="shared" si="42"/>
        <v>PCOA</v>
      </c>
    </row>
    <row r="2693" spans="1:65" x14ac:dyDescent="0.2">
      <c r="A2693">
        <v>2026</v>
      </c>
      <c r="B2693">
        <v>1</v>
      </c>
      <c r="C2693" t="s">
        <v>139</v>
      </c>
      <c r="D2693" t="s">
        <v>140</v>
      </c>
      <c r="E2693" t="s">
        <v>8</v>
      </c>
      <c r="F2693">
        <v>9295</v>
      </c>
      <c r="G2693" t="s">
        <v>141</v>
      </c>
      <c r="H2693" t="s">
        <v>139</v>
      </c>
      <c r="I2693" t="s">
        <v>142</v>
      </c>
      <c r="J2693" s="1">
        <v>46023</v>
      </c>
      <c r="K2693" t="s">
        <v>438</v>
      </c>
      <c r="L2693">
        <v>4</v>
      </c>
      <c r="M2693" t="s">
        <v>439</v>
      </c>
      <c r="N2693" t="s">
        <v>145</v>
      </c>
      <c r="O2693" t="s">
        <v>149</v>
      </c>
      <c r="P2693" t="s">
        <v>148</v>
      </c>
      <c r="Q2693">
        <v>23469.94</v>
      </c>
      <c r="R2693">
        <v>505</v>
      </c>
      <c r="S2693">
        <v>30300</v>
      </c>
      <c r="T2693">
        <v>840</v>
      </c>
      <c r="U2693">
        <v>398</v>
      </c>
      <c r="V2693">
        <v>322</v>
      </c>
      <c r="W2693">
        <v>19060</v>
      </c>
      <c r="X2693">
        <v>19060</v>
      </c>
      <c r="Y2693">
        <v>0</v>
      </c>
      <c r="Z2693">
        <v>0</v>
      </c>
      <c r="AA2693">
        <v>5990.06</v>
      </c>
      <c r="AB2693">
        <v>0</v>
      </c>
      <c r="AC2693">
        <v>5990.06</v>
      </c>
      <c r="AD2693">
        <v>314</v>
      </c>
      <c r="AE2693">
        <v>8</v>
      </c>
      <c r="AF2693">
        <v>93</v>
      </c>
      <c r="AG2693">
        <v>16</v>
      </c>
      <c r="AH2693">
        <v>14</v>
      </c>
      <c r="AI2693">
        <v>382</v>
      </c>
      <c r="AJ2693">
        <v>0</v>
      </c>
      <c r="AK2693">
        <v>0</v>
      </c>
      <c r="AL2693">
        <v>0</v>
      </c>
      <c r="AM2693">
        <v>0</v>
      </c>
      <c r="AN2693">
        <v>0</v>
      </c>
      <c r="AO2693">
        <v>426</v>
      </c>
      <c r="AP2693">
        <v>777</v>
      </c>
      <c r="AQ2693">
        <v>440</v>
      </c>
      <c r="AR2693">
        <v>0</v>
      </c>
      <c r="AS2693">
        <v>34</v>
      </c>
      <c r="AT2693">
        <v>54</v>
      </c>
      <c r="AU2693">
        <v>0</v>
      </c>
      <c r="AV2693">
        <v>0</v>
      </c>
      <c r="AW2693">
        <v>0</v>
      </c>
      <c r="AX2693">
        <v>0</v>
      </c>
      <c r="AY2693">
        <v>76</v>
      </c>
      <c r="AZ2693">
        <v>87</v>
      </c>
      <c r="BA2693">
        <v>9</v>
      </c>
      <c r="BB2693">
        <v>0</v>
      </c>
      <c r="BC2693">
        <v>0</v>
      </c>
      <c r="BD2693">
        <v>0</v>
      </c>
      <c r="BE2693">
        <v>0</v>
      </c>
      <c r="BF2693">
        <v>441</v>
      </c>
      <c r="BG2693">
        <v>22920</v>
      </c>
      <c r="BH2693">
        <v>0</v>
      </c>
      <c r="BI2693">
        <v>398</v>
      </c>
      <c r="BJ2693" s="2">
        <v>46036</v>
      </c>
      <c r="BK2693">
        <v>0</v>
      </c>
      <c r="BL2693" s="3" t="str">
        <f>VLOOKUP(O2693,DropDownList!$H$1:$I$7,2,FALSE)</f>
        <v>2025/26</v>
      </c>
      <c r="BM2693" s="3" t="str">
        <f t="shared" si="42"/>
        <v>PRAS</v>
      </c>
    </row>
    <row r="2694" spans="1:65" x14ac:dyDescent="0.2">
      <c r="A2694">
        <v>2026</v>
      </c>
      <c r="B2694">
        <v>1</v>
      </c>
      <c r="C2694" t="s">
        <v>139</v>
      </c>
      <c r="D2694" t="s">
        <v>140</v>
      </c>
      <c r="E2694" t="s">
        <v>8</v>
      </c>
      <c r="F2694">
        <v>9295</v>
      </c>
      <c r="G2694" t="s">
        <v>141</v>
      </c>
      <c r="H2694" t="s">
        <v>139</v>
      </c>
      <c r="I2694" t="s">
        <v>142</v>
      </c>
      <c r="J2694" s="1">
        <v>46023</v>
      </c>
      <c r="K2694" t="s">
        <v>438</v>
      </c>
      <c r="L2694">
        <v>4</v>
      </c>
      <c r="M2694" t="s">
        <v>439</v>
      </c>
      <c r="N2694" t="s">
        <v>145</v>
      </c>
      <c r="O2694" t="s">
        <v>149</v>
      </c>
      <c r="P2694" t="s">
        <v>153</v>
      </c>
      <c r="Q2694">
        <v>345</v>
      </c>
      <c r="R2694">
        <v>3</v>
      </c>
      <c r="S2694">
        <v>390</v>
      </c>
      <c r="T2694">
        <v>0</v>
      </c>
      <c r="U2694">
        <v>2</v>
      </c>
      <c r="V2694">
        <v>2</v>
      </c>
      <c r="W2694">
        <v>345</v>
      </c>
      <c r="X2694">
        <v>345</v>
      </c>
      <c r="Y2694">
        <v>0</v>
      </c>
      <c r="Z2694">
        <v>0</v>
      </c>
      <c r="AA2694">
        <v>45</v>
      </c>
      <c r="AB2694">
        <v>0</v>
      </c>
      <c r="AC2694">
        <v>45</v>
      </c>
      <c r="AD2694">
        <v>2</v>
      </c>
      <c r="AE2694">
        <v>0</v>
      </c>
      <c r="AF2694">
        <v>1</v>
      </c>
      <c r="AG2694">
        <v>0</v>
      </c>
      <c r="AH2694">
        <v>0</v>
      </c>
      <c r="AI2694">
        <v>2</v>
      </c>
      <c r="AJ2694">
        <v>0</v>
      </c>
      <c r="AK2694">
        <v>0</v>
      </c>
      <c r="AL2694">
        <v>0</v>
      </c>
      <c r="AM2694">
        <v>0</v>
      </c>
      <c r="AN2694">
        <v>0</v>
      </c>
      <c r="AO2694">
        <v>2</v>
      </c>
      <c r="AP2694">
        <v>2</v>
      </c>
      <c r="AQ2694">
        <v>2</v>
      </c>
      <c r="AR2694">
        <v>0</v>
      </c>
      <c r="AS2694">
        <v>0</v>
      </c>
      <c r="AT2694">
        <v>0</v>
      </c>
      <c r="AU2694">
        <v>0</v>
      </c>
      <c r="AV2694">
        <v>0</v>
      </c>
      <c r="AW2694">
        <v>0</v>
      </c>
      <c r="AX2694">
        <v>0</v>
      </c>
      <c r="AY2694">
        <v>0</v>
      </c>
      <c r="AZ2694">
        <v>0</v>
      </c>
      <c r="BA2694">
        <v>0</v>
      </c>
      <c r="BB2694">
        <v>0</v>
      </c>
      <c r="BC2694">
        <v>0</v>
      </c>
      <c r="BD2694">
        <v>0</v>
      </c>
      <c r="BE2694">
        <v>0</v>
      </c>
      <c r="BF2694">
        <v>3</v>
      </c>
      <c r="BG2694">
        <v>345</v>
      </c>
      <c r="BH2694">
        <v>0</v>
      </c>
      <c r="BI2694">
        <v>2</v>
      </c>
      <c r="BJ2694" s="2">
        <v>46036</v>
      </c>
      <c r="BK2694">
        <v>0</v>
      </c>
      <c r="BL2694" s="3" t="str">
        <f>VLOOKUP(O2694,DropDownList!$H$1:$I$7,2,FALSE)</f>
        <v>2025/26</v>
      </c>
      <c r="BM2694" s="3" t="str">
        <f t="shared" si="42"/>
        <v>PREG</v>
      </c>
    </row>
    <row r="2695" spans="1:65" x14ac:dyDescent="0.2">
      <c r="A2695">
        <v>2026</v>
      </c>
      <c r="B2695">
        <v>1</v>
      </c>
      <c r="C2695" t="s">
        <v>139</v>
      </c>
      <c r="D2695" t="s">
        <v>140</v>
      </c>
      <c r="E2695" t="s">
        <v>8</v>
      </c>
      <c r="F2695">
        <v>9295</v>
      </c>
      <c r="G2695" t="s">
        <v>141</v>
      </c>
      <c r="H2695" t="s">
        <v>139</v>
      </c>
      <c r="I2695" t="s">
        <v>142</v>
      </c>
      <c r="J2695" s="1">
        <v>46023</v>
      </c>
      <c r="K2695" t="s">
        <v>438</v>
      </c>
      <c r="L2695">
        <v>4</v>
      </c>
      <c r="M2695" t="s">
        <v>439</v>
      </c>
      <c r="N2695" t="s">
        <v>145</v>
      </c>
      <c r="O2695" t="s">
        <v>149</v>
      </c>
      <c r="P2695" t="s">
        <v>151</v>
      </c>
      <c r="Q2695">
        <v>0</v>
      </c>
      <c r="R2695">
        <v>4</v>
      </c>
      <c r="S2695">
        <v>120</v>
      </c>
      <c r="T2695">
        <v>30</v>
      </c>
      <c r="U2695">
        <v>0</v>
      </c>
      <c r="V2695">
        <v>0</v>
      </c>
      <c r="W2695">
        <v>0</v>
      </c>
      <c r="X2695">
        <v>0</v>
      </c>
      <c r="Y2695">
        <v>0</v>
      </c>
      <c r="Z2695">
        <v>0</v>
      </c>
      <c r="AA2695">
        <v>90</v>
      </c>
      <c r="AB2695">
        <v>0</v>
      </c>
      <c r="AC2695">
        <v>90</v>
      </c>
      <c r="AD2695">
        <v>0</v>
      </c>
      <c r="AE2695">
        <v>0</v>
      </c>
      <c r="AF2695">
        <v>3</v>
      </c>
      <c r="AG2695">
        <v>0</v>
      </c>
      <c r="AH2695">
        <v>1</v>
      </c>
      <c r="AI2695">
        <v>0</v>
      </c>
      <c r="AJ2695">
        <v>0</v>
      </c>
      <c r="AK2695">
        <v>0</v>
      </c>
      <c r="AL2695">
        <v>0</v>
      </c>
      <c r="AM2695">
        <v>0</v>
      </c>
      <c r="AN2695">
        <v>0</v>
      </c>
      <c r="AO2695">
        <v>0</v>
      </c>
      <c r="AP2695">
        <v>0</v>
      </c>
      <c r="AQ2695">
        <v>0</v>
      </c>
      <c r="AR2695">
        <v>0</v>
      </c>
      <c r="AS2695">
        <v>0</v>
      </c>
      <c r="AT2695">
        <v>0</v>
      </c>
      <c r="AU2695">
        <v>0</v>
      </c>
      <c r="AV2695">
        <v>0</v>
      </c>
      <c r="AW2695">
        <v>0</v>
      </c>
      <c r="AX2695">
        <v>0</v>
      </c>
      <c r="AY2695">
        <v>0</v>
      </c>
      <c r="AZ2695">
        <v>0</v>
      </c>
      <c r="BA2695">
        <v>0</v>
      </c>
      <c r="BB2695">
        <v>0</v>
      </c>
      <c r="BC2695">
        <v>0</v>
      </c>
      <c r="BD2695">
        <v>0</v>
      </c>
      <c r="BE2695">
        <v>0</v>
      </c>
      <c r="BF2695">
        <v>0</v>
      </c>
      <c r="BG2695">
        <v>0</v>
      </c>
      <c r="BH2695">
        <v>0</v>
      </c>
      <c r="BI2695">
        <v>0</v>
      </c>
      <c r="BJ2695" s="2">
        <v>46036</v>
      </c>
      <c r="BK2695">
        <v>0</v>
      </c>
      <c r="BL2695" s="3" t="str">
        <f>VLOOKUP(O2695,DropDownList!$H$1:$I$7,2,FALSE)</f>
        <v>2025/26</v>
      </c>
      <c r="BM2695" s="3" t="str">
        <f t="shared" si="42"/>
        <v>PCPF</v>
      </c>
    </row>
    <row r="2696" spans="1:65" x14ac:dyDescent="0.2">
      <c r="A2696">
        <v>2026</v>
      </c>
      <c r="B2696">
        <v>1</v>
      </c>
      <c r="C2696" t="s">
        <v>139</v>
      </c>
      <c r="D2696" t="s">
        <v>140</v>
      </c>
      <c r="E2696" t="s">
        <v>8</v>
      </c>
      <c r="F2696">
        <v>9295</v>
      </c>
      <c r="G2696" t="s">
        <v>141</v>
      </c>
      <c r="H2696" t="s">
        <v>139</v>
      </c>
      <c r="I2696" t="s">
        <v>142</v>
      </c>
      <c r="J2696" s="1">
        <v>46023</v>
      </c>
      <c r="K2696" t="s">
        <v>438</v>
      </c>
      <c r="L2696">
        <v>4</v>
      </c>
      <c r="M2696" t="s">
        <v>439</v>
      </c>
      <c r="N2696" t="s">
        <v>145</v>
      </c>
      <c r="O2696" t="s">
        <v>156</v>
      </c>
      <c r="P2696" t="s">
        <v>154</v>
      </c>
      <c r="Q2696">
        <v>125530.79</v>
      </c>
      <c r="R2696">
        <v>1784</v>
      </c>
      <c r="S2696">
        <v>542274.4</v>
      </c>
      <c r="T2696">
        <v>10721.68</v>
      </c>
      <c r="U2696">
        <v>485</v>
      </c>
      <c r="V2696">
        <v>207</v>
      </c>
      <c r="W2696">
        <v>54037.8</v>
      </c>
      <c r="X2696">
        <v>56998.8</v>
      </c>
      <c r="Y2696">
        <v>0</v>
      </c>
      <c r="Z2696">
        <v>0</v>
      </c>
      <c r="AA2696">
        <v>406021.93</v>
      </c>
      <c r="AB2696">
        <v>4259.74</v>
      </c>
      <c r="AC2696">
        <v>374942.02</v>
      </c>
      <c r="AD2696">
        <v>70</v>
      </c>
      <c r="AE2696">
        <v>137</v>
      </c>
      <c r="AF2696">
        <v>1260</v>
      </c>
      <c r="AG2696">
        <v>312</v>
      </c>
      <c r="AH2696">
        <v>27</v>
      </c>
      <c r="AI2696">
        <v>173</v>
      </c>
      <c r="AJ2696">
        <v>0</v>
      </c>
      <c r="AK2696">
        <v>0</v>
      </c>
      <c r="AL2696">
        <v>0</v>
      </c>
      <c r="AM2696">
        <v>0</v>
      </c>
      <c r="AN2696">
        <v>0</v>
      </c>
      <c r="AO2696">
        <v>1185</v>
      </c>
      <c r="AP2696">
        <v>4909</v>
      </c>
      <c r="AQ2696">
        <v>1324</v>
      </c>
      <c r="AR2696">
        <v>0</v>
      </c>
      <c r="AS2696">
        <v>583</v>
      </c>
      <c r="AT2696">
        <v>526</v>
      </c>
      <c r="AU2696">
        <v>105</v>
      </c>
      <c r="AV2696">
        <v>44</v>
      </c>
      <c r="AW2696">
        <v>9</v>
      </c>
      <c r="AX2696">
        <v>0</v>
      </c>
      <c r="AY2696">
        <v>493</v>
      </c>
      <c r="AZ2696">
        <v>940</v>
      </c>
      <c r="BA2696">
        <v>532</v>
      </c>
      <c r="BB2696">
        <v>87</v>
      </c>
      <c r="BC2696">
        <v>41</v>
      </c>
      <c r="BD2696">
        <v>15</v>
      </c>
      <c r="BE2696">
        <v>1</v>
      </c>
      <c r="BF2696">
        <v>1765</v>
      </c>
      <c r="BG2696">
        <v>57831</v>
      </c>
      <c r="BH2696">
        <v>12</v>
      </c>
      <c r="BI2696">
        <v>479</v>
      </c>
      <c r="BJ2696" s="2">
        <v>46036</v>
      </c>
      <c r="BK2696">
        <v>5</v>
      </c>
      <c r="BL2696" s="3" t="str">
        <f>VLOOKUP(O2696,DropDownList!$H$1:$I$7,2,FALSE)</f>
        <v>2023/24</v>
      </c>
      <c r="BM2696" s="3" t="str">
        <f t="shared" si="42"/>
        <v>JP COURT</v>
      </c>
    </row>
    <row r="2697" spans="1:65" x14ac:dyDescent="0.2">
      <c r="A2697">
        <v>2026</v>
      </c>
      <c r="B2697">
        <v>1</v>
      </c>
      <c r="C2697" t="s">
        <v>139</v>
      </c>
      <c r="D2697" t="s">
        <v>140</v>
      </c>
      <c r="E2697" t="s">
        <v>8</v>
      </c>
      <c r="F2697">
        <v>9295</v>
      </c>
      <c r="G2697" t="s">
        <v>141</v>
      </c>
      <c r="H2697" t="s">
        <v>139</v>
      </c>
      <c r="I2697" t="s">
        <v>142</v>
      </c>
      <c r="J2697" s="1">
        <v>46023</v>
      </c>
      <c r="K2697" t="s">
        <v>438</v>
      </c>
      <c r="L2697">
        <v>4</v>
      </c>
      <c r="M2697" t="s">
        <v>439</v>
      </c>
      <c r="N2697" t="s">
        <v>145</v>
      </c>
      <c r="O2697" t="s">
        <v>156</v>
      </c>
      <c r="P2697" t="s">
        <v>148</v>
      </c>
      <c r="Q2697">
        <v>24129.41</v>
      </c>
      <c r="R2697">
        <v>1110</v>
      </c>
      <c r="S2697">
        <v>66600</v>
      </c>
      <c r="T2697">
        <v>4308.5</v>
      </c>
      <c r="U2697">
        <v>444</v>
      </c>
      <c r="V2697">
        <v>208</v>
      </c>
      <c r="W2697">
        <v>11872.46</v>
      </c>
      <c r="X2697">
        <v>11872.46</v>
      </c>
      <c r="Y2697">
        <v>0</v>
      </c>
      <c r="Z2697">
        <v>0</v>
      </c>
      <c r="AA2697">
        <v>38162.089999999997</v>
      </c>
      <c r="AB2697">
        <v>0</v>
      </c>
      <c r="AC2697">
        <v>38162.089999999997</v>
      </c>
      <c r="AD2697">
        <v>188</v>
      </c>
      <c r="AE2697">
        <v>20</v>
      </c>
      <c r="AF2697">
        <v>591</v>
      </c>
      <c r="AG2697">
        <v>85</v>
      </c>
      <c r="AH2697">
        <v>69</v>
      </c>
      <c r="AI2697">
        <v>359</v>
      </c>
      <c r="AJ2697">
        <v>0</v>
      </c>
      <c r="AK2697">
        <v>0</v>
      </c>
      <c r="AL2697">
        <v>0</v>
      </c>
      <c r="AM2697">
        <v>0</v>
      </c>
      <c r="AN2697">
        <v>0</v>
      </c>
      <c r="AO2697">
        <v>908</v>
      </c>
      <c r="AP2697">
        <v>4280</v>
      </c>
      <c r="AQ2697">
        <v>1019</v>
      </c>
      <c r="AR2697">
        <v>0</v>
      </c>
      <c r="AS2697">
        <v>236</v>
      </c>
      <c r="AT2697">
        <v>453</v>
      </c>
      <c r="AU2697">
        <v>11</v>
      </c>
      <c r="AV2697">
        <v>4</v>
      </c>
      <c r="AW2697">
        <v>0</v>
      </c>
      <c r="AX2697">
        <v>0</v>
      </c>
      <c r="AY2697">
        <v>664</v>
      </c>
      <c r="AZ2697">
        <v>1151</v>
      </c>
      <c r="BA2697">
        <v>609</v>
      </c>
      <c r="BB2697">
        <v>19</v>
      </c>
      <c r="BC2697">
        <v>8</v>
      </c>
      <c r="BD2697">
        <v>4</v>
      </c>
      <c r="BE2697">
        <v>0</v>
      </c>
      <c r="BF2697">
        <v>952</v>
      </c>
      <c r="BG2697">
        <v>21540</v>
      </c>
      <c r="BH2697">
        <v>6</v>
      </c>
      <c r="BI2697">
        <v>444</v>
      </c>
      <c r="BJ2697" s="2">
        <v>46036</v>
      </c>
      <c r="BK2697">
        <v>0</v>
      </c>
      <c r="BL2697" s="3" t="str">
        <f>VLOOKUP(O2697,DropDownList!$H$1:$I$7,2,FALSE)</f>
        <v>2023/24</v>
      </c>
      <c r="BM2697" s="3" t="str">
        <f t="shared" si="42"/>
        <v>PRAS</v>
      </c>
    </row>
    <row r="2698" spans="1:65" x14ac:dyDescent="0.2">
      <c r="A2698">
        <v>2026</v>
      </c>
      <c r="B2698">
        <v>1</v>
      </c>
      <c r="C2698" t="s">
        <v>139</v>
      </c>
      <c r="D2698" t="s">
        <v>157</v>
      </c>
      <c r="E2698" t="s">
        <v>8</v>
      </c>
      <c r="F2698">
        <v>9761</v>
      </c>
      <c r="G2698" t="s">
        <v>158</v>
      </c>
      <c r="H2698" t="s">
        <v>139</v>
      </c>
      <c r="I2698" t="s">
        <v>142</v>
      </c>
      <c r="J2698" s="1">
        <v>46023</v>
      </c>
      <c r="K2698" t="s">
        <v>438</v>
      </c>
      <c r="L2698">
        <v>4</v>
      </c>
      <c r="M2698" t="s">
        <v>439</v>
      </c>
      <c r="N2698" t="s">
        <v>145</v>
      </c>
      <c r="O2698" t="s">
        <v>149</v>
      </c>
      <c r="P2698" t="s">
        <v>160</v>
      </c>
      <c r="Q2698">
        <v>255166.64</v>
      </c>
      <c r="R2698">
        <v>1093</v>
      </c>
      <c r="S2698">
        <v>494177.71</v>
      </c>
      <c r="T2698">
        <v>24818</v>
      </c>
      <c r="U2698">
        <v>669</v>
      </c>
      <c r="V2698">
        <v>467</v>
      </c>
      <c r="W2698">
        <v>95441.69</v>
      </c>
      <c r="X2698">
        <v>154886.82</v>
      </c>
      <c r="Y2698">
        <v>0</v>
      </c>
      <c r="Z2698">
        <v>0</v>
      </c>
      <c r="AA2698">
        <v>214193.07</v>
      </c>
      <c r="AB2698">
        <v>24576.2</v>
      </c>
      <c r="AC2698">
        <v>174237.49</v>
      </c>
      <c r="AD2698">
        <v>248</v>
      </c>
      <c r="AE2698">
        <v>219</v>
      </c>
      <c r="AF2698">
        <v>370</v>
      </c>
      <c r="AG2698">
        <v>336</v>
      </c>
      <c r="AH2698">
        <v>53</v>
      </c>
      <c r="AI2698">
        <v>333</v>
      </c>
      <c r="AJ2698">
        <v>0</v>
      </c>
      <c r="AK2698">
        <v>0</v>
      </c>
      <c r="AL2698">
        <v>0</v>
      </c>
      <c r="AM2698">
        <v>0</v>
      </c>
      <c r="AN2698">
        <v>0</v>
      </c>
      <c r="AO2698">
        <v>747</v>
      </c>
      <c r="AP2698">
        <v>1309</v>
      </c>
      <c r="AQ2698">
        <v>702</v>
      </c>
      <c r="AR2698">
        <v>3</v>
      </c>
      <c r="AS2698">
        <v>94</v>
      </c>
      <c r="AT2698">
        <v>41</v>
      </c>
      <c r="AU2698">
        <v>15</v>
      </c>
      <c r="AV2698">
        <v>3</v>
      </c>
      <c r="AW2698">
        <v>48</v>
      </c>
      <c r="AX2698">
        <v>0</v>
      </c>
      <c r="AY2698">
        <v>112</v>
      </c>
      <c r="AZ2698">
        <v>141</v>
      </c>
      <c r="BA2698">
        <v>28</v>
      </c>
      <c r="BB2698">
        <v>3</v>
      </c>
      <c r="BC2698">
        <v>1</v>
      </c>
      <c r="BD2698">
        <v>2</v>
      </c>
      <c r="BE2698">
        <v>0</v>
      </c>
      <c r="BF2698">
        <v>1038</v>
      </c>
      <c r="BG2698">
        <v>158528.01</v>
      </c>
      <c r="BH2698">
        <v>1</v>
      </c>
      <c r="BI2698">
        <v>662</v>
      </c>
      <c r="BJ2698" s="2">
        <v>46036</v>
      </c>
      <c r="BK2698">
        <v>0</v>
      </c>
      <c r="BL2698" s="3" t="str">
        <f>VLOOKUP(O2698,DropDownList!$H$1:$I$7,2,FALSE)</f>
        <v>2025/26</v>
      </c>
      <c r="BM2698" s="3" t="str">
        <f t="shared" si="42"/>
        <v>SC COURT</v>
      </c>
    </row>
    <row r="2699" spans="1:65" x14ac:dyDescent="0.2">
      <c r="A2699">
        <v>2026</v>
      </c>
      <c r="B2699">
        <v>1</v>
      </c>
      <c r="C2699" t="s">
        <v>139</v>
      </c>
      <c r="D2699" t="s">
        <v>157</v>
      </c>
      <c r="E2699" t="s">
        <v>8</v>
      </c>
      <c r="F2699">
        <v>9761</v>
      </c>
      <c r="G2699" t="s">
        <v>158</v>
      </c>
      <c r="H2699" t="s">
        <v>139</v>
      </c>
      <c r="I2699" t="s">
        <v>142</v>
      </c>
      <c r="J2699" s="1">
        <v>46023</v>
      </c>
      <c r="K2699" t="s">
        <v>438</v>
      </c>
      <c r="L2699">
        <v>4</v>
      </c>
      <c r="M2699" t="s">
        <v>439</v>
      </c>
      <c r="N2699" t="s">
        <v>145</v>
      </c>
      <c r="O2699" t="s">
        <v>149</v>
      </c>
      <c r="P2699" t="s">
        <v>150</v>
      </c>
      <c r="Q2699">
        <v>500</v>
      </c>
      <c r="R2699">
        <v>1</v>
      </c>
      <c r="S2699">
        <v>500</v>
      </c>
      <c r="T2699">
        <v>0</v>
      </c>
      <c r="U2699">
        <v>1</v>
      </c>
      <c r="V2699">
        <v>1</v>
      </c>
      <c r="W2699">
        <v>100</v>
      </c>
      <c r="X2699">
        <v>500</v>
      </c>
      <c r="Y2699">
        <v>1</v>
      </c>
      <c r="Z2699">
        <v>500</v>
      </c>
      <c r="AA2699">
        <v>0</v>
      </c>
      <c r="AB2699">
        <v>0</v>
      </c>
      <c r="AC2699">
        <v>0</v>
      </c>
      <c r="AD2699">
        <v>1</v>
      </c>
      <c r="AE2699">
        <v>0</v>
      </c>
      <c r="AF2699">
        <v>0</v>
      </c>
      <c r="AG2699">
        <v>0</v>
      </c>
      <c r="AH2699">
        <v>0</v>
      </c>
      <c r="AI2699">
        <v>1</v>
      </c>
      <c r="AJ2699">
        <v>0</v>
      </c>
      <c r="AK2699">
        <v>0</v>
      </c>
      <c r="AL2699">
        <v>0</v>
      </c>
      <c r="AM2699">
        <v>0</v>
      </c>
      <c r="AN2699">
        <v>0</v>
      </c>
      <c r="AO2699">
        <v>1</v>
      </c>
      <c r="AP2699">
        <v>2</v>
      </c>
      <c r="AQ2699">
        <v>1</v>
      </c>
      <c r="AR2699">
        <v>1</v>
      </c>
      <c r="AS2699">
        <v>0</v>
      </c>
      <c r="AT2699">
        <v>0</v>
      </c>
      <c r="AU2699">
        <v>0</v>
      </c>
      <c r="AV2699">
        <v>0</v>
      </c>
      <c r="AW2699">
        <v>0</v>
      </c>
      <c r="AX2699">
        <v>0</v>
      </c>
      <c r="AY2699">
        <v>0</v>
      </c>
      <c r="AZ2699">
        <v>0</v>
      </c>
      <c r="BA2699">
        <v>0</v>
      </c>
      <c r="BB2699">
        <v>0</v>
      </c>
      <c r="BC2699">
        <v>0</v>
      </c>
      <c r="BD2699">
        <v>0</v>
      </c>
      <c r="BE2699">
        <v>0</v>
      </c>
      <c r="BF2699">
        <v>0</v>
      </c>
      <c r="BG2699">
        <v>500</v>
      </c>
      <c r="BH2699">
        <v>0</v>
      </c>
      <c r="BI2699">
        <v>0</v>
      </c>
      <c r="BJ2699" s="2">
        <v>46036</v>
      </c>
      <c r="BK2699">
        <v>0</v>
      </c>
      <c r="BL2699" s="3" t="str">
        <f>VLOOKUP(O2699,DropDownList!$H$1:$I$7,2,FALSE)</f>
        <v>2025/26</v>
      </c>
      <c r="BM2699" s="3" t="str">
        <f t="shared" si="42"/>
        <v>FISCAL FINES</v>
      </c>
    </row>
    <row r="2700" spans="1:65" x14ac:dyDescent="0.2">
      <c r="A2700">
        <v>2026</v>
      </c>
      <c r="B2700">
        <v>1</v>
      </c>
      <c r="C2700" t="s">
        <v>139</v>
      </c>
      <c r="D2700" t="s">
        <v>157</v>
      </c>
      <c r="E2700" t="s">
        <v>8</v>
      </c>
      <c r="F2700">
        <v>9761</v>
      </c>
      <c r="G2700" t="s">
        <v>158</v>
      </c>
      <c r="H2700" t="s">
        <v>139</v>
      </c>
      <c r="I2700" t="s">
        <v>142</v>
      </c>
      <c r="J2700" s="1">
        <v>46023</v>
      </c>
      <c r="K2700" t="s">
        <v>438</v>
      </c>
      <c r="L2700">
        <v>4</v>
      </c>
      <c r="M2700" t="s">
        <v>439</v>
      </c>
      <c r="N2700" t="s">
        <v>145</v>
      </c>
      <c r="O2700" t="s">
        <v>147</v>
      </c>
      <c r="P2700" t="s">
        <v>160</v>
      </c>
      <c r="Q2700">
        <v>381731.63</v>
      </c>
      <c r="R2700">
        <v>2510</v>
      </c>
      <c r="S2700">
        <v>1170357.03</v>
      </c>
      <c r="T2700">
        <v>68924.460000000006</v>
      </c>
      <c r="U2700">
        <v>1121</v>
      </c>
      <c r="V2700">
        <v>525</v>
      </c>
      <c r="W2700">
        <v>182903.51</v>
      </c>
      <c r="X2700">
        <v>204487.51</v>
      </c>
      <c r="Y2700">
        <v>0</v>
      </c>
      <c r="Z2700">
        <v>0</v>
      </c>
      <c r="AA2700">
        <v>719700.94</v>
      </c>
      <c r="AB2700">
        <v>98162.65</v>
      </c>
      <c r="AC2700">
        <v>579192.93000000005</v>
      </c>
      <c r="AD2700">
        <v>217</v>
      </c>
      <c r="AE2700">
        <v>308</v>
      </c>
      <c r="AF2700">
        <v>1238</v>
      </c>
      <c r="AG2700">
        <v>665</v>
      </c>
      <c r="AH2700">
        <v>134</v>
      </c>
      <c r="AI2700">
        <v>456</v>
      </c>
      <c r="AJ2700">
        <v>0</v>
      </c>
      <c r="AK2700">
        <v>0</v>
      </c>
      <c r="AL2700">
        <v>0</v>
      </c>
      <c r="AM2700">
        <v>0</v>
      </c>
      <c r="AN2700">
        <v>0</v>
      </c>
      <c r="AO2700">
        <v>1748</v>
      </c>
      <c r="AP2700">
        <v>5504</v>
      </c>
      <c r="AQ2700">
        <v>1754</v>
      </c>
      <c r="AR2700">
        <v>0</v>
      </c>
      <c r="AS2700">
        <v>484</v>
      </c>
      <c r="AT2700">
        <v>472</v>
      </c>
      <c r="AU2700">
        <v>84</v>
      </c>
      <c r="AV2700">
        <v>33</v>
      </c>
      <c r="AW2700">
        <v>107</v>
      </c>
      <c r="AX2700">
        <v>0</v>
      </c>
      <c r="AY2700">
        <v>691</v>
      </c>
      <c r="AZ2700">
        <v>1037</v>
      </c>
      <c r="BA2700">
        <v>381</v>
      </c>
      <c r="BB2700">
        <v>71</v>
      </c>
      <c r="BC2700">
        <v>31</v>
      </c>
      <c r="BD2700">
        <v>16</v>
      </c>
      <c r="BE2700">
        <v>1</v>
      </c>
      <c r="BF2700">
        <v>2388</v>
      </c>
      <c r="BG2700">
        <v>183811.25</v>
      </c>
      <c r="BH2700">
        <v>17</v>
      </c>
      <c r="BI2700">
        <v>1104</v>
      </c>
      <c r="BJ2700" s="2">
        <v>46036</v>
      </c>
      <c r="BK2700">
        <v>2</v>
      </c>
      <c r="BL2700" s="3" t="str">
        <f>VLOOKUP(O2700,DropDownList!$H$1:$I$7,2,FALSE)</f>
        <v>2024/25</v>
      </c>
      <c r="BM2700" s="3" t="str">
        <f t="shared" si="42"/>
        <v>SC COURT</v>
      </c>
    </row>
    <row r="2701" spans="1:65" x14ac:dyDescent="0.2">
      <c r="A2701">
        <v>2026</v>
      </c>
      <c r="B2701">
        <v>1</v>
      </c>
      <c r="C2701" t="s">
        <v>139</v>
      </c>
      <c r="D2701" t="s">
        <v>157</v>
      </c>
      <c r="E2701" t="s">
        <v>8</v>
      </c>
      <c r="F2701">
        <v>9761</v>
      </c>
      <c r="G2701" t="s">
        <v>158</v>
      </c>
      <c r="H2701" t="s">
        <v>139</v>
      </c>
      <c r="I2701" t="s">
        <v>142</v>
      </c>
      <c r="J2701" s="1">
        <v>46023</v>
      </c>
      <c r="K2701" t="s">
        <v>438</v>
      </c>
      <c r="L2701">
        <v>4</v>
      </c>
      <c r="M2701" t="s">
        <v>439</v>
      </c>
      <c r="N2701" t="s">
        <v>145</v>
      </c>
      <c r="O2701" t="s">
        <v>147</v>
      </c>
      <c r="P2701" t="s">
        <v>150</v>
      </c>
      <c r="Q2701">
        <v>0</v>
      </c>
      <c r="R2701">
        <v>3</v>
      </c>
      <c r="S2701">
        <v>500</v>
      </c>
      <c r="T2701">
        <v>100</v>
      </c>
      <c r="U2701">
        <v>0</v>
      </c>
      <c r="V2701">
        <v>0</v>
      </c>
      <c r="W2701">
        <v>0</v>
      </c>
      <c r="X2701">
        <v>0</v>
      </c>
      <c r="Y2701">
        <v>2</v>
      </c>
      <c r="Z2701">
        <v>400</v>
      </c>
      <c r="AA2701">
        <v>400</v>
      </c>
      <c r="AB2701">
        <v>400</v>
      </c>
      <c r="AC2701">
        <v>0</v>
      </c>
      <c r="AD2701">
        <v>0</v>
      </c>
      <c r="AE2701">
        <v>0</v>
      </c>
      <c r="AF2701">
        <v>2</v>
      </c>
      <c r="AG2701">
        <v>0</v>
      </c>
      <c r="AH2701">
        <v>1</v>
      </c>
      <c r="AI2701">
        <v>0</v>
      </c>
      <c r="AJ2701">
        <v>2</v>
      </c>
      <c r="AK2701">
        <v>0</v>
      </c>
      <c r="AL2701">
        <v>1</v>
      </c>
      <c r="AM2701">
        <v>0</v>
      </c>
      <c r="AN2701">
        <v>0</v>
      </c>
      <c r="AO2701">
        <v>0</v>
      </c>
      <c r="AP2701">
        <v>0</v>
      </c>
      <c r="AQ2701">
        <v>0</v>
      </c>
      <c r="AR2701">
        <v>0</v>
      </c>
      <c r="AS2701">
        <v>0</v>
      </c>
      <c r="AT2701">
        <v>0</v>
      </c>
      <c r="AU2701">
        <v>0</v>
      </c>
      <c r="AV2701">
        <v>0</v>
      </c>
      <c r="AW2701">
        <v>0</v>
      </c>
      <c r="AX2701">
        <v>0</v>
      </c>
      <c r="AY2701">
        <v>0</v>
      </c>
      <c r="AZ2701">
        <v>0</v>
      </c>
      <c r="BA2701">
        <v>0</v>
      </c>
      <c r="BB2701">
        <v>0</v>
      </c>
      <c r="BC2701">
        <v>0</v>
      </c>
      <c r="BD2701">
        <v>0</v>
      </c>
      <c r="BE2701">
        <v>0</v>
      </c>
      <c r="BF2701">
        <v>0</v>
      </c>
      <c r="BG2701">
        <v>0</v>
      </c>
      <c r="BH2701">
        <v>0</v>
      </c>
      <c r="BI2701">
        <v>0</v>
      </c>
      <c r="BJ2701" s="2">
        <v>46036</v>
      </c>
      <c r="BK2701">
        <v>0</v>
      </c>
      <c r="BL2701" s="3" t="str">
        <f>VLOOKUP(O2701,DropDownList!$H$1:$I$7,2,FALSE)</f>
        <v>2024/25</v>
      </c>
      <c r="BM2701" s="3" t="str">
        <f t="shared" si="42"/>
        <v>FISCAL FINES</v>
      </c>
    </row>
    <row r="2702" spans="1:65" x14ac:dyDescent="0.2">
      <c r="A2702">
        <v>2026</v>
      </c>
      <c r="B2702">
        <v>1</v>
      </c>
      <c r="C2702" t="s">
        <v>139</v>
      </c>
      <c r="D2702" t="s">
        <v>157</v>
      </c>
      <c r="E2702" t="s">
        <v>8</v>
      </c>
      <c r="F2702">
        <v>9761</v>
      </c>
      <c r="G2702" t="s">
        <v>158</v>
      </c>
      <c r="H2702" t="s">
        <v>139</v>
      </c>
      <c r="I2702" t="s">
        <v>142</v>
      </c>
      <c r="J2702" s="1">
        <v>46023</v>
      </c>
      <c r="K2702" t="s">
        <v>438</v>
      </c>
      <c r="L2702">
        <v>4</v>
      </c>
      <c r="M2702" t="s">
        <v>439</v>
      </c>
      <c r="N2702" t="s">
        <v>145</v>
      </c>
      <c r="O2702" t="s">
        <v>149</v>
      </c>
      <c r="P2702" t="s">
        <v>159</v>
      </c>
      <c r="Q2702">
        <v>112080</v>
      </c>
      <c r="R2702">
        <v>36</v>
      </c>
      <c r="S2702">
        <v>569522.42000000004</v>
      </c>
      <c r="T2702">
        <v>50</v>
      </c>
      <c r="U2702">
        <v>9</v>
      </c>
      <c r="V2702">
        <v>1</v>
      </c>
      <c r="W2702">
        <v>38182.160000000003</v>
      </c>
      <c r="X2702">
        <v>41890.83</v>
      </c>
      <c r="Y2702">
        <v>0</v>
      </c>
      <c r="Z2702">
        <v>0</v>
      </c>
      <c r="AA2702">
        <v>457392.42</v>
      </c>
      <c r="AB2702">
        <v>0</v>
      </c>
      <c r="AC2702">
        <v>0</v>
      </c>
      <c r="AD2702">
        <v>0</v>
      </c>
      <c r="AE2702">
        <v>1</v>
      </c>
      <c r="AF2702">
        <v>26</v>
      </c>
      <c r="AG2702">
        <v>9</v>
      </c>
      <c r="AH2702">
        <v>0</v>
      </c>
      <c r="AI2702">
        <v>0</v>
      </c>
      <c r="AJ2702">
        <v>0</v>
      </c>
      <c r="AK2702">
        <v>0</v>
      </c>
      <c r="AL2702">
        <v>0</v>
      </c>
      <c r="AM2702">
        <v>0</v>
      </c>
      <c r="AN2702">
        <v>0</v>
      </c>
      <c r="AO2702">
        <v>9</v>
      </c>
      <c r="AP2702">
        <v>11</v>
      </c>
      <c r="AQ2702">
        <v>6</v>
      </c>
      <c r="AR2702">
        <v>0</v>
      </c>
      <c r="AS2702">
        <v>0</v>
      </c>
      <c r="AT2702">
        <v>0</v>
      </c>
      <c r="AU2702">
        <v>2</v>
      </c>
      <c r="AV2702">
        <v>0</v>
      </c>
      <c r="AW2702">
        <v>0</v>
      </c>
      <c r="AX2702">
        <v>0</v>
      </c>
      <c r="AY2702">
        <v>0</v>
      </c>
      <c r="AZ2702">
        <v>0</v>
      </c>
      <c r="BA2702">
        <v>0</v>
      </c>
      <c r="BB2702">
        <v>0</v>
      </c>
      <c r="BC2702">
        <v>0</v>
      </c>
      <c r="BD2702">
        <v>0</v>
      </c>
      <c r="BE2702">
        <v>0</v>
      </c>
      <c r="BF2702">
        <v>0</v>
      </c>
      <c r="BG2702">
        <v>0</v>
      </c>
      <c r="BH2702">
        <v>1</v>
      </c>
      <c r="BI2702">
        <v>0</v>
      </c>
      <c r="BJ2702" s="2">
        <v>46036</v>
      </c>
      <c r="BK2702">
        <v>0</v>
      </c>
      <c r="BL2702" s="3" t="str">
        <f>VLOOKUP(O2702,DropDownList!$H$1:$I$7,2,FALSE)</f>
        <v>2025/26</v>
      </c>
      <c r="BM2702" s="3" t="str">
        <f t="shared" si="42"/>
        <v>CONF</v>
      </c>
    </row>
    <row r="2703" spans="1:65" x14ac:dyDescent="0.2">
      <c r="A2703">
        <v>2026</v>
      </c>
      <c r="B2703">
        <v>1</v>
      </c>
      <c r="C2703" t="s">
        <v>139</v>
      </c>
      <c r="D2703" t="s">
        <v>157</v>
      </c>
      <c r="E2703" t="s">
        <v>8</v>
      </c>
      <c r="F2703">
        <v>9761</v>
      </c>
      <c r="G2703" t="s">
        <v>158</v>
      </c>
      <c r="H2703" t="s">
        <v>139</v>
      </c>
      <c r="I2703" t="s">
        <v>142</v>
      </c>
      <c r="J2703" s="1">
        <v>46023</v>
      </c>
      <c r="K2703" t="s">
        <v>438</v>
      </c>
      <c r="L2703">
        <v>4</v>
      </c>
      <c r="M2703" t="s">
        <v>439</v>
      </c>
      <c r="N2703" t="s">
        <v>145</v>
      </c>
      <c r="O2703" t="s">
        <v>149</v>
      </c>
      <c r="P2703" t="s">
        <v>161</v>
      </c>
      <c r="Q2703">
        <v>9285.66</v>
      </c>
      <c r="R2703">
        <v>1010</v>
      </c>
      <c r="S2703">
        <v>28100</v>
      </c>
      <c r="T2703">
        <v>505</v>
      </c>
      <c r="U2703">
        <v>635</v>
      </c>
      <c r="V2703">
        <v>248</v>
      </c>
      <c r="W2703">
        <v>4845</v>
      </c>
      <c r="X2703">
        <v>4845</v>
      </c>
      <c r="Y2703">
        <v>0</v>
      </c>
      <c r="Z2703">
        <v>0</v>
      </c>
      <c r="AA2703">
        <v>18309.34</v>
      </c>
      <c r="AB2703">
        <v>0</v>
      </c>
      <c r="AC2703">
        <v>0</v>
      </c>
      <c r="AD2703">
        <v>243</v>
      </c>
      <c r="AE2703">
        <v>5</v>
      </c>
      <c r="AF2703">
        <v>652</v>
      </c>
      <c r="AG2703">
        <v>6</v>
      </c>
      <c r="AH2703">
        <v>26</v>
      </c>
      <c r="AI2703">
        <v>326</v>
      </c>
      <c r="AJ2703">
        <v>0</v>
      </c>
      <c r="AK2703">
        <v>0</v>
      </c>
      <c r="AL2703">
        <v>0</v>
      </c>
      <c r="AM2703">
        <v>0</v>
      </c>
      <c r="AN2703">
        <v>0</v>
      </c>
      <c r="AO2703">
        <v>686</v>
      </c>
      <c r="AP2703">
        <v>1247</v>
      </c>
      <c r="AQ2703">
        <v>678</v>
      </c>
      <c r="AR2703">
        <v>3</v>
      </c>
      <c r="AS2703">
        <v>97</v>
      </c>
      <c r="AT2703">
        <v>35</v>
      </c>
      <c r="AU2703">
        <v>14</v>
      </c>
      <c r="AV2703">
        <v>3</v>
      </c>
      <c r="AW2703">
        <v>21</v>
      </c>
      <c r="AX2703">
        <v>0</v>
      </c>
      <c r="AY2703">
        <v>108</v>
      </c>
      <c r="AZ2703">
        <v>139</v>
      </c>
      <c r="BA2703">
        <v>29</v>
      </c>
      <c r="BB2703">
        <v>2</v>
      </c>
      <c r="BC2703">
        <v>1</v>
      </c>
      <c r="BD2703">
        <v>2</v>
      </c>
      <c r="BE2703">
        <v>0</v>
      </c>
      <c r="BF2703">
        <v>981</v>
      </c>
      <c r="BG2703">
        <v>9235</v>
      </c>
      <c r="BH2703">
        <v>0</v>
      </c>
      <c r="BI2703">
        <v>628</v>
      </c>
      <c r="BJ2703" s="2">
        <v>46036</v>
      </c>
      <c r="BK2703">
        <v>0</v>
      </c>
      <c r="BL2703" s="3" t="str">
        <f>VLOOKUP(O2703,DropDownList!$H$1:$I$7,2,FALSE)</f>
        <v>2025/26</v>
      </c>
      <c r="BM2703" s="3" t="str">
        <f t="shared" si="42"/>
        <v>VSUR</v>
      </c>
    </row>
    <row r="2704" spans="1:65" x14ac:dyDescent="0.2">
      <c r="A2704">
        <v>2026</v>
      </c>
      <c r="B2704">
        <v>1</v>
      </c>
      <c r="C2704" t="s">
        <v>139</v>
      </c>
      <c r="D2704" t="s">
        <v>157</v>
      </c>
      <c r="E2704" t="s">
        <v>8</v>
      </c>
      <c r="F2704">
        <v>9761</v>
      </c>
      <c r="G2704" t="s">
        <v>158</v>
      </c>
      <c r="H2704" t="s">
        <v>139</v>
      </c>
      <c r="I2704" t="s">
        <v>142</v>
      </c>
      <c r="J2704" s="1">
        <v>46023</v>
      </c>
      <c r="K2704" t="s">
        <v>438</v>
      </c>
      <c r="L2704">
        <v>4</v>
      </c>
      <c r="M2704" t="s">
        <v>439</v>
      </c>
      <c r="N2704" t="s">
        <v>145</v>
      </c>
      <c r="O2704" t="s">
        <v>155</v>
      </c>
      <c r="P2704" t="s">
        <v>159</v>
      </c>
      <c r="Q2704">
        <v>90223.13</v>
      </c>
      <c r="R2704">
        <v>36</v>
      </c>
      <c r="S2704">
        <v>782913.64</v>
      </c>
      <c r="T2704">
        <v>7201.73</v>
      </c>
      <c r="U2704">
        <v>2</v>
      </c>
      <c r="V2704">
        <v>1</v>
      </c>
      <c r="W2704">
        <v>1</v>
      </c>
      <c r="X2704">
        <v>1</v>
      </c>
      <c r="Y2704">
        <v>0</v>
      </c>
      <c r="Z2704">
        <v>0</v>
      </c>
      <c r="AA2704">
        <v>685488.78</v>
      </c>
      <c r="AB2704">
        <v>0</v>
      </c>
      <c r="AC2704">
        <v>0</v>
      </c>
      <c r="AD2704">
        <v>1</v>
      </c>
      <c r="AE2704">
        <v>0</v>
      </c>
      <c r="AF2704">
        <v>30</v>
      </c>
      <c r="AG2704">
        <v>1</v>
      </c>
      <c r="AH2704">
        <v>0</v>
      </c>
      <c r="AI2704">
        <v>1</v>
      </c>
      <c r="AJ2704">
        <v>0</v>
      </c>
      <c r="AK2704">
        <v>0</v>
      </c>
      <c r="AL2704">
        <v>0</v>
      </c>
      <c r="AM2704">
        <v>0</v>
      </c>
      <c r="AN2704">
        <v>0</v>
      </c>
      <c r="AO2704">
        <v>15</v>
      </c>
      <c r="AP2704">
        <v>23</v>
      </c>
      <c r="AQ2704">
        <v>10</v>
      </c>
      <c r="AR2704">
        <v>1</v>
      </c>
      <c r="AS2704">
        <v>0</v>
      </c>
      <c r="AT2704">
        <v>0</v>
      </c>
      <c r="AU2704">
        <v>1</v>
      </c>
      <c r="AV2704">
        <v>0</v>
      </c>
      <c r="AW2704">
        <v>0</v>
      </c>
      <c r="AX2704">
        <v>0</v>
      </c>
      <c r="AY2704">
        <v>0</v>
      </c>
      <c r="AZ2704">
        <v>0</v>
      </c>
      <c r="BA2704">
        <v>0</v>
      </c>
      <c r="BB2704">
        <v>0</v>
      </c>
      <c r="BC2704">
        <v>0</v>
      </c>
      <c r="BD2704">
        <v>0</v>
      </c>
      <c r="BE2704">
        <v>0</v>
      </c>
      <c r="BF2704">
        <v>0</v>
      </c>
      <c r="BG2704">
        <v>1</v>
      </c>
      <c r="BH2704">
        <v>4</v>
      </c>
      <c r="BI2704">
        <v>0</v>
      </c>
      <c r="BJ2704" s="2">
        <v>46036</v>
      </c>
      <c r="BK2704">
        <v>0</v>
      </c>
      <c r="BL2704" s="3" t="str">
        <f>VLOOKUP(O2704,DropDownList!$H$1:$I$7,2,FALSE)</f>
        <v>2022/23</v>
      </c>
      <c r="BM2704" s="3" t="str">
        <f t="shared" si="42"/>
        <v>CONF</v>
      </c>
    </row>
    <row r="2705" spans="1:65" x14ac:dyDescent="0.2">
      <c r="A2705">
        <v>2026</v>
      </c>
      <c r="B2705">
        <v>1</v>
      </c>
      <c r="C2705" t="s">
        <v>139</v>
      </c>
      <c r="D2705" t="s">
        <v>157</v>
      </c>
      <c r="E2705" t="s">
        <v>8</v>
      </c>
      <c r="F2705">
        <v>9761</v>
      </c>
      <c r="G2705" t="s">
        <v>158</v>
      </c>
      <c r="H2705" t="s">
        <v>139</v>
      </c>
      <c r="I2705" t="s">
        <v>142</v>
      </c>
      <c r="J2705" s="1">
        <v>46023</v>
      </c>
      <c r="K2705" t="s">
        <v>438</v>
      </c>
      <c r="L2705">
        <v>4</v>
      </c>
      <c r="M2705" t="s">
        <v>439</v>
      </c>
      <c r="N2705" t="s">
        <v>145</v>
      </c>
      <c r="O2705" t="s">
        <v>156</v>
      </c>
      <c r="P2705" t="s">
        <v>150</v>
      </c>
      <c r="Q2705">
        <v>0</v>
      </c>
      <c r="R2705">
        <v>3</v>
      </c>
      <c r="S2705">
        <v>500</v>
      </c>
      <c r="T2705">
        <v>100</v>
      </c>
      <c r="U2705">
        <v>0</v>
      </c>
      <c r="V2705">
        <v>0</v>
      </c>
      <c r="W2705">
        <v>0</v>
      </c>
      <c r="X2705">
        <v>0</v>
      </c>
      <c r="Y2705">
        <v>2</v>
      </c>
      <c r="Z2705">
        <v>400</v>
      </c>
      <c r="AA2705">
        <v>400</v>
      </c>
      <c r="AB2705">
        <v>0</v>
      </c>
      <c r="AC2705">
        <v>400</v>
      </c>
      <c r="AD2705">
        <v>0</v>
      </c>
      <c r="AE2705">
        <v>0</v>
      </c>
      <c r="AF2705">
        <v>2</v>
      </c>
      <c r="AG2705">
        <v>0</v>
      </c>
      <c r="AH2705">
        <v>1</v>
      </c>
      <c r="AI2705">
        <v>0</v>
      </c>
      <c r="AJ2705">
        <v>2</v>
      </c>
      <c r="AK2705">
        <v>0</v>
      </c>
      <c r="AL2705">
        <v>0</v>
      </c>
      <c r="AM2705">
        <v>0</v>
      </c>
      <c r="AN2705">
        <v>0</v>
      </c>
      <c r="AO2705">
        <v>0</v>
      </c>
      <c r="AP2705">
        <v>0</v>
      </c>
      <c r="AQ2705">
        <v>0</v>
      </c>
      <c r="AR2705">
        <v>0</v>
      </c>
      <c r="AS2705">
        <v>0</v>
      </c>
      <c r="AT2705">
        <v>0</v>
      </c>
      <c r="AU2705">
        <v>0</v>
      </c>
      <c r="AV2705">
        <v>0</v>
      </c>
      <c r="AW2705">
        <v>0</v>
      </c>
      <c r="AX2705">
        <v>0</v>
      </c>
      <c r="AY2705">
        <v>0</v>
      </c>
      <c r="AZ2705">
        <v>0</v>
      </c>
      <c r="BA2705">
        <v>0</v>
      </c>
      <c r="BB2705">
        <v>0</v>
      </c>
      <c r="BC2705">
        <v>0</v>
      </c>
      <c r="BD2705">
        <v>0</v>
      </c>
      <c r="BE2705">
        <v>0</v>
      </c>
      <c r="BF2705">
        <v>0</v>
      </c>
      <c r="BG2705">
        <v>0</v>
      </c>
      <c r="BH2705">
        <v>0</v>
      </c>
      <c r="BI2705">
        <v>0</v>
      </c>
      <c r="BJ2705" s="2">
        <v>46036</v>
      </c>
      <c r="BK2705">
        <v>0</v>
      </c>
      <c r="BL2705" s="3" t="str">
        <f>VLOOKUP(O2705,DropDownList!$H$1:$I$7,2,FALSE)</f>
        <v>2023/24</v>
      </c>
      <c r="BM2705" s="3" t="str">
        <f t="shared" si="42"/>
        <v>FISCAL FINES</v>
      </c>
    </row>
    <row r="2706" spans="1:65" x14ac:dyDescent="0.2">
      <c r="A2706">
        <v>2026</v>
      </c>
      <c r="B2706">
        <v>1</v>
      </c>
      <c r="C2706" t="s">
        <v>139</v>
      </c>
      <c r="D2706" t="s">
        <v>157</v>
      </c>
      <c r="E2706" t="s">
        <v>8</v>
      </c>
      <c r="F2706">
        <v>9761</v>
      </c>
      <c r="G2706" t="s">
        <v>158</v>
      </c>
      <c r="H2706" t="s">
        <v>139</v>
      </c>
      <c r="I2706" t="s">
        <v>142</v>
      </c>
      <c r="J2706" s="1">
        <v>46023</v>
      </c>
      <c r="K2706" t="s">
        <v>438</v>
      </c>
      <c r="L2706">
        <v>4</v>
      </c>
      <c r="M2706" t="s">
        <v>439</v>
      </c>
      <c r="N2706" t="s">
        <v>145</v>
      </c>
      <c r="O2706" t="s">
        <v>147</v>
      </c>
      <c r="P2706" t="s">
        <v>159</v>
      </c>
      <c r="Q2706">
        <v>257698.81</v>
      </c>
      <c r="R2706">
        <v>42</v>
      </c>
      <c r="S2706">
        <v>1962216.7</v>
      </c>
      <c r="T2706">
        <v>4371.63</v>
      </c>
      <c r="U2706">
        <v>6</v>
      </c>
      <c r="V2706">
        <v>3</v>
      </c>
      <c r="W2706">
        <v>208909.28</v>
      </c>
      <c r="X2706">
        <v>212215.25</v>
      </c>
      <c r="Y2706">
        <v>0</v>
      </c>
      <c r="Z2706">
        <v>0</v>
      </c>
      <c r="AA2706">
        <v>1700146.26</v>
      </c>
      <c r="AB2706">
        <v>0</v>
      </c>
      <c r="AC2706">
        <v>0</v>
      </c>
      <c r="AD2706">
        <v>2</v>
      </c>
      <c r="AE2706">
        <v>1</v>
      </c>
      <c r="AF2706">
        <v>32</v>
      </c>
      <c r="AG2706">
        <v>4</v>
      </c>
      <c r="AH2706">
        <v>0</v>
      </c>
      <c r="AI2706">
        <v>2</v>
      </c>
      <c r="AJ2706">
        <v>0</v>
      </c>
      <c r="AK2706">
        <v>0</v>
      </c>
      <c r="AL2706">
        <v>0</v>
      </c>
      <c r="AM2706">
        <v>0</v>
      </c>
      <c r="AN2706">
        <v>0</v>
      </c>
      <c r="AO2706">
        <v>18</v>
      </c>
      <c r="AP2706">
        <v>25</v>
      </c>
      <c r="AQ2706">
        <v>8</v>
      </c>
      <c r="AR2706">
        <v>0</v>
      </c>
      <c r="AS2706">
        <v>0</v>
      </c>
      <c r="AT2706">
        <v>0</v>
      </c>
      <c r="AU2706">
        <v>2</v>
      </c>
      <c r="AV2706">
        <v>2</v>
      </c>
      <c r="AW2706">
        <v>0</v>
      </c>
      <c r="AX2706">
        <v>0</v>
      </c>
      <c r="AY2706">
        <v>0</v>
      </c>
      <c r="AZ2706">
        <v>0</v>
      </c>
      <c r="BA2706">
        <v>0</v>
      </c>
      <c r="BB2706">
        <v>0</v>
      </c>
      <c r="BC2706">
        <v>0</v>
      </c>
      <c r="BD2706">
        <v>0</v>
      </c>
      <c r="BE2706">
        <v>0</v>
      </c>
      <c r="BF2706">
        <v>0</v>
      </c>
      <c r="BG2706">
        <v>179601.46</v>
      </c>
      <c r="BH2706">
        <v>4</v>
      </c>
      <c r="BI2706">
        <v>0</v>
      </c>
      <c r="BJ2706" s="2">
        <v>46036</v>
      </c>
      <c r="BK2706">
        <v>0</v>
      </c>
      <c r="BL2706" s="3" t="str">
        <f>VLOOKUP(O2706,DropDownList!$H$1:$I$7,2,FALSE)</f>
        <v>2024/25</v>
      </c>
      <c r="BM2706" s="3" t="str">
        <f t="shared" si="42"/>
        <v>CONF</v>
      </c>
    </row>
    <row r="2707" spans="1:65" x14ac:dyDescent="0.2">
      <c r="A2707">
        <v>2026</v>
      </c>
      <c r="B2707">
        <v>1</v>
      </c>
      <c r="C2707" t="s">
        <v>139</v>
      </c>
      <c r="D2707" t="s">
        <v>157</v>
      </c>
      <c r="E2707" t="s">
        <v>8</v>
      </c>
      <c r="F2707">
        <v>9761</v>
      </c>
      <c r="G2707" t="s">
        <v>158</v>
      </c>
      <c r="H2707" t="s">
        <v>139</v>
      </c>
      <c r="I2707" t="s">
        <v>142</v>
      </c>
      <c r="J2707" s="1">
        <v>46023</v>
      </c>
      <c r="K2707" t="s">
        <v>438</v>
      </c>
      <c r="L2707">
        <v>4</v>
      </c>
      <c r="M2707" t="s">
        <v>439</v>
      </c>
      <c r="N2707" t="s">
        <v>145</v>
      </c>
      <c r="O2707" t="s">
        <v>155</v>
      </c>
      <c r="P2707" t="s">
        <v>161</v>
      </c>
      <c r="Q2707">
        <v>4574.91</v>
      </c>
      <c r="R2707">
        <v>2041</v>
      </c>
      <c r="S2707">
        <v>43165</v>
      </c>
      <c r="T2707">
        <v>1648.25</v>
      </c>
      <c r="U2707">
        <v>510</v>
      </c>
      <c r="V2707">
        <v>106</v>
      </c>
      <c r="W2707">
        <v>2389.6</v>
      </c>
      <c r="X2707">
        <v>2389.6</v>
      </c>
      <c r="Y2707">
        <v>0</v>
      </c>
      <c r="Z2707">
        <v>0</v>
      </c>
      <c r="AA2707">
        <v>36941.839999999997</v>
      </c>
      <c r="AB2707">
        <v>0</v>
      </c>
      <c r="AC2707">
        <v>0</v>
      </c>
      <c r="AD2707">
        <v>99</v>
      </c>
      <c r="AE2707">
        <v>7</v>
      </c>
      <c r="AF2707">
        <v>1723</v>
      </c>
      <c r="AG2707">
        <v>18</v>
      </c>
      <c r="AH2707">
        <v>86</v>
      </c>
      <c r="AI2707">
        <v>212</v>
      </c>
      <c r="AJ2707">
        <v>0</v>
      </c>
      <c r="AK2707">
        <v>0</v>
      </c>
      <c r="AL2707">
        <v>0</v>
      </c>
      <c r="AM2707">
        <v>0</v>
      </c>
      <c r="AN2707">
        <v>0</v>
      </c>
      <c r="AO2707">
        <v>1470</v>
      </c>
      <c r="AP2707">
        <v>7656</v>
      </c>
      <c r="AQ2707">
        <v>1694</v>
      </c>
      <c r="AR2707">
        <v>3</v>
      </c>
      <c r="AS2707">
        <v>801</v>
      </c>
      <c r="AT2707">
        <v>963</v>
      </c>
      <c r="AU2707">
        <v>199</v>
      </c>
      <c r="AV2707">
        <v>81</v>
      </c>
      <c r="AW2707">
        <v>47</v>
      </c>
      <c r="AX2707">
        <v>0</v>
      </c>
      <c r="AY2707">
        <v>851</v>
      </c>
      <c r="AZ2707">
        <v>1522</v>
      </c>
      <c r="BA2707">
        <v>923</v>
      </c>
      <c r="BB2707">
        <v>133</v>
      </c>
      <c r="BC2707">
        <v>48</v>
      </c>
      <c r="BD2707">
        <v>41</v>
      </c>
      <c r="BE2707">
        <v>0</v>
      </c>
      <c r="BF2707">
        <v>1972</v>
      </c>
      <c r="BG2707">
        <v>4340</v>
      </c>
      <c r="BH2707">
        <v>2</v>
      </c>
      <c r="BI2707">
        <v>483</v>
      </c>
      <c r="BJ2707" s="2">
        <v>46036</v>
      </c>
      <c r="BK2707">
        <v>14</v>
      </c>
      <c r="BL2707" s="3" t="str">
        <f>VLOOKUP(O2707,DropDownList!$H$1:$I$7,2,FALSE)</f>
        <v>2022/23</v>
      </c>
      <c r="BM2707" s="3" t="str">
        <f t="shared" si="42"/>
        <v>VSUR</v>
      </c>
    </row>
    <row r="2708" spans="1:65" x14ac:dyDescent="0.2">
      <c r="A2708">
        <v>2026</v>
      </c>
      <c r="B2708">
        <v>1</v>
      </c>
      <c r="C2708" t="s">
        <v>139</v>
      </c>
      <c r="D2708" t="s">
        <v>157</v>
      </c>
      <c r="E2708" t="s">
        <v>8</v>
      </c>
      <c r="F2708">
        <v>9761</v>
      </c>
      <c r="G2708" t="s">
        <v>158</v>
      </c>
      <c r="H2708" t="s">
        <v>139</v>
      </c>
      <c r="I2708" t="s">
        <v>142</v>
      </c>
      <c r="J2708" s="1">
        <v>46023</v>
      </c>
      <c r="K2708" t="s">
        <v>438</v>
      </c>
      <c r="L2708">
        <v>4</v>
      </c>
      <c r="M2708" t="s">
        <v>439</v>
      </c>
      <c r="N2708" t="s">
        <v>145</v>
      </c>
      <c r="O2708" t="s">
        <v>147</v>
      </c>
      <c r="P2708" t="s">
        <v>161</v>
      </c>
      <c r="Q2708">
        <v>21764.62</v>
      </c>
      <c r="R2708">
        <v>2312</v>
      </c>
      <c r="S2708">
        <v>117954.98</v>
      </c>
      <c r="T2708">
        <v>1665</v>
      </c>
      <c r="U2708">
        <v>1056</v>
      </c>
      <c r="V2708">
        <v>226</v>
      </c>
      <c r="W2708">
        <v>17050</v>
      </c>
      <c r="X2708">
        <v>17050</v>
      </c>
      <c r="Y2708">
        <v>0</v>
      </c>
      <c r="Z2708">
        <v>0</v>
      </c>
      <c r="AA2708">
        <v>94525.36</v>
      </c>
      <c r="AB2708">
        <v>0</v>
      </c>
      <c r="AC2708">
        <v>0</v>
      </c>
      <c r="AD2708">
        <v>216</v>
      </c>
      <c r="AE2708">
        <v>10</v>
      </c>
      <c r="AF2708">
        <v>1749</v>
      </c>
      <c r="AG2708">
        <v>32</v>
      </c>
      <c r="AH2708">
        <v>77</v>
      </c>
      <c r="AI2708">
        <v>454</v>
      </c>
      <c r="AJ2708">
        <v>0</v>
      </c>
      <c r="AK2708">
        <v>0</v>
      </c>
      <c r="AL2708">
        <v>0</v>
      </c>
      <c r="AM2708">
        <v>0</v>
      </c>
      <c r="AN2708">
        <v>0</v>
      </c>
      <c r="AO2708">
        <v>1598</v>
      </c>
      <c r="AP2708">
        <v>5232</v>
      </c>
      <c r="AQ2708">
        <v>1682</v>
      </c>
      <c r="AR2708">
        <v>0</v>
      </c>
      <c r="AS2708">
        <v>473</v>
      </c>
      <c r="AT2708">
        <v>444</v>
      </c>
      <c r="AU2708">
        <v>77</v>
      </c>
      <c r="AV2708">
        <v>29</v>
      </c>
      <c r="AW2708">
        <v>51</v>
      </c>
      <c r="AX2708">
        <v>0</v>
      </c>
      <c r="AY2708">
        <v>657</v>
      </c>
      <c r="AZ2708">
        <v>1000</v>
      </c>
      <c r="BA2708">
        <v>375</v>
      </c>
      <c r="BB2708">
        <v>68</v>
      </c>
      <c r="BC2708">
        <v>30</v>
      </c>
      <c r="BD2708">
        <v>16</v>
      </c>
      <c r="BE2708">
        <v>1</v>
      </c>
      <c r="BF2708">
        <v>2243</v>
      </c>
      <c r="BG2708">
        <v>21285</v>
      </c>
      <c r="BH2708">
        <v>0</v>
      </c>
      <c r="BI2708">
        <v>1038</v>
      </c>
      <c r="BJ2708" s="2">
        <v>46036</v>
      </c>
      <c r="BK2708">
        <v>2</v>
      </c>
      <c r="BL2708" s="3" t="str">
        <f>VLOOKUP(O2708,DropDownList!$H$1:$I$7,2,FALSE)</f>
        <v>2024/25</v>
      </c>
      <c r="BM2708" s="3" t="str">
        <f t="shared" si="42"/>
        <v>VSUR</v>
      </c>
    </row>
    <row r="2709" spans="1:65" x14ac:dyDescent="0.2">
      <c r="A2709">
        <v>2026</v>
      </c>
      <c r="B2709">
        <v>1</v>
      </c>
      <c r="C2709" t="s">
        <v>139</v>
      </c>
      <c r="D2709" t="s">
        <v>157</v>
      </c>
      <c r="E2709" t="s">
        <v>8</v>
      </c>
      <c r="F2709">
        <v>9761</v>
      </c>
      <c r="G2709" t="s">
        <v>158</v>
      </c>
      <c r="H2709" t="s">
        <v>139</v>
      </c>
      <c r="I2709" t="s">
        <v>142</v>
      </c>
      <c r="J2709" s="1">
        <v>46023</v>
      </c>
      <c r="K2709" t="s">
        <v>438</v>
      </c>
      <c r="L2709">
        <v>4</v>
      </c>
      <c r="M2709" t="s">
        <v>439</v>
      </c>
      <c r="N2709" t="s">
        <v>145</v>
      </c>
      <c r="O2709" t="s">
        <v>155</v>
      </c>
      <c r="P2709" t="s">
        <v>160</v>
      </c>
      <c r="Q2709">
        <v>182453.46</v>
      </c>
      <c r="R2709">
        <v>2307</v>
      </c>
      <c r="S2709">
        <v>994991.03</v>
      </c>
      <c r="T2709">
        <v>56261.64</v>
      </c>
      <c r="U2709">
        <v>566</v>
      </c>
      <c r="V2709">
        <v>231</v>
      </c>
      <c r="W2709">
        <v>83950.74</v>
      </c>
      <c r="X2709">
        <v>89052.74</v>
      </c>
      <c r="Y2709">
        <v>0</v>
      </c>
      <c r="Z2709">
        <v>0</v>
      </c>
      <c r="AA2709">
        <v>756275.93</v>
      </c>
      <c r="AB2709">
        <v>115262.61</v>
      </c>
      <c r="AC2709">
        <v>603831.48</v>
      </c>
      <c r="AD2709">
        <v>104</v>
      </c>
      <c r="AE2709">
        <v>127</v>
      </c>
      <c r="AF2709">
        <v>1565</v>
      </c>
      <c r="AG2709">
        <v>345</v>
      </c>
      <c r="AH2709">
        <v>144</v>
      </c>
      <c r="AI2709">
        <v>221</v>
      </c>
      <c r="AJ2709">
        <v>0</v>
      </c>
      <c r="AK2709">
        <v>0</v>
      </c>
      <c r="AL2709">
        <v>0</v>
      </c>
      <c r="AM2709">
        <v>0</v>
      </c>
      <c r="AN2709">
        <v>0</v>
      </c>
      <c r="AO2709">
        <v>1668</v>
      </c>
      <c r="AP2709">
        <v>8389</v>
      </c>
      <c r="AQ2709">
        <v>1834</v>
      </c>
      <c r="AR2709">
        <v>3</v>
      </c>
      <c r="AS2709">
        <v>864</v>
      </c>
      <c r="AT2709">
        <v>1061</v>
      </c>
      <c r="AU2709">
        <v>220</v>
      </c>
      <c r="AV2709">
        <v>87</v>
      </c>
      <c r="AW2709">
        <v>102</v>
      </c>
      <c r="AX2709">
        <v>0</v>
      </c>
      <c r="AY2709">
        <v>932</v>
      </c>
      <c r="AZ2709">
        <v>1644</v>
      </c>
      <c r="BA2709">
        <v>1001</v>
      </c>
      <c r="BB2709">
        <v>142</v>
      </c>
      <c r="BC2709">
        <v>53</v>
      </c>
      <c r="BD2709">
        <v>46</v>
      </c>
      <c r="BE2709">
        <v>0</v>
      </c>
      <c r="BF2709">
        <v>2177</v>
      </c>
      <c r="BG2709">
        <v>87194.66</v>
      </c>
      <c r="BH2709">
        <v>32</v>
      </c>
      <c r="BI2709">
        <v>535</v>
      </c>
      <c r="BJ2709" s="2">
        <v>46036</v>
      </c>
      <c r="BK2709">
        <v>15</v>
      </c>
      <c r="BL2709" s="3" t="str">
        <f>VLOOKUP(O2709,DropDownList!$H$1:$I$7,2,FALSE)</f>
        <v>2022/23</v>
      </c>
      <c r="BM2709" s="3" t="str">
        <f t="shared" si="42"/>
        <v>SC COURT</v>
      </c>
    </row>
    <row r="2710" spans="1:65" x14ac:dyDescent="0.2">
      <c r="A2710">
        <v>2026</v>
      </c>
      <c r="B2710">
        <v>1</v>
      </c>
      <c r="C2710" t="s">
        <v>139</v>
      </c>
      <c r="D2710" t="s">
        <v>157</v>
      </c>
      <c r="E2710" t="s">
        <v>8</v>
      </c>
      <c r="F2710">
        <v>9761</v>
      </c>
      <c r="G2710" t="s">
        <v>158</v>
      </c>
      <c r="H2710" t="s">
        <v>139</v>
      </c>
      <c r="I2710" t="s">
        <v>142</v>
      </c>
      <c r="J2710" s="1">
        <v>46023</v>
      </c>
      <c r="K2710" t="s">
        <v>438</v>
      </c>
      <c r="L2710">
        <v>4</v>
      </c>
      <c r="M2710" t="s">
        <v>439</v>
      </c>
      <c r="N2710" t="s">
        <v>145</v>
      </c>
      <c r="O2710" t="s">
        <v>156</v>
      </c>
      <c r="P2710" t="s">
        <v>159</v>
      </c>
      <c r="Q2710">
        <v>0</v>
      </c>
      <c r="R2710">
        <v>52</v>
      </c>
      <c r="S2710">
        <v>1054132.3999999999</v>
      </c>
      <c r="T2710">
        <v>365226.9</v>
      </c>
      <c r="U2710">
        <v>0</v>
      </c>
      <c r="V2710">
        <v>0</v>
      </c>
      <c r="W2710">
        <v>0</v>
      </c>
      <c r="X2710">
        <v>0</v>
      </c>
      <c r="Y2710">
        <v>0</v>
      </c>
      <c r="Z2710">
        <v>0</v>
      </c>
      <c r="AA2710">
        <v>688905.5</v>
      </c>
      <c r="AB2710">
        <v>0</v>
      </c>
      <c r="AC2710">
        <v>0</v>
      </c>
      <c r="AD2710">
        <v>0</v>
      </c>
      <c r="AE2710">
        <v>0</v>
      </c>
      <c r="AF2710">
        <v>39</v>
      </c>
      <c r="AG2710">
        <v>0</v>
      </c>
      <c r="AH2710">
        <v>0</v>
      </c>
      <c r="AI2710">
        <v>0</v>
      </c>
      <c r="AJ2710">
        <v>0</v>
      </c>
      <c r="AK2710">
        <v>0</v>
      </c>
      <c r="AL2710">
        <v>0</v>
      </c>
      <c r="AM2710">
        <v>0</v>
      </c>
      <c r="AN2710">
        <v>0</v>
      </c>
      <c r="AO2710">
        <v>21</v>
      </c>
      <c r="AP2710">
        <v>33</v>
      </c>
      <c r="AQ2710">
        <v>13</v>
      </c>
      <c r="AR2710">
        <v>2</v>
      </c>
      <c r="AS2710">
        <v>0</v>
      </c>
      <c r="AT2710">
        <v>0</v>
      </c>
      <c r="AU2710">
        <v>1</v>
      </c>
      <c r="AV2710">
        <v>0</v>
      </c>
      <c r="AW2710">
        <v>0</v>
      </c>
      <c r="AX2710">
        <v>0</v>
      </c>
      <c r="AY2710">
        <v>0</v>
      </c>
      <c r="AZ2710">
        <v>0</v>
      </c>
      <c r="BA2710">
        <v>0</v>
      </c>
      <c r="BB2710">
        <v>0</v>
      </c>
      <c r="BC2710">
        <v>0</v>
      </c>
      <c r="BD2710">
        <v>0</v>
      </c>
      <c r="BE2710">
        <v>0</v>
      </c>
      <c r="BF2710">
        <v>0</v>
      </c>
      <c r="BG2710">
        <v>0</v>
      </c>
      <c r="BH2710">
        <v>13</v>
      </c>
      <c r="BI2710">
        <v>0</v>
      </c>
      <c r="BJ2710" s="2">
        <v>46036</v>
      </c>
      <c r="BK2710">
        <v>0</v>
      </c>
      <c r="BL2710" s="3" t="str">
        <f>VLOOKUP(O2710,DropDownList!$H$1:$I$7,2,FALSE)</f>
        <v>2023/24</v>
      </c>
      <c r="BM2710" s="3" t="str">
        <f t="shared" si="42"/>
        <v>CONF</v>
      </c>
    </row>
    <row r="2711" spans="1:65" x14ac:dyDescent="0.2">
      <c r="A2711">
        <v>2026</v>
      </c>
      <c r="B2711">
        <v>1</v>
      </c>
      <c r="C2711" t="s">
        <v>139</v>
      </c>
      <c r="D2711" t="s">
        <v>157</v>
      </c>
      <c r="E2711" t="s">
        <v>8</v>
      </c>
      <c r="F2711">
        <v>9761</v>
      </c>
      <c r="G2711" t="s">
        <v>158</v>
      </c>
      <c r="H2711" t="s">
        <v>139</v>
      </c>
      <c r="I2711" t="s">
        <v>142</v>
      </c>
      <c r="J2711" s="1">
        <v>46023</v>
      </c>
      <c r="K2711" t="s">
        <v>438</v>
      </c>
      <c r="L2711">
        <v>4</v>
      </c>
      <c r="M2711" t="s">
        <v>439</v>
      </c>
      <c r="N2711" t="s">
        <v>145</v>
      </c>
      <c r="O2711" t="s">
        <v>156</v>
      </c>
      <c r="P2711" t="s">
        <v>161</v>
      </c>
      <c r="Q2711">
        <v>5344.06</v>
      </c>
      <c r="R2711">
        <v>2021</v>
      </c>
      <c r="S2711">
        <v>48890</v>
      </c>
      <c r="T2711">
        <v>1820</v>
      </c>
      <c r="U2711">
        <v>671</v>
      </c>
      <c r="V2711">
        <v>111</v>
      </c>
      <c r="W2711">
        <v>2176.56</v>
      </c>
      <c r="X2711">
        <v>2176.56</v>
      </c>
      <c r="Y2711">
        <v>0</v>
      </c>
      <c r="Z2711">
        <v>0</v>
      </c>
      <c r="AA2711">
        <v>41725.94</v>
      </c>
      <c r="AB2711">
        <v>0</v>
      </c>
      <c r="AC2711">
        <v>0</v>
      </c>
      <c r="AD2711">
        <v>109</v>
      </c>
      <c r="AE2711">
        <v>2</v>
      </c>
      <c r="AF2711">
        <v>1660</v>
      </c>
      <c r="AG2711">
        <v>14</v>
      </c>
      <c r="AH2711">
        <v>85</v>
      </c>
      <c r="AI2711">
        <v>262</v>
      </c>
      <c r="AJ2711">
        <v>0</v>
      </c>
      <c r="AK2711">
        <v>0</v>
      </c>
      <c r="AL2711">
        <v>0</v>
      </c>
      <c r="AM2711">
        <v>0</v>
      </c>
      <c r="AN2711">
        <v>0</v>
      </c>
      <c r="AO2711">
        <v>1380</v>
      </c>
      <c r="AP2711">
        <v>5939</v>
      </c>
      <c r="AQ2711">
        <v>1511</v>
      </c>
      <c r="AR2711">
        <v>8</v>
      </c>
      <c r="AS2711">
        <v>595</v>
      </c>
      <c r="AT2711">
        <v>575</v>
      </c>
      <c r="AU2711">
        <v>151</v>
      </c>
      <c r="AV2711">
        <v>67</v>
      </c>
      <c r="AW2711">
        <v>61</v>
      </c>
      <c r="AX2711">
        <v>0</v>
      </c>
      <c r="AY2711">
        <v>727</v>
      </c>
      <c r="AZ2711">
        <v>1197</v>
      </c>
      <c r="BA2711">
        <v>606</v>
      </c>
      <c r="BB2711">
        <v>95</v>
      </c>
      <c r="BC2711">
        <v>49</v>
      </c>
      <c r="BD2711">
        <v>23</v>
      </c>
      <c r="BE2711">
        <v>0</v>
      </c>
      <c r="BF2711">
        <v>1946</v>
      </c>
      <c r="BG2711">
        <v>5150</v>
      </c>
      <c r="BH2711">
        <v>0</v>
      </c>
      <c r="BI2711">
        <v>663</v>
      </c>
      <c r="BJ2711" s="2">
        <v>46036</v>
      </c>
      <c r="BK2711">
        <v>4</v>
      </c>
      <c r="BL2711" s="3" t="str">
        <f>VLOOKUP(O2711,DropDownList!$H$1:$I$7,2,FALSE)</f>
        <v>2023/24</v>
      </c>
      <c r="BM2711" s="3" t="str">
        <f t="shared" si="42"/>
        <v>VSUR</v>
      </c>
    </row>
    <row r="2712" spans="1:65" x14ac:dyDescent="0.2">
      <c r="A2712">
        <v>2026</v>
      </c>
      <c r="B2712">
        <v>1</v>
      </c>
      <c r="C2712" t="s">
        <v>139</v>
      </c>
      <c r="D2712" t="s">
        <v>157</v>
      </c>
      <c r="E2712" t="s">
        <v>8</v>
      </c>
      <c r="F2712">
        <v>9761</v>
      </c>
      <c r="G2712" t="s">
        <v>158</v>
      </c>
      <c r="H2712" t="s">
        <v>139</v>
      </c>
      <c r="I2712" t="s">
        <v>142</v>
      </c>
      <c r="J2712" s="1">
        <v>46023</v>
      </c>
      <c r="K2712" t="s">
        <v>438</v>
      </c>
      <c r="L2712">
        <v>4</v>
      </c>
      <c r="M2712" t="s">
        <v>439</v>
      </c>
      <c r="N2712" t="s">
        <v>145</v>
      </c>
      <c r="O2712" t="s">
        <v>156</v>
      </c>
      <c r="P2712" t="s">
        <v>160</v>
      </c>
      <c r="Q2712">
        <v>224294.7</v>
      </c>
      <c r="R2712">
        <v>2148</v>
      </c>
      <c r="S2712">
        <v>942084.37</v>
      </c>
      <c r="T2712">
        <v>48341.17</v>
      </c>
      <c r="U2712">
        <v>703</v>
      </c>
      <c r="V2712">
        <v>247</v>
      </c>
      <c r="W2712">
        <v>87439.88</v>
      </c>
      <c r="X2712">
        <v>104644.88</v>
      </c>
      <c r="Y2712">
        <v>0</v>
      </c>
      <c r="Z2712">
        <v>0</v>
      </c>
      <c r="AA2712">
        <v>669448.5</v>
      </c>
      <c r="AB2712">
        <v>79923.17</v>
      </c>
      <c r="AC2712">
        <v>550481.48</v>
      </c>
      <c r="AD2712">
        <v>105</v>
      </c>
      <c r="AE2712">
        <v>142</v>
      </c>
      <c r="AF2712">
        <v>1317</v>
      </c>
      <c r="AG2712">
        <v>446</v>
      </c>
      <c r="AH2712">
        <v>103</v>
      </c>
      <c r="AI2712">
        <v>257</v>
      </c>
      <c r="AJ2712">
        <v>0</v>
      </c>
      <c r="AK2712">
        <v>0</v>
      </c>
      <c r="AL2712">
        <v>0</v>
      </c>
      <c r="AM2712">
        <v>0</v>
      </c>
      <c r="AN2712">
        <v>0</v>
      </c>
      <c r="AO2712">
        <v>1479</v>
      </c>
      <c r="AP2712">
        <v>6232</v>
      </c>
      <c r="AQ2712">
        <v>1583</v>
      </c>
      <c r="AR2712">
        <v>8</v>
      </c>
      <c r="AS2712">
        <v>616</v>
      </c>
      <c r="AT2712">
        <v>599</v>
      </c>
      <c r="AU2712">
        <v>153</v>
      </c>
      <c r="AV2712">
        <v>67</v>
      </c>
      <c r="AW2712">
        <v>80</v>
      </c>
      <c r="AX2712">
        <v>0</v>
      </c>
      <c r="AY2712">
        <v>761</v>
      </c>
      <c r="AZ2712">
        <v>1265</v>
      </c>
      <c r="BA2712">
        <v>641</v>
      </c>
      <c r="BB2712">
        <v>99</v>
      </c>
      <c r="BC2712">
        <v>50</v>
      </c>
      <c r="BD2712">
        <v>23</v>
      </c>
      <c r="BE2712">
        <v>1</v>
      </c>
      <c r="BF2712">
        <v>2053</v>
      </c>
      <c r="BG2712">
        <v>94543</v>
      </c>
      <c r="BH2712">
        <v>25</v>
      </c>
      <c r="BI2712">
        <v>696</v>
      </c>
      <c r="BJ2712" s="2">
        <v>46036</v>
      </c>
      <c r="BK2712">
        <v>4</v>
      </c>
      <c r="BL2712" s="3" t="str">
        <f>VLOOKUP(O2712,DropDownList!$H$1:$I$7,2,FALSE)</f>
        <v>2023/24</v>
      </c>
      <c r="BM2712" s="3" t="str">
        <f t="shared" si="42"/>
        <v>SC COURT</v>
      </c>
    </row>
    <row r="2713" spans="1:65" x14ac:dyDescent="0.2">
      <c r="A2713">
        <v>2026</v>
      </c>
      <c r="B2713">
        <v>1</v>
      </c>
      <c r="C2713" t="s">
        <v>162</v>
      </c>
      <c r="D2713" t="s">
        <v>163</v>
      </c>
      <c r="E2713" t="s">
        <v>10</v>
      </c>
      <c r="F2713">
        <v>9251</v>
      </c>
      <c r="G2713" t="s">
        <v>141</v>
      </c>
      <c r="H2713" t="s">
        <v>164</v>
      </c>
      <c r="I2713" t="s">
        <v>164</v>
      </c>
      <c r="J2713" s="1">
        <v>46023</v>
      </c>
      <c r="K2713" t="s">
        <v>438</v>
      </c>
      <c r="L2713">
        <v>4</v>
      </c>
      <c r="M2713" t="s">
        <v>439</v>
      </c>
      <c r="N2713" t="s">
        <v>145</v>
      </c>
      <c r="O2713" t="s">
        <v>155</v>
      </c>
      <c r="P2713" t="s">
        <v>154</v>
      </c>
      <c r="Q2713">
        <v>24211.49</v>
      </c>
      <c r="R2713">
        <v>1094</v>
      </c>
      <c r="S2713">
        <v>258285</v>
      </c>
      <c r="T2713">
        <v>9171.19</v>
      </c>
      <c r="U2713">
        <v>114</v>
      </c>
      <c r="V2713">
        <v>60</v>
      </c>
      <c r="W2713">
        <v>12965.03</v>
      </c>
      <c r="X2713">
        <v>13645.03</v>
      </c>
      <c r="Y2713">
        <v>0</v>
      </c>
      <c r="Z2713">
        <v>0</v>
      </c>
      <c r="AA2713">
        <v>224902.32</v>
      </c>
      <c r="AB2713">
        <v>1430</v>
      </c>
      <c r="AC2713">
        <v>208649.25</v>
      </c>
      <c r="AD2713">
        <v>30</v>
      </c>
      <c r="AE2713">
        <v>30</v>
      </c>
      <c r="AF2713">
        <v>942</v>
      </c>
      <c r="AG2713">
        <v>58</v>
      </c>
      <c r="AH2713">
        <v>27</v>
      </c>
      <c r="AI2713">
        <v>56</v>
      </c>
      <c r="AJ2713">
        <v>0</v>
      </c>
      <c r="AK2713">
        <v>0</v>
      </c>
      <c r="AL2713">
        <v>0</v>
      </c>
      <c r="AM2713">
        <v>0</v>
      </c>
      <c r="AN2713">
        <v>0</v>
      </c>
      <c r="AO2713">
        <v>585</v>
      </c>
      <c r="AP2713">
        <v>2882</v>
      </c>
      <c r="AQ2713">
        <v>581</v>
      </c>
      <c r="AR2713">
        <v>0</v>
      </c>
      <c r="AS2713">
        <v>448</v>
      </c>
      <c r="AT2713">
        <v>273</v>
      </c>
      <c r="AU2713">
        <v>61</v>
      </c>
      <c r="AV2713">
        <v>28</v>
      </c>
      <c r="AW2713">
        <v>11</v>
      </c>
      <c r="AX2713">
        <v>0</v>
      </c>
      <c r="AY2713">
        <v>288</v>
      </c>
      <c r="AZ2713">
        <v>398</v>
      </c>
      <c r="BA2713">
        <v>268</v>
      </c>
      <c r="BB2713">
        <v>190</v>
      </c>
      <c r="BC2713">
        <v>107</v>
      </c>
      <c r="BD2713">
        <v>21</v>
      </c>
      <c r="BE2713">
        <v>0</v>
      </c>
      <c r="BF2713">
        <v>1075</v>
      </c>
      <c r="BG2713">
        <v>13760</v>
      </c>
      <c r="BH2713">
        <v>11</v>
      </c>
      <c r="BI2713">
        <v>107</v>
      </c>
      <c r="BJ2713" s="2">
        <v>46036</v>
      </c>
      <c r="BK2713">
        <v>3</v>
      </c>
      <c r="BL2713" s="3" t="str">
        <f>VLOOKUP(O2713,DropDownList!$H$1:$I$7,2,FALSE)</f>
        <v>2022/23</v>
      </c>
      <c r="BM2713" s="3" t="str">
        <f t="shared" si="42"/>
        <v>JP COURT</v>
      </c>
    </row>
    <row r="2714" spans="1:65" x14ac:dyDescent="0.2">
      <c r="A2714">
        <v>2026</v>
      </c>
      <c r="B2714">
        <v>1</v>
      </c>
      <c r="C2714" t="s">
        <v>162</v>
      </c>
      <c r="D2714" t="s">
        <v>163</v>
      </c>
      <c r="E2714" t="s">
        <v>10</v>
      </c>
      <c r="F2714">
        <v>9251</v>
      </c>
      <c r="G2714" t="s">
        <v>141</v>
      </c>
      <c r="H2714" t="s">
        <v>164</v>
      </c>
      <c r="I2714" t="s">
        <v>164</v>
      </c>
      <c r="J2714" s="1">
        <v>46023</v>
      </c>
      <c r="K2714" t="s">
        <v>438</v>
      </c>
      <c r="L2714">
        <v>4</v>
      </c>
      <c r="M2714" t="s">
        <v>439</v>
      </c>
      <c r="N2714" t="s">
        <v>145</v>
      </c>
      <c r="O2714" t="s">
        <v>156</v>
      </c>
      <c r="P2714" t="s">
        <v>150</v>
      </c>
      <c r="Q2714">
        <v>45171.839999999997</v>
      </c>
      <c r="R2714">
        <v>852</v>
      </c>
      <c r="S2714">
        <v>158489.41</v>
      </c>
      <c r="T2714">
        <v>17176.72</v>
      </c>
      <c r="U2714">
        <v>225</v>
      </c>
      <c r="V2714">
        <v>143</v>
      </c>
      <c r="W2714">
        <v>25219.1</v>
      </c>
      <c r="X2714">
        <v>29269.1</v>
      </c>
      <c r="Y2714">
        <v>735</v>
      </c>
      <c r="Z2714">
        <v>141312.69</v>
      </c>
      <c r="AA2714">
        <v>96140.85</v>
      </c>
      <c r="AB2714">
        <v>41207.050000000003</v>
      </c>
      <c r="AC2714">
        <v>54933.8</v>
      </c>
      <c r="AD2714">
        <v>103</v>
      </c>
      <c r="AE2714">
        <v>40</v>
      </c>
      <c r="AF2714">
        <v>498</v>
      </c>
      <c r="AG2714">
        <v>96</v>
      </c>
      <c r="AH2714">
        <v>117</v>
      </c>
      <c r="AI2714">
        <v>129</v>
      </c>
      <c r="AJ2714">
        <v>148</v>
      </c>
      <c r="AK2714">
        <v>63</v>
      </c>
      <c r="AL2714">
        <v>9</v>
      </c>
      <c r="AM2714">
        <v>39</v>
      </c>
      <c r="AN2714">
        <v>11</v>
      </c>
      <c r="AO2714">
        <v>570</v>
      </c>
      <c r="AP2714">
        <v>2981</v>
      </c>
      <c r="AQ2714">
        <v>654</v>
      </c>
      <c r="AR2714">
        <v>0</v>
      </c>
      <c r="AS2714">
        <v>359</v>
      </c>
      <c r="AT2714">
        <v>424</v>
      </c>
      <c r="AU2714">
        <v>13</v>
      </c>
      <c r="AV2714">
        <v>10</v>
      </c>
      <c r="AW2714">
        <v>0</v>
      </c>
      <c r="AX2714">
        <v>0</v>
      </c>
      <c r="AY2714">
        <v>323</v>
      </c>
      <c r="AZ2714">
        <v>536</v>
      </c>
      <c r="BA2714">
        <v>322</v>
      </c>
      <c r="BB2714">
        <v>89</v>
      </c>
      <c r="BC2714">
        <v>36</v>
      </c>
      <c r="BD2714">
        <v>10</v>
      </c>
      <c r="BE2714">
        <v>0</v>
      </c>
      <c r="BF2714">
        <v>571</v>
      </c>
      <c r="BG2714">
        <v>27003.15</v>
      </c>
      <c r="BH2714">
        <v>12</v>
      </c>
      <c r="BI2714">
        <v>223</v>
      </c>
      <c r="BJ2714" s="2">
        <v>46036</v>
      </c>
      <c r="BK2714">
        <v>0</v>
      </c>
      <c r="BL2714" s="3" t="str">
        <f>VLOOKUP(O2714,DropDownList!$H$1:$I$7,2,FALSE)</f>
        <v>2023/24</v>
      </c>
      <c r="BM2714" s="3" t="str">
        <f t="shared" si="42"/>
        <v>FISCAL FINES</v>
      </c>
    </row>
    <row r="2715" spans="1:65" x14ac:dyDescent="0.2">
      <c r="A2715">
        <v>2026</v>
      </c>
      <c r="B2715">
        <v>1</v>
      </c>
      <c r="C2715" t="s">
        <v>162</v>
      </c>
      <c r="D2715" t="s">
        <v>163</v>
      </c>
      <c r="E2715" t="s">
        <v>10</v>
      </c>
      <c r="F2715">
        <v>9251</v>
      </c>
      <c r="G2715" t="s">
        <v>141</v>
      </c>
      <c r="H2715" t="s">
        <v>164</v>
      </c>
      <c r="I2715" t="s">
        <v>164</v>
      </c>
      <c r="J2715" s="1">
        <v>46023</v>
      </c>
      <c r="K2715" t="s">
        <v>438</v>
      </c>
      <c r="L2715">
        <v>4</v>
      </c>
      <c r="M2715" t="s">
        <v>439</v>
      </c>
      <c r="N2715" t="s">
        <v>145</v>
      </c>
      <c r="O2715" t="s">
        <v>155</v>
      </c>
      <c r="P2715" t="s">
        <v>146</v>
      </c>
      <c r="Q2715">
        <v>851.93</v>
      </c>
      <c r="R2715">
        <v>1080</v>
      </c>
      <c r="S2715">
        <v>16000</v>
      </c>
      <c r="T2715">
        <v>415</v>
      </c>
      <c r="U2715">
        <v>112</v>
      </c>
      <c r="V2715">
        <v>31</v>
      </c>
      <c r="W2715">
        <v>474.68</v>
      </c>
      <c r="X2715">
        <v>474.68</v>
      </c>
      <c r="Y2715">
        <v>0</v>
      </c>
      <c r="Z2715">
        <v>0</v>
      </c>
      <c r="AA2715">
        <v>14733.07</v>
      </c>
      <c r="AB2715">
        <v>0</v>
      </c>
      <c r="AC2715">
        <v>0</v>
      </c>
      <c r="AD2715">
        <v>29</v>
      </c>
      <c r="AE2715">
        <v>2</v>
      </c>
      <c r="AF2715">
        <v>996</v>
      </c>
      <c r="AG2715">
        <v>3</v>
      </c>
      <c r="AH2715">
        <v>26</v>
      </c>
      <c r="AI2715">
        <v>54</v>
      </c>
      <c r="AJ2715">
        <v>0</v>
      </c>
      <c r="AK2715">
        <v>0</v>
      </c>
      <c r="AL2715">
        <v>0</v>
      </c>
      <c r="AM2715">
        <v>0</v>
      </c>
      <c r="AN2715">
        <v>0</v>
      </c>
      <c r="AO2715">
        <v>575</v>
      </c>
      <c r="AP2715">
        <v>2871</v>
      </c>
      <c r="AQ2715">
        <v>581</v>
      </c>
      <c r="AR2715">
        <v>0</v>
      </c>
      <c r="AS2715">
        <v>445</v>
      </c>
      <c r="AT2715">
        <v>275</v>
      </c>
      <c r="AU2715">
        <v>61</v>
      </c>
      <c r="AV2715">
        <v>27</v>
      </c>
      <c r="AW2715">
        <v>10</v>
      </c>
      <c r="AX2715">
        <v>0</v>
      </c>
      <c r="AY2715">
        <v>282</v>
      </c>
      <c r="AZ2715">
        <v>398</v>
      </c>
      <c r="BA2715">
        <v>268</v>
      </c>
      <c r="BB2715">
        <v>189</v>
      </c>
      <c r="BC2715">
        <v>106</v>
      </c>
      <c r="BD2715">
        <v>22</v>
      </c>
      <c r="BE2715">
        <v>0</v>
      </c>
      <c r="BF2715">
        <v>1062</v>
      </c>
      <c r="BG2715">
        <v>790</v>
      </c>
      <c r="BH2715">
        <v>1</v>
      </c>
      <c r="BI2715">
        <v>105</v>
      </c>
      <c r="BJ2715" s="2">
        <v>46036</v>
      </c>
      <c r="BK2715">
        <v>3</v>
      </c>
      <c r="BL2715" s="3" t="str">
        <f>VLOOKUP(O2715,DropDownList!$H$1:$I$7,2,FALSE)</f>
        <v>2022/23</v>
      </c>
      <c r="BM2715" s="3" t="str">
        <f t="shared" si="42"/>
        <v>VSUR</v>
      </c>
    </row>
    <row r="2716" spans="1:65" x14ac:dyDescent="0.2">
      <c r="A2716">
        <v>2026</v>
      </c>
      <c r="B2716">
        <v>1</v>
      </c>
      <c r="C2716" t="s">
        <v>162</v>
      </c>
      <c r="D2716" t="s">
        <v>163</v>
      </c>
      <c r="E2716" t="s">
        <v>10</v>
      </c>
      <c r="F2716">
        <v>9251</v>
      </c>
      <c r="G2716" t="s">
        <v>141</v>
      </c>
      <c r="H2716" t="s">
        <v>164</v>
      </c>
      <c r="I2716" t="s">
        <v>164</v>
      </c>
      <c r="J2716" s="1">
        <v>46023</v>
      </c>
      <c r="K2716" t="s">
        <v>438</v>
      </c>
      <c r="L2716">
        <v>4</v>
      </c>
      <c r="M2716" t="s">
        <v>439</v>
      </c>
      <c r="N2716" t="s">
        <v>145</v>
      </c>
      <c r="O2716" t="s">
        <v>155</v>
      </c>
      <c r="P2716" t="s">
        <v>151</v>
      </c>
      <c r="Q2716">
        <v>0</v>
      </c>
      <c r="R2716">
        <v>180</v>
      </c>
      <c r="S2716">
        <v>5400</v>
      </c>
      <c r="T2716">
        <v>1110</v>
      </c>
      <c r="U2716">
        <v>0</v>
      </c>
      <c r="V2716">
        <v>0</v>
      </c>
      <c r="W2716">
        <v>0</v>
      </c>
      <c r="X2716">
        <v>0</v>
      </c>
      <c r="Y2716">
        <v>0</v>
      </c>
      <c r="Z2716">
        <v>0</v>
      </c>
      <c r="AA2716">
        <v>4290</v>
      </c>
      <c r="AB2716">
        <v>0</v>
      </c>
      <c r="AC2716">
        <v>4290</v>
      </c>
      <c r="AD2716">
        <v>0</v>
      </c>
      <c r="AE2716">
        <v>0</v>
      </c>
      <c r="AF2716">
        <v>143</v>
      </c>
      <c r="AG2716">
        <v>0</v>
      </c>
      <c r="AH2716">
        <v>37</v>
      </c>
      <c r="AI2716">
        <v>0</v>
      </c>
      <c r="AJ2716">
        <v>0</v>
      </c>
      <c r="AK2716">
        <v>0</v>
      </c>
      <c r="AL2716">
        <v>0</v>
      </c>
      <c r="AM2716">
        <v>3</v>
      </c>
      <c r="AN2716">
        <v>0</v>
      </c>
      <c r="AO2716">
        <v>0</v>
      </c>
      <c r="AP2716">
        <v>0</v>
      </c>
      <c r="AQ2716">
        <v>0</v>
      </c>
      <c r="AR2716">
        <v>0</v>
      </c>
      <c r="AS2716">
        <v>0</v>
      </c>
      <c r="AT2716">
        <v>0</v>
      </c>
      <c r="AU2716">
        <v>0</v>
      </c>
      <c r="AV2716">
        <v>0</v>
      </c>
      <c r="AW2716">
        <v>0</v>
      </c>
      <c r="AX2716">
        <v>0</v>
      </c>
      <c r="AY2716">
        <v>0</v>
      </c>
      <c r="AZ2716">
        <v>0</v>
      </c>
      <c r="BA2716">
        <v>0</v>
      </c>
      <c r="BB2716">
        <v>0</v>
      </c>
      <c r="BC2716">
        <v>0</v>
      </c>
      <c r="BD2716">
        <v>0</v>
      </c>
      <c r="BE2716">
        <v>0</v>
      </c>
      <c r="BF2716">
        <v>0</v>
      </c>
      <c r="BG2716">
        <v>0</v>
      </c>
      <c r="BH2716">
        <v>0</v>
      </c>
      <c r="BI2716">
        <v>0</v>
      </c>
      <c r="BJ2716" s="2">
        <v>46036</v>
      </c>
      <c r="BK2716">
        <v>0</v>
      </c>
      <c r="BL2716" s="3" t="str">
        <f>VLOOKUP(O2716,DropDownList!$H$1:$I$7,2,FALSE)</f>
        <v>2022/23</v>
      </c>
      <c r="BM2716" s="3" t="str">
        <f t="shared" si="42"/>
        <v>PCPF</v>
      </c>
    </row>
    <row r="2717" spans="1:65" x14ac:dyDescent="0.2">
      <c r="A2717">
        <v>2026</v>
      </c>
      <c r="B2717">
        <v>1</v>
      </c>
      <c r="C2717" t="s">
        <v>162</v>
      </c>
      <c r="D2717" t="s">
        <v>163</v>
      </c>
      <c r="E2717" t="s">
        <v>10</v>
      </c>
      <c r="F2717">
        <v>9251</v>
      </c>
      <c r="G2717" t="s">
        <v>141</v>
      </c>
      <c r="H2717" t="s">
        <v>164</v>
      </c>
      <c r="I2717" t="s">
        <v>164</v>
      </c>
      <c r="J2717" s="1">
        <v>46023</v>
      </c>
      <c r="K2717" t="s">
        <v>438</v>
      </c>
      <c r="L2717">
        <v>4</v>
      </c>
      <c r="M2717" t="s">
        <v>439</v>
      </c>
      <c r="N2717" t="s">
        <v>145</v>
      </c>
      <c r="O2717" t="s">
        <v>147</v>
      </c>
      <c r="P2717" t="s">
        <v>146</v>
      </c>
      <c r="Q2717">
        <v>1791.63</v>
      </c>
      <c r="R2717">
        <v>1060</v>
      </c>
      <c r="S2717">
        <v>15240</v>
      </c>
      <c r="T2717">
        <v>150</v>
      </c>
      <c r="U2717">
        <v>250</v>
      </c>
      <c r="V2717">
        <v>73</v>
      </c>
      <c r="W2717">
        <v>1078.3399999999999</v>
      </c>
      <c r="X2717">
        <v>1078.3399999999999</v>
      </c>
      <c r="Y2717">
        <v>0</v>
      </c>
      <c r="Z2717">
        <v>0</v>
      </c>
      <c r="AA2717">
        <v>13298.37</v>
      </c>
      <c r="AB2717">
        <v>0</v>
      </c>
      <c r="AC2717">
        <v>0</v>
      </c>
      <c r="AD2717">
        <v>72</v>
      </c>
      <c r="AE2717">
        <v>1</v>
      </c>
      <c r="AF2717">
        <v>927</v>
      </c>
      <c r="AG2717">
        <v>2</v>
      </c>
      <c r="AH2717">
        <v>9</v>
      </c>
      <c r="AI2717">
        <v>122</v>
      </c>
      <c r="AJ2717">
        <v>0</v>
      </c>
      <c r="AK2717">
        <v>0</v>
      </c>
      <c r="AL2717">
        <v>0</v>
      </c>
      <c r="AM2717">
        <v>0</v>
      </c>
      <c r="AN2717">
        <v>0</v>
      </c>
      <c r="AO2717">
        <v>571</v>
      </c>
      <c r="AP2717">
        <v>1990</v>
      </c>
      <c r="AQ2717">
        <v>577</v>
      </c>
      <c r="AR2717">
        <v>0</v>
      </c>
      <c r="AS2717">
        <v>262</v>
      </c>
      <c r="AT2717">
        <v>251</v>
      </c>
      <c r="AU2717">
        <v>28</v>
      </c>
      <c r="AV2717">
        <v>10</v>
      </c>
      <c r="AW2717">
        <v>8</v>
      </c>
      <c r="AX2717">
        <v>0</v>
      </c>
      <c r="AY2717">
        <v>165</v>
      </c>
      <c r="AZ2717">
        <v>250</v>
      </c>
      <c r="BA2717">
        <v>118</v>
      </c>
      <c r="BB2717">
        <v>111</v>
      </c>
      <c r="BC2717">
        <v>37</v>
      </c>
      <c r="BD2717">
        <v>3</v>
      </c>
      <c r="BE2717">
        <v>0</v>
      </c>
      <c r="BF2717">
        <v>1050</v>
      </c>
      <c r="BG2717">
        <v>1780</v>
      </c>
      <c r="BH2717">
        <v>0</v>
      </c>
      <c r="BI2717">
        <v>246</v>
      </c>
      <c r="BJ2717" s="2">
        <v>46036</v>
      </c>
      <c r="BK2717">
        <v>0</v>
      </c>
      <c r="BL2717" s="3" t="str">
        <f>VLOOKUP(O2717,DropDownList!$H$1:$I$7,2,FALSE)</f>
        <v>2024/25</v>
      </c>
      <c r="BM2717" s="3" t="str">
        <f t="shared" si="42"/>
        <v>VSUR</v>
      </c>
    </row>
    <row r="2718" spans="1:65" x14ac:dyDescent="0.2">
      <c r="A2718">
        <v>2026</v>
      </c>
      <c r="B2718">
        <v>1</v>
      </c>
      <c r="C2718" t="s">
        <v>162</v>
      </c>
      <c r="D2718" t="s">
        <v>163</v>
      </c>
      <c r="E2718" t="s">
        <v>10</v>
      </c>
      <c r="F2718">
        <v>9251</v>
      </c>
      <c r="G2718" t="s">
        <v>141</v>
      </c>
      <c r="H2718" t="s">
        <v>164</v>
      </c>
      <c r="I2718" t="s">
        <v>164</v>
      </c>
      <c r="J2718" s="1">
        <v>46023</v>
      </c>
      <c r="K2718" t="s">
        <v>438</v>
      </c>
      <c r="L2718">
        <v>4</v>
      </c>
      <c r="M2718" t="s">
        <v>439</v>
      </c>
      <c r="N2718" t="s">
        <v>145</v>
      </c>
      <c r="O2718" t="s">
        <v>155</v>
      </c>
      <c r="P2718" t="s">
        <v>153</v>
      </c>
      <c r="Q2718">
        <v>0</v>
      </c>
      <c r="R2718">
        <v>21</v>
      </c>
      <c r="S2718">
        <v>1515</v>
      </c>
      <c r="T2718">
        <v>660</v>
      </c>
      <c r="U2718">
        <v>0</v>
      </c>
      <c r="V2718">
        <v>0</v>
      </c>
      <c r="W2718">
        <v>0</v>
      </c>
      <c r="X2718">
        <v>0</v>
      </c>
      <c r="Y2718">
        <v>0</v>
      </c>
      <c r="Z2718">
        <v>0</v>
      </c>
      <c r="AA2718">
        <v>855</v>
      </c>
      <c r="AB2718">
        <v>0</v>
      </c>
      <c r="AC2718">
        <v>855</v>
      </c>
      <c r="AD2718">
        <v>0</v>
      </c>
      <c r="AE2718">
        <v>0</v>
      </c>
      <c r="AF2718">
        <v>11</v>
      </c>
      <c r="AG2718">
        <v>0</v>
      </c>
      <c r="AH2718">
        <v>10</v>
      </c>
      <c r="AI2718">
        <v>0</v>
      </c>
      <c r="AJ2718">
        <v>0</v>
      </c>
      <c r="AK2718">
        <v>0</v>
      </c>
      <c r="AL2718">
        <v>0</v>
      </c>
      <c r="AM2718">
        <v>0</v>
      </c>
      <c r="AN2718">
        <v>0</v>
      </c>
      <c r="AO2718">
        <v>16</v>
      </c>
      <c r="AP2718">
        <v>53</v>
      </c>
      <c r="AQ2718">
        <v>16</v>
      </c>
      <c r="AR2718">
        <v>0</v>
      </c>
      <c r="AS2718">
        <v>10</v>
      </c>
      <c r="AT2718">
        <v>5</v>
      </c>
      <c r="AU2718">
        <v>0</v>
      </c>
      <c r="AV2718">
        <v>0</v>
      </c>
      <c r="AW2718">
        <v>0</v>
      </c>
      <c r="AX2718">
        <v>0</v>
      </c>
      <c r="AY2718">
        <v>2</v>
      </c>
      <c r="AZ2718">
        <v>6</v>
      </c>
      <c r="BA2718">
        <v>3</v>
      </c>
      <c r="BB2718">
        <v>4</v>
      </c>
      <c r="BC2718">
        <v>2</v>
      </c>
      <c r="BD2718">
        <v>0</v>
      </c>
      <c r="BE2718">
        <v>0</v>
      </c>
      <c r="BF2718">
        <v>16</v>
      </c>
      <c r="BG2718">
        <v>0</v>
      </c>
      <c r="BH2718">
        <v>0</v>
      </c>
      <c r="BI2718">
        <v>0</v>
      </c>
      <c r="BJ2718" s="2">
        <v>46036</v>
      </c>
      <c r="BK2718">
        <v>0</v>
      </c>
      <c r="BL2718" s="3" t="str">
        <f>VLOOKUP(O2718,DropDownList!$H$1:$I$7,2,FALSE)</f>
        <v>2022/23</v>
      </c>
      <c r="BM2718" s="3" t="str">
        <f t="shared" si="42"/>
        <v>PREG</v>
      </c>
    </row>
    <row r="2719" spans="1:65" x14ac:dyDescent="0.2">
      <c r="A2719">
        <v>2026</v>
      </c>
      <c r="B2719">
        <v>1</v>
      </c>
      <c r="C2719" t="s">
        <v>162</v>
      </c>
      <c r="D2719" t="s">
        <v>163</v>
      </c>
      <c r="E2719" t="s">
        <v>10</v>
      </c>
      <c r="F2719">
        <v>9251</v>
      </c>
      <c r="G2719" t="s">
        <v>141</v>
      </c>
      <c r="H2719" t="s">
        <v>164</v>
      </c>
      <c r="I2719" t="s">
        <v>164</v>
      </c>
      <c r="J2719" s="1">
        <v>46023</v>
      </c>
      <c r="K2719" t="s">
        <v>438</v>
      </c>
      <c r="L2719">
        <v>4</v>
      </c>
      <c r="M2719" t="s">
        <v>439</v>
      </c>
      <c r="N2719" t="s">
        <v>145</v>
      </c>
      <c r="O2719" t="s">
        <v>155</v>
      </c>
      <c r="P2719" t="s">
        <v>150</v>
      </c>
      <c r="Q2719">
        <v>27163.74</v>
      </c>
      <c r="R2719">
        <v>992</v>
      </c>
      <c r="S2719">
        <v>158523.67000000001</v>
      </c>
      <c r="T2719">
        <v>28064.82</v>
      </c>
      <c r="U2719">
        <v>173</v>
      </c>
      <c r="V2719">
        <v>106</v>
      </c>
      <c r="W2719">
        <v>17611.400000000001</v>
      </c>
      <c r="X2719">
        <v>17611.400000000001</v>
      </c>
      <c r="Y2719">
        <v>827</v>
      </c>
      <c r="Z2719">
        <v>130458.85</v>
      </c>
      <c r="AA2719">
        <v>103295.11</v>
      </c>
      <c r="AB2719">
        <v>34367.550000000003</v>
      </c>
      <c r="AC2719">
        <v>68927.56</v>
      </c>
      <c r="AD2719">
        <v>71</v>
      </c>
      <c r="AE2719">
        <v>35</v>
      </c>
      <c r="AF2719">
        <v>631</v>
      </c>
      <c r="AG2719">
        <v>80</v>
      </c>
      <c r="AH2719">
        <v>165</v>
      </c>
      <c r="AI2719">
        <v>93</v>
      </c>
      <c r="AJ2719">
        <v>159</v>
      </c>
      <c r="AK2719">
        <v>80</v>
      </c>
      <c r="AL2719">
        <v>15</v>
      </c>
      <c r="AM2719">
        <v>48</v>
      </c>
      <c r="AN2719">
        <v>19</v>
      </c>
      <c r="AO2719">
        <v>692</v>
      </c>
      <c r="AP2719">
        <v>4080</v>
      </c>
      <c r="AQ2719">
        <v>786</v>
      </c>
      <c r="AR2719">
        <v>0</v>
      </c>
      <c r="AS2719">
        <v>570</v>
      </c>
      <c r="AT2719">
        <v>579</v>
      </c>
      <c r="AU2719">
        <v>32</v>
      </c>
      <c r="AV2719">
        <v>11</v>
      </c>
      <c r="AW2719">
        <v>0</v>
      </c>
      <c r="AX2719">
        <v>0</v>
      </c>
      <c r="AY2719">
        <v>454</v>
      </c>
      <c r="AZ2719">
        <v>727</v>
      </c>
      <c r="BA2719">
        <v>511</v>
      </c>
      <c r="BB2719">
        <v>103</v>
      </c>
      <c r="BC2719">
        <v>48</v>
      </c>
      <c r="BD2719">
        <v>16</v>
      </c>
      <c r="BE2719">
        <v>0</v>
      </c>
      <c r="BF2719">
        <v>693</v>
      </c>
      <c r="BG2719">
        <v>16480.73</v>
      </c>
      <c r="BH2719">
        <v>23</v>
      </c>
      <c r="BI2719">
        <v>171</v>
      </c>
      <c r="BJ2719" s="2">
        <v>46036</v>
      </c>
      <c r="BK2719">
        <v>0</v>
      </c>
      <c r="BL2719" s="3" t="str">
        <f>VLOOKUP(O2719,DropDownList!$H$1:$I$7,2,FALSE)</f>
        <v>2022/23</v>
      </c>
      <c r="BM2719" s="3" t="str">
        <f t="shared" si="42"/>
        <v>FISCAL FINES</v>
      </c>
    </row>
    <row r="2720" spans="1:65" x14ac:dyDescent="0.2">
      <c r="A2720">
        <v>2026</v>
      </c>
      <c r="B2720">
        <v>1</v>
      </c>
      <c r="C2720" t="s">
        <v>162</v>
      </c>
      <c r="D2720" t="s">
        <v>163</v>
      </c>
      <c r="E2720" t="s">
        <v>10</v>
      </c>
      <c r="F2720">
        <v>9251</v>
      </c>
      <c r="G2720" t="s">
        <v>141</v>
      </c>
      <c r="H2720" t="s">
        <v>164</v>
      </c>
      <c r="I2720" t="s">
        <v>164</v>
      </c>
      <c r="J2720" s="1">
        <v>46023</v>
      </c>
      <c r="K2720" t="s">
        <v>438</v>
      </c>
      <c r="L2720">
        <v>4</v>
      </c>
      <c r="M2720" t="s">
        <v>439</v>
      </c>
      <c r="N2720" t="s">
        <v>145</v>
      </c>
      <c r="O2720" t="s">
        <v>156</v>
      </c>
      <c r="P2720" t="s">
        <v>146</v>
      </c>
      <c r="Q2720">
        <v>924.73</v>
      </c>
      <c r="R2720">
        <v>703</v>
      </c>
      <c r="S2720">
        <v>11890</v>
      </c>
      <c r="T2720">
        <v>350</v>
      </c>
      <c r="U2720">
        <v>126</v>
      </c>
      <c r="V2720">
        <v>27</v>
      </c>
      <c r="W2720">
        <v>480</v>
      </c>
      <c r="X2720">
        <v>480</v>
      </c>
      <c r="Y2720">
        <v>0</v>
      </c>
      <c r="Z2720">
        <v>0</v>
      </c>
      <c r="AA2720">
        <v>10615.27</v>
      </c>
      <c r="AB2720">
        <v>0</v>
      </c>
      <c r="AC2720">
        <v>0</v>
      </c>
      <c r="AD2720">
        <v>27</v>
      </c>
      <c r="AE2720">
        <v>0</v>
      </c>
      <c r="AF2720">
        <v>628</v>
      </c>
      <c r="AG2720">
        <v>3</v>
      </c>
      <c r="AH2720">
        <v>21</v>
      </c>
      <c r="AI2720">
        <v>51</v>
      </c>
      <c r="AJ2720">
        <v>0</v>
      </c>
      <c r="AK2720">
        <v>0</v>
      </c>
      <c r="AL2720">
        <v>0</v>
      </c>
      <c r="AM2720">
        <v>0</v>
      </c>
      <c r="AN2720">
        <v>0</v>
      </c>
      <c r="AO2720">
        <v>393</v>
      </c>
      <c r="AP2720">
        <v>1647</v>
      </c>
      <c r="AQ2720">
        <v>415</v>
      </c>
      <c r="AR2720">
        <v>0</v>
      </c>
      <c r="AS2720">
        <v>226</v>
      </c>
      <c r="AT2720">
        <v>159</v>
      </c>
      <c r="AU2720">
        <v>37</v>
      </c>
      <c r="AV2720">
        <v>19</v>
      </c>
      <c r="AW2720">
        <v>5</v>
      </c>
      <c r="AX2720">
        <v>0</v>
      </c>
      <c r="AY2720">
        <v>177</v>
      </c>
      <c r="AZ2720">
        <v>249</v>
      </c>
      <c r="BA2720">
        <v>129</v>
      </c>
      <c r="BB2720">
        <v>84</v>
      </c>
      <c r="BC2720">
        <v>41</v>
      </c>
      <c r="BD2720">
        <v>11</v>
      </c>
      <c r="BE2720">
        <v>0</v>
      </c>
      <c r="BF2720">
        <v>695</v>
      </c>
      <c r="BG2720">
        <v>900</v>
      </c>
      <c r="BH2720">
        <v>0</v>
      </c>
      <c r="BI2720">
        <v>124</v>
      </c>
      <c r="BJ2720" s="2">
        <v>46036</v>
      </c>
      <c r="BK2720">
        <v>1</v>
      </c>
      <c r="BL2720" s="3" t="str">
        <f>VLOOKUP(O2720,DropDownList!$H$1:$I$7,2,FALSE)</f>
        <v>2023/24</v>
      </c>
      <c r="BM2720" s="3" t="str">
        <f t="shared" si="42"/>
        <v>VSUR</v>
      </c>
    </row>
    <row r="2721" spans="1:65" x14ac:dyDescent="0.2">
      <c r="A2721">
        <v>2026</v>
      </c>
      <c r="B2721">
        <v>1</v>
      </c>
      <c r="C2721" t="s">
        <v>162</v>
      </c>
      <c r="D2721" t="s">
        <v>163</v>
      </c>
      <c r="E2721" t="s">
        <v>10</v>
      </c>
      <c r="F2721">
        <v>9251</v>
      </c>
      <c r="G2721" t="s">
        <v>141</v>
      </c>
      <c r="H2721" t="s">
        <v>164</v>
      </c>
      <c r="I2721" t="s">
        <v>164</v>
      </c>
      <c r="J2721" s="1">
        <v>46023</v>
      </c>
      <c r="K2721" t="s">
        <v>438</v>
      </c>
      <c r="L2721">
        <v>4</v>
      </c>
      <c r="M2721" t="s">
        <v>439</v>
      </c>
      <c r="N2721" t="s">
        <v>145</v>
      </c>
      <c r="O2721" t="s">
        <v>156</v>
      </c>
      <c r="P2721" t="s">
        <v>151</v>
      </c>
      <c r="Q2721">
        <v>0</v>
      </c>
      <c r="R2721">
        <v>58</v>
      </c>
      <c r="S2721">
        <v>1740</v>
      </c>
      <c r="T2721">
        <v>330</v>
      </c>
      <c r="U2721">
        <v>0</v>
      </c>
      <c r="V2721">
        <v>0</v>
      </c>
      <c r="W2721">
        <v>0</v>
      </c>
      <c r="X2721">
        <v>0</v>
      </c>
      <c r="Y2721">
        <v>0</v>
      </c>
      <c r="Z2721">
        <v>0</v>
      </c>
      <c r="AA2721">
        <v>1410</v>
      </c>
      <c r="AB2721">
        <v>0</v>
      </c>
      <c r="AC2721">
        <v>1410</v>
      </c>
      <c r="AD2721">
        <v>0</v>
      </c>
      <c r="AE2721">
        <v>0</v>
      </c>
      <c r="AF2721">
        <v>47</v>
      </c>
      <c r="AG2721">
        <v>0</v>
      </c>
      <c r="AH2721">
        <v>11</v>
      </c>
      <c r="AI2721">
        <v>0</v>
      </c>
      <c r="AJ2721">
        <v>0</v>
      </c>
      <c r="AK2721">
        <v>0</v>
      </c>
      <c r="AL2721">
        <v>0</v>
      </c>
      <c r="AM2721">
        <v>1</v>
      </c>
      <c r="AN2721">
        <v>0</v>
      </c>
      <c r="AO2721">
        <v>0</v>
      </c>
      <c r="AP2721">
        <v>0</v>
      </c>
      <c r="AQ2721">
        <v>0</v>
      </c>
      <c r="AR2721">
        <v>0</v>
      </c>
      <c r="AS2721">
        <v>0</v>
      </c>
      <c r="AT2721">
        <v>0</v>
      </c>
      <c r="AU2721">
        <v>0</v>
      </c>
      <c r="AV2721">
        <v>0</v>
      </c>
      <c r="AW2721">
        <v>0</v>
      </c>
      <c r="AX2721">
        <v>0</v>
      </c>
      <c r="AY2721">
        <v>0</v>
      </c>
      <c r="AZ2721">
        <v>0</v>
      </c>
      <c r="BA2721">
        <v>0</v>
      </c>
      <c r="BB2721">
        <v>0</v>
      </c>
      <c r="BC2721">
        <v>0</v>
      </c>
      <c r="BD2721">
        <v>0</v>
      </c>
      <c r="BE2721">
        <v>0</v>
      </c>
      <c r="BF2721">
        <v>0</v>
      </c>
      <c r="BG2721">
        <v>0</v>
      </c>
      <c r="BH2721">
        <v>0</v>
      </c>
      <c r="BI2721">
        <v>0</v>
      </c>
      <c r="BJ2721" s="2">
        <v>46036</v>
      </c>
      <c r="BK2721">
        <v>0</v>
      </c>
      <c r="BL2721" s="3" t="str">
        <f>VLOOKUP(O2721,DropDownList!$H$1:$I$7,2,FALSE)</f>
        <v>2023/24</v>
      </c>
      <c r="BM2721" s="3" t="str">
        <f t="shared" si="42"/>
        <v>PCPF</v>
      </c>
    </row>
    <row r="2722" spans="1:65" x14ac:dyDescent="0.2">
      <c r="A2722">
        <v>2026</v>
      </c>
      <c r="B2722">
        <v>1</v>
      </c>
      <c r="C2722" t="s">
        <v>162</v>
      </c>
      <c r="D2722" t="s">
        <v>163</v>
      </c>
      <c r="E2722" t="s">
        <v>10</v>
      </c>
      <c r="F2722">
        <v>9251</v>
      </c>
      <c r="G2722" t="s">
        <v>141</v>
      </c>
      <c r="H2722" t="s">
        <v>164</v>
      </c>
      <c r="I2722" t="s">
        <v>164</v>
      </c>
      <c r="J2722" s="1">
        <v>46023</v>
      </c>
      <c r="K2722" t="s">
        <v>438</v>
      </c>
      <c r="L2722">
        <v>4</v>
      </c>
      <c r="M2722" t="s">
        <v>439</v>
      </c>
      <c r="N2722" t="s">
        <v>145</v>
      </c>
      <c r="O2722" t="s">
        <v>156</v>
      </c>
      <c r="P2722" t="s">
        <v>153</v>
      </c>
      <c r="Q2722">
        <v>225</v>
      </c>
      <c r="R2722">
        <v>8</v>
      </c>
      <c r="S2722">
        <v>615</v>
      </c>
      <c r="T2722">
        <v>0</v>
      </c>
      <c r="U2722">
        <v>5</v>
      </c>
      <c r="V2722">
        <v>5</v>
      </c>
      <c r="W2722">
        <v>225</v>
      </c>
      <c r="X2722">
        <v>225</v>
      </c>
      <c r="Y2722">
        <v>0</v>
      </c>
      <c r="Z2722">
        <v>0</v>
      </c>
      <c r="AA2722">
        <v>390</v>
      </c>
      <c r="AB2722">
        <v>0</v>
      </c>
      <c r="AC2722">
        <v>390</v>
      </c>
      <c r="AD2722">
        <v>5</v>
      </c>
      <c r="AE2722">
        <v>0</v>
      </c>
      <c r="AF2722">
        <v>3</v>
      </c>
      <c r="AG2722">
        <v>0</v>
      </c>
      <c r="AH2722">
        <v>0</v>
      </c>
      <c r="AI2722">
        <v>5</v>
      </c>
      <c r="AJ2722">
        <v>0</v>
      </c>
      <c r="AK2722">
        <v>0</v>
      </c>
      <c r="AL2722">
        <v>0</v>
      </c>
      <c r="AM2722">
        <v>0</v>
      </c>
      <c r="AN2722">
        <v>0</v>
      </c>
      <c r="AO2722">
        <v>7</v>
      </c>
      <c r="AP2722">
        <v>22</v>
      </c>
      <c r="AQ2722">
        <v>7</v>
      </c>
      <c r="AR2722">
        <v>0</v>
      </c>
      <c r="AS2722">
        <v>0</v>
      </c>
      <c r="AT2722">
        <v>11</v>
      </c>
      <c r="AU2722">
        <v>0</v>
      </c>
      <c r="AV2722">
        <v>0</v>
      </c>
      <c r="AW2722">
        <v>0</v>
      </c>
      <c r="AX2722">
        <v>0</v>
      </c>
      <c r="AY2722">
        <v>1</v>
      </c>
      <c r="AZ2722">
        <v>1</v>
      </c>
      <c r="BA2722">
        <v>0</v>
      </c>
      <c r="BB2722">
        <v>0</v>
      </c>
      <c r="BC2722">
        <v>0</v>
      </c>
      <c r="BD2722">
        <v>0</v>
      </c>
      <c r="BE2722">
        <v>0</v>
      </c>
      <c r="BF2722">
        <v>7</v>
      </c>
      <c r="BG2722">
        <v>225</v>
      </c>
      <c r="BH2722">
        <v>0</v>
      </c>
      <c r="BI2722">
        <v>5</v>
      </c>
      <c r="BJ2722" s="2">
        <v>46036</v>
      </c>
      <c r="BK2722">
        <v>0</v>
      </c>
      <c r="BL2722" s="3" t="str">
        <f>VLOOKUP(O2722,DropDownList!$H$1:$I$7,2,FALSE)</f>
        <v>2023/24</v>
      </c>
      <c r="BM2722" s="3" t="str">
        <f t="shared" si="42"/>
        <v>PREG</v>
      </c>
    </row>
    <row r="2723" spans="1:65" x14ac:dyDescent="0.2">
      <c r="A2723">
        <v>2026</v>
      </c>
      <c r="B2723">
        <v>1</v>
      </c>
      <c r="C2723" t="s">
        <v>162</v>
      </c>
      <c r="D2723" t="s">
        <v>163</v>
      </c>
      <c r="E2723" t="s">
        <v>10</v>
      </c>
      <c r="F2723">
        <v>9251</v>
      </c>
      <c r="G2723" t="s">
        <v>141</v>
      </c>
      <c r="H2723" t="s">
        <v>164</v>
      </c>
      <c r="I2723" t="s">
        <v>164</v>
      </c>
      <c r="J2723" s="1">
        <v>46023</v>
      </c>
      <c r="K2723" t="s">
        <v>438</v>
      </c>
      <c r="L2723">
        <v>4</v>
      </c>
      <c r="M2723" t="s">
        <v>439</v>
      </c>
      <c r="N2723" t="s">
        <v>145</v>
      </c>
      <c r="O2723" t="s">
        <v>156</v>
      </c>
      <c r="P2723" t="s">
        <v>148</v>
      </c>
      <c r="Q2723">
        <v>1060</v>
      </c>
      <c r="R2723">
        <v>110</v>
      </c>
      <c r="S2723">
        <v>6600</v>
      </c>
      <c r="T2723">
        <v>1043.1199999999999</v>
      </c>
      <c r="U2723">
        <v>19</v>
      </c>
      <c r="V2723">
        <v>13</v>
      </c>
      <c r="W2723">
        <v>700</v>
      </c>
      <c r="X2723">
        <v>700</v>
      </c>
      <c r="Y2723">
        <v>0</v>
      </c>
      <c r="Z2723">
        <v>0</v>
      </c>
      <c r="AA2723">
        <v>4496.88</v>
      </c>
      <c r="AB2723">
        <v>0</v>
      </c>
      <c r="AC2723">
        <v>4496.88</v>
      </c>
      <c r="AD2723">
        <v>11</v>
      </c>
      <c r="AE2723">
        <v>2</v>
      </c>
      <c r="AF2723">
        <v>73</v>
      </c>
      <c r="AG2723">
        <v>2</v>
      </c>
      <c r="AH2723">
        <v>17</v>
      </c>
      <c r="AI2723">
        <v>17</v>
      </c>
      <c r="AJ2723">
        <v>0</v>
      </c>
      <c r="AK2723">
        <v>0</v>
      </c>
      <c r="AL2723">
        <v>0</v>
      </c>
      <c r="AM2723">
        <v>0</v>
      </c>
      <c r="AN2723">
        <v>0</v>
      </c>
      <c r="AO2723">
        <v>76</v>
      </c>
      <c r="AP2723">
        <v>345</v>
      </c>
      <c r="AQ2723">
        <v>83</v>
      </c>
      <c r="AR2723">
        <v>0</v>
      </c>
      <c r="AS2723">
        <v>25</v>
      </c>
      <c r="AT2723">
        <v>47</v>
      </c>
      <c r="AU2723">
        <v>2</v>
      </c>
      <c r="AV2723">
        <v>0</v>
      </c>
      <c r="AW2723">
        <v>0</v>
      </c>
      <c r="AX2723">
        <v>0</v>
      </c>
      <c r="AY2723">
        <v>45</v>
      </c>
      <c r="AZ2723">
        <v>71</v>
      </c>
      <c r="BA2723">
        <v>38</v>
      </c>
      <c r="BB2723">
        <v>8</v>
      </c>
      <c r="BC2723">
        <v>6</v>
      </c>
      <c r="BD2723">
        <v>0</v>
      </c>
      <c r="BE2723">
        <v>0</v>
      </c>
      <c r="BF2723">
        <v>76</v>
      </c>
      <c r="BG2723">
        <v>1020</v>
      </c>
      <c r="BH2723">
        <v>1</v>
      </c>
      <c r="BI2723">
        <v>19</v>
      </c>
      <c r="BJ2723" s="2">
        <v>46036</v>
      </c>
      <c r="BK2723">
        <v>0</v>
      </c>
      <c r="BL2723" s="3" t="str">
        <f>VLOOKUP(O2723,DropDownList!$H$1:$I$7,2,FALSE)</f>
        <v>2023/24</v>
      </c>
      <c r="BM2723" s="3" t="str">
        <f t="shared" si="42"/>
        <v>PRAS</v>
      </c>
    </row>
    <row r="2724" spans="1:65" x14ac:dyDescent="0.2">
      <c r="A2724">
        <v>2026</v>
      </c>
      <c r="B2724">
        <v>1</v>
      </c>
      <c r="C2724" t="s">
        <v>162</v>
      </c>
      <c r="D2724" t="s">
        <v>163</v>
      </c>
      <c r="E2724" t="s">
        <v>10</v>
      </c>
      <c r="F2724">
        <v>9251</v>
      </c>
      <c r="G2724" t="s">
        <v>141</v>
      </c>
      <c r="H2724" t="s">
        <v>164</v>
      </c>
      <c r="I2724" t="s">
        <v>164</v>
      </c>
      <c r="J2724" s="1">
        <v>46023</v>
      </c>
      <c r="K2724" t="s">
        <v>438</v>
      </c>
      <c r="L2724">
        <v>4</v>
      </c>
      <c r="M2724" t="s">
        <v>439</v>
      </c>
      <c r="N2724" t="s">
        <v>145</v>
      </c>
      <c r="O2724" t="s">
        <v>156</v>
      </c>
      <c r="P2724" t="s">
        <v>152</v>
      </c>
      <c r="Q2724">
        <v>0</v>
      </c>
      <c r="R2724">
        <v>270</v>
      </c>
      <c r="S2724">
        <v>10800</v>
      </c>
      <c r="T2724">
        <v>4560</v>
      </c>
      <c r="U2724">
        <v>0</v>
      </c>
      <c r="V2724">
        <v>0</v>
      </c>
      <c r="W2724">
        <v>0</v>
      </c>
      <c r="X2724">
        <v>0</v>
      </c>
      <c r="Y2724">
        <v>0</v>
      </c>
      <c r="Z2724">
        <v>0</v>
      </c>
      <c r="AA2724">
        <v>6240</v>
      </c>
      <c r="AB2724">
        <v>0</v>
      </c>
      <c r="AC2724">
        <v>6240</v>
      </c>
      <c r="AD2724">
        <v>0</v>
      </c>
      <c r="AE2724">
        <v>0</v>
      </c>
      <c r="AF2724">
        <v>156</v>
      </c>
      <c r="AG2724">
        <v>0</v>
      </c>
      <c r="AH2724">
        <v>114</v>
      </c>
      <c r="AI2724">
        <v>0</v>
      </c>
      <c r="AJ2724">
        <v>0</v>
      </c>
      <c r="AK2724">
        <v>0</v>
      </c>
      <c r="AL2724">
        <v>0</v>
      </c>
      <c r="AM2724">
        <v>3</v>
      </c>
      <c r="AN2724">
        <v>0</v>
      </c>
      <c r="AO2724">
        <v>0</v>
      </c>
      <c r="AP2724">
        <v>0</v>
      </c>
      <c r="AQ2724">
        <v>0</v>
      </c>
      <c r="AR2724">
        <v>0</v>
      </c>
      <c r="AS2724">
        <v>0</v>
      </c>
      <c r="AT2724">
        <v>0</v>
      </c>
      <c r="AU2724">
        <v>0</v>
      </c>
      <c r="AV2724">
        <v>0</v>
      </c>
      <c r="AW2724">
        <v>0</v>
      </c>
      <c r="AX2724">
        <v>0</v>
      </c>
      <c r="AY2724">
        <v>0</v>
      </c>
      <c r="AZ2724">
        <v>0</v>
      </c>
      <c r="BA2724">
        <v>0</v>
      </c>
      <c r="BB2724">
        <v>0</v>
      </c>
      <c r="BC2724">
        <v>0</v>
      </c>
      <c r="BD2724">
        <v>0</v>
      </c>
      <c r="BE2724">
        <v>0</v>
      </c>
      <c r="BF2724">
        <v>0</v>
      </c>
      <c r="BG2724">
        <v>0</v>
      </c>
      <c r="BH2724">
        <v>0</v>
      </c>
      <c r="BI2724">
        <v>0</v>
      </c>
      <c r="BJ2724" s="2">
        <v>46036</v>
      </c>
      <c r="BK2724">
        <v>0</v>
      </c>
      <c r="BL2724" s="3" t="str">
        <f>VLOOKUP(O2724,DropDownList!$H$1:$I$7,2,FALSE)</f>
        <v>2023/24</v>
      </c>
      <c r="BM2724" s="3" t="str">
        <f t="shared" si="42"/>
        <v>PCOA</v>
      </c>
    </row>
    <row r="2725" spans="1:65" x14ac:dyDescent="0.2">
      <c r="A2725">
        <v>2026</v>
      </c>
      <c r="B2725">
        <v>1</v>
      </c>
      <c r="C2725" t="s">
        <v>162</v>
      </c>
      <c r="D2725" t="s">
        <v>163</v>
      </c>
      <c r="E2725" t="s">
        <v>10</v>
      </c>
      <c r="F2725">
        <v>9251</v>
      </c>
      <c r="G2725" t="s">
        <v>141</v>
      </c>
      <c r="H2725" t="s">
        <v>164</v>
      </c>
      <c r="I2725" t="s">
        <v>164</v>
      </c>
      <c r="J2725" s="1">
        <v>46023</v>
      </c>
      <c r="K2725" t="s">
        <v>438</v>
      </c>
      <c r="L2725">
        <v>4</v>
      </c>
      <c r="M2725" t="s">
        <v>439</v>
      </c>
      <c r="N2725" t="s">
        <v>145</v>
      </c>
      <c r="O2725" t="s">
        <v>156</v>
      </c>
      <c r="P2725" t="s">
        <v>154</v>
      </c>
      <c r="Q2725">
        <v>28510.06</v>
      </c>
      <c r="R2725">
        <v>704</v>
      </c>
      <c r="S2725">
        <v>197647</v>
      </c>
      <c r="T2725">
        <v>6078.03</v>
      </c>
      <c r="U2725">
        <v>126</v>
      </c>
      <c r="V2725">
        <v>55</v>
      </c>
      <c r="W2725">
        <v>13695.27</v>
      </c>
      <c r="X2725">
        <v>13935.27</v>
      </c>
      <c r="Y2725">
        <v>0</v>
      </c>
      <c r="Z2725">
        <v>0</v>
      </c>
      <c r="AA2725">
        <v>163058.91</v>
      </c>
      <c r="AB2725">
        <v>564.33000000000004</v>
      </c>
      <c r="AC2725">
        <v>151869.31</v>
      </c>
      <c r="AD2725">
        <v>26</v>
      </c>
      <c r="AE2725">
        <v>29</v>
      </c>
      <c r="AF2725">
        <v>552</v>
      </c>
      <c r="AG2725">
        <v>76</v>
      </c>
      <c r="AH2725">
        <v>21</v>
      </c>
      <c r="AI2725">
        <v>50</v>
      </c>
      <c r="AJ2725">
        <v>0</v>
      </c>
      <c r="AK2725">
        <v>0</v>
      </c>
      <c r="AL2725">
        <v>0</v>
      </c>
      <c r="AM2725">
        <v>0</v>
      </c>
      <c r="AN2725">
        <v>0</v>
      </c>
      <c r="AO2725">
        <v>393</v>
      </c>
      <c r="AP2725">
        <v>1630</v>
      </c>
      <c r="AQ2725">
        <v>412</v>
      </c>
      <c r="AR2725">
        <v>0</v>
      </c>
      <c r="AS2725">
        <v>226</v>
      </c>
      <c r="AT2725">
        <v>161</v>
      </c>
      <c r="AU2725">
        <v>37</v>
      </c>
      <c r="AV2725">
        <v>19</v>
      </c>
      <c r="AW2725">
        <v>5</v>
      </c>
      <c r="AX2725">
        <v>0</v>
      </c>
      <c r="AY2725">
        <v>172</v>
      </c>
      <c r="AZ2725">
        <v>245</v>
      </c>
      <c r="BA2725">
        <v>125</v>
      </c>
      <c r="BB2725">
        <v>84</v>
      </c>
      <c r="BC2725">
        <v>41</v>
      </c>
      <c r="BD2725">
        <v>11</v>
      </c>
      <c r="BE2725">
        <v>0</v>
      </c>
      <c r="BF2725">
        <v>696</v>
      </c>
      <c r="BG2725">
        <v>15460</v>
      </c>
      <c r="BH2725">
        <v>5</v>
      </c>
      <c r="BI2725">
        <v>124</v>
      </c>
      <c r="BJ2725" s="2">
        <v>46036</v>
      </c>
      <c r="BK2725">
        <v>1</v>
      </c>
      <c r="BL2725" s="3" t="str">
        <f>VLOOKUP(O2725,DropDownList!$H$1:$I$7,2,FALSE)</f>
        <v>2023/24</v>
      </c>
      <c r="BM2725" s="3" t="str">
        <f t="shared" si="42"/>
        <v>JP COURT</v>
      </c>
    </row>
    <row r="2726" spans="1:65" x14ac:dyDescent="0.2">
      <c r="A2726">
        <v>2026</v>
      </c>
      <c r="B2726">
        <v>1</v>
      </c>
      <c r="C2726" t="s">
        <v>162</v>
      </c>
      <c r="D2726" t="s">
        <v>163</v>
      </c>
      <c r="E2726" t="s">
        <v>10</v>
      </c>
      <c r="F2726">
        <v>9251</v>
      </c>
      <c r="G2726" t="s">
        <v>141</v>
      </c>
      <c r="H2726" t="s">
        <v>164</v>
      </c>
      <c r="I2726" t="s">
        <v>164</v>
      </c>
      <c r="J2726" s="1">
        <v>46023</v>
      </c>
      <c r="K2726" t="s">
        <v>438</v>
      </c>
      <c r="L2726">
        <v>4</v>
      </c>
      <c r="M2726" t="s">
        <v>439</v>
      </c>
      <c r="N2726" t="s">
        <v>145</v>
      </c>
      <c r="O2726" t="s">
        <v>149</v>
      </c>
      <c r="P2726" t="s">
        <v>154</v>
      </c>
      <c r="Q2726">
        <v>57567.199999999997</v>
      </c>
      <c r="R2726">
        <v>505</v>
      </c>
      <c r="S2726">
        <v>130007.15</v>
      </c>
      <c r="T2726">
        <v>1395</v>
      </c>
      <c r="U2726">
        <v>249</v>
      </c>
      <c r="V2726">
        <v>174</v>
      </c>
      <c r="W2726">
        <v>29862.48</v>
      </c>
      <c r="X2726">
        <v>42027.48</v>
      </c>
      <c r="Y2726">
        <v>0</v>
      </c>
      <c r="Z2726">
        <v>0</v>
      </c>
      <c r="AA2726">
        <v>71044.95</v>
      </c>
      <c r="AB2726">
        <v>0</v>
      </c>
      <c r="AC2726">
        <v>65199.95</v>
      </c>
      <c r="AD2726">
        <v>90</v>
      </c>
      <c r="AE2726">
        <v>84</v>
      </c>
      <c r="AF2726">
        <v>251</v>
      </c>
      <c r="AG2726">
        <v>124</v>
      </c>
      <c r="AH2726">
        <v>4</v>
      </c>
      <c r="AI2726">
        <v>125</v>
      </c>
      <c r="AJ2726">
        <v>0</v>
      </c>
      <c r="AK2726">
        <v>0</v>
      </c>
      <c r="AL2726">
        <v>0</v>
      </c>
      <c r="AM2726">
        <v>0</v>
      </c>
      <c r="AN2726">
        <v>0</v>
      </c>
      <c r="AO2726">
        <v>318</v>
      </c>
      <c r="AP2726">
        <v>684</v>
      </c>
      <c r="AQ2726">
        <v>314</v>
      </c>
      <c r="AR2726">
        <v>0</v>
      </c>
      <c r="AS2726">
        <v>91</v>
      </c>
      <c r="AT2726">
        <v>57</v>
      </c>
      <c r="AU2726">
        <v>3</v>
      </c>
      <c r="AV2726">
        <v>0</v>
      </c>
      <c r="AW2726">
        <v>6</v>
      </c>
      <c r="AX2726">
        <v>0</v>
      </c>
      <c r="AY2726">
        <v>53</v>
      </c>
      <c r="AZ2726">
        <v>65</v>
      </c>
      <c r="BA2726">
        <v>7</v>
      </c>
      <c r="BB2726">
        <v>14</v>
      </c>
      <c r="BC2726">
        <v>2</v>
      </c>
      <c r="BD2726">
        <v>4</v>
      </c>
      <c r="BE2726">
        <v>0</v>
      </c>
      <c r="BF2726">
        <v>499</v>
      </c>
      <c r="BG2726">
        <v>35152.15</v>
      </c>
      <c r="BH2726">
        <v>1</v>
      </c>
      <c r="BI2726">
        <v>246</v>
      </c>
      <c r="BJ2726" s="2">
        <v>46036</v>
      </c>
      <c r="BK2726">
        <v>0</v>
      </c>
      <c r="BL2726" s="3" t="str">
        <f>VLOOKUP(O2726,DropDownList!$H$1:$I$7,2,FALSE)</f>
        <v>2025/26</v>
      </c>
      <c r="BM2726" s="3" t="str">
        <f t="shared" si="42"/>
        <v>JP COURT</v>
      </c>
    </row>
    <row r="2727" spans="1:65" x14ac:dyDescent="0.2">
      <c r="A2727">
        <v>2026</v>
      </c>
      <c r="B2727">
        <v>1</v>
      </c>
      <c r="C2727" t="s">
        <v>162</v>
      </c>
      <c r="D2727" t="s">
        <v>163</v>
      </c>
      <c r="E2727" t="s">
        <v>10</v>
      </c>
      <c r="F2727">
        <v>9251</v>
      </c>
      <c r="G2727" t="s">
        <v>141</v>
      </c>
      <c r="H2727" t="s">
        <v>164</v>
      </c>
      <c r="I2727" t="s">
        <v>164</v>
      </c>
      <c r="J2727" s="1">
        <v>46023</v>
      </c>
      <c r="K2727" t="s">
        <v>438</v>
      </c>
      <c r="L2727">
        <v>4</v>
      </c>
      <c r="M2727" t="s">
        <v>439</v>
      </c>
      <c r="N2727" t="s">
        <v>145</v>
      </c>
      <c r="O2727" t="s">
        <v>149</v>
      </c>
      <c r="P2727" t="s">
        <v>150</v>
      </c>
      <c r="Q2727">
        <v>37591.53</v>
      </c>
      <c r="R2727">
        <v>283</v>
      </c>
      <c r="S2727">
        <v>63086.51</v>
      </c>
      <c r="T2727">
        <v>7050.07</v>
      </c>
      <c r="U2727">
        <v>177</v>
      </c>
      <c r="V2727">
        <v>145</v>
      </c>
      <c r="W2727">
        <v>20176.259999999998</v>
      </c>
      <c r="X2727">
        <v>28111.11</v>
      </c>
      <c r="Y2727">
        <v>257</v>
      </c>
      <c r="Z2727">
        <v>56036.44</v>
      </c>
      <c r="AA2727">
        <v>18444.91</v>
      </c>
      <c r="AB2727">
        <v>8454.19</v>
      </c>
      <c r="AC2727">
        <v>9990.7199999999993</v>
      </c>
      <c r="AD2727">
        <v>122</v>
      </c>
      <c r="AE2727">
        <v>23</v>
      </c>
      <c r="AF2727">
        <v>80</v>
      </c>
      <c r="AG2727">
        <v>35</v>
      </c>
      <c r="AH2727">
        <v>26</v>
      </c>
      <c r="AI2727">
        <v>142</v>
      </c>
      <c r="AJ2727">
        <v>44</v>
      </c>
      <c r="AK2727">
        <v>22</v>
      </c>
      <c r="AL2727">
        <v>7</v>
      </c>
      <c r="AM2727">
        <v>11</v>
      </c>
      <c r="AN2727">
        <v>2</v>
      </c>
      <c r="AO2727">
        <v>198</v>
      </c>
      <c r="AP2727">
        <v>450</v>
      </c>
      <c r="AQ2727">
        <v>210</v>
      </c>
      <c r="AR2727">
        <v>25</v>
      </c>
      <c r="AS2727">
        <v>27</v>
      </c>
      <c r="AT2727">
        <v>48</v>
      </c>
      <c r="AU2727">
        <v>1</v>
      </c>
      <c r="AV2727">
        <v>0</v>
      </c>
      <c r="AW2727">
        <v>0</v>
      </c>
      <c r="AX2727">
        <v>0</v>
      </c>
      <c r="AY2727">
        <v>32</v>
      </c>
      <c r="AZ2727">
        <v>56</v>
      </c>
      <c r="BA2727">
        <v>11</v>
      </c>
      <c r="BB2727">
        <v>1</v>
      </c>
      <c r="BC2727">
        <v>0</v>
      </c>
      <c r="BD2727">
        <v>0</v>
      </c>
      <c r="BE2727">
        <v>0</v>
      </c>
      <c r="BF2727">
        <v>195</v>
      </c>
      <c r="BG2727">
        <v>28255.72</v>
      </c>
      <c r="BH2727">
        <v>0</v>
      </c>
      <c r="BI2727">
        <v>176</v>
      </c>
      <c r="BJ2727" s="2">
        <v>46036</v>
      </c>
      <c r="BK2727">
        <v>0</v>
      </c>
      <c r="BL2727" s="3" t="str">
        <f>VLOOKUP(O2727,DropDownList!$H$1:$I$7,2,FALSE)</f>
        <v>2025/26</v>
      </c>
      <c r="BM2727" s="3" t="str">
        <f t="shared" si="42"/>
        <v>FISCAL FINES</v>
      </c>
    </row>
    <row r="2728" spans="1:65" x14ac:dyDescent="0.2">
      <c r="A2728">
        <v>2026</v>
      </c>
      <c r="B2728">
        <v>1</v>
      </c>
      <c r="C2728" t="s">
        <v>162</v>
      </c>
      <c r="D2728" t="s">
        <v>163</v>
      </c>
      <c r="E2728" t="s">
        <v>10</v>
      </c>
      <c r="F2728">
        <v>9251</v>
      </c>
      <c r="G2728" t="s">
        <v>141</v>
      </c>
      <c r="H2728" t="s">
        <v>164</v>
      </c>
      <c r="I2728" t="s">
        <v>164</v>
      </c>
      <c r="J2728" s="1">
        <v>46023</v>
      </c>
      <c r="K2728" t="s">
        <v>438</v>
      </c>
      <c r="L2728">
        <v>4</v>
      </c>
      <c r="M2728" t="s">
        <v>439</v>
      </c>
      <c r="N2728" t="s">
        <v>145</v>
      </c>
      <c r="O2728" t="s">
        <v>147</v>
      </c>
      <c r="P2728" t="s">
        <v>153</v>
      </c>
      <c r="Q2728">
        <v>315</v>
      </c>
      <c r="R2728">
        <v>18</v>
      </c>
      <c r="S2728">
        <v>1140</v>
      </c>
      <c r="T2728">
        <v>525</v>
      </c>
      <c r="U2728">
        <v>7</v>
      </c>
      <c r="V2728">
        <v>7</v>
      </c>
      <c r="W2728">
        <v>315</v>
      </c>
      <c r="X2728">
        <v>315</v>
      </c>
      <c r="Y2728">
        <v>0</v>
      </c>
      <c r="Z2728">
        <v>0</v>
      </c>
      <c r="AA2728">
        <v>300</v>
      </c>
      <c r="AB2728">
        <v>0</v>
      </c>
      <c r="AC2728">
        <v>300</v>
      </c>
      <c r="AD2728">
        <v>7</v>
      </c>
      <c r="AE2728">
        <v>0</v>
      </c>
      <c r="AF2728">
        <v>6</v>
      </c>
      <c r="AG2728">
        <v>0</v>
      </c>
      <c r="AH2728">
        <v>5</v>
      </c>
      <c r="AI2728">
        <v>7</v>
      </c>
      <c r="AJ2728">
        <v>0</v>
      </c>
      <c r="AK2728">
        <v>0</v>
      </c>
      <c r="AL2728">
        <v>0</v>
      </c>
      <c r="AM2728">
        <v>0</v>
      </c>
      <c r="AN2728">
        <v>0</v>
      </c>
      <c r="AO2728">
        <v>12</v>
      </c>
      <c r="AP2728">
        <v>25</v>
      </c>
      <c r="AQ2728">
        <v>12</v>
      </c>
      <c r="AR2728">
        <v>2</v>
      </c>
      <c r="AS2728">
        <v>2</v>
      </c>
      <c r="AT2728">
        <v>7</v>
      </c>
      <c r="AU2728">
        <v>0</v>
      </c>
      <c r="AV2728">
        <v>0</v>
      </c>
      <c r="AW2728">
        <v>0</v>
      </c>
      <c r="AX2728">
        <v>0</v>
      </c>
      <c r="AY2728">
        <v>0</v>
      </c>
      <c r="AZ2728">
        <v>0</v>
      </c>
      <c r="BA2728">
        <v>0</v>
      </c>
      <c r="BB2728">
        <v>0</v>
      </c>
      <c r="BC2728">
        <v>0</v>
      </c>
      <c r="BD2728">
        <v>0</v>
      </c>
      <c r="BE2728">
        <v>0</v>
      </c>
      <c r="BF2728">
        <v>12</v>
      </c>
      <c r="BG2728">
        <v>315</v>
      </c>
      <c r="BH2728">
        <v>0</v>
      </c>
      <c r="BI2728">
        <v>7</v>
      </c>
      <c r="BJ2728" s="2">
        <v>46036</v>
      </c>
      <c r="BK2728">
        <v>0</v>
      </c>
      <c r="BL2728" s="3" t="str">
        <f>VLOOKUP(O2728,DropDownList!$H$1:$I$7,2,FALSE)</f>
        <v>2024/25</v>
      </c>
      <c r="BM2728" s="3" t="str">
        <f t="shared" si="42"/>
        <v>PREG</v>
      </c>
    </row>
    <row r="2729" spans="1:65" x14ac:dyDescent="0.2">
      <c r="A2729">
        <v>2026</v>
      </c>
      <c r="B2729">
        <v>1</v>
      </c>
      <c r="C2729" t="s">
        <v>162</v>
      </c>
      <c r="D2729" t="s">
        <v>163</v>
      </c>
      <c r="E2729" t="s">
        <v>10</v>
      </c>
      <c r="F2729">
        <v>9251</v>
      </c>
      <c r="G2729" t="s">
        <v>141</v>
      </c>
      <c r="H2729" t="s">
        <v>164</v>
      </c>
      <c r="I2729" t="s">
        <v>164</v>
      </c>
      <c r="J2729" s="1">
        <v>46023</v>
      </c>
      <c r="K2729" t="s">
        <v>438</v>
      </c>
      <c r="L2729">
        <v>4</v>
      </c>
      <c r="M2729" t="s">
        <v>439</v>
      </c>
      <c r="N2729" t="s">
        <v>145</v>
      </c>
      <c r="O2729" t="s">
        <v>147</v>
      </c>
      <c r="P2729" t="s">
        <v>148</v>
      </c>
      <c r="Q2729">
        <v>1209.48</v>
      </c>
      <c r="R2729">
        <v>67</v>
      </c>
      <c r="S2729">
        <v>4020</v>
      </c>
      <c r="T2729">
        <v>80</v>
      </c>
      <c r="U2729">
        <v>22</v>
      </c>
      <c r="V2729">
        <v>13</v>
      </c>
      <c r="W2729">
        <v>748.84</v>
      </c>
      <c r="X2729">
        <v>748.84</v>
      </c>
      <c r="Y2729">
        <v>0</v>
      </c>
      <c r="Z2729">
        <v>0</v>
      </c>
      <c r="AA2729">
        <v>2730.52</v>
      </c>
      <c r="AB2729">
        <v>0</v>
      </c>
      <c r="AC2729">
        <v>2730.52</v>
      </c>
      <c r="AD2729">
        <v>12</v>
      </c>
      <c r="AE2729">
        <v>1</v>
      </c>
      <c r="AF2729">
        <v>43</v>
      </c>
      <c r="AG2729">
        <v>3</v>
      </c>
      <c r="AH2729">
        <v>1</v>
      </c>
      <c r="AI2729">
        <v>19</v>
      </c>
      <c r="AJ2729">
        <v>0</v>
      </c>
      <c r="AK2729">
        <v>0</v>
      </c>
      <c r="AL2729">
        <v>0</v>
      </c>
      <c r="AM2729">
        <v>0</v>
      </c>
      <c r="AN2729">
        <v>0</v>
      </c>
      <c r="AO2729">
        <v>44</v>
      </c>
      <c r="AP2729">
        <v>176</v>
      </c>
      <c r="AQ2729">
        <v>49</v>
      </c>
      <c r="AR2729">
        <v>4</v>
      </c>
      <c r="AS2729">
        <v>6</v>
      </c>
      <c r="AT2729">
        <v>28</v>
      </c>
      <c r="AU2729">
        <v>0</v>
      </c>
      <c r="AV2729">
        <v>0</v>
      </c>
      <c r="AW2729">
        <v>0</v>
      </c>
      <c r="AX2729">
        <v>0</v>
      </c>
      <c r="AY2729">
        <v>18</v>
      </c>
      <c r="AZ2729">
        <v>37</v>
      </c>
      <c r="BA2729">
        <v>21</v>
      </c>
      <c r="BB2729">
        <v>2</v>
      </c>
      <c r="BC2729">
        <v>0</v>
      </c>
      <c r="BD2729">
        <v>0</v>
      </c>
      <c r="BE2729">
        <v>0</v>
      </c>
      <c r="BF2729">
        <v>44</v>
      </c>
      <c r="BG2729">
        <v>1140</v>
      </c>
      <c r="BH2729">
        <v>1</v>
      </c>
      <c r="BI2729">
        <v>22</v>
      </c>
      <c r="BJ2729" s="2">
        <v>46036</v>
      </c>
      <c r="BK2729">
        <v>0</v>
      </c>
      <c r="BL2729" s="3" t="str">
        <f>VLOOKUP(O2729,DropDownList!$H$1:$I$7,2,FALSE)</f>
        <v>2024/25</v>
      </c>
      <c r="BM2729" s="3" t="str">
        <f t="shared" si="42"/>
        <v>PRAS</v>
      </c>
    </row>
    <row r="2730" spans="1:65" x14ac:dyDescent="0.2">
      <c r="A2730">
        <v>2026</v>
      </c>
      <c r="B2730">
        <v>1</v>
      </c>
      <c r="C2730" t="s">
        <v>162</v>
      </c>
      <c r="D2730" t="s">
        <v>163</v>
      </c>
      <c r="E2730" t="s">
        <v>10</v>
      </c>
      <c r="F2730">
        <v>9251</v>
      </c>
      <c r="G2730" t="s">
        <v>141</v>
      </c>
      <c r="H2730" t="s">
        <v>164</v>
      </c>
      <c r="I2730" t="s">
        <v>164</v>
      </c>
      <c r="J2730" s="1">
        <v>46023</v>
      </c>
      <c r="K2730" t="s">
        <v>438</v>
      </c>
      <c r="L2730">
        <v>4</v>
      </c>
      <c r="M2730" t="s">
        <v>439</v>
      </c>
      <c r="N2730" t="s">
        <v>145</v>
      </c>
      <c r="O2730" t="s">
        <v>147</v>
      </c>
      <c r="P2730" t="s">
        <v>152</v>
      </c>
      <c r="Q2730">
        <v>0</v>
      </c>
      <c r="R2730">
        <v>156</v>
      </c>
      <c r="S2730">
        <v>6240</v>
      </c>
      <c r="T2730">
        <v>2760</v>
      </c>
      <c r="U2730">
        <v>0</v>
      </c>
      <c r="V2730">
        <v>0</v>
      </c>
      <c r="W2730">
        <v>0</v>
      </c>
      <c r="X2730">
        <v>0</v>
      </c>
      <c r="Y2730">
        <v>0</v>
      </c>
      <c r="Z2730">
        <v>0</v>
      </c>
      <c r="AA2730">
        <v>3480</v>
      </c>
      <c r="AB2730">
        <v>0</v>
      </c>
      <c r="AC2730">
        <v>3480</v>
      </c>
      <c r="AD2730">
        <v>0</v>
      </c>
      <c r="AE2730">
        <v>0</v>
      </c>
      <c r="AF2730">
        <v>87</v>
      </c>
      <c r="AG2730">
        <v>0</v>
      </c>
      <c r="AH2730">
        <v>69</v>
      </c>
      <c r="AI2730">
        <v>0</v>
      </c>
      <c r="AJ2730">
        <v>0</v>
      </c>
      <c r="AK2730">
        <v>0</v>
      </c>
      <c r="AL2730">
        <v>0</v>
      </c>
      <c r="AM2730">
        <v>3</v>
      </c>
      <c r="AN2730">
        <v>0</v>
      </c>
      <c r="AO2730">
        <v>0</v>
      </c>
      <c r="AP2730">
        <v>0</v>
      </c>
      <c r="AQ2730">
        <v>0</v>
      </c>
      <c r="AR2730">
        <v>0</v>
      </c>
      <c r="AS2730">
        <v>0</v>
      </c>
      <c r="AT2730">
        <v>0</v>
      </c>
      <c r="AU2730">
        <v>0</v>
      </c>
      <c r="AV2730">
        <v>0</v>
      </c>
      <c r="AW2730">
        <v>0</v>
      </c>
      <c r="AX2730">
        <v>0</v>
      </c>
      <c r="AY2730">
        <v>0</v>
      </c>
      <c r="AZ2730">
        <v>0</v>
      </c>
      <c r="BA2730">
        <v>0</v>
      </c>
      <c r="BB2730">
        <v>0</v>
      </c>
      <c r="BC2730">
        <v>0</v>
      </c>
      <c r="BD2730">
        <v>0</v>
      </c>
      <c r="BE2730">
        <v>0</v>
      </c>
      <c r="BF2730">
        <v>0</v>
      </c>
      <c r="BG2730">
        <v>0</v>
      </c>
      <c r="BH2730">
        <v>0</v>
      </c>
      <c r="BI2730">
        <v>0</v>
      </c>
      <c r="BJ2730" s="2">
        <v>46036</v>
      </c>
      <c r="BK2730">
        <v>0</v>
      </c>
      <c r="BL2730" s="3" t="str">
        <f>VLOOKUP(O2730,DropDownList!$H$1:$I$7,2,FALSE)</f>
        <v>2024/25</v>
      </c>
      <c r="BM2730" s="3" t="str">
        <f t="shared" si="42"/>
        <v>PCOA</v>
      </c>
    </row>
    <row r="2731" spans="1:65" x14ac:dyDescent="0.2">
      <c r="A2731">
        <v>2026</v>
      </c>
      <c r="B2731">
        <v>1</v>
      </c>
      <c r="C2731" t="s">
        <v>162</v>
      </c>
      <c r="D2731" t="s">
        <v>163</v>
      </c>
      <c r="E2731" t="s">
        <v>10</v>
      </c>
      <c r="F2731">
        <v>9251</v>
      </c>
      <c r="G2731" t="s">
        <v>141</v>
      </c>
      <c r="H2731" t="s">
        <v>164</v>
      </c>
      <c r="I2731" t="s">
        <v>164</v>
      </c>
      <c r="J2731" s="1">
        <v>46023</v>
      </c>
      <c r="K2731" t="s">
        <v>438</v>
      </c>
      <c r="L2731">
        <v>4</v>
      </c>
      <c r="M2731" t="s">
        <v>439</v>
      </c>
      <c r="N2731" t="s">
        <v>145</v>
      </c>
      <c r="O2731" t="s">
        <v>147</v>
      </c>
      <c r="P2731" t="s">
        <v>154</v>
      </c>
      <c r="Q2731">
        <v>46072.59</v>
      </c>
      <c r="R2731">
        <v>1060</v>
      </c>
      <c r="S2731">
        <v>237352.75</v>
      </c>
      <c r="T2731">
        <v>2719.16</v>
      </c>
      <c r="U2731">
        <v>250</v>
      </c>
      <c r="V2731">
        <v>136</v>
      </c>
      <c r="W2731">
        <v>24713.42</v>
      </c>
      <c r="X2731">
        <v>26318.42</v>
      </c>
      <c r="Y2731">
        <v>0</v>
      </c>
      <c r="Z2731">
        <v>0</v>
      </c>
      <c r="AA2731">
        <v>188561</v>
      </c>
      <c r="AB2731">
        <v>310</v>
      </c>
      <c r="AC2731">
        <v>174882.63</v>
      </c>
      <c r="AD2731">
        <v>72</v>
      </c>
      <c r="AE2731">
        <v>64</v>
      </c>
      <c r="AF2731">
        <v>797</v>
      </c>
      <c r="AG2731">
        <v>128</v>
      </c>
      <c r="AH2731">
        <v>9</v>
      </c>
      <c r="AI2731">
        <v>122</v>
      </c>
      <c r="AJ2731">
        <v>0</v>
      </c>
      <c r="AK2731">
        <v>0</v>
      </c>
      <c r="AL2731">
        <v>0</v>
      </c>
      <c r="AM2731">
        <v>0</v>
      </c>
      <c r="AN2731">
        <v>0</v>
      </c>
      <c r="AO2731">
        <v>571</v>
      </c>
      <c r="AP2731">
        <v>1979</v>
      </c>
      <c r="AQ2731">
        <v>574</v>
      </c>
      <c r="AR2731">
        <v>0</v>
      </c>
      <c r="AS2731">
        <v>259</v>
      </c>
      <c r="AT2731">
        <v>246</v>
      </c>
      <c r="AU2731">
        <v>28</v>
      </c>
      <c r="AV2731">
        <v>10</v>
      </c>
      <c r="AW2731">
        <v>8</v>
      </c>
      <c r="AX2731">
        <v>0</v>
      </c>
      <c r="AY2731">
        <v>166</v>
      </c>
      <c r="AZ2731">
        <v>251</v>
      </c>
      <c r="BA2731">
        <v>118</v>
      </c>
      <c r="BB2731">
        <v>109</v>
      </c>
      <c r="BC2731">
        <v>37</v>
      </c>
      <c r="BD2731">
        <v>3</v>
      </c>
      <c r="BE2731">
        <v>0</v>
      </c>
      <c r="BF2731">
        <v>1050</v>
      </c>
      <c r="BG2731">
        <v>27751</v>
      </c>
      <c r="BH2731">
        <v>4</v>
      </c>
      <c r="BI2731">
        <v>246</v>
      </c>
      <c r="BJ2731" s="2">
        <v>46036</v>
      </c>
      <c r="BK2731">
        <v>0</v>
      </c>
      <c r="BL2731" s="3" t="str">
        <f>VLOOKUP(O2731,DropDownList!$H$1:$I$7,2,FALSE)</f>
        <v>2024/25</v>
      </c>
      <c r="BM2731" s="3" t="str">
        <f t="shared" si="42"/>
        <v>JP COURT</v>
      </c>
    </row>
    <row r="2732" spans="1:65" x14ac:dyDescent="0.2">
      <c r="A2732">
        <v>2026</v>
      </c>
      <c r="B2732">
        <v>1</v>
      </c>
      <c r="C2732" t="s">
        <v>162</v>
      </c>
      <c r="D2732" t="s">
        <v>163</v>
      </c>
      <c r="E2732" t="s">
        <v>10</v>
      </c>
      <c r="F2732">
        <v>9251</v>
      </c>
      <c r="G2732" t="s">
        <v>141</v>
      </c>
      <c r="H2732" t="s">
        <v>164</v>
      </c>
      <c r="I2732" t="s">
        <v>164</v>
      </c>
      <c r="J2732" s="1">
        <v>46023</v>
      </c>
      <c r="K2732" t="s">
        <v>438</v>
      </c>
      <c r="L2732">
        <v>4</v>
      </c>
      <c r="M2732" t="s">
        <v>439</v>
      </c>
      <c r="N2732" t="s">
        <v>145</v>
      </c>
      <c r="O2732" t="s">
        <v>147</v>
      </c>
      <c r="P2732" t="s">
        <v>150</v>
      </c>
      <c r="Q2732">
        <v>47456.22</v>
      </c>
      <c r="R2732">
        <v>590</v>
      </c>
      <c r="S2732">
        <v>110107.47</v>
      </c>
      <c r="T2732">
        <v>9742.5400000000009</v>
      </c>
      <c r="U2732">
        <v>277</v>
      </c>
      <c r="V2732">
        <v>162</v>
      </c>
      <c r="W2732">
        <v>29298.400000000001</v>
      </c>
      <c r="X2732">
        <v>29603.54</v>
      </c>
      <c r="Y2732">
        <v>536</v>
      </c>
      <c r="Z2732">
        <v>100364.93</v>
      </c>
      <c r="AA2732">
        <v>52908.71</v>
      </c>
      <c r="AB2732">
        <v>24825.52</v>
      </c>
      <c r="AC2732">
        <v>28083.19</v>
      </c>
      <c r="AD2732">
        <v>134</v>
      </c>
      <c r="AE2732">
        <v>28</v>
      </c>
      <c r="AF2732">
        <v>255</v>
      </c>
      <c r="AG2732">
        <v>104</v>
      </c>
      <c r="AH2732">
        <v>54</v>
      </c>
      <c r="AI2732">
        <v>173</v>
      </c>
      <c r="AJ2732">
        <v>89</v>
      </c>
      <c r="AK2732">
        <v>25</v>
      </c>
      <c r="AL2732">
        <v>8</v>
      </c>
      <c r="AM2732">
        <v>20</v>
      </c>
      <c r="AN2732">
        <v>6</v>
      </c>
      <c r="AO2732">
        <v>422</v>
      </c>
      <c r="AP2732">
        <v>1791</v>
      </c>
      <c r="AQ2732">
        <v>476</v>
      </c>
      <c r="AR2732">
        <v>39</v>
      </c>
      <c r="AS2732">
        <v>160</v>
      </c>
      <c r="AT2732">
        <v>223</v>
      </c>
      <c r="AU2732">
        <v>12</v>
      </c>
      <c r="AV2732">
        <v>6</v>
      </c>
      <c r="AW2732">
        <v>0</v>
      </c>
      <c r="AX2732">
        <v>0</v>
      </c>
      <c r="AY2732">
        <v>167</v>
      </c>
      <c r="AZ2732">
        <v>327</v>
      </c>
      <c r="BA2732">
        <v>180</v>
      </c>
      <c r="BB2732">
        <v>57</v>
      </c>
      <c r="BC2732">
        <v>23</v>
      </c>
      <c r="BD2732">
        <v>3</v>
      </c>
      <c r="BE2732">
        <v>0</v>
      </c>
      <c r="BF2732">
        <v>413</v>
      </c>
      <c r="BG2732">
        <v>31967.22</v>
      </c>
      <c r="BH2732">
        <v>4</v>
      </c>
      <c r="BI2732">
        <v>274</v>
      </c>
      <c r="BJ2732" s="2">
        <v>46036</v>
      </c>
      <c r="BK2732">
        <v>0</v>
      </c>
      <c r="BL2732" s="3" t="str">
        <f>VLOOKUP(O2732,DropDownList!$H$1:$I$7,2,FALSE)</f>
        <v>2024/25</v>
      </c>
      <c r="BM2732" s="3" t="str">
        <f t="shared" si="42"/>
        <v>FISCAL FINES</v>
      </c>
    </row>
    <row r="2733" spans="1:65" x14ac:dyDescent="0.2">
      <c r="A2733">
        <v>2026</v>
      </c>
      <c r="B2733">
        <v>1</v>
      </c>
      <c r="C2733" t="s">
        <v>162</v>
      </c>
      <c r="D2733" t="s">
        <v>163</v>
      </c>
      <c r="E2733" t="s">
        <v>10</v>
      </c>
      <c r="F2733">
        <v>9251</v>
      </c>
      <c r="G2733" t="s">
        <v>141</v>
      </c>
      <c r="H2733" t="s">
        <v>164</v>
      </c>
      <c r="I2733" t="s">
        <v>164</v>
      </c>
      <c r="J2733" s="1">
        <v>46023</v>
      </c>
      <c r="K2733" t="s">
        <v>438</v>
      </c>
      <c r="L2733">
        <v>4</v>
      </c>
      <c r="M2733" t="s">
        <v>439</v>
      </c>
      <c r="N2733" t="s">
        <v>145</v>
      </c>
      <c r="O2733" t="s">
        <v>155</v>
      </c>
      <c r="P2733" t="s">
        <v>148</v>
      </c>
      <c r="Q2733">
        <v>967.21</v>
      </c>
      <c r="R2733">
        <v>197</v>
      </c>
      <c r="S2733">
        <v>11820</v>
      </c>
      <c r="T2733">
        <v>2037.51</v>
      </c>
      <c r="U2733">
        <v>18</v>
      </c>
      <c r="V2733">
        <v>8</v>
      </c>
      <c r="W2733">
        <v>445</v>
      </c>
      <c r="X2733">
        <v>445</v>
      </c>
      <c r="Y2733">
        <v>0</v>
      </c>
      <c r="Z2733">
        <v>0</v>
      </c>
      <c r="AA2733">
        <v>8815.2800000000007</v>
      </c>
      <c r="AB2733">
        <v>0</v>
      </c>
      <c r="AC2733">
        <v>8815.2800000000007</v>
      </c>
      <c r="AD2733">
        <v>7</v>
      </c>
      <c r="AE2733">
        <v>1</v>
      </c>
      <c r="AF2733">
        <v>140</v>
      </c>
      <c r="AG2733">
        <v>4</v>
      </c>
      <c r="AH2733">
        <v>32</v>
      </c>
      <c r="AI2733">
        <v>14</v>
      </c>
      <c r="AJ2733">
        <v>0</v>
      </c>
      <c r="AK2733">
        <v>0</v>
      </c>
      <c r="AL2733">
        <v>0</v>
      </c>
      <c r="AM2733">
        <v>0</v>
      </c>
      <c r="AN2733">
        <v>0</v>
      </c>
      <c r="AO2733">
        <v>134</v>
      </c>
      <c r="AP2733">
        <v>682</v>
      </c>
      <c r="AQ2733">
        <v>139</v>
      </c>
      <c r="AR2733">
        <v>0</v>
      </c>
      <c r="AS2733">
        <v>74</v>
      </c>
      <c r="AT2733">
        <v>81</v>
      </c>
      <c r="AU2733">
        <v>0</v>
      </c>
      <c r="AV2733">
        <v>0</v>
      </c>
      <c r="AW2733">
        <v>0</v>
      </c>
      <c r="AX2733">
        <v>0</v>
      </c>
      <c r="AY2733">
        <v>98</v>
      </c>
      <c r="AZ2733">
        <v>142</v>
      </c>
      <c r="BA2733">
        <v>90</v>
      </c>
      <c r="BB2733">
        <v>9</v>
      </c>
      <c r="BC2733">
        <v>5</v>
      </c>
      <c r="BD2733">
        <v>3</v>
      </c>
      <c r="BE2733">
        <v>0</v>
      </c>
      <c r="BF2733">
        <v>134</v>
      </c>
      <c r="BG2733">
        <v>840</v>
      </c>
      <c r="BH2733">
        <v>7</v>
      </c>
      <c r="BI2733">
        <v>17</v>
      </c>
      <c r="BJ2733" s="2">
        <v>46036</v>
      </c>
      <c r="BK2733">
        <v>0</v>
      </c>
      <c r="BL2733" s="3" t="str">
        <f>VLOOKUP(O2733,DropDownList!$H$1:$I$7,2,FALSE)</f>
        <v>2022/23</v>
      </c>
      <c r="BM2733" s="3" t="str">
        <f t="shared" si="42"/>
        <v>PRAS</v>
      </c>
    </row>
    <row r="2734" spans="1:65" x14ac:dyDescent="0.2">
      <c r="A2734">
        <v>2026</v>
      </c>
      <c r="B2734">
        <v>1</v>
      </c>
      <c r="C2734" t="s">
        <v>162</v>
      </c>
      <c r="D2734" t="s">
        <v>163</v>
      </c>
      <c r="E2734" t="s">
        <v>10</v>
      </c>
      <c r="F2734">
        <v>9251</v>
      </c>
      <c r="G2734" t="s">
        <v>141</v>
      </c>
      <c r="H2734" t="s">
        <v>164</v>
      </c>
      <c r="I2734" t="s">
        <v>164</v>
      </c>
      <c r="J2734" s="1">
        <v>46023</v>
      </c>
      <c r="K2734" t="s">
        <v>438</v>
      </c>
      <c r="L2734">
        <v>4</v>
      </c>
      <c r="M2734" t="s">
        <v>439</v>
      </c>
      <c r="N2734" t="s">
        <v>145</v>
      </c>
      <c r="O2734" t="s">
        <v>147</v>
      </c>
      <c r="P2734" t="s">
        <v>151</v>
      </c>
      <c r="Q2734">
        <v>0</v>
      </c>
      <c r="R2734">
        <v>154</v>
      </c>
      <c r="S2734">
        <v>4620</v>
      </c>
      <c r="T2734">
        <v>1080</v>
      </c>
      <c r="U2734">
        <v>0</v>
      </c>
      <c r="V2734">
        <v>0</v>
      </c>
      <c r="W2734">
        <v>0</v>
      </c>
      <c r="X2734">
        <v>0</v>
      </c>
      <c r="Y2734">
        <v>0</v>
      </c>
      <c r="Z2734">
        <v>0</v>
      </c>
      <c r="AA2734">
        <v>3540</v>
      </c>
      <c r="AB2734">
        <v>0</v>
      </c>
      <c r="AC2734">
        <v>3540</v>
      </c>
      <c r="AD2734">
        <v>0</v>
      </c>
      <c r="AE2734">
        <v>0</v>
      </c>
      <c r="AF2734">
        <v>118</v>
      </c>
      <c r="AG2734">
        <v>0</v>
      </c>
      <c r="AH2734">
        <v>36</v>
      </c>
      <c r="AI2734">
        <v>0</v>
      </c>
      <c r="AJ2734">
        <v>0</v>
      </c>
      <c r="AK2734">
        <v>0</v>
      </c>
      <c r="AL2734">
        <v>0</v>
      </c>
      <c r="AM2734">
        <v>11</v>
      </c>
      <c r="AN2734">
        <v>0</v>
      </c>
      <c r="AO2734">
        <v>0</v>
      </c>
      <c r="AP2734">
        <v>0</v>
      </c>
      <c r="AQ2734">
        <v>0</v>
      </c>
      <c r="AR2734">
        <v>0</v>
      </c>
      <c r="AS2734">
        <v>0</v>
      </c>
      <c r="AT2734">
        <v>0</v>
      </c>
      <c r="AU2734">
        <v>0</v>
      </c>
      <c r="AV2734">
        <v>0</v>
      </c>
      <c r="AW2734">
        <v>0</v>
      </c>
      <c r="AX2734">
        <v>0</v>
      </c>
      <c r="AY2734">
        <v>0</v>
      </c>
      <c r="AZ2734">
        <v>0</v>
      </c>
      <c r="BA2734">
        <v>0</v>
      </c>
      <c r="BB2734">
        <v>0</v>
      </c>
      <c r="BC2734">
        <v>0</v>
      </c>
      <c r="BD2734">
        <v>0</v>
      </c>
      <c r="BE2734">
        <v>0</v>
      </c>
      <c r="BF2734">
        <v>0</v>
      </c>
      <c r="BG2734">
        <v>0</v>
      </c>
      <c r="BH2734">
        <v>0</v>
      </c>
      <c r="BI2734">
        <v>0</v>
      </c>
      <c r="BJ2734" s="2">
        <v>46036</v>
      </c>
      <c r="BK2734">
        <v>0</v>
      </c>
      <c r="BL2734" s="3" t="str">
        <f>VLOOKUP(O2734,DropDownList!$H$1:$I$7,2,FALSE)</f>
        <v>2024/25</v>
      </c>
      <c r="BM2734" s="3" t="str">
        <f t="shared" si="42"/>
        <v>PCPF</v>
      </c>
    </row>
    <row r="2735" spans="1:65" x14ac:dyDescent="0.2">
      <c r="A2735">
        <v>2026</v>
      </c>
      <c r="B2735">
        <v>1</v>
      </c>
      <c r="C2735" t="s">
        <v>162</v>
      </c>
      <c r="D2735" t="s">
        <v>163</v>
      </c>
      <c r="E2735" t="s">
        <v>10</v>
      </c>
      <c r="F2735">
        <v>9251</v>
      </c>
      <c r="G2735" t="s">
        <v>141</v>
      </c>
      <c r="H2735" t="s">
        <v>164</v>
      </c>
      <c r="I2735" t="s">
        <v>164</v>
      </c>
      <c r="J2735" s="1">
        <v>46023</v>
      </c>
      <c r="K2735" t="s">
        <v>438</v>
      </c>
      <c r="L2735">
        <v>4</v>
      </c>
      <c r="M2735" t="s">
        <v>439</v>
      </c>
      <c r="N2735" t="s">
        <v>145</v>
      </c>
      <c r="O2735" t="s">
        <v>155</v>
      </c>
      <c r="P2735" t="s">
        <v>152</v>
      </c>
      <c r="Q2735">
        <v>0</v>
      </c>
      <c r="R2735">
        <v>426</v>
      </c>
      <c r="S2735">
        <v>17040</v>
      </c>
      <c r="T2735">
        <v>7520</v>
      </c>
      <c r="U2735">
        <v>0</v>
      </c>
      <c r="V2735">
        <v>0</v>
      </c>
      <c r="W2735">
        <v>0</v>
      </c>
      <c r="X2735">
        <v>0</v>
      </c>
      <c r="Y2735">
        <v>0</v>
      </c>
      <c r="Z2735">
        <v>0</v>
      </c>
      <c r="AA2735">
        <v>9520</v>
      </c>
      <c r="AB2735">
        <v>0</v>
      </c>
      <c r="AC2735">
        <v>9520</v>
      </c>
      <c r="AD2735">
        <v>0</v>
      </c>
      <c r="AE2735">
        <v>0</v>
      </c>
      <c r="AF2735">
        <v>238</v>
      </c>
      <c r="AG2735">
        <v>0</v>
      </c>
      <c r="AH2735">
        <v>188</v>
      </c>
      <c r="AI2735">
        <v>0</v>
      </c>
      <c r="AJ2735">
        <v>0</v>
      </c>
      <c r="AK2735">
        <v>0</v>
      </c>
      <c r="AL2735">
        <v>0</v>
      </c>
      <c r="AM2735">
        <v>2</v>
      </c>
      <c r="AN2735">
        <v>0</v>
      </c>
      <c r="AO2735">
        <v>0</v>
      </c>
      <c r="AP2735">
        <v>0</v>
      </c>
      <c r="AQ2735">
        <v>0</v>
      </c>
      <c r="AR2735">
        <v>0</v>
      </c>
      <c r="AS2735">
        <v>0</v>
      </c>
      <c r="AT2735">
        <v>0</v>
      </c>
      <c r="AU2735">
        <v>0</v>
      </c>
      <c r="AV2735">
        <v>0</v>
      </c>
      <c r="AW2735">
        <v>0</v>
      </c>
      <c r="AX2735">
        <v>0</v>
      </c>
      <c r="AY2735">
        <v>0</v>
      </c>
      <c r="AZ2735">
        <v>0</v>
      </c>
      <c r="BA2735">
        <v>0</v>
      </c>
      <c r="BB2735">
        <v>0</v>
      </c>
      <c r="BC2735">
        <v>0</v>
      </c>
      <c r="BD2735">
        <v>0</v>
      </c>
      <c r="BE2735">
        <v>0</v>
      </c>
      <c r="BF2735">
        <v>0</v>
      </c>
      <c r="BG2735">
        <v>0</v>
      </c>
      <c r="BH2735">
        <v>0</v>
      </c>
      <c r="BI2735">
        <v>0</v>
      </c>
      <c r="BJ2735" s="2">
        <v>46036</v>
      </c>
      <c r="BK2735">
        <v>0</v>
      </c>
      <c r="BL2735" s="3" t="str">
        <f>VLOOKUP(O2735,DropDownList!$H$1:$I$7,2,FALSE)</f>
        <v>2022/23</v>
      </c>
      <c r="BM2735" s="3" t="str">
        <f t="shared" si="42"/>
        <v>PCOA</v>
      </c>
    </row>
    <row r="2736" spans="1:65" x14ac:dyDescent="0.2">
      <c r="A2736">
        <v>2026</v>
      </c>
      <c r="B2736">
        <v>1</v>
      </c>
      <c r="C2736" t="s">
        <v>162</v>
      </c>
      <c r="D2736" t="s">
        <v>163</v>
      </c>
      <c r="E2736" t="s">
        <v>10</v>
      </c>
      <c r="F2736">
        <v>9251</v>
      </c>
      <c r="G2736" t="s">
        <v>141</v>
      </c>
      <c r="H2736" t="s">
        <v>164</v>
      </c>
      <c r="I2736" t="s">
        <v>164</v>
      </c>
      <c r="J2736" s="1">
        <v>46023</v>
      </c>
      <c r="K2736" t="s">
        <v>438</v>
      </c>
      <c r="L2736">
        <v>4</v>
      </c>
      <c r="M2736" t="s">
        <v>439</v>
      </c>
      <c r="N2736" t="s">
        <v>145</v>
      </c>
      <c r="O2736" t="s">
        <v>149</v>
      </c>
      <c r="P2736" t="s">
        <v>146</v>
      </c>
      <c r="Q2736">
        <v>2055</v>
      </c>
      <c r="R2736">
        <v>506</v>
      </c>
      <c r="S2736">
        <v>7920</v>
      </c>
      <c r="T2736">
        <v>80</v>
      </c>
      <c r="U2736">
        <v>250</v>
      </c>
      <c r="V2736">
        <v>92</v>
      </c>
      <c r="W2736">
        <v>1495</v>
      </c>
      <c r="X2736">
        <v>1495</v>
      </c>
      <c r="Y2736">
        <v>0</v>
      </c>
      <c r="Z2736">
        <v>0</v>
      </c>
      <c r="AA2736">
        <v>5785</v>
      </c>
      <c r="AB2736">
        <v>0</v>
      </c>
      <c r="AC2736">
        <v>0</v>
      </c>
      <c r="AD2736">
        <v>89</v>
      </c>
      <c r="AE2736">
        <v>3</v>
      </c>
      <c r="AF2736">
        <v>374</v>
      </c>
      <c r="AG2736">
        <v>3</v>
      </c>
      <c r="AH2736">
        <v>4</v>
      </c>
      <c r="AI2736">
        <v>125</v>
      </c>
      <c r="AJ2736">
        <v>0</v>
      </c>
      <c r="AK2736">
        <v>0</v>
      </c>
      <c r="AL2736">
        <v>0</v>
      </c>
      <c r="AM2736">
        <v>0</v>
      </c>
      <c r="AN2736">
        <v>0</v>
      </c>
      <c r="AO2736">
        <v>319</v>
      </c>
      <c r="AP2736">
        <v>692</v>
      </c>
      <c r="AQ2736">
        <v>317</v>
      </c>
      <c r="AR2736">
        <v>0</v>
      </c>
      <c r="AS2736">
        <v>92</v>
      </c>
      <c r="AT2736">
        <v>57</v>
      </c>
      <c r="AU2736">
        <v>3</v>
      </c>
      <c r="AV2736">
        <v>0</v>
      </c>
      <c r="AW2736">
        <v>6</v>
      </c>
      <c r="AX2736">
        <v>0</v>
      </c>
      <c r="AY2736">
        <v>56</v>
      </c>
      <c r="AZ2736">
        <v>66</v>
      </c>
      <c r="BA2736">
        <v>7</v>
      </c>
      <c r="BB2736">
        <v>14</v>
      </c>
      <c r="BC2736">
        <v>2</v>
      </c>
      <c r="BD2736">
        <v>4</v>
      </c>
      <c r="BE2736">
        <v>0</v>
      </c>
      <c r="BF2736">
        <v>500</v>
      </c>
      <c r="BG2736">
        <v>2030</v>
      </c>
      <c r="BH2736">
        <v>0</v>
      </c>
      <c r="BI2736">
        <v>247</v>
      </c>
      <c r="BJ2736" s="2">
        <v>46036</v>
      </c>
      <c r="BK2736">
        <v>0</v>
      </c>
      <c r="BL2736" s="3" t="str">
        <f>VLOOKUP(O2736,DropDownList!$H$1:$I$7,2,FALSE)</f>
        <v>2025/26</v>
      </c>
      <c r="BM2736" s="3" t="str">
        <f t="shared" si="42"/>
        <v>VSUR</v>
      </c>
    </row>
    <row r="2737" spans="1:65" x14ac:dyDescent="0.2">
      <c r="A2737">
        <v>2026</v>
      </c>
      <c r="B2737">
        <v>1</v>
      </c>
      <c r="C2737" t="s">
        <v>162</v>
      </c>
      <c r="D2737" t="s">
        <v>163</v>
      </c>
      <c r="E2737" t="s">
        <v>10</v>
      </c>
      <c r="F2737">
        <v>9251</v>
      </c>
      <c r="G2737" t="s">
        <v>141</v>
      </c>
      <c r="H2737" t="s">
        <v>164</v>
      </c>
      <c r="I2737" t="s">
        <v>164</v>
      </c>
      <c r="J2737" s="1">
        <v>46023</v>
      </c>
      <c r="K2737" t="s">
        <v>438</v>
      </c>
      <c r="L2737">
        <v>4</v>
      </c>
      <c r="M2737" t="s">
        <v>439</v>
      </c>
      <c r="N2737" t="s">
        <v>145</v>
      </c>
      <c r="O2737" t="s">
        <v>149</v>
      </c>
      <c r="P2737" t="s">
        <v>151</v>
      </c>
      <c r="Q2737">
        <v>0</v>
      </c>
      <c r="R2737">
        <v>47</v>
      </c>
      <c r="S2737">
        <v>1440</v>
      </c>
      <c r="T2737">
        <v>480</v>
      </c>
      <c r="U2737">
        <v>0</v>
      </c>
      <c r="V2737">
        <v>0</v>
      </c>
      <c r="W2737">
        <v>0</v>
      </c>
      <c r="X2737">
        <v>0</v>
      </c>
      <c r="Y2737">
        <v>0</v>
      </c>
      <c r="Z2737">
        <v>0</v>
      </c>
      <c r="AA2737">
        <v>960</v>
      </c>
      <c r="AB2737">
        <v>0</v>
      </c>
      <c r="AC2737">
        <v>960</v>
      </c>
      <c r="AD2737">
        <v>0</v>
      </c>
      <c r="AE2737">
        <v>0</v>
      </c>
      <c r="AF2737">
        <v>32</v>
      </c>
      <c r="AG2737">
        <v>0</v>
      </c>
      <c r="AH2737">
        <v>15</v>
      </c>
      <c r="AI2737">
        <v>0</v>
      </c>
      <c r="AJ2737">
        <v>0</v>
      </c>
      <c r="AK2737">
        <v>0</v>
      </c>
      <c r="AL2737">
        <v>0</v>
      </c>
      <c r="AM2737">
        <v>6</v>
      </c>
      <c r="AN2737">
        <v>0</v>
      </c>
      <c r="AO2737">
        <v>0</v>
      </c>
      <c r="AP2737">
        <v>0</v>
      </c>
      <c r="AQ2737">
        <v>0</v>
      </c>
      <c r="AR2737">
        <v>0</v>
      </c>
      <c r="AS2737">
        <v>0</v>
      </c>
      <c r="AT2737">
        <v>0</v>
      </c>
      <c r="AU2737">
        <v>0</v>
      </c>
      <c r="AV2737">
        <v>0</v>
      </c>
      <c r="AW2737">
        <v>0</v>
      </c>
      <c r="AX2737">
        <v>0</v>
      </c>
      <c r="AY2737">
        <v>0</v>
      </c>
      <c r="AZ2737">
        <v>0</v>
      </c>
      <c r="BA2737">
        <v>0</v>
      </c>
      <c r="BB2737">
        <v>0</v>
      </c>
      <c r="BC2737">
        <v>0</v>
      </c>
      <c r="BD2737">
        <v>0</v>
      </c>
      <c r="BE2737">
        <v>0</v>
      </c>
      <c r="BF2737">
        <v>0</v>
      </c>
      <c r="BG2737">
        <v>0</v>
      </c>
      <c r="BH2737">
        <v>0</v>
      </c>
      <c r="BI2737">
        <v>0</v>
      </c>
      <c r="BJ2737" s="2">
        <v>46036</v>
      </c>
      <c r="BK2737">
        <v>0</v>
      </c>
      <c r="BL2737" s="3" t="str">
        <f>VLOOKUP(O2737,DropDownList!$H$1:$I$7,2,FALSE)</f>
        <v>2025/26</v>
      </c>
      <c r="BM2737" s="3" t="str">
        <f t="shared" si="42"/>
        <v>PCPF</v>
      </c>
    </row>
    <row r="2738" spans="1:65" x14ac:dyDescent="0.2">
      <c r="A2738">
        <v>2026</v>
      </c>
      <c r="B2738">
        <v>1</v>
      </c>
      <c r="C2738" t="s">
        <v>162</v>
      </c>
      <c r="D2738" t="s">
        <v>163</v>
      </c>
      <c r="E2738" t="s">
        <v>10</v>
      </c>
      <c r="F2738">
        <v>9251</v>
      </c>
      <c r="G2738" t="s">
        <v>141</v>
      </c>
      <c r="H2738" t="s">
        <v>164</v>
      </c>
      <c r="I2738" t="s">
        <v>164</v>
      </c>
      <c r="J2738" s="1">
        <v>46023</v>
      </c>
      <c r="K2738" t="s">
        <v>438</v>
      </c>
      <c r="L2738">
        <v>4</v>
      </c>
      <c r="M2738" t="s">
        <v>439</v>
      </c>
      <c r="N2738" t="s">
        <v>145</v>
      </c>
      <c r="O2738" t="s">
        <v>149</v>
      </c>
      <c r="P2738" t="s">
        <v>153</v>
      </c>
      <c r="Q2738">
        <v>270</v>
      </c>
      <c r="R2738">
        <v>9</v>
      </c>
      <c r="S2738">
        <v>405</v>
      </c>
      <c r="T2738">
        <v>15</v>
      </c>
      <c r="U2738">
        <v>6</v>
      </c>
      <c r="V2738">
        <v>4</v>
      </c>
      <c r="W2738">
        <v>180</v>
      </c>
      <c r="X2738">
        <v>180</v>
      </c>
      <c r="Y2738">
        <v>0</v>
      </c>
      <c r="Z2738">
        <v>0</v>
      </c>
      <c r="AA2738">
        <v>120</v>
      </c>
      <c r="AB2738">
        <v>0</v>
      </c>
      <c r="AC2738">
        <v>120</v>
      </c>
      <c r="AD2738">
        <v>4</v>
      </c>
      <c r="AE2738">
        <v>0</v>
      </c>
      <c r="AF2738">
        <v>2</v>
      </c>
      <c r="AG2738">
        <v>0</v>
      </c>
      <c r="AH2738">
        <v>0</v>
      </c>
      <c r="AI2738">
        <v>6</v>
      </c>
      <c r="AJ2738">
        <v>0</v>
      </c>
      <c r="AK2738">
        <v>0</v>
      </c>
      <c r="AL2738">
        <v>0</v>
      </c>
      <c r="AM2738">
        <v>0</v>
      </c>
      <c r="AN2738">
        <v>0</v>
      </c>
      <c r="AO2738">
        <v>6</v>
      </c>
      <c r="AP2738">
        <v>16</v>
      </c>
      <c r="AQ2738">
        <v>6</v>
      </c>
      <c r="AR2738">
        <v>2</v>
      </c>
      <c r="AS2738">
        <v>0</v>
      </c>
      <c r="AT2738">
        <v>2</v>
      </c>
      <c r="AU2738">
        <v>0</v>
      </c>
      <c r="AV2738">
        <v>0</v>
      </c>
      <c r="AW2738">
        <v>0</v>
      </c>
      <c r="AX2738">
        <v>0</v>
      </c>
      <c r="AY2738">
        <v>2</v>
      </c>
      <c r="AZ2738">
        <v>2</v>
      </c>
      <c r="BA2738">
        <v>0</v>
      </c>
      <c r="BB2738">
        <v>0</v>
      </c>
      <c r="BC2738">
        <v>0</v>
      </c>
      <c r="BD2738">
        <v>0</v>
      </c>
      <c r="BE2738">
        <v>0</v>
      </c>
      <c r="BF2738">
        <v>6</v>
      </c>
      <c r="BG2738">
        <v>270</v>
      </c>
      <c r="BH2738">
        <v>1</v>
      </c>
      <c r="BI2738">
        <v>6</v>
      </c>
      <c r="BJ2738" s="2">
        <v>46036</v>
      </c>
      <c r="BK2738">
        <v>0</v>
      </c>
      <c r="BL2738" s="3" t="str">
        <f>VLOOKUP(O2738,DropDownList!$H$1:$I$7,2,FALSE)</f>
        <v>2025/26</v>
      </c>
      <c r="BM2738" s="3" t="str">
        <f t="shared" si="42"/>
        <v>PREG</v>
      </c>
    </row>
    <row r="2739" spans="1:65" x14ac:dyDescent="0.2">
      <c r="A2739">
        <v>2026</v>
      </c>
      <c r="B2739">
        <v>1</v>
      </c>
      <c r="C2739" t="s">
        <v>162</v>
      </c>
      <c r="D2739" t="s">
        <v>163</v>
      </c>
      <c r="E2739" t="s">
        <v>10</v>
      </c>
      <c r="F2739">
        <v>9251</v>
      </c>
      <c r="G2739" t="s">
        <v>141</v>
      </c>
      <c r="H2739" t="s">
        <v>164</v>
      </c>
      <c r="I2739" t="s">
        <v>164</v>
      </c>
      <c r="J2739" s="1">
        <v>46023</v>
      </c>
      <c r="K2739" t="s">
        <v>438</v>
      </c>
      <c r="L2739">
        <v>4</v>
      </c>
      <c r="M2739" t="s">
        <v>439</v>
      </c>
      <c r="N2739" t="s">
        <v>145</v>
      </c>
      <c r="O2739" t="s">
        <v>149</v>
      </c>
      <c r="P2739" t="s">
        <v>148</v>
      </c>
      <c r="Q2739">
        <v>870</v>
      </c>
      <c r="R2739">
        <v>25</v>
      </c>
      <c r="S2739">
        <v>1500</v>
      </c>
      <c r="T2739">
        <v>120</v>
      </c>
      <c r="U2739">
        <v>15</v>
      </c>
      <c r="V2739">
        <v>11</v>
      </c>
      <c r="W2739">
        <v>630</v>
      </c>
      <c r="X2739">
        <v>630</v>
      </c>
      <c r="Y2739">
        <v>0</v>
      </c>
      <c r="Z2739">
        <v>0</v>
      </c>
      <c r="AA2739">
        <v>510</v>
      </c>
      <c r="AB2739">
        <v>0</v>
      </c>
      <c r="AC2739">
        <v>510</v>
      </c>
      <c r="AD2739">
        <v>10</v>
      </c>
      <c r="AE2739">
        <v>1</v>
      </c>
      <c r="AF2739">
        <v>8</v>
      </c>
      <c r="AG2739">
        <v>1</v>
      </c>
      <c r="AH2739">
        <v>2</v>
      </c>
      <c r="AI2739">
        <v>14</v>
      </c>
      <c r="AJ2739">
        <v>0</v>
      </c>
      <c r="AK2739">
        <v>0</v>
      </c>
      <c r="AL2739">
        <v>0</v>
      </c>
      <c r="AM2739">
        <v>0</v>
      </c>
      <c r="AN2739">
        <v>0</v>
      </c>
      <c r="AO2739">
        <v>20</v>
      </c>
      <c r="AP2739">
        <v>46</v>
      </c>
      <c r="AQ2739">
        <v>22</v>
      </c>
      <c r="AR2739">
        <v>0</v>
      </c>
      <c r="AS2739">
        <v>4</v>
      </c>
      <c r="AT2739">
        <v>4</v>
      </c>
      <c r="AU2739">
        <v>0</v>
      </c>
      <c r="AV2739">
        <v>0</v>
      </c>
      <c r="AW2739">
        <v>0</v>
      </c>
      <c r="AX2739">
        <v>0</v>
      </c>
      <c r="AY2739">
        <v>4</v>
      </c>
      <c r="AZ2739">
        <v>5</v>
      </c>
      <c r="BA2739">
        <v>1</v>
      </c>
      <c r="BB2739">
        <v>0</v>
      </c>
      <c r="BC2739">
        <v>0</v>
      </c>
      <c r="BD2739">
        <v>0</v>
      </c>
      <c r="BE2739">
        <v>0</v>
      </c>
      <c r="BF2739">
        <v>20</v>
      </c>
      <c r="BG2739">
        <v>840</v>
      </c>
      <c r="BH2739">
        <v>0</v>
      </c>
      <c r="BI2739">
        <v>15</v>
      </c>
      <c r="BJ2739" s="2">
        <v>46036</v>
      </c>
      <c r="BK2739">
        <v>0</v>
      </c>
      <c r="BL2739" s="3" t="str">
        <f>VLOOKUP(O2739,DropDownList!$H$1:$I$7,2,FALSE)</f>
        <v>2025/26</v>
      </c>
      <c r="BM2739" s="3" t="str">
        <f t="shared" si="42"/>
        <v>PRAS</v>
      </c>
    </row>
    <row r="2740" spans="1:65" x14ac:dyDescent="0.2">
      <c r="A2740">
        <v>2026</v>
      </c>
      <c r="B2740">
        <v>1</v>
      </c>
      <c r="C2740" t="s">
        <v>162</v>
      </c>
      <c r="D2740" t="s">
        <v>163</v>
      </c>
      <c r="E2740" t="s">
        <v>10</v>
      </c>
      <c r="F2740">
        <v>9251</v>
      </c>
      <c r="G2740" t="s">
        <v>141</v>
      </c>
      <c r="H2740" t="s">
        <v>164</v>
      </c>
      <c r="I2740" t="s">
        <v>164</v>
      </c>
      <c r="J2740" s="1">
        <v>46023</v>
      </c>
      <c r="K2740" t="s">
        <v>438</v>
      </c>
      <c r="L2740">
        <v>4</v>
      </c>
      <c r="M2740" t="s">
        <v>439</v>
      </c>
      <c r="N2740" t="s">
        <v>145</v>
      </c>
      <c r="O2740" t="s">
        <v>149</v>
      </c>
      <c r="P2740" t="s">
        <v>152</v>
      </c>
      <c r="Q2740">
        <v>0</v>
      </c>
      <c r="R2740">
        <v>63</v>
      </c>
      <c r="S2740">
        <v>2520</v>
      </c>
      <c r="T2740">
        <v>1080</v>
      </c>
      <c r="U2740">
        <v>0</v>
      </c>
      <c r="V2740">
        <v>0</v>
      </c>
      <c r="W2740">
        <v>0</v>
      </c>
      <c r="X2740">
        <v>0</v>
      </c>
      <c r="Y2740">
        <v>0</v>
      </c>
      <c r="Z2740">
        <v>0</v>
      </c>
      <c r="AA2740">
        <v>1440</v>
      </c>
      <c r="AB2740">
        <v>0</v>
      </c>
      <c r="AC2740">
        <v>1440</v>
      </c>
      <c r="AD2740">
        <v>0</v>
      </c>
      <c r="AE2740">
        <v>0</v>
      </c>
      <c r="AF2740">
        <v>36</v>
      </c>
      <c r="AG2740">
        <v>0</v>
      </c>
      <c r="AH2740">
        <v>27</v>
      </c>
      <c r="AI2740">
        <v>0</v>
      </c>
      <c r="AJ2740">
        <v>0</v>
      </c>
      <c r="AK2740">
        <v>0</v>
      </c>
      <c r="AL2740">
        <v>0</v>
      </c>
      <c r="AM2740">
        <v>2</v>
      </c>
      <c r="AN2740">
        <v>0</v>
      </c>
      <c r="AO2740">
        <v>0</v>
      </c>
      <c r="AP2740">
        <v>0</v>
      </c>
      <c r="AQ2740">
        <v>0</v>
      </c>
      <c r="AR2740">
        <v>0</v>
      </c>
      <c r="AS2740">
        <v>0</v>
      </c>
      <c r="AT2740">
        <v>0</v>
      </c>
      <c r="AU2740">
        <v>0</v>
      </c>
      <c r="AV2740">
        <v>0</v>
      </c>
      <c r="AW2740">
        <v>0</v>
      </c>
      <c r="AX2740">
        <v>0</v>
      </c>
      <c r="AY2740">
        <v>0</v>
      </c>
      <c r="AZ2740">
        <v>0</v>
      </c>
      <c r="BA2740">
        <v>0</v>
      </c>
      <c r="BB2740">
        <v>0</v>
      </c>
      <c r="BC2740">
        <v>0</v>
      </c>
      <c r="BD2740">
        <v>0</v>
      </c>
      <c r="BE2740">
        <v>0</v>
      </c>
      <c r="BF2740">
        <v>0</v>
      </c>
      <c r="BG2740">
        <v>0</v>
      </c>
      <c r="BH2740">
        <v>0</v>
      </c>
      <c r="BI2740">
        <v>0</v>
      </c>
      <c r="BJ2740" s="2">
        <v>46036</v>
      </c>
      <c r="BK2740">
        <v>0</v>
      </c>
      <c r="BL2740" s="3" t="str">
        <f>VLOOKUP(O2740,DropDownList!$H$1:$I$7,2,FALSE)</f>
        <v>2025/26</v>
      </c>
      <c r="BM2740" s="3" t="str">
        <f t="shared" si="42"/>
        <v>PCOA</v>
      </c>
    </row>
    <row r="2741" spans="1:65" x14ac:dyDescent="0.2">
      <c r="A2741">
        <v>2026</v>
      </c>
      <c r="B2741">
        <v>1</v>
      </c>
      <c r="C2741" t="s">
        <v>162</v>
      </c>
      <c r="D2741" t="s">
        <v>165</v>
      </c>
      <c r="E2741" t="s">
        <v>10</v>
      </c>
      <c r="F2741">
        <v>9701</v>
      </c>
      <c r="G2741" t="s">
        <v>158</v>
      </c>
      <c r="H2741" t="s">
        <v>164</v>
      </c>
      <c r="I2741" t="s">
        <v>164</v>
      </c>
      <c r="J2741" s="1">
        <v>46023</v>
      </c>
      <c r="K2741" t="s">
        <v>438</v>
      </c>
      <c r="L2741">
        <v>4</v>
      </c>
      <c r="M2741" t="s">
        <v>439</v>
      </c>
      <c r="N2741" t="s">
        <v>145</v>
      </c>
      <c r="O2741" t="s">
        <v>156</v>
      </c>
      <c r="P2741" t="s">
        <v>160</v>
      </c>
      <c r="Q2741">
        <v>103618.26</v>
      </c>
      <c r="R2741">
        <v>1245</v>
      </c>
      <c r="S2741">
        <v>674690.48</v>
      </c>
      <c r="T2741">
        <v>48353.71</v>
      </c>
      <c r="U2741">
        <v>274</v>
      </c>
      <c r="V2741">
        <v>142</v>
      </c>
      <c r="W2741">
        <v>54170.54</v>
      </c>
      <c r="X2741">
        <v>64288.84</v>
      </c>
      <c r="Y2741">
        <v>0</v>
      </c>
      <c r="Z2741">
        <v>0</v>
      </c>
      <c r="AA2741">
        <v>522718.51</v>
      </c>
      <c r="AB2741">
        <v>29945.37</v>
      </c>
      <c r="AC2741">
        <v>467499.11</v>
      </c>
      <c r="AD2741">
        <v>52</v>
      </c>
      <c r="AE2741">
        <v>90</v>
      </c>
      <c r="AF2741">
        <v>821</v>
      </c>
      <c r="AG2741">
        <v>181</v>
      </c>
      <c r="AH2741">
        <v>136</v>
      </c>
      <c r="AI2741">
        <v>93</v>
      </c>
      <c r="AJ2741">
        <v>0</v>
      </c>
      <c r="AK2741">
        <v>0</v>
      </c>
      <c r="AL2741">
        <v>0</v>
      </c>
      <c r="AM2741">
        <v>0</v>
      </c>
      <c r="AN2741">
        <v>0</v>
      </c>
      <c r="AO2741">
        <v>822</v>
      </c>
      <c r="AP2741">
        <v>3316</v>
      </c>
      <c r="AQ2741">
        <v>749</v>
      </c>
      <c r="AR2741">
        <v>1</v>
      </c>
      <c r="AS2741">
        <v>381</v>
      </c>
      <c r="AT2741">
        <v>429</v>
      </c>
      <c r="AU2741">
        <v>77</v>
      </c>
      <c r="AV2741">
        <v>37</v>
      </c>
      <c r="AW2741">
        <v>112</v>
      </c>
      <c r="AX2741">
        <v>0</v>
      </c>
      <c r="AY2741">
        <v>343</v>
      </c>
      <c r="AZ2741">
        <v>471</v>
      </c>
      <c r="BA2741">
        <v>259</v>
      </c>
      <c r="BB2741">
        <v>138</v>
      </c>
      <c r="BC2741">
        <v>93</v>
      </c>
      <c r="BD2741">
        <v>23</v>
      </c>
      <c r="BE2741">
        <v>0</v>
      </c>
      <c r="BF2741">
        <v>1111</v>
      </c>
      <c r="BG2741">
        <v>36341</v>
      </c>
      <c r="BH2741">
        <v>14</v>
      </c>
      <c r="BI2741">
        <v>254</v>
      </c>
      <c r="BJ2741" s="2">
        <v>46036</v>
      </c>
      <c r="BK2741">
        <v>0</v>
      </c>
      <c r="BL2741" s="3" t="str">
        <f>VLOOKUP(O2741,DropDownList!$H$1:$I$7,2,FALSE)</f>
        <v>2023/24</v>
      </c>
      <c r="BM2741" s="3" t="str">
        <f t="shared" si="42"/>
        <v>SC COURT</v>
      </c>
    </row>
    <row r="2742" spans="1:65" x14ac:dyDescent="0.2">
      <c r="A2742">
        <v>2026</v>
      </c>
      <c r="B2742">
        <v>1</v>
      </c>
      <c r="C2742" t="s">
        <v>162</v>
      </c>
      <c r="D2742" t="s">
        <v>165</v>
      </c>
      <c r="E2742" t="s">
        <v>10</v>
      </c>
      <c r="F2742">
        <v>9701</v>
      </c>
      <c r="G2742" t="s">
        <v>158</v>
      </c>
      <c r="H2742" t="s">
        <v>164</v>
      </c>
      <c r="I2742" t="s">
        <v>164</v>
      </c>
      <c r="J2742" s="1">
        <v>46023</v>
      </c>
      <c r="K2742" t="s">
        <v>438</v>
      </c>
      <c r="L2742">
        <v>4</v>
      </c>
      <c r="M2742" t="s">
        <v>439</v>
      </c>
      <c r="N2742" t="s">
        <v>145</v>
      </c>
      <c r="O2742" t="s">
        <v>147</v>
      </c>
      <c r="P2742" t="s">
        <v>159</v>
      </c>
      <c r="Q2742">
        <v>70600</v>
      </c>
      <c r="R2742">
        <v>36</v>
      </c>
      <c r="S2742">
        <v>414642.03</v>
      </c>
      <c r="T2742">
        <v>355</v>
      </c>
      <c r="U2742">
        <v>2</v>
      </c>
      <c r="V2742">
        <v>2</v>
      </c>
      <c r="W2742">
        <v>57117.4</v>
      </c>
      <c r="X2742">
        <v>70600</v>
      </c>
      <c r="Y2742">
        <v>0</v>
      </c>
      <c r="Z2742">
        <v>0</v>
      </c>
      <c r="AA2742">
        <v>343687.03</v>
      </c>
      <c r="AB2742">
        <v>0</v>
      </c>
      <c r="AC2742">
        <v>0</v>
      </c>
      <c r="AD2742">
        <v>1</v>
      </c>
      <c r="AE2742">
        <v>1</v>
      </c>
      <c r="AF2742">
        <v>31</v>
      </c>
      <c r="AG2742">
        <v>1</v>
      </c>
      <c r="AH2742">
        <v>0</v>
      </c>
      <c r="AI2742">
        <v>1</v>
      </c>
      <c r="AJ2742">
        <v>0</v>
      </c>
      <c r="AK2742">
        <v>0</v>
      </c>
      <c r="AL2742">
        <v>0</v>
      </c>
      <c r="AM2742">
        <v>0</v>
      </c>
      <c r="AN2742">
        <v>0</v>
      </c>
      <c r="AO2742">
        <v>11</v>
      </c>
      <c r="AP2742">
        <v>19</v>
      </c>
      <c r="AQ2742">
        <v>8</v>
      </c>
      <c r="AR2742">
        <v>0</v>
      </c>
      <c r="AS2742">
        <v>0</v>
      </c>
      <c r="AT2742">
        <v>0</v>
      </c>
      <c r="AU2742">
        <v>7</v>
      </c>
      <c r="AV2742">
        <v>1</v>
      </c>
      <c r="AW2742">
        <v>0</v>
      </c>
      <c r="AX2742">
        <v>0</v>
      </c>
      <c r="AY2742">
        <v>0</v>
      </c>
      <c r="AZ2742">
        <v>0</v>
      </c>
      <c r="BA2742">
        <v>0</v>
      </c>
      <c r="BB2742">
        <v>0</v>
      </c>
      <c r="BC2742">
        <v>0</v>
      </c>
      <c r="BD2742">
        <v>0</v>
      </c>
      <c r="BE2742">
        <v>0</v>
      </c>
      <c r="BF2742">
        <v>0</v>
      </c>
      <c r="BG2742">
        <v>53870</v>
      </c>
      <c r="BH2742">
        <v>3</v>
      </c>
      <c r="BI2742">
        <v>0</v>
      </c>
      <c r="BJ2742" s="2">
        <v>46036</v>
      </c>
      <c r="BK2742">
        <v>0</v>
      </c>
      <c r="BL2742" s="3" t="str">
        <f>VLOOKUP(O2742,DropDownList!$H$1:$I$7,2,FALSE)</f>
        <v>2024/25</v>
      </c>
      <c r="BM2742" s="3" t="str">
        <f t="shared" si="42"/>
        <v>CONF</v>
      </c>
    </row>
    <row r="2743" spans="1:65" x14ac:dyDescent="0.2">
      <c r="A2743">
        <v>2026</v>
      </c>
      <c r="B2743">
        <v>1</v>
      </c>
      <c r="C2743" t="s">
        <v>162</v>
      </c>
      <c r="D2743" t="s">
        <v>165</v>
      </c>
      <c r="E2743" t="s">
        <v>10</v>
      </c>
      <c r="F2743">
        <v>9701</v>
      </c>
      <c r="G2743" t="s">
        <v>158</v>
      </c>
      <c r="H2743" t="s">
        <v>164</v>
      </c>
      <c r="I2743" t="s">
        <v>164</v>
      </c>
      <c r="J2743" s="1">
        <v>46023</v>
      </c>
      <c r="K2743" t="s">
        <v>438</v>
      </c>
      <c r="L2743">
        <v>4</v>
      </c>
      <c r="M2743" t="s">
        <v>439</v>
      </c>
      <c r="N2743" t="s">
        <v>145</v>
      </c>
      <c r="O2743" t="s">
        <v>156</v>
      </c>
      <c r="P2743" t="s">
        <v>161</v>
      </c>
      <c r="Q2743">
        <v>1892.62</v>
      </c>
      <c r="R2743">
        <v>1180</v>
      </c>
      <c r="S2743">
        <v>39250</v>
      </c>
      <c r="T2743">
        <v>2065</v>
      </c>
      <c r="U2743">
        <v>257</v>
      </c>
      <c r="V2743">
        <v>47</v>
      </c>
      <c r="W2743">
        <v>1059.42</v>
      </c>
      <c r="X2743">
        <v>1059.42</v>
      </c>
      <c r="Y2743">
        <v>0</v>
      </c>
      <c r="Z2743">
        <v>0</v>
      </c>
      <c r="AA2743">
        <v>35292.379999999997</v>
      </c>
      <c r="AB2743">
        <v>0</v>
      </c>
      <c r="AC2743">
        <v>0</v>
      </c>
      <c r="AD2743">
        <v>46</v>
      </c>
      <c r="AE2743">
        <v>1</v>
      </c>
      <c r="AF2743">
        <v>971</v>
      </c>
      <c r="AG2743">
        <v>6</v>
      </c>
      <c r="AH2743">
        <v>115</v>
      </c>
      <c r="AI2743">
        <v>88</v>
      </c>
      <c r="AJ2743">
        <v>0</v>
      </c>
      <c r="AK2743">
        <v>0</v>
      </c>
      <c r="AL2743">
        <v>0</v>
      </c>
      <c r="AM2743">
        <v>0</v>
      </c>
      <c r="AN2743">
        <v>0</v>
      </c>
      <c r="AO2743">
        <v>773</v>
      </c>
      <c r="AP2743">
        <v>3241</v>
      </c>
      <c r="AQ2743">
        <v>731</v>
      </c>
      <c r="AR2743">
        <v>1</v>
      </c>
      <c r="AS2743">
        <v>370</v>
      </c>
      <c r="AT2743">
        <v>435</v>
      </c>
      <c r="AU2743">
        <v>76</v>
      </c>
      <c r="AV2743">
        <v>35</v>
      </c>
      <c r="AW2743">
        <v>89</v>
      </c>
      <c r="AX2743">
        <v>0</v>
      </c>
      <c r="AY2743">
        <v>332</v>
      </c>
      <c r="AZ2743">
        <v>464</v>
      </c>
      <c r="BA2743">
        <v>253</v>
      </c>
      <c r="BB2743">
        <v>137</v>
      </c>
      <c r="BC2743">
        <v>92</v>
      </c>
      <c r="BD2743">
        <v>23</v>
      </c>
      <c r="BE2743">
        <v>0</v>
      </c>
      <c r="BF2743">
        <v>1072</v>
      </c>
      <c r="BG2743">
        <v>1855</v>
      </c>
      <c r="BH2743">
        <v>0</v>
      </c>
      <c r="BI2743">
        <v>240</v>
      </c>
      <c r="BJ2743" s="2">
        <v>46036</v>
      </c>
      <c r="BK2743">
        <v>0</v>
      </c>
      <c r="BL2743" s="3" t="str">
        <f>VLOOKUP(O2743,DropDownList!$H$1:$I$7,2,FALSE)</f>
        <v>2023/24</v>
      </c>
      <c r="BM2743" s="3" t="str">
        <f t="shared" si="42"/>
        <v>VSUR</v>
      </c>
    </row>
    <row r="2744" spans="1:65" x14ac:dyDescent="0.2">
      <c r="A2744">
        <v>2026</v>
      </c>
      <c r="B2744">
        <v>1</v>
      </c>
      <c r="C2744" t="s">
        <v>162</v>
      </c>
      <c r="D2744" t="s">
        <v>165</v>
      </c>
      <c r="E2744" t="s">
        <v>10</v>
      </c>
      <c r="F2744">
        <v>9701</v>
      </c>
      <c r="G2744" t="s">
        <v>158</v>
      </c>
      <c r="H2744" t="s">
        <v>164</v>
      </c>
      <c r="I2744" t="s">
        <v>164</v>
      </c>
      <c r="J2744" s="1">
        <v>46023</v>
      </c>
      <c r="K2744" t="s">
        <v>438</v>
      </c>
      <c r="L2744">
        <v>4</v>
      </c>
      <c r="M2744" t="s">
        <v>439</v>
      </c>
      <c r="N2744" t="s">
        <v>145</v>
      </c>
      <c r="O2744" t="s">
        <v>147</v>
      </c>
      <c r="P2744" t="s">
        <v>161</v>
      </c>
      <c r="Q2744">
        <v>21514.34</v>
      </c>
      <c r="R2744">
        <v>1198</v>
      </c>
      <c r="S2744">
        <v>68260</v>
      </c>
      <c r="T2744">
        <v>1735.32</v>
      </c>
      <c r="U2744">
        <v>511</v>
      </c>
      <c r="V2744">
        <v>109</v>
      </c>
      <c r="W2744">
        <v>2495.33</v>
      </c>
      <c r="X2744">
        <v>2495.33</v>
      </c>
      <c r="Y2744">
        <v>0</v>
      </c>
      <c r="Z2744">
        <v>0</v>
      </c>
      <c r="AA2744">
        <v>45010.34</v>
      </c>
      <c r="AB2744">
        <v>0</v>
      </c>
      <c r="AC2744">
        <v>0</v>
      </c>
      <c r="AD2744">
        <v>103</v>
      </c>
      <c r="AE2744">
        <v>6</v>
      </c>
      <c r="AF2744">
        <v>909</v>
      </c>
      <c r="AG2744">
        <v>18</v>
      </c>
      <c r="AH2744">
        <v>70</v>
      </c>
      <c r="AI2744">
        <v>199</v>
      </c>
      <c r="AJ2744">
        <v>0</v>
      </c>
      <c r="AK2744">
        <v>0</v>
      </c>
      <c r="AL2744">
        <v>0</v>
      </c>
      <c r="AM2744">
        <v>0</v>
      </c>
      <c r="AN2744">
        <v>0</v>
      </c>
      <c r="AO2744">
        <v>824</v>
      </c>
      <c r="AP2744">
        <v>2862</v>
      </c>
      <c r="AQ2744">
        <v>784</v>
      </c>
      <c r="AR2744">
        <v>7</v>
      </c>
      <c r="AS2744">
        <v>240</v>
      </c>
      <c r="AT2744">
        <v>440</v>
      </c>
      <c r="AU2744">
        <v>35</v>
      </c>
      <c r="AV2744">
        <v>19</v>
      </c>
      <c r="AW2744">
        <v>86</v>
      </c>
      <c r="AX2744">
        <v>0</v>
      </c>
      <c r="AY2744">
        <v>351</v>
      </c>
      <c r="AZ2744">
        <v>426</v>
      </c>
      <c r="BA2744">
        <v>153</v>
      </c>
      <c r="BB2744">
        <v>91</v>
      </c>
      <c r="BC2744">
        <v>45</v>
      </c>
      <c r="BD2744">
        <v>9</v>
      </c>
      <c r="BE2744">
        <v>0</v>
      </c>
      <c r="BF2744">
        <v>1095</v>
      </c>
      <c r="BG2744">
        <v>21310</v>
      </c>
      <c r="BH2744">
        <v>2</v>
      </c>
      <c r="BI2744">
        <v>467</v>
      </c>
      <c r="BJ2744" s="2">
        <v>46036</v>
      </c>
      <c r="BK2744">
        <v>1</v>
      </c>
      <c r="BL2744" s="3" t="str">
        <f>VLOOKUP(O2744,DropDownList!$H$1:$I$7,2,FALSE)</f>
        <v>2024/25</v>
      </c>
      <c r="BM2744" s="3" t="str">
        <f t="shared" si="42"/>
        <v>VSUR</v>
      </c>
    </row>
    <row r="2745" spans="1:65" x14ac:dyDescent="0.2">
      <c r="A2745">
        <v>2026</v>
      </c>
      <c r="B2745">
        <v>1</v>
      </c>
      <c r="C2745" t="s">
        <v>162</v>
      </c>
      <c r="D2745" t="s">
        <v>165</v>
      </c>
      <c r="E2745" t="s">
        <v>10</v>
      </c>
      <c r="F2745">
        <v>9701</v>
      </c>
      <c r="G2745" t="s">
        <v>158</v>
      </c>
      <c r="H2745" t="s">
        <v>164</v>
      </c>
      <c r="I2745" t="s">
        <v>164</v>
      </c>
      <c r="J2745" s="1">
        <v>46023</v>
      </c>
      <c r="K2745" t="s">
        <v>438</v>
      </c>
      <c r="L2745">
        <v>4</v>
      </c>
      <c r="M2745" t="s">
        <v>439</v>
      </c>
      <c r="N2745" t="s">
        <v>145</v>
      </c>
      <c r="O2745" t="s">
        <v>155</v>
      </c>
      <c r="P2745" t="s">
        <v>161</v>
      </c>
      <c r="Q2745">
        <v>1530.61</v>
      </c>
      <c r="R2745">
        <v>1342</v>
      </c>
      <c r="S2745">
        <v>32840</v>
      </c>
      <c r="T2745">
        <v>2308.1999999999998</v>
      </c>
      <c r="U2745">
        <v>180</v>
      </c>
      <c r="V2745">
        <v>37</v>
      </c>
      <c r="W2745">
        <v>723.45</v>
      </c>
      <c r="X2745">
        <v>723.45</v>
      </c>
      <c r="Y2745">
        <v>0</v>
      </c>
      <c r="Z2745">
        <v>0</v>
      </c>
      <c r="AA2745">
        <v>29001.19</v>
      </c>
      <c r="AB2745">
        <v>0</v>
      </c>
      <c r="AC2745">
        <v>0</v>
      </c>
      <c r="AD2745">
        <v>32</v>
      </c>
      <c r="AE2745">
        <v>5</v>
      </c>
      <c r="AF2745">
        <v>1135</v>
      </c>
      <c r="AG2745">
        <v>6</v>
      </c>
      <c r="AH2745">
        <v>127</v>
      </c>
      <c r="AI2745">
        <v>72</v>
      </c>
      <c r="AJ2745">
        <v>0</v>
      </c>
      <c r="AK2745">
        <v>0</v>
      </c>
      <c r="AL2745">
        <v>0</v>
      </c>
      <c r="AM2745">
        <v>0</v>
      </c>
      <c r="AN2745">
        <v>0</v>
      </c>
      <c r="AO2745">
        <v>948</v>
      </c>
      <c r="AP2745">
        <v>4191</v>
      </c>
      <c r="AQ2745">
        <v>887</v>
      </c>
      <c r="AR2745">
        <v>1</v>
      </c>
      <c r="AS2745">
        <v>535</v>
      </c>
      <c r="AT2745">
        <v>362</v>
      </c>
      <c r="AU2745">
        <v>96</v>
      </c>
      <c r="AV2745">
        <v>45</v>
      </c>
      <c r="AW2745">
        <v>70</v>
      </c>
      <c r="AX2745">
        <v>0</v>
      </c>
      <c r="AY2745">
        <v>543</v>
      </c>
      <c r="AZ2745">
        <v>638</v>
      </c>
      <c r="BA2745">
        <v>367</v>
      </c>
      <c r="BB2745">
        <v>194</v>
      </c>
      <c r="BC2745">
        <v>116</v>
      </c>
      <c r="BD2745">
        <v>72</v>
      </c>
      <c r="BE2745">
        <v>1</v>
      </c>
      <c r="BF2745">
        <v>1258</v>
      </c>
      <c r="BG2745">
        <v>1485</v>
      </c>
      <c r="BH2745">
        <v>2</v>
      </c>
      <c r="BI2745">
        <v>165</v>
      </c>
      <c r="BJ2745" s="2">
        <v>46036</v>
      </c>
      <c r="BK2745">
        <v>3</v>
      </c>
      <c r="BL2745" s="3" t="str">
        <f>VLOOKUP(O2745,DropDownList!$H$1:$I$7,2,FALSE)</f>
        <v>2022/23</v>
      </c>
      <c r="BM2745" s="3" t="str">
        <f t="shared" si="42"/>
        <v>VSUR</v>
      </c>
    </row>
    <row r="2746" spans="1:65" x14ac:dyDescent="0.2">
      <c r="A2746">
        <v>2026</v>
      </c>
      <c r="B2746">
        <v>1</v>
      </c>
      <c r="C2746" t="s">
        <v>162</v>
      </c>
      <c r="D2746" t="s">
        <v>165</v>
      </c>
      <c r="E2746" t="s">
        <v>10</v>
      </c>
      <c r="F2746">
        <v>9701</v>
      </c>
      <c r="G2746" t="s">
        <v>158</v>
      </c>
      <c r="H2746" t="s">
        <v>164</v>
      </c>
      <c r="I2746" t="s">
        <v>164</v>
      </c>
      <c r="J2746" s="1">
        <v>46023</v>
      </c>
      <c r="K2746" t="s">
        <v>438</v>
      </c>
      <c r="L2746">
        <v>4</v>
      </c>
      <c r="M2746" t="s">
        <v>439</v>
      </c>
      <c r="N2746" t="s">
        <v>145</v>
      </c>
      <c r="O2746" t="s">
        <v>156</v>
      </c>
      <c r="P2746" t="s">
        <v>159</v>
      </c>
      <c r="Q2746">
        <v>0</v>
      </c>
      <c r="R2746">
        <v>28</v>
      </c>
      <c r="S2746">
        <v>238691.24</v>
      </c>
      <c r="T2746">
        <v>1199.28</v>
      </c>
      <c r="U2746">
        <v>1</v>
      </c>
      <c r="V2746">
        <v>0</v>
      </c>
      <c r="W2746">
        <v>0</v>
      </c>
      <c r="X2746">
        <v>0</v>
      </c>
      <c r="Y2746">
        <v>0</v>
      </c>
      <c r="Z2746">
        <v>0</v>
      </c>
      <c r="AA2746">
        <v>237491.96</v>
      </c>
      <c r="AB2746">
        <v>0</v>
      </c>
      <c r="AC2746">
        <v>0</v>
      </c>
      <c r="AD2746">
        <v>0</v>
      </c>
      <c r="AE2746">
        <v>0</v>
      </c>
      <c r="AF2746">
        <v>23</v>
      </c>
      <c r="AG2746">
        <v>0</v>
      </c>
      <c r="AH2746">
        <v>1</v>
      </c>
      <c r="AI2746">
        <v>0</v>
      </c>
      <c r="AJ2746">
        <v>0</v>
      </c>
      <c r="AK2746">
        <v>0</v>
      </c>
      <c r="AL2746">
        <v>0</v>
      </c>
      <c r="AM2746">
        <v>0</v>
      </c>
      <c r="AN2746">
        <v>0</v>
      </c>
      <c r="AO2746">
        <v>5</v>
      </c>
      <c r="AP2746">
        <v>13</v>
      </c>
      <c r="AQ2746">
        <v>1</v>
      </c>
      <c r="AR2746">
        <v>0</v>
      </c>
      <c r="AS2746">
        <v>1</v>
      </c>
      <c r="AT2746">
        <v>1</v>
      </c>
      <c r="AU2746">
        <v>3</v>
      </c>
      <c r="AV2746">
        <v>1</v>
      </c>
      <c r="AW2746">
        <v>0</v>
      </c>
      <c r="AX2746">
        <v>0</v>
      </c>
      <c r="AY2746">
        <v>1</v>
      </c>
      <c r="AZ2746">
        <v>1</v>
      </c>
      <c r="BA2746">
        <v>0</v>
      </c>
      <c r="BB2746">
        <v>0</v>
      </c>
      <c r="BC2746">
        <v>0</v>
      </c>
      <c r="BD2746">
        <v>1</v>
      </c>
      <c r="BE2746">
        <v>0</v>
      </c>
      <c r="BF2746">
        <v>1</v>
      </c>
      <c r="BG2746">
        <v>0</v>
      </c>
      <c r="BH2746">
        <v>4</v>
      </c>
      <c r="BI2746">
        <v>1</v>
      </c>
      <c r="BJ2746" s="2">
        <v>46036</v>
      </c>
      <c r="BK2746">
        <v>0</v>
      </c>
      <c r="BL2746" s="3" t="str">
        <f>VLOOKUP(O2746,DropDownList!$H$1:$I$7,2,FALSE)</f>
        <v>2023/24</v>
      </c>
      <c r="BM2746" s="3" t="str">
        <f t="shared" si="42"/>
        <v>CONF</v>
      </c>
    </row>
    <row r="2747" spans="1:65" x14ac:dyDescent="0.2">
      <c r="A2747">
        <v>2026</v>
      </c>
      <c r="B2747">
        <v>1</v>
      </c>
      <c r="C2747" t="s">
        <v>162</v>
      </c>
      <c r="D2747" t="s">
        <v>165</v>
      </c>
      <c r="E2747" t="s">
        <v>10</v>
      </c>
      <c r="F2747">
        <v>9701</v>
      </c>
      <c r="G2747" t="s">
        <v>158</v>
      </c>
      <c r="H2747" t="s">
        <v>164</v>
      </c>
      <c r="I2747" t="s">
        <v>164</v>
      </c>
      <c r="J2747" s="1">
        <v>46023</v>
      </c>
      <c r="K2747" t="s">
        <v>438</v>
      </c>
      <c r="L2747">
        <v>4</v>
      </c>
      <c r="M2747" t="s">
        <v>439</v>
      </c>
      <c r="N2747" t="s">
        <v>145</v>
      </c>
      <c r="O2747" t="s">
        <v>147</v>
      </c>
      <c r="P2747" t="s">
        <v>160</v>
      </c>
      <c r="Q2747">
        <v>190088.61</v>
      </c>
      <c r="R2747">
        <v>1261</v>
      </c>
      <c r="S2747">
        <v>725059.46</v>
      </c>
      <c r="T2747">
        <v>54963.18</v>
      </c>
      <c r="U2747">
        <v>535</v>
      </c>
      <c r="V2747">
        <v>261</v>
      </c>
      <c r="W2747">
        <v>84920.54</v>
      </c>
      <c r="X2747">
        <v>99482.5</v>
      </c>
      <c r="Y2747">
        <v>0</v>
      </c>
      <c r="Z2747">
        <v>0</v>
      </c>
      <c r="AA2747">
        <v>480007.67</v>
      </c>
      <c r="AB2747">
        <v>20845.73</v>
      </c>
      <c r="AC2747">
        <v>432096.6</v>
      </c>
      <c r="AD2747">
        <v>114</v>
      </c>
      <c r="AE2747">
        <v>147</v>
      </c>
      <c r="AF2747">
        <v>613</v>
      </c>
      <c r="AG2747">
        <v>326</v>
      </c>
      <c r="AH2747">
        <v>96</v>
      </c>
      <c r="AI2747">
        <v>209</v>
      </c>
      <c r="AJ2747">
        <v>0</v>
      </c>
      <c r="AK2747">
        <v>0</v>
      </c>
      <c r="AL2747">
        <v>0</v>
      </c>
      <c r="AM2747">
        <v>0</v>
      </c>
      <c r="AN2747">
        <v>0</v>
      </c>
      <c r="AO2747">
        <v>871</v>
      </c>
      <c r="AP2747">
        <v>2949</v>
      </c>
      <c r="AQ2747">
        <v>798</v>
      </c>
      <c r="AR2747">
        <v>7</v>
      </c>
      <c r="AS2747">
        <v>244</v>
      </c>
      <c r="AT2747">
        <v>451</v>
      </c>
      <c r="AU2747">
        <v>33</v>
      </c>
      <c r="AV2747">
        <v>17</v>
      </c>
      <c r="AW2747">
        <v>119</v>
      </c>
      <c r="AX2747">
        <v>0</v>
      </c>
      <c r="AY2747">
        <v>357</v>
      </c>
      <c r="AZ2747">
        <v>434</v>
      </c>
      <c r="BA2747">
        <v>159</v>
      </c>
      <c r="BB2747">
        <v>91</v>
      </c>
      <c r="BC2747">
        <v>44</v>
      </c>
      <c r="BD2747">
        <v>10</v>
      </c>
      <c r="BE2747">
        <v>0</v>
      </c>
      <c r="BF2747">
        <v>1123</v>
      </c>
      <c r="BG2747">
        <v>86252.46</v>
      </c>
      <c r="BH2747">
        <v>17</v>
      </c>
      <c r="BI2747">
        <v>480</v>
      </c>
      <c r="BJ2747" s="2">
        <v>46036</v>
      </c>
      <c r="BK2747">
        <v>1</v>
      </c>
      <c r="BL2747" s="3" t="str">
        <f>VLOOKUP(O2747,DropDownList!$H$1:$I$7,2,FALSE)</f>
        <v>2024/25</v>
      </c>
      <c r="BM2747" s="3" t="str">
        <f t="shared" si="42"/>
        <v>SC COURT</v>
      </c>
    </row>
    <row r="2748" spans="1:65" x14ac:dyDescent="0.2">
      <c r="A2748">
        <v>2026</v>
      </c>
      <c r="B2748">
        <v>1</v>
      </c>
      <c r="C2748" t="s">
        <v>162</v>
      </c>
      <c r="D2748" t="s">
        <v>165</v>
      </c>
      <c r="E2748" t="s">
        <v>10</v>
      </c>
      <c r="F2748">
        <v>9701</v>
      </c>
      <c r="G2748" t="s">
        <v>158</v>
      </c>
      <c r="H2748" t="s">
        <v>164</v>
      </c>
      <c r="I2748" t="s">
        <v>164</v>
      </c>
      <c r="J2748" s="1">
        <v>46023</v>
      </c>
      <c r="K2748" t="s">
        <v>438</v>
      </c>
      <c r="L2748">
        <v>4</v>
      </c>
      <c r="M2748" t="s">
        <v>439</v>
      </c>
      <c r="N2748" t="s">
        <v>145</v>
      </c>
      <c r="O2748" t="s">
        <v>155</v>
      </c>
      <c r="P2748" t="s">
        <v>159</v>
      </c>
      <c r="Q2748">
        <v>27080</v>
      </c>
      <c r="R2748">
        <v>29</v>
      </c>
      <c r="S2748">
        <v>125837.84</v>
      </c>
      <c r="T2748">
        <v>3206.7</v>
      </c>
      <c r="U2748">
        <v>2</v>
      </c>
      <c r="V2748">
        <v>1</v>
      </c>
      <c r="W2748">
        <v>27080</v>
      </c>
      <c r="X2748">
        <v>27080</v>
      </c>
      <c r="Y2748">
        <v>0</v>
      </c>
      <c r="Z2748">
        <v>0</v>
      </c>
      <c r="AA2748">
        <v>95551.14</v>
      </c>
      <c r="AB2748">
        <v>0</v>
      </c>
      <c r="AC2748">
        <v>0</v>
      </c>
      <c r="AD2748">
        <v>1</v>
      </c>
      <c r="AE2748">
        <v>0</v>
      </c>
      <c r="AF2748">
        <v>24</v>
      </c>
      <c r="AG2748">
        <v>0</v>
      </c>
      <c r="AH2748">
        <v>0</v>
      </c>
      <c r="AI2748">
        <v>1</v>
      </c>
      <c r="AJ2748">
        <v>0</v>
      </c>
      <c r="AK2748">
        <v>0</v>
      </c>
      <c r="AL2748">
        <v>0</v>
      </c>
      <c r="AM2748">
        <v>0</v>
      </c>
      <c r="AN2748">
        <v>0</v>
      </c>
      <c r="AO2748">
        <v>4</v>
      </c>
      <c r="AP2748">
        <v>14</v>
      </c>
      <c r="AQ2748">
        <v>2</v>
      </c>
      <c r="AR2748">
        <v>0</v>
      </c>
      <c r="AS2748">
        <v>1</v>
      </c>
      <c r="AT2748">
        <v>1</v>
      </c>
      <c r="AU2748">
        <v>2</v>
      </c>
      <c r="AV2748">
        <v>1</v>
      </c>
      <c r="AW2748">
        <v>0</v>
      </c>
      <c r="AX2748">
        <v>0</v>
      </c>
      <c r="AY2748">
        <v>1</v>
      </c>
      <c r="AZ2748">
        <v>2</v>
      </c>
      <c r="BA2748">
        <v>2</v>
      </c>
      <c r="BB2748">
        <v>0</v>
      </c>
      <c r="BC2748">
        <v>0</v>
      </c>
      <c r="BD2748">
        <v>0</v>
      </c>
      <c r="BE2748">
        <v>0</v>
      </c>
      <c r="BF2748">
        <v>1</v>
      </c>
      <c r="BG2748">
        <v>27080</v>
      </c>
      <c r="BH2748">
        <v>4</v>
      </c>
      <c r="BI2748">
        <v>1</v>
      </c>
      <c r="BJ2748" s="2">
        <v>46036</v>
      </c>
      <c r="BK2748">
        <v>0</v>
      </c>
      <c r="BL2748" s="3" t="str">
        <f>VLOOKUP(O2748,DropDownList!$H$1:$I$7,2,FALSE)</f>
        <v>2022/23</v>
      </c>
      <c r="BM2748" s="3" t="str">
        <f t="shared" si="42"/>
        <v>CONF</v>
      </c>
    </row>
    <row r="2749" spans="1:65" x14ac:dyDescent="0.2">
      <c r="A2749">
        <v>2026</v>
      </c>
      <c r="B2749">
        <v>1</v>
      </c>
      <c r="C2749" t="s">
        <v>162</v>
      </c>
      <c r="D2749" t="s">
        <v>165</v>
      </c>
      <c r="E2749" t="s">
        <v>10</v>
      </c>
      <c r="F2749">
        <v>9701</v>
      </c>
      <c r="G2749" t="s">
        <v>158</v>
      </c>
      <c r="H2749" t="s">
        <v>164</v>
      </c>
      <c r="I2749" t="s">
        <v>164</v>
      </c>
      <c r="J2749" s="1">
        <v>46023</v>
      </c>
      <c r="K2749" t="s">
        <v>438</v>
      </c>
      <c r="L2749">
        <v>4</v>
      </c>
      <c r="M2749" t="s">
        <v>439</v>
      </c>
      <c r="N2749" t="s">
        <v>145</v>
      </c>
      <c r="O2749" t="s">
        <v>149</v>
      </c>
      <c r="P2749" t="s">
        <v>159</v>
      </c>
      <c r="Q2749">
        <v>599470.29</v>
      </c>
      <c r="R2749">
        <v>11</v>
      </c>
      <c r="S2749">
        <v>768327.16</v>
      </c>
      <c r="T2749">
        <v>70732.42</v>
      </c>
      <c r="U2749">
        <v>3</v>
      </c>
      <c r="V2749">
        <v>0</v>
      </c>
      <c r="W2749">
        <v>0</v>
      </c>
      <c r="X2749">
        <v>0</v>
      </c>
      <c r="Y2749">
        <v>0</v>
      </c>
      <c r="Z2749">
        <v>0</v>
      </c>
      <c r="AA2749">
        <v>98124.45</v>
      </c>
      <c r="AB2749">
        <v>0</v>
      </c>
      <c r="AC2749">
        <v>0</v>
      </c>
      <c r="AD2749">
        <v>0</v>
      </c>
      <c r="AE2749">
        <v>0</v>
      </c>
      <c r="AF2749">
        <v>8</v>
      </c>
      <c r="AG2749">
        <v>0</v>
      </c>
      <c r="AH2749">
        <v>0</v>
      </c>
      <c r="AI2749">
        <v>3</v>
      </c>
      <c r="AJ2749">
        <v>0</v>
      </c>
      <c r="AK2749">
        <v>0</v>
      </c>
      <c r="AL2749">
        <v>0</v>
      </c>
      <c r="AM2749">
        <v>0</v>
      </c>
      <c r="AN2749">
        <v>0</v>
      </c>
      <c r="AO2749">
        <v>2</v>
      </c>
      <c r="AP2749">
        <v>4</v>
      </c>
      <c r="AQ2749">
        <v>1</v>
      </c>
      <c r="AR2749">
        <v>0</v>
      </c>
      <c r="AS2749">
        <v>0</v>
      </c>
      <c r="AT2749">
        <v>0</v>
      </c>
      <c r="AU2749">
        <v>1</v>
      </c>
      <c r="AV2749">
        <v>0</v>
      </c>
      <c r="AW2749">
        <v>0</v>
      </c>
      <c r="AX2749">
        <v>0</v>
      </c>
      <c r="AY2749">
        <v>0</v>
      </c>
      <c r="AZ2749">
        <v>0</v>
      </c>
      <c r="BA2749">
        <v>0</v>
      </c>
      <c r="BB2749">
        <v>0</v>
      </c>
      <c r="BC2749">
        <v>0</v>
      </c>
      <c r="BD2749">
        <v>0</v>
      </c>
      <c r="BE2749">
        <v>0</v>
      </c>
      <c r="BF2749">
        <v>0</v>
      </c>
      <c r="BG2749">
        <v>599470.29</v>
      </c>
      <c r="BH2749">
        <v>0</v>
      </c>
      <c r="BI2749">
        <v>0</v>
      </c>
      <c r="BJ2749" s="2">
        <v>46036</v>
      </c>
      <c r="BK2749">
        <v>0</v>
      </c>
      <c r="BL2749" s="3" t="str">
        <f>VLOOKUP(O2749,DropDownList!$H$1:$I$7,2,FALSE)</f>
        <v>2025/26</v>
      </c>
      <c r="BM2749" s="3" t="str">
        <f t="shared" si="42"/>
        <v>CONF</v>
      </c>
    </row>
    <row r="2750" spans="1:65" x14ac:dyDescent="0.2">
      <c r="A2750">
        <v>2026</v>
      </c>
      <c r="B2750">
        <v>1</v>
      </c>
      <c r="C2750" t="s">
        <v>162</v>
      </c>
      <c r="D2750" t="s">
        <v>165</v>
      </c>
      <c r="E2750" t="s">
        <v>10</v>
      </c>
      <c r="F2750">
        <v>9701</v>
      </c>
      <c r="G2750" t="s">
        <v>158</v>
      </c>
      <c r="H2750" t="s">
        <v>164</v>
      </c>
      <c r="I2750" t="s">
        <v>164</v>
      </c>
      <c r="J2750" s="1">
        <v>46023</v>
      </c>
      <c r="K2750" t="s">
        <v>438</v>
      </c>
      <c r="L2750">
        <v>4</v>
      </c>
      <c r="M2750" t="s">
        <v>439</v>
      </c>
      <c r="N2750" t="s">
        <v>145</v>
      </c>
      <c r="O2750" t="s">
        <v>155</v>
      </c>
      <c r="P2750" t="s">
        <v>160</v>
      </c>
      <c r="Q2750">
        <v>58798.28</v>
      </c>
      <c r="R2750">
        <v>1440</v>
      </c>
      <c r="S2750">
        <v>673030.87</v>
      </c>
      <c r="T2750">
        <v>58937.93</v>
      </c>
      <c r="U2750">
        <v>194</v>
      </c>
      <c r="V2750">
        <v>80</v>
      </c>
      <c r="W2750">
        <v>25685.17</v>
      </c>
      <c r="X2750">
        <v>27431.88</v>
      </c>
      <c r="Y2750">
        <v>0</v>
      </c>
      <c r="Z2750">
        <v>0</v>
      </c>
      <c r="AA2750">
        <v>555294.66</v>
      </c>
      <c r="AB2750">
        <v>14418.59</v>
      </c>
      <c r="AC2750">
        <v>511834.88</v>
      </c>
      <c r="AD2750">
        <v>34</v>
      </c>
      <c r="AE2750">
        <v>46</v>
      </c>
      <c r="AF2750">
        <v>1052</v>
      </c>
      <c r="AG2750">
        <v>117</v>
      </c>
      <c r="AH2750">
        <v>150</v>
      </c>
      <c r="AI2750">
        <v>77</v>
      </c>
      <c r="AJ2750">
        <v>0</v>
      </c>
      <c r="AK2750">
        <v>0</v>
      </c>
      <c r="AL2750">
        <v>0</v>
      </c>
      <c r="AM2750">
        <v>0</v>
      </c>
      <c r="AN2750">
        <v>0</v>
      </c>
      <c r="AO2750">
        <v>1012</v>
      </c>
      <c r="AP2750">
        <v>4461</v>
      </c>
      <c r="AQ2750">
        <v>932</v>
      </c>
      <c r="AR2750">
        <v>1</v>
      </c>
      <c r="AS2750">
        <v>556</v>
      </c>
      <c r="AT2750">
        <v>385</v>
      </c>
      <c r="AU2750">
        <v>106</v>
      </c>
      <c r="AV2750">
        <v>49</v>
      </c>
      <c r="AW2750">
        <v>86</v>
      </c>
      <c r="AX2750">
        <v>0</v>
      </c>
      <c r="AY2750">
        <v>586</v>
      </c>
      <c r="AZ2750">
        <v>683</v>
      </c>
      <c r="BA2750">
        <v>393</v>
      </c>
      <c r="BB2750">
        <v>204</v>
      </c>
      <c r="BC2750">
        <v>123</v>
      </c>
      <c r="BD2750">
        <v>76</v>
      </c>
      <c r="BE2750">
        <v>1</v>
      </c>
      <c r="BF2750">
        <v>1331</v>
      </c>
      <c r="BG2750">
        <v>28024.87</v>
      </c>
      <c r="BH2750">
        <v>44</v>
      </c>
      <c r="BI2750">
        <v>178</v>
      </c>
      <c r="BJ2750" s="2">
        <v>46036</v>
      </c>
      <c r="BK2750">
        <v>3</v>
      </c>
      <c r="BL2750" s="3" t="str">
        <f>VLOOKUP(O2750,DropDownList!$H$1:$I$7,2,FALSE)</f>
        <v>2022/23</v>
      </c>
      <c r="BM2750" s="3" t="str">
        <f t="shared" si="42"/>
        <v>SC COURT</v>
      </c>
    </row>
    <row r="2751" spans="1:65" x14ac:dyDescent="0.2">
      <c r="A2751">
        <v>2026</v>
      </c>
      <c r="B2751">
        <v>1</v>
      </c>
      <c r="C2751" t="s">
        <v>162</v>
      </c>
      <c r="D2751" t="s">
        <v>165</v>
      </c>
      <c r="E2751" t="s">
        <v>10</v>
      </c>
      <c r="F2751">
        <v>9701</v>
      </c>
      <c r="G2751" t="s">
        <v>158</v>
      </c>
      <c r="H2751" t="s">
        <v>164</v>
      </c>
      <c r="I2751" t="s">
        <v>164</v>
      </c>
      <c r="J2751" s="1">
        <v>46023</v>
      </c>
      <c r="K2751" t="s">
        <v>438</v>
      </c>
      <c r="L2751">
        <v>4</v>
      </c>
      <c r="M2751" t="s">
        <v>439</v>
      </c>
      <c r="N2751" t="s">
        <v>145</v>
      </c>
      <c r="O2751" t="s">
        <v>149</v>
      </c>
      <c r="P2751" t="s">
        <v>160</v>
      </c>
      <c r="Q2751">
        <v>149607.64000000001</v>
      </c>
      <c r="R2751">
        <v>569</v>
      </c>
      <c r="S2751">
        <v>345442.21</v>
      </c>
      <c r="T2751">
        <v>21198</v>
      </c>
      <c r="U2751">
        <v>343</v>
      </c>
      <c r="V2751">
        <v>215</v>
      </c>
      <c r="W2751">
        <v>55081.98</v>
      </c>
      <c r="X2751">
        <v>103667.02</v>
      </c>
      <c r="Y2751">
        <v>0</v>
      </c>
      <c r="Z2751">
        <v>0</v>
      </c>
      <c r="AA2751">
        <v>174636.57</v>
      </c>
      <c r="AB2751">
        <v>4435.01</v>
      </c>
      <c r="AC2751">
        <v>157763.60999999999</v>
      </c>
      <c r="AD2751">
        <v>119</v>
      </c>
      <c r="AE2751">
        <v>96</v>
      </c>
      <c r="AF2751">
        <v>178</v>
      </c>
      <c r="AG2751">
        <v>165</v>
      </c>
      <c r="AH2751">
        <v>46</v>
      </c>
      <c r="AI2751">
        <v>178</v>
      </c>
      <c r="AJ2751">
        <v>0</v>
      </c>
      <c r="AK2751">
        <v>0</v>
      </c>
      <c r="AL2751">
        <v>0</v>
      </c>
      <c r="AM2751">
        <v>0</v>
      </c>
      <c r="AN2751">
        <v>0</v>
      </c>
      <c r="AO2751">
        <v>368</v>
      </c>
      <c r="AP2751">
        <v>816</v>
      </c>
      <c r="AQ2751">
        <v>317</v>
      </c>
      <c r="AR2751">
        <v>1</v>
      </c>
      <c r="AS2751">
        <v>58</v>
      </c>
      <c r="AT2751">
        <v>92</v>
      </c>
      <c r="AU2751">
        <v>2</v>
      </c>
      <c r="AV2751">
        <v>0</v>
      </c>
      <c r="AW2751">
        <v>61</v>
      </c>
      <c r="AX2751">
        <v>0</v>
      </c>
      <c r="AY2751">
        <v>79</v>
      </c>
      <c r="AZ2751">
        <v>100</v>
      </c>
      <c r="BA2751">
        <v>20</v>
      </c>
      <c r="BB2751">
        <v>9</v>
      </c>
      <c r="BC2751">
        <v>2</v>
      </c>
      <c r="BD2751">
        <v>5</v>
      </c>
      <c r="BE2751">
        <v>0</v>
      </c>
      <c r="BF2751">
        <v>498</v>
      </c>
      <c r="BG2751">
        <v>84829.02</v>
      </c>
      <c r="BH2751">
        <v>2</v>
      </c>
      <c r="BI2751">
        <v>319</v>
      </c>
      <c r="BJ2751" s="2">
        <v>46036</v>
      </c>
      <c r="BK2751">
        <v>0</v>
      </c>
      <c r="BL2751" s="3" t="str">
        <f>VLOOKUP(O2751,DropDownList!$H$1:$I$7,2,FALSE)</f>
        <v>2025/26</v>
      </c>
      <c r="BM2751" s="3" t="str">
        <f t="shared" si="42"/>
        <v>SC COURT</v>
      </c>
    </row>
    <row r="2752" spans="1:65" x14ac:dyDescent="0.2">
      <c r="A2752">
        <v>2026</v>
      </c>
      <c r="B2752">
        <v>1</v>
      </c>
      <c r="C2752" t="s">
        <v>162</v>
      </c>
      <c r="D2752" t="s">
        <v>165</v>
      </c>
      <c r="E2752" t="s">
        <v>10</v>
      </c>
      <c r="F2752">
        <v>9701</v>
      </c>
      <c r="G2752" t="s">
        <v>158</v>
      </c>
      <c r="H2752" t="s">
        <v>164</v>
      </c>
      <c r="I2752" t="s">
        <v>164</v>
      </c>
      <c r="J2752" s="1">
        <v>46023</v>
      </c>
      <c r="K2752" t="s">
        <v>438</v>
      </c>
      <c r="L2752">
        <v>4</v>
      </c>
      <c r="M2752" t="s">
        <v>439</v>
      </c>
      <c r="N2752" t="s">
        <v>145</v>
      </c>
      <c r="O2752" t="s">
        <v>149</v>
      </c>
      <c r="P2752" t="s">
        <v>161</v>
      </c>
      <c r="Q2752">
        <v>4328.3</v>
      </c>
      <c r="R2752">
        <v>551</v>
      </c>
      <c r="S2752">
        <v>45886.25</v>
      </c>
      <c r="T2752">
        <v>790</v>
      </c>
      <c r="U2752">
        <v>334</v>
      </c>
      <c r="V2752">
        <v>124</v>
      </c>
      <c r="W2752">
        <v>3100</v>
      </c>
      <c r="X2752">
        <v>3100</v>
      </c>
      <c r="Y2752">
        <v>0</v>
      </c>
      <c r="Z2752">
        <v>0</v>
      </c>
      <c r="AA2752">
        <v>40767.949999999997</v>
      </c>
      <c r="AB2752">
        <v>0</v>
      </c>
      <c r="AC2752">
        <v>0</v>
      </c>
      <c r="AD2752">
        <v>121</v>
      </c>
      <c r="AE2752">
        <v>3</v>
      </c>
      <c r="AF2752">
        <v>328</v>
      </c>
      <c r="AG2752">
        <v>5</v>
      </c>
      <c r="AH2752">
        <v>37</v>
      </c>
      <c r="AI2752">
        <v>181</v>
      </c>
      <c r="AJ2752">
        <v>0</v>
      </c>
      <c r="AK2752">
        <v>0</v>
      </c>
      <c r="AL2752">
        <v>0</v>
      </c>
      <c r="AM2752">
        <v>0</v>
      </c>
      <c r="AN2752">
        <v>0</v>
      </c>
      <c r="AO2752">
        <v>352</v>
      </c>
      <c r="AP2752">
        <v>804</v>
      </c>
      <c r="AQ2752">
        <v>313</v>
      </c>
      <c r="AR2752">
        <v>1</v>
      </c>
      <c r="AS2752">
        <v>58</v>
      </c>
      <c r="AT2752">
        <v>93</v>
      </c>
      <c r="AU2752">
        <v>2</v>
      </c>
      <c r="AV2752">
        <v>0</v>
      </c>
      <c r="AW2752">
        <v>56</v>
      </c>
      <c r="AX2752">
        <v>0</v>
      </c>
      <c r="AY2752">
        <v>78</v>
      </c>
      <c r="AZ2752">
        <v>99</v>
      </c>
      <c r="BA2752">
        <v>20</v>
      </c>
      <c r="BB2752">
        <v>9</v>
      </c>
      <c r="BC2752">
        <v>2</v>
      </c>
      <c r="BD2752">
        <v>4</v>
      </c>
      <c r="BE2752">
        <v>0</v>
      </c>
      <c r="BF2752">
        <v>488</v>
      </c>
      <c r="BG2752">
        <v>4280</v>
      </c>
      <c r="BH2752">
        <v>0</v>
      </c>
      <c r="BI2752">
        <v>311</v>
      </c>
      <c r="BJ2752" s="2">
        <v>46036</v>
      </c>
      <c r="BK2752">
        <v>0</v>
      </c>
      <c r="BL2752" s="3" t="str">
        <f>VLOOKUP(O2752,DropDownList!$H$1:$I$7,2,FALSE)</f>
        <v>2025/26</v>
      </c>
      <c r="BM2752" s="3" t="str">
        <f t="shared" si="42"/>
        <v>VSUR</v>
      </c>
    </row>
    <row r="2753" spans="1:65" x14ac:dyDescent="0.2">
      <c r="A2753">
        <v>2026</v>
      </c>
      <c r="B2753">
        <v>1</v>
      </c>
      <c r="C2753" t="s">
        <v>162</v>
      </c>
      <c r="D2753" t="s">
        <v>166</v>
      </c>
      <c r="E2753" t="s">
        <v>11</v>
      </c>
      <c r="F2753">
        <v>9252</v>
      </c>
      <c r="G2753" t="s">
        <v>141</v>
      </c>
      <c r="H2753" t="s">
        <v>164</v>
      </c>
      <c r="I2753" t="s">
        <v>164</v>
      </c>
      <c r="J2753" s="1">
        <v>46023</v>
      </c>
      <c r="K2753" t="s">
        <v>438</v>
      </c>
      <c r="L2753">
        <v>4</v>
      </c>
      <c r="M2753" t="s">
        <v>439</v>
      </c>
      <c r="N2753" t="s">
        <v>145</v>
      </c>
      <c r="O2753" t="s">
        <v>155</v>
      </c>
      <c r="P2753" t="s">
        <v>146</v>
      </c>
      <c r="Q2753">
        <v>50</v>
      </c>
      <c r="R2753">
        <v>42</v>
      </c>
      <c r="S2753">
        <v>620</v>
      </c>
      <c r="T2753">
        <v>0</v>
      </c>
      <c r="U2753">
        <v>6</v>
      </c>
      <c r="V2753">
        <v>1</v>
      </c>
      <c r="W2753">
        <v>10</v>
      </c>
      <c r="X2753">
        <v>10</v>
      </c>
      <c r="Y2753">
        <v>0</v>
      </c>
      <c r="Z2753">
        <v>0</v>
      </c>
      <c r="AA2753">
        <v>570</v>
      </c>
      <c r="AB2753">
        <v>0</v>
      </c>
      <c r="AC2753">
        <v>0</v>
      </c>
      <c r="AD2753">
        <v>1</v>
      </c>
      <c r="AE2753">
        <v>0</v>
      </c>
      <c r="AF2753">
        <v>39</v>
      </c>
      <c r="AG2753">
        <v>0</v>
      </c>
      <c r="AH2753">
        <v>0</v>
      </c>
      <c r="AI2753">
        <v>3</v>
      </c>
      <c r="AJ2753">
        <v>0</v>
      </c>
      <c r="AK2753">
        <v>0</v>
      </c>
      <c r="AL2753">
        <v>0</v>
      </c>
      <c r="AM2753">
        <v>0</v>
      </c>
      <c r="AN2753">
        <v>0</v>
      </c>
      <c r="AO2753">
        <v>28</v>
      </c>
      <c r="AP2753">
        <v>188</v>
      </c>
      <c r="AQ2753">
        <v>28</v>
      </c>
      <c r="AR2753">
        <v>0</v>
      </c>
      <c r="AS2753">
        <v>34</v>
      </c>
      <c r="AT2753">
        <v>13</v>
      </c>
      <c r="AU2753">
        <v>14</v>
      </c>
      <c r="AV2753">
        <v>0</v>
      </c>
      <c r="AW2753">
        <v>2</v>
      </c>
      <c r="AX2753">
        <v>0</v>
      </c>
      <c r="AY2753">
        <v>17</v>
      </c>
      <c r="AZ2753">
        <v>31</v>
      </c>
      <c r="BA2753">
        <v>23</v>
      </c>
      <c r="BB2753">
        <v>6</v>
      </c>
      <c r="BC2753">
        <v>3</v>
      </c>
      <c r="BD2753">
        <v>0</v>
      </c>
      <c r="BE2753">
        <v>0</v>
      </c>
      <c r="BF2753">
        <v>40</v>
      </c>
      <c r="BG2753">
        <v>50</v>
      </c>
      <c r="BH2753">
        <v>0</v>
      </c>
      <c r="BI2753">
        <v>6</v>
      </c>
      <c r="BJ2753" s="2">
        <v>46036</v>
      </c>
      <c r="BK2753">
        <v>0</v>
      </c>
      <c r="BL2753" s="3" t="str">
        <f>VLOOKUP(O2753,DropDownList!$H$1:$I$7,2,FALSE)</f>
        <v>2022/23</v>
      </c>
      <c r="BM2753" s="3" t="str">
        <f t="shared" ref="BM2753:BM2816" si="43">IF(RIGHT(P2753,4)="VSUR","VSUR",IF(RIGHT(P2753,4)="CONF","CONF",P2753))</f>
        <v>VSUR</v>
      </c>
    </row>
    <row r="2754" spans="1:65" x14ac:dyDescent="0.2">
      <c r="A2754">
        <v>2026</v>
      </c>
      <c r="B2754">
        <v>1</v>
      </c>
      <c r="C2754" t="s">
        <v>162</v>
      </c>
      <c r="D2754" t="s">
        <v>166</v>
      </c>
      <c r="E2754" t="s">
        <v>11</v>
      </c>
      <c r="F2754">
        <v>9252</v>
      </c>
      <c r="G2754" t="s">
        <v>141</v>
      </c>
      <c r="H2754" t="s">
        <v>164</v>
      </c>
      <c r="I2754" t="s">
        <v>164</v>
      </c>
      <c r="J2754" s="1">
        <v>46023</v>
      </c>
      <c r="K2754" t="s">
        <v>438</v>
      </c>
      <c r="L2754">
        <v>4</v>
      </c>
      <c r="M2754" t="s">
        <v>439</v>
      </c>
      <c r="N2754" t="s">
        <v>145</v>
      </c>
      <c r="O2754" t="s">
        <v>147</v>
      </c>
      <c r="P2754" t="s">
        <v>151</v>
      </c>
      <c r="Q2754">
        <v>0</v>
      </c>
      <c r="R2754">
        <v>3</v>
      </c>
      <c r="S2754">
        <v>90</v>
      </c>
      <c r="T2754">
        <v>0</v>
      </c>
      <c r="U2754">
        <v>0</v>
      </c>
      <c r="V2754">
        <v>0</v>
      </c>
      <c r="W2754">
        <v>0</v>
      </c>
      <c r="X2754">
        <v>0</v>
      </c>
      <c r="Y2754">
        <v>0</v>
      </c>
      <c r="Z2754">
        <v>0</v>
      </c>
      <c r="AA2754">
        <v>90</v>
      </c>
      <c r="AB2754">
        <v>0</v>
      </c>
      <c r="AC2754">
        <v>90</v>
      </c>
      <c r="AD2754">
        <v>0</v>
      </c>
      <c r="AE2754">
        <v>0</v>
      </c>
      <c r="AF2754">
        <v>3</v>
      </c>
      <c r="AG2754">
        <v>0</v>
      </c>
      <c r="AH2754">
        <v>0</v>
      </c>
      <c r="AI2754">
        <v>0</v>
      </c>
      <c r="AJ2754">
        <v>0</v>
      </c>
      <c r="AK2754">
        <v>0</v>
      </c>
      <c r="AL2754">
        <v>0</v>
      </c>
      <c r="AM2754">
        <v>0</v>
      </c>
      <c r="AN2754">
        <v>0</v>
      </c>
      <c r="AO2754">
        <v>0</v>
      </c>
      <c r="AP2754">
        <v>0</v>
      </c>
      <c r="AQ2754">
        <v>0</v>
      </c>
      <c r="AR2754">
        <v>0</v>
      </c>
      <c r="AS2754">
        <v>0</v>
      </c>
      <c r="AT2754">
        <v>0</v>
      </c>
      <c r="AU2754">
        <v>0</v>
      </c>
      <c r="AV2754">
        <v>0</v>
      </c>
      <c r="AW2754">
        <v>0</v>
      </c>
      <c r="AX2754">
        <v>0</v>
      </c>
      <c r="AY2754">
        <v>0</v>
      </c>
      <c r="AZ2754">
        <v>0</v>
      </c>
      <c r="BA2754">
        <v>0</v>
      </c>
      <c r="BB2754">
        <v>0</v>
      </c>
      <c r="BC2754">
        <v>0</v>
      </c>
      <c r="BD2754">
        <v>0</v>
      </c>
      <c r="BE2754">
        <v>0</v>
      </c>
      <c r="BF2754">
        <v>0</v>
      </c>
      <c r="BG2754">
        <v>0</v>
      </c>
      <c r="BH2754">
        <v>0</v>
      </c>
      <c r="BI2754">
        <v>0</v>
      </c>
      <c r="BJ2754" s="2">
        <v>46036</v>
      </c>
      <c r="BK2754">
        <v>0</v>
      </c>
      <c r="BL2754" s="3" t="str">
        <f>VLOOKUP(O2754,DropDownList!$H$1:$I$7,2,FALSE)</f>
        <v>2024/25</v>
      </c>
      <c r="BM2754" s="3" t="str">
        <f t="shared" si="43"/>
        <v>PCPF</v>
      </c>
    </row>
    <row r="2755" spans="1:65" x14ac:dyDescent="0.2">
      <c r="A2755">
        <v>2026</v>
      </c>
      <c r="B2755">
        <v>1</v>
      </c>
      <c r="C2755" t="s">
        <v>162</v>
      </c>
      <c r="D2755" t="s">
        <v>166</v>
      </c>
      <c r="E2755" t="s">
        <v>11</v>
      </c>
      <c r="F2755">
        <v>9252</v>
      </c>
      <c r="G2755" t="s">
        <v>141</v>
      </c>
      <c r="H2755" t="s">
        <v>164</v>
      </c>
      <c r="I2755" t="s">
        <v>164</v>
      </c>
      <c r="J2755" s="1">
        <v>46023</v>
      </c>
      <c r="K2755" t="s">
        <v>438</v>
      </c>
      <c r="L2755">
        <v>4</v>
      </c>
      <c r="M2755" t="s">
        <v>439</v>
      </c>
      <c r="N2755" t="s">
        <v>145</v>
      </c>
      <c r="O2755" t="s">
        <v>155</v>
      </c>
      <c r="P2755" t="s">
        <v>148</v>
      </c>
      <c r="Q2755">
        <v>60</v>
      </c>
      <c r="R2755">
        <v>2</v>
      </c>
      <c r="S2755">
        <v>120</v>
      </c>
      <c r="T2755">
        <v>0</v>
      </c>
      <c r="U2755">
        <v>1</v>
      </c>
      <c r="V2755">
        <v>0</v>
      </c>
      <c r="W2755">
        <v>0</v>
      </c>
      <c r="X2755">
        <v>0</v>
      </c>
      <c r="Y2755">
        <v>0</v>
      </c>
      <c r="Z2755">
        <v>0</v>
      </c>
      <c r="AA2755">
        <v>60</v>
      </c>
      <c r="AB2755">
        <v>0</v>
      </c>
      <c r="AC2755">
        <v>60</v>
      </c>
      <c r="AD2755">
        <v>0</v>
      </c>
      <c r="AE2755">
        <v>0</v>
      </c>
      <c r="AF2755">
        <v>1</v>
      </c>
      <c r="AG2755">
        <v>0</v>
      </c>
      <c r="AH2755">
        <v>0</v>
      </c>
      <c r="AI2755">
        <v>1</v>
      </c>
      <c r="AJ2755">
        <v>0</v>
      </c>
      <c r="AK2755">
        <v>0</v>
      </c>
      <c r="AL2755">
        <v>0</v>
      </c>
      <c r="AM2755">
        <v>0</v>
      </c>
      <c r="AN2755">
        <v>0</v>
      </c>
      <c r="AO2755">
        <v>2</v>
      </c>
      <c r="AP2755">
        <v>14</v>
      </c>
      <c r="AQ2755">
        <v>2</v>
      </c>
      <c r="AR2755">
        <v>0</v>
      </c>
      <c r="AS2755">
        <v>0</v>
      </c>
      <c r="AT2755">
        <v>2</v>
      </c>
      <c r="AU2755">
        <v>1</v>
      </c>
      <c r="AV2755">
        <v>0</v>
      </c>
      <c r="AW2755">
        <v>0</v>
      </c>
      <c r="AX2755">
        <v>0</v>
      </c>
      <c r="AY2755">
        <v>3</v>
      </c>
      <c r="AZ2755">
        <v>3</v>
      </c>
      <c r="BA2755">
        <v>1</v>
      </c>
      <c r="BB2755">
        <v>0</v>
      </c>
      <c r="BC2755">
        <v>0</v>
      </c>
      <c r="BD2755">
        <v>0</v>
      </c>
      <c r="BE2755">
        <v>0</v>
      </c>
      <c r="BF2755">
        <v>2</v>
      </c>
      <c r="BG2755">
        <v>60</v>
      </c>
      <c r="BH2755">
        <v>0</v>
      </c>
      <c r="BI2755">
        <v>1</v>
      </c>
      <c r="BJ2755" s="2">
        <v>46036</v>
      </c>
      <c r="BK2755">
        <v>0</v>
      </c>
      <c r="BL2755" s="3" t="str">
        <f>VLOOKUP(O2755,DropDownList!$H$1:$I$7,2,FALSE)</f>
        <v>2022/23</v>
      </c>
      <c r="BM2755" s="3" t="str">
        <f t="shared" si="43"/>
        <v>PRAS</v>
      </c>
    </row>
    <row r="2756" spans="1:65" x14ac:dyDescent="0.2">
      <c r="A2756">
        <v>2026</v>
      </c>
      <c r="B2756">
        <v>1</v>
      </c>
      <c r="C2756" t="s">
        <v>162</v>
      </c>
      <c r="D2756" t="s">
        <v>166</v>
      </c>
      <c r="E2756" t="s">
        <v>11</v>
      </c>
      <c r="F2756">
        <v>9252</v>
      </c>
      <c r="G2756" t="s">
        <v>141</v>
      </c>
      <c r="H2756" t="s">
        <v>164</v>
      </c>
      <c r="I2756" t="s">
        <v>164</v>
      </c>
      <c r="J2756" s="1">
        <v>46023</v>
      </c>
      <c r="K2756" t="s">
        <v>438</v>
      </c>
      <c r="L2756">
        <v>4</v>
      </c>
      <c r="M2756" t="s">
        <v>439</v>
      </c>
      <c r="N2756" t="s">
        <v>145</v>
      </c>
      <c r="O2756" t="s">
        <v>156</v>
      </c>
      <c r="P2756" t="s">
        <v>151</v>
      </c>
      <c r="Q2756">
        <v>0</v>
      </c>
      <c r="R2756">
        <v>3</v>
      </c>
      <c r="S2756">
        <v>90</v>
      </c>
      <c r="T2756">
        <v>90</v>
      </c>
      <c r="U2756">
        <v>0</v>
      </c>
      <c r="V2756">
        <v>0</v>
      </c>
      <c r="W2756">
        <v>0</v>
      </c>
      <c r="X2756">
        <v>0</v>
      </c>
      <c r="Y2756">
        <v>0</v>
      </c>
      <c r="Z2756">
        <v>0</v>
      </c>
      <c r="AA2756">
        <v>0</v>
      </c>
      <c r="AB2756">
        <v>0</v>
      </c>
      <c r="AC2756">
        <v>0</v>
      </c>
      <c r="AD2756">
        <v>0</v>
      </c>
      <c r="AE2756">
        <v>0</v>
      </c>
      <c r="AF2756">
        <v>0</v>
      </c>
      <c r="AG2756">
        <v>0</v>
      </c>
      <c r="AH2756">
        <v>3</v>
      </c>
      <c r="AI2756">
        <v>0</v>
      </c>
      <c r="AJ2756">
        <v>0</v>
      </c>
      <c r="AK2756">
        <v>0</v>
      </c>
      <c r="AL2756">
        <v>0</v>
      </c>
      <c r="AM2756">
        <v>0</v>
      </c>
      <c r="AN2756">
        <v>0</v>
      </c>
      <c r="AO2756">
        <v>0</v>
      </c>
      <c r="AP2756">
        <v>0</v>
      </c>
      <c r="AQ2756">
        <v>0</v>
      </c>
      <c r="AR2756">
        <v>0</v>
      </c>
      <c r="AS2756">
        <v>0</v>
      </c>
      <c r="AT2756">
        <v>0</v>
      </c>
      <c r="AU2756">
        <v>0</v>
      </c>
      <c r="AV2756">
        <v>0</v>
      </c>
      <c r="AW2756">
        <v>0</v>
      </c>
      <c r="AX2756">
        <v>0</v>
      </c>
      <c r="AY2756">
        <v>0</v>
      </c>
      <c r="AZ2756">
        <v>0</v>
      </c>
      <c r="BA2756">
        <v>0</v>
      </c>
      <c r="BB2756">
        <v>0</v>
      </c>
      <c r="BC2756">
        <v>0</v>
      </c>
      <c r="BD2756">
        <v>0</v>
      </c>
      <c r="BE2756">
        <v>0</v>
      </c>
      <c r="BF2756">
        <v>0</v>
      </c>
      <c r="BG2756">
        <v>0</v>
      </c>
      <c r="BH2756">
        <v>0</v>
      </c>
      <c r="BI2756">
        <v>0</v>
      </c>
      <c r="BJ2756" s="2">
        <v>46036</v>
      </c>
      <c r="BK2756">
        <v>0</v>
      </c>
      <c r="BL2756" s="3" t="str">
        <f>VLOOKUP(O2756,DropDownList!$H$1:$I$7,2,FALSE)</f>
        <v>2023/24</v>
      </c>
      <c r="BM2756" s="3" t="str">
        <f t="shared" si="43"/>
        <v>PCPF</v>
      </c>
    </row>
    <row r="2757" spans="1:65" x14ac:dyDescent="0.2">
      <c r="A2757">
        <v>2026</v>
      </c>
      <c r="B2757">
        <v>1</v>
      </c>
      <c r="C2757" t="s">
        <v>162</v>
      </c>
      <c r="D2757" t="s">
        <v>166</v>
      </c>
      <c r="E2757" t="s">
        <v>11</v>
      </c>
      <c r="F2757">
        <v>9252</v>
      </c>
      <c r="G2757" t="s">
        <v>141</v>
      </c>
      <c r="H2757" t="s">
        <v>164</v>
      </c>
      <c r="I2757" t="s">
        <v>164</v>
      </c>
      <c r="J2757" s="1">
        <v>46023</v>
      </c>
      <c r="K2757" t="s">
        <v>438</v>
      </c>
      <c r="L2757">
        <v>4</v>
      </c>
      <c r="M2757" t="s">
        <v>439</v>
      </c>
      <c r="N2757" t="s">
        <v>145</v>
      </c>
      <c r="O2757" t="s">
        <v>147</v>
      </c>
      <c r="P2757" t="s">
        <v>150</v>
      </c>
      <c r="Q2757">
        <v>3368.66</v>
      </c>
      <c r="R2757">
        <v>41</v>
      </c>
      <c r="S2757">
        <v>8133.56</v>
      </c>
      <c r="T2757">
        <v>710.4</v>
      </c>
      <c r="U2757">
        <v>15</v>
      </c>
      <c r="V2757">
        <v>10</v>
      </c>
      <c r="W2757">
        <v>1882.09</v>
      </c>
      <c r="X2757">
        <v>1882.09</v>
      </c>
      <c r="Y2757">
        <v>38</v>
      </c>
      <c r="Z2757">
        <v>7423.16</v>
      </c>
      <c r="AA2757">
        <v>4054.5</v>
      </c>
      <c r="AB2757">
        <v>1999.49</v>
      </c>
      <c r="AC2757">
        <v>2055.0100000000002</v>
      </c>
      <c r="AD2757">
        <v>9</v>
      </c>
      <c r="AE2757">
        <v>1</v>
      </c>
      <c r="AF2757">
        <v>23</v>
      </c>
      <c r="AG2757">
        <v>4</v>
      </c>
      <c r="AH2757">
        <v>3</v>
      </c>
      <c r="AI2757">
        <v>11</v>
      </c>
      <c r="AJ2757">
        <v>10</v>
      </c>
      <c r="AK2757">
        <v>5</v>
      </c>
      <c r="AL2757">
        <v>1</v>
      </c>
      <c r="AM2757">
        <v>1</v>
      </c>
      <c r="AN2757">
        <v>0</v>
      </c>
      <c r="AO2757">
        <v>24</v>
      </c>
      <c r="AP2757">
        <v>100</v>
      </c>
      <c r="AQ2757">
        <v>25</v>
      </c>
      <c r="AR2757">
        <v>0</v>
      </c>
      <c r="AS2757">
        <v>12</v>
      </c>
      <c r="AT2757">
        <v>20</v>
      </c>
      <c r="AU2757">
        <v>0</v>
      </c>
      <c r="AV2757">
        <v>0</v>
      </c>
      <c r="AW2757">
        <v>0</v>
      </c>
      <c r="AX2757">
        <v>0</v>
      </c>
      <c r="AY2757">
        <v>9</v>
      </c>
      <c r="AZ2757">
        <v>16</v>
      </c>
      <c r="BA2757">
        <v>8</v>
      </c>
      <c r="BB2757">
        <v>3</v>
      </c>
      <c r="BC2757">
        <v>2</v>
      </c>
      <c r="BD2757">
        <v>0</v>
      </c>
      <c r="BE2757">
        <v>0</v>
      </c>
      <c r="BF2757">
        <v>24</v>
      </c>
      <c r="BG2757">
        <v>1927.07</v>
      </c>
      <c r="BH2757">
        <v>0</v>
      </c>
      <c r="BI2757">
        <v>15</v>
      </c>
      <c r="BJ2757" s="2">
        <v>46036</v>
      </c>
      <c r="BK2757">
        <v>0</v>
      </c>
      <c r="BL2757" s="3" t="str">
        <f>VLOOKUP(O2757,DropDownList!$H$1:$I$7,2,FALSE)</f>
        <v>2024/25</v>
      </c>
      <c r="BM2757" s="3" t="str">
        <f t="shared" si="43"/>
        <v>FISCAL FINES</v>
      </c>
    </row>
    <row r="2758" spans="1:65" x14ac:dyDescent="0.2">
      <c r="A2758">
        <v>2026</v>
      </c>
      <c r="B2758">
        <v>1</v>
      </c>
      <c r="C2758" t="s">
        <v>162</v>
      </c>
      <c r="D2758" t="s">
        <v>166</v>
      </c>
      <c r="E2758" t="s">
        <v>11</v>
      </c>
      <c r="F2758">
        <v>9252</v>
      </c>
      <c r="G2758" t="s">
        <v>141</v>
      </c>
      <c r="H2758" t="s">
        <v>164</v>
      </c>
      <c r="I2758" t="s">
        <v>164</v>
      </c>
      <c r="J2758" s="1">
        <v>46023</v>
      </c>
      <c r="K2758" t="s">
        <v>438</v>
      </c>
      <c r="L2758">
        <v>4</v>
      </c>
      <c r="M2758" t="s">
        <v>439</v>
      </c>
      <c r="N2758" t="s">
        <v>145</v>
      </c>
      <c r="O2758" t="s">
        <v>147</v>
      </c>
      <c r="P2758" t="s">
        <v>146</v>
      </c>
      <c r="Q2758">
        <v>180</v>
      </c>
      <c r="R2758">
        <v>44</v>
      </c>
      <c r="S2758">
        <v>620</v>
      </c>
      <c r="T2758">
        <v>0</v>
      </c>
      <c r="U2758">
        <v>21</v>
      </c>
      <c r="V2758">
        <v>4</v>
      </c>
      <c r="W2758">
        <v>60</v>
      </c>
      <c r="X2758">
        <v>60</v>
      </c>
      <c r="Y2758">
        <v>0</v>
      </c>
      <c r="Z2758">
        <v>0</v>
      </c>
      <c r="AA2758">
        <v>440</v>
      </c>
      <c r="AB2758">
        <v>0</v>
      </c>
      <c r="AC2758">
        <v>0</v>
      </c>
      <c r="AD2758">
        <v>4</v>
      </c>
      <c r="AE2758">
        <v>0</v>
      </c>
      <c r="AF2758">
        <v>33</v>
      </c>
      <c r="AG2758">
        <v>0</v>
      </c>
      <c r="AH2758">
        <v>0</v>
      </c>
      <c r="AI2758">
        <v>11</v>
      </c>
      <c r="AJ2758">
        <v>0</v>
      </c>
      <c r="AK2758">
        <v>0</v>
      </c>
      <c r="AL2758">
        <v>0</v>
      </c>
      <c r="AM2758">
        <v>0</v>
      </c>
      <c r="AN2758">
        <v>0</v>
      </c>
      <c r="AO2758">
        <v>32</v>
      </c>
      <c r="AP2758">
        <v>167</v>
      </c>
      <c r="AQ2758">
        <v>31</v>
      </c>
      <c r="AR2758">
        <v>0</v>
      </c>
      <c r="AS2758">
        <v>14</v>
      </c>
      <c r="AT2758">
        <v>12</v>
      </c>
      <c r="AU2758">
        <v>11</v>
      </c>
      <c r="AV2758">
        <v>4</v>
      </c>
      <c r="AW2758">
        <v>0</v>
      </c>
      <c r="AX2758">
        <v>0</v>
      </c>
      <c r="AY2758">
        <v>20</v>
      </c>
      <c r="AZ2758">
        <v>31</v>
      </c>
      <c r="BA2758">
        <v>16</v>
      </c>
      <c r="BB2758">
        <v>4</v>
      </c>
      <c r="BC2758">
        <v>3</v>
      </c>
      <c r="BD2758">
        <v>0</v>
      </c>
      <c r="BE2758">
        <v>0</v>
      </c>
      <c r="BF2758">
        <v>44</v>
      </c>
      <c r="BG2758">
        <v>180</v>
      </c>
      <c r="BH2758">
        <v>0</v>
      </c>
      <c r="BI2758">
        <v>21</v>
      </c>
      <c r="BJ2758" s="2">
        <v>46036</v>
      </c>
      <c r="BK2758">
        <v>0</v>
      </c>
      <c r="BL2758" s="3" t="str">
        <f>VLOOKUP(O2758,DropDownList!$H$1:$I$7,2,FALSE)</f>
        <v>2024/25</v>
      </c>
      <c r="BM2758" s="3" t="str">
        <f t="shared" si="43"/>
        <v>VSUR</v>
      </c>
    </row>
    <row r="2759" spans="1:65" x14ac:dyDescent="0.2">
      <c r="A2759">
        <v>2026</v>
      </c>
      <c r="B2759">
        <v>1</v>
      </c>
      <c r="C2759" t="s">
        <v>162</v>
      </c>
      <c r="D2759" t="s">
        <v>166</v>
      </c>
      <c r="E2759" t="s">
        <v>11</v>
      </c>
      <c r="F2759">
        <v>9252</v>
      </c>
      <c r="G2759" t="s">
        <v>141</v>
      </c>
      <c r="H2759" t="s">
        <v>164</v>
      </c>
      <c r="I2759" t="s">
        <v>164</v>
      </c>
      <c r="J2759" s="1">
        <v>46023</v>
      </c>
      <c r="K2759" t="s">
        <v>438</v>
      </c>
      <c r="L2759">
        <v>4</v>
      </c>
      <c r="M2759" t="s">
        <v>439</v>
      </c>
      <c r="N2759" t="s">
        <v>145</v>
      </c>
      <c r="O2759" t="s">
        <v>149</v>
      </c>
      <c r="P2759" t="s">
        <v>146</v>
      </c>
      <c r="Q2759">
        <v>70</v>
      </c>
      <c r="R2759">
        <v>11</v>
      </c>
      <c r="S2759">
        <v>170</v>
      </c>
      <c r="T2759">
        <v>0</v>
      </c>
      <c r="U2759">
        <v>4</v>
      </c>
      <c r="V2759">
        <v>1</v>
      </c>
      <c r="W2759">
        <v>10</v>
      </c>
      <c r="X2759">
        <v>10</v>
      </c>
      <c r="Y2759">
        <v>0</v>
      </c>
      <c r="Z2759">
        <v>0</v>
      </c>
      <c r="AA2759">
        <v>100</v>
      </c>
      <c r="AB2759">
        <v>0</v>
      </c>
      <c r="AC2759">
        <v>0</v>
      </c>
      <c r="AD2759">
        <v>1</v>
      </c>
      <c r="AE2759">
        <v>0</v>
      </c>
      <c r="AF2759">
        <v>8</v>
      </c>
      <c r="AG2759">
        <v>0</v>
      </c>
      <c r="AH2759">
        <v>0</v>
      </c>
      <c r="AI2759">
        <v>3</v>
      </c>
      <c r="AJ2759">
        <v>0</v>
      </c>
      <c r="AK2759">
        <v>0</v>
      </c>
      <c r="AL2759">
        <v>0</v>
      </c>
      <c r="AM2759">
        <v>0</v>
      </c>
      <c r="AN2759">
        <v>0</v>
      </c>
      <c r="AO2759">
        <v>9</v>
      </c>
      <c r="AP2759">
        <v>19</v>
      </c>
      <c r="AQ2759">
        <v>9</v>
      </c>
      <c r="AR2759">
        <v>0</v>
      </c>
      <c r="AS2759">
        <v>2</v>
      </c>
      <c r="AT2759">
        <v>0</v>
      </c>
      <c r="AU2759">
        <v>2</v>
      </c>
      <c r="AV2759">
        <v>0</v>
      </c>
      <c r="AW2759">
        <v>0</v>
      </c>
      <c r="AX2759">
        <v>0</v>
      </c>
      <c r="AY2759">
        <v>2</v>
      </c>
      <c r="AZ2759">
        <v>2</v>
      </c>
      <c r="BA2759">
        <v>0</v>
      </c>
      <c r="BB2759">
        <v>1</v>
      </c>
      <c r="BC2759">
        <v>0</v>
      </c>
      <c r="BD2759">
        <v>0</v>
      </c>
      <c r="BE2759">
        <v>0</v>
      </c>
      <c r="BF2759">
        <v>11</v>
      </c>
      <c r="BG2759">
        <v>70</v>
      </c>
      <c r="BH2759">
        <v>0</v>
      </c>
      <c r="BI2759">
        <v>4</v>
      </c>
      <c r="BJ2759" s="2">
        <v>46036</v>
      </c>
      <c r="BK2759">
        <v>0</v>
      </c>
      <c r="BL2759" s="3" t="str">
        <f>VLOOKUP(O2759,DropDownList!$H$1:$I$7,2,FALSE)</f>
        <v>2025/26</v>
      </c>
      <c r="BM2759" s="3" t="str">
        <f t="shared" si="43"/>
        <v>VSUR</v>
      </c>
    </row>
    <row r="2760" spans="1:65" x14ac:dyDescent="0.2">
      <c r="A2760">
        <v>2026</v>
      </c>
      <c r="B2760">
        <v>1</v>
      </c>
      <c r="C2760" t="s">
        <v>162</v>
      </c>
      <c r="D2760" t="s">
        <v>166</v>
      </c>
      <c r="E2760" t="s">
        <v>11</v>
      </c>
      <c r="F2760">
        <v>9252</v>
      </c>
      <c r="G2760" t="s">
        <v>141</v>
      </c>
      <c r="H2760" t="s">
        <v>164</v>
      </c>
      <c r="I2760" t="s">
        <v>164</v>
      </c>
      <c r="J2760" s="1">
        <v>46023</v>
      </c>
      <c r="K2760" t="s">
        <v>438</v>
      </c>
      <c r="L2760">
        <v>4</v>
      </c>
      <c r="M2760" t="s">
        <v>439</v>
      </c>
      <c r="N2760" t="s">
        <v>145</v>
      </c>
      <c r="O2760" t="s">
        <v>156</v>
      </c>
      <c r="P2760" t="s">
        <v>153</v>
      </c>
      <c r="Q2760">
        <v>0</v>
      </c>
      <c r="R2760">
        <v>4</v>
      </c>
      <c r="S2760">
        <v>180</v>
      </c>
      <c r="T2760">
        <v>90</v>
      </c>
      <c r="U2760">
        <v>0</v>
      </c>
      <c r="V2760">
        <v>0</v>
      </c>
      <c r="W2760">
        <v>0</v>
      </c>
      <c r="X2760">
        <v>0</v>
      </c>
      <c r="Y2760">
        <v>0</v>
      </c>
      <c r="Z2760">
        <v>0</v>
      </c>
      <c r="AA2760">
        <v>90</v>
      </c>
      <c r="AB2760">
        <v>0</v>
      </c>
      <c r="AC2760">
        <v>90</v>
      </c>
      <c r="AD2760">
        <v>0</v>
      </c>
      <c r="AE2760">
        <v>0</v>
      </c>
      <c r="AF2760">
        <v>2</v>
      </c>
      <c r="AG2760">
        <v>0</v>
      </c>
      <c r="AH2760">
        <v>2</v>
      </c>
      <c r="AI2760">
        <v>0</v>
      </c>
      <c r="AJ2760">
        <v>0</v>
      </c>
      <c r="AK2760">
        <v>0</v>
      </c>
      <c r="AL2760">
        <v>0</v>
      </c>
      <c r="AM2760">
        <v>0</v>
      </c>
      <c r="AN2760">
        <v>0</v>
      </c>
      <c r="AO2760">
        <v>2</v>
      </c>
      <c r="AP2760">
        <v>2</v>
      </c>
      <c r="AQ2760">
        <v>2</v>
      </c>
      <c r="AR2760">
        <v>0</v>
      </c>
      <c r="AS2760">
        <v>0</v>
      </c>
      <c r="AT2760">
        <v>0</v>
      </c>
      <c r="AU2760">
        <v>0</v>
      </c>
      <c r="AV2760">
        <v>0</v>
      </c>
      <c r="AW2760">
        <v>0</v>
      </c>
      <c r="AX2760">
        <v>0</v>
      </c>
      <c r="AY2760">
        <v>0</v>
      </c>
      <c r="AZ2760">
        <v>0</v>
      </c>
      <c r="BA2760">
        <v>0</v>
      </c>
      <c r="BB2760">
        <v>0</v>
      </c>
      <c r="BC2760">
        <v>0</v>
      </c>
      <c r="BD2760">
        <v>0</v>
      </c>
      <c r="BE2760">
        <v>0</v>
      </c>
      <c r="BF2760">
        <v>2</v>
      </c>
      <c r="BG2760">
        <v>0</v>
      </c>
      <c r="BH2760">
        <v>0</v>
      </c>
      <c r="BI2760">
        <v>0</v>
      </c>
      <c r="BJ2760" s="2">
        <v>46036</v>
      </c>
      <c r="BK2760">
        <v>0</v>
      </c>
      <c r="BL2760" s="3" t="str">
        <f>VLOOKUP(O2760,DropDownList!$H$1:$I$7,2,FALSE)</f>
        <v>2023/24</v>
      </c>
      <c r="BM2760" s="3" t="str">
        <f t="shared" si="43"/>
        <v>PREG</v>
      </c>
    </row>
    <row r="2761" spans="1:65" x14ac:dyDescent="0.2">
      <c r="A2761">
        <v>2026</v>
      </c>
      <c r="B2761">
        <v>1</v>
      </c>
      <c r="C2761" t="s">
        <v>162</v>
      </c>
      <c r="D2761" t="s">
        <v>166</v>
      </c>
      <c r="E2761" t="s">
        <v>11</v>
      </c>
      <c r="F2761">
        <v>9252</v>
      </c>
      <c r="G2761" t="s">
        <v>141</v>
      </c>
      <c r="H2761" t="s">
        <v>164</v>
      </c>
      <c r="I2761" t="s">
        <v>164</v>
      </c>
      <c r="J2761" s="1">
        <v>46023</v>
      </c>
      <c r="K2761" t="s">
        <v>438</v>
      </c>
      <c r="L2761">
        <v>4</v>
      </c>
      <c r="M2761" t="s">
        <v>439</v>
      </c>
      <c r="N2761" t="s">
        <v>145</v>
      </c>
      <c r="O2761" t="s">
        <v>156</v>
      </c>
      <c r="P2761" t="s">
        <v>148</v>
      </c>
      <c r="Q2761">
        <v>125.22</v>
      </c>
      <c r="R2761">
        <v>6</v>
      </c>
      <c r="S2761">
        <v>360</v>
      </c>
      <c r="T2761">
        <v>0</v>
      </c>
      <c r="U2761">
        <v>3</v>
      </c>
      <c r="V2761">
        <v>1</v>
      </c>
      <c r="W2761">
        <v>60</v>
      </c>
      <c r="X2761">
        <v>60</v>
      </c>
      <c r="Y2761">
        <v>0</v>
      </c>
      <c r="Z2761">
        <v>0</v>
      </c>
      <c r="AA2761">
        <v>234.78</v>
      </c>
      <c r="AB2761">
        <v>0</v>
      </c>
      <c r="AC2761">
        <v>234.78</v>
      </c>
      <c r="AD2761">
        <v>1</v>
      </c>
      <c r="AE2761">
        <v>0</v>
      </c>
      <c r="AF2761">
        <v>3</v>
      </c>
      <c r="AG2761">
        <v>2</v>
      </c>
      <c r="AH2761">
        <v>0</v>
      </c>
      <c r="AI2761">
        <v>1</v>
      </c>
      <c r="AJ2761">
        <v>0</v>
      </c>
      <c r="AK2761">
        <v>0</v>
      </c>
      <c r="AL2761">
        <v>0</v>
      </c>
      <c r="AM2761">
        <v>0</v>
      </c>
      <c r="AN2761">
        <v>0</v>
      </c>
      <c r="AO2761">
        <v>4</v>
      </c>
      <c r="AP2761">
        <v>21</v>
      </c>
      <c r="AQ2761">
        <v>4</v>
      </c>
      <c r="AR2761">
        <v>0</v>
      </c>
      <c r="AS2761">
        <v>3</v>
      </c>
      <c r="AT2761">
        <v>2</v>
      </c>
      <c r="AU2761">
        <v>0</v>
      </c>
      <c r="AV2761">
        <v>0</v>
      </c>
      <c r="AW2761">
        <v>0</v>
      </c>
      <c r="AX2761">
        <v>0</v>
      </c>
      <c r="AY2761">
        <v>4</v>
      </c>
      <c r="AZ2761">
        <v>4</v>
      </c>
      <c r="BA2761">
        <v>2</v>
      </c>
      <c r="BB2761">
        <v>0</v>
      </c>
      <c r="BC2761">
        <v>0</v>
      </c>
      <c r="BD2761">
        <v>0</v>
      </c>
      <c r="BE2761">
        <v>0</v>
      </c>
      <c r="BF2761">
        <v>4</v>
      </c>
      <c r="BG2761">
        <v>60</v>
      </c>
      <c r="BH2761">
        <v>0</v>
      </c>
      <c r="BI2761">
        <v>3</v>
      </c>
      <c r="BJ2761" s="2">
        <v>46036</v>
      </c>
      <c r="BK2761">
        <v>0</v>
      </c>
      <c r="BL2761" s="3" t="str">
        <f>VLOOKUP(O2761,DropDownList!$H$1:$I$7,2,FALSE)</f>
        <v>2023/24</v>
      </c>
      <c r="BM2761" s="3" t="str">
        <f t="shared" si="43"/>
        <v>PRAS</v>
      </c>
    </row>
    <row r="2762" spans="1:65" x14ac:dyDescent="0.2">
      <c r="A2762">
        <v>2026</v>
      </c>
      <c r="B2762">
        <v>1</v>
      </c>
      <c r="C2762" t="s">
        <v>162</v>
      </c>
      <c r="D2762" t="s">
        <v>166</v>
      </c>
      <c r="E2762" t="s">
        <v>11</v>
      </c>
      <c r="F2762">
        <v>9252</v>
      </c>
      <c r="G2762" t="s">
        <v>141</v>
      </c>
      <c r="H2762" t="s">
        <v>164</v>
      </c>
      <c r="I2762" t="s">
        <v>164</v>
      </c>
      <c r="J2762" s="1">
        <v>46023</v>
      </c>
      <c r="K2762" t="s">
        <v>438</v>
      </c>
      <c r="L2762">
        <v>4</v>
      </c>
      <c r="M2762" t="s">
        <v>439</v>
      </c>
      <c r="N2762" t="s">
        <v>145</v>
      </c>
      <c r="O2762" t="s">
        <v>155</v>
      </c>
      <c r="P2762" t="s">
        <v>151</v>
      </c>
      <c r="Q2762">
        <v>0</v>
      </c>
      <c r="R2762">
        <v>21</v>
      </c>
      <c r="S2762">
        <v>630</v>
      </c>
      <c r="T2762">
        <v>60</v>
      </c>
      <c r="U2762">
        <v>0</v>
      </c>
      <c r="V2762">
        <v>0</v>
      </c>
      <c r="W2762">
        <v>0</v>
      </c>
      <c r="X2762">
        <v>0</v>
      </c>
      <c r="Y2762">
        <v>0</v>
      </c>
      <c r="Z2762">
        <v>0</v>
      </c>
      <c r="AA2762">
        <v>570</v>
      </c>
      <c r="AB2762">
        <v>0</v>
      </c>
      <c r="AC2762">
        <v>570</v>
      </c>
      <c r="AD2762">
        <v>0</v>
      </c>
      <c r="AE2762">
        <v>0</v>
      </c>
      <c r="AF2762">
        <v>19</v>
      </c>
      <c r="AG2762">
        <v>0</v>
      </c>
      <c r="AH2762">
        <v>2</v>
      </c>
      <c r="AI2762">
        <v>0</v>
      </c>
      <c r="AJ2762">
        <v>0</v>
      </c>
      <c r="AK2762">
        <v>0</v>
      </c>
      <c r="AL2762">
        <v>0</v>
      </c>
      <c r="AM2762">
        <v>0</v>
      </c>
      <c r="AN2762">
        <v>0</v>
      </c>
      <c r="AO2762">
        <v>0</v>
      </c>
      <c r="AP2762">
        <v>0</v>
      </c>
      <c r="AQ2762">
        <v>0</v>
      </c>
      <c r="AR2762">
        <v>0</v>
      </c>
      <c r="AS2762">
        <v>0</v>
      </c>
      <c r="AT2762">
        <v>0</v>
      </c>
      <c r="AU2762">
        <v>0</v>
      </c>
      <c r="AV2762">
        <v>0</v>
      </c>
      <c r="AW2762">
        <v>0</v>
      </c>
      <c r="AX2762">
        <v>0</v>
      </c>
      <c r="AY2762">
        <v>0</v>
      </c>
      <c r="AZ2762">
        <v>0</v>
      </c>
      <c r="BA2762">
        <v>0</v>
      </c>
      <c r="BB2762">
        <v>0</v>
      </c>
      <c r="BC2762">
        <v>0</v>
      </c>
      <c r="BD2762">
        <v>0</v>
      </c>
      <c r="BE2762">
        <v>0</v>
      </c>
      <c r="BF2762">
        <v>0</v>
      </c>
      <c r="BG2762">
        <v>0</v>
      </c>
      <c r="BH2762">
        <v>0</v>
      </c>
      <c r="BI2762">
        <v>0</v>
      </c>
      <c r="BJ2762" s="2">
        <v>46036</v>
      </c>
      <c r="BK2762">
        <v>0</v>
      </c>
      <c r="BL2762" s="3" t="str">
        <f>VLOOKUP(O2762,DropDownList!$H$1:$I$7,2,FALSE)</f>
        <v>2022/23</v>
      </c>
      <c r="BM2762" s="3" t="str">
        <f t="shared" si="43"/>
        <v>PCPF</v>
      </c>
    </row>
    <row r="2763" spans="1:65" x14ac:dyDescent="0.2">
      <c r="A2763">
        <v>2026</v>
      </c>
      <c r="B2763">
        <v>1</v>
      </c>
      <c r="C2763" t="s">
        <v>162</v>
      </c>
      <c r="D2763" t="s">
        <v>166</v>
      </c>
      <c r="E2763" t="s">
        <v>11</v>
      </c>
      <c r="F2763">
        <v>9252</v>
      </c>
      <c r="G2763" t="s">
        <v>141</v>
      </c>
      <c r="H2763" t="s">
        <v>164</v>
      </c>
      <c r="I2763" t="s">
        <v>164</v>
      </c>
      <c r="J2763" s="1">
        <v>46023</v>
      </c>
      <c r="K2763" t="s">
        <v>438</v>
      </c>
      <c r="L2763">
        <v>4</v>
      </c>
      <c r="M2763" t="s">
        <v>439</v>
      </c>
      <c r="N2763" t="s">
        <v>145</v>
      </c>
      <c r="O2763" t="s">
        <v>149</v>
      </c>
      <c r="P2763" t="s">
        <v>152</v>
      </c>
      <c r="Q2763">
        <v>0</v>
      </c>
      <c r="R2763">
        <v>3</v>
      </c>
      <c r="S2763">
        <v>120</v>
      </c>
      <c r="T2763">
        <v>0</v>
      </c>
      <c r="U2763">
        <v>0</v>
      </c>
      <c r="V2763">
        <v>0</v>
      </c>
      <c r="W2763">
        <v>0</v>
      </c>
      <c r="X2763">
        <v>0</v>
      </c>
      <c r="Y2763">
        <v>0</v>
      </c>
      <c r="Z2763">
        <v>0</v>
      </c>
      <c r="AA2763">
        <v>120</v>
      </c>
      <c r="AB2763">
        <v>0</v>
      </c>
      <c r="AC2763">
        <v>120</v>
      </c>
      <c r="AD2763">
        <v>0</v>
      </c>
      <c r="AE2763">
        <v>0</v>
      </c>
      <c r="AF2763">
        <v>3</v>
      </c>
      <c r="AG2763">
        <v>0</v>
      </c>
      <c r="AH2763">
        <v>0</v>
      </c>
      <c r="AI2763">
        <v>0</v>
      </c>
      <c r="AJ2763">
        <v>0</v>
      </c>
      <c r="AK2763">
        <v>0</v>
      </c>
      <c r="AL2763">
        <v>0</v>
      </c>
      <c r="AM2763">
        <v>0</v>
      </c>
      <c r="AN2763">
        <v>0</v>
      </c>
      <c r="AO2763">
        <v>0</v>
      </c>
      <c r="AP2763">
        <v>0</v>
      </c>
      <c r="AQ2763">
        <v>0</v>
      </c>
      <c r="AR2763">
        <v>0</v>
      </c>
      <c r="AS2763">
        <v>0</v>
      </c>
      <c r="AT2763">
        <v>0</v>
      </c>
      <c r="AU2763">
        <v>0</v>
      </c>
      <c r="AV2763">
        <v>0</v>
      </c>
      <c r="AW2763">
        <v>0</v>
      </c>
      <c r="AX2763">
        <v>0</v>
      </c>
      <c r="AY2763">
        <v>0</v>
      </c>
      <c r="AZ2763">
        <v>0</v>
      </c>
      <c r="BA2763">
        <v>0</v>
      </c>
      <c r="BB2763">
        <v>0</v>
      </c>
      <c r="BC2763">
        <v>0</v>
      </c>
      <c r="BD2763">
        <v>0</v>
      </c>
      <c r="BE2763">
        <v>0</v>
      </c>
      <c r="BF2763">
        <v>0</v>
      </c>
      <c r="BG2763">
        <v>0</v>
      </c>
      <c r="BH2763">
        <v>0</v>
      </c>
      <c r="BI2763">
        <v>0</v>
      </c>
      <c r="BJ2763" s="2">
        <v>46036</v>
      </c>
      <c r="BK2763">
        <v>0</v>
      </c>
      <c r="BL2763" s="3" t="str">
        <f>VLOOKUP(O2763,DropDownList!$H$1:$I$7,2,FALSE)</f>
        <v>2025/26</v>
      </c>
      <c r="BM2763" s="3" t="str">
        <f t="shared" si="43"/>
        <v>PCOA</v>
      </c>
    </row>
    <row r="2764" spans="1:65" x14ac:dyDescent="0.2">
      <c r="A2764">
        <v>2026</v>
      </c>
      <c r="B2764">
        <v>1</v>
      </c>
      <c r="C2764" t="s">
        <v>162</v>
      </c>
      <c r="D2764" t="s">
        <v>166</v>
      </c>
      <c r="E2764" t="s">
        <v>11</v>
      </c>
      <c r="F2764">
        <v>9252</v>
      </c>
      <c r="G2764" t="s">
        <v>141</v>
      </c>
      <c r="H2764" t="s">
        <v>164</v>
      </c>
      <c r="I2764" t="s">
        <v>164</v>
      </c>
      <c r="J2764" s="1">
        <v>46023</v>
      </c>
      <c r="K2764" t="s">
        <v>438</v>
      </c>
      <c r="L2764">
        <v>4</v>
      </c>
      <c r="M2764" t="s">
        <v>439</v>
      </c>
      <c r="N2764" t="s">
        <v>145</v>
      </c>
      <c r="O2764" t="s">
        <v>156</v>
      </c>
      <c r="P2764" t="s">
        <v>146</v>
      </c>
      <c r="Q2764">
        <v>90</v>
      </c>
      <c r="R2764">
        <v>40</v>
      </c>
      <c r="S2764">
        <v>580</v>
      </c>
      <c r="T2764">
        <v>20</v>
      </c>
      <c r="U2764">
        <v>9</v>
      </c>
      <c r="V2764">
        <v>3</v>
      </c>
      <c r="W2764">
        <v>50</v>
      </c>
      <c r="X2764">
        <v>50</v>
      </c>
      <c r="Y2764">
        <v>0</v>
      </c>
      <c r="Z2764">
        <v>0</v>
      </c>
      <c r="AA2764">
        <v>470</v>
      </c>
      <c r="AB2764">
        <v>0</v>
      </c>
      <c r="AC2764">
        <v>0</v>
      </c>
      <c r="AD2764">
        <v>3</v>
      </c>
      <c r="AE2764">
        <v>0</v>
      </c>
      <c r="AF2764">
        <v>34</v>
      </c>
      <c r="AG2764">
        <v>0</v>
      </c>
      <c r="AH2764">
        <v>1</v>
      </c>
      <c r="AI2764">
        <v>5</v>
      </c>
      <c r="AJ2764">
        <v>0</v>
      </c>
      <c r="AK2764">
        <v>0</v>
      </c>
      <c r="AL2764">
        <v>0</v>
      </c>
      <c r="AM2764">
        <v>0</v>
      </c>
      <c r="AN2764">
        <v>0</v>
      </c>
      <c r="AO2764">
        <v>21</v>
      </c>
      <c r="AP2764">
        <v>129</v>
      </c>
      <c r="AQ2764">
        <v>24</v>
      </c>
      <c r="AR2764">
        <v>0</v>
      </c>
      <c r="AS2764">
        <v>18</v>
      </c>
      <c r="AT2764">
        <v>5</v>
      </c>
      <c r="AU2764">
        <v>5</v>
      </c>
      <c r="AV2764">
        <v>2</v>
      </c>
      <c r="AW2764">
        <v>0</v>
      </c>
      <c r="AX2764">
        <v>0</v>
      </c>
      <c r="AY2764">
        <v>10</v>
      </c>
      <c r="AZ2764">
        <v>23</v>
      </c>
      <c r="BA2764">
        <v>18</v>
      </c>
      <c r="BB2764">
        <v>6</v>
      </c>
      <c r="BC2764">
        <v>4</v>
      </c>
      <c r="BD2764">
        <v>4</v>
      </c>
      <c r="BE2764">
        <v>0</v>
      </c>
      <c r="BF2764">
        <v>40</v>
      </c>
      <c r="BG2764">
        <v>90</v>
      </c>
      <c r="BH2764">
        <v>0</v>
      </c>
      <c r="BI2764">
        <v>9</v>
      </c>
      <c r="BJ2764" s="2">
        <v>46036</v>
      </c>
      <c r="BK2764">
        <v>0</v>
      </c>
      <c r="BL2764" s="3" t="str">
        <f>VLOOKUP(O2764,DropDownList!$H$1:$I$7,2,FALSE)</f>
        <v>2023/24</v>
      </c>
      <c r="BM2764" s="3" t="str">
        <f t="shared" si="43"/>
        <v>VSUR</v>
      </c>
    </row>
    <row r="2765" spans="1:65" x14ac:dyDescent="0.2">
      <c r="A2765">
        <v>2026</v>
      </c>
      <c r="B2765">
        <v>1</v>
      </c>
      <c r="C2765" t="s">
        <v>162</v>
      </c>
      <c r="D2765" t="s">
        <v>166</v>
      </c>
      <c r="E2765" t="s">
        <v>11</v>
      </c>
      <c r="F2765">
        <v>9252</v>
      </c>
      <c r="G2765" t="s">
        <v>141</v>
      </c>
      <c r="H2765" t="s">
        <v>164</v>
      </c>
      <c r="I2765" t="s">
        <v>164</v>
      </c>
      <c r="J2765" s="1">
        <v>46023</v>
      </c>
      <c r="K2765" t="s">
        <v>438</v>
      </c>
      <c r="L2765">
        <v>4</v>
      </c>
      <c r="M2765" t="s">
        <v>439</v>
      </c>
      <c r="N2765" t="s">
        <v>145</v>
      </c>
      <c r="O2765" t="s">
        <v>147</v>
      </c>
      <c r="P2765" t="s">
        <v>154</v>
      </c>
      <c r="Q2765">
        <v>4719.33</v>
      </c>
      <c r="R2765">
        <v>44</v>
      </c>
      <c r="S2765">
        <v>9690</v>
      </c>
      <c r="T2765">
        <v>0</v>
      </c>
      <c r="U2765">
        <v>21</v>
      </c>
      <c r="V2765">
        <v>7</v>
      </c>
      <c r="W2765">
        <v>1590</v>
      </c>
      <c r="X2765">
        <v>1645</v>
      </c>
      <c r="Y2765">
        <v>0</v>
      </c>
      <c r="Z2765">
        <v>0</v>
      </c>
      <c r="AA2765">
        <v>4970.67</v>
      </c>
      <c r="AB2765">
        <v>0</v>
      </c>
      <c r="AC2765">
        <v>4530.67</v>
      </c>
      <c r="AD2765">
        <v>4</v>
      </c>
      <c r="AE2765">
        <v>3</v>
      </c>
      <c r="AF2765">
        <v>23</v>
      </c>
      <c r="AG2765">
        <v>10</v>
      </c>
      <c r="AH2765">
        <v>0</v>
      </c>
      <c r="AI2765">
        <v>11</v>
      </c>
      <c r="AJ2765">
        <v>0</v>
      </c>
      <c r="AK2765">
        <v>0</v>
      </c>
      <c r="AL2765">
        <v>0</v>
      </c>
      <c r="AM2765">
        <v>0</v>
      </c>
      <c r="AN2765">
        <v>0</v>
      </c>
      <c r="AO2765">
        <v>32</v>
      </c>
      <c r="AP2765">
        <v>167</v>
      </c>
      <c r="AQ2765">
        <v>31</v>
      </c>
      <c r="AR2765">
        <v>0</v>
      </c>
      <c r="AS2765">
        <v>14</v>
      </c>
      <c r="AT2765">
        <v>12</v>
      </c>
      <c r="AU2765">
        <v>11</v>
      </c>
      <c r="AV2765">
        <v>4</v>
      </c>
      <c r="AW2765">
        <v>0</v>
      </c>
      <c r="AX2765">
        <v>0</v>
      </c>
      <c r="AY2765">
        <v>20</v>
      </c>
      <c r="AZ2765">
        <v>31</v>
      </c>
      <c r="BA2765">
        <v>16</v>
      </c>
      <c r="BB2765">
        <v>4</v>
      </c>
      <c r="BC2765">
        <v>3</v>
      </c>
      <c r="BD2765">
        <v>0</v>
      </c>
      <c r="BE2765">
        <v>0</v>
      </c>
      <c r="BF2765">
        <v>44</v>
      </c>
      <c r="BG2765">
        <v>2860</v>
      </c>
      <c r="BH2765">
        <v>0</v>
      </c>
      <c r="BI2765">
        <v>21</v>
      </c>
      <c r="BJ2765" s="2">
        <v>46036</v>
      </c>
      <c r="BK2765">
        <v>0</v>
      </c>
      <c r="BL2765" s="3" t="str">
        <f>VLOOKUP(O2765,DropDownList!$H$1:$I$7,2,FALSE)</f>
        <v>2024/25</v>
      </c>
      <c r="BM2765" s="3" t="str">
        <f t="shared" si="43"/>
        <v>JP COURT</v>
      </c>
    </row>
    <row r="2766" spans="1:65" x14ac:dyDescent="0.2">
      <c r="A2766">
        <v>2026</v>
      </c>
      <c r="B2766">
        <v>1</v>
      </c>
      <c r="C2766" t="s">
        <v>162</v>
      </c>
      <c r="D2766" t="s">
        <v>166</v>
      </c>
      <c r="E2766" t="s">
        <v>11</v>
      </c>
      <c r="F2766">
        <v>9252</v>
      </c>
      <c r="G2766" t="s">
        <v>141</v>
      </c>
      <c r="H2766" t="s">
        <v>164</v>
      </c>
      <c r="I2766" t="s">
        <v>164</v>
      </c>
      <c r="J2766" s="1">
        <v>46023</v>
      </c>
      <c r="K2766" t="s">
        <v>438</v>
      </c>
      <c r="L2766">
        <v>4</v>
      </c>
      <c r="M2766" t="s">
        <v>439</v>
      </c>
      <c r="N2766" t="s">
        <v>145</v>
      </c>
      <c r="O2766" t="s">
        <v>156</v>
      </c>
      <c r="P2766" t="s">
        <v>150</v>
      </c>
      <c r="Q2766">
        <v>1067.28</v>
      </c>
      <c r="R2766">
        <v>53</v>
      </c>
      <c r="S2766">
        <v>7339.63</v>
      </c>
      <c r="T2766">
        <v>613.35</v>
      </c>
      <c r="U2766">
        <v>6</v>
      </c>
      <c r="V2766">
        <v>1</v>
      </c>
      <c r="W2766">
        <v>200</v>
      </c>
      <c r="X2766">
        <v>200</v>
      </c>
      <c r="Y2766">
        <v>49</v>
      </c>
      <c r="Z2766">
        <v>6726.28</v>
      </c>
      <c r="AA2766">
        <v>5659</v>
      </c>
      <c r="AB2766">
        <v>1018.12</v>
      </c>
      <c r="AC2766">
        <v>4640.88</v>
      </c>
      <c r="AD2766">
        <v>1</v>
      </c>
      <c r="AE2766">
        <v>0</v>
      </c>
      <c r="AF2766">
        <v>42</v>
      </c>
      <c r="AG2766">
        <v>4</v>
      </c>
      <c r="AH2766">
        <v>4</v>
      </c>
      <c r="AI2766">
        <v>2</v>
      </c>
      <c r="AJ2766">
        <v>13</v>
      </c>
      <c r="AK2766">
        <v>3</v>
      </c>
      <c r="AL2766">
        <v>1</v>
      </c>
      <c r="AM2766">
        <v>1</v>
      </c>
      <c r="AN2766">
        <v>1</v>
      </c>
      <c r="AO2766">
        <v>32</v>
      </c>
      <c r="AP2766">
        <v>120</v>
      </c>
      <c r="AQ2766">
        <v>32</v>
      </c>
      <c r="AR2766">
        <v>0</v>
      </c>
      <c r="AS2766">
        <v>10</v>
      </c>
      <c r="AT2766">
        <v>2</v>
      </c>
      <c r="AU2766">
        <v>4</v>
      </c>
      <c r="AV2766">
        <v>1</v>
      </c>
      <c r="AW2766">
        <v>0</v>
      </c>
      <c r="AX2766">
        <v>0</v>
      </c>
      <c r="AY2766">
        <v>21</v>
      </c>
      <c r="AZ2766">
        <v>29</v>
      </c>
      <c r="BA2766">
        <v>10</v>
      </c>
      <c r="BB2766">
        <v>4</v>
      </c>
      <c r="BC2766">
        <v>2</v>
      </c>
      <c r="BD2766">
        <v>0</v>
      </c>
      <c r="BE2766">
        <v>0</v>
      </c>
      <c r="BF2766">
        <v>32</v>
      </c>
      <c r="BG2766">
        <v>275</v>
      </c>
      <c r="BH2766">
        <v>1</v>
      </c>
      <c r="BI2766">
        <v>6</v>
      </c>
      <c r="BJ2766" s="2">
        <v>46036</v>
      </c>
      <c r="BK2766">
        <v>0</v>
      </c>
      <c r="BL2766" s="3" t="str">
        <f>VLOOKUP(O2766,DropDownList!$H$1:$I$7,2,FALSE)</f>
        <v>2023/24</v>
      </c>
      <c r="BM2766" s="3" t="str">
        <f t="shared" si="43"/>
        <v>FISCAL FINES</v>
      </c>
    </row>
    <row r="2767" spans="1:65" x14ac:dyDescent="0.2">
      <c r="A2767">
        <v>2026</v>
      </c>
      <c r="B2767">
        <v>1</v>
      </c>
      <c r="C2767" t="s">
        <v>162</v>
      </c>
      <c r="D2767" t="s">
        <v>166</v>
      </c>
      <c r="E2767" t="s">
        <v>11</v>
      </c>
      <c r="F2767">
        <v>9252</v>
      </c>
      <c r="G2767" t="s">
        <v>141</v>
      </c>
      <c r="H2767" t="s">
        <v>164</v>
      </c>
      <c r="I2767" t="s">
        <v>164</v>
      </c>
      <c r="J2767" s="1">
        <v>46023</v>
      </c>
      <c r="K2767" t="s">
        <v>438</v>
      </c>
      <c r="L2767">
        <v>4</v>
      </c>
      <c r="M2767" t="s">
        <v>439</v>
      </c>
      <c r="N2767" t="s">
        <v>145</v>
      </c>
      <c r="O2767" t="s">
        <v>147</v>
      </c>
      <c r="P2767" t="s">
        <v>152</v>
      </c>
      <c r="Q2767">
        <v>0</v>
      </c>
      <c r="R2767">
        <v>1</v>
      </c>
      <c r="S2767">
        <v>40</v>
      </c>
      <c r="T2767">
        <v>0</v>
      </c>
      <c r="U2767">
        <v>0</v>
      </c>
      <c r="V2767">
        <v>0</v>
      </c>
      <c r="W2767">
        <v>0</v>
      </c>
      <c r="X2767">
        <v>0</v>
      </c>
      <c r="Y2767">
        <v>0</v>
      </c>
      <c r="Z2767">
        <v>0</v>
      </c>
      <c r="AA2767">
        <v>40</v>
      </c>
      <c r="AB2767">
        <v>0</v>
      </c>
      <c r="AC2767">
        <v>40</v>
      </c>
      <c r="AD2767">
        <v>0</v>
      </c>
      <c r="AE2767">
        <v>0</v>
      </c>
      <c r="AF2767">
        <v>1</v>
      </c>
      <c r="AG2767">
        <v>0</v>
      </c>
      <c r="AH2767">
        <v>0</v>
      </c>
      <c r="AI2767">
        <v>0</v>
      </c>
      <c r="AJ2767">
        <v>0</v>
      </c>
      <c r="AK2767">
        <v>0</v>
      </c>
      <c r="AL2767">
        <v>0</v>
      </c>
      <c r="AM2767">
        <v>0</v>
      </c>
      <c r="AN2767">
        <v>0</v>
      </c>
      <c r="AO2767">
        <v>0</v>
      </c>
      <c r="AP2767">
        <v>0</v>
      </c>
      <c r="AQ2767">
        <v>0</v>
      </c>
      <c r="AR2767">
        <v>0</v>
      </c>
      <c r="AS2767">
        <v>0</v>
      </c>
      <c r="AT2767">
        <v>0</v>
      </c>
      <c r="AU2767">
        <v>0</v>
      </c>
      <c r="AV2767">
        <v>0</v>
      </c>
      <c r="AW2767">
        <v>0</v>
      </c>
      <c r="AX2767">
        <v>0</v>
      </c>
      <c r="AY2767">
        <v>0</v>
      </c>
      <c r="AZ2767">
        <v>0</v>
      </c>
      <c r="BA2767">
        <v>0</v>
      </c>
      <c r="BB2767">
        <v>0</v>
      </c>
      <c r="BC2767">
        <v>0</v>
      </c>
      <c r="BD2767">
        <v>0</v>
      </c>
      <c r="BE2767">
        <v>0</v>
      </c>
      <c r="BF2767">
        <v>0</v>
      </c>
      <c r="BG2767">
        <v>0</v>
      </c>
      <c r="BH2767">
        <v>0</v>
      </c>
      <c r="BI2767">
        <v>0</v>
      </c>
      <c r="BJ2767" s="2">
        <v>46036</v>
      </c>
      <c r="BK2767">
        <v>0</v>
      </c>
      <c r="BL2767" s="3" t="str">
        <f>VLOOKUP(O2767,DropDownList!$H$1:$I$7,2,FALSE)</f>
        <v>2024/25</v>
      </c>
      <c r="BM2767" s="3" t="str">
        <f t="shared" si="43"/>
        <v>PCOA</v>
      </c>
    </row>
    <row r="2768" spans="1:65" x14ac:dyDescent="0.2">
      <c r="A2768">
        <v>2026</v>
      </c>
      <c r="B2768">
        <v>1</v>
      </c>
      <c r="C2768" t="s">
        <v>162</v>
      </c>
      <c r="D2768" t="s">
        <v>166</v>
      </c>
      <c r="E2768" t="s">
        <v>11</v>
      </c>
      <c r="F2768">
        <v>9252</v>
      </c>
      <c r="G2768" t="s">
        <v>141</v>
      </c>
      <c r="H2768" t="s">
        <v>164</v>
      </c>
      <c r="I2768" t="s">
        <v>164</v>
      </c>
      <c r="J2768" s="1">
        <v>46023</v>
      </c>
      <c r="K2768" t="s">
        <v>438</v>
      </c>
      <c r="L2768">
        <v>4</v>
      </c>
      <c r="M2768" t="s">
        <v>439</v>
      </c>
      <c r="N2768" t="s">
        <v>145</v>
      </c>
      <c r="O2768" t="s">
        <v>155</v>
      </c>
      <c r="P2768" t="s">
        <v>150</v>
      </c>
      <c r="Q2768">
        <v>1290.04</v>
      </c>
      <c r="R2768">
        <v>64</v>
      </c>
      <c r="S2768">
        <v>9324.85</v>
      </c>
      <c r="T2768">
        <v>965.66</v>
      </c>
      <c r="U2768">
        <v>10</v>
      </c>
      <c r="V2768">
        <v>6</v>
      </c>
      <c r="W2768">
        <v>948.33</v>
      </c>
      <c r="X2768">
        <v>948.33</v>
      </c>
      <c r="Y2768">
        <v>56</v>
      </c>
      <c r="Z2768">
        <v>8359.19</v>
      </c>
      <c r="AA2768">
        <v>7069.15</v>
      </c>
      <c r="AB2768">
        <v>2724.83</v>
      </c>
      <c r="AC2768">
        <v>4344.32</v>
      </c>
      <c r="AD2768">
        <v>5</v>
      </c>
      <c r="AE2768">
        <v>1</v>
      </c>
      <c r="AF2768">
        <v>45</v>
      </c>
      <c r="AG2768">
        <v>3</v>
      </c>
      <c r="AH2768">
        <v>8</v>
      </c>
      <c r="AI2768">
        <v>7</v>
      </c>
      <c r="AJ2768">
        <v>12</v>
      </c>
      <c r="AK2768">
        <v>6</v>
      </c>
      <c r="AL2768">
        <v>3</v>
      </c>
      <c r="AM2768">
        <v>3</v>
      </c>
      <c r="AN2768">
        <v>0</v>
      </c>
      <c r="AO2768">
        <v>42</v>
      </c>
      <c r="AP2768">
        <v>282</v>
      </c>
      <c r="AQ2768">
        <v>47</v>
      </c>
      <c r="AR2768">
        <v>0</v>
      </c>
      <c r="AS2768">
        <v>37</v>
      </c>
      <c r="AT2768">
        <v>25</v>
      </c>
      <c r="AU2768">
        <v>4</v>
      </c>
      <c r="AV2768">
        <v>1</v>
      </c>
      <c r="AW2768">
        <v>0</v>
      </c>
      <c r="AX2768">
        <v>0</v>
      </c>
      <c r="AY2768">
        <v>33</v>
      </c>
      <c r="AZ2768">
        <v>65</v>
      </c>
      <c r="BA2768">
        <v>49</v>
      </c>
      <c r="BB2768">
        <v>6</v>
      </c>
      <c r="BC2768">
        <v>3</v>
      </c>
      <c r="BD2768">
        <v>1</v>
      </c>
      <c r="BE2768">
        <v>0</v>
      </c>
      <c r="BF2768">
        <v>42</v>
      </c>
      <c r="BG2768">
        <v>1120.02</v>
      </c>
      <c r="BH2768">
        <v>1</v>
      </c>
      <c r="BI2768">
        <v>10</v>
      </c>
      <c r="BJ2768" s="2">
        <v>46036</v>
      </c>
      <c r="BK2768">
        <v>0</v>
      </c>
      <c r="BL2768" s="3" t="str">
        <f>VLOOKUP(O2768,DropDownList!$H$1:$I$7,2,FALSE)</f>
        <v>2022/23</v>
      </c>
      <c r="BM2768" s="3" t="str">
        <f t="shared" si="43"/>
        <v>FISCAL FINES</v>
      </c>
    </row>
    <row r="2769" spans="1:65" x14ac:dyDescent="0.2">
      <c r="A2769">
        <v>2026</v>
      </c>
      <c r="B2769">
        <v>1</v>
      </c>
      <c r="C2769" t="s">
        <v>162</v>
      </c>
      <c r="D2769" t="s">
        <v>166</v>
      </c>
      <c r="E2769" t="s">
        <v>11</v>
      </c>
      <c r="F2769">
        <v>9252</v>
      </c>
      <c r="G2769" t="s">
        <v>141</v>
      </c>
      <c r="H2769" t="s">
        <v>164</v>
      </c>
      <c r="I2769" t="s">
        <v>164</v>
      </c>
      <c r="J2769" s="1">
        <v>46023</v>
      </c>
      <c r="K2769" t="s">
        <v>438</v>
      </c>
      <c r="L2769">
        <v>4</v>
      </c>
      <c r="M2769" t="s">
        <v>439</v>
      </c>
      <c r="N2769" t="s">
        <v>145</v>
      </c>
      <c r="O2769" t="s">
        <v>147</v>
      </c>
      <c r="P2769" t="s">
        <v>153</v>
      </c>
      <c r="Q2769">
        <v>45</v>
      </c>
      <c r="R2769">
        <v>5</v>
      </c>
      <c r="S2769">
        <v>225</v>
      </c>
      <c r="T2769">
        <v>180</v>
      </c>
      <c r="U2769">
        <v>1</v>
      </c>
      <c r="V2769">
        <v>1</v>
      </c>
      <c r="W2769">
        <v>45</v>
      </c>
      <c r="X2769">
        <v>45</v>
      </c>
      <c r="Y2769">
        <v>0</v>
      </c>
      <c r="Z2769">
        <v>0</v>
      </c>
      <c r="AA2769">
        <v>0</v>
      </c>
      <c r="AB2769">
        <v>0</v>
      </c>
      <c r="AC2769">
        <v>0</v>
      </c>
      <c r="AD2769">
        <v>1</v>
      </c>
      <c r="AE2769">
        <v>0</v>
      </c>
      <c r="AF2769">
        <v>0</v>
      </c>
      <c r="AG2769">
        <v>0</v>
      </c>
      <c r="AH2769">
        <v>4</v>
      </c>
      <c r="AI2769">
        <v>1</v>
      </c>
      <c r="AJ2769">
        <v>0</v>
      </c>
      <c r="AK2769">
        <v>0</v>
      </c>
      <c r="AL2769">
        <v>0</v>
      </c>
      <c r="AM2769">
        <v>0</v>
      </c>
      <c r="AN2769">
        <v>0</v>
      </c>
      <c r="AO2769">
        <v>5</v>
      </c>
      <c r="AP2769">
        <v>5</v>
      </c>
      <c r="AQ2769">
        <v>5</v>
      </c>
      <c r="AR2769">
        <v>0</v>
      </c>
      <c r="AS2769">
        <v>0</v>
      </c>
      <c r="AT2769">
        <v>0</v>
      </c>
      <c r="AU2769">
        <v>0</v>
      </c>
      <c r="AV2769">
        <v>0</v>
      </c>
      <c r="AW2769">
        <v>0</v>
      </c>
      <c r="AX2769">
        <v>0</v>
      </c>
      <c r="AY2769">
        <v>0</v>
      </c>
      <c r="AZ2769">
        <v>0</v>
      </c>
      <c r="BA2769">
        <v>0</v>
      </c>
      <c r="BB2769">
        <v>0</v>
      </c>
      <c r="BC2769">
        <v>0</v>
      </c>
      <c r="BD2769">
        <v>0</v>
      </c>
      <c r="BE2769">
        <v>0</v>
      </c>
      <c r="BF2769">
        <v>5</v>
      </c>
      <c r="BG2769">
        <v>45</v>
      </c>
      <c r="BH2769">
        <v>0</v>
      </c>
      <c r="BI2769">
        <v>1</v>
      </c>
      <c r="BJ2769" s="2">
        <v>46036</v>
      </c>
      <c r="BK2769">
        <v>0</v>
      </c>
      <c r="BL2769" s="3" t="str">
        <f>VLOOKUP(O2769,DropDownList!$H$1:$I$7,2,FALSE)</f>
        <v>2024/25</v>
      </c>
      <c r="BM2769" s="3" t="str">
        <f t="shared" si="43"/>
        <v>PREG</v>
      </c>
    </row>
    <row r="2770" spans="1:65" x14ac:dyDescent="0.2">
      <c r="A2770">
        <v>2026</v>
      </c>
      <c r="B2770">
        <v>1</v>
      </c>
      <c r="C2770" t="s">
        <v>162</v>
      </c>
      <c r="D2770" t="s">
        <v>166</v>
      </c>
      <c r="E2770" t="s">
        <v>11</v>
      </c>
      <c r="F2770">
        <v>9252</v>
      </c>
      <c r="G2770" t="s">
        <v>141</v>
      </c>
      <c r="H2770" t="s">
        <v>164</v>
      </c>
      <c r="I2770" t="s">
        <v>164</v>
      </c>
      <c r="J2770" s="1">
        <v>46023</v>
      </c>
      <c r="K2770" t="s">
        <v>438</v>
      </c>
      <c r="L2770">
        <v>4</v>
      </c>
      <c r="M2770" t="s">
        <v>439</v>
      </c>
      <c r="N2770" t="s">
        <v>145</v>
      </c>
      <c r="O2770" t="s">
        <v>149</v>
      </c>
      <c r="P2770" t="s">
        <v>150</v>
      </c>
      <c r="Q2770">
        <v>7356.5</v>
      </c>
      <c r="R2770">
        <v>26</v>
      </c>
      <c r="S2770">
        <v>9311.27</v>
      </c>
      <c r="T2770">
        <v>552.1</v>
      </c>
      <c r="U2770">
        <v>15</v>
      </c>
      <c r="V2770">
        <v>13</v>
      </c>
      <c r="W2770">
        <v>1822.9</v>
      </c>
      <c r="X2770">
        <v>6872.74</v>
      </c>
      <c r="Y2770">
        <v>23</v>
      </c>
      <c r="Z2770">
        <v>8759.17</v>
      </c>
      <c r="AA2770">
        <v>1402.67</v>
      </c>
      <c r="AB2770">
        <v>397.67</v>
      </c>
      <c r="AC2770">
        <v>1005</v>
      </c>
      <c r="AD2770">
        <v>10</v>
      </c>
      <c r="AE2770">
        <v>3</v>
      </c>
      <c r="AF2770">
        <v>8</v>
      </c>
      <c r="AG2770">
        <v>3</v>
      </c>
      <c r="AH2770">
        <v>3</v>
      </c>
      <c r="AI2770">
        <v>12</v>
      </c>
      <c r="AJ2770">
        <v>5</v>
      </c>
      <c r="AK2770">
        <v>3</v>
      </c>
      <c r="AL2770">
        <v>2</v>
      </c>
      <c r="AM2770">
        <v>1</v>
      </c>
      <c r="AN2770">
        <v>0</v>
      </c>
      <c r="AO2770">
        <v>15</v>
      </c>
      <c r="AP2770">
        <v>29</v>
      </c>
      <c r="AQ2770">
        <v>15</v>
      </c>
      <c r="AR2770">
        <v>0</v>
      </c>
      <c r="AS2770">
        <v>1</v>
      </c>
      <c r="AT2770">
        <v>4</v>
      </c>
      <c r="AU2770">
        <v>0</v>
      </c>
      <c r="AV2770">
        <v>0</v>
      </c>
      <c r="AW2770">
        <v>0</v>
      </c>
      <c r="AX2770">
        <v>0</v>
      </c>
      <c r="AY2770">
        <v>2</v>
      </c>
      <c r="AZ2770">
        <v>3</v>
      </c>
      <c r="BA2770">
        <v>1</v>
      </c>
      <c r="BB2770">
        <v>1</v>
      </c>
      <c r="BC2770">
        <v>0</v>
      </c>
      <c r="BD2770">
        <v>0</v>
      </c>
      <c r="BE2770">
        <v>0</v>
      </c>
      <c r="BF2770">
        <v>15</v>
      </c>
      <c r="BG2770">
        <v>6956.91</v>
      </c>
      <c r="BH2770">
        <v>0</v>
      </c>
      <c r="BI2770">
        <v>15</v>
      </c>
      <c r="BJ2770" s="2">
        <v>46036</v>
      </c>
      <c r="BK2770">
        <v>0</v>
      </c>
      <c r="BL2770" s="3" t="str">
        <f>VLOOKUP(O2770,DropDownList!$H$1:$I$7,2,FALSE)</f>
        <v>2025/26</v>
      </c>
      <c r="BM2770" s="3" t="str">
        <f t="shared" si="43"/>
        <v>FISCAL FINES</v>
      </c>
    </row>
    <row r="2771" spans="1:65" x14ac:dyDescent="0.2">
      <c r="A2771">
        <v>2026</v>
      </c>
      <c r="B2771">
        <v>1</v>
      </c>
      <c r="C2771" t="s">
        <v>162</v>
      </c>
      <c r="D2771" t="s">
        <v>166</v>
      </c>
      <c r="E2771" t="s">
        <v>11</v>
      </c>
      <c r="F2771">
        <v>9252</v>
      </c>
      <c r="G2771" t="s">
        <v>141</v>
      </c>
      <c r="H2771" t="s">
        <v>164</v>
      </c>
      <c r="I2771" t="s">
        <v>164</v>
      </c>
      <c r="J2771" s="1">
        <v>46023</v>
      </c>
      <c r="K2771" t="s">
        <v>438</v>
      </c>
      <c r="L2771">
        <v>4</v>
      </c>
      <c r="M2771" t="s">
        <v>439</v>
      </c>
      <c r="N2771" t="s">
        <v>145</v>
      </c>
      <c r="O2771" t="s">
        <v>156</v>
      </c>
      <c r="P2771" t="s">
        <v>152</v>
      </c>
      <c r="Q2771">
        <v>0</v>
      </c>
      <c r="R2771">
        <v>9</v>
      </c>
      <c r="S2771">
        <v>360</v>
      </c>
      <c r="T2771">
        <v>240</v>
      </c>
      <c r="U2771">
        <v>0</v>
      </c>
      <c r="V2771">
        <v>0</v>
      </c>
      <c r="W2771">
        <v>0</v>
      </c>
      <c r="X2771">
        <v>0</v>
      </c>
      <c r="Y2771">
        <v>0</v>
      </c>
      <c r="Z2771">
        <v>0</v>
      </c>
      <c r="AA2771">
        <v>120</v>
      </c>
      <c r="AB2771">
        <v>0</v>
      </c>
      <c r="AC2771">
        <v>120</v>
      </c>
      <c r="AD2771">
        <v>0</v>
      </c>
      <c r="AE2771">
        <v>0</v>
      </c>
      <c r="AF2771">
        <v>3</v>
      </c>
      <c r="AG2771">
        <v>0</v>
      </c>
      <c r="AH2771">
        <v>6</v>
      </c>
      <c r="AI2771">
        <v>0</v>
      </c>
      <c r="AJ2771">
        <v>0</v>
      </c>
      <c r="AK2771">
        <v>0</v>
      </c>
      <c r="AL2771">
        <v>0</v>
      </c>
      <c r="AM2771">
        <v>0</v>
      </c>
      <c r="AN2771">
        <v>0</v>
      </c>
      <c r="AO2771">
        <v>0</v>
      </c>
      <c r="AP2771">
        <v>0</v>
      </c>
      <c r="AQ2771">
        <v>0</v>
      </c>
      <c r="AR2771">
        <v>0</v>
      </c>
      <c r="AS2771">
        <v>0</v>
      </c>
      <c r="AT2771">
        <v>0</v>
      </c>
      <c r="AU2771">
        <v>0</v>
      </c>
      <c r="AV2771">
        <v>0</v>
      </c>
      <c r="AW2771">
        <v>0</v>
      </c>
      <c r="AX2771">
        <v>0</v>
      </c>
      <c r="AY2771">
        <v>0</v>
      </c>
      <c r="AZ2771">
        <v>0</v>
      </c>
      <c r="BA2771">
        <v>0</v>
      </c>
      <c r="BB2771">
        <v>0</v>
      </c>
      <c r="BC2771">
        <v>0</v>
      </c>
      <c r="BD2771">
        <v>0</v>
      </c>
      <c r="BE2771">
        <v>0</v>
      </c>
      <c r="BF2771">
        <v>0</v>
      </c>
      <c r="BG2771">
        <v>0</v>
      </c>
      <c r="BH2771">
        <v>0</v>
      </c>
      <c r="BI2771">
        <v>0</v>
      </c>
      <c r="BJ2771" s="2">
        <v>46036</v>
      </c>
      <c r="BK2771">
        <v>0</v>
      </c>
      <c r="BL2771" s="3" t="str">
        <f>VLOOKUP(O2771,DropDownList!$H$1:$I$7,2,FALSE)</f>
        <v>2023/24</v>
      </c>
      <c r="BM2771" s="3" t="str">
        <f t="shared" si="43"/>
        <v>PCOA</v>
      </c>
    </row>
    <row r="2772" spans="1:65" x14ac:dyDescent="0.2">
      <c r="A2772">
        <v>2026</v>
      </c>
      <c r="B2772">
        <v>1</v>
      </c>
      <c r="C2772" t="s">
        <v>162</v>
      </c>
      <c r="D2772" t="s">
        <v>166</v>
      </c>
      <c r="E2772" t="s">
        <v>11</v>
      </c>
      <c r="F2772">
        <v>9252</v>
      </c>
      <c r="G2772" t="s">
        <v>141</v>
      </c>
      <c r="H2772" t="s">
        <v>164</v>
      </c>
      <c r="I2772" t="s">
        <v>164</v>
      </c>
      <c r="J2772" s="1">
        <v>46023</v>
      </c>
      <c r="K2772" t="s">
        <v>438</v>
      </c>
      <c r="L2772">
        <v>4</v>
      </c>
      <c r="M2772" t="s">
        <v>439</v>
      </c>
      <c r="N2772" t="s">
        <v>145</v>
      </c>
      <c r="O2772" t="s">
        <v>156</v>
      </c>
      <c r="P2772" t="s">
        <v>154</v>
      </c>
      <c r="Q2772">
        <v>2261.89</v>
      </c>
      <c r="R2772">
        <v>42</v>
      </c>
      <c r="S2772">
        <v>9820</v>
      </c>
      <c r="T2772">
        <v>784.68</v>
      </c>
      <c r="U2772">
        <v>9</v>
      </c>
      <c r="V2772">
        <v>6</v>
      </c>
      <c r="W2772">
        <v>1441.89</v>
      </c>
      <c r="X2772">
        <v>1491.89</v>
      </c>
      <c r="Y2772">
        <v>0</v>
      </c>
      <c r="Z2772">
        <v>0</v>
      </c>
      <c r="AA2772">
        <v>6773.43</v>
      </c>
      <c r="AB2772">
        <v>0</v>
      </c>
      <c r="AC2772">
        <v>6303.43</v>
      </c>
      <c r="AD2772">
        <v>3</v>
      </c>
      <c r="AE2772">
        <v>3</v>
      </c>
      <c r="AF2772">
        <v>30</v>
      </c>
      <c r="AG2772">
        <v>4</v>
      </c>
      <c r="AH2772">
        <v>2</v>
      </c>
      <c r="AI2772">
        <v>5</v>
      </c>
      <c r="AJ2772">
        <v>0</v>
      </c>
      <c r="AK2772">
        <v>0</v>
      </c>
      <c r="AL2772">
        <v>0</v>
      </c>
      <c r="AM2772">
        <v>0</v>
      </c>
      <c r="AN2772">
        <v>0</v>
      </c>
      <c r="AO2772">
        <v>23</v>
      </c>
      <c r="AP2772">
        <v>131</v>
      </c>
      <c r="AQ2772">
        <v>25</v>
      </c>
      <c r="AR2772">
        <v>0</v>
      </c>
      <c r="AS2772">
        <v>18</v>
      </c>
      <c r="AT2772">
        <v>5</v>
      </c>
      <c r="AU2772">
        <v>5</v>
      </c>
      <c r="AV2772">
        <v>2</v>
      </c>
      <c r="AW2772">
        <v>1</v>
      </c>
      <c r="AX2772">
        <v>0</v>
      </c>
      <c r="AY2772">
        <v>10</v>
      </c>
      <c r="AZ2772">
        <v>23</v>
      </c>
      <c r="BA2772">
        <v>18</v>
      </c>
      <c r="BB2772">
        <v>6</v>
      </c>
      <c r="BC2772">
        <v>4</v>
      </c>
      <c r="BD2772">
        <v>4</v>
      </c>
      <c r="BE2772">
        <v>0</v>
      </c>
      <c r="BF2772">
        <v>41</v>
      </c>
      <c r="BG2772">
        <v>1535</v>
      </c>
      <c r="BH2772">
        <v>1</v>
      </c>
      <c r="BI2772">
        <v>9</v>
      </c>
      <c r="BJ2772" s="2">
        <v>46036</v>
      </c>
      <c r="BK2772">
        <v>0</v>
      </c>
      <c r="BL2772" s="3" t="str">
        <f>VLOOKUP(O2772,DropDownList!$H$1:$I$7,2,FALSE)</f>
        <v>2023/24</v>
      </c>
      <c r="BM2772" s="3" t="str">
        <f t="shared" si="43"/>
        <v>JP COURT</v>
      </c>
    </row>
    <row r="2773" spans="1:65" x14ac:dyDescent="0.2">
      <c r="A2773">
        <v>2026</v>
      </c>
      <c r="B2773">
        <v>1</v>
      </c>
      <c r="C2773" t="s">
        <v>162</v>
      </c>
      <c r="D2773" t="s">
        <v>166</v>
      </c>
      <c r="E2773" t="s">
        <v>11</v>
      </c>
      <c r="F2773">
        <v>9252</v>
      </c>
      <c r="G2773" t="s">
        <v>141</v>
      </c>
      <c r="H2773" t="s">
        <v>164</v>
      </c>
      <c r="I2773" t="s">
        <v>164</v>
      </c>
      <c r="J2773" s="1">
        <v>46023</v>
      </c>
      <c r="K2773" t="s">
        <v>438</v>
      </c>
      <c r="L2773">
        <v>4</v>
      </c>
      <c r="M2773" t="s">
        <v>439</v>
      </c>
      <c r="N2773" t="s">
        <v>145</v>
      </c>
      <c r="O2773" t="s">
        <v>155</v>
      </c>
      <c r="P2773" t="s">
        <v>152</v>
      </c>
      <c r="Q2773">
        <v>0</v>
      </c>
      <c r="R2773">
        <v>5</v>
      </c>
      <c r="S2773">
        <v>200</v>
      </c>
      <c r="T2773">
        <v>40</v>
      </c>
      <c r="U2773">
        <v>0</v>
      </c>
      <c r="V2773">
        <v>0</v>
      </c>
      <c r="W2773">
        <v>0</v>
      </c>
      <c r="X2773">
        <v>0</v>
      </c>
      <c r="Y2773">
        <v>0</v>
      </c>
      <c r="Z2773">
        <v>0</v>
      </c>
      <c r="AA2773">
        <v>160</v>
      </c>
      <c r="AB2773">
        <v>0</v>
      </c>
      <c r="AC2773">
        <v>160</v>
      </c>
      <c r="AD2773">
        <v>0</v>
      </c>
      <c r="AE2773">
        <v>0</v>
      </c>
      <c r="AF2773">
        <v>4</v>
      </c>
      <c r="AG2773">
        <v>0</v>
      </c>
      <c r="AH2773">
        <v>1</v>
      </c>
      <c r="AI2773">
        <v>0</v>
      </c>
      <c r="AJ2773">
        <v>0</v>
      </c>
      <c r="AK2773">
        <v>0</v>
      </c>
      <c r="AL2773">
        <v>0</v>
      </c>
      <c r="AM2773">
        <v>0</v>
      </c>
      <c r="AN2773">
        <v>0</v>
      </c>
      <c r="AO2773">
        <v>0</v>
      </c>
      <c r="AP2773">
        <v>0</v>
      </c>
      <c r="AQ2773">
        <v>0</v>
      </c>
      <c r="AR2773">
        <v>0</v>
      </c>
      <c r="AS2773">
        <v>0</v>
      </c>
      <c r="AT2773">
        <v>0</v>
      </c>
      <c r="AU2773">
        <v>0</v>
      </c>
      <c r="AV2773">
        <v>0</v>
      </c>
      <c r="AW2773">
        <v>0</v>
      </c>
      <c r="AX2773">
        <v>0</v>
      </c>
      <c r="AY2773">
        <v>0</v>
      </c>
      <c r="AZ2773">
        <v>0</v>
      </c>
      <c r="BA2773">
        <v>0</v>
      </c>
      <c r="BB2773">
        <v>0</v>
      </c>
      <c r="BC2773">
        <v>0</v>
      </c>
      <c r="BD2773">
        <v>0</v>
      </c>
      <c r="BE2773">
        <v>0</v>
      </c>
      <c r="BF2773">
        <v>0</v>
      </c>
      <c r="BG2773">
        <v>0</v>
      </c>
      <c r="BH2773">
        <v>0</v>
      </c>
      <c r="BI2773">
        <v>0</v>
      </c>
      <c r="BJ2773" s="2">
        <v>46036</v>
      </c>
      <c r="BK2773">
        <v>0</v>
      </c>
      <c r="BL2773" s="3" t="str">
        <f>VLOOKUP(O2773,DropDownList!$H$1:$I$7,2,FALSE)</f>
        <v>2022/23</v>
      </c>
      <c r="BM2773" s="3" t="str">
        <f t="shared" si="43"/>
        <v>PCOA</v>
      </c>
    </row>
    <row r="2774" spans="1:65" x14ac:dyDescent="0.2">
      <c r="A2774">
        <v>2026</v>
      </c>
      <c r="B2774">
        <v>1</v>
      </c>
      <c r="C2774" t="s">
        <v>162</v>
      </c>
      <c r="D2774" t="s">
        <v>166</v>
      </c>
      <c r="E2774" t="s">
        <v>11</v>
      </c>
      <c r="F2774">
        <v>9252</v>
      </c>
      <c r="G2774" t="s">
        <v>141</v>
      </c>
      <c r="H2774" t="s">
        <v>164</v>
      </c>
      <c r="I2774" t="s">
        <v>164</v>
      </c>
      <c r="J2774" s="1">
        <v>46023</v>
      </c>
      <c r="K2774" t="s">
        <v>438</v>
      </c>
      <c r="L2774">
        <v>4</v>
      </c>
      <c r="M2774" t="s">
        <v>439</v>
      </c>
      <c r="N2774" t="s">
        <v>145</v>
      </c>
      <c r="O2774" t="s">
        <v>155</v>
      </c>
      <c r="P2774" t="s">
        <v>154</v>
      </c>
      <c r="Q2774">
        <v>1482.94</v>
      </c>
      <c r="R2774">
        <v>41</v>
      </c>
      <c r="S2774">
        <v>9950</v>
      </c>
      <c r="T2774">
        <v>865.3</v>
      </c>
      <c r="U2774">
        <v>6</v>
      </c>
      <c r="V2774">
        <v>2</v>
      </c>
      <c r="W2774">
        <v>260</v>
      </c>
      <c r="X2774">
        <v>510</v>
      </c>
      <c r="Y2774">
        <v>0</v>
      </c>
      <c r="Z2774">
        <v>0</v>
      </c>
      <c r="AA2774">
        <v>7601.76</v>
      </c>
      <c r="AB2774">
        <v>100</v>
      </c>
      <c r="AC2774">
        <v>6931.76</v>
      </c>
      <c r="AD2774">
        <v>1</v>
      </c>
      <c r="AE2774">
        <v>1</v>
      </c>
      <c r="AF2774">
        <v>32</v>
      </c>
      <c r="AG2774">
        <v>3</v>
      </c>
      <c r="AH2774">
        <v>0</v>
      </c>
      <c r="AI2774">
        <v>3</v>
      </c>
      <c r="AJ2774">
        <v>0</v>
      </c>
      <c r="AK2774">
        <v>0</v>
      </c>
      <c r="AL2774">
        <v>0</v>
      </c>
      <c r="AM2774">
        <v>0</v>
      </c>
      <c r="AN2774">
        <v>0</v>
      </c>
      <c r="AO2774">
        <v>27</v>
      </c>
      <c r="AP2774">
        <v>170</v>
      </c>
      <c r="AQ2774">
        <v>26</v>
      </c>
      <c r="AR2774">
        <v>0</v>
      </c>
      <c r="AS2774">
        <v>33</v>
      </c>
      <c r="AT2774">
        <v>11</v>
      </c>
      <c r="AU2774">
        <v>12</v>
      </c>
      <c r="AV2774">
        <v>0</v>
      </c>
      <c r="AW2774">
        <v>1</v>
      </c>
      <c r="AX2774">
        <v>0</v>
      </c>
      <c r="AY2774">
        <v>15</v>
      </c>
      <c r="AZ2774">
        <v>28</v>
      </c>
      <c r="BA2774">
        <v>20</v>
      </c>
      <c r="BB2774">
        <v>6</v>
      </c>
      <c r="BC2774">
        <v>3</v>
      </c>
      <c r="BD2774">
        <v>0</v>
      </c>
      <c r="BE2774">
        <v>0</v>
      </c>
      <c r="BF2774">
        <v>40</v>
      </c>
      <c r="BG2774">
        <v>980</v>
      </c>
      <c r="BH2774">
        <v>3</v>
      </c>
      <c r="BI2774">
        <v>6</v>
      </c>
      <c r="BJ2774" s="2">
        <v>46036</v>
      </c>
      <c r="BK2774">
        <v>0</v>
      </c>
      <c r="BL2774" s="3" t="str">
        <f>VLOOKUP(O2774,DropDownList!$H$1:$I$7,2,FALSE)</f>
        <v>2022/23</v>
      </c>
      <c r="BM2774" s="3" t="str">
        <f t="shared" si="43"/>
        <v>JP COURT</v>
      </c>
    </row>
    <row r="2775" spans="1:65" x14ac:dyDescent="0.2">
      <c r="A2775">
        <v>2026</v>
      </c>
      <c r="B2775">
        <v>1</v>
      </c>
      <c r="C2775" t="s">
        <v>162</v>
      </c>
      <c r="D2775" t="s">
        <v>166</v>
      </c>
      <c r="E2775" t="s">
        <v>11</v>
      </c>
      <c r="F2775">
        <v>9252</v>
      </c>
      <c r="G2775" t="s">
        <v>141</v>
      </c>
      <c r="H2775" t="s">
        <v>164</v>
      </c>
      <c r="I2775" t="s">
        <v>164</v>
      </c>
      <c r="J2775" s="1">
        <v>46023</v>
      </c>
      <c r="K2775" t="s">
        <v>438</v>
      </c>
      <c r="L2775">
        <v>4</v>
      </c>
      <c r="M2775" t="s">
        <v>439</v>
      </c>
      <c r="N2775" t="s">
        <v>145</v>
      </c>
      <c r="O2775" t="s">
        <v>149</v>
      </c>
      <c r="P2775" t="s">
        <v>154</v>
      </c>
      <c r="Q2775">
        <v>1270</v>
      </c>
      <c r="R2775">
        <v>11</v>
      </c>
      <c r="S2775">
        <v>2495</v>
      </c>
      <c r="T2775">
        <v>0</v>
      </c>
      <c r="U2775">
        <v>4</v>
      </c>
      <c r="V2775">
        <v>2</v>
      </c>
      <c r="W2775">
        <v>300</v>
      </c>
      <c r="X2775">
        <v>300</v>
      </c>
      <c r="Y2775">
        <v>0</v>
      </c>
      <c r="Z2775">
        <v>0</v>
      </c>
      <c r="AA2775">
        <v>1225</v>
      </c>
      <c r="AB2775">
        <v>0</v>
      </c>
      <c r="AC2775">
        <v>1125</v>
      </c>
      <c r="AD2775">
        <v>1</v>
      </c>
      <c r="AE2775">
        <v>1</v>
      </c>
      <c r="AF2775">
        <v>7</v>
      </c>
      <c r="AG2775">
        <v>1</v>
      </c>
      <c r="AH2775">
        <v>0</v>
      </c>
      <c r="AI2775">
        <v>3</v>
      </c>
      <c r="AJ2775">
        <v>0</v>
      </c>
      <c r="AK2775">
        <v>0</v>
      </c>
      <c r="AL2775">
        <v>0</v>
      </c>
      <c r="AM2775">
        <v>0</v>
      </c>
      <c r="AN2775">
        <v>0</v>
      </c>
      <c r="AO2775">
        <v>9</v>
      </c>
      <c r="AP2775">
        <v>19</v>
      </c>
      <c r="AQ2775">
        <v>9</v>
      </c>
      <c r="AR2775">
        <v>0</v>
      </c>
      <c r="AS2775">
        <v>2</v>
      </c>
      <c r="AT2775">
        <v>0</v>
      </c>
      <c r="AU2775">
        <v>2</v>
      </c>
      <c r="AV2775">
        <v>0</v>
      </c>
      <c r="AW2775">
        <v>0</v>
      </c>
      <c r="AX2775">
        <v>0</v>
      </c>
      <c r="AY2775">
        <v>2</v>
      </c>
      <c r="AZ2775">
        <v>2</v>
      </c>
      <c r="BA2775">
        <v>0</v>
      </c>
      <c r="BB2775">
        <v>1</v>
      </c>
      <c r="BC2775">
        <v>0</v>
      </c>
      <c r="BD2775">
        <v>0</v>
      </c>
      <c r="BE2775">
        <v>0</v>
      </c>
      <c r="BF2775">
        <v>11</v>
      </c>
      <c r="BG2775">
        <v>1030</v>
      </c>
      <c r="BH2775">
        <v>0</v>
      </c>
      <c r="BI2775">
        <v>4</v>
      </c>
      <c r="BJ2775" s="2">
        <v>46036</v>
      </c>
      <c r="BK2775">
        <v>0</v>
      </c>
      <c r="BL2775" s="3" t="str">
        <f>VLOOKUP(O2775,DropDownList!$H$1:$I$7,2,FALSE)</f>
        <v>2025/26</v>
      </c>
      <c r="BM2775" s="3" t="str">
        <f t="shared" si="43"/>
        <v>JP COURT</v>
      </c>
    </row>
    <row r="2776" spans="1:65" x14ac:dyDescent="0.2">
      <c r="A2776">
        <v>2026</v>
      </c>
      <c r="B2776">
        <v>1</v>
      </c>
      <c r="C2776" t="s">
        <v>162</v>
      </c>
      <c r="D2776" t="s">
        <v>166</v>
      </c>
      <c r="E2776" t="s">
        <v>11</v>
      </c>
      <c r="F2776">
        <v>9252</v>
      </c>
      <c r="G2776" t="s">
        <v>141</v>
      </c>
      <c r="H2776" t="s">
        <v>164</v>
      </c>
      <c r="I2776" t="s">
        <v>164</v>
      </c>
      <c r="J2776" s="1">
        <v>46023</v>
      </c>
      <c r="K2776" t="s">
        <v>438</v>
      </c>
      <c r="L2776">
        <v>4</v>
      </c>
      <c r="M2776" t="s">
        <v>439</v>
      </c>
      <c r="N2776" t="s">
        <v>145</v>
      </c>
      <c r="O2776" t="s">
        <v>155</v>
      </c>
      <c r="P2776" t="s">
        <v>153</v>
      </c>
      <c r="Q2776">
        <v>0</v>
      </c>
      <c r="R2776">
        <v>3</v>
      </c>
      <c r="S2776">
        <v>135</v>
      </c>
      <c r="T2776">
        <v>135</v>
      </c>
      <c r="U2776">
        <v>0</v>
      </c>
      <c r="V2776">
        <v>0</v>
      </c>
      <c r="W2776">
        <v>0</v>
      </c>
      <c r="X2776">
        <v>0</v>
      </c>
      <c r="Y2776">
        <v>0</v>
      </c>
      <c r="Z2776">
        <v>0</v>
      </c>
      <c r="AA2776">
        <v>0</v>
      </c>
      <c r="AB2776">
        <v>0</v>
      </c>
      <c r="AC2776">
        <v>0</v>
      </c>
      <c r="AD2776">
        <v>0</v>
      </c>
      <c r="AE2776">
        <v>0</v>
      </c>
      <c r="AF2776">
        <v>0</v>
      </c>
      <c r="AG2776">
        <v>0</v>
      </c>
      <c r="AH2776">
        <v>3</v>
      </c>
      <c r="AI2776">
        <v>0</v>
      </c>
      <c r="AJ2776">
        <v>0</v>
      </c>
      <c r="AK2776">
        <v>0</v>
      </c>
      <c r="AL2776">
        <v>0</v>
      </c>
      <c r="AM2776">
        <v>0</v>
      </c>
      <c r="AN2776">
        <v>0</v>
      </c>
      <c r="AO2776">
        <v>3</v>
      </c>
      <c r="AP2776">
        <v>3</v>
      </c>
      <c r="AQ2776">
        <v>3</v>
      </c>
      <c r="AR2776">
        <v>0</v>
      </c>
      <c r="AS2776">
        <v>0</v>
      </c>
      <c r="AT2776">
        <v>0</v>
      </c>
      <c r="AU2776">
        <v>0</v>
      </c>
      <c r="AV2776">
        <v>0</v>
      </c>
      <c r="AW2776">
        <v>0</v>
      </c>
      <c r="AX2776">
        <v>0</v>
      </c>
      <c r="AY2776">
        <v>0</v>
      </c>
      <c r="AZ2776">
        <v>0</v>
      </c>
      <c r="BA2776">
        <v>0</v>
      </c>
      <c r="BB2776">
        <v>0</v>
      </c>
      <c r="BC2776">
        <v>0</v>
      </c>
      <c r="BD2776">
        <v>0</v>
      </c>
      <c r="BE2776">
        <v>0</v>
      </c>
      <c r="BF2776">
        <v>3</v>
      </c>
      <c r="BG2776">
        <v>0</v>
      </c>
      <c r="BH2776">
        <v>0</v>
      </c>
      <c r="BI2776">
        <v>0</v>
      </c>
      <c r="BJ2776" s="2">
        <v>46036</v>
      </c>
      <c r="BK2776">
        <v>0</v>
      </c>
      <c r="BL2776" s="3" t="str">
        <f>VLOOKUP(O2776,DropDownList!$H$1:$I$7,2,FALSE)</f>
        <v>2022/23</v>
      </c>
      <c r="BM2776" s="3" t="str">
        <f t="shared" si="43"/>
        <v>PREG</v>
      </c>
    </row>
    <row r="2777" spans="1:65" x14ac:dyDescent="0.2">
      <c r="A2777">
        <v>2026</v>
      </c>
      <c r="B2777">
        <v>1</v>
      </c>
      <c r="C2777" t="s">
        <v>162</v>
      </c>
      <c r="D2777" t="s">
        <v>167</v>
      </c>
      <c r="E2777" t="s">
        <v>11</v>
      </c>
      <c r="F2777">
        <v>9711</v>
      </c>
      <c r="G2777" t="s">
        <v>158</v>
      </c>
      <c r="H2777" t="s">
        <v>164</v>
      </c>
      <c r="I2777" t="s">
        <v>164</v>
      </c>
      <c r="J2777" s="1">
        <v>46023</v>
      </c>
      <c r="K2777" t="s">
        <v>438</v>
      </c>
      <c r="L2777">
        <v>4</v>
      </c>
      <c r="M2777" t="s">
        <v>439</v>
      </c>
      <c r="N2777" t="s">
        <v>145</v>
      </c>
      <c r="O2777" t="s">
        <v>156</v>
      </c>
      <c r="P2777" t="s">
        <v>160</v>
      </c>
      <c r="Q2777">
        <v>2849.57</v>
      </c>
      <c r="R2777">
        <v>58</v>
      </c>
      <c r="S2777">
        <v>30955</v>
      </c>
      <c r="T2777">
        <v>2768.11</v>
      </c>
      <c r="U2777">
        <v>10</v>
      </c>
      <c r="V2777">
        <v>3</v>
      </c>
      <c r="W2777">
        <v>1127.1400000000001</v>
      </c>
      <c r="X2777">
        <v>1127.1400000000001</v>
      </c>
      <c r="Y2777">
        <v>0</v>
      </c>
      <c r="Z2777">
        <v>0</v>
      </c>
      <c r="AA2777">
        <v>25337.32</v>
      </c>
      <c r="AB2777">
        <v>50</v>
      </c>
      <c r="AC2777">
        <v>23912.32</v>
      </c>
      <c r="AD2777">
        <v>1</v>
      </c>
      <c r="AE2777">
        <v>2</v>
      </c>
      <c r="AF2777">
        <v>40</v>
      </c>
      <c r="AG2777">
        <v>8</v>
      </c>
      <c r="AH2777">
        <v>3</v>
      </c>
      <c r="AI2777">
        <v>2</v>
      </c>
      <c r="AJ2777">
        <v>0</v>
      </c>
      <c r="AK2777">
        <v>0</v>
      </c>
      <c r="AL2777">
        <v>0</v>
      </c>
      <c r="AM2777">
        <v>0</v>
      </c>
      <c r="AN2777">
        <v>0</v>
      </c>
      <c r="AO2777">
        <v>41</v>
      </c>
      <c r="AP2777">
        <v>146</v>
      </c>
      <c r="AQ2777">
        <v>47</v>
      </c>
      <c r="AR2777">
        <v>0</v>
      </c>
      <c r="AS2777">
        <v>15</v>
      </c>
      <c r="AT2777">
        <v>3</v>
      </c>
      <c r="AU2777">
        <v>5</v>
      </c>
      <c r="AV2777">
        <v>1</v>
      </c>
      <c r="AW2777">
        <v>2</v>
      </c>
      <c r="AX2777">
        <v>0</v>
      </c>
      <c r="AY2777">
        <v>21</v>
      </c>
      <c r="AZ2777">
        <v>28</v>
      </c>
      <c r="BA2777">
        <v>13</v>
      </c>
      <c r="BB2777">
        <v>3</v>
      </c>
      <c r="BC2777">
        <v>2</v>
      </c>
      <c r="BD2777">
        <v>1</v>
      </c>
      <c r="BE2777">
        <v>0</v>
      </c>
      <c r="BF2777">
        <v>54</v>
      </c>
      <c r="BG2777">
        <v>770</v>
      </c>
      <c r="BH2777">
        <v>5</v>
      </c>
      <c r="BI2777">
        <v>10</v>
      </c>
      <c r="BJ2777" s="2">
        <v>46036</v>
      </c>
      <c r="BK2777">
        <v>0</v>
      </c>
      <c r="BL2777" s="3" t="str">
        <f>VLOOKUP(O2777,DropDownList!$H$1:$I$7,2,FALSE)</f>
        <v>2023/24</v>
      </c>
      <c r="BM2777" s="3" t="str">
        <f t="shared" si="43"/>
        <v>SC COURT</v>
      </c>
    </row>
    <row r="2778" spans="1:65" x14ac:dyDescent="0.2">
      <c r="A2778">
        <v>2026</v>
      </c>
      <c r="B2778">
        <v>1</v>
      </c>
      <c r="C2778" t="s">
        <v>162</v>
      </c>
      <c r="D2778" t="s">
        <v>167</v>
      </c>
      <c r="E2778" t="s">
        <v>11</v>
      </c>
      <c r="F2778">
        <v>9711</v>
      </c>
      <c r="G2778" t="s">
        <v>158</v>
      </c>
      <c r="H2778" t="s">
        <v>164</v>
      </c>
      <c r="I2778" t="s">
        <v>164</v>
      </c>
      <c r="J2778" s="1">
        <v>46023</v>
      </c>
      <c r="K2778" t="s">
        <v>438</v>
      </c>
      <c r="L2778">
        <v>4</v>
      </c>
      <c r="M2778" t="s">
        <v>439</v>
      </c>
      <c r="N2778" t="s">
        <v>145</v>
      </c>
      <c r="O2778" t="s">
        <v>149</v>
      </c>
      <c r="P2778" t="s">
        <v>161</v>
      </c>
      <c r="Q2778">
        <v>110</v>
      </c>
      <c r="R2778">
        <v>24</v>
      </c>
      <c r="S2778">
        <v>590</v>
      </c>
      <c r="T2778">
        <v>20</v>
      </c>
      <c r="U2778">
        <v>12</v>
      </c>
      <c r="V2778">
        <v>2</v>
      </c>
      <c r="W2778">
        <v>40</v>
      </c>
      <c r="X2778">
        <v>40</v>
      </c>
      <c r="Y2778">
        <v>0</v>
      </c>
      <c r="Z2778">
        <v>0</v>
      </c>
      <c r="AA2778">
        <v>460</v>
      </c>
      <c r="AB2778">
        <v>0</v>
      </c>
      <c r="AC2778">
        <v>0</v>
      </c>
      <c r="AD2778">
        <v>2</v>
      </c>
      <c r="AE2778">
        <v>0</v>
      </c>
      <c r="AF2778">
        <v>17</v>
      </c>
      <c r="AG2778">
        <v>0</v>
      </c>
      <c r="AH2778">
        <v>1</v>
      </c>
      <c r="AI2778">
        <v>6</v>
      </c>
      <c r="AJ2778">
        <v>0</v>
      </c>
      <c r="AK2778">
        <v>0</v>
      </c>
      <c r="AL2778">
        <v>0</v>
      </c>
      <c r="AM2778">
        <v>0</v>
      </c>
      <c r="AN2778">
        <v>0</v>
      </c>
      <c r="AO2778">
        <v>14</v>
      </c>
      <c r="AP2778">
        <v>37</v>
      </c>
      <c r="AQ2778">
        <v>13</v>
      </c>
      <c r="AR2778">
        <v>0</v>
      </c>
      <c r="AS2778">
        <v>4</v>
      </c>
      <c r="AT2778">
        <v>4</v>
      </c>
      <c r="AU2778">
        <v>0</v>
      </c>
      <c r="AV2778">
        <v>0</v>
      </c>
      <c r="AW2778">
        <v>1</v>
      </c>
      <c r="AX2778">
        <v>0</v>
      </c>
      <c r="AY2778">
        <v>4</v>
      </c>
      <c r="AZ2778">
        <v>4</v>
      </c>
      <c r="BA2778">
        <v>0</v>
      </c>
      <c r="BB2778">
        <v>1</v>
      </c>
      <c r="BC2778">
        <v>0</v>
      </c>
      <c r="BD2778">
        <v>1</v>
      </c>
      <c r="BE2778">
        <v>0</v>
      </c>
      <c r="BF2778">
        <v>23</v>
      </c>
      <c r="BG2778">
        <v>110</v>
      </c>
      <c r="BH2778">
        <v>0</v>
      </c>
      <c r="BI2778">
        <v>12</v>
      </c>
      <c r="BJ2778" s="2">
        <v>46036</v>
      </c>
      <c r="BK2778">
        <v>0</v>
      </c>
      <c r="BL2778" s="3" t="str">
        <f>VLOOKUP(O2778,DropDownList!$H$1:$I$7,2,FALSE)</f>
        <v>2025/26</v>
      </c>
      <c r="BM2778" s="3" t="str">
        <f t="shared" si="43"/>
        <v>VSUR</v>
      </c>
    </row>
    <row r="2779" spans="1:65" x14ac:dyDescent="0.2">
      <c r="A2779">
        <v>2026</v>
      </c>
      <c r="B2779">
        <v>1</v>
      </c>
      <c r="C2779" t="s">
        <v>162</v>
      </c>
      <c r="D2779" t="s">
        <v>167</v>
      </c>
      <c r="E2779" t="s">
        <v>11</v>
      </c>
      <c r="F2779">
        <v>9711</v>
      </c>
      <c r="G2779" t="s">
        <v>158</v>
      </c>
      <c r="H2779" t="s">
        <v>164</v>
      </c>
      <c r="I2779" t="s">
        <v>164</v>
      </c>
      <c r="J2779" s="1">
        <v>46023</v>
      </c>
      <c r="K2779" t="s">
        <v>438</v>
      </c>
      <c r="L2779">
        <v>4</v>
      </c>
      <c r="M2779" t="s">
        <v>439</v>
      </c>
      <c r="N2779" t="s">
        <v>145</v>
      </c>
      <c r="O2779" t="s">
        <v>147</v>
      </c>
      <c r="P2779" t="s">
        <v>161</v>
      </c>
      <c r="Q2779">
        <v>150</v>
      </c>
      <c r="R2779">
        <v>70</v>
      </c>
      <c r="S2779">
        <v>1805</v>
      </c>
      <c r="T2779">
        <v>30</v>
      </c>
      <c r="U2779">
        <v>24</v>
      </c>
      <c r="V2779">
        <v>4</v>
      </c>
      <c r="W2779">
        <v>80</v>
      </c>
      <c r="X2779">
        <v>80</v>
      </c>
      <c r="Y2779">
        <v>0</v>
      </c>
      <c r="Z2779">
        <v>0</v>
      </c>
      <c r="AA2779">
        <v>1625</v>
      </c>
      <c r="AB2779">
        <v>0</v>
      </c>
      <c r="AC2779">
        <v>0</v>
      </c>
      <c r="AD2779">
        <v>4</v>
      </c>
      <c r="AE2779">
        <v>0</v>
      </c>
      <c r="AF2779">
        <v>60</v>
      </c>
      <c r="AG2779">
        <v>0</v>
      </c>
      <c r="AH2779">
        <v>2</v>
      </c>
      <c r="AI2779">
        <v>8</v>
      </c>
      <c r="AJ2779">
        <v>0</v>
      </c>
      <c r="AK2779">
        <v>0</v>
      </c>
      <c r="AL2779">
        <v>0</v>
      </c>
      <c r="AM2779">
        <v>0</v>
      </c>
      <c r="AN2779">
        <v>0</v>
      </c>
      <c r="AO2779">
        <v>38</v>
      </c>
      <c r="AP2779">
        <v>155</v>
      </c>
      <c r="AQ2779">
        <v>42</v>
      </c>
      <c r="AR2779">
        <v>0</v>
      </c>
      <c r="AS2779">
        <v>19</v>
      </c>
      <c r="AT2779">
        <v>9</v>
      </c>
      <c r="AU2779">
        <v>3</v>
      </c>
      <c r="AV2779">
        <v>0</v>
      </c>
      <c r="AW2779">
        <v>1</v>
      </c>
      <c r="AX2779">
        <v>0</v>
      </c>
      <c r="AY2779">
        <v>22</v>
      </c>
      <c r="AZ2779">
        <v>30</v>
      </c>
      <c r="BA2779">
        <v>15</v>
      </c>
      <c r="BB2779">
        <v>1</v>
      </c>
      <c r="BC2779">
        <v>0</v>
      </c>
      <c r="BD2779">
        <v>1</v>
      </c>
      <c r="BE2779">
        <v>0</v>
      </c>
      <c r="BF2779">
        <v>69</v>
      </c>
      <c r="BG2779">
        <v>150</v>
      </c>
      <c r="BH2779">
        <v>0</v>
      </c>
      <c r="BI2779">
        <v>24</v>
      </c>
      <c r="BJ2779" s="2">
        <v>46036</v>
      </c>
      <c r="BK2779">
        <v>0</v>
      </c>
      <c r="BL2779" s="3" t="str">
        <f>VLOOKUP(O2779,DropDownList!$H$1:$I$7,2,FALSE)</f>
        <v>2024/25</v>
      </c>
      <c r="BM2779" s="3" t="str">
        <f t="shared" si="43"/>
        <v>VSUR</v>
      </c>
    </row>
    <row r="2780" spans="1:65" x14ac:dyDescent="0.2">
      <c r="A2780">
        <v>2026</v>
      </c>
      <c r="B2780">
        <v>1</v>
      </c>
      <c r="C2780" t="s">
        <v>162</v>
      </c>
      <c r="D2780" t="s">
        <v>167</v>
      </c>
      <c r="E2780" t="s">
        <v>11</v>
      </c>
      <c r="F2780">
        <v>9711</v>
      </c>
      <c r="G2780" t="s">
        <v>158</v>
      </c>
      <c r="H2780" t="s">
        <v>164</v>
      </c>
      <c r="I2780" t="s">
        <v>164</v>
      </c>
      <c r="J2780" s="1">
        <v>46023</v>
      </c>
      <c r="K2780" t="s">
        <v>438</v>
      </c>
      <c r="L2780">
        <v>4</v>
      </c>
      <c r="M2780" t="s">
        <v>439</v>
      </c>
      <c r="N2780" t="s">
        <v>145</v>
      </c>
      <c r="O2780" t="s">
        <v>147</v>
      </c>
      <c r="P2780" t="s">
        <v>160</v>
      </c>
      <c r="Q2780">
        <v>7373.54</v>
      </c>
      <c r="R2780">
        <v>72</v>
      </c>
      <c r="S2780">
        <v>36400</v>
      </c>
      <c r="T2780">
        <v>1360</v>
      </c>
      <c r="U2780">
        <v>24</v>
      </c>
      <c r="V2780">
        <v>8</v>
      </c>
      <c r="W2780">
        <v>2640</v>
      </c>
      <c r="X2780">
        <v>3100</v>
      </c>
      <c r="Y2780">
        <v>0</v>
      </c>
      <c r="Z2780">
        <v>0</v>
      </c>
      <c r="AA2780">
        <v>27666.46</v>
      </c>
      <c r="AB2780">
        <v>175</v>
      </c>
      <c r="AC2780">
        <v>25846.46</v>
      </c>
      <c r="AD2780">
        <v>4</v>
      </c>
      <c r="AE2780">
        <v>4</v>
      </c>
      <c r="AF2780">
        <v>44</v>
      </c>
      <c r="AG2780">
        <v>16</v>
      </c>
      <c r="AH2780">
        <v>4</v>
      </c>
      <c r="AI2780">
        <v>8</v>
      </c>
      <c r="AJ2780">
        <v>0</v>
      </c>
      <c r="AK2780">
        <v>0</v>
      </c>
      <c r="AL2780">
        <v>0</v>
      </c>
      <c r="AM2780">
        <v>0</v>
      </c>
      <c r="AN2780">
        <v>0</v>
      </c>
      <c r="AO2780">
        <v>40</v>
      </c>
      <c r="AP2780">
        <v>148</v>
      </c>
      <c r="AQ2780">
        <v>40</v>
      </c>
      <c r="AR2780">
        <v>0</v>
      </c>
      <c r="AS2780">
        <v>18</v>
      </c>
      <c r="AT2780">
        <v>8</v>
      </c>
      <c r="AU2780">
        <v>3</v>
      </c>
      <c r="AV2780">
        <v>0</v>
      </c>
      <c r="AW2780">
        <v>3</v>
      </c>
      <c r="AX2780">
        <v>0</v>
      </c>
      <c r="AY2780">
        <v>21</v>
      </c>
      <c r="AZ2780">
        <v>28</v>
      </c>
      <c r="BA2780">
        <v>14</v>
      </c>
      <c r="BB2780">
        <v>1</v>
      </c>
      <c r="BC2780">
        <v>0</v>
      </c>
      <c r="BD2780">
        <v>1</v>
      </c>
      <c r="BE2780">
        <v>0</v>
      </c>
      <c r="BF2780">
        <v>69</v>
      </c>
      <c r="BG2780">
        <v>2935</v>
      </c>
      <c r="BH2780">
        <v>0</v>
      </c>
      <c r="BI2780">
        <v>24</v>
      </c>
      <c r="BJ2780" s="2">
        <v>46036</v>
      </c>
      <c r="BK2780">
        <v>0</v>
      </c>
      <c r="BL2780" s="3" t="str">
        <f>VLOOKUP(O2780,DropDownList!$H$1:$I$7,2,FALSE)</f>
        <v>2024/25</v>
      </c>
      <c r="BM2780" s="3" t="str">
        <f t="shared" si="43"/>
        <v>SC COURT</v>
      </c>
    </row>
    <row r="2781" spans="1:65" x14ac:dyDescent="0.2">
      <c r="A2781">
        <v>2026</v>
      </c>
      <c r="B2781">
        <v>1</v>
      </c>
      <c r="C2781" t="s">
        <v>162</v>
      </c>
      <c r="D2781" t="s">
        <v>167</v>
      </c>
      <c r="E2781" t="s">
        <v>11</v>
      </c>
      <c r="F2781">
        <v>9711</v>
      </c>
      <c r="G2781" t="s">
        <v>158</v>
      </c>
      <c r="H2781" t="s">
        <v>164</v>
      </c>
      <c r="I2781" t="s">
        <v>164</v>
      </c>
      <c r="J2781" s="1">
        <v>46023</v>
      </c>
      <c r="K2781" t="s">
        <v>438</v>
      </c>
      <c r="L2781">
        <v>4</v>
      </c>
      <c r="M2781" t="s">
        <v>439</v>
      </c>
      <c r="N2781" t="s">
        <v>145</v>
      </c>
      <c r="O2781" t="s">
        <v>149</v>
      </c>
      <c r="P2781" t="s">
        <v>160</v>
      </c>
      <c r="Q2781">
        <v>3715</v>
      </c>
      <c r="R2781">
        <v>25</v>
      </c>
      <c r="S2781">
        <v>12643</v>
      </c>
      <c r="T2781">
        <v>1270</v>
      </c>
      <c r="U2781">
        <v>12</v>
      </c>
      <c r="V2781">
        <v>7</v>
      </c>
      <c r="W2781">
        <v>1200</v>
      </c>
      <c r="X2781">
        <v>2270</v>
      </c>
      <c r="Y2781">
        <v>0</v>
      </c>
      <c r="Z2781">
        <v>0</v>
      </c>
      <c r="AA2781">
        <v>7658</v>
      </c>
      <c r="AB2781">
        <v>0</v>
      </c>
      <c r="AC2781">
        <v>7198</v>
      </c>
      <c r="AD2781">
        <v>2</v>
      </c>
      <c r="AE2781">
        <v>5</v>
      </c>
      <c r="AF2781">
        <v>11</v>
      </c>
      <c r="AG2781">
        <v>6</v>
      </c>
      <c r="AH2781">
        <v>2</v>
      </c>
      <c r="AI2781">
        <v>6</v>
      </c>
      <c r="AJ2781">
        <v>0</v>
      </c>
      <c r="AK2781">
        <v>0</v>
      </c>
      <c r="AL2781">
        <v>0</v>
      </c>
      <c r="AM2781">
        <v>0</v>
      </c>
      <c r="AN2781">
        <v>0</v>
      </c>
      <c r="AO2781">
        <v>15</v>
      </c>
      <c r="AP2781">
        <v>38</v>
      </c>
      <c r="AQ2781">
        <v>13</v>
      </c>
      <c r="AR2781">
        <v>0</v>
      </c>
      <c r="AS2781">
        <v>4</v>
      </c>
      <c r="AT2781">
        <v>4</v>
      </c>
      <c r="AU2781">
        <v>0</v>
      </c>
      <c r="AV2781">
        <v>0</v>
      </c>
      <c r="AW2781">
        <v>2</v>
      </c>
      <c r="AX2781">
        <v>0</v>
      </c>
      <c r="AY2781">
        <v>4</v>
      </c>
      <c r="AZ2781">
        <v>4</v>
      </c>
      <c r="BA2781">
        <v>0</v>
      </c>
      <c r="BB2781">
        <v>1</v>
      </c>
      <c r="BC2781">
        <v>0</v>
      </c>
      <c r="BD2781">
        <v>1</v>
      </c>
      <c r="BE2781">
        <v>0</v>
      </c>
      <c r="BF2781">
        <v>23</v>
      </c>
      <c r="BG2781">
        <v>2035</v>
      </c>
      <c r="BH2781">
        <v>0</v>
      </c>
      <c r="BI2781">
        <v>12</v>
      </c>
      <c r="BJ2781" s="2">
        <v>46036</v>
      </c>
      <c r="BK2781">
        <v>0</v>
      </c>
      <c r="BL2781" s="3" t="str">
        <f>VLOOKUP(O2781,DropDownList!$H$1:$I$7,2,FALSE)</f>
        <v>2025/26</v>
      </c>
      <c r="BM2781" s="3" t="str">
        <f t="shared" si="43"/>
        <v>SC COURT</v>
      </c>
    </row>
    <row r="2782" spans="1:65" x14ac:dyDescent="0.2">
      <c r="A2782">
        <v>2026</v>
      </c>
      <c r="B2782">
        <v>1</v>
      </c>
      <c r="C2782" t="s">
        <v>162</v>
      </c>
      <c r="D2782" t="s">
        <v>167</v>
      </c>
      <c r="E2782" t="s">
        <v>11</v>
      </c>
      <c r="F2782">
        <v>9711</v>
      </c>
      <c r="G2782" t="s">
        <v>158</v>
      </c>
      <c r="H2782" t="s">
        <v>164</v>
      </c>
      <c r="I2782" t="s">
        <v>164</v>
      </c>
      <c r="J2782" s="1">
        <v>46023</v>
      </c>
      <c r="K2782" t="s">
        <v>438</v>
      </c>
      <c r="L2782">
        <v>4</v>
      </c>
      <c r="M2782" t="s">
        <v>439</v>
      </c>
      <c r="N2782" t="s">
        <v>145</v>
      </c>
      <c r="O2782" t="s">
        <v>156</v>
      </c>
      <c r="P2782" t="s">
        <v>161</v>
      </c>
      <c r="Q2782">
        <v>30</v>
      </c>
      <c r="R2782">
        <v>54</v>
      </c>
      <c r="S2782">
        <v>1445</v>
      </c>
      <c r="T2782">
        <v>40</v>
      </c>
      <c r="U2782">
        <v>10</v>
      </c>
      <c r="V2782">
        <v>1</v>
      </c>
      <c r="W2782">
        <v>20</v>
      </c>
      <c r="X2782">
        <v>20</v>
      </c>
      <c r="Y2782">
        <v>0</v>
      </c>
      <c r="Z2782">
        <v>0</v>
      </c>
      <c r="AA2782">
        <v>1375</v>
      </c>
      <c r="AB2782">
        <v>0</v>
      </c>
      <c r="AC2782">
        <v>0</v>
      </c>
      <c r="AD2782">
        <v>1</v>
      </c>
      <c r="AE2782">
        <v>0</v>
      </c>
      <c r="AF2782">
        <v>51</v>
      </c>
      <c r="AG2782">
        <v>0</v>
      </c>
      <c r="AH2782">
        <v>1</v>
      </c>
      <c r="AI2782">
        <v>2</v>
      </c>
      <c r="AJ2782">
        <v>0</v>
      </c>
      <c r="AK2782">
        <v>0</v>
      </c>
      <c r="AL2782">
        <v>0</v>
      </c>
      <c r="AM2782">
        <v>0</v>
      </c>
      <c r="AN2782">
        <v>0</v>
      </c>
      <c r="AO2782">
        <v>38</v>
      </c>
      <c r="AP2782">
        <v>157</v>
      </c>
      <c r="AQ2782">
        <v>46</v>
      </c>
      <c r="AR2782">
        <v>0</v>
      </c>
      <c r="AS2782">
        <v>17</v>
      </c>
      <c r="AT2782">
        <v>2</v>
      </c>
      <c r="AU2782">
        <v>8</v>
      </c>
      <c r="AV2782">
        <v>3</v>
      </c>
      <c r="AW2782">
        <v>1</v>
      </c>
      <c r="AX2782">
        <v>0</v>
      </c>
      <c r="AY2782">
        <v>22</v>
      </c>
      <c r="AZ2782">
        <v>31</v>
      </c>
      <c r="BA2782">
        <v>14</v>
      </c>
      <c r="BB2782">
        <v>4</v>
      </c>
      <c r="BC2782">
        <v>3</v>
      </c>
      <c r="BD2782">
        <v>1</v>
      </c>
      <c r="BE2782">
        <v>0</v>
      </c>
      <c r="BF2782">
        <v>53</v>
      </c>
      <c r="BG2782">
        <v>30</v>
      </c>
      <c r="BH2782">
        <v>0</v>
      </c>
      <c r="BI2782">
        <v>10</v>
      </c>
      <c r="BJ2782" s="2">
        <v>46036</v>
      </c>
      <c r="BK2782">
        <v>0</v>
      </c>
      <c r="BL2782" s="3" t="str">
        <f>VLOOKUP(O2782,DropDownList!$H$1:$I$7,2,FALSE)</f>
        <v>2023/24</v>
      </c>
      <c r="BM2782" s="3" t="str">
        <f t="shared" si="43"/>
        <v>VSUR</v>
      </c>
    </row>
    <row r="2783" spans="1:65" x14ac:dyDescent="0.2">
      <c r="A2783">
        <v>2026</v>
      </c>
      <c r="B2783">
        <v>1</v>
      </c>
      <c r="C2783" t="s">
        <v>162</v>
      </c>
      <c r="D2783" t="s">
        <v>167</v>
      </c>
      <c r="E2783" t="s">
        <v>11</v>
      </c>
      <c r="F2783">
        <v>9711</v>
      </c>
      <c r="G2783" t="s">
        <v>158</v>
      </c>
      <c r="H2783" t="s">
        <v>164</v>
      </c>
      <c r="I2783" t="s">
        <v>164</v>
      </c>
      <c r="J2783" s="1">
        <v>46023</v>
      </c>
      <c r="K2783" t="s">
        <v>438</v>
      </c>
      <c r="L2783">
        <v>4</v>
      </c>
      <c r="M2783" t="s">
        <v>439</v>
      </c>
      <c r="N2783" t="s">
        <v>145</v>
      </c>
      <c r="O2783" t="s">
        <v>155</v>
      </c>
      <c r="P2783" t="s">
        <v>160</v>
      </c>
      <c r="Q2783">
        <v>6447.96</v>
      </c>
      <c r="R2783">
        <v>69</v>
      </c>
      <c r="S2783">
        <v>39355</v>
      </c>
      <c r="T2783">
        <v>1780.91</v>
      </c>
      <c r="U2783">
        <v>11</v>
      </c>
      <c r="V2783">
        <v>4</v>
      </c>
      <c r="W2783">
        <v>4435</v>
      </c>
      <c r="X2783">
        <v>4435</v>
      </c>
      <c r="Y2783">
        <v>0</v>
      </c>
      <c r="Z2783">
        <v>0</v>
      </c>
      <c r="AA2783">
        <v>31126.13</v>
      </c>
      <c r="AB2783">
        <v>2260</v>
      </c>
      <c r="AC2783">
        <v>27211.13</v>
      </c>
      <c r="AD2783">
        <v>2</v>
      </c>
      <c r="AE2783">
        <v>2</v>
      </c>
      <c r="AF2783">
        <v>52</v>
      </c>
      <c r="AG2783">
        <v>7</v>
      </c>
      <c r="AH2783">
        <v>3</v>
      </c>
      <c r="AI2783">
        <v>4</v>
      </c>
      <c r="AJ2783">
        <v>0</v>
      </c>
      <c r="AK2783">
        <v>0</v>
      </c>
      <c r="AL2783">
        <v>0</v>
      </c>
      <c r="AM2783">
        <v>0</v>
      </c>
      <c r="AN2783">
        <v>0</v>
      </c>
      <c r="AO2783">
        <v>42</v>
      </c>
      <c r="AP2783">
        <v>219</v>
      </c>
      <c r="AQ2783">
        <v>51</v>
      </c>
      <c r="AR2783">
        <v>0</v>
      </c>
      <c r="AS2783">
        <v>24</v>
      </c>
      <c r="AT2783">
        <v>5</v>
      </c>
      <c r="AU2783">
        <v>10</v>
      </c>
      <c r="AV2783">
        <v>0</v>
      </c>
      <c r="AW2783">
        <v>4</v>
      </c>
      <c r="AX2783">
        <v>0</v>
      </c>
      <c r="AY2783">
        <v>23</v>
      </c>
      <c r="AZ2783">
        <v>38</v>
      </c>
      <c r="BA2783">
        <v>27</v>
      </c>
      <c r="BB2783">
        <v>7</v>
      </c>
      <c r="BC2783">
        <v>4</v>
      </c>
      <c r="BD2783">
        <v>1</v>
      </c>
      <c r="BE2783">
        <v>0</v>
      </c>
      <c r="BF2783">
        <v>62</v>
      </c>
      <c r="BG2783">
        <v>3245</v>
      </c>
      <c r="BH2783">
        <v>3</v>
      </c>
      <c r="BI2783">
        <v>7</v>
      </c>
      <c r="BJ2783" s="2">
        <v>46036</v>
      </c>
      <c r="BK2783">
        <v>2</v>
      </c>
      <c r="BL2783" s="3" t="str">
        <f>VLOOKUP(O2783,DropDownList!$H$1:$I$7,2,FALSE)</f>
        <v>2022/23</v>
      </c>
      <c r="BM2783" s="3" t="str">
        <f t="shared" si="43"/>
        <v>SC COURT</v>
      </c>
    </row>
    <row r="2784" spans="1:65" x14ac:dyDescent="0.2">
      <c r="A2784">
        <v>2026</v>
      </c>
      <c r="B2784">
        <v>1</v>
      </c>
      <c r="C2784" t="s">
        <v>162</v>
      </c>
      <c r="D2784" t="s">
        <v>167</v>
      </c>
      <c r="E2784" t="s">
        <v>11</v>
      </c>
      <c r="F2784">
        <v>9711</v>
      </c>
      <c r="G2784" t="s">
        <v>158</v>
      </c>
      <c r="H2784" t="s">
        <v>164</v>
      </c>
      <c r="I2784" t="s">
        <v>164</v>
      </c>
      <c r="J2784" s="1">
        <v>46023</v>
      </c>
      <c r="K2784" t="s">
        <v>438</v>
      </c>
      <c r="L2784">
        <v>4</v>
      </c>
      <c r="M2784" t="s">
        <v>439</v>
      </c>
      <c r="N2784" t="s">
        <v>145</v>
      </c>
      <c r="O2784" t="s">
        <v>155</v>
      </c>
      <c r="P2784" t="s">
        <v>161</v>
      </c>
      <c r="Q2784">
        <v>145</v>
      </c>
      <c r="R2784">
        <v>64</v>
      </c>
      <c r="S2784">
        <v>1820</v>
      </c>
      <c r="T2784">
        <v>20</v>
      </c>
      <c r="U2784">
        <v>12</v>
      </c>
      <c r="V2784">
        <v>2</v>
      </c>
      <c r="W2784">
        <v>115</v>
      </c>
      <c r="X2784">
        <v>115</v>
      </c>
      <c r="Y2784">
        <v>0</v>
      </c>
      <c r="Z2784">
        <v>0</v>
      </c>
      <c r="AA2784">
        <v>1655</v>
      </c>
      <c r="AB2784">
        <v>0</v>
      </c>
      <c r="AC2784">
        <v>0</v>
      </c>
      <c r="AD2784">
        <v>2</v>
      </c>
      <c r="AE2784">
        <v>0</v>
      </c>
      <c r="AF2784">
        <v>59</v>
      </c>
      <c r="AG2784">
        <v>0</v>
      </c>
      <c r="AH2784">
        <v>1</v>
      </c>
      <c r="AI2784">
        <v>4</v>
      </c>
      <c r="AJ2784">
        <v>0</v>
      </c>
      <c r="AK2784">
        <v>0</v>
      </c>
      <c r="AL2784">
        <v>0</v>
      </c>
      <c r="AM2784">
        <v>0</v>
      </c>
      <c r="AN2784">
        <v>0</v>
      </c>
      <c r="AO2784">
        <v>38</v>
      </c>
      <c r="AP2784">
        <v>212</v>
      </c>
      <c r="AQ2784">
        <v>47</v>
      </c>
      <c r="AR2784">
        <v>0</v>
      </c>
      <c r="AS2784">
        <v>22</v>
      </c>
      <c r="AT2784">
        <v>4</v>
      </c>
      <c r="AU2784">
        <v>10</v>
      </c>
      <c r="AV2784">
        <v>0</v>
      </c>
      <c r="AW2784">
        <v>2</v>
      </c>
      <c r="AX2784">
        <v>0</v>
      </c>
      <c r="AY2784">
        <v>25</v>
      </c>
      <c r="AZ2784">
        <v>39</v>
      </c>
      <c r="BA2784">
        <v>28</v>
      </c>
      <c r="BB2784">
        <v>7</v>
      </c>
      <c r="BC2784">
        <v>4</v>
      </c>
      <c r="BD2784">
        <v>1</v>
      </c>
      <c r="BE2784">
        <v>0</v>
      </c>
      <c r="BF2784">
        <v>59</v>
      </c>
      <c r="BG2784">
        <v>145</v>
      </c>
      <c r="BH2784">
        <v>0</v>
      </c>
      <c r="BI2784">
        <v>8</v>
      </c>
      <c r="BJ2784" s="2">
        <v>46036</v>
      </c>
      <c r="BK2784">
        <v>2</v>
      </c>
      <c r="BL2784" s="3" t="str">
        <f>VLOOKUP(O2784,DropDownList!$H$1:$I$7,2,FALSE)</f>
        <v>2022/23</v>
      </c>
      <c r="BM2784" s="3" t="str">
        <f t="shared" si="43"/>
        <v>VSUR</v>
      </c>
    </row>
    <row r="2785" spans="1:65" x14ac:dyDescent="0.2">
      <c r="A2785">
        <v>2026</v>
      </c>
      <c r="B2785">
        <v>1</v>
      </c>
      <c r="C2785" t="s">
        <v>162</v>
      </c>
      <c r="D2785" t="s">
        <v>168</v>
      </c>
      <c r="E2785" t="s">
        <v>12</v>
      </c>
      <c r="F2785">
        <v>9341</v>
      </c>
      <c r="G2785" t="s">
        <v>141</v>
      </c>
      <c r="H2785" t="s">
        <v>164</v>
      </c>
      <c r="I2785" t="s">
        <v>164</v>
      </c>
      <c r="J2785" s="1">
        <v>46023</v>
      </c>
      <c r="K2785" t="s">
        <v>438</v>
      </c>
      <c r="L2785">
        <v>4</v>
      </c>
      <c r="M2785" t="s">
        <v>439</v>
      </c>
      <c r="N2785" t="s">
        <v>145</v>
      </c>
      <c r="O2785" t="s">
        <v>149</v>
      </c>
      <c r="P2785" t="s">
        <v>154</v>
      </c>
      <c r="Q2785">
        <v>8874.2800000000007</v>
      </c>
      <c r="R2785">
        <v>70</v>
      </c>
      <c r="S2785">
        <v>18545</v>
      </c>
      <c r="T2785">
        <v>110</v>
      </c>
      <c r="U2785">
        <v>36</v>
      </c>
      <c r="V2785">
        <v>25</v>
      </c>
      <c r="W2785">
        <v>3765</v>
      </c>
      <c r="X2785">
        <v>6255</v>
      </c>
      <c r="Y2785">
        <v>0</v>
      </c>
      <c r="Z2785">
        <v>0</v>
      </c>
      <c r="AA2785">
        <v>9560.7199999999993</v>
      </c>
      <c r="AB2785">
        <v>300</v>
      </c>
      <c r="AC2785">
        <v>8479.8700000000008</v>
      </c>
      <c r="AD2785">
        <v>17</v>
      </c>
      <c r="AE2785">
        <v>8</v>
      </c>
      <c r="AF2785">
        <v>33</v>
      </c>
      <c r="AG2785">
        <v>14</v>
      </c>
      <c r="AH2785">
        <v>1</v>
      </c>
      <c r="AI2785">
        <v>22</v>
      </c>
      <c r="AJ2785">
        <v>0</v>
      </c>
      <c r="AK2785">
        <v>0</v>
      </c>
      <c r="AL2785">
        <v>0</v>
      </c>
      <c r="AM2785">
        <v>0</v>
      </c>
      <c r="AN2785">
        <v>0</v>
      </c>
      <c r="AO2785">
        <v>38</v>
      </c>
      <c r="AP2785">
        <v>79</v>
      </c>
      <c r="AQ2785">
        <v>38</v>
      </c>
      <c r="AR2785">
        <v>0</v>
      </c>
      <c r="AS2785">
        <v>8</v>
      </c>
      <c r="AT2785">
        <v>0</v>
      </c>
      <c r="AU2785">
        <v>0</v>
      </c>
      <c r="AV2785">
        <v>0</v>
      </c>
      <c r="AW2785">
        <v>0</v>
      </c>
      <c r="AX2785">
        <v>0</v>
      </c>
      <c r="AY2785">
        <v>8</v>
      </c>
      <c r="AZ2785">
        <v>10</v>
      </c>
      <c r="BA2785">
        <v>2</v>
      </c>
      <c r="BB2785">
        <v>1</v>
      </c>
      <c r="BC2785">
        <v>0</v>
      </c>
      <c r="BD2785">
        <v>0</v>
      </c>
      <c r="BE2785">
        <v>0</v>
      </c>
      <c r="BF2785">
        <v>70</v>
      </c>
      <c r="BG2785">
        <v>5890</v>
      </c>
      <c r="BH2785">
        <v>0</v>
      </c>
      <c r="BI2785">
        <v>36</v>
      </c>
      <c r="BJ2785" s="2">
        <v>46036</v>
      </c>
      <c r="BK2785">
        <v>0</v>
      </c>
      <c r="BL2785" s="3" t="str">
        <f>VLOOKUP(O2785,DropDownList!$H$1:$I$7,2,FALSE)</f>
        <v>2025/26</v>
      </c>
      <c r="BM2785" s="3" t="str">
        <f t="shared" si="43"/>
        <v>JP COURT</v>
      </c>
    </row>
    <row r="2786" spans="1:65" x14ac:dyDescent="0.2">
      <c r="A2786">
        <v>2026</v>
      </c>
      <c r="B2786">
        <v>1</v>
      </c>
      <c r="C2786" t="s">
        <v>162</v>
      </c>
      <c r="D2786" t="s">
        <v>168</v>
      </c>
      <c r="E2786" t="s">
        <v>12</v>
      </c>
      <c r="F2786">
        <v>9341</v>
      </c>
      <c r="G2786" t="s">
        <v>141</v>
      </c>
      <c r="H2786" t="s">
        <v>164</v>
      </c>
      <c r="I2786" t="s">
        <v>164</v>
      </c>
      <c r="J2786" s="1">
        <v>46023</v>
      </c>
      <c r="K2786" t="s">
        <v>438</v>
      </c>
      <c r="L2786">
        <v>4</v>
      </c>
      <c r="M2786" t="s">
        <v>439</v>
      </c>
      <c r="N2786" t="s">
        <v>145</v>
      </c>
      <c r="O2786" t="s">
        <v>156</v>
      </c>
      <c r="P2786" t="s">
        <v>150</v>
      </c>
      <c r="Q2786">
        <v>5559.79</v>
      </c>
      <c r="R2786">
        <v>134</v>
      </c>
      <c r="S2786">
        <v>21967.21</v>
      </c>
      <c r="T2786">
        <v>848.34</v>
      </c>
      <c r="U2786">
        <v>36</v>
      </c>
      <c r="V2786">
        <v>15</v>
      </c>
      <c r="W2786">
        <v>3037.39</v>
      </c>
      <c r="X2786">
        <v>3037.39</v>
      </c>
      <c r="Y2786">
        <v>129</v>
      </c>
      <c r="Z2786">
        <v>21118.87</v>
      </c>
      <c r="AA2786">
        <v>15559.08</v>
      </c>
      <c r="AB2786">
        <v>4864.47</v>
      </c>
      <c r="AC2786">
        <v>10694.61</v>
      </c>
      <c r="AD2786">
        <v>11</v>
      </c>
      <c r="AE2786">
        <v>4</v>
      </c>
      <c r="AF2786">
        <v>92</v>
      </c>
      <c r="AG2786">
        <v>16</v>
      </c>
      <c r="AH2786">
        <v>5</v>
      </c>
      <c r="AI2786">
        <v>20</v>
      </c>
      <c r="AJ2786">
        <v>30</v>
      </c>
      <c r="AK2786">
        <v>17</v>
      </c>
      <c r="AL2786">
        <v>2</v>
      </c>
      <c r="AM2786">
        <v>1</v>
      </c>
      <c r="AN2786">
        <v>1</v>
      </c>
      <c r="AO2786">
        <v>86</v>
      </c>
      <c r="AP2786">
        <v>388</v>
      </c>
      <c r="AQ2786">
        <v>91</v>
      </c>
      <c r="AR2786">
        <v>0</v>
      </c>
      <c r="AS2786">
        <v>59</v>
      </c>
      <c r="AT2786">
        <v>0</v>
      </c>
      <c r="AU2786">
        <v>4</v>
      </c>
      <c r="AV2786">
        <v>2</v>
      </c>
      <c r="AW2786">
        <v>0</v>
      </c>
      <c r="AX2786">
        <v>0</v>
      </c>
      <c r="AY2786">
        <v>53</v>
      </c>
      <c r="AZ2786">
        <v>92</v>
      </c>
      <c r="BA2786">
        <v>55</v>
      </c>
      <c r="BB2786">
        <v>10</v>
      </c>
      <c r="BC2786">
        <v>3</v>
      </c>
      <c r="BD2786">
        <v>0</v>
      </c>
      <c r="BE2786">
        <v>0</v>
      </c>
      <c r="BF2786">
        <v>86</v>
      </c>
      <c r="BG2786">
        <v>3625.73</v>
      </c>
      <c r="BH2786">
        <v>1</v>
      </c>
      <c r="BI2786">
        <v>36</v>
      </c>
      <c r="BJ2786" s="2">
        <v>46036</v>
      </c>
      <c r="BK2786">
        <v>0</v>
      </c>
      <c r="BL2786" s="3" t="str">
        <f>VLOOKUP(O2786,DropDownList!$H$1:$I$7,2,FALSE)</f>
        <v>2023/24</v>
      </c>
      <c r="BM2786" s="3" t="str">
        <f t="shared" si="43"/>
        <v>FISCAL FINES</v>
      </c>
    </row>
    <row r="2787" spans="1:65" x14ac:dyDescent="0.2">
      <c r="A2787">
        <v>2026</v>
      </c>
      <c r="B2787">
        <v>1</v>
      </c>
      <c r="C2787" t="s">
        <v>162</v>
      </c>
      <c r="D2787" t="s">
        <v>168</v>
      </c>
      <c r="E2787" t="s">
        <v>12</v>
      </c>
      <c r="F2787">
        <v>9341</v>
      </c>
      <c r="G2787" t="s">
        <v>141</v>
      </c>
      <c r="H2787" t="s">
        <v>164</v>
      </c>
      <c r="I2787" t="s">
        <v>164</v>
      </c>
      <c r="J2787" s="1">
        <v>46023</v>
      </c>
      <c r="K2787" t="s">
        <v>438</v>
      </c>
      <c r="L2787">
        <v>4</v>
      </c>
      <c r="M2787" t="s">
        <v>439</v>
      </c>
      <c r="N2787" t="s">
        <v>145</v>
      </c>
      <c r="O2787" t="s">
        <v>155</v>
      </c>
      <c r="P2787" t="s">
        <v>146</v>
      </c>
      <c r="Q2787">
        <v>205</v>
      </c>
      <c r="R2787">
        <v>181</v>
      </c>
      <c r="S2787">
        <v>2990</v>
      </c>
      <c r="T2787">
        <v>100</v>
      </c>
      <c r="U2787">
        <v>27</v>
      </c>
      <c r="V2787">
        <v>10</v>
      </c>
      <c r="W2787">
        <v>130</v>
      </c>
      <c r="X2787">
        <v>130</v>
      </c>
      <c r="Y2787">
        <v>0</v>
      </c>
      <c r="Z2787">
        <v>0</v>
      </c>
      <c r="AA2787">
        <v>2685</v>
      </c>
      <c r="AB2787">
        <v>0</v>
      </c>
      <c r="AC2787">
        <v>0</v>
      </c>
      <c r="AD2787">
        <v>10</v>
      </c>
      <c r="AE2787">
        <v>0</v>
      </c>
      <c r="AF2787">
        <v>160</v>
      </c>
      <c r="AG2787">
        <v>1</v>
      </c>
      <c r="AH2787">
        <v>5</v>
      </c>
      <c r="AI2787">
        <v>15</v>
      </c>
      <c r="AJ2787">
        <v>0</v>
      </c>
      <c r="AK2787">
        <v>0</v>
      </c>
      <c r="AL2787">
        <v>0</v>
      </c>
      <c r="AM2787">
        <v>0</v>
      </c>
      <c r="AN2787">
        <v>0</v>
      </c>
      <c r="AO2787">
        <v>102</v>
      </c>
      <c r="AP2787">
        <v>560</v>
      </c>
      <c r="AQ2787">
        <v>114</v>
      </c>
      <c r="AR2787">
        <v>0</v>
      </c>
      <c r="AS2787">
        <v>76</v>
      </c>
      <c r="AT2787">
        <v>21</v>
      </c>
      <c r="AU2787">
        <v>19</v>
      </c>
      <c r="AV2787">
        <v>5</v>
      </c>
      <c r="AW2787">
        <v>1</v>
      </c>
      <c r="AX2787">
        <v>0</v>
      </c>
      <c r="AY2787">
        <v>65</v>
      </c>
      <c r="AZ2787">
        <v>103</v>
      </c>
      <c r="BA2787">
        <v>68</v>
      </c>
      <c r="BB2787">
        <v>24</v>
      </c>
      <c r="BC2787">
        <v>19</v>
      </c>
      <c r="BD2787">
        <v>3</v>
      </c>
      <c r="BE2787">
        <v>1</v>
      </c>
      <c r="BF2787">
        <v>178</v>
      </c>
      <c r="BG2787">
        <v>200</v>
      </c>
      <c r="BH2787">
        <v>0</v>
      </c>
      <c r="BI2787">
        <v>26</v>
      </c>
      <c r="BJ2787" s="2">
        <v>46036</v>
      </c>
      <c r="BK2787">
        <v>0</v>
      </c>
      <c r="BL2787" s="3" t="str">
        <f>VLOOKUP(O2787,DropDownList!$H$1:$I$7,2,FALSE)</f>
        <v>2022/23</v>
      </c>
      <c r="BM2787" s="3" t="str">
        <f t="shared" si="43"/>
        <v>VSUR</v>
      </c>
    </row>
    <row r="2788" spans="1:65" x14ac:dyDescent="0.2">
      <c r="A2788">
        <v>2026</v>
      </c>
      <c r="B2788">
        <v>1</v>
      </c>
      <c r="C2788" t="s">
        <v>162</v>
      </c>
      <c r="D2788" t="s">
        <v>168</v>
      </c>
      <c r="E2788" t="s">
        <v>12</v>
      </c>
      <c r="F2788">
        <v>9341</v>
      </c>
      <c r="G2788" t="s">
        <v>141</v>
      </c>
      <c r="H2788" t="s">
        <v>164</v>
      </c>
      <c r="I2788" t="s">
        <v>164</v>
      </c>
      <c r="J2788" s="1">
        <v>46023</v>
      </c>
      <c r="K2788" t="s">
        <v>438</v>
      </c>
      <c r="L2788">
        <v>4</v>
      </c>
      <c r="M2788" t="s">
        <v>439</v>
      </c>
      <c r="N2788" t="s">
        <v>145</v>
      </c>
      <c r="O2788" t="s">
        <v>147</v>
      </c>
      <c r="P2788" t="s">
        <v>146</v>
      </c>
      <c r="Q2788">
        <v>576.99</v>
      </c>
      <c r="R2788">
        <v>156</v>
      </c>
      <c r="S2788">
        <v>2600</v>
      </c>
      <c r="T2788">
        <v>10</v>
      </c>
      <c r="U2788">
        <v>60</v>
      </c>
      <c r="V2788">
        <v>20</v>
      </c>
      <c r="W2788">
        <v>320</v>
      </c>
      <c r="X2788">
        <v>320</v>
      </c>
      <c r="Y2788">
        <v>0</v>
      </c>
      <c r="Z2788">
        <v>0</v>
      </c>
      <c r="AA2788">
        <v>2013.01</v>
      </c>
      <c r="AB2788">
        <v>0</v>
      </c>
      <c r="AC2788">
        <v>0</v>
      </c>
      <c r="AD2788">
        <v>20</v>
      </c>
      <c r="AE2788">
        <v>0</v>
      </c>
      <c r="AF2788">
        <v>118</v>
      </c>
      <c r="AG2788">
        <v>2</v>
      </c>
      <c r="AH2788">
        <v>1</v>
      </c>
      <c r="AI2788">
        <v>35</v>
      </c>
      <c r="AJ2788">
        <v>0</v>
      </c>
      <c r="AK2788">
        <v>0</v>
      </c>
      <c r="AL2788">
        <v>0</v>
      </c>
      <c r="AM2788">
        <v>0</v>
      </c>
      <c r="AN2788">
        <v>0</v>
      </c>
      <c r="AO2788">
        <v>110</v>
      </c>
      <c r="AP2788">
        <v>437</v>
      </c>
      <c r="AQ2788">
        <v>128</v>
      </c>
      <c r="AR2788">
        <v>0</v>
      </c>
      <c r="AS2788">
        <v>68</v>
      </c>
      <c r="AT2788">
        <v>2</v>
      </c>
      <c r="AU2788">
        <v>13</v>
      </c>
      <c r="AV2788">
        <v>3</v>
      </c>
      <c r="AW2788">
        <v>0</v>
      </c>
      <c r="AX2788">
        <v>0</v>
      </c>
      <c r="AY2788">
        <v>35</v>
      </c>
      <c r="AZ2788">
        <v>71</v>
      </c>
      <c r="BA2788">
        <v>37</v>
      </c>
      <c r="BB2788">
        <v>28</v>
      </c>
      <c r="BC2788">
        <v>11</v>
      </c>
      <c r="BD2788">
        <v>2</v>
      </c>
      <c r="BE2788">
        <v>0</v>
      </c>
      <c r="BF2788">
        <v>156</v>
      </c>
      <c r="BG2788">
        <v>570</v>
      </c>
      <c r="BH2788">
        <v>0</v>
      </c>
      <c r="BI2788">
        <v>60</v>
      </c>
      <c r="BJ2788" s="2">
        <v>46036</v>
      </c>
      <c r="BK2788">
        <v>0</v>
      </c>
      <c r="BL2788" s="3" t="str">
        <f>VLOOKUP(O2788,DropDownList!$H$1:$I$7,2,FALSE)</f>
        <v>2024/25</v>
      </c>
      <c r="BM2788" s="3" t="str">
        <f t="shared" si="43"/>
        <v>VSUR</v>
      </c>
    </row>
    <row r="2789" spans="1:65" x14ac:dyDescent="0.2">
      <c r="A2789">
        <v>2026</v>
      </c>
      <c r="B2789">
        <v>1</v>
      </c>
      <c r="C2789" t="s">
        <v>162</v>
      </c>
      <c r="D2789" t="s">
        <v>168</v>
      </c>
      <c r="E2789" t="s">
        <v>12</v>
      </c>
      <c r="F2789">
        <v>9341</v>
      </c>
      <c r="G2789" t="s">
        <v>141</v>
      </c>
      <c r="H2789" t="s">
        <v>164</v>
      </c>
      <c r="I2789" t="s">
        <v>164</v>
      </c>
      <c r="J2789" s="1">
        <v>46023</v>
      </c>
      <c r="K2789" t="s">
        <v>438</v>
      </c>
      <c r="L2789">
        <v>4</v>
      </c>
      <c r="M2789" t="s">
        <v>439</v>
      </c>
      <c r="N2789" t="s">
        <v>145</v>
      </c>
      <c r="O2789" t="s">
        <v>155</v>
      </c>
      <c r="P2789" t="s">
        <v>151</v>
      </c>
      <c r="Q2789">
        <v>0</v>
      </c>
      <c r="R2789">
        <v>206</v>
      </c>
      <c r="S2789">
        <v>6180</v>
      </c>
      <c r="T2789">
        <v>1440</v>
      </c>
      <c r="U2789">
        <v>0</v>
      </c>
      <c r="V2789">
        <v>0</v>
      </c>
      <c r="W2789">
        <v>0</v>
      </c>
      <c r="X2789">
        <v>0</v>
      </c>
      <c r="Y2789">
        <v>0</v>
      </c>
      <c r="Z2789">
        <v>0</v>
      </c>
      <c r="AA2789">
        <v>4740</v>
      </c>
      <c r="AB2789">
        <v>0</v>
      </c>
      <c r="AC2789">
        <v>4740</v>
      </c>
      <c r="AD2789">
        <v>0</v>
      </c>
      <c r="AE2789">
        <v>0</v>
      </c>
      <c r="AF2789">
        <v>158</v>
      </c>
      <c r="AG2789">
        <v>0</v>
      </c>
      <c r="AH2789">
        <v>48</v>
      </c>
      <c r="AI2789">
        <v>0</v>
      </c>
      <c r="AJ2789">
        <v>0</v>
      </c>
      <c r="AK2789">
        <v>0</v>
      </c>
      <c r="AL2789">
        <v>0</v>
      </c>
      <c r="AM2789">
        <v>5</v>
      </c>
      <c r="AN2789">
        <v>0</v>
      </c>
      <c r="AO2789">
        <v>0</v>
      </c>
      <c r="AP2789">
        <v>0</v>
      </c>
      <c r="AQ2789">
        <v>0</v>
      </c>
      <c r="AR2789">
        <v>0</v>
      </c>
      <c r="AS2789">
        <v>0</v>
      </c>
      <c r="AT2789">
        <v>0</v>
      </c>
      <c r="AU2789">
        <v>0</v>
      </c>
      <c r="AV2789">
        <v>0</v>
      </c>
      <c r="AW2789">
        <v>0</v>
      </c>
      <c r="AX2789">
        <v>0</v>
      </c>
      <c r="AY2789">
        <v>0</v>
      </c>
      <c r="AZ2789">
        <v>0</v>
      </c>
      <c r="BA2789">
        <v>0</v>
      </c>
      <c r="BB2789">
        <v>0</v>
      </c>
      <c r="BC2789">
        <v>0</v>
      </c>
      <c r="BD2789">
        <v>0</v>
      </c>
      <c r="BE2789">
        <v>0</v>
      </c>
      <c r="BF2789">
        <v>0</v>
      </c>
      <c r="BG2789">
        <v>0</v>
      </c>
      <c r="BH2789">
        <v>0</v>
      </c>
      <c r="BI2789">
        <v>0</v>
      </c>
      <c r="BJ2789" s="2">
        <v>46036</v>
      </c>
      <c r="BK2789">
        <v>0</v>
      </c>
      <c r="BL2789" s="3" t="str">
        <f>VLOOKUP(O2789,DropDownList!$H$1:$I$7,2,FALSE)</f>
        <v>2022/23</v>
      </c>
      <c r="BM2789" s="3" t="str">
        <f t="shared" si="43"/>
        <v>PCPF</v>
      </c>
    </row>
    <row r="2790" spans="1:65" x14ac:dyDescent="0.2">
      <c r="A2790">
        <v>2026</v>
      </c>
      <c r="B2790">
        <v>1</v>
      </c>
      <c r="C2790" t="s">
        <v>162</v>
      </c>
      <c r="D2790" t="s">
        <v>168</v>
      </c>
      <c r="E2790" t="s">
        <v>12</v>
      </c>
      <c r="F2790">
        <v>9341</v>
      </c>
      <c r="G2790" t="s">
        <v>141</v>
      </c>
      <c r="H2790" t="s">
        <v>164</v>
      </c>
      <c r="I2790" t="s">
        <v>164</v>
      </c>
      <c r="J2790" s="1">
        <v>46023</v>
      </c>
      <c r="K2790" t="s">
        <v>438</v>
      </c>
      <c r="L2790">
        <v>4</v>
      </c>
      <c r="M2790" t="s">
        <v>439</v>
      </c>
      <c r="N2790" t="s">
        <v>145</v>
      </c>
      <c r="O2790" t="s">
        <v>155</v>
      </c>
      <c r="P2790" t="s">
        <v>153</v>
      </c>
      <c r="Q2790">
        <v>0</v>
      </c>
      <c r="R2790">
        <v>32</v>
      </c>
      <c r="S2790">
        <v>1440</v>
      </c>
      <c r="T2790">
        <v>825</v>
      </c>
      <c r="U2790">
        <v>0</v>
      </c>
      <c r="V2790">
        <v>0</v>
      </c>
      <c r="W2790">
        <v>0</v>
      </c>
      <c r="X2790">
        <v>0</v>
      </c>
      <c r="Y2790">
        <v>0</v>
      </c>
      <c r="Z2790">
        <v>0</v>
      </c>
      <c r="AA2790">
        <v>615</v>
      </c>
      <c r="AB2790">
        <v>0</v>
      </c>
      <c r="AC2790">
        <v>615</v>
      </c>
      <c r="AD2790">
        <v>0</v>
      </c>
      <c r="AE2790">
        <v>0</v>
      </c>
      <c r="AF2790">
        <v>13</v>
      </c>
      <c r="AG2790">
        <v>0</v>
      </c>
      <c r="AH2790">
        <v>18</v>
      </c>
      <c r="AI2790">
        <v>0</v>
      </c>
      <c r="AJ2790">
        <v>0</v>
      </c>
      <c r="AK2790">
        <v>0</v>
      </c>
      <c r="AL2790">
        <v>0</v>
      </c>
      <c r="AM2790">
        <v>0</v>
      </c>
      <c r="AN2790">
        <v>0</v>
      </c>
      <c r="AO2790">
        <v>18</v>
      </c>
      <c r="AP2790">
        <v>19</v>
      </c>
      <c r="AQ2790">
        <v>18</v>
      </c>
      <c r="AR2790">
        <v>0</v>
      </c>
      <c r="AS2790">
        <v>1</v>
      </c>
      <c r="AT2790">
        <v>0</v>
      </c>
      <c r="AU2790">
        <v>0</v>
      </c>
      <c r="AV2790">
        <v>0</v>
      </c>
      <c r="AW2790">
        <v>0</v>
      </c>
      <c r="AX2790">
        <v>0</v>
      </c>
      <c r="AY2790">
        <v>0</v>
      </c>
      <c r="AZ2790">
        <v>0</v>
      </c>
      <c r="BA2790">
        <v>0</v>
      </c>
      <c r="BB2790">
        <v>0</v>
      </c>
      <c r="BC2790">
        <v>0</v>
      </c>
      <c r="BD2790">
        <v>0</v>
      </c>
      <c r="BE2790">
        <v>0</v>
      </c>
      <c r="BF2790">
        <v>19</v>
      </c>
      <c r="BG2790">
        <v>0</v>
      </c>
      <c r="BH2790">
        <v>1</v>
      </c>
      <c r="BI2790">
        <v>0</v>
      </c>
      <c r="BJ2790" s="2">
        <v>46036</v>
      </c>
      <c r="BK2790">
        <v>0</v>
      </c>
      <c r="BL2790" s="3" t="str">
        <f>VLOOKUP(O2790,DropDownList!$H$1:$I$7,2,FALSE)</f>
        <v>2022/23</v>
      </c>
      <c r="BM2790" s="3" t="str">
        <f t="shared" si="43"/>
        <v>PREG</v>
      </c>
    </row>
    <row r="2791" spans="1:65" x14ac:dyDescent="0.2">
      <c r="A2791">
        <v>2026</v>
      </c>
      <c r="B2791">
        <v>1</v>
      </c>
      <c r="C2791" t="s">
        <v>162</v>
      </c>
      <c r="D2791" t="s">
        <v>168</v>
      </c>
      <c r="E2791" t="s">
        <v>12</v>
      </c>
      <c r="F2791">
        <v>9341</v>
      </c>
      <c r="G2791" t="s">
        <v>141</v>
      </c>
      <c r="H2791" t="s">
        <v>164</v>
      </c>
      <c r="I2791" t="s">
        <v>164</v>
      </c>
      <c r="J2791" s="1">
        <v>46023</v>
      </c>
      <c r="K2791" t="s">
        <v>438</v>
      </c>
      <c r="L2791">
        <v>4</v>
      </c>
      <c r="M2791" t="s">
        <v>439</v>
      </c>
      <c r="N2791" t="s">
        <v>145</v>
      </c>
      <c r="O2791" t="s">
        <v>155</v>
      </c>
      <c r="P2791" t="s">
        <v>150</v>
      </c>
      <c r="Q2791">
        <v>2850.5</v>
      </c>
      <c r="R2791">
        <v>160</v>
      </c>
      <c r="S2791">
        <v>27225.21</v>
      </c>
      <c r="T2791">
        <v>2234.13</v>
      </c>
      <c r="U2791">
        <v>20</v>
      </c>
      <c r="V2791">
        <v>7</v>
      </c>
      <c r="W2791">
        <v>757.92</v>
      </c>
      <c r="X2791">
        <v>856.72</v>
      </c>
      <c r="Y2791">
        <v>144</v>
      </c>
      <c r="Z2791">
        <v>24991.08</v>
      </c>
      <c r="AA2791">
        <v>22140.58</v>
      </c>
      <c r="AB2791">
        <v>8873.84</v>
      </c>
      <c r="AC2791">
        <v>13266.74</v>
      </c>
      <c r="AD2791">
        <v>5</v>
      </c>
      <c r="AE2791">
        <v>2</v>
      </c>
      <c r="AF2791">
        <v>123</v>
      </c>
      <c r="AG2791">
        <v>11</v>
      </c>
      <c r="AH2791">
        <v>16</v>
      </c>
      <c r="AI2791">
        <v>9</v>
      </c>
      <c r="AJ2791">
        <v>41</v>
      </c>
      <c r="AK2791">
        <v>17</v>
      </c>
      <c r="AL2791">
        <v>2</v>
      </c>
      <c r="AM2791">
        <v>10</v>
      </c>
      <c r="AN2791">
        <v>1</v>
      </c>
      <c r="AO2791">
        <v>94</v>
      </c>
      <c r="AP2791">
        <v>444</v>
      </c>
      <c r="AQ2791">
        <v>110</v>
      </c>
      <c r="AR2791">
        <v>0</v>
      </c>
      <c r="AS2791">
        <v>51</v>
      </c>
      <c r="AT2791">
        <v>12</v>
      </c>
      <c r="AU2791">
        <v>3</v>
      </c>
      <c r="AV2791">
        <v>2</v>
      </c>
      <c r="AW2791">
        <v>0</v>
      </c>
      <c r="AX2791">
        <v>0</v>
      </c>
      <c r="AY2791">
        <v>54</v>
      </c>
      <c r="AZ2791">
        <v>104</v>
      </c>
      <c r="BA2791">
        <v>68</v>
      </c>
      <c r="BB2791">
        <v>15</v>
      </c>
      <c r="BC2791">
        <v>7</v>
      </c>
      <c r="BD2791">
        <v>1</v>
      </c>
      <c r="BE2791">
        <v>0</v>
      </c>
      <c r="BF2791">
        <v>95</v>
      </c>
      <c r="BG2791">
        <v>1267.92</v>
      </c>
      <c r="BH2791">
        <v>1</v>
      </c>
      <c r="BI2791">
        <v>20</v>
      </c>
      <c r="BJ2791" s="2">
        <v>46036</v>
      </c>
      <c r="BK2791">
        <v>0</v>
      </c>
      <c r="BL2791" s="3" t="str">
        <f>VLOOKUP(O2791,DropDownList!$H$1:$I$7,2,FALSE)</f>
        <v>2022/23</v>
      </c>
      <c r="BM2791" s="3" t="str">
        <f t="shared" si="43"/>
        <v>FISCAL FINES</v>
      </c>
    </row>
    <row r="2792" spans="1:65" x14ac:dyDescent="0.2">
      <c r="A2792">
        <v>2026</v>
      </c>
      <c r="B2792">
        <v>1</v>
      </c>
      <c r="C2792" t="s">
        <v>162</v>
      </c>
      <c r="D2792" t="s">
        <v>168</v>
      </c>
      <c r="E2792" t="s">
        <v>12</v>
      </c>
      <c r="F2792">
        <v>9341</v>
      </c>
      <c r="G2792" t="s">
        <v>141</v>
      </c>
      <c r="H2792" t="s">
        <v>164</v>
      </c>
      <c r="I2792" t="s">
        <v>164</v>
      </c>
      <c r="J2792" s="1">
        <v>46023</v>
      </c>
      <c r="K2792" t="s">
        <v>438</v>
      </c>
      <c r="L2792">
        <v>4</v>
      </c>
      <c r="M2792" t="s">
        <v>439</v>
      </c>
      <c r="N2792" t="s">
        <v>145</v>
      </c>
      <c r="O2792" t="s">
        <v>156</v>
      </c>
      <c r="P2792" t="s">
        <v>146</v>
      </c>
      <c r="Q2792">
        <v>270</v>
      </c>
      <c r="R2792">
        <v>148</v>
      </c>
      <c r="S2792">
        <v>2540</v>
      </c>
      <c r="T2792">
        <v>0</v>
      </c>
      <c r="U2792">
        <v>22</v>
      </c>
      <c r="V2792">
        <v>5</v>
      </c>
      <c r="W2792">
        <v>90</v>
      </c>
      <c r="X2792">
        <v>90</v>
      </c>
      <c r="Y2792">
        <v>0</v>
      </c>
      <c r="Z2792">
        <v>0</v>
      </c>
      <c r="AA2792">
        <v>2270</v>
      </c>
      <c r="AB2792">
        <v>0</v>
      </c>
      <c r="AC2792">
        <v>0</v>
      </c>
      <c r="AD2792">
        <v>5</v>
      </c>
      <c r="AE2792">
        <v>0</v>
      </c>
      <c r="AF2792">
        <v>134</v>
      </c>
      <c r="AG2792">
        <v>0</v>
      </c>
      <c r="AH2792">
        <v>0</v>
      </c>
      <c r="AI2792">
        <v>14</v>
      </c>
      <c r="AJ2792">
        <v>0</v>
      </c>
      <c r="AK2792">
        <v>0</v>
      </c>
      <c r="AL2792">
        <v>0</v>
      </c>
      <c r="AM2792">
        <v>0</v>
      </c>
      <c r="AN2792">
        <v>0</v>
      </c>
      <c r="AO2792">
        <v>71</v>
      </c>
      <c r="AP2792">
        <v>297</v>
      </c>
      <c r="AQ2792">
        <v>73</v>
      </c>
      <c r="AR2792">
        <v>0</v>
      </c>
      <c r="AS2792">
        <v>46</v>
      </c>
      <c r="AT2792">
        <v>1</v>
      </c>
      <c r="AU2792">
        <v>9</v>
      </c>
      <c r="AV2792">
        <v>2</v>
      </c>
      <c r="AW2792">
        <v>0</v>
      </c>
      <c r="AX2792">
        <v>0</v>
      </c>
      <c r="AY2792">
        <v>33</v>
      </c>
      <c r="AZ2792">
        <v>56</v>
      </c>
      <c r="BA2792">
        <v>34</v>
      </c>
      <c r="BB2792">
        <v>18</v>
      </c>
      <c r="BC2792">
        <v>9</v>
      </c>
      <c r="BD2792">
        <v>0</v>
      </c>
      <c r="BE2792">
        <v>0</v>
      </c>
      <c r="BF2792">
        <v>146</v>
      </c>
      <c r="BG2792">
        <v>270</v>
      </c>
      <c r="BH2792">
        <v>0</v>
      </c>
      <c r="BI2792">
        <v>21</v>
      </c>
      <c r="BJ2792" s="2">
        <v>46036</v>
      </c>
      <c r="BK2792">
        <v>0</v>
      </c>
      <c r="BL2792" s="3" t="str">
        <f>VLOOKUP(O2792,DropDownList!$H$1:$I$7,2,FALSE)</f>
        <v>2023/24</v>
      </c>
      <c r="BM2792" s="3" t="str">
        <f t="shared" si="43"/>
        <v>VSUR</v>
      </c>
    </row>
    <row r="2793" spans="1:65" x14ac:dyDescent="0.2">
      <c r="A2793">
        <v>2026</v>
      </c>
      <c r="B2793">
        <v>1</v>
      </c>
      <c r="C2793" t="s">
        <v>162</v>
      </c>
      <c r="D2793" t="s">
        <v>168</v>
      </c>
      <c r="E2793" t="s">
        <v>12</v>
      </c>
      <c r="F2793">
        <v>9341</v>
      </c>
      <c r="G2793" t="s">
        <v>141</v>
      </c>
      <c r="H2793" t="s">
        <v>164</v>
      </c>
      <c r="I2793" t="s">
        <v>164</v>
      </c>
      <c r="J2793" s="1">
        <v>46023</v>
      </c>
      <c r="K2793" t="s">
        <v>438</v>
      </c>
      <c r="L2793">
        <v>4</v>
      </c>
      <c r="M2793" t="s">
        <v>439</v>
      </c>
      <c r="N2793" t="s">
        <v>145</v>
      </c>
      <c r="O2793" t="s">
        <v>156</v>
      </c>
      <c r="P2793" t="s">
        <v>151</v>
      </c>
      <c r="Q2793">
        <v>0</v>
      </c>
      <c r="R2793">
        <v>247</v>
      </c>
      <c r="S2793">
        <v>7410</v>
      </c>
      <c r="T2793">
        <v>1410</v>
      </c>
      <c r="U2793">
        <v>0</v>
      </c>
      <c r="V2793">
        <v>0</v>
      </c>
      <c r="W2793">
        <v>0</v>
      </c>
      <c r="X2793">
        <v>0</v>
      </c>
      <c r="Y2793">
        <v>0</v>
      </c>
      <c r="Z2793">
        <v>0</v>
      </c>
      <c r="AA2793">
        <v>6000</v>
      </c>
      <c r="AB2793">
        <v>0</v>
      </c>
      <c r="AC2793">
        <v>6000</v>
      </c>
      <c r="AD2793">
        <v>0</v>
      </c>
      <c r="AE2793">
        <v>0</v>
      </c>
      <c r="AF2793">
        <v>200</v>
      </c>
      <c r="AG2793">
        <v>0</v>
      </c>
      <c r="AH2793">
        <v>47</v>
      </c>
      <c r="AI2793">
        <v>0</v>
      </c>
      <c r="AJ2793">
        <v>0</v>
      </c>
      <c r="AK2793">
        <v>0</v>
      </c>
      <c r="AL2793">
        <v>0</v>
      </c>
      <c r="AM2793">
        <v>6</v>
      </c>
      <c r="AN2793">
        <v>0</v>
      </c>
      <c r="AO2793">
        <v>0</v>
      </c>
      <c r="AP2793">
        <v>0</v>
      </c>
      <c r="AQ2793">
        <v>0</v>
      </c>
      <c r="AR2793">
        <v>0</v>
      </c>
      <c r="AS2793">
        <v>0</v>
      </c>
      <c r="AT2793">
        <v>0</v>
      </c>
      <c r="AU2793">
        <v>0</v>
      </c>
      <c r="AV2793">
        <v>0</v>
      </c>
      <c r="AW2793">
        <v>0</v>
      </c>
      <c r="AX2793">
        <v>0</v>
      </c>
      <c r="AY2793">
        <v>0</v>
      </c>
      <c r="AZ2793">
        <v>0</v>
      </c>
      <c r="BA2793">
        <v>0</v>
      </c>
      <c r="BB2793">
        <v>0</v>
      </c>
      <c r="BC2793">
        <v>0</v>
      </c>
      <c r="BD2793">
        <v>0</v>
      </c>
      <c r="BE2793">
        <v>0</v>
      </c>
      <c r="BF2793">
        <v>0</v>
      </c>
      <c r="BG2793">
        <v>0</v>
      </c>
      <c r="BH2793">
        <v>0</v>
      </c>
      <c r="BI2793">
        <v>0</v>
      </c>
      <c r="BJ2793" s="2">
        <v>46036</v>
      </c>
      <c r="BK2793">
        <v>0</v>
      </c>
      <c r="BL2793" s="3" t="str">
        <f>VLOOKUP(O2793,DropDownList!$H$1:$I$7,2,FALSE)</f>
        <v>2023/24</v>
      </c>
      <c r="BM2793" s="3" t="str">
        <f t="shared" si="43"/>
        <v>PCPF</v>
      </c>
    </row>
    <row r="2794" spans="1:65" x14ac:dyDescent="0.2">
      <c r="A2794">
        <v>2026</v>
      </c>
      <c r="B2794">
        <v>1</v>
      </c>
      <c r="C2794" t="s">
        <v>162</v>
      </c>
      <c r="D2794" t="s">
        <v>168</v>
      </c>
      <c r="E2794" t="s">
        <v>12</v>
      </c>
      <c r="F2794">
        <v>9341</v>
      </c>
      <c r="G2794" t="s">
        <v>141</v>
      </c>
      <c r="H2794" t="s">
        <v>164</v>
      </c>
      <c r="I2794" t="s">
        <v>164</v>
      </c>
      <c r="J2794" s="1">
        <v>46023</v>
      </c>
      <c r="K2794" t="s">
        <v>438</v>
      </c>
      <c r="L2794">
        <v>4</v>
      </c>
      <c r="M2794" t="s">
        <v>439</v>
      </c>
      <c r="N2794" t="s">
        <v>145</v>
      </c>
      <c r="O2794" t="s">
        <v>156</v>
      </c>
      <c r="P2794" t="s">
        <v>153</v>
      </c>
      <c r="Q2794">
        <v>0</v>
      </c>
      <c r="R2794">
        <v>78</v>
      </c>
      <c r="S2794">
        <v>3510</v>
      </c>
      <c r="T2794">
        <v>2610</v>
      </c>
      <c r="U2794">
        <v>0</v>
      </c>
      <c r="V2794">
        <v>0</v>
      </c>
      <c r="W2794">
        <v>0</v>
      </c>
      <c r="X2794">
        <v>0</v>
      </c>
      <c r="Y2794">
        <v>0</v>
      </c>
      <c r="Z2794">
        <v>0</v>
      </c>
      <c r="AA2794">
        <v>900</v>
      </c>
      <c r="AB2794">
        <v>0</v>
      </c>
      <c r="AC2794">
        <v>900</v>
      </c>
      <c r="AD2794">
        <v>0</v>
      </c>
      <c r="AE2794">
        <v>0</v>
      </c>
      <c r="AF2794">
        <v>20</v>
      </c>
      <c r="AG2794">
        <v>0</v>
      </c>
      <c r="AH2794">
        <v>58</v>
      </c>
      <c r="AI2794">
        <v>0</v>
      </c>
      <c r="AJ2794">
        <v>0</v>
      </c>
      <c r="AK2794">
        <v>0</v>
      </c>
      <c r="AL2794">
        <v>0</v>
      </c>
      <c r="AM2794">
        <v>0</v>
      </c>
      <c r="AN2794">
        <v>0</v>
      </c>
      <c r="AO2794">
        <v>66</v>
      </c>
      <c r="AP2794">
        <v>67</v>
      </c>
      <c r="AQ2794">
        <v>67</v>
      </c>
      <c r="AR2794">
        <v>0</v>
      </c>
      <c r="AS2794">
        <v>0</v>
      </c>
      <c r="AT2794">
        <v>0</v>
      </c>
      <c r="AU2794">
        <v>0</v>
      </c>
      <c r="AV2794">
        <v>0</v>
      </c>
      <c r="AW2794">
        <v>0</v>
      </c>
      <c r="AX2794">
        <v>0</v>
      </c>
      <c r="AY2794">
        <v>0</v>
      </c>
      <c r="AZ2794">
        <v>0</v>
      </c>
      <c r="BA2794">
        <v>0</v>
      </c>
      <c r="BB2794">
        <v>0</v>
      </c>
      <c r="BC2794">
        <v>0</v>
      </c>
      <c r="BD2794">
        <v>0</v>
      </c>
      <c r="BE2794">
        <v>0</v>
      </c>
      <c r="BF2794">
        <v>66</v>
      </c>
      <c r="BG2794">
        <v>0</v>
      </c>
      <c r="BH2794">
        <v>0</v>
      </c>
      <c r="BI2794">
        <v>0</v>
      </c>
      <c r="BJ2794" s="2">
        <v>46036</v>
      </c>
      <c r="BK2794">
        <v>0</v>
      </c>
      <c r="BL2794" s="3" t="str">
        <f>VLOOKUP(O2794,DropDownList!$H$1:$I$7,2,FALSE)</f>
        <v>2023/24</v>
      </c>
      <c r="BM2794" s="3" t="str">
        <f t="shared" si="43"/>
        <v>PREG</v>
      </c>
    </row>
    <row r="2795" spans="1:65" x14ac:dyDescent="0.2">
      <c r="A2795">
        <v>2026</v>
      </c>
      <c r="B2795">
        <v>1</v>
      </c>
      <c r="C2795" t="s">
        <v>162</v>
      </c>
      <c r="D2795" t="s">
        <v>168</v>
      </c>
      <c r="E2795" t="s">
        <v>12</v>
      </c>
      <c r="F2795">
        <v>9341</v>
      </c>
      <c r="G2795" t="s">
        <v>141</v>
      </c>
      <c r="H2795" t="s">
        <v>164</v>
      </c>
      <c r="I2795" t="s">
        <v>164</v>
      </c>
      <c r="J2795" s="1">
        <v>46023</v>
      </c>
      <c r="K2795" t="s">
        <v>438</v>
      </c>
      <c r="L2795">
        <v>4</v>
      </c>
      <c r="M2795" t="s">
        <v>439</v>
      </c>
      <c r="N2795" t="s">
        <v>145</v>
      </c>
      <c r="O2795" t="s">
        <v>156</v>
      </c>
      <c r="P2795" t="s">
        <v>148</v>
      </c>
      <c r="Q2795">
        <v>360</v>
      </c>
      <c r="R2795">
        <v>18</v>
      </c>
      <c r="S2795">
        <v>1080</v>
      </c>
      <c r="T2795">
        <v>60</v>
      </c>
      <c r="U2795">
        <v>6</v>
      </c>
      <c r="V2795">
        <v>4</v>
      </c>
      <c r="W2795">
        <v>240</v>
      </c>
      <c r="X2795">
        <v>240</v>
      </c>
      <c r="Y2795">
        <v>0</v>
      </c>
      <c r="Z2795">
        <v>0</v>
      </c>
      <c r="AA2795">
        <v>660</v>
      </c>
      <c r="AB2795">
        <v>0</v>
      </c>
      <c r="AC2795">
        <v>660</v>
      </c>
      <c r="AD2795">
        <v>4</v>
      </c>
      <c r="AE2795">
        <v>0</v>
      </c>
      <c r="AF2795">
        <v>11</v>
      </c>
      <c r="AG2795">
        <v>0</v>
      </c>
      <c r="AH2795">
        <v>1</v>
      </c>
      <c r="AI2795">
        <v>6</v>
      </c>
      <c r="AJ2795">
        <v>0</v>
      </c>
      <c r="AK2795">
        <v>0</v>
      </c>
      <c r="AL2795">
        <v>0</v>
      </c>
      <c r="AM2795">
        <v>0</v>
      </c>
      <c r="AN2795">
        <v>0</v>
      </c>
      <c r="AO2795">
        <v>14</v>
      </c>
      <c r="AP2795">
        <v>56</v>
      </c>
      <c r="AQ2795">
        <v>14</v>
      </c>
      <c r="AR2795">
        <v>0</v>
      </c>
      <c r="AS2795">
        <v>7</v>
      </c>
      <c r="AT2795">
        <v>0</v>
      </c>
      <c r="AU2795">
        <v>0</v>
      </c>
      <c r="AV2795">
        <v>0</v>
      </c>
      <c r="AW2795">
        <v>0</v>
      </c>
      <c r="AX2795">
        <v>0</v>
      </c>
      <c r="AY2795">
        <v>5</v>
      </c>
      <c r="AZ2795">
        <v>12</v>
      </c>
      <c r="BA2795">
        <v>7</v>
      </c>
      <c r="BB2795">
        <v>5</v>
      </c>
      <c r="BC2795">
        <v>3</v>
      </c>
      <c r="BD2795">
        <v>0</v>
      </c>
      <c r="BE2795">
        <v>0</v>
      </c>
      <c r="BF2795">
        <v>14</v>
      </c>
      <c r="BG2795">
        <v>360</v>
      </c>
      <c r="BH2795">
        <v>0</v>
      </c>
      <c r="BI2795">
        <v>6</v>
      </c>
      <c r="BJ2795" s="2">
        <v>46036</v>
      </c>
      <c r="BK2795">
        <v>0</v>
      </c>
      <c r="BL2795" s="3" t="str">
        <f>VLOOKUP(O2795,DropDownList!$H$1:$I$7,2,FALSE)</f>
        <v>2023/24</v>
      </c>
      <c r="BM2795" s="3" t="str">
        <f t="shared" si="43"/>
        <v>PRAS</v>
      </c>
    </row>
    <row r="2796" spans="1:65" x14ac:dyDescent="0.2">
      <c r="A2796">
        <v>2026</v>
      </c>
      <c r="B2796">
        <v>1</v>
      </c>
      <c r="C2796" t="s">
        <v>162</v>
      </c>
      <c r="D2796" t="s">
        <v>168</v>
      </c>
      <c r="E2796" t="s">
        <v>12</v>
      </c>
      <c r="F2796">
        <v>9341</v>
      </c>
      <c r="G2796" t="s">
        <v>141</v>
      </c>
      <c r="H2796" t="s">
        <v>164</v>
      </c>
      <c r="I2796" t="s">
        <v>164</v>
      </c>
      <c r="J2796" s="1">
        <v>46023</v>
      </c>
      <c r="K2796" t="s">
        <v>438</v>
      </c>
      <c r="L2796">
        <v>4</v>
      </c>
      <c r="M2796" t="s">
        <v>439</v>
      </c>
      <c r="N2796" t="s">
        <v>145</v>
      </c>
      <c r="O2796" t="s">
        <v>156</v>
      </c>
      <c r="P2796" t="s">
        <v>152</v>
      </c>
      <c r="Q2796">
        <v>0</v>
      </c>
      <c r="R2796">
        <v>39</v>
      </c>
      <c r="S2796">
        <v>1560</v>
      </c>
      <c r="T2796">
        <v>720</v>
      </c>
      <c r="U2796">
        <v>0</v>
      </c>
      <c r="V2796">
        <v>0</v>
      </c>
      <c r="W2796">
        <v>0</v>
      </c>
      <c r="X2796">
        <v>0</v>
      </c>
      <c r="Y2796">
        <v>0</v>
      </c>
      <c r="Z2796">
        <v>0</v>
      </c>
      <c r="AA2796">
        <v>840</v>
      </c>
      <c r="AB2796">
        <v>0</v>
      </c>
      <c r="AC2796">
        <v>840</v>
      </c>
      <c r="AD2796">
        <v>0</v>
      </c>
      <c r="AE2796">
        <v>0</v>
      </c>
      <c r="AF2796">
        <v>21</v>
      </c>
      <c r="AG2796">
        <v>0</v>
      </c>
      <c r="AH2796">
        <v>18</v>
      </c>
      <c r="AI2796">
        <v>0</v>
      </c>
      <c r="AJ2796">
        <v>0</v>
      </c>
      <c r="AK2796">
        <v>0</v>
      </c>
      <c r="AL2796">
        <v>0</v>
      </c>
      <c r="AM2796">
        <v>0</v>
      </c>
      <c r="AN2796">
        <v>0</v>
      </c>
      <c r="AO2796">
        <v>0</v>
      </c>
      <c r="AP2796">
        <v>0</v>
      </c>
      <c r="AQ2796">
        <v>0</v>
      </c>
      <c r="AR2796">
        <v>0</v>
      </c>
      <c r="AS2796">
        <v>0</v>
      </c>
      <c r="AT2796">
        <v>0</v>
      </c>
      <c r="AU2796">
        <v>0</v>
      </c>
      <c r="AV2796">
        <v>0</v>
      </c>
      <c r="AW2796">
        <v>0</v>
      </c>
      <c r="AX2796">
        <v>0</v>
      </c>
      <c r="AY2796">
        <v>0</v>
      </c>
      <c r="AZ2796">
        <v>0</v>
      </c>
      <c r="BA2796">
        <v>0</v>
      </c>
      <c r="BB2796">
        <v>0</v>
      </c>
      <c r="BC2796">
        <v>0</v>
      </c>
      <c r="BD2796">
        <v>0</v>
      </c>
      <c r="BE2796">
        <v>0</v>
      </c>
      <c r="BF2796">
        <v>0</v>
      </c>
      <c r="BG2796">
        <v>0</v>
      </c>
      <c r="BH2796">
        <v>0</v>
      </c>
      <c r="BI2796">
        <v>0</v>
      </c>
      <c r="BJ2796" s="2">
        <v>46036</v>
      </c>
      <c r="BK2796">
        <v>0</v>
      </c>
      <c r="BL2796" s="3" t="str">
        <f>VLOOKUP(O2796,DropDownList!$H$1:$I$7,2,FALSE)</f>
        <v>2023/24</v>
      </c>
      <c r="BM2796" s="3" t="str">
        <f t="shared" si="43"/>
        <v>PCOA</v>
      </c>
    </row>
    <row r="2797" spans="1:65" x14ac:dyDescent="0.2">
      <c r="A2797">
        <v>2026</v>
      </c>
      <c r="B2797">
        <v>1</v>
      </c>
      <c r="C2797" t="s">
        <v>162</v>
      </c>
      <c r="D2797" t="s">
        <v>168</v>
      </c>
      <c r="E2797" t="s">
        <v>12</v>
      </c>
      <c r="F2797">
        <v>9341</v>
      </c>
      <c r="G2797" t="s">
        <v>141</v>
      </c>
      <c r="H2797" t="s">
        <v>164</v>
      </c>
      <c r="I2797" t="s">
        <v>164</v>
      </c>
      <c r="J2797" s="1">
        <v>46023</v>
      </c>
      <c r="K2797" t="s">
        <v>438</v>
      </c>
      <c r="L2797">
        <v>4</v>
      </c>
      <c r="M2797" t="s">
        <v>439</v>
      </c>
      <c r="N2797" t="s">
        <v>145</v>
      </c>
      <c r="O2797" t="s">
        <v>156</v>
      </c>
      <c r="P2797" t="s">
        <v>154</v>
      </c>
      <c r="Q2797">
        <v>6096.15</v>
      </c>
      <c r="R2797">
        <v>149</v>
      </c>
      <c r="S2797">
        <v>43741.33</v>
      </c>
      <c r="T2797">
        <v>0</v>
      </c>
      <c r="U2797">
        <v>23</v>
      </c>
      <c r="V2797">
        <v>10</v>
      </c>
      <c r="W2797">
        <v>2272.67</v>
      </c>
      <c r="X2797">
        <v>2557.67</v>
      </c>
      <c r="Y2797">
        <v>0</v>
      </c>
      <c r="Z2797">
        <v>0</v>
      </c>
      <c r="AA2797">
        <v>37645.18</v>
      </c>
      <c r="AB2797">
        <v>350</v>
      </c>
      <c r="AC2797">
        <v>35025.18</v>
      </c>
      <c r="AD2797">
        <v>4</v>
      </c>
      <c r="AE2797">
        <v>6</v>
      </c>
      <c r="AF2797">
        <v>126</v>
      </c>
      <c r="AG2797">
        <v>10</v>
      </c>
      <c r="AH2797">
        <v>0</v>
      </c>
      <c r="AI2797">
        <v>13</v>
      </c>
      <c r="AJ2797">
        <v>0</v>
      </c>
      <c r="AK2797">
        <v>0</v>
      </c>
      <c r="AL2797">
        <v>0</v>
      </c>
      <c r="AM2797">
        <v>0</v>
      </c>
      <c r="AN2797">
        <v>0</v>
      </c>
      <c r="AO2797">
        <v>72</v>
      </c>
      <c r="AP2797">
        <v>306</v>
      </c>
      <c r="AQ2797">
        <v>75</v>
      </c>
      <c r="AR2797">
        <v>0</v>
      </c>
      <c r="AS2797">
        <v>47</v>
      </c>
      <c r="AT2797">
        <v>1</v>
      </c>
      <c r="AU2797">
        <v>9</v>
      </c>
      <c r="AV2797">
        <v>2</v>
      </c>
      <c r="AW2797">
        <v>0</v>
      </c>
      <c r="AX2797">
        <v>0</v>
      </c>
      <c r="AY2797">
        <v>33</v>
      </c>
      <c r="AZ2797">
        <v>57</v>
      </c>
      <c r="BA2797">
        <v>35</v>
      </c>
      <c r="BB2797">
        <v>20</v>
      </c>
      <c r="BC2797">
        <v>10</v>
      </c>
      <c r="BD2797">
        <v>0</v>
      </c>
      <c r="BE2797">
        <v>0</v>
      </c>
      <c r="BF2797">
        <v>147</v>
      </c>
      <c r="BG2797">
        <v>3930</v>
      </c>
      <c r="BH2797">
        <v>0</v>
      </c>
      <c r="BI2797">
        <v>22</v>
      </c>
      <c r="BJ2797" s="2">
        <v>46036</v>
      </c>
      <c r="BK2797">
        <v>0</v>
      </c>
      <c r="BL2797" s="3" t="str">
        <f>VLOOKUP(O2797,DropDownList!$H$1:$I$7,2,FALSE)</f>
        <v>2023/24</v>
      </c>
      <c r="BM2797" s="3" t="str">
        <f t="shared" si="43"/>
        <v>JP COURT</v>
      </c>
    </row>
    <row r="2798" spans="1:65" x14ac:dyDescent="0.2">
      <c r="A2798">
        <v>2026</v>
      </c>
      <c r="B2798">
        <v>1</v>
      </c>
      <c r="C2798" t="s">
        <v>162</v>
      </c>
      <c r="D2798" t="s">
        <v>168</v>
      </c>
      <c r="E2798" t="s">
        <v>12</v>
      </c>
      <c r="F2798">
        <v>9341</v>
      </c>
      <c r="G2798" t="s">
        <v>141</v>
      </c>
      <c r="H2798" t="s">
        <v>164</v>
      </c>
      <c r="I2798" t="s">
        <v>164</v>
      </c>
      <c r="J2798" s="1">
        <v>46023</v>
      </c>
      <c r="K2798" t="s">
        <v>438</v>
      </c>
      <c r="L2798">
        <v>4</v>
      </c>
      <c r="M2798" t="s">
        <v>439</v>
      </c>
      <c r="N2798" t="s">
        <v>145</v>
      </c>
      <c r="O2798" t="s">
        <v>155</v>
      </c>
      <c r="P2798" t="s">
        <v>152</v>
      </c>
      <c r="Q2798">
        <v>0</v>
      </c>
      <c r="R2798">
        <v>28</v>
      </c>
      <c r="S2798">
        <v>1120</v>
      </c>
      <c r="T2798">
        <v>560</v>
      </c>
      <c r="U2798">
        <v>0</v>
      </c>
      <c r="V2798">
        <v>0</v>
      </c>
      <c r="W2798">
        <v>0</v>
      </c>
      <c r="X2798">
        <v>0</v>
      </c>
      <c r="Y2798">
        <v>0</v>
      </c>
      <c r="Z2798">
        <v>0</v>
      </c>
      <c r="AA2798">
        <v>560</v>
      </c>
      <c r="AB2798">
        <v>0</v>
      </c>
      <c r="AC2798">
        <v>560</v>
      </c>
      <c r="AD2798">
        <v>0</v>
      </c>
      <c r="AE2798">
        <v>0</v>
      </c>
      <c r="AF2798">
        <v>14</v>
      </c>
      <c r="AG2798">
        <v>0</v>
      </c>
      <c r="AH2798">
        <v>14</v>
      </c>
      <c r="AI2798">
        <v>0</v>
      </c>
      <c r="AJ2798">
        <v>0</v>
      </c>
      <c r="AK2798">
        <v>0</v>
      </c>
      <c r="AL2798">
        <v>0</v>
      </c>
      <c r="AM2798">
        <v>0</v>
      </c>
      <c r="AN2798">
        <v>0</v>
      </c>
      <c r="AO2798">
        <v>0</v>
      </c>
      <c r="AP2798">
        <v>0</v>
      </c>
      <c r="AQ2798">
        <v>0</v>
      </c>
      <c r="AR2798">
        <v>0</v>
      </c>
      <c r="AS2798">
        <v>0</v>
      </c>
      <c r="AT2798">
        <v>0</v>
      </c>
      <c r="AU2798">
        <v>0</v>
      </c>
      <c r="AV2798">
        <v>0</v>
      </c>
      <c r="AW2798">
        <v>0</v>
      </c>
      <c r="AX2798">
        <v>0</v>
      </c>
      <c r="AY2798">
        <v>0</v>
      </c>
      <c r="AZ2798">
        <v>0</v>
      </c>
      <c r="BA2798">
        <v>0</v>
      </c>
      <c r="BB2798">
        <v>0</v>
      </c>
      <c r="BC2798">
        <v>0</v>
      </c>
      <c r="BD2798">
        <v>0</v>
      </c>
      <c r="BE2798">
        <v>0</v>
      </c>
      <c r="BF2798">
        <v>0</v>
      </c>
      <c r="BG2798">
        <v>0</v>
      </c>
      <c r="BH2798">
        <v>0</v>
      </c>
      <c r="BI2798">
        <v>0</v>
      </c>
      <c r="BJ2798" s="2">
        <v>46036</v>
      </c>
      <c r="BK2798">
        <v>0</v>
      </c>
      <c r="BL2798" s="3" t="str">
        <f>VLOOKUP(O2798,DropDownList!$H$1:$I$7,2,FALSE)</f>
        <v>2022/23</v>
      </c>
      <c r="BM2798" s="3" t="str">
        <f t="shared" si="43"/>
        <v>PCOA</v>
      </c>
    </row>
    <row r="2799" spans="1:65" x14ac:dyDescent="0.2">
      <c r="A2799">
        <v>2026</v>
      </c>
      <c r="B2799">
        <v>1</v>
      </c>
      <c r="C2799" t="s">
        <v>162</v>
      </c>
      <c r="D2799" t="s">
        <v>168</v>
      </c>
      <c r="E2799" t="s">
        <v>12</v>
      </c>
      <c r="F2799">
        <v>9341</v>
      </c>
      <c r="G2799" t="s">
        <v>141</v>
      </c>
      <c r="H2799" t="s">
        <v>164</v>
      </c>
      <c r="I2799" t="s">
        <v>164</v>
      </c>
      <c r="J2799" s="1">
        <v>46023</v>
      </c>
      <c r="K2799" t="s">
        <v>438</v>
      </c>
      <c r="L2799">
        <v>4</v>
      </c>
      <c r="M2799" t="s">
        <v>439</v>
      </c>
      <c r="N2799" t="s">
        <v>145</v>
      </c>
      <c r="O2799" t="s">
        <v>155</v>
      </c>
      <c r="P2799" t="s">
        <v>154</v>
      </c>
      <c r="Q2799">
        <v>7200.27</v>
      </c>
      <c r="R2799">
        <v>184</v>
      </c>
      <c r="S2799">
        <v>52971</v>
      </c>
      <c r="T2799">
        <v>2695.03</v>
      </c>
      <c r="U2799">
        <v>27</v>
      </c>
      <c r="V2799">
        <v>14</v>
      </c>
      <c r="W2799">
        <v>3553.78</v>
      </c>
      <c r="X2799">
        <v>4173.78</v>
      </c>
      <c r="Y2799">
        <v>0</v>
      </c>
      <c r="Z2799">
        <v>0</v>
      </c>
      <c r="AA2799">
        <v>43075.7</v>
      </c>
      <c r="AB2799">
        <v>581</v>
      </c>
      <c r="AC2799">
        <v>39769.699999999997</v>
      </c>
      <c r="AD2799">
        <v>11</v>
      </c>
      <c r="AE2799">
        <v>3</v>
      </c>
      <c r="AF2799">
        <v>148</v>
      </c>
      <c r="AG2799">
        <v>12</v>
      </c>
      <c r="AH2799">
        <v>6</v>
      </c>
      <c r="AI2799">
        <v>15</v>
      </c>
      <c r="AJ2799">
        <v>0</v>
      </c>
      <c r="AK2799">
        <v>0</v>
      </c>
      <c r="AL2799">
        <v>0</v>
      </c>
      <c r="AM2799">
        <v>0</v>
      </c>
      <c r="AN2799">
        <v>0</v>
      </c>
      <c r="AO2799">
        <v>105</v>
      </c>
      <c r="AP2799">
        <v>554</v>
      </c>
      <c r="AQ2799">
        <v>113</v>
      </c>
      <c r="AR2799">
        <v>0</v>
      </c>
      <c r="AS2799">
        <v>74</v>
      </c>
      <c r="AT2799">
        <v>22</v>
      </c>
      <c r="AU2799">
        <v>20</v>
      </c>
      <c r="AV2799">
        <v>6</v>
      </c>
      <c r="AW2799">
        <v>2</v>
      </c>
      <c r="AX2799">
        <v>0</v>
      </c>
      <c r="AY2799">
        <v>64</v>
      </c>
      <c r="AZ2799">
        <v>102</v>
      </c>
      <c r="BA2799">
        <v>68</v>
      </c>
      <c r="BB2799">
        <v>22</v>
      </c>
      <c r="BC2799">
        <v>17</v>
      </c>
      <c r="BD2799">
        <v>4</v>
      </c>
      <c r="BE2799">
        <v>1</v>
      </c>
      <c r="BF2799">
        <v>180</v>
      </c>
      <c r="BG2799">
        <v>3900</v>
      </c>
      <c r="BH2799">
        <v>3</v>
      </c>
      <c r="BI2799">
        <v>26</v>
      </c>
      <c r="BJ2799" s="2">
        <v>46036</v>
      </c>
      <c r="BK2799">
        <v>0</v>
      </c>
      <c r="BL2799" s="3" t="str">
        <f>VLOOKUP(O2799,DropDownList!$H$1:$I$7,2,FALSE)</f>
        <v>2022/23</v>
      </c>
      <c r="BM2799" s="3" t="str">
        <f t="shared" si="43"/>
        <v>JP COURT</v>
      </c>
    </row>
    <row r="2800" spans="1:65" x14ac:dyDescent="0.2">
      <c r="A2800">
        <v>2026</v>
      </c>
      <c r="B2800">
        <v>1</v>
      </c>
      <c r="C2800" t="s">
        <v>162</v>
      </c>
      <c r="D2800" t="s">
        <v>168</v>
      </c>
      <c r="E2800" t="s">
        <v>12</v>
      </c>
      <c r="F2800">
        <v>9341</v>
      </c>
      <c r="G2800" t="s">
        <v>141</v>
      </c>
      <c r="H2800" t="s">
        <v>164</v>
      </c>
      <c r="I2800" t="s">
        <v>164</v>
      </c>
      <c r="J2800" s="1">
        <v>46023</v>
      </c>
      <c r="K2800" t="s">
        <v>438</v>
      </c>
      <c r="L2800">
        <v>4</v>
      </c>
      <c r="M2800" t="s">
        <v>439</v>
      </c>
      <c r="N2800" t="s">
        <v>145</v>
      </c>
      <c r="O2800" t="s">
        <v>149</v>
      </c>
      <c r="P2800" t="s">
        <v>150</v>
      </c>
      <c r="Q2800">
        <v>6533.82</v>
      </c>
      <c r="R2800">
        <v>66</v>
      </c>
      <c r="S2800">
        <v>10434.82</v>
      </c>
      <c r="T2800">
        <v>714.13</v>
      </c>
      <c r="U2800">
        <v>41</v>
      </c>
      <c r="V2800">
        <v>35</v>
      </c>
      <c r="W2800">
        <v>4540.13</v>
      </c>
      <c r="X2800">
        <v>5683.42</v>
      </c>
      <c r="Y2800">
        <v>61</v>
      </c>
      <c r="Z2800">
        <v>9720.69</v>
      </c>
      <c r="AA2800">
        <v>3186.87</v>
      </c>
      <c r="AB2800">
        <v>832.32</v>
      </c>
      <c r="AC2800">
        <v>2354.5500000000002</v>
      </c>
      <c r="AD2800">
        <v>26</v>
      </c>
      <c r="AE2800">
        <v>9</v>
      </c>
      <c r="AF2800">
        <v>19</v>
      </c>
      <c r="AG2800">
        <v>10</v>
      </c>
      <c r="AH2800">
        <v>5</v>
      </c>
      <c r="AI2800">
        <v>31</v>
      </c>
      <c r="AJ2800">
        <v>11</v>
      </c>
      <c r="AK2800">
        <v>8</v>
      </c>
      <c r="AL2800">
        <v>1</v>
      </c>
      <c r="AM2800">
        <v>3</v>
      </c>
      <c r="AN2800">
        <v>1</v>
      </c>
      <c r="AO2800">
        <v>44</v>
      </c>
      <c r="AP2800">
        <v>86</v>
      </c>
      <c r="AQ2800">
        <v>47</v>
      </c>
      <c r="AR2800">
        <v>0</v>
      </c>
      <c r="AS2800">
        <v>10</v>
      </c>
      <c r="AT2800">
        <v>0</v>
      </c>
      <c r="AU2800">
        <v>1</v>
      </c>
      <c r="AV2800">
        <v>0</v>
      </c>
      <c r="AW2800">
        <v>0</v>
      </c>
      <c r="AX2800">
        <v>0</v>
      </c>
      <c r="AY2800">
        <v>6</v>
      </c>
      <c r="AZ2800">
        <v>10</v>
      </c>
      <c r="BA2800">
        <v>4</v>
      </c>
      <c r="BB2800">
        <v>1</v>
      </c>
      <c r="BC2800">
        <v>0</v>
      </c>
      <c r="BD2800">
        <v>0</v>
      </c>
      <c r="BE2800">
        <v>0</v>
      </c>
      <c r="BF2800">
        <v>44</v>
      </c>
      <c r="BG2800">
        <v>5555.88</v>
      </c>
      <c r="BH2800">
        <v>1</v>
      </c>
      <c r="BI2800">
        <v>40</v>
      </c>
      <c r="BJ2800" s="2">
        <v>46036</v>
      </c>
      <c r="BK2800">
        <v>0</v>
      </c>
      <c r="BL2800" s="3" t="str">
        <f>VLOOKUP(O2800,DropDownList!$H$1:$I$7,2,FALSE)</f>
        <v>2025/26</v>
      </c>
      <c r="BM2800" s="3" t="str">
        <f t="shared" si="43"/>
        <v>FISCAL FINES</v>
      </c>
    </row>
    <row r="2801" spans="1:65" x14ac:dyDescent="0.2">
      <c r="A2801">
        <v>2026</v>
      </c>
      <c r="B2801">
        <v>1</v>
      </c>
      <c r="C2801" t="s">
        <v>162</v>
      </c>
      <c r="D2801" t="s">
        <v>168</v>
      </c>
      <c r="E2801" t="s">
        <v>12</v>
      </c>
      <c r="F2801">
        <v>9341</v>
      </c>
      <c r="G2801" t="s">
        <v>141</v>
      </c>
      <c r="H2801" t="s">
        <v>164</v>
      </c>
      <c r="I2801" t="s">
        <v>164</v>
      </c>
      <c r="J2801" s="1">
        <v>46023</v>
      </c>
      <c r="K2801" t="s">
        <v>438</v>
      </c>
      <c r="L2801">
        <v>4</v>
      </c>
      <c r="M2801" t="s">
        <v>439</v>
      </c>
      <c r="N2801" t="s">
        <v>145</v>
      </c>
      <c r="O2801" t="s">
        <v>147</v>
      </c>
      <c r="P2801" t="s">
        <v>153</v>
      </c>
      <c r="Q2801">
        <v>0</v>
      </c>
      <c r="R2801">
        <v>74</v>
      </c>
      <c r="S2801">
        <v>3330</v>
      </c>
      <c r="T2801">
        <v>2175</v>
      </c>
      <c r="U2801">
        <v>0</v>
      </c>
      <c r="V2801">
        <v>0</v>
      </c>
      <c r="W2801">
        <v>0</v>
      </c>
      <c r="X2801">
        <v>0</v>
      </c>
      <c r="Y2801">
        <v>0</v>
      </c>
      <c r="Z2801">
        <v>0</v>
      </c>
      <c r="AA2801">
        <v>1155</v>
      </c>
      <c r="AB2801">
        <v>0</v>
      </c>
      <c r="AC2801">
        <v>1155</v>
      </c>
      <c r="AD2801">
        <v>0</v>
      </c>
      <c r="AE2801">
        <v>0</v>
      </c>
      <c r="AF2801">
        <v>25</v>
      </c>
      <c r="AG2801">
        <v>0</v>
      </c>
      <c r="AH2801">
        <v>48</v>
      </c>
      <c r="AI2801">
        <v>0</v>
      </c>
      <c r="AJ2801">
        <v>0</v>
      </c>
      <c r="AK2801">
        <v>0</v>
      </c>
      <c r="AL2801">
        <v>0</v>
      </c>
      <c r="AM2801">
        <v>0</v>
      </c>
      <c r="AN2801">
        <v>0</v>
      </c>
      <c r="AO2801">
        <v>59</v>
      </c>
      <c r="AP2801">
        <v>60</v>
      </c>
      <c r="AQ2801">
        <v>60</v>
      </c>
      <c r="AR2801">
        <v>0</v>
      </c>
      <c r="AS2801">
        <v>0</v>
      </c>
      <c r="AT2801">
        <v>0</v>
      </c>
      <c r="AU2801">
        <v>0</v>
      </c>
      <c r="AV2801">
        <v>0</v>
      </c>
      <c r="AW2801">
        <v>0</v>
      </c>
      <c r="AX2801">
        <v>0</v>
      </c>
      <c r="AY2801">
        <v>0</v>
      </c>
      <c r="AZ2801">
        <v>0</v>
      </c>
      <c r="BA2801">
        <v>0</v>
      </c>
      <c r="BB2801">
        <v>0</v>
      </c>
      <c r="BC2801">
        <v>0</v>
      </c>
      <c r="BD2801">
        <v>0</v>
      </c>
      <c r="BE2801">
        <v>0</v>
      </c>
      <c r="BF2801">
        <v>59</v>
      </c>
      <c r="BG2801">
        <v>0</v>
      </c>
      <c r="BH2801">
        <v>1</v>
      </c>
      <c r="BI2801">
        <v>0</v>
      </c>
      <c r="BJ2801" s="2">
        <v>46036</v>
      </c>
      <c r="BK2801">
        <v>0</v>
      </c>
      <c r="BL2801" s="3" t="str">
        <f>VLOOKUP(O2801,DropDownList!$H$1:$I$7,2,FALSE)</f>
        <v>2024/25</v>
      </c>
      <c r="BM2801" s="3" t="str">
        <f t="shared" si="43"/>
        <v>PREG</v>
      </c>
    </row>
    <row r="2802" spans="1:65" x14ac:dyDescent="0.2">
      <c r="A2802">
        <v>2026</v>
      </c>
      <c r="B2802">
        <v>1</v>
      </c>
      <c r="C2802" t="s">
        <v>162</v>
      </c>
      <c r="D2802" t="s">
        <v>168</v>
      </c>
      <c r="E2802" t="s">
        <v>12</v>
      </c>
      <c r="F2802">
        <v>9341</v>
      </c>
      <c r="G2802" t="s">
        <v>141</v>
      </c>
      <c r="H2802" t="s">
        <v>164</v>
      </c>
      <c r="I2802" t="s">
        <v>164</v>
      </c>
      <c r="J2802" s="1">
        <v>46023</v>
      </c>
      <c r="K2802" t="s">
        <v>438</v>
      </c>
      <c r="L2802">
        <v>4</v>
      </c>
      <c r="M2802" t="s">
        <v>439</v>
      </c>
      <c r="N2802" t="s">
        <v>145</v>
      </c>
      <c r="O2802" t="s">
        <v>147</v>
      </c>
      <c r="P2802" t="s">
        <v>148</v>
      </c>
      <c r="Q2802">
        <v>120</v>
      </c>
      <c r="R2802">
        <v>4</v>
      </c>
      <c r="S2802">
        <v>240</v>
      </c>
      <c r="T2802">
        <v>0</v>
      </c>
      <c r="U2802">
        <v>2</v>
      </c>
      <c r="V2802">
        <v>2</v>
      </c>
      <c r="W2802">
        <v>120</v>
      </c>
      <c r="X2802">
        <v>120</v>
      </c>
      <c r="Y2802">
        <v>0</v>
      </c>
      <c r="Z2802">
        <v>0</v>
      </c>
      <c r="AA2802">
        <v>120</v>
      </c>
      <c r="AB2802">
        <v>0</v>
      </c>
      <c r="AC2802">
        <v>120</v>
      </c>
      <c r="AD2802">
        <v>2</v>
      </c>
      <c r="AE2802">
        <v>0</v>
      </c>
      <c r="AF2802">
        <v>2</v>
      </c>
      <c r="AG2802">
        <v>0</v>
      </c>
      <c r="AH2802">
        <v>0</v>
      </c>
      <c r="AI2802">
        <v>2</v>
      </c>
      <c r="AJ2802">
        <v>0</v>
      </c>
      <c r="AK2802">
        <v>0</v>
      </c>
      <c r="AL2802">
        <v>0</v>
      </c>
      <c r="AM2802">
        <v>0</v>
      </c>
      <c r="AN2802">
        <v>0</v>
      </c>
      <c r="AO2802">
        <v>2</v>
      </c>
      <c r="AP2802">
        <v>8</v>
      </c>
      <c r="AQ2802">
        <v>2</v>
      </c>
      <c r="AR2802">
        <v>0</v>
      </c>
      <c r="AS2802">
        <v>2</v>
      </c>
      <c r="AT2802">
        <v>0</v>
      </c>
      <c r="AU2802">
        <v>0</v>
      </c>
      <c r="AV2802">
        <v>0</v>
      </c>
      <c r="AW2802">
        <v>0</v>
      </c>
      <c r="AX2802">
        <v>0</v>
      </c>
      <c r="AY2802">
        <v>0</v>
      </c>
      <c r="AZ2802">
        <v>2</v>
      </c>
      <c r="BA2802">
        <v>2</v>
      </c>
      <c r="BB2802">
        <v>0</v>
      </c>
      <c r="BC2802">
        <v>0</v>
      </c>
      <c r="BD2802">
        <v>0</v>
      </c>
      <c r="BE2802">
        <v>0</v>
      </c>
      <c r="BF2802">
        <v>2</v>
      </c>
      <c r="BG2802">
        <v>120</v>
      </c>
      <c r="BH2802">
        <v>0</v>
      </c>
      <c r="BI2802">
        <v>2</v>
      </c>
      <c r="BJ2802" s="2">
        <v>46036</v>
      </c>
      <c r="BK2802">
        <v>0</v>
      </c>
      <c r="BL2802" s="3" t="str">
        <f>VLOOKUP(O2802,DropDownList!$H$1:$I$7,2,FALSE)</f>
        <v>2024/25</v>
      </c>
      <c r="BM2802" s="3" t="str">
        <f t="shared" si="43"/>
        <v>PRAS</v>
      </c>
    </row>
    <row r="2803" spans="1:65" x14ac:dyDescent="0.2">
      <c r="A2803">
        <v>2026</v>
      </c>
      <c r="B2803">
        <v>1</v>
      </c>
      <c r="C2803" t="s">
        <v>162</v>
      </c>
      <c r="D2803" t="s">
        <v>168</v>
      </c>
      <c r="E2803" t="s">
        <v>12</v>
      </c>
      <c r="F2803">
        <v>9341</v>
      </c>
      <c r="G2803" t="s">
        <v>141</v>
      </c>
      <c r="H2803" t="s">
        <v>164</v>
      </c>
      <c r="I2803" t="s">
        <v>164</v>
      </c>
      <c r="J2803" s="1">
        <v>46023</v>
      </c>
      <c r="K2803" t="s">
        <v>438</v>
      </c>
      <c r="L2803">
        <v>4</v>
      </c>
      <c r="M2803" t="s">
        <v>439</v>
      </c>
      <c r="N2803" t="s">
        <v>145</v>
      </c>
      <c r="O2803" t="s">
        <v>147</v>
      </c>
      <c r="P2803" t="s">
        <v>152</v>
      </c>
      <c r="Q2803">
        <v>0</v>
      </c>
      <c r="R2803">
        <v>20</v>
      </c>
      <c r="S2803">
        <v>800</v>
      </c>
      <c r="T2803">
        <v>200</v>
      </c>
      <c r="U2803">
        <v>0</v>
      </c>
      <c r="V2803">
        <v>0</v>
      </c>
      <c r="W2803">
        <v>0</v>
      </c>
      <c r="X2803">
        <v>0</v>
      </c>
      <c r="Y2803">
        <v>0</v>
      </c>
      <c r="Z2803">
        <v>0</v>
      </c>
      <c r="AA2803">
        <v>600</v>
      </c>
      <c r="AB2803">
        <v>0</v>
      </c>
      <c r="AC2803">
        <v>600</v>
      </c>
      <c r="AD2803">
        <v>0</v>
      </c>
      <c r="AE2803">
        <v>0</v>
      </c>
      <c r="AF2803">
        <v>15</v>
      </c>
      <c r="AG2803">
        <v>0</v>
      </c>
      <c r="AH2803">
        <v>5</v>
      </c>
      <c r="AI2803">
        <v>0</v>
      </c>
      <c r="AJ2803">
        <v>0</v>
      </c>
      <c r="AK2803">
        <v>0</v>
      </c>
      <c r="AL2803">
        <v>0</v>
      </c>
      <c r="AM2803">
        <v>1</v>
      </c>
      <c r="AN2803">
        <v>0</v>
      </c>
      <c r="AO2803">
        <v>0</v>
      </c>
      <c r="AP2803">
        <v>0</v>
      </c>
      <c r="AQ2803">
        <v>0</v>
      </c>
      <c r="AR2803">
        <v>0</v>
      </c>
      <c r="AS2803">
        <v>0</v>
      </c>
      <c r="AT2803">
        <v>0</v>
      </c>
      <c r="AU2803">
        <v>0</v>
      </c>
      <c r="AV2803">
        <v>0</v>
      </c>
      <c r="AW2803">
        <v>0</v>
      </c>
      <c r="AX2803">
        <v>0</v>
      </c>
      <c r="AY2803">
        <v>0</v>
      </c>
      <c r="AZ2803">
        <v>0</v>
      </c>
      <c r="BA2803">
        <v>0</v>
      </c>
      <c r="BB2803">
        <v>0</v>
      </c>
      <c r="BC2803">
        <v>0</v>
      </c>
      <c r="BD2803">
        <v>0</v>
      </c>
      <c r="BE2803">
        <v>0</v>
      </c>
      <c r="BF2803">
        <v>0</v>
      </c>
      <c r="BG2803">
        <v>0</v>
      </c>
      <c r="BH2803">
        <v>0</v>
      </c>
      <c r="BI2803">
        <v>0</v>
      </c>
      <c r="BJ2803" s="2">
        <v>46036</v>
      </c>
      <c r="BK2803">
        <v>0</v>
      </c>
      <c r="BL2803" s="3" t="str">
        <f>VLOOKUP(O2803,DropDownList!$H$1:$I$7,2,FALSE)</f>
        <v>2024/25</v>
      </c>
      <c r="BM2803" s="3" t="str">
        <f t="shared" si="43"/>
        <v>PCOA</v>
      </c>
    </row>
    <row r="2804" spans="1:65" x14ac:dyDescent="0.2">
      <c r="A2804">
        <v>2026</v>
      </c>
      <c r="B2804">
        <v>1</v>
      </c>
      <c r="C2804" t="s">
        <v>162</v>
      </c>
      <c r="D2804" t="s">
        <v>168</v>
      </c>
      <c r="E2804" t="s">
        <v>12</v>
      </c>
      <c r="F2804">
        <v>9341</v>
      </c>
      <c r="G2804" t="s">
        <v>141</v>
      </c>
      <c r="H2804" t="s">
        <v>164</v>
      </c>
      <c r="I2804" t="s">
        <v>164</v>
      </c>
      <c r="J2804" s="1">
        <v>46023</v>
      </c>
      <c r="K2804" t="s">
        <v>438</v>
      </c>
      <c r="L2804">
        <v>4</v>
      </c>
      <c r="M2804" t="s">
        <v>439</v>
      </c>
      <c r="N2804" t="s">
        <v>145</v>
      </c>
      <c r="O2804" t="s">
        <v>147</v>
      </c>
      <c r="P2804" t="s">
        <v>154</v>
      </c>
      <c r="Q2804">
        <v>14300.03</v>
      </c>
      <c r="R2804">
        <v>156</v>
      </c>
      <c r="S2804">
        <v>44090</v>
      </c>
      <c r="T2804">
        <v>60</v>
      </c>
      <c r="U2804">
        <v>60</v>
      </c>
      <c r="V2804">
        <v>32</v>
      </c>
      <c r="W2804">
        <v>7885</v>
      </c>
      <c r="X2804">
        <v>8125</v>
      </c>
      <c r="Y2804">
        <v>0</v>
      </c>
      <c r="Z2804">
        <v>0</v>
      </c>
      <c r="AA2804">
        <v>29729.97</v>
      </c>
      <c r="AB2804">
        <v>1080</v>
      </c>
      <c r="AC2804">
        <v>26636.959999999999</v>
      </c>
      <c r="AD2804">
        <v>20</v>
      </c>
      <c r="AE2804">
        <v>12</v>
      </c>
      <c r="AF2804">
        <v>95</v>
      </c>
      <c r="AG2804">
        <v>25</v>
      </c>
      <c r="AH2804">
        <v>1</v>
      </c>
      <c r="AI2804">
        <v>35</v>
      </c>
      <c r="AJ2804">
        <v>0</v>
      </c>
      <c r="AK2804">
        <v>0</v>
      </c>
      <c r="AL2804">
        <v>0</v>
      </c>
      <c r="AM2804">
        <v>0</v>
      </c>
      <c r="AN2804">
        <v>0</v>
      </c>
      <c r="AO2804">
        <v>110</v>
      </c>
      <c r="AP2804">
        <v>428</v>
      </c>
      <c r="AQ2804">
        <v>127</v>
      </c>
      <c r="AR2804">
        <v>0</v>
      </c>
      <c r="AS2804">
        <v>66</v>
      </c>
      <c r="AT2804">
        <v>2</v>
      </c>
      <c r="AU2804">
        <v>13</v>
      </c>
      <c r="AV2804">
        <v>3</v>
      </c>
      <c r="AW2804">
        <v>0</v>
      </c>
      <c r="AX2804">
        <v>0</v>
      </c>
      <c r="AY2804">
        <v>35</v>
      </c>
      <c r="AZ2804">
        <v>70</v>
      </c>
      <c r="BA2804">
        <v>36</v>
      </c>
      <c r="BB2804">
        <v>27</v>
      </c>
      <c r="BC2804">
        <v>10</v>
      </c>
      <c r="BD2804">
        <v>2</v>
      </c>
      <c r="BE2804">
        <v>0</v>
      </c>
      <c r="BF2804">
        <v>156</v>
      </c>
      <c r="BG2804">
        <v>10080</v>
      </c>
      <c r="BH2804">
        <v>0</v>
      </c>
      <c r="BI2804">
        <v>60</v>
      </c>
      <c r="BJ2804" s="2">
        <v>46036</v>
      </c>
      <c r="BK2804">
        <v>0</v>
      </c>
      <c r="BL2804" s="3" t="str">
        <f>VLOOKUP(O2804,DropDownList!$H$1:$I$7,2,FALSE)</f>
        <v>2024/25</v>
      </c>
      <c r="BM2804" s="3" t="str">
        <f t="shared" si="43"/>
        <v>JP COURT</v>
      </c>
    </row>
    <row r="2805" spans="1:65" x14ac:dyDescent="0.2">
      <c r="A2805">
        <v>2026</v>
      </c>
      <c r="B2805">
        <v>1</v>
      </c>
      <c r="C2805" t="s">
        <v>162</v>
      </c>
      <c r="D2805" t="s">
        <v>168</v>
      </c>
      <c r="E2805" t="s">
        <v>12</v>
      </c>
      <c r="F2805">
        <v>9341</v>
      </c>
      <c r="G2805" t="s">
        <v>141</v>
      </c>
      <c r="H2805" t="s">
        <v>164</v>
      </c>
      <c r="I2805" t="s">
        <v>164</v>
      </c>
      <c r="J2805" s="1">
        <v>46023</v>
      </c>
      <c r="K2805" t="s">
        <v>438</v>
      </c>
      <c r="L2805">
        <v>4</v>
      </c>
      <c r="M2805" t="s">
        <v>439</v>
      </c>
      <c r="N2805" t="s">
        <v>145</v>
      </c>
      <c r="O2805" t="s">
        <v>147</v>
      </c>
      <c r="P2805" t="s">
        <v>151</v>
      </c>
      <c r="Q2805">
        <v>0</v>
      </c>
      <c r="R2805">
        <v>991</v>
      </c>
      <c r="S2805">
        <v>29750</v>
      </c>
      <c r="T2805">
        <v>5670</v>
      </c>
      <c r="U2805">
        <v>0</v>
      </c>
      <c r="V2805">
        <v>0</v>
      </c>
      <c r="W2805">
        <v>0</v>
      </c>
      <c r="X2805">
        <v>0</v>
      </c>
      <c r="Y2805">
        <v>0</v>
      </c>
      <c r="Z2805">
        <v>0</v>
      </c>
      <c r="AA2805">
        <v>24080</v>
      </c>
      <c r="AB2805">
        <v>0</v>
      </c>
      <c r="AC2805">
        <v>24080</v>
      </c>
      <c r="AD2805">
        <v>0</v>
      </c>
      <c r="AE2805">
        <v>0</v>
      </c>
      <c r="AF2805">
        <v>802</v>
      </c>
      <c r="AG2805">
        <v>0</v>
      </c>
      <c r="AH2805">
        <v>189</v>
      </c>
      <c r="AI2805">
        <v>0</v>
      </c>
      <c r="AJ2805">
        <v>0</v>
      </c>
      <c r="AK2805">
        <v>0</v>
      </c>
      <c r="AL2805">
        <v>0</v>
      </c>
      <c r="AM2805">
        <v>34</v>
      </c>
      <c r="AN2805">
        <v>0</v>
      </c>
      <c r="AO2805">
        <v>0</v>
      </c>
      <c r="AP2805">
        <v>0</v>
      </c>
      <c r="AQ2805">
        <v>0</v>
      </c>
      <c r="AR2805">
        <v>0</v>
      </c>
      <c r="AS2805">
        <v>0</v>
      </c>
      <c r="AT2805">
        <v>0</v>
      </c>
      <c r="AU2805">
        <v>0</v>
      </c>
      <c r="AV2805">
        <v>0</v>
      </c>
      <c r="AW2805">
        <v>0</v>
      </c>
      <c r="AX2805">
        <v>0</v>
      </c>
      <c r="AY2805">
        <v>0</v>
      </c>
      <c r="AZ2805">
        <v>0</v>
      </c>
      <c r="BA2805">
        <v>0</v>
      </c>
      <c r="BB2805">
        <v>0</v>
      </c>
      <c r="BC2805">
        <v>0</v>
      </c>
      <c r="BD2805">
        <v>0</v>
      </c>
      <c r="BE2805">
        <v>0</v>
      </c>
      <c r="BF2805">
        <v>0</v>
      </c>
      <c r="BG2805">
        <v>0</v>
      </c>
      <c r="BH2805">
        <v>0</v>
      </c>
      <c r="BI2805">
        <v>0</v>
      </c>
      <c r="BJ2805" s="2">
        <v>46036</v>
      </c>
      <c r="BK2805">
        <v>0</v>
      </c>
      <c r="BL2805" s="3" t="str">
        <f>VLOOKUP(O2805,DropDownList!$H$1:$I$7,2,FALSE)</f>
        <v>2024/25</v>
      </c>
      <c r="BM2805" s="3" t="str">
        <f t="shared" si="43"/>
        <v>PCPF</v>
      </c>
    </row>
    <row r="2806" spans="1:65" x14ac:dyDescent="0.2">
      <c r="A2806">
        <v>2026</v>
      </c>
      <c r="B2806">
        <v>1</v>
      </c>
      <c r="C2806" t="s">
        <v>162</v>
      </c>
      <c r="D2806" t="s">
        <v>168</v>
      </c>
      <c r="E2806" t="s">
        <v>12</v>
      </c>
      <c r="F2806">
        <v>9341</v>
      </c>
      <c r="G2806" t="s">
        <v>141</v>
      </c>
      <c r="H2806" t="s">
        <v>164</v>
      </c>
      <c r="I2806" t="s">
        <v>164</v>
      </c>
      <c r="J2806" s="1">
        <v>46023</v>
      </c>
      <c r="K2806" t="s">
        <v>438</v>
      </c>
      <c r="L2806">
        <v>4</v>
      </c>
      <c r="M2806" t="s">
        <v>439</v>
      </c>
      <c r="N2806" t="s">
        <v>145</v>
      </c>
      <c r="O2806" t="s">
        <v>155</v>
      </c>
      <c r="P2806" t="s">
        <v>148</v>
      </c>
      <c r="Q2806">
        <v>120</v>
      </c>
      <c r="R2806">
        <v>14</v>
      </c>
      <c r="S2806">
        <v>840</v>
      </c>
      <c r="T2806">
        <v>100</v>
      </c>
      <c r="U2806">
        <v>2</v>
      </c>
      <c r="V2806">
        <v>2</v>
      </c>
      <c r="W2806">
        <v>120</v>
      </c>
      <c r="X2806">
        <v>120</v>
      </c>
      <c r="Y2806">
        <v>0</v>
      </c>
      <c r="Z2806">
        <v>0</v>
      </c>
      <c r="AA2806">
        <v>620</v>
      </c>
      <c r="AB2806">
        <v>0</v>
      </c>
      <c r="AC2806">
        <v>620</v>
      </c>
      <c r="AD2806">
        <v>2</v>
      </c>
      <c r="AE2806">
        <v>0</v>
      </c>
      <c r="AF2806">
        <v>9</v>
      </c>
      <c r="AG2806">
        <v>0</v>
      </c>
      <c r="AH2806">
        <v>1</v>
      </c>
      <c r="AI2806">
        <v>2</v>
      </c>
      <c r="AJ2806">
        <v>0</v>
      </c>
      <c r="AK2806">
        <v>0</v>
      </c>
      <c r="AL2806">
        <v>0</v>
      </c>
      <c r="AM2806">
        <v>0</v>
      </c>
      <c r="AN2806">
        <v>0</v>
      </c>
      <c r="AO2806">
        <v>8</v>
      </c>
      <c r="AP2806">
        <v>44</v>
      </c>
      <c r="AQ2806">
        <v>8</v>
      </c>
      <c r="AR2806">
        <v>0</v>
      </c>
      <c r="AS2806">
        <v>3</v>
      </c>
      <c r="AT2806">
        <v>0</v>
      </c>
      <c r="AU2806">
        <v>1</v>
      </c>
      <c r="AV2806">
        <v>0</v>
      </c>
      <c r="AW2806">
        <v>0</v>
      </c>
      <c r="AX2806">
        <v>0</v>
      </c>
      <c r="AY2806">
        <v>5</v>
      </c>
      <c r="AZ2806">
        <v>12</v>
      </c>
      <c r="BA2806">
        <v>9</v>
      </c>
      <c r="BB2806">
        <v>2</v>
      </c>
      <c r="BC2806">
        <v>2</v>
      </c>
      <c r="BD2806">
        <v>0</v>
      </c>
      <c r="BE2806">
        <v>0</v>
      </c>
      <c r="BF2806">
        <v>7</v>
      </c>
      <c r="BG2806">
        <v>120</v>
      </c>
      <c r="BH2806">
        <v>2</v>
      </c>
      <c r="BI2806">
        <v>1</v>
      </c>
      <c r="BJ2806" s="2">
        <v>46036</v>
      </c>
      <c r="BK2806">
        <v>0</v>
      </c>
      <c r="BL2806" s="3" t="str">
        <f>VLOOKUP(O2806,DropDownList!$H$1:$I$7,2,FALSE)</f>
        <v>2022/23</v>
      </c>
      <c r="BM2806" s="3" t="str">
        <f t="shared" si="43"/>
        <v>PRAS</v>
      </c>
    </row>
    <row r="2807" spans="1:65" x14ac:dyDescent="0.2">
      <c r="A2807">
        <v>2026</v>
      </c>
      <c r="B2807">
        <v>1</v>
      </c>
      <c r="C2807" t="s">
        <v>162</v>
      </c>
      <c r="D2807" t="s">
        <v>168</v>
      </c>
      <c r="E2807" t="s">
        <v>12</v>
      </c>
      <c r="F2807">
        <v>9341</v>
      </c>
      <c r="G2807" t="s">
        <v>141</v>
      </c>
      <c r="H2807" t="s">
        <v>164</v>
      </c>
      <c r="I2807" t="s">
        <v>164</v>
      </c>
      <c r="J2807" s="1">
        <v>46023</v>
      </c>
      <c r="K2807" t="s">
        <v>438</v>
      </c>
      <c r="L2807">
        <v>4</v>
      </c>
      <c r="M2807" t="s">
        <v>439</v>
      </c>
      <c r="N2807" t="s">
        <v>145</v>
      </c>
      <c r="O2807" t="s">
        <v>147</v>
      </c>
      <c r="P2807" t="s">
        <v>150</v>
      </c>
      <c r="Q2807">
        <v>7022.61</v>
      </c>
      <c r="R2807">
        <v>119</v>
      </c>
      <c r="S2807">
        <v>22344.02</v>
      </c>
      <c r="T2807">
        <v>2657.47</v>
      </c>
      <c r="U2807">
        <v>39</v>
      </c>
      <c r="V2807">
        <v>25</v>
      </c>
      <c r="W2807">
        <v>4144.49</v>
      </c>
      <c r="X2807">
        <v>4901.63</v>
      </c>
      <c r="Y2807">
        <v>109</v>
      </c>
      <c r="Z2807">
        <v>19686.55</v>
      </c>
      <c r="AA2807">
        <v>12663.94</v>
      </c>
      <c r="AB2807">
        <v>5440.14</v>
      </c>
      <c r="AC2807">
        <v>7223.8</v>
      </c>
      <c r="AD2807">
        <v>17</v>
      </c>
      <c r="AE2807">
        <v>8</v>
      </c>
      <c r="AF2807">
        <v>69</v>
      </c>
      <c r="AG2807">
        <v>14</v>
      </c>
      <c r="AH2807">
        <v>10</v>
      </c>
      <c r="AI2807">
        <v>25</v>
      </c>
      <c r="AJ2807">
        <v>24</v>
      </c>
      <c r="AK2807">
        <v>14</v>
      </c>
      <c r="AL2807">
        <v>2</v>
      </c>
      <c r="AM2807">
        <v>6</v>
      </c>
      <c r="AN2807">
        <v>1</v>
      </c>
      <c r="AO2807">
        <v>77</v>
      </c>
      <c r="AP2807">
        <v>288</v>
      </c>
      <c r="AQ2807">
        <v>86</v>
      </c>
      <c r="AR2807">
        <v>0</v>
      </c>
      <c r="AS2807">
        <v>57</v>
      </c>
      <c r="AT2807">
        <v>0</v>
      </c>
      <c r="AU2807">
        <v>1</v>
      </c>
      <c r="AV2807">
        <v>0</v>
      </c>
      <c r="AW2807">
        <v>0</v>
      </c>
      <c r="AX2807">
        <v>0</v>
      </c>
      <c r="AY2807">
        <v>20</v>
      </c>
      <c r="AZ2807">
        <v>54</v>
      </c>
      <c r="BA2807">
        <v>35</v>
      </c>
      <c r="BB2807">
        <v>11</v>
      </c>
      <c r="BC2807">
        <v>2</v>
      </c>
      <c r="BD2807">
        <v>1</v>
      </c>
      <c r="BE2807">
        <v>0</v>
      </c>
      <c r="BF2807">
        <v>79</v>
      </c>
      <c r="BG2807">
        <v>3992.58</v>
      </c>
      <c r="BH2807">
        <v>1</v>
      </c>
      <c r="BI2807">
        <v>39</v>
      </c>
      <c r="BJ2807" s="2">
        <v>46036</v>
      </c>
      <c r="BK2807">
        <v>0</v>
      </c>
      <c r="BL2807" s="3" t="str">
        <f>VLOOKUP(O2807,DropDownList!$H$1:$I$7,2,FALSE)</f>
        <v>2024/25</v>
      </c>
      <c r="BM2807" s="3" t="str">
        <f t="shared" si="43"/>
        <v>FISCAL FINES</v>
      </c>
    </row>
    <row r="2808" spans="1:65" x14ac:dyDescent="0.2">
      <c r="A2808">
        <v>2026</v>
      </c>
      <c r="B2808">
        <v>1</v>
      </c>
      <c r="C2808" t="s">
        <v>162</v>
      </c>
      <c r="D2808" t="s">
        <v>168</v>
      </c>
      <c r="E2808" t="s">
        <v>12</v>
      </c>
      <c r="F2808">
        <v>9341</v>
      </c>
      <c r="G2808" t="s">
        <v>141</v>
      </c>
      <c r="H2808" t="s">
        <v>164</v>
      </c>
      <c r="I2808" t="s">
        <v>164</v>
      </c>
      <c r="J2808" s="1">
        <v>46023</v>
      </c>
      <c r="K2808" t="s">
        <v>438</v>
      </c>
      <c r="L2808">
        <v>4</v>
      </c>
      <c r="M2808" t="s">
        <v>439</v>
      </c>
      <c r="N2808" t="s">
        <v>145</v>
      </c>
      <c r="O2808" t="s">
        <v>149</v>
      </c>
      <c r="P2808" t="s">
        <v>146</v>
      </c>
      <c r="Q2808">
        <v>399.15</v>
      </c>
      <c r="R2808">
        <v>69</v>
      </c>
      <c r="S2808">
        <v>1170</v>
      </c>
      <c r="T2808">
        <v>10</v>
      </c>
      <c r="U2808">
        <v>36</v>
      </c>
      <c r="V2808">
        <v>18</v>
      </c>
      <c r="W2808">
        <v>295</v>
      </c>
      <c r="X2808">
        <v>295</v>
      </c>
      <c r="Y2808">
        <v>0</v>
      </c>
      <c r="Z2808">
        <v>0</v>
      </c>
      <c r="AA2808">
        <v>760.85</v>
      </c>
      <c r="AB2808">
        <v>0</v>
      </c>
      <c r="AC2808">
        <v>0</v>
      </c>
      <c r="AD2808">
        <v>17</v>
      </c>
      <c r="AE2808">
        <v>1</v>
      </c>
      <c r="AF2808">
        <v>44</v>
      </c>
      <c r="AG2808">
        <v>2</v>
      </c>
      <c r="AH2808">
        <v>1</v>
      </c>
      <c r="AI2808">
        <v>22</v>
      </c>
      <c r="AJ2808">
        <v>0</v>
      </c>
      <c r="AK2808">
        <v>0</v>
      </c>
      <c r="AL2808">
        <v>0</v>
      </c>
      <c r="AM2808">
        <v>0</v>
      </c>
      <c r="AN2808">
        <v>0</v>
      </c>
      <c r="AO2808">
        <v>38</v>
      </c>
      <c r="AP2808">
        <v>80</v>
      </c>
      <c r="AQ2808">
        <v>39</v>
      </c>
      <c r="AR2808">
        <v>0</v>
      </c>
      <c r="AS2808">
        <v>8</v>
      </c>
      <c r="AT2808">
        <v>0</v>
      </c>
      <c r="AU2808">
        <v>0</v>
      </c>
      <c r="AV2808">
        <v>0</v>
      </c>
      <c r="AW2808">
        <v>0</v>
      </c>
      <c r="AX2808">
        <v>0</v>
      </c>
      <c r="AY2808">
        <v>8</v>
      </c>
      <c r="AZ2808">
        <v>10</v>
      </c>
      <c r="BA2808">
        <v>2</v>
      </c>
      <c r="BB2808">
        <v>1</v>
      </c>
      <c r="BC2808">
        <v>0</v>
      </c>
      <c r="BD2808">
        <v>0</v>
      </c>
      <c r="BE2808">
        <v>0</v>
      </c>
      <c r="BF2808">
        <v>69</v>
      </c>
      <c r="BG2808">
        <v>390</v>
      </c>
      <c r="BH2808">
        <v>0</v>
      </c>
      <c r="BI2808">
        <v>36</v>
      </c>
      <c r="BJ2808" s="2">
        <v>46036</v>
      </c>
      <c r="BK2808">
        <v>0</v>
      </c>
      <c r="BL2808" s="3" t="str">
        <f>VLOOKUP(O2808,DropDownList!$H$1:$I$7,2,FALSE)</f>
        <v>2025/26</v>
      </c>
      <c r="BM2808" s="3" t="str">
        <f t="shared" si="43"/>
        <v>VSUR</v>
      </c>
    </row>
    <row r="2809" spans="1:65" x14ac:dyDescent="0.2">
      <c r="A2809">
        <v>2026</v>
      </c>
      <c r="B2809">
        <v>1</v>
      </c>
      <c r="C2809" t="s">
        <v>162</v>
      </c>
      <c r="D2809" t="s">
        <v>168</v>
      </c>
      <c r="E2809" t="s">
        <v>12</v>
      </c>
      <c r="F2809">
        <v>9341</v>
      </c>
      <c r="G2809" t="s">
        <v>141</v>
      </c>
      <c r="H2809" t="s">
        <v>164</v>
      </c>
      <c r="I2809" t="s">
        <v>164</v>
      </c>
      <c r="J2809" s="1">
        <v>46023</v>
      </c>
      <c r="K2809" t="s">
        <v>438</v>
      </c>
      <c r="L2809">
        <v>4</v>
      </c>
      <c r="M2809" t="s">
        <v>439</v>
      </c>
      <c r="N2809" t="s">
        <v>145</v>
      </c>
      <c r="O2809" t="s">
        <v>149</v>
      </c>
      <c r="P2809" t="s">
        <v>151</v>
      </c>
      <c r="Q2809">
        <v>0</v>
      </c>
      <c r="R2809">
        <v>62</v>
      </c>
      <c r="S2809">
        <v>1860</v>
      </c>
      <c r="T2809">
        <v>420</v>
      </c>
      <c r="U2809">
        <v>1</v>
      </c>
      <c r="V2809">
        <v>0</v>
      </c>
      <c r="W2809">
        <v>0</v>
      </c>
      <c r="X2809">
        <v>0</v>
      </c>
      <c r="Y2809">
        <v>0</v>
      </c>
      <c r="Z2809">
        <v>0</v>
      </c>
      <c r="AA2809">
        <v>1440</v>
      </c>
      <c r="AB2809">
        <v>0</v>
      </c>
      <c r="AC2809">
        <v>1440</v>
      </c>
      <c r="AD2809">
        <v>0</v>
      </c>
      <c r="AE2809">
        <v>0</v>
      </c>
      <c r="AF2809">
        <v>48</v>
      </c>
      <c r="AG2809">
        <v>0</v>
      </c>
      <c r="AH2809">
        <v>14</v>
      </c>
      <c r="AI2809">
        <v>0</v>
      </c>
      <c r="AJ2809">
        <v>0</v>
      </c>
      <c r="AK2809">
        <v>0</v>
      </c>
      <c r="AL2809">
        <v>0</v>
      </c>
      <c r="AM2809">
        <v>6</v>
      </c>
      <c r="AN2809">
        <v>0</v>
      </c>
      <c r="AO2809">
        <v>0</v>
      </c>
      <c r="AP2809">
        <v>0</v>
      </c>
      <c r="AQ2809">
        <v>0</v>
      </c>
      <c r="AR2809">
        <v>0</v>
      </c>
      <c r="AS2809">
        <v>0</v>
      </c>
      <c r="AT2809">
        <v>0</v>
      </c>
      <c r="AU2809">
        <v>0</v>
      </c>
      <c r="AV2809">
        <v>0</v>
      </c>
      <c r="AW2809">
        <v>0</v>
      </c>
      <c r="AX2809">
        <v>0</v>
      </c>
      <c r="AY2809">
        <v>0</v>
      </c>
      <c r="AZ2809">
        <v>0</v>
      </c>
      <c r="BA2809">
        <v>0</v>
      </c>
      <c r="BB2809">
        <v>0</v>
      </c>
      <c r="BC2809">
        <v>0</v>
      </c>
      <c r="BD2809">
        <v>0</v>
      </c>
      <c r="BE2809">
        <v>0</v>
      </c>
      <c r="BF2809">
        <v>0</v>
      </c>
      <c r="BG2809">
        <v>0</v>
      </c>
      <c r="BH2809">
        <v>0</v>
      </c>
      <c r="BI2809">
        <v>0</v>
      </c>
      <c r="BJ2809" s="2">
        <v>46036</v>
      </c>
      <c r="BK2809">
        <v>0</v>
      </c>
      <c r="BL2809" s="3" t="str">
        <f>VLOOKUP(O2809,DropDownList!$H$1:$I$7,2,FALSE)</f>
        <v>2025/26</v>
      </c>
      <c r="BM2809" s="3" t="str">
        <f t="shared" si="43"/>
        <v>PCPF</v>
      </c>
    </row>
    <row r="2810" spans="1:65" x14ac:dyDescent="0.2">
      <c r="A2810">
        <v>2026</v>
      </c>
      <c r="B2810">
        <v>1</v>
      </c>
      <c r="C2810" t="s">
        <v>162</v>
      </c>
      <c r="D2810" t="s">
        <v>168</v>
      </c>
      <c r="E2810" t="s">
        <v>12</v>
      </c>
      <c r="F2810">
        <v>9341</v>
      </c>
      <c r="G2810" t="s">
        <v>141</v>
      </c>
      <c r="H2810" t="s">
        <v>164</v>
      </c>
      <c r="I2810" t="s">
        <v>164</v>
      </c>
      <c r="J2810" s="1">
        <v>46023</v>
      </c>
      <c r="K2810" t="s">
        <v>438</v>
      </c>
      <c r="L2810">
        <v>4</v>
      </c>
      <c r="M2810" t="s">
        <v>439</v>
      </c>
      <c r="N2810" t="s">
        <v>145</v>
      </c>
      <c r="O2810" t="s">
        <v>149</v>
      </c>
      <c r="P2810" t="s">
        <v>153</v>
      </c>
      <c r="Q2810">
        <v>90</v>
      </c>
      <c r="R2810">
        <v>5</v>
      </c>
      <c r="S2810">
        <v>225</v>
      </c>
      <c r="T2810">
        <v>0</v>
      </c>
      <c r="U2810">
        <v>2</v>
      </c>
      <c r="V2810">
        <v>2</v>
      </c>
      <c r="W2810">
        <v>90</v>
      </c>
      <c r="X2810">
        <v>90</v>
      </c>
      <c r="Y2810">
        <v>0</v>
      </c>
      <c r="Z2810">
        <v>0</v>
      </c>
      <c r="AA2810">
        <v>135</v>
      </c>
      <c r="AB2810">
        <v>0</v>
      </c>
      <c r="AC2810">
        <v>135</v>
      </c>
      <c r="AD2810">
        <v>2</v>
      </c>
      <c r="AE2810">
        <v>0</v>
      </c>
      <c r="AF2810">
        <v>3</v>
      </c>
      <c r="AG2810">
        <v>0</v>
      </c>
      <c r="AH2810">
        <v>0</v>
      </c>
      <c r="AI2810">
        <v>2</v>
      </c>
      <c r="AJ2810">
        <v>0</v>
      </c>
      <c r="AK2810">
        <v>0</v>
      </c>
      <c r="AL2810">
        <v>0</v>
      </c>
      <c r="AM2810">
        <v>0</v>
      </c>
      <c r="AN2810">
        <v>0</v>
      </c>
      <c r="AO2810">
        <v>2</v>
      </c>
      <c r="AP2810">
        <v>2</v>
      </c>
      <c r="AQ2810">
        <v>2</v>
      </c>
      <c r="AR2810">
        <v>0</v>
      </c>
      <c r="AS2810">
        <v>0</v>
      </c>
      <c r="AT2810">
        <v>0</v>
      </c>
      <c r="AU2810">
        <v>0</v>
      </c>
      <c r="AV2810">
        <v>0</v>
      </c>
      <c r="AW2810">
        <v>0</v>
      </c>
      <c r="AX2810">
        <v>0</v>
      </c>
      <c r="AY2810">
        <v>0</v>
      </c>
      <c r="AZ2810">
        <v>0</v>
      </c>
      <c r="BA2810">
        <v>0</v>
      </c>
      <c r="BB2810">
        <v>0</v>
      </c>
      <c r="BC2810">
        <v>0</v>
      </c>
      <c r="BD2810">
        <v>0</v>
      </c>
      <c r="BE2810">
        <v>0</v>
      </c>
      <c r="BF2810">
        <v>2</v>
      </c>
      <c r="BG2810">
        <v>90</v>
      </c>
      <c r="BH2810">
        <v>0</v>
      </c>
      <c r="BI2810">
        <v>2</v>
      </c>
      <c r="BJ2810" s="2">
        <v>46036</v>
      </c>
      <c r="BK2810">
        <v>0</v>
      </c>
      <c r="BL2810" s="3" t="str">
        <f>VLOOKUP(O2810,DropDownList!$H$1:$I$7,2,FALSE)</f>
        <v>2025/26</v>
      </c>
      <c r="BM2810" s="3" t="str">
        <f t="shared" si="43"/>
        <v>PREG</v>
      </c>
    </row>
    <row r="2811" spans="1:65" x14ac:dyDescent="0.2">
      <c r="A2811">
        <v>2026</v>
      </c>
      <c r="B2811">
        <v>1</v>
      </c>
      <c r="C2811" t="s">
        <v>162</v>
      </c>
      <c r="D2811" t="s">
        <v>168</v>
      </c>
      <c r="E2811" t="s">
        <v>12</v>
      </c>
      <c r="F2811">
        <v>9341</v>
      </c>
      <c r="G2811" t="s">
        <v>141</v>
      </c>
      <c r="H2811" t="s">
        <v>164</v>
      </c>
      <c r="I2811" t="s">
        <v>164</v>
      </c>
      <c r="J2811" s="1">
        <v>46023</v>
      </c>
      <c r="K2811" t="s">
        <v>438</v>
      </c>
      <c r="L2811">
        <v>4</v>
      </c>
      <c r="M2811" t="s">
        <v>439</v>
      </c>
      <c r="N2811" t="s">
        <v>145</v>
      </c>
      <c r="O2811" t="s">
        <v>149</v>
      </c>
      <c r="P2811" t="s">
        <v>148</v>
      </c>
      <c r="Q2811">
        <v>240</v>
      </c>
      <c r="R2811">
        <v>8</v>
      </c>
      <c r="S2811">
        <v>480</v>
      </c>
      <c r="T2811">
        <v>0</v>
      </c>
      <c r="U2811">
        <v>4</v>
      </c>
      <c r="V2811">
        <v>4</v>
      </c>
      <c r="W2811">
        <v>240</v>
      </c>
      <c r="X2811">
        <v>240</v>
      </c>
      <c r="Y2811">
        <v>0</v>
      </c>
      <c r="Z2811">
        <v>0</v>
      </c>
      <c r="AA2811">
        <v>240</v>
      </c>
      <c r="AB2811">
        <v>0</v>
      </c>
      <c r="AC2811">
        <v>240</v>
      </c>
      <c r="AD2811">
        <v>4</v>
      </c>
      <c r="AE2811">
        <v>0</v>
      </c>
      <c r="AF2811">
        <v>4</v>
      </c>
      <c r="AG2811">
        <v>0</v>
      </c>
      <c r="AH2811">
        <v>0</v>
      </c>
      <c r="AI2811">
        <v>4</v>
      </c>
      <c r="AJ2811">
        <v>0</v>
      </c>
      <c r="AK2811">
        <v>0</v>
      </c>
      <c r="AL2811">
        <v>0</v>
      </c>
      <c r="AM2811">
        <v>0</v>
      </c>
      <c r="AN2811">
        <v>0</v>
      </c>
      <c r="AO2811">
        <v>6</v>
      </c>
      <c r="AP2811">
        <v>8</v>
      </c>
      <c r="AQ2811">
        <v>7</v>
      </c>
      <c r="AR2811">
        <v>0</v>
      </c>
      <c r="AS2811">
        <v>1</v>
      </c>
      <c r="AT2811">
        <v>0</v>
      </c>
      <c r="AU2811">
        <v>0</v>
      </c>
      <c r="AV2811">
        <v>0</v>
      </c>
      <c r="AW2811">
        <v>0</v>
      </c>
      <c r="AX2811">
        <v>0</v>
      </c>
      <c r="AY2811">
        <v>0</v>
      </c>
      <c r="AZ2811">
        <v>0</v>
      </c>
      <c r="BA2811">
        <v>0</v>
      </c>
      <c r="BB2811">
        <v>0</v>
      </c>
      <c r="BC2811">
        <v>0</v>
      </c>
      <c r="BD2811">
        <v>0</v>
      </c>
      <c r="BE2811">
        <v>0</v>
      </c>
      <c r="BF2811">
        <v>6</v>
      </c>
      <c r="BG2811">
        <v>240</v>
      </c>
      <c r="BH2811">
        <v>0</v>
      </c>
      <c r="BI2811">
        <v>4</v>
      </c>
      <c r="BJ2811" s="2">
        <v>46036</v>
      </c>
      <c r="BK2811">
        <v>0</v>
      </c>
      <c r="BL2811" s="3" t="str">
        <f>VLOOKUP(O2811,DropDownList!$H$1:$I$7,2,FALSE)</f>
        <v>2025/26</v>
      </c>
      <c r="BM2811" s="3" t="str">
        <f t="shared" si="43"/>
        <v>PRAS</v>
      </c>
    </row>
    <row r="2812" spans="1:65" x14ac:dyDescent="0.2">
      <c r="A2812">
        <v>2026</v>
      </c>
      <c r="B2812">
        <v>1</v>
      </c>
      <c r="C2812" t="s">
        <v>162</v>
      </c>
      <c r="D2812" t="s">
        <v>168</v>
      </c>
      <c r="E2812" t="s">
        <v>12</v>
      </c>
      <c r="F2812">
        <v>9341</v>
      </c>
      <c r="G2812" t="s">
        <v>141</v>
      </c>
      <c r="H2812" t="s">
        <v>164</v>
      </c>
      <c r="I2812" t="s">
        <v>164</v>
      </c>
      <c r="J2812" s="1">
        <v>46023</v>
      </c>
      <c r="K2812" t="s">
        <v>438</v>
      </c>
      <c r="L2812">
        <v>4</v>
      </c>
      <c r="M2812" t="s">
        <v>439</v>
      </c>
      <c r="N2812" t="s">
        <v>145</v>
      </c>
      <c r="O2812" t="s">
        <v>149</v>
      </c>
      <c r="P2812" t="s">
        <v>152</v>
      </c>
      <c r="Q2812">
        <v>0</v>
      </c>
      <c r="R2812">
        <v>21</v>
      </c>
      <c r="S2812">
        <v>840</v>
      </c>
      <c r="T2812">
        <v>320</v>
      </c>
      <c r="U2812">
        <v>0</v>
      </c>
      <c r="V2812">
        <v>0</v>
      </c>
      <c r="W2812">
        <v>0</v>
      </c>
      <c r="X2812">
        <v>0</v>
      </c>
      <c r="Y2812">
        <v>0</v>
      </c>
      <c r="Z2812">
        <v>0</v>
      </c>
      <c r="AA2812">
        <v>520</v>
      </c>
      <c r="AB2812">
        <v>0</v>
      </c>
      <c r="AC2812">
        <v>520</v>
      </c>
      <c r="AD2812">
        <v>0</v>
      </c>
      <c r="AE2812">
        <v>0</v>
      </c>
      <c r="AF2812">
        <v>13</v>
      </c>
      <c r="AG2812">
        <v>0</v>
      </c>
      <c r="AH2812">
        <v>8</v>
      </c>
      <c r="AI2812">
        <v>0</v>
      </c>
      <c r="AJ2812">
        <v>0</v>
      </c>
      <c r="AK2812">
        <v>0</v>
      </c>
      <c r="AL2812">
        <v>0</v>
      </c>
      <c r="AM2812">
        <v>0</v>
      </c>
      <c r="AN2812">
        <v>0</v>
      </c>
      <c r="AO2812">
        <v>0</v>
      </c>
      <c r="AP2812">
        <v>0</v>
      </c>
      <c r="AQ2812">
        <v>0</v>
      </c>
      <c r="AR2812">
        <v>0</v>
      </c>
      <c r="AS2812">
        <v>0</v>
      </c>
      <c r="AT2812">
        <v>0</v>
      </c>
      <c r="AU2812">
        <v>0</v>
      </c>
      <c r="AV2812">
        <v>0</v>
      </c>
      <c r="AW2812">
        <v>0</v>
      </c>
      <c r="AX2812">
        <v>0</v>
      </c>
      <c r="AY2812">
        <v>0</v>
      </c>
      <c r="AZ2812">
        <v>0</v>
      </c>
      <c r="BA2812">
        <v>0</v>
      </c>
      <c r="BB2812">
        <v>0</v>
      </c>
      <c r="BC2812">
        <v>0</v>
      </c>
      <c r="BD2812">
        <v>0</v>
      </c>
      <c r="BE2812">
        <v>0</v>
      </c>
      <c r="BF2812">
        <v>0</v>
      </c>
      <c r="BG2812">
        <v>0</v>
      </c>
      <c r="BH2812">
        <v>0</v>
      </c>
      <c r="BI2812">
        <v>0</v>
      </c>
      <c r="BJ2812" s="2">
        <v>46036</v>
      </c>
      <c r="BK2812">
        <v>0</v>
      </c>
      <c r="BL2812" s="3" t="str">
        <f>VLOOKUP(O2812,DropDownList!$H$1:$I$7,2,FALSE)</f>
        <v>2025/26</v>
      </c>
      <c r="BM2812" s="3" t="str">
        <f t="shared" si="43"/>
        <v>PCOA</v>
      </c>
    </row>
    <row r="2813" spans="1:65" x14ac:dyDescent="0.2">
      <c r="A2813">
        <v>2026</v>
      </c>
      <c r="B2813">
        <v>1</v>
      </c>
      <c r="C2813" t="s">
        <v>162</v>
      </c>
      <c r="D2813" t="s">
        <v>169</v>
      </c>
      <c r="E2813" t="s">
        <v>12</v>
      </c>
      <c r="F2813">
        <v>9742</v>
      </c>
      <c r="G2813" t="s">
        <v>158</v>
      </c>
      <c r="H2813" t="s">
        <v>164</v>
      </c>
      <c r="I2813" t="s">
        <v>164</v>
      </c>
      <c r="J2813" s="1">
        <v>46023</v>
      </c>
      <c r="K2813" t="s">
        <v>438</v>
      </c>
      <c r="L2813">
        <v>4</v>
      </c>
      <c r="M2813" t="s">
        <v>439</v>
      </c>
      <c r="N2813" t="s">
        <v>145</v>
      </c>
      <c r="O2813" t="s">
        <v>149</v>
      </c>
      <c r="P2813" t="s">
        <v>160</v>
      </c>
      <c r="Q2813">
        <v>17064.990000000002</v>
      </c>
      <c r="R2813">
        <v>87</v>
      </c>
      <c r="S2813">
        <v>51805</v>
      </c>
      <c r="T2813">
        <v>1260</v>
      </c>
      <c r="U2813">
        <v>45</v>
      </c>
      <c r="V2813">
        <v>30</v>
      </c>
      <c r="W2813">
        <v>6355</v>
      </c>
      <c r="X2813">
        <v>11315</v>
      </c>
      <c r="Y2813">
        <v>0</v>
      </c>
      <c r="Z2813">
        <v>0</v>
      </c>
      <c r="AA2813">
        <v>33480.01</v>
      </c>
      <c r="AB2813">
        <v>2750</v>
      </c>
      <c r="AC2813">
        <v>28855.01</v>
      </c>
      <c r="AD2813">
        <v>12</v>
      </c>
      <c r="AE2813">
        <v>18</v>
      </c>
      <c r="AF2813">
        <v>40</v>
      </c>
      <c r="AG2813">
        <v>28</v>
      </c>
      <c r="AH2813">
        <v>2</v>
      </c>
      <c r="AI2813">
        <v>17</v>
      </c>
      <c r="AJ2813">
        <v>0</v>
      </c>
      <c r="AK2813">
        <v>0</v>
      </c>
      <c r="AL2813">
        <v>0</v>
      </c>
      <c r="AM2813">
        <v>0</v>
      </c>
      <c r="AN2813">
        <v>0</v>
      </c>
      <c r="AO2813">
        <v>45</v>
      </c>
      <c r="AP2813">
        <v>78</v>
      </c>
      <c r="AQ2813">
        <v>49</v>
      </c>
      <c r="AR2813">
        <v>0</v>
      </c>
      <c r="AS2813">
        <v>5</v>
      </c>
      <c r="AT2813">
        <v>0</v>
      </c>
      <c r="AU2813">
        <v>0</v>
      </c>
      <c r="AV2813">
        <v>0</v>
      </c>
      <c r="AW2813">
        <v>2</v>
      </c>
      <c r="AX2813">
        <v>0</v>
      </c>
      <c r="AY2813">
        <v>6</v>
      </c>
      <c r="AZ2813">
        <v>6</v>
      </c>
      <c r="BA2813">
        <v>0</v>
      </c>
      <c r="BB2813">
        <v>2</v>
      </c>
      <c r="BC2813">
        <v>0</v>
      </c>
      <c r="BD2813">
        <v>0</v>
      </c>
      <c r="BE2813">
        <v>0</v>
      </c>
      <c r="BF2813">
        <v>84</v>
      </c>
      <c r="BG2813">
        <v>9000</v>
      </c>
      <c r="BH2813">
        <v>0</v>
      </c>
      <c r="BI2813">
        <v>44</v>
      </c>
      <c r="BJ2813" s="2">
        <v>46036</v>
      </c>
      <c r="BK2813">
        <v>0</v>
      </c>
      <c r="BL2813" s="3" t="str">
        <f>VLOOKUP(O2813,DropDownList!$H$1:$I$7,2,FALSE)</f>
        <v>2025/26</v>
      </c>
      <c r="BM2813" s="3" t="str">
        <f t="shared" si="43"/>
        <v>SC COURT</v>
      </c>
    </row>
    <row r="2814" spans="1:65" x14ac:dyDescent="0.2">
      <c r="A2814">
        <v>2026</v>
      </c>
      <c r="B2814">
        <v>1</v>
      </c>
      <c r="C2814" t="s">
        <v>162</v>
      </c>
      <c r="D2814" t="s">
        <v>169</v>
      </c>
      <c r="E2814" t="s">
        <v>12</v>
      </c>
      <c r="F2814">
        <v>9742</v>
      </c>
      <c r="G2814" t="s">
        <v>158</v>
      </c>
      <c r="H2814" t="s">
        <v>164</v>
      </c>
      <c r="I2814" t="s">
        <v>164</v>
      </c>
      <c r="J2814" s="1">
        <v>46023</v>
      </c>
      <c r="K2814" t="s">
        <v>438</v>
      </c>
      <c r="L2814">
        <v>4</v>
      </c>
      <c r="M2814" t="s">
        <v>439</v>
      </c>
      <c r="N2814" t="s">
        <v>145</v>
      </c>
      <c r="O2814" t="s">
        <v>156</v>
      </c>
      <c r="P2814" t="s">
        <v>160</v>
      </c>
      <c r="Q2814">
        <v>17464.72</v>
      </c>
      <c r="R2814">
        <v>192</v>
      </c>
      <c r="S2814">
        <v>112211</v>
      </c>
      <c r="T2814">
        <v>4200.1400000000003</v>
      </c>
      <c r="U2814">
        <v>41</v>
      </c>
      <c r="V2814">
        <v>18</v>
      </c>
      <c r="W2814">
        <v>9863.8799999999992</v>
      </c>
      <c r="X2814">
        <v>9863.8799999999992</v>
      </c>
      <c r="Y2814">
        <v>0</v>
      </c>
      <c r="Z2814">
        <v>0</v>
      </c>
      <c r="AA2814">
        <v>90546.14</v>
      </c>
      <c r="AB2814">
        <v>9813.35</v>
      </c>
      <c r="AC2814">
        <v>75594.350000000006</v>
      </c>
      <c r="AD2814">
        <v>10</v>
      </c>
      <c r="AE2814">
        <v>8</v>
      </c>
      <c r="AF2814">
        <v>139</v>
      </c>
      <c r="AG2814">
        <v>27</v>
      </c>
      <c r="AH2814">
        <v>9</v>
      </c>
      <c r="AI2814">
        <v>14</v>
      </c>
      <c r="AJ2814">
        <v>0</v>
      </c>
      <c r="AK2814">
        <v>0</v>
      </c>
      <c r="AL2814">
        <v>0</v>
      </c>
      <c r="AM2814">
        <v>0</v>
      </c>
      <c r="AN2814">
        <v>0</v>
      </c>
      <c r="AO2814">
        <v>92</v>
      </c>
      <c r="AP2814">
        <v>320</v>
      </c>
      <c r="AQ2814">
        <v>87</v>
      </c>
      <c r="AR2814">
        <v>0</v>
      </c>
      <c r="AS2814">
        <v>32</v>
      </c>
      <c r="AT2814">
        <v>2</v>
      </c>
      <c r="AU2814">
        <v>11</v>
      </c>
      <c r="AV2814">
        <v>6</v>
      </c>
      <c r="AW2814">
        <v>14</v>
      </c>
      <c r="AX2814">
        <v>0</v>
      </c>
      <c r="AY2814">
        <v>36</v>
      </c>
      <c r="AZ2814">
        <v>66</v>
      </c>
      <c r="BA2814">
        <v>34</v>
      </c>
      <c r="BB2814">
        <v>12</v>
      </c>
      <c r="BC2814">
        <v>8</v>
      </c>
      <c r="BD2814">
        <v>0</v>
      </c>
      <c r="BE2814">
        <v>0</v>
      </c>
      <c r="BF2814">
        <v>172</v>
      </c>
      <c r="BG2814">
        <v>7295</v>
      </c>
      <c r="BH2814">
        <v>3</v>
      </c>
      <c r="BI2814">
        <v>31</v>
      </c>
      <c r="BJ2814" s="2">
        <v>46036</v>
      </c>
      <c r="BK2814">
        <v>1</v>
      </c>
      <c r="BL2814" s="3" t="str">
        <f>VLOOKUP(O2814,DropDownList!$H$1:$I$7,2,FALSE)</f>
        <v>2023/24</v>
      </c>
      <c r="BM2814" s="3" t="str">
        <f t="shared" si="43"/>
        <v>SC COURT</v>
      </c>
    </row>
    <row r="2815" spans="1:65" x14ac:dyDescent="0.2">
      <c r="A2815">
        <v>2026</v>
      </c>
      <c r="B2815">
        <v>1</v>
      </c>
      <c r="C2815" t="s">
        <v>162</v>
      </c>
      <c r="D2815" t="s">
        <v>169</v>
      </c>
      <c r="E2815" t="s">
        <v>12</v>
      </c>
      <c r="F2815">
        <v>9742</v>
      </c>
      <c r="G2815" t="s">
        <v>158</v>
      </c>
      <c r="H2815" t="s">
        <v>164</v>
      </c>
      <c r="I2815" t="s">
        <v>164</v>
      </c>
      <c r="J2815" s="1">
        <v>46023</v>
      </c>
      <c r="K2815" t="s">
        <v>438</v>
      </c>
      <c r="L2815">
        <v>4</v>
      </c>
      <c r="M2815" t="s">
        <v>439</v>
      </c>
      <c r="N2815" t="s">
        <v>145</v>
      </c>
      <c r="O2815" t="s">
        <v>147</v>
      </c>
      <c r="P2815" t="s">
        <v>161</v>
      </c>
      <c r="Q2815">
        <v>559.14</v>
      </c>
      <c r="R2815">
        <v>174</v>
      </c>
      <c r="S2815">
        <v>5025</v>
      </c>
      <c r="T2815">
        <v>50</v>
      </c>
      <c r="U2815">
        <v>59</v>
      </c>
      <c r="V2815">
        <v>16</v>
      </c>
      <c r="W2815">
        <v>370</v>
      </c>
      <c r="X2815">
        <v>370</v>
      </c>
      <c r="Y2815">
        <v>0</v>
      </c>
      <c r="Z2815">
        <v>0</v>
      </c>
      <c r="AA2815">
        <v>4415.8599999999997</v>
      </c>
      <c r="AB2815">
        <v>0</v>
      </c>
      <c r="AC2815">
        <v>0</v>
      </c>
      <c r="AD2815">
        <v>14</v>
      </c>
      <c r="AE2815">
        <v>2</v>
      </c>
      <c r="AF2815">
        <v>148</v>
      </c>
      <c r="AG2815">
        <v>4</v>
      </c>
      <c r="AH2815">
        <v>2</v>
      </c>
      <c r="AI2815">
        <v>20</v>
      </c>
      <c r="AJ2815">
        <v>0</v>
      </c>
      <c r="AK2815">
        <v>0</v>
      </c>
      <c r="AL2815">
        <v>0</v>
      </c>
      <c r="AM2815">
        <v>0</v>
      </c>
      <c r="AN2815">
        <v>0</v>
      </c>
      <c r="AO2815">
        <v>101</v>
      </c>
      <c r="AP2815">
        <v>302</v>
      </c>
      <c r="AQ2815">
        <v>122</v>
      </c>
      <c r="AR2815">
        <v>0</v>
      </c>
      <c r="AS2815">
        <v>34</v>
      </c>
      <c r="AT2815">
        <v>1</v>
      </c>
      <c r="AU2815">
        <v>9</v>
      </c>
      <c r="AV2815">
        <v>6</v>
      </c>
      <c r="AW2815">
        <v>3</v>
      </c>
      <c r="AX2815">
        <v>0</v>
      </c>
      <c r="AY2815">
        <v>26</v>
      </c>
      <c r="AZ2815">
        <v>48</v>
      </c>
      <c r="BA2815">
        <v>25</v>
      </c>
      <c r="BB2815">
        <v>9</v>
      </c>
      <c r="BC2815">
        <v>4</v>
      </c>
      <c r="BD2815">
        <v>2</v>
      </c>
      <c r="BE2815">
        <v>0</v>
      </c>
      <c r="BF2815">
        <v>170</v>
      </c>
      <c r="BG2815">
        <v>505</v>
      </c>
      <c r="BH2815">
        <v>0</v>
      </c>
      <c r="BI2815">
        <v>56</v>
      </c>
      <c r="BJ2815" s="2">
        <v>46036</v>
      </c>
      <c r="BK2815">
        <v>1</v>
      </c>
      <c r="BL2815" s="3" t="str">
        <f>VLOOKUP(O2815,DropDownList!$H$1:$I$7,2,FALSE)</f>
        <v>2024/25</v>
      </c>
      <c r="BM2815" s="3" t="str">
        <f t="shared" si="43"/>
        <v>VSUR</v>
      </c>
    </row>
    <row r="2816" spans="1:65" x14ac:dyDescent="0.2">
      <c r="A2816">
        <v>2026</v>
      </c>
      <c r="B2816">
        <v>1</v>
      </c>
      <c r="C2816" t="s">
        <v>162</v>
      </c>
      <c r="D2816" t="s">
        <v>169</v>
      </c>
      <c r="E2816" t="s">
        <v>12</v>
      </c>
      <c r="F2816">
        <v>9742</v>
      </c>
      <c r="G2816" t="s">
        <v>158</v>
      </c>
      <c r="H2816" t="s">
        <v>164</v>
      </c>
      <c r="I2816" t="s">
        <v>164</v>
      </c>
      <c r="J2816" s="1">
        <v>46023</v>
      </c>
      <c r="K2816" t="s">
        <v>438</v>
      </c>
      <c r="L2816">
        <v>4</v>
      </c>
      <c r="M2816" t="s">
        <v>439</v>
      </c>
      <c r="N2816" t="s">
        <v>145</v>
      </c>
      <c r="O2816" t="s">
        <v>149</v>
      </c>
      <c r="P2816" t="s">
        <v>161</v>
      </c>
      <c r="Q2816">
        <v>435</v>
      </c>
      <c r="R2816">
        <v>81</v>
      </c>
      <c r="S2816">
        <v>2280</v>
      </c>
      <c r="T2816">
        <v>10</v>
      </c>
      <c r="U2816">
        <v>43</v>
      </c>
      <c r="V2816">
        <v>11</v>
      </c>
      <c r="W2816">
        <v>290</v>
      </c>
      <c r="X2816">
        <v>290</v>
      </c>
      <c r="Y2816">
        <v>0</v>
      </c>
      <c r="Z2816">
        <v>0</v>
      </c>
      <c r="AA2816">
        <v>1835</v>
      </c>
      <c r="AB2816">
        <v>0</v>
      </c>
      <c r="AC2816">
        <v>0</v>
      </c>
      <c r="AD2816">
        <v>11</v>
      </c>
      <c r="AE2816">
        <v>0</v>
      </c>
      <c r="AF2816">
        <v>64</v>
      </c>
      <c r="AG2816">
        <v>0</v>
      </c>
      <c r="AH2816">
        <v>1</v>
      </c>
      <c r="AI2816">
        <v>16</v>
      </c>
      <c r="AJ2816">
        <v>0</v>
      </c>
      <c r="AK2816">
        <v>0</v>
      </c>
      <c r="AL2816">
        <v>0</v>
      </c>
      <c r="AM2816">
        <v>0</v>
      </c>
      <c r="AN2816">
        <v>0</v>
      </c>
      <c r="AO2816">
        <v>42</v>
      </c>
      <c r="AP2816">
        <v>76</v>
      </c>
      <c r="AQ2816">
        <v>49</v>
      </c>
      <c r="AR2816">
        <v>0</v>
      </c>
      <c r="AS2816">
        <v>4</v>
      </c>
      <c r="AT2816">
        <v>0</v>
      </c>
      <c r="AU2816">
        <v>0</v>
      </c>
      <c r="AV2816">
        <v>0</v>
      </c>
      <c r="AW2816">
        <v>1</v>
      </c>
      <c r="AX2816">
        <v>0</v>
      </c>
      <c r="AY2816">
        <v>6</v>
      </c>
      <c r="AZ2816">
        <v>6</v>
      </c>
      <c r="BA2816">
        <v>0</v>
      </c>
      <c r="BB2816">
        <v>2</v>
      </c>
      <c r="BC2816">
        <v>0</v>
      </c>
      <c r="BD2816">
        <v>0</v>
      </c>
      <c r="BE2816">
        <v>0</v>
      </c>
      <c r="BF2816">
        <v>79</v>
      </c>
      <c r="BG2816">
        <v>435</v>
      </c>
      <c r="BH2816">
        <v>0</v>
      </c>
      <c r="BI2816">
        <v>43</v>
      </c>
      <c r="BJ2816" s="2">
        <v>46036</v>
      </c>
      <c r="BK2816">
        <v>0</v>
      </c>
      <c r="BL2816" s="3" t="str">
        <f>VLOOKUP(O2816,DropDownList!$H$1:$I$7,2,FALSE)</f>
        <v>2025/26</v>
      </c>
      <c r="BM2816" s="3" t="str">
        <f t="shared" si="43"/>
        <v>VSUR</v>
      </c>
    </row>
    <row r="2817" spans="1:65" x14ac:dyDescent="0.2">
      <c r="A2817">
        <v>2026</v>
      </c>
      <c r="B2817">
        <v>1</v>
      </c>
      <c r="C2817" t="s">
        <v>162</v>
      </c>
      <c r="D2817" t="s">
        <v>169</v>
      </c>
      <c r="E2817" t="s">
        <v>12</v>
      </c>
      <c r="F2817">
        <v>9742</v>
      </c>
      <c r="G2817" t="s">
        <v>158</v>
      </c>
      <c r="H2817" t="s">
        <v>164</v>
      </c>
      <c r="I2817" t="s">
        <v>164</v>
      </c>
      <c r="J2817" s="1">
        <v>46023</v>
      </c>
      <c r="K2817" t="s">
        <v>438</v>
      </c>
      <c r="L2817">
        <v>4</v>
      </c>
      <c r="M2817" t="s">
        <v>439</v>
      </c>
      <c r="N2817" t="s">
        <v>145</v>
      </c>
      <c r="O2817" t="s">
        <v>155</v>
      </c>
      <c r="P2817" t="s">
        <v>161</v>
      </c>
      <c r="Q2817">
        <v>190.33</v>
      </c>
      <c r="R2817">
        <v>223</v>
      </c>
      <c r="S2817">
        <v>6190</v>
      </c>
      <c r="T2817">
        <v>374.81</v>
      </c>
      <c r="U2817">
        <v>44</v>
      </c>
      <c r="V2817">
        <v>4</v>
      </c>
      <c r="W2817">
        <v>90</v>
      </c>
      <c r="X2817">
        <v>90</v>
      </c>
      <c r="Y2817">
        <v>0</v>
      </c>
      <c r="Z2817">
        <v>0</v>
      </c>
      <c r="AA2817">
        <v>5624.86</v>
      </c>
      <c r="AB2817">
        <v>0</v>
      </c>
      <c r="AC2817">
        <v>0</v>
      </c>
      <c r="AD2817">
        <v>4</v>
      </c>
      <c r="AE2817">
        <v>0</v>
      </c>
      <c r="AF2817">
        <v>196</v>
      </c>
      <c r="AG2817">
        <v>1</v>
      </c>
      <c r="AH2817">
        <v>16</v>
      </c>
      <c r="AI2817">
        <v>9</v>
      </c>
      <c r="AJ2817">
        <v>0</v>
      </c>
      <c r="AK2817">
        <v>0</v>
      </c>
      <c r="AL2817">
        <v>0</v>
      </c>
      <c r="AM2817">
        <v>0</v>
      </c>
      <c r="AN2817">
        <v>0</v>
      </c>
      <c r="AO2817">
        <v>141</v>
      </c>
      <c r="AP2817">
        <v>609</v>
      </c>
      <c r="AQ2817">
        <v>151</v>
      </c>
      <c r="AR2817">
        <v>0</v>
      </c>
      <c r="AS2817">
        <v>79</v>
      </c>
      <c r="AT2817">
        <v>9</v>
      </c>
      <c r="AU2817">
        <v>18</v>
      </c>
      <c r="AV2817">
        <v>8</v>
      </c>
      <c r="AW2817">
        <v>9</v>
      </c>
      <c r="AX2817">
        <v>0</v>
      </c>
      <c r="AY2817">
        <v>79</v>
      </c>
      <c r="AZ2817">
        <v>122</v>
      </c>
      <c r="BA2817">
        <v>70</v>
      </c>
      <c r="BB2817">
        <v>20</v>
      </c>
      <c r="BC2817">
        <v>12</v>
      </c>
      <c r="BD2817">
        <v>4</v>
      </c>
      <c r="BE2817">
        <v>1</v>
      </c>
      <c r="BF2817">
        <v>212</v>
      </c>
      <c r="BG2817">
        <v>190</v>
      </c>
      <c r="BH2817">
        <v>1</v>
      </c>
      <c r="BI2817">
        <v>41</v>
      </c>
      <c r="BJ2817" s="2">
        <v>46036</v>
      </c>
      <c r="BK2817">
        <v>1</v>
      </c>
      <c r="BL2817" s="3" t="str">
        <f>VLOOKUP(O2817,DropDownList!$H$1:$I$7,2,FALSE)</f>
        <v>2022/23</v>
      </c>
      <c r="BM2817" s="3" t="str">
        <f t="shared" ref="BM2817:BM2880" si="44">IF(RIGHT(P2817,4)="VSUR","VSUR",IF(RIGHT(P2817,4)="CONF","CONF",P2817))</f>
        <v>VSUR</v>
      </c>
    </row>
    <row r="2818" spans="1:65" x14ac:dyDescent="0.2">
      <c r="A2818">
        <v>2026</v>
      </c>
      <c r="B2818">
        <v>1</v>
      </c>
      <c r="C2818" t="s">
        <v>162</v>
      </c>
      <c r="D2818" t="s">
        <v>169</v>
      </c>
      <c r="E2818" t="s">
        <v>12</v>
      </c>
      <c r="F2818">
        <v>9742</v>
      </c>
      <c r="G2818" t="s">
        <v>158</v>
      </c>
      <c r="H2818" t="s">
        <v>164</v>
      </c>
      <c r="I2818" t="s">
        <v>164</v>
      </c>
      <c r="J2818" s="1">
        <v>46023</v>
      </c>
      <c r="K2818" t="s">
        <v>438</v>
      </c>
      <c r="L2818">
        <v>4</v>
      </c>
      <c r="M2818" t="s">
        <v>439</v>
      </c>
      <c r="N2818" t="s">
        <v>145</v>
      </c>
      <c r="O2818" t="s">
        <v>149</v>
      </c>
      <c r="P2818" t="s">
        <v>159</v>
      </c>
      <c r="Q2818">
        <v>17569.53</v>
      </c>
      <c r="R2818">
        <v>1</v>
      </c>
      <c r="S2818">
        <v>17569.53</v>
      </c>
      <c r="T2818">
        <v>0</v>
      </c>
      <c r="U2818">
        <v>1</v>
      </c>
      <c r="V2818">
        <v>0</v>
      </c>
      <c r="W2818">
        <v>0</v>
      </c>
      <c r="X2818">
        <v>0</v>
      </c>
      <c r="Y2818">
        <v>0</v>
      </c>
      <c r="Z2818">
        <v>0</v>
      </c>
      <c r="AA2818">
        <v>0</v>
      </c>
      <c r="AB2818">
        <v>0</v>
      </c>
      <c r="AC2818">
        <v>0</v>
      </c>
      <c r="AD2818">
        <v>0</v>
      </c>
      <c r="AE2818">
        <v>0</v>
      </c>
      <c r="AF2818">
        <v>0</v>
      </c>
      <c r="AG2818">
        <v>0</v>
      </c>
      <c r="AH2818">
        <v>0</v>
      </c>
      <c r="AI2818">
        <v>1</v>
      </c>
      <c r="AJ2818">
        <v>0</v>
      </c>
      <c r="AK2818">
        <v>0</v>
      </c>
      <c r="AL2818">
        <v>0</v>
      </c>
      <c r="AM2818">
        <v>0</v>
      </c>
      <c r="AN2818">
        <v>0</v>
      </c>
      <c r="AO2818">
        <v>0</v>
      </c>
      <c r="AP2818">
        <v>0</v>
      </c>
      <c r="AQ2818">
        <v>0</v>
      </c>
      <c r="AR2818">
        <v>0</v>
      </c>
      <c r="AS2818">
        <v>0</v>
      </c>
      <c r="AT2818">
        <v>0</v>
      </c>
      <c r="AU2818">
        <v>0</v>
      </c>
      <c r="AV2818">
        <v>0</v>
      </c>
      <c r="AW2818">
        <v>0</v>
      </c>
      <c r="AX2818">
        <v>0</v>
      </c>
      <c r="AY2818">
        <v>0</v>
      </c>
      <c r="AZ2818">
        <v>0</v>
      </c>
      <c r="BA2818">
        <v>0</v>
      </c>
      <c r="BB2818">
        <v>0</v>
      </c>
      <c r="BC2818">
        <v>0</v>
      </c>
      <c r="BD2818">
        <v>0</v>
      </c>
      <c r="BE2818">
        <v>0</v>
      </c>
      <c r="BF2818">
        <v>0</v>
      </c>
      <c r="BG2818">
        <v>17569.53</v>
      </c>
      <c r="BH2818">
        <v>0</v>
      </c>
      <c r="BI2818">
        <v>0</v>
      </c>
      <c r="BJ2818" s="2">
        <v>46036</v>
      </c>
      <c r="BK2818">
        <v>0</v>
      </c>
      <c r="BL2818" s="3" t="str">
        <f>VLOOKUP(O2818,DropDownList!$H$1:$I$7,2,FALSE)</f>
        <v>2025/26</v>
      </c>
      <c r="BM2818" s="3" t="str">
        <f t="shared" si="44"/>
        <v>CONF</v>
      </c>
    </row>
    <row r="2819" spans="1:65" x14ac:dyDescent="0.2">
      <c r="A2819">
        <v>2026</v>
      </c>
      <c r="B2819">
        <v>1</v>
      </c>
      <c r="C2819" t="s">
        <v>162</v>
      </c>
      <c r="D2819" t="s">
        <v>169</v>
      </c>
      <c r="E2819" t="s">
        <v>12</v>
      </c>
      <c r="F2819">
        <v>9742</v>
      </c>
      <c r="G2819" t="s">
        <v>158</v>
      </c>
      <c r="H2819" t="s">
        <v>164</v>
      </c>
      <c r="I2819" t="s">
        <v>164</v>
      </c>
      <c r="J2819" s="1">
        <v>46023</v>
      </c>
      <c r="K2819" t="s">
        <v>438</v>
      </c>
      <c r="L2819">
        <v>4</v>
      </c>
      <c r="M2819" t="s">
        <v>439</v>
      </c>
      <c r="N2819" t="s">
        <v>145</v>
      </c>
      <c r="O2819" t="s">
        <v>147</v>
      </c>
      <c r="P2819" t="s">
        <v>160</v>
      </c>
      <c r="Q2819">
        <v>25824.62</v>
      </c>
      <c r="R2819">
        <v>193</v>
      </c>
      <c r="S2819">
        <v>113420.79</v>
      </c>
      <c r="T2819">
        <v>3500</v>
      </c>
      <c r="U2819">
        <v>64</v>
      </c>
      <c r="V2819">
        <v>39</v>
      </c>
      <c r="W2819">
        <v>14526.26</v>
      </c>
      <c r="X2819">
        <v>17267.259999999998</v>
      </c>
      <c r="Y2819">
        <v>0</v>
      </c>
      <c r="Z2819">
        <v>0</v>
      </c>
      <c r="AA2819">
        <v>84096.17</v>
      </c>
      <c r="AB2819">
        <v>8928.83</v>
      </c>
      <c r="AC2819">
        <v>70751.48</v>
      </c>
      <c r="AD2819">
        <v>17</v>
      </c>
      <c r="AE2819">
        <v>22</v>
      </c>
      <c r="AF2819">
        <v>120</v>
      </c>
      <c r="AG2819">
        <v>41</v>
      </c>
      <c r="AH2819">
        <v>8</v>
      </c>
      <c r="AI2819">
        <v>23</v>
      </c>
      <c r="AJ2819">
        <v>0</v>
      </c>
      <c r="AK2819">
        <v>0</v>
      </c>
      <c r="AL2819">
        <v>0</v>
      </c>
      <c r="AM2819">
        <v>0</v>
      </c>
      <c r="AN2819">
        <v>0</v>
      </c>
      <c r="AO2819">
        <v>114</v>
      </c>
      <c r="AP2819">
        <v>333</v>
      </c>
      <c r="AQ2819">
        <v>128</v>
      </c>
      <c r="AR2819">
        <v>0</v>
      </c>
      <c r="AS2819">
        <v>37</v>
      </c>
      <c r="AT2819">
        <v>1</v>
      </c>
      <c r="AU2819">
        <v>11</v>
      </c>
      <c r="AV2819">
        <v>7</v>
      </c>
      <c r="AW2819">
        <v>11</v>
      </c>
      <c r="AX2819">
        <v>0</v>
      </c>
      <c r="AY2819">
        <v>29</v>
      </c>
      <c r="AZ2819">
        <v>52</v>
      </c>
      <c r="BA2819">
        <v>27</v>
      </c>
      <c r="BB2819">
        <v>10</v>
      </c>
      <c r="BC2819">
        <v>5</v>
      </c>
      <c r="BD2819">
        <v>2</v>
      </c>
      <c r="BE2819">
        <v>0</v>
      </c>
      <c r="BF2819">
        <v>179</v>
      </c>
      <c r="BG2819">
        <v>13561</v>
      </c>
      <c r="BH2819">
        <v>1</v>
      </c>
      <c r="BI2819">
        <v>59</v>
      </c>
      <c r="BJ2819" s="2">
        <v>46036</v>
      </c>
      <c r="BK2819">
        <v>1</v>
      </c>
      <c r="BL2819" s="3" t="str">
        <f>VLOOKUP(O2819,DropDownList!$H$1:$I$7,2,FALSE)</f>
        <v>2024/25</v>
      </c>
      <c r="BM2819" s="3" t="str">
        <f t="shared" si="44"/>
        <v>SC COURT</v>
      </c>
    </row>
    <row r="2820" spans="1:65" x14ac:dyDescent="0.2">
      <c r="A2820">
        <v>2026</v>
      </c>
      <c r="B2820">
        <v>1</v>
      </c>
      <c r="C2820" t="s">
        <v>162</v>
      </c>
      <c r="D2820" t="s">
        <v>169</v>
      </c>
      <c r="E2820" t="s">
        <v>12</v>
      </c>
      <c r="F2820">
        <v>9742</v>
      </c>
      <c r="G2820" t="s">
        <v>158</v>
      </c>
      <c r="H2820" t="s">
        <v>164</v>
      </c>
      <c r="I2820" t="s">
        <v>164</v>
      </c>
      <c r="J2820" s="1">
        <v>46023</v>
      </c>
      <c r="K2820" t="s">
        <v>438</v>
      </c>
      <c r="L2820">
        <v>4</v>
      </c>
      <c r="M2820" t="s">
        <v>439</v>
      </c>
      <c r="N2820" t="s">
        <v>145</v>
      </c>
      <c r="O2820" t="s">
        <v>155</v>
      </c>
      <c r="P2820" t="s">
        <v>160</v>
      </c>
      <c r="Q2820">
        <v>13576.79</v>
      </c>
      <c r="R2820">
        <v>242</v>
      </c>
      <c r="S2820">
        <v>128400</v>
      </c>
      <c r="T2820">
        <v>9141.81</v>
      </c>
      <c r="U2820">
        <v>45</v>
      </c>
      <c r="V2820">
        <v>14</v>
      </c>
      <c r="W2820">
        <v>3925.66</v>
      </c>
      <c r="X2820">
        <v>4355.66</v>
      </c>
      <c r="Y2820">
        <v>0</v>
      </c>
      <c r="Z2820">
        <v>0</v>
      </c>
      <c r="AA2820">
        <v>105681.4</v>
      </c>
      <c r="AB2820">
        <v>5724</v>
      </c>
      <c r="AC2820">
        <v>94322.54</v>
      </c>
      <c r="AD2820">
        <v>4</v>
      </c>
      <c r="AE2820">
        <v>10</v>
      </c>
      <c r="AF2820">
        <v>177</v>
      </c>
      <c r="AG2820">
        <v>35</v>
      </c>
      <c r="AH2820">
        <v>15</v>
      </c>
      <c r="AI2820">
        <v>10</v>
      </c>
      <c r="AJ2820">
        <v>0</v>
      </c>
      <c r="AK2820">
        <v>0</v>
      </c>
      <c r="AL2820">
        <v>0</v>
      </c>
      <c r="AM2820">
        <v>0</v>
      </c>
      <c r="AN2820">
        <v>0</v>
      </c>
      <c r="AO2820">
        <v>153</v>
      </c>
      <c r="AP2820">
        <v>657</v>
      </c>
      <c r="AQ2820">
        <v>161</v>
      </c>
      <c r="AR2820">
        <v>0</v>
      </c>
      <c r="AS2820">
        <v>85</v>
      </c>
      <c r="AT2820">
        <v>10</v>
      </c>
      <c r="AU2820">
        <v>22</v>
      </c>
      <c r="AV2820">
        <v>10</v>
      </c>
      <c r="AW2820">
        <v>10</v>
      </c>
      <c r="AX2820">
        <v>0</v>
      </c>
      <c r="AY2820">
        <v>84</v>
      </c>
      <c r="AZ2820">
        <v>131</v>
      </c>
      <c r="BA2820">
        <v>75</v>
      </c>
      <c r="BB2820">
        <v>20</v>
      </c>
      <c r="BC2820">
        <v>12</v>
      </c>
      <c r="BD2820">
        <v>5</v>
      </c>
      <c r="BE2820">
        <v>1</v>
      </c>
      <c r="BF2820">
        <v>230</v>
      </c>
      <c r="BG2820">
        <v>3810</v>
      </c>
      <c r="BH2820">
        <v>5</v>
      </c>
      <c r="BI2820">
        <v>42</v>
      </c>
      <c r="BJ2820" s="2">
        <v>46036</v>
      </c>
      <c r="BK2820">
        <v>1</v>
      </c>
      <c r="BL2820" s="3" t="str">
        <f>VLOOKUP(O2820,DropDownList!$H$1:$I$7,2,FALSE)</f>
        <v>2022/23</v>
      </c>
      <c r="BM2820" s="3" t="str">
        <f t="shared" si="44"/>
        <v>SC COURT</v>
      </c>
    </row>
    <row r="2821" spans="1:65" x14ac:dyDescent="0.2">
      <c r="A2821">
        <v>2026</v>
      </c>
      <c r="B2821">
        <v>1</v>
      </c>
      <c r="C2821" t="s">
        <v>162</v>
      </c>
      <c r="D2821" t="s">
        <v>169</v>
      </c>
      <c r="E2821" t="s">
        <v>12</v>
      </c>
      <c r="F2821">
        <v>9742</v>
      </c>
      <c r="G2821" t="s">
        <v>158</v>
      </c>
      <c r="H2821" t="s">
        <v>164</v>
      </c>
      <c r="I2821" t="s">
        <v>164</v>
      </c>
      <c r="J2821" s="1">
        <v>46023</v>
      </c>
      <c r="K2821" t="s">
        <v>438</v>
      </c>
      <c r="L2821">
        <v>4</v>
      </c>
      <c r="M2821" t="s">
        <v>439</v>
      </c>
      <c r="N2821" t="s">
        <v>145</v>
      </c>
      <c r="O2821" t="s">
        <v>147</v>
      </c>
      <c r="P2821" t="s">
        <v>159</v>
      </c>
      <c r="Q2821">
        <v>0</v>
      </c>
      <c r="R2821">
        <v>2</v>
      </c>
      <c r="S2821">
        <v>3520</v>
      </c>
      <c r="T2821">
        <v>1760</v>
      </c>
      <c r="U2821">
        <v>0</v>
      </c>
      <c r="V2821">
        <v>0</v>
      </c>
      <c r="W2821">
        <v>0</v>
      </c>
      <c r="X2821">
        <v>0</v>
      </c>
      <c r="Y2821">
        <v>0</v>
      </c>
      <c r="Z2821">
        <v>0</v>
      </c>
      <c r="AA2821">
        <v>1760</v>
      </c>
      <c r="AB2821">
        <v>0</v>
      </c>
      <c r="AC2821">
        <v>0</v>
      </c>
      <c r="AD2821">
        <v>0</v>
      </c>
      <c r="AE2821">
        <v>0</v>
      </c>
      <c r="AF2821">
        <v>1</v>
      </c>
      <c r="AG2821">
        <v>0</v>
      </c>
      <c r="AH2821">
        <v>1</v>
      </c>
      <c r="AI2821">
        <v>0</v>
      </c>
      <c r="AJ2821">
        <v>0</v>
      </c>
      <c r="AK2821">
        <v>0</v>
      </c>
      <c r="AL2821">
        <v>0</v>
      </c>
      <c r="AM2821">
        <v>0</v>
      </c>
      <c r="AN2821">
        <v>0</v>
      </c>
      <c r="AO2821">
        <v>0</v>
      </c>
      <c r="AP2821">
        <v>0</v>
      </c>
      <c r="AQ2821">
        <v>0</v>
      </c>
      <c r="AR2821">
        <v>0</v>
      </c>
      <c r="AS2821">
        <v>0</v>
      </c>
      <c r="AT2821">
        <v>0</v>
      </c>
      <c r="AU2821">
        <v>0</v>
      </c>
      <c r="AV2821">
        <v>0</v>
      </c>
      <c r="AW2821">
        <v>0</v>
      </c>
      <c r="AX2821">
        <v>0</v>
      </c>
      <c r="AY2821">
        <v>0</v>
      </c>
      <c r="AZ2821">
        <v>0</v>
      </c>
      <c r="BA2821">
        <v>0</v>
      </c>
      <c r="BB2821">
        <v>0</v>
      </c>
      <c r="BC2821">
        <v>0</v>
      </c>
      <c r="BD2821">
        <v>0</v>
      </c>
      <c r="BE2821">
        <v>0</v>
      </c>
      <c r="BF2821">
        <v>0</v>
      </c>
      <c r="BG2821">
        <v>0</v>
      </c>
      <c r="BH2821">
        <v>0</v>
      </c>
      <c r="BI2821">
        <v>0</v>
      </c>
      <c r="BJ2821" s="2">
        <v>46036</v>
      </c>
      <c r="BK2821">
        <v>0</v>
      </c>
      <c r="BL2821" s="3" t="str">
        <f>VLOOKUP(O2821,DropDownList!$H$1:$I$7,2,FALSE)</f>
        <v>2024/25</v>
      </c>
      <c r="BM2821" s="3" t="str">
        <f t="shared" si="44"/>
        <v>CONF</v>
      </c>
    </row>
    <row r="2822" spans="1:65" x14ac:dyDescent="0.2">
      <c r="A2822">
        <v>2026</v>
      </c>
      <c r="B2822">
        <v>1</v>
      </c>
      <c r="C2822" t="s">
        <v>162</v>
      </c>
      <c r="D2822" t="s">
        <v>169</v>
      </c>
      <c r="E2822" t="s">
        <v>12</v>
      </c>
      <c r="F2822">
        <v>9742</v>
      </c>
      <c r="G2822" t="s">
        <v>158</v>
      </c>
      <c r="H2822" t="s">
        <v>164</v>
      </c>
      <c r="I2822" t="s">
        <v>164</v>
      </c>
      <c r="J2822" s="1">
        <v>46023</v>
      </c>
      <c r="K2822" t="s">
        <v>438</v>
      </c>
      <c r="L2822">
        <v>4</v>
      </c>
      <c r="M2822" t="s">
        <v>439</v>
      </c>
      <c r="N2822" t="s">
        <v>145</v>
      </c>
      <c r="O2822" t="s">
        <v>156</v>
      </c>
      <c r="P2822" t="s">
        <v>161</v>
      </c>
      <c r="Q2822">
        <v>295</v>
      </c>
      <c r="R2822">
        <v>174</v>
      </c>
      <c r="S2822">
        <v>5080</v>
      </c>
      <c r="T2822">
        <v>146.56</v>
      </c>
      <c r="U2822">
        <v>36</v>
      </c>
      <c r="V2822">
        <v>7</v>
      </c>
      <c r="W2822">
        <v>215</v>
      </c>
      <c r="X2822">
        <v>215</v>
      </c>
      <c r="Y2822">
        <v>0</v>
      </c>
      <c r="Z2822">
        <v>0</v>
      </c>
      <c r="AA2822">
        <v>4638.4399999999996</v>
      </c>
      <c r="AB2822">
        <v>0</v>
      </c>
      <c r="AC2822">
        <v>0</v>
      </c>
      <c r="AD2822">
        <v>7</v>
      </c>
      <c r="AE2822">
        <v>0</v>
      </c>
      <c r="AF2822">
        <v>156</v>
      </c>
      <c r="AG2822">
        <v>0</v>
      </c>
      <c r="AH2822">
        <v>6</v>
      </c>
      <c r="AI2822">
        <v>11</v>
      </c>
      <c r="AJ2822">
        <v>0</v>
      </c>
      <c r="AK2822">
        <v>0</v>
      </c>
      <c r="AL2822">
        <v>0</v>
      </c>
      <c r="AM2822">
        <v>0</v>
      </c>
      <c r="AN2822">
        <v>0</v>
      </c>
      <c r="AO2822">
        <v>80</v>
      </c>
      <c r="AP2822">
        <v>297</v>
      </c>
      <c r="AQ2822">
        <v>80</v>
      </c>
      <c r="AR2822">
        <v>0</v>
      </c>
      <c r="AS2822">
        <v>32</v>
      </c>
      <c r="AT2822">
        <v>2</v>
      </c>
      <c r="AU2822">
        <v>11</v>
      </c>
      <c r="AV2822">
        <v>6</v>
      </c>
      <c r="AW2822">
        <v>8</v>
      </c>
      <c r="AX2822">
        <v>0</v>
      </c>
      <c r="AY2822">
        <v>33</v>
      </c>
      <c r="AZ2822">
        <v>61</v>
      </c>
      <c r="BA2822">
        <v>32</v>
      </c>
      <c r="BB2822">
        <v>12</v>
      </c>
      <c r="BC2822">
        <v>8</v>
      </c>
      <c r="BD2822">
        <v>0</v>
      </c>
      <c r="BE2822">
        <v>0</v>
      </c>
      <c r="BF2822">
        <v>162</v>
      </c>
      <c r="BG2822">
        <v>295</v>
      </c>
      <c r="BH2822">
        <v>1</v>
      </c>
      <c r="BI2822">
        <v>29</v>
      </c>
      <c r="BJ2822" s="2">
        <v>46036</v>
      </c>
      <c r="BK2822">
        <v>1</v>
      </c>
      <c r="BL2822" s="3" t="str">
        <f>VLOOKUP(O2822,DropDownList!$H$1:$I$7,2,FALSE)</f>
        <v>2023/24</v>
      </c>
      <c r="BM2822" s="3" t="str">
        <f t="shared" si="44"/>
        <v>VSUR</v>
      </c>
    </row>
    <row r="2823" spans="1:65" x14ac:dyDescent="0.2">
      <c r="A2823">
        <v>2026</v>
      </c>
      <c r="B2823">
        <v>1</v>
      </c>
      <c r="C2823" t="s">
        <v>162</v>
      </c>
      <c r="D2823" t="s">
        <v>170</v>
      </c>
      <c r="E2823" t="s">
        <v>13</v>
      </c>
      <c r="F2823">
        <v>9345</v>
      </c>
      <c r="G2823" t="s">
        <v>141</v>
      </c>
      <c r="H2823" t="s">
        <v>171</v>
      </c>
      <c r="I2823" t="s">
        <v>172</v>
      </c>
      <c r="J2823" s="1">
        <v>46023</v>
      </c>
      <c r="K2823" t="s">
        <v>438</v>
      </c>
      <c r="L2823">
        <v>4</v>
      </c>
      <c r="M2823" t="s">
        <v>439</v>
      </c>
      <c r="N2823" t="s">
        <v>145</v>
      </c>
      <c r="O2823" t="s">
        <v>155</v>
      </c>
      <c r="P2823" t="s">
        <v>154</v>
      </c>
      <c r="Q2823">
        <v>4861.59</v>
      </c>
      <c r="R2823">
        <v>82</v>
      </c>
      <c r="S2823">
        <v>24335</v>
      </c>
      <c r="T2823">
        <v>738.44</v>
      </c>
      <c r="U2823">
        <v>13</v>
      </c>
      <c r="V2823">
        <v>8</v>
      </c>
      <c r="W2823">
        <v>3074.08</v>
      </c>
      <c r="X2823">
        <v>3074.08</v>
      </c>
      <c r="Y2823">
        <v>0</v>
      </c>
      <c r="Z2823">
        <v>0</v>
      </c>
      <c r="AA2823">
        <v>18734.97</v>
      </c>
      <c r="AB2823">
        <v>0</v>
      </c>
      <c r="AC2823">
        <v>17544.97</v>
      </c>
      <c r="AD2823">
        <v>6</v>
      </c>
      <c r="AE2823">
        <v>2</v>
      </c>
      <c r="AF2823">
        <v>65</v>
      </c>
      <c r="AG2823">
        <v>6</v>
      </c>
      <c r="AH2823">
        <v>2</v>
      </c>
      <c r="AI2823">
        <v>7</v>
      </c>
      <c r="AJ2823">
        <v>0</v>
      </c>
      <c r="AK2823">
        <v>0</v>
      </c>
      <c r="AL2823">
        <v>0</v>
      </c>
      <c r="AM2823">
        <v>0</v>
      </c>
      <c r="AN2823">
        <v>0</v>
      </c>
      <c r="AO2823">
        <v>40</v>
      </c>
      <c r="AP2823">
        <v>224</v>
      </c>
      <c r="AQ2823">
        <v>42</v>
      </c>
      <c r="AR2823">
        <v>0</v>
      </c>
      <c r="AS2823">
        <v>34</v>
      </c>
      <c r="AT2823">
        <v>20</v>
      </c>
      <c r="AU2823">
        <v>9</v>
      </c>
      <c r="AV2823">
        <v>4</v>
      </c>
      <c r="AW2823">
        <v>0</v>
      </c>
      <c r="AX2823">
        <v>0</v>
      </c>
      <c r="AY2823">
        <v>21</v>
      </c>
      <c r="AZ2823">
        <v>36</v>
      </c>
      <c r="BA2823">
        <v>29</v>
      </c>
      <c r="BB2823">
        <v>8</v>
      </c>
      <c r="BC2823">
        <v>3</v>
      </c>
      <c r="BD2823">
        <v>0</v>
      </c>
      <c r="BE2823">
        <v>0</v>
      </c>
      <c r="BF2823">
        <v>80</v>
      </c>
      <c r="BG2823">
        <v>2880</v>
      </c>
      <c r="BH2823">
        <v>2</v>
      </c>
      <c r="BI2823">
        <v>13</v>
      </c>
      <c r="BJ2823" s="2">
        <v>46036</v>
      </c>
      <c r="BK2823">
        <v>0</v>
      </c>
      <c r="BL2823" s="3" t="str">
        <f>VLOOKUP(O2823,DropDownList!$H$1:$I$7,2,FALSE)</f>
        <v>2022/23</v>
      </c>
      <c r="BM2823" s="3" t="str">
        <f t="shared" si="44"/>
        <v>JP COURT</v>
      </c>
    </row>
    <row r="2824" spans="1:65" x14ac:dyDescent="0.2">
      <c r="A2824">
        <v>2026</v>
      </c>
      <c r="B2824">
        <v>1</v>
      </c>
      <c r="C2824" t="s">
        <v>162</v>
      </c>
      <c r="D2824" t="s">
        <v>170</v>
      </c>
      <c r="E2824" t="s">
        <v>13</v>
      </c>
      <c r="F2824">
        <v>9345</v>
      </c>
      <c r="G2824" t="s">
        <v>141</v>
      </c>
      <c r="H2824" t="s">
        <v>171</v>
      </c>
      <c r="I2824" t="s">
        <v>172</v>
      </c>
      <c r="J2824" s="1">
        <v>46023</v>
      </c>
      <c r="K2824" t="s">
        <v>438</v>
      </c>
      <c r="L2824">
        <v>4</v>
      </c>
      <c r="M2824" t="s">
        <v>439</v>
      </c>
      <c r="N2824" t="s">
        <v>145</v>
      </c>
      <c r="O2824" t="s">
        <v>155</v>
      </c>
      <c r="P2824" t="s">
        <v>146</v>
      </c>
      <c r="Q2824">
        <v>100</v>
      </c>
      <c r="R2824">
        <v>81</v>
      </c>
      <c r="S2824">
        <v>1320</v>
      </c>
      <c r="T2824">
        <v>30</v>
      </c>
      <c r="U2824">
        <v>12</v>
      </c>
      <c r="V2824">
        <v>6</v>
      </c>
      <c r="W2824">
        <v>100</v>
      </c>
      <c r="X2824">
        <v>100</v>
      </c>
      <c r="Y2824">
        <v>0</v>
      </c>
      <c r="Z2824">
        <v>0</v>
      </c>
      <c r="AA2824">
        <v>1190</v>
      </c>
      <c r="AB2824">
        <v>0</v>
      </c>
      <c r="AC2824">
        <v>0</v>
      </c>
      <c r="AD2824">
        <v>6</v>
      </c>
      <c r="AE2824">
        <v>0</v>
      </c>
      <c r="AF2824">
        <v>73</v>
      </c>
      <c r="AG2824">
        <v>0</v>
      </c>
      <c r="AH2824">
        <v>2</v>
      </c>
      <c r="AI2824">
        <v>6</v>
      </c>
      <c r="AJ2824">
        <v>0</v>
      </c>
      <c r="AK2824">
        <v>0</v>
      </c>
      <c r="AL2824">
        <v>0</v>
      </c>
      <c r="AM2824">
        <v>0</v>
      </c>
      <c r="AN2824">
        <v>0</v>
      </c>
      <c r="AO2824">
        <v>39</v>
      </c>
      <c r="AP2824">
        <v>221</v>
      </c>
      <c r="AQ2824">
        <v>41</v>
      </c>
      <c r="AR2824">
        <v>0</v>
      </c>
      <c r="AS2824">
        <v>34</v>
      </c>
      <c r="AT2824">
        <v>20</v>
      </c>
      <c r="AU2824">
        <v>9</v>
      </c>
      <c r="AV2824">
        <v>4</v>
      </c>
      <c r="AW2824">
        <v>0</v>
      </c>
      <c r="AX2824">
        <v>0</v>
      </c>
      <c r="AY2824">
        <v>20</v>
      </c>
      <c r="AZ2824">
        <v>35</v>
      </c>
      <c r="BA2824">
        <v>29</v>
      </c>
      <c r="BB2824">
        <v>8</v>
      </c>
      <c r="BC2824">
        <v>3</v>
      </c>
      <c r="BD2824">
        <v>0</v>
      </c>
      <c r="BE2824">
        <v>0</v>
      </c>
      <c r="BF2824">
        <v>79</v>
      </c>
      <c r="BG2824">
        <v>100</v>
      </c>
      <c r="BH2824">
        <v>0</v>
      </c>
      <c r="BI2824">
        <v>12</v>
      </c>
      <c r="BJ2824" s="2">
        <v>46036</v>
      </c>
      <c r="BK2824">
        <v>0</v>
      </c>
      <c r="BL2824" s="3" t="str">
        <f>VLOOKUP(O2824,DropDownList!$H$1:$I$7,2,FALSE)</f>
        <v>2022/23</v>
      </c>
      <c r="BM2824" s="3" t="str">
        <f t="shared" si="44"/>
        <v>VSUR</v>
      </c>
    </row>
    <row r="2825" spans="1:65" x14ac:dyDescent="0.2">
      <c r="A2825">
        <v>2026</v>
      </c>
      <c r="B2825">
        <v>1</v>
      </c>
      <c r="C2825" t="s">
        <v>162</v>
      </c>
      <c r="D2825" t="s">
        <v>170</v>
      </c>
      <c r="E2825" t="s">
        <v>13</v>
      </c>
      <c r="F2825">
        <v>9345</v>
      </c>
      <c r="G2825" t="s">
        <v>141</v>
      </c>
      <c r="H2825" t="s">
        <v>171</v>
      </c>
      <c r="I2825" t="s">
        <v>172</v>
      </c>
      <c r="J2825" s="1">
        <v>46023</v>
      </c>
      <c r="K2825" t="s">
        <v>438</v>
      </c>
      <c r="L2825">
        <v>4</v>
      </c>
      <c r="M2825" t="s">
        <v>439</v>
      </c>
      <c r="N2825" t="s">
        <v>145</v>
      </c>
      <c r="O2825" t="s">
        <v>147</v>
      </c>
      <c r="P2825" t="s">
        <v>150</v>
      </c>
      <c r="Q2825">
        <v>1527.11</v>
      </c>
      <c r="R2825">
        <v>31</v>
      </c>
      <c r="S2825">
        <v>4575.68</v>
      </c>
      <c r="T2825">
        <v>503.83</v>
      </c>
      <c r="U2825">
        <v>11</v>
      </c>
      <c r="V2825">
        <v>9</v>
      </c>
      <c r="W2825">
        <v>1335.44</v>
      </c>
      <c r="X2825">
        <v>1335.44</v>
      </c>
      <c r="Y2825">
        <v>28</v>
      </c>
      <c r="Z2825">
        <v>4071.85</v>
      </c>
      <c r="AA2825">
        <v>2544.7399999999998</v>
      </c>
      <c r="AB2825">
        <v>1227.73</v>
      </c>
      <c r="AC2825">
        <v>1317.01</v>
      </c>
      <c r="AD2825">
        <v>8</v>
      </c>
      <c r="AE2825">
        <v>1</v>
      </c>
      <c r="AF2825">
        <v>16</v>
      </c>
      <c r="AG2825">
        <v>2</v>
      </c>
      <c r="AH2825">
        <v>3</v>
      </c>
      <c r="AI2825">
        <v>9</v>
      </c>
      <c r="AJ2825">
        <v>12</v>
      </c>
      <c r="AK2825">
        <v>0</v>
      </c>
      <c r="AL2825">
        <v>0</v>
      </c>
      <c r="AM2825">
        <v>1</v>
      </c>
      <c r="AN2825">
        <v>0</v>
      </c>
      <c r="AO2825">
        <v>16</v>
      </c>
      <c r="AP2825">
        <v>74</v>
      </c>
      <c r="AQ2825">
        <v>16</v>
      </c>
      <c r="AR2825">
        <v>0</v>
      </c>
      <c r="AS2825">
        <v>9</v>
      </c>
      <c r="AT2825">
        <v>19</v>
      </c>
      <c r="AU2825">
        <v>0</v>
      </c>
      <c r="AV2825">
        <v>0</v>
      </c>
      <c r="AW2825">
        <v>0</v>
      </c>
      <c r="AX2825">
        <v>0</v>
      </c>
      <c r="AY2825">
        <v>3</v>
      </c>
      <c r="AZ2825">
        <v>11</v>
      </c>
      <c r="BA2825">
        <v>8</v>
      </c>
      <c r="BB2825">
        <v>1</v>
      </c>
      <c r="BC2825">
        <v>0</v>
      </c>
      <c r="BD2825">
        <v>0</v>
      </c>
      <c r="BE2825">
        <v>0</v>
      </c>
      <c r="BF2825">
        <v>16</v>
      </c>
      <c r="BG2825">
        <v>1207.1199999999999</v>
      </c>
      <c r="BH2825">
        <v>1</v>
      </c>
      <c r="BI2825">
        <v>11</v>
      </c>
      <c r="BJ2825" s="2">
        <v>46036</v>
      </c>
      <c r="BK2825">
        <v>0</v>
      </c>
      <c r="BL2825" s="3" t="str">
        <f>VLOOKUP(O2825,DropDownList!$H$1:$I$7,2,FALSE)</f>
        <v>2024/25</v>
      </c>
      <c r="BM2825" s="3" t="str">
        <f t="shared" si="44"/>
        <v>FISCAL FINES</v>
      </c>
    </row>
    <row r="2826" spans="1:65" x14ac:dyDescent="0.2">
      <c r="A2826">
        <v>2026</v>
      </c>
      <c r="B2826">
        <v>1</v>
      </c>
      <c r="C2826" t="s">
        <v>162</v>
      </c>
      <c r="D2826" t="s">
        <v>170</v>
      </c>
      <c r="E2826" t="s">
        <v>13</v>
      </c>
      <c r="F2826">
        <v>9345</v>
      </c>
      <c r="G2826" t="s">
        <v>141</v>
      </c>
      <c r="H2826" t="s">
        <v>171</v>
      </c>
      <c r="I2826" t="s">
        <v>172</v>
      </c>
      <c r="J2826" s="1">
        <v>46023</v>
      </c>
      <c r="K2826" t="s">
        <v>438</v>
      </c>
      <c r="L2826">
        <v>4</v>
      </c>
      <c r="M2826" t="s">
        <v>439</v>
      </c>
      <c r="N2826" t="s">
        <v>145</v>
      </c>
      <c r="O2826" t="s">
        <v>155</v>
      </c>
      <c r="P2826" t="s">
        <v>148</v>
      </c>
      <c r="Q2826">
        <v>60</v>
      </c>
      <c r="R2826">
        <v>3</v>
      </c>
      <c r="S2826">
        <v>180</v>
      </c>
      <c r="T2826">
        <v>60</v>
      </c>
      <c r="U2826">
        <v>1</v>
      </c>
      <c r="V2826">
        <v>0</v>
      </c>
      <c r="W2826">
        <v>0</v>
      </c>
      <c r="X2826">
        <v>0</v>
      </c>
      <c r="Y2826">
        <v>0</v>
      </c>
      <c r="Z2826">
        <v>0</v>
      </c>
      <c r="AA2826">
        <v>60</v>
      </c>
      <c r="AB2826">
        <v>0</v>
      </c>
      <c r="AC2826">
        <v>60</v>
      </c>
      <c r="AD2826">
        <v>0</v>
      </c>
      <c r="AE2826">
        <v>0</v>
      </c>
      <c r="AF2826">
        <v>1</v>
      </c>
      <c r="AG2826">
        <v>0</v>
      </c>
      <c r="AH2826">
        <v>1</v>
      </c>
      <c r="AI2826">
        <v>1</v>
      </c>
      <c r="AJ2826">
        <v>0</v>
      </c>
      <c r="AK2826">
        <v>0</v>
      </c>
      <c r="AL2826">
        <v>0</v>
      </c>
      <c r="AM2826">
        <v>0</v>
      </c>
      <c r="AN2826">
        <v>0</v>
      </c>
      <c r="AO2826">
        <v>1</v>
      </c>
      <c r="AP2826">
        <v>10</v>
      </c>
      <c r="AQ2826">
        <v>1</v>
      </c>
      <c r="AR2826">
        <v>0</v>
      </c>
      <c r="AS2826">
        <v>0</v>
      </c>
      <c r="AT2826">
        <v>2</v>
      </c>
      <c r="AU2826">
        <v>0</v>
      </c>
      <c r="AV2826">
        <v>0</v>
      </c>
      <c r="AW2826">
        <v>0</v>
      </c>
      <c r="AX2826">
        <v>0</v>
      </c>
      <c r="AY2826">
        <v>2</v>
      </c>
      <c r="AZ2826">
        <v>2</v>
      </c>
      <c r="BA2826">
        <v>1</v>
      </c>
      <c r="BB2826">
        <v>1</v>
      </c>
      <c r="BC2826">
        <v>1</v>
      </c>
      <c r="BD2826">
        <v>0</v>
      </c>
      <c r="BE2826">
        <v>0</v>
      </c>
      <c r="BF2826">
        <v>1</v>
      </c>
      <c r="BG2826">
        <v>60</v>
      </c>
      <c r="BH2826">
        <v>0</v>
      </c>
      <c r="BI2826">
        <v>1</v>
      </c>
      <c r="BJ2826" s="2">
        <v>46036</v>
      </c>
      <c r="BK2826">
        <v>0</v>
      </c>
      <c r="BL2826" s="3" t="str">
        <f>VLOOKUP(O2826,DropDownList!$H$1:$I$7,2,FALSE)</f>
        <v>2022/23</v>
      </c>
      <c r="BM2826" s="3" t="str">
        <f t="shared" si="44"/>
        <v>PRAS</v>
      </c>
    </row>
    <row r="2827" spans="1:65" x14ac:dyDescent="0.2">
      <c r="A2827">
        <v>2026</v>
      </c>
      <c r="B2827">
        <v>1</v>
      </c>
      <c r="C2827" t="s">
        <v>162</v>
      </c>
      <c r="D2827" t="s">
        <v>170</v>
      </c>
      <c r="E2827" t="s">
        <v>13</v>
      </c>
      <c r="F2827">
        <v>9345</v>
      </c>
      <c r="G2827" t="s">
        <v>141</v>
      </c>
      <c r="H2827" t="s">
        <v>171</v>
      </c>
      <c r="I2827" t="s">
        <v>172</v>
      </c>
      <c r="J2827" s="1">
        <v>46023</v>
      </c>
      <c r="K2827" t="s">
        <v>438</v>
      </c>
      <c r="L2827">
        <v>4</v>
      </c>
      <c r="M2827" t="s">
        <v>439</v>
      </c>
      <c r="N2827" t="s">
        <v>145</v>
      </c>
      <c r="O2827" t="s">
        <v>156</v>
      </c>
      <c r="P2827" t="s">
        <v>152</v>
      </c>
      <c r="Q2827">
        <v>0</v>
      </c>
      <c r="R2827">
        <v>8</v>
      </c>
      <c r="S2827">
        <v>320</v>
      </c>
      <c r="T2827">
        <v>200</v>
      </c>
      <c r="U2827">
        <v>0</v>
      </c>
      <c r="V2827">
        <v>0</v>
      </c>
      <c r="W2827">
        <v>0</v>
      </c>
      <c r="X2827">
        <v>0</v>
      </c>
      <c r="Y2827">
        <v>0</v>
      </c>
      <c r="Z2827">
        <v>0</v>
      </c>
      <c r="AA2827">
        <v>120</v>
      </c>
      <c r="AB2827">
        <v>0</v>
      </c>
      <c r="AC2827">
        <v>120</v>
      </c>
      <c r="AD2827">
        <v>0</v>
      </c>
      <c r="AE2827">
        <v>0</v>
      </c>
      <c r="AF2827">
        <v>3</v>
      </c>
      <c r="AG2827">
        <v>0</v>
      </c>
      <c r="AH2827">
        <v>5</v>
      </c>
      <c r="AI2827">
        <v>0</v>
      </c>
      <c r="AJ2827">
        <v>0</v>
      </c>
      <c r="AK2827">
        <v>0</v>
      </c>
      <c r="AL2827">
        <v>0</v>
      </c>
      <c r="AM2827">
        <v>0</v>
      </c>
      <c r="AN2827">
        <v>0</v>
      </c>
      <c r="AO2827">
        <v>0</v>
      </c>
      <c r="AP2827">
        <v>0</v>
      </c>
      <c r="AQ2827">
        <v>0</v>
      </c>
      <c r="AR2827">
        <v>0</v>
      </c>
      <c r="AS2827">
        <v>0</v>
      </c>
      <c r="AT2827">
        <v>0</v>
      </c>
      <c r="AU2827">
        <v>0</v>
      </c>
      <c r="AV2827">
        <v>0</v>
      </c>
      <c r="AW2827">
        <v>0</v>
      </c>
      <c r="AX2827">
        <v>0</v>
      </c>
      <c r="AY2827">
        <v>0</v>
      </c>
      <c r="AZ2827">
        <v>0</v>
      </c>
      <c r="BA2827">
        <v>0</v>
      </c>
      <c r="BB2827">
        <v>0</v>
      </c>
      <c r="BC2827">
        <v>0</v>
      </c>
      <c r="BD2827">
        <v>0</v>
      </c>
      <c r="BE2827">
        <v>0</v>
      </c>
      <c r="BF2827">
        <v>0</v>
      </c>
      <c r="BG2827">
        <v>0</v>
      </c>
      <c r="BH2827">
        <v>0</v>
      </c>
      <c r="BI2827">
        <v>0</v>
      </c>
      <c r="BJ2827" s="2">
        <v>46036</v>
      </c>
      <c r="BK2827">
        <v>0</v>
      </c>
      <c r="BL2827" s="3" t="str">
        <f>VLOOKUP(O2827,DropDownList!$H$1:$I$7,2,FALSE)</f>
        <v>2023/24</v>
      </c>
      <c r="BM2827" s="3" t="str">
        <f t="shared" si="44"/>
        <v>PCOA</v>
      </c>
    </row>
    <row r="2828" spans="1:65" x14ac:dyDescent="0.2">
      <c r="A2828">
        <v>2026</v>
      </c>
      <c r="B2828">
        <v>1</v>
      </c>
      <c r="C2828" t="s">
        <v>162</v>
      </c>
      <c r="D2828" t="s">
        <v>170</v>
      </c>
      <c r="E2828" t="s">
        <v>13</v>
      </c>
      <c r="F2828">
        <v>9345</v>
      </c>
      <c r="G2828" t="s">
        <v>141</v>
      </c>
      <c r="H2828" t="s">
        <v>171</v>
      </c>
      <c r="I2828" t="s">
        <v>172</v>
      </c>
      <c r="J2828" s="1">
        <v>46023</v>
      </c>
      <c r="K2828" t="s">
        <v>438</v>
      </c>
      <c r="L2828">
        <v>4</v>
      </c>
      <c r="M2828" t="s">
        <v>439</v>
      </c>
      <c r="N2828" t="s">
        <v>145</v>
      </c>
      <c r="O2828" t="s">
        <v>155</v>
      </c>
      <c r="P2828" t="s">
        <v>150</v>
      </c>
      <c r="Q2828">
        <v>290.35000000000002</v>
      </c>
      <c r="R2828">
        <v>51</v>
      </c>
      <c r="S2828">
        <v>7789.8</v>
      </c>
      <c r="T2828">
        <v>1276.8</v>
      </c>
      <c r="U2828">
        <v>4</v>
      </c>
      <c r="V2828">
        <v>3</v>
      </c>
      <c r="W2828">
        <v>245.39</v>
      </c>
      <c r="X2828">
        <v>245.39</v>
      </c>
      <c r="Y2828">
        <v>44</v>
      </c>
      <c r="Z2828">
        <v>6513</v>
      </c>
      <c r="AA2828">
        <v>6222.65</v>
      </c>
      <c r="AB2828">
        <v>1687.71</v>
      </c>
      <c r="AC2828">
        <v>4534.9399999999996</v>
      </c>
      <c r="AD2828">
        <v>0</v>
      </c>
      <c r="AE2828">
        <v>3</v>
      </c>
      <c r="AF2828">
        <v>37</v>
      </c>
      <c r="AG2828">
        <v>4</v>
      </c>
      <c r="AH2828">
        <v>7</v>
      </c>
      <c r="AI2828">
        <v>0</v>
      </c>
      <c r="AJ2828">
        <v>12</v>
      </c>
      <c r="AK2828">
        <v>5</v>
      </c>
      <c r="AL2828">
        <v>0</v>
      </c>
      <c r="AM2828">
        <v>6</v>
      </c>
      <c r="AN2828">
        <v>0</v>
      </c>
      <c r="AO2828">
        <v>27</v>
      </c>
      <c r="AP2828">
        <v>183</v>
      </c>
      <c r="AQ2828">
        <v>28</v>
      </c>
      <c r="AR2828">
        <v>0</v>
      </c>
      <c r="AS2828">
        <v>19</v>
      </c>
      <c r="AT2828">
        <v>42</v>
      </c>
      <c r="AU2828">
        <v>2</v>
      </c>
      <c r="AV2828">
        <v>0</v>
      </c>
      <c r="AW2828">
        <v>0</v>
      </c>
      <c r="AX2828">
        <v>0</v>
      </c>
      <c r="AY2828">
        <v>15</v>
      </c>
      <c r="AZ2828">
        <v>31</v>
      </c>
      <c r="BA2828">
        <v>26</v>
      </c>
      <c r="BB2828">
        <v>6</v>
      </c>
      <c r="BC2828">
        <v>4</v>
      </c>
      <c r="BD2828">
        <v>0</v>
      </c>
      <c r="BE2828">
        <v>0</v>
      </c>
      <c r="BF2828">
        <v>27</v>
      </c>
      <c r="BG2828">
        <v>0</v>
      </c>
      <c r="BH2828">
        <v>3</v>
      </c>
      <c r="BI2828">
        <v>4</v>
      </c>
      <c r="BJ2828" s="2">
        <v>46036</v>
      </c>
      <c r="BK2828">
        <v>0</v>
      </c>
      <c r="BL2828" s="3" t="str">
        <f>VLOOKUP(O2828,DropDownList!$H$1:$I$7,2,FALSE)</f>
        <v>2022/23</v>
      </c>
      <c r="BM2828" s="3" t="str">
        <f t="shared" si="44"/>
        <v>FISCAL FINES</v>
      </c>
    </row>
    <row r="2829" spans="1:65" x14ac:dyDescent="0.2">
      <c r="A2829">
        <v>2026</v>
      </c>
      <c r="B2829">
        <v>1</v>
      </c>
      <c r="C2829" t="s">
        <v>162</v>
      </c>
      <c r="D2829" t="s">
        <v>170</v>
      </c>
      <c r="E2829" t="s">
        <v>13</v>
      </c>
      <c r="F2829">
        <v>9345</v>
      </c>
      <c r="G2829" t="s">
        <v>141</v>
      </c>
      <c r="H2829" t="s">
        <v>171</v>
      </c>
      <c r="I2829" t="s">
        <v>172</v>
      </c>
      <c r="J2829" s="1">
        <v>46023</v>
      </c>
      <c r="K2829" t="s">
        <v>438</v>
      </c>
      <c r="L2829">
        <v>4</v>
      </c>
      <c r="M2829" t="s">
        <v>439</v>
      </c>
      <c r="N2829" t="s">
        <v>145</v>
      </c>
      <c r="O2829" t="s">
        <v>155</v>
      </c>
      <c r="P2829" t="s">
        <v>152</v>
      </c>
      <c r="Q2829">
        <v>0</v>
      </c>
      <c r="R2829">
        <v>9</v>
      </c>
      <c r="S2829">
        <v>360</v>
      </c>
      <c r="T2829">
        <v>120</v>
      </c>
      <c r="U2829">
        <v>0</v>
      </c>
      <c r="V2829">
        <v>0</v>
      </c>
      <c r="W2829">
        <v>0</v>
      </c>
      <c r="X2829">
        <v>0</v>
      </c>
      <c r="Y2829">
        <v>0</v>
      </c>
      <c r="Z2829">
        <v>0</v>
      </c>
      <c r="AA2829">
        <v>240</v>
      </c>
      <c r="AB2829">
        <v>0</v>
      </c>
      <c r="AC2829">
        <v>240</v>
      </c>
      <c r="AD2829">
        <v>0</v>
      </c>
      <c r="AE2829">
        <v>0</v>
      </c>
      <c r="AF2829">
        <v>6</v>
      </c>
      <c r="AG2829">
        <v>0</v>
      </c>
      <c r="AH2829">
        <v>3</v>
      </c>
      <c r="AI2829">
        <v>0</v>
      </c>
      <c r="AJ2829">
        <v>0</v>
      </c>
      <c r="AK2829">
        <v>0</v>
      </c>
      <c r="AL2829">
        <v>0</v>
      </c>
      <c r="AM2829">
        <v>0</v>
      </c>
      <c r="AN2829">
        <v>0</v>
      </c>
      <c r="AO2829">
        <v>0</v>
      </c>
      <c r="AP2829">
        <v>0</v>
      </c>
      <c r="AQ2829">
        <v>0</v>
      </c>
      <c r="AR2829">
        <v>0</v>
      </c>
      <c r="AS2829">
        <v>0</v>
      </c>
      <c r="AT2829">
        <v>0</v>
      </c>
      <c r="AU2829">
        <v>0</v>
      </c>
      <c r="AV2829">
        <v>0</v>
      </c>
      <c r="AW2829">
        <v>0</v>
      </c>
      <c r="AX2829">
        <v>0</v>
      </c>
      <c r="AY2829">
        <v>0</v>
      </c>
      <c r="AZ2829">
        <v>0</v>
      </c>
      <c r="BA2829">
        <v>0</v>
      </c>
      <c r="BB2829">
        <v>0</v>
      </c>
      <c r="BC2829">
        <v>0</v>
      </c>
      <c r="BD2829">
        <v>0</v>
      </c>
      <c r="BE2829">
        <v>0</v>
      </c>
      <c r="BF2829">
        <v>0</v>
      </c>
      <c r="BG2829">
        <v>0</v>
      </c>
      <c r="BH2829">
        <v>0</v>
      </c>
      <c r="BI2829">
        <v>0</v>
      </c>
      <c r="BJ2829" s="2">
        <v>46036</v>
      </c>
      <c r="BK2829">
        <v>0</v>
      </c>
      <c r="BL2829" s="3" t="str">
        <f>VLOOKUP(O2829,DropDownList!$H$1:$I$7,2,FALSE)</f>
        <v>2022/23</v>
      </c>
      <c r="BM2829" s="3" t="str">
        <f t="shared" si="44"/>
        <v>PCOA</v>
      </c>
    </row>
    <row r="2830" spans="1:65" x14ac:dyDescent="0.2">
      <c r="A2830">
        <v>2026</v>
      </c>
      <c r="B2830">
        <v>1</v>
      </c>
      <c r="C2830" t="s">
        <v>162</v>
      </c>
      <c r="D2830" t="s">
        <v>170</v>
      </c>
      <c r="E2830" t="s">
        <v>13</v>
      </c>
      <c r="F2830">
        <v>9345</v>
      </c>
      <c r="G2830" t="s">
        <v>141</v>
      </c>
      <c r="H2830" t="s">
        <v>171</v>
      </c>
      <c r="I2830" t="s">
        <v>172</v>
      </c>
      <c r="J2830" s="1">
        <v>46023</v>
      </c>
      <c r="K2830" t="s">
        <v>438</v>
      </c>
      <c r="L2830">
        <v>4</v>
      </c>
      <c r="M2830" t="s">
        <v>439</v>
      </c>
      <c r="N2830" t="s">
        <v>145</v>
      </c>
      <c r="O2830" t="s">
        <v>156</v>
      </c>
      <c r="P2830" t="s">
        <v>154</v>
      </c>
      <c r="Q2830">
        <v>4520.63</v>
      </c>
      <c r="R2830">
        <v>66</v>
      </c>
      <c r="S2830">
        <v>22175</v>
      </c>
      <c r="T2830">
        <v>370</v>
      </c>
      <c r="U2830">
        <v>13</v>
      </c>
      <c r="V2830">
        <v>6</v>
      </c>
      <c r="W2830">
        <v>3040</v>
      </c>
      <c r="X2830">
        <v>3040</v>
      </c>
      <c r="Y2830">
        <v>0</v>
      </c>
      <c r="Z2830">
        <v>0</v>
      </c>
      <c r="AA2830">
        <v>17284.37</v>
      </c>
      <c r="AB2830">
        <v>200</v>
      </c>
      <c r="AC2830">
        <v>16064.37</v>
      </c>
      <c r="AD2830">
        <v>4</v>
      </c>
      <c r="AE2830">
        <v>2</v>
      </c>
      <c r="AF2830">
        <v>52</v>
      </c>
      <c r="AG2830">
        <v>6</v>
      </c>
      <c r="AH2830">
        <v>1</v>
      </c>
      <c r="AI2830">
        <v>7</v>
      </c>
      <c r="AJ2830">
        <v>0</v>
      </c>
      <c r="AK2830">
        <v>0</v>
      </c>
      <c r="AL2830">
        <v>0</v>
      </c>
      <c r="AM2830">
        <v>0</v>
      </c>
      <c r="AN2830">
        <v>0</v>
      </c>
      <c r="AO2830">
        <v>34</v>
      </c>
      <c r="AP2830">
        <v>145</v>
      </c>
      <c r="AQ2830">
        <v>35</v>
      </c>
      <c r="AR2830">
        <v>0</v>
      </c>
      <c r="AS2830">
        <v>25</v>
      </c>
      <c r="AT2830">
        <v>10</v>
      </c>
      <c r="AU2830">
        <v>6</v>
      </c>
      <c r="AV2830">
        <v>4</v>
      </c>
      <c r="AW2830">
        <v>1</v>
      </c>
      <c r="AX2830">
        <v>0</v>
      </c>
      <c r="AY2830">
        <v>12</v>
      </c>
      <c r="AZ2830">
        <v>22</v>
      </c>
      <c r="BA2830">
        <v>14</v>
      </c>
      <c r="BB2830">
        <v>3</v>
      </c>
      <c r="BC2830">
        <v>2</v>
      </c>
      <c r="BD2830">
        <v>1</v>
      </c>
      <c r="BE2830">
        <v>0</v>
      </c>
      <c r="BF2830">
        <v>65</v>
      </c>
      <c r="BG2830">
        <v>3360</v>
      </c>
      <c r="BH2830">
        <v>0</v>
      </c>
      <c r="BI2830">
        <v>12</v>
      </c>
      <c r="BJ2830" s="2">
        <v>46036</v>
      </c>
      <c r="BK2830">
        <v>0</v>
      </c>
      <c r="BL2830" s="3" t="str">
        <f>VLOOKUP(O2830,DropDownList!$H$1:$I$7,2,FALSE)</f>
        <v>2023/24</v>
      </c>
      <c r="BM2830" s="3" t="str">
        <f t="shared" si="44"/>
        <v>JP COURT</v>
      </c>
    </row>
    <row r="2831" spans="1:65" x14ac:dyDescent="0.2">
      <c r="A2831">
        <v>2026</v>
      </c>
      <c r="B2831">
        <v>1</v>
      </c>
      <c r="C2831" t="s">
        <v>162</v>
      </c>
      <c r="D2831" t="s">
        <v>170</v>
      </c>
      <c r="E2831" t="s">
        <v>13</v>
      </c>
      <c r="F2831">
        <v>9345</v>
      </c>
      <c r="G2831" t="s">
        <v>141</v>
      </c>
      <c r="H2831" t="s">
        <v>171</v>
      </c>
      <c r="I2831" t="s">
        <v>172</v>
      </c>
      <c r="J2831" s="1">
        <v>46023</v>
      </c>
      <c r="K2831" t="s">
        <v>438</v>
      </c>
      <c r="L2831">
        <v>4</v>
      </c>
      <c r="M2831" t="s">
        <v>439</v>
      </c>
      <c r="N2831" t="s">
        <v>145</v>
      </c>
      <c r="O2831" t="s">
        <v>147</v>
      </c>
      <c r="P2831" t="s">
        <v>154</v>
      </c>
      <c r="Q2831">
        <v>3267.53</v>
      </c>
      <c r="R2831">
        <v>52</v>
      </c>
      <c r="S2831">
        <v>15565</v>
      </c>
      <c r="T2831">
        <v>340</v>
      </c>
      <c r="U2831">
        <v>14</v>
      </c>
      <c r="V2831">
        <v>7</v>
      </c>
      <c r="W2831">
        <v>1895</v>
      </c>
      <c r="X2831">
        <v>1895</v>
      </c>
      <c r="Y2831">
        <v>0</v>
      </c>
      <c r="Z2831">
        <v>0</v>
      </c>
      <c r="AA2831">
        <v>11957.47</v>
      </c>
      <c r="AB2831">
        <v>0</v>
      </c>
      <c r="AC2831">
        <v>11177.47</v>
      </c>
      <c r="AD2831">
        <v>4</v>
      </c>
      <c r="AE2831">
        <v>3</v>
      </c>
      <c r="AF2831">
        <v>37</v>
      </c>
      <c r="AG2831">
        <v>7</v>
      </c>
      <c r="AH2831">
        <v>1</v>
      </c>
      <c r="AI2831">
        <v>7</v>
      </c>
      <c r="AJ2831">
        <v>0</v>
      </c>
      <c r="AK2831">
        <v>0</v>
      </c>
      <c r="AL2831">
        <v>0</v>
      </c>
      <c r="AM2831">
        <v>0</v>
      </c>
      <c r="AN2831">
        <v>0</v>
      </c>
      <c r="AO2831">
        <v>23</v>
      </c>
      <c r="AP2831">
        <v>88</v>
      </c>
      <c r="AQ2831">
        <v>22</v>
      </c>
      <c r="AR2831">
        <v>0</v>
      </c>
      <c r="AS2831">
        <v>13</v>
      </c>
      <c r="AT2831">
        <v>7</v>
      </c>
      <c r="AU2831">
        <v>1</v>
      </c>
      <c r="AV2831">
        <v>1</v>
      </c>
      <c r="AW2831">
        <v>1</v>
      </c>
      <c r="AX2831">
        <v>0</v>
      </c>
      <c r="AY2831">
        <v>9</v>
      </c>
      <c r="AZ2831">
        <v>15</v>
      </c>
      <c r="BA2831">
        <v>7</v>
      </c>
      <c r="BB2831">
        <v>4</v>
      </c>
      <c r="BC2831">
        <v>1</v>
      </c>
      <c r="BD2831">
        <v>0</v>
      </c>
      <c r="BE2831">
        <v>0</v>
      </c>
      <c r="BF2831">
        <v>50</v>
      </c>
      <c r="BG2831">
        <v>1865</v>
      </c>
      <c r="BH2831">
        <v>0</v>
      </c>
      <c r="BI2831">
        <v>13</v>
      </c>
      <c r="BJ2831" s="2">
        <v>46036</v>
      </c>
      <c r="BK2831">
        <v>0</v>
      </c>
      <c r="BL2831" s="3" t="str">
        <f>VLOOKUP(O2831,DropDownList!$H$1:$I$7,2,FALSE)</f>
        <v>2024/25</v>
      </c>
      <c r="BM2831" s="3" t="str">
        <f t="shared" si="44"/>
        <v>JP COURT</v>
      </c>
    </row>
    <row r="2832" spans="1:65" x14ac:dyDescent="0.2">
      <c r="A2832">
        <v>2026</v>
      </c>
      <c r="B2832">
        <v>1</v>
      </c>
      <c r="C2832" t="s">
        <v>162</v>
      </c>
      <c r="D2832" t="s">
        <v>170</v>
      </c>
      <c r="E2832" t="s">
        <v>13</v>
      </c>
      <c r="F2832">
        <v>9345</v>
      </c>
      <c r="G2832" t="s">
        <v>141</v>
      </c>
      <c r="H2832" t="s">
        <v>171</v>
      </c>
      <c r="I2832" t="s">
        <v>172</v>
      </c>
      <c r="J2832" s="1">
        <v>46023</v>
      </c>
      <c r="K2832" t="s">
        <v>438</v>
      </c>
      <c r="L2832">
        <v>4</v>
      </c>
      <c r="M2832" t="s">
        <v>439</v>
      </c>
      <c r="N2832" t="s">
        <v>145</v>
      </c>
      <c r="O2832" t="s">
        <v>156</v>
      </c>
      <c r="P2832" t="s">
        <v>148</v>
      </c>
      <c r="Q2832">
        <v>120</v>
      </c>
      <c r="R2832">
        <v>6</v>
      </c>
      <c r="S2832">
        <v>360</v>
      </c>
      <c r="T2832">
        <v>129.71</v>
      </c>
      <c r="U2832">
        <v>2</v>
      </c>
      <c r="V2832">
        <v>2</v>
      </c>
      <c r="W2832">
        <v>120</v>
      </c>
      <c r="X2832">
        <v>120</v>
      </c>
      <c r="Y2832">
        <v>0</v>
      </c>
      <c r="Z2832">
        <v>0</v>
      </c>
      <c r="AA2832">
        <v>110.29</v>
      </c>
      <c r="AB2832">
        <v>0</v>
      </c>
      <c r="AC2832">
        <v>110.29</v>
      </c>
      <c r="AD2832">
        <v>2</v>
      </c>
      <c r="AE2832">
        <v>0</v>
      </c>
      <c r="AF2832">
        <v>1</v>
      </c>
      <c r="AG2832">
        <v>0</v>
      </c>
      <c r="AH2832">
        <v>2</v>
      </c>
      <c r="AI2832">
        <v>2</v>
      </c>
      <c r="AJ2832">
        <v>0</v>
      </c>
      <c r="AK2832">
        <v>0</v>
      </c>
      <c r="AL2832">
        <v>0</v>
      </c>
      <c r="AM2832">
        <v>0</v>
      </c>
      <c r="AN2832">
        <v>0</v>
      </c>
      <c r="AO2832">
        <v>6</v>
      </c>
      <c r="AP2832">
        <v>36</v>
      </c>
      <c r="AQ2832">
        <v>7</v>
      </c>
      <c r="AR2832">
        <v>0</v>
      </c>
      <c r="AS2832">
        <v>4</v>
      </c>
      <c r="AT2832">
        <v>10</v>
      </c>
      <c r="AU2832">
        <v>0</v>
      </c>
      <c r="AV2832">
        <v>0</v>
      </c>
      <c r="AW2832">
        <v>0</v>
      </c>
      <c r="AX2832">
        <v>0</v>
      </c>
      <c r="AY2832">
        <v>1</v>
      </c>
      <c r="AZ2832">
        <v>5</v>
      </c>
      <c r="BA2832">
        <v>5</v>
      </c>
      <c r="BB2832">
        <v>1</v>
      </c>
      <c r="BC2832">
        <v>0</v>
      </c>
      <c r="BD2832">
        <v>0</v>
      </c>
      <c r="BE2832">
        <v>0</v>
      </c>
      <c r="BF2832">
        <v>6</v>
      </c>
      <c r="BG2832">
        <v>120</v>
      </c>
      <c r="BH2832">
        <v>1</v>
      </c>
      <c r="BI2832">
        <v>2</v>
      </c>
      <c r="BJ2832" s="2">
        <v>46036</v>
      </c>
      <c r="BK2832">
        <v>0</v>
      </c>
      <c r="BL2832" s="3" t="str">
        <f>VLOOKUP(O2832,DropDownList!$H$1:$I$7,2,FALSE)</f>
        <v>2023/24</v>
      </c>
      <c r="BM2832" s="3" t="str">
        <f t="shared" si="44"/>
        <v>PRAS</v>
      </c>
    </row>
    <row r="2833" spans="1:65" x14ac:dyDescent="0.2">
      <c r="A2833">
        <v>2026</v>
      </c>
      <c r="B2833">
        <v>1</v>
      </c>
      <c r="C2833" t="s">
        <v>162</v>
      </c>
      <c r="D2833" t="s">
        <v>170</v>
      </c>
      <c r="E2833" t="s">
        <v>13</v>
      </c>
      <c r="F2833">
        <v>9345</v>
      </c>
      <c r="G2833" t="s">
        <v>141</v>
      </c>
      <c r="H2833" t="s">
        <v>171</v>
      </c>
      <c r="I2833" t="s">
        <v>172</v>
      </c>
      <c r="J2833" s="1">
        <v>46023</v>
      </c>
      <c r="K2833" t="s">
        <v>438</v>
      </c>
      <c r="L2833">
        <v>4</v>
      </c>
      <c r="M2833" t="s">
        <v>439</v>
      </c>
      <c r="N2833" t="s">
        <v>145</v>
      </c>
      <c r="O2833" t="s">
        <v>147</v>
      </c>
      <c r="P2833" t="s">
        <v>152</v>
      </c>
      <c r="Q2833">
        <v>0</v>
      </c>
      <c r="R2833">
        <v>2</v>
      </c>
      <c r="S2833">
        <v>80</v>
      </c>
      <c r="T2833">
        <v>40</v>
      </c>
      <c r="U2833">
        <v>0</v>
      </c>
      <c r="V2833">
        <v>0</v>
      </c>
      <c r="W2833">
        <v>0</v>
      </c>
      <c r="X2833">
        <v>0</v>
      </c>
      <c r="Y2833">
        <v>0</v>
      </c>
      <c r="Z2833">
        <v>0</v>
      </c>
      <c r="AA2833">
        <v>40</v>
      </c>
      <c r="AB2833">
        <v>0</v>
      </c>
      <c r="AC2833">
        <v>40</v>
      </c>
      <c r="AD2833">
        <v>0</v>
      </c>
      <c r="AE2833">
        <v>0</v>
      </c>
      <c r="AF2833">
        <v>1</v>
      </c>
      <c r="AG2833">
        <v>0</v>
      </c>
      <c r="AH2833">
        <v>1</v>
      </c>
      <c r="AI2833">
        <v>0</v>
      </c>
      <c r="AJ2833">
        <v>0</v>
      </c>
      <c r="AK2833">
        <v>0</v>
      </c>
      <c r="AL2833">
        <v>0</v>
      </c>
      <c r="AM2833">
        <v>0</v>
      </c>
      <c r="AN2833">
        <v>0</v>
      </c>
      <c r="AO2833">
        <v>0</v>
      </c>
      <c r="AP2833">
        <v>0</v>
      </c>
      <c r="AQ2833">
        <v>0</v>
      </c>
      <c r="AR2833">
        <v>0</v>
      </c>
      <c r="AS2833">
        <v>0</v>
      </c>
      <c r="AT2833">
        <v>0</v>
      </c>
      <c r="AU2833">
        <v>0</v>
      </c>
      <c r="AV2833">
        <v>0</v>
      </c>
      <c r="AW2833">
        <v>0</v>
      </c>
      <c r="AX2833">
        <v>0</v>
      </c>
      <c r="AY2833">
        <v>0</v>
      </c>
      <c r="AZ2833">
        <v>0</v>
      </c>
      <c r="BA2833">
        <v>0</v>
      </c>
      <c r="BB2833">
        <v>0</v>
      </c>
      <c r="BC2833">
        <v>0</v>
      </c>
      <c r="BD2833">
        <v>0</v>
      </c>
      <c r="BE2833">
        <v>0</v>
      </c>
      <c r="BF2833">
        <v>0</v>
      </c>
      <c r="BG2833">
        <v>0</v>
      </c>
      <c r="BH2833">
        <v>0</v>
      </c>
      <c r="BI2833">
        <v>0</v>
      </c>
      <c r="BJ2833" s="2">
        <v>46036</v>
      </c>
      <c r="BK2833">
        <v>0</v>
      </c>
      <c r="BL2833" s="3" t="str">
        <f>VLOOKUP(O2833,DropDownList!$H$1:$I$7,2,FALSE)</f>
        <v>2024/25</v>
      </c>
      <c r="BM2833" s="3" t="str">
        <f t="shared" si="44"/>
        <v>PCOA</v>
      </c>
    </row>
    <row r="2834" spans="1:65" x14ac:dyDescent="0.2">
      <c r="A2834">
        <v>2026</v>
      </c>
      <c r="B2834">
        <v>1</v>
      </c>
      <c r="C2834" t="s">
        <v>162</v>
      </c>
      <c r="D2834" t="s">
        <v>170</v>
      </c>
      <c r="E2834" t="s">
        <v>13</v>
      </c>
      <c r="F2834">
        <v>9345</v>
      </c>
      <c r="G2834" t="s">
        <v>141</v>
      </c>
      <c r="H2834" t="s">
        <v>171</v>
      </c>
      <c r="I2834" t="s">
        <v>172</v>
      </c>
      <c r="J2834" s="1">
        <v>46023</v>
      </c>
      <c r="K2834" t="s">
        <v>438</v>
      </c>
      <c r="L2834">
        <v>4</v>
      </c>
      <c r="M2834" t="s">
        <v>439</v>
      </c>
      <c r="N2834" t="s">
        <v>145</v>
      </c>
      <c r="O2834" t="s">
        <v>147</v>
      </c>
      <c r="P2834" t="s">
        <v>146</v>
      </c>
      <c r="Q2834">
        <v>120</v>
      </c>
      <c r="R2834">
        <v>52</v>
      </c>
      <c r="S2834">
        <v>920</v>
      </c>
      <c r="T2834">
        <v>20</v>
      </c>
      <c r="U2834">
        <v>14</v>
      </c>
      <c r="V2834">
        <v>4</v>
      </c>
      <c r="W2834">
        <v>80</v>
      </c>
      <c r="X2834">
        <v>80</v>
      </c>
      <c r="Y2834">
        <v>0</v>
      </c>
      <c r="Z2834">
        <v>0</v>
      </c>
      <c r="AA2834">
        <v>780</v>
      </c>
      <c r="AB2834">
        <v>0</v>
      </c>
      <c r="AC2834">
        <v>0</v>
      </c>
      <c r="AD2834">
        <v>4</v>
      </c>
      <c r="AE2834">
        <v>0</v>
      </c>
      <c r="AF2834">
        <v>44</v>
      </c>
      <c r="AG2834">
        <v>0</v>
      </c>
      <c r="AH2834">
        <v>1</v>
      </c>
      <c r="AI2834">
        <v>7</v>
      </c>
      <c r="AJ2834">
        <v>0</v>
      </c>
      <c r="AK2834">
        <v>0</v>
      </c>
      <c r="AL2834">
        <v>0</v>
      </c>
      <c r="AM2834">
        <v>0</v>
      </c>
      <c r="AN2834">
        <v>0</v>
      </c>
      <c r="AO2834">
        <v>23</v>
      </c>
      <c r="AP2834">
        <v>88</v>
      </c>
      <c r="AQ2834">
        <v>22</v>
      </c>
      <c r="AR2834">
        <v>0</v>
      </c>
      <c r="AS2834">
        <v>13</v>
      </c>
      <c r="AT2834">
        <v>7</v>
      </c>
      <c r="AU2834">
        <v>1</v>
      </c>
      <c r="AV2834">
        <v>1</v>
      </c>
      <c r="AW2834">
        <v>1</v>
      </c>
      <c r="AX2834">
        <v>0</v>
      </c>
      <c r="AY2834">
        <v>9</v>
      </c>
      <c r="AZ2834">
        <v>15</v>
      </c>
      <c r="BA2834">
        <v>7</v>
      </c>
      <c r="BB2834">
        <v>4</v>
      </c>
      <c r="BC2834">
        <v>1</v>
      </c>
      <c r="BD2834">
        <v>0</v>
      </c>
      <c r="BE2834">
        <v>0</v>
      </c>
      <c r="BF2834">
        <v>50</v>
      </c>
      <c r="BG2834">
        <v>120</v>
      </c>
      <c r="BH2834">
        <v>0</v>
      </c>
      <c r="BI2834">
        <v>13</v>
      </c>
      <c r="BJ2834" s="2">
        <v>46036</v>
      </c>
      <c r="BK2834">
        <v>0</v>
      </c>
      <c r="BL2834" s="3" t="str">
        <f>VLOOKUP(O2834,DropDownList!$H$1:$I$7,2,FALSE)</f>
        <v>2024/25</v>
      </c>
      <c r="BM2834" s="3" t="str">
        <f t="shared" si="44"/>
        <v>VSUR</v>
      </c>
    </row>
    <row r="2835" spans="1:65" x14ac:dyDescent="0.2">
      <c r="A2835">
        <v>2026</v>
      </c>
      <c r="B2835">
        <v>1</v>
      </c>
      <c r="C2835" t="s">
        <v>162</v>
      </c>
      <c r="D2835" t="s">
        <v>170</v>
      </c>
      <c r="E2835" t="s">
        <v>13</v>
      </c>
      <c r="F2835">
        <v>9345</v>
      </c>
      <c r="G2835" t="s">
        <v>141</v>
      </c>
      <c r="H2835" t="s">
        <v>171</v>
      </c>
      <c r="I2835" t="s">
        <v>172</v>
      </c>
      <c r="J2835" s="1">
        <v>46023</v>
      </c>
      <c r="K2835" t="s">
        <v>438</v>
      </c>
      <c r="L2835">
        <v>4</v>
      </c>
      <c r="M2835" t="s">
        <v>439</v>
      </c>
      <c r="N2835" t="s">
        <v>145</v>
      </c>
      <c r="O2835" t="s">
        <v>147</v>
      </c>
      <c r="P2835" t="s">
        <v>148</v>
      </c>
      <c r="Q2835">
        <v>0</v>
      </c>
      <c r="R2835">
        <v>1</v>
      </c>
      <c r="S2835">
        <v>60</v>
      </c>
      <c r="T2835">
        <v>0</v>
      </c>
      <c r="U2835">
        <v>0</v>
      </c>
      <c r="V2835">
        <v>0</v>
      </c>
      <c r="W2835">
        <v>0</v>
      </c>
      <c r="X2835">
        <v>0</v>
      </c>
      <c r="Y2835">
        <v>0</v>
      </c>
      <c r="Z2835">
        <v>0</v>
      </c>
      <c r="AA2835">
        <v>60</v>
      </c>
      <c r="AB2835">
        <v>0</v>
      </c>
      <c r="AC2835">
        <v>60</v>
      </c>
      <c r="AD2835">
        <v>0</v>
      </c>
      <c r="AE2835">
        <v>0</v>
      </c>
      <c r="AF2835">
        <v>1</v>
      </c>
      <c r="AG2835">
        <v>0</v>
      </c>
      <c r="AH2835">
        <v>0</v>
      </c>
      <c r="AI2835">
        <v>0</v>
      </c>
      <c r="AJ2835">
        <v>0</v>
      </c>
      <c r="AK2835">
        <v>0</v>
      </c>
      <c r="AL2835">
        <v>0</v>
      </c>
      <c r="AM2835">
        <v>0</v>
      </c>
      <c r="AN2835">
        <v>0</v>
      </c>
      <c r="AO2835">
        <v>1</v>
      </c>
      <c r="AP2835">
        <v>1</v>
      </c>
      <c r="AQ2835">
        <v>1</v>
      </c>
      <c r="AR2835">
        <v>0</v>
      </c>
      <c r="AS2835">
        <v>0</v>
      </c>
      <c r="AT2835">
        <v>0</v>
      </c>
      <c r="AU2835">
        <v>0</v>
      </c>
      <c r="AV2835">
        <v>0</v>
      </c>
      <c r="AW2835">
        <v>0</v>
      </c>
      <c r="AX2835">
        <v>0</v>
      </c>
      <c r="AY2835">
        <v>0</v>
      </c>
      <c r="AZ2835">
        <v>0</v>
      </c>
      <c r="BA2835">
        <v>0</v>
      </c>
      <c r="BB2835">
        <v>0</v>
      </c>
      <c r="BC2835">
        <v>0</v>
      </c>
      <c r="BD2835">
        <v>0</v>
      </c>
      <c r="BE2835">
        <v>0</v>
      </c>
      <c r="BF2835">
        <v>1</v>
      </c>
      <c r="BG2835">
        <v>0</v>
      </c>
      <c r="BH2835">
        <v>0</v>
      </c>
      <c r="BI2835">
        <v>0</v>
      </c>
      <c r="BJ2835" s="2">
        <v>46036</v>
      </c>
      <c r="BK2835">
        <v>0</v>
      </c>
      <c r="BL2835" s="3" t="str">
        <f>VLOOKUP(O2835,DropDownList!$H$1:$I$7,2,FALSE)</f>
        <v>2024/25</v>
      </c>
      <c r="BM2835" s="3" t="str">
        <f t="shared" si="44"/>
        <v>PRAS</v>
      </c>
    </row>
    <row r="2836" spans="1:65" x14ac:dyDescent="0.2">
      <c r="A2836">
        <v>2026</v>
      </c>
      <c r="B2836">
        <v>1</v>
      </c>
      <c r="C2836" t="s">
        <v>162</v>
      </c>
      <c r="D2836" t="s">
        <v>170</v>
      </c>
      <c r="E2836" t="s">
        <v>13</v>
      </c>
      <c r="F2836">
        <v>9345</v>
      </c>
      <c r="G2836" t="s">
        <v>141</v>
      </c>
      <c r="H2836" t="s">
        <v>171</v>
      </c>
      <c r="I2836" t="s">
        <v>172</v>
      </c>
      <c r="J2836" s="1">
        <v>46023</v>
      </c>
      <c r="K2836" t="s">
        <v>438</v>
      </c>
      <c r="L2836">
        <v>4</v>
      </c>
      <c r="M2836" t="s">
        <v>439</v>
      </c>
      <c r="N2836" t="s">
        <v>145</v>
      </c>
      <c r="O2836" t="s">
        <v>149</v>
      </c>
      <c r="P2836" t="s">
        <v>146</v>
      </c>
      <c r="Q2836">
        <v>180</v>
      </c>
      <c r="R2836">
        <v>34</v>
      </c>
      <c r="S2836">
        <v>630</v>
      </c>
      <c r="T2836">
        <v>0</v>
      </c>
      <c r="U2836">
        <v>17</v>
      </c>
      <c r="V2836">
        <v>5</v>
      </c>
      <c r="W2836">
        <v>120</v>
      </c>
      <c r="X2836">
        <v>120</v>
      </c>
      <c r="Y2836">
        <v>0</v>
      </c>
      <c r="Z2836">
        <v>0</v>
      </c>
      <c r="AA2836">
        <v>450</v>
      </c>
      <c r="AB2836">
        <v>0</v>
      </c>
      <c r="AC2836">
        <v>0</v>
      </c>
      <c r="AD2836">
        <v>5</v>
      </c>
      <c r="AE2836">
        <v>0</v>
      </c>
      <c r="AF2836">
        <v>26</v>
      </c>
      <c r="AG2836">
        <v>0</v>
      </c>
      <c r="AH2836">
        <v>0</v>
      </c>
      <c r="AI2836">
        <v>8</v>
      </c>
      <c r="AJ2836">
        <v>0</v>
      </c>
      <c r="AK2836">
        <v>0</v>
      </c>
      <c r="AL2836">
        <v>0</v>
      </c>
      <c r="AM2836">
        <v>0</v>
      </c>
      <c r="AN2836">
        <v>0</v>
      </c>
      <c r="AO2836">
        <v>17</v>
      </c>
      <c r="AP2836">
        <v>40</v>
      </c>
      <c r="AQ2836">
        <v>17</v>
      </c>
      <c r="AR2836">
        <v>0</v>
      </c>
      <c r="AS2836">
        <v>5</v>
      </c>
      <c r="AT2836">
        <v>3</v>
      </c>
      <c r="AU2836">
        <v>0</v>
      </c>
      <c r="AV2836">
        <v>0</v>
      </c>
      <c r="AW2836">
        <v>0</v>
      </c>
      <c r="AX2836">
        <v>0</v>
      </c>
      <c r="AY2836">
        <v>5</v>
      </c>
      <c r="AZ2836">
        <v>5</v>
      </c>
      <c r="BA2836">
        <v>0</v>
      </c>
      <c r="BB2836">
        <v>2</v>
      </c>
      <c r="BC2836">
        <v>0</v>
      </c>
      <c r="BD2836">
        <v>0</v>
      </c>
      <c r="BE2836">
        <v>0</v>
      </c>
      <c r="BF2836">
        <v>34</v>
      </c>
      <c r="BG2836">
        <v>180</v>
      </c>
      <c r="BH2836">
        <v>0</v>
      </c>
      <c r="BI2836">
        <v>17</v>
      </c>
      <c r="BJ2836" s="2">
        <v>46036</v>
      </c>
      <c r="BK2836">
        <v>0</v>
      </c>
      <c r="BL2836" s="3" t="str">
        <f>VLOOKUP(O2836,DropDownList!$H$1:$I$7,2,FALSE)</f>
        <v>2025/26</v>
      </c>
      <c r="BM2836" s="3" t="str">
        <f t="shared" si="44"/>
        <v>VSUR</v>
      </c>
    </row>
    <row r="2837" spans="1:65" x14ac:dyDescent="0.2">
      <c r="A2837">
        <v>2026</v>
      </c>
      <c r="B2837">
        <v>1</v>
      </c>
      <c r="C2837" t="s">
        <v>162</v>
      </c>
      <c r="D2837" t="s">
        <v>170</v>
      </c>
      <c r="E2837" t="s">
        <v>13</v>
      </c>
      <c r="F2837">
        <v>9345</v>
      </c>
      <c r="G2837" t="s">
        <v>141</v>
      </c>
      <c r="H2837" t="s">
        <v>171</v>
      </c>
      <c r="I2837" t="s">
        <v>172</v>
      </c>
      <c r="J2837" s="1">
        <v>46023</v>
      </c>
      <c r="K2837" t="s">
        <v>438</v>
      </c>
      <c r="L2837">
        <v>4</v>
      </c>
      <c r="M2837" t="s">
        <v>439</v>
      </c>
      <c r="N2837" t="s">
        <v>145</v>
      </c>
      <c r="O2837" t="s">
        <v>156</v>
      </c>
      <c r="P2837" t="s">
        <v>146</v>
      </c>
      <c r="Q2837">
        <v>140</v>
      </c>
      <c r="R2837">
        <v>64</v>
      </c>
      <c r="S2837">
        <v>1180</v>
      </c>
      <c r="T2837">
        <v>20</v>
      </c>
      <c r="U2837">
        <v>12</v>
      </c>
      <c r="V2837">
        <v>3</v>
      </c>
      <c r="W2837">
        <v>90</v>
      </c>
      <c r="X2837">
        <v>90</v>
      </c>
      <c r="Y2837">
        <v>0</v>
      </c>
      <c r="Z2837">
        <v>0</v>
      </c>
      <c r="AA2837">
        <v>1020</v>
      </c>
      <c r="AB2837">
        <v>0</v>
      </c>
      <c r="AC2837">
        <v>0</v>
      </c>
      <c r="AD2837">
        <v>3</v>
      </c>
      <c r="AE2837">
        <v>0</v>
      </c>
      <c r="AF2837">
        <v>57</v>
      </c>
      <c r="AG2837">
        <v>0</v>
      </c>
      <c r="AH2837">
        <v>1</v>
      </c>
      <c r="AI2837">
        <v>6</v>
      </c>
      <c r="AJ2837">
        <v>0</v>
      </c>
      <c r="AK2837">
        <v>0</v>
      </c>
      <c r="AL2837">
        <v>0</v>
      </c>
      <c r="AM2837">
        <v>0</v>
      </c>
      <c r="AN2837">
        <v>0</v>
      </c>
      <c r="AO2837">
        <v>32</v>
      </c>
      <c r="AP2837">
        <v>143</v>
      </c>
      <c r="AQ2837">
        <v>34</v>
      </c>
      <c r="AR2837">
        <v>0</v>
      </c>
      <c r="AS2837">
        <v>25</v>
      </c>
      <c r="AT2837">
        <v>10</v>
      </c>
      <c r="AU2837">
        <v>6</v>
      </c>
      <c r="AV2837">
        <v>4</v>
      </c>
      <c r="AW2837">
        <v>0</v>
      </c>
      <c r="AX2837">
        <v>0</v>
      </c>
      <c r="AY2837">
        <v>12</v>
      </c>
      <c r="AZ2837">
        <v>22</v>
      </c>
      <c r="BA2837">
        <v>14</v>
      </c>
      <c r="BB2837">
        <v>3</v>
      </c>
      <c r="BC2837">
        <v>2</v>
      </c>
      <c r="BD2837">
        <v>1</v>
      </c>
      <c r="BE2837">
        <v>0</v>
      </c>
      <c r="BF2837">
        <v>64</v>
      </c>
      <c r="BG2837">
        <v>140</v>
      </c>
      <c r="BH2837">
        <v>0</v>
      </c>
      <c r="BI2837">
        <v>12</v>
      </c>
      <c r="BJ2837" s="2">
        <v>46036</v>
      </c>
      <c r="BK2837">
        <v>0</v>
      </c>
      <c r="BL2837" s="3" t="str">
        <f>VLOOKUP(O2837,DropDownList!$H$1:$I$7,2,FALSE)</f>
        <v>2023/24</v>
      </c>
      <c r="BM2837" s="3" t="str">
        <f t="shared" si="44"/>
        <v>VSUR</v>
      </c>
    </row>
    <row r="2838" spans="1:65" x14ac:dyDescent="0.2">
      <c r="A2838">
        <v>2026</v>
      </c>
      <c r="B2838">
        <v>1</v>
      </c>
      <c r="C2838" t="s">
        <v>162</v>
      </c>
      <c r="D2838" t="s">
        <v>170</v>
      </c>
      <c r="E2838" t="s">
        <v>13</v>
      </c>
      <c r="F2838">
        <v>9345</v>
      </c>
      <c r="G2838" t="s">
        <v>141</v>
      </c>
      <c r="H2838" t="s">
        <v>171</v>
      </c>
      <c r="I2838" t="s">
        <v>172</v>
      </c>
      <c r="J2838" s="1">
        <v>46023</v>
      </c>
      <c r="K2838" t="s">
        <v>438</v>
      </c>
      <c r="L2838">
        <v>4</v>
      </c>
      <c r="M2838" t="s">
        <v>439</v>
      </c>
      <c r="N2838" t="s">
        <v>145</v>
      </c>
      <c r="O2838" t="s">
        <v>149</v>
      </c>
      <c r="P2838" t="s">
        <v>150</v>
      </c>
      <c r="Q2838">
        <v>2685.2</v>
      </c>
      <c r="R2838">
        <v>23</v>
      </c>
      <c r="S2838">
        <v>4797.72</v>
      </c>
      <c r="T2838">
        <v>507.5</v>
      </c>
      <c r="U2838">
        <v>10</v>
      </c>
      <c r="V2838">
        <v>10</v>
      </c>
      <c r="W2838">
        <v>1218.26</v>
      </c>
      <c r="X2838">
        <v>2685.2</v>
      </c>
      <c r="Y2838">
        <v>20</v>
      </c>
      <c r="Z2838">
        <v>4290.22</v>
      </c>
      <c r="AA2838">
        <v>1605.02</v>
      </c>
      <c r="AB2838">
        <v>430.02</v>
      </c>
      <c r="AC2838">
        <v>1175</v>
      </c>
      <c r="AD2838">
        <v>6</v>
      </c>
      <c r="AE2838">
        <v>4</v>
      </c>
      <c r="AF2838">
        <v>10</v>
      </c>
      <c r="AG2838">
        <v>4</v>
      </c>
      <c r="AH2838">
        <v>3</v>
      </c>
      <c r="AI2838">
        <v>6</v>
      </c>
      <c r="AJ2838">
        <v>6</v>
      </c>
      <c r="AK2838">
        <v>2</v>
      </c>
      <c r="AL2838">
        <v>1</v>
      </c>
      <c r="AM2838">
        <v>0</v>
      </c>
      <c r="AN2838">
        <v>0</v>
      </c>
      <c r="AO2838">
        <v>13</v>
      </c>
      <c r="AP2838">
        <v>30</v>
      </c>
      <c r="AQ2838">
        <v>13</v>
      </c>
      <c r="AR2838">
        <v>0</v>
      </c>
      <c r="AS2838">
        <v>6</v>
      </c>
      <c r="AT2838">
        <v>5</v>
      </c>
      <c r="AU2838">
        <v>0</v>
      </c>
      <c r="AV2838">
        <v>0</v>
      </c>
      <c r="AW2838">
        <v>0</v>
      </c>
      <c r="AX2838">
        <v>0</v>
      </c>
      <c r="AY2838">
        <v>0</v>
      </c>
      <c r="AZ2838">
        <v>0</v>
      </c>
      <c r="BA2838">
        <v>0</v>
      </c>
      <c r="BB2838">
        <v>2</v>
      </c>
      <c r="BC2838">
        <v>1</v>
      </c>
      <c r="BD2838">
        <v>0</v>
      </c>
      <c r="BE2838">
        <v>0</v>
      </c>
      <c r="BF2838">
        <v>13</v>
      </c>
      <c r="BG2838">
        <v>1288.5</v>
      </c>
      <c r="BH2838">
        <v>0</v>
      </c>
      <c r="BI2838">
        <v>10</v>
      </c>
      <c r="BJ2838" s="2">
        <v>46036</v>
      </c>
      <c r="BK2838">
        <v>0</v>
      </c>
      <c r="BL2838" s="3" t="str">
        <f>VLOOKUP(O2838,DropDownList!$H$1:$I$7,2,FALSE)</f>
        <v>2025/26</v>
      </c>
      <c r="BM2838" s="3" t="str">
        <f t="shared" si="44"/>
        <v>FISCAL FINES</v>
      </c>
    </row>
    <row r="2839" spans="1:65" x14ac:dyDescent="0.2">
      <c r="A2839">
        <v>2026</v>
      </c>
      <c r="B2839">
        <v>1</v>
      </c>
      <c r="C2839" t="s">
        <v>162</v>
      </c>
      <c r="D2839" t="s">
        <v>170</v>
      </c>
      <c r="E2839" t="s">
        <v>13</v>
      </c>
      <c r="F2839">
        <v>9345</v>
      </c>
      <c r="G2839" t="s">
        <v>141</v>
      </c>
      <c r="H2839" t="s">
        <v>171</v>
      </c>
      <c r="I2839" t="s">
        <v>172</v>
      </c>
      <c r="J2839" s="1">
        <v>46023</v>
      </c>
      <c r="K2839" t="s">
        <v>438</v>
      </c>
      <c r="L2839">
        <v>4</v>
      </c>
      <c r="M2839" t="s">
        <v>439</v>
      </c>
      <c r="N2839" t="s">
        <v>145</v>
      </c>
      <c r="O2839" t="s">
        <v>156</v>
      </c>
      <c r="P2839" t="s">
        <v>150</v>
      </c>
      <c r="Q2839">
        <v>1398.41</v>
      </c>
      <c r="R2839">
        <v>51</v>
      </c>
      <c r="S2839">
        <v>11304.01</v>
      </c>
      <c r="T2839">
        <v>1847.5</v>
      </c>
      <c r="U2839">
        <v>7</v>
      </c>
      <c r="V2839">
        <v>5</v>
      </c>
      <c r="W2839">
        <v>1086.77</v>
      </c>
      <c r="X2839">
        <v>1086.77</v>
      </c>
      <c r="Y2839">
        <v>48</v>
      </c>
      <c r="Z2839">
        <v>9456.51</v>
      </c>
      <c r="AA2839">
        <v>8058.1</v>
      </c>
      <c r="AB2839">
        <v>3733.1</v>
      </c>
      <c r="AC2839">
        <v>4325</v>
      </c>
      <c r="AD2839">
        <v>4</v>
      </c>
      <c r="AE2839">
        <v>1</v>
      </c>
      <c r="AF2839">
        <v>41</v>
      </c>
      <c r="AG2839">
        <v>2</v>
      </c>
      <c r="AH2839">
        <v>3</v>
      </c>
      <c r="AI2839">
        <v>5</v>
      </c>
      <c r="AJ2839">
        <v>9</v>
      </c>
      <c r="AK2839">
        <v>5</v>
      </c>
      <c r="AL2839">
        <v>0</v>
      </c>
      <c r="AM2839">
        <v>2</v>
      </c>
      <c r="AN2839">
        <v>0</v>
      </c>
      <c r="AO2839">
        <v>36</v>
      </c>
      <c r="AP2839">
        <v>220</v>
      </c>
      <c r="AQ2839">
        <v>39</v>
      </c>
      <c r="AR2839">
        <v>0</v>
      </c>
      <c r="AS2839">
        <v>29</v>
      </c>
      <c r="AT2839">
        <v>50</v>
      </c>
      <c r="AU2839">
        <v>3</v>
      </c>
      <c r="AV2839">
        <v>2</v>
      </c>
      <c r="AW2839">
        <v>0</v>
      </c>
      <c r="AX2839">
        <v>0</v>
      </c>
      <c r="AY2839">
        <v>8</v>
      </c>
      <c r="AZ2839">
        <v>31</v>
      </c>
      <c r="BA2839">
        <v>25</v>
      </c>
      <c r="BB2839">
        <v>14</v>
      </c>
      <c r="BC2839">
        <v>5</v>
      </c>
      <c r="BD2839">
        <v>0</v>
      </c>
      <c r="BE2839">
        <v>0</v>
      </c>
      <c r="BF2839">
        <v>36</v>
      </c>
      <c r="BG2839">
        <v>1086.77</v>
      </c>
      <c r="BH2839">
        <v>0</v>
      </c>
      <c r="BI2839">
        <v>7</v>
      </c>
      <c r="BJ2839" s="2">
        <v>46036</v>
      </c>
      <c r="BK2839">
        <v>0</v>
      </c>
      <c r="BL2839" s="3" t="str">
        <f>VLOOKUP(O2839,DropDownList!$H$1:$I$7,2,FALSE)</f>
        <v>2023/24</v>
      </c>
      <c r="BM2839" s="3" t="str">
        <f t="shared" si="44"/>
        <v>FISCAL FINES</v>
      </c>
    </row>
    <row r="2840" spans="1:65" x14ac:dyDescent="0.2">
      <c r="A2840">
        <v>2026</v>
      </c>
      <c r="B2840">
        <v>1</v>
      </c>
      <c r="C2840" t="s">
        <v>162</v>
      </c>
      <c r="D2840" t="s">
        <v>170</v>
      </c>
      <c r="E2840" t="s">
        <v>13</v>
      </c>
      <c r="F2840">
        <v>9345</v>
      </c>
      <c r="G2840" t="s">
        <v>141</v>
      </c>
      <c r="H2840" t="s">
        <v>171</v>
      </c>
      <c r="I2840" t="s">
        <v>172</v>
      </c>
      <c r="J2840" s="1">
        <v>46023</v>
      </c>
      <c r="K2840" t="s">
        <v>438</v>
      </c>
      <c r="L2840">
        <v>4</v>
      </c>
      <c r="M2840" t="s">
        <v>439</v>
      </c>
      <c r="N2840" t="s">
        <v>145</v>
      </c>
      <c r="O2840" t="s">
        <v>149</v>
      </c>
      <c r="P2840" t="s">
        <v>154</v>
      </c>
      <c r="Q2840">
        <v>5069.99</v>
      </c>
      <c r="R2840">
        <v>33</v>
      </c>
      <c r="S2840">
        <v>10300</v>
      </c>
      <c r="T2840">
        <v>0</v>
      </c>
      <c r="U2840">
        <v>16</v>
      </c>
      <c r="V2840">
        <v>11</v>
      </c>
      <c r="W2840">
        <v>1985</v>
      </c>
      <c r="X2840">
        <v>3620</v>
      </c>
      <c r="Y2840">
        <v>0</v>
      </c>
      <c r="Z2840">
        <v>0</v>
      </c>
      <c r="AA2840">
        <v>5230.01</v>
      </c>
      <c r="AB2840">
        <v>0</v>
      </c>
      <c r="AC2840">
        <v>4770.01</v>
      </c>
      <c r="AD2840">
        <v>5</v>
      </c>
      <c r="AE2840">
        <v>6</v>
      </c>
      <c r="AF2840">
        <v>17</v>
      </c>
      <c r="AG2840">
        <v>8</v>
      </c>
      <c r="AH2840">
        <v>0</v>
      </c>
      <c r="AI2840">
        <v>8</v>
      </c>
      <c r="AJ2840">
        <v>0</v>
      </c>
      <c r="AK2840">
        <v>0</v>
      </c>
      <c r="AL2840">
        <v>0</v>
      </c>
      <c r="AM2840">
        <v>0</v>
      </c>
      <c r="AN2840">
        <v>0</v>
      </c>
      <c r="AO2840">
        <v>17</v>
      </c>
      <c r="AP2840">
        <v>40</v>
      </c>
      <c r="AQ2840">
        <v>17</v>
      </c>
      <c r="AR2840">
        <v>0</v>
      </c>
      <c r="AS2840">
        <v>5</v>
      </c>
      <c r="AT2840">
        <v>3</v>
      </c>
      <c r="AU2840">
        <v>0</v>
      </c>
      <c r="AV2840">
        <v>0</v>
      </c>
      <c r="AW2840">
        <v>0</v>
      </c>
      <c r="AX2840">
        <v>0</v>
      </c>
      <c r="AY2840">
        <v>5</v>
      </c>
      <c r="AZ2840">
        <v>5</v>
      </c>
      <c r="BA2840">
        <v>0</v>
      </c>
      <c r="BB2840">
        <v>2</v>
      </c>
      <c r="BC2840">
        <v>0</v>
      </c>
      <c r="BD2840">
        <v>0</v>
      </c>
      <c r="BE2840">
        <v>0</v>
      </c>
      <c r="BF2840">
        <v>33</v>
      </c>
      <c r="BG2840">
        <v>3180</v>
      </c>
      <c r="BH2840">
        <v>0</v>
      </c>
      <c r="BI2840">
        <v>16</v>
      </c>
      <c r="BJ2840" s="2">
        <v>46036</v>
      </c>
      <c r="BK2840">
        <v>0</v>
      </c>
      <c r="BL2840" s="3" t="str">
        <f>VLOOKUP(O2840,DropDownList!$H$1:$I$7,2,FALSE)</f>
        <v>2025/26</v>
      </c>
      <c r="BM2840" s="3" t="str">
        <f t="shared" si="44"/>
        <v>JP COURT</v>
      </c>
    </row>
    <row r="2841" spans="1:65" x14ac:dyDescent="0.2">
      <c r="A2841">
        <v>2026</v>
      </c>
      <c r="B2841">
        <v>1</v>
      </c>
      <c r="C2841" t="s">
        <v>162</v>
      </c>
      <c r="D2841" t="s">
        <v>173</v>
      </c>
      <c r="E2841" t="s">
        <v>13</v>
      </c>
      <c r="F2841">
        <v>9753</v>
      </c>
      <c r="G2841" t="s">
        <v>158</v>
      </c>
      <c r="H2841" t="s">
        <v>171</v>
      </c>
      <c r="I2841" t="s">
        <v>172</v>
      </c>
      <c r="J2841" s="1">
        <v>46023</v>
      </c>
      <c r="K2841" t="s">
        <v>438</v>
      </c>
      <c r="L2841">
        <v>4</v>
      </c>
      <c r="M2841" t="s">
        <v>439</v>
      </c>
      <c r="N2841" t="s">
        <v>145</v>
      </c>
      <c r="O2841" t="s">
        <v>156</v>
      </c>
      <c r="P2841" t="s">
        <v>161</v>
      </c>
      <c r="Q2841">
        <v>64.59</v>
      </c>
      <c r="R2841">
        <v>61</v>
      </c>
      <c r="S2841">
        <v>1955</v>
      </c>
      <c r="T2841">
        <v>85</v>
      </c>
      <c r="U2841">
        <v>7</v>
      </c>
      <c r="V2841">
        <v>2</v>
      </c>
      <c r="W2841">
        <v>40.33</v>
      </c>
      <c r="X2841">
        <v>40.33</v>
      </c>
      <c r="Y2841">
        <v>0</v>
      </c>
      <c r="Z2841">
        <v>0</v>
      </c>
      <c r="AA2841">
        <v>1805.41</v>
      </c>
      <c r="AB2841">
        <v>0</v>
      </c>
      <c r="AC2841">
        <v>0</v>
      </c>
      <c r="AD2841">
        <v>1</v>
      </c>
      <c r="AE2841">
        <v>1</v>
      </c>
      <c r="AF2841">
        <v>55</v>
      </c>
      <c r="AG2841">
        <v>3</v>
      </c>
      <c r="AH2841">
        <v>2</v>
      </c>
      <c r="AI2841">
        <v>1</v>
      </c>
      <c r="AJ2841">
        <v>0</v>
      </c>
      <c r="AK2841">
        <v>0</v>
      </c>
      <c r="AL2841">
        <v>0</v>
      </c>
      <c r="AM2841">
        <v>0</v>
      </c>
      <c r="AN2841">
        <v>0</v>
      </c>
      <c r="AO2841">
        <v>29</v>
      </c>
      <c r="AP2841">
        <v>128</v>
      </c>
      <c r="AQ2841">
        <v>27</v>
      </c>
      <c r="AR2841">
        <v>0</v>
      </c>
      <c r="AS2841">
        <v>24</v>
      </c>
      <c r="AT2841">
        <v>13</v>
      </c>
      <c r="AU2841">
        <v>5</v>
      </c>
      <c r="AV2841">
        <v>3</v>
      </c>
      <c r="AW2841">
        <v>1</v>
      </c>
      <c r="AX2841">
        <v>0</v>
      </c>
      <c r="AY2841">
        <v>10</v>
      </c>
      <c r="AZ2841">
        <v>15</v>
      </c>
      <c r="BA2841">
        <v>10</v>
      </c>
      <c r="BB2841">
        <v>5</v>
      </c>
      <c r="BC2841">
        <v>4</v>
      </c>
      <c r="BD2841">
        <v>2</v>
      </c>
      <c r="BE2841">
        <v>0</v>
      </c>
      <c r="BF2841">
        <v>59</v>
      </c>
      <c r="BG2841">
        <v>20</v>
      </c>
      <c r="BH2841">
        <v>0</v>
      </c>
      <c r="BI2841">
        <v>7</v>
      </c>
      <c r="BJ2841" s="2">
        <v>46036</v>
      </c>
      <c r="BK2841">
        <v>0</v>
      </c>
      <c r="BL2841" s="3" t="str">
        <f>VLOOKUP(O2841,DropDownList!$H$1:$I$7,2,FALSE)</f>
        <v>2023/24</v>
      </c>
      <c r="BM2841" s="3" t="str">
        <f t="shared" si="44"/>
        <v>VSUR</v>
      </c>
    </row>
    <row r="2842" spans="1:65" x14ac:dyDescent="0.2">
      <c r="A2842">
        <v>2026</v>
      </c>
      <c r="B2842">
        <v>1</v>
      </c>
      <c r="C2842" t="s">
        <v>162</v>
      </c>
      <c r="D2842" t="s">
        <v>173</v>
      </c>
      <c r="E2842" t="s">
        <v>13</v>
      </c>
      <c r="F2842">
        <v>9753</v>
      </c>
      <c r="G2842" t="s">
        <v>158</v>
      </c>
      <c r="H2842" t="s">
        <v>171</v>
      </c>
      <c r="I2842" t="s">
        <v>172</v>
      </c>
      <c r="J2842" s="1">
        <v>46023</v>
      </c>
      <c r="K2842" t="s">
        <v>438</v>
      </c>
      <c r="L2842">
        <v>4</v>
      </c>
      <c r="M2842" t="s">
        <v>439</v>
      </c>
      <c r="N2842" t="s">
        <v>145</v>
      </c>
      <c r="O2842" t="s">
        <v>155</v>
      </c>
      <c r="P2842" t="s">
        <v>160</v>
      </c>
      <c r="Q2842">
        <v>5262.47</v>
      </c>
      <c r="R2842">
        <v>88</v>
      </c>
      <c r="S2842">
        <v>66975.33</v>
      </c>
      <c r="T2842">
        <v>2569.4299999999998</v>
      </c>
      <c r="U2842">
        <v>16</v>
      </c>
      <c r="V2842">
        <v>10</v>
      </c>
      <c r="W2842">
        <v>3381.55</v>
      </c>
      <c r="X2842">
        <v>3381.55</v>
      </c>
      <c r="Y2842">
        <v>0</v>
      </c>
      <c r="Z2842">
        <v>0</v>
      </c>
      <c r="AA2842">
        <v>59143.43</v>
      </c>
      <c r="AB2842">
        <v>16281.67</v>
      </c>
      <c r="AC2842">
        <v>40721.760000000002</v>
      </c>
      <c r="AD2842">
        <v>6</v>
      </c>
      <c r="AE2842">
        <v>4</v>
      </c>
      <c r="AF2842">
        <v>65</v>
      </c>
      <c r="AG2842">
        <v>10</v>
      </c>
      <c r="AH2842">
        <v>6</v>
      </c>
      <c r="AI2842">
        <v>6</v>
      </c>
      <c r="AJ2842">
        <v>0</v>
      </c>
      <c r="AK2842">
        <v>0</v>
      </c>
      <c r="AL2842">
        <v>0</v>
      </c>
      <c r="AM2842">
        <v>0</v>
      </c>
      <c r="AN2842">
        <v>0</v>
      </c>
      <c r="AO2842">
        <v>56</v>
      </c>
      <c r="AP2842">
        <v>237</v>
      </c>
      <c r="AQ2842">
        <v>56</v>
      </c>
      <c r="AR2842">
        <v>0</v>
      </c>
      <c r="AS2842">
        <v>28</v>
      </c>
      <c r="AT2842">
        <v>18</v>
      </c>
      <c r="AU2842">
        <v>8</v>
      </c>
      <c r="AV2842">
        <v>4</v>
      </c>
      <c r="AW2842">
        <v>2</v>
      </c>
      <c r="AX2842">
        <v>0</v>
      </c>
      <c r="AY2842">
        <v>29</v>
      </c>
      <c r="AZ2842">
        <v>35</v>
      </c>
      <c r="BA2842">
        <v>22</v>
      </c>
      <c r="BB2842">
        <v>9</v>
      </c>
      <c r="BC2842">
        <v>4</v>
      </c>
      <c r="BD2842">
        <v>4</v>
      </c>
      <c r="BE2842">
        <v>0</v>
      </c>
      <c r="BF2842">
        <v>85</v>
      </c>
      <c r="BG2842">
        <v>2005</v>
      </c>
      <c r="BH2842">
        <v>1</v>
      </c>
      <c r="BI2842">
        <v>15</v>
      </c>
      <c r="BJ2842" s="2">
        <v>46036</v>
      </c>
      <c r="BK2842">
        <v>0</v>
      </c>
      <c r="BL2842" s="3" t="str">
        <f>VLOOKUP(O2842,DropDownList!$H$1:$I$7,2,FALSE)</f>
        <v>2022/23</v>
      </c>
      <c r="BM2842" s="3" t="str">
        <f t="shared" si="44"/>
        <v>SC COURT</v>
      </c>
    </row>
    <row r="2843" spans="1:65" x14ac:dyDescent="0.2">
      <c r="A2843">
        <v>2026</v>
      </c>
      <c r="B2843">
        <v>1</v>
      </c>
      <c r="C2843" t="s">
        <v>162</v>
      </c>
      <c r="D2843" t="s">
        <v>173</v>
      </c>
      <c r="E2843" t="s">
        <v>13</v>
      </c>
      <c r="F2843">
        <v>9753</v>
      </c>
      <c r="G2843" t="s">
        <v>158</v>
      </c>
      <c r="H2843" t="s">
        <v>171</v>
      </c>
      <c r="I2843" t="s">
        <v>172</v>
      </c>
      <c r="J2843" s="1">
        <v>46023</v>
      </c>
      <c r="K2843" t="s">
        <v>438</v>
      </c>
      <c r="L2843">
        <v>4</v>
      </c>
      <c r="M2843" t="s">
        <v>439</v>
      </c>
      <c r="N2843" t="s">
        <v>145</v>
      </c>
      <c r="O2843" t="s">
        <v>155</v>
      </c>
      <c r="P2843" t="s">
        <v>161</v>
      </c>
      <c r="Q2843">
        <v>175</v>
      </c>
      <c r="R2843">
        <v>80</v>
      </c>
      <c r="S2843">
        <v>2375</v>
      </c>
      <c r="T2843">
        <v>90</v>
      </c>
      <c r="U2843">
        <v>16</v>
      </c>
      <c r="V2843">
        <v>6</v>
      </c>
      <c r="W2843">
        <v>120</v>
      </c>
      <c r="X2843">
        <v>120</v>
      </c>
      <c r="Y2843">
        <v>0</v>
      </c>
      <c r="Z2843">
        <v>0</v>
      </c>
      <c r="AA2843">
        <v>2110</v>
      </c>
      <c r="AB2843">
        <v>0</v>
      </c>
      <c r="AC2843">
        <v>0</v>
      </c>
      <c r="AD2843">
        <v>6</v>
      </c>
      <c r="AE2843">
        <v>0</v>
      </c>
      <c r="AF2843">
        <v>68</v>
      </c>
      <c r="AG2843">
        <v>1</v>
      </c>
      <c r="AH2843">
        <v>4</v>
      </c>
      <c r="AI2843">
        <v>7</v>
      </c>
      <c r="AJ2843">
        <v>0</v>
      </c>
      <c r="AK2843">
        <v>0</v>
      </c>
      <c r="AL2843">
        <v>0</v>
      </c>
      <c r="AM2843">
        <v>0</v>
      </c>
      <c r="AN2843">
        <v>0</v>
      </c>
      <c r="AO2843">
        <v>51</v>
      </c>
      <c r="AP2843">
        <v>232</v>
      </c>
      <c r="AQ2843">
        <v>54</v>
      </c>
      <c r="AR2843">
        <v>0</v>
      </c>
      <c r="AS2843">
        <v>26</v>
      </c>
      <c r="AT2843">
        <v>18</v>
      </c>
      <c r="AU2843">
        <v>8</v>
      </c>
      <c r="AV2843">
        <v>4</v>
      </c>
      <c r="AW2843">
        <v>2</v>
      </c>
      <c r="AX2843">
        <v>0</v>
      </c>
      <c r="AY2843">
        <v>28</v>
      </c>
      <c r="AZ2843">
        <v>34</v>
      </c>
      <c r="BA2843">
        <v>21</v>
      </c>
      <c r="BB2843">
        <v>9</v>
      </c>
      <c r="BC2843">
        <v>4</v>
      </c>
      <c r="BD2843">
        <v>7</v>
      </c>
      <c r="BE2843">
        <v>0</v>
      </c>
      <c r="BF2843">
        <v>77</v>
      </c>
      <c r="BG2843">
        <v>160</v>
      </c>
      <c r="BH2843">
        <v>0</v>
      </c>
      <c r="BI2843">
        <v>15</v>
      </c>
      <c r="BJ2843" s="2">
        <v>46036</v>
      </c>
      <c r="BK2843">
        <v>0</v>
      </c>
      <c r="BL2843" s="3" t="str">
        <f>VLOOKUP(O2843,DropDownList!$H$1:$I$7,2,FALSE)</f>
        <v>2022/23</v>
      </c>
      <c r="BM2843" s="3" t="str">
        <f t="shared" si="44"/>
        <v>VSUR</v>
      </c>
    </row>
    <row r="2844" spans="1:65" x14ac:dyDescent="0.2">
      <c r="A2844">
        <v>2026</v>
      </c>
      <c r="B2844">
        <v>1</v>
      </c>
      <c r="C2844" t="s">
        <v>162</v>
      </c>
      <c r="D2844" t="s">
        <v>173</v>
      </c>
      <c r="E2844" t="s">
        <v>13</v>
      </c>
      <c r="F2844">
        <v>9753</v>
      </c>
      <c r="G2844" t="s">
        <v>158</v>
      </c>
      <c r="H2844" t="s">
        <v>171</v>
      </c>
      <c r="I2844" t="s">
        <v>172</v>
      </c>
      <c r="J2844" s="1">
        <v>46023</v>
      </c>
      <c r="K2844" t="s">
        <v>438</v>
      </c>
      <c r="L2844">
        <v>4</v>
      </c>
      <c r="M2844" t="s">
        <v>439</v>
      </c>
      <c r="N2844" t="s">
        <v>145</v>
      </c>
      <c r="O2844" t="s">
        <v>156</v>
      </c>
      <c r="P2844" t="s">
        <v>160</v>
      </c>
      <c r="Q2844">
        <v>3159.83</v>
      </c>
      <c r="R2844">
        <v>62</v>
      </c>
      <c r="S2844">
        <v>45275</v>
      </c>
      <c r="T2844">
        <v>1585</v>
      </c>
      <c r="U2844">
        <v>7</v>
      </c>
      <c r="V2844">
        <v>2</v>
      </c>
      <c r="W2844">
        <v>1140.33</v>
      </c>
      <c r="X2844">
        <v>1140.33</v>
      </c>
      <c r="Y2844">
        <v>0</v>
      </c>
      <c r="Z2844">
        <v>0</v>
      </c>
      <c r="AA2844">
        <v>40530.17</v>
      </c>
      <c r="AB2844">
        <v>5000</v>
      </c>
      <c r="AC2844">
        <v>33724.76</v>
      </c>
      <c r="AD2844">
        <v>1</v>
      </c>
      <c r="AE2844">
        <v>1</v>
      </c>
      <c r="AF2844">
        <v>53</v>
      </c>
      <c r="AG2844">
        <v>6</v>
      </c>
      <c r="AH2844">
        <v>2</v>
      </c>
      <c r="AI2844">
        <v>1</v>
      </c>
      <c r="AJ2844">
        <v>0</v>
      </c>
      <c r="AK2844">
        <v>0</v>
      </c>
      <c r="AL2844">
        <v>0</v>
      </c>
      <c r="AM2844">
        <v>0</v>
      </c>
      <c r="AN2844">
        <v>0</v>
      </c>
      <c r="AO2844">
        <v>29</v>
      </c>
      <c r="AP2844">
        <v>128</v>
      </c>
      <c r="AQ2844">
        <v>27</v>
      </c>
      <c r="AR2844">
        <v>0</v>
      </c>
      <c r="AS2844">
        <v>24</v>
      </c>
      <c r="AT2844">
        <v>13</v>
      </c>
      <c r="AU2844">
        <v>5</v>
      </c>
      <c r="AV2844">
        <v>3</v>
      </c>
      <c r="AW2844">
        <v>1</v>
      </c>
      <c r="AX2844">
        <v>0</v>
      </c>
      <c r="AY2844">
        <v>10</v>
      </c>
      <c r="AZ2844">
        <v>15</v>
      </c>
      <c r="BA2844">
        <v>10</v>
      </c>
      <c r="BB2844">
        <v>5</v>
      </c>
      <c r="BC2844">
        <v>4</v>
      </c>
      <c r="BD2844">
        <v>2</v>
      </c>
      <c r="BE2844">
        <v>0</v>
      </c>
      <c r="BF2844">
        <v>60</v>
      </c>
      <c r="BG2844">
        <v>520</v>
      </c>
      <c r="BH2844">
        <v>0</v>
      </c>
      <c r="BI2844">
        <v>7</v>
      </c>
      <c r="BJ2844" s="2">
        <v>46036</v>
      </c>
      <c r="BK2844">
        <v>0</v>
      </c>
      <c r="BL2844" s="3" t="str">
        <f>VLOOKUP(O2844,DropDownList!$H$1:$I$7,2,FALSE)</f>
        <v>2023/24</v>
      </c>
      <c r="BM2844" s="3" t="str">
        <f t="shared" si="44"/>
        <v>SC COURT</v>
      </c>
    </row>
    <row r="2845" spans="1:65" x14ac:dyDescent="0.2">
      <c r="A2845">
        <v>2026</v>
      </c>
      <c r="B2845">
        <v>1</v>
      </c>
      <c r="C2845" t="s">
        <v>162</v>
      </c>
      <c r="D2845" t="s">
        <v>173</v>
      </c>
      <c r="E2845" t="s">
        <v>13</v>
      </c>
      <c r="F2845">
        <v>9753</v>
      </c>
      <c r="G2845" t="s">
        <v>158</v>
      </c>
      <c r="H2845" t="s">
        <v>171</v>
      </c>
      <c r="I2845" t="s">
        <v>172</v>
      </c>
      <c r="J2845" s="1">
        <v>46023</v>
      </c>
      <c r="K2845" t="s">
        <v>438</v>
      </c>
      <c r="L2845">
        <v>4</v>
      </c>
      <c r="M2845" t="s">
        <v>439</v>
      </c>
      <c r="N2845" t="s">
        <v>145</v>
      </c>
      <c r="O2845" t="s">
        <v>149</v>
      </c>
      <c r="P2845" t="s">
        <v>161</v>
      </c>
      <c r="Q2845">
        <v>205</v>
      </c>
      <c r="R2845">
        <v>31</v>
      </c>
      <c r="S2845">
        <v>1080</v>
      </c>
      <c r="T2845">
        <v>0</v>
      </c>
      <c r="U2845">
        <v>21</v>
      </c>
      <c r="V2845">
        <v>4</v>
      </c>
      <c r="W2845">
        <v>175</v>
      </c>
      <c r="X2845">
        <v>175</v>
      </c>
      <c r="Y2845">
        <v>0</v>
      </c>
      <c r="Z2845">
        <v>0</v>
      </c>
      <c r="AA2845">
        <v>875</v>
      </c>
      <c r="AB2845">
        <v>0</v>
      </c>
      <c r="AC2845">
        <v>0</v>
      </c>
      <c r="AD2845">
        <v>4</v>
      </c>
      <c r="AE2845">
        <v>0</v>
      </c>
      <c r="AF2845">
        <v>25</v>
      </c>
      <c r="AG2845">
        <v>0</v>
      </c>
      <c r="AH2845">
        <v>0</v>
      </c>
      <c r="AI2845">
        <v>6</v>
      </c>
      <c r="AJ2845">
        <v>0</v>
      </c>
      <c r="AK2845">
        <v>0</v>
      </c>
      <c r="AL2845">
        <v>0</v>
      </c>
      <c r="AM2845">
        <v>0</v>
      </c>
      <c r="AN2845">
        <v>0</v>
      </c>
      <c r="AO2845">
        <v>18</v>
      </c>
      <c r="AP2845">
        <v>50</v>
      </c>
      <c r="AQ2845">
        <v>18</v>
      </c>
      <c r="AR2845">
        <v>0</v>
      </c>
      <c r="AS2845">
        <v>6</v>
      </c>
      <c r="AT2845">
        <v>3</v>
      </c>
      <c r="AU2845">
        <v>0</v>
      </c>
      <c r="AV2845">
        <v>1</v>
      </c>
      <c r="AW2845">
        <v>0</v>
      </c>
      <c r="AX2845">
        <v>0</v>
      </c>
      <c r="AY2845">
        <v>6</v>
      </c>
      <c r="AZ2845">
        <v>7</v>
      </c>
      <c r="BA2845">
        <v>1</v>
      </c>
      <c r="BB2845">
        <v>1</v>
      </c>
      <c r="BC2845">
        <v>1</v>
      </c>
      <c r="BD2845">
        <v>0</v>
      </c>
      <c r="BE2845">
        <v>0</v>
      </c>
      <c r="BF2845">
        <v>31</v>
      </c>
      <c r="BG2845">
        <v>205</v>
      </c>
      <c r="BH2845">
        <v>0</v>
      </c>
      <c r="BI2845">
        <v>21</v>
      </c>
      <c r="BJ2845" s="2">
        <v>46036</v>
      </c>
      <c r="BK2845">
        <v>0</v>
      </c>
      <c r="BL2845" s="3" t="str">
        <f>VLOOKUP(O2845,DropDownList!$H$1:$I$7,2,FALSE)</f>
        <v>2025/26</v>
      </c>
      <c r="BM2845" s="3" t="str">
        <f t="shared" si="44"/>
        <v>VSUR</v>
      </c>
    </row>
    <row r="2846" spans="1:65" x14ac:dyDescent="0.2">
      <c r="A2846">
        <v>2026</v>
      </c>
      <c r="B2846">
        <v>1</v>
      </c>
      <c r="C2846" t="s">
        <v>162</v>
      </c>
      <c r="D2846" t="s">
        <v>173</v>
      </c>
      <c r="E2846" t="s">
        <v>13</v>
      </c>
      <c r="F2846">
        <v>9753</v>
      </c>
      <c r="G2846" t="s">
        <v>158</v>
      </c>
      <c r="H2846" t="s">
        <v>171</v>
      </c>
      <c r="I2846" t="s">
        <v>172</v>
      </c>
      <c r="J2846" s="1">
        <v>46023</v>
      </c>
      <c r="K2846" t="s">
        <v>438</v>
      </c>
      <c r="L2846">
        <v>4</v>
      </c>
      <c r="M2846" t="s">
        <v>439</v>
      </c>
      <c r="N2846" t="s">
        <v>145</v>
      </c>
      <c r="O2846" t="s">
        <v>147</v>
      </c>
      <c r="P2846" t="s">
        <v>161</v>
      </c>
      <c r="Q2846">
        <v>150</v>
      </c>
      <c r="R2846">
        <v>55</v>
      </c>
      <c r="S2846">
        <v>1490</v>
      </c>
      <c r="T2846">
        <v>135</v>
      </c>
      <c r="U2846">
        <v>18</v>
      </c>
      <c r="V2846">
        <v>5</v>
      </c>
      <c r="W2846">
        <v>90</v>
      </c>
      <c r="X2846">
        <v>90</v>
      </c>
      <c r="Y2846">
        <v>0</v>
      </c>
      <c r="Z2846">
        <v>0</v>
      </c>
      <c r="AA2846">
        <v>1205</v>
      </c>
      <c r="AB2846">
        <v>0</v>
      </c>
      <c r="AC2846">
        <v>0</v>
      </c>
      <c r="AD2846">
        <v>5</v>
      </c>
      <c r="AE2846">
        <v>0</v>
      </c>
      <c r="AF2846">
        <v>43</v>
      </c>
      <c r="AG2846">
        <v>1</v>
      </c>
      <c r="AH2846">
        <v>3</v>
      </c>
      <c r="AI2846">
        <v>8</v>
      </c>
      <c r="AJ2846">
        <v>0</v>
      </c>
      <c r="AK2846">
        <v>0</v>
      </c>
      <c r="AL2846">
        <v>0</v>
      </c>
      <c r="AM2846">
        <v>0</v>
      </c>
      <c r="AN2846">
        <v>0</v>
      </c>
      <c r="AO2846">
        <v>29</v>
      </c>
      <c r="AP2846">
        <v>115</v>
      </c>
      <c r="AQ2846">
        <v>27</v>
      </c>
      <c r="AR2846">
        <v>0</v>
      </c>
      <c r="AS2846">
        <v>16</v>
      </c>
      <c r="AT2846">
        <v>9</v>
      </c>
      <c r="AU2846">
        <v>2</v>
      </c>
      <c r="AV2846">
        <v>0</v>
      </c>
      <c r="AW2846">
        <v>3</v>
      </c>
      <c r="AX2846">
        <v>0</v>
      </c>
      <c r="AY2846">
        <v>13</v>
      </c>
      <c r="AZ2846">
        <v>19</v>
      </c>
      <c r="BA2846">
        <v>9</v>
      </c>
      <c r="BB2846">
        <v>5</v>
      </c>
      <c r="BC2846">
        <v>4</v>
      </c>
      <c r="BD2846">
        <v>0</v>
      </c>
      <c r="BE2846">
        <v>0</v>
      </c>
      <c r="BF2846">
        <v>51</v>
      </c>
      <c r="BG2846">
        <v>140</v>
      </c>
      <c r="BH2846">
        <v>0</v>
      </c>
      <c r="BI2846">
        <v>16</v>
      </c>
      <c r="BJ2846" s="2">
        <v>46036</v>
      </c>
      <c r="BK2846">
        <v>0</v>
      </c>
      <c r="BL2846" s="3" t="str">
        <f>VLOOKUP(O2846,DropDownList!$H$1:$I$7,2,FALSE)</f>
        <v>2024/25</v>
      </c>
      <c r="BM2846" s="3" t="str">
        <f t="shared" si="44"/>
        <v>VSUR</v>
      </c>
    </row>
    <row r="2847" spans="1:65" x14ac:dyDescent="0.2">
      <c r="A2847">
        <v>2026</v>
      </c>
      <c r="B2847">
        <v>1</v>
      </c>
      <c r="C2847" t="s">
        <v>162</v>
      </c>
      <c r="D2847" t="s">
        <v>173</v>
      </c>
      <c r="E2847" t="s">
        <v>13</v>
      </c>
      <c r="F2847">
        <v>9753</v>
      </c>
      <c r="G2847" t="s">
        <v>158</v>
      </c>
      <c r="H2847" t="s">
        <v>171</v>
      </c>
      <c r="I2847" t="s">
        <v>172</v>
      </c>
      <c r="J2847" s="1">
        <v>46023</v>
      </c>
      <c r="K2847" t="s">
        <v>438</v>
      </c>
      <c r="L2847">
        <v>4</v>
      </c>
      <c r="M2847" t="s">
        <v>439</v>
      </c>
      <c r="N2847" t="s">
        <v>145</v>
      </c>
      <c r="O2847" t="s">
        <v>147</v>
      </c>
      <c r="P2847" t="s">
        <v>160</v>
      </c>
      <c r="Q2847">
        <v>7659.69</v>
      </c>
      <c r="R2847">
        <v>63</v>
      </c>
      <c r="S2847">
        <v>33915</v>
      </c>
      <c r="T2847">
        <v>4235</v>
      </c>
      <c r="U2847">
        <v>19</v>
      </c>
      <c r="V2847">
        <v>10</v>
      </c>
      <c r="W2847">
        <v>3560.21</v>
      </c>
      <c r="X2847">
        <v>4075.21</v>
      </c>
      <c r="Y2847">
        <v>0</v>
      </c>
      <c r="Z2847">
        <v>0</v>
      </c>
      <c r="AA2847">
        <v>22020.31</v>
      </c>
      <c r="AB2847">
        <v>1340</v>
      </c>
      <c r="AC2847">
        <v>19475.310000000001</v>
      </c>
      <c r="AD2847">
        <v>6</v>
      </c>
      <c r="AE2847">
        <v>4</v>
      </c>
      <c r="AF2847">
        <v>39</v>
      </c>
      <c r="AG2847">
        <v>10</v>
      </c>
      <c r="AH2847">
        <v>5</v>
      </c>
      <c r="AI2847">
        <v>9</v>
      </c>
      <c r="AJ2847">
        <v>0</v>
      </c>
      <c r="AK2847">
        <v>0</v>
      </c>
      <c r="AL2847">
        <v>0</v>
      </c>
      <c r="AM2847">
        <v>0</v>
      </c>
      <c r="AN2847">
        <v>0</v>
      </c>
      <c r="AO2847">
        <v>33</v>
      </c>
      <c r="AP2847">
        <v>121</v>
      </c>
      <c r="AQ2847">
        <v>28</v>
      </c>
      <c r="AR2847">
        <v>0</v>
      </c>
      <c r="AS2847">
        <v>17</v>
      </c>
      <c r="AT2847">
        <v>10</v>
      </c>
      <c r="AU2847">
        <v>2</v>
      </c>
      <c r="AV2847">
        <v>0</v>
      </c>
      <c r="AW2847">
        <v>6</v>
      </c>
      <c r="AX2847">
        <v>0</v>
      </c>
      <c r="AY2847">
        <v>13</v>
      </c>
      <c r="AZ2847">
        <v>19</v>
      </c>
      <c r="BA2847">
        <v>9</v>
      </c>
      <c r="BB2847">
        <v>5</v>
      </c>
      <c r="BC2847">
        <v>4</v>
      </c>
      <c r="BD2847">
        <v>0</v>
      </c>
      <c r="BE2847">
        <v>0</v>
      </c>
      <c r="BF2847">
        <v>56</v>
      </c>
      <c r="BG2847">
        <v>3220</v>
      </c>
      <c r="BH2847">
        <v>0</v>
      </c>
      <c r="BI2847">
        <v>16</v>
      </c>
      <c r="BJ2847" s="2">
        <v>46036</v>
      </c>
      <c r="BK2847">
        <v>0</v>
      </c>
      <c r="BL2847" s="3" t="str">
        <f>VLOOKUP(O2847,DropDownList!$H$1:$I$7,2,FALSE)</f>
        <v>2024/25</v>
      </c>
      <c r="BM2847" s="3" t="str">
        <f t="shared" si="44"/>
        <v>SC COURT</v>
      </c>
    </row>
    <row r="2848" spans="1:65" x14ac:dyDescent="0.2">
      <c r="A2848">
        <v>2026</v>
      </c>
      <c r="B2848">
        <v>1</v>
      </c>
      <c r="C2848" t="s">
        <v>162</v>
      </c>
      <c r="D2848" t="s">
        <v>173</v>
      </c>
      <c r="E2848" t="s">
        <v>13</v>
      </c>
      <c r="F2848">
        <v>9753</v>
      </c>
      <c r="G2848" t="s">
        <v>158</v>
      </c>
      <c r="H2848" t="s">
        <v>171</v>
      </c>
      <c r="I2848" t="s">
        <v>172</v>
      </c>
      <c r="J2848" s="1">
        <v>46023</v>
      </c>
      <c r="K2848" t="s">
        <v>438</v>
      </c>
      <c r="L2848">
        <v>4</v>
      </c>
      <c r="M2848" t="s">
        <v>439</v>
      </c>
      <c r="N2848" t="s">
        <v>145</v>
      </c>
      <c r="O2848" t="s">
        <v>149</v>
      </c>
      <c r="P2848" t="s">
        <v>160</v>
      </c>
      <c r="Q2848">
        <v>13159.94</v>
      </c>
      <c r="R2848">
        <v>32</v>
      </c>
      <c r="S2848">
        <v>24680</v>
      </c>
      <c r="T2848">
        <v>0</v>
      </c>
      <c r="U2848">
        <v>22</v>
      </c>
      <c r="V2848">
        <v>12</v>
      </c>
      <c r="W2848">
        <v>3680</v>
      </c>
      <c r="X2848">
        <v>7805</v>
      </c>
      <c r="Y2848">
        <v>0</v>
      </c>
      <c r="Z2848">
        <v>0</v>
      </c>
      <c r="AA2848">
        <v>11520.06</v>
      </c>
      <c r="AB2848">
        <v>1240</v>
      </c>
      <c r="AC2848">
        <v>9405.06</v>
      </c>
      <c r="AD2848">
        <v>3</v>
      </c>
      <c r="AE2848">
        <v>9</v>
      </c>
      <c r="AF2848">
        <v>10</v>
      </c>
      <c r="AG2848">
        <v>17</v>
      </c>
      <c r="AH2848">
        <v>0</v>
      </c>
      <c r="AI2848">
        <v>5</v>
      </c>
      <c r="AJ2848">
        <v>0</v>
      </c>
      <c r="AK2848">
        <v>0</v>
      </c>
      <c r="AL2848">
        <v>0</v>
      </c>
      <c r="AM2848">
        <v>0</v>
      </c>
      <c r="AN2848">
        <v>0</v>
      </c>
      <c r="AO2848">
        <v>19</v>
      </c>
      <c r="AP2848">
        <v>51</v>
      </c>
      <c r="AQ2848">
        <v>19</v>
      </c>
      <c r="AR2848">
        <v>0</v>
      </c>
      <c r="AS2848">
        <v>6</v>
      </c>
      <c r="AT2848">
        <v>3</v>
      </c>
      <c r="AU2848">
        <v>0</v>
      </c>
      <c r="AV2848">
        <v>1</v>
      </c>
      <c r="AW2848">
        <v>0</v>
      </c>
      <c r="AX2848">
        <v>0</v>
      </c>
      <c r="AY2848">
        <v>6</v>
      </c>
      <c r="AZ2848">
        <v>7</v>
      </c>
      <c r="BA2848">
        <v>1</v>
      </c>
      <c r="BB2848">
        <v>1</v>
      </c>
      <c r="BC2848">
        <v>1</v>
      </c>
      <c r="BD2848">
        <v>0</v>
      </c>
      <c r="BE2848">
        <v>0</v>
      </c>
      <c r="BF2848">
        <v>32</v>
      </c>
      <c r="BG2848">
        <v>2415</v>
      </c>
      <c r="BH2848">
        <v>0</v>
      </c>
      <c r="BI2848">
        <v>22</v>
      </c>
      <c r="BJ2848" s="2">
        <v>46036</v>
      </c>
      <c r="BK2848">
        <v>0</v>
      </c>
      <c r="BL2848" s="3" t="str">
        <f>VLOOKUP(O2848,DropDownList!$H$1:$I$7,2,FALSE)</f>
        <v>2025/26</v>
      </c>
      <c r="BM2848" s="3" t="str">
        <f t="shared" si="44"/>
        <v>SC COURT</v>
      </c>
    </row>
    <row r="2849" spans="1:65" x14ac:dyDescent="0.2">
      <c r="A2849">
        <v>2026</v>
      </c>
      <c r="B2849">
        <v>1</v>
      </c>
      <c r="C2849" t="s">
        <v>162</v>
      </c>
      <c r="D2849" t="s">
        <v>174</v>
      </c>
      <c r="E2849" t="s">
        <v>14</v>
      </c>
      <c r="F2849">
        <v>9346</v>
      </c>
      <c r="G2849" t="s">
        <v>141</v>
      </c>
      <c r="H2849" t="s">
        <v>171</v>
      </c>
      <c r="I2849" t="s">
        <v>172</v>
      </c>
      <c r="J2849" s="1">
        <v>46023</v>
      </c>
      <c r="K2849" t="s">
        <v>438</v>
      </c>
      <c r="L2849">
        <v>4</v>
      </c>
      <c r="M2849" t="s">
        <v>439</v>
      </c>
      <c r="N2849" t="s">
        <v>145</v>
      </c>
      <c r="O2849" t="s">
        <v>155</v>
      </c>
      <c r="P2849" t="s">
        <v>154</v>
      </c>
      <c r="Q2849">
        <v>9028.08</v>
      </c>
      <c r="R2849">
        <v>344</v>
      </c>
      <c r="S2849">
        <v>86325</v>
      </c>
      <c r="T2849">
        <v>3326.56</v>
      </c>
      <c r="U2849">
        <v>38</v>
      </c>
      <c r="V2849">
        <v>24</v>
      </c>
      <c r="W2849">
        <v>5634.72</v>
      </c>
      <c r="X2849">
        <v>5694.72</v>
      </c>
      <c r="Y2849">
        <v>0</v>
      </c>
      <c r="Z2849">
        <v>0</v>
      </c>
      <c r="AA2849">
        <v>73970.36</v>
      </c>
      <c r="AB2849">
        <v>100</v>
      </c>
      <c r="AC2849">
        <v>69125.17</v>
      </c>
      <c r="AD2849">
        <v>13</v>
      </c>
      <c r="AE2849">
        <v>11</v>
      </c>
      <c r="AF2849">
        <v>287</v>
      </c>
      <c r="AG2849">
        <v>18</v>
      </c>
      <c r="AH2849">
        <v>11</v>
      </c>
      <c r="AI2849">
        <v>20</v>
      </c>
      <c r="AJ2849">
        <v>0</v>
      </c>
      <c r="AK2849">
        <v>0</v>
      </c>
      <c r="AL2849">
        <v>0</v>
      </c>
      <c r="AM2849">
        <v>0</v>
      </c>
      <c r="AN2849">
        <v>0</v>
      </c>
      <c r="AO2849">
        <v>194</v>
      </c>
      <c r="AP2849">
        <v>904</v>
      </c>
      <c r="AQ2849">
        <v>202</v>
      </c>
      <c r="AR2849">
        <v>1</v>
      </c>
      <c r="AS2849">
        <v>113</v>
      </c>
      <c r="AT2849">
        <v>49</v>
      </c>
      <c r="AU2849">
        <v>34</v>
      </c>
      <c r="AV2849">
        <v>15</v>
      </c>
      <c r="AW2849">
        <v>4</v>
      </c>
      <c r="AX2849">
        <v>0</v>
      </c>
      <c r="AY2849">
        <v>68</v>
      </c>
      <c r="AZ2849">
        <v>152</v>
      </c>
      <c r="BA2849">
        <v>113</v>
      </c>
      <c r="BB2849">
        <v>45</v>
      </c>
      <c r="BC2849">
        <v>27</v>
      </c>
      <c r="BD2849">
        <v>2</v>
      </c>
      <c r="BE2849">
        <v>0</v>
      </c>
      <c r="BF2849">
        <v>335</v>
      </c>
      <c r="BG2849">
        <v>5735</v>
      </c>
      <c r="BH2849">
        <v>8</v>
      </c>
      <c r="BI2849">
        <v>35</v>
      </c>
      <c r="BJ2849" s="2">
        <v>46036</v>
      </c>
      <c r="BK2849">
        <v>0</v>
      </c>
      <c r="BL2849" s="3" t="str">
        <f>VLOOKUP(O2849,DropDownList!$H$1:$I$7,2,FALSE)</f>
        <v>2022/23</v>
      </c>
      <c r="BM2849" s="3" t="str">
        <f t="shared" si="44"/>
        <v>JP COURT</v>
      </c>
    </row>
    <row r="2850" spans="1:65" x14ac:dyDescent="0.2">
      <c r="A2850">
        <v>2026</v>
      </c>
      <c r="B2850">
        <v>1</v>
      </c>
      <c r="C2850" t="s">
        <v>162</v>
      </c>
      <c r="D2850" t="s">
        <v>174</v>
      </c>
      <c r="E2850" t="s">
        <v>14</v>
      </c>
      <c r="F2850">
        <v>9346</v>
      </c>
      <c r="G2850" t="s">
        <v>141</v>
      </c>
      <c r="H2850" t="s">
        <v>171</v>
      </c>
      <c r="I2850" t="s">
        <v>172</v>
      </c>
      <c r="J2850" s="1">
        <v>46023</v>
      </c>
      <c r="K2850" t="s">
        <v>438</v>
      </c>
      <c r="L2850">
        <v>4</v>
      </c>
      <c r="M2850" t="s">
        <v>439</v>
      </c>
      <c r="N2850" t="s">
        <v>145</v>
      </c>
      <c r="O2850" t="s">
        <v>149</v>
      </c>
      <c r="P2850" t="s">
        <v>154</v>
      </c>
      <c r="Q2850">
        <v>17565</v>
      </c>
      <c r="R2850">
        <v>198</v>
      </c>
      <c r="S2850">
        <v>47705</v>
      </c>
      <c r="T2850">
        <v>185</v>
      </c>
      <c r="U2850">
        <v>77</v>
      </c>
      <c r="V2850">
        <v>68</v>
      </c>
      <c r="W2850">
        <v>11850</v>
      </c>
      <c r="X2850">
        <v>16080</v>
      </c>
      <c r="Y2850">
        <v>0</v>
      </c>
      <c r="Z2850">
        <v>0</v>
      </c>
      <c r="AA2850">
        <v>29955</v>
      </c>
      <c r="AB2850">
        <v>470</v>
      </c>
      <c r="AC2850">
        <v>27235</v>
      </c>
      <c r="AD2850">
        <v>44</v>
      </c>
      <c r="AE2850">
        <v>24</v>
      </c>
      <c r="AF2850">
        <v>120</v>
      </c>
      <c r="AG2850">
        <v>28</v>
      </c>
      <c r="AH2850">
        <v>1</v>
      </c>
      <c r="AI2850">
        <v>49</v>
      </c>
      <c r="AJ2850">
        <v>0</v>
      </c>
      <c r="AK2850">
        <v>0</v>
      </c>
      <c r="AL2850">
        <v>0</v>
      </c>
      <c r="AM2850">
        <v>0</v>
      </c>
      <c r="AN2850">
        <v>0</v>
      </c>
      <c r="AO2850">
        <v>98</v>
      </c>
      <c r="AP2850">
        <v>171</v>
      </c>
      <c r="AQ2850">
        <v>93</v>
      </c>
      <c r="AR2850">
        <v>0</v>
      </c>
      <c r="AS2850">
        <v>42</v>
      </c>
      <c r="AT2850">
        <v>0</v>
      </c>
      <c r="AU2850">
        <v>2</v>
      </c>
      <c r="AV2850">
        <v>0</v>
      </c>
      <c r="AW2850">
        <v>5</v>
      </c>
      <c r="AX2850">
        <v>0</v>
      </c>
      <c r="AY2850">
        <v>4</v>
      </c>
      <c r="AZ2850">
        <v>8</v>
      </c>
      <c r="BA2850">
        <v>1</v>
      </c>
      <c r="BB2850">
        <v>3</v>
      </c>
      <c r="BC2850">
        <v>1</v>
      </c>
      <c r="BD2850">
        <v>0</v>
      </c>
      <c r="BE2850">
        <v>0</v>
      </c>
      <c r="BF2850">
        <v>190</v>
      </c>
      <c r="BG2850">
        <v>11830</v>
      </c>
      <c r="BH2850">
        <v>0</v>
      </c>
      <c r="BI2850">
        <v>71</v>
      </c>
      <c r="BJ2850" s="2">
        <v>46036</v>
      </c>
      <c r="BK2850">
        <v>0</v>
      </c>
      <c r="BL2850" s="3" t="str">
        <f>VLOOKUP(O2850,DropDownList!$H$1:$I$7,2,FALSE)</f>
        <v>2025/26</v>
      </c>
      <c r="BM2850" s="3" t="str">
        <f t="shared" si="44"/>
        <v>JP COURT</v>
      </c>
    </row>
    <row r="2851" spans="1:65" x14ac:dyDescent="0.2">
      <c r="A2851">
        <v>2026</v>
      </c>
      <c r="B2851">
        <v>1</v>
      </c>
      <c r="C2851" t="s">
        <v>162</v>
      </c>
      <c r="D2851" t="s">
        <v>174</v>
      </c>
      <c r="E2851" t="s">
        <v>14</v>
      </c>
      <c r="F2851">
        <v>9346</v>
      </c>
      <c r="G2851" t="s">
        <v>141</v>
      </c>
      <c r="H2851" t="s">
        <v>171</v>
      </c>
      <c r="I2851" t="s">
        <v>172</v>
      </c>
      <c r="J2851" s="1">
        <v>46023</v>
      </c>
      <c r="K2851" t="s">
        <v>438</v>
      </c>
      <c r="L2851">
        <v>4</v>
      </c>
      <c r="M2851" t="s">
        <v>439</v>
      </c>
      <c r="N2851" t="s">
        <v>145</v>
      </c>
      <c r="O2851" t="s">
        <v>149</v>
      </c>
      <c r="P2851" t="s">
        <v>150</v>
      </c>
      <c r="Q2851">
        <v>9871.77</v>
      </c>
      <c r="R2851">
        <v>123</v>
      </c>
      <c r="S2851">
        <v>18692.240000000002</v>
      </c>
      <c r="T2851">
        <v>1857.91</v>
      </c>
      <c r="U2851">
        <v>66</v>
      </c>
      <c r="V2851">
        <v>64</v>
      </c>
      <c r="W2851">
        <v>8229.1200000000008</v>
      </c>
      <c r="X2851">
        <v>9701.61</v>
      </c>
      <c r="Y2851">
        <v>109</v>
      </c>
      <c r="Z2851">
        <v>16834.330000000002</v>
      </c>
      <c r="AA2851">
        <v>6962.56</v>
      </c>
      <c r="AB2851">
        <v>2365.06</v>
      </c>
      <c r="AC2851">
        <v>4597.5</v>
      </c>
      <c r="AD2851">
        <v>56</v>
      </c>
      <c r="AE2851">
        <v>8</v>
      </c>
      <c r="AF2851">
        <v>43</v>
      </c>
      <c r="AG2851">
        <v>10</v>
      </c>
      <c r="AH2851">
        <v>14</v>
      </c>
      <c r="AI2851">
        <v>56</v>
      </c>
      <c r="AJ2851">
        <v>27</v>
      </c>
      <c r="AK2851">
        <v>14</v>
      </c>
      <c r="AL2851">
        <v>0</v>
      </c>
      <c r="AM2851">
        <v>5</v>
      </c>
      <c r="AN2851">
        <v>1</v>
      </c>
      <c r="AO2851">
        <v>74</v>
      </c>
      <c r="AP2851">
        <v>88</v>
      </c>
      <c r="AQ2851">
        <v>75</v>
      </c>
      <c r="AR2851">
        <v>0</v>
      </c>
      <c r="AS2851">
        <v>2</v>
      </c>
      <c r="AT2851">
        <v>0</v>
      </c>
      <c r="AU2851">
        <v>0</v>
      </c>
      <c r="AV2851">
        <v>0</v>
      </c>
      <c r="AW2851">
        <v>0</v>
      </c>
      <c r="AX2851">
        <v>0</v>
      </c>
      <c r="AY2851">
        <v>2</v>
      </c>
      <c r="AZ2851">
        <v>3</v>
      </c>
      <c r="BA2851">
        <v>0</v>
      </c>
      <c r="BB2851">
        <v>2</v>
      </c>
      <c r="BC2851">
        <v>1</v>
      </c>
      <c r="BD2851">
        <v>0</v>
      </c>
      <c r="BE2851">
        <v>0</v>
      </c>
      <c r="BF2851">
        <v>76</v>
      </c>
      <c r="BG2851">
        <v>8923.4500000000007</v>
      </c>
      <c r="BH2851">
        <v>0</v>
      </c>
      <c r="BI2851">
        <v>64</v>
      </c>
      <c r="BJ2851" s="2">
        <v>46036</v>
      </c>
      <c r="BK2851">
        <v>0</v>
      </c>
      <c r="BL2851" s="3" t="str">
        <f>VLOOKUP(O2851,DropDownList!$H$1:$I$7,2,FALSE)</f>
        <v>2025/26</v>
      </c>
      <c r="BM2851" s="3" t="str">
        <f t="shared" si="44"/>
        <v>FISCAL FINES</v>
      </c>
    </row>
    <row r="2852" spans="1:65" x14ac:dyDescent="0.2">
      <c r="A2852">
        <v>2026</v>
      </c>
      <c r="B2852">
        <v>1</v>
      </c>
      <c r="C2852" t="s">
        <v>162</v>
      </c>
      <c r="D2852" t="s">
        <v>174</v>
      </c>
      <c r="E2852" t="s">
        <v>14</v>
      </c>
      <c r="F2852">
        <v>9346</v>
      </c>
      <c r="G2852" t="s">
        <v>141</v>
      </c>
      <c r="H2852" t="s">
        <v>171</v>
      </c>
      <c r="I2852" t="s">
        <v>172</v>
      </c>
      <c r="J2852" s="1">
        <v>46023</v>
      </c>
      <c r="K2852" t="s">
        <v>438</v>
      </c>
      <c r="L2852">
        <v>4</v>
      </c>
      <c r="M2852" t="s">
        <v>439</v>
      </c>
      <c r="N2852" t="s">
        <v>145</v>
      </c>
      <c r="O2852" t="s">
        <v>147</v>
      </c>
      <c r="P2852" t="s">
        <v>153</v>
      </c>
      <c r="Q2852">
        <v>45</v>
      </c>
      <c r="R2852">
        <v>7</v>
      </c>
      <c r="S2852">
        <v>315</v>
      </c>
      <c r="T2852">
        <v>0</v>
      </c>
      <c r="U2852">
        <v>1</v>
      </c>
      <c r="V2852">
        <v>1</v>
      </c>
      <c r="W2852">
        <v>45</v>
      </c>
      <c r="X2852">
        <v>45</v>
      </c>
      <c r="Y2852">
        <v>0</v>
      </c>
      <c r="Z2852">
        <v>0</v>
      </c>
      <c r="AA2852">
        <v>270</v>
      </c>
      <c r="AB2852">
        <v>0</v>
      </c>
      <c r="AC2852">
        <v>270</v>
      </c>
      <c r="AD2852">
        <v>1</v>
      </c>
      <c r="AE2852">
        <v>0</v>
      </c>
      <c r="AF2852">
        <v>6</v>
      </c>
      <c r="AG2852">
        <v>0</v>
      </c>
      <c r="AH2852">
        <v>0</v>
      </c>
      <c r="AI2852">
        <v>1</v>
      </c>
      <c r="AJ2852">
        <v>0</v>
      </c>
      <c r="AK2852">
        <v>0</v>
      </c>
      <c r="AL2852">
        <v>0</v>
      </c>
      <c r="AM2852">
        <v>0</v>
      </c>
      <c r="AN2852">
        <v>0</v>
      </c>
      <c r="AO2852">
        <v>3</v>
      </c>
      <c r="AP2852">
        <v>3</v>
      </c>
      <c r="AQ2852">
        <v>3</v>
      </c>
      <c r="AR2852">
        <v>0</v>
      </c>
      <c r="AS2852">
        <v>0</v>
      </c>
      <c r="AT2852">
        <v>0</v>
      </c>
      <c r="AU2852">
        <v>0</v>
      </c>
      <c r="AV2852">
        <v>0</v>
      </c>
      <c r="AW2852">
        <v>0</v>
      </c>
      <c r="AX2852">
        <v>0</v>
      </c>
      <c r="AY2852">
        <v>0</v>
      </c>
      <c r="AZ2852">
        <v>0</v>
      </c>
      <c r="BA2852">
        <v>0</v>
      </c>
      <c r="BB2852">
        <v>0</v>
      </c>
      <c r="BC2852">
        <v>0</v>
      </c>
      <c r="BD2852">
        <v>0</v>
      </c>
      <c r="BE2852">
        <v>0</v>
      </c>
      <c r="BF2852">
        <v>3</v>
      </c>
      <c r="BG2852">
        <v>45</v>
      </c>
      <c r="BH2852">
        <v>0</v>
      </c>
      <c r="BI2852">
        <v>1</v>
      </c>
      <c r="BJ2852" s="2">
        <v>46036</v>
      </c>
      <c r="BK2852">
        <v>0</v>
      </c>
      <c r="BL2852" s="3" t="str">
        <f>VLOOKUP(O2852,DropDownList!$H$1:$I$7,2,FALSE)</f>
        <v>2024/25</v>
      </c>
      <c r="BM2852" s="3" t="str">
        <f t="shared" si="44"/>
        <v>PREG</v>
      </c>
    </row>
    <row r="2853" spans="1:65" x14ac:dyDescent="0.2">
      <c r="A2853">
        <v>2026</v>
      </c>
      <c r="B2853">
        <v>1</v>
      </c>
      <c r="C2853" t="s">
        <v>162</v>
      </c>
      <c r="D2853" t="s">
        <v>174</v>
      </c>
      <c r="E2853" t="s">
        <v>14</v>
      </c>
      <c r="F2853">
        <v>9346</v>
      </c>
      <c r="G2853" t="s">
        <v>141</v>
      </c>
      <c r="H2853" t="s">
        <v>171</v>
      </c>
      <c r="I2853" t="s">
        <v>172</v>
      </c>
      <c r="J2853" s="1">
        <v>46023</v>
      </c>
      <c r="K2853" t="s">
        <v>438</v>
      </c>
      <c r="L2853">
        <v>4</v>
      </c>
      <c r="M2853" t="s">
        <v>439</v>
      </c>
      <c r="N2853" t="s">
        <v>145</v>
      </c>
      <c r="O2853" t="s">
        <v>147</v>
      </c>
      <c r="P2853" t="s">
        <v>148</v>
      </c>
      <c r="Q2853">
        <v>309.97000000000003</v>
      </c>
      <c r="R2853">
        <v>12</v>
      </c>
      <c r="S2853">
        <v>720</v>
      </c>
      <c r="T2853">
        <v>0</v>
      </c>
      <c r="U2853">
        <v>7</v>
      </c>
      <c r="V2853">
        <v>4</v>
      </c>
      <c r="W2853">
        <v>155</v>
      </c>
      <c r="X2853">
        <v>190</v>
      </c>
      <c r="Y2853">
        <v>0</v>
      </c>
      <c r="Z2853">
        <v>0</v>
      </c>
      <c r="AA2853">
        <v>410.03</v>
      </c>
      <c r="AB2853">
        <v>0</v>
      </c>
      <c r="AC2853">
        <v>410.03</v>
      </c>
      <c r="AD2853">
        <v>3</v>
      </c>
      <c r="AE2853">
        <v>1</v>
      </c>
      <c r="AF2853">
        <v>5</v>
      </c>
      <c r="AG2853">
        <v>3</v>
      </c>
      <c r="AH2853">
        <v>0</v>
      </c>
      <c r="AI2853">
        <v>4</v>
      </c>
      <c r="AJ2853">
        <v>0</v>
      </c>
      <c r="AK2853">
        <v>0</v>
      </c>
      <c r="AL2853">
        <v>0</v>
      </c>
      <c r="AM2853">
        <v>0</v>
      </c>
      <c r="AN2853">
        <v>0</v>
      </c>
      <c r="AO2853">
        <v>11</v>
      </c>
      <c r="AP2853">
        <v>38</v>
      </c>
      <c r="AQ2853">
        <v>14</v>
      </c>
      <c r="AR2853">
        <v>0</v>
      </c>
      <c r="AS2853">
        <v>5</v>
      </c>
      <c r="AT2853">
        <v>0</v>
      </c>
      <c r="AU2853">
        <v>2</v>
      </c>
      <c r="AV2853">
        <v>1</v>
      </c>
      <c r="AW2853">
        <v>0</v>
      </c>
      <c r="AX2853">
        <v>0</v>
      </c>
      <c r="AY2853">
        <v>5</v>
      </c>
      <c r="AZ2853">
        <v>7</v>
      </c>
      <c r="BA2853">
        <v>2</v>
      </c>
      <c r="BB2853">
        <v>0</v>
      </c>
      <c r="BC2853">
        <v>0</v>
      </c>
      <c r="BD2853">
        <v>0</v>
      </c>
      <c r="BE2853">
        <v>0</v>
      </c>
      <c r="BF2853">
        <v>11</v>
      </c>
      <c r="BG2853">
        <v>240</v>
      </c>
      <c r="BH2853">
        <v>0</v>
      </c>
      <c r="BI2853">
        <v>7</v>
      </c>
      <c r="BJ2853" s="2">
        <v>46036</v>
      </c>
      <c r="BK2853">
        <v>0</v>
      </c>
      <c r="BL2853" s="3" t="str">
        <f>VLOOKUP(O2853,DropDownList!$H$1:$I$7,2,FALSE)</f>
        <v>2024/25</v>
      </c>
      <c r="BM2853" s="3" t="str">
        <f t="shared" si="44"/>
        <v>PRAS</v>
      </c>
    </row>
    <row r="2854" spans="1:65" x14ac:dyDescent="0.2">
      <c r="A2854">
        <v>2026</v>
      </c>
      <c r="B2854">
        <v>1</v>
      </c>
      <c r="C2854" t="s">
        <v>162</v>
      </c>
      <c r="D2854" t="s">
        <v>174</v>
      </c>
      <c r="E2854" t="s">
        <v>14</v>
      </c>
      <c r="F2854">
        <v>9346</v>
      </c>
      <c r="G2854" t="s">
        <v>141</v>
      </c>
      <c r="H2854" t="s">
        <v>171</v>
      </c>
      <c r="I2854" t="s">
        <v>172</v>
      </c>
      <c r="J2854" s="1">
        <v>46023</v>
      </c>
      <c r="K2854" t="s">
        <v>438</v>
      </c>
      <c r="L2854">
        <v>4</v>
      </c>
      <c r="M2854" t="s">
        <v>439</v>
      </c>
      <c r="N2854" t="s">
        <v>145</v>
      </c>
      <c r="O2854" t="s">
        <v>147</v>
      </c>
      <c r="P2854" t="s">
        <v>152</v>
      </c>
      <c r="Q2854">
        <v>0</v>
      </c>
      <c r="R2854">
        <v>34</v>
      </c>
      <c r="S2854">
        <v>1360</v>
      </c>
      <c r="T2854">
        <v>520</v>
      </c>
      <c r="U2854">
        <v>1</v>
      </c>
      <c r="V2854">
        <v>0</v>
      </c>
      <c r="W2854">
        <v>0</v>
      </c>
      <c r="X2854">
        <v>0</v>
      </c>
      <c r="Y2854">
        <v>0</v>
      </c>
      <c r="Z2854">
        <v>0</v>
      </c>
      <c r="AA2854">
        <v>840</v>
      </c>
      <c r="AB2854">
        <v>0</v>
      </c>
      <c r="AC2854">
        <v>840</v>
      </c>
      <c r="AD2854">
        <v>0</v>
      </c>
      <c r="AE2854">
        <v>0</v>
      </c>
      <c r="AF2854">
        <v>21</v>
      </c>
      <c r="AG2854">
        <v>0</v>
      </c>
      <c r="AH2854">
        <v>13</v>
      </c>
      <c r="AI2854">
        <v>0</v>
      </c>
      <c r="AJ2854">
        <v>0</v>
      </c>
      <c r="AK2854">
        <v>0</v>
      </c>
      <c r="AL2854">
        <v>0</v>
      </c>
      <c r="AM2854">
        <v>0</v>
      </c>
      <c r="AN2854">
        <v>0</v>
      </c>
      <c r="AO2854">
        <v>0</v>
      </c>
      <c r="AP2854">
        <v>0</v>
      </c>
      <c r="AQ2854">
        <v>0</v>
      </c>
      <c r="AR2854">
        <v>0</v>
      </c>
      <c r="AS2854">
        <v>0</v>
      </c>
      <c r="AT2854">
        <v>0</v>
      </c>
      <c r="AU2854">
        <v>0</v>
      </c>
      <c r="AV2854">
        <v>0</v>
      </c>
      <c r="AW2854">
        <v>0</v>
      </c>
      <c r="AX2854">
        <v>0</v>
      </c>
      <c r="AY2854">
        <v>0</v>
      </c>
      <c r="AZ2854">
        <v>0</v>
      </c>
      <c r="BA2854">
        <v>0</v>
      </c>
      <c r="BB2854">
        <v>0</v>
      </c>
      <c r="BC2854">
        <v>0</v>
      </c>
      <c r="BD2854">
        <v>0</v>
      </c>
      <c r="BE2854">
        <v>0</v>
      </c>
      <c r="BF2854">
        <v>0</v>
      </c>
      <c r="BG2854">
        <v>0</v>
      </c>
      <c r="BH2854">
        <v>0</v>
      </c>
      <c r="BI2854">
        <v>0</v>
      </c>
      <c r="BJ2854" s="2">
        <v>46036</v>
      </c>
      <c r="BK2854">
        <v>0</v>
      </c>
      <c r="BL2854" s="3" t="str">
        <f>VLOOKUP(O2854,DropDownList!$H$1:$I$7,2,FALSE)</f>
        <v>2024/25</v>
      </c>
      <c r="BM2854" s="3" t="str">
        <f t="shared" si="44"/>
        <v>PCOA</v>
      </c>
    </row>
    <row r="2855" spans="1:65" x14ac:dyDescent="0.2">
      <c r="A2855">
        <v>2026</v>
      </c>
      <c r="B2855">
        <v>1</v>
      </c>
      <c r="C2855" t="s">
        <v>162</v>
      </c>
      <c r="D2855" t="s">
        <v>174</v>
      </c>
      <c r="E2855" t="s">
        <v>14</v>
      </c>
      <c r="F2855">
        <v>9346</v>
      </c>
      <c r="G2855" t="s">
        <v>141</v>
      </c>
      <c r="H2855" t="s">
        <v>171</v>
      </c>
      <c r="I2855" t="s">
        <v>172</v>
      </c>
      <c r="J2855" s="1">
        <v>46023</v>
      </c>
      <c r="K2855" t="s">
        <v>438</v>
      </c>
      <c r="L2855">
        <v>4</v>
      </c>
      <c r="M2855" t="s">
        <v>439</v>
      </c>
      <c r="N2855" t="s">
        <v>145</v>
      </c>
      <c r="O2855" t="s">
        <v>147</v>
      </c>
      <c r="P2855" t="s">
        <v>154</v>
      </c>
      <c r="Q2855">
        <v>30626.44</v>
      </c>
      <c r="R2855">
        <v>580</v>
      </c>
      <c r="S2855">
        <v>128685</v>
      </c>
      <c r="T2855">
        <v>3265.69</v>
      </c>
      <c r="U2855">
        <v>130</v>
      </c>
      <c r="V2855">
        <v>85</v>
      </c>
      <c r="W2855">
        <v>18714.28</v>
      </c>
      <c r="X2855">
        <v>20004.28</v>
      </c>
      <c r="Y2855">
        <v>0</v>
      </c>
      <c r="Z2855">
        <v>0</v>
      </c>
      <c r="AA2855">
        <v>94792.87</v>
      </c>
      <c r="AB2855">
        <v>1920</v>
      </c>
      <c r="AC2855">
        <v>86050.58</v>
      </c>
      <c r="AD2855">
        <v>51</v>
      </c>
      <c r="AE2855">
        <v>34</v>
      </c>
      <c r="AF2855">
        <v>439</v>
      </c>
      <c r="AG2855">
        <v>59</v>
      </c>
      <c r="AH2855">
        <v>9</v>
      </c>
      <c r="AI2855">
        <v>71</v>
      </c>
      <c r="AJ2855">
        <v>0</v>
      </c>
      <c r="AK2855">
        <v>0</v>
      </c>
      <c r="AL2855">
        <v>0</v>
      </c>
      <c r="AM2855">
        <v>0</v>
      </c>
      <c r="AN2855">
        <v>0</v>
      </c>
      <c r="AO2855">
        <v>277</v>
      </c>
      <c r="AP2855">
        <v>866</v>
      </c>
      <c r="AQ2855">
        <v>276</v>
      </c>
      <c r="AR2855">
        <v>1</v>
      </c>
      <c r="AS2855">
        <v>156</v>
      </c>
      <c r="AT2855">
        <v>7</v>
      </c>
      <c r="AU2855">
        <v>28</v>
      </c>
      <c r="AV2855">
        <v>10</v>
      </c>
      <c r="AW2855">
        <v>10</v>
      </c>
      <c r="AX2855">
        <v>0</v>
      </c>
      <c r="AY2855">
        <v>57</v>
      </c>
      <c r="AZ2855">
        <v>110</v>
      </c>
      <c r="BA2855">
        <v>51</v>
      </c>
      <c r="BB2855">
        <v>52</v>
      </c>
      <c r="BC2855">
        <v>18</v>
      </c>
      <c r="BD2855">
        <v>3</v>
      </c>
      <c r="BE2855">
        <v>0</v>
      </c>
      <c r="BF2855">
        <v>569</v>
      </c>
      <c r="BG2855">
        <v>20500</v>
      </c>
      <c r="BH2855">
        <v>2</v>
      </c>
      <c r="BI2855">
        <v>123</v>
      </c>
      <c r="BJ2855" s="2">
        <v>46036</v>
      </c>
      <c r="BK2855">
        <v>0</v>
      </c>
      <c r="BL2855" s="3" t="str">
        <f>VLOOKUP(O2855,DropDownList!$H$1:$I$7,2,FALSE)</f>
        <v>2024/25</v>
      </c>
      <c r="BM2855" s="3" t="str">
        <f t="shared" si="44"/>
        <v>JP COURT</v>
      </c>
    </row>
    <row r="2856" spans="1:65" x14ac:dyDescent="0.2">
      <c r="A2856">
        <v>2026</v>
      </c>
      <c r="B2856">
        <v>1</v>
      </c>
      <c r="C2856" t="s">
        <v>162</v>
      </c>
      <c r="D2856" t="s">
        <v>174</v>
      </c>
      <c r="E2856" t="s">
        <v>14</v>
      </c>
      <c r="F2856">
        <v>9346</v>
      </c>
      <c r="G2856" t="s">
        <v>141</v>
      </c>
      <c r="H2856" t="s">
        <v>171</v>
      </c>
      <c r="I2856" t="s">
        <v>172</v>
      </c>
      <c r="J2856" s="1">
        <v>46023</v>
      </c>
      <c r="K2856" t="s">
        <v>438</v>
      </c>
      <c r="L2856">
        <v>4</v>
      </c>
      <c r="M2856" t="s">
        <v>439</v>
      </c>
      <c r="N2856" t="s">
        <v>145</v>
      </c>
      <c r="O2856" t="s">
        <v>147</v>
      </c>
      <c r="P2856" t="s">
        <v>151</v>
      </c>
      <c r="Q2856">
        <v>0</v>
      </c>
      <c r="R2856">
        <v>2</v>
      </c>
      <c r="S2856">
        <v>60</v>
      </c>
      <c r="T2856">
        <v>0</v>
      </c>
      <c r="U2856">
        <v>0</v>
      </c>
      <c r="V2856">
        <v>0</v>
      </c>
      <c r="W2856">
        <v>0</v>
      </c>
      <c r="X2856">
        <v>0</v>
      </c>
      <c r="Y2856">
        <v>0</v>
      </c>
      <c r="Z2856">
        <v>0</v>
      </c>
      <c r="AA2856">
        <v>60</v>
      </c>
      <c r="AB2856">
        <v>0</v>
      </c>
      <c r="AC2856">
        <v>60</v>
      </c>
      <c r="AD2856">
        <v>0</v>
      </c>
      <c r="AE2856">
        <v>0</v>
      </c>
      <c r="AF2856">
        <v>2</v>
      </c>
      <c r="AG2856">
        <v>0</v>
      </c>
      <c r="AH2856">
        <v>0</v>
      </c>
      <c r="AI2856">
        <v>0</v>
      </c>
      <c r="AJ2856">
        <v>0</v>
      </c>
      <c r="AK2856">
        <v>0</v>
      </c>
      <c r="AL2856">
        <v>0</v>
      </c>
      <c r="AM2856">
        <v>0</v>
      </c>
      <c r="AN2856">
        <v>0</v>
      </c>
      <c r="AO2856">
        <v>0</v>
      </c>
      <c r="AP2856">
        <v>0</v>
      </c>
      <c r="AQ2856">
        <v>0</v>
      </c>
      <c r="AR2856">
        <v>0</v>
      </c>
      <c r="AS2856">
        <v>0</v>
      </c>
      <c r="AT2856">
        <v>0</v>
      </c>
      <c r="AU2856">
        <v>0</v>
      </c>
      <c r="AV2856">
        <v>0</v>
      </c>
      <c r="AW2856">
        <v>0</v>
      </c>
      <c r="AX2856">
        <v>0</v>
      </c>
      <c r="AY2856">
        <v>0</v>
      </c>
      <c r="AZ2856">
        <v>0</v>
      </c>
      <c r="BA2856">
        <v>0</v>
      </c>
      <c r="BB2856">
        <v>0</v>
      </c>
      <c r="BC2856">
        <v>0</v>
      </c>
      <c r="BD2856">
        <v>0</v>
      </c>
      <c r="BE2856">
        <v>0</v>
      </c>
      <c r="BF2856">
        <v>0</v>
      </c>
      <c r="BG2856">
        <v>0</v>
      </c>
      <c r="BH2856">
        <v>0</v>
      </c>
      <c r="BI2856">
        <v>0</v>
      </c>
      <c r="BJ2856" s="2">
        <v>46036</v>
      </c>
      <c r="BK2856">
        <v>0</v>
      </c>
      <c r="BL2856" s="3" t="str">
        <f>VLOOKUP(O2856,DropDownList!$H$1:$I$7,2,FALSE)</f>
        <v>2024/25</v>
      </c>
      <c r="BM2856" s="3" t="str">
        <f t="shared" si="44"/>
        <v>PCPF</v>
      </c>
    </row>
    <row r="2857" spans="1:65" x14ac:dyDescent="0.2">
      <c r="A2857">
        <v>2026</v>
      </c>
      <c r="B2857">
        <v>1</v>
      </c>
      <c r="C2857" t="s">
        <v>162</v>
      </c>
      <c r="D2857" t="s">
        <v>174</v>
      </c>
      <c r="E2857" t="s">
        <v>14</v>
      </c>
      <c r="F2857">
        <v>9346</v>
      </c>
      <c r="G2857" t="s">
        <v>141</v>
      </c>
      <c r="H2857" t="s">
        <v>171</v>
      </c>
      <c r="I2857" t="s">
        <v>172</v>
      </c>
      <c r="J2857" s="1">
        <v>46023</v>
      </c>
      <c r="K2857" t="s">
        <v>438</v>
      </c>
      <c r="L2857">
        <v>4</v>
      </c>
      <c r="M2857" t="s">
        <v>439</v>
      </c>
      <c r="N2857" t="s">
        <v>145</v>
      </c>
      <c r="O2857" t="s">
        <v>155</v>
      </c>
      <c r="P2857" t="s">
        <v>148</v>
      </c>
      <c r="Q2857">
        <v>240</v>
      </c>
      <c r="R2857">
        <v>18</v>
      </c>
      <c r="S2857">
        <v>1080</v>
      </c>
      <c r="T2857">
        <v>60</v>
      </c>
      <c r="U2857">
        <v>4</v>
      </c>
      <c r="V2857">
        <v>4</v>
      </c>
      <c r="W2857">
        <v>240</v>
      </c>
      <c r="X2857">
        <v>240</v>
      </c>
      <c r="Y2857">
        <v>0</v>
      </c>
      <c r="Z2857">
        <v>0</v>
      </c>
      <c r="AA2857">
        <v>780</v>
      </c>
      <c r="AB2857">
        <v>0</v>
      </c>
      <c r="AC2857">
        <v>780</v>
      </c>
      <c r="AD2857">
        <v>4</v>
      </c>
      <c r="AE2857">
        <v>0</v>
      </c>
      <c r="AF2857">
        <v>13</v>
      </c>
      <c r="AG2857">
        <v>0</v>
      </c>
      <c r="AH2857">
        <v>1</v>
      </c>
      <c r="AI2857">
        <v>4</v>
      </c>
      <c r="AJ2857">
        <v>0</v>
      </c>
      <c r="AK2857">
        <v>0</v>
      </c>
      <c r="AL2857">
        <v>0</v>
      </c>
      <c r="AM2857">
        <v>0</v>
      </c>
      <c r="AN2857">
        <v>0</v>
      </c>
      <c r="AO2857">
        <v>13</v>
      </c>
      <c r="AP2857">
        <v>51</v>
      </c>
      <c r="AQ2857">
        <v>15</v>
      </c>
      <c r="AR2857">
        <v>0</v>
      </c>
      <c r="AS2857">
        <v>5</v>
      </c>
      <c r="AT2857">
        <v>4</v>
      </c>
      <c r="AU2857">
        <v>0</v>
      </c>
      <c r="AV2857">
        <v>0</v>
      </c>
      <c r="AW2857">
        <v>0</v>
      </c>
      <c r="AX2857">
        <v>0</v>
      </c>
      <c r="AY2857">
        <v>5</v>
      </c>
      <c r="AZ2857">
        <v>11</v>
      </c>
      <c r="BA2857">
        <v>8</v>
      </c>
      <c r="BB2857">
        <v>1</v>
      </c>
      <c r="BC2857">
        <v>1</v>
      </c>
      <c r="BD2857">
        <v>0</v>
      </c>
      <c r="BE2857">
        <v>0</v>
      </c>
      <c r="BF2857">
        <v>13</v>
      </c>
      <c r="BG2857">
        <v>240</v>
      </c>
      <c r="BH2857">
        <v>0</v>
      </c>
      <c r="BI2857">
        <v>4</v>
      </c>
      <c r="BJ2857" s="2">
        <v>46036</v>
      </c>
      <c r="BK2857">
        <v>0</v>
      </c>
      <c r="BL2857" s="3" t="str">
        <f>VLOOKUP(O2857,DropDownList!$H$1:$I$7,2,FALSE)</f>
        <v>2022/23</v>
      </c>
      <c r="BM2857" s="3" t="str">
        <f t="shared" si="44"/>
        <v>PRAS</v>
      </c>
    </row>
    <row r="2858" spans="1:65" x14ac:dyDescent="0.2">
      <c r="A2858">
        <v>2026</v>
      </c>
      <c r="B2858">
        <v>1</v>
      </c>
      <c r="C2858" t="s">
        <v>162</v>
      </c>
      <c r="D2858" t="s">
        <v>174</v>
      </c>
      <c r="E2858" t="s">
        <v>14</v>
      </c>
      <c r="F2858">
        <v>9346</v>
      </c>
      <c r="G2858" t="s">
        <v>141</v>
      </c>
      <c r="H2858" t="s">
        <v>171</v>
      </c>
      <c r="I2858" t="s">
        <v>172</v>
      </c>
      <c r="J2858" s="1">
        <v>46023</v>
      </c>
      <c r="K2858" t="s">
        <v>438</v>
      </c>
      <c r="L2858">
        <v>4</v>
      </c>
      <c r="M2858" t="s">
        <v>439</v>
      </c>
      <c r="N2858" t="s">
        <v>145</v>
      </c>
      <c r="O2858" t="s">
        <v>147</v>
      </c>
      <c r="P2858" t="s">
        <v>150</v>
      </c>
      <c r="Q2858">
        <v>13000.2</v>
      </c>
      <c r="R2858">
        <v>245</v>
      </c>
      <c r="S2858">
        <v>41141.660000000003</v>
      </c>
      <c r="T2858">
        <v>6269.74</v>
      </c>
      <c r="U2858">
        <v>87</v>
      </c>
      <c r="V2858">
        <v>41</v>
      </c>
      <c r="W2858">
        <v>6908.99</v>
      </c>
      <c r="X2858">
        <v>7094.44</v>
      </c>
      <c r="Y2858">
        <v>208</v>
      </c>
      <c r="Z2858">
        <v>34871.919999999998</v>
      </c>
      <c r="AA2858">
        <v>21871.72</v>
      </c>
      <c r="AB2858">
        <v>10139.26</v>
      </c>
      <c r="AC2858">
        <v>11732.46</v>
      </c>
      <c r="AD2858">
        <v>31</v>
      </c>
      <c r="AE2858">
        <v>10</v>
      </c>
      <c r="AF2858">
        <v>119</v>
      </c>
      <c r="AG2858">
        <v>29</v>
      </c>
      <c r="AH2858">
        <v>37</v>
      </c>
      <c r="AI2858">
        <v>58</v>
      </c>
      <c r="AJ2858">
        <v>44</v>
      </c>
      <c r="AK2858">
        <v>22</v>
      </c>
      <c r="AL2858">
        <v>0</v>
      </c>
      <c r="AM2858">
        <v>20</v>
      </c>
      <c r="AN2858">
        <v>2</v>
      </c>
      <c r="AO2858">
        <v>158</v>
      </c>
      <c r="AP2858">
        <v>458</v>
      </c>
      <c r="AQ2858">
        <v>161</v>
      </c>
      <c r="AR2858">
        <v>0</v>
      </c>
      <c r="AS2858">
        <v>64</v>
      </c>
      <c r="AT2858">
        <v>8</v>
      </c>
      <c r="AU2858">
        <v>3</v>
      </c>
      <c r="AV2858">
        <v>1</v>
      </c>
      <c r="AW2858">
        <v>0</v>
      </c>
      <c r="AX2858">
        <v>0</v>
      </c>
      <c r="AY2858">
        <v>62</v>
      </c>
      <c r="AZ2858">
        <v>81</v>
      </c>
      <c r="BA2858">
        <v>27</v>
      </c>
      <c r="BB2858">
        <v>10</v>
      </c>
      <c r="BC2858">
        <v>2</v>
      </c>
      <c r="BD2858">
        <v>3</v>
      </c>
      <c r="BE2858">
        <v>0</v>
      </c>
      <c r="BF2858">
        <v>163</v>
      </c>
      <c r="BG2858">
        <v>9873.69</v>
      </c>
      <c r="BH2858">
        <v>2</v>
      </c>
      <c r="BI2858">
        <v>87</v>
      </c>
      <c r="BJ2858" s="2">
        <v>46036</v>
      </c>
      <c r="BK2858">
        <v>0</v>
      </c>
      <c r="BL2858" s="3" t="str">
        <f>VLOOKUP(O2858,DropDownList!$H$1:$I$7,2,FALSE)</f>
        <v>2024/25</v>
      </c>
      <c r="BM2858" s="3" t="str">
        <f t="shared" si="44"/>
        <v>FISCAL FINES</v>
      </c>
    </row>
    <row r="2859" spans="1:65" x14ac:dyDescent="0.2">
      <c r="A2859">
        <v>2026</v>
      </c>
      <c r="B2859">
        <v>1</v>
      </c>
      <c r="C2859" t="s">
        <v>162</v>
      </c>
      <c r="D2859" t="s">
        <v>174</v>
      </c>
      <c r="E2859" t="s">
        <v>14</v>
      </c>
      <c r="F2859">
        <v>9346</v>
      </c>
      <c r="G2859" t="s">
        <v>141</v>
      </c>
      <c r="H2859" t="s">
        <v>171</v>
      </c>
      <c r="I2859" t="s">
        <v>172</v>
      </c>
      <c r="J2859" s="1">
        <v>46023</v>
      </c>
      <c r="K2859" t="s">
        <v>438</v>
      </c>
      <c r="L2859">
        <v>4</v>
      </c>
      <c r="M2859" t="s">
        <v>439</v>
      </c>
      <c r="N2859" t="s">
        <v>145</v>
      </c>
      <c r="O2859" t="s">
        <v>149</v>
      </c>
      <c r="P2859" t="s">
        <v>146</v>
      </c>
      <c r="Q2859">
        <v>720</v>
      </c>
      <c r="R2859">
        <v>196</v>
      </c>
      <c r="S2859">
        <v>2980</v>
      </c>
      <c r="T2859">
        <v>10</v>
      </c>
      <c r="U2859">
        <v>75</v>
      </c>
      <c r="V2859">
        <v>44</v>
      </c>
      <c r="W2859">
        <v>660</v>
      </c>
      <c r="X2859">
        <v>660</v>
      </c>
      <c r="Y2859">
        <v>0</v>
      </c>
      <c r="Z2859">
        <v>0</v>
      </c>
      <c r="AA2859">
        <v>2250</v>
      </c>
      <c r="AB2859">
        <v>0</v>
      </c>
      <c r="AC2859">
        <v>0</v>
      </c>
      <c r="AD2859">
        <v>42</v>
      </c>
      <c r="AE2859">
        <v>2</v>
      </c>
      <c r="AF2859">
        <v>146</v>
      </c>
      <c r="AG2859">
        <v>2</v>
      </c>
      <c r="AH2859">
        <v>1</v>
      </c>
      <c r="AI2859">
        <v>47</v>
      </c>
      <c r="AJ2859">
        <v>0</v>
      </c>
      <c r="AK2859">
        <v>0</v>
      </c>
      <c r="AL2859">
        <v>0</v>
      </c>
      <c r="AM2859">
        <v>0</v>
      </c>
      <c r="AN2859">
        <v>0</v>
      </c>
      <c r="AO2859">
        <v>96</v>
      </c>
      <c r="AP2859">
        <v>169</v>
      </c>
      <c r="AQ2859">
        <v>93</v>
      </c>
      <c r="AR2859">
        <v>0</v>
      </c>
      <c r="AS2859">
        <v>42</v>
      </c>
      <c r="AT2859">
        <v>0</v>
      </c>
      <c r="AU2859">
        <v>2</v>
      </c>
      <c r="AV2859">
        <v>0</v>
      </c>
      <c r="AW2859">
        <v>3</v>
      </c>
      <c r="AX2859">
        <v>0</v>
      </c>
      <c r="AY2859">
        <v>4</v>
      </c>
      <c r="AZ2859">
        <v>8</v>
      </c>
      <c r="BA2859">
        <v>1</v>
      </c>
      <c r="BB2859">
        <v>3</v>
      </c>
      <c r="BC2859">
        <v>1</v>
      </c>
      <c r="BD2859">
        <v>0</v>
      </c>
      <c r="BE2859">
        <v>0</v>
      </c>
      <c r="BF2859">
        <v>190</v>
      </c>
      <c r="BG2859">
        <v>700</v>
      </c>
      <c r="BH2859">
        <v>0</v>
      </c>
      <c r="BI2859">
        <v>71</v>
      </c>
      <c r="BJ2859" s="2">
        <v>46036</v>
      </c>
      <c r="BK2859">
        <v>0</v>
      </c>
      <c r="BL2859" s="3" t="str">
        <f>VLOOKUP(O2859,DropDownList!$H$1:$I$7,2,FALSE)</f>
        <v>2025/26</v>
      </c>
      <c r="BM2859" s="3" t="str">
        <f t="shared" si="44"/>
        <v>VSUR</v>
      </c>
    </row>
    <row r="2860" spans="1:65" x14ac:dyDescent="0.2">
      <c r="A2860">
        <v>2026</v>
      </c>
      <c r="B2860">
        <v>1</v>
      </c>
      <c r="C2860" t="s">
        <v>162</v>
      </c>
      <c r="D2860" t="s">
        <v>174</v>
      </c>
      <c r="E2860" t="s">
        <v>14</v>
      </c>
      <c r="F2860">
        <v>9346</v>
      </c>
      <c r="G2860" t="s">
        <v>141</v>
      </c>
      <c r="H2860" t="s">
        <v>171</v>
      </c>
      <c r="I2860" t="s">
        <v>172</v>
      </c>
      <c r="J2860" s="1">
        <v>46023</v>
      </c>
      <c r="K2860" t="s">
        <v>438</v>
      </c>
      <c r="L2860">
        <v>4</v>
      </c>
      <c r="M2860" t="s">
        <v>439</v>
      </c>
      <c r="N2860" t="s">
        <v>145</v>
      </c>
      <c r="O2860" t="s">
        <v>149</v>
      </c>
      <c r="P2860" t="s">
        <v>148</v>
      </c>
      <c r="Q2860">
        <v>420</v>
      </c>
      <c r="R2860">
        <v>7</v>
      </c>
      <c r="S2860">
        <v>420</v>
      </c>
      <c r="T2860">
        <v>0</v>
      </c>
      <c r="U2860">
        <v>7</v>
      </c>
      <c r="V2860">
        <v>7</v>
      </c>
      <c r="W2860">
        <v>420</v>
      </c>
      <c r="X2860">
        <v>420</v>
      </c>
      <c r="Y2860">
        <v>0</v>
      </c>
      <c r="Z2860">
        <v>0</v>
      </c>
      <c r="AA2860">
        <v>0</v>
      </c>
      <c r="AB2860">
        <v>0</v>
      </c>
      <c r="AC2860">
        <v>0</v>
      </c>
      <c r="AD2860">
        <v>7</v>
      </c>
      <c r="AE2860">
        <v>0</v>
      </c>
      <c r="AF2860">
        <v>0</v>
      </c>
      <c r="AG2860">
        <v>0</v>
      </c>
      <c r="AH2860">
        <v>0</v>
      </c>
      <c r="AI2860">
        <v>7</v>
      </c>
      <c r="AJ2860">
        <v>0</v>
      </c>
      <c r="AK2860">
        <v>0</v>
      </c>
      <c r="AL2860">
        <v>0</v>
      </c>
      <c r="AM2860">
        <v>0</v>
      </c>
      <c r="AN2860">
        <v>0</v>
      </c>
      <c r="AO2860">
        <v>7</v>
      </c>
      <c r="AP2860">
        <v>7</v>
      </c>
      <c r="AQ2860">
        <v>7</v>
      </c>
      <c r="AR2860">
        <v>0</v>
      </c>
      <c r="AS2860">
        <v>0</v>
      </c>
      <c r="AT2860">
        <v>0</v>
      </c>
      <c r="AU2860">
        <v>0</v>
      </c>
      <c r="AV2860">
        <v>0</v>
      </c>
      <c r="AW2860">
        <v>0</v>
      </c>
      <c r="AX2860">
        <v>0</v>
      </c>
      <c r="AY2860">
        <v>0</v>
      </c>
      <c r="AZ2860">
        <v>0</v>
      </c>
      <c r="BA2860">
        <v>0</v>
      </c>
      <c r="BB2860">
        <v>0</v>
      </c>
      <c r="BC2860">
        <v>0</v>
      </c>
      <c r="BD2860">
        <v>0</v>
      </c>
      <c r="BE2860">
        <v>0</v>
      </c>
      <c r="BF2860">
        <v>7</v>
      </c>
      <c r="BG2860">
        <v>420</v>
      </c>
      <c r="BH2860">
        <v>0</v>
      </c>
      <c r="BI2860">
        <v>7</v>
      </c>
      <c r="BJ2860" s="2">
        <v>46036</v>
      </c>
      <c r="BK2860">
        <v>0</v>
      </c>
      <c r="BL2860" s="3" t="str">
        <f>VLOOKUP(O2860,DropDownList!$H$1:$I$7,2,FALSE)</f>
        <v>2025/26</v>
      </c>
      <c r="BM2860" s="3" t="str">
        <f t="shared" si="44"/>
        <v>PRAS</v>
      </c>
    </row>
    <row r="2861" spans="1:65" x14ac:dyDescent="0.2">
      <c r="A2861">
        <v>2026</v>
      </c>
      <c r="B2861">
        <v>1</v>
      </c>
      <c r="C2861" t="s">
        <v>162</v>
      </c>
      <c r="D2861" t="s">
        <v>174</v>
      </c>
      <c r="E2861" t="s">
        <v>14</v>
      </c>
      <c r="F2861">
        <v>9346</v>
      </c>
      <c r="G2861" t="s">
        <v>141</v>
      </c>
      <c r="H2861" t="s">
        <v>171</v>
      </c>
      <c r="I2861" t="s">
        <v>172</v>
      </c>
      <c r="J2861" s="1">
        <v>46023</v>
      </c>
      <c r="K2861" t="s">
        <v>438</v>
      </c>
      <c r="L2861">
        <v>4</v>
      </c>
      <c r="M2861" t="s">
        <v>439</v>
      </c>
      <c r="N2861" t="s">
        <v>145</v>
      </c>
      <c r="O2861" t="s">
        <v>149</v>
      </c>
      <c r="P2861" t="s">
        <v>152</v>
      </c>
      <c r="Q2861">
        <v>0</v>
      </c>
      <c r="R2861">
        <v>17</v>
      </c>
      <c r="S2861">
        <v>680</v>
      </c>
      <c r="T2861">
        <v>320</v>
      </c>
      <c r="U2861">
        <v>0</v>
      </c>
      <c r="V2861">
        <v>0</v>
      </c>
      <c r="W2861">
        <v>0</v>
      </c>
      <c r="X2861">
        <v>0</v>
      </c>
      <c r="Y2861">
        <v>0</v>
      </c>
      <c r="Z2861">
        <v>0</v>
      </c>
      <c r="AA2861">
        <v>360</v>
      </c>
      <c r="AB2861">
        <v>0</v>
      </c>
      <c r="AC2861">
        <v>360</v>
      </c>
      <c r="AD2861">
        <v>0</v>
      </c>
      <c r="AE2861">
        <v>0</v>
      </c>
      <c r="AF2861">
        <v>9</v>
      </c>
      <c r="AG2861">
        <v>0</v>
      </c>
      <c r="AH2861">
        <v>8</v>
      </c>
      <c r="AI2861">
        <v>0</v>
      </c>
      <c r="AJ2861">
        <v>0</v>
      </c>
      <c r="AK2861">
        <v>0</v>
      </c>
      <c r="AL2861">
        <v>0</v>
      </c>
      <c r="AM2861">
        <v>0</v>
      </c>
      <c r="AN2861">
        <v>0</v>
      </c>
      <c r="AO2861">
        <v>0</v>
      </c>
      <c r="AP2861">
        <v>0</v>
      </c>
      <c r="AQ2861">
        <v>0</v>
      </c>
      <c r="AR2861">
        <v>0</v>
      </c>
      <c r="AS2861">
        <v>0</v>
      </c>
      <c r="AT2861">
        <v>0</v>
      </c>
      <c r="AU2861">
        <v>0</v>
      </c>
      <c r="AV2861">
        <v>0</v>
      </c>
      <c r="AW2861">
        <v>0</v>
      </c>
      <c r="AX2861">
        <v>0</v>
      </c>
      <c r="AY2861">
        <v>0</v>
      </c>
      <c r="AZ2861">
        <v>0</v>
      </c>
      <c r="BA2861">
        <v>0</v>
      </c>
      <c r="BB2861">
        <v>0</v>
      </c>
      <c r="BC2861">
        <v>0</v>
      </c>
      <c r="BD2861">
        <v>0</v>
      </c>
      <c r="BE2861">
        <v>0</v>
      </c>
      <c r="BF2861">
        <v>0</v>
      </c>
      <c r="BG2861">
        <v>0</v>
      </c>
      <c r="BH2861">
        <v>0</v>
      </c>
      <c r="BI2861">
        <v>0</v>
      </c>
      <c r="BJ2861" s="2">
        <v>46036</v>
      </c>
      <c r="BK2861">
        <v>0</v>
      </c>
      <c r="BL2861" s="3" t="str">
        <f>VLOOKUP(O2861,DropDownList!$H$1:$I$7,2,FALSE)</f>
        <v>2025/26</v>
      </c>
      <c r="BM2861" s="3" t="str">
        <f t="shared" si="44"/>
        <v>PCOA</v>
      </c>
    </row>
    <row r="2862" spans="1:65" x14ac:dyDescent="0.2">
      <c r="A2862">
        <v>2026</v>
      </c>
      <c r="B2862">
        <v>1</v>
      </c>
      <c r="C2862" t="s">
        <v>162</v>
      </c>
      <c r="D2862" t="s">
        <v>174</v>
      </c>
      <c r="E2862" t="s">
        <v>14</v>
      </c>
      <c r="F2862">
        <v>9346</v>
      </c>
      <c r="G2862" t="s">
        <v>141</v>
      </c>
      <c r="H2862" t="s">
        <v>171</v>
      </c>
      <c r="I2862" t="s">
        <v>172</v>
      </c>
      <c r="J2862" s="1">
        <v>46023</v>
      </c>
      <c r="K2862" t="s">
        <v>438</v>
      </c>
      <c r="L2862">
        <v>4</v>
      </c>
      <c r="M2862" t="s">
        <v>439</v>
      </c>
      <c r="N2862" t="s">
        <v>145</v>
      </c>
      <c r="O2862" t="s">
        <v>155</v>
      </c>
      <c r="P2862" t="s">
        <v>152</v>
      </c>
      <c r="Q2862">
        <v>0</v>
      </c>
      <c r="R2862">
        <v>43</v>
      </c>
      <c r="S2862">
        <v>1720</v>
      </c>
      <c r="T2862">
        <v>760</v>
      </c>
      <c r="U2862">
        <v>0</v>
      </c>
      <c r="V2862">
        <v>0</v>
      </c>
      <c r="W2862">
        <v>0</v>
      </c>
      <c r="X2862">
        <v>0</v>
      </c>
      <c r="Y2862">
        <v>0</v>
      </c>
      <c r="Z2862">
        <v>0</v>
      </c>
      <c r="AA2862">
        <v>960</v>
      </c>
      <c r="AB2862">
        <v>0</v>
      </c>
      <c r="AC2862">
        <v>960</v>
      </c>
      <c r="AD2862">
        <v>0</v>
      </c>
      <c r="AE2862">
        <v>0</v>
      </c>
      <c r="AF2862">
        <v>24</v>
      </c>
      <c r="AG2862">
        <v>0</v>
      </c>
      <c r="AH2862">
        <v>19</v>
      </c>
      <c r="AI2862">
        <v>0</v>
      </c>
      <c r="AJ2862">
        <v>0</v>
      </c>
      <c r="AK2862">
        <v>0</v>
      </c>
      <c r="AL2862">
        <v>0</v>
      </c>
      <c r="AM2862">
        <v>1</v>
      </c>
      <c r="AN2862">
        <v>0</v>
      </c>
      <c r="AO2862">
        <v>0</v>
      </c>
      <c r="AP2862">
        <v>0</v>
      </c>
      <c r="AQ2862">
        <v>0</v>
      </c>
      <c r="AR2862">
        <v>0</v>
      </c>
      <c r="AS2862">
        <v>0</v>
      </c>
      <c r="AT2862">
        <v>0</v>
      </c>
      <c r="AU2862">
        <v>0</v>
      </c>
      <c r="AV2862">
        <v>0</v>
      </c>
      <c r="AW2862">
        <v>0</v>
      </c>
      <c r="AX2862">
        <v>0</v>
      </c>
      <c r="AY2862">
        <v>0</v>
      </c>
      <c r="AZ2862">
        <v>0</v>
      </c>
      <c r="BA2862">
        <v>0</v>
      </c>
      <c r="BB2862">
        <v>0</v>
      </c>
      <c r="BC2862">
        <v>0</v>
      </c>
      <c r="BD2862">
        <v>0</v>
      </c>
      <c r="BE2862">
        <v>0</v>
      </c>
      <c r="BF2862">
        <v>0</v>
      </c>
      <c r="BG2862">
        <v>0</v>
      </c>
      <c r="BH2862">
        <v>0</v>
      </c>
      <c r="BI2862">
        <v>0</v>
      </c>
      <c r="BJ2862" s="2">
        <v>46036</v>
      </c>
      <c r="BK2862">
        <v>0</v>
      </c>
      <c r="BL2862" s="3" t="str">
        <f>VLOOKUP(O2862,DropDownList!$H$1:$I$7,2,FALSE)</f>
        <v>2022/23</v>
      </c>
      <c r="BM2862" s="3" t="str">
        <f t="shared" si="44"/>
        <v>PCOA</v>
      </c>
    </row>
    <row r="2863" spans="1:65" x14ac:dyDescent="0.2">
      <c r="A2863">
        <v>2026</v>
      </c>
      <c r="B2863">
        <v>1</v>
      </c>
      <c r="C2863" t="s">
        <v>162</v>
      </c>
      <c r="D2863" t="s">
        <v>174</v>
      </c>
      <c r="E2863" t="s">
        <v>14</v>
      </c>
      <c r="F2863">
        <v>9346</v>
      </c>
      <c r="G2863" t="s">
        <v>141</v>
      </c>
      <c r="H2863" t="s">
        <v>171</v>
      </c>
      <c r="I2863" t="s">
        <v>172</v>
      </c>
      <c r="J2863" s="1">
        <v>46023</v>
      </c>
      <c r="K2863" t="s">
        <v>438</v>
      </c>
      <c r="L2863">
        <v>4</v>
      </c>
      <c r="M2863" t="s">
        <v>439</v>
      </c>
      <c r="N2863" t="s">
        <v>145</v>
      </c>
      <c r="O2863" t="s">
        <v>156</v>
      </c>
      <c r="P2863" t="s">
        <v>152</v>
      </c>
      <c r="Q2863">
        <v>0</v>
      </c>
      <c r="R2863">
        <v>31</v>
      </c>
      <c r="S2863">
        <v>1240</v>
      </c>
      <c r="T2863">
        <v>400</v>
      </c>
      <c r="U2863">
        <v>0</v>
      </c>
      <c r="V2863">
        <v>0</v>
      </c>
      <c r="W2863">
        <v>0</v>
      </c>
      <c r="X2863">
        <v>0</v>
      </c>
      <c r="Y2863">
        <v>0</v>
      </c>
      <c r="Z2863">
        <v>0</v>
      </c>
      <c r="AA2863">
        <v>840</v>
      </c>
      <c r="AB2863">
        <v>0</v>
      </c>
      <c r="AC2863">
        <v>840</v>
      </c>
      <c r="AD2863">
        <v>0</v>
      </c>
      <c r="AE2863">
        <v>0</v>
      </c>
      <c r="AF2863">
        <v>21</v>
      </c>
      <c r="AG2863">
        <v>0</v>
      </c>
      <c r="AH2863">
        <v>10</v>
      </c>
      <c r="AI2863">
        <v>0</v>
      </c>
      <c r="AJ2863">
        <v>0</v>
      </c>
      <c r="AK2863">
        <v>0</v>
      </c>
      <c r="AL2863">
        <v>0</v>
      </c>
      <c r="AM2863">
        <v>0</v>
      </c>
      <c r="AN2863">
        <v>0</v>
      </c>
      <c r="AO2863">
        <v>0</v>
      </c>
      <c r="AP2863">
        <v>0</v>
      </c>
      <c r="AQ2863">
        <v>0</v>
      </c>
      <c r="AR2863">
        <v>0</v>
      </c>
      <c r="AS2863">
        <v>0</v>
      </c>
      <c r="AT2863">
        <v>0</v>
      </c>
      <c r="AU2863">
        <v>0</v>
      </c>
      <c r="AV2863">
        <v>0</v>
      </c>
      <c r="AW2863">
        <v>0</v>
      </c>
      <c r="AX2863">
        <v>0</v>
      </c>
      <c r="AY2863">
        <v>0</v>
      </c>
      <c r="AZ2863">
        <v>0</v>
      </c>
      <c r="BA2863">
        <v>0</v>
      </c>
      <c r="BB2863">
        <v>0</v>
      </c>
      <c r="BC2863">
        <v>0</v>
      </c>
      <c r="BD2863">
        <v>0</v>
      </c>
      <c r="BE2863">
        <v>0</v>
      </c>
      <c r="BF2863">
        <v>0</v>
      </c>
      <c r="BG2863">
        <v>0</v>
      </c>
      <c r="BH2863">
        <v>0</v>
      </c>
      <c r="BI2863">
        <v>0</v>
      </c>
      <c r="BJ2863" s="2">
        <v>46036</v>
      </c>
      <c r="BK2863">
        <v>0</v>
      </c>
      <c r="BL2863" s="3" t="str">
        <f>VLOOKUP(O2863,DropDownList!$H$1:$I$7,2,FALSE)</f>
        <v>2023/24</v>
      </c>
      <c r="BM2863" s="3" t="str">
        <f t="shared" si="44"/>
        <v>PCOA</v>
      </c>
    </row>
    <row r="2864" spans="1:65" x14ac:dyDescent="0.2">
      <c r="A2864">
        <v>2026</v>
      </c>
      <c r="B2864">
        <v>1</v>
      </c>
      <c r="C2864" t="s">
        <v>162</v>
      </c>
      <c r="D2864" t="s">
        <v>174</v>
      </c>
      <c r="E2864" t="s">
        <v>14</v>
      </c>
      <c r="F2864">
        <v>9346</v>
      </c>
      <c r="G2864" t="s">
        <v>141</v>
      </c>
      <c r="H2864" t="s">
        <v>171</v>
      </c>
      <c r="I2864" t="s">
        <v>172</v>
      </c>
      <c r="J2864" s="1">
        <v>46023</v>
      </c>
      <c r="K2864" t="s">
        <v>438</v>
      </c>
      <c r="L2864">
        <v>4</v>
      </c>
      <c r="M2864" t="s">
        <v>439</v>
      </c>
      <c r="N2864" t="s">
        <v>145</v>
      </c>
      <c r="O2864" t="s">
        <v>156</v>
      </c>
      <c r="P2864" t="s">
        <v>148</v>
      </c>
      <c r="Q2864">
        <v>240</v>
      </c>
      <c r="R2864">
        <v>10</v>
      </c>
      <c r="S2864">
        <v>600</v>
      </c>
      <c r="T2864">
        <v>41.56</v>
      </c>
      <c r="U2864">
        <v>4</v>
      </c>
      <c r="V2864">
        <v>3</v>
      </c>
      <c r="W2864">
        <v>180</v>
      </c>
      <c r="X2864">
        <v>180</v>
      </c>
      <c r="Y2864">
        <v>0</v>
      </c>
      <c r="Z2864">
        <v>0</v>
      </c>
      <c r="AA2864">
        <v>318.44</v>
      </c>
      <c r="AB2864">
        <v>0</v>
      </c>
      <c r="AC2864">
        <v>318.44</v>
      </c>
      <c r="AD2864">
        <v>3</v>
      </c>
      <c r="AE2864">
        <v>0</v>
      </c>
      <c r="AF2864">
        <v>5</v>
      </c>
      <c r="AG2864">
        <v>0</v>
      </c>
      <c r="AH2864">
        <v>0</v>
      </c>
      <c r="AI2864">
        <v>4</v>
      </c>
      <c r="AJ2864">
        <v>0</v>
      </c>
      <c r="AK2864">
        <v>0</v>
      </c>
      <c r="AL2864">
        <v>0</v>
      </c>
      <c r="AM2864">
        <v>0</v>
      </c>
      <c r="AN2864">
        <v>0</v>
      </c>
      <c r="AO2864">
        <v>8</v>
      </c>
      <c r="AP2864">
        <v>33</v>
      </c>
      <c r="AQ2864">
        <v>8</v>
      </c>
      <c r="AR2864">
        <v>0</v>
      </c>
      <c r="AS2864">
        <v>1</v>
      </c>
      <c r="AT2864">
        <v>2</v>
      </c>
      <c r="AU2864">
        <v>1</v>
      </c>
      <c r="AV2864">
        <v>0</v>
      </c>
      <c r="AW2864">
        <v>0</v>
      </c>
      <c r="AX2864">
        <v>0</v>
      </c>
      <c r="AY2864">
        <v>3</v>
      </c>
      <c r="AZ2864">
        <v>8</v>
      </c>
      <c r="BA2864">
        <v>6</v>
      </c>
      <c r="BB2864">
        <v>1</v>
      </c>
      <c r="BC2864">
        <v>0</v>
      </c>
      <c r="BD2864">
        <v>1</v>
      </c>
      <c r="BE2864">
        <v>0</v>
      </c>
      <c r="BF2864">
        <v>8</v>
      </c>
      <c r="BG2864">
        <v>240</v>
      </c>
      <c r="BH2864">
        <v>1</v>
      </c>
      <c r="BI2864">
        <v>4</v>
      </c>
      <c r="BJ2864" s="2">
        <v>46036</v>
      </c>
      <c r="BK2864">
        <v>0</v>
      </c>
      <c r="BL2864" s="3" t="str">
        <f>VLOOKUP(O2864,DropDownList!$H$1:$I$7,2,FALSE)</f>
        <v>2023/24</v>
      </c>
      <c r="BM2864" s="3" t="str">
        <f t="shared" si="44"/>
        <v>PRAS</v>
      </c>
    </row>
    <row r="2865" spans="1:65" x14ac:dyDescent="0.2">
      <c r="A2865">
        <v>2026</v>
      </c>
      <c r="B2865">
        <v>1</v>
      </c>
      <c r="C2865" t="s">
        <v>162</v>
      </c>
      <c r="D2865" t="s">
        <v>174</v>
      </c>
      <c r="E2865" t="s">
        <v>14</v>
      </c>
      <c r="F2865">
        <v>9346</v>
      </c>
      <c r="G2865" t="s">
        <v>141</v>
      </c>
      <c r="H2865" t="s">
        <v>171</v>
      </c>
      <c r="I2865" t="s">
        <v>172</v>
      </c>
      <c r="J2865" s="1">
        <v>46023</v>
      </c>
      <c r="K2865" t="s">
        <v>438</v>
      </c>
      <c r="L2865">
        <v>4</v>
      </c>
      <c r="M2865" t="s">
        <v>439</v>
      </c>
      <c r="N2865" t="s">
        <v>145</v>
      </c>
      <c r="O2865" t="s">
        <v>156</v>
      </c>
      <c r="P2865" t="s">
        <v>153</v>
      </c>
      <c r="Q2865">
        <v>0</v>
      </c>
      <c r="R2865">
        <v>1</v>
      </c>
      <c r="S2865">
        <v>45</v>
      </c>
      <c r="T2865">
        <v>0</v>
      </c>
      <c r="U2865">
        <v>0</v>
      </c>
      <c r="V2865">
        <v>0</v>
      </c>
      <c r="W2865">
        <v>0</v>
      </c>
      <c r="X2865">
        <v>0</v>
      </c>
      <c r="Y2865">
        <v>0</v>
      </c>
      <c r="Z2865">
        <v>0</v>
      </c>
      <c r="AA2865">
        <v>45</v>
      </c>
      <c r="AB2865">
        <v>0</v>
      </c>
      <c r="AC2865">
        <v>45</v>
      </c>
      <c r="AD2865">
        <v>0</v>
      </c>
      <c r="AE2865">
        <v>0</v>
      </c>
      <c r="AF2865">
        <v>1</v>
      </c>
      <c r="AG2865">
        <v>0</v>
      </c>
      <c r="AH2865">
        <v>0</v>
      </c>
      <c r="AI2865">
        <v>0</v>
      </c>
      <c r="AJ2865">
        <v>0</v>
      </c>
      <c r="AK2865">
        <v>0</v>
      </c>
      <c r="AL2865">
        <v>0</v>
      </c>
      <c r="AM2865">
        <v>0</v>
      </c>
      <c r="AN2865">
        <v>0</v>
      </c>
      <c r="AO2865">
        <v>1</v>
      </c>
      <c r="AP2865">
        <v>1</v>
      </c>
      <c r="AQ2865">
        <v>1</v>
      </c>
      <c r="AR2865">
        <v>0</v>
      </c>
      <c r="AS2865">
        <v>0</v>
      </c>
      <c r="AT2865">
        <v>0</v>
      </c>
      <c r="AU2865">
        <v>0</v>
      </c>
      <c r="AV2865">
        <v>0</v>
      </c>
      <c r="AW2865">
        <v>0</v>
      </c>
      <c r="AX2865">
        <v>0</v>
      </c>
      <c r="AY2865">
        <v>0</v>
      </c>
      <c r="AZ2865">
        <v>0</v>
      </c>
      <c r="BA2865">
        <v>0</v>
      </c>
      <c r="BB2865">
        <v>0</v>
      </c>
      <c r="BC2865">
        <v>0</v>
      </c>
      <c r="BD2865">
        <v>0</v>
      </c>
      <c r="BE2865">
        <v>0</v>
      </c>
      <c r="BF2865">
        <v>1</v>
      </c>
      <c r="BG2865">
        <v>0</v>
      </c>
      <c r="BH2865">
        <v>0</v>
      </c>
      <c r="BI2865">
        <v>0</v>
      </c>
      <c r="BJ2865" s="2">
        <v>46036</v>
      </c>
      <c r="BK2865">
        <v>0</v>
      </c>
      <c r="BL2865" s="3" t="str">
        <f>VLOOKUP(O2865,DropDownList!$H$1:$I$7,2,FALSE)</f>
        <v>2023/24</v>
      </c>
      <c r="BM2865" s="3" t="str">
        <f t="shared" si="44"/>
        <v>PREG</v>
      </c>
    </row>
    <row r="2866" spans="1:65" x14ac:dyDescent="0.2">
      <c r="A2866">
        <v>2026</v>
      </c>
      <c r="B2866">
        <v>1</v>
      </c>
      <c r="C2866" t="s">
        <v>162</v>
      </c>
      <c r="D2866" t="s">
        <v>174</v>
      </c>
      <c r="E2866" t="s">
        <v>14</v>
      </c>
      <c r="F2866">
        <v>9346</v>
      </c>
      <c r="G2866" t="s">
        <v>141</v>
      </c>
      <c r="H2866" t="s">
        <v>171</v>
      </c>
      <c r="I2866" t="s">
        <v>172</v>
      </c>
      <c r="J2866" s="1">
        <v>46023</v>
      </c>
      <c r="K2866" t="s">
        <v>438</v>
      </c>
      <c r="L2866">
        <v>4</v>
      </c>
      <c r="M2866" t="s">
        <v>439</v>
      </c>
      <c r="N2866" t="s">
        <v>145</v>
      </c>
      <c r="O2866" t="s">
        <v>156</v>
      </c>
      <c r="P2866" t="s">
        <v>151</v>
      </c>
      <c r="Q2866">
        <v>0</v>
      </c>
      <c r="R2866">
        <v>2</v>
      </c>
      <c r="S2866">
        <v>60</v>
      </c>
      <c r="T2866">
        <v>0</v>
      </c>
      <c r="U2866">
        <v>1</v>
      </c>
      <c r="V2866">
        <v>0</v>
      </c>
      <c r="W2866">
        <v>0</v>
      </c>
      <c r="X2866">
        <v>0</v>
      </c>
      <c r="Y2866">
        <v>0</v>
      </c>
      <c r="Z2866">
        <v>0</v>
      </c>
      <c r="AA2866">
        <v>60</v>
      </c>
      <c r="AB2866">
        <v>0</v>
      </c>
      <c r="AC2866">
        <v>60</v>
      </c>
      <c r="AD2866">
        <v>0</v>
      </c>
      <c r="AE2866">
        <v>0</v>
      </c>
      <c r="AF2866">
        <v>2</v>
      </c>
      <c r="AG2866">
        <v>0</v>
      </c>
      <c r="AH2866">
        <v>0</v>
      </c>
      <c r="AI2866">
        <v>0</v>
      </c>
      <c r="AJ2866">
        <v>0</v>
      </c>
      <c r="AK2866">
        <v>0</v>
      </c>
      <c r="AL2866">
        <v>0</v>
      </c>
      <c r="AM2866">
        <v>0</v>
      </c>
      <c r="AN2866">
        <v>0</v>
      </c>
      <c r="AO2866">
        <v>0</v>
      </c>
      <c r="AP2866">
        <v>0</v>
      </c>
      <c r="AQ2866">
        <v>0</v>
      </c>
      <c r="AR2866">
        <v>0</v>
      </c>
      <c r="AS2866">
        <v>0</v>
      </c>
      <c r="AT2866">
        <v>0</v>
      </c>
      <c r="AU2866">
        <v>0</v>
      </c>
      <c r="AV2866">
        <v>0</v>
      </c>
      <c r="AW2866">
        <v>0</v>
      </c>
      <c r="AX2866">
        <v>0</v>
      </c>
      <c r="AY2866">
        <v>0</v>
      </c>
      <c r="AZ2866">
        <v>0</v>
      </c>
      <c r="BA2866">
        <v>0</v>
      </c>
      <c r="BB2866">
        <v>0</v>
      </c>
      <c r="BC2866">
        <v>0</v>
      </c>
      <c r="BD2866">
        <v>0</v>
      </c>
      <c r="BE2866">
        <v>0</v>
      </c>
      <c r="BF2866">
        <v>0</v>
      </c>
      <c r="BG2866">
        <v>0</v>
      </c>
      <c r="BH2866">
        <v>0</v>
      </c>
      <c r="BI2866">
        <v>0</v>
      </c>
      <c r="BJ2866" s="2">
        <v>46036</v>
      </c>
      <c r="BK2866">
        <v>0</v>
      </c>
      <c r="BL2866" s="3" t="str">
        <f>VLOOKUP(O2866,DropDownList!$H$1:$I$7,2,FALSE)</f>
        <v>2023/24</v>
      </c>
      <c r="BM2866" s="3" t="str">
        <f t="shared" si="44"/>
        <v>PCPF</v>
      </c>
    </row>
    <row r="2867" spans="1:65" x14ac:dyDescent="0.2">
      <c r="A2867">
        <v>2026</v>
      </c>
      <c r="B2867">
        <v>1</v>
      </c>
      <c r="C2867" t="s">
        <v>162</v>
      </c>
      <c r="D2867" t="s">
        <v>174</v>
      </c>
      <c r="E2867" t="s">
        <v>14</v>
      </c>
      <c r="F2867">
        <v>9346</v>
      </c>
      <c r="G2867" t="s">
        <v>141</v>
      </c>
      <c r="H2867" t="s">
        <v>171</v>
      </c>
      <c r="I2867" t="s">
        <v>172</v>
      </c>
      <c r="J2867" s="1">
        <v>46023</v>
      </c>
      <c r="K2867" t="s">
        <v>438</v>
      </c>
      <c r="L2867">
        <v>4</v>
      </c>
      <c r="M2867" t="s">
        <v>439</v>
      </c>
      <c r="N2867" t="s">
        <v>145</v>
      </c>
      <c r="O2867" t="s">
        <v>156</v>
      </c>
      <c r="P2867" t="s">
        <v>146</v>
      </c>
      <c r="Q2867">
        <v>525</v>
      </c>
      <c r="R2867">
        <v>309</v>
      </c>
      <c r="S2867">
        <v>4935</v>
      </c>
      <c r="T2867">
        <v>180</v>
      </c>
      <c r="U2867">
        <v>52</v>
      </c>
      <c r="V2867">
        <v>16</v>
      </c>
      <c r="W2867">
        <v>300</v>
      </c>
      <c r="X2867">
        <v>300</v>
      </c>
      <c r="Y2867">
        <v>0</v>
      </c>
      <c r="Z2867">
        <v>0</v>
      </c>
      <c r="AA2867">
        <v>4230</v>
      </c>
      <c r="AB2867">
        <v>0</v>
      </c>
      <c r="AC2867">
        <v>0</v>
      </c>
      <c r="AD2867">
        <v>16</v>
      </c>
      <c r="AE2867">
        <v>0</v>
      </c>
      <c r="AF2867">
        <v>270</v>
      </c>
      <c r="AG2867">
        <v>0</v>
      </c>
      <c r="AH2867">
        <v>12</v>
      </c>
      <c r="AI2867">
        <v>27</v>
      </c>
      <c r="AJ2867">
        <v>0</v>
      </c>
      <c r="AK2867">
        <v>0</v>
      </c>
      <c r="AL2867">
        <v>0</v>
      </c>
      <c r="AM2867">
        <v>0</v>
      </c>
      <c r="AN2867">
        <v>0</v>
      </c>
      <c r="AO2867">
        <v>156</v>
      </c>
      <c r="AP2867">
        <v>581</v>
      </c>
      <c r="AQ2867">
        <v>153</v>
      </c>
      <c r="AR2867">
        <v>0</v>
      </c>
      <c r="AS2867">
        <v>71</v>
      </c>
      <c r="AT2867">
        <v>28</v>
      </c>
      <c r="AU2867">
        <v>27</v>
      </c>
      <c r="AV2867">
        <v>11</v>
      </c>
      <c r="AW2867">
        <v>5</v>
      </c>
      <c r="AX2867">
        <v>0</v>
      </c>
      <c r="AY2867">
        <v>60</v>
      </c>
      <c r="AZ2867">
        <v>98</v>
      </c>
      <c r="BA2867">
        <v>58</v>
      </c>
      <c r="BB2867">
        <v>24</v>
      </c>
      <c r="BC2867">
        <v>9</v>
      </c>
      <c r="BD2867">
        <v>5</v>
      </c>
      <c r="BE2867">
        <v>0</v>
      </c>
      <c r="BF2867">
        <v>300</v>
      </c>
      <c r="BG2867">
        <v>525</v>
      </c>
      <c r="BH2867">
        <v>0</v>
      </c>
      <c r="BI2867">
        <v>49</v>
      </c>
      <c r="BJ2867" s="2">
        <v>46036</v>
      </c>
      <c r="BK2867">
        <v>0</v>
      </c>
      <c r="BL2867" s="3" t="str">
        <f>VLOOKUP(O2867,DropDownList!$H$1:$I$7,2,FALSE)</f>
        <v>2023/24</v>
      </c>
      <c r="BM2867" s="3" t="str">
        <f t="shared" si="44"/>
        <v>VSUR</v>
      </c>
    </row>
    <row r="2868" spans="1:65" x14ac:dyDescent="0.2">
      <c r="A2868">
        <v>2026</v>
      </c>
      <c r="B2868">
        <v>1</v>
      </c>
      <c r="C2868" t="s">
        <v>162</v>
      </c>
      <c r="D2868" t="s">
        <v>174</v>
      </c>
      <c r="E2868" t="s">
        <v>14</v>
      </c>
      <c r="F2868">
        <v>9346</v>
      </c>
      <c r="G2868" t="s">
        <v>141</v>
      </c>
      <c r="H2868" t="s">
        <v>171</v>
      </c>
      <c r="I2868" t="s">
        <v>172</v>
      </c>
      <c r="J2868" s="1">
        <v>46023</v>
      </c>
      <c r="K2868" t="s">
        <v>438</v>
      </c>
      <c r="L2868">
        <v>4</v>
      </c>
      <c r="M2868" t="s">
        <v>439</v>
      </c>
      <c r="N2868" t="s">
        <v>145</v>
      </c>
      <c r="O2868" t="s">
        <v>155</v>
      </c>
      <c r="P2868" t="s">
        <v>150</v>
      </c>
      <c r="Q2868">
        <v>6990.12</v>
      </c>
      <c r="R2868">
        <v>287</v>
      </c>
      <c r="S2868">
        <v>40352.94</v>
      </c>
      <c r="T2868">
        <v>6267.98</v>
      </c>
      <c r="U2868">
        <v>48</v>
      </c>
      <c r="V2868">
        <v>26</v>
      </c>
      <c r="W2868">
        <v>4591.07</v>
      </c>
      <c r="X2868">
        <v>4591.07</v>
      </c>
      <c r="Y2868">
        <v>246</v>
      </c>
      <c r="Z2868">
        <v>34084.959999999999</v>
      </c>
      <c r="AA2868">
        <v>27094.84</v>
      </c>
      <c r="AB2868">
        <v>5721.19</v>
      </c>
      <c r="AC2868">
        <v>21373.65</v>
      </c>
      <c r="AD2868">
        <v>20</v>
      </c>
      <c r="AE2868">
        <v>6</v>
      </c>
      <c r="AF2868">
        <v>190</v>
      </c>
      <c r="AG2868">
        <v>18</v>
      </c>
      <c r="AH2868">
        <v>41</v>
      </c>
      <c r="AI2868">
        <v>30</v>
      </c>
      <c r="AJ2868">
        <v>68</v>
      </c>
      <c r="AK2868">
        <v>25</v>
      </c>
      <c r="AL2868">
        <v>5</v>
      </c>
      <c r="AM2868">
        <v>24</v>
      </c>
      <c r="AN2868">
        <v>1</v>
      </c>
      <c r="AO2868">
        <v>164</v>
      </c>
      <c r="AP2868">
        <v>821</v>
      </c>
      <c r="AQ2868">
        <v>178</v>
      </c>
      <c r="AR2868">
        <v>0</v>
      </c>
      <c r="AS2868">
        <v>102</v>
      </c>
      <c r="AT2868">
        <v>62</v>
      </c>
      <c r="AU2868">
        <v>1</v>
      </c>
      <c r="AV2868">
        <v>0</v>
      </c>
      <c r="AW2868">
        <v>1</v>
      </c>
      <c r="AX2868">
        <v>0</v>
      </c>
      <c r="AY2868">
        <v>101</v>
      </c>
      <c r="AZ2868">
        <v>178</v>
      </c>
      <c r="BA2868">
        <v>116</v>
      </c>
      <c r="BB2868">
        <v>21</v>
      </c>
      <c r="BC2868">
        <v>7</v>
      </c>
      <c r="BD2868">
        <v>5</v>
      </c>
      <c r="BE2868">
        <v>0</v>
      </c>
      <c r="BF2868">
        <v>166</v>
      </c>
      <c r="BG2868">
        <v>4810.62</v>
      </c>
      <c r="BH2868">
        <v>8</v>
      </c>
      <c r="BI2868">
        <v>48</v>
      </c>
      <c r="BJ2868" s="2">
        <v>46036</v>
      </c>
      <c r="BK2868">
        <v>0</v>
      </c>
      <c r="BL2868" s="3" t="str">
        <f>VLOOKUP(O2868,DropDownList!$H$1:$I$7,2,FALSE)</f>
        <v>2022/23</v>
      </c>
      <c r="BM2868" s="3" t="str">
        <f t="shared" si="44"/>
        <v>FISCAL FINES</v>
      </c>
    </row>
    <row r="2869" spans="1:65" x14ac:dyDescent="0.2">
      <c r="A2869">
        <v>2026</v>
      </c>
      <c r="B2869">
        <v>1</v>
      </c>
      <c r="C2869" t="s">
        <v>162</v>
      </c>
      <c r="D2869" t="s">
        <v>174</v>
      </c>
      <c r="E2869" t="s">
        <v>14</v>
      </c>
      <c r="F2869">
        <v>9346</v>
      </c>
      <c r="G2869" t="s">
        <v>141</v>
      </c>
      <c r="H2869" t="s">
        <v>171</v>
      </c>
      <c r="I2869" t="s">
        <v>172</v>
      </c>
      <c r="J2869" s="1">
        <v>46023</v>
      </c>
      <c r="K2869" t="s">
        <v>438</v>
      </c>
      <c r="L2869">
        <v>4</v>
      </c>
      <c r="M2869" t="s">
        <v>439</v>
      </c>
      <c r="N2869" t="s">
        <v>145</v>
      </c>
      <c r="O2869" t="s">
        <v>147</v>
      </c>
      <c r="P2869" t="s">
        <v>146</v>
      </c>
      <c r="Q2869">
        <v>1237.71</v>
      </c>
      <c r="R2869">
        <v>576</v>
      </c>
      <c r="S2869">
        <v>8140</v>
      </c>
      <c r="T2869">
        <v>140</v>
      </c>
      <c r="U2869">
        <v>129</v>
      </c>
      <c r="V2869">
        <v>51</v>
      </c>
      <c r="W2869">
        <v>862.38</v>
      </c>
      <c r="X2869">
        <v>877.38</v>
      </c>
      <c r="Y2869">
        <v>0</v>
      </c>
      <c r="Z2869">
        <v>0</v>
      </c>
      <c r="AA2869">
        <v>6762.29</v>
      </c>
      <c r="AB2869">
        <v>0</v>
      </c>
      <c r="AC2869">
        <v>0</v>
      </c>
      <c r="AD2869">
        <v>50</v>
      </c>
      <c r="AE2869">
        <v>1</v>
      </c>
      <c r="AF2869">
        <v>497</v>
      </c>
      <c r="AG2869">
        <v>2</v>
      </c>
      <c r="AH2869">
        <v>7</v>
      </c>
      <c r="AI2869">
        <v>70</v>
      </c>
      <c r="AJ2869">
        <v>0</v>
      </c>
      <c r="AK2869">
        <v>0</v>
      </c>
      <c r="AL2869">
        <v>0</v>
      </c>
      <c r="AM2869">
        <v>0</v>
      </c>
      <c r="AN2869">
        <v>0</v>
      </c>
      <c r="AO2869">
        <v>274</v>
      </c>
      <c r="AP2869">
        <v>875</v>
      </c>
      <c r="AQ2869">
        <v>280</v>
      </c>
      <c r="AR2869">
        <v>1</v>
      </c>
      <c r="AS2869">
        <v>157</v>
      </c>
      <c r="AT2869">
        <v>7</v>
      </c>
      <c r="AU2869">
        <v>28</v>
      </c>
      <c r="AV2869">
        <v>10</v>
      </c>
      <c r="AW2869">
        <v>7</v>
      </c>
      <c r="AX2869">
        <v>0</v>
      </c>
      <c r="AY2869">
        <v>60</v>
      </c>
      <c r="AZ2869">
        <v>113</v>
      </c>
      <c r="BA2869">
        <v>52</v>
      </c>
      <c r="BB2869">
        <v>52</v>
      </c>
      <c r="BC2869">
        <v>18</v>
      </c>
      <c r="BD2869">
        <v>3</v>
      </c>
      <c r="BE2869">
        <v>0</v>
      </c>
      <c r="BF2869">
        <v>568</v>
      </c>
      <c r="BG2869">
        <v>1220</v>
      </c>
      <c r="BH2869">
        <v>0</v>
      </c>
      <c r="BI2869">
        <v>123</v>
      </c>
      <c r="BJ2869" s="2">
        <v>46036</v>
      </c>
      <c r="BK2869">
        <v>0</v>
      </c>
      <c r="BL2869" s="3" t="str">
        <f>VLOOKUP(O2869,DropDownList!$H$1:$I$7,2,FALSE)</f>
        <v>2024/25</v>
      </c>
      <c r="BM2869" s="3" t="str">
        <f t="shared" si="44"/>
        <v>VSUR</v>
      </c>
    </row>
    <row r="2870" spans="1:65" x14ac:dyDescent="0.2">
      <c r="A2870">
        <v>2026</v>
      </c>
      <c r="B2870">
        <v>1</v>
      </c>
      <c r="C2870" t="s">
        <v>162</v>
      </c>
      <c r="D2870" t="s">
        <v>174</v>
      </c>
      <c r="E2870" t="s">
        <v>14</v>
      </c>
      <c r="F2870">
        <v>9346</v>
      </c>
      <c r="G2870" t="s">
        <v>141</v>
      </c>
      <c r="H2870" t="s">
        <v>171</v>
      </c>
      <c r="I2870" t="s">
        <v>172</v>
      </c>
      <c r="J2870" s="1">
        <v>46023</v>
      </c>
      <c r="K2870" t="s">
        <v>438</v>
      </c>
      <c r="L2870">
        <v>4</v>
      </c>
      <c r="M2870" t="s">
        <v>439</v>
      </c>
      <c r="N2870" t="s">
        <v>145</v>
      </c>
      <c r="O2870" t="s">
        <v>155</v>
      </c>
      <c r="P2870" t="s">
        <v>146</v>
      </c>
      <c r="Q2870">
        <v>313.25</v>
      </c>
      <c r="R2870">
        <v>342</v>
      </c>
      <c r="S2870">
        <v>5200</v>
      </c>
      <c r="T2870">
        <v>141.56</v>
      </c>
      <c r="U2870">
        <v>38</v>
      </c>
      <c r="V2870">
        <v>14</v>
      </c>
      <c r="W2870">
        <v>203.25</v>
      </c>
      <c r="X2870">
        <v>203.25</v>
      </c>
      <c r="Y2870">
        <v>0</v>
      </c>
      <c r="Z2870">
        <v>0</v>
      </c>
      <c r="AA2870">
        <v>4745.1899999999996</v>
      </c>
      <c r="AB2870">
        <v>0</v>
      </c>
      <c r="AC2870">
        <v>0</v>
      </c>
      <c r="AD2870">
        <v>13</v>
      </c>
      <c r="AE2870">
        <v>1</v>
      </c>
      <c r="AF2870">
        <v>311</v>
      </c>
      <c r="AG2870">
        <v>1</v>
      </c>
      <c r="AH2870">
        <v>9</v>
      </c>
      <c r="AI2870">
        <v>20</v>
      </c>
      <c r="AJ2870">
        <v>0</v>
      </c>
      <c r="AK2870">
        <v>0</v>
      </c>
      <c r="AL2870">
        <v>0</v>
      </c>
      <c r="AM2870">
        <v>0</v>
      </c>
      <c r="AN2870">
        <v>0</v>
      </c>
      <c r="AO2870">
        <v>192</v>
      </c>
      <c r="AP2870">
        <v>916</v>
      </c>
      <c r="AQ2870">
        <v>204</v>
      </c>
      <c r="AR2870">
        <v>1</v>
      </c>
      <c r="AS2870">
        <v>115</v>
      </c>
      <c r="AT2870">
        <v>49</v>
      </c>
      <c r="AU2870">
        <v>34</v>
      </c>
      <c r="AV2870">
        <v>15</v>
      </c>
      <c r="AW2870">
        <v>2</v>
      </c>
      <c r="AX2870">
        <v>0</v>
      </c>
      <c r="AY2870">
        <v>70</v>
      </c>
      <c r="AZ2870">
        <v>158</v>
      </c>
      <c r="BA2870">
        <v>115</v>
      </c>
      <c r="BB2870">
        <v>45</v>
      </c>
      <c r="BC2870">
        <v>27</v>
      </c>
      <c r="BD2870">
        <v>2</v>
      </c>
      <c r="BE2870">
        <v>0</v>
      </c>
      <c r="BF2870">
        <v>335</v>
      </c>
      <c r="BG2870">
        <v>310</v>
      </c>
      <c r="BH2870">
        <v>1</v>
      </c>
      <c r="BI2870">
        <v>35</v>
      </c>
      <c r="BJ2870" s="2">
        <v>46036</v>
      </c>
      <c r="BK2870">
        <v>0</v>
      </c>
      <c r="BL2870" s="3" t="str">
        <f>VLOOKUP(O2870,DropDownList!$H$1:$I$7,2,FALSE)</f>
        <v>2022/23</v>
      </c>
      <c r="BM2870" s="3" t="str">
        <f t="shared" si="44"/>
        <v>VSUR</v>
      </c>
    </row>
    <row r="2871" spans="1:65" x14ac:dyDescent="0.2">
      <c r="A2871">
        <v>2026</v>
      </c>
      <c r="B2871">
        <v>1</v>
      </c>
      <c r="C2871" t="s">
        <v>162</v>
      </c>
      <c r="D2871" t="s">
        <v>174</v>
      </c>
      <c r="E2871" t="s">
        <v>14</v>
      </c>
      <c r="F2871">
        <v>9346</v>
      </c>
      <c r="G2871" t="s">
        <v>141</v>
      </c>
      <c r="H2871" t="s">
        <v>171</v>
      </c>
      <c r="I2871" t="s">
        <v>172</v>
      </c>
      <c r="J2871" s="1">
        <v>46023</v>
      </c>
      <c r="K2871" t="s">
        <v>438</v>
      </c>
      <c r="L2871">
        <v>4</v>
      </c>
      <c r="M2871" t="s">
        <v>439</v>
      </c>
      <c r="N2871" t="s">
        <v>145</v>
      </c>
      <c r="O2871" t="s">
        <v>156</v>
      </c>
      <c r="P2871" t="s">
        <v>150</v>
      </c>
      <c r="Q2871">
        <v>9249.73</v>
      </c>
      <c r="R2871">
        <v>328</v>
      </c>
      <c r="S2871">
        <v>50383.07</v>
      </c>
      <c r="T2871">
        <v>8574.9500000000007</v>
      </c>
      <c r="U2871">
        <v>70</v>
      </c>
      <c r="V2871">
        <v>36</v>
      </c>
      <c r="W2871">
        <v>4968.3</v>
      </c>
      <c r="X2871">
        <v>4968.3</v>
      </c>
      <c r="Y2871">
        <v>275</v>
      </c>
      <c r="Z2871">
        <v>41808.120000000003</v>
      </c>
      <c r="AA2871">
        <v>32558.39</v>
      </c>
      <c r="AB2871">
        <v>9884.68</v>
      </c>
      <c r="AC2871">
        <v>22673.71</v>
      </c>
      <c r="AD2871">
        <v>24</v>
      </c>
      <c r="AE2871">
        <v>12</v>
      </c>
      <c r="AF2871">
        <v>199</v>
      </c>
      <c r="AG2871">
        <v>29</v>
      </c>
      <c r="AH2871">
        <v>53</v>
      </c>
      <c r="AI2871">
        <v>41</v>
      </c>
      <c r="AJ2871">
        <v>83</v>
      </c>
      <c r="AK2871">
        <v>29</v>
      </c>
      <c r="AL2871">
        <v>8</v>
      </c>
      <c r="AM2871">
        <v>16</v>
      </c>
      <c r="AN2871">
        <v>3</v>
      </c>
      <c r="AO2871">
        <v>192</v>
      </c>
      <c r="AP2871">
        <v>823</v>
      </c>
      <c r="AQ2871">
        <v>203</v>
      </c>
      <c r="AR2871">
        <v>0</v>
      </c>
      <c r="AS2871">
        <v>82</v>
      </c>
      <c r="AT2871">
        <v>40</v>
      </c>
      <c r="AU2871">
        <v>3</v>
      </c>
      <c r="AV2871">
        <v>1</v>
      </c>
      <c r="AW2871">
        <v>0</v>
      </c>
      <c r="AX2871">
        <v>0</v>
      </c>
      <c r="AY2871">
        <v>127</v>
      </c>
      <c r="AZ2871">
        <v>180</v>
      </c>
      <c r="BA2871">
        <v>102</v>
      </c>
      <c r="BB2871">
        <v>23</v>
      </c>
      <c r="BC2871">
        <v>8</v>
      </c>
      <c r="BD2871">
        <v>2</v>
      </c>
      <c r="BE2871">
        <v>0</v>
      </c>
      <c r="BF2871">
        <v>196</v>
      </c>
      <c r="BG2871">
        <v>5914.26</v>
      </c>
      <c r="BH2871">
        <v>6</v>
      </c>
      <c r="BI2871">
        <v>70</v>
      </c>
      <c r="BJ2871" s="2">
        <v>46036</v>
      </c>
      <c r="BK2871">
        <v>0</v>
      </c>
      <c r="BL2871" s="3" t="str">
        <f>VLOOKUP(O2871,DropDownList!$H$1:$I$7,2,FALSE)</f>
        <v>2023/24</v>
      </c>
      <c r="BM2871" s="3" t="str">
        <f t="shared" si="44"/>
        <v>FISCAL FINES</v>
      </c>
    </row>
    <row r="2872" spans="1:65" x14ac:dyDescent="0.2">
      <c r="A2872">
        <v>2026</v>
      </c>
      <c r="B2872">
        <v>1</v>
      </c>
      <c r="C2872" t="s">
        <v>162</v>
      </c>
      <c r="D2872" t="s">
        <v>174</v>
      </c>
      <c r="E2872" t="s">
        <v>14</v>
      </c>
      <c r="F2872">
        <v>9346</v>
      </c>
      <c r="G2872" t="s">
        <v>141</v>
      </c>
      <c r="H2872" t="s">
        <v>171</v>
      </c>
      <c r="I2872" t="s">
        <v>172</v>
      </c>
      <c r="J2872" s="1">
        <v>46023</v>
      </c>
      <c r="K2872" t="s">
        <v>438</v>
      </c>
      <c r="L2872">
        <v>4</v>
      </c>
      <c r="M2872" t="s">
        <v>439</v>
      </c>
      <c r="N2872" t="s">
        <v>145</v>
      </c>
      <c r="O2872" t="s">
        <v>156</v>
      </c>
      <c r="P2872" t="s">
        <v>154</v>
      </c>
      <c r="Q2872">
        <v>12848.25</v>
      </c>
      <c r="R2872">
        <v>309</v>
      </c>
      <c r="S2872">
        <v>81055</v>
      </c>
      <c r="T2872">
        <v>3607.64</v>
      </c>
      <c r="U2872">
        <v>52</v>
      </c>
      <c r="V2872">
        <v>30</v>
      </c>
      <c r="W2872">
        <v>7108.23</v>
      </c>
      <c r="X2872">
        <v>7913.23</v>
      </c>
      <c r="Y2872">
        <v>0</v>
      </c>
      <c r="Z2872">
        <v>0</v>
      </c>
      <c r="AA2872">
        <v>64599.11</v>
      </c>
      <c r="AB2872">
        <v>1519.99</v>
      </c>
      <c r="AC2872">
        <v>58829.120000000003</v>
      </c>
      <c r="AD2872">
        <v>15</v>
      </c>
      <c r="AE2872">
        <v>15</v>
      </c>
      <c r="AF2872">
        <v>241</v>
      </c>
      <c r="AG2872">
        <v>27</v>
      </c>
      <c r="AH2872">
        <v>12</v>
      </c>
      <c r="AI2872">
        <v>25</v>
      </c>
      <c r="AJ2872">
        <v>0</v>
      </c>
      <c r="AK2872">
        <v>0</v>
      </c>
      <c r="AL2872">
        <v>0</v>
      </c>
      <c r="AM2872">
        <v>0</v>
      </c>
      <c r="AN2872">
        <v>0</v>
      </c>
      <c r="AO2872">
        <v>156</v>
      </c>
      <c r="AP2872">
        <v>579</v>
      </c>
      <c r="AQ2872">
        <v>152</v>
      </c>
      <c r="AR2872">
        <v>0</v>
      </c>
      <c r="AS2872">
        <v>71</v>
      </c>
      <c r="AT2872">
        <v>28</v>
      </c>
      <c r="AU2872">
        <v>26</v>
      </c>
      <c r="AV2872">
        <v>11</v>
      </c>
      <c r="AW2872">
        <v>5</v>
      </c>
      <c r="AX2872">
        <v>0</v>
      </c>
      <c r="AY2872">
        <v>60</v>
      </c>
      <c r="AZ2872">
        <v>98</v>
      </c>
      <c r="BA2872">
        <v>58</v>
      </c>
      <c r="BB2872">
        <v>24</v>
      </c>
      <c r="BC2872">
        <v>9</v>
      </c>
      <c r="BD2872">
        <v>5</v>
      </c>
      <c r="BE2872">
        <v>0</v>
      </c>
      <c r="BF2872">
        <v>300</v>
      </c>
      <c r="BG2872">
        <v>7675</v>
      </c>
      <c r="BH2872">
        <v>4</v>
      </c>
      <c r="BI2872">
        <v>49</v>
      </c>
      <c r="BJ2872" s="2">
        <v>46036</v>
      </c>
      <c r="BK2872">
        <v>0</v>
      </c>
      <c r="BL2872" s="3" t="str">
        <f>VLOOKUP(O2872,DropDownList!$H$1:$I$7,2,FALSE)</f>
        <v>2023/24</v>
      </c>
      <c r="BM2872" s="3" t="str">
        <f t="shared" si="44"/>
        <v>JP COURT</v>
      </c>
    </row>
    <row r="2873" spans="1:65" x14ac:dyDescent="0.2">
      <c r="A2873">
        <v>2026</v>
      </c>
      <c r="B2873">
        <v>1</v>
      </c>
      <c r="C2873" t="s">
        <v>162</v>
      </c>
      <c r="D2873" t="s">
        <v>175</v>
      </c>
      <c r="E2873" t="s">
        <v>14</v>
      </c>
      <c r="F2873">
        <v>9781</v>
      </c>
      <c r="G2873" t="s">
        <v>158</v>
      </c>
      <c r="H2873" t="s">
        <v>171</v>
      </c>
      <c r="I2873" t="s">
        <v>172</v>
      </c>
      <c r="J2873" s="1">
        <v>46023</v>
      </c>
      <c r="K2873" t="s">
        <v>438</v>
      </c>
      <c r="L2873">
        <v>4</v>
      </c>
      <c r="M2873" t="s">
        <v>439</v>
      </c>
      <c r="N2873" t="s">
        <v>145</v>
      </c>
      <c r="O2873" t="s">
        <v>147</v>
      </c>
      <c r="P2873" t="s">
        <v>161</v>
      </c>
      <c r="Q2873">
        <v>3466.53</v>
      </c>
      <c r="R2873">
        <v>725</v>
      </c>
      <c r="S2873">
        <v>61655</v>
      </c>
      <c r="T2873">
        <v>880</v>
      </c>
      <c r="U2873">
        <v>330</v>
      </c>
      <c r="V2873">
        <v>72</v>
      </c>
      <c r="W2873">
        <v>2075</v>
      </c>
      <c r="X2873">
        <v>2075</v>
      </c>
      <c r="Y2873">
        <v>0</v>
      </c>
      <c r="Z2873">
        <v>0</v>
      </c>
      <c r="AA2873">
        <v>57308.47</v>
      </c>
      <c r="AB2873">
        <v>0</v>
      </c>
      <c r="AC2873">
        <v>0</v>
      </c>
      <c r="AD2873">
        <v>70</v>
      </c>
      <c r="AE2873">
        <v>2</v>
      </c>
      <c r="AF2873">
        <v>561</v>
      </c>
      <c r="AG2873">
        <v>13</v>
      </c>
      <c r="AH2873">
        <v>27</v>
      </c>
      <c r="AI2873">
        <v>124</v>
      </c>
      <c r="AJ2873">
        <v>0</v>
      </c>
      <c r="AK2873">
        <v>0</v>
      </c>
      <c r="AL2873">
        <v>0</v>
      </c>
      <c r="AM2873">
        <v>0</v>
      </c>
      <c r="AN2873">
        <v>0</v>
      </c>
      <c r="AO2873">
        <v>482</v>
      </c>
      <c r="AP2873">
        <v>1472</v>
      </c>
      <c r="AQ2873">
        <v>466</v>
      </c>
      <c r="AR2873">
        <v>0</v>
      </c>
      <c r="AS2873">
        <v>208</v>
      </c>
      <c r="AT2873">
        <v>8</v>
      </c>
      <c r="AU2873">
        <v>28</v>
      </c>
      <c r="AV2873">
        <v>10</v>
      </c>
      <c r="AW2873">
        <v>59</v>
      </c>
      <c r="AX2873">
        <v>0</v>
      </c>
      <c r="AY2873">
        <v>168</v>
      </c>
      <c r="AZ2873">
        <v>223</v>
      </c>
      <c r="BA2873">
        <v>71</v>
      </c>
      <c r="BB2873">
        <v>55</v>
      </c>
      <c r="BC2873">
        <v>25</v>
      </c>
      <c r="BD2873">
        <v>8</v>
      </c>
      <c r="BE2873">
        <v>2</v>
      </c>
      <c r="BF2873">
        <v>661</v>
      </c>
      <c r="BG2873">
        <v>3300</v>
      </c>
      <c r="BH2873">
        <v>0</v>
      </c>
      <c r="BI2873">
        <v>296</v>
      </c>
      <c r="BJ2873" s="2">
        <v>46036</v>
      </c>
      <c r="BK2873">
        <v>1</v>
      </c>
      <c r="BL2873" s="3" t="str">
        <f>VLOOKUP(O2873,DropDownList!$H$1:$I$7,2,FALSE)</f>
        <v>2024/25</v>
      </c>
      <c r="BM2873" s="3" t="str">
        <f t="shared" si="44"/>
        <v>VSUR</v>
      </c>
    </row>
    <row r="2874" spans="1:65" x14ac:dyDescent="0.2">
      <c r="A2874">
        <v>2026</v>
      </c>
      <c r="B2874">
        <v>1</v>
      </c>
      <c r="C2874" t="s">
        <v>162</v>
      </c>
      <c r="D2874" t="s">
        <v>175</v>
      </c>
      <c r="E2874" t="s">
        <v>14</v>
      </c>
      <c r="F2874">
        <v>9781</v>
      </c>
      <c r="G2874" t="s">
        <v>158</v>
      </c>
      <c r="H2874" t="s">
        <v>171</v>
      </c>
      <c r="I2874" t="s">
        <v>172</v>
      </c>
      <c r="J2874" s="1">
        <v>46023</v>
      </c>
      <c r="K2874" t="s">
        <v>438</v>
      </c>
      <c r="L2874">
        <v>4</v>
      </c>
      <c r="M2874" t="s">
        <v>439</v>
      </c>
      <c r="N2874" t="s">
        <v>145</v>
      </c>
      <c r="O2874" t="s">
        <v>149</v>
      </c>
      <c r="P2874" t="s">
        <v>159</v>
      </c>
      <c r="Q2874">
        <v>41165.03</v>
      </c>
      <c r="R2874">
        <v>9</v>
      </c>
      <c r="S2874">
        <v>76622.03</v>
      </c>
      <c r="T2874">
        <v>0</v>
      </c>
      <c r="U2874">
        <v>5</v>
      </c>
      <c r="V2874">
        <v>1</v>
      </c>
      <c r="W2874">
        <v>4080</v>
      </c>
      <c r="X2874">
        <v>4080</v>
      </c>
      <c r="Y2874">
        <v>0</v>
      </c>
      <c r="Z2874">
        <v>0</v>
      </c>
      <c r="AA2874">
        <v>35457</v>
      </c>
      <c r="AB2874">
        <v>0</v>
      </c>
      <c r="AC2874">
        <v>0</v>
      </c>
      <c r="AD2874">
        <v>1</v>
      </c>
      <c r="AE2874">
        <v>0</v>
      </c>
      <c r="AF2874">
        <v>4</v>
      </c>
      <c r="AG2874">
        <v>1</v>
      </c>
      <c r="AH2874">
        <v>0</v>
      </c>
      <c r="AI2874">
        <v>4</v>
      </c>
      <c r="AJ2874">
        <v>0</v>
      </c>
      <c r="AK2874">
        <v>0</v>
      </c>
      <c r="AL2874">
        <v>0</v>
      </c>
      <c r="AM2874">
        <v>0</v>
      </c>
      <c r="AN2874">
        <v>0</v>
      </c>
      <c r="AO2874">
        <v>0</v>
      </c>
      <c r="AP2874">
        <v>0</v>
      </c>
      <c r="AQ2874">
        <v>0</v>
      </c>
      <c r="AR2874">
        <v>0</v>
      </c>
      <c r="AS2874">
        <v>0</v>
      </c>
      <c r="AT2874">
        <v>0</v>
      </c>
      <c r="AU2874">
        <v>0</v>
      </c>
      <c r="AV2874">
        <v>0</v>
      </c>
      <c r="AW2874">
        <v>0</v>
      </c>
      <c r="AX2874">
        <v>0</v>
      </c>
      <c r="AY2874">
        <v>0</v>
      </c>
      <c r="AZ2874">
        <v>0</v>
      </c>
      <c r="BA2874">
        <v>0</v>
      </c>
      <c r="BB2874">
        <v>0</v>
      </c>
      <c r="BC2874">
        <v>0</v>
      </c>
      <c r="BD2874">
        <v>0</v>
      </c>
      <c r="BE2874">
        <v>0</v>
      </c>
      <c r="BF2874">
        <v>0</v>
      </c>
      <c r="BG2874">
        <v>18330</v>
      </c>
      <c r="BH2874">
        <v>0</v>
      </c>
      <c r="BI2874">
        <v>0</v>
      </c>
      <c r="BJ2874" s="2">
        <v>46036</v>
      </c>
      <c r="BK2874">
        <v>0</v>
      </c>
      <c r="BL2874" s="3" t="str">
        <f>VLOOKUP(O2874,DropDownList!$H$1:$I$7,2,FALSE)</f>
        <v>2025/26</v>
      </c>
      <c r="BM2874" s="3" t="str">
        <f t="shared" si="44"/>
        <v>CONF</v>
      </c>
    </row>
    <row r="2875" spans="1:65" x14ac:dyDescent="0.2">
      <c r="A2875">
        <v>2026</v>
      </c>
      <c r="B2875">
        <v>1</v>
      </c>
      <c r="C2875" t="s">
        <v>162</v>
      </c>
      <c r="D2875" t="s">
        <v>175</v>
      </c>
      <c r="E2875" t="s">
        <v>14</v>
      </c>
      <c r="F2875">
        <v>9781</v>
      </c>
      <c r="G2875" t="s">
        <v>158</v>
      </c>
      <c r="H2875" t="s">
        <v>171</v>
      </c>
      <c r="I2875" t="s">
        <v>172</v>
      </c>
      <c r="J2875" s="1">
        <v>46023</v>
      </c>
      <c r="K2875" t="s">
        <v>438</v>
      </c>
      <c r="L2875">
        <v>4</v>
      </c>
      <c r="M2875" t="s">
        <v>439</v>
      </c>
      <c r="N2875" t="s">
        <v>145</v>
      </c>
      <c r="O2875" t="s">
        <v>156</v>
      </c>
      <c r="P2875" t="s">
        <v>159</v>
      </c>
      <c r="Q2875">
        <v>39394.230000000003</v>
      </c>
      <c r="R2875">
        <v>8</v>
      </c>
      <c r="S2875">
        <v>65915.649999999994</v>
      </c>
      <c r="T2875">
        <v>39.17</v>
      </c>
      <c r="U2875">
        <v>1</v>
      </c>
      <c r="V2875">
        <v>1</v>
      </c>
      <c r="W2875">
        <v>39394.230000000003</v>
      </c>
      <c r="X2875">
        <v>39394.230000000003</v>
      </c>
      <c r="Y2875">
        <v>0</v>
      </c>
      <c r="Z2875">
        <v>0</v>
      </c>
      <c r="AA2875">
        <v>26482.25</v>
      </c>
      <c r="AB2875">
        <v>0</v>
      </c>
      <c r="AC2875">
        <v>0</v>
      </c>
      <c r="AD2875">
        <v>1</v>
      </c>
      <c r="AE2875">
        <v>0</v>
      </c>
      <c r="AF2875">
        <v>4</v>
      </c>
      <c r="AG2875">
        <v>0</v>
      </c>
      <c r="AH2875">
        <v>0</v>
      </c>
      <c r="AI2875">
        <v>1</v>
      </c>
      <c r="AJ2875">
        <v>0</v>
      </c>
      <c r="AK2875">
        <v>0</v>
      </c>
      <c r="AL2875">
        <v>0</v>
      </c>
      <c r="AM2875">
        <v>0</v>
      </c>
      <c r="AN2875">
        <v>0</v>
      </c>
      <c r="AO2875">
        <v>0</v>
      </c>
      <c r="AP2875">
        <v>0</v>
      </c>
      <c r="AQ2875">
        <v>0</v>
      </c>
      <c r="AR2875">
        <v>0</v>
      </c>
      <c r="AS2875">
        <v>0</v>
      </c>
      <c r="AT2875">
        <v>0</v>
      </c>
      <c r="AU2875">
        <v>0</v>
      </c>
      <c r="AV2875">
        <v>0</v>
      </c>
      <c r="AW2875">
        <v>0</v>
      </c>
      <c r="AX2875">
        <v>0</v>
      </c>
      <c r="AY2875">
        <v>0</v>
      </c>
      <c r="AZ2875">
        <v>0</v>
      </c>
      <c r="BA2875">
        <v>0</v>
      </c>
      <c r="BB2875">
        <v>0</v>
      </c>
      <c r="BC2875">
        <v>0</v>
      </c>
      <c r="BD2875">
        <v>0</v>
      </c>
      <c r="BE2875">
        <v>0</v>
      </c>
      <c r="BF2875">
        <v>0</v>
      </c>
      <c r="BG2875">
        <v>39394.230000000003</v>
      </c>
      <c r="BH2875">
        <v>3</v>
      </c>
      <c r="BI2875">
        <v>0</v>
      </c>
      <c r="BJ2875" s="2">
        <v>46036</v>
      </c>
      <c r="BK2875">
        <v>0</v>
      </c>
      <c r="BL2875" s="3" t="str">
        <f>VLOOKUP(O2875,DropDownList!$H$1:$I$7,2,FALSE)</f>
        <v>2023/24</v>
      </c>
      <c r="BM2875" s="3" t="str">
        <f t="shared" si="44"/>
        <v>CONF</v>
      </c>
    </row>
    <row r="2876" spans="1:65" x14ac:dyDescent="0.2">
      <c r="A2876">
        <v>2026</v>
      </c>
      <c r="B2876">
        <v>1</v>
      </c>
      <c r="C2876" t="s">
        <v>162</v>
      </c>
      <c r="D2876" t="s">
        <v>175</v>
      </c>
      <c r="E2876" t="s">
        <v>14</v>
      </c>
      <c r="F2876">
        <v>9781</v>
      </c>
      <c r="G2876" t="s">
        <v>158</v>
      </c>
      <c r="H2876" t="s">
        <v>171</v>
      </c>
      <c r="I2876" t="s">
        <v>172</v>
      </c>
      <c r="J2876" s="1">
        <v>46023</v>
      </c>
      <c r="K2876" t="s">
        <v>438</v>
      </c>
      <c r="L2876">
        <v>4</v>
      </c>
      <c r="M2876" t="s">
        <v>439</v>
      </c>
      <c r="N2876" t="s">
        <v>145</v>
      </c>
      <c r="O2876" t="s">
        <v>156</v>
      </c>
      <c r="P2876" t="s">
        <v>160</v>
      </c>
      <c r="Q2876">
        <v>60710.21</v>
      </c>
      <c r="R2876">
        <v>564</v>
      </c>
      <c r="S2876">
        <v>327890.5</v>
      </c>
      <c r="T2876">
        <v>16758.73</v>
      </c>
      <c r="U2876">
        <v>153</v>
      </c>
      <c r="V2876">
        <v>79</v>
      </c>
      <c r="W2876">
        <v>35506.660000000003</v>
      </c>
      <c r="X2876">
        <v>37341.660000000003</v>
      </c>
      <c r="Y2876">
        <v>0</v>
      </c>
      <c r="Z2876">
        <v>0</v>
      </c>
      <c r="AA2876">
        <v>250421.56</v>
      </c>
      <c r="AB2876">
        <v>19357.63</v>
      </c>
      <c r="AC2876">
        <v>217978.33</v>
      </c>
      <c r="AD2876">
        <v>50</v>
      </c>
      <c r="AE2876">
        <v>29</v>
      </c>
      <c r="AF2876">
        <v>366</v>
      </c>
      <c r="AG2876">
        <v>69</v>
      </c>
      <c r="AH2876">
        <v>35</v>
      </c>
      <c r="AI2876">
        <v>84</v>
      </c>
      <c r="AJ2876">
        <v>0</v>
      </c>
      <c r="AK2876">
        <v>0</v>
      </c>
      <c r="AL2876">
        <v>0</v>
      </c>
      <c r="AM2876">
        <v>0</v>
      </c>
      <c r="AN2876">
        <v>0</v>
      </c>
      <c r="AO2876">
        <v>377</v>
      </c>
      <c r="AP2876">
        <v>1410</v>
      </c>
      <c r="AQ2876">
        <v>339</v>
      </c>
      <c r="AR2876">
        <v>2</v>
      </c>
      <c r="AS2876">
        <v>153</v>
      </c>
      <c r="AT2876">
        <v>57</v>
      </c>
      <c r="AU2876">
        <v>43</v>
      </c>
      <c r="AV2876">
        <v>20</v>
      </c>
      <c r="AW2876">
        <v>64</v>
      </c>
      <c r="AX2876">
        <v>0</v>
      </c>
      <c r="AY2876">
        <v>169</v>
      </c>
      <c r="AZ2876">
        <v>262</v>
      </c>
      <c r="BA2876">
        <v>144</v>
      </c>
      <c r="BB2876">
        <v>44</v>
      </c>
      <c r="BC2876">
        <v>22</v>
      </c>
      <c r="BD2876">
        <v>4</v>
      </c>
      <c r="BE2876">
        <v>1</v>
      </c>
      <c r="BF2876">
        <v>497</v>
      </c>
      <c r="BG2876">
        <v>35152</v>
      </c>
      <c r="BH2876">
        <v>10</v>
      </c>
      <c r="BI2876">
        <v>119</v>
      </c>
      <c r="BJ2876" s="2">
        <v>46036</v>
      </c>
      <c r="BK2876">
        <v>2</v>
      </c>
      <c r="BL2876" s="3" t="str">
        <f>VLOOKUP(O2876,DropDownList!$H$1:$I$7,2,FALSE)</f>
        <v>2023/24</v>
      </c>
      <c r="BM2876" s="3" t="str">
        <f t="shared" si="44"/>
        <v>SC COURT</v>
      </c>
    </row>
    <row r="2877" spans="1:65" x14ac:dyDescent="0.2">
      <c r="A2877">
        <v>2026</v>
      </c>
      <c r="B2877">
        <v>1</v>
      </c>
      <c r="C2877" t="s">
        <v>162</v>
      </c>
      <c r="D2877" t="s">
        <v>175</v>
      </c>
      <c r="E2877" t="s">
        <v>14</v>
      </c>
      <c r="F2877">
        <v>9781</v>
      </c>
      <c r="G2877" t="s">
        <v>158</v>
      </c>
      <c r="H2877" t="s">
        <v>171</v>
      </c>
      <c r="I2877" t="s">
        <v>172</v>
      </c>
      <c r="J2877" s="1">
        <v>46023</v>
      </c>
      <c r="K2877" t="s">
        <v>438</v>
      </c>
      <c r="L2877">
        <v>4</v>
      </c>
      <c r="M2877" t="s">
        <v>439</v>
      </c>
      <c r="N2877" t="s">
        <v>145</v>
      </c>
      <c r="O2877" t="s">
        <v>156</v>
      </c>
      <c r="P2877" t="s">
        <v>161</v>
      </c>
      <c r="Q2877">
        <v>1639.4</v>
      </c>
      <c r="R2877">
        <v>519</v>
      </c>
      <c r="S2877">
        <v>15170</v>
      </c>
      <c r="T2877">
        <v>475</v>
      </c>
      <c r="U2877">
        <v>137</v>
      </c>
      <c r="V2877">
        <v>39</v>
      </c>
      <c r="W2877">
        <v>875</v>
      </c>
      <c r="X2877">
        <v>875</v>
      </c>
      <c r="Y2877">
        <v>0</v>
      </c>
      <c r="Z2877">
        <v>0</v>
      </c>
      <c r="AA2877">
        <v>13055.6</v>
      </c>
      <c r="AB2877">
        <v>0</v>
      </c>
      <c r="AC2877">
        <v>0</v>
      </c>
      <c r="AD2877">
        <v>37</v>
      </c>
      <c r="AE2877">
        <v>2</v>
      </c>
      <c r="AF2877">
        <v>416</v>
      </c>
      <c r="AG2877">
        <v>7</v>
      </c>
      <c r="AH2877">
        <v>22</v>
      </c>
      <c r="AI2877">
        <v>74</v>
      </c>
      <c r="AJ2877">
        <v>0</v>
      </c>
      <c r="AK2877">
        <v>0</v>
      </c>
      <c r="AL2877">
        <v>0</v>
      </c>
      <c r="AM2877">
        <v>0</v>
      </c>
      <c r="AN2877">
        <v>0</v>
      </c>
      <c r="AO2877">
        <v>340</v>
      </c>
      <c r="AP2877">
        <v>1388</v>
      </c>
      <c r="AQ2877">
        <v>334</v>
      </c>
      <c r="AR2877">
        <v>2</v>
      </c>
      <c r="AS2877">
        <v>148</v>
      </c>
      <c r="AT2877">
        <v>55</v>
      </c>
      <c r="AU2877">
        <v>42</v>
      </c>
      <c r="AV2877">
        <v>20</v>
      </c>
      <c r="AW2877">
        <v>38</v>
      </c>
      <c r="AX2877">
        <v>0</v>
      </c>
      <c r="AY2877">
        <v>175</v>
      </c>
      <c r="AZ2877">
        <v>268</v>
      </c>
      <c r="BA2877">
        <v>148</v>
      </c>
      <c r="BB2877">
        <v>44</v>
      </c>
      <c r="BC2877">
        <v>22</v>
      </c>
      <c r="BD2877">
        <v>4</v>
      </c>
      <c r="BE2877">
        <v>2</v>
      </c>
      <c r="BF2877">
        <v>479</v>
      </c>
      <c r="BG2877">
        <v>1560</v>
      </c>
      <c r="BH2877">
        <v>0</v>
      </c>
      <c r="BI2877">
        <v>116</v>
      </c>
      <c r="BJ2877" s="2">
        <v>46036</v>
      </c>
      <c r="BK2877">
        <v>2</v>
      </c>
      <c r="BL2877" s="3" t="str">
        <f>VLOOKUP(O2877,DropDownList!$H$1:$I$7,2,FALSE)</f>
        <v>2023/24</v>
      </c>
      <c r="BM2877" s="3" t="str">
        <f t="shared" si="44"/>
        <v>VSUR</v>
      </c>
    </row>
    <row r="2878" spans="1:65" x14ac:dyDescent="0.2">
      <c r="A2878">
        <v>2026</v>
      </c>
      <c r="B2878">
        <v>1</v>
      </c>
      <c r="C2878" t="s">
        <v>162</v>
      </c>
      <c r="D2878" t="s">
        <v>175</v>
      </c>
      <c r="E2878" t="s">
        <v>14</v>
      </c>
      <c r="F2878">
        <v>9781</v>
      </c>
      <c r="G2878" t="s">
        <v>158</v>
      </c>
      <c r="H2878" t="s">
        <v>171</v>
      </c>
      <c r="I2878" t="s">
        <v>172</v>
      </c>
      <c r="J2878" s="1">
        <v>46023</v>
      </c>
      <c r="K2878" t="s">
        <v>438</v>
      </c>
      <c r="L2878">
        <v>4</v>
      </c>
      <c r="M2878" t="s">
        <v>439</v>
      </c>
      <c r="N2878" t="s">
        <v>145</v>
      </c>
      <c r="O2878" t="s">
        <v>155</v>
      </c>
      <c r="P2878" t="s">
        <v>160</v>
      </c>
      <c r="Q2878">
        <v>46009.22</v>
      </c>
      <c r="R2878">
        <v>722</v>
      </c>
      <c r="S2878">
        <v>380100</v>
      </c>
      <c r="T2878">
        <v>26198.81</v>
      </c>
      <c r="U2878">
        <v>153</v>
      </c>
      <c r="V2878">
        <v>76</v>
      </c>
      <c r="W2878">
        <v>25090.95</v>
      </c>
      <c r="X2878">
        <v>25640.95</v>
      </c>
      <c r="Y2878">
        <v>0</v>
      </c>
      <c r="Z2878">
        <v>0</v>
      </c>
      <c r="AA2878">
        <v>307891.96999999997</v>
      </c>
      <c r="AB2878">
        <v>17829.919999999998</v>
      </c>
      <c r="AC2878">
        <v>274274.31</v>
      </c>
      <c r="AD2878">
        <v>33</v>
      </c>
      <c r="AE2878">
        <v>43</v>
      </c>
      <c r="AF2878">
        <v>498</v>
      </c>
      <c r="AG2878">
        <v>97</v>
      </c>
      <c r="AH2878">
        <v>46</v>
      </c>
      <c r="AI2878">
        <v>56</v>
      </c>
      <c r="AJ2878">
        <v>0</v>
      </c>
      <c r="AK2878">
        <v>0</v>
      </c>
      <c r="AL2878">
        <v>0</v>
      </c>
      <c r="AM2878">
        <v>0</v>
      </c>
      <c r="AN2878">
        <v>0</v>
      </c>
      <c r="AO2878">
        <v>496</v>
      </c>
      <c r="AP2878">
        <v>2165</v>
      </c>
      <c r="AQ2878">
        <v>485</v>
      </c>
      <c r="AR2878">
        <v>0</v>
      </c>
      <c r="AS2878">
        <v>223</v>
      </c>
      <c r="AT2878">
        <v>91</v>
      </c>
      <c r="AU2878">
        <v>67</v>
      </c>
      <c r="AV2878">
        <v>35</v>
      </c>
      <c r="AW2878">
        <v>54</v>
      </c>
      <c r="AX2878">
        <v>0</v>
      </c>
      <c r="AY2878">
        <v>264</v>
      </c>
      <c r="AZ2878">
        <v>411</v>
      </c>
      <c r="BA2878">
        <v>264</v>
      </c>
      <c r="BB2878">
        <v>72</v>
      </c>
      <c r="BC2878">
        <v>39</v>
      </c>
      <c r="BD2878">
        <v>12</v>
      </c>
      <c r="BE2878">
        <v>0</v>
      </c>
      <c r="BF2878">
        <v>655</v>
      </c>
      <c r="BG2878">
        <v>21855</v>
      </c>
      <c r="BH2878">
        <v>25</v>
      </c>
      <c r="BI2878">
        <v>134</v>
      </c>
      <c r="BJ2878" s="2">
        <v>46036</v>
      </c>
      <c r="BK2878">
        <v>3</v>
      </c>
      <c r="BL2878" s="3" t="str">
        <f>VLOOKUP(O2878,DropDownList!$H$1:$I$7,2,FALSE)</f>
        <v>2022/23</v>
      </c>
      <c r="BM2878" s="3" t="str">
        <f t="shared" si="44"/>
        <v>SC COURT</v>
      </c>
    </row>
    <row r="2879" spans="1:65" x14ac:dyDescent="0.2">
      <c r="A2879">
        <v>2026</v>
      </c>
      <c r="B2879">
        <v>1</v>
      </c>
      <c r="C2879" t="s">
        <v>162</v>
      </c>
      <c r="D2879" t="s">
        <v>175</v>
      </c>
      <c r="E2879" t="s">
        <v>14</v>
      </c>
      <c r="F2879">
        <v>9781</v>
      </c>
      <c r="G2879" t="s">
        <v>158</v>
      </c>
      <c r="H2879" t="s">
        <v>171</v>
      </c>
      <c r="I2879" t="s">
        <v>172</v>
      </c>
      <c r="J2879" s="1">
        <v>46023</v>
      </c>
      <c r="K2879" t="s">
        <v>438</v>
      </c>
      <c r="L2879">
        <v>4</v>
      </c>
      <c r="M2879" t="s">
        <v>439</v>
      </c>
      <c r="N2879" t="s">
        <v>145</v>
      </c>
      <c r="O2879" t="s">
        <v>147</v>
      </c>
      <c r="P2879" t="s">
        <v>160</v>
      </c>
      <c r="Q2879">
        <v>156103.91</v>
      </c>
      <c r="R2879">
        <v>776</v>
      </c>
      <c r="S2879">
        <v>534452.06000000006</v>
      </c>
      <c r="T2879">
        <v>29597.97</v>
      </c>
      <c r="U2879">
        <v>343</v>
      </c>
      <c r="V2879">
        <v>190</v>
      </c>
      <c r="W2879">
        <v>76989.789999999994</v>
      </c>
      <c r="X2879">
        <v>97484.79</v>
      </c>
      <c r="Y2879">
        <v>0</v>
      </c>
      <c r="Z2879">
        <v>0</v>
      </c>
      <c r="AA2879">
        <v>348750.18</v>
      </c>
      <c r="AB2879">
        <v>11408.63</v>
      </c>
      <c r="AC2879">
        <v>317073.08</v>
      </c>
      <c r="AD2879">
        <v>83</v>
      </c>
      <c r="AE2879">
        <v>107</v>
      </c>
      <c r="AF2879">
        <v>375</v>
      </c>
      <c r="AG2879">
        <v>207</v>
      </c>
      <c r="AH2879">
        <v>51</v>
      </c>
      <c r="AI2879">
        <v>136</v>
      </c>
      <c r="AJ2879">
        <v>0</v>
      </c>
      <c r="AK2879">
        <v>0</v>
      </c>
      <c r="AL2879">
        <v>0</v>
      </c>
      <c r="AM2879">
        <v>0</v>
      </c>
      <c r="AN2879">
        <v>0</v>
      </c>
      <c r="AO2879">
        <v>520</v>
      </c>
      <c r="AP2879">
        <v>1498</v>
      </c>
      <c r="AQ2879">
        <v>464</v>
      </c>
      <c r="AR2879">
        <v>0</v>
      </c>
      <c r="AS2879">
        <v>209</v>
      </c>
      <c r="AT2879">
        <v>8</v>
      </c>
      <c r="AU2879">
        <v>28</v>
      </c>
      <c r="AV2879">
        <v>10</v>
      </c>
      <c r="AW2879">
        <v>92</v>
      </c>
      <c r="AX2879">
        <v>0</v>
      </c>
      <c r="AY2879">
        <v>165</v>
      </c>
      <c r="AZ2879">
        <v>221</v>
      </c>
      <c r="BA2879">
        <v>72</v>
      </c>
      <c r="BB2879">
        <v>52</v>
      </c>
      <c r="BC2879">
        <v>22</v>
      </c>
      <c r="BD2879">
        <v>10</v>
      </c>
      <c r="BE2879">
        <v>2</v>
      </c>
      <c r="BF2879">
        <v>677</v>
      </c>
      <c r="BG2879">
        <v>71368</v>
      </c>
      <c r="BH2879">
        <v>7</v>
      </c>
      <c r="BI2879">
        <v>299</v>
      </c>
      <c r="BJ2879" s="2">
        <v>46036</v>
      </c>
      <c r="BK2879">
        <v>1</v>
      </c>
      <c r="BL2879" s="3" t="str">
        <f>VLOOKUP(O2879,DropDownList!$H$1:$I$7,2,FALSE)</f>
        <v>2024/25</v>
      </c>
      <c r="BM2879" s="3" t="str">
        <f t="shared" si="44"/>
        <v>SC COURT</v>
      </c>
    </row>
    <row r="2880" spans="1:65" x14ac:dyDescent="0.2">
      <c r="A2880">
        <v>2026</v>
      </c>
      <c r="B2880">
        <v>1</v>
      </c>
      <c r="C2880" t="s">
        <v>162</v>
      </c>
      <c r="D2880" t="s">
        <v>175</v>
      </c>
      <c r="E2880" t="s">
        <v>14</v>
      </c>
      <c r="F2880">
        <v>9781</v>
      </c>
      <c r="G2880" t="s">
        <v>158</v>
      </c>
      <c r="H2880" t="s">
        <v>171</v>
      </c>
      <c r="I2880" t="s">
        <v>172</v>
      </c>
      <c r="J2880" s="1">
        <v>46023</v>
      </c>
      <c r="K2880" t="s">
        <v>438</v>
      </c>
      <c r="L2880">
        <v>4</v>
      </c>
      <c r="M2880" t="s">
        <v>439</v>
      </c>
      <c r="N2880" t="s">
        <v>145</v>
      </c>
      <c r="O2880" t="s">
        <v>149</v>
      </c>
      <c r="P2880" t="s">
        <v>161</v>
      </c>
      <c r="Q2880">
        <v>2230</v>
      </c>
      <c r="R2880">
        <v>314</v>
      </c>
      <c r="S2880">
        <v>15657.5</v>
      </c>
      <c r="T2880">
        <v>110</v>
      </c>
      <c r="U2880">
        <v>190</v>
      </c>
      <c r="V2880">
        <v>61</v>
      </c>
      <c r="W2880">
        <v>1675</v>
      </c>
      <c r="X2880">
        <v>1675</v>
      </c>
      <c r="Y2880">
        <v>0</v>
      </c>
      <c r="Z2880">
        <v>0</v>
      </c>
      <c r="AA2880">
        <v>13317.5</v>
      </c>
      <c r="AB2880">
        <v>0</v>
      </c>
      <c r="AC2880">
        <v>0</v>
      </c>
      <c r="AD2880">
        <v>60</v>
      </c>
      <c r="AE2880">
        <v>1</v>
      </c>
      <c r="AF2880">
        <v>220</v>
      </c>
      <c r="AG2880">
        <v>3</v>
      </c>
      <c r="AH2880">
        <v>4</v>
      </c>
      <c r="AI2880">
        <v>87</v>
      </c>
      <c r="AJ2880">
        <v>0</v>
      </c>
      <c r="AK2880">
        <v>0</v>
      </c>
      <c r="AL2880">
        <v>0</v>
      </c>
      <c r="AM2880">
        <v>0</v>
      </c>
      <c r="AN2880">
        <v>0</v>
      </c>
      <c r="AO2880">
        <v>195</v>
      </c>
      <c r="AP2880">
        <v>400</v>
      </c>
      <c r="AQ2880">
        <v>196</v>
      </c>
      <c r="AR2880">
        <v>0</v>
      </c>
      <c r="AS2880">
        <v>63</v>
      </c>
      <c r="AT2880">
        <v>0</v>
      </c>
      <c r="AU2880">
        <v>3</v>
      </c>
      <c r="AV2880">
        <v>2</v>
      </c>
      <c r="AW2880">
        <v>7</v>
      </c>
      <c r="AX2880">
        <v>0</v>
      </c>
      <c r="AY2880">
        <v>34</v>
      </c>
      <c r="AZ2880">
        <v>45</v>
      </c>
      <c r="BA2880">
        <v>1</v>
      </c>
      <c r="BB2880">
        <v>6</v>
      </c>
      <c r="BC2880">
        <v>3</v>
      </c>
      <c r="BD2880">
        <v>2</v>
      </c>
      <c r="BE2880">
        <v>0</v>
      </c>
      <c r="BF2880">
        <v>305</v>
      </c>
      <c r="BG2880">
        <v>2200</v>
      </c>
      <c r="BH2880">
        <v>0</v>
      </c>
      <c r="BI2880">
        <v>186</v>
      </c>
      <c r="BJ2880" s="2">
        <v>46036</v>
      </c>
      <c r="BK2880">
        <v>0</v>
      </c>
      <c r="BL2880" s="3" t="str">
        <f>VLOOKUP(O2880,DropDownList!$H$1:$I$7,2,FALSE)</f>
        <v>2025/26</v>
      </c>
      <c r="BM2880" s="3" t="str">
        <f t="shared" si="44"/>
        <v>VSUR</v>
      </c>
    </row>
    <row r="2881" spans="1:65" x14ac:dyDescent="0.2">
      <c r="A2881">
        <v>2026</v>
      </c>
      <c r="B2881">
        <v>1</v>
      </c>
      <c r="C2881" t="s">
        <v>162</v>
      </c>
      <c r="D2881" t="s">
        <v>175</v>
      </c>
      <c r="E2881" t="s">
        <v>14</v>
      </c>
      <c r="F2881">
        <v>9781</v>
      </c>
      <c r="G2881" t="s">
        <v>158</v>
      </c>
      <c r="H2881" t="s">
        <v>171</v>
      </c>
      <c r="I2881" t="s">
        <v>172</v>
      </c>
      <c r="J2881" s="1">
        <v>46023</v>
      </c>
      <c r="K2881" t="s">
        <v>438</v>
      </c>
      <c r="L2881">
        <v>4</v>
      </c>
      <c r="M2881" t="s">
        <v>439</v>
      </c>
      <c r="N2881" t="s">
        <v>145</v>
      </c>
      <c r="O2881" t="s">
        <v>155</v>
      </c>
      <c r="P2881" t="s">
        <v>161</v>
      </c>
      <c r="Q2881">
        <v>1112.9000000000001</v>
      </c>
      <c r="R2881">
        <v>671</v>
      </c>
      <c r="S2881">
        <v>17510</v>
      </c>
      <c r="T2881">
        <v>989.36</v>
      </c>
      <c r="U2881">
        <v>141</v>
      </c>
      <c r="V2881">
        <v>30</v>
      </c>
      <c r="W2881">
        <v>645</v>
      </c>
      <c r="X2881">
        <v>645</v>
      </c>
      <c r="Y2881">
        <v>0</v>
      </c>
      <c r="Z2881">
        <v>0</v>
      </c>
      <c r="AA2881">
        <v>15407.74</v>
      </c>
      <c r="AB2881">
        <v>0</v>
      </c>
      <c r="AC2881">
        <v>0</v>
      </c>
      <c r="AD2881">
        <v>30</v>
      </c>
      <c r="AE2881">
        <v>0</v>
      </c>
      <c r="AF2881">
        <v>573</v>
      </c>
      <c r="AG2881">
        <v>2</v>
      </c>
      <c r="AH2881">
        <v>40</v>
      </c>
      <c r="AI2881">
        <v>53</v>
      </c>
      <c r="AJ2881">
        <v>0</v>
      </c>
      <c r="AK2881">
        <v>0</v>
      </c>
      <c r="AL2881">
        <v>0</v>
      </c>
      <c r="AM2881">
        <v>0</v>
      </c>
      <c r="AN2881">
        <v>0</v>
      </c>
      <c r="AO2881">
        <v>461</v>
      </c>
      <c r="AP2881">
        <v>2042</v>
      </c>
      <c r="AQ2881">
        <v>462</v>
      </c>
      <c r="AR2881">
        <v>0</v>
      </c>
      <c r="AS2881">
        <v>213</v>
      </c>
      <c r="AT2881">
        <v>87</v>
      </c>
      <c r="AU2881">
        <v>62</v>
      </c>
      <c r="AV2881">
        <v>32</v>
      </c>
      <c r="AW2881">
        <v>44</v>
      </c>
      <c r="AX2881">
        <v>0</v>
      </c>
      <c r="AY2881">
        <v>255</v>
      </c>
      <c r="AZ2881">
        <v>393</v>
      </c>
      <c r="BA2881">
        <v>248</v>
      </c>
      <c r="BB2881">
        <v>65</v>
      </c>
      <c r="BC2881">
        <v>35</v>
      </c>
      <c r="BD2881">
        <v>12</v>
      </c>
      <c r="BE2881">
        <v>0</v>
      </c>
      <c r="BF2881">
        <v>617</v>
      </c>
      <c r="BG2881">
        <v>1085</v>
      </c>
      <c r="BH2881">
        <v>3</v>
      </c>
      <c r="BI2881">
        <v>126</v>
      </c>
      <c r="BJ2881" s="2">
        <v>46036</v>
      </c>
      <c r="BK2881">
        <v>3</v>
      </c>
      <c r="BL2881" s="3" t="str">
        <f>VLOOKUP(O2881,DropDownList!$H$1:$I$7,2,FALSE)</f>
        <v>2022/23</v>
      </c>
      <c r="BM2881" s="3" t="str">
        <f t="shared" ref="BM2881:BM2944" si="45">IF(RIGHT(P2881,4)="VSUR","VSUR",IF(RIGHT(P2881,4)="CONF","CONF",P2881))</f>
        <v>VSUR</v>
      </c>
    </row>
    <row r="2882" spans="1:65" x14ac:dyDescent="0.2">
      <c r="A2882">
        <v>2026</v>
      </c>
      <c r="B2882">
        <v>1</v>
      </c>
      <c r="C2882" t="s">
        <v>162</v>
      </c>
      <c r="D2882" t="s">
        <v>175</v>
      </c>
      <c r="E2882" t="s">
        <v>14</v>
      </c>
      <c r="F2882">
        <v>9781</v>
      </c>
      <c r="G2882" t="s">
        <v>158</v>
      </c>
      <c r="H2882" t="s">
        <v>171</v>
      </c>
      <c r="I2882" t="s">
        <v>172</v>
      </c>
      <c r="J2882" s="1">
        <v>46023</v>
      </c>
      <c r="K2882" t="s">
        <v>438</v>
      </c>
      <c r="L2882">
        <v>4</v>
      </c>
      <c r="M2882" t="s">
        <v>439</v>
      </c>
      <c r="N2882" t="s">
        <v>145</v>
      </c>
      <c r="O2882" t="s">
        <v>147</v>
      </c>
      <c r="P2882" t="s">
        <v>159</v>
      </c>
      <c r="Q2882">
        <v>5460</v>
      </c>
      <c r="R2882">
        <v>14</v>
      </c>
      <c r="S2882">
        <v>46477.01</v>
      </c>
      <c r="T2882">
        <v>43.86</v>
      </c>
      <c r="U2882">
        <v>1</v>
      </c>
      <c r="V2882">
        <v>1</v>
      </c>
      <c r="W2882">
        <v>5460</v>
      </c>
      <c r="X2882">
        <v>5460</v>
      </c>
      <c r="Y2882">
        <v>0</v>
      </c>
      <c r="Z2882">
        <v>0</v>
      </c>
      <c r="AA2882">
        <v>40973.15</v>
      </c>
      <c r="AB2882">
        <v>0</v>
      </c>
      <c r="AC2882">
        <v>0</v>
      </c>
      <c r="AD2882">
        <v>1</v>
      </c>
      <c r="AE2882">
        <v>0</v>
      </c>
      <c r="AF2882">
        <v>10</v>
      </c>
      <c r="AG2882">
        <v>0</v>
      </c>
      <c r="AH2882">
        <v>0</v>
      </c>
      <c r="AI2882">
        <v>1</v>
      </c>
      <c r="AJ2882">
        <v>0</v>
      </c>
      <c r="AK2882">
        <v>0</v>
      </c>
      <c r="AL2882">
        <v>0</v>
      </c>
      <c r="AM2882">
        <v>0</v>
      </c>
      <c r="AN2882">
        <v>0</v>
      </c>
      <c r="AO2882">
        <v>1</v>
      </c>
      <c r="AP2882">
        <v>1</v>
      </c>
      <c r="AQ2882">
        <v>0</v>
      </c>
      <c r="AR2882">
        <v>0</v>
      </c>
      <c r="AS2882">
        <v>0</v>
      </c>
      <c r="AT2882">
        <v>0</v>
      </c>
      <c r="AU2882">
        <v>0</v>
      </c>
      <c r="AV2882">
        <v>0</v>
      </c>
      <c r="AW2882">
        <v>0</v>
      </c>
      <c r="AX2882">
        <v>0</v>
      </c>
      <c r="AY2882">
        <v>0</v>
      </c>
      <c r="AZ2882">
        <v>0</v>
      </c>
      <c r="BA2882">
        <v>0</v>
      </c>
      <c r="BB2882">
        <v>0</v>
      </c>
      <c r="BC2882">
        <v>0</v>
      </c>
      <c r="BD2882">
        <v>0</v>
      </c>
      <c r="BE2882">
        <v>0</v>
      </c>
      <c r="BF2882">
        <v>0</v>
      </c>
      <c r="BG2882">
        <v>5460</v>
      </c>
      <c r="BH2882">
        <v>3</v>
      </c>
      <c r="BI2882">
        <v>0</v>
      </c>
      <c r="BJ2882" s="2">
        <v>46036</v>
      </c>
      <c r="BK2882">
        <v>0</v>
      </c>
      <c r="BL2882" s="3" t="str">
        <f>VLOOKUP(O2882,DropDownList!$H$1:$I$7,2,FALSE)</f>
        <v>2024/25</v>
      </c>
      <c r="BM2882" s="3" t="str">
        <f t="shared" si="45"/>
        <v>CONF</v>
      </c>
    </row>
    <row r="2883" spans="1:65" x14ac:dyDescent="0.2">
      <c r="A2883">
        <v>2026</v>
      </c>
      <c r="B2883">
        <v>1</v>
      </c>
      <c r="C2883" t="s">
        <v>162</v>
      </c>
      <c r="D2883" t="s">
        <v>175</v>
      </c>
      <c r="E2883" t="s">
        <v>14</v>
      </c>
      <c r="F2883">
        <v>9781</v>
      </c>
      <c r="G2883" t="s">
        <v>158</v>
      </c>
      <c r="H2883" t="s">
        <v>171</v>
      </c>
      <c r="I2883" t="s">
        <v>172</v>
      </c>
      <c r="J2883" s="1">
        <v>46023</v>
      </c>
      <c r="K2883" t="s">
        <v>438</v>
      </c>
      <c r="L2883">
        <v>4</v>
      </c>
      <c r="M2883" t="s">
        <v>439</v>
      </c>
      <c r="N2883" t="s">
        <v>145</v>
      </c>
      <c r="O2883" t="s">
        <v>149</v>
      </c>
      <c r="P2883" t="s">
        <v>160</v>
      </c>
      <c r="Q2883">
        <v>97480.02</v>
      </c>
      <c r="R2883">
        <v>335</v>
      </c>
      <c r="S2883">
        <v>222600</v>
      </c>
      <c r="T2883">
        <v>3420</v>
      </c>
      <c r="U2883">
        <v>207</v>
      </c>
      <c r="V2883">
        <v>138</v>
      </c>
      <c r="W2883">
        <v>44115.02</v>
      </c>
      <c r="X2883">
        <v>73365.02</v>
      </c>
      <c r="Y2883">
        <v>0</v>
      </c>
      <c r="Z2883">
        <v>0</v>
      </c>
      <c r="AA2883">
        <v>121699.98</v>
      </c>
      <c r="AB2883">
        <v>3700</v>
      </c>
      <c r="AC2883">
        <v>109554.98</v>
      </c>
      <c r="AD2883">
        <v>71</v>
      </c>
      <c r="AE2883">
        <v>67</v>
      </c>
      <c r="AF2883">
        <v>121</v>
      </c>
      <c r="AG2883">
        <v>109</v>
      </c>
      <c r="AH2883">
        <v>6</v>
      </c>
      <c r="AI2883">
        <v>98</v>
      </c>
      <c r="AJ2883">
        <v>0</v>
      </c>
      <c r="AK2883">
        <v>0</v>
      </c>
      <c r="AL2883">
        <v>0</v>
      </c>
      <c r="AM2883">
        <v>0</v>
      </c>
      <c r="AN2883">
        <v>0</v>
      </c>
      <c r="AO2883">
        <v>214</v>
      </c>
      <c r="AP2883">
        <v>415</v>
      </c>
      <c r="AQ2883">
        <v>197</v>
      </c>
      <c r="AR2883">
        <v>0</v>
      </c>
      <c r="AS2883">
        <v>66</v>
      </c>
      <c r="AT2883">
        <v>0</v>
      </c>
      <c r="AU2883">
        <v>3</v>
      </c>
      <c r="AV2883">
        <v>2</v>
      </c>
      <c r="AW2883">
        <v>19</v>
      </c>
      <c r="AX2883">
        <v>0</v>
      </c>
      <c r="AY2883">
        <v>34</v>
      </c>
      <c r="AZ2883">
        <v>44</v>
      </c>
      <c r="BA2883">
        <v>1</v>
      </c>
      <c r="BB2883">
        <v>6</v>
      </c>
      <c r="BC2883">
        <v>3</v>
      </c>
      <c r="BD2883">
        <v>3</v>
      </c>
      <c r="BE2883">
        <v>0</v>
      </c>
      <c r="BF2883">
        <v>315</v>
      </c>
      <c r="BG2883">
        <v>55230</v>
      </c>
      <c r="BH2883">
        <v>1</v>
      </c>
      <c r="BI2883">
        <v>193</v>
      </c>
      <c r="BJ2883" s="2">
        <v>46036</v>
      </c>
      <c r="BK2883">
        <v>0</v>
      </c>
      <c r="BL2883" s="3" t="str">
        <f>VLOOKUP(O2883,DropDownList!$H$1:$I$7,2,FALSE)</f>
        <v>2025/26</v>
      </c>
      <c r="BM2883" s="3" t="str">
        <f t="shared" si="45"/>
        <v>SC COURT</v>
      </c>
    </row>
    <row r="2884" spans="1:65" x14ac:dyDescent="0.2">
      <c r="A2884">
        <v>2026</v>
      </c>
      <c r="B2884">
        <v>1</v>
      </c>
      <c r="C2884" t="s">
        <v>162</v>
      </c>
      <c r="D2884" t="s">
        <v>175</v>
      </c>
      <c r="E2884" t="s">
        <v>14</v>
      </c>
      <c r="F2884">
        <v>9781</v>
      </c>
      <c r="G2884" t="s">
        <v>158</v>
      </c>
      <c r="H2884" t="s">
        <v>171</v>
      </c>
      <c r="I2884" t="s">
        <v>172</v>
      </c>
      <c r="J2884" s="1">
        <v>46023</v>
      </c>
      <c r="K2884" t="s">
        <v>438</v>
      </c>
      <c r="L2884">
        <v>4</v>
      </c>
      <c r="M2884" t="s">
        <v>439</v>
      </c>
      <c r="N2884" t="s">
        <v>145</v>
      </c>
      <c r="O2884" t="s">
        <v>155</v>
      </c>
      <c r="P2884" t="s">
        <v>159</v>
      </c>
      <c r="Q2884">
        <v>0</v>
      </c>
      <c r="R2884">
        <v>8</v>
      </c>
      <c r="S2884">
        <v>32691.63</v>
      </c>
      <c r="T2884">
        <v>228.42</v>
      </c>
      <c r="U2884">
        <v>0</v>
      </c>
      <c r="V2884">
        <v>0</v>
      </c>
      <c r="W2884">
        <v>0</v>
      </c>
      <c r="X2884">
        <v>0</v>
      </c>
      <c r="Y2884">
        <v>0</v>
      </c>
      <c r="Z2884">
        <v>0</v>
      </c>
      <c r="AA2884">
        <v>32463.21</v>
      </c>
      <c r="AB2884">
        <v>0</v>
      </c>
      <c r="AC2884">
        <v>0</v>
      </c>
      <c r="AD2884">
        <v>0</v>
      </c>
      <c r="AE2884">
        <v>0</v>
      </c>
      <c r="AF2884">
        <v>6</v>
      </c>
      <c r="AG2884">
        <v>0</v>
      </c>
      <c r="AH2884">
        <v>0</v>
      </c>
      <c r="AI2884">
        <v>0</v>
      </c>
      <c r="AJ2884">
        <v>0</v>
      </c>
      <c r="AK2884">
        <v>0</v>
      </c>
      <c r="AL2884">
        <v>0</v>
      </c>
      <c r="AM2884">
        <v>0</v>
      </c>
      <c r="AN2884">
        <v>0</v>
      </c>
      <c r="AO2884">
        <v>1</v>
      </c>
      <c r="AP2884">
        <v>2</v>
      </c>
      <c r="AQ2884">
        <v>0</v>
      </c>
      <c r="AR2884">
        <v>0</v>
      </c>
      <c r="AS2884">
        <v>0</v>
      </c>
      <c r="AT2884">
        <v>0</v>
      </c>
      <c r="AU2884">
        <v>0</v>
      </c>
      <c r="AV2884">
        <v>0</v>
      </c>
      <c r="AW2884">
        <v>1</v>
      </c>
      <c r="AX2884">
        <v>0</v>
      </c>
      <c r="AY2884">
        <v>0</v>
      </c>
      <c r="AZ2884">
        <v>0</v>
      </c>
      <c r="BA2884">
        <v>0</v>
      </c>
      <c r="BB2884">
        <v>0</v>
      </c>
      <c r="BC2884">
        <v>0</v>
      </c>
      <c r="BD2884">
        <v>0</v>
      </c>
      <c r="BE2884">
        <v>0</v>
      </c>
      <c r="BF2884">
        <v>0</v>
      </c>
      <c r="BG2884">
        <v>0</v>
      </c>
      <c r="BH2884">
        <v>2</v>
      </c>
      <c r="BI2884">
        <v>0</v>
      </c>
      <c r="BJ2884" s="2">
        <v>46036</v>
      </c>
      <c r="BK2884">
        <v>0</v>
      </c>
      <c r="BL2884" s="3" t="str">
        <f>VLOOKUP(O2884,DropDownList!$H$1:$I$7,2,FALSE)</f>
        <v>2022/23</v>
      </c>
      <c r="BM2884" s="3" t="str">
        <f t="shared" si="45"/>
        <v>CONF</v>
      </c>
    </row>
    <row r="2885" spans="1:65" x14ac:dyDescent="0.2">
      <c r="A2885">
        <v>2026</v>
      </c>
      <c r="B2885">
        <v>1</v>
      </c>
      <c r="C2885" t="s">
        <v>162</v>
      </c>
      <c r="D2885" t="s">
        <v>176</v>
      </c>
      <c r="E2885" t="s">
        <v>15</v>
      </c>
      <c r="F2885">
        <v>9805</v>
      </c>
      <c r="G2885" t="s">
        <v>158</v>
      </c>
      <c r="H2885" t="s">
        <v>171</v>
      </c>
      <c r="I2885" t="s">
        <v>172</v>
      </c>
      <c r="J2885" s="1">
        <v>46023</v>
      </c>
      <c r="K2885" t="s">
        <v>438</v>
      </c>
      <c r="L2885">
        <v>4</v>
      </c>
      <c r="M2885" t="s">
        <v>439</v>
      </c>
      <c r="N2885" t="s">
        <v>145</v>
      </c>
      <c r="O2885" t="s">
        <v>155</v>
      </c>
      <c r="P2885" t="s">
        <v>152</v>
      </c>
      <c r="Q2885">
        <v>0</v>
      </c>
      <c r="R2885">
        <v>17</v>
      </c>
      <c r="S2885">
        <v>680</v>
      </c>
      <c r="T2885">
        <v>160</v>
      </c>
      <c r="U2885">
        <v>0</v>
      </c>
      <c r="V2885">
        <v>0</v>
      </c>
      <c r="W2885">
        <v>0</v>
      </c>
      <c r="X2885">
        <v>0</v>
      </c>
      <c r="Y2885">
        <v>0</v>
      </c>
      <c r="Z2885">
        <v>0</v>
      </c>
      <c r="AA2885">
        <v>520</v>
      </c>
      <c r="AB2885">
        <v>0</v>
      </c>
      <c r="AC2885">
        <v>520</v>
      </c>
      <c r="AD2885">
        <v>0</v>
      </c>
      <c r="AE2885">
        <v>0</v>
      </c>
      <c r="AF2885">
        <v>13</v>
      </c>
      <c r="AG2885">
        <v>0</v>
      </c>
      <c r="AH2885">
        <v>4</v>
      </c>
      <c r="AI2885">
        <v>0</v>
      </c>
      <c r="AJ2885">
        <v>0</v>
      </c>
      <c r="AK2885">
        <v>0</v>
      </c>
      <c r="AL2885">
        <v>0</v>
      </c>
      <c r="AM2885">
        <v>0</v>
      </c>
      <c r="AN2885">
        <v>0</v>
      </c>
      <c r="AO2885">
        <v>0</v>
      </c>
      <c r="AP2885">
        <v>0</v>
      </c>
      <c r="AQ2885">
        <v>0</v>
      </c>
      <c r="AR2885">
        <v>0</v>
      </c>
      <c r="AS2885">
        <v>0</v>
      </c>
      <c r="AT2885">
        <v>0</v>
      </c>
      <c r="AU2885">
        <v>0</v>
      </c>
      <c r="AV2885">
        <v>0</v>
      </c>
      <c r="AW2885">
        <v>0</v>
      </c>
      <c r="AX2885">
        <v>0</v>
      </c>
      <c r="AY2885">
        <v>0</v>
      </c>
      <c r="AZ2885">
        <v>0</v>
      </c>
      <c r="BA2885">
        <v>0</v>
      </c>
      <c r="BB2885">
        <v>0</v>
      </c>
      <c r="BC2885">
        <v>0</v>
      </c>
      <c r="BD2885">
        <v>0</v>
      </c>
      <c r="BE2885">
        <v>0</v>
      </c>
      <c r="BF2885">
        <v>0</v>
      </c>
      <c r="BG2885">
        <v>0</v>
      </c>
      <c r="BH2885">
        <v>0</v>
      </c>
      <c r="BI2885">
        <v>0</v>
      </c>
      <c r="BJ2885" s="2">
        <v>46036</v>
      </c>
      <c r="BK2885">
        <v>0</v>
      </c>
      <c r="BL2885" s="3" t="str">
        <f>VLOOKUP(O2885,DropDownList!$H$1:$I$7,2,FALSE)</f>
        <v>2022/23</v>
      </c>
      <c r="BM2885" s="3" t="str">
        <f t="shared" si="45"/>
        <v>PCOA</v>
      </c>
    </row>
    <row r="2886" spans="1:65" x14ac:dyDescent="0.2">
      <c r="A2886">
        <v>2026</v>
      </c>
      <c r="B2886">
        <v>1</v>
      </c>
      <c r="C2886" t="s">
        <v>162</v>
      </c>
      <c r="D2886" t="s">
        <v>176</v>
      </c>
      <c r="E2886" t="s">
        <v>15</v>
      </c>
      <c r="F2886">
        <v>9805</v>
      </c>
      <c r="G2886" t="s">
        <v>158</v>
      </c>
      <c r="H2886" t="s">
        <v>171</v>
      </c>
      <c r="I2886" t="s">
        <v>172</v>
      </c>
      <c r="J2886" s="1">
        <v>46023</v>
      </c>
      <c r="K2886" t="s">
        <v>438</v>
      </c>
      <c r="L2886">
        <v>4</v>
      </c>
      <c r="M2886" t="s">
        <v>439</v>
      </c>
      <c r="N2886" t="s">
        <v>145</v>
      </c>
      <c r="O2886" t="s">
        <v>149</v>
      </c>
      <c r="P2886" t="s">
        <v>160</v>
      </c>
      <c r="Q2886">
        <v>4185</v>
      </c>
      <c r="R2886">
        <v>40</v>
      </c>
      <c r="S2886">
        <v>23986</v>
      </c>
      <c r="T2886">
        <v>0</v>
      </c>
      <c r="U2886">
        <v>12</v>
      </c>
      <c r="V2886">
        <v>8</v>
      </c>
      <c r="W2886">
        <v>1487</v>
      </c>
      <c r="X2886">
        <v>2965</v>
      </c>
      <c r="Y2886">
        <v>0</v>
      </c>
      <c r="Z2886">
        <v>0</v>
      </c>
      <c r="AA2886">
        <v>19801</v>
      </c>
      <c r="AB2886">
        <v>1340</v>
      </c>
      <c r="AC2886">
        <v>17416</v>
      </c>
      <c r="AD2886">
        <v>3</v>
      </c>
      <c r="AE2886">
        <v>5</v>
      </c>
      <c r="AF2886">
        <v>28</v>
      </c>
      <c r="AG2886">
        <v>7</v>
      </c>
      <c r="AH2886">
        <v>0</v>
      </c>
      <c r="AI2886">
        <v>5</v>
      </c>
      <c r="AJ2886">
        <v>0</v>
      </c>
      <c r="AK2886">
        <v>0</v>
      </c>
      <c r="AL2886">
        <v>0</v>
      </c>
      <c r="AM2886">
        <v>0</v>
      </c>
      <c r="AN2886">
        <v>0</v>
      </c>
      <c r="AO2886">
        <v>12</v>
      </c>
      <c r="AP2886">
        <v>13</v>
      </c>
      <c r="AQ2886">
        <v>11</v>
      </c>
      <c r="AR2886">
        <v>0</v>
      </c>
      <c r="AS2886">
        <v>1</v>
      </c>
      <c r="AT2886">
        <v>0</v>
      </c>
      <c r="AU2886">
        <v>0</v>
      </c>
      <c r="AV2886">
        <v>0</v>
      </c>
      <c r="AW2886">
        <v>0</v>
      </c>
      <c r="AX2886">
        <v>0</v>
      </c>
      <c r="AY2886">
        <v>0</v>
      </c>
      <c r="AZ2886">
        <v>0</v>
      </c>
      <c r="BA2886">
        <v>0</v>
      </c>
      <c r="BB2886">
        <v>0</v>
      </c>
      <c r="BC2886">
        <v>0</v>
      </c>
      <c r="BD2886">
        <v>1</v>
      </c>
      <c r="BE2886">
        <v>0</v>
      </c>
      <c r="BF2886">
        <v>40</v>
      </c>
      <c r="BG2886">
        <v>1840</v>
      </c>
      <c r="BH2886">
        <v>0</v>
      </c>
      <c r="BI2886">
        <v>12</v>
      </c>
      <c r="BJ2886" s="2">
        <v>46036</v>
      </c>
      <c r="BK2886">
        <v>0</v>
      </c>
      <c r="BL2886" s="3" t="str">
        <f>VLOOKUP(O2886,DropDownList!$H$1:$I$7,2,FALSE)</f>
        <v>2025/26</v>
      </c>
      <c r="BM2886" s="3" t="str">
        <f t="shared" si="45"/>
        <v>SC COURT</v>
      </c>
    </row>
    <row r="2887" spans="1:65" x14ac:dyDescent="0.2">
      <c r="A2887">
        <v>2026</v>
      </c>
      <c r="B2887">
        <v>1</v>
      </c>
      <c r="C2887" t="s">
        <v>162</v>
      </c>
      <c r="D2887" t="s">
        <v>176</v>
      </c>
      <c r="E2887" t="s">
        <v>15</v>
      </c>
      <c r="F2887">
        <v>9805</v>
      </c>
      <c r="G2887" t="s">
        <v>158</v>
      </c>
      <c r="H2887" t="s">
        <v>171</v>
      </c>
      <c r="I2887" t="s">
        <v>172</v>
      </c>
      <c r="J2887" s="1">
        <v>46023</v>
      </c>
      <c r="K2887" t="s">
        <v>438</v>
      </c>
      <c r="L2887">
        <v>4</v>
      </c>
      <c r="M2887" t="s">
        <v>439</v>
      </c>
      <c r="N2887" t="s">
        <v>145</v>
      </c>
      <c r="O2887" t="s">
        <v>156</v>
      </c>
      <c r="P2887" t="s">
        <v>148</v>
      </c>
      <c r="Q2887">
        <v>0</v>
      </c>
      <c r="R2887">
        <v>1</v>
      </c>
      <c r="S2887">
        <v>60</v>
      </c>
      <c r="T2887">
        <v>0</v>
      </c>
      <c r="U2887">
        <v>0</v>
      </c>
      <c r="V2887">
        <v>0</v>
      </c>
      <c r="W2887">
        <v>0</v>
      </c>
      <c r="X2887">
        <v>0</v>
      </c>
      <c r="Y2887">
        <v>0</v>
      </c>
      <c r="Z2887">
        <v>0</v>
      </c>
      <c r="AA2887">
        <v>60</v>
      </c>
      <c r="AB2887">
        <v>0</v>
      </c>
      <c r="AC2887">
        <v>60</v>
      </c>
      <c r="AD2887">
        <v>0</v>
      </c>
      <c r="AE2887">
        <v>0</v>
      </c>
      <c r="AF2887">
        <v>1</v>
      </c>
      <c r="AG2887">
        <v>0</v>
      </c>
      <c r="AH2887">
        <v>0</v>
      </c>
      <c r="AI2887">
        <v>0</v>
      </c>
      <c r="AJ2887">
        <v>0</v>
      </c>
      <c r="AK2887">
        <v>0</v>
      </c>
      <c r="AL2887">
        <v>0</v>
      </c>
      <c r="AM2887">
        <v>0</v>
      </c>
      <c r="AN2887">
        <v>0</v>
      </c>
      <c r="AO2887">
        <v>0</v>
      </c>
      <c r="AP2887">
        <v>0</v>
      </c>
      <c r="AQ2887">
        <v>0</v>
      </c>
      <c r="AR2887">
        <v>0</v>
      </c>
      <c r="AS2887">
        <v>0</v>
      </c>
      <c r="AT2887">
        <v>0</v>
      </c>
      <c r="AU2887">
        <v>0</v>
      </c>
      <c r="AV2887">
        <v>0</v>
      </c>
      <c r="AW2887">
        <v>0</v>
      </c>
      <c r="AX2887">
        <v>0</v>
      </c>
      <c r="AY2887">
        <v>0</v>
      </c>
      <c r="AZ2887">
        <v>0</v>
      </c>
      <c r="BA2887">
        <v>0</v>
      </c>
      <c r="BB2887">
        <v>0</v>
      </c>
      <c r="BC2887">
        <v>0</v>
      </c>
      <c r="BD2887">
        <v>0</v>
      </c>
      <c r="BE2887">
        <v>0</v>
      </c>
      <c r="BF2887">
        <v>0</v>
      </c>
      <c r="BG2887">
        <v>0</v>
      </c>
      <c r="BH2887">
        <v>0</v>
      </c>
      <c r="BI2887">
        <v>0</v>
      </c>
      <c r="BJ2887" s="2">
        <v>46036</v>
      </c>
      <c r="BK2887">
        <v>0</v>
      </c>
      <c r="BL2887" s="3" t="str">
        <f>VLOOKUP(O2887,DropDownList!$H$1:$I$7,2,FALSE)</f>
        <v>2023/24</v>
      </c>
      <c r="BM2887" s="3" t="str">
        <f t="shared" si="45"/>
        <v>PRAS</v>
      </c>
    </row>
    <row r="2888" spans="1:65" x14ac:dyDescent="0.2">
      <c r="A2888">
        <v>2026</v>
      </c>
      <c r="B2888">
        <v>1</v>
      </c>
      <c r="C2888" t="s">
        <v>162</v>
      </c>
      <c r="D2888" t="s">
        <v>176</v>
      </c>
      <c r="E2888" t="s">
        <v>15</v>
      </c>
      <c r="F2888">
        <v>9805</v>
      </c>
      <c r="G2888" t="s">
        <v>158</v>
      </c>
      <c r="H2888" t="s">
        <v>171</v>
      </c>
      <c r="I2888" t="s">
        <v>172</v>
      </c>
      <c r="J2888" s="1">
        <v>46023</v>
      </c>
      <c r="K2888" t="s">
        <v>438</v>
      </c>
      <c r="L2888">
        <v>4</v>
      </c>
      <c r="M2888" t="s">
        <v>439</v>
      </c>
      <c r="N2888" t="s">
        <v>145</v>
      </c>
      <c r="O2888" t="s">
        <v>156</v>
      </c>
      <c r="P2888" t="s">
        <v>151</v>
      </c>
      <c r="Q2888">
        <v>0</v>
      </c>
      <c r="R2888">
        <v>33</v>
      </c>
      <c r="S2888">
        <v>990</v>
      </c>
      <c r="T2888">
        <v>120</v>
      </c>
      <c r="U2888">
        <v>2</v>
      </c>
      <c r="V2888">
        <v>0</v>
      </c>
      <c r="W2888">
        <v>0</v>
      </c>
      <c r="X2888">
        <v>0</v>
      </c>
      <c r="Y2888">
        <v>0</v>
      </c>
      <c r="Z2888">
        <v>0</v>
      </c>
      <c r="AA2888">
        <v>870</v>
      </c>
      <c r="AB2888">
        <v>0</v>
      </c>
      <c r="AC2888">
        <v>870</v>
      </c>
      <c r="AD2888">
        <v>0</v>
      </c>
      <c r="AE2888">
        <v>0</v>
      </c>
      <c r="AF2888">
        <v>29</v>
      </c>
      <c r="AG2888">
        <v>0</v>
      </c>
      <c r="AH2888">
        <v>4</v>
      </c>
      <c r="AI2888">
        <v>0</v>
      </c>
      <c r="AJ2888">
        <v>0</v>
      </c>
      <c r="AK2888">
        <v>0</v>
      </c>
      <c r="AL2888">
        <v>0</v>
      </c>
      <c r="AM2888">
        <v>1</v>
      </c>
      <c r="AN2888">
        <v>0</v>
      </c>
      <c r="AO2888">
        <v>0</v>
      </c>
      <c r="AP2888">
        <v>0</v>
      </c>
      <c r="AQ2888">
        <v>0</v>
      </c>
      <c r="AR2888">
        <v>0</v>
      </c>
      <c r="AS2888">
        <v>0</v>
      </c>
      <c r="AT2888">
        <v>0</v>
      </c>
      <c r="AU2888">
        <v>0</v>
      </c>
      <c r="AV2888">
        <v>0</v>
      </c>
      <c r="AW2888">
        <v>0</v>
      </c>
      <c r="AX2888">
        <v>0</v>
      </c>
      <c r="AY2888">
        <v>0</v>
      </c>
      <c r="AZ2888">
        <v>0</v>
      </c>
      <c r="BA2888">
        <v>0</v>
      </c>
      <c r="BB2888">
        <v>0</v>
      </c>
      <c r="BC2888">
        <v>0</v>
      </c>
      <c r="BD2888">
        <v>0</v>
      </c>
      <c r="BE2888">
        <v>0</v>
      </c>
      <c r="BF2888">
        <v>0</v>
      </c>
      <c r="BG2888">
        <v>0</v>
      </c>
      <c r="BH2888">
        <v>0</v>
      </c>
      <c r="BI2888">
        <v>0</v>
      </c>
      <c r="BJ2888" s="2">
        <v>46036</v>
      </c>
      <c r="BK2888">
        <v>0</v>
      </c>
      <c r="BL2888" s="3" t="str">
        <f>VLOOKUP(O2888,DropDownList!$H$1:$I$7,2,FALSE)</f>
        <v>2023/24</v>
      </c>
      <c r="BM2888" s="3" t="str">
        <f t="shared" si="45"/>
        <v>PCPF</v>
      </c>
    </row>
    <row r="2889" spans="1:65" x14ac:dyDescent="0.2">
      <c r="A2889">
        <v>2026</v>
      </c>
      <c r="B2889">
        <v>1</v>
      </c>
      <c r="C2889" t="s">
        <v>162</v>
      </c>
      <c r="D2889" t="s">
        <v>176</v>
      </c>
      <c r="E2889" t="s">
        <v>15</v>
      </c>
      <c r="F2889">
        <v>9805</v>
      </c>
      <c r="G2889" t="s">
        <v>158</v>
      </c>
      <c r="H2889" t="s">
        <v>171</v>
      </c>
      <c r="I2889" t="s">
        <v>172</v>
      </c>
      <c r="J2889" s="1">
        <v>46023</v>
      </c>
      <c r="K2889" t="s">
        <v>438</v>
      </c>
      <c r="L2889">
        <v>4</v>
      </c>
      <c r="M2889" t="s">
        <v>439</v>
      </c>
      <c r="N2889" t="s">
        <v>145</v>
      </c>
      <c r="O2889" t="s">
        <v>156</v>
      </c>
      <c r="P2889" t="s">
        <v>161</v>
      </c>
      <c r="Q2889">
        <v>120</v>
      </c>
      <c r="R2889">
        <v>78</v>
      </c>
      <c r="S2889">
        <v>2625</v>
      </c>
      <c r="T2889">
        <v>75</v>
      </c>
      <c r="U2889">
        <v>13</v>
      </c>
      <c r="V2889">
        <v>4</v>
      </c>
      <c r="W2889">
        <v>120</v>
      </c>
      <c r="X2889">
        <v>120</v>
      </c>
      <c r="Y2889">
        <v>0</v>
      </c>
      <c r="Z2889">
        <v>0</v>
      </c>
      <c r="AA2889">
        <v>2430</v>
      </c>
      <c r="AB2889">
        <v>0</v>
      </c>
      <c r="AC2889">
        <v>0</v>
      </c>
      <c r="AD2889">
        <v>4</v>
      </c>
      <c r="AE2889">
        <v>0</v>
      </c>
      <c r="AF2889">
        <v>73</v>
      </c>
      <c r="AG2889">
        <v>0</v>
      </c>
      <c r="AH2889">
        <v>1</v>
      </c>
      <c r="AI2889">
        <v>4</v>
      </c>
      <c r="AJ2889">
        <v>0</v>
      </c>
      <c r="AK2889">
        <v>0</v>
      </c>
      <c r="AL2889">
        <v>0</v>
      </c>
      <c r="AM2889">
        <v>0</v>
      </c>
      <c r="AN2889">
        <v>0</v>
      </c>
      <c r="AO2889">
        <v>31</v>
      </c>
      <c r="AP2889">
        <v>110</v>
      </c>
      <c r="AQ2889">
        <v>36</v>
      </c>
      <c r="AR2889">
        <v>0</v>
      </c>
      <c r="AS2889">
        <v>16</v>
      </c>
      <c r="AT2889">
        <v>0</v>
      </c>
      <c r="AU2889">
        <v>0</v>
      </c>
      <c r="AV2889">
        <v>0</v>
      </c>
      <c r="AW2889">
        <v>1</v>
      </c>
      <c r="AX2889">
        <v>0</v>
      </c>
      <c r="AY2889">
        <v>11</v>
      </c>
      <c r="AZ2889">
        <v>18</v>
      </c>
      <c r="BA2889">
        <v>11</v>
      </c>
      <c r="BB2889">
        <v>10</v>
      </c>
      <c r="BC2889">
        <v>4</v>
      </c>
      <c r="BD2889">
        <v>0</v>
      </c>
      <c r="BE2889">
        <v>0</v>
      </c>
      <c r="BF2889">
        <v>75</v>
      </c>
      <c r="BG2889">
        <v>120</v>
      </c>
      <c r="BH2889">
        <v>0</v>
      </c>
      <c r="BI2889">
        <v>12</v>
      </c>
      <c r="BJ2889" s="2">
        <v>46036</v>
      </c>
      <c r="BK2889">
        <v>0</v>
      </c>
      <c r="BL2889" s="3" t="str">
        <f>VLOOKUP(O2889,DropDownList!$H$1:$I$7,2,FALSE)</f>
        <v>2023/24</v>
      </c>
      <c r="BM2889" s="3" t="str">
        <f t="shared" si="45"/>
        <v>VSUR</v>
      </c>
    </row>
    <row r="2890" spans="1:65" x14ac:dyDescent="0.2">
      <c r="A2890">
        <v>2026</v>
      </c>
      <c r="B2890">
        <v>1</v>
      </c>
      <c r="C2890" t="s">
        <v>162</v>
      </c>
      <c r="D2890" t="s">
        <v>176</v>
      </c>
      <c r="E2890" t="s">
        <v>15</v>
      </c>
      <c r="F2890">
        <v>9805</v>
      </c>
      <c r="G2890" t="s">
        <v>158</v>
      </c>
      <c r="H2890" t="s">
        <v>171</v>
      </c>
      <c r="I2890" t="s">
        <v>172</v>
      </c>
      <c r="J2890" s="1">
        <v>46023</v>
      </c>
      <c r="K2890" t="s">
        <v>438</v>
      </c>
      <c r="L2890">
        <v>4</v>
      </c>
      <c r="M2890" t="s">
        <v>439</v>
      </c>
      <c r="N2890" t="s">
        <v>145</v>
      </c>
      <c r="O2890" t="s">
        <v>155</v>
      </c>
      <c r="P2890" t="s">
        <v>150</v>
      </c>
      <c r="Q2890">
        <v>755.08</v>
      </c>
      <c r="R2890">
        <v>38</v>
      </c>
      <c r="S2890">
        <v>6770.75</v>
      </c>
      <c r="T2890">
        <v>205.39</v>
      </c>
      <c r="U2890">
        <v>4</v>
      </c>
      <c r="V2890">
        <v>3</v>
      </c>
      <c r="W2890">
        <v>590</v>
      </c>
      <c r="X2890">
        <v>590</v>
      </c>
      <c r="Y2890">
        <v>37</v>
      </c>
      <c r="Z2890">
        <v>6565.36</v>
      </c>
      <c r="AA2890">
        <v>5810.28</v>
      </c>
      <c r="AB2890">
        <v>2125.36</v>
      </c>
      <c r="AC2890">
        <v>3684.92</v>
      </c>
      <c r="AD2890">
        <v>2</v>
      </c>
      <c r="AE2890">
        <v>1</v>
      </c>
      <c r="AF2890">
        <v>32</v>
      </c>
      <c r="AG2890">
        <v>2</v>
      </c>
      <c r="AH2890">
        <v>1</v>
      </c>
      <c r="AI2890">
        <v>2</v>
      </c>
      <c r="AJ2890">
        <v>14</v>
      </c>
      <c r="AK2890">
        <v>5</v>
      </c>
      <c r="AL2890">
        <v>0</v>
      </c>
      <c r="AM2890">
        <v>1</v>
      </c>
      <c r="AN2890">
        <v>0</v>
      </c>
      <c r="AO2890">
        <v>18</v>
      </c>
      <c r="AP2890">
        <v>87</v>
      </c>
      <c r="AQ2890">
        <v>21</v>
      </c>
      <c r="AR2890">
        <v>0</v>
      </c>
      <c r="AS2890">
        <v>9</v>
      </c>
      <c r="AT2890">
        <v>0</v>
      </c>
      <c r="AU2890">
        <v>3</v>
      </c>
      <c r="AV2890">
        <v>0</v>
      </c>
      <c r="AW2890">
        <v>0</v>
      </c>
      <c r="AX2890">
        <v>0</v>
      </c>
      <c r="AY2890">
        <v>8</v>
      </c>
      <c r="AZ2890">
        <v>20</v>
      </c>
      <c r="BA2890">
        <v>16</v>
      </c>
      <c r="BB2890">
        <v>4</v>
      </c>
      <c r="BC2890">
        <v>2</v>
      </c>
      <c r="BD2890">
        <v>0</v>
      </c>
      <c r="BE2890">
        <v>0</v>
      </c>
      <c r="BF2890">
        <v>18</v>
      </c>
      <c r="BG2890">
        <v>250</v>
      </c>
      <c r="BH2890">
        <v>1</v>
      </c>
      <c r="BI2890">
        <v>4</v>
      </c>
      <c r="BJ2890" s="2">
        <v>46036</v>
      </c>
      <c r="BK2890">
        <v>0</v>
      </c>
      <c r="BL2890" s="3" t="str">
        <f>VLOOKUP(O2890,DropDownList!$H$1:$I$7,2,FALSE)</f>
        <v>2022/23</v>
      </c>
      <c r="BM2890" s="3" t="str">
        <f t="shared" si="45"/>
        <v>FISCAL FINES</v>
      </c>
    </row>
    <row r="2891" spans="1:65" x14ac:dyDescent="0.2">
      <c r="A2891">
        <v>2026</v>
      </c>
      <c r="B2891">
        <v>1</v>
      </c>
      <c r="C2891" t="s">
        <v>162</v>
      </c>
      <c r="D2891" t="s">
        <v>176</v>
      </c>
      <c r="E2891" t="s">
        <v>15</v>
      </c>
      <c r="F2891">
        <v>9805</v>
      </c>
      <c r="G2891" t="s">
        <v>158</v>
      </c>
      <c r="H2891" t="s">
        <v>171</v>
      </c>
      <c r="I2891" t="s">
        <v>172</v>
      </c>
      <c r="J2891" s="1">
        <v>46023</v>
      </c>
      <c r="K2891" t="s">
        <v>438</v>
      </c>
      <c r="L2891">
        <v>4</v>
      </c>
      <c r="M2891" t="s">
        <v>439</v>
      </c>
      <c r="N2891" t="s">
        <v>145</v>
      </c>
      <c r="O2891" t="s">
        <v>155</v>
      </c>
      <c r="P2891" t="s">
        <v>160</v>
      </c>
      <c r="Q2891">
        <v>580.66</v>
      </c>
      <c r="R2891">
        <v>89</v>
      </c>
      <c r="S2891">
        <v>41188</v>
      </c>
      <c r="T2891">
        <v>0</v>
      </c>
      <c r="U2891">
        <v>4</v>
      </c>
      <c r="V2891">
        <v>3</v>
      </c>
      <c r="W2891">
        <v>570.39</v>
      </c>
      <c r="X2891">
        <v>570.39</v>
      </c>
      <c r="Y2891">
        <v>0</v>
      </c>
      <c r="Z2891">
        <v>0</v>
      </c>
      <c r="AA2891">
        <v>40607.339999999997</v>
      </c>
      <c r="AB2891">
        <v>1763</v>
      </c>
      <c r="AC2891">
        <v>36849.339999999997</v>
      </c>
      <c r="AD2891">
        <v>1</v>
      </c>
      <c r="AE2891">
        <v>2</v>
      </c>
      <c r="AF2891">
        <v>85</v>
      </c>
      <c r="AG2891">
        <v>3</v>
      </c>
      <c r="AH2891">
        <v>0</v>
      </c>
      <c r="AI2891">
        <v>1</v>
      </c>
      <c r="AJ2891">
        <v>0</v>
      </c>
      <c r="AK2891">
        <v>0</v>
      </c>
      <c r="AL2891">
        <v>0</v>
      </c>
      <c r="AM2891">
        <v>0</v>
      </c>
      <c r="AN2891">
        <v>0</v>
      </c>
      <c r="AO2891">
        <v>34</v>
      </c>
      <c r="AP2891">
        <v>111</v>
      </c>
      <c r="AQ2891">
        <v>40</v>
      </c>
      <c r="AR2891">
        <v>0</v>
      </c>
      <c r="AS2891">
        <v>12</v>
      </c>
      <c r="AT2891">
        <v>2</v>
      </c>
      <c r="AU2891">
        <v>4</v>
      </c>
      <c r="AV2891">
        <v>0</v>
      </c>
      <c r="AW2891">
        <v>0</v>
      </c>
      <c r="AX2891">
        <v>0</v>
      </c>
      <c r="AY2891">
        <v>8</v>
      </c>
      <c r="AZ2891">
        <v>20</v>
      </c>
      <c r="BA2891">
        <v>14</v>
      </c>
      <c r="BB2891">
        <v>5</v>
      </c>
      <c r="BC2891">
        <v>1</v>
      </c>
      <c r="BD2891">
        <v>0</v>
      </c>
      <c r="BE2891">
        <v>0</v>
      </c>
      <c r="BF2891">
        <v>86</v>
      </c>
      <c r="BG2891">
        <v>250</v>
      </c>
      <c r="BH2891">
        <v>0</v>
      </c>
      <c r="BI2891">
        <v>2</v>
      </c>
      <c r="BJ2891" s="2">
        <v>46036</v>
      </c>
      <c r="BK2891">
        <v>0</v>
      </c>
      <c r="BL2891" s="3" t="str">
        <f>VLOOKUP(O2891,DropDownList!$H$1:$I$7,2,FALSE)</f>
        <v>2022/23</v>
      </c>
      <c r="BM2891" s="3" t="str">
        <f t="shared" si="45"/>
        <v>SC COURT</v>
      </c>
    </row>
    <row r="2892" spans="1:65" x14ac:dyDescent="0.2">
      <c r="A2892">
        <v>2026</v>
      </c>
      <c r="B2892">
        <v>1</v>
      </c>
      <c r="C2892" t="s">
        <v>162</v>
      </c>
      <c r="D2892" t="s">
        <v>176</v>
      </c>
      <c r="E2892" t="s">
        <v>15</v>
      </c>
      <c r="F2892">
        <v>9805</v>
      </c>
      <c r="G2892" t="s">
        <v>158</v>
      </c>
      <c r="H2892" t="s">
        <v>171</v>
      </c>
      <c r="I2892" t="s">
        <v>172</v>
      </c>
      <c r="J2892" s="1">
        <v>46023</v>
      </c>
      <c r="K2892" t="s">
        <v>438</v>
      </c>
      <c r="L2892">
        <v>4</v>
      </c>
      <c r="M2892" t="s">
        <v>439</v>
      </c>
      <c r="N2892" t="s">
        <v>145</v>
      </c>
      <c r="O2892" t="s">
        <v>155</v>
      </c>
      <c r="P2892" t="s">
        <v>153</v>
      </c>
      <c r="Q2892">
        <v>0</v>
      </c>
      <c r="R2892">
        <v>2</v>
      </c>
      <c r="S2892">
        <v>90</v>
      </c>
      <c r="T2892">
        <v>0</v>
      </c>
      <c r="U2892">
        <v>0</v>
      </c>
      <c r="V2892">
        <v>0</v>
      </c>
      <c r="W2892">
        <v>0</v>
      </c>
      <c r="X2892">
        <v>0</v>
      </c>
      <c r="Y2892">
        <v>0</v>
      </c>
      <c r="Z2892">
        <v>0</v>
      </c>
      <c r="AA2892">
        <v>90</v>
      </c>
      <c r="AB2892">
        <v>0</v>
      </c>
      <c r="AC2892">
        <v>90</v>
      </c>
      <c r="AD2892">
        <v>0</v>
      </c>
      <c r="AE2892">
        <v>0</v>
      </c>
      <c r="AF2892">
        <v>2</v>
      </c>
      <c r="AG2892">
        <v>0</v>
      </c>
      <c r="AH2892">
        <v>0</v>
      </c>
      <c r="AI2892">
        <v>0</v>
      </c>
      <c r="AJ2892">
        <v>0</v>
      </c>
      <c r="AK2892">
        <v>0</v>
      </c>
      <c r="AL2892">
        <v>0</v>
      </c>
      <c r="AM2892">
        <v>0</v>
      </c>
      <c r="AN2892">
        <v>0</v>
      </c>
      <c r="AO2892">
        <v>1</v>
      </c>
      <c r="AP2892">
        <v>1</v>
      </c>
      <c r="AQ2892">
        <v>1</v>
      </c>
      <c r="AR2892">
        <v>0</v>
      </c>
      <c r="AS2892">
        <v>0</v>
      </c>
      <c r="AT2892">
        <v>0</v>
      </c>
      <c r="AU2892">
        <v>0</v>
      </c>
      <c r="AV2892">
        <v>0</v>
      </c>
      <c r="AW2892">
        <v>0</v>
      </c>
      <c r="AX2892">
        <v>0</v>
      </c>
      <c r="AY2892">
        <v>0</v>
      </c>
      <c r="AZ2892">
        <v>0</v>
      </c>
      <c r="BA2892">
        <v>0</v>
      </c>
      <c r="BB2892">
        <v>0</v>
      </c>
      <c r="BC2892">
        <v>0</v>
      </c>
      <c r="BD2892">
        <v>0</v>
      </c>
      <c r="BE2892">
        <v>0</v>
      </c>
      <c r="BF2892">
        <v>1</v>
      </c>
      <c r="BG2892">
        <v>0</v>
      </c>
      <c r="BH2892">
        <v>0</v>
      </c>
      <c r="BI2892">
        <v>0</v>
      </c>
      <c r="BJ2892" s="2">
        <v>46036</v>
      </c>
      <c r="BK2892">
        <v>0</v>
      </c>
      <c r="BL2892" s="3" t="str">
        <f>VLOOKUP(O2892,DropDownList!$H$1:$I$7,2,FALSE)</f>
        <v>2022/23</v>
      </c>
      <c r="BM2892" s="3" t="str">
        <f t="shared" si="45"/>
        <v>PREG</v>
      </c>
    </row>
    <row r="2893" spans="1:65" x14ac:dyDescent="0.2">
      <c r="A2893">
        <v>2026</v>
      </c>
      <c r="B2893">
        <v>1</v>
      </c>
      <c r="C2893" t="s">
        <v>162</v>
      </c>
      <c r="D2893" t="s">
        <v>176</v>
      </c>
      <c r="E2893" t="s">
        <v>15</v>
      </c>
      <c r="F2893">
        <v>9805</v>
      </c>
      <c r="G2893" t="s">
        <v>158</v>
      </c>
      <c r="H2893" t="s">
        <v>171</v>
      </c>
      <c r="I2893" t="s">
        <v>172</v>
      </c>
      <c r="J2893" s="1">
        <v>46023</v>
      </c>
      <c r="K2893" t="s">
        <v>438</v>
      </c>
      <c r="L2893">
        <v>4</v>
      </c>
      <c r="M2893" t="s">
        <v>439</v>
      </c>
      <c r="N2893" t="s">
        <v>145</v>
      </c>
      <c r="O2893" t="s">
        <v>155</v>
      </c>
      <c r="P2893" t="s">
        <v>151</v>
      </c>
      <c r="Q2893">
        <v>0</v>
      </c>
      <c r="R2893">
        <v>17</v>
      </c>
      <c r="S2893">
        <v>510</v>
      </c>
      <c r="T2893">
        <v>90</v>
      </c>
      <c r="U2893">
        <v>1</v>
      </c>
      <c r="V2893">
        <v>0</v>
      </c>
      <c r="W2893">
        <v>0</v>
      </c>
      <c r="X2893">
        <v>0</v>
      </c>
      <c r="Y2893">
        <v>0</v>
      </c>
      <c r="Z2893">
        <v>0</v>
      </c>
      <c r="AA2893">
        <v>420</v>
      </c>
      <c r="AB2893">
        <v>0</v>
      </c>
      <c r="AC2893">
        <v>420</v>
      </c>
      <c r="AD2893">
        <v>0</v>
      </c>
      <c r="AE2893">
        <v>0</v>
      </c>
      <c r="AF2893">
        <v>14</v>
      </c>
      <c r="AG2893">
        <v>0</v>
      </c>
      <c r="AH2893">
        <v>3</v>
      </c>
      <c r="AI2893">
        <v>0</v>
      </c>
      <c r="AJ2893">
        <v>0</v>
      </c>
      <c r="AK2893">
        <v>0</v>
      </c>
      <c r="AL2893">
        <v>0</v>
      </c>
      <c r="AM2893">
        <v>1</v>
      </c>
      <c r="AN2893">
        <v>0</v>
      </c>
      <c r="AO2893">
        <v>0</v>
      </c>
      <c r="AP2893">
        <v>0</v>
      </c>
      <c r="AQ2893">
        <v>0</v>
      </c>
      <c r="AR2893">
        <v>0</v>
      </c>
      <c r="AS2893">
        <v>0</v>
      </c>
      <c r="AT2893">
        <v>0</v>
      </c>
      <c r="AU2893">
        <v>0</v>
      </c>
      <c r="AV2893">
        <v>0</v>
      </c>
      <c r="AW2893">
        <v>0</v>
      </c>
      <c r="AX2893">
        <v>0</v>
      </c>
      <c r="AY2893">
        <v>0</v>
      </c>
      <c r="AZ2893">
        <v>0</v>
      </c>
      <c r="BA2893">
        <v>0</v>
      </c>
      <c r="BB2893">
        <v>0</v>
      </c>
      <c r="BC2893">
        <v>0</v>
      </c>
      <c r="BD2893">
        <v>0</v>
      </c>
      <c r="BE2893">
        <v>0</v>
      </c>
      <c r="BF2893">
        <v>0</v>
      </c>
      <c r="BG2893">
        <v>0</v>
      </c>
      <c r="BH2893">
        <v>0</v>
      </c>
      <c r="BI2893">
        <v>0</v>
      </c>
      <c r="BJ2893" s="2">
        <v>46036</v>
      </c>
      <c r="BK2893">
        <v>0</v>
      </c>
      <c r="BL2893" s="3" t="str">
        <f>VLOOKUP(O2893,DropDownList!$H$1:$I$7,2,FALSE)</f>
        <v>2022/23</v>
      </c>
      <c r="BM2893" s="3" t="str">
        <f t="shared" si="45"/>
        <v>PCPF</v>
      </c>
    </row>
    <row r="2894" spans="1:65" x14ac:dyDescent="0.2">
      <c r="A2894">
        <v>2026</v>
      </c>
      <c r="B2894">
        <v>1</v>
      </c>
      <c r="C2894" t="s">
        <v>162</v>
      </c>
      <c r="D2894" t="s">
        <v>176</v>
      </c>
      <c r="E2894" t="s">
        <v>15</v>
      </c>
      <c r="F2894">
        <v>9805</v>
      </c>
      <c r="G2894" t="s">
        <v>158</v>
      </c>
      <c r="H2894" t="s">
        <v>171</v>
      </c>
      <c r="I2894" t="s">
        <v>172</v>
      </c>
      <c r="J2894" s="1">
        <v>46023</v>
      </c>
      <c r="K2894" t="s">
        <v>438</v>
      </c>
      <c r="L2894">
        <v>4</v>
      </c>
      <c r="M2894" t="s">
        <v>439</v>
      </c>
      <c r="N2894" t="s">
        <v>145</v>
      </c>
      <c r="O2894" t="s">
        <v>155</v>
      </c>
      <c r="P2894" t="s">
        <v>161</v>
      </c>
      <c r="Q2894">
        <v>0</v>
      </c>
      <c r="R2894">
        <v>84</v>
      </c>
      <c r="S2894">
        <v>1995</v>
      </c>
      <c r="T2894">
        <v>0</v>
      </c>
      <c r="U2894">
        <v>2</v>
      </c>
      <c r="V2894">
        <v>0</v>
      </c>
      <c r="W2894">
        <v>0</v>
      </c>
      <c r="X2894">
        <v>0</v>
      </c>
      <c r="Y2894">
        <v>0</v>
      </c>
      <c r="Z2894">
        <v>0</v>
      </c>
      <c r="AA2894">
        <v>1995</v>
      </c>
      <c r="AB2894">
        <v>0</v>
      </c>
      <c r="AC2894">
        <v>0</v>
      </c>
      <c r="AD2894">
        <v>0</v>
      </c>
      <c r="AE2894">
        <v>0</v>
      </c>
      <c r="AF2894">
        <v>84</v>
      </c>
      <c r="AG2894">
        <v>0</v>
      </c>
      <c r="AH2894">
        <v>0</v>
      </c>
      <c r="AI2894">
        <v>0</v>
      </c>
      <c r="AJ2894">
        <v>0</v>
      </c>
      <c r="AK2894">
        <v>0</v>
      </c>
      <c r="AL2894">
        <v>0</v>
      </c>
      <c r="AM2894">
        <v>0</v>
      </c>
      <c r="AN2894">
        <v>0</v>
      </c>
      <c r="AO2894">
        <v>30</v>
      </c>
      <c r="AP2894">
        <v>98</v>
      </c>
      <c r="AQ2894">
        <v>36</v>
      </c>
      <c r="AR2894">
        <v>0</v>
      </c>
      <c r="AS2894">
        <v>11</v>
      </c>
      <c r="AT2894">
        <v>1</v>
      </c>
      <c r="AU2894">
        <v>2</v>
      </c>
      <c r="AV2894">
        <v>0</v>
      </c>
      <c r="AW2894">
        <v>0</v>
      </c>
      <c r="AX2894">
        <v>0</v>
      </c>
      <c r="AY2894">
        <v>8</v>
      </c>
      <c r="AZ2894">
        <v>18</v>
      </c>
      <c r="BA2894">
        <v>12</v>
      </c>
      <c r="BB2894">
        <v>5</v>
      </c>
      <c r="BC2894">
        <v>1</v>
      </c>
      <c r="BD2894">
        <v>0</v>
      </c>
      <c r="BE2894">
        <v>0</v>
      </c>
      <c r="BF2894">
        <v>84</v>
      </c>
      <c r="BG2894">
        <v>0</v>
      </c>
      <c r="BH2894">
        <v>0</v>
      </c>
      <c r="BI2894">
        <v>2</v>
      </c>
      <c r="BJ2894" s="2">
        <v>46036</v>
      </c>
      <c r="BK2894">
        <v>0</v>
      </c>
      <c r="BL2894" s="3" t="str">
        <f>VLOOKUP(O2894,DropDownList!$H$1:$I$7,2,FALSE)</f>
        <v>2022/23</v>
      </c>
      <c r="BM2894" s="3" t="str">
        <f t="shared" si="45"/>
        <v>VSUR</v>
      </c>
    </row>
    <row r="2895" spans="1:65" x14ac:dyDescent="0.2">
      <c r="A2895">
        <v>2026</v>
      </c>
      <c r="B2895">
        <v>1</v>
      </c>
      <c r="C2895" t="s">
        <v>162</v>
      </c>
      <c r="D2895" t="s">
        <v>176</v>
      </c>
      <c r="E2895" t="s">
        <v>15</v>
      </c>
      <c r="F2895">
        <v>9805</v>
      </c>
      <c r="G2895" t="s">
        <v>158</v>
      </c>
      <c r="H2895" t="s">
        <v>171</v>
      </c>
      <c r="I2895" t="s">
        <v>172</v>
      </c>
      <c r="J2895" s="1">
        <v>46023</v>
      </c>
      <c r="K2895" t="s">
        <v>438</v>
      </c>
      <c r="L2895">
        <v>4</v>
      </c>
      <c r="M2895" t="s">
        <v>439</v>
      </c>
      <c r="N2895" t="s">
        <v>145</v>
      </c>
      <c r="O2895" t="s">
        <v>156</v>
      </c>
      <c r="P2895" t="s">
        <v>150</v>
      </c>
      <c r="Q2895">
        <v>1645.32</v>
      </c>
      <c r="R2895">
        <v>43</v>
      </c>
      <c r="S2895">
        <v>7112.24</v>
      </c>
      <c r="T2895">
        <v>716.25</v>
      </c>
      <c r="U2895">
        <v>5</v>
      </c>
      <c r="V2895">
        <v>5</v>
      </c>
      <c r="W2895">
        <v>1645.32</v>
      </c>
      <c r="X2895">
        <v>1645.32</v>
      </c>
      <c r="Y2895">
        <v>39</v>
      </c>
      <c r="Z2895">
        <v>6395.99</v>
      </c>
      <c r="AA2895">
        <v>4750.67</v>
      </c>
      <c r="AB2895">
        <v>950.67</v>
      </c>
      <c r="AC2895">
        <v>3800</v>
      </c>
      <c r="AD2895">
        <v>4</v>
      </c>
      <c r="AE2895">
        <v>1</v>
      </c>
      <c r="AF2895">
        <v>34</v>
      </c>
      <c r="AG2895">
        <v>1</v>
      </c>
      <c r="AH2895">
        <v>4</v>
      </c>
      <c r="AI2895">
        <v>4</v>
      </c>
      <c r="AJ2895">
        <v>15</v>
      </c>
      <c r="AK2895">
        <v>6</v>
      </c>
      <c r="AL2895">
        <v>0</v>
      </c>
      <c r="AM2895">
        <v>1</v>
      </c>
      <c r="AN2895">
        <v>0</v>
      </c>
      <c r="AO2895">
        <v>18</v>
      </c>
      <c r="AP2895">
        <v>69</v>
      </c>
      <c r="AQ2895">
        <v>20</v>
      </c>
      <c r="AR2895">
        <v>0</v>
      </c>
      <c r="AS2895">
        <v>15</v>
      </c>
      <c r="AT2895">
        <v>0</v>
      </c>
      <c r="AU2895">
        <v>0</v>
      </c>
      <c r="AV2895">
        <v>0</v>
      </c>
      <c r="AW2895">
        <v>0</v>
      </c>
      <c r="AX2895">
        <v>0</v>
      </c>
      <c r="AY2895">
        <v>4</v>
      </c>
      <c r="AZ2895">
        <v>14</v>
      </c>
      <c r="BA2895">
        <v>13</v>
      </c>
      <c r="BB2895">
        <v>1</v>
      </c>
      <c r="BC2895">
        <v>0</v>
      </c>
      <c r="BD2895">
        <v>0</v>
      </c>
      <c r="BE2895">
        <v>0</v>
      </c>
      <c r="BF2895">
        <v>18</v>
      </c>
      <c r="BG2895">
        <v>727.5</v>
      </c>
      <c r="BH2895">
        <v>0</v>
      </c>
      <c r="BI2895">
        <v>5</v>
      </c>
      <c r="BJ2895" s="2">
        <v>46036</v>
      </c>
      <c r="BK2895">
        <v>0</v>
      </c>
      <c r="BL2895" s="3" t="str">
        <f>VLOOKUP(O2895,DropDownList!$H$1:$I$7,2,FALSE)</f>
        <v>2023/24</v>
      </c>
      <c r="BM2895" s="3" t="str">
        <f t="shared" si="45"/>
        <v>FISCAL FINES</v>
      </c>
    </row>
    <row r="2896" spans="1:65" x14ac:dyDescent="0.2">
      <c r="A2896">
        <v>2026</v>
      </c>
      <c r="B2896">
        <v>1</v>
      </c>
      <c r="C2896" t="s">
        <v>162</v>
      </c>
      <c r="D2896" t="s">
        <v>176</v>
      </c>
      <c r="E2896" t="s">
        <v>15</v>
      </c>
      <c r="F2896">
        <v>9805</v>
      </c>
      <c r="G2896" t="s">
        <v>158</v>
      </c>
      <c r="H2896" t="s">
        <v>171</v>
      </c>
      <c r="I2896" t="s">
        <v>172</v>
      </c>
      <c r="J2896" s="1">
        <v>46023</v>
      </c>
      <c r="K2896" t="s">
        <v>438</v>
      </c>
      <c r="L2896">
        <v>4</v>
      </c>
      <c r="M2896" t="s">
        <v>439</v>
      </c>
      <c r="N2896" t="s">
        <v>145</v>
      </c>
      <c r="O2896" t="s">
        <v>156</v>
      </c>
      <c r="P2896" t="s">
        <v>160</v>
      </c>
      <c r="Q2896">
        <v>5243.9</v>
      </c>
      <c r="R2896">
        <v>81</v>
      </c>
      <c r="S2896">
        <v>58877</v>
      </c>
      <c r="T2896">
        <v>2575</v>
      </c>
      <c r="U2896">
        <v>14</v>
      </c>
      <c r="V2896">
        <v>9</v>
      </c>
      <c r="W2896">
        <v>4016.65</v>
      </c>
      <c r="X2896">
        <v>4016.65</v>
      </c>
      <c r="Y2896">
        <v>0</v>
      </c>
      <c r="Z2896">
        <v>0</v>
      </c>
      <c r="AA2896">
        <v>51058.1</v>
      </c>
      <c r="AB2896">
        <v>2528.0300000000002</v>
      </c>
      <c r="AC2896">
        <v>46100.07</v>
      </c>
      <c r="AD2896">
        <v>4</v>
      </c>
      <c r="AE2896">
        <v>5</v>
      </c>
      <c r="AF2896">
        <v>66</v>
      </c>
      <c r="AG2896">
        <v>10</v>
      </c>
      <c r="AH2896">
        <v>1</v>
      </c>
      <c r="AI2896">
        <v>4</v>
      </c>
      <c r="AJ2896">
        <v>0</v>
      </c>
      <c r="AK2896">
        <v>0</v>
      </c>
      <c r="AL2896">
        <v>0</v>
      </c>
      <c r="AM2896">
        <v>0</v>
      </c>
      <c r="AN2896">
        <v>0</v>
      </c>
      <c r="AO2896">
        <v>33</v>
      </c>
      <c r="AP2896">
        <v>123</v>
      </c>
      <c r="AQ2896">
        <v>38</v>
      </c>
      <c r="AR2896">
        <v>0</v>
      </c>
      <c r="AS2896">
        <v>18</v>
      </c>
      <c r="AT2896">
        <v>0</v>
      </c>
      <c r="AU2896">
        <v>1</v>
      </c>
      <c r="AV2896">
        <v>1</v>
      </c>
      <c r="AW2896">
        <v>1</v>
      </c>
      <c r="AX2896">
        <v>0</v>
      </c>
      <c r="AY2896">
        <v>12</v>
      </c>
      <c r="AZ2896">
        <v>21</v>
      </c>
      <c r="BA2896">
        <v>13</v>
      </c>
      <c r="BB2896">
        <v>10</v>
      </c>
      <c r="BC2896">
        <v>4</v>
      </c>
      <c r="BD2896">
        <v>0</v>
      </c>
      <c r="BE2896">
        <v>0</v>
      </c>
      <c r="BF2896">
        <v>78</v>
      </c>
      <c r="BG2896">
        <v>2320</v>
      </c>
      <c r="BH2896">
        <v>0</v>
      </c>
      <c r="BI2896">
        <v>13</v>
      </c>
      <c r="BJ2896" s="2">
        <v>46036</v>
      </c>
      <c r="BK2896">
        <v>0</v>
      </c>
      <c r="BL2896" s="3" t="str">
        <f>VLOOKUP(O2896,DropDownList!$H$1:$I$7,2,FALSE)</f>
        <v>2023/24</v>
      </c>
      <c r="BM2896" s="3" t="str">
        <f t="shared" si="45"/>
        <v>SC COURT</v>
      </c>
    </row>
    <row r="2897" spans="1:65" x14ac:dyDescent="0.2">
      <c r="A2897">
        <v>2026</v>
      </c>
      <c r="B2897">
        <v>1</v>
      </c>
      <c r="C2897" t="s">
        <v>162</v>
      </c>
      <c r="D2897" t="s">
        <v>176</v>
      </c>
      <c r="E2897" t="s">
        <v>15</v>
      </c>
      <c r="F2897">
        <v>9805</v>
      </c>
      <c r="G2897" t="s">
        <v>158</v>
      </c>
      <c r="H2897" t="s">
        <v>171</v>
      </c>
      <c r="I2897" t="s">
        <v>172</v>
      </c>
      <c r="J2897" s="1">
        <v>46023</v>
      </c>
      <c r="K2897" t="s">
        <v>438</v>
      </c>
      <c r="L2897">
        <v>4</v>
      </c>
      <c r="M2897" t="s">
        <v>439</v>
      </c>
      <c r="N2897" t="s">
        <v>145</v>
      </c>
      <c r="O2897" t="s">
        <v>149</v>
      </c>
      <c r="P2897" t="s">
        <v>152</v>
      </c>
      <c r="Q2897">
        <v>0</v>
      </c>
      <c r="R2897">
        <v>4</v>
      </c>
      <c r="S2897">
        <v>160</v>
      </c>
      <c r="T2897">
        <v>80</v>
      </c>
      <c r="U2897">
        <v>0</v>
      </c>
      <c r="V2897">
        <v>0</v>
      </c>
      <c r="W2897">
        <v>0</v>
      </c>
      <c r="X2897">
        <v>0</v>
      </c>
      <c r="Y2897">
        <v>0</v>
      </c>
      <c r="Z2897">
        <v>0</v>
      </c>
      <c r="AA2897">
        <v>80</v>
      </c>
      <c r="AB2897">
        <v>0</v>
      </c>
      <c r="AC2897">
        <v>80</v>
      </c>
      <c r="AD2897">
        <v>0</v>
      </c>
      <c r="AE2897">
        <v>0</v>
      </c>
      <c r="AF2897">
        <v>2</v>
      </c>
      <c r="AG2897">
        <v>0</v>
      </c>
      <c r="AH2897">
        <v>2</v>
      </c>
      <c r="AI2897">
        <v>0</v>
      </c>
      <c r="AJ2897">
        <v>0</v>
      </c>
      <c r="AK2897">
        <v>0</v>
      </c>
      <c r="AL2897">
        <v>0</v>
      </c>
      <c r="AM2897">
        <v>0</v>
      </c>
      <c r="AN2897">
        <v>0</v>
      </c>
      <c r="AO2897">
        <v>0</v>
      </c>
      <c r="AP2897">
        <v>0</v>
      </c>
      <c r="AQ2897">
        <v>0</v>
      </c>
      <c r="AR2897">
        <v>0</v>
      </c>
      <c r="AS2897">
        <v>0</v>
      </c>
      <c r="AT2897">
        <v>0</v>
      </c>
      <c r="AU2897">
        <v>0</v>
      </c>
      <c r="AV2897">
        <v>0</v>
      </c>
      <c r="AW2897">
        <v>0</v>
      </c>
      <c r="AX2897">
        <v>0</v>
      </c>
      <c r="AY2897">
        <v>0</v>
      </c>
      <c r="AZ2897">
        <v>0</v>
      </c>
      <c r="BA2897">
        <v>0</v>
      </c>
      <c r="BB2897">
        <v>0</v>
      </c>
      <c r="BC2897">
        <v>0</v>
      </c>
      <c r="BD2897">
        <v>0</v>
      </c>
      <c r="BE2897">
        <v>0</v>
      </c>
      <c r="BF2897">
        <v>0</v>
      </c>
      <c r="BG2897">
        <v>0</v>
      </c>
      <c r="BH2897">
        <v>0</v>
      </c>
      <c r="BI2897">
        <v>0</v>
      </c>
      <c r="BJ2897" s="2">
        <v>46036</v>
      </c>
      <c r="BK2897">
        <v>0</v>
      </c>
      <c r="BL2897" s="3" t="str">
        <f>VLOOKUP(O2897,DropDownList!$H$1:$I$7,2,FALSE)</f>
        <v>2025/26</v>
      </c>
      <c r="BM2897" s="3" t="str">
        <f t="shared" si="45"/>
        <v>PCOA</v>
      </c>
    </row>
    <row r="2898" spans="1:65" x14ac:dyDescent="0.2">
      <c r="A2898">
        <v>2026</v>
      </c>
      <c r="B2898">
        <v>1</v>
      </c>
      <c r="C2898" t="s">
        <v>162</v>
      </c>
      <c r="D2898" t="s">
        <v>176</v>
      </c>
      <c r="E2898" t="s">
        <v>15</v>
      </c>
      <c r="F2898">
        <v>9805</v>
      </c>
      <c r="G2898" t="s">
        <v>158</v>
      </c>
      <c r="H2898" t="s">
        <v>171</v>
      </c>
      <c r="I2898" t="s">
        <v>172</v>
      </c>
      <c r="J2898" s="1">
        <v>46023</v>
      </c>
      <c r="K2898" t="s">
        <v>438</v>
      </c>
      <c r="L2898">
        <v>4</v>
      </c>
      <c r="M2898" t="s">
        <v>439</v>
      </c>
      <c r="N2898" t="s">
        <v>145</v>
      </c>
      <c r="O2898" t="s">
        <v>149</v>
      </c>
      <c r="P2898" t="s">
        <v>148</v>
      </c>
      <c r="Q2898">
        <v>120</v>
      </c>
      <c r="R2898">
        <v>2</v>
      </c>
      <c r="S2898">
        <v>120</v>
      </c>
      <c r="T2898">
        <v>0</v>
      </c>
      <c r="U2898">
        <v>2</v>
      </c>
      <c r="V2898">
        <v>0</v>
      </c>
      <c r="W2898">
        <v>0</v>
      </c>
      <c r="X2898">
        <v>0</v>
      </c>
      <c r="Y2898">
        <v>0</v>
      </c>
      <c r="Z2898">
        <v>0</v>
      </c>
      <c r="AA2898">
        <v>0</v>
      </c>
      <c r="AB2898">
        <v>0</v>
      </c>
      <c r="AC2898">
        <v>0</v>
      </c>
      <c r="AD2898">
        <v>0</v>
      </c>
      <c r="AE2898">
        <v>0</v>
      </c>
      <c r="AF2898">
        <v>0</v>
      </c>
      <c r="AG2898">
        <v>0</v>
      </c>
      <c r="AH2898">
        <v>0</v>
      </c>
      <c r="AI2898">
        <v>2</v>
      </c>
      <c r="AJ2898">
        <v>0</v>
      </c>
      <c r="AK2898">
        <v>0</v>
      </c>
      <c r="AL2898">
        <v>0</v>
      </c>
      <c r="AM2898">
        <v>0</v>
      </c>
      <c r="AN2898">
        <v>0</v>
      </c>
      <c r="AO2898">
        <v>2</v>
      </c>
      <c r="AP2898">
        <v>8</v>
      </c>
      <c r="AQ2898">
        <v>2</v>
      </c>
      <c r="AR2898">
        <v>0</v>
      </c>
      <c r="AS2898">
        <v>0</v>
      </c>
      <c r="AT2898">
        <v>0</v>
      </c>
      <c r="AU2898">
        <v>0</v>
      </c>
      <c r="AV2898">
        <v>0</v>
      </c>
      <c r="AW2898">
        <v>0</v>
      </c>
      <c r="AX2898">
        <v>0</v>
      </c>
      <c r="AY2898">
        <v>2</v>
      </c>
      <c r="AZ2898">
        <v>2</v>
      </c>
      <c r="BA2898">
        <v>0</v>
      </c>
      <c r="BB2898">
        <v>0</v>
      </c>
      <c r="BC2898">
        <v>0</v>
      </c>
      <c r="BD2898">
        <v>0</v>
      </c>
      <c r="BE2898">
        <v>0</v>
      </c>
      <c r="BF2898">
        <v>2</v>
      </c>
      <c r="BG2898">
        <v>120</v>
      </c>
      <c r="BH2898">
        <v>0</v>
      </c>
      <c r="BI2898">
        <v>2</v>
      </c>
      <c r="BJ2898" s="2">
        <v>46036</v>
      </c>
      <c r="BK2898">
        <v>0</v>
      </c>
      <c r="BL2898" s="3" t="str">
        <f>VLOOKUP(O2898,DropDownList!$H$1:$I$7,2,FALSE)</f>
        <v>2025/26</v>
      </c>
      <c r="BM2898" s="3" t="str">
        <f t="shared" si="45"/>
        <v>PRAS</v>
      </c>
    </row>
    <row r="2899" spans="1:65" x14ac:dyDescent="0.2">
      <c r="A2899">
        <v>2026</v>
      </c>
      <c r="B2899">
        <v>1</v>
      </c>
      <c r="C2899" t="s">
        <v>162</v>
      </c>
      <c r="D2899" t="s">
        <v>176</v>
      </c>
      <c r="E2899" t="s">
        <v>15</v>
      </c>
      <c r="F2899">
        <v>9805</v>
      </c>
      <c r="G2899" t="s">
        <v>158</v>
      </c>
      <c r="H2899" t="s">
        <v>171</v>
      </c>
      <c r="I2899" t="s">
        <v>172</v>
      </c>
      <c r="J2899" s="1">
        <v>46023</v>
      </c>
      <c r="K2899" t="s">
        <v>438</v>
      </c>
      <c r="L2899">
        <v>4</v>
      </c>
      <c r="M2899" t="s">
        <v>439</v>
      </c>
      <c r="N2899" t="s">
        <v>145</v>
      </c>
      <c r="O2899" t="s">
        <v>149</v>
      </c>
      <c r="P2899" t="s">
        <v>151</v>
      </c>
      <c r="Q2899">
        <v>0</v>
      </c>
      <c r="R2899">
        <v>9</v>
      </c>
      <c r="S2899">
        <v>270</v>
      </c>
      <c r="T2899">
        <v>30</v>
      </c>
      <c r="U2899">
        <v>0</v>
      </c>
      <c r="V2899">
        <v>0</v>
      </c>
      <c r="W2899">
        <v>0</v>
      </c>
      <c r="X2899">
        <v>0</v>
      </c>
      <c r="Y2899">
        <v>0</v>
      </c>
      <c r="Z2899">
        <v>0</v>
      </c>
      <c r="AA2899">
        <v>240</v>
      </c>
      <c r="AB2899">
        <v>0</v>
      </c>
      <c r="AC2899">
        <v>240</v>
      </c>
      <c r="AD2899">
        <v>0</v>
      </c>
      <c r="AE2899">
        <v>0</v>
      </c>
      <c r="AF2899">
        <v>8</v>
      </c>
      <c r="AG2899">
        <v>0</v>
      </c>
      <c r="AH2899">
        <v>1</v>
      </c>
      <c r="AI2899">
        <v>0</v>
      </c>
      <c r="AJ2899">
        <v>0</v>
      </c>
      <c r="AK2899">
        <v>0</v>
      </c>
      <c r="AL2899">
        <v>0</v>
      </c>
      <c r="AM2899">
        <v>0</v>
      </c>
      <c r="AN2899">
        <v>0</v>
      </c>
      <c r="AO2899">
        <v>0</v>
      </c>
      <c r="AP2899">
        <v>0</v>
      </c>
      <c r="AQ2899">
        <v>0</v>
      </c>
      <c r="AR2899">
        <v>0</v>
      </c>
      <c r="AS2899">
        <v>0</v>
      </c>
      <c r="AT2899">
        <v>0</v>
      </c>
      <c r="AU2899">
        <v>0</v>
      </c>
      <c r="AV2899">
        <v>0</v>
      </c>
      <c r="AW2899">
        <v>0</v>
      </c>
      <c r="AX2899">
        <v>0</v>
      </c>
      <c r="AY2899">
        <v>0</v>
      </c>
      <c r="AZ2899">
        <v>0</v>
      </c>
      <c r="BA2899">
        <v>0</v>
      </c>
      <c r="BB2899">
        <v>0</v>
      </c>
      <c r="BC2899">
        <v>0</v>
      </c>
      <c r="BD2899">
        <v>0</v>
      </c>
      <c r="BE2899">
        <v>0</v>
      </c>
      <c r="BF2899">
        <v>0</v>
      </c>
      <c r="BG2899">
        <v>0</v>
      </c>
      <c r="BH2899">
        <v>0</v>
      </c>
      <c r="BI2899">
        <v>0</v>
      </c>
      <c r="BJ2899" s="2">
        <v>46036</v>
      </c>
      <c r="BK2899">
        <v>0</v>
      </c>
      <c r="BL2899" s="3" t="str">
        <f>VLOOKUP(O2899,DropDownList!$H$1:$I$7,2,FALSE)</f>
        <v>2025/26</v>
      </c>
      <c r="BM2899" s="3" t="str">
        <f t="shared" si="45"/>
        <v>PCPF</v>
      </c>
    </row>
    <row r="2900" spans="1:65" x14ac:dyDescent="0.2">
      <c r="A2900">
        <v>2026</v>
      </c>
      <c r="B2900">
        <v>1</v>
      </c>
      <c r="C2900" t="s">
        <v>162</v>
      </c>
      <c r="D2900" t="s">
        <v>176</v>
      </c>
      <c r="E2900" t="s">
        <v>15</v>
      </c>
      <c r="F2900">
        <v>9805</v>
      </c>
      <c r="G2900" t="s">
        <v>158</v>
      </c>
      <c r="H2900" t="s">
        <v>171</v>
      </c>
      <c r="I2900" t="s">
        <v>172</v>
      </c>
      <c r="J2900" s="1">
        <v>46023</v>
      </c>
      <c r="K2900" t="s">
        <v>438</v>
      </c>
      <c r="L2900">
        <v>4</v>
      </c>
      <c r="M2900" t="s">
        <v>439</v>
      </c>
      <c r="N2900" t="s">
        <v>145</v>
      </c>
      <c r="O2900" t="s">
        <v>149</v>
      </c>
      <c r="P2900" t="s">
        <v>161</v>
      </c>
      <c r="Q2900">
        <v>100</v>
      </c>
      <c r="R2900">
        <v>39</v>
      </c>
      <c r="S2900">
        <v>1145</v>
      </c>
      <c r="T2900">
        <v>0</v>
      </c>
      <c r="U2900">
        <v>12</v>
      </c>
      <c r="V2900">
        <v>3</v>
      </c>
      <c r="W2900">
        <v>60</v>
      </c>
      <c r="X2900">
        <v>60</v>
      </c>
      <c r="Y2900">
        <v>0</v>
      </c>
      <c r="Z2900">
        <v>0</v>
      </c>
      <c r="AA2900">
        <v>1045</v>
      </c>
      <c r="AB2900">
        <v>0</v>
      </c>
      <c r="AC2900">
        <v>0</v>
      </c>
      <c r="AD2900">
        <v>3</v>
      </c>
      <c r="AE2900">
        <v>0</v>
      </c>
      <c r="AF2900">
        <v>34</v>
      </c>
      <c r="AG2900">
        <v>0</v>
      </c>
      <c r="AH2900">
        <v>0</v>
      </c>
      <c r="AI2900">
        <v>5</v>
      </c>
      <c r="AJ2900">
        <v>0</v>
      </c>
      <c r="AK2900">
        <v>0</v>
      </c>
      <c r="AL2900">
        <v>0</v>
      </c>
      <c r="AM2900">
        <v>0</v>
      </c>
      <c r="AN2900">
        <v>0</v>
      </c>
      <c r="AO2900">
        <v>12</v>
      </c>
      <c r="AP2900">
        <v>13</v>
      </c>
      <c r="AQ2900">
        <v>11</v>
      </c>
      <c r="AR2900">
        <v>0</v>
      </c>
      <c r="AS2900">
        <v>1</v>
      </c>
      <c r="AT2900">
        <v>0</v>
      </c>
      <c r="AU2900">
        <v>0</v>
      </c>
      <c r="AV2900">
        <v>0</v>
      </c>
      <c r="AW2900">
        <v>0</v>
      </c>
      <c r="AX2900">
        <v>0</v>
      </c>
      <c r="AY2900">
        <v>0</v>
      </c>
      <c r="AZ2900">
        <v>0</v>
      </c>
      <c r="BA2900">
        <v>0</v>
      </c>
      <c r="BB2900">
        <v>0</v>
      </c>
      <c r="BC2900">
        <v>0</v>
      </c>
      <c r="BD2900">
        <v>1</v>
      </c>
      <c r="BE2900">
        <v>0</v>
      </c>
      <c r="BF2900">
        <v>39</v>
      </c>
      <c r="BG2900">
        <v>100</v>
      </c>
      <c r="BH2900">
        <v>0</v>
      </c>
      <c r="BI2900">
        <v>12</v>
      </c>
      <c r="BJ2900" s="2">
        <v>46036</v>
      </c>
      <c r="BK2900">
        <v>0</v>
      </c>
      <c r="BL2900" s="3" t="str">
        <f>VLOOKUP(O2900,DropDownList!$H$1:$I$7,2,FALSE)</f>
        <v>2025/26</v>
      </c>
      <c r="BM2900" s="3" t="str">
        <f t="shared" si="45"/>
        <v>VSUR</v>
      </c>
    </row>
    <row r="2901" spans="1:65" x14ac:dyDescent="0.2">
      <c r="A2901">
        <v>2026</v>
      </c>
      <c r="B2901">
        <v>1</v>
      </c>
      <c r="C2901" t="s">
        <v>162</v>
      </c>
      <c r="D2901" t="s">
        <v>176</v>
      </c>
      <c r="E2901" t="s">
        <v>15</v>
      </c>
      <c r="F2901">
        <v>9805</v>
      </c>
      <c r="G2901" t="s">
        <v>158</v>
      </c>
      <c r="H2901" t="s">
        <v>171</v>
      </c>
      <c r="I2901" t="s">
        <v>172</v>
      </c>
      <c r="J2901" s="1">
        <v>46023</v>
      </c>
      <c r="K2901" t="s">
        <v>438</v>
      </c>
      <c r="L2901">
        <v>4</v>
      </c>
      <c r="M2901" t="s">
        <v>439</v>
      </c>
      <c r="N2901" t="s">
        <v>145</v>
      </c>
      <c r="O2901" t="s">
        <v>147</v>
      </c>
      <c r="P2901" t="s">
        <v>150</v>
      </c>
      <c r="Q2901">
        <v>1083.29</v>
      </c>
      <c r="R2901">
        <v>36</v>
      </c>
      <c r="S2901">
        <v>5488.34</v>
      </c>
      <c r="T2901">
        <v>815</v>
      </c>
      <c r="U2901">
        <v>9</v>
      </c>
      <c r="V2901">
        <v>9</v>
      </c>
      <c r="W2901">
        <v>1083.29</v>
      </c>
      <c r="X2901">
        <v>1083.29</v>
      </c>
      <c r="Y2901">
        <v>32</v>
      </c>
      <c r="Z2901">
        <v>4673.34</v>
      </c>
      <c r="AA2901">
        <v>3590.05</v>
      </c>
      <c r="AB2901">
        <v>1212.5</v>
      </c>
      <c r="AC2901">
        <v>2377.5500000000002</v>
      </c>
      <c r="AD2901">
        <v>6</v>
      </c>
      <c r="AE2901">
        <v>3</v>
      </c>
      <c r="AF2901">
        <v>22</v>
      </c>
      <c r="AG2901">
        <v>3</v>
      </c>
      <c r="AH2901">
        <v>4</v>
      </c>
      <c r="AI2901">
        <v>6</v>
      </c>
      <c r="AJ2901">
        <v>11</v>
      </c>
      <c r="AK2901">
        <v>4</v>
      </c>
      <c r="AL2901">
        <v>1</v>
      </c>
      <c r="AM2901">
        <v>2</v>
      </c>
      <c r="AN2901">
        <v>0</v>
      </c>
      <c r="AO2901">
        <v>19</v>
      </c>
      <c r="AP2901">
        <v>59</v>
      </c>
      <c r="AQ2901">
        <v>23</v>
      </c>
      <c r="AR2901">
        <v>0</v>
      </c>
      <c r="AS2901">
        <v>10</v>
      </c>
      <c r="AT2901">
        <v>0</v>
      </c>
      <c r="AU2901">
        <v>0</v>
      </c>
      <c r="AV2901">
        <v>0</v>
      </c>
      <c r="AW2901">
        <v>0</v>
      </c>
      <c r="AX2901">
        <v>0</v>
      </c>
      <c r="AY2901">
        <v>3</v>
      </c>
      <c r="AZ2901">
        <v>10</v>
      </c>
      <c r="BA2901">
        <v>10</v>
      </c>
      <c r="BB2901">
        <v>1</v>
      </c>
      <c r="BC2901">
        <v>1</v>
      </c>
      <c r="BD2901">
        <v>0</v>
      </c>
      <c r="BE2901">
        <v>0</v>
      </c>
      <c r="BF2901">
        <v>19</v>
      </c>
      <c r="BG2901">
        <v>908.34</v>
      </c>
      <c r="BH2901">
        <v>1</v>
      </c>
      <c r="BI2901">
        <v>9</v>
      </c>
      <c r="BJ2901" s="2">
        <v>46036</v>
      </c>
      <c r="BK2901">
        <v>0</v>
      </c>
      <c r="BL2901" s="3" t="str">
        <f>VLOOKUP(O2901,DropDownList!$H$1:$I$7,2,FALSE)</f>
        <v>2024/25</v>
      </c>
      <c r="BM2901" s="3" t="str">
        <f t="shared" si="45"/>
        <v>FISCAL FINES</v>
      </c>
    </row>
    <row r="2902" spans="1:65" x14ac:dyDescent="0.2">
      <c r="A2902">
        <v>2026</v>
      </c>
      <c r="B2902">
        <v>1</v>
      </c>
      <c r="C2902" t="s">
        <v>162</v>
      </c>
      <c r="D2902" t="s">
        <v>176</v>
      </c>
      <c r="E2902" t="s">
        <v>15</v>
      </c>
      <c r="F2902">
        <v>9805</v>
      </c>
      <c r="G2902" t="s">
        <v>158</v>
      </c>
      <c r="H2902" t="s">
        <v>171</v>
      </c>
      <c r="I2902" t="s">
        <v>172</v>
      </c>
      <c r="J2902" s="1">
        <v>46023</v>
      </c>
      <c r="K2902" t="s">
        <v>438</v>
      </c>
      <c r="L2902">
        <v>4</v>
      </c>
      <c r="M2902" t="s">
        <v>439</v>
      </c>
      <c r="N2902" t="s">
        <v>145</v>
      </c>
      <c r="O2902" t="s">
        <v>155</v>
      </c>
      <c r="P2902" t="s">
        <v>148</v>
      </c>
      <c r="Q2902">
        <v>0</v>
      </c>
      <c r="R2902">
        <v>4</v>
      </c>
      <c r="S2902">
        <v>240</v>
      </c>
      <c r="T2902">
        <v>0</v>
      </c>
      <c r="U2902">
        <v>0</v>
      </c>
      <c r="V2902">
        <v>0</v>
      </c>
      <c r="W2902">
        <v>0</v>
      </c>
      <c r="X2902">
        <v>0</v>
      </c>
      <c r="Y2902">
        <v>0</v>
      </c>
      <c r="Z2902">
        <v>0</v>
      </c>
      <c r="AA2902">
        <v>240</v>
      </c>
      <c r="AB2902">
        <v>0</v>
      </c>
      <c r="AC2902">
        <v>240</v>
      </c>
      <c r="AD2902">
        <v>0</v>
      </c>
      <c r="AE2902">
        <v>0</v>
      </c>
      <c r="AF2902">
        <v>4</v>
      </c>
      <c r="AG2902">
        <v>0</v>
      </c>
      <c r="AH2902">
        <v>0</v>
      </c>
      <c r="AI2902">
        <v>0</v>
      </c>
      <c r="AJ2902">
        <v>0</v>
      </c>
      <c r="AK2902">
        <v>0</v>
      </c>
      <c r="AL2902">
        <v>0</v>
      </c>
      <c r="AM2902">
        <v>0</v>
      </c>
      <c r="AN2902">
        <v>0</v>
      </c>
      <c r="AO2902">
        <v>2</v>
      </c>
      <c r="AP2902">
        <v>10</v>
      </c>
      <c r="AQ2902">
        <v>2</v>
      </c>
      <c r="AR2902">
        <v>0</v>
      </c>
      <c r="AS2902">
        <v>2</v>
      </c>
      <c r="AT2902">
        <v>0</v>
      </c>
      <c r="AU2902">
        <v>0</v>
      </c>
      <c r="AV2902">
        <v>0</v>
      </c>
      <c r="AW2902">
        <v>0</v>
      </c>
      <c r="AX2902">
        <v>0</v>
      </c>
      <c r="AY2902">
        <v>1</v>
      </c>
      <c r="AZ2902">
        <v>2</v>
      </c>
      <c r="BA2902">
        <v>1</v>
      </c>
      <c r="BB2902">
        <v>1</v>
      </c>
      <c r="BC2902">
        <v>1</v>
      </c>
      <c r="BD2902">
        <v>0</v>
      </c>
      <c r="BE2902">
        <v>0</v>
      </c>
      <c r="BF2902">
        <v>2</v>
      </c>
      <c r="BG2902">
        <v>0</v>
      </c>
      <c r="BH2902">
        <v>0</v>
      </c>
      <c r="BI2902">
        <v>0</v>
      </c>
      <c r="BJ2902" s="2">
        <v>46036</v>
      </c>
      <c r="BK2902">
        <v>0</v>
      </c>
      <c r="BL2902" s="3" t="str">
        <f>VLOOKUP(O2902,DropDownList!$H$1:$I$7,2,FALSE)</f>
        <v>2022/23</v>
      </c>
      <c r="BM2902" s="3" t="str">
        <f t="shared" si="45"/>
        <v>PRAS</v>
      </c>
    </row>
    <row r="2903" spans="1:65" x14ac:dyDescent="0.2">
      <c r="A2903">
        <v>2026</v>
      </c>
      <c r="B2903">
        <v>1</v>
      </c>
      <c r="C2903" t="s">
        <v>162</v>
      </c>
      <c r="D2903" t="s">
        <v>176</v>
      </c>
      <c r="E2903" t="s">
        <v>15</v>
      </c>
      <c r="F2903">
        <v>9805</v>
      </c>
      <c r="G2903" t="s">
        <v>158</v>
      </c>
      <c r="H2903" t="s">
        <v>171</v>
      </c>
      <c r="I2903" t="s">
        <v>172</v>
      </c>
      <c r="J2903" s="1">
        <v>46023</v>
      </c>
      <c r="K2903" t="s">
        <v>438</v>
      </c>
      <c r="L2903">
        <v>4</v>
      </c>
      <c r="M2903" t="s">
        <v>439</v>
      </c>
      <c r="N2903" t="s">
        <v>145</v>
      </c>
      <c r="O2903" t="s">
        <v>147</v>
      </c>
      <c r="P2903" t="s">
        <v>151</v>
      </c>
      <c r="Q2903">
        <v>0</v>
      </c>
      <c r="R2903">
        <v>10</v>
      </c>
      <c r="S2903">
        <v>300</v>
      </c>
      <c r="T2903">
        <v>0</v>
      </c>
      <c r="U2903">
        <v>0</v>
      </c>
      <c r="V2903">
        <v>0</v>
      </c>
      <c r="W2903">
        <v>0</v>
      </c>
      <c r="X2903">
        <v>0</v>
      </c>
      <c r="Y2903">
        <v>0</v>
      </c>
      <c r="Z2903">
        <v>0</v>
      </c>
      <c r="AA2903">
        <v>300</v>
      </c>
      <c r="AB2903">
        <v>0</v>
      </c>
      <c r="AC2903">
        <v>300</v>
      </c>
      <c r="AD2903">
        <v>0</v>
      </c>
      <c r="AE2903">
        <v>0</v>
      </c>
      <c r="AF2903">
        <v>10</v>
      </c>
      <c r="AG2903">
        <v>0</v>
      </c>
      <c r="AH2903">
        <v>0</v>
      </c>
      <c r="AI2903">
        <v>0</v>
      </c>
      <c r="AJ2903">
        <v>0</v>
      </c>
      <c r="AK2903">
        <v>0</v>
      </c>
      <c r="AL2903">
        <v>0</v>
      </c>
      <c r="AM2903">
        <v>0</v>
      </c>
      <c r="AN2903">
        <v>0</v>
      </c>
      <c r="AO2903">
        <v>0</v>
      </c>
      <c r="AP2903">
        <v>0</v>
      </c>
      <c r="AQ2903">
        <v>0</v>
      </c>
      <c r="AR2903">
        <v>0</v>
      </c>
      <c r="AS2903">
        <v>0</v>
      </c>
      <c r="AT2903">
        <v>0</v>
      </c>
      <c r="AU2903">
        <v>0</v>
      </c>
      <c r="AV2903">
        <v>0</v>
      </c>
      <c r="AW2903">
        <v>0</v>
      </c>
      <c r="AX2903">
        <v>0</v>
      </c>
      <c r="AY2903">
        <v>0</v>
      </c>
      <c r="AZ2903">
        <v>0</v>
      </c>
      <c r="BA2903">
        <v>0</v>
      </c>
      <c r="BB2903">
        <v>0</v>
      </c>
      <c r="BC2903">
        <v>0</v>
      </c>
      <c r="BD2903">
        <v>0</v>
      </c>
      <c r="BE2903">
        <v>0</v>
      </c>
      <c r="BF2903">
        <v>0</v>
      </c>
      <c r="BG2903">
        <v>0</v>
      </c>
      <c r="BH2903">
        <v>0</v>
      </c>
      <c r="BI2903">
        <v>0</v>
      </c>
      <c r="BJ2903" s="2">
        <v>46036</v>
      </c>
      <c r="BK2903">
        <v>0</v>
      </c>
      <c r="BL2903" s="3" t="str">
        <f>VLOOKUP(O2903,DropDownList!$H$1:$I$7,2,FALSE)</f>
        <v>2024/25</v>
      </c>
      <c r="BM2903" s="3" t="str">
        <f t="shared" si="45"/>
        <v>PCPF</v>
      </c>
    </row>
    <row r="2904" spans="1:65" x14ac:dyDescent="0.2">
      <c r="A2904">
        <v>2026</v>
      </c>
      <c r="B2904">
        <v>1</v>
      </c>
      <c r="C2904" t="s">
        <v>162</v>
      </c>
      <c r="D2904" t="s">
        <v>176</v>
      </c>
      <c r="E2904" t="s">
        <v>15</v>
      </c>
      <c r="F2904">
        <v>9805</v>
      </c>
      <c r="G2904" t="s">
        <v>158</v>
      </c>
      <c r="H2904" t="s">
        <v>171</v>
      </c>
      <c r="I2904" t="s">
        <v>172</v>
      </c>
      <c r="J2904" s="1">
        <v>46023</v>
      </c>
      <c r="K2904" t="s">
        <v>438</v>
      </c>
      <c r="L2904">
        <v>4</v>
      </c>
      <c r="M2904" t="s">
        <v>439</v>
      </c>
      <c r="N2904" t="s">
        <v>145</v>
      </c>
      <c r="O2904" t="s">
        <v>147</v>
      </c>
      <c r="P2904" t="s">
        <v>161</v>
      </c>
      <c r="Q2904">
        <v>210</v>
      </c>
      <c r="R2904">
        <v>83</v>
      </c>
      <c r="S2904">
        <v>2275</v>
      </c>
      <c r="T2904">
        <v>0</v>
      </c>
      <c r="U2904">
        <v>14</v>
      </c>
      <c r="V2904">
        <v>8</v>
      </c>
      <c r="W2904">
        <v>150</v>
      </c>
      <c r="X2904">
        <v>150</v>
      </c>
      <c r="Y2904">
        <v>0</v>
      </c>
      <c r="Z2904">
        <v>0</v>
      </c>
      <c r="AA2904">
        <v>2065</v>
      </c>
      <c r="AB2904">
        <v>0</v>
      </c>
      <c r="AC2904">
        <v>0</v>
      </c>
      <c r="AD2904">
        <v>8</v>
      </c>
      <c r="AE2904">
        <v>0</v>
      </c>
      <c r="AF2904">
        <v>73</v>
      </c>
      <c r="AG2904">
        <v>0</v>
      </c>
      <c r="AH2904">
        <v>0</v>
      </c>
      <c r="AI2904">
        <v>10</v>
      </c>
      <c r="AJ2904">
        <v>0</v>
      </c>
      <c r="AK2904">
        <v>0</v>
      </c>
      <c r="AL2904">
        <v>0</v>
      </c>
      <c r="AM2904">
        <v>0</v>
      </c>
      <c r="AN2904">
        <v>0</v>
      </c>
      <c r="AO2904">
        <v>31</v>
      </c>
      <c r="AP2904">
        <v>105</v>
      </c>
      <c r="AQ2904">
        <v>35</v>
      </c>
      <c r="AR2904">
        <v>0</v>
      </c>
      <c r="AS2904">
        <v>10</v>
      </c>
      <c r="AT2904">
        <v>1</v>
      </c>
      <c r="AU2904">
        <v>4</v>
      </c>
      <c r="AV2904">
        <v>1</v>
      </c>
      <c r="AW2904">
        <v>0</v>
      </c>
      <c r="AX2904">
        <v>0</v>
      </c>
      <c r="AY2904">
        <v>9</v>
      </c>
      <c r="AZ2904">
        <v>21</v>
      </c>
      <c r="BA2904">
        <v>13</v>
      </c>
      <c r="BB2904">
        <v>2</v>
      </c>
      <c r="BC2904">
        <v>2</v>
      </c>
      <c r="BD2904">
        <v>0</v>
      </c>
      <c r="BE2904">
        <v>0</v>
      </c>
      <c r="BF2904">
        <v>83</v>
      </c>
      <c r="BG2904">
        <v>210</v>
      </c>
      <c r="BH2904">
        <v>0</v>
      </c>
      <c r="BI2904">
        <v>14</v>
      </c>
      <c r="BJ2904" s="2">
        <v>46036</v>
      </c>
      <c r="BK2904">
        <v>0</v>
      </c>
      <c r="BL2904" s="3" t="str">
        <f>VLOOKUP(O2904,DropDownList!$H$1:$I$7,2,FALSE)</f>
        <v>2024/25</v>
      </c>
      <c r="BM2904" s="3" t="str">
        <f t="shared" si="45"/>
        <v>VSUR</v>
      </c>
    </row>
    <row r="2905" spans="1:65" x14ac:dyDescent="0.2">
      <c r="A2905">
        <v>2026</v>
      </c>
      <c r="B2905">
        <v>1</v>
      </c>
      <c r="C2905" t="s">
        <v>162</v>
      </c>
      <c r="D2905" t="s">
        <v>176</v>
      </c>
      <c r="E2905" t="s">
        <v>15</v>
      </c>
      <c r="F2905">
        <v>9805</v>
      </c>
      <c r="G2905" t="s">
        <v>158</v>
      </c>
      <c r="H2905" t="s">
        <v>171</v>
      </c>
      <c r="I2905" t="s">
        <v>172</v>
      </c>
      <c r="J2905" s="1">
        <v>46023</v>
      </c>
      <c r="K2905" t="s">
        <v>438</v>
      </c>
      <c r="L2905">
        <v>4</v>
      </c>
      <c r="M2905" t="s">
        <v>439</v>
      </c>
      <c r="N2905" t="s">
        <v>145</v>
      </c>
      <c r="O2905" t="s">
        <v>147</v>
      </c>
      <c r="P2905" t="s">
        <v>160</v>
      </c>
      <c r="Q2905">
        <v>4143</v>
      </c>
      <c r="R2905">
        <v>84</v>
      </c>
      <c r="S2905">
        <v>45162</v>
      </c>
      <c r="T2905">
        <v>0</v>
      </c>
      <c r="U2905">
        <v>14</v>
      </c>
      <c r="V2905">
        <v>11</v>
      </c>
      <c r="W2905">
        <v>2863</v>
      </c>
      <c r="X2905">
        <v>2863</v>
      </c>
      <c r="Y2905">
        <v>0</v>
      </c>
      <c r="Z2905">
        <v>0</v>
      </c>
      <c r="AA2905">
        <v>41019</v>
      </c>
      <c r="AB2905">
        <v>315</v>
      </c>
      <c r="AC2905">
        <v>38619</v>
      </c>
      <c r="AD2905">
        <v>8</v>
      </c>
      <c r="AE2905">
        <v>3</v>
      </c>
      <c r="AF2905">
        <v>70</v>
      </c>
      <c r="AG2905">
        <v>4</v>
      </c>
      <c r="AH2905">
        <v>0</v>
      </c>
      <c r="AI2905">
        <v>10</v>
      </c>
      <c r="AJ2905">
        <v>0</v>
      </c>
      <c r="AK2905">
        <v>0</v>
      </c>
      <c r="AL2905">
        <v>0</v>
      </c>
      <c r="AM2905">
        <v>0</v>
      </c>
      <c r="AN2905">
        <v>0</v>
      </c>
      <c r="AO2905">
        <v>32</v>
      </c>
      <c r="AP2905">
        <v>106</v>
      </c>
      <c r="AQ2905">
        <v>36</v>
      </c>
      <c r="AR2905">
        <v>0</v>
      </c>
      <c r="AS2905">
        <v>10</v>
      </c>
      <c r="AT2905">
        <v>1</v>
      </c>
      <c r="AU2905">
        <v>4</v>
      </c>
      <c r="AV2905">
        <v>1</v>
      </c>
      <c r="AW2905">
        <v>0</v>
      </c>
      <c r="AX2905">
        <v>0</v>
      </c>
      <c r="AY2905">
        <v>9</v>
      </c>
      <c r="AZ2905">
        <v>21</v>
      </c>
      <c r="BA2905">
        <v>13</v>
      </c>
      <c r="BB2905">
        <v>2</v>
      </c>
      <c r="BC2905">
        <v>2</v>
      </c>
      <c r="BD2905">
        <v>0</v>
      </c>
      <c r="BE2905">
        <v>0</v>
      </c>
      <c r="BF2905">
        <v>83</v>
      </c>
      <c r="BG2905">
        <v>3623</v>
      </c>
      <c r="BH2905">
        <v>0</v>
      </c>
      <c r="BI2905">
        <v>14</v>
      </c>
      <c r="BJ2905" s="2">
        <v>46036</v>
      </c>
      <c r="BK2905">
        <v>0</v>
      </c>
      <c r="BL2905" s="3" t="str">
        <f>VLOOKUP(O2905,DropDownList!$H$1:$I$7,2,FALSE)</f>
        <v>2024/25</v>
      </c>
      <c r="BM2905" s="3" t="str">
        <f t="shared" si="45"/>
        <v>SC COURT</v>
      </c>
    </row>
    <row r="2906" spans="1:65" x14ac:dyDescent="0.2">
      <c r="A2906">
        <v>2026</v>
      </c>
      <c r="B2906">
        <v>1</v>
      </c>
      <c r="C2906" t="s">
        <v>162</v>
      </c>
      <c r="D2906" t="s">
        <v>176</v>
      </c>
      <c r="E2906" t="s">
        <v>15</v>
      </c>
      <c r="F2906">
        <v>9805</v>
      </c>
      <c r="G2906" t="s">
        <v>158</v>
      </c>
      <c r="H2906" t="s">
        <v>171</v>
      </c>
      <c r="I2906" t="s">
        <v>172</v>
      </c>
      <c r="J2906" s="1">
        <v>46023</v>
      </c>
      <c r="K2906" t="s">
        <v>438</v>
      </c>
      <c r="L2906">
        <v>4</v>
      </c>
      <c r="M2906" t="s">
        <v>439</v>
      </c>
      <c r="N2906" t="s">
        <v>145</v>
      </c>
      <c r="O2906" t="s">
        <v>147</v>
      </c>
      <c r="P2906" t="s">
        <v>152</v>
      </c>
      <c r="Q2906">
        <v>0</v>
      </c>
      <c r="R2906">
        <v>4</v>
      </c>
      <c r="S2906">
        <v>160</v>
      </c>
      <c r="T2906">
        <v>40</v>
      </c>
      <c r="U2906">
        <v>0</v>
      </c>
      <c r="V2906">
        <v>0</v>
      </c>
      <c r="W2906">
        <v>0</v>
      </c>
      <c r="X2906">
        <v>0</v>
      </c>
      <c r="Y2906">
        <v>0</v>
      </c>
      <c r="Z2906">
        <v>0</v>
      </c>
      <c r="AA2906">
        <v>120</v>
      </c>
      <c r="AB2906">
        <v>0</v>
      </c>
      <c r="AC2906">
        <v>120</v>
      </c>
      <c r="AD2906">
        <v>0</v>
      </c>
      <c r="AE2906">
        <v>0</v>
      </c>
      <c r="AF2906">
        <v>3</v>
      </c>
      <c r="AG2906">
        <v>0</v>
      </c>
      <c r="AH2906">
        <v>1</v>
      </c>
      <c r="AI2906">
        <v>0</v>
      </c>
      <c r="AJ2906">
        <v>0</v>
      </c>
      <c r="AK2906">
        <v>0</v>
      </c>
      <c r="AL2906">
        <v>0</v>
      </c>
      <c r="AM2906">
        <v>0</v>
      </c>
      <c r="AN2906">
        <v>0</v>
      </c>
      <c r="AO2906">
        <v>0</v>
      </c>
      <c r="AP2906">
        <v>0</v>
      </c>
      <c r="AQ2906">
        <v>0</v>
      </c>
      <c r="AR2906">
        <v>0</v>
      </c>
      <c r="AS2906">
        <v>0</v>
      </c>
      <c r="AT2906">
        <v>0</v>
      </c>
      <c r="AU2906">
        <v>0</v>
      </c>
      <c r="AV2906">
        <v>0</v>
      </c>
      <c r="AW2906">
        <v>0</v>
      </c>
      <c r="AX2906">
        <v>0</v>
      </c>
      <c r="AY2906">
        <v>0</v>
      </c>
      <c r="AZ2906">
        <v>0</v>
      </c>
      <c r="BA2906">
        <v>0</v>
      </c>
      <c r="BB2906">
        <v>0</v>
      </c>
      <c r="BC2906">
        <v>0</v>
      </c>
      <c r="BD2906">
        <v>0</v>
      </c>
      <c r="BE2906">
        <v>0</v>
      </c>
      <c r="BF2906">
        <v>0</v>
      </c>
      <c r="BG2906">
        <v>0</v>
      </c>
      <c r="BH2906">
        <v>0</v>
      </c>
      <c r="BI2906">
        <v>0</v>
      </c>
      <c r="BJ2906" s="2">
        <v>46036</v>
      </c>
      <c r="BK2906">
        <v>0</v>
      </c>
      <c r="BL2906" s="3" t="str">
        <f>VLOOKUP(O2906,DropDownList!$H$1:$I$7,2,FALSE)</f>
        <v>2024/25</v>
      </c>
      <c r="BM2906" s="3" t="str">
        <f t="shared" si="45"/>
        <v>PCOA</v>
      </c>
    </row>
    <row r="2907" spans="1:65" x14ac:dyDescent="0.2">
      <c r="A2907">
        <v>2026</v>
      </c>
      <c r="B2907">
        <v>1</v>
      </c>
      <c r="C2907" t="s">
        <v>162</v>
      </c>
      <c r="D2907" t="s">
        <v>176</v>
      </c>
      <c r="E2907" t="s">
        <v>15</v>
      </c>
      <c r="F2907">
        <v>9805</v>
      </c>
      <c r="G2907" t="s">
        <v>158</v>
      </c>
      <c r="H2907" t="s">
        <v>171</v>
      </c>
      <c r="I2907" t="s">
        <v>172</v>
      </c>
      <c r="J2907" s="1">
        <v>46023</v>
      </c>
      <c r="K2907" t="s">
        <v>438</v>
      </c>
      <c r="L2907">
        <v>4</v>
      </c>
      <c r="M2907" t="s">
        <v>439</v>
      </c>
      <c r="N2907" t="s">
        <v>145</v>
      </c>
      <c r="O2907" t="s">
        <v>147</v>
      </c>
      <c r="P2907" t="s">
        <v>148</v>
      </c>
      <c r="Q2907">
        <v>0</v>
      </c>
      <c r="R2907">
        <v>1</v>
      </c>
      <c r="S2907">
        <v>60</v>
      </c>
      <c r="T2907">
        <v>0</v>
      </c>
      <c r="U2907">
        <v>0</v>
      </c>
      <c r="V2907">
        <v>0</v>
      </c>
      <c r="W2907">
        <v>0</v>
      </c>
      <c r="X2907">
        <v>0</v>
      </c>
      <c r="Y2907">
        <v>0</v>
      </c>
      <c r="Z2907">
        <v>0</v>
      </c>
      <c r="AA2907">
        <v>60</v>
      </c>
      <c r="AB2907">
        <v>0</v>
      </c>
      <c r="AC2907">
        <v>60</v>
      </c>
      <c r="AD2907">
        <v>0</v>
      </c>
      <c r="AE2907">
        <v>0</v>
      </c>
      <c r="AF2907">
        <v>1</v>
      </c>
      <c r="AG2907">
        <v>0</v>
      </c>
      <c r="AH2907">
        <v>0</v>
      </c>
      <c r="AI2907">
        <v>0</v>
      </c>
      <c r="AJ2907">
        <v>0</v>
      </c>
      <c r="AK2907">
        <v>0</v>
      </c>
      <c r="AL2907">
        <v>0</v>
      </c>
      <c r="AM2907">
        <v>0</v>
      </c>
      <c r="AN2907">
        <v>0</v>
      </c>
      <c r="AO2907">
        <v>0</v>
      </c>
      <c r="AP2907">
        <v>0</v>
      </c>
      <c r="AQ2907">
        <v>0</v>
      </c>
      <c r="AR2907">
        <v>0</v>
      </c>
      <c r="AS2907">
        <v>0</v>
      </c>
      <c r="AT2907">
        <v>0</v>
      </c>
      <c r="AU2907">
        <v>0</v>
      </c>
      <c r="AV2907">
        <v>0</v>
      </c>
      <c r="AW2907">
        <v>0</v>
      </c>
      <c r="AX2907">
        <v>0</v>
      </c>
      <c r="AY2907">
        <v>0</v>
      </c>
      <c r="AZ2907">
        <v>0</v>
      </c>
      <c r="BA2907">
        <v>0</v>
      </c>
      <c r="BB2907">
        <v>0</v>
      </c>
      <c r="BC2907">
        <v>0</v>
      </c>
      <c r="BD2907">
        <v>0</v>
      </c>
      <c r="BE2907">
        <v>0</v>
      </c>
      <c r="BF2907">
        <v>0</v>
      </c>
      <c r="BG2907">
        <v>0</v>
      </c>
      <c r="BH2907">
        <v>0</v>
      </c>
      <c r="BI2907">
        <v>0</v>
      </c>
      <c r="BJ2907" s="2">
        <v>46036</v>
      </c>
      <c r="BK2907">
        <v>0</v>
      </c>
      <c r="BL2907" s="3" t="str">
        <f>VLOOKUP(O2907,DropDownList!$H$1:$I$7,2,FALSE)</f>
        <v>2024/25</v>
      </c>
      <c r="BM2907" s="3" t="str">
        <f t="shared" si="45"/>
        <v>PRAS</v>
      </c>
    </row>
    <row r="2908" spans="1:65" x14ac:dyDescent="0.2">
      <c r="A2908">
        <v>2026</v>
      </c>
      <c r="B2908">
        <v>1</v>
      </c>
      <c r="C2908" t="s">
        <v>162</v>
      </c>
      <c r="D2908" t="s">
        <v>176</v>
      </c>
      <c r="E2908" t="s">
        <v>15</v>
      </c>
      <c r="F2908">
        <v>9805</v>
      </c>
      <c r="G2908" t="s">
        <v>158</v>
      </c>
      <c r="H2908" t="s">
        <v>171</v>
      </c>
      <c r="I2908" t="s">
        <v>172</v>
      </c>
      <c r="J2908" s="1">
        <v>46023</v>
      </c>
      <c r="K2908" t="s">
        <v>438</v>
      </c>
      <c r="L2908">
        <v>4</v>
      </c>
      <c r="M2908" t="s">
        <v>439</v>
      </c>
      <c r="N2908" t="s">
        <v>145</v>
      </c>
      <c r="O2908" t="s">
        <v>149</v>
      </c>
      <c r="P2908" t="s">
        <v>150</v>
      </c>
      <c r="Q2908">
        <v>1440.42</v>
      </c>
      <c r="R2908">
        <v>22</v>
      </c>
      <c r="S2908">
        <v>2949.82</v>
      </c>
      <c r="T2908">
        <v>150</v>
      </c>
      <c r="U2908">
        <v>10</v>
      </c>
      <c r="V2908">
        <v>9</v>
      </c>
      <c r="W2908">
        <v>1238.33</v>
      </c>
      <c r="X2908">
        <v>1297.92</v>
      </c>
      <c r="Y2908">
        <v>21</v>
      </c>
      <c r="Z2908">
        <v>2799.82</v>
      </c>
      <c r="AA2908">
        <v>1359.4</v>
      </c>
      <c r="AB2908">
        <v>209.4</v>
      </c>
      <c r="AC2908">
        <v>1150</v>
      </c>
      <c r="AD2908">
        <v>9</v>
      </c>
      <c r="AE2908">
        <v>0</v>
      </c>
      <c r="AF2908">
        <v>11</v>
      </c>
      <c r="AG2908">
        <v>0</v>
      </c>
      <c r="AH2908">
        <v>1</v>
      </c>
      <c r="AI2908">
        <v>10</v>
      </c>
      <c r="AJ2908">
        <v>4</v>
      </c>
      <c r="AK2908">
        <v>2</v>
      </c>
      <c r="AL2908">
        <v>0</v>
      </c>
      <c r="AM2908">
        <v>0</v>
      </c>
      <c r="AN2908">
        <v>0</v>
      </c>
      <c r="AO2908">
        <v>12</v>
      </c>
      <c r="AP2908">
        <v>24</v>
      </c>
      <c r="AQ2908">
        <v>14</v>
      </c>
      <c r="AR2908">
        <v>0</v>
      </c>
      <c r="AS2908">
        <v>7</v>
      </c>
      <c r="AT2908">
        <v>0</v>
      </c>
      <c r="AU2908">
        <v>0</v>
      </c>
      <c r="AV2908">
        <v>0</v>
      </c>
      <c r="AW2908">
        <v>0</v>
      </c>
      <c r="AX2908">
        <v>0</v>
      </c>
      <c r="AY2908">
        <v>1</v>
      </c>
      <c r="AZ2908">
        <v>1</v>
      </c>
      <c r="BA2908">
        <v>0</v>
      </c>
      <c r="BB2908">
        <v>0</v>
      </c>
      <c r="BC2908">
        <v>0</v>
      </c>
      <c r="BD2908">
        <v>0</v>
      </c>
      <c r="BE2908">
        <v>0</v>
      </c>
      <c r="BF2908">
        <v>12</v>
      </c>
      <c r="BG2908">
        <v>1440.42</v>
      </c>
      <c r="BH2908">
        <v>0</v>
      </c>
      <c r="BI2908">
        <v>10</v>
      </c>
      <c r="BJ2908" s="2">
        <v>46036</v>
      </c>
      <c r="BK2908">
        <v>0</v>
      </c>
      <c r="BL2908" s="3" t="str">
        <f>VLOOKUP(O2908,DropDownList!$H$1:$I$7,2,FALSE)</f>
        <v>2025/26</v>
      </c>
      <c r="BM2908" s="3" t="str">
        <f t="shared" si="45"/>
        <v>FISCAL FINES</v>
      </c>
    </row>
    <row r="2909" spans="1:65" x14ac:dyDescent="0.2">
      <c r="A2909">
        <v>2026</v>
      </c>
      <c r="B2909">
        <v>1</v>
      </c>
      <c r="C2909" t="s">
        <v>162</v>
      </c>
      <c r="D2909" t="s">
        <v>176</v>
      </c>
      <c r="E2909" t="s">
        <v>15</v>
      </c>
      <c r="F2909">
        <v>9805</v>
      </c>
      <c r="G2909" t="s">
        <v>158</v>
      </c>
      <c r="H2909" t="s">
        <v>171</v>
      </c>
      <c r="I2909" t="s">
        <v>172</v>
      </c>
      <c r="J2909" s="1">
        <v>46023</v>
      </c>
      <c r="K2909" t="s">
        <v>438</v>
      </c>
      <c r="L2909">
        <v>4</v>
      </c>
      <c r="M2909" t="s">
        <v>439</v>
      </c>
      <c r="N2909" t="s">
        <v>145</v>
      </c>
      <c r="O2909" t="s">
        <v>156</v>
      </c>
      <c r="P2909" t="s">
        <v>152</v>
      </c>
      <c r="Q2909">
        <v>0</v>
      </c>
      <c r="R2909">
        <v>2</v>
      </c>
      <c r="S2909">
        <v>80</v>
      </c>
      <c r="T2909">
        <v>40</v>
      </c>
      <c r="U2909">
        <v>0</v>
      </c>
      <c r="V2909">
        <v>0</v>
      </c>
      <c r="W2909">
        <v>0</v>
      </c>
      <c r="X2909">
        <v>0</v>
      </c>
      <c r="Y2909">
        <v>0</v>
      </c>
      <c r="Z2909">
        <v>0</v>
      </c>
      <c r="AA2909">
        <v>40</v>
      </c>
      <c r="AB2909">
        <v>0</v>
      </c>
      <c r="AC2909">
        <v>40</v>
      </c>
      <c r="AD2909">
        <v>0</v>
      </c>
      <c r="AE2909">
        <v>0</v>
      </c>
      <c r="AF2909">
        <v>1</v>
      </c>
      <c r="AG2909">
        <v>0</v>
      </c>
      <c r="AH2909">
        <v>1</v>
      </c>
      <c r="AI2909">
        <v>0</v>
      </c>
      <c r="AJ2909">
        <v>0</v>
      </c>
      <c r="AK2909">
        <v>0</v>
      </c>
      <c r="AL2909">
        <v>0</v>
      </c>
      <c r="AM2909">
        <v>0</v>
      </c>
      <c r="AN2909">
        <v>0</v>
      </c>
      <c r="AO2909">
        <v>0</v>
      </c>
      <c r="AP2909">
        <v>0</v>
      </c>
      <c r="AQ2909">
        <v>0</v>
      </c>
      <c r="AR2909">
        <v>0</v>
      </c>
      <c r="AS2909">
        <v>0</v>
      </c>
      <c r="AT2909">
        <v>0</v>
      </c>
      <c r="AU2909">
        <v>0</v>
      </c>
      <c r="AV2909">
        <v>0</v>
      </c>
      <c r="AW2909">
        <v>0</v>
      </c>
      <c r="AX2909">
        <v>0</v>
      </c>
      <c r="AY2909">
        <v>0</v>
      </c>
      <c r="AZ2909">
        <v>0</v>
      </c>
      <c r="BA2909">
        <v>0</v>
      </c>
      <c r="BB2909">
        <v>0</v>
      </c>
      <c r="BC2909">
        <v>0</v>
      </c>
      <c r="BD2909">
        <v>0</v>
      </c>
      <c r="BE2909">
        <v>0</v>
      </c>
      <c r="BF2909">
        <v>0</v>
      </c>
      <c r="BG2909">
        <v>0</v>
      </c>
      <c r="BH2909">
        <v>0</v>
      </c>
      <c r="BI2909">
        <v>0</v>
      </c>
      <c r="BJ2909" s="2">
        <v>46036</v>
      </c>
      <c r="BK2909">
        <v>0</v>
      </c>
      <c r="BL2909" s="3" t="str">
        <f>VLOOKUP(O2909,DropDownList!$H$1:$I$7,2,FALSE)</f>
        <v>2023/24</v>
      </c>
      <c r="BM2909" s="3" t="str">
        <f t="shared" si="45"/>
        <v>PCOA</v>
      </c>
    </row>
    <row r="2910" spans="1:65" x14ac:dyDescent="0.2">
      <c r="A2910">
        <v>2026</v>
      </c>
      <c r="B2910">
        <v>1</v>
      </c>
      <c r="C2910" t="s">
        <v>162</v>
      </c>
      <c r="D2910" t="s">
        <v>177</v>
      </c>
      <c r="E2910" t="s">
        <v>16</v>
      </c>
      <c r="F2910">
        <v>9812</v>
      </c>
      <c r="G2910" t="s">
        <v>158</v>
      </c>
      <c r="H2910" t="s">
        <v>171</v>
      </c>
      <c r="I2910" t="s">
        <v>172</v>
      </c>
      <c r="J2910" s="1">
        <v>46023</v>
      </c>
      <c r="K2910" t="s">
        <v>438</v>
      </c>
      <c r="L2910">
        <v>4</v>
      </c>
      <c r="M2910" t="s">
        <v>439</v>
      </c>
      <c r="N2910" t="s">
        <v>145</v>
      </c>
      <c r="O2910" t="s">
        <v>155</v>
      </c>
      <c r="P2910" t="s">
        <v>160</v>
      </c>
      <c r="Q2910">
        <v>4584.83</v>
      </c>
      <c r="R2910">
        <v>103</v>
      </c>
      <c r="S2910">
        <v>62437</v>
      </c>
      <c r="T2910">
        <v>1248.31</v>
      </c>
      <c r="U2910">
        <v>12</v>
      </c>
      <c r="V2910">
        <v>8</v>
      </c>
      <c r="W2910">
        <v>3586.17</v>
      </c>
      <c r="X2910">
        <v>3586.17</v>
      </c>
      <c r="Y2910">
        <v>0</v>
      </c>
      <c r="Z2910">
        <v>0</v>
      </c>
      <c r="AA2910">
        <v>56603.86</v>
      </c>
      <c r="AB2910">
        <v>2102</v>
      </c>
      <c r="AC2910">
        <v>51632.97</v>
      </c>
      <c r="AD2910">
        <v>5</v>
      </c>
      <c r="AE2910">
        <v>3</v>
      </c>
      <c r="AF2910">
        <v>87</v>
      </c>
      <c r="AG2910">
        <v>7</v>
      </c>
      <c r="AH2910">
        <v>1</v>
      </c>
      <c r="AI2910">
        <v>5</v>
      </c>
      <c r="AJ2910">
        <v>0</v>
      </c>
      <c r="AK2910">
        <v>0</v>
      </c>
      <c r="AL2910">
        <v>0</v>
      </c>
      <c r="AM2910">
        <v>0</v>
      </c>
      <c r="AN2910">
        <v>0</v>
      </c>
      <c r="AO2910">
        <v>59</v>
      </c>
      <c r="AP2910">
        <v>219</v>
      </c>
      <c r="AQ2910">
        <v>71</v>
      </c>
      <c r="AR2910">
        <v>0</v>
      </c>
      <c r="AS2910">
        <v>40</v>
      </c>
      <c r="AT2910">
        <v>2</v>
      </c>
      <c r="AU2910">
        <v>2</v>
      </c>
      <c r="AV2910">
        <v>3</v>
      </c>
      <c r="AW2910">
        <v>1</v>
      </c>
      <c r="AX2910">
        <v>0</v>
      </c>
      <c r="AY2910">
        <v>20</v>
      </c>
      <c r="AZ2910">
        <v>35</v>
      </c>
      <c r="BA2910">
        <v>25</v>
      </c>
      <c r="BB2910">
        <v>6</v>
      </c>
      <c r="BC2910">
        <v>3</v>
      </c>
      <c r="BD2910">
        <v>1</v>
      </c>
      <c r="BE2910">
        <v>0</v>
      </c>
      <c r="BF2910">
        <v>101</v>
      </c>
      <c r="BG2910">
        <v>2625</v>
      </c>
      <c r="BH2910">
        <v>3</v>
      </c>
      <c r="BI2910">
        <v>11</v>
      </c>
      <c r="BJ2910" s="2">
        <v>46036</v>
      </c>
      <c r="BK2910">
        <v>0</v>
      </c>
      <c r="BL2910" s="3" t="str">
        <f>VLOOKUP(O2910,DropDownList!$H$1:$I$7,2,FALSE)</f>
        <v>2022/23</v>
      </c>
      <c r="BM2910" s="3" t="str">
        <f t="shared" si="45"/>
        <v>SC COURT</v>
      </c>
    </row>
    <row r="2911" spans="1:65" x14ac:dyDescent="0.2">
      <c r="A2911">
        <v>2026</v>
      </c>
      <c r="B2911">
        <v>1</v>
      </c>
      <c r="C2911" t="s">
        <v>162</v>
      </c>
      <c r="D2911" t="s">
        <v>177</v>
      </c>
      <c r="E2911" t="s">
        <v>16</v>
      </c>
      <c r="F2911">
        <v>9812</v>
      </c>
      <c r="G2911" t="s">
        <v>158</v>
      </c>
      <c r="H2911" t="s">
        <v>171</v>
      </c>
      <c r="I2911" t="s">
        <v>172</v>
      </c>
      <c r="J2911" s="1">
        <v>46023</v>
      </c>
      <c r="K2911" t="s">
        <v>438</v>
      </c>
      <c r="L2911">
        <v>4</v>
      </c>
      <c r="M2911" t="s">
        <v>439</v>
      </c>
      <c r="N2911" t="s">
        <v>145</v>
      </c>
      <c r="O2911" t="s">
        <v>149</v>
      </c>
      <c r="P2911" t="s">
        <v>160</v>
      </c>
      <c r="Q2911">
        <v>15097</v>
      </c>
      <c r="R2911">
        <v>41</v>
      </c>
      <c r="S2911">
        <v>33435</v>
      </c>
      <c r="T2911">
        <v>0</v>
      </c>
      <c r="U2911">
        <v>26</v>
      </c>
      <c r="V2911">
        <v>21</v>
      </c>
      <c r="W2911">
        <v>5590</v>
      </c>
      <c r="X2911">
        <v>11605</v>
      </c>
      <c r="Y2911">
        <v>0</v>
      </c>
      <c r="Z2911">
        <v>0</v>
      </c>
      <c r="AA2911">
        <v>18338</v>
      </c>
      <c r="AB2911">
        <v>720</v>
      </c>
      <c r="AC2911">
        <v>15788</v>
      </c>
      <c r="AD2911">
        <v>5</v>
      </c>
      <c r="AE2911">
        <v>16</v>
      </c>
      <c r="AF2911">
        <v>15</v>
      </c>
      <c r="AG2911">
        <v>21</v>
      </c>
      <c r="AH2911">
        <v>0</v>
      </c>
      <c r="AI2911">
        <v>5</v>
      </c>
      <c r="AJ2911">
        <v>0</v>
      </c>
      <c r="AK2911">
        <v>0</v>
      </c>
      <c r="AL2911">
        <v>0</v>
      </c>
      <c r="AM2911">
        <v>0</v>
      </c>
      <c r="AN2911">
        <v>0</v>
      </c>
      <c r="AO2911">
        <v>19</v>
      </c>
      <c r="AP2911">
        <v>21</v>
      </c>
      <c r="AQ2911">
        <v>19</v>
      </c>
      <c r="AR2911">
        <v>0</v>
      </c>
      <c r="AS2911">
        <v>1</v>
      </c>
      <c r="AT2911">
        <v>0</v>
      </c>
      <c r="AU2911">
        <v>0</v>
      </c>
      <c r="AV2911">
        <v>0</v>
      </c>
      <c r="AW2911">
        <v>0</v>
      </c>
      <c r="AX2911">
        <v>0</v>
      </c>
      <c r="AY2911">
        <v>0</v>
      </c>
      <c r="AZ2911">
        <v>0</v>
      </c>
      <c r="BA2911">
        <v>0</v>
      </c>
      <c r="BB2911">
        <v>0</v>
      </c>
      <c r="BC2911">
        <v>0</v>
      </c>
      <c r="BD2911">
        <v>0</v>
      </c>
      <c r="BE2911">
        <v>0</v>
      </c>
      <c r="BF2911">
        <v>41</v>
      </c>
      <c r="BG2911">
        <v>3585</v>
      </c>
      <c r="BH2911">
        <v>0</v>
      </c>
      <c r="BI2911">
        <v>26</v>
      </c>
      <c r="BJ2911" s="2">
        <v>46036</v>
      </c>
      <c r="BK2911">
        <v>0</v>
      </c>
      <c r="BL2911" s="3" t="str">
        <f>VLOOKUP(O2911,DropDownList!$H$1:$I$7,2,FALSE)</f>
        <v>2025/26</v>
      </c>
      <c r="BM2911" s="3" t="str">
        <f t="shared" si="45"/>
        <v>SC COURT</v>
      </c>
    </row>
    <row r="2912" spans="1:65" x14ac:dyDescent="0.2">
      <c r="A2912">
        <v>2026</v>
      </c>
      <c r="B2912">
        <v>1</v>
      </c>
      <c r="C2912" t="s">
        <v>162</v>
      </c>
      <c r="D2912" t="s">
        <v>177</v>
      </c>
      <c r="E2912" t="s">
        <v>16</v>
      </c>
      <c r="F2912">
        <v>9812</v>
      </c>
      <c r="G2912" t="s">
        <v>158</v>
      </c>
      <c r="H2912" t="s">
        <v>171</v>
      </c>
      <c r="I2912" t="s">
        <v>172</v>
      </c>
      <c r="J2912" s="1">
        <v>46023</v>
      </c>
      <c r="K2912" t="s">
        <v>438</v>
      </c>
      <c r="L2912">
        <v>4</v>
      </c>
      <c r="M2912" t="s">
        <v>439</v>
      </c>
      <c r="N2912" t="s">
        <v>145</v>
      </c>
      <c r="O2912" t="s">
        <v>156</v>
      </c>
      <c r="P2912" t="s">
        <v>148</v>
      </c>
      <c r="Q2912">
        <v>180</v>
      </c>
      <c r="R2912">
        <v>7</v>
      </c>
      <c r="S2912">
        <v>420</v>
      </c>
      <c r="T2912">
        <v>0</v>
      </c>
      <c r="U2912">
        <v>3</v>
      </c>
      <c r="V2912">
        <v>3</v>
      </c>
      <c r="W2912">
        <v>180</v>
      </c>
      <c r="X2912">
        <v>180</v>
      </c>
      <c r="Y2912">
        <v>0</v>
      </c>
      <c r="Z2912">
        <v>0</v>
      </c>
      <c r="AA2912">
        <v>240</v>
      </c>
      <c r="AB2912">
        <v>0</v>
      </c>
      <c r="AC2912">
        <v>240</v>
      </c>
      <c r="AD2912">
        <v>3</v>
      </c>
      <c r="AE2912">
        <v>0</v>
      </c>
      <c r="AF2912">
        <v>4</v>
      </c>
      <c r="AG2912">
        <v>0</v>
      </c>
      <c r="AH2912">
        <v>0</v>
      </c>
      <c r="AI2912">
        <v>3</v>
      </c>
      <c r="AJ2912">
        <v>0</v>
      </c>
      <c r="AK2912">
        <v>0</v>
      </c>
      <c r="AL2912">
        <v>0</v>
      </c>
      <c r="AM2912">
        <v>0</v>
      </c>
      <c r="AN2912">
        <v>0</v>
      </c>
      <c r="AO2912">
        <v>6</v>
      </c>
      <c r="AP2912">
        <v>22</v>
      </c>
      <c r="AQ2912">
        <v>7</v>
      </c>
      <c r="AR2912">
        <v>0</v>
      </c>
      <c r="AS2912">
        <v>1</v>
      </c>
      <c r="AT2912">
        <v>0</v>
      </c>
      <c r="AU2912">
        <v>0</v>
      </c>
      <c r="AV2912">
        <v>0</v>
      </c>
      <c r="AW2912">
        <v>0</v>
      </c>
      <c r="AX2912">
        <v>0</v>
      </c>
      <c r="AY2912">
        <v>2</v>
      </c>
      <c r="AZ2912">
        <v>6</v>
      </c>
      <c r="BA2912">
        <v>5</v>
      </c>
      <c r="BB2912">
        <v>0</v>
      </c>
      <c r="BC2912">
        <v>0</v>
      </c>
      <c r="BD2912">
        <v>0</v>
      </c>
      <c r="BE2912">
        <v>0</v>
      </c>
      <c r="BF2912">
        <v>6</v>
      </c>
      <c r="BG2912">
        <v>180</v>
      </c>
      <c r="BH2912">
        <v>0</v>
      </c>
      <c r="BI2912">
        <v>3</v>
      </c>
      <c r="BJ2912" s="2">
        <v>46036</v>
      </c>
      <c r="BK2912">
        <v>0</v>
      </c>
      <c r="BL2912" s="3" t="str">
        <f>VLOOKUP(O2912,DropDownList!$H$1:$I$7,2,FALSE)</f>
        <v>2023/24</v>
      </c>
      <c r="BM2912" s="3" t="str">
        <f t="shared" si="45"/>
        <v>PRAS</v>
      </c>
    </row>
    <row r="2913" spans="1:65" x14ac:dyDescent="0.2">
      <c r="A2913">
        <v>2026</v>
      </c>
      <c r="B2913">
        <v>1</v>
      </c>
      <c r="C2913" t="s">
        <v>162</v>
      </c>
      <c r="D2913" t="s">
        <v>177</v>
      </c>
      <c r="E2913" t="s">
        <v>16</v>
      </c>
      <c r="F2913">
        <v>9812</v>
      </c>
      <c r="G2913" t="s">
        <v>158</v>
      </c>
      <c r="H2913" t="s">
        <v>171</v>
      </c>
      <c r="I2913" t="s">
        <v>172</v>
      </c>
      <c r="J2913" s="1">
        <v>46023</v>
      </c>
      <c r="K2913" t="s">
        <v>438</v>
      </c>
      <c r="L2913">
        <v>4</v>
      </c>
      <c r="M2913" t="s">
        <v>439</v>
      </c>
      <c r="N2913" t="s">
        <v>145</v>
      </c>
      <c r="O2913" t="s">
        <v>156</v>
      </c>
      <c r="P2913" t="s">
        <v>161</v>
      </c>
      <c r="Q2913">
        <v>110</v>
      </c>
      <c r="R2913">
        <v>81</v>
      </c>
      <c r="S2913">
        <v>2240</v>
      </c>
      <c r="T2913">
        <v>0</v>
      </c>
      <c r="U2913">
        <v>15</v>
      </c>
      <c r="V2913">
        <v>4</v>
      </c>
      <c r="W2913">
        <v>90</v>
      </c>
      <c r="X2913">
        <v>90</v>
      </c>
      <c r="Y2913">
        <v>0</v>
      </c>
      <c r="Z2913">
        <v>0</v>
      </c>
      <c r="AA2913">
        <v>2130</v>
      </c>
      <c r="AB2913">
        <v>0</v>
      </c>
      <c r="AC2913">
        <v>0</v>
      </c>
      <c r="AD2913">
        <v>4</v>
      </c>
      <c r="AE2913">
        <v>0</v>
      </c>
      <c r="AF2913">
        <v>75</v>
      </c>
      <c r="AG2913">
        <v>0</v>
      </c>
      <c r="AH2913">
        <v>0</v>
      </c>
      <c r="AI2913">
        <v>6</v>
      </c>
      <c r="AJ2913">
        <v>0</v>
      </c>
      <c r="AK2913">
        <v>0</v>
      </c>
      <c r="AL2913">
        <v>0</v>
      </c>
      <c r="AM2913">
        <v>0</v>
      </c>
      <c r="AN2913">
        <v>0</v>
      </c>
      <c r="AO2913">
        <v>51</v>
      </c>
      <c r="AP2913">
        <v>170</v>
      </c>
      <c r="AQ2913">
        <v>64</v>
      </c>
      <c r="AR2913">
        <v>0</v>
      </c>
      <c r="AS2913">
        <v>25</v>
      </c>
      <c r="AT2913">
        <v>0</v>
      </c>
      <c r="AU2913">
        <v>1</v>
      </c>
      <c r="AV2913">
        <v>0</v>
      </c>
      <c r="AW2913">
        <v>1</v>
      </c>
      <c r="AX2913">
        <v>0</v>
      </c>
      <c r="AY2913">
        <v>12</v>
      </c>
      <c r="AZ2913">
        <v>29</v>
      </c>
      <c r="BA2913">
        <v>19</v>
      </c>
      <c r="BB2913">
        <v>4</v>
      </c>
      <c r="BC2913">
        <v>2</v>
      </c>
      <c r="BD2913">
        <v>0</v>
      </c>
      <c r="BE2913">
        <v>0</v>
      </c>
      <c r="BF2913">
        <v>80</v>
      </c>
      <c r="BG2913">
        <v>110</v>
      </c>
      <c r="BH2913">
        <v>0</v>
      </c>
      <c r="BI2913">
        <v>13</v>
      </c>
      <c r="BJ2913" s="2">
        <v>46036</v>
      </c>
      <c r="BK2913">
        <v>0</v>
      </c>
      <c r="BL2913" s="3" t="str">
        <f>VLOOKUP(O2913,DropDownList!$H$1:$I$7,2,FALSE)</f>
        <v>2023/24</v>
      </c>
      <c r="BM2913" s="3" t="str">
        <f t="shared" si="45"/>
        <v>VSUR</v>
      </c>
    </row>
    <row r="2914" spans="1:65" x14ac:dyDescent="0.2">
      <c r="A2914">
        <v>2026</v>
      </c>
      <c r="B2914">
        <v>1</v>
      </c>
      <c r="C2914" t="s">
        <v>162</v>
      </c>
      <c r="D2914" t="s">
        <v>177</v>
      </c>
      <c r="E2914" t="s">
        <v>16</v>
      </c>
      <c r="F2914">
        <v>9812</v>
      </c>
      <c r="G2914" t="s">
        <v>158</v>
      </c>
      <c r="H2914" t="s">
        <v>171</v>
      </c>
      <c r="I2914" t="s">
        <v>172</v>
      </c>
      <c r="J2914" s="1">
        <v>46023</v>
      </c>
      <c r="K2914" t="s">
        <v>438</v>
      </c>
      <c r="L2914">
        <v>4</v>
      </c>
      <c r="M2914" t="s">
        <v>439</v>
      </c>
      <c r="N2914" t="s">
        <v>145</v>
      </c>
      <c r="O2914" t="s">
        <v>156</v>
      </c>
      <c r="P2914" t="s">
        <v>159</v>
      </c>
      <c r="Q2914">
        <v>0</v>
      </c>
      <c r="R2914">
        <v>1</v>
      </c>
      <c r="S2914">
        <v>7020</v>
      </c>
      <c r="T2914">
        <v>0</v>
      </c>
      <c r="U2914">
        <v>0</v>
      </c>
      <c r="V2914">
        <v>0</v>
      </c>
      <c r="W2914">
        <v>0</v>
      </c>
      <c r="X2914">
        <v>0</v>
      </c>
      <c r="Y2914">
        <v>0</v>
      </c>
      <c r="Z2914">
        <v>0</v>
      </c>
      <c r="AA2914">
        <v>7020</v>
      </c>
      <c r="AB2914">
        <v>0</v>
      </c>
      <c r="AC2914">
        <v>0</v>
      </c>
      <c r="AD2914">
        <v>0</v>
      </c>
      <c r="AE2914">
        <v>0</v>
      </c>
      <c r="AF2914">
        <v>1</v>
      </c>
      <c r="AG2914">
        <v>0</v>
      </c>
      <c r="AH2914">
        <v>0</v>
      </c>
      <c r="AI2914">
        <v>0</v>
      </c>
      <c r="AJ2914">
        <v>0</v>
      </c>
      <c r="AK2914">
        <v>0</v>
      </c>
      <c r="AL2914">
        <v>0</v>
      </c>
      <c r="AM2914">
        <v>0</v>
      </c>
      <c r="AN2914">
        <v>0</v>
      </c>
      <c r="AO2914">
        <v>0</v>
      </c>
      <c r="AP2914">
        <v>0</v>
      </c>
      <c r="AQ2914">
        <v>0</v>
      </c>
      <c r="AR2914">
        <v>0</v>
      </c>
      <c r="AS2914">
        <v>0</v>
      </c>
      <c r="AT2914">
        <v>0</v>
      </c>
      <c r="AU2914">
        <v>0</v>
      </c>
      <c r="AV2914">
        <v>0</v>
      </c>
      <c r="AW2914">
        <v>0</v>
      </c>
      <c r="AX2914">
        <v>0</v>
      </c>
      <c r="AY2914">
        <v>0</v>
      </c>
      <c r="AZ2914">
        <v>0</v>
      </c>
      <c r="BA2914">
        <v>0</v>
      </c>
      <c r="BB2914">
        <v>0</v>
      </c>
      <c r="BC2914">
        <v>0</v>
      </c>
      <c r="BD2914">
        <v>0</v>
      </c>
      <c r="BE2914">
        <v>0</v>
      </c>
      <c r="BF2914">
        <v>0</v>
      </c>
      <c r="BG2914">
        <v>0</v>
      </c>
      <c r="BH2914">
        <v>0</v>
      </c>
      <c r="BI2914">
        <v>0</v>
      </c>
      <c r="BJ2914" s="2">
        <v>46036</v>
      </c>
      <c r="BK2914">
        <v>0</v>
      </c>
      <c r="BL2914" s="3" t="str">
        <f>VLOOKUP(O2914,DropDownList!$H$1:$I$7,2,FALSE)</f>
        <v>2023/24</v>
      </c>
      <c r="BM2914" s="3" t="str">
        <f t="shared" si="45"/>
        <v>CONF</v>
      </c>
    </row>
    <row r="2915" spans="1:65" x14ac:dyDescent="0.2">
      <c r="A2915">
        <v>2026</v>
      </c>
      <c r="B2915">
        <v>1</v>
      </c>
      <c r="C2915" t="s">
        <v>162</v>
      </c>
      <c r="D2915" t="s">
        <v>177</v>
      </c>
      <c r="E2915" t="s">
        <v>16</v>
      </c>
      <c r="F2915">
        <v>9812</v>
      </c>
      <c r="G2915" t="s">
        <v>158</v>
      </c>
      <c r="H2915" t="s">
        <v>171</v>
      </c>
      <c r="I2915" t="s">
        <v>172</v>
      </c>
      <c r="J2915" s="1">
        <v>46023</v>
      </c>
      <c r="K2915" t="s">
        <v>438</v>
      </c>
      <c r="L2915">
        <v>4</v>
      </c>
      <c r="M2915" t="s">
        <v>439</v>
      </c>
      <c r="N2915" t="s">
        <v>145</v>
      </c>
      <c r="O2915" t="s">
        <v>155</v>
      </c>
      <c r="P2915" t="s">
        <v>150</v>
      </c>
      <c r="Q2915">
        <v>718</v>
      </c>
      <c r="R2915">
        <v>31</v>
      </c>
      <c r="S2915">
        <v>4700</v>
      </c>
      <c r="T2915">
        <v>501.24</v>
      </c>
      <c r="U2915">
        <v>4</v>
      </c>
      <c r="V2915">
        <v>4</v>
      </c>
      <c r="W2915">
        <v>718</v>
      </c>
      <c r="X2915">
        <v>718</v>
      </c>
      <c r="Y2915">
        <v>28</v>
      </c>
      <c r="Z2915">
        <v>4198.76</v>
      </c>
      <c r="AA2915">
        <v>3480.76</v>
      </c>
      <c r="AB2915">
        <v>100</v>
      </c>
      <c r="AC2915">
        <v>3380.76</v>
      </c>
      <c r="AD2915">
        <v>2</v>
      </c>
      <c r="AE2915">
        <v>2</v>
      </c>
      <c r="AF2915">
        <v>23</v>
      </c>
      <c r="AG2915">
        <v>2</v>
      </c>
      <c r="AH2915">
        <v>3</v>
      </c>
      <c r="AI2915">
        <v>2</v>
      </c>
      <c r="AJ2915">
        <v>14</v>
      </c>
      <c r="AK2915">
        <v>3</v>
      </c>
      <c r="AL2915">
        <v>0</v>
      </c>
      <c r="AM2915">
        <v>1</v>
      </c>
      <c r="AN2915">
        <v>1</v>
      </c>
      <c r="AO2915">
        <v>11</v>
      </c>
      <c r="AP2915">
        <v>46</v>
      </c>
      <c r="AQ2915">
        <v>12</v>
      </c>
      <c r="AR2915">
        <v>0</v>
      </c>
      <c r="AS2915">
        <v>8</v>
      </c>
      <c r="AT2915">
        <v>0</v>
      </c>
      <c r="AU2915">
        <v>0</v>
      </c>
      <c r="AV2915">
        <v>0</v>
      </c>
      <c r="AW2915">
        <v>0</v>
      </c>
      <c r="AX2915">
        <v>0</v>
      </c>
      <c r="AY2915">
        <v>4</v>
      </c>
      <c r="AZ2915">
        <v>9</v>
      </c>
      <c r="BA2915">
        <v>8</v>
      </c>
      <c r="BB2915">
        <v>1</v>
      </c>
      <c r="BC2915">
        <v>1</v>
      </c>
      <c r="BD2915">
        <v>0</v>
      </c>
      <c r="BE2915">
        <v>0</v>
      </c>
      <c r="BF2915">
        <v>11</v>
      </c>
      <c r="BG2915">
        <v>400</v>
      </c>
      <c r="BH2915">
        <v>1</v>
      </c>
      <c r="BI2915">
        <v>4</v>
      </c>
      <c r="BJ2915" s="2">
        <v>46036</v>
      </c>
      <c r="BK2915">
        <v>0</v>
      </c>
      <c r="BL2915" s="3" t="str">
        <f>VLOOKUP(O2915,DropDownList!$H$1:$I$7,2,FALSE)</f>
        <v>2022/23</v>
      </c>
      <c r="BM2915" s="3" t="str">
        <f t="shared" si="45"/>
        <v>FISCAL FINES</v>
      </c>
    </row>
    <row r="2916" spans="1:65" x14ac:dyDescent="0.2">
      <c r="A2916">
        <v>2026</v>
      </c>
      <c r="B2916">
        <v>1</v>
      </c>
      <c r="C2916" t="s">
        <v>162</v>
      </c>
      <c r="D2916" t="s">
        <v>177</v>
      </c>
      <c r="E2916" t="s">
        <v>16</v>
      </c>
      <c r="F2916">
        <v>9812</v>
      </c>
      <c r="G2916" t="s">
        <v>158</v>
      </c>
      <c r="H2916" t="s">
        <v>171</v>
      </c>
      <c r="I2916" t="s">
        <v>172</v>
      </c>
      <c r="J2916" s="1">
        <v>46023</v>
      </c>
      <c r="K2916" t="s">
        <v>438</v>
      </c>
      <c r="L2916">
        <v>4</v>
      </c>
      <c r="M2916" t="s">
        <v>439</v>
      </c>
      <c r="N2916" t="s">
        <v>145</v>
      </c>
      <c r="O2916" t="s">
        <v>155</v>
      </c>
      <c r="P2916" t="s">
        <v>153</v>
      </c>
      <c r="Q2916">
        <v>0</v>
      </c>
      <c r="R2916">
        <v>1</v>
      </c>
      <c r="S2916">
        <v>45</v>
      </c>
      <c r="T2916">
        <v>0</v>
      </c>
      <c r="U2916">
        <v>0</v>
      </c>
      <c r="V2916">
        <v>0</v>
      </c>
      <c r="W2916">
        <v>0</v>
      </c>
      <c r="X2916">
        <v>0</v>
      </c>
      <c r="Y2916">
        <v>0</v>
      </c>
      <c r="Z2916">
        <v>0</v>
      </c>
      <c r="AA2916">
        <v>45</v>
      </c>
      <c r="AB2916">
        <v>0</v>
      </c>
      <c r="AC2916">
        <v>45</v>
      </c>
      <c r="AD2916">
        <v>0</v>
      </c>
      <c r="AE2916">
        <v>0</v>
      </c>
      <c r="AF2916">
        <v>1</v>
      </c>
      <c r="AG2916">
        <v>0</v>
      </c>
      <c r="AH2916">
        <v>0</v>
      </c>
      <c r="AI2916">
        <v>0</v>
      </c>
      <c r="AJ2916">
        <v>0</v>
      </c>
      <c r="AK2916">
        <v>0</v>
      </c>
      <c r="AL2916">
        <v>0</v>
      </c>
      <c r="AM2916">
        <v>0</v>
      </c>
      <c r="AN2916">
        <v>0</v>
      </c>
      <c r="AO2916">
        <v>1</v>
      </c>
      <c r="AP2916">
        <v>1</v>
      </c>
      <c r="AQ2916">
        <v>1</v>
      </c>
      <c r="AR2916">
        <v>0</v>
      </c>
      <c r="AS2916">
        <v>0</v>
      </c>
      <c r="AT2916">
        <v>0</v>
      </c>
      <c r="AU2916">
        <v>0</v>
      </c>
      <c r="AV2916">
        <v>0</v>
      </c>
      <c r="AW2916">
        <v>0</v>
      </c>
      <c r="AX2916">
        <v>0</v>
      </c>
      <c r="AY2916">
        <v>0</v>
      </c>
      <c r="AZ2916">
        <v>0</v>
      </c>
      <c r="BA2916">
        <v>0</v>
      </c>
      <c r="BB2916">
        <v>0</v>
      </c>
      <c r="BC2916">
        <v>0</v>
      </c>
      <c r="BD2916">
        <v>0</v>
      </c>
      <c r="BE2916">
        <v>0</v>
      </c>
      <c r="BF2916">
        <v>1</v>
      </c>
      <c r="BG2916">
        <v>0</v>
      </c>
      <c r="BH2916">
        <v>0</v>
      </c>
      <c r="BI2916">
        <v>0</v>
      </c>
      <c r="BJ2916" s="2">
        <v>46036</v>
      </c>
      <c r="BK2916">
        <v>0</v>
      </c>
      <c r="BL2916" s="3" t="str">
        <f>VLOOKUP(O2916,DropDownList!$H$1:$I$7,2,FALSE)</f>
        <v>2022/23</v>
      </c>
      <c r="BM2916" s="3" t="str">
        <f t="shared" si="45"/>
        <v>PREG</v>
      </c>
    </row>
    <row r="2917" spans="1:65" x14ac:dyDescent="0.2">
      <c r="A2917">
        <v>2026</v>
      </c>
      <c r="B2917">
        <v>1</v>
      </c>
      <c r="C2917" t="s">
        <v>162</v>
      </c>
      <c r="D2917" t="s">
        <v>177</v>
      </c>
      <c r="E2917" t="s">
        <v>16</v>
      </c>
      <c r="F2917">
        <v>9812</v>
      </c>
      <c r="G2917" t="s">
        <v>158</v>
      </c>
      <c r="H2917" t="s">
        <v>171</v>
      </c>
      <c r="I2917" t="s">
        <v>172</v>
      </c>
      <c r="J2917" s="1">
        <v>46023</v>
      </c>
      <c r="K2917" t="s">
        <v>438</v>
      </c>
      <c r="L2917">
        <v>4</v>
      </c>
      <c r="M2917" t="s">
        <v>439</v>
      </c>
      <c r="N2917" t="s">
        <v>145</v>
      </c>
      <c r="O2917" t="s">
        <v>147</v>
      </c>
      <c r="P2917" t="s">
        <v>161</v>
      </c>
      <c r="Q2917">
        <v>405</v>
      </c>
      <c r="R2917">
        <v>89</v>
      </c>
      <c r="S2917">
        <v>2950</v>
      </c>
      <c r="T2917">
        <v>80</v>
      </c>
      <c r="U2917">
        <v>28</v>
      </c>
      <c r="V2917">
        <v>7</v>
      </c>
      <c r="W2917">
        <v>275</v>
      </c>
      <c r="X2917">
        <v>275</v>
      </c>
      <c r="Y2917">
        <v>0</v>
      </c>
      <c r="Z2917">
        <v>0</v>
      </c>
      <c r="AA2917">
        <v>2465</v>
      </c>
      <c r="AB2917">
        <v>0</v>
      </c>
      <c r="AC2917">
        <v>0</v>
      </c>
      <c r="AD2917">
        <v>7</v>
      </c>
      <c r="AE2917">
        <v>0</v>
      </c>
      <c r="AF2917">
        <v>72</v>
      </c>
      <c r="AG2917">
        <v>0</v>
      </c>
      <c r="AH2917">
        <v>5</v>
      </c>
      <c r="AI2917">
        <v>12</v>
      </c>
      <c r="AJ2917">
        <v>0</v>
      </c>
      <c r="AK2917">
        <v>0</v>
      </c>
      <c r="AL2917">
        <v>0</v>
      </c>
      <c r="AM2917">
        <v>0</v>
      </c>
      <c r="AN2917">
        <v>0</v>
      </c>
      <c r="AO2917">
        <v>49</v>
      </c>
      <c r="AP2917">
        <v>144</v>
      </c>
      <c r="AQ2917">
        <v>51</v>
      </c>
      <c r="AR2917">
        <v>0</v>
      </c>
      <c r="AS2917">
        <v>22</v>
      </c>
      <c r="AT2917">
        <v>0</v>
      </c>
      <c r="AU2917">
        <v>3</v>
      </c>
      <c r="AV2917">
        <v>1</v>
      </c>
      <c r="AW2917">
        <v>0</v>
      </c>
      <c r="AX2917">
        <v>0</v>
      </c>
      <c r="AY2917">
        <v>14</v>
      </c>
      <c r="AZ2917">
        <v>30</v>
      </c>
      <c r="BA2917">
        <v>16</v>
      </c>
      <c r="BB2917">
        <v>2</v>
      </c>
      <c r="BC2917">
        <v>2</v>
      </c>
      <c r="BD2917">
        <v>0</v>
      </c>
      <c r="BE2917">
        <v>0</v>
      </c>
      <c r="BF2917">
        <v>88</v>
      </c>
      <c r="BG2917">
        <v>405</v>
      </c>
      <c r="BH2917">
        <v>0</v>
      </c>
      <c r="BI2917">
        <v>28</v>
      </c>
      <c r="BJ2917" s="2">
        <v>46036</v>
      </c>
      <c r="BK2917">
        <v>0</v>
      </c>
      <c r="BL2917" s="3" t="str">
        <f>VLOOKUP(O2917,DropDownList!$H$1:$I$7,2,FALSE)</f>
        <v>2024/25</v>
      </c>
      <c r="BM2917" s="3" t="str">
        <f t="shared" si="45"/>
        <v>VSUR</v>
      </c>
    </row>
    <row r="2918" spans="1:65" x14ac:dyDescent="0.2">
      <c r="A2918">
        <v>2026</v>
      </c>
      <c r="B2918">
        <v>1</v>
      </c>
      <c r="C2918" t="s">
        <v>162</v>
      </c>
      <c r="D2918" t="s">
        <v>177</v>
      </c>
      <c r="E2918" t="s">
        <v>16</v>
      </c>
      <c r="F2918">
        <v>9812</v>
      </c>
      <c r="G2918" t="s">
        <v>158</v>
      </c>
      <c r="H2918" t="s">
        <v>171</v>
      </c>
      <c r="I2918" t="s">
        <v>172</v>
      </c>
      <c r="J2918" s="1">
        <v>46023</v>
      </c>
      <c r="K2918" t="s">
        <v>438</v>
      </c>
      <c r="L2918">
        <v>4</v>
      </c>
      <c r="M2918" t="s">
        <v>439</v>
      </c>
      <c r="N2918" t="s">
        <v>145</v>
      </c>
      <c r="O2918" t="s">
        <v>155</v>
      </c>
      <c r="P2918" t="s">
        <v>151</v>
      </c>
      <c r="Q2918">
        <v>0</v>
      </c>
      <c r="R2918">
        <v>12</v>
      </c>
      <c r="S2918">
        <v>360</v>
      </c>
      <c r="T2918">
        <v>180</v>
      </c>
      <c r="U2918">
        <v>0</v>
      </c>
      <c r="V2918">
        <v>0</v>
      </c>
      <c r="W2918">
        <v>0</v>
      </c>
      <c r="X2918">
        <v>0</v>
      </c>
      <c r="Y2918">
        <v>0</v>
      </c>
      <c r="Z2918">
        <v>0</v>
      </c>
      <c r="AA2918">
        <v>180</v>
      </c>
      <c r="AB2918">
        <v>0</v>
      </c>
      <c r="AC2918">
        <v>180</v>
      </c>
      <c r="AD2918">
        <v>0</v>
      </c>
      <c r="AE2918">
        <v>0</v>
      </c>
      <c r="AF2918">
        <v>6</v>
      </c>
      <c r="AG2918">
        <v>0</v>
      </c>
      <c r="AH2918">
        <v>6</v>
      </c>
      <c r="AI2918">
        <v>0</v>
      </c>
      <c r="AJ2918">
        <v>0</v>
      </c>
      <c r="AK2918">
        <v>0</v>
      </c>
      <c r="AL2918">
        <v>0</v>
      </c>
      <c r="AM2918">
        <v>4</v>
      </c>
      <c r="AN2918">
        <v>0</v>
      </c>
      <c r="AO2918">
        <v>0</v>
      </c>
      <c r="AP2918">
        <v>0</v>
      </c>
      <c r="AQ2918">
        <v>0</v>
      </c>
      <c r="AR2918">
        <v>0</v>
      </c>
      <c r="AS2918">
        <v>0</v>
      </c>
      <c r="AT2918">
        <v>0</v>
      </c>
      <c r="AU2918">
        <v>0</v>
      </c>
      <c r="AV2918">
        <v>0</v>
      </c>
      <c r="AW2918">
        <v>0</v>
      </c>
      <c r="AX2918">
        <v>0</v>
      </c>
      <c r="AY2918">
        <v>0</v>
      </c>
      <c r="AZ2918">
        <v>0</v>
      </c>
      <c r="BA2918">
        <v>0</v>
      </c>
      <c r="BB2918">
        <v>0</v>
      </c>
      <c r="BC2918">
        <v>0</v>
      </c>
      <c r="BD2918">
        <v>0</v>
      </c>
      <c r="BE2918">
        <v>0</v>
      </c>
      <c r="BF2918">
        <v>0</v>
      </c>
      <c r="BG2918">
        <v>0</v>
      </c>
      <c r="BH2918">
        <v>0</v>
      </c>
      <c r="BI2918">
        <v>0</v>
      </c>
      <c r="BJ2918" s="2">
        <v>46036</v>
      </c>
      <c r="BK2918">
        <v>0</v>
      </c>
      <c r="BL2918" s="3" t="str">
        <f>VLOOKUP(O2918,DropDownList!$H$1:$I$7,2,FALSE)</f>
        <v>2022/23</v>
      </c>
      <c r="BM2918" s="3" t="str">
        <f t="shared" si="45"/>
        <v>PCPF</v>
      </c>
    </row>
    <row r="2919" spans="1:65" x14ac:dyDescent="0.2">
      <c r="A2919">
        <v>2026</v>
      </c>
      <c r="B2919">
        <v>1</v>
      </c>
      <c r="C2919" t="s">
        <v>162</v>
      </c>
      <c r="D2919" t="s">
        <v>177</v>
      </c>
      <c r="E2919" t="s">
        <v>16</v>
      </c>
      <c r="F2919">
        <v>9812</v>
      </c>
      <c r="G2919" t="s">
        <v>158</v>
      </c>
      <c r="H2919" t="s">
        <v>171</v>
      </c>
      <c r="I2919" t="s">
        <v>172</v>
      </c>
      <c r="J2919" s="1">
        <v>46023</v>
      </c>
      <c r="K2919" t="s">
        <v>438</v>
      </c>
      <c r="L2919">
        <v>4</v>
      </c>
      <c r="M2919" t="s">
        <v>439</v>
      </c>
      <c r="N2919" t="s">
        <v>145</v>
      </c>
      <c r="O2919" t="s">
        <v>147</v>
      </c>
      <c r="P2919" t="s">
        <v>159</v>
      </c>
      <c r="Q2919">
        <v>0</v>
      </c>
      <c r="R2919">
        <v>1</v>
      </c>
      <c r="S2919">
        <v>1698.73</v>
      </c>
      <c r="T2919">
        <v>0</v>
      </c>
      <c r="U2919">
        <v>0</v>
      </c>
      <c r="V2919">
        <v>0</v>
      </c>
      <c r="W2919">
        <v>0</v>
      </c>
      <c r="X2919">
        <v>0</v>
      </c>
      <c r="Y2919">
        <v>0</v>
      </c>
      <c r="Z2919">
        <v>0</v>
      </c>
      <c r="AA2919">
        <v>1698.73</v>
      </c>
      <c r="AB2919">
        <v>0</v>
      </c>
      <c r="AC2919">
        <v>0</v>
      </c>
      <c r="AD2919">
        <v>0</v>
      </c>
      <c r="AE2919">
        <v>0</v>
      </c>
      <c r="AF2919">
        <v>1</v>
      </c>
      <c r="AG2919">
        <v>0</v>
      </c>
      <c r="AH2919">
        <v>0</v>
      </c>
      <c r="AI2919">
        <v>0</v>
      </c>
      <c r="AJ2919">
        <v>0</v>
      </c>
      <c r="AK2919">
        <v>0</v>
      </c>
      <c r="AL2919">
        <v>0</v>
      </c>
      <c r="AM2919">
        <v>0</v>
      </c>
      <c r="AN2919">
        <v>0</v>
      </c>
      <c r="AO2919">
        <v>0</v>
      </c>
      <c r="AP2919">
        <v>0</v>
      </c>
      <c r="AQ2919">
        <v>0</v>
      </c>
      <c r="AR2919">
        <v>0</v>
      </c>
      <c r="AS2919">
        <v>0</v>
      </c>
      <c r="AT2919">
        <v>0</v>
      </c>
      <c r="AU2919">
        <v>0</v>
      </c>
      <c r="AV2919">
        <v>0</v>
      </c>
      <c r="AW2919">
        <v>0</v>
      </c>
      <c r="AX2919">
        <v>0</v>
      </c>
      <c r="AY2919">
        <v>0</v>
      </c>
      <c r="AZ2919">
        <v>0</v>
      </c>
      <c r="BA2919">
        <v>0</v>
      </c>
      <c r="BB2919">
        <v>0</v>
      </c>
      <c r="BC2919">
        <v>0</v>
      </c>
      <c r="BD2919">
        <v>0</v>
      </c>
      <c r="BE2919">
        <v>0</v>
      </c>
      <c r="BF2919">
        <v>0</v>
      </c>
      <c r="BG2919">
        <v>0</v>
      </c>
      <c r="BH2919">
        <v>0</v>
      </c>
      <c r="BI2919">
        <v>0</v>
      </c>
      <c r="BJ2919" s="2">
        <v>46036</v>
      </c>
      <c r="BK2919">
        <v>0</v>
      </c>
      <c r="BL2919" s="3" t="str">
        <f>VLOOKUP(O2919,DropDownList!$H$1:$I$7,2,FALSE)</f>
        <v>2024/25</v>
      </c>
      <c r="BM2919" s="3" t="str">
        <f t="shared" si="45"/>
        <v>CONF</v>
      </c>
    </row>
    <row r="2920" spans="1:65" x14ac:dyDescent="0.2">
      <c r="A2920">
        <v>2026</v>
      </c>
      <c r="B2920">
        <v>1</v>
      </c>
      <c r="C2920" t="s">
        <v>162</v>
      </c>
      <c r="D2920" t="s">
        <v>177</v>
      </c>
      <c r="E2920" t="s">
        <v>16</v>
      </c>
      <c r="F2920">
        <v>9812</v>
      </c>
      <c r="G2920" t="s">
        <v>158</v>
      </c>
      <c r="H2920" t="s">
        <v>171</v>
      </c>
      <c r="I2920" t="s">
        <v>172</v>
      </c>
      <c r="J2920" s="1">
        <v>46023</v>
      </c>
      <c r="K2920" t="s">
        <v>438</v>
      </c>
      <c r="L2920">
        <v>4</v>
      </c>
      <c r="M2920" t="s">
        <v>439</v>
      </c>
      <c r="N2920" t="s">
        <v>145</v>
      </c>
      <c r="O2920" t="s">
        <v>155</v>
      </c>
      <c r="P2920" t="s">
        <v>161</v>
      </c>
      <c r="Q2920">
        <v>171.11</v>
      </c>
      <c r="R2920">
        <v>103</v>
      </c>
      <c r="S2920">
        <v>3050</v>
      </c>
      <c r="T2920">
        <v>10</v>
      </c>
      <c r="U2920">
        <v>12</v>
      </c>
      <c r="V2920">
        <v>5</v>
      </c>
      <c r="W2920">
        <v>140</v>
      </c>
      <c r="X2920">
        <v>140</v>
      </c>
      <c r="Y2920">
        <v>0</v>
      </c>
      <c r="Z2920">
        <v>0</v>
      </c>
      <c r="AA2920">
        <v>2868.89</v>
      </c>
      <c r="AB2920">
        <v>0</v>
      </c>
      <c r="AC2920">
        <v>0</v>
      </c>
      <c r="AD2920">
        <v>5</v>
      </c>
      <c r="AE2920">
        <v>0</v>
      </c>
      <c r="AF2920">
        <v>95</v>
      </c>
      <c r="AG2920">
        <v>1</v>
      </c>
      <c r="AH2920">
        <v>1</v>
      </c>
      <c r="AI2920">
        <v>6</v>
      </c>
      <c r="AJ2920">
        <v>0</v>
      </c>
      <c r="AK2920">
        <v>0</v>
      </c>
      <c r="AL2920">
        <v>0</v>
      </c>
      <c r="AM2920">
        <v>0</v>
      </c>
      <c r="AN2920">
        <v>0</v>
      </c>
      <c r="AO2920">
        <v>59</v>
      </c>
      <c r="AP2920">
        <v>219</v>
      </c>
      <c r="AQ2920">
        <v>72</v>
      </c>
      <c r="AR2920">
        <v>0</v>
      </c>
      <c r="AS2920">
        <v>42</v>
      </c>
      <c r="AT2920">
        <v>2</v>
      </c>
      <c r="AU2920">
        <v>2</v>
      </c>
      <c r="AV2920">
        <v>3</v>
      </c>
      <c r="AW2920">
        <v>1</v>
      </c>
      <c r="AX2920">
        <v>0</v>
      </c>
      <c r="AY2920">
        <v>19</v>
      </c>
      <c r="AZ2920">
        <v>34</v>
      </c>
      <c r="BA2920">
        <v>24</v>
      </c>
      <c r="BB2920">
        <v>6</v>
      </c>
      <c r="BC2920">
        <v>3</v>
      </c>
      <c r="BD2920">
        <v>1</v>
      </c>
      <c r="BE2920">
        <v>0</v>
      </c>
      <c r="BF2920">
        <v>101</v>
      </c>
      <c r="BG2920">
        <v>160</v>
      </c>
      <c r="BH2920">
        <v>0</v>
      </c>
      <c r="BI2920">
        <v>11</v>
      </c>
      <c r="BJ2920" s="2">
        <v>46036</v>
      </c>
      <c r="BK2920">
        <v>0</v>
      </c>
      <c r="BL2920" s="3" t="str">
        <f>VLOOKUP(O2920,DropDownList!$H$1:$I$7,2,FALSE)</f>
        <v>2022/23</v>
      </c>
      <c r="BM2920" s="3" t="str">
        <f t="shared" si="45"/>
        <v>VSUR</v>
      </c>
    </row>
    <row r="2921" spans="1:65" x14ac:dyDescent="0.2">
      <c r="A2921">
        <v>2026</v>
      </c>
      <c r="B2921">
        <v>1</v>
      </c>
      <c r="C2921" t="s">
        <v>162</v>
      </c>
      <c r="D2921" t="s">
        <v>177</v>
      </c>
      <c r="E2921" t="s">
        <v>16</v>
      </c>
      <c r="F2921">
        <v>9812</v>
      </c>
      <c r="G2921" t="s">
        <v>158</v>
      </c>
      <c r="H2921" t="s">
        <v>171</v>
      </c>
      <c r="I2921" t="s">
        <v>172</v>
      </c>
      <c r="J2921" s="1">
        <v>46023</v>
      </c>
      <c r="K2921" t="s">
        <v>438</v>
      </c>
      <c r="L2921">
        <v>4</v>
      </c>
      <c r="M2921" t="s">
        <v>439</v>
      </c>
      <c r="N2921" t="s">
        <v>145</v>
      </c>
      <c r="O2921" t="s">
        <v>155</v>
      </c>
      <c r="P2921" t="s">
        <v>159</v>
      </c>
      <c r="Q2921">
        <v>0</v>
      </c>
      <c r="R2921">
        <v>1</v>
      </c>
      <c r="S2921">
        <v>30255</v>
      </c>
      <c r="T2921">
        <v>0</v>
      </c>
      <c r="U2921">
        <v>0</v>
      </c>
      <c r="V2921">
        <v>0</v>
      </c>
      <c r="W2921">
        <v>0</v>
      </c>
      <c r="X2921">
        <v>0</v>
      </c>
      <c r="Y2921">
        <v>0</v>
      </c>
      <c r="Z2921">
        <v>0</v>
      </c>
      <c r="AA2921">
        <v>30255</v>
      </c>
      <c r="AB2921">
        <v>0</v>
      </c>
      <c r="AC2921">
        <v>0</v>
      </c>
      <c r="AD2921">
        <v>0</v>
      </c>
      <c r="AE2921">
        <v>0</v>
      </c>
      <c r="AF2921">
        <v>1</v>
      </c>
      <c r="AG2921">
        <v>0</v>
      </c>
      <c r="AH2921">
        <v>0</v>
      </c>
      <c r="AI2921">
        <v>0</v>
      </c>
      <c r="AJ2921">
        <v>0</v>
      </c>
      <c r="AK2921">
        <v>0</v>
      </c>
      <c r="AL2921">
        <v>0</v>
      </c>
      <c r="AM2921">
        <v>0</v>
      </c>
      <c r="AN2921">
        <v>0</v>
      </c>
      <c r="AO2921">
        <v>0</v>
      </c>
      <c r="AP2921">
        <v>0</v>
      </c>
      <c r="AQ2921">
        <v>0</v>
      </c>
      <c r="AR2921">
        <v>0</v>
      </c>
      <c r="AS2921">
        <v>0</v>
      </c>
      <c r="AT2921">
        <v>0</v>
      </c>
      <c r="AU2921">
        <v>0</v>
      </c>
      <c r="AV2921">
        <v>0</v>
      </c>
      <c r="AW2921">
        <v>0</v>
      </c>
      <c r="AX2921">
        <v>0</v>
      </c>
      <c r="AY2921">
        <v>0</v>
      </c>
      <c r="AZ2921">
        <v>0</v>
      </c>
      <c r="BA2921">
        <v>0</v>
      </c>
      <c r="BB2921">
        <v>0</v>
      </c>
      <c r="BC2921">
        <v>0</v>
      </c>
      <c r="BD2921">
        <v>0</v>
      </c>
      <c r="BE2921">
        <v>0</v>
      </c>
      <c r="BF2921">
        <v>0</v>
      </c>
      <c r="BG2921">
        <v>0</v>
      </c>
      <c r="BH2921">
        <v>0</v>
      </c>
      <c r="BI2921">
        <v>0</v>
      </c>
      <c r="BJ2921" s="2">
        <v>46036</v>
      </c>
      <c r="BK2921">
        <v>0</v>
      </c>
      <c r="BL2921" s="3" t="str">
        <f>VLOOKUP(O2921,DropDownList!$H$1:$I$7,2,FALSE)</f>
        <v>2022/23</v>
      </c>
      <c r="BM2921" s="3" t="str">
        <f t="shared" si="45"/>
        <v>CONF</v>
      </c>
    </row>
    <row r="2922" spans="1:65" x14ac:dyDescent="0.2">
      <c r="A2922">
        <v>2026</v>
      </c>
      <c r="B2922">
        <v>1</v>
      </c>
      <c r="C2922" t="s">
        <v>162</v>
      </c>
      <c r="D2922" t="s">
        <v>177</v>
      </c>
      <c r="E2922" t="s">
        <v>16</v>
      </c>
      <c r="F2922">
        <v>9812</v>
      </c>
      <c r="G2922" t="s">
        <v>158</v>
      </c>
      <c r="H2922" t="s">
        <v>171</v>
      </c>
      <c r="I2922" t="s">
        <v>172</v>
      </c>
      <c r="J2922" s="1">
        <v>46023</v>
      </c>
      <c r="K2922" t="s">
        <v>438</v>
      </c>
      <c r="L2922">
        <v>4</v>
      </c>
      <c r="M2922" t="s">
        <v>439</v>
      </c>
      <c r="N2922" t="s">
        <v>145</v>
      </c>
      <c r="O2922" t="s">
        <v>156</v>
      </c>
      <c r="P2922" t="s">
        <v>150</v>
      </c>
      <c r="Q2922">
        <v>150</v>
      </c>
      <c r="R2922">
        <v>17</v>
      </c>
      <c r="S2922">
        <v>2500</v>
      </c>
      <c r="T2922">
        <v>150</v>
      </c>
      <c r="U2922">
        <v>1</v>
      </c>
      <c r="V2922">
        <v>1</v>
      </c>
      <c r="W2922">
        <v>150</v>
      </c>
      <c r="X2922">
        <v>150</v>
      </c>
      <c r="Y2922">
        <v>16</v>
      </c>
      <c r="Z2922">
        <v>2350</v>
      </c>
      <c r="AA2922">
        <v>2200</v>
      </c>
      <c r="AB2922">
        <v>100</v>
      </c>
      <c r="AC2922">
        <v>2100</v>
      </c>
      <c r="AD2922">
        <v>1</v>
      </c>
      <c r="AE2922">
        <v>0</v>
      </c>
      <c r="AF2922">
        <v>15</v>
      </c>
      <c r="AG2922">
        <v>0</v>
      </c>
      <c r="AH2922">
        <v>1</v>
      </c>
      <c r="AI2922">
        <v>1</v>
      </c>
      <c r="AJ2922">
        <v>10</v>
      </c>
      <c r="AK2922">
        <v>2</v>
      </c>
      <c r="AL2922">
        <v>0</v>
      </c>
      <c r="AM2922">
        <v>1</v>
      </c>
      <c r="AN2922">
        <v>0</v>
      </c>
      <c r="AO2922">
        <v>5</v>
      </c>
      <c r="AP2922">
        <v>22</v>
      </c>
      <c r="AQ2922">
        <v>5</v>
      </c>
      <c r="AR2922">
        <v>0</v>
      </c>
      <c r="AS2922">
        <v>6</v>
      </c>
      <c r="AT2922">
        <v>0</v>
      </c>
      <c r="AU2922">
        <v>0</v>
      </c>
      <c r="AV2922">
        <v>0</v>
      </c>
      <c r="AW2922">
        <v>0</v>
      </c>
      <c r="AX2922">
        <v>0</v>
      </c>
      <c r="AY2922">
        <v>2</v>
      </c>
      <c r="AZ2922">
        <v>5</v>
      </c>
      <c r="BA2922">
        <v>3</v>
      </c>
      <c r="BB2922">
        <v>0</v>
      </c>
      <c r="BC2922">
        <v>0</v>
      </c>
      <c r="BD2922">
        <v>1</v>
      </c>
      <c r="BE2922">
        <v>0</v>
      </c>
      <c r="BF2922">
        <v>5</v>
      </c>
      <c r="BG2922">
        <v>150</v>
      </c>
      <c r="BH2922">
        <v>0</v>
      </c>
      <c r="BI2922">
        <v>1</v>
      </c>
      <c r="BJ2922" s="2">
        <v>46036</v>
      </c>
      <c r="BK2922">
        <v>0</v>
      </c>
      <c r="BL2922" s="3" t="str">
        <f>VLOOKUP(O2922,DropDownList!$H$1:$I$7,2,FALSE)</f>
        <v>2023/24</v>
      </c>
      <c r="BM2922" s="3" t="str">
        <f t="shared" si="45"/>
        <v>FISCAL FINES</v>
      </c>
    </row>
    <row r="2923" spans="1:65" x14ac:dyDescent="0.2">
      <c r="A2923">
        <v>2026</v>
      </c>
      <c r="B2923">
        <v>1</v>
      </c>
      <c r="C2923" t="s">
        <v>162</v>
      </c>
      <c r="D2923" t="s">
        <v>177</v>
      </c>
      <c r="E2923" t="s">
        <v>16</v>
      </c>
      <c r="F2923">
        <v>9812</v>
      </c>
      <c r="G2923" t="s">
        <v>158</v>
      </c>
      <c r="H2923" t="s">
        <v>171</v>
      </c>
      <c r="I2923" t="s">
        <v>172</v>
      </c>
      <c r="J2923" s="1">
        <v>46023</v>
      </c>
      <c r="K2923" t="s">
        <v>438</v>
      </c>
      <c r="L2923">
        <v>4</v>
      </c>
      <c r="M2923" t="s">
        <v>439</v>
      </c>
      <c r="N2923" t="s">
        <v>145</v>
      </c>
      <c r="O2923" t="s">
        <v>156</v>
      </c>
      <c r="P2923" t="s">
        <v>160</v>
      </c>
      <c r="Q2923">
        <v>7250.23</v>
      </c>
      <c r="R2923">
        <v>85</v>
      </c>
      <c r="S2923">
        <v>57530</v>
      </c>
      <c r="T2923">
        <v>0</v>
      </c>
      <c r="U2923">
        <v>16</v>
      </c>
      <c r="V2923">
        <v>13</v>
      </c>
      <c r="W2923">
        <v>6765</v>
      </c>
      <c r="X2923">
        <v>6980</v>
      </c>
      <c r="Y2923">
        <v>0</v>
      </c>
      <c r="Z2923">
        <v>0</v>
      </c>
      <c r="AA2923">
        <v>50279.77</v>
      </c>
      <c r="AB2923">
        <v>2200</v>
      </c>
      <c r="AC2923">
        <v>45839.77</v>
      </c>
      <c r="AD2923">
        <v>4</v>
      </c>
      <c r="AE2923">
        <v>9</v>
      </c>
      <c r="AF2923">
        <v>69</v>
      </c>
      <c r="AG2923">
        <v>11</v>
      </c>
      <c r="AH2923">
        <v>0</v>
      </c>
      <c r="AI2923">
        <v>5</v>
      </c>
      <c r="AJ2923">
        <v>0</v>
      </c>
      <c r="AK2923">
        <v>0</v>
      </c>
      <c r="AL2923">
        <v>0</v>
      </c>
      <c r="AM2923">
        <v>0</v>
      </c>
      <c r="AN2923">
        <v>0</v>
      </c>
      <c r="AO2923">
        <v>52</v>
      </c>
      <c r="AP2923">
        <v>174</v>
      </c>
      <c r="AQ2923">
        <v>65</v>
      </c>
      <c r="AR2923">
        <v>0</v>
      </c>
      <c r="AS2923">
        <v>25</v>
      </c>
      <c r="AT2923">
        <v>0</v>
      </c>
      <c r="AU2923">
        <v>1</v>
      </c>
      <c r="AV2923">
        <v>0</v>
      </c>
      <c r="AW2923">
        <v>1</v>
      </c>
      <c r="AX2923">
        <v>0</v>
      </c>
      <c r="AY2923">
        <v>13</v>
      </c>
      <c r="AZ2923">
        <v>30</v>
      </c>
      <c r="BA2923">
        <v>20</v>
      </c>
      <c r="BB2923">
        <v>4</v>
      </c>
      <c r="BC2923">
        <v>2</v>
      </c>
      <c r="BD2923">
        <v>0</v>
      </c>
      <c r="BE2923">
        <v>0</v>
      </c>
      <c r="BF2923">
        <v>83</v>
      </c>
      <c r="BG2923">
        <v>2100</v>
      </c>
      <c r="BH2923">
        <v>0</v>
      </c>
      <c r="BI2923">
        <v>14</v>
      </c>
      <c r="BJ2923" s="2">
        <v>46036</v>
      </c>
      <c r="BK2923">
        <v>0</v>
      </c>
      <c r="BL2923" s="3" t="str">
        <f>VLOOKUP(O2923,DropDownList!$H$1:$I$7,2,FALSE)</f>
        <v>2023/24</v>
      </c>
      <c r="BM2923" s="3" t="str">
        <f t="shared" si="45"/>
        <v>SC COURT</v>
      </c>
    </row>
    <row r="2924" spans="1:65" x14ac:dyDescent="0.2">
      <c r="A2924">
        <v>2026</v>
      </c>
      <c r="B2924">
        <v>1</v>
      </c>
      <c r="C2924" t="s">
        <v>162</v>
      </c>
      <c r="D2924" t="s">
        <v>177</v>
      </c>
      <c r="E2924" t="s">
        <v>16</v>
      </c>
      <c r="F2924">
        <v>9812</v>
      </c>
      <c r="G2924" t="s">
        <v>158</v>
      </c>
      <c r="H2924" t="s">
        <v>171</v>
      </c>
      <c r="I2924" t="s">
        <v>172</v>
      </c>
      <c r="J2924" s="1">
        <v>46023</v>
      </c>
      <c r="K2924" t="s">
        <v>438</v>
      </c>
      <c r="L2924">
        <v>4</v>
      </c>
      <c r="M2924" t="s">
        <v>439</v>
      </c>
      <c r="N2924" t="s">
        <v>145</v>
      </c>
      <c r="O2924" t="s">
        <v>149</v>
      </c>
      <c r="P2924" t="s">
        <v>152</v>
      </c>
      <c r="Q2924">
        <v>0</v>
      </c>
      <c r="R2924">
        <v>4</v>
      </c>
      <c r="S2924">
        <v>160</v>
      </c>
      <c r="T2924">
        <v>80</v>
      </c>
      <c r="U2924">
        <v>0</v>
      </c>
      <c r="V2924">
        <v>0</v>
      </c>
      <c r="W2924">
        <v>0</v>
      </c>
      <c r="X2924">
        <v>0</v>
      </c>
      <c r="Y2924">
        <v>0</v>
      </c>
      <c r="Z2924">
        <v>0</v>
      </c>
      <c r="AA2924">
        <v>80</v>
      </c>
      <c r="AB2924">
        <v>0</v>
      </c>
      <c r="AC2924">
        <v>80</v>
      </c>
      <c r="AD2924">
        <v>0</v>
      </c>
      <c r="AE2924">
        <v>0</v>
      </c>
      <c r="AF2924">
        <v>2</v>
      </c>
      <c r="AG2924">
        <v>0</v>
      </c>
      <c r="AH2924">
        <v>2</v>
      </c>
      <c r="AI2924">
        <v>0</v>
      </c>
      <c r="AJ2924">
        <v>0</v>
      </c>
      <c r="AK2924">
        <v>0</v>
      </c>
      <c r="AL2924">
        <v>0</v>
      </c>
      <c r="AM2924">
        <v>0</v>
      </c>
      <c r="AN2924">
        <v>0</v>
      </c>
      <c r="AO2924">
        <v>0</v>
      </c>
      <c r="AP2924">
        <v>0</v>
      </c>
      <c r="AQ2924">
        <v>0</v>
      </c>
      <c r="AR2924">
        <v>0</v>
      </c>
      <c r="AS2924">
        <v>0</v>
      </c>
      <c r="AT2924">
        <v>0</v>
      </c>
      <c r="AU2924">
        <v>0</v>
      </c>
      <c r="AV2924">
        <v>0</v>
      </c>
      <c r="AW2924">
        <v>0</v>
      </c>
      <c r="AX2924">
        <v>0</v>
      </c>
      <c r="AY2924">
        <v>0</v>
      </c>
      <c r="AZ2924">
        <v>0</v>
      </c>
      <c r="BA2924">
        <v>0</v>
      </c>
      <c r="BB2924">
        <v>0</v>
      </c>
      <c r="BC2924">
        <v>0</v>
      </c>
      <c r="BD2924">
        <v>0</v>
      </c>
      <c r="BE2924">
        <v>0</v>
      </c>
      <c r="BF2924">
        <v>0</v>
      </c>
      <c r="BG2924">
        <v>0</v>
      </c>
      <c r="BH2924">
        <v>0</v>
      </c>
      <c r="BI2924">
        <v>0</v>
      </c>
      <c r="BJ2924" s="2">
        <v>46036</v>
      </c>
      <c r="BK2924">
        <v>0</v>
      </c>
      <c r="BL2924" s="3" t="str">
        <f>VLOOKUP(O2924,DropDownList!$H$1:$I$7,2,FALSE)</f>
        <v>2025/26</v>
      </c>
      <c r="BM2924" s="3" t="str">
        <f t="shared" si="45"/>
        <v>PCOA</v>
      </c>
    </row>
    <row r="2925" spans="1:65" x14ac:dyDescent="0.2">
      <c r="A2925">
        <v>2026</v>
      </c>
      <c r="B2925">
        <v>1</v>
      </c>
      <c r="C2925" t="s">
        <v>162</v>
      </c>
      <c r="D2925" t="s">
        <v>177</v>
      </c>
      <c r="E2925" t="s">
        <v>16</v>
      </c>
      <c r="F2925">
        <v>9812</v>
      </c>
      <c r="G2925" t="s">
        <v>158</v>
      </c>
      <c r="H2925" t="s">
        <v>171</v>
      </c>
      <c r="I2925" t="s">
        <v>172</v>
      </c>
      <c r="J2925" s="1">
        <v>46023</v>
      </c>
      <c r="K2925" t="s">
        <v>438</v>
      </c>
      <c r="L2925">
        <v>4</v>
      </c>
      <c r="M2925" t="s">
        <v>439</v>
      </c>
      <c r="N2925" t="s">
        <v>145</v>
      </c>
      <c r="O2925" t="s">
        <v>149</v>
      </c>
      <c r="P2925" t="s">
        <v>148</v>
      </c>
      <c r="Q2925">
        <v>60</v>
      </c>
      <c r="R2925">
        <v>2</v>
      </c>
      <c r="S2925">
        <v>120</v>
      </c>
      <c r="T2925">
        <v>0</v>
      </c>
      <c r="U2925">
        <v>1</v>
      </c>
      <c r="V2925">
        <v>1</v>
      </c>
      <c r="W2925">
        <v>60</v>
      </c>
      <c r="X2925">
        <v>60</v>
      </c>
      <c r="Y2925">
        <v>0</v>
      </c>
      <c r="Z2925">
        <v>0</v>
      </c>
      <c r="AA2925">
        <v>60</v>
      </c>
      <c r="AB2925">
        <v>0</v>
      </c>
      <c r="AC2925">
        <v>60</v>
      </c>
      <c r="AD2925">
        <v>1</v>
      </c>
      <c r="AE2925">
        <v>0</v>
      </c>
      <c r="AF2925">
        <v>1</v>
      </c>
      <c r="AG2925">
        <v>0</v>
      </c>
      <c r="AH2925">
        <v>0</v>
      </c>
      <c r="AI2925">
        <v>1</v>
      </c>
      <c r="AJ2925">
        <v>0</v>
      </c>
      <c r="AK2925">
        <v>0</v>
      </c>
      <c r="AL2925">
        <v>0</v>
      </c>
      <c r="AM2925">
        <v>0</v>
      </c>
      <c r="AN2925">
        <v>0</v>
      </c>
      <c r="AO2925">
        <v>2</v>
      </c>
      <c r="AP2925">
        <v>2</v>
      </c>
      <c r="AQ2925">
        <v>2</v>
      </c>
      <c r="AR2925">
        <v>0</v>
      </c>
      <c r="AS2925">
        <v>0</v>
      </c>
      <c r="AT2925">
        <v>0</v>
      </c>
      <c r="AU2925">
        <v>0</v>
      </c>
      <c r="AV2925">
        <v>0</v>
      </c>
      <c r="AW2925">
        <v>0</v>
      </c>
      <c r="AX2925">
        <v>0</v>
      </c>
      <c r="AY2925">
        <v>0</v>
      </c>
      <c r="AZ2925">
        <v>0</v>
      </c>
      <c r="BA2925">
        <v>0</v>
      </c>
      <c r="BB2925">
        <v>0</v>
      </c>
      <c r="BC2925">
        <v>0</v>
      </c>
      <c r="BD2925">
        <v>0</v>
      </c>
      <c r="BE2925">
        <v>0</v>
      </c>
      <c r="BF2925">
        <v>2</v>
      </c>
      <c r="BG2925">
        <v>60</v>
      </c>
      <c r="BH2925">
        <v>0</v>
      </c>
      <c r="BI2925">
        <v>1</v>
      </c>
      <c r="BJ2925" s="2">
        <v>46036</v>
      </c>
      <c r="BK2925">
        <v>0</v>
      </c>
      <c r="BL2925" s="3" t="str">
        <f>VLOOKUP(O2925,DropDownList!$H$1:$I$7,2,FALSE)</f>
        <v>2025/26</v>
      </c>
      <c r="BM2925" s="3" t="str">
        <f t="shared" si="45"/>
        <v>PRAS</v>
      </c>
    </row>
    <row r="2926" spans="1:65" x14ac:dyDescent="0.2">
      <c r="A2926">
        <v>2026</v>
      </c>
      <c r="B2926">
        <v>1</v>
      </c>
      <c r="C2926" t="s">
        <v>162</v>
      </c>
      <c r="D2926" t="s">
        <v>177</v>
      </c>
      <c r="E2926" t="s">
        <v>16</v>
      </c>
      <c r="F2926">
        <v>9812</v>
      </c>
      <c r="G2926" t="s">
        <v>158</v>
      </c>
      <c r="H2926" t="s">
        <v>171</v>
      </c>
      <c r="I2926" t="s">
        <v>172</v>
      </c>
      <c r="J2926" s="1">
        <v>46023</v>
      </c>
      <c r="K2926" t="s">
        <v>438</v>
      </c>
      <c r="L2926">
        <v>4</v>
      </c>
      <c r="M2926" t="s">
        <v>439</v>
      </c>
      <c r="N2926" t="s">
        <v>145</v>
      </c>
      <c r="O2926" t="s">
        <v>149</v>
      </c>
      <c r="P2926" t="s">
        <v>161</v>
      </c>
      <c r="Q2926">
        <v>225</v>
      </c>
      <c r="R2926">
        <v>40</v>
      </c>
      <c r="S2926">
        <v>1455</v>
      </c>
      <c r="T2926">
        <v>0</v>
      </c>
      <c r="U2926">
        <v>25</v>
      </c>
      <c r="V2926">
        <v>7</v>
      </c>
      <c r="W2926">
        <v>225</v>
      </c>
      <c r="X2926">
        <v>225</v>
      </c>
      <c r="Y2926">
        <v>0</v>
      </c>
      <c r="Z2926">
        <v>0</v>
      </c>
      <c r="AA2926">
        <v>1230</v>
      </c>
      <c r="AB2926">
        <v>0</v>
      </c>
      <c r="AC2926">
        <v>0</v>
      </c>
      <c r="AD2926">
        <v>7</v>
      </c>
      <c r="AE2926">
        <v>0</v>
      </c>
      <c r="AF2926">
        <v>33</v>
      </c>
      <c r="AG2926">
        <v>0</v>
      </c>
      <c r="AH2926">
        <v>0</v>
      </c>
      <c r="AI2926">
        <v>7</v>
      </c>
      <c r="AJ2926">
        <v>0</v>
      </c>
      <c r="AK2926">
        <v>0</v>
      </c>
      <c r="AL2926">
        <v>0</v>
      </c>
      <c r="AM2926">
        <v>0</v>
      </c>
      <c r="AN2926">
        <v>0</v>
      </c>
      <c r="AO2926">
        <v>18</v>
      </c>
      <c r="AP2926">
        <v>20</v>
      </c>
      <c r="AQ2926">
        <v>18</v>
      </c>
      <c r="AR2926">
        <v>0</v>
      </c>
      <c r="AS2926">
        <v>1</v>
      </c>
      <c r="AT2926">
        <v>0</v>
      </c>
      <c r="AU2926">
        <v>0</v>
      </c>
      <c r="AV2926">
        <v>0</v>
      </c>
      <c r="AW2926">
        <v>0</v>
      </c>
      <c r="AX2926">
        <v>0</v>
      </c>
      <c r="AY2926">
        <v>0</v>
      </c>
      <c r="AZ2926">
        <v>0</v>
      </c>
      <c r="BA2926">
        <v>0</v>
      </c>
      <c r="BB2926">
        <v>0</v>
      </c>
      <c r="BC2926">
        <v>0</v>
      </c>
      <c r="BD2926">
        <v>0</v>
      </c>
      <c r="BE2926">
        <v>0</v>
      </c>
      <c r="BF2926">
        <v>40</v>
      </c>
      <c r="BG2926">
        <v>225</v>
      </c>
      <c r="BH2926">
        <v>0</v>
      </c>
      <c r="BI2926">
        <v>25</v>
      </c>
      <c r="BJ2926" s="2">
        <v>46036</v>
      </c>
      <c r="BK2926">
        <v>0</v>
      </c>
      <c r="BL2926" s="3" t="str">
        <f>VLOOKUP(O2926,DropDownList!$H$1:$I$7,2,FALSE)</f>
        <v>2025/26</v>
      </c>
      <c r="BM2926" s="3" t="str">
        <f t="shared" si="45"/>
        <v>VSUR</v>
      </c>
    </row>
    <row r="2927" spans="1:65" x14ac:dyDescent="0.2">
      <c r="A2927">
        <v>2026</v>
      </c>
      <c r="B2927">
        <v>1</v>
      </c>
      <c r="C2927" t="s">
        <v>162</v>
      </c>
      <c r="D2927" t="s">
        <v>177</v>
      </c>
      <c r="E2927" t="s">
        <v>16</v>
      </c>
      <c r="F2927">
        <v>9812</v>
      </c>
      <c r="G2927" t="s">
        <v>158</v>
      </c>
      <c r="H2927" t="s">
        <v>171</v>
      </c>
      <c r="I2927" t="s">
        <v>172</v>
      </c>
      <c r="J2927" s="1">
        <v>46023</v>
      </c>
      <c r="K2927" t="s">
        <v>438</v>
      </c>
      <c r="L2927">
        <v>4</v>
      </c>
      <c r="M2927" t="s">
        <v>439</v>
      </c>
      <c r="N2927" t="s">
        <v>145</v>
      </c>
      <c r="O2927" t="s">
        <v>149</v>
      </c>
      <c r="P2927" t="s">
        <v>159</v>
      </c>
      <c r="Q2927">
        <v>0</v>
      </c>
      <c r="R2927">
        <v>3</v>
      </c>
      <c r="S2927">
        <v>5375</v>
      </c>
      <c r="T2927">
        <v>430</v>
      </c>
      <c r="U2927">
        <v>0</v>
      </c>
      <c r="V2927">
        <v>0</v>
      </c>
      <c r="W2927">
        <v>0</v>
      </c>
      <c r="X2927">
        <v>0</v>
      </c>
      <c r="Y2927">
        <v>0</v>
      </c>
      <c r="Z2927">
        <v>0</v>
      </c>
      <c r="AA2927">
        <v>4945</v>
      </c>
      <c r="AB2927">
        <v>0</v>
      </c>
      <c r="AC2927">
        <v>0</v>
      </c>
      <c r="AD2927">
        <v>0</v>
      </c>
      <c r="AE2927">
        <v>0</v>
      </c>
      <c r="AF2927">
        <v>2</v>
      </c>
      <c r="AG2927">
        <v>0</v>
      </c>
      <c r="AH2927">
        <v>1</v>
      </c>
      <c r="AI2927">
        <v>0</v>
      </c>
      <c r="AJ2927">
        <v>0</v>
      </c>
      <c r="AK2927">
        <v>0</v>
      </c>
      <c r="AL2927">
        <v>0</v>
      </c>
      <c r="AM2927">
        <v>0</v>
      </c>
      <c r="AN2927">
        <v>0</v>
      </c>
      <c r="AO2927">
        <v>0</v>
      </c>
      <c r="AP2927">
        <v>0</v>
      </c>
      <c r="AQ2927">
        <v>0</v>
      </c>
      <c r="AR2927">
        <v>0</v>
      </c>
      <c r="AS2927">
        <v>0</v>
      </c>
      <c r="AT2927">
        <v>0</v>
      </c>
      <c r="AU2927">
        <v>0</v>
      </c>
      <c r="AV2927">
        <v>0</v>
      </c>
      <c r="AW2927">
        <v>0</v>
      </c>
      <c r="AX2927">
        <v>0</v>
      </c>
      <c r="AY2927">
        <v>0</v>
      </c>
      <c r="AZ2927">
        <v>0</v>
      </c>
      <c r="BA2927">
        <v>0</v>
      </c>
      <c r="BB2927">
        <v>0</v>
      </c>
      <c r="BC2927">
        <v>0</v>
      </c>
      <c r="BD2927">
        <v>0</v>
      </c>
      <c r="BE2927">
        <v>0</v>
      </c>
      <c r="BF2927">
        <v>0</v>
      </c>
      <c r="BG2927">
        <v>0</v>
      </c>
      <c r="BH2927">
        <v>0</v>
      </c>
      <c r="BI2927">
        <v>0</v>
      </c>
      <c r="BJ2927" s="2">
        <v>46036</v>
      </c>
      <c r="BK2927">
        <v>0</v>
      </c>
      <c r="BL2927" s="3" t="str">
        <f>VLOOKUP(O2927,DropDownList!$H$1:$I$7,2,FALSE)</f>
        <v>2025/26</v>
      </c>
      <c r="BM2927" s="3" t="str">
        <f t="shared" si="45"/>
        <v>CONF</v>
      </c>
    </row>
    <row r="2928" spans="1:65" x14ac:dyDescent="0.2">
      <c r="A2928">
        <v>2026</v>
      </c>
      <c r="B2928">
        <v>1</v>
      </c>
      <c r="C2928" t="s">
        <v>162</v>
      </c>
      <c r="D2928" t="s">
        <v>177</v>
      </c>
      <c r="E2928" t="s">
        <v>16</v>
      </c>
      <c r="F2928">
        <v>9812</v>
      </c>
      <c r="G2928" t="s">
        <v>158</v>
      </c>
      <c r="H2928" t="s">
        <v>171</v>
      </c>
      <c r="I2928" t="s">
        <v>172</v>
      </c>
      <c r="J2928" s="1">
        <v>46023</v>
      </c>
      <c r="K2928" t="s">
        <v>438</v>
      </c>
      <c r="L2928">
        <v>4</v>
      </c>
      <c r="M2928" t="s">
        <v>439</v>
      </c>
      <c r="N2928" t="s">
        <v>145</v>
      </c>
      <c r="O2928" t="s">
        <v>155</v>
      </c>
      <c r="P2928" t="s">
        <v>152</v>
      </c>
      <c r="Q2928">
        <v>0</v>
      </c>
      <c r="R2928">
        <v>21</v>
      </c>
      <c r="S2928">
        <v>840</v>
      </c>
      <c r="T2928">
        <v>280</v>
      </c>
      <c r="U2928">
        <v>0</v>
      </c>
      <c r="V2928">
        <v>0</v>
      </c>
      <c r="W2928">
        <v>0</v>
      </c>
      <c r="X2928">
        <v>0</v>
      </c>
      <c r="Y2928">
        <v>0</v>
      </c>
      <c r="Z2928">
        <v>0</v>
      </c>
      <c r="AA2928">
        <v>560</v>
      </c>
      <c r="AB2928">
        <v>0</v>
      </c>
      <c r="AC2928">
        <v>560</v>
      </c>
      <c r="AD2928">
        <v>0</v>
      </c>
      <c r="AE2928">
        <v>0</v>
      </c>
      <c r="AF2928">
        <v>14</v>
      </c>
      <c r="AG2928">
        <v>0</v>
      </c>
      <c r="AH2928">
        <v>7</v>
      </c>
      <c r="AI2928">
        <v>0</v>
      </c>
      <c r="AJ2928">
        <v>0</v>
      </c>
      <c r="AK2928">
        <v>0</v>
      </c>
      <c r="AL2928">
        <v>0</v>
      </c>
      <c r="AM2928">
        <v>0</v>
      </c>
      <c r="AN2928">
        <v>0</v>
      </c>
      <c r="AO2928">
        <v>0</v>
      </c>
      <c r="AP2928">
        <v>0</v>
      </c>
      <c r="AQ2928">
        <v>0</v>
      </c>
      <c r="AR2928">
        <v>0</v>
      </c>
      <c r="AS2928">
        <v>0</v>
      </c>
      <c r="AT2928">
        <v>0</v>
      </c>
      <c r="AU2928">
        <v>0</v>
      </c>
      <c r="AV2928">
        <v>0</v>
      </c>
      <c r="AW2928">
        <v>0</v>
      </c>
      <c r="AX2928">
        <v>0</v>
      </c>
      <c r="AY2928">
        <v>0</v>
      </c>
      <c r="AZ2928">
        <v>0</v>
      </c>
      <c r="BA2928">
        <v>0</v>
      </c>
      <c r="BB2928">
        <v>0</v>
      </c>
      <c r="BC2928">
        <v>0</v>
      </c>
      <c r="BD2928">
        <v>0</v>
      </c>
      <c r="BE2928">
        <v>0</v>
      </c>
      <c r="BF2928">
        <v>0</v>
      </c>
      <c r="BG2928">
        <v>0</v>
      </c>
      <c r="BH2928">
        <v>0</v>
      </c>
      <c r="BI2928">
        <v>0</v>
      </c>
      <c r="BJ2928" s="2">
        <v>46036</v>
      </c>
      <c r="BK2928">
        <v>0</v>
      </c>
      <c r="BL2928" s="3" t="str">
        <f>VLOOKUP(O2928,DropDownList!$H$1:$I$7,2,FALSE)</f>
        <v>2022/23</v>
      </c>
      <c r="BM2928" s="3" t="str">
        <f t="shared" si="45"/>
        <v>PCOA</v>
      </c>
    </row>
    <row r="2929" spans="1:65" x14ac:dyDescent="0.2">
      <c r="A2929">
        <v>2026</v>
      </c>
      <c r="B2929">
        <v>1</v>
      </c>
      <c r="C2929" t="s">
        <v>162</v>
      </c>
      <c r="D2929" t="s">
        <v>177</v>
      </c>
      <c r="E2929" t="s">
        <v>16</v>
      </c>
      <c r="F2929">
        <v>9812</v>
      </c>
      <c r="G2929" t="s">
        <v>158</v>
      </c>
      <c r="H2929" t="s">
        <v>171</v>
      </c>
      <c r="I2929" t="s">
        <v>172</v>
      </c>
      <c r="J2929" s="1">
        <v>46023</v>
      </c>
      <c r="K2929" t="s">
        <v>438</v>
      </c>
      <c r="L2929">
        <v>4</v>
      </c>
      <c r="M2929" t="s">
        <v>439</v>
      </c>
      <c r="N2929" t="s">
        <v>145</v>
      </c>
      <c r="O2929" t="s">
        <v>147</v>
      </c>
      <c r="P2929" t="s">
        <v>151</v>
      </c>
      <c r="Q2929">
        <v>0</v>
      </c>
      <c r="R2929">
        <v>6</v>
      </c>
      <c r="S2929">
        <v>180</v>
      </c>
      <c r="T2929">
        <v>30</v>
      </c>
      <c r="U2929">
        <v>0</v>
      </c>
      <c r="V2929">
        <v>0</v>
      </c>
      <c r="W2929">
        <v>0</v>
      </c>
      <c r="X2929">
        <v>0</v>
      </c>
      <c r="Y2929">
        <v>0</v>
      </c>
      <c r="Z2929">
        <v>0</v>
      </c>
      <c r="AA2929">
        <v>150</v>
      </c>
      <c r="AB2929">
        <v>0</v>
      </c>
      <c r="AC2929">
        <v>150</v>
      </c>
      <c r="AD2929">
        <v>0</v>
      </c>
      <c r="AE2929">
        <v>0</v>
      </c>
      <c r="AF2929">
        <v>5</v>
      </c>
      <c r="AG2929">
        <v>0</v>
      </c>
      <c r="AH2929">
        <v>1</v>
      </c>
      <c r="AI2929">
        <v>0</v>
      </c>
      <c r="AJ2929">
        <v>0</v>
      </c>
      <c r="AK2929">
        <v>0</v>
      </c>
      <c r="AL2929">
        <v>0</v>
      </c>
      <c r="AM2929">
        <v>0</v>
      </c>
      <c r="AN2929">
        <v>0</v>
      </c>
      <c r="AO2929">
        <v>0</v>
      </c>
      <c r="AP2929">
        <v>0</v>
      </c>
      <c r="AQ2929">
        <v>0</v>
      </c>
      <c r="AR2929">
        <v>0</v>
      </c>
      <c r="AS2929">
        <v>0</v>
      </c>
      <c r="AT2929">
        <v>0</v>
      </c>
      <c r="AU2929">
        <v>0</v>
      </c>
      <c r="AV2929">
        <v>0</v>
      </c>
      <c r="AW2929">
        <v>0</v>
      </c>
      <c r="AX2929">
        <v>0</v>
      </c>
      <c r="AY2929">
        <v>0</v>
      </c>
      <c r="AZ2929">
        <v>0</v>
      </c>
      <c r="BA2929">
        <v>0</v>
      </c>
      <c r="BB2929">
        <v>0</v>
      </c>
      <c r="BC2929">
        <v>0</v>
      </c>
      <c r="BD2929">
        <v>0</v>
      </c>
      <c r="BE2929">
        <v>0</v>
      </c>
      <c r="BF2929">
        <v>0</v>
      </c>
      <c r="BG2929">
        <v>0</v>
      </c>
      <c r="BH2929">
        <v>0</v>
      </c>
      <c r="BI2929">
        <v>0</v>
      </c>
      <c r="BJ2929" s="2">
        <v>46036</v>
      </c>
      <c r="BK2929">
        <v>0</v>
      </c>
      <c r="BL2929" s="3" t="str">
        <f>VLOOKUP(O2929,DropDownList!$H$1:$I$7,2,FALSE)</f>
        <v>2024/25</v>
      </c>
      <c r="BM2929" s="3" t="str">
        <f t="shared" si="45"/>
        <v>PCPF</v>
      </c>
    </row>
    <row r="2930" spans="1:65" x14ac:dyDescent="0.2">
      <c r="A2930">
        <v>2026</v>
      </c>
      <c r="B2930">
        <v>1</v>
      </c>
      <c r="C2930" t="s">
        <v>162</v>
      </c>
      <c r="D2930" t="s">
        <v>177</v>
      </c>
      <c r="E2930" t="s">
        <v>16</v>
      </c>
      <c r="F2930">
        <v>9812</v>
      </c>
      <c r="G2930" t="s">
        <v>158</v>
      </c>
      <c r="H2930" t="s">
        <v>171</v>
      </c>
      <c r="I2930" t="s">
        <v>172</v>
      </c>
      <c r="J2930" s="1">
        <v>46023</v>
      </c>
      <c r="K2930" t="s">
        <v>438</v>
      </c>
      <c r="L2930">
        <v>4</v>
      </c>
      <c r="M2930" t="s">
        <v>439</v>
      </c>
      <c r="N2930" t="s">
        <v>145</v>
      </c>
      <c r="O2930" t="s">
        <v>155</v>
      </c>
      <c r="P2930" t="s">
        <v>148</v>
      </c>
      <c r="Q2930">
        <v>120</v>
      </c>
      <c r="R2930">
        <v>7</v>
      </c>
      <c r="S2930">
        <v>420</v>
      </c>
      <c r="T2930">
        <v>60</v>
      </c>
      <c r="U2930">
        <v>2</v>
      </c>
      <c r="V2930">
        <v>2</v>
      </c>
      <c r="W2930">
        <v>120</v>
      </c>
      <c r="X2930">
        <v>120</v>
      </c>
      <c r="Y2930">
        <v>0</v>
      </c>
      <c r="Z2930">
        <v>0</v>
      </c>
      <c r="AA2930">
        <v>240</v>
      </c>
      <c r="AB2930">
        <v>0</v>
      </c>
      <c r="AC2930">
        <v>240</v>
      </c>
      <c r="AD2930">
        <v>2</v>
      </c>
      <c r="AE2930">
        <v>0</v>
      </c>
      <c r="AF2930">
        <v>4</v>
      </c>
      <c r="AG2930">
        <v>0</v>
      </c>
      <c r="AH2930">
        <v>1</v>
      </c>
      <c r="AI2930">
        <v>2</v>
      </c>
      <c r="AJ2930">
        <v>0</v>
      </c>
      <c r="AK2930">
        <v>0</v>
      </c>
      <c r="AL2930">
        <v>0</v>
      </c>
      <c r="AM2930">
        <v>0</v>
      </c>
      <c r="AN2930">
        <v>0</v>
      </c>
      <c r="AO2930">
        <v>6</v>
      </c>
      <c r="AP2930">
        <v>33</v>
      </c>
      <c r="AQ2930">
        <v>11</v>
      </c>
      <c r="AR2930">
        <v>0</v>
      </c>
      <c r="AS2930">
        <v>3</v>
      </c>
      <c r="AT2930">
        <v>0</v>
      </c>
      <c r="AU2930">
        <v>0</v>
      </c>
      <c r="AV2930">
        <v>0</v>
      </c>
      <c r="AW2930">
        <v>0</v>
      </c>
      <c r="AX2930">
        <v>0</v>
      </c>
      <c r="AY2930">
        <v>3</v>
      </c>
      <c r="AZ2930">
        <v>8</v>
      </c>
      <c r="BA2930">
        <v>7</v>
      </c>
      <c r="BB2930">
        <v>0</v>
      </c>
      <c r="BC2930">
        <v>0</v>
      </c>
      <c r="BD2930">
        <v>0</v>
      </c>
      <c r="BE2930">
        <v>0</v>
      </c>
      <c r="BF2930">
        <v>6</v>
      </c>
      <c r="BG2930">
        <v>120</v>
      </c>
      <c r="BH2930">
        <v>0</v>
      </c>
      <c r="BI2930">
        <v>2</v>
      </c>
      <c r="BJ2930" s="2">
        <v>46036</v>
      </c>
      <c r="BK2930">
        <v>0</v>
      </c>
      <c r="BL2930" s="3" t="str">
        <f>VLOOKUP(O2930,DropDownList!$H$1:$I$7,2,FALSE)</f>
        <v>2022/23</v>
      </c>
      <c r="BM2930" s="3" t="str">
        <f t="shared" si="45"/>
        <v>PRAS</v>
      </c>
    </row>
    <row r="2931" spans="1:65" x14ac:dyDescent="0.2">
      <c r="A2931">
        <v>2026</v>
      </c>
      <c r="B2931">
        <v>1</v>
      </c>
      <c r="C2931" t="s">
        <v>162</v>
      </c>
      <c r="D2931" t="s">
        <v>177</v>
      </c>
      <c r="E2931" t="s">
        <v>16</v>
      </c>
      <c r="F2931">
        <v>9812</v>
      </c>
      <c r="G2931" t="s">
        <v>158</v>
      </c>
      <c r="H2931" t="s">
        <v>171</v>
      </c>
      <c r="I2931" t="s">
        <v>172</v>
      </c>
      <c r="J2931" s="1">
        <v>46023</v>
      </c>
      <c r="K2931" t="s">
        <v>438</v>
      </c>
      <c r="L2931">
        <v>4</v>
      </c>
      <c r="M2931" t="s">
        <v>439</v>
      </c>
      <c r="N2931" t="s">
        <v>145</v>
      </c>
      <c r="O2931" t="s">
        <v>147</v>
      </c>
      <c r="P2931" t="s">
        <v>150</v>
      </c>
      <c r="Q2931">
        <v>350</v>
      </c>
      <c r="R2931">
        <v>19</v>
      </c>
      <c r="S2931">
        <v>2727.08</v>
      </c>
      <c r="T2931">
        <v>300</v>
      </c>
      <c r="U2931">
        <v>5</v>
      </c>
      <c r="V2931">
        <v>5</v>
      </c>
      <c r="W2931">
        <v>350</v>
      </c>
      <c r="X2931">
        <v>350</v>
      </c>
      <c r="Y2931">
        <v>17</v>
      </c>
      <c r="Z2931">
        <v>2427.08</v>
      </c>
      <c r="AA2931">
        <v>2077.08</v>
      </c>
      <c r="AB2931">
        <v>102.08</v>
      </c>
      <c r="AC2931">
        <v>1975</v>
      </c>
      <c r="AD2931">
        <v>3</v>
      </c>
      <c r="AE2931">
        <v>2</v>
      </c>
      <c r="AF2931">
        <v>12</v>
      </c>
      <c r="AG2931">
        <v>2</v>
      </c>
      <c r="AH2931">
        <v>2</v>
      </c>
      <c r="AI2931">
        <v>3</v>
      </c>
      <c r="AJ2931">
        <v>4</v>
      </c>
      <c r="AK2931">
        <v>1</v>
      </c>
      <c r="AL2931">
        <v>0</v>
      </c>
      <c r="AM2931">
        <v>1</v>
      </c>
      <c r="AN2931">
        <v>0</v>
      </c>
      <c r="AO2931">
        <v>11</v>
      </c>
      <c r="AP2931">
        <v>30</v>
      </c>
      <c r="AQ2931">
        <v>12</v>
      </c>
      <c r="AR2931">
        <v>0</v>
      </c>
      <c r="AS2931">
        <v>6</v>
      </c>
      <c r="AT2931">
        <v>0</v>
      </c>
      <c r="AU2931">
        <v>0</v>
      </c>
      <c r="AV2931">
        <v>0</v>
      </c>
      <c r="AW2931">
        <v>0</v>
      </c>
      <c r="AX2931">
        <v>0</v>
      </c>
      <c r="AY2931">
        <v>1</v>
      </c>
      <c r="AZ2931">
        <v>6</v>
      </c>
      <c r="BA2931">
        <v>4</v>
      </c>
      <c r="BB2931">
        <v>1</v>
      </c>
      <c r="BC2931">
        <v>0</v>
      </c>
      <c r="BD2931">
        <v>0</v>
      </c>
      <c r="BE2931">
        <v>0</v>
      </c>
      <c r="BF2931">
        <v>11</v>
      </c>
      <c r="BG2931">
        <v>225</v>
      </c>
      <c r="BH2931">
        <v>0</v>
      </c>
      <c r="BI2931">
        <v>5</v>
      </c>
      <c r="BJ2931" s="2">
        <v>46036</v>
      </c>
      <c r="BK2931">
        <v>0</v>
      </c>
      <c r="BL2931" s="3" t="str">
        <f>VLOOKUP(O2931,DropDownList!$H$1:$I$7,2,FALSE)</f>
        <v>2024/25</v>
      </c>
      <c r="BM2931" s="3" t="str">
        <f t="shared" si="45"/>
        <v>FISCAL FINES</v>
      </c>
    </row>
    <row r="2932" spans="1:65" x14ac:dyDescent="0.2">
      <c r="A2932">
        <v>2026</v>
      </c>
      <c r="B2932">
        <v>1</v>
      </c>
      <c r="C2932" t="s">
        <v>162</v>
      </c>
      <c r="D2932" t="s">
        <v>177</v>
      </c>
      <c r="E2932" t="s">
        <v>16</v>
      </c>
      <c r="F2932">
        <v>9812</v>
      </c>
      <c r="G2932" t="s">
        <v>158</v>
      </c>
      <c r="H2932" t="s">
        <v>171</v>
      </c>
      <c r="I2932" t="s">
        <v>172</v>
      </c>
      <c r="J2932" s="1">
        <v>46023</v>
      </c>
      <c r="K2932" t="s">
        <v>438</v>
      </c>
      <c r="L2932">
        <v>4</v>
      </c>
      <c r="M2932" t="s">
        <v>439</v>
      </c>
      <c r="N2932" t="s">
        <v>145</v>
      </c>
      <c r="O2932" t="s">
        <v>147</v>
      </c>
      <c r="P2932" t="s">
        <v>160</v>
      </c>
      <c r="Q2932">
        <v>22178.49</v>
      </c>
      <c r="R2932">
        <v>92</v>
      </c>
      <c r="S2932">
        <v>79518.87</v>
      </c>
      <c r="T2932">
        <v>2198.61</v>
      </c>
      <c r="U2932">
        <v>29</v>
      </c>
      <c r="V2932">
        <v>15</v>
      </c>
      <c r="W2932">
        <v>15481</v>
      </c>
      <c r="X2932">
        <v>15991.26</v>
      </c>
      <c r="Y2932">
        <v>0</v>
      </c>
      <c r="Z2932">
        <v>0</v>
      </c>
      <c r="AA2932">
        <v>55141.77</v>
      </c>
      <c r="AB2932">
        <v>8079</v>
      </c>
      <c r="AC2932">
        <v>43597.77</v>
      </c>
      <c r="AD2932">
        <v>8</v>
      </c>
      <c r="AE2932">
        <v>7</v>
      </c>
      <c r="AF2932">
        <v>57</v>
      </c>
      <c r="AG2932">
        <v>17</v>
      </c>
      <c r="AH2932">
        <v>5</v>
      </c>
      <c r="AI2932">
        <v>12</v>
      </c>
      <c r="AJ2932">
        <v>0</v>
      </c>
      <c r="AK2932">
        <v>0</v>
      </c>
      <c r="AL2932">
        <v>0</v>
      </c>
      <c r="AM2932">
        <v>0</v>
      </c>
      <c r="AN2932">
        <v>0</v>
      </c>
      <c r="AO2932">
        <v>49</v>
      </c>
      <c r="AP2932">
        <v>142</v>
      </c>
      <c r="AQ2932">
        <v>51</v>
      </c>
      <c r="AR2932">
        <v>0</v>
      </c>
      <c r="AS2932">
        <v>20</v>
      </c>
      <c r="AT2932">
        <v>0</v>
      </c>
      <c r="AU2932">
        <v>3</v>
      </c>
      <c r="AV2932">
        <v>1</v>
      </c>
      <c r="AW2932">
        <v>0</v>
      </c>
      <c r="AX2932">
        <v>0</v>
      </c>
      <c r="AY2932">
        <v>14</v>
      </c>
      <c r="AZ2932">
        <v>30</v>
      </c>
      <c r="BA2932">
        <v>16</v>
      </c>
      <c r="BB2932">
        <v>2</v>
      </c>
      <c r="BC2932">
        <v>2</v>
      </c>
      <c r="BD2932">
        <v>0</v>
      </c>
      <c r="BE2932">
        <v>0</v>
      </c>
      <c r="BF2932">
        <v>91</v>
      </c>
      <c r="BG2932">
        <v>14275.26</v>
      </c>
      <c r="BH2932">
        <v>1</v>
      </c>
      <c r="BI2932">
        <v>29</v>
      </c>
      <c r="BJ2932" s="2">
        <v>46036</v>
      </c>
      <c r="BK2932">
        <v>0</v>
      </c>
      <c r="BL2932" s="3" t="str">
        <f>VLOOKUP(O2932,DropDownList!$H$1:$I$7,2,FALSE)</f>
        <v>2024/25</v>
      </c>
      <c r="BM2932" s="3" t="str">
        <f t="shared" si="45"/>
        <v>SC COURT</v>
      </c>
    </row>
    <row r="2933" spans="1:65" x14ac:dyDescent="0.2">
      <c r="A2933">
        <v>2026</v>
      </c>
      <c r="B2933">
        <v>1</v>
      </c>
      <c r="C2933" t="s">
        <v>162</v>
      </c>
      <c r="D2933" t="s">
        <v>177</v>
      </c>
      <c r="E2933" t="s">
        <v>16</v>
      </c>
      <c r="F2933">
        <v>9812</v>
      </c>
      <c r="G2933" t="s">
        <v>158</v>
      </c>
      <c r="H2933" t="s">
        <v>171</v>
      </c>
      <c r="I2933" t="s">
        <v>172</v>
      </c>
      <c r="J2933" s="1">
        <v>46023</v>
      </c>
      <c r="K2933" t="s">
        <v>438</v>
      </c>
      <c r="L2933">
        <v>4</v>
      </c>
      <c r="M2933" t="s">
        <v>439</v>
      </c>
      <c r="N2933" t="s">
        <v>145</v>
      </c>
      <c r="O2933" t="s">
        <v>147</v>
      </c>
      <c r="P2933" t="s">
        <v>152</v>
      </c>
      <c r="Q2933">
        <v>0</v>
      </c>
      <c r="R2933">
        <v>11</v>
      </c>
      <c r="S2933">
        <v>440</v>
      </c>
      <c r="T2933">
        <v>80</v>
      </c>
      <c r="U2933">
        <v>0</v>
      </c>
      <c r="V2933">
        <v>0</v>
      </c>
      <c r="W2933">
        <v>0</v>
      </c>
      <c r="X2933">
        <v>0</v>
      </c>
      <c r="Y2933">
        <v>0</v>
      </c>
      <c r="Z2933">
        <v>0</v>
      </c>
      <c r="AA2933">
        <v>360</v>
      </c>
      <c r="AB2933">
        <v>0</v>
      </c>
      <c r="AC2933">
        <v>360</v>
      </c>
      <c r="AD2933">
        <v>0</v>
      </c>
      <c r="AE2933">
        <v>0</v>
      </c>
      <c r="AF2933">
        <v>9</v>
      </c>
      <c r="AG2933">
        <v>0</v>
      </c>
      <c r="AH2933">
        <v>2</v>
      </c>
      <c r="AI2933">
        <v>0</v>
      </c>
      <c r="AJ2933">
        <v>0</v>
      </c>
      <c r="AK2933">
        <v>0</v>
      </c>
      <c r="AL2933">
        <v>0</v>
      </c>
      <c r="AM2933">
        <v>0</v>
      </c>
      <c r="AN2933">
        <v>0</v>
      </c>
      <c r="AO2933">
        <v>0</v>
      </c>
      <c r="AP2933">
        <v>0</v>
      </c>
      <c r="AQ2933">
        <v>0</v>
      </c>
      <c r="AR2933">
        <v>0</v>
      </c>
      <c r="AS2933">
        <v>0</v>
      </c>
      <c r="AT2933">
        <v>0</v>
      </c>
      <c r="AU2933">
        <v>0</v>
      </c>
      <c r="AV2933">
        <v>0</v>
      </c>
      <c r="AW2933">
        <v>0</v>
      </c>
      <c r="AX2933">
        <v>0</v>
      </c>
      <c r="AY2933">
        <v>0</v>
      </c>
      <c r="AZ2933">
        <v>0</v>
      </c>
      <c r="BA2933">
        <v>0</v>
      </c>
      <c r="BB2933">
        <v>0</v>
      </c>
      <c r="BC2933">
        <v>0</v>
      </c>
      <c r="BD2933">
        <v>0</v>
      </c>
      <c r="BE2933">
        <v>0</v>
      </c>
      <c r="BF2933">
        <v>0</v>
      </c>
      <c r="BG2933">
        <v>0</v>
      </c>
      <c r="BH2933">
        <v>0</v>
      </c>
      <c r="BI2933">
        <v>0</v>
      </c>
      <c r="BJ2933" s="2">
        <v>46036</v>
      </c>
      <c r="BK2933">
        <v>0</v>
      </c>
      <c r="BL2933" s="3" t="str">
        <f>VLOOKUP(O2933,DropDownList!$H$1:$I$7,2,FALSE)</f>
        <v>2024/25</v>
      </c>
      <c r="BM2933" s="3" t="str">
        <f t="shared" si="45"/>
        <v>PCOA</v>
      </c>
    </row>
    <row r="2934" spans="1:65" x14ac:dyDescent="0.2">
      <c r="A2934">
        <v>2026</v>
      </c>
      <c r="B2934">
        <v>1</v>
      </c>
      <c r="C2934" t="s">
        <v>162</v>
      </c>
      <c r="D2934" t="s">
        <v>177</v>
      </c>
      <c r="E2934" t="s">
        <v>16</v>
      </c>
      <c r="F2934">
        <v>9812</v>
      </c>
      <c r="G2934" t="s">
        <v>158</v>
      </c>
      <c r="H2934" t="s">
        <v>171</v>
      </c>
      <c r="I2934" t="s">
        <v>172</v>
      </c>
      <c r="J2934" s="1">
        <v>46023</v>
      </c>
      <c r="K2934" t="s">
        <v>438</v>
      </c>
      <c r="L2934">
        <v>4</v>
      </c>
      <c r="M2934" t="s">
        <v>439</v>
      </c>
      <c r="N2934" t="s">
        <v>145</v>
      </c>
      <c r="O2934" t="s">
        <v>147</v>
      </c>
      <c r="P2934" t="s">
        <v>148</v>
      </c>
      <c r="Q2934">
        <v>70.83</v>
      </c>
      <c r="R2934">
        <v>2</v>
      </c>
      <c r="S2934">
        <v>120</v>
      </c>
      <c r="T2934">
        <v>0</v>
      </c>
      <c r="U2934">
        <v>2</v>
      </c>
      <c r="V2934">
        <v>2</v>
      </c>
      <c r="W2934">
        <v>70.83</v>
      </c>
      <c r="X2934">
        <v>70.83</v>
      </c>
      <c r="Y2934">
        <v>0</v>
      </c>
      <c r="Z2934">
        <v>0</v>
      </c>
      <c r="AA2934">
        <v>49.17</v>
      </c>
      <c r="AB2934">
        <v>0</v>
      </c>
      <c r="AC2934">
        <v>49.17</v>
      </c>
      <c r="AD2934">
        <v>1</v>
      </c>
      <c r="AE2934">
        <v>1</v>
      </c>
      <c r="AF2934">
        <v>0</v>
      </c>
      <c r="AG2934">
        <v>1</v>
      </c>
      <c r="AH2934">
        <v>0</v>
      </c>
      <c r="AI2934">
        <v>1</v>
      </c>
      <c r="AJ2934">
        <v>0</v>
      </c>
      <c r="AK2934">
        <v>0</v>
      </c>
      <c r="AL2934">
        <v>0</v>
      </c>
      <c r="AM2934">
        <v>0</v>
      </c>
      <c r="AN2934">
        <v>0</v>
      </c>
      <c r="AO2934">
        <v>2</v>
      </c>
      <c r="AP2934">
        <v>8</v>
      </c>
      <c r="AQ2934">
        <v>2</v>
      </c>
      <c r="AR2934">
        <v>0</v>
      </c>
      <c r="AS2934">
        <v>1</v>
      </c>
      <c r="AT2934">
        <v>0</v>
      </c>
      <c r="AU2934">
        <v>0</v>
      </c>
      <c r="AV2934">
        <v>0</v>
      </c>
      <c r="AW2934">
        <v>0</v>
      </c>
      <c r="AX2934">
        <v>0</v>
      </c>
      <c r="AY2934">
        <v>1</v>
      </c>
      <c r="AZ2934">
        <v>2</v>
      </c>
      <c r="BA2934">
        <v>2</v>
      </c>
      <c r="BB2934">
        <v>0</v>
      </c>
      <c r="BC2934">
        <v>0</v>
      </c>
      <c r="BD2934">
        <v>0</v>
      </c>
      <c r="BE2934">
        <v>0</v>
      </c>
      <c r="BF2934">
        <v>2</v>
      </c>
      <c r="BG2934">
        <v>60</v>
      </c>
      <c r="BH2934">
        <v>0</v>
      </c>
      <c r="BI2934">
        <v>2</v>
      </c>
      <c r="BJ2934" s="2">
        <v>46036</v>
      </c>
      <c r="BK2934">
        <v>0</v>
      </c>
      <c r="BL2934" s="3" t="str">
        <f>VLOOKUP(O2934,DropDownList!$H$1:$I$7,2,FALSE)</f>
        <v>2024/25</v>
      </c>
      <c r="BM2934" s="3" t="str">
        <f t="shared" si="45"/>
        <v>PRAS</v>
      </c>
    </row>
    <row r="2935" spans="1:65" x14ac:dyDescent="0.2">
      <c r="A2935">
        <v>2026</v>
      </c>
      <c r="B2935">
        <v>1</v>
      </c>
      <c r="C2935" t="s">
        <v>162</v>
      </c>
      <c r="D2935" t="s">
        <v>177</v>
      </c>
      <c r="E2935" t="s">
        <v>16</v>
      </c>
      <c r="F2935">
        <v>9812</v>
      </c>
      <c r="G2935" t="s">
        <v>158</v>
      </c>
      <c r="H2935" t="s">
        <v>171</v>
      </c>
      <c r="I2935" t="s">
        <v>172</v>
      </c>
      <c r="J2935" s="1">
        <v>46023</v>
      </c>
      <c r="K2935" t="s">
        <v>438</v>
      </c>
      <c r="L2935">
        <v>4</v>
      </c>
      <c r="M2935" t="s">
        <v>439</v>
      </c>
      <c r="N2935" t="s">
        <v>145</v>
      </c>
      <c r="O2935" t="s">
        <v>147</v>
      </c>
      <c r="P2935" t="s">
        <v>153</v>
      </c>
      <c r="Q2935">
        <v>0</v>
      </c>
      <c r="R2935">
        <v>1</v>
      </c>
      <c r="S2935">
        <v>45</v>
      </c>
      <c r="T2935">
        <v>0</v>
      </c>
      <c r="U2935">
        <v>0</v>
      </c>
      <c r="V2935">
        <v>0</v>
      </c>
      <c r="W2935">
        <v>0</v>
      </c>
      <c r="X2935">
        <v>0</v>
      </c>
      <c r="Y2935">
        <v>0</v>
      </c>
      <c r="Z2935">
        <v>0</v>
      </c>
      <c r="AA2935">
        <v>45</v>
      </c>
      <c r="AB2935">
        <v>0</v>
      </c>
      <c r="AC2935">
        <v>45</v>
      </c>
      <c r="AD2935">
        <v>0</v>
      </c>
      <c r="AE2935">
        <v>0</v>
      </c>
      <c r="AF2935">
        <v>1</v>
      </c>
      <c r="AG2935">
        <v>0</v>
      </c>
      <c r="AH2935">
        <v>0</v>
      </c>
      <c r="AI2935">
        <v>0</v>
      </c>
      <c r="AJ2935">
        <v>0</v>
      </c>
      <c r="AK2935">
        <v>0</v>
      </c>
      <c r="AL2935">
        <v>0</v>
      </c>
      <c r="AM2935">
        <v>0</v>
      </c>
      <c r="AN2935">
        <v>0</v>
      </c>
      <c r="AO2935">
        <v>1</v>
      </c>
      <c r="AP2935">
        <v>1</v>
      </c>
      <c r="AQ2935">
        <v>1</v>
      </c>
      <c r="AR2935">
        <v>0</v>
      </c>
      <c r="AS2935">
        <v>0</v>
      </c>
      <c r="AT2935">
        <v>0</v>
      </c>
      <c r="AU2935">
        <v>0</v>
      </c>
      <c r="AV2935">
        <v>0</v>
      </c>
      <c r="AW2935">
        <v>0</v>
      </c>
      <c r="AX2935">
        <v>0</v>
      </c>
      <c r="AY2935">
        <v>0</v>
      </c>
      <c r="AZ2935">
        <v>0</v>
      </c>
      <c r="BA2935">
        <v>0</v>
      </c>
      <c r="BB2935">
        <v>0</v>
      </c>
      <c r="BC2935">
        <v>0</v>
      </c>
      <c r="BD2935">
        <v>0</v>
      </c>
      <c r="BE2935">
        <v>0</v>
      </c>
      <c r="BF2935">
        <v>1</v>
      </c>
      <c r="BG2935">
        <v>0</v>
      </c>
      <c r="BH2935">
        <v>0</v>
      </c>
      <c r="BI2935">
        <v>0</v>
      </c>
      <c r="BJ2935" s="2">
        <v>46036</v>
      </c>
      <c r="BK2935">
        <v>0</v>
      </c>
      <c r="BL2935" s="3" t="str">
        <f>VLOOKUP(O2935,DropDownList!$H$1:$I$7,2,FALSE)</f>
        <v>2024/25</v>
      </c>
      <c r="BM2935" s="3" t="str">
        <f t="shared" si="45"/>
        <v>PREG</v>
      </c>
    </row>
    <row r="2936" spans="1:65" x14ac:dyDescent="0.2">
      <c r="A2936">
        <v>2026</v>
      </c>
      <c r="B2936">
        <v>1</v>
      </c>
      <c r="C2936" t="s">
        <v>162</v>
      </c>
      <c r="D2936" t="s">
        <v>177</v>
      </c>
      <c r="E2936" t="s">
        <v>16</v>
      </c>
      <c r="F2936">
        <v>9812</v>
      </c>
      <c r="G2936" t="s">
        <v>158</v>
      </c>
      <c r="H2936" t="s">
        <v>171</v>
      </c>
      <c r="I2936" t="s">
        <v>172</v>
      </c>
      <c r="J2936" s="1">
        <v>46023</v>
      </c>
      <c r="K2936" t="s">
        <v>438</v>
      </c>
      <c r="L2936">
        <v>4</v>
      </c>
      <c r="M2936" t="s">
        <v>439</v>
      </c>
      <c r="N2936" t="s">
        <v>145</v>
      </c>
      <c r="O2936" t="s">
        <v>149</v>
      </c>
      <c r="P2936" t="s">
        <v>150</v>
      </c>
      <c r="Q2936">
        <v>0</v>
      </c>
      <c r="R2936">
        <v>1</v>
      </c>
      <c r="S2936">
        <v>150</v>
      </c>
      <c r="T2936">
        <v>0</v>
      </c>
      <c r="U2936">
        <v>0</v>
      </c>
      <c r="V2936">
        <v>0</v>
      </c>
      <c r="W2936">
        <v>0</v>
      </c>
      <c r="X2936">
        <v>0</v>
      </c>
      <c r="Y2936">
        <v>1</v>
      </c>
      <c r="Z2936">
        <v>150</v>
      </c>
      <c r="AA2936">
        <v>150</v>
      </c>
      <c r="AB2936">
        <v>0</v>
      </c>
      <c r="AC2936">
        <v>150</v>
      </c>
      <c r="AD2936">
        <v>0</v>
      </c>
      <c r="AE2936">
        <v>0</v>
      </c>
      <c r="AF2936">
        <v>1</v>
      </c>
      <c r="AG2936">
        <v>0</v>
      </c>
      <c r="AH2936">
        <v>0</v>
      </c>
      <c r="AI2936">
        <v>0</v>
      </c>
      <c r="AJ2936">
        <v>1</v>
      </c>
      <c r="AK2936">
        <v>0</v>
      </c>
      <c r="AL2936">
        <v>0</v>
      </c>
      <c r="AM2936">
        <v>0</v>
      </c>
      <c r="AN2936">
        <v>0</v>
      </c>
      <c r="AO2936">
        <v>0</v>
      </c>
      <c r="AP2936">
        <v>0</v>
      </c>
      <c r="AQ2936">
        <v>0</v>
      </c>
      <c r="AR2936">
        <v>0</v>
      </c>
      <c r="AS2936">
        <v>0</v>
      </c>
      <c r="AT2936">
        <v>0</v>
      </c>
      <c r="AU2936">
        <v>0</v>
      </c>
      <c r="AV2936">
        <v>0</v>
      </c>
      <c r="AW2936">
        <v>0</v>
      </c>
      <c r="AX2936">
        <v>0</v>
      </c>
      <c r="AY2936">
        <v>0</v>
      </c>
      <c r="AZ2936">
        <v>0</v>
      </c>
      <c r="BA2936">
        <v>0</v>
      </c>
      <c r="BB2936">
        <v>0</v>
      </c>
      <c r="BC2936">
        <v>0</v>
      </c>
      <c r="BD2936">
        <v>0</v>
      </c>
      <c r="BE2936">
        <v>0</v>
      </c>
      <c r="BF2936">
        <v>0</v>
      </c>
      <c r="BG2936">
        <v>0</v>
      </c>
      <c r="BH2936">
        <v>0</v>
      </c>
      <c r="BI2936">
        <v>0</v>
      </c>
      <c r="BJ2936" s="2">
        <v>46036</v>
      </c>
      <c r="BK2936">
        <v>0</v>
      </c>
      <c r="BL2936" s="3" t="str">
        <f>VLOOKUP(O2936,DropDownList!$H$1:$I$7,2,FALSE)</f>
        <v>2025/26</v>
      </c>
      <c r="BM2936" s="3" t="str">
        <f t="shared" si="45"/>
        <v>FISCAL FINES</v>
      </c>
    </row>
    <row r="2937" spans="1:65" x14ac:dyDescent="0.2">
      <c r="A2937">
        <v>2026</v>
      </c>
      <c r="B2937">
        <v>1</v>
      </c>
      <c r="C2937" t="s">
        <v>162</v>
      </c>
      <c r="D2937" t="s">
        <v>177</v>
      </c>
      <c r="E2937" t="s">
        <v>16</v>
      </c>
      <c r="F2937">
        <v>9812</v>
      </c>
      <c r="G2937" t="s">
        <v>158</v>
      </c>
      <c r="H2937" t="s">
        <v>171</v>
      </c>
      <c r="I2937" t="s">
        <v>172</v>
      </c>
      <c r="J2937" s="1">
        <v>46023</v>
      </c>
      <c r="K2937" t="s">
        <v>438</v>
      </c>
      <c r="L2937">
        <v>4</v>
      </c>
      <c r="M2937" t="s">
        <v>439</v>
      </c>
      <c r="N2937" t="s">
        <v>145</v>
      </c>
      <c r="O2937" t="s">
        <v>156</v>
      </c>
      <c r="P2937" t="s">
        <v>152</v>
      </c>
      <c r="Q2937">
        <v>0</v>
      </c>
      <c r="R2937">
        <v>28</v>
      </c>
      <c r="S2937">
        <v>1120</v>
      </c>
      <c r="T2937">
        <v>280</v>
      </c>
      <c r="U2937">
        <v>0</v>
      </c>
      <c r="V2937">
        <v>0</v>
      </c>
      <c r="W2937">
        <v>0</v>
      </c>
      <c r="X2937">
        <v>0</v>
      </c>
      <c r="Y2937">
        <v>0</v>
      </c>
      <c r="Z2937">
        <v>0</v>
      </c>
      <c r="AA2937">
        <v>840</v>
      </c>
      <c r="AB2937">
        <v>0</v>
      </c>
      <c r="AC2937">
        <v>840</v>
      </c>
      <c r="AD2937">
        <v>0</v>
      </c>
      <c r="AE2937">
        <v>0</v>
      </c>
      <c r="AF2937">
        <v>21</v>
      </c>
      <c r="AG2937">
        <v>0</v>
      </c>
      <c r="AH2937">
        <v>7</v>
      </c>
      <c r="AI2937">
        <v>0</v>
      </c>
      <c r="AJ2937">
        <v>0</v>
      </c>
      <c r="AK2937">
        <v>0</v>
      </c>
      <c r="AL2937">
        <v>0</v>
      </c>
      <c r="AM2937">
        <v>0</v>
      </c>
      <c r="AN2937">
        <v>0</v>
      </c>
      <c r="AO2937">
        <v>0</v>
      </c>
      <c r="AP2937">
        <v>0</v>
      </c>
      <c r="AQ2937">
        <v>0</v>
      </c>
      <c r="AR2937">
        <v>0</v>
      </c>
      <c r="AS2937">
        <v>0</v>
      </c>
      <c r="AT2937">
        <v>0</v>
      </c>
      <c r="AU2937">
        <v>0</v>
      </c>
      <c r="AV2937">
        <v>0</v>
      </c>
      <c r="AW2937">
        <v>0</v>
      </c>
      <c r="AX2937">
        <v>0</v>
      </c>
      <c r="AY2937">
        <v>0</v>
      </c>
      <c r="AZ2937">
        <v>0</v>
      </c>
      <c r="BA2937">
        <v>0</v>
      </c>
      <c r="BB2937">
        <v>0</v>
      </c>
      <c r="BC2937">
        <v>0</v>
      </c>
      <c r="BD2937">
        <v>0</v>
      </c>
      <c r="BE2937">
        <v>0</v>
      </c>
      <c r="BF2937">
        <v>0</v>
      </c>
      <c r="BG2937">
        <v>0</v>
      </c>
      <c r="BH2937">
        <v>0</v>
      </c>
      <c r="BI2937">
        <v>0</v>
      </c>
      <c r="BJ2937" s="2">
        <v>46036</v>
      </c>
      <c r="BK2937">
        <v>0</v>
      </c>
      <c r="BL2937" s="3" t="str">
        <f>VLOOKUP(O2937,DropDownList!$H$1:$I$7,2,FALSE)</f>
        <v>2023/24</v>
      </c>
      <c r="BM2937" s="3" t="str">
        <f t="shared" si="45"/>
        <v>PCOA</v>
      </c>
    </row>
    <row r="2938" spans="1:65" x14ac:dyDescent="0.2">
      <c r="A2938">
        <v>2026</v>
      </c>
      <c r="B2938">
        <v>1</v>
      </c>
      <c r="C2938" t="s">
        <v>162</v>
      </c>
      <c r="D2938" t="s">
        <v>178</v>
      </c>
      <c r="E2938" t="s">
        <v>17</v>
      </c>
      <c r="F2938">
        <v>9814</v>
      </c>
      <c r="G2938" t="s">
        <v>158</v>
      </c>
      <c r="H2938" t="s">
        <v>171</v>
      </c>
      <c r="I2938" t="s">
        <v>172</v>
      </c>
      <c r="J2938" s="1">
        <v>46023</v>
      </c>
      <c r="K2938" t="s">
        <v>438</v>
      </c>
      <c r="L2938">
        <v>4</v>
      </c>
      <c r="M2938" t="s">
        <v>439</v>
      </c>
      <c r="N2938" t="s">
        <v>145</v>
      </c>
      <c r="O2938" t="s">
        <v>147</v>
      </c>
      <c r="P2938" t="s">
        <v>160</v>
      </c>
      <c r="Q2938">
        <v>1750</v>
      </c>
      <c r="R2938">
        <v>9</v>
      </c>
      <c r="S2938">
        <v>8626</v>
      </c>
      <c r="T2938">
        <v>0</v>
      </c>
      <c r="U2938">
        <v>2</v>
      </c>
      <c r="V2938">
        <v>2</v>
      </c>
      <c r="W2938">
        <v>1750</v>
      </c>
      <c r="X2938">
        <v>1750</v>
      </c>
      <c r="Y2938">
        <v>0</v>
      </c>
      <c r="Z2938">
        <v>0</v>
      </c>
      <c r="AA2938">
        <v>6876</v>
      </c>
      <c r="AB2938">
        <v>350</v>
      </c>
      <c r="AC2938">
        <v>6191</v>
      </c>
      <c r="AD2938">
        <v>1</v>
      </c>
      <c r="AE2938">
        <v>1</v>
      </c>
      <c r="AF2938">
        <v>7</v>
      </c>
      <c r="AG2938">
        <v>1</v>
      </c>
      <c r="AH2938">
        <v>0</v>
      </c>
      <c r="AI2938">
        <v>1</v>
      </c>
      <c r="AJ2938">
        <v>0</v>
      </c>
      <c r="AK2938">
        <v>0</v>
      </c>
      <c r="AL2938">
        <v>0</v>
      </c>
      <c r="AM2938">
        <v>0</v>
      </c>
      <c r="AN2938">
        <v>0</v>
      </c>
      <c r="AO2938">
        <v>6</v>
      </c>
      <c r="AP2938">
        <v>10</v>
      </c>
      <c r="AQ2938">
        <v>6</v>
      </c>
      <c r="AR2938">
        <v>0</v>
      </c>
      <c r="AS2938">
        <v>3</v>
      </c>
      <c r="AT2938">
        <v>0</v>
      </c>
      <c r="AU2938">
        <v>0</v>
      </c>
      <c r="AV2938">
        <v>0</v>
      </c>
      <c r="AW2938">
        <v>0</v>
      </c>
      <c r="AX2938">
        <v>0</v>
      </c>
      <c r="AY2938">
        <v>0</v>
      </c>
      <c r="AZ2938">
        <v>0</v>
      </c>
      <c r="BA2938">
        <v>0</v>
      </c>
      <c r="BB2938">
        <v>0</v>
      </c>
      <c r="BC2938">
        <v>0</v>
      </c>
      <c r="BD2938">
        <v>0</v>
      </c>
      <c r="BE2938">
        <v>0</v>
      </c>
      <c r="BF2938">
        <v>9</v>
      </c>
      <c r="BG2938">
        <v>1675</v>
      </c>
      <c r="BH2938">
        <v>0</v>
      </c>
      <c r="BI2938">
        <v>2</v>
      </c>
      <c r="BJ2938" s="2">
        <v>46036</v>
      </c>
      <c r="BK2938">
        <v>0</v>
      </c>
      <c r="BL2938" s="3" t="str">
        <f>VLOOKUP(O2938,DropDownList!$H$1:$I$7,2,FALSE)</f>
        <v>2024/25</v>
      </c>
      <c r="BM2938" s="3" t="str">
        <f t="shared" si="45"/>
        <v>SC COURT</v>
      </c>
    </row>
    <row r="2939" spans="1:65" x14ac:dyDescent="0.2">
      <c r="A2939">
        <v>2026</v>
      </c>
      <c r="B2939">
        <v>1</v>
      </c>
      <c r="C2939" t="s">
        <v>162</v>
      </c>
      <c r="D2939" t="s">
        <v>178</v>
      </c>
      <c r="E2939" t="s">
        <v>17</v>
      </c>
      <c r="F2939">
        <v>9814</v>
      </c>
      <c r="G2939" t="s">
        <v>158</v>
      </c>
      <c r="H2939" t="s">
        <v>171</v>
      </c>
      <c r="I2939" t="s">
        <v>172</v>
      </c>
      <c r="J2939" s="1">
        <v>46023</v>
      </c>
      <c r="K2939" t="s">
        <v>438</v>
      </c>
      <c r="L2939">
        <v>4</v>
      </c>
      <c r="M2939" t="s">
        <v>439</v>
      </c>
      <c r="N2939" t="s">
        <v>145</v>
      </c>
      <c r="O2939" t="s">
        <v>149</v>
      </c>
      <c r="P2939" t="s">
        <v>160</v>
      </c>
      <c r="Q2939">
        <v>640</v>
      </c>
      <c r="R2939">
        <v>3</v>
      </c>
      <c r="S2939">
        <v>1630</v>
      </c>
      <c r="T2939">
        <v>0</v>
      </c>
      <c r="U2939">
        <v>1</v>
      </c>
      <c r="V2939">
        <v>0</v>
      </c>
      <c r="W2939">
        <v>0</v>
      </c>
      <c r="X2939">
        <v>0</v>
      </c>
      <c r="Y2939">
        <v>0</v>
      </c>
      <c r="Z2939">
        <v>0</v>
      </c>
      <c r="AA2939">
        <v>990</v>
      </c>
      <c r="AB2939">
        <v>0</v>
      </c>
      <c r="AC2939">
        <v>940</v>
      </c>
      <c r="AD2939">
        <v>0</v>
      </c>
      <c r="AE2939">
        <v>0</v>
      </c>
      <c r="AF2939">
        <v>2</v>
      </c>
      <c r="AG2939">
        <v>0</v>
      </c>
      <c r="AH2939">
        <v>0</v>
      </c>
      <c r="AI2939">
        <v>1</v>
      </c>
      <c r="AJ2939">
        <v>0</v>
      </c>
      <c r="AK2939">
        <v>0</v>
      </c>
      <c r="AL2939">
        <v>0</v>
      </c>
      <c r="AM2939">
        <v>0</v>
      </c>
      <c r="AN2939">
        <v>0</v>
      </c>
      <c r="AO2939">
        <v>1</v>
      </c>
      <c r="AP2939">
        <v>5</v>
      </c>
      <c r="AQ2939">
        <v>1</v>
      </c>
      <c r="AR2939">
        <v>0</v>
      </c>
      <c r="AS2939">
        <v>1</v>
      </c>
      <c r="AT2939">
        <v>0</v>
      </c>
      <c r="AU2939">
        <v>0</v>
      </c>
      <c r="AV2939">
        <v>0</v>
      </c>
      <c r="AW2939">
        <v>0</v>
      </c>
      <c r="AX2939">
        <v>0</v>
      </c>
      <c r="AY2939">
        <v>1</v>
      </c>
      <c r="AZ2939">
        <v>1</v>
      </c>
      <c r="BA2939">
        <v>0</v>
      </c>
      <c r="BB2939">
        <v>0</v>
      </c>
      <c r="BC2939">
        <v>0</v>
      </c>
      <c r="BD2939">
        <v>0</v>
      </c>
      <c r="BE2939">
        <v>0</v>
      </c>
      <c r="BF2939">
        <v>3</v>
      </c>
      <c r="BG2939">
        <v>640</v>
      </c>
      <c r="BH2939">
        <v>0</v>
      </c>
      <c r="BI2939">
        <v>1</v>
      </c>
      <c r="BJ2939" s="2">
        <v>46036</v>
      </c>
      <c r="BK2939">
        <v>0</v>
      </c>
      <c r="BL2939" s="3" t="str">
        <f>VLOOKUP(O2939,DropDownList!$H$1:$I$7,2,FALSE)</f>
        <v>2025/26</v>
      </c>
      <c r="BM2939" s="3" t="str">
        <f t="shared" si="45"/>
        <v>SC COURT</v>
      </c>
    </row>
    <row r="2940" spans="1:65" x14ac:dyDescent="0.2">
      <c r="A2940">
        <v>2026</v>
      </c>
      <c r="B2940">
        <v>1</v>
      </c>
      <c r="C2940" t="s">
        <v>162</v>
      </c>
      <c r="D2940" t="s">
        <v>178</v>
      </c>
      <c r="E2940" t="s">
        <v>17</v>
      </c>
      <c r="F2940">
        <v>9814</v>
      </c>
      <c r="G2940" t="s">
        <v>158</v>
      </c>
      <c r="H2940" t="s">
        <v>171</v>
      </c>
      <c r="I2940" t="s">
        <v>172</v>
      </c>
      <c r="J2940" s="1">
        <v>46023</v>
      </c>
      <c r="K2940" t="s">
        <v>438</v>
      </c>
      <c r="L2940">
        <v>4</v>
      </c>
      <c r="M2940" t="s">
        <v>439</v>
      </c>
      <c r="N2940" t="s">
        <v>145</v>
      </c>
      <c r="O2940" t="s">
        <v>149</v>
      </c>
      <c r="P2940" t="s">
        <v>161</v>
      </c>
      <c r="Q2940">
        <v>40</v>
      </c>
      <c r="R2940">
        <v>4</v>
      </c>
      <c r="S2940">
        <v>6090</v>
      </c>
      <c r="T2940">
        <v>0</v>
      </c>
      <c r="U2940">
        <v>1</v>
      </c>
      <c r="V2940">
        <v>0</v>
      </c>
      <c r="W2940">
        <v>0</v>
      </c>
      <c r="X2940">
        <v>0</v>
      </c>
      <c r="Y2940">
        <v>0</v>
      </c>
      <c r="Z2940">
        <v>0</v>
      </c>
      <c r="AA2940">
        <v>6050</v>
      </c>
      <c r="AB2940">
        <v>0</v>
      </c>
      <c r="AC2940">
        <v>0</v>
      </c>
      <c r="AD2940">
        <v>0</v>
      </c>
      <c r="AE2940">
        <v>0</v>
      </c>
      <c r="AF2940">
        <v>3</v>
      </c>
      <c r="AG2940">
        <v>0</v>
      </c>
      <c r="AH2940">
        <v>0</v>
      </c>
      <c r="AI2940">
        <v>1</v>
      </c>
      <c r="AJ2940">
        <v>0</v>
      </c>
      <c r="AK2940">
        <v>0</v>
      </c>
      <c r="AL2940">
        <v>0</v>
      </c>
      <c r="AM2940">
        <v>0</v>
      </c>
      <c r="AN2940">
        <v>0</v>
      </c>
      <c r="AO2940">
        <v>1</v>
      </c>
      <c r="AP2940">
        <v>5</v>
      </c>
      <c r="AQ2940">
        <v>1</v>
      </c>
      <c r="AR2940">
        <v>0</v>
      </c>
      <c r="AS2940">
        <v>1</v>
      </c>
      <c r="AT2940">
        <v>0</v>
      </c>
      <c r="AU2940">
        <v>0</v>
      </c>
      <c r="AV2940">
        <v>0</v>
      </c>
      <c r="AW2940">
        <v>0</v>
      </c>
      <c r="AX2940">
        <v>0</v>
      </c>
      <c r="AY2940">
        <v>1</v>
      </c>
      <c r="AZ2940">
        <v>1</v>
      </c>
      <c r="BA2940">
        <v>0</v>
      </c>
      <c r="BB2940">
        <v>0</v>
      </c>
      <c r="BC2940">
        <v>0</v>
      </c>
      <c r="BD2940">
        <v>0</v>
      </c>
      <c r="BE2940">
        <v>0</v>
      </c>
      <c r="BF2940">
        <v>3</v>
      </c>
      <c r="BG2940">
        <v>40</v>
      </c>
      <c r="BH2940">
        <v>0</v>
      </c>
      <c r="BI2940">
        <v>1</v>
      </c>
      <c r="BJ2940" s="2">
        <v>46036</v>
      </c>
      <c r="BK2940">
        <v>0</v>
      </c>
      <c r="BL2940" s="3" t="str">
        <f>VLOOKUP(O2940,DropDownList!$H$1:$I$7,2,FALSE)</f>
        <v>2025/26</v>
      </c>
      <c r="BM2940" s="3" t="str">
        <f t="shared" si="45"/>
        <v>VSUR</v>
      </c>
    </row>
    <row r="2941" spans="1:65" x14ac:dyDescent="0.2">
      <c r="A2941">
        <v>2026</v>
      </c>
      <c r="B2941">
        <v>1</v>
      </c>
      <c r="C2941" t="s">
        <v>162</v>
      </c>
      <c r="D2941" t="s">
        <v>178</v>
      </c>
      <c r="E2941" t="s">
        <v>17</v>
      </c>
      <c r="F2941">
        <v>9814</v>
      </c>
      <c r="G2941" t="s">
        <v>158</v>
      </c>
      <c r="H2941" t="s">
        <v>171</v>
      </c>
      <c r="I2941" t="s">
        <v>172</v>
      </c>
      <c r="J2941" s="1">
        <v>46023</v>
      </c>
      <c r="K2941" t="s">
        <v>438</v>
      </c>
      <c r="L2941">
        <v>4</v>
      </c>
      <c r="M2941" t="s">
        <v>439</v>
      </c>
      <c r="N2941" t="s">
        <v>145</v>
      </c>
      <c r="O2941" t="s">
        <v>147</v>
      </c>
      <c r="P2941" t="s">
        <v>161</v>
      </c>
      <c r="Q2941">
        <v>75</v>
      </c>
      <c r="R2941">
        <v>8</v>
      </c>
      <c r="S2941">
        <v>410</v>
      </c>
      <c r="T2941">
        <v>0</v>
      </c>
      <c r="U2941">
        <v>2</v>
      </c>
      <c r="V2941">
        <v>1</v>
      </c>
      <c r="W2941">
        <v>75</v>
      </c>
      <c r="X2941">
        <v>75</v>
      </c>
      <c r="Y2941">
        <v>0</v>
      </c>
      <c r="Z2941">
        <v>0</v>
      </c>
      <c r="AA2941">
        <v>335</v>
      </c>
      <c r="AB2941">
        <v>0</v>
      </c>
      <c r="AC2941">
        <v>0</v>
      </c>
      <c r="AD2941">
        <v>1</v>
      </c>
      <c r="AE2941">
        <v>0</v>
      </c>
      <c r="AF2941">
        <v>7</v>
      </c>
      <c r="AG2941">
        <v>0</v>
      </c>
      <c r="AH2941">
        <v>0</v>
      </c>
      <c r="AI2941">
        <v>1</v>
      </c>
      <c r="AJ2941">
        <v>0</v>
      </c>
      <c r="AK2941">
        <v>0</v>
      </c>
      <c r="AL2941">
        <v>0</v>
      </c>
      <c r="AM2941">
        <v>0</v>
      </c>
      <c r="AN2941">
        <v>0</v>
      </c>
      <c r="AO2941">
        <v>5</v>
      </c>
      <c r="AP2941">
        <v>8</v>
      </c>
      <c r="AQ2941">
        <v>5</v>
      </c>
      <c r="AR2941">
        <v>0</v>
      </c>
      <c r="AS2941">
        <v>2</v>
      </c>
      <c r="AT2941">
        <v>0</v>
      </c>
      <c r="AU2941">
        <v>0</v>
      </c>
      <c r="AV2941">
        <v>0</v>
      </c>
      <c r="AW2941">
        <v>0</v>
      </c>
      <c r="AX2941">
        <v>0</v>
      </c>
      <c r="AY2941">
        <v>0</v>
      </c>
      <c r="AZ2941">
        <v>0</v>
      </c>
      <c r="BA2941">
        <v>0</v>
      </c>
      <c r="BB2941">
        <v>0</v>
      </c>
      <c r="BC2941">
        <v>0</v>
      </c>
      <c r="BD2941">
        <v>0</v>
      </c>
      <c r="BE2941">
        <v>0</v>
      </c>
      <c r="BF2941">
        <v>8</v>
      </c>
      <c r="BG2941">
        <v>75</v>
      </c>
      <c r="BH2941">
        <v>0</v>
      </c>
      <c r="BI2941">
        <v>2</v>
      </c>
      <c r="BJ2941" s="2">
        <v>46036</v>
      </c>
      <c r="BK2941">
        <v>0</v>
      </c>
      <c r="BL2941" s="3" t="str">
        <f>VLOOKUP(O2941,DropDownList!$H$1:$I$7,2,FALSE)</f>
        <v>2024/25</v>
      </c>
      <c r="BM2941" s="3" t="str">
        <f t="shared" si="45"/>
        <v>VSUR</v>
      </c>
    </row>
    <row r="2942" spans="1:65" x14ac:dyDescent="0.2">
      <c r="A2942">
        <v>2026</v>
      </c>
      <c r="B2942">
        <v>1</v>
      </c>
      <c r="C2942" t="s">
        <v>162</v>
      </c>
      <c r="D2942" t="s">
        <v>178</v>
      </c>
      <c r="E2942" t="s">
        <v>17</v>
      </c>
      <c r="F2942">
        <v>9814</v>
      </c>
      <c r="G2942" t="s">
        <v>158</v>
      </c>
      <c r="H2942" t="s">
        <v>171</v>
      </c>
      <c r="I2942" t="s">
        <v>172</v>
      </c>
      <c r="J2942" s="1">
        <v>46023</v>
      </c>
      <c r="K2942" t="s">
        <v>438</v>
      </c>
      <c r="L2942">
        <v>4</v>
      </c>
      <c r="M2942" t="s">
        <v>439</v>
      </c>
      <c r="N2942" t="s">
        <v>145</v>
      </c>
      <c r="O2942" t="s">
        <v>155</v>
      </c>
      <c r="P2942" t="s">
        <v>161</v>
      </c>
      <c r="Q2942">
        <v>0</v>
      </c>
      <c r="R2942">
        <v>14</v>
      </c>
      <c r="S2942">
        <v>395</v>
      </c>
      <c r="T2942">
        <v>0</v>
      </c>
      <c r="U2942">
        <v>0</v>
      </c>
      <c r="V2942">
        <v>0</v>
      </c>
      <c r="W2942">
        <v>0</v>
      </c>
      <c r="X2942">
        <v>0</v>
      </c>
      <c r="Y2942">
        <v>0</v>
      </c>
      <c r="Z2942">
        <v>0</v>
      </c>
      <c r="AA2942">
        <v>395</v>
      </c>
      <c r="AB2942">
        <v>0</v>
      </c>
      <c r="AC2942">
        <v>0</v>
      </c>
      <c r="AD2942">
        <v>0</v>
      </c>
      <c r="AE2942">
        <v>0</v>
      </c>
      <c r="AF2942">
        <v>14</v>
      </c>
      <c r="AG2942">
        <v>0</v>
      </c>
      <c r="AH2942">
        <v>0</v>
      </c>
      <c r="AI2942">
        <v>0</v>
      </c>
      <c r="AJ2942">
        <v>0</v>
      </c>
      <c r="AK2942">
        <v>0</v>
      </c>
      <c r="AL2942">
        <v>0</v>
      </c>
      <c r="AM2942">
        <v>0</v>
      </c>
      <c r="AN2942">
        <v>0</v>
      </c>
      <c r="AO2942">
        <v>4</v>
      </c>
      <c r="AP2942">
        <v>18</v>
      </c>
      <c r="AQ2942">
        <v>6</v>
      </c>
      <c r="AR2942">
        <v>0</v>
      </c>
      <c r="AS2942">
        <v>4</v>
      </c>
      <c r="AT2942">
        <v>0</v>
      </c>
      <c r="AU2942">
        <v>1</v>
      </c>
      <c r="AV2942">
        <v>1</v>
      </c>
      <c r="AW2942">
        <v>0</v>
      </c>
      <c r="AX2942">
        <v>0</v>
      </c>
      <c r="AY2942">
        <v>1</v>
      </c>
      <c r="AZ2942">
        <v>3</v>
      </c>
      <c r="BA2942">
        <v>1</v>
      </c>
      <c r="BB2942">
        <v>0</v>
      </c>
      <c r="BC2942">
        <v>0</v>
      </c>
      <c r="BD2942">
        <v>1</v>
      </c>
      <c r="BE2942">
        <v>0</v>
      </c>
      <c r="BF2942">
        <v>14</v>
      </c>
      <c r="BG2942">
        <v>0</v>
      </c>
      <c r="BH2942">
        <v>0</v>
      </c>
      <c r="BI2942">
        <v>0</v>
      </c>
      <c r="BJ2942" s="2">
        <v>46036</v>
      </c>
      <c r="BK2942">
        <v>0</v>
      </c>
      <c r="BL2942" s="3" t="str">
        <f>VLOOKUP(O2942,DropDownList!$H$1:$I$7,2,FALSE)</f>
        <v>2022/23</v>
      </c>
      <c r="BM2942" s="3" t="str">
        <f t="shared" si="45"/>
        <v>VSUR</v>
      </c>
    </row>
    <row r="2943" spans="1:65" x14ac:dyDescent="0.2">
      <c r="A2943">
        <v>2026</v>
      </c>
      <c r="B2943">
        <v>1</v>
      </c>
      <c r="C2943" t="s">
        <v>162</v>
      </c>
      <c r="D2943" t="s">
        <v>178</v>
      </c>
      <c r="E2943" t="s">
        <v>17</v>
      </c>
      <c r="F2943">
        <v>9814</v>
      </c>
      <c r="G2943" t="s">
        <v>158</v>
      </c>
      <c r="H2943" t="s">
        <v>171</v>
      </c>
      <c r="I2943" t="s">
        <v>172</v>
      </c>
      <c r="J2943" s="1">
        <v>46023</v>
      </c>
      <c r="K2943" t="s">
        <v>438</v>
      </c>
      <c r="L2943">
        <v>4</v>
      </c>
      <c r="M2943" t="s">
        <v>439</v>
      </c>
      <c r="N2943" t="s">
        <v>145</v>
      </c>
      <c r="O2943" t="s">
        <v>156</v>
      </c>
      <c r="P2943" t="s">
        <v>150</v>
      </c>
      <c r="Q2943">
        <v>0</v>
      </c>
      <c r="R2943">
        <v>1</v>
      </c>
      <c r="S2943">
        <v>206.68</v>
      </c>
      <c r="T2943">
        <v>0</v>
      </c>
      <c r="U2943">
        <v>0</v>
      </c>
      <c r="V2943">
        <v>0</v>
      </c>
      <c r="W2943">
        <v>0</v>
      </c>
      <c r="X2943">
        <v>0</v>
      </c>
      <c r="Y2943">
        <v>1</v>
      </c>
      <c r="Z2943">
        <v>206.68</v>
      </c>
      <c r="AA2943">
        <v>206.68</v>
      </c>
      <c r="AB2943">
        <v>106.68</v>
      </c>
      <c r="AC2943">
        <v>100</v>
      </c>
      <c r="AD2943">
        <v>0</v>
      </c>
      <c r="AE2943">
        <v>0</v>
      </c>
      <c r="AF2943">
        <v>1</v>
      </c>
      <c r="AG2943">
        <v>0</v>
      </c>
      <c r="AH2943">
        <v>0</v>
      </c>
      <c r="AI2943">
        <v>0</v>
      </c>
      <c r="AJ2943">
        <v>0</v>
      </c>
      <c r="AK2943">
        <v>0</v>
      </c>
      <c r="AL2943">
        <v>0</v>
      </c>
      <c r="AM2943">
        <v>0</v>
      </c>
      <c r="AN2943">
        <v>0</v>
      </c>
      <c r="AO2943">
        <v>1</v>
      </c>
      <c r="AP2943">
        <v>1</v>
      </c>
      <c r="AQ2943">
        <v>1</v>
      </c>
      <c r="AR2943">
        <v>0</v>
      </c>
      <c r="AS2943">
        <v>0</v>
      </c>
      <c r="AT2943">
        <v>0</v>
      </c>
      <c r="AU2943">
        <v>0</v>
      </c>
      <c r="AV2943">
        <v>0</v>
      </c>
      <c r="AW2943">
        <v>0</v>
      </c>
      <c r="AX2943">
        <v>0</v>
      </c>
      <c r="AY2943">
        <v>0</v>
      </c>
      <c r="AZ2943">
        <v>0</v>
      </c>
      <c r="BA2943">
        <v>0</v>
      </c>
      <c r="BB2943">
        <v>0</v>
      </c>
      <c r="BC2943">
        <v>0</v>
      </c>
      <c r="BD2943">
        <v>0</v>
      </c>
      <c r="BE2943">
        <v>0</v>
      </c>
      <c r="BF2943">
        <v>1</v>
      </c>
      <c r="BG2943">
        <v>0</v>
      </c>
      <c r="BH2943">
        <v>0</v>
      </c>
      <c r="BI2943">
        <v>0</v>
      </c>
      <c r="BJ2943" s="2">
        <v>46036</v>
      </c>
      <c r="BK2943">
        <v>0</v>
      </c>
      <c r="BL2943" s="3" t="str">
        <f>VLOOKUP(O2943,DropDownList!$H$1:$I$7,2,FALSE)</f>
        <v>2023/24</v>
      </c>
      <c r="BM2943" s="3" t="str">
        <f t="shared" si="45"/>
        <v>FISCAL FINES</v>
      </c>
    </row>
    <row r="2944" spans="1:65" x14ac:dyDescent="0.2">
      <c r="A2944">
        <v>2026</v>
      </c>
      <c r="B2944">
        <v>1</v>
      </c>
      <c r="C2944" t="s">
        <v>162</v>
      </c>
      <c r="D2944" t="s">
        <v>178</v>
      </c>
      <c r="E2944" t="s">
        <v>17</v>
      </c>
      <c r="F2944">
        <v>9814</v>
      </c>
      <c r="G2944" t="s">
        <v>158</v>
      </c>
      <c r="H2944" t="s">
        <v>171</v>
      </c>
      <c r="I2944" t="s">
        <v>172</v>
      </c>
      <c r="J2944" s="1">
        <v>46023</v>
      </c>
      <c r="K2944" t="s">
        <v>438</v>
      </c>
      <c r="L2944">
        <v>4</v>
      </c>
      <c r="M2944" t="s">
        <v>439</v>
      </c>
      <c r="N2944" t="s">
        <v>145</v>
      </c>
      <c r="O2944" t="s">
        <v>156</v>
      </c>
      <c r="P2944" t="s">
        <v>160</v>
      </c>
      <c r="Q2944">
        <v>1120</v>
      </c>
      <c r="R2944">
        <v>15</v>
      </c>
      <c r="S2944">
        <v>7536</v>
      </c>
      <c r="T2944">
        <v>0</v>
      </c>
      <c r="U2944">
        <v>1</v>
      </c>
      <c r="V2944">
        <v>1</v>
      </c>
      <c r="W2944">
        <v>1120</v>
      </c>
      <c r="X2944">
        <v>1120</v>
      </c>
      <c r="Y2944">
        <v>0</v>
      </c>
      <c r="Z2944">
        <v>0</v>
      </c>
      <c r="AA2944">
        <v>6416</v>
      </c>
      <c r="AB2944">
        <v>600</v>
      </c>
      <c r="AC2944">
        <v>5506</v>
      </c>
      <c r="AD2944">
        <v>1</v>
      </c>
      <c r="AE2944">
        <v>0</v>
      </c>
      <c r="AF2944">
        <v>14</v>
      </c>
      <c r="AG2944">
        <v>0</v>
      </c>
      <c r="AH2944">
        <v>0</v>
      </c>
      <c r="AI2944">
        <v>1</v>
      </c>
      <c r="AJ2944">
        <v>0</v>
      </c>
      <c r="AK2944">
        <v>0</v>
      </c>
      <c r="AL2944">
        <v>0</v>
      </c>
      <c r="AM2944">
        <v>0</v>
      </c>
      <c r="AN2944">
        <v>0</v>
      </c>
      <c r="AO2944">
        <v>6</v>
      </c>
      <c r="AP2944">
        <v>22</v>
      </c>
      <c r="AQ2944">
        <v>7</v>
      </c>
      <c r="AR2944">
        <v>0</v>
      </c>
      <c r="AS2944">
        <v>5</v>
      </c>
      <c r="AT2944">
        <v>0</v>
      </c>
      <c r="AU2944">
        <v>2</v>
      </c>
      <c r="AV2944">
        <v>1</v>
      </c>
      <c r="AW2944">
        <v>0</v>
      </c>
      <c r="AX2944">
        <v>0</v>
      </c>
      <c r="AY2944">
        <v>0</v>
      </c>
      <c r="AZ2944">
        <v>2</v>
      </c>
      <c r="BA2944">
        <v>2</v>
      </c>
      <c r="BB2944">
        <v>1</v>
      </c>
      <c r="BC2944">
        <v>1</v>
      </c>
      <c r="BD2944">
        <v>0</v>
      </c>
      <c r="BE2944">
        <v>0</v>
      </c>
      <c r="BF2944">
        <v>15</v>
      </c>
      <c r="BG2944">
        <v>1120</v>
      </c>
      <c r="BH2944">
        <v>0</v>
      </c>
      <c r="BI2944">
        <v>1</v>
      </c>
      <c r="BJ2944" s="2">
        <v>46036</v>
      </c>
      <c r="BK2944">
        <v>0</v>
      </c>
      <c r="BL2944" s="3" t="str">
        <f>VLOOKUP(O2944,DropDownList!$H$1:$I$7,2,FALSE)</f>
        <v>2023/24</v>
      </c>
      <c r="BM2944" s="3" t="str">
        <f t="shared" si="45"/>
        <v>SC COURT</v>
      </c>
    </row>
    <row r="2945" spans="1:65" x14ac:dyDescent="0.2">
      <c r="A2945">
        <v>2026</v>
      </c>
      <c r="B2945">
        <v>1</v>
      </c>
      <c r="C2945" t="s">
        <v>162</v>
      </c>
      <c r="D2945" t="s">
        <v>178</v>
      </c>
      <c r="E2945" t="s">
        <v>17</v>
      </c>
      <c r="F2945">
        <v>9814</v>
      </c>
      <c r="G2945" t="s">
        <v>158</v>
      </c>
      <c r="H2945" t="s">
        <v>171</v>
      </c>
      <c r="I2945" t="s">
        <v>172</v>
      </c>
      <c r="J2945" s="1">
        <v>46023</v>
      </c>
      <c r="K2945" t="s">
        <v>438</v>
      </c>
      <c r="L2945">
        <v>4</v>
      </c>
      <c r="M2945" t="s">
        <v>439</v>
      </c>
      <c r="N2945" t="s">
        <v>145</v>
      </c>
      <c r="O2945" t="s">
        <v>156</v>
      </c>
      <c r="P2945" t="s">
        <v>161</v>
      </c>
      <c r="Q2945">
        <v>20</v>
      </c>
      <c r="R2945">
        <v>15</v>
      </c>
      <c r="S2945">
        <v>330</v>
      </c>
      <c r="T2945">
        <v>0</v>
      </c>
      <c r="U2945">
        <v>1</v>
      </c>
      <c r="V2945">
        <v>1</v>
      </c>
      <c r="W2945">
        <v>20</v>
      </c>
      <c r="X2945">
        <v>20</v>
      </c>
      <c r="Y2945">
        <v>0</v>
      </c>
      <c r="Z2945">
        <v>0</v>
      </c>
      <c r="AA2945">
        <v>310</v>
      </c>
      <c r="AB2945">
        <v>0</v>
      </c>
      <c r="AC2945">
        <v>0</v>
      </c>
      <c r="AD2945">
        <v>1</v>
      </c>
      <c r="AE2945">
        <v>0</v>
      </c>
      <c r="AF2945">
        <v>14</v>
      </c>
      <c r="AG2945">
        <v>0</v>
      </c>
      <c r="AH2945">
        <v>0</v>
      </c>
      <c r="AI2945">
        <v>1</v>
      </c>
      <c r="AJ2945">
        <v>0</v>
      </c>
      <c r="AK2945">
        <v>0</v>
      </c>
      <c r="AL2945">
        <v>0</v>
      </c>
      <c r="AM2945">
        <v>0</v>
      </c>
      <c r="AN2945">
        <v>0</v>
      </c>
      <c r="AO2945">
        <v>6</v>
      </c>
      <c r="AP2945">
        <v>22</v>
      </c>
      <c r="AQ2945">
        <v>7</v>
      </c>
      <c r="AR2945">
        <v>0</v>
      </c>
      <c r="AS2945">
        <v>5</v>
      </c>
      <c r="AT2945">
        <v>0</v>
      </c>
      <c r="AU2945">
        <v>2</v>
      </c>
      <c r="AV2945">
        <v>1</v>
      </c>
      <c r="AW2945">
        <v>0</v>
      </c>
      <c r="AX2945">
        <v>0</v>
      </c>
      <c r="AY2945">
        <v>0</v>
      </c>
      <c r="AZ2945">
        <v>2</v>
      </c>
      <c r="BA2945">
        <v>2</v>
      </c>
      <c r="BB2945">
        <v>1</v>
      </c>
      <c r="BC2945">
        <v>1</v>
      </c>
      <c r="BD2945">
        <v>0</v>
      </c>
      <c r="BE2945">
        <v>0</v>
      </c>
      <c r="BF2945">
        <v>15</v>
      </c>
      <c r="BG2945">
        <v>20</v>
      </c>
      <c r="BH2945">
        <v>0</v>
      </c>
      <c r="BI2945">
        <v>1</v>
      </c>
      <c r="BJ2945" s="2">
        <v>46036</v>
      </c>
      <c r="BK2945">
        <v>0</v>
      </c>
      <c r="BL2945" s="3" t="str">
        <f>VLOOKUP(O2945,DropDownList!$H$1:$I$7,2,FALSE)</f>
        <v>2023/24</v>
      </c>
      <c r="BM2945" s="3" t="str">
        <f t="shared" ref="BM2945:BM3008" si="46">IF(RIGHT(P2945,4)="VSUR","VSUR",IF(RIGHT(P2945,4)="CONF","CONF",P2945))</f>
        <v>VSUR</v>
      </c>
    </row>
    <row r="2946" spans="1:65" x14ac:dyDescent="0.2">
      <c r="A2946">
        <v>2026</v>
      </c>
      <c r="B2946">
        <v>1</v>
      </c>
      <c r="C2946" t="s">
        <v>162</v>
      </c>
      <c r="D2946" t="s">
        <v>178</v>
      </c>
      <c r="E2946" t="s">
        <v>17</v>
      </c>
      <c r="F2946">
        <v>9814</v>
      </c>
      <c r="G2946" t="s">
        <v>158</v>
      </c>
      <c r="H2946" t="s">
        <v>171</v>
      </c>
      <c r="I2946" t="s">
        <v>172</v>
      </c>
      <c r="J2946" s="1">
        <v>46023</v>
      </c>
      <c r="K2946" t="s">
        <v>438</v>
      </c>
      <c r="L2946">
        <v>4</v>
      </c>
      <c r="M2946" t="s">
        <v>439</v>
      </c>
      <c r="N2946" t="s">
        <v>145</v>
      </c>
      <c r="O2946" t="s">
        <v>155</v>
      </c>
      <c r="P2946" t="s">
        <v>150</v>
      </c>
      <c r="Q2946">
        <v>0</v>
      </c>
      <c r="R2946">
        <v>2</v>
      </c>
      <c r="S2946">
        <v>150</v>
      </c>
      <c r="T2946">
        <v>0</v>
      </c>
      <c r="U2946">
        <v>0</v>
      </c>
      <c r="V2946">
        <v>0</v>
      </c>
      <c r="W2946">
        <v>0</v>
      </c>
      <c r="X2946">
        <v>0</v>
      </c>
      <c r="Y2946">
        <v>2</v>
      </c>
      <c r="Z2946">
        <v>150</v>
      </c>
      <c r="AA2946">
        <v>150</v>
      </c>
      <c r="AB2946">
        <v>0</v>
      </c>
      <c r="AC2946">
        <v>150</v>
      </c>
      <c r="AD2946">
        <v>0</v>
      </c>
      <c r="AE2946">
        <v>0</v>
      </c>
      <c r="AF2946">
        <v>2</v>
      </c>
      <c r="AG2946">
        <v>0</v>
      </c>
      <c r="AH2946">
        <v>0</v>
      </c>
      <c r="AI2946">
        <v>0</v>
      </c>
      <c r="AJ2946">
        <v>2</v>
      </c>
      <c r="AK2946">
        <v>0</v>
      </c>
      <c r="AL2946">
        <v>0</v>
      </c>
      <c r="AM2946">
        <v>0</v>
      </c>
      <c r="AN2946">
        <v>0</v>
      </c>
      <c r="AO2946">
        <v>0</v>
      </c>
      <c r="AP2946">
        <v>0</v>
      </c>
      <c r="AQ2946">
        <v>0</v>
      </c>
      <c r="AR2946">
        <v>0</v>
      </c>
      <c r="AS2946">
        <v>0</v>
      </c>
      <c r="AT2946">
        <v>0</v>
      </c>
      <c r="AU2946">
        <v>0</v>
      </c>
      <c r="AV2946">
        <v>0</v>
      </c>
      <c r="AW2946">
        <v>0</v>
      </c>
      <c r="AX2946">
        <v>0</v>
      </c>
      <c r="AY2946">
        <v>0</v>
      </c>
      <c r="AZ2946">
        <v>0</v>
      </c>
      <c r="BA2946">
        <v>0</v>
      </c>
      <c r="BB2946">
        <v>0</v>
      </c>
      <c r="BC2946">
        <v>0</v>
      </c>
      <c r="BD2946">
        <v>0</v>
      </c>
      <c r="BE2946">
        <v>0</v>
      </c>
      <c r="BF2946">
        <v>0</v>
      </c>
      <c r="BG2946">
        <v>0</v>
      </c>
      <c r="BH2946">
        <v>0</v>
      </c>
      <c r="BI2946">
        <v>0</v>
      </c>
      <c r="BJ2946" s="2">
        <v>46036</v>
      </c>
      <c r="BK2946">
        <v>0</v>
      </c>
      <c r="BL2946" s="3" t="str">
        <f>VLOOKUP(O2946,DropDownList!$H$1:$I$7,2,FALSE)</f>
        <v>2022/23</v>
      </c>
      <c r="BM2946" s="3" t="str">
        <f t="shared" si="46"/>
        <v>FISCAL FINES</v>
      </c>
    </row>
    <row r="2947" spans="1:65" x14ac:dyDescent="0.2">
      <c r="A2947">
        <v>2026</v>
      </c>
      <c r="B2947">
        <v>1</v>
      </c>
      <c r="C2947" t="s">
        <v>162</v>
      </c>
      <c r="D2947" t="s">
        <v>178</v>
      </c>
      <c r="E2947" t="s">
        <v>17</v>
      </c>
      <c r="F2947">
        <v>9814</v>
      </c>
      <c r="G2947" t="s">
        <v>158</v>
      </c>
      <c r="H2947" t="s">
        <v>171</v>
      </c>
      <c r="I2947" t="s">
        <v>172</v>
      </c>
      <c r="J2947" s="1">
        <v>46023</v>
      </c>
      <c r="K2947" t="s">
        <v>438</v>
      </c>
      <c r="L2947">
        <v>4</v>
      </c>
      <c r="M2947" t="s">
        <v>439</v>
      </c>
      <c r="N2947" t="s">
        <v>145</v>
      </c>
      <c r="O2947" t="s">
        <v>155</v>
      </c>
      <c r="P2947" t="s">
        <v>160</v>
      </c>
      <c r="Q2947">
        <v>0</v>
      </c>
      <c r="R2947">
        <v>15</v>
      </c>
      <c r="S2947">
        <v>14956</v>
      </c>
      <c r="T2947">
        <v>0</v>
      </c>
      <c r="U2947">
        <v>0</v>
      </c>
      <c r="V2947">
        <v>0</v>
      </c>
      <c r="W2947">
        <v>0</v>
      </c>
      <c r="X2947">
        <v>0</v>
      </c>
      <c r="Y2947">
        <v>0</v>
      </c>
      <c r="Z2947">
        <v>0</v>
      </c>
      <c r="AA2947">
        <v>14956</v>
      </c>
      <c r="AB2947">
        <v>1000</v>
      </c>
      <c r="AC2947">
        <v>13561</v>
      </c>
      <c r="AD2947">
        <v>0</v>
      </c>
      <c r="AE2947">
        <v>0</v>
      </c>
      <c r="AF2947">
        <v>15</v>
      </c>
      <c r="AG2947">
        <v>0</v>
      </c>
      <c r="AH2947">
        <v>0</v>
      </c>
      <c r="AI2947">
        <v>0</v>
      </c>
      <c r="AJ2947">
        <v>0</v>
      </c>
      <c r="AK2947">
        <v>0</v>
      </c>
      <c r="AL2947">
        <v>0</v>
      </c>
      <c r="AM2947">
        <v>0</v>
      </c>
      <c r="AN2947">
        <v>0</v>
      </c>
      <c r="AO2947">
        <v>4</v>
      </c>
      <c r="AP2947">
        <v>18</v>
      </c>
      <c r="AQ2947">
        <v>6</v>
      </c>
      <c r="AR2947">
        <v>0</v>
      </c>
      <c r="AS2947">
        <v>4</v>
      </c>
      <c r="AT2947">
        <v>0</v>
      </c>
      <c r="AU2947">
        <v>1</v>
      </c>
      <c r="AV2947">
        <v>1</v>
      </c>
      <c r="AW2947">
        <v>0</v>
      </c>
      <c r="AX2947">
        <v>0</v>
      </c>
      <c r="AY2947">
        <v>1</v>
      </c>
      <c r="AZ2947">
        <v>3</v>
      </c>
      <c r="BA2947">
        <v>1</v>
      </c>
      <c r="BB2947">
        <v>0</v>
      </c>
      <c r="BC2947">
        <v>0</v>
      </c>
      <c r="BD2947">
        <v>1</v>
      </c>
      <c r="BE2947">
        <v>0</v>
      </c>
      <c r="BF2947">
        <v>15</v>
      </c>
      <c r="BG2947">
        <v>0</v>
      </c>
      <c r="BH2947">
        <v>0</v>
      </c>
      <c r="BI2947">
        <v>0</v>
      </c>
      <c r="BJ2947" s="2">
        <v>46036</v>
      </c>
      <c r="BK2947">
        <v>0</v>
      </c>
      <c r="BL2947" s="3" t="str">
        <f>VLOOKUP(O2947,DropDownList!$H$1:$I$7,2,FALSE)</f>
        <v>2022/23</v>
      </c>
      <c r="BM2947" s="3" t="str">
        <f t="shared" si="46"/>
        <v>SC COURT</v>
      </c>
    </row>
    <row r="2948" spans="1:65" x14ac:dyDescent="0.2">
      <c r="A2948">
        <v>2026</v>
      </c>
      <c r="B2948">
        <v>1</v>
      </c>
      <c r="C2948" t="s">
        <v>162</v>
      </c>
      <c r="D2948" t="s">
        <v>179</v>
      </c>
      <c r="E2948" t="s">
        <v>18</v>
      </c>
      <c r="F2948">
        <v>9253</v>
      </c>
      <c r="G2948" t="s">
        <v>141</v>
      </c>
      <c r="H2948" t="s">
        <v>164</v>
      </c>
      <c r="I2948" t="s">
        <v>164</v>
      </c>
      <c r="J2948" s="1">
        <v>46023</v>
      </c>
      <c r="K2948" t="s">
        <v>438</v>
      </c>
      <c r="L2948">
        <v>4</v>
      </c>
      <c r="M2948" t="s">
        <v>439</v>
      </c>
      <c r="N2948" t="s">
        <v>145</v>
      </c>
      <c r="O2948" t="s">
        <v>155</v>
      </c>
      <c r="P2948" t="s">
        <v>154</v>
      </c>
      <c r="Q2948">
        <v>7688.08</v>
      </c>
      <c r="R2948">
        <v>189</v>
      </c>
      <c r="S2948">
        <v>53590</v>
      </c>
      <c r="T2948">
        <v>2058.0100000000002</v>
      </c>
      <c r="U2948">
        <v>29</v>
      </c>
      <c r="V2948">
        <v>19</v>
      </c>
      <c r="W2948">
        <v>5663.76</v>
      </c>
      <c r="X2948">
        <v>5713.76</v>
      </c>
      <c r="Y2948">
        <v>0</v>
      </c>
      <c r="Z2948">
        <v>0</v>
      </c>
      <c r="AA2948">
        <v>43843.91</v>
      </c>
      <c r="AB2948">
        <v>180</v>
      </c>
      <c r="AC2948">
        <v>40933.910000000003</v>
      </c>
      <c r="AD2948">
        <v>13</v>
      </c>
      <c r="AE2948">
        <v>6</v>
      </c>
      <c r="AF2948">
        <v>150</v>
      </c>
      <c r="AG2948">
        <v>12</v>
      </c>
      <c r="AH2948">
        <v>7</v>
      </c>
      <c r="AI2948">
        <v>17</v>
      </c>
      <c r="AJ2948">
        <v>0</v>
      </c>
      <c r="AK2948">
        <v>0</v>
      </c>
      <c r="AL2948">
        <v>0</v>
      </c>
      <c r="AM2948">
        <v>0</v>
      </c>
      <c r="AN2948">
        <v>0</v>
      </c>
      <c r="AO2948">
        <v>129</v>
      </c>
      <c r="AP2948">
        <v>737</v>
      </c>
      <c r="AQ2948">
        <v>126</v>
      </c>
      <c r="AR2948">
        <v>0</v>
      </c>
      <c r="AS2948">
        <v>88</v>
      </c>
      <c r="AT2948">
        <v>70</v>
      </c>
      <c r="AU2948">
        <v>34</v>
      </c>
      <c r="AV2948">
        <v>19</v>
      </c>
      <c r="AW2948">
        <v>6</v>
      </c>
      <c r="AX2948">
        <v>0</v>
      </c>
      <c r="AY2948">
        <v>74</v>
      </c>
      <c r="AZ2948">
        <v>119</v>
      </c>
      <c r="BA2948">
        <v>82</v>
      </c>
      <c r="BB2948">
        <v>47</v>
      </c>
      <c r="BC2948">
        <v>23</v>
      </c>
      <c r="BD2948">
        <v>2</v>
      </c>
      <c r="BE2948">
        <v>0</v>
      </c>
      <c r="BF2948">
        <v>178</v>
      </c>
      <c r="BG2948">
        <v>5415</v>
      </c>
      <c r="BH2948">
        <v>3</v>
      </c>
      <c r="BI2948">
        <v>25</v>
      </c>
      <c r="BJ2948" s="2">
        <v>46036</v>
      </c>
      <c r="BK2948">
        <v>4</v>
      </c>
      <c r="BL2948" s="3" t="str">
        <f>VLOOKUP(O2948,DropDownList!$H$1:$I$7,2,FALSE)</f>
        <v>2022/23</v>
      </c>
      <c r="BM2948" s="3" t="str">
        <f t="shared" si="46"/>
        <v>JP COURT</v>
      </c>
    </row>
    <row r="2949" spans="1:65" x14ac:dyDescent="0.2">
      <c r="A2949">
        <v>2026</v>
      </c>
      <c r="B2949">
        <v>1</v>
      </c>
      <c r="C2949" t="s">
        <v>162</v>
      </c>
      <c r="D2949" t="s">
        <v>179</v>
      </c>
      <c r="E2949" t="s">
        <v>18</v>
      </c>
      <c r="F2949">
        <v>9253</v>
      </c>
      <c r="G2949" t="s">
        <v>141</v>
      </c>
      <c r="H2949" t="s">
        <v>164</v>
      </c>
      <c r="I2949" t="s">
        <v>164</v>
      </c>
      <c r="J2949" s="1">
        <v>46023</v>
      </c>
      <c r="K2949" t="s">
        <v>438</v>
      </c>
      <c r="L2949">
        <v>4</v>
      </c>
      <c r="M2949" t="s">
        <v>439</v>
      </c>
      <c r="N2949" t="s">
        <v>145</v>
      </c>
      <c r="O2949" t="s">
        <v>156</v>
      </c>
      <c r="P2949" t="s">
        <v>151</v>
      </c>
      <c r="Q2949">
        <v>0</v>
      </c>
      <c r="R2949">
        <v>20</v>
      </c>
      <c r="S2949">
        <v>600</v>
      </c>
      <c r="T2949">
        <v>180</v>
      </c>
      <c r="U2949">
        <v>0</v>
      </c>
      <c r="V2949">
        <v>0</v>
      </c>
      <c r="W2949">
        <v>0</v>
      </c>
      <c r="X2949">
        <v>0</v>
      </c>
      <c r="Y2949">
        <v>0</v>
      </c>
      <c r="Z2949">
        <v>0</v>
      </c>
      <c r="AA2949">
        <v>420</v>
      </c>
      <c r="AB2949">
        <v>0</v>
      </c>
      <c r="AC2949">
        <v>420</v>
      </c>
      <c r="AD2949">
        <v>0</v>
      </c>
      <c r="AE2949">
        <v>0</v>
      </c>
      <c r="AF2949">
        <v>14</v>
      </c>
      <c r="AG2949">
        <v>0</v>
      </c>
      <c r="AH2949">
        <v>6</v>
      </c>
      <c r="AI2949">
        <v>0</v>
      </c>
      <c r="AJ2949">
        <v>0</v>
      </c>
      <c r="AK2949">
        <v>0</v>
      </c>
      <c r="AL2949">
        <v>0</v>
      </c>
      <c r="AM2949">
        <v>2</v>
      </c>
      <c r="AN2949">
        <v>0</v>
      </c>
      <c r="AO2949">
        <v>0</v>
      </c>
      <c r="AP2949">
        <v>0</v>
      </c>
      <c r="AQ2949">
        <v>0</v>
      </c>
      <c r="AR2949">
        <v>0</v>
      </c>
      <c r="AS2949">
        <v>0</v>
      </c>
      <c r="AT2949">
        <v>0</v>
      </c>
      <c r="AU2949">
        <v>0</v>
      </c>
      <c r="AV2949">
        <v>0</v>
      </c>
      <c r="AW2949">
        <v>0</v>
      </c>
      <c r="AX2949">
        <v>0</v>
      </c>
      <c r="AY2949">
        <v>0</v>
      </c>
      <c r="AZ2949">
        <v>0</v>
      </c>
      <c r="BA2949">
        <v>0</v>
      </c>
      <c r="BB2949">
        <v>0</v>
      </c>
      <c r="BC2949">
        <v>0</v>
      </c>
      <c r="BD2949">
        <v>0</v>
      </c>
      <c r="BE2949">
        <v>0</v>
      </c>
      <c r="BF2949">
        <v>0</v>
      </c>
      <c r="BG2949">
        <v>0</v>
      </c>
      <c r="BH2949">
        <v>0</v>
      </c>
      <c r="BI2949">
        <v>0</v>
      </c>
      <c r="BJ2949" s="2">
        <v>46036</v>
      </c>
      <c r="BK2949">
        <v>0</v>
      </c>
      <c r="BL2949" s="3" t="str">
        <f>VLOOKUP(O2949,DropDownList!$H$1:$I$7,2,FALSE)</f>
        <v>2023/24</v>
      </c>
      <c r="BM2949" s="3" t="str">
        <f t="shared" si="46"/>
        <v>PCPF</v>
      </c>
    </row>
    <row r="2950" spans="1:65" x14ac:dyDescent="0.2">
      <c r="A2950">
        <v>2026</v>
      </c>
      <c r="B2950">
        <v>1</v>
      </c>
      <c r="C2950" t="s">
        <v>162</v>
      </c>
      <c r="D2950" t="s">
        <v>179</v>
      </c>
      <c r="E2950" t="s">
        <v>18</v>
      </c>
      <c r="F2950">
        <v>9253</v>
      </c>
      <c r="G2950" t="s">
        <v>141</v>
      </c>
      <c r="H2950" t="s">
        <v>164</v>
      </c>
      <c r="I2950" t="s">
        <v>164</v>
      </c>
      <c r="J2950" s="1">
        <v>46023</v>
      </c>
      <c r="K2950" t="s">
        <v>438</v>
      </c>
      <c r="L2950">
        <v>4</v>
      </c>
      <c r="M2950" t="s">
        <v>439</v>
      </c>
      <c r="N2950" t="s">
        <v>145</v>
      </c>
      <c r="O2950" t="s">
        <v>155</v>
      </c>
      <c r="P2950" t="s">
        <v>150</v>
      </c>
      <c r="Q2950">
        <v>5852.5</v>
      </c>
      <c r="R2950">
        <v>247</v>
      </c>
      <c r="S2950">
        <v>33988.03</v>
      </c>
      <c r="T2950">
        <v>5185.47</v>
      </c>
      <c r="U2950">
        <v>46</v>
      </c>
      <c r="V2950">
        <v>25</v>
      </c>
      <c r="W2950">
        <v>3987.95</v>
      </c>
      <c r="X2950">
        <v>4034.57</v>
      </c>
      <c r="Y2950">
        <v>209</v>
      </c>
      <c r="Z2950">
        <v>28802.560000000001</v>
      </c>
      <c r="AA2950">
        <v>22950.06</v>
      </c>
      <c r="AB2950">
        <v>6717.83</v>
      </c>
      <c r="AC2950">
        <v>16232.23</v>
      </c>
      <c r="AD2950">
        <v>19</v>
      </c>
      <c r="AE2950">
        <v>6</v>
      </c>
      <c r="AF2950">
        <v>156</v>
      </c>
      <c r="AG2950">
        <v>19</v>
      </c>
      <c r="AH2950">
        <v>38</v>
      </c>
      <c r="AI2950">
        <v>27</v>
      </c>
      <c r="AJ2950">
        <v>38</v>
      </c>
      <c r="AK2950">
        <v>21</v>
      </c>
      <c r="AL2950">
        <v>2</v>
      </c>
      <c r="AM2950">
        <v>13</v>
      </c>
      <c r="AN2950">
        <v>3</v>
      </c>
      <c r="AO2950">
        <v>175</v>
      </c>
      <c r="AP2950">
        <v>1026</v>
      </c>
      <c r="AQ2950">
        <v>183</v>
      </c>
      <c r="AR2950">
        <v>0</v>
      </c>
      <c r="AS2950">
        <v>103</v>
      </c>
      <c r="AT2950">
        <v>105</v>
      </c>
      <c r="AU2950">
        <v>10</v>
      </c>
      <c r="AV2950">
        <v>4</v>
      </c>
      <c r="AW2950">
        <v>0</v>
      </c>
      <c r="AX2950">
        <v>0</v>
      </c>
      <c r="AY2950">
        <v>158</v>
      </c>
      <c r="AZ2950">
        <v>206</v>
      </c>
      <c r="BA2950">
        <v>140</v>
      </c>
      <c r="BB2950">
        <v>32</v>
      </c>
      <c r="BC2950">
        <v>15</v>
      </c>
      <c r="BD2950">
        <v>1</v>
      </c>
      <c r="BE2950">
        <v>0</v>
      </c>
      <c r="BF2950">
        <v>175</v>
      </c>
      <c r="BG2950">
        <v>4462.18</v>
      </c>
      <c r="BH2950">
        <v>7</v>
      </c>
      <c r="BI2950">
        <v>44</v>
      </c>
      <c r="BJ2950" s="2">
        <v>46036</v>
      </c>
      <c r="BK2950">
        <v>0</v>
      </c>
      <c r="BL2950" s="3" t="str">
        <f>VLOOKUP(O2950,DropDownList!$H$1:$I$7,2,FALSE)</f>
        <v>2022/23</v>
      </c>
      <c r="BM2950" s="3" t="str">
        <f t="shared" si="46"/>
        <v>FISCAL FINES</v>
      </c>
    </row>
    <row r="2951" spans="1:65" x14ac:dyDescent="0.2">
      <c r="A2951">
        <v>2026</v>
      </c>
      <c r="B2951">
        <v>1</v>
      </c>
      <c r="C2951" t="s">
        <v>162</v>
      </c>
      <c r="D2951" t="s">
        <v>179</v>
      </c>
      <c r="E2951" t="s">
        <v>18</v>
      </c>
      <c r="F2951">
        <v>9253</v>
      </c>
      <c r="G2951" t="s">
        <v>141</v>
      </c>
      <c r="H2951" t="s">
        <v>164</v>
      </c>
      <c r="I2951" t="s">
        <v>164</v>
      </c>
      <c r="J2951" s="1">
        <v>46023</v>
      </c>
      <c r="K2951" t="s">
        <v>438</v>
      </c>
      <c r="L2951">
        <v>4</v>
      </c>
      <c r="M2951" t="s">
        <v>439</v>
      </c>
      <c r="N2951" t="s">
        <v>145</v>
      </c>
      <c r="O2951" t="s">
        <v>155</v>
      </c>
      <c r="P2951" t="s">
        <v>152</v>
      </c>
      <c r="Q2951">
        <v>0</v>
      </c>
      <c r="R2951">
        <v>34</v>
      </c>
      <c r="S2951">
        <v>1360</v>
      </c>
      <c r="T2951">
        <v>800</v>
      </c>
      <c r="U2951">
        <v>0</v>
      </c>
      <c r="V2951">
        <v>0</v>
      </c>
      <c r="W2951">
        <v>0</v>
      </c>
      <c r="X2951">
        <v>0</v>
      </c>
      <c r="Y2951">
        <v>0</v>
      </c>
      <c r="Z2951">
        <v>0</v>
      </c>
      <c r="AA2951">
        <v>560</v>
      </c>
      <c r="AB2951">
        <v>0</v>
      </c>
      <c r="AC2951">
        <v>560</v>
      </c>
      <c r="AD2951">
        <v>0</v>
      </c>
      <c r="AE2951">
        <v>0</v>
      </c>
      <c r="AF2951">
        <v>14</v>
      </c>
      <c r="AG2951">
        <v>0</v>
      </c>
      <c r="AH2951">
        <v>20</v>
      </c>
      <c r="AI2951">
        <v>0</v>
      </c>
      <c r="AJ2951">
        <v>0</v>
      </c>
      <c r="AK2951">
        <v>0</v>
      </c>
      <c r="AL2951">
        <v>0</v>
      </c>
      <c r="AM2951">
        <v>0</v>
      </c>
      <c r="AN2951">
        <v>0</v>
      </c>
      <c r="AO2951">
        <v>0</v>
      </c>
      <c r="AP2951">
        <v>0</v>
      </c>
      <c r="AQ2951">
        <v>0</v>
      </c>
      <c r="AR2951">
        <v>0</v>
      </c>
      <c r="AS2951">
        <v>0</v>
      </c>
      <c r="AT2951">
        <v>0</v>
      </c>
      <c r="AU2951">
        <v>0</v>
      </c>
      <c r="AV2951">
        <v>0</v>
      </c>
      <c r="AW2951">
        <v>0</v>
      </c>
      <c r="AX2951">
        <v>0</v>
      </c>
      <c r="AY2951">
        <v>0</v>
      </c>
      <c r="AZ2951">
        <v>0</v>
      </c>
      <c r="BA2951">
        <v>0</v>
      </c>
      <c r="BB2951">
        <v>0</v>
      </c>
      <c r="BC2951">
        <v>0</v>
      </c>
      <c r="BD2951">
        <v>0</v>
      </c>
      <c r="BE2951">
        <v>0</v>
      </c>
      <c r="BF2951">
        <v>0</v>
      </c>
      <c r="BG2951">
        <v>0</v>
      </c>
      <c r="BH2951">
        <v>0</v>
      </c>
      <c r="BI2951">
        <v>0</v>
      </c>
      <c r="BJ2951" s="2">
        <v>46036</v>
      </c>
      <c r="BK2951">
        <v>0</v>
      </c>
      <c r="BL2951" s="3" t="str">
        <f>VLOOKUP(O2951,DropDownList!$H$1:$I$7,2,FALSE)</f>
        <v>2022/23</v>
      </c>
      <c r="BM2951" s="3" t="str">
        <f t="shared" si="46"/>
        <v>PCOA</v>
      </c>
    </row>
    <row r="2952" spans="1:65" x14ac:dyDescent="0.2">
      <c r="A2952">
        <v>2026</v>
      </c>
      <c r="B2952">
        <v>1</v>
      </c>
      <c r="C2952" t="s">
        <v>162</v>
      </c>
      <c r="D2952" t="s">
        <v>179</v>
      </c>
      <c r="E2952" t="s">
        <v>18</v>
      </c>
      <c r="F2952">
        <v>9253</v>
      </c>
      <c r="G2952" t="s">
        <v>141</v>
      </c>
      <c r="H2952" t="s">
        <v>164</v>
      </c>
      <c r="I2952" t="s">
        <v>164</v>
      </c>
      <c r="J2952" s="1">
        <v>46023</v>
      </c>
      <c r="K2952" t="s">
        <v>438</v>
      </c>
      <c r="L2952">
        <v>4</v>
      </c>
      <c r="M2952" t="s">
        <v>439</v>
      </c>
      <c r="N2952" t="s">
        <v>145</v>
      </c>
      <c r="O2952" t="s">
        <v>147</v>
      </c>
      <c r="P2952" t="s">
        <v>151</v>
      </c>
      <c r="Q2952">
        <v>0</v>
      </c>
      <c r="R2952">
        <v>27</v>
      </c>
      <c r="S2952">
        <v>810</v>
      </c>
      <c r="T2952">
        <v>90</v>
      </c>
      <c r="U2952">
        <v>0</v>
      </c>
      <c r="V2952">
        <v>0</v>
      </c>
      <c r="W2952">
        <v>0</v>
      </c>
      <c r="X2952">
        <v>0</v>
      </c>
      <c r="Y2952">
        <v>0</v>
      </c>
      <c r="Z2952">
        <v>0</v>
      </c>
      <c r="AA2952">
        <v>720</v>
      </c>
      <c r="AB2952">
        <v>0</v>
      </c>
      <c r="AC2952">
        <v>720</v>
      </c>
      <c r="AD2952">
        <v>0</v>
      </c>
      <c r="AE2952">
        <v>0</v>
      </c>
      <c r="AF2952">
        <v>24</v>
      </c>
      <c r="AG2952">
        <v>0</v>
      </c>
      <c r="AH2952">
        <v>3</v>
      </c>
      <c r="AI2952">
        <v>0</v>
      </c>
      <c r="AJ2952">
        <v>0</v>
      </c>
      <c r="AK2952">
        <v>0</v>
      </c>
      <c r="AL2952">
        <v>0</v>
      </c>
      <c r="AM2952">
        <v>0</v>
      </c>
      <c r="AN2952">
        <v>0</v>
      </c>
      <c r="AO2952">
        <v>0</v>
      </c>
      <c r="AP2952">
        <v>0</v>
      </c>
      <c r="AQ2952">
        <v>0</v>
      </c>
      <c r="AR2952">
        <v>0</v>
      </c>
      <c r="AS2952">
        <v>0</v>
      </c>
      <c r="AT2952">
        <v>0</v>
      </c>
      <c r="AU2952">
        <v>0</v>
      </c>
      <c r="AV2952">
        <v>0</v>
      </c>
      <c r="AW2952">
        <v>0</v>
      </c>
      <c r="AX2952">
        <v>0</v>
      </c>
      <c r="AY2952">
        <v>0</v>
      </c>
      <c r="AZ2952">
        <v>0</v>
      </c>
      <c r="BA2952">
        <v>0</v>
      </c>
      <c r="BB2952">
        <v>0</v>
      </c>
      <c r="BC2952">
        <v>0</v>
      </c>
      <c r="BD2952">
        <v>0</v>
      </c>
      <c r="BE2952">
        <v>0</v>
      </c>
      <c r="BF2952">
        <v>0</v>
      </c>
      <c r="BG2952">
        <v>0</v>
      </c>
      <c r="BH2952">
        <v>0</v>
      </c>
      <c r="BI2952">
        <v>0</v>
      </c>
      <c r="BJ2952" s="2">
        <v>46036</v>
      </c>
      <c r="BK2952">
        <v>0</v>
      </c>
      <c r="BL2952" s="3" t="str">
        <f>VLOOKUP(O2952,DropDownList!$H$1:$I$7,2,FALSE)</f>
        <v>2024/25</v>
      </c>
      <c r="BM2952" s="3" t="str">
        <f t="shared" si="46"/>
        <v>PCPF</v>
      </c>
    </row>
    <row r="2953" spans="1:65" x14ac:dyDescent="0.2">
      <c r="A2953">
        <v>2026</v>
      </c>
      <c r="B2953">
        <v>1</v>
      </c>
      <c r="C2953" t="s">
        <v>162</v>
      </c>
      <c r="D2953" t="s">
        <v>179</v>
      </c>
      <c r="E2953" t="s">
        <v>18</v>
      </c>
      <c r="F2953">
        <v>9253</v>
      </c>
      <c r="G2953" t="s">
        <v>141</v>
      </c>
      <c r="H2953" t="s">
        <v>164</v>
      </c>
      <c r="I2953" t="s">
        <v>164</v>
      </c>
      <c r="J2953" s="1">
        <v>46023</v>
      </c>
      <c r="K2953" t="s">
        <v>438</v>
      </c>
      <c r="L2953">
        <v>4</v>
      </c>
      <c r="M2953" t="s">
        <v>439</v>
      </c>
      <c r="N2953" t="s">
        <v>145</v>
      </c>
      <c r="O2953" t="s">
        <v>147</v>
      </c>
      <c r="P2953" t="s">
        <v>146</v>
      </c>
      <c r="Q2953">
        <v>382.8</v>
      </c>
      <c r="R2953">
        <v>131</v>
      </c>
      <c r="S2953">
        <v>2110</v>
      </c>
      <c r="T2953">
        <v>50</v>
      </c>
      <c r="U2953">
        <v>52</v>
      </c>
      <c r="V2953">
        <v>14</v>
      </c>
      <c r="W2953">
        <v>210.33</v>
      </c>
      <c r="X2953">
        <v>210.33</v>
      </c>
      <c r="Y2953">
        <v>0</v>
      </c>
      <c r="Z2953">
        <v>0</v>
      </c>
      <c r="AA2953">
        <v>1677.2</v>
      </c>
      <c r="AB2953">
        <v>0</v>
      </c>
      <c r="AC2953">
        <v>0</v>
      </c>
      <c r="AD2953">
        <v>13</v>
      </c>
      <c r="AE2953">
        <v>1</v>
      </c>
      <c r="AF2953">
        <v>102</v>
      </c>
      <c r="AG2953">
        <v>2</v>
      </c>
      <c r="AH2953">
        <v>2</v>
      </c>
      <c r="AI2953">
        <v>25</v>
      </c>
      <c r="AJ2953">
        <v>0</v>
      </c>
      <c r="AK2953">
        <v>0</v>
      </c>
      <c r="AL2953">
        <v>0</v>
      </c>
      <c r="AM2953">
        <v>0</v>
      </c>
      <c r="AN2953">
        <v>0</v>
      </c>
      <c r="AO2953">
        <v>94</v>
      </c>
      <c r="AP2953">
        <v>367</v>
      </c>
      <c r="AQ2953">
        <v>94</v>
      </c>
      <c r="AR2953">
        <v>0</v>
      </c>
      <c r="AS2953">
        <v>46</v>
      </c>
      <c r="AT2953">
        <v>29</v>
      </c>
      <c r="AU2953">
        <v>9</v>
      </c>
      <c r="AV2953">
        <v>3</v>
      </c>
      <c r="AW2953">
        <v>1</v>
      </c>
      <c r="AX2953">
        <v>0</v>
      </c>
      <c r="AY2953">
        <v>38</v>
      </c>
      <c r="AZ2953">
        <v>56</v>
      </c>
      <c r="BA2953">
        <v>27</v>
      </c>
      <c r="BB2953">
        <v>18</v>
      </c>
      <c r="BC2953">
        <v>9</v>
      </c>
      <c r="BD2953">
        <v>1</v>
      </c>
      <c r="BE2953">
        <v>0</v>
      </c>
      <c r="BF2953">
        <v>129</v>
      </c>
      <c r="BG2953">
        <v>380</v>
      </c>
      <c r="BH2953">
        <v>0</v>
      </c>
      <c r="BI2953">
        <v>50</v>
      </c>
      <c r="BJ2953" s="2">
        <v>46036</v>
      </c>
      <c r="BK2953">
        <v>1</v>
      </c>
      <c r="BL2953" s="3" t="str">
        <f>VLOOKUP(O2953,DropDownList!$H$1:$I$7,2,FALSE)</f>
        <v>2024/25</v>
      </c>
      <c r="BM2953" s="3" t="str">
        <f t="shared" si="46"/>
        <v>VSUR</v>
      </c>
    </row>
    <row r="2954" spans="1:65" x14ac:dyDescent="0.2">
      <c r="A2954">
        <v>2026</v>
      </c>
      <c r="B2954">
        <v>1</v>
      </c>
      <c r="C2954" t="s">
        <v>162</v>
      </c>
      <c r="D2954" t="s">
        <v>179</v>
      </c>
      <c r="E2954" t="s">
        <v>18</v>
      </c>
      <c r="F2954">
        <v>9253</v>
      </c>
      <c r="G2954" t="s">
        <v>141</v>
      </c>
      <c r="H2954" t="s">
        <v>164</v>
      </c>
      <c r="I2954" t="s">
        <v>164</v>
      </c>
      <c r="J2954" s="1">
        <v>46023</v>
      </c>
      <c r="K2954" t="s">
        <v>438</v>
      </c>
      <c r="L2954">
        <v>4</v>
      </c>
      <c r="M2954" t="s">
        <v>439</v>
      </c>
      <c r="N2954" t="s">
        <v>145</v>
      </c>
      <c r="O2954" t="s">
        <v>155</v>
      </c>
      <c r="P2954" t="s">
        <v>151</v>
      </c>
      <c r="Q2954">
        <v>0</v>
      </c>
      <c r="R2954">
        <v>20</v>
      </c>
      <c r="S2954">
        <v>600</v>
      </c>
      <c r="T2954">
        <v>210</v>
      </c>
      <c r="U2954">
        <v>0</v>
      </c>
      <c r="V2954">
        <v>0</v>
      </c>
      <c r="W2954">
        <v>0</v>
      </c>
      <c r="X2954">
        <v>0</v>
      </c>
      <c r="Y2954">
        <v>0</v>
      </c>
      <c r="Z2954">
        <v>0</v>
      </c>
      <c r="AA2954">
        <v>390</v>
      </c>
      <c r="AB2954">
        <v>0</v>
      </c>
      <c r="AC2954">
        <v>390</v>
      </c>
      <c r="AD2954">
        <v>0</v>
      </c>
      <c r="AE2954">
        <v>0</v>
      </c>
      <c r="AF2954">
        <v>13</v>
      </c>
      <c r="AG2954">
        <v>0</v>
      </c>
      <c r="AH2954">
        <v>7</v>
      </c>
      <c r="AI2954">
        <v>0</v>
      </c>
      <c r="AJ2954">
        <v>0</v>
      </c>
      <c r="AK2954">
        <v>0</v>
      </c>
      <c r="AL2954">
        <v>0</v>
      </c>
      <c r="AM2954">
        <v>1</v>
      </c>
      <c r="AN2954">
        <v>0</v>
      </c>
      <c r="AO2954">
        <v>0</v>
      </c>
      <c r="AP2954">
        <v>0</v>
      </c>
      <c r="AQ2954">
        <v>0</v>
      </c>
      <c r="AR2954">
        <v>0</v>
      </c>
      <c r="AS2954">
        <v>0</v>
      </c>
      <c r="AT2954">
        <v>0</v>
      </c>
      <c r="AU2954">
        <v>0</v>
      </c>
      <c r="AV2954">
        <v>0</v>
      </c>
      <c r="AW2954">
        <v>0</v>
      </c>
      <c r="AX2954">
        <v>0</v>
      </c>
      <c r="AY2954">
        <v>0</v>
      </c>
      <c r="AZ2954">
        <v>0</v>
      </c>
      <c r="BA2954">
        <v>0</v>
      </c>
      <c r="BB2954">
        <v>0</v>
      </c>
      <c r="BC2954">
        <v>0</v>
      </c>
      <c r="BD2954">
        <v>0</v>
      </c>
      <c r="BE2954">
        <v>0</v>
      </c>
      <c r="BF2954">
        <v>0</v>
      </c>
      <c r="BG2954">
        <v>0</v>
      </c>
      <c r="BH2954">
        <v>0</v>
      </c>
      <c r="BI2954">
        <v>0</v>
      </c>
      <c r="BJ2954" s="2">
        <v>46036</v>
      </c>
      <c r="BK2954">
        <v>0</v>
      </c>
      <c r="BL2954" s="3" t="str">
        <f>VLOOKUP(O2954,DropDownList!$H$1:$I$7,2,FALSE)</f>
        <v>2022/23</v>
      </c>
      <c r="BM2954" s="3" t="str">
        <f t="shared" si="46"/>
        <v>PCPF</v>
      </c>
    </row>
    <row r="2955" spans="1:65" x14ac:dyDescent="0.2">
      <c r="A2955">
        <v>2026</v>
      </c>
      <c r="B2955">
        <v>1</v>
      </c>
      <c r="C2955" t="s">
        <v>162</v>
      </c>
      <c r="D2955" t="s">
        <v>179</v>
      </c>
      <c r="E2955" t="s">
        <v>18</v>
      </c>
      <c r="F2955">
        <v>9253</v>
      </c>
      <c r="G2955" t="s">
        <v>141</v>
      </c>
      <c r="H2955" t="s">
        <v>164</v>
      </c>
      <c r="I2955" t="s">
        <v>164</v>
      </c>
      <c r="J2955" s="1">
        <v>46023</v>
      </c>
      <c r="K2955" t="s">
        <v>438</v>
      </c>
      <c r="L2955">
        <v>4</v>
      </c>
      <c r="M2955" t="s">
        <v>439</v>
      </c>
      <c r="N2955" t="s">
        <v>145</v>
      </c>
      <c r="O2955" t="s">
        <v>155</v>
      </c>
      <c r="P2955" t="s">
        <v>153</v>
      </c>
      <c r="Q2955">
        <v>0</v>
      </c>
      <c r="R2955">
        <v>5</v>
      </c>
      <c r="S2955">
        <v>225</v>
      </c>
      <c r="T2955">
        <v>135</v>
      </c>
      <c r="U2955">
        <v>0</v>
      </c>
      <c r="V2955">
        <v>0</v>
      </c>
      <c r="W2955">
        <v>0</v>
      </c>
      <c r="X2955">
        <v>0</v>
      </c>
      <c r="Y2955">
        <v>0</v>
      </c>
      <c r="Z2955">
        <v>0</v>
      </c>
      <c r="AA2955">
        <v>90</v>
      </c>
      <c r="AB2955">
        <v>0</v>
      </c>
      <c r="AC2955">
        <v>90</v>
      </c>
      <c r="AD2955">
        <v>0</v>
      </c>
      <c r="AE2955">
        <v>0</v>
      </c>
      <c r="AF2955">
        <v>2</v>
      </c>
      <c r="AG2955">
        <v>0</v>
      </c>
      <c r="AH2955">
        <v>3</v>
      </c>
      <c r="AI2955">
        <v>0</v>
      </c>
      <c r="AJ2955">
        <v>0</v>
      </c>
      <c r="AK2955">
        <v>0</v>
      </c>
      <c r="AL2955">
        <v>0</v>
      </c>
      <c r="AM2955">
        <v>0</v>
      </c>
      <c r="AN2955">
        <v>0</v>
      </c>
      <c r="AO2955">
        <v>5</v>
      </c>
      <c r="AP2955">
        <v>5</v>
      </c>
      <c r="AQ2955">
        <v>5</v>
      </c>
      <c r="AR2955">
        <v>0</v>
      </c>
      <c r="AS2955">
        <v>0</v>
      </c>
      <c r="AT2955">
        <v>0</v>
      </c>
      <c r="AU2955">
        <v>0</v>
      </c>
      <c r="AV2955">
        <v>0</v>
      </c>
      <c r="AW2955">
        <v>0</v>
      </c>
      <c r="AX2955">
        <v>0</v>
      </c>
      <c r="AY2955">
        <v>0</v>
      </c>
      <c r="AZ2955">
        <v>0</v>
      </c>
      <c r="BA2955">
        <v>0</v>
      </c>
      <c r="BB2955">
        <v>0</v>
      </c>
      <c r="BC2955">
        <v>0</v>
      </c>
      <c r="BD2955">
        <v>0</v>
      </c>
      <c r="BE2955">
        <v>0</v>
      </c>
      <c r="BF2955">
        <v>5</v>
      </c>
      <c r="BG2955">
        <v>0</v>
      </c>
      <c r="BH2955">
        <v>0</v>
      </c>
      <c r="BI2955">
        <v>0</v>
      </c>
      <c r="BJ2955" s="2">
        <v>46036</v>
      </c>
      <c r="BK2955">
        <v>0</v>
      </c>
      <c r="BL2955" s="3" t="str">
        <f>VLOOKUP(O2955,DropDownList!$H$1:$I$7,2,FALSE)</f>
        <v>2022/23</v>
      </c>
      <c r="BM2955" s="3" t="str">
        <f t="shared" si="46"/>
        <v>PREG</v>
      </c>
    </row>
    <row r="2956" spans="1:65" x14ac:dyDescent="0.2">
      <c r="A2956">
        <v>2026</v>
      </c>
      <c r="B2956">
        <v>1</v>
      </c>
      <c r="C2956" t="s">
        <v>162</v>
      </c>
      <c r="D2956" t="s">
        <v>179</v>
      </c>
      <c r="E2956" t="s">
        <v>18</v>
      </c>
      <c r="F2956">
        <v>9253</v>
      </c>
      <c r="G2956" t="s">
        <v>141</v>
      </c>
      <c r="H2956" t="s">
        <v>164</v>
      </c>
      <c r="I2956" t="s">
        <v>164</v>
      </c>
      <c r="J2956" s="1">
        <v>46023</v>
      </c>
      <c r="K2956" t="s">
        <v>438</v>
      </c>
      <c r="L2956">
        <v>4</v>
      </c>
      <c r="M2956" t="s">
        <v>439</v>
      </c>
      <c r="N2956" t="s">
        <v>145</v>
      </c>
      <c r="O2956" t="s">
        <v>147</v>
      </c>
      <c r="P2956" t="s">
        <v>150</v>
      </c>
      <c r="Q2956">
        <v>7004.5</v>
      </c>
      <c r="R2956">
        <v>118</v>
      </c>
      <c r="S2956">
        <v>17939.71</v>
      </c>
      <c r="T2956">
        <v>1959.47</v>
      </c>
      <c r="U2956">
        <v>50</v>
      </c>
      <c r="V2956">
        <v>31</v>
      </c>
      <c r="W2956">
        <v>4955.04</v>
      </c>
      <c r="X2956">
        <v>4955.04</v>
      </c>
      <c r="Y2956">
        <v>108</v>
      </c>
      <c r="Z2956">
        <v>15980.24</v>
      </c>
      <c r="AA2956">
        <v>8975.74</v>
      </c>
      <c r="AB2956">
        <v>3196.17</v>
      </c>
      <c r="AC2956">
        <v>5779.57</v>
      </c>
      <c r="AD2956">
        <v>26</v>
      </c>
      <c r="AE2956">
        <v>5</v>
      </c>
      <c r="AF2956">
        <v>57</v>
      </c>
      <c r="AG2956">
        <v>15</v>
      </c>
      <c r="AH2956">
        <v>10</v>
      </c>
      <c r="AI2956">
        <v>35</v>
      </c>
      <c r="AJ2956">
        <v>20</v>
      </c>
      <c r="AK2956">
        <v>7</v>
      </c>
      <c r="AL2956">
        <v>1</v>
      </c>
      <c r="AM2956">
        <v>4</v>
      </c>
      <c r="AN2956">
        <v>1</v>
      </c>
      <c r="AO2956">
        <v>85</v>
      </c>
      <c r="AP2956">
        <v>386</v>
      </c>
      <c r="AQ2956">
        <v>88</v>
      </c>
      <c r="AR2956">
        <v>1</v>
      </c>
      <c r="AS2956">
        <v>42</v>
      </c>
      <c r="AT2956">
        <v>50</v>
      </c>
      <c r="AU2956">
        <v>5</v>
      </c>
      <c r="AV2956">
        <v>3</v>
      </c>
      <c r="AW2956">
        <v>0</v>
      </c>
      <c r="AX2956">
        <v>0</v>
      </c>
      <c r="AY2956">
        <v>40</v>
      </c>
      <c r="AZ2956">
        <v>64</v>
      </c>
      <c r="BA2956">
        <v>38</v>
      </c>
      <c r="BB2956">
        <v>15</v>
      </c>
      <c r="BC2956">
        <v>3</v>
      </c>
      <c r="BD2956">
        <v>1</v>
      </c>
      <c r="BE2956">
        <v>0</v>
      </c>
      <c r="BF2956">
        <v>88</v>
      </c>
      <c r="BG2956">
        <v>5544.18</v>
      </c>
      <c r="BH2956">
        <v>1</v>
      </c>
      <c r="BI2956">
        <v>50</v>
      </c>
      <c r="BJ2956" s="2">
        <v>46036</v>
      </c>
      <c r="BK2956">
        <v>0</v>
      </c>
      <c r="BL2956" s="3" t="str">
        <f>VLOOKUP(O2956,DropDownList!$H$1:$I$7,2,FALSE)</f>
        <v>2024/25</v>
      </c>
      <c r="BM2956" s="3" t="str">
        <f t="shared" si="46"/>
        <v>FISCAL FINES</v>
      </c>
    </row>
    <row r="2957" spans="1:65" x14ac:dyDescent="0.2">
      <c r="A2957">
        <v>2026</v>
      </c>
      <c r="B2957">
        <v>1</v>
      </c>
      <c r="C2957" t="s">
        <v>162</v>
      </c>
      <c r="D2957" t="s">
        <v>179</v>
      </c>
      <c r="E2957" t="s">
        <v>18</v>
      </c>
      <c r="F2957">
        <v>9253</v>
      </c>
      <c r="G2957" t="s">
        <v>141</v>
      </c>
      <c r="H2957" t="s">
        <v>164</v>
      </c>
      <c r="I2957" t="s">
        <v>164</v>
      </c>
      <c r="J2957" s="1">
        <v>46023</v>
      </c>
      <c r="K2957" t="s">
        <v>438</v>
      </c>
      <c r="L2957">
        <v>4</v>
      </c>
      <c r="M2957" t="s">
        <v>439</v>
      </c>
      <c r="N2957" t="s">
        <v>145</v>
      </c>
      <c r="O2957" t="s">
        <v>155</v>
      </c>
      <c r="P2957" t="s">
        <v>146</v>
      </c>
      <c r="Q2957">
        <v>300</v>
      </c>
      <c r="R2957">
        <v>189</v>
      </c>
      <c r="S2957">
        <v>3140</v>
      </c>
      <c r="T2957">
        <v>130</v>
      </c>
      <c r="U2957">
        <v>29</v>
      </c>
      <c r="V2957">
        <v>13</v>
      </c>
      <c r="W2957">
        <v>230</v>
      </c>
      <c r="X2957">
        <v>230</v>
      </c>
      <c r="Y2957">
        <v>0</v>
      </c>
      <c r="Z2957">
        <v>0</v>
      </c>
      <c r="AA2957">
        <v>2710</v>
      </c>
      <c r="AB2957">
        <v>0</v>
      </c>
      <c r="AC2957">
        <v>0</v>
      </c>
      <c r="AD2957">
        <v>13</v>
      </c>
      <c r="AE2957">
        <v>0</v>
      </c>
      <c r="AF2957">
        <v>164</v>
      </c>
      <c r="AG2957">
        <v>0</v>
      </c>
      <c r="AH2957">
        <v>8</v>
      </c>
      <c r="AI2957">
        <v>17</v>
      </c>
      <c r="AJ2957">
        <v>0</v>
      </c>
      <c r="AK2957">
        <v>0</v>
      </c>
      <c r="AL2957">
        <v>0</v>
      </c>
      <c r="AM2957">
        <v>0</v>
      </c>
      <c r="AN2957">
        <v>0</v>
      </c>
      <c r="AO2957">
        <v>129</v>
      </c>
      <c r="AP2957">
        <v>734</v>
      </c>
      <c r="AQ2957">
        <v>127</v>
      </c>
      <c r="AR2957">
        <v>0</v>
      </c>
      <c r="AS2957">
        <v>89</v>
      </c>
      <c r="AT2957">
        <v>69</v>
      </c>
      <c r="AU2957">
        <v>35</v>
      </c>
      <c r="AV2957">
        <v>20</v>
      </c>
      <c r="AW2957">
        <v>6</v>
      </c>
      <c r="AX2957">
        <v>0</v>
      </c>
      <c r="AY2957">
        <v>73</v>
      </c>
      <c r="AZ2957">
        <v>118</v>
      </c>
      <c r="BA2957">
        <v>81</v>
      </c>
      <c r="BB2957">
        <v>46</v>
      </c>
      <c r="BC2957">
        <v>22</v>
      </c>
      <c r="BD2957">
        <v>2</v>
      </c>
      <c r="BE2957">
        <v>0</v>
      </c>
      <c r="BF2957">
        <v>178</v>
      </c>
      <c r="BG2957">
        <v>300</v>
      </c>
      <c r="BH2957">
        <v>0</v>
      </c>
      <c r="BI2957">
        <v>25</v>
      </c>
      <c r="BJ2957" s="2">
        <v>46036</v>
      </c>
      <c r="BK2957">
        <v>4</v>
      </c>
      <c r="BL2957" s="3" t="str">
        <f>VLOOKUP(O2957,DropDownList!$H$1:$I$7,2,FALSE)</f>
        <v>2022/23</v>
      </c>
      <c r="BM2957" s="3" t="str">
        <f t="shared" si="46"/>
        <v>VSUR</v>
      </c>
    </row>
    <row r="2958" spans="1:65" x14ac:dyDescent="0.2">
      <c r="A2958">
        <v>2026</v>
      </c>
      <c r="B2958">
        <v>1</v>
      </c>
      <c r="C2958" t="s">
        <v>162</v>
      </c>
      <c r="D2958" t="s">
        <v>179</v>
      </c>
      <c r="E2958" t="s">
        <v>18</v>
      </c>
      <c r="F2958">
        <v>9253</v>
      </c>
      <c r="G2958" t="s">
        <v>141</v>
      </c>
      <c r="H2958" t="s">
        <v>164</v>
      </c>
      <c r="I2958" t="s">
        <v>164</v>
      </c>
      <c r="J2958" s="1">
        <v>46023</v>
      </c>
      <c r="K2958" t="s">
        <v>438</v>
      </c>
      <c r="L2958">
        <v>4</v>
      </c>
      <c r="M2958" t="s">
        <v>439</v>
      </c>
      <c r="N2958" t="s">
        <v>145</v>
      </c>
      <c r="O2958" t="s">
        <v>149</v>
      </c>
      <c r="P2958" t="s">
        <v>151</v>
      </c>
      <c r="Q2958">
        <v>0</v>
      </c>
      <c r="R2958">
        <v>14</v>
      </c>
      <c r="S2958">
        <v>420</v>
      </c>
      <c r="T2958">
        <v>90</v>
      </c>
      <c r="U2958">
        <v>0</v>
      </c>
      <c r="V2958">
        <v>0</v>
      </c>
      <c r="W2958">
        <v>0</v>
      </c>
      <c r="X2958">
        <v>0</v>
      </c>
      <c r="Y2958">
        <v>0</v>
      </c>
      <c r="Z2958">
        <v>0</v>
      </c>
      <c r="AA2958">
        <v>330</v>
      </c>
      <c r="AB2958">
        <v>0</v>
      </c>
      <c r="AC2958">
        <v>330</v>
      </c>
      <c r="AD2958">
        <v>0</v>
      </c>
      <c r="AE2958">
        <v>0</v>
      </c>
      <c r="AF2958">
        <v>11</v>
      </c>
      <c r="AG2958">
        <v>0</v>
      </c>
      <c r="AH2958">
        <v>3</v>
      </c>
      <c r="AI2958">
        <v>0</v>
      </c>
      <c r="AJ2958">
        <v>0</v>
      </c>
      <c r="AK2958">
        <v>0</v>
      </c>
      <c r="AL2958">
        <v>0</v>
      </c>
      <c r="AM2958">
        <v>0</v>
      </c>
      <c r="AN2958">
        <v>0</v>
      </c>
      <c r="AO2958">
        <v>0</v>
      </c>
      <c r="AP2958">
        <v>0</v>
      </c>
      <c r="AQ2958">
        <v>0</v>
      </c>
      <c r="AR2958">
        <v>0</v>
      </c>
      <c r="AS2958">
        <v>0</v>
      </c>
      <c r="AT2958">
        <v>0</v>
      </c>
      <c r="AU2958">
        <v>0</v>
      </c>
      <c r="AV2958">
        <v>0</v>
      </c>
      <c r="AW2958">
        <v>0</v>
      </c>
      <c r="AX2958">
        <v>0</v>
      </c>
      <c r="AY2958">
        <v>0</v>
      </c>
      <c r="AZ2958">
        <v>0</v>
      </c>
      <c r="BA2958">
        <v>0</v>
      </c>
      <c r="BB2958">
        <v>0</v>
      </c>
      <c r="BC2958">
        <v>0</v>
      </c>
      <c r="BD2958">
        <v>0</v>
      </c>
      <c r="BE2958">
        <v>0</v>
      </c>
      <c r="BF2958">
        <v>0</v>
      </c>
      <c r="BG2958">
        <v>0</v>
      </c>
      <c r="BH2958">
        <v>0</v>
      </c>
      <c r="BI2958">
        <v>0</v>
      </c>
      <c r="BJ2958" s="2">
        <v>46036</v>
      </c>
      <c r="BK2958">
        <v>0</v>
      </c>
      <c r="BL2958" s="3" t="str">
        <f>VLOOKUP(O2958,DropDownList!$H$1:$I$7,2,FALSE)</f>
        <v>2025/26</v>
      </c>
      <c r="BM2958" s="3" t="str">
        <f t="shared" si="46"/>
        <v>PCPF</v>
      </c>
    </row>
    <row r="2959" spans="1:65" x14ac:dyDescent="0.2">
      <c r="A2959">
        <v>2026</v>
      </c>
      <c r="B2959">
        <v>1</v>
      </c>
      <c r="C2959" t="s">
        <v>162</v>
      </c>
      <c r="D2959" t="s">
        <v>179</v>
      </c>
      <c r="E2959" t="s">
        <v>18</v>
      </c>
      <c r="F2959">
        <v>9253</v>
      </c>
      <c r="G2959" t="s">
        <v>141</v>
      </c>
      <c r="H2959" t="s">
        <v>164</v>
      </c>
      <c r="I2959" t="s">
        <v>164</v>
      </c>
      <c r="J2959" s="1">
        <v>46023</v>
      </c>
      <c r="K2959" t="s">
        <v>438</v>
      </c>
      <c r="L2959">
        <v>4</v>
      </c>
      <c r="M2959" t="s">
        <v>439</v>
      </c>
      <c r="N2959" t="s">
        <v>145</v>
      </c>
      <c r="O2959" t="s">
        <v>147</v>
      </c>
      <c r="P2959" t="s">
        <v>154</v>
      </c>
      <c r="Q2959">
        <v>11364.2</v>
      </c>
      <c r="R2959">
        <v>131</v>
      </c>
      <c r="S2959">
        <v>34941</v>
      </c>
      <c r="T2959">
        <v>710</v>
      </c>
      <c r="U2959">
        <v>52</v>
      </c>
      <c r="V2959">
        <v>27</v>
      </c>
      <c r="W2959">
        <v>6297.32</v>
      </c>
      <c r="X2959">
        <v>6597.32</v>
      </c>
      <c r="Y2959">
        <v>0</v>
      </c>
      <c r="Z2959">
        <v>0</v>
      </c>
      <c r="AA2959">
        <v>22866.799999999999</v>
      </c>
      <c r="AB2959">
        <v>0</v>
      </c>
      <c r="AC2959">
        <v>21189.599999999999</v>
      </c>
      <c r="AD2959">
        <v>13</v>
      </c>
      <c r="AE2959">
        <v>14</v>
      </c>
      <c r="AF2959">
        <v>77</v>
      </c>
      <c r="AG2959">
        <v>27</v>
      </c>
      <c r="AH2959">
        <v>2</v>
      </c>
      <c r="AI2959">
        <v>25</v>
      </c>
      <c r="AJ2959">
        <v>0</v>
      </c>
      <c r="AK2959">
        <v>0</v>
      </c>
      <c r="AL2959">
        <v>0</v>
      </c>
      <c r="AM2959">
        <v>0</v>
      </c>
      <c r="AN2959">
        <v>0</v>
      </c>
      <c r="AO2959">
        <v>94</v>
      </c>
      <c r="AP2959">
        <v>367</v>
      </c>
      <c r="AQ2959">
        <v>94</v>
      </c>
      <c r="AR2959">
        <v>0</v>
      </c>
      <c r="AS2959">
        <v>46</v>
      </c>
      <c r="AT2959">
        <v>29</v>
      </c>
      <c r="AU2959">
        <v>9</v>
      </c>
      <c r="AV2959">
        <v>3</v>
      </c>
      <c r="AW2959">
        <v>1</v>
      </c>
      <c r="AX2959">
        <v>0</v>
      </c>
      <c r="AY2959">
        <v>38</v>
      </c>
      <c r="AZ2959">
        <v>56</v>
      </c>
      <c r="BA2959">
        <v>27</v>
      </c>
      <c r="BB2959">
        <v>18</v>
      </c>
      <c r="BC2959">
        <v>9</v>
      </c>
      <c r="BD2959">
        <v>1</v>
      </c>
      <c r="BE2959">
        <v>0</v>
      </c>
      <c r="BF2959">
        <v>129</v>
      </c>
      <c r="BG2959">
        <v>6370</v>
      </c>
      <c r="BH2959">
        <v>0</v>
      </c>
      <c r="BI2959">
        <v>50</v>
      </c>
      <c r="BJ2959" s="2">
        <v>46036</v>
      </c>
      <c r="BK2959">
        <v>1</v>
      </c>
      <c r="BL2959" s="3" t="str">
        <f>VLOOKUP(O2959,DropDownList!$H$1:$I$7,2,FALSE)</f>
        <v>2024/25</v>
      </c>
      <c r="BM2959" s="3" t="str">
        <f t="shared" si="46"/>
        <v>JP COURT</v>
      </c>
    </row>
    <row r="2960" spans="1:65" x14ac:dyDescent="0.2">
      <c r="A2960">
        <v>2026</v>
      </c>
      <c r="B2960">
        <v>1</v>
      </c>
      <c r="C2960" t="s">
        <v>162</v>
      </c>
      <c r="D2960" t="s">
        <v>179</v>
      </c>
      <c r="E2960" t="s">
        <v>18</v>
      </c>
      <c r="F2960">
        <v>9253</v>
      </c>
      <c r="G2960" t="s">
        <v>141</v>
      </c>
      <c r="H2960" t="s">
        <v>164</v>
      </c>
      <c r="I2960" t="s">
        <v>164</v>
      </c>
      <c r="J2960" s="1">
        <v>46023</v>
      </c>
      <c r="K2960" t="s">
        <v>438</v>
      </c>
      <c r="L2960">
        <v>4</v>
      </c>
      <c r="M2960" t="s">
        <v>439</v>
      </c>
      <c r="N2960" t="s">
        <v>145</v>
      </c>
      <c r="O2960" t="s">
        <v>156</v>
      </c>
      <c r="P2960" t="s">
        <v>150</v>
      </c>
      <c r="Q2960">
        <v>7380.51</v>
      </c>
      <c r="R2960">
        <v>189</v>
      </c>
      <c r="S2960">
        <v>31891.86</v>
      </c>
      <c r="T2960">
        <v>2862.79</v>
      </c>
      <c r="U2960">
        <v>47</v>
      </c>
      <c r="V2960">
        <v>17</v>
      </c>
      <c r="W2960">
        <v>2721.98</v>
      </c>
      <c r="X2960">
        <v>3746.98</v>
      </c>
      <c r="Y2960">
        <v>169</v>
      </c>
      <c r="Z2960">
        <v>29029.07</v>
      </c>
      <c r="AA2960">
        <v>21648.560000000001</v>
      </c>
      <c r="AB2960">
        <v>7992.33</v>
      </c>
      <c r="AC2960">
        <v>13656.23</v>
      </c>
      <c r="AD2960">
        <v>10</v>
      </c>
      <c r="AE2960">
        <v>7</v>
      </c>
      <c r="AF2960">
        <v>119</v>
      </c>
      <c r="AG2960">
        <v>25</v>
      </c>
      <c r="AH2960">
        <v>20</v>
      </c>
      <c r="AI2960">
        <v>22</v>
      </c>
      <c r="AJ2960">
        <v>26</v>
      </c>
      <c r="AK2960">
        <v>12</v>
      </c>
      <c r="AL2960">
        <v>2</v>
      </c>
      <c r="AM2960">
        <v>8</v>
      </c>
      <c r="AN2960">
        <v>1</v>
      </c>
      <c r="AO2960">
        <v>139</v>
      </c>
      <c r="AP2960">
        <v>676</v>
      </c>
      <c r="AQ2960">
        <v>146</v>
      </c>
      <c r="AR2960">
        <v>0</v>
      </c>
      <c r="AS2960">
        <v>68</v>
      </c>
      <c r="AT2960">
        <v>54</v>
      </c>
      <c r="AU2960">
        <v>9</v>
      </c>
      <c r="AV2960">
        <v>4</v>
      </c>
      <c r="AW2960">
        <v>0</v>
      </c>
      <c r="AX2960">
        <v>0</v>
      </c>
      <c r="AY2960">
        <v>111</v>
      </c>
      <c r="AZ2960">
        <v>146</v>
      </c>
      <c r="BA2960">
        <v>80</v>
      </c>
      <c r="BB2960">
        <v>14</v>
      </c>
      <c r="BC2960">
        <v>5</v>
      </c>
      <c r="BD2960">
        <v>3</v>
      </c>
      <c r="BE2960">
        <v>0</v>
      </c>
      <c r="BF2960">
        <v>140</v>
      </c>
      <c r="BG2960">
        <v>3122.92</v>
      </c>
      <c r="BH2960">
        <v>3</v>
      </c>
      <c r="BI2960">
        <v>47</v>
      </c>
      <c r="BJ2960" s="2">
        <v>46036</v>
      </c>
      <c r="BK2960">
        <v>0</v>
      </c>
      <c r="BL2960" s="3" t="str">
        <f>VLOOKUP(O2960,DropDownList!$H$1:$I$7,2,FALSE)</f>
        <v>2023/24</v>
      </c>
      <c r="BM2960" s="3" t="str">
        <f t="shared" si="46"/>
        <v>FISCAL FINES</v>
      </c>
    </row>
    <row r="2961" spans="1:65" x14ac:dyDescent="0.2">
      <c r="A2961">
        <v>2026</v>
      </c>
      <c r="B2961">
        <v>1</v>
      </c>
      <c r="C2961" t="s">
        <v>162</v>
      </c>
      <c r="D2961" t="s">
        <v>179</v>
      </c>
      <c r="E2961" t="s">
        <v>18</v>
      </c>
      <c r="F2961">
        <v>9253</v>
      </c>
      <c r="G2961" t="s">
        <v>141</v>
      </c>
      <c r="H2961" t="s">
        <v>164</v>
      </c>
      <c r="I2961" t="s">
        <v>164</v>
      </c>
      <c r="J2961" s="1">
        <v>46023</v>
      </c>
      <c r="K2961" t="s">
        <v>438</v>
      </c>
      <c r="L2961">
        <v>4</v>
      </c>
      <c r="M2961" t="s">
        <v>439</v>
      </c>
      <c r="N2961" t="s">
        <v>145</v>
      </c>
      <c r="O2961" t="s">
        <v>149</v>
      </c>
      <c r="P2961" t="s">
        <v>146</v>
      </c>
      <c r="Q2961">
        <v>260</v>
      </c>
      <c r="R2961">
        <v>60</v>
      </c>
      <c r="S2961">
        <v>1100</v>
      </c>
      <c r="T2961">
        <v>40</v>
      </c>
      <c r="U2961">
        <v>33</v>
      </c>
      <c r="V2961">
        <v>8</v>
      </c>
      <c r="W2961">
        <v>150</v>
      </c>
      <c r="X2961">
        <v>150</v>
      </c>
      <c r="Y2961">
        <v>0</v>
      </c>
      <c r="Z2961">
        <v>0</v>
      </c>
      <c r="AA2961">
        <v>800</v>
      </c>
      <c r="AB2961">
        <v>0</v>
      </c>
      <c r="AC2961">
        <v>0</v>
      </c>
      <c r="AD2961">
        <v>8</v>
      </c>
      <c r="AE2961">
        <v>0</v>
      </c>
      <c r="AF2961">
        <v>42</v>
      </c>
      <c r="AG2961">
        <v>0</v>
      </c>
      <c r="AH2961">
        <v>3</v>
      </c>
      <c r="AI2961">
        <v>15</v>
      </c>
      <c r="AJ2961">
        <v>0</v>
      </c>
      <c r="AK2961">
        <v>0</v>
      </c>
      <c r="AL2961">
        <v>0</v>
      </c>
      <c r="AM2961">
        <v>0</v>
      </c>
      <c r="AN2961">
        <v>0</v>
      </c>
      <c r="AO2961">
        <v>38</v>
      </c>
      <c r="AP2961">
        <v>95</v>
      </c>
      <c r="AQ2961">
        <v>38</v>
      </c>
      <c r="AR2961">
        <v>0</v>
      </c>
      <c r="AS2961">
        <v>13</v>
      </c>
      <c r="AT2961">
        <v>4</v>
      </c>
      <c r="AU2961">
        <v>0</v>
      </c>
      <c r="AV2961">
        <v>0</v>
      </c>
      <c r="AW2961">
        <v>0</v>
      </c>
      <c r="AX2961">
        <v>0</v>
      </c>
      <c r="AY2961">
        <v>11</v>
      </c>
      <c r="AZ2961">
        <v>11</v>
      </c>
      <c r="BA2961">
        <v>0</v>
      </c>
      <c r="BB2961">
        <v>3</v>
      </c>
      <c r="BC2961">
        <v>0</v>
      </c>
      <c r="BD2961">
        <v>1</v>
      </c>
      <c r="BE2961">
        <v>0</v>
      </c>
      <c r="BF2961">
        <v>60</v>
      </c>
      <c r="BG2961">
        <v>260</v>
      </c>
      <c r="BH2961">
        <v>0</v>
      </c>
      <c r="BI2961">
        <v>32</v>
      </c>
      <c r="BJ2961" s="2">
        <v>46036</v>
      </c>
      <c r="BK2961">
        <v>0</v>
      </c>
      <c r="BL2961" s="3" t="str">
        <f>VLOOKUP(O2961,DropDownList!$H$1:$I$7,2,FALSE)</f>
        <v>2025/26</v>
      </c>
      <c r="BM2961" s="3" t="str">
        <f t="shared" si="46"/>
        <v>VSUR</v>
      </c>
    </row>
    <row r="2962" spans="1:65" x14ac:dyDescent="0.2">
      <c r="A2962">
        <v>2026</v>
      </c>
      <c r="B2962">
        <v>1</v>
      </c>
      <c r="C2962" t="s">
        <v>162</v>
      </c>
      <c r="D2962" t="s">
        <v>179</v>
      </c>
      <c r="E2962" t="s">
        <v>18</v>
      </c>
      <c r="F2962">
        <v>9253</v>
      </c>
      <c r="G2962" t="s">
        <v>141</v>
      </c>
      <c r="H2962" t="s">
        <v>164</v>
      </c>
      <c r="I2962" t="s">
        <v>164</v>
      </c>
      <c r="J2962" s="1">
        <v>46023</v>
      </c>
      <c r="K2962" t="s">
        <v>438</v>
      </c>
      <c r="L2962">
        <v>4</v>
      </c>
      <c r="M2962" t="s">
        <v>439</v>
      </c>
      <c r="N2962" t="s">
        <v>145</v>
      </c>
      <c r="O2962" t="s">
        <v>149</v>
      </c>
      <c r="P2962" t="s">
        <v>152</v>
      </c>
      <c r="Q2962">
        <v>0</v>
      </c>
      <c r="R2962">
        <v>5</v>
      </c>
      <c r="S2962">
        <v>200</v>
      </c>
      <c r="T2962">
        <v>40</v>
      </c>
      <c r="U2962">
        <v>0</v>
      </c>
      <c r="V2962">
        <v>0</v>
      </c>
      <c r="W2962">
        <v>0</v>
      </c>
      <c r="X2962">
        <v>0</v>
      </c>
      <c r="Y2962">
        <v>0</v>
      </c>
      <c r="Z2962">
        <v>0</v>
      </c>
      <c r="AA2962">
        <v>160</v>
      </c>
      <c r="AB2962">
        <v>0</v>
      </c>
      <c r="AC2962">
        <v>160</v>
      </c>
      <c r="AD2962">
        <v>0</v>
      </c>
      <c r="AE2962">
        <v>0</v>
      </c>
      <c r="AF2962">
        <v>4</v>
      </c>
      <c r="AG2962">
        <v>0</v>
      </c>
      <c r="AH2962">
        <v>1</v>
      </c>
      <c r="AI2962">
        <v>0</v>
      </c>
      <c r="AJ2962">
        <v>0</v>
      </c>
      <c r="AK2962">
        <v>0</v>
      </c>
      <c r="AL2962">
        <v>0</v>
      </c>
      <c r="AM2962">
        <v>0</v>
      </c>
      <c r="AN2962">
        <v>0</v>
      </c>
      <c r="AO2962">
        <v>0</v>
      </c>
      <c r="AP2962">
        <v>0</v>
      </c>
      <c r="AQ2962">
        <v>0</v>
      </c>
      <c r="AR2962">
        <v>0</v>
      </c>
      <c r="AS2962">
        <v>0</v>
      </c>
      <c r="AT2962">
        <v>0</v>
      </c>
      <c r="AU2962">
        <v>0</v>
      </c>
      <c r="AV2962">
        <v>0</v>
      </c>
      <c r="AW2962">
        <v>0</v>
      </c>
      <c r="AX2962">
        <v>0</v>
      </c>
      <c r="AY2962">
        <v>0</v>
      </c>
      <c r="AZ2962">
        <v>0</v>
      </c>
      <c r="BA2962">
        <v>0</v>
      </c>
      <c r="BB2962">
        <v>0</v>
      </c>
      <c r="BC2962">
        <v>0</v>
      </c>
      <c r="BD2962">
        <v>0</v>
      </c>
      <c r="BE2962">
        <v>0</v>
      </c>
      <c r="BF2962">
        <v>0</v>
      </c>
      <c r="BG2962">
        <v>0</v>
      </c>
      <c r="BH2962">
        <v>0</v>
      </c>
      <c r="BI2962">
        <v>0</v>
      </c>
      <c r="BJ2962" s="2">
        <v>46036</v>
      </c>
      <c r="BK2962">
        <v>0</v>
      </c>
      <c r="BL2962" s="3" t="str">
        <f>VLOOKUP(O2962,DropDownList!$H$1:$I$7,2,FALSE)</f>
        <v>2025/26</v>
      </c>
      <c r="BM2962" s="3" t="str">
        <f t="shared" si="46"/>
        <v>PCOA</v>
      </c>
    </row>
    <row r="2963" spans="1:65" x14ac:dyDescent="0.2">
      <c r="A2963">
        <v>2026</v>
      </c>
      <c r="B2963">
        <v>1</v>
      </c>
      <c r="C2963" t="s">
        <v>162</v>
      </c>
      <c r="D2963" t="s">
        <v>179</v>
      </c>
      <c r="E2963" t="s">
        <v>18</v>
      </c>
      <c r="F2963">
        <v>9253</v>
      </c>
      <c r="G2963" t="s">
        <v>141</v>
      </c>
      <c r="H2963" t="s">
        <v>164</v>
      </c>
      <c r="I2963" t="s">
        <v>164</v>
      </c>
      <c r="J2963" s="1">
        <v>46023</v>
      </c>
      <c r="K2963" t="s">
        <v>438</v>
      </c>
      <c r="L2963">
        <v>4</v>
      </c>
      <c r="M2963" t="s">
        <v>439</v>
      </c>
      <c r="N2963" t="s">
        <v>145</v>
      </c>
      <c r="O2963" t="s">
        <v>149</v>
      </c>
      <c r="P2963" t="s">
        <v>148</v>
      </c>
      <c r="Q2963">
        <v>60</v>
      </c>
      <c r="R2963">
        <v>1</v>
      </c>
      <c r="S2963">
        <v>60</v>
      </c>
      <c r="T2963">
        <v>0</v>
      </c>
      <c r="U2963">
        <v>1</v>
      </c>
      <c r="V2963">
        <v>1</v>
      </c>
      <c r="W2963">
        <v>60</v>
      </c>
      <c r="X2963">
        <v>60</v>
      </c>
      <c r="Y2963">
        <v>0</v>
      </c>
      <c r="Z2963">
        <v>0</v>
      </c>
      <c r="AA2963">
        <v>0</v>
      </c>
      <c r="AB2963">
        <v>0</v>
      </c>
      <c r="AC2963">
        <v>0</v>
      </c>
      <c r="AD2963">
        <v>1</v>
      </c>
      <c r="AE2963">
        <v>0</v>
      </c>
      <c r="AF2963">
        <v>0</v>
      </c>
      <c r="AG2963">
        <v>0</v>
      </c>
      <c r="AH2963">
        <v>0</v>
      </c>
      <c r="AI2963">
        <v>1</v>
      </c>
      <c r="AJ2963">
        <v>0</v>
      </c>
      <c r="AK2963">
        <v>0</v>
      </c>
      <c r="AL2963">
        <v>0</v>
      </c>
      <c r="AM2963">
        <v>0</v>
      </c>
      <c r="AN2963">
        <v>0</v>
      </c>
      <c r="AO2963">
        <v>1</v>
      </c>
      <c r="AP2963">
        <v>1</v>
      </c>
      <c r="AQ2963">
        <v>1</v>
      </c>
      <c r="AR2963">
        <v>0</v>
      </c>
      <c r="AS2963">
        <v>0</v>
      </c>
      <c r="AT2963">
        <v>0</v>
      </c>
      <c r="AU2963">
        <v>0</v>
      </c>
      <c r="AV2963">
        <v>0</v>
      </c>
      <c r="AW2963">
        <v>0</v>
      </c>
      <c r="AX2963">
        <v>0</v>
      </c>
      <c r="AY2963">
        <v>0</v>
      </c>
      <c r="AZ2963">
        <v>0</v>
      </c>
      <c r="BA2963">
        <v>0</v>
      </c>
      <c r="BB2963">
        <v>0</v>
      </c>
      <c r="BC2963">
        <v>0</v>
      </c>
      <c r="BD2963">
        <v>0</v>
      </c>
      <c r="BE2963">
        <v>0</v>
      </c>
      <c r="BF2963">
        <v>1</v>
      </c>
      <c r="BG2963">
        <v>60</v>
      </c>
      <c r="BH2963">
        <v>0</v>
      </c>
      <c r="BI2963">
        <v>1</v>
      </c>
      <c r="BJ2963" s="2">
        <v>46036</v>
      </c>
      <c r="BK2963">
        <v>0</v>
      </c>
      <c r="BL2963" s="3" t="str">
        <f>VLOOKUP(O2963,DropDownList!$H$1:$I$7,2,FALSE)</f>
        <v>2025/26</v>
      </c>
      <c r="BM2963" s="3" t="str">
        <f t="shared" si="46"/>
        <v>PRAS</v>
      </c>
    </row>
    <row r="2964" spans="1:65" x14ac:dyDescent="0.2">
      <c r="A2964">
        <v>2026</v>
      </c>
      <c r="B2964">
        <v>1</v>
      </c>
      <c r="C2964" t="s">
        <v>162</v>
      </c>
      <c r="D2964" t="s">
        <v>179</v>
      </c>
      <c r="E2964" t="s">
        <v>18</v>
      </c>
      <c r="F2964">
        <v>9253</v>
      </c>
      <c r="G2964" t="s">
        <v>141</v>
      </c>
      <c r="H2964" t="s">
        <v>164</v>
      </c>
      <c r="I2964" t="s">
        <v>164</v>
      </c>
      <c r="J2964" s="1">
        <v>46023</v>
      </c>
      <c r="K2964" t="s">
        <v>438</v>
      </c>
      <c r="L2964">
        <v>4</v>
      </c>
      <c r="M2964" t="s">
        <v>439</v>
      </c>
      <c r="N2964" t="s">
        <v>145</v>
      </c>
      <c r="O2964" t="s">
        <v>156</v>
      </c>
      <c r="P2964" t="s">
        <v>154</v>
      </c>
      <c r="Q2964">
        <v>9224.14</v>
      </c>
      <c r="R2964">
        <v>156</v>
      </c>
      <c r="S2964">
        <v>44508</v>
      </c>
      <c r="T2964">
        <v>1815</v>
      </c>
      <c r="U2964">
        <v>43</v>
      </c>
      <c r="V2964">
        <v>20</v>
      </c>
      <c r="W2964">
        <v>4876.1099999999997</v>
      </c>
      <c r="X2964">
        <v>4876.1099999999997</v>
      </c>
      <c r="Y2964">
        <v>0</v>
      </c>
      <c r="Z2964">
        <v>0</v>
      </c>
      <c r="AA2964">
        <v>33468.86</v>
      </c>
      <c r="AB2964">
        <v>107.12</v>
      </c>
      <c r="AC2964">
        <v>31021.74</v>
      </c>
      <c r="AD2964">
        <v>6</v>
      </c>
      <c r="AE2964">
        <v>14</v>
      </c>
      <c r="AF2964">
        <v>106</v>
      </c>
      <c r="AG2964">
        <v>30</v>
      </c>
      <c r="AH2964">
        <v>7</v>
      </c>
      <c r="AI2964">
        <v>13</v>
      </c>
      <c r="AJ2964">
        <v>0</v>
      </c>
      <c r="AK2964">
        <v>0</v>
      </c>
      <c r="AL2964">
        <v>0</v>
      </c>
      <c r="AM2964">
        <v>0</v>
      </c>
      <c r="AN2964">
        <v>0</v>
      </c>
      <c r="AO2964">
        <v>97</v>
      </c>
      <c r="AP2964">
        <v>489</v>
      </c>
      <c r="AQ2964">
        <v>98</v>
      </c>
      <c r="AR2964">
        <v>0</v>
      </c>
      <c r="AS2964">
        <v>68</v>
      </c>
      <c r="AT2964">
        <v>41</v>
      </c>
      <c r="AU2964">
        <v>9</v>
      </c>
      <c r="AV2964">
        <v>1</v>
      </c>
      <c r="AW2964">
        <v>4</v>
      </c>
      <c r="AX2964">
        <v>0</v>
      </c>
      <c r="AY2964">
        <v>61</v>
      </c>
      <c r="AZ2964">
        <v>90</v>
      </c>
      <c r="BA2964">
        <v>58</v>
      </c>
      <c r="BB2964">
        <v>18</v>
      </c>
      <c r="BC2964">
        <v>8</v>
      </c>
      <c r="BD2964">
        <v>2</v>
      </c>
      <c r="BE2964">
        <v>0</v>
      </c>
      <c r="BF2964">
        <v>151</v>
      </c>
      <c r="BG2964">
        <v>3915</v>
      </c>
      <c r="BH2964">
        <v>0</v>
      </c>
      <c r="BI2964">
        <v>42</v>
      </c>
      <c r="BJ2964" s="2">
        <v>46036</v>
      </c>
      <c r="BK2964">
        <v>1</v>
      </c>
      <c r="BL2964" s="3" t="str">
        <f>VLOOKUP(O2964,DropDownList!$H$1:$I$7,2,FALSE)</f>
        <v>2023/24</v>
      </c>
      <c r="BM2964" s="3" t="str">
        <f t="shared" si="46"/>
        <v>JP COURT</v>
      </c>
    </row>
    <row r="2965" spans="1:65" x14ac:dyDescent="0.2">
      <c r="A2965">
        <v>2026</v>
      </c>
      <c r="B2965">
        <v>1</v>
      </c>
      <c r="C2965" t="s">
        <v>162</v>
      </c>
      <c r="D2965" t="s">
        <v>179</v>
      </c>
      <c r="E2965" t="s">
        <v>18</v>
      </c>
      <c r="F2965">
        <v>9253</v>
      </c>
      <c r="G2965" t="s">
        <v>141</v>
      </c>
      <c r="H2965" t="s">
        <v>164</v>
      </c>
      <c r="I2965" t="s">
        <v>164</v>
      </c>
      <c r="J2965" s="1">
        <v>46023</v>
      </c>
      <c r="K2965" t="s">
        <v>438</v>
      </c>
      <c r="L2965">
        <v>4</v>
      </c>
      <c r="M2965" t="s">
        <v>439</v>
      </c>
      <c r="N2965" t="s">
        <v>145</v>
      </c>
      <c r="O2965" t="s">
        <v>155</v>
      </c>
      <c r="P2965" t="s">
        <v>148</v>
      </c>
      <c r="Q2965">
        <v>180</v>
      </c>
      <c r="R2965">
        <v>21</v>
      </c>
      <c r="S2965">
        <v>1260</v>
      </c>
      <c r="T2965">
        <v>80</v>
      </c>
      <c r="U2965">
        <v>3</v>
      </c>
      <c r="V2965">
        <v>2</v>
      </c>
      <c r="W2965">
        <v>120</v>
      </c>
      <c r="X2965">
        <v>120</v>
      </c>
      <c r="Y2965">
        <v>0</v>
      </c>
      <c r="Z2965">
        <v>0</v>
      </c>
      <c r="AA2965">
        <v>1000</v>
      </c>
      <c r="AB2965">
        <v>0</v>
      </c>
      <c r="AC2965">
        <v>1000</v>
      </c>
      <c r="AD2965">
        <v>2</v>
      </c>
      <c r="AE2965">
        <v>0</v>
      </c>
      <c r="AF2965">
        <v>16</v>
      </c>
      <c r="AG2965">
        <v>0</v>
      </c>
      <c r="AH2965">
        <v>1</v>
      </c>
      <c r="AI2965">
        <v>3</v>
      </c>
      <c r="AJ2965">
        <v>0</v>
      </c>
      <c r="AK2965">
        <v>0</v>
      </c>
      <c r="AL2965">
        <v>0</v>
      </c>
      <c r="AM2965">
        <v>0</v>
      </c>
      <c r="AN2965">
        <v>0</v>
      </c>
      <c r="AO2965">
        <v>16</v>
      </c>
      <c r="AP2965">
        <v>59</v>
      </c>
      <c r="AQ2965">
        <v>16</v>
      </c>
      <c r="AR2965">
        <v>0</v>
      </c>
      <c r="AS2965">
        <v>5</v>
      </c>
      <c r="AT2965">
        <v>11</v>
      </c>
      <c r="AU2965">
        <v>0</v>
      </c>
      <c r="AV2965">
        <v>0</v>
      </c>
      <c r="AW2965">
        <v>0</v>
      </c>
      <c r="AX2965">
        <v>0</v>
      </c>
      <c r="AY2965">
        <v>8</v>
      </c>
      <c r="AZ2965">
        <v>11</v>
      </c>
      <c r="BA2965">
        <v>6</v>
      </c>
      <c r="BB2965">
        <v>0</v>
      </c>
      <c r="BC2965">
        <v>0</v>
      </c>
      <c r="BD2965">
        <v>0</v>
      </c>
      <c r="BE2965">
        <v>0</v>
      </c>
      <c r="BF2965">
        <v>16</v>
      </c>
      <c r="BG2965">
        <v>180</v>
      </c>
      <c r="BH2965">
        <v>1</v>
      </c>
      <c r="BI2965">
        <v>3</v>
      </c>
      <c r="BJ2965" s="2">
        <v>46036</v>
      </c>
      <c r="BK2965">
        <v>0</v>
      </c>
      <c r="BL2965" s="3" t="str">
        <f>VLOOKUP(O2965,DropDownList!$H$1:$I$7,2,FALSE)</f>
        <v>2022/23</v>
      </c>
      <c r="BM2965" s="3" t="str">
        <f t="shared" si="46"/>
        <v>PRAS</v>
      </c>
    </row>
    <row r="2966" spans="1:65" x14ac:dyDescent="0.2">
      <c r="A2966">
        <v>2026</v>
      </c>
      <c r="B2966">
        <v>1</v>
      </c>
      <c r="C2966" t="s">
        <v>162</v>
      </c>
      <c r="D2966" t="s">
        <v>179</v>
      </c>
      <c r="E2966" t="s">
        <v>18</v>
      </c>
      <c r="F2966">
        <v>9253</v>
      </c>
      <c r="G2966" t="s">
        <v>141</v>
      </c>
      <c r="H2966" t="s">
        <v>164</v>
      </c>
      <c r="I2966" t="s">
        <v>164</v>
      </c>
      <c r="J2966" s="1">
        <v>46023</v>
      </c>
      <c r="K2966" t="s">
        <v>438</v>
      </c>
      <c r="L2966">
        <v>4</v>
      </c>
      <c r="M2966" t="s">
        <v>439</v>
      </c>
      <c r="N2966" t="s">
        <v>145</v>
      </c>
      <c r="O2966" t="s">
        <v>156</v>
      </c>
      <c r="P2966" t="s">
        <v>153</v>
      </c>
      <c r="Q2966">
        <v>0</v>
      </c>
      <c r="R2966">
        <v>2</v>
      </c>
      <c r="S2966">
        <v>90</v>
      </c>
      <c r="T2966">
        <v>45</v>
      </c>
      <c r="U2966">
        <v>0</v>
      </c>
      <c r="V2966">
        <v>0</v>
      </c>
      <c r="W2966">
        <v>0</v>
      </c>
      <c r="X2966">
        <v>0</v>
      </c>
      <c r="Y2966">
        <v>0</v>
      </c>
      <c r="Z2966">
        <v>0</v>
      </c>
      <c r="AA2966">
        <v>45</v>
      </c>
      <c r="AB2966">
        <v>0</v>
      </c>
      <c r="AC2966">
        <v>45</v>
      </c>
      <c r="AD2966">
        <v>0</v>
      </c>
      <c r="AE2966">
        <v>0</v>
      </c>
      <c r="AF2966">
        <v>1</v>
      </c>
      <c r="AG2966">
        <v>0</v>
      </c>
      <c r="AH2966">
        <v>1</v>
      </c>
      <c r="AI2966">
        <v>0</v>
      </c>
      <c r="AJ2966">
        <v>0</v>
      </c>
      <c r="AK2966">
        <v>0</v>
      </c>
      <c r="AL2966">
        <v>0</v>
      </c>
      <c r="AM2966">
        <v>0</v>
      </c>
      <c r="AN2966">
        <v>0</v>
      </c>
      <c r="AO2966">
        <v>2</v>
      </c>
      <c r="AP2966">
        <v>2</v>
      </c>
      <c r="AQ2966">
        <v>2</v>
      </c>
      <c r="AR2966">
        <v>0</v>
      </c>
      <c r="AS2966">
        <v>0</v>
      </c>
      <c r="AT2966">
        <v>0</v>
      </c>
      <c r="AU2966">
        <v>0</v>
      </c>
      <c r="AV2966">
        <v>0</v>
      </c>
      <c r="AW2966">
        <v>0</v>
      </c>
      <c r="AX2966">
        <v>0</v>
      </c>
      <c r="AY2966">
        <v>0</v>
      </c>
      <c r="AZ2966">
        <v>0</v>
      </c>
      <c r="BA2966">
        <v>0</v>
      </c>
      <c r="BB2966">
        <v>0</v>
      </c>
      <c r="BC2966">
        <v>0</v>
      </c>
      <c r="BD2966">
        <v>0</v>
      </c>
      <c r="BE2966">
        <v>0</v>
      </c>
      <c r="BF2966">
        <v>2</v>
      </c>
      <c r="BG2966">
        <v>0</v>
      </c>
      <c r="BH2966">
        <v>0</v>
      </c>
      <c r="BI2966">
        <v>0</v>
      </c>
      <c r="BJ2966" s="2">
        <v>46036</v>
      </c>
      <c r="BK2966">
        <v>0</v>
      </c>
      <c r="BL2966" s="3" t="str">
        <f>VLOOKUP(O2966,DropDownList!$H$1:$I$7,2,FALSE)</f>
        <v>2023/24</v>
      </c>
      <c r="BM2966" s="3" t="str">
        <f t="shared" si="46"/>
        <v>PREG</v>
      </c>
    </row>
    <row r="2967" spans="1:65" x14ac:dyDescent="0.2">
      <c r="A2967">
        <v>2026</v>
      </c>
      <c r="B2967">
        <v>1</v>
      </c>
      <c r="C2967" t="s">
        <v>162</v>
      </c>
      <c r="D2967" t="s">
        <v>179</v>
      </c>
      <c r="E2967" t="s">
        <v>18</v>
      </c>
      <c r="F2967">
        <v>9253</v>
      </c>
      <c r="G2967" t="s">
        <v>141</v>
      </c>
      <c r="H2967" t="s">
        <v>164</v>
      </c>
      <c r="I2967" t="s">
        <v>164</v>
      </c>
      <c r="J2967" s="1">
        <v>46023</v>
      </c>
      <c r="K2967" t="s">
        <v>438</v>
      </c>
      <c r="L2967">
        <v>4</v>
      </c>
      <c r="M2967" t="s">
        <v>439</v>
      </c>
      <c r="N2967" t="s">
        <v>145</v>
      </c>
      <c r="O2967" t="s">
        <v>149</v>
      </c>
      <c r="P2967" t="s">
        <v>154</v>
      </c>
      <c r="Q2967">
        <v>8744.9500000000007</v>
      </c>
      <c r="R2967">
        <v>60</v>
      </c>
      <c r="S2967">
        <v>18700</v>
      </c>
      <c r="T2967">
        <v>620</v>
      </c>
      <c r="U2967">
        <v>33</v>
      </c>
      <c r="V2967">
        <v>17</v>
      </c>
      <c r="W2967">
        <v>3020</v>
      </c>
      <c r="X2967">
        <v>4995</v>
      </c>
      <c r="Y2967">
        <v>0</v>
      </c>
      <c r="Z2967">
        <v>0</v>
      </c>
      <c r="AA2967">
        <v>9335.0499999999993</v>
      </c>
      <c r="AB2967">
        <v>0</v>
      </c>
      <c r="AC2967">
        <v>8535.0499999999993</v>
      </c>
      <c r="AD2967">
        <v>8</v>
      </c>
      <c r="AE2967">
        <v>9</v>
      </c>
      <c r="AF2967">
        <v>24</v>
      </c>
      <c r="AG2967">
        <v>18</v>
      </c>
      <c r="AH2967">
        <v>3</v>
      </c>
      <c r="AI2967">
        <v>15</v>
      </c>
      <c r="AJ2967">
        <v>0</v>
      </c>
      <c r="AK2967">
        <v>0</v>
      </c>
      <c r="AL2967">
        <v>0</v>
      </c>
      <c r="AM2967">
        <v>0</v>
      </c>
      <c r="AN2967">
        <v>0</v>
      </c>
      <c r="AO2967">
        <v>38</v>
      </c>
      <c r="AP2967">
        <v>95</v>
      </c>
      <c r="AQ2967">
        <v>38</v>
      </c>
      <c r="AR2967">
        <v>0</v>
      </c>
      <c r="AS2967">
        <v>13</v>
      </c>
      <c r="AT2967">
        <v>4</v>
      </c>
      <c r="AU2967">
        <v>0</v>
      </c>
      <c r="AV2967">
        <v>0</v>
      </c>
      <c r="AW2967">
        <v>0</v>
      </c>
      <c r="AX2967">
        <v>0</v>
      </c>
      <c r="AY2967">
        <v>11</v>
      </c>
      <c r="AZ2967">
        <v>11</v>
      </c>
      <c r="BA2967">
        <v>0</v>
      </c>
      <c r="BB2967">
        <v>3</v>
      </c>
      <c r="BC2967">
        <v>0</v>
      </c>
      <c r="BD2967">
        <v>1</v>
      </c>
      <c r="BE2967">
        <v>0</v>
      </c>
      <c r="BF2967">
        <v>60</v>
      </c>
      <c r="BG2967">
        <v>4410</v>
      </c>
      <c r="BH2967">
        <v>0</v>
      </c>
      <c r="BI2967">
        <v>32</v>
      </c>
      <c r="BJ2967" s="2">
        <v>46036</v>
      </c>
      <c r="BK2967">
        <v>0</v>
      </c>
      <c r="BL2967" s="3" t="str">
        <f>VLOOKUP(O2967,DropDownList!$H$1:$I$7,2,FALSE)</f>
        <v>2025/26</v>
      </c>
      <c r="BM2967" s="3" t="str">
        <f t="shared" si="46"/>
        <v>JP COURT</v>
      </c>
    </row>
    <row r="2968" spans="1:65" x14ac:dyDescent="0.2">
      <c r="A2968">
        <v>2026</v>
      </c>
      <c r="B2968">
        <v>1</v>
      </c>
      <c r="C2968" t="s">
        <v>162</v>
      </c>
      <c r="D2968" t="s">
        <v>179</v>
      </c>
      <c r="E2968" t="s">
        <v>18</v>
      </c>
      <c r="F2968">
        <v>9253</v>
      </c>
      <c r="G2968" t="s">
        <v>141</v>
      </c>
      <c r="H2968" t="s">
        <v>164</v>
      </c>
      <c r="I2968" t="s">
        <v>164</v>
      </c>
      <c r="J2968" s="1">
        <v>46023</v>
      </c>
      <c r="K2968" t="s">
        <v>438</v>
      </c>
      <c r="L2968">
        <v>4</v>
      </c>
      <c r="M2968" t="s">
        <v>439</v>
      </c>
      <c r="N2968" t="s">
        <v>145</v>
      </c>
      <c r="O2968" t="s">
        <v>147</v>
      </c>
      <c r="P2968" t="s">
        <v>153</v>
      </c>
      <c r="Q2968">
        <v>0</v>
      </c>
      <c r="R2968">
        <v>1</v>
      </c>
      <c r="S2968">
        <v>45</v>
      </c>
      <c r="T2968">
        <v>0</v>
      </c>
      <c r="U2968">
        <v>0</v>
      </c>
      <c r="V2968">
        <v>0</v>
      </c>
      <c r="W2968">
        <v>0</v>
      </c>
      <c r="X2968">
        <v>0</v>
      </c>
      <c r="Y2968">
        <v>0</v>
      </c>
      <c r="Z2968">
        <v>0</v>
      </c>
      <c r="AA2968">
        <v>45</v>
      </c>
      <c r="AB2968">
        <v>0</v>
      </c>
      <c r="AC2968">
        <v>45</v>
      </c>
      <c r="AD2968">
        <v>0</v>
      </c>
      <c r="AE2968">
        <v>0</v>
      </c>
      <c r="AF2968">
        <v>1</v>
      </c>
      <c r="AG2968">
        <v>0</v>
      </c>
      <c r="AH2968">
        <v>0</v>
      </c>
      <c r="AI2968">
        <v>0</v>
      </c>
      <c r="AJ2968">
        <v>0</v>
      </c>
      <c r="AK2968">
        <v>0</v>
      </c>
      <c r="AL2968">
        <v>0</v>
      </c>
      <c r="AM2968">
        <v>0</v>
      </c>
      <c r="AN2968">
        <v>0</v>
      </c>
      <c r="AO2968">
        <v>0</v>
      </c>
      <c r="AP2968">
        <v>0</v>
      </c>
      <c r="AQ2968">
        <v>0</v>
      </c>
      <c r="AR2968">
        <v>0</v>
      </c>
      <c r="AS2968">
        <v>0</v>
      </c>
      <c r="AT2968">
        <v>0</v>
      </c>
      <c r="AU2968">
        <v>0</v>
      </c>
      <c r="AV2968">
        <v>0</v>
      </c>
      <c r="AW2968">
        <v>0</v>
      </c>
      <c r="AX2968">
        <v>0</v>
      </c>
      <c r="AY2968">
        <v>0</v>
      </c>
      <c r="AZ2968">
        <v>0</v>
      </c>
      <c r="BA2968">
        <v>0</v>
      </c>
      <c r="BB2968">
        <v>0</v>
      </c>
      <c r="BC2968">
        <v>0</v>
      </c>
      <c r="BD2968">
        <v>0</v>
      </c>
      <c r="BE2968">
        <v>0</v>
      </c>
      <c r="BF2968">
        <v>0</v>
      </c>
      <c r="BG2968">
        <v>0</v>
      </c>
      <c r="BH2968">
        <v>0</v>
      </c>
      <c r="BI2968">
        <v>0</v>
      </c>
      <c r="BJ2968" s="2">
        <v>46036</v>
      </c>
      <c r="BK2968">
        <v>0</v>
      </c>
      <c r="BL2968" s="3" t="str">
        <f>VLOOKUP(O2968,DropDownList!$H$1:$I$7,2,FALSE)</f>
        <v>2024/25</v>
      </c>
      <c r="BM2968" s="3" t="str">
        <f t="shared" si="46"/>
        <v>PREG</v>
      </c>
    </row>
    <row r="2969" spans="1:65" x14ac:dyDescent="0.2">
      <c r="A2969">
        <v>2026</v>
      </c>
      <c r="B2969">
        <v>1</v>
      </c>
      <c r="C2969" t="s">
        <v>162</v>
      </c>
      <c r="D2969" t="s">
        <v>179</v>
      </c>
      <c r="E2969" t="s">
        <v>18</v>
      </c>
      <c r="F2969">
        <v>9253</v>
      </c>
      <c r="G2969" t="s">
        <v>141</v>
      </c>
      <c r="H2969" t="s">
        <v>164</v>
      </c>
      <c r="I2969" t="s">
        <v>164</v>
      </c>
      <c r="J2969" s="1">
        <v>46023</v>
      </c>
      <c r="K2969" t="s">
        <v>438</v>
      </c>
      <c r="L2969">
        <v>4</v>
      </c>
      <c r="M2969" t="s">
        <v>439</v>
      </c>
      <c r="N2969" t="s">
        <v>145</v>
      </c>
      <c r="O2969" t="s">
        <v>156</v>
      </c>
      <c r="P2969" t="s">
        <v>148</v>
      </c>
      <c r="Q2969">
        <v>113.84</v>
      </c>
      <c r="R2969">
        <v>11</v>
      </c>
      <c r="S2969">
        <v>660</v>
      </c>
      <c r="T2969">
        <v>60.18</v>
      </c>
      <c r="U2969">
        <v>2</v>
      </c>
      <c r="V2969">
        <v>1</v>
      </c>
      <c r="W2969">
        <v>53.84</v>
      </c>
      <c r="X2969">
        <v>53.84</v>
      </c>
      <c r="Y2969">
        <v>0</v>
      </c>
      <c r="Z2969">
        <v>0</v>
      </c>
      <c r="AA2969">
        <v>485.98</v>
      </c>
      <c r="AB2969">
        <v>0</v>
      </c>
      <c r="AC2969">
        <v>485.98</v>
      </c>
      <c r="AD2969">
        <v>0</v>
      </c>
      <c r="AE2969">
        <v>1</v>
      </c>
      <c r="AF2969">
        <v>7</v>
      </c>
      <c r="AG2969">
        <v>1</v>
      </c>
      <c r="AH2969">
        <v>1</v>
      </c>
      <c r="AI2969">
        <v>1</v>
      </c>
      <c r="AJ2969">
        <v>0</v>
      </c>
      <c r="AK2969">
        <v>0</v>
      </c>
      <c r="AL2969">
        <v>0</v>
      </c>
      <c r="AM2969">
        <v>0</v>
      </c>
      <c r="AN2969">
        <v>0</v>
      </c>
      <c r="AO2969">
        <v>8</v>
      </c>
      <c r="AP2969">
        <v>38</v>
      </c>
      <c r="AQ2969">
        <v>8</v>
      </c>
      <c r="AR2969">
        <v>0</v>
      </c>
      <c r="AS2969">
        <v>2</v>
      </c>
      <c r="AT2969">
        <v>4</v>
      </c>
      <c r="AU2969">
        <v>1</v>
      </c>
      <c r="AV2969">
        <v>0</v>
      </c>
      <c r="AW2969">
        <v>0</v>
      </c>
      <c r="AX2969">
        <v>0</v>
      </c>
      <c r="AY2969">
        <v>6</v>
      </c>
      <c r="AZ2969">
        <v>9</v>
      </c>
      <c r="BA2969">
        <v>5</v>
      </c>
      <c r="BB2969">
        <v>1</v>
      </c>
      <c r="BC2969">
        <v>0</v>
      </c>
      <c r="BD2969">
        <v>0</v>
      </c>
      <c r="BE2969">
        <v>0</v>
      </c>
      <c r="BF2969">
        <v>8</v>
      </c>
      <c r="BG2969">
        <v>60</v>
      </c>
      <c r="BH2969">
        <v>1</v>
      </c>
      <c r="BI2969">
        <v>2</v>
      </c>
      <c r="BJ2969" s="2">
        <v>46036</v>
      </c>
      <c r="BK2969">
        <v>0</v>
      </c>
      <c r="BL2969" s="3" t="str">
        <f>VLOOKUP(O2969,DropDownList!$H$1:$I$7,2,FALSE)</f>
        <v>2023/24</v>
      </c>
      <c r="BM2969" s="3" t="str">
        <f t="shared" si="46"/>
        <v>PRAS</v>
      </c>
    </row>
    <row r="2970" spans="1:65" x14ac:dyDescent="0.2">
      <c r="A2970">
        <v>2026</v>
      </c>
      <c r="B2970">
        <v>1</v>
      </c>
      <c r="C2970" t="s">
        <v>162</v>
      </c>
      <c r="D2970" t="s">
        <v>179</v>
      </c>
      <c r="E2970" t="s">
        <v>18</v>
      </c>
      <c r="F2970">
        <v>9253</v>
      </c>
      <c r="G2970" t="s">
        <v>141</v>
      </c>
      <c r="H2970" t="s">
        <v>164</v>
      </c>
      <c r="I2970" t="s">
        <v>164</v>
      </c>
      <c r="J2970" s="1">
        <v>46023</v>
      </c>
      <c r="K2970" t="s">
        <v>438</v>
      </c>
      <c r="L2970">
        <v>4</v>
      </c>
      <c r="M2970" t="s">
        <v>439</v>
      </c>
      <c r="N2970" t="s">
        <v>145</v>
      </c>
      <c r="O2970" t="s">
        <v>149</v>
      </c>
      <c r="P2970" t="s">
        <v>150</v>
      </c>
      <c r="Q2970">
        <v>7331.88</v>
      </c>
      <c r="R2970">
        <v>67</v>
      </c>
      <c r="S2970">
        <v>10719.23</v>
      </c>
      <c r="T2970">
        <v>1026.49</v>
      </c>
      <c r="U2970">
        <v>43</v>
      </c>
      <c r="V2970">
        <v>28</v>
      </c>
      <c r="W2970">
        <v>3833.35</v>
      </c>
      <c r="X2970">
        <v>5261.32</v>
      </c>
      <c r="Y2970">
        <v>60</v>
      </c>
      <c r="Z2970">
        <v>9692.74</v>
      </c>
      <c r="AA2970">
        <v>2360.86</v>
      </c>
      <c r="AB2970">
        <v>669.59</v>
      </c>
      <c r="AC2970">
        <v>1691.27</v>
      </c>
      <c r="AD2970">
        <v>25</v>
      </c>
      <c r="AE2970">
        <v>3</v>
      </c>
      <c r="AF2970">
        <v>17</v>
      </c>
      <c r="AG2970">
        <v>8</v>
      </c>
      <c r="AH2970">
        <v>7</v>
      </c>
      <c r="AI2970">
        <v>35</v>
      </c>
      <c r="AJ2970">
        <v>10</v>
      </c>
      <c r="AK2970">
        <v>3</v>
      </c>
      <c r="AL2970">
        <v>0</v>
      </c>
      <c r="AM2970">
        <v>4</v>
      </c>
      <c r="AN2970">
        <v>1</v>
      </c>
      <c r="AO2970">
        <v>46</v>
      </c>
      <c r="AP2970">
        <v>117</v>
      </c>
      <c r="AQ2970">
        <v>46</v>
      </c>
      <c r="AR2970">
        <v>0</v>
      </c>
      <c r="AS2970">
        <v>10</v>
      </c>
      <c r="AT2970">
        <v>12</v>
      </c>
      <c r="AU2970">
        <v>1</v>
      </c>
      <c r="AV2970">
        <v>0</v>
      </c>
      <c r="AW2970">
        <v>0</v>
      </c>
      <c r="AX2970">
        <v>0</v>
      </c>
      <c r="AY2970">
        <v>15</v>
      </c>
      <c r="AZ2970">
        <v>16</v>
      </c>
      <c r="BA2970">
        <v>1</v>
      </c>
      <c r="BB2970">
        <v>4</v>
      </c>
      <c r="BC2970">
        <v>0</v>
      </c>
      <c r="BD2970">
        <v>1</v>
      </c>
      <c r="BE2970">
        <v>0</v>
      </c>
      <c r="BF2970">
        <v>47</v>
      </c>
      <c r="BG2970">
        <v>6117.16</v>
      </c>
      <c r="BH2970">
        <v>0</v>
      </c>
      <c r="BI2970">
        <v>41</v>
      </c>
      <c r="BJ2970" s="2">
        <v>46036</v>
      </c>
      <c r="BK2970">
        <v>0</v>
      </c>
      <c r="BL2970" s="3" t="str">
        <f>VLOOKUP(O2970,DropDownList!$H$1:$I$7,2,FALSE)</f>
        <v>2025/26</v>
      </c>
      <c r="BM2970" s="3" t="str">
        <f t="shared" si="46"/>
        <v>FISCAL FINES</v>
      </c>
    </row>
    <row r="2971" spans="1:65" x14ac:dyDescent="0.2">
      <c r="A2971">
        <v>2026</v>
      </c>
      <c r="B2971">
        <v>1</v>
      </c>
      <c r="C2971" t="s">
        <v>162</v>
      </c>
      <c r="D2971" t="s">
        <v>179</v>
      </c>
      <c r="E2971" t="s">
        <v>18</v>
      </c>
      <c r="F2971">
        <v>9253</v>
      </c>
      <c r="G2971" t="s">
        <v>141</v>
      </c>
      <c r="H2971" t="s">
        <v>164</v>
      </c>
      <c r="I2971" t="s">
        <v>164</v>
      </c>
      <c r="J2971" s="1">
        <v>46023</v>
      </c>
      <c r="K2971" t="s">
        <v>438</v>
      </c>
      <c r="L2971">
        <v>4</v>
      </c>
      <c r="M2971" t="s">
        <v>439</v>
      </c>
      <c r="N2971" t="s">
        <v>145</v>
      </c>
      <c r="O2971" t="s">
        <v>156</v>
      </c>
      <c r="P2971" t="s">
        <v>152</v>
      </c>
      <c r="Q2971">
        <v>0</v>
      </c>
      <c r="R2971">
        <v>25</v>
      </c>
      <c r="S2971">
        <v>1000</v>
      </c>
      <c r="T2971">
        <v>480</v>
      </c>
      <c r="U2971">
        <v>0</v>
      </c>
      <c r="V2971">
        <v>0</v>
      </c>
      <c r="W2971">
        <v>0</v>
      </c>
      <c r="X2971">
        <v>0</v>
      </c>
      <c r="Y2971">
        <v>0</v>
      </c>
      <c r="Z2971">
        <v>0</v>
      </c>
      <c r="AA2971">
        <v>520</v>
      </c>
      <c r="AB2971">
        <v>0</v>
      </c>
      <c r="AC2971">
        <v>520</v>
      </c>
      <c r="AD2971">
        <v>0</v>
      </c>
      <c r="AE2971">
        <v>0</v>
      </c>
      <c r="AF2971">
        <v>13</v>
      </c>
      <c r="AG2971">
        <v>0</v>
      </c>
      <c r="AH2971">
        <v>12</v>
      </c>
      <c r="AI2971">
        <v>0</v>
      </c>
      <c r="AJ2971">
        <v>0</v>
      </c>
      <c r="AK2971">
        <v>0</v>
      </c>
      <c r="AL2971">
        <v>0</v>
      </c>
      <c r="AM2971">
        <v>1</v>
      </c>
      <c r="AN2971">
        <v>0</v>
      </c>
      <c r="AO2971">
        <v>0</v>
      </c>
      <c r="AP2971">
        <v>0</v>
      </c>
      <c r="AQ2971">
        <v>0</v>
      </c>
      <c r="AR2971">
        <v>0</v>
      </c>
      <c r="AS2971">
        <v>0</v>
      </c>
      <c r="AT2971">
        <v>0</v>
      </c>
      <c r="AU2971">
        <v>0</v>
      </c>
      <c r="AV2971">
        <v>0</v>
      </c>
      <c r="AW2971">
        <v>0</v>
      </c>
      <c r="AX2971">
        <v>0</v>
      </c>
      <c r="AY2971">
        <v>0</v>
      </c>
      <c r="AZ2971">
        <v>0</v>
      </c>
      <c r="BA2971">
        <v>0</v>
      </c>
      <c r="BB2971">
        <v>0</v>
      </c>
      <c r="BC2971">
        <v>0</v>
      </c>
      <c r="BD2971">
        <v>0</v>
      </c>
      <c r="BE2971">
        <v>0</v>
      </c>
      <c r="BF2971">
        <v>0</v>
      </c>
      <c r="BG2971">
        <v>0</v>
      </c>
      <c r="BH2971">
        <v>0</v>
      </c>
      <c r="BI2971">
        <v>0</v>
      </c>
      <c r="BJ2971" s="2">
        <v>46036</v>
      </c>
      <c r="BK2971">
        <v>0</v>
      </c>
      <c r="BL2971" s="3" t="str">
        <f>VLOOKUP(O2971,DropDownList!$H$1:$I$7,2,FALSE)</f>
        <v>2023/24</v>
      </c>
      <c r="BM2971" s="3" t="str">
        <f t="shared" si="46"/>
        <v>PCOA</v>
      </c>
    </row>
    <row r="2972" spans="1:65" x14ac:dyDescent="0.2">
      <c r="A2972">
        <v>2026</v>
      </c>
      <c r="B2972">
        <v>1</v>
      </c>
      <c r="C2972" t="s">
        <v>162</v>
      </c>
      <c r="D2972" t="s">
        <v>179</v>
      </c>
      <c r="E2972" t="s">
        <v>18</v>
      </c>
      <c r="F2972">
        <v>9253</v>
      </c>
      <c r="G2972" t="s">
        <v>141</v>
      </c>
      <c r="H2972" t="s">
        <v>164</v>
      </c>
      <c r="I2972" t="s">
        <v>164</v>
      </c>
      <c r="J2972" s="1">
        <v>46023</v>
      </c>
      <c r="K2972" t="s">
        <v>438</v>
      </c>
      <c r="L2972">
        <v>4</v>
      </c>
      <c r="M2972" t="s">
        <v>439</v>
      </c>
      <c r="N2972" t="s">
        <v>145</v>
      </c>
      <c r="O2972" t="s">
        <v>147</v>
      </c>
      <c r="P2972" t="s">
        <v>152</v>
      </c>
      <c r="Q2972">
        <v>0</v>
      </c>
      <c r="R2972">
        <v>13</v>
      </c>
      <c r="S2972">
        <v>520</v>
      </c>
      <c r="T2972">
        <v>240</v>
      </c>
      <c r="U2972">
        <v>0</v>
      </c>
      <c r="V2972">
        <v>0</v>
      </c>
      <c r="W2972">
        <v>0</v>
      </c>
      <c r="X2972">
        <v>0</v>
      </c>
      <c r="Y2972">
        <v>0</v>
      </c>
      <c r="Z2972">
        <v>0</v>
      </c>
      <c r="AA2972">
        <v>280</v>
      </c>
      <c r="AB2972">
        <v>0</v>
      </c>
      <c r="AC2972">
        <v>280</v>
      </c>
      <c r="AD2972">
        <v>0</v>
      </c>
      <c r="AE2972">
        <v>0</v>
      </c>
      <c r="AF2972">
        <v>7</v>
      </c>
      <c r="AG2972">
        <v>0</v>
      </c>
      <c r="AH2972">
        <v>6</v>
      </c>
      <c r="AI2972">
        <v>0</v>
      </c>
      <c r="AJ2972">
        <v>0</v>
      </c>
      <c r="AK2972">
        <v>0</v>
      </c>
      <c r="AL2972">
        <v>0</v>
      </c>
      <c r="AM2972">
        <v>0</v>
      </c>
      <c r="AN2972">
        <v>0</v>
      </c>
      <c r="AO2972">
        <v>0</v>
      </c>
      <c r="AP2972">
        <v>0</v>
      </c>
      <c r="AQ2972">
        <v>0</v>
      </c>
      <c r="AR2972">
        <v>0</v>
      </c>
      <c r="AS2972">
        <v>0</v>
      </c>
      <c r="AT2972">
        <v>0</v>
      </c>
      <c r="AU2972">
        <v>0</v>
      </c>
      <c r="AV2972">
        <v>0</v>
      </c>
      <c r="AW2972">
        <v>0</v>
      </c>
      <c r="AX2972">
        <v>0</v>
      </c>
      <c r="AY2972">
        <v>0</v>
      </c>
      <c r="AZ2972">
        <v>0</v>
      </c>
      <c r="BA2972">
        <v>0</v>
      </c>
      <c r="BB2972">
        <v>0</v>
      </c>
      <c r="BC2972">
        <v>0</v>
      </c>
      <c r="BD2972">
        <v>0</v>
      </c>
      <c r="BE2972">
        <v>0</v>
      </c>
      <c r="BF2972">
        <v>0</v>
      </c>
      <c r="BG2972">
        <v>0</v>
      </c>
      <c r="BH2972">
        <v>0</v>
      </c>
      <c r="BI2972">
        <v>0</v>
      </c>
      <c r="BJ2972" s="2">
        <v>46036</v>
      </c>
      <c r="BK2972">
        <v>0</v>
      </c>
      <c r="BL2972" s="3" t="str">
        <f>VLOOKUP(O2972,DropDownList!$H$1:$I$7,2,FALSE)</f>
        <v>2024/25</v>
      </c>
      <c r="BM2972" s="3" t="str">
        <f t="shared" si="46"/>
        <v>PCOA</v>
      </c>
    </row>
    <row r="2973" spans="1:65" x14ac:dyDescent="0.2">
      <c r="A2973">
        <v>2026</v>
      </c>
      <c r="B2973">
        <v>1</v>
      </c>
      <c r="C2973" t="s">
        <v>162</v>
      </c>
      <c r="D2973" t="s">
        <v>179</v>
      </c>
      <c r="E2973" t="s">
        <v>18</v>
      </c>
      <c r="F2973">
        <v>9253</v>
      </c>
      <c r="G2973" t="s">
        <v>141</v>
      </c>
      <c r="H2973" t="s">
        <v>164</v>
      </c>
      <c r="I2973" t="s">
        <v>164</v>
      </c>
      <c r="J2973" s="1">
        <v>46023</v>
      </c>
      <c r="K2973" t="s">
        <v>438</v>
      </c>
      <c r="L2973">
        <v>4</v>
      </c>
      <c r="M2973" t="s">
        <v>439</v>
      </c>
      <c r="N2973" t="s">
        <v>145</v>
      </c>
      <c r="O2973" t="s">
        <v>147</v>
      </c>
      <c r="P2973" t="s">
        <v>148</v>
      </c>
      <c r="Q2973">
        <v>120</v>
      </c>
      <c r="R2973">
        <v>6</v>
      </c>
      <c r="S2973">
        <v>360</v>
      </c>
      <c r="T2973">
        <v>0</v>
      </c>
      <c r="U2973">
        <v>2</v>
      </c>
      <c r="V2973">
        <v>2</v>
      </c>
      <c r="W2973">
        <v>120</v>
      </c>
      <c r="X2973">
        <v>120</v>
      </c>
      <c r="Y2973">
        <v>0</v>
      </c>
      <c r="Z2973">
        <v>0</v>
      </c>
      <c r="AA2973">
        <v>240</v>
      </c>
      <c r="AB2973">
        <v>0</v>
      </c>
      <c r="AC2973">
        <v>240</v>
      </c>
      <c r="AD2973">
        <v>2</v>
      </c>
      <c r="AE2973">
        <v>0</v>
      </c>
      <c r="AF2973">
        <v>4</v>
      </c>
      <c r="AG2973">
        <v>0</v>
      </c>
      <c r="AH2973">
        <v>0</v>
      </c>
      <c r="AI2973">
        <v>2</v>
      </c>
      <c r="AJ2973">
        <v>0</v>
      </c>
      <c r="AK2973">
        <v>0</v>
      </c>
      <c r="AL2973">
        <v>0</v>
      </c>
      <c r="AM2973">
        <v>0</v>
      </c>
      <c r="AN2973">
        <v>0</v>
      </c>
      <c r="AO2973">
        <v>3</v>
      </c>
      <c r="AP2973">
        <v>6</v>
      </c>
      <c r="AQ2973">
        <v>3</v>
      </c>
      <c r="AR2973">
        <v>0</v>
      </c>
      <c r="AS2973">
        <v>0</v>
      </c>
      <c r="AT2973">
        <v>1</v>
      </c>
      <c r="AU2973">
        <v>0</v>
      </c>
      <c r="AV2973">
        <v>0</v>
      </c>
      <c r="AW2973">
        <v>0</v>
      </c>
      <c r="AX2973">
        <v>0</v>
      </c>
      <c r="AY2973">
        <v>0</v>
      </c>
      <c r="AZ2973">
        <v>1</v>
      </c>
      <c r="BA2973">
        <v>1</v>
      </c>
      <c r="BB2973">
        <v>0</v>
      </c>
      <c r="BC2973">
        <v>0</v>
      </c>
      <c r="BD2973">
        <v>0</v>
      </c>
      <c r="BE2973">
        <v>0</v>
      </c>
      <c r="BF2973">
        <v>3</v>
      </c>
      <c r="BG2973">
        <v>120</v>
      </c>
      <c r="BH2973">
        <v>0</v>
      </c>
      <c r="BI2973">
        <v>2</v>
      </c>
      <c r="BJ2973" s="2">
        <v>46036</v>
      </c>
      <c r="BK2973">
        <v>0</v>
      </c>
      <c r="BL2973" s="3" t="str">
        <f>VLOOKUP(O2973,DropDownList!$H$1:$I$7,2,FALSE)</f>
        <v>2024/25</v>
      </c>
      <c r="BM2973" s="3" t="str">
        <f t="shared" si="46"/>
        <v>PRAS</v>
      </c>
    </row>
    <row r="2974" spans="1:65" x14ac:dyDescent="0.2">
      <c r="A2974">
        <v>2026</v>
      </c>
      <c r="B2974">
        <v>1</v>
      </c>
      <c r="C2974" t="s">
        <v>162</v>
      </c>
      <c r="D2974" t="s">
        <v>179</v>
      </c>
      <c r="E2974" t="s">
        <v>18</v>
      </c>
      <c r="F2974">
        <v>9253</v>
      </c>
      <c r="G2974" t="s">
        <v>141</v>
      </c>
      <c r="H2974" t="s">
        <v>164</v>
      </c>
      <c r="I2974" t="s">
        <v>164</v>
      </c>
      <c r="J2974" s="1">
        <v>46023</v>
      </c>
      <c r="K2974" t="s">
        <v>438</v>
      </c>
      <c r="L2974">
        <v>4</v>
      </c>
      <c r="M2974" t="s">
        <v>439</v>
      </c>
      <c r="N2974" t="s">
        <v>145</v>
      </c>
      <c r="O2974" t="s">
        <v>156</v>
      </c>
      <c r="P2974" t="s">
        <v>146</v>
      </c>
      <c r="Q2974">
        <v>230</v>
      </c>
      <c r="R2974">
        <v>155</v>
      </c>
      <c r="S2974">
        <v>2660</v>
      </c>
      <c r="T2974">
        <v>100</v>
      </c>
      <c r="U2974">
        <v>42</v>
      </c>
      <c r="V2974">
        <v>6</v>
      </c>
      <c r="W2974">
        <v>120</v>
      </c>
      <c r="X2974">
        <v>120</v>
      </c>
      <c r="Y2974">
        <v>0</v>
      </c>
      <c r="Z2974">
        <v>0</v>
      </c>
      <c r="AA2974">
        <v>2330</v>
      </c>
      <c r="AB2974">
        <v>0</v>
      </c>
      <c r="AC2974">
        <v>0</v>
      </c>
      <c r="AD2974">
        <v>6</v>
      </c>
      <c r="AE2974">
        <v>0</v>
      </c>
      <c r="AF2974">
        <v>135</v>
      </c>
      <c r="AG2974">
        <v>0</v>
      </c>
      <c r="AH2974">
        <v>7</v>
      </c>
      <c r="AI2974">
        <v>13</v>
      </c>
      <c r="AJ2974">
        <v>0</v>
      </c>
      <c r="AK2974">
        <v>0</v>
      </c>
      <c r="AL2974">
        <v>0</v>
      </c>
      <c r="AM2974">
        <v>0</v>
      </c>
      <c r="AN2974">
        <v>0</v>
      </c>
      <c r="AO2974">
        <v>96</v>
      </c>
      <c r="AP2974">
        <v>493</v>
      </c>
      <c r="AQ2974">
        <v>98</v>
      </c>
      <c r="AR2974">
        <v>0</v>
      </c>
      <c r="AS2974">
        <v>69</v>
      </c>
      <c r="AT2974">
        <v>43</v>
      </c>
      <c r="AU2974">
        <v>9</v>
      </c>
      <c r="AV2974">
        <v>1</v>
      </c>
      <c r="AW2974">
        <v>4</v>
      </c>
      <c r="AX2974">
        <v>0</v>
      </c>
      <c r="AY2974">
        <v>60</v>
      </c>
      <c r="AZ2974">
        <v>90</v>
      </c>
      <c r="BA2974">
        <v>58</v>
      </c>
      <c r="BB2974">
        <v>19</v>
      </c>
      <c r="BC2974">
        <v>8</v>
      </c>
      <c r="BD2974">
        <v>2</v>
      </c>
      <c r="BE2974">
        <v>0</v>
      </c>
      <c r="BF2974">
        <v>150</v>
      </c>
      <c r="BG2974">
        <v>230</v>
      </c>
      <c r="BH2974">
        <v>0</v>
      </c>
      <c r="BI2974">
        <v>41</v>
      </c>
      <c r="BJ2974" s="2">
        <v>46036</v>
      </c>
      <c r="BK2974">
        <v>1</v>
      </c>
      <c r="BL2974" s="3" t="str">
        <f>VLOOKUP(O2974,DropDownList!$H$1:$I$7,2,FALSE)</f>
        <v>2023/24</v>
      </c>
      <c r="BM2974" s="3" t="str">
        <f t="shared" si="46"/>
        <v>VSUR</v>
      </c>
    </row>
    <row r="2975" spans="1:65" x14ac:dyDescent="0.2">
      <c r="A2975">
        <v>2026</v>
      </c>
      <c r="B2975">
        <v>1</v>
      </c>
      <c r="C2975" t="s">
        <v>162</v>
      </c>
      <c r="D2975" t="s">
        <v>180</v>
      </c>
      <c r="E2975" t="s">
        <v>18</v>
      </c>
      <c r="F2975">
        <v>9854</v>
      </c>
      <c r="G2975" t="s">
        <v>158</v>
      </c>
      <c r="H2975" t="s">
        <v>164</v>
      </c>
      <c r="I2975" t="s">
        <v>164</v>
      </c>
      <c r="J2975" s="1">
        <v>46023</v>
      </c>
      <c r="K2975" t="s">
        <v>438</v>
      </c>
      <c r="L2975">
        <v>4</v>
      </c>
      <c r="M2975" t="s">
        <v>439</v>
      </c>
      <c r="N2975" t="s">
        <v>145</v>
      </c>
      <c r="O2975" t="s">
        <v>149</v>
      </c>
      <c r="P2975" t="s">
        <v>160</v>
      </c>
      <c r="Q2975">
        <v>44489.53</v>
      </c>
      <c r="R2975">
        <v>124</v>
      </c>
      <c r="S2975">
        <v>87325</v>
      </c>
      <c r="T2975">
        <v>6292</v>
      </c>
      <c r="U2975">
        <v>79</v>
      </c>
      <c r="V2975">
        <v>48</v>
      </c>
      <c r="W2975">
        <v>10525</v>
      </c>
      <c r="X2975">
        <v>21825</v>
      </c>
      <c r="Y2975">
        <v>0</v>
      </c>
      <c r="Z2975">
        <v>0</v>
      </c>
      <c r="AA2975">
        <v>36543.47</v>
      </c>
      <c r="AB2975">
        <v>249</v>
      </c>
      <c r="AC2975">
        <v>33474.47</v>
      </c>
      <c r="AD2975">
        <v>23</v>
      </c>
      <c r="AE2975">
        <v>25</v>
      </c>
      <c r="AF2975">
        <v>36</v>
      </c>
      <c r="AG2975">
        <v>46</v>
      </c>
      <c r="AH2975">
        <v>9</v>
      </c>
      <c r="AI2975">
        <v>33</v>
      </c>
      <c r="AJ2975">
        <v>0</v>
      </c>
      <c r="AK2975">
        <v>0</v>
      </c>
      <c r="AL2975">
        <v>0</v>
      </c>
      <c r="AM2975">
        <v>0</v>
      </c>
      <c r="AN2975">
        <v>0</v>
      </c>
      <c r="AO2975">
        <v>81</v>
      </c>
      <c r="AP2975">
        <v>166</v>
      </c>
      <c r="AQ2975">
        <v>73</v>
      </c>
      <c r="AR2975">
        <v>0</v>
      </c>
      <c r="AS2975">
        <v>12</v>
      </c>
      <c r="AT2975">
        <v>9</v>
      </c>
      <c r="AU2975">
        <v>1</v>
      </c>
      <c r="AV2975">
        <v>0</v>
      </c>
      <c r="AW2975">
        <v>10</v>
      </c>
      <c r="AX2975">
        <v>0</v>
      </c>
      <c r="AY2975">
        <v>15</v>
      </c>
      <c r="AZ2975">
        <v>16</v>
      </c>
      <c r="BA2975">
        <v>1</v>
      </c>
      <c r="BB2975">
        <v>6</v>
      </c>
      <c r="BC2975">
        <v>1</v>
      </c>
      <c r="BD2975">
        <v>2</v>
      </c>
      <c r="BE2975">
        <v>0</v>
      </c>
      <c r="BF2975">
        <v>108</v>
      </c>
      <c r="BG2975">
        <v>14846</v>
      </c>
      <c r="BH2975">
        <v>0</v>
      </c>
      <c r="BI2975">
        <v>73</v>
      </c>
      <c r="BJ2975" s="2">
        <v>46036</v>
      </c>
      <c r="BK2975">
        <v>0</v>
      </c>
      <c r="BL2975" s="3" t="str">
        <f>VLOOKUP(O2975,DropDownList!$H$1:$I$7,2,FALSE)</f>
        <v>2025/26</v>
      </c>
      <c r="BM2975" s="3" t="str">
        <f t="shared" si="46"/>
        <v>SC COURT</v>
      </c>
    </row>
    <row r="2976" spans="1:65" x14ac:dyDescent="0.2">
      <c r="A2976">
        <v>2026</v>
      </c>
      <c r="B2976">
        <v>1</v>
      </c>
      <c r="C2976" t="s">
        <v>162</v>
      </c>
      <c r="D2976" t="s">
        <v>180</v>
      </c>
      <c r="E2976" t="s">
        <v>18</v>
      </c>
      <c r="F2976">
        <v>9854</v>
      </c>
      <c r="G2976" t="s">
        <v>158</v>
      </c>
      <c r="H2976" t="s">
        <v>164</v>
      </c>
      <c r="I2976" t="s">
        <v>164</v>
      </c>
      <c r="J2976" s="1">
        <v>46023</v>
      </c>
      <c r="K2976" t="s">
        <v>438</v>
      </c>
      <c r="L2976">
        <v>4</v>
      </c>
      <c r="M2976" t="s">
        <v>439</v>
      </c>
      <c r="N2976" t="s">
        <v>145</v>
      </c>
      <c r="O2976" t="s">
        <v>149</v>
      </c>
      <c r="P2976" t="s">
        <v>161</v>
      </c>
      <c r="Q2976">
        <v>4717.5</v>
      </c>
      <c r="R2976">
        <v>118</v>
      </c>
      <c r="S2976">
        <v>7687.5</v>
      </c>
      <c r="T2976">
        <v>160</v>
      </c>
      <c r="U2976">
        <v>79</v>
      </c>
      <c r="V2976">
        <v>24</v>
      </c>
      <c r="W2976">
        <v>510</v>
      </c>
      <c r="X2976">
        <v>510</v>
      </c>
      <c r="Y2976">
        <v>0</v>
      </c>
      <c r="Z2976">
        <v>0</v>
      </c>
      <c r="AA2976">
        <v>2810</v>
      </c>
      <c r="AB2976">
        <v>0</v>
      </c>
      <c r="AC2976">
        <v>0</v>
      </c>
      <c r="AD2976">
        <v>24</v>
      </c>
      <c r="AE2976">
        <v>0</v>
      </c>
      <c r="AF2976">
        <v>80</v>
      </c>
      <c r="AG2976">
        <v>0</v>
      </c>
      <c r="AH2976">
        <v>4</v>
      </c>
      <c r="AI2976">
        <v>34</v>
      </c>
      <c r="AJ2976">
        <v>0</v>
      </c>
      <c r="AK2976">
        <v>0</v>
      </c>
      <c r="AL2976">
        <v>0</v>
      </c>
      <c r="AM2976">
        <v>0</v>
      </c>
      <c r="AN2976">
        <v>0</v>
      </c>
      <c r="AO2976">
        <v>76</v>
      </c>
      <c r="AP2976">
        <v>168</v>
      </c>
      <c r="AQ2976">
        <v>76</v>
      </c>
      <c r="AR2976">
        <v>0</v>
      </c>
      <c r="AS2976">
        <v>13</v>
      </c>
      <c r="AT2976">
        <v>9</v>
      </c>
      <c r="AU2976">
        <v>1</v>
      </c>
      <c r="AV2976">
        <v>0</v>
      </c>
      <c r="AW2976">
        <v>4</v>
      </c>
      <c r="AX2976">
        <v>0</v>
      </c>
      <c r="AY2976">
        <v>15</v>
      </c>
      <c r="AZ2976">
        <v>16</v>
      </c>
      <c r="BA2976">
        <v>1</v>
      </c>
      <c r="BB2976">
        <v>7</v>
      </c>
      <c r="BC2976">
        <v>1</v>
      </c>
      <c r="BD2976">
        <v>3</v>
      </c>
      <c r="BE2976">
        <v>0</v>
      </c>
      <c r="BF2976">
        <v>108</v>
      </c>
      <c r="BG2976">
        <v>4717.5</v>
      </c>
      <c r="BH2976">
        <v>0</v>
      </c>
      <c r="BI2976">
        <v>73</v>
      </c>
      <c r="BJ2976" s="2">
        <v>46036</v>
      </c>
      <c r="BK2976">
        <v>0</v>
      </c>
      <c r="BL2976" s="3" t="str">
        <f>VLOOKUP(O2976,DropDownList!$H$1:$I$7,2,FALSE)</f>
        <v>2025/26</v>
      </c>
      <c r="BM2976" s="3" t="str">
        <f t="shared" si="46"/>
        <v>VSUR</v>
      </c>
    </row>
    <row r="2977" spans="1:65" x14ac:dyDescent="0.2">
      <c r="A2977">
        <v>2026</v>
      </c>
      <c r="B2977">
        <v>1</v>
      </c>
      <c r="C2977" t="s">
        <v>162</v>
      </c>
      <c r="D2977" t="s">
        <v>180</v>
      </c>
      <c r="E2977" t="s">
        <v>18</v>
      </c>
      <c r="F2977">
        <v>9854</v>
      </c>
      <c r="G2977" t="s">
        <v>158</v>
      </c>
      <c r="H2977" t="s">
        <v>164</v>
      </c>
      <c r="I2977" t="s">
        <v>164</v>
      </c>
      <c r="J2977" s="1">
        <v>46023</v>
      </c>
      <c r="K2977" t="s">
        <v>438</v>
      </c>
      <c r="L2977">
        <v>4</v>
      </c>
      <c r="M2977" t="s">
        <v>439</v>
      </c>
      <c r="N2977" t="s">
        <v>145</v>
      </c>
      <c r="O2977" t="s">
        <v>147</v>
      </c>
      <c r="P2977" t="s">
        <v>161</v>
      </c>
      <c r="Q2977">
        <v>1017.33</v>
      </c>
      <c r="R2977">
        <v>251</v>
      </c>
      <c r="S2977">
        <v>7415</v>
      </c>
      <c r="T2977">
        <v>640</v>
      </c>
      <c r="U2977">
        <v>89</v>
      </c>
      <c r="V2977">
        <v>20</v>
      </c>
      <c r="W2977">
        <v>590</v>
      </c>
      <c r="X2977">
        <v>590</v>
      </c>
      <c r="Y2977">
        <v>0</v>
      </c>
      <c r="Z2977">
        <v>0</v>
      </c>
      <c r="AA2977">
        <v>5757.67</v>
      </c>
      <c r="AB2977">
        <v>0</v>
      </c>
      <c r="AC2977">
        <v>0</v>
      </c>
      <c r="AD2977">
        <v>20</v>
      </c>
      <c r="AE2977">
        <v>0</v>
      </c>
      <c r="AF2977">
        <v>185</v>
      </c>
      <c r="AG2977">
        <v>3</v>
      </c>
      <c r="AH2977">
        <v>25</v>
      </c>
      <c r="AI2977">
        <v>38</v>
      </c>
      <c r="AJ2977">
        <v>0</v>
      </c>
      <c r="AK2977">
        <v>0</v>
      </c>
      <c r="AL2977">
        <v>0</v>
      </c>
      <c r="AM2977">
        <v>0</v>
      </c>
      <c r="AN2977">
        <v>0</v>
      </c>
      <c r="AO2977">
        <v>173</v>
      </c>
      <c r="AP2977">
        <v>608</v>
      </c>
      <c r="AQ2977">
        <v>164</v>
      </c>
      <c r="AR2977">
        <v>0</v>
      </c>
      <c r="AS2977">
        <v>63</v>
      </c>
      <c r="AT2977">
        <v>43</v>
      </c>
      <c r="AU2977">
        <v>12</v>
      </c>
      <c r="AV2977">
        <v>0</v>
      </c>
      <c r="AW2977">
        <v>27</v>
      </c>
      <c r="AX2977">
        <v>0</v>
      </c>
      <c r="AY2977">
        <v>74</v>
      </c>
      <c r="AZ2977">
        <v>94</v>
      </c>
      <c r="BA2977">
        <v>49</v>
      </c>
      <c r="BB2977">
        <v>18</v>
      </c>
      <c r="BC2977">
        <v>9</v>
      </c>
      <c r="BD2977">
        <v>6</v>
      </c>
      <c r="BE2977">
        <v>0</v>
      </c>
      <c r="BF2977">
        <v>217</v>
      </c>
      <c r="BG2977">
        <v>985</v>
      </c>
      <c r="BH2977">
        <v>0</v>
      </c>
      <c r="BI2977">
        <v>86</v>
      </c>
      <c r="BJ2977" s="2">
        <v>46036</v>
      </c>
      <c r="BK2977">
        <v>1</v>
      </c>
      <c r="BL2977" s="3" t="str">
        <f>VLOOKUP(O2977,DropDownList!$H$1:$I$7,2,FALSE)</f>
        <v>2024/25</v>
      </c>
      <c r="BM2977" s="3" t="str">
        <f t="shared" si="46"/>
        <v>VSUR</v>
      </c>
    </row>
    <row r="2978" spans="1:65" x14ac:dyDescent="0.2">
      <c r="A2978">
        <v>2026</v>
      </c>
      <c r="B2978">
        <v>1</v>
      </c>
      <c r="C2978" t="s">
        <v>162</v>
      </c>
      <c r="D2978" t="s">
        <v>180</v>
      </c>
      <c r="E2978" t="s">
        <v>18</v>
      </c>
      <c r="F2978">
        <v>9854</v>
      </c>
      <c r="G2978" t="s">
        <v>158</v>
      </c>
      <c r="H2978" t="s">
        <v>164</v>
      </c>
      <c r="I2978" t="s">
        <v>164</v>
      </c>
      <c r="J2978" s="1">
        <v>46023</v>
      </c>
      <c r="K2978" t="s">
        <v>438</v>
      </c>
      <c r="L2978">
        <v>4</v>
      </c>
      <c r="M2978" t="s">
        <v>439</v>
      </c>
      <c r="N2978" t="s">
        <v>145</v>
      </c>
      <c r="O2978" t="s">
        <v>147</v>
      </c>
      <c r="P2978" t="s">
        <v>160</v>
      </c>
      <c r="Q2978">
        <v>38167.160000000003</v>
      </c>
      <c r="R2978">
        <v>275</v>
      </c>
      <c r="S2978">
        <v>167745</v>
      </c>
      <c r="T2978">
        <v>21233.360000000001</v>
      </c>
      <c r="U2978">
        <v>94</v>
      </c>
      <c r="V2978">
        <v>45</v>
      </c>
      <c r="W2978">
        <v>14923.25</v>
      </c>
      <c r="X2978">
        <v>20635.75</v>
      </c>
      <c r="Y2978">
        <v>0</v>
      </c>
      <c r="Z2978">
        <v>0</v>
      </c>
      <c r="AA2978">
        <v>108344.48</v>
      </c>
      <c r="AB2978">
        <v>1529.37</v>
      </c>
      <c r="AC2978">
        <v>101037.44</v>
      </c>
      <c r="AD2978">
        <v>20</v>
      </c>
      <c r="AE2978">
        <v>25</v>
      </c>
      <c r="AF2978">
        <v>138</v>
      </c>
      <c r="AG2978">
        <v>56</v>
      </c>
      <c r="AH2978">
        <v>36</v>
      </c>
      <c r="AI2978">
        <v>38</v>
      </c>
      <c r="AJ2978">
        <v>0</v>
      </c>
      <c r="AK2978">
        <v>0</v>
      </c>
      <c r="AL2978">
        <v>0</v>
      </c>
      <c r="AM2978">
        <v>0</v>
      </c>
      <c r="AN2978">
        <v>0</v>
      </c>
      <c r="AO2978">
        <v>192</v>
      </c>
      <c r="AP2978">
        <v>639</v>
      </c>
      <c r="AQ2978">
        <v>169</v>
      </c>
      <c r="AR2978">
        <v>0</v>
      </c>
      <c r="AS2978">
        <v>67</v>
      </c>
      <c r="AT2978">
        <v>44</v>
      </c>
      <c r="AU2978">
        <v>15</v>
      </c>
      <c r="AV2978">
        <v>1</v>
      </c>
      <c r="AW2978">
        <v>39</v>
      </c>
      <c r="AX2978">
        <v>0</v>
      </c>
      <c r="AY2978">
        <v>74</v>
      </c>
      <c r="AZ2978">
        <v>95</v>
      </c>
      <c r="BA2978">
        <v>50</v>
      </c>
      <c r="BB2978">
        <v>19</v>
      </c>
      <c r="BC2978">
        <v>9</v>
      </c>
      <c r="BD2978">
        <v>5</v>
      </c>
      <c r="BE2978">
        <v>0</v>
      </c>
      <c r="BF2978">
        <v>227</v>
      </c>
      <c r="BG2978">
        <v>18010</v>
      </c>
      <c r="BH2978">
        <v>7</v>
      </c>
      <c r="BI2978">
        <v>88</v>
      </c>
      <c r="BJ2978" s="2">
        <v>46036</v>
      </c>
      <c r="BK2978">
        <v>2</v>
      </c>
      <c r="BL2978" s="3" t="str">
        <f>VLOOKUP(O2978,DropDownList!$H$1:$I$7,2,FALSE)</f>
        <v>2024/25</v>
      </c>
      <c r="BM2978" s="3" t="str">
        <f t="shared" si="46"/>
        <v>SC COURT</v>
      </c>
    </row>
    <row r="2979" spans="1:65" x14ac:dyDescent="0.2">
      <c r="A2979">
        <v>2026</v>
      </c>
      <c r="B2979">
        <v>1</v>
      </c>
      <c r="C2979" t="s">
        <v>162</v>
      </c>
      <c r="D2979" t="s">
        <v>180</v>
      </c>
      <c r="E2979" t="s">
        <v>18</v>
      </c>
      <c r="F2979">
        <v>9854</v>
      </c>
      <c r="G2979" t="s">
        <v>158</v>
      </c>
      <c r="H2979" t="s">
        <v>164</v>
      </c>
      <c r="I2979" t="s">
        <v>164</v>
      </c>
      <c r="J2979" s="1">
        <v>46023</v>
      </c>
      <c r="K2979" t="s">
        <v>438</v>
      </c>
      <c r="L2979">
        <v>4</v>
      </c>
      <c r="M2979" t="s">
        <v>439</v>
      </c>
      <c r="N2979" t="s">
        <v>145</v>
      </c>
      <c r="O2979" t="s">
        <v>155</v>
      </c>
      <c r="P2979" t="s">
        <v>160</v>
      </c>
      <c r="Q2979">
        <v>18122.330000000002</v>
      </c>
      <c r="R2979">
        <v>256</v>
      </c>
      <c r="S2979">
        <v>143750</v>
      </c>
      <c r="T2979">
        <v>19249.330000000002</v>
      </c>
      <c r="U2979">
        <v>40</v>
      </c>
      <c r="V2979">
        <v>25</v>
      </c>
      <c r="W2979">
        <v>14168.91</v>
      </c>
      <c r="X2979">
        <v>14644.91</v>
      </c>
      <c r="Y2979">
        <v>0</v>
      </c>
      <c r="Z2979">
        <v>0</v>
      </c>
      <c r="AA2979">
        <v>106378.34</v>
      </c>
      <c r="AB2979">
        <v>3364.96</v>
      </c>
      <c r="AC2979">
        <v>97623.360000000001</v>
      </c>
      <c r="AD2979">
        <v>7</v>
      </c>
      <c r="AE2979">
        <v>18</v>
      </c>
      <c r="AF2979">
        <v>173</v>
      </c>
      <c r="AG2979">
        <v>27</v>
      </c>
      <c r="AH2979">
        <v>32</v>
      </c>
      <c r="AI2979">
        <v>13</v>
      </c>
      <c r="AJ2979">
        <v>0</v>
      </c>
      <c r="AK2979">
        <v>0</v>
      </c>
      <c r="AL2979">
        <v>0</v>
      </c>
      <c r="AM2979">
        <v>0</v>
      </c>
      <c r="AN2979">
        <v>0</v>
      </c>
      <c r="AO2979">
        <v>178</v>
      </c>
      <c r="AP2979">
        <v>877</v>
      </c>
      <c r="AQ2979">
        <v>161</v>
      </c>
      <c r="AR2979">
        <v>0</v>
      </c>
      <c r="AS2979">
        <v>80</v>
      </c>
      <c r="AT2979">
        <v>80</v>
      </c>
      <c r="AU2979">
        <v>44</v>
      </c>
      <c r="AV2979">
        <v>18</v>
      </c>
      <c r="AW2979">
        <v>37</v>
      </c>
      <c r="AX2979">
        <v>0</v>
      </c>
      <c r="AY2979">
        <v>102</v>
      </c>
      <c r="AZ2979">
        <v>137</v>
      </c>
      <c r="BA2979">
        <v>97</v>
      </c>
      <c r="BB2979">
        <v>39</v>
      </c>
      <c r="BC2979">
        <v>24</v>
      </c>
      <c r="BD2979">
        <v>3</v>
      </c>
      <c r="BE2979">
        <v>0</v>
      </c>
      <c r="BF2979">
        <v>215</v>
      </c>
      <c r="BG2979">
        <v>9460</v>
      </c>
      <c r="BH2979">
        <v>11</v>
      </c>
      <c r="BI2979">
        <v>36</v>
      </c>
      <c r="BJ2979" s="2">
        <v>46036</v>
      </c>
      <c r="BK2979">
        <v>1</v>
      </c>
      <c r="BL2979" s="3" t="str">
        <f>VLOOKUP(O2979,DropDownList!$H$1:$I$7,2,FALSE)</f>
        <v>2022/23</v>
      </c>
      <c r="BM2979" s="3" t="str">
        <f t="shared" si="46"/>
        <v>SC COURT</v>
      </c>
    </row>
    <row r="2980" spans="1:65" x14ac:dyDescent="0.2">
      <c r="A2980">
        <v>2026</v>
      </c>
      <c r="B2980">
        <v>1</v>
      </c>
      <c r="C2980" t="s">
        <v>162</v>
      </c>
      <c r="D2980" t="s">
        <v>180</v>
      </c>
      <c r="E2980" t="s">
        <v>18</v>
      </c>
      <c r="F2980">
        <v>9854</v>
      </c>
      <c r="G2980" t="s">
        <v>158</v>
      </c>
      <c r="H2980" t="s">
        <v>164</v>
      </c>
      <c r="I2980" t="s">
        <v>164</v>
      </c>
      <c r="J2980" s="1">
        <v>46023</v>
      </c>
      <c r="K2980" t="s">
        <v>438</v>
      </c>
      <c r="L2980">
        <v>4</v>
      </c>
      <c r="M2980" t="s">
        <v>439</v>
      </c>
      <c r="N2980" t="s">
        <v>145</v>
      </c>
      <c r="O2980" t="s">
        <v>155</v>
      </c>
      <c r="P2980" t="s">
        <v>161</v>
      </c>
      <c r="Q2980">
        <v>491.73</v>
      </c>
      <c r="R2980">
        <v>244</v>
      </c>
      <c r="S2980">
        <v>6510</v>
      </c>
      <c r="T2980">
        <v>638.25</v>
      </c>
      <c r="U2980">
        <v>39</v>
      </c>
      <c r="V2980">
        <v>11</v>
      </c>
      <c r="W2980">
        <v>371.73</v>
      </c>
      <c r="X2980">
        <v>371.73</v>
      </c>
      <c r="Y2980">
        <v>0</v>
      </c>
      <c r="Z2980">
        <v>0</v>
      </c>
      <c r="AA2980">
        <v>5380.02</v>
      </c>
      <c r="AB2980">
        <v>0</v>
      </c>
      <c r="AC2980">
        <v>0</v>
      </c>
      <c r="AD2980">
        <v>10</v>
      </c>
      <c r="AE2980">
        <v>1</v>
      </c>
      <c r="AF2980">
        <v>197</v>
      </c>
      <c r="AG2980">
        <v>1</v>
      </c>
      <c r="AH2980">
        <v>28</v>
      </c>
      <c r="AI2980">
        <v>17</v>
      </c>
      <c r="AJ2980">
        <v>0</v>
      </c>
      <c r="AK2980">
        <v>0</v>
      </c>
      <c r="AL2980">
        <v>0</v>
      </c>
      <c r="AM2980">
        <v>0</v>
      </c>
      <c r="AN2980">
        <v>0</v>
      </c>
      <c r="AO2980">
        <v>169</v>
      </c>
      <c r="AP2980">
        <v>833</v>
      </c>
      <c r="AQ2980">
        <v>155</v>
      </c>
      <c r="AR2980">
        <v>0</v>
      </c>
      <c r="AS2980">
        <v>73</v>
      </c>
      <c r="AT2980">
        <v>78</v>
      </c>
      <c r="AU2980">
        <v>40</v>
      </c>
      <c r="AV2980">
        <v>18</v>
      </c>
      <c r="AW2980">
        <v>33</v>
      </c>
      <c r="AX2980">
        <v>0</v>
      </c>
      <c r="AY2980">
        <v>96</v>
      </c>
      <c r="AZ2980">
        <v>131</v>
      </c>
      <c r="BA2980">
        <v>93</v>
      </c>
      <c r="BB2980">
        <v>37</v>
      </c>
      <c r="BC2980">
        <v>22</v>
      </c>
      <c r="BD2980">
        <v>3</v>
      </c>
      <c r="BE2980">
        <v>0</v>
      </c>
      <c r="BF2980">
        <v>208</v>
      </c>
      <c r="BG2980">
        <v>485</v>
      </c>
      <c r="BH2980">
        <v>1</v>
      </c>
      <c r="BI2980">
        <v>34</v>
      </c>
      <c r="BJ2980" s="2">
        <v>46036</v>
      </c>
      <c r="BK2980">
        <v>1</v>
      </c>
      <c r="BL2980" s="3" t="str">
        <f>VLOOKUP(O2980,DropDownList!$H$1:$I$7,2,FALSE)</f>
        <v>2022/23</v>
      </c>
      <c r="BM2980" s="3" t="str">
        <f t="shared" si="46"/>
        <v>VSUR</v>
      </c>
    </row>
    <row r="2981" spans="1:65" x14ac:dyDescent="0.2">
      <c r="A2981">
        <v>2026</v>
      </c>
      <c r="B2981">
        <v>1</v>
      </c>
      <c r="C2981" t="s">
        <v>162</v>
      </c>
      <c r="D2981" t="s">
        <v>180</v>
      </c>
      <c r="E2981" t="s">
        <v>18</v>
      </c>
      <c r="F2981">
        <v>9854</v>
      </c>
      <c r="G2981" t="s">
        <v>158</v>
      </c>
      <c r="H2981" t="s">
        <v>164</v>
      </c>
      <c r="I2981" t="s">
        <v>164</v>
      </c>
      <c r="J2981" s="1">
        <v>46023</v>
      </c>
      <c r="K2981" t="s">
        <v>438</v>
      </c>
      <c r="L2981">
        <v>4</v>
      </c>
      <c r="M2981" t="s">
        <v>439</v>
      </c>
      <c r="N2981" t="s">
        <v>145</v>
      </c>
      <c r="O2981" t="s">
        <v>147</v>
      </c>
      <c r="P2981" t="s">
        <v>159</v>
      </c>
      <c r="Q2981">
        <v>0</v>
      </c>
      <c r="R2981">
        <v>4</v>
      </c>
      <c r="S2981">
        <v>42611.95</v>
      </c>
      <c r="T2981">
        <v>0</v>
      </c>
      <c r="U2981">
        <v>0</v>
      </c>
      <c r="V2981">
        <v>0</v>
      </c>
      <c r="W2981">
        <v>0</v>
      </c>
      <c r="X2981">
        <v>0</v>
      </c>
      <c r="Y2981">
        <v>0</v>
      </c>
      <c r="Z2981">
        <v>0</v>
      </c>
      <c r="AA2981">
        <v>42611.95</v>
      </c>
      <c r="AB2981">
        <v>0</v>
      </c>
      <c r="AC2981">
        <v>0</v>
      </c>
      <c r="AD2981">
        <v>0</v>
      </c>
      <c r="AE2981">
        <v>0</v>
      </c>
      <c r="AF2981">
        <v>4</v>
      </c>
      <c r="AG2981">
        <v>0</v>
      </c>
      <c r="AH2981">
        <v>0</v>
      </c>
      <c r="AI2981">
        <v>0</v>
      </c>
      <c r="AJ2981">
        <v>0</v>
      </c>
      <c r="AK2981">
        <v>0</v>
      </c>
      <c r="AL2981">
        <v>0</v>
      </c>
      <c r="AM2981">
        <v>0</v>
      </c>
      <c r="AN2981">
        <v>0</v>
      </c>
      <c r="AO2981">
        <v>2</v>
      </c>
      <c r="AP2981">
        <v>2</v>
      </c>
      <c r="AQ2981">
        <v>0</v>
      </c>
      <c r="AR2981">
        <v>0</v>
      </c>
      <c r="AS2981">
        <v>0</v>
      </c>
      <c r="AT2981">
        <v>0</v>
      </c>
      <c r="AU2981">
        <v>0</v>
      </c>
      <c r="AV2981">
        <v>0</v>
      </c>
      <c r="AW2981">
        <v>0</v>
      </c>
      <c r="AX2981">
        <v>0</v>
      </c>
      <c r="AY2981">
        <v>0</v>
      </c>
      <c r="AZ2981">
        <v>0</v>
      </c>
      <c r="BA2981">
        <v>0</v>
      </c>
      <c r="BB2981">
        <v>0</v>
      </c>
      <c r="BC2981">
        <v>0</v>
      </c>
      <c r="BD2981">
        <v>0</v>
      </c>
      <c r="BE2981">
        <v>0</v>
      </c>
      <c r="BF2981">
        <v>0</v>
      </c>
      <c r="BG2981">
        <v>0</v>
      </c>
      <c r="BH2981">
        <v>0</v>
      </c>
      <c r="BI2981">
        <v>0</v>
      </c>
      <c r="BJ2981" s="2">
        <v>46036</v>
      </c>
      <c r="BK2981">
        <v>0</v>
      </c>
      <c r="BL2981" s="3" t="str">
        <f>VLOOKUP(O2981,DropDownList!$H$1:$I$7,2,FALSE)</f>
        <v>2024/25</v>
      </c>
      <c r="BM2981" s="3" t="str">
        <f t="shared" si="46"/>
        <v>CONF</v>
      </c>
    </row>
    <row r="2982" spans="1:65" x14ac:dyDescent="0.2">
      <c r="A2982">
        <v>2026</v>
      </c>
      <c r="B2982">
        <v>1</v>
      </c>
      <c r="C2982" t="s">
        <v>162</v>
      </c>
      <c r="D2982" t="s">
        <v>180</v>
      </c>
      <c r="E2982" t="s">
        <v>18</v>
      </c>
      <c r="F2982">
        <v>9854</v>
      </c>
      <c r="G2982" t="s">
        <v>158</v>
      </c>
      <c r="H2982" t="s">
        <v>164</v>
      </c>
      <c r="I2982" t="s">
        <v>164</v>
      </c>
      <c r="J2982" s="1">
        <v>46023</v>
      </c>
      <c r="K2982" t="s">
        <v>438</v>
      </c>
      <c r="L2982">
        <v>4</v>
      </c>
      <c r="M2982" t="s">
        <v>439</v>
      </c>
      <c r="N2982" t="s">
        <v>145</v>
      </c>
      <c r="O2982" t="s">
        <v>155</v>
      </c>
      <c r="P2982" t="s">
        <v>159</v>
      </c>
      <c r="Q2982">
        <v>0</v>
      </c>
      <c r="R2982">
        <v>1</v>
      </c>
      <c r="S2982">
        <v>1685</v>
      </c>
      <c r="T2982">
        <v>0</v>
      </c>
      <c r="U2982">
        <v>0</v>
      </c>
      <c r="V2982">
        <v>0</v>
      </c>
      <c r="W2982">
        <v>0</v>
      </c>
      <c r="X2982">
        <v>0</v>
      </c>
      <c r="Y2982">
        <v>0</v>
      </c>
      <c r="Z2982">
        <v>0</v>
      </c>
      <c r="AA2982">
        <v>1685</v>
      </c>
      <c r="AB2982">
        <v>0</v>
      </c>
      <c r="AC2982">
        <v>0</v>
      </c>
      <c r="AD2982">
        <v>0</v>
      </c>
      <c r="AE2982">
        <v>0</v>
      </c>
      <c r="AF2982">
        <v>1</v>
      </c>
      <c r="AG2982">
        <v>0</v>
      </c>
      <c r="AH2982">
        <v>0</v>
      </c>
      <c r="AI2982">
        <v>0</v>
      </c>
      <c r="AJ2982">
        <v>0</v>
      </c>
      <c r="AK2982">
        <v>0</v>
      </c>
      <c r="AL2982">
        <v>0</v>
      </c>
      <c r="AM2982">
        <v>0</v>
      </c>
      <c r="AN2982">
        <v>0</v>
      </c>
      <c r="AO2982">
        <v>0</v>
      </c>
      <c r="AP2982">
        <v>0</v>
      </c>
      <c r="AQ2982">
        <v>0</v>
      </c>
      <c r="AR2982">
        <v>0</v>
      </c>
      <c r="AS2982">
        <v>0</v>
      </c>
      <c r="AT2982">
        <v>0</v>
      </c>
      <c r="AU2982">
        <v>0</v>
      </c>
      <c r="AV2982">
        <v>0</v>
      </c>
      <c r="AW2982">
        <v>0</v>
      </c>
      <c r="AX2982">
        <v>0</v>
      </c>
      <c r="AY2982">
        <v>0</v>
      </c>
      <c r="AZ2982">
        <v>0</v>
      </c>
      <c r="BA2982">
        <v>0</v>
      </c>
      <c r="BB2982">
        <v>0</v>
      </c>
      <c r="BC2982">
        <v>0</v>
      </c>
      <c r="BD2982">
        <v>0</v>
      </c>
      <c r="BE2982">
        <v>0</v>
      </c>
      <c r="BF2982">
        <v>0</v>
      </c>
      <c r="BG2982">
        <v>0</v>
      </c>
      <c r="BH2982">
        <v>0</v>
      </c>
      <c r="BI2982">
        <v>0</v>
      </c>
      <c r="BJ2982" s="2">
        <v>46036</v>
      </c>
      <c r="BK2982">
        <v>0</v>
      </c>
      <c r="BL2982" s="3" t="str">
        <f>VLOOKUP(O2982,DropDownList!$H$1:$I$7,2,FALSE)</f>
        <v>2022/23</v>
      </c>
      <c r="BM2982" s="3" t="str">
        <f t="shared" si="46"/>
        <v>CONF</v>
      </c>
    </row>
    <row r="2983" spans="1:65" x14ac:dyDescent="0.2">
      <c r="A2983">
        <v>2026</v>
      </c>
      <c r="B2983">
        <v>1</v>
      </c>
      <c r="C2983" t="s">
        <v>162</v>
      </c>
      <c r="D2983" t="s">
        <v>180</v>
      </c>
      <c r="E2983" t="s">
        <v>18</v>
      </c>
      <c r="F2983">
        <v>9854</v>
      </c>
      <c r="G2983" t="s">
        <v>158</v>
      </c>
      <c r="H2983" t="s">
        <v>164</v>
      </c>
      <c r="I2983" t="s">
        <v>164</v>
      </c>
      <c r="J2983" s="1">
        <v>46023</v>
      </c>
      <c r="K2983" t="s">
        <v>438</v>
      </c>
      <c r="L2983">
        <v>4</v>
      </c>
      <c r="M2983" t="s">
        <v>439</v>
      </c>
      <c r="N2983" t="s">
        <v>145</v>
      </c>
      <c r="O2983" t="s">
        <v>156</v>
      </c>
      <c r="P2983" t="s">
        <v>160</v>
      </c>
      <c r="Q2983">
        <v>19250.39</v>
      </c>
      <c r="R2983">
        <v>271</v>
      </c>
      <c r="S2983">
        <v>148649.97</v>
      </c>
      <c r="T2983">
        <v>36669.29</v>
      </c>
      <c r="U2983">
        <v>54</v>
      </c>
      <c r="V2983">
        <v>28</v>
      </c>
      <c r="W2983">
        <v>10551.63</v>
      </c>
      <c r="X2983">
        <v>10551.63</v>
      </c>
      <c r="Y2983">
        <v>0</v>
      </c>
      <c r="Z2983">
        <v>0</v>
      </c>
      <c r="AA2983">
        <v>92730.29</v>
      </c>
      <c r="AB2983">
        <v>1779.47</v>
      </c>
      <c r="AC2983">
        <v>86337.71</v>
      </c>
      <c r="AD2983">
        <v>13</v>
      </c>
      <c r="AE2983">
        <v>15</v>
      </c>
      <c r="AF2983">
        <v>124</v>
      </c>
      <c r="AG2983">
        <v>30</v>
      </c>
      <c r="AH2983">
        <v>83</v>
      </c>
      <c r="AI2983">
        <v>24</v>
      </c>
      <c r="AJ2983">
        <v>0</v>
      </c>
      <c r="AK2983">
        <v>0</v>
      </c>
      <c r="AL2983">
        <v>0</v>
      </c>
      <c r="AM2983">
        <v>0</v>
      </c>
      <c r="AN2983">
        <v>0</v>
      </c>
      <c r="AO2983">
        <v>210</v>
      </c>
      <c r="AP2983">
        <v>687</v>
      </c>
      <c r="AQ2983">
        <v>132</v>
      </c>
      <c r="AR2983">
        <v>2</v>
      </c>
      <c r="AS2983">
        <v>54</v>
      </c>
      <c r="AT2983">
        <v>56</v>
      </c>
      <c r="AU2983">
        <v>22</v>
      </c>
      <c r="AV2983">
        <v>5</v>
      </c>
      <c r="AW2983">
        <v>93</v>
      </c>
      <c r="AX2983">
        <v>0</v>
      </c>
      <c r="AY2983">
        <v>91</v>
      </c>
      <c r="AZ2983">
        <v>107</v>
      </c>
      <c r="BA2983">
        <v>71</v>
      </c>
      <c r="BB2983">
        <v>6</v>
      </c>
      <c r="BC2983">
        <v>4</v>
      </c>
      <c r="BD2983">
        <v>7</v>
      </c>
      <c r="BE2983">
        <v>0</v>
      </c>
      <c r="BF2983">
        <v>174</v>
      </c>
      <c r="BG2983">
        <v>10155</v>
      </c>
      <c r="BH2983">
        <v>10</v>
      </c>
      <c r="BI2983">
        <v>47</v>
      </c>
      <c r="BJ2983" s="2">
        <v>46036</v>
      </c>
      <c r="BK2983">
        <v>0</v>
      </c>
      <c r="BL2983" s="3" t="str">
        <f>VLOOKUP(O2983,DropDownList!$H$1:$I$7,2,FALSE)</f>
        <v>2023/24</v>
      </c>
      <c r="BM2983" s="3" t="str">
        <f t="shared" si="46"/>
        <v>SC COURT</v>
      </c>
    </row>
    <row r="2984" spans="1:65" x14ac:dyDescent="0.2">
      <c r="A2984">
        <v>2026</v>
      </c>
      <c r="B2984">
        <v>1</v>
      </c>
      <c r="C2984" t="s">
        <v>162</v>
      </c>
      <c r="D2984" t="s">
        <v>180</v>
      </c>
      <c r="E2984" t="s">
        <v>18</v>
      </c>
      <c r="F2984">
        <v>9854</v>
      </c>
      <c r="G2984" t="s">
        <v>158</v>
      </c>
      <c r="H2984" t="s">
        <v>164</v>
      </c>
      <c r="I2984" t="s">
        <v>164</v>
      </c>
      <c r="J2984" s="1">
        <v>46023</v>
      </c>
      <c r="K2984" t="s">
        <v>438</v>
      </c>
      <c r="L2984">
        <v>4</v>
      </c>
      <c r="M2984" t="s">
        <v>439</v>
      </c>
      <c r="N2984" t="s">
        <v>145</v>
      </c>
      <c r="O2984" t="s">
        <v>156</v>
      </c>
      <c r="P2984" t="s">
        <v>161</v>
      </c>
      <c r="Q2984">
        <v>490.33</v>
      </c>
      <c r="R2984">
        <v>232</v>
      </c>
      <c r="S2984">
        <v>6180</v>
      </c>
      <c r="T2984">
        <v>1129.06</v>
      </c>
      <c r="U2984">
        <v>52</v>
      </c>
      <c r="V2984">
        <v>12</v>
      </c>
      <c r="W2984">
        <v>270.33</v>
      </c>
      <c r="X2984">
        <v>270.33</v>
      </c>
      <c r="Y2984">
        <v>0</v>
      </c>
      <c r="Z2984">
        <v>0</v>
      </c>
      <c r="AA2984">
        <v>4560.6099999999997</v>
      </c>
      <c r="AB2984">
        <v>0</v>
      </c>
      <c r="AC2984">
        <v>0</v>
      </c>
      <c r="AD2984">
        <v>11</v>
      </c>
      <c r="AE2984">
        <v>1</v>
      </c>
      <c r="AF2984">
        <v>154</v>
      </c>
      <c r="AG2984">
        <v>1</v>
      </c>
      <c r="AH2984">
        <v>52</v>
      </c>
      <c r="AI2984">
        <v>23</v>
      </c>
      <c r="AJ2984">
        <v>0</v>
      </c>
      <c r="AK2984">
        <v>0</v>
      </c>
      <c r="AL2984">
        <v>0</v>
      </c>
      <c r="AM2984">
        <v>0</v>
      </c>
      <c r="AN2984">
        <v>0</v>
      </c>
      <c r="AO2984">
        <v>174</v>
      </c>
      <c r="AP2984">
        <v>700</v>
      </c>
      <c r="AQ2984">
        <v>141</v>
      </c>
      <c r="AR2984">
        <v>1</v>
      </c>
      <c r="AS2984">
        <v>58</v>
      </c>
      <c r="AT2984">
        <v>57</v>
      </c>
      <c r="AU2984">
        <v>23</v>
      </c>
      <c r="AV2984">
        <v>5</v>
      </c>
      <c r="AW2984">
        <v>65</v>
      </c>
      <c r="AX2984">
        <v>0</v>
      </c>
      <c r="AY2984">
        <v>99</v>
      </c>
      <c r="AZ2984">
        <v>116</v>
      </c>
      <c r="BA2984">
        <v>78</v>
      </c>
      <c r="BB2984">
        <v>6</v>
      </c>
      <c r="BC2984">
        <v>4</v>
      </c>
      <c r="BD2984">
        <v>7</v>
      </c>
      <c r="BE2984">
        <v>0</v>
      </c>
      <c r="BF2984">
        <v>170</v>
      </c>
      <c r="BG2984">
        <v>490</v>
      </c>
      <c r="BH2984">
        <v>2</v>
      </c>
      <c r="BI2984">
        <v>47</v>
      </c>
      <c r="BJ2984" s="2">
        <v>46036</v>
      </c>
      <c r="BK2984">
        <v>0</v>
      </c>
      <c r="BL2984" s="3" t="str">
        <f>VLOOKUP(O2984,DropDownList!$H$1:$I$7,2,FALSE)</f>
        <v>2023/24</v>
      </c>
      <c r="BM2984" s="3" t="str">
        <f t="shared" si="46"/>
        <v>VSUR</v>
      </c>
    </row>
    <row r="2985" spans="1:65" x14ac:dyDescent="0.2">
      <c r="A2985">
        <v>2026</v>
      </c>
      <c r="B2985">
        <v>1</v>
      </c>
      <c r="C2985" t="s">
        <v>162</v>
      </c>
      <c r="D2985" t="s">
        <v>180</v>
      </c>
      <c r="E2985" t="s">
        <v>18</v>
      </c>
      <c r="F2985">
        <v>9854</v>
      </c>
      <c r="G2985" t="s">
        <v>158</v>
      </c>
      <c r="H2985" t="s">
        <v>164</v>
      </c>
      <c r="I2985" t="s">
        <v>164</v>
      </c>
      <c r="J2985" s="1">
        <v>46023</v>
      </c>
      <c r="K2985" t="s">
        <v>438</v>
      </c>
      <c r="L2985">
        <v>4</v>
      </c>
      <c r="M2985" t="s">
        <v>439</v>
      </c>
      <c r="N2985" t="s">
        <v>145</v>
      </c>
      <c r="O2985" t="s">
        <v>156</v>
      </c>
      <c r="P2985" t="s">
        <v>159</v>
      </c>
      <c r="Q2985">
        <v>0</v>
      </c>
      <c r="R2985">
        <v>1</v>
      </c>
      <c r="S2985">
        <v>15480.83</v>
      </c>
      <c r="T2985">
        <v>0</v>
      </c>
      <c r="U2985">
        <v>0</v>
      </c>
      <c r="V2985">
        <v>0</v>
      </c>
      <c r="W2985">
        <v>0</v>
      </c>
      <c r="X2985">
        <v>0</v>
      </c>
      <c r="Y2985">
        <v>0</v>
      </c>
      <c r="Z2985">
        <v>0</v>
      </c>
      <c r="AA2985">
        <v>15480.83</v>
      </c>
      <c r="AB2985">
        <v>0</v>
      </c>
      <c r="AC2985">
        <v>0</v>
      </c>
      <c r="AD2985">
        <v>0</v>
      </c>
      <c r="AE2985">
        <v>0</v>
      </c>
      <c r="AF2985">
        <v>1</v>
      </c>
      <c r="AG2985">
        <v>0</v>
      </c>
      <c r="AH2985">
        <v>0</v>
      </c>
      <c r="AI2985">
        <v>0</v>
      </c>
      <c r="AJ2985">
        <v>0</v>
      </c>
      <c r="AK2985">
        <v>0</v>
      </c>
      <c r="AL2985">
        <v>0</v>
      </c>
      <c r="AM2985">
        <v>0</v>
      </c>
      <c r="AN2985">
        <v>0</v>
      </c>
      <c r="AO2985">
        <v>0</v>
      </c>
      <c r="AP2985">
        <v>0</v>
      </c>
      <c r="AQ2985">
        <v>0</v>
      </c>
      <c r="AR2985">
        <v>0</v>
      </c>
      <c r="AS2985">
        <v>0</v>
      </c>
      <c r="AT2985">
        <v>0</v>
      </c>
      <c r="AU2985">
        <v>0</v>
      </c>
      <c r="AV2985">
        <v>0</v>
      </c>
      <c r="AW2985">
        <v>0</v>
      </c>
      <c r="AX2985">
        <v>0</v>
      </c>
      <c r="AY2985">
        <v>0</v>
      </c>
      <c r="AZ2985">
        <v>0</v>
      </c>
      <c r="BA2985">
        <v>0</v>
      </c>
      <c r="BB2985">
        <v>0</v>
      </c>
      <c r="BC2985">
        <v>0</v>
      </c>
      <c r="BD2985">
        <v>0</v>
      </c>
      <c r="BE2985">
        <v>0</v>
      </c>
      <c r="BF2985">
        <v>0</v>
      </c>
      <c r="BG2985">
        <v>0</v>
      </c>
      <c r="BH2985">
        <v>0</v>
      </c>
      <c r="BI2985">
        <v>0</v>
      </c>
      <c r="BJ2985" s="2">
        <v>46036</v>
      </c>
      <c r="BK2985">
        <v>0</v>
      </c>
      <c r="BL2985" s="3" t="str">
        <f>VLOOKUP(O2985,DropDownList!$H$1:$I$7,2,FALSE)</f>
        <v>2023/24</v>
      </c>
      <c r="BM2985" s="3" t="str">
        <f t="shared" si="46"/>
        <v>CONF</v>
      </c>
    </row>
    <row r="2986" spans="1:65" x14ac:dyDescent="0.2">
      <c r="A2986">
        <v>2026</v>
      </c>
      <c r="B2986">
        <v>1</v>
      </c>
      <c r="C2986" t="s">
        <v>162</v>
      </c>
      <c r="D2986" t="s">
        <v>181</v>
      </c>
      <c r="E2986" t="s">
        <v>19</v>
      </c>
      <c r="F2986">
        <v>9347</v>
      </c>
      <c r="G2986" t="s">
        <v>141</v>
      </c>
      <c r="H2986" t="s">
        <v>171</v>
      </c>
      <c r="I2986" t="s">
        <v>172</v>
      </c>
      <c r="J2986" s="1">
        <v>46023</v>
      </c>
      <c r="K2986" t="s">
        <v>438</v>
      </c>
      <c r="L2986">
        <v>4</v>
      </c>
      <c r="M2986" t="s">
        <v>439</v>
      </c>
      <c r="N2986" t="s">
        <v>145</v>
      </c>
      <c r="O2986" t="s">
        <v>155</v>
      </c>
      <c r="P2986" t="s">
        <v>152</v>
      </c>
      <c r="Q2986">
        <v>0</v>
      </c>
      <c r="R2986">
        <v>2</v>
      </c>
      <c r="S2986">
        <v>80</v>
      </c>
      <c r="T2986">
        <v>0</v>
      </c>
      <c r="U2986">
        <v>0</v>
      </c>
      <c r="V2986">
        <v>0</v>
      </c>
      <c r="W2986">
        <v>0</v>
      </c>
      <c r="X2986">
        <v>0</v>
      </c>
      <c r="Y2986">
        <v>0</v>
      </c>
      <c r="Z2986">
        <v>0</v>
      </c>
      <c r="AA2986">
        <v>80</v>
      </c>
      <c r="AB2986">
        <v>0</v>
      </c>
      <c r="AC2986">
        <v>80</v>
      </c>
      <c r="AD2986">
        <v>0</v>
      </c>
      <c r="AE2986">
        <v>0</v>
      </c>
      <c r="AF2986">
        <v>2</v>
      </c>
      <c r="AG2986">
        <v>0</v>
      </c>
      <c r="AH2986">
        <v>0</v>
      </c>
      <c r="AI2986">
        <v>0</v>
      </c>
      <c r="AJ2986">
        <v>0</v>
      </c>
      <c r="AK2986">
        <v>0</v>
      </c>
      <c r="AL2986">
        <v>0</v>
      </c>
      <c r="AM2986">
        <v>0</v>
      </c>
      <c r="AN2986">
        <v>0</v>
      </c>
      <c r="AO2986">
        <v>0</v>
      </c>
      <c r="AP2986">
        <v>0</v>
      </c>
      <c r="AQ2986">
        <v>0</v>
      </c>
      <c r="AR2986">
        <v>0</v>
      </c>
      <c r="AS2986">
        <v>0</v>
      </c>
      <c r="AT2986">
        <v>0</v>
      </c>
      <c r="AU2986">
        <v>0</v>
      </c>
      <c r="AV2986">
        <v>0</v>
      </c>
      <c r="AW2986">
        <v>0</v>
      </c>
      <c r="AX2986">
        <v>0</v>
      </c>
      <c r="AY2986">
        <v>0</v>
      </c>
      <c r="AZ2986">
        <v>0</v>
      </c>
      <c r="BA2986">
        <v>0</v>
      </c>
      <c r="BB2986">
        <v>0</v>
      </c>
      <c r="BC2986">
        <v>0</v>
      </c>
      <c r="BD2986">
        <v>0</v>
      </c>
      <c r="BE2986">
        <v>0</v>
      </c>
      <c r="BF2986">
        <v>0</v>
      </c>
      <c r="BG2986">
        <v>0</v>
      </c>
      <c r="BH2986">
        <v>0</v>
      </c>
      <c r="BI2986">
        <v>0</v>
      </c>
      <c r="BJ2986" s="2">
        <v>46036</v>
      </c>
      <c r="BK2986">
        <v>0</v>
      </c>
      <c r="BL2986" s="3" t="str">
        <f>VLOOKUP(O2986,DropDownList!$H$1:$I$7,2,FALSE)</f>
        <v>2022/23</v>
      </c>
      <c r="BM2986" s="3" t="str">
        <f t="shared" si="46"/>
        <v>PCOA</v>
      </c>
    </row>
    <row r="2987" spans="1:65" x14ac:dyDescent="0.2">
      <c r="A2987">
        <v>2026</v>
      </c>
      <c r="B2987">
        <v>1</v>
      </c>
      <c r="C2987" t="s">
        <v>162</v>
      </c>
      <c r="D2987" t="s">
        <v>181</v>
      </c>
      <c r="E2987" t="s">
        <v>19</v>
      </c>
      <c r="F2987">
        <v>9347</v>
      </c>
      <c r="G2987" t="s">
        <v>141</v>
      </c>
      <c r="H2987" t="s">
        <v>171</v>
      </c>
      <c r="I2987" t="s">
        <v>172</v>
      </c>
      <c r="J2987" s="1">
        <v>46023</v>
      </c>
      <c r="K2987" t="s">
        <v>438</v>
      </c>
      <c r="L2987">
        <v>4</v>
      </c>
      <c r="M2987" t="s">
        <v>439</v>
      </c>
      <c r="N2987" t="s">
        <v>145</v>
      </c>
      <c r="O2987" t="s">
        <v>156</v>
      </c>
      <c r="P2987" t="s">
        <v>152</v>
      </c>
      <c r="Q2987">
        <v>0</v>
      </c>
      <c r="R2987">
        <v>2</v>
      </c>
      <c r="S2987">
        <v>80</v>
      </c>
      <c r="T2987">
        <v>40</v>
      </c>
      <c r="U2987">
        <v>0</v>
      </c>
      <c r="V2987">
        <v>0</v>
      </c>
      <c r="W2987">
        <v>0</v>
      </c>
      <c r="X2987">
        <v>0</v>
      </c>
      <c r="Y2987">
        <v>0</v>
      </c>
      <c r="Z2987">
        <v>0</v>
      </c>
      <c r="AA2987">
        <v>40</v>
      </c>
      <c r="AB2987">
        <v>0</v>
      </c>
      <c r="AC2987">
        <v>40</v>
      </c>
      <c r="AD2987">
        <v>0</v>
      </c>
      <c r="AE2987">
        <v>0</v>
      </c>
      <c r="AF2987">
        <v>1</v>
      </c>
      <c r="AG2987">
        <v>0</v>
      </c>
      <c r="AH2987">
        <v>1</v>
      </c>
      <c r="AI2987">
        <v>0</v>
      </c>
      <c r="AJ2987">
        <v>0</v>
      </c>
      <c r="AK2987">
        <v>0</v>
      </c>
      <c r="AL2987">
        <v>0</v>
      </c>
      <c r="AM2987">
        <v>0</v>
      </c>
      <c r="AN2987">
        <v>0</v>
      </c>
      <c r="AO2987">
        <v>0</v>
      </c>
      <c r="AP2987">
        <v>0</v>
      </c>
      <c r="AQ2987">
        <v>0</v>
      </c>
      <c r="AR2987">
        <v>0</v>
      </c>
      <c r="AS2987">
        <v>0</v>
      </c>
      <c r="AT2987">
        <v>0</v>
      </c>
      <c r="AU2987">
        <v>0</v>
      </c>
      <c r="AV2987">
        <v>0</v>
      </c>
      <c r="AW2987">
        <v>0</v>
      </c>
      <c r="AX2987">
        <v>0</v>
      </c>
      <c r="AY2987">
        <v>0</v>
      </c>
      <c r="AZ2987">
        <v>0</v>
      </c>
      <c r="BA2987">
        <v>0</v>
      </c>
      <c r="BB2987">
        <v>0</v>
      </c>
      <c r="BC2987">
        <v>0</v>
      </c>
      <c r="BD2987">
        <v>0</v>
      </c>
      <c r="BE2987">
        <v>0</v>
      </c>
      <c r="BF2987">
        <v>0</v>
      </c>
      <c r="BG2987">
        <v>0</v>
      </c>
      <c r="BH2987">
        <v>0</v>
      </c>
      <c r="BI2987">
        <v>0</v>
      </c>
      <c r="BJ2987" s="2">
        <v>46036</v>
      </c>
      <c r="BK2987">
        <v>0</v>
      </c>
      <c r="BL2987" s="3" t="str">
        <f>VLOOKUP(O2987,DropDownList!$H$1:$I$7,2,FALSE)</f>
        <v>2023/24</v>
      </c>
      <c r="BM2987" s="3" t="str">
        <f t="shared" si="46"/>
        <v>PCOA</v>
      </c>
    </row>
    <row r="2988" spans="1:65" x14ac:dyDescent="0.2">
      <c r="A2988">
        <v>2026</v>
      </c>
      <c r="B2988">
        <v>1</v>
      </c>
      <c r="C2988" t="s">
        <v>162</v>
      </c>
      <c r="D2988" t="s">
        <v>182</v>
      </c>
      <c r="E2988" t="s">
        <v>19</v>
      </c>
      <c r="F2988">
        <v>9855</v>
      </c>
      <c r="G2988" t="s">
        <v>158</v>
      </c>
      <c r="H2988" t="s">
        <v>171</v>
      </c>
      <c r="I2988" t="s">
        <v>172</v>
      </c>
      <c r="J2988" s="1">
        <v>46023</v>
      </c>
      <c r="K2988" t="s">
        <v>438</v>
      </c>
      <c r="L2988">
        <v>4</v>
      </c>
      <c r="M2988" t="s">
        <v>439</v>
      </c>
      <c r="N2988" t="s">
        <v>145</v>
      </c>
      <c r="O2988" t="s">
        <v>156</v>
      </c>
      <c r="P2988" t="s">
        <v>148</v>
      </c>
      <c r="Q2988">
        <v>0</v>
      </c>
      <c r="R2988">
        <v>1</v>
      </c>
      <c r="S2988">
        <v>60</v>
      </c>
      <c r="T2988">
        <v>0</v>
      </c>
      <c r="U2988">
        <v>0</v>
      </c>
      <c r="V2988">
        <v>0</v>
      </c>
      <c r="W2988">
        <v>0</v>
      </c>
      <c r="X2988">
        <v>0</v>
      </c>
      <c r="Y2988">
        <v>0</v>
      </c>
      <c r="Z2988">
        <v>0</v>
      </c>
      <c r="AA2988">
        <v>60</v>
      </c>
      <c r="AB2988">
        <v>0</v>
      </c>
      <c r="AC2988">
        <v>60</v>
      </c>
      <c r="AD2988">
        <v>0</v>
      </c>
      <c r="AE2988">
        <v>0</v>
      </c>
      <c r="AF2988">
        <v>1</v>
      </c>
      <c r="AG2988">
        <v>0</v>
      </c>
      <c r="AH2988">
        <v>0</v>
      </c>
      <c r="AI2988">
        <v>0</v>
      </c>
      <c r="AJ2988">
        <v>0</v>
      </c>
      <c r="AK2988">
        <v>0</v>
      </c>
      <c r="AL2988">
        <v>0</v>
      </c>
      <c r="AM2988">
        <v>0</v>
      </c>
      <c r="AN2988">
        <v>0</v>
      </c>
      <c r="AO2988">
        <v>1</v>
      </c>
      <c r="AP2988">
        <v>3</v>
      </c>
      <c r="AQ2988">
        <v>2</v>
      </c>
      <c r="AR2988">
        <v>0</v>
      </c>
      <c r="AS2988">
        <v>0</v>
      </c>
      <c r="AT2988">
        <v>0</v>
      </c>
      <c r="AU2988">
        <v>0</v>
      </c>
      <c r="AV2988">
        <v>0</v>
      </c>
      <c r="AW2988">
        <v>0</v>
      </c>
      <c r="AX2988">
        <v>0</v>
      </c>
      <c r="AY2988">
        <v>0</v>
      </c>
      <c r="AZ2988">
        <v>0</v>
      </c>
      <c r="BA2988">
        <v>0</v>
      </c>
      <c r="BB2988">
        <v>0</v>
      </c>
      <c r="BC2988">
        <v>0</v>
      </c>
      <c r="BD2988">
        <v>0</v>
      </c>
      <c r="BE2988">
        <v>0</v>
      </c>
      <c r="BF2988">
        <v>1</v>
      </c>
      <c r="BG2988">
        <v>0</v>
      </c>
      <c r="BH2988">
        <v>0</v>
      </c>
      <c r="BI2988">
        <v>0</v>
      </c>
      <c r="BJ2988" s="2">
        <v>46036</v>
      </c>
      <c r="BK2988">
        <v>0</v>
      </c>
      <c r="BL2988" s="3" t="str">
        <f>VLOOKUP(O2988,DropDownList!$H$1:$I$7,2,FALSE)</f>
        <v>2023/24</v>
      </c>
      <c r="BM2988" s="3" t="str">
        <f t="shared" si="46"/>
        <v>PRAS</v>
      </c>
    </row>
    <row r="2989" spans="1:65" x14ac:dyDescent="0.2">
      <c r="A2989">
        <v>2026</v>
      </c>
      <c r="B2989">
        <v>1</v>
      </c>
      <c r="C2989" t="s">
        <v>162</v>
      </c>
      <c r="D2989" t="s">
        <v>182</v>
      </c>
      <c r="E2989" t="s">
        <v>19</v>
      </c>
      <c r="F2989">
        <v>9855</v>
      </c>
      <c r="G2989" t="s">
        <v>158</v>
      </c>
      <c r="H2989" t="s">
        <v>171</v>
      </c>
      <c r="I2989" t="s">
        <v>172</v>
      </c>
      <c r="J2989" s="1">
        <v>46023</v>
      </c>
      <c r="K2989" t="s">
        <v>438</v>
      </c>
      <c r="L2989">
        <v>4</v>
      </c>
      <c r="M2989" t="s">
        <v>439</v>
      </c>
      <c r="N2989" t="s">
        <v>145</v>
      </c>
      <c r="O2989" t="s">
        <v>149</v>
      </c>
      <c r="P2989" t="s">
        <v>160</v>
      </c>
      <c r="Q2989">
        <v>1830</v>
      </c>
      <c r="R2989">
        <v>14</v>
      </c>
      <c r="S2989">
        <v>6610</v>
      </c>
      <c r="T2989">
        <v>0</v>
      </c>
      <c r="U2989">
        <v>6</v>
      </c>
      <c r="V2989">
        <v>2</v>
      </c>
      <c r="W2989">
        <v>760</v>
      </c>
      <c r="X2989">
        <v>820</v>
      </c>
      <c r="Y2989">
        <v>0</v>
      </c>
      <c r="Z2989">
        <v>0</v>
      </c>
      <c r="AA2989">
        <v>4780</v>
      </c>
      <c r="AB2989">
        <v>0</v>
      </c>
      <c r="AC2989">
        <v>4490</v>
      </c>
      <c r="AD2989">
        <v>2</v>
      </c>
      <c r="AE2989">
        <v>0</v>
      </c>
      <c r="AF2989">
        <v>8</v>
      </c>
      <c r="AG2989">
        <v>4</v>
      </c>
      <c r="AH2989">
        <v>0</v>
      </c>
      <c r="AI2989">
        <v>2</v>
      </c>
      <c r="AJ2989">
        <v>0</v>
      </c>
      <c r="AK2989">
        <v>0</v>
      </c>
      <c r="AL2989">
        <v>0</v>
      </c>
      <c r="AM2989">
        <v>0</v>
      </c>
      <c r="AN2989">
        <v>0</v>
      </c>
      <c r="AO2989">
        <v>3</v>
      </c>
      <c r="AP2989">
        <v>6</v>
      </c>
      <c r="AQ2989">
        <v>3</v>
      </c>
      <c r="AR2989">
        <v>0</v>
      </c>
      <c r="AS2989">
        <v>1</v>
      </c>
      <c r="AT2989">
        <v>0</v>
      </c>
      <c r="AU2989">
        <v>0</v>
      </c>
      <c r="AV2989">
        <v>0</v>
      </c>
      <c r="AW2989">
        <v>0</v>
      </c>
      <c r="AX2989">
        <v>0</v>
      </c>
      <c r="AY2989">
        <v>0</v>
      </c>
      <c r="AZ2989">
        <v>0</v>
      </c>
      <c r="BA2989">
        <v>0</v>
      </c>
      <c r="BB2989">
        <v>1</v>
      </c>
      <c r="BC2989">
        <v>0</v>
      </c>
      <c r="BD2989">
        <v>0</v>
      </c>
      <c r="BE2989">
        <v>0</v>
      </c>
      <c r="BF2989">
        <v>14</v>
      </c>
      <c r="BG2989">
        <v>820</v>
      </c>
      <c r="BH2989">
        <v>0</v>
      </c>
      <c r="BI2989">
        <v>6</v>
      </c>
      <c r="BJ2989" s="2">
        <v>46036</v>
      </c>
      <c r="BK2989">
        <v>0</v>
      </c>
      <c r="BL2989" s="3" t="str">
        <f>VLOOKUP(O2989,DropDownList!$H$1:$I$7,2,FALSE)</f>
        <v>2025/26</v>
      </c>
      <c r="BM2989" s="3" t="str">
        <f t="shared" si="46"/>
        <v>SC COURT</v>
      </c>
    </row>
    <row r="2990" spans="1:65" x14ac:dyDescent="0.2">
      <c r="A2990">
        <v>2026</v>
      </c>
      <c r="B2990">
        <v>1</v>
      </c>
      <c r="C2990" t="s">
        <v>162</v>
      </c>
      <c r="D2990" t="s">
        <v>182</v>
      </c>
      <c r="E2990" t="s">
        <v>19</v>
      </c>
      <c r="F2990">
        <v>9855</v>
      </c>
      <c r="G2990" t="s">
        <v>158</v>
      </c>
      <c r="H2990" t="s">
        <v>171</v>
      </c>
      <c r="I2990" t="s">
        <v>172</v>
      </c>
      <c r="J2990" s="1">
        <v>46023</v>
      </c>
      <c r="K2990" t="s">
        <v>438</v>
      </c>
      <c r="L2990">
        <v>4</v>
      </c>
      <c r="M2990" t="s">
        <v>439</v>
      </c>
      <c r="N2990" t="s">
        <v>145</v>
      </c>
      <c r="O2990" t="s">
        <v>155</v>
      </c>
      <c r="P2990" t="s">
        <v>160</v>
      </c>
      <c r="Q2990">
        <v>421.54</v>
      </c>
      <c r="R2990">
        <v>32</v>
      </c>
      <c r="S2990">
        <v>13910</v>
      </c>
      <c r="T2990">
        <v>620</v>
      </c>
      <c r="U2990">
        <v>2</v>
      </c>
      <c r="V2990">
        <v>0</v>
      </c>
      <c r="W2990">
        <v>0</v>
      </c>
      <c r="X2990">
        <v>0</v>
      </c>
      <c r="Y2990">
        <v>0</v>
      </c>
      <c r="Z2990">
        <v>0</v>
      </c>
      <c r="AA2990">
        <v>12868.46</v>
      </c>
      <c r="AB2990">
        <v>0</v>
      </c>
      <c r="AC2990">
        <v>12203.46</v>
      </c>
      <c r="AD2990">
        <v>0</v>
      </c>
      <c r="AE2990">
        <v>0</v>
      </c>
      <c r="AF2990">
        <v>29</v>
      </c>
      <c r="AG2990">
        <v>2</v>
      </c>
      <c r="AH2990">
        <v>1</v>
      </c>
      <c r="AI2990">
        <v>0</v>
      </c>
      <c r="AJ2990">
        <v>0</v>
      </c>
      <c r="AK2990">
        <v>0</v>
      </c>
      <c r="AL2990">
        <v>0</v>
      </c>
      <c r="AM2990">
        <v>0</v>
      </c>
      <c r="AN2990">
        <v>0</v>
      </c>
      <c r="AO2990">
        <v>22</v>
      </c>
      <c r="AP2990">
        <v>79</v>
      </c>
      <c r="AQ2990">
        <v>23</v>
      </c>
      <c r="AR2990">
        <v>0</v>
      </c>
      <c r="AS2990">
        <v>15</v>
      </c>
      <c r="AT2990">
        <v>2</v>
      </c>
      <c r="AU2990">
        <v>5</v>
      </c>
      <c r="AV2990">
        <v>2</v>
      </c>
      <c r="AW2990">
        <v>0</v>
      </c>
      <c r="AX2990">
        <v>0</v>
      </c>
      <c r="AY2990">
        <v>4</v>
      </c>
      <c r="AZ2990">
        <v>11</v>
      </c>
      <c r="BA2990">
        <v>8</v>
      </c>
      <c r="BB2990">
        <v>2</v>
      </c>
      <c r="BC2990">
        <v>0</v>
      </c>
      <c r="BD2990">
        <v>0</v>
      </c>
      <c r="BE2990">
        <v>0</v>
      </c>
      <c r="BF2990">
        <v>32</v>
      </c>
      <c r="BG2990">
        <v>0</v>
      </c>
      <c r="BH2990">
        <v>0</v>
      </c>
      <c r="BI2990">
        <v>2</v>
      </c>
      <c r="BJ2990" s="2">
        <v>46036</v>
      </c>
      <c r="BK2990">
        <v>0</v>
      </c>
      <c r="BL2990" s="3" t="str">
        <f>VLOOKUP(O2990,DropDownList!$H$1:$I$7,2,FALSE)</f>
        <v>2022/23</v>
      </c>
      <c r="BM2990" s="3" t="str">
        <f t="shared" si="46"/>
        <v>SC COURT</v>
      </c>
    </row>
    <row r="2991" spans="1:65" x14ac:dyDescent="0.2">
      <c r="A2991">
        <v>2026</v>
      </c>
      <c r="B2991">
        <v>1</v>
      </c>
      <c r="C2991" t="s">
        <v>162</v>
      </c>
      <c r="D2991" t="s">
        <v>182</v>
      </c>
      <c r="E2991" t="s">
        <v>19</v>
      </c>
      <c r="F2991">
        <v>9855</v>
      </c>
      <c r="G2991" t="s">
        <v>158</v>
      </c>
      <c r="H2991" t="s">
        <v>171</v>
      </c>
      <c r="I2991" t="s">
        <v>172</v>
      </c>
      <c r="J2991" s="1">
        <v>46023</v>
      </c>
      <c r="K2991" t="s">
        <v>438</v>
      </c>
      <c r="L2991">
        <v>4</v>
      </c>
      <c r="M2991" t="s">
        <v>439</v>
      </c>
      <c r="N2991" t="s">
        <v>145</v>
      </c>
      <c r="O2991" t="s">
        <v>156</v>
      </c>
      <c r="P2991" t="s">
        <v>161</v>
      </c>
      <c r="Q2991">
        <v>144.15</v>
      </c>
      <c r="R2991">
        <v>37</v>
      </c>
      <c r="S2991">
        <v>1030</v>
      </c>
      <c r="T2991">
        <v>0</v>
      </c>
      <c r="U2991">
        <v>9</v>
      </c>
      <c r="V2991">
        <v>4</v>
      </c>
      <c r="W2991">
        <v>124.15</v>
      </c>
      <c r="X2991">
        <v>124.15</v>
      </c>
      <c r="Y2991">
        <v>0</v>
      </c>
      <c r="Z2991">
        <v>0</v>
      </c>
      <c r="AA2991">
        <v>885.85</v>
      </c>
      <c r="AB2991">
        <v>0</v>
      </c>
      <c r="AC2991">
        <v>0</v>
      </c>
      <c r="AD2991">
        <v>3</v>
      </c>
      <c r="AE2991">
        <v>1</v>
      </c>
      <c r="AF2991">
        <v>32</v>
      </c>
      <c r="AG2991">
        <v>1</v>
      </c>
      <c r="AH2991">
        <v>0</v>
      </c>
      <c r="AI2991">
        <v>4</v>
      </c>
      <c r="AJ2991">
        <v>0</v>
      </c>
      <c r="AK2991">
        <v>0</v>
      </c>
      <c r="AL2991">
        <v>0</v>
      </c>
      <c r="AM2991">
        <v>0</v>
      </c>
      <c r="AN2991">
        <v>0</v>
      </c>
      <c r="AO2991">
        <v>20</v>
      </c>
      <c r="AP2991">
        <v>112</v>
      </c>
      <c r="AQ2991">
        <v>22</v>
      </c>
      <c r="AR2991">
        <v>0</v>
      </c>
      <c r="AS2991">
        <v>11</v>
      </c>
      <c r="AT2991">
        <v>3</v>
      </c>
      <c r="AU2991">
        <v>13</v>
      </c>
      <c r="AV2991">
        <v>6</v>
      </c>
      <c r="AW2991">
        <v>0</v>
      </c>
      <c r="AX2991">
        <v>0</v>
      </c>
      <c r="AY2991">
        <v>6</v>
      </c>
      <c r="AZ2991">
        <v>12</v>
      </c>
      <c r="BA2991">
        <v>8</v>
      </c>
      <c r="BB2991">
        <v>3</v>
      </c>
      <c r="BC2991">
        <v>3</v>
      </c>
      <c r="BD2991">
        <v>1</v>
      </c>
      <c r="BE2991">
        <v>0</v>
      </c>
      <c r="BF2991">
        <v>36</v>
      </c>
      <c r="BG2991">
        <v>120</v>
      </c>
      <c r="BH2991">
        <v>0</v>
      </c>
      <c r="BI2991">
        <v>5</v>
      </c>
      <c r="BJ2991" s="2">
        <v>46036</v>
      </c>
      <c r="BK2991">
        <v>1</v>
      </c>
      <c r="BL2991" s="3" t="str">
        <f>VLOOKUP(O2991,DropDownList!$H$1:$I$7,2,FALSE)</f>
        <v>2023/24</v>
      </c>
      <c r="BM2991" s="3" t="str">
        <f t="shared" si="46"/>
        <v>VSUR</v>
      </c>
    </row>
    <row r="2992" spans="1:65" x14ac:dyDescent="0.2">
      <c r="A2992">
        <v>2026</v>
      </c>
      <c r="B2992">
        <v>1</v>
      </c>
      <c r="C2992" t="s">
        <v>162</v>
      </c>
      <c r="D2992" t="s">
        <v>182</v>
      </c>
      <c r="E2992" t="s">
        <v>19</v>
      </c>
      <c r="F2992">
        <v>9855</v>
      </c>
      <c r="G2992" t="s">
        <v>158</v>
      </c>
      <c r="H2992" t="s">
        <v>171</v>
      </c>
      <c r="I2992" t="s">
        <v>172</v>
      </c>
      <c r="J2992" s="1">
        <v>46023</v>
      </c>
      <c r="K2992" t="s">
        <v>438</v>
      </c>
      <c r="L2992">
        <v>4</v>
      </c>
      <c r="M2992" t="s">
        <v>439</v>
      </c>
      <c r="N2992" t="s">
        <v>145</v>
      </c>
      <c r="O2992" t="s">
        <v>149</v>
      </c>
      <c r="P2992" t="s">
        <v>150</v>
      </c>
      <c r="Q2992">
        <v>1071.8399999999999</v>
      </c>
      <c r="R2992">
        <v>8</v>
      </c>
      <c r="S2992">
        <v>1176.8399999999999</v>
      </c>
      <c r="T2992">
        <v>0</v>
      </c>
      <c r="U2992">
        <v>7</v>
      </c>
      <c r="V2992">
        <v>7</v>
      </c>
      <c r="W2992">
        <v>1071.8399999999999</v>
      </c>
      <c r="X2992">
        <v>1071.8399999999999</v>
      </c>
      <c r="Y2992">
        <v>8</v>
      </c>
      <c r="Z2992">
        <v>1176.8399999999999</v>
      </c>
      <c r="AA2992">
        <v>105</v>
      </c>
      <c r="AB2992">
        <v>25</v>
      </c>
      <c r="AC2992">
        <v>80</v>
      </c>
      <c r="AD2992">
        <v>5</v>
      </c>
      <c r="AE2992">
        <v>2</v>
      </c>
      <c r="AF2992">
        <v>1</v>
      </c>
      <c r="AG2992">
        <v>2</v>
      </c>
      <c r="AH2992">
        <v>0</v>
      </c>
      <c r="AI2992">
        <v>5</v>
      </c>
      <c r="AJ2992">
        <v>0</v>
      </c>
      <c r="AK2992">
        <v>0</v>
      </c>
      <c r="AL2992">
        <v>0</v>
      </c>
      <c r="AM2992">
        <v>0</v>
      </c>
      <c r="AN2992">
        <v>0</v>
      </c>
      <c r="AO2992">
        <v>8</v>
      </c>
      <c r="AP2992">
        <v>11</v>
      </c>
      <c r="AQ2992">
        <v>8</v>
      </c>
      <c r="AR2992">
        <v>0</v>
      </c>
      <c r="AS2992">
        <v>3</v>
      </c>
      <c r="AT2992">
        <v>0</v>
      </c>
      <c r="AU2992">
        <v>0</v>
      </c>
      <c r="AV2992">
        <v>0</v>
      </c>
      <c r="AW2992">
        <v>0</v>
      </c>
      <c r="AX2992">
        <v>0</v>
      </c>
      <c r="AY2992">
        <v>0</v>
      </c>
      <c r="AZ2992">
        <v>0</v>
      </c>
      <c r="BA2992">
        <v>0</v>
      </c>
      <c r="BB2992">
        <v>0</v>
      </c>
      <c r="BC2992">
        <v>0</v>
      </c>
      <c r="BD2992">
        <v>0</v>
      </c>
      <c r="BE2992">
        <v>0</v>
      </c>
      <c r="BF2992">
        <v>8</v>
      </c>
      <c r="BG2992">
        <v>821</v>
      </c>
      <c r="BH2992">
        <v>0</v>
      </c>
      <c r="BI2992">
        <v>7</v>
      </c>
      <c r="BJ2992" s="2">
        <v>46036</v>
      </c>
      <c r="BK2992">
        <v>0</v>
      </c>
      <c r="BL2992" s="3" t="str">
        <f>VLOOKUP(O2992,DropDownList!$H$1:$I$7,2,FALSE)</f>
        <v>2025/26</v>
      </c>
      <c r="BM2992" s="3" t="str">
        <f t="shared" si="46"/>
        <v>FISCAL FINES</v>
      </c>
    </row>
    <row r="2993" spans="1:65" x14ac:dyDescent="0.2">
      <c r="A2993">
        <v>2026</v>
      </c>
      <c r="B2993">
        <v>1</v>
      </c>
      <c r="C2993" t="s">
        <v>162</v>
      </c>
      <c r="D2993" t="s">
        <v>182</v>
      </c>
      <c r="E2993" t="s">
        <v>19</v>
      </c>
      <c r="F2993">
        <v>9855</v>
      </c>
      <c r="G2993" t="s">
        <v>158</v>
      </c>
      <c r="H2993" t="s">
        <v>171</v>
      </c>
      <c r="I2993" t="s">
        <v>172</v>
      </c>
      <c r="J2993" s="1">
        <v>46023</v>
      </c>
      <c r="K2993" t="s">
        <v>438</v>
      </c>
      <c r="L2993">
        <v>4</v>
      </c>
      <c r="M2993" t="s">
        <v>439</v>
      </c>
      <c r="N2993" t="s">
        <v>145</v>
      </c>
      <c r="O2993" t="s">
        <v>147</v>
      </c>
      <c r="P2993" t="s">
        <v>160</v>
      </c>
      <c r="Q2993">
        <v>10410.64</v>
      </c>
      <c r="R2993">
        <v>43</v>
      </c>
      <c r="S2993">
        <v>25125</v>
      </c>
      <c r="T2993">
        <v>370</v>
      </c>
      <c r="U2993">
        <v>15</v>
      </c>
      <c r="V2993">
        <v>12</v>
      </c>
      <c r="W2993">
        <v>7100</v>
      </c>
      <c r="X2993">
        <v>8215</v>
      </c>
      <c r="Y2993">
        <v>0</v>
      </c>
      <c r="Z2993">
        <v>0</v>
      </c>
      <c r="AA2993">
        <v>14344.36</v>
      </c>
      <c r="AB2993">
        <v>750</v>
      </c>
      <c r="AC2993">
        <v>12844.36</v>
      </c>
      <c r="AD2993">
        <v>10</v>
      </c>
      <c r="AE2993">
        <v>2</v>
      </c>
      <c r="AF2993">
        <v>27</v>
      </c>
      <c r="AG2993">
        <v>4</v>
      </c>
      <c r="AH2993">
        <v>1</v>
      </c>
      <c r="AI2993">
        <v>11</v>
      </c>
      <c r="AJ2993">
        <v>0</v>
      </c>
      <c r="AK2993">
        <v>0</v>
      </c>
      <c r="AL2993">
        <v>0</v>
      </c>
      <c r="AM2993">
        <v>0</v>
      </c>
      <c r="AN2993">
        <v>0</v>
      </c>
      <c r="AO2993">
        <v>25</v>
      </c>
      <c r="AP2993">
        <v>72</v>
      </c>
      <c r="AQ2993">
        <v>26</v>
      </c>
      <c r="AR2993">
        <v>0</v>
      </c>
      <c r="AS2993">
        <v>11</v>
      </c>
      <c r="AT2993">
        <v>0</v>
      </c>
      <c r="AU2993">
        <v>3</v>
      </c>
      <c r="AV2993">
        <v>3</v>
      </c>
      <c r="AW2993">
        <v>2</v>
      </c>
      <c r="AX2993">
        <v>0</v>
      </c>
      <c r="AY2993">
        <v>3</v>
      </c>
      <c r="AZ2993">
        <v>8</v>
      </c>
      <c r="BA2993">
        <v>4</v>
      </c>
      <c r="BB2993">
        <v>3</v>
      </c>
      <c r="BC2993">
        <v>0</v>
      </c>
      <c r="BD2993">
        <v>0</v>
      </c>
      <c r="BE2993">
        <v>0</v>
      </c>
      <c r="BF2993">
        <v>41</v>
      </c>
      <c r="BG2993">
        <v>8530</v>
      </c>
      <c r="BH2993">
        <v>0</v>
      </c>
      <c r="BI2993">
        <v>13</v>
      </c>
      <c r="BJ2993" s="2">
        <v>46036</v>
      </c>
      <c r="BK2993">
        <v>0</v>
      </c>
      <c r="BL2993" s="3" t="str">
        <f>VLOOKUP(O2993,DropDownList!$H$1:$I$7,2,FALSE)</f>
        <v>2024/25</v>
      </c>
      <c r="BM2993" s="3" t="str">
        <f t="shared" si="46"/>
        <v>SC COURT</v>
      </c>
    </row>
    <row r="2994" spans="1:65" x14ac:dyDescent="0.2">
      <c r="A2994">
        <v>2026</v>
      </c>
      <c r="B2994">
        <v>1</v>
      </c>
      <c r="C2994" t="s">
        <v>162</v>
      </c>
      <c r="D2994" t="s">
        <v>182</v>
      </c>
      <c r="E2994" t="s">
        <v>19</v>
      </c>
      <c r="F2994">
        <v>9855</v>
      </c>
      <c r="G2994" t="s">
        <v>158</v>
      </c>
      <c r="H2994" t="s">
        <v>171</v>
      </c>
      <c r="I2994" t="s">
        <v>172</v>
      </c>
      <c r="J2994" s="1">
        <v>46023</v>
      </c>
      <c r="K2994" t="s">
        <v>438</v>
      </c>
      <c r="L2994">
        <v>4</v>
      </c>
      <c r="M2994" t="s">
        <v>439</v>
      </c>
      <c r="N2994" t="s">
        <v>145</v>
      </c>
      <c r="O2994" t="s">
        <v>155</v>
      </c>
      <c r="P2994" t="s">
        <v>161</v>
      </c>
      <c r="Q2994">
        <v>0</v>
      </c>
      <c r="R2994">
        <v>31</v>
      </c>
      <c r="S2994">
        <v>685</v>
      </c>
      <c r="T2994">
        <v>20</v>
      </c>
      <c r="U2994">
        <v>2</v>
      </c>
      <c r="V2994">
        <v>0</v>
      </c>
      <c r="W2994">
        <v>0</v>
      </c>
      <c r="X2994">
        <v>0</v>
      </c>
      <c r="Y2994">
        <v>0</v>
      </c>
      <c r="Z2994">
        <v>0</v>
      </c>
      <c r="AA2994">
        <v>665</v>
      </c>
      <c r="AB2994">
        <v>0</v>
      </c>
      <c r="AC2994">
        <v>0</v>
      </c>
      <c r="AD2994">
        <v>0</v>
      </c>
      <c r="AE2994">
        <v>0</v>
      </c>
      <c r="AF2994">
        <v>30</v>
      </c>
      <c r="AG2994">
        <v>0</v>
      </c>
      <c r="AH2994">
        <v>1</v>
      </c>
      <c r="AI2994">
        <v>0</v>
      </c>
      <c r="AJ2994">
        <v>0</v>
      </c>
      <c r="AK2994">
        <v>0</v>
      </c>
      <c r="AL2994">
        <v>0</v>
      </c>
      <c r="AM2994">
        <v>0</v>
      </c>
      <c r="AN2994">
        <v>0</v>
      </c>
      <c r="AO2994">
        <v>21</v>
      </c>
      <c r="AP2994">
        <v>66</v>
      </c>
      <c r="AQ2994">
        <v>22</v>
      </c>
      <c r="AR2994">
        <v>0</v>
      </c>
      <c r="AS2994">
        <v>13</v>
      </c>
      <c r="AT2994">
        <v>1</v>
      </c>
      <c r="AU2994">
        <v>3</v>
      </c>
      <c r="AV2994">
        <v>1</v>
      </c>
      <c r="AW2994">
        <v>0</v>
      </c>
      <c r="AX2994">
        <v>0</v>
      </c>
      <c r="AY2994">
        <v>3</v>
      </c>
      <c r="AZ2994">
        <v>10</v>
      </c>
      <c r="BA2994">
        <v>7</v>
      </c>
      <c r="BB2994">
        <v>2</v>
      </c>
      <c r="BC2994">
        <v>0</v>
      </c>
      <c r="BD2994">
        <v>0</v>
      </c>
      <c r="BE2994">
        <v>0</v>
      </c>
      <c r="BF2994">
        <v>31</v>
      </c>
      <c r="BG2994">
        <v>0</v>
      </c>
      <c r="BH2994">
        <v>0</v>
      </c>
      <c r="BI2994">
        <v>2</v>
      </c>
      <c r="BJ2994" s="2">
        <v>46036</v>
      </c>
      <c r="BK2994">
        <v>0</v>
      </c>
      <c r="BL2994" s="3" t="str">
        <f>VLOOKUP(O2994,DropDownList!$H$1:$I$7,2,FALSE)</f>
        <v>2022/23</v>
      </c>
      <c r="BM2994" s="3" t="str">
        <f t="shared" si="46"/>
        <v>VSUR</v>
      </c>
    </row>
    <row r="2995" spans="1:65" x14ac:dyDescent="0.2">
      <c r="A2995">
        <v>2026</v>
      </c>
      <c r="B2995">
        <v>1</v>
      </c>
      <c r="C2995" t="s">
        <v>162</v>
      </c>
      <c r="D2995" t="s">
        <v>182</v>
      </c>
      <c r="E2995" t="s">
        <v>19</v>
      </c>
      <c r="F2995">
        <v>9855</v>
      </c>
      <c r="G2995" t="s">
        <v>158</v>
      </c>
      <c r="H2995" t="s">
        <v>171</v>
      </c>
      <c r="I2995" t="s">
        <v>172</v>
      </c>
      <c r="J2995" s="1">
        <v>46023</v>
      </c>
      <c r="K2995" t="s">
        <v>438</v>
      </c>
      <c r="L2995">
        <v>4</v>
      </c>
      <c r="M2995" t="s">
        <v>439</v>
      </c>
      <c r="N2995" t="s">
        <v>145</v>
      </c>
      <c r="O2995" t="s">
        <v>155</v>
      </c>
      <c r="P2995" t="s">
        <v>150</v>
      </c>
      <c r="Q2995">
        <v>150</v>
      </c>
      <c r="R2995">
        <v>31</v>
      </c>
      <c r="S2995">
        <v>4360.88</v>
      </c>
      <c r="T2995">
        <v>763.12</v>
      </c>
      <c r="U2995">
        <v>1</v>
      </c>
      <c r="V2995">
        <v>0</v>
      </c>
      <c r="W2995">
        <v>0</v>
      </c>
      <c r="X2995">
        <v>0</v>
      </c>
      <c r="Y2995">
        <v>29</v>
      </c>
      <c r="Z2995">
        <v>3597.76</v>
      </c>
      <c r="AA2995">
        <v>3447.76</v>
      </c>
      <c r="AB2995">
        <v>447.76</v>
      </c>
      <c r="AC2995">
        <v>3000</v>
      </c>
      <c r="AD2995">
        <v>0</v>
      </c>
      <c r="AE2995">
        <v>0</v>
      </c>
      <c r="AF2995">
        <v>27</v>
      </c>
      <c r="AG2995">
        <v>0</v>
      </c>
      <c r="AH2995">
        <v>2</v>
      </c>
      <c r="AI2995">
        <v>1</v>
      </c>
      <c r="AJ2995">
        <v>17</v>
      </c>
      <c r="AK2995">
        <v>0</v>
      </c>
      <c r="AL2995">
        <v>1</v>
      </c>
      <c r="AM2995">
        <v>0</v>
      </c>
      <c r="AN2995">
        <v>0</v>
      </c>
      <c r="AO2995">
        <v>10</v>
      </c>
      <c r="AP2995">
        <v>39</v>
      </c>
      <c r="AQ2995">
        <v>10</v>
      </c>
      <c r="AR2995">
        <v>0</v>
      </c>
      <c r="AS2995">
        <v>8</v>
      </c>
      <c r="AT2995">
        <v>0</v>
      </c>
      <c r="AU2995">
        <v>0</v>
      </c>
      <c r="AV2995">
        <v>0</v>
      </c>
      <c r="AW2995">
        <v>0</v>
      </c>
      <c r="AX2995">
        <v>0</v>
      </c>
      <c r="AY2995">
        <v>3</v>
      </c>
      <c r="AZ2995">
        <v>10</v>
      </c>
      <c r="BA2995">
        <v>7</v>
      </c>
      <c r="BB2995">
        <v>0</v>
      </c>
      <c r="BC2995">
        <v>0</v>
      </c>
      <c r="BD2995">
        <v>0</v>
      </c>
      <c r="BE2995">
        <v>0</v>
      </c>
      <c r="BF2995">
        <v>10</v>
      </c>
      <c r="BG2995">
        <v>150</v>
      </c>
      <c r="BH2995">
        <v>1</v>
      </c>
      <c r="BI2995">
        <v>1</v>
      </c>
      <c r="BJ2995" s="2">
        <v>46036</v>
      </c>
      <c r="BK2995">
        <v>0</v>
      </c>
      <c r="BL2995" s="3" t="str">
        <f>VLOOKUP(O2995,DropDownList!$H$1:$I$7,2,FALSE)</f>
        <v>2022/23</v>
      </c>
      <c r="BM2995" s="3" t="str">
        <f t="shared" si="46"/>
        <v>FISCAL FINES</v>
      </c>
    </row>
    <row r="2996" spans="1:65" x14ac:dyDescent="0.2">
      <c r="A2996">
        <v>2026</v>
      </c>
      <c r="B2996">
        <v>1</v>
      </c>
      <c r="C2996" t="s">
        <v>162</v>
      </c>
      <c r="D2996" t="s">
        <v>182</v>
      </c>
      <c r="E2996" t="s">
        <v>19</v>
      </c>
      <c r="F2996">
        <v>9855</v>
      </c>
      <c r="G2996" t="s">
        <v>158</v>
      </c>
      <c r="H2996" t="s">
        <v>171</v>
      </c>
      <c r="I2996" t="s">
        <v>172</v>
      </c>
      <c r="J2996" s="1">
        <v>46023</v>
      </c>
      <c r="K2996" t="s">
        <v>438</v>
      </c>
      <c r="L2996">
        <v>4</v>
      </c>
      <c r="M2996" t="s">
        <v>439</v>
      </c>
      <c r="N2996" t="s">
        <v>145</v>
      </c>
      <c r="O2996" t="s">
        <v>156</v>
      </c>
      <c r="P2996" t="s">
        <v>160</v>
      </c>
      <c r="Q2996">
        <v>3512.13</v>
      </c>
      <c r="R2996">
        <v>38</v>
      </c>
      <c r="S2996">
        <v>20445</v>
      </c>
      <c r="T2996">
        <v>0</v>
      </c>
      <c r="U2996">
        <v>9</v>
      </c>
      <c r="V2996">
        <v>6</v>
      </c>
      <c r="W2996">
        <v>3074.15</v>
      </c>
      <c r="X2996">
        <v>3074.15</v>
      </c>
      <c r="Y2996">
        <v>0</v>
      </c>
      <c r="Z2996">
        <v>0</v>
      </c>
      <c r="AA2996">
        <v>16932.87</v>
      </c>
      <c r="AB2996">
        <v>600</v>
      </c>
      <c r="AC2996">
        <v>15447.02</v>
      </c>
      <c r="AD2996">
        <v>3</v>
      </c>
      <c r="AE2996">
        <v>3</v>
      </c>
      <c r="AF2996">
        <v>29</v>
      </c>
      <c r="AG2996">
        <v>5</v>
      </c>
      <c r="AH2996">
        <v>0</v>
      </c>
      <c r="AI2996">
        <v>4</v>
      </c>
      <c r="AJ2996">
        <v>0</v>
      </c>
      <c r="AK2996">
        <v>0</v>
      </c>
      <c r="AL2996">
        <v>0</v>
      </c>
      <c r="AM2996">
        <v>0</v>
      </c>
      <c r="AN2996">
        <v>0</v>
      </c>
      <c r="AO2996">
        <v>20</v>
      </c>
      <c r="AP2996">
        <v>112</v>
      </c>
      <c r="AQ2996">
        <v>22</v>
      </c>
      <c r="AR2996">
        <v>0</v>
      </c>
      <c r="AS2996">
        <v>11</v>
      </c>
      <c r="AT2996">
        <v>3</v>
      </c>
      <c r="AU2996">
        <v>13</v>
      </c>
      <c r="AV2996">
        <v>6</v>
      </c>
      <c r="AW2996">
        <v>0</v>
      </c>
      <c r="AX2996">
        <v>0</v>
      </c>
      <c r="AY2996">
        <v>6</v>
      </c>
      <c r="AZ2996">
        <v>12</v>
      </c>
      <c r="BA2996">
        <v>8</v>
      </c>
      <c r="BB2996">
        <v>3</v>
      </c>
      <c r="BC2996">
        <v>3</v>
      </c>
      <c r="BD2996">
        <v>1</v>
      </c>
      <c r="BE2996">
        <v>0</v>
      </c>
      <c r="BF2996">
        <v>37</v>
      </c>
      <c r="BG2996">
        <v>2370</v>
      </c>
      <c r="BH2996">
        <v>0</v>
      </c>
      <c r="BI2996">
        <v>5</v>
      </c>
      <c r="BJ2996" s="2">
        <v>46036</v>
      </c>
      <c r="BK2996">
        <v>1</v>
      </c>
      <c r="BL2996" s="3" t="str">
        <f>VLOOKUP(O2996,DropDownList!$H$1:$I$7,2,FALSE)</f>
        <v>2023/24</v>
      </c>
      <c r="BM2996" s="3" t="str">
        <f t="shared" si="46"/>
        <v>SC COURT</v>
      </c>
    </row>
    <row r="2997" spans="1:65" x14ac:dyDescent="0.2">
      <c r="A2997">
        <v>2026</v>
      </c>
      <c r="B2997">
        <v>1</v>
      </c>
      <c r="C2997" t="s">
        <v>162</v>
      </c>
      <c r="D2997" t="s">
        <v>182</v>
      </c>
      <c r="E2997" t="s">
        <v>19</v>
      </c>
      <c r="F2997">
        <v>9855</v>
      </c>
      <c r="G2997" t="s">
        <v>158</v>
      </c>
      <c r="H2997" t="s">
        <v>171</v>
      </c>
      <c r="I2997" t="s">
        <v>172</v>
      </c>
      <c r="J2997" s="1">
        <v>46023</v>
      </c>
      <c r="K2997" t="s">
        <v>438</v>
      </c>
      <c r="L2997">
        <v>4</v>
      </c>
      <c r="M2997" t="s">
        <v>439</v>
      </c>
      <c r="N2997" t="s">
        <v>145</v>
      </c>
      <c r="O2997" t="s">
        <v>149</v>
      </c>
      <c r="P2997" t="s">
        <v>161</v>
      </c>
      <c r="Q2997">
        <v>40</v>
      </c>
      <c r="R2997">
        <v>14</v>
      </c>
      <c r="S2997">
        <v>330</v>
      </c>
      <c r="T2997">
        <v>0</v>
      </c>
      <c r="U2997">
        <v>6</v>
      </c>
      <c r="V2997">
        <v>2</v>
      </c>
      <c r="W2997">
        <v>40</v>
      </c>
      <c r="X2997">
        <v>40</v>
      </c>
      <c r="Y2997">
        <v>0</v>
      </c>
      <c r="Z2997">
        <v>0</v>
      </c>
      <c r="AA2997">
        <v>290</v>
      </c>
      <c r="AB2997">
        <v>0</v>
      </c>
      <c r="AC2997">
        <v>0</v>
      </c>
      <c r="AD2997">
        <v>2</v>
      </c>
      <c r="AE2997">
        <v>0</v>
      </c>
      <c r="AF2997">
        <v>12</v>
      </c>
      <c r="AG2997">
        <v>0</v>
      </c>
      <c r="AH2997">
        <v>0</v>
      </c>
      <c r="AI2997">
        <v>2</v>
      </c>
      <c r="AJ2997">
        <v>0</v>
      </c>
      <c r="AK2997">
        <v>0</v>
      </c>
      <c r="AL2997">
        <v>0</v>
      </c>
      <c r="AM2997">
        <v>0</v>
      </c>
      <c r="AN2997">
        <v>0</v>
      </c>
      <c r="AO2997">
        <v>3</v>
      </c>
      <c r="AP2997">
        <v>6</v>
      </c>
      <c r="AQ2997">
        <v>3</v>
      </c>
      <c r="AR2997">
        <v>0</v>
      </c>
      <c r="AS2997">
        <v>1</v>
      </c>
      <c r="AT2997">
        <v>0</v>
      </c>
      <c r="AU2997">
        <v>0</v>
      </c>
      <c r="AV2997">
        <v>0</v>
      </c>
      <c r="AW2997">
        <v>0</v>
      </c>
      <c r="AX2997">
        <v>0</v>
      </c>
      <c r="AY2997">
        <v>0</v>
      </c>
      <c r="AZ2997">
        <v>0</v>
      </c>
      <c r="BA2997">
        <v>0</v>
      </c>
      <c r="BB2997">
        <v>1</v>
      </c>
      <c r="BC2997">
        <v>0</v>
      </c>
      <c r="BD2997">
        <v>0</v>
      </c>
      <c r="BE2997">
        <v>0</v>
      </c>
      <c r="BF2997">
        <v>14</v>
      </c>
      <c r="BG2997">
        <v>40</v>
      </c>
      <c r="BH2997">
        <v>0</v>
      </c>
      <c r="BI2997">
        <v>6</v>
      </c>
      <c r="BJ2997" s="2">
        <v>46036</v>
      </c>
      <c r="BK2997">
        <v>0</v>
      </c>
      <c r="BL2997" s="3" t="str">
        <f>VLOOKUP(O2997,DropDownList!$H$1:$I$7,2,FALSE)</f>
        <v>2025/26</v>
      </c>
      <c r="BM2997" s="3" t="str">
        <f t="shared" si="46"/>
        <v>VSUR</v>
      </c>
    </row>
    <row r="2998" spans="1:65" x14ac:dyDescent="0.2">
      <c r="A2998">
        <v>2026</v>
      </c>
      <c r="B2998">
        <v>1</v>
      </c>
      <c r="C2998" t="s">
        <v>162</v>
      </c>
      <c r="D2998" t="s">
        <v>182</v>
      </c>
      <c r="E2998" t="s">
        <v>19</v>
      </c>
      <c r="F2998">
        <v>9855</v>
      </c>
      <c r="G2998" t="s">
        <v>158</v>
      </c>
      <c r="H2998" t="s">
        <v>171</v>
      </c>
      <c r="I2998" t="s">
        <v>172</v>
      </c>
      <c r="J2998" s="1">
        <v>46023</v>
      </c>
      <c r="K2998" t="s">
        <v>438</v>
      </c>
      <c r="L2998">
        <v>4</v>
      </c>
      <c r="M2998" t="s">
        <v>439</v>
      </c>
      <c r="N2998" t="s">
        <v>145</v>
      </c>
      <c r="O2998" t="s">
        <v>156</v>
      </c>
      <c r="P2998" t="s">
        <v>150</v>
      </c>
      <c r="Q2998">
        <v>4792.88</v>
      </c>
      <c r="R2998">
        <v>32</v>
      </c>
      <c r="S2998">
        <v>9538.51</v>
      </c>
      <c r="T2998">
        <v>576.48</v>
      </c>
      <c r="U2998">
        <v>6</v>
      </c>
      <c r="V2998">
        <v>2</v>
      </c>
      <c r="W2998">
        <v>237.89</v>
      </c>
      <c r="X2998">
        <v>237.89</v>
      </c>
      <c r="Y2998">
        <v>30</v>
      </c>
      <c r="Z2998">
        <v>8962.0300000000007</v>
      </c>
      <c r="AA2998">
        <v>4169.1499999999996</v>
      </c>
      <c r="AB2998">
        <v>1879.15</v>
      </c>
      <c r="AC2998">
        <v>2290</v>
      </c>
      <c r="AD2998">
        <v>1</v>
      </c>
      <c r="AE2998">
        <v>1</v>
      </c>
      <c r="AF2998">
        <v>23</v>
      </c>
      <c r="AG2998">
        <v>3</v>
      </c>
      <c r="AH2998">
        <v>2</v>
      </c>
      <c r="AI2998">
        <v>3</v>
      </c>
      <c r="AJ2998">
        <v>9</v>
      </c>
      <c r="AK2998">
        <v>1</v>
      </c>
      <c r="AL2998">
        <v>0</v>
      </c>
      <c r="AM2998">
        <v>2</v>
      </c>
      <c r="AN2998">
        <v>0</v>
      </c>
      <c r="AO2998">
        <v>20</v>
      </c>
      <c r="AP2998">
        <v>78</v>
      </c>
      <c r="AQ2998">
        <v>20</v>
      </c>
      <c r="AR2998">
        <v>0</v>
      </c>
      <c r="AS2998">
        <v>12</v>
      </c>
      <c r="AT2998">
        <v>1</v>
      </c>
      <c r="AU2998">
        <v>2</v>
      </c>
      <c r="AV2998">
        <v>1</v>
      </c>
      <c r="AW2998">
        <v>0</v>
      </c>
      <c r="AX2998">
        <v>0</v>
      </c>
      <c r="AY2998">
        <v>6</v>
      </c>
      <c r="AZ2998">
        <v>16</v>
      </c>
      <c r="BA2998">
        <v>11</v>
      </c>
      <c r="BB2998">
        <v>0</v>
      </c>
      <c r="BC2998">
        <v>0</v>
      </c>
      <c r="BD2998">
        <v>0</v>
      </c>
      <c r="BE2998">
        <v>0</v>
      </c>
      <c r="BF2998">
        <v>20</v>
      </c>
      <c r="BG2998">
        <v>508.34</v>
      </c>
      <c r="BH2998">
        <v>1</v>
      </c>
      <c r="BI2998">
        <v>6</v>
      </c>
      <c r="BJ2998" s="2">
        <v>46036</v>
      </c>
      <c r="BK2998">
        <v>0</v>
      </c>
      <c r="BL2998" s="3" t="str">
        <f>VLOOKUP(O2998,DropDownList!$H$1:$I$7,2,FALSE)</f>
        <v>2023/24</v>
      </c>
      <c r="BM2998" s="3" t="str">
        <f t="shared" si="46"/>
        <v>FISCAL FINES</v>
      </c>
    </row>
    <row r="2999" spans="1:65" x14ac:dyDescent="0.2">
      <c r="A2999">
        <v>2026</v>
      </c>
      <c r="B2999">
        <v>1</v>
      </c>
      <c r="C2999" t="s">
        <v>162</v>
      </c>
      <c r="D2999" t="s">
        <v>182</v>
      </c>
      <c r="E2999" t="s">
        <v>19</v>
      </c>
      <c r="F2999">
        <v>9855</v>
      </c>
      <c r="G2999" t="s">
        <v>158</v>
      </c>
      <c r="H2999" t="s">
        <v>171</v>
      </c>
      <c r="I2999" t="s">
        <v>172</v>
      </c>
      <c r="J2999" s="1">
        <v>46023</v>
      </c>
      <c r="K2999" t="s">
        <v>438</v>
      </c>
      <c r="L2999">
        <v>4</v>
      </c>
      <c r="M2999" t="s">
        <v>439</v>
      </c>
      <c r="N2999" t="s">
        <v>145</v>
      </c>
      <c r="O2999" t="s">
        <v>147</v>
      </c>
      <c r="P2999" t="s">
        <v>161</v>
      </c>
      <c r="Q2999">
        <v>350</v>
      </c>
      <c r="R2999">
        <v>41</v>
      </c>
      <c r="S2999">
        <v>1120</v>
      </c>
      <c r="T2999">
        <v>20</v>
      </c>
      <c r="U2999">
        <v>13</v>
      </c>
      <c r="V2999">
        <v>8</v>
      </c>
      <c r="W2999">
        <v>275</v>
      </c>
      <c r="X2999">
        <v>275</v>
      </c>
      <c r="Y2999">
        <v>0</v>
      </c>
      <c r="Z2999">
        <v>0</v>
      </c>
      <c r="AA2999">
        <v>750</v>
      </c>
      <c r="AB2999">
        <v>0</v>
      </c>
      <c r="AC2999">
        <v>0</v>
      </c>
      <c r="AD2999">
        <v>8</v>
      </c>
      <c r="AE2999">
        <v>0</v>
      </c>
      <c r="AF2999">
        <v>31</v>
      </c>
      <c r="AG2999">
        <v>0</v>
      </c>
      <c r="AH2999">
        <v>1</v>
      </c>
      <c r="AI2999">
        <v>9</v>
      </c>
      <c r="AJ2999">
        <v>0</v>
      </c>
      <c r="AK2999">
        <v>0</v>
      </c>
      <c r="AL2999">
        <v>0</v>
      </c>
      <c r="AM2999">
        <v>0</v>
      </c>
      <c r="AN2999">
        <v>0</v>
      </c>
      <c r="AO2999">
        <v>23</v>
      </c>
      <c r="AP2999">
        <v>68</v>
      </c>
      <c r="AQ2999">
        <v>25</v>
      </c>
      <c r="AR2999">
        <v>0</v>
      </c>
      <c r="AS2999">
        <v>10</v>
      </c>
      <c r="AT2999">
        <v>0</v>
      </c>
      <c r="AU2999">
        <v>3</v>
      </c>
      <c r="AV2999">
        <v>3</v>
      </c>
      <c r="AW2999">
        <v>1</v>
      </c>
      <c r="AX2999">
        <v>0</v>
      </c>
      <c r="AY2999">
        <v>3</v>
      </c>
      <c r="AZ2999">
        <v>8</v>
      </c>
      <c r="BA2999">
        <v>4</v>
      </c>
      <c r="BB2999">
        <v>2</v>
      </c>
      <c r="BC2999">
        <v>0</v>
      </c>
      <c r="BD2999">
        <v>0</v>
      </c>
      <c r="BE2999">
        <v>0</v>
      </c>
      <c r="BF2999">
        <v>40</v>
      </c>
      <c r="BG2999">
        <v>350</v>
      </c>
      <c r="BH2999">
        <v>0</v>
      </c>
      <c r="BI2999">
        <v>12</v>
      </c>
      <c r="BJ2999" s="2">
        <v>46036</v>
      </c>
      <c r="BK2999">
        <v>0</v>
      </c>
      <c r="BL2999" s="3" t="str">
        <f>VLOOKUP(O2999,DropDownList!$H$1:$I$7,2,FALSE)</f>
        <v>2024/25</v>
      </c>
      <c r="BM2999" s="3" t="str">
        <f t="shared" si="46"/>
        <v>VSUR</v>
      </c>
    </row>
    <row r="3000" spans="1:65" x14ac:dyDescent="0.2">
      <c r="A3000">
        <v>2026</v>
      </c>
      <c r="B3000">
        <v>1</v>
      </c>
      <c r="C3000" t="s">
        <v>162</v>
      </c>
      <c r="D3000" t="s">
        <v>182</v>
      </c>
      <c r="E3000" t="s">
        <v>19</v>
      </c>
      <c r="F3000">
        <v>9855</v>
      </c>
      <c r="G3000" t="s">
        <v>158</v>
      </c>
      <c r="H3000" t="s">
        <v>171</v>
      </c>
      <c r="I3000" t="s">
        <v>172</v>
      </c>
      <c r="J3000" s="1">
        <v>46023</v>
      </c>
      <c r="K3000" t="s">
        <v>438</v>
      </c>
      <c r="L3000">
        <v>4</v>
      </c>
      <c r="M3000" t="s">
        <v>439</v>
      </c>
      <c r="N3000" t="s">
        <v>145</v>
      </c>
      <c r="O3000" t="s">
        <v>147</v>
      </c>
      <c r="P3000" t="s">
        <v>150</v>
      </c>
      <c r="Q3000">
        <v>1320.41</v>
      </c>
      <c r="R3000">
        <v>27</v>
      </c>
      <c r="S3000">
        <v>4731.24</v>
      </c>
      <c r="T3000">
        <v>600</v>
      </c>
      <c r="U3000">
        <v>9</v>
      </c>
      <c r="V3000">
        <v>4</v>
      </c>
      <c r="W3000">
        <v>850</v>
      </c>
      <c r="X3000">
        <v>850</v>
      </c>
      <c r="Y3000">
        <v>24</v>
      </c>
      <c r="Z3000">
        <v>4131.24</v>
      </c>
      <c r="AA3000">
        <v>2810.83</v>
      </c>
      <c r="AB3000">
        <v>1154.98</v>
      </c>
      <c r="AC3000">
        <v>1655.85</v>
      </c>
      <c r="AD3000">
        <v>3</v>
      </c>
      <c r="AE3000">
        <v>1</v>
      </c>
      <c r="AF3000">
        <v>15</v>
      </c>
      <c r="AG3000">
        <v>2</v>
      </c>
      <c r="AH3000">
        <v>3</v>
      </c>
      <c r="AI3000">
        <v>7</v>
      </c>
      <c r="AJ3000">
        <v>10</v>
      </c>
      <c r="AK3000">
        <v>1</v>
      </c>
      <c r="AL3000">
        <v>2</v>
      </c>
      <c r="AM3000">
        <v>1</v>
      </c>
      <c r="AN3000">
        <v>0</v>
      </c>
      <c r="AO3000">
        <v>14</v>
      </c>
      <c r="AP3000">
        <v>62</v>
      </c>
      <c r="AQ3000">
        <v>14</v>
      </c>
      <c r="AR3000">
        <v>0</v>
      </c>
      <c r="AS3000">
        <v>11</v>
      </c>
      <c r="AT3000">
        <v>0</v>
      </c>
      <c r="AU3000">
        <v>1</v>
      </c>
      <c r="AV3000">
        <v>1</v>
      </c>
      <c r="AW3000">
        <v>0</v>
      </c>
      <c r="AX3000">
        <v>0</v>
      </c>
      <c r="AY3000">
        <v>7</v>
      </c>
      <c r="AZ3000">
        <v>14</v>
      </c>
      <c r="BA3000">
        <v>5</v>
      </c>
      <c r="BB3000">
        <v>1</v>
      </c>
      <c r="BC3000">
        <v>1</v>
      </c>
      <c r="BD3000">
        <v>0</v>
      </c>
      <c r="BE3000">
        <v>0</v>
      </c>
      <c r="BF3000">
        <v>14</v>
      </c>
      <c r="BG3000">
        <v>1176.26</v>
      </c>
      <c r="BH3000">
        <v>0</v>
      </c>
      <c r="BI3000">
        <v>9</v>
      </c>
      <c r="BJ3000" s="2">
        <v>46036</v>
      </c>
      <c r="BK3000">
        <v>0</v>
      </c>
      <c r="BL3000" s="3" t="str">
        <f>VLOOKUP(O3000,DropDownList!$H$1:$I$7,2,FALSE)</f>
        <v>2024/25</v>
      </c>
      <c r="BM3000" s="3" t="str">
        <f t="shared" si="46"/>
        <v>FISCAL FINES</v>
      </c>
    </row>
    <row r="3001" spans="1:65" x14ac:dyDescent="0.2">
      <c r="A3001">
        <v>2026</v>
      </c>
      <c r="B3001">
        <v>1</v>
      </c>
      <c r="C3001" t="s">
        <v>162</v>
      </c>
      <c r="D3001" t="s">
        <v>183</v>
      </c>
      <c r="E3001" t="s">
        <v>20</v>
      </c>
      <c r="F3001">
        <v>9384</v>
      </c>
      <c r="G3001" t="s">
        <v>141</v>
      </c>
      <c r="H3001" t="s">
        <v>171</v>
      </c>
      <c r="I3001" t="s">
        <v>172</v>
      </c>
      <c r="J3001" s="1">
        <v>46023</v>
      </c>
      <c r="K3001" t="s">
        <v>438</v>
      </c>
      <c r="L3001">
        <v>4</v>
      </c>
      <c r="M3001" t="s">
        <v>439</v>
      </c>
      <c r="N3001" t="s">
        <v>145</v>
      </c>
      <c r="O3001" t="s">
        <v>156</v>
      </c>
      <c r="P3001" t="s">
        <v>151</v>
      </c>
      <c r="Q3001">
        <v>0</v>
      </c>
      <c r="R3001">
        <v>14</v>
      </c>
      <c r="S3001">
        <v>420</v>
      </c>
      <c r="T3001">
        <v>120</v>
      </c>
      <c r="U3001">
        <v>0</v>
      </c>
      <c r="V3001">
        <v>0</v>
      </c>
      <c r="W3001">
        <v>0</v>
      </c>
      <c r="X3001">
        <v>0</v>
      </c>
      <c r="Y3001">
        <v>0</v>
      </c>
      <c r="Z3001">
        <v>0</v>
      </c>
      <c r="AA3001">
        <v>300</v>
      </c>
      <c r="AB3001">
        <v>0</v>
      </c>
      <c r="AC3001">
        <v>300</v>
      </c>
      <c r="AD3001">
        <v>0</v>
      </c>
      <c r="AE3001">
        <v>0</v>
      </c>
      <c r="AF3001">
        <v>10</v>
      </c>
      <c r="AG3001">
        <v>0</v>
      </c>
      <c r="AH3001">
        <v>4</v>
      </c>
      <c r="AI3001">
        <v>0</v>
      </c>
      <c r="AJ3001">
        <v>0</v>
      </c>
      <c r="AK3001">
        <v>0</v>
      </c>
      <c r="AL3001">
        <v>0</v>
      </c>
      <c r="AM3001">
        <v>1</v>
      </c>
      <c r="AN3001">
        <v>0</v>
      </c>
      <c r="AO3001">
        <v>0</v>
      </c>
      <c r="AP3001">
        <v>0</v>
      </c>
      <c r="AQ3001">
        <v>0</v>
      </c>
      <c r="AR3001">
        <v>0</v>
      </c>
      <c r="AS3001">
        <v>0</v>
      </c>
      <c r="AT3001">
        <v>0</v>
      </c>
      <c r="AU3001">
        <v>0</v>
      </c>
      <c r="AV3001">
        <v>0</v>
      </c>
      <c r="AW3001">
        <v>0</v>
      </c>
      <c r="AX3001">
        <v>0</v>
      </c>
      <c r="AY3001">
        <v>0</v>
      </c>
      <c r="AZ3001">
        <v>0</v>
      </c>
      <c r="BA3001">
        <v>0</v>
      </c>
      <c r="BB3001">
        <v>0</v>
      </c>
      <c r="BC3001">
        <v>0</v>
      </c>
      <c r="BD3001">
        <v>0</v>
      </c>
      <c r="BE3001">
        <v>0</v>
      </c>
      <c r="BF3001">
        <v>0</v>
      </c>
      <c r="BG3001">
        <v>0</v>
      </c>
      <c r="BH3001">
        <v>0</v>
      </c>
      <c r="BI3001">
        <v>0</v>
      </c>
      <c r="BJ3001" s="2">
        <v>46036</v>
      </c>
      <c r="BK3001">
        <v>0</v>
      </c>
      <c r="BL3001" s="3" t="str">
        <f>VLOOKUP(O3001,DropDownList!$H$1:$I$7,2,FALSE)</f>
        <v>2023/24</v>
      </c>
      <c r="BM3001" s="3" t="str">
        <f t="shared" si="46"/>
        <v>PCPF</v>
      </c>
    </row>
    <row r="3002" spans="1:65" x14ac:dyDescent="0.2">
      <c r="A3002">
        <v>2026</v>
      </c>
      <c r="B3002">
        <v>1</v>
      </c>
      <c r="C3002" t="s">
        <v>162</v>
      </c>
      <c r="D3002" t="s">
        <v>183</v>
      </c>
      <c r="E3002" t="s">
        <v>20</v>
      </c>
      <c r="F3002">
        <v>9384</v>
      </c>
      <c r="G3002" t="s">
        <v>141</v>
      </c>
      <c r="H3002" t="s">
        <v>171</v>
      </c>
      <c r="I3002" t="s">
        <v>172</v>
      </c>
      <c r="J3002" s="1">
        <v>46023</v>
      </c>
      <c r="K3002" t="s">
        <v>438</v>
      </c>
      <c r="L3002">
        <v>4</v>
      </c>
      <c r="M3002" t="s">
        <v>439</v>
      </c>
      <c r="N3002" t="s">
        <v>145</v>
      </c>
      <c r="O3002" t="s">
        <v>149</v>
      </c>
      <c r="P3002" t="s">
        <v>151</v>
      </c>
      <c r="Q3002">
        <v>0</v>
      </c>
      <c r="R3002">
        <v>1</v>
      </c>
      <c r="S3002">
        <v>30</v>
      </c>
      <c r="T3002">
        <v>0</v>
      </c>
      <c r="U3002">
        <v>0</v>
      </c>
      <c r="V3002">
        <v>0</v>
      </c>
      <c r="W3002">
        <v>0</v>
      </c>
      <c r="X3002">
        <v>0</v>
      </c>
      <c r="Y3002">
        <v>0</v>
      </c>
      <c r="Z3002">
        <v>0</v>
      </c>
      <c r="AA3002">
        <v>30</v>
      </c>
      <c r="AB3002">
        <v>0</v>
      </c>
      <c r="AC3002">
        <v>30</v>
      </c>
      <c r="AD3002">
        <v>0</v>
      </c>
      <c r="AE3002">
        <v>0</v>
      </c>
      <c r="AF3002">
        <v>1</v>
      </c>
      <c r="AG3002">
        <v>0</v>
      </c>
      <c r="AH3002">
        <v>0</v>
      </c>
      <c r="AI3002">
        <v>0</v>
      </c>
      <c r="AJ3002">
        <v>0</v>
      </c>
      <c r="AK3002">
        <v>0</v>
      </c>
      <c r="AL3002">
        <v>0</v>
      </c>
      <c r="AM3002">
        <v>0</v>
      </c>
      <c r="AN3002">
        <v>0</v>
      </c>
      <c r="AO3002">
        <v>0</v>
      </c>
      <c r="AP3002">
        <v>0</v>
      </c>
      <c r="AQ3002">
        <v>0</v>
      </c>
      <c r="AR3002">
        <v>0</v>
      </c>
      <c r="AS3002">
        <v>0</v>
      </c>
      <c r="AT3002">
        <v>0</v>
      </c>
      <c r="AU3002">
        <v>0</v>
      </c>
      <c r="AV3002">
        <v>0</v>
      </c>
      <c r="AW3002">
        <v>0</v>
      </c>
      <c r="AX3002">
        <v>0</v>
      </c>
      <c r="AY3002">
        <v>0</v>
      </c>
      <c r="AZ3002">
        <v>0</v>
      </c>
      <c r="BA3002">
        <v>0</v>
      </c>
      <c r="BB3002">
        <v>0</v>
      </c>
      <c r="BC3002">
        <v>0</v>
      </c>
      <c r="BD3002">
        <v>0</v>
      </c>
      <c r="BE3002">
        <v>0</v>
      </c>
      <c r="BF3002">
        <v>0</v>
      </c>
      <c r="BG3002">
        <v>0</v>
      </c>
      <c r="BH3002">
        <v>0</v>
      </c>
      <c r="BI3002">
        <v>0</v>
      </c>
      <c r="BJ3002" s="2">
        <v>46036</v>
      </c>
      <c r="BK3002">
        <v>0</v>
      </c>
      <c r="BL3002" s="3" t="str">
        <f>VLOOKUP(O3002,DropDownList!$H$1:$I$7,2,FALSE)</f>
        <v>2025/26</v>
      </c>
      <c r="BM3002" s="3" t="str">
        <f t="shared" si="46"/>
        <v>PCPF</v>
      </c>
    </row>
    <row r="3003" spans="1:65" x14ac:dyDescent="0.2">
      <c r="A3003">
        <v>2026</v>
      </c>
      <c r="B3003">
        <v>1</v>
      </c>
      <c r="C3003" t="s">
        <v>162</v>
      </c>
      <c r="D3003" t="s">
        <v>183</v>
      </c>
      <c r="E3003" t="s">
        <v>20</v>
      </c>
      <c r="F3003">
        <v>9384</v>
      </c>
      <c r="G3003" t="s">
        <v>141</v>
      </c>
      <c r="H3003" t="s">
        <v>171</v>
      </c>
      <c r="I3003" t="s">
        <v>172</v>
      </c>
      <c r="J3003" s="1">
        <v>46023</v>
      </c>
      <c r="K3003" t="s">
        <v>438</v>
      </c>
      <c r="L3003">
        <v>4</v>
      </c>
      <c r="M3003" t="s">
        <v>439</v>
      </c>
      <c r="N3003" t="s">
        <v>145</v>
      </c>
      <c r="O3003" t="s">
        <v>147</v>
      </c>
      <c r="P3003" t="s">
        <v>151</v>
      </c>
      <c r="Q3003">
        <v>0</v>
      </c>
      <c r="R3003">
        <v>44</v>
      </c>
      <c r="S3003">
        <v>1320</v>
      </c>
      <c r="T3003">
        <v>330</v>
      </c>
      <c r="U3003">
        <v>0</v>
      </c>
      <c r="V3003">
        <v>0</v>
      </c>
      <c r="W3003">
        <v>0</v>
      </c>
      <c r="X3003">
        <v>0</v>
      </c>
      <c r="Y3003">
        <v>0</v>
      </c>
      <c r="Z3003">
        <v>0</v>
      </c>
      <c r="AA3003">
        <v>990</v>
      </c>
      <c r="AB3003">
        <v>0</v>
      </c>
      <c r="AC3003">
        <v>990</v>
      </c>
      <c r="AD3003">
        <v>0</v>
      </c>
      <c r="AE3003">
        <v>0</v>
      </c>
      <c r="AF3003">
        <v>33</v>
      </c>
      <c r="AG3003">
        <v>0</v>
      </c>
      <c r="AH3003">
        <v>11</v>
      </c>
      <c r="AI3003">
        <v>0</v>
      </c>
      <c r="AJ3003">
        <v>0</v>
      </c>
      <c r="AK3003">
        <v>0</v>
      </c>
      <c r="AL3003">
        <v>0</v>
      </c>
      <c r="AM3003">
        <v>2</v>
      </c>
      <c r="AN3003">
        <v>0</v>
      </c>
      <c r="AO3003">
        <v>0</v>
      </c>
      <c r="AP3003">
        <v>0</v>
      </c>
      <c r="AQ3003">
        <v>0</v>
      </c>
      <c r="AR3003">
        <v>0</v>
      </c>
      <c r="AS3003">
        <v>0</v>
      </c>
      <c r="AT3003">
        <v>0</v>
      </c>
      <c r="AU3003">
        <v>0</v>
      </c>
      <c r="AV3003">
        <v>0</v>
      </c>
      <c r="AW3003">
        <v>0</v>
      </c>
      <c r="AX3003">
        <v>0</v>
      </c>
      <c r="AY3003">
        <v>0</v>
      </c>
      <c r="AZ3003">
        <v>0</v>
      </c>
      <c r="BA3003">
        <v>0</v>
      </c>
      <c r="BB3003">
        <v>0</v>
      </c>
      <c r="BC3003">
        <v>0</v>
      </c>
      <c r="BD3003">
        <v>0</v>
      </c>
      <c r="BE3003">
        <v>0</v>
      </c>
      <c r="BF3003">
        <v>0</v>
      </c>
      <c r="BG3003">
        <v>0</v>
      </c>
      <c r="BH3003">
        <v>0</v>
      </c>
      <c r="BI3003">
        <v>0</v>
      </c>
      <c r="BJ3003" s="2">
        <v>46036</v>
      </c>
      <c r="BK3003">
        <v>0</v>
      </c>
      <c r="BL3003" s="3" t="str">
        <f>VLOOKUP(O3003,DropDownList!$H$1:$I$7,2,FALSE)</f>
        <v>2024/25</v>
      </c>
      <c r="BM3003" s="3" t="str">
        <f t="shared" si="46"/>
        <v>PCPF</v>
      </c>
    </row>
    <row r="3004" spans="1:65" x14ac:dyDescent="0.2">
      <c r="A3004">
        <v>2026</v>
      </c>
      <c r="B3004">
        <v>1</v>
      </c>
      <c r="C3004" t="s">
        <v>162</v>
      </c>
      <c r="D3004" t="s">
        <v>183</v>
      </c>
      <c r="E3004" t="s">
        <v>20</v>
      </c>
      <c r="F3004">
        <v>9384</v>
      </c>
      <c r="G3004" t="s">
        <v>141</v>
      </c>
      <c r="H3004" t="s">
        <v>171</v>
      </c>
      <c r="I3004" t="s">
        <v>172</v>
      </c>
      <c r="J3004" s="1">
        <v>46023</v>
      </c>
      <c r="K3004" t="s">
        <v>438</v>
      </c>
      <c r="L3004">
        <v>4</v>
      </c>
      <c r="M3004" t="s">
        <v>439</v>
      </c>
      <c r="N3004" t="s">
        <v>145</v>
      </c>
      <c r="O3004" t="s">
        <v>155</v>
      </c>
      <c r="P3004" t="s">
        <v>151</v>
      </c>
      <c r="Q3004">
        <v>0</v>
      </c>
      <c r="R3004">
        <v>1</v>
      </c>
      <c r="S3004">
        <v>30</v>
      </c>
      <c r="T3004">
        <v>30</v>
      </c>
      <c r="U3004">
        <v>0</v>
      </c>
      <c r="V3004">
        <v>0</v>
      </c>
      <c r="W3004">
        <v>0</v>
      </c>
      <c r="X3004">
        <v>0</v>
      </c>
      <c r="Y3004">
        <v>0</v>
      </c>
      <c r="Z3004">
        <v>0</v>
      </c>
      <c r="AA3004">
        <v>0</v>
      </c>
      <c r="AB3004">
        <v>0</v>
      </c>
      <c r="AC3004">
        <v>0</v>
      </c>
      <c r="AD3004">
        <v>0</v>
      </c>
      <c r="AE3004">
        <v>0</v>
      </c>
      <c r="AF3004">
        <v>0</v>
      </c>
      <c r="AG3004">
        <v>0</v>
      </c>
      <c r="AH3004">
        <v>1</v>
      </c>
      <c r="AI3004">
        <v>0</v>
      </c>
      <c r="AJ3004">
        <v>0</v>
      </c>
      <c r="AK3004">
        <v>0</v>
      </c>
      <c r="AL3004">
        <v>0</v>
      </c>
      <c r="AM3004">
        <v>1</v>
      </c>
      <c r="AN3004">
        <v>0</v>
      </c>
      <c r="AO3004">
        <v>0</v>
      </c>
      <c r="AP3004">
        <v>0</v>
      </c>
      <c r="AQ3004">
        <v>0</v>
      </c>
      <c r="AR3004">
        <v>0</v>
      </c>
      <c r="AS3004">
        <v>0</v>
      </c>
      <c r="AT3004">
        <v>0</v>
      </c>
      <c r="AU3004">
        <v>0</v>
      </c>
      <c r="AV3004">
        <v>0</v>
      </c>
      <c r="AW3004">
        <v>0</v>
      </c>
      <c r="AX3004">
        <v>0</v>
      </c>
      <c r="AY3004">
        <v>0</v>
      </c>
      <c r="AZ3004">
        <v>0</v>
      </c>
      <c r="BA3004">
        <v>0</v>
      </c>
      <c r="BB3004">
        <v>0</v>
      </c>
      <c r="BC3004">
        <v>0</v>
      </c>
      <c r="BD3004">
        <v>0</v>
      </c>
      <c r="BE3004">
        <v>0</v>
      </c>
      <c r="BF3004">
        <v>0</v>
      </c>
      <c r="BG3004">
        <v>0</v>
      </c>
      <c r="BH3004">
        <v>0</v>
      </c>
      <c r="BI3004">
        <v>0</v>
      </c>
      <c r="BJ3004" s="2">
        <v>46036</v>
      </c>
      <c r="BK3004">
        <v>0</v>
      </c>
      <c r="BL3004" s="3" t="str">
        <f>VLOOKUP(O3004,DropDownList!$H$1:$I$7,2,FALSE)</f>
        <v>2022/23</v>
      </c>
      <c r="BM3004" s="3" t="str">
        <f t="shared" si="46"/>
        <v>PCPF</v>
      </c>
    </row>
    <row r="3005" spans="1:65" x14ac:dyDescent="0.2">
      <c r="A3005">
        <v>2026</v>
      </c>
      <c r="B3005">
        <v>1</v>
      </c>
      <c r="C3005" t="s">
        <v>162</v>
      </c>
      <c r="D3005" t="s">
        <v>184</v>
      </c>
      <c r="E3005" t="s">
        <v>20</v>
      </c>
      <c r="F3005">
        <v>9874</v>
      </c>
      <c r="G3005" t="s">
        <v>158</v>
      </c>
      <c r="H3005" t="s">
        <v>171</v>
      </c>
      <c r="I3005" t="s">
        <v>172</v>
      </c>
      <c r="J3005" s="1">
        <v>46023</v>
      </c>
      <c r="K3005" t="s">
        <v>438</v>
      </c>
      <c r="L3005">
        <v>4</v>
      </c>
      <c r="M3005" t="s">
        <v>439</v>
      </c>
      <c r="N3005" t="s">
        <v>145</v>
      </c>
      <c r="O3005" t="s">
        <v>147</v>
      </c>
      <c r="P3005" t="s">
        <v>160</v>
      </c>
      <c r="Q3005">
        <v>3960.09</v>
      </c>
      <c r="R3005">
        <v>65</v>
      </c>
      <c r="S3005">
        <v>32381.95</v>
      </c>
      <c r="T3005">
        <v>320</v>
      </c>
      <c r="U3005">
        <v>14</v>
      </c>
      <c r="V3005">
        <v>8</v>
      </c>
      <c r="W3005">
        <v>2405</v>
      </c>
      <c r="X3005">
        <v>2720</v>
      </c>
      <c r="Y3005">
        <v>0</v>
      </c>
      <c r="Z3005">
        <v>0</v>
      </c>
      <c r="AA3005">
        <v>28101.86</v>
      </c>
      <c r="AB3005">
        <v>3075.95</v>
      </c>
      <c r="AC3005">
        <v>23740.91</v>
      </c>
      <c r="AD3005">
        <v>2</v>
      </c>
      <c r="AE3005">
        <v>6</v>
      </c>
      <c r="AF3005">
        <v>50</v>
      </c>
      <c r="AG3005">
        <v>12</v>
      </c>
      <c r="AH3005">
        <v>1</v>
      </c>
      <c r="AI3005">
        <v>2</v>
      </c>
      <c r="AJ3005">
        <v>0</v>
      </c>
      <c r="AK3005">
        <v>0</v>
      </c>
      <c r="AL3005">
        <v>0</v>
      </c>
      <c r="AM3005">
        <v>0</v>
      </c>
      <c r="AN3005">
        <v>0</v>
      </c>
      <c r="AO3005">
        <v>28</v>
      </c>
      <c r="AP3005">
        <v>80</v>
      </c>
      <c r="AQ3005">
        <v>27</v>
      </c>
      <c r="AR3005">
        <v>0</v>
      </c>
      <c r="AS3005">
        <v>14</v>
      </c>
      <c r="AT3005">
        <v>8</v>
      </c>
      <c r="AU3005">
        <v>1</v>
      </c>
      <c r="AV3005">
        <v>0</v>
      </c>
      <c r="AW3005">
        <v>1</v>
      </c>
      <c r="AX3005">
        <v>0</v>
      </c>
      <c r="AY3005">
        <v>7</v>
      </c>
      <c r="AZ3005">
        <v>11</v>
      </c>
      <c r="BA3005">
        <v>5</v>
      </c>
      <c r="BB3005">
        <v>2</v>
      </c>
      <c r="BC3005">
        <v>0</v>
      </c>
      <c r="BD3005">
        <v>1</v>
      </c>
      <c r="BE3005">
        <v>0</v>
      </c>
      <c r="BF3005">
        <v>63</v>
      </c>
      <c r="BG3005">
        <v>890</v>
      </c>
      <c r="BH3005">
        <v>0</v>
      </c>
      <c r="BI3005">
        <v>13</v>
      </c>
      <c r="BJ3005" s="2">
        <v>46036</v>
      </c>
      <c r="BK3005">
        <v>0</v>
      </c>
      <c r="BL3005" s="3" t="str">
        <f>VLOOKUP(O3005,DropDownList!$H$1:$I$7,2,FALSE)</f>
        <v>2024/25</v>
      </c>
      <c r="BM3005" s="3" t="str">
        <f t="shared" si="46"/>
        <v>SC COURT</v>
      </c>
    </row>
    <row r="3006" spans="1:65" x14ac:dyDescent="0.2">
      <c r="A3006">
        <v>2026</v>
      </c>
      <c r="B3006">
        <v>1</v>
      </c>
      <c r="C3006" t="s">
        <v>162</v>
      </c>
      <c r="D3006" t="s">
        <v>184</v>
      </c>
      <c r="E3006" t="s">
        <v>20</v>
      </c>
      <c r="F3006">
        <v>9874</v>
      </c>
      <c r="G3006" t="s">
        <v>158</v>
      </c>
      <c r="H3006" t="s">
        <v>171</v>
      </c>
      <c r="I3006" t="s">
        <v>172</v>
      </c>
      <c r="J3006" s="1">
        <v>46023</v>
      </c>
      <c r="K3006" t="s">
        <v>438</v>
      </c>
      <c r="L3006">
        <v>4</v>
      </c>
      <c r="M3006" t="s">
        <v>439</v>
      </c>
      <c r="N3006" t="s">
        <v>145</v>
      </c>
      <c r="O3006" t="s">
        <v>147</v>
      </c>
      <c r="P3006" t="s">
        <v>151</v>
      </c>
      <c r="Q3006">
        <v>0</v>
      </c>
      <c r="R3006">
        <v>7</v>
      </c>
      <c r="S3006">
        <v>210</v>
      </c>
      <c r="T3006">
        <v>0</v>
      </c>
      <c r="U3006">
        <v>3</v>
      </c>
      <c r="V3006">
        <v>0</v>
      </c>
      <c r="W3006">
        <v>0</v>
      </c>
      <c r="X3006">
        <v>0</v>
      </c>
      <c r="Y3006">
        <v>0</v>
      </c>
      <c r="Z3006">
        <v>0</v>
      </c>
      <c r="AA3006">
        <v>210</v>
      </c>
      <c r="AB3006">
        <v>0</v>
      </c>
      <c r="AC3006">
        <v>210</v>
      </c>
      <c r="AD3006">
        <v>0</v>
      </c>
      <c r="AE3006">
        <v>0</v>
      </c>
      <c r="AF3006">
        <v>7</v>
      </c>
      <c r="AG3006">
        <v>0</v>
      </c>
      <c r="AH3006">
        <v>0</v>
      </c>
      <c r="AI3006">
        <v>0</v>
      </c>
      <c r="AJ3006">
        <v>0</v>
      </c>
      <c r="AK3006">
        <v>0</v>
      </c>
      <c r="AL3006">
        <v>0</v>
      </c>
      <c r="AM3006">
        <v>0</v>
      </c>
      <c r="AN3006">
        <v>0</v>
      </c>
      <c r="AO3006">
        <v>0</v>
      </c>
      <c r="AP3006">
        <v>0</v>
      </c>
      <c r="AQ3006">
        <v>0</v>
      </c>
      <c r="AR3006">
        <v>0</v>
      </c>
      <c r="AS3006">
        <v>0</v>
      </c>
      <c r="AT3006">
        <v>0</v>
      </c>
      <c r="AU3006">
        <v>0</v>
      </c>
      <c r="AV3006">
        <v>0</v>
      </c>
      <c r="AW3006">
        <v>0</v>
      </c>
      <c r="AX3006">
        <v>0</v>
      </c>
      <c r="AY3006">
        <v>0</v>
      </c>
      <c r="AZ3006">
        <v>0</v>
      </c>
      <c r="BA3006">
        <v>0</v>
      </c>
      <c r="BB3006">
        <v>0</v>
      </c>
      <c r="BC3006">
        <v>0</v>
      </c>
      <c r="BD3006">
        <v>0</v>
      </c>
      <c r="BE3006">
        <v>0</v>
      </c>
      <c r="BF3006">
        <v>0</v>
      </c>
      <c r="BG3006">
        <v>0</v>
      </c>
      <c r="BH3006">
        <v>0</v>
      </c>
      <c r="BI3006">
        <v>0</v>
      </c>
      <c r="BJ3006" s="2">
        <v>46036</v>
      </c>
      <c r="BK3006">
        <v>0</v>
      </c>
      <c r="BL3006" s="3" t="str">
        <f>VLOOKUP(O3006,DropDownList!$H$1:$I$7,2,FALSE)</f>
        <v>2024/25</v>
      </c>
      <c r="BM3006" s="3" t="str">
        <f t="shared" si="46"/>
        <v>PCPF</v>
      </c>
    </row>
    <row r="3007" spans="1:65" x14ac:dyDescent="0.2">
      <c r="A3007">
        <v>2026</v>
      </c>
      <c r="B3007">
        <v>1</v>
      </c>
      <c r="C3007" t="s">
        <v>162</v>
      </c>
      <c r="D3007" t="s">
        <v>184</v>
      </c>
      <c r="E3007" t="s">
        <v>20</v>
      </c>
      <c r="F3007">
        <v>9874</v>
      </c>
      <c r="G3007" t="s">
        <v>158</v>
      </c>
      <c r="H3007" t="s">
        <v>171</v>
      </c>
      <c r="I3007" t="s">
        <v>172</v>
      </c>
      <c r="J3007" s="1">
        <v>46023</v>
      </c>
      <c r="K3007" t="s">
        <v>438</v>
      </c>
      <c r="L3007">
        <v>4</v>
      </c>
      <c r="M3007" t="s">
        <v>439</v>
      </c>
      <c r="N3007" t="s">
        <v>145</v>
      </c>
      <c r="O3007" t="s">
        <v>147</v>
      </c>
      <c r="P3007" t="s">
        <v>161</v>
      </c>
      <c r="Q3007">
        <v>40</v>
      </c>
      <c r="R3007">
        <v>57</v>
      </c>
      <c r="S3007">
        <v>1315</v>
      </c>
      <c r="T3007">
        <v>10</v>
      </c>
      <c r="U3007">
        <v>10</v>
      </c>
      <c r="V3007">
        <v>2</v>
      </c>
      <c r="W3007">
        <v>40</v>
      </c>
      <c r="X3007">
        <v>40</v>
      </c>
      <c r="Y3007">
        <v>0</v>
      </c>
      <c r="Z3007">
        <v>0</v>
      </c>
      <c r="AA3007">
        <v>1265</v>
      </c>
      <c r="AB3007">
        <v>0</v>
      </c>
      <c r="AC3007">
        <v>0</v>
      </c>
      <c r="AD3007">
        <v>2</v>
      </c>
      <c r="AE3007">
        <v>0</v>
      </c>
      <c r="AF3007">
        <v>54</v>
      </c>
      <c r="AG3007">
        <v>0</v>
      </c>
      <c r="AH3007">
        <v>1</v>
      </c>
      <c r="AI3007">
        <v>2</v>
      </c>
      <c r="AJ3007">
        <v>0</v>
      </c>
      <c r="AK3007">
        <v>0</v>
      </c>
      <c r="AL3007">
        <v>0</v>
      </c>
      <c r="AM3007">
        <v>0</v>
      </c>
      <c r="AN3007">
        <v>0</v>
      </c>
      <c r="AO3007">
        <v>23</v>
      </c>
      <c r="AP3007">
        <v>71</v>
      </c>
      <c r="AQ3007">
        <v>24</v>
      </c>
      <c r="AR3007">
        <v>0</v>
      </c>
      <c r="AS3007">
        <v>13</v>
      </c>
      <c r="AT3007">
        <v>4</v>
      </c>
      <c r="AU3007">
        <v>1</v>
      </c>
      <c r="AV3007">
        <v>0</v>
      </c>
      <c r="AW3007">
        <v>1</v>
      </c>
      <c r="AX3007">
        <v>0</v>
      </c>
      <c r="AY3007">
        <v>6</v>
      </c>
      <c r="AZ3007">
        <v>11</v>
      </c>
      <c r="BA3007">
        <v>6</v>
      </c>
      <c r="BB3007">
        <v>2</v>
      </c>
      <c r="BC3007">
        <v>0</v>
      </c>
      <c r="BD3007">
        <v>0</v>
      </c>
      <c r="BE3007">
        <v>0</v>
      </c>
      <c r="BF3007">
        <v>56</v>
      </c>
      <c r="BG3007">
        <v>40</v>
      </c>
      <c r="BH3007">
        <v>0</v>
      </c>
      <c r="BI3007">
        <v>9</v>
      </c>
      <c r="BJ3007" s="2">
        <v>46036</v>
      </c>
      <c r="BK3007">
        <v>0</v>
      </c>
      <c r="BL3007" s="3" t="str">
        <f>VLOOKUP(O3007,DropDownList!$H$1:$I$7,2,FALSE)</f>
        <v>2024/25</v>
      </c>
      <c r="BM3007" s="3" t="str">
        <f t="shared" si="46"/>
        <v>VSUR</v>
      </c>
    </row>
    <row r="3008" spans="1:65" x14ac:dyDescent="0.2">
      <c r="A3008">
        <v>2026</v>
      </c>
      <c r="B3008">
        <v>1</v>
      </c>
      <c r="C3008" t="s">
        <v>162</v>
      </c>
      <c r="D3008" t="s">
        <v>184</v>
      </c>
      <c r="E3008" t="s">
        <v>20</v>
      </c>
      <c r="F3008">
        <v>9874</v>
      </c>
      <c r="G3008" t="s">
        <v>158</v>
      </c>
      <c r="H3008" t="s">
        <v>171</v>
      </c>
      <c r="I3008" t="s">
        <v>172</v>
      </c>
      <c r="J3008" s="1">
        <v>46023</v>
      </c>
      <c r="K3008" t="s">
        <v>438</v>
      </c>
      <c r="L3008">
        <v>4</v>
      </c>
      <c r="M3008" t="s">
        <v>439</v>
      </c>
      <c r="N3008" t="s">
        <v>145</v>
      </c>
      <c r="O3008" t="s">
        <v>149</v>
      </c>
      <c r="P3008" t="s">
        <v>159</v>
      </c>
      <c r="Q3008">
        <v>72417.64</v>
      </c>
      <c r="R3008">
        <v>1</v>
      </c>
      <c r="S3008">
        <v>72417.64</v>
      </c>
      <c r="T3008">
        <v>0</v>
      </c>
      <c r="U3008">
        <v>1</v>
      </c>
      <c r="V3008">
        <v>0</v>
      </c>
      <c r="W3008">
        <v>0</v>
      </c>
      <c r="X3008">
        <v>0</v>
      </c>
      <c r="Y3008">
        <v>0</v>
      </c>
      <c r="Z3008">
        <v>0</v>
      </c>
      <c r="AA3008">
        <v>0</v>
      </c>
      <c r="AB3008">
        <v>0</v>
      </c>
      <c r="AC3008">
        <v>0</v>
      </c>
      <c r="AD3008">
        <v>0</v>
      </c>
      <c r="AE3008">
        <v>0</v>
      </c>
      <c r="AF3008">
        <v>0</v>
      </c>
      <c r="AG3008">
        <v>0</v>
      </c>
      <c r="AH3008">
        <v>0</v>
      </c>
      <c r="AI3008">
        <v>1</v>
      </c>
      <c r="AJ3008">
        <v>0</v>
      </c>
      <c r="AK3008">
        <v>0</v>
      </c>
      <c r="AL3008">
        <v>0</v>
      </c>
      <c r="AM3008">
        <v>0</v>
      </c>
      <c r="AN3008">
        <v>0</v>
      </c>
      <c r="AO3008">
        <v>0</v>
      </c>
      <c r="AP3008">
        <v>0</v>
      </c>
      <c r="AQ3008">
        <v>0</v>
      </c>
      <c r="AR3008">
        <v>0</v>
      </c>
      <c r="AS3008">
        <v>0</v>
      </c>
      <c r="AT3008">
        <v>0</v>
      </c>
      <c r="AU3008">
        <v>0</v>
      </c>
      <c r="AV3008">
        <v>0</v>
      </c>
      <c r="AW3008">
        <v>0</v>
      </c>
      <c r="AX3008">
        <v>0</v>
      </c>
      <c r="AY3008">
        <v>0</v>
      </c>
      <c r="AZ3008">
        <v>0</v>
      </c>
      <c r="BA3008">
        <v>0</v>
      </c>
      <c r="BB3008">
        <v>0</v>
      </c>
      <c r="BC3008">
        <v>0</v>
      </c>
      <c r="BD3008">
        <v>0</v>
      </c>
      <c r="BE3008">
        <v>0</v>
      </c>
      <c r="BF3008">
        <v>0</v>
      </c>
      <c r="BG3008">
        <v>72417.64</v>
      </c>
      <c r="BH3008">
        <v>0</v>
      </c>
      <c r="BI3008">
        <v>0</v>
      </c>
      <c r="BJ3008" s="2">
        <v>46036</v>
      </c>
      <c r="BK3008">
        <v>0</v>
      </c>
      <c r="BL3008" s="3" t="str">
        <f>VLOOKUP(O3008,DropDownList!$H$1:$I$7,2,FALSE)</f>
        <v>2025/26</v>
      </c>
      <c r="BM3008" s="3" t="str">
        <f t="shared" si="46"/>
        <v>CONF</v>
      </c>
    </row>
    <row r="3009" spans="1:65" x14ac:dyDescent="0.2">
      <c r="A3009">
        <v>2026</v>
      </c>
      <c r="B3009">
        <v>1</v>
      </c>
      <c r="C3009" t="s">
        <v>162</v>
      </c>
      <c r="D3009" t="s">
        <v>184</v>
      </c>
      <c r="E3009" t="s">
        <v>20</v>
      </c>
      <c r="F3009">
        <v>9874</v>
      </c>
      <c r="G3009" t="s">
        <v>158</v>
      </c>
      <c r="H3009" t="s">
        <v>171</v>
      </c>
      <c r="I3009" t="s">
        <v>172</v>
      </c>
      <c r="J3009" s="1">
        <v>46023</v>
      </c>
      <c r="K3009" t="s">
        <v>438</v>
      </c>
      <c r="L3009">
        <v>4</v>
      </c>
      <c r="M3009" t="s">
        <v>439</v>
      </c>
      <c r="N3009" t="s">
        <v>145</v>
      </c>
      <c r="O3009" t="s">
        <v>147</v>
      </c>
      <c r="P3009" t="s">
        <v>150</v>
      </c>
      <c r="Q3009">
        <v>588.34</v>
      </c>
      <c r="R3009">
        <v>22</v>
      </c>
      <c r="S3009">
        <v>3254.19</v>
      </c>
      <c r="T3009">
        <v>300</v>
      </c>
      <c r="U3009">
        <v>5</v>
      </c>
      <c r="V3009">
        <v>5</v>
      </c>
      <c r="W3009">
        <v>588.34</v>
      </c>
      <c r="X3009">
        <v>588.34</v>
      </c>
      <c r="Y3009">
        <v>21</v>
      </c>
      <c r="Z3009">
        <v>2954.19</v>
      </c>
      <c r="AA3009">
        <v>2365.85</v>
      </c>
      <c r="AB3009">
        <v>747.53</v>
      </c>
      <c r="AC3009">
        <v>1618.32</v>
      </c>
      <c r="AD3009">
        <v>4</v>
      </c>
      <c r="AE3009">
        <v>1</v>
      </c>
      <c r="AF3009">
        <v>16</v>
      </c>
      <c r="AG3009">
        <v>1</v>
      </c>
      <c r="AH3009">
        <v>1</v>
      </c>
      <c r="AI3009">
        <v>4</v>
      </c>
      <c r="AJ3009">
        <v>8</v>
      </c>
      <c r="AK3009">
        <v>0</v>
      </c>
      <c r="AL3009">
        <v>0</v>
      </c>
      <c r="AM3009">
        <v>1</v>
      </c>
      <c r="AN3009">
        <v>0</v>
      </c>
      <c r="AO3009">
        <v>11</v>
      </c>
      <c r="AP3009">
        <v>41</v>
      </c>
      <c r="AQ3009">
        <v>12</v>
      </c>
      <c r="AR3009">
        <v>0</v>
      </c>
      <c r="AS3009">
        <v>6</v>
      </c>
      <c r="AT3009">
        <v>9</v>
      </c>
      <c r="AU3009">
        <v>0</v>
      </c>
      <c r="AV3009">
        <v>0</v>
      </c>
      <c r="AW3009">
        <v>0</v>
      </c>
      <c r="AX3009">
        <v>0</v>
      </c>
      <c r="AY3009">
        <v>3</v>
      </c>
      <c r="AZ3009">
        <v>5</v>
      </c>
      <c r="BA3009">
        <v>2</v>
      </c>
      <c r="BB3009">
        <v>1</v>
      </c>
      <c r="BC3009">
        <v>0</v>
      </c>
      <c r="BD3009">
        <v>0</v>
      </c>
      <c r="BE3009">
        <v>0</v>
      </c>
      <c r="BF3009">
        <v>11</v>
      </c>
      <c r="BG3009">
        <v>556.66</v>
      </c>
      <c r="BH3009">
        <v>0</v>
      </c>
      <c r="BI3009">
        <v>5</v>
      </c>
      <c r="BJ3009" s="2">
        <v>46036</v>
      </c>
      <c r="BK3009">
        <v>0</v>
      </c>
      <c r="BL3009" s="3" t="str">
        <f>VLOOKUP(O3009,DropDownList!$H$1:$I$7,2,FALSE)</f>
        <v>2024/25</v>
      </c>
      <c r="BM3009" s="3" t="str">
        <f t="shared" ref="BM3009:BM3072" si="47">IF(RIGHT(P3009,4)="VSUR","VSUR",IF(RIGHT(P3009,4)="CONF","CONF",P3009))</f>
        <v>FISCAL FINES</v>
      </c>
    </row>
    <row r="3010" spans="1:65" x14ac:dyDescent="0.2">
      <c r="A3010">
        <v>2026</v>
      </c>
      <c r="B3010">
        <v>1</v>
      </c>
      <c r="C3010" t="s">
        <v>162</v>
      </c>
      <c r="D3010" t="s">
        <v>184</v>
      </c>
      <c r="E3010" t="s">
        <v>20</v>
      </c>
      <c r="F3010">
        <v>9874</v>
      </c>
      <c r="G3010" t="s">
        <v>158</v>
      </c>
      <c r="H3010" t="s">
        <v>171</v>
      </c>
      <c r="I3010" t="s">
        <v>172</v>
      </c>
      <c r="J3010" s="1">
        <v>46023</v>
      </c>
      <c r="K3010" t="s">
        <v>438</v>
      </c>
      <c r="L3010">
        <v>4</v>
      </c>
      <c r="M3010" t="s">
        <v>439</v>
      </c>
      <c r="N3010" t="s">
        <v>145</v>
      </c>
      <c r="O3010" t="s">
        <v>155</v>
      </c>
      <c r="P3010" t="s">
        <v>148</v>
      </c>
      <c r="Q3010">
        <v>0</v>
      </c>
      <c r="R3010">
        <v>2</v>
      </c>
      <c r="S3010">
        <v>120</v>
      </c>
      <c r="T3010">
        <v>0</v>
      </c>
      <c r="U3010">
        <v>0</v>
      </c>
      <c r="V3010">
        <v>0</v>
      </c>
      <c r="W3010">
        <v>0</v>
      </c>
      <c r="X3010">
        <v>0</v>
      </c>
      <c r="Y3010">
        <v>0</v>
      </c>
      <c r="Z3010">
        <v>0</v>
      </c>
      <c r="AA3010">
        <v>120</v>
      </c>
      <c r="AB3010">
        <v>0</v>
      </c>
      <c r="AC3010">
        <v>120</v>
      </c>
      <c r="AD3010">
        <v>0</v>
      </c>
      <c r="AE3010">
        <v>0</v>
      </c>
      <c r="AF3010">
        <v>2</v>
      </c>
      <c r="AG3010">
        <v>0</v>
      </c>
      <c r="AH3010">
        <v>0</v>
      </c>
      <c r="AI3010">
        <v>0</v>
      </c>
      <c r="AJ3010">
        <v>0</v>
      </c>
      <c r="AK3010">
        <v>0</v>
      </c>
      <c r="AL3010">
        <v>0</v>
      </c>
      <c r="AM3010">
        <v>0</v>
      </c>
      <c r="AN3010">
        <v>0</v>
      </c>
      <c r="AO3010">
        <v>1</v>
      </c>
      <c r="AP3010">
        <v>1</v>
      </c>
      <c r="AQ3010">
        <v>1</v>
      </c>
      <c r="AR3010">
        <v>0</v>
      </c>
      <c r="AS3010">
        <v>0</v>
      </c>
      <c r="AT3010">
        <v>0</v>
      </c>
      <c r="AU3010">
        <v>0</v>
      </c>
      <c r="AV3010">
        <v>0</v>
      </c>
      <c r="AW3010">
        <v>0</v>
      </c>
      <c r="AX3010">
        <v>0</v>
      </c>
      <c r="AY3010">
        <v>0</v>
      </c>
      <c r="AZ3010">
        <v>0</v>
      </c>
      <c r="BA3010">
        <v>0</v>
      </c>
      <c r="BB3010">
        <v>0</v>
      </c>
      <c r="BC3010">
        <v>0</v>
      </c>
      <c r="BD3010">
        <v>0</v>
      </c>
      <c r="BE3010">
        <v>0</v>
      </c>
      <c r="BF3010">
        <v>1</v>
      </c>
      <c r="BG3010">
        <v>0</v>
      </c>
      <c r="BH3010">
        <v>0</v>
      </c>
      <c r="BI3010">
        <v>0</v>
      </c>
      <c r="BJ3010" s="2">
        <v>46036</v>
      </c>
      <c r="BK3010">
        <v>0</v>
      </c>
      <c r="BL3010" s="3" t="str">
        <f>VLOOKUP(O3010,DropDownList!$H$1:$I$7,2,FALSE)</f>
        <v>2022/23</v>
      </c>
      <c r="BM3010" s="3" t="str">
        <f t="shared" si="47"/>
        <v>PRAS</v>
      </c>
    </row>
    <row r="3011" spans="1:65" x14ac:dyDescent="0.2">
      <c r="A3011">
        <v>2026</v>
      </c>
      <c r="B3011">
        <v>1</v>
      </c>
      <c r="C3011" t="s">
        <v>162</v>
      </c>
      <c r="D3011" t="s">
        <v>184</v>
      </c>
      <c r="E3011" t="s">
        <v>20</v>
      </c>
      <c r="F3011">
        <v>9874</v>
      </c>
      <c r="G3011" t="s">
        <v>158</v>
      </c>
      <c r="H3011" t="s">
        <v>171</v>
      </c>
      <c r="I3011" t="s">
        <v>172</v>
      </c>
      <c r="J3011" s="1">
        <v>46023</v>
      </c>
      <c r="K3011" t="s">
        <v>438</v>
      </c>
      <c r="L3011">
        <v>4</v>
      </c>
      <c r="M3011" t="s">
        <v>439</v>
      </c>
      <c r="N3011" t="s">
        <v>145</v>
      </c>
      <c r="O3011" t="s">
        <v>149</v>
      </c>
      <c r="P3011" t="s">
        <v>161</v>
      </c>
      <c r="Q3011">
        <v>90</v>
      </c>
      <c r="R3011">
        <v>32</v>
      </c>
      <c r="S3011">
        <v>1085</v>
      </c>
      <c r="T3011">
        <v>10</v>
      </c>
      <c r="U3011">
        <v>15</v>
      </c>
      <c r="V3011">
        <v>4</v>
      </c>
      <c r="W3011">
        <v>70</v>
      </c>
      <c r="X3011">
        <v>70</v>
      </c>
      <c r="Y3011">
        <v>0</v>
      </c>
      <c r="Z3011">
        <v>0</v>
      </c>
      <c r="AA3011">
        <v>985</v>
      </c>
      <c r="AB3011">
        <v>0</v>
      </c>
      <c r="AC3011">
        <v>0</v>
      </c>
      <c r="AD3011">
        <v>4</v>
      </c>
      <c r="AE3011">
        <v>0</v>
      </c>
      <c r="AF3011">
        <v>26</v>
      </c>
      <c r="AG3011">
        <v>0</v>
      </c>
      <c r="AH3011">
        <v>1</v>
      </c>
      <c r="AI3011">
        <v>5</v>
      </c>
      <c r="AJ3011">
        <v>0</v>
      </c>
      <c r="AK3011">
        <v>0</v>
      </c>
      <c r="AL3011">
        <v>0</v>
      </c>
      <c r="AM3011">
        <v>0</v>
      </c>
      <c r="AN3011">
        <v>0</v>
      </c>
      <c r="AO3011">
        <v>15</v>
      </c>
      <c r="AP3011">
        <v>22</v>
      </c>
      <c r="AQ3011">
        <v>13</v>
      </c>
      <c r="AR3011">
        <v>0</v>
      </c>
      <c r="AS3011">
        <v>2</v>
      </c>
      <c r="AT3011">
        <v>1</v>
      </c>
      <c r="AU3011">
        <v>0</v>
      </c>
      <c r="AV3011">
        <v>0</v>
      </c>
      <c r="AW3011">
        <v>2</v>
      </c>
      <c r="AX3011">
        <v>0</v>
      </c>
      <c r="AY3011">
        <v>1</v>
      </c>
      <c r="AZ3011">
        <v>1</v>
      </c>
      <c r="BA3011">
        <v>0</v>
      </c>
      <c r="BB3011">
        <v>0</v>
      </c>
      <c r="BC3011">
        <v>0</v>
      </c>
      <c r="BD3011">
        <v>0</v>
      </c>
      <c r="BE3011">
        <v>0</v>
      </c>
      <c r="BF3011">
        <v>29</v>
      </c>
      <c r="BG3011">
        <v>90</v>
      </c>
      <c r="BH3011">
        <v>0</v>
      </c>
      <c r="BI3011">
        <v>13</v>
      </c>
      <c r="BJ3011" s="2">
        <v>46036</v>
      </c>
      <c r="BK3011">
        <v>0</v>
      </c>
      <c r="BL3011" s="3" t="str">
        <f>VLOOKUP(O3011,DropDownList!$H$1:$I$7,2,FALSE)</f>
        <v>2025/26</v>
      </c>
      <c r="BM3011" s="3" t="str">
        <f t="shared" si="47"/>
        <v>VSUR</v>
      </c>
    </row>
    <row r="3012" spans="1:65" x14ac:dyDescent="0.2">
      <c r="A3012">
        <v>2026</v>
      </c>
      <c r="B3012">
        <v>1</v>
      </c>
      <c r="C3012" t="s">
        <v>162</v>
      </c>
      <c r="D3012" t="s">
        <v>184</v>
      </c>
      <c r="E3012" t="s">
        <v>20</v>
      </c>
      <c r="F3012">
        <v>9874</v>
      </c>
      <c r="G3012" t="s">
        <v>158</v>
      </c>
      <c r="H3012" t="s">
        <v>171</v>
      </c>
      <c r="I3012" t="s">
        <v>172</v>
      </c>
      <c r="J3012" s="1">
        <v>46023</v>
      </c>
      <c r="K3012" t="s">
        <v>438</v>
      </c>
      <c r="L3012">
        <v>4</v>
      </c>
      <c r="M3012" t="s">
        <v>439</v>
      </c>
      <c r="N3012" t="s">
        <v>145</v>
      </c>
      <c r="O3012" t="s">
        <v>149</v>
      </c>
      <c r="P3012" t="s">
        <v>160</v>
      </c>
      <c r="Q3012">
        <v>6495</v>
      </c>
      <c r="R3012">
        <v>34</v>
      </c>
      <c r="S3012">
        <v>23805</v>
      </c>
      <c r="T3012">
        <v>810</v>
      </c>
      <c r="U3012">
        <v>18</v>
      </c>
      <c r="V3012">
        <v>10</v>
      </c>
      <c r="W3012">
        <v>2055</v>
      </c>
      <c r="X3012">
        <v>3040</v>
      </c>
      <c r="Y3012">
        <v>0</v>
      </c>
      <c r="Z3012">
        <v>0</v>
      </c>
      <c r="AA3012">
        <v>16500</v>
      </c>
      <c r="AB3012">
        <v>990</v>
      </c>
      <c r="AC3012">
        <v>14525</v>
      </c>
      <c r="AD3012">
        <v>4</v>
      </c>
      <c r="AE3012">
        <v>6</v>
      </c>
      <c r="AF3012">
        <v>14</v>
      </c>
      <c r="AG3012">
        <v>13</v>
      </c>
      <c r="AH3012">
        <v>1</v>
      </c>
      <c r="AI3012">
        <v>5</v>
      </c>
      <c r="AJ3012">
        <v>0</v>
      </c>
      <c r="AK3012">
        <v>0</v>
      </c>
      <c r="AL3012">
        <v>0</v>
      </c>
      <c r="AM3012">
        <v>0</v>
      </c>
      <c r="AN3012">
        <v>0</v>
      </c>
      <c r="AO3012">
        <v>17</v>
      </c>
      <c r="AP3012">
        <v>25</v>
      </c>
      <c r="AQ3012">
        <v>15</v>
      </c>
      <c r="AR3012">
        <v>0</v>
      </c>
      <c r="AS3012">
        <v>2</v>
      </c>
      <c r="AT3012">
        <v>1</v>
      </c>
      <c r="AU3012">
        <v>0</v>
      </c>
      <c r="AV3012">
        <v>0</v>
      </c>
      <c r="AW3012">
        <v>2</v>
      </c>
      <c r="AX3012">
        <v>0</v>
      </c>
      <c r="AY3012">
        <v>1</v>
      </c>
      <c r="AZ3012">
        <v>1</v>
      </c>
      <c r="BA3012">
        <v>0</v>
      </c>
      <c r="BB3012">
        <v>0</v>
      </c>
      <c r="BC3012">
        <v>0</v>
      </c>
      <c r="BD3012">
        <v>1</v>
      </c>
      <c r="BE3012">
        <v>0</v>
      </c>
      <c r="BF3012">
        <v>31</v>
      </c>
      <c r="BG3012">
        <v>1690</v>
      </c>
      <c r="BH3012">
        <v>1</v>
      </c>
      <c r="BI3012">
        <v>16</v>
      </c>
      <c r="BJ3012" s="2">
        <v>46036</v>
      </c>
      <c r="BK3012">
        <v>0</v>
      </c>
      <c r="BL3012" s="3" t="str">
        <f>VLOOKUP(O3012,DropDownList!$H$1:$I$7,2,FALSE)</f>
        <v>2025/26</v>
      </c>
      <c r="BM3012" s="3" t="str">
        <f t="shared" si="47"/>
        <v>SC COURT</v>
      </c>
    </row>
    <row r="3013" spans="1:65" x14ac:dyDescent="0.2">
      <c r="A3013">
        <v>2026</v>
      </c>
      <c r="B3013">
        <v>1</v>
      </c>
      <c r="C3013" t="s">
        <v>162</v>
      </c>
      <c r="D3013" t="s">
        <v>184</v>
      </c>
      <c r="E3013" t="s">
        <v>20</v>
      </c>
      <c r="F3013">
        <v>9874</v>
      </c>
      <c r="G3013" t="s">
        <v>158</v>
      </c>
      <c r="H3013" t="s">
        <v>171</v>
      </c>
      <c r="I3013" t="s">
        <v>172</v>
      </c>
      <c r="J3013" s="1">
        <v>46023</v>
      </c>
      <c r="K3013" t="s">
        <v>438</v>
      </c>
      <c r="L3013">
        <v>4</v>
      </c>
      <c r="M3013" t="s">
        <v>439</v>
      </c>
      <c r="N3013" t="s">
        <v>145</v>
      </c>
      <c r="O3013" t="s">
        <v>149</v>
      </c>
      <c r="P3013" t="s">
        <v>152</v>
      </c>
      <c r="Q3013">
        <v>0</v>
      </c>
      <c r="R3013">
        <v>4</v>
      </c>
      <c r="S3013">
        <v>160</v>
      </c>
      <c r="T3013">
        <v>0</v>
      </c>
      <c r="U3013">
        <v>0</v>
      </c>
      <c r="V3013">
        <v>0</v>
      </c>
      <c r="W3013">
        <v>0</v>
      </c>
      <c r="X3013">
        <v>0</v>
      </c>
      <c r="Y3013">
        <v>0</v>
      </c>
      <c r="Z3013">
        <v>0</v>
      </c>
      <c r="AA3013">
        <v>160</v>
      </c>
      <c r="AB3013">
        <v>0</v>
      </c>
      <c r="AC3013">
        <v>160</v>
      </c>
      <c r="AD3013">
        <v>0</v>
      </c>
      <c r="AE3013">
        <v>0</v>
      </c>
      <c r="AF3013">
        <v>4</v>
      </c>
      <c r="AG3013">
        <v>0</v>
      </c>
      <c r="AH3013">
        <v>0</v>
      </c>
      <c r="AI3013">
        <v>0</v>
      </c>
      <c r="AJ3013">
        <v>0</v>
      </c>
      <c r="AK3013">
        <v>0</v>
      </c>
      <c r="AL3013">
        <v>0</v>
      </c>
      <c r="AM3013">
        <v>0</v>
      </c>
      <c r="AN3013">
        <v>0</v>
      </c>
      <c r="AO3013">
        <v>0</v>
      </c>
      <c r="AP3013">
        <v>0</v>
      </c>
      <c r="AQ3013">
        <v>0</v>
      </c>
      <c r="AR3013">
        <v>0</v>
      </c>
      <c r="AS3013">
        <v>0</v>
      </c>
      <c r="AT3013">
        <v>0</v>
      </c>
      <c r="AU3013">
        <v>0</v>
      </c>
      <c r="AV3013">
        <v>0</v>
      </c>
      <c r="AW3013">
        <v>0</v>
      </c>
      <c r="AX3013">
        <v>0</v>
      </c>
      <c r="AY3013">
        <v>0</v>
      </c>
      <c r="AZ3013">
        <v>0</v>
      </c>
      <c r="BA3013">
        <v>0</v>
      </c>
      <c r="BB3013">
        <v>0</v>
      </c>
      <c r="BC3013">
        <v>0</v>
      </c>
      <c r="BD3013">
        <v>0</v>
      </c>
      <c r="BE3013">
        <v>0</v>
      </c>
      <c r="BF3013">
        <v>0</v>
      </c>
      <c r="BG3013">
        <v>0</v>
      </c>
      <c r="BH3013">
        <v>0</v>
      </c>
      <c r="BI3013">
        <v>0</v>
      </c>
      <c r="BJ3013" s="2">
        <v>46036</v>
      </c>
      <c r="BK3013">
        <v>0</v>
      </c>
      <c r="BL3013" s="3" t="str">
        <f>VLOOKUP(O3013,DropDownList!$H$1:$I$7,2,FALSE)</f>
        <v>2025/26</v>
      </c>
      <c r="BM3013" s="3" t="str">
        <f t="shared" si="47"/>
        <v>PCOA</v>
      </c>
    </row>
    <row r="3014" spans="1:65" x14ac:dyDescent="0.2">
      <c r="A3014">
        <v>2026</v>
      </c>
      <c r="B3014">
        <v>1</v>
      </c>
      <c r="C3014" t="s">
        <v>162</v>
      </c>
      <c r="D3014" t="s">
        <v>184</v>
      </c>
      <c r="E3014" t="s">
        <v>20</v>
      </c>
      <c r="F3014">
        <v>9874</v>
      </c>
      <c r="G3014" t="s">
        <v>158</v>
      </c>
      <c r="H3014" t="s">
        <v>171</v>
      </c>
      <c r="I3014" t="s">
        <v>172</v>
      </c>
      <c r="J3014" s="1">
        <v>46023</v>
      </c>
      <c r="K3014" t="s">
        <v>438</v>
      </c>
      <c r="L3014">
        <v>4</v>
      </c>
      <c r="M3014" t="s">
        <v>439</v>
      </c>
      <c r="N3014" t="s">
        <v>145</v>
      </c>
      <c r="O3014" t="s">
        <v>147</v>
      </c>
      <c r="P3014" t="s">
        <v>153</v>
      </c>
      <c r="Q3014">
        <v>45</v>
      </c>
      <c r="R3014">
        <v>2</v>
      </c>
      <c r="S3014">
        <v>90</v>
      </c>
      <c r="T3014">
        <v>0</v>
      </c>
      <c r="U3014">
        <v>1</v>
      </c>
      <c r="V3014">
        <v>1</v>
      </c>
      <c r="W3014">
        <v>45</v>
      </c>
      <c r="X3014">
        <v>45</v>
      </c>
      <c r="Y3014">
        <v>0</v>
      </c>
      <c r="Z3014">
        <v>0</v>
      </c>
      <c r="AA3014">
        <v>45</v>
      </c>
      <c r="AB3014">
        <v>0</v>
      </c>
      <c r="AC3014">
        <v>45</v>
      </c>
      <c r="AD3014">
        <v>1</v>
      </c>
      <c r="AE3014">
        <v>0</v>
      </c>
      <c r="AF3014">
        <v>1</v>
      </c>
      <c r="AG3014">
        <v>0</v>
      </c>
      <c r="AH3014">
        <v>0</v>
      </c>
      <c r="AI3014">
        <v>1</v>
      </c>
      <c r="AJ3014">
        <v>0</v>
      </c>
      <c r="AK3014">
        <v>0</v>
      </c>
      <c r="AL3014">
        <v>0</v>
      </c>
      <c r="AM3014">
        <v>0</v>
      </c>
      <c r="AN3014">
        <v>0</v>
      </c>
      <c r="AO3014">
        <v>2</v>
      </c>
      <c r="AP3014">
        <v>7</v>
      </c>
      <c r="AQ3014">
        <v>2</v>
      </c>
      <c r="AR3014">
        <v>0</v>
      </c>
      <c r="AS3014">
        <v>1</v>
      </c>
      <c r="AT3014">
        <v>1</v>
      </c>
      <c r="AU3014">
        <v>0</v>
      </c>
      <c r="AV3014">
        <v>0</v>
      </c>
      <c r="AW3014">
        <v>0</v>
      </c>
      <c r="AX3014">
        <v>0</v>
      </c>
      <c r="AY3014">
        <v>0</v>
      </c>
      <c r="AZ3014">
        <v>0</v>
      </c>
      <c r="BA3014">
        <v>0</v>
      </c>
      <c r="BB3014">
        <v>1</v>
      </c>
      <c r="BC3014">
        <v>1</v>
      </c>
      <c r="BD3014">
        <v>0</v>
      </c>
      <c r="BE3014">
        <v>0</v>
      </c>
      <c r="BF3014">
        <v>2</v>
      </c>
      <c r="BG3014">
        <v>45</v>
      </c>
      <c r="BH3014">
        <v>0</v>
      </c>
      <c r="BI3014">
        <v>1</v>
      </c>
      <c r="BJ3014" s="2">
        <v>46036</v>
      </c>
      <c r="BK3014">
        <v>0</v>
      </c>
      <c r="BL3014" s="3" t="str">
        <f>VLOOKUP(O3014,DropDownList!$H$1:$I$7,2,FALSE)</f>
        <v>2024/25</v>
      </c>
      <c r="BM3014" s="3" t="str">
        <f t="shared" si="47"/>
        <v>PREG</v>
      </c>
    </row>
    <row r="3015" spans="1:65" x14ac:dyDescent="0.2">
      <c r="A3015">
        <v>2026</v>
      </c>
      <c r="B3015">
        <v>1</v>
      </c>
      <c r="C3015" t="s">
        <v>162</v>
      </c>
      <c r="D3015" t="s">
        <v>184</v>
      </c>
      <c r="E3015" t="s">
        <v>20</v>
      </c>
      <c r="F3015">
        <v>9874</v>
      </c>
      <c r="G3015" t="s">
        <v>158</v>
      </c>
      <c r="H3015" t="s">
        <v>171</v>
      </c>
      <c r="I3015" t="s">
        <v>172</v>
      </c>
      <c r="J3015" s="1">
        <v>46023</v>
      </c>
      <c r="K3015" t="s">
        <v>438</v>
      </c>
      <c r="L3015">
        <v>4</v>
      </c>
      <c r="M3015" t="s">
        <v>439</v>
      </c>
      <c r="N3015" t="s">
        <v>145</v>
      </c>
      <c r="O3015" t="s">
        <v>149</v>
      </c>
      <c r="P3015" t="s">
        <v>150</v>
      </c>
      <c r="Q3015">
        <v>1064.67</v>
      </c>
      <c r="R3015">
        <v>14</v>
      </c>
      <c r="S3015">
        <v>2231.92</v>
      </c>
      <c r="T3015">
        <v>150</v>
      </c>
      <c r="U3015">
        <v>7</v>
      </c>
      <c r="V3015">
        <v>7</v>
      </c>
      <c r="W3015">
        <v>880.17</v>
      </c>
      <c r="X3015">
        <v>1064.67</v>
      </c>
      <c r="Y3015">
        <v>13</v>
      </c>
      <c r="Z3015">
        <v>2081.92</v>
      </c>
      <c r="AA3015">
        <v>1017.25</v>
      </c>
      <c r="AB3015">
        <v>415.58</v>
      </c>
      <c r="AC3015">
        <v>601.66999999999996</v>
      </c>
      <c r="AD3015">
        <v>5</v>
      </c>
      <c r="AE3015">
        <v>2</v>
      </c>
      <c r="AF3015">
        <v>6</v>
      </c>
      <c r="AG3015">
        <v>2</v>
      </c>
      <c r="AH3015">
        <v>1</v>
      </c>
      <c r="AI3015">
        <v>5</v>
      </c>
      <c r="AJ3015">
        <v>3</v>
      </c>
      <c r="AK3015">
        <v>2</v>
      </c>
      <c r="AL3015">
        <v>0</v>
      </c>
      <c r="AM3015">
        <v>1</v>
      </c>
      <c r="AN3015">
        <v>0</v>
      </c>
      <c r="AO3015">
        <v>9</v>
      </c>
      <c r="AP3015">
        <v>19</v>
      </c>
      <c r="AQ3015">
        <v>9</v>
      </c>
      <c r="AR3015">
        <v>0</v>
      </c>
      <c r="AS3015">
        <v>3</v>
      </c>
      <c r="AT3015">
        <v>3</v>
      </c>
      <c r="AU3015">
        <v>0</v>
      </c>
      <c r="AV3015">
        <v>0</v>
      </c>
      <c r="AW3015">
        <v>0</v>
      </c>
      <c r="AX3015">
        <v>0</v>
      </c>
      <c r="AY3015">
        <v>0</v>
      </c>
      <c r="AZ3015">
        <v>1</v>
      </c>
      <c r="BA3015">
        <v>1</v>
      </c>
      <c r="BB3015">
        <v>0</v>
      </c>
      <c r="BC3015">
        <v>0</v>
      </c>
      <c r="BD3015">
        <v>0</v>
      </c>
      <c r="BE3015">
        <v>0</v>
      </c>
      <c r="BF3015">
        <v>9</v>
      </c>
      <c r="BG3015">
        <v>774.34</v>
      </c>
      <c r="BH3015">
        <v>0</v>
      </c>
      <c r="BI3015">
        <v>7</v>
      </c>
      <c r="BJ3015" s="2">
        <v>46036</v>
      </c>
      <c r="BK3015">
        <v>0</v>
      </c>
      <c r="BL3015" s="3" t="str">
        <f>VLOOKUP(O3015,DropDownList!$H$1:$I$7,2,FALSE)</f>
        <v>2025/26</v>
      </c>
      <c r="BM3015" s="3" t="str">
        <f t="shared" si="47"/>
        <v>FISCAL FINES</v>
      </c>
    </row>
    <row r="3016" spans="1:65" x14ac:dyDescent="0.2">
      <c r="A3016">
        <v>2026</v>
      </c>
      <c r="B3016">
        <v>1</v>
      </c>
      <c r="C3016" t="s">
        <v>162</v>
      </c>
      <c r="D3016" t="s">
        <v>184</v>
      </c>
      <c r="E3016" t="s">
        <v>20</v>
      </c>
      <c r="F3016">
        <v>9874</v>
      </c>
      <c r="G3016" t="s">
        <v>158</v>
      </c>
      <c r="H3016" t="s">
        <v>171</v>
      </c>
      <c r="I3016" t="s">
        <v>172</v>
      </c>
      <c r="J3016" s="1">
        <v>46023</v>
      </c>
      <c r="K3016" t="s">
        <v>438</v>
      </c>
      <c r="L3016">
        <v>4</v>
      </c>
      <c r="M3016" t="s">
        <v>439</v>
      </c>
      <c r="N3016" t="s">
        <v>145</v>
      </c>
      <c r="O3016" t="s">
        <v>147</v>
      </c>
      <c r="P3016" t="s">
        <v>152</v>
      </c>
      <c r="Q3016">
        <v>0</v>
      </c>
      <c r="R3016">
        <v>4</v>
      </c>
      <c r="S3016">
        <v>160</v>
      </c>
      <c r="T3016">
        <v>40</v>
      </c>
      <c r="U3016">
        <v>0</v>
      </c>
      <c r="V3016">
        <v>0</v>
      </c>
      <c r="W3016">
        <v>0</v>
      </c>
      <c r="X3016">
        <v>0</v>
      </c>
      <c r="Y3016">
        <v>0</v>
      </c>
      <c r="Z3016">
        <v>0</v>
      </c>
      <c r="AA3016">
        <v>120</v>
      </c>
      <c r="AB3016">
        <v>0</v>
      </c>
      <c r="AC3016">
        <v>120</v>
      </c>
      <c r="AD3016">
        <v>0</v>
      </c>
      <c r="AE3016">
        <v>0</v>
      </c>
      <c r="AF3016">
        <v>3</v>
      </c>
      <c r="AG3016">
        <v>0</v>
      </c>
      <c r="AH3016">
        <v>1</v>
      </c>
      <c r="AI3016">
        <v>0</v>
      </c>
      <c r="AJ3016">
        <v>0</v>
      </c>
      <c r="AK3016">
        <v>0</v>
      </c>
      <c r="AL3016">
        <v>0</v>
      </c>
      <c r="AM3016">
        <v>0</v>
      </c>
      <c r="AN3016">
        <v>0</v>
      </c>
      <c r="AO3016">
        <v>0</v>
      </c>
      <c r="AP3016">
        <v>0</v>
      </c>
      <c r="AQ3016">
        <v>0</v>
      </c>
      <c r="AR3016">
        <v>0</v>
      </c>
      <c r="AS3016">
        <v>0</v>
      </c>
      <c r="AT3016">
        <v>0</v>
      </c>
      <c r="AU3016">
        <v>0</v>
      </c>
      <c r="AV3016">
        <v>0</v>
      </c>
      <c r="AW3016">
        <v>0</v>
      </c>
      <c r="AX3016">
        <v>0</v>
      </c>
      <c r="AY3016">
        <v>0</v>
      </c>
      <c r="AZ3016">
        <v>0</v>
      </c>
      <c r="BA3016">
        <v>0</v>
      </c>
      <c r="BB3016">
        <v>0</v>
      </c>
      <c r="BC3016">
        <v>0</v>
      </c>
      <c r="BD3016">
        <v>0</v>
      </c>
      <c r="BE3016">
        <v>0</v>
      </c>
      <c r="BF3016">
        <v>0</v>
      </c>
      <c r="BG3016">
        <v>0</v>
      </c>
      <c r="BH3016">
        <v>0</v>
      </c>
      <c r="BI3016">
        <v>0</v>
      </c>
      <c r="BJ3016" s="2">
        <v>46036</v>
      </c>
      <c r="BK3016">
        <v>0</v>
      </c>
      <c r="BL3016" s="3" t="str">
        <f>VLOOKUP(O3016,DropDownList!$H$1:$I$7,2,FALSE)</f>
        <v>2024/25</v>
      </c>
      <c r="BM3016" s="3" t="str">
        <f t="shared" si="47"/>
        <v>PCOA</v>
      </c>
    </row>
    <row r="3017" spans="1:65" x14ac:dyDescent="0.2">
      <c r="A3017">
        <v>2026</v>
      </c>
      <c r="B3017">
        <v>1</v>
      </c>
      <c r="C3017" t="s">
        <v>162</v>
      </c>
      <c r="D3017" t="s">
        <v>184</v>
      </c>
      <c r="E3017" t="s">
        <v>20</v>
      </c>
      <c r="F3017">
        <v>9874</v>
      </c>
      <c r="G3017" t="s">
        <v>158</v>
      </c>
      <c r="H3017" t="s">
        <v>171</v>
      </c>
      <c r="I3017" t="s">
        <v>172</v>
      </c>
      <c r="J3017" s="1">
        <v>46023</v>
      </c>
      <c r="K3017" t="s">
        <v>438</v>
      </c>
      <c r="L3017">
        <v>4</v>
      </c>
      <c r="M3017" t="s">
        <v>439</v>
      </c>
      <c r="N3017" t="s">
        <v>145</v>
      </c>
      <c r="O3017" t="s">
        <v>147</v>
      </c>
      <c r="P3017" t="s">
        <v>148</v>
      </c>
      <c r="Q3017">
        <v>0</v>
      </c>
      <c r="R3017">
        <v>1</v>
      </c>
      <c r="S3017">
        <v>60</v>
      </c>
      <c r="T3017">
        <v>0</v>
      </c>
      <c r="U3017">
        <v>0</v>
      </c>
      <c r="V3017">
        <v>0</v>
      </c>
      <c r="W3017">
        <v>0</v>
      </c>
      <c r="X3017">
        <v>0</v>
      </c>
      <c r="Y3017">
        <v>0</v>
      </c>
      <c r="Z3017">
        <v>0</v>
      </c>
      <c r="AA3017">
        <v>60</v>
      </c>
      <c r="AB3017">
        <v>0</v>
      </c>
      <c r="AC3017">
        <v>60</v>
      </c>
      <c r="AD3017">
        <v>0</v>
      </c>
      <c r="AE3017">
        <v>0</v>
      </c>
      <c r="AF3017">
        <v>1</v>
      </c>
      <c r="AG3017">
        <v>0</v>
      </c>
      <c r="AH3017">
        <v>0</v>
      </c>
      <c r="AI3017">
        <v>0</v>
      </c>
      <c r="AJ3017">
        <v>0</v>
      </c>
      <c r="AK3017">
        <v>0</v>
      </c>
      <c r="AL3017">
        <v>0</v>
      </c>
      <c r="AM3017">
        <v>0</v>
      </c>
      <c r="AN3017">
        <v>0</v>
      </c>
      <c r="AO3017">
        <v>1</v>
      </c>
      <c r="AP3017">
        <v>2</v>
      </c>
      <c r="AQ3017">
        <v>1</v>
      </c>
      <c r="AR3017">
        <v>0</v>
      </c>
      <c r="AS3017">
        <v>1</v>
      </c>
      <c r="AT3017">
        <v>0</v>
      </c>
      <c r="AU3017">
        <v>0</v>
      </c>
      <c r="AV3017">
        <v>0</v>
      </c>
      <c r="AW3017">
        <v>0</v>
      </c>
      <c r="AX3017">
        <v>0</v>
      </c>
      <c r="AY3017">
        <v>0</v>
      </c>
      <c r="AZ3017">
        <v>0</v>
      </c>
      <c r="BA3017">
        <v>0</v>
      </c>
      <c r="BB3017">
        <v>0</v>
      </c>
      <c r="BC3017">
        <v>0</v>
      </c>
      <c r="BD3017">
        <v>0</v>
      </c>
      <c r="BE3017">
        <v>0</v>
      </c>
      <c r="BF3017">
        <v>1</v>
      </c>
      <c r="BG3017">
        <v>0</v>
      </c>
      <c r="BH3017">
        <v>0</v>
      </c>
      <c r="BI3017">
        <v>0</v>
      </c>
      <c r="BJ3017" s="2">
        <v>46036</v>
      </c>
      <c r="BK3017">
        <v>0</v>
      </c>
      <c r="BL3017" s="3" t="str">
        <f>VLOOKUP(O3017,DropDownList!$H$1:$I$7,2,FALSE)</f>
        <v>2024/25</v>
      </c>
      <c r="BM3017" s="3" t="str">
        <f t="shared" si="47"/>
        <v>PRAS</v>
      </c>
    </row>
    <row r="3018" spans="1:65" x14ac:dyDescent="0.2">
      <c r="A3018">
        <v>2026</v>
      </c>
      <c r="B3018">
        <v>1</v>
      </c>
      <c r="C3018" t="s">
        <v>162</v>
      </c>
      <c r="D3018" t="s">
        <v>184</v>
      </c>
      <c r="E3018" t="s">
        <v>20</v>
      </c>
      <c r="F3018">
        <v>9874</v>
      </c>
      <c r="G3018" t="s">
        <v>158</v>
      </c>
      <c r="H3018" t="s">
        <v>171</v>
      </c>
      <c r="I3018" t="s">
        <v>172</v>
      </c>
      <c r="J3018" s="1">
        <v>46023</v>
      </c>
      <c r="K3018" t="s">
        <v>438</v>
      </c>
      <c r="L3018">
        <v>4</v>
      </c>
      <c r="M3018" t="s">
        <v>439</v>
      </c>
      <c r="N3018" t="s">
        <v>145</v>
      </c>
      <c r="O3018" t="s">
        <v>155</v>
      </c>
      <c r="P3018" t="s">
        <v>152</v>
      </c>
      <c r="Q3018">
        <v>0</v>
      </c>
      <c r="R3018">
        <v>10</v>
      </c>
      <c r="S3018">
        <v>400</v>
      </c>
      <c r="T3018">
        <v>40</v>
      </c>
      <c r="U3018">
        <v>0</v>
      </c>
      <c r="V3018">
        <v>0</v>
      </c>
      <c r="W3018">
        <v>0</v>
      </c>
      <c r="X3018">
        <v>0</v>
      </c>
      <c r="Y3018">
        <v>0</v>
      </c>
      <c r="Z3018">
        <v>0</v>
      </c>
      <c r="AA3018">
        <v>360</v>
      </c>
      <c r="AB3018">
        <v>0</v>
      </c>
      <c r="AC3018">
        <v>360</v>
      </c>
      <c r="AD3018">
        <v>0</v>
      </c>
      <c r="AE3018">
        <v>0</v>
      </c>
      <c r="AF3018">
        <v>9</v>
      </c>
      <c r="AG3018">
        <v>0</v>
      </c>
      <c r="AH3018">
        <v>1</v>
      </c>
      <c r="AI3018">
        <v>0</v>
      </c>
      <c r="AJ3018">
        <v>0</v>
      </c>
      <c r="AK3018">
        <v>0</v>
      </c>
      <c r="AL3018">
        <v>0</v>
      </c>
      <c r="AM3018">
        <v>0</v>
      </c>
      <c r="AN3018">
        <v>0</v>
      </c>
      <c r="AO3018">
        <v>0</v>
      </c>
      <c r="AP3018">
        <v>0</v>
      </c>
      <c r="AQ3018">
        <v>0</v>
      </c>
      <c r="AR3018">
        <v>0</v>
      </c>
      <c r="AS3018">
        <v>0</v>
      </c>
      <c r="AT3018">
        <v>0</v>
      </c>
      <c r="AU3018">
        <v>0</v>
      </c>
      <c r="AV3018">
        <v>0</v>
      </c>
      <c r="AW3018">
        <v>0</v>
      </c>
      <c r="AX3018">
        <v>0</v>
      </c>
      <c r="AY3018">
        <v>0</v>
      </c>
      <c r="AZ3018">
        <v>0</v>
      </c>
      <c r="BA3018">
        <v>0</v>
      </c>
      <c r="BB3018">
        <v>0</v>
      </c>
      <c r="BC3018">
        <v>0</v>
      </c>
      <c r="BD3018">
        <v>0</v>
      </c>
      <c r="BE3018">
        <v>0</v>
      </c>
      <c r="BF3018">
        <v>0</v>
      </c>
      <c r="BG3018">
        <v>0</v>
      </c>
      <c r="BH3018">
        <v>0</v>
      </c>
      <c r="BI3018">
        <v>0</v>
      </c>
      <c r="BJ3018" s="2">
        <v>46036</v>
      </c>
      <c r="BK3018">
        <v>0</v>
      </c>
      <c r="BL3018" s="3" t="str">
        <f>VLOOKUP(O3018,DropDownList!$H$1:$I$7,2,FALSE)</f>
        <v>2022/23</v>
      </c>
      <c r="BM3018" s="3" t="str">
        <f t="shared" si="47"/>
        <v>PCOA</v>
      </c>
    </row>
    <row r="3019" spans="1:65" x14ac:dyDescent="0.2">
      <c r="A3019">
        <v>2026</v>
      </c>
      <c r="B3019">
        <v>1</v>
      </c>
      <c r="C3019" t="s">
        <v>162</v>
      </c>
      <c r="D3019" t="s">
        <v>184</v>
      </c>
      <c r="E3019" t="s">
        <v>20</v>
      </c>
      <c r="F3019">
        <v>9874</v>
      </c>
      <c r="G3019" t="s">
        <v>158</v>
      </c>
      <c r="H3019" t="s">
        <v>171</v>
      </c>
      <c r="I3019" t="s">
        <v>172</v>
      </c>
      <c r="J3019" s="1">
        <v>46023</v>
      </c>
      <c r="K3019" t="s">
        <v>438</v>
      </c>
      <c r="L3019">
        <v>4</v>
      </c>
      <c r="M3019" t="s">
        <v>439</v>
      </c>
      <c r="N3019" t="s">
        <v>145</v>
      </c>
      <c r="O3019" t="s">
        <v>155</v>
      </c>
      <c r="P3019" t="s">
        <v>160</v>
      </c>
      <c r="Q3019">
        <v>3495.12</v>
      </c>
      <c r="R3019">
        <v>71</v>
      </c>
      <c r="S3019">
        <v>37761.43</v>
      </c>
      <c r="T3019">
        <v>805</v>
      </c>
      <c r="U3019">
        <v>7</v>
      </c>
      <c r="V3019">
        <v>5</v>
      </c>
      <c r="W3019">
        <v>2954.04</v>
      </c>
      <c r="X3019">
        <v>2954.04</v>
      </c>
      <c r="Y3019">
        <v>0</v>
      </c>
      <c r="Z3019">
        <v>0</v>
      </c>
      <c r="AA3019">
        <v>33461.31</v>
      </c>
      <c r="AB3019">
        <v>1810</v>
      </c>
      <c r="AC3019">
        <v>29811.31</v>
      </c>
      <c r="AD3019">
        <v>2</v>
      </c>
      <c r="AE3019">
        <v>3</v>
      </c>
      <c r="AF3019">
        <v>60</v>
      </c>
      <c r="AG3019">
        <v>5</v>
      </c>
      <c r="AH3019">
        <v>3</v>
      </c>
      <c r="AI3019">
        <v>2</v>
      </c>
      <c r="AJ3019">
        <v>0</v>
      </c>
      <c r="AK3019">
        <v>0</v>
      </c>
      <c r="AL3019">
        <v>0</v>
      </c>
      <c r="AM3019">
        <v>0</v>
      </c>
      <c r="AN3019">
        <v>0</v>
      </c>
      <c r="AO3019">
        <v>40</v>
      </c>
      <c r="AP3019">
        <v>156</v>
      </c>
      <c r="AQ3019">
        <v>42</v>
      </c>
      <c r="AR3019">
        <v>0</v>
      </c>
      <c r="AS3019">
        <v>23</v>
      </c>
      <c r="AT3019">
        <v>2</v>
      </c>
      <c r="AU3019">
        <v>10</v>
      </c>
      <c r="AV3019">
        <v>3</v>
      </c>
      <c r="AW3019">
        <v>2</v>
      </c>
      <c r="AX3019">
        <v>0</v>
      </c>
      <c r="AY3019">
        <v>15</v>
      </c>
      <c r="AZ3019">
        <v>22</v>
      </c>
      <c r="BA3019">
        <v>18</v>
      </c>
      <c r="BB3019">
        <v>8</v>
      </c>
      <c r="BC3019">
        <v>4</v>
      </c>
      <c r="BD3019">
        <v>2</v>
      </c>
      <c r="BE3019">
        <v>0</v>
      </c>
      <c r="BF3019">
        <v>68</v>
      </c>
      <c r="BG3019">
        <v>480</v>
      </c>
      <c r="BH3019">
        <v>1</v>
      </c>
      <c r="BI3019">
        <v>7</v>
      </c>
      <c r="BJ3019" s="2">
        <v>46036</v>
      </c>
      <c r="BK3019">
        <v>0</v>
      </c>
      <c r="BL3019" s="3" t="str">
        <f>VLOOKUP(O3019,DropDownList!$H$1:$I$7,2,FALSE)</f>
        <v>2022/23</v>
      </c>
      <c r="BM3019" s="3" t="str">
        <f t="shared" si="47"/>
        <v>SC COURT</v>
      </c>
    </row>
    <row r="3020" spans="1:65" x14ac:dyDescent="0.2">
      <c r="A3020">
        <v>2026</v>
      </c>
      <c r="B3020">
        <v>1</v>
      </c>
      <c r="C3020" t="s">
        <v>162</v>
      </c>
      <c r="D3020" t="s">
        <v>184</v>
      </c>
      <c r="E3020" t="s">
        <v>20</v>
      </c>
      <c r="F3020">
        <v>9874</v>
      </c>
      <c r="G3020" t="s">
        <v>158</v>
      </c>
      <c r="H3020" t="s">
        <v>171</v>
      </c>
      <c r="I3020" t="s">
        <v>172</v>
      </c>
      <c r="J3020" s="1">
        <v>46023</v>
      </c>
      <c r="K3020" t="s">
        <v>438</v>
      </c>
      <c r="L3020">
        <v>4</v>
      </c>
      <c r="M3020" t="s">
        <v>439</v>
      </c>
      <c r="N3020" t="s">
        <v>145</v>
      </c>
      <c r="O3020" t="s">
        <v>155</v>
      </c>
      <c r="P3020" t="s">
        <v>150</v>
      </c>
      <c r="Q3020">
        <v>725</v>
      </c>
      <c r="R3020">
        <v>39</v>
      </c>
      <c r="S3020">
        <v>6002.08</v>
      </c>
      <c r="T3020">
        <v>391.25</v>
      </c>
      <c r="U3020">
        <v>4</v>
      </c>
      <c r="V3020">
        <v>4</v>
      </c>
      <c r="W3020">
        <v>725</v>
      </c>
      <c r="X3020">
        <v>725</v>
      </c>
      <c r="Y3020">
        <v>36</v>
      </c>
      <c r="Z3020">
        <v>5610.83</v>
      </c>
      <c r="AA3020">
        <v>4885.83</v>
      </c>
      <c r="AB3020">
        <v>635.83000000000004</v>
      </c>
      <c r="AC3020">
        <v>4250</v>
      </c>
      <c r="AD3020">
        <v>3</v>
      </c>
      <c r="AE3020">
        <v>1</v>
      </c>
      <c r="AF3020">
        <v>32</v>
      </c>
      <c r="AG3020">
        <v>1</v>
      </c>
      <c r="AH3020">
        <v>3</v>
      </c>
      <c r="AI3020">
        <v>3</v>
      </c>
      <c r="AJ3020">
        <v>13</v>
      </c>
      <c r="AK3020">
        <v>7</v>
      </c>
      <c r="AL3020">
        <v>1</v>
      </c>
      <c r="AM3020">
        <v>2</v>
      </c>
      <c r="AN3020">
        <v>0</v>
      </c>
      <c r="AO3020">
        <v>19</v>
      </c>
      <c r="AP3020">
        <v>84</v>
      </c>
      <c r="AQ3020">
        <v>24</v>
      </c>
      <c r="AR3020">
        <v>0</v>
      </c>
      <c r="AS3020">
        <v>12</v>
      </c>
      <c r="AT3020">
        <v>5</v>
      </c>
      <c r="AU3020">
        <v>2</v>
      </c>
      <c r="AV3020">
        <v>0</v>
      </c>
      <c r="AW3020">
        <v>0</v>
      </c>
      <c r="AX3020">
        <v>0</v>
      </c>
      <c r="AY3020">
        <v>7</v>
      </c>
      <c r="AZ3020">
        <v>16</v>
      </c>
      <c r="BA3020">
        <v>13</v>
      </c>
      <c r="BB3020">
        <v>2</v>
      </c>
      <c r="BC3020">
        <v>1</v>
      </c>
      <c r="BD3020">
        <v>0</v>
      </c>
      <c r="BE3020">
        <v>0</v>
      </c>
      <c r="BF3020">
        <v>19</v>
      </c>
      <c r="BG3020">
        <v>500</v>
      </c>
      <c r="BH3020">
        <v>0</v>
      </c>
      <c r="BI3020">
        <v>4</v>
      </c>
      <c r="BJ3020" s="2">
        <v>46036</v>
      </c>
      <c r="BK3020">
        <v>0</v>
      </c>
      <c r="BL3020" s="3" t="str">
        <f>VLOOKUP(O3020,DropDownList!$H$1:$I$7,2,FALSE)</f>
        <v>2022/23</v>
      </c>
      <c r="BM3020" s="3" t="str">
        <f t="shared" si="47"/>
        <v>FISCAL FINES</v>
      </c>
    </row>
    <row r="3021" spans="1:65" x14ac:dyDescent="0.2">
      <c r="A3021">
        <v>2026</v>
      </c>
      <c r="B3021">
        <v>1</v>
      </c>
      <c r="C3021" t="s">
        <v>162</v>
      </c>
      <c r="D3021" t="s">
        <v>184</v>
      </c>
      <c r="E3021" t="s">
        <v>20</v>
      </c>
      <c r="F3021">
        <v>9874</v>
      </c>
      <c r="G3021" t="s">
        <v>158</v>
      </c>
      <c r="H3021" t="s">
        <v>171</v>
      </c>
      <c r="I3021" t="s">
        <v>172</v>
      </c>
      <c r="J3021" s="1">
        <v>46023</v>
      </c>
      <c r="K3021" t="s">
        <v>438</v>
      </c>
      <c r="L3021">
        <v>4</v>
      </c>
      <c r="M3021" t="s">
        <v>439</v>
      </c>
      <c r="N3021" t="s">
        <v>145</v>
      </c>
      <c r="O3021" t="s">
        <v>156</v>
      </c>
      <c r="P3021" t="s">
        <v>151</v>
      </c>
      <c r="Q3021">
        <v>0</v>
      </c>
      <c r="R3021">
        <v>14</v>
      </c>
      <c r="S3021">
        <v>420</v>
      </c>
      <c r="T3021">
        <v>90</v>
      </c>
      <c r="U3021">
        <v>2</v>
      </c>
      <c r="V3021">
        <v>0</v>
      </c>
      <c r="W3021">
        <v>0</v>
      </c>
      <c r="X3021">
        <v>0</v>
      </c>
      <c r="Y3021">
        <v>0</v>
      </c>
      <c r="Z3021">
        <v>0</v>
      </c>
      <c r="AA3021">
        <v>330</v>
      </c>
      <c r="AB3021">
        <v>0</v>
      </c>
      <c r="AC3021">
        <v>330</v>
      </c>
      <c r="AD3021">
        <v>0</v>
      </c>
      <c r="AE3021">
        <v>0</v>
      </c>
      <c r="AF3021">
        <v>11</v>
      </c>
      <c r="AG3021">
        <v>0</v>
      </c>
      <c r="AH3021">
        <v>3</v>
      </c>
      <c r="AI3021">
        <v>0</v>
      </c>
      <c r="AJ3021">
        <v>0</v>
      </c>
      <c r="AK3021">
        <v>0</v>
      </c>
      <c r="AL3021">
        <v>0</v>
      </c>
      <c r="AM3021">
        <v>1</v>
      </c>
      <c r="AN3021">
        <v>0</v>
      </c>
      <c r="AO3021">
        <v>0</v>
      </c>
      <c r="AP3021">
        <v>0</v>
      </c>
      <c r="AQ3021">
        <v>0</v>
      </c>
      <c r="AR3021">
        <v>0</v>
      </c>
      <c r="AS3021">
        <v>0</v>
      </c>
      <c r="AT3021">
        <v>0</v>
      </c>
      <c r="AU3021">
        <v>0</v>
      </c>
      <c r="AV3021">
        <v>0</v>
      </c>
      <c r="AW3021">
        <v>0</v>
      </c>
      <c r="AX3021">
        <v>0</v>
      </c>
      <c r="AY3021">
        <v>0</v>
      </c>
      <c r="AZ3021">
        <v>0</v>
      </c>
      <c r="BA3021">
        <v>0</v>
      </c>
      <c r="BB3021">
        <v>0</v>
      </c>
      <c r="BC3021">
        <v>0</v>
      </c>
      <c r="BD3021">
        <v>0</v>
      </c>
      <c r="BE3021">
        <v>0</v>
      </c>
      <c r="BF3021">
        <v>0</v>
      </c>
      <c r="BG3021">
        <v>0</v>
      </c>
      <c r="BH3021">
        <v>0</v>
      </c>
      <c r="BI3021">
        <v>0</v>
      </c>
      <c r="BJ3021" s="2">
        <v>46036</v>
      </c>
      <c r="BK3021">
        <v>0</v>
      </c>
      <c r="BL3021" s="3" t="str">
        <f>VLOOKUP(O3021,DropDownList!$H$1:$I$7,2,FALSE)</f>
        <v>2023/24</v>
      </c>
      <c r="BM3021" s="3" t="str">
        <f t="shared" si="47"/>
        <v>PCPF</v>
      </c>
    </row>
    <row r="3022" spans="1:65" x14ac:dyDescent="0.2">
      <c r="A3022">
        <v>2026</v>
      </c>
      <c r="B3022">
        <v>1</v>
      </c>
      <c r="C3022" t="s">
        <v>162</v>
      </c>
      <c r="D3022" t="s">
        <v>184</v>
      </c>
      <c r="E3022" t="s">
        <v>20</v>
      </c>
      <c r="F3022">
        <v>9874</v>
      </c>
      <c r="G3022" t="s">
        <v>158</v>
      </c>
      <c r="H3022" t="s">
        <v>171</v>
      </c>
      <c r="I3022" t="s">
        <v>172</v>
      </c>
      <c r="J3022" s="1">
        <v>46023</v>
      </c>
      <c r="K3022" t="s">
        <v>438</v>
      </c>
      <c r="L3022">
        <v>4</v>
      </c>
      <c r="M3022" t="s">
        <v>439</v>
      </c>
      <c r="N3022" t="s">
        <v>145</v>
      </c>
      <c r="O3022" t="s">
        <v>156</v>
      </c>
      <c r="P3022" t="s">
        <v>161</v>
      </c>
      <c r="Q3022">
        <v>100</v>
      </c>
      <c r="R3022">
        <v>71</v>
      </c>
      <c r="S3022">
        <v>1655</v>
      </c>
      <c r="T3022">
        <v>10</v>
      </c>
      <c r="U3022">
        <v>10</v>
      </c>
      <c r="V3022">
        <v>1</v>
      </c>
      <c r="W3022">
        <v>10</v>
      </c>
      <c r="X3022">
        <v>10</v>
      </c>
      <c r="Y3022">
        <v>0</v>
      </c>
      <c r="Z3022">
        <v>0</v>
      </c>
      <c r="AA3022">
        <v>1545</v>
      </c>
      <c r="AB3022">
        <v>0</v>
      </c>
      <c r="AC3022">
        <v>0</v>
      </c>
      <c r="AD3022">
        <v>1</v>
      </c>
      <c r="AE3022">
        <v>0</v>
      </c>
      <c r="AF3022">
        <v>65</v>
      </c>
      <c r="AG3022">
        <v>0</v>
      </c>
      <c r="AH3022">
        <v>1</v>
      </c>
      <c r="AI3022">
        <v>5</v>
      </c>
      <c r="AJ3022">
        <v>0</v>
      </c>
      <c r="AK3022">
        <v>0</v>
      </c>
      <c r="AL3022">
        <v>0</v>
      </c>
      <c r="AM3022">
        <v>0</v>
      </c>
      <c r="AN3022">
        <v>0</v>
      </c>
      <c r="AO3022">
        <v>39</v>
      </c>
      <c r="AP3022">
        <v>144</v>
      </c>
      <c r="AQ3022">
        <v>41</v>
      </c>
      <c r="AR3022">
        <v>1</v>
      </c>
      <c r="AS3022">
        <v>21</v>
      </c>
      <c r="AT3022">
        <v>3</v>
      </c>
      <c r="AU3022">
        <v>14</v>
      </c>
      <c r="AV3022">
        <v>6</v>
      </c>
      <c r="AW3022">
        <v>1</v>
      </c>
      <c r="AX3022">
        <v>0</v>
      </c>
      <c r="AY3022">
        <v>12</v>
      </c>
      <c r="AZ3022">
        <v>22</v>
      </c>
      <c r="BA3022">
        <v>14</v>
      </c>
      <c r="BB3022">
        <v>2</v>
      </c>
      <c r="BC3022">
        <v>1</v>
      </c>
      <c r="BD3022">
        <v>4</v>
      </c>
      <c r="BE3022">
        <v>0</v>
      </c>
      <c r="BF3022">
        <v>64</v>
      </c>
      <c r="BG3022">
        <v>100</v>
      </c>
      <c r="BH3022">
        <v>0</v>
      </c>
      <c r="BI3022">
        <v>10</v>
      </c>
      <c r="BJ3022" s="2">
        <v>46036</v>
      </c>
      <c r="BK3022">
        <v>0</v>
      </c>
      <c r="BL3022" s="3" t="str">
        <f>VLOOKUP(O3022,DropDownList!$H$1:$I$7,2,FALSE)</f>
        <v>2023/24</v>
      </c>
      <c r="BM3022" s="3" t="str">
        <f t="shared" si="47"/>
        <v>VSUR</v>
      </c>
    </row>
    <row r="3023" spans="1:65" x14ac:dyDescent="0.2">
      <c r="A3023">
        <v>2026</v>
      </c>
      <c r="B3023">
        <v>1</v>
      </c>
      <c r="C3023" t="s">
        <v>162</v>
      </c>
      <c r="D3023" t="s">
        <v>184</v>
      </c>
      <c r="E3023" t="s">
        <v>20</v>
      </c>
      <c r="F3023">
        <v>9874</v>
      </c>
      <c r="G3023" t="s">
        <v>158</v>
      </c>
      <c r="H3023" t="s">
        <v>171</v>
      </c>
      <c r="I3023" t="s">
        <v>172</v>
      </c>
      <c r="J3023" s="1">
        <v>46023</v>
      </c>
      <c r="K3023" t="s">
        <v>438</v>
      </c>
      <c r="L3023">
        <v>4</v>
      </c>
      <c r="M3023" t="s">
        <v>439</v>
      </c>
      <c r="N3023" t="s">
        <v>145</v>
      </c>
      <c r="O3023" t="s">
        <v>156</v>
      </c>
      <c r="P3023" t="s">
        <v>152</v>
      </c>
      <c r="Q3023">
        <v>0</v>
      </c>
      <c r="R3023">
        <v>5</v>
      </c>
      <c r="S3023">
        <v>200</v>
      </c>
      <c r="T3023">
        <v>160</v>
      </c>
      <c r="U3023">
        <v>0</v>
      </c>
      <c r="V3023">
        <v>0</v>
      </c>
      <c r="W3023">
        <v>0</v>
      </c>
      <c r="X3023">
        <v>0</v>
      </c>
      <c r="Y3023">
        <v>0</v>
      </c>
      <c r="Z3023">
        <v>0</v>
      </c>
      <c r="AA3023">
        <v>40</v>
      </c>
      <c r="AB3023">
        <v>0</v>
      </c>
      <c r="AC3023">
        <v>40</v>
      </c>
      <c r="AD3023">
        <v>0</v>
      </c>
      <c r="AE3023">
        <v>0</v>
      </c>
      <c r="AF3023">
        <v>1</v>
      </c>
      <c r="AG3023">
        <v>0</v>
      </c>
      <c r="AH3023">
        <v>4</v>
      </c>
      <c r="AI3023">
        <v>0</v>
      </c>
      <c r="AJ3023">
        <v>0</v>
      </c>
      <c r="AK3023">
        <v>0</v>
      </c>
      <c r="AL3023">
        <v>0</v>
      </c>
      <c r="AM3023">
        <v>0</v>
      </c>
      <c r="AN3023">
        <v>0</v>
      </c>
      <c r="AO3023">
        <v>0</v>
      </c>
      <c r="AP3023">
        <v>0</v>
      </c>
      <c r="AQ3023">
        <v>0</v>
      </c>
      <c r="AR3023">
        <v>0</v>
      </c>
      <c r="AS3023">
        <v>0</v>
      </c>
      <c r="AT3023">
        <v>0</v>
      </c>
      <c r="AU3023">
        <v>0</v>
      </c>
      <c r="AV3023">
        <v>0</v>
      </c>
      <c r="AW3023">
        <v>0</v>
      </c>
      <c r="AX3023">
        <v>0</v>
      </c>
      <c r="AY3023">
        <v>0</v>
      </c>
      <c r="AZ3023">
        <v>0</v>
      </c>
      <c r="BA3023">
        <v>0</v>
      </c>
      <c r="BB3023">
        <v>0</v>
      </c>
      <c r="BC3023">
        <v>0</v>
      </c>
      <c r="BD3023">
        <v>0</v>
      </c>
      <c r="BE3023">
        <v>0</v>
      </c>
      <c r="BF3023">
        <v>0</v>
      </c>
      <c r="BG3023">
        <v>0</v>
      </c>
      <c r="BH3023">
        <v>0</v>
      </c>
      <c r="BI3023">
        <v>0</v>
      </c>
      <c r="BJ3023" s="2">
        <v>46036</v>
      </c>
      <c r="BK3023">
        <v>0</v>
      </c>
      <c r="BL3023" s="3" t="str">
        <f>VLOOKUP(O3023,DropDownList!$H$1:$I$7,2,FALSE)</f>
        <v>2023/24</v>
      </c>
      <c r="BM3023" s="3" t="str">
        <f t="shared" si="47"/>
        <v>PCOA</v>
      </c>
    </row>
    <row r="3024" spans="1:65" x14ac:dyDescent="0.2">
      <c r="A3024">
        <v>2026</v>
      </c>
      <c r="B3024">
        <v>1</v>
      </c>
      <c r="C3024" t="s">
        <v>162</v>
      </c>
      <c r="D3024" t="s">
        <v>184</v>
      </c>
      <c r="E3024" t="s">
        <v>20</v>
      </c>
      <c r="F3024">
        <v>9874</v>
      </c>
      <c r="G3024" t="s">
        <v>158</v>
      </c>
      <c r="H3024" t="s">
        <v>171</v>
      </c>
      <c r="I3024" t="s">
        <v>172</v>
      </c>
      <c r="J3024" s="1">
        <v>46023</v>
      </c>
      <c r="K3024" t="s">
        <v>438</v>
      </c>
      <c r="L3024">
        <v>4</v>
      </c>
      <c r="M3024" t="s">
        <v>439</v>
      </c>
      <c r="N3024" t="s">
        <v>145</v>
      </c>
      <c r="O3024" t="s">
        <v>156</v>
      </c>
      <c r="P3024" t="s">
        <v>148</v>
      </c>
      <c r="Q3024">
        <v>60</v>
      </c>
      <c r="R3024">
        <v>4</v>
      </c>
      <c r="S3024">
        <v>240</v>
      </c>
      <c r="T3024">
        <v>60</v>
      </c>
      <c r="U3024">
        <v>1</v>
      </c>
      <c r="V3024">
        <v>0</v>
      </c>
      <c r="W3024">
        <v>0</v>
      </c>
      <c r="X3024">
        <v>0</v>
      </c>
      <c r="Y3024">
        <v>0</v>
      </c>
      <c r="Z3024">
        <v>0</v>
      </c>
      <c r="AA3024">
        <v>120</v>
      </c>
      <c r="AB3024">
        <v>0</v>
      </c>
      <c r="AC3024">
        <v>120</v>
      </c>
      <c r="AD3024">
        <v>0</v>
      </c>
      <c r="AE3024">
        <v>0</v>
      </c>
      <c r="AF3024">
        <v>2</v>
      </c>
      <c r="AG3024">
        <v>0</v>
      </c>
      <c r="AH3024">
        <v>1</v>
      </c>
      <c r="AI3024">
        <v>1</v>
      </c>
      <c r="AJ3024">
        <v>0</v>
      </c>
      <c r="AK3024">
        <v>0</v>
      </c>
      <c r="AL3024">
        <v>0</v>
      </c>
      <c r="AM3024">
        <v>0</v>
      </c>
      <c r="AN3024">
        <v>0</v>
      </c>
      <c r="AO3024">
        <v>3</v>
      </c>
      <c r="AP3024">
        <v>14</v>
      </c>
      <c r="AQ3024">
        <v>3</v>
      </c>
      <c r="AR3024">
        <v>0</v>
      </c>
      <c r="AS3024">
        <v>3</v>
      </c>
      <c r="AT3024">
        <v>1</v>
      </c>
      <c r="AU3024">
        <v>0</v>
      </c>
      <c r="AV3024">
        <v>0</v>
      </c>
      <c r="AW3024">
        <v>0</v>
      </c>
      <c r="AX3024">
        <v>0</v>
      </c>
      <c r="AY3024">
        <v>2</v>
      </c>
      <c r="AZ3024">
        <v>3</v>
      </c>
      <c r="BA3024">
        <v>1</v>
      </c>
      <c r="BB3024">
        <v>0</v>
      </c>
      <c r="BC3024">
        <v>0</v>
      </c>
      <c r="BD3024">
        <v>0</v>
      </c>
      <c r="BE3024">
        <v>0</v>
      </c>
      <c r="BF3024">
        <v>3</v>
      </c>
      <c r="BG3024">
        <v>60</v>
      </c>
      <c r="BH3024">
        <v>0</v>
      </c>
      <c r="BI3024">
        <v>1</v>
      </c>
      <c r="BJ3024" s="2">
        <v>46036</v>
      </c>
      <c r="BK3024">
        <v>0</v>
      </c>
      <c r="BL3024" s="3" t="str">
        <f>VLOOKUP(O3024,DropDownList!$H$1:$I$7,2,FALSE)</f>
        <v>2023/24</v>
      </c>
      <c r="BM3024" s="3" t="str">
        <f t="shared" si="47"/>
        <v>PRAS</v>
      </c>
    </row>
    <row r="3025" spans="1:65" x14ac:dyDescent="0.2">
      <c r="A3025">
        <v>2026</v>
      </c>
      <c r="B3025">
        <v>1</v>
      </c>
      <c r="C3025" t="s">
        <v>162</v>
      </c>
      <c r="D3025" t="s">
        <v>184</v>
      </c>
      <c r="E3025" t="s">
        <v>20</v>
      </c>
      <c r="F3025">
        <v>9874</v>
      </c>
      <c r="G3025" t="s">
        <v>158</v>
      </c>
      <c r="H3025" t="s">
        <v>171</v>
      </c>
      <c r="I3025" t="s">
        <v>172</v>
      </c>
      <c r="J3025" s="1">
        <v>46023</v>
      </c>
      <c r="K3025" t="s">
        <v>438</v>
      </c>
      <c r="L3025">
        <v>4</v>
      </c>
      <c r="M3025" t="s">
        <v>439</v>
      </c>
      <c r="N3025" t="s">
        <v>145</v>
      </c>
      <c r="O3025" t="s">
        <v>156</v>
      </c>
      <c r="P3025" t="s">
        <v>153</v>
      </c>
      <c r="Q3025">
        <v>45</v>
      </c>
      <c r="R3025">
        <v>4</v>
      </c>
      <c r="S3025">
        <v>180</v>
      </c>
      <c r="T3025">
        <v>45</v>
      </c>
      <c r="U3025">
        <v>1</v>
      </c>
      <c r="V3025">
        <v>1</v>
      </c>
      <c r="W3025">
        <v>45</v>
      </c>
      <c r="X3025">
        <v>45</v>
      </c>
      <c r="Y3025">
        <v>0</v>
      </c>
      <c r="Z3025">
        <v>0</v>
      </c>
      <c r="AA3025">
        <v>90</v>
      </c>
      <c r="AB3025">
        <v>0</v>
      </c>
      <c r="AC3025">
        <v>90</v>
      </c>
      <c r="AD3025">
        <v>1</v>
      </c>
      <c r="AE3025">
        <v>0</v>
      </c>
      <c r="AF3025">
        <v>2</v>
      </c>
      <c r="AG3025">
        <v>0</v>
      </c>
      <c r="AH3025">
        <v>1</v>
      </c>
      <c r="AI3025">
        <v>1</v>
      </c>
      <c r="AJ3025">
        <v>0</v>
      </c>
      <c r="AK3025">
        <v>0</v>
      </c>
      <c r="AL3025">
        <v>0</v>
      </c>
      <c r="AM3025">
        <v>0</v>
      </c>
      <c r="AN3025">
        <v>0</v>
      </c>
      <c r="AO3025">
        <v>1</v>
      </c>
      <c r="AP3025">
        <v>7</v>
      </c>
      <c r="AQ3025">
        <v>2</v>
      </c>
      <c r="AR3025">
        <v>0</v>
      </c>
      <c r="AS3025">
        <v>1</v>
      </c>
      <c r="AT3025">
        <v>1</v>
      </c>
      <c r="AU3025">
        <v>0</v>
      </c>
      <c r="AV3025">
        <v>0</v>
      </c>
      <c r="AW3025">
        <v>0</v>
      </c>
      <c r="AX3025">
        <v>0</v>
      </c>
      <c r="AY3025">
        <v>0</v>
      </c>
      <c r="AZ3025">
        <v>0</v>
      </c>
      <c r="BA3025">
        <v>0</v>
      </c>
      <c r="BB3025">
        <v>1</v>
      </c>
      <c r="BC3025">
        <v>1</v>
      </c>
      <c r="BD3025">
        <v>0</v>
      </c>
      <c r="BE3025">
        <v>0</v>
      </c>
      <c r="BF3025">
        <v>1</v>
      </c>
      <c r="BG3025">
        <v>45</v>
      </c>
      <c r="BH3025">
        <v>0</v>
      </c>
      <c r="BI3025">
        <v>1</v>
      </c>
      <c r="BJ3025" s="2">
        <v>46036</v>
      </c>
      <c r="BK3025">
        <v>0</v>
      </c>
      <c r="BL3025" s="3" t="str">
        <f>VLOOKUP(O3025,DropDownList!$H$1:$I$7,2,FALSE)</f>
        <v>2023/24</v>
      </c>
      <c r="BM3025" s="3" t="str">
        <f t="shared" si="47"/>
        <v>PREG</v>
      </c>
    </row>
    <row r="3026" spans="1:65" x14ac:dyDescent="0.2">
      <c r="A3026">
        <v>2026</v>
      </c>
      <c r="B3026">
        <v>1</v>
      </c>
      <c r="C3026" t="s">
        <v>162</v>
      </c>
      <c r="D3026" t="s">
        <v>184</v>
      </c>
      <c r="E3026" t="s">
        <v>20</v>
      </c>
      <c r="F3026">
        <v>9874</v>
      </c>
      <c r="G3026" t="s">
        <v>158</v>
      </c>
      <c r="H3026" t="s">
        <v>171</v>
      </c>
      <c r="I3026" t="s">
        <v>172</v>
      </c>
      <c r="J3026" s="1">
        <v>46023</v>
      </c>
      <c r="K3026" t="s">
        <v>438</v>
      </c>
      <c r="L3026">
        <v>4</v>
      </c>
      <c r="M3026" t="s">
        <v>439</v>
      </c>
      <c r="N3026" t="s">
        <v>145</v>
      </c>
      <c r="O3026" t="s">
        <v>156</v>
      </c>
      <c r="P3026" t="s">
        <v>150</v>
      </c>
      <c r="Q3026">
        <v>484.42</v>
      </c>
      <c r="R3026">
        <v>46</v>
      </c>
      <c r="S3026">
        <v>7460.39</v>
      </c>
      <c r="T3026">
        <v>1745.84</v>
      </c>
      <c r="U3026">
        <v>6</v>
      </c>
      <c r="V3026">
        <v>2</v>
      </c>
      <c r="W3026">
        <v>193.86</v>
      </c>
      <c r="X3026">
        <v>193.86</v>
      </c>
      <c r="Y3026">
        <v>35</v>
      </c>
      <c r="Z3026">
        <v>5714.55</v>
      </c>
      <c r="AA3026">
        <v>5230.13</v>
      </c>
      <c r="AB3026">
        <v>1321.01</v>
      </c>
      <c r="AC3026">
        <v>3909.12</v>
      </c>
      <c r="AD3026">
        <v>2</v>
      </c>
      <c r="AE3026">
        <v>0</v>
      </c>
      <c r="AF3026">
        <v>29</v>
      </c>
      <c r="AG3026">
        <v>4</v>
      </c>
      <c r="AH3026">
        <v>11</v>
      </c>
      <c r="AI3026">
        <v>2</v>
      </c>
      <c r="AJ3026">
        <v>10</v>
      </c>
      <c r="AK3026">
        <v>6</v>
      </c>
      <c r="AL3026">
        <v>0</v>
      </c>
      <c r="AM3026">
        <v>7</v>
      </c>
      <c r="AN3026">
        <v>0</v>
      </c>
      <c r="AO3026">
        <v>20</v>
      </c>
      <c r="AP3026">
        <v>86</v>
      </c>
      <c r="AQ3026">
        <v>22</v>
      </c>
      <c r="AR3026">
        <v>0</v>
      </c>
      <c r="AS3026">
        <v>15</v>
      </c>
      <c r="AT3026">
        <v>5</v>
      </c>
      <c r="AU3026">
        <v>0</v>
      </c>
      <c r="AV3026">
        <v>0</v>
      </c>
      <c r="AW3026">
        <v>0</v>
      </c>
      <c r="AX3026">
        <v>0</v>
      </c>
      <c r="AY3026">
        <v>9</v>
      </c>
      <c r="AZ3026">
        <v>18</v>
      </c>
      <c r="BA3026">
        <v>12</v>
      </c>
      <c r="BB3026">
        <v>2</v>
      </c>
      <c r="BC3026">
        <v>1</v>
      </c>
      <c r="BD3026">
        <v>0</v>
      </c>
      <c r="BE3026">
        <v>0</v>
      </c>
      <c r="BF3026">
        <v>21</v>
      </c>
      <c r="BG3026">
        <v>193.86</v>
      </c>
      <c r="BH3026">
        <v>0</v>
      </c>
      <c r="BI3026">
        <v>6</v>
      </c>
      <c r="BJ3026" s="2">
        <v>46036</v>
      </c>
      <c r="BK3026">
        <v>0</v>
      </c>
      <c r="BL3026" s="3" t="str">
        <f>VLOOKUP(O3026,DropDownList!$H$1:$I$7,2,FALSE)</f>
        <v>2023/24</v>
      </c>
      <c r="BM3026" s="3" t="str">
        <f t="shared" si="47"/>
        <v>FISCAL FINES</v>
      </c>
    </row>
    <row r="3027" spans="1:65" x14ac:dyDescent="0.2">
      <c r="A3027">
        <v>2026</v>
      </c>
      <c r="B3027">
        <v>1</v>
      </c>
      <c r="C3027" t="s">
        <v>162</v>
      </c>
      <c r="D3027" t="s">
        <v>184</v>
      </c>
      <c r="E3027" t="s">
        <v>20</v>
      </c>
      <c r="F3027">
        <v>9874</v>
      </c>
      <c r="G3027" t="s">
        <v>158</v>
      </c>
      <c r="H3027" t="s">
        <v>171</v>
      </c>
      <c r="I3027" t="s">
        <v>172</v>
      </c>
      <c r="J3027" s="1">
        <v>46023</v>
      </c>
      <c r="K3027" t="s">
        <v>438</v>
      </c>
      <c r="L3027">
        <v>4</v>
      </c>
      <c r="M3027" t="s">
        <v>439</v>
      </c>
      <c r="N3027" t="s">
        <v>145</v>
      </c>
      <c r="O3027" t="s">
        <v>155</v>
      </c>
      <c r="P3027" t="s">
        <v>159</v>
      </c>
      <c r="Q3027">
        <v>0</v>
      </c>
      <c r="R3027">
        <v>1</v>
      </c>
      <c r="S3027">
        <v>3590</v>
      </c>
      <c r="T3027">
        <v>0</v>
      </c>
      <c r="U3027">
        <v>0</v>
      </c>
      <c r="V3027">
        <v>0</v>
      </c>
      <c r="W3027">
        <v>0</v>
      </c>
      <c r="X3027">
        <v>0</v>
      </c>
      <c r="Y3027">
        <v>0</v>
      </c>
      <c r="Z3027">
        <v>0</v>
      </c>
      <c r="AA3027">
        <v>3590</v>
      </c>
      <c r="AB3027">
        <v>0</v>
      </c>
      <c r="AC3027">
        <v>0</v>
      </c>
      <c r="AD3027">
        <v>0</v>
      </c>
      <c r="AE3027">
        <v>0</v>
      </c>
      <c r="AF3027">
        <v>1</v>
      </c>
      <c r="AG3027">
        <v>0</v>
      </c>
      <c r="AH3027">
        <v>0</v>
      </c>
      <c r="AI3027">
        <v>0</v>
      </c>
      <c r="AJ3027">
        <v>0</v>
      </c>
      <c r="AK3027">
        <v>0</v>
      </c>
      <c r="AL3027">
        <v>0</v>
      </c>
      <c r="AM3027">
        <v>0</v>
      </c>
      <c r="AN3027">
        <v>0</v>
      </c>
      <c r="AO3027">
        <v>0</v>
      </c>
      <c r="AP3027">
        <v>0</v>
      </c>
      <c r="AQ3027">
        <v>0</v>
      </c>
      <c r="AR3027">
        <v>0</v>
      </c>
      <c r="AS3027">
        <v>0</v>
      </c>
      <c r="AT3027">
        <v>0</v>
      </c>
      <c r="AU3027">
        <v>0</v>
      </c>
      <c r="AV3027">
        <v>0</v>
      </c>
      <c r="AW3027">
        <v>0</v>
      </c>
      <c r="AX3027">
        <v>0</v>
      </c>
      <c r="AY3027">
        <v>0</v>
      </c>
      <c r="AZ3027">
        <v>0</v>
      </c>
      <c r="BA3027">
        <v>0</v>
      </c>
      <c r="BB3027">
        <v>0</v>
      </c>
      <c r="BC3027">
        <v>0</v>
      </c>
      <c r="BD3027">
        <v>0</v>
      </c>
      <c r="BE3027">
        <v>0</v>
      </c>
      <c r="BF3027">
        <v>0</v>
      </c>
      <c r="BG3027">
        <v>0</v>
      </c>
      <c r="BH3027">
        <v>0</v>
      </c>
      <c r="BI3027">
        <v>0</v>
      </c>
      <c r="BJ3027" s="2">
        <v>46036</v>
      </c>
      <c r="BK3027">
        <v>0</v>
      </c>
      <c r="BL3027" s="3" t="str">
        <f>VLOOKUP(O3027,DropDownList!$H$1:$I$7,2,FALSE)</f>
        <v>2022/23</v>
      </c>
      <c r="BM3027" s="3" t="str">
        <f t="shared" si="47"/>
        <v>CONF</v>
      </c>
    </row>
    <row r="3028" spans="1:65" x14ac:dyDescent="0.2">
      <c r="A3028">
        <v>2026</v>
      </c>
      <c r="B3028">
        <v>1</v>
      </c>
      <c r="C3028" t="s">
        <v>162</v>
      </c>
      <c r="D3028" t="s">
        <v>184</v>
      </c>
      <c r="E3028" t="s">
        <v>20</v>
      </c>
      <c r="F3028">
        <v>9874</v>
      </c>
      <c r="G3028" t="s">
        <v>158</v>
      </c>
      <c r="H3028" t="s">
        <v>171</v>
      </c>
      <c r="I3028" t="s">
        <v>172</v>
      </c>
      <c r="J3028" s="1">
        <v>46023</v>
      </c>
      <c r="K3028" t="s">
        <v>438</v>
      </c>
      <c r="L3028">
        <v>4</v>
      </c>
      <c r="M3028" t="s">
        <v>439</v>
      </c>
      <c r="N3028" t="s">
        <v>145</v>
      </c>
      <c r="O3028" t="s">
        <v>156</v>
      </c>
      <c r="P3028" t="s">
        <v>160</v>
      </c>
      <c r="Q3028">
        <v>4412.24</v>
      </c>
      <c r="R3028">
        <v>74</v>
      </c>
      <c r="S3028">
        <v>34622</v>
      </c>
      <c r="T3028">
        <v>210</v>
      </c>
      <c r="U3028">
        <v>12</v>
      </c>
      <c r="V3028">
        <v>5</v>
      </c>
      <c r="W3028">
        <v>1981.92</v>
      </c>
      <c r="X3028">
        <v>2461.92</v>
      </c>
      <c r="Y3028">
        <v>0</v>
      </c>
      <c r="Z3028">
        <v>0</v>
      </c>
      <c r="AA3028">
        <v>29999.759999999998</v>
      </c>
      <c r="AB3028">
        <v>1703.74</v>
      </c>
      <c r="AC3028">
        <v>26731.02</v>
      </c>
      <c r="AD3028">
        <v>1</v>
      </c>
      <c r="AE3028">
        <v>4</v>
      </c>
      <c r="AF3028">
        <v>61</v>
      </c>
      <c r="AG3028">
        <v>7</v>
      </c>
      <c r="AH3028">
        <v>1</v>
      </c>
      <c r="AI3028">
        <v>5</v>
      </c>
      <c r="AJ3028">
        <v>0</v>
      </c>
      <c r="AK3028">
        <v>0</v>
      </c>
      <c r="AL3028">
        <v>0</v>
      </c>
      <c r="AM3028">
        <v>0</v>
      </c>
      <c r="AN3028">
        <v>0</v>
      </c>
      <c r="AO3028">
        <v>42</v>
      </c>
      <c r="AP3028">
        <v>157</v>
      </c>
      <c r="AQ3028">
        <v>44</v>
      </c>
      <c r="AR3028">
        <v>1</v>
      </c>
      <c r="AS3028">
        <v>22</v>
      </c>
      <c r="AT3028">
        <v>4</v>
      </c>
      <c r="AU3028">
        <v>14</v>
      </c>
      <c r="AV3028">
        <v>6</v>
      </c>
      <c r="AW3028">
        <v>1</v>
      </c>
      <c r="AX3028">
        <v>0</v>
      </c>
      <c r="AY3028">
        <v>12</v>
      </c>
      <c r="AZ3028">
        <v>25</v>
      </c>
      <c r="BA3028">
        <v>17</v>
      </c>
      <c r="BB3028">
        <v>2</v>
      </c>
      <c r="BC3028">
        <v>1</v>
      </c>
      <c r="BD3028">
        <v>4</v>
      </c>
      <c r="BE3028">
        <v>0</v>
      </c>
      <c r="BF3028">
        <v>67</v>
      </c>
      <c r="BG3028">
        <v>1715</v>
      </c>
      <c r="BH3028">
        <v>0</v>
      </c>
      <c r="BI3028">
        <v>12</v>
      </c>
      <c r="BJ3028" s="2">
        <v>46036</v>
      </c>
      <c r="BK3028">
        <v>0</v>
      </c>
      <c r="BL3028" s="3" t="str">
        <f>VLOOKUP(O3028,DropDownList!$H$1:$I$7,2,FALSE)</f>
        <v>2023/24</v>
      </c>
      <c r="BM3028" s="3" t="str">
        <f t="shared" si="47"/>
        <v>SC COURT</v>
      </c>
    </row>
    <row r="3029" spans="1:65" x14ac:dyDescent="0.2">
      <c r="A3029">
        <v>2026</v>
      </c>
      <c r="B3029">
        <v>1</v>
      </c>
      <c r="C3029" t="s">
        <v>162</v>
      </c>
      <c r="D3029" t="s">
        <v>184</v>
      </c>
      <c r="E3029" t="s">
        <v>20</v>
      </c>
      <c r="F3029">
        <v>9874</v>
      </c>
      <c r="G3029" t="s">
        <v>158</v>
      </c>
      <c r="H3029" t="s">
        <v>171</v>
      </c>
      <c r="I3029" t="s">
        <v>172</v>
      </c>
      <c r="J3029" s="1">
        <v>46023</v>
      </c>
      <c r="K3029" t="s">
        <v>438</v>
      </c>
      <c r="L3029">
        <v>4</v>
      </c>
      <c r="M3029" t="s">
        <v>439</v>
      </c>
      <c r="N3029" t="s">
        <v>145</v>
      </c>
      <c r="O3029" t="s">
        <v>155</v>
      </c>
      <c r="P3029" t="s">
        <v>161</v>
      </c>
      <c r="Q3029">
        <v>30</v>
      </c>
      <c r="R3029">
        <v>71</v>
      </c>
      <c r="S3029">
        <v>1900</v>
      </c>
      <c r="T3029">
        <v>30</v>
      </c>
      <c r="U3029">
        <v>8</v>
      </c>
      <c r="V3029">
        <v>2</v>
      </c>
      <c r="W3029">
        <v>30</v>
      </c>
      <c r="X3029">
        <v>30</v>
      </c>
      <c r="Y3029">
        <v>0</v>
      </c>
      <c r="Z3029">
        <v>0</v>
      </c>
      <c r="AA3029">
        <v>1840</v>
      </c>
      <c r="AB3029">
        <v>0</v>
      </c>
      <c r="AC3029">
        <v>0</v>
      </c>
      <c r="AD3029">
        <v>2</v>
      </c>
      <c r="AE3029">
        <v>0</v>
      </c>
      <c r="AF3029">
        <v>66</v>
      </c>
      <c r="AG3029">
        <v>0</v>
      </c>
      <c r="AH3029">
        <v>3</v>
      </c>
      <c r="AI3029">
        <v>2</v>
      </c>
      <c r="AJ3029">
        <v>0</v>
      </c>
      <c r="AK3029">
        <v>0</v>
      </c>
      <c r="AL3029">
        <v>0</v>
      </c>
      <c r="AM3029">
        <v>0</v>
      </c>
      <c r="AN3029">
        <v>0</v>
      </c>
      <c r="AO3029">
        <v>41</v>
      </c>
      <c r="AP3029">
        <v>164</v>
      </c>
      <c r="AQ3029">
        <v>42</v>
      </c>
      <c r="AR3029">
        <v>0</v>
      </c>
      <c r="AS3029">
        <v>24</v>
      </c>
      <c r="AT3029">
        <v>3</v>
      </c>
      <c r="AU3029">
        <v>11</v>
      </c>
      <c r="AV3029">
        <v>3</v>
      </c>
      <c r="AW3029">
        <v>2</v>
      </c>
      <c r="AX3029">
        <v>0</v>
      </c>
      <c r="AY3029">
        <v>16</v>
      </c>
      <c r="AZ3029">
        <v>23</v>
      </c>
      <c r="BA3029">
        <v>19</v>
      </c>
      <c r="BB3029">
        <v>8</v>
      </c>
      <c r="BC3029">
        <v>5</v>
      </c>
      <c r="BD3029">
        <v>3</v>
      </c>
      <c r="BE3029">
        <v>0</v>
      </c>
      <c r="BF3029">
        <v>68</v>
      </c>
      <c r="BG3029">
        <v>30</v>
      </c>
      <c r="BH3029">
        <v>0</v>
      </c>
      <c r="BI3029">
        <v>8</v>
      </c>
      <c r="BJ3029" s="2">
        <v>46036</v>
      </c>
      <c r="BK3029">
        <v>0</v>
      </c>
      <c r="BL3029" s="3" t="str">
        <f>VLOOKUP(O3029,DropDownList!$H$1:$I$7,2,FALSE)</f>
        <v>2022/23</v>
      </c>
      <c r="BM3029" s="3" t="str">
        <f t="shared" si="47"/>
        <v>VSUR</v>
      </c>
    </row>
    <row r="3030" spans="1:65" x14ac:dyDescent="0.2">
      <c r="A3030">
        <v>2026</v>
      </c>
      <c r="B3030">
        <v>1</v>
      </c>
      <c r="C3030" t="s">
        <v>162</v>
      </c>
      <c r="D3030" t="s">
        <v>185</v>
      </c>
      <c r="E3030" t="s">
        <v>21</v>
      </c>
      <c r="F3030">
        <v>9348</v>
      </c>
      <c r="G3030" t="s">
        <v>141</v>
      </c>
      <c r="H3030" t="s">
        <v>171</v>
      </c>
      <c r="I3030" t="s">
        <v>172</v>
      </c>
      <c r="J3030" s="1">
        <v>46023</v>
      </c>
      <c r="K3030" t="s">
        <v>438</v>
      </c>
      <c r="L3030">
        <v>4</v>
      </c>
      <c r="M3030" t="s">
        <v>439</v>
      </c>
      <c r="N3030" t="s">
        <v>145</v>
      </c>
      <c r="O3030" t="s">
        <v>149</v>
      </c>
      <c r="P3030" t="s">
        <v>150</v>
      </c>
      <c r="Q3030">
        <v>2497.92</v>
      </c>
      <c r="R3030">
        <v>31</v>
      </c>
      <c r="S3030">
        <v>4843.53</v>
      </c>
      <c r="T3030">
        <v>150</v>
      </c>
      <c r="U3030">
        <v>16</v>
      </c>
      <c r="V3030">
        <v>12</v>
      </c>
      <c r="W3030">
        <v>1782.92</v>
      </c>
      <c r="X3030">
        <v>1935.18</v>
      </c>
      <c r="Y3030">
        <v>30</v>
      </c>
      <c r="Z3030">
        <v>4693.53</v>
      </c>
      <c r="AA3030">
        <v>2195.61</v>
      </c>
      <c r="AB3030">
        <v>593.1</v>
      </c>
      <c r="AC3030">
        <v>1602.51</v>
      </c>
      <c r="AD3030">
        <v>12</v>
      </c>
      <c r="AE3030">
        <v>0</v>
      </c>
      <c r="AF3030">
        <v>14</v>
      </c>
      <c r="AG3030">
        <v>3</v>
      </c>
      <c r="AH3030">
        <v>1</v>
      </c>
      <c r="AI3030">
        <v>13</v>
      </c>
      <c r="AJ3030">
        <v>5</v>
      </c>
      <c r="AK3030">
        <v>2</v>
      </c>
      <c r="AL3030">
        <v>0</v>
      </c>
      <c r="AM3030">
        <v>1</v>
      </c>
      <c r="AN3030">
        <v>0</v>
      </c>
      <c r="AO3030">
        <v>21</v>
      </c>
      <c r="AP3030">
        <v>34</v>
      </c>
      <c r="AQ3030">
        <v>22</v>
      </c>
      <c r="AR3030">
        <v>0</v>
      </c>
      <c r="AS3030">
        <v>0</v>
      </c>
      <c r="AT3030">
        <v>0</v>
      </c>
      <c r="AU3030">
        <v>0</v>
      </c>
      <c r="AV3030">
        <v>0</v>
      </c>
      <c r="AW3030">
        <v>0</v>
      </c>
      <c r="AX3030">
        <v>0</v>
      </c>
      <c r="AY3030">
        <v>4</v>
      </c>
      <c r="AZ3030">
        <v>4</v>
      </c>
      <c r="BA3030">
        <v>0</v>
      </c>
      <c r="BB3030">
        <v>0</v>
      </c>
      <c r="BC3030">
        <v>0</v>
      </c>
      <c r="BD3030">
        <v>0</v>
      </c>
      <c r="BE3030">
        <v>0</v>
      </c>
      <c r="BF3030">
        <v>21</v>
      </c>
      <c r="BG3030">
        <v>2085.1799999999998</v>
      </c>
      <c r="BH3030">
        <v>0</v>
      </c>
      <c r="BI3030">
        <v>16</v>
      </c>
      <c r="BJ3030" s="2">
        <v>46036</v>
      </c>
      <c r="BK3030">
        <v>0</v>
      </c>
      <c r="BL3030" s="3" t="str">
        <f>VLOOKUP(O3030,DropDownList!$H$1:$I$7,2,FALSE)</f>
        <v>2025/26</v>
      </c>
      <c r="BM3030" s="3" t="str">
        <f t="shared" si="47"/>
        <v>FISCAL FINES</v>
      </c>
    </row>
    <row r="3031" spans="1:65" x14ac:dyDescent="0.2">
      <c r="A3031">
        <v>2026</v>
      </c>
      <c r="B3031">
        <v>1</v>
      </c>
      <c r="C3031" t="s">
        <v>162</v>
      </c>
      <c r="D3031" t="s">
        <v>185</v>
      </c>
      <c r="E3031" t="s">
        <v>21</v>
      </c>
      <c r="F3031">
        <v>9348</v>
      </c>
      <c r="G3031" t="s">
        <v>141</v>
      </c>
      <c r="H3031" t="s">
        <v>171</v>
      </c>
      <c r="I3031" t="s">
        <v>172</v>
      </c>
      <c r="J3031" s="1">
        <v>46023</v>
      </c>
      <c r="K3031" t="s">
        <v>438</v>
      </c>
      <c r="L3031">
        <v>4</v>
      </c>
      <c r="M3031" t="s">
        <v>439</v>
      </c>
      <c r="N3031" t="s">
        <v>145</v>
      </c>
      <c r="O3031" t="s">
        <v>147</v>
      </c>
      <c r="P3031" t="s">
        <v>146</v>
      </c>
      <c r="Q3031">
        <v>237.5</v>
      </c>
      <c r="R3031">
        <v>89</v>
      </c>
      <c r="S3031">
        <v>1480</v>
      </c>
      <c r="T3031">
        <v>60</v>
      </c>
      <c r="U3031">
        <v>32</v>
      </c>
      <c r="V3031">
        <v>8</v>
      </c>
      <c r="W3031">
        <v>127.5</v>
      </c>
      <c r="X3031">
        <v>127.5</v>
      </c>
      <c r="Y3031">
        <v>0</v>
      </c>
      <c r="Z3031">
        <v>0</v>
      </c>
      <c r="AA3031">
        <v>1182.5</v>
      </c>
      <c r="AB3031">
        <v>0</v>
      </c>
      <c r="AC3031">
        <v>0</v>
      </c>
      <c r="AD3031">
        <v>7</v>
      </c>
      <c r="AE3031">
        <v>1</v>
      </c>
      <c r="AF3031">
        <v>69</v>
      </c>
      <c r="AG3031">
        <v>1</v>
      </c>
      <c r="AH3031">
        <v>4</v>
      </c>
      <c r="AI3031">
        <v>15</v>
      </c>
      <c r="AJ3031">
        <v>0</v>
      </c>
      <c r="AK3031">
        <v>0</v>
      </c>
      <c r="AL3031">
        <v>0</v>
      </c>
      <c r="AM3031">
        <v>0</v>
      </c>
      <c r="AN3031">
        <v>0</v>
      </c>
      <c r="AO3031">
        <v>52</v>
      </c>
      <c r="AP3031">
        <v>182</v>
      </c>
      <c r="AQ3031">
        <v>55</v>
      </c>
      <c r="AR3031">
        <v>0</v>
      </c>
      <c r="AS3031">
        <v>19</v>
      </c>
      <c r="AT3031">
        <v>2</v>
      </c>
      <c r="AU3031">
        <v>3</v>
      </c>
      <c r="AV3031">
        <v>1</v>
      </c>
      <c r="AW3031">
        <v>0</v>
      </c>
      <c r="AX3031">
        <v>0</v>
      </c>
      <c r="AY3031">
        <v>24</v>
      </c>
      <c r="AZ3031">
        <v>35</v>
      </c>
      <c r="BA3031">
        <v>17</v>
      </c>
      <c r="BB3031">
        <v>9</v>
      </c>
      <c r="BC3031">
        <v>3</v>
      </c>
      <c r="BD3031">
        <v>0</v>
      </c>
      <c r="BE3031">
        <v>0</v>
      </c>
      <c r="BF3031">
        <v>88</v>
      </c>
      <c r="BG3031">
        <v>220</v>
      </c>
      <c r="BH3031">
        <v>0</v>
      </c>
      <c r="BI3031">
        <v>32</v>
      </c>
      <c r="BJ3031" s="2">
        <v>46036</v>
      </c>
      <c r="BK3031">
        <v>0</v>
      </c>
      <c r="BL3031" s="3" t="str">
        <f>VLOOKUP(O3031,DropDownList!$H$1:$I$7,2,FALSE)</f>
        <v>2024/25</v>
      </c>
      <c r="BM3031" s="3" t="str">
        <f t="shared" si="47"/>
        <v>VSUR</v>
      </c>
    </row>
    <row r="3032" spans="1:65" x14ac:dyDescent="0.2">
      <c r="A3032">
        <v>2026</v>
      </c>
      <c r="B3032">
        <v>1</v>
      </c>
      <c r="C3032" t="s">
        <v>162</v>
      </c>
      <c r="D3032" t="s">
        <v>185</v>
      </c>
      <c r="E3032" t="s">
        <v>21</v>
      </c>
      <c r="F3032">
        <v>9348</v>
      </c>
      <c r="G3032" t="s">
        <v>141</v>
      </c>
      <c r="H3032" t="s">
        <v>171</v>
      </c>
      <c r="I3032" t="s">
        <v>172</v>
      </c>
      <c r="J3032" s="1">
        <v>46023</v>
      </c>
      <c r="K3032" t="s">
        <v>438</v>
      </c>
      <c r="L3032">
        <v>4</v>
      </c>
      <c r="M3032" t="s">
        <v>439</v>
      </c>
      <c r="N3032" t="s">
        <v>145</v>
      </c>
      <c r="O3032" t="s">
        <v>155</v>
      </c>
      <c r="P3032" t="s">
        <v>146</v>
      </c>
      <c r="Q3032">
        <v>160</v>
      </c>
      <c r="R3032">
        <v>87</v>
      </c>
      <c r="S3032">
        <v>1400</v>
      </c>
      <c r="T3032">
        <v>50</v>
      </c>
      <c r="U3032">
        <v>18</v>
      </c>
      <c r="V3032">
        <v>7</v>
      </c>
      <c r="W3032">
        <v>120</v>
      </c>
      <c r="X3032">
        <v>120</v>
      </c>
      <c r="Y3032">
        <v>0</v>
      </c>
      <c r="Z3032">
        <v>0</v>
      </c>
      <c r="AA3032">
        <v>1190</v>
      </c>
      <c r="AB3032">
        <v>0</v>
      </c>
      <c r="AC3032">
        <v>0</v>
      </c>
      <c r="AD3032">
        <v>7</v>
      </c>
      <c r="AE3032">
        <v>0</v>
      </c>
      <c r="AF3032">
        <v>74</v>
      </c>
      <c r="AG3032">
        <v>0</v>
      </c>
      <c r="AH3032">
        <v>3</v>
      </c>
      <c r="AI3032">
        <v>10</v>
      </c>
      <c r="AJ3032">
        <v>0</v>
      </c>
      <c r="AK3032">
        <v>0</v>
      </c>
      <c r="AL3032">
        <v>0</v>
      </c>
      <c r="AM3032">
        <v>0</v>
      </c>
      <c r="AN3032">
        <v>0</v>
      </c>
      <c r="AO3032">
        <v>52</v>
      </c>
      <c r="AP3032">
        <v>238</v>
      </c>
      <c r="AQ3032">
        <v>58</v>
      </c>
      <c r="AR3032">
        <v>0</v>
      </c>
      <c r="AS3032">
        <v>27</v>
      </c>
      <c r="AT3032">
        <v>11</v>
      </c>
      <c r="AU3032">
        <v>6</v>
      </c>
      <c r="AV3032">
        <v>2</v>
      </c>
      <c r="AW3032">
        <v>1</v>
      </c>
      <c r="AX3032">
        <v>0</v>
      </c>
      <c r="AY3032">
        <v>30</v>
      </c>
      <c r="AZ3032">
        <v>46</v>
      </c>
      <c r="BA3032">
        <v>26</v>
      </c>
      <c r="BB3032">
        <v>8</v>
      </c>
      <c r="BC3032">
        <v>5</v>
      </c>
      <c r="BD3032">
        <v>0</v>
      </c>
      <c r="BE3032">
        <v>0</v>
      </c>
      <c r="BF3032">
        <v>84</v>
      </c>
      <c r="BG3032">
        <v>160</v>
      </c>
      <c r="BH3032">
        <v>0</v>
      </c>
      <c r="BI3032">
        <v>16</v>
      </c>
      <c r="BJ3032" s="2">
        <v>46036</v>
      </c>
      <c r="BK3032">
        <v>2</v>
      </c>
      <c r="BL3032" s="3" t="str">
        <f>VLOOKUP(O3032,DropDownList!$H$1:$I$7,2,FALSE)</f>
        <v>2022/23</v>
      </c>
      <c r="BM3032" s="3" t="str">
        <f t="shared" si="47"/>
        <v>VSUR</v>
      </c>
    </row>
    <row r="3033" spans="1:65" x14ac:dyDescent="0.2">
      <c r="A3033">
        <v>2026</v>
      </c>
      <c r="B3033">
        <v>1</v>
      </c>
      <c r="C3033" t="s">
        <v>162</v>
      </c>
      <c r="D3033" t="s">
        <v>185</v>
      </c>
      <c r="E3033" t="s">
        <v>21</v>
      </c>
      <c r="F3033">
        <v>9348</v>
      </c>
      <c r="G3033" t="s">
        <v>141</v>
      </c>
      <c r="H3033" t="s">
        <v>171</v>
      </c>
      <c r="I3033" t="s">
        <v>172</v>
      </c>
      <c r="J3033" s="1">
        <v>46023</v>
      </c>
      <c r="K3033" t="s">
        <v>438</v>
      </c>
      <c r="L3033">
        <v>4</v>
      </c>
      <c r="M3033" t="s">
        <v>439</v>
      </c>
      <c r="N3033" t="s">
        <v>145</v>
      </c>
      <c r="O3033" t="s">
        <v>156</v>
      </c>
      <c r="P3033" t="s">
        <v>154</v>
      </c>
      <c r="Q3033">
        <v>6540.09</v>
      </c>
      <c r="R3033">
        <v>82</v>
      </c>
      <c r="S3033">
        <v>24375</v>
      </c>
      <c r="T3033">
        <v>320</v>
      </c>
      <c r="U3033">
        <v>21</v>
      </c>
      <c r="V3033">
        <v>10</v>
      </c>
      <c r="W3033">
        <v>4055</v>
      </c>
      <c r="X3033">
        <v>4055</v>
      </c>
      <c r="Y3033">
        <v>0</v>
      </c>
      <c r="Z3033">
        <v>0</v>
      </c>
      <c r="AA3033">
        <v>17514.91</v>
      </c>
      <c r="AB3033">
        <v>0</v>
      </c>
      <c r="AC3033">
        <v>16374.91</v>
      </c>
      <c r="AD3033">
        <v>9</v>
      </c>
      <c r="AE3033">
        <v>1</v>
      </c>
      <c r="AF3033">
        <v>61</v>
      </c>
      <c r="AG3033">
        <v>8</v>
      </c>
      <c r="AH3033">
        <v>0</v>
      </c>
      <c r="AI3033">
        <v>13</v>
      </c>
      <c r="AJ3033">
        <v>0</v>
      </c>
      <c r="AK3033">
        <v>0</v>
      </c>
      <c r="AL3033">
        <v>0</v>
      </c>
      <c r="AM3033">
        <v>0</v>
      </c>
      <c r="AN3033">
        <v>0</v>
      </c>
      <c r="AO3033">
        <v>59</v>
      </c>
      <c r="AP3033">
        <v>226</v>
      </c>
      <c r="AQ3033">
        <v>61</v>
      </c>
      <c r="AR3033">
        <v>0</v>
      </c>
      <c r="AS3033">
        <v>28</v>
      </c>
      <c r="AT3033">
        <v>12</v>
      </c>
      <c r="AU3033">
        <v>8</v>
      </c>
      <c r="AV3033">
        <v>3</v>
      </c>
      <c r="AW3033">
        <v>3</v>
      </c>
      <c r="AX3033">
        <v>0</v>
      </c>
      <c r="AY3033">
        <v>25</v>
      </c>
      <c r="AZ3033">
        <v>39</v>
      </c>
      <c r="BA3033">
        <v>19</v>
      </c>
      <c r="BB3033">
        <v>5</v>
      </c>
      <c r="BC3033">
        <v>3</v>
      </c>
      <c r="BD3033">
        <v>2</v>
      </c>
      <c r="BE3033">
        <v>0</v>
      </c>
      <c r="BF3033">
        <v>77</v>
      </c>
      <c r="BG3033">
        <v>5255</v>
      </c>
      <c r="BH3033">
        <v>0</v>
      </c>
      <c r="BI3033">
        <v>16</v>
      </c>
      <c r="BJ3033" s="2">
        <v>46036</v>
      </c>
      <c r="BK3033">
        <v>2</v>
      </c>
      <c r="BL3033" s="3" t="str">
        <f>VLOOKUP(O3033,DropDownList!$H$1:$I$7,2,FALSE)</f>
        <v>2023/24</v>
      </c>
      <c r="BM3033" s="3" t="str">
        <f t="shared" si="47"/>
        <v>JP COURT</v>
      </c>
    </row>
    <row r="3034" spans="1:65" x14ac:dyDescent="0.2">
      <c r="A3034">
        <v>2026</v>
      </c>
      <c r="B3034">
        <v>1</v>
      </c>
      <c r="C3034" t="s">
        <v>162</v>
      </c>
      <c r="D3034" t="s">
        <v>185</v>
      </c>
      <c r="E3034" t="s">
        <v>21</v>
      </c>
      <c r="F3034">
        <v>9348</v>
      </c>
      <c r="G3034" t="s">
        <v>141</v>
      </c>
      <c r="H3034" t="s">
        <v>171</v>
      </c>
      <c r="I3034" t="s">
        <v>172</v>
      </c>
      <c r="J3034" s="1">
        <v>46023</v>
      </c>
      <c r="K3034" t="s">
        <v>438</v>
      </c>
      <c r="L3034">
        <v>4</v>
      </c>
      <c r="M3034" t="s">
        <v>439</v>
      </c>
      <c r="N3034" t="s">
        <v>145</v>
      </c>
      <c r="O3034" t="s">
        <v>156</v>
      </c>
      <c r="P3034" t="s">
        <v>150</v>
      </c>
      <c r="Q3034">
        <v>2513.86</v>
      </c>
      <c r="R3034">
        <v>79</v>
      </c>
      <c r="S3034">
        <v>12886.49</v>
      </c>
      <c r="T3034">
        <v>627.61</v>
      </c>
      <c r="U3034">
        <v>16</v>
      </c>
      <c r="V3034">
        <v>7</v>
      </c>
      <c r="W3034">
        <v>1105.02</v>
      </c>
      <c r="X3034">
        <v>1105.02</v>
      </c>
      <c r="Y3034">
        <v>74</v>
      </c>
      <c r="Z3034">
        <v>12258.88</v>
      </c>
      <c r="AA3034">
        <v>9745.02</v>
      </c>
      <c r="AB3034">
        <v>3105.35</v>
      </c>
      <c r="AC3034">
        <v>6639.67</v>
      </c>
      <c r="AD3034">
        <v>6</v>
      </c>
      <c r="AE3034">
        <v>1</v>
      </c>
      <c r="AF3034">
        <v>57</v>
      </c>
      <c r="AG3034">
        <v>6</v>
      </c>
      <c r="AH3034">
        <v>5</v>
      </c>
      <c r="AI3034">
        <v>10</v>
      </c>
      <c r="AJ3034">
        <v>22</v>
      </c>
      <c r="AK3034">
        <v>6</v>
      </c>
      <c r="AL3034">
        <v>3</v>
      </c>
      <c r="AM3034">
        <v>2</v>
      </c>
      <c r="AN3034">
        <v>0</v>
      </c>
      <c r="AO3034">
        <v>44</v>
      </c>
      <c r="AP3034">
        <v>199</v>
      </c>
      <c r="AQ3034">
        <v>47</v>
      </c>
      <c r="AR3034">
        <v>0</v>
      </c>
      <c r="AS3034">
        <v>24</v>
      </c>
      <c r="AT3034">
        <v>23</v>
      </c>
      <c r="AU3034">
        <v>0</v>
      </c>
      <c r="AV3034">
        <v>0</v>
      </c>
      <c r="AW3034">
        <v>0</v>
      </c>
      <c r="AX3034">
        <v>0</v>
      </c>
      <c r="AY3034">
        <v>22</v>
      </c>
      <c r="AZ3034">
        <v>42</v>
      </c>
      <c r="BA3034">
        <v>23</v>
      </c>
      <c r="BB3034">
        <v>7</v>
      </c>
      <c r="BC3034">
        <v>2</v>
      </c>
      <c r="BD3034">
        <v>0</v>
      </c>
      <c r="BE3034">
        <v>0</v>
      </c>
      <c r="BF3034">
        <v>45</v>
      </c>
      <c r="BG3034">
        <v>1467.94</v>
      </c>
      <c r="BH3034">
        <v>1</v>
      </c>
      <c r="BI3034">
        <v>16</v>
      </c>
      <c r="BJ3034" s="2">
        <v>46036</v>
      </c>
      <c r="BK3034">
        <v>0</v>
      </c>
      <c r="BL3034" s="3" t="str">
        <f>VLOOKUP(O3034,DropDownList!$H$1:$I$7,2,FALSE)</f>
        <v>2023/24</v>
      </c>
      <c r="BM3034" s="3" t="str">
        <f t="shared" si="47"/>
        <v>FISCAL FINES</v>
      </c>
    </row>
    <row r="3035" spans="1:65" x14ac:dyDescent="0.2">
      <c r="A3035">
        <v>2026</v>
      </c>
      <c r="B3035">
        <v>1</v>
      </c>
      <c r="C3035" t="s">
        <v>162</v>
      </c>
      <c r="D3035" t="s">
        <v>185</v>
      </c>
      <c r="E3035" t="s">
        <v>21</v>
      </c>
      <c r="F3035">
        <v>9348</v>
      </c>
      <c r="G3035" t="s">
        <v>141</v>
      </c>
      <c r="H3035" t="s">
        <v>171</v>
      </c>
      <c r="I3035" t="s">
        <v>172</v>
      </c>
      <c r="J3035" s="1">
        <v>46023</v>
      </c>
      <c r="K3035" t="s">
        <v>438</v>
      </c>
      <c r="L3035">
        <v>4</v>
      </c>
      <c r="M3035" t="s">
        <v>439</v>
      </c>
      <c r="N3035" t="s">
        <v>145</v>
      </c>
      <c r="O3035" t="s">
        <v>156</v>
      </c>
      <c r="P3035" t="s">
        <v>148</v>
      </c>
      <c r="Q3035">
        <v>60</v>
      </c>
      <c r="R3035">
        <v>4</v>
      </c>
      <c r="S3035">
        <v>240</v>
      </c>
      <c r="T3035">
        <v>0</v>
      </c>
      <c r="U3035">
        <v>1</v>
      </c>
      <c r="V3035">
        <v>0</v>
      </c>
      <c r="W3035">
        <v>0</v>
      </c>
      <c r="X3035">
        <v>0</v>
      </c>
      <c r="Y3035">
        <v>0</v>
      </c>
      <c r="Z3035">
        <v>0</v>
      </c>
      <c r="AA3035">
        <v>180</v>
      </c>
      <c r="AB3035">
        <v>0</v>
      </c>
      <c r="AC3035">
        <v>180</v>
      </c>
      <c r="AD3035">
        <v>0</v>
      </c>
      <c r="AE3035">
        <v>0</v>
      </c>
      <c r="AF3035">
        <v>3</v>
      </c>
      <c r="AG3035">
        <v>0</v>
      </c>
      <c r="AH3035">
        <v>0</v>
      </c>
      <c r="AI3035">
        <v>1</v>
      </c>
      <c r="AJ3035">
        <v>0</v>
      </c>
      <c r="AK3035">
        <v>0</v>
      </c>
      <c r="AL3035">
        <v>0</v>
      </c>
      <c r="AM3035">
        <v>0</v>
      </c>
      <c r="AN3035">
        <v>0</v>
      </c>
      <c r="AO3035">
        <v>3</v>
      </c>
      <c r="AP3035">
        <v>8</v>
      </c>
      <c r="AQ3035">
        <v>4</v>
      </c>
      <c r="AR3035">
        <v>0</v>
      </c>
      <c r="AS3035">
        <v>0</v>
      </c>
      <c r="AT3035">
        <v>0</v>
      </c>
      <c r="AU3035">
        <v>0</v>
      </c>
      <c r="AV3035">
        <v>0</v>
      </c>
      <c r="AW3035">
        <v>0</v>
      </c>
      <c r="AX3035">
        <v>0</v>
      </c>
      <c r="AY3035">
        <v>1</v>
      </c>
      <c r="AZ3035">
        <v>2</v>
      </c>
      <c r="BA3035">
        <v>1</v>
      </c>
      <c r="BB3035">
        <v>0</v>
      </c>
      <c r="BC3035">
        <v>0</v>
      </c>
      <c r="BD3035">
        <v>0</v>
      </c>
      <c r="BE3035">
        <v>0</v>
      </c>
      <c r="BF3035">
        <v>3</v>
      </c>
      <c r="BG3035">
        <v>60</v>
      </c>
      <c r="BH3035">
        <v>0</v>
      </c>
      <c r="BI3035">
        <v>1</v>
      </c>
      <c r="BJ3035" s="2">
        <v>46036</v>
      </c>
      <c r="BK3035">
        <v>0</v>
      </c>
      <c r="BL3035" s="3" t="str">
        <f>VLOOKUP(O3035,DropDownList!$H$1:$I$7,2,FALSE)</f>
        <v>2023/24</v>
      </c>
      <c r="BM3035" s="3" t="str">
        <f t="shared" si="47"/>
        <v>PRAS</v>
      </c>
    </row>
    <row r="3036" spans="1:65" x14ac:dyDescent="0.2">
      <c r="A3036">
        <v>2026</v>
      </c>
      <c r="B3036">
        <v>1</v>
      </c>
      <c r="C3036" t="s">
        <v>162</v>
      </c>
      <c r="D3036" t="s">
        <v>185</v>
      </c>
      <c r="E3036" t="s">
        <v>21</v>
      </c>
      <c r="F3036">
        <v>9348</v>
      </c>
      <c r="G3036" t="s">
        <v>141</v>
      </c>
      <c r="H3036" t="s">
        <v>171</v>
      </c>
      <c r="I3036" t="s">
        <v>172</v>
      </c>
      <c r="J3036" s="1">
        <v>46023</v>
      </c>
      <c r="K3036" t="s">
        <v>438</v>
      </c>
      <c r="L3036">
        <v>4</v>
      </c>
      <c r="M3036" t="s">
        <v>439</v>
      </c>
      <c r="N3036" t="s">
        <v>145</v>
      </c>
      <c r="O3036" t="s">
        <v>156</v>
      </c>
      <c r="P3036" t="s">
        <v>152</v>
      </c>
      <c r="Q3036">
        <v>0</v>
      </c>
      <c r="R3036">
        <v>4</v>
      </c>
      <c r="S3036">
        <v>160</v>
      </c>
      <c r="T3036">
        <v>160</v>
      </c>
      <c r="U3036">
        <v>0</v>
      </c>
      <c r="V3036">
        <v>0</v>
      </c>
      <c r="W3036">
        <v>0</v>
      </c>
      <c r="X3036">
        <v>0</v>
      </c>
      <c r="Y3036">
        <v>0</v>
      </c>
      <c r="Z3036">
        <v>0</v>
      </c>
      <c r="AA3036">
        <v>0</v>
      </c>
      <c r="AB3036">
        <v>0</v>
      </c>
      <c r="AC3036">
        <v>0</v>
      </c>
      <c r="AD3036">
        <v>0</v>
      </c>
      <c r="AE3036">
        <v>0</v>
      </c>
      <c r="AF3036">
        <v>0</v>
      </c>
      <c r="AG3036">
        <v>0</v>
      </c>
      <c r="AH3036">
        <v>4</v>
      </c>
      <c r="AI3036">
        <v>0</v>
      </c>
      <c r="AJ3036">
        <v>0</v>
      </c>
      <c r="AK3036">
        <v>0</v>
      </c>
      <c r="AL3036">
        <v>0</v>
      </c>
      <c r="AM3036">
        <v>0</v>
      </c>
      <c r="AN3036">
        <v>0</v>
      </c>
      <c r="AO3036">
        <v>0</v>
      </c>
      <c r="AP3036">
        <v>0</v>
      </c>
      <c r="AQ3036">
        <v>0</v>
      </c>
      <c r="AR3036">
        <v>0</v>
      </c>
      <c r="AS3036">
        <v>0</v>
      </c>
      <c r="AT3036">
        <v>0</v>
      </c>
      <c r="AU3036">
        <v>0</v>
      </c>
      <c r="AV3036">
        <v>0</v>
      </c>
      <c r="AW3036">
        <v>0</v>
      </c>
      <c r="AX3036">
        <v>0</v>
      </c>
      <c r="AY3036">
        <v>0</v>
      </c>
      <c r="AZ3036">
        <v>0</v>
      </c>
      <c r="BA3036">
        <v>0</v>
      </c>
      <c r="BB3036">
        <v>0</v>
      </c>
      <c r="BC3036">
        <v>0</v>
      </c>
      <c r="BD3036">
        <v>0</v>
      </c>
      <c r="BE3036">
        <v>0</v>
      </c>
      <c r="BF3036">
        <v>0</v>
      </c>
      <c r="BG3036">
        <v>0</v>
      </c>
      <c r="BH3036">
        <v>0</v>
      </c>
      <c r="BI3036">
        <v>0</v>
      </c>
      <c r="BJ3036" s="2">
        <v>46036</v>
      </c>
      <c r="BK3036">
        <v>0</v>
      </c>
      <c r="BL3036" s="3" t="str">
        <f>VLOOKUP(O3036,DropDownList!$H$1:$I$7,2,FALSE)</f>
        <v>2023/24</v>
      </c>
      <c r="BM3036" s="3" t="str">
        <f t="shared" si="47"/>
        <v>PCOA</v>
      </c>
    </row>
    <row r="3037" spans="1:65" x14ac:dyDescent="0.2">
      <c r="A3037">
        <v>2026</v>
      </c>
      <c r="B3037">
        <v>1</v>
      </c>
      <c r="C3037" t="s">
        <v>162</v>
      </c>
      <c r="D3037" t="s">
        <v>185</v>
      </c>
      <c r="E3037" t="s">
        <v>21</v>
      </c>
      <c r="F3037">
        <v>9348</v>
      </c>
      <c r="G3037" t="s">
        <v>141</v>
      </c>
      <c r="H3037" t="s">
        <v>171</v>
      </c>
      <c r="I3037" t="s">
        <v>172</v>
      </c>
      <c r="J3037" s="1">
        <v>46023</v>
      </c>
      <c r="K3037" t="s">
        <v>438</v>
      </c>
      <c r="L3037">
        <v>4</v>
      </c>
      <c r="M3037" t="s">
        <v>439</v>
      </c>
      <c r="N3037" t="s">
        <v>145</v>
      </c>
      <c r="O3037" t="s">
        <v>156</v>
      </c>
      <c r="P3037" t="s">
        <v>146</v>
      </c>
      <c r="Q3037">
        <v>260</v>
      </c>
      <c r="R3037">
        <v>82</v>
      </c>
      <c r="S3037">
        <v>1420</v>
      </c>
      <c r="T3037">
        <v>20</v>
      </c>
      <c r="U3037">
        <v>21</v>
      </c>
      <c r="V3037">
        <v>8</v>
      </c>
      <c r="W3037">
        <v>180</v>
      </c>
      <c r="X3037">
        <v>180</v>
      </c>
      <c r="Y3037">
        <v>0</v>
      </c>
      <c r="Z3037">
        <v>0</v>
      </c>
      <c r="AA3037">
        <v>1140</v>
      </c>
      <c r="AB3037">
        <v>0</v>
      </c>
      <c r="AC3037">
        <v>0</v>
      </c>
      <c r="AD3037">
        <v>8</v>
      </c>
      <c r="AE3037">
        <v>0</v>
      </c>
      <c r="AF3037">
        <v>69</v>
      </c>
      <c r="AG3037">
        <v>0</v>
      </c>
      <c r="AH3037">
        <v>1</v>
      </c>
      <c r="AI3037">
        <v>12</v>
      </c>
      <c r="AJ3037">
        <v>0</v>
      </c>
      <c r="AK3037">
        <v>0</v>
      </c>
      <c r="AL3037">
        <v>0</v>
      </c>
      <c r="AM3037">
        <v>0</v>
      </c>
      <c r="AN3037">
        <v>0</v>
      </c>
      <c r="AO3037">
        <v>59</v>
      </c>
      <c r="AP3037">
        <v>246</v>
      </c>
      <c r="AQ3037">
        <v>63</v>
      </c>
      <c r="AR3037">
        <v>0</v>
      </c>
      <c r="AS3037">
        <v>30</v>
      </c>
      <c r="AT3037">
        <v>14</v>
      </c>
      <c r="AU3037">
        <v>8</v>
      </c>
      <c r="AV3037">
        <v>3</v>
      </c>
      <c r="AW3037">
        <v>5</v>
      </c>
      <c r="AX3037">
        <v>0</v>
      </c>
      <c r="AY3037">
        <v>29</v>
      </c>
      <c r="AZ3037">
        <v>43</v>
      </c>
      <c r="BA3037">
        <v>23</v>
      </c>
      <c r="BB3037">
        <v>5</v>
      </c>
      <c r="BC3037">
        <v>3</v>
      </c>
      <c r="BD3037">
        <v>2</v>
      </c>
      <c r="BE3037">
        <v>0</v>
      </c>
      <c r="BF3037">
        <v>77</v>
      </c>
      <c r="BG3037">
        <v>260</v>
      </c>
      <c r="BH3037">
        <v>0</v>
      </c>
      <c r="BI3037">
        <v>16</v>
      </c>
      <c r="BJ3037" s="2">
        <v>46036</v>
      </c>
      <c r="BK3037">
        <v>2</v>
      </c>
      <c r="BL3037" s="3" t="str">
        <f>VLOOKUP(O3037,DropDownList!$H$1:$I$7,2,FALSE)</f>
        <v>2023/24</v>
      </c>
      <c r="BM3037" s="3" t="str">
        <f t="shared" si="47"/>
        <v>VSUR</v>
      </c>
    </row>
    <row r="3038" spans="1:65" x14ac:dyDescent="0.2">
      <c r="A3038">
        <v>2026</v>
      </c>
      <c r="B3038">
        <v>1</v>
      </c>
      <c r="C3038" t="s">
        <v>162</v>
      </c>
      <c r="D3038" t="s">
        <v>185</v>
      </c>
      <c r="E3038" t="s">
        <v>21</v>
      </c>
      <c r="F3038">
        <v>9348</v>
      </c>
      <c r="G3038" t="s">
        <v>141</v>
      </c>
      <c r="H3038" t="s">
        <v>171</v>
      </c>
      <c r="I3038" t="s">
        <v>172</v>
      </c>
      <c r="J3038" s="1">
        <v>46023</v>
      </c>
      <c r="K3038" t="s">
        <v>438</v>
      </c>
      <c r="L3038">
        <v>4</v>
      </c>
      <c r="M3038" t="s">
        <v>439</v>
      </c>
      <c r="N3038" t="s">
        <v>145</v>
      </c>
      <c r="O3038" t="s">
        <v>155</v>
      </c>
      <c r="P3038" t="s">
        <v>150</v>
      </c>
      <c r="Q3038">
        <v>2058.62</v>
      </c>
      <c r="R3038">
        <v>74</v>
      </c>
      <c r="S3038">
        <v>11659.33</v>
      </c>
      <c r="T3038">
        <v>2342.8000000000002</v>
      </c>
      <c r="U3038">
        <v>14</v>
      </c>
      <c r="V3038">
        <v>10</v>
      </c>
      <c r="W3038">
        <v>1774.08</v>
      </c>
      <c r="X3038">
        <v>1774.08</v>
      </c>
      <c r="Y3038">
        <v>60</v>
      </c>
      <c r="Z3038">
        <v>9316.5300000000007</v>
      </c>
      <c r="AA3038">
        <v>7257.91</v>
      </c>
      <c r="AB3038">
        <v>3113.58</v>
      </c>
      <c r="AC3038">
        <v>4144.33</v>
      </c>
      <c r="AD3038">
        <v>8</v>
      </c>
      <c r="AE3038">
        <v>2</v>
      </c>
      <c r="AF3038">
        <v>45</v>
      </c>
      <c r="AG3038">
        <v>4</v>
      </c>
      <c r="AH3038">
        <v>14</v>
      </c>
      <c r="AI3038">
        <v>10</v>
      </c>
      <c r="AJ3038">
        <v>20</v>
      </c>
      <c r="AK3038">
        <v>2</v>
      </c>
      <c r="AL3038">
        <v>3</v>
      </c>
      <c r="AM3038">
        <v>5</v>
      </c>
      <c r="AN3038">
        <v>0</v>
      </c>
      <c r="AO3038">
        <v>44</v>
      </c>
      <c r="AP3038">
        <v>306</v>
      </c>
      <c r="AQ3038">
        <v>47</v>
      </c>
      <c r="AR3038">
        <v>0</v>
      </c>
      <c r="AS3038">
        <v>29</v>
      </c>
      <c r="AT3038">
        <v>64</v>
      </c>
      <c r="AU3038">
        <v>2</v>
      </c>
      <c r="AV3038">
        <v>0</v>
      </c>
      <c r="AW3038">
        <v>0</v>
      </c>
      <c r="AX3038">
        <v>0</v>
      </c>
      <c r="AY3038">
        <v>24</v>
      </c>
      <c r="AZ3038">
        <v>64</v>
      </c>
      <c r="BA3038">
        <v>54</v>
      </c>
      <c r="BB3038">
        <v>7</v>
      </c>
      <c r="BC3038">
        <v>2</v>
      </c>
      <c r="BD3038">
        <v>0</v>
      </c>
      <c r="BE3038">
        <v>0</v>
      </c>
      <c r="BF3038">
        <v>43</v>
      </c>
      <c r="BG3038">
        <v>1646.08</v>
      </c>
      <c r="BH3038">
        <v>1</v>
      </c>
      <c r="BI3038">
        <v>14</v>
      </c>
      <c r="BJ3038" s="2">
        <v>46036</v>
      </c>
      <c r="BK3038">
        <v>0</v>
      </c>
      <c r="BL3038" s="3" t="str">
        <f>VLOOKUP(O3038,DropDownList!$H$1:$I$7,2,FALSE)</f>
        <v>2022/23</v>
      </c>
      <c r="BM3038" s="3" t="str">
        <f t="shared" si="47"/>
        <v>FISCAL FINES</v>
      </c>
    </row>
    <row r="3039" spans="1:65" x14ac:dyDescent="0.2">
      <c r="A3039">
        <v>2026</v>
      </c>
      <c r="B3039">
        <v>1</v>
      </c>
      <c r="C3039" t="s">
        <v>162</v>
      </c>
      <c r="D3039" t="s">
        <v>185</v>
      </c>
      <c r="E3039" t="s">
        <v>21</v>
      </c>
      <c r="F3039">
        <v>9348</v>
      </c>
      <c r="G3039" t="s">
        <v>141</v>
      </c>
      <c r="H3039" t="s">
        <v>171</v>
      </c>
      <c r="I3039" t="s">
        <v>172</v>
      </c>
      <c r="J3039" s="1">
        <v>46023</v>
      </c>
      <c r="K3039" t="s">
        <v>438</v>
      </c>
      <c r="L3039">
        <v>4</v>
      </c>
      <c r="M3039" t="s">
        <v>439</v>
      </c>
      <c r="N3039" t="s">
        <v>145</v>
      </c>
      <c r="O3039" t="s">
        <v>155</v>
      </c>
      <c r="P3039" t="s">
        <v>154</v>
      </c>
      <c r="Q3039">
        <v>3779.46</v>
      </c>
      <c r="R3039">
        <v>89</v>
      </c>
      <c r="S3039">
        <v>23727.02</v>
      </c>
      <c r="T3039">
        <v>895</v>
      </c>
      <c r="U3039">
        <v>18</v>
      </c>
      <c r="V3039">
        <v>11</v>
      </c>
      <c r="W3039">
        <v>2739.42</v>
      </c>
      <c r="X3039">
        <v>2739.42</v>
      </c>
      <c r="Y3039">
        <v>0</v>
      </c>
      <c r="Z3039">
        <v>0</v>
      </c>
      <c r="AA3039">
        <v>19052.560000000001</v>
      </c>
      <c r="AB3039">
        <v>157.02000000000001</v>
      </c>
      <c r="AC3039">
        <v>17705.54</v>
      </c>
      <c r="AD3039">
        <v>9</v>
      </c>
      <c r="AE3039">
        <v>2</v>
      </c>
      <c r="AF3039">
        <v>67</v>
      </c>
      <c r="AG3039">
        <v>6</v>
      </c>
      <c r="AH3039">
        <v>1</v>
      </c>
      <c r="AI3039">
        <v>12</v>
      </c>
      <c r="AJ3039">
        <v>0</v>
      </c>
      <c r="AK3039">
        <v>0</v>
      </c>
      <c r="AL3039">
        <v>0</v>
      </c>
      <c r="AM3039">
        <v>0</v>
      </c>
      <c r="AN3039">
        <v>0</v>
      </c>
      <c r="AO3039">
        <v>53</v>
      </c>
      <c r="AP3039">
        <v>241</v>
      </c>
      <c r="AQ3039">
        <v>59</v>
      </c>
      <c r="AR3039">
        <v>0</v>
      </c>
      <c r="AS3039">
        <v>27</v>
      </c>
      <c r="AT3039">
        <v>11</v>
      </c>
      <c r="AU3039">
        <v>6</v>
      </c>
      <c r="AV3039">
        <v>2</v>
      </c>
      <c r="AW3039">
        <v>1</v>
      </c>
      <c r="AX3039">
        <v>0</v>
      </c>
      <c r="AY3039">
        <v>31</v>
      </c>
      <c r="AZ3039">
        <v>47</v>
      </c>
      <c r="BA3039">
        <v>26</v>
      </c>
      <c r="BB3039">
        <v>8</v>
      </c>
      <c r="BC3039">
        <v>5</v>
      </c>
      <c r="BD3039">
        <v>0</v>
      </c>
      <c r="BE3039">
        <v>0</v>
      </c>
      <c r="BF3039">
        <v>86</v>
      </c>
      <c r="BG3039">
        <v>2780</v>
      </c>
      <c r="BH3039">
        <v>3</v>
      </c>
      <c r="BI3039">
        <v>16</v>
      </c>
      <c r="BJ3039" s="2">
        <v>46036</v>
      </c>
      <c r="BK3039">
        <v>2</v>
      </c>
      <c r="BL3039" s="3" t="str">
        <f>VLOOKUP(O3039,DropDownList!$H$1:$I$7,2,FALSE)</f>
        <v>2022/23</v>
      </c>
      <c r="BM3039" s="3" t="str">
        <f t="shared" si="47"/>
        <v>JP COURT</v>
      </c>
    </row>
    <row r="3040" spans="1:65" x14ac:dyDescent="0.2">
      <c r="A3040">
        <v>2026</v>
      </c>
      <c r="B3040">
        <v>1</v>
      </c>
      <c r="C3040" t="s">
        <v>162</v>
      </c>
      <c r="D3040" t="s">
        <v>185</v>
      </c>
      <c r="E3040" t="s">
        <v>21</v>
      </c>
      <c r="F3040">
        <v>9348</v>
      </c>
      <c r="G3040" t="s">
        <v>141</v>
      </c>
      <c r="H3040" t="s">
        <v>171</v>
      </c>
      <c r="I3040" t="s">
        <v>172</v>
      </c>
      <c r="J3040" s="1">
        <v>46023</v>
      </c>
      <c r="K3040" t="s">
        <v>438</v>
      </c>
      <c r="L3040">
        <v>4</v>
      </c>
      <c r="M3040" t="s">
        <v>439</v>
      </c>
      <c r="N3040" t="s">
        <v>145</v>
      </c>
      <c r="O3040" t="s">
        <v>147</v>
      </c>
      <c r="P3040" t="s">
        <v>150</v>
      </c>
      <c r="Q3040">
        <v>3619.65</v>
      </c>
      <c r="R3040">
        <v>59</v>
      </c>
      <c r="S3040">
        <v>10367.61</v>
      </c>
      <c r="T3040">
        <v>789.55</v>
      </c>
      <c r="U3040">
        <v>15</v>
      </c>
      <c r="V3040">
        <v>9</v>
      </c>
      <c r="W3040">
        <v>1723.76</v>
      </c>
      <c r="X3040">
        <v>2875.11</v>
      </c>
      <c r="Y3040">
        <v>53</v>
      </c>
      <c r="Z3040">
        <v>9578.06</v>
      </c>
      <c r="AA3040">
        <v>5958.41</v>
      </c>
      <c r="AB3040">
        <v>2514.1999999999998</v>
      </c>
      <c r="AC3040">
        <v>3444.21</v>
      </c>
      <c r="AD3040">
        <v>7</v>
      </c>
      <c r="AE3040">
        <v>2</v>
      </c>
      <c r="AF3040">
        <v>37</v>
      </c>
      <c r="AG3040">
        <v>4</v>
      </c>
      <c r="AH3040">
        <v>6</v>
      </c>
      <c r="AI3040">
        <v>11</v>
      </c>
      <c r="AJ3040">
        <v>16</v>
      </c>
      <c r="AK3040">
        <v>5</v>
      </c>
      <c r="AL3040">
        <v>0</v>
      </c>
      <c r="AM3040">
        <v>2</v>
      </c>
      <c r="AN3040">
        <v>1</v>
      </c>
      <c r="AO3040">
        <v>37</v>
      </c>
      <c r="AP3040">
        <v>110</v>
      </c>
      <c r="AQ3040">
        <v>45</v>
      </c>
      <c r="AR3040">
        <v>0</v>
      </c>
      <c r="AS3040">
        <v>14</v>
      </c>
      <c r="AT3040">
        <v>3</v>
      </c>
      <c r="AU3040">
        <v>1</v>
      </c>
      <c r="AV3040">
        <v>0</v>
      </c>
      <c r="AW3040">
        <v>0</v>
      </c>
      <c r="AX3040">
        <v>0</v>
      </c>
      <c r="AY3040">
        <v>10</v>
      </c>
      <c r="AZ3040">
        <v>20</v>
      </c>
      <c r="BA3040">
        <v>8</v>
      </c>
      <c r="BB3040">
        <v>2</v>
      </c>
      <c r="BC3040">
        <v>0</v>
      </c>
      <c r="BD3040">
        <v>0</v>
      </c>
      <c r="BE3040">
        <v>0</v>
      </c>
      <c r="BF3040">
        <v>37</v>
      </c>
      <c r="BG3040">
        <v>1565.85</v>
      </c>
      <c r="BH3040">
        <v>1</v>
      </c>
      <c r="BI3040">
        <v>15</v>
      </c>
      <c r="BJ3040" s="2">
        <v>46036</v>
      </c>
      <c r="BK3040">
        <v>0</v>
      </c>
      <c r="BL3040" s="3" t="str">
        <f>VLOOKUP(O3040,DropDownList!$H$1:$I$7,2,FALSE)</f>
        <v>2024/25</v>
      </c>
      <c r="BM3040" s="3" t="str">
        <f t="shared" si="47"/>
        <v>FISCAL FINES</v>
      </c>
    </row>
    <row r="3041" spans="1:65" x14ac:dyDescent="0.2">
      <c r="A3041">
        <v>2026</v>
      </c>
      <c r="B3041">
        <v>1</v>
      </c>
      <c r="C3041" t="s">
        <v>162</v>
      </c>
      <c r="D3041" t="s">
        <v>185</v>
      </c>
      <c r="E3041" t="s">
        <v>21</v>
      </c>
      <c r="F3041">
        <v>9348</v>
      </c>
      <c r="G3041" t="s">
        <v>141</v>
      </c>
      <c r="H3041" t="s">
        <v>171</v>
      </c>
      <c r="I3041" t="s">
        <v>172</v>
      </c>
      <c r="J3041" s="1">
        <v>46023</v>
      </c>
      <c r="K3041" t="s">
        <v>438</v>
      </c>
      <c r="L3041">
        <v>4</v>
      </c>
      <c r="M3041" t="s">
        <v>439</v>
      </c>
      <c r="N3041" t="s">
        <v>145</v>
      </c>
      <c r="O3041" t="s">
        <v>147</v>
      </c>
      <c r="P3041" t="s">
        <v>152</v>
      </c>
      <c r="Q3041">
        <v>0</v>
      </c>
      <c r="R3041">
        <v>11</v>
      </c>
      <c r="S3041">
        <v>440</v>
      </c>
      <c r="T3041">
        <v>240</v>
      </c>
      <c r="U3041">
        <v>0</v>
      </c>
      <c r="V3041">
        <v>0</v>
      </c>
      <c r="W3041">
        <v>0</v>
      </c>
      <c r="X3041">
        <v>0</v>
      </c>
      <c r="Y3041">
        <v>0</v>
      </c>
      <c r="Z3041">
        <v>0</v>
      </c>
      <c r="AA3041">
        <v>200</v>
      </c>
      <c r="AB3041">
        <v>0</v>
      </c>
      <c r="AC3041">
        <v>200</v>
      </c>
      <c r="AD3041">
        <v>0</v>
      </c>
      <c r="AE3041">
        <v>0</v>
      </c>
      <c r="AF3041">
        <v>5</v>
      </c>
      <c r="AG3041">
        <v>0</v>
      </c>
      <c r="AH3041">
        <v>6</v>
      </c>
      <c r="AI3041">
        <v>0</v>
      </c>
      <c r="AJ3041">
        <v>0</v>
      </c>
      <c r="AK3041">
        <v>0</v>
      </c>
      <c r="AL3041">
        <v>0</v>
      </c>
      <c r="AM3041">
        <v>0</v>
      </c>
      <c r="AN3041">
        <v>0</v>
      </c>
      <c r="AO3041">
        <v>0</v>
      </c>
      <c r="AP3041">
        <v>0</v>
      </c>
      <c r="AQ3041">
        <v>0</v>
      </c>
      <c r="AR3041">
        <v>0</v>
      </c>
      <c r="AS3041">
        <v>0</v>
      </c>
      <c r="AT3041">
        <v>0</v>
      </c>
      <c r="AU3041">
        <v>0</v>
      </c>
      <c r="AV3041">
        <v>0</v>
      </c>
      <c r="AW3041">
        <v>0</v>
      </c>
      <c r="AX3041">
        <v>0</v>
      </c>
      <c r="AY3041">
        <v>0</v>
      </c>
      <c r="AZ3041">
        <v>0</v>
      </c>
      <c r="BA3041">
        <v>0</v>
      </c>
      <c r="BB3041">
        <v>0</v>
      </c>
      <c r="BC3041">
        <v>0</v>
      </c>
      <c r="BD3041">
        <v>0</v>
      </c>
      <c r="BE3041">
        <v>0</v>
      </c>
      <c r="BF3041">
        <v>0</v>
      </c>
      <c r="BG3041">
        <v>0</v>
      </c>
      <c r="BH3041">
        <v>0</v>
      </c>
      <c r="BI3041">
        <v>0</v>
      </c>
      <c r="BJ3041" s="2">
        <v>46036</v>
      </c>
      <c r="BK3041">
        <v>0</v>
      </c>
      <c r="BL3041" s="3" t="str">
        <f>VLOOKUP(O3041,DropDownList!$H$1:$I$7,2,FALSE)</f>
        <v>2024/25</v>
      </c>
      <c r="BM3041" s="3" t="str">
        <f t="shared" si="47"/>
        <v>PCOA</v>
      </c>
    </row>
    <row r="3042" spans="1:65" x14ac:dyDescent="0.2">
      <c r="A3042">
        <v>2026</v>
      </c>
      <c r="B3042">
        <v>1</v>
      </c>
      <c r="C3042" t="s">
        <v>162</v>
      </c>
      <c r="D3042" t="s">
        <v>185</v>
      </c>
      <c r="E3042" t="s">
        <v>21</v>
      </c>
      <c r="F3042">
        <v>9348</v>
      </c>
      <c r="G3042" t="s">
        <v>141</v>
      </c>
      <c r="H3042" t="s">
        <v>171</v>
      </c>
      <c r="I3042" t="s">
        <v>172</v>
      </c>
      <c r="J3042" s="1">
        <v>46023</v>
      </c>
      <c r="K3042" t="s">
        <v>438</v>
      </c>
      <c r="L3042">
        <v>4</v>
      </c>
      <c r="M3042" t="s">
        <v>439</v>
      </c>
      <c r="N3042" t="s">
        <v>145</v>
      </c>
      <c r="O3042" t="s">
        <v>147</v>
      </c>
      <c r="P3042" t="s">
        <v>154</v>
      </c>
      <c r="Q3042">
        <v>6143.53</v>
      </c>
      <c r="R3042">
        <v>89</v>
      </c>
      <c r="S3042">
        <v>22865</v>
      </c>
      <c r="T3042">
        <v>1002.43</v>
      </c>
      <c r="U3042">
        <v>32</v>
      </c>
      <c r="V3042">
        <v>15</v>
      </c>
      <c r="W3042">
        <v>3144.95</v>
      </c>
      <c r="X3042">
        <v>3354.95</v>
      </c>
      <c r="Y3042">
        <v>0</v>
      </c>
      <c r="Z3042">
        <v>0</v>
      </c>
      <c r="AA3042">
        <v>15719.04</v>
      </c>
      <c r="AB3042">
        <v>0</v>
      </c>
      <c r="AC3042">
        <v>14534.04</v>
      </c>
      <c r="AD3042">
        <v>7</v>
      </c>
      <c r="AE3042">
        <v>8</v>
      </c>
      <c r="AF3042">
        <v>52</v>
      </c>
      <c r="AG3042">
        <v>17</v>
      </c>
      <c r="AH3042">
        <v>4</v>
      </c>
      <c r="AI3042">
        <v>15</v>
      </c>
      <c r="AJ3042">
        <v>0</v>
      </c>
      <c r="AK3042">
        <v>0</v>
      </c>
      <c r="AL3042">
        <v>0</v>
      </c>
      <c r="AM3042">
        <v>0</v>
      </c>
      <c r="AN3042">
        <v>0</v>
      </c>
      <c r="AO3042">
        <v>52</v>
      </c>
      <c r="AP3042">
        <v>178</v>
      </c>
      <c r="AQ3042">
        <v>54</v>
      </c>
      <c r="AR3042">
        <v>0</v>
      </c>
      <c r="AS3042">
        <v>19</v>
      </c>
      <c r="AT3042">
        <v>2</v>
      </c>
      <c r="AU3042">
        <v>3</v>
      </c>
      <c r="AV3042">
        <v>1</v>
      </c>
      <c r="AW3042">
        <v>0</v>
      </c>
      <c r="AX3042">
        <v>0</v>
      </c>
      <c r="AY3042">
        <v>23</v>
      </c>
      <c r="AZ3042">
        <v>34</v>
      </c>
      <c r="BA3042">
        <v>16</v>
      </c>
      <c r="BB3042">
        <v>9</v>
      </c>
      <c r="BC3042">
        <v>3</v>
      </c>
      <c r="BD3042">
        <v>0</v>
      </c>
      <c r="BE3042">
        <v>0</v>
      </c>
      <c r="BF3042">
        <v>88</v>
      </c>
      <c r="BG3042">
        <v>3325</v>
      </c>
      <c r="BH3042">
        <v>1</v>
      </c>
      <c r="BI3042">
        <v>32</v>
      </c>
      <c r="BJ3042" s="2">
        <v>46036</v>
      </c>
      <c r="BK3042">
        <v>0</v>
      </c>
      <c r="BL3042" s="3" t="str">
        <f>VLOOKUP(O3042,DropDownList!$H$1:$I$7,2,FALSE)</f>
        <v>2024/25</v>
      </c>
      <c r="BM3042" s="3" t="str">
        <f t="shared" si="47"/>
        <v>JP COURT</v>
      </c>
    </row>
    <row r="3043" spans="1:65" x14ac:dyDescent="0.2">
      <c r="A3043">
        <v>2026</v>
      </c>
      <c r="B3043">
        <v>1</v>
      </c>
      <c r="C3043" t="s">
        <v>162</v>
      </c>
      <c r="D3043" t="s">
        <v>185</v>
      </c>
      <c r="E3043" t="s">
        <v>21</v>
      </c>
      <c r="F3043">
        <v>9348</v>
      </c>
      <c r="G3043" t="s">
        <v>141</v>
      </c>
      <c r="H3043" t="s">
        <v>171</v>
      </c>
      <c r="I3043" t="s">
        <v>172</v>
      </c>
      <c r="J3043" s="1">
        <v>46023</v>
      </c>
      <c r="K3043" t="s">
        <v>438</v>
      </c>
      <c r="L3043">
        <v>4</v>
      </c>
      <c r="M3043" t="s">
        <v>439</v>
      </c>
      <c r="N3043" t="s">
        <v>145</v>
      </c>
      <c r="O3043" t="s">
        <v>147</v>
      </c>
      <c r="P3043" t="s">
        <v>153</v>
      </c>
      <c r="Q3043">
        <v>0</v>
      </c>
      <c r="R3043">
        <v>1</v>
      </c>
      <c r="S3043">
        <v>45</v>
      </c>
      <c r="T3043">
        <v>45</v>
      </c>
      <c r="U3043">
        <v>0</v>
      </c>
      <c r="V3043">
        <v>0</v>
      </c>
      <c r="W3043">
        <v>0</v>
      </c>
      <c r="X3043">
        <v>0</v>
      </c>
      <c r="Y3043">
        <v>0</v>
      </c>
      <c r="Z3043">
        <v>0</v>
      </c>
      <c r="AA3043">
        <v>0</v>
      </c>
      <c r="AB3043">
        <v>0</v>
      </c>
      <c r="AC3043">
        <v>0</v>
      </c>
      <c r="AD3043">
        <v>0</v>
      </c>
      <c r="AE3043">
        <v>0</v>
      </c>
      <c r="AF3043">
        <v>0</v>
      </c>
      <c r="AG3043">
        <v>0</v>
      </c>
      <c r="AH3043">
        <v>1</v>
      </c>
      <c r="AI3043">
        <v>0</v>
      </c>
      <c r="AJ3043">
        <v>0</v>
      </c>
      <c r="AK3043">
        <v>0</v>
      </c>
      <c r="AL3043">
        <v>0</v>
      </c>
      <c r="AM3043">
        <v>0</v>
      </c>
      <c r="AN3043">
        <v>0</v>
      </c>
      <c r="AO3043">
        <v>1</v>
      </c>
      <c r="AP3043">
        <v>1</v>
      </c>
      <c r="AQ3043">
        <v>1</v>
      </c>
      <c r="AR3043">
        <v>0</v>
      </c>
      <c r="AS3043">
        <v>0</v>
      </c>
      <c r="AT3043">
        <v>0</v>
      </c>
      <c r="AU3043">
        <v>0</v>
      </c>
      <c r="AV3043">
        <v>0</v>
      </c>
      <c r="AW3043">
        <v>0</v>
      </c>
      <c r="AX3043">
        <v>0</v>
      </c>
      <c r="AY3043">
        <v>0</v>
      </c>
      <c r="AZ3043">
        <v>0</v>
      </c>
      <c r="BA3043">
        <v>0</v>
      </c>
      <c r="BB3043">
        <v>0</v>
      </c>
      <c r="BC3043">
        <v>0</v>
      </c>
      <c r="BD3043">
        <v>0</v>
      </c>
      <c r="BE3043">
        <v>0</v>
      </c>
      <c r="BF3043">
        <v>1</v>
      </c>
      <c r="BG3043">
        <v>0</v>
      </c>
      <c r="BH3043">
        <v>0</v>
      </c>
      <c r="BI3043">
        <v>0</v>
      </c>
      <c r="BJ3043" s="2">
        <v>46036</v>
      </c>
      <c r="BK3043">
        <v>0</v>
      </c>
      <c r="BL3043" s="3" t="str">
        <f>VLOOKUP(O3043,DropDownList!$H$1:$I$7,2,FALSE)</f>
        <v>2024/25</v>
      </c>
      <c r="BM3043" s="3" t="str">
        <f t="shared" si="47"/>
        <v>PREG</v>
      </c>
    </row>
    <row r="3044" spans="1:65" x14ac:dyDescent="0.2">
      <c r="A3044">
        <v>2026</v>
      </c>
      <c r="B3044">
        <v>1</v>
      </c>
      <c r="C3044" t="s">
        <v>162</v>
      </c>
      <c r="D3044" t="s">
        <v>185</v>
      </c>
      <c r="E3044" t="s">
        <v>21</v>
      </c>
      <c r="F3044">
        <v>9348</v>
      </c>
      <c r="G3044" t="s">
        <v>141</v>
      </c>
      <c r="H3044" t="s">
        <v>171</v>
      </c>
      <c r="I3044" t="s">
        <v>172</v>
      </c>
      <c r="J3044" s="1">
        <v>46023</v>
      </c>
      <c r="K3044" t="s">
        <v>438</v>
      </c>
      <c r="L3044">
        <v>4</v>
      </c>
      <c r="M3044" t="s">
        <v>439</v>
      </c>
      <c r="N3044" t="s">
        <v>145</v>
      </c>
      <c r="O3044" t="s">
        <v>147</v>
      </c>
      <c r="P3044" t="s">
        <v>148</v>
      </c>
      <c r="Q3044">
        <v>120</v>
      </c>
      <c r="R3044">
        <v>6</v>
      </c>
      <c r="S3044">
        <v>360</v>
      </c>
      <c r="T3044">
        <v>60</v>
      </c>
      <c r="U3044">
        <v>2</v>
      </c>
      <c r="V3044">
        <v>2</v>
      </c>
      <c r="W3044">
        <v>120</v>
      </c>
      <c r="X3044">
        <v>120</v>
      </c>
      <c r="Y3044">
        <v>0</v>
      </c>
      <c r="Z3044">
        <v>0</v>
      </c>
      <c r="AA3044">
        <v>180</v>
      </c>
      <c r="AB3044">
        <v>0</v>
      </c>
      <c r="AC3044">
        <v>180</v>
      </c>
      <c r="AD3044">
        <v>2</v>
      </c>
      <c r="AE3044">
        <v>0</v>
      </c>
      <c r="AF3044">
        <v>3</v>
      </c>
      <c r="AG3044">
        <v>0</v>
      </c>
      <c r="AH3044">
        <v>1</v>
      </c>
      <c r="AI3044">
        <v>2</v>
      </c>
      <c r="AJ3044">
        <v>0</v>
      </c>
      <c r="AK3044">
        <v>0</v>
      </c>
      <c r="AL3044">
        <v>0</v>
      </c>
      <c r="AM3044">
        <v>0</v>
      </c>
      <c r="AN3044">
        <v>0</v>
      </c>
      <c r="AO3044">
        <v>6</v>
      </c>
      <c r="AP3044">
        <v>11</v>
      </c>
      <c r="AQ3044">
        <v>6</v>
      </c>
      <c r="AR3044">
        <v>0</v>
      </c>
      <c r="AS3044">
        <v>1</v>
      </c>
      <c r="AT3044">
        <v>0</v>
      </c>
      <c r="AU3044">
        <v>0</v>
      </c>
      <c r="AV3044">
        <v>0</v>
      </c>
      <c r="AW3044">
        <v>0</v>
      </c>
      <c r="AX3044">
        <v>0</v>
      </c>
      <c r="AY3044">
        <v>1</v>
      </c>
      <c r="AZ3044">
        <v>3</v>
      </c>
      <c r="BA3044">
        <v>0</v>
      </c>
      <c r="BB3044">
        <v>0</v>
      </c>
      <c r="BC3044">
        <v>0</v>
      </c>
      <c r="BD3044">
        <v>0</v>
      </c>
      <c r="BE3044">
        <v>0</v>
      </c>
      <c r="BF3044">
        <v>6</v>
      </c>
      <c r="BG3044">
        <v>120</v>
      </c>
      <c r="BH3044">
        <v>0</v>
      </c>
      <c r="BI3044">
        <v>2</v>
      </c>
      <c r="BJ3044" s="2">
        <v>46036</v>
      </c>
      <c r="BK3044">
        <v>0</v>
      </c>
      <c r="BL3044" s="3" t="str">
        <f>VLOOKUP(O3044,DropDownList!$H$1:$I$7,2,FALSE)</f>
        <v>2024/25</v>
      </c>
      <c r="BM3044" s="3" t="str">
        <f t="shared" si="47"/>
        <v>PRAS</v>
      </c>
    </row>
    <row r="3045" spans="1:65" x14ac:dyDescent="0.2">
      <c r="A3045">
        <v>2026</v>
      </c>
      <c r="B3045">
        <v>1</v>
      </c>
      <c r="C3045" t="s">
        <v>162</v>
      </c>
      <c r="D3045" t="s">
        <v>185</v>
      </c>
      <c r="E3045" t="s">
        <v>21</v>
      </c>
      <c r="F3045">
        <v>9348</v>
      </c>
      <c r="G3045" t="s">
        <v>141</v>
      </c>
      <c r="H3045" t="s">
        <v>171</v>
      </c>
      <c r="I3045" t="s">
        <v>172</v>
      </c>
      <c r="J3045" s="1">
        <v>46023</v>
      </c>
      <c r="K3045" t="s">
        <v>438</v>
      </c>
      <c r="L3045">
        <v>4</v>
      </c>
      <c r="M3045" t="s">
        <v>439</v>
      </c>
      <c r="N3045" t="s">
        <v>145</v>
      </c>
      <c r="O3045" t="s">
        <v>149</v>
      </c>
      <c r="P3045" t="s">
        <v>154</v>
      </c>
      <c r="Q3045">
        <v>4164.13</v>
      </c>
      <c r="R3045">
        <v>32</v>
      </c>
      <c r="S3045">
        <v>8560</v>
      </c>
      <c r="T3045">
        <v>240</v>
      </c>
      <c r="U3045">
        <v>17</v>
      </c>
      <c r="V3045">
        <v>13</v>
      </c>
      <c r="W3045">
        <v>1900</v>
      </c>
      <c r="X3045">
        <v>3250</v>
      </c>
      <c r="Y3045">
        <v>0</v>
      </c>
      <c r="Z3045">
        <v>0</v>
      </c>
      <c r="AA3045">
        <v>4155.87</v>
      </c>
      <c r="AB3045">
        <v>0</v>
      </c>
      <c r="AC3045">
        <v>3740.87</v>
      </c>
      <c r="AD3045">
        <v>5</v>
      </c>
      <c r="AE3045">
        <v>8</v>
      </c>
      <c r="AF3045">
        <v>14</v>
      </c>
      <c r="AG3045">
        <v>10</v>
      </c>
      <c r="AH3045">
        <v>0</v>
      </c>
      <c r="AI3045">
        <v>7</v>
      </c>
      <c r="AJ3045">
        <v>0</v>
      </c>
      <c r="AK3045">
        <v>0</v>
      </c>
      <c r="AL3045">
        <v>0</v>
      </c>
      <c r="AM3045">
        <v>0</v>
      </c>
      <c r="AN3045">
        <v>0</v>
      </c>
      <c r="AO3045">
        <v>23</v>
      </c>
      <c r="AP3045">
        <v>41</v>
      </c>
      <c r="AQ3045">
        <v>23</v>
      </c>
      <c r="AR3045">
        <v>0</v>
      </c>
      <c r="AS3045">
        <v>3</v>
      </c>
      <c r="AT3045">
        <v>0</v>
      </c>
      <c r="AU3045">
        <v>0</v>
      </c>
      <c r="AV3045">
        <v>0</v>
      </c>
      <c r="AW3045">
        <v>0</v>
      </c>
      <c r="AX3045">
        <v>0</v>
      </c>
      <c r="AY3045">
        <v>4</v>
      </c>
      <c r="AZ3045">
        <v>4</v>
      </c>
      <c r="BA3045">
        <v>0</v>
      </c>
      <c r="BB3045">
        <v>1</v>
      </c>
      <c r="BC3045">
        <v>1</v>
      </c>
      <c r="BD3045">
        <v>0</v>
      </c>
      <c r="BE3045">
        <v>0</v>
      </c>
      <c r="BF3045">
        <v>32</v>
      </c>
      <c r="BG3045">
        <v>1965</v>
      </c>
      <c r="BH3045">
        <v>1</v>
      </c>
      <c r="BI3045">
        <v>17</v>
      </c>
      <c r="BJ3045" s="2">
        <v>46036</v>
      </c>
      <c r="BK3045">
        <v>0</v>
      </c>
      <c r="BL3045" s="3" t="str">
        <f>VLOOKUP(O3045,DropDownList!$H$1:$I$7,2,FALSE)</f>
        <v>2025/26</v>
      </c>
      <c r="BM3045" s="3" t="str">
        <f t="shared" si="47"/>
        <v>JP COURT</v>
      </c>
    </row>
    <row r="3046" spans="1:65" x14ac:dyDescent="0.2">
      <c r="A3046">
        <v>2026</v>
      </c>
      <c r="B3046">
        <v>1</v>
      </c>
      <c r="C3046" t="s">
        <v>162</v>
      </c>
      <c r="D3046" t="s">
        <v>185</v>
      </c>
      <c r="E3046" t="s">
        <v>21</v>
      </c>
      <c r="F3046">
        <v>9348</v>
      </c>
      <c r="G3046" t="s">
        <v>141</v>
      </c>
      <c r="H3046" t="s">
        <v>171</v>
      </c>
      <c r="I3046" t="s">
        <v>172</v>
      </c>
      <c r="J3046" s="1">
        <v>46023</v>
      </c>
      <c r="K3046" t="s">
        <v>438</v>
      </c>
      <c r="L3046">
        <v>4</v>
      </c>
      <c r="M3046" t="s">
        <v>439</v>
      </c>
      <c r="N3046" t="s">
        <v>145</v>
      </c>
      <c r="O3046" t="s">
        <v>149</v>
      </c>
      <c r="P3046" t="s">
        <v>148</v>
      </c>
      <c r="Q3046">
        <v>240</v>
      </c>
      <c r="R3046">
        <v>5</v>
      </c>
      <c r="S3046">
        <v>300</v>
      </c>
      <c r="T3046">
        <v>0</v>
      </c>
      <c r="U3046">
        <v>4</v>
      </c>
      <c r="V3046">
        <v>4</v>
      </c>
      <c r="W3046">
        <v>240</v>
      </c>
      <c r="X3046">
        <v>240</v>
      </c>
      <c r="Y3046">
        <v>0</v>
      </c>
      <c r="Z3046">
        <v>0</v>
      </c>
      <c r="AA3046">
        <v>60</v>
      </c>
      <c r="AB3046">
        <v>0</v>
      </c>
      <c r="AC3046">
        <v>60</v>
      </c>
      <c r="AD3046">
        <v>4</v>
      </c>
      <c r="AE3046">
        <v>0</v>
      </c>
      <c r="AF3046">
        <v>1</v>
      </c>
      <c r="AG3046">
        <v>0</v>
      </c>
      <c r="AH3046">
        <v>0</v>
      </c>
      <c r="AI3046">
        <v>4</v>
      </c>
      <c r="AJ3046">
        <v>0</v>
      </c>
      <c r="AK3046">
        <v>0</v>
      </c>
      <c r="AL3046">
        <v>0</v>
      </c>
      <c r="AM3046">
        <v>0</v>
      </c>
      <c r="AN3046">
        <v>0</v>
      </c>
      <c r="AO3046">
        <v>4</v>
      </c>
      <c r="AP3046">
        <v>4</v>
      </c>
      <c r="AQ3046">
        <v>4</v>
      </c>
      <c r="AR3046">
        <v>0</v>
      </c>
      <c r="AS3046">
        <v>0</v>
      </c>
      <c r="AT3046">
        <v>0</v>
      </c>
      <c r="AU3046">
        <v>0</v>
      </c>
      <c r="AV3046">
        <v>0</v>
      </c>
      <c r="AW3046">
        <v>0</v>
      </c>
      <c r="AX3046">
        <v>0</v>
      </c>
      <c r="AY3046">
        <v>0</v>
      </c>
      <c r="AZ3046">
        <v>0</v>
      </c>
      <c r="BA3046">
        <v>0</v>
      </c>
      <c r="BB3046">
        <v>0</v>
      </c>
      <c r="BC3046">
        <v>0</v>
      </c>
      <c r="BD3046">
        <v>0</v>
      </c>
      <c r="BE3046">
        <v>0</v>
      </c>
      <c r="BF3046">
        <v>4</v>
      </c>
      <c r="BG3046">
        <v>240</v>
      </c>
      <c r="BH3046">
        <v>0</v>
      </c>
      <c r="BI3046">
        <v>4</v>
      </c>
      <c r="BJ3046" s="2">
        <v>46036</v>
      </c>
      <c r="BK3046">
        <v>0</v>
      </c>
      <c r="BL3046" s="3" t="str">
        <f>VLOOKUP(O3046,DropDownList!$H$1:$I$7,2,FALSE)</f>
        <v>2025/26</v>
      </c>
      <c r="BM3046" s="3" t="str">
        <f t="shared" si="47"/>
        <v>PRAS</v>
      </c>
    </row>
    <row r="3047" spans="1:65" x14ac:dyDescent="0.2">
      <c r="A3047">
        <v>2026</v>
      </c>
      <c r="B3047">
        <v>1</v>
      </c>
      <c r="C3047" t="s">
        <v>162</v>
      </c>
      <c r="D3047" t="s">
        <v>185</v>
      </c>
      <c r="E3047" t="s">
        <v>21</v>
      </c>
      <c r="F3047">
        <v>9348</v>
      </c>
      <c r="G3047" t="s">
        <v>141</v>
      </c>
      <c r="H3047" t="s">
        <v>171</v>
      </c>
      <c r="I3047" t="s">
        <v>172</v>
      </c>
      <c r="J3047" s="1">
        <v>46023</v>
      </c>
      <c r="K3047" t="s">
        <v>438</v>
      </c>
      <c r="L3047">
        <v>4</v>
      </c>
      <c r="M3047" t="s">
        <v>439</v>
      </c>
      <c r="N3047" t="s">
        <v>145</v>
      </c>
      <c r="O3047" t="s">
        <v>149</v>
      </c>
      <c r="P3047" t="s">
        <v>152</v>
      </c>
      <c r="Q3047">
        <v>0</v>
      </c>
      <c r="R3047">
        <v>6</v>
      </c>
      <c r="S3047">
        <v>240</v>
      </c>
      <c r="T3047">
        <v>200</v>
      </c>
      <c r="U3047">
        <v>0</v>
      </c>
      <c r="V3047">
        <v>0</v>
      </c>
      <c r="W3047">
        <v>0</v>
      </c>
      <c r="X3047">
        <v>0</v>
      </c>
      <c r="Y3047">
        <v>0</v>
      </c>
      <c r="Z3047">
        <v>0</v>
      </c>
      <c r="AA3047">
        <v>40</v>
      </c>
      <c r="AB3047">
        <v>0</v>
      </c>
      <c r="AC3047">
        <v>40</v>
      </c>
      <c r="AD3047">
        <v>0</v>
      </c>
      <c r="AE3047">
        <v>0</v>
      </c>
      <c r="AF3047">
        <v>1</v>
      </c>
      <c r="AG3047">
        <v>0</v>
      </c>
      <c r="AH3047">
        <v>5</v>
      </c>
      <c r="AI3047">
        <v>0</v>
      </c>
      <c r="AJ3047">
        <v>0</v>
      </c>
      <c r="AK3047">
        <v>0</v>
      </c>
      <c r="AL3047">
        <v>0</v>
      </c>
      <c r="AM3047">
        <v>0</v>
      </c>
      <c r="AN3047">
        <v>0</v>
      </c>
      <c r="AO3047">
        <v>0</v>
      </c>
      <c r="AP3047">
        <v>0</v>
      </c>
      <c r="AQ3047">
        <v>0</v>
      </c>
      <c r="AR3047">
        <v>0</v>
      </c>
      <c r="AS3047">
        <v>0</v>
      </c>
      <c r="AT3047">
        <v>0</v>
      </c>
      <c r="AU3047">
        <v>0</v>
      </c>
      <c r="AV3047">
        <v>0</v>
      </c>
      <c r="AW3047">
        <v>0</v>
      </c>
      <c r="AX3047">
        <v>0</v>
      </c>
      <c r="AY3047">
        <v>0</v>
      </c>
      <c r="AZ3047">
        <v>0</v>
      </c>
      <c r="BA3047">
        <v>0</v>
      </c>
      <c r="BB3047">
        <v>0</v>
      </c>
      <c r="BC3047">
        <v>0</v>
      </c>
      <c r="BD3047">
        <v>0</v>
      </c>
      <c r="BE3047">
        <v>0</v>
      </c>
      <c r="BF3047">
        <v>0</v>
      </c>
      <c r="BG3047">
        <v>0</v>
      </c>
      <c r="BH3047">
        <v>0</v>
      </c>
      <c r="BI3047">
        <v>0</v>
      </c>
      <c r="BJ3047" s="2">
        <v>46036</v>
      </c>
      <c r="BK3047">
        <v>0</v>
      </c>
      <c r="BL3047" s="3" t="str">
        <f>VLOOKUP(O3047,DropDownList!$H$1:$I$7,2,FALSE)</f>
        <v>2025/26</v>
      </c>
      <c r="BM3047" s="3" t="str">
        <f t="shared" si="47"/>
        <v>PCOA</v>
      </c>
    </row>
    <row r="3048" spans="1:65" x14ac:dyDescent="0.2">
      <c r="A3048">
        <v>2026</v>
      </c>
      <c r="B3048">
        <v>1</v>
      </c>
      <c r="C3048" t="s">
        <v>162</v>
      </c>
      <c r="D3048" t="s">
        <v>185</v>
      </c>
      <c r="E3048" t="s">
        <v>21</v>
      </c>
      <c r="F3048">
        <v>9348</v>
      </c>
      <c r="G3048" t="s">
        <v>141</v>
      </c>
      <c r="H3048" t="s">
        <v>171</v>
      </c>
      <c r="I3048" t="s">
        <v>172</v>
      </c>
      <c r="J3048" s="1">
        <v>46023</v>
      </c>
      <c r="K3048" t="s">
        <v>438</v>
      </c>
      <c r="L3048">
        <v>4</v>
      </c>
      <c r="M3048" t="s">
        <v>439</v>
      </c>
      <c r="N3048" t="s">
        <v>145</v>
      </c>
      <c r="O3048" t="s">
        <v>149</v>
      </c>
      <c r="P3048" t="s">
        <v>146</v>
      </c>
      <c r="Q3048">
        <v>125</v>
      </c>
      <c r="R3048">
        <v>32</v>
      </c>
      <c r="S3048">
        <v>540</v>
      </c>
      <c r="T3048">
        <v>0</v>
      </c>
      <c r="U3048">
        <v>17</v>
      </c>
      <c r="V3048">
        <v>6</v>
      </c>
      <c r="W3048">
        <v>95</v>
      </c>
      <c r="X3048">
        <v>95</v>
      </c>
      <c r="Y3048">
        <v>0</v>
      </c>
      <c r="Z3048">
        <v>0</v>
      </c>
      <c r="AA3048">
        <v>415</v>
      </c>
      <c r="AB3048">
        <v>0</v>
      </c>
      <c r="AC3048">
        <v>0</v>
      </c>
      <c r="AD3048">
        <v>5</v>
      </c>
      <c r="AE3048">
        <v>1</v>
      </c>
      <c r="AF3048">
        <v>24</v>
      </c>
      <c r="AG3048">
        <v>1</v>
      </c>
      <c r="AH3048">
        <v>0</v>
      </c>
      <c r="AI3048">
        <v>7</v>
      </c>
      <c r="AJ3048">
        <v>0</v>
      </c>
      <c r="AK3048">
        <v>0</v>
      </c>
      <c r="AL3048">
        <v>0</v>
      </c>
      <c r="AM3048">
        <v>0</v>
      </c>
      <c r="AN3048">
        <v>0</v>
      </c>
      <c r="AO3048">
        <v>23</v>
      </c>
      <c r="AP3048">
        <v>41</v>
      </c>
      <c r="AQ3048">
        <v>23</v>
      </c>
      <c r="AR3048">
        <v>0</v>
      </c>
      <c r="AS3048">
        <v>3</v>
      </c>
      <c r="AT3048">
        <v>0</v>
      </c>
      <c r="AU3048">
        <v>0</v>
      </c>
      <c r="AV3048">
        <v>0</v>
      </c>
      <c r="AW3048">
        <v>0</v>
      </c>
      <c r="AX3048">
        <v>0</v>
      </c>
      <c r="AY3048">
        <v>4</v>
      </c>
      <c r="AZ3048">
        <v>4</v>
      </c>
      <c r="BA3048">
        <v>0</v>
      </c>
      <c r="BB3048">
        <v>1</v>
      </c>
      <c r="BC3048">
        <v>1</v>
      </c>
      <c r="BD3048">
        <v>0</v>
      </c>
      <c r="BE3048">
        <v>0</v>
      </c>
      <c r="BF3048">
        <v>32</v>
      </c>
      <c r="BG3048">
        <v>120</v>
      </c>
      <c r="BH3048">
        <v>0</v>
      </c>
      <c r="BI3048">
        <v>17</v>
      </c>
      <c r="BJ3048" s="2">
        <v>46036</v>
      </c>
      <c r="BK3048">
        <v>0</v>
      </c>
      <c r="BL3048" s="3" t="str">
        <f>VLOOKUP(O3048,DropDownList!$H$1:$I$7,2,FALSE)</f>
        <v>2025/26</v>
      </c>
      <c r="BM3048" s="3" t="str">
        <f t="shared" si="47"/>
        <v>VSUR</v>
      </c>
    </row>
    <row r="3049" spans="1:65" x14ac:dyDescent="0.2">
      <c r="A3049">
        <v>2026</v>
      </c>
      <c r="B3049">
        <v>1</v>
      </c>
      <c r="C3049" t="s">
        <v>162</v>
      </c>
      <c r="D3049" t="s">
        <v>185</v>
      </c>
      <c r="E3049" t="s">
        <v>21</v>
      </c>
      <c r="F3049">
        <v>9348</v>
      </c>
      <c r="G3049" t="s">
        <v>141</v>
      </c>
      <c r="H3049" t="s">
        <v>171</v>
      </c>
      <c r="I3049" t="s">
        <v>172</v>
      </c>
      <c r="J3049" s="1">
        <v>46023</v>
      </c>
      <c r="K3049" t="s">
        <v>438</v>
      </c>
      <c r="L3049">
        <v>4</v>
      </c>
      <c r="M3049" t="s">
        <v>439</v>
      </c>
      <c r="N3049" t="s">
        <v>145</v>
      </c>
      <c r="O3049" t="s">
        <v>155</v>
      </c>
      <c r="P3049" t="s">
        <v>152</v>
      </c>
      <c r="Q3049">
        <v>0</v>
      </c>
      <c r="R3049">
        <v>4</v>
      </c>
      <c r="S3049">
        <v>160</v>
      </c>
      <c r="T3049">
        <v>120</v>
      </c>
      <c r="U3049">
        <v>0</v>
      </c>
      <c r="V3049">
        <v>0</v>
      </c>
      <c r="W3049">
        <v>0</v>
      </c>
      <c r="X3049">
        <v>0</v>
      </c>
      <c r="Y3049">
        <v>0</v>
      </c>
      <c r="Z3049">
        <v>0</v>
      </c>
      <c r="AA3049">
        <v>40</v>
      </c>
      <c r="AB3049">
        <v>0</v>
      </c>
      <c r="AC3049">
        <v>40</v>
      </c>
      <c r="AD3049">
        <v>0</v>
      </c>
      <c r="AE3049">
        <v>0</v>
      </c>
      <c r="AF3049">
        <v>1</v>
      </c>
      <c r="AG3049">
        <v>0</v>
      </c>
      <c r="AH3049">
        <v>3</v>
      </c>
      <c r="AI3049">
        <v>0</v>
      </c>
      <c r="AJ3049">
        <v>0</v>
      </c>
      <c r="AK3049">
        <v>0</v>
      </c>
      <c r="AL3049">
        <v>0</v>
      </c>
      <c r="AM3049">
        <v>0</v>
      </c>
      <c r="AN3049">
        <v>0</v>
      </c>
      <c r="AO3049">
        <v>0</v>
      </c>
      <c r="AP3049">
        <v>0</v>
      </c>
      <c r="AQ3049">
        <v>0</v>
      </c>
      <c r="AR3049">
        <v>0</v>
      </c>
      <c r="AS3049">
        <v>0</v>
      </c>
      <c r="AT3049">
        <v>0</v>
      </c>
      <c r="AU3049">
        <v>0</v>
      </c>
      <c r="AV3049">
        <v>0</v>
      </c>
      <c r="AW3049">
        <v>0</v>
      </c>
      <c r="AX3049">
        <v>0</v>
      </c>
      <c r="AY3049">
        <v>0</v>
      </c>
      <c r="AZ3049">
        <v>0</v>
      </c>
      <c r="BA3049">
        <v>0</v>
      </c>
      <c r="BB3049">
        <v>0</v>
      </c>
      <c r="BC3049">
        <v>0</v>
      </c>
      <c r="BD3049">
        <v>0</v>
      </c>
      <c r="BE3049">
        <v>0</v>
      </c>
      <c r="BF3049">
        <v>0</v>
      </c>
      <c r="BG3049">
        <v>0</v>
      </c>
      <c r="BH3049">
        <v>0</v>
      </c>
      <c r="BI3049">
        <v>0</v>
      </c>
      <c r="BJ3049" s="2">
        <v>46036</v>
      </c>
      <c r="BK3049">
        <v>0</v>
      </c>
      <c r="BL3049" s="3" t="str">
        <f>VLOOKUP(O3049,DropDownList!$H$1:$I$7,2,FALSE)</f>
        <v>2022/23</v>
      </c>
      <c r="BM3049" s="3" t="str">
        <f t="shared" si="47"/>
        <v>PCOA</v>
      </c>
    </row>
    <row r="3050" spans="1:65" x14ac:dyDescent="0.2">
      <c r="A3050">
        <v>2026</v>
      </c>
      <c r="B3050">
        <v>1</v>
      </c>
      <c r="C3050" t="s">
        <v>162</v>
      </c>
      <c r="D3050" t="s">
        <v>185</v>
      </c>
      <c r="E3050" t="s">
        <v>21</v>
      </c>
      <c r="F3050">
        <v>9348</v>
      </c>
      <c r="G3050" t="s">
        <v>141</v>
      </c>
      <c r="H3050" t="s">
        <v>171</v>
      </c>
      <c r="I3050" t="s">
        <v>172</v>
      </c>
      <c r="J3050" s="1">
        <v>46023</v>
      </c>
      <c r="K3050" t="s">
        <v>438</v>
      </c>
      <c r="L3050">
        <v>4</v>
      </c>
      <c r="M3050" t="s">
        <v>439</v>
      </c>
      <c r="N3050" t="s">
        <v>145</v>
      </c>
      <c r="O3050" t="s">
        <v>155</v>
      </c>
      <c r="P3050" t="s">
        <v>148</v>
      </c>
      <c r="Q3050">
        <v>0</v>
      </c>
      <c r="R3050">
        <v>4</v>
      </c>
      <c r="S3050">
        <v>240</v>
      </c>
      <c r="T3050">
        <v>120</v>
      </c>
      <c r="U3050">
        <v>0</v>
      </c>
      <c r="V3050">
        <v>0</v>
      </c>
      <c r="W3050">
        <v>0</v>
      </c>
      <c r="X3050">
        <v>0</v>
      </c>
      <c r="Y3050">
        <v>0</v>
      </c>
      <c r="Z3050">
        <v>0</v>
      </c>
      <c r="AA3050">
        <v>120</v>
      </c>
      <c r="AB3050">
        <v>0</v>
      </c>
      <c r="AC3050">
        <v>120</v>
      </c>
      <c r="AD3050">
        <v>0</v>
      </c>
      <c r="AE3050">
        <v>0</v>
      </c>
      <c r="AF3050">
        <v>2</v>
      </c>
      <c r="AG3050">
        <v>0</v>
      </c>
      <c r="AH3050">
        <v>2</v>
      </c>
      <c r="AI3050">
        <v>0</v>
      </c>
      <c r="AJ3050">
        <v>0</v>
      </c>
      <c r="AK3050">
        <v>0</v>
      </c>
      <c r="AL3050">
        <v>0</v>
      </c>
      <c r="AM3050">
        <v>0</v>
      </c>
      <c r="AN3050">
        <v>0</v>
      </c>
      <c r="AO3050">
        <v>3</v>
      </c>
      <c r="AP3050">
        <v>10</v>
      </c>
      <c r="AQ3050">
        <v>3</v>
      </c>
      <c r="AR3050">
        <v>0</v>
      </c>
      <c r="AS3050">
        <v>0</v>
      </c>
      <c r="AT3050">
        <v>0</v>
      </c>
      <c r="AU3050">
        <v>0</v>
      </c>
      <c r="AV3050">
        <v>0</v>
      </c>
      <c r="AW3050">
        <v>0</v>
      </c>
      <c r="AX3050">
        <v>0</v>
      </c>
      <c r="AY3050">
        <v>3</v>
      </c>
      <c r="AZ3050">
        <v>3</v>
      </c>
      <c r="BA3050">
        <v>1</v>
      </c>
      <c r="BB3050">
        <v>0</v>
      </c>
      <c r="BC3050">
        <v>0</v>
      </c>
      <c r="BD3050">
        <v>0</v>
      </c>
      <c r="BE3050">
        <v>0</v>
      </c>
      <c r="BF3050">
        <v>3</v>
      </c>
      <c r="BG3050">
        <v>0</v>
      </c>
      <c r="BH3050">
        <v>0</v>
      </c>
      <c r="BI3050">
        <v>0</v>
      </c>
      <c r="BJ3050" s="2">
        <v>46036</v>
      </c>
      <c r="BK3050">
        <v>0</v>
      </c>
      <c r="BL3050" s="3" t="str">
        <f>VLOOKUP(O3050,DropDownList!$H$1:$I$7,2,FALSE)</f>
        <v>2022/23</v>
      </c>
      <c r="BM3050" s="3" t="str">
        <f t="shared" si="47"/>
        <v>PRAS</v>
      </c>
    </row>
    <row r="3051" spans="1:65" x14ac:dyDescent="0.2">
      <c r="A3051">
        <v>2026</v>
      </c>
      <c r="B3051">
        <v>1</v>
      </c>
      <c r="C3051" t="s">
        <v>162</v>
      </c>
      <c r="D3051" t="s">
        <v>186</v>
      </c>
      <c r="E3051" t="s">
        <v>21</v>
      </c>
      <c r="F3051">
        <v>9881</v>
      </c>
      <c r="G3051" t="s">
        <v>158</v>
      </c>
      <c r="H3051" t="s">
        <v>171</v>
      </c>
      <c r="I3051" t="s">
        <v>172</v>
      </c>
      <c r="J3051" s="1">
        <v>46023</v>
      </c>
      <c r="K3051" t="s">
        <v>438</v>
      </c>
      <c r="L3051">
        <v>4</v>
      </c>
      <c r="M3051" t="s">
        <v>439</v>
      </c>
      <c r="N3051" t="s">
        <v>145</v>
      </c>
      <c r="O3051" t="s">
        <v>147</v>
      </c>
      <c r="P3051" t="s">
        <v>161</v>
      </c>
      <c r="Q3051">
        <v>530</v>
      </c>
      <c r="R3051">
        <v>117</v>
      </c>
      <c r="S3051">
        <v>3370</v>
      </c>
      <c r="T3051">
        <v>60</v>
      </c>
      <c r="U3051">
        <v>49</v>
      </c>
      <c r="V3051">
        <v>16</v>
      </c>
      <c r="W3051">
        <v>410</v>
      </c>
      <c r="X3051">
        <v>410</v>
      </c>
      <c r="Y3051">
        <v>0</v>
      </c>
      <c r="Z3051">
        <v>0</v>
      </c>
      <c r="AA3051">
        <v>2780</v>
      </c>
      <c r="AB3051">
        <v>0</v>
      </c>
      <c r="AC3051">
        <v>0</v>
      </c>
      <c r="AD3051">
        <v>15</v>
      </c>
      <c r="AE3051">
        <v>1</v>
      </c>
      <c r="AF3051">
        <v>93</v>
      </c>
      <c r="AG3051">
        <v>1</v>
      </c>
      <c r="AH3051">
        <v>2</v>
      </c>
      <c r="AI3051">
        <v>21</v>
      </c>
      <c r="AJ3051">
        <v>0</v>
      </c>
      <c r="AK3051">
        <v>0</v>
      </c>
      <c r="AL3051">
        <v>0</v>
      </c>
      <c r="AM3051">
        <v>0</v>
      </c>
      <c r="AN3051">
        <v>0</v>
      </c>
      <c r="AO3051">
        <v>73</v>
      </c>
      <c r="AP3051">
        <v>205</v>
      </c>
      <c r="AQ3051">
        <v>70</v>
      </c>
      <c r="AR3051">
        <v>0</v>
      </c>
      <c r="AS3051">
        <v>23</v>
      </c>
      <c r="AT3051">
        <v>2</v>
      </c>
      <c r="AU3051">
        <v>7</v>
      </c>
      <c r="AV3051">
        <v>2</v>
      </c>
      <c r="AW3051">
        <v>6</v>
      </c>
      <c r="AX3051">
        <v>0</v>
      </c>
      <c r="AY3051">
        <v>20</v>
      </c>
      <c r="AZ3051">
        <v>35</v>
      </c>
      <c r="BA3051">
        <v>16</v>
      </c>
      <c r="BB3051">
        <v>6</v>
      </c>
      <c r="BC3051">
        <v>0</v>
      </c>
      <c r="BD3051">
        <v>3</v>
      </c>
      <c r="BE3051">
        <v>0</v>
      </c>
      <c r="BF3051">
        <v>110</v>
      </c>
      <c r="BG3051">
        <v>500</v>
      </c>
      <c r="BH3051">
        <v>0</v>
      </c>
      <c r="BI3051">
        <v>46</v>
      </c>
      <c r="BJ3051" s="2">
        <v>46036</v>
      </c>
      <c r="BK3051">
        <v>0</v>
      </c>
      <c r="BL3051" s="3" t="str">
        <f>VLOOKUP(O3051,DropDownList!$H$1:$I$7,2,FALSE)</f>
        <v>2024/25</v>
      </c>
      <c r="BM3051" s="3" t="str">
        <f t="shared" si="47"/>
        <v>VSUR</v>
      </c>
    </row>
    <row r="3052" spans="1:65" x14ac:dyDescent="0.2">
      <c r="A3052">
        <v>2026</v>
      </c>
      <c r="B3052">
        <v>1</v>
      </c>
      <c r="C3052" t="s">
        <v>162</v>
      </c>
      <c r="D3052" t="s">
        <v>186</v>
      </c>
      <c r="E3052" t="s">
        <v>21</v>
      </c>
      <c r="F3052">
        <v>9881</v>
      </c>
      <c r="G3052" t="s">
        <v>158</v>
      </c>
      <c r="H3052" t="s">
        <v>171</v>
      </c>
      <c r="I3052" t="s">
        <v>172</v>
      </c>
      <c r="J3052" s="1">
        <v>46023</v>
      </c>
      <c r="K3052" t="s">
        <v>438</v>
      </c>
      <c r="L3052">
        <v>4</v>
      </c>
      <c r="M3052" t="s">
        <v>439</v>
      </c>
      <c r="N3052" t="s">
        <v>145</v>
      </c>
      <c r="O3052" t="s">
        <v>155</v>
      </c>
      <c r="P3052" t="s">
        <v>161</v>
      </c>
      <c r="Q3052">
        <v>160</v>
      </c>
      <c r="R3052">
        <v>126</v>
      </c>
      <c r="S3052">
        <v>9865</v>
      </c>
      <c r="T3052">
        <v>280</v>
      </c>
      <c r="U3052">
        <v>21</v>
      </c>
      <c r="V3052">
        <v>4</v>
      </c>
      <c r="W3052">
        <v>120</v>
      </c>
      <c r="X3052">
        <v>120</v>
      </c>
      <c r="Y3052">
        <v>0</v>
      </c>
      <c r="Z3052">
        <v>0</v>
      </c>
      <c r="AA3052">
        <v>9425</v>
      </c>
      <c r="AB3052">
        <v>0</v>
      </c>
      <c r="AC3052">
        <v>0</v>
      </c>
      <c r="AD3052">
        <v>4</v>
      </c>
      <c r="AE3052">
        <v>0</v>
      </c>
      <c r="AF3052">
        <v>113</v>
      </c>
      <c r="AG3052">
        <v>0</v>
      </c>
      <c r="AH3052">
        <v>8</v>
      </c>
      <c r="AI3052">
        <v>5</v>
      </c>
      <c r="AJ3052">
        <v>0</v>
      </c>
      <c r="AK3052">
        <v>0</v>
      </c>
      <c r="AL3052">
        <v>0</v>
      </c>
      <c r="AM3052">
        <v>0</v>
      </c>
      <c r="AN3052">
        <v>0</v>
      </c>
      <c r="AO3052">
        <v>87</v>
      </c>
      <c r="AP3052">
        <v>425</v>
      </c>
      <c r="AQ3052">
        <v>86</v>
      </c>
      <c r="AR3052">
        <v>0</v>
      </c>
      <c r="AS3052">
        <v>53</v>
      </c>
      <c r="AT3052">
        <v>29</v>
      </c>
      <c r="AU3052">
        <v>28</v>
      </c>
      <c r="AV3052">
        <v>8</v>
      </c>
      <c r="AW3052">
        <v>9</v>
      </c>
      <c r="AX3052">
        <v>0</v>
      </c>
      <c r="AY3052">
        <v>41</v>
      </c>
      <c r="AZ3052">
        <v>72</v>
      </c>
      <c r="BA3052">
        <v>44</v>
      </c>
      <c r="BB3052">
        <v>14</v>
      </c>
      <c r="BC3052">
        <v>10</v>
      </c>
      <c r="BD3052">
        <v>1</v>
      </c>
      <c r="BE3052">
        <v>0</v>
      </c>
      <c r="BF3052">
        <v>115</v>
      </c>
      <c r="BG3052">
        <v>160</v>
      </c>
      <c r="BH3052">
        <v>0</v>
      </c>
      <c r="BI3052">
        <v>19</v>
      </c>
      <c r="BJ3052" s="2">
        <v>46036</v>
      </c>
      <c r="BK3052">
        <v>1</v>
      </c>
      <c r="BL3052" s="3" t="str">
        <f>VLOOKUP(O3052,DropDownList!$H$1:$I$7,2,FALSE)</f>
        <v>2022/23</v>
      </c>
      <c r="BM3052" s="3" t="str">
        <f t="shared" si="47"/>
        <v>VSUR</v>
      </c>
    </row>
    <row r="3053" spans="1:65" x14ac:dyDescent="0.2">
      <c r="A3053">
        <v>2026</v>
      </c>
      <c r="B3053">
        <v>1</v>
      </c>
      <c r="C3053" t="s">
        <v>162</v>
      </c>
      <c r="D3053" t="s">
        <v>186</v>
      </c>
      <c r="E3053" t="s">
        <v>21</v>
      </c>
      <c r="F3053">
        <v>9881</v>
      </c>
      <c r="G3053" t="s">
        <v>158</v>
      </c>
      <c r="H3053" t="s">
        <v>171</v>
      </c>
      <c r="I3053" t="s">
        <v>172</v>
      </c>
      <c r="J3053" s="1">
        <v>46023</v>
      </c>
      <c r="K3053" t="s">
        <v>438</v>
      </c>
      <c r="L3053">
        <v>4</v>
      </c>
      <c r="M3053" t="s">
        <v>439</v>
      </c>
      <c r="N3053" t="s">
        <v>145</v>
      </c>
      <c r="O3053" t="s">
        <v>149</v>
      </c>
      <c r="P3053" t="s">
        <v>160</v>
      </c>
      <c r="Q3053">
        <v>12357.75</v>
      </c>
      <c r="R3053">
        <v>60</v>
      </c>
      <c r="S3053">
        <v>78417.75</v>
      </c>
      <c r="T3053">
        <v>1275</v>
      </c>
      <c r="U3053">
        <v>34</v>
      </c>
      <c r="V3053">
        <v>22</v>
      </c>
      <c r="W3053">
        <v>5715</v>
      </c>
      <c r="X3053">
        <v>8442.75</v>
      </c>
      <c r="Y3053">
        <v>0</v>
      </c>
      <c r="Z3053">
        <v>0</v>
      </c>
      <c r="AA3053">
        <v>64785</v>
      </c>
      <c r="AB3053">
        <v>900</v>
      </c>
      <c r="AC3053">
        <v>59540</v>
      </c>
      <c r="AD3053">
        <v>14</v>
      </c>
      <c r="AE3053">
        <v>8</v>
      </c>
      <c r="AF3053">
        <v>24</v>
      </c>
      <c r="AG3053">
        <v>17</v>
      </c>
      <c r="AH3053">
        <v>1</v>
      </c>
      <c r="AI3053">
        <v>17</v>
      </c>
      <c r="AJ3053">
        <v>0</v>
      </c>
      <c r="AK3053">
        <v>0</v>
      </c>
      <c r="AL3053">
        <v>0</v>
      </c>
      <c r="AM3053">
        <v>0</v>
      </c>
      <c r="AN3053">
        <v>0</v>
      </c>
      <c r="AO3053">
        <v>31</v>
      </c>
      <c r="AP3053">
        <v>36</v>
      </c>
      <c r="AQ3053">
        <v>28</v>
      </c>
      <c r="AR3053">
        <v>0</v>
      </c>
      <c r="AS3053">
        <v>0</v>
      </c>
      <c r="AT3053">
        <v>0</v>
      </c>
      <c r="AU3053">
        <v>0</v>
      </c>
      <c r="AV3053">
        <v>0</v>
      </c>
      <c r="AW3053">
        <v>2</v>
      </c>
      <c r="AX3053">
        <v>0</v>
      </c>
      <c r="AY3053">
        <v>2</v>
      </c>
      <c r="AZ3053">
        <v>2</v>
      </c>
      <c r="BA3053">
        <v>0</v>
      </c>
      <c r="BB3053">
        <v>1</v>
      </c>
      <c r="BC3053">
        <v>0</v>
      </c>
      <c r="BD3053">
        <v>0</v>
      </c>
      <c r="BE3053">
        <v>0</v>
      </c>
      <c r="BF3053">
        <v>57</v>
      </c>
      <c r="BG3053">
        <v>7442.75</v>
      </c>
      <c r="BH3053">
        <v>1</v>
      </c>
      <c r="BI3053">
        <v>33</v>
      </c>
      <c r="BJ3053" s="2">
        <v>46036</v>
      </c>
      <c r="BK3053">
        <v>0</v>
      </c>
      <c r="BL3053" s="3" t="str">
        <f>VLOOKUP(O3053,DropDownList!$H$1:$I$7,2,FALSE)</f>
        <v>2025/26</v>
      </c>
      <c r="BM3053" s="3" t="str">
        <f t="shared" si="47"/>
        <v>SC COURT</v>
      </c>
    </row>
    <row r="3054" spans="1:65" x14ac:dyDescent="0.2">
      <c r="A3054">
        <v>2026</v>
      </c>
      <c r="B3054">
        <v>1</v>
      </c>
      <c r="C3054" t="s">
        <v>162</v>
      </c>
      <c r="D3054" t="s">
        <v>186</v>
      </c>
      <c r="E3054" t="s">
        <v>21</v>
      </c>
      <c r="F3054">
        <v>9881</v>
      </c>
      <c r="G3054" t="s">
        <v>158</v>
      </c>
      <c r="H3054" t="s">
        <v>171</v>
      </c>
      <c r="I3054" t="s">
        <v>172</v>
      </c>
      <c r="J3054" s="1">
        <v>46023</v>
      </c>
      <c r="K3054" t="s">
        <v>438</v>
      </c>
      <c r="L3054">
        <v>4</v>
      </c>
      <c r="M3054" t="s">
        <v>439</v>
      </c>
      <c r="N3054" t="s">
        <v>145</v>
      </c>
      <c r="O3054" t="s">
        <v>155</v>
      </c>
      <c r="P3054" t="s">
        <v>160</v>
      </c>
      <c r="Q3054">
        <v>10375.01</v>
      </c>
      <c r="R3054">
        <v>131</v>
      </c>
      <c r="S3054">
        <v>92085</v>
      </c>
      <c r="T3054">
        <v>7007.08</v>
      </c>
      <c r="U3054">
        <v>22</v>
      </c>
      <c r="V3054">
        <v>11</v>
      </c>
      <c r="W3054">
        <v>4568.3999999999996</v>
      </c>
      <c r="X3054">
        <v>5593.4</v>
      </c>
      <c r="Y3054">
        <v>0</v>
      </c>
      <c r="Z3054">
        <v>0</v>
      </c>
      <c r="AA3054">
        <v>74702.91</v>
      </c>
      <c r="AB3054">
        <v>1177.6400000000001</v>
      </c>
      <c r="AC3054">
        <v>70060.27</v>
      </c>
      <c r="AD3054">
        <v>5</v>
      </c>
      <c r="AE3054">
        <v>6</v>
      </c>
      <c r="AF3054">
        <v>95</v>
      </c>
      <c r="AG3054">
        <v>16</v>
      </c>
      <c r="AH3054">
        <v>6</v>
      </c>
      <c r="AI3054">
        <v>6</v>
      </c>
      <c r="AJ3054">
        <v>0</v>
      </c>
      <c r="AK3054">
        <v>0</v>
      </c>
      <c r="AL3054">
        <v>0</v>
      </c>
      <c r="AM3054">
        <v>0</v>
      </c>
      <c r="AN3054">
        <v>0</v>
      </c>
      <c r="AO3054">
        <v>91</v>
      </c>
      <c r="AP3054">
        <v>428</v>
      </c>
      <c r="AQ3054">
        <v>87</v>
      </c>
      <c r="AR3054">
        <v>0</v>
      </c>
      <c r="AS3054">
        <v>55</v>
      </c>
      <c r="AT3054">
        <v>29</v>
      </c>
      <c r="AU3054">
        <v>28</v>
      </c>
      <c r="AV3054">
        <v>8</v>
      </c>
      <c r="AW3054">
        <v>9</v>
      </c>
      <c r="AX3054">
        <v>0</v>
      </c>
      <c r="AY3054">
        <v>39</v>
      </c>
      <c r="AZ3054">
        <v>70</v>
      </c>
      <c r="BA3054">
        <v>44</v>
      </c>
      <c r="BB3054">
        <v>15</v>
      </c>
      <c r="BC3054">
        <v>11</v>
      </c>
      <c r="BD3054">
        <v>1</v>
      </c>
      <c r="BE3054">
        <v>0</v>
      </c>
      <c r="BF3054">
        <v>120</v>
      </c>
      <c r="BG3054">
        <v>3290</v>
      </c>
      <c r="BH3054">
        <v>8</v>
      </c>
      <c r="BI3054">
        <v>20</v>
      </c>
      <c r="BJ3054" s="2">
        <v>46036</v>
      </c>
      <c r="BK3054">
        <v>1</v>
      </c>
      <c r="BL3054" s="3" t="str">
        <f>VLOOKUP(O3054,DropDownList!$H$1:$I$7,2,FALSE)</f>
        <v>2022/23</v>
      </c>
      <c r="BM3054" s="3" t="str">
        <f t="shared" si="47"/>
        <v>SC COURT</v>
      </c>
    </row>
    <row r="3055" spans="1:65" x14ac:dyDescent="0.2">
      <c r="A3055">
        <v>2026</v>
      </c>
      <c r="B3055">
        <v>1</v>
      </c>
      <c r="C3055" t="s">
        <v>162</v>
      </c>
      <c r="D3055" t="s">
        <v>186</v>
      </c>
      <c r="E3055" t="s">
        <v>21</v>
      </c>
      <c r="F3055">
        <v>9881</v>
      </c>
      <c r="G3055" t="s">
        <v>158</v>
      </c>
      <c r="H3055" t="s">
        <v>171</v>
      </c>
      <c r="I3055" t="s">
        <v>172</v>
      </c>
      <c r="J3055" s="1">
        <v>46023</v>
      </c>
      <c r="K3055" t="s">
        <v>438</v>
      </c>
      <c r="L3055">
        <v>4</v>
      </c>
      <c r="M3055" t="s">
        <v>439</v>
      </c>
      <c r="N3055" t="s">
        <v>145</v>
      </c>
      <c r="O3055" t="s">
        <v>149</v>
      </c>
      <c r="P3055" t="s">
        <v>161</v>
      </c>
      <c r="Q3055">
        <v>360</v>
      </c>
      <c r="R3055">
        <v>57</v>
      </c>
      <c r="S3055">
        <v>4705</v>
      </c>
      <c r="T3055">
        <v>0</v>
      </c>
      <c r="U3055">
        <v>32</v>
      </c>
      <c r="V3055">
        <v>13</v>
      </c>
      <c r="W3055">
        <v>270</v>
      </c>
      <c r="X3055">
        <v>270</v>
      </c>
      <c r="Y3055">
        <v>0</v>
      </c>
      <c r="Z3055">
        <v>0</v>
      </c>
      <c r="AA3055">
        <v>4345</v>
      </c>
      <c r="AB3055">
        <v>0</v>
      </c>
      <c r="AC3055">
        <v>0</v>
      </c>
      <c r="AD3055">
        <v>13</v>
      </c>
      <c r="AE3055">
        <v>0</v>
      </c>
      <c r="AF3055">
        <v>41</v>
      </c>
      <c r="AG3055">
        <v>0</v>
      </c>
      <c r="AH3055">
        <v>0</v>
      </c>
      <c r="AI3055">
        <v>16</v>
      </c>
      <c r="AJ3055">
        <v>0</v>
      </c>
      <c r="AK3055">
        <v>0</v>
      </c>
      <c r="AL3055">
        <v>0</v>
      </c>
      <c r="AM3055">
        <v>0</v>
      </c>
      <c r="AN3055">
        <v>0</v>
      </c>
      <c r="AO3055">
        <v>29</v>
      </c>
      <c r="AP3055">
        <v>34</v>
      </c>
      <c r="AQ3055">
        <v>27</v>
      </c>
      <c r="AR3055">
        <v>0</v>
      </c>
      <c r="AS3055">
        <v>0</v>
      </c>
      <c r="AT3055">
        <v>0</v>
      </c>
      <c r="AU3055">
        <v>0</v>
      </c>
      <c r="AV3055">
        <v>0</v>
      </c>
      <c r="AW3055">
        <v>1</v>
      </c>
      <c r="AX3055">
        <v>0</v>
      </c>
      <c r="AY3055">
        <v>2</v>
      </c>
      <c r="AZ3055">
        <v>2</v>
      </c>
      <c r="BA3055">
        <v>0</v>
      </c>
      <c r="BB3055">
        <v>1</v>
      </c>
      <c r="BC3055">
        <v>0</v>
      </c>
      <c r="BD3055">
        <v>0</v>
      </c>
      <c r="BE3055">
        <v>0</v>
      </c>
      <c r="BF3055">
        <v>55</v>
      </c>
      <c r="BG3055">
        <v>360</v>
      </c>
      <c r="BH3055">
        <v>0</v>
      </c>
      <c r="BI3055">
        <v>31</v>
      </c>
      <c r="BJ3055" s="2">
        <v>46036</v>
      </c>
      <c r="BK3055">
        <v>0</v>
      </c>
      <c r="BL3055" s="3" t="str">
        <f>VLOOKUP(O3055,DropDownList!$H$1:$I$7,2,FALSE)</f>
        <v>2025/26</v>
      </c>
      <c r="BM3055" s="3" t="str">
        <f t="shared" si="47"/>
        <v>VSUR</v>
      </c>
    </row>
    <row r="3056" spans="1:65" x14ac:dyDescent="0.2">
      <c r="A3056">
        <v>2026</v>
      </c>
      <c r="B3056">
        <v>1</v>
      </c>
      <c r="C3056" t="s">
        <v>162</v>
      </c>
      <c r="D3056" t="s">
        <v>186</v>
      </c>
      <c r="E3056" t="s">
        <v>21</v>
      </c>
      <c r="F3056">
        <v>9881</v>
      </c>
      <c r="G3056" t="s">
        <v>158</v>
      </c>
      <c r="H3056" t="s">
        <v>171</v>
      </c>
      <c r="I3056" t="s">
        <v>172</v>
      </c>
      <c r="J3056" s="1">
        <v>46023</v>
      </c>
      <c r="K3056" t="s">
        <v>438</v>
      </c>
      <c r="L3056">
        <v>4</v>
      </c>
      <c r="M3056" t="s">
        <v>439</v>
      </c>
      <c r="N3056" t="s">
        <v>145</v>
      </c>
      <c r="O3056" t="s">
        <v>156</v>
      </c>
      <c r="P3056" t="s">
        <v>161</v>
      </c>
      <c r="Q3056">
        <v>185</v>
      </c>
      <c r="R3056">
        <v>94</v>
      </c>
      <c r="S3056">
        <v>3020</v>
      </c>
      <c r="T3056">
        <v>50</v>
      </c>
      <c r="U3056">
        <v>26</v>
      </c>
      <c r="V3056">
        <v>4</v>
      </c>
      <c r="W3056">
        <v>145</v>
      </c>
      <c r="X3056">
        <v>145</v>
      </c>
      <c r="Y3056">
        <v>0</v>
      </c>
      <c r="Z3056">
        <v>0</v>
      </c>
      <c r="AA3056">
        <v>2785</v>
      </c>
      <c r="AB3056">
        <v>0</v>
      </c>
      <c r="AC3056">
        <v>0</v>
      </c>
      <c r="AD3056">
        <v>4</v>
      </c>
      <c r="AE3056">
        <v>0</v>
      </c>
      <c r="AF3056">
        <v>85</v>
      </c>
      <c r="AG3056">
        <v>0</v>
      </c>
      <c r="AH3056">
        <v>4</v>
      </c>
      <c r="AI3056">
        <v>5</v>
      </c>
      <c r="AJ3056">
        <v>0</v>
      </c>
      <c r="AK3056">
        <v>0</v>
      </c>
      <c r="AL3056">
        <v>0</v>
      </c>
      <c r="AM3056">
        <v>0</v>
      </c>
      <c r="AN3056">
        <v>0</v>
      </c>
      <c r="AO3056">
        <v>60</v>
      </c>
      <c r="AP3056">
        <v>219</v>
      </c>
      <c r="AQ3056">
        <v>62</v>
      </c>
      <c r="AR3056">
        <v>0</v>
      </c>
      <c r="AS3056">
        <v>20</v>
      </c>
      <c r="AT3056">
        <v>11</v>
      </c>
      <c r="AU3056">
        <v>3</v>
      </c>
      <c r="AV3056">
        <v>0</v>
      </c>
      <c r="AW3056">
        <v>3</v>
      </c>
      <c r="AX3056">
        <v>0</v>
      </c>
      <c r="AY3056">
        <v>33</v>
      </c>
      <c r="AZ3056">
        <v>44</v>
      </c>
      <c r="BA3056">
        <v>22</v>
      </c>
      <c r="BB3056">
        <v>6</v>
      </c>
      <c r="BC3056">
        <v>4</v>
      </c>
      <c r="BD3056">
        <v>0</v>
      </c>
      <c r="BE3056">
        <v>0</v>
      </c>
      <c r="BF3056">
        <v>91</v>
      </c>
      <c r="BG3056">
        <v>185</v>
      </c>
      <c r="BH3056">
        <v>0</v>
      </c>
      <c r="BI3056">
        <v>23</v>
      </c>
      <c r="BJ3056" s="2">
        <v>46036</v>
      </c>
      <c r="BK3056">
        <v>0</v>
      </c>
      <c r="BL3056" s="3" t="str">
        <f>VLOOKUP(O3056,DropDownList!$H$1:$I$7,2,FALSE)</f>
        <v>2023/24</v>
      </c>
      <c r="BM3056" s="3" t="str">
        <f t="shared" si="47"/>
        <v>VSUR</v>
      </c>
    </row>
    <row r="3057" spans="1:65" x14ac:dyDescent="0.2">
      <c r="A3057">
        <v>2026</v>
      </c>
      <c r="B3057">
        <v>1</v>
      </c>
      <c r="C3057" t="s">
        <v>162</v>
      </c>
      <c r="D3057" t="s">
        <v>186</v>
      </c>
      <c r="E3057" t="s">
        <v>21</v>
      </c>
      <c r="F3057">
        <v>9881</v>
      </c>
      <c r="G3057" t="s">
        <v>158</v>
      </c>
      <c r="H3057" t="s">
        <v>171</v>
      </c>
      <c r="I3057" t="s">
        <v>172</v>
      </c>
      <c r="J3057" s="1">
        <v>46023</v>
      </c>
      <c r="K3057" t="s">
        <v>438</v>
      </c>
      <c r="L3057">
        <v>4</v>
      </c>
      <c r="M3057" t="s">
        <v>439</v>
      </c>
      <c r="N3057" t="s">
        <v>145</v>
      </c>
      <c r="O3057" t="s">
        <v>149</v>
      </c>
      <c r="P3057" t="s">
        <v>159</v>
      </c>
      <c r="Q3057">
        <v>5145</v>
      </c>
      <c r="R3057">
        <v>1</v>
      </c>
      <c r="S3057">
        <v>5145</v>
      </c>
      <c r="T3057">
        <v>0</v>
      </c>
      <c r="U3057">
        <v>1</v>
      </c>
      <c r="V3057">
        <v>1</v>
      </c>
      <c r="W3057">
        <v>5145</v>
      </c>
      <c r="X3057">
        <v>5145</v>
      </c>
      <c r="Y3057">
        <v>0</v>
      </c>
      <c r="Z3057">
        <v>0</v>
      </c>
      <c r="AA3057">
        <v>0</v>
      </c>
      <c r="AB3057">
        <v>0</v>
      </c>
      <c r="AC3057">
        <v>0</v>
      </c>
      <c r="AD3057">
        <v>1</v>
      </c>
      <c r="AE3057">
        <v>0</v>
      </c>
      <c r="AF3057">
        <v>0</v>
      </c>
      <c r="AG3057">
        <v>0</v>
      </c>
      <c r="AH3057">
        <v>0</v>
      </c>
      <c r="AI3057">
        <v>1</v>
      </c>
      <c r="AJ3057">
        <v>0</v>
      </c>
      <c r="AK3057">
        <v>0</v>
      </c>
      <c r="AL3057">
        <v>0</v>
      </c>
      <c r="AM3057">
        <v>0</v>
      </c>
      <c r="AN3057">
        <v>0</v>
      </c>
      <c r="AO3057">
        <v>0</v>
      </c>
      <c r="AP3057">
        <v>0</v>
      </c>
      <c r="AQ3057">
        <v>0</v>
      </c>
      <c r="AR3057">
        <v>0</v>
      </c>
      <c r="AS3057">
        <v>0</v>
      </c>
      <c r="AT3057">
        <v>0</v>
      </c>
      <c r="AU3057">
        <v>0</v>
      </c>
      <c r="AV3057">
        <v>0</v>
      </c>
      <c r="AW3057">
        <v>0</v>
      </c>
      <c r="AX3057">
        <v>0</v>
      </c>
      <c r="AY3057">
        <v>0</v>
      </c>
      <c r="AZ3057">
        <v>0</v>
      </c>
      <c r="BA3057">
        <v>0</v>
      </c>
      <c r="BB3057">
        <v>0</v>
      </c>
      <c r="BC3057">
        <v>0</v>
      </c>
      <c r="BD3057">
        <v>0</v>
      </c>
      <c r="BE3057">
        <v>0</v>
      </c>
      <c r="BF3057">
        <v>0</v>
      </c>
      <c r="BG3057">
        <v>5145</v>
      </c>
      <c r="BH3057">
        <v>0</v>
      </c>
      <c r="BI3057">
        <v>0</v>
      </c>
      <c r="BJ3057" s="2">
        <v>46036</v>
      </c>
      <c r="BK3057">
        <v>0</v>
      </c>
      <c r="BL3057" s="3" t="str">
        <f>VLOOKUP(O3057,DropDownList!$H$1:$I$7,2,FALSE)</f>
        <v>2025/26</v>
      </c>
      <c r="BM3057" s="3" t="str">
        <f t="shared" si="47"/>
        <v>CONF</v>
      </c>
    </row>
    <row r="3058" spans="1:65" x14ac:dyDescent="0.2">
      <c r="A3058">
        <v>2026</v>
      </c>
      <c r="B3058">
        <v>1</v>
      </c>
      <c r="C3058" t="s">
        <v>162</v>
      </c>
      <c r="D3058" t="s">
        <v>186</v>
      </c>
      <c r="E3058" t="s">
        <v>21</v>
      </c>
      <c r="F3058">
        <v>9881</v>
      </c>
      <c r="G3058" t="s">
        <v>158</v>
      </c>
      <c r="H3058" t="s">
        <v>171</v>
      </c>
      <c r="I3058" t="s">
        <v>172</v>
      </c>
      <c r="J3058" s="1">
        <v>46023</v>
      </c>
      <c r="K3058" t="s">
        <v>438</v>
      </c>
      <c r="L3058">
        <v>4</v>
      </c>
      <c r="M3058" t="s">
        <v>439</v>
      </c>
      <c r="N3058" t="s">
        <v>145</v>
      </c>
      <c r="O3058" t="s">
        <v>147</v>
      </c>
      <c r="P3058" t="s">
        <v>160</v>
      </c>
      <c r="Q3058">
        <v>19993.330000000002</v>
      </c>
      <c r="R3058">
        <v>119</v>
      </c>
      <c r="S3058">
        <v>70310</v>
      </c>
      <c r="T3058">
        <v>1650</v>
      </c>
      <c r="U3058">
        <v>51</v>
      </c>
      <c r="V3058">
        <v>33</v>
      </c>
      <c r="W3058">
        <v>13980</v>
      </c>
      <c r="X3058">
        <v>14920</v>
      </c>
      <c r="Y3058">
        <v>0</v>
      </c>
      <c r="Z3058">
        <v>0</v>
      </c>
      <c r="AA3058">
        <v>48666.67</v>
      </c>
      <c r="AB3058">
        <v>2400</v>
      </c>
      <c r="AC3058">
        <v>43456.67</v>
      </c>
      <c r="AD3058">
        <v>16</v>
      </c>
      <c r="AE3058">
        <v>17</v>
      </c>
      <c r="AF3058">
        <v>65</v>
      </c>
      <c r="AG3058">
        <v>29</v>
      </c>
      <c r="AH3058">
        <v>2</v>
      </c>
      <c r="AI3058">
        <v>22</v>
      </c>
      <c r="AJ3058">
        <v>0</v>
      </c>
      <c r="AK3058">
        <v>0</v>
      </c>
      <c r="AL3058">
        <v>0</v>
      </c>
      <c r="AM3058">
        <v>0</v>
      </c>
      <c r="AN3058">
        <v>0</v>
      </c>
      <c r="AO3058">
        <v>75</v>
      </c>
      <c r="AP3058">
        <v>204</v>
      </c>
      <c r="AQ3058">
        <v>69</v>
      </c>
      <c r="AR3058">
        <v>0</v>
      </c>
      <c r="AS3058">
        <v>22</v>
      </c>
      <c r="AT3058">
        <v>2</v>
      </c>
      <c r="AU3058">
        <v>7</v>
      </c>
      <c r="AV3058">
        <v>2</v>
      </c>
      <c r="AW3058">
        <v>7</v>
      </c>
      <c r="AX3058">
        <v>0</v>
      </c>
      <c r="AY3058">
        <v>20</v>
      </c>
      <c r="AZ3058">
        <v>35</v>
      </c>
      <c r="BA3058">
        <v>16</v>
      </c>
      <c r="BB3058">
        <v>6</v>
      </c>
      <c r="BC3058">
        <v>0</v>
      </c>
      <c r="BD3058">
        <v>3</v>
      </c>
      <c r="BE3058">
        <v>0</v>
      </c>
      <c r="BF3058">
        <v>111</v>
      </c>
      <c r="BG3058">
        <v>11095</v>
      </c>
      <c r="BH3058">
        <v>1</v>
      </c>
      <c r="BI3058">
        <v>47</v>
      </c>
      <c r="BJ3058" s="2">
        <v>46036</v>
      </c>
      <c r="BK3058">
        <v>0</v>
      </c>
      <c r="BL3058" s="3" t="str">
        <f>VLOOKUP(O3058,DropDownList!$H$1:$I$7,2,FALSE)</f>
        <v>2024/25</v>
      </c>
      <c r="BM3058" s="3" t="str">
        <f t="shared" si="47"/>
        <v>SC COURT</v>
      </c>
    </row>
    <row r="3059" spans="1:65" x14ac:dyDescent="0.2">
      <c r="A3059">
        <v>2026</v>
      </c>
      <c r="B3059">
        <v>1</v>
      </c>
      <c r="C3059" t="s">
        <v>162</v>
      </c>
      <c r="D3059" t="s">
        <v>186</v>
      </c>
      <c r="E3059" t="s">
        <v>21</v>
      </c>
      <c r="F3059">
        <v>9881</v>
      </c>
      <c r="G3059" t="s">
        <v>158</v>
      </c>
      <c r="H3059" t="s">
        <v>171</v>
      </c>
      <c r="I3059" t="s">
        <v>172</v>
      </c>
      <c r="J3059" s="1">
        <v>46023</v>
      </c>
      <c r="K3059" t="s">
        <v>438</v>
      </c>
      <c r="L3059">
        <v>4</v>
      </c>
      <c r="M3059" t="s">
        <v>439</v>
      </c>
      <c r="N3059" t="s">
        <v>145</v>
      </c>
      <c r="O3059" t="s">
        <v>155</v>
      </c>
      <c r="P3059" t="s">
        <v>159</v>
      </c>
      <c r="Q3059">
        <v>0</v>
      </c>
      <c r="R3059">
        <v>1</v>
      </c>
      <c r="S3059">
        <v>1940</v>
      </c>
      <c r="T3059">
        <v>0</v>
      </c>
      <c r="U3059">
        <v>0</v>
      </c>
      <c r="V3059">
        <v>0</v>
      </c>
      <c r="W3059">
        <v>0</v>
      </c>
      <c r="X3059">
        <v>0</v>
      </c>
      <c r="Y3059">
        <v>0</v>
      </c>
      <c r="Z3059">
        <v>0</v>
      </c>
      <c r="AA3059">
        <v>1940</v>
      </c>
      <c r="AB3059">
        <v>0</v>
      </c>
      <c r="AC3059">
        <v>0</v>
      </c>
      <c r="AD3059">
        <v>0</v>
      </c>
      <c r="AE3059">
        <v>0</v>
      </c>
      <c r="AF3059">
        <v>1</v>
      </c>
      <c r="AG3059">
        <v>0</v>
      </c>
      <c r="AH3059">
        <v>0</v>
      </c>
      <c r="AI3059">
        <v>0</v>
      </c>
      <c r="AJ3059">
        <v>0</v>
      </c>
      <c r="AK3059">
        <v>0</v>
      </c>
      <c r="AL3059">
        <v>0</v>
      </c>
      <c r="AM3059">
        <v>0</v>
      </c>
      <c r="AN3059">
        <v>0</v>
      </c>
      <c r="AO3059">
        <v>0</v>
      </c>
      <c r="AP3059">
        <v>0</v>
      </c>
      <c r="AQ3059">
        <v>0</v>
      </c>
      <c r="AR3059">
        <v>0</v>
      </c>
      <c r="AS3059">
        <v>0</v>
      </c>
      <c r="AT3059">
        <v>0</v>
      </c>
      <c r="AU3059">
        <v>0</v>
      </c>
      <c r="AV3059">
        <v>0</v>
      </c>
      <c r="AW3059">
        <v>0</v>
      </c>
      <c r="AX3059">
        <v>0</v>
      </c>
      <c r="AY3059">
        <v>0</v>
      </c>
      <c r="AZ3059">
        <v>0</v>
      </c>
      <c r="BA3059">
        <v>0</v>
      </c>
      <c r="BB3059">
        <v>0</v>
      </c>
      <c r="BC3059">
        <v>0</v>
      </c>
      <c r="BD3059">
        <v>0</v>
      </c>
      <c r="BE3059">
        <v>0</v>
      </c>
      <c r="BF3059">
        <v>0</v>
      </c>
      <c r="BG3059">
        <v>0</v>
      </c>
      <c r="BH3059">
        <v>0</v>
      </c>
      <c r="BI3059">
        <v>0</v>
      </c>
      <c r="BJ3059" s="2">
        <v>46036</v>
      </c>
      <c r="BK3059">
        <v>0</v>
      </c>
      <c r="BL3059" s="3" t="str">
        <f>VLOOKUP(O3059,DropDownList!$H$1:$I$7,2,FALSE)</f>
        <v>2022/23</v>
      </c>
      <c r="BM3059" s="3" t="str">
        <f t="shared" si="47"/>
        <v>CONF</v>
      </c>
    </row>
    <row r="3060" spans="1:65" x14ac:dyDescent="0.2">
      <c r="A3060">
        <v>2026</v>
      </c>
      <c r="B3060">
        <v>1</v>
      </c>
      <c r="C3060" t="s">
        <v>162</v>
      </c>
      <c r="D3060" t="s">
        <v>186</v>
      </c>
      <c r="E3060" t="s">
        <v>21</v>
      </c>
      <c r="F3060">
        <v>9881</v>
      </c>
      <c r="G3060" t="s">
        <v>158</v>
      </c>
      <c r="H3060" t="s">
        <v>171</v>
      </c>
      <c r="I3060" t="s">
        <v>172</v>
      </c>
      <c r="J3060" s="1">
        <v>46023</v>
      </c>
      <c r="K3060" t="s">
        <v>438</v>
      </c>
      <c r="L3060">
        <v>4</v>
      </c>
      <c r="M3060" t="s">
        <v>439</v>
      </c>
      <c r="N3060" t="s">
        <v>145</v>
      </c>
      <c r="O3060" t="s">
        <v>156</v>
      </c>
      <c r="P3060" t="s">
        <v>160</v>
      </c>
      <c r="Q3060">
        <v>11011.62</v>
      </c>
      <c r="R3060">
        <v>100</v>
      </c>
      <c r="S3060">
        <v>62465</v>
      </c>
      <c r="T3060">
        <v>2740</v>
      </c>
      <c r="U3060">
        <v>27</v>
      </c>
      <c r="V3060">
        <v>10</v>
      </c>
      <c r="W3060">
        <v>5910</v>
      </c>
      <c r="X3060">
        <v>5910</v>
      </c>
      <c r="Y3060">
        <v>0</v>
      </c>
      <c r="Z3060">
        <v>0</v>
      </c>
      <c r="AA3060">
        <v>48713.38</v>
      </c>
      <c r="AB3060">
        <v>2110</v>
      </c>
      <c r="AC3060">
        <v>43818.38</v>
      </c>
      <c r="AD3060">
        <v>6</v>
      </c>
      <c r="AE3060">
        <v>4</v>
      </c>
      <c r="AF3060">
        <v>67</v>
      </c>
      <c r="AG3060">
        <v>20</v>
      </c>
      <c r="AH3060">
        <v>5</v>
      </c>
      <c r="AI3060">
        <v>7</v>
      </c>
      <c r="AJ3060">
        <v>0</v>
      </c>
      <c r="AK3060">
        <v>0</v>
      </c>
      <c r="AL3060">
        <v>0</v>
      </c>
      <c r="AM3060">
        <v>0</v>
      </c>
      <c r="AN3060">
        <v>0</v>
      </c>
      <c r="AO3060">
        <v>62</v>
      </c>
      <c r="AP3060">
        <v>223</v>
      </c>
      <c r="AQ3060">
        <v>63</v>
      </c>
      <c r="AR3060">
        <v>0</v>
      </c>
      <c r="AS3060">
        <v>23</v>
      </c>
      <c r="AT3060">
        <v>11</v>
      </c>
      <c r="AU3060">
        <v>3</v>
      </c>
      <c r="AV3060">
        <v>0</v>
      </c>
      <c r="AW3060">
        <v>4</v>
      </c>
      <c r="AX3060">
        <v>0</v>
      </c>
      <c r="AY3060">
        <v>32</v>
      </c>
      <c r="AZ3060">
        <v>45</v>
      </c>
      <c r="BA3060">
        <v>22</v>
      </c>
      <c r="BB3060">
        <v>5</v>
      </c>
      <c r="BC3060">
        <v>3</v>
      </c>
      <c r="BD3060">
        <v>0</v>
      </c>
      <c r="BE3060">
        <v>0</v>
      </c>
      <c r="BF3060">
        <v>95</v>
      </c>
      <c r="BG3060">
        <v>4665</v>
      </c>
      <c r="BH3060">
        <v>1</v>
      </c>
      <c r="BI3060">
        <v>23</v>
      </c>
      <c r="BJ3060" s="2">
        <v>46036</v>
      </c>
      <c r="BK3060">
        <v>0</v>
      </c>
      <c r="BL3060" s="3" t="str">
        <f>VLOOKUP(O3060,DropDownList!$H$1:$I$7,2,FALSE)</f>
        <v>2023/24</v>
      </c>
      <c r="BM3060" s="3" t="str">
        <f t="shared" si="47"/>
        <v>SC COURT</v>
      </c>
    </row>
    <row r="3061" spans="1:65" x14ac:dyDescent="0.2">
      <c r="A3061">
        <v>2026</v>
      </c>
      <c r="B3061">
        <v>1</v>
      </c>
      <c r="C3061" t="s">
        <v>162</v>
      </c>
      <c r="D3061" t="s">
        <v>187</v>
      </c>
      <c r="E3061" t="s">
        <v>22</v>
      </c>
      <c r="F3061">
        <v>9349</v>
      </c>
      <c r="G3061" t="s">
        <v>141</v>
      </c>
      <c r="H3061" t="s">
        <v>171</v>
      </c>
      <c r="I3061" t="s">
        <v>172</v>
      </c>
      <c r="J3061" s="1">
        <v>46023</v>
      </c>
      <c r="K3061" t="s">
        <v>438</v>
      </c>
      <c r="L3061">
        <v>4</v>
      </c>
      <c r="M3061" t="s">
        <v>439</v>
      </c>
      <c r="N3061" t="s">
        <v>145</v>
      </c>
      <c r="O3061" t="s">
        <v>149</v>
      </c>
      <c r="P3061" t="s">
        <v>148</v>
      </c>
      <c r="Q3061">
        <v>120</v>
      </c>
      <c r="R3061">
        <v>2</v>
      </c>
      <c r="S3061">
        <v>120</v>
      </c>
      <c r="T3061">
        <v>0</v>
      </c>
      <c r="U3061">
        <v>2</v>
      </c>
      <c r="V3061">
        <v>2</v>
      </c>
      <c r="W3061">
        <v>120</v>
      </c>
      <c r="X3061">
        <v>120</v>
      </c>
      <c r="Y3061">
        <v>0</v>
      </c>
      <c r="Z3061">
        <v>0</v>
      </c>
      <c r="AA3061">
        <v>0</v>
      </c>
      <c r="AB3061">
        <v>0</v>
      </c>
      <c r="AC3061">
        <v>0</v>
      </c>
      <c r="AD3061">
        <v>2</v>
      </c>
      <c r="AE3061">
        <v>0</v>
      </c>
      <c r="AF3061">
        <v>0</v>
      </c>
      <c r="AG3061">
        <v>0</v>
      </c>
      <c r="AH3061">
        <v>0</v>
      </c>
      <c r="AI3061">
        <v>2</v>
      </c>
      <c r="AJ3061">
        <v>0</v>
      </c>
      <c r="AK3061">
        <v>0</v>
      </c>
      <c r="AL3061">
        <v>0</v>
      </c>
      <c r="AM3061">
        <v>0</v>
      </c>
      <c r="AN3061">
        <v>0</v>
      </c>
      <c r="AO3061">
        <v>0</v>
      </c>
      <c r="AP3061">
        <v>0</v>
      </c>
      <c r="AQ3061">
        <v>0</v>
      </c>
      <c r="AR3061">
        <v>0</v>
      </c>
      <c r="AS3061">
        <v>0</v>
      </c>
      <c r="AT3061">
        <v>0</v>
      </c>
      <c r="AU3061">
        <v>0</v>
      </c>
      <c r="AV3061">
        <v>0</v>
      </c>
      <c r="AW3061">
        <v>0</v>
      </c>
      <c r="AX3061">
        <v>0</v>
      </c>
      <c r="AY3061">
        <v>0</v>
      </c>
      <c r="AZ3061">
        <v>0</v>
      </c>
      <c r="BA3061">
        <v>0</v>
      </c>
      <c r="BB3061">
        <v>0</v>
      </c>
      <c r="BC3061">
        <v>0</v>
      </c>
      <c r="BD3061">
        <v>0</v>
      </c>
      <c r="BE3061">
        <v>0</v>
      </c>
      <c r="BF3061">
        <v>0</v>
      </c>
      <c r="BG3061">
        <v>120</v>
      </c>
      <c r="BH3061">
        <v>0</v>
      </c>
      <c r="BI3061">
        <v>0</v>
      </c>
      <c r="BJ3061" s="2">
        <v>46036</v>
      </c>
      <c r="BK3061">
        <v>0</v>
      </c>
      <c r="BL3061" s="3" t="str">
        <f>VLOOKUP(O3061,DropDownList!$H$1:$I$7,2,FALSE)</f>
        <v>2025/26</v>
      </c>
      <c r="BM3061" s="3" t="str">
        <f t="shared" si="47"/>
        <v>PRAS</v>
      </c>
    </row>
    <row r="3062" spans="1:65" x14ac:dyDescent="0.2">
      <c r="A3062">
        <v>2026</v>
      </c>
      <c r="B3062">
        <v>1</v>
      </c>
      <c r="C3062" t="s">
        <v>162</v>
      </c>
      <c r="D3062" t="s">
        <v>187</v>
      </c>
      <c r="E3062" t="s">
        <v>22</v>
      </c>
      <c r="F3062">
        <v>9349</v>
      </c>
      <c r="G3062" t="s">
        <v>141</v>
      </c>
      <c r="H3062" t="s">
        <v>171</v>
      </c>
      <c r="I3062" t="s">
        <v>172</v>
      </c>
      <c r="J3062" s="1">
        <v>46023</v>
      </c>
      <c r="K3062" t="s">
        <v>438</v>
      </c>
      <c r="L3062">
        <v>4</v>
      </c>
      <c r="M3062" t="s">
        <v>439</v>
      </c>
      <c r="N3062" t="s">
        <v>145</v>
      </c>
      <c r="O3062" t="s">
        <v>156</v>
      </c>
      <c r="P3062" t="s">
        <v>148</v>
      </c>
      <c r="Q3062">
        <v>0</v>
      </c>
      <c r="R3062">
        <v>1</v>
      </c>
      <c r="S3062">
        <v>60</v>
      </c>
      <c r="T3062">
        <v>0</v>
      </c>
      <c r="U3062">
        <v>0</v>
      </c>
      <c r="V3062">
        <v>0</v>
      </c>
      <c r="W3062">
        <v>0</v>
      </c>
      <c r="X3062">
        <v>0</v>
      </c>
      <c r="Y3062">
        <v>0</v>
      </c>
      <c r="Z3062">
        <v>0</v>
      </c>
      <c r="AA3062">
        <v>60</v>
      </c>
      <c r="AB3062">
        <v>0</v>
      </c>
      <c r="AC3062">
        <v>60</v>
      </c>
      <c r="AD3062">
        <v>0</v>
      </c>
      <c r="AE3062">
        <v>0</v>
      </c>
      <c r="AF3062">
        <v>1</v>
      </c>
      <c r="AG3062">
        <v>0</v>
      </c>
      <c r="AH3062">
        <v>0</v>
      </c>
      <c r="AI3062">
        <v>0</v>
      </c>
      <c r="AJ3062">
        <v>0</v>
      </c>
      <c r="AK3062">
        <v>0</v>
      </c>
      <c r="AL3062">
        <v>0</v>
      </c>
      <c r="AM3062">
        <v>0</v>
      </c>
      <c r="AN3062">
        <v>0</v>
      </c>
      <c r="AO3062">
        <v>0</v>
      </c>
      <c r="AP3062">
        <v>0</v>
      </c>
      <c r="AQ3062">
        <v>0</v>
      </c>
      <c r="AR3062">
        <v>0</v>
      </c>
      <c r="AS3062">
        <v>0</v>
      </c>
      <c r="AT3062">
        <v>0</v>
      </c>
      <c r="AU3062">
        <v>0</v>
      </c>
      <c r="AV3062">
        <v>0</v>
      </c>
      <c r="AW3062">
        <v>0</v>
      </c>
      <c r="AX3062">
        <v>0</v>
      </c>
      <c r="AY3062">
        <v>0</v>
      </c>
      <c r="AZ3062">
        <v>0</v>
      </c>
      <c r="BA3062">
        <v>0</v>
      </c>
      <c r="BB3062">
        <v>0</v>
      </c>
      <c r="BC3062">
        <v>0</v>
      </c>
      <c r="BD3062">
        <v>0</v>
      </c>
      <c r="BE3062">
        <v>0</v>
      </c>
      <c r="BF3062">
        <v>0</v>
      </c>
      <c r="BG3062">
        <v>0</v>
      </c>
      <c r="BH3062">
        <v>0</v>
      </c>
      <c r="BI3062">
        <v>0</v>
      </c>
      <c r="BJ3062" s="2">
        <v>46036</v>
      </c>
      <c r="BK3062">
        <v>0</v>
      </c>
      <c r="BL3062" s="3" t="str">
        <f>VLOOKUP(O3062,DropDownList!$H$1:$I$7,2,FALSE)</f>
        <v>2023/24</v>
      </c>
      <c r="BM3062" s="3" t="str">
        <f t="shared" si="47"/>
        <v>PRAS</v>
      </c>
    </row>
    <row r="3063" spans="1:65" x14ac:dyDescent="0.2">
      <c r="A3063">
        <v>2026</v>
      </c>
      <c r="B3063">
        <v>1</v>
      </c>
      <c r="C3063" t="s">
        <v>162</v>
      </c>
      <c r="D3063" t="s">
        <v>187</v>
      </c>
      <c r="E3063" t="s">
        <v>22</v>
      </c>
      <c r="F3063">
        <v>9349</v>
      </c>
      <c r="G3063" t="s">
        <v>141</v>
      </c>
      <c r="H3063" t="s">
        <v>171</v>
      </c>
      <c r="I3063" t="s">
        <v>172</v>
      </c>
      <c r="J3063" s="1">
        <v>46023</v>
      </c>
      <c r="K3063" t="s">
        <v>438</v>
      </c>
      <c r="L3063">
        <v>4</v>
      </c>
      <c r="M3063" t="s">
        <v>439</v>
      </c>
      <c r="N3063" t="s">
        <v>145</v>
      </c>
      <c r="O3063" t="s">
        <v>147</v>
      </c>
      <c r="P3063" t="s">
        <v>152</v>
      </c>
      <c r="Q3063">
        <v>0</v>
      </c>
      <c r="R3063">
        <v>3</v>
      </c>
      <c r="S3063">
        <v>120</v>
      </c>
      <c r="T3063">
        <v>80</v>
      </c>
      <c r="U3063">
        <v>0</v>
      </c>
      <c r="V3063">
        <v>0</v>
      </c>
      <c r="W3063">
        <v>0</v>
      </c>
      <c r="X3063">
        <v>0</v>
      </c>
      <c r="Y3063">
        <v>0</v>
      </c>
      <c r="Z3063">
        <v>0</v>
      </c>
      <c r="AA3063">
        <v>40</v>
      </c>
      <c r="AB3063">
        <v>0</v>
      </c>
      <c r="AC3063">
        <v>40</v>
      </c>
      <c r="AD3063">
        <v>0</v>
      </c>
      <c r="AE3063">
        <v>0</v>
      </c>
      <c r="AF3063">
        <v>1</v>
      </c>
      <c r="AG3063">
        <v>0</v>
      </c>
      <c r="AH3063">
        <v>2</v>
      </c>
      <c r="AI3063">
        <v>0</v>
      </c>
      <c r="AJ3063">
        <v>0</v>
      </c>
      <c r="AK3063">
        <v>0</v>
      </c>
      <c r="AL3063">
        <v>0</v>
      </c>
      <c r="AM3063">
        <v>0</v>
      </c>
      <c r="AN3063">
        <v>0</v>
      </c>
      <c r="AO3063">
        <v>0</v>
      </c>
      <c r="AP3063">
        <v>0</v>
      </c>
      <c r="AQ3063">
        <v>0</v>
      </c>
      <c r="AR3063">
        <v>0</v>
      </c>
      <c r="AS3063">
        <v>0</v>
      </c>
      <c r="AT3063">
        <v>0</v>
      </c>
      <c r="AU3063">
        <v>0</v>
      </c>
      <c r="AV3063">
        <v>0</v>
      </c>
      <c r="AW3063">
        <v>0</v>
      </c>
      <c r="AX3063">
        <v>0</v>
      </c>
      <c r="AY3063">
        <v>0</v>
      </c>
      <c r="AZ3063">
        <v>0</v>
      </c>
      <c r="BA3063">
        <v>0</v>
      </c>
      <c r="BB3063">
        <v>0</v>
      </c>
      <c r="BC3063">
        <v>0</v>
      </c>
      <c r="BD3063">
        <v>0</v>
      </c>
      <c r="BE3063">
        <v>0</v>
      </c>
      <c r="BF3063">
        <v>0</v>
      </c>
      <c r="BG3063">
        <v>0</v>
      </c>
      <c r="BH3063">
        <v>0</v>
      </c>
      <c r="BI3063">
        <v>0</v>
      </c>
      <c r="BJ3063" s="2">
        <v>46036</v>
      </c>
      <c r="BK3063">
        <v>0</v>
      </c>
      <c r="BL3063" s="3" t="str">
        <f>VLOOKUP(O3063,DropDownList!$H$1:$I$7,2,FALSE)</f>
        <v>2024/25</v>
      </c>
      <c r="BM3063" s="3" t="str">
        <f t="shared" si="47"/>
        <v>PCOA</v>
      </c>
    </row>
    <row r="3064" spans="1:65" x14ac:dyDescent="0.2">
      <c r="A3064">
        <v>2026</v>
      </c>
      <c r="B3064">
        <v>1</v>
      </c>
      <c r="C3064" t="s">
        <v>162</v>
      </c>
      <c r="D3064" t="s">
        <v>187</v>
      </c>
      <c r="E3064" t="s">
        <v>22</v>
      </c>
      <c r="F3064">
        <v>9349</v>
      </c>
      <c r="G3064" t="s">
        <v>141</v>
      </c>
      <c r="H3064" t="s">
        <v>171</v>
      </c>
      <c r="I3064" t="s">
        <v>172</v>
      </c>
      <c r="J3064" s="1">
        <v>46023</v>
      </c>
      <c r="K3064" t="s">
        <v>438</v>
      </c>
      <c r="L3064">
        <v>4</v>
      </c>
      <c r="M3064" t="s">
        <v>439</v>
      </c>
      <c r="N3064" t="s">
        <v>145</v>
      </c>
      <c r="O3064" t="s">
        <v>156</v>
      </c>
      <c r="P3064" t="s">
        <v>152</v>
      </c>
      <c r="Q3064">
        <v>0</v>
      </c>
      <c r="R3064">
        <v>5</v>
      </c>
      <c r="S3064">
        <v>200</v>
      </c>
      <c r="T3064">
        <v>40</v>
      </c>
      <c r="U3064">
        <v>0</v>
      </c>
      <c r="V3064">
        <v>0</v>
      </c>
      <c r="W3064">
        <v>0</v>
      </c>
      <c r="X3064">
        <v>0</v>
      </c>
      <c r="Y3064">
        <v>0</v>
      </c>
      <c r="Z3064">
        <v>0</v>
      </c>
      <c r="AA3064">
        <v>160</v>
      </c>
      <c r="AB3064">
        <v>0</v>
      </c>
      <c r="AC3064">
        <v>160</v>
      </c>
      <c r="AD3064">
        <v>0</v>
      </c>
      <c r="AE3064">
        <v>0</v>
      </c>
      <c r="AF3064">
        <v>4</v>
      </c>
      <c r="AG3064">
        <v>0</v>
      </c>
      <c r="AH3064">
        <v>1</v>
      </c>
      <c r="AI3064">
        <v>0</v>
      </c>
      <c r="AJ3064">
        <v>0</v>
      </c>
      <c r="AK3064">
        <v>0</v>
      </c>
      <c r="AL3064">
        <v>0</v>
      </c>
      <c r="AM3064">
        <v>0</v>
      </c>
      <c r="AN3064">
        <v>0</v>
      </c>
      <c r="AO3064">
        <v>0</v>
      </c>
      <c r="AP3064">
        <v>0</v>
      </c>
      <c r="AQ3064">
        <v>0</v>
      </c>
      <c r="AR3064">
        <v>0</v>
      </c>
      <c r="AS3064">
        <v>0</v>
      </c>
      <c r="AT3064">
        <v>0</v>
      </c>
      <c r="AU3064">
        <v>0</v>
      </c>
      <c r="AV3064">
        <v>0</v>
      </c>
      <c r="AW3064">
        <v>0</v>
      </c>
      <c r="AX3064">
        <v>0</v>
      </c>
      <c r="AY3064">
        <v>0</v>
      </c>
      <c r="AZ3064">
        <v>0</v>
      </c>
      <c r="BA3064">
        <v>0</v>
      </c>
      <c r="BB3064">
        <v>0</v>
      </c>
      <c r="BC3064">
        <v>0</v>
      </c>
      <c r="BD3064">
        <v>0</v>
      </c>
      <c r="BE3064">
        <v>0</v>
      </c>
      <c r="BF3064">
        <v>0</v>
      </c>
      <c r="BG3064">
        <v>0</v>
      </c>
      <c r="BH3064">
        <v>0</v>
      </c>
      <c r="BI3064">
        <v>0</v>
      </c>
      <c r="BJ3064" s="2">
        <v>46036</v>
      </c>
      <c r="BK3064">
        <v>0</v>
      </c>
      <c r="BL3064" s="3" t="str">
        <f>VLOOKUP(O3064,DropDownList!$H$1:$I$7,2,FALSE)</f>
        <v>2023/24</v>
      </c>
      <c r="BM3064" s="3" t="str">
        <f t="shared" si="47"/>
        <v>PCOA</v>
      </c>
    </row>
    <row r="3065" spans="1:65" x14ac:dyDescent="0.2">
      <c r="A3065">
        <v>2026</v>
      </c>
      <c r="B3065">
        <v>1</v>
      </c>
      <c r="C3065" t="s">
        <v>162</v>
      </c>
      <c r="D3065" t="s">
        <v>187</v>
      </c>
      <c r="E3065" t="s">
        <v>22</v>
      </c>
      <c r="F3065">
        <v>9349</v>
      </c>
      <c r="G3065" t="s">
        <v>141</v>
      </c>
      <c r="H3065" t="s">
        <v>171</v>
      </c>
      <c r="I3065" t="s">
        <v>172</v>
      </c>
      <c r="J3065" s="1">
        <v>46023</v>
      </c>
      <c r="K3065" t="s">
        <v>438</v>
      </c>
      <c r="L3065">
        <v>4</v>
      </c>
      <c r="M3065" t="s">
        <v>439</v>
      </c>
      <c r="N3065" t="s">
        <v>145</v>
      </c>
      <c r="O3065" t="s">
        <v>147</v>
      </c>
      <c r="P3065" t="s">
        <v>148</v>
      </c>
      <c r="Q3065">
        <v>60</v>
      </c>
      <c r="R3065">
        <v>2</v>
      </c>
      <c r="S3065">
        <v>120</v>
      </c>
      <c r="T3065">
        <v>0</v>
      </c>
      <c r="U3065">
        <v>1</v>
      </c>
      <c r="V3065">
        <v>1</v>
      </c>
      <c r="W3065">
        <v>60</v>
      </c>
      <c r="X3065">
        <v>60</v>
      </c>
      <c r="Y3065">
        <v>0</v>
      </c>
      <c r="Z3065">
        <v>0</v>
      </c>
      <c r="AA3065">
        <v>60</v>
      </c>
      <c r="AB3065">
        <v>0</v>
      </c>
      <c r="AC3065">
        <v>60</v>
      </c>
      <c r="AD3065">
        <v>1</v>
      </c>
      <c r="AE3065">
        <v>0</v>
      </c>
      <c r="AF3065">
        <v>1</v>
      </c>
      <c r="AG3065">
        <v>0</v>
      </c>
      <c r="AH3065">
        <v>0</v>
      </c>
      <c r="AI3065">
        <v>1</v>
      </c>
      <c r="AJ3065">
        <v>0</v>
      </c>
      <c r="AK3065">
        <v>0</v>
      </c>
      <c r="AL3065">
        <v>0</v>
      </c>
      <c r="AM3065">
        <v>0</v>
      </c>
      <c r="AN3065">
        <v>0</v>
      </c>
      <c r="AO3065">
        <v>0</v>
      </c>
      <c r="AP3065">
        <v>0</v>
      </c>
      <c r="AQ3065">
        <v>0</v>
      </c>
      <c r="AR3065">
        <v>0</v>
      </c>
      <c r="AS3065">
        <v>0</v>
      </c>
      <c r="AT3065">
        <v>0</v>
      </c>
      <c r="AU3065">
        <v>0</v>
      </c>
      <c r="AV3065">
        <v>0</v>
      </c>
      <c r="AW3065">
        <v>0</v>
      </c>
      <c r="AX3065">
        <v>0</v>
      </c>
      <c r="AY3065">
        <v>0</v>
      </c>
      <c r="AZ3065">
        <v>0</v>
      </c>
      <c r="BA3065">
        <v>0</v>
      </c>
      <c r="BB3065">
        <v>0</v>
      </c>
      <c r="BC3065">
        <v>0</v>
      </c>
      <c r="BD3065">
        <v>0</v>
      </c>
      <c r="BE3065">
        <v>0</v>
      </c>
      <c r="BF3065">
        <v>0</v>
      </c>
      <c r="BG3065">
        <v>60</v>
      </c>
      <c r="BH3065">
        <v>0</v>
      </c>
      <c r="BI3065">
        <v>0</v>
      </c>
      <c r="BJ3065" s="2">
        <v>46036</v>
      </c>
      <c r="BK3065">
        <v>0</v>
      </c>
      <c r="BL3065" s="3" t="str">
        <f>VLOOKUP(O3065,DropDownList!$H$1:$I$7,2,FALSE)</f>
        <v>2024/25</v>
      </c>
      <c r="BM3065" s="3" t="str">
        <f t="shared" si="47"/>
        <v>PRAS</v>
      </c>
    </row>
    <row r="3066" spans="1:65" x14ac:dyDescent="0.2">
      <c r="A3066">
        <v>2026</v>
      </c>
      <c r="B3066">
        <v>1</v>
      </c>
      <c r="C3066" t="s">
        <v>162</v>
      </c>
      <c r="D3066" t="s">
        <v>187</v>
      </c>
      <c r="E3066" t="s">
        <v>22</v>
      </c>
      <c r="F3066">
        <v>9349</v>
      </c>
      <c r="G3066" t="s">
        <v>141</v>
      </c>
      <c r="H3066" t="s">
        <v>171</v>
      </c>
      <c r="I3066" t="s">
        <v>172</v>
      </c>
      <c r="J3066" s="1">
        <v>46023</v>
      </c>
      <c r="K3066" t="s">
        <v>438</v>
      </c>
      <c r="L3066">
        <v>4</v>
      </c>
      <c r="M3066" t="s">
        <v>439</v>
      </c>
      <c r="N3066" t="s">
        <v>145</v>
      </c>
      <c r="O3066" t="s">
        <v>155</v>
      </c>
      <c r="P3066" t="s">
        <v>148</v>
      </c>
      <c r="Q3066">
        <v>0</v>
      </c>
      <c r="R3066">
        <v>2</v>
      </c>
      <c r="S3066">
        <v>120</v>
      </c>
      <c r="T3066">
        <v>0</v>
      </c>
      <c r="U3066">
        <v>0</v>
      </c>
      <c r="V3066">
        <v>0</v>
      </c>
      <c r="W3066">
        <v>0</v>
      </c>
      <c r="X3066">
        <v>0</v>
      </c>
      <c r="Y3066">
        <v>0</v>
      </c>
      <c r="Z3066">
        <v>0</v>
      </c>
      <c r="AA3066">
        <v>120</v>
      </c>
      <c r="AB3066">
        <v>0</v>
      </c>
      <c r="AC3066">
        <v>120</v>
      </c>
      <c r="AD3066">
        <v>0</v>
      </c>
      <c r="AE3066">
        <v>0</v>
      </c>
      <c r="AF3066">
        <v>2</v>
      </c>
      <c r="AG3066">
        <v>0</v>
      </c>
      <c r="AH3066">
        <v>0</v>
      </c>
      <c r="AI3066">
        <v>0</v>
      </c>
      <c r="AJ3066">
        <v>0</v>
      </c>
      <c r="AK3066">
        <v>0</v>
      </c>
      <c r="AL3066">
        <v>0</v>
      </c>
      <c r="AM3066">
        <v>0</v>
      </c>
      <c r="AN3066">
        <v>0</v>
      </c>
      <c r="AO3066">
        <v>0</v>
      </c>
      <c r="AP3066">
        <v>0</v>
      </c>
      <c r="AQ3066">
        <v>0</v>
      </c>
      <c r="AR3066">
        <v>0</v>
      </c>
      <c r="AS3066">
        <v>0</v>
      </c>
      <c r="AT3066">
        <v>0</v>
      </c>
      <c r="AU3066">
        <v>0</v>
      </c>
      <c r="AV3066">
        <v>0</v>
      </c>
      <c r="AW3066">
        <v>0</v>
      </c>
      <c r="AX3066">
        <v>0</v>
      </c>
      <c r="AY3066">
        <v>0</v>
      </c>
      <c r="AZ3066">
        <v>0</v>
      </c>
      <c r="BA3066">
        <v>0</v>
      </c>
      <c r="BB3066">
        <v>0</v>
      </c>
      <c r="BC3066">
        <v>0</v>
      </c>
      <c r="BD3066">
        <v>0</v>
      </c>
      <c r="BE3066">
        <v>0</v>
      </c>
      <c r="BF3066">
        <v>0</v>
      </c>
      <c r="BG3066">
        <v>0</v>
      </c>
      <c r="BH3066">
        <v>0</v>
      </c>
      <c r="BI3066">
        <v>0</v>
      </c>
      <c r="BJ3066" s="2">
        <v>46036</v>
      </c>
      <c r="BK3066">
        <v>0</v>
      </c>
      <c r="BL3066" s="3" t="str">
        <f>VLOOKUP(O3066,DropDownList!$H$1:$I$7,2,FALSE)</f>
        <v>2022/23</v>
      </c>
      <c r="BM3066" s="3" t="str">
        <f t="shared" si="47"/>
        <v>PRAS</v>
      </c>
    </row>
    <row r="3067" spans="1:65" x14ac:dyDescent="0.2">
      <c r="A3067">
        <v>2026</v>
      </c>
      <c r="B3067">
        <v>1</v>
      </c>
      <c r="C3067" t="s">
        <v>162</v>
      </c>
      <c r="D3067" t="s">
        <v>187</v>
      </c>
      <c r="E3067" t="s">
        <v>22</v>
      </c>
      <c r="F3067">
        <v>9349</v>
      </c>
      <c r="G3067" t="s">
        <v>141</v>
      </c>
      <c r="H3067" t="s">
        <v>171</v>
      </c>
      <c r="I3067" t="s">
        <v>172</v>
      </c>
      <c r="J3067" s="1">
        <v>46023</v>
      </c>
      <c r="K3067" t="s">
        <v>438</v>
      </c>
      <c r="L3067">
        <v>4</v>
      </c>
      <c r="M3067" t="s">
        <v>439</v>
      </c>
      <c r="N3067" t="s">
        <v>145</v>
      </c>
      <c r="O3067" t="s">
        <v>155</v>
      </c>
      <c r="P3067" t="s">
        <v>152</v>
      </c>
      <c r="Q3067">
        <v>0</v>
      </c>
      <c r="R3067">
        <v>8</v>
      </c>
      <c r="S3067">
        <v>320</v>
      </c>
      <c r="T3067">
        <v>120</v>
      </c>
      <c r="U3067">
        <v>0</v>
      </c>
      <c r="V3067">
        <v>0</v>
      </c>
      <c r="W3067">
        <v>0</v>
      </c>
      <c r="X3067">
        <v>0</v>
      </c>
      <c r="Y3067">
        <v>0</v>
      </c>
      <c r="Z3067">
        <v>0</v>
      </c>
      <c r="AA3067">
        <v>200</v>
      </c>
      <c r="AB3067">
        <v>0</v>
      </c>
      <c r="AC3067">
        <v>200</v>
      </c>
      <c r="AD3067">
        <v>0</v>
      </c>
      <c r="AE3067">
        <v>0</v>
      </c>
      <c r="AF3067">
        <v>5</v>
      </c>
      <c r="AG3067">
        <v>0</v>
      </c>
      <c r="AH3067">
        <v>3</v>
      </c>
      <c r="AI3067">
        <v>0</v>
      </c>
      <c r="AJ3067">
        <v>0</v>
      </c>
      <c r="AK3067">
        <v>0</v>
      </c>
      <c r="AL3067">
        <v>0</v>
      </c>
      <c r="AM3067">
        <v>0</v>
      </c>
      <c r="AN3067">
        <v>0</v>
      </c>
      <c r="AO3067">
        <v>0</v>
      </c>
      <c r="AP3067">
        <v>0</v>
      </c>
      <c r="AQ3067">
        <v>0</v>
      </c>
      <c r="AR3067">
        <v>0</v>
      </c>
      <c r="AS3067">
        <v>0</v>
      </c>
      <c r="AT3067">
        <v>0</v>
      </c>
      <c r="AU3067">
        <v>0</v>
      </c>
      <c r="AV3067">
        <v>0</v>
      </c>
      <c r="AW3067">
        <v>0</v>
      </c>
      <c r="AX3067">
        <v>0</v>
      </c>
      <c r="AY3067">
        <v>0</v>
      </c>
      <c r="AZ3067">
        <v>0</v>
      </c>
      <c r="BA3067">
        <v>0</v>
      </c>
      <c r="BB3067">
        <v>0</v>
      </c>
      <c r="BC3067">
        <v>0</v>
      </c>
      <c r="BD3067">
        <v>0</v>
      </c>
      <c r="BE3067">
        <v>0</v>
      </c>
      <c r="BF3067">
        <v>0</v>
      </c>
      <c r="BG3067">
        <v>0</v>
      </c>
      <c r="BH3067">
        <v>0</v>
      </c>
      <c r="BI3067">
        <v>0</v>
      </c>
      <c r="BJ3067" s="2">
        <v>46036</v>
      </c>
      <c r="BK3067">
        <v>0</v>
      </c>
      <c r="BL3067" s="3" t="str">
        <f>VLOOKUP(O3067,DropDownList!$H$1:$I$7,2,FALSE)</f>
        <v>2022/23</v>
      </c>
      <c r="BM3067" s="3" t="str">
        <f t="shared" si="47"/>
        <v>PCOA</v>
      </c>
    </row>
    <row r="3068" spans="1:65" x14ac:dyDescent="0.2">
      <c r="A3068">
        <v>2026</v>
      </c>
      <c r="B3068">
        <v>1</v>
      </c>
      <c r="C3068" t="s">
        <v>162</v>
      </c>
      <c r="D3068" t="s">
        <v>187</v>
      </c>
      <c r="E3068" t="s">
        <v>22</v>
      </c>
      <c r="F3068">
        <v>9349</v>
      </c>
      <c r="G3068" t="s">
        <v>141</v>
      </c>
      <c r="H3068" t="s">
        <v>171</v>
      </c>
      <c r="I3068" t="s">
        <v>172</v>
      </c>
      <c r="J3068" s="1">
        <v>46023</v>
      </c>
      <c r="K3068" t="s">
        <v>438</v>
      </c>
      <c r="L3068">
        <v>4</v>
      </c>
      <c r="M3068" t="s">
        <v>439</v>
      </c>
      <c r="N3068" t="s">
        <v>145</v>
      </c>
      <c r="O3068" t="s">
        <v>149</v>
      </c>
      <c r="P3068" t="s">
        <v>152</v>
      </c>
      <c r="Q3068">
        <v>0</v>
      </c>
      <c r="R3068">
        <v>3</v>
      </c>
      <c r="S3068">
        <v>120</v>
      </c>
      <c r="T3068">
        <v>80</v>
      </c>
      <c r="U3068">
        <v>0</v>
      </c>
      <c r="V3068">
        <v>0</v>
      </c>
      <c r="W3068">
        <v>0</v>
      </c>
      <c r="X3068">
        <v>0</v>
      </c>
      <c r="Y3068">
        <v>0</v>
      </c>
      <c r="Z3068">
        <v>0</v>
      </c>
      <c r="AA3068">
        <v>40</v>
      </c>
      <c r="AB3068">
        <v>0</v>
      </c>
      <c r="AC3068">
        <v>40</v>
      </c>
      <c r="AD3068">
        <v>0</v>
      </c>
      <c r="AE3068">
        <v>0</v>
      </c>
      <c r="AF3068">
        <v>1</v>
      </c>
      <c r="AG3068">
        <v>0</v>
      </c>
      <c r="AH3068">
        <v>2</v>
      </c>
      <c r="AI3068">
        <v>0</v>
      </c>
      <c r="AJ3068">
        <v>0</v>
      </c>
      <c r="AK3068">
        <v>0</v>
      </c>
      <c r="AL3068">
        <v>0</v>
      </c>
      <c r="AM3068">
        <v>0</v>
      </c>
      <c r="AN3068">
        <v>0</v>
      </c>
      <c r="AO3068">
        <v>0</v>
      </c>
      <c r="AP3068">
        <v>0</v>
      </c>
      <c r="AQ3068">
        <v>0</v>
      </c>
      <c r="AR3068">
        <v>0</v>
      </c>
      <c r="AS3068">
        <v>0</v>
      </c>
      <c r="AT3068">
        <v>0</v>
      </c>
      <c r="AU3068">
        <v>0</v>
      </c>
      <c r="AV3068">
        <v>0</v>
      </c>
      <c r="AW3068">
        <v>0</v>
      </c>
      <c r="AX3068">
        <v>0</v>
      </c>
      <c r="AY3068">
        <v>0</v>
      </c>
      <c r="AZ3068">
        <v>0</v>
      </c>
      <c r="BA3068">
        <v>0</v>
      </c>
      <c r="BB3068">
        <v>0</v>
      </c>
      <c r="BC3068">
        <v>0</v>
      </c>
      <c r="BD3068">
        <v>0</v>
      </c>
      <c r="BE3068">
        <v>0</v>
      </c>
      <c r="BF3068">
        <v>0</v>
      </c>
      <c r="BG3068">
        <v>0</v>
      </c>
      <c r="BH3068">
        <v>0</v>
      </c>
      <c r="BI3068">
        <v>0</v>
      </c>
      <c r="BJ3068" s="2">
        <v>46036</v>
      </c>
      <c r="BK3068">
        <v>0</v>
      </c>
      <c r="BL3068" s="3" t="str">
        <f>VLOOKUP(O3068,DropDownList!$H$1:$I$7,2,FALSE)</f>
        <v>2025/26</v>
      </c>
      <c r="BM3068" s="3" t="str">
        <f t="shared" si="47"/>
        <v>PCOA</v>
      </c>
    </row>
    <row r="3069" spans="1:65" x14ac:dyDescent="0.2">
      <c r="A3069">
        <v>2026</v>
      </c>
      <c r="B3069">
        <v>1</v>
      </c>
      <c r="C3069" t="s">
        <v>162</v>
      </c>
      <c r="D3069" t="s">
        <v>188</v>
      </c>
      <c r="E3069" t="s">
        <v>22</v>
      </c>
      <c r="F3069">
        <v>9891</v>
      </c>
      <c r="G3069" t="s">
        <v>158</v>
      </c>
      <c r="H3069" t="s">
        <v>171</v>
      </c>
      <c r="I3069" t="s">
        <v>172</v>
      </c>
      <c r="J3069" s="1">
        <v>46023</v>
      </c>
      <c r="K3069" t="s">
        <v>438</v>
      </c>
      <c r="L3069">
        <v>4</v>
      </c>
      <c r="M3069" t="s">
        <v>439</v>
      </c>
      <c r="N3069" t="s">
        <v>145</v>
      </c>
      <c r="O3069" t="s">
        <v>156</v>
      </c>
      <c r="P3069" t="s">
        <v>160</v>
      </c>
      <c r="Q3069">
        <v>8701.61</v>
      </c>
      <c r="R3069">
        <v>145</v>
      </c>
      <c r="S3069">
        <v>69963.5</v>
      </c>
      <c r="T3069">
        <v>630</v>
      </c>
      <c r="U3069">
        <v>33</v>
      </c>
      <c r="V3069">
        <v>20</v>
      </c>
      <c r="W3069">
        <v>5827.61</v>
      </c>
      <c r="X3069">
        <v>5967.61</v>
      </c>
      <c r="Y3069">
        <v>0</v>
      </c>
      <c r="Z3069">
        <v>0</v>
      </c>
      <c r="AA3069">
        <v>60631.89</v>
      </c>
      <c r="AB3069">
        <v>7881.55</v>
      </c>
      <c r="AC3069">
        <v>49717.84</v>
      </c>
      <c r="AD3069">
        <v>13</v>
      </c>
      <c r="AE3069">
        <v>7</v>
      </c>
      <c r="AF3069">
        <v>110</v>
      </c>
      <c r="AG3069">
        <v>17</v>
      </c>
      <c r="AH3069">
        <v>0</v>
      </c>
      <c r="AI3069">
        <v>16</v>
      </c>
      <c r="AJ3069">
        <v>0</v>
      </c>
      <c r="AK3069">
        <v>0</v>
      </c>
      <c r="AL3069">
        <v>0</v>
      </c>
      <c r="AM3069">
        <v>0</v>
      </c>
      <c r="AN3069">
        <v>0</v>
      </c>
      <c r="AO3069">
        <v>85</v>
      </c>
      <c r="AP3069">
        <v>329</v>
      </c>
      <c r="AQ3069">
        <v>86</v>
      </c>
      <c r="AR3069">
        <v>0</v>
      </c>
      <c r="AS3069">
        <v>38</v>
      </c>
      <c r="AT3069">
        <v>18</v>
      </c>
      <c r="AU3069">
        <v>12</v>
      </c>
      <c r="AV3069">
        <v>5</v>
      </c>
      <c r="AW3069">
        <v>2</v>
      </c>
      <c r="AX3069">
        <v>0</v>
      </c>
      <c r="AY3069">
        <v>43</v>
      </c>
      <c r="AZ3069">
        <v>63</v>
      </c>
      <c r="BA3069">
        <v>37</v>
      </c>
      <c r="BB3069">
        <v>6</v>
      </c>
      <c r="BC3069">
        <v>1</v>
      </c>
      <c r="BD3069">
        <v>3</v>
      </c>
      <c r="BE3069">
        <v>0</v>
      </c>
      <c r="BF3069">
        <v>137</v>
      </c>
      <c r="BG3069">
        <v>5255</v>
      </c>
      <c r="BH3069">
        <v>2</v>
      </c>
      <c r="BI3069">
        <v>31</v>
      </c>
      <c r="BJ3069" s="2">
        <v>46036</v>
      </c>
      <c r="BK3069">
        <v>0</v>
      </c>
      <c r="BL3069" s="3" t="str">
        <f>VLOOKUP(O3069,DropDownList!$H$1:$I$7,2,FALSE)</f>
        <v>2023/24</v>
      </c>
      <c r="BM3069" s="3" t="str">
        <f t="shared" si="47"/>
        <v>SC COURT</v>
      </c>
    </row>
    <row r="3070" spans="1:65" x14ac:dyDescent="0.2">
      <c r="A3070">
        <v>2026</v>
      </c>
      <c r="B3070">
        <v>1</v>
      </c>
      <c r="C3070" t="s">
        <v>162</v>
      </c>
      <c r="D3070" t="s">
        <v>188</v>
      </c>
      <c r="E3070" t="s">
        <v>22</v>
      </c>
      <c r="F3070">
        <v>9891</v>
      </c>
      <c r="G3070" t="s">
        <v>158</v>
      </c>
      <c r="H3070" t="s">
        <v>171</v>
      </c>
      <c r="I3070" t="s">
        <v>172</v>
      </c>
      <c r="J3070" s="1">
        <v>46023</v>
      </c>
      <c r="K3070" t="s">
        <v>438</v>
      </c>
      <c r="L3070">
        <v>4</v>
      </c>
      <c r="M3070" t="s">
        <v>439</v>
      </c>
      <c r="N3070" t="s">
        <v>145</v>
      </c>
      <c r="O3070" t="s">
        <v>149</v>
      </c>
      <c r="P3070" t="s">
        <v>161</v>
      </c>
      <c r="Q3070">
        <v>205</v>
      </c>
      <c r="R3070">
        <v>43</v>
      </c>
      <c r="S3070">
        <v>925</v>
      </c>
      <c r="T3070">
        <v>0</v>
      </c>
      <c r="U3070">
        <v>15</v>
      </c>
      <c r="V3070">
        <v>9</v>
      </c>
      <c r="W3070">
        <v>205</v>
      </c>
      <c r="X3070">
        <v>205</v>
      </c>
      <c r="Y3070">
        <v>0</v>
      </c>
      <c r="Z3070">
        <v>0</v>
      </c>
      <c r="AA3070">
        <v>720</v>
      </c>
      <c r="AB3070">
        <v>0</v>
      </c>
      <c r="AC3070">
        <v>0</v>
      </c>
      <c r="AD3070">
        <v>9</v>
      </c>
      <c r="AE3070">
        <v>0</v>
      </c>
      <c r="AF3070">
        <v>34</v>
      </c>
      <c r="AG3070">
        <v>0</v>
      </c>
      <c r="AH3070">
        <v>0</v>
      </c>
      <c r="AI3070">
        <v>9</v>
      </c>
      <c r="AJ3070">
        <v>0</v>
      </c>
      <c r="AK3070">
        <v>0</v>
      </c>
      <c r="AL3070">
        <v>0</v>
      </c>
      <c r="AM3070">
        <v>0</v>
      </c>
      <c r="AN3070">
        <v>0</v>
      </c>
      <c r="AO3070">
        <v>18</v>
      </c>
      <c r="AP3070">
        <v>24</v>
      </c>
      <c r="AQ3070">
        <v>18</v>
      </c>
      <c r="AR3070">
        <v>0</v>
      </c>
      <c r="AS3070">
        <v>3</v>
      </c>
      <c r="AT3070">
        <v>0</v>
      </c>
      <c r="AU3070">
        <v>0</v>
      </c>
      <c r="AV3070">
        <v>0</v>
      </c>
      <c r="AW3070">
        <v>0</v>
      </c>
      <c r="AX3070">
        <v>0</v>
      </c>
      <c r="AY3070">
        <v>0</v>
      </c>
      <c r="AZ3070">
        <v>0</v>
      </c>
      <c r="BA3070">
        <v>0</v>
      </c>
      <c r="BB3070">
        <v>0</v>
      </c>
      <c r="BC3070">
        <v>0</v>
      </c>
      <c r="BD3070">
        <v>1</v>
      </c>
      <c r="BE3070">
        <v>0</v>
      </c>
      <c r="BF3070">
        <v>39</v>
      </c>
      <c r="BG3070">
        <v>205</v>
      </c>
      <c r="BH3070">
        <v>0</v>
      </c>
      <c r="BI3070">
        <v>15</v>
      </c>
      <c r="BJ3070" s="2">
        <v>46036</v>
      </c>
      <c r="BK3070">
        <v>0</v>
      </c>
      <c r="BL3070" s="3" t="str">
        <f>VLOOKUP(O3070,DropDownList!$H$1:$I$7,2,FALSE)</f>
        <v>2025/26</v>
      </c>
      <c r="BM3070" s="3" t="str">
        <f t="shared" si="47"/>
        <v>VSUR</v>
      </c>
    </row>
    <row r="3071" spans="1:65" x14ac:dyDescent="0.2">
      <c r="A3071">
        <v>2026</v>
      </c>
      <c r="B3071">
        <v>1</v>
      </c>
      <c r="C3071" t="s">
        <v>162</v>
      </c>
      <c r="D3071" t="s">
        <v>188</v>
      </c>
      <c r="E3071" t="s">
        <v>22</v>
      </c>
      <c r="F3071">
        <v>9891</v>
      </c>
      <c r="G3071" t="s">
        <v>158</v>
      </c>
      <c r="H3071" t="s">
        <v>171</v>
      </c>
      <c r="I3071" t="s">
        <v>172</v>
      </c>
      <c r="J3071" s="1">
        <v>46023</v>
      </c>
      <c r="K3071" t="s">
        <v>438</v>
      </c>
      <c r="L3071">
        <v>4</v>
      </c>
      <c r="M3071" t="s">
        <v>439</v>
      </c>
      <c r="N3071" t="s">
        <v>145</v>
      </c>
      <c r="O3071" t="s">
        <v>155</v>
      </c>
      <c r="P3071" t="s">
        <v>148</v>
      </c>
      <c r="Q3071">
        <v>0</v>
      </c>
      <c r="R3071">
        <v>1</v>
      </c>
      <c r="S3071">
        <v>60</v>
      </c>
      <c r="T3071">
        <v>0</v>
      </c>
      <c r="U3071">
        <v>0</v>
      </c>
      <c r="V3071">
        <v>0</v>
      </c>
      <c r="W3071">
        <v>0</v>
      </c>
      <c r="X3071">
        <v>0</v>
      </c>
      <c r="Y3071">
        <v>0</v>
      </c>
      <c r="Z3071">
        <v>0</v>
      </c>
      <c r="AA3071">
        <v>60</v>
      </c>
      <c r="AB3071">
        <v>0</v>
      </c>
      <c r="AC3071">
        <v>60</v>
      </c>
      <c r="AD3071">
        <v>0</v>
      </c>
      <c r="AE3071">
        <v>0</v>
      </c>
      <c r="AF3071">
        <v>1</v>
      </c>
      <c r="AG3071">
        <v>0</v>
      </c>
      <c r="AH3071">
        <v>0</v>
      </c>
      <c r="AI3071">
        <v>0</v>
      </c>
      <c r="AJ3071">
        <v>0</v>
      </c>
      <c r="AK3071">
        <v>0</v>
      </c>
      <c r="AL3071">
        <v>0</v>
      </c>
      <c r="AM3071">
        <v>0</v>
      </c>
      <c r="AN3071">
        <v>0</v>
      </c>
      <c r="AO3071">
        <v>1</v>
      </c>
      <c r="AP3071">
        <v>3</v>
      </c>
      <c r="AQ3071">
        <v>1</v>
      </c>
      <c r="AR3071">
        <v>0</v>
      </c>
      <c r="AS3071">
        <v>0</v>
      </c>
      <c r="AT3071">
        <v>0</v>
      </c>
      <c r="AU3071">
        <v>0</v>
      </c>
      <c r="AV3071">
        <v>0</v>
      </c>
      <c r="AW3071">
        <v>0</v>
      </c>
      <c r="AX3071">
        <v>0</v>
      </c>
      <c r="AY3071">
        <v>0</v>
      </c>
      <c r="AZ3071">
        <v>1</v>
      </c>
      <c r="BA3071">
        <v>0</v>
      </c>
      <c r="BB3071">
        <v>0</v>
      </c>
      <c r="BC3071">
        <v>0</v>
      </c>
      <c r="BD3071">
        <v>0</v>
      </c>
      <c r="BE3071">
        <v>0</v>
      </c>
      <c r="BF3071">
        <v>1</v>
      </c>
      <c r="BG3071">
        <v>0</v>
      </c>
      <c r="BH3071">
        <v>0</v>
      </c>
      <c r="BI3071">
        <v>0</v>
      </c>
      <c r="BJ3071" s="2">
        <v>46036</v>
      </c>
      <c r="BK3071">
        <v>0</v>
      </c>
      <c r="BL3071" s="3" t="str">
        <f>VLOOKUP(O3071,DropDownList!$H$1:$I$7,2,FALSE)</f>
        <v>2022/23</v>
      </c>
      <c r="BM3071" s="3" t="str">
        <f t="shared" si="47"/>
        <v>PRAS</v>
      </c>
    </row>
    <row r="3072" spans="1:65" x14ac:dyDescent="0.2">
      <c r="A3072">
        <v>2026</v>
      </c>
      <c r="B3072">
        <v>1</v>
      </c>
      <c r="C3072" t="s">
        <v>162</v>
      </c>
      <c r="D3072" t="s">
        <v>188</v>
      </c>
      <c r="E3072" t="s">
        <v>22</v>
      </c>
      <c r="F3072">
        <v>9891</v>
      </c>
      <c r="G3072" t="s">
        <v>158</v>
      </c>
      <c r="H3072" t="s">
        <v>171</v>
      </c>
      <c r="I3072" t="s">
        <v>172</v>
      </c>
      <c r="J3072" s="1">
        <v>46023</v>
      </c>
      <c r="K3072" t="s">
        <v>438</v>
      </c>
      <c r="L3072">
        <v>4</v>
      </c>
      <c r="M3072" t="s">
        <v>439</v>
      </c>
      <c r="N3072" t="s">
        <v>145</v>
      </c>
      <c r="O3072" t="s">
        <v>147</v>
      </c>
      <c r="P3072" t="s">
        <v>161</v>
      </c>
      <c r="Q3072">
        <v>390</v>
      </c>
      <c r="R3072">
        <v>107</v>
      </c>
      <c r="S3072">
        <v>2265</v>
      </c>
      <c r="T3072">
        <v>20</v>
      </c>
      <c r="U3072">
        <v>41</v>
      </c>
      <c r="V3072">
        <v>15</v>
      </c>
      <c r="W3072">
        <v>260</v>
      </c>
      <c r="X3072">
        <v>260</v>
      </c>
      <c r="Y3072">
        <v>0</v>
      </c>
      <c r="Z3072">
        <v>0</v>
      </c>
      <c r="AA3072">
        <v>1855</v>
      </c>
      <c r="AB3072">
        <v>0</v>
      </c>
      <c r="AC3072">
        <v>0</v>
      </c>
      <c r="AD3072">
        <v>15</v>
      </c>
      <c r="AE3072">
        <v>0</v>
      </c>
      <c r="AF3072">
        <v>83</v>
      </c>
      <c r="AG3072">
        <v>0</v>
      </c>
      <c r="AH3072">
        <v>1</v>
      </c>
      <c r="AI3072">
        <v>23</v>
      </c>
      <c r="AJ3072">
        <v>0</v>
      </c>
      <c r="AK3072">
        <v>0</v>
      </c>
      <c r="AL3072">
        <v>0</v>
      </c>
      <c r="AM3072">
        <v>0</v>
      </c>
      <c r="AN3072">
        <v>0</v>
      </c>
      <c r="AO3072">
        <v>57</v>
      </c>
      <c r="AP3072">
        <v>159</v>
      </c>
      <c r="AQ3072">
        <v>59</v>
      </c>
      <c r="AR3072">
        <v>0</v>
      </c>
      <c r="AS3072">
        <v>19</v>
      </c>
      <c r="AT3072">
        <v>3</v>
      </c>
      <c r="AU3072">
        <v>5</v>
      </c>
      <c r="AV3072">
        <v>1</v>
      </c>
      <c r="AW3072">
        <v>1</v>
      </c>
      <c r="AX3072">
        <v>0</v>
      </c>
      <c r="AY3072">
        <v>20</v>
      </c>
      <c r="AZ3072">
        <v>28</v>
      </c>
      <c r="BA3072">
        <v>11</v>
      </c>
      <c r="BB3072">
        <v>3</v>
      </c>
      <c r="BC3072">
        <v>2</v>
      </c>
      <c r="BD3072">
        <v>0</v>
      </c>
      <c r="BE3072">
        <v>0</v>
      </c>
      <c r="BF3072">
        <v>103</v>
      </c>
      <c r="BG3072">
        <v>390</v>
      </c>
      <c r="BH3072">
        <v>0</v>
      </c>
      <c r="BI3072">
        <v>41</v>
      </c>
      <c r="BJ3072" s="2">
        <v>46036</v>
      </c>
      <c r="BK3072">
        <v>0</v>
      </c>
      <c r="BL3072" s="3" t="str">
        <f>VLOOKUP(O3072,DropDownList!$H$1:$I$7,2,FALSE)</f>
        <v>2024/25</v>
      </c>
      <c r="BM3072" s="3" t="str">
        <f t="shared" si="47"/>
        <v>VSUR</v>
      </c>
    </row>
    <row r="3073" spans="1:65" x14ac:dyDescent="0.2">
      <c r="A3073">
        <v>2026</v>
      </c>
      <c r="B3073">
        <v>1</v>
      </c>
      <c r="C3073" t="s">
        <v>162</v>
      </c>
      <c r="D3073" t="s">
        <v>188</v>
      </c>
      <c r="E3073" t="s">
        <v>22</v>
      </c>
      <c r="F3073">
        <v>9891</v>
      </c>
      <c r="G3073" t="s">
        <v>158</v>
      </c>
      <c r="H3073" t="s">
        <v>171</v>
      </c>
      <c r="I3073" t="s">
        <v>172</v>
      </c>
      <c r="J3073" s="1">
        <v>46023</v>
      </c>
      <c r="K3073" t="s">
        <v>438</v>
      </c>
      <c r="L3073">
        <v>4</v>
      </c>
      <c r="M3073" t="s">
        <v>439</v>
      </c>
      <c r="N3073" t="s">
        <v>145</v>
      </c>
      <c r="O3073" t="s">
        <v>155</v>
      </c>
      <c r="P3073" t="s">
        <v>160</v>
      </c>
      <c r="Q3073">
        <v>6538.84</v>
      </c>
      <c r="R3073">
        <v>130</v>
      </c>
      <c r="S3073">
        <v>56030</v>
      </c>
      <c r="T3073">
        <v>1270</v>
      </c>
      <c r="U3073">
        <v>18</v>
      </c>
      <c r="V3073">
        <v>14</v>
      </c>
      <c r="W3073">
        <v>5008.6000000000004</v>
      </c>
      <c r="X3073">
        <v>5428.6</v>
      </c>
      <c r="Y3073">
        <v>0</v>
      </c>
      <c r="Z3073">
        <v>0</v>
      </c>
      <c r="AA3073">
        <v>48221.16</v>
      </c>
      <c r="AB3073">
        <v>5683.83</v>
      </c>
      <c r="AC3073">
        <v>40137.33</v>
      </c>
      <c r="AD3073">
        <v>5</v>
      </c>
      <c r="AE3073">
        <v>9</v>
      </c>
      <c r="AF3073">
        <v>108</v>
      </c>
      <c r="AG3073">
        <v>12</v>
      </c>
      <c r="AH3073">
        <v>3</v>
      </c>
      <c r="AI3073">
        <v>6</v>
      </c>
      <c r="AJ3073">
        <v>0</v>
      </c>
      <c r="AK3073">
        <v>0</v>
      </c>
      <c r="AL3073">
        <v>0</v>
      </c>
      <c r="AM3073">
        <v>0</v>
      </c>
      <c r="AN3073">
        <v>0</v>
      </c>
      <c r="AO3073">
        <v>76</v>
      </c>
      <c r="AP3073">
        <v>342</v>
      </c>
      <c r="AQ3073">
        <v>74</v>
      </c>
      <c r="AR3073">
        <v>0</v>
      </c>
      <c r="AS3073">
        <v>31</v>
      </c>
      <c r="AT3073">
        <v>24</v>
      </c>
      <c r="AU3073">
        <v>18</v>
      </c>
      <c r="AV3073">
        <v>10</v>
      </c>
      <c r="AW3073">
        <v>4</v>
      </c>
      <c r="AX3073">
        <v>0</v>
      </c>
      <c r="AY3073">
        <v>51</v>
      </c>
      <c r="AZ3073">
        <v>64</v>
      </c>
      <c r="BA3073">
        <v>38</v>
      </c>
      <c r="BB3073">
        <v>7</v>
      </c>
      <c r="BC3073">
        <v>5</v>
      </c>
      <c r="BD3073">
        <v>4</v>
      </c>
      <c r="BE3073">
        <v>0</v>
      </c>
      <c r="BF3073">
        <v>118</v>
      </c>
      <c r="BG3073">
        <v>2040</v>
      </c>
      <c r="BH3073">
        <v>1</v>
      </c>
      <c r="BI3073">
        <v>15</v>
      </c>
      <c r="BJ3073" s="2">
        <v>46036</v>
      </c>
      <c r="BK3073">
        <v>1</v>
      </c>
      <c r="BL3073" s="3" t="str">
        <f>VLOOKUP(O3073,DropDownList!$H$1:$I$7,2,FALSE)</f>
        <v>2022/23</v>
      </c>
      <c r="BM3073" s="3" t="str">
        <f t="shared" ref="BM3073:BM3136" si="48">IF(RIGHT(P3073,4)="VSUR","VSUR",IF(RIGHT(P3073,4)="CONF","CONF",P3073))</f>
        <v>SC COURT</v>
      </c>
    </row>
    <row r="3074" spans="1:65" x14ac:dyDescent="0.2">
      <c r="A3074">
        <v>2026</v>
      </c>
      <c r="B3074">
        <v>1</v>
      </c>
      <c r="C3074" t="s">
        <v>162</v>
      </c>
      <c r="D3074" t="s">
        <v>188</v>
      </c>
      <c r="E3074" t="s">
        <v>22</v>
      </c>
      <c r="F3074">
        <v>9891</v>
      </c>
      <c r="G3074" t="s">
        <v>158</v>
      </c>
      <c r="H3074" t="s">
        <v>171</v>
      </c>
      <c r="I3074" t="s">
        <v>172</v>
      </c>
      <c r="J3074" s="1">
        <v>46023</v>
      </c>
      <c r="K3074" t="s">
        <v>438</v>
      </c>
      <c r="L3074">
        <v>4</v>
      </c>
      <c r="M3074" t="s">
        <v>439</v>
      </c>
      <c r="N3074" t="s">
        <v>145</v>
      </c>
      <c r="O3074" t="s">
        <v>147</v>
      </c>
      <c r="P3074" t="s">
        <v>150</v>
      </c>
      <c r="Q3074">
        <v>1846.06</v>
      </c>
      <c r="R3074">
        <v>41</v>
      </c>
      <c r="S3074">
        <v>7882.21</v>
      </c>
      <c r="T3074">
        <v>250</v>
      </c>
      <c r="U3074">
        <v>16</v>
      </c>
      <c r="V3074">
        <v>10</v>
      </c>
      <c r="W3074">
        <v>1279.58</v>
      </c>
      <c r="X3074">
        <v>1279.58</v>
      </c>
      <c r="Y3074">
        <v>39</v>
      </c>
      <c r="Z3074">
        <v>7632.21</v>
      </c>
      <c r="AA3074">
        <v>5786.15</v>
      </c>
      <c r="AB3074">
        <v>2695.29</v>
      </c>
      <c r="AC3074">
        <v>3090.86</v>
      </c>
      <c r="AD3074">
        <v>7</v>
      </c>
      <c r="AE3074">
        <v>3</v>
      </c>
      <c r="AF3074">
        <v>23</v>
      </c>
      <c r="AG3074">
        <v>6</v>
      </c>
      <c r="AH3074">
        <v>2</v>
      </c>
      <c r="AI3074">
        <v>10</v>
      </c>
      <c r="AJ3074">
        <v>15</v>
      </c>
      <c r="AK3074">
        <v>7</v>
      </c>
      <c r="AL3074">
        <v>1</v>
      </c>
      <c r="AM3074">
        <v>1</v>
      </c>
      <c r="AN3074">
        <v>0</v>
      </c>
      <c r="AO3074">
        <v>20</v>
      </c>
      <c r="AP3074">
        <v>63</v>
      </c>
      <c r="AQ3074">
        <v>22</v>
      </c>
      <c r="AR3074">
        <v>0</v>
      </c>
      <c r="AS3074">
        <v>10</v>
      </c>
      <c r="AT3074">
        <v>1</v>
      </c>
      <c r="AU3074">
        <v>1</v>
      </c>
      <c r="AV3074">
        <v>0</v>
      </c>
      <c r="AW3074">
        <v>0</v>
      </c>
      <c r="AX3074">
        <v>0</v>
      </c>
      <c r="AY3074">
        <v>6</v>
      </c>
      <c r="AZ3074">
        <v>13</v>
      </c>
      <c r="BA3074">
        <v>7</v>
      </c>
      <c r="BB3074">
        <v>0</v>
      </c>
      <c r="BC3074">
        <v>0</v>
      </c>
      <c r="BD3074">
        <v>0</v>
      </c>
      <c r="BE3074">
        <v>0</v>
      </c>
      <c r="BF3074">
        <v>20</v>
      </c>
      <c r="BG3074">
        <v>1359.59</v>
      </c>
      <c r="BH3074">
        <v>0</v>
      </c>
      <c r="BI3074">
        <v>16</v>
      </c>
      <c r="BJ3074" s="2">
        <v>46036</v>
      </c>
      <c r="BK3074">
        <v>0</v>
      </c>
      <c r="BL3074" s="3" t="str">
        <f>VLOOKUP(O3074,DropDownList!$H$1:$I$7,2,FALSE)</f>
        <v>2024/25</v>
      </c>
      <c r="BM3074" s="3" t="str">
        <f t="shared" si="48"/>
        <v>FISCAL FINES</v>
      </c>
    </row>
    <row r="3075" spans="1:65" x14ac:dyDescent="0.2">
      <c r="A3075">
        <v>2026</v>
      </c>
      <c r="B3075">
        <v>1</v>
      </c>
      <c r="C3075" t="s">
        <v>162</v>
      </c>
      <c r="D3075" t="s">
        <v>188</v>
      </c>
      <c r="E3075" t="s">
        <v>22</v>
      </c>
      <c r="F3075">
        <v>9891</v>
      </c>
      <c r="G3075" t="s">
        <v>158</v>
      </c>
      <c r="H3075" t="s">
        <v>171</v>
      </c>
      <c r="I3075" t="s">
        <v>172</v>
      </c>
      <c r="J3075" s="1">
        <v>46023</v>
      </c>
      <c r="K3075" t="s">
        <v>438</v>
      </c>
      <c r="L3075">
        <v>4</v>
      </c>
      <c r="M3075" t="s">
        <v>439</v>
      </c>
      <c r="N3075" t="s">
        <v>145</v>
      </c>
      <c r="O3075" t="s">
        <v>155</v>
      </c>
      <c r="P3075" t="s">
        <v>150</v>
      </c>
      <c r="Q3075">
        <v>455.84</v>
      </c>
      <c r="R3075">
        <v>65</v>
      </c>
      <c r="S3075">
        <v>7486.44</v>
      </c>
      <c r="T3075">
        <v>701.5</v>
      </c>
      <c r="U3075">
        <v>5</v>
      </c>
      <c r="V3075">
        <v>3</v>
      </c>
      <c r="W3075">
        <v>330.84</v>
      </c>
      <c r="X3075">
        <v>330.84</v>
      </c>
      <c r="Y3075">
        <v>60</v>
      </c>
      <c r="Z3075">
        <v>6784.94</v>
      </c>
      <c r="AA3075">
        <v>6329.1</v>
      </c>
      <c r="AB3075">
        <v>1016.6</v>
      </c>
      <c r="AC3075">
        <v>5312.5</v>
      </c>
      <c r="AD3075">
        <v>3</v>
      </c>
      <c r="AE3075">
        <v>0</v>
      </c>
      <c r="AF3075">
        <v>54</v>
      </c>
      <c r="AG3075">
        <v>0</v>
      </c>
      <c r="AH3075">
        <v>5</v>
      </c>
      <c r="AI3075">
        <v>5</v>
      </c>
      <c r="AJ3075">
        <v>13</v>
      </c>
      <c r="AK3075">
        <v>10</v>
      </c>
      <c r="AL3075">
        <v>0</v>
      </c>
      <c r="AM3075">
        <v>3</v>
      </c>
      <c r="AN3075">
        <v>0</v>
      </c>
      <c r="AO3075">
        <v>39</v>
      </c>
      <c r="AP3075">
        <v>168</v>
      </c>
      <c r="AQ3075">
        <v>39</v>
      </c>
      <c r="AR3075">
        <v>0</v>
      </c>
      <c r="AS3075">
        <v>14</v>
      </c>
      <c r="AT3075">
        <v>27</v>
      </c>
      <c r="AU3075">
        <v>3</v>
      </c>
      <c r="AV3075">
        <v>1</v>
      </c>
      <c r="AW3075">
        <v>0</v>
      </c>
      <c r="AX3075">
        <v>0</v>
      </c>
      <c r="AY3075">
        <v>29</v>
      </c>
      <c r="AZ3075">
        <v>34</v>
      </c>
      <c r="BA3075">
        <v>15</v>
      </c>
      <c r="BB3075">
        <v>1</v>
      </c>
      <c r="BC3075">
        <v>1</v>
      </c>
      <c r="BD3075">
        <v>1</v>
      </c>
      <c r="BE3075">
        <v>0</v>
      </c>
      <c r="BF3075">
        <v>39</v>
      </c>
      <c r="BG3075">
        <v>455.84</v>
      </c>
      <c r="BH3075">
        <v>1</v>
      </c>
      <c r="BI3075">
        <v>5</v>
      </c>
      <c r="BJ3075" s="2">
        <v>46036</v>
      </c>
      <c r="BK3075">
        <v>0</v>
      </c>
      <c r="BL3075" s="3" t="str">
        <f>VLOOKUP(O3075,DropDownList!$H$1:$I$7,2,FALSE)</f>
        <v>2022/23</v>
      </c>
      <c r="BM3075" s="3" t="str">
        <f t="shared" si="48"/>
        <v>FISCAL FINES</v>
      </c>
    </row>
    <row r="3076" spans="1:65" x14ac:dyDescent="0.2">
      <c r="A3076">
        <v>2026</v>
      </c>
      <c r="B3076">
        <v>1</v>
      </c>
      <c r="C3076" t="s">
        <v>162</v>
      </c>
      <c r="D3076" t="s">
        <v>188</v>
      </c>
      <c r="E3076" t="s">
        <v>22</v>
      </c>
      <c r="F3076">
        <v>9891</v>
      </c>
      <c r="G3076" t="s">
        <v>158</v>
      </c>
      <c r="H3076" t="s">
        <v>171</v>
      </c>
      <c r="I3076" t="s">
        <v>172</v>
      </c>
      <c r="J3076" s="1">
        <v>46023</v>
      </c>
      <c r="K3076" t="s">
        <v>438</v>
      </c>
      <c r="L3076">
        <v>4</v>
      </c>
      <c r="M3076" t="s">
        <v>439</v>
      </c>
      <c r="N3076" t="s">
        <v>145</v>
      </c>
      <c r="O3076" t="s">
        <v>147</v>
      </c>
      <c r="P3076" t="s">
        <v>160</v>
      </c>
      <c r="Q3076">
        <v>15833.76</v>
      </c>
      <c r="R3076">
        <v>120</v>
      </c>
      <c r="S3076">
        <v>54369</v>
      </c>
      <c r="T3076">
        <v>420</v>
      </c>
      <c r="U3076">
        <v>46</v>
      </c>
      <c r="V3076">
        <v>27</v>
      </c>
      <c r="W3076">
        <v>9899.66</v>
      </c>
      <c r="X3076">
        <v>11164.66</v>
      </c>
      <c r="Y3076">
        <v>0</v>
      </c>
      <c r="Z3076">
        <v>0</v>
      </c>
      <c r="AA3076">
        <v>38115.24</v>
      </c>
      <c r="AB3076">
        <v>6660</v>
      </c>
      <c r="AC3076">
        <v>29600.240000000002</v>
      </c>
      <c r="AD3076">
        <v>18</v>
      </c>
      <c r="AE3076">
        <v>9</v>
      </c>
      <c r="AF3076">
        <v>74</v>
      </c>
      <c r="AG3076">
        <v>19</v>
      </c>
      <c r="AH3076">
        <v>1</v>
      </c>
      <c r="AI3076">
        <v>26</v>
      </c>
      <c r="AJ3076">
        <v>0</v>
      </c>
      <c r="AK3076">
        <v>0</v>
      </c>
      <c r="AL3076">
        <v>0</v>
      </c>
      <c r="AM3076">
        <v>0</v>
      </c>
      <c r="AN3076">
        <v>0</v>
      </c>
      <c r="AO3076">
        <v>61</v>
      </c>
      <c r="AP3076">
        <v>173</v>
      </c>
      <c r="AQ3076">
        <v>63</v>
      </c>
      <c r="AR3076">
        <v>0</v>
      </c>
      <c r="AS3076">
        <v>19</v>
      </c>
      <c r="AT3076">
        <v>5</v>
      </c>
      <c r="AU3076">
        <v>6</v>
      </c>
      <c r="AV3076">
        <v>2</v>
      </c>
      <c r="AW3076">
        <v>1</v>
      </c>
      <c r="AX3076">
        <v>0</v>
      </c>
      <c r="AY3076">
        <v>21</v>
      </c>
      <c r="AZ3076">
        <v>31</v>
      </c>
      <c r="BA3076">
        <v>13</v>
      </c>
      <c r="BB3076">
        <v>3</v>
      </c>
      <c r="BC3076">
        <v>2</v>
      </c>
      <c r="BD3076">
        <v>0</v>
      </c>
      <c r="BE3076">
        <v>0</v>
      </c>
      <c r="BF3076">
        <v>116</v>
      </c>
      <c r="BG3076">
        <v>9014</v>
      </c>
      <c r="BH3076">
        <v>0</v>
      </c>
      <c r="BI3076">
        <v>46</v>
      </c>
      <c r="BJ3076" s="2">
        <v>46036</v>
      </c>
      <c r="BK3076">
        <v>0</v>
      </c>
      <c r="BL3076" s="3" t="str">
        <f>VLOOKUP(O3076,DropDownList!$H$1:$I$7,2,FALSE)</f>
        <v>2024/25</v>
      </c>
      <c r="BM3076" s="3" t="str">
        <f t="shared" si="48"/>
        <v>SC COURT</v>
      </c>
    </row>
    <row r="3077" spans="1:65" x14ac:dyDescent="0.2">
      <c r="A3077">
        <v>2026</v>
      </c>
      <c r="B3077">
        <v>1</v>
      </c>
      <c r="C3077" t="s">
        <v>162</v>
      </c>
      <c r="D3077" t="s">
        <v>188</v>
      </c>
      <c r="E3077" t="s">
        <v>22</v>
      </c>
      <c r="F3077">
        <v>9891</v>
      </c>
      <c r="G3077" t="s">
        <v>158</v>
      </c>
      <c r="H3077" t="s">
        <v>171</v>
      </c>
      <c r="I3077" t="s">
        <v>172</v>
      </c>
      <c r="J3077" s="1">
        <v>46023</v>
      </c>
      <c r="K3077" t="s">
        <v>438</v>
      </c>
      <c r="L3077">
        <v>4</v>
      </c>
      <c r="M3077" t="s">
        <v>439</v>
      </c>
      <c r="N3077" t="s">
        <v>145</v>
      </c>
      <c r="O3077" t="s">
        <v>155</v>
      </c>
      <c r="P3077" t="s">
        <v>161</v>
      </c>
      <c r="Q3077">
        <v>140</v>
      </c>
      <c r="R3077">
        <v>118</v>
      </c>
      <c r="S3077">
        <v>2580</v>
      </c>
      <c r="T3077">
        <v>40</v>
      </c>
      <c r="U3077">
        <v>17</v>
      </c>
      <c r="V3077">
        <v>6</v>
      </c>
      <c r="W3077">
        <v>100</v>
      </c>
      <c r="X3077">
        <v>100</v>
      </c>
      <c r="Y3077">
        <v>0</v>
      </c>
      <c r="Z3077">
        <v>0</v>
      </c>
      <c r="AA3077">
        <v>2400</v>
      </c>
      <c r="AB3077">
        <v>0</v>
      </c>
      <c r="AC3077">
        <v>0</v>
      </c>
      <c r="AD3077">
        <v>6</v>
      </c>
      <c r="AE3077">
        <v>0</v>
      </c>
      <c r="AF3077">
        <v>109</v>
      </c>
      <c r="AG3077">
        <v>0</v>
      </c>
      <c r="AH3077">
        <v>2</v>
      </c>
      <c r="AI3077">
        <v>7</v>
      </c>
      <c r="AJ3077">
        <v>0</v>
      </c>
      <c r="AK3077">
        <v>0</v>
      </c>
      <c r="AL3077">
        <v>0</v>
      </c>
      <c r="AM3077">
        <v>0</v>
      </c>
      <c r="AN3077">
        <v>0</v>
      </c>
      <c r="AO3077">
        <v>68</v>
      </c>
      <c r="AP3077">
        <v>306</v>
      </c>
      <c r="AQ3077">
        <v>67</v>
      </c>
      <c r="AR3077">
        <v>0</v>
      </c>
      <c r="AS3077">
        <v>28</v>
      </c>
      <c r="AT3077">
        <v>21</v>
      </c>
      <c r="AU3077">
        <v>17</v>
      </c>
      <c r="AV3077">
        <v>10</v>
      </c>
      <c r="AW3077">
        <v>3</v>
      </c>
      <c r="AX3077">
        <v>0</v>
      </c>
      <c r="AY3077">
        <v>43</v>
      </c>
      <c r="AZ3077">
        <v>57</v>
      </c>
      <c r="BA3077">
        <v>33</v>
      </c>
      <c r="BB3077">
        <v>7</v>
      </c>
      <c r="BC3077">
        <v>5</v>
      </c>
      <c r="BD3077">
        <v>3</v>
      </c>
      <c r="BE3077">
        <v>0</v>
      </c>
      <c r="BF3077">
        <v>108</v>
      </c>
      <c r="BG3077">
        <v>140</v>
      </c>
      <c r="BH3077">
        <v>0</v>
      </c>
      <c r="BI3077">
        <v>14</v>
      </c>
      <c r="BJ3077" s="2">
        <v>46036</v>
      </c>
      <c r="BK3077">
        <v>1</v>
      </c>
      <c r="BL3077" s="3" t="str">
        <f>VLOOKUP(O3077,DropDownList!$H$1:$I$7,2,FALSE)</f>
        <v>2022/23</v>
      </c>
      <c r="BM3077" s="3" t="str">
        <f t="shared" si="48"/>
        <v>VSUR</v>
      </c>
    </row>
    <row r="3078" spans="1:65" x14ac:dyDescent="0.2">
      <c r="A3078">
        <v>2026</v>
      </c>
      <c r="B3078">
        <v>1</v>
      </c>
      <c r="C3078" t="s">
        <v>162</v>
      </c>
      <c r="D3078" t="s">
        <v>188</v>
      </c>
      <c r="E3078" t="s">
        <v>22</v>
      </c>
      <c r="F3078">
        <v>9891</v>
      </c>
      <c r="G3078" t="s">
        <v>158</v>
      </c>
      <c r="H3078" t="s">
        <v>171</v>
      </c>
      <c r="I3078" t="s">
        <v>172</v>
      </c>
      <c r="J3078" s="1">
        <v>46023</v>
      </c>
      <c r="K3078" t="s">
        <v>438</v>
      </c>
      <c r="L3078">
        <v>4</v>
      </c>
      <c r="M3078" t="s">
        <v>439</v>
      </c>
      <c r="N3078" t="s">
        <v>145</v>
      </c>
      <c r="O3078" t="s">
        <v>156</v>
      </c>
      <c r="P3078" t="s">
        <v>161</v>
      </c>
      <c r="Q3078">
        <v>290</v>
      </c>
      <c r="R3078">
        <v>130</v>
      </c>
      <c r="S3078">
        <v>3322.5</v>
      </c>
      <c r="T3078">
        <v>0</v>
      </c>
      <c r="U3078">
        <v>32</v>
      </c>
      <c r="V3078">
        <v>13</v>
      </c>
      <c r="W3078">
        <v>210</v>
      </c>
      <c r="X3078">
        <v>210</v>
      </c>
      <c r="Y3078">
        <v>0</v>
      </c>
      <c r="Z3078">
        <v>0</v>
      </c>
      <c r="AA3078">
        <v>3032.5</v>
      </c>
      <c r="AB3078">
        <v>0</v>
      </c>
      <c r="AC3078">
        <v>0</v>
      </c>
      <c r="AD3078">
        <v>13</v>
      </c>
      <c r="AE3078">
        <v>0</v>
      </c>
      <c r="AF3078">
        <v>114</v>
      </c>
      <c r="AG3078">
        <v>0</v>
      </c>
      <c r="AH3078">
        <v>0</v>
      </c>
      <c r="AI3078">
        <v>16</v>
      </c>
      <c r="AJ3078">
        <v>0</v>
      </c>
      <c r="AK3078">
        <v>0</v>
      </c>
      <c r="AL3078">
        <v>0</v>
      </c>
      <c r="AM3078">
        <v>0</v>
      </c>
      <c r="AN3078">
        <v>0</v>
      </c>
      <c r="AO3078">
        <v>77</v>
      </c>
      <c r="AP3078">
        <v>305</v>
      </c>
      <c r="AQ3078">
        <v>78</v>
      </c>
      <c r="AR3078">
        <v>0</v>
      </c>
      <c r="AS3078">
        <v>36</v>
      </c>
      <c r="AT3078">
        <v>18</v>
      </c>
      <c r="AU3078">
        <v>11</v>
      </c>
      <c r="AV3078">
        <v>5</v>
      </c>
      <c r="AW3078">
        <v>2</v>
      </c>
      <c r="AX3078">
        <v>0</v>
      </c>
      <c r="AY3078">
        <v>40</v>
      </c>
      <c r="AZ3078">
        <v>58</v>
      </c>
      <c r="BA3078">
        <v>35</v>
      </c>
      <c r="BB3078">
        <v>5</v>
      </c>
      <c r="BC3078">
        <v>1</v>
      </c>
      <c r="BD3078">
        <v>2</v>
      </c>
      <c r="BE3078">
        <v>0</v>
      </c>
      <c r="BF3078">
        <v>123</v>
      </c>
      <c r="BG3078">
        <v>290</v>
      </c>
      <c r="BH3078">
        <v>0</v>
      </c>
      <c r="BI3078">
        <v>30</v>
      </c>
      <c r="BJ3078" s="2">
        <v>46036</v>
      </c>
      <c r="BK3078">
        <v>0</v>
      </c>
      <c r="BL3078" s="3" t="str">
        <f>VLOOKUP(O3078,DropDownList!$H$1:$I$7,2,FALSE)</f>
        <v>2023/24</v>
      </c>
      <c r="BM3078" s="3" t="str">
        <f t="shared" si="48"/>
        <v>VSUR</v>
      </c>
    </row>
    <row r="3079" spans="1:65" x14ac:dyDescent="0.2">
      <c r="A3079">
        <v>2026</v>
      </c>
      <c r="B3079">
        <v>1</v>
      </c>
      <c r="C3079" t="s">
        <v>162</v>
      </c>
      <c r="D3079" t="s">
        <v>188</v>
      </c>
      <c r="E3079" t="s">
        <v>22</v>
      </c>
      <c r="F3079">
        <v>9891</v>
      </c>
      <c r="G3079" t="s">
        <v>158</v>
      </c>
      <c r="H3079" t="s">
        <v>171</v>
      </c>
      <c r="I3079" t="s">
        <v>172</v>
      </c>
      <c r="J3079" s="1">
        <v>46023</v>
      </c>
      <c r="K3079" t="s">
        <v>438</v>
      </c>
      <c r="L3079">
        <v>4</v>
      </c>
      <c r="M3079" t="s">
        <v>439</v>
      </c>
      <c r="N3079" t="s">
        <v>145</v>
      </c>
      <c r="O3079" t="s">
        <v>149</v>
      </c>
      <c r="P3079" t="s">
        <v>160</v>
      </c>
      <c r="Q3079">
        <v>5675</v>
      </c>
      <c r="R3079">
        <v>45</v>
      </c>
      <c r="S3079">
        <v>21465</v>
      </c>
      <c r="T3079">
        <v>460</v>
      </c>
      <c r="U3079">
        <v>16</v>
      </c>
      <c r="V3079">
        <v>14</v>
      </c>
      <c r="W3079">
        <v>3895</v>
      </c>
      <c r="X3079">
        <v>5375</v>
      </c>
      <c r="Y3079">
        <v>0</v>
      </c>
      <c r="Z3079">
        <v>0</v>
      </c>
      <c r="AA3079">
        <v>15330</v>
      </c>
      <c r="AB3079">
        <v>0</v>
      </c>
      <c r="AC3079">
        <v>14610</v>
      </c>
      <c r="AD3079">
        <v>10</v>
      </c>
      <c r="AE3079">
        <v>4</v>
      </c>
      <c r="AF3079">
        <v>28</v>
      </c>
      <c r="AG3079">
        <v>6</v>
      </c>
      <c r="AH3079">
        <v>0</v>
      </c>
      <c r="AI3079">
        <v>10</v>
      </c>
      <c r="AJ3079">
        <v>0</v>
      </c>
      <c r="AK3079">
        <v>0</v>
      </c>
      <c r="AL3079">
        <v>0</v>
      </c>
      <c r="AM3079">
        <v>0</v>
      </c>
      <c r="AN3079">
        <v>0</v>
      </c>
      <c r="AO3079">
        <v>19</v>
      </c>
      <c r="AP3079">
        <v>23</v>
      </c>
      <c r="AQ3079">
        <v>17</v>
      </c>
      <c r="AR3079">
        <v>0</v>
      </c>
      <c r="AS3079">
        <v>3</v>
      </c>
      <c r="AT3079">
        <v>0</v>
      </c>
      <c r="AU3079">
        <v>0</v>
      </c>
      <c r="AV3079">
        <v>0</v>
      </c>
      <c r="AW3079">
        <v>1</v>
      </c>
      <c r="AX3079">
        <v>0</v>
      </c>
      <c r="AY3079">
        <v>0</v>
      </c>
      <c r="AZ3079">
        <v>0</v>
      </c>
      <c r="BA3079">
        <v>0</v>
      </c>
      <c r="BB3079">
        <v>0</v>
      </c>
      <c r="BC3079">
        <v>0</v>
      </c>
      <c r="BD3079">
        <v>1</v>
      </c>
      <c r="BE3079">
        <v>0</v>
      </c>
      <c r="BF3079">
        <v>40</v>
      </c>
      <c r="BG3079">
        <v>4325</v>
      </c>
      <c r="BH3079">
        <v>1</v>
      </c>
      <c r="BI3079">
        <v>15</v>
      </c>
      <c r="BJ3079" s="2">
        <v>46036</v>
      </c>
      <c r="BK3079">
        <v>0</v>
      </c>
      <c r="BL3079" s="3" t="str">
        <f>VLOOKUP(O3079,DropDownList!$H$1:$I$7,2,FALSE)</f>
        <v>2025/26</v>
      </c>
      <c r="BM3079" s="3" t="str">
        <f t="shared" si="48"/>
        <v>SC COURT</v>
      </c>
    </row>
    <row r="3080" spans="1:65" x14ac:dyDescent="0.2">
      <c r="A3080">
        <v>2026</v>
      </c>
      <c r="B3080">
        <v>1</v>
      </c>
      <c r="C3080" t="s">
        <v>162</v>
      </c>
      <c r="D3080" t="s">
        <v>188</v>
      </c>
      <c r="E3080" t="s">
        <v>22</v>
      </c>
      <c r="F3080">
        <v>9891</v>
      </c>
      <c r="G3080" t="s">
        <v>158</v>
      </c>
      <c r="H3080" t="s">
        <v>171</v>
      </c>
      <c r="I3080" t="s">
        <v>172</v>
      </c>
      <c r="J3080" s="1">
        <v>46023</v>
      </c>
      <c r="K3080" t="s">
        <v>438</v>
      </c>
      <c r="L3080">
        <v>4</v>
      </c>
      <c r="M3080" t="s">
        <v>439</v>
      </c>
      <c r="N3080" t="s">
        <v>145</v>
      </c>
      <c r="O3080" t="s">
        <v>149</v>
      </c>
      <c r="P3080" t="s">
        <v>150</v>
      </c>
      <c r="Q3080">
        <v>2281.6799999999998</v>
      </c>
      <c r="R3080">
        <v>29</v>
      </c>
      <c r="S3080">
        <v>4252.1099999999997</v>
      </c>
      <c r="T3080">
        <v>358.76</v>
      </c>
      <c r="U3080">
        <v>16</v>
      </c>
      <c r="V3080">
        <v>16</v>
      </c>
      <c r="W3080">
        <v>2126.27</v>
      </c>
      <c r="X3080">
        <v>2281.6799999999998</v>
      </c>
      <c r="Y3080">
        <v>26</v>
      </c>
      <c r="Z3080">
        <v>3893.35</v>
      </c>
      <c r="AA3080">
        <v>1611.67</v>
      </c>
      <c r="AB3080">
        <v>411.67</v>
      </c>
      <c r="AC3080">
        <v>1200</v>
      </c>
      <c r="AD3080">
        <v>13</v>
      </c>
      <c r="AE3080">
        <v>3</v>
      </c>
      <c r="AF3080">
        <v>10</v>
      </c>
      <c r="AG3080">
        <v>3</v>
      </c>
      <c r="AH3080">
        <v>3</v>
      </c>
      <c r="AI3080">
        <v>13</v>
      </c>
      <c r="AJ3080">
        <v>6</v>
      </c>
      <c r="AK3080">
        <v>3</v>
      </c>
      <c r="AL3080">
        <v>1</v>
      </c>
      <c r="AM3080">
        <v>0</v>
      </c>
      <c r="AN3080">
        <v>0</v>
      </c>
      <c r="AO3080">
        <v>18</v>
      </c>
      <c r="AP3080">
        <v>18</v>
      </c>
      <c r="AQ3080">
        <v>18</v>
      </c>
      <c r="AR3080">
        <v>0</v>
      </c>
      <c r="AS3080">
        <v>0</v>
      </c>
      <c r="AT3080">
        <v>0</v>
      </c>
      <c r="AU3080">
        <v>0</v>
      </c>
      <c r="AV3080">
        <v>0</v>
      </c>
      <c r="AW3080">
        <v>0</v>
      </c>
      <c r="AX3080">
        <v>0</v>
      </c>
      <c r="AY3080">
        <v>0</v>
      </c>
      <c r="AZ3080">
        <v>0</v>
      </c>
      <c r="BA3080">
        <v>0</v>
      </c>
      <c r="BB3080">
        <v>0</v>
      </c>
      <c r="BC3080">
        <v>0</v>
      </c>
      <c r="BD3080">
        <v>0</v>
      </c>
      <c r="BE3080">
        <v>0</v>
      </c>
      <c r="BF3080">
        <v>18</v>
      </c>
      <c r="BG3080">
        <v>2005.84</v>
      </c>
      <c r="BH3080">
        <v>0</v>
      </c>
      <c r="BI3080">
        <v>16</v>
      </c>
      <c r="BJ3080" s="2">
        <v>46036</v>
      </c>
      <c r="BK3080">
        <v>0</v>
      </c>
      <c r="BL3080" s="3" t="str">
        <f>VLOOKUP(O3080,DropDownList!$H$1:$I$7,2,FALSE)</f>
        <v>2025/26</v>
      </c>
      <c r="BM3080" s="3" t="str">
        <f t="shared" si="48"/>
        <v>FISCAL FINES</v>
      </c>
    </row>
    <row r="3081" spans="1:65" x14ac:dyDescent="0.2">
      <c r="A3081">
        <v>2026</v>
      </c>
      <c r="B3081">
        <v>1</v>
      </c>
      <c r="C3081" t="s">
        <v>162</v>
      </c>
      <c r="D3081" t="s">
        <v>188</v>
      </c>
      <c r="E3081" t="s">
        <v>22</v>
      </c>
      <c r="F3081">
        <v>9891</v>
      </c>
      <c r="G3081" t="s">
        <v>158</v>
      </c>
      <c r="H3081" t="s">
        <v>171</v>
      </c>
      <c r="I3081" t="s">
        <v>172</v>
      </c>
      <c r="J3081" s="1">
        <v>46023</v>
      </c>
      <c r="K3081" t="s">
        <v>438</v>
      </c>
      <c r="L3081">
        <v>4</v>
      </c>
      <c r="M3081" t="s">
        <v>439</v>
      </c>
      <c r="N3081" t="s">
        <v>145</v>
      </c>
      <c r="O3081" t="s">
        <v>156</v>
      </c>
      <c r="P3081" t="s">
        <v>150</v>
      </c>
      <c r="Q3081">
        <v>1798.51</v>
      </c>
      <c r="R3081">
        <v>59</v>
      </c>
      <c r="S3081">
        <v>8903.68</v>
      </c>
      <c r="T3081">
        <v>638.12</v>
      </c>
      <c r="U3081">
        <v>13</v>
      </c>
      <c r="V3081">
        <v>11</v>
      </c>
      <c r="W3081">
        <v>1282.45</v>
      </c>
      <c r="X3081">
        <v>1479.95</v>
      </c>
      <c r="Y3081">
        <v>55</v>
      </c>
      <c r="Z3081">
        <v>8265.56</v>
      </c>
      <c r="AA3081">
        <v>6467.05</v>
      </c>
      <c r="AB3081">
        <v>2355.17</v>
      </c>
      <c r="AC3081">
        <v>4111.88</v>
      </c>
      <c r="AD3081">
        <v>7</v>
      </c>
      <c r="AE3081">
        <v>4</v>
      </c>
      <c r="AF3081">
        <v>41</v>
      </c>
      <c r="AG3081">
        <v>5</v>
      </c>
      <c r="AH3081">
        <v>4</v>
      </c>
      <c r="AI3081">
        <v>8</v>
      </c>
      <c r="AJ3081">
        <v>19</v>
      </c>
      <c r="AK3081">
        <v>5</v>
      </c>
      <c r="AL3081">
        <v>1</v>
      </c>
      <c r="AM3081">
        <v>3</v>
      </c>
      <c r="AN3081">
        <v>0</v>
      </c>
      <c r="AO3081">
        <v>33</v>
      </c>
      <c r="AP3081">
        <v>135</v>
      </c>
      <c r="AQ3081">
        <v>35</v>
      </c>
      <c r="AR3081">
        <v>0</v>
      </c>
      <c r="AS3081">
        <v>16</v>
      </c>
      <c r="AT3081">
        <v>9</v>
      </c>
      <c r="AU3081">
        <v>1</v>
      </c>
      <c r="AV3081">
        <v>0</v>
      </c>
      <c r="AW3081">
        <v>0</v>
      </c>
      <c r="AX3081">
        <v>0</v>
      </c>
      <c r="AY3081">
        <v>25</v>
      </c>
      <c r="AZ3081">
        <v>29</v>
      </c>
      <c r="BA3081">
        <v>17</v>
      </c>
      <c r="BB3081">
        <v>1</v>
      </c>
      <c r="BC3081">
        <v>1</v>
      </c>
      <c r="BD3081">
        <v>0</v>
      </c>
      <c r="BE3081">
        <v>0</v>
      </c>
      <c r="BF3081">
        <v>33</v>
      </c>
      <c r="BG3081">
        <v>1125.3399999999999</v>
      </c>
      <c r="BH3081">
        <v>1</v>
      </c>
      <c r="BI3081">
        <v>13</v>
      </c>
      <c r="BJ3081" s="2">
        <v>46036</v>
      </c>
      <c r="BK3081">
        <v>0</v>
      </c>
      <c r="BL3081" s="3" t="str">
        <f>VLOOKUP(O3081,DropDownList!$H$1:$I$7,2,FALSE)</f>
        <v>2023/24</v>
      </c>
      <c r="BM3081" s="3" t="str">
        <f t="shared" si="48"/>
        <v>FISCAL FINES</v>
      </c>
    </row>
    <row r="3082" spans="1:65" x14ac:dyDescent="0.2">
      <c r="A3082">
        <v>2026</v>
      </c>
      <c r="B3082">
        <v>1</v>
      </c>
      <c r="C3082" t="s">
        <v>189</v>
      </c>
      <c r="D3082" t="s">
        <v>190</v>
      </c>
      <c r="E3082" t="s">
        <v>24</v>
      </c>
      <c r="F3082">
        <v>9278</v>
      </c>
      <c r="G3082" t="s">
        <v>141</v>
      </c>
      <c r="H3082" t="s">
        <v>189</v>
      </c>
      <c r="I3082" t="s">
        <v>189</v>
      </c>
      <c r="J3082" s="1">
        <v>46023</v>
      </c>
      <c r="K3082" t="s">
        <v>438</v>
      </c>
      <c r="L3082">
        <v>4</v>
      </c>
      <c r="M3082" t="s">
        <v>439</v>
      </c>
      <c r="N3082" t="s">
        <v>145</v>
      </c>
      <c r="O3082" t="s">
        <v>147</v>
      </c>
      <c r="P3082" t="s">
        <v>153</v>
      </c>
      <c r="Q3082">
        <v>384.99</v>
      </c>
      <c r="R3082">
        <v>20</v>
      </c>
      <c r="S3082">
        <v>990</v>
      </c>
      <c r="T3082">
        <v>0</v>
      </c>
      <c r="U3082">
        <v>9</v>
      </c>
      <c r="V3082">
        <v>8</v>
      </c>
      <c r="W3082">
        <v>360</v>
      </c>
      <c r="X3082">
        <v>360</v>
      </c>
      <c r="Y3082">
        <v>0</v>
      </c>
      <c r="Z3082">
        <v>0</v>
      </c>
      <c r="AA3082">
        <v>605.01</v>
      </c>
      <c r="AB3082">
        <v>0</v>
      </c>
      <c r="AC3082">
        <v>605.01</v>
      </c>
      <c r="AD3082">
        <v>8</v>
      </c>
      <c r="AE3082">
        <v>0</v>
      </c>
      <c r="AF3082">
        <v>11</v>
      </c>
      <c r="AG3082">
        <v>1</v>
      </c>
      <c r="AH3082">
        <v>0</v>
      </c>
      <c r="AI3082">
        <v>8</v>
      </c>
      <c r="AJ3082">
        <v>0</v>
      </c>
      <c r="AK3082">
        <v>0</v>
      </c>
      <c r="AL3082">
        <v>0</v>
      </c>
      <c r="AM3082">
        <v>0</v>
      </c>
      <c r="AN3082">
        <v>0</v>
      </c>
      <c r="AO3082">
        <v>14</v>
      </c>
      <c r="AP3082">
        <v>35</v>
      </c>
      <c r="AQ3082">
        <v>16</v>
      </c>
      <c r="AR3082">
        <v>3</v>
      </c>
      <c r="AS3082">
        <v>8</v>
      </c>
      <c r="AT3082">
        <v>0</v>
      </c>
      <c r="AU3082">
        <v>0</v>
      </c>
      <c r="AV3082">
        <v>0</v>
      </c>
      <c r="AW3082">
        <v>0</v>
      </c>
      <c r="AX3082">
        <v>0</v>
      </c>
      <c r="AY3082">
        <v>1</v>
      </c>
      <c r="AZ3082">
        <v>2</v>
      </c>
      <c r="BA3082">
        <v>1</v>
      </c>
      <c r="BB3082">
        <v>0</v>
      </c>
      <c r="BC3082">
        <v>0</v>
      </c>
      <c r="BD3082">
        <v>0</v>
      </c>
      <c r="BE3082">
        <v>0</v>
      </c>
      <c r="BF3082">
        <v>13</v>
      </c>
      <c r="BG3082">
        <v>360</v>
      </c>
      <c r="BH3082">
        <v>0</v>
      </c>
      <c r="BI3082">
        <v>6</v>
      </c>
      <c r="BJ3082" s="2">
        <v>46036</v>
      </c>
      <c r="BK3082">
        <v>0</v>
      </c>
      <c r="BL3082" s="3" t="str">
        <f>VLOOKUP(O3082,DropDownList!$H$1:$I$7,2,FALSE)</f>
        <v>2024/25</v>
      </c>
      <c r="BM3082" s="3" t="str">
        <f t="shared" si="48"/>
        <v>PREG</v>
      </c>
    </row>
    <row r="3083" spans="1:65" x14ac:dyDescent="0.2">
      <c r="A3083">
        <v>2026</v>
      </c>
      <c r="B3083">
        <v>1</v>
      </c>
      <c r="C3083" t="s">
        <v>189</v>
      </c>
      <c r="D3083" t="s">
        <v>190</v>
      </c>
      <c r="E3083" t="s">
        <v>24</v>
      </c>
      <c r="F3083">
        <v>9278</v>
      </c>
      <c r="G3083" t="s">
        <v>141</v>
      </c>
      <c r="H3083" t="s">
        <v>189</v>
      </c>
      <c r="I3083" t="s">
        <v>189</v>
      </c>
      <c r="J3083" s="1">
        <v>46023</v>
      </c>
      <c r="K3083" t="s">
        <v>438</v>
      </c>
      <c r="L3083">
        <v>4</v>
      </c>
      <c r="M3083" t="s">
        <v>439</v>
      </c>
      <c r="N3083" t="s">
        <v>145</v>
      </c>
      <c r="O3083" t="s">
        <v>149</v>
      </c>
      <c r="P3083" t="s">
        <v>150</v>
      </c>
      <c r="Q3083">
        <v>53816.28</v>
      </c>
      <c r="R3083">
        <v>633</v>
      </c>
      <c r="S3083">
        <v>94218.72</v>
      </c>
      <c r="T3083">
        <v>11516.21</v>
      </c>
      <c r="U3083">
        <v>390</v>
      </c>
      <c r="V3083">
        <v>360</v>
      </c>
      <c r="W3083">
        <v>45781.08</v>
      </c>
      <c r="X3083">
        <v>49328.02</v>
      </c>
      <c r="Y3083">
        <v>574</v>
      </c>
      <c r="Z3083">
        <v>82702.509999999995</v>
      </c>
      <c r="AA3083">
        <v>28886.23</v>
      </c>
      <c r="AB3083">
        <v>8409.1</v>
      </c>
      <c r="AC3083">
        <v>20477.13</v>
      </c>
      <c r="AD3083">
        <v>323</v>
      </c>
      <c r="AE3083">
        <v>37</v>
      </c>
      <c r="AF3083">
        <v>184</v>
      </c>
      <c r="AG3083">
        <v>49</v>
      </c>
      <c r="AH3083">
        <v>59</v>
      </c>
      <c r="AI3083">
        <v>341</v>
      </c>
      <c r="AJ3083">
        <v>100</v>
      </c>
      <c r="AK3083">
        <v>44</v>
      </c>
      <c r="AL3083">
        <v>6</v>
      </c>
      <c r="AM3083">
        <v>41</v>
      </c>
      <c r="AN3083">
        <v>9</v>
      </c>
      <c r="AO3083">
        <v>436</v>
      </c>
      <c r="AP3083">
        <v>638</v>
      </c>
      <c r="AQ3083">
        <v>435</v>
      </c>
      <c r="AR3083">
        <v>0</v>
      </c>
      <c r="AS3083">
        <v>38</v>
      </c>
      <c r="AT3083">
        <v>14</v>
      </c>
      <c r="AU3083">
        <v>3</v>
      </c>
      <c r="AV3083">
        <v>0</v>
      </c>
      <c r="AW3083">
        <v>0</v>
      </c>
      <c r="AX3083">
        <v>0</v>
      </c>
      <c r="AY3083">
        <v>26</v>
      </c>
      <c r="AZ3083">
        <v>60</v>
      </c>
      <c r="BA3083">
        <v>15</v>
      </c>
      <c r="BB3083">
        <v>0</v>
      </c>
      <c r="BC3083">
        <v>0</v>
      </c>
      <c r="BD3083">
        <v>4</v>
      </c>
      <c r="BE3083">
        <v>0</v>
      </c>
      <c r="BF3083">
        <v>448</v>
      </c>
      <c r="BG3083">
        <v>48259.1</v>
      </c>
      <c r="BH3083">
        <v>0</v>
      </c>
      <c r="BI3083">
        <v>390</v>
      </c>
      <c r="BJ3083" s="2">
        <v>46036</v>
      </c>
      <c r="BK3083">
        <v>0</v>
      </c>
      <c r="BL3083" s="3" t="str">
        <f>VLOOKUP(O3083,DropDownList!$H$1:$I$7,2,FALSE)</f>
        <v>2025/26</v>
      </c>
      <c r="BM3083" s="3" t="str">
        <f t="shared" si="48"/>
        <v>FISCAL FINES</v>
      </c>
    </row>
    <row r="3084" spans="1:65" x14ac:dyDescent="0.2">
      <c r="A3084">
        <v>2026</v>
      </c>
      <c r="B3084">
        <v>1</v>
      </c>
      <c r="C3084" t="s">
        <v>189</v>
      </c>
      <c r="D3084" t="s">
        <v>190</v>
      </c>
      <c r="E3084" t="s">
        <v>24</v>
      </c>
      <c r="F3084">
        <v>9278</v>
      </c>
      <c r="G3084" t="s">
        <v>141</v>
      </c>
      <c r="H3084" t="s">
        <v>189</v>
      </c>
      <c r="I3084" t="s">
        <v>189</v>
      </c>
      <c r="J3084" s="1">
        <v>46023</v>
      </c>
      <c r="K3084" t="s">
        <v>438</v>
      </c>
      <c r="L3084">
        <v>4</v>
      </c>
      <c r="M3084" t="s">
        <v>439</v>
      </c>
      <c r="N3084" t="s">
        <v>145</v>
      </c>
      <c r="O3084" t="s">
        <v>156</v>
      </c>
      <c r="P3084" t="s">
        <v>150</v>
      </c>
      <c r="Q3084">
        <v>76211.39</v>
      </c>
      <c r="R3084">
        <v>1595</v>
      </c>
      <c r="S3084">
        <v>271666.08</v>
      </c>
      <c r="T3084">
        <v>34159.589999999997</v>
      </c>
      <c r="U3084">
        <v>481</v>
      </c>
      <c r="V3084">
        <v>306</v>
      </c>
      <c r="W3084">
        <v>52269.21</v>
      </c>
      <c r="X3084">
        <v>52804.21</v>
      </c>
      <c r="Y3084">
        <v>1396</v>
      </c>
      <c r="Z3084">
        <v>237506.49</v>
      </c>
      <c r="AA3084">
        <v>161295.1</v>
      </c>
      <c r="AB3084">
        <v>58435.22</v>
      </c>
      <c r="AC3084">
        <v>102859.88</v>
      </c>
      <c r="AD3084">
        <v>249</v>
      </c>
      <c r="AE3084">
        <v>57</v>
      </c>
      <c r="AF3084">
        <v>908</v>
      </c>
      <c r="AG3084">
        <v>152</v>
      </c>
      <c r="AH3084">
        <v>199</v>
      </c>
      <c r="AI3084">
        <v>329</v>
      </c>
      <c r="AJ3084">
        <v>314</v>
      </c>
      <c r="AK3084">
        <v>133</v>
      </c>
      <c r="AL3084">
        <v>26</v>
      </c>
      <c r="AM3084">
        <v>92</v>
      </c>
      <c r="AN3084">
        <v>31</v>
      </c>
      <c r="AO3084">
        <v>1018</v>
      </c>
      <c r="AP3084">
        <v>4309</v>
      </c>
      <c r="AQ3084">
        <v>1107</v>
      </c>
      <c r="AR3084">
        <v>11</v>
      </c>
      <c r="AS3084">
        <v>762</v>
      </c>
      <c r="AT3084">
        <v>72</v>
      </c>
      <c r="AU3084">
        <v>36</v>
      </c>
      <c r="AV3084">
        <v>17</v>
      </c>
      <c r="AW3084">
        <v>0</v>
      </c>
      <c r="AX3084">
        <v>0</v>
      </c>
      <c r="AY3084">
        <v>430</v>
      </c>
      <c r="AZ3084">
        <v>973</v>
      </c>
      <c r="BA3084">
        <v>609</v>
      </c>
      <c r="BB3084">
        <v>57</v>
      </c>
      <c r="BC3084">
        <v>24</v>
      </c>
      <c r="BD3084">
        <v>6</v>
      </c>
      <c r="BE3084">
        <v>0</v>
      </c>
      <c r="BF3084">
        <v>1058</v>
      </c>
      <c r="BG3084">
        <v>56126.76</v>
      </c>
      <c r="BH3084">
        <v>7</v>
      </c>
      <c r="BI3084">
        <v>477</v>
      </c>
      <c r="BJ3084" s="2">
        <v>46036</v>
      </c>
      <c r="BK3084">
        <v>0</v>
      </c>
      <c r="BL3084" s="3" t="str">
        <f>VLOOKUP(O3084,DropDownList!$H$1:$I$7,2,FALSE)</f>
        <v>2023/24</v>
      </c>
      <c r="BM3084" s="3" t="str">
        <f t="shared" si="48"/>
        <v>FISCAL FINES</v>
      </c>
    </row>
    <row r="3085" spans="1:65" x14ac:dyDescent="0.2">
      <c r="A3085">
        <v>2026</v>
      </c>
      <c r="B3085">
        <v>1</v>
      </c>
      <c r="C3085" t="s">
        <v>189</v>
      </c>
      <c r="D3085" t="s">
        <v>190</v>
      </c>
      <c r="E3085" t="s">
        <v>24</v>
      </c>
      <c r="F3085">
        <v>9278</v>
      </c>
      <c r="G3085" t="s">
        <v>141</v>
      </c>
      <c r="H3085" t="s">
        <v>189</v>
      </c>
      <c r="I3085" t="s">
        <v>189</v>
      </c>
      <c r="J3085" s="1">
        <v>46023</v>
      </c>
      <c r="K3085" t="s">
        <v>438</v>
      </c>
      <c r="L3085">
        <v>4</v>
      </c>
      <c r="M3085" t="s">
        <v>439</v>
      </c>
      <c r="N3085" t="s">
        <v>145</v>
      </c>
      <c r="O3085" t="s">
        <v>155</v>
      </c>
      <c r="P3085" t="s">
        <v>146</v>
      </c>
      <c r="Q3085">
        <v>2239.67</v>
      </c>
      <c r="R3085">
        <v>1556</v>
      </c>
      <c r="S3085">
        <v>22970</v>
      </c>
      <c r="T3085">
        <v>328.25</v>
      </c>
      <c r="U3085">
        <v>294</v>
      </c>
      <c r="V3085">
        <v>85</v>
      </c>
      <c r="W3085">
        <v>1391.29</v>
      </c>
      <c r="X3085">
        <v>1391.29</v>
      </c>
      <c r="Y3085">
        <v>0</v>
      </c>
      <c r="Z3085">
        <v>0</v>
      </c>
      <c r="AA3085">
        <v>20402.080000000002</v>
      </c>
      <c r="AB3085">
        <v>0</v>
      </c>
      <c r="AC3085">
        <v>0</v>
      </c>
      <c r="AD3085">
        <v>83</v>
      </c>
      <c r="AE3085">
        <v>2</v>
      </c>
      <c r="AF3085">
        <v>1401</v>
      </c>
      <c r="AG3085">
        <v>6</v>
      </c>
      <c r="AH3085">
        <v>16</v>
      </c>
      <c r="AI3085">
        <v>132</v>
      </c>
      <c r="AJ3085">
        <v>0</v>
      </c>
      <c r="AK3085">
        <v>0</v>
      </c>
      <c r="AL3085">
        <v>0</v>
      </c>
      <c r="AM3085">
        <v>0</v>
      </c>
      <c r="AN3085">
        <v>0</v>
      </c>
      <c r="AO3085">
        <v>899</v>
      </c>
      <c r="AP3085">
        <v>4482</v>
      </c>
      <c r="AQ3085">
        <v>937</v>
      </c>
      <c r="AR3085">
        <v>0</v>
      </c>
      <c r="AS3085">
        <v>1002</v>
      </c>
      <c r="AT3085">
        <v>82</v>
      </c>
      <c r="AU3085">
        <v>63</v>
      </c>
      <c r="AV3085">
        <v>39</v>
      </c>
      <c r="AW3085">
        <v>1</v>
      </c>
      <c r="AX3085">
        <v>0</v>
      </c>
      <c r="AY3085">
        <v>404</v>
      </c>
      <c r="AZ3085">
        <v>866</v>
      </c>
      <c r="BA3085">
        <v>595</v>
      </c>
      <c r="BB3085">
        <v>140</v>
      </c>
      <c r="BC3085">
        <v>84</v>
      </c>
      <c r="BD3085">
        <v>18</v>
      </c>
      <c r="BE3085">
        <v>0</v>
      </c>
      <c r="BF3085">
        <v>1553</v>
      </c>
      <c r="BG3085">
        <v>2180</v>
      </c>
      <c r="BH3085">
        <v>1</v>
      </c>
      <c r="BI3085">
        <v>289</v>
      </c>
      <c r="BJ3085" s="2">
        <v>46036</v>
      </c>
      <c r="BK3085">
        <v>1</v>
      </c>
      <c r="BL3085" s="3" t="str">
        <f>VLOOKUP(O3085,DropDownList!$H$1:$I$7,2,FALSE)</f>
        <v>2022/23</v>
      </c>
      <c r="BM3085" s="3" t="str">
        <f t="shared" si="48"/>
        <v>VSUR</v>
      </c>
    </row>
    <row r="3086" spans="1:65" x14ac:dyDescent="0.2">
      <c r="A3086">
        <v>2026</v>
      </c>
      <c r="B3086">
        <v>1</v>
      </c>
      <c r="C3086" t="s">
        <v>189</v>
      </c>
      <c r="D3086" t="s">
        <v>190</v>
      </c>
      <c r="E3086" t="s">
        <v>24</v>
      </c>
      <c r="F3086">
        <v>9278</v>
      </c>
      <c r="G3086" t="s">
        <v>141</v>
      </c>
      <c r="H3086" t="s">
        <v>189</v>
      </c>
      <c r="I3086" t="s">
        <v>189</v>
      </c>
      <c r="J3086" s="1">
        <v>46023</v>
      </c>
      <c r="K3086" t="s">
        <v>438</v>
      </c>
      <c r="L3086">
        <v>4</v>
      </c>
      <c r="M3086" t="s">
        <v>439</v>
      </c>
      <c r="N3086" t="s">
        <v>145</v>
      </c>
      <c r="O3086" t="s">
        <v>156</v>
      </c>
      <c r="P3086" t="s">
        <v>154</v>
      </c>
      <c r="Q3086">
        <v>71699.360000000001</v>
      </c>
      <c r="R3086">
        <v>1056</v>
      </c>
      <c r="S3086">
        <v>292399.28999999998</v>
      </c>
      <c r="T3086">
        <v>4915.66</v>
      </c>
      <c r="U3086">
        <v>289</v>
      </c>
      <c r="V3086">
        <v>142</v>
      </c>
      <c r="W3086">
        <v>36847.89</v>
      </c>
      <c r="X3086">
        <v>37927.89</v>
      </c>
      <c r="Y3086">
        <v>0</v>
      </c>
      <c r="Z3086">
        <v>0</v>
      </c>
      <c r="AA3086">
        <v>215784.27</v>
      </c>
      <c r="AB3086">
        <v>4644.08</v>
      </c>
      <c r="AC3086">
        <v>196863.84</v>
      </c>
      <c r="AD3086">
        <v>73</v>
      </c>
      <c r="AE3086">
        <v>69</v>
      </c>
      <c r="AF3086">
        <v>749</v>
      </c>
      <c r="AG3086">
        <v>149</v>
      </c>
      <c r="AH3086">
        <v>15</v>
      </c>
      <c r="AI3086">
        <v>140</v>
      </c>
      <c r="AJ3086">
        <v>0</v>
      </c>
      <c r="AK3086">
        <v>0</v>
      </c>
      <c r="AL3086">
        <v>0</v>
      </c>
      <c r="AM3086">
        <v>0</v>
      </c>
      <c r="AN3086">
        <v>0</v>
      </c>
      <c r="AO3086">
        <v>658</v>
      </c>
      <c r="AP3086">
        <v>2761</v>
      </c>
      <c r="AQ3086">
        <v>664</v>
      </c>
      <c r="AR3086">
        <v>1</v>
      </c>
      <c r="AS3086">
        <v>544</v>
      </c>
      <c r="AT3086">
        <v>41</v>
      </c>
      <c r="AU3086">
        <v>57</v>
      </c>
      <c r="AV3086">
        <v>26</v>
      </c>
      <c r="AW3086">
        <v>5</v>
      </c>
      <c r="AX3086">
        <v>0</v>
      </c>
      <c r="AY3086">
        <v>269</v>
      </c>
      <c r="AZ3086">
        <v>552</v>
      </c>
      <c r="BA3086">
        <v>334</v>
      </c>
      <c r="BB3086">
        <v>72</v>
      </c>
      <c r="BC3086">
        <v>28</v>
      </c>
      <c r="BD3086">
        <v>8</v>
      </c>
      <c r="BE3086">
        <v>0</v>
      </c>
      <c r="BF3086">
        <v>1049</v>
      </c>
      <c r="BG3086">
        <v>41781.800000000003</v>
      </c>
      <c r="BH3086">
        <v>3</v>
      </c>
      <c r="BI3086">
        <v>283</v>
      </c>
      <c r="BJ3086" s="2">
        <v>46036</v>
      </c>
      <c r="BK3086">
        <v>0</v>
      </c>
      <c r="BL3086" s="3" t="str">
        <f>VLOOKUP(O3086,DropDownList!$H$1:$I$7,2,FALSE)</f>
        <v>2023/24</v>
      </c>
      <c r="BM3086" s="3" t="str">
        <f t="shared" si="48"/>
        <v>JP COURT</v>
      </c>
    </row>
    <row r="3087" spans="1:65" x14ac:dyDescent="0.2">
      <c r="A3087">
        <v>2026</v>
      </c>
      <c r="B3087">
        <v>1</v>
      </c>
      <c r="C3087" t="s">
        <v>189</v>
      </c>
      <c r="D3087" t="s">
        <v>190</v>
      </c>
      <c r="E3087" t="s">
        <v>24</v>
      </c>
      <c r="F3087">
        <v>9278</v>
      </c>
      <c r="G3087" t="s">
        <v>141</v>
      </c>
      <c r="H3087" t="s">
        <v>189</v>
      </c>
      <c r="I3087" t="s">
        <v>189</v>
      </c>
      <c r="J3087" s="1">
        <v>46023</v>
      </c>
      <c r="K3087" t="s">
        <v>438</v>
      </c>
      <c r="L3087">
        <v>4</v>
      </c>
      <c r="M3087" t="s">
        <v>439</v>
      </c>
      <c r="N3087" t="s">
        <v>145</v>
      </c>
      <c r="O3087" t="s">
        <v>156</v>
      </c>
      <c r="P3087" t="s">
        <v>148</v>
      </c>
      <c r="Q3087">
        <v>997.41</v>
      </c>
      <c r="R3087">
        <v>76</v>
      </c>
      <c r="S3087">
        <v>4560</v>
      </c>
      <c r="T3087">
        <v>480</v>
      </c>
      <c r="U3087">
        <v>18</v>
      </c>
      <c r="V3087">
        <v>12</v>
      </c>
      <c r="W3087">
        <v>670</v>
      </c>
      <c r="X3087">
        <v>700</v>
      </c>
      <c r="Y3087">
        <v>0</v>
      </c>
      <c r="Z3087">
        <v>0</v>
      </c>
      <c r="AA3087">
        <v>3082.59</v>
      </c>
      <c r="AB3087">
        <v>0</v>
      </c>
      <c r="AC3087">
        <v>3082.59</v>
      </c>
      <c r="AD3087">
        <v>11</v>
      </c>
      <c r="AE3087">
        <v>1</v>
      </c>
      <c r="AF3087">
        <v>50</v>
      </c>
      <c r="AG3087">
        <v>3</v>
      </c>
      <c r="AH3087">
        <v>8</v>
      </c>
      <c r="AI3087">
        <v>15</v>
      </c>
      <c r="AJ3087">
        <v>0</v>
      </c>
      <c r="AK3087">
        <v>0</v>
      </c>
      <c r="AL3087">
        <v>0</v>
      </c>
      <c r="AM3087">
        <v>0</v>
      </c>
      <c r="AN3087">
        <v>0</v>
      </c>
      <c r="AO3087">
        <v>49</v>
      </c>
      <c r="AP3087">
        <v>229</v>
      </c>
      <c r="AQ3087">
        <v>53</v>
      </c>
      <c r="AR3087">
        <v>0</v>
      </c>
      <c r="AS3087">
        <v>30</v>
      </c>
      <c r="AT3087">
        <v>8</v>
      </c>
      <c r="AU3087">
        <v>5</v>
      </c>
      <c r="AV3087">
        <v>4</v>
      </c>
      <c r="AW3087">
        <v>0</v>
      </c>
      <c r="AX3087">
        <v>0</v>
      </c>
      <c r="AY3087">
        <v>24</v>
      </c>
      <c r="AZ3087">
        <v>60</v>
      </c>
      <c r="BA3087">
        <v>39</v>
      </c>
      <c r="BB3087">
        <v>1</v>
      </c>
      <c r="BC3087">
        <v>0</v>
      </c>
      <c r="BD3087">
        <v>0</v>
      </c>
      <c r="BE3087">
        <v>0</v>
      </c>
      <c r="BF3087">
        <v>53</v>
      </c>
      <c r="BG3087">
        <v>900</v>
      </c>
      <c r="BH3087">
        <v>0</v>
      </c>
      <c r="BI3087">
        <v>18</v>
      </c>
      <c r="BJ3087" s="2">
        <v>46036</v>
      </c>
      <c r="BK3087">
        <v>0</v>
      </c>
      <c r="BL3087" s="3" t="str">
        <f>VLOOKUP(O3087,DropDownList!$H$1:$I$7,2,FALSE)</f>
        <v>2023/24</v>
      </c>
      <c r="BM3087" s="3" t="str">
        <f t="shared" si="48"/>
        <v>PRAS</v>
      </c>
    </row>
    <row r="3088" spans="1:65" x14ac:dyDescent="0.2">
      <c r="A3088">
        <v>2026</v>
      </c>
      <c r="B3088">
        <v>1</v>
      </c>
      <c r="C3088" t="s">
        <v>189</v>
      </c>
      <c r="D3088" t="s">
        <v>190</v>
      </c>
      <c r="E3088" t="s">
        <v>24</v>
      </c>
      <c r="F3088">
        <v>9278</v>
      </c>
      <c r="G3088" t="s">
        <v>141</v>
      </c>
      <c r="H3088" t="s">
        <v>189</v>
      </c>
      <c r="I3088" t="s">
        <v>189</v>
      </c>
      <c r="J3088" s="1">
        <v>46023</v>
      </c>
      <c r="K3088" t="s">
        <v>438</v>
      </c>
      <c r="L3088">
        <v>4</v>
      </c>
      <c r="M3088" t="s">
        <v>439</v>
      </c>
      <c r="N3088" t="s">
        <v>145</v>
      </c>
      <c r="O3088" t="s">
        <v>156</v>
      </c>
      <c r="P3088" t="s">
        <v>152</v>
      </c>
      <c r="Q3088">
        <v>0</v>
      </c>
      <c r="R3088">
        <v>188</v>
      </c>
      <c r="S3088">
        <v>7520</v>
      </c>
      <c r="T3088">
        <v>3040</v>
      </c>
      <c r="U3088">
        <v>0</v>
      </c>
      <c r="V3088">
        <v>0</v>
      </c>
      <c r="W3088">
        <v>0</v>
      </c>
      <c r="X3088">
        <v>0</v>
      </c>
      <c r="Y3088">
        <v>0</v>
      </c>
      <c r="Z3088">
        <v>0</v>
      </c>
      <c r="AA3088">
        <v>4480</v>
      </c>
      <c r="AB3088">
        <v>0</v>
      </c>
      <c r="AC3088">
        <v>4480</v>
      </c>
      <c r="AD3088">
        <v>0</v>
      </c>
      <c r="AE3088">
        <v>0</v>
      </c>
      <c r="AF3088">
        <v>112</v>
      </c>
      <c r="AG3088">
        <v>0</v>
      </c>
      <c r="AH3088">
        <v>76</v>
      </c>
      <c r="AI3088">
        <v>0</v>
      </c>
      <c r="AJ3088">
        <v>0</v>
      </c>
      <c r="AK3088">
        <v>0</v>
      </c>
      <c r="AL3088">
        <v>0</v>
      </c>
      <c r="AM3088">
        <v>0</v>
      </c>
      <c r="AN3088">
        <v>0</v>
      </c>
      <c r="AO3088">
        <v>0</v>
      </c>
      <c r="AP3088">
        <v>0</v>
      </c>
      <c r="AQ3088">
        <v>0</v>
      </c>
      <c r="AR3088">
        <v>0</v>
      </c>
      <c r="AS3088">
        <v>0</v>
      </c>
      <c r="AT3088">
        <v>0</v>
      </c>
      <c r="AU3088">
        <v>0</v>
      </c>
      <c r="AV3088">
        <v>0</v>
      </c>
      <c r="AW3088">
        <v>0</v>
      </c>
      <c r="AX3088">
        <v>0</v>
      </c>
      <c r="AY3088">
        <v>0</v>
      </c>
      <c r="AZ3088">
        <v>0</v>
      </c>
      <c r="BA3088">
        <v>0</v>
      </c>
      <c r="BB3088">
        <v>0</v>
      </c>
      <c r="BC3088">
        <v>0</v>
      </c>
      <c r="BD3088">
        <v>0</v>
      </c>
      <c r="BE3088">
        <v>0</v>
      </c>
      <c r="BF3088">
        <v>0</v>
      </c>
      <c r="BG3088">
        <v>0</v>
      </c>
      <c r="BH3088">
        <v>0</v>
      </c>
      <c r="BI3088">
        <v>0</v>
      </c>
      <c r="BJ3088" s="2">
        <v>46036</v>
      </c>
      <c r="BK3088">
        <v>0</v>
      </c>
      <c r="BL3088" s="3" t="str">
        <f>VLOOKUP(O3088,DropDownList!$H$1:$I$7,2,FALSE)</f>
        <v>2023/24</v>
      </c>
      <c r="BM3088" s="3" t="str">
        <f t="shared" si="48"/>
        <v>PCOA</v>
      </c>
    </row>
    <row r="3089" spans="1:65" x14ac:dyDescent="0.2">
      <c r="A3089">
        <v>2026</v>
      </c>
      <c r="B3089">
        <v>1</v>
      </c>
      <c r="C3089" t="s">
        <v>189</v>
      </c>
      <c r="D3089" t="s">
        <v>190</v>
      </c>
      <c r="E3089" t="s">
        <v>24</v>
      </c>
      <c r="F3089">
        <v>9278</v>
      </c>
      <c r="G3089" t="s">
        <v>141</v>
      </c>
      <c r="H3089" t="s">
        <v>189</v>
      </c>
      <c r="I3089" t="s">
        <v>189</v>
      </c>
      <c r="J3089" s="1">
        <v>46023</v>
      </c>
      <c r="K3089" t="s">
        <v>438</v>
      </c>
      <c r="L3089">
        <v>4</v>
      </c>
      <c r="M3089" t="s">
        <v>439</v>
      </c>
      <c r="N3089" t="s">
        <v>145</v>
      </c>
      <c r="O3089" t="s">
        <v>156</v>
      </c>
      <c r="P3089" t="s">
        <v>151</v>
      </c>
      <c r="Q3089">
        <v>0</v>
      </c>
      <c r="R3089">
        <v>67</v>
      </c>
      <c r="S3089">
        <v>2010</v>
      </c>
      <c r="T3089">
        <v>510</v>
      </c>
      <c r="U3089">
        <v>0</v>
      </c>
      <c r="V3089">
        <v>0</v>
      </c>
      <c r="W3089">
        <v>0</v>
      </c>
      <c r="X3089">
        <v>0</v>
      </c>
      <c r="Y3089">
        <v>0</v>
      </c>
      <c r="Z3089">
        <v>0</v>
      </c>
      <c r="AA3089">
        <v>1500</v>
      </c>
      <c r="AB3089">
        <v>0</v>
      </c>
      <c r="AC3089">
        <v>1500</v>
      </c>
      <c r="AD3089">
        <v>0</v>
      </c>
      <c r="AE3089">
        <v>0</v>
      </c>
      <c r="AF3089">
        <v>50</v>
      </c>
      <c r="AG3089">
        <v>0</v>
      </c>
      <c r="AH3089">
        <v>17</v>
      </c>
      <c r="AI3089">
        <v>0</v>
      </c>
      <c r="AJ3089">
        <v>0</v>
      </c>
      <c r="AK3089">
        <v>0</v>
      </c>
      <c r="AL3089">
        <v>0</v>
      </c>
      <c r="AM3089">
        <v>1</v>
      </c>
      <c r="AN3089">
        <v>0</v>
      </c>
      <c r="AO3089">
        <v>0</v>
      </c>
      <c r="AP3089">
        <v>0</v>
      </c>
      <c r="AQ3089">
        <v>0</v>
      </c>
      <c r="AR3089">
        <v>0</v>
      </c>
      <c r="AS3089">
        <v>0</v>
      </c>
      <c r="AT3089">
        <v>0</v>
      </c>
      <c r="AU3089">
        <v>0</v>
      </c>
      <c r="AV3089">
        <v>0</v>
      </c>
      <c r="AW3089">
        <v>0</v>
      </c>
      <c r="AX3089">
        <v>0</v>
      </c>
      <c r="AY3089">
        <v>0</v>
      </c>
      <c r="AZ3089">
        <v>0</v>
      </c>
      <c r="BA3089">
        <v>0</v>
      </c>
      <c r="BB3089">
        <v>0</v>
      </c>
      <c r="BC3089">
        <v>0</v>
      </c>
      <c r="BD3089">
        <v>0</v>
      </c>
      <c r="BE3089">
        <v>0</v>
      </c>
      <c r="BF3089">
        <v>0</v>
      </c>
      <c r="BG3089">
        <v>0</v>
      </c>
      <c r="BH3089">
        <v>0</v>
      </c>
      <c r="BI3089">
        <v>0</v>
      </c>
      <c r="BJ3089" s="2">
        <v>46036</v>
      </c>
      <c r="BK3089">
        <v>0</v>
      </c>
      <c r="BL3089" s="3" t="str">
        <f>VLOOKUP(O3089,DropDownList!$H$1:$I$7,2,FALSE)</f>
        <v>2023/24</v>
      </c>
      <c r="BM3089" s="3" t="str">
        <f t="shared" si="48"/>
        <v>PCPF</v>
      </c>
    </row>
    <row r="3090" spans="1:65" x14ac:dyDescent="0.2">
      <c r="A3090">
        <v>2026</v>
      </c>
      <c r="B3090">
        <v>1</v>
      </c>
      <c r="C3090" t="s">
        <v>189</v>
      </c>
      <c r="D3090" t="s">
        <v>190</v>
      </c>
      <c r="E3090" t="s">
        <v>24</v>
      </c>
      <c r="F3090">
        <v>9278</v>
      </c>
      <c r="G3090" t="s">
        <v>141</v>
      </c>
      <c r="H3090" t="s">
        <v>189</v>
      </c>
      <c r="I3090" t="s">
        <v>189</v>
      </c>
      <c r="J3090" s="1">
        <v>46023</v>
      </c>
      <c r="K3090" t="s">
        <v>438</v>
      </c>
      <c r="L3090">
        <v>4</v>
      </c>
      <c r="M3090" t="s">
        <v>439</v>
      </c>
      <c r="N3090" t="s">
        <v>145</v>
      </c>
      <c r="O3090" t="s">
        <v>156</v>
      </c>
      <c r="P3090" t="s">
        <v>153</v>
      </c>
      <c r="Q3090">
        <v>300</v>
      </c>
      <c r="R3090">
        <v>23</v>
      </c>
      <c r="S3090">
        <v>1170</v>
      </c>
      <c r="T3090">
        <v>90</v>
      </c>
      <c r="U3090">
        <v>6</v>
      </c>
      <c r="V3090">
        <v>2</v>
      </c>
      <c r="W3090">
        <v>90</v>
      </c>
      <c r="X3090">
        <v>90</v>
      </c>
      <c r="Y3090">
        <v>0</v>
      </c>
      <c r="Z3090">
        <v>0</v>
      </c>
      <c r="AA3090">
        <v>780</v>
      </c>
      <c r="AB3090">
        <v>0</v>
      </c>
      <c r="AC3090">
        <v>780</v>
      </c>
      <c r="AD3090">
        <v>2</v>
      </c>
      <c r="AE3090">
        <v>0</v>
      </c>
      <c r="AF3090">
        <v>15</v>
      </c>
      <c r="AG3090">
        <v>0</v>
      </c>
      <c r="AH3090">
        <v>2</v>
      </c>
      <c r="AI3090">
        <v>6</v>
      </c>
      <c r="AJ3090">
        <v>0</v>
      </c>
      <c r="AK3090">
        <v>0</v>
      </c>
      <c r="AL3090">
        <v>0</v>
      </c>
      <c r="AM3090">
        <v>0</v>
      </c>
      <c r="AN3090">
        <v>0</v>
      </c>
      <c r="AO3090">
        <v>19</v>
      </c>
      <c r="AP3090">
        <v>65</v>
      </c>
      <c r="AQ3090">
        <v>20</v>
      </c>
      <c r="AR3090">
        <v>1</v>
      </c>
      <c r="AS3090">
        <v>12</v>
      </c>
      <c r="AT3090">
        <v>0</v>
      </c>
      <c r="AU3090">
        <v>0</v>
      </c>
      <c r="AV3090">
        <v>0</v>
      </c>
      <c r="AW3090">
        <v>0</v>
      </c>
      <c r="AX3090">
        <v>0</v>
      </c>
      <c r="AY3090">
        <v>8</v>
      </c>
      <c r="AZ3090">
        <v>12</v>
      </c>
      <c r="BA3090">
        <v>6</v>
      </c>
      <c r="BB3090">
        <v>0</v>
      </c>
      <c r="BC3090">
        <v>0</v>
      </c>
      <c r="BD3090">
        <v>0</v>
      </c>
      <c r="BE3090">
        <v>0</v>
      </c>
      <c r="BF3090">
        <v>19</v>
      </c>
      <c r="BG3090">
        <v>300</v>
      </c>
      <c r="BH3090">
        <v>0</v>
      </c>
      <c r="BI3090">
        <v>5</v>
      </c>
      <c r="BJ3090" s="2">
        <v>46036</v>
      </c>
      <c r="BK3090">
        <v>0</v>
      </c>
      <c r="BL3090" s="3" t="str">
        <f>VLOOKUP(O3090,DropDownList!$H$1:$I$7,2,FALSE)</f>
        <v>2023/24</v>
      </c>
      <c r="BM3090" s="3" t="str">
        <f t="shared" si="48"/>
        <v>PREG</v>
      </c>
    </row>
    <row r="3091" spans="1:65" x14ac:dyDescent="0.2">
      <c r="A3091">
        <v>2026</v>
      </c>
      <c r="B3091">
        <v>1</v>
      </c>
      <c r="C3091" t="s">
        <v>189</v>
      </c>
      <c r="D3091" t="s">
        <v>190</v>
      </c>
      <c r="E3091" t="s">
        <v>24</v>
      </c>
      <c r="F3091">
        <v>9278</v>
      </c>
      <c r="G3091" t="s">
        <v>141</v>
      </c>
      <c r="H3091" t="s">
        <v>189</v>
      </c>
      <c r="I3091" t="s">
        <v>189</v>
      </c>
      <c r="J3091" s="1">
        <v>46023</v>
      </c>
      <c r="K3091" t="s">
        <v>438</v>
      </c>
      <c r="L3091">
        <v>4</v>
      </c>
      <c r="M3091" t="s">
        <v>439</v>
      </c>
      <c r="N3091" t="s">
        <v>145</v>
      </c>
      <c r="O3091" t="s">
        <v>155</v>
      </c>
      <c r="P3091" t="s">
        <v>150</v>
      </c>
      <c r="Q3091">
        <v>58376.53</v>
      </c>
      <c r="R3091">
        <v>1476</v>
      </c>
      <c r="S3091">
        <v>237036.43</v>
      </c>
      <c r="T3091">
        <v>28541.51</v>
      </c>
      <c r="U3091">
        <v>375</v>
      </c>
      <c r="V3091">
        <v>232</v>
      </c>
      <c r="W3091">
        <v>32604.38</v>
      </c>
      <c r="X3091">
        <v>32724.38</v>
      </c>
      <c r="Y3091">
        <v>1287</v>
      </c>
      <c r="Z3091">
        <v>208421.72</v>
      </c>
      <c r="AA3091">
        <v>150118.39000000001</v>
      </c>
      <c r="AB3091">
        <v>46384.47</v>
      </c>
      <c r="AC3091">
        <v>103733.92</v>
      </c>
      <c r="AD3091">
        <v>184</v>
      </c>
      <c r="AE3091">
        <v>48</v>
      </c>
      <c r="AF3091">
        <v>896</v>
      </c>
      <c r="AG3091">
        <v>136</v>
      </c>
      <c r="AH3091">
        <v>188</v>
      </c>
      <c r="AI3091">
        <v>239</v>
      </c>
      <c r="AJ3091">
        <v>292</v>
      </c>
      <c r="AK3091">
        <v>120</v>
      </c>
      <c r="AL3091">
        <v>25</v>
      </c>
      <c r="AM3091">
        <v>76</v>
      </c>
      <c r="AN3091">
        <v>25</v>
      </c>
      <c r="AO3091">
        <v>974</v>
      </c>
      <c r="AP3091">
        <v>5038</v>
      </c>
      <c r="AQ3091">
        <v>1067</v>
      </c>
      <c r="AR3091">
        <v>14</v>
      </c>
      <c r="AS3091">
        <v>1002</v>
      </c>
      <c r="AT3091">
        <v>164</v>
      </c>
      <c r="AU3091">
        <v>26</v>
      </c>
      <c r="AV3091">
        <v>15</v>
      </c>
      <c r="AW3091">
        <v>1</v>
      </c>
      <c r="AX3091">
        <v>0</v>
      </c>
      <c r="AY3091">
        <v>489</v>
      </c>
      <c r="AZ3091">
        <v>1128</v>
      </c>
      <c r="BA3091">
        <v>775</v>
      </c>
      <c r="BB3091">
        <v>83</v>
      </c>
      <c r="BC3091">
        <v>44</v>
      </c>
      <c r="BD3091">
        <v>9</v>
      </c>
      <c r="BE3091">
        <v>0</v>
      </c>
      <c r="BF3091">
        <v>1000</v>
      </c>
      <c r="BG3091">
        <v>36543.93</v>
      </c>
      <c r="BH3091">
        <v>17</v>
      </c>
      <c r="BI3091">
        <v>372</v>
      </c>
      <c r="BJ3091" s="2">
        <v>46036</v>
      </c>
      <c r="BK3091">
        <v>0</v>
      </c>
      <c r="BL3091" s="3" t="str">
        <f>VLOOKUP(O3091,DropDownList!$H$1:$I$7,2,FALSE)</f>
        <v>2022/23</v>
      </c>
      <c r="BM3091" s="3" t="str">
        <f t="shared" si="48"/>
        <v>FISCAL FINES</v>
      </c>
    </row>
    <row r="3092" spans="1:65" x14ac:dyDescent="0.2">
      <c r="A3092">
        <v>2026</v>
      </c>
      <c r="B3092">
        <v>1</v>
      </c>
      <c r="C3092" t="s">
        <v>189</v>
      </c>
      <c r="D3092" t="s">
        <v>190</v>
      </c>
      <c r="E3092" t="s">
        <v>24</v>
      </c>
      <c r="F3092">
        <v>9278</v>
      </c>
      <c r="G3092" t="s">
        <v>141</v>
      </c>
      <c r="H3092" t="s">
        <v>189</v>
      </c>
      <c r="I3092" t="s">
        <v>189</v>
      </c>
      <c r="J3092" s="1">
        <v>46023</v>
      </c>
      <c r="K3092" t="s">
        <v>438</v>
      </c>
      <c r="L3092">
        <v>4</v>
      </c>
      <c r="M3092" t="s">
        <v>439</v>
      </c>
      <c r="N3092" t="s">
        <v>145</v>
      </c>
      <c r="O3092" t="s">
        <v>156</v>
      </c>
      <c r="P3092" t="s">
        <v>146</v>
      </c>
      <c r="Q3092">
        <v>2533.65</v>
      </c>
      <c r="R3092">
        <v>1034</v>
      </c>
      <c r="S3092">
        <v>16940</v>
      </c>
      <c r="T3092">
        <v>190</v>
      </c>
      <c r="U3092">
        <v>286</v>
      </c>
      <c r="V3092">
        <v>77</v>
      </c>
      <c r="W3092">
        <v>1358.42</v>
      </c>
      <c r="X3092">
        <v>1373.42</v>
      </c>
      <c r="Y3092">
        <v>0</v>
      </c>
      <c r="Z3092">
        <v>0</v>
      </c>
      <c r="AA3092">
        <v>14216.35</v>
      </c>
      <c r="AB3092">
        <v>0</v>
      </c>
      <c r="AC3092">
        <v>0</v>
      </c>
      <c r="AD3092">
        <v>73</v>
      </c>
      <c r="AE3092">
        <v>4</v>
      </c>
      <c r="AF3092">
        <v>871</v>
      </c>
      <c r="AG3092">
        <v>10</v>
      </c>
      <c r="AH3092">
        <v>11</v>
      </c>
      <c r="AI3092">
        <v>142</v>
      </c>
      <c r="AJ3092">
        <v>0</v>
      </c>
      <c r="AK3092">
        <v>0</v>
      </c>
      <c r="AL3092">
        <v>0</v>
      </c>
      <c r="AM3092">
        <v>0</v>
      </c>
      <c r="AN3092">
        <v>0</v>
      </c>
      <c r="AO3092">
        <v>642</v>
      </c>
      <c r="AP3092">
        <v>2725</v>
      </c>
      <c r="AQ3092">
        <v>655</v>
      </c>
      <c r="AR3092">
        <v>0</v>
      </c>
      <c r="AS3092">
        <v>544</v>
      </c>
      <c r="AT3092">
        <v>41</v>
      </c>
      <c r="AU3092">
        <v>55</v>
      </c>
      <c r="AV3092">
        <v>25</v>
      </c>
      <c r="AW3092">
        <v>4</v>
      </c>
      <c r="AX3092">
        <v>0</v>
      </c>
      <c r="AY3092">
        <v>263</v>
      </c>
      <c r="AZ3092">
        <v>541</v>
      </c>
      <c r="BA3092">
        <v>326</v>
      </c>
      <c r="BB3092">
        <v>72</v>
      </c>
      <c r="BC3092">
        <v>29</v>
      </c>
      <c r="BD3092">
        <v>9</v>
      </c>
      <c r="BE3092">
        <v>0</v>
      </c>
      <c r="BF3092">
        <v>1029</v>
      </c>
      <c r="BG3092">
        <v>2460</v>
      </c>
      <c r="BH3092">
        <v>0</v>
      </c>
      <c r="BI3092">
        <v>280</v>
      </c>
      <c r="BJ3092" s="2">
        <v>46036</v>
      </c>
      <c r="BK3092">
        <v>0</v>
      </c>
      <c r="BL3092" s="3" t="str">
        <f>VLOOKUP(O3092,DropDownList!$H$1:$I$7,2,FALSE)</f>
        <v>2023/24</v>
      </c>
      <c r="BM3092" s="3" t="str">
        <f t="shared" si="48"/>
        <v>VSUR</v>
      </c>
    </row>
    <row r="3093" spans="1:65" x14ac:dyDescent="0.2">
      <c r="A3093">
        <v>2026</v>
      </c>
      <c r="B3093">
        <v>1</v>
      </c>
      <c r="C3093" t="s">
        <v>189</v>
      </c>
      <c r="D3093" t="s">
        <v>190</v>
      </c>
      <c r="E3093" t="s">
        <v>24</v>
      </c>
      <c r="F3093">
        <v>9278</v>
      </c>
      <c r="G3093" t="s">
        <v>141</v>
      </c>
      <c r="H3093" t="s">
        <v>189</v>
      </c>
      <c r="I3093" t="s">
        <v>189</v>
      </c>
      <c r="J3093" s="1">
        <v>46023</v>
      </c>
      <c r="K3093" t="s">
        <v>438</v>
      </c>
      <c r="L3093">
        <v>4</v>
      </c>
      <c r="M3093" t="s">
        <v>439</v>
      </c>
      <c r="N3093" t="s">
        <v>145</v>
      </c>
      <c r="O3093" t="s">
        <v>155</v>
      </c>
      <c r="P3093" t="s">
        <v>154</v>
      </c>
      <c r="Q3093">
        <v>63018.67</v>
      </c>
      <c r="R3093">
        <v>1577</v>
      </c>
      <c r="S3093">
        <v>373487.87</v>
      </c>
      <c r="T3093">
        <v>6709.69</v>
      </c>
      <c r="U3093">
        <v>294</v>
      </c>
      <c r="V3093">
        <v>163</v>
      </c>
      <c r="W3093">
        <v>36923.67</v>
      </c>
      <c r="X3093">
        <v>37233.67</v>
      </c>
      <c r="Y3093">
        <v>0</v>
      </c>
      <c r="Z3093">
        <v>0</v>
      </c>
      <c r="AA3093">
        <v>303759.51</v>
      </c>
      <c r="AB3093">
        <v>4487.1899999999996</v>
      </c>
      <c r="AC3093">
        <v>278750.24</v>
      </c>
      <c r="AD3093">
        <v>82</v>
      </c>
      <c r="AE3093">
        <v>81</v>
      </c>
      <c r="AF3093">
        <v>1256</v>
      </c>
      <c r="AG3093">
        <v>163</v>
      </c>
      <c r="AH3093">
        <v>15</v>
      </c>
      <c r="AI3093">
        <v>131</v>
      </c>
      <c r="AJ3093">
        <v>0</v>
      </c>
      <c r="AK3093">
        <v>0</v>
      </c>
      <c r="AL3093">
        <v>0</v>
      </c>
      <c r="AM3093">
        <v>0</v>
      </c>
      <c r="AN3093">
        <v>0</v>
      </c>
      <c r="AO3093">
        <v>911</v>
      </c>
      <c r="AP3093">
        <v>4468</v>
      </c>
      <c r="AQ3093">
        <v>938</v>
      </c>
      <c r="AR3093">
        <v>0</v>
      </c>
      <c r="AS3093">
        <v>993</v>
      </c>
      <c r="AT3093">
        <v>83</v>
      </c>
      <c r="AU3093">
        <v>64</v>
      </c>
      <c r="AV3093">
        <v>40</v>
      </c>
      <c r="AW3093">
        <v>1</v>
      </c>
      <c r="AX3093">
        <v>0</v>
      </c>
      <c r="AY3093">
        <v>405</v>
      </c>
      <c r="AZ3093">
        <v>864</v>
      </c>
      <c r="BA3093">
        <v>591</v>
      </c>
      <c r="BB3093">
        <v>138</v>
      </c>
      <c r="BC3093">
        <v>82</v>
      </c>
      <c r="BD3093">
        <v>18</v>
      </c>
      <c r="BE3093">
        <v>0</v>
      </c>
      <c r="BF3093">
        <v>1574</v>
      </c>
      <c r="BG3093">
        <v>36025</v>
      </c>
      <c r="BH3093">
        <v>12</v>
      </c>
      <c r="BI3093">
        <v>289</v>
      </c>
      <c r="BJ3093" s="2">
        <v>46036</v>
      </c>
      <c r="BK3093">
        <v>1</v>
      </c>
      <c r="BL3093" s="3" t="str">
        <f>VLOOKUP(O3093,DropDownList!$H$1:$I$7,2,FALSE)</f>
        <v>2022/23</v>
      </c>
      <c r="BM3093" s="3" t="str">
        <f t="shared" si="48"/>
        <v>JP COURT</v>
      </c>
    </row>
    <row r="3094" spans="1:65" x14ac:dyDescent="0.2">
      <c r="A3094">
        <v>2026</v>
      </c>
      <c r="B3094">
        <v>1</v>
      </c>
      <c r="C3094" t="s">
        <v>189</v>
      </c>
      <c r="D3094" t="s">
        <v>190</v>
      </c>
      <c r="E3094" t="s">
        <v>24</v>
      </c>
      <c r="F3094">
        <v>9278</v>
      </c>
      <c r="G3094" t="s">
        <v>141</v>
      </c>
      <c r="H3094" t="s">
        <v>189</v>
      </c>
      <c r="I3094" t="s">
        <v>189</v>
      </c>
      <c r="J3094" s="1">
        <v>46023</v>
      </c>
      <c r="K3094" t="s">
        <v>438</v>
      </c>
      <c r="L3094">
        <v>4</v>
      </c>
      <c r="M3094" t="s">
        <v>439</v>
      </c>
      <c r="N3094" t="s">
        <v>145</v>
      </c>
      <c r="O3094" t="s">
        <v>149</v>
      </c>
      <c r="P3094" t="s">
        <v>154</v>
      </c>
      <c r="Q3094">
        <v>58036.06</v>
      </c>
      <c r="R3094">
        <v>546</v>
      </c>
      <c r="S3094">
        <v>130998</v>
      </c>
      <c r="T3094">
        <v>940</v>
      </c>
      <c r="U3094">
        <v>263</v>
      </c>
      <c r="V3094">
        <v>213</v>
      </c>
      <c r="W3094">
        <v>35404</v>
      </c>
      <c r="X3094">
        <v>49128</v>
      </c>
      <c r="Y3094">
        <v>0</v>
      </c>
      <c r="Z3094">
        <v>0</v>
      </c>
      <c r="AA3094">
        <v>72021.94</v>
      </c>
      <c r="AB3094">
        <v>650</v>
      </c>
      <c r="AC3094">
        <v>65681.94</v>
      </c>
      <c r="AD3094">
        <v>135</v>
      </c>
      <c r="AE3094">
        <v>78</v>
      </c>
      <c r="AF3094">
        <v>279</v>
      </c>
      <c r="AG3094">
        <v>113</v>
      </c>
      <c r="AH3094">
        <v>4</v>
      </c>
      <c r="AI3094">
        <v>150</v>
      </c>
      <c r="AJ3094">
        <v>0</v>
      </c>
      <c r="AK3094">
        <v>0</v>
      </c>
      <c r="AL3094">
        <v>0</v>
      </c>
      <c r="AM3094">
        <v>0</v>
      </c>
      <c r="AN3094">
        <v>0</v>
      </c>
      <c r="AO3094">
        <v>318</v>
      </c>
      <c r="AP3094">
        <v>506</v>
      </c>
      <c r="AQ3094">
        <v>313</v>
      </c>
      <c r="AR3094">
        <v>1</v>
      </c>
      <c r="AS3094">
        <v>37</v>
      </c>
      <c r="AT3094">
        <v>6</v>
      </c>
      <c r="AU3094">
        <v>1</v>
      </c>
      <c r="AV3094">
        <v>0</v>
      </c>
      <c r="AW3094">
        <v>0</v>
      </c>
      <c r="AX3094">
        <v>0</v>
      </c>
      <c r="AY3094">
        <v>19</v>
      </c>
      <c r="AZ3094">
        <v>45</v>
      </c>
      <c r="BA3094">
        <v>16</v>
      </c>
      <c r="BB3094">
        <v>6</v>
      </c>
      <c r="BC3094">
        <v>4</v>
      </c>
      <c r="BD3094">
        <v>16</v>
      </c>
      <c r="BE3094">
        <v>0</v>
      </c>
      <c r="BF3094">
        <v>545</v>
      </c>
      <c r="BG3094">
        <v>38181</v>
      </c>
      <c r="BH3094">
        <v>0</v>
      </c>
      <c r="BI3094">
        <v>260</v>
      </c>
      <c r="BJ3094" s="2">
        <v>46036</v>
      </c>
      <c r="BK3094">
        <v>0</v>
      </c>
      <c r="BL3094" s="3" t="str">
        <f>VLOOKUP(O3094,DropDownList!$H$1:$I$7,2,FALSE)</f>
        <v>2025/26</v>
      </c>
      <c r="BM3094" s="3" t="str">
        <f t="shared" si="48"/>
        <v>JP COURT</v>
      </c>
    </row>
    <row r="3095" spans="1:65" x14ac:dyDescent="0.2">
      <c r="A3095">
        <v>2026</v>
      </c>
      <c r="B3095">
        <v>1</v>
      </c>
      <c r="C3095" t="s">
        <v>189</v>
      </c>
      <c r="D3095" t="s">
        <v>190</v>
      </c>
      <c r="E3095" t="s">
        <v>24</v>
      </c>
      <c r="F3095">
        <v>9278</v>
      </c>
      <c r="G3095" t="s">
        <v>141</v>
      </c>
      <c r="H3095" t="s">
        <v>189</v>
      </c>
      <c r="I3095" t="s">
        <v>189</v>
      </c>
      <c r="J3095" s="1">
        <v>46023</v>
      </c>
      <c r="K3095" t="s">
        <v>438</v>
      </c>
      <c r="L3095">
        <v>4</v>
      </c>
      <c r="M3095" t="s">
        <v>439</v>
      </c>
      <c r="N3095" t="s">
        <v>145</v>
      </c>
      <c r="O3095" t="s">
        <v>149</v>
      </c>
      <c r="P3095" t="s">
        <v>153</v>
      </c>
      <c r="Q3095">
        <v>90</v>
      </c>
      <c r="R3095">
        <v>2</v>
      </c>
      <c r="S3095">
        <v>90</v>
      </c>
      <c r="T3095">
        <v>0</v>
      </c>
      <c r="U3095">
        <v>2</v>
      </c>
      <c r="V3095">
        <v>2</v>
      </c>
      <c r="W3095">
        <v>90</v>
      </c>
      <c r="X3095">
        <v>90</v>
      </c>
      <c r="Y3095">
        <v>0</v>
      </c>
      <c r="Z3095">
        <v>0</v>
      </c>
      <c r="AA3095">
        <v>0</v>
      </c>
      <c r="AB3095">
        <v>0</v>
      </c>
      <c r="AC3095">
        <v>0</v>
      </c>
      <c r="AD3095">
        <v>2</v>
      </c>
      <c r="AE3095">
        <v>0</v>
      </c>
      <c r="AF3095">
        <v>0</v>
      </c>
      <c r="AG3095">
        <v>0</v>
      </c>
      <c r="AH3095">
        <v>0</v>
      </c>
      <c r="AI3095">
        <v>2</v>
      </c>
      <c r="AJ3095">
        <v>0</v>
      </c>
      <c r="AK3095">
        <v>0</v>
      </c>
      <c r="AL3095">
        <v>0</v>
      </c>
      <c r="AM3095">
        <v>0</v>
      </c>
      <c r="AN3095">
        <v>0</v>
      </c>
      <c r="AO3095">
        <v>2</v>
      </c>
      <c r="AP3095">
        <v>2</v>
      </c>
      <c r="AQ3095">
        <v>2</v>
      </c>
      <c r="AR3095">
        <v>0</v>
      </c>
      <c r="AS3095">
        <v>0</v>
      </c>
      <c r="AT3095">
        <v>0</v>
      </c>
      <c r="AU3095">
        <v>0</v>
      </c>
      <c r="AV3095">
        <v>0</v>
      </c>
      <c r="AW3095">
        <v>0</v>
      </c>
      <c r="AX3095">
        <v>0</v>
      </c>
      <c r="AY3095">
        <v>0</v>
      </c>
      <c r="AZ3095">
        <v>0</v>
      </c>
      <c r="BA3095">
        <v>0</v>
      </c>
      <c r="BB3095">
        <v>0</v>
      </c>
      <c r="BC3095">
        <v>0</v>
      </c>
      <c r="BD3095">
        <v>0</v>
      </c>
      <c r="BE3095">
        <v>0</v>
      </c>
      <c r="BF3095">
        <v>2</v>
      </c>
      <c r="BG3095">
        <v>90</v>
      </c>
      <c r="BH3095">
        <v>0</v>
      </c>
      <c r="BI3095">
        <v>2</v>
      </c>
      <c r="BJ3095" s="2">
        <v>46036</v>
      </c>
      <c r="BK3095">
        <v>0</v>
      </c>
      <c r="BL3095" s="3" t="str">
        <f>VLOOKUP(O3095,DropDownList!$H$1:$I$7,2,FALSE)</f>
        <v>2025/26</v>
      </c>
      <c r="BM3095" s="3" t="str">
        <f t="shared" si="48"/>
        <v>PREG</v>
      </c>
    </row>
    <row r="3096" spans="1:65" x14ac:dyDescent="0.2">
      <c r="A3096">
        <v>2026</v>
      </c>
      <c r="B3096">
        <v>1</v>
      </c>
      <c r="C3096" t="s">
        <v>189</v>
      </c>
      <c r="D3096" t="s">
        <v>190</v>
      </c>
      <c r="E3096" t="s">
        <v>24</v>
      </c>
      <c r="F3096">
        <v>9278</v>
      </c>
      <c r="G3096" t="s">
        <v>141</v>
      </c>
      <c r="H3096" t="s">
        <v>189</v>
      </c>
      <c r="I3096" t="s">
        <v>189</v>
      </c>
      <c r="J3096" s="1">
        <v>46023</v>
      </c>
      <c r="K3096" t="s">
        <v>438</v>
      </c>
      <c r="L3096">
        <v>4</v>
      </c>
      <c r="M3096" t="s">
        <v>439</v>
      </c>
      <c r="N3096" t="s">
        <v>145</v>
      </c>
      <c r="O3096" t="s">
        <v>147</v>
      </c>
      <c r="P3096" t="s">
        <v>154</v>
      </c>
      <c r="Q3096">
        <v>94457.5</v>
      </c>
      <c r="R3096">
        <v>1351</v>
      </c>
      <c r="S3096">
        <v>308104.64</v>
      </c>
      <c r="T3096">
        <v>3154.99</v>
      </c>
      <c r="U3096">
        <v>423</v>
      </c>
      <c r="V3096">
        <v>266</v>
      </c>
      <c r="W3096">
        <v>54881.279999999999</v>
      </c>
      <c r="X3096">
        <v>56786.28</v>
      </c>
      <c r="Y3096">
        <v>0</v>
      </c>
      <c r="Z3096">
        <v>0</v>
      </c>
      <c r="AA3096">
        <v>210492.15</v>
      </c>
      <c r="AB3096">
        <v>3999.15</v>
      </c>
      <c r="AC3096">
        <v>191187.4</v>
      </c>
      <c r="AD3096">
        <v>146</v>
      </c>
      <c r="AE3096">
        <v>120</v>
      </c>
      <c r="AF3096">
        <v>910</v>
      </c>
      <c r="AG3096">
        <v>196</v>
      </c>
      <c r="AH3096">
        <v>17</v>
      </c>
      <c r="AI3096">
        <v>227</v>
      </c>
      <c r="AJ3096">
        <v>0</v>
      </c>
      <c r="AK3096">
        <v>0</v>
      </c>
      <c r="AL3096">
        <v>0</v>
      </c>
      <c r="AM3096">
        <v>0</v>
      </c>
      <c r="AN3096">
        <v>0</v>
      </c>
      <c r="AO3096">
        <v>757</v>
      </c>
      <c r="AP3096">
        <v>2337</v>
      </c>
      <c r="AQ3096">
        <v>750</v>
      </c>
      <c r="AR3096">
        <v>0</v>
      </c>
      <c r="AS3096">
        <v>389</v>
      </c>
      <c r="AT3096">
        <v>32</v>
      </c>
      <c r="AU3096">
        <v>25</v>
      </c>
      <c r="AV3096">
        <v>12</v>
      </c>
      <c r="AW3096">
        <v>8</v>
      </c>
      <c r="AX3096">
        <v>0</v>
      </c>
      <c r="AY3096">
        <v>206</v>
      </c>
      <c r="AZ3096">
        <v>410</v>
      </c>
      <c r="BA3096">
        <v>208</v>
      </c>
      <c r="BB3096">
        <v>78</v>
      </c>
      <c r="BC3096">
        <v>35</v>
      </c>
      <c r="BD3096">
        <v>17</v>
      </c>
      <c r="BE3096">
        <v>0</v>
      </c>
      <c r="BF3096">
        <v>1343</v>
      </c>
      <c r="BG3096">
        <v>58248.5</v>
      </c>
      <c r="BH3096">
        <v>1</v>
      </c>
      <c r="BI3096">
        <v>420</v>
      </c>
      <c r="BJ3096" s="2">
        <v>46036</v>
      </c>
      <c r="BK3096">
        <v>0</v>
      </c>
      <c r="BL3096" s="3" t="str">
        <f>VLOOKUP(O3096,DropDownList!$H$1:$I$7,2,FALSE)</f>
        <v>2024/25</v>
      </c>
      <c r="BM3096" s="3" t="str">
        <f t="shared" si="48"/>
        <v>JP COURT</v>
      </c>
    </row>
    <row r="3097" spans="1:65" x14ac:dyDescent="0.2">
      <c r="A3097">
        <v>2026</v>
      </c>
      <c r="B3097">
        <v>1</v>
      </c>
      <c r="C3097" t="s">
        <v>189</v>
      </c>
      <c r="D3097" t="s">
        <v>190</v>
      </c>
      <c r="E3097" t="s">
        <v>24</v>
      </c>
      <c r="F3097">
        <v>9278</v>
      </c>
      <c r="G3097" t="s">
        <v>141</v>
      </c>
      <c r="H3097" t="s">
        <v>189</v>
      </c>
      <c r="I3097" t="s">
        <v>189</v>
      </c>
      <c r="J3097" s="1">
        <v>46023</v>
      </c>
      <c r="K3097" t="s">
        <v>438</v>
      </c>
      <c r="L3097">
        <v>4</v>
      </c>
      <c r="M3097" t="s">
        <v>439</v>
      </c>
      <c r="N3097" t="s">
        <v>145</v>
      </c>
      <c r="O3097" t="s">
        <v>147</v>
      </c>
      <c r="P3097" t="s">
        <v>152</v>
      </c>
      <c r="Q3097">
        <v>0</v>
      </c>
      <c r="R3097">
        <v>212</v>
      </c>
      <c r="S3097">
        <v>8480</v>
      </c>
      <c r="T3097">
        <v>3360</v>
      </c>
      <c r="U3097">
        <v>0</v>
      </c>
      <c r="V3097">
        <v>0</v>
      </c>
      <c r="W3097">
        <v>0</v>
      </c>
      <c r="X3097">
        <v>0</v>
      </c>
      <c r="Y3097">
        <v>0</v>
      </c>
      <c r="Z3097">
        <v>0</v>
      </c>
      <c r="AA3097">
        <v>5120</v>
      </c>
      <c r="AB3097">
        <v>0</v>
      </c>
      <c r="AC3097">
        <v>5120</v>
      </c>
      <c r="AD3097">
        <v>0</v>
      </c>
      <c r="AE3097">
        <v>0</v>
      </c>
      <c r="AF3097">
        <v>128</v>
      </c>
      <c r="AG3097">
        <v>0</v>
      </c>
      <c r="AH3097">
        <v>84</v>
      </c>
      <c r="AI3097">
        <v>0</v>
      </c>
      <c r="AJ3097">
        <v>0</v>
      </c>
      <c r="AK3097">
        <v>0</v>
      </c>
      <c r="AL3097">
        <v>0</v>
      </c>
      <c r="AM3097">
        <v>2</v>
      </c>
      <c r="AN3097">
        <v>0</v>
      </c>
      <c r="AO3097">
        <v>0</v>
      </c>
      <c r="AP3097">
        <v>0</v>
      </c>
      <c r="AQ3097">
        <v>0</v>
      </c>
      <c r="AR3097">
        <v>0</v>
      </c>
      <c r="AS3097">
        <v>0</v>
      </c>
      <c r="AT3097">
        <v>0</v>
      </c>
      <c r="AU3097">
        <v>0</v>
      </c>
      <c r="AV3097">
        <v>0</v>
      </c>
      <c r="AW3097">
        <v>0</v>
      </c>
      <c r="AX3097">
        <v>0</v>
      </c>
      <c r="AY3097">
        <v>0</v>
      </c>
      <c r="AZ3097">
        <v>0</v>
      </c>
      <c r="BA3097">
        <v>0</v>
      </c>
      <c r="BB3097">
        <v>0</v>
      </c>
      <c r="BC3097">
        <v>0</v>
      </c>
      <c r="BD3097">
        <v>0</v>
      </c>
      <c r="BE3097">
        <v>0</v>
      </c>
      <c r="BF3097">
        <v>0</v>
      </c>
      <c r="BG3097">
        <v>0</v>
      </c>
      <c r="BH3097">
        <v>0</v>
      </c>
      <c r="BI3097">
        <v>0</v>
      </c>
      <c r="BJ3097" s="2">
        <v>46036</v>
      </c>
      <c r="BK3097">
        <v>0</v>
      </c>
      <c r="BL3097" s="3" t="str">
        <f>VLOOKUP(O3097,DropDownList!$H$1:$I$7,2,FALSE)</f>
        <v>2024/25</v>
      </c>
      <c r="BM3097" s="3" t="str">
        <f t="shared" si="48"/>
        <v>PCOA</v>
      </c>
    </row>
    <row r="3098" spans="1:65" x14ac:dyDescent="0.2">
      <c r="A3098">
        <v>2026</v>
      </c>
      <c r="B3098">
        <v>1</v>
      </c>
      <c r="C3098" t="s">
        <v>189</v>
      </c>
      <c r="D3098" t="s">
        <v>190</v>
      </c>
      <c r="E3098" t="s">
        <v>24</v>
      </c>
      <c r="F3098">
        <v>9278</v>
      </c>
      <c r="G3098" t="s">
        <v>141</v>
      </c>
      <c r="H3098" t="s">
        <v>189</v>
      </c>
      <c r="I3098" t="s">
        <v>189</v>
      </c>
      <c r="J3098" s="1">
        <v>46023</v>
      </c>
      <c r="K3098" t="s">
        <v>438</v>
      </c>
      <c r="L3098">
        <v>4</v>
      </c>
      <c r="M3098" t="s">
        <v>439</v>
      </c>
      <c r="N3098" t="s">
        <v>145</v>
      </c>
      <c r="O3098" t="s">
        <v>147</v>
      </c>
      <c r="P3098" t="s">
        <v>148</v>
      </c>
      <c r="Q3098">
        <v>2368.3000000000002</v>
      </c>
      <c r="R3098">
        <v>84</v>
      </c>
      <c r="S3098">
        <v>5040</v>
      </c>
      <c r="T3098">
        <v>300</v>
      </c>
      <c r="U3098">
        <v>40</v>
      </c>
      <c r="V3098">
        <v>26</v>
      </c>
      <c r="W3098">
        <v>1560</v>
      </c>
      <c r="X3098">
        <v>1560</v>
      </c>
      <c r="Y3098">
        <v>0</v>
      </c>
      <c r="Z3098">
        <v>0</v>
      </c>
      <c r="AA3098">
        <v>2371.6999999999998</v>
      </c>
      <c r="AB3098">
        <v>0</v>
      </c>
      <c r="AC3098">
        <v>2371.6999999999998</v>
      </c>
      <c r="AD3098">
        <v>26</v>
      </c>
      <c r="AE3098">
        <v>0</v>
      </c>
      <c r="AF3098">
        <v>39</v>
      </c>
      <c r="AG3098">
        <v>1</v>
      </c>
      <c r="AH3098">
        <v>5</v>
      </c>
      <c r="AI3098">
        <v>39</v>
      </c>
      <c r="AJ3098">
        <v>0</v>
      </c>
      <c r="AK3098">
        <v>0</v>
      </c>
      <c r="AL3098">
        <v>0</v>
      </c>
      <c r="AM3098">
        <v>0</v>
      </c>
      <c r="AN3098">
        <v>0</v>
      </c>
      <c r="AO3098">
        <v>53</v>
      </c>
      <c r="AP3098">
        <v>186</v>
      </c>
      <c r="AQ3098">
        <v>58</v>
      </c>
      <c r="AR3098">
        <v>0</v>
      </c>
      <c r="AS3098">
        <v>25</v>
      </c>
      <c r="AT3098">
        <v>3</v>
      </c>
      <c r="AU3098">
        <v>0</v>
      </c>
      <c r="AV3098">
        <v>0</v>
      </c>
      <c r="AW3098">
        <v>0</v>
      </c>
      <c r="AX3098">
        <v>0</v>
      </c>
      <c r="AY3098">
        <v>15</v>
      </c>
      <c r="AZ3098">
        <v>45</v>
      </c>
      <c r="BA3098">
        <v>29</v>
      </c>
      <c r="BB3098">
        <v>0</v>
      </c>
      <c r="BC3098">
        <v>0</v>
      </c>
      <c r="BD3098">
        <v>0</v>
      </c>
      <c r="BE3098">
        <v>0</v>
      </c>
      <c r="BF3098">
        <v>56</v>
      </c>
      <c r="BG3098">
        <v>2340</v>
      </c>
      <c r="BH3098">
        <v>0</v>
      </c>
      <c r="BI3098">
        <v>40</v>
      </c>
      <c r="BJ3098" s="2">
        <v>46036</v>
      </c>
      <c r="BK3098">
        <v>0</v>
      </c>
      <c r="BL3098" s="3" t="str">
        <f>VLOOKUP(O3098,DropDownList!$H$1:$I$7,2,FALSE)</f>
        <v>2024/25</v>
      </c>
      <c r="BM3098" s="3" t="str">
        <f t="shared" si="48"/>
        <v>PRAS</v>
      </c>
    </row>
    <row r="3099" spans="1:65" x14ac:dyDescent="0.2">
      <c r="A3099">
        <v>2026</v>
      </c>
      <c r="B3099">
        <v>1</v>
      </c>
      <c r="C3099" t="s">
        <v>189</v>
      </c>
      <c r="D3099" t="s">
        <v>190</v>
      </c>
      <c r="E3099" t="s">
        <v>24</v>
      </c>
      <c r="F3099">
        <v>9278</v>
      </c>
      <c r="G3099" t="s">
        <v>141</v>
      </c>
      <c r="H3099" t="s">
        <v>189</v>
      </c>
      <c r="I3099" t="s">
        <v>189</v>
      </c>
      <c r="J3099" s="1">
        <v>46023</v>
      </c>
      <c r="K3099" t="s">
        <v>438</v>
      </c>
      <c r="L3099">
        <v>4</v>
      </c>
      <c r="M3099" t="s">
        <v>439</v>
      </c>
      <c r="N3099" t="s">
        <v>145</v>
      </c>
      <c r="O3099" t="s">
        <v>147</v>
      </c>
      <c r="P3099" t="s">
        <v>150</v>
      </c>
      <c r="Q3099">
        <v>82581.850000000006</v>
      </c>
      <c r="R3099">
        <v>1158</v>
      </c>
      <c r="S3099">
        <v>183214.25</v>
      </c>
      <c r="T3099">
        <v>17245.05</v>
      </c>
      <c r="U3099">
        <v>554</v>
      </c>
      <c r="V3099">
        <v>382</v>
      </c>
      <c r="W3099">
        <v>57258.23</v>
      </c>
      <c r="X3099">
        <v>59151.93</v>
      </c>
      <c r="Y3099">
        <v>1058</v>
      </c>
      <c r="Z3099">
        <v>165969.20000000001</v>
      </c>
      <c r="AA3099">
        <v>83387.350000000006</v>
      </c>
      <c r="AB3099">
        <v>25244.959999999999</v>
      </c>
      <c r="AC3099">
        <v>58142.39</v>
      </c>
      <c r="AD3099">
        <v>330</v>
      </c>
      <c r="AE3099">
        <v>52</v>
      </c>
      <c r="AF3099">
        <v>502</v>
      </c>
      <c r="AG3099">
        <v>142</v>
      </c>
      <c r="AH3099">
        <v>100</v>
      </c>
      <c r="AI3099">
        <v>412</v>
      </c>
      <c r="AJ3099">
        <v>218</v>
      </c>
      <c r="AK3099">
        <v>87</v>
      </c>
      <c r="AL3099">
        <v>17</v>
      </c>
      <c r="AM3099">
        <v>56</v>
      </c>
      <c r="AN3099">
        <v>7</v>
      </c>
      <c r="AO3099">
        <v>796</v>
      </c>
      <c r="AP3099">
        <v>2640</v>
      </c>
      <c r="AQ3099">
        <v>841</v>
      </c>
      <c r="AR3099">
        <v>2</v>
      </c>
      <c r="AS3099">
        <v>386</v>
      </c>
      <c r="AT3099">
        <v>45</v>
      </c>
      <c r="AU3099">
        <v>10</v>
      </c>
      <c r="AV3099">
        <v>7</v>
      </c>
      <c r="AW3099">
        <v>0</v>
      </c>
      <c r="AX3099">
        <v>0</v>
      </c>
      <c r="AY3099">
        <v>244</v>
      </c>
      <c r="AZ3099">
        <v>556</v>
      </c>
      <c r="BA3099">
        <v>298</v>
      </c>
      <c r="BB3099">
        <v>39</v>
      </c>
      <c r="BC3099">
        <v>11</v>
      </c>
      <c r="BD3099">
        <v>6</v>
      </c>
      <c r="BE3099">
        <v>0</v>
      </c>
      <c r="BF3099">
        <v>819</v>
      </c>
      <c r="BG3099">
        <v>64422.91</v>
      </c>
      <c r="BH3099">
        <v>2</v>
      </c>
      <c r="BI3099">
        <v>554</v>
      </c>
      <c r="BJ3099" s="2">
        <v>46036</v>
      </c>
      <c r="BK3099">
        <v>0</v>
      </c>
      <c r="BL3099" s="3" t="str">
        <f>VLOOKUP(O3099,DropDownList!$H$1:$I$7,2,FALSE)</f>
        <v>2024/25</v>
      </c>
      <c r="BM3099" s="3" t="str">
        <f t="shared" si="48"/>
        <v>FISCAL FINES</v>
      </c>
    </row>
    <row r="3100" spans="1:65" x14ac:dyDescent="0.2">
      <c r="A3100">
        <v>2026</v>
      </c>
      <c r="B3100">
        <v>1</v>
      </c>
      <c r="C3100" t="s">
        <v>189</v>
      </c>
      <c r="D3100" t="s">
        <v>190</v>
      </c>
      <c r="E3100" t="s">
        <v>24</v>
      </c>
      <c r="F3100">
        <v>9278</v>
      </c>
      <c r="G3100" t="s">
        <v>141</v>
      </c>
      <c r="H3100" t="s">
        <v>189</v>
      </c>
      <c r="I3100" t="s">
        <v>189</v>
      </c>
      <c r="J3100" s="1">
        <v>46023</v>
      </c>
      <c r="K3100" t="s">
        <v>438</v>
      </c>
      <c r="L3100">
        <v>4</v>
      </c>
      <c r="M3100" t="s">
        <v>439</v>
      </c>
      <c r="N3100" t="s">
        <v>145</v>
      </c>
      <c r="O3100" t="s">
        <v>147</v>
      </c>
      <c r="P3100" t="s">
        <v>146</v>
      </c>
      <c r="Q3100">
        <v>3574.4</v>
      </c>
      <c r="R3100">
        <v>1338</v>
      </c>
      <c r="S3100">
        <v>19060</v>
      </c>
      <c r="T3100">
        <v>210</v>
      </c>
      <c r="U3100">
        <v>416</v>
      </c>
      <c r="V3100">
        <v>146</v>
      </c>
      <c r="W3100">
        <v>2214.98</v>
      </c>
      <c r="X3100">
        <v>2214.98</v>
      </c>
      <c r="Y3100">
        <v>0</v>
      </c>
      <c r="Z3100">
        <v>0</v>
      </c>
      <c r="AA3100">
        <v>15275.6</v>
      </c>
      <c r="AB3100">
        <v>0</v>
      </c>
      <c r="AC3100">
        <v>0</v>
      </c>
      <c r="AD3100">
        <v>145</v>
      </c>
      <c r="AE3100">
        <v>1</v>
      </c>
      <c r="AF3100">
        <v>1090</v>
      </c>
      <c r="AG3100">
        <v>4</v>
      </c>
      <c r="AH3100">
        <v>17</v>
      </c>
      <c r="AI3100">
        <v>227</v>
      </c>
      <c r="AJ3100">
        <v>0</v>
      </c>
      <c r="AK3100">
        <v>0</v>
      </c>
      <c r="AL3100">
        <v>0</v>
      </c>
      <c r="AM3100">
        <v>0</v>
      </c>
      <c r="AN3100">
        <v>0</v>
      </c>
      <c r="AO3100">
        <v>746</v>
      </c>
      <c r="AP3100">
        <v>2294</v>
      </c>
      <c r="AQ3100">
        <v>742</v>
      </c>
      <c r="AR3100">
        <v>0</v>
      </c>
      <c r="AS3100">
        <v>382</v>
      </c>
      <c r="AT3100">
        <v>30</v>
      </c>
      <c r="AU3100">
        <v>24</v>
      </c>
      <c r="AV3100">
        <v>11</v>
      </c>
      <c r="AW3100">
        <v>8</v>
      </c>
      <c r="AX3100">
        <v>0</v>
      </c>
      <c r="AY3100">
        <v>201</v>
      </c>
      <c r="AZ3100">
        <v>401</v>
      </c>
      <c r="BA3100">
        <v>203</v>
      </c>
      <c r="BB3100">
        <v>76</v>
      </c>
      <c r="BC3100">
        <v>34</v>
      </c>
      <c r="BD3100">
        <v>17</v>
      </c>
      <c r="BE3100">
        <v>0</v>
      </c>
      <c r="BF3100">
        <v>1330</v>
      </c>
      <c r="BG3100">
        <v>3540</v>
      </c>
      <c r="BH3100">
        <v>0</v>
      </c>
      <c r="BI3100">
        <v>413</v>
      </c>
      <c r="BJ3100" s="2">
        <v>46036</v>
      </c>
      <c r="BK3100">
        <v>0</v>
      </c>
      <c r="BL3100" s="3" t="str">
        <f>VLOOKUP(O3100,DropDownList!$H$1:$I$7,2,FALSE)</f>
        <v>2024/25</v>
      </c>
      <c r="BM3100" s="3" t="str">
        <f t="shared" si="48"/>
        <v>VSUR</v>
      </c>
    </row>
    <row r="3101" spans="1:65" x14ac:dyDescent="0.2">
      <c r="A3101">
        <v>2026</v>
      </c>
      <c r="B3101">
        <v>1</v>
      </c>
      <c r="C3101" t="s">
        <v>189</v>
      </c>
      <c r="D3101" t="s">
        <v>190</v>
      </c>
      <c r="E3101" t="s">
        <v>24</v>
      </c>
      <c r="F3101">
        <v>9278</v>
      </c>
      <c r="G3101" t="s">
        <v>141</v>
      </c>
      <c r="H3101" t="s">
        <v>189</v>
      </c>
      <c r="I3101" t="s">
        <v>189</v>
      </c>
      <c r="J3101" s="1">
        <v>46023</v>
      </c>
      <c r="K3101" t="s">
        <v>438</v>
      </c>
      <c r="L3101">
        <v>4</v>
      </c>
      <c r="M3101" t="s">
        <v>439</v>
      </c>
      <c r="N3101" t="s">
        <v>145</v>
      </c>
      <c r="O3101" t="s">
        <v>155</v>
      </c>
      <c r="P3101" t="s">
        <v>151</v>
      </c>
      <c r="Q3101">
        <v>0</v>
      </c>
      <c r="R3101">
        <v>12</v>
      </c>
      <c r="S3101">
        <v>360</v>
      </c>
      <c r="T3101">
        <v>60</v>
      </c>
      <c r="U3101">
        <v>0</v>
      </c>
      <c r="V3101">
        <v>0</v>
      </c>
      <c r="W3101">
        <v>0</v>
      </c>
      <c r="X3101">
        <v>0</v>
      </c>
      <c r="Y3101">
        <v>0</v>
      </c>
      <c r="Z3101">
        <v>0</v>
      </c>
      <c r="AA3101">
        <v>300</v>
      </c>
      <c r="AB3101">
        <v>0</v>
      </c>
      <c r="AC3101">
        <v>300</v>
      </c>
      <c r="AD3101">
        <v>0</v>
      </c>
      <c r="AE3101">
        <v>0</v>
      </c>
      <c r="AF3101">
        <v>10</v>
      </c>
      <c r="AG3101">
        <v>0</v>
      </c>
      <c r="AH3101">
        <v>2</v>
      </c>
      <c r="AI3101">
        <v>0</v>
      </c>
      <c r="AJ3101">
        <v>0</v>
      </c>
      <c r="AK3101">
        <v>0</v>
      </c>
      <c r="AL3101">
        <v>0</v>
      </c>
      <c r="AM3101">
        <v>0</v>
      </c>
      <c r="AN3101">
        <v>0</v>
      </c>
      <c r="AO3101">
        <v>0</v>
      </c>
      <c r="AP3101">
        <v>0</v>
      </c>
      <c r="AQ3101">
        <v>0</v>
      </c>
      <c r="AR3101">
        <v>0</v>
      </c>
      <c r="AS3101">
        <v>0</v>
      </c>
      <c r="AT3101">
        <v>0</v>
      </c>
      <c r="AU3101">
        <v>0</v>
      </c>
      <c r="AV3101">
        <v>0</v>
      </c>
      <c r="AW3101">
        <v>0</v>
      </c>
      <c r="AX3101">
        <v>0</v>
      </c>
      <c r="AY3101">
        <v>0</v>
      </c>
      <c r="AZ3101">
        <v>0</v>
      </c>
      <c r="BA3101">
        <v>0</v>
      </c>
      <c r="BB3101">
        <v>0</v>
      </c>
      <c r="BC3101">
        <v>0</v>
      </c>
      <c r="BD3101">
        <v>0</v>
      </c>
      <c r="BE3101">
        <v>0</v>
      </c>
      <c r="BF3101">
        <v>0</v>
      </c>
      <c r="BG3101">
        <v>0</v>
      </c>
      <c r="BH3101">
        <v>0</v>
      </c>
      <c r="BI3101">
        <v>0</v>
      </c>
      <c r="BJ3101" s="2">
        <v>46036</v>
      </c>
      <c r="BK3101">
        <v>0</v>
      </c>
      <c r="BL3101" s="3" t="str">
        <f>VLOOKUP(O3101,DropDownList!$H$1:$I$7,2,FALSE)</f>
        <v>2022/23</v>
      </c>
      <c r="BM3101" s="3" t="str">
        <f t="shared" si="48"/>
        <v>PCPF</v>
      </c>
    </row>
    <row r="3102" spans="1:65" x14ac:dyDescent="0.2">
      <c r="A3102">
        <v>2026</v>
      </c>
      <c r="B3102">
        <v>1</v>
      </c>
      <c r="C3102" t="s">
        <v>189</v>
      </c>
      <c r="D3102" t="s">
        <v>190</v>
      </c>
      <c r="E3102" t="s">
        <v>24</v>
      </c>
      <c r="F3102">
        <v>9278</v>
      </c>
      <c r="G3102" t="s">
        <v>141</v>
      </c>
      <c r="H3102" t="s">
        <v>189</v>
      </c>
      <c r="I3102" t="s">
        <v>189</v>
      </c>
      <c r="J3102" s="1">
        <v>46023</v>
      </c>
      <c r="K3102" t="s">
        <v>438</v>
      </c>
      <c r="L3102">
        <v>4</v>
      </c>
      <c r="M3102" t="s">
        <v>439</v>
      </c>
      <c r="N3102" t="s">
        <v>145</v>
      </c>
      <c r="O3102" t="s">
        <v>147</v>
      </c>
      <c r="P3102" t="s">
        <v>151</v>
      </c>
      <c r="Q3102">
        <v>0</v>
      </c>
      <c r="R3102">
        <v>81</v>
      </c>
      <c r="S3102">
        <v>2430</v>
      </c>
      <c r="T3102">
        <v>600</v>
      </c>
      <c r="U3102">
        <v>0</v>
      </c>
      <c r="V3102">
        <v>0</v>
      </c>
      <c r="W3102">
        <v>0</v>
      </c>
      <c r="X3102">
        <v>0</v>
      </c>
      <c r="Y3102">
        <v>0</v>
      </c>
      <c r="Z3102">
        <v>0</v>
      </c>
      <c r="AA3102">
        <v>1830</v>
      </c>
      <c r="AB3102">
        <v>0</v>
      </c>
      <c r="AC3102">
        <v>1830</v>
      </c>
      <c r="AD3102">
        <v>0</v>
      </c>
      <c r="AE3102">
        <v>0</v>
      </c>
      <c r="AF3102">
        <v>61</v>
      </c>
      <c r="AG3102">
        <v>0</v>
      </c>
      <c r="AH3102">
        <v>20</v>
      </c>
      <c r="AI3102">
        <v>0</v>
      </c>
      <c r="AJ3102">
        <v>0</v>
      </c>
      <c r="AK3102">
        <v>0</v>
      </c>
      <c r="AL3102">
        <v>0</v>
      </c>
      <c r="AM3102">
        <v>3</v>
      </c>
      <c r="AN3102">
        <v>0</v>
      </c>
      <c r="AO3102">
        <v>0</v>
      </c>
      <c r="AP3102">
        <v>0</v>
      </c>
      <c r="AQ3102">
        <v>0</v>
      </c>
      <c r="AR3102">
        <v>0</v>
      </c>
      <c r="AS3102">
        <v>0</v>
      </c>
      <c r="AT3102">
        <v>0</v>
      </c>
      <c r="AU3102">
        <v>0</v>
      </c>
      <c r="AV3102">
        <v>0</v>
      </c>
      <c r="AW3102">
        <v>0</v>
      </c>
      <c r="AX3102">
        <v>0</v>
      </c>
      <c r="AY3102">
        <v>0</v>
      </c>
      <c r="AZ3102">
        <v>0</v>
      </c>
      <c r="BA3102">
        <v>0</v>
      </c>
      <c r="BB3102">
        <v>0</v>
      </c>
      <c r="BC3102">
        <v>0</v>
      </c>
      <c r="BD3102">
        <v>0</v>
      </c>
      <c r="BE3102">
        <v>0</v>
      </c>
      <c r="BF3102">
        <v>0</v>
      </c>
      <c r="BG3102">
        <v>0</v>
      </c>
      <c r="BH3102">
        <v>0</v>
      </c>
      <c r="BI3102">
        <v>0</v>
      </c>
      <c r="BJ3102" s="2">
        <v>46036</v>
      </c>
      <c r="BK3102">
        <v>0</v>
      </c>
      <c r="BL3102" s="3" t="str">
        <f>VLOOKUP(O3102,DropDownList!$H$1:$I$7,2,FALSE)</f>
        <v>2024/25</v>
      </c>
      <c r="BM3102" s="3" t="str">
        <f t="shared" si="48"/>
        <v>PCPF</v>
      </c>
    </row>
    <row r="3103" spans="1:65" x14ac:dyDescent="0.2">
      <c r="A3103">
        <v>2026</v>
      </c>
      <c r="B3103">
        <v>1</v>
      </c>
      <c r="C3103" t="s">
        <v>189</v>
      </c>
      <c r="D3103" t="s">
        <v>190</v>
      </c>
      <c r="E3103" t="s">
        <v>24</v>
      </c>
      <c r="F3103">
        <v>9278</v>
      </c>
      <c r="G3103" t="s">
        <v>141</v>
      </c>
      <c r="H3103" t="s">
        <v>189</v>
      </c>
      <c r="I3103" t="s">
        <v>189</v>
      </c>
      <c r="J3103" s="1">
        <v>46023</v>
      </c>
      <c r="K3103" t="s">
        <v>438</v>
      </c>
      <c r="L3103">
        <v>4</v>
      </c>
      <c r="M3103" t="s">
        <v>439</v>
      </c>
      <c r="N3103" t="s">
        <v>145</v>
      </c>
      <c r="O3103" t="s">
        <v>155</v>
      </c>
      <c r="P3103" t="s">
        <v>148</v>
      </c>
      <c r="Q3103">
        <v>1275.02</v>
      </c>
      <c r="R3103">
        <v>78</v>
      </c>
      <c r="S3103">
        <v>4680</v>
      </c>
      <c r="T3103">
        <v>341.56</v>
      </c>
      <c r="U3103">
        <v>23</v>
      </c>
      <c r="V3103">
        <v>12</v>
      </c>
      <c r="W3103">
        <v>690.78</v>
      </c>
      <c r="X3103">
        <v>690.78</v>
      </c>
      <c r="Y3103">
        <v>0</v>
      </c>
      <c r="Z3103">
        <v>0</v>
      </c>
      <c r="AA3103">
        <v>3063.42</v>
      </c>
      <c r="AB3103">
        <v>0</v>
      </c>
      <c r="AC3103">
        <v>3063.42</v>
      </c>
      <c r="AD3103">
        <v>11</v>
      </c>
      <c r="AE3103">
        <v>1</v>
      </c>
      <c r="AF3103">
        <v>49</v>
      </c>
      <c r="AG3103">
        <v>3</v>
      </c>
      <c r="AH3103">
        <v>5</v>
      </c>
      <c r="AI3103">
        <v>20</v>
      </c>
      <c r="AJ3103">
        <v>0</v>
      </c>
      <c r="AK3103">
        <v>0</v>
      </c>
      <c r="AL3103">
        <v>0</v>
      </c>
      <c r="AM3103">
        <v>0</v>
      </c>
      <c r="AN3103">
        <v>0</v>
      </c>
      <c r="AO3103">
        <v>56</v>
      </c>
      <c r="AP3103">
        <v>284</v>
      </c>
      <c r="AQ3103">
        <v>64</v>
      </c>
      <c r="AR3103">
        <v>0</v>
      </c>
      <c r="AS3103">
        <v>55</v>
      </c>
      <c r="AT3103">
        <v>8</v>
      </c>
      <c r="AU3103">
        <v>1</v>
      </c>
      <c r="AV3103">
        <v>0</v>
      </c>
      <c r="AW3103">
        <v>0</v>
      </c>
      <c r="AX3103">
        <v>0</v>
      </c>
      <c r="AY3103">
        <v>37</v>
      </c>
      <c r="AZ3103">
        <v>64</v>
      </c>
      <c r="BA3103">
        <v>43</v>
      </c>
      <c r="BB3103">
        <v>2</v>
      </c>
      <c r="BC3103">
        <v>2</v>
      </c>
      <c r="BD3103">
        <v>2</v>
      </c>
      <c r="BE3103">
        <v>0</v>
      </c>
      <c r="BF3103">
        <v>60</v>
      </c>
      <c r="BG3103">
        <v>1200</v>
      </c>
      <c r="BH3103">
        <v>1</v>
      </c>
      <c r="BI3103">
        <v>23</v>
      </c>
      <c r="BJ3103" s="2">
        <v>46036</v>
      </c>
      <c r="BK3103">
        <v>0</v>
      </c>
      <c r="BL3103" s="3" t="str">
        <f>VLOOKUP(O3103,DropDownList!$H$1:$I$7,2,FALSE)</f>
        <v>2022/23</v>
      </c>
      <c r="BM3103" s="3" t="str">
        <f t="shared" si="48"/>
        <v>PRAS</v>
      </c>
    </row>
    <row r="3104" spans="1:65" x14ac:dyDescent="0.2">
      <c r="A3104">
        <v>2026</v>
      </c>
      <c r="B3104">
        <v>1</v>
      </c>
      <c r="C3104" t="s">
        <v>189</v>
      </c>
      <c r="D3104" t="s">
        <v>190</v>
      </c>
      <c r="E3104" t="s">
        <v>24</v>
      </c>
      <c r="F3104">
        <v>9278</v>
      </c>
      <c r="G3104" t="s">
        <v>141</v>
      </c>
      <c r="H3104" t="s">
        <v>189</v>
      </c>
      <c r="I3104" t="s">
        <v>189</v>
      </c>
      <c r="J3104" s="1">
        <v>46023</v>
      </c>
      <c r="K3104" t="s">
        <v>438</v>
      </c>
      <c r="L3104">
        <v>4</v>
      </c>
      <c r="M3104" t="s">
        <v>439</v>
      </c>
      <c r="N3104" t="s">
        <v>145</v>
      </c>
      <c r="O3104" t="s">
        <v>155</v>
      </c>
      <c r="P3104" t="s">
        <v>153</v>
      </c>
      <c r="Q3104">
        <v>45</v>
      </c>
      <c r="R3104">
        <v>9</v>
      </c>
      <c r="S3104">
        <v>615</v>
      </c>
      <c r="T3104">
        <v>317.12</v>
      </c>
      <c r="U3104">
        <v>1</v>
      </c>
      <c r="V3104">
        <v>1</v>
      </c>
      <c r="W3104">
        <v>45</v>
      </c>
      <c r="X3104">
        <v>45</v>
      </c>
      <c r="Y3104">
        <v>0</v>
      </c>
      <c r="Z3104">
        <v>0</v>
      </c>
      <c r="AA3104">
        <v>252.88</v>
      </c>
      <c r="AB3104">
        <v>0</v>
      </c>
      <c r="AC3104">
        <v>252.88</v>
      </c>
      <c r="AD3104">
        <v>1</v>
      </c>
      <c r="AE3104">
        <v>0</v>
      </c>
      <c r="AF3104">
        <v>5</v>
      </c>
      <c r="AG3104">
        <v>0</v>
      </c>
      <c r="AH3104">
        <v>2</v>
      </c>
      <c r="AI3104">
        <v>1</v>
      </c>
      <c r="AJ3104">
        <v>0</v>
      </c>
      <c r="AK3104">
        <v>0</v>
      </c>
      <c r="AL3104">
        <v>0</v>
      </c>
      <c r="AM3104">
        <v>0</v>
      </c>
      <c r="AN3104">
        <v>0</v>
      </c>
      <c r="AO3104">
        <v>9</v>
      </c>
      <c r="AP3104">
        <v>22</v>
      </c>
      <c r="AQ3104">
        <v>9</v>
      </c>
      <c r="AR3104">
        <v>0</v>
      </c>
      <c r="AS3104">
        <v>4</v>
      </c>
      <c r="AT3104">
        <v>0</v>
      </c>
      <c r="AU3104">
        <v>0</v>
      </c>
      <c r="AV3104">
        <v>0</v>
      </c>
      <c r="AW3104">
        <v>0</v>
      </c>
      <c r="AX3104">
        <v>0</v>
      </c>
      <c r="AY3104">
        <v>2</v>
      </c>
      <c r="AZ3104">
        <v>4</v>
      </c>
      <c r="BA3104">
        <v>3</v>
      </c>
      <c r="BB3104">
        <v>0</v>
      </c>
      <c r="BC3104">
        <v>0</v>
      </c>
      <c r="BD3104">
        <v>0</v>
      </c>
      <c r="BE3104">
        <v>0</v>
      </c>
      <c r="BF3104">
        <v>9</v>
      </c>
      <c r="BG3104">
        <v>45</v>
      </c>
      <c r="BH3104">
        <v>1</v>
      </c>
      <c r="BI3104">
        <v>1</v>
      </c>
      <c r="BJ3104" s="2">
        <v>46036</v>
      </c>
      <c r="BK3104">
        <v>0</v>
      </c>
      <c r="BL3104" s="3" t="str">
        <f>VLOOKUP(O3104,DropDownList!$H$1:$I$7,2,FALSE)</f>
        <v>2022/23</v>
      </c>
      <c r="BM3104" s="3" t="str">
        <f t="shared" si="48"/>
        <v>PREG</v>
      </c>
    </row>
    <row r="3105" spans="1:65" x14ac:dyDescent="0.2">
      <c r="A3105">
        <v>2026</v>
      </c>
      <c r="B3105">
        <v>1</v>
      </c>
      <c r="C3105" t="s">
        <v>189</v>
      </c>
      <c r="D3105" t="s">
        <v>190</v>
      </c>
      <c r="E3105" t="s">
        <v>24</v>
      </c>
      <c r="F3105">
        <v>9278</v>
      </c>
      <c r="G3105" t="s">
        <v>141</v>
      </c>
      <c r="H3105" t="s">
        <v>189</v>
      </c>
      <c r="I3105" t="s">
        <v>189</v>
      </c>
      <c r="J3105" s="1">
        <v>46023</v>
      </c>
      <c r="K3105" t="s">
        <v>438</v>
      </c>
      <c r="L3105">
        <v>4</v>
      </c>
      <c r="M3105" t="s">
        <v>439</v>
      </c>
      <c r="N3105" t="s">
        <v>145</v>
      </c>
      <c r="O3105" t="s">
        <v>155</v>
      </c>
      <c r="P3105" t="s">
        <v>152</v>
      </c>
      <c r="Q3105">
        <v>0</v>
      </c>
      <c r="R3105">
        <v>162</v>
      </c>
      <c r="S3105">
        <v>6480</v>
      </c>
      <c r="T3105">
        <v>3040</v>
      </c>
      <c r="U3105">
        <v>0</v>
      </c>
      <c r="V3105">
        <v>0</v>
      </c>
      <c r="W3105">
        <v>0</v>
      </c>
      <c r="X3105">
        <v>0</v>
      </c>
      <c r="Y3105">
        <v>0</v>
      </c>
      <c r="Z3105">
        <v>0</v>
      </c>
      <c r="AA3105">
        <v>3440</v>
      </c>
      <c r="AB3105">
        <v>0</v>
      </c>
      <c r="AC3105">
        <v>3440</v>
      </c>
      <c r="AD3105">
        <v>0</v>
      </c>
      <c r="AE3105">
        <v>0</v>
      </c>
      <c r="AF3105">
        <v>86</v>
      </c>
      <c r="AG3105">
        <v>0</v>
      </c>
      <c r="AH3105">
        <v>76</v>
      </c>
      <c r="AI3105">
        <v>0</v>
      </c>
      <c r="AJ3105">
        <v>0</v>
      </c>
      <c r="AK3105">
        <v>0</v>
      </c>
      <c r="AL3105">
        <v>0</v>
      </c>
      <c r="AM3105">
        <v>2</v>
      </c>
      <c r="AN3105">
        <v>0</v>
      </c>
      <c r="AO3105">
        <v>0</v>
      </c>
      <c r="AP3105">
        <v>0</v>
      </c>
      <c r="AQ3105">
        <v>0</v>
      </c>
      <c r="AR3105">
        <v>0</v>
      </c>
      <c r="AS3105">
        <v>0</v>
      </c>
      <c r="AT3105">
        <v>0</v>
      </c>
      <c r="AU3105">
        <v>0</v>
      </c>
      <c r="AV3105">
        <v>0</v>
      </c>
      <c r="AW3105">
        <v>0</v>
      </c>
      <c r="AX3105">
        <v>0</v>
      </c>
      <c r="AY3105">
        <v>0</v>
      </c>
      <c r="AZ3105">
        <v>0</v>
      </c>
      <c r="BA3105">
        <v>0</v>
      </c>
      <c r="BB3105">
        <v>0</v>
      </c>
      <c r="BC3105">
        <v>0</v>
      </c>
      <c r="BD3105">
        <v>0</v>
      </c>
      <c r="BE3105">
        <v>0</v>
      </c>
      <c r="BF3105">
        <v>0</v>
      </c>
      <c r="BG3105">
        <v>0</v>
      </c>
      <c r="BH3105">
        <v>0</v>
      </c>
      <c r="BI3105">
        <v>0</v>
      </c>
      <c r="BJ3105" s="2">
        <v>46036</v>
      </c>
      <c r="BK3105">
        <v>0</v>
      </c>
      <c r="BL3105" s="3" t="str">
        <f>VLOOKUP(O3105,DropDownList!$H$1:$I$7,2,FALSE)</f>
        <v>2022/23</v>
      </c>
      <c r="BM3105" s="3" t="str">
        <f t="shared" si="48"/>
        <v>PCOA</v>
      </c>
    </row>
    <row r="3106" spans="1:65" x14ac:dyDescent="0.2">
      <c r="A3106">
        <v>2026</v>
      </c>
      <c r="B3106">
        <v>1</v>
      </c>
      <c r="C3106" t="s">
        <v>189</v>
      </c>
      <c r="D3106" t="s">
        <v>190</v>
      </c>
      <c r="E3106" t="s">
        <v>24</v>
      </c>
      <c r="F3106">
        <v>9278</v>
      </c>
      <c r="G3106" t="s">
        <v>141</v>
      </c>
      <c r="H3106" t="s">
        <v>189</v>
      </c>
      <c r="I3106" t="s">
        <v>189</v>
      </c>
      <c r="J3106" s="1">
        <v>46023</v>
      </c>
      <c r="K3106" t="s">
        <v>438</v>
      </c>
      <c r="L3106">
        <v>4</v>
      </c>
      <c r="M3106" t="s">
        <v>439</v>
      </c>
      <c r="N3106" t="s">
        <v>145</v>
      </c>
      <c r="O3106" t="s">
        <v>149</v>
      </c>
      <c r="P3106" t="s">
        <v>151</v>
      </c>
      <c r="Q3106">
        <v>120</v>
      </c>
      <c r="R3106">
        <v>55</v>
      </c>
      <c r="S3106">
        <v>1650</v>
      </c>
      <c r="T3106">
        <v>360</v>
      </c>
      <c r="U3106">
        <v>4</v>
      </c>
      <c r="V3106">
        <v>0</v>
      </c>
      <c r="W3106">
        <v>0</v>
      </c>
      <c r="X3106">
        <v>0</v>
      </c>
      <c r="Y3106">
        <v>0</v>
      </c>
      <c r="Z3106">
        <v>0</v>
      </c>
      <c r="AA3106">
        <v>1170</v>
      </c>
      <c r="AB3106">
        <v>0</v>
      </c>
      <c r="AC3106">
        <v>1170</v>
      </c>
      <c r="AD3106">
        <v>0</v>
      </c>
      <c r="AE3106">
        <v>0</v>
      </c>
      <c r="AF3106">
        <v>39</v>
      </c>
      <c r="AG3106">
        <v>0</v>
      </c>
      <c r="AH3106">
        <v>12</v>
      </c>
      <c r="AI3106">
        <v>4</v>
      </c>
      <c r="AJ3106">
        <v>0</v>
      </c>
      <c r="AK3106">
        <v>0</v>
      </c>
      <c r="AL3106">
        <v>0</v>
      </c>
      <c r="AM3106">
        <v>1</v>
      </c>
      <c r="AN3106">
        <v>0</v>
      </c>
      <c r="AO3106">
        <v>0</v>
      </c>
      <c r="AP3106">
        <v>0</v>
      </c>
      <c r="AQ3106">
        <v>0</v>
      </c>
      <c r="AR3106">
        <v>0</v>
      </c>
      <c r="AS3106">
        <v>0</v>
      </c>
      <c r="AT3106">
        <v>0</v>
      </c>
      <c r="AU3106">
        <v>0</v>
      </c>
      <c r="AV3106">
        <v>0</v>
      </c>
      <c r="AW3106">
        <v>0</v>
      </c>
      <c r="AX3106">
        <v>0</v>
      </c>
      <c r="AY3106">
        <v>0</v>
      </c>
      <c r="AZ3106">
        <v>0</v>
      </c>
      <c r="BA3106">
        <v>0</v>
      </c>
      <c r="BB3106">
        <v>0</v>
      </c>
      <c r="BC3106">
        <v>0</v>
      </c>
      <c r="BD3106">
        <v>0</v>
      </c>
      <c r="BE3106">
        <v>0</v>
      </c>
      <c r="BF3106">
        <v>0</v>
      </c>
      <c r="BG3106">
        <v>120</v>
      </c>
      <c r="BH3106">
        <v>0</v>
      </c>
      <c r="BI3106">
        <v>0</v>
      </c>
      <c r="BJ3106" s="2">
        <v>46036</v>
      </c>
      <c r="BK3106">
        <v>0</v>
      </c>
      <c r="BL3106" s="3" t="str">
        <f>VLOOKUP(O3106,DropDownList!$H$1:$I$7,2,FALSE)</f>
        <v>2025/26</v>
      </c>
      <c r="BM3106" s="3" t="str">
        <f t="shared" si="48"/>
        <v>PCPF</v>
      </c>
    </row>
    <row r="3107" spans="1:65" x14ac:dyDescent="0.2">
      <c r="A3107">
        <v>2026</v>
      </c>
      <c r="B3107">
        <v>1</v>
      </c>
      <c r="C3107" t="s">
        <v>189</v>
      </c>
      <c r="D3107" t="s">
        <v>190</v>
      </c>
      <c r="E3107" t="s">
        <v>24</v>
      </c>
      <c r="F3107">
        <v>9278</v>
      </c>
      <c r="G3107" t="s">
        <v>141</v>
      </c>
      <c r="H3107" t="s">
        <v>189</v>
      </c>
      <c r="I3107" t="s">
        <v>189</v>
      </c>
      <c r="J3107" s="1">
        <v>46023</v>
      </c>
      <c r="K3107" t="s">
        <v>438</v>
      </c>
      <c r="L3107">
        <v>4</v>
      </c>
      <c r="M3107" t="s">
        <v>439</v>
      </c>
      <c r="N3107" t="s">
        <v>145</v>
      </c>
      <c r="O3107" t="s">
        <v>149</v>
      </c>
      <c r="P3107" t="s">
        <v>146</v>
      </c>
      <c r="Q3107">
        <v>2300</v>
      </c>
      <c r="R3107">
        <v>542</v>
      </c>
      <c r="S3107">
        <v>8050</v>
      </c>
      <c r="T3107">
        <v>60</v>
      </c>
      <c r="U3107">
        <v>259</v>
      </c>
      <c r="V3107">
        <v>134</v>
      </c>
      <c r="W3107">
        <v>2090</v>
      </c>
      <c r="X3107">
        <v>2090</v>
      </c>
      <c r="Y3107">
        <v>0</v>
      </c>
      <c r="Z3107">
        <v>0</v>
      </c>
      <c r="AA3107">
        <v>5690</v>
      </c>
      <c r="AB3107">
        <v>0</v>
      </c>
      <c r="AC3107">
        <v>0</v>
      </c>
      <c r="AD3107">
        <v>134</v>
      </c>
      <c r="AE3107">
        <v>0</v>
      </c>
      <c r="AF3107">
        <v>390</v>
      </c>
      <c r="AG3107">
        <v>0</v>
      </c>
      <c r="AH3107">
        <v>4</v>
      </c>
      <c r="AI3107">
        <v>148</v>
      </c>
      <c r="AJ3107">
        <v>0</v>
      </c>
      <c r="AK3107">
        <v>0</v>
      </c>
      <c r="AL3107">
        <v>0</v>
      </c>
      <c r="AM3107">
        <v>0</v>
      </c>
      <c r="AN3107">
        <v>0</v>
      </c>
      <c r="AO3107">
        <v>314</v>
      </c>
      <c r="AP3107">
        <v>501</v>
      </c>
      <c r="AQ3107">
        <v>310</v>
      </c>
      <c r="AR3107">
        <v>0</v>
      </c>
      <c r="AS3107">
        <v>37</v>
      </c>
      <c r="AT3107">
        <v>6</v>
      </c>
      <c r="AU3107">
        <v>1</v>
      </c>
      <c r="AV3107">
        <v>0</v>
      </c>
      <c r="AW3107">
        <v>0</v>
      </c>
      <c r="AX3107">
        <v>0</v>
      </c>
      <c r="AY3107">
        <v>19</v>
      </c>
      <c r="AZ3107">
        <v>44</v>
      </c>
      <c r="BA3107">
        <v>16</v>
      </c>
      <c r="BB3107">
        <v>6</v>
      </c>
      <c r="BC3107">
        <v>4</v>
      </c>
      <c r="BD3107">
        <v>16</v>
      </c>
      <c r="BE3107">
        <v>0</v>
      </c>
      <c r="BF3107">
        <v>542</v>
      </c>
      <c r="BG3107">
        <v>2300</v>
      </c>
      <c r="BH3107">
        <v>0</v>
      </c>
      <c r="BI3107">
        <v>257</v>
      </c>
      <c r="BJ3107" s="2">
        <v>46036</v>
      </c>
      <c r="BK3107">
        <v>0</v>
      </c>
      <c r="BL3107" s="3" t="str">
        <f>VLOOKUP(O3107,DropDownList!$H$1:$I$7,2,FALSE)</f>
        <v>2025/26</v>
      </c>
      <c r="BM3107" s="3" t="str">
        <f t="shared" si="48"/>
        <v>VSUR</v>
      </c>
    </row>
    <row r="3108" spans="1:65" x14ac:dyDescent="0.2">
      <c r="A3108">
        <v>2026</v>
      </c>
      <c r="B3108">
        <v>1</v>
      </c>
      <c r="C3108" t="s">
        <v>189</v>
      </c>
      <c r="D3108" t="s">
        <v>190</v>
      </c>
      <c r="E3108" t="s">
        <v>24</v>
      </c>
      <c r="F3108">
        <v>9278</v>
      </c>
      <c r="G3108" t="s">
        <v>141</v>
      </c>
      <c r="H3108" t="s">
        <v>189</v>
      </c>
      <c r="I3108" t="s">
        <v>189</v>
      </c>
      <c r="J3108" s="1">
        <v>46023</v>
      </c>
      <c r="K3108" t="s">
        <v>438</v>
      </c>
      <c r="L3108">
        <v>4</v>
      </c>
      <c r="M3108" t="s">
        <v>439</v>
      </c>
      <c r="N3108" t="s">
        <v>145</v>
      </c>
      <c r="O3108" t="s">
        <v>149</v>
      </c>
      <c r="P3108" t="s">
        <v>152</v>
      </c>
      <c r="Q3108">
        <v>0</v>
      </c>
      <c r="R3108">
        <v>112</v>
      </c>
      <c r="S3108">
        <v>4480</v>
      </c>
      <c r="T3108">
        <v>1720</v>
      </c>
      <c r="U3108">
        <v>0</v>
      </c>
      <c r="V3108">
        <v>0</v>
      </c>
      <c r="W3108">
        <v>0</v>
      </c>
      <c r="X3108">
        <v>0</v>
      </c>
      <c r="Y3108">
        <v>0</v>
      </c>
      <c r="Z3108">
        <v>0</v>
      </c>
      <c r="AA3108">
        <v>2760</v>
      </c>
      <c r="AB3108">
        <v>0</v>
      </c>
      <c r="AC3108">
        <v>2760</v>
      </c>
      <c r="AD3108">
        <v>0</v>
      </c>
      <c r="AE3108">
        <v>0</v>
      </c>
      <c r="AF3108">
        <v>69</v>
      </c>
      <c r="AG3108">
        <v>0</v>
      </c>
      <c r="AH3108">
        <v>43</v>
      </c>
      <c r="AI3108">
        <v>0</v>
      </c>
      <c r="AJ3108">
        <v>0</v>
      </c>
      <c r="AK3108">
        <v>0</v>
      </c>
      <c r="AL3108">
        <v>0</v>
      </c>
      <c r="AM3108">
        <v>0</v>
      </c>
      <c r="AN3108">
        <v>0</v>
      </c>
      <c r="AO3108">
        <v>0</v>
      </c>
      <c r="AP3108">
        <v>0</v>
      </c>
      <c r="AQ3108">
        <v>0</v>
      </c>
      <c r="AR3108">
        <v>0</v>
      </c>
      <c r="AS3108">
        <v>0</v>
      </c>
      <c r="AT3108">
        <v>0</v>
      </c>
      <c r="AU3108">
        <v>0</v>
      </c>
      <c r="AV3108">
        <v>0</v>
      </c>
      <c r="AW3108">
        <v>0</v>
      </c>
      <c r="AX3108">
        <v>0</v>
      </c>
      <c r="AY3108">
        <v>0</v>
      </c>
      <c r="AZ3108">
        <v>0</v>
      </c>
      <c r="BA3108">
        <v>0</v>
      </c>
      <c r="BB3108">
        <v>0</v>
      </c>
      <c r="BC3108">
        <v>0</v>
      </c>
      <c r="BD3108">
        <v>0</v>
      </c>
      <c r="BE3108">
        <v>0</v>
      </c>
      <c r="BF3108">
        <v>0</v>
      </c>
      <c r="BG3108">
        <v>0</v>
      </c>
      <c r="BH3108">
        <v>0</v>
      </c>
      <c r="BI3108">
        <v>0</v>
      </c>
      <c r="BJ3108" s="2">
        <v>46036</v>
      </c>
      <c r="BK3108">
        <v>0</v>
      </c>
      <c r="BL3108" s="3" t="str">
        <f>VLOOKUP(O3108,DropDownList!$H$1:$I$7,2,FALSE)</f>
        <v>2025/26</v>
      </c>
      <c r="BM3108" s="3" t="str">
        <f t="shared" si="48"/>
        <v>PCOA</v>
      </c>
    </row>
    <row r="3109" spans="1:65" x14ac:dyDescent="0.2">
      <c r="A3109">
        <v>2026</v>
      </c>
      <c r="B3109">
        <v>1</v>
      </c>
      <c r="C3109" t="s">
        <v>189</v>
      </c>
      <c r="D3109" t="s">
        <v>190</v>
      </c>
      <c r="E3109" t="s">
        <v>24</v>
      </c>
      <c r="F3109">
        <v>9278</v>
      </c>
      <c r="G3109" t="s">
        <v>141</v>
      </c>
      <c r="H3109" t="s">
        <v>189</v>
      </c>
      <c r="I3109" t="s">
        <v>189</v>
      </c>
      <c r="J3109" s="1">
        <v>46023</v>
      </c>
      <c r="K3109" t="s">
        <v>438</v>
      </c>
      <c r="L3109">
        <v>4</v>
      </c>
      <c r="M3109" t="s">
        <v>439</v>
      </c>
      <c r="N3109" t="s">
        <v>145</v>
      </c>
      <c r="O3109" t="s">
        <v>149</v>
      </c>
      <c r="P3109" t="s">
        <v>148</v>
      </c>
      <c r="Q3109">
        <v>1800</v>
      </c>
      <c r="R3109">
        <v>43</v>
      </c>
      <c r="S3109">
        <v>2580</v>
      </c>
      <c r="T3109">
        <v>60</v>
      </c>
      <c r="U3109">
        <v>30</v>
      </c>
      <c r="V3109">
        <v>30</v>
      </c>
      <c r="W3109">
        <v>1800</v>
      </c>
      <c r="X3109">
        <v>1800</v>
      </c>
      <c r="Y3109">
        <v>0</v>
      </c>
      <c r="Z3109">
        <v>0</v>
      </c>
      <c r="AA3109">
        <v>720</v>
      </c>
      <c r="AB3109">
        <v>0</v>
      </c>
      <c r="AC3109">
        <v>720</v>
      </c>
      <c r="AD3109">
        <v>30</v>
      </c>
      <c r="AE3109">
        <v>0</v>
      </c>
      <c r="AF3109">
        <v>12</v>
      </c>
      <c r="AG3109">
        <v>0</v>
      </c>
      <c r="AH3109">
        <v>1</v>
      </c>
      <c r="AI3109">
        <v>30</v>
      </c>
      <c r="AJ3109">
        <v>0</v>
      </c>
      <c r="AK3109">
        <v>0</v>
      </c>
      <c r="AL3109">
        <v>0</v>
      </c>
      <c r="AM3109">
        <v>0</v>
      </c>
      <c r="AN3109">
        <v>0</v>
      </c>
      <c r="AO3109">
        <v>35</v>
      </c>
      <c r="AP3109">
        <v>39</v>
      </c>
      <c r="AQ3109">
        <v>36</v>
      </c>
      <c r="AR3109">
        <v>0</v>
      </c>
      <c r="AS3109">
        <v>0</v>
      </c>
      <c r="AT3109">
        <v>0</v>
      </c>
      <c r="AU3109">
        <v>0</v>
      </c>
      <c r="AV3109">
        <v>0</v>
      </c>
      <c r="AW3109">
        <v>0</v>
      </c>
      <c r="AX3109">
        <v>0</v>
      </c>
      <c r="AY3109">
        <v>0</v>
      </c>
      <c r="AZ3109">
        <v>1</v>
      </c>
      <c r="BA3109">
        <v>0</v>
      </c>
      <c r="BB3109">
        <v>0</v>
      </c>
      <c r="BC3109">
        <v>0</v>
      </c>
      <c r="BD3109">
        <v>0</v>
      </c>
      <c r="BE3109">
        <v>0</v>
      </c>
      <c r="BF3109">
        <v>35</v>
      </c>
      <c r="BG3109">
        <v>1800</v>
      </c>
      <c r="BH3109">
        <v>0</v>
      </c>
      <c r="BI3109">
        <v>30</v>
      </c>
      <c r="BJ3109" s="2">
        <v>46036</v>
      </c>
      <c r="BK3109">
        <v>0</v>
      </c>
      <c r="BL3109" s="3" t="str">
        <f>VLOOKUP(O3109,DropDownList!$H$1:$I$7,2,FALSE)</f>
        <v>2025/26</v>
      </c>
      <c r="BM3109" s="3" t="str">
        <f t="shared" si="48"/>
        <v>PRAS</v>
      </c>
    </row>
    <row r="3110" spans="1:65" x14ac:dyDescent="0.2">
      <c r="A3110">
        <v>2026</v>
      </c>
      <c r="B3110">
        <v>1</v>
      </c>
      <c r="C3110" t="s">
        <v>189</v>
      </c>
      <c r="D3110" t="s">
        <v>191</v>
      </c>
      <c r="E3110" t="s">
        <v>24</v>
      </c>
      <c r="F3110">
        <v>9741</v>
      </c>
      <c r="G3110" t="s">
        <v>158</v>
      </c>
      <c r="H3110" t="s">
        <v>189</v>
      </c>
      <c r="I3110" t="s">
        <v>189</v>
      </c>
      <c r="J3110" s="1">
        <v>46023</v>
      </c>
      <c r="K3110" t="s">
        <v>438</v>
      </c>
      <c r="L3110">
        <v>4</v>
      </c>
      <c r="M3110" t="s">
        <v>439</v>
      </c>
      <c r="N3110" t="s">
        <v>145</v>
      </c>
      <c r="O3110" t="s">
        <v>149</v>
      </c>
      <c r="P3110" t="s">
        <v>159</v>
      </c>
      <c r="Q3110">
        <v>95454.42</v>
      </c>
      <c r="R3110">
        <v>10</v>
      </c>
      <c r="S3110">
        <v>149392.10999999999</v>
      </c>
      <c r="T3110">
        <v>0</v>
      </c>
      <c r="U3110">
        <v>7</v>
      </c>
      <c r="V3110">
        <v>1</v>
      </c>
      <c r="W3110">
        <v>63068.38</v>
      </c>
      <c r="X3110">
        <v>63068.38</v>
      </c>
      <c r="Y3110">
        <v>0</v>
      </c>
      <c r="Z3110">
        <v>0</v>
      </c>
      <c r="AA3110">
        <v>53937.69</v>
      </c>
      <c r="AB3110">
        <v>0</v>
      </c>
      <c r="AC3110">
        <v>0</v>
      </c>
      <c r="AD3110">
        <v>1</v>
      </c>
      <c r="AE3110">
        <v>0</v>
      </c>
      <c r="AF3110">
        <v>3</v>
      </c>
      <c r="AG3110">
        <v>3</v>
      </c>
      <c r="AH3110">
        <v>0</v>
      </c>
      <c r="AI3110">
        <v>4</v>
      </c>
      <c r="AJ3110">
        <v>0</v>
      </c>
      <c r="AK3110">
        <v>0</v>
      </c>
      <c r="AL3110">
        <v>0</v>
      </c>
      <c r="AM3110">
        <v>0</v>
      </c>
      <c r="AN3110">
        <v>0</v>
      </c>
      <c r="AO3110">
        <v>6</v>
      </c>
      <c r="AP3110">
        <v>7</v>
      </c>
      <c r="AQ3110">
        <v>2</v>
      </c>
      <c r="AR3110">
        <v>0</v>
      </c>
      <c r="AS3110">
        <v>0</v>
      </c>
      <c r="AT3110">
        <v>0</v>
      </c>
      <c r="AU3110">
        <v>1</v>
      </c>
      <c r="AV3110">
        <v>0</v>
      </c>
      <c r="AW3110">
        <v>0</v>
      </c>
      <c r="AX3110">
        <v>0</v>
      </c>
      <c r="AY3110">
        <v>0</v>
      </c>
      <c r="AZ3110">
        <v>0</v>
      </c>
      <c r="BA3110">
        <v>0</v>
      </c>
      <c r="BB3110">
        <v>0</v>
      </c>
      <c r="BC3110">
        <v>0</v>
      </c>
      <c r="BD3110">
        <v>0</v>
      </c>
      <c r="BE3110">
        <v>0</v>
      </c>
      <c r="BF3110">
        <v>0</v>
      </c>
      <c r="BG3110">
        <v>75394.87</v>
      </c>
      <c r="BH3110">
        <v>0</v>
      </c>
      <c r="BI3110">
        <v>0</v>
      </c>
      <c r="BJ3110" s="2">
        <v>46036</v>
      </c>
      <c r="BK3110">
        <v>0</v>
      </c>
      <c r="BL3110" s="3" t="str">
        <f>VLOOKUP(O3110,DropDownList!$H$1:$I$7,2,FALSE)</f>
        <v>2025/26</v>
      </c>
      <c r="BM3110" s="3" t="str">
        <f t="shared" si="48"/>
        <v>CONF</v>
      </c>
    </row>
    <row r="3111" spans="1:65" x14ac:dyDescent="0.2">
      <c r="A3111">
        <v>2026</v>
      </c>
      <c r="B3111">
        <v>1</v>
      </c>
      <c r="C3111" t="s">
        <v>189</v>
      </c>
      <c r="D3111" t="s">
        <v>191</v>
      </c>
      <c r="E3111" t="s">
        <v>24</v>
      </c>
      <c r="F3111">
        <v>9741</v>
      </c>
      <c r="G3111" t="s">
        <v>158</v>
      </c>
      <c r="H3111" t="s">
        <v>189</v>
      </c>
      <c r="I3111" t="s">
        <v>189</v>
      </c>
      <c r="J3111" s="1">
        <v>46023</v>
      </c>
      <c r="K3111" t="s">
        <v>438</v>
      </c>
      <c r="L3111">
        <v>4</v>
      </c>
      <c r="M3111" t="s">
        <v>439</v>
      </c>
      <c r="N3111" t="s">
        <v>145</v>
      </c>
      <c r="O3111" t="s">
        <v>155</v>
      </c>
      <c r="P3111" t="s">
        <v>159</v>
      </c>
      <c r="Q3111">
        <v>0</v>
      </c>
      <c r="R3111">
        <v>11</v>
      </c>
      <c r="S3111">
        <v>175636.34</v>
      </c>
      <c r="T3111">
        <v>0</v>
      </c>
      <c r="U3111">
        <v>0</v>
      </c>
      <c r="V3111">
        <v>0</v>
      </c>
      <c r="W3111">
        <v>0</v>
      </c>
      <c r="X3111">
        <v>0</v>
      </c>
      <c r="Y3111">
        <v>0</v>
      </c>
      <c r="Z3111">
        <v>0</v>
      </c>
      <c r="AA3111">
        <v>175636.34</v>
      </c>
      <c r="AB3111">
        <v>0</v>
      </c>
      <c r="AC3111">
        <v>0</v>
      </c>
      <c r="AD3111">
        <v>0</v>
      </c>
      <c r="AE3111">
        <v>0</v>
      </c>
      <c r="AF3111">
        <v>11</v>
      </c>
      <c r="AG3111">
        <v>0</v>
      </c>
      <c r="AH3111">
        <v>0</v>
      </c>
      <c r="AI3111">
        <v>0</v>
      </c>
      <c r="AJ3111">
        <v>0</v>
      </c>
      <c r="AK3111">
        <v>0</v>
      </c>
      <c r="AL3111">
        <v>0</v>
      </c>
      <c r="AM3111">
        <v>0</v>
      </c>
      <c r="AN3111">
        <v>0</v>
      </c>
      <c r="AO3111">
        <v>6</v>
      </c>
      <c r="AP3111">
        <v>6</v>
      </c>
      <c r="AQ3111">
        <v>4</v>
      </c>
      <c r="AR3111">
        <v>0</v>
      </c>
      <c r="AS3111">
        <v>0</v>
      </c>
      <c r="AT3111">
        <v>0</v>
      </c>
      <c r="AU3111">
        <v>0</v>
      </c>
      <c r="AV3111">
        <v>0</v>
      </c>
      <c r="AW3111">
        <v>0</v>
      </c>
      <c r="AX3111">
        <v>0</v>
      </c>
      <c r="AY3111">
        <v>0</v>
      </c>
      <c r="AZ3111">
        <v>0</v>
      </c>
      <c r="BA3111">
        <v>0</v>
      </c>
      <c r="BB3111">
        <v>0</v>
      </c>
      <c r="BC3111">
        <v>0</v>
      </c>
      <c r="BD3111">
        <v>0</v>
      </c>
      <c r="BE3111">
        <v>0</v>
      </c>
      <c r="BF3111">
        <v>0</v>
      </c>
      <c r="BG3111">
        <v>0</v>
      </c>
      <c r="BH3111">
        <v>0</v>
      </c>
      <c r="BI3111">
        <v>0</v>
      </c>
      <c r="BJ3111" s="2">
        <v>46036</v>
      </c>
      <c r="BK3111">
        <v>0</v>
      </c>
      <c r="BL3111" s="3" t="str">
        <f>VLOOKUP(O3111,DropDownList!$H$1:$I$7,2,FALSE)</f>
        <v>2022/23</v>
      </c>
      <c r="BM3111" s="3" t="str">
        <f t="shared" si="48"/>
        <v>CONF</v>
      </c>
    </row>
    <row r="3112" spans="1:65" x14ac:dyDescent="0.2">
      <c r="A3112">
        <v>2026</v>
      </c>
      <c r="B3112">
        <v>1</v>
      </c>
      <c r="C3112" t="s">
        <v>189</v>
      </c>
      <c r="D3112" t="s">
        <v>191</v>
      </c>
      <c r="E3112" t="s">
        <v>24</v>
      </c>
      <c r="F3112">
        <v>9741</v>
      </c>
      <c r="G3112" t="s">
        <v>158</v>
      </c>
      <c r="H3112" t="s">
        <v>189</v>
      </c>
      <c r="I3112" t="s">
        <v>189</v>
      </c>
      <c r="J3112" s="1">
        <v>46023</v>
      </c>
      <c r="K3112" t="s">
        <v>438</v>
      </c>
      <c r="L3112">
        <v>4</v>
      </c>
      <c r="M3112" t="s">
        <v>439</v>
      </c>
      <c r="N3112" t="s">
        <v>145</v>
      </c>
      <c r="O3112" t="s">
        <v>149</v>
      </c>
      <c r="P3112" t="s">
        <v>160</v>
      </c>
      <c r="Q3112">
        <v>263019.67</v>
      </c>
      <c r="R3112">
        <v>1022</v>
      </c>
      <c r="S3112">
        <v>508206.2</v>
      </c>
      <c r="T3112">
        <v>14665</v>
      </c>
      <c r="U3112">
        <v>673</v>
      </c>
      <c r="V3112">
        <v>468</v>
      </c>
      <c r="W3112">
        <v>110049.26</v>
      </c>
      <c r="X3112">
        <v>197711.06</v>
      </c>
      <c r="Y3112">
        <v>0</v>
      </c>
      <c r="Z3112">
        <v>0</v>
      </c>
      <c r="AA3112">
        <v>230521.53</v>
      </c>
      <c r="AB3112">
        <v>33461.919999999998</v>
      </c>
      <c r="AC3112">
        <v>182602.1</v>
      </c>
      <c r="AD3112">
        <v>274</v>
      </c>
      <c r="AE3112">
        <v>194</v>
      </c>
      <c r="AF3112">
        <v>315</v>
      </c>
      <c r="AG3112">
        <v>325</v>
      </c>
      <c r="AH3112">
        <v>33</v>
      </c>
      <c r="AI3112">
        <v>348</v>
      </c>
      <c r="AJ3112">
        <v>0</v>
      </c>
      <c r="AK3112">
        <v>0</v>
      </c>
      <c r="AL3112">
        <v>0</v>
      </c>
      <c r="AM3112">
        <v>0</v>
      </c>
      <c r="AN3112">
        <v>0</v>
      </c>
      <c r="AO3112">
        <v>704</v>
      </c>
      <c r="AP3112">
        <v>1256</v>
      </c>
      <c r="AQ3112">
        <v>659</v>
      </c>
      <c r="AR3112">
        <v>12</v>
      </c>
      <c r="AS3112">
        <v>100</v>
      </c>
      <c r="AT3112">
        <v>10</v>
      </c>
      <c r="AU3112">
        <v>3</v>
      </c>
      <c r="AV3112">
        <v>2</v>
      </c>
      <c r="AW3112">
        <v>25</v>
      </c>
      <c r="AX3112">
        <v>0</v>
      </c>
      <c r="AY3112">
        <v>106</v>
      </c>
      <c r="AZ3112">
        <v>158</v>
      </c>
      <c r="BA3112">
        <v>29</v>
      </c>
      <c r="BB3112">
        <v>10</v>
      </c>
      <c r="BC3112">
        <v>5</v>
      </c>
      <c r="BD3112">
        <v>28</v>
      </c>
      <c r="BE3112">
        <v>0</v>
      </c>
      <c r="BF3112">
        <v>986</v>
      </c>
      <c r="BG3112">
        <v>153807.29999999999</v>
      </c>
      <c r="BH3112">
        <v>1</v>
      </c>
      <c r="BI3112">
        <v>664</v>
      </c>
      <c r="BJ3112" s="2">
        <v>46036</v>
      </c>
      <c r="BK3112">
        <v>0</v>
      </c>
      <c r="BL3112" s="3" t="str">
        <f>VLOOKUP(O3112,DropDownList!$H$1:$I$7,2,FALSE)</f>
        <v>2025/26</v>
      </c>
      <c r="BM3112" s="3" t="str">
        <f t="shared" si="48"/>
        <v>SC COURT</v>
      </c>
    </row>
    <row r="3113" spans="1:65" x14ac:dyDescent="0.2">
      <c r="A3113">
        <v>2026</v>
      </c>
      <c r="B3113">
        <v>1</v>
      </c>
      <c r="C3113" t="s">
        <v>189</v>
      </c>
      <c r="D3113" t="s">
        <v>191</v>
      </c>
      <c r="E3113" t="s">
        <v>24</v>
      </c>
      <c r="F3113">
        <v>9741</v>
      </c>
      <c r="G3113" t="s">
        <v>158</v>
      </c>
      <c r="H3113" t="s">
        <v>189</v>
      </c>
      <c r="I3113" t="s">
        <v>189</v>
      </c>
      <c r="J3113" s="1">
        <v>46023</v>
      </c>
      <c r="K3113" t="s">
        <v>438</v>
      </c>
      <c r="L3113">
        <v>4</v>
      </c>
      <c r="M3113" t="s">
        <v>439</v>
      </c>
      <c r="N3113" t="s">
        <v>145</v>
      </c>
      <c r="O3113" t="s">
        <v>156</v>
      </c>
      <c r="P3113" t="s">
        <v>160</v>
      </c>
      <c r="Q3113">
        <v>324455.03999999998</v>
      </c>
      <c r="R3113">
        <v>2067</v>
      </c>
      <c r="S3113">
        <v>985744.17</v>
      </c>
      <c r="T3113">
        <v>35242.93</v>
      </c>
      <c r="U3113">
        <v>773</v>
      </c>
      <c r="V3113">
        <v>318</v>
      </c>
      <c r="W3113">
        <v>176031.34</v>
      </c>
      <c r="X3113">
        <v>193108.75</v>
      </c>
      <c r="Y3113">
        <v>0</v>
      </c>
      <c r="Z3113">
        <v>0</v>
      </c>
      <c r="AA3113">
        <v>626046.19999999995</v>
      </c>
      <c r="AB3113">
        <v>101254.92</v>
      </c>
      <c r="AC3113">
        <v>490558.9</v>
      </c>
      <c r="AD3113">
        <v>183</v>
      </c>
      <c r="AE3113">
        <v>135</v>
      </c>
      <c r="AF3113">
        <v>1190</v>
      </c>
      <c r="AG3113">
        <v>415</v>
      </c>
      <c r="AH3113">
        <v>78</v>
      </c>
      <c r="AI3113">
        <v>358</v>
      </c>
      <c r="AJ3113">
        <v>0</v>
      </c>
      <c r="AK3113">
        <v>0</v>
      </c>
      <c r="AL3113">
        <v>0</v>
      </c>
      <c r="AM3113">
        <v>0</v>
      </c>
      <c r="AN3113">
        <v>0</v>
      </c>
      <c r="AO3113">
        <v>1503</v>
      </c>
      <c r="AP3113">
        <v>5870</v>
      </c>
      <c r="AQ3113">
        <v>1477</v>
      </c>
      <c r="AR3113">
        <v>48</v>
      </c>
      <c r="AS3113">
        <v>873</v>
      </c>
      <c r="AT3113">
        <v>97</v>
      </c>
      <c r="AU3113">
        <v>112</v>
      </c>
      <c r="AV3113">
        <v>64</v>
      </c>
      <c r="AW3113">
        <v>37</v>
      </c>
      <c r="AX3113">
        <v>0</v>
      </c>
      <c r="AY3113">
        <v>758</v>
      </c>
      <c r="AZ3113">
        <v>1257</v>
      </c>
      <c r="BA3113">
        <v>630</v>
      </c>
      <c r="BB3113">
        <v>127</v>
      </c>
      <c r="BC3113">
        <v>61</v>
      </c>
      <c r="BD3113">
        <v>16</v>
      </c>
      <c r="BE3113">
        <v>0</v>
      </c>
      <c r="BF3113">
        <v>1978</v>
      </c>
      <c r="BG3113">
        <v>184377</v>
      </c>
      <c r="BH3113">
        <v>26</v>
      </c>
      <c r="BI3113">
        <v>705</v>
      </c>
      <c r="BJ3113" s="2">
        <v>46036</v>
      </c>
      <c r="BK3113">
        <v>2</v>
      </c>
      <c r="BL3113" s="3" t="str">
        <f>VLOOKUP(O3113,DropDownList!$H$1:$I$7,2,FALSE)</f>
        <v>2023/24</v>
      </c>
      <c r="BM3113" s="3" t="str">
        <f t="shared" si="48"/>
        <v>SC COURT</v>
      </c>
    </row>
    <row r="3114" spans="1:65" x14ac:dyDescent="0.2">
      <c r="A3114">
        <v>2026</v>
      </c>
      <c r="B3114">
        <v>1</v>
      </c>
      <c r="C3114" t="s">
        <v>189</v>
      </c>
      <c r="D3114" t="s">
        <v>191</v>
      </c>
      <c r="E3114" t="s">
        <v>24</v>
      </c>
      <c r="F3114">
        <v>9741</v>
      </c>
      <c r="G3114" t="s">
        <v>158</v>
      </c>
      <c r="H3114" t="s">
        <v>189</v>
      </c>
      <c r="I3114" t="s">
        <v>189</v>
      </c>
      <c r="J3114" s="1">
        <v>46023</v>
      </c>
      <c r="K3114" t="s">
        <v>438</v>
      </c>
      <c r="L3114">
        <v>4</v>
      </c>
      <c r="M3114" t="s">
        <v>439</v>
      </c>
      <c r="N3114" t="s">
        <v>145</v>
      </c>
      <c r="O3114" t="s">
        <v>147</v>
      </c>
      <c r="P3114" t="s">
        <v>159</v>
      </c>
      <c r="Q3114">
        <v>811593.96</v>
      </c>
      <c r="R3114">
        <v>15</v>
      </c>
      <c r="S3114">
        <v>924907.95</v>
      </c>
      <c r="T3114">
        <v>30</v>
      </c>
      <c r="U3114">
        <v>4</v>
      </c>
      <c r="V3114">
        <v>4</v>
      </c>
      <c r="W3114">
        <v>811593.96</v>
      </c>
      <c r="X3114">
        <v>811593.96</v>
      </c>
      <c r="Y3114">
        <v>0</v>
      </c>
      <c r="Z3114">
        <v>0</v>
      </c>
      <c r="AA3114">
        <v>113283.99</v>
      </c>
      <c r="AB3114">
        <v>0</v>
      </c>
      <c r="AC3114">
        <v>0</v>
      </c>
      <c r="AD3114">
        <v>3</v>
      </c>
      <c r="AE3114">
        <v>1</v>
      </c>
      <c r="AF3114">
        <v>10</v>
      </c>
      <c r="AG3114">
        <v>1</v>
      </c>
      <c r="AH3114">
        <v>0</v>
      </c>
      <c r="AI3114">
        <v>3</v>
      </c>
      <c r="AJ3114">
        <v>0</v>
      </c>
      <c r="AK3114">
        <v>0</v>
      </c>
      <c r="AL3114">
        <v>0</v>
      </c>
      <c r="AM3114">
        <v>0</v>
      </c>
      <c r="AN3114">
        <v>0</v>
      </c>
      <c r="AO3114">
        <v>9</v>
      </c>
      <c r="AP3114">
        <v>12</v>
      </c>
      <c r="AQ3114">
        <v>5</v>
      </c>
      <c r="AR3114">
        <v>0</v>
      </c>
      <c r="AS3114">
        <v>0</v>
      </c>
      <c r="AT3114">
        <v>0</v>
      </c>
      <c r="AU3114">
        <v>3</v>
      </c>
      <c r="AV3114">
        <v>0</v>
      </c>
      <c r="AW3114">
        <v>1</v>
      </c>
      <c r="AX3114">
        <v>0</v>
      </c>
      <c r="AY3114">
        <v>0</v>
      </c>
      <c r="AZ3114">
        <v>0</v>
      </c>
      <c r="BA3114">
        <v>0</v>
      </c>
      <c r="BB3114">
        <v>0</v>
      </c>
      <c r="BC3114">
        <v>0</v>
      </c>
      <c r="BD3114">
        <v>0</v>
      </c>
      <c r="BE3114">
        <v>0</v>
      </c>
      <c r="BF3114">
        <v>0</v>
      </c>
      <c r="BG3114">
        <v>607060.75</v>
      </c>
      <c r="BH3114">
        <v>1</v>
      </c>
      <c r="BI3114">
        <v>0</v>
      </c>
      <c r="BJ3114" s="2">
        <v>46036</v>
      </c>
      <c r="BK3114">
        <v>0</v>
      </c>
      <c r="BL3114" s="3" t="str">
        <f>VLOOKUP(O3114,DropDownList!$H$1:$I$7,2,FALSE)</f>
        <v>2024/25</v>
      </c>
      <c r="BM3114" s="3" t="str">
        <f t="shared" si="48"/>
        <v>CONF</v>
      </c>
    </row>
    <row r="3115" spans="1:65" x14ac:dyDescent="0.2">
      <c r="A3115">
        <v>2026</v>
      </c>
      <c r="B3115">
        <v>1</v>
      </c>
      <c r="C3115" t="s">
        <v>189</v>
      </c>
      <c r="D3115" t="s">
        <v>191</v>
      </c>
      <c r="E3115" t="s">
        <v>24</v>
      </c>
      <c r="F3115">
        <v>9741</v>
      </c>
      <c r="G3115" t="s">
        <v>158</v>
      </c>
      <c r="H3115" t="s">
        <v>189</v>
      </c>
      <c r="I3115" t="s">
        <v>189</v>
      </c>
      <c r="J3115" s="1">
        <v>46023</v>
      </c>
      <c r="K3115" t="s">
        <v>438</v>
      </c>
      <c r="L3115">
        <v>4</v>
      </c>
      <c r="M3115" t="s">
        <v>439</v>
      </c>
      <c r="N3115" t="s">
        <v>145</v>
      </c>
      <c r="O3115" t="s">
        <v>156</v>
      </c>
      <c r="P3115" t="s">
        <v>159</v>
      </c>
      <c r="Q3115">
        <v>1974.35</v>
      </c>
      <c r="R3115">
        <v>15</v>
      </c>
      <c r="S3115">
        <v>120356.39</v>
      </c>
      <c r="T3115">
        <v>24651.439999999999</v>
      </c>
      <c r="U3115">
        <v>2</v>
      </c>
      <c r="V3115">
        <v>0</v>
      </c>
      <c r="W3115">
        <v>0</v>
      </c>
      <c r="X3115">
        <v>0</v>
      </c>
      <c r="Y3115">
        <v>0</v>
      </c>
      <c r="Z3115">
        <v>0</v>
      </c>
      <c r="AA3115">
        <v>93730.6</v>
      </c>
      <c r="AB3115">
        <v>0</v>
      </c>
      <c r="AC3115">
        <v>0</v>
      </c>
      <c r="AD3115">
        <v>0</v>
      </c>
      <c r="AE3115">
        <v>0</v>
      </c>
      <c r="AF3115">
        <v>11</v>
      </c>
      <c r="AG3115">
        <v>2</v>
      </c>
      <c r="AH3115">
        <v>1</v>
      </c>
      <c r="AI3115">
        <v>0</v>
      </c>
      <c r="AJ3115">
        <v>0</v>
      </c>
      <c r="AK3115">
        <v>0</v>
      </c>
      <c r="AL3115">
        <v>0</v>
      </c>
      <c r="AM3115">
        <v>0</v>
      </c>
      <c r="AN3115">
        <v>0</v>
      </c>
      <c r="AO3115">
        <v>8</v>
      </c>
      <c r="AP3115">
        <v>14</v>
      </c>
      <c r="AQ3115">
        <v>6</v>
      </c>
      <c r="AR3115">
        <v>0</v>
      </c>
      <c r="AS3115">
        <v>0</v>
      </c>
      <c r="AT3115">
        <v>0</v>
      </c>
      <c r="AU3115">
        <v>3</v>
      </c>
      <c r="AV3115">
        <v>1</v>
      </c>
      <c r="AW3115">
        <v>1</v>
      </c>
      <c r="AX3115">
        <v>0</v>
      </c>
      <c r="AY3115">
        <v>0</v>
      </c>
      <c r="AZ3115">
        <v>0</v>
      </c>
      <c r="BA3115">
        <v>0</v>
      </c>
      <c r="BB3115">
        <v>0</v>
      </c>
      <c r="BC3115">
        <v>0</v>
      </c>
      <c r="BD3115">
        <v>0</v>
      </c>
      <c r="BE3115">
        <v>0</v>
      </c>
      <c r="BF3115">
        <v>1</v>
      </c>
      <c r="BG3115">
        <v>0</v>
      </c>
      <c r="BH3115">
        <v>1</v>
      </c>
      <c r="BI3115">
        <v>1</v>
      </c>
      <c r="BJ3115" s="2">
        <v>46036</v>
      </c>
      <c r="BK3115">
        <v>0</v>
      </c>
      <c r="BL3115" s="3" t="str">
        <f>VLOOKUP(O3115,DropDownList!$H$1:$I$7,2,FALSE)</f>
        <v>2023/24</v>
      </c>
      <c r="BM3115" s="3" t="str">
        <f t="shared" si="48"/>
        <v>CONF</v>
      </c>
    </row>
    <row r="3116" spans="1:65" x14ac:dyDescent="0.2">
      <c r="A3116">
        <v>2026</v>
      </c>
      <c r="B3116">
        <v>1</v>
      </c>
      <c r="C3116" t="s">
        <v>189</v>
      </c>
      <c r="D3116" t="s">
        <v>191</v>
      </c>
      <c r="E3116" t="s">
        <v>24</v>
      </c>
      <c r="F3116">
        <v>9741</v>
      </c>
      <c r="G3116" t="s">
        <v>158</v>
      </c>
      <c r="H3116" t="s">
        <v>189</v>
      </c>
      <c r="I3116" t="s">
        <v>189</v>
      </c>
      <c r="J3116" s="1">
        <v>46023</v>
      </c>
      <c r="K3116" t="s">
        <v>438</v>
      </c>
      <c r="L3116">
        <v>4</v>
      </c>
      <c r="M3116" t="s">
        <v>439</v>
      </c>
      <c r="N3116" t="s">
        <v>145</v>
      </c>
      <c r="O3116" t="s">
        <v>155</v>
      </c>
      <c r="P3116" t="s">
        <v>161</v>
      </c>
      <c r="Q3116">
        <v>4606.46</v>
      </c>
      <c r="R3116">
        <v>1956</v>
      </c>
      <c r="S3116">
        <v>39595</v>
      </c>
      <c r="T3116">
        <v>1340</v>
      </c>
      <c r="U3116">
        <v>495</v>
      </c>
      <c r="V3116">
        <v>95</v>
      </c>
      <c r="W3116">
        <v>2097.4499999999998</v>
      </c>
      <c r="X3116">
        <v>2097.4499999999998</v>
      </c>
      <c r="Y3116">
        <v>0</v>
      </c>
      <c r="Z3116">
        <v>0</v>
      </c>
      <c r="AA3116">
        <v>33648.54</v>
      </c>
      <c r="AB3116">
        <v>0</v>
      </c>
      <c r="AC3116">
        <v>0</v>
      </c>
      <c r="AD3116">
        <v>91</v>
      </c>
      <c r="AE3116">
        <v>4</v>
      </c>
      <c r="AF3116">
        <v>1634</v>
      </c>
      <c r="AG3116">
        <v>13</v>
      </c>
      <c r="AH3116">
        <v>79</v>
      </c>
      <c r="AI3116">
        <v>230</v>
      </c>
      <c r="AJ3116">
        <v>0</v>
      </c>
      <c r="AK3116">
        <v>0</v>
      </c>
      <c r="AL3116">
        <v>0</v>
      </c>
      <c r="AM3116">
        <v>0</v>
      </c>
      <c r="AN3116">
        <v>0</v>
      </c>
      <c r="AO3116">
        <v>1395</v>
      </c>
      <c r="AP3116">
        <v>6536</v>
      </c>
      <c r="AQ3116">
        <v>1444</v>
      </c>
      <c r="AR3116">
        <v>0</v>
      </c>
      <c r="AS3116">
        <v>1075</v>
      </c>
      <c r="AT3116">
        <v>151</v>
      </c>
      <c r="AU3116">
        <v>151</v>
      </c>
      <c r="AV3116">
        <v>78</v>
      </c>
      <c r="AW3116">
        <v>30</v>
      </c>
      <c r="AX3116">
        <v>0</v>
      </c>
      <c r="AY3116">
        <v>829</v>
      </c>
      <c r="AZ3116">
        <v>1360</v>
      </c>
      <c r="BA3116">
        <v>748</v>
      </c>
      <c r="BB3116">
        <v>163</v>
      </c>
      <c r="BC3116">
        <v>93</v>
      </c>
      <c r="BD3116">
        <v>51</v>
      </c>
      <c r="BE3116">
        <v>0</v>
      </c>
      <c r="BF3116">
        <v>1923</v>
      </c>
      <c r="BG3116">
        <v>4450</v>
      </c>
      <c r="BH3116">
        <v>0</v>
      </c>
      <c r="BI3116">
        <v>484</v>
      </c>
      <c r="BJ3116" s="2">
        <v>46036</v>
      </c>
      <c r="BK3116">
        <v>1</v>
      </c>
      <c r="BL3116" s="3" t="str">
        <f>VLOOKUP(O3116,DropDownList!$H$1:$I$7,2,FALSE)</f>
        <v>2022/23</v>
      </c>
      <c r="BM3116" s="3" t="str">
        <f t="shared" si="48"/>
        <v>VSUR</v>
      </c>
    </row>
    <row r="3117" spans="1:65" x14ac:dyDescent="0.2">
      <c r="A3117">
        <v>2026</v>
      </c>
      <c r="B3117">
        <v>1</v>
      </c>
      <c r="C3117" t="s">
        <v>189</v>
      </c>
      <c r="D3117" t="s">
        <v>191</v>
      </c>
      <c r="E3117" t="s">
        <v>24</v>
      </c>
      <c r="F3117">
        <v>9741</v>
      </c>
      <c r="G3117" t="s">
        <v>158</v>
      </c>
      <c r="H3117" t="s">
        <v>189</v>
      </c>
      <c r="I3117" t="s">
        <v>189</v>
      </c>
      <c r="J3117" s="1">
        <v>46023</v>
      </c>
      <c r="K3117" t="s">
        <v>438</v>
      </c>
      <c r="L3117">
        <v>4</v>
      </c>
      <c r="M3117" t="s">
        <v>439</v>
      </c>
      <c r="N3117" t="s">
        <v>145</v>
      </c>
      <c r="O3117" t="s">
        <v>147</v>
      </c>
      <c r="P3117" t="s">
        <v>160</v>
      </c>
      <c r="Q3117">
        <v>396088.64</v>
      </c>
      <c r="R3117">
        <v>2058</v>
      </c>
      <c r="S3117">
        <v>1067698.73</v>
      </c>
      <c r="T3117">
        <v>36357.49</v>
      </c>
      <c r="U3117">
        <v>1057</v>
      </c>
      <c r="V3117">
        <v>520</v>
      </c>
      <c r="W3117">
        <v>174990.06</v>
      </c>
      <c r="X3117">
        <v>207300.09</v>
      </c>
      <c r="Y3117">
        <v>0</v>
      </c>
      <c r="Z3117">
        <v>0</v>
      </c>
      <c r="AA3117">
        <v>635252.6</v>
      </c>
      <c r="AB3117">
        <v>95958.37</v>
      </c>
      <c r="AC3117">
        <v>505206.26</v>
      </c>
      <c r="AD3117">
        <v>267</v>
      </c>
      <c r="AE3117">
        <v>253</v>
      </c>
      <c r="AF3117">
        <v>902</v>
      </c>
      <c r="AG3117">
        <v>570</v>
      </c>
      <c r="AH3117">
        <v>88</v>
      </c>
      <c r="AI3117">
        <v>487</v>
      </c>
      <c r="AJ3117">
        <v>0</v>
      </c>
      <c r="AK3117">
        <v>0</v>
      </c>
      <c r="AL3117">
        <v>0</v>
      </c>
      <c r="AM3117">
        <v>0</v>
      </c>
      <c r="AN3117">
        <v>0</v>
      </c>
      <c r="AO3117">
        <v>1494</v>
      </c>
      <c r="AP3117">
        <v>4475</v>
      </c>
      <c r="AQ3117">
        <v>1428</v>
      </c>
      <c r="AR3117">
        <v>12</v>
      </c>
      <c r="AS3117">
        <v>544</v>
      </c>
      <c r="AT3117">
        <v>69</v>
      </c>
      <c r="AU3117">
        <v>44</v>
      </c>
      <c r="AV3117">
        <v>24</v>
      </c>
      <c r="AW3117">
        <v>54</v>
      </c>
      <c r="AX3117">
        <v>0</v>
      </c>
      <c r="AY3117">
        <v>610</v>
      </c>
      <c r="AZ3117">
        <v>912</v>
      </c>
      <c r="BA3117">
        <v>334</v>
      </c>
      <c r="BB3117">
        <v>60</v>
      </c>
      <c r="BC3117">
        <v>28</v>
      </c>
      <c r="BD3117">
        <v>50</v>
      </c>
      <c r="BE3117">
        <v>0</v>
      </c>
      <c r="BF3117">
        <v>1987</v>
      </c>
      <c r="BG3117">
        <v>206355.75</v>
      </c>
      <c r="BH3117">
        <v>11</v>
      </c>
      <c r="BI3117">
        <v>1042</v>
      </c>
      <c r="BJ3117" s="2">
        <v>46036</v>
      </c>
      <c r="BK3117">
        <v>1</v>
      </c>
      <c r="BL3117" s="3" t="str">
        <f>VLOOKUP(O3117,DropDownList!$H$1:$I$7,2,FALSE)</f>
        <v>2024/25</v>
      </c>
      <c r="BM3117" s="3" t="str">
        <f t="shared" si="48"/>
        <v>SC COURT</v>
      </c>
    </row>
    <row r="3118" spans="1:65" x14ac:dyDescent="0.2">
      <c r="A3118">
        <v>2026</v>
      </c>
      <c r="B3118">
        <v>1</v>
      </c>
      <c r="C3118" t="s">
        <v>189</v>
      </c>
      <c r="D3118" t="s">
        <v>191</v>
      </c>
      <c r="E3118" t="s">
        <v>24</v>
      </c>
      <c r="F3118">
        <v>9741</v>
      </c>
      <c r="G3118" t="s">
        <v>158</v>
      </c>
      <c r="H3118" t="s">
        <v>189</v>
      </c>
      <c r="I3118" t="s">
        <v>189</v>
      </c>
      <c r="J3118" s="1">
        <v>46023</v>
      </c>
      <c r="K3118" t="s">
        <v>438</v>
      </c>
      <c r="L3118">
        <v>4</v>
      </c>
      <c r="M3118" t="s">
        <v>439</v>
      </c>
      <c r="N3118" t="s">
        <v>145</v>
      </c>
      <c r="O3118" t="s">
        <v>156</v>
      </c>
      <c r="P3118" t="s">
        <v>150</v>
      </c>
      <c r="Q3118">
        <v>0</v>
      </c>
      <c r="R3118">
        <v>1</v>
      </c>
      <c r="S3118">
        <v>300</v>
      </c>
      <c r="T3118">
        <v>0</v>
      </c>
      <c r="U3118">
        <v>0</v>
      </c>
      <c r="V3118">
        <v>0</v>
      </c>
      <c r="W3118">
        <v>0</v>
      </c>
      <c r="X3118">
        <v>0</v>
      </c>
      <c r="Y3118">
        <v>1</v>
      </c>
      <c r="Z3118">
        <v>300</v>
      </c>
      <c r="AA3118">
        <v>300</v>
      </c>
      <c r="AB3118">
        <v>0</v>
      </c>
      <c r="AC3118">
        <v>300</v>
      </c>
      <c r="AD3118">
        <v>0</v>
      </c>
      <c r="AE3118">
        <v>0</v>
      </c>
      <c r="AF3118">
        <v>1</v>
      </c>
      <c r="AG3118">
        <v>0</v>
      </c>
      <c r="AH3118">
        <v>0</v>
      </c>
      <c r="AI3118">
        <v>0</v>
      </c>
      <c r="AJ3118">
        <v>1</v>
      </c>
      <c r="AK3118">
        <v>0</v>
      </c>
      <c r="AL3118">
        <v>0</v>
      </c>
      <c r="AM3118">
        <v>0</v>
      </c>
      <c r="AN3118">
        <v>0</v>
      </c>
      <c r="AO3118">
        <v>0</v>
      </c>
      <c r="AP3118">
        <v>0</v>
      </c>
      <c r="AQ3118">
        <v>0</v>
      </c>
      <c r="AR3118">
        <v>0</v>
      </c>
      <c r="AS3118">
        <v>0</v>
      </c>
      <c r="AT3118">
        <v>0</v>
      </c>
      <c r="AU3118">
        <v>0</v>
      </c>
      <c r="AV3118">
        <v>0</v>
      </c>
      <c r="AW3118">
        <v>0</v>
      </c>
      <c r="AX3118">
        <v>0</v>
      </c>
      <c r="AY3118">
        <v>0</v>
      </c>
      <c r="AZ3118">
        <v>0</v>
      </c>
      <c r="BA3118">
        <v>0</v>
      </c>
      <c r="BB3118">
        <v>0</v>
      </c>
      <c r="BC3118">
        <v>0</v>
      </c>
      <c r="BD3118">
        <v>0</v>
      </c>
      <c r="BE3118">
        <v>0</v>
      </c>
      <c r="BF3118">
        <v>0</v>
      </c>
      <c r="BG3118">
        <v>0</v>
      </c>
      <c r="BH3118">
        <v>0</v>
      </c>
      <c r="BI3118">
        <v>0</v>
      </c>
      <c r="BJ3118" s="2">
        <v>46036</v>
      </c>
      <c r="BK3118">
        <v>0</v>
      </c>
      <c r="BL3118" s="3" t="str">
        <f>VLOOKUP(O3118,DropDownList!$H$1:$I$7,2,FALSE)</f>
        <v>2023/24</v>
      </c>
      <c r="BM3118" s="3" t="str">
        <f t="shared" si="48"/>
        <v>FISCAL FINES</v>
      </c>
    </row>
    <row r="3119" spans="1:65" x14ac:dyDescent="0.2">
      <c r="A3119">
        <v>2026</v>
      </c>
      <c r="B3119">
        <v>1</v>
      </c>
      <c r="C3119" t="s">
        <v>189</v>
      </c>
      <c r="D3119" t="s">
        <v>191</v>
      </c>
      <c r="E3119" t="s">
        <v>24</v>
      </c>
      <c r="F3119">
        <v>9741</v>
      </c>
      <c r="G3119" t="s">
        <v>158</v>
      </c>
      <c r="H3119" t="s">
        <v>189</v>
      </c>
      <c r="I3119" t="s">
        <v>189</v>
      </c>
      <c r="J3119" s="1">
        <v>46023</v>
      </c>
      <c r="K3119" t="s">
        <v>438</v>
      </c>
      <c r="L3119">
        <v>4</v>
      </c>
      <c r="M3119" t="s">
        <v>439</v>
      </c>
      <c r="N3119" t="s">
        <v>145</v>
      </c>
      <c r="O3119" t="s">
        <v>149</v>
      </c>
      <c r="P3119" t="s">
        <v>161</v>
      </c>
      <c r="Q3119">
        <v>7197.49</v>
      </c>
      <c r="R3119">
        <v>957</v>
      </c>
      <c r="S3119">
        <v>32930</v>
      </c>
      <c r="T3119">
        <v>730</v>
      </c>
      <c r="U3119">
        <v>631</v>
      </c>
      <c r="V3119">
        <v>276</v>
      </c>
      <c r="W3119">
        <v>5735.94</v>
      </c>
      <c r="X3119">
        <v>5735.94</v>
      </c>
      <c r="Y3119">
        <v>0</v>
      </c>
      <c r="Z3119">
        <v>0</v>
      </c>
      <c r="AA3119">
        <v>25002.51</v>
      </c>
      <c r="AB3119">
        <v>0</v>
      </c>
      <c r="AC3119">
        <v>0</v>
      </c>
      <c r="AD3119">
        <v>268</v>
      </c>
      <c r="AE3119">
        <v>8</v>
      </c>
      <c r="AF3119">
        <v>575</v>
      </c>
      <c r="AG3119">
        <v>12</v>
      </c>
      <c r="AH3119">
        <v>30</v>
      </c>
      <c r="AI3119">
        <v>340</v>
      </c>
      <c r="AJ3119">
        <v>0</v>
      </c>
      <c r="AK3119">
        <v>0</v>
      </c>
      <c r="AL3119">
        <v>0</v>
      </c>
      <c r="AM3119">
        <v>0</v>
      </c>
      <c r="AN3119">
        <v>0</v>
      </c>
      <c r="AO3119">
        <v>661</v>
      </c>
      <c r="AP3119">
        <v>1203</v>
      </c>
      <c r="AQ3119">
        <v>646</v>
      </c>
      <c r="AR3119">
        <v>0</v>
      </c>
      <c r="AS3119">
        <v>99</v>
      </c>
      <c r="AT3119">
        <v>10</v>
      </c>
      <c r="AU3119">
        <v>3</v>
      </c>
      <c r="AV3119">
        <v>2</v>
      </c>
      <c r="AW3119">
        <v>22</v>
      </c>
      <c r="AX3119">
        <v>0</v>
      </c>
      <c r="AY3119">
        <v>102</v>
      </c>
      <c r="AZ3119">
        <v>152</v>
      </c>
      <c r="BA3119">
        <v>30</v>
      </c>
      <c r="BB3119">
        <v>8</v>
      </c>
      <c r="BC3119">
        <v>5</v>
      </c>
      <c r="BD3119">
        <v>26</v>
      </c>
      <c r="BE3119">
        <v>0</v>
      </c>
      <c r="BF3119">
        <v>931</v>
      </c>
      <c r="BG3119">
        <v>7060</v>
      </c>
      <c r="BH3119">
        <v>0</v>
      </c>
      <c r="BI3119">
        <v>629</v>
      </c>
      <c r="BJ3119" s="2">
        <v>46036</v>
      </c>
      <c r="BK3119">
        <v>0</v>
      </c>
      <c r="BL3119" s="3" t="str">
        <f>VLOOKUP(O3119,DropDownList!$H$1:$I$7,2,FALSE)</f>
        <v>2025/26</v>
      </c>
      <c r="BM3119" s="3" t="str">
        <f t="shared" si="48"/>
        <v>VSUR</v>
      </c>
    </row>
    <row r="3120" spans="1:65" x14ac:dyDescent="0.2">
      <c r="A3120">
        <v>2026</v>
      </c>
      <c r="B3120">
        <v>1</v>
      </c>
      <c r="C3120" t="s">
        <v>189</v>
      </c>
      <c r="D3120" t="s">
        <v>191</v>
      </c>
      <c r="E3120" t="s">
        <v>24</v>
      </c>
      <c r="F3120">
        <v>9741</v>
      </c>
      <c r="G3120" t="s">
        <v>158</v>
      </c>
      <c r="H3120" t="s">
        <v>189</v>
      </c>
      <c r="I3120" t="s">
        <v>189</v>
      </c>
      <c r="J3120" s="1">
        <v>46023</v>
      </c>
      <c r="K3120" t="s">
        <v>438</v>
      </c>
      <c r="L3120">
        <v>4</v>
      </c>
      <c r="M3120" t="s">
        <v>439</v>
      </c>
      <c r="N3120" t="s">
        <v>145</v>
      </c>
      <c r="O3120" t="s">
        <v>156</v>
      </c>
      <c r="P3120" t="s">
        <v>161</v>
      </c>
      <c r="Q3120">
        <v>10341.09</v>
      </c>
      <c r="R3120">
        <v>1910</v>
      </c>
      <c r="S3120">
        <v>128560</v>
      </c>
      <c r="T3120">
        <v>1475</v>
      </c>
      <c r="U3120">
        <v>722</v>
      </c>
      <c r="V3120">
        <v>183</v>
      </c>
      <c r="W3120">
        <v>7295.33</v>
      </c>
      <c r="X3120">
        <v>7295.33</v>
      </c>
      <c r="Y3120">
        <v>0</v>
      </c>
      <c r="Z3120">
        <v>0</v>
      </c>
      <c r="AA3120">
        <v>116743.91</v>
      </c>
      <c r="AB3120">
        <v>0</v>
      </c>
      <c r="AC3120">
        <v>0</v>
      </c>
      <c r="AD3120">
        <v>178</v>
      </c>
      <c r="AE3120">
        <v>5</v>
      </c>
      <c r="AF3120">
        <v>1462</v>
      </c>
      <c r="AG3120">
        <v>14</v>
      </c>
      <c r="AH3120">
        <v>75</v>
      </c>
      <c r="AI3120">
        <v>358</v>
      </c>
      <c r="AJ3120">
        <v>0</v>
      </c>
      <c r="AK3120">
        <v>0</v>
      </c>
      <c r="AL3120">
        <v>0</v>
      </c>
      <c r="AM3120">
        <v>0</v>
      </c>
      <c r="AN3120">
        <v>0</v>
      </c>
      <c r="AO3120">
        <v>1392</v>
      </c>
      <c r="AP3120">
        <v>5616</v>
      </c>
      <c r="AQ3120">
        <v>1403</v>
      </c>
      <c r="AR3120">
        <v>47</v>
      </c>
      <c r="AS3120">
        <v>850</v>
      </c>
      <c r="AT3120">
        <v>95</v>
      </c>
      <c r="AU3120">
        <v>110</v>
      </c>
      <c r="AV3120">
        <v>65</v>
      </c>
      <c r="AW3120">
        <v>35</v>
      </c>
      <c r="AX3120">
        <v>0</v>
      </c>
      <c r="AY3120">
        <v>719</v>
      </c>
      <c r="AZ3120">
        <v>1205</v>
      </c>
      <c r="BA3120">
        <v>609</v>
      </c>
      <c r="BB3120">
        <v>114</v>
      </c>
      <c r="BC3120">
        <v>55</v>
      </c>
      <c r="BD3120">
        <v>12</v>
      </c>
      <c r="BE3120">
        <v>0</v>
      </c>
      <c r="BF3120">
        <v>1822</v>
      </c>
      <c r="BG3120">
        <v>10215</v>
      </c>
      <c r="BH3120">
        <v>1</v>
      </c>
      <c r="BI3120">
        <v>658</v>
      </c>
      <c r="BJ3120" s="2">
        <v>46036</v>
      </c>
      <c r="BK3120">
        <v>2</v>
      </c>
      <c r="BL3120" s="3" t="str">
        <f>VLOOKUP(O3120,DropDownList!$H$1:$I$7,2,FALSE)</f>
        <v>2023/24</v>
      </c>
      <c r="BM3120" s="3" t="str">
        <f t="shared" si="48"/>
        <v>VSUR</v>
      </c>
    </row>
    <row r="3121" spans="1:65" x14ac:dyDescent="0.2">
      <c r="A3121">
        <v>2026</v>
      </c>
      <c r="B3121">
        <v>1</v>
      </c>
      <c r="C3121" t="s">
        <v>189</v>
      </c>
      <c r="D3121" t="s">
        <v>191</v>
      </c>
      <c r="E3121" t="s">
        <v>24</v>
      </c>
      <c r="F3121">
        <v>9741</v>
      </c>
      <c r="G3121" t="s">
        <v>158</v>
      </c>
      <c r="H3121" t="s">
        <v>189</v>
      </c>
      <c r="I3121" t="s">
        <v>189</v>
      </c>
      <c r="J3121" s="1">
        <v>46023</v>
      </c>
      <c r="K3121" t="s">
        <v>438</v>
      </c>
      <c r="L3121">
        <v>4</v>
      </c>
      <c r="M3121" t="s">
        <v>439</v>
      </c>
      <c r="N3121" t="s">
        <v>145</v>
      </c>
      <c r="O3121" t="s">
        <v>155</v>
      </c>
      <c r="P3121" t="s">
        <v>160</v>
      </c>
      <c r="Q3121">
        <v>187381.76000000001</v>
      </c>
      <c r="R3121">
        <v>2174</v>
      </c>
      <c r="S3121">
        <v>947191.5</v>
      </c>
      <c r="T3121">
        <v>48944.06</v>
      </c>
      <c r="U3121">
        <v>540</v>
      </c>
      <c r="V3121">
        <v>194</v>
      </c>
      <c r="W3121">
        <v>81741.759999999995</v>
      </c>
      <c r="X3121">
        <v>83651.759999999995</v>
      </c>
      <c r="Y3121">
        <v>0</v>
      </c>
      <c r="Z3121">
        <v>0</v>
      </c>
      <c r="AA3121">
        <v>710865.68</v>
      </c>
      <c r="AB3121">
        <v>97597.93</v>
      </c>
      <c r="AC3121">
        <v>579279.21</v>
      </c>
      <c r="AD3121">
        <v>93</v>
      </c>
      <c r="AE3121">
        <v>101</v>
      </c>
      <c r="AF3121">
        <v>1490</v>
      </c>
      <c r="AG3121">
        <v>309</v>
      </c>
      <c r="AH3121">
        <v>91</v>
      </c>
      <c r="AI3121">
        <v>231</v>
      </c>
      <c r="AJ3121">
        <v>0</v>
      </c>
      <c r="AK3121">
        <v>0</v>
      </c>
      <c r="AL3121">
        <v>0</v>
      </c>
      <c r="AM3121">
        <v>0</v>
      </c>
      <c r="AN3121">
        <v>0</v>
      </c>
      <c r="AO3121">
        <v>1559</v>
      </c>
      <c r="AP3121">
        <v>7078</v>
      </c>
      <c r="AQ3121">
        <v>1584</v>
      </c>
      <c r="AR3121">
        <v>4</v>
      </c>
      <c r="AS3121">
        <v>1182</v>
      </c>
      <c r="AT3121">
        <v>156</v>
      </c>
      <c r="AU3121">
        <v>149</v>
      </c>
      <c r="AV3121">
        <v>78</v>
      </c>
      <c r="AW3121">
        <v>36</v>
      </c>
      <c r="AX3121">
        <v>0</v>
      </c>
      <c r="AY3121">
        <v>916</v>
      </c>
      <c r="AZ3121">
        <v>1478</v>
      </c>
      <c r="BA3121">
        <v>799</v>
      </c>
      <c r="BB3121">
        <v>169</v>
      </c>
      <c r="BC3121">
        <v>95</v>
      </c>
      <c r="BD3121">
        <v>56</v>
      </c>
      <c r="BE3121">
        <v>0</v>
      </c>
      <c r="BF3121">
        <v>2131</v>
      </c>
      <c r="BG3121">
        <v>83766</v>
      </c>
      <c r="BH3121">
        <v>53</v>
      </c>
      <c r="BI3121">
        <v>529</v>
      </c>
      <c r="BJ3121" s="2">
        <v>46036</v>
      </c>
      <c r="BK3121">
        <v>1</v>
      </c>
      <c r="BL3121" s="3" t="str">
        <f>VLOOKUP(O3121,DropDownList!$H$1:$I$7,2,FALSE)</f>
        <v>2022/23</v>
      </c>
      <c r="BM3121" s="3" t="str">
        <f t="shared" si="48"/>
        <v>SC COURT</v>
      </c>
    </row>
    <row r="3122" spans="1:65" x14ac:dyDescent="0.2">
      <c r="A3122">
        <v>2026</v>
      </c>
      <c r="B3122">
        <v>1</v>
      </c>
      <c r="C3122" t="s">
        <v>189</v>
      </c>
      <c r="D3122" t="s">
        <v>191</v>
      </c>
      <c r="E3122" t="s">
        <v>24</v>
      </c>
      <c r="F3122">
        <v>9741</v>
      </c>
      <c r="G3122" t="s">
        <v>158</v>
      </c>
      <c r="H3122" t="s">
        <v>189</v>
      </c>
      <c r="I3122" t="s">
        <v>189</v>
      </c>
      <c r="J3122" s="1">
        <v>46023</v>
      </c>
      <c r="K3122" t="s">
        <v>438</v>
      </c>
      <c r="L3122">
        <v>4</v>
      </c>
      <c r="M3122" t="s">
        <v>439</v>
      </c>
      <c r="N3122" t="s">
        <v>145</v>
      </c>
      <c r="O3122" t="s">
        <v>147</v>
      </c>
      <c r="P3122" t="s">
        <v>161</v>
      </c>
      <c r="Q3122">
        <v>10418.879999999999</v>
      </c>
      <c r="R3122">
        <v>1916</v>
      </c>
      <c r="S3122">
        <v>44770</v>
      </c>
      <c r="T3122">
        <v>1582.85</v>
      </c>
      <c r="U3122">
        <v>983</v>
      </c>
      <c r="V3122">
        <v>275</v>
      </c>
      <c r="W3122">
        <v>6050.4</v>
      </c>
      <c r="X3122">
        <v>6050.4</v>
      </c>
      <c r="Y3122">
        <v>0</v>
      </c>
      <c r="Z3122">
        <v>0</v>
      </c>
      <c r="AA3122">
        <v>32768.269999999997</v>
      </c>
      <c r="AB3122">
        <v>0</v>
      </c>
      <c r="AC3122">
        <v>0</v>
      </c>
      <c r="AD3122">
        <v>265</v>
      </c>
      <c r="AE3122">
        <v>10</v>
      </c>
      <c r="AF3122">
        <v>1324</v>
      </c>
      <c r="AG3122">
        <v>23</v>
      </c>
      <c r="AH3122">
        <v>82</v>
      </c>
      <c r="AI3122">
        <v>484</v>
      </c>
      <c r="AJ3122">
        <v>0</v>
      </c>
      <c r="AK3122">
        <v>0</v>
      </c>
      <c r="AL3122">
        <v>0</v>
      </c>
      <c r="AM3122">
        <v>0</v>
      </c>
      <c r="AN3122">
        <v>0</v>
      </c>
      <c r="AO3122">
        <v>1407</v>
      </c>
      <c r="AP3122">
        <v>4288</v>
      </c>
      <c r="AQ3122">
        <v>1376</v>
      </c>
      <c r="AR3122">
        <v>5</v>
      </c>
      <c r="AS3122">
        <v>522</v>
      </c>
      <c r="AT3122">
        <v>69</v>
      </c>
      <c r="AU3122">
        <v>44</v>
      </c>
      <c r="AV3122">
        <v>24</v>
      </c>
      <c r="AW3122">
        <v>48</v>
      </c>
      <c r="AX3122">
        <v>0</v>
      </c>
      <c r="AY3122">
        <v>579</v>
      </c>
      <c r="AZ3122">
        <v>874</v>
      </c>
      <c r="BA3122">
        <v>323</v>
      </c>
      <c r="BB3122">
        <v>60</v>
      </c>
      <c r="BC3122">
        <v>28</v>
      </c>
      <c r="BD3122">
        <v>48</v>
      </c>
      <c r="BE3122">
        <v>0</v>
      </c>
      <c r="BF3122">
        <v>1858</v>
      </c>
      <c r="BG3122">
        <v>10145</v>
      </c>
      <c r="BH3122">
        <v>3</v>
      </c>
      <c r="BI3122">
        <v>968</v>
      </c>
      <c r="BJ3122" s="2">
        <v>46036</v>
      </c>
      <c r="BK3122">
        <v>1</v>
      </c>
      <c r="BL3122" s="3" t="str">
        <f>VLOOKUP(O3122,DropDownList!$H$1:$I$7,2,FALSE)</f>
        <v>2024/25</v>
      </c>
      <c r="BM3122" s="3" t="str">
        <f t="shared" si="48"/>
        <v>VSUR</v>
      </c>
    </row>
    <row r="3123" spans="1:65" x14ac:dyDescent="0.2">
      <c r="A3123">
        <v>2026</v>
      </c>
      <c r="B3123">
        <v>1</v>
      </c>
      <c r="C3123" t="s">
        <v>189</v>
      </c>
      <c r="D3123" t="s">
        <v>192</v>
      </c>
      <c r="E3123" t="s">
        <v>25</v>
      </c>
      <c r="F3123">
        <v>9351</v>
      </c>
      <c r="G3123" t="s">
        <v>141</v>
      </c>
      <c r="H3123" t="s">
        <v>189</v>
      </c>
      <c r="I3123" t="s">
        <v>189</v>
      </c>
      <c r="J3123" s="1">
        <v>46023</v>
      </c>
      <c r="K3123" t="s">
        <v>438</v>
      </c>
      <c r="L3123">
        <v>4</v>
      </c>
      <c r="M3123" t="s">
        <v>439</v>
      </c>
      <c r="N3123" t="s">
        <v>145</v>
      </c>
      <c r="O3123" t="s">
        <v>147</v>
      </c>
      <c r="P3123" t="s">
        <v>153</v>
      </c>
      <c r="Q3123">
        <v>1305</v>
      </c>
      <c r="R3123">
        <v>58</v>
      </c>
      <c r="S3123">
        <v>2610</v>
      </c>
      <c r="T3123">
        <v>60</v>
      </c>
      <c r="U3123">
        <v>29</v>
      </c>
      <c r="V3123">
        <v>29</v>
      </c>
      <c r="W3123">
        <v>1305</v>
      </c>
      <c r="X3123">
        <v>1305</v>
      </c>
      <c r="Y3123">
        <v>0</v>
      </c>
      <c r="Z3123">
        <v>0</v>
      </c>
      <c r="AA3123">
        <v>1245</v>
      </c>
      <c r="AB3123">
        <v>0</v>
      </c>
      <c r="AC3123">
        <v>1245</v>
      </c>
      <c r="AD3123">
        <v>29</v>
      </c>
      <c r="AE3123">
        <v>0</v>
      </c>
      <c r="AF3123">
        <v>27</v>
      </c>
      <c r="AG3123">
        <v>0</v>
      </c>
      <c r="AH3123">
        <v>1</v>
      </c>
      <c r="AI3123">
        <v>29</v>
      </c>
      <c r="AJ3123">
        <v>0</v>
      </c>
      <c r="AK3123">
        <v>0</v>
      </c>
      <c r="AL3123">
        <v>0</v>
      </c>
      <c r="AM3123">
        <v>0</v>
      </c>
      <c r="AN3123">
        <v>0</v>
      </c>
      <c r="AO3123">
        <v>48</v>
      </c>
      <c r="AP3123">
        <v>107</v>
      </c>
      <c r="AQ3123">
        <v>49</v>
      </c>
      <c r="AR3123">
        <v>4</v>
      </c>
      <c r="AS3123">
        <v>39</v>
      </c>
      <c r="AT3123">
        <v>3</v>
      </c>
      <c r="AU3123">
        <v>0</v>
      </c>
      <c r="AV3123">
        <v>0</v>
      </c>
      <c r="AW3123">
        <v>0</v>
      </c>
      <c r="AX3123">
        <v>0</v>
      </c>
      <c r="AY3123">
        <v>0</v>
      </c>
      <c r="AZ3123">
        <v>3</v>
      </c>
      <c r="BA3123">
        <v>2</v>
      </c>
      <c r="BB3123">
        <v>1</v>
      </c>
      <c r="BC3123">
        <v>0</v>
      </c>
      <c r="BD3123">
        <v>0</v>
      </c>
      <c r="BE3123">
        <v>0</v>
      </c>
      <c r="BF3123">
        <v>42</v>
      </c>
      <c r="BG3123">
        <v>1305</v>
      </c>
      <c r="BH3123">
        <v>1</v>
      </c>
      <c r="BI3123">
        <v>26</v>
      </c>
      <c r="BJ3123" s="2">
        <v>46036</v>
      </c>
      <c r="BK3123">
        <v>0</v>
      </c>
      <c r="BL3123" s="3" t="str">
        <f>VLOOKUP(O3123,DropDownList!$H$1:$I$7,2,FALSE)</f>
        <v>2024/25</v>
      </c>
      <c r="BM3123" s="3" t="str">
        <f t="shared" si="48"/>
        <v>PREG</v>
      </c>
    </row>
    <row r="3124" spans="1:65" x14ac:dyDescent="0.2">
      <c r="A3124">
        <v>2026</v>
      </c>
      <c r="B3124">
        <v>1</v>
      </c>
      <c r="C3124" t="s">
        <v>189</v>
      </c>
      <c r="D3124" t="s">
        <v>192</v>
      </c>
      <c r="E3124" t="s">
        <v>25</v>
      </c>
      <c r="F3124">
        <v>9351</v>
      </c>
      <c r="G3124" t="s">
        <v>141</v>
      </c>
      <c r="H3124" t="s">
        <v>189</v>
      </c>
      <c r="I3124" t="s">
        <v>189</v>
      </c>
      <c r="J3124" s="1">
        <v>46023</v>
      </c>
      <c r="K3124" t="s">
        <v>438</v>
      </c>
      <c r="L3124">
        <v>4</v>
      </c>
      <c r="M3124" t="s">
        <v>439</v>
      </c>
      <c r="N3124" t="s">
        <v>145</v>
      </c>
      <c r="O3124" t="s">
        <v>155</v>
      </c>
      <c r="P3124" t="s">
        <v>146</v>
      </c>
      <c r="Q3124">
        <v>210</v>
      </c>
      <c r="R3124">
        <v>105</v>
      </c>
      <c r="S3124">
        <v>1500</v>
      </c>
      <c r="T3124">
        <v>20</v>
      </c>
      <c r="U3124">
        <v>21</v>
      </c>
      <c r="V3124">
        <v>7</v>
      </c>
      <c r="W3124">
        <v>120</v>
      </c>
      <c r="X3124">
        <v>120</v>
      </c>
      <c r="Y3124">
        <v>0</v>
      </c>
      <c r="Z3124">
        <v>0</v>
      </c>
      <c r="AA3124">
        <v>1270</v>
      </c>
      <c r="AB3124">
        <v>0</v>
      </c>
      <c r="AC3124">
        <v>0</v>
      </c>
      <c r="AD3124">
        <v>7</v>
      </c>
      <c r="AE3124">
        <v>0</v>
      </c>
      <c r="AF3124">
        <v>90</v>
      </c>
      <c r="AG3124">
        <v>0</v>
      </c>
      <c r="AH3124">
        <v>1</v>
      </c>
      <c r="AI3124">
        <v>14</v>
      </c>
      <c r="AJ3124">
        <v>0</v>
      </c>
      <c r="AK3124">
        <v>0</v>
      </c>
      <c r="AL3124">
        <v>0</v>
      </c>
      <c r="AM3124">
        <v>0</v>
      </c>
      <c r="AN3124">
        <v>0</v>
      </c>
      <c r="AO3124">
        <v>65</v>
      </c>
      <c r="AP3124">
        <v>313</v>
      </c>
      <c r="AQ3124">
        <v>67</v>
      </c>
      <c r="AR3124">
        <v>0</v>
      </c>
      <c r="AS3124">
        <v>72</v>
      </c>
      <c r="AT3124">
        <v>10</v>
      </c>
      <c r="AU3124">
        <v>0</v>
      </c>
      <c r="AV3124">
        <v>0</v>
      </c>
      <c r="AW3124">
        <v>0</v>
      </c>
      <c r="AX3124">
        <v>0</v>
      </c>
      <c r="AY3124">
        <v>29</v>
      </c>
      <c r="AZ3124">
        <v>55</v>
      </c>
      <c r="BA3124">
        <v>43</v>
      </c>
      <c r="BB3124">
        <v>8</v>
      </c>
      <c r="BC3124">
        <v>6</v>
      </c>
      <c r="BD3124">
        <v>1</v>
      </c>
      <c r="BE3124">
        <v>0</v>
      </c>
      <c r="BF3124">
        <v>104</v>
      </c>
      <c r="BG3124">
        <v>210</v>
      </c>
      <c r="BH3124">
        <v>0</v>
      </c>
      <c r="BI3124">
        <v>21</v>
      </c>
      <c r="BJ3124" s="2">
        <v>46036</v>
      </c>
      <c r="BK3124">
        <v>0</v>
      </c>
      <c r="BL3124" s="3" t="str">
        <f>VLOOKUP(O3124,DropDownList!$H$1:$I$7,2,FALSE)</f>
        <v>2022/23</v>
      </c>
      <c r="BM3124" s="3" t="str">
        <f t="shared" si="48"/>
        <v>VSUR</v>
      </c>
    </row>
    <row r="3125" spans="1:65" x14ac:dyDescent="0.2">
      <c r="A3125">
        <v>2026</v>
      </c>
      <c r="B3125">
        <v>1</v>
      </c>
      <c r="C3125" t="s">
        <v>189</v>
      </c>
      <c r="D3125" t="s">
        <v>192</v>
      </c>
      <c r="E3125" t="s">
        <v>25</v>
      </c>
      <c r="F3125">
        <v>9351</v>
      </c>
      <c r="G3125" t="s">
        <v>141</v>
      </c>
      <c r="H3125" t="s">
        <v>189</v>
      </c>
      <c r="I3125" t="s">
        <v>189</v>
      </c>
      <c r="J3125" s="1">
        <v>46023</v>
      </c>
      <c r="K3125" t="s">
        <v>438</v>
      </c>
      <c r="L3125">
        <v>4</v>
      </c>
      <c r="M3125" t="s">
        <v>439</v>
      </c>
      <c r="N3125" t="s">
        <v>145</v>
      </c>
      <c r="O3125" t="s">
        <v>147</v>
      </c>
      <c r="P3125" t="s">
        <v>152</v>
      </c>
      <c r="Q3125">
        <v>0</v>
      </c>
      <c r="R3125">
        <v>9</v>
      </c>
      <c r="S3125">
        <v>360</v>
      </c>
      <c r="T3125">
        <v>160</v>
      </c>
      <c r="U3125">
        <v>0</v>
      </c>
      <c r="V3125">
        <v>0</v>
      </c>
      <c r="W3125">
        <v>0</v>
      </c>
      <c r="X3125">
        <v>0</v>
      </c>
      <c r="Y3125">
        <v>0</v>
      </c>
      <c r="Z3125">
        <v>0</v>
      </c>
      <c r="AA3125">
        <v>200</v>
      </c>
      <c r="AB3125">
        <v>0</v>
      </c>
      <c r="AC3125">
        <v>200</v>
      </c>
      <c r="AD3125">
        <v>0</v>
      </c>
      <c r="AE3125">
        <v>0</v>
      </c>
      <c r="AF3125">
        <v>5</v>
      </c>
      <c r="AG3125">
        <v>0</v>
      </c>
      <c r="AH3125">
        <v>4</v>
      </c>
      <c r="AI3125">
        <v>0</v>
      </c>
      <c r="AJ3125">
        <v>0</v>
      </c>
      <c r="AK3125">
        <v>0</v>
      </c>
      <c r="AL3125">
        <v>0</v>
      </c>
      <c r="AM3125">
        <v>0</v>
      </c>
      <c r="AN3125">
        <v>0</v>
      </c>
      <c r="AO3125">
        <v>0</v>
      </c>
      <c r="AP3125">
        <v>0</v>
      </c>
      <c r="AQ3125">
        <v>0</v>
      </c>
      <c r="AR3125">
        <v>0</v>
      </c>
      <c r="AS3125">
        <v>0</v>
      </c>
      <c r="AT3125">
        <v>0</v>
      </c>
      <c r="AU3125">
        <v>0</v>
      </c>
      <c r="AV3125">
        <v>0</v>
      </c>
      <c r="AW3125">
        <v>0</v>
      </c>
      <c r="AX3125">
        <v>0</v>
      </c>
      <c r="AY3125">
        <v>0</v>
      </c>
      <c r="AZ3125">
        <v>0</v>
      </c>
      <c r="BA3125">
        <v>0</v>
      </c>
      <c r="BB3125">
        <v>0</v>
      </c>
      <c r="BC3125">
        <v>0</v>
      </c>
      <c r="BD3125">
        <v>0</v>
      </c>
      <c r="BE3125">
        <v>0</v>
      </c>
      <c r="BF3125">
        <v>0</v>
      </c>
      <c r="BG3125">
        <v>0</v>
      </c>
      <c r="BH3125">
        <v>0</v>
      </c>
      <c r="BI3125">
        <v>0</v>
      </c>
      <c r="BJ3125" s="2">
        <v>46036</v>
      </c>
      <c r="BK3125">
        <v>0</v>
      </c>
      <c r="BL3125" s="3" t="str">
        <f>VLOOKUP(O3125,DropDownList!$H$1:$I$7,2,FALSE)</f>
        <v>2024/25</v>
      </c>
      <c r="BM3125" s="3" t="str">
        <f t="shared" si="48"/>
        <v>PCOA</v>
      </c>
    </row>
    <row r="3126" spans="1:65" x14ac:dyDescent="0.2">
      <c r="A3126">
        <v>2026</v>
      </c>
      <c r="B3126">
        <v>1</v>
      </c>
      <c r="C3126" t="s">
        <v>189</v>
      </c>
      <c r="D3126" t="s">
        <v>192</v>
      </c>
      <c r="E3126" t="s">
        <v>25</v>
      </c>
      <c r="F3126">
        <v>9351</v>
      </c>
      <c r="G3126" t="s">
        <v>141</v>
      </c>
      <c r="H3126" t="s">
        <v>189</v>
      </c>
      <c r="I3126" t="s">
        <v>189</v>
      </c>
      <c r="J3126" s="1">
        <v>46023</v>
      </c>
      <c r="K3126" t="s">
        <v>438</v>
      </c>
      <c r="L3126">
        <v>4</v>
      </c>
      <c r="M3126" t="s">
        <v>439</v>
      </c>
      <c r="N3126" t="s">
        <v>145</v>
      </c>
      <c r="O3126" t="s">
        <v>147</v>
      </c>
      <c r="P3126" t="s">
        <v>148</v>
      </c>
      <c r="Q3126">
        <v>180</v>
      </c>
      <c r="R3126">
        <v>4</v>
      </c>
      <c r="S3126">
        <v>240</v>
      </c>
      <c r="T3126">
        <v>0</v>
      </c>
      <c r="U3126">
        <v>3</v>
      </c>
      <c r="V3126">
        <v>2</v>
      </c>
      <c r="W3126">
        <v>120</v>
      </c>
      <c r="X3126">
        <v>120</v>
      </c>
      <c r="Y3126">
        <v>0</v>
      </c>
      <c r="Z3126">
        <v>0</v>
      </c>
      <c r="AA3126">
        <v>60</v>
      </c>
      <c r="AB3126">
        <v>0</v>
      </c>
      <c r="AC3126">
        <v>60</v>
      </c>
      <c r="AD3126">
        <v>2</v>
      </c>
      <c r="AE3126">
        <v>0</v>
      </c>
      <c r="AF3126">
        <v>1</v>
      </c>
      <c r="AG3126">
        <v>0</v>
      </c>
      <c r="AH3126">
        <v>0</v>
      </c>
      <c r="AI3126">
        <v>3</v>
      </c>
      <c r="AJ3126">
        <v>0</v>
      </c>
      <c r="AK3126">
        <v>0</v>
      </c>
      <c r="AL3126">
        <v>0</v>
      </c>
      <c r="AM3126">
        <v>0</v>
      </c>
      <c r="AN3126">
        <v>0</v>
      </c>
      <c r="AO3126">
        <v>4</v>
      </c>
      <c r="AP3126">
        <v>16</v>
      </c>
      <c r="AQ3126">
        <v>4</v>
      </c>
      <c r="AR3126">
        <v>2</v>
      </c>
      <c r="AS3126">
        <v>0</v>
      </c>
      <c r="AT3126">
        <v>2</v>
      </c>
      <c r="AU3126">
        <v>0</v>
      </c>
      <c r="AV3126">
        <v>0</v>
      </c>
      <c r="AW3126">
        <v>0</v>
      </c>
      <c r="AX3126">
        <v>0</v>
      </c>
      <c r="AY3126">
        <v>1</v>
      </c>
      <c r="AZ3126">
        <v>3</v>
      </c>
      <c r="BA3126">
        <v>3</v>
      </c>
      <c r="BB3126">
        <v>0</v>
      </c>
      <c r="BC3126">
        <v>0</v>
      </c>
      <c r="BD3126">
        <v>0</v>
      </c>
      <c r="BE3126">
        <v>0</v>
      </c>
      <c r="BF3126">
        <v>4</v>
      </c>
      <c r="BG3126">
        <v>180</v>
      </c>
      <c r="BH3126">
        <v>0</v>
      </c>
      <c r="BI3126">
        <v>3</v>
      </c>
      <c r="BJ3126" s="2">
        <v>46036</v>
      </c>
      <c r="BK3126">
        <v>0</v>
      </c>
      <c r="BL3126" s="3" t="str">
        <f>VLOOKUP(O3126,DropDownList!$H$1:$I$7,2,FALSE)</f>
        <v>2024/25</v>
      </c>
      <c r="BM3126" s="3" t="str">
        <f t="shared" si="48"/>
        <v>PRAS</v>
      </c>
    </row>
    <row r="3127" spans="1:65" x14ac:dyDescent="0.2">
      <c r="A3127">
        <v>2026</v>
      </c>
      <c r="B3127">
        <v>1</v>
      </c>
      <c r="C3127" t="s">
        <v>189</v>
      </c>
      <c r="D3127" t="s">
        <v>192</v>
      </c>
      <c r="E3127" t="s">
        <v>25</v>
      </c>
      <c r="F3127">
        <v>9351</v>
      </c>
      <c r="G3127" t="s">
        <v>141</v>
      </c>
      <c r="H3127" t="s">
        <v>189</v>
      </c>
      <c r="I3127" t="s">
        <v>189</v>
      </c>
      <c r="J3127" s="1">
        <v>46023</v>
      </c>
      <c r="K3127" t="s">
        <v>438</v>
      </c>
      <c r="L3127">
        <v>4</v>
      </c>
      <c r="M3127" t="s">
        <v>439</v>
      </c>
      <c r="N3127" t="s">
        <v>145</v>
      </c>
      <c r="O3127" t="s">
        <v>149</v>
      </c>
      <c r="P3127" t="s">
        <v>150</v>
      </c>
      <c r="Q3127">
        <v>3775.51</v>
      </c>
      <c r="R3127">
        <v>52</v>
      </c>
      <c r="S3127">
        <v>6960.07</v>
      </c>
      <c r="T3127">
        <v>205.84</v>
      </c>
      <c r="U3127">
        <v>27</v>
      </c>
      <c r="V3127">
        <v>25</v>
      </c>
      <c r="W3127">
        <v>3072.99</v>
      </c>
      <c r="X3127">
        <v>3384.26</v>
      </c>
      <c r="Y3127">
        <v>50</v>
      </c>
      <c r="Z3127">
        <v>6754.23</v>
      </c>
      <c r="AA3127">
        <v>2978.72</v>
      </c>
      <c r="AB3127">
        <v>803.72</v>
      </c>
      <c r="AC3127">
        <v>2175</v>
      </c>
      <c r="AD3127">
        <v>22</v>
      </c>
      <c r="AE3127">
        <v>3</v>
      </c>
      <c r="AF3127">
        <v>23</v>
      </c>
      <c r="AG3127">
        <v>3</v>
      </c>
      <c r="AH3127">
        <v>2</v>
      </c>
      <c r="AI3127">
        <v>24</v>
      </c>
      <c r="AJ3127">
        <v>14</v>
      </c>
      <c r="AK3127">
        <v>0</v>
      </c>
      <c r="AL3127">
        <v>0</v>
      </c>
      <c r="AM3127">
        <v>1</v>
      </c>
      <c r="AN3127">
        <v>0</v>
      </c>
      <c r="AO3127">
        <v>34</v>
      </c>
      <c r="AP3127">
        <v>56</v>
      </c>
      <c r="AQ3127">
        <v>34</v>
      </c>
      <c r="AR3127">
        <v>0</v>
      </c>
      <c r="AS3127">
        <v>4</v>
      </c>
      <c r="AT3127">
        <v>6</v>
      </c>
      <c r="AU3127">
        <v>0</v>
      </c>
      <c r="AV3127">
        <v>0</v>
      </c>
      <c r="AW3127">
        <v>0</v>
      </c>
      <c r="AX3127">
        <v>0</v>
      </c>
      <c r="AY3127">
        <v>2</v>
      </c>
      <c r="AZ3127">
        <v>3</v>
      </c>
      <c r="BA3127">
        <v>0</v>
      </c>
      <c r="BB3127">
        <v>0</v>
      </c>
      <c r="BC3127">
        <v>0</v>
      </c>
      <c r="BD3127">
        <v>0</v>
      </c>
      <c r="BE3127">
        <v>0</v>
      </c>
      <c r="BF3127">
        <v>34</v>
      </c>
      <c r="BG3127">
        <v>3075.51</v>
      </c>
      <c r="BH3127">
        <v>0</v>
      </c>
      <c r="BI3127">
        <v>27</v>
      </c>
      <c r="BJ3127" s="2">
        <v>46036</v>
      </c>
      <c r="BK3127">
        <v>0</v>
      </c>
      <c r="BL3127" s="3" t="str">
        <f>VLOOKUP(O3127,DropDownList!$H$1:$I$7,2,FALSE)</f>
        <v>2025/26</v>
      </c>
      <c r="BM3127" s="3" t="str">
        <f t="shared" si="48"/>
        <v>FISCAL FINES</v>
      </c>
    </row>
    <row r="3128" spans="1:65" x14ac:dyDescent="0.2">
      <c r="A3128">
        <v>2026</v>
      </c>
      <c r="B3128">
        <v>1</v>
      </c>
      <c r="C3128" t="s">
        <v>189</v>
      </c>
      <c r="D3128" t="s">
        <v>192</v>
      </c>
      <c r="E3128" t="s">
        <v>25</v>
      </c>
      <c r="F3128">
        <v>9351</v>
      </c>
      <c r="G3128" t="s">
        <v>141</v>
      </c>
      <c r="H3128" t="s">
        <v>189</v>
      </c>
      <c r="I3128" t="s">
        <v>189</v>
      </c>
      <c r="J3128" s="1">
        <v>46023</v>
      </c>
      <c r="K3128" t="s">
        <v>438</v>
      </c>
      <c r="L3128">
        <v>4</v>
      </c>
      <c r="M3128" t="s">
        <v>439</v>
      </c>
      <c r="N3128" t="s">
        <v>145</v>
      </c>
      <c r="O3128" t="s">
        <v>156</v>
      </c>
      <c r="P3128" t="s">
        <v>150</v>
      </c>
      <c r="Q3128">
        <v>5974.67</v>
      </c>
      <c r="R3128">
        <v>129</v>
      </c>
      <c r="S3128">
        <v>20935.55</v>
      </c>
      <c r="T3128">
        <v>1878.34</v>
      </c>
      <c r="U3128">
        <v>35</v>
      </c>
      <c r="V3128">
        <v>17</v>
      </c>
      <c r="W3128">
        <v>2712.37</v>
      </c>
      <c r="X3128">
        <v>2712.37</v>
      </c>
      <c r="Y3128">
        <v>116</v>
      </c>
      <c r="Z3128">
        <v>19057.21</v>
      </c>
      <c r="AA3128">
        <v>13082.54</v>
      </c>
      <c r="AB3128">
        <v>5512.43</v>
      </c>
      <c r="AC3128">
        <v>7570.11</v>
      </c>
      <c r="AD3128">
        <v>15</v>
      </c>
      <c r="AE3128">
        <v>2</v>
      </c>
      <c r="AF3128">
        <v>81</v>
      </c>
      <c r="AG3128">
        <v>12</v>
      </c>
      <c r="AH3128">
        <v>13</v>
      </c>
      <c r="AI3128">
        <v>23</v>
      </c>
      <c r="AJ3128">
        <v>33</v>
      </c>
      <c r="AK3128">
        <v>14</v>
      </c>
      <c r="AL3128">
        <v>2</v>
      </c>
      <c r="AM3128">
        <v>2</v>
      </c>
      <c r="AN3128">
        <v>2</v>
      </c>
      <c r="AO3128">
        <v>78</v>
      </c>
      <c r="AP3128">
        <v>435</v>
      </c>
      <c r="AQ3128">
        <v>83</v>
      </c>
      <c r="AR3128">
        <v>3</v>
      </c>
      <c r="AS3128">
        <v>102</v>
      </c>
      <c r="AT3128">
        <v>21</v>
      </c>
      <c r="AU3128">
        <v>0</v>
      </c>
      <c r="AV3128">
        <v>0</v>
      </c>
      <c r="AW3128">
        <v>0</v>
      </c>
      <c r="AX3128">
        <v>0</v>
      </c>
      <c r="AY3128">
        <v>41</v>
      </c>
      <c r="AZ3128">
        <v>86</v>
      </c>
      <c r="BA3128">
        <v>58</v>
      </c>
      <c r="BB3128">
        <v>10</v>
      </c>
      <c r="BC3128">
        <v>4</v>
      </c>
      <c r="BD3128">
        <v>1</v>
      </c>
      <c r="BE3128">
        <v>0</v>
      </c>
      <c r="BF3128">
        <v>76</v>
      </c>
      <c r="BG3128">
        <v>3783.83</v>
      </c>
      <c r="BH3128">
        <v>0</v>
      </c>
      <c r="BI3128">
        <v>35</v>
      </c>
      <c r="BJ3128" s="2">
        <v>46036</v>
      </c>
      <c r="BK3128">
        <v>0</v>
      </c>
      <c r="BL3128" s="3" t="str">
        <f>VLOOKUP(O3128,DropDownList!$H$1:$I$7,2,FALSE)</f>
        <v>2023/24</v>
      </c>
      <c r="BM3128" s="3" t="str">
        <f t="shared" si="48"/>
        <v>FISCAL FINES</v>
      </c>
    </row>
    <row r="3129" spans="1:65" x14ac:dyDescent="0.2">
      <c r="A3129">
        <v>2026</v>
      </c>
      <c r="B3129">
        <v>1</v>
      </c>
      <c r="C3129" t="s">
        <v>189</v>
      </c>
      <c r="D3129" t="s">
        <v>192</v>
      </c>
      <c r="E3129" t="s">
        <v>25</v>
      </c>
      <c r="F3129">
        <v>9351</v>
      </c>
      <c r="G3129" t="s">
        <v>141</v>
      </c>
      <c r="H3129" t="s">
        <v>189</v>
      </c>
      <c r="I3129" t="s">
        <v>189</v>
      </c>
      <c r="J3129" s="1">
        <v>46023</v>
      </c>
      <c r="K3129" t="s">
        <v>438</v>
      </c>
      <c r="L3129">
        <v>4</v>
      </c>
      <c r="M3129" t="s">
        <v>439</v>
      </c>
      <c r="N3129" t="s">
        <v>145</v>
      </c>
      <c r="O3129" t="s">
        <v>156</v>
      </c>
      <c r="P3129" t="s">
        <v>154</v>
      </c>
      <c r="Q3129">
        <v>7167.4</v>
      </c>
      <c r="R3129">
        <v>102</v>
      </c>
      <c r="S3129">
        <v>29310</v>
      </c>
      <c r="T3129">
        <v>410</v>
      </c>
      <c r="U3129">
        <v>30</v>
      </c>
      <c r="V3129">
        <v>9</v>
      </c>
      <c r="W3129">
        <v>2440</v>
      </c>
      <c r="X3129">
        <v>2440</v>
      </c>
      <c r="Y3129">
        <v>0</v>
      </c>
      <c r="Z3129">
        <v>0</v>
      </c>
      <c r="AA3129">
        <v>21732.6</v>
      </c>
      <c r="AB3129">
        <v>39.340000000000003</v>
      </c>
      <c r="AC3129">
        <v>20113.259999999998</v>
      </c>
      <c r="AD3129">
        <v>2</v>
      </c>
      <c r="AE3129">
        <v>7</v>
      </c>
      <c r="AF3129">
        <v>70</v>
      </c>
      <c r="AG3129">
        <v>21</v>
      </c>
      <c r="AH3129">
        <v>2</v>
      </c>
      <c r="AI3129">
        <v>9</v>
      </c>
      <c r="AJ3129">
        <v>0</v>
      </c>
      <c r="AK3129">
        <v>0</v>
      </c>
      <c r="AL3129">
        <v>0</v>
      </c>
      <c r="AM3129">
        <v>0</v>
      </c>
      <c r="AN3129">
        <v>0</v>
      </c>
      <c r="AO3129">
        <v>54</v>
      </c>
      <c r="AP3129">
        <v>214</v>
      </c>
      <c r="AQ3129">
        <v>54</v>
      </c>
      <c r="AR3129">
        <v>0</v>
      </c>
      <c r="AS3129">
        <v>52</v>
      </c>
      <c r="AT3129">
        <v>4</v>
      </c>
      <c r="AU3129">
        <v>0</v>
      </c>
      <c r="AV3129">
        <v>0</v>
      </c>
      <c r="AW3129">
        <v>1</v>
      </c>
      <c r="AX3129">
        <v>0</v>
      </c>
      <c r="AY3129">
        <v>32</v>
      </c>
      <c r="AZ3129">
        <v>44</v>
      </c>
      <c r="BA3129">
        <v>17</v>
      </c>
      <c r="BB3129">
        <v>2</v>
      </c>
      <c r="BC3129">
        <v>2</v>
      </c>
      <c r="BD3129">
        <v>1</v>
      </c>
      <c r="BE3129">
        <v>0</v>
      </c>
      <c r="BF3129">
        <v>101</v>
      </c>
      <c r="BG3129">
        <v>2465</v>
      </c>
      <c r="BH3129">
        <v>0</v>
      </c>
      <c r="BI3129">
        <v>29</v>
      </c>
      <c r="BJ3129" s="2">
        <v>46036</v>
      </c>
      <c r="BK3129">
        <v>0</v>
      </c>
      <c r="BL3129" s="3" t="str">
        <f>VLOOKUP(O3129,DropDownList!$H$1:$I$7,2,FALSE)</f>
        <v>2023/24</v>
      </c>
      <c r="BM3129" s="3" t="str">
        <f t="shared" si="48"/>
        <v>JP COURT</v>
      </c>
    </row>
    <row r="3130" spans="1:65" x14ac:dyDescent="0.2">
      <c r="A3130">
        <v>2026</v>
      </c>
      <c r="B3130">
        <v>1</v>
      </c>
      <c r="C3130" t="s">
        <v>189</v>
      </c>
      <c r="D3130" t="s">
        <v>192</v>
      </c>
      <c r="E3130" t="s">
        <v>25</v>
      </c>
      <c r="F3130">
        <v>9351</v>
      </c>
      <c r="G3130" t="s">
        <v>141</v>
      </c>
      <c r="H3130" t="s">
        <v>189</v>
      </c>
      <c r="I3130" t="s">
        <v>189</v>
      </c>
      <c r="J3130" s="1">
        <v>46023</v>
      </c>
      <c r="K3130" t="s">
        <v>438</v>
      </c>
      <c r="L3130">
        <v>4</v>
      </c>
      <c r="M3130" t="s">
        <v>439</v>
      </c>
      <c r="N3130" t="s">
        <v>145</v>
      </c>
      <c r="O3130" t="s">
        <v>156</v>
      </c>
      <c r="P3130" t="s">
        <v>153</v>
      </c>
      <c r="Q3130">
        <v>1221.78</v>
      </c>
      <c r="R3130">
        <v>105</v>
      </c>
      <c r="S3130">
        <v>4725</v>
      </c>
      <c r="T3130">
        <v>0</v>
      </c>
      <c r="U3130">
        <v>29</v>
      </c>
      <c r="V3130">
        <v>20</v>
      </c>
      <c r="W3130">
        <v>830.79</v>
      </c>
      <c r="X3130">
        <v>830.79</v>
      </c>
      <c r="Y3130">
        <v>0</v>
      </c>
      <c r="Z3130">
        <v>0</v>
      </c>
      <c r="AA3130">
        <v>3503.22</v>
      </c>
      <c r="AB3130">
        <v>0</v>
      </c>
      <c r="AC3130">
        <v>3503.22</v>
      </c>
      <c r="AD3130">
        <v>18</v>
      </c>
      <c r="AE3130">
        <v>2</v>
      </c>
      <c r="AF3130">
        <v>76</v>
      </c>
      <c r="AG3130">
        <v>3</v>
      </c>
      <c r="AH3130">
        <v>0</v>
      </c>
      <c r="AI3130">
        <v>26</v>
      </c>
      <c r="AJ3130">
        <v>0</v>
      </c>
      <c r="AK3130">
        <v>0</v>
      </c>
      <c r="AL3130">
        <v>0</v>
      </c>
      <c r="AM3130">
        <v>0</v>
      </c>
      <c r="AN3130">
        <v>0</v>
      </c>
      <c r="AO3130">
        <v>90</v>
      </c>
      <c r="AP3130">
        <v>488</v>
      </c>
      <c r="AQ3130">
        <v>100</v>
      </c>
      <c r="AR3130">
        <v>3</v>
      </c>
      <c r="AS3130">
        <v>174</v>
      </c>
      <c r="AT3130">
        <v>23</v>
      </c>
      <c r="AU3130">
        <v>0</v>
      </c>
      <c r="AV3130">
        <v>0</v>
      </c>
      <c r="AW3130">
        <v>0</v>
      </c>
      <c r="AX3130">
        <v>0</v>
      </c>
      <c r="AY3130">
        <v>20</v>
      </c>
      <c r="AZ3130">
        <v>59</v>
      </c>
      <c r="BA3130">
        <v>45</v>
      </c>
      <c r="BB3130">
        <v>30</v>
      </c>
      <c r="BC3130">
        <v>6</v>
      </c>
      <c r="BD3130">
        <v>0</v>
      </c>
      <c r="BE3130">
        <v>0</v>
      </c>
      <c r="BF3130">
        <v>84</v>
      </c>
      <c r="BG3130">
        <v>1170</v>
      </c>
      <c r="BH3130">
        <v>0</v>
      </c>
      <c r="BI3130">
        <v>27</v>
      </c>
      <c r="BJ3130" s="2">
        <v>46036</v>
      </c>
      <c r="BK3130">
        <v>0</v>
      </c>
      <c r="BL3130" s="3" t="str">
        <f>VLOOKUP(O3130,DropDownList!$H$1:$I$7,2,FALSE)</f>
        <v>2023/24</v>
      </c>
      <c r="BM3130" s="3" t="str">
        <f t="shared" si="48"/>
        <v>PREG</v>
      </c>
    </row>
    <row r="3131" spans="1:65" x14ac:dyDescent="0.2">
      <c r="A3131">
        <v>2026</v>
      </c>
      <c r="B3131">
        <v>1</v>
      </c>
      <c r="C3131" t="s">
        <v>189</v>
      </c>
      <c r="D3131" t="s">
        <v>192</v>
      </c>
      <c r="E3131" t="s">
        <v>25</v>
      </c>
      <c r="F3131">
        <v>9351</v>
      </c>
      <c r="G3131" t="s">
        <v>141</v>
      </c>
      <c r="H3131" t="s">
        <v>189</v>
      </c>
      <c r="I3131" t="s">
        <v>189</v>
      </c>
      <c r="J3131" s="1">
        <v>46023</v>
      </c>
      <c r="K3131" t="s">
        <v>438</v>
      </c>
      <c r="L3131">
        <v>4</v>
      </c>
      <c r="M3131" t="s">
        <v>439</v>
      </c>
      <c r="N3131" t="s">
        <v>145</v>
      </c>
      <c r="O3131" t="s">
        <v>156</v>
      </c>
      <c r="P3131" t="s">
        <v>148</v>
      </c>
      <c r="Q3131">
        <v>0</v>
      </c>
      <c r="R3131">
        <v>2</v>
      </c>
      <c r="S3131">
        <v>120</v>
      </c>
      <c r="T3131">
        <v>0</v>
      </c>
      <c r="U3131">
        <v>0</v>
      </c>
      <c r="V3131">
        <v>0</v>
      </c>
      <c r="W3131">
        <v>0</v>
      </c>
      <c r="X3131">
        <v>0</v>
      </c>
      <c r="Y3131">
        <v>0</v>
      </c>
      <c r="Z3131">
        <v>0</v>
      </c>
      <c r="AA3131">
        <v>120</v>
      </c>
      <c r="AB3131">
        <v>0</v>
      </c>
      <c r="AC3131">
        <v>120</v>
      </c>
      <c r="AD3131">
        <v>0</v>
      </c>
      <c r="AE3131">
        <v>0</v>
      </c>
      <c r="AF3131">
        <v>2</v>
      </c>
      <c r="AG3131">
        <v>0</v>
      </c>
      <c r="AH3131">
        <v>0</v>
      </c>
      <c r="AI3131">
        <v>0</v>
      </c>
      <c r="AJ3131">
        <v>0</v>
      </c>
      <c r="AK3131">
        <v>0</v>
      </c>
      <c r="AL3131">
        <v>0</v>
      </c>
      <c r="AM3131">
        <v>0</v>
      </c>
      <c r="AN3131">
        <v>0</v>
      </c>
      <c r="AO3131">
        <v>2</v>
      </c>
      <c r="AP3131">
        <v>6</v>
      </c>
      <c r="AQ3131">
        <v>2</v>
      </c>
      <c r="AR3131">
        <v>0</v>
      </c>
      <c r="AS3131">
        <v>0</v>
      </c>
      <c r="AT3131">
        <v>0</v>
      </c>
      <c r="AU3131">
        <v>0</v>
      </c>
      <c r="AV3131">
        <v>0</v>
      </c>
      <c r="AW3131">
        <v>0</v>
      </c>
      <c r="AX3131">
        <v>0</v>
      </c>
      <c r="AY3131">
        <v>2</v>
      </c>
      <c r="AZ3131">
        <v>2</v>
      </c>
      <c r="BA3131">
        <v>0</v>
      </c>
      <c r="BB3131">
        <v>0</v>
      </c>
      <c r="BC3131">
        <v>0</v>
      </c>
      <c r="BD3131">
        <v>0</v>
      </c>
      <c r="BE3131">
        <v>0</v>
      </c>
      <c r="BF3131">
        <v>2</v>
      </c>
      <c r="BG3131">
        <v>0</v>
      </c>
      <c r="BH3131">
        <v>0</v>
      </c>
      <c r="BI3131">
        <v>0</v>
      </c>
      <c r="BJ3131" s="2">
        <v>46036</v>
      </c>
      <c r="BK3131">
        <v>0</v>
      </c>
      <c r="BL3131" s="3" t="str">
        <f>VLOOKUP(O3131,DropDownList!$H$1:$I$7,2,FALSE)</f>
        <v>2023/24</v>
      </c>
      <c r="BM3131" s="3" t="str">
        <f t="shared" si="48"/>
        <v>PRAS</v>
      </c>
    </row>
    <row r="3132" spans="1:65" x14ac:dyDescent="0.2">
      <c r="A3132">
        <v>2026</v>
      </c>
      <c r="B3132">
        <v>1</v>
      </c>
      <c r="C3132" t="s">
        <v>189</v>
      </c>
      <c r="D3132" t="s">
        <v>192</v>
      </c>
      <c r="E3132" t="s">
        <v>25</v>
      </c>
      <c r="F3132">
        <v>9351</v>
      </c>
      <c r="G3132" t="s">
        <v>141</v>
      </c>
      <c r="H3132" t="s">
        <v>189</v>
      </c>
      <c r="I3132" t="s">
        <v>189</v>
      </c>
      <c r="J3132" s="1">
        <v>46023</v>
      </c>
      <c r="K3132" t="s">
        <v>438</v>
      </c>
      <c r="L3132">
        <v>4</v>
      </c>
      <c r="M3132" t="s">
        <v>439</v>
      </c>
      <c r="N3132" t="s">
        <v>145</v>
      </c>
      <c r="O3132" t="s">
        <v>156</v>
      </c>
      <c r="P3132" t="s">
        <v>152</v>
      </c>
      <c r="Q3132">
        <v>0</v>
      </c>
      <c r="R3132">
        <v>21</v>
      </c>
      <c r="S3132">
        <v>840</v>
      </c>
      <c r="T3132">
        <v>120</v>
      </c>
      <c r="U3132">
        <v>0</v>
      </c>
      <c r="V3132">
        <v>0</v>
      </c>
      <c r="W3132">
        <v>0</v>
      </c>
      <c r="X3132">
        <v>0</v>
      </c>
      <c r="Y3132">
        <v>0</v>
      </c>
      <c r="Z3132">
        <v>0</v>
      </c>
      <c r="AA3132">
        <v>720</v>
      </c>
      <c r="AB3132">
        <v>0</v>
      </c>
      <c r="AC3132">
        <v>720</v>
      </c>
      <c r="AD3132">
        <v>0</v>
      </c>
      <c r="AE3132">
        <v>0</v>
      </c>
      <c r="AF3132">
        <v>18</v>
      </c>
      <c r="AG3132">
        <v>0</v>
      </c>
      <c r="AH3132">
        <v>3</v>
      </c>
      <c r="AI3132">
        <v>0</v>
      </c>
      <c r="AJ3132">
        <v>0</v>
      </c>
      <c r="AK3132">
        <v>0</v>
      </c>
      <c r="AL3132">
        <v>0</v>
      </c>
      <c r="AM3132">
        <v>1</v>
      </c>
      <c r="AN3132">
        <v>0</v>
      </c>
      <c r="AO3132">
        <v>0</v>
      </c>
      <c r="AP3132">
        <v>0</v>
      </c>
      <c r="AQ3132">
        <v>0</v>
      </c>
      <c r="AR3132">
        <v>0</v>
      </c>
      <c r="AS3132">
        <v>0</v>
      </c>
      <c r="AT3132">
        <v>0</v>
      </c>
      <c r="AU3132">
        <v>0</v>
      </c>
      <c r="AV3132">
        <v>0</v>
      </c>
      <c r="AW3132">
        <v>0</v>
      </c>
      <c r="AX3132">
        <v>0</v>
      </c>
      <c r="AY3132">
        <v>0</v>
      </c>
      <c r="AZ3132">
        <v>0</v>
      </c>
      <c r="BA3132">
        <v>0</v>
      </c>
      <c r="BB3132">
        <v>0</v>
      </c>
      <c r="BC3132">
        <v>0</v>
      </c>
      <c r="BD3132">
        <v>0</v>
      </c>
      <c r="BE3132">
        <v>0</v>
      </c>
      <c r="BF3132">
        <v>0</v>
      </c>
      <c r="BG3132">
        <v>0</v>
      </c>
      <c r="BH3132">
        <v>0</v>
      </c>
      <c r="BI3132">
        <v>0</v>
      </c>
      <c r="BJ3132" s="2">
        <v>46036</v>
      </c>
      <c r="BK3132">
        <v>0</v>
      </c>
      <c r="BL3132" s="3" t="str">
        <f>VLOOKUP(O3132,DropDownList!$H$1:$I$7,2,FALSE)</f>
        <v>2023/24</v>
      </c>
      <c r="BM3132" s="3" t="str">
        <f t="shared" si="48"/>
        <v>PCOA</v>
      </c>
    </row>
    <row r="3133" spans="1:65" x14ac:dyDescent="0.2">
      <c r="A3133">
        <v>2026</v>
      </c>
      <c r="B3133">
        <v>1</v>
      </c>
      <c r="C3133" t="s">
        <v>189</v>
      </c>
      <c r="D3133" t="s">
        <v>192</v>
      </c>
      <c r="E3133" t="s">
        <v>25</v>
      </c>
      <c r="F3133">
        <v>9351</v>
      </c>
      <c r="G3133" t="s">
        <v>141</v>
      </c>
      <c r="H3133" t="s">
        <v>189</v>
      </c>
      <c r="I3133" t="s">
        <v>189</v>
      </c>
      <c r="J3133" s="1">
        <v>46023</v>
      </c>
      <c r="K3133" t="s">
        <v>438</v>
      </c>
      <c r="L3133">
        <v>4</v>
      </c>
      <c r="M3133" t="s">
        <v>439</v>
      </c>
      <c r="N3133" t="s">
        <v>145</v>
      </c>
      <c r="O3133" t="s">
        <v>156</v>
      </c>
      <c r="P3133" t="s">
        <v>151</v>
      </c>
      <c r="Q3133">
        <v>0</v>
      </c>
      <c r="R3133">
        <v>601</v>
      </c>
      <c r="S3133">
        <v>18030</v>
      </c>
      <c r="T3133">
        <v>4380</v>
      </c>
      <c r="U3133">
        <v>0</v>
      </c>
      <c r="V3133">
        <v>0</v>
      </c>
      <c r="W3133">
        <v>0</v>
      </c>
      <c r="X3133">
        <v>0</v>
      </c>
      <c r="Y3133">
        <v>0</v>
      </c>
      <c r="Z3133">
        <v>0</v>
      </c>
      <c r="AA3133">
        <v>13650</v>
      </c>
      <c r="AB3133">
        <v>0</v>
      </c>
      <c r="AC3133">
        <v>13650</v>
      </c>
      <c r="AD3133">
        <v>0</v>
      </c>
      <c r="AE3133">
        <v>0</v>
      </c>
      <c r="AF3133">
        <v>455</v>
      </c>
      <c r="AG3133">
        <v>0</v>
      </c>
      <c r="AH3133">
        <v>146</v>
      </c>
      <c r="AI3133">
        <v>0</v>
      </c>
      <c r="AJ3133">
        <v>0</v>
      </c>
      <c r="AK3133">
        <v>0</v>
      </c>
      <c r="AL3133">
        <v>0</v>
      </c>
      <c r="AM3133">
        <v>7</v>
      </c>
      <c r="AN3133">
        <v>0</v>
      </c>
      <c r="AO3133">
        <v>0</v>
      </c>
      <c r="AP3133">
        <v>0</v>
      </c>
      <c r="AQ3133">
        <v>0</v>
      </c>
      <c r="AR3133">
        <v>0</v>
      </c>
      <c r="AS3133">
        <v>0</v>
      </c>
      <c r="AT3133">
        <v>0</v>
      </c>
      <c r="AU3133">
        <v>0</v>
      </c>
      <c r="AV3133">
        <v>0</v>
      </c>
      <c r="AW3133">
        <v>0</v>
      </c>
      <c r="AX3133">
        <v>0</v>
      </c>
      <c r="AY3133">
        <v>0</v>
      </c>
      <c r="AZ3133">
        <v>0</v>
      </c>
      <c r="BA3133">
        <v>0</v>
      </c>
      <c r="BB3133">
        <v>0</v>
      </c>
      <c r="BC3133">
        <v>0</v>
      </c>
      <c r="BD3133">
        <v>0</v>
      </c>
      <c r="BE3133">
        <v>0</v>
      </c>
      <c r="BF3133">
        <v>0</v>
      </c>
      <c r="BG3133">
        <v>0</v>
      </c>
      <c r="BH3133">
        <v>0</v>
      </c>
      <c r="BI3133">
        <v>0</v>
      </c>
      <c r="BJ3133" s="2">
        <v>46036</v>
      </c>
      <c r="BK3133">
        <v>0</v>
      </c>
      <c r="BL3133" s="3" t="str">
        <f>VLOOKUP(O3133,DropDownList!$H$1:$I$7,2,FALSE)</f>
        <v>2023/24</v>
      </c>
      <c r="BM3133" s="3" t="str">
        <f t="shared" si="48"/>
        <v>PCPF</v>
      </c>
    </row>
    <row r="3134" spans="1:65" x14ac:dyDescent="0.2">
      <c r="A3134">
        <v>2026</v>
      </c>
      <c r="B3134">
        <v>1</v>
      </c>
      <c r="C3134" t="s">
        <v>189</v>
      </c>
      <c r="D3134" t="s">
        <v>192</v>
      </c>
      <c r="E3134" t="s">
        <v>25</v>
      </c>
      <c r="F3134">
        <v>9351</v>
      </c>
      <c r="G3134" t="s">
        <v>141</v>
      </c>
      <c r="H3134" t="s">
        <v>189</v>
      </c>
      <c r="I3134" t="s">
        <v>189</v>
      </c>
      <c r="J3134" s="1">
        <v>46023</v>
      </c>
      <c r="K3134" t="s">
        <v>438</v>
      </c>
      <c r="L3134">
        <v>4</v>
      </c>
      <c r="M3134" t="s">
        <v>439</v>
      </c>
      <c r="N3134" t="s">
        <v>145</v>
      </c>
      <c r="O3134" t="s">
        <v>155</v>
      </c>
      <c r="P3134" t="s">
        <v>150</v>
      </c>
      <c r="Q3134">
        <v>4216.8</v>
      </c>
      <c r="R3134">
        <v>121</v>
      </c>
      <c r="S3134">
        <v>20663.349999999999</v>
      </c>
      <c r="T3134">
        <v>4523.6099999999997</v>
      </c>
      <c r="U3134">
        <v>28</v>
      </c>
      <c r="V3134">
        <v>11</v>
      </c>
      <c r="W3134">
        <v>1963.36</v>
      </c>
      <c r="X3134">
        <v>2108.36</v>
      </c>
      <c r="Y3134">
        <v>108</v>
      </c>
      <c r="Z3134">
        <v>16139.74</v>
      </c>
      <c r="AA3134">
        <v>11922.94</v>
      </c>
      <c r="AB3134">
        <v>1964.3</v>
      </c>
      <c r="AC3134">
        <v>9958.64</v>
      </c>
      <c r="AD3134">
        <v>6</v>
      </c>
      <c r="AE3134">
        <v>5</v>
      </c>
      <c r="AF3134">
        <v>78</v>
      </c>
      <c r="AG3134">
        <v>11</v>
      </c>
      <c r="AH3134">
        <v>13</v>
      </c>
      <c r="AI3134">
        <v>17</v>
      </c>
      <c r="AJ3134">
        <v>28</v>
      </c>
      <c r="AK3134">
        <v>11</v>
      </c>
      <c r="AL3134">
        <v>2</v>
      </c>
      <c r="AM3134">
        <v>4</v>
      </c>
      <c r="AN3134">
        <v>1</v>
      </c>
      <c r="AO3134">
        <v>84</v>
      </c>
      <c r="AP3134">
        <v>395</v>
      </c>
      <c r="AQ3134">
        <v>91</v>
      </c>
      <c r="AR3134">
        <v>9</v>
      </c>
      <c r="AS3134">
        <v>53</v>
      </c>
      <c r="AT3134">
        <v>12</v>
      </c>
      <c r="AU3134">
        <v>0</v>
      </c>
      <c r="AV3134">
        <v>0</v>
      </c>
      <c r="AW3134">
        <v>0</v>
      </c>
      <c r="AX3134">
        <v>0</v>
      </c>
      <c r="AY3134">
        <v>62</v>
      </c>
      <c r="AZ3134">
        <v>90</v>
      </c>
      <c r="BA3134">
        <v>48</v>
      </c>
      <c r="BB3134">
        <v>5</v>
      </c>
      <c r="BC3134">
        <v>1</v>
      </c>
      <c r="BD3134">
        <v>1</v>
      </c>
      <c r="BE3134">
        <v>0</v>
      </c>
      <c r="BF3134">
        <v>81</v>
      </c>
      <c r="BG3134">
        <v>3097.93</v>
      </c>
      <c r="BH3134">
        <v>2</v>
      </c>
      <c r="BI3134">
        <v>28</v>
      </c>
      <c r="BJ3134" s="2">
        <v>46036</v>
      </c>
      <c r="BK3134">
        <v>0</v>
      </c>
      <c r="BL3134" s="3" t="str">
        <f>VLOOKUP(O3134,DropDownList!$H$1:$I$7,2,FALSE)</f>
        <v>2022/23</v>
      </c>
      <c r="BM3134" s="3" t="str">
        <f t="shared" si="48"/>
        <v>FISCAL FINES</v>
      </c>
    </row>
    <row r="3135" spans="1:65" x14ac:dyDescent="0.2">
      <c r="A3135">
        <v>2026</v>
      </c>
      <c r="B3135">
        <v>1</v>
      </c>
      <c r="C3135" t="s">
        <v>189</v>
      </c>
      <c r="D3135" t="s">
        <v>192</v>
      </c>
      <c r="E3135" t="s">
        <v>25</v>
      </c>
      <c r="F3135">
        <v>9351</v>
      </c>
      <c r="G3135" t="s">
        <v>141</v>
      </c>
      <c r="H3135" t="s">
        <v>189</v>
      </c>
      <c r="I3135" t="s">
        <v>189</v>
      </c>
      <c r="J3135" s="1">
        <v>46023</v>
      </c>
      <c r="K3135" t="s">
        <v>438</v>
      </c>
      <c r="L3135">
        <v>4</v>
      </c>
      <c r="M3135" t="s">
        <v>439</v>
      </c>
      <c r="N3135" t="s">
        <v>145</v>
      </c>
      <c r="O3135" t="s">
        <v>156</v>
      </c>
      <c r="P3135" t="s">
        <v>146</v>
      </c>
      <c r="Q3135">
        <v>170</v>
      </c>
      <c r="R3135">
        <v>102</v>
      </c>
      <c r="S3135">
        <v>1760</v>
      </c>
      <c r="T3135">
        <v>10</v>
      </c>
      <c r="U3135">
        <v>31</v>
      </c>
      <c r="V3135">
        <v>2</v>
      </c>
      <c r="W3135">
        <v>60</v>
      </c>
      <c r="X3135">
        <v>60</v>
      </c>
      <c r="Y3135">
        <v>0</v>
      </c>
      <c r="Z3135">
        <v>0</v>
      </c>
      <c r="AA3135">
        <v>1580</v>
      </c>
      <c r="AB3135">
        <v>0</v>
      </c>
      <c r="AC3135">
        <v>0</v>
      </c>
      <c r="AD3135">
        <v>2</v>
      </c>
      <c r="AE3135">
        <v>0</v>
      </c>
      <c r="AF3135">
        <v>91</v>
      </c>
      <c r="AG3135">
        <v>0</v>
      </c>
      <c r="AH3135">
        <v>1</v>
      </c>
      <c r="AI3135">
        <v>10</v>
      </c>
      <c r="AJ3135">
        <v>0</v>
      </c>
      <c r="AK3135">
        <v>0</v>
      </c>
      <c r="AL3135">
        <v>0</v>
      </c>
      <c r="AM3135">
        <v>0</v>
      </c>
      <c r="AN3135">
        <v>0</v>
      </c>
      <c r="AO3135">
        <v>54</v>
      </c>
      <c r="AP3135">
        <v>219</v>
      </c>
      <c r="AQ3135">
        <v>55</v>
      </c>
      <c r="AR3135">
        <v>0</v>
      </c>
      <c r="AS3135">
        <v>52</v>
      </c>
      <c r="AT3135">
        <v>4</v>
      </c>
      <c r="AU3135">
        <v>0</v>
      </c>
      <c r="AV3135">
        <v>0</v>
      </c>
      <c r="AW3135">
        <v>0</v>
      </c>
      <c r="AX3135">
        <v>0</v>
      </c>
      <c r="AY3135">
        <v>34</v>
      </c>
      <c r="AZ3135">
        <v>46</v>
      </c>
      <c r="BA3135">
        <v>18</v>
      </c>
      <c r="BB3135">
        <v>2</v>
      </c>
      <c r="BC3135">
        <v>2</v>
      </c>
      <c r="BD3135">
        <v>1</v>
      </c>
      <c r="BE3135">
        <v>0</v>
      </c>
      <c r="BF3135">
        <v>102</v>
      </c>
      <c r="BG3135">
        <v>170</v>
      </c>
      <c r="BH3135">
        <v>0</v>
      </c>
      <c r="BI3135">
        <v>30</v>
      </c>
      <c r="BJ3135" s="2">
        <v>46036</v>
      </c>
      <c r="BK3135">
        <v>0</v>
      </c>
      <c r="BL3135" s="3" t="str">
        <f>VLOOKUP(O3135,DropDownList!$H$1:$I$7,2,FALSE)</f>
        <v>2023/24</v>
      </c>
      <c r="BM3135" s="3" t="str">
        <f t="shared" si="48"/>
        <v>VSUR</v>
      </c>
    </row>
    <row r="3136" spans="1:65" x14ac:dyDescent="0.2">
      <c r="A3136">
        <v>2026</v>
      </c>
      <c r="B3136">
        <v>1</v>
      </c>
      <c r="C3136" t="s">
        <v>189</v>
      </c>
      <c r="D3136" t="s">
        <v>192</v>
      </c>
      <c r="E3136" t="s">
        <v>25</v>
      </c>
      <c r="F3136">
        <v>9351</v>
      </c>
      <c r="G3136" t="s">
        <v>141</v>
      </c>
      <c r="H3136" t="s">
        <v>189</v>
      </c>
      <c r="I3136" t="s">
        <v>189</v>
      </c>
      <c r="J3136" s="1">
        <v>46023</v>
      </c>
      <c r="K3136" t="s">
        <v>438</v>
      </c>
      <c r="L3136">
        <v>4</v>
      </c>
      <c r="M3136" t="s">
        <v>439</v>
      </c>
      <c r="N3136" t="s">
        <v>145</v>
      </c>
      <c r="O3136" t="s">
        <v>147</v>
      </c>
      <c r="P3136" t="s">
        <v>154</v>
      </c>
      <c r="Q3136">
        <v>10959.74</v>
      </c>
      <c r="R3136">
        <v>73</v>
      </c>
      <c r="S3136">
        <v>21866</v>
      </c>
      <c r="T3136">
        <v>430</v>
      </c>
      <c r="U3136">
        <v>34</v>
      </c>
      <c r="V3136">
        <v>25</v>
      </c>
      <c r="W3136">
        <v>7737.67</v>
      </c>
      <c r="X3136">
        <v>8193.67</v>
      </c>
      <c r="Y3136">
        <v>0</v>
      </c>
      <c r="Z3136">
        <v>0</v>
      </c>
      <c r="AA3136">
        <v>10476.26</v>
      </c>
      <c r="AB3136">
        <v>600</v>
      </c>
      <c r="AC3136">
        <v>9150.68</v>
      </c>
      <c r="AD3136">
        <v>18</v>
      </c>
      <c r="AE3136">
        <v>7</v>
      </c>
      <c r="AF3136">
        <v>37</v>
      </c>
      <c r="AG3136">
        <v>12</v>
      </c>
      <c r="AH3136">
        <v>2</v>
      </c>
      <c r="AI3136">
        <v>22</v>
      </c>
      <c r="AJ3136">
        <v>0</v>
      </c>
      <c r="AK3136">
        <v>0</v>
      </c>
      <c r="AL3136">
        <v>0</v>
      </c>
      <c r="AM3136">
        <v>0</v>
      </c>
      <c r="AN3136">
        <v>0</v>
      </c>
      <c r="AO3136">
        <v>47</v>
      </c>
      <c r="AP3136">
        <v>169</v>
      </c>
      <c r="AQ3136">
        <v>47</v>
      </c>
      <c r="AR3136">
        <v>0</v>
      </c>
      <c r="AS3136">
        <v>39</v>
      </c>
      <c r="AT3136">
        <v>10</v>
      </c>
      <c r="AU3136">
        <v>0</v>
      </c>
      <c r="AV3136">
        <v>0</v>
      </c>
      <c r="AW3136">
        <v>0</v>
      </c>
      <c r="AX3136">
        <v>0</v>
      </c>
      <c r="AY3136">
        <v>16</v>
      </c>
      <c r="AZ3136">
        <v>29</v>
      </c>
      <c r="BA3136">
        <v>15</v>
      </c>
      <c r="BB3136">
        <v>2</v>
      </c>
      <c r="BC3136">
        <v>1</v>
      </c>
      <c r="BD3136">
        <v>2</v>
      </c>
      <c r="BE3136">
        <v>0</v>
      </c>
      <c r="BF3136">
        <v>73</v>
      </c>
      <c r="BG3136">
        <v>7906</v>
      </c>
      <c r="BH3136">
        <v>0</v>
      </c>
      <c r="BI3136">
        <v>33</v>
      </c>
      <c r="BJ3136" s="2">
        <v>46036</v>
      </c>
      <c r="BK3136">
        <v>0</v>
      </c>
      <c r="BL3136" s="3" t="str">
        <f>VLOOKUP(O3136,DropDownList!$H$1:$I$7,2,FALSE)</f>
        <v>2024/25</v>
      </c>
      <c r="BM3136" s="3" t="str">
        <f t="shared" si="48"/>
        <v>JP COURT</v>
      </c>
    </row>
    <row r="3137" spans="1:65" x14ac:dyDescent="0.2">
      <c r="A3137">
        <v>2026</v>
      </c>
      <c r="B3137">
        <v>1</v>
      </c>
      <c r="C3137" t="s">
        <v>189</v>
      </c>
      <c r="D3137" t="s">
        <v>192</v>
      </c>
      <c r="E3137" t="s">
        <v>25</v>
      </c>
      <c r="F3137">
        <v>9351</v>
      </c>
      <c r="G3137" t="s">
        <v>141</v>
      </c>
      <c r="H3137" t="s">
        <v>189</v>
      </c>
      <c r="I3137" t="s">
        <v>189</v>
      </c>
      <c r="J3137" s="1">
        <v>46023</v>
      </c>
      <c r="K3137" t="s">
        <v>438</v>
      </c>
      <c r="L3137">
        <v>4</v>
      </c>
      <c r="M3137" t="s">
        <v>439</v>
      </c>
      <c r="N3137" t="s">
        <v>145</v>
      </c>
      <c r="O3137" t="s">
        <v>155</v>
      </c>
      <c r="P3137" t="s">
        <v>151</v>
      </c>
      <c r="Q3137">
        <v>0</v>
      </c>
      <c r="R3137">
        <v>380</v>
      </c>
      <c r="S3137">
        <v>11390</v>
      </c>
      <c r="T3137">
        <v>2340</v>
      </c>
      <c r="U3137">
        <v>0</v>
      </c>
      <c r="V3137">
        <v>0</v>
      </c>
      <c r="W3137">
        <v>0</v>
      </c>
      <c r="X3137">
        <v>0</v>
      </c>
      <c r="Y3137">
        <v>0</v>
      </c>
      <c r="Z3137">
        <v>0</v>
      </c>
      <c r="AA3137">
        <v>9050</v>
      </c>
      <c r="AB3137">
        <v>0</v>
      </c>
      <c r="AC3137">
        <v>9050</v>
      </c>
      <c r="AD3137">
        <v>0</v>
      </c>
      <c r="AE3137">
        <v>0</v>
      </c>
      <c r="AF3137">
        <v>302</v>
      </c>
      <c r="AG3137">
        <v>0</v>
      </c>
      <c r="AH3137">
        <v>78</v>
      </c>
      <c r="AI3137">
        <v>0</v>
      </c>
      <c r="AJ3137">
        <v>0</v>
      </c>
      <c r="AK3137">
        <v>0</v>
      </c>
      <c r="AL3137">
        <v>0</v>
      </c>
      <c r="AM3137">
        <v>3</v>
      </c>
      <c r="AN3137">
        <v>0</v>
      </c>
      <c r="AO3137">
        <v>0</v>
      </c>
      <c r="AP3137">
        <v>0</v>
      </c>
      <c r="AQ3137">
        <v>0</v>
      </c>
      <c r="AR3137">
        <v>0</v>
      </c>
      <c r="AS3137">
        <v>0</v>
      </c>
      <c r="AT3137">
        <v>0</v>
      </c>
      <c r="AU3137">
        <v>0</v>
      </c>
      <c r="AV3137">
        <v>0</v>
      </c>
      <c r="AW3137">
        <v>0</v>
      </c>
      <c r="AX3137">
        <v>0</v>
      </c>
      <c r="AY3137">
        <v>0</v>
      </c>
      <c r="AZ3137">
        <v>0</v>
      </c>
      <c r="BA3137">
        <v>0</v>
      </c>
      <c r="BB3137">
        <v>0</v>
      </c>
      <c r="BC3137">
        <v>0</v>
      </c>
      <c r="BD3137">
        <v>0</v>
      </c>
      <c r="BE3137">
        <v>0</v>
      </c>
      <c r="BF3137">
        <v>0</v>
      </c>
      <c r="BG3137">
        <v>0</v>
      </c>
      <c r="BH3137">
        <v>0</v>
      </c>
      <c r="BI3137">
        <v>0</v>
      </c>
      <c r="BJ3137" s="2">
        <v>46036</v>
      </c>
      <c r="BK3137">
        <v>0</v>
      </c>
      <c r="BL3137" s="3" t="str">
        <f>VLOOKUP(O3137,DropDownList!$H$1:$I$7,2,FALSE)</f>
        <v>2022/23</v>
      </c>
      <c r="BM3137" s="3" t="str">
        <f t="shared" ref="BM3137:BM3200" si="49">IF(RIGHT(P3137,4)="VSUR","VSUR",IF(RIGHT(P3137,4)="CONF","CONF",P3137))</f>
        <v>PCPF</v>
      </c>
    </row>
    <row r="3138" spans="1:65" x14ac:dyDescent="0.2">
      <c r="A3138">
        <v>2026</v>
      </c>
      <c r="B3138">
        <v>1</v>
      </c>
      <c r="C3138" t="s">
        <v>189</v>
      </c>
      <c r="D3138" t="s">
        <v>192</v>
      </c>
      <c r="E3138" t="s">
        <v>25</v>
      </c>
      <c r="F3138">
        <v>9351</v>
      </c>
      <c r="G3138" t="s">
        <v>141</v>
      </c>
      <c r="H3138" t="s">
        <v>189</v>
      </c>
      <c r="I3138" t="s">
        <v>189</v>
      </c>
      <c r="J3138" s="1">
        <v>46023</v>
      </c>
      <c r="K3138" t="s">
        <v>438</v>
      </c>
      <c r="L3138">
        <v>4</v>
      </c>
      <c r="M3138" t="s">
        <v>439</v>
      </c>
      <c r="N3138" t="s">
        <v>145</v>
      </c>
      <c r="O3138" t="s">
        <v>147</v>
      </c>
      <c r="P3138" t="s">
        <v>146</v>
      </c>
      <c r="Q3138">
        <v>464.42</v>
      </c>
      <c r="R3138">
        <v>71</v>
      </c>
      <c r="S3138">
        <v>1220</v>
      </c>
      <c r="T3138">
        <v>30</v>
      </c>
      <c r="U3138">
        <v>34</v>
      </c>
      <c r="V3138">
        <v>18</v>
      </c>
      <c r="W3138">
        <v>330</v>
      </c>
      <c r="X3138">
        <v>330</v>
      </c>
      <c r="Y3138">
        <v>0</v>
      </c>
      <c r="Z3138">
        <v>0</v>
      </c>
      <c r="AA3138">
        <v>725.58</v>
      </c>
      <c r="AB3138">
        <v>0</v>
      </c>
      <c r="AC3138">
        <v>0</v>
      </c>
      <c r="AD3138">
        <v>18</v>
      </c>
      <c r="AE3138">
        <v>0</v>
      </c>
      <c r="AF3138">
        <v>45</v>
      </c>
      <c r="AG3138">
        <v>1</v>
      </c>
      <c r="AH3138">
        <v>2</v>
      </c>
      <c r="AI3138">
        <v>23</v>
      </c>
      <c r="AJ3138">
        <v>0</v>
      </c>
      <c r="AK3138">
        <v>0</v>
      </c>
      <c r="AL3138">
        <v>0</v>
      </c>
      <c r="AM3138">
        <v>0</v>
      </c>
      <c r="AN3138">
        <v>0</v>
      </c>
      <c r="AO3138">
        <v>46</v>
      </c>
      <c r="AP3138">
        <v>166</v>
      </c>
      <c r="AQ3138">
        <v>46</v>
      </c>
      <c r="AR3138">
        <v>0</v>
      </c>
      <c r="AS3138">
        <v>39</v>
      </c>
      <c r="AT3138">
        <v>10</v>
      </c>
      <c r="AU3138">
        <v>0</v>
      </c>
      <c r="AV3138">
        <v>0</v>
      </c>
      <c r="AW3138">
        <v>0</v>
      </c>
      <c r="AX3138">
        <v>0</v>
      </c>
      <c r="AY3138">
        <v>15</v>
      </c>
      <c r="AZ3138">
        <v>28</v>
      </c>
      <c r="BA3138">
        <v>15</v>
      </c>
      <c r="BB3138">
        <v>2</v>
      </c>
      <c r="BC3138">
        <v>1</v>
      </c>
      <c r="BD3138">
        <v>2</v>
      </c>
      <c r="BE3138">
        <v>0</v>
      </c>
      <c r="BF3138">
        <v>71</v>
      </c>
      <c r="BG3138">
        <v>440</v>
      </c>
      <c r="BH3138">
        <v>0</v>
      </c>
      <c r="BI3138">
        <v>33</v>
      </c>
      <c r="BJ3138" s="2">
        <v>46036</v>
      </c>
      <c r="BK3138">
        <v>0</v>
      </c>
      <c r="BL3138" s="3" t="str">
        <f>VLOOKUP(O3138,DropDownList!$H$1:$I$7,2,FALSE)</f>
        <v>2024/25</v>
      </c>
      <c r="BM3138" s="3" t="str">
        <f t="shared" si="49"/>
        <v>VSUR</v>
      </c>
    </row>
    <row r="3139" spans="1:65" x14ac:dyDescent="0.2">
      <c r="A3139">
        <v>2026</v>
      </c>
      <c r="B3139">
        <v>1</v>
      </c>
      <c r="C3139" t="s">
        <v>189</v>
      </c>
      <c r="D3139" t="s">
        <v>192</v>
      </c>
      <c r="E3139" t="s">
        <v>25</v>
      </c>
      <c r="F3139">
        <v>9351</v>
      </c>
      <c r="G3139" t="s">
        <v>141</v>
      </c>
      <c r="H3139" t="s">
        <v>189</v>
      </c>
      <c r="I3139" t="s">
        <v>189</v>
      </c>
      <c r="J3139" s="1">
        <v>46023</v>
      </c>
      <c r="K3139" t="s">
        <v>438</v>
      </c>
      <c r="L3139">
        <v>4</v>
      </c>
      <c r="M3139" t="s">
        <v>439</v>
      </c>
      <c r="N3139" t="s">
        <v>145</v>
      </c>
      <c r="O3139" t="s">
        <v>155</v>
      </c>
      <c r="P3139" t="s">
        <v>148</v>
      </c>
      <c r="Q3139">
        <v>60</v>
      </c>
      <c r="R3139">
        <v>5</v>
      </c>
      <c r="S3139">
        <v>300</v>
      </c>
      <c r="T3139">
        <v>120</v>
      </c>
      <c r="U3139">
        <v>1</v>
      </c>
      <c r="V3139">
        <v>1</v>
      </c>
      <c r="W3139">
        <v>60</v>
      </c>
      <c r="X3139">
        <v>60</v>
      </c>
      <c r="Y3139">
        <v>0</v>
      </c>
      <c r="Z3139">
        <v>0</v>
      </c>
      <c r="AA3139">
        <v>120</v>
      </c>
      <c r="AB3139">
        <v>0</v>
      </c>
      <c r="AC3139">
        <v>120</v>
      </c>
      <c r="AD3139">
        <v>1</v>
      </c>
      <c r="AE3139">
        <v>0</v>
      </c>
      <c r="AF3139">
        <v>2</v>
      </c>
      <c r="AG3139">
        <v>0</v>
      </c>
      <c r="AH3139">
        <v>2</v>
      </c>
      <c r="AI3139">
        <v>1</v>
      </c>
      <c r="AJ3139">
        <v>0</v>
      </c>
      <c r="AK3139">
        <v>0</v>
      </c>
      <c r="AL3139">
        <v>0</v>
      </c>
      <c r="AM3139">
        <v>0</v>
      </c>
      <c r="AN3139">
        <v>0</v>
      </c>
      <c r="AO3139">
        <v>4</v>
      </c>
      <c r="AP3139">
        <v>26</v>
      </c>
      <c r="AQ3139">
        <v>4</v>
      </c>
      <c r="AR3139">
        <v>1</v>
      </c>
      <c r="AS3139">
        <v>4</v>
      </c>
      <c r="AT3139">
        <v>5</v>
      </c>
      <c r="AU3139">
        <v>0</v>
      </c>
      <c r="AV3139">
        <v>0</v>
      </c>
      <c r="AW3139">
        <v>0</v>
      </c>
      <c r="AX3139">
        <v>0</v>
      </c>
      <c r="AY3139">
        <v>2</v>
      </c>
      <c r="AZ3139">
        <v>6</v>
      </c>
      <c r="BA3139">
        <v>4</v>
      </c>
      <c r="BB3139">
        <v>0</v>
      </c>
      <c r="BC3139">
        <v>0</v>
      </c>
      <c r="BD3139">
        <v>0</v>
      </c>
      <c r="BE3139">
        <v>0</v>
      </c>
      <c r="BF3139">
        <v>4</v>
      </c>
      <c r="BG3139">
        <v>60</v>
      </c>
      <c r="BH3139">
        <v>0</v>
      </c>
      <c r="BI3139">
        <v>1</v>
      </c>
      <c r="BJ3139" s="2">
        <v>46036</v>
      </c>
      <c r="BK3139">
        <v>0</v>
      </c>
      <c r="BL3139" s="3" t="str">
        <f>VLOOKUP(O3139,DropDownList!$H$1:$I$7,2,FALSE)</f>
        <v>2022/23</v>
      </c>
      <c r="BM3139" s="3" t="str">
        <f t="shared" si="49"/>
        <v>PRAS</v>
      </c>
    </row>
    <row r="3140" spans="1:65" x14ac:dyDescent="0.2">
      <c r="A3140">
        <v>2026</v>
      </c>
      <c r="B3140">
        <v>1</v>
      </c>
      <c r="C3140" t="s">
        <v>189</v>
      </c>
      <c r="D3140" t="s">
        <v>192</v>
      </c>
      <c r="E3140" t="s">
        <v>25</v>
      </c>
      <c r="F3140">
        <v>9351</v>
      </c>
      <c r="G3140" t="s">
        <v>141</v>
      </c>
      <c r="H3140" t="s">
        <v>189</v>
      </c>
      <c r="I3140" t="s">
        <v>189</v>
      </c>
      <c r="J3140" s="1">
        <v>46023</v>
      </c>
      <c r="K3140" t="s">
        <v>438</v>
      </c>
      <c r="L3140">
        <v>4</v>
      </c>
      <c r="M3140" t="s">
        <v>439</v>
      </c>
      <c r="N3140" t="s">
        <v>145</v>
      </c>
      <c r="O3140" t="s">
        <v>147</v>
      </c>
      <c r="P3140" t="s">
        <v>151</v>
      </c>
      <c r="Q3140">
        <v>0</v>
      </c>
      <c r="R3140">
        <v>421</v>
      </c>
      <c r="S3140">
        <v>12630</v>
      </c>
      <c r="T3140">
        <v>3810</v>
      </c>
      <c r="U3140">
        <v>0</v>
      </c>
      <c r="V3140">
        <v>0</v>
      </c>
      <c r="W3140">
        <v>0</v>
      </c>
      <c r="X3140">
        <v>0</v>
      </c>
      <c r="Y3140">
        <v>0</v>
      </c>
      <c r="Z3140">
        <v>0</v>
      </c>
      <c r="AA3140">
        <v>8820</v>
      </c>
      <c r="AB3140">
        <v>0</v>
      </c>
      <c r="AC3140">
        <v>8820</v>
      </c>
      <c r="AD3140">
        <v>0</v>
      </c>
      <c r="AE3140">
        <v>0</v>
      </c>
      <c r="AF3140">
        <v>294</v>
      </c>
      <c r="AG3140">
        <v>0</v>
      </c>
      <c r="AH3140">
        <v>127</v>
      </c>
      <c r="AI3140">
        <v>0</v>
      </c>
      <c r="AJ3140">
        <v>0</v>
      </c>
      <c r="AK3140">
        <v>0</v>
      </c>
      <c r="AL3140">
        <v>0</v>
      </c>
      <c r="AM3140">
        <v>9</v>
      </c>
      <c r="AN3140">
        <v>0</v>
      </c>
      <c r="AO3140">
        <v>0</v>
      </c>
      <c r="AP3140">
        <v>0</v>
      </c>
      <c r="AQ3140">
        <v>0</v>
      </c>
      <c r="AR3140">
        <v>0</v>
      </c>
      <c r="AS3140">
        <v>0</v>
      </c>
      <c r="AT3140">
        <v>0</v>
      </c>
      <c r="AU3140">
        <v>0</v>
      </c>
      <c r="AV3140">
        <v>0</v>
      </c>
      <c r="AW3140">
        <v>0</v>
      </c>
      <c r="AX3140">
        <v>0</v>
      </c>
      <c r="AY3140">
        <v>0</v>
      </c>
      <c r="AZ3140">
        <v>0</v>
      </c>
      <c r="BA3140">
        <v>0</v>
      </c>
      <c r="BB3140">
        <v>0</v>
      </c>
      <c r="BC3140">
        <v>0</v>
      </c>
      <c r="BD3140">
        <v>0</v>
      </c>
      <c r="BE3140">
        <v>0</v>
      </c>
      <c r="BF3140">
        <v>0</v>
      </c>
      <c r="BG3140">
        <v>0</v>
      </c>
      <c r="BH3140">
        <v>0</v>
      </c>
      <c r="BI3140">
        <v>0</v>
      </c>
      <c r="BJ3140" s="2">
        <v>46036</v>
      </c>
      <c r="BK3140">
        <v>0</v>
      </c>
      <c r="BL3140" s="3" t="str">
        <f>VLOOKUP(O3140,DropDownList!$H$1:$I$7,2,FALSE)</f>
        <v>2024/25</v>
      </c>
      <c r="BM3140" s="3" t="str">
        <f t="shared" si="49"/>
        <v>PCPF</v>
      </c>
    </row>
    <row r="3141" spans="1:65" x14ac:dyDescent="0.2">
      <c r="A3141">
        <v>2026</v>
      </c>
      <c r="B3141">
        <v>1</v>
      </c>
      <c r="C3141" t="s">
        <v>189</v>
      </c>
      <c r="D3141" t="s">
        <v>192</v>
      </c>
      <c r="E3141" t="s">
        <v>25</v>
      </c>
      <c r="F3141">
        <v>9351</v>
      </c>
      <c r="G3141" t="s">
        <v>141</v>
      </c>
      <c r="H3141" t="s">
        <v>189</v>
      </c>
      <c r="I3141" t="s">
        <v>189</v>
      </c>
      <c r="J3141" s="1">
        <v>46023</v>
      </c>
      <c r="K3141" t="s">
        <v>438</v>
      </c>
      <c r="L3141">
        <v>4</v>
      </c>
      <c r="M3141" t="s">
        <v>439</v>
      </c>
      <c r="N3141" t="s">
        <v>145</v>
      </c>
      <c r="O3141" t="s">
        <v>155</v>
      </c>
      <c r="P3141" t="s">
        <v>153</v>
      </c>
      <c r="Q3141">
        <v>475</v>
      </c>
      <c r="R3141">
        <v>55</v>
      </c>
      <c r="S3141">
        <v>2475</v>
      </c>
      <c r="T3141">
        <v>90</v>
      </c>
      <c r="U3141">
        <v>11</v>
      </c>
      <c r="V3141">
        <v>6</v>
      </c>
      <c r="W3141">
        <v>250</v>
      </c>
      <c r="X3141">
        <v>250</v>
      </c>
      <c r="Y3141">
        <v>0</v>
      </c>
      <c r="Z3141">
        <v>0</v>
      </c>
      <c r="AA3141">
        <v>1910</v>
      </c>
      <c r="AB3141">
        <v>0</v>
      </c>
      <c r="AC3141">
        <v>1910</v>
      </c>
      <c r="AD3141">
        <v>4</v>
      </c>
      <c r="AE3141">
        <v>2</v>
      </c>
      <c r="AF3141">
        <v>42</v>
      </c>
      <c r="AG3141">
        <v>2</v>
      </c>
      <c r="AH3141">
        <v>2</v>
      </c>
      <c r="AI3141">
        <v>9</v>
      </c>
      <c r="AJ3141">
        <v>0</v>
      </c>
      <c r="AK3141">
        <v>0</v>
      </c>
      <c r="AL3141">
        <v>0</v>
      </c>
      <c r="AM3141">
        <v>0</v>
      </c>
      <c r="AN3141">
        <v>0</v>
      </c>
      <c r="AO3141">
        <v>39</v>
      </c>
      <c r="AP3141">
        <v>169</v>
      </c>
      <c r="AQ3141">
        <v>46</v>
      </c>
      <c r="AR3141">
        <v>0</v>
      </c>
      <c r="AS3141">
        <v>48</v>
      </c>
      <c r="AT3141">
        <v>8</v>
      </c>
      <c r="AU3141">
        <v>0</v>
      </c>
      <c r="AV3141">
        <v>0</v>
      </c>
      <c r="AW3141">
        <v>0</v>
      </c>
      <c r="AX3141">
        <v>0</v>
      </c>
      <c r="AY3141">
        <v>13</v>
      </c>
      <c r="AZ3141">
        <v>24</v>
      </c>
      <c r="BA3141">
        <v>15</v>
      </c>
      <c r="BB3141">
        <v>3</v>
      </c>
      <c r="BC3141">
        <v>1</v>
      </c>
      <c r="BD3141">
        <v>0</v>
      </c>
      <c r="BE3141">
        <v>0</v>
      </c>
      <c r="BF3141">
        <v>40</v>
      </c>
      <c r="BG3141">
        <v>405</v>
      </c>
      <c r="BH3141">
        <v>0</v>
      </c>
      <c r="BI3141">
        <v>11</v>
      </c>
      <c r="BJ3141" s="2">
        <v>46036</v>
      </c>
      <c r="BK3141">
        <v>0</v>
      </c>
      <c r="BL3141" s="3" t="str">
        <f>VLOOKUP(O3141,DropDownList!$H$1:$I$7,2,FALSE)</f>
        <v>2022/23</v>
      </c>
      <c r="BM3141" s="3" t="str">
        <f t="shared" si="49"/>
        <v>PREG</v>
      </c>
    </row>
    <row r="3142" spans="1:65" x14ac:dyDescent="0.2">
      <c r="A3142">
        <v>2026</v>
      </c>
      <c r="B3142">
        <v>1</v>
      </c>
      <c r="C3142" t="s">
        <v>189</v>
      </c>
      <c r="D3142" t="s">
        <v>192</v>
      </c>
      <c r="E3142" t="s">
        <v>25</v>
      </c>
      <c r="F3142">
        <v>9351</v>
      </c>
      <c r="G3142" t="s">
        <v>141</v>
      </c>
      <c r="H3142" t="s">
        <v>189</v>
      </c>
      <c r="I3142" t="s">
        <v>189</v>
      </c>
      <c r="J3142" s="1">
        <v>46023</v>
      </c>
      <c r="K3142" t="s">
        <v>438</v>
      </c>
      <c r="L3142">
        <v>4</v>
      </c>
      <c r="M3142" t="s">
        <v>439</v>
      </c>
      <c r="N3142" t="s">
        <v>145</v>
      </c>
      <c r="O3142" t="s">
        <v>147</v>
      </c>
      <c r="P3142" t="s">
        <v>150</v>
      </c>
      <c r="Q3142">
        <v>6845.78</v>
      </c>
      <c r="R3142">
        <v>110</v>
      </c>
      <c r="S3142">
        <v>18030.689999999999</v>
      </c>
      <c r="T3142">
        <v>1043.8399999999999</v>
      </c>
      <c r="U3142">
        <v>34</v>
      </c>
      <c r="V3142">
        <v>20</v>
      </c>
      <c r="W3142">
        <v>2805.84</v>
      </c>
      <c r="X3142">
        <v>2805.84</v>
      </c>
      <c r="Y3142">
        <v>102</v>
      </c>
      <c r="Z3142">
        <v>16986.849999999999</v>
      </c>
      <c r="AA3142">
        <v>10141.07</v>
      </c>
      <c r="AB3142">
        <v>3272.8</v>
      </c>
      <c r="AC3142">
        <v>6868.27</v>
      </c>
      <c r="AD3142">
        <v>13</v>
      </c>
      <c r="AE3142">
        <v>7</v>
      </c>
      <c r="AF3142">
        <v>67</v>
      </c>
      <c r="AG3142">
        <v>13</v>
      </c>
      <c r="AH3142">
        <v>8</v>
      </c>
      <c r="AI3142">
        <v>21</v>
      </c>
      <c r="AJ3142">
        <v>29</v>
      </c>
      <c r="AK3142">
        <v>11</v>
      </c>
      <c r="AL3142">
        <v>0</v>
      </c>
      <c r="AM3142">
        <v>3</v>
      </c>
      <c r="AN3142">
        <v>1</v>
      </c>
      <c r="AO3142">
        <v>62</v>
      </c>
      <c r="AP3142">
        <v>231</v>
      </c>
      <c r="AQ3142">
        <v>66</v>
      </c>
      <c r="AR3142">
        <v>3</v>
      </c>
      <c r="AS3142">
        <v>52</v>
      </c>
      <c r="AT3142">
        <v>11</v>
      </c>
      <c r="AU3142">
        <v>0</v>
      </c>
      <c r="AV3142">
        <v>0</v>
      </c>
      <c r="AW3142">
        <v>0</v>
      </c>
      <c r="AX3142">
        <v>0</v>
      </c>
      <c r="AY3142">
        <v>24</v>
      </c>
      <c r="AZ3142">
        <v>40</v>
      </c>
      <c r="BA3142">
        <v>19</v>
      </c>
      <c r="BB3142">
        <v>6</v>
      </c>
      <c r="BC3142">
        <v>3</v>
      </c>
      <c r="BD3142">
        <v>0</v>
      </c>
      <c r="BE3142">
        <v>0</v>
      </c>
      <c r="BF3142">
        <v>61</v>
      </c>
      <c r="BG3142">
        <v>3607.1</v>
      </c>
      <c r="BH3142">
        <v>1</v>
      </c>
      <c r="BI3142">
        <v>34</v>
      </c>
      <c r="BJ3142" s="2">
        <v>46036</v>
      </c>
      <c r="BK3142">
        <v>0</v>
      </c>
      <c r="BL3142" s="3" t="str">
        <f>VLOOKUP(O3142,DropDownList!$H$1:$I$7,2,FALSE)</f>
        <v>2024/25</v>
      </c>
      <c r="BM3142" s="3" t="str">
        <f t="shared" si="49"/>
        <v>FISCAL FINES</v>
      </c>
    </row>
    <row r="3143" spans="1:65" x14ac:dyDescent="0.2">
      <c r="A3143">
        <v>2026</v>
      </c>
      <c r="B3143">
        <v>1</v>
      </c>
      <c r="C3143" t="s">
        <v>189</v>
      </c>
      <c r="D3143" t="s">
        <v>192</v>
      </c>
      <c r="E3143" t="s">
        <v>25</v>
      </c>
      <c r="F3143">
        <v>9351</v>
      </c>
      <c r="G3143" t="s">
        <v>141</v>
      </c>
      <c r="H3143" t="s">
        <v>189</v>
      </c>
      <c r="I3143" t="s">
        <v>189</v>
      </c>
      <c r="J3143" s="1">
        <v>46023</v>
      </c>
      <c r="K3143" t="s">
        <v>438</v>
      </c>
      <c r="L3143">
        <v>4</v>
      </c>
      <c r="M3143" t="s">
        <v>439</v>
      </c>
      <c r="N3143" t="s">
        <v>145</v>
      </c>
      <c r="O3143" t="s">
        <v>149</v>
      </c>
      <c r="P3143" t="s">
        <v>151</v>
      </c>
      <c r="Q3143">
        <v>30</v>
      </c>
      <c r="R3143">
        <v>76</v>
      </c>
      <c r="S3143">
        <v>2280</v>
      </c>
      <c r="T3143">
        <v>660</v>
      </c>
      <c r="U3143">
        <v>1</v>
      </c>
      <c r="V3143">
        <v>0</v>
      </c>
      <c r="W3143">
        <v>0</v>
      </c>
      <c r="X3143">
        <v>0</v>
      </c>
      <c r="Y3143">
        <v>0</v>
      </c>
      <c r="Z3143">
        <v>0</v>
      </c>
      <c r="AA3143">
        <v>1590</v>
      </c>
      <c r="AB3143">
        <v>0</v>
      </c>
      <c r="AC3143">
        <v>1590</v>
      </c>
      <c r="AD3143">
        <v>0</v>
      </c>
      <c r="AE3143">
        <v>0</v>
      </c>
      <c r="AF3143">
        <v>53</v>
      </c>
      <c r="AG3143">
        <v>0</v>
      </c>
      <c r="AH3143">
        <v>22</v>
      </c>
      <c r="AI3143">
        <v>1</v>
      </c>
      <c r="AJ3143">
        <v>0</v>
      </c>
      <c r="AK3143">
        <v>0</v>
      </c>
      <c r="AL3143">
        <v>0</v>
      </c>
      <c r="AM3143">
        <v>2</v>
      </c>
      <c r="AN3143">
        <v>0</v>
      </c>
      <c r="AO3143">
        <v>0</v>
      </c>
      <c r="AP3143">
        <v>0</v>
      </c>
      <c r="AQ3143">
        <v>0</v>
      </c>
      <c r="AR3143">
        <v>0</v>
      </c>
      <c r="AS3143">
        <v>0</v>
      </c>
      <c r="AT3143">
        <v>0</v>
      </c>
      <c r="AU3143">
        <v>0</v>
      </c>
      <c r="AV3143">
        <v>0</v>
      </c>
      <c r="AW3143">
        <v>0</v>
      </c>
      <c r="AX3143">
        <v>0</v>
      </c>
      <c r="AY3143">
        <v>0</v>
      </c>
      <c r="AZ3143">
        <v>0</v>
      </c>
      <c r="BA3143">
        <v>0</v>
      </c>
      <c r="BB3143">
        <v>0</v>
      </c>
      <c r="BC3143">
        <v>0</v>
      </c>
      <c r="BD3143">
        <v>0</v>
      </c>
      <c r="BE3143">
        <v>0</v>
      </c>
      <c r="BF3143">
        <v>0</v>
      </c>
      <c r="BG3143">
        <v>30</v>
      </c>
      <c r="BH3143">
        <v>0</v>
      </c>
      <c r="BI3143">
        <v>0</v>
      </c>
      <c r="BJ3143" s="2">
        <v>46036</v>
      </c>
      <c r="BK3143">
        <v>0</v>
      </c>
      <c r="BL3143" s="3" t="str">
        <f>VLOOKUP(O3143,DropDownList!$H$1:$I$7,2,FALSE)</f>
        <v>2025/26</v>
      </c>
      <c r="BM3143" s="3" t="str">
        <f t="shared" si="49"/>
        <v>PCPF</v>
      </c>
    </row>
    <row r="3144" spans="1:65" x14ac:dyDescent="0.2">
      <c r="A3144">
        <v>2026</v>
      </c>
      <c r="B3144">
        <v>1</v>
      </c>
      <c r="C3144" t="s">
        <v>189</v>
      </c>
      <c r="D3144" t="s">
        <v>192</v>
      </c>
      <c r="E3144" t="s">
        <v>25</v>
      </c>
      <c r="F3144">
        <v>9351</v>
      </c>
      <c r="G3144" t="s">
        <v>141</v>
      </c>
      <c r="H3144" t="s">
        <v>189</v>
      </c>
      <c r="I3144" t="s">
        <v>189</v>
      </c>
      <c r="J3144" s="1">
        <v>46023</v>
      </c>
      <c r="K3144" t="s">
        <v>438</v>
      </c>
      <c r="L3144">
        <v>4</v>
      </c>
      <c r="M3144" t="s">
        <v>439</v>
      </c>
      <c r="N3144" t="s">
        <v>145</v>
      </c>
      <c r="O3144" t="s">
        <v>149</v>
      </c>
      <c r="P3144" t="s">
        <v>146</v>
      </c>
      <c r="Q3144">
        <v>200</v>
      </c>
      <c r="R3144">
        <v>23</v>
      </c>
      <c r="S3144">
        <v>410</v>
      </c>
      <c r="T3144">
        <v>0</v>
      </c>
      <c r="U3144">
        <v>14</v>
      </c>
      <c r="V3144">
        <v>8</v>
      </c>
      <c r="W3144">
        <v>190</v>
      </c>
      <c r="X3144">
        <v>190</v>
      </c>
      <c r="Y3144">
        <v>0</v>
      </c>
      <c r="Z3144">
        <v>0</v>
      </c>
      <c r="AA3144">
        <v>210</v>
      </c>
      <c r="AB3144">
        <v>0</v>
      </c>
      <c r="AC3144">
        <v>0</v>
      </c>
      <c r="AD3144">
        <v>8</v>
      </c>
      <c r="AE3144">
        <v>0</v>
      </c>
      <c r="AF3144">
        <v>14</v>
      </c>
      <c r="AG3144">
        <v>0</v>
      </c>
      <c r="AH3144">
        <v>0</v>
      </c>
      <c r="AI3144">
        <v>9</v>
      </c>
      <c r="AJ3144">
        <v>0</v>
      </c>
      <c r="AK3144">
        <v>0</v>
      </c>
      <c r="AL3144">
        <v>0</v>
      </c>
      <c r="AM3144">
        <v>0</v>
      </c>
      <c r="AN3144">
        <v>0</v>
      </c>
      <c r="AO3144">
        <v>19</v>
      </c>
      <c r="AP3144">
        <v>31</v>
      </c>
      <c r="AQ3144">
        <v>20</v>
      </c>
      <c r="AR3144">
        <v>0</v>
      </c>
      <c r="AS3144">
        <v>6</v>
      </c>
      <c r="AT3144">
        <v>1</v>
      </c>
      <c r="AU3144">
        <v>0</v>
      </c>
      <c r="AV3144">
        <v>0</v>
      </c>
      <c r="AW3144">
        <v>0</v>
      </c>
      <c r="AX3144">
        <v>0</v>
      </c>
      <c r="AY3144">
        <v>1</v>
      </c>
      <c r="AZ3144">
        <v>1</v>
      </c>
      <c r="BA3144">
        <v>0</v>
      </c>
      <c r="BB3144">
        <v>0</v>
      </c>
      <c r="BC3144">
        <v>0</v>
      </c>
      <c r="BD3144">
        <v>0</v>
      </c>
      <c r="BE3144">
        <v>0</v>
      </c>
      <c r="BF3144">
        <v>23</v>
      </c>
      <c r="BG3144">
        <v>200</v>
      </c>
      <c r="BH3144">
        <v>0</v>
      </c>
      <c r="BI3144">
        <v>14</v>
      </c>
      <c r="BJ3144" s="2">
        <v>46036</v>
      </c>
      <c r="BK3144">
        <v>0</v>
      </c>
      <c r="BL3144" s="3" t="str">
        <f>VLOOKUP(O3144,DropDownList!$H$1:$I$7,2,FALSE)</f>
        <v>2025/26</v>
      </c>
      <c r="BM3144" s="3" t="str">
        <f t="shared" si="49"/>
        <v>VSUR</v>
      </c>
    </row>
    <row r="3145" spans="1:65" x14ac:dyDescent="0.2">
      <c r="A3145">
        <v>2026</v>
      </c>
      <c r="B3145">
        <v>1</v>
      </c>
      <c r="C3145" t="s">
        <v>189</v>
      </c>
      <c r="D3145" t="s">
        <v>192</v>
      </c>
      <c r="E3145" t="s">
        <v>25</v>
      </c>
      <c r="F3145">
        <v>9351</v>
      </c>
      <c r="G3145" t="s">
        <v>141</v>
      </c>
      <c r="H3145" t="s">
        <v>189</v>
      </c>
      <c r="I3145" t="s">
        <v>189</v>
      </c>
      <c r="J3145" s="1">
        <v>46023</v>
      </c>
      <c r="K3145" t="s">
        <v>438</v>
      </c>
      <c r="L3145">
        <v>4</v>
      </c>
      <c r="M3145" t="s">
        <v>439</v>
      </c>
      <c r="N3145" t="s">
        <v>145</v>
      </c>
      <c r="O3145" t="s">
        <v>149</v>
      </c>
      <c r="P3145" t="s">
        <v>152</v>
      </c>
      <c r="Q3145">
        <v>0</v>
      </c>
      <c r="R3145">
        <v>5</v>
      </c>
      <c r="S3145">
        <v>200</v>
      </c>
      <c r="T3145">
        <v>40</v>
      </c>
      <c r="U3145">
        <v>0</v>
      </c>
      <c r="V3145">
        <v>0</v>
      </c>
      <c r="W3145">
        <v>0</v>
      </c>
      <c r="X3145">
        <v>0</v>
      </c>
      <c r="Y3145">
        <v>0</v>
      </c>
      <c r="Z3145">
        <v>0</v>
      </c>
      <c r="AA3145">
        <v>160</v>
      </c>
      <c r="AB3145">
        <v>0</v>
      </c>
      <c r="AC3145">
        <v>160</v>
      </c>
      <c r="AD3145">
        <v>0</v>
      </c>
      <c r="AE3145">
        <v>0</v>
      </c>
      <c r="AF3145">
        <v>4</v>
      </c>
      <c r="AG3145">
        <v>0</v>
      </c>
      <c r="AH3145">
        <v>1</v>
      </c>
      <c r="AI3145">
        <v>0</v>
      </c>
      <c r="AJ3145">
        <v>0</v>
      </c>
      <c r="AK3145">
        <v>0</v>
      </c>
      <c r="AL3145">
        <v>0</v>
      </c>
      <c r="AM3145">
        <v>0</v>
      </c>
      <c r="AN3145">
        <v>0</v>
      </c>
      <c r="AO3145">
        <v>0</v>
      </c>
      <c r="AP3145">
        <v>0</v>
      </c>
      <c r="AQ3145">
        <v>0</v>
      </c>
      <c r="AR3145">
        <v>0</v>
      </c>
      <c r="AS3145">
        <v>0</v>
      </c>
      <c r="AT3145">
        <v>0</v>
      </c>
      <c r="AU3145">
        <v>0</v>
      </c>
      <c r="AV3145">
        <v>0</v>
      </c>
      <c r="AW3145">
        <v>0</v>
      </c>
      <c r="AX3145">
        <v>0</v>
      </c>
      <c r="AY3145">
        <v>0</v>
      </c>
      <c r="AZ3145">
        <v>0</v>
      </c>
      <c r="BA3145">
        <v>0</v>
      </c>
      <c r="BB3145">
        <v>0</v>
      </c>
      <c r="BC3145">
        <v>0</v>
      </c>
      <c r="BD3145">
        <v>0</v>
      </c>
      <c r="BE3145">
        <v>0</v>
      </c>
      <c r="BF3145">
        <v>0</v>
      </c>
      <c r="BG3145">
        <v>0</v>
      </c>
      <c r="BH3145">
        <v>0</v>
      </c>
      <c r="BI3145">
        <v>0</v>
      </c>
      <c r="BJ3145" s="2">
        <v>46036</v>
      </c>
      <c r="BK3145">
        <v>0</v>
      </c>
      <c r="BL3145" s="3" t="str">
        <f>VLOOKUP(O3145,DropDownList!$H$1:$I$7,2,FALSE)</f>
        <v>2025/26</v>
      </c>
      <c r="BM3145" s="3" t="str">
        <f t="shared" si="49"/>
        <v>PCOA</v>
      </c>
    </row>
    <row r="3146" spans="1:65" x14ac:dyDescent="0.2">
      <c r="A3146">
        <v>2026</v>
      </c>
      <c r="B3146">
        <v>1</v>
      </c>
      <c r="C3146" t="s">
        <v>189</v>
      </c>
      <c r="D3146" t="s">
        <v>192</v>
      </c>
      <c r="E3146" t="s">
        <v>25</v>
      </c>
      <c r="F3146">
        <v>9351</v>
      </c>
      <c r="G3146" t="s">
        <v>141</v>
      </c>
      <c r="H3146" t="s">
        <v>189</v>
      </c>
      <c r="I3146" t="s">
        <v>189</v>
      </c>
      <c r="J3146" s="1">
        <v>46023</v>
      </c>
      <c r="K3146" t="s">
        <v>438</v>
      </c>
      <c r="L3146">
        <v>4</v>
      </c>
      <c r="M3146" t="s">
        <v>439</v>
      </c>
      <c r="N3146" t="s">
        <v>145</v>
      </c>
      <c r="O3146" t="s">
        <v>149</v>
      </c>
      <c r="P3146" t="s">
        <v>148</v>
      </c>
      <c r="Q3146">
        <v>0</v>
      </c>
      <c r="R3146">
        <v>1</v>
      </c>
      <c r="S3146">
        <v>60</v>
      </c>
      <c r="T3146">
        <v>0</v>
      </c>
      <c r="U3146">
        <v>0</v>
      </c>
      <c r="V3146">
        <v>0</v>
      </c>
      <c r="W3146">
        <v>0</v>
      </c>
      <c r="X3146">
        <v>0</v>
      </c>
      <c r="Y3146">
        <v>0</v>
      </c>
      <c r="Z3146">
        <v>0</v>
      </c>
      <c r="AA3146">
        <v>60</v>
      </c>
      <c r="AB3146">
        <v>0</v>
      </c>
      <c r="AC3146">
        <v>60</v>
      </c>
      <c r="AD3146">
        <v>0</v>
      </c>
      <c r="AE3146">
        <v>0</v>
      </c>
      <c r="AF3146">
        <v>1</v>
      </c>
      <c r="AG3146">
        <v>0</v>
      </c>
      <c r="AH3146">
        <v>0</v>
      </c>
      <c r="AI3146">
        <v>0</v>
      </c>
      <c r="AJ3146">
        <v>0</v>
      </c>
      <c r="AK3146">
        <v>0</v>
      </c>
      <c r="AL3146">
        <v>0</v>
      </c>
      <c r="AM3146">
        <v>0</v>
      </c>
      <c r="AN3146">
        <v>0</v>
      </c>
      <c r="AO3146">
        <v>1</v>
      </c>
      <c r="AP3146">
        <v>1</v>
      </c>
      <c r="AQ3146">
        <v>1</v>
      </c>
      <c r="AR3146">
        <v>0</v>
      </c>
      <c r="AS3146">
        <v>0</v>
      </c>
      <c r="AT3146">
        <v>0</v>
      </c>
      <c r="AU3146">
        <v>0</v>
      </c>
      <c r="AV3146">
        <v>0</v>
      </c>
      <c r="AW3146">
        <v>0</v>
      </c>
      <c r="AX3146">
        <v>0</v>
      </c>
      <c r="AY3146">
        <v>0</v>
      </c>
      <c r="AZ3146">
        <v>0</v>
      </c>
      <c r="BA3146">
        <v>0</v>
      </c>
      <c r="BB3146">
        <v>0</v>
      </c>
      <c r="BC3146">
        <v>0</v>
      </c>
      <c r="BD3146">
        <v>0</v>
      </c>
      <c r="BE3146">
        <v>0</v>
      </c>
      <c r="BF3146">
        <v>1</v>
      </c>
      <c r="BG3146">
        <v>0</v>
      </c>
      <c r="BH3146">
        <v>0</v>
      </c>
      <c r="BI3146">
        <v>0</v>
      </c>
      <c r="BJ3146" s="2">
        <v>46036</v>
      </c>
      <c r="BK3146">
        <v>0</v>
      </c>
      <c r="BL3146" s="3" t="str">
        <f>VLOOKUP(O3146,DropDownList!$H$1:$I$7,2,FALSE)</f>
        <v>2025/26</v>
      </c>
      <c r="BM3146" s="3" t="str">
        <f t="shared" si="49"/>
        <v>PRAS</v>
      </c>
    </row>
    <row r="3147" spans="1:65" x14ac:dyDescent="0.2">
      <c r="A3147">
        <v>2026</v>
      </c>
      <c r="B3147">
        <v>1</v>
      </c>
      <c r="C3147" t="s">
        <v>189</v>
      </c>
      <c r="D3147" t="s">
        <v>192</v>
      </c>
      <c r="E3147" t="s">
        <v>25</v>
      </c>
      <c r="F3147">
        <v>9351</v>
      </c>
      <c r="G3147" t="s">
        <v>141</v>
      </c>
      <c r="H3147" t="s">
        <v>189</v>
      </c>
      <c r="I3147" t="s">
        <v>189</v>
      </c>
      <c r="J3147" s="1">
        <v>46023</v>
      </c>
      <c r="K3147" t="s">
        <v>438</v>
      </c>
      <c r="L3147">
        <v>4</v>
      </c>
      <c r="M3147" t="s">
        <v>439</v>
      </c>
      <c r="N3147" t="s">
        <v>145</v>
      </c>
      <c r="O3147" t="s">
        <v>149</v>
      </c>
      <c r="P3147" t="s">
        <v>153</v>
      </c>
      <c r="Q3147">
        <v>630</v>
      </c>
      <c r="R3147">
        <v>17</v>
      </c>
      <c r="S3147">
        <v>765</v>
      </c>
      <c r="T3147">
        <v>0</v>
      </c>
      <c r="U3147">
        <v>14</v>
      </c>
      <c r="V3147">
        <v>5</v>
      </c>
      <c r="W3147">
        <v>225</v>
      </c>
      <c r="X3147">
        <v>225</v>
      </c>
      <c r="Y3147">
        <v>0</v>
      </c>
      <c r="Z3147">
        <v>0</v>
      </c>
      <c r="AA3147">
        <v>135</v>
      </c>
      <c r="AB3147">
        <v>0</v>
      </c>
      <c r="AC3147">
        <v>135</v>
      </c>
      <c r="AD3147">
        <v>5</v>
      </c>
      <c r="AE3147">
        <v>0</v>
      </c>
      <c r="AF3147">
        <v>3</v>
      </c>
      <c r="AG3147">
        <v>0</v>
      </c>
      <c r="AH3147">
        <v>0</v>
      </c>
      <c r="AI3147">
        <v>14</v>
      </c>
      <c r="AJ3147">
        <v>0</v>
      </c>
      <c r="AK3147">
        <v>0</v>
      </c>
      <c r="AL3147">
        <v>0</v>
      </c>
      <c r="AM3147">
        <v>0</v>
      </c>
      <c r="AN3147">
        <v>0</v>
      </c>
      <c r="AO3147">
        <v>5</v>
      </c>
      <c r="AP3147">
        <v>5</v>
      </c>
      <c r="AQ3147">
        <v>5</v>
      </c>
      <c r="AR3147">
        <v>0</v>
      </c>
      <c r="AS3147">
        <v>0</v>
      </c>
      <c r="AT3147">
        <v>0</v>
      </c>
      <c r="AU3147">
        <v>0</v>
      </c>
      <c r="AV3147">
        <v>0</v>
      </c>
      <c r="AW3147">
        <v>0</v>
      </c>
      <c r="AX3147">
        <v>0</v>
      </c>
      <c r="AY3147">
        <v>0</v>
      </c>
      <c r="AZ3147">
        <v>0</v>
      </c>
      <c r="BA3147">
        <v>0</v>
      </c>
      <c r="BB3147">
        <v>0</v>
      </c>
      <c r="BC3147">
        <v>0</v>
      </c>
      <c r="BD3147">
        <v>0</v>
      </c>
      <c r="BE3147">
        <v>0</v>
      </c>
      <c r="BF3147">
        <v>5</v>
      </c>
      <c r="BG3147">
        <v>630</v>
      </c>
      <c r="BH3147">
        <v>0</v>
      </c>
      <c r="BI3147">
        <v>5</v>
      </c>
      <c r="BJ3147" s="2">
        <v>46036</v>
      </c>
      <c r="BK3147">
        <v>0</v>
      </c>
      <c r="BL3147" s="3" t="str">
        <f>VLOOKUP(O3147,DropDownList!$H$1:$I$7,2,FALSE)</f>
        <v>2025/26</v>
      </c>
      <c r="BM3147" s="3" t="str">
        <f t="shared" si="49"/>
        <v>PREG</v>
      </c>
    </row>
    <row r="3148" spans="1:65" x14ac:dyDescent="0.2">
      <c r="A3148">
        <v>2026</v>
      </c>
      <c r="B3148">
        <v>1</v>
      </c>
      <c r="C3148" t="s">
        <v>189</v>
      </c>
      <c r="D3148" t="s">
        <v>192</v>
      </c>
      <c r="E3148" t="s">
        <v>25</v>
      </c>
      <c r="F3148">
        <v>9351</v>
      </c>
      <c r="G3148" t="s">
        <v>141</v>
      </c>
      <c r="H3148" t="s">
        <v>189</v>
      </c>
      <c r="I3148" t="s">
        <v>189</v>
      </c>
      <c r="J3148" s="1">
        <v>46023</v>
      </c>
      <c r="K3148" t="s">
        <v>438</v>
      </c>
      <c r="L3148">
        <v>4</v>
      </c>
      <c r="M3148" t="s">
        <v>439</v>
      </c>
      <c r="N3148" t="s">
        <v>145</v>
      </c>
      <c r="O3148" t="s">
        <v>149</v>
      </c>
      <c r="P3148" t="s">
        <v>154</v>
      </c>
      <c r="Q3148">
        <v>5725</v>
      </c>
      <c r="R3148">
        <v>24</v>
      </c>
      <c r="S3148">
        <v>8840</v>
      </c>
      <c r="T3148">
        <v>450</v>
      </c>
      <c r="U3148">
        <v>14</v>
      </c>
      <c r="V3148">
        <v>13</v>
      </c>
      <c r="W3148">
        <v>2720</v>
      </c>
      <c r="X3148">
        <v>5565</v>
      </c>
      <c r="Y3148">
        <v>0</v>
      </c>
      <c r="Z3148">
        <v>0</v>
      </c>
      <c r="AA3148">
        <v>2665</v>
      </c>
      <c r="AB3148">
        <v>100</v>
      </c>
      <c r="AC3148">
        <v>2355</v>
      </c>
      <c r="AD3148">
        <v>7</v>
      </c>
      <c r="AE3148">
        <v>6</v>
      </c>
      <c r="AF3148">
        <v>9</v>
      </c>
      <c r="AG3148">
        <v>6</v>
      </c>
      <c r="AH3148">
        <v>1</v>
      </c>
      <c r="AI3148">
        <v>8</v>
      </c>
      <c r="AJ3148">
        <v>0</v>
      </c>
      <c r="AK3148">
        <v>0</v>
      </c>
      <c r="AL3148">
        <v>0</v>
      </c>
      <c r="AM3148">
        <v>0</v>
      </c>
      <c r="AN3148">
        <v>0</v>
      </c>
      <c r="AO3148">
        <v>20</v>
      </c>
      <c r="AP3148">
        <v>31</v>
      </c>
      <c r="AQ3148">
        <v>19</v>
      </c>
      <c r="AR3148">
        <v>0</v>
      </c>
      <c r="AS3148">
        <v>6</v>
      </c>
      <c r="AT3148">
        <v>1</v>
      </c>
      <c r="AU3148">
        <v>0</v>
      </c>
      <c r="AV3148">
        <v>0</v>
      </c>
      <c r="AW3148">
        <v>1</v>
      </c>
      <c r="AX3148">
        <v>0</v>
      </c>
      <c r="AY3148">
        <v>1</v>
      </c>
      <c r="AZ3148">
        <v>1</v>
      </c>
      <c r="BA3148">
        <v>0</v>
      </c>
      <c r="BB3148">
        <v>0</v>
      </c>
      <c r="BC3148">
        <v>0</v>
      </c>
      <c r="BD3148">
        <v>0</v>
      </c>
      <c r="BE3148">
        <v>0</v>
      </c>
      <c r="BF3148">
        <v>23</v>
      </c>
      <c r="BG3148">
        <v>4190</v>
      </c>
      <c r="BH3148">
        <v>0</v>
      </c>
      <c r="BI3148">
        <v>14</v>
      </c>
      <c r="BJ3148" s="2">
        <v>46036</v>
      </c>
      <c r="BK3148">
        <v>0</v>
      </c>
      <c r="BL3148" s="3" t="str">
        <f>VLOOKUP(O3148,DropDownList!$H$1:$I$7,2,FALSE)</f>
        <v>2025/26</v>
      </c>
      <c r="BM3148" s="3" t="str">
        <f t="shared" si="49"/>
        <v>JP COURT</v>
      </c>
    </row>
    <row r="3149" spans="1:65" x14ac:dyDescent="0.2">
      <c r="A3149">
        <v>2026</v>
      </c>
      <c r="B3149">
        <v>1</v>
      </c>
      <c r="C3149" t="s">
        <v>189</v>
      </c>
      <c r="D3149" t="s">
        <v>192</v>
      </c>
      <c r="E3149" t="s">
        <v>25</v>
      </c>
      <c r="F3149">
        <v>9351</v>
      </c>
      <c r="G3149" t="s">
        <v>141</v>
      </c>
      <c r="H3149" t="s">
        <v>189</v>
      </c>
      <c r="I3149" t="s">
        <v>189</v>
      </c>
      <c r="J3149" s="1">
        <v>46023</v>
      </c>
      <c r="K3149" t="s">
        <v>438</v>
      </c>
      <c r="L3149">
        <v>4</v>
      </c>
      <c r="M3149" t="s">
        <v>439</v>
      </c>
      <c r="N3149" t="s">
        <v>145</v>
      </c>
      <c r="O3149" t="s">
        <v>155</v>
      </c>
      <c r="P3149" t="s">
        <v>152</v>
      </c>
      <c r="Q3149">
        <v>0</v>
      </c>
      <c r="R3149">
        <v>14</v>
      </c>
      <c r="S3149">
        <v>560</v>
      </c>
      <c r="T3149">
        <v>200</v>
      </c>
      <c r="U3149">
        <v>0</v>
      </c>
      <c r="V3149">
        <v>0</v>
      </c>
      <c r="W3149">
        <v>0</v>
      </c>
      <c r="X3149">
        <v>0</v>
      </c>
      <c r="Y3149">
        <v>0</v>
      </c>
      <c r="Z3149">
        <v>0</v>
      </c>
      <c r="AA3149">
        <v>360</v>
      </c>
      <c r="AB3149">
        <v>0</v>
      </c>
      <c r="AC3149">
        <v>360</v>
      </c>
      <c r="AD3149">
        <v>0</v>
      </c>
      <c r="AE3149">
        <v>0</v>
      </c>
      <c r="AF3149">
        <v>9</v>
      </c>
      <c r="AG3149">
        <v>0</v>
      </c>
      <c r="AH3149">
        <v>5</v>
      </c>
      <c r="AI3149">
        <v>0</v>
      </c>
      <c r="AJ3149">
        <v>0</v>
      </c>
      <c r="AK3149">
        <v>0</v>
      </c>
      <c r="AL3149">
        <v>0</v>
      </c>
      <c r="AM3149">
        <v>0</v>
      </c>
      <c r="AN3149">
        <v>0</v>
      </c>
      <c r="AO3149">
        <v>0</v>
      </c>
      <c r="AP3149">
        <v>0</v>
      </c>
      <c r="AQ3149">
        <v>0</v>
      </c>
      <c r="AR3149">
        <v>0</v>
      </c>
      <c r="AS3149">
        <v>0</v>
      </c>
      <c r="AT3149">
        <v>0</v>
      </c>
      <c r="AU3149">
        <v>0</v>
      </c>
      <c r="AV3149">
        <v>0</v>
      </c>
      <c r="AW3149">
        <v>0</v>
      </c>
      <c r="AX3149">
        <v>0</v>
      </c>
      <c r="AY3149">
        <v>0</v>
      </c>
      <c r="AZ3149">
        <v>0</v>
      </c>
      <c r="BA3149">
        <v>0</v>
      </c>
      <c r="BB3149">
        <v>0</v>
      </c>
      <c r="BC3149">
        <v>0</v>
      </c>
      <c r="BD3149">
        <v>0</v>
      </c>
      <c r="BE3149">
        <v>0</v>
      </c>
      <c r="BF3149">
        <v>0</v>
      </c>
      <c r="BG3149">
        <v>0</v>
      </c>
      <c r="BH3149">
        <v>0</v>
      </c>
      <c r="BI3149">
        <v>0</v>
      </c>
      <c r="BJ3149" s="2">
        <v>46036</v>
      </c>
      <c r="BK3149">
        <v>0</v>
      </c>
      <c r="BL3149" s="3" t="str">
        <f>VLOOKUP(O3149,DropDownList!$H$1:$I$7,2,FALSE)</f>
        <v>2022/23</v>
      </c>
      <c r="BM3149" s="3" t="str">
        <f t="shared" si="49"/>
        <v>PCOA</v>
      </c>
    </row>
    <row r="3150" spans="1:65" x14ac:dyDescent="0.2">
      <c r="A3150">
        <v>2026</v>
      </c>
      <c r="B3150">
        <v>1</v>
      </c>
      <c r="C3150" t="s">
        <v>189</v>
      </c>
      <c r="D3150" t="s">
        <v>192</v>
      </c>
      <c r="E3150" t="s">
        <v>25</v>
      </c>
      <c r="F3150">
        <v>9351</v>
      </c>
      <c r="G3150" t="s">
        <v>141</v>
      </c>
      <c r="H3150" t="s">
        <v>189</v>
      </c>
      <c r="I3150" t="s">
        <v>189</v>
      </c>
      <c r="J3150" s="1">
        <v>46023</v>
      </c>
      <c r="K3150" t="s">
        <v>438</v>
      </c>
      <c r="L3150">
        <v>4</v>
      </c>
      <c r="M3150" t="s">
        <v>439</v>
      </c>
      <c r="N3150" t="s">
        <v>145</v>
      </c>
      <c r="O3150" t="s">
        <v>155</v>
      </c>
      <c r="P3150" t="s">
        <v>154</v>
      </c>
      <c r="Q3150">
        <v>4939.5200000000004</v>
      </c>
      <c r="R3150">
        <v>105</v>
      </c>
      <c r="S3150">
        <v>25983</v>
      </c>
      <c r="T3150">
        <v>350</v>
      </c>
      <c r="U3150">
        <v>21</v>
      </c>
      <c r="V3150">
        <v>12</v>
      </c>
      <c r="W3150">
        <v>3237</v>
      </c>
      <c r="X3150">
        <v>3237</v>
      </c>
      <c r="Y3150">
        <v>0</v>
      </c>
      <c r="Z3150">
        <v>0</v>
      </c>
      <c r="AA3150">
        <v>20693.48</v>
      </c>
      <c r="AB3150">
        <v>90</v>
      </c>
      <c r="AC3150">
        <v>19333.48</v>
      </c>
      <c r="AD3150">
        <v>7</v>
      </c>
      <c r="AE3150">
        <v>5</v>
      </c>
      <c r="AF3150">
        <v>83</v>
      </c>
      <c r="AG3150">
        <v>7</v>
      </c>
      <c r="AH3150">
        <v>1</v>
      </c>
      <c r="AI3150">
        <v>14</v>
      </c>
      <c r="AJ3150">
        <v>0</v>
      </c>
      <c r="AK3150">
        <v>0</v>
      </c>
      <c r="AL3150">
        <v>0</v>
      </c>
      <c r="AM3150">
        <v>0</v>
      </c>
      <c r="AN3150">
        <v>0</v>
      </c>
      <c r="AO3150">
        <v>65</v>
      </c>
      <c r="AP3150">
        <v>313</v>
      </c>
      <c r="AQ3150">
        <v>67</v>
      </c>
      <c r="AR3150">
        <v>0</v>
      </c>
      <c r="AS3150">
        <v>72</v>
      </c>
      <c r="AT3150">
        <v>10</v>
      </c>
      <c r="AU3150">
        <v>0</v>
      </c>
      <c r="AV3150">
        <v>0</v>
      </c>
      <c r="AW3150">
        <v>0</v>
      </c>
      <c r="AX3150">
        <v>0</v>
      </c>
      <c r="AY3150">
        <v>29</v>
      </c>
      <c r="AZ3150">
        <v>55</v>
      </c>
      <c r="BA3150">
        <v>43</v>
      </c>
      <c r="BB3150">
        <v>8</v>
      </c>
      <c r="BC3150">
        <v>6</v>
      </c>
      <c r="BD3150">
        <v>1</v>
      </c>
      <c r="BE3150">
        <v>0</v>
      </c>
      <c r="BF3150">
        <v>104</v>
      </c>
      <c r="BG3150">
        <v>3480</v>
      </c>
      <c r="BH3150">
        <v>0</v>
      </c>
      <c r="BI3150">
        <v>21</v>
      </c>
      <c r="BJ3150" s="2">
        <v>46036</v>
      </c>
      <c r="BK3150">
        <v>0</v>
      </c>
      <c r="BL3150" s="3" t="str">
        <f>VLOOKUP(O3150,DropDownList!$H$1:$I$7,2,FALSE)</f>
        <v>2022/23</v>
      </c>
      <c r="BM3150" s="3" t="str">
        <f t="shared" si="49"/>
        <v>JP COURT</v>
      </c>
    </row>
    <row r="3151" spans="1:65" x14ac:dyDescent="0.2">
      <c r="A3151">
        <v>2026</v>
      </c>
      <c r="B3151">
        <v>1</v>
      </c>
      <c r="C3151" t="s">
        <v>189</v>
      </c>
      <c r="D3151" t="s">
        <v>193</v>
      </c>
      <c r="E3151" t="s">
        <v>25</v>
      </c>
      <c r="F3151">
        <v>9791</v>
      </c>
      <c r="G3151" t="s">
        <v>158</v>
      </c>
      <c r="H3151" t="s">
        <v>189</v>
      </c>
      <c r="I3151" t="s">
        <v>189</v>
      </c>
      <c r="J3151" s="1">
        <v>46023</v>
      </c>
      <c r="K3151" t="s">
        <v>438</v>
      </c>
      <c r="L3151">
        <v>4</v>
      </c>
      <c r="M3151" t="s">
        <v>439</v>
      </c>
      <c r="N3151" t="s">
        <v>145</v>
      </c>
      <c r="O3151" t="s">
        <v>155</v>
      </c>
      <c r="P3151" t="s">
        <v>160</v>
      </c>
      <c r="Q3151">
        <v>12119.27</v>
      </c>
      <c r="R3151">
        <v>199</v>
      </c>
      <c r="S3151">
        <v>79259</v>
      </c>
      <c r="T3151">
        <v>1497.1</v>
      </c>
      <c r="U3151">
        <v>43</v>
      </c>
      <c r="V3151">
        <v>15</v>
      </c>
      <c r="W3151">
        <v>5162.95</v>
      </c>
      <c r="X3151">
        <v>5162.95</v>
      </c>
      <c r="Y3151">
        <v>0</v>
      </c>
      <c r="Z3151">
        <v>0</v>
      </c>
      <c r="AA3151">
        <v>65642.63</v>
      </c>
      <c r="AB3151">
        <v>10025.24</v>
      </c>
      <c r="AC3151">
        <v>52306.17</v>
      </c>
      <c r="AD3151">
        <v>6</v>
      </c>
      <c r="AE3151">
        <v>9</v>
      </c>
      <c r="AF3151">
        <v>149</v>
      </c>
      <c r="AG3151">
        <v>32</v>
      </c>
      <c r="AH3151">
        <v>5</v>
      </c>
      <c r="AI3151">
        <v>11</v>
      </c>
      <c r="AJ3151">
        <v>0</v>
      </c>
      <c r="AK3151">
        <v>0</v>
      </c>
      <c r="AL3151">
        <v>0</v>
      </c>
      <c r="AM3151">
        <v>0</v>
      </c>
      <c r="AN3151">
        <v>0</v>
      </c>
      <c r="AO3151">
        <v>130</v>
      </c>
      <c r="AP3151">
        <v>616</v>
      </c>
      <c r="AQ3151">
        <v>134</v>
      </c>
      <c r="AR3151">
        <v>0</v>
      </c>
      <c r="AS3151">
        <v>84</v>
      </c>
      <c r="AT3151">
        <v>22</v>
      </c>
      <c r="AU3151">
        <v>19</v>
      </c>
      <c r="AV3151">
        <v>11</v>
      </c>
      <c r="AW3151">
        <v>3</v>
      </c>
      <c r="AX3151">
        <v>0</v>
      </c>
      <c r="AY3151">
        <v>83</v>
      </c>
      <c r="AZ3151">
        <v>132</v>
      </c>
      <c r="BA3151">
        <v>70</v>
      </c>
      <c r="BB3151">
        <v>9</v>
      </c>
      <c r="BC3151">
        <v>4</v>
      </c>
      <c r="BD3151">
        <v>6</v>
      </c>
      <c r="BE3151">
        <v>0</v>
      </c>
      <c r="BF3151">
        <v>195</v>
      </c>
      <c r="BG3151">
        <v>3500</v>
      </c>
      <c r="BH3151">
        <v>2</v>
      </c>
      <c r="BI3151">
        <v>41</v>
      </c>
      <c r="BJ3151" s="2">
        <v>46036</v>
      </c>
      <c r="BK3151">
        <v>2</v>
      </c>
      <c r="BL3151" s="3" t="str">
        <f>VLOOKUP(O3151,DropDownList!$H$1:$I$7,2,FALSE)</f>
        <v>2022/23</v>
      </c>
      <c r="BM3151" s="3" t="str">
        <f t="shared" si="49"/>
        <v>SC COURT</v>
      </c>
    </row>
    <row r="3152" spans="1:65" x14ac:dyDescent="0.2">
      <c r="A3152">
        <v>2026</v>
      </c>
      <c r="B3152">
        <v>1</v>
      </c>
      <c r="C3152" t="s">
        <v>189</v>
      </c>
      <c r="D3152" t="s">
        <v>193</v>
      </c>
      <c r="E3152" t="s">
        <v>25</v>
      </c>
      <c r="F3152">
        <v>9791</v>
      </c>
      <c r="G3152" t="s">
        <v>158</v>
      </c>
      <c r="H3152" t="s">
        <v>189</v>
      </c>
      <c r="I3152" t="s">
        <v>189</v>
      </c>
      <c r="J3152" s="1">
        <v>46023</v>
      </c>
      <c r="K3152" t="s">
        <v>438</v>
      </c>
      <c r="L3152">
        <v>4</v>
      </c>
      <c r="M3152" t="s">
        <v>439</v>
      </c>
      <c r="N3152" t="s">
        <v>145</v>
      </c>
      <c r="O3152" t="s">
        <v>147</v>
      </c>
      <c r="P3152" t="s">
        <v>161</v>
      </c>
      <c r="Q3152">
        <v>9976.5300000000007</v>
      </c>
      <c r="R3152">
        <v>178</v>
      </c>
      <c r="S3152">
        <v>12865</v>
      </c>
      <c r="T3152">
        <v>80</v>
      </c>
      <c r="U3152">
        <v>92</v>
      </c>
      <c r="V3152">
        <v>25</v>
      </c>
      <c r="W3152">
        <v>470</v>
      </c>
      <c r="X3152">
        <v>470</v>
      </c>
      <c r="Y3152">
        <v>0</v>
      </c>
      <c r="Z3152">
        <v>0</v>
      </c>
      <c r="AA3152">
        <v>2808.47</v>
      </c>
      <c r="AB3152">
        <v>0</v>
      </c>
      <c r="AC3152">
        <v>0</v>
      </c>
      <c r="AD3152">
        <v>25</v>
      </c>
      <c r="AE3152">
        <v>0</v>
      </c>
      <c r="AF3152">
        <v>120</v>
      </c>
      <c r="AG3152">
        <v>3</v>
      </c>
      <c r="AH3152">
        <v>4</v>
      </c>
      <c r="AI3152">
        <v>51</v>
      </c>
      <c r="AJ3152">
        <v>0</v>
      </c>
      <c r="AK3152">
        <v>0</v>
      </c>
      <c r="AL3152">
        <v>0</v>
      </c>
      <c r="AM3152">
        <v>0</v>
      </c>
      <c r="AN3152">
        <v>0</v>
      </c>
      <c r="AO3152">
        <v>122</v>
      </c>
      <c r="AP3152">
        <v>414</v>
      </c>
      <c r="AQ3152">
        <v>125</v>
      </c>
      <c r="AR3152">
        <v>0</v>
      </c>
      <c r="AS3152">
        <v>54</v>
      </c>
      <c r="AT3152">
        <v>12</v>
      </c>
      <c r="AU3152">
        <v>5</v>
      </c>
      <c r="AV3152">
        <v>2</v>
      </c>
      <c r="AW3152">
        <v>1</v>
      </c>
      <c r="AX3152">
        <v>0</v>
      </c>
      <c r="AY3152">
        <v>53</v>
      </c>
      <c r="AZ3152">
        <v>82</v>
      </c>
      <c r="BA3152">
        <v>32</v>
      </c>
      <c r="BB3152">
        <v>8</v>
      </c>
      <c r="BC3152">
        <v>5</v>
      </c>
      <c r="BD3152">
        <v>3</v>
      </c>
      <c r="BE3152">
        <v>0</v>
      </c>
      <c r="BF3152">
        <v>175</v>
      </c>
      <c r="BG3152">
        <v>9955</v>
      </c>
      <c r="BH3152">
        <v>0</v>
      </c>
      <c r="BI3152">
        <v>90</v>
      </c>
      <c r="BJ3152" s="2">
        <v>46036</v>
      </c>
      <c r="BK3152">
        <v>1</v>
      </c>
      <c r="BL3152" s="3" t="str">
        <f>VLOOKUP(O3152,DropDownList!$H$1:$I$7,2,FALSE)</f>
        <v>2024/25</v>
      </c>
      <c r="BM3152" s="3" t="str">
        <f t="shared" si="49"/>
        <v>VSUR</v>
      </c>
    </row>
    <row r="3153" spans="1:65" x14ac:dyDescent="0.2">
      <c r="A3153">
        <v>2026</v>
      </c>
      <c r="B3153">
        <v>1</v>
      </c>
      <c r="C3153" t="s">
        <v>189</v>
      </c>
      <c r="D3153" t="s">
        <v>193</v>
      </c>
      <c r="E3153" t="s">
        <v>25</v>
      </c>
      <c r="F3153">
        <v>9791</v>
      </c>
      <c r="G3153" t="s">
        <v>158</v>
      </c>
      <c r="H3153" t="s">
        <v>189</v>
      </c>
      <c r="I3153" t="s">
        <v>189</v>
      </c>
      <c r="J3153" s="1">
        <v>46023</v>
      </c>
      <c r="K3153" t="s">
        <v>438</v>
      </c>
      <c r="L3153">
        <v>4</v>
      </c>
      <c r="M3153" t="s">
        <v>439</v>
      </c>
      <c r="N3153" t="s">
        <v>145</v>
      </c>
      <c r="O3153" t="s">
        <v>147</v>
      </c>
      <c r="P3153" t="s">
        <v>159</v>
      </c>
      <c r="Q3153">
        <v>0</v>
      </c>
      <c r="R3153">
        <v>2</v>
      </c>
      <c r="S3153">
        <v>2920</v>
      </c>
      <c r="T3153">
        <v>0</v>
      </c>
      <c r="U3153">
        <v>0</v>
      </c>
      <c r="V3153">
        <v>0</v>
      </c>
      <c r="W3153">
        <v>0</v>
      </c>
      <c r="X3153">
        <v>0</v>
      </c>
      <c r="Y3153">
        <v>0</v>
      </c>
      <c r="Z3153">
        <v>0</v>
      </c>
      <c r="AA3153">
        <v>2920</v>
      </c>
      <c r="AB3153">
        <v>0</v>
      </c>
      <c r="AC3153">
        <v>0</v>
      </c>
      <c r="AD3153">
        <v>0</v>
      </c>
      <c r="AE3153">
        <v>0</v>
      </c>
      <c r="AF3153">
        <v>2</v>
      </c>
      <c r="AG3153">
        <v>0</v>
      </c>
      <c r="AH3153">
        <v>0</v>
      </c>
      <c r="AI3153">
        <v>0</v>
      </c>
      <c r="AJ3153">
        <v>0</v>
      </c>
      <c r="AK3153">
        <v>0</v>
      </c>
      <c r="AL3153">
        <v>0</v>
      </c>
      <c r="AM3153">
        <v>0</v>
      </c>
      <c r="AN3153">
        <v>0</v>
      </c>
      <c r="AO3153">
        <v>0</v>
      </c>
      <c r="AP3153">
        <v>0</v>
      </c>
      <c r="AQ3153">
        <v>0</v>
      </c>
      <c r="AR3153">
        <v>0</v>
      </c>
      <c r="AS3153">
        <v>0</v>
      </c>
      <c r="AT3153">
        <v>0</v>
      </c>
      <c r="AU3153">
        <v>0</v>
      </c>
      <c r="AV3153">
        <v>0</v>
      </c>
      <c r="AW3153">
        <v>0</v>
      </c>
      <c r="AX3153">
        <v>0</v>
      </c>
      <c r="AY3153">
        <v>0</v>
      </c>
      <c r="AZ3153">
        <v>0</v>
      </c>
      <c r="BA3153">
        <v>0</v>
      </c>
      <c r="BB3153">
        <v>0</v>
      </c>
      <c r="BC3153">
        <v>0</v>
      </c>
      <c r="BD3153">
        <v>0</v>
      </c>
      <c r="BE3153">
        <v>0</v>
      </c>
      <c r="BF3153">
        <v>0</v>
      </c>
      <c r="BG3153">
        <v>0</v>
      </c>
      <c r="BH3153">
        <v>0</v>
      </c>
      <c r="BI3153">
        <v>0</v>
      </c>
      <c r="BJ3153" s="2">
        <v>46036</v>
      </c>
      <c r="BK3153">
        <v>0</v>
      </c>
      <c r="BL3153" s="3" t="str">
        <f>VLOOKUP(O3153,DropDownList!$H$1:$I$7,2,FALSE)</f>
        <v>2024/25</v>
      </c>
      <c r="BM3153" s="3" t="str">
        <f t="shared" si="49"/>
        <v>CONF</v>
      </c>
    </row>
    <row r="3154" spans="1:65" x14ac:dyDescent="0.2">
      <c r="A3154">
        <v>2026</v>
      </c>
      <c r="B3154">
        <v>1</v>
      </c>
      <c r="C3154" t="s">
        <v>189</v>
      </c>
      <c r="D3154" t="s">
        <v>193</v>
      </c>
      <c r="E3154" t="s">
        <v>25</v>
      </c>
      <c r="F3154">
        <v>9791</v>
      </c>
      <c r="G3154" t="s">
        <v>158</v>
      </c>
      <c r="H3154" t="s">
        <v>189</v>
      </c>
      <c r="I3154" t="s">
        <v>189</v>
      </c>
      <c r="J3154" s="1">
        <v>46023</v>
      </c>
      <c r="K3154" t="s">
        <v>438</v>
      </c>
      <c r="L3154">
        <v>4</v>
      </c>
      <c r="M3154" t="s">
        <v>439</v>
      </c>
      <c r="N3154" t="s">
        <v>145</v>
      </c>
      <c r="O3154" t="s">
        <v>156</v>
      </c>
      <c r="P3154" t="s">
        <v>161</v>
      </c>
      <c r="Q3154">
        <v>515</v>
      </c>
      <c r="R3154">
        <v>172</v>
      </c>
      <c r="S3154">
        <v>3425</v>
      </c>
      <c r="T3154">
        <v>150</v>
      </c>
      <c r="U3154">
        <v>53</v>
      </c>
      <c r="V3154">
        <v>10</v>
      </c>
      <c r="W3154">
        <v>275</v>
      </c>
      <c r="X3154">
        <v>275</v>
      </c>
      <c r="Y3154">
        <v>0</v>
      </c>
      <c r="Z3154">
        <v>0</v>
      </c>
      <c r="AA3154">
        <v>2760</v>
      </c>
      <c r="AB3154">
        <v>0</v>
      </c>
      <c r="AC3154">
        <v>0</v>
      </c>
      <c r="AD3154">
        <v>10</v>
      </c>
      <c r="AE3154">
        <v>0</v>
      </c>
      <c r="AF3154">
        <v>136</v>
      </c>
      <c r="AG3154">
        <v>0</v>
      </c>
      <c r="AH3154">
        <v>9</v>
      </c>
      <c r="AI3154">
        <v>27</v>
      </c>
      <c r="AJ3154">
        <v>0</v>
      </c>
      <c r="AK3154">
        <v>0</v>
      </c>
      <c r="AL3154">
        <v>0</v>
      </c>
      <c r="AM3154">
        <v>0</v>
      </c>
      <c r="AN3154">
        <v>0</v>
      </c>
      <c r="AO3154">
        <v>114</v>
      </c>
      <c r="AP3154">
        <v>489</v>
      </c>
      <c r="AQ3154">
        <v>118</v>
      </c>
      <c r="AR3154">
        <v>0</v>
      </c>
      <c r="AS3154">
        <v>92</v>
      </c>
      <c r="AT3154">
        <v>14</v>
      </c>
      <c r="AU3154">
        <v>13</v>
      </c>
      <c r="AV3154">
        <v>2</v>
      </c>
      <c r="AW3154">
        <v>8</v>
      </c>
      <c r="AX3154">
        <v>0</v>
      </c>
      <c r="AY3154">
        <v>63</v>
      </c>
      <c r="AZ3154">
        <v>91</v>
      </c>
      <c r="BA3154">
        <v>40</v>
      </c>
      <c r="BB3154">
        <v>7</v>
      </c>
      <c r="BC3154">
        <v>4</v>
      </c>
      <c r="BD3154">
        <v>5</v>
      </c>
      <c r="BE3154">
        <v>0</v>
      </c>
      <c r="BF3154">
        <v>164</v>
      </c>
      <c r="BG3154">
        <v>515</v>
      </c>
      <c r="BH3154">
        <v>0</v>
      </c>
      <c r="BI3154">
        <v>52</v>
      </c>
      <c r="BJ3154" s="2">
        <v>46036</v>
      </c>
      <c r="BK3154">
        <v>0</v>
      </c>
      <c r="BL3154" s="3" t="str">
        <f>VLOOKUP(O3154,DropDownList!$H$1:$I$7,2,FALSE)</f>
        <v>2023/24</v>
      </c>
      <c r="BM3154" s="3" t="str">
        <f t="shared" si="49"/>
        <v>VSUR</v>
      </c>
    </row>
    <row r="3155" spans="1:65" x14ac:dyDescent="0.2">
      <c r="A3155">
        <v>2026</v>
      </c>
      <c r="B3155">
        <v>1</v>
      </c>
      <c r="C3155" t="s">
        <v>189</v>
      </c>
      <c r="D3155" t="s">
        <v>193</v>
      </c>
      <c r="E3155" t="s">
        <v>25</v>
      </c>
      <c r="F3155">
        <v>9791</v>
      </c>
      <c r="G3155" t="s">
        <v>158</v>
      </c>
      <c r="H3155" t="s">
        <v>189</v>
      </c>
      <c r="I3155" t="s">
        <v>189</v>
      </c>
      <c r="J3155" s="1">
        <v>46023</v>
      </c>
      <c r="K3155" t="s">
        <v>438</v>
      </c>
      <c r="L3155">
        <v>4</v>
      </c>
      <c r="M3155" t="s">
        <v>439</v>
      </c>
      <c r="N3155" t="s">
        <v>145</v>
      </c>
      <c r="O3155" t="s">
        <v>147</v>
      </c>
      <c r="P3155" t="s">
        <v>160</v>
      </c>
      <c r="Q3155">
        <v>29424.01</v>
      </c>
      <c r="R3155">
        <v>183</v>
      </c>
      <c r="S3155">
        <v>82336.09</v>
      </c>
      <c r="T3155">
        <v>3220</v>
      </c>
      <c r="U3155">
        <v>90</v>
      </c>
      <c r="V3155">
        <v>53</v>
      </c>
      <c r="W3155">
        <v>14744.65</v>
      </c>
      <c r="X3155">
        <v>17324.650000000001</v>
      </c>
      <c r="Y3155">
        <v>0</v>
      </c>
      <c r="Z3155">
        <v>0</v>
      </c>
      <c r="AA3155">
        <v>49692.08</v>
      </c>
      <c r="AB3155">
        <v>4841.01</v>
      </c>
      <c r="AC3155">
        <v>41964</v>
      </c>
      <c r="AD3155">
        <v>24</v>
      </c>
      <c r="AE3155">
        <v>29</v>
      </c>
      <c r="AF3155">
        <v>87</v>
      </c>
      <c r="AG3155">
        <v>45</v>
      </c>
      <c r="AH3155">
        <v>5</v>
      </c>
      <c r="AI3155">
        <v>45</v>
      </c>
      <c r="AJ3155">
        <v>0</v>
      </c>
      <c r="AK3155">
        <v>0</v>
      </c>
      <c r="AL3155">
        <v>0</v>
      </c>
      <c r="AM3155">
        <v>0</v>
      </c>
      <c r="AN3155">
        <v>0</v>
      </c>
      <c r="AO3155">
        <v>124</v>
      </c>
      <c r="AP3155">
        <v>368</v>
      </c>
      <c r="AQ3155">
        <v>118</v>
      </c>
      <c r="AR3155">
        <v>0</v>
      </c>
      <c r="AS3155">
        <v>54</v>
      </c>
      <c r="AT3155">
        <v>11</v>
      </c>
      <c r="AU3155">
        <v>6</v>
      </c>
      <c r="AV3155">
        <v>2</v>
      </c>
      <c r="AW3155">
        <v>1</v>
      </c>
      <c r="AX3155">
        <v>0</v>
      </c>
      <c r="AY3155">
        <v>42</v>
      </c>
      <c r="AZ3155">
        <v>68</v>
      </c>
      <c r="BA3155">
        <v>23</v>
      </c>
      <c r="BB3155">
        <v>8</v>
      </c>
      <c r="BC3155">
        <v>5</v>
      </c>
      <c r="BD3155">
        <v>3</v>
      </c>
      <c r="BE3155">
        <v>0</v>
      </c>
      <c r="BF3155">
        <v>179</v>
      </c>
      <c r="BG3155">
        <v>17019.09</v>
      </c>
      <c r="BH3155">
        <v>1</v>
      </c>
      <c r="BI3155">
        <v>89</v>
      </c>
      <c r="BJ3155" s="2">
        <v>46036</v>
      </c>
      <c r="BK3155">
        <v>1</v>
      </c>
      <c r="BL3155" s="3" t="str">
        <f>VLOOKUP(O3155,DropDownList!$H$1:$I$7,2,FALSE)</f>
        <v>2024/25</v>
      </c>
      <c r="BM3155" s="3" t="str">
        <f t="shared" si="49"/>
        <v>SC COURT</v>
      </c>
    </row>
    <row r="3156" spans="1:65" x14ac:dyDescent="0.2">
      <c r="A3156">
        <v>2026</v>
      </c>
      <c r="B3156">
        <v>1</v>
      </c>
      <c r="C3156" t="s">
        <v>189</v>
      </c>
      <c r="D3156" t="s">
        <v>193</v>
      </c>
      <c r="E3156" t="s">
        <v>25</v>
      </c>
      <c r="F3156">
        <v>9791</v>
      </c>
      <c r="G3156" t="s">
        <v>158</v>
      </c>
      <c r="H3156" t="s">
        <v>189</v>
      </c>
      <c r="I3156" t="s">
        <v>189</v>
      </c>
      <c r="J3156" s="1">
        <v>46023</v>
      </c>
      <c r="K3156" t="s">
        <v>438</v>
      </c>
      <c r="L3156">
        <v>4</v>
      </c>
      <c r="M3156" t="s">
        <v>439</v>
      </c>
      <c r="N3156" t="s">
        <v>145</v>
      </c>
      <c r="O3156" t="s">
        <v>149</v>
      </c>
      <c r="P3156" t="s">
        <v>161</v>
      </c>
      <c r="Q3156">
        <v>600</v>
      </c>
      <c r="R3156">
        <v>90</v>
      </c>
      <c r="S3156">
        <v>1805</v>
      </c>
      <c r="T3156">
        <v>80</v>
      </c>
      <c r="U3156">
        <v>52</v>
      </c>
      <c r="V3156">
        <v>29</v>
      </c>
      <c r="W3156">
        <v>530</v>
      </c>
      <c r="X3156">
        <v>530</v>
      </c>
      <c r="Y3156">
        <v>0</v>
      </c>
      <c r="Z3156">
        <v>0</v>
      </c>
      <c r="AA3156">
        <v>1125</v>
      </c>
      <c r="AB3156">
        <v>0</v>
      </c>
      <c r="AC3156">
        <v>0</v>
      </c>
      <c r="AD3156">
        <v>29</v>
      </c>
      <c r="AE3156">
        <v>0</v>
      </c>
      <c r="AF3156">
        <v>52</v>
      </c>
      <c r="AG3156">
        <v>0</v>
      </c>
      <c r="AH3156">
        <v>4</v>
      </c>
      <c r="AI3156">
        <v>34</v>
      </c>
      <c r="AJ3156">
        <v>0</v>
      </c>
      <c r="AK3156">
        <v>0</v>
      </c>
      <c r="AL3156">
        <v>0</v>
      </c>
      <c r="AM3156">
        <v>0</v>
      </c>
      <c r="AN3156">
        <v>0</v>
      </c>
      <c r="AO3156">
        <v>54</v>
      </c>
      <c r="AP3156">
        <v>128</v>
      </c>
      <c r="AQ3156">
        <v>50</v>
      </c>
      <c r="AR3156">
        <v>0</v>
      </c>
      <c r="AS3156">
        <v>33</v>
      </c>
      <c r="AT3156">
        <v>5</v>
      </c>
      <c r="AU3156">
        <v>0</v>
      </c>
      <c r="AV3156">
        <v>0</v>
      </c>
      <c r="AW3156">
        <v>3</v>
      </c>
      <c r="AX3156">
        <v>0</v>
      </c>
      <c r="AY3156">
        <v>4</v>
      </c>
      <c r="AZ3156">
        <v>10</v>
      </c>
      <c r="BA3156">
        <v>1</v>
      </c>
      <c r="BB3156">
        <v>2</v>
      </c>
      <c r="BC3156">
        <v>0</v>
      </c>
      <c r="BD3156">
        <v>4</v>
      </c>
      <c r="BE3156">
        <v>0</v>
      </c>
      <c r="BF3156">
        <v>87</v>
      </c>
      <c r="BG3156">
        <v>600</v>
      </c>
      <c r="BH3156">
        <v>0</v>
      </c>
      <c r="BI3156">
        <v>52</v>
      </c>
      <c r="BJ3156" s="2">
        <v>46036</v>
      </c>
      <c r="BK3156">
        <v>0</v>
      </c>
      <c r="BL3156" s="3" t="str">
        <f>VLOOKUP(O3156,DropDownList!$H$1:$I$7,2,FALSE)</f>
        <v>2025/26</v>
      </c>
      <c r="BM3156" s="3" t="str">
        <f t="shared" si="49"/>
        <v>VSUR</v>
      </c>
    </row>
    <row r="3157" spans="1:65" x14ac:dyDescent="0.2">
      <c r="A3157">
        <v>2026</v>
      </c>
      <c r="B3157">
        <v>1</v>
      </c>
      <c r="C3157" t="s">
        <v>189</v>
      </c>
      <c r="D3157" t="s">
        <v>193</v>
      </c>
      <c r="E3157" t="s">
        <v>25</v>
      </c>
      <c r="F3157">
        <v>9791</v>
      </c>
      <c r="G3157" t="s">
        <v>158</v>
      </c>
      <c r="H3157" t="s">
        <v>189</v>
      </c>
      <c r="I3157" t="s">
        <v>189</v>
      </c>
      <c r="J3157" s="1">
        <v>46023</v>
      </c>
      <c r="K3157" t="s">
        <v>438</v>
      </c>
      <c r="L3157">
        <v>4</v>
      </c>
      <c r="M3157" t="s">
        <v>439</v>
      </c>
      <c r="N3157" t="s">
        <v>145</v>
      </c>
      <c r="O3157" t="s">
        <v>149</v>
      </c>
      <c r="P3157" t="s">
        <v>160</v>
      </c>
      <c r="Q3157">
        <v>17468.5</v>
      </c>
      <c r="R3157">
        <v>95</v>
      </c>
      <c r="S3157">
        <v>38844.5</v>
      </c>
      <c r="T3157">
        <v>3780</v>
      </c>
      <c r="U3157">
        <v>53</v>
      </c>
      <c r="V3157">
        <v>43</v>
      </c>
      <c r="W3157">
        <v>9911</v>
      </c>
      <c r="X3157">
        <v>15292.5</v>
      </c>
      <c r="Y3157">
        <v>0</v>
      </c>
      <c r="Z3157">
        <v>0</v>
      </c>
      <c r="AA3157">
        <v>17596</v>
      </c>
      <c r="AB3157">
        <v>240</v>
      </c>
      <c r="AC3157">
        <v>16221</v>
      </c>
      <c r="AD3157">
        <v>29</v>
      </c>
      <c r="AE3157">
        <v>14</v>
      </c>
      <c r="AF3157">
        <v>33</v>
      </c>
      <c r="AG3157">
        <v>19</v>
      </c>
      <c r="AH3157">
        <v>9</v>
      </c>
      <c r="AI3157">
        <v>34</v>
      </c>
      <c r="AJ3157">
        <v>0</v>
      </c>
      <c r="AK3157">
        <v>0</v>
      </c>
      <c r="AL3157">
        <v>0</v>
      </c>
      <c r="AM3157">
        <v>0</v>
      </c>
      <c r="AN3157">
        <v>0</v>
      </c>
      <c r="AO3157">
        <v>59</v>
      </c>
      <c r="AP3157">
        <v>134</v>
      </c>
      <c r="AQ3157">
        <v>50</v>
      </c>
      <c r="AR3157">
        <v>0</v>
      </c>
      <c r="AS3157">
        <v>33</v>
      </c>
      <c r="AT3157">
        <v>5</v>
      </c>
      <c r="AU3157">
        <v>0</v>
      </c>
      <c r="AV3157">
        <v>0</v>
      </c>
      <c r="AW3157">
        <v>7</v>
      </c>
      <c r="AX3157">
        <v>0</v>
      </c>
      <c r="AY3157">
        <v>4</v>
      </c>
      <c r="AZ3157">
        <v>11</v>
      </c>
      <c r="BA3157">
        <v>1</v>
      </c>
      <c r="BB3157">
        <v>2</v>
      </c>
      <c r="BC3157">
        <v>0</v>
      </c>
      <c r="BD3157">
        <v>4</v>
      </c>
      <c r="BE3157">
        <v>0</v>
      </c>
      <c r="BF3157">
        <v>88</v>
      </c>
      <c r="BG3157">
        <v>12424.5</v>
      </c>
      <c r="BH3157">
        <v>0</v>
      </c>
      <c r="BI3157">
        <v>53</v>
      </c>
      <c r="BJ3157" s="2">
        <v>46036</v>
      </c>
      <c r="BK3157">
        <v>0</v>
      </c>
      <c r="BL3157" s="3" t="str">
        <f>VLOOKUP(O3157,DropDownList!$H$1:$I$7,2,FALSE)</f>
        <v>2025/26</v>
      </c>
      <c r="BM3157" s="3" t="str">
        <f t="shared" si="49"/>
        <v>SC COURT</v>
      </c>
    </row>
    <row r="3158" spans="1:65" x14ac:dyDescent="0.2">
      <c r="A3158">
        <v>2026</v>
      </c>
      <c r="B3158">
        <v>1</v>
      </c>
      <c r="C3158" t="s">
        <v>189</v>
      </c>
      <c r="D3158" t="s">
        <v>193</v>
      </c>
      <c r="E3158" t="s">
        <v>25</v>
      </c>
      <c r="F3158">
        <v>9791</v>
      </c>
      <c r="G3158" t="s">
        <v>158</v>
      </c>
      <c r="H3158" t="s">
        <v>189</v>
      </c>
      <c r="I3158" t="s">
        <v>189</v>
      </c>
      <c r="J3158" s="1">
        <v>46023</v>
      </c>
      <c r="K3158" t="s">
        <v>438</v>
      </c>
      <c r="L3158">
        <v>4</v>
      </c>
      <c r="M3158" t="s">
        <v>439</v>
      </c>
      <c r="N3158" t="s">
        <v>145</v>
      </c>
      <c r="O3158" t="s">
        <v>156</v>
      </c>
      <c r="P3158" t="s">
        <v>160</v>
      </c>
      <c r="Q3158">
        <v>15798.59</v>
      </c>
      <c r="R3158">
        <v>176</v>
      </c>
      <c r="S3158">
        <v>77212</v>
      </c>
      <c r="T3158">
        <v>8054.68</v>
      </c>
      <c r="U3158">
        <v>55</v>
      </c>
      <c r="V3158">
        <v>18</v>
      </c>
      <c r="W3158">
        <v>7775.9</v>
      </c>
      <c r="X3158">
        <v>7780.9</v>
      </c>
      <c r="Y3158">
        <v>0</v>
      </c>
      <c r="Z3158">
        <v>0</v>
      </c>
      <c r="AA3158">
        <v>53358.73</v>
      </c>
      <c r="AB3158">
        <v>3367</v>
      </c>
      <c r="AC3158">
        <v>47181.73</v>
      </c>
      <c r="AD3158">
        <v>9</v>
      </c>
      <c r="AE3158">
        <v>9</v>
      </c>
      <c r="AF3158">
        <v>111</v>
      </c>
      <c r="AG3158">
        <v>31</v>
      </c>
      <c r="AH3158">
        <v>9</v>
      </c>
      <c r="AI3158">
        <v>24</v>
      </c>
      <c r="AJ3158">
        <v>0</v>
      </c>
      <c r="AK3158">
        <v>0</v>
      </c>
      <c r="AL3158">
        <v>0</v>
      </c>
      <c r="AM3158">
        <v>0</v>
      </c>
      <c r="AN3158">
        <v>0</v>
      </c>
      <c r="AO3158">
        <v>118</v>
      </c>
      <c r="AP3158">
        <v>488</v>
      </c>
      <c r="AQ3158">
        <v>117</v>
      </c>
      <c r="AR3158">
        <v>1</v>
      </c>
      <c r="AS3158">
        <v>92</v>
      </c>
      <c r="AT3158">
        <v>15</v>
      </c>
      <c r="AU3158">
        <v>17</v>
      </c>
      <c r="AV3158">
        <v>4</v>
      </c>
      <c r="AW3158">
        <v>7</v>
      </c>
      <c r="AX3158">
        <v>0</v>
      </c>
      <c r="AY3158">
        <v>60</v>
      </c>
      <c r="AZ3158">
        <v>88</v>
      </c>
      <c r="BA3158">
        <v>39</v>
      </c>
      <c r="BB3158">
        <v>7</v>
      </c>
      <c r="BC3158">
        <v>4</v>
      </c>
      <c r="BD3158">
        <v>5</v>
      </c>
      <c r="BE3158">
        <v>0</v>
      </c>
      <c r="BF3158">
        <v>169</v>
      </c>
      <c r="BG3158">
        <v>10155</v>
      </c>
      <c r="BH3158">
        <v>1</v>
      </c>
      <c r="BI3158">
        <v>54</v>
      </c>
      <c r="BJ3158" s="2">
        <v>46036</v>
      </c>
      <c r="BK3158">
        <v>0</v>
      </c>
      <c r="BL3158" s="3" t="str">
        <f>VLOOKUP(O3158,DropDownList!$H$1:$I$7,2,FALSE)</f>
        <v>2023/24</v>
      </c>
      <c r="BM3158" s="3" t="str">
        <f t="shared" si="49"/>
        <v>SC COURT</v>
      </c>
    </row>
    <row r="3159" spans="1:65" x14ac:dyDescent="0.2">
      <c r="A3159">
        <v>2026</v>
      </c>
      <c r="B3159">
        <v>1</v>
      </c>
      <c r="C3159" t="s">
        <v>189</v>
      </c>
      <c r="D3159" t="s">
        <v>193</v>
      </c>
      <c r="E3159" t="s">
        <v>25</v>
      </c>
      <c r="F3159">
        <v>9791</v>
      </c>
      <c r="G3159" t="s">
        <v>158</v>
      </c>
      <c r="H3159" t="s">
        <v>189</v>
      </c>
      <c r="I3159" t="s">
        <v>189</v>
      </c>
      <c r="J3159" s="1">
        <v>46023</v>
      </c>
      <c r="K3159" t="s">
        <v>438</v>
      </c>
      <c r="L3159">
        <v>4</v>
      </c>
      <c r="M3159" t="s">
        <v>439</v>
      </c>
      <c r="N3159" t="s">
        <v>145</v>
      </c>
      <c r="O3159" t="s">
        <v>155</v>
      </c>
      <c r="P3159" t="s">
        <v>161</v>
      </c>
      <c r="Q3159">
        <v>218.78</v>
      </c>
      <c r="R3159">
        <v>189</v>
      </c>
      <c r="S3159">
        <v>3540</v>
      </c>
      <c r="T3159">
        <v>80</v>
      </c>
      <c r="U3159">
        <v>39</v>
      </c>
      <c r="V3159">
        <v>6</v>
      </c>
      <c r="W3159">
        <v>130</v>
      </c>
      <c r="X3159">
        <v>130</v>
      </c>
      <c r="Y3159">
        <v>0</v>
      </c>
      <c r="Z3159">
        <v>0</v>
      </c>
      <c r="AA3159">
        <v>3241.22</v>
      </c>
      <c r="AB3159">
        <v>0</v>
      </c>
      <c r="AC3159">
        <v>0</v>
      </c>
      <c r="AD3159">
        <v>6</v>
      </c>
      <c r="AE3159">
        <v>0</v>
      </c>
      <c r="AF3159">
        <v>170</v>
      </c>
      <c r="AG3159">
        <v>2</v>
      </c>
      <c r="AH3159">
        <v>5</v>
      </c>
      <c r="AI3159">
        <v>12</v>
      </c>
      <c r="AJ3159">
        <v>0</v>
      </c>
      <c r="AK3159">
        <v>0</v>
      </c>
      <c r="AL3159">
        <v>0</v>
      </c>
      <c r="AM3159">
        <v>0</v>
      </c>
      <c r="AN3159">
        <v>0</v>
      </c>
      <c r="AO3159">
        <v>123</v>
      </c>
      <c r="AP3159">
        <v>614</v>
      </c>
      <c r="AQ3159">
        <v>131</v>
      </c>
      <c r="AR3159">
        <v>0</v>
      </c>
      <c r="AS3159">
        <v>86</v>
      </c>
      <c r="AT3159">
        <v>23</v>
      </c>
      <c r="AU3159">
        <v>17</v>
      </c>
      <c r="AV3159">
        <v>10</v>
      </c>
      <c r="AW3159">
        <v>3</v>
      </c>
      <c r="AX3159">
        <v>0</v>
      </c>
      <c r="AY3159">
        <v>83</v>
      </c>
      <c r="AZ3159">
        <v>132</v>
      </c>
      <c r="BA3159">
        <v>69</v>
      </c>
      <c r="BB3159">
        <v>9</v>
      </c>
      <c r="BC3159">
        <v>4</v>
      </c>
      <c r="BD3159">
        <v>7</v>
      </c>
      <c r="BE3159">
        <v>0</v>
      </c>
      <c r="BF3159">
        <v>186</v>
      </c>
      <c r="BG3159">
        <v>200</v>
      </c>
      <c r="BH3159">
        <v>0</v>
      </c>
      <c r="BI3159">
        <v>38</v>
      </c>
      <c r="BJ3159" s="2">
        <v>46036</v>
      </c>
      <c r="BK3159">
        <v>1</v>
      </c>
      <c r="BL3159" s="3" t="str">
        <f>VLOOKUP(O3159,DropDownList!$H$1:$I$7,2,FALSE)</f>
        <v>2022/23</v>
      </c>
      <c r="BM3159" s="3" t="str">
        <f t="shared" si="49"/>
        <v>VSUR</v>
      </c>
    </row>
    <row r="3160" spans="1:65" x14ac:dyDescent="0.2">
      <c r="A3160">
        <v>2026</v>
      </c>
      <c r="B3160">
        <v>1</v>
      </c>
      <c r="C3160" t="s">
        <v>189</v>
      </c>
      <c r="D3160" t="s">
        <v>194</v>
      </c>
      <c r="E3160" t="s">
        <v>26</v>
      </c>
      <c r="F3160">
        <v>9380</v>
      </c>
      <c r="G3160" t="s">
        <v>141</v>
      </c>
      <c r="H3160" t="s">
        <v>189</v>
      </c>
      <c r="I3160" t="s">
        <v>189</v>
      </c>
      <c r="J3160" s="1">
        <v>46023</v>
      </c>
      <c r="K3160" t="s">
        <v>438</v>
      </c>
      <c r="L3160">
        <v>4</v>
      </c>
      <c r="M3160" t="s">
        <v>439</v>
      </c>
      <c r="N3160" t="s">
        <v>145</v>
      </c>
      <c r="O3160" t="s">
        <v>149</v>
      </c>
      <c r="P3160" t="s">
        <v>154</v>
      </c>
      <c r="Q3160">
        <v>18121.990000000002</v>
      </c>
      <c r="R3160">
        <v>92</v>
      </c>
      <c r="S3160">
        <v>30650</v>
      </c>
      <c r="T3160">
        <v>810</v>
      </c>
      <c r="U3160">
        <v>63</v>
      </c>
      <c r="V3160">
        <v>46</v>
      </c>
      <c r="W3160">
        <v>10031</v>
      </c>
      <c r="X3160">
        <v>14133</v>
      </c>
      <c r="Y3160">
        <v>0</v>
      </c>
      <c r="Z3160">
        <v>0</v>
      </c>
      <c r="AA3160">
        <v>11718.01</v>
      </c>
      <c r="AB3160">
        <v>0</v>
      </c>
      <c r="AC3160">
        <v>10778.01</v>
      </c>
      <c r="AD3160">
        <v>31</v>
      </c>
      <c r="AE3160">
        <v>15</v>
      </c>
      <c r="AF3160">
        <v>27</v>
      </c>
      <c r="AG3160">
        <v>24</v>
      </c>
      <c r="AH3160">
        <v>2</v>
      </c>
      <c r="AI3160">
        <v>39</v>
      </c>
      <c r="AJ3160">
        <v>0</v>
      </c>
      <c r="AK3160">
        <v>0</v>
      </c>
      <c r="AL3160">
        <v>0</v>
      </c>
      <c r="AM3160">
        <v>0</v>
      </c>
      <c r="AN3160">
        <v>0</v>
      </c>
      <c r="AO3160">
        <v>66</v>
      </c>
      <c r="AP3160">
        <v>133</v>
      </c>
      <c r="AQ3160">
        <v>64</v>
      </c>
      <c r="AR3160">
        <v>0</v>
      </c>
      <c r="AS3160">
        <v>15</v>
      </c>
      <c r="AT3160">
        <v>1</v>
      </c>
      <c r="AU3160">
        <v>0</v>
      </c>
      <c r="AV3160">
        <v>0</v>
      </c>
      <c r="AW3160">
        <v>1</v>
      </c>
      <c r="AX3160">
        <v>0</v>
      </c>
      <c r="AY3160">
        <v>10</v>
      </c>
      <c r="AZ3160">
        <v>18</v>
      </c>
      <c r="BA3160">
        <v>6</v>
      </c>
      <c r="BB3160">
        <v>1</v>
      </c>
      <c r="BC3160">
        <v>0</v>
      </c>
      <c r="BD3160">
        <v>3</v>
      </c>
      <c r="BE3160">
        <v>0</v>
      </c>
      <c r="BF3160">
        <v>91</v>
      </c>
      <c r="BG3160">
        <v>13750</v>
      </c>
      <c r="BH3160">
        <v>0</v>
      </c>
      <c r="BI3160">
        <v>63</v>
      </c>
      <c r="BJ3160" s="2">
        <v>46036</v>
      </c>
      <c r="BK3160">
        <v>0</v>
      </c>
      <c r="BL3160" s="3" t="str">
        <f>VLOOKUP(O3160,DropDownList!$H$1:$I$7,2,FALSE)</f>
        <v>2025/26</v>
      </c>
      <c r="BM3160" s="3" t="str">
        <f t="shared" si="49"/>
        <v>JP COURT</v>
      </c>
    </row>
    <row r="3161" spans="1:65" x14ac:dyDescent="0.2">
      <c r="A3161">
        <v>2026</v>
      </c>
      <c r="B3161">
        <v>1</v>
      </c>
      <c r="C3161" t="s">
        <v>189</v>
      </c>
      <c r="D3161" t="s">
        <v>194</v>
      </c>
      <c r="E3161" t="s">
        <v>26</v>
      </c>
      <c r="F3161">
        <v>9380</v>
      </c>
      <c r="G3161" t="s">
        <v>141</v>
      </c>
      <c r="H3161" t="s">
        <v>189</v>
      </c>
      <c r="I3161" t="s">
        <v>189</v>
      </c>
      <c r="J3161" s="1">
        <v>46023</v>
      </c>
      <c r="K3161" t="s">
        <v>438</v>
      </c>
      <c r="L3161">
        <v>4</v>
      </c>
      <c r="M3161" t="s">
        <v>439</v>
      </c>
      <c r="N3161" t="s">
        <v>145</v>
      </c>
      <c r="O3161" t="s">
        <v>147</v>
      </c>
      <c r="P3161" t="s">
        <v>153</v>
      </c>
      <c r="Q3161">
        <v>180</v>
      </c>
      <c r="R3161">
        <v>15</v>
      </c>
      <c r="S3161">
        <v>1080</v>
      </c>
      <c r="T3161">
        <v>0</v>
      </c>
      <c r="U3161">
        <v>4</v>
      </c>
      <c r="V3161">
        <v>4</v>
      </c>
      <c r="W3161">
        <v>180</v>
      </c>
      <c r="X3161">
        <v>180</v>
      </c>
      <c r="Y3161">
        <v>0</v>
      </c>
      <c r="Z3161">
        <v>0</v>
      </c>
      <c r="AA3161">
        <v>900</v>
      </c>
      <c r="AB3161">
        <v>0</v>
      </c>
      <c r="AC3161">
        <v>900</v>
      </c>
      <c r="AD3161">
        <v>4</v>
      </c>
      <c r="AE3161">
        <v>0</v>
      </c>
      <c r="AF3161">
        <v>11</v>
      </c>
      <c r="AG3161">
        <v>0</v>
      </c>
      <c r="AH3161">
        <v>0</v>
      </c>
      <c r="AI3161">
        <v>4</v>
      </c>
      <c r="AJ3161">
        <v>0</v>
      </c>
      <c r="AK3161">
        <v>0</v>
      </c>
      <c r="AL3161">
        <v>0</v>
      </c>
      <c r="AM3161">
        <v>0</v>
      </c>
      <c r="AN3161">
        <v>0</v>
      </c>
      <c r="AO3161">
        <v>10</v>
      </c>
      <c r="AP3161">
        <v>25</v>
      </c>
      <c r="AQ3161">
        <v>11</v>
      </c>
      <c r="AR3161">
        <v>0</v>
      </c>
      <c r="AS3161">
        <v>7</v>
      </c>
      <c r="AT3161">
        <v>0</v>
      </c>
      <c r="AU3161">
        <v>0</v>
      </c>
      <c r="AV3161">
        <v>0</v>
      </c>
      <c r="AW3161">
        <v>0</v>
      </c>
      <c r="AX3161">
        <v>0</v>
      </c>
      <c r="AY3161">
        <v>1</v>
      </c>
      <c r="AZ3161">
        <v>3</v>
      </c>
      <c r="BA3161">
        <v>2</v>
      </c>
      <c r="BB3161">
        <v>0</v>
      </c>
      <c r="BC3161">
        <v>0</v>
      </c>
      <c r="BD3161">
        <v>0</v>
      </c>
      <c r="BE3161">
        <v>0</v>
      </c>
      <c r="BF3161">
        <v>10</v>
      </c>
      <c r="BG3161">
        <v>180</v>
      </c>
      <c r="BH3161">
        <v>0</v>
      </c>
      <c r="BI3161">
        <v>4</v>
      </c>
      <c r="BJ3161" s="2">
        <v>46036</v>
      </c>
      <c r="BK3161">
        <v>0</v>
      </c>
      <c r="BL3161" s="3" t="str">
        <f>VLOOKUP(O3161,DropDownList!$H$1:$I$7,2,FALSE)</f>
        <v>2024/25</v>
      </c>
      <c r="BM3161" s="3" t="str">
        <f t="shared" si="49"/>
        <v>PREG</v>
      </c>
    </row>
    <row r="3162" spans="1:65" x14ac:dyDescent="0.2">
      <c r="A3162">
        <v>2026</v>
      </c>
      <c r="B3162">
        <v>1</v>
      </c>
      <c r="C3162" t="s">
        <v>189</v>
      </c>
      <c r="D3162" t="s">
        <v>194</v>
      </c>
      <c r="E3162" t="s">
        <v>26</v>
      </c>
      <c r="F3162">
        <v>9380</v>
      </c>
      <c r="G3162" t="s">
        <v>141</v>
      </c>
      <c r="H3162" t="s">
        <v>189</v>
      </c>
      <c r="I3162" t="s">
        <v>189</v>
      </c>
      <c r="J3162" s="1">
        <v>46023</v>
      </c>
      <c r="K3162" t="s">
        <v>438</v>
      </c>
      <c r="L3162">
        <v>4</v>
      </c>
      <c r="M3162" t="s">
        <v>439</v>
      </c>
      <c r="N3162" t="s">
        <v>145</v>
      </c>
      <c r="O3162" t="s">
        <v>147</v>
      </c>
      <c r="P3162" t="s">
        <v>146</v>
      </c>
      <c r="Q3162">
        <v>1231.57</v>
      </c>
      <c r="R3162">
        <v>297</v>
      </c>
      <c r="S3162">
        <v>5010</v>
      </c>
      <c r="T3162">
        <v>120</v>
      </c>
      <c r="U3162">
        <v>148</v>
      </c>
      <c r="V3162">
        <v>33</v>
      </c>
      <c r="W3162">
        <v>510</v>
      </c>
      <c r="X3162">
        <v>510</v>
      </c>
      <c r="Y3162">
        <v>0</v>
      </c>
      <c r="Z3162">
        <v>0</v>
      </c>
      <c r="AA3162">
        <v>3658.43</v>
      </c>
      <c r="AB3162">
        <v>0</v>
      </c>
      <c r="AC3162">
        <v>0</v>
      </c>
      <c r="AD3162">
        <v>33</v>
      </c>
      <c r="AE3162">
        <v>0</v>
      </c>
      <c r="AF3162">
        <v>217</v>
      </c>
      <c r="AG3162">
        <v>1</v>
      </c>
      <c r="AH3162">
        <v>5</v>
      </c>
      <c r="AI3162">
        <v>74</v>
      </c>
      <c r="AJ3162">
        <v>0</v>
      </c>
      <c r="AK3162">
        <v>0</v>
      </c>
      <c r="AL3162">
        <v>0</v>
      </c>
      <c r="AM3162">
        <v>0</v>
      </c>
      <c r="AN3162">
        <v>0</v>
      </c>
      <c r="AO3162">
        <v>205</v>
      </c>
      <c r="AP3162">
        <v>652</v>
      </c>
      <c r="AQ3162">
        <v>199</v>
      </c>
      <c r="AR3162">
        <v>0</v>
      </c>
      <c r="AS3162">
        <v>78</v>
      </c>
      <c r="AT3162">
        <v>14</v>
      </c>
      <c r="AU3162">
        <v>9</v>
      </c>
      <c r="AV3162">
        <v>0</v>
      </c>
      <c r="AW3162">
        <v>4</v>
      </c>
      <c r="AX3162">
        <v>0</v>
      </c>
      <c r="AY3162">
        <v>97</v>
      </c>
      <c r="AZ3162">
        <v>142</v>
      </c>
      <c r="BA3162">
        <v>48</v>
      </c>
      <c r="BB3162">
        <v>15</v>
      </c>
      <c r="BC3162">
        <v>6</v>
      </c>
      <c r="BD3162">
        <v>9</v>
      </c>
      <c r="BE3162">
        <v>0</v>
      </c>
      <c r="BF3162">
        <v>293</v>
      </c>
      <c r="BG3162">
        <v>1230</v>
      </c>
      <c r="BH3162">
        <v>0</v>
      </c>
      <c r="BI3162">
        <v>148</v>
      </c>
      <c r="BJ3162" s="2">
        <v>46036</v>
      </c>
      <c r="BK3162">
        <v>0</v>
      </c>
      <c r="BL3162" s="3" t="str">
        <f>VLOOKUP(O3162,DropDownList!$H$1:$I$7,2,FALSE)</f>
        <v>2024/25</v>
      </c>
      <c r="BM3162" s="3" t="str">
        <f t="shared" si="49"/>
        <v>VSUR</v>
      </c>
    </row>
    <row r="3163" spans="1:65" x14ac:dyDescent="0.2">
      <c r="A3163">
        <v>2026</v>
      </c>
      <c r="B3163">
        <v>1</v>
      </c>
      <c r="C3163" t="s">
        <v>189</v>
      </c>
      <c r="D3163" t="s">
        <v>194</v>
      </c>
      <c r="E3163" t="s">
        <v>26</v>
      </c>
      <c r="F3163">
        <v>9380</v>
      </c>
      <c r="G3163" t="s">
        <v>141</v>
      </c>
      <c r="H3163" t="s">
        <v>189</v>
      </c>
      <c r="I3163" t="s">
        <v>189</v>
      </c>
      <c r="J3163" s="1">
        <v>46023</v>
      </c>
      <c r="K3163" t="s">
        <v>438</v>
      </c>
      <c r="L3163">
        <v>4</v>
      </c>
      <c r="M3163" t="s">
        <v>439</v>
      </c>
      <c r="N3163" t="s">
        <v>145</v>
      </c>
      <c r="O3163" t="s">
        <v>156</v>
      </c>
      <c r="P3163" t="s">
        <v>150</v>
      </c>
      <c r="Q3163">
        <v>21155.919999999998</v>
      </c>
      <c r="R3163">
        <v>446</v>
      </c>
      <c r="S3163">
        <v>68409.72</v>
      </c>
      <c r="T3163">
        <v>6241.03</v>
      </c>
      <c r="U3163">
        <v>156</v>
      </c>
      <c r="V3163">
        <v>88</v>
      </c>
      <c r="W3163">
        <v>12462.29</v>
      </c>
      <c r="X3163">
        <v>12462.29</v>
      </c>
      <c r="Y3163">
        <v>409</v>
      </c>
      <c r="Z3163">
        <v>62168.69</v>
      </c>
      <c r="AA3163">
        <v>41012.769999999997</v>
      </c>
      <c r="AB3163">
        <v>12897.06</v>
      </c>
      <c r="AC3163">
        <v>28115.71</v>
      </c>
      <c r="AD3163">
        <v>67</v>
      </c>
      <c r="AE3163">
        <v>21</v>
      </c>
      <c r="AF3163">
        <v>250</v>
      </c>
      <c r="AG3163">
        <v>64</v>
      </c>
      <c r="AH3163">
        <v>37</v>
      </c>
      <c r="AI3163">
        <v>92</v>
      </c>
      <c r="AJ3163">
        <v>60</v>
      </c>
      <c r="AK3163">
        <v>45</v>
      </c>
      <c r="AL3163">
        <v>6</v>
      </c>
      <c r="AM3163">
        <v>13</v>
      </c>
      <c r="AN3163">
        <v>5</v>
      </c>
      <c r="AO3163">
        <v>334</v>
      </c>
      <c r="AP3163">
        <v>1613</v>
      </c>
      <c r="AQ3163">
        <v>368</v>
      </c>
      <c r="AR3163">
        <v>10</v>
      </c>
      <c r="AS3163">
        <v>313</v>
      </c>
      <c r="AT3163">
        <v>38</v>
      </c>
      <c r="AU3163">
        <v>4</v>
      </c>
      <c r="AV3163">
        <v>1</v>
      </c>
      <c r="AW3163">
        <v>0</v>
      </c>
      <c r="AX3163">
        <v>0</v>
      </c>
      <c r="AY3163">
        <v>178</v>
      </c>
      <c r="AZ3163">
        <v>352</v>
      </c>
      <c r="BA3163">
        <v>216</v>
      </c>
      <c r="BB3163">
        <v>36</v>
      </c>
      <c r="BC3163">
        <v>18</v>
      </c>
      <c r="BD3163">
        <v>3</v>
      </c>
      <c r="BE3163">
        <v>0</v>
      </c>
      <c r="BF3163">
        <v>336</v>
      </c>
      <c r="BG3163">
        <v>13417.34</v>
      </c>
      <c r="BH3163">
        <v>3</v>
      </c>
      <c r="BI3163">
        <v>156</v>
      </c>
      <c r="BJ3163" s="2">
        <v>46036</v>
      </c>
      <c r="BK3163">
        <v>0</v>
      </c>
      <c r="BL3163" s="3" t="str">
        <f>VLOOKUP(O3163,DropDownList!$H$1:$I$7,2,FALSE)</f>
        <v>2023/24</v>
      </c>
      <c r="BM3163" s="3" t="str">
        <f t="shared" si="49"/>
        <v>FISCAL FINES</v>
      </c>
    </row>
    <row r="3164" spans="1:65" x14ac:dyDescent="0.2">
      <c r="A3164">
        <v>2026</v>
      </c>
      <c r="B3164">
        <v>1</v>
      </c>
      <c r="C3164" t="s">
        <v>189</v>
      </c>
      <c r="D3164" t="s">
        <v>194</v>
      </c>
      <c r="E3164" t="s">
        <v>26</v>
      </c>
      <c r="F3164">
        <v>9380</v>
      </c>
      <c r="G3164" t="s">
        <v>141</v>
      </c>
      <c r="H3164" t="s">
        <v>189</v>
      </c>
      <c r="I3164" t="s">
        <v>189</v>
      </c>
      <c r="J3164" s="1">
        <v>46023</v>
      </c>
      <c r="K3164" t="s">
        <v>438</v>
      </c>
      <c r="L3164">
        <v>4</v>
      </c>
      <c r="M3164" t="s">
        <v>439</v>
      </c>
      <c r="N3164" t="s">
        <v>145</v>
      </c>
      <c r="O3164" t="s">
        <v>155</v>
      </c>
      <c r="P3164" t="s">
        <v>146</v>
      </c>
      <c r="Q3164">
        <v>270</v>
      </c>
      <c r="R3164">
        <v>286</v>
      </c>
      <c r="S3164">
        <v>4640</v>
      </c>
      <c r="T3164">
        <v>170</v>
      </c>
      <c r="U3164">
        <v>58</v>
      </c>
      <c r="V3164">
        <v>12</v>
      </c>
      <c r="W3164">
        <v>190</v>
      </c>
      <c r="X3164">
        <v>190</v>
      </c>
      <c r="Y3164">
        <v>0</v>
      </c>
      <c r="Z3164">
        <v>0</v>
      </c>
      <c r="AA3164">
        <v>4200</v>
      </c>
      <c r="AB3164">
        <v>0</v>
      </c>
      <c r="AC3164">
        <v>0</v>
      </c>
      <c r="AD3164">
        <v>12</v>
      </c>
      <c r="AE3164">
        <v>0</v>
      </c>
      <c r="AF3164">
        <v>260</v>
      </c>
      <c r="AG3164">
        <v>0</v>
      </c>
      <c r="AH3164">
        <v>9</v>
      </c>
      <c r="AI3164">
        <v>17</v>
      </c>
      <c r="AJ3164">
        <v>0</v>
      </c>
      <c r="AK3164">
        <v>0</v>
      </c>
      <c r="AL3164">
        <v>0</v>
      </c>
      <c r="AM3164">
        <v>0</v>
      </c>
      <c r="AN3164">
        <v>0</v>
      </c>
      <c r="AO3164">
        <v>204</v>
      </c>
      <c r="AP3164">
        <v>1088</v>
      </c>
      <c r="AQ3164">
        <v>220</v>
      </c>
      <c r="AR3164">
        <v>0</v>
      </c>
      <c r="AS3164">
        <v>219</v>
      </c>
      <c r="AT3164">
        <v>32</v>
      </c>
      <c r="AU3164">
        <v>18</v>
      </c>
      <c r="AV3164">
        <v>5</v>
      </c>
      <c r="AW3164">
        <v>5</v>
      </c>
      <c r="AX3164">
        <v>0</v>
      </c>
      <c r="AY3164">
        <v>104</v>
      </c>
      <c r="AZ3164">
        <v>205</v>
      </c>
      <c r="BA3164">
        <v>131</v>
      </c>
      <c r="BB3164">
        <v>57</v>
      </c>
      <c r="BC3164">
        <v>33</v>
      </c>
      <c r="BD3164">
        <v>4</v>
      </c>
      <c r="BE3164">
        <v>0</v>
      </c>
      <c r="BF3164">
        <v>280</v>
      </c>
      <c r="BG3164">
        <v>270</v>
      </c>
      <c r="BH3164">
        <v>0</v>
      </c>
      <c r="BI3164">
        <v>57</v>
      </c>
      <c r="BJ3164" s="2">
        <v>46036</v>
      </c>
      <c r="BK3164">
        <v>0</v>
      </c>
      <c r="BL3164" s="3" t="str">
        <f>VLOOKUP(O3164,DropDownList!$H$1:$I$7,2,FALSE)</f>
        <v>2022/23</v>
      </c>
      <c r="BM3164" s="3" t="str">
        <f t="shared" si="49"/>
        <v>VSUR</v>
      </c>
    </row>
    <row r="3165" spans="1:65" x14ac:dyDescent="0.2">
      <c r="A3165">
        <v>2026</v>
      </c>
      <c r="B3165">
        <v>1</v>
      </c>
      <c r="C3165" t="s">
        <v>189</v>
      </c>
      <c r="D3165" t="s">
        <v>194</v>
      </c>
      <c r="E3165" t="s">
        <v>26</v>
      </c>
      <c r="F3165">
        <v>9380</v>
      </c>
      <c r="G3165" t="s">
        <v>141</v>
      </c>
      <c r="H3165" t="s">
        <v>189</v>
      </c>
      <c r="I3165" t="s">
        <v>189</v>
      </c>
      <c r="J3165" s="1">
        <v>46023</v>
      </c>
      <c r="K3165" t="s">
        <v>438</v>
      </c>
      <c r="L3165">
        <v>4</v>
      </c>
      <c r="M3165" t="s">
        <v>439</v>
      </c>
      <c r="N3165" t="s">
        <v>145</v>
      </c>
      <c r="O3165" t="s">
        <v>156</v>
      </c>
      <c r="P3165" t="s">
        <v>154</v>
      </c>
      <c r="Q3165">
        <v>23548.55</v>
      </c>
      <c r="R3165">
        <v>276</v>
      </c>
      <c r="S3165">
        <v>84693</v>
      </c>
      <c r="T3165">
        <v>610</v>
      </c>
      <c r="U3165">
        <v>93</v>
      </c>
      <c r="V3165">
        <v>38</v>
      </c>
      <c r="W3165">
        <v>11449.15</v>
      </c>
      <c r="X3165">
        <v>11536.15</v>
      </c>
      <c r="Y3165">
        <v>0</v>
      </c>
      <c r="Z3165">
        <v>0</v>
      </c>
      <c r="AA3165">
        <v>60534.45</v>
      </c>
      <c r="AB3165">
        <v>2136.92</v>
      </c>
      <c r="AC3165">
        <v>54139.29</v>
      </c>
      <c r="AD3165">
        <v>18</v>
      </c>
      <c r="AE3165">
        <v>20</v>
      </c>
      <c r="AF3165">
        <v>181</v>
      </c>
      <c r="AG3165">
        <v>62</v>
      </c>
      <c r="AH3165">
        <v>1</v>
      </c>
      <c r="AI3165">
        <v>31</v>
      </c>
      <c r="AJ3165">
        <v>0</v>
      </c>
      <c r="AK3165">
        <v>0</v>
      </c>
      <c r="AL3165">
        <v>0</v>
      </c>
      <c r="AM3165">
        <v>0</v>
      </c>
      <c r="AN3165">
        <v>0</v>
      </c>
      <c r="AO3165">
        <v>190</v>
      </c>
      <c r="AP3165">
        <v>827</v>
      </c>
      <c r="AQ3165">
        <v>199</v>
      </c>
      <c r="AR3165">
        <v>0</v>
      </c>
      <c r="AS3165">
        <v>170</v>
      </c>
      <c r="AT3165">
        <v>15</v>
      </c>
      <c r="AU3165">
        <v>7</v>
      </c>
      <c r="AV3165">
        <v>1</v>
      </c>
      <c r="AW3165">
        <v>1</v>
      </c>
      <c r="AX3165">
        <v>0</v>
      </c>
      <c r="AY3165">
        <v>100</v>
      </c>
      <c r="AZ3165">
        <v>170</v>
      </c>
      <c r="BA3165">
        <v>93</v>
      </c>
      <c r="BB3165">
        <v>21</v>
      </c>
      <c r="BC3165">
        <v>9</v>
      </c>
      <c r="BD3165">
        <v>5</v>
      </c>
      <c r="BE3165">
        <v>0</v>
      </c>
      <c r="BF3165">
        <v>275</v>
      </c>
      <c r="BG3165">
        <v>10340</v>
      </c>
      <c r="BH3165">
        <v>1</v>
      </c>
      <c r="BI3165">
        <v>92</v>
      </c>
      <c r="BJ3165" s="2">
        <v>46036</v>
      </c>
      <c r="BK3165">
        <v>0</v>
      </c>
      <c r="BL3165" s="3" t="str">
        <f>VLOOKUP(O3165,DropDownList!$H$1:$I$7,2,FALSE)</f>
        <v>2023/24</v>
      </c>
      <c r="BM3165" s="3" t="str">
        <f t="shared" si="49"/>
        <v>JP COURT</v>
      </c>
    </row>
    <row r="3166" spans="1:65" x14ac:dyDescent="0.2">
      <c r="A3166">
        <v>2026</v>
      </c>
      <c r="B3166">
        <v>1</v>
      </c>
      <c r="C3166" t="s">
        <v>189</v>
      </c>
      <c r="D3166" t="s">
        <v>194</v>
      </c>
      <c r="E3166" t="s">
        <v>26</v>
      </c>
      <c r="F3166">
        <v>9380</v>
      </c>
      <c r="G3166" t="s">
        <v>141</v>
      </c>
      <c r="H3166" t="s">
        <v>189</v>
      </c>
      <c r="I3166" t="s">
        <v>189</v>
      </c>
      <c r="J3166" s="1">
        <v>46023</v>
      </c>
      <c r="K3166" t="s">
        <v>438</v>
      </c>
      <c r="L3166">
        <v>4</v>
      </c>
      <c r="M3166" t="s">
        <v>439</v>
      </c>
      <c r="N3166" t="s">
        <v>145</v>
      </c>
      <c r="O3166" t="s">
        <v>156</v>
      </c>
      <c r="P3166" t="s">
        <v>148</v>
      </c>
      <c r="Q3166">
        <v>521.32000000000005</v>
      </c>
      <c r="R3166">
        <v>22</v>
      </c>
      <c r="S3166">
        <v>1320</v>
      </c>
      <c r="T3166">
        <v>60</v>
      </c>
      <c r="U3166">
        <v>10</v>
      </c>
      <c r="V3166">
        <v>3</v>
      </c>
      <c r="W3166">
        <v>180</v>
      </c>
      <c r="X3166">
        <v>180</v>
      </c>
      <c r="Y3166">
        <v>0</v>
      </c>
      <c r="Z3166">
        <v>0</v>
      </c>
      <c r="AA3166">
        <v>738.68</v>
      </c>
      <c r="AB3166">
        <v>0</v>
      </c>
      <c r="AC3166">
        <v>738.68</v>
      </c>
      <c r="AD3166">
        <v>3</v>
      </c>
      <c r="AE3166">
        <v>0</v>
      </c>
      <c r="AF3166">
        <v>11</v>
      </c>
      <c r="AG3166">
        <v>2</v>
      </c>
      <c r="AH3166">
        <v>1</v>
      </c>
      <c r="AI3166">
        <v>8</v>
      </c>
      <c r="AJ3166">
        <v>0</v>
      </c>
      <c r="AK3166">
        <v>0</v>
      </c>
      <c r="AL3166">
        <v>0</v>
      </c>
      <c r="AM3166">
        <v>0</v>
      </c>
      <c r="AN3166">
        <v>0</v>
      </c>
      <c r="AO3166">
        <v>20</v>
      </c>
      <c r="AP3166">
        <v>64</v>
      </c>
      <c r="AQ3166">
        <v>20</v>
      </c>
      <c r="AR3166">
        <v>0</v>
      </c>
      <c r="AS3166">
        <v>5</v>
      </c>
      <c r="AT3166">
        <v>3</v>
      </c>
      <c r="AU3166">
        <v>0</v>
      </c>
      <c r="AV3166">
        <v>0</v>
      </c>
      <c r="AW3166">
        <v>0</v>
      </c>
      <c r="AX3166">
        <v>0</v>
      </c>
      <c r="AY3166">
        <v>14</v>
      </c>
      <c r="AZ3166">
        <v>15</v>
      </c>
      <c r="BA3166">
        <v>3</v>
      </c>
      <c r="BB3166">
        <v>1</v>
      </c>
      <c r="BC3166">
        <v>1</v>
      </c>
      <c r="BD3166">
        <v>0</v>
      </c>
      <c r="BE3166">
        <v>0</v>
      </c>
      <c r="BF3166">
        <v>21</v>
      </c>
      <c r="BG3166">
        <v>480</v>
      </c>
      <c r="BH3166">
        <v>0</v>
      </c>
      <c r="BI3166">
        <v>10</v>
      </c>
      <c r="BJ3166" s="2">
        <v>46036</v>
      </c>
      <c r="BK3166">
        <v>0</v>
      </c>
      <c r="BL3166" s="3" t="str">
        <f>VLOOKUP(O3166,DropDownList!$H$1:$I$7,2,FALSE)</f>
        <v>2023/24</v>
      </c>
      <c r="BM3166" s="3" t="str">
        <f t="shared" si="49"/>
        <v>PRAS</v>
      </c>
    </row>
    <row r="3167" spans="1:65" x14ac:dyDescent="0.2">
      <c r="A3167">
        <v>2026</v>
      </c>
      <c r="B3167">
        <v>1</v>
      </c>
      <c r="C3167" t="s">
        <v>189</v>
      </c>
      <c r="D3167" t="s">
        <v>194</v>
      </c>
      <c r="E3167" t="s">
        <v>26</v>
      </c>
      <c r="F3167">
        <v>9380</v>
      </c>
      <c r="G3167" t="s">
        <v>141</v>
      </c>
      <c r="H3167" t="s">
        <v>189</v>
      </c>
      <c r="I3167" t="s">
        <v>189</v>
      </c>
      <c r="J3167" s="1">
        <v>46023</v>
      </c>
      <c r="K3167" t="s">
        <v>438</v>
      </c>
      <c r="L3167">
        <v>4</v>
      </c>
      <c r="M3167" t="s">
        <v>439</v>
      </c>
      <c r="N3167" t="s">
        <v>145</v>
      </c>
      <c r="O3167" t="s">
        <v>156</v>
      </c>
      <c r="P3167" t="s">
        <v>152</v>
      </c>
      <c r="Q3167">
        <v>0</v>
      </c>
      <c r="R3167">
        <v>43</v>
      </c>
      <c r="S3167">
        <v>1720</v>
      </c>
      <c r="T3167">
        <v>920</v>
      </c>
      <c r="U3167">
        <v>0</v>
      </c>
      <c r="V3167">
        <v>0</v>
      </c>
      <c r="W3167">
        <v>0</v>
      </c>
      <c r="X3167">
        <v>0</v>
      </c>
      <c r="Y3167">
        <v>0</v>
      </c>
      <c r="Z3167">
        <v>0</v>
      </c>
      <c r="AA3167">
        <v>800</v>
      </c>
      <c r="AB3167">
        <v>0</v>
      </c>
      <c r="AC3167">
        <v>800</v>
      </c>
      <c r="AD3167">
        <v>0</v>
      </c>
      <c r="AE3167">
        <v>0</v>
      </c>
      <c r="AF3167">
        <v>20</v>
      </c>
      <c r="AG3167">
        <v>0</v>
      </c>
      <c r="AH3167">
        <v>23</v>
      </c>
      <c r="AI3167">
        <v>0</v>
      </c>
      <c r="AJ3167">
        <v>0</v>
      </c>
      <c r="AK3167">
        <v>0</v>
      </c>
      <c r="AL3167">
        <v>0</v>
      </c>
      <c r="AM3167">
        <v>1</v>
      </c>
      <c r="AN3167">
        <v>0</v>
      </c>
      <c r="AO3167">
        <v>0</v>
      </c>
      <c r="AP3167">
        <v>0</v>
      </c>
      <c r="AQ3167">
        <v>0</v>
      </c>
      <c r="AR3167">
        <v>0</v>
      </c>
      <c r="AS3167">
        <v>0</v>
      </c>
      <c r="AT3167">
        <v>0</v>
      </c>
      <c r="AU3167">
        <v>0</v>
      </c>
      <c r="AV3167">
        <v>0</v>
      </c>
      <c r="AW3167">
        <v>0</v>
      </c>
      <c r="AX3167">
        <v>0</v>
      </c>
      <c r="AY3167">
        <v>0</v>
      </c>
      <c r="AZ3167">
        <v>0</v>
      </c>
      <c r="BA3167">
        <v>0</v>
      </c>
      <c r="BB3167">
        <v>0</v>
      </c>
      <c r="BC3167">
        <v>0</v>
      </c>
      <c r="BD3167">
        <v>0</v>
      </c>
      <c r="BE3167">
        <v>0</v>
      </c>
      <c r="BF3167">
        <v>0</v>
      </c>
      <c r="BG3167">
        <v>0</v>
      </c>
      <c r="BH3167">
        <v>0</v>
      </c>
      <c r="BI3167">
        <v>0</v>
      </c>
      <c r="BJ3167" s="2">
        <v>46036</v>
      </c>
      <c r="BK3167">
        <v>0</v>
      </c>
      <c r="BL3167" s="3" t="str">
        <f>VLOOKUP(O3167,DropDownList!$H$1:$I$7,2,FALSE)</f>
        <v>2023/24</v>
      </c>
      <c r="BM3167" s="3" t="str">
        <f t="shared" si="49"/>
        <v>PCOA</v>
      </c>
    </row>
    <row r="3168" spans="1:65" x14ac:dyDescent="0.2">
      <c r="A3168">
        <v>2026</v>
      </c>
      <c r="B3168">
        <v>1</v>
      </c>
      <c r="C3168" t="s">
        <v>189</v>
      </c>
      <c r="D3168" t="s">
        <v>194</v>
      </c>
      <c r="E3168" t="s">
        <v>26</v>
      </c>
      <c r="F3168">
        <v>9380</v>
      </c>
      <c r="G3168" t="s">
        <v>141</v>
      </c>
      <c r="H3168" t="s">
        <v>189</v>
      </c>
      <c r="I3168" t="s">
        <v>189</v>
      </c>
      <c r="J3168" s="1">
        <v>46023</v>
      </c>
      <c r="K3168" t="s">
        <v>438</v>
      </c>
      <c r="L3168">
        <v>4</v>
      </c>
      <c r="M3168" t="s">
        <v>439</v>
      </c>
      <c r="N3168" t="s">
        <v>145</v>
      </c>
      <c r="O3168" t="s">
        <v>156</v>
      </c>
      <c r="P3168" t="s">
        <v>151</v>
      </c>
      <c r="Q3168">
        <v>0</v>
      </c>
      <c r="R3168">
        <v>223</v>
      </c>
      <c r="S3168">
        <v>6690</v>
      </c>
      <c r="T3168">
        <v>1230</v>
      </c>
      <c r="U3168">
        <v>0</v>
      </c>
      <c r="V3168">
        <v>0</v>
      </c>
      <c r="W3168">
        <v>0</v>
      </c>
      <c r="X3168">
        <v>0</v>
      </c>
      <c r="Y3168">
        <v>0</v>
      </c>
      <c r="Z3168">
        <v>0</v>
      </c>
      <c r="AA3168">
        <v>5460</v>
      </c>
      <c r="AB3168">
        <v>0</v>
      </c>
      <c r="AC3168">
        <v>5460</v>
      </c>
      <c r="AD3168">
        <v>0</v>
      </c>
      <c r="AE3168">
        <v>0</v>
      </c>
      <c r="AF3168">
        <v>182</v>
      </c>
      <c r="AG3168">
        <v>0</v>
      </c>
      <c r="AH3168">
        <v>41</v>
      </c>
      <c r="AI3168">
        <v>0</v>
      </c>
      <c r="AJ3168">
        <v>0</v>
      </c>
      <c r="AK3168">
        <v>0</v>
      </c>
      <c r="AL3168">
        <v>0</v>
      </c>
      <c r="AM3168">
        <v>0</v>
      </c>
      <c r="AN3168">
        <v>0</v>
      </c>
      <c r="AO3168">
        <v>0</v>
      </c>
      <c r="AP3168">
        <v>0</v>
      </c>
      <c r="AQ3168">
        <v>0</v>
      </c>
      <c r="AR3168">
        <v>0</v>
      </c>
      <c r="AS3168">
        <v>0</v>
      </c>
      <c r="AT3168">
        <v>0</v>
      </c>
      <c r="AU3168">
        <v>0</v>
      </c>
      <c r="AV3168">
        <v>0</v>
      </c>
      <c r="AW3168">
        <v>0</v>
      </c>
      <c r="AX3168">
        <v>0</v>
      </c>
      <c r="AY3168">
        <v>0</v>
      </c>
      <c r="AZ3168">
        <v>0</v>
      </c>
      <c r="BA3168">
        <v>0</v>
      </c>
      <c r="BB3168">
        <v>0</v>
      </c>
      <c r="BC3168">
        <v>0</v>
      </c>
      <c r="BD3168">
        <v>0</v>
      </c>
      <c r="BE3168">
        <v>0</v>
      </c>
      <c r="BF3168">
        <v>0</v>
      </c>
      <c r="BG3168">
        <v>0</v>
      </c>
      <c r="BH3168">
        <v>0</v>
      </c>
      <c r="BI3168">
        <v>0</v>
      </c>
      <c r="BJ3168" s="2">
        <v>46036</v>
      </c>
      <c r="BK3168">
        <v>0</v>
      </c>
      <c r="BL3168" s="3" t="str">
        <f>VLOOKUP(O3168,DropDownList!$H$1:$I$7,2,FALSE)</f>
        <v>2023/24</v>
      </c>
      <c r="BM3168" s="3" t="str">
        <f t="shared" si="49"/>
        <v>PCPF</v>
      </c>
    </row>
    <row r="3169" spans="1:65" x14ac:dyDescent="0.2">
      <c r="A3169">
        <v>2026</v>
      </c>
      <c r="B3169">
        <v>1</v>
      </c>
      <c r="C3169" t="s">
        <v>189</v>
      </c>
      <c r="D3169" t="s">
        <v>194</v>
      </c>
      <c r="E3169" t="s">
        <v>26</v>
      </c>
      <c r="F3169">
        <v>9380</v>
      </c>
      <c r="G3169" t="s">
        <v>141</v>
      </c>
      <c r="H3169" t="s">
        <v>189</v>
      </c>
      <c r="I3169" t="s">
        <v>189</v>
      </c>
      <c r="J3169" s="1">
        <v>46023</v>
      </c>
      <c r="K3169" t="s">
        <v>438</v>
      </c>
      <c r="L3169">
        <v>4</v>
      </c>
      <c r="M3169" t="s">
        <v>439</v>
      </c>
      <c r="N3169" t="s">
        <v>145</v>
      </c>
      <c r="O3169" t="s">
        <v>156</v>
      </c>
      <c r="P3169" t="s">
        <v>153</v>
      </c>
      <c r="Q3169">
        <v>365.32</v>
      </c>
      <c r="R3169">
        <v>20</v>
      </c>
      <c r="S3169">
        <v>900</v>
      </c>
      <c r="T3169">
        <v>45</v>
      </c>
      <c r="U3169">
        <v>9</v>
      </c>
      <c r="V3169">
        <v>7</v>
      </c>
      <c r="W3169">
        <v>315</v>
      </c>
      <c r="X3169">
        <v>315</v>
      </c>
      <c r="Y3169">
        <v>0</v>
      </c>
      <c r="Z3169">
        <v>0</v>
      </c>
      <c r="AA3169">
        <v>489.68</v>
      </c>
      <c r="AB3169">
        <v>0</v>
      </c>
      <c r="AC3169">
        <v>489.68</v>
      </c>
      <c r="AD3169">
        <v>7</v>
      </c>
      <c r="AE3169">
        <v>0</v>
      </c>
      <c r="AF3169">
        <v>10</v>
      </c>
      <c r="AG3169">
        <v>1</v>
      </c>
      <c r="AH3169">
        <v>1</v>
      </c>
      <c r="AI3169">
        <v>8</v>
      </c>
      <c r="AJ3169">
        <v>0</v>
      </c>
      <c r="AK3169">
        <v>0</v>
      </c>
      <c r="AL3169">
        <v>0</v>
      </c>
      <c r="AM3169">
        <v>0</v>
      </c>
      <c r="AN3169">
        <v>0</v>
      </c>
      <c r="AO3169">
        <v>17</v>
      </c>
      <c r="AP3169">
        <v>62</v>
      </c>
      <c r="AQ3169">
        <v>19</v>
      </c>
      <c r="AR3169">
        <v>1</v>
      </c>
      <c r="AS3169">
        <v>12</v>
      </c>
      <c r="AT3169">
        <v>1</v>
      </c>
      <c r="AU3169">
        <v>0</v>
      </c>
      <c r="AV3169">
        <v>0</v>
      </c>
      <c r="AW3169">
        <v>0</v>
      </c>
      <c r="AX3169">
        <v>0</v>
      </c>
      <c r="AY3169">
        <v>4</v>
      </c>
      <c r="AZ3169">
        <v>11</v>
      </c>
      <c r="BA3169">
        <v>7</v>
      </c>
      <c r="BB3169">
        <v>0</v>
      </c>
      <c r="BC3169">
        <v>0</v>
      </c>
      <c r="BD3169">
        <v>1</v>
      </c>
      <c r="BE3169">
        <v>0</v>
      </c>
      <c r="BF3169">
        <v>16</v>
      </c>
      <c r="BG3169">
        <v>360</v>
      </c>
      <c r="BH3169">
        <v>0</v>
      </c>
      <c r="BI3169">
        <v>8</v>
      </c>
      <c r="BJ3169" s="2">
        <v>46036</v>
      </c>
      <c r="BK3169">
        <v>0</v>
      </c>
      <c r="BL3169" s="3" t="str">
        <f>VLOOKUP(O3169,DropDownList!$H$1:$I$7,2,FALSE)</f>
        <v>2023/24</v>
      </c>
      <c r="BM3169" s="3" t="str">
        <f t="shared" si="49"/>
        <v>PREG</v>
      </c>
    </row>
    <row r="3170" spans="1:65" x14ac:dyDescent="0.2">
      <c r="A3170">
        <v>2026</v>
      </c>
      <c r="B3170">
        <v>1</v>
      </c>
      <c r="C3170" t="s">
        <v>189</v>
      </c>
      <c r="D3170" t="s">
        <v>194</v>
      </c>
      <c r="E3170" t="s">
        <v>26</v>
      </c>
      <c r="F3170">
        <v>9380</v>
      </c>
      <c r="G3170" t="s">
        <v>141</v>
      </c>
      <c r="H3170" t="s">
        <v>189</v>
      </c>
      <c r="I3170" t="s">
        <v>189</v>
      </c>
      <c r="J3170" s="1">
        <v>46023</v>
      </c>
      <c r="K3170" t="s">
        <v>438</v>
      </c>
      <c r="L3170">
        <v>4</v>
      </c>
      <c r="M3170" t="s">
        <v>439</v>
      </c>
      <c r="N3170" t="s">
        <v>145</v>
      </c>
      <c r="O3170" t="s">
        <v>156</v>
      </c>
      <c r="P3170" t="s">
        <v>146</v>
      </c>
      <c r="Q3170">
        <v>686.76</v>
      </c>
      <c r="R3170">
        <v>275</v>
      </c>
      <c r="S3170">
        <v>4945</v>
      </c>
      <c r="T3170">
        <v>20</v>
      </c>
      <c r="U3170">
        <v>95</v>
      </c>
      <c r="V3170">
        <v>20</v>
      </c>
      <c r="W3170">
        <v>398.54</v>
      </c>
      <c r="X3170">
        <v>398.54</v>
      </c>
      <c r="Y3170">
        <v>0</v>
      </c>
      <c r="Z3170">
        <v>0</v>
      </c>
      <c r="AA3170">
        <v>4238.24</v>
      </c>
      <c r="AB3170">
        <v>0</v>
      </c>
      <c r="AC3170">
        <v>0</v>
      </c>
      <c r="AD3170">
        <v>18</v>
      </c>
      <c r="AE3170">
        <v>2</v>
      </c>
      <c r="AF3170">
        <v>237</v>
      </c>
      <c r="AG3170">
        <v>3</v>
      </c>
      <c r="AH3170">
        <v>1</v>
      </c>
      <c r="AI3170">
        <v>34</v>
      </c>
      <c r="AJ3170">
        <v>0</v>
      </c>
      <c r="AK3170">
        <v>0</v>
      </c>
      <c r="AL3170">
        <v>0</v>
      </c>
      <c r="AM3170">
        <v>0</v>
      </c>
      <c r="AN3170">
        <v>0</v>
      </c>
      <c r="AO3170">
        <v>189</v>
      </c>
      <c r="AP3170">
        <v>825</v>
      </c>
      <c r="AQ3170">
        <v>198</v>
      </c>
      <c r="AR3170">
        <v>0</v>
      </c>
      <c r="AS3170">
        <v>170</v>
      </c>
      <c r="AT3170">
        <v>15</v>
      </c>
      <c r="AU3170">
        <v>7</v>
      </c>
      <c r="AV3170">
        <v>1</v>
      </c>
      <c r="AW3170">
        <v>1</v>
      </c>
      <c r="AX3170">
        <v>0</v>
      </c>
      <c r="AY3170">
        <v>99</v>
      </c>
      <c r="AZ3170">
        <v>170</v>
      </c>
      <c r="BA3170">
        <v>92</v>
      </c>
      <c r="BB3170">
        <v>21</v>
      </c>
      <c r="BC3170">
        <v>9</v>
      </c>
      <c r="BD3170">
        <v>6</v>
      </c>
      <c r="BE3170">
        <v>0</v>
      </c>
      <c r="BF3170">
        <v>274</v>
      </c>
      <c r="BG3170">
        <v>660</v>
      </c>
      <c r="BH3170">
        <v>0</v>
      </c>
      <c r="BI3170">
        <v>94</v>
      </c>
      <c r="BJ3170" s="2">
        <v>46036</v>
      </c>
      <c r="BK3170">
        <v>0</v>
      </c>
      <c r="BL3170" s="3" t="str">
        <f>VLOOKUP(O3170,DropDownList!$H$1:$I$7,2,FALSE)</f>
        <v>2023/24</v>
      </c>
      <c r="BM3170" s="3" t="str">
        <f t="shared" si="49"/>
        <v>VSUR</v>
      </c>
    </row>
    <row r="3171" spans="1:65" x14ac:dyDescent="0.2">
      <c r="A3171">
        <v>2026</v>
      </c>
      <c r="B3171">
        <v>1</v>
      </c>
      <c r="C3171" t="s">
        <v>189</v>
      </c>
      <c r="D3171" t="s">
        <v>194</v>
      </c>
      <c r="E3171" t="s">
        <v>26</v>
      </c>
      <c r="F3171">
        <v>9380</v>
      </c>
      <c r="G3171" t="s">
        <v>141</v>
      </c>
      <c r="H3171" t="s">
        <v>189</v>
      </c>
      <c r="I3171" t="s">
        <v>189</v>
      </c>
      <c r="J3171" s="1">
        <v>46023</v>
      </c>
      <c r="K3171" t="s">
        <v>438</v>
      </c>
      <c r="L3171">
        <v>4</v>
      </c>
      <c r="M3171" t="s">
        <v>439</v>
      </c>
      <c r="N3171" t="s">
        <v>145</v>
      </c>
      <c r="O3171" t="s">
        <v>155</v>
      </c>
      <c r="P3171" t="s">
        <v>154</v>
      </c>
      <c r="Q3171">
        <v>12298.79</v>
      </c>
      <c r="R3171">
        <v>290</v>
      </c>
      <c r="S3171">
        <v>75780</v>
      </c>
      <c r="T3171">
        <v>4405</v>
      </c>
      <c r="U3171">
        <v>59</v>
      </c>
      <c r="V3171">
        <v>26</v>
      </c>
      <c r="W3171">
        <v>5738.52</v>
      </c>
      <c r="X3171">
        <v>6093.52</v>
      </c>
      <c r="Y3171">
        <v>0</v>
      </c>
      <c r="Z3171">
        <v>0</v>
      </c>
      <c r="AA3171">
        <v>59076.21</v>
      </c>
      <c r="AB3171">
        <v>600</v>
      </c>
      <c r="AC3171">
        <v>54186.21</v>
      </c>
      <c r="AD3171">
        <v>12</v>
      </c>
      <c r="AE3171">
        <v>14</v>
      </c>
      <c r="AF3171">
        <v>217</v>
      </c>
      <c r="AG3171">
        <v>41</v>
      </c>
      <c r="AH3171">
        <v>11</v>
      </c>
      <c r="AI3171">
        <v>18</v>
      </c>
      <c r="AJ3171">
        <v>0</v>
      </c>
      <c r="AK3171">
        <v>0</v>
      </c>
      <c r="AL3171">
        <v>0</v>
      </c>
      <c r="AM3171">
        <v>0</v>
      </c>
      <c r="AN3171">
        <v>0</v>
      </c>
      <c r="AO3171">
        <v>206</v>
      </c>
      <c r="AP3171">
        <v>1073</v>
      </c>
      <c r="AQ3171">
        <v>214</v>
      </c>
      <c r="AR3171">
        <v>0</v>
      </c>
      <c r="AS3171">
        <v>216</v>
      </c>
      <c r="AT3171">
        <v>32</v>
      </c>
      <c r="AU3171">
        <v>17</v>
      </c>
      <c r="AV3171">
        <v>5</v>
      </c>
      <c r="AW3171">
        <v>6</v>
      </c>
      <c r="AX3171">
        <v>0</v>
      </c>
      <c r="AY3171">
        <v>101</v>
      </c>
      <c r="AZ3171">
        <v>202</v>
      </c>
      <c r="BA3171">
        <v>131</v>
      </c>
      <c r="BB3171">
        <v>56</v>
      </c>
      <c r="BC3171">
        <v>34</v>
      </c>
      <c r="BD3171">
        <v>4</v>
      </c>
      <c r="BE3171">
        <v>0</v>
      </c>
      <c r="BF3171">
        <v>283</v>
      </c>
      <c r="BG3171">
        <v>4060</v>
      </c>
      <c r="BH3171">
        <v>3</v>
      </c>
      <c r="BI3171">
        <v>58</v>
      </c>
      <c r="BJ3171" s="2">
        <v>46036</v>
      </c>
      <c r="BK3171">
        <v>0</v>
      </c>
      <c r="BL3171" s="3" t="str">
        <f>VLOOKUP(O3171,DropDownList!$H$1:$I$7,2,FALSE)</f>
        <v>2022/23</v>
      </c>
      <c r="BM3171" s="3" t="str">
        <f t="shared" si="49"/>
        <v>JP COURT</v>
      </c>
    </row>
    <row r="3172" spans="1:65" x14ac:dyDescent="0.2">
      <c r="A3172">
        <v>2026</v>
      </c>
      <c r="B3172">
        <v>1</v>
      </c>
      <c r="C3172" t="s">
        <v>189</v>
      </c>
      <c r="D3172" t="s">
        <v>194</v>
      </c>
      <c r="E3172" t="s">
        <v>26</v>
      </c>
      <c r="F3172">
        <v>9380</v>
      </c>
      <c r="G3172" t="s">
        <v>141</v>
      </c>
      <c r="H3172" t="s">
        <v>189</v>
      </c>
      <c r="I3172" t="s">
        <v>189</v>
      </c>
      <c r="J3172" s="1">
        <v>46023</v>
      </c>
      <c r="K3172" t="s">
        <v>438</v>
      </c>
      <c r="L3172">
        <v>4</v>
      </c>
      <c r="M3172" t="s">
        <v>439</v>
      </c>
      <c r="N3172" t="s">
        <v>145</v>
      </c>
      <c r="O3172" t="s">
        <v>155</v>
      </c>
      <c r="P3172" t="s">
        <v>150</v>
      </c>
      <c r="Q3172">
        <v>11151.92</v>
      </c>
      <c r="R3172">
        <v>386</v>
      </c>
      <c r="S3172">
        <v>55227.86</v>
      </c>
      <c r="T3172">
        <v>7659.47</v>
      </c>
      <c r="U3172">
        <v>91</v>
      </c>
      <c r="V3172">
        <v>51</v>
      </c>
      <c r="W3172">
        <v>6218.37</v>
      </c>
      <c r="X3172">
        <v>6218.37</v>
      </c>
      <c r="Y3172">
        <v>333</v>
      </c>
      <c r="Z3172">
        <v>47568.39</v>
      </c>
      <c r="AA3172">
        <v>36416.47</v>
      </c>
      <c r="AB3172">
        <v>12533.74</v>
      </c>
      <c r="AC3172">
        <v>23882.73</v>
      </c>
      <c r="AD3172">
        <v>37</v>
      </c>
      <c r="AE3172">
        <v>14</v>
      </c>
      <c r="AF3172">
        <v>233</v>
      </c>
      <c r="AG3172">
        <v>39</v>
      </c>
      <c r="AH3172">
        <v>53</v>
      </c>
      <c r="AI3172">
        <v>52</v>
      </c>
      <c r="AJ3172">
        <v>65</v>
      </c>
      <c r="AK3172">
        <v>30</v>
      </c>
      <c r="AL3172">
        <v>8</v>
      </c>
      <c r="AM3172">
        <v>17</v>
      </c>
      <c r="AN3172">
        <v>8</v>
      </c>
      <c r="AO3172">
        <v>270</v>
      </c>
      <c r="AP3172">
        <v>1473</v>
      </c>
      <c r="AQ3172">
        <v>299</v>
      </c>
      <c r="AR3172">
        <v>11</v>
      </c>
      <c r="AS3172">
        <v>328</v>
      </c>
      <c r="AT3172">
        <v>51</v>
      </c>
      <c r="AU3172">
        <v>3</v>
      </c>
      <c r="AV3172">
        <v>0</v>
      </c>
      <c r="AW3172">
        <v>0</v>
      </c>
      <c r="AX3172">
        <v>0</v>
      </c>
      <c r="AY3172">
        <v>139</v>
      </c>
      <c r="AZ3172">
        <v>307</v>
      </c>
      <c r="BA3172">
        <v>212</v>
      </c>
      <c r="BB3172">
        <v>35</v>
      </c>
      <c r="BC3172">
        <v>14</v>
      </c>
      <c r="BD3172">
        <v>0</v>
      </c>
      <c r="BE3172">
        <v>0</v>
      </c>
      <c r="BF3172">
        <v>272</v>
      </c>
      <c r="BG3172">
        <v>6958.26</v>
      </c>
      <c r="BH3172">
        <v>9</v>
      </c>
      <c r="BI3172">
        <v>90</v>
      </c>
      <c r="BJ3172" s="2">
        <v>46036</v>
      </c>
      <c r="BK3172">
        <v>0</v>
      </c>
      <c r="BL3172" s="3" t="str">
        <f>VLOOKUP(O3172,DropDownList!$H$1:$I$7,2,FALSE)</f>
        <v>2022/23</v>
      </c>
      <c r="BM3172" s="3" t="str">
        <f t="shared" si="49"/>
        <v>FISCAL FINES</v>
      </c>
    </row>
    <row r="3173" spans="1:65" x14ac:dyDescent="0.2">
      <c r="A3173">
        <v>2026</v>
      </c>
      <c r="B3173">
        <v>1</v>
      </c>
      <c r="C3173" t="s">
        <v>189</v>
      </c>
      <c r="D3173" t="s">
        <v>194</v>
      </c>
      <c r="E3173" t="s">
        <v>26</v>
      </c>
      <c r="F3173">
        <v>9380</v>
      </c>
      <c r="G3173" t="s">
        <v>141</v>
      </c>
      <c r="H3173" t="s">
        <v>189</v>
      </c>
      <c r="I3173" t="s">
        <v>189</v>
      </c>
      <c r="J3173" s="1">
        <v>46023</v>
      </c>
      <c r="K3173" t="s">
        <v>438</v>
      </c>
      <c r="L3173">
        <v>4</v>
      </c>
      <c r="M3173" t="s">
        <v>439</v>
      </c>
      <c r="N3173" t="s">
        <v>145</v>
      </c>
      <c r="O3173" t="s">
        <v>149</v>
      </c>
      <c r="P3173" t="s">
        <v>150</v>
      </c>
      <c r="Q3173">
        <v>16667.240000000002</v>
      </c>
      <c r="R3173">
        <v>192</v>
      </c>
      <c r="S3173">
        <v>29773.15</v>
      </c>
      <c r="T3173">
        <v>4693.84</v>
      </c>
      <c r="U3173">
        <v>110</v>
      </c>
      <c r="V3173">
        <v>96</v>
      </c>
      <c r="W3173">
        <v>12038.28</v>
      </c>
      <c r="X3173">
        <v>14976.31</v>
      </c>
      <c r="Y3173">
        <v>169</v>
      </c>
      <c r="Z3173">
        <v>25079.31</v>
      </c>
      <c r="AA3173">
        <v>8412.07</v>
      </c>
      <c r="AB3173">
        <v>2552.89</v>
      </c>
      <c r="AC3173">
        <v>5859.18</v>
      </c>
      <c r="AD3173">
        <v>79</v>
      </c>
      <c r="AE3173">
        <v>17</v>
      </c>
      <c r="AF3173">
        <v>59</v>
      </c>
      <c r="AG3173">
        <v>22</v>
      </c>
      <c r="AH3173">
        <v>23</v>
      </c>
      <c r="AI3173">
        <v>88</v>
      </c>
      <c r="AJ3173">
        <v>29</v>
      </c>
      <c r="AK3173">
        <v>14</v>
      </c>
      <c r="AL3173">
        <v>8</v>
      </c>
      <c r="AM3173">
        <v>12</v>
      </c>
      <c r="AN3173">
        <v>2</v>
      </c>
      <c r="AO3173">
        <v>126</v>
      </c>
      <c r="AP3173">
        <v>224</v>
      </c>
      <c r="AQ3173">
        <v>125</v>
      </c>
      <c r="AR3173">
        <v>1</v>
      </c>
      <c r="AS3173">
        <v>13</v>
      </c>
      <c r="AT3173">
        <v>6</v>
      </c>
      <c r="AU3173">
        <v>0</v>
      </c>
      <c r="AV3173">
        <v>0</v>
      </c>
      <c r="AW3173">
        <v>0</v>
      </c>
      <c r="AX3173">
        <v>0</v>
      </c>
      <c r="AY3173">
        <v>13</v>
      </c>
      <c r="AZ3173">
        <v>25</v>
      </c>
      <c r="BA3173">
        <v>5</v>
      </c>
      <c r="BB3173">
        <v>3</v>
      </c>
      <c r="BC3173">
        <v>2</v>
      </c>
      <c r="BD3173">
        <v>0</v>
      </c>
      <c r="BE3173">
        <v>0</v>
      </c>
      <c r="BF3173">
        <v>125</v>
      </c>
      <c r="BG3173">
        <v>14872.84</v>
      </c>
      <c r="BH3173">
        <v>0</v>
      </c>
      <c r="BI3173">
        <v>108</v>
      </c>
      <c r="BJ3173" s="2">
        <v>46036</v>
      </c>
      <c r="BK3173">
        <v>0</v>
      </c>
      <c r="BL3173" s="3" t="str">
        <f>VLOOKUP(O3173,DropDownList!$H$1:$I$7,2,FALSE)</f>
        <v>2025/26</v>
      </c>
      <c r="BM3173" s="3" t="str">
        <f t="shared" si="49"/>
        <v>FISCAL FINES</v>
      </c>
    </row>
    <row r="3174" spans="1:65" x14ac:dyDescent="0.2">
      <c r="A3174">
        <v>2026</v>
      </c>
      <c r="B3174">
        <v>1</v>
      </c>
      <c r="C3174" t="s">
        <v>189</v>
      </c>
      <c r="D3174" t="s">
        <v>194</v>
      </c>
      <c r="E3174" t="s">
        <v>26</v>
      </c>
      <c r="F3174">
        <v>9380</v>
      </c>
      <c r="G3174" t="s">
        <v>141</v>
      </c>
      <c r="H3174" t="s">
        <v>189</v>
      </c>
      <c r="I3174" t="s">
        <v>189</v>
      </c>
      <c r="J3174" s="1">
        <v>46023</v>
      </c>
      <c r="K3174" t="s">
        <v>438</v>
      </c>
      <c r="L3174">
        <v>4</v>
      </c>
      <c r="M3174" t="s">
        <v>439</v>
      </c>
      <c r="N3174" t="s">
        <v>145</v>
      </c>
      <c r="O3174" t="s">
        <v>147</v>
      </c>
      <c r="P3174" t="s">
        <v>154</v>
      </c>
      <c r="Q3174">
        <v>38055.85</v>
      </c>
      <c r="R3174">
        <v>300</v>
      </c>
      <c r="S3174">
        <v>89556.81</v>
      </c>
      <c r="T3174">
        <v>2350</v>
      </c>
      <c r="U3174">
        <v>151</v>
      </c>
      <c r="V3174">
        <v>63</v>
      </c>
      <c r="W3174">
        <v>13887.96</v>
      </c>
      <c r="X3174">
        <v>14662.96</v>
      </c>
      <c r="Y3174">
        <v>0</v>
      </c>
      <c r="Z3174">
        <v>0</v>
      </c>
      <c r="AA3174">
        <v>49150.96</v>
      </c>
      <c r="AB3174">
        <v>727.23</v>
      </c>
      <c r="AC3174">
        <v>44765.3</v>
      </c>
      <c r="AD3174">
        <v>33</v>
      </c>
      <c r="AE3174">
        <v>30</v>
      </c>
      <c r="AF3174">
        <v>144</v>
      </c>
      <c r="AG3174">
        <v>81</v>
      </c>
      <c r="AH3174">
        <v>5</v>
      </c>
      <c r="AI3174">
        <v>70</v>
      </c>
      <c r="AJ3174">
        <v>0</v>
      </c>
      <c r="AK3174">
        <v>0</v>
      </c>
      <c r="AL3174">
        <v>0</v>
      </c>
      <c r="AM3174">
        <v>0</v>
      </c>
      <c r="AN3174">
        <v>0</v>
      </c>
      <c r="AO3174">
        <v>208</v>
      </c>
      <c r="AP3174">
        <v>663</v>
      </c>
      <c r="AQ3174">
        <v>201</v>
      </c>
      <c r="AR3174">
        <v>0</v>
      </c>
      <c r="AS3174">
        <v>80</v>
      </c>
      <c r="AT3174">
        <v>14</v>
      </c>
      <c r="AU3174">
        <v>9</v>
      </c>
      <c r="AV3174">
        <v>0</v>
      </c>
      <c r="AW3174">
        <v>4</v>
      </c>
      <c r="AX3174">
        <v>0</v>
      </c>
      <c r="AY3174">
        <v>99</v>
      </c>
      <c r="AZ3174">
        <v>145</v>
      </c>
      <c r="BA3174">
        <v>50</v>
      </c>
      <c r="BB3174">
        <v>15</v>
      </c>
      <c r="BC3174">
        <v>6</v>
      </c>
      <c r="BD3174">
        <v>9</v>
      </c>
      <c r="BE3174">
        <v>0</v>
      </c>
      <c r="BF3174">
        <v>296</v>
      </c>
      <c r="BG3174">
        <v>22046</v>
      </c>
      <c r="BH3174">
        <v>0</v>
      </c>
      <c r="BI3174">
        <v>151</v>
      </c>
      <c r="BJ3174" s="2">
        <v>46036</v>
      </c>
      <c r="BK3174">
        <v>0</v>
      </c>
      <c r="BL3174" s="3" t="str">
        <f>VLOOKUP(O3174,DropDownList!$H$1:$I$7,2,FALSE)</f>
        <v>2024/25</v>
      </c>
      <c r="BM3174" s="3" t="str">
        <f t="shared" si="49"/>
        <v>JP COURT</v>
      </c>
    </row>
    <row r="3175" spans="1:65" x14ac:dyDescent="0.2">
      <c r="A3175">
        <v>2026</v>
      </c>
      <c r="B3175">
        <v>1</v>
      </c>
      <c r="C3175" t="s">
        <v>189</v>
      </c>
      <c r="D3175" t="s">
        <v>194</v>
      </c>
      <c r="E3175" t="s">
        <v>26</v>
      </c>
      <c r="F3175">
        <v>9380</v>
      </c>
      <c r="G3175" t="s">
        <v>141</v>
      </c>
      <c r="H3175" t="s">
        <v>189</v>
      </c>
      <c r="I3175" t="s">
        <v>189</v>
      </c>
      <c r="J3175" s="1">
        <v>46023</v>
      </c>
      <c r="K3175" t="s">
        <v>438</v>
      </c>
      <c r="L3175">
        <v>4</v>
      </c>
      <c r="M3175" t="s">
        <v>439</v>
      </c>
      <c r="N3175" t="s">
        <v>145</v>
      </c>
      <c r="O3175" t="s">
        <v>147</v>
      </c>
      <c r="P3175" t="s">
        <v>152</v>
      </c>
      <c r="Q3175">
        <v>0</v>
      </c>
      <c r="R3175">
        <v>40</v>
      </c>
      <c r="S3175">
        <v>1600</v>
      </c>
      <c r="T3175">
        <v>1240</v>
      </c>
      <c r="U3175">
        <v>0</v>
      </c>
      <c r="V3175">
        <v>0</v>
      </c>
      <c r="W3175">
        <v>0</v>
      </c>
      <c r="X3175">
        <v>0</v>
      </c>
      <c r="Y3175">
        <v>0</v>
      </c>
      <c r="Z3175">
        <v>0</v>
      </c>
      <c r="AA3175">
        <v>360</v>
      </c>
      <c r="AB3175">
        <v>0</v>
      </c>
      <c r="AC3175">
        <v>360</v>
      </c>
      <c r="AD3175">
        <v>0</v>
      </c>
      <c r="AE3175">
        <v>0</v>
      </c>
      <c r="AF3175">
        <v>9</v>
      </c>
      <c r="AG3175">
        <v>0</v>
      </c>
      <c r="AH3175">
        <v>31</v>
      </c>
      <c r="AI3175">
        <v>0</v>
      </c>
      <c r="AJ3175">
        <v>0</v>
      </c>
      <c r="AK3175">
        <v>0</v>
      </c>
      <c r="AL3175">
        <v>0</v>
      </c>
      <c r="AM3175">
        <v>2</v>
      </c>
      <c r="AN3175">
        <v>0</v>
      </c>
      <c r="AO3175">
        <v>0</v>
      </c>
      <c r="AP3175">
        <v>0</v>
      </c>
      <c r="AQ3175">
        <v>0</v>
      </c>
      <c r="AR3175">
        <v>0</v>
      </c>
      <c r="AS3175">
        <v>0</v>
      </c>
      <c r="AT3175">
        <v>0</v>
      </c>
      <c r="AU3175">
        <v>0</v>
      </c>
      <c r="AV3175">
        <v>0</v>
      </c>
      <c r="AW3175">
        <v>0</v>
      </c>
      <c r="AX3175">
        <v>0</v>
      </c>
      <c r="AY3175">
        <v>0</v>
      </c>
      <c r="AZ3175">
        <v>0</v>
      </c>
      <c r="BA3175">
        <v>0</v>
      </c>
      <c r="BB3175">
        <v>0</v>
      </c>
      <c r="BC3175">
        <v>0</v>
      </c>
      <c r="BD3175">
        <v>0</v>
      </c>
      <c r="BE3175">
        <v>0</v>
      </c>
      <c r="BF3175">
        <v>0</v>
      </c>
      <c r="BG3175">
        <v>0</v>
      </c>
      <c r="BH3175">
        <v>0</v>
      </c>
      <c r="BI3175">
        <v>0</v>
      </c>
      <c r="BJ3175" s="2">
        <v>46036</v>
      </c>
      <c r="BK3175">
        <v>0</v>
      </c>
      <c r="BL3175" s="3" t="str">
        <f>VLOOKUP(O3175,DropDownList!$H$1:$I$7,2,FALSE)</f>
        <v>2024/25</v>
      </c>
      <c r="BM3175" s="3" t="str">
        <f t="shared" si="49"/>
        <v>PCOA</v>
      </c>
    </row>
    <row r="3176" spans="1:65" x14ac:dyDescent="0.2">
      <c r="A3176">
        <v>2026</v>
      </c>
      <c r="B3176">
        <v>1</v>
      </c>
      <c r="C3176" t="s">
        <v>189</v>
      </c>
      <c r="D3176" t="s">
        <v>194</v>
      </c>
      <c r="E3176" t="s">
        <v>26</v>
      </c>
      <c r="F3176">
        <v>9380</v>
      </c>
      <c r="G3176" t="s">
        <v>141</v>
      </c>
      <c r="H3176" t="s">
        <v>189</v>
      </c>
      <c r="I3176" t="s">
        <v>189</v>
      </c>
      <c r="J3176" s="1">
        <v>46023</v>
      </c>
      <c r="K3176" t="s">
        <v>438</v>
      </c>
      <c r="L3176">
        <v>4</v>
      </c>
      <c r="M3176" t="s">
        <v>439</v>
      </c>
      <c r="N3176" t="s">
        <v>145</v>
      </c>
      <c r="O3176" t="s">
        <v>147</v>
      </c>
      <c r="P3176" t="s">
        <v>148</v>
      </c>
      <c r="Q3176">
        <v>824.99</v>
      </c>
      <c r="R3176">
        <v>29</v>
      </c>
      <c r="S3176">
        <v>1740</v>
      </c>
      <c r="T3176">
        <v>120</v>
      </c>
      <c r="U3176">
        <v>15</v>
      </c>
      <c r="V3176">
        <v>12</v>
      </c>
      <c r="W3176">
        <v>720</v>
      </c>
      <c r="X3176">
        <v>720</v>
      </c>
      <c r="Y3176">
        <v>0</v>
      </c>
      <c r="Z3176">
        <v>0</v>
      </c>
      <c r="AA3176">
        <v>795.01</v>
      </c>
      <c r="AB3176">
        <v>0</v>
      </c>
      <c r="AC3176">
        <v>795.01</v>
      </c>
      <c r="AD3176">
        <v>12</v>
      </c>
      <c r="AE3176">
        <v>0</v>
      </c>
      <c r="AF3176">
        <v>12</v>
      </c>
      <c r="AG3176">
        <v>2</v>
      </c>
      <c r="AH3176">
        <v>2</v>
      </c>
      <c r="AI3176">
        <v>13</v>
      </c>
      <c r="AJ3176">
        <v>0</v>
      </c>
      <c r="AK3176">
        <v>0</v>
      </c>
      <c r="AL3176">
        <v>0</v>
      </c>
      <c r="AM3176">
        <v>0</v>
      </c>
      <c r="AN3176">
        <v>0</v>
      </c>
      <c r="AO3176">
        <v>20</v>
      </c>
      <c r="AP3176">
        <v>53</v>
      </c>
      <c r="AQ3176">
        <v>22</v>
      </c>
      <c r="AR3176">
        <v>0</v>
      </c>
      <c r="AS3176">
        <v>5</v>
      </c>
      <c r="AT3176">
        <v>0</v>
      </c>
      <c r="AU3176">
        <v>0</v>
      </c>
      <c r="AV3176">
        <v>0</v>
      </c>
      <c r="AW3176">
        <v>0</v>
      </c>
      <c r="AX3176">
        <v>0</v>
      </c>
      <c r="AY3176">
        <v>7</v>
      </c>
      <c r="AZ3176">
        <v>13</v>
      </c>
      <c r="BA3176">
        <v>5</v>
      </c>
      <c r="BB3176">
        <v>0</v>
      </c>
      <c r="BC3176">
        <v>0</v>
      </c>
      <c r="BD3176">
        <v>0</v>
      </c>
      <c r="BE3176">
        <v>0</v>
      </c>
      <c r="BF3176">
        <v>21</v>
      </c>
      <c r="BG3176">
        <v>780</v>
      </c>
      <c r="BH3176">
        <v>0</v>
      </c>
      <c r="BI3176">
        <v>15</v>
      </c>
      <c r="BJ3176" s="2">
        <v>46036</v>
      </c>
      <c r="BK3176">
        <v>0</v>
      </c>
      <c r="BL3176" s="3" t="str">
        <f>VLOOKUP(O3176,DropDownList!$H$1:$I$7,2,FALSE)</f>
        <v>2024/25</v>
      </c>
      <c r="BM3176" s="3" t="str">
        <f t="shared" si="49"/>
        <v>PRAS</v>
      </c>
    </row>
    <row r="3177" spans="1:65" x14ac:dyDescent="0.2">
      <c r="A3177">
        <v>2026</v>
      </c>
      <c r="B3177">
        <v>1</v>
      </c>
      <c r="C3177" t="s">
        <v>189</v>
      </c>
      <c r="D3177" t="s">
        <v>194</v>
      </c>
      <c r="E3177" t="s">
        <v>26</v>
      </c>
      <c r="F3177">
        <v>9380</v>
      </c>
      <c r="G3177" t="s">
        <v>141</v>
      </c>
      <c r="H3177" t="s">
        <v>189</v>
      </c>
      <c r="I3177" t="s">
        <v>189</v>
      </c>
      <c r="J3177" s="1">
        <v>46023</v>
      </c>
      <c r="K3177" t="s">
        <v>438</v>
      </c>
      <c r="L3177">
        <v>4</v>
      </c>
      <c r="M3177" t="s">
        <v>439</v>
      </c>
      <c r="N3177" t="s">
        <v>145</v>
      </c>
      <c r="O3177" t="s">
        <v>147</v>
      </c>
      <c r="P3177" t="s">
        <v>150</v>
      </c>
      <c r="Q3177">
        <v>33456.76</v>
      </c>
      <c r="R3177">
        <v>426</v>
      </c>
      <c r="S3177">
        <v>65124.29</v>
      </c>
      <c r="T3177">
        <v>5243.77</v>
      </c>
      <c r="U3177">
        <v>225</v>
      </c>
      <c r="V3177">
        <v>149</v>
      </c>
      <c r="W3177">
        <v>22248.09</v>
      </c>
      <c r="X3177">
        <v>24825.759999999998</v>
      </c>
      <c r="Y3177">
        <v>388</v>
      </c>
      <c r="Z3177">
        <v>59880.52</v>
      </c>
      <c r="AA3177">
        <v>26423.759999999998</v>
      </c>
      <c r="AB3177">
        <v>8265.99</v>
      </c>
      <c r="AC3177">
        <v>18157.77</v>
      </c>
      <c r="AD3177">
        <v>125</v>
      </c>
      <c r="AE3177">
        <v>24</v>
      </c>
      <c r="AF3177">
        <v>162</v>
      </c>
      <c r="AG3177">
        <v>69</v>
      </c>
      <c r="AH3177">
        <v>38</v>
      </c>
      <c r="AI3177">
        <v>156</v>
      </c>
      <c r="AJ3177">
        <v>63</v>
      </c>
      <c r="AK3177">
        <v>29</v>
      </c>
      <c r="AL3177">
        <v>10</v>
      </c>
      <c r="AM3177">
        <v>13</v>
      </c>
      <c r="AN3177">
        <v>5</v>
      </c>
      <c r="AO3177">
        <v>308</v>
      </c>
      <c r="AP3177">
        <v>1066</v>
      </c>
      <c r="AQ3177">
        <v>319</v>
      </c>
      <c r="AR3177">
        <v>4</v>
      </c>
      <c r="AS3177">
        <v>177</v>
      </c>
      <c r="AT3177">
        <v>29</v>
      </c>
      <c r="AU3177">
        <v>2</v>
      </c>
      <c r="AV3177">
        <v>0</v>
      </c>
      <c r="AW3177">
        <v>0</v>
      </c>
      <c r="AX3177">
        <v>0</v>
      </c>
      <c r="AY3177">
        <v>109</v>
      </c>
      <c r="AZ3177">
        <v>213</v>
      </c>
      <c r="BA3177">
        <v>103</v>
      </c>
      <c r="BB3177">
        <v>18</v>
      </c>
      <c r="BC3177">
        <v>10</v>
      </c>
      <c r="BD3177">
        <v>1</v>
      </c>
      <c r="BE3177">
        <v>0</v>
      </c>
      <c r="BF3177">
        <v>312</v>
      </c>
      <c r="BG3177">
        <v>25987.39</v>
      </c>
      <c r="BH3177">
        <v>1</v>
      </c>
      <c r="BI3177">
        <v>225</v>
      </c>
      <c r="BJ3177" s="2">
        <v>46036</v>
      </c>
      <c r="BK3177">
        <v>0</v>
      </c>
      <c r="BL3177" s="3" t="str">
        <f>VLOOKUP(O3177,DropDownList!$H$1:$I$7,2,FALSE)</f>
        <v>2024/25</v>
      </c>
      <c r="BM3177" s="3" t="str">
        <f t="shared" si="49"/>
        <v>FISCAL FINES</v>
      </c>
    </row>
    <row r="3178" spans="1:65" x14ac:dyDescent="0.2">
      <c r="A3178">
        <v>2026</v>
      </c>
      <c r="B3178">
        <v>1</v>
      </c>
      <c r="C3178" t="s">
        <v>189</v>
      </c>
      <c r="D3178" t="s">
        <v>194</v>
      </c>
      <c r="E3178" t="s">
        <v>26</v>
      </c>
      <c r="F3178">
        <v>9380</v>
      </c>
      <c r="G3178" t="s">
        <v>141</v>
      </c>
      <c r="H3178" t="s">
        <v>189</v>
      </c>
      <c r="I3178" t="s">
        <v>189</v>
      </c>
      <c r="J3178" s="1">
        <v>46023</v>
      </c>
      <c r="K3178" t="s">
        <v>438</v>
      </c>
      <c r="L3178">
        <v>4</v>
      </c>
      <c r="M3178" t="s">
        <v>439</v>
      </c>
      <c r="N3178" t="s">
        <v>145</v>
      </c>
      <c r="O3178" t="s">
        <v>155</v>
      </c>
      <c r="P3178" t="s">
        <v>153</v>
      </c>
      <c r="Q3178">
        <v>233.12</v>
      </c>
      <c r="R3178">
        <v>18</v>
      </c>
      <c r="S3178">
        <v>810</v>
      </c>
      <c r="T3178">
        <v>0</v>
      </c>
      <c r="U3178">
        <v>6</v>
      </c>
      <c r="V3178">
        <v>6</v>
      </c>
      <c r="W3178">
        <v>233.12</v>
      </c>
      <c r="X3178">
        <v>233.12</v>
      </c>
      <c r="Y3178">
        <v>0</v>
      </c>
      <c r="Z3178">
        <v>0</v>
      </c>
      <c r="AA3178">
        <v>576.88</v>
      </c>
      <c r="AB3178">
        <v>0</v>
      </c>
      <c r="AC3178">
        <v>576.88</v>
      </c>
      <c r="AD3178">
        <v>5</v>
      </c>
      <c r="AE3178">
        <v>1</v>
      </c>
      <c r="AF3178">
        <v>12</v>
      </c>
      <c r="AG3178">
        <v>1</v>
      </c>
      <c r="AH3178">
        <v>0</v>
      </c>
      <c r="AI3178">
        <v>5</v>
      </c>
      <c r="AJ3178">
        <v>0</v>
      </c>
      <c r="AK3178">
        <v>0</v>
      </c>
      <c r="AL3178">
        <v>0</v>
      </c>
      <c r="AM3178">
        <v>0</v>
      </c>
      <c r="AN3178">
        <v>0</v>
      </c>
      <c r="AO3178">
        <v>14</v>
      </c>
      <c r="AP3178">
        <v>63</v>
      </c>
      <c r="AQ3178">
        <v>16</v>
      </c>
      <c r="AR3178">
        <v>1</v>
      </c>
      <c r="AS3178">
        <v>21</v>
      </c>
      <c r="AT3178">
        <v>3</v>
      </c>
      <c r="AU3178">
        <v>0</v>
      </c>
      <c r="AV3178">
        <v>0</v>
      </c>
      <c r="AW3178">
        <v>0</v>
      </c>
      <c r="AX3178">
        <v>0</v>
      </c>
      <c r="AY3178">
        <v>1</v>
      </c>
      <c r="AZ3178">
        <v>8</v>
      </c>
      <c r="BA3178">
        <v>6</v>
      </c>
      <c r="BB3178">
        <v>1</v>
      </c>
      <c r="BC3178">
        <v>0</v>
      </c>
      <c r="BD3178">
        <v>0</v>
      </c>
      <c r="BE3178">
        <v>0</v>
      </c>
      <c r="BF3178">
        <v>13</v>
      </c>
      <c r="BG3178">
        <v>225</v>
      </c>
      <c r="BH3178">
        <v>0</v>
      </c>
      <c r="BI3178">
        <v>5</v>
      </c>
      <c r="BJ3178" s="2">
        <v>46036</v>
      </c>
      <c r="BK3178">
        <v>0</v>
      </c>
      <c r="BL3178" s="3" t="str">
        <f>VLOOKUP(O3178,DropDownList!$H$1:$I$7,2,FALSE)</f>
        <v>2022/23</v>
      </c>
      <c r="BM3178" s="3" t="str">
        <f t="shared" si="49"/>
        <v>PREG</v>
      </c>
    </row>
    <row r="3179" spans="1:65" x14ac:dyDescent="0.2">
      <c r="A3179">
        <v>2026</v>
      </c>
      <c r="B3179">
        <v>1</v>
      </c>
      <c r="C3179" t="s">
        <v>189</v>
      </c>
      <c r="D3179" t="s">
        <v>194</v>
      </c>
      <c r="E3179" t="s">
        <v>26</v>
      </c>
      <c r="F3179">
        <v>9380</v>
      </c>
      <c r="G3179" t="s">
        <v>141</v>
      </c>
      <c r="H3179" t="s">
        <v>189</v>
      </c>
      <c r="I3179" t="s">
        <v>189</v>
      </c>
      <c r="J3179" s="1">
        <v>46023</v>
      </c>
      <c r="K3179" t="s">
        <v>438</v>
      </c>
      <c r="L3179">
        <v>4</v>
      </c>
      <c r="M3179" t="s">
        <v>439</v>
      </c>
      <c r="N3179" t="s">
        <v>145</v>
      </c>
      <c r="O3179" t="s">
        <v>155</v>
      </c>
      <c r="P3179" t="s">
        <v>151</v>
      </c>
      <c r="Q3179">
        <v>0</v>
      </c>
      <c r="R3179">
        <v>119</v>
      </c>
      <c r="S3179">
        <v>3570</v>
      </c>
      <c r="T3179">
        <v>1080</v>
      </c>
      <c r="U3179">
        <v>0</v>
      </c>
      <c r="V3179">
        <v>0</v>
      </c>
      <c r="W3179">
        <v>0</v>
      </c>
      <c r="X3179">
        <v>0</v>
      </c>
      <c r="Y3179">
        <v>0</v>
      </c>
      <c r="Z3179">
        <v>0</v>
      </c>
      <c r="AA3179">
        <v>2490</v>
      </c>
      <c r="AB3179">
        <v>0</v>
      </c>
      <c r="AC3179">
        <v>2490</v>
      </c>
      <c r="AD3179">
        <v>0</v>
      </c>
      <c r="AE3179">
        <v>0</v>
      </c>
      <c r="AF3179">
        <v>83</v>
      </c>
      <c r="AG3179">
        <v>0</v>
      </c>
      <c r="AH3179">
        <v>36</v>
      </c>
      <c r="AI3179">
        <v>0</v>
      </c>
      <c r="AJ3179">
        <v>0</v>
      </c>
      <c r="AK3179">
        <v>0</v>
      </c>
      <c r="AL3179">
        <v>0</v>
      </c>
      <c r="AM3179">
        <v>17</v>
      </c>
      <c r="AN3179">
        <v>0</v>
      </c>
      <c r="AO3179">
        <v>0</v>
      </c>
      <c r="AP3179">
        <v>0</v>
      </c>
      <c r="AQ3179">
        <v>0</v>
      </c>
      <c r="AR3179">
        <v>0</v>
      </c>
      <c r="AS3179">
        <v>0</v>
      </c>
      <c r="AT3179">
        <v>0</v>
      </c>
      <c r="AU3179">
        <v>0</v>
      </c>
      <c r="AV3179">
        <v>0</v>
      </c>
      <c r="AW3179">
        <v>0</v>
      </c>
      <c r="AX3179">
        <v>0</v>
      </c>
      <c r="AY3179">
        <v>0</v>
      </c>
      <c r="AZ3179">
        <v>0</v>
      </c>
      <c r="BA3179">
        <v>0</v>
      </c>
      <c r="BB3179">
        <v>0</v>
      </c>
      <c r="BC3179">
        <v>0</v>
      </c>
      <c r="BD3179">
        <v>0</v>
      </c>
      <c r="BE3179">
        <v>0</v>
      </c>
      <c r="BF3179">
        <v>0</v>
      </c>
      <c r="BG3179">
        <v>0</v>
      </c>
      <c r="BH3179">
        <v>0</v>
      </c>
      <c r="BI3179">
        <v>0</v>
      </c>
      <c r="BJ3179" s="2">
        <v>46036</v>
      </c>
      <c r="BK3179">
        <v>0</v>
      </c>
      <c r="BL3179" s="3" t="str">
        <f>VLOOKUP(O3179,DropDownList!$H$1:$I$7,2,FALSE)</f>
        <v>2022/23</v>
      </c>
      <c r="BM3179" s="3" t="str">
        <f t="shared" si="49"/>
        <v>PCPF</v>
      </c>
    </row>
    <row r="3180" spans="1:65" x14ac:dyDescent="0.2">
      <c r="A3180">
        <v>2026</v>
      </c>
      <c r="B3180">
        <v>1</v>
      </c>
      <c r="C3180" t="s">
        <v>189</v>
      </c>
      <c r="D3180" t="s">
        <v>194</v>
      </c>
      <c r="E3180" t="s">
        <v>26</v>
      </c>
      <c r="F3180">
        <v>9380</v>
      </c>
      <c r="G3180" t="s">
        <v>141</v>
      </c>
      <c r="H3180" t="s">
        <v>189</v>
      </c>
      <c r="I3180" t="s">
        <v>189</v>
      </c>
      <c r="J3180" s="1">
        <v>46023</v>
      </c>
      <c r="K3180" t="s">
        <v>438</v>
      </c>
      <c r="L3180">
        <v>4</v>
      </c>
      <c r="M3180" t="s">
        <v>439</v>
      </c>
      <c r="N3180" t="s">
        <v>145</v>
      </c>
      <c r="O3180" t="s">
        <v>147</v>
      </c>
      <c r="P3180" t="s">
        <v>151</v>
      </c>
      <c r="Q3180">
        <v>0</v>
      </c>
      <c r="R3180">
        <v>173</v>
      </c>
      <c r="S3180">
        <v>5190</v>
      </c>
      <c r="T3180">
        <v>1140</v>
      </c>
      <c r="U3180">
        <v>0</v>
      </c>
      <c r="V3180">
        <v>0</v>
      </c>
      <c r="W3180">
        <v>0</v>
      </c>
      <c r="X3180">
        <v>0</v>
      </c>
      <c r="Y3180">
        <v>0</v>
      </c>
      <c r="Z3180">
        <v>0</v>
      </c>
      <c r="AA3180">
        <v>4050</v>
      </c>
      <c r="AB3180">
        <v>0</v>
      </c>
      <c r="AC3180">
        <v>4050</v>
      </c>
      <c r="AD3180">
        <v>0</v>
      </c>
      <c r="AE3180">
        <v>0</v>
      </c>
      <c r="AF3180">
        <v>135</v>
      </c>
      <c r="AG3180">
        <v>0</v>
      </c>
      <c r="AH3180">
        <v>38</v>
      </c>
      <c r="AI3180">
        <v>0</v>
      </c>
      <c r="AJ3180">
        <v>0</v>
      </c>
      <c r="AK3180">
        <v>0</v>
      </c>
      <c r="AL3180">
        <v>0</v>
      </c>
      <c r="AM3180">
        <v>3</v>
      </c>
      <c r="AN3180">
        <v>0</v>
      </c>
      <c r="AO3180">
        <v>0</v>
      </c>
      <c r="AP3180">
        <v>0</v>
      </c>
      <c r="AQ3180">
        <v>0</v>
      </c>
      <c r="AR3180">
        <v>0</v>
      </c>
      <c r="AS3180">
        <v>0</v>
      </c>
      <c r="AT3180">
        <v>0</v>
      </c>
      <c r="AU3180">
        <v>0</v>
      </c>
      <c r="AV3180">
        <v>0</v>
      </c>
      <c r="AW3180">
        <v>0</v>
      </c>
      <c r="AX3180">
        <v>0</v>
      </c>
      <c r="AY3180">
        <v>0</v>
      </c>
      <c r="AZ3180">
        <v>0</v>
      </c>
      <c r="BA3180">
        <v>0</v>
      </c>
      <c r="BB3180">
        <v>0</v>
      </c>
      <c r="BC3180">
        <v>0</v>
      </c>
      <c r="BD3180">
        <v>0</v>
      </c>
      <c r="BE3180">
        <v>0</v>
      </c>
      <c r="BF3180">
        <v>0</v>
      </c>
      <c r="BG3180">
        <v>0</v>
      </c>
      <c r="BH3180">
        <v>0</v>
      </c>
      <c r="BI3180">
        <v>0</v>
      </c>
      <c r="BJ3180" s="2">
        <v>46036</v>
      </c>
      <c r="BK3180">
        <v>0</v>
      </c>
      <c r="BL3180" s="3" t="str">
        <f>VLOOKUP(O3180,DropDownList!$H$1:$I$7,2,FALSE)</f>
        <v>2024/25</v>
      </c>
      <c r="BM3180" s="3" t="str">
        <f t="shared" si="49"/>
        <v>PCPF</v>
      </c>
    </row>
    <row r="3181" spans="1:65" x14ac:dyDescent="0.2">
      <c r="A3181">
        <v>2026</v>
      </c>
      <c r="B3181">
        <v>1</v>
      </c>
      <c r="C3181" t="s">
        <v>189</v>
      </c>
      <c r="D3181" t="s">
        <v>194</v>
      </c>
      <c r="E3181" t="s">
        <v>26</v>
      </c>
      <c r="F3181">
        <v>9380</v>
      </c>
      <c r="G3181" t="s">
        <v>141</v>
      </c>
      <c r="H3181" t="s">
        <v>189</v>
      </c>
      <c r="I3181" t="s">
        <v>189</v>
      </c>
      <c r="J3181" s="1">
        <v>46023</v>
      </c>
      <c r="K3181" t="s">
        <v>438</v>
      </c>
      <c r="L3181">
        <v>4</v>
      </c>
      <c r="M3181" t="s">
        <v>439</v>
      </c>
      <c r="N3181" t="s">
        <v>145</v>
      </c>
      <c r="O3181" t="s">
        <v>155</v>
      </c>
      <c r="P3181" t="s">
        <v>148</v>
      </c>
      <c r="Q3181">
        <v>521.55999999999995</v>
      </c>
      <c r="R3181">
        <v>25</v>
      </c>
      <c r="S3181">
        <v>1500</v>
      </c>
      <c r="T3181">
        <v>61.56</v>
      </c>
      <c r="U3181">
        <v>9</v>
      </c>
      <c r="V3181">
        <v>5</v>
      </c>
      <c r="W3181">
        <v>300</v>
      </c>
      <c r="X3181">
        <v>300</v>
      </c>
      <c r="Y3181">
        <v>0</v>
      </c>
      <c r="Z3181">
        <v>0</v>
      </c>
      <c r="AA3181">
        <v>916.88</v>
      </c>
      <c r="AB3181">
        <v>0</v>
      </c>
      <c r="AC3181">
        <v>916.88</v>
      </c>
      <c r="AD3181">
        <v>5</v>
      </c>
      <c r="AE3181">
        <v>0</v>
      </c>
      <c r="AF3181">
        <v>14</v>
      </c>
      <c r="AG3181">
        <v>1</v>
      </c>
      <c r="AH3181">
        <v>1</v>
      </c>
      <c r="AI3181">
        <v>8</v>
      </c>
      <c r="AJ3181">
        <v>0</v>
      </c>
      <c r="AK3181">
        <v>0</v>
      </c>
      <c r="AL3181">
        <v>0</v>
      </c>
      <c r="AM3181">
        <v>0</v>
      </c>
      <c r="AN3181">
        <v>0</v>
      </c>
      <c r="AO3181">
        <v>21</v>
      </c>
      <c r="AP3181">
        <v>166</v>
      </c>
      <c r="AQ3181">
        <v>24</v>
      </c>
      <c r="AR3181">
        <v>0</v>
      </c>
      <c r="AS3181">
        <v>28</v>
      </c>
      <c r="AT3181">
        <v>7</v>
      </c>
      <c r="AU3181">
        <v>0</v>
      </c>
      <c r="AV3181">
        <v>0</v>
      </c>
      <c r="AW3181">
        <v>0</v>
      </c>
      <c r="AX3181">
        <v>0</v>
      </c>
      <c r="AY3181">
        <v>17</v>
      </c>
      <c r="AZ3181">
        <v>45</v>
      </c>
      <c r="BA3181">
        <v>33</v>
      </c>
      <c r="BB3181">
        <v>0</v>
      </c>
      <c r="BC3181">
        <v>0</v>
      </c>
      <c r="BD3181">
        <v>0</v>
      </c>
      <c r="BE3181">
        <v>0</v>
      </c>
      <c r="BF3181">
        <v>21</v>
      </c>
      <c r="BG3181">
        <v>480</v>
      </c>
      <c r="BH3181">
        <v>1</v>
      </c>
      <c r="BI3181">
        <v>9</v>
      </c>
      <c r="BJ3181" s="2">
        <v>46036</v>
      </c>
      <c r="BK3181">
        <v>0</v>
      </c>
      <c r="BL3181" s="3" t="str">
        <f>VLOOKUP(O3181,DropDownList!$H$1:$I$7,2,FALSE)</f>
        <v>2022/23</v>
      </c>
      <c r="BM3181" s="3" t="str">
        <f t="shared" si="49"/>
        <v>PRAS</v>
      </c>
    </row>
    <row r="3182" spans="1:65" x14ac:dyDescent="0.2">
      <c r="A3182">
        <v>2026</v>
      </c>
      <c r="B3182">
        <v>1</v>
      </c>
      <c r="C3182" t="s">
        <v>189</v>
      </c>
      <c r="D3182" t="s">
        <v>194</v>
      </c>
      <c r="E3182" t="s">
        <v>26</v>
      </c>
      <c r="F3182">
        <v>9380</v>
      </c>
      <c r="G3182" t="s">
        <v>141</v>
      </c>
      <c r="H3182" t="s">
        <v>189</v>
      </c>
      <c r="I3182" t="s">
        <v>189</v>
      </c>
      <c r="J3182" s="1">
        <v>46023</v>
      </c>
      <c r="K3182" t="s">
        <v>438</v>
      </c>
      <c r="L3182">
        <v>4</v>
      </c>
      <c r="M3182" t="s">
        <v>439</v>
      </c>
      <c r="N3182" t="s">
        <v>145</v>
      </c>
      <c r="O3182" t="s">
        <v>155</v>
      </c>
      <c r="P3182" t="s">
        <v>152</v>
      </c>
      <c r="Q3182">
        <v>0</v>
      </c>
      <c r="R3182">
        <v>42</v>
      </c>
      <c r="S3182">
        <v>1680</v>
      </c>
      <c r="T3182">
        <v>920</v>
      </c>
      <c r="U3182">
        <v>0</v>
      </c>
      <c r="V3182">
        <v>0</v>
      </c>
      <c r="W3182">
        <v>0</v>
      </c>
      <c r="X3182">
        <v>0</v>
      </c>
      <c r="Y3182">
        <v>0</v>
      </c>
      <c r="Z3182">
        <v>0</v>
      </c>
      <c r="AA3182">
        <v>760</v>
      </c>
      <c r="AB3182">
        <v>0</v>
      </c>
      <c r="AC3182">
        <v>760</v>
      </c>
      <c r="AD3182">
        <v>0</v>
      </c>
      <c r="AE3182">
        <v>0</v>
      </c>
      <c r="AF3182">
        <v>19</v>
      </c>
      <c r="AG3182">
        <v>0</v>
      </c>
      <c r="AH3182">
        <v>23</v>
      </c>
      <c r="AI3182">
        <v>0</v>
      </c>
      <c r="AJ3182">
        <v>0</v>
      </c>
      <c r="AK3182">
        <v>0</v>
      </c>
      <c r="AL3182">
        <v>0</v>
      </c>
      <c r="AM3182">
        <v>0</v>
      </c>
      <c r="AN3182">
        <v>0</v>
      </c>
      <c r="AO3182">
        <v>0</v>
      </c>
      <c r="AP3182">
        <v>0</v>
      </c>
      <c r="AQ3182">
        <v>0</v>
      </c>
      <c r="AR3182">
        <v>0</v>
      </c>
      <c r="AS3182">
        <v>0</v>
      </c>
      <c r="AT3182">
        <v>0</v>
      </c>
      <c r="AU3182">
        <v>0</v>
      </c>
      <c r="AV3182">
        <v>0</v>
      </c>
      <c r="AW3182">
        <v>0</v>
      </c>
      <c r="AX3182">
        <v>0</v>
      </c>
      <c r="AY3182">
        <v>0</v>
      </c>
      <c r="AZ3182">
        <v>0</v>
      </c>
      <c r="BA3182">
        <v>0</v>
      </c>
      <c r="BB3182">
        <v>0</v>
      </c>
      <c r="BC3182">
        <v>0</v>
      </c>
      <c r="BD3182">
        <v>0</v>
      </c>
      <c r="BE3182">
        <v>0</v>
      </c>
      <c r="BF3182">
        <v>0</v>
      </c>
      <c r="BG3182">
        <v>0</v>
      </c>
      <c r="BH3182">
        <v>0</v>
      </c>
      <c r="BI3182">
        <v>0</v>
      </c>
      <c r="BJ3182" s="2">
        <v>46036</v>
      </c>
      <c r="BK3182">
        <v>0</v>
      </c>
      <c r="BL3182" s="3" t="str">
        <f>VLOOKUP(O3182,DropDownList!$H$1:$I$7,2,FALSE)</f>
        <v>2022/23</v>
      </c>
      <c r="BM3182" s="3" t="str">
        <f t="shared" si="49"/>
        <v>PCOA</v>
      </c>
    </row>
    <row r="3183" spans="1:65" x14ac:dyDescent="0.2">
      <c r="A3183">
        <v>2026</v>
      </c>
      <c r="B3183">
        <v>1</v>
      </c>
      <c r="C3183" t="s">
        <v>189</v>
      </c>
      <c r="D3183" t="s">
        <v>194</v>
      </c>
      <c r="E3183" t="s">
        <v>26</v>
      </c>
      <c r="F3183">
        <v>9380</v>
      </c>
      <c r="G3183" t="s">
        <v>141</v>
      </c>
      <c r="H3183" t="s">
        <v>189</v>
      </c>
      <c r="I3183" t="s">
        <v>189</v>
      </c>
      <c r="J3183" s="1">
        <v>46023</v>
      </c>
      <c r="K3183" t="s">
        <v>438</v>
      </c>
      <c r="L3183">
        <v>4</v>
      </c>
      <c r="M3183" t="s">
        <v>439</v>
      </c>
      <c r="N3183" t="s">
        <v>145</v>
      </c>
      <c r="O3183" t="s">
        <v>149</v>
      </c>
      <c r="P3183" t="s">
        <v>151</v>
      </c>
      <c r="Q3183">
        <v>30</v>
      </c>
      <c r="R3183">
        <v>91</v>
      </c>
      <c r="S3183">
        <v>2730</v>
      </c>
      <c r="T3183">
        <v>240</v>
      </c>
      <c r="U3183">
        <v>1</v>
      </c>
      <c r="V3183">
        <v>0</v>
      </c>
      <c r="W3183">
        <v>0</v>
      </c>
      <c r="X3183">
        <v>0</v>
      </c>
      <c r="Y3183">
        <v>0</v>
      </c>
      <c r="Z3183">
        <v>0</v>
      </c>
      <c r="AA3183">
        <v>2460</v>
      </c>
      <c r="AB3183">
        <v>0</v>
      </c>
      <c r="AC3183">
        <v>2460</v>
      </c>
      <c r="AD3183">
        <v>0</v>
      </c>
      <c r="AE3183">
        <v>0</v>
      </c>
      <c r="AF3183">
        <v>82</v>
      </c>
      <c r="AG3183">
        <v>0</v>
      </c>
      <c r="AH3183">
        <v>8</v>
      </c>
      <c r="AI3183">
        <v>1</v>
      </c>
      <c r="AJ3183">
        <v>0</v>
      </c>
      <c r="AK3183">
        <v>0</v>
      </c>
      <c r="AL3183">
        <v>0</v>
      </c>
      <c r="AM3183">
        <v>1</v>
      </c>
      <c r="AN3183">
        <v>0</v>
      </c>
      <c r="AO3183">
        <v>0</v>
      </c>
      <c r="AP3183">
        <v>0</v>
      </c>
      <c r="AQ3183">
        <v>0</v>
      </c>
      <c r="AR3183">
        <v>0</v>
      </c>
      <c r="AS3183">
        <v>0</v>
      </c>
      <c r="AT3183">
        <v>0</v>
      </c>
      <c r="AU3183">
        <v>0</v>
      </c>
      <c r="AV3183">
        <v>0</v>
      </c>
      <c r="AW3183">
        <v>0</v>
      </c>
      <c r="AX3183">
        <v>0</v>
      </c>
      <c r="AY3183">
        <v>0</v>
      </c>
      <c r="AZ3183">
        <v>0</v>
      </c>
      <c r="BA3183">
        <v>0</v>
      </c>
      <c r="BB3183">
        <v>0</v>
      </c>
      <c r="BC3183">
        <v>0</v>
      </c>
      <c r="BD3183">
        <v>0</v>
      </c>
      <c r="BE3183">
        <v>0</v>
      </c>
      <c r="BF3183">
        <v>0</v>
      </c>
      <c r="BG3183">
        <v>30</v>
      </c>
      <c r="BH3183">
        <v>0</v>
      </c>
      <c r="BI3183">
        <v>0</v>
      </c>
      <c r="BJ3183" s="2">
        <v>46036</v>
      </c>
      <c r="BK3183">
        <v>0</v>
      </c>
      <c r="BL3183" s="3" t="str">
        <f>VLOOKUP(O3183,DropDownList!$H$1:$I$7,2,FALSE)</f>
        <v>2025/26</v>
      </c>
      <c r="BM3183" s="3" t="str">
        <f t="shared" si="49"/>
        <v>PCPF</v>
      </c>
    </row>
    <row r="3184" spans="1:65" x14ac:dyDescent="0.2">
      <c r="A3184">
        <v>2026</v>
      </c>
      <c r="B3184">
        <v>1</v>
      </c>
      <c r="C3184" t="s">
        <v>189</v>
      </c>
      <c r="D3184" t="s">
        <v>194</v>
      </c>
      <c r="E3184" t="s">
        <v>26</v>
      </c>
      <c r="F3184">
        <v>9380</v>
      </c>
      <c r="G3184" t="s">
        <v>141</v>
      </c>
      <c r="H3184" t="s">
        <v>189</v>
      </c>
      <c r="I3184" t="s">
        <v>189</v>
      </c>
      <c r="J3184" s="1">
        <v>46023</v>
      </c>
      <c r="K3184" t="s">
        <v>438</v>
      </c>
      <c r="L3184">
        <v>4</v>
      </c>
      <c r="M3184" t="s">
        <v>439</v>
      </c>
      <c r="N3184" t="s">
        <v>145</v>
      </c>
      <c r="O3184" t="s">
        <v>149</v>
      </c>
      <c r="P3184" t="s">
        <v>146</v>
      </c>
      <c r="Q3184">
        <v>800</v>
      </c>
      <c r="R3184">
        <v>93</v>
      </c>
      <c r="S3184">
        <v>1770</v>
      </c>
      <c r="T3184">
        <v>40</v>
      </c>
      <c r="U3184">
        <v>64</v>
      </c>
      <c r="V3184">
        <v>31</v>
      </c>
      <c r="W3184">
        <v>650</v>
      </c>
      <c r="X3184">
        <v>650</v>
      </c>
      <c r="Y3184">
        <v>0</v>
      </c>
      <c r="Z3184">
        <v>0</v>
      </c>
      <c r="AA3184">
        <v>930</v>
      </c>
      <c r="AB3184">
        <v>0</v>
      </c>
      <c r="AC3184">
        <v>0</v>
      </c>
      <c r="AD3184">
        <v>31</v>
      </c>
      <c r="AE3184">
        <v>0</v>
      </c>
      <c r="AF3184">
        <v>51</v>
      </c>
      <c r="AG3184">
        <v>0</v>
      </c>
      <c r="AH3184">
        <v>2</v>
      </c>
      <c r="AI3184">
        <v>40</v>
      </c>
      <c r="AJ3184">
        <v>0</v>
      </c>
      <c r="AK3184">
        <v>0</v>
      </c>
      <c r="AL3184">
        <v>0</v>
      </c>
      <c r="AM3184">
        <v>0</v>
      </c>
      <c r="AN3184">
        <v>0</v>
      </c>
      <c r="AO3184">
        <v>67</v>
      </c>
      <c r="AP3184">
        <v>137</v>
      </c>
      <c r="AQ3184">
        <v>65</v>
      </c>
      <c r="AR3184">
        <v>0</v>
      </c>
      <c r="AS3184">
        <v>16</v>
      </c>
      <c r="AT3184">
        <v>1</v>
      </c>
      <c r="AU3184">
        <v>0</v>
      </c>
      <c r="AV3184">
        <v>0</v>
      </c>
      <c r="AW3184">
        <v>1</v>
      </c>
      <c r="AX3184">
        <v>0</v>
      </c>
      <c r="AY3184">
        <v>11</v>
      </c>
      <c r="AZ3184">
        <v>19</v>
      </c>
      <c r="BA3184">
        <v>6</v>
      </c>
      <c r="BB3184">
        <v>1</v>
      </c>
      <c r="BC3184">
        <v>0</v>
      </c>
      <c r="BD3184">
        <v>3</v>
      </c>
      <c r="BE3184">
        <v>0</v>
      </c>
      <c r="BF3184">
        <v>92</v>
      </c>
      <c r="BG3184">
        <v>800</v>
      </c>
      <c r="BH3184">
        <v>0</v>
      </c>
      <c r="BI3184">
        <v>64</v>
      </c>
      <c r="BJ3184" s="2">
        <v>46036</v>
      </c>
      <c r="BK3184">
        <v>0</v>
      </c>
      <c r="BL3184" s="3" t="str">
        <f>VLOOKUP(O3184,DropDownList!$H$1:$I$7,2,FALSE)</f>
        <v>2025/26</v>
      </c>
      <c r="BM3184" s="3" t="str">
        <f t="shared" si="49"/>
        <v>VSUR</v>
      </c>
    </row>
    <row r="3185" spans="1:65" x14ac:dyDescent="0.2">
      <c r="A3185">
        <v>2026</v>
      </c>
      <c r="B3185">
        <v>1</v>
      </c>
      <c r="C3185" t="s">
        <v>189</v>
      </c>
      <c r="D3185" t="s">
        <v>194</v>
      </c>
      <c r="E3185" t="s">
        <v>26</v>
      </c>
      <c r="F3185">
        <v>9380</v>
      </c>
      <c r="G3185" t="s">
        <v>141</v>
      </c>
      <c r="H3185" t="s">
        <v>189</v>
      </c>
      <c r="I3185" t="s">
        <v>189</v>
      </c>
      <c r="J3185" s="1">
        <v>46023</v>
      </c>
      <c r="K3185" t="s">
        <v>438</v>
      </c>
      <c r="L3185">
        <v>4</v>
      </c>
      <c r="M3185" t="s">
        <v>439</v>
      </c>
      <c r="N3185" t="s">
        <v>145</v>
      </c>
      <c r="O3185" t="s">
        <v>149</v>
      </c>
      <c r="P3185" t="s">
        <v>152</v>
      </c>
      <c r="Q3185">
        <v>0</v>
      </c>
      <c r="R3185">
        <v>13</v>
      </c>
      <c r="S3185">
        <v>520</v>
      </c>
      <c r="T3185">
        <v>440</v>
      </c>
      <c r="U3185">
        <v>0</v>
      </c>
      <c r="V3185">
        <v>0</v>
      </c>
      <c r="W3185">
        <v>0</v>
      </c>
      <c r="X3185">
        <v>0</v>
      </c>
      <c r="Y3185">
        <v>0</v>
      </c>
      <c r="Z3185">
        <v>0</v>
      </c>
      <c r="AA3185">
        <v>80</v>
      </c>
      <c r="AB3185">
        <v>0</v>
      </c>
      <c r="AC3185">
        <v>80</v>
      </c>
      <c r="AD3185">
        <v>0</v>
      </c>
      <c r="AE3185">
        <v>0</v>
      </c>
      <c r="AF3185">
        <v>2</v>
      </c>
      <c r="AG3185">
        <v>0</v>
      </c>
      <c r="AH3185">
        <v>11</v>
      </c>
      <c r="AI3185">
        <v>0</v>
      </c>
      <c r="AJ3185">
        <v>0</v>
      </c>
      <c r="AK3185">
        <v>0</v>
      </c>
      <c r="AL3185">
        <v>0</v>
      </c>
      <c r="AM3185">
        <v>0</v>
      </c>
      <c r="AN3185">
        <v>0</v>
      </c>
      <c r="AO3185">
        <v>0</v>
      </c>
      <c r="AP3185">
        <v>0</v>
      </c>
      <c r="AQ3185">
        <v>0</v>
      </c>
      <c r="AR3185">
        <v>0</v>
      </c>
      <c r="AS3185">
        <v>0</v>
      </c>
      <c r="AT3185">
        <v>0</v>
      </c>
      <c r="AU3185">
        <v>0</v>
      </c>
      <c r="AV3185">
        <v>0</v>
      </c>
      <c r="AW3185">
        <v>0</v>
      </c>
      <c r="AX3185">
        <v>0</v>
      </c>
      <c r="AY3185">
        <v>0</v>
      </c>
      <c r="AZ3185">
        <v>0</v>
      </c>
      <c r="BA3185">
        <v>0</v>
      </c>
      <c r="BB3185">
        <v>0</v>
      </c>
      <c r="BC3185">
        <v>0</v>
      </c>
      <c r="BD3185">
        <v>0</v>
      </c>
      <c r="BE3185">
        <v>0</v>
      </c>
      <c r="BF3185">
        <v>0</v>
      </c>
      <c r="BG3185">
        <v>0</v>
      </c>
      <c r="BH3185">
        <v>0</v>
      </c>
      <c r="BI3185">
        <v>0</v>
      </c>
      <c r="BJ3185" s="2">
        <v>46036</v>
      </c>
      <c r="BK3185">
        <v>0</v>
      </c>
      <c r="BL3185" s="3" t="str">
        <f>VLOOKUP(O3185,DropDownList!$H$1:$I$7,2,FALSE)</f>
        <v>2025/26</v>
      </c>
      <c r="BM3185" s="3" t="str">
        <f t="shared" si="49"/>
        <v>PCOA</v>
      </c>
    </row>
    <row r="3186" spans="1:65" x14ac:dyDescent="0.2">
      <c r="A3186">
        <v>2026</v>
      </c>
      <c r="B3186">
        <v>1</v>
      </c>
      <c r="C3186" t="s">
        <v>189</v>
      </c>
      <c r="D3186" t="s">
        <v>194</v>
      </c>
      <c r="E3186" t="s">
        <v>26</v>
      </c>
      <c r="F3186">
        <v>9380</v>
      </c>
      <c r="G3186" t="s">
        <v>141</v>
      </c>
      <c r="H3186" t="s">
        <v>189</v>
      </c>
      <c r="I3186" t="s">
        <v>189</v>
      </c>
      <c r="J3186" s="1">
        <v>46023</v>
      </c>
      <c r="K3186" t="s">
        <v>438</v>
      </c>
      <c r="L3186">
        <v>4</v>
      </c>
      <c r="M3186" t="s">
        <v>439</v>
      </c>
      <c r="N3186" t="s">
        <v>145</v>
      </c>
      <c r="O3186" t="s">
        <v>149</v>
      </c>
      <c r="P3186" t="s">
        <v>148</v>
      </c>
      <c r="Q3186">
        <v>524.15</v>
      </c>
      <c r="R3186">
        <v>11</v>
      </c>
      <c r="S3186">
        <v>660</v>
      </c>
      <c r="T3186">
        <v>0</v>
      </c>
      <c r="U3186">
        <v>9</v>
      </c>
      <c r="V3186">
        <v>7</v>
      </c>
      <c r="W3186">
        <v>420</v>
      </c>
      <c r="X3186">
        <v>420</v>
      </c>
      <c r="Y3186">
        <v>0</v>
      </c>
      <c r="Z3186">
        <v>0</v>
      </c>
      <c r="AA3186">
        <v>135.85</v>
      </c>
      <c r="AB3186">
        <v>0</v>
      </c>
      <c r="AC3186">
        <v>135.85</v>
      </c>
      <c r="AD3186">
        <v>7</v>
      </c>
      <c r="AE3186">
        <v>0</v>
      </c>
      <c r="AF3186">
        <v>2</v>
      </c>
      <c r="AG3186">
        <v>1</v>
      </c>
      <c r="AH3186">
        <v>0</v>
      </c>
      <c r="AI3186">
        <v>8</v>
      </c>
      <c r="AJ3186">
        <v>0</v>
      </c>
      <c r="AK3186">
        <v>0</v>
      </c>
      <c r="AL3186">
        <v>0</v>
      </c>
      <c r="AM3186">
        <v>0</v>
      </c>
      <c r="AN3186">
        <v>0</v>
      </c>
      <c r="AO3186">
        <v>9</v>
      </c>
      <c r="AP3186">
        <v>21</v>
      </c>
      <c r="AQ3186">
        <v>9</v>
      </c>
      <c r="AR3186">
        <v>0</v>
      </c>
      <c r="AS3186">
        <v>4</v>
      </c>
      <c r="AT3186">
        <v>0</v>
      </c>
      <c r="AU3186">
        <v>0</v>
      </c>
      <c r="AV3186">
        <v>0</v>
      </c>
      <c r="AW3186">
        <v>0</v>
      </c>
      <c r="AX3186">
        <v>0</v>
      </c>
      <c r="AY3186">
        <v>2</v>
      </c>
      <c r="AZ3186">
        <v>2</v>
      </c>
      <c r="BA3186">
        <v>0</v>
      </c>
      <c r="BB3186">
        <v>0</v>
      </c>
      <c r="BC3186">
        <v>0</v>
      </c>
      <c r="BD3186">
        <v>0</v>
      </c>
      <c r="BE3186">
        <v>0</v>
      </c>
      <c r="BF3186">
        <v>9</v>
      </c>
      <c r="BG3186">
        <v>480</v>
      </c>
      <c r="BH3186">
        <v>0</v>
      </c>
      <c r="BI3186">
        <v>9</v>
      </c>
      <c r="BJ3186" s="2">
        <v>46036</v>
      </c>
      <c r="BK3186">
        <v>0</v>
      </c>
      <c r="BL3186" s="3" t="str">
        <f>VLOOKUP(O3186,DropDownList!$H$1:$I$7,2,FALSE)</f>
        <v>2025/26</v>
      </c>
      <c r="BM3186" s="3" t="str">
        <f t="shared" si="49"/>
        <v>PRAS</v>
      </c>
    </row>
    <row r="3187" spans="1:65" x14ac:dyDescent="0.2">
      <c r="A3187">
        <v>2026</v>
      </c>
      <c r="B3187">
        <v>1</v>
      </c>
      <c r="C3187" t="s">
        <v>189</v>
      </c>
      <c r="D3187" t="s">
        <v>194</v>
      </c>
      <c r="E3187" t="s">
        <v>26</v>
      </c>
      <c r="F3187">
        <v>9380</v>
      </c>
      <c r="G3187" t="s">
        <v>141</v>
      </c>
      <c r="H3187" t="s">
        <v>189</v>
      </c>
      <c r="I3187" t="s">
        <v>189</v>
      </c>
      <c r="J3187" s="1">
        <v>46023</v>
      </c>
      <c r="K3187" t="s">
        <v>438</v>
      </c>
      <c r="L3187">
        <v>4</v>
      </c>
      <c r="M3187" t="s">
        <v>439</v>
      </c>
      <c r="N3187" t="s">
        <v>145</v>
      </c>
      <c r="O3187" t="s">
        <v>149</v>
      </c>
      <c r="P3187" t="s">
        <v>153</v>
      </c>
      <c r="Q3187">
        <v>90</v>
      </c>
      <c r="R3187">
        <v>2</v>
      </c>
      <c r="S3187">
        <v>90</v>
      </c>
      <c r="T3187">
        <v>0</v>
      </c>
      <c r="U3187">
        <v>2</v>
      </c>
      <c r="V3187">
        <v>2</v>
      </c>
      <c r="W3187">
        <v>90</v>
      </c>
      <c r="X3187">
        <v>90</v>
      </c>
      <c r="Y3187">
        <v>0</v>
      </c>
      <c r="Z3187">
        <v>0</v>
      </c>
      <c r="AA3187">
        <v>0</v>
      </c>
      <c r="AB3187">
        <v>0</v>
      </c>
      <c r="AC3187">
        <v>0</v>
      </c>
      <c r="AD3187">
        <v>2</v>
      </c>
      <c r="AE3187">
        <v>0</v>
      </c>
      <c r="AF3187">
        <v>0</v>
      </c>
      <c r="AG3187">
        <v>0</v>
      </c>
      <c r="AH3187">
        <v>0</v>
      </c>
      <c r="AI3187">
        <v>2</v>
      </c>
      <c r="AJ3187">
        <v>0</v>
      </c>
      <c r="AK3187">
        <v>0</v>
      </c>
      <c r="AL3187">
        <v>0</v>
      </c>
      <c r="AM3187">
        <v>0</v>
      </c>
      <c r="AN3187">
        <v>0</v>
      </c>
      <c r="AO3187">
        <v>2</v>
      </c>
      <c r="AP3187">
        <v>3</v>
      </c>
      <c r="AQ3187">
        <v>2</v>
      </c>
      <c r="AR3187">
        <v>1</v>
      </c>
      <c r="AS3187">
        <v>0</v>
      </c>
      <c r="AT3187">
        <v>0</v>
      </c>
      <c r="AU3187">
        <v>0</v>
      </c>
      <c r="AV3187">
        <v>0</v>
      </c>
      <c r="AW3187">
        <v>0</v>
      </c>
      <c r="AX3187">
        <v>0</v>
      </c>
      <c r="AY3187">
        <v>0</v>
      </c>
      <c r="AZ3187">
        <v>0</v>
      </c>
      <c r="BA3187">
        <v>0</v>
      </c>
      <c r="BB3187">
        <v>0</v>
      </c>
      <c r="BC3187">
        <v>0</v>
      </c>
      <c r="BD3187">
        <v>0</v>
      </c>
      <c r="BE3187">
        <v>0</v>
      </c>
      <c r="BF3187">
        <v>1</v>
      </c>
      <c r="BG3187">
        <v>90</v>
      </c>
      <c r="BH3187">
        <v>0</v>
      </c>
      <c r="BI3187">
        <v>1</v>
      </c>
      <c r="BJ3187" s="2">
        <v>46036</v>
      </c>
      <c r="BK3187">
        <v>0</v>
      </c>
      <c r="BL3187" s="3" t="str">
        <f>VLOOKUP(O3187,DropDownList!$H$1:$I$7,2,FALSE)</f>
        <v>2025/26</v>
      </c>
      <c r="BM3187" s="3" t="str">
        <f t="shared" si="49"/>
        <v>PREG</v>
      </c>
    </row>
    <row r="3188" spans="1:65" x14ac:dyDescent="0.2">
      <c r="A3188">
        <v>2026</v>
      </c>
      <c r="B3188">
        <v>1</v>
      </c>
      <c r="C3188" t="s">
        <v>189</v>
      </c>
      <c r="D3188" t="s">
        <v>195</v>
      </c>
      <c r="E3188" t="s">
        <v>26</v>
      </c>
      <c r="F3188">
        <v>9815</v>
      </c>
      <c r="G3188" t="s">
        <v>158</v>
      </c>
      <c r="H3188" t="s">
        <v>189</v>
      </c>
      <c r="I3188" t="s">
        <v>189</v>
      </c>
      <c r="J3188" s="1">
        <v>46023</v>
      </c>
      <c r="K3188" t="s">
        <v>438</v>
      </c>
      <c r="L3188">
        <v>4</v>
      </c>
      <c r="M3188" t="s">
        <v>439</v>
      </c>
      <c r="N3188" t="s">
        <v>145</v>
      </c>
      <c r="O3188" t="s">
        <v>147</v>
      </c>
      <c r="P3188" t="s">
        <v>161</v>
      </c>
      <c r="Q3188">
        <v>1644.02</v>
      </c>
      <c r="R3188">
        <v>393</v>
      </c>
      <c r="S3188">
        <v>9500</v>
      </c>
      <c r="T3188">
        <v>410</v>
      </c>
      <c r="U3188">
        <v>181</v>
      </c>
      <c r="V3188">
        <v>42</v>
      </c>
      <c r="W3188">
        <v>865</v>
      </c>
      <c r="X3188">
        <v>865</v>
      </c>
      <c r="Y3188">
        <v>0</v>
      </c>
      <c r="Z3188">
        <v>0</v>
      </c>
      <c r="AA3188">
        <v>7445.98</v>
      </c>
      <c r="AB3188">
        <v>0</v>
      </c>
      <c r="AC3188">
        <v>0</v>
      </c>
      <c r="AD3188">
        <v>42</v>
      </c>
      <c r="AE3188">
        <v>0</v>
      </c>
      <c r="AF3188">
        <v>289</v>
      </c>
      <c r="AG3188">
        <v>2</v>
      </c>
      <c r="AH3188">
        <v>21</v>
      </c>
      <c r="AI3188">
        <v>81</v>
      </c>
      <c r="AJ3188">
        <v>0</v>
      </c>
      <c r="AK3188">
        <v>0</v>
      </c>
      <c r="AL3188">
        <v>0</v>
      </c>
      <c r="AM3188">
        <v>0</v>
      </c>
      <c r="AN3188">
        <v>0</v>
      </c>
      <c r="AO3188">
        <v>267</v>
      </c>
      <c r="AP3188">
        <v>757</v>
      </c>
      <c r="AQ3188">
        <v>257</v>
      </c>
      <c r="AR3188">
        <v>0</v>
      </c>
      <c r="AS3188">
        <v>92</v>
      </c>
      <c r="AT3188">
        <v>10</v>
      </c>
      <c r="AU3188">
        <v>9</v>
      </c>
      <c r="AV3188">
        <v>8</v>
      </c>
      <c r="AW3188">
        <v>22</v>
      </c>
      <c r="AX3188">
        <v>0</v>
      </c>
      <c r="AY3188">
        <v>90</v>
      </c>
      <c r="AZ3188">
        <v>133</v>
      </c>
      <c r="BA3188">
        <v>50</v>
      </c>
      <c r="BB3188">
        <v>17</v>
      </c>
      <c r="BC3188">
        <v>10</v>
      </c>
      <c r="BD3188">
        <v>11</v>
      </c>
      <c r="BE3188">
        <v>0</v>
      </c>
      <c r="BF3188">
        <v>366</v>
      </c>
      <c r="BG3188">
        <v>1625</v>
      </c>
      <c r="BH3188">
        <v>0</v>
      </c>
      <c r="BI3188">
        <v>180</v>
      </c>
      <c r="BJ3188" s="2">
        <v>46036</v>
      </c>
      <c r="BK3188">
        <v>0</v>
      </c>
      <c r="BL3188" s="3" t="str">
        <f>VLOOKUP(O3188,DropDownList!$H$1:$I$7,2,FALSE)</f>
        <v>2024/25</v>
      </c>
      <c r="BM3188" s="3" t="str">
        <f t="shared" si="49"/>
        <v>VSUR</v>
      </c>
    </row>
    <row r="3189" spans="1:65" x14ac:dyDescent="0.2">
      <c r="A3189">
        <v>2026</v>
      </c>
      <c r="B3189">
        <v>1</v>
      </c>
      <c r="C3189" t="s">
        <v>189</v>
      </c>
      <c r="D3189" t="s">
        <v>195</v>
      </c>
      <c r="E3189" t="s">
        <v>26</v>
      </c>
      <c r="F3189">
        <v>9815</v>
      </c>
      <c r="G3189" t="s">
        <v>158</v>
      </c>
      <c r="H3189" t="s">
        <v>189</v>
      </c>
      <c r="I3189" t="s">
        <v>189</v>
      </c>
      <c r="J3189" s="1">
        <v>46023</v>
      </c>
      <c r="K3189" t="s">
        <v>438</v>
      </c>
      <c r="L3189">
        <v>4</v>
      </c>
      <c r="M3189" t="s">
        <v>439</v>
      </c>
      <c r="N3189" t="s">
        <v>145</v>
      </c>
      <c r="O3189" t="s">
        <v>156</v>
      </c>
      <c r="P3189" t="s">
        <v>161</v>
      </c>
      <c r="Q3189">
        <v>1374.97</v>
      </c>
      <c r="R3189">
        <v>379</v>
      </c>
      <c r="S3189">
        <v>9240</v>
      </c>
      <c r="T3189">
        <v>320</v>
      </c>
      <c r="U3189">
        <v>125</v>
      </c>
      <c r="V3189">
        <v>27</v>
      </c>
      <c r="W3189">
        <v>644.99</v>
      </c>
      <c r="X3189">
        <v>644.99</v>
      </c>
      <c r="Y3189">
        <v>0</v>
      </c>
      <c r="Z3189">
        <v>0</v>
      </c>
      <c r="AA3189">
        <v>7545.03</v>
      </c>
      <c r="AB3189">
        <v>0</v>
      </c>
      <c r="AC3189">
        <v>0</v>
      </c>
      <c r="AD3189">
        <v>25</v>
      </c>
      <c r="AE3189">
        <v>2</v>
      </c>
      <c r="AF3189">
        <v>302</v>
      </c>
      <c r="AG3189">
        <v>4</v>
      </c>
      <c r="AH3189">
        <v>15</v>
      </c>
      <c r="AI3189">
        <v>57</v>
      </c>
      <c r="AJ3189">
        <v>0</v>
      </c>
      <c r="AK3189">
        <v>0</v>
      </c>
      <c r="AL3189">
        <v>0</v>
      </c>
      <c r="AM3189">
        <v>0</v>
      </c>
      <c r="AN3189">
        <v>0</v>
      </c>
      <c r="AO3189">
        <v>281</v>
      </c>
      <c r="AP3189">
        <v>1146</v>
      </c>
      <c r="AQ3189">
        <v>285</v>
      </c>
      <c r="AR3189">
        <v>0</v>
      </c>
      <c r="AS3189">
        <v>176</v>
      </c>
      <c r="AT3189">
        <v>31</v>
      </c>
      <c r="AU3189">
        <v>30</v>
      </c>
      <c r="AV3189">
        <v>11</v>
      </c>
      <c r="AW3189">
        <v>16</v>
      </c>
      <c r="AX3189">
        <v>0</v>
      </c>
      <c r="AY3189">
        <v>147</v>
      </c>
      <c r="AZ3189">
        <v>235</v>
      </c>
      <c r="BA3189">
        <v>117</v>
      </c>
      <c r="BB3189">
        <v>24</v>
      </c>
      <c r="BC3189">
        <v>13</v>
      </c>
      <c r="BD3189">
        <v>6</v>
      </c>
      <c r="BE3189">
        <v>0</v>
      </c>
      <c r="BF3189">
        <v>361</v>
      </c>
      <c r="BG3189">
        <v>1285</v>
      </c>
      <c r="BH3189">
        <v>1</v>
      </c>
      <c r="BI3189">
        <v>124</v>
      </c>
      <c r="BJ3189" s="2">
        <v>46036</v>
      </c>
      <c r="BK3189">
        <v>3</v>
      </c>
      <c r="BL3189" s="3" t="str">
        <f>VLOOKUP(O3189,DropDownList!$H$1:$I$7,2,FALSE)</f>
        <v>2023/24</v>
      </c>
      <c r="BM3189" s="3" t="str">
        <f t="shared" si="49"/>
        <v>VSUR</v>
      </c>
    </row>
    <row r="3190" spans="1:65" x14ac:dyDescent="0.2">
      <c r="A3190">
        <v>2026</v>
      </c>
      <c r="B3190">
        <v>1</v>
      </c>
      <c r="C3190" t="s">
        <v>189</v>
      </c>
      <c r="D3190" t="s">
        <v>195</v>
      </c>
      <c r="E3190" t="s">
        <v>26</v>
      </c>
      <c r="F3190">
        <v>9815</v>
      </c>
      <c r="G3190" t="s">
        <v>158</v>
      </c>
      <c r="H3190" t="s">
        <v>189</v>
      </c>
      <c r="I3190" t="s">
        <v>189</v>
      </c>
      <c r="J3190" s="1">
        <v>46023</v>
      </c>
      <c r="K3190" t="s">
        <v>438</v>
      </c>
      <c r="L3190">
        <v>4</v>
      </c>
      <c r="M3190" t="s">
        <v>439</v>
      </c>
      <c r="N3190" t="s">
        <v>145</v>
      </c>
      <c r="O3190" t="s">
        <v>155</v>
      </c>
      <c r="P3190" t="s">
        <v>161</v>
      </c>
      <c r="Q3190">
        <v>856.5</v>
      </c>
      <c r="R3190">
        <v>478</v>
      </c>
      <c r="S3190">
        <v>10485</v>
      </c>
      <c r="T3190">
        <v>412.54</v>
      </c>
      <c r="U3190">
        <v>104</v>
      </c>
      <c r="V3190">
        <v>17</v>
      </c>
      <c r="W3190">
        <v>364.95</v>
      </c>
      <c r="X3190">
        <v>364.95</v>
      </c>
      <c r="Y3190">
        <v>0</v>
      </c>
      <c r="Z3190">
        <v>0</v>
      </c>
      <c r="AA3190">
        <v>9215.9599999999991</v>
      </c>
      <c r="AB3190">
        <v>0</v>
      </c>
      <c r="AC3190">
        <v>0</v>
      </c>
      <c r="AD3190">
        <v>15</v>
      </c>
      <c r="AE3190">
        <v>2</v>
      </c>
      <c r="AF3190">
        <v>412</v>
      </c>
      <c r="AG3190">
        <v>4</v>
      </c>
      <c r="AH3190">
        <v>21</v>
      </c>
      <c r="AI3190">
        <v>38</v>
      </c>
      <c r="AJ3190">
        <v>0</v>
      </c>
      <c r="AK3190">
        <v>0</v>
      </c>
      <c r="AL3190">
        <v>0</v>
      </c>
      <c r="AM3190">
        <v>0</v>
      </c>
      <c r="AN3190">
        <v>0</v>
      </c>
      <c r="AO3190">
        <v>348</v>
      </c>
      <c r="AP3190">
        <v>1804</v>
      </c>
      <c r="AQ3190">
        <v>346</v>
      </c>
      <c r="AR3190">
        <v>0</v>
      </c>
      <c r="AS3190">
        <v>303</v>
      </c>
      <c r="AT3190">
        <v>43</v>
      </c>
      <c r="AU3190">
        <v>53</v>
      </c>
      <c r="AV3190">
        <v>24</v>
      </c>
      <c r="AW3190">
        <v>32</v>
      </c>
      <c r="AX3190">
        <v>0</v>
      </c>
      <c r="AY3190">
        <v>212</v>
      </c>
      <c r="AZ3190">
        <v>374</v>
      </c>
      <c r="BA3190">
        <v>230</v>
      </c>
      <c r="BB3190">
        <v>47</v>
      </c>
      <c r="BC3190">
        <v>28</v>
      </c>
      <c r="BD3190">
        <v>13</v>
      </c>
      <c r="BE3190">
        <v>0</v>
      </c>
      <c r="BF3190">
        <v>445</v>
      </c>
      <c r="BG3190">
        <v>820</v>
      </c>
      <c r="BH3190">
        <v>3</v>
      </c>
      <c r="BI3190">
        <v>103</v>
      </c>
      <c r="BJ3190" s="2">
        <v>46036</v>
      </c>
      <c r="BK3190">
        <v>2</v>
      </c>
      <c r="BL3190" s="3" t="str">
        <f>VLOOKUP(O3190,DropDownList!$H$1:$I$7,2,FALSE)</f>
        <v>2022/23</v>
      </c>
      <c r="BM3190" s="3" t="str">
        <f t="shared" si="49"/>
        <v>VSUR</v>
      </c>
    </row>
    <row r="3191" spans="1:65" x14ac:dyDescent="0.2">
      <c r="A3191">
        <v>2026</v>
      </c>
      <c r="B3191">
        <v>1</v>
      </c>
      <c r="C3191" t="s">
        <v>189</v>
      </c>
      <c r="D3191" t="s">
        <v>195</v>
      </c>
      <c r="E3191" t="s">
        <v>26</v>
      </c>
      <c r="F3191">
        <v>9815</v>
      </c>
      <c r="G3191" t="s">
        <v>158</v>
      </c>
      <c r="H3191" t="s">
        <v>189</v>
      </c>
      <c r="I3191" t="s">
        <v>189</v>
      </c>
      <c r="J3191" s="1">
        <v>46023</v>
      </c>
      <c r="K3191" t="s">
        <v>438</v>
      </c>
      <c r="L3191">
        <v>4</v>
      </c>
      <c r="M3191" t="s">
        <v>439</v>
      </c>
      <c r="N3191" t="s">
        <v>145</v>
      </c>
      <c r="O3191" t="s">
        <v>155</v>
      </c>
      <c r="P3191" t="s">
        <v>159</v>
      </c>
      <c r="Q3191">
        <v>0</v>
      </c>
      <c r="R3191">
        <v>2</v>
      </c>
      <c r="S3191">
        <v>41262.879999999997</v>
      </c>
      <c r="T3191">
        <v>34699.83</v>
      </c>
      <c r="U3191">
        <v>0</v>
      </c>
      <c r="V3191">
        <v>0</v>
      </c>
      <c r="W3191">
        <v>0</v>
      </c>
      <c r="X3191">
        <v>0</v>
      </c>
      <c r="Y3191">
        <v>0</v>
      </c>
      <c r="Z3191">
        <v>0</v>
      </c>
      <c r="AA3191">
        <v>6563.05</v>
      </c>
      <c r="AB3191">
        <v>0</v>
      </c>
      <c r="AC3191">
        <v>0</v>
      </c>
      <c r="AD3191">
        <v>0</v>
      </c>
      <c r="AE3191">
        <v>0</v>
      </c>
      <c r="AF3191">
        <v>0</v>
      </c>
      <c r="AG3191">
        <v>0</v>
      </c>
      <c r="AH3191">
        <v>1</v>
      </c>
      <c r="AI3191">
        <v>0</v>
      </c>
      <c r="AJ3191">
        <v>0</v>
      </c>
      <c r="AK3191">
        <v>0</v>
      </c>
      <c r="AL3191">
        <v>0</v>
      </c>
      <c r="AM3191">
        <v>0</v>
      </c>
      <c r="AN3191">
        <v>0</v>
      </c>
      <c r="AO3191">
        <v>2</v>
      </c>
      <c r="AP3191">
        <v>4</v>
      </c>
      <c r="AQ3191">
        <v>1</v>
      </c>
      <c r="AR3191">
        <v>0</v>
      </c>
      <c r="AS3191">
        <v>0</v>
      </c>
      <c r="AT3191">
        <v>0</v>
      </c>
      <c r="AU3191">
        <v>1</v>
      </c>
      <c r="AV3191">
        <v>0</v>
      </c>
      <c r="AW3191">
        <v>0</v>
      </c>
      <c r="AX3191">
        <v>0</v>
      </c>
      <c r="AY3191">
        <v>0</v>
      </c>
      <c r="AZ3191">
        <v>0</v>
      </c>
      <c r="BA3191">
        <v>0</v>
      </c>
      <c r="BB3191">
        <v>0</v>
      </c>
      <c r="BC3191">
        <v>0</v>
      </c>
      <c r="BD3191">
        <v>0</v>
      </c>
      <c r="BE3191">
        <v>0</v>
      </c>
      <c r="BF3191">
        <v>0</v>
      </c>
      <c r="BG3191">
        <v>0</v>
      </c>
      <c r="BH3191">
        <v>1</v>
      </c>
      <c r="BI3191">
        <v>0</v>
      </c>
      <c r="BJ3191" s="2">
        <v>46036</v>
      </c>
      <c r="BK3191">
        <v>0</v>
      </c>
      <c r="BL3191" s="3" t="str">
        <f>VLOOKUP(O3191,DropDownList!$H$1:$I$7,2,FALSE)</f>
        <v>2022/23</v>
      </c>
      <c r="BM3191" s="3" t="str">
        <f t="shared" si="49"/>
        <v>CONF</v>
      </c>
    </row>
    <row r="3192" spans="1:65" x14ac:dyDescent="0.2">
      <c r="A3192">
        <v>2026</v>
      </c>
      <c r="B3192">
        <v>1</v>
      </c>
      <c r="C3192" t="s">
        <v>189</v>
      </c>
      <c r="D3192" t="s">
        <v>195</v>
      </c>
      <c r="E3192" t="s">
        <v>26</v>
      </c>
      <c r="F3192">
        <v>9815</v>
      </c>
      <c r="G3192" t="s">
        <v>158</v>
      </c>
      <c r="H3192" t="s">
        <v>189</v>
      </c>
      <c r="I3192" t="s">
        <v>189</v>
      </c>
      <c r="J3192" s="1">
        <v>46023</v>
      </c>
      <c r="K3192" t="s">
        <v>438</v>
      </c>
      <c r="L3192">
        <v>4</v>
      </c>
      <c r="M3192" t="s">
        <v>439</v>
      </c>
      <c r="N3192" t="s">
        <v>145</v>
      </c>
      <c r="O3192" t="s">
        <v>155</v>
      </c>
      <c r="P3192" t="s">
        <v>160</v>
      </c>
      <c r="Q3192">
        <v>32423.040000000001</v>
      </c>
      <c r="R3192">
        <v>533</v>
      </c>
      <c r="S3192">
        <v>217788</v>
      </c>
      <c r="T3192">
        <v>11627.18</v>
      </c>
      <c r="U3192">
        <v>112</v>
      </c>
      <c r="V3192">
        <v>40</v>
      </c>
      <c r="W3192">
        <v>12866.79</v>
      </c>
      <c r="X3192">
        <v>13346.79</v>
      </c>
      <c r="Y3192">
        <v>0</v>
      </c>
      <c r="Z3192">
        <v>0</v>
      </c>
      <c r="AA3192">
        <v>173737.78</v>
      </c>
      <c r="AB3192">
        <v>9595.5400000000009</v>
      </c>
      <c r="AC3192">
        <v>154831.28</v>
      </c>
      <c r="AD3192">
        <v>16</v>
      </c>
      <c r="AE3192">
        <v>24</v>
      </c>
      <c r="AF3192">
        <v>375</v>
      </c>
      <c r="AG3192">
        <v>71</v>
      </c>
      <c r="AH3192">
        <v>27</v>
      </c>
      <c r="AI3192">
        <v>41</v>
      </c>
      <c r="AJ3192">
        <v>0</v>
      </c>
      <c r="AK3192">
        <v>0</v>
      </c>
      <c r="AL3192">
        <v>0</v>
      </c>
      <c r="AM3192">
        <v>0</v>
      </c>
      <c r="AN3192">
        <v>0</v>
      </c>
      <c r="AO3192">
        <v>390</v>
      </c>
      <c r="AP3192">
        <v>1937</v>
      </c>
      <c r="AQ3192">
        <v>379</v>
      </c>
      <c r="AR3192">
        <v>0</v>
      </c>
      <c r="AS3192">
        <v>322</v>
      </c>
      <c r="AT3192">
        <v>45</v>
      </c>
      <c r="AU3192">
        <v>55</v>
      </c>
      <c r="AV3192">
        <v>26</v>
      </c>
      <c r="AW3192">
        <v>39</v>
      </c>
      <c r="AX3192">
        <v>0</v>
      </c>
      <c r="AY3192">
        <v>230</v>
      </c>
      <c r="AZ3192">
        <v>397</v>
      </c>
      <c r="BA3192">
        <v>240</v>
      </c>
      <c r="BB3192">
        <v>54</v>
      </c>
      <c r="BC3192">
        <v>32</v>
      </c>
      <c r="BD3192">
        <v>15</v>
      </c>
      <c r="BE3192">
        <v>0</v>
      </c>
      <c r="BF3192">
        <v>491</v>
      </c>
      <c r="BG3192">
        <v>15335</v>
      </c>
      <c r="BH3192">
        <v>19</v>
      </c>
      <c r="BI3192">
        <v>109</v>
      </c>
      <c r="BJ3192" s="2">
        <v>46036</v>
      </c>
      <c r="BK3192">
        <v>2</v>
      </c>
      <c r="BL3192" s="3" t="str">
        <f>VLOOKUP(O3192,DropDownList!$H$1:$I$7,2,FALSE)</f>
        <v>2022/23</v>
      </c>
      <c r="BM3192" s="3" t="str">
        <f t="shared" si="49"/>
        <v>SC COURT</v>
      </c>
    </row>
    <row r="3193" spans="1:65" x14ac:dyDescent="0.2">
      <c r="A3193">
        <v>2026</v>
      </c>
      <c r="B3193">
        <v>1</v>
      </c>
      <c r="C3193" t="s">
        <v>189</v>
      </c>
      <c r="D3193" t="s">
        <v>195</v>
      </c>
      <c r="E3193" t="s">
        <v>26</v>
      </c>
      <c r="F3193">
        <v>9815</v>
      </c>
      <c r="G3193" t="s">
        <v>158</v>
      </c>
      <c r="H3193" t="s">
        <v>189</v>
      </c>
      <c r="I3193" t="s">
        <v>189</v>
      </c>
      <c r="J3193" s="1">
        <v>46023</v>
      </c>
      <c r="K3193" t="s">
        <v>438</v>
      </c>
      <c r="L3193">
        <v>4</v>
      </c>
      <c r="M3193" t="s">
        <v>439</v>
      </c>
      <c r="N3193" t="s">
        <v>145</v>
      </c>
      <c r="O3193" t="s">
        <v>147</v>
      </c>
      <c r="P3193" t="s">
        <v>159</v>
      </c>
      <c r="Q3193">
        <v>29998.23</v>
      </c>
      <c r="R3193">
        <v>5</v>
      </c>
      <c r="S3193">
        <v>135307.45000000001</v>
      </c>
      <c r="T3193">
        <v>86782.41</v>
      </c>
      <c r="U3193">
        <v>1</v>
      </c>
      <c r="V3193">
        <v>1</v>
      </c>
      <c r="W3193">
        <v>29998.23</v>
      </c>
      <c r="X3193">
        <v>29998.23</v>
      </c>
      <c r="Y3193">
        <v>0</v>
      </c>
      <c r="Z3193">
        <v>0</v>
      </c>
      <c r="AA3193">
        <v>18526.810000000001</v>
      </c>
      <c r="AB3193">
        <v>0</v>
      </c>
      <c r="AC3193">
        <v>0</v>
      </c>
      <c r="AD3193">
        <v>1</v>
      </c>
      <c r="AE3193">
        <v>0</v>
      </c>
      <c r="AF3193">
        <v>2</v>
      </c>
      <c r="AG3193">
        <v>0</v>
      </c>
      <c r="AH3193">
        <v>0</v>
      </c>
      <c r="AI3193">
        <v>1</v>
      </c>
      <c r="AJ3193">
        <v>0</v>
      </c>
      <c r="AK3193">
        <v>0</v>
      </c>
      <c r="AL3193">
        <v>0</v>
      </c>
      <c r="AM3193">
        <v>0</v>
      </c>
      <c r="AN3193">
        <v>0</v>
      </c>
      <c r="AO3193">
        <v>3</v>
      </c>
      <c r="AP3193">
        <v>11</v>
      </c>
      <c r="AQ3193">
        <v>3</v>
      </c>
      <c r="AR3193">
        <v>0</v>
      </c>
      <c r="AS3193">
        <v>0</v>
      </c>
      <c r="AT3193">
        <v>0</v>
      </c>
      <c r="AU3193">
        <v>5</v>
      </c>
      <c r="AV3193">
        <v>2</v>
      </c>
      <c r="AW3193">
        <v>0</v>
      </c>
      <c r="AX3193">
        <v>0</v>
      </c>
      <c r="AY3193">
        <v>0</v>
      </c>
      <c r="AZ3193">
        <v>0</v>
      </c>
      <c r="BA3193">
        <v>0</v>
      </c>
      <c r="BB3193">
        <v>0</v>
      </c>
      <c r="BC3193">
        <v>0</v>
      </c>
      <c r="BD3193">
        <v>0</v>
      </c>
      <c r="BE3193">
        <v>0</v>
      </c>
      <c r="BF3193">
        <v>0</v>
      </c>
      <c r="BG3193">
        <v>29998.23</v>
      </c>
      <c r="BH3193">
        <v>2</v>
      </c>
      <c r="BI3193">
        <v>0</v>
      </c>
      <c r="BJ3193" s="2">
        <v>46036</v>
      </c>
      <c r="BK3193">
        <v>0</v>
      </c>
      <c r="BL3193" s="3" t="str">
        <f>VLOOKUP(O3193,DropDownList!$H$1:$I$7,2,FALSE)</f>
        <v>2024/25</v>
      </c>
      <c r="BM3193" s="3" t="str">
        <f t="shared" si="49"/>
        <v>CONF</v>
      </c>
    </row>
    <row r="3194" spans="1:65" x14ac:dyDescent="0.2">
      <c r="A3194">
        <v>2026</v>
      </c>
      <c r="B3194">
        <v>1</v>
      </c>
      <c r="C3194" t="s">
        <v>189</v>
      </c>
      <c r="D3194" t="s">
        <v>195</v>
      </c>
      <c r="E3194" t="s">
        <v>26</v>
      </c>
      <c r="F3194">
        <v>9815</v>
      </c>
      <c r="G3194" t="s">
        <v>158</v>
      </c>
      <c r="H3194" t="s">
        <v>189</v>
      </c>
      <c r="I3194" t="s">
        <v>189</v>
      </c>
      <c r="J3194" s="1">
        <v>46023</v>
      </c>
      <c r="K3194" t="s">
        <v>438</v>
      </c>
      <c r="L3194">
        <v>4</v>
      </c>
      <c r="M3194" t="s">
        <v>439</v>
      </c>
      <c r="N3194" t="s">
        <v>145</v>
      </c>
      <c r="O3194" t="s">
        <v>149</v>
      </c>
      <c r="P3194" t="s">
        <v>161</v>
      </c>
      <c r="Q3194">
        <v>1360</v>
      </c>
      <c r="R3194">
        <v>201</v>
      </c>
      <c r="S3194">
        <v>4435</v>
      </c>
      <c r="T3194">
        <v>230</v>
      </c>
      <c r="U3194">
        <v>135</v>
      </c>
      <c r="V3194">
        <v>50</v>
      </c>
      <c r="W3194">
        <v>960</v>
      </c>
      <c r="X3194">
        <v>960</v>
      </c>
      <c r="Y3194">
        <v>0</v>
      </c>
      <c r="Z3194">
        <v>0</v>
      </c>
      <c r="AA3194">
        <v>2845</v>
      </c>
      <c r="AB3194">
        <v>0</v>
      </c>
      <c r="AC3194">
        <v>0</v>
      </c>
      <c r="AD3194">
        <v>50</v>
      </c>
      <c r="AE3194">
        <v>0</v>
      </c>
      <c r="AF3194">
        <v>121</v>
      </c>
      <c r="AG3194">
        <v>0</v>
      </c>
      <c r="AH3194">
        <v>11</v>
      </c>
      <c r="AI3194">
        <v>69</v>
      </c>
      <c r="AJ3194">
        <v>0</v>
      </c>
      <c r="AK3194">
        <v>0</v>
      </c>
      <c r="AL3194">
        <v>0</v>
      </c>
      <c r="AM3194">
        <v>0</v>
      </c>
      <c r="AN3194">
        <v>0</v>
      </c>
      <c r="AO3194">
        <v>118</v>
      </c>
      <c r="AP3194">
        <v>192</v>
      </c>
      <c r="AQ3194">
        <v>107</v>
      </c>
      <c r="AR3194">
        <v>0</v>
      </c>
      <c r="AS3194">
        <v>11</v>
      </c>
      <c r="AT3194">
        <v>4</v>
      </c>
      <c r="AU3194">
        <v>0</v>
      </c>
      <c r="AV3194">
        <v>0</v>
      </c>
      <c r="AW3194">
        <v>11</v>
      </c>
      <c r="AX3194">
        <v>0</v>
      </c>
      <c r="AY3194">
        <v>14</v>
      </c>
      <c r="AZ3194">
        <v>21</v>
      </c>
      <c r="BA3194">
        <v>2</v>
      </c>
      <c r="BB3194">
        <v>1</v>
      </c>
      <c r="BC3194">
        <v>0</v>
      </c>
      <c r="BD3194">
        <v>0</v>
      </c>
      <c r="BE3194">
        <v>0</v>
      </c>
      <c r="BF3194">
        <v>189</v>
      </c>
      <c r="BG3194">
        <v>1360</v>
      </c>
      <c r="BH3194">
        <v>0</v>
      </c>
      <c r="BI3194">
        <v>135</v>
      </c>
      <c r="BJ3194" s="2">
        <v>46036</v>
      </c>
      <c r="BK3194">
        <v>0</v>
      </c>
      <c r="BL3194" s="3" t="str">
        <f>VLOOKUP(O3194,DropDownList!$H$1:$I$7,2,FALSE)</f>
        <v>2025/26</v>
      </c>
      <c r="BM3194" s="3" t="str">
        <f t="shared" si="49"/>
        <v>VSUR</v>
      </c>
    </row>
    <row r="3195" spans="1:65" x14ac:dyDescent="0.2">
      <c r="A3195">
        <v>2026</v>
      </c>
      <c r="B3195">
        <v>1</v>
      </c>
      <c r="C3195" t="s">
        <v>189</v>
      </c>
      <c r="D3195" t="s">
        <v>195</v>
      </c>
      <c r="E3195" t="s">
        <v>26</v>
      </c>
      <c r="F3195">
        <v>9815</v>
      </c>
      <c r="G3195" t="s">
        <v>158</v>
      </c>
      <c r="H3195" t="s">
        <v>189</v>
      </c>
      <c r="I3195" t="s">
        <v>189</v>
      </c>
      <c r="J3195" s="1">
        <v>46023</v>
      </c>
      <c r="K3195" t="s">
        <v>438</v>
      </c>
      <c r="L3195">
        <v>4</v>
      </c>
      <c r="M3195" t="s">
        <v>439</v>
      </c>
      <c r="N3195" t="s">
        <v>145</v>
      </c>
      <c r="O3195" t="s">
        <v>156</v>
      </c>
      <c r="P3195" t="s">
        <v>160</v>
      </c>
      <c r="Q3195">
        <v>51937.02</v>
      </c>
      <c r="R3195">
        <v>400</v>
      </c>
      <c r="S3195">
        <v>231359.2</v>
      </c>
      <c r="T3195">
        <v>10449.15</v>
      </c>
      <c r="U3195">
        <v>128</v>
      </c>
      <c r="V3195">
        <v>45</v>
      </c>
      <c r="W3195">
        <v>25116.93</v>
      </c>
      <c r="X3195">
        <v>26046.93</v>
      </c>
      <c r="Y3195">
        <v>0</v>
      </c>
      <c r="Z3195">
        <v>0</v>
      </c>
      <c r="AA3195">
        <v>168973.03</v>
      </c>
      <c r="AB3195">
        <v>11588.07</v>
      </c>
      <c r="AC3195">
        <v>149769.93</v>
      </c>
      <c r="AD3195">
        <v>24</v>
      </c>
      <c r="AE3195">
        <v>21</v>
      </c>
      <c r="AF3195">
        <v>248</v>
      </c>
      <c r="AG3195">
        <v>75</v>
      </c>
      <c r="AH3195">
        <v>17</v>
      </c>
      <c r="AI3195">
        <v>53</v>
      </c>
      <c r="AJ3195">
        <v>0</v>
      </c>
      <c r="AK3195">
        <v>0</v>
      </c>
      <c r="AL3195">
        <v>0</v>
      </c>
      <c r="AM3195">
        <v>0</v>
      </c>
      <c r="AN3195">
        <v>0</v>
      </c>
      <c r="AO3195">
        <v>294</v>
      </c>
      <c r="AP3195">
        <v>1141</v>
      </c>
      <c r="AQ3195">
        <v>282</v>
      </c>
      <c r="AR3195">
        <v>0</v>
      </c>
      <c r="AS3195">
        <v>172</v>
      </c>
      <c r="AT3195">
        <v>31</v>
      </c>
      <c r="AU3195">
        <v>31</v>
      </c>
      <c r="AV3195">
        <v>13</v>
      </c>
      <c r="AW3195">
        <v>18</v>
      </c>
      <c r="AX3195">
        <v>0</v>
      </c>
      <c r="AY3195">
        <v>150</v>
      </c>
      <c r="AZ3195">
        <v>232</v>
      </c>
      <c r="BA3195">
        <v>112</v>
      </c>
      <c r="BB3195">
        <v>25</v>
      </c>
      <c r="BC3195">
        <v>12</v>
      </c>
      <c r="BD3195">
        <v>8</v>
      </c>
      <c r="BE3195">
        <v>0</v>
      </c>
      <c r="BF3195">
        <v>379</v>
      </c>
      <c r="BG3195">
        <v>22377</v>
      </c>
      <c r="BH3195">
        <v>7</v>
      </c>
      <c r="BI3195">
        <v>127</v>
      </c>
      <c r="BJ3195" s="2">
        <v>46036</v>
      </c>
      <c r="BK3195">
        <v>3</v>
      </c>
      <c r="BL3195" s="3" t="str">
        <f>VLOOKUP(O3195,DropDownList!$H$1:$I$7,2,FALSE)</f>
        <v>2023/24</v>
      </c>
      <c r="BM3195" s="3" t="str">
        <f t="shared" si="49"/>
        <v>SC COURT</v>
      </c>
    </row>
    <row r="3196" spans="1:65" x14ac:dyDescent="0.2">
      <c r="A3196">
        <v>2026</v>
      </c>
      <c r="B3196">
        <v>1</v>
      </c>
      <c r="C3196" t="s">
        <v>189</v>
      </c>
      <c r="D3196" t="s">
        <v>195</v>
      </c>
      <c r="E3196" t="s">
        <v>26</v>
      </c>
      <c r="F3196">
        <v>9815</v>
      </c>
      <c r="G3196" t="s">
        <v>158</v>
      </c>
      <c r="H3196" t="s">
        <v>189</v>
      </c>
      <c r="I3196" t="s">
        <v>189</v>
      </c>
      <c r="J3196" s="1">
        <v>46023</v>
      </c>
      <c r="K3196" t="s">
        <v>438</v>
      </c>
      <c r="L3196">
        <v>4</v>
      </c>
      <c r="M3196" t="s">
        <v>439</v>
      </c>
      <c r="N3196" t="s">
        <v>145</v>
      </c>
      <c r="O3196" t="s">
        <v>149</v>
      </c>
      <c r="P3196" t="s">
        <v>160</v>
      </c>
      <c r="Q3196">
        <v>48855.93</v>
      </c>
      <c r="R3196">
        <v>217</v>
      </c>
      <c r="S3196">
        <v>93671.97</v>
      </c>
      <c r="T3196">
        <v>4415</v>
      </c>
      <c r="U3196">
        <v>145</v>
      </c>
      <c r="V3196">
        <v>89</v>
      </c>
      <c r="W3196">
        <v>17668.97</v>
      </c>
      <c r="X3196">
        <v>31506.97</v>
      </c>
      <c r="Y3196">
        <v>0</v>
      </c>
      <c r="Z3196">
        <v>0</v>
      </c>
      <c r="AA3196">
        <v>40401.040000000001</v>
      </c>
      <c r="AB3196">
        <v>4816.0200000000004</v>
      </c>
      <c r="AC3196">
        <v>32740.02</v>
      </c>
      <c r="AD3196">
        <v>48</v>
      </c>
      <c r="AE3196">
        <v>41</v>
      </c>
      <c r="AF3196">
        <v>60</v>
      </c>
      <c r="AG3196">
        <v>76</v>
      </c>
      <c r="AH3196">
        <v>11</v>
      </c>
      <c r="AI3196">
        <v>69</v>
      </c>
      <c r="AJ3196">
        <v>0</v>
      </c>
      <c r="AK3196">
        <v>0</v>
      </c>
      <c r="AL3196">
        <v>0</v>
      </c>
      <c r="AM3196">
        <v>0</v>
      </c>
      <c r="AN3196">
        <v>0</v>
      </c>
      <c r="AO3196">
        <v>126</v>
      </c>
      <c r="AP3196">
        <v>209</v>
      </c>
      <c r="AQ3196">
        <v>114</v>
      </c>
      <c r="AR3196">
        <v>0</v>
      </c>
      <c r="AS3196">
        <v>12</v>
      </c>
      <c r="AT3196">
        <v>4</v>
      </c>
      <c r="AU3196">
        <v>0</v>
      </c>
      <c r="AV3196">
        <v>0</v>
      </c>
      <c r="AW3196">
        <v>11</v>
      </c>
      <c r="AX3196">
        <v>0</v>
      </c>
      <c r="AY3196">
        <v>17</v>
      </c>
      <c r="AZ3196">
        <v>24</v>
      </c>
      <c r="BA3196">
        <v>3</v>
      </c>
      <c r="BB3196">
        <v>1</v>
      </c>
      <c r="BC3196">
        <v>0</v>
      </c>
      <c r="BD3196">
        <v>0</v>
      </c>
      <c r="BE3196">
        <v>0</v>
      </c>
      <c r="BF3196">
        <v>204</v>
      </c>
      <c r="BG3196">
        <v>25964.97</v>
      </c>
      <c r="BH3196">
        <v>1</v>
      </c>
      <c r="BI3196">
        <v>145</v>
      </c>
      <c r="BJ3196" s="2">
        <v>46036</v>
      </c>
      <c r="BK3196">
        <v>0</v>
      </c>
      <c r="BL3196" s="3" t="str">
        <f>VLOOKUP(O3196,DropDownList!$H$1:$I$7,2,FALSE)</f>
        <v>2025/26</v>
      </c>
      <c r="BM3196" s="3" t="str">
        <f t="shared" si="49"/>
        <v>SC COURT</v>
      </c>
    </row>
    <row r="3197" spans="1:65" x14ac:dyDescent="0.2">
      <c r="A3197">
        <v>2026</v>
      </c>
      <c r="B3197">
        <v>1</v>
      </c>
      <c r="C3197" t="s">
        <v>189</v>
      </c>
      <c r="D3197" t="s">
        <v>195</v>
      </c>
      <c r="E3197" t="s">
        <v>26</v>
      </c>
      <c r="F3197">
        <v>9815</v>
      </c>
      <c r="G3197" t="s">
        <v>158</v>
      </c>
      <c r="H3197" t="s">
        <v>189</v>
      </c>
      <c r="I3197" t="s">
        <v>189</v>
      </c>
      <c r="J3197" s="1">
        <v>46023</v>
      </c>
      <c r="K3197" t="s">
        <v>438</v>
      </c>
      <c r="L3197">
        <v>4</v>
      </c>
      <c r="M3197" t="s">
        <v>439</v>
      </c>
      <c r="N3197" t="s">
        <v>145</v>
      </c>
      <c r="O3197" t="s">
        <v>149</v>
      </c>
      <c r="P3197" t="s">
        <v>159</v>
      </c>
      <c r="Q3197">
        <v>7965.7</v>
      </c>
      <c r="R3197">
        <v>6</v>
      </c>
      <c r="S3197">
        <v>32618.68</v>
      </c>
      <c r="T3197">
        <v>1</v>
      </c>
      <c r="U3197">
        <v>2</v>
      </c>
      <c r="V3197">
        <v>0</v>
      </c>
      <c r="W3197">
        <v>0</v>
      </c>
      <c r="X3197">
        <v>0</v>
      </c>
      <c r="Y3197">
        <v>0</v>
      </c>
      <c r="Z3197">
        <v>0</v>
      </c>
      <c r="AA3197">
        <v>24651.98</v>
      </c>
      <c r="AB3197">
        <v>0</v>
      </c>
      <c r="AC3197">
        <v>0</v>
      </c>
      <c r="AD3197">
        <v>0</v>
      </c>
      <c r="AE3197">
        <v>0</v>
      </c>
      <c r="AF3197">
        <v>3</v>
      </c>
      <c r="AG3197">
        <v>0</v>
      </c>
      <c r="AH3197">
        <v>1</v>
      </c>
      <c r="AI3197">
        <v>2</v>
      </c>
      <c r="AJ3197">
        <v>0</v>
      </c>
      <c r="AK3197">
        <v>0</v>
      </c>
      <c r="AL3197">
        <v>0</v>
      </c>
      <c r="AM3197">
        <v>0</v>
      </c>
      <c r="AN3197">
        <v>0</v>
      </c>
      <c r="AO3197">
        <v>2</v>
      </c>
      <c r="AP3197">
        <v>3</v>
      </c>
      <c r="AQ3197">
        <v>1</v>
      </c>
      <c r="AR3197">
        <v>0</v>
      </c>
      <c r="AS3197">
        <v>0</v>
      </c>
      <c r="AT3197">
        <v>0</v>
      </c>
      <c r="AU3197">
        <v>0</v>
      </c>
      <c r="AV3197">
        <v>0</v>
      </c>
      <c r="AW3197">
        <v>0</v>
      </c>
      <c r="AX3197">
        <v>0</v>
      </c>
      <c r="AY3197">
        <v>0</v>
      </c>
      <c r="AZ3197">
        <v>0</v>
      </c>
      <c r="BA3197">
        <v>0</v>
      </c>
      <c r="BB3197">
        <v>0</v>
      </c>
      <c r="BC3197">
        <v>0</v>
      </c>
      <c r="BD3197">
        <v>0</v>
      </c>
      <c r="BE3197">
        <v>0</v>
      </c>
      <c r="BF3197">
        <v>0</v>
      </c>
      <c r="BG3197">
        <v>7965.7</v>
      </c>
      <c r="BH3197">
        <v>0</v>
      </c>
      <c r="BI3197">
        <v>0</v>
      </c>
      <c r="BJ3197" s="2">
        <v>46036</v>
      </c>
      <c r="BK3197">
        <v>0</v>
      </c>
      <c r="BL3197" s="3" t="str">
        <f>VLOOKUP(O3197,DropDownList!$H$1:$I$7,2,FALSE)</f>
        <v>2025/26</v>
      </c>
      <c r="BM3197" s="3" t="str">
        <f t="shared" si="49"/>
        <v>CONF</v>
      </c>
    </row>
    <row r="3198" spans="1:65" x14ac:dyDescent="0.2">
      <c r="A3198">
        <v>2026</v>
      </c>
      <c r="B3198">
        <v>1</v>
      </c>
      <c r="C3198" t="s">
        <v>189</v>
      </c>
      <c r="D3198" t="s">
        <v>195</v>
      </c>
      <c r="E3198" t="s">
        <v>26</v>
      </c>
      <c r="F3198">
        <v>9815</v>
      </c>
      <c r="G3198" t="s">
        <v>158</v>
      </c>
      <c r="H3198" t="s">
        <v>189</v>
      </c>
      <c r="I3198" t="s">
        <v>189</v>
      </c>
      <c r="J3198" s="1">
        <v>46023</v>
      </c>
      <c r="K3198" t="s">
        <v>438</v>
      </c>
      <c r="L3198">
        <v>4</v>
      </c>
      <c r="M3198" t="s">
        <v>439</v>
      </c>
      <c r="N3198" t="s">
        <v>145</v>
      </c>
      <c r="O3198" t="s">
        <v>156</v>
      </c>
      <c r="P3198" t="s">
        <v>159</v>
      </c>
      <c r="Q3198">
        <v>0</v>
      </c>
      <c r="R3198">
        <v>4</v>
      </c>
      <c r="S3198">
        <v>124950.39</v>
      </c>
      <c r="T3198">
        <v>6.64</v>
      </c>
      <c r="U3198">
        <v>0</v>
      </c>
      <c r="V3198">
        <v>0</v>
      </c>
      <c r="W3198">
        <v>0</v>
      </c>
      <c r="X3198">
        <v>0</v>
      </c>
      <c r="Y3198">
        <v>0</v>
      </c>
      <c r="Z3198">
        <v>0</v>
      </c>
      <c r="AA3198">
        <v>124943.75</v>
      </c>
      <c r="AB3198">
        <v>0</v>
      </c>
      <c r="AC3198">
        <v>0</v>
      </c>
      <c r="AD3198">
        <v>0</v>
      </c>
      <c r="AE3198">
        <v>0</v>
      </c>
      <c r="AF3198">
        <v>2</v>
      </c>
      <c r="AG3198">
        <v>0</v>
      </c>
      <c r="AH3198">
        <v>0</v>
      </c>
      <c r="AI3198">
        <v>0</v>
      </c>
      <c r="AJ3198">
        <v>0</v>
      </c>
      <c r="AK3198">
        <v>0</v>
      </c>
      <c r="AL3198">
        <v>0</v>
      </c>
      <c r="AM3198">
        <v>0</v>
      </c>
      <c r="AN3198">
        <v>0</v>
      </c>
      <c r="AO3198">
        <v>4</v>
      </c>
      <c r="AP3198">
        <v>5</v>
      </c>
      <c r="AQ3198">
        <v>1</v>
      </c>
      <c r="AR3198">
        <v>0</v>
      </c>
      <c r="AS3198">
        <v>0</v>
      </c>
      <c r="AT3198">
        <v>0</v>
      </c>
      <c r="AU3198">
        <v>1</v>
      </c>
      <c r="AV3198">
        <v>0</v>
      </c>
      <c r="AW3198">
        <v>0</v>
      </c>
      <c r="AX3198">
        <v>0</v>
      </c>
      <c r="AY3198">
        <v>0</v>
      </c>
      <c r="AZ3198">
        <v>0</v>
      </c>
      <c r="BA3198">
        <v>0</v>
      </c>
      <c r="BB3198">
        <v>0</v>
      </c>
      <c r="BC3198">
        <v>0</v>
      </c>
      <c r="BD3198">
        <v>0</v>
      </c>
      <c r="BE3198">
        <v>0</v>
      </c>
      <c r="BF3198">
        <v>0</v>
      </c>
      <c r="BG3198">
        <v>0</v>
      </c>
      <c r="BH3198">
        <v>2</v>
      </c>
      <c r="BI3198">
        <v>0</v>
      </c>
      <c r="BJ3198" s="2">
        <v>46036</v>
      </c>
      <c r="BK3198">
        <v>0</v>
      </c>
      <c r="BL3198" s="3" t="str">
        <f>VLOOKUP(O3198,DropDownList!$H$1:$I$7,2,FALSE)</f>
        <v>2023/24</v>
      </c>
      <c r="BM3198" s="3" t="str">
        <f t="shared" si="49"/>
        <v>CONF</v>
      </c>
    </row>
    <row r="3199" spans="1:65" x14ac:dyDescent="0.2">
      <c r="A3199">
        <v>2026</v>
      </c>
      <c r="B3199">
        <v>1</v>
      </c>
      <c r="C3199" t="s">
        <v>189</v>
      </c>
      <c r="D3199" t="s">
        <v>195</v>
      </c>
      <c r="E3199" t="s">
        <v>26</v>
      </c>
      <c r="F3199">
        <v>9815</v>
      </c>
      <c r="G3199" t="s">
        <v>158</v>
      </c>
      <c r="H3199" t="s">
        <v>189</v>
      </c>
      <c r="I3199" t="s">
        <v>189</v>
      </c>
      <c r="J3199" s="1">
        <v>46023</v>
      </c>
      <c r="K3199" t="s">
        <v>438</v>
      </c>
      <c r="L3199">
        <v>4</v>
      </c>
      <c r="M3199" t="s">
        <v>439</v>
      </c>
      <c r="N3199" t="s">
        <v>145</v>
      </c>
      <c r="O3199" t="s">
        <v>147</v>
      </c>
      <c r="P3199" t="s">
        <v>160</v>
      </c>
      <c r="Q3199">
        <v>61951.75</v>
      </c>
      <c r="R3199">
        <v>422</v>
      </c>
      <c r="S3199">
        <v>214850.54</v>
      </c>
      <c r="T3199">
        <v>10167.629999999999</v>
      </c>
      <c r="U3199">
        <v>191</v>
      </c>
      <c r="V3199">
        <v>102</v>
      </c>
      <c r="W3199">
        <v>32388.77</v>
      </c>
      <c r="X3199">
        <v>35066.31</v>
      </c>
      <c r="Y3199">
        <v>0</v>
      </c>
      <c r="Z3199">
        <v>0</v>
      </c>
      <c r="AA3199">
        <v>142731.16</v>
      </c>
      <c r="AB3199">
        <v>19934</v>
      </c>
      <c r="AC3199">
        <v>115331.18</v>
      </c>
      <c r="AD3199">
        <v>38</v>
      </c>
      <c r="AE3199">
        <v>64</v>
      </c>
      <c r="AF3199">
        <v>198</v>
      </c>
      <c r="AG3199">
        <v>112</v>
      </c>
      <c r="AH3199">
        <v>27</v>
      </c>
      <c r="AI3199">
        <v>79</v>
      </c>
      <c r="AJ3199">
        <v>0</v>
      </c>
      <c r="AK3199">
        <v>0</v>
      </c>
      <c r="AL3199">
        <v>0</v>
      </c>
      <c r="AM3199">
        <v>0</v>
      </c>
      <c r="AN3199">
        <v>0</v>
      </c>
      <c r="AO3199">
        <v>287</v>
      </c>
      <c r="AP3199">
        <v>806</v>
      </c>
      <c r="AQ3199">
        <v>270</v>
      </c>
      <c r="AR3199">
        <v>0</v>
      </c>
      <c r="AS3199">
        <v>95</v>
      </c>
      <c r="AT3199">
        <v>12</v>
      </c>
      <c r="AU3199">
        <v>9</v>
      </c>
      <c r="AV3199">
        <v>8</v>
      </c>
      <c r="AW3199">
        <v>28</v>
      </c>
      <c r="AX3199">
        <v>0</v>
      </c>
      <c r="AY3199">
        <v>97</v>
      </c>
      <c r="AZ3199">
        <v>143</v>
      </c>
      <c r="BA3199">
        <v>54</v>
      </c>
      <c r="BB3199">
        <v>18</v>
      </c>
      <c r="BC3199">
        <v>10</v>
      </c>
      <c r="BD3199">
        <v>12</v>
      </c>
      <c r="BE3199">
        <v>0</v>
      </c>
      <c r="BF3199">
        <v>389</v>
      </c>
      <c r="BG3199">
        <v>31095</v>
      </c>
      <c r="BH3199">
        <v>6</v>
      </c>
      <c r="BI3199">
        <v>190</v>
      </c>
      <c r="BJ3199" s="2">
        <v>46036</v>
      </c>
      <c r="BK3199">
        <v>0</v>
      </c>
      <c r="BL3199" s="3" t="str">
        <f>VLOOKUP(O3199,DropDownList!$H$1:$I$7,2,FALSE)</f>
        <v>2024/25</v>
      </c>
      <c r="BM3199" s="3" t="str">
        <f t="shared" si="49"/>
        <v>SC COURT</v>
      </c>
    </row>
    <row r="3200" spans="1:65" x14ac:dyDescent="0.2">
      <c r="A3200">
        <v>2026</v>
      </c>
      <c r="B3200">
        <v>1</v>
      </c>
      <c r="C3200" t="s">
        <v>189</v>
      </c>
      <c r="D3200" t="s">
        <v>196</v>
      </c>
      <c r="E3200" t="s">
        <v>27</v>
      </c>
      <c r="F3200">
        <v>9353</v>
      </c>
      <c r="G3200" t="s">
        <v>141</v>
      </c>
      <c r="H3200" t="s">
        <v>189</v>
      </c>
      <c r="I3200" t="s">
        <v>189</v>
      </c>
      <c r="J3200" s="1">
        <v>46023</v>
      </c>
      <c r="K3200" t="s">
        <v>438</v>
      </c>
      <c r="L3200">
        <v>4</v>
      </c>
      <c r="M3200" t="s">
        <v>439</v>
      </c>
      <c r="N3200" t="s">
        <v>145</v>
      </c>
      <c r="O3200" t="s">
        <v>147</v>
      </c>
      <c r="P3200" t="s">
        <v>153</v>
      </c>
      <c r="Q3200">
        <v>180</v>
      </c>
      <c r="R3200">
        <v>18</v>
      </c>
      <c r="S3200">
        <v>810</v>
      </c>
      <c r="T3200">
        <v>0</v>
      </c>
      <c r="U3200">
        <v>4</v>
      </c>
      <c r="V3200">
        <v>4</v>
      </c>
      <c r="W3200">
        <v>180</v>
      </c>
      <c r="X3200">
        <v>180</v>
      </c>
      <c r="Y3200">
        <v>0</v>
      </c>
      <c r="Z3200">
        <v>0</v>
      </c>
      <c r="AA3200">
        <v>630</v>
      </c>
      <c r="AB3200">
        <v>0</v>
      </c>
      <c r="AC3200">
        <v>630</v>
      </c>
      <c r="AD3200">
        <v>4</v>
      </c>
      <c r="AE3200">
        <v>0</v>
      </c>
      <c r="AF3200">
        <v>14</v>
      </c>
      <c r="AG3200">
        <v>0</v>
      </c>
      <c r="AH3200">
        <v>0</v>
      </c>
      <c r="AI3200">
        <v>4</v>
      </c>
      <c r="AJ3200">
        <v>0</v>
      </c>
      <c r="AK3200">
        <v>0</v>
      </c>
      <c r="AL3200">
        <v>0</v>
      </c>
      <c r="AM3200">
        <v>0</v>
      </c>
      <c r="AN3200">
        <v>0</v>
      </c>
      <c r="AO3200">
        <v>12</v>
      </c>
      <c r="AP3200">
        <v>24</v>
      </c>
      <c r="AQ3200">
        <v>12</v>
      </c>
      <c r="AR3200">
        <v>1</v>
      </c>
      <c r="AS3200">
        <v>3</v>
      </c>
      <c r="AT3200">
        <v>0</v>
      </c>
      <c r="AU3200">
        <v>0</v>
      </c>
      <c r="AV3200">
        <v>0</v>
      </c>
      <c r="AW3200">
        <v>0</v>
      </c>
      <c r="AX3200">
        <v>0</v>
      </c>
      <c r="AY3200">
        <v>0</v>
      </c>
      <c r="AZ3200">
        <v>2</v>
      </c>
      <c r="BA3200">
        <v>2</v>
      </c>
      <c r="BB3200">
        <v>0</v>
      </c>
      <c r="BC3200">
        <v>0</v>
      </c>
      <c r="BD3200">
        <v>0</v>
      </c>
      <c r="BE3200">
        <v>0</v>
      </c>
      <c r="BF3200">
        <v>9</v>
      </c>
      <c r="BG3200">
        <v>180</v>
      </c>
      <c r="BH3200">
        <v>0</v>
      </c>
      <c r="BI3200">
        <v>4</v>
      </c>
      <c r="BJ3200" s="2">
        <v>46036</v>
      </c>
      <c r="BK3200">
        <v>0</v>
      </c>
      <c r="BL3200" s="3" t="str">
        <f>VLOOKUP(O3200,DropDownList!$H$1:$I$7,2,FALSE)</f>
        <v>2024/25</v>
      </c>
      <c r="BM3200" s="3" t="str">
        <f t="shared" si="49"/>
        <v>PREG</v>
      </c>
    </row>
    <row r="3201" spans="1:65" x14ac:dyDescent="0.2">
      <c r="A3201">
        <v>2026</v>
      </c>
      <c r="B3201">
        <v>1</v>
      </c>
      <c r="C3201" t="s">
        <v>189</v>
      </c>
      <c r="D3201" t="s">
        <v>196</v>
      </c>
      <c r="E3201" t="s">
        <v>27</v>
      </c>
      <c r="F3201">
        <v>9353</v>
      </c>
      <c r="G3201" t="s">
        <v>141</v>
      </c>
      <c r="H3201" t="s">
        <v>189</v>
      </c>
      <c r="I3201" t="s">
        <v>189</v>
      </c>
      <c r="J3201" s="1">
        <v>46023</v>
      </c>
      <c r="K3201" t="s">
        <v>438</v>
      </c>
      <c r="L3201">
        <v>4</v>
      </c>
      <c r="M3201" t="s">
        <v>439</v>
      </c>
      <c r="N3201" t="s">
        <v>145</v>
      </c>
      <c r="O3201" t="s">
        <v>149</v>
      </c>
      <c r="P3201" t="s">
        <v>150</v>
      </c>
      <c r="Q3201">
        <v>3580.23</v>
      </c>
      <c r="R3201">
        <v>42</v>
      </c>
      <c r="S3201">
        <v>5892.96</v>
      </c>
      <c r="T3201">
        <v>100</v>
      </c>
      <c r="U3201">
        <v>26</v>
      </c>
      <c r="V3201">
        <v>24</v>
      </c>
      <c r="W3201">
        <v>2841.91</v>
      </c>
      <c r="X3201">
        <v>3220.23</v>
      </c>
      <c r="Y3201">
        <v>41</v>
      </c>
      <c r="Z3201">
        <v>5792.96</v>
      </c>
      <c r="AA3201">
        <v>2212.73</v>
      </c>
      <c r="AB3201">
        <v>550.73</v>
      </c>
      <c r="AC3201">
        <v>1662</v>
      </c>
      <c r="AD3201">
        <v>19</v>
      </c>
      <c r="AE3201">
        <v>5</v>
      </c>
      <c r="AF3201">
        <v>15</v>
      </c>
      <c r="AG3201">
        <v>5</v>
      </c>
      <c r="AH3201">
        <v>1</v>
      </c>
      <c r="AI3201">
        <v>21</v>
      </c>
      <c r="AJ3201">
        <v>11</v>
      </c>
      <c r="AK3201">
        <v>6</v>
      </c>
      <c r="AL3201">
        <v>0</v>
      </c>
      <c r="AM3201">
        <v>0</v>
      </c>
      <c r="AN3201">
        <v>0</v>
      </c>
      <c r="AO3201">
        <v>29</v>
      </c>
      <c r="AP3201">
        <v>36</v>
      </c>
      <c r="AQ3201">
        <v>28</v>
      </c>
      <c r="AR3201">
        <v>0</v>
      </c>
      <c r="AS3201">
        <v>0</v>
      </c>
      <c r="AT3201">
        <v>0</v>
      </c>
      <c r="AU3201">
        <v>0</v>
      </c>
      <c r="AV3201">
        <v>0</v>
      </c>
      <c r="AW3201">
        <v>0</v>
      </c>
      <c r="AX3201">
        <v>0</v>
      </c>
      <c r="AY3201">
        <v>2</v>
      </c>
      <c r="AZ3201">
        <v>1</v>
      </c>
      <c r="BA3201">
        <v>0</v>
      </c>
      <c r="BB3201">
        <v>0</v>
      </c>
      <c r="BC3201">
        <v>0</v>
      </c>
      <c r="BD3201">
        <v>1</v>
      </c>
      <c r="BE3201">
        <v>0</v>
      </c>
      <c r="BF3201">
        <v>29</v>
      </c>
      <c r="BG3201">
        <v>3057.64</v>
      </c>
      <c r="BH3201">
        <v>0</v>
      </c>
      <c r="BI3201">
        <v>26</v>
      </c>
      <c r="BJ3201" s="2">
        <v>46036</v>
      </c>
      <c r="BK3201">
        <v>0</v>
      </c>
      <c r="BL3201" s="3" t="str">
        <f>VLOOKUP(O3201,DropDownList!$H$1:$I$7,2,FALSE)</f>
        <v>2025/26</v>
      </c>
      <c r="BM3201" s="3" t="str">
        <f t="shared" ref="BM3201:BM3264" si="50">IF(RIGHT(P3201,4)="VSUR","VSUR",IF(RIGHT(P3201,4)="CONF","CONF",P3201))</f>
        <v>FISCAL FINES</v>
      </c>
    </row>
    <row r="3202" spans="1:65" x14ac:dyDescent="0.2">
      <c r="A3202">
        <v>2026</v>
      </c>
      <c r="B3202">
        <v>1</v>
      </c>
      <c r="C3202" t="s">
        <v>189</v>
      </c>
      <c r="D3202" t="s">
        <v>196</v>
      </c>
      <c r="E3202" t="s">
        <v>27</v>
      </c>
      <c r="F3202">
        <v>9353</v>
      </c>
      <c r="G3202" t="s">
        <v>141</v>
      </c>
      <c r="H3202" t="s">
        <v>189</v>
      </c>
      <c r="I3202" t="s">
        <v>189</v>
      </c>
      <c r="J3202" s="1">
        <v>46023</v>
      </c>
      <c r="K3202" t="s">
        <v>438</v>
      </c>
      <c r="L3202">
        <v>4</v>
      </c>
      <c r="M3202" t="s">
        <v>439</v>
      </c>
      <c r="N3202" t="s">
        <v>145</v>
      </c>
      <c r="O3202" t="s">
        <v>147</v>
      </c>
      <c r="P3202" t="s">
        <v>152</v>
      </c>
      <c r="Q3202">
        <v>0</v>
      </c>
      <c r="R3202">
        <v>14</v>
      </c>
      <c r="S3202">
        <v>560</v>
      </c>
      <c r="T3202">
        <v>120</v>
      </c>
      <c r="U3202">
        <v>0</v>
      </c>
      <c r="V3202">
        <v>0</v>
      </c>
      <c r="W3202">
        <v>0</v>
      </c>
      <c r="X3202">
        <v>0</v>
      </c>
      <c r="Y3202">
        <v>0</v>
      </c>
      <c r="Z3202">
        <v>0</v>
      </c>
      <c r="AA3202">
        <v>440</v>
      </c>
      <c r="AB3202">
        <v>0</v>
      </c>
      <c r="AC3202">
        <v>440</v>
      </c>
      <c r="AD3202">
        <v>0</v>
      </c>
      <c r="AE3202">
        <v>0</v>
      </c>
      <c r="AF3202">
        <v>11</v>
      </c>
      <c r="AG3202">
        <v>0</v>
      </c>
      <c r="AH3202">
        <v>3</v>
      </c>
      <c r="AI3202">
        <v>0</v>
      </c>
      <c r="AJ3202">
        <v>0</v>
      </c>
      <c r="AK3202">
        <v>0</v>
      </c>
      <c r="AL3202">
        <v>0</v>
      </c>
      <c r="AM3202">
        <v>0</v>
      </c>
      <c r="AN3202">
        <v>0</v>
      </c>
      <c r="AO3202">
        <v>0</v>
      </c>
      <c r="AP3202">
        <v>0</v>
      </c>
      <c r="AQ3202">
        <v>0</v>
      </c>
      <c r="AR3202">
        <v>0</v>
      </c>
      <c r="AS3202">
        <v>0</v>
      </c>
      <c r="AT3202">
        <v>0</v>
      </c>
      <c r="AU3202">
        <v>0</v>
      </c>
      <c r="AV3202">
        <v>0</v>
      </c>
      <c r="AW3202">
        <v>0</v>
      </c>
      <c r="AX3202">
        <v>0</v>
      </c>
      <c r="AY3202">
        <v>0</v>
      </c>
      <c r="AZ3202">
        <v>0</v>
      </c>
      <c r="BA3202">
        <v>0</v>
      </c>
      <c r="BB3202">
        <v>0</v>
      </c>
      <c r="BC3202">
        <v>0</v>
      </c>
      <c r="BD3202">
        <v>0</v>
      </c>
      <c r="BE3202">
        <v>0</v>
      </c>
      <c r="BF3202">
        <v>0</v>
      </c>
      <c r="BG3202">
        <v>0</v>
      </c>
      <c r="BH3202">
        <v>0</v>
      </c>
      <c r="BI3202">
        <v>0</v>
      </c>
      <c r="BJ3202" s="2">
        <v>46036</v>
      </c>
      <c r="BK3202">
        <v>0</v>
      </c>
      <c r="BL3202" s="3" t="str">
        <f>VLOOKUP(O3202,DropDownList!$H$1:$I$7,2,FALSE)</f>
        <v>2024/25</v>
      </c>
      <c r="BM3202" s="3" t="str">
        <f t="shared" si="50"/>
        <v>PCOA</v>
      </c>
    </row>
    <row r="3203" spans="1:65" x14ac:dyDescent="0.2">
      <c r="A3203">
        <v>2026</v>
      </c>
      <c r="B3203">
        <v>1</v>
      </c>
      <c r="C3203" t="s">
        <v>189</v>
      </c>
      <c r="D3203" t="s">
        <v>196</v>
      </c>
      <c r="E3203" t="s">
        <v>27</v>
      </c>
      <c r="F3203">
        <v>9353</v>
      </c>
      <c r="G3203" t="s">
        <v>141</v>
      </c>
      <c r="H3203" t="s">
        <v>189</v>
      </c>
      <c r="I3203" t="s">
        <v>189</v>
      </c>
      <c r="J3203" s="1">
        <v>46023</v>
      </c>
      <c r="K3203" t="s">
        <v>438</v>
      </c>
      <c r="L3203">
        <v>4</v>
      </c>
      <c r="M3203" t="s">
        <v>439</v>
      </c>
      <c r="N3203" t="s">
        <v>145</v>
      </c>
      <c r="O3203" t="s">
        <v>147</v>
      </c>
      <c r="P3203" t="s">
        <v>148</v>
      </c>
      <c r="Q3203">
        <v>99.99</v>
      </c>
      <c r="R3203">
        <v>4</v>
      </c>
      <c r="S3203">
        <v>240</v>
      </c>
      <c r="T3203">
        <v>60</v>
      </c>
      <c r="U3203">
        <v>2</v>
      </c>
      <c r="V3203">
        <v>0</v>
      </c>
      <c r="W3203">
        <v>0</v>
      </c>
      <c r="X3203">
        <v>0</v>
      </c>
      <c r="Y3203">
        <v>0</v>
      </c>
      <c r="Z3203">
        <v>0</v>
      </c>
      <c r="AA3203">
        <v>80.010000000000005</v>
      </c>
      <c r="AB3203">
        <v>0</v>
      </c>
      <c r="AC3203">
        <v>80.010000000000005</v>
      </c>
      <c r="AD3203">
        <v>0</v>
      </c>
      <c r="AE3203">
        <v>0</v>
      </c>
      <c r="AF3203">
        <v>1</v>
      </c>
      <c r="AG3203">
        <v>1</v>
      </c>
      <c r="AH3203">
        <v>1</v>
      </c>
      <c r="AI3203">
        <v>1</v>
      </c>
      <c r="AJ3203">
        <v>0</v>
      </c>
      <c r="AK3203">
        <v>0</v>
      </c>
      <c r="AL3203">
        <v>0</v>
      </c>
      <c r="AM3203">
        <v>0</v>
      </c>
      <c r="AN3203">
        <v>0</v>
      </c>
      <c r="AO3203">
        <v>2</v>
      </c>
      <c r="AP3203">
        <v>6</v>
      </c>
      <c r="AQ3203">
        <v>2</v>
      </c>
      <c r="AR3203">
        <v>0</v>
      </c>
      <c r="AS3203">
        <v>0</v>
      </c>
      <c r="AT3203">
        <v>0</v>
      </c>
      <c r="AU3203">
        <v>0</v>
      </c>
      <c r="AV3203">
        <v>0</v>
      </c>
      <c r="AW3203">
        <v>0</v>
      </c>
      <c r="AX3203">
        <v>0</v>
      </c>
      <c r="AY3203">
        <v>2</v>
      </c>
      <c r="AZ3203">
        <v>2</v>
      </c>
      <c r="BA3203">
        <v>0</v>
      </c>
      <c r="BB3203">
        <v>0</v>
      </c>
      <c r="BC3203">
        <v>0</v>
      </c>
      <c r="BD3203">
        <v>0</v>
      </c>
      <c r="BE3203">
        <v>0</v>
      </c>
      <c r="BF3203">
        <v>2</v>
      </c>
      <c r="BG3203">
        <v>60</v>
      </c>
      <c r="BH3203">
        <v>0</v>
      </c>
      <c r="BI3203">
        <v>2</v>
      </c>
      <c r="BJ3203" s="2">
        <v>46036</v>
      </c>
      <c r="BK3203">
        <v>0</v>
      </c>
      <c r="BL3203" s="3" t="str">
        <f>VLOOKUP(O3203,DropDownList!$H$1:$I$7,2,FALSE)</f>
        <v>2024/25</v>
      </c>
      <c r="BM3203" s="3" t="str">
        <f t="shared" si="50"/>
        <v>PRAS</v>
      </c>
    </row>
    <row r="3204" spans="1:65" x14ac:dyDescent="0.2">
      <c r="A3204">
        <v>2026</v>
      </c>
      <c r="B3204">
        <v>1</v>
      </c>
      <c r="C3204" t="s">
        <v>189</v>
      </c>
      <c r="D3204" t="s">
        <v>196</v>
      </c>
      <c r="E3204" t="s">
        <v>27</v>
      </c>
      <c r="F3204">
        <v>9353</v>
      </c>
      <c r="G3204" t="s">
        <v>141</v>
      </c>
      <c r="H3204" t="s">
        <v>189</v>
      </c>
      <c r="I3204" t="s">
        <v>189</v>
      </c>
      <c r="J3204" s="1">
        <v>46023</v>
      </c>
      <c r="K3204" t="s">
        <v>438</v>
      </c>
      <c r="L3204">
        <v>4</v>
      </c>
      <c r="M3204" t="s">
        <v>439</v>
      </c>
      <c r="N3204" t="s">
        <v>145</v>
      </c>
      <c r="O3204" t="s">
        <v>147</v>
      </c>
      <c r="P3204" t="s">
        <v>150</v>
      </c>
      <c r="Q3204">
        <v>8044.12</v>
      </c>
      <c r="R3204">
        <v>98</v>
      </c>
      <c r="S3204">
        <v>18521.34</v>
      </c>
      <c r="T3204">
        <v>1163.96</v>
      </c>
      <c r="U3204">
        <v>43</v>
      </c>
      <c r="V3204">
        <v>31</v>
      </c>
      <c r="W3204">
        <v>4922.12</v>
      </c>
      <c r="X3204">
        <v>5972.12</v>
      </c>
      <c r="Y3204">
        <v>90</v>
      </c>
      <c r="Z3204">
        <v>17357.38</v>
      </c>
      <c r="AA3204">
        <v>9313.26</v>
      </c>
      <c r="AB3204">
        <v>4335.05</v>
      </c>
      <c r="AC3204">
        <v>4978.21</v>
      </c>
      <c r="AD3204">
        <v>24</v>
      </c>
      <c r="AE3204">
        <v>7</v>
      </c>
      <c r="AF3204">
        <v>44</v>
      </c>
      <c r="AG3204">
        <v>15</v>
      </c>
      <c r="AH3204">
        <v>8</v>
      </c>
      <c r="AI3204">
        <v>28</v>
      </c>
      <c r="AJ3204">
        <v>22</v>
      </c>
      <c r="AK3204">
        <v>9</v>
      </c>
      <c r="AL3204">
        <v>2</v>
      </c>
      <c r="AM3204">
        <v>3</v>
      </c>
      <c r="AN3204">
        <v>1</v>
      </c>
      <c r="AO3204">
        <v>65</v>
      </c>
      <c r="AP3204">
        <v>222</v>
      </c>
      <c r="AQ3204">
        <v>70</v>
      </c>
      <c r="AR3204">
        <v>3</v>
      </c>
      <c r="AS3204">
        <v>25</v>
      </c>
      <c r="AT3204">
        <v>0</v>
      </c>
      <c r="AU3204">
        <v>0</v>
      </c>
      <c r="AV3204">
        <v>0</v>
      </c>
      <c r="AW3204">
        <v>0</v>
      </c>
      <c r="AX3204">
        <v>0</v>
      </c>
      <c r="AY3204">
        <v>20</v>
      </c>
      <c r="AZ3204">
        <v>42</v>
      </c>
      <c r="BA3204">
        <v>28</v>
      </c>
      <c r="BB3204">
        <v>6</v>
      </c>
      <c r="BC3204">
        <v>2</v>
      </c>
      <c r="BD3204">
        <v>0</v>
      </c>
      <c r="BE3204">
        <v>0</v>
      </c>
      <c r="BF3204">
        <v>64</v>
      </c>
      <c r="BG3204">
        <v>4081.28</v>
      </c>
      <c r="BH3204">
        <v>3</v>
      </c>
      <c r="BI3204">
        <v>43</v>
      </c>
      <c r="BJ3204" s="2">
        <v>46036</v>
      </c>
      <c r="BK3204">
        <v>0</v>
      </c>
      <c r="BL3204" s="3" t="str">
        <f>VLOOKUP(O3204,DropDownList!$H$1:$I$7,2,FALSE)</f>
        <v>2024/25</v>
      </c>
      <c r="BM3204" s="3" t="str">
        <f t="shared" si="50"/>
        <v>FISCAL FINES</v>
      </c>
    </row>
    <row r="3205" spans="1:65" x14ac:dyDescent="0.2">
      <c r="A3205">
        <v>2026</v>
      </c>
      <c r="B3205">
        <v>1</v>
      </c>
      <c r="C3205" t="s">
        <v>189</v>
      </c>
      <c r="D3205" t="s">
        <v>196</v>
      </c>
      <c r="E3205" t="s">
        <v>27</v>
      </c>
      <c r="F3205">
        <v>9353</v>
      </c>
      <c r="G3205" t="s">
        <v>141</v>
      </c>
      <c r="H3205" t="s">
        <v>189</v>
      </c>
      <c r="I3205" t="s">
        <v>189</v>
      </c>
      <c r="J3205" s="1">
        <v>46023</v>
      </c>
      <c r="K3205" t="s">
        <v>438</v>
      </c>
      <c r="L3205">
        <v>4</v>
      </c>
      <c r="M3205" t="s">
        <v>439</v>
      </c>
      <c r="N3205" t="s">
        <v>145</v>
      </c>
      <c r="O3205" t="s">
        <v>147</v>
      </c>
      <c r="P3205" t="s">
        <v>154</v>
      </c>
      <c r="Q3205">
        <v>11146.73</v>
      </c>
      <c r="R3205">
        <v>143</v>
      </c>
      <c r="S3205">
        <v>36923.4</v>
      </c>
      <c r="T3205">
        <v>770</v>
      </c>
      <c r="U3205">
        <v>54</v>
      </c>
      <c r="V3205">
        <v>19</v>
      </c>
      <c r="W3205">
        <v>4943.76</v>
      </c>
      <c r="X3205">
        <v>4943.76</v>
      </c>
      <c r="Y3205">
        <v>0</v>
      </c>
      <c r="Z3205">
        <v>0</v>
      </c>
      <c r="AA3205">
        <v>25006.67</v>
      </c>
      <c r="AB3205">
        <v>1092.08</v>
      </c>
      <c r="AC3205">
        <v>22184.59</v>
      </c>
      <c r="AD3205">
        <v>10</v>
      </c>
      <c r="AE3205">
        <v>9</v>
      </c>
      <c r="AF3205">
        <v>86</v>
      </c>
      <c r="AG3205">
        <v>35</v>
      </c>
      <c r="AH3205">
        <v>3</v>
      </c>
      <c r="AI3205">
        <v>19</v>
      </c>
      <c r="AJ3205">
        <v>0</v>
      </c>
      <c r="AK3205">
        <v>0</v>
      </c>
      <c r="AL3205">
        <v>0</v>
      </c>
      <c r="AM3205">
        <v>0</v>
      </c>
      <c r="AN3205">
        <v>0</v>
      </c>
      <c r="AO3205">
        <v>84</v>
      </c>
      <c r="AP3205">
        <v>270</v>
      </c>
      <c r="AQ3205">
        <v>83</v>
      </c>
      <c r="AR3205">
        <v>0</v>
      </c>
      <c r="AS3205">
        <v>27</v>
      </c>
      <c r="AT3205">
        <v>0</v>
      </c>
      <c r="AU3205">
        <v>0</v>
      </c>
      <c r="AV3205">
        <v>0</v>
      </c>
      <c r="AW3205">
        <v>3</v>
      </c>
      <c r="AX3205">
        <v>0</v>
      </c>
      <c r="AY3205">
        <v>37</v>
      </c>
      <c r="AZ3205">
        <v>65</v>
      </c>
      <c r="BA3205">
        <v>28</v>
      </c>
      <c r="BB3205">
        <v>5</v>
      </c>
      <c r="BC3205">
        <v>0</v>
      </c>
      <c r="BD3205">
        <v>2</v>
      </c>
      <c r="BE3205">
        <v>0</v>
      </c>
      <c r="BF3205">
        <v>140</v>
      </c>
      <c r="BG3205">
        <v>4650</v>
      </c>
      <c r="BH3205">
        <v>0</v>
      </c>
      <c r="BI3205">
        <v>54</v>
      </c>
      <c r="BJ3205" s="2">
        <v>46036</v>
      </c>
      <c r="BK3205">
        <v>0</v>
      </c>
      <c r="BL3205" s="3" t="str">
        <f>VLOOKUP(O3205,DropDownList!$H$1:$I$7,2,FALSE)</f>
        <v>2024/25</v>
      </c>
      <c r="BM3205" s="3" t="str">
        <f t="shared" si="50"/>
        <v>JP COURT</v>
      </c>
    </row>
    <row r="3206" spans="1:65" x14ac:dyDescent="0.2">
      <c r="A3206">
        <v>2026</v>
      </c>
      <c r="B3206">
        <v>1</v>
      </c>
      <c r="C3206" t="s">
        <v>189</v>
      </c>
      <c r="D3206" t="s">
        <v>196</v>
      </c>
      <c r="E3206" t="s">
        <v>27</v>
      </c>
      <c r="F3206">
        <v>9353</v>
      </c>
      <c r="G3206" t="s">
        <v>141</v>
      </c>
      <c r="H3206" t="s">
        <v>189</v>
      </c>
      <c r="I3206" t="s">
        <v>189</v>
      </c>
      <c r="J3206" s="1">
        <v>46023</v>
      </c>
      <c r="K3206" t="s">
        <v>438</v>
      </c>
      <c r="L3206">
        <v>4</v>
      </c>
      <c r="M3206" t="s">
        <v>439</v>
      </c>
      <c r="N3206" t="s">
        <v>145</v>
      </c>
      <c r="O3206" t="s">
        <v>147</v>
      </c>
      <c r="P3206" t="s">
        <v>146</v>
      </c>
      <c r="Q3206">
        <v>360</v>
      </c>
      <c r="R3206">
        <v>142</v>
      </c>
      <c r="S3206">
        <v>2120</v>
      </c>
      <c r="T3206">
        <v>30</v>
      </c>
      <c r="U3206">
        <v>54</v>
      </c>
      <c r="V3206">
        <v>12</v>
      </c>
      <c r="W3206">
        <v>210</v>
      </c>
      <c r="X3206">
        <v>210</v>
      </c>
      <c r="Y3206">
        <v>0</v>
      </c>
      <c r="Z3206">
        <v>0</v>
      </c>
      <c r="AA3206">
        <v>1730</v>
      </c>
      <c r="AB3206">
        <v>0</v>
      </c>
      <c r="AC3206">
        <v>0</v>
      </c>
      <c r="AD3206">
        <v>12</v>
      </c>
      <c r="AE3206">
        <v>0</v>
      </c>
      <c r="AF3206">
        <v>116</v>
      </c>
      <c r="AG3206">
        <v>0</v>
      </c>
      <c r="AH3206">
        <v>2</v>
      </c>
      <c r="AI3206">
        <v>24</v>
      </c>
      <c r="AJ3206">
        <v>0</v>
      </c>
      <c r="AK3206">
        <v>0</v>
      </c>
      <c r="AL3206">
        <v>0</v>
      </c>
      <c r="AM3206">
        <v>0</v>
      </c>
      <c r="AN3206">
        <v>0</v>
      </c>
      <c r="AO3206">
        <v>83</v>
      </c>
      <c r="AP3206">
        <v>269</v>
      </c>
      <c r="AQ3206">
        <v>83</v>
      </c>
      <c r="AR3206">
        <v>0</v>
      </c>
      <c r="AS3206">
        <v>27</v>
      </c>
      <c r="AT3206">
        <v>0</v>
      </c>
      <c r="AU3206">
        <v>0</v>
      </c>
      <c r="AV3206">
        <v>0</v>
      </c>
      <c r="AW3206">
        <v>2</v>
      </c>
      <c r="AX3206">
        <v>0</v>
      </c>
      <c r="AY3206">
        <v>37</v>
      </c>
      <c r="AZ3206">
        <v>65</v>
      </c>
      <c r="BA3206">
        <v>28</v>
      </c>
      <c r="BB3206">
        <v>5</v>
      </c>
      <c r="BC3206">
        <v>0</v>
      </c>
      <c r="BD3206">
        <v>2</v>
      </c>
      <c r="BE3206">
        <v>0</v>
      </c>
      <c r="BF3206">
        <v>140</v>
      </c>
      <c r="BG3206">
        <v>360</v>
      </c>
      <c r="BH3206">
        <v>0</v>
      </c>
      <c r="BI3206">
        <v>54</v>
      </c>
      <c r="BJ3206" s="2">
        <v>46036</v>
      </c>
      <c r="BK3206">
        <v>0</v>
      </c>
      <c r="BL3206" s="3" t="str">
        <f>VLOOKUP(O3206,DropDownList!$H$1:$I$7,2,FALSE)</f>
        <v>2024/25</v>
      </c>
      <c r="BM3206" s="3" t="str">
        <f t="shared" si="50"/>
        <v>VSUR</v>
      </c>
    </row>
    <row r="3207" spans="1:65" x14ac:dyDescent="0.2">
      <c r="A3207">
        <v>2026</v>
      </c>
      <c r="B3207">
        <v>1</v>
      </c>
      <c r="C3207" t="s">
        <v>189</v>
      </c>
      <c r="D3207" t="s">
        <v>196</v>
      </c>
      <c r="E3207" t="s">
        <v>27</v>
      </c>
      <c r="F3207">
        <v>9353</v>
      </c>
      <c r="G3207" t="s">
        <v>141</v>
      </c>
      <c r="H3207" t="s">
        <v>189</v>
      </c>
      <c r="I3207" t="s">
        <v>189</v>
      </c>
      <c r="J3207" s="1">
        <v>46023</v>
      </c>
      <c r="K3207" t="s">
        <v>438</v>
      </c>
      <c r="L3207">
        <v>4</v>
      </c>
      <c r="M3207" t="s">
        <v>439</v>
      </c>
      <c r="N3207" t="s">
        <v>145</v>
      </c>
      <c r="O3207" t="s">
        <v>155</v>
      </c>
      <c r="P3207" t="s">
        <v>151</v>
      </c>
      <c r="Q3207">
        <v>0</v>
      </c>
      <c r="R3207">
        <v>170</v>
      </c>
      <c r="S3207">
        <v>5100</v>
      </c>
      <c r="T3207">
        <v>1080</v>
      </c>
      <c r="U3207">
        <v>2</v>
      </c>
      <c r="V3207">
        <v>0</v>
      </c>
      <c r="W3207">
        <v>0</v>
      </c>
      <c r="X3207">
        <v>0</v>
      </c>
      <c r="Y3207">
        <v>0</v>
      </c>
      <c r="Z3207">
        <v>0</v>
      </c>
      <c r="AA3207">
        <v>4020</v>
      </c>
      <c r="AB3207">
        <v>0</v>
      </c>
      <c r="AC3207">
        <v>4020</v>
      </c>
      <c r="AD3207">
        <v>0</v>
      </c>
      <c r="AE3207">
        <v>0</v>
      </c>
      <c r="AF3207">
        <v>134</v>
      </c>
      <c r="AG3207">
        <v>0</v>
      </c>
      <c r="AH3207">
        <v>36</v>
      </c>
      <c r="AI3207">
        <v>0</v>
      </c>
      <c r="AJ3207">
        <v>0</v>
      </c>
      <c r="AK3207">
        <v>0</v>
      </c>
      <c r="AL3207">
        <v>0</v>
      </c>
      <c r="AM3207">
        <v>3</v>
      </c>
      <c r="AN3207">
        <v>0</v>
      </c>
      <c r="AO3207">
        <v>0</v>
      </c>
      <c r="AP3207">
        <v>0</v>
      </c>
      <c r="AQ3207">
        <v>0</v>
      </c>
      <c r="AR3207">
        <v>0</v>
      </c>
      <c r="AS3207">
        <v>0</v>
      </c>
      <c r="AT3207">
        <v>0</v>
      </c>
      <c r="AU3207">
        <v>0</v>
      </c>
      <c r="AV3207">
        <v>0</v>
      </c>
      <c r="AW3207">
        <v>0</v>
      </c>
      <c r="AX3207">
        <v>0</v>
      </c>
      <c r="AY3207">
        <v>0</v>
      </c>
      <c r="AZ3207">
        <v>0</v>
      </c>
      <c r="BA3207">
        <v>0</v>
      </c>
      <c r="BB3207">
        <v>0</v>
      </c>
      <c r="BC3207">
        <v>0</v>
      </c>
      <c r="BD3207">
        <v>0</v>
      </c>
      <c r="BE3207">
        <v>0</v>
      </c>
      <c r="BF3207">
        <v>0</v>
      </c>
      <c r="BG3207">
        <v>0</v>
      </c>
      <c r="BH3207">
        <v>0</v>
      </c>
      <c r="BI3207">
        <v>0</v>
      </c>
      <c r="BJ3207" s="2">
        <v>46036</v>
      </c>
      <c r="BK3207">
        <v>0</v>
      </c>
      <c r="BL3207" s="3" t="str">
        <f>VLOOKUP(O3207,DropDownList!$H$1:$I$7,2,FALSE)</f>
        <v>2022/23</v>
      </c>
      <c r="BM3207" s="3" t="str">
        <f t="shared" si="50"/>
        <v>PCPF</v>
      </c>
    </row>
    <row r="3208" spans="1:65" x14ac:dyDescent="0.2">
      <c r="A3208">
        <v>2026</v>
      </c>
      <c r="B3208">
        <v>1</v>
      </c>
      <c r="C3208" t="s">
        <v>189</v>
      </c>
      <c r="D3208" t="s">
        <v>196</v>
      </c>
      <c r="E3208" t="s">
        <v>27</v>
      </c>
      <c r="F3208">
        <v>9353</v>
      </c>
      <c r="G3208" t="s">
        <v>141</v>
      </c>
      <c r="H3208" t="s">
        <v>189</v>
      </c>
      <c r="I3208" t="s">
        <v>189</v>
      </c>
      <c r="J3208" s="1">
        <v>46023</v>
      </c>
      <c r="K3208" t="s">
        <v>438</v>
      </c>
      <c r="L3208">
        <v>4</v>
      </c>
      <c r="M3208" t="s">
        <v>439</v>
      </c>
      <c r="N3208" t="s">
        <v>145</v>
      </c>
      <c r="O3208" t="s">
        <v>155</v>
      </c>
      <c r="P3208" t="s">
        <v>148</v>
      </c>
      <c r="Q3208">
        <v>83.12</v>
      </c>
      <c r="R3208">
        <v>7</v>
      </c>
      <c r="S3208">
        <v>420</v>
      </c>
      <c r="T3208">
        <v>60</v>
      </c>
      <c r="U3208">
        <v>2</v>
      </c>
      <c r="V3208">
        <v>2</v>
      </c>
      <c r="W3208">
        <v>83.12</v>
      </c>
      <c r="X3208">
        <v>83.12</v>
      </c>
      <c r="Y3208">
        <v>0</v>
      </c>
      <c r="Z3208">
        <v>0</v>
      </c>
      <c r="AA3208">
        <v>276.88</v>
      </c>
      <c r="AB3208">
        <v>0</v>
      </c>
      <c r="AC3208">
        <v>276.88</v>
      </c>
      <c r="AD3208">
        <v>1</v>
      </c>
      <c r="AE3208">
        <v>1</v>
      </c>
      <c r="AF3208">
        <v>4</v>
      </c>
      <c r="AG3208">
        <v>1</v>
      </c>
      <c r="AH3208">
        <v>1</v>
      </c>
      <c r="AI3208">
        <v>1</v>
      </c>
      <c r="AJ3208">
        <v>0</v>
      </c>
      <c r="AK3208">
        <v>0</v>
      </c>
      <c r="AL3208">
        <v>0</v>
      </c>
      <c r="AM3208">
        <v>0</v>
      </c>
      <c r="AN3208">
        <v>0</v>
      </c>
      <c r="AO3208">
        <v>6</v>
      </c>
      <c r="AP3208">
        <v>30</v>
      </c>
      <c r="AQ3208">
        <v>6</v>
      </c>
      <c r="AR3208">
        <v>0</v>
      </c>
      <c r="AS3208">
        <v>6</v>
      </c>
      <c r="AT3208">
        <v>0</v>
      </c>
      <c r="AU3208">
        <v>1</v>
      </c>
      <c r="AV3208">
        <v>0</v>
      </c>
      <c r="AW3208">
        <v>0</v>
      </c>
      <c r="AX3208">
        <v>0</v>
      </c>
      <c r="AY3208">
        <v>3</v>
      </c>
      <c r="AZ3208">
        <v>7</v>
      </c>
      <c r="BA3208">
        <v>7</v>
      </c>
      <c r="BB3208">
        <v>0</v>
      </c>
      <c r="BC3208">
        <v>0</v>
      </c>
      <c r="BD3208">
        <v>0</v>
      </c>
      <c r="BE3208">
        <v>0</v>
      </c>
      <c r="BF3208">
        <v>6</v>
      </c>
      <c r="BG3208">
        <v>60</v>
      </c>
      <c r="BH3208">
        <v>0</v>
      </c>
      <c r="BI3208">
        <v>2</v>
      </c>
      <c r="BJ3208" s="2">
        <v>46036</v>
      </c>
      <c r="BK3208">
        <v>0</v>
      </c>
      <c r="BL3208" s="3" t="str">
        <f>VLOOKUP(O3208,DropDownList!$H$1:$I$7,2,FALSE)</f>
        <v>2022/23</v>
      </c>
      <c r="BM3208" s="3" t="str">
        <f t="shared" si="50"/>
        <v>PRAS</v>
      </c>
    </row>
    <row r="3209" spans="1:65" x14ac:dyDescent="0.2">
      <c r="A3209">
        <v>2026</v>
      </c>
      <c r="B3209">
        <v>1</v>
      </c>
      <c r="C3209" t="s">
        <v>189</v>
      </c>
      <c r="D3209" t="s">
        <v>196</v>
      </c>
      <c r="E3209" t="s">
        <v>27</v>
      </c>
      <c r="F3209">
        <v>9353</v>
      </c>
      <c r="G3209" t="s">
        <v>141</v>
      </c>
      <c r="H3209" t="s">
        <v>189</v>
      </c>
      <c r="I3209" t="s">
        <v>189</v>
      </c>
      <c r="J3209" s="1">
        <v>46023</v>
      </c>
      <c r="K3209" t="s">
        <v>438</v>
      </c>
      <c r="L3209">
        <v>4</v>
      </c>
      <c r="M3209" t="s">
        <v>439</v>
      </c>
      <c r="N3209" t="s">
        <v>145</v>
      </c>
      <c r="O3209" t="s">
        <v>147</v>
      </c>
      <c r="P3209" t="s">
        <v>151</v>
      </c>
      <c r="Q3209">
        <v>0</v>
      </c>
      <c r="R3209">
        <v>308</v>
      </c>
      <c r="S3209">
        <v>9240</v>
      </c>
      <c r="T3209">
        <v>1500</v>
      </c>
      <c r="U3209">
        <v>0</v>
      </c>
      <c r="V3209">
        <v>0</v>
      </c>
      <c r="W3209">
        <v>0</v>
      </c>
      <c r="X3209">
        <v>0</v>
      </c>
      <c r="Y3209">
        <v>0</v>
      </c>
      <c r="Z3209">
        <v>0</v>
      </c>
      <c r="AA3209">
        <v>7740</v>
      </c>
      <c r="AB3209">
        <v>0</v>
      </c>
      <c r="AC3209">
        <v>7740</v>
      </c>
      <c r="AD3209">
        <v>0</v>
      </c>
      <c r="AE3209">
        <v>0</v>
      </c>
      <c r="AF3209">
        <v>258</v>
      </c>
      <c r="AG3209">
        <v>0</v>
      </c>
      <c r="AH3209">
        <v>50</v>
      </c>
      <c r="AI3209">
        <v>0</v>
      </c>
      <c r="AJ3209">
        <v>0</v>
      </c>
      <c r="AK3209">
        <v>0</v>
      </c>
      <c r="AL3209">
        <v>0</v>
      </c>
      <c r="AM3209">
        <v>2</v>
      </c>
      <c r="AN3209">
        <v>0</v>
      </c>
      <c r="AO3209">
        <v>0</v>
      </c>
      <c r="AP3209">
        <v>0</v>
      </c>
      <c r="AQ3209">
        <v>0</v>
      </c>
      <c r="AR3209">
        <v>0</v>
      </c>
      <c r="AS3209">
        <v>0</v>
      </c>
      <c r="AT3209">
        <v>0</v>
      </c>
      <c r="AU3209">
        <v>0</v>
      </c>
      <c r="AV3209">
        <v>0</v>
      </c>
      <c r="AW3209">
        <v>0</v>
      </c>
      <c r="AX3209">
        <v>0</v>
      </c>
      <c r="AY3209">
        <v>0</v>
      </c>
      <c r="AZ3209">
        <v>0</v>
      </c>
      <c r="BA3209">
        <v>0</v>
      </c>
      <c r="BB3209">
        <v>0</v>
      </c>
      <c r="BC3209">
        <v>0</v>
      </c>
      <c r="BD3209">
        <v>0</v>
      </c>
      <c r="BE3209">
        <v>0</v>
      </c>
      <c r="BF3209">
        <v>0</v>
      </c>
      <c r="BG3209">
        <v>0</v>
      </c>
      <c r="BH3209">
        <v>0</v>
      </c>
      <c r="BI3209">
        <v>0</v>
      </c>
      <c r="BJ3209" s="2">
        <v>46036</v>
      </c>
      <c r="BK3209">
        <v>0</v>
      </c>
      <c r="BL3209" s="3" t="str">
        <f>VLOOKUP(O3209,DropDownList!$H$1:$I$7,2,FALSE)</f>
        <v>2024/25</v>
      </c>
      <c r="BM3209" s="3" t="str">
        <f t="shared" si="50"/>
        <v>PCPF</v>
      </c>
    </row>
    <row r="3210" spans="1:65" x14ac:dyDescent="0.2">
      <c r="A3210">
        <v>2026</v>
      </c>
      <c r="B3210">
        <v>1</v>
      </c>
      <c r="C3210" t="s">
        <v>189</v>
      </c>
      <c r="D3210" t="s">
        <v>196</v>
      </c>
      <c r="E3210" t="s">
        <v>27</v>
      </c>
      <c r="F3210">
        <v>9353</v>
      </c>
      <c r="G3210" t="s">
        <v>141</v>
      </c>
      <c r="H3210" t="s">
        <v>189</v>
      </c>
      <c r="I3210" t="s">
        <v>189</v>
      </c>
      <c r="J3210" s="1">
        <v>46023</v>
      </c>
      <c r="K3210" t="s">
        <v>438</v>
      </c>
      <c r="L3210">
        <v>4</v>
      </c>
      <c r="M3210" t="s">
        <v>439</v>
      </c>
      <c r="N3210" t="s">
        <v>145</v>
      </c>
      <c r="O3210" t="s">
        <v>155</v>
      </c>
      <c r="P3210" t="s">
        <v>153</v>
      </c>
      <c r="Q3210">
        <v>270</v>
      </c>
      <c r="R3210">
        <v>20</v>
      </c>
      <c r="S3210">
        <v>900</v>
      </c>
      <c r="T3210">
        <v>45</v>
      </c>
      <c r="U3210">
        <v>6</v>
      </c>
      <c r="V3210">
        <v>5</v>
      </c>
      <c r="W3210">
        <v>225</v>
      </c>
      <c r="X3210">
        <v>225</v>
      </c>
      <c r="Y3210">
        <v>0</v>
      </c>
      <c r="Z3210">
        <v>0</v>
      </c>
      <c r="AA3210">
        <v>585</v>
      </c>
      <c r="AB3210">
        <v>0</v>
      </c>
      <c r="AC3210">
        <v>585</v>
      </c>
      <c r="AD3210">
        <v>5</v>
      </c>
      <c r="AE3210">
        <v>0</v>
      </c>
      <c r="AF3210">
        <v>13</v>
      </c>
      <c r="AG3210">
        <v>0</v>
      </c>
      <c r="AH3210">
        <v>1</v>
      </c>
      <c r="AI3210">
        <v>6</v>
      </c>
      <c r="AJ3210">
        <v>0</v>
      </c>
      <c r="AK3210">
        <v>0</v>
      </c>
      <c r="AL3210">
        <v>0</v>
      </c>
      <c r="AM3210">
        <v>0</v>
      </c>
      <c r="AN3210">
        <v>0</v>
      </c>
      <c r="AO3210">
        <v>17</v>
      </c>
      <c r="AP3210">
        <v>85</v>
      </c>
      <c r="AQ3210">
        <v>25</v>
      </c>
      <c r="AR3210">
        <v>0</v>
      </c>
      <c r="AS3210">
        <v>19</v>
      </c>
      <c r="AT3210">
        <v>0</v>
      </c>
      <c r="AU3210">
        <v>0</v>
      </c>
      <c r="AV3210">
        <v>0</v>
      </c>
      <c r="AW3210">
        <v>0</v>
      </c>
      <c r="AX3210">
        <v>0</v>
      </c>
      <c r="AY3210">
        <v>2</v>
      </c>
      <c r="AZ3210">
        <v>18</v>
      </c>
      <c r="BA3210">
        <v>15</v>
      </c>
      <c r="BB3210">
        <v>0</v>
      </c>
      <c r="BC3210">
        <v>0</v>
      </c>
      <c r="BD3210">
        <v>0</v>
      </c>
      <c r="BE3210">
        <v>0</v>
      </c>
      <c r="BF3210">
        <v>16</v>
      </c>
      <c r="BG3210">
        <v>270</v>
      </c>
      <c r="BH3210">
        <v>0</v>
      </c>
      <c r="BI3210">
        <v>6</v>
      </c>
      <c r="BJ3210" s="2">
        <v>46036</v>
      </c>
      <c r="BK3210">
        <v>0</v>
      </c>
      <c r="BL3210" s="3" t="str">
        <f>VLOOKUP(O3210,DropDownList!$H$1:$I$7,2,FALSE)</f>
        <v>2022/23</v>
      </c>
      <c r="BM3210" s="3" t="str">
        <f t="shared" si="50"/>
        <v>PREG</v>
      </c>
    </row>
    <row r="3211" spans="1:65" x14ac:dyDescent="0.2">
      <c r="A3211">
        <v>2026</v>
      </c>
      <c r="B3211">
        <v>1</v>
      </c>
      <c r="C3211" t="s">
        <v>189</v>
      </c>
      <c r="D3211" t="s">
        <v>196</v>
      </c>
      <c r="E3211" t="s">
        <v>27</v>
      </c>
      <c r="F3211">
        <v>9353</v>
      </c>
      <c r="G3211" t="s">
        <v>141</v>
      </c>
      <c r="H3211" t="s">
        <v>189</v>
      </c>
      <c r="I3211" t="s">
        <v>189</v>
      </c>
      <c r="J3211" s="1">
        <v>46023</v>
      </c>
      <c r="K3211" t="s">
        <v>438</v>
      </c>
      <c r="L3211">
        <v>4</v>
      </c>
      <c r="M3211" t="s">
        <v>439</v>
      </c>
      <c r="N3211" t="s">
        <v>145</v>
      </c>
      <c r="O3211" t="s">
        <v>155</v>
      </c>
      <c r="P3211" t="s">
        <v>152</v>
      </c>
      <c r="Q3211">
        <v>0</v>
      </c>
      <c r="R3211">
        <v>17</v>
      </c>
      <c r="S3211">
        <v>680</v>
      </c>
      <c r="T3211">
        <v>280</v>
      </c>
      <c r="U3211">
        <v>0</v>
      </c>
      <c r="V3211">
        <v>0</v>
      </c>
      <c r="W3211">
        <v>0</v>
      </c>
      <c r="X3211">
        <v>0</v>
      </c>
      <c r="Y3211">
        <v>0</v>
      </c>
      <c r="Z3211">
        <v>0</v>
      </c>
      <c r="AA3211">
        <v>400</v>
      </c>
      <c r="AB3211">
        <v>0</v>
      </c>
      <c r="AC3211">
        <v>400</v>
      </c>
      <c r="AD3211">
        <v>0</v>
      </c>
      <c r="AE3211">
        <v>0</v>
      </c>
      <c r="AF3211">
        <v>10</v>
      </c>
      <c r="AG3211">
        <v>0</v>
      </c>
      <c r="AH3211">
        <v>7</v>
      </c>
      <c r="AI3211">
        <v>0</v>
      </c>
      <c r="AJ3211">
        <v>0</v>
      </c>
      <c r="AK3211">
        <v>0</v>
      </c>
      <c r="AL3211">
        <v>0</v>
      </c>
      <c r="AM3211">
        <v>0</v>
      </c>
      <c r="AN3211">
        <v>0</v>
      </c>
      <c r="AO3211">
        <v>0</v>
      </c>
      <c r="AP3211">
        <v>0</v>
      </c>
      <c r="AQ3211">
        <v>0</v>
      </c>
      <c r="AR3211">
        <v>0</v>
      </c>
      <c r="AS3211">
        <v>0</v>
      </c>
      <c r="AT3211">
        <v>0</v>
      </c>
      <c r="AU3211">
        <v>0</v>
      </c>
      <c r="AV3211">
        <v>0</v>
      </c>
      <c r="AW3211">
        <v>0</v>
      </c>
      <c r="AX3211">
        <v>0</v>
      </c>
      <c r="AY3211">
        <v>0</v>
      </c>
      <c r="AZ3211">
        <v>0</v>
      </c>
      <c r="BA3211">
        <v>0</v>
      </c>
      <c r="BB3211">
        <v>0</v>
      </c>
      <c r="BC3211">
        <v>0</v>
      </c>
      <c r="BD3211">
        <v>0</v>
      </c>
      <c r="BE3211">
        <v>0</v>
      </c>
      <c r="BF3211">
        <v>0</v>
      </c>
      <c r="BG3211">
        <v>0</v>
      </c>
      <c r="BH3211">
        <v>0</v>
      </c>
      <c r="BI3211">
        <v>0</v>
      </c>
      <c r="BJ3211" s="2">
        <v>46036</v>
      </c>
      <c r="BK3211">
        <v>0</v>
      </c>
      <c r="BL3211" s="3" t="str">
        <f>VLOOKUP(O3211,DropDownList!$H$1:$I$7,2,FALSE)</f>
        <v>2022/23</v>
      </c>
      <c r="BM3211" s="3" t="str">
        <f t="shared" si="50"/>
        <v>PCOA</v>
      </c>
    </row>
    <row r="3212" spans="1:65" x14ac:dyDescent="0.2">
      <c r="A3212">
        <v>2026</v>
      </c>
      <c r="B3212">
        <v>1</v>
      </c>
      <c r="C3212" t="s">
        <v>189</v>
      </c>
      <c r="D3212" t="s">
        <v>196</v>
      </c>
      <c r="E3212" t="s">
        <v>27</v>
      </c>
      <c r="F3212">
        <v>9353</v>
      </c>
      <c r="G3212" t="s">
        <v>141</v>
      </c>
      <c r="H3212" t="s">
        <v>189</v>
      </c>
      <c r="I3212" t="s">
        <v>189</v>
      </c>
      <c r="J3212" s="1">
        <v>46023</v>
      </c>
      <c r="K3212" t="s">
        <v>438</v>
      </c>
      <c r="L3212">
        <v>4</v>
      </c>
      <c r="M3212" t="s">
        <v>439</v>
      </c>
      <c r="N3212" t="s">
        <v>145</v>
      </c>
      <c r="O3212" t="s">
        <v>149</v>
      </c>
      <c r="P3212" t="s">
        <v>151</v>
      </c>
      <c r="Q3212">
        <v>0</v>
      </c>
      <c r="R3212">
        <v>2</v>
      </c>
      <c r="S3212">
        <v>60</v>
      </c>
      <c r="T3212">
        <v>30</v>
      </c>
      <c r="U3212">
        <v>0</v>
      </c>
      <c r="V3212">
        <v>0</v>
      </c>
      <c r="W3212">
        <v>0</v>
      </c>
      <c r="X3212">
        <v>0</v>
      </c>
      <c r="Y3212">
        <v>0</v>
      </c>
      <c r="Z3212">
        <v>0</v>
      </c>
      <c r="AA3212">
        <v>30</v>
      </c>
      <c r="AB3212">
        <v>0</v>
      </c>
      <c r="AC3212">
        <v>30</v>
      </c>
      <c r="AD3212">
        <v>0</v>
      </c>
      <c r="AE3212">
        <v>0</v>
      </c>
      <c r="AF3212">
        <v>1</v>
      </c>
      <c r="AG3212">
        <v>0</v>
      </c>
      <c r="AH3212">
        <v>1</v>
      </c>
      <c r="AI3212">
        <v>0</v>
      </c>
      <c r="AJ3212">
        <v>0</v>
      </c>
      <c r="AK3212">
        <v>0</v>
      </c>
      <c r="AL3212">
        <v>0</v>
      </c>
      <c r="AM3212">
        <v>1</v>
      </c>
      <c r="AN3212">
        <v>0</v>
      </c>
      <c r="AO3212">
        <v>0</v>
      </c>
      <c r="AP3212">
        <v>0</v>
      </c>
      <c r="AQ3212">
        <v>0</v>
      </c>
      <c r="AR3212">
        <v>0</v>
      </c>
      <c r="AS3212">
        <v>0</v>
      </c>
      <c r="AT3212">
        <v>0</v>
      </c>
      <c r="AU3212">
        <v>0</v>
      </c>
      <c r="AV3212">
        <v>0</v>
      </c>
      <c r="AW3212">
        <v>0</v>
      </c>
      <c r="AX3212">
        <v>0</v>
      </c>
      <c r="AY3212">
        <v>0</v>
      </c>
      <c r="AZ3212">
        <v>0</v>
      </c>
      <c r="BA3212">
        <v>0</v>
      </c>
      <c r="BB3212">
        <v>0</v>
      </c>
      <c r="BC3212">
        <v>0</v>
      </c>
      <c r="BD3212">
        <v>0</v>
      </c>
      <c r="BE3212">
        <v>0</v>
      </c>
      <c r="BF3212">
        <v>0</v>
      </c>
      <c r="BG3212">
        <v>0</v>
      </c>
      <c r="BH3212">
        <v>0</v>
      </c>
      <c r="BI3212">
        <v>0</v>
      </c>
      <c r="BJ3212" s="2">
        <v>46036</v>
      </c>
      <c r="BK3212">
        <v>0</v>
      </c>
      <c r="BL3212" s="3" t="str">
        <f>VLOOKUP(O3212,DropDownList!$H$1:$I$7,2,FALSE)</f>
        <v>2025/26</v>
      </c>
      <c r="BM3212" s="3" t="str">
        <f t="shared" si="50"/>
        <v>PCPF</v>
      </c>
    </row>
    <row r="3213" spans="1:65" x14ac:dyDescent="0.2">
      <c r="A3213">
        <v>2026</v>
      </c>
      <c r="B3213">
        <v>1</v>
      </c>
      <c r="C3213" t="s">
        <v>189</v>
      </c>
      <c r="D3213" t="s">
        <v>196</v>
      </c>
      <c r="E3213" t="s">
        <v>27</v>
      </c>
      <c r="F3213">
        <v>9353</v>
      </c>
      <c r="G3213" t="s">
        <v>141</v>
      </c>
      <c r="H3213" t="s">
        <v>189</v>
      </c>
      <c r="I3213" t="s">
        <v>189</v>
      </c>
      <c r="J3213" s="1">
        <v>46023</v>
      </c>
      <c r="K3213" t="s">
        <v>438</v>
      </c>
      <c r="L3213">
        <v>4</v>
      </c>
      <c r="M3213" t="s">
        <v>439</v>
      </c>
      <c r="N3213" t="s">
        <v>145</v>
      </c>
      <c r="O3213" t="s">
        <v>149</v>
      </c>
      <c r="P3213" t="s">
        <v>146</v>
      </c>
      <c r="Q3213">
        <v>320</v>
      </c>
      <c r="R3213">
        <v>57</v>
      </c>
      <c r="S3213">
        <v>900</v>
      </c>
      <c r="T3213">
        <v>0</v>
      </c>
      <c r="U3213">
        <v>30</v>
      </c>
      <c r="V3213">
        <v>19</v>
      </c>
      <c r="W3213">
        <v>300</v>
      </c>
      <c r="X3213">
        <v>300</v>
      </c>
      <c r="Y3213">
        <v>0</v>
      </c>
      <c r="Z3213">
        <v>0</v>
      </c>
      <c r="AA3213">
        <v>580</v>
      </c>
      <c r="AB3213">
        <v>0</v>
      </c>
      <c r="AC3213">
        <v>0</v>
      </c>
      <c r="AD3213">
        <v>19</v>
      </c>
      <c r="AE3213">
        <v>0</v>
      </c>
      <c r="AF3213">
        <v>37</v>
      </c>
      <c r="AG3213">
        <v>0</v>
      </c>
      <c r="AH3213">
        <v>0</v>
      </c>
      <c r="AI3213">
        <v>20</v>
      </c>
      <c r="AJ3213">
        <v>0</v>
      </c>
      <c r="AK3213">
        <v>0</v>
      </c>
      <c r="AL3213">
        <v>0</v>
      </c>
      <c r="AM3213">
        <v>0</v>
      </c>
      <c r="AN3213">
        <v>0</v>
      </c>
      <c r="AO3213">
        <v>31</v>
      </c>
      <c r="AP3213">
        <v>48</v>
      </c>
      <c r="AQ3213">
        <v>31</v>
      </c>
      <c r="AR3213">
        <v>0</v>
      </c>
      <c r="AS3213">
        <v>0</v>
      </c>
      <c r="AT3213">
        <v>0</v>
      </c>
      <c r="AU3213">
        <v>0</v>
      </c>
      <c r="AV3213">
        <v>0</v>
      </c>
      <c r="AW3213">
        <v>0</v>
      </c>
      <c r="AX3213">
        <v>0</v>
      </c>
      <c r="AY3213">
        <v>2</v>
      </c>
      <c r="AZ3213">
        <v>5</v>
      </c>
      <c r="BA3213">
        <v>3</v>
      </c>
      <c r="BB3213">
        <v>1</v>
      </c>
      <c r="BC3213">
        <v>0</v>
      </c>
      <c r="BD3213">
        <v>1</v>
      </c>
      <c r="BE3213">
        <v>0</v>
      </c>
      <c r="BF3213">
        <v>57</v>
      </c>
      <c r="BG3213">
        <v>320</v>
      </c>
      <c r="BH3213">
        <v>0</v>
      </c>
      <c r="BI3213">
        <v>30</v>
      </c>
      <c r="BJ3213" s="2">
        <v>46036</v>
      </c>
      <c r="BK3213">
        <v>0</v>
      </c>
      <c r="BL3213" s="3" t="str">
        <f>VLOOKUP(O3213,DropDownList!$H$1:$I$7,2,FALSE)</f>
        <v>2025/26</v>
      </c>
      <c r="BM3213" s="3" t="str">
        <f t="shared" si="50"/>
        <v>VSUR</v>
      </c>
    </row>
    <row r="3214" spans="1:65" x14ac:dyDescent="0.2">
      <c r="A3214">
        <v>2026</v>
      </c>
      <c r="B3214">
        <v>1</v>
      </c>
      <c r="C3214" t="s">
        <v>189</v>
      </c>
      <c r="D3214" t="s">
        <v>196</v>
      </c>
      <c r="E3214" t="s">
        <v>27</v>
      </c>
      <c r="F3214">
        <v>9353</v>
      </c>
      <c r="G3214" t="s">
        <v>141</v>
      </c>
      <c r="H3214" t="s">
        <v>189</v>
      </c>
      <c r="I3214" t="s">
        <v>189</v>
      </c>
      <c r="J3214" s="1">
        <v>46023</v>
      </c>
      <c r="K3214" t="s">
        <v>438</v>
      </c>
      <c r="L3214">
        <v>4</v>
      </c>
      <c r="M3214" t="s">
        <v>439</v>
      </c>
      <c r="N3214" t="s">
        <v>145</v>
      </c>
      <c r="O3214" t="s">
        <v>149</v>
      </c>
      <c r="P3214" t="s">
        <v>152</v>
      </c>
      <c r="Q3214">
        <v>0</v>
      </c>
      <c r="R3214">
        <v>5</v>
      </c>
      <c r="S3214">
        <v>200</v>
      </c>
      <c r="T3214">
        <v>40</v>
      </c>
      <c r="U3214">
        <v>0</v>
      </c>
      <c r="V3214">
        <v>0</v>
      </c>
      <c r="W3214">
        <v>0</v>
      </c>
      <c r="X3214">
        <v>0</v>
      </c>
      <c r="Y3214">
        <v>0</v>
      </c>
      <c r="Z3214">
        <v>0</v>
      </c>
      <c r="AA3214">
        <v>160</v>
      </c>
      <c r="AB3214">
        <v>0</v>
      </c>
      <c r="AC3214">
        <v>160</v>
      </c>
      <c r="AD3214">
        <v>0</v>
      </c>
      <c r="AE3214">
        <v>0</v>
      </c>
      <c r="AF3214">
        <v>4</v>
      </c>
      <c r="AG3214">
        <v>0</v>
      </c>
      <c r="AH3214">
        <v>1</v>
      </c>
      <c r="AI3214">
        <v>0</v>
      </c>
      <c r="AJ3214">
        <v>0</v>
      </c>
      <c r="AK3214">
        <v>0</v>
      </c>
      <c r="AL3214">
        <v>0</v>
      </c>
      <c r="AM3214">
        <v>0</v>
      </c>
      <c r="AN3214">
        <v>0</v>
      </c>
      <c r="AO3214">
        <v>0</v>
      </c>
      <c r="AP3214">
        <v>0</v>
      </c>
      <c r="AQ3214">
        <v>0</v>
      </c>
      <c r="AR3214">
        <v>0</v>
      </c>
      <c r="AS3214">
        <v>0</v>
      </c>
      <c r="AT3214">
        <v>0</v>
      </c>
      <c r="AU3214">
        <v>0</v>
      </c>
      <c r="AV3214">
        <v>0</v>
      </c>
      <c r="AW3214">
        <v>0</v>
      </c>
      <c r="AX3214">
        <v>0</v>
      </c>
      <c r="AY3214">
        <v>0</v>
      </c>
      <c r="AZ3214">
        <v>0</v>
      </c>
      <c r="BA3214">
        <v>0</v>
      </c>
      <c r="BB3214">
        <v>0</v>
      </c>
      <c r="BC3214">
        <v>0</v>
      </c>
      <c r="BD3214">
        <v>0</v>
      </c>
      <c r="BE3214">
        <v>0</v>
      </c>
      <c r="BF3214">
        <v>0</v>
      </c>
      <c r="BG3214">
        <v>0</v>
      </c>
      <c r="BH3214">
        <v>0</v>
      </c>
      <c r="BI3214">
        <v>0</v>
      </c>
      <c r="BJ3214" s="2">
        <v>46036</v>
      </c>
      <c r="BK3214">
        <v>0</v>
      </c>
      <c r="BL3214" s="3" t="str">
        <f>VLOOKUP(O3214,DropDownList!$H$1:$I$7,2,FALSE)</f>
        <v>2025/26</v>
      </c>
      <c r="BM3214" s="3" t="str">
        <f t="shared" si="50"/>
        <v>PCOA</v>
      </c>
    </row>
    <row r="3215" spans="1:65" x14ac:dyDescent="0.2">
      <c r="A3215">
        <v>2026</v>
      </c>
      <c r="B3215">
        <v>1</v>
      </c>
      <c r="C3215" t="s">
        <v>189</v>
      </c>
      <c r="D3215" t="s">
        <v>196</v>
      </c>
      <c r="E3215" t="s">
        <v>27</v>
      </c>
      <c r="F3215">
        <v>9353</v>
      </c>
      <c r="G3215" t="s">
        <v>141</v>
      </c>
      <c r="H3215" t="s">
        <v>189</v>
      </c>
      <c r="I3215" t="s">
        <v>189</v>
      </c>
      <c r="J3215" s="1">
        <v>46023</v>
      </c>
      <c r="K3215" t="s">
        <v>438</v>
      </c>
      <c r="L3215">
        <v>4</v>
      </c>
      <c r="M3215" t="s">
        <v>439</v>
      </c>
      <c r="N3215" t="s">
        <v>145</v>
      </c>
      <c r="O3215" t="s">
        <v>149</v>
      </c>
      <c r="P3215" t="s">
        <v>148</v>
      </c>
      <c r="Q3215">
        <v>60</v>
      </c>
      <c r="R3215">
        <v>1</v>
      </c>
      <c r="S3215">
        <v>60</v>
      </c>
      <c r="T3215">
        <v>0</v>
      </c>
      <c r="U3215">
        <v>1</v>
      </c>
      <c r="V3215">
        <v>1</v>
      </c>
      <c r="W3215">
        <v>60</v>
      </c>
      <c r="X3215">
        <v>60</v>
      </c>
      <c r="Y3215">
        <v>0</v>
      </c>
      <c r="Z3215">
        <v>0</v>
      </c>
      <c r="AA3215">
        <v>0</v>
      </c>
      <c r="AB3215">
        <v>0</v>
      </c>
      <c r="AC3215">
        <v>0</v>
      </c>
      <c r="AD3215">
        <v>1</v>
      </c>
      <c r="AE3215">
        <v>0</v>
      </c>
      <c r="AF3215">
        <v>0</v>
      </c>
      <c r="AG3215">
        <v>0</v>
      </c>
      <c r="AH3215">
        <v>0</v>
      </c>
      <c r="AI3215">
        <v>1</v>
      </c>
      <c r="AJ3215">
        <v>0</v>
      </c>
      <c r="AK3215">
        <v>0</v>
      </c>
      <c r="AL3215">
        <v>0</v>
      </c>
      <c r="AM3215">
        <v>0</v>
      </c>
      <c r="AN3215">
        <v>0</v>
      </c>
      <c r="AO3215">
        <v>1</v>
      </c>
      <c r="AP3215">
        <v>1</v>
      </c>
      <c r="AQ3215">
        <v>1</v>
      </c>
      <c r="AR3215">
        <v>0</v>
      </c>
      <c r="AS3215">
        <v>0</v>
      </c>
      <c r="AT3215">
        <v>0</v>
      </c>
      <c r="AU3215">
        <v>0</v>
      </c>
      <c r="AV3215">
        <v>0</v>
      </c>
      <c r="AW3215">
        <v>0</v>
      </c>
      <c r="AX3215">
        <v>0</v>
      </c>
      <c r="AY3215">
        <v>0</v>
      </c>
      <c r="AZ3215">
        <v>0</v>
      </c>
      <c r="BA3215">
        <v>0</v>
      </c>
      <c r="BB3215">
        <v>0</v>
      </c>
      <c r="BC3215">
        <v>0</v>
      </c>
      <c r="BD3215">
        <v>0</v>
      </c>
      <c r="BE3215">
        <v>0</v>
      </c>
      <c r="BF3215">
        <v>1</v>
      </c>
      <c r="BG3215">
        <v>60</v>
      </c>
      <c r="BH3215">
        <v>0</v>
      </c>
      <c r="BI3215">
        <v>1</v>
      </c>
      <c r="BJ3215" s="2">
        <v>46036</v>
      </c>
      <c r="BK3215">
        <v>0</v>
      </c>
      <c r="BL3215" s="3" t="str">
        <f>VLOOKUP(O3215,DropDownList!$H$1:$I$7,2,FALSE)</f>
        <v>2025/26</v>
      </c>
      <c r="BM3215" s="3" t="str">
        <f t="shared" si="50"/>
        <v>PRAS</v>
      </c>
    </row>
    <row r="3216" spans="1:65" x14ac:dyDescent="0.2">
      <c r="A3216">
        <v>2026</v>
      </c>
      <c r="B3216">
        <v>1</v>
      </c>
      <c r="C3216" t="s">
        <v>189</v>
      </c>
      <c r="D3216" t="s">
        <v>196</v>
      </c>
      <c r="E3216" t="s">
        <v>27</v>
      </c>
      <c r="F3216">
        <v>9353</v>
      </c>
      <c r="G3216" t="s">
        <v>141</v>
      </c>
      <c r="H3216" t="s">
        <v>189</v>
      </c>
      <c r="I3216" t="s">
        <v>189</v>
      </c>
      <c r="J3216" s="1">
        <v>46023</v>
      </c>
      <c r="K3216" t="s">
        <v>438</v>
      </c>
      <c r="L3216">
        <v>4</v>
      </c>
      <c r="M3216" t="s">
        <v>439</v>
      </c>
      <c r="N3216" t="s">
        <v>145</v>
      </c>
      <c r="O3216" t="s">
        <v>149</v>
      </c>
      <c r="P3216" t="s">
        <v>153</v>
      </c>
      <c r="Q3216">
        <v>45</v>
      </c>
      <c r="R3216">
        <v>1</v>
      </c>
      <c r="S3216">
        <v>45</v>
      </c>
      <c r="T3216">
        <v>0</v>
      </c>
      <c r="U3216">
        <v>1</v>
      </c>
      <c r="V3216">
        <v>0</v>
      </c>
      <c r="W3216">
        <v>0</v>
      </c>
      <c r="X3216">
        <v>0</v>
      </c>
      <c r="Y3216">
        <v>0</v>
      </c>
      <c r="Z3216">
        <v>0</v>
      </c>
      <c r="AA3216">
        <v>0</v>
      </c>
      <c r="AB3216">
        <v>0</v>
      </c>
      <c r="AC3216">
        <v>0</v>
      </c>
      <c r="AD3216">
        <v>0</v>
      </c>
      <c r="AE3216">
        <v>0</v>
      </c>
      <c r="AF3216">
        <v>0</v>
      </c>
      <c r="AG3216">
        <v>0</v>
      </c>
      <c r="AH3216">
        <v>0</v>
      </c>
      <c r="AI3216">
        <v>1</v>
      </c>
      <c r="AJ3216">
        <v>0</v>
      </c>
      <c r="AK3216">
        <v>0</v>
      </c>
      <c r="AL3216">
        <v>0</v>
      </c>
      <c r="AM3216">
        <v>0</v>
      </c>
      <c r="AN3216">
        <v>0</v>
      </c>
      <c r="AO3216">
        <v>0</v>
      </c>
      <c r="AP3216">
        <v>0</v>
      </c>
      <c r="AQ3216">
        <v>0</v>
      </c>
      <c r="AR3216">
        <v>0</v>
      </c>
      <c r="AS3216">
        <v>0</v>
      </c>
      <c r="AT3216">
        <v>0</v>
      </c>
      <c r="AU3216">
        <v>0</v>
      </c>
      <c r="AV3216">
        <v>0</v>
      </c>
      <c r="AW3216">
        <v>0</v>
      </c>
      <c r="AX3216">
        <v>0</v>
      </c>
      <c r="AY3216">
        <v>0</v>
      </c>
      <c r="AZ3216">
        <v>0</v>
      </c>
      <c r="BA3216">
        <v>0</v>
      </c>
      <c r="BB3216">
        <v>0</v>
      </c>
      <c r="BC3216">
        <v>0</v>
      </c>
      <c r="BD3216">
        <v>0</v>
      </c>
      <c r="BE3216">
        <v>0</v>
      </c>
      <c r="BF3216">
        <v>0</v>
      </c>
      <c r="BG3216">
        <v>45</v>
      </c>
      <c r="BH3216">
        <v>0</v>
      </c>
      <c r="BI3216">
        <v>0</v>
      </c>
      <c r="BJ3216" s="2">
        <v>46036</v>
      </c>
      <c r="BK3216">
        <v>0</v>
      </c>
      <c r="BL3216" s="3" t="str">
        <f>VLOOKUP(O3216,DropDownList!$H$1:$I$7,2,FALSE)</f>
        <v>2025/26</v>
      </c>
      <c r="BM3216" s="3" t="str">
        <f t="shared" si="50"/>
        <v>PREG</v>
      </c>
    </row>
    <row r="3217" spans="1:65" x14ac:dyDescent="0.2">
      <c r="A3217">
        <v>2026</v>
      </c>
      <c r="B3217">
        <v>1</v>
      </c>
      <c r="C3217" t="s">
        <v>189</v>
      </c>
      <c r="D3217" t="s">
        <v>196</v>
      </c>
      <c r="E3217" t="s">
        <v>27</v>
      </c>
      <c r="F3217">
        <v>9353</v>
      </c>
      <c r="G3217" t="s">
        <v>141</v>
      </c>
      <c r="H3217" t="s">
        <v>189</v>
      </c>
      <c r="I3217" t="s">
        <v>189</v>
      </c>
      <c r="J3217" s="1">
        <v>46023</v>
      </c>
      <c r="K3217" t="s">
        <v>438</v>
      </c>
      <c r="L3217">
        <v>4</v>
      </c>
      <c r="M3217" t="s">
        <v>439</v>
      </c>
      <c r="N3217" t="s">
        <v>145</v>
      </c>
      <c r="O3217" t="s">
        <v>149</v>
      </c>
      <c r="P3217" t="s">
        <v>154</v>
      </c>
      <c r="Q3217">
        <v>8302</v>
      </c>
      <c r="R3217">
        <v>58</v>
      </c>
      <c r="S3217">
        <v>16207</v>
      </c>
      <c r="T3217">
        <v>0</v>
      </c>
      <c r="U3217">
        <v>31</v>
      </c>
      <c r="V3217">
        <v>28</v>
      </c>
      <c r="W3217">
        <v>5605</v>
      </c>
      <c r="X3217">
        <v>7772</v>
      </c>
      <c r="Y3217">
        <v>0</v>
      </c>
      <c r="Z3217">
        <v>0</v>
      </c>
      <c r="AA3217">
        <v>7905</v>
      </c>
      <c r="AB3217">
        <v>100</v>
      </c>
      <c r="AC3217">
        <v>7225</v>
      </c>
      <c r="AD3217">
        <v>19</v>
      </c>
      <c r="AE3217">
        <v>9</v>
      </c>
      <c r="AF3217">
        <v>27</v>
      </c>
      <c r="AG3217">
        <v>11</v>
      </c>
      <c r="AH3217">
        <v>0</v>
      </c>
      <c r="AI3217">
        <v>20</v>
      </c>
      <c r="AJ3217">
        <v>0</v>
      </c>
      <c r="AK3217">
        <v>0</v>
      </c>
      <c r="AL3217">
        <v>0</v>
      </c>
      <c r="AM3217">
        <v>0</v>
      </c>
      <c r="AN3217">
        <v>0</v>
      </c>
      <c r="AO3217">
        <v>32</v>
      </c>
      <c r="AP3217">
        <v>49</v>
      </c>
      <c r="AQ3217">
        <v>32</v>
      </c>
      <c r="AR3217">
        <v>0</v>
      </c>
      <c r="AS3217">
        <v>0</v>
      </c>
      <c r="AT3217">
        <v>0</v>
      </c>
      <c r="AU3217">
        <v>0</v>
      </c>
      <c r="AV3217">
        <v>0</v>
      </c>
      <c r="AW3217">
        <v>0</v>
      </c>
      <c r="AX3217">
        <v>0</v>
      </c>
      <c r="AY3217">
        <v>2</v>
      </c>
      <c r="AZ3217">
        <v>5</v>
      </c>
      <c r="BA3217">
        <v>3</v>
      </c>
      <c r="BB3217">
        <v>1</v>
      </c>
      <c r="BC3217">
        <v>0</v>
      </c>
      <c r="BD3217">
        <v>1</v>
      </c>
      <c r="BE3217">
        <v>0</v>
      </c>
      <c r="BF3217">
        <v>58</v>
      </c>
      <c r="BG3217">
        <v>5340</v>
      </c>
      <c r="BH3217">
        <v>0</v>
      </c>
      <c r="BI3217">
        <v>31</v>
      </c>
      <c r="BJ3217" s="2">
        <v>46036</v>
      </c>
      <c r="BK3217">
        <v>0</v>
      </c>
      <c r="BL3217" s="3" t="str">
        <f>VLOOKUP(O3217,DropDownList!$H$1:$I$7,2,FALSE)</f>
        <v>2025/26</v>
      </c>
      <c r="BM3217" s="3" t="str">
        <f t="shared" si="50"/>
        <v>JP COURT</v>
      </c>
    </row>
    <row r="3218" spans="1:65" x14ac:dyDescent="0.2">
      <c r="A3218">
        <v>2026</v>
      </c>
      <c r="B3218">
        <v>1</v>
      </c>
      <c r="C3218" t="s">
        <v>189</v>
      </c>
      <c r="D3218" t="s">
        <v>196</v>
      </c>
      <c r="E3218" t="s">
        <v>27</v>
      </c>
      <c r="F3218">
        <v>9353</v>
      </c>
      <c r="G3218" t="s">
        <v>141</v>
      </c>
      <c r="H3218" t="s">
        <v>189</v>
      </c>
      <c r="I3218" t="s">
        <v>189</v>
      </c>
      <c r="J3218" s="1">
        <v>46023</v>
      </c>
      <c r="K3218" t="s">
        <v>438</v>
      </c>
      <c r="L3218">
        <v>4</v>
      </c>
      <c r="M3218" t="s">
        <v>439</v>
      </c>
      <c r="N3218" t="s">
        <v>145</v>
      </c>
      <c r="O3218" t="s">
        <v>155</v>
      </c>
      <c r="P3218" t="s">
        <v>154</v>
      </c>
      <c r="Q3218">
        <v>3692.07</v>
      </c>
      <c r="R3218">
        <v>120</v>
      </c>
      <c r="S3218">
        <v>27249.57</v>
      </c>
      <c r="T3218">
        <v>435.4</v>
      </c>
      <c r="U3218">
        <v>14</v>
      </c>
      <c r="V3218">
        <v>5</v>
      </c>
      <c r="W3218">
        <v>1123.1199999999999</v>
      </c>
      <c r="X3218">
        <v>1123.1199999999999</v>
      </c>
      <c r="Y3218">
        <v>0</v>
      </c>
      <c r="Z3218">
        <v>0</v>
      </c>
      <c r="AA3218">
        <v>23122.1</v>
      </c>
      <c r="AB3218">
        <v>419.57</v>
      </c>
      <c r="AC3218">
        <v>21182.53</v>
      </c>
      <c r="AD3218">
        <v>3</v>
      </c>
      <c r="AE3218">
        <v>2</v>
      </c>
      <c r="AF3218">
        <v>103</v>
      </c>
      <c r="AG3218">
        <v>9</v>
      </c>
      <c r="AH3218">
        <v>1</v>
      </c>
      <c r="AI3218">
        <v>5</v>
      </c>
      <c r="AJ3218">
        <v>0</v>
      </c>
      <c r="AK3218">
        <v>0</v>
      </c>
      <c r="AL3218">
        <v>0</v>
      </c>
      <c r="AM3218">
        <v>0</v>
      </c>
      <c r="AN3218">
        <v>0</v>
      </c>
      <c r="AO3218">
        <v>68</v>
      </c>
      <c r="AP3218">
        <v>281</v>
      </c>
      <c r="AQ3218">
        <v>68</v>
      </c>
      <c r="AR3218">
        <v>0</v>
      </c>
      <c r="AS3218">
        <v>37</v>
      </c>
      <c r="AT3218">
        <v>4</v>
      </c>
      <c r="AU3218">
        <v>2</v>
      </c>
      <c r="AV3218">
        <v>0</v>
      </c>
      <c r="AW3218">
        <v>2</v>
      </c>
      <c r="AX3218">
        <v>0</v>
      </c>
      <c r="AY3218">
        <v>44</v>
      </c>
      <c r="AZ3218">
        <v>64</v>
      </c>
      <c r="BA3218">
        <v>32</v>
      </c>
      <c r="BB3218">
        <v>6</v>
      </c>
      <c r="BC3218">
        <v>3</v>
      </c>
      <c r="BD3218">
        <v>2</v>
      </c>
      <c r="BE3218">
        <v>0</v>
      </c>
      <c r="BF3218">
        <v>118</v>
      </c>
      <c r="BG3218">
        <v>2130</v>
      </c>
      <c r="BH3218">
        <v>2</v>
      </c>
      <c r="BI3218">
        <v>14</v>
      </c>
      <c r="BJ3218" s="2">
        <v>46036</v>
      </c>
      <c r="BK3218">
        <v>0</v>
      </c>
      <c r="BL3218" s="3" t="str">
        <f>VLOOKUP(O3218,DropDownList!$H$1:$I$7,2,FALSE)</f>
        <v>2022/23</v>
      </c>
      <c r="BM3218" s="3" t="str">
        <f t="shared" si="50"/>
        <v>JP COURT</v>
      </c>
    </row>
    <row r="3219" spans="1:65" x14ac:dyDescent="0.2">
      <c r="A3219">
        <v>2026</v>
      </c>
      <c r="B3219">
        <v>1</v>
      </c>
      <c r="C3219" t="s">
        <v>189</v>
      </c>
      <c r="D3219" t="s">
        <v>196</v>
      </c>
      <c r="E3219" t="s">
        <v>27</v>
      </c>
      <c r="F3219">
        <v>9353</v>
      </c>
      <c r="G3219" t="s">
        <v>141</v>
      </c>
      <c r="H3219" t="s">
        <v>189</v>
      </c>
      <c r="I3219" t="s">
        <v>189</v>
      </c>
      <c r="J3219" s="1">
        <v>46023</v>
      </c>
      <c r="K3219" t="s">
        <v>438</v>
      </c>
      <c r="L3219">
        <v>4</v>
      </c>
      <c r="M3219" t="s">
        <v>439</v>
      </c>
      <c r="N3219" t="s">
        <v>145</v>
      </c>
      <c r="O3219" t="s">
        <v>156</v>
      </c>
      <c r="P3219" t="s">
        <v>146</v>
      </c>
      <c r="Q3219">
        <v>217</v>
      </c>
      <c r="R3219">
        <v>113</v>
      </c>
      <c r="S3219">
        <v>1790</v>
      </c>
      <c r="T3219">
        <v>6.87</v>
      </c>
      <c r="U3219">
        <v>23</v>
      </c>
      <c r="V3219">
        <v>7</v>
      </c>
      <c r="W3219">
        <v>117</v>
      </c>
      <c r="X3219">
        <v>117</v>
      </c>
      <c r="Y3219">
        <v>0</v>
      </c>
      <c r="Z3219">
        <v>0</v>
      </c>
      <c r="AA3219">
        <v>1566.13</v>
      </c>
      <c r="AB3219">
        <v>0</v>
      </c>
      <c r="AC3219">
        <v>0</v>
      </c>
      <c r="AD3219">
        <v>6</v>
      </c>
      <c r="AE3219">
        <v>1</v>
      </c>
      <c r="AF3219">
        <v>99</v>
      </c>
      <c r="AG3219">
        <v>1</v>
      </c>
      <c r="AH3219">
        <v>0</v>
      </c>
      <c r="AI3219">
        <v>12</v>
      </c>
      <c r="AJ3219">
        <v>0</v>
      </c>
      <c r="AK3219">
        <v>0</v>
      </c>
      <c r="AL3219">
        <v>0</v>
      </c>
      <c r="AM3219">
        <v>0</v>
      </c>
      <c r="AN3219">
        <v>0</v>
      </c>
      <c r="AO3219">
        <v>54</v>
      </c>
      <c r="AP3219">
        <v>253</v>
      </c>
      <c r="AQ3219">
        <v>57</v>
      </c>
      <c r="AR3219">
        <v>0</v>
      </c>
      <c r="AS3219">
        <v>36</v>
      </c>
      <c r="AT3219">
        <v>3</v>
      </c>
      <c r="AU3219">
        <v>3</v>
      </c>
      <c r="AV3219">
        <v>1</v>
      </c>
      <c r="AW3219">
        <v>1</v>
      </c>
      <c r="AX3219">
        <v>0</v>
      </c>
      <c r="AY3219">
        <v>25</v>
      </c>
      <c r="AZ3219">
        <v>53</v>
      </c>
      <c r="BA3219">
        <v>35</v>
      </c>
      <c r="BB3219">
        <v>9</v>
      </c>
      <c r="BC3219">
        <v>4</v>
      </c>
      <c r="BD3219">
        <v>1</v>
      </c>
      <c r="BE3219">
        <v>0</v>
      </c>
      <c r="BF3219">
        <v>112</v>
      </c>
      <c r="BG3219">
        <v>210</v>
      </c>
      <c r="BH3219">
        <v>1</v>
      </c>
      <c r="BI3219">
        <v>21</v>
      </c>
      <c r="BJ3219" s="2">
        <v>46036</v>
      </c>
      <c r="BK3219">
        <v>0</v>
      </c>
      <c r="BL3219" s="3" t="str">
        <f>VLOOKUP(O3219,DropDownList!$H$1:$I$7,2,FALSE)</f>
        <v>2023/24</v>
      </c>
      <c r="BM3219" s="3" t="str">
        <f t="shared" si="50"/>
        <v>VSUR</v>
      </c>
    </row>
    <row r="3220" spans="1:65" x14ac:dyDescent="0.2">
      <c r="A3220">
        <v>2026</v>
      </c>
      <c r="B3220">
        <v>1</v>
      </c>
      <c r="C3220" t="s">
        <v>189</v>
      </c>
      <c r="D3220" t="s">
        <v>196</v>
      </c>
      <c r="E3220" t="s">
        <v>27</v>
      </c>
      <c r="F3220">
        <v>9353</v>
      </c>
      <c r="G3220" t="s">
        <v>141</v>
      </c>
      <c r="H3220" t="s">
        <v>189</v>
      </c>
      <c r="I3220" t="s">
        <v>189</v>
      </c>
      <c r="J3220" s="1">
        <v>46023</v>
      </c>
      <c r="K3220" t="s">
        <v>438</v>
      </c>
      <c r="L3220">
        <v>4</v>
      </c>
      <c r="M3220" t="s">
        <v>439</v>
      </c>
      <c r="N3220" t="s">
        <v>145</v>
      </c>
      <c r="O3220" t="s">
        <v>155</v>
      </c>
      <c r="P3220" t="s">
        <v>150</v>
      </c>
      <c r="Q3220">
        <v>2830.52</v>
      </c>
      <c r="R3220">
        <v>98</v>
      </c>
      <c r="S3220">
        <v>15696.9</v>
      </c>
      <c r="T3220">
        <v>2003.64</v>
      </c>
      <c r="U3220">
        <v>18</v>
      </c>
      <c r="V3220">
        <v>10</v>
      </c>
      <c r="W3220">
        <v>1247.77</v>
      </c>
      <c r="X3220">
        <v>1247.77</v>
      </c>
      <c r="Y3220">
        <v>83</v>
      </c>
      <c r="Z3220">
        <v>13693.26</v>
      </c>
      <c r="AA3220">
        <v>10862.74</v>
      </c>
      <c r="AB3220">
        <v>2561.86</v>
      </c>
      <c r="AC3220">
        <v>8300.8799999999992</v>
      </c>
      <c r="AD3220">
        <v>10</v>
      </c>
      <c r="AE3220">
        <v>0</v>
      </c>
      <c r="AF3220">
        <v>63</v>
      </c>
      <c r="AG3220">
        <v>6</v>
      </c>
      <c r="AH3220">
        <v>15</v>
      </c>
      <c r="AI3220">
        <v>12</v>
      </c>
      <c r="AJ3220">
        <v>15</v>
      </c>
      <c r="AK3220">
        <v>8</v>
      </c>
      <c r="AL3220">
        <v>4</v>
      </c>
      <c r="AM3220">
        <v>6</v>
      </c>
      <c r="AN3220">
        <v>0</v>
      </c>
      <c r="AO3220">
        <v>68</v>
      </c>
      <c r="AP3220">
        <v>327</v>
      </c>
      <c r="AQ3220">
        <v>73</v>
      </c>
      <c r="AR3220">
        <v>10</v>
      </c>
      <c r="AS3220">
        <v>61</v>
      </c>
      <c r="AT3220">
        <v>8</v>
      </c>
      <c r="AU3220">
        <v>2</v>
      </c>
      <c r="AV3220">
        <v>0</v>
      </c>
      <c r="AW3220">
        <v>1</v>
      </c>
      <c r="AX3220">
        <v>0</v>
      </c>
      <c r="AY3220">
        <v>34</v>
      </c>
      <c r="AZ3220">
        <v>68</v>
      </c>
      <c r="BA3220">
        <v>45</v>
      </c>
      <c r="BB3220">
        <v>5</v>
      </c>
      <c r="BC3220">
        <v>2</v>
      </c>
      <c r="BD3220">
        <v>3</v>
      </c>
      <c r="BE3220">
        <v>0</v>
      </c>
      <c r="BF3220">
        <v>61</v>
      </c>
      <c r="BG3220">
        <v>1622.77</v>
      </c>
      <c r="BH3220">
        <v>2</v>
      </c>
      <c r="BI3220">
        <v>15</v>
      </c>
      <c r="BJ3220" s="2">
        <v>46036</v>
      </c>
      <c r="BK3220">
        <v>0</v>
      </c>
      <c r="BL3220" s="3" t="str">
        <f>VLOOKUP(O3220,DropDownList!$H$1:$I$7,2,FALSE)</f>
        <v>2022/23</v>
      </c>
      <c r="BM3220" s="3" t="str">
        <f t="shared" si="50"/>
        <v>FISCAL FINES</v>
      </c>
    </row>
    <row r="3221" spans="1:65" x14ac:dyDescent="0.2">
      <c r="A3221">
        <v>2026</v>
      </c>
      <c r="B3221">
        <v>1</v>
      </c>
      <c r="C3221" t="s">
        <v>189</v>
      </c>
      <c r="D3221" t="s">
        <v>196</v>
      </c>
      <c r="E3221" t="s">
        <v>27</v>
      </c>
      <c r="F3221">
        <v>9353</v>
      </c>
      <c r="G3221" t="s">
        <v>141</v>
      </c>
      <c r="H3221" t="s">
        <v>189</v>
      </c>
      <c r="I3221" t="s">
        <v>189</v>
      </c>
      <c r="J3221" s="1">
        <v>46023</v>
      </c>
      <c r="K3221" t="s">
        <v>438</v>
      </c>
      <c r="L3221">
        <v>4</v>
      </c>
      <c r="M3221" t="s">
        <v>439</v>
      </c>
      <c r="N3221" t="s">
        <v>145</v>
      </c>
      <c r="O3221" t="s">
        <v>156</v>
      </c>
      <c r="P3221" t="s">
        <v>153</v>
      </c>
      <c r="Q3221">
        <v>540</v>
      </c>
      <c r="R3221">
        <v>44</v>
      </c>
      <c r="S3221">
        <v>1980</v>
      </c>
      <c r="T3221">
        <v>45</v>
      </c>
      <c r="U3221">
        <v>12</v>
      </c>
      <c r="V3221">
        <v>8</v>
      </c>
      <c r="W3221">
        <v>360</v>
      </c>
      <c r="X3221">
        <v>360</v>
      </c>
      <c r="Y3221">
        <v>0</v>
      </c>
      <c r="Z3221">
        <v>0</v>
      </c>
      <c r="AA3221">
        <v>1395</v>
      </c>
      <c r="AB3221">
        <v>0</v>
      </c>
      <c r="AC3221">
        <v>1395</v>
      </c>
      <c r="AD3221">
        <v>8</v>
      </c>
      <c r="AE3221">
        <v>0</v>
      </c>
      <c r="AF3221">
        <v>31</v>
      </c>
      <c r="AG3221">
        <v>0</v>
      </c>
      <c r="AH3221">
        <v>1</v>
      </c>
      <c r="AI3221">
        <v>12</v>
      </c>
      <c r="AJ3221">
        <v>0</v>
      </c>
      <c r="AK3221">
        <v>0</v>
      </c>
      <c r="AL3221">
        <v>0</v>
      </c>
      <c r="AM3221">
        <v>0</v>
      </c>
      <c r="AN3221">
        <v>0</v>
      </c>
      <c r="AO3221">
        <v>37</v>
      </c>
      <c r="AP3221">
        <v>129</v>
      </c>
      <c r="AQ3221">
        <v>45</v>
      </c>
      <c r="AR3221">
        <v>1</v>
      </c>
      <c r="AS3221">
        <v>22</v>
      </c>
      <c r="AT3221">
        <v>1</v>
      </c>
      <c r="AU3221">
        <v>0</v>
      </c>
      <c r="AV3221">
        <v>0</v>
      </c>
      <c r="AW3221">
        <v>0</v>
      </c>
      <c r="AX3221">
        <v>0</v>
      </c>
      <c r="AY3221">
        <v>8</v>
      </c>
      <c r="AZ3221">
        <v>23</v>
      </c>
      <c r="BA3221">
        <v>14</v>
      </c>
      <c r="BB3221">
        <v>7</v>
      </c>
      <c r="BC3221">
        <v>0</v>
      </c>
      <c r="BD3221">
        <v>0</v>
      </c>
      <c r="BE3221">
        <v>0</v>
      </c>
      <c r="BF3221">
        <v>36</v>
      </c>
      <c r="BG3221">
        <v>540</v>
      </c>
      <c r="BH3221">
        <v>0</v>
      </c>
      <c r="BI3221">
        <v>11</v>
      </c>
      <c r="BJ3221" s="2">
        <v>46036</v>
      </c>
      <c r="BK3221">
        <v>0</v>
      </c>
      <c r="BL3221" s="3" t="str">
        <f>VLOOKUP(O3221,DropDownList!$H$1:$I$7,2,FALSE)</f>
        <v>2023/24</v>
      </c>
      <c r="BM3221" s="3" t="str">
        <f t="shared" si="50"/>
        <v>PREG</v>
      </c>
    </row>
    <row r="3222" spans="1:65" x14ac:dyDescent="0.2">
      <c r="A3222">
        <v>2026</v>
      </c>
      <c r="B3222">
        <v>1</v>
      </c>
      <c r="C3222" t="s">
        <v>189</v>
      </c>
      <c r="D3222" t="s">
        <v>196</v>
      </c>
      <c r="E3222" t="s">
        <v>27</v>
      </c>
      <c r="F3222">
        <v>9353</v>
      </c>
      <c r="G3222" t="s">
        <v>141</v>
      </c>
      <c r="H3222" t="s">
        <v>189</v>
      </c>
      <c r="I3222" t="s">
        <v>189</v>
      </c>
      <c r="J3222" s="1">
        <v>46023</v>
      </c>
      <c r="K3222" t="s">
        <v>438</v>
      </c>
      <c r="L3222">
        <v>4</v>
      </c>
      <c r="M3222" t="s">
        <v>439</v>
      </c>
      <c r="N3222" t="s">
        <v>145</v>
      </c>
      <c r="O3222" t="s">
        <v>156</v>
      </c>
      <c r="P3222" t="s">
        <v>151</v>
      </c>
      <c r="Q3222">
        <v>0</v>
      </c>
      <c r="R3222">
        <v>548</v>
      </c>
      <c r="S3222">
        <v>16440</v>
      </c>
      <c r="T3222">
        <v>2910</v>
      </c>
      <c r="U3222">
        <v>0</v>
      </c>
      <c r="V3222">
        <v>0</v>
      </c>
      <c r="W3222">
        <v>0</v>
      </c>
      <c r="X3222">
        <v>0</v>
      </c>
      <c r="Y3222">
        <v>0</v>
      </c>
      <c r="Z3222">
        <v>0</v>
      </c>
      <c r="AA3222">
        <v>13530</v>
      </c>
      <c r="AB3222">
        <v>0</v>
      </c>
      <c r="AC3222">
        <v>13530</v>
      </c>
      <c r="AD3222">
        <v>0</v>
      </c>
      <c r="AE3222">
        <v>0</v>
      </c>
      <c r="AF3222">
        <v>451</v>
      </c>
      <c r="AG3222">
        <v>0</v>
      </c>
      <c r="AH3222">
        <v>97</v>
      </c>
      <c r="AI3222">
        <v>0</v>
      </c>
      <c r="AJ3222">
        <v>0</v>
      </c>
      <c r="AK3222">
        <v>0</v>
      </c>
      <c r="AL3222">
        <v>0</v>
      </c>
      <c r="AM3222">
        <v>2</v>
      </c>
      <c r="AN3222">
        <v>0</v>
      </c>
      <c r="AO3222">
        <v>0</v>
      </c>
      <c r="AP3222">
        <v>0</v>
      </c>
      <c r="AQ3222">
        <v>0</v>
      </c>
      <c r="AR3222">
        <v>0</v>
      </c>
      <c r="AS3222">
        <v>0</v>
      </c>
      <c r="AT3222">
        <v>0</v>
      </c>
      <c r="AU3222">
        <v>0</v>
      </c>
      <c r="AV3222">
        <v>0</v>
      </c>
      <c r="AW3222">
        <v>0</v>
      </c>
      <c r="AX3222">
        <v>0</v>
      </c>
      <c r="AY3222">
        <v>0</v>
      </c>
      <c r="AZ3222">
        <v>0</v>
      </c>
      <c r="BA3222">
        <v>0</v>
      </c>
      <c r="BB3222">
        <v>0</v>
      </c>
      <c r="BC3222">
        <v>0</v>
      </c>
      <c r="BD3222">
        <v>0</v>
      </c>
      <c r="BE3222">
        <v>0</v>
      </c>
      <c r="BF3222">
        <v>0</v>
      </c>
      <c r="BG3222">
        <v>0</v>
      </c>
      <c r="BH3222">
        <v>0</v>
      </c>
      <c r="BI3222">
        <v>0</v>
      </c>
      <c r="BJ3222" s="2">
        <v>46036</v>
      </c>
      <c r="BK3222">
        <v>0</v>
      </c>
      <c r="BL3222" s="3" t="str">
        <f>VLOOKUP(O3222,DropDownList!$H$1:$I$7,2,FALSE)</f>
        <v>2023/24</v>
      </c>
      <c r="BM3222" s="3" t="str">
        <f t="shared" si="50"/>
        <v>PCPF</v>
      </c>
    </row>
    <row r="3223" spans="1:65" x14ac:dyDescent="0.2">
      <c r="A3223">
        <v>2026</v>
      </c>
      <c r="B3223">
        <v>1</v>
      </c>
      <c r="C3223" t="s">
        <v>189</v>
      </c>
      <c r="D3223" t="s">
        <v>196</v>
      </c>
      <c r="E3223" t="s">
        <v>27</v>
      </c>
      <c r="F3223">
        <v>9353</v>
      </c>
      <c r="G3223" t="s">
        <v>141</v>
      </c>
      <c r="H3223" t="s">
        <v>189</v>
      </c>
      <c r="I3223" t="s">
        <v>189</v>
      </c>
      <c r="J3223" s="1">
        <v>46023</v>
      </c>
      <c r="K3223" t="s">
        <v>438</v>
      </c>
      <c r="L3223">
        <v>4</v>
      </c>
      <c r="M3223" t="s">
        <v>439</v>
      </c>
      <c r="N3223" t="s">
        <v>145</v>
      </c>
      <c r="O3223" t="s">
        <v>156</v>
      </c>
      <c r="P3223" t="s">
        <v>152</v>
      </c>
      <c r="Q3223">
        <v>0</v>
      </c>
      <c r="R3223">
        <v>17</v>
      </c>
      <c r="S3223">
        <v>680</v>
      </c>
      <c r="T3223">
        <v>280</v>
      </c>
      <c r="U3223">
        <v>0</v>
      </c>
      <c r="V3223">
        <v>0</v>
      </c>
      <c r="W3223">
        <v>0</v>
      </c>
      <c r="X3223">
        <v>0</v>
      </c>
      <c r="Y3223">
        <v>0</v>
      </c>
      <c r="Z3223">
        <v>0</v>
      </c>
      <c r="AA3223">
        <v>400</v>
      </c>
      <c r="AB3223">
        <v>0</v>
      </c>
      <c r="AC3223">
        <v>400</v>
      </c>
      <c r="AD3223">
        <v>0</v>
      </c>
      <c r="AE3223">
        <v>0</v>
      </c>
      <c r="AF3223">
        <v>10</v>
      </c>
      <c r="AG3223">
        <v>0</v>
      </c>
      <c r="AH3223">
        <v>7</v>
      </c>
      <c r="AI3223">
        <v>0</v>
      </c>
      <c r="AJ3223">
        <v>0</v>
      </c>
      <c r="AK3223">
        <v>0</v>
      </c>
      <c r="AL3223">
        <v>0</v>
      </c>
      <c r="AM3223">
        <v>0</v>
      </c>
      <c r="AN3223">
        <v>0</v>
      </c>
      <c r="AO3223">
        <v>0</v>
      </c>
      <c r="AP3223">
        <v>0</v>
      </c>
      <c r="AQ3223">
        <v>0</v>
      </c>
      <c r="AR3223">
        <v>0</v>
      </c>
      <c r="AS3223">
        <v>0</v>
      </c>
      <c r="AT3223">
        <v>0</v>
      </c>
      <c r="AU3223">
        <v>0</v>
      </c>
      <c r="AV3223">
        <v>0</v>
      </c>
      <c r="AW3223">
        <v>0</v>
      </c>
      <c r="AX3223">
        <v>0</v>
      </c>
      <c r="AY3223">
        <v>0</v>
      </c>
      <c r="AZ3223">
        <v>0</v>
      </c>
      <c r="BA3223">
        <v>0</v>
      </c>
      <c r="BB3223">
        <v>0</v>
      </c>
      <c r="BC3223">
        <v>0</v>
      </c>
      <c r="BD3223">
        <v>0</v>
      </c>
      <c r="BE3223">
        <v>0</v>
      </c>
      <c r="BF3223">
        <v>0</v>
      </c>
      <c r="BG3223">
        <v>0</v>
      </c>
      <c r="BH3223">
        <v>0</v>
      </c>
      <c r="BI3223">
        <v>0</v>
      </c>
      <c r="BJ3223" s="2">
        <v>46036</v>
      </c>
      <c r="BK3223">
        <v>0</v>
      </c>
      <c r="BL3223" s="3" t="str">
        <f>VLOOKUP(O3223,DropDownList!$H$1:$I$7,2,FALSE)</f>
        <v>2023/24</v>
      </c>
      <c r="BM3223" s="3" t="str">
        <f t="shared" si="50"/>
        <v>PCOA</v>
      </c>
    </row>
    <row r="3224" spans="1:65" x14ac:dyDescent="0.2">
      <c r="A3224">
        <v>2026</v>
      </c>
      <c r="B3224">
        <v>1</v>
      </c>
      <c r="C3224" t="s">
        <v>189</v>
      </c>
      <c r="D3224" t="s">
        <v>196</v>
      </c>
      <c r="E3224" t="s">
        <v>27</v>
      </c>
      <c r="F3224">
        <v>9353</v>
      </c>
      <c r="G3224" t="s">
        <v>141</v>
      </c>
      <c r="H3224" t="s">
        <v>189</v>
      </c>
      <c r="I3224" t="s">
        <v>189</v>
      </c>
      <c r="J3224" s="1">
        <v>46023</v>
      </c>
      <c r="K3224" t="s">
        <v>438</v>
      </c>
      <c r="L3224">
        <v>4</v>
      </c>
      <c r="M3224" t="s">
        <v>439</v>
      </c>
      <c r="N3224" t="s">
        <v>145</v>
      </c>
      <c r="O3224" t="s">
        <v>156</v>
      </c>
      <c r="P3224" t="s">
        <v>148</v>
      </c>
      <c r="Q3224">
        <v>120</v>
      </c>
      <c r="R3224">
        <v>6</v>
      </c>
      <c r="S3224">
        <v>360</v>
      </c>
      <c r="T3224">
        <v>0</v>
      </c>
      <c r="U3224">
        <v>2</v>
      </c>
      <c r="V3224">
        <v>0</v>
      </c>
      <c r="W3224">
        <v>0</v>
      </c>
      <c r="X3224">
        <v>0</v>
      </c>
      <c r="Y3224">
        <v>0</v>
      </c>
      <c r="Z3224">
        <v>0</v>
      </c>
      <c r="AA3224">
        <v>240</v>
      </c>
      <c r="AB3224">
        <v>0</v>
      </c>
      <c r="AC3224">
        <v>240</v>
      </c>
      <c r="AD3224">
        <v>0</v>
      </c>
      <c r="AE3224">
        <v>0</v>
      </c>
      <c r="AF3224">
        <v>4</v>
      </c>
      <c r="AG3224">
        <v>0</v>
      </c>
      <c r="AH3224">
        <v>0</v>
      </c>
      <c r="AI3224">
        <v>2</v>
      </c>
      <c r="AJ3224">
        <v>0</v>
      </c>
      <c r="AK3224">
        <v>0</v>
      </c>
      <c r="AL3224">
        <v>0</v>
      </c>
      <c r="AM3224">
        <v>0</v>
      </c>
      <c r="AN3224">
        <v>0</v>
      </c>
      <c r="AO3224">
        <v>5</v>
      </c>
      <c r="AP3224">
        <v>13</v>
      </c>
      <c r="AQ3224">
        <v>5</v>
      </c>
      <c r="AR3224">
        <v>0</v>
      </c>
      <c r="AS3224">
        <v>2</v>
      </c>
      <c r="AT3224">
        <v>0</v>
      </c>
      <c r="AU3224">
        <v>0</v>
      </c>
      <c r="AV3224">
        <v>0</v>
      </c>
      <c r="AW3224">
        <v>0</v>
      </c>
      <c r="AX3224">
        <v>0</v>
      </c>
      <c r="AY3224">
        <v>3</v>
      </c>
      <c r="AZ3224">
        <v>3</v>
      </c>
      <c r="BA3224">
        <v>0</v>
      </c>
      <c r="BB3224">
        <v>0</v>
      </c>
      <c r="BC3224">
        <v>0</v>
      </c>
      <c r="BD3224">
        <v>0</v>
      </c>
      <c r="BE3224">
        <v>0</v>
      </c>
      <c r="BF3224">
        <v>5</v>
      </c>
      <c r="BG3224">
        <v>120</v>
      </c>
      <c r="BH3224">
        <v>0</v>
      </c>
      <c r="BI3224">
        <v>2</v>
      </c>
      <c r="BJ3224" s="2">
        <v>46036</v>
      </c>
      <c r="BK3224">
        <v>0</v>
      </c>
      <c r="BL3224" s="3" t="str">
        <f>VLOOKUP(O3224,DropDownList!$H$1:$I$7,2,FALSE)</f>
        <v>2023/24</v>
      </c>
      <c r="BM3224" s="3" t="str">
        <f t="shared" si="50"/>
        <v>PRAS</v>
      </c>
    </row>
    <row r="3225" spans="1:65" x14ac:dyDescent="0.2">
      <c r="A3225">
        <v>2026</v>
      </c>
      <c r="B3225">
        <v>1</v>
      </c>
      <c r="C3225" t="s">
        <v>189</v>
      </c>
      <c r="D3225" t="s">
        <v>196</v>
      </c>
      <c r="E3225" t="s">
        <v>27</v>
      </c>
      <c r="F3225">
        <v>9353</v>
      </c>
      <c r="G3225" t="s">
        <v>141</v>
      </c>
      <c r="H3225" t="s">
        <v>189</v>
      </c>
      <c r="I3225" t="s">
        <v>189</v>
      </c>
      <c r="J3225" s="1">
        <v>46023</v>
      </c>
      <c r="K3225" t="s">
        <v>438</v>
      </c>
      <c r="L3225">
        <v>4</v>
      </c>
      <c r="M3225" t="s">
        <v>439</v>
      </c>
      <c r="N3225" t="s">
        <v>145</v>
      </c>
      <c r="O3225" t="s">
        <v>156</v>
      </c>
      <c r="P3225" t="s">
        <v>154</v>
      </c>
      <c r="Q3225">
        <v>5857.45</v>
      </c>
      <c r="R3225">
        <v>115</v>
      </c>
      <c r="S3225">
        <v>32201.69</v>
      </c>
      <c r="T3225">
        <v>263.87</v>
      </c>
      <c r="U3225">
        <v>24</v>
      </c>
      <c r="V3225">
        <v>11</v>
      </c>
      <c r="W3225">
        <v>3522</v>
      </c>
      <c r="X3225">
        <v>3522</v>
      </c>
      <c r="Y3225">
        <v>0</v>
      </c>
      <c r="Z3225">
        <v>0</v>
      </c>
      <c r="AA3225">
        <v>26080.37</v>
      </c>
      <c r="AB3225">
        <v>1421.4</v>
      </c>
      <c r="AC3225">
        <v>23092.84</v>
      </c>
      <c r="AD3225">
        <v>6</v>
      </c>
      <c r="AE3225">
        <v>5</v>
      </c>
      <c r="AF3225">
        <v>89</v>
      </c>
      <c r="AG3225">
        <v>12</v>
      </c>
      <c r="AH3225">
        <v>0</v>
      </c>
      <c r="AI3225">
        <v>12</v>
      </c>
      <c r="AJ3225">
        <v>0</v>
      </c>
      <c r="AK3225">
        <v>0</v>
      </c>
      <c r="AL3225">
        <v>0</v>
      </c>
      <c r="AM3225">
        <v>0</v>
      </c>
      <c r="AN3225">
        <v>0</v>
      </c>
      <c r="AO3225">
        <v>56</v>
      </c>
      <c r="AP3225">
        <v>258</v>
      </c>
      <c r="AQ3225">
        <v>60</v>
      </c>
      <c r="AR3225">
        <v>0</v>
      </c>
      <c r="AS3225">
        <v>36</v>
      </c>
      <c r="AT3225">
        <v>3</v>
      </c>
      <c r="AU3225">
        <v>3</v>
      </c>
      <c r="AV3225">
        <v>1</v>
      </c>
      <c r="AW3225">
        <v>1</v>
      </c>
      <c r="AX3225">
        <v>0</v>
      </c>
      <c r="AY3225">
        <v>26</v>
      </c>
      <c r="AZ3225">
        <v>54</v>
      </c>
      <c r="BA3225">
        <v>35</v>
      </c>
      <c r="BB3225">
        <v>9</v>
      </c>
      <c r="BC3225">
        <v>4</v>
      </c>
      <c r="BD3225">
        <v>1</v>
      </c>
      <c r="BE3225">
        <v>0</v>
      </c>
      <c r="BF3225">
        <v>114</v>
      </c>
      <c r="BG3225">
        <v>3200</v>
      </c>
      <c r="BH3225">
        <v>2</v>
      </c>
      <c r="BI3225">
        <v>22</v>
      </c>
      <c r="BJ3225" s="2">
        <v>46036</v>
      </c>
      <c r="BK3225">
        <v>0</v>
      </c>
      <c r="BL3225" s="3" t="str">
        <f>VLOOKUP(O3225,DropDownList!$H$1:$I$7,2,FALSE)</f>
        <v>2023/24</v>
      </c>
      <c r="BM3225" s="3" t="str">
        <f t="shared" si="50"/>
        <v>JP COURT</v>
      </c>
    </row>
    <row r="3226" spans="1:65" x14ac:dyDescent="0.2">
      <c r="A3226">
        <v>2026</v>
      </c>
      <c r="B3226">
        <v>1</v>
      </c>
      <c r="C3226" t="s">
        <v>189</v>
      </c>
      <c r="D3226" t="s">
        <v>196</v>
      </c>
      <c r="E3226" t="s">
        <v>27</v>
      </c>
      <c r="F3226">
        <v>9353</v>
      </c>
      <c r="G3226" t="s">
        <v>141</v>
      </c>
      <c r="H3226" t="s">
        <v>189</v>
      </c>
      <c r="I3226" t="s">
        <v>189</v>
      </c>
      <c r="J3226" s="1">
        <v>46023</v>
      </c>
      <c r="K3226" t="s">
        <v>438</v>
      </c>
      <c r="L3226">
        <v>4</v>
      </c>
      <c r="M3226" t="s">
        <v>439</v>
      </c>
      <c r="N3226" t="s">
        <v>145</v>
      </c>
      <c r="O3226" t="s">
        <v>156</v>
      </c>
      <c r="P3226" t="s">
        <v>150</v>
      </c>
      <c r="Q3226">
        <v>3533.68</v>
      </c>
      <c r="R3226">
        <v>106</v>
      </c>
      <c r="S3226">
        <v>17559.34</v>
      </c>
      <c r="T3226">
        <v>1377.48</v>
      </c>
      <c r="U3226">
        <v>26</v>
      </c>
      <c r="V3226">
        <v>9</v>
      </c>
      <c r="W3226">
        <v>1416.45</v>
      </c>
      <c r="X3226">
        <v>1416.45</v>
      </c>
      <c r="Y3226">
        <v>94</v>
      </c>
      <c r="Z3226">
        <v>16181.86</v>
      </c>
      <c r="AA3226">
        <v>12648.18</v>
      </c>
      <c r="AB3226">
        <v>5225.87</v>
      </c>
      <c r="AC3226">
        <v>7422.31</v>
      </c>
      <c r="AD3226">
        <v>8</v>
      </c>
      <c r="AE3226">
        <v>1</v>
      </c>
      <c r="AF3226">
        <v>67</v>
      </c>
      <c r="AG3226">
        <v>6</v>
      </c>
      <c r="AH3226">
        <v>12</v>
      </c>
      <c r="AI3226">
        <v>20</v>
      </c>
      <c r="AJ3226">
        <v>25</v>
      </c>
      <c r="AK3226">
        <v>14</v>
      </c>
      <c r="AL3226">
        <v>1</v>
      </c>
      <c r="AM3226">
        <v>6</v>
      </c>
      <c r="AN3226">
        <v>1</v>
      </c>
      <c r="AO3226">
        <v>65</v>
      </c>
      <c r="AP3226">
        <v>248</v>
      </c>
      <c r="AQ3226">
        <v>67</v>
      </c>
      <c r="AR3226">
        <v>3</v>
      </c>
      <c r="AS3226">
        <v>31</v>
      </c>
      <c r="AT3226">
        <v>1</v>
      </c>
      <c r="AU3226">
        <v>0</v>
      </c>
      <c r="AV3226">
        <v>0</v>
      </c>
      <c r="AW3226">
        <v>0</v>
      </c>
      <c r="AX3226">
        <v>0</v>
      </c>
      <c r="AY3226">
        <v>39</v>
      </c>
      <c r="AZ3226">
        <v>58</v>
      </c>
      <c r="BA3226">
        <v>34</v>
      </c>
      <c r="BB3226">
        <v>6</v>
      </c>
      <c r="BC3226">
        <v>0</v>
      </c>
      <c r="BD3226">
        <v>0</v>
      </c>
      <c r="BE3226">
        <v>0</v>
      </c>
      <c r="BF3226">
        <v>65</v>
      </c>
      <c r="BG3226">
        <v>2900.46</v>
      </c>
      <c r="BH3226">
        <v>1</v>
      </c>
      <c r="BI3226">
        <v>26</v>
      </c>
      <c r="BJ3226" s="2">
        <v>46036</v>
      </c>
      <c r="BK3226">
        <v>0</v>
      </c>
      <c r="BL3226" s="3" t="str">
        <f>VLOOKUP(O3226,DropDownList!$H$1:$I$7,2,FALSE)</f>
        <v>2023/24</v>
      </c>
      <c r="BM3226" s="3" t="str">
        <f t="shared" si="50"/>
        <v>FISCAL FINES</v>
      </c>
    </row>
    <row r="3227" spans="1:65" x14ac:dyDescent="0.2">
      <c r="A3227">
        <v>2026</v>
      </c>
      <c r="B3227">
        <v>1</v>
      </c>
      <c r="C3227" t="s">
        <v>189</v>
      </c>
      <c r="D3227" t="s">
        <v>196</v>
      </c>
      <c r="E3227" t="s">
        <v>27</v>
      </c>
      <c r="F3227">
        <v>9353</v>
      </c>
      <c r="G3227" t="s">
        <v>141</v>
      </c>
      <c r="H3227" t="s">
        <v>189</v>
      </c>
      <c r="I3227" t="s">
        <v>189</v>
      </c>
      <c r="J3227" s="1">
        <v>46023</v>
      </c>
      <c r="K3227" t="s">
        <v>438</v>
      </c>
      <c r="L3227">
        <v>4</v>
      </c>
      <c r="M3227" t="s">
        <v>439</v>
      </c>
      <c r="N3227" t="s">
        <v>145</v>
      </c>
      <c r="O3227" t="s">
        <v>155</v>
      </c>
      <c r="P3227" t="s">
        <v>146</v>
      </c>
      <c r="Q3227">
        <v>120</v>
      </c>
      <c r="R3227">
        <v>120</v>
      </c>
      <c r="S3227">
        <v>1650</v>
      </c>
      <c r="T3227">
        <v>10</v>
      </c>
      <c r="U3227">
        <v>14</v>
      </c>
      <c r="V3227">
        <v>3</v>
      </c>
      <c r="W3227">
        <v>40</v>
      </c>
      <c r="X3227">
        <v>40</v>
      </c>
      <c r="Y3227">
        <v>0</v>
      </c>
      <c r="Z3227">
        <v>0</v>
      </c>
      <c r="AA3227">
        <v>1520</v>
      </c>
      <c r="AB3227">
        <v>0</v>
      </c>
      <c r="AC3227">
        <v>0</v>
      </c>
      <c r="AD3227">
        <v>3</v>
      </c>
      <c r="AE3227">
        <v>0</v>
      </c>
      <c r="AF3227">
        <v>114</v>
      </c>
      <c r="AG3227">
        <v>0</v>
      </c>
      <c r="AH3227">
        <v>1</v>
      </c>
      <c r="AI3227">
        <v>5</v>
      </c>
      <c r="AJ3227">
        <v>0</v>
      </c>
      <c r="AK3227">
        <v>0</v>
      </c>
      <c r="AL3227">
        <v>0</v>
      </c>
      <c r="AM3227">
        <v>0</v>
      </c>
      <c r="AN3227">
        <v>0</v>
      </c>
      <c r="AO3227">
        <v>68</v>
      </c>
      <c r="AP3227">
        <v>286</v>
      </c>
      <c r="AQ3227">
        <v>69</v>
      </c>
      <c r="AR3227">
        <v>0</v>
      </c>
      <c r="AS3227">
        <v>37</v>
      </c>
      <c r="AT3227">
        <v>4</v>
      </c>
      <c r="AU3227">
        <v>2</v>
      </c>
      <c r="AV3227">
        <v>0</v>
      </c>
      <c r="AW3227">
        <v>2</v>
      </c>
      <c r="AX3227">
        <v>0</v>
      </c>
      <c r="AY3227">
        <v>45</v>
      </c>
      <c r="AZ3227">
        <v>65</v>
      </c>
      <c r="BA3227">
        <v>33</v>
      </c>
      <c r="BB3227">
        <v>6</v>
      </c>
      <c r="BC3227">
        <v>3</v>
      </c>
      <c r="BD3227">
        <v>2</v>
      </c>
      <c r="BE3227">
        <v>0</v>
      </c>
      <c r="BF3227">
        <v>118</v>
      </c>
      <c r="BG3227">
        <v>120</v>
      </c>
      <c r="BH3227">
        <v>0</v>
      </c>
      <c r="BI3227">
        <v>14</v>
      </c>
      <c r="BJ3227" s="2">
        <v>46036</v>
      </c>
      <c r="BK3227">
        <v>0</v>
      </c>
      <c r="BL3227" s="3" t="str">
        <f>VLOOKUP(O3227,DropDownList!$H$1:$I$7,2,FALSE)</f>
        <v>2022/23</v>
      </c>
      <c r="BM3227" s="3" t="str">
        <f t="shared" si="50"/>
        <v>VSUR</v>
      </c>
    </row>
    <row r="3228" spans="1:65" x14ac:dyDescent="0.2">
      <c r="A3228">
        <v>2026</v>
      </c>
      <c r="B3228">
        <v>1</v>
      </c>
      <c r="C3228" t="s">
        <v>189</v>
      </c>
      <c r="D3228" t="s">
        <v>197</v>
      </c>
      <c r="E3228" t="s">
        <v>27</v>
      </c>
      <c r="F3228">
        <v>9871</v>
      </c>
      <c r="G3228" t="s">
        <v>158</v>
      </c>
      <c r="H3228" t="s">
        <v>189</v>
      </c>
      <c r="I3228" t="s">
        <v>189</v>
      </c>
      <c r="J3228" s="1">
        <v>46023</v>
      </c>
      <c r="K3228" t="s">
        <v>438</v>
      </c>
      <c r="L3228">
        <v>4</v>
      </c>
      <c r="M3228" t="s">
        <v>439</v>
      </c>
      <c r="N3228" t="s">
        <v>145</v>
      </c>
      <c r="O3228" t="s">
        <v>147</v>
      </c>
      <c r="P3228" t="s">
        <v>160</v>
      </c>
      <c r="Q3228">
        <v>31049.33</v>
      </c>
      <c r="R3228">
        <v>178</v>
      </c>
      <c r="S3228">
        <v>122951.85</v>
      </c>
      <c r="T3228">
        <v>370</v>
      </c>
      <c r="U3228">
        <v>94</v>
      </c>
      <c r="V3228">
        <v>33</v>
      </c>
      <c r="W3228">
        <v>11755</v>
      </c>
      <c r="X3228">
        <v>12245</v>
      </c>
      <c r="Y3228">
        <v>0</v>
      </c>
      <c r="Z3228">
        <v>0</v>
      </c>
      <c r="AA3228">
        <v>91532.52</v>
      </c>
      <c r="AB3228">
        <v>7665.56</v>
      </c>
      <c r="AC3228">
        <v>78257.289999999994</v>
      </c>
      <c r="AD3228">
        <v>18</v>
      </c>
      <c r="AE3228">
        <v>15</v>
      </c>
      <c r="AF3228">
        <v>82</v>
      </c>
      <c r="AG3228">
        <v>47</v>
      </c>
      <c r="AH3228">
        <v>1</v>
      </c>
      <c r="AI3228">
        <v>47</v>
      </c>
      <c r="AJ3228">
        <v>0</v>
      </c>
      <c r="AK3228">
        <v>0</v>
      </c>
      <c r="AL3228">
        <v>0</v>
      </c>
      <c r="AM3228">
        <v>0</v>
      </c>
      <c r="AN3228">
        <v>0</v>
      </c>
      <c r="AO3228">
        <v>122</v>
      </c>
      <c r="AP3228">
        <v>377</v>
      </c>
      <c r="AQ3228">
        <v>116</v>
      </c>
      <c r="AR3228">
        <v>0</v>
      </c>
      <c r="AS3228">
        <v>29</v>
      </c>
      <c r="AT3228">
        <v>1</v>
      </c>
      <c r="AU3228">
        <v>7</v>
      </c>
      <c r="AV3228">
        <v>2</v>
      </c>
      <c r="AW3228">
        <v>0</v>
      </c>
      <c r="AX3228">
        <v>0</v>
      </c>
      <c r="AY3228">
        <v>68</v>
      </c>
      <c r="AZ3228">
        <v>88</v>
      </c>
      <c r="BA3228">
        <v>22</v>
      </c>
      <c r="BB3228">
        <v>5</v>
      </c>
      <c r="BC3228">
        <v>2</v>
      </c>
      <c r="BD3228">
        <v>10</v>
      </c>
      <c r="BE3228">
        <v>0</v>
      </c>
      <c r="BF3228">
        <v>177</v>
      </c>
      <c r="BG3228">
        <v>19550</v>
      </c>
      <c r="BH3228">
        <v>1</v>
      </c>
      <c r="BI3228">
        <v>93</v>
      </c>
      <c r="BJ3228" s="2">
        <v>46036</v>
      </c>
      <c r="BK3228">
        <v>0</v>
      </c>
      <c r="BL3228" s="3" t="str">
        <f>VLOOKUP(O3228,DropDownList!$H$1:$I$7,2,FALSE)</f>
        <v>2024/25</v>
      </c>
      <c r="BM3228" s="3" t="str">
        <f t="shared" si="50"/>
        <v>SC COURT</v>
      </c>
    </row>
    <row r="3229" spans="1:65" x14ac:dyDescent="0.2">
      <c r="A3229">
        <v>2026</v>
      </c>
      <c r="B3229">
        <v>1</v>
      </c>
      <c r="C3229" t="s">
        <v>189</v>
      </c>
      <c r="D3229" t="s">
        <v>197</v>
      </c>
      <c r="E3229" t="s">
        <v>27</v>
      </c>
      <c r="F3229">
        <v>9871</v>
      </c>
      <c r="G3229" t="s">
        <v>158</v>
      </c>
      <c r="H3229" t="s">
        <v>189</v>
      </c>
      <c r="I3229" t="s">
        <v>189</v>
      </c>
      <c r="J3229" s="1">
        <v>46023</v>
      </c>
      <c r="K3229" t="s">
        <v>438</v>
      </c>
      <c r="L3229">
        <v>4</v>
      </c>
      <c r="M3229" t="s">
        <v>439</v>
      </c>
      <c r="N3229" t="s">
        <v>145</v>
      </c>
      <c r="O3229" t="s">
        <v>155</v>
      </c>
      <c r="P3229" t="s">
        <v>161</v>
      </c>
      <c r="Q3229">
        <v>280.76</v>
      </c>
      <c r="R3229">
        <v>192</v>
      </c>
      <c r="S3229">
        <v>3765</v>
      </c>
      <c r="T3229">
        <v>150</v>
      </c>
      <c r="U3229">
        <v>37</v>
      </c>
      <c r="V3229">
        <v>8</v>
      </c>
      <c r="W3229">
        <v>130.76</v>
      </c>
      <c r="X3229">
        <v>130.76</v>
      </c>
      <c r="Y3229">
        <v>0</v>
      </c>
      <c r="Z3229">
        <v>0</v>
      </c>
      <c r="AA3229">
        <v>3334.24</v>
      </c>
      <c r="AB3229">
        <v>0</v>
      </c>
      <c r="AC3229">
        <v>0</v>
      </c>
      <c r="AD3229">
        <v>7</v>
      </c>
      <c r="AE3229">
        <v>1</v>
      </c>
      <c r="AF3229">
        <v>163</v>
      </c>
      <c r="AG3229">
        <v>1</v>
      </c>
      <c r="AH3229">
        <v>10</v>
      </c>
      <c r="AI3229">
        <v>18</v>
      </c>
      <c r="AJ3229">
        <v>0</v>
      </c>
      <c r="AK3229">
        <v>0</v>
      </c>
      <c r="AL3229">
        <v>0</v>
      </c>
      <c r="AM3229">
        <v>0</v>
      </c>
      <c r="AN3229">
        <v>0</v>
      </c>
      <c r="AO3229">
        <v>115</v>
      </c>
      <c r="AP3229">
        <v>520</v>
      </c>
      <c r="AQ3229">
        <v>113</v>
      </c>
      <c r="AR3229">
        <v>0</v>
      </c>
      <c r="AS3229">
        <v>63</v>
      </c>
      <c r="AT3229">
        <v>5</v>
      </c>
      <c r="AU3229">
        <v>18</v>
      </c>
      <c r="AV3229">
        <v>5</v>
      </c>
      <c r="AW3229">
        <v>12</v>
      </c>
      <c r="AX3229">
        <v>0</v>
      </c>
      <c r="AY3229">
        <v>84</v>
      </c>
      <c r="AZ3229">
        <v>113</v>
      </c>
      <c r="BA3229">
        <v>62</v>
      </c>
      <c r="BB3229">
        <v>13</v>
      </c>
      <c r="BC3229">
        <v>6</v>
      </c>
      <c r="BD3229">
        <v>4</v>
      </c>
      <c r="BE3229">
        <v>0</v>
      </c>
      <c r="BF3229">
        <v>182</v>
      </c>
      <c r="BG3229">
        <v>280</v>
      </c>
      <c r="BH3229">
        <v>0</v>
      </c>
      <c r="BI3229">
        <v>37</v>
      </c>
      <c r="BJ3229" s="2">
        <v>46036</v>
      </c>
      <c r="BK3229">
        <v>0</v>
      </c>
      <c r="BL3229" s="3" t="str">
        <f>VLOOKUP(O3229,DropDownList!$H$1:$I$7,2,FALSE)</f>
        <v>2022/23</v>
      </c>
      <c r="BM3229" s="3" t="str">
        <f t="shared" si="50"/>
        <v>VSUR</v>
      </c>
    </row>
    <row r="3230" spans="1:65" x14ac:dyDescent="0.2">
      <c r="A3230">
        <v>2026</v>
      </c>
      <c r="B3230">
        <v>1</v>
      </c>
      <c r="C3230" t="s">
        <v>189</v>
      </c>
      <c r="D3230" t="s">
        <v>197</v>
      </c>
      <c r="E3230" t="s">
        <v>27</v>
      </c>
      <c r="F3230">
        <v>9871</v>
      </c>
      <c r="G3230" t="s">
        <v>158</v>
      </c>
      <c r="H3230" t="s">
        <v>189</v>
      </c>
      <c r="I3230" t="s">
        <v>189</v>
      </c>
      <c r="J3230" s="1">
        <v>46023</v>
      </c>
      <c r="K3230" t="s">
        <v>438</v>
      </c>
      <c r="L3230">
        <v>4</v>
      </c>
      <c r="M3230" t="s">
        <v>439</v>
      </c>
      <c r="N3230" t="s">
        <v>145</v>
      </c>
      <c r="O3230" t="s">
        <v>147</v>
      </c>
      <c r="P3230" t="s">
        <v>161</v>
      </c>
      <c r="Q3230">
        <v>1070.33</v>
      </c>
      <c r="R3230">
        <v>174</v>
      </c>
      <c r="S3230">
        <v>14170</v>
      </c>
      <c r="T3230">
        <v>20</v>
      </c>
      <c r="U3230">
        <v>92</v>
      </c>
      <c r="V3230">
        <v>19</v>
      </c>
      <c r="W3230">
        <v>490</v>
      </c>
      <c r="X3230">
        <v>490</v>
      </c>
      <c r="Y3230">
        <v>0</v>
      </c>
      <c r="Z3230">
        <v>0</v>
      </c>
      <c r="AA3230">
        <v>13079.67</v>
      </c>
      <c r="AB3230">
        <v>0</v>
      </c>
      <c r="AC3230">
        <v>0</v>
      </c>
      <c r="AD3230">
        <v>19</v>
      </c>
      <c r="AE3230">
        <v>0</v>
      </c>
      <c r="AF3230">
        <v>121</v>
      </c>
      <c r="AG3230">
        <v>1</v>
      </c>
      <c r="AH3230">
        <v>1</v>
      </c>
      <c r="AI3230">
        <v>51</v>
      </c>
      <c r="AJ3230">
        <v>0</v>
      </c>
      <c r="AK3230">
        <v>0</v>
      </c>
      <c r="AL3230">
        <v>0</v>
      </c>
      <c r="AM3230">
        <v>0</v>
      </c>
      <c r="AN3230">
        <v>0</v>
      </c>
      <c r="AO3230">
        <v>121</v>
      </c>
      <c r="AP3230">
        <v>384</v>
      </c>
      <c r="AQ3230">
        <v>118</v>
      </c>
      <c r="AR3230">
        <v>0</v>
      </c>
      <c r="AS3230">
        <v>29</v>
      </c>
      <c r="AT3230">
        <v>1</v>
      </c>
      <c r="AU3230">
        <v>7</v>
      </c>
      <c r="AV3230">
        <v>2</v>
      </c>
      <c r="AW3230">
        <v>0</v>
      </c>
      <c r="AX3230">
        <v>0</v>
      </c>
      <c r="AY3230">
        <v>70</v>
      </c>
      <c r="AZ3230">
        <v>90</v>
      </c>
      <c r="BA3230">
        <v>22</v>
      </c>
      <c r="BB3230">
        <v>5</v>
      </c>
      <c r="BC3230">
        <v>2</v>
      </c>
      <c r="BD3230">
        <v>10</v>
      </c>
      <c r="BE3230">
        <v>0</v>
      </c>
      <c r="BF3230">
        <v>172</v>
      </c>
      <c r="BG3230">
        <v>1050</v>
      </c>
      <c r="BH3230">
        <v>0</v>
      </c>
      <c r="BI3230">
        <v>91</v>
      </c>
      <c r="BJ3230" s="2">
        <v>46036</v>
      </c>
      <c r="BK3230">
        <v>0</v>
      </c>
      <c r="BL3230" s="3" t="str">
        <f>VLOOKUP(O3230,DropDownList!$H$1:$I$7,2,FALSE)</f>
        <v>2024/25</v>
      </c>
      <c r="BM3230" s="3" t="str">
        <f t="shared" si="50"/>
        <v>VSUR</v>
      </c>
    </row>
    <row r="3231" spans="1:65" x14ac:dyDescent="0.2">
      <c r="A3231">
        <v>2026</v>
      </c>
      <c r="B3231">
        <v>1</v>
      </c>
      <c r="C3231" t="s">
        <v>189</v>
      </c>
      <c r="D3231" t="s">
        <v>197</v>
      </c>
      <c r="E3231" t="s">
        <v>27</v>
      </c>
      <c r="F3231">
        <v>9871</v>
      </c>
      <c r="G3231" t="s">
        <v>158</v>
      </c>
      <c r="H3231" t="s">
        <v>189</v>
      </c>
      <c r="I3231" t="s">
        <v>189</v>
      </c>
      <c r="J3231" s="1">
        <v>46023</v>
      </c>
      <c r="K3231" t="s">
        <v>438</v>
      </c>
      <c r="L3231">
        <v>4</v>
      </c>
      <c r="M3231" t="s">
        <v>439</v>
      </c>
      <c r="N3231" t="s">
        <v>145</v>
      </c>
      <c r="O3231" t="s">
        <v>149</v>
      </c>
      <c r="P3231" t="s">
        <v>159</v>
      </c>
      <c r="Q3231">
        <v>10160</v>
      </c>
      <c r="R3231">
        <v>1</v>
      </c>
      <c r="S3231">
        <v>10160</v>
      </c>
      <c r="T3231">
        <v>0</v>
      </c>
      <c r="U3231">
        <v>1</v>
      </c>
      <c r="V3231">
        <v>0</v>
      </c>
      <c r="W3231">
        <v>0</v>
      </c>
      <c r="X3231">
        <v>0</v>
      </c>
      <c r="Y3231">
        <v>0</v>
      </c>
      <c r="Z3231">
        <v>0</v>
      </c>
      <c r="AA3231">
        <v>0</v>
      </c>
      <c r="AB3231">
        <v>0</v>
      </c>
      <c r="AC3231">
        <v>0</v>
      </c>
      <c r="AD3231">
        <v>0</v>
      </c>
      <c r="AE3231">
        <v>0</v>
      </c>
      <c r="AF3231">
        <v>0</v>
      </c>
      <c r="AG3231">
        <v>0</v>
      </c>
      <c r="AH3231">
        <v>0</v>
      </c>
      <c r="AI3231">
        <v>1</v>
      </c>
      <c r="AJ3231">
        <v>0</v>
      </c>
      <c r="AK3231">
        <v>0</v>
      </c>
      <c r="AL3231">
        <v>0</v>
      </c>
      <c r="AM3231">
        <v>0</v>
      </c>
      <c r="AN3231">
        <v>0</v>
      </c>
      <c r="AO3231">
        <v>0</v>
      </c>
      <c r="AP3231">
        <v>0</v>
      </c>
      <c r="AQ3231">
        <v>0</v>
      </c>
      <c r="AR3231">
        <v>0</v>
      </c>
      <c r="AS3231">
        <v>0</v>
      </c>
      <c r="AT3231">
        <v>0</v>
      </c>
      <c r="AU3231">
        <v>0</v>
      </c>
      <c r="AV3231">
        <v>0</v>
      </c>
      <c r="AW3231">
        <v>0</v>
      </c>
      <c r="AX3231">
        <v>0</v>
      </c>
      <c r="AY3231">
        <v>0</v>
      </c>
      <c r="AZ3231">
        <v>0</v>
      </c>
      <c r="BA3231">
        <v>0</v>
      </c>
      <c r="BB3231">
        <v>0</v>
      </c>
      <c r="BC3231">
        <v>0</v>
      </c>
      <c r="BD3231">
        <v>0</v>
      </c>
      <c r="BE3231">
        <v>0</v>
      </c>
      <c r="BF3231">
        <v>0</v>
      </c>
      <c r="BG3231">
        <v>10160</v>
      </c>
      <c r="BH3231">
        <v>0</v>
      </c>
      <c r="BI3231">
        <v>0</v>
      </c>
      <c r="BJ3231" s="2">
        <v>46036</v>
      </c>
      <c r="BK3231">
        <v>0</v>
      </c>
      <c r="BL3231" s="3" t="str">
        <f>VLOOKUP(O3231,DropDownList!$H$1:$I$7,2,FALSE)</f>
        <v>2025/26</v>
      </c>
      <c r="BM3231" s="3" t="str">
        <f t="shared" si="50"/>
        <v>CONF</v>
      </c>
    </row>
    <row r="3232" spans="1:65" x14ac:dyDescent="0.2">
      <c r="A3232">
        <v>2026</v>
      </c>
      <c r="B3232">
        <v>1</v>
      </c>
      <c r="C3232" t="s">
        <v>189</v>
      </c>
      <c r="D3232" t="s">
        <v>197</v>
      </c>
      <c r="E3232" t="s">
        <v>27</v>
      </c>
      <c r="F3232">
        <v>9871</v>
      </c>
      <c r="G3232" t="s">
        <v>158</v>
      </c>
      <c r="H3232" t="s">
        <v>189</v>
      </c>
      <c r="I3232" t="s">
        <v>189</v>
      </c>
      <c r="J3232" s="1">
        <v>46023</v>
      </c>
      <c r="K3232" t="s">
        <v>438</v>
      </c>
      <c r="L3232">
        <v>4</v>
      </c>
      <c r="M3232" t="s">
        <v>439</v>
      </c>
      <c r="N3232" t="s">
        <v>145</v>
      </c>
      <c r="O3232" t="s">
        <v>147</v>
      </c>
      <c r="P3232" t="s">
        <v>159</v>
      </c>
      <c r="Q3232">
        <v>0</v>
      </c>
      <c r="R3232">
        <v>2</v>
      </c>
      <c r="S3232">
        <v>28383.200000000001</v>
      </c>
      <c r="T3232">
        <v>86.84</v>
      </c>
      <c r="U3232">
        <v>0</v>
      </c>
      <c r="V3232">
        <v>0</v>
      </c>
      <c r="W3232">
        <v>0</v>
      </c>
      <c r="X3232">
        <v>0</v>
      </c>
      <c r="Y3232">
        <v>0</v>
      </c>
      <c r="Z3232">
        <v>0</v>
      </c>
      <c r="AA3232">
        <v>28296.36</v>
      </c>
      <c r="AB3232">
        <v>0</v>
      </c>
      <c r="AC3232">
        <v>0</v>
      </c>
      <c r="AD3232">
        <v>0</v>
      </c>
      <c r="AE3232">
        <v>0</v>
      </c>
      <c r="AF3232">
        <v>1</v>
      </c>
      <c r="AG3232">
        <v>0</v>
      </c>
      <c r="AH3232">
        <v>0</v>
      </c>
      <c r="AI3232">
        <v>0</v>
      </c>
      <c r="AJ3232">
        <v>0</v>
      </c>
      <c r="AK3232">
        <v>0</v>
      </c>
      <c r="AL3232">
        <v>0</v>
      </c>
      <c r="AM3232">
        <v>0</v>
      </c>
      <c r="AN3232">
        <v>0</v>
      </c>
      <c r="AO3232">
        <v>2</v>
      </c>
      <c r="AP3232">
        <v>2</v>
      </c>
      <c r="AQ3232">
        <v>1</v>
      </c>
      <c r="AR3232">
        <v>0</v>
      </c>
      <c r="AS3232">
        <v>0</v>
      </c>
      <c r="AT3232">
        <v>0</v>
      </c>
      <c r="AU3232">
        <v>1</v>
      </c>
      <c r="AV3232">
        <v>0</v>
      </c>
      <c r="AW3232">
        <v>0</v>
      </c>
      <c r="AX3232">
        <v>0</v>
      </c>
      <c r="AY3232">
        <v>0</v>
      </c>
      <c r="AZ3232">
        <v>0</v>
      </c>
      <c r="BA3232">
        <v>0</v>
      </c>
      <c r="BB3232">
        <v>0</v>
      </c>
      <c r="BC3232">
        <v>0</v>
      </c>
      <c r="BD3232">
        <v>0</v>
      </c>
      <c r="BE3232">
        <v>0</v>
      </c>
      <c r="BF3232">
        <v>0</v>
      </c>
      <c r="BG3232">
        <v>0</v>
      </c>
      <c r="BH3232">
        <v>1</v>
      </c>
      <c r="BI3232">
        <v>0</v>
      </c>
      <c r="BJ3232" s="2">
        <v>46036</v>
      </c>
      <c r="BK3232">
        <v>0</v>
      </c>
      <c r="BL3232" s="3" t="str">
        <f>VLOOKUP(O3232,DropDownList!$H$1:$I$7,2,FALSE)</f>
        <v>2024/25</v>
      </c>
      <c r="BM3232" s="3" t="str">
        <f t="shared" si="50"/>
        <v>CONF</v>
      </c>
    </row>
    <row r="3233" spans="1:65" x14ac:dyDescent="0.2">
      <c r="A3233">
        <v>2026</v>
      </c>
      <c r="B3233">
        <v>1</v>
      </c>
      <c r="C3233" t="s">
        <v>189</v>
      </c>
      <c r="D3233" t="s">
        <v>197</v>
      </c>
      <c r="E3233" t="s">
        <v>27</v>
      </c>
      <c r="F3233">
        <v>9871</v>
      </c>
      <c r="G3233" t="s">
        <v>158</v>
      </c>
      <c r="H3233" t="s">
        <v>189</v>
      </c>
      <c r="I3233" t="s">
        <v>189</v>
      </c>
      <c r="J3233" s="1">
        <v>46023</v>
      </c>
      <c r="K3233" t="s">
        <v>438</v>
      </c>
      <c r="L3233">
        <v>4</v>
      </c>
      <c r="M3233" t="s">
        <v>439</v>
      </c>
      <c r="N3233" t="s">
        <v>145</v>
      </c>
      <c r="O3233" t="s">
        <v>149</v>
      </c>
      <c r="P3233" t="s">
        <v>160</v>
      </c>
      <c r="Q3233">
        <v>16119.89</v>
      </c>
      <c r="R3233">
        <v>88</v>
      </c>
      <c r="S3233">
        <v>39556</v>
      </c>
      <c r="T3233">
        <v>2050</v>
      </c>
      <c r="U3233">
        <v>50</v>
      </c>
      <c r="V3233">
        <v>30</v>
      </c>
      <c r="W3233">
        <v>6481</v>
      </c>
      <c r="X3233">
        <v>11047</v>
      </c>
      <c r="Y3233">
        <v>0</v>
      </c>
      <c r="Z3233">
        <v>0</v>
      </c>
      <c r="AA3233">
        <v>21386.11</v>
      </c>
      <c r="AB3233">
        <v>1246.03</v>
      </c>
      <c r="AC3233">
        <v>18740.05</v>
      </c>
      <c r="AD3233">
        <v>16</v>
      </c>
      <c r="AE3233">
        <v>14</v>
      </c>
      <c r="AF3233">
        <v>33</v>
      </c>
      <c r="AG3233">
        <v>32</v>
      </c>
      <c r="AH3233">
        <v>5</v>
      </c>
      <c r="AI3233">
        <v>18</v>
      </c>
      <c r="AJ3233">
        <v>0</v>
      </c>
      <c r="AK3233">
        <v>0</v>
      </c>
      <c r="AL3233">
        <v>0</v>
      </c>
      <c r="AM3233">
        <v>0</v>
      </c>
      <c r="AN3233">
        <v>0</v>
      </c>
      <c r="AO3233">
        <v>47</v>
      </c>
      <c r="AP3233">
        <v>85</v>
      </c>
      <c r="AQ3233">
        <v>42</v>
      </c>
      <c r="AR3233">
        <v>0</v>
      </c>
      <c r="AS3233">
        <v>3</v>
      </c>
      <c r="AT3233">
        <v>0</v>
      </c>
      <c r="AU3233">
        <v>3</v>
      </c>
      <c r="AV3233">
        <v>2</v>
      </c>
      <c r="AW3233">
        <v>3</v>
      </c>
      <c r="AX3233">
        <v>0</v>
      </c>
      <c r="AY3233">
        <v>7</v>
      </c>
      <c r="AZ3233">
        <v>10</v>
      </c>
      <c r="BA3233">
        <v>2</v>
      </c>
      <c r="BB3233">
        <v>0</v>
      </c>
      <c r="BC3233">
        <v>0</v>
      </c>
      <c r="BD3233">
        <v>1</v>
      </c>
      <c r="BE3233">
        <v>0</v>
      </c>
      <c r="BF3233">
        <v>85</v>
      </c>
      <c r="BG3233">
        <v>6375</v>
      </c>
      <c r="BH3233">
        <v>0</v>
      </c>
      <c r="BI3233">
        <v>50</v>
      </c>
      <c r="BJ3233" s="2">
        <v>46036</v>
      </c>
      <c r="BK3233">
        <v>0</v>
      </c>
      <c r="BL3233" s="3" t="str">
        <f>VLOOKUP(O3233,DropDownList!$H$1:$I$7,2,FALSE)</f>
        <v>2025/26</v>
      </c>
      <c r="BM3233" s="3" t="str">
        <f t="shared" si="50"/>
        <v>SC COURT</v>
      </c>
    </row>
    <row r="3234" spans="1:65" x14ac:dyDescent="0.2">
      <c r="A3234">
        <v>2026</v>
      </c>
      <c r="B3234">
        <v>1</v>
      </c>
      <c r="C3234" t="s">
        <v>189</v>
      </c>
      <c r="D3234" t="s">
        <v>197</v>
      </c>
      <c r="E3234" t="s">
        <v>27</v>
      </c>
      <c r="F3234">
        <v>9871</v>
      </c>
      <c r="G3234" t="s">
        <v>158</v>
      </c>
      <c r="H3234" t="s">
        <v>189</v>
      </c>
      <c r="I3234" t="s">
        <v>189</v>
      </c>
      <c r="J3234" s="1">
        <v>46023</v>
      </c>
      <c r="K3234" t="s">
        <v>438</v>
      </c>
      <c r="L3234">
        <v>4</v>
      </c>
      <c r="M3234" t="s">
        <v>439</v>
      </c>
      <c r="N3234" t="s">
        <v>145</v>
      </c>
      <c r="O3234" t="s">
        <v>155</v>
      </c>
      <c r="P3234" t="s">
        <v>160</v>
      </c>
      <c r="Q3234">
        <v>10181.040000000001</v>
      </c>
      <c r="R3234">
        <v>204</v>
      </c>
      <c r="S3234">
        <v>80498</v>
      </c>
      <c r="T3234">
        <v>4581.8900000000003</v>
      </c>
      <c r="U3234">
        <v>40</v>
      </c>
      <c r="V3234">
        <v>16</v>
      </c>
      <c r="W3234">
        <v>4680.84</v>
      </c>
      <c r="X3234">
        <v>5060.84</v>
      </c>
      <c r="Y3234">
        <v>0</v>
      </c>
      <c r="Z3234">
        <v>0</v>
      </c>
      <c r="AA3234">
        <v>65735.070000000007</v>
      </c>
      <c r="AB3234">
        <v>12336.21</v>
      </c>
      <c r="AC3234">
        <v>50024.62</v>
      </c>
      <c r="AD3234">
        <v>7</v>
      </c>
      <c r="AE3234">
        <v>9</v>
      </c>
      <c r="AF3234">
        <v>148</v>
      </c>
      <c r="AG3234">
        <v>24</v>
      </c>
      <c r="AH3234">
        <v>11</v>
      </c>
      <c r="AI3234">
        <v>16</v>
      </c>
      <c r="AJ3234">
        <v>0</v>
      </c>
      <c r="AK3234">
        <v>0</v>
      </c>
      <c r="AL3234">
        <v>0</v>
      </c>
      <c r="AM3234">
        <v>0</v>
      </c>
      <c r="AN3234">
        <v>0</v>
      </c>
      <c r="AO3234">
        <v>123</v>
      </c>
      <c r="AP3234">
        <v>525</v>
      </c>
      <c r="AQ3234">
        <v>115</v>
      </c>
      <c r="AR3234">
        <v>0</v>
      </c>
      <c r="AS3234">
        <v>65</v>
      </c>
      <c r="AT3234">
        <v>5</v>
      </c>
      <c r="AU3234">
        <v>16</v>
      </c>
      <c r="AV3234">
        <v>5</v>
      </c>
      <c r="AW3234">
        <v>12</v>
      </c>
      <c r="AX3234">
        <v>0</v>
      </c>
      <c r="AY3234">
        <v>85</v>
      </c>
      <c r="AZ3234">
        <v>114</v>
      </c>
      <c r="BA3234">
        <v>60</v>
      </c>
      <c r="BB3234">
        <v>14</v>
      </c>
      <c r="BC3234">
        <v>8</v>
      </c>
      <c r="BD3234">
        <v>4</v>
      </c>
      <c r="BE3234">
        <v>0</v>
      </c>
      <c r="BF3234">
        <v>192</v>
      </c>
      <c r="BG3234">
        <v>4757</v>
      </c>
      <c r="BH3234">
        <v>5</v>
      </c>
      <c r="BI3234">
        <v>40</v>
      </c>
      <c r="BJ3234" s="2">
        <v>46036</v>
      </c>
      <c r="BK3234">
        <v>0</v>
      </c>
      <c r="BL3234" s="3" t="str">
        <f>VLOOKUP(O3234,DropDownList!$H$1:$I$7,2,FALSE)</f>
        <v>2022/23</v>
      </c>
      <c r="BM3234" s="3" t="str">
        <f t="shared" si="50"/>
        <v>SC COURT</v>
      </c>
    </row>
    <row r="3235" spans="1:65" x14ac:dyDescent="0.2">
      <c r="A3235">
        <v>2026</v>
      </c>
      <c r="B3235">
        <v>1</v>
      </c>
      <c r="C3235" t="s">
        <v>189</v>
      </c>
      <c r="D3235" t="s">
        <v>197</v>
      </c>
      <c r="E3235" t="s">
        <v>27</v>
      </c>
      <c r="F3235">
        <v>9871</v>
      </c>
      <c r="G3235" t="s">
        <v>158</v>
      </c>
      <c r="H3235" t="s">
        <v>189</v>
      </c>
      <c r="I3235" t="s">
        <v>189</v>
      </c>
      <c r="J3235" s="1">
        <v>46023</v>
      </c>
      <c r="K3235" t="s">
        <v>438</v>
      </c>
      <c r="L3235">
        <v>4</v>
      </c>
      <c r="M3235" t="s">
        <v>439</v>
      </c>
      <c r="N3235" t="s">
        <v>145</v>
      </c>
      <c r="O3235" t="s">
        <v>156</v>
      </c>
      <c r="P3235" t="s">
        <v>161</v>
      </c>
      <c r="Q3235">
        <v>1310.33</v>
      </c>
      <c r="R3235">
        <v>161</v>
      </c>
      <c r="S3235">
        <v>4285</v>
      </c>
      <c r="T3235">
        <v>80</v>
      </c>
      <c r="U3235">
        <v>56</v>
      </c>
      <c r="V3235">
        <v>13</v>
      </c>
      <c r="W3235">
        <v>950</v>
      </c>
      <c r="X3235">
        <v>950</v>
      </c>
      <c r="Y3235">
        <v>0</v>
      </c>
      <c r="Z3235">
        <v>0</v>
      </c>
      <c r="AA3235">
        <v>2894.67</v>
      </c>
      <c r="AB3235">
        <v>0</v>
      </c>
      <c r="AC3235">
        <v>0</v>
      </c>
      <c r="AD3235">
        <v>13</v>
      </c>
      <c r="AE3235">
        <v>0</v>
      </c>
      <c r="AF3235">
        <v>123</v>
      </c>
      <c r="AG3235">
        <v>1</v>
      </c>
      <c r="AH3235">
        <v>5</v>
      </c>
      <c r="AI3235">
        <v>32</v>
      </c>
      <c r="AJ3235">
        <v>0</v>
      </c>
      <c r="AK3235">
        <v>0</v>
      </c>
      <c r="AL3235">
        <v>0</v>
      </c>
      <c r="AM3235">
        <v>0</v>
      </c>
      <c r="AN3235">
        <v>0</v>
      </c>
      <c r="AO3235">
        <v>108</v>
      </c>
      <c r="AP3235">
        <v>455</v>
      </c>
      <c r="AQ3235">
        <v>110</v>
      </c>
      <c r="AR3235">
        <v>2</v>
      </c>
      <c r="AS3235">
        <v>75</v>
      </c>
      <c r="AT3235">
        <v>12</v>
      </c>
      <c r="AU3235">
        <v>11</v>
      </c>
      <c r="AV3235">
        <v>2</v>
      </c>
      <c r="AW3235">
        <v>4</v>
      </c>
      <c r="AX3235">
        <v>0</v>
      </c>
      <c r="AY3235">
        <v>59</v>
      </c>
      <c r="AZ3235">
        <v>89</v>
      </c>
      <c r="BA3235">
        <v>45</v>
      </c>
      <c r="BB3235">
        <v>6</v>
      </c>
      <c r="BC3235">
        <v>3</v>
      </c>
      <c r="BD3235">
        <v>3</v>
      </c>
      <c r="BE3235">
        <v>0</v>
      </c>
      <c r="BF3235">
        <v>154</v>
      </c>
      <c r="BG3235">
        <v>1290</v>
      </c>
      <c r="BH3235">
        <v>0</v>
      </c>
      <c r="BI3235">
        <v>52</v>
      </c>
      <c r="BJ3235" s="2">
        <v>46036</v>
      </c>
      <c r="BK3235">
        <v>0</v>
      </c>
      <c r="BL3235" s="3" t="str">
        <f>VLOOKUP(O3235,DropDownList!$H$1:$I$7,2,FALSE)</f>
        <v>2023/24</v>
      </c>
      <c r="BM3235" s="3" t="str">
        <f t="shared" si="50"/>
        <v>VSUR</v>
      </c>
    </row>
    <row r="3236" spans="1:65" x14ac:dyDescent="0.2">
      <c r="A3236">
        <v>2026</v>
      </c>
      <c r="B3236">
        <v>1</v>
      </c>
      <c r="C3236" t="s">
        <v>189</v>
      </c>
      <c r="D3236" t="s">
        <v>197</v>
      </c>
      <c r="E3236" t="s">
        <v>27</v>
      </c>
      <c r="F3236">
        <v>9871</v>
      </c>
      <c r="G3236" t="s">
        <v>158</v>
      </c>
      <c r="H3236" t="s">
        <v>189</v>
      </c>
      <c r="I3236" t="s">
        <v>189</v>
      </c>
      <c r="J3236" s="1">
        <v>46023</v>
      </c>
      <c r="K3236" t="s">
        <v>438</v>
      </c>
      <c r="L3236">
        <v>4</v>
      </c>
      <c r="M3236" t="s">
        <v>439</v>
      </c>
      <c r="N3236" t="s">
        <v>145</v>
      </c>
      <c r="O3236" t="s">
        <v>156</v>
      </c>
      <c r="P3236" t="s">
        <v>160</v>
      </c>
      <c r="Q3236">
        <v>34959.72</v>
      </c>
      <c r="R3236">
        <v>176</v>
      </c>
      <c r="S3236">
        <v>98011</v>
      </c>
      <c r="T3236">
        <v>3259.56</v>
      </c>
      <c r="U3236">
        <v>58</v>
      </c>
      <c r="V3236">
        <v>21</v>
      </c>
      <c r="W3236">
        <v>17230</v>
      </c>
      <c r="X3236">
        <v>23890</v>
      </c>
      <c r="Y3236">
        <v>0</v>
      </c>
      <c r="Z3236">
        <v>0</v>
      </c>
      <c r="AA3236">
        <v>59791.72</v>
      </c>
      <c r="AB3236">
        <v>11313.79</v>
      </c>
      <c r="AC3236">
        <v>45553.26</v>
      </c>
      <c r="AD3236">
        <v>11</v>
      </c>
      <c r="AE3236">
        <v>10</v>
      </c>
      <c r="AF3236">
        <v>104</v>
      </c>
      <c r="AG3236">
        <v>32</v>
      </c>
      <c r="AH3236">
        <v>9</v>
      </c>
      <c r="AI3236">
        <v>26</v>
      </c>
      <c r="AJ3236">
        <v>0</v>
      </c>
      <c r="AK3236">
        <v>0</v>
      </c>
      <c r="AL3236">
        <v>0</v>
      </c>
      <c r="AM3236">
        <v>0</v>
      </c>
      <c r="AN3236">
        <v>0</v>
      </c>
      <c r="AO3236">
        <v>120</v>
      </c>
      <c r="AP3236">
        <v>484</v>
      </c>
      <c r="AQ3236">
        <v>118</v>
      </c>
      <c r="AR3236">
        <v>2</v>
      </c>
      <c r="AS3236">
        <v>79</v>
      </c>
      <c r="AT3236">
        <v>13</v>
      </c>
      <c r="AU3236">
        <v>12</v>
      </c>
      <c r="AV3236">
        <v>2</v>
      </c>
      <c r="AW3236">
        <v>8</v>
      </c>
      <c r="AX3236">
        <v>0</v>
      </c>
      <c r="AY3236">
        <v>62</v>
      </c>
      <c r="AZ3236">
        <v>93</v>
      </c>
      <c r="BA3236">
        <v>46</v>
      </c>
      <c r="BB3236">
        <v>7</v>
      </c>
      <c r="BC3236">
        <v>4</v>
      </c>
      <c r="BD3236">
        <v>4</v>
      </c>
      <c r="BE3236">
        <v>0</v>
      </c>
      <c r="BF3236">
        <v>165</v>
      </c>
      <c r="BG3236">
        <v>19730</v>
      </c>
      <c r="BH3236">
        <v>5</v>
      </c>
      <c r="BI3236">
        <v>54</v>
      </c>
      <c r="BJ3236" s="2">
        <v>46036</v>
      </c>
      <c r="BK3236">
        <v>0</v>
      </c>
      <c r="BL3236" s="3" t="str">
        <f>VLOOKUP(O3236,DropDownList!$H$1:$I$7,2,FALSE)</f>
        <v>2023/24</v>
      </c>
      <c r="BM3236" s="3" t="str">
        <f t="shared" si="50"/>
        <v>SC COURT</v>
      </c>
    </row>
    <row r="3237" spans="1:65" x14ac:dyDescent="0.2">
      <c r="A3237">
        <v>2026</v>
      </c>
      <c r="B3237">
        <v>1</v>
      </c>
      <c r="C3237" t="s">
        <v>189</v>
      </c>
      <c r="D3237" t="s">
        <v>197</v>
      </c>
      <c r="E3237" t="s">
        <v>27</v>
      </c>
      <c r="F3237">
        <v>9871</v>
      </c>
      <c r="G3237" t="s">
        <v>158</v>
      </c>
      <c r="H3237" t="s">
        <v>189</v>
      </c>
      <c r="I3237" t="s">
        <v>189</v>
      </c>
      <c r="J3237" s="1">
        <v>46023</v>
      </c>
      <c r="K3237" t="s">
        <v>438</v>
      </c>
      <c r="L3237">
        <v>4</v>
      </c>
      <c r="M3237" t="s">
        <v>439</v>
      </c>
      <c r="N3237" t="s">
        <v>145</v>
      </c>
      <c r="O3237" t="s">
        <v>149</v>
      </c>
      <c r="P3237" t="s">
        <v>161</v>
      </c>
      <c r="Q3237">
        <v>384.97</v>
      </c>
      <c r="R3237">
        <v>83</v>
      </c>
      <c r="S3237">
        <v>1795</v>
      </c>
      <c r="T3237">
        <v>30</v>
      </c>
      <c r="U3237">
        <v>48</v>
      </c>
      <c r="V3237">
        <v>17</v>
      </c>
      <c r="W3237">
        <v>320</v>
      </c>
      <c r="X3237">
        <v>320</v>
      </c>
      <c r="Y3237">
        <v>0</v>
      </c>
      <c r="Z3237">
        <v>0</v>
      </c>
      <c r="AA3237">
        <v>1380.03</v>
      </c>
      <c r="AB3237">
        <v>0</v>
      </c>
      <c r="AC3237">
        <v>0</v>
      </c>
      <c r="AD3237">
        <v>17</v>
      </c>
      <c r="AE3237">
        <v>0</v>
      </c>
      <c r="AF3237">
        <v>60</v>
      </c>
      <c r="AG3237">
        <v>1</v>
      </c>
      <c r="AH3237">
        <v>2</v>
      </c>
      <c r="AI3237">
        <v>20</v>
      </c>
      <c r="AJ3237">
        <v>0</v>
      </c>
      <c r="AK3237">
        <v>0</v>
      </c>
      <c r="AL3237">
        <v>0</v>
      </c>
      <c r="AM3237">
        <v>0</v>
      </c>
      <c r="AN3237">
        <v>0</v>
      </c>
      <c r="AO3237">
        <v>42</v>
      </c>
      <c r="AP3237">
        <v>82</v>
      </c>
      <c r="AQ3237">
        <v>42</v>
      </c>
      <c r="AR3237">
        <v>0</v>
      </c>
      <c r="AS3237">
        <v>3</v>
      </c>
      <c r="AT3237">
        <v>0</v>
      </c>
      <c r="AU3237">
        <v>3</v>
      </c>
      <c r="AV3237">
        <v>2</v>
      </c>
      <c r="AW3237">
        <v>0</v>
      </c>
      <c r="AX3237">
        <v>0</v>
      </c>
      <c r="AY3237">
        <v>7</v>
      </c>
      <c r="AZ3237">
        <v>10</v>
      </c>
      <c r="BA3237">
        <v>2</v>
      </c>
      <c r="BB3237">
        <v>0</v>
      </c>
      <c r="BC3237">
        <v>0</v>
      </c>
      <c r="BD3237">
        <v>1</v>
      </c>
      <c r="BE3237">
        <v>0</v>
      </c>
      <c r="BF3237">
        <v>83</v>
      </c>
      <c r="BG3237">
        <v>370</v>
      </c>
      <c r="BH3237">
        <v>0</v>
      </c>
      <c r="BI3237">
        <v>48</v>
      </c>
      <c r="BJ3237" s="2">
        <v>46036</v>
      </c>
      <c r="BK3237">
        <v>0</v>
      </c>
      <c r="BL3237" s="3" t="str">
        <f>VLOOKUP(O3237,DropDownList!$H$1:$I$7,2,FALSE)</f>
        <v>2025/26</v>
      </c>
      <c r="BM3237" s="3" t="str">
        <f t="shared" si="50"/>
        <v>VSUR</v>
      </c>
    </row>
    <row r="3238" spans="1:65" x14ac:dyDescent="0.2">
      <c r="A3238">
        <v>2026</v>
      </c>
      <c r="B3238">
        <v>1</v>
      </c>
      <c r="C3238" t="s">
        <v>198</v>
      </c>
      <c r="D3238" t="s">
        <v>199</v>
      </c>
      <c r="E3238" t="s">
        <v>29</v>
      </c>
      <c r="F3238">
        <v>9289</v>
      </c>
      <c r="G3238" t="s">
        <v>141</v>
      </c>
      <c r="H3238" t="s">
        <v>200</v>
      </c>
      <c r="I3238" t="s">
        <v>142</v>
      </c>
      <c r="J3238" s="1">
        <v>46023</v>
      </c>
      <c r="K3238" t="s">
        <v>438</v>
      </c>
      <c r="L3238">
        <v>4</v>
      </c>
      <c r="M3238" t="s">
        <v>439</v>
      </c>
      <c r="N3238" t="s">
        <v>145</v>
      </c>
      <c r="O3238" t="s">
        <v>147</v>
      </c>
      <c r="P3238" t="s">
        <v>154</v>
      </c>
      <c r="Q3238">
        <v>2340.33</v>
      </c>
      <c r="R3238">
        <v>25</v>
      </c>
      <c r="S3238">
        <v>6312</v>
      </c>
      <c r="T3238">
        <v>0</v>
      </c>
      <c r="U3238">
        <v>11</v>
      </c>
      <c r="V3238">
        <v>4</v>
      </c>
      <c r="W3238">
        <v>610</v>
      </c>
      <c r="X3238">
        <v>620</v>
      </c>
      <c r="Y3238">
        <v>0</v>
      </c>
      <c r="Z3238">
        <v>0</v>
      </c>
      <c r="AA3238">
        <v>3971.67</v>
      </c>
      <c r="AB3238">
        <v>0</v>
      </c>
      <c r="AC3238">
        <v>3701.67</v>
      </c>
      <c r="AD3238">
        <v>2</v>
      </c>
      <c r="AE3238">
        <v>2</v>
      </c>
      <c r="AF3238">
        <v>14</v>
      </c>
      <c r="AG3238">
        <v>3</v>
      </c>
      <c r="AH3238">
        <v>0</v>
      </c>
      <c r="AI3238">
        <v>8</v>
      </c>
      <c r="AJ3238">
        <v>0</v>
      </c>
      <c r="AK3238">
        <v>0</v>
      </c>
      <c r="AL3238">
        <v>0</v>
      </c>
      <c r="AM3238">
        <v>0</v>
      </c>
      <c r="AN3238">
        <v>0</v>
      </c>
      <c r="AO3238">
        <v>16</v>
      </c>
      <c r="AP3238">
        <v>55</v>
      </c>
      <c r="AQ3238">
        <v>19</v>
      </c>
      <c r="AR3238">
        <v>0</v>
      </c>
      <c r="AS3238">
        <v>8</v>
      </c>
      <c r="AT3238">
        <v>0</v>
      </c>
      <c r="AU3238">
        <v>9</v>
      </c>
      <c r="AV3238">
        <v>0</v>
      </c>
      <c r="AW3238">
        <v>0</v>
      </c>
      <c r="AX3238">
        <v>0</v>
      </c>
      <c r="AY3238">
        <v>5</v>
      </c>
      <c r="AZ3238">
        <v>7</v>
      </c>
      <c r="BA3238">
        <v>2</v>
      </c>
      <c r="BB3238">
        <v>1</v>
      </c>
      <c r="BC3238">
        <v>0</v>
      </c>
      <c r="BD3238">
        <v>0</v>
      </c>
      <c r="BE3238">
        <v>0</v>
      </c>
      <c r="BF3238">
        <v>25</v>
      </c>
      <c r="BG3238">
        <v>1870</v>
      </c>
      <c r="BH3238">
        <v>0</v>
      </c>
      <c r="BI3238">
        <v>11</v>
      </c>
      <c r="BJ3238" s="2">
        <v>46036</v>
      </c>
      <c r="BK3238">
        <v>0</v>
      </c>
      <c r="BL3238" s="3" t="str">
        <f>VLOOKUP(O3238,DropDownList!$H$1:$I$7,2,FALSE)</f>
        <v>2024/25</v>
      </c>
      <c r="BM3238" s="3" t="str">
        <f t="shared" si="50"/>
        <v>JP COURT</v>
      </c>
    </row>
    <row r="3239" spans="1:65" x14ac:dyDescent="0.2">
      <c r="A3239">
        <v>2026</v>
      </c>
      <c r="B3239">
        <v>1</v>
      </c>
      <c r="C3239" t="s">
        <v>198</v>
      </c>
      <c r="D3239" t="s">
        <v>199</v>
      </c>
      <c r="E3239" t="s">
        <v>29</v>
      </c>
      <c r="F3239">
        <v>9289</v>
      </c>
      <c r="G3239" t="s">
        <v>141</v>
      </c>
      <c r="H3239" t="s">
        <v>200</v>
      </c>
      <c r="I3239" t="s">
        <v>142</v>
      </c>
      <c r="J3239" s="1">
        <v>46023</v>
      </c>
      <c r="K3239" t="s">
        <v>438</v>
      </c>
      <c r="L3239">
        <v>4</v>
      </c>
      <c r="M3239" t="s">
        <v>439</v>
      </c>
      <c r="N3239" t="s">
        <v>145</v>
      </c>
      <c r="O3239" t="s">
        <v>149</v>
      </c>
      <c r="P3239" t="s">
        <v>146</v>
      </c>
      <c r="Q3239">
        <v>10</v>
      </c>
      <c r="R3239">
        <v>4</v>
      </c>
      <c r="S3239">
        <v>80</v>
      </c>
      <c r="T3239">
        <v>0</v>
      </c>
      <c r="U3239">
        <v>2</v>
      </c>
      <c r="V3239">
        <v>1</v>
      </c>
      <c r="W3239">
        <v>10</v>
      </c>
      <c r="X3239">
        <v>10</v>
      </c>
      <c r="Y3239">
        <v>0</v>
      </c>
      <c r="Z3239">
        <v>0</v>
      </c>
      <c r="AA3239">
        <v>70</v>
      </c>
      <c r="AB3239">
        <v>0</v>
      </c>
      <c r="AC3239">
        <v>0</v>
      </c>
      <c r="AD3239">
        <v>1</v>
      </c>
      <c r="AE3239">
        <v>0</v>
      </c>
      <c r="AF3239">
        <v>3</v>
      </c>
      <c r="AG3239">
        <v>0</v>
      </c>
      <c r="AH3239">
        <v>0</v>
      </c>
      <c r="AI3239">
        <v>1</v>
      </c>
      <c r="AJ3239">
        <v>0</v>
      </c>
      <c r="AK3239">
        <v>0</v>
      </c>
      <c r="AL3239">
        <v>0</v>
      </c>
      <c r="AM3239">
        <v>0</v>
      </c>
      <c r="AN3239">
        <v>0</v>
      </c>
      <c r="AO3239">
        <v>2</v>
      </c>
      <c r="AP3239">
        <v>4</v>
      </c>
      <c r="AQ3239">
        <v>2</v>
      </c>
      <c r="AR3239">
        <v>0</v>
      </c>
      <c r="AS3239">
        <v>1</v>
      </c>
      <c r="AT3239">
        <v>0</v>
      </c>
      <c r="AU3239">
        <v>1</v>
      </c>
      <c r="AV3239">
        <v>0</v>
      </c>
      <c r="AW3239">
        <v>0</v>
      </c>
      <c r="AX3239">
        <v>0</v>
      </c>
      <c r="AY3239">
        <v>0</v>
      </c>
      <c r="AZ3239">
        <v>0</v>
      </c>
      <c r="BA3239">
        <v>0</v>
      </c>
      <c r="BB3239">
        <v>0</v>
      </c>
      <c r="BC3239">
        <v>0</v>
      </c>
      <c r="BD3239">
        <v>0</v>
      </c>
      <c r="BE3239">
        <v>0</v>
      </c>
      <c r="BF3239">
        <v>4</v>
      </c>
      <c r="BG3239">
        <v>10</v>
      </c>
      <c r="BH3239">
        <v>0</v>
      </c>
      <c r="BI3239">
        <v>2</v>
      </c>
      <c r="BJ3239" s="2">
        <v>46036</v>
      </c>
      <c r="BK3239">
        <v>0</v>
      </c>
      <c r="BL3239" s="3" t="str">
        <f>VLOOKUP(O3239,DropDownList!$H$1:$I$7,2,FALSE)</f>
        <v>2025/26</v>
      </c>
      <c r="BM3239" s="3" t="str">
        <f t="shared" si="50"/>
        <v>VSUR</v>
      </c>
    </row>
    <row r="3240" spans="1:65" x14ac:dyDescent="0.2">
      <c r="A3240">
        <v>2026</v>
      </c>
      <c r="B3240">
        <v>1</v>
      </c>
      <c r="C3240" t="s">
        <v>198</v>
      </c>
      <c r="D3240" t="s">
        <v>199</v>
      </c>
      <c r="E3240" t="s">
        <v>29</v>
      </c>
      <c r="F3240">
        <v>9289</v>
      </c>
      <c r="G3240" t="s">
        <v>141</v>
      </c>
      <c r="H3240" t="s">
        <v>200</v>
      </c>
      <c r="I3240" t="s">
        <v>142</v>
      </c>
      <c r="J3240" s="1">
        <v>46023</v>
      </c>
      <c r="K3240" t="s">
        <v>438</v>
      </c>
      <c r="L3240">
        <v>4</v>
      </c>
      <c r="M3240" t="s">
        <v>439</v>
      </c>
      <c r="N3240" t="s">
        <v>145</v>
      </c>
      <c r="O3240" t="s">
        <v>147</v>
      </c>
      <c r="P3240" t="s">
        <v>148</v>
      </c>
      <c r="Q3240">
        <v>60</v>
      </c>
      <c r="R3240">
        <v>5</v>
      </c>
      <c r="S3240">
        <v>300</v>
      </c>
      <c r="T3240">
        <v>60</v>
      </c>
      <c r="U3240">
        <v>1</v>
      </c>
      <c r="V3240">
        <v>0</v>
      </c>
      <c r="W3240">
        <v>0</v>
      </c>
      <c r="X3240">
        <v>0</v>
      </c>
      <c r="Y3240">
        <v>0</v>
      </c>
      <c r="Z3240">
        <v>0</v>
      </c>
      <c r="AA3240">
        <v>180</v>
      </c>
      <c r="AB3240">
        <v>0</v>
      </c>
      <c r="AC3240">
        <v>180</v>
      </c>
      <c r="AD3240">
        <v>0</v>
      </c>
      <c r="AE3240">
        <v>0</v>
      </c>
      <c r="AF3240">
        <v>3</v>
      </c>
      <c r="AG3240">
        <v>0</v>
      </c>
      <c r="AH3240">
        <v>1</v>
      </c>
      <c r="AI3240">
        <v>1</v>
      </c>
      <c r="AJ3240">
        <v>0</v>
      </c>
      <c r="AK3240">
        <v>0</v>
      </c>
      <c r="AL3240">
        <v>0</v>
      </c>
      <c r="AM3240">
        <v>0</v>
      </c>
      <c r="AN3240">
        <v>0</v>
      </c>
      <c r="AO3240">
        <v>4</v>
      </c>
      <c r="AP3240">
        <v>16</v>
      </c>
      <c r="AQ3240">
        <v>5</v>
      </c>
      <c r="AR3240">
        <v>0</v>
      </c>
      <c r="AS3240">
        <v>3</v>
      </c>
      <c r="AT3240">
        <v>0</v>
      </c>
      <c r="AU3240">
        <v>0</v>
      </c>
      <c r="AV3240">
        <v>0</v>
      </c>
      <c r="AW3240">
        <v>0</v>
      </c>
      <c r="AX3240">
        <v>0</v>
      </c>
      <c r="AY3240">
        <v>1</v>
      </c>
      <c r="AZ3240">
        <v>3</v>
      </c>
      <c r="BA3240">
        <v>2</v>
      </c>
      <c r="BB3240">
        <v>1</v>
      </c>
      <c r="BC3240">
        <v>0</v>
      </c>
      <c r="BD3240">
        <v>0</v>
      </c>
      <c r="BE3240">
        <v>0</v>
      </c>
      <c r="BF3240">
        <v>4</v>
      </c>
      <c r="BG3240">
        <v>60</v>
      </c>
      <c r="BH3240">
        <v>0</v>
      </c>
      <c r="BI3240">
        <v>1</v>
      </c>
      <c r="BJ3240" s="2">
        <v>46036</v>
      </c>
      <c r="BK3240">
        <v>0</v>
      </c>
      <c r="BL3240" s="3" t="str">
        <f>VLOOKUP(O3240,DropDownList!$H$1:$I$7,2,FALSE)</f>
        <v>2024/25</v>
      </c>
      <c r="BM3240" s="3" t="str">
        <f t="shared" si="50"/>
        <v>PRAS</v>
      </c>
    </row>
    <row r="3241" spans="1:65" x14ac:dyDescent="0.2">
      <c r="A3241">
        <v>2026</v>
      </c>
      <c r="B3241">
        <v>1</v>
      </c>
      <c r="C3241" t="s">
        <v>198</v>
      </c>
      <c r="D3241" t="s">
        <v>199</v>
      </c>
      <c r="E3241" t="s">
        <v>29</v>
      </c>
      <c r="F3241">
        <v>9289</v>
      </c>
      <c r="G3241" t="s">
        <v>141</v>
      </c>
      <c r="H3241" t="s">
        <v>200</v>
      </c>
      <c r="I3241" t="s">
        <v>142</v>
      </c>
      <c r="J3241" s="1">
        <v>46023</v>
      </c>
      <c r="K3241" t="s">
        <v>438</v>
      </c>
      <c r="L3241">
        <v>4</v>
      </c>
      <c r="M3241" t="s">
        <v>439</v>
      </c>
      <c r="N3241" t="s">
        <v>145</v>
      </c>
      <c r="O3241" t="s">
        <v>149</v>
      </c>
      <c r="P3241" t="s">
        <v>154</v>
      </c>
      <c r="Q3241">
        <v>740</v>
      </c>
      <c r="R3241">
        <v>3</v>
      </c>
      <c r="S3241">
        <v>1440</v>
      </c>
      <c r="T3241">
        <v>0</v>
      </c>
      <c r="U3241">
        <v>2</v>
      </c>
      <c r="V3241">
        <v>2</v>
      </c>
      <c r="W3241">
        <v>350</v>
      </c>
      <c r="X3241">
        <v>740</v>
      </c>
      <c r="Y3241">
        <v>0</v>
      </c>
      <c r="Z3241">
        <v>0</v>
      </c>
      <c r="AA3241">
        <v>700</v>
      </c>
      <c r="AB3241">
        <v>0</v>
      </c>
      <c r="AC3241">
        <v>630</v>
      </c>
      <c r="AD3241">
        <v>1</v>
      </c>
      <c r="AE3241">
        <v>1</v>
      </c>
      <c r="AF3241">
        <v>1</v>
      </c>
      <c r="AG3241">
        <v>1</v>
      </c>
      <c r="AH3241">
        <v>0</v>
      </c>
      <c r="AI3241">
        <v>1</v>
      </c>
      <c r="AJ3241">
        <v>0</v>
      </c>
      <c r="AK3241">
        <v>0</v>
      </c>
      <c r="AL3241">
        <v>0</v>
      </c>
      <c r="AM3241">
        <v>0</v>
      </c>
      <c r="AN3241">
        <v>0</v>
      </c>
      <c r="AO3241">
        <v>2</v>
      </c>
      <c r="AP3241">
        <v>4</v>
      </c>
      <c r="AQ3241">
        <v>2</v>
      </c>
      <c r="AR3241">
        <v>0</v>
      </c>
      <c r="AS3241">
        <v>1</v>
      </c>
      <c r="AT3241">
        <v>0</v>
      </c>
      <c r="AU3241">
        <v>1</v>
      </c>
      <c r="AV3241">
        <v>0</v>
      </c>
      <c r="AW3241">
        <v>0</v>
      </c>
      <c r="AX3241">
        <v>0</v>
      </c>
      <c r="AY3241">
        <v>0</v>
      </c>
      <c r="AZ3241">
        <v>0</v>
      </c>
      <c r="BA3241">
        <v>0</v>
      </c>
      <c r="BB3241">
        <v>0</v>
      </c>
      <c r="BC3241">
        <v>0</v>
      </c>
      <c r="BD3241">
        <v>0</v>
      </c>
      <c r="BE3241">
        <v>0</v>
      </c>
      <c r="BF3241">
        <v>3</v>
      </c>
      <c r="BG3241">
        <v>150</v>
      </c>
      <c r="BH3241">
        <v>0</v>
      </c>
      <c r="BI3241">
        <v>2</v>
      </c>
      <c r="BJ3241" s="2">
        <v>46036</v>
      </c>
      <c r="BK3241">
        <v>0</v>
      </c>
      <c r="BL3241" s="3" t="str">
        <f>VLOOKUP(O3241,DropDownList!$H$1:$I$7,2,FALSE)</f>
        <v>2025/26</v>
      </c>
      <c r="BM3241" s="3" t="str">
        <f t="shared" si="50"/>
        <v>JP COURT</v>
      </c>
    </row>
    <row r="3242" spans="1:65" x14ac:dyDescent="0.2">
      <c r="A3242">
        <v>2026</v>
      </c>
      <c r="B3242">
        <v>1</v>
      </c>
      <c r="C3242" t="s">
        <v>198</v>
      </c>
      <c r="D3242" t="s">
        <v>199</v>
      </c>
      <c r="E3242" t="s">
        <v>29</v>
      </c>
      <c r="F3242">
        <v>9289</v>
      </c>
      <c r="G3242" t="s">
        <v>141</v>
      </c>
      <c r="H3242" t="s">
        <v>200</v>
      </c>
      <c r="I3242" t="s">
        <v>142</v>
      </c>
      <c r="J3242" s="1">
        <v>46023</v>
      </c>
      <c r="K3242" t="s">
        <v>438</v>
      </c>
      <c r="L3242">
        <v>4</v>
      </c>
      <c r="M3242" t="s">
        <v>439</v>
      </c>
      <c r="N3242" t="s">
        <v>145</v>
      </c>
      <c r="O3242" t="s">
        <v>156</v>
      </c>
      <c r="P3242" t="s">
        <v>148</v>
      </c>
      <c r="Q3242">
        <v>0</v>
      </c>
      <c r="R3242">
        <v>4</v>
      </c>
      <c r="S3242">
        <v>240</v>
      </c>
      <c r="T3242">
        <v>0</v>
      </c>
      <c r="U3242">
        <v>0</v>
      </c>
      <c r="V3242">
        <v>0</v>
      </c>
      <c r="W3242">
        <v>0</v>
      </c>
      <c r="X3242">
        <v>0</v>
      </c>
      <c r="Y3242">
        <v>0</v>
      </c>
      <c r="Z3242">
        <v>0</v>
      </c>
      <c r="AA3242">
        <v>240</v>
      </c>
      <c r="AB3242">
        <v>0</v>
      </c>
      <c r="AC3242">
        <v>240</v>
      </c>
      <c r="AD3242">
        <v>0</v>
      </c>
      <c r="AE3242">
        <v>0</v>
      </c>
      <c r="AF3242">
        <v>4</v>
      </c>
      <c r="AG3242">
        <v>0</v>
      </c>
      <c r="AH3242">
        <v>0</v>
      </c>
      <c r="AI3242">
        <v>0</v>
      </c>
      <c r="AJ3242">
        <v>0</v>
      </c>
      <c r="AK3242">
        <v>0</v>
      </c>
      <c r="AL3242">
        <v>0</v>
      </c>
      <c r="AM3242">
        <v>0</v>
      </c>
      <c r="AN3242">
        <v>0</v>
      </c>
      <c r="AO3242">
        <v>2</v>
      </c>
      <c r="AP3242">
        <v>11</v>
      </c>
      <c r="AQ3242">
        <v>2</v>
      </c>
      <c r="AR3242">
        <v>0</v>
      </c>
      <c r="AS3242">
        <v>2</v>
      </c>
      <c r="AT3242">
        <v>0</v>
      </c>
      <c r="AU3242">
        <v>1</v>
      </c>
      <c r="AV3242">
        <v>2</v>
      </c>
      <c r="AW3242">
        <v>0</v>
      </c>
      <c r="AX3242">
        <v>0</v>
      </c>
      <c r="AY3242">
        <v>1</v>
      </c>
      <c r="AZ3242">
        <v>2</v>
      </c>
      <c r="BA3242">
        <v>1</v>
      </c>
      <c r="BB3242">
        <v>0</v>
      </c>
      <c r="BC3242">
        <v>0</v>
      </c>
      <c r="BD3242">
        <v>0</v>
      </c>
      <c r="BE3242">
        <v>0</v>
      </c>
      <c r="BF3242">
        <v>2</v>
      </c>
      <c r="BG3242">
        <v>0</v>
      </c>
      <c r="BH3242">
        <v>0</v>
      </c>
      <c r="BI3242">
        <v>0</v>
      </c>
      <c r="BJ3242" s="2">
        <v>46036</v>
      </c>
      <c r="BK3242">
        <v>0</v>
      </c>
      <c r="BL3242" s="3" t="str">
        <f>VLOOKUP(O3242,DropDownList!$H$1:$I$7,2,FALSE)</f>
        <v>2023/24</v>
      </c>
      <c r="BM3242" s="3" t="str">
        <f t="shared" si="50"/>
        <v>PRAS</v>
      </c>
    </row>
    <row r="3243" spans="1:65" x14ac:dyDescent="0.2">
      <c r="A3243">
        <v>2026</v>
      </c>
      <c r="B3243">
        <v>1</v>
      </c>
      <c r="C3243" t="s">
        <v>198</v>
      </c>
      <c r="D3243" t="s">
        <v>199</v>
      </c>
      <c r="E3243" t="s">
        <v>29</v>
      </c>
      <c r="F3243">
        <v>9289</v>
      </c>
      <c r="G3243" t="s">
        <v>141</v>
      </c>
      <c r="H3243" t="s">
        <v>200</v>
      </c>
      <c r="I3243" t="s">
        <v>142</v>
      </c>
      <c r="J3243" s="1">
        <v>46023</v>
      </c>
      <c r="K3243" t="s">
        <v>438</v>
      </c>
      <c r="L3243">
        <v>4</v>
      </c>
      <c r="M3243" t="s">
        <v>439</v>
      </c>
      <c r="N3243" t="s">
        <v>145</v>
      </c>
      <c r="O3243" t="s">
        <v>149</v>
      </c>
      <c r="P3243" t="s">
        <v>148</v>
      </c>
      <c r="Q3243">
        <v>120</v>
      </c>
      <c r="R3243">
        <v>2</v>
      </c>
      <c r="S3243">
        <v>120</v>
      </c>
      <c r="T3243">
        <v>0</v>
      </c>
      <c r="U3243">
        <v>2</v>
      </c>
      <c r="V3243">
        <v>2</v>
      </c>
      <c r="W3243">
        <v>120</v>
      </c>
      <c r="X3243">
        <v>120</v>
      </c>
      <c r="Y3243">
        <v>0</v>
      </c>
      <c r="Z3243">
        <v>0</v>
      </c>
      <c r="AA3243">
        <v>0</v>
      </c>
      <c r="AB3243">
        <v>0</v>
      </c>
      <c r="AC3243">
        <v>0</v>
      </c>
      <c r="AD3243">
        <v>2</v>
      </c>
      <c r="AE3243">
        <v>0</v>
      </c>
      <c r="AF3243">
        <v>0</v>
      </c>
      <c r="AG3243">
        <v>0</v>
      </c>
      <c r="AH3243">
        <v>0</v>
      </c>
      <c r="AI3243">
        <v>2</v>
      </c>
      <c r="AJ3243">
        <v>0</v>
      </c>
      <c r="AK3243">
        <v>0</v>
      </c>
      <c r="AL3243">
        <v>0</v>
      </c>
      <c r="AM3243">
        <v>0</v>
      </c>
      <c r="AN3243">
        <v>0</v>
      </c>
      <c r="AO3243">
        <v>2</v>
      </c>
      <c r="AP3243">
        <v>4</v>
      </c>
      <c r="AQ3243">
        <v>3</v>
      </c>
      <c r="AR3243">
        <v>0</v>
      </c>
      <c r="AS3243">
        <v>1</v>
      </c>
      <c r="AT3243">
        <v>0</v>
      </c>
      <c r="AU3243">
        <v>0</v>
      </c>
      <c r="AV3243">
        <v>0</v>
      </c>
      <c r="AW3243">
        <v>0</v>
      </c>
      <c r="AX3243">
        <v>0</v>
      </c>
      <c r="AY3243">
        <v>0</v>
      </c>
      <c r="AZ3243">
        <v>0</v>
      </c>
      <c r="BA3243">
        <v>0</v>
      </c>
      <c r="BB3243">
        <v>0</v>
      </c>
      <c r="BC3243">
        <v>0</v>
      </c>
      <c r="BD3243">
        <v>0</v>
      </c>
      <c r="BE3243">
        <v>0</v>
      </c>
      <c r="BF3243">
        <v>2</v>
      </c>
      <c r="BG3243">
        <v>120</v>
      </c>
      <c r="BH3243">
        <v>0</v>
      </c>
      <c r="BI3243">
        <v>2</v>
      </c>
      <c r="BJ3243" s="2">
        <v>46036</v>
      </c>
      <c r="BK3243">
        <v>0</v>
      </c>
      <c r="BL3243" s="3" t="str">
        <f>VLOOKUP(O3243,DropDownList!$H$1:$I$7,2,FALSE)</f>
        <v>2025/26</v>
      </c>
      <c r="BM3243" s="3" t="str">
        <f t="shared" si="50"/>
        <v>PRAS</v>
      </c>
    </row>
    <row r="3244" spans="1:65" x14ac:dyDescent="0.2">
      <c r="A3244">
        <v>2026</v>
      </c>
      <c r="B3244">
        <v>1</v>
      </c>
      <c r="C3244" t="s">
        <v>198</v>
      </c>
      <c r="D3244" t="s">
        <v>199</v>
      </c>
      <c r="E3244" t="s">
        <v>29</v>
      </c>
      <c r="F3244">
        <v>9289</v>
      </c>
      <c r="G3244" t="s">
        <v>141</v>
      </c>
      <c r="H3244" t="s">
        <v>200</v>
      </c>
      <c r="I3244" t="s">
        <v>142</v>
      </c>
      <c r="J3244" s="1">
        <v>46023</v>
      </c>
      <c r="K3244" t="s">
        <v>438</v>
      </c>
      <c r="L3244">
        <v>4</v>
      </c>
      <c r="M3244" t="s">
        <v>439</v>
      </c>
      <c r="N3244" t="s">
        <v>145</v>
      </c>
      <c r="O3244" t="s">
        <v>149</v>
      </c>
      <c r="P3244" t="s">
        <v>152</v>
      </c>
      <c r="Q3244">
        <v>0</v>
      </c>
      <c r="R3244">
        <v>8</v>
      </c>
      <c r="S3244">
        <v>320</v>
      </c>
      <c r="T3244">
        <v>80</v>
      </c>
      <c r="U3244">
        <v>0</v>
      </c>
      <c r="V3244">
        <v>0</v>
      </c>
      <c r="W3244">
        <v>0</v>
      </c>
      <c r="X3244">
        <v>0</v>
      </c>
      <c r="Y3244">
        <v>0</v>
      </c>
      <c r="Z3244">
        <v>0</v>
      </c>
      <c r="AA3244">
        <v>240</v>
      </c>
      <c r="AB3244">
        <v>0</v>
      </c>
      <c r="AC3244">
        <v>240</v>
      </c>
      <c r="AD3244">
        <v>0</v>
      </c>
      <c r="AE3244">
        <v>0</v>
      </c>
      <c r="AF3244">
        <v>6</v>
      </c>
      <c r="AG3244">
        <v>0</v>
      </c>
      <c r="AH3244">
        <v>2</v>
      </c>
      <c r="AI3244">
        <v>0</v>
      </c>
      <c r="AJ3244">
        <v>0</v>
      </c>
      <c r="AK3244">
        <v>0</v>
      </c>
      <c r="AL3244">
        <v>0</v>
      </c>
      <c r="AM3244">
        <v>0</v>
      </c>
      <c r="AN3244">
        <v>0</v>
      </c>
      <c r="AO3244">
        <v>0</v>
      </c>
      <c r="AP3244">
        <v>0</v>
      </c>
      <c r="AQ3244">
        <v>0</v>
      </c>
      <c r="AR3244">
        <v>0</v>
      </c>
      <c r="AS3244">
        <v>0</v>
      </c>
      <c r="AT3244">
        <v>0</v>
      </c>
      <c r="AU3244">
        <v>0</v>
      </c>
      <c r="AV3244">
        <v>0</v>
      </c>
      <c r="AW3244">
        <v>0</v>
      </c>
      <c r="AX3244">
        <v>0</v>
      </c>
      <c r="AY3244">
        <v>0</v>
      </c>
      <c r="AZ3244">
        <v>0</v>
      </c>
      <c r="BA3244">
        <v>0</v>
      </c>
      <c r="BB3244">
        <v>0</v>
      </c>
      <c r="BC3244">
        <v>0</v>
      </c>
      <c r="BD3244">
        <v>0</v>
      </c>
      <c r="BE3244">
        <v>0</v>
      </c>
      <c r="BF3244">
        <v>0</v>
      </c>
      <c r="BG3244">
        <v>0</v>
      </c>
      <c r="BH3244">
        <v>0</v>
      </c>
      <c r="BI3244">
        <v>0</v>
      </c>
      <c r="BJ3244" s="2">
        <v>46036</v>
      </c>
      <c r="BK3244">
        <v>0</v>
      </c>
      <c r="BL3244" s="3" t="str">
        <f>VLOOKUP(O3244,DropDownList!$H$1:$I$7,2,FALSE)</f>
        <v>2025/26</v>
      </c>
      <c r="BM3244" s="3" t="str">
        <f t="shared" si="50"/>
        <v>PCOA</v>
      </c>
    </row>
    <row r="3245" spans="1:65" x14ac:dyDescent="0.2">
      <c r="A3245">
        <v>2026</v>
      </c>
      <c r="B3245">
        <v>1</v>
      </c>
      <c r="C3245" t="s">
        <v>198</v>
      </c>
      <c r="D3245" t="s">
        <v>199</v>
      </c>
      <c r="E3245" t="s">
        <v>29</v>
      </c>
      <c r="F3245">
        <v>9289</v>
      </c>
      <c r="G3245" t="s">
        <v>141</v>
      </c>
      <c r="H3245" t="s">
        <v>200</v>
      </c>
      <c r="I3245" t="s">
        <v>142</v>
      </c>
      <c r="J3245" s="1">
        <v>46023</v>
      </c>
      <c r="K3245" t="s">
        <v>438</v>
      </c>
      <c r="L3245">
        <v>4</v>
      </c>
      <c r="M3245" t="s">
        <v>439</v>
      </c>
      <c r="N3245" t="s">
        <v>145</v>
      </c>
      <c r="O3245" t="s">
        <v>156</v>
      </c>
      <c r="P3245" t="s">
        <v>152</v>
      </c>
      <c r="Q3245">
        <v>0</v>
      </c>
      <c r="R3245">
        <v>13</v>
      </c>
      <c r="S3245">
        <v>520</v>
      </c>
      <c r="T3245">
        <v>160</v>
      </c>
      <c r="U3245">
        <v>0</v>
      </c>
      <c r="V3245">
        <v>0</v>
      </c>
      <c r="W3245">
        <v>0</v>
      </c>
      <c r="X3245">
        <v>0</v>
      </c>
      <c r="Y3245">
        <v>0</v>
      </c>
      <c r="Z3245">
        <v>0</v>
      </c>
      <c r="AA3245">
        <v>360</v>
      </c>
      <c r="AB3245">
        <v>0</v>
      </c>
      <c r="AC3245">
        <v>360</v>
      </c>
      <c r="AD3245">
        <v>0</v>
      </c>
      <c r="AE3245">
        <v>0</v>
      </c>
      <c r="AF3245">
        <v>9</v>
      </c>
      <c r="AG3245">
        <v>0</v>
      </c>
      <c r="AH3245">
        <v>4</v>
      </c>
      <c r="AI3245">
        <v>0</v>
      </c>
      <c r="AJ3245">
        <v>0</v>
      </c>
      <c r="AK3245">
        <v>0</v>
      </c>
      <c r="AL3245">
        <v>0</v>
      </c>
      <c r="AM3245">
        <v>0</v>
      </c>
      <c r="AN3245">
        <v>0</v>
      </c>
      <c r="AO3245">
        <v>0</v>
      </c>
      <c r="AP3245">
        <v>0</v>
      </c>
      <c r="AQ3245">
        <v>0</v>
      </c>
      <c r="AR3245">
        <v>0</v>
      </c>
      <c r="AS3245">
        <v>0</v>
      </c>
      <c r="AT3245">
        <v>0</v>
      </c>
      <c r="AU3245">
        <v>0</v>
      </c>
      <c r="AV3245">
        <v>0</v>
      </c>
      <c r="AW3245">
        <v>0</v>
      </c>
      <c r="AX3245">
        <v>0</v>
      </c>
      <c r="AY3245">
        <v>0</v>
      </c>
      <c r="AZ3245">
        <v>0</v>
      </c>
      <c r="BA3245">
        <v>0</v>
      </c>
      <c r="BB3245">
        <v>0</v>
      </c>
      <c r="BC3245">
        <v>0</v>
      </c>
      <c r="BD3245">
        <v>0</v>
      </c>
      <c r="BE3245">
        <v>0</v>
      </c>
      <c r="BF3245">
        <v>0</v>
      </c>
      <c r="BG3245">
        <v>0</v>
      </c>
      <c r="BH3245">
        <v>0</v>
      </c>
      <c r="BI3245">
        <v>0</v>
      </c>
      <c r="BJ3245" s="2">
        <v>46036</v>
      </c>
      <c r="BK3245">
        <v>0</v>
      </c>
      <c r="BL3245" s="3" t="str">
        <f>VLOOKUP(O3245,DropDownList!$H$1:$I$7,2,FALSE)</f>
        <v>2023/24</v>
      </c>
      <c r="BM3245" s="3" t="str">
        <f t="shared" si="50"/>
        <v>PCOA</v>
      </c>
    </row>
    <row r="3246" spans="1:65" x14ac:dyDescent="0.2">
      <c r="A3246">
        <v>2026</v>
      </c>
      <c r="B3246">
        <v>1</v>
      </c>
      <c r="C3246" t="s">
        <v>198</v>
      </c>
      <c r="D3246" t="s">
        <v>199</v>
      </c>
      <c r="E3246" t="s">
        <v>29</v>
      </c>
      <c r="F3246">
        <v>9289</v>
      </c>
      <c r="G3246" t="s">
        <v>141</v>
      </c>
      <c r="H3246" t="s">
        <v>200</v>
      </c>
      <c r="I3246" t="s">
        <v>142</v>
      </c>
      <c r="J3246" s="1">
        <v>46023</v>
      </c>
      <c r="K3246" t="s">
        <v>438</v>
      </c>
      <c r="L3246">
        <v>4</v>
      </c>
      <c r="M3246" t="s">
        <v>439</v>
      </c>
      <c r="N3246" t="s">
        <v>145</v>
      </c>
      <c r="O3246" t="s">
        <v>155</v>
      </c>
      <c r="P3246" t="s">
        <v>152</v>
      </c>
      <c r="Q3246">
        <v>0</v>
      </c>
      <c r="R3246">
        <v>17</v>
      </c>
      <c r="S3246">
        <v>680</v>
      </c>
      <c r="T3246">
        <v>240</v>
      </c>
      <c r="U3246">
        <v>0</v>
      </c>
      <c r="V3246">
        <v>0</v>
      </c>
      <c r="W3246">
        <v>0</v>
      </c>
      <c r="X3246">
        <v>0</v>
      </c>
      <c r="Y3246">
        <v>0</v>
      </c>
      <c r="Z3246">
        <v>0</v>
      </c>
      <c r="AA3246">
        <v>440</v>
      </c>
      <c r="AB3246">
        <v>0</v>
      </c>
      <c r="AC3246">
        <v>440</v>
      </c>
      <c r="AD3246">
        <v>0</v>
      </c>
      <c r="AE3246">
        <v>0</v>
      </c>
      <c r="AF3246">
        <v>11</v>
      </c>
      <c r="AG3246">
        <v>0</v>
      </c>
      <c r="AH3246">
        <v>6</v>
      </c>
      <c r="AI3246">
        <v>0</v>
      </c>
      <c r="AJ3246">
        <v>0</v>
      </c>
      <c r="AK3246">
        <v>0</v>
      </c>
      <c r="AL3246">
        <v>0</v>
      </c>
      <c r="AM3246">
        <v>1</v>
      </c>
      <c r="AN3246">
        <v>0</v>
      </c>
      <c r="AO3246">
        <v>0</v>
      </c>
      <c r="AP3246">
        <v>0</v>
      </c>
      <c r="AQ3246">
        <v>0</v>
      </c>
      <c r="AR3246">
        <v>0</v>
      </c>
      <c r="AS3246">
        <v>0</v>
      </c>
      <c r="AT3246">
        <v>0</v>
      </c>
      <c r="AU3246">
        <v>0</v>
      </c>
      <c r="AV3246">
        <v>0</v>
      </c>
      <c r="AW3246">
        <v>0</v>
      </c>
      <c r="AX3246">
        <v>0</v>
      </c>
      <c r="AY3246">
        <v>0</v>
      </c>
      <c r="AZ3246">
        <v>0</v>
      </c>
      <c r="BA3246">
        <v>0</v>
      </c>
      <c r="BB3246">
        <v>0</v>
      </c>
      <c r="BC3246">
        <v>0</v>
      </c>
      <c r="BD3246">
        <v>0</v>
      </c>
      <c r="BE3246">
        <v>0</v>
      </c>
      <c r="BF3246">
        <v>0</v>
      </c>
      <c r="BG3246">
        <v>0</v>
      </c>
      <c r="BH3246">
        <v>0</v>
      </c>
      <c r="BI3246">
        <v>0</v>
      </c>
      <c r="BJ3246" s="2">
        <v>46036</v>
      </c>
      <c r="BK3246">
        <v>0</v>
      </c>
      <c r="BL3246" s="3" t="str">
        <f>VLOOKUP(O3246,DropDownList!$H$1:$I$7,2,FALSE)</f>
        <v>2022/23</v>
      </c>
      <c r="BM3246" s="3" t="str">
        <f t="shared" si="50"/>
        <v>PCOA</v>
      </c>
    </row>
    <row r="3247" spans="1:65" x14ac:dyDescent="0.2">
      <c r="A3247">
        <v>2026</v>
      </c>
      <c r="B3247">
        <v>1</v>
      </c>
      <c r="C3247" t="s">
        <v>198</v>
      </c>
      <c r="D3247" t="s">
        <v>199</v>
      </c>
      <c r="E3247" t="s">
        <v>29</v>
      </c>
      <c r="F3247">
        <v>9289</v>
      </c>
      <c r="G3247" t="s">
        <v>141</v>
      </c>
      <c r="H3247" t="s">
        <v>200</v>
      </c>
      <c r="I3247" t="s">
        <v>142</v>
      </c>
      <c r="J3247" s="1">
        <v>46023</v>
      </c>
      <c r="K3247" t="s">
        <v>438</v>
      </c>
      <c r="L3247">
        <v>4</v>
      </c>
      <c r="M3247" t="s">
        <v>439</v>
      </c>
      <c r="N3247" t="s">
        <v>145</v>
      </c>
      <c r="O3247" t="s">
        <v>155</v>
      </c>
      <c r="P3247" t="s">
        <v>154</v>
      </c>
      <c r="Q3247">
        <v>310</v>
      </c>
      <c r="R3247">
        <v>21</v>
      </c>
      <c r="S3247">
        <v>6140</v>
      </c>
      <c r="T3247">
        <v>0</v>
      </c>
      <c r="U3247">
        <v>2</v>
      </c>
      <c r="V3247">
        <v>1</v>
      </c>
      <c r="W3247">
        <v>160</v>
      </c>
      <c r="X3247">
        <v>160</v>
      </c>
      <c r="Y3247">
        <v>0</v>
      </c>
      <c r="Z3247">
        <v>0</v>
      </c>
      <c r="AA3247">
        <v>5830</v>
      </c>
      <c r="AB3247">
        <v>0</v>
      </c>
      <c r="AC3247">
        <v>5480</v>
      </c>
      <c r="AD3247">
        <v>1</v>
      </c>
      <c r="AE3247">
        <v>0</v>
      </c>
      <c r="AF3247">
        <v>19</v>
      </c>
      <c r="AG3247">
        <v>0</v>
      </c>
      <c r="AH3247">
        <v>0</v>
      </c>
      <c r="AI3247">
        <v>2</v>
      </c>
      <c r="AJ3247">
        <v>0</v>
      </c>
      <c r="AK3247">
        <v>0</v>
      </c>
      <c r="AL3247">
        <v>0</v>
      </c>
      <c r="AM3247">
        <v>0</v>
      </c>
      <c r="AN3247">
        <v>0</v>
      </c>
      <c r="AO3247">
        <v>13</v>
      </c>
      <c r="AP3247">
        <v>56</v>
      </c>
      <c r="AQ3247">
        <v>15</v>
      </c>
      <c r="AR3247">
        <v>0</v>
      </c>
      <c r="AS3247">
        <v>4</v>
      </c>
      <c r="AT3247">
        <v>2</v>
      </c>
      <c r="AU3247">
        <v>6</v>
      </c>
      <c r="AV3247">
        <v>0</v>
      </c>
      <c r="AW3247">
        <v>0</v>
      </c>
      <c r="AX3247">
        <v>0</v>
      </c>
      <c r="AY3247">
        <v>2</v>
      </c>
      <c r="AZ3247">
        <v>5</v>
      </c>
      <c r="BA3247">
        <v>4</v>
      </c>
      <c r="BB3247">
        <v>8</v>
      </c>
      <c r="BC3247">
        <v>3</v>
      </c>
      <c r="BD3247">
        <v>1</v>
      </c>
      <c r="BE3247">
        <v>0</v>
      </c>
      <c r="BF3247">
        <v>21</v>
      </c>
      <c r="BG3247">
        <v>310</v>
      </c>
      <c r="BH3247">
        <v>0</v>
      </c>
      <c r="BI3247">
        <v>2</v>
      </c>
      <c r="BJ3247" s="2">
        <v>46036</v>
      </c>
      <c r="BK3247">
        <v>0</v>
      </c>
      <c r="BL3247" s="3" t="str">
        <f>VLOOKUP(O3247,DropDownList!$H$1:$I$7,2,FALSE)</f>
        <v>2022/23</v>
      </c>
      <c r="BM3247" s="3" t="str">
        <f t="shared" si="50"/>
        <v>JP COURT</v>
      </c>
    </row>
    <row r="3248" spans="1:65" x14ac:dyDescent="0.2">
      <c r="A3248">
        <v>2026</v>
      </c>
      <c r="B3248">
        <v>1</v>
      </c>
      <c r="C3248" t="s">
        <v>198</v>
      </c>
      <c r="D3248" t="s">
        <v>199</v>
      </c>
      <c r="E3248" t="s">
        <v>29</v>
      </c>
      <c r="F3248">
        <v>9289</v>
      </c>
      <c r="G3248" t="s">
        <v>141</v>
      </c>
      <c r="H3248" t="s">
        <v>200</v>
      </c>
      <c r="I3248" t="s">
        <v>142</v>
      </c>
      <c r="J3248" s="1">
        <v>46023</v>
      </c>
      <c r="K3248" t="s">
        <v>438</v>
      </c>
      <c r="L3248">
        <v>4</v>
      </c>
      <c r="M3248" t="s">
        <v>439</v>
      </c>
      <c r="N3248" t="s">
        <v>145</v>
      </c>
      <c r="O3248" t="s">
        <v>156</v>
      </c>
      <c r="P3248" t="s">
        <v>150</v>
      </c>
      <c r="Q3248">
        <v>1473.03</v>
      </c>
      <c r="R3248">
        <v>43</v>
      </c>
      <c r="S3248">
        <v>9420.5300000000007</v>
      </c>
      <c r="T3248">
        <v>778.17</v>
      </c>
      <c r="U3248">
        <v>6</v>
      </c>
      <c r="V3248">
        <v>5</v>
      </c>
      <c r="W3248">
        <v>1189.68</v>
      </c>
      <c r="X3248">
        <v>1329.68</v>
      </c>
      <c r="Y3248">
        <v>38</v>
      </c>
      <c r="Z3248">
        <v>8642.36</v>
      </c>
      <c r="AA3248">
        <v>7169.33</v>
      </c>
      <c r="AB3248">
        <v>3089.01</v>
      </c>
      <c r="AC3248">
        <v>4080.32</v>
      </c>
      <c r="AD3248">
        <v>4</v>
      </c>
      <c r="AE3248">
        <v>1</v>
      </c>
      <c r="AF3248">
        <v>32</v>
      </c>
      <c r="AG3248">
        <v>2</v>
      </c>
      <c r="AH3248">
        <v>5</v>
      </c>
      <c r="AI3248">
        <v>4</v>
      </c>
      <c r="AJ3248">
        <v>11</v>
      </c>
      <c r="AK3248">
        <v>7</v>
      </c>
      <c r="AL3248">
        <v>1</v>
      </c>
      <c r="AM3248">
        <v>2</v>
      </c>
      <c r="AN3248">
        <v>0</v>
      </c>
      <c r="AO3248">
        <v>25</v>
      </c>
      <c r="AP3248">
        <v>101</v>
      </c>
      <c r="AQ3248">
        <v>32</v>
      </c>
      <c r="AR3248">
        <v>0</v>
      </c>
      <c r="AS3248">
        <v>20</v>
      </c>
      <c r="AT3248">
        <v>0</v>
      </c>
      <c r="AU3248">
        <v>5</v>
      </c>
      <c r="AV3248">
        <v>0</v>
      </c>
      <c r="AW3248">
        <v>0</v>
      </c>
      <c r="AX3248">
        <v>0</v>
      </c>
      <c r="AY3248">
        <v>8</v>
      </c>
      <c r="AZ3248">
        <v>16</v>
      </c>
      <c r="BA3248">
        <v>9</v>
      </c>
      <c r="BB3248">
        <v>2</v>
      </c>
      <c r="BC3248">
        <v>2</v>
      </c>
      <c r="BD3248">
        <v>2</v>
      </c>
      <c r="BE3248">
        <v>0</v>
      </c>
      <c r="BF3248">
        <v>25</v>
      </c>
      <c r="BG3248">
        <v>1310</v>
      </c>
      <c r="BH3248">
        <v>0</v>
      </c>
      <c r="BI3248">
        <v>6</v>
      </c>
      <c r="BJ3248" s="2">
        <v>46036</v>
      </c>
      <c r="BK3248">
        <v>0</v>
      </c>
      <c r="BL3248" s="3" t="str">
        <f>VLOOKUP(O3248,DropDownList!$H$1:$I$7,2,FALSE)</f>
        <v>2023/24</v>
      </c>
      <c r="BM3248" s="3" t="str">
        <f t="shared" si="50"/>
        <v>FISCAL FINES</v>
      </c>
    </row>
    <row r="3249" spans="1:65" x14ac:dyDescent="0.2">
      <c r="A3249">
        <v>2026</v>
      </c>
      <c r="B3249">
        <v>1</v>
      </c>
      <c r="C3249" t="s">
        <v>198</v>
      </c>
      <c r="D3249" t="s">
        <v>199</v>
      </c>
      <c r="E3249" t="s">
        <v>29</v>
      </c>
      <c r="F3249">
        <v>9289</v>
      </c>
      <c r="G3249" t="s">
        <v>141</v>
      </c>
      <c r="H3249" t="s">
        <v>200</v>
      </c>
      <c r="I3249" t="s">
        <v>142</v>
      </c>
      <c r="J3249" s="1">
        <v>46023</v>
      </c>
      <c r="K3249" t="s">
        <v>438</v>
      </c>
      <c r="L3249">
        <v>4</v>
      </c>
      <c r="M3249" t="s">
        <v>439</v>
      </c>
      <c r="N3249" t="s">
        <v>145</v>
      </c>
      <c r="O3249" t="s">
        <v>156</v>
      </c>
      <c r="P3249" t="s">
        <v>154</v>
      </c>
      <c r="Q3249">
        <v>759.67</v>
      </c>
      <c r="R3249">
        <v>21</v>
      </c>
      <c r="S3249">
        <v>4507.51</v>
      </c>
      <c r="T3249">
        <v>0</v>
      </c>
      <c r="U3249">
        <v>5</v>
      </c>
      <c r="V3249">
        <v>0</v>
      </c>
      <c r="W3249">
        <v>0</v>
      </c>
      <c r="X3249">
        <v>0</v>
      </c>
      <c r="Y3249">
        <v>0</v>
      </c>
      <c r="Z3249">
        <v>0</v>
      </c>
      <c r="AA3249">
        <v>3747.84</v>
      </c>
      <c r="AB3249">
        <v>0</v>
      </c>
      <c r="AC3249">
        <v>3467.84</v>
      </c>
      <c r="AD3249">
        <v>0</v>
      </c>
      <c r="AE3249">
        <v>0</v>
      </c>
      <c r="AF3249">
        <v>16</v>
      </c>
      <c r="AG3249">
        <v>4</v>
      </c>
      <c r="AH3249">
        <v>0</v>
      </c>
      <c r="AI3249">
        <v>1</v>
      </c>
      <c r="AJ3249">
        <v>0</v>
      </c>
      <c r="AK3249">
        <v>0</v>
      </c>
      <c r="AL3249">
        <v>0</v>
      </c>
      <c r="AM3249">
        <v>0</v>
      </c>
      <c r="AN3249">
        <v>0</v>
      </c>
      <c r="AO3249">
        <v>17</v>
      </c>
      <c r="AP3249">
        <v>55</v>
      </c>
      <c r="AQ3249">
        <v>19</v>
      </c>
      <c r="AR3249">
        <v>0</v>
      </c>
      <c r="AS3249">
        <v>9</v>
      </c>
      <c r="AT3249">
        <v>0</v>
      </c>
      <c r="AU3249">
        <v>8</v>
      </c>
      <c r="AV3249">
        <v>2</v>
      </c>
      <c r="AW3249">
        <v>0</v>
      </c>
      <c r="AX3249">
        <v>0</v>
      </c>
      <c r="AY3249">
        <v>5</v>
      </c>
      <c r="AZ3249">
        <v>5</v>
      </c>
      <c r="BA3249">
        <v>0</v>
      </c>
      <c r="BB3249">
        <v>3</v>
      </c>
      <c r="BC3249">
        <v>1</v>
      </c>
      <c r="BD3249">
        <v>0</v>
      </c>
      <c r="BE3249">
        <v>0</v>
      </c>
      <c r="BF3249">
        <v>21</v>
      </c>
      <c r="BG3249">
        <v>270</v>
      </c>
      <c r="BH3249">
        <v>0</v>
      </c>
      <c r="BI3249">
        <v>5</v>
      </c>
      <c r="BJ3249" s="2">
        <v>46036</v>
      </c>
      <c r="BK3249">
        <v>0</v>
      </c>
      <c r="BL3249" s="3" t="str">
        <f>VLOOKUP(O3249,DropDownList!$H$1:$I$7,2,FALSE)</f>
        <v>2023/24</v>
      </c>
      <c r="BM3249" s="3" t="str">
        <f t="shared" si="50"/>
        <v>JP COURT</v>
      </c>
    </row>
    <row r="3250" spans="1:65" x14ac:dyDescent="0.2">
      <c r="A3250">
        <v>2026</v>
      </c>
      <c r="B3250">
        <v>1</v>
      </c>
      <c r="C3250" t="s">
        <v>198</v>
      </c>
      <c r="D3250" t="s">
        <v>199</v>
      </c>
      <c r="E3250" t="s">
        <v>29</v>
      </c>
      <c r="F3250">
        <v>9289</v>
      </c>
      <c r="G3250" t="s">
        <v>141</v>
      </c>
      <c r="H3250" t="s">
        <v>200</v>
      </c>
      <c r="I3250" t="s">
        <v>142</v>
      </c>
      <c r="J3250" s="1">
        <v>46023</v>
      </c>
      <c r="K3250" t="s">
        <v>438</v>
      </c>
      <c r="L3250">
        <v>4</v>
      </c>
      <c r="M3250" t="s">
        <v>439</v>
      </c>
      <c r="N3250" t="s">
        <v>145</v>
      </c>
      <c r="O3250" t="s">
        <v>155</v>
      </c>
      <c r="P3250" t="s">
        <v>146</v>
      </c>
      <c r="Q3250">
        <v>20</v>
      </c>
      <c r="R3250">
        <v>21</v>
      </c>
      <c r="S3250">
        <v>370</v>
      </c>
      <c r="T3250">
        <v>0</v>
      </c>
      <c r="U3250">
        <v>2</v>
      </c>
      <c r="V3250">
        <v>1</v>
      </c>
      <c r="W3250">
        <v>10</v>
      </c>
      <c r="X3250">
        <v>10</v>
      </c>
      <c r="Y3250">
        <v>0</v>
      </c>
      <c r="Z3250">
        <v>0</v>
      </c>
      <c r="AA3250">
        <v>350</v>
      </c>
      <c r="AB3250">
        <v>0</v>
      </c>
      <c r="AC3250">
        <v>0</v>
      </c>
      <c r="AD3250">
        <v>1</v>
      </c>
      <c r="AE3250">
        <v>0</v>
      </c>
      <c r="AF3250">
        <v>19</v>
      </c>
      <c r="AG3250">
        <v>0</v>
      </c>
      <c r="AH3250">
        <v>0</v>
      </c>
      <c r="AI3250">
        <v>2</v>
      </c>
      <c r="AJ3250">
        <v>0</v>
      </c>
      <c r="AK3250">
        <v>0</v>
      </c>
      <c r="AL3250">
        <v>0</v>
      </c>
      <c r="AM3250">
        <v>0</v>
      </c>
      <c r="AN3250">
        <v>0</v>
      </c>
      <c r="AO3250">
        <v>13</v>
      </c>
      <c r="AP3250">
        <v>56</v>
      </c>
      <c r="AQ3250">
        <v>15</v>
      </c>
      <c r="AR3250">
        <v>0</v>
      </c>
      <c r="AS3250">
        <v>4</v>
      </c>
      <c r="AT3250">
        <v>2</v>
      </c>
      <c r="AU3250">
        <v>6</v>
      </c>
      <c r="AV3250">
        <v>0</v>
      </c>
      <c r="AW3250">
        <v>0</v>
      </c>
      <c r="AX3250">
        <v>0</v>
      </c>
      <c r="AY3250">
        <v>2</v>
      </c>
      <c r="AZ3250">
        <v>5</v>
      </c>
      <c r="BA3250">
        <v>4</v>
      </c>
      <c r="BB3250">
        <v>8</v>
      </c>
      <c r="BC3250">
        <v>3</v>
      </c>
      <c r="BD3250">
        <v>1</v>
      </c>
      <c r="BE3250">
        <v>0</v>
      </c>
      <c r="BF3250">
        <v>21</v>
      </c>
      <c r="BG3250">
        <v>20</v>
      </c>
      <c r="BH3250">
        <v>0</v>
      </c>
      <c r="BI3250">
        <v>2</v>
      </c>
      <c r="BJ3250" s="2">
        <v>46036</v>
      </c>
      <c r="BK3250">
        <v>0</v>
      </c>
      <c r="BL3250" s="3" t="str">
        <f>VLOOKUP(O3250,DropDownList!$H$1:$I$7,2,FALSE)</f>
        <v>2022/23</v>
      </c>
      <c r="BM3250" s="3" t="str">
        <f t="shared" si="50"/>
        <v>VSUR</v>
      </c>
    </row>
    <row r="3251" spans="1:65" x14ac:dyDescent="0.2">
      <c r="A3251">
        <v>2026</v>
      </c>
      <c r="B3251">
        <v>1</v>
      </c>
      <c r="C3251" t="s">
        <v>198</v>
      </c>
      <c r="D3251" t="s">
        <v>199</v>
      </c>
      <c r="E3251" t="s">
        <v>29</v>
      </c>
      <c r="F3251">
        <v>9289</v>
      </c>
      <c r="G3251" t="s">
        <v>141</v>
      </c>
      <c r="H3251" t="s">
        <v>200</v>
      </c>
      <c r="I3251" t="s">
        <v>142</v>
      </c>
      <c r="J3251" s="1">
        <v>46023</v>
      </c>
      <c r="K3251" t="s">
        <v>438</v>
      </c>
      <c r="L3251">
        <v>4</v>
      </c>
      <c r="M3251" t="s">
        <v>439</v>
      </c>
      <c r="N3251" t="s">
        <v>145</v>
      </c>
      <c r="O3251" t="s">
        <v>155</v>
      </c>
      <c r="P3251" t="s">
        <v>150</v>
      </c>
      <c r="Q3251">
        <v>1396.3</v>
      </c>
      <c r="R3251">
        <v>30</v>
      </c>
      <c r="S3251">
        <v>5860.46</v>
      </c>
      <c r="T3251">
        <v>378.12</v>
      </c>
      <c r="U3251">
        <v>8</v>
      </c>
      <c r="V3251">
        <v>6</v>
      </c>
      <c r="W3251">
        <v>1138.49</v>
      </c>
      <c r="X3251">
        <v>1138.49</v>
      </c>
      <c r="Y3251">
        <v>28</v>
      </c>
      <c r="Z3251">
        <v>5482.34</v>
      </c>
      <c r="AA3251">
        <v>4086.04</v>
      </c>
      <c r="AB3251">
        <v>1814.16</v>
      </c>
      <c r="AC3251">
        <v>2271.88</v>
      </c>
      <c r="AD3251">
        <v>4</v>
      </c>
      <c r="AE3251">
        <v>2</v>
      </c>
      <c r="AF3251">
        <v>19</v>
      </c>
      <c r="AG3251">
        <v>3</v>
      </c>
      <c r="AH3251">
        <v>2</v>
      </c>
      <c r="AI3251">
        <v>5</v>
      </c>
      <c r="AJ3251">
        <v>5</v>
      </c>
      <c r="AK3251">
        <v>6</v>
      </c>
      <c r="AL3251">
        <v>1</v>
      </c>
      <c r="AM3251">
        <v>1</v>
      </c>
      <c r="AN3251">
        <v>0</v>
      </c>
      <c r="AO3251">
        <v>20</v>
      </c>
      <c r="AP3251">
        <v>121</v>
      </c>
      <c r="AQ3251">
        <v>22</v>
      </c>
      <c r="AR3251">
        <v>0</v>
      </c>
      <c r="AS3251">
        <v>24</v>
      </c>
      <c r="AT3251">
        <v>0</v>
      </c>
      <c r="AU3251">
        <v>0</v>
      </c>
      <c r="AV3251">
        <v>0</v>
      </c>
      <c r="AW3251">
        <v>0</v>
      </c>
      <c r="AX3251">
        <v>0</v>
      </c>
      <c r="AY3251">
        <v>8</v>
      </c>
      <c r="AZ3251">
        <v>25</v>
      </c>
      <c r="BA3251">
        <v>20</v>
      </c>
      <c r="BB3251">
        <v>3</v>
      </c>
      <c r="BC3251">
        <v>2</v>
      </c>
      <c r="BD3251">
        <v>0</v>
      </c>
      <c r="BE3251">
        <v>0</v>
      </c>
      <c r="BF3251">
        <v>20</v>
      </c>
      <c r="BG3251">
        <v>956.99</v>
      </c>
      <c r="BH3251">
        <v>1</v>
      </c>
      <c r="BI3251">
        <v>7</v>
      </c>
      <c r="BJ3251" s="2">
        <v>46036</v>
      </c>
      <c r="BK3251">
        <v>0</v>
      </c>
      <c r="BL3251" s="3" t="str">
        <f>VLOOKUP(O3251,DropDownList!$H$1:$I$7,2,FALSE)</f>
        <v>2022/23</v>
      </c>
      <c r="BM3251" s="3" t="str">
        <f t="shared" si="50"/>
        <v>FISCAL FINES</v>
      </c>
    </row>
    <row r="3252" spans="1:65" x14ac:dyDescent="0.2">
      <c r="A3252">
        <v>2026</v>
      </c>
      <c r="B3252">
        <v>1</v>
      </c>
      <c r="C3252" t="s">
        <v>198</v>
      </c>
      <c r="D3252" t="s">
        <v>199</v>
      </c>
      <c r="E3252" t="s">
        <v>29</v>
      </c>
      <c r="F3252">
        <v>9289</v>
      </c>
      <c r="G3252" t="s">
        <v>141</v>
      </c>
      <c r="H3252" t="s">
        <v>200</v>
      </c>
      <c r="I3252" t="s">
        <v>142</v>
      </c>
      <c r="J3252" s="1">
        <v>46023</v>
      </c>
      <c r="K3252" t="s">
        <v>438</v>
      </c>
      <c r="L3252">
        <v>4</v>
      </c>
      <c r="M3252" t="s">
        <v>439</v>
      </c>
      <c r="N3252" t="s">
        <v>145</v>
      </c>
      <c r="O3252" t="s">
        <v>147</v>
      </c>
      <c r="P3252" t="s">
        <v>146</v>
      </c>
      <c r="Q3252">
        <v>110</v>
      </c>
      <c r="R3252">
        <v>25</v>
      </c>
      <c r="S3252">
        <v>380</v>
      </c>
      <c r="T3252">
        <v>0</v>
      </c>
      <c r="U3252">
        <v>11</v>
      </c>
      <c r="V3252">
        <v>2</v>
      </c>
      <c r="W3252">
        <v>20</v>
      </c>
      <c r="X3252">
        <v>20</v>
      </c>
      <c r="Y3252">
        <v>0</v>
      </c>
      <c r="Z3252">
        <v>0</v>
      </c>
      <c r="AA3252">
        <v>270</v>
      </c>
      <c r="AB3252">
        <v>0</v>
      </c>
      <c r="AC3252">
        <v>0</v>
      </c>
      <c r="AD3252">
        <v>2</v>
      </c>
      <c r="AE3252">
        <v>0</v>
      </c>
      <c r="AF3252">
        <v>17</v>
      </c>
      <c r="AG3252">
        <v>0</v>
      </c>
      <c r="AH3252">
        <v>0</v>
      </c>
      <c r="AI3252">
        <v>8</v>
      </c>
      <c r="AJ3252">
        <v>0</v>
      </c>
      <c r="AK3252">
        <v>0</v>
      </c>
      <c r="AL3252">
        <v>0</v>
      </c>
      <c r="AM3252">
        <v>0</v>
      </c>
      <c r="AN3252">
        <v>0</v>
      </c>
      <c r="AO3252">
        <v>16</v>
      </c>
      <c r="AP3252">
        <v>59</v>
      </c>
      <c r="AQ3252">
        <v>20</v>
      </c>
      <c r="AR3252">
        <v>0</v>
      </c>
      <c r="AS3252">
        <v>9</v>
      </c>
      <c r="AT3252">
        <v>0</v>
      </c>
      <c r="AU3252">
        <v>11</v>
      </c>
      <c r="AV3252">
        <v>0</v>
      </c>
      <c r="AW3252">
        <v>0</v>
      </c>
      <c r="AX3252">
        <v>0</v>
      </c>
      <c r="AY3252">
        <v>5</v>
      </c>
      <c r="AZ3252">
        <v>7</v>
      </c>
      <c r="BA3252">
        <v>2</v>
      </c>
      <c r="BB3252">
        <v>1</v>
      </c>
      <c r="BC3252">
        <v>0</v>
      </c>
      <c r="BD3252">
        <v>0</v>
      </c>
      <c r="BE3252">
        <v>0</v>
      </c>
      <c r="BF3252">
        <v>25</v>
      </c>
      <c r="BG3252">
        <v>110</v>
      </c>
      <c r="BH3252">
        <v>0</v>
      </c>
      <c r="BI3252">
        <v>11</v>
      </c>
      <c r="BJ3252" s="2">
        <v>46036</v>
      </c>
      <c r="BK3252">
        <v>0</v>
      </c>
      <c r="BL3252" s="3" t="str">
        <f>VLOOKUP(O3252,DropDownList!$H$1:$I$7,2,FALSE)</f>
        <v>2024/25</v>
      </c>
      <c r="BM3252" s="3" t="str">
        <f t="shared" si="50"/>
        <v>VSUR</v>
      </c>
    </row>
    <row r="3253" spans="1:65" x14ac:dyDescent="0.2">
      <c r="A3253">
        <v>2026</v>
      </c>
      <c r="B3253">
        <v>1</v>
      </c>
      <c r="C3253" t="s">
        <v>198</v>
      </c>
      <c r="D3253" t="s">
        <v>199</v>
      </c>
      <c r="E3253" t="s">
        <v>29</v>
      </c>
      <c r="F3253">
        <v>9289</v>
      </c>
      <c r="G3253" t="s">
        <v>141</v>
      </c>
      <c r="H3253" t="s">
        <v>200</v>
      </c>
      <c r="I3253" t="s">
        <v>142</v>
      </c>
      <c r="J3253" s="1">
        <v>46023</v>
      </c>
      <c r="K3253" t="s">
        <v>438</v>
      </c>
      <c r="L3253">
        <v>4</v>
      </c>
      <c r="M3253" t="s">
        <v>439</v>
      </c>
      <c r="N3253" t="s">
        <v>145</v>
      </c>
      <c r="O3253" t="s">
        <v>147</v>
      </c>
      <c r="P3253" t="s">
        <v>150</v>
      </c>
      <c r="Q3253">
        <v>950</v>
      </c>
      <c r="R3253">
        <v>27</v>
      </c>
      <c r="S3253">
        <v>4503.3500000000004</v>
      </c>
      <c r="T3253">
        <v>225</v>
      </c>
      <c r="U3253">
        <v>4</v>
      </c>
      <c r="V3253">
        <v>2</v>
      </c>
      <c r="W3253">
        <v>167.5</v>
      </c>
      <c r="X3253">
        <v>167.5</v>
      </c>
      <c r="Y3253">
        <v>25</v>
      </c>
      <c r="Z3253">
        <v>4278.3500000000004</v>
      </c>
      <c r="AA3253">
        <v>3328.35</v>
      </c>
      <c r="AB3253">
        <v>1020.85</v>
      </c>
      <c r="AC3253">
        <v>2307.5</v>
      </c>
      <c r="AD3253">
        <v>1</v>
      </c>
      <c r="AE3253">
        <v>1</v>
      </c>
      <c r="AF3253">
        <v>21</v>
      </c>
      <c r="AG3253">
        <v>2</v>
      </c>
      <c r="AH3253">
        <v>2</v>
      </c>
      <c r="AI3253">
        <v>2</v>
      </c>
      <c r="AJ3253">
        <v>9</v>
      </c>
      <c r="AK3253">
        <v>2</v>
      </c>
      <c r="AL3253">
        <v>0</v>
      </c>
      <c r="AM3253">
        <v>2</v>
      </c>
      <c r="AN3253">
        <v>0</v>
      </c>
      <c r="AO3253">
        <v>12</v>
      </c>
      <c r="AP3253">
        <v>43</v>
      </c>
      <c r="AQ3253">
        <v>14</v>
      </c>
      <c r="AR3253">
        <v>0</v>
      </c>
      <c r="AS3253">
        <v>7</v>
      </c>
      <c r="AT3253">
        <v>0</v>
      </c>
      <c r="AU3253">
        <v>2</v>
      </c>
      <c r="AV3253">
        <v>0</v>
      </c>
      <c r="AW3253">
        <v>0</v>
      </c>
      <c r="AX3253">
        <v>0</v>
      </c>
      <c r="AY3253">
        <v>1</v>
      </c>
      <c r="AZ3253">
        <v>9</v>
      </c>
      <c r="BA3253">
        <v>6</v>
      </c>
      <c r="BB3253">
        <v>1</v>
      </c>
      <c r="BC3253">
        <v>0</v>
      </c>
      <c r="BD3253">
        <v>0</v>
      </c>
      <c r="BE3253">
        <v>0</v>
      </c>
      <c r="BF3253">
        <v>13</v>
      </c>
      <c r="BG3253">
        <v>732.5</v>
      </c>
      <c r="BH3253">
        <v>0</v>
      </c>
      <c r="BI3253">
        <v>4</v>
      </c>
      <c r="BJ3253" s="2">
        <v>46036</v>
      </c>
      <c r="BK3253">
        <v>0</v>
      </c>
      <c r="BL3253" s="3" t="str">
        <f>VLOOKUP(O3253,DropDownList!$H$1:$I$7,2,FALSE)</f>
        <v>2024/25</v>
      </c>
      <c r="BM3253" s="3" t="str">
        <f t="shared" si="50"/>
        <v>FISCAL FINES</v>
      </c>
    </row>
    <row r="3254" spans="1:65" x14ac:dyDescent="0.2">
      <c r="A3254">
        <v>2026</v>
      </c>
      <c r="B3254">
        <v>1</v>
      </c>
      <c r="C3254" t="s">
        <v>198</v>
      </c>
      <c r="D3254" t="s">
        <v>199</v>
      </c>
      <c r="E3254" t="s">
        <v>29</v>
      </c>
      <c r="F3254">
        <v>9289</v>
      </c>
      <c r="G3254" t="s">
        <v>141</v>
      </c>
      <c r="H3254" t="s">
        <v>200</v>
      </c>
      <c r="I3254" t="s">
        <v>142</v>
      </c>
      <c r="J3254" s="1">
        <v>46023</v>
      </c>
      <c r="K3254" t="s">
        <v>438</v>
      </c>
      <c r="L3254">
        <v>4</v>
      </c>
      <c r="M3254" t="s">
        <v>439</v>
      </c>
      <c r="N3254" t="s">
        <v>145</v>
      </c>
      <c r="O3254" t="s">
        <v>155</v>
      </c>
      <c r="P3254" t="s">
        <v>153</v>
      </c>
      <c r="Q3254">
        <v>45</v>
      </c>
      <c r="R3254">
        <v>1</v>
      </c>
      <c r="S3254">
        <v>45</v>
      </c>
      <c r="T3254">
        <v>0</v>
      </c>
      <c r="U3254">
        <v>1</v>
      </c>
      <c r="V3254">
        <v>1</v>
      </c>
      <c r="W3254">
        <v>45</v>
      </c>
      <c r="X3254">
        <v>45</v>
      </c>
      <c r="Y3254">
        <v>0</v>
      </c>
      <c r="Z3254">
        <v>0</v>
      </c>
      <c r="AA3254">
        <v>0</v>
      </c>
      <c r="AB3254">
        <v>0</v>
      </c>
      <c r="AC3254">
        <v>0</v>
      </c>
      <c r="AD3254">
        <v>1</v>
      </c>
      <c r="AE3254">
        <v>0</v>
      </c>
      <c r="AF3254">
        <v>0</v>
      </c>
      <c r="AG3254">
        <v>0</v>
      </c>
      <c r="AH3254">
        <v>0</v>
      </c>
      <c r="AI3254">
        <v>1</v>
      </c>
      <c r="AJ3254">
        <v>0</v>
      </c>
      <c r="AK3254">
        <v>0</v>
      </c>
      <c r="AL3254">
        <v>0</v>
      </c>
      <c r="AM3254">
        <v>0</v>
      </c>
      <c r="AN3254">
        <v>0</v>
      </c>
      <c r="AO3254">
        <v>1</v>
      </c>
      <c r="AP3254">
        <v>1</v>
      </c>
      <c r="AQ3254">
        <v>1</v>
      </c>
      <c r="AR3254">
        <v>0</v>
      </c>
      <c r="AS3254">
        <v>0</v>
      </c>
      <c r="AT3254">
        <v>0</v>
      </c>
      <c r="AU3254">
        <v>0</v>
      </c>
      <c r="AV3254">
        <v>0</v>
      </c>
      <c r="AW3254">
        <v>0</v>
      </c>
      <c r="AX3254">
        <v>0</v>
      </c>
      <c r="AY3254">
        <v>0</v>
      </c>
      <c r="AZ3254">
        <v>0</v>
      </c>
      <c r="BA3254">
        <v>0</v>
      </c>
      <c r="BB3254">
        <v>0</v>
      </c>
      <c r="BC3254">
        <v>0</v>
      </c>
      <c r="BD3254">
        <v>0</v>
      </c>
      <c r="BE3254">
        <v>0</v>
      </c>
      <c r="BF3254">
        <v>1</v>
      </c>
      <c r="BG3254">
        <v>45</v>
      </c>
      <c r="BH3254">
        <v>0</v>
      </c>
      <c r="BI3254">
        <v>1</v>
      </c>
      <c r="BJ3254" s="2">
        <v>46036</v>
      </c>
      <c r="BK3254">
        <v>0</v>
      </c>
      <c r="BL3254" s="3" t="str">
        <f>VLOOKUP(O3254,DropDownList!$H$1:$I$7,2,FALSE)</f>
        <v>2022/23</v>
      </c>
      <c r="BM3254" s="3" t="str">
        <f t="shared" si="50"/>
        <v>PREG</v>
      </c>
    </row>
    <row r="3255" spans="1:65" x14ac:dyDescent="0.2">
      <c r="A3255">
        <v>2026</v>
      </c>
      <c r="B3255">
        <v>1</v>
      </c>
      <c r="C3255" t="s">
        <v>198</v>
      </c>
      <c r="D3255" t="s">
        <v>199</v>
      </c>
      <c r="E3255" t="s">
        <v>29</v>
      </c>
      <c r="F3255">
        <v>9289</v>
      </c>
      <c r="G3255" t="s">
        <v>141</v>
      </c>
      <c r="H3255" t="s">
        <v>200</v>
      </c>
      <c r="I3255" t="s">
        <v>142</v>
      </c>
      <c r="J3255" s="1">
        <v>46023</v>
      </c>
      <c r="K3255" t="s">
        <v>438</v>
      </c>
      <c r="L3255">
        <v>4</v>
      </c>
      <c r="M3255" t="s">
        <v>439</v>
      </c>
      <c r="N3255" t="s">
        <v>145</v>
      </c>
      <c r="O3255" t="s">
        <v>156</v>
      </c>
      <c r="P3255" t="s">
        <v>146</v>
      </c>
      <c r="Q3255">
        <v>20</v>
      </c>
      <c r="R3255">
        <v>21</v>
      </c>
      <c r="S3255">
        <v>290</v>
      </c>
      <c r="T3255">
        <v>0</v>
      </c>
      <c r="U3255">
        <v>5</v>
      </c>
      <c r="V3255">
        <v>0</v>
      </c>
      <c r="W3255">
        <v>0</v>
      </c>
      <c r="X3255">
        <v>0</v>
      </c>
      <c r="Y3255">
        <v>0</v>
      </c>
      <c r="Z3255">
        <v>0</v>
      </c>
      <c r="AA3255">
        <v>270</v>
      </c>
      <c r="AB3255">
        <v>0</v>
      </c>
      <c r="AC3255">
        <v>0</v>
      </c>
      <c r="AD3255">
        <v>0</v>
      </c>
      <c r="AE3255">
        <v>0</v>
      </c>
      <c r="AF3255">
        <v>20</v>
      </c>
      <c r="AG3255">
        <v>0</v>
      </c>
      <c r="AH3255">
        <v>0</v>
      </c>
      <c r="AI3255">
        <v>1</v>
      </c>
      <c r="AJ3255">
        <v>0</v>
      </c>
      <c r="AK3255">
        <v>0</v>
      </c>
      <c r="AL3255">
        <v>0</v>
      </c>
      <c r="AM3255">
        <v>0</v>
      </c>
      <c r="AN3255">
        <v>0</v>
      </c>
      <c r="AO3255">
        <v>17</v>
      </c>
      <c r="AP3255">
        <v>61</v>
      </c>
      <c r="AQ3255">
        <v>20</v>
      </c>
      <c r="AR3255">
        <v>0</v>
      </c>
      <c r="AS3255">
        <v>9</v>
      </c>
      <c r="AT3255">
        <v>0</v>
      </c>
      <c r="AU3255">
        <v>10</v>
      </c>
      <c r="AV3255">
        <v>2</v>
      </c>
      <c r="AW3255">
        <v>0</v>
      </c>
      <c r="AX3255">
        <v>0</v>
      </c>
      <c r="AY3255">
        <v>6</v>
      </c>
      <c r="AZ3255">
        <v>6</v>
      </c>
      <c r="BA3255">
        <v>0</v>
      </c>
      <c r="BB3255">
        <v>3</v>
      </c>
      <c r="BC3255">
        <v>1</v>
      </c>
      <c r="BD3255">
        <v>0</v>
      </c>
      <c r="BE3255">
        <v>0</v>
      </c>
      <c r="BF3255">
        <v>21</v>
      </c>
      <c r="BG3255">
        <v>20</v>
      </c>
      <c r="BH3255">
        <v>0</v>
      </c>
      <c r="BI3255">
        <v>5</v>
      </c>
      <c r="BJ3255" s="2">
        <v>46036</v>
      </c>
      <c r="BK3255">
        <v>0</v>
      </c>
      <c r="BL3255" s="3" t="str">
        <f>VLOOKUP(O3255,DropDownList!$H$1:$I$7,2,FALSE)</f>
        <v>2023/24</v>
      </c>
      <c r="BM3255" s="3" t="str">
        <f t="shared" si="50"/>
        <v>VSUR</v>
      </c>
    </row>
    <row r="3256" spans="1:65" x14ac:dyDescent="0.2">
      <c r="A3256">
        <v>2026</v>
      </c>
      <c r="B3256">
        <v>1</v>
      </c>
      <c r="C3256" t="s">
        <v>198</v>
      </c>
      <c r="D3256" t="s">
        <v>199</v>
      </c>
      <c r="E3256" t="s">
        <v>29</v>
      </c>
      <c r="F3256">
        <v>9289</v>
      </c>
      <c r="G3256" t="s">
        <v>141</v>
      </c>
      <c r="H3256" t="s">
        <v>200</v>
      </c>
      <c r="I3256" t="s">
        <v>142</v>
      </c>
      <c r="J3256" s="1">
        <v>46023</v>
      </c>
      <c r="K3256" t="s">
        <v>438</v>
      </c>
      <c r="L3256">
        <v>4</v>
      </c>
      <c r="M3256" t="s">
        <v>439</v>
      </c>
      <c r="N3256" t="s">
        <v>145</v>
      </c>
      <c r="O3256" t="s">
        <v>147</v>
      </c>
      <c r="P3256" t="s">
        <v>152</v>
      </c>
      <c r="Q3256">
        <v>0</v>
      </c>
      <c r="R3256">
        <v>25</v>
      </c>
      <c r="S3256">
        <v>1000</v>
      </c>
      <c r="T3256">
        <v>200</v>
      </c>
      <c r="U3256">
        <v>0</v>
      </c>
      <c r="V3256">
        <v>0</v>
      </c>
      <c r="W3256">
        <v>0</v>
      </c>
      <c r="X3256">
        <v>0</v>
      </c>
      <c r="Y3256">
        <v>0</v>
      </c>
      <c r="Z3256">
        <v>0</v>
      </c>
      <c r="AA3256">
        <v>800</v>
      </c>
      <c r="AB3256">
        <v>0</v>
      </c>
      <c r="AC3256">
        <v>800</v>
      </c>
      <c r="AD3256">
        <v>0</v>
      </c>
      <c r="AE3256">
        <v>0</v>
      </c>
      <c r="AF3256">
        <v>20</v>
      </c>
      <c r="AG3256">
        <v>0</v>
      </c>
      <c r="AH3256">
        <v>5</v>
      </c>
      <c r="AI3256">
        <v>0</v>
      </c>
      <c r="AJ3256">
        <v>0</v>
      </c>
      <c r="AK3256">
        <v>0</v>
      </c>
      <c r="AL3256">
        <v>0</v>
      </c>
      <c r="AM3256">
        <v>0</v>
      </c>
      <c r="AN3256">
        <v>0</v>
      </c>
      <c r="AO3256">
        <v>0</v>
      </c>
      <c r="AP3256">
        <v>0</v>
      </c>
      <c r="AQ3256">
        <v>0</v>
      </c>
      <c r="AR3256">
        <v>0</v>
      </c>
      <c r="AS3256">
        <v>0</v>
      </c>
      <c r="AT3256">
        <v>0</v>
      </c>
      <c r="AU3256">
        <v>0</v>
      </c>
      <c r="AV3256">
        <v>0</v>
      </c>
      <c r="AW3256">
        <v>0</v>
      </c>
      <c r="AX3256">
        <v>0</v>
      </c>
      <c r="AY3256">
        <v>0</v>
      </c>
      <c r="AZ3256">
        <v>0</v>
      </c>
      <c r="BA3256">
        <v>0</v>
      </c>
      <c r="BB3256">
        <v>0</v>
      </c>
      <c r="BC3256">
        <v>0</v>
      </c>
      <c r="BD3256">
        <v>0</v>
      </c>
      <c r="BE3256">
        <v>0</v>
      </c>
      <c r="BF3256">
        <v>0</v>
      </c>
      <c r="BG3256">
        <v>0</v>
      </c>
      <c r="BH3256">
        <v>0</v>
      </c>
      <c r="BI3256">
        <v>0</v>
      </c>
      <c r="BJ3256" s="2">
        <v>46036</v>
      </c>
      <c r="BK3256">
        <v>0</v>
      </c>
      <c r="BL3256" s="3" t="str">
        <f>VLOOKUP(O3256,DropDownList!$H$1:$I$7,2,FALSE)</f>
        <v>2024/25</v>
      </c>
      <c r="BM3256" s="3" t="str">
        <f t="shared" si="50"/>
        <v>PCOA</v>
      </c>
    </row>
    <row r="3257" spans="1:65" x14ac:dyDescent="0.2">
      <c r="A3257">
        <v>2026</v>
      </c>
      <c r="B3257">
        <v>1</v>
      </c>
      <c r="C3257" t="s">
        <v>198</v>
      </c>
      <c r="D3257" t="s">
        <v>199</v>
      </c>
      <c r="E3257" t="s">
        <v>29</v>
      </c>
      <c r="F3257">
        <v>9289</v>
      </c>
      <c r="G3257" t="s">
        <v>141</v>
      </c>
      <c r="H3257" t="s">
        <v>200</v>
      </c>
      <c r="I3257" t="s">
        <v>142</v>
      </c>
      <c r="J3257" s="1">
        <v>46023</v>
      </c>
      <c r="K3257" t="s">
        <v>438</v>
      </c>
      <c r="L3257">
        <v>4</v>
      </c>
      <c r="M3257" t="s">
        <v>439</v>
      </c>
      <c r="N3257" t="s">
        <v>145</v>
      </c>
      <c r="O3257" t="s">
        <v>155</v>
      </c>
      <c r="P3257" t="s">
        <v>148</v>
      </c>
      <c r="Q3257">
        <v>0</v>
      </c>
      <c r="R3257">
        <v>5</v>
      </c>
      <c r="S3257">
        <v>300</v>
      </c>
      <c r="T3257">
        <v>0</v>
      </c>
      <c r="U3257">
        <v>0</v>
      </c>
      <c r="V3257">
        <v>0</v>
      </c>
      <c r="W3257">
        <v>0</v>
      </c>
      <c r="X3257">
        <v>0</v>
      </c>
      <c r="Y3257">
        <v>0</v>
      </c>
      <c r="Z3257">
        <v>0</v>
      </c>
      <c r="AA3257">
        <v>300</v>
      </c>
      <c r="AB3257">
        <v>0</v>
      </c>
      <c r="AC3257">
        <v>300</v>
      </c>
      <c r="AD3257">
        <v>0</v>
      </c>
      <c r="AE3257">
        <v>0</v>
      </c>
      <c r="AF3257">
        <v>5</v>
      </c>
      <c r="AG3257">
        <v>0</v>
      </c>
      <c r="AH3257">
        <v>0</v>
      </c>
      <c r="AI3257">
        <v>0</v>
      </c>
      <c r="AJ3257">
        <v>0</v>
      </c>
      <c r="AK3257">
        <v>0</v>
      </c>
      <c r="AL3257">
        <v>0</v>
      </c>
      <c r="AM3257">
        <v>0</v>
      </c>
      <c r="AN3257">
        <v>0</v>
      </c>
      <c r="AO3257">
        <v>3</v>
      </c>
      <c r="AP3257">
        <v>9</v>
      </c>
      <c r="AQ3257">
        <v>3</v>
      </c>
      <c r="AR3257">
        <v>0</v>
      </c>
      <c r="AS3257">
        <v>0</v>
      </c>
      <c r="AT3257">
        <v>0</v>
      </c>
      <c r="AU3257">
        <v>0</v>
      </c>
      <c r="AV3257">
        <v>0</v>
      </c>
      <c r="AW3257">
        <v>0</v>
      </c>
      <c r="AX3257">
        <v>0</v>
      </c>
      <c r="AY3257">
        <v>3</v>
      </c>
      <c r="AZ3257">
        <v>3</v>
      </c>
      <c r="BA3257">
        <v>0</v>
      </c>
      <c r="BB3257">
        <v>0</v>
      </c>
      <c r="BC3257">
        <v>0</v>
      </c>
      <c r="BD3257">
        <v>0</v>
      </c>
      <c r="BE3257">
        <v>0</v>
      </c>
      <c r="BF3257">
        <v>3</v>
      </c>
      <c r="BG3257">
        <v>0</v>
      </c>
      <c r="BH3257">
        <v>0</v>
      </c>
      <c r="BI3257">
        <v>0</v>
      </c>
      <c r="BJ3257" s="2">
        <v>46036</v>
      </c>
      <c r="BK3257">
        <v>0</v>
      </c>
      <c r="BL3257" s="3" t="str">
        <f>VLOOKUP(O3257,DropDownList!$H$1:$I$7,2,FALSE)</f>
        <v>2022/23</v>
      </c>
      <c r="BM3257" s="3" t="str">
        <f t="shared" si="50"/>
        <v>PRAS</v>
      </c>
    </row>
    <row r="3258" spans="1:65" x14ac:dyDescent="0.2">
      <c r="A3258">
        <v>2026</v>
      </c>
      <c r="B3258">
        <v>1</v>
      </c>
      <c r="C3258" t="s">
        <v>198</v>
      </c>
      <c r="D3258" t="s">
        <v>199</v>
      </c>
      <c r="E3258" t="s">
        <v>29</v>
      </c>
      <c r="F3258">
        <v>9289</v>
      </c>
      <c r="G3258" t="s">
        <v>141</v>
      </c>
      <c r="H3258" t="s">
        <v>200</v>
      </c>
      <c r="I3258" t="s">
        <v>142</v>
      </c>
      <c r="J3258" s="1">
        <v>46023</v>
      </c>
      <c r="K3258" t="s">
        <v>438</v>
      </c>
      <c r="L3258">
        <v>4</v>
      </c>
      <c r="M3258" t="s">
        <v>439</v>
      </c>
      <c r="N3258" t="s">
        <v>145</v>
      </c>
      <c r="O3258" t="s">
        <v>149</v>
      </c>
      <c r="P3258" t="s">
        <v>150</v>
      </c>
      <c r="Q3258">
        <v>1784.69</v>
      </c>
      <c r="R3258">
        <v>17</v>
      </c>
      <c r="S3258">
        <v>3417.69</v>
      </c>
      <c r="T3258">
        <v>75</v>
      </c>
      <c r="U3258">
        <v>9</v>
      </c>
      <c r="V3258">
        <v>7</v>
      </c>
      <c r="W3258">
        <v>925</v>
      </c>
      <c r="X3258">
        <v>1074.17</v>
      </c>
      <c r="Y3258">
        <v>16</v>
      </c>
      <c r="Z3258">
        <v>3342.69</v>
      </c>
      <c r="AA3258">
        <v>1558</v>
      </c>
      <c r="AB3258">
        <v>608</v>
      </c>
      <c r="AC3258">
        <v>950</v>
      </c>
      <c r="AD3258">
        <v>7</v>
      </c>
      <c r="AE3258">
        <v>0</v>
      </c>
      <c r="AF3258">
        <v>7</v>
      </c>
      <c r="AG3258">
        <v>1</v>
      </c>
      <c r="AH3258">
        <v>1</v>
      </c>
      <c r="AI3258">
        <v>8</v>
      </c>
      <c r="AJ3258">
        <v>4</v>
      </c>
      <c r="AK3258">
        <v>3</v>
      </c>
      <c r="AL3258">
        <v>1</v>
      </c>
      <c r="AM3258">
        <v>0</v>
      </c>
      <c r="AN3258">
        <v>0</v>
      </c>
      <c r="AO3258">
        <v>8</v>
      </c>
      <c r="AP3258">
        <v>12</v>
      </c>
      <c r="AQ3258">
        <v>7</v>
      </c>
      <c r="AR3258">
        <v>0</v>
      </c>
      <c r="AS3258">
        <v>2</v>
      </c>
      <c r="AT3258">
        <v>0</v>
      </c>
      <c r="AU3258">
        <v>1</v>
      </c>
      <c r="AV3258">
        <v>0</v>
      </c>
      <c r="AW3258">
        <v>0</v>
      </c>
      <c r="AX3258">
        <v>0</v>
      </c>
      <c r="AY3258">
        <v>1</v>
      </c>
      <c r="AZ3258">
        <v>1</v>
      </c>
      <c r="BA3258">
        <v>0</v>
      </c>
      <c r="BB3258">
        <v>0</v>
      </c>
      <c r="BC3258">
        <v>0</v>
      </c>
      <c r="BD3258">
        <v>0</v>
      </c>
      <c r="BE3258">
        <v>0</v>
      </c>
      <c r="BF3258">
        <v>8</v>
      </c>
      <c r="BG3258">
        <v>1149.17</v>
      </c>
      <c r="BH3258">
        <v>0</v>
      </c>
      <c r="BI3258">
        <v>8</v>
      </c>
      <c r="BJ3258" s="2">
        <v>46036</v>
      </c>
      <c r="BK3258">
        <v>0</v>
      </c>
      <c r="BL3258" s="3" t="str">
        <f>VLOOKUP(O3258,DropDownList!$H$1:$I$7,2,FALSE)</f>
        <v>2025/26</v>
      </c>
      <c r="BM3258" s="3" t="str">
        <f t="shared" si="50"/>
        <v>FISCAL FINES</v>
      </c>
    </row>
    <row r="3259" spans="1:65" x14ac:dyDescent="0.2">
      <c r="A3259">
        <v>2026</v>
      </c>
      <c r="B3259">
        <v>1</v>
      </c>
      <c r="C3259" t="s">
        <v>198</v>
      </c>
      <c r="D3259" t="s">
        <v>201</v>
      </c>
      <c r="E3259" t="s">
        <v>29</v>
      </c>
      <c r="F3259">
        <v>9716</v>
      </c>
      <c r="G3259" t="s">
        <v>158</v>
      </c>
      <c r="H3259" t="s">
        <v>200</v>
      </c>
      <c r="I3259" t="s">
        <v>142</v>
      </c>
      <c r="J3259" s="1">
        <v>46023</v>
      </c>
      <c r="K3259" t="s">
        <v>438</v>
      </c>
      <c r="L3259">
        <v>4</v>
      </c>
      <c r="M3259" t="s">
        <v>439</v>
      </c>
      <c r="N3259" t="s">
        <v>145</v>
      </c>
      <c r="O3259" t="s">
        <v>149</v>
      </c>
      <c r="P3259" t="s">
        <v>160</v>
      </c>
      <c r="Q3259">
        <v>2319.9899999999998</v>
      </c>
      <c r="R3259">
        <v>18</v>
      </c>
      <c r="S3259">
        <v>8600</v>
      </c>
      <c r="T3259">
        <v>0</v>
      </c>
      <c r="U3259">
        <v>7</v>
      </c>
      <c r="V3259">
        <v>5</v>
      </c>
      <c r="W3259">
        <v>1395</v>
      </c>
      <c r="X3259">
        <v>1710</v>
      </c>
      <c r="Y3259">
        <v>0</v>
      </c>
      <c r="Z3259">
        <v>0</v>
      </c>
      <c r="AA3259">
        <v>6280.01</v>
      </c>
      <c r="AB3259">
        <v>0</v>
      </c>
      <c r="AC3259">
        <v>5860.01</v>
      </c>
      <c r="AD3259">
        <v>2</v>
      </c>
      <c r="AE3259">
        <v>3</v>
      </c>
      <c r="AF3259">
        <v>11</v>
      </c>
      <c r="AG3259">
        <v>5</v>
      </c>
      <c r="AH3259">
        <v>0</v>
      </c>
      <c r="AI3259">
        <v>2</v>
      </c>
      <c r="AJ3259">
        <v>0</v>
      </c>
      <c r="AK3259">
        <v>0</v>
      </c>
      <c r="AL3259">
        <v>0</v>
      </c>
      <c r="AM3259">
        <v>0</v>
      </c>
      <c r="AN3259">
        <v>0</v>
      </c>
      <c r="AO3259">
        <v>8</v>
      </c>
      <c r="AP3259">
        <v>13</v>
      </c>
      <c r="AQ3259">
        <v>8</v>
      </c>
      <c r="AR3259">
        <v>0</v>
      </c>
      <c r="AS3259">
        <v>1</v>
      </c>
      <c r="AT3259">
        <v>0</v>
      </c>
      <c r="AU3259">
        <v>0</v>
      </c>
      <c r="AV3259">
        <v>0</v>
      </c>
      <c r="AW3259">
        <v>0</v>
      </c>
      <c r="AX3259">
        <v>0</v>
      </c>
      <c r="AY3259">
        <v>1</v>
      </c>
      <c r="AZ3259">
        <v>1</v>
      </c>
      <c r="BA3259">
        <v>0</v>
      </c>
      <c r="BB3259">
        <v>0</v>
      </c>
      <c r="BC3259">
        <v>0</v>
      </c>
      <c r="BD3259">
        <v>0</v>
      </c>
      <c r="BE3259">
        <v>0</v>
      </c>
      <c r="BF3259">
        <v>18</v>
      </c>
      <c r="BG3259">
        <v>960</v>
      </c>
      <c r="BH3259">
        <v>0</v>
      </c>
      <c r="BI3259">
        <v>7</v>
      </c>
      <c r="BJ3259" s="2">
        <v>46036</v>
      </c>
      <c r="BK3259">
        <v>0</v>
      </c>
      <c r="BL3259" s="3" t="str">
        <f>VLOOKUP(O3259,DropDownList!$H$1:$I$7,2,FALSE)</f>
        <v>2025/26</v>
      </c>
      <c r="BM3259" s="3" t="str">
        <f t="shared" si="50"/>
        <v>SC COURT</v>
      </c>
    </row>
    <row r="3260" spans="1:65" x14ac:dyDescent="0.2">
      <c r="A3260">
        <v>2026</v>
      </c>
      <c r="B3260">
        <v>1</v>
      </c>
      <c r="C3260" t="s">
        <v>198</v>
      </c>
      <c r="D3260" t="s">
        <v>201</v>
      </c>
      <c r="E3260" t="s">
        <v>29</v>
      </c>
      <c r="F3260">
        <v>9716</v>
      </c>
      <c r="G3260" t="s">
        <v>158</v>
      </c>
      <c r="H3260" t="s">
        <v>200</v>
      </c>
      <c r="I3260" t="s">
        <v>142</v>
      </c>
      <c r="J3260" s="1">
        <v>46023</v>
      </c>
      <c r="K3260" t="s">
        <v>438</v>
      </c>
      <c r="L3260">
        <v>4</v>
      </c>
      <c r="M3260" t="s">
        <v>439</v>
      </c>
      <c r="N3260" t="s">
        <v>145</v>
      </c>
      <c r="O3260" t="s">
        <v>149</v>
      </c>
      <c r="P3260" t="s">
        <v>161</v>
      </c>
      <c r="Q3260">
        <v>60</v>
      </c>
      <c r="R3260">
        <v>18</v>
      </c>
      <c r="S3260">
        <v>480</v>
      </c>
      <c r="T3260">
        <v>0</v>
      </c>
      <c r="U3260">
        <v>7</v>
      </c>
      <c r="V3260">
        <v>2</v>
      </c>
      <c r="W3260">
        <v>60</v>
      </c>
      <c r="X3260">
        <v>60</v>
      </c>
      <c r="Y3260">
        <v>0</v>
      </c>
      <c r="Z3260">
        <v>0</v>
      </c>
      <c r="AA3260">
        <v>420</v>
      </c>
      <c r="AB3260">
        <v>0</v>
      </c>
      <c r="AC3260">
        <v>0</v>
      </c>
      <c r="AD3260">
        <v>2</v>
      </c>
      <c r="AE3260">
        <v>0</v>
      </c>
      <c r="AF3260">
        <v>16</v>
      </c>
      <c r="AG3260">
        <v>0</v>
      </c>
      <c r="AH3260">
        <v>0</v>
      </c>
      <c r="AI3260">
        <v>2</v>
      </c>
      <c r="AJ3260">
        <v>0</v>
      </c>
      <c r="AK3260">
        <v>0</v>
      </c>
      <c r="AL3260">
        <v>0</v>
      </c>
      <c r="AM3260">
        <v>0</v>
      </c>
      <c r="AN3260">
        <v>0</v>
      </c>
      <c r="AO3260">
        <v>8</v>
      </c>
      <c r="AP3260">
        <v>13</v>
      </c>
      <c r="AQ3260">
        <v>8</v>
      </c>
      <c r="AR3260">
        <v>0</v>
      </c>
      <c r="AS3260">
        <v>1</v>
      </c>
      <c r="AT3260">
        <v>0</v>
      </c>
      <c r="AU3260">
        <v>0</v>
      </c>
      <c r="AV3260">
        <v>0</v>
      </c>
      <c r="AW3260">
        <v>0</v>
      </c>
      <c r="AX3260">
        <v>0</v>
      </c>
      <c r="AY3260">
        <v>1</v>
      </c>
      <c r="AZ3260">
        <v>1</v>
      </c>
      <c r="BA3260">
        <v>0</v>
      </c>
      <c r="BB3260">
        <v>0</v>
      </c>
      <c r="BC3260">
        <v>0</v>
      </c>
      <c r="BD3260">
        <v>0</v>
      </c>
      <c r="BE3260">
        <v>0</v>
      </c>
      <c r="BF3260">
        <v>18</v>
      </c>
      <c r="BG3260">
        <v>60</v>
      </c>
      <c r="BH3260">
        <v>0</v>
      </c>
      <c r="BI3260">
        <v>7</v>
      </c>
      <c r="BJ3260" s="2">
        <v>46036</v>
      </c>
      <c r="BK3260">
        <v>0</v>
      </c>
      <c r="BL3260" s="3" t="str">
        <f>VLOOKUP(O3260,DropDownList!$H$1:$I$7,2,FALSE)</f>
        <v>2025/26</v>
      </c>
      <c r="BM3260" s="3" t="str">
        <f t="shared" si="50"/>
        <v>VSUR</v>
      </c>
    </row>
    <row r="3261" spans="1:65" x14ac:dyDescent="0.2">
      <c r="A3261">
        <v>2026</v>
      </c>
      <c r="B3261">
        <v>1</v>
      </c>
      <c r="C3261" t="s">
        <v>198</v>
      </c>
      <c r="D3261" t="s">
        <v>201</v>
      </c>
      <c r="E3261" t="s">
        <v>29</v>
      </c>
      <c r="F3261">
        <v>9716</v>
      </c>
      <c r="G3261" t="s">
        <v>158</v>
      </c>
      <c r="H3261" t="s">
        <v>200</v>
      </c>
      <c r="I3261" t="s">
        <v>142</v>
      </c>
      <c r="J3261" s="1">
        <v>46023</v>
      </c>
      <c r="K3261" t="s">
        <v>438</v>
      </c>
      <c r="L3261">
        <v>4</v>
      </c>
      <c r="M3261" t="s">
        <v>439</v>
      </c>
      <c r="N3261" t="s">
        <v>145</v>
      </c>
      <c r="O3261" t="s">
        <v>147</v>
      </c>
      <c r="P3261" t="s">
        <v>161</v>
      </c>
      <c r="Q3261">
        <v>100</v>
      </c>
      <c r="R3261">
        <v>30</v>
      </c>
      <c r="S3261">
        <v>965</v>
      </c>
      <c r="T3261">
        <v>0</v>
      </c>
      <c r="U3261">
        <v>10</v>
      </c>
      <c r="V3261">
        <v>2</v>
      </c>
      <c r="W3261">
        <v>60</v>
      </c>
      <c r="X3261">
        <v>60</v>
      </c>
      <c r="Y3261">
        <v>0</v>
      </c>
      <c r="Z3261">
        <v>0</v>
      </c>
      <c r="AA3261">
        <v>865</v>
      </c>
      <c r="AB3261">
        <v>0</v>
      </c>
      <c r="AC3261">
        <v>0</v>
      </c>
      <c r="AD3261">
        <v>2</v>
      </c>
      <c r="AE3261">
        <v>0</v>
      </c>
      <c r="AF3261">
        <v>26</v>
      </c>
      <c r="AG3261">
        <v>0</v>
      </c>
      <c r="AH3261">
        <v>0</v>
      </c>
      <c r="AI3261">
        <v>4</v>
      </c>
      <c r="AJ3261">
        <v>0</v>
      </c>
      <c r="AK3261">
        <v>0</v>
      </c>
      <c r="AL3261">
        <v>0</v>
      </c>
      <c r="AM3261">
        <v>0</v>
      </c>
      <c r="AN3261">
        <v>0</v>
      </c>
      <c r="AO3261">
        <v>14</v>
      </c>
      <c r="AP3261">
        <v>49</v>
      </c>
      <c r="AQ3261">
        <v>17</v>
      </c>
      <c r="AR3261">
        <v>0</v>
      </c>
      <c r="AS3261">
        <v>8</v>
      </c>
      <c r="AT3261">
        <v>0</v>
      </c>
      <c r="AU3261">
        <v>1</v>
      </c>
      <c r="AV3261">
        <v>2</v>
      </c>
      <c r="AW3261">
        <v>0</v>
      </c>
      <c r="AX3261">
        <v>0</v>
      </c>
      <c r="AY3261">
        <v>5</v>
      </c>
      <c r="AZ3261">
        <v>8</v>
      </c>
      <c r="BA3261">
        <v>2</v>
      </c>
      <c r="BB3261">
        <v>0</v>
      </c>
      <c r="BC3261">
        <v>0</v>
      </c>
      <c r="BD3261">
        <v>1</v>
      </c>
      <c r="BE3261">
        <v>0</v>
      </c>
      <c r="BF3261">
        <v>29</v>
      </c>
      <c r="BG3261">
        <v>100</v>
      </c>
      <c r="BH3261">
        <v>0</v>
      </c>
      <c r="BI3261">
        <v>9</v>
      </c>
      <c r="BJ3261" s="2">
        <v>46036</v>
      </c>
      <c r="BK3261">
        <v>0</v>
      </c>
      <c r="BL3261" s="3" t="str">
        <f>VLOOKUP(O3261,DropDownList!$H$1:$I$7,2,FALSE)</f>
        <v>2024/25</v>
      </c>
      <c r="BM3261" s="3" t="str">
        <f t="shared" si="50"/>
        <v>VSUR</v>
      </c>
    </row>
    <row r="3262" spans="1:65" x14ac:dyDescent="0.2">
      <c r="A3262">
        <v>2026</v>
      </c>
      <c r="B3262">
        <v>1</v>
      </c>
      <c r="C3262" t="s">
        <v>198</v>
      </c>
      <c r="D3262" t="s">
        <v>201</v>
      </c>
      <c r="E3262" t="s">
        <v>29</v>
      </c>
      <c r="F3262">
        <v>9716</v>
      </c>
      <c r="G3262" t="s">
        <v>158</v>
      </c>
      <c r="H3262" t="s">
        <v>200</v>
      </c>
      <c r="I3262" t="s">
        <v>142</v>
      </c>
      <c r="J3262" s="1">
        <v>46023</v>
      </c>
      <c r="K3262" t="s">
        <v>438</v>
      </c>
      <c r="L3262">
        <v>4</v>
      </c>
      <c r="M3262" t="s">
        <v>439</v>
      </c>
      <c r="N3262" t="s">
        <v>145</v>
      </c>
      <c r="O3262" t="s">
        <v>155</v>
      </c>
      <c r="P3262" t="s">
        <v>161</v>
      </c>
      <c r="Q3262">
        <v>0</v>
      </c>
      <c r="R3262">
        <v>45</v>
      </c>
      <c r="S3262">
        <v>1125</v>
      </c>
      <c r="T3262">
        <v>0</v>
      </c>
      <c r="U3262">
        <v>3</v>
      </c>
      <c r="V3262">
        <v>0</v>
      </c>
      <c r="W3262">
        <v>0</v>
      </c>
      <c r="X3262">
        <v>0</v>
      </c>
      <c r="Y3262">
        <v>0</v>
      </c>
      <c r="Z3262">
        <v>0</v>
      </c>
      <c r="AA3262">
        <v>1125</v>
      </c>
      <c r="AB3262">
        <v>0</v>
      </c>
      <c r="AC3262">
        <v>0</v>
      </c>
      <c r="AD3262">
        <v>0</v>
      </c>
      <c r="AE3262">
        <v>0</v>
      </c>
      <c r="AF3262">
        <v>45</v>
      </c>
      <c r="AG3262">
        <v>0</v>
      </c>
      <c r="AH3262">
        <v>0</v>
      </c>
      <c r="AI3262">
        <v>0</v>
      </c>
      <c r="AJ3262">
        <v>0</v>
      </c>
      <c r="AK3262">
        <v>0</v>
      </c>
      <c r="AL3262">
        <v>0</v>
      </c>
      <c r="AM3262">
        <v>0</v>
      </c>
      <c r="AN3262">
        <v>0</v>
      </c>
      <c r="AO3262">
        <v>15</v>
      </c>
      <c r="AP3262">
        <v>43</v>
      </c>
      <c r="AQ3262">
        <v>15</v>
      </c>
      <c r="AR3262">
        <v>0</v>
      </c>
      <c r="AS3262">
        <v>7</v>
      </c>
      <c r="AT3262">
        <v>0</v>
      </c>
      <c r="AU3262">
        <v>1</v>
      </c>
      <c r="AV3262">
        <v>0</v>
      </c>
      <c r="AW3262">
        <v>0</v>
      </c>
      <c r="AX3262">
        <v>0</v>
      </c>
      <c r="AY3262">
        <v>6</v>
      </c>
      <c r="AZ3262">
        <v>7</v>
      </c>
      <c r="BA3262">
        <v>3</v>
      </c>
      <c r="BB3262">
        <v>1</v>
      </c>
      <c r="BC3262">
        <v>1</v>
      </c>
      <c r="BD3262">
        <v>0</v>
      </c>
      <c r="BE3262">
        <v>0</v>
      </c>
      <c r="BF3262">
        <v>44</v>
      </c>
      <c r="BG3262">
        <v>0</v>
      </c>
      <c r="BH3262">
        <v>0</v>
      </c>
      <c r="BI3262">
        <v>3</v>
      </c>
      <c r="BJ3262" s="2">
        <v>46036</v>
      </c>
      <c r="BK3262">
        <v>0</v>
      </c>
      <c r="BL3262" s="3" t="str">
        <f>VLOOKUP(O3262,DropDownList!$H$1:$I$7,2,FALSE)</f>
        <v>2022/23</v>
      </c>
      <c r="BM3262" s="3" t="str">
        <f t="shared" si="50"/>
        <v>VSUR</v>
      </c>
    </row>
    <row r="3263" spans="1:65" x14ac:dyDescent="0.2">
      <c r="A3263">
        <v>2026</v>
      </c>
      <c r="B3263">
        <v>1</v>
      </c>
      <c r="C3263" t="s">
        <v>198</v>
      </c>
      <c r="D3263" t="s">
        <v>201</v>
      </c>
      <c r="E3263" t="s">
        <v>29</v>
      </c>
      <c r="F3263">
        <v>9716</v>
      </c>
      <c r="G3263" t="s">
        <v>158</v>
      </c>
      <c r="H3263" t="s">
        <v>200</v>
      </c>
      <c r="I3263" t="s">
        <v>142</v>
      </c>
      <c r="J3263" s="1">
        <v>46023</v>
      </c>
      <c r="K3263" t="s">
        <v>438</v>
      </c>
      <c r="L3263">
        <v>4</v>
      </c>
      <c r="M3263" t="s">
        <v>439</v>
      </c>
      <c r="N3263" t="s">
        <v>145</v>
      </c>
      <c r="O3263" t="s">
        <v>147</v>
      </c>
      <c r="P3263" t="s">
        <v>159</v>
      </c>
      <c r="Q3263">
        <v>0</v>
      </c>
      <c r="R3263">
        <v>1</v>
      </c>
      <c r="S3263">
        <v>1340</v>
      </c>
      <c r="T3263">
        <v>0.97</v>
      </c>
      <c r="U3263">
        <v>0</v>
      </c>
      <c r="V3263">
        <v>0</v>
      </c>
      <c r="W3263">
        <v>0</v>
      </c>
      <c r="X3263">
        <v>0</v>
      </c>
      <c r="Y3263">
        <v>0</v>
      </c>
      <c r="Z3263">
        <v>0</v>
      </c>
      <c r="AA3263">
        <v>1339.03</v>
      </c>
      <c r="AB3263">
        <v>0</v>
      </c>
      <c r="AC3263">
        <v>0</v>
      </c>
      <c r="AD3263">
        <v>0</v>
      </c>
      <c r="AE3263">
        <v>0</v>
      </c>
      <c r="AF3263">
        <v>0</v>
      </c>
      <c r="AG3263">
        <v>0</v>
      </c>
      <c r="AH3263">
        <v>0</v>
      </c>
      <c r="AI3263">
        <v>0</v>
      </c>
      <c r="AJ3263">
        <v>0</v>
      </c>
      <c r="AK3263">
        <v>0</v>
      </c>
      <c r="AL3263">
        <v>0</v>
      </c>
      <c r="AM3263">
        <v>0</v>
      </c>
      <c r="AN3263">
        <v>0</v>
      </c>
      <c r="AO3263">
        <v>0</v>
      </c>
      <c r="AP3263">
        <v>0</v>
      </c>
      <c r="AQ3263">
        <v>0</v>
      </c>
      <c r="AR3263">
        <v>0</v>
      </c>
      <c r="AS3263">
        <v>0</v>
      </c>
      <c r="AT3263">
        <v>0</v>
      </c>
      <c r="AU3263">
        <v>0</v>
      </c>
      <c r="AV3263">
        <v>0</v>
      </c>
      <c r="AW3263">
        <v>0</v>
      </c>
      <c r="AX3263">
        <v>0</v>
      </c>
      <c r="AY3263">
        <v>0</v>
      </c>
      <c r="AZ3263">
        <v>0</v>
      </c>
      <c r="BA3263">
        <v>0</v>
      </c>
      <c r="BB3263">
        <v>0</v>
      </c>
      <c r="BC3263">
        <v>0</v>
      </c>
      <c r="BD3263">
        <v>0</v>
      </c>
      <c r="BE3263">
        <v>0</v>
      </c>
      <c r="BF3263">
        <v>0</v>
      </c>
      <c r="BG3263">
        <v>0</v>
      </c>
      <c r="BH3263">
        <v>1</v>
      </c>
      <c r="BI3263">
        <v>0</v>
      </c>
      <c r="BJ3263" s="2">
        <v>46036</v>
      </c>
      <c r="BK3263">
        <v>0</v>
      </c>
      <c r="BL3263" s="3" t="str">
        <f>VLOOKUP(O3263,DropDownList!$H$1:$I$7,2,FALSE)</f>
        <v>2024/25</v>
      </c>
      <c r="BM3263" s="3" t="str">
        <f t="shared" si="50"/>
        <v>CONF</v>
      </c>
    </row>
    <row r="3264" spans="1:65" x14ac:dyDescent="0.2">
      <c r="A3264">
        <v>2026</v>
      </c>
      <c r="B3264">
        <v>1</v>
      </c>
      <c r="C3264" t="s">
        <v>198</v>
      </c>
      <c r="D3264" t="s">
        <v>201</v>
      </c>
      <c r="E3264" t="s">
        <v>29</v>
      </c>
      <c r="F3264">
        <v>9716</v>
      </c>
      <c r="G3264" t="s">
        <v>158</v>
      </c>
      <c r="H3264" t="s">
        <v>200</v>
      </c>
      <c r="I3264" t="s">
        <v>142</v>
      </c>
      <c r="J3264" s="1">
        <v>46023</v>
      </c>
      <c r="K3264" t="s">
        <v>438</v>
      </c>
      <c r="L3264">
        <v>4</v>
      </c>
      <c r="M3264" t="s">
        <v>439</v>
      </c>
      <c r="N3264" t="s">
        <v>145</v>
      </c>
      <c r="O3264" t="s">
        <v>155</v>
      </c>
      <c r="P3264" t="s">
        <v>159</v>
      </c>
      <c r="Q3264">
        <v>0</v>
      </c>
      <c r="R3264">
        <v>1</v>
      </c>
      <c r="S3264">
        <v>8000</v>
      </c>
      <c r="T3264">
        <v>8.77</v>
      </c>
      <c r="U3264">
        <v>0</v>
      </c>
      <c r="V3264">
        <v>0</v>
      </c>
      <c r="W3264">
        <v>0</v>
      </c>
      <c r="X3264">
        <v>0</v>
      </c>
      <c r="Y3264">
        <v>0</v>
      </c>
      <c r="Z3264">
        <v>0</v>
      </c>
      <c r="AA3264">
        <v>7991.23</v>
      </c>
      <c r="AB3264">
        <v>0</v>
      </c>
      <c r="AC3264">
        <v>0</v>
      </c>
      <c r="AD3264">
        <v>0</v>
      </c>
      <c r="AE3264">
        <v>0</v>
      </c>
      <c r="AF3264">
        <v>0</v>
      </c>
      <c r="AG3264">
        <v>0</v>
      </c>
      <c r="AH3264">
        <v>0</v>
      </c>
      <c r="AI3264">
        <v>0</v>
      </c>
      <c r="AJ3264">
        <v>0</v>
      </c>
      <c r="AK3264">
        <v>0</v>
      </c>
      <c r="AL3264">
        <v>0</v>
      </c>
      <c r="AM3264">
        <v>0</v>
      </c>
      <c r="AN3264">
        <v>0</v>
      </c>
      <c r="AO3264">
        <v>0</v>
      </c>
      <c r="AP3264">
        <v>0</v>
      </c>
      <c r="AQ3264">
        <v>0</v>
      </c>
      <c r="AR3264">
        <v>0</v>
      </c>
      <c r="AS3264">
        <v>0</v>
      </c>
      <c r="AT3264">
        <v>0</v>
      </c>
      <c r="AU3264">
        <v>0</v>
      </c>
      <c r="AV3264">
        <v>0</v>
      </c>
      <c r="AW3264">
        <v>0</v>
      </c>
      <c r="AX3264">
        <v>0</v>
      </c>
      <c r="AY3264">
        <v>0</v>
      </c>
      <c r="AZ3264">
        <v>0</v>
      </c>
      <c r="BA3264">
        <v>0</v>
      </c>
      <c r="BB3264">
        <v>0</v>
      </c>
      <c r="BC3264">
        <v>0</v>
      </c>
      <c r="BD3264">
        <v>0</v>
      </c>
      <c r="BE3264">
        <v>0</v>
      </c>
      <c r="BF3264">
        <v>0</v>
      </c>
      <c r="BG3264">
        <v>0</v>
      </c>
      <c r="BH3264">
        <v>1</v>
      </c>
      <c r="BI3264">
        <v>0</v>
      </c>
      <c r="BJ3264" s="2">
        <v>46036</v>
      </c>
      <c r="BK3264">
        <v>0</v>
      </c>
      <c r="BL3264" s="3" t="str">
        <f>VLOOKUP(O3264,DropDownList!$H$1:$I$7,2,FALSE)</f>
        <v>2022/23</v>
      </c>
      <c r="BM3264" s="3" t="str">
        <f t="shared" si="50"/>
        <v>CONF</v>
      </c>
    </row>
    <row r="3265" spans="1:65" x14ac:dyDescent="0.2">
      <c r="A3265">
        <v>2026</v>
      </c>
      <c r="B3265">
        <v>1</v>
      </c>
      <c r="C3265" t="s">
        <v>198</v>
      </c>
      <c r="D3265" t="s">
        <v>201</v>
      </c>
      <c r="E3265" t="s">
        <v>29</v>
      </c>
      <c r="F3265">
        <v>9716</v>
      </c>
      <c r="G3265" t="s">
        <v>158</v>
      </c>
      <c r="H3265" t="s">
        <v>200</v>
      </c>
      <c r="I3265" t="s">
        <v>142</v>
      </c>
      <c r="J3265" s="1">
        <v>46023</v>
      </c>
      <c r="K3265" t="s">
        <v>438</v>
      </c>
      <c r="L3265">
        <v>4</v>
      </c>
      <c r="M3265" t="s">
        <v>439</v>
      </c>
      <c r="N3265" t="s">
        <v>145</v>
      </c>
      <c r="O3265" t="s">
        <v>156</v>
      </c>
      <c r="P3265" t="s">
        <v>160</v>
      </c>
      <c r="Q3265">
        <v>210</v>
      </c>
      <c r="R3265">
        <v>34</v>
      </c>
      <c r="S3265">
        <v>17040</v>
      </c>
      <c r="T3265">
        <v>750</v>
      </c>
      <c r="U3265">
        <v>1</v>
      </c>
      <c r="V3265">
        <v>0</v>
      </c>
      <c r="W3265">
        <v>0</v>
      </c>
      <c r="X3265">
        <v>0</v>
      </c>
      <c r="Y3265">
        <v>0</v>
      </c>
      <c r="Z3265">
        <v>0</v>
      </c>
      <c r="AA3265">
        <v>16080</v>
      </c>
      <c r="AB3265">
        <v>0</v>
      </c>
      <c r="AC3265">
        <v>15240</v>
      </c>
      <c r="AD3265">
        <v>0</v>
      </c>
      <c r="AE3265">
        <v>0</v>
      </c>
      <c r="AF3265">
        <v>31</v>
      </c>
      <c r="AG3265">
        <v>0</v>
      </c>
      <c r="AH3265">
        <v>2</v>
      </c>
      <c r="AI3265">
        <v>1</v>
      </c>
      <c r="AJ3265">
        <v>0</v>
      </c>
      <c r="AK3265">
        <v>0</v>
      </c>
      <c r="AL3265">
        <v>0</v>
      </c>
      <c r="AM3265">
        <v>0</v>
      </c>
      <c r="AN3265">
        <v>0</v>
      </c>
      <c r="AO3265">
        <v>14</v>
      </c>
      <c r="AP3265">
        <v>34</v>
      </c>
      <c r="AQ3265">
        <v>14</v>
      </c>
      <c r="AR3265">
        <v>0</v>
      </c>
      <c r="AS3265">
        <v>6</v>
      </c>
      <c r="AT3265">
        <v>0</v>
      </c>
      <c r="AU3265">
        <v>1</v>
      </c>
      <c r="AV3265">
        <v>0</v>
      </c>
      <c r="AW3265">
        <v>0</v>
      </c>
      <c r="AX3265">
        <v>0</v>
      </c>
      <c r="AY3265">
        <v>2</v>
      </c>
      <c r="AZ3265">
        <v>4</v>
      </c>
      <c r="BA3265">
        <v>4</v>
      </c>
      <c r="BB3265">
        <v>1</v>
      </c>
      <c r="BC3265">
        <v>0</v>
      </c>
      <c r="BD3265">
        <v>2</v>
      </c>
      <c r="BE3265">
        <v>0</v>
      </c>
      <c r="BF3265">
        <v>30</v>
      </c>
      <c r="BG3265">
        <v>210</v>
      </c>
      <c r="BH3265">
        <v>0</v>
      </c>
      <c r="BI3265">
        <v>1</v>
      </c>
      <c r="BJ3265" s="2">
        <v>46036</v>
      </c>
      <c r="BK3265">
        <v>0</v>
      </c>
      <c r="BL3265" s="3" t="str">
        <f>VLOOKUP(O3265,DropDownList!$H$1:$I$7,2,FALSE)</f>
        <v>2023/24</v>
      </c>
      <c r="BM3265" s="3" t="str">
        <f t="shared" ref="BM3265:BM3328" si="51">IF(RIGHT(P3265,4)="VSUR","VSUR",IF(RIGHT(P3265,4)="CONF","CONF",P3265))</f>
        <v>SC COURT</v>
      </c>
    </row>
    <row r="3266" spans="1:65" x14ac:dyDescent="0.2">
      <c r="A3266">
        <v>2026</v>
      </c>
      <c r="B3266">
        <v>1</v>
      </c>
      <c r="C3266" t="s">
        <v>198</v>
      </c>
      <c r="D3266" t="s">
        <v>201</v>
      </c>
      <c r="E3266" t="s">
        <v>29</v>
      </c>
      <c r="F3266">
        <v>9716</v>
      </c>
      <c r="G3266" t="s">
        <v>158</v>
      </c>
      <c r="H3266" t="s">
        <v>200</v>
      </c>
      <c r="I3266" t="s">
        <v>142</v>
      </c>
      <c r="J3266" s="1">
        <v>46023</v>
      </c>
      <c r="K3266" t="s">
        <v>438</v>
      </c>
      <c r="L3266">
        <v>4</v>
      </c>
      <c r="M3266" t="s">
        <v>439</v>
      </c>
      <c r="N3266" t="s">
        <v>145</v>
      </c>
      <c r="O3266" t="s">
        <v>156</v>
      </c>
      <c r="P3266" t="s">
        <v>161</v>
      </c>
      <c r="Q3266">
        <v>10</v>
      </c>
      <c r="R3266">
        <v>34</v>
      </c>
      <c r="S3266">
        <v>880</v>
      </c>
      <c r="T3266">
        <v>50</v>
      </c>
      <c r="U3266">
        <v>1</v>
      </c>
      <c r="V3266">
        <v>0</v>
      </c>
      <c r="W3266">
        <v>0</v>
      </c>
      <c r="X3266">
        <v>0</v>
      </c>
      <c r="Y3266">
        <v>0</v>
      </c>
      <c r="Z3266">
        <v>0</v>
      </c>
      <c r="AA3266">
        <v>820</v>
      </c>
      <c r="AB3266">
        <v>0</v>
      </c>
      <c r="AC3266">
        <v>0</v>
      </c>
      <c r="AD3266">
        <v>0</v>
      </c>
      <c r="AE3266">
        <v>0</v>
      </c>
      <c r="AF3266">
        <v>31</v>
      </c>
      <c r="AG3266">
        <v>0</v>
      </c>
      <c r="AH3266">
        <v>2</v>
      </c>
      <c r="AI3266">
        <v>1</v>
      </c>
      <c r="AJ3266">
        <v>0</v>
      </c>
      <c r="AK3266">
        <v>0</v>
      </c>
      <c r="AL3266">
        <v>0</v>
      </c>
      <c r="AM3266">
        <v>0</v>
      </c>
      <c r="AN3266">
        <v>0</v>
      </c>
      <c r="AO3266">
        <v>14</v>
      </c>
      <c r="AP3266">
        <v>36</v>
      </c>
      <c r="AQ3266">
        <v>15</v>
      </c>
      <c r="AR3266">
        <v>0</v>
      </c>
      <c r="AS3266">
        <v>7</v>
      </c>
      <c r="AT3266">
        <v>0</v>
      </c>
      <c r="AU3266">
        <v>1</v>
      </c>
      <c r="AV3266">
        <v>0</v>
      </c>
      <c r="AW3266">
        <v>0</v>
      </c>
      <c r="AX3266">
        <v>0</v>
      </c>
      <c r="AY3266">
        <v>2</v>
      </c>
      <c r="AZ3266">
        <v>4</v>
      </c>
      <c r="BA3266">
        <v>4</v>
      </c>
      <c r="BB3266">
        <v>1</v>
      </c>
      <c r="BC3266">
        <v>0</v>
      </c>
      <c r="BD3266">
        <v>2</v>
      </c>
      <c r="BE3266">
        <v>0</v>
      </c>
      <c r="BF3266">
        <v>30</v>
      </c>
      <c r="BG3266">
        <v>10</v>
      </c>
      <c r="BH3266">
        <v>0</v>
      </c>
      <c r="BI3266">
        <v>1</v>
      </c>
      <c r="BJ3266" s="2">
        <v>46036</v>
      </c>
      <c r="BK3266">
        <v>0</v>
      </c>
      <c r="BL3266" s="3" t="str">
        <f>VLOOKUP(O3266,DropDownList!$H$1:$I$7,2,FALSE)</f>
        <v>2023/24</v>
      </c>
      <c r="BM3266" s="3" t="str">
        <f t="shared" si="51"/>
        <v>VSUR</v>
      </c>
    </row>
    <row r="3267" spans="1:65" x14ac:dyDescent="0.2">
      <c r="A3267">
        <v>2026</v>
      </c>
      <c r="B3267">
        <v>1</v>
      </c>
      <c r="C3267" t="s">
        <v>198</v>
      </c>
      <c r="D3267" t="s">
        <v>201</v>
      </c>
      <c r="E3267" t="s">
        <v>29</v>
      </c>
      <c r="F3267">
        <v>9716</v>
      </c>
      <c r="G3267" t="s">
        <v>158</v>
      </c>
      <c r="H3267" t="s">
        <v>200</v>
      </c>
      <c r="I3267" t="s">
        <v>142</v>
      </c>
      <c r="J3267" s="1">
        <v>46023</v>
      </c>
      <c r="K3267" t="s">
        <v>438</v>
      </c>
      <c r="L3267">
        <v>4</v>
      </c>
      <c r="M3267" t="s">
        <v>439</v>
      </c>
      <c r="N3267" t="s">
        <v>145</v>
      </c>
      <c r="O3267" t="s">
        <v>155</v>
      </c>
      <c r="P3267" t="s">
        <v>160</v>
      </c>
      <c r="Q3267">
        <v>435.45</v>
      </c>
      <c r="R3267">
        <v>47</v>
      </c>
      <c r="S3267">
        <v>24517</v>
      </c>
      <c r="T3267">
        <v>320</v>
      </c>
      <c r="U3267">
        <v>3</v>
      </c>
      <c r="V3267">
        <v>0</v>
      </c>
      <c r="W3267">
        <v>0</v>
      </c>
      <c r="X3267">
        <v>0</v>
      </c>
      <c r="Y3267">
        <v>0</v>
      </c>
      <c r="Z3267">
        <v>0</v>
      </c>
      <c r="AA3267">
        <v>23761.55</v>
      </c>
      <c r="AB3267">
        <v>3670</v>
      </c>
      <c r="AC3267">
        <v>18966.55</v>
      </c>
      <c r="AD3267">
        <v>0</v>
      </c>
      <c r="AE3267">
        <v>0</v>
      </c>
      <c r="AF3267">
        <v>43</v>
      </c>
      <c r="AG3267">
        <v>3</v>
      </c>
      <c r="AH3267">
        <v>0</v>
      </c>
      <c r="AI3267">
        <v>0</v>
      </c>
      <c r="AJ3267">
        <v>0</v>
      </c>
      <c r="AK3267">
        <v>0</v>
      </c>
      <c r="AL3267">
        <v>0</v>
      </c>
      <c r="AM3267">
        <v>0</v>
      </c>
      <c r="AN3267">
        <v>0</v>
      </c>
      <c r="AO3267">
        <v>16</v>
      </c>
      <c r="AP3267">
        <v>47</v>
      </c>
      <c r="AQ3267">
        <v>16</v>
      </c>
      <c r="AR3267">
        <v>0</v>
      </c>
      <c r="AS3267">
        <v>7</v>
      </c>
      <c r="AT3267">
        <v>0</v>
      </c>
      <c r="AU3267">
        <v>2</v>
      </c>
      <c r="AV3267">
        <v>0</v>
      </c>
      <c r="AW3267">
        <v>0</v>
      </c>
      <c r="AX3267">
        <v>0</v>
      </c>
      <c r="AY3267">
        <v>6</v>
      </c>
      <c r="AZ3267">
        <v>8</v>
      </c>
      <c r="BA3267">
        <v>4</v>
      </c>
      <c r="BB3267">
        <v>1</v>
      </c>
      <c r="BC3267">
        <v>1</v>
      </c>
      <c r="BD3267">
        <v>0</v>
      </c>
      <c r="BE3267">
        <v>0</v>
      </c>
      <c r="BF3267">
        <v>46</v>
      </c>
      <c r="BG3267">
        <v>0</v>
      </c>
      <c r="BH3267">
        <v>1</v>
      </c>
      <c r="BI3267">
        <v>3</v>
      </c>
      <c r="BJ3267" s="2">
        <v>46036</v>
      </c>
      <c r="BK3267">
        <v>0</v>
      </c>
      <c r="BL3267" s="3" t="str">
        <f>VLOOKUP(O3267,DropDownList!$H$1:$I$7,2,FALSE)</f>
        <v>2022/23</v>
      </c>
      <c r="BM3267" s="3" t="str">
        <f t="shared" si="51"/>
        <v>SC COURT</v>
      </c>
    </row>
    <row r="3268" spans="1:65" x14ac:dyDescent="0.2">
      <c r="A3268">
        <v>2026</v>
      </c>
      <c r="B3268">
        <v>1</v>
      </c>
      <c r="C3268" t="s">
        <v>198</v>
      </c>
      <c r="D3268" t="s">
        <v>201</v>
      </c>
      <c r="E3268" t="s">
        <v>29</v>
      </c>
      <c r="F3268">
        <v>9716</v>
      </c>
      <c r="G3268" t="s">
        <v>158</v>
      </c>
      <c r="H3268" t="s">
        <v>200</v>
      </c>
      <c r="I3268" t="s">
        <v>142</v>
      </c>
      <c r="J3268" s="1">
        <v>46023</v>
      </c>
      <c r="K3268" t="s">
        <v>438</v>
      </c>
      <c r="L3268">
        <v>4</v>
      </c>
      <c r="M3268" t="s">
        <v>439</v>
      </c>
      <c r="N3268" t="s">
        <v>145</v>
      </c>
      <c r="O3268" t="s">
        <v>147</v>
      </c>
      <c r="P3268" t="s">
        <v>160</v>
      </c>
      <c r="Q3268">
        <v>3376.82</v>
      </c>
      <c r="R3268">
        <v>30</v>
      </c>
      <c r="S3268">
        <v>18865</v>
      </c>
      <c r="T3268">
        <v>0</v>
      </c>
      <c r="U3268">
        <v>10</v>
      </c>
      <c r="V3268">
        <v>6</v>
      </c>
      <c r="W3268">
        <v>1670</v>
      </c>
      <c r="X3268">
        <v>2080</v>
      </c>
      <c r="Y3268">
        <v>0</v>
      </c>
      <c r="Z3268">
        <v>0</v>
      </c>
      <c r="AA3268">
        <v>15488.18</v>
      </c>
      <c r="AB3268">
        <v>300</v>
      </c>
      <c r="AC3268">
        <v>14323.18</v>
      </c>
      <c r="AD3268">
        <v>2</v>
      </c>
      <c r="AE3268">
        <v>4</v>
      </c>
      <c r="AF3268">
        <v>20</v>
      </c>
      <c r="AG3268">
        <v>6</v>
      </c>
      <c r="AH3268">
        <v>0</v>
      </c>
      <c r="AI3268">
        <v>4</v>
      </c>
      <c r="AJ3268">
        <v>0</v>
      </c>
      <c r="AK3268">
        <v>0</v>
      </c>
      <c r="AL3268">
        <v>0</v>
      </c>
      <c r="AM3268">
        <v>0</v>
      </c>
      <c r="AN3268">
        <v>0</v>
      </c>
      <c r="AO3268">
        <v>14</v>
      </c>
      <c r="AP3268">
        <v>46</v>
      </c>
      <c r="AQ3268">
        <v>16</v>
      </c>
      <c r="AR3268">
        <v>0</v>
      </c>
      <c r="AS3268">
        <v>8</v>
      </c>
      <c r="AT3268">
        <v>0</v>
      </c>
      <c r="AU3268">
        <v>1</v>
      </c>
      <c r="AV3268">
        <v>2</v>
      </c>
      <c r="AW3268">
        <v>0</v>
      </c>
      <c r="AX3268">
        <v>0</v>
      </c>
      <c r="AY3268">
        <v>4</v>
      </c>
      <c r="AZ3268">
        <v>7</v>
      </c>
      <c r="BA3268">
        <v>2</v>
      </c>
      <c r="BB3268">
        <v>0</v>
      </c>
      <c r="BC3268">
        <v>0</v>
      </c>
      <c r="BD3268">
        <v>1</v>
      </c>
      <c r="BE3268">
        <v>0</v>
      </c>
      <c r="BF3268">
        <v>29</v>
      </c>
      <c r="BG3268">
        <v>2220</v>
      </c>
      <c r="BH3268">
        <v>0</v>
      </c>
      <c r="BI3268">
        <v>9</v>
      </c>
      <c r="BJ3268" s="2">
        <v>46036</v>
      </c>
      <c r="BK3268">
        <v>0</v>
      </c>
      <c r="BL3268" s="3" t="str">
        <f>VLOOKUP(O3268,DropDownList!$H$1:$I$7,2,FALSE)</f>
        <v>2024/25</v>
      </c>
      <c r="BM3268" s="3" t="str">
        <f t="shared" si="51"/>
        <v>SC COURT</v>
      </c>
    </row>
    <row r="3269" spans="1:65" x14ac:dyDescent="0.2">
      <c r="A3269">
        <v>2026</v>
      </c>
      <c r="B3269">
        <v>1</v>
      </c>
      <c r="C3269" t="s">
        <v>198</v>
      </c>
      <c r="D3269" t="s">
        <v>202</v>
      </c>
      <c r="E3269" t="s">
        <v>30</v>
      </c>
      <c r="F3269">
        <v>9376</v>
      </c>
      <c r="G3269" t="s">
        <v>141</v>
      </c>
      <c r="H3269" t="s">
        <v>200</v>
      </c>
      <c r="I3269" t="s">
        <v>142</v>
      </c>
      <c r="J3269" s="1">
        <v>46023</v>
      </c>
      <c r="K3269" t="s">
        <v>438</v>
      </c>
      <c r="L3269">
        <v>4</v>
      </c>
      <c r="M3269" t="s">
        <v>439</v>
      </c>
      <c r="N3269" t="s">
        <v>145</v>
      </c>
      <c r="O3269" t="s">
        <v>147</v>
      </c>
      <c r="P3269" t="s">
        <v>150</v>
      </c>
      <c r="Q3269">
        <v>38566.800000000003</v>
      </c>
      <c r="R3269">
        <v>430</v>
      </c>
      <c r="S3269">
        <v>78155.87</v>
      </c>
      <c r="T3269">
        <v>9222.43</v>
      </c>
      <c r="U3269">
        <v>223</v>
      </c>
      <c r="V3269">
        <v>130</v>
      </c>
      <c r="W3269">
        <v>23180.62</v>
      </c>
      <c r="X3269">
        <v>24474.3</v>
      </c>
      <c r="Y3269">
        <v>376</v>
      </c>
      <c r="Z3269">
        <v>68933.440000000002</v>
      </c>
      <c r="AA3269">
        <v>30366.639999999999</v>
      </c>
      <c r="AB3269">
        <v>10662.12</v>
      </c>
      <c r="AC3269">
        <v>19704.52</v>
      </c>
      <c r="AD3269">
        <v>105</v>
      </c>
      <c r="AE3269">
        <v>25</v>
      </c>
      <c r="AF3269">
        <v>149</v>
      </c>
      <c r="AG3269">
        <v>67</v>
      </c>
      <c r="AH3269">
        <v>54</v>
      </c>
      <c r="AI3269">
        <v>156</v>
      </c>
      <c r="AJ3269">
        <v>59</v>
      </c>
      <c r="AK3269">
        <v>31</v>
      </c>
      <c r="AL3269">
        <v>9</v>
      </c>
      <c r="AM3269">
        <v>15</v>
      </c>
      <c r="AN3269">
        <v>3</v>
      </c>
      <c r="AO3269">
        <v>312</v>
      </c>
      <c r="AP3269">
        <v>1033</v>
      </c>
      <c r="AQ3269">
        <v>325</v>
      </c>
      <c r="AR3269">
        <v>0</v>
      </c>
      <c r="AS3269">
        <v>130</v>
      </c>
      <c r="AT3269">
        <v>0</v>
      </c>
      <c r="AU3269">
        <v>31</v>
      </c>
      <c r="AV3269">
        <v>16</v>
      </c>
      <c r="AW3269">
        <v>0</v>
      </c>
      <c r="AX3269">
        <v>0</v>
      </c>
      <c r="AY3269">
        <v>140</v>
      </c>
      <c r="AZ3269">
        <v>200</v>
      </c>
      <c r="BA3269">
        <v>94</v>
      </c>
      <c r="BB3269">
        <v>15</v>
      </c>
      <c r="BC3269">
        <v>5</v>
      </c>
      <c r="BD3269">
        <v>0</v>
      </c>
      <c r="BE3269">
        <v>0</v>
      </c>
      <c r="BF3269">
        <v>315</v>
      </c>
      <c r="BG3269">
        <v>29327.48</v>
      </c>
      <c r="BH3269">
        <v>4</v>
      </c>
      <c r="BI3269">
        <v>222</v>
      </c>
      <c r="BJ3269" s="2">
        <v>46036</v>
      </c>
      <c r="BK3269">
        <v>0</v>
      </c>
      <c r="BL3269" s="3" t="str">
        <f>VLOOKUP(O3269,DropDownList!$H$1:$I$7,2,FALSE)</f>
        <v>2024/25</v>
      </c>
      <c r="BM3269" s="3" t="str">
        <f t="shared" si="51"/>
        <v>FISCAL FINES</v>
      </c>
    </row>
    <row r="3270" spans="1:65" x14ac:dyDescent="0.2">
      <c r="A3270">
        <v>2026</v>
      </c>
      <c r="B3270">
        <v>1</v>
      </c>
      <c r="C3270" t="s">
        <v>198</v>
      </c>
      <c r="D3270" t="s">
        <v>202</v>
      </c>
      <c r="E3270" t="s">
        <v>30</v>
      </c>
      <c r="F3270">
        <v>9376</v>
      </c>
      <c r="G3270" t="s">
        <v>141</v>
      </c>
      <c r="H3270" t="s">
        <v>200</v>
      </c>
      <c r="I3270" t="s">
        <v>142</v>
      </c>
      <c r="J3270" s="1">
        <v>46023</v>
      </c>
      <c r="K3270" t="s">
        <v>438</v>
      </c>
      <c r="L3270">
        <v>4</v>
      </c>
      <c r="M3270" t="s">
        <v>439</v>
      </c>
      <c r="N3270" t="s">
        <v>145</v>
      </c>
      <c r="O3270" t="s">
        <v>147</v>
      </c>
      <c r="P3270" t="s">
        <v>154</v>
      </c>
      <c r="Q3270">
        <v>21696.14</v>
      </c>
      <c r="R3270">
        <v>314</v>
      </c>
      <c r="S3270">
        <v>73720.23</v>
      </c>
      <c r="T3270">
        <v>562.86</v>
      </c>
      <c r="U3270">
        <v>108</v>
      </c>
      <c r="V3270">
        <v>63</v>
      </c>
      <c r="W3270">
        <v>11460.1</v>
      </c>
      <c r="X3270">
        <v>12004.1</v>
      </c>
      <c r="Y3270">
        <v>0</v>
      </c>
      <c r="Z3270">
        <v>0</v>
      </c>
      <c r="AA3270">
        <v>51461.23</v>
      </c>
      <c r="AB3270">
        <v>239.05</v>
      </c>
      <c r="AC3270">
        <v>47570.92</v>
      </c>
      <c r="AD3270">
        <v>36</v>
      </c>
      <c r="AE3270">
        <v>27</v>
      </c>
      <c r="AF3270">
        <v>203</v>
      </c>
      <c r="AG3270">
        <v>52</v>
      </c>
      <c r="AH3270">
        <v>2</v>
      </c>
      <c r="AI3270">
        <v>56</v>
      </c>
      <c r="AJ3270">
        <v>0</v>
      </c>
      <c r="AK3270">
        <v>0</v>
      </c>
      <c r="AL3270">
        <v>0</v>
      </c>
      <c r="AM3270">
        <v>0</v>
      </c>
      <c r="AN3270">
        <v>0</v>
      </c>
      <c r="AO3270">
        <v>189</v>
      </c>
      <c r="AP3270">
        <v>610</v>
      </c>
      <c r="AQ3270">
        <v>194</v>
      </c>
      <c r="AR3270">
        <v>2</v>
      </c>
      <c r="AS3270">
        <v>97</v>
      </c>
      <c r="AT3270">
        <v>1</v>
      </c>
      <c r="AU3270">
        <v>25</v>
      </c>
      <c r="AV3270">
        <v>8</v>
      </c>
      <c r="AW3270">
        <v>5</v>
      </c>
      <c r="AX3270">
        <v>0</v>
      </c>
      <c r="AY3270">
        <v>64</v>
      </c>
      <c r="AZ3270">
        <v>90</v>
      </c>
      <c r="BA3270">
        <v>44</v>
      </c>
      <c r="BB3270">
        <v>21</v>
      </c>
      <c r="BC3270">
        <v>5</v>
      </c>
      <c r="BD3270">
        <v>1</v>
      </c>
      <c r="BE3270">
        <v>0</v>
      </c>
      <c r="BF3270">
        <v>303</v>
      </c>
      <c r="BG3270">
        <v>12397.25</v>
      </c>
      <c r="BH3270">
        <v>1</v>
      </c>
      <c r="BI3270">
        <v>97</v>
      </c>
      <c r="BJ3270" s="2">
        <v>46036</v>
      </c>
      <c r="BK3270">
        <v>0</v>
      </c>
      <c r="BL3270" s="3" t="str">
        <f>VLOOKUP(O3270,DropDownList!$H$1:$I$7,2,FALSE)</f>
        <v>2024/25</v>
      </c>
      <c r="BM3270" s="3" t="str">
        <f t="shared" si="51"/>
        <v>JP COURT</v>
      </c>
    </row>
    <row r="3271" spans="1:65" x14ac:dyDescent="0.2">
      <c r="A3271">
        <v>2026</v>
      </c>
      <c r="B3271">
        <v>1</v>
      </c>
      <c r="C3271" t="s">
        <v>198</v>
      </c>
      <c r="D3271" t="s">
        <v>202</v>
      </c>
      <c r="E3271" t="s">
        <v>30</v>
      </c>
      <c r="F3271">
        <v>9376</v>
      </c>
      <c r="G3271" t="s">
        <v>141</v>
      </c>
      <c r="H3271" t="s">
        <v>200</v>
      </c>
      <c r="I3271" t="s">
        <v>142</v>
      </c>
      <c r="J3271" s="1">
        <v>46023</v>
      </c>
      <c r="K3271" t="s">
        <v>438</v>
      </c>
      <c r="L3271">
        <v>4</v>
      </c>
      <c r="M3271" t="s">
        <v>439</v>
      </c>
      <c r="N3271" t="s">
        <v>145</v>
      </c>
      <c r="O3271" t="s">
        <v>155</v>
      </c>
      <c r="P3271" t="s">
        <v>154</v>
      </c>
      <c r="Q3271">
        <v>13774.43</v>
      </c>
      <c r="R3271">
        <v>416</v>
      </c>
      <c r="S3271">
        <v>99420</v>
      </c>
      <c r="T3271">
        <v>2341.33</v>
      </c>
      <c r="U3271">
        <v>66</v>
      </c>
      <c r="V3271">
        <v>32</v>
      </c>
      <c r="W3271">
        <v>5936.52</v>
      </c>
      <c r="X3271">
        <v>7108.08</v>
      </c>
      <c r="Y3271">
        <v>0</v>
      </c>
      <c r="Z3271">
        <v>0</v>
      </c>
      <c r="AA3271">
        <v>83304.240000000005</v>
      </c>
      <c r="AB3271">
        <v>1297.67</v>
      </c>
      <c r="AC3271">
        <v>76427.17</v>
      </c>
      <c r="AD3271">
        <v>13</v>
      </c>
      <c r="AE3271">
        <v>19</v>
      </c>
      <c r="AF3271">
        <v>338</v>
      </c>
      <c r="AG3271">
        <v>43</v>
      </c>
      <c r="AH3271">
        <v>6</v>
      </c>
      <c r="AI3271">
        <v>23</v>
      </c>
      <c r="AJ3271">
        <v>0</v>
      </c>
      <c r="AK3271">
        <v>0</v>
      </c>
      <c r="AL3271">
        <v>0</v>
      </c>
      <c r="AM3271">
        <v>0</v>
      </c>
      <c r="AN3271">
        <v>0</v>
      </c>
      <c r="AO3271">
        <v>255</v>
      </c>
      <c r="AP3271">
        <v>1131</v>
      </c>
      <c r="AQ3271">
        <v>267</v>
      </c>
      <c r="AR3271">
        <v>0</v>
      </c>
      <c r="AS3271">
        <v>170</v>
      </c>
      <c r="AT3271">
        <v>9</v>
      </c>
      <c r="AU3271">
        <v>74</v>
      </c>
      <c r="AV3271">
        <v>23</v>
      </c>
      <c r="AW3271">
        <v>8</v>
      </c>
      <c r="AX3271">
        <v>0</v>
      </c>
      <c r="AY3271">
        <v>147</v>
      </c>
      <c r="AZ3271">
        <v>195</v>
      </c>
      <c r="BA3271">
        <v>114</v>
      </c>
      <c r="BB3271">
        <v>35</v>
      </c>
      <c r="BC3271">
        <v>17</v>
      </c>
      <c r="BD3271">
        <v>4</v>
      </c>
      <c r="BE3271">
        <v>0</v>
      </c>
      <c r="BF3271">
        <v>405</v>
      </c>
      <c r="BG3271">
        <v>6335</v>
      </c>
      <c r="BH3271">
        <v>6</v>
      </c>
      <c r="BI3271">
        <v>58</v>
      </c>
      <c r="BJ3271" s="2">
        <v>46036</v>
      </c>
      <c r="BK3271">
        <v>1</v>
      </c>
      <c r="BL3271" s="3" t="str">
        <f>VLOOKUP(O3271,DropDownList!$H$1:$I$7,2,FALSE)</f>
        <v>2022/23</v>
      </c>
      <c r="BM3271" s="3" t="str">
        <f t="shared" si="51"/>
        <v>JP COURT</v>
      </c>
    </row>
    <row r="3272" spans="1:65" x14ac:dyDescent="0.2">
      <c r="A3272">
        <v>2026</v>
      </c>
      <c r="B3272">
        <v>1</v>
      </c>
      <c r="C3272" t="s">
        <v>198</v>
      </c>
      <c r="D3272" t="s">
        <v>202</v>
      </c>
      <c r="E3272" t="s">
        <v>30</v>
      </c>
      <c r="F3272">
        <v>9376</v>
      </c>
      <c r="G3272" t="s">
        <v>141</v>
      </c>
      <c r="H3272" t="s">
        <v>200</v>
      </c>
      <c r="I3272" t="s">
        <v>142</v>
      </c>
      <c r="J3272" s="1">
        <v>46023</v>
      </c>
      <c r="K3272" t="s">
        <v>438</v>
      </c>
      <c r="L3272">
        <v>4</v>
      </c>
      <c r="M3272" t="s">
        <v>439</v>
      </c>
      <c r="N3272" t="s">
        <v>145</v>
      </c>
      <c r="O3272" t="s">
        <v>156</v>
      </c>
      <c r="P3272" t="s">
        <v>146</v>
      </c>
      <c r="Q3272">
        <v>460.33</v>
      </c>
      <c r="R3272">
        <v>247</v>
      </c>
      <c r="S3272">
        <v>3960</v>
      </c>
      <c r="T3272">
        <v>40</v>
      </c>
      <c r="U3272">
        <v>55</v>
      </c>
      <c r="V3272">
        <v>20</v>
      </c>
      <c r="W3272">
        <v>320.33</v>
      </c>
      <c r="X3272">
        <v>320.33</v>
      </c>
      <c r="Y3272">
        <v>0</v>
      </c>
      <c r="Z3272">
        <v>0</v>
      </c>
      <c r="AA3272">
        <v>3459.67</v>
      </c>
      <c r="AB3272">
        <v>0</v>
      </c>
      <c r="AC3272">
        <v>0</v>
      </c>
      <c r="AD3272">
        <v>19</v>
      </c>
      <c r="AE3272">
        <v>1</v>
      </c>
      <c r="AF3272">
        <v>217</v>
      </c>
      <c r="AG3272">
        <v>1</v>
      </c>
      <c r="AH3272">
        <v>3</v>
      </c>
      <c r="AI3272">
        <v>26</v>
      </c>
      <c r="AJ3272">
        <v>0</v>
      </c>
      <c r="AK3272">
        <v>0</v>
      </c>
      <c r="AL3272">
        <v>0</v>
      </c>
      <c r="AM3272">
        <v>0</v>
      </c>
      <c r="AN3272">
        <v>0</v>
      </c>
      <c r="AO3272">
        <v>137</v>
      </c>
      <c r="AP3272">
        <v>578</v>
      </c>
      <c r="AQ3272">
        <v>146</v>
      </c>
      <c r="AR3272">
        <v>0</v>
      </c>
      <c r="AS3272">
        <v>76</v>
      </c>
      <c r="AT3272">
        <v>1</v>
      </c>
      <c r="AU3272">
        <v>44</v>
      </c>
      <c r="AV3272">
        <v>18</v>
      </c>
      <c r="AW3272">
        <v>3</v>
      </c>
      <c r="AX3272">
        <v>0</v>
      </c>
      <c r="AY3272">
        <v>69</v>
      </c>
      <c r="AZ3272">
        <v>96</v>
      </c>
      <c r="BA3272">
        <v>52</v>
      </c>
      <c r="BB3272">
        <v>16</v>
      </c>
      <c r="BC3272">
        <v>9</v>
      </c>
      <c r="BD3272">
        <v>1</v>
      </c>
      <c r="BE3272">
        <v>0</v>
      </c>
      <c r="BF3272">
        <v>243</v>
      </c>
      <c r="BG3272">
        <v>460</v>
      </c>
      <c r="BH3272">
        <v>0</v>
      </c>
      <c r="BI3272">
        <v>51</v>
      </c>
      <c r="BJ3272" s="2">
        <v>46036</v>
      </c>
      <c r="BK3272">
        <v>1</v>
      </c>
      <c r="BL3272" s="3" t="str">
        <f>VLOOKUP(O3272,DropDownList!$H$1:$I$7,2,FALSE)</f>
        <v>2023/24</v>
      </c>
      <c r="BM3272" s="3" t="str">
        <f t="shared" si="51"/>
        <v>VSUR</v>
      </c>
    </row>
    <row r="3273" spans="1:65" x14ac:dyDescent="0.2">
      <c r="A3273">
        <v>2026</v>
      </c>
      <c r="B3273">
        <v>1</v>
      </c>
      <c r="C3273" t="s">
        <v>198</v>
      </c>
      <c r="D3273" t="s">
        <v>202</v>
      </c>
      <c r="E3273" t="s">
        <v>30</v>
      </c>
      <c r="F3273">
        <v>9376</v>
      </c>
      <c r="G3273" t="s">
        <v>141</v>
      </c>
      <c r="H3273" t="s">
        <v>200</v>
      </c>
      <c r="I3273" t="s">
        <v>142</v>
      </c>
      <c r="J3273" s="1">
        <v>46023</v>
      </c>
      <c r="K3273" t="s">
        <v>438</v>
      </c>
      <c r="L3273">
        <v>4</v>
      </c>
      <c r="M3273" t="s">
        <v>439</v>
      </c>
      <c r="N3273" t="s">
        <v>145</v>
      </c>
      <c r="O3273" t="s">
        <v>155</v>
      </c>
      <c r="P3273" t="s">
        <v>150</v>
      </c>
      <c r="Q3273">
        <v>14967.98</v>
      </c>
      <c r="R3273">
        <v>439</v>
      </c>
      <c r="S3273">
        <v>71566.86</v>
      </c>
      <c r="T3273">
        <v>10280.9</v>
      </c>
      <c r="U3273">
        <v>97</v>
      </c>
      <c r="V3273">
        <v>58</v>
      </c>
      <c r="W3273">
        <v>7763.49</v>
      </c>
      <c r="X3273">
        <v>8624.27</v>
      </c>
      <c r="Y3273">
        <v>380</v>
      </c>
      <c r="Z3273">
        <v>61285.96</v>
      </c>
      <c r="AA3273">
        <v>46317.98</v>
      </c>
      <c r="AB3273">
        <v>13485.28</v>
      </c>
      <c r="AC3273">
        <v>32832.699999999997</v>
      </c>
      <c r="AD3273">
        <v>34</v>
      </c>
      <c r="AE3273">
        <v>24</v>
      </c>
      <c r="AF3273">
        <v>275</v>
      </c>
      <c r="AG3273">
        <v>43</v>
      </c>
      <c r="AH3273">
        <v>59</v>
      </c>
      <c r="AI3273">
        <v>54</v>
      </c>
      <c r="AJ3273">
        <v>65</v>
      </c>
      <c r="AK3273">
        <v>39</v>
      </c>
      <c r="AL3273">
        <v>14</v>
      </c>
      <c r="AM3273">
        <v>7</v>
      </c>
      <c r="AN3273">
        <v>4</v>
      </c>
      <c r="AO3273">
        <v>317</v>
      </c>
      <c r="AP3273">
        <v>1341</v>
      </c>
      <c r="AQ3273">
        <v>349</v>
      </c>
      <c r="AR3273">
        <v>0</v>
      </c>
      <c r="AS3273">
        <v>180</v>
      </c>
      <c r="AT3273">
        <v>5</v>
      </c>
      <c r="AU3273">
        <v>28</v>
      </c>
      <c r="AV3273">
        <v>11</v>
      </c>
      <c r="AW3273">
        <v>0</v>
      </c>
      <c r="AX3273">
        <v>0</v>
      </c>
      <c r="AY3273">
        <v>183</v>
      </c>
      <c r="AZ3273">
        <v>277</v>
      </c>
      <c r="BA3273">
        <v>159</v>
      </c>
      <c r="BB3273">
        <v>35</v>
      </c>
      <c r="BC3273">
        <v>15</v>
      </c>
      <c r="BD3273">
        <v>7</v>
      </c>
      <c r="BE3273">
        <v>0</v>
      </c>
      <c r="BF3273">
        <v>321</v>
      </c>
      <c r="BG3273">
        <v>9126.3700000000008</v>
      </c>
      <c r="BH3273">
        <v>8</v>
      </c>
      <c r="BI3273">
        <v>96</v>
      </c>
      <c r="BJ3273" s="2">
        <v>46036</v>
      </c>
      <c r="BK3273">
        <v>0</v>
      </c>
      <c r="BL3273" s="3" t="str">
        <f>VLOOKUP(O3273,DropDownList!$H$1:$I$7,2,FALSE)</f>
        <v>2022/23</v>
      </c>
      <c r="BM3273" s="3" t="str">
        <f t="shared" si="51"/>
        <v>FISCAL FINES</v>
      </c>
    </row>
    <row r="3274" spans="1:65" x14ac:dyDescent="0.2">
      <c r="A3274">
        <v>2026</v>
      </c>
      <c r="B3274">
        <v>1</v>
      </c>
      <c r="C3274" t="s">
        <v>198</v>
      </c>
      <c r="D3274" t="s">
        <v>202</v>
      </c>
      <c r="E3274" t="s">
        <v>30</v>
      </c>
      <c r="F3274">
        <v>9376</v>
      </c>
      <c r="G3274" t="s">
        <v>141</v>
      </c>
      <c r="H3274" t="s">
        <v>200</v>
      </c>
      <c r="I3274" t="s">
        <v>142</v>
      </c>
      <c r="J3274" s="1">
        <v>46023</v>
      </c>
      <c r="K3274" t="s">
        <v>438</v>
      </c>
      <c r="L3274">
        <v>4</v>
      </c>
      <c r="M3274" t="s">
        <v>439</v>
      </c>
      <c r="N3274" t="s">
        <v>145</v>
      </c>
      <c r="O3274" t="s">
        <v>156</v>
      </c>
      <c r="P3274" t="s">
        <v>153</v>
      </c>
      <c r="Q3274">
        <v>0</v>
      </c>
      <c r="R3274">
        <v>5</v>
      </c>
      <c r="S3274">
        <v>255</v>
      </c>
      <c r="T3274">
        <v>135</v>
      </c>
      <c r="U3274">
        <v>0</v>
      </c>
      <c r="V3274">
        <v>0</v>
      </c>
      <c r="W3274">
        <v>0</v>
      </c>
      <c r="X3274">
        <v>0</v>
      </c>
      <c r="Y3274">
        <v>0</v>
      </c>
      <c r="Z3274">
        <v>0</v>
      </c>
      <c r="AA3274">
        <v>120</v>
      </c>
      <c r="AB3274">
        <v>0</v>
      </c>
      <c r="AC3274">
        <v>120</v>
      </c>
      <c r="AD3274">
        <v>0</v>
      </c>
      <c r="AE3274">
        <v>0</v>
      </c>
      <c r="AF3274">
        <v>2</v>
      </c>
      <c r="AG3274">
        <v>0</v>
      </c>
      <c r="AH3274">
        <v>3</v>
      </c>
      <c r="AI3274">
        <v>0</v>
      </c>
      <c r="AJ3274">
        <v>0</v>
      </c>
      <c r="AK3274">
        <v>0</v>
      </c>
      <c r="AL3274">
        <v>0</v>
      </c>
      <c r="AM3274">
        <v>0</v>
      </c>
      <c r="AN3274">
        <v>0</v>
      </c>
      <c r="AO3274">
        <v>3</v>
      </c>
      <c r="AP3274">
        <v>3</v>
      </c>
      <c r="AQ3274">
        <v>3</v>
      </c>
      <c r="AR3274">
        <v>0</v>
      </c>
      <c r="AS3274">
        <v>0</v>
      </c>
      <c r="AT3274">
        <v>0</v>
      </c>
      <c r="AU3274">
        <v>0</v>
      </c>
      <c r="AV3274">
        <v>0</v>
      </c>
      <c r="AW3274">
        <v>0</v>
      </c>
      <c r="AX3274">
        <v>0</v>
      </c>
      <c r="AY3274">
        <v>0</v>
      </c>
      <c r="AZ3274">
        <v>0</v>
      </c>
      <c r="BA3274">
        <v>0</v>
      </c>
      <c r="BB3274">
        <v>0</v>
      </c>
      <c r="BC3274">
        <v>0</v>
      </c>
      <c r="BD3274">
        <v>0</v>
      </c>
      <c r="BE3274">
        <v>0</v>
      </c>
      <c r="BF3274">
        <v>3</v>
      </c>
      <c r="BG3274">
        <v>0</v>
      </c>
      <c r="BH3274">
        <v>0</v>
      </c>
      <c r="BI3274">
        <v>0</v>
      </c>
      <c r="BJ3274" s="2">
        <v>46036</v>
      </c>
      <c r="BK3274">
        <v>0</v>
      </c>
      <c r="BL3274" s="3" t="str">
        <f>VLOOKUP(O3274,DropDownList!$H$1:$I$7,2,FALSE)</f>
        <v>2023/24</v>
      </c>
      <c r="BM3274" s="3" t="str">
        <f t="shared" si="51"/>
        <v>PREG</v>
      </c>
    </row>
    <row r="3275" spans="1:65" x14ac:dyDescent="0.2">
      <c r="A3275">
        <v>2026</v>
      </c>
      <c r="B3275">
        <v>1</v>
      </c>
      <c r="C3275" t="s">
        <v>198</v>
      </c>
      <c r="D3275" t="s">
        <v>202</v>
      </c>
      <c r="E3275" t="s">
        <v>30</v>
      </c>
      <c r="F3275">
        <v>9376</v>
      </c>
      <c r="G3275" t="s">
        <v>141</v>
      </c>
      <c r="H3275" t="s">
        <v>200</v>
      </c>
      <c r="I3275" t="s">
        <v>142</v>
      </c>
      <c r="J3275" s="1">
        <v>46023</v>
      </c>
      <c r="K3275" t="s">
        <v>438</v>
      </c>
      <c r="L3275">
        <v>4</v>
      </c>
      <c r="M3275" t="s">
        <v>439</v>
      </c>
      <c r="N3275" t="s">
        <v>145</v>
      </c>
      <c r="O3275" t="s">
        <v>156</v>
      </c>
      <c r="P3275" t="s">
        <v>151</v>
      </c>
      <c r="Q3275">
        <v>0</v>
      </c>
      <c r="R3275">
        <v>55</v>
      </c>
      <c r="S3275">
        <v>1650</v>
      </c>
      <c r="T3275">
        <v>390</v>
      </c>
      <c r="U3275">
        <v>12</v>
      </c>
      <c r="V3275">
        <v>0</v>
      </c>
      <c r="W3275">
        <v>0</v>
      </c>
      <c r="X3275">
        <v>0</v>
      </c>
      <c r="Y3275">
        <v>0</v>
      </c>
      <c r="Z3275">
        <v>0</v>
      </c>
      <c r="AA3275">
        <v>1260</v>
      </c>
      <c r="AB3275">
        <v>0</v>
      </c>
      <c r="AC3275">
        <v>1260</v>
      </c>
      <c r="AD3275">
        <v>0</v>
      </c>
      <c r="AE3275">
        <v>0</v>
      </c>
      <c r="AF3275">
        <v>42</v>
      </c>
      <c r="AG3275">
        <v>0</v>
      </c>
      <c r="AH3275">
        <v>13</v>
      </c>
      <c r="AI3275">
        <v>0</v>
      </c>
      <c r="AJ3275">
        <v>0</v>
      </c>
      <c r="AK3275">
        <v>0</v>
      </c>
      <c r="AL3275">
        <v>0</v>
      </c>
      <c r="AM3275">
        <v>1</v>
      </c>
      <c r="AN3275">
        <v>0</v>
      </c>
      <c r="AO3275">
        <v>0</v>
      </c>
      <c r="AP3275">
        <v>0</v>
      </c>
      <c r="AQ3275">
        <v>0</v>
      </c>
      <c r="AR3275">
        <v>0</v>
      </c>
      <c r="AS3275">
        <v>0</v>
      </c>
      <c r="AT3275">
        <v>0</v>
      </c>
      <c r="AU3275">
        <v>0</v>
      </c>
      <c r="AV3275">
        <v>0</v>
      </c>
      <c r="AW3275">
        <v>0</v>
      </c>
      <c r="AX3275">
        <v>0</v>
      </c>
      <c r="AY3275">
        <v>0</v>
      </c>
      <c r="AZ3275">
        <v>0</v>
      </c>
      <c r="BA3275">
        <v>0</v>
      </c>
      <c r="BB3275">
        <v>0</v>
      </c>
      <c r="BC3275">
        <v>0</v>
      </c>
      <c r="BD3275">
        <v>0</v>
      </c>
      <c r="BE3275">
        <v>0</v>
      </c>
      <c r="BF3275">
        <v>0</v>
      </c>
      <c r="BG3275">
        <v>0</v>
      </c>
      <c r="BH3275">
        <v>0</v>
      </c>
      <c r="BI3275">
        <v>0</v>
      </c>
      <c r="BJ3275" s="2">
        <v>46036</v>
      </c>
      <c r="BK3275">
        <v>0</v>
      </c>
      <c r="BL3275" s="3" t="str">
        <f>VLOOKUP(O3275,DropDownList!$H$1:$I$7,2,FALSE)</f>
        <v>2023/24</v>
      </c>
      <c r="BM3275" s="3" t="str">
        <f t="shared" si="51"/>
        <v>PCPF</v>
      </c>
    </row>
    <row r="3276" spans="1:65" x14ac:dyDescent="0.2">
      <c r="A3276">
        <v>2026</v>
      </c>
      <c r="B3276">
        <v>1</v>
      </c>
      <c r="C3276" t="s">
        <v>198</v>
      </c>
      <c r="D3276" t="s">
        <v>202</v>
      </c>
      <c r="E3276" t="s">
        <v>30</v>
      </c>
      <c r="F3276">
        <v>9376</v>
      </c>
      <c r="G3276" t="s">
        <v>141</v>
      </c>
      <c r="H3276" t="s">
        <v>200</v>
      </c>
      <c r="I3276" t="s">
        <v>142</v>
      </c>
      <c r="J3276" s="1">
        <v>46023</v>
      </c>
      <c r="K3276" t="s">
        <v>438</v>
      </c>
      <c r="L3276">
        <v>4</v>
      </c>
      <c r="M3276" t="s">
        <v>439</v>
      </c>
      <c r="N3276" t="s">
        <v>145</v>
      </c>
      <c r="O3276" t="s">
        <v>156</v>
      </c>
      <c r="P3276" t="s">
        <v>152</v>
      </c>
      <c r="Q3276">
        <v>0</v>
      </c>
      <c r="R3276">
        <v>358</v>
      </c>
      <c r="S3276">
        <v>14320</v>
      </c>
      <c r="T3276">
        <v>9960</v>
      </c>
      <c r="U3276">
        <v>0</v>
      </c>
      <c r="V3276">
        <v>0</v>
      </c>
      <c r="W3276">
        <v>0</v>
      </c>
      <c r="X3276">
        <v>0</v>
      </c>
      <c r="Y3276">
        <v>0</v>
      </c>
      <c r="Z3276">
        <v>0</v>
      </c>
      <c r="AA3276">
        <v>4360</v>
      </c>
      <c r="AB3276">
        <v>0</v>
      </c>
      <c r="AC3276">
        <v>4360</v>
      </c>
      <c r="AD3276">
        <v>0</v>
      </c>
      <c r="AE3276">
        <v>0</v>
      </c>
      <c r="AF3276">
        <v>109</v>
      </c>
      <c r="AG3276">
        <v>0</v>
      </c>
      <c r="AH3276">
        <v>249</v>
      </c>
      <c r="AI3276">
        <v>0</v>
      </c>
      <c r="AJ3276">
        <v>0</v>
      </c>
      <c r="AK3276">
        <v>0</v>
      </c>
      <c r="AL3276">
        <v>0</v>
      </c>
      <c r="AM3276">
        <v>0</v>
      </c>
      <c r="AN3276">
        <v>0</v>
      </c>
      <c r="AO3276">
        <v>0</v>
      </c>
      <c r="AP3276">
        <v>0</v>
      </c>
      <c r="AQ3276">
        <v>0</v>
      </c>
      <c r="AR3276">
        <v>0</v>
      </c>
      <c r="AS3276">
        <v>0</v>
      </c>
      <c r="AT3276">
        <v>0</v>
      </c>
      <c r="AU3276">
        <v>0</v>
      </c>
      <c r="AV3276">
        <v>0</v>
      </c>
      <c r="AW3276">
        <v>0</v>
      </c>
      <c r="AX3276">
        <v>0</v>
      </c>
      <c r="AY3276">
        <v>0</v>
      </c>
      <c r="AZ3276">
        <v>0</v>
      </c>
      <c r="BA3276">
        <v>0</v>
      </c>
      <c r="BB3276">
        <v>0</v>
      </c>
      <c r="BC3276">
        <v>0</v>
      </c>
      <c r="BD3276">
        <v>0</v>
      </c>
      <c r="BE3276">
        <v>0</v>
      </c>
      <c r="BF3276">
        <v>0</v>
      </c>
      <c r="BG3276">
        <v>0</v>
      </c>
      <c r="BH3276">
        <v>0</v>
      </c>
      <c r="BI3276">
        <v>0</v>
      </c>
      <c r="BJ3276" s="2">
        <v>46036</v>
      </c>
      <c r="BK3276">
        <v>0</v>
      </c>
      <c r="BL3276" s="3" t="str">
        <f>VLOOKUP(O3276,DropDownList!$H$1:$I$7,2,FALSE)</f>
        <v>2023/24</v>
      </c>
      <c r="BM3276" s="3" t="str">
        <f t="shared" si="51"/>
        <v>PCOA</v>
      </c>
    </row>
    <row r="3277" spans="1:65" x14ac:dyDescent="0.2">
      <c r="A3277">
        <v>2026</v>
      </c>
      <c r="B3277">
        <v>1</v>
      </c>
      <c r="C3277" t="s">
        <v>198</v>
      </c>
      <c r="D3277" t="s">
        <v>202</v>
      </c>
      <c r="E3277" t="s">
        <v>30</v>
      </c>
      <c r="F3277">
        <v>9376</v>
      </c>
      <c r="G3277" t="s">
        <v>141</v>
      </c>
      <c r="H3277" t="s">
        <v>200</v>
      </c>
      <c r="I3277" t="s">
        <v>142</v>
      </c>
      <c r="J3277" s="1">
        <v>46023</v>
      </c>
      <c r="K3277" t="s">
        <v>438</v>
      </c>
      <c r="L3277">
        <v>4</v>
      </c>
      <c r="M3277" t="s">
        <v>439</v>
      </c>
      <c r="N3277" t="s">
        <v>145</v>
      </c>
      <c r="O3277" t="s">
        <v>156</v>
      </c>
      <c r="P3277" t="s">
        <v>148</v>
      </c>
      <c r="Q3277">
        <v>5902.79</v>
      </c>
      <c r="R3277">
        <v>246</v>
      </c>
      <c r="S3277">
        <v>14760</v>
      </c>
      <c r="T3277">
        <v>1170.33</v>
      </c>
      <c r="U3277">
        <v>106</v>
      </c>
      <c r="V3277">
        <v>58</v>
      </c>
      <c r="W3277">
        <v>3361.31</v>
      </c>
      <c r="X3277">
        <v>3361.31</v>
      </c>
      <c r="Y3277">
        <v>0</v>
      </c>
      <c r="Z3277">
        <v>0</v>
      </c>
      <c r="AA3277">
        <v>7686.88</v>
      </c>
      <c r="AB3277">
        <v>0</v>
      </c>
      <c r="AC3277">
        <v>7686.88</v>
      </c>
      <c r="AD3277">
        <v>51</v>
      </c>
      <c r="AE3277">
        <v>7</v>
      </c>
      <c r="AF3277">
        <v>120</v>
      </c>
      <c r="AG3277">
        <v>17</v>
      </c>
      <c r="AH3277">
        <v>18</v>
      </c>
      <c r="AI3277">
        <v>89</v>
      </c>
      <c r="AJ3277">
        <v>0</v>
      </c>
      <c r="AK3277">
        <v>0</v>
      </c>
      <c r="AL3277">
        <v>0</v>
      </c>
      <c r="AM3277">
        <v>0</v>
      </c>
      <c r="AN3277">
        <v>0</v>
      </c>
      <c r="AO3277">
        <v>216</v>
      </c>
      <c r="AP3277">
        <v>824</v>
      </c>
      <c r="AQ3277">
        <v>223</v>
      </c>
      <c r="AR3277">
        <v>0</v>
      </c>
      <c r="AS3277">
        <v>110</v>
      </c>
      <c r="AT3277">
        <v>0</v>
      </c>
      <c r="AU3277">
        <v>8</v>
      </c>
      <c r="AV3277">
        <v>2</v>
      </c>
      <c r="AW3277">
        <v>0</v>
      </c>
      <c r="AX3277">
        <v>0</v>
      </c>
      <c r="AY3277">
        <v>137</v>
      </c>
      <c r="AZ3277">
        <v>195</v>
      </c>
      <c r="BA3277">
        <v>89</v>
      </c>
      <c r="BB3277">
        <v>9</v>
      </c>
      <c r="BC3277">
        <v>4</v>
      </c>
      <c r="BD3277">
        <v>0</v>
      </c>
      <c r="BE3277">
        <v>0</v>
      </c>
      <c r="BF3277">
        <v>216</v>
      </c>
      <c r="BG3277">
        <v>5340</v>
      </c>
      <c r="BH3277">
        <v>2</v>
      </c>
      <c r="BI3277">
        <v>106</v>
      </c>
      <c r="BJ3277" s="2">
        <v>46036</v>
      </c>
      <c r="BK3277">
        <v>0</v>
      </c>
      <c r="BL3277" s="3" t="str">
        <f>VLOOKUP(O3277,DropDownList!$H$1:$I$7,2,FALSE)</f>
        <v>2023/24</v>
      </c>
      <c r="BM3277" s="3" t="str">
        <f t="shared" si="51"/>
        <v>PRAS</v>
      </c>
    </row>
    <row r="3278" spans="1:65" x14ac:dyDescent="0.2">
      <c r="A3278">
        <v>2026</v>
      </c>
      <c r="B3278">
        <v>1</v>
      </c>
      <c r="C3278" t="s">
        <v>198</v>
      </c>
      <c r="D3278" t="s">
        <v>202</v>
      </c>
      <c r="E3278" t="s">
        <v>30</v>
      </c>
      <c r="F3278">
        <v>9376</v>
      </c>
      <c r="G3278" t="s">
        <v>141</v>
      </c>
      <c r="H3278" t="s">
        <v>200</v>
      </c>
      <c r="I3278" t="s">
        <v>142</v>
      </c>
      <c r="J3278" s="1">
        <v>46023</v>
      </c>
      <c r="K3278" t="s">
        <v>438</v>
      </c>
      <c r="L3278">
        <v>4</v>
      </c>
      <c r="M3278" t="s">
        <v>439</v>
      </c>
      <c r="N3278" t="s">
        <v>145</v>
      </c>
      <c r="O3278" t="s">
        <v>156</v>
      </c>
      <c r="P3278" t="s">
        <v>154</v>
      </c>
      <c r="Q3278">
        <v>13602.01</v>
      </c>
      <c r="R3278">
        <v>249</v>
      </c>
      <c r="S3278">
        <v>69817.95</v>
      </c>
      <c r="T3278">
        <v>652</v>
      </c>
      <c r="U3278">
        <v>55</v>
      </c>
      <c r="V3278">
        <v>33</v>
      </c>
      <c r="W3278">
        <v>7784.94</v>
      </c>
      <c r="X3278">
        <v>8224.94</v>
      </c>
      <c r="Y3278">
        <v>0</v>
      </c>
      <c r="Z3278">
        <v>0</v>
      </c>
      <c r="AA3278">
        <v>55563.94</v>
      </c>
      <c r="AB3278">
        <v>3885.95</v>
      </c>
      <c r="AC3278">
        <v>48218.32</v>
      </c>
      <c r="AD3278">
        <v>18</v>
      </c>
      <c r="AE3278">
        <v>15</v>
      </c>
      <c r="AF3278">
        <v>190</v>
      </c>
      <c r="AG3278">
        <v>30</v>
      </c>
      <c r="AH3278">
        <v>3</v>
      </c>
      <c r="AI3278">
        <v>25</v>
      </c>
      <c r="AJ3278">
        <v>0</v>
      </c>
      <c r="AK3278">
        <v>0</v>
      </c>
      <c r="AL3278">
        <v>0</v>
      </c>
      <c r="AM3278">
        <v>0</v>
      </c>
      <c r="AN3278">
        <v>0</v>
      </c>
      <c r="AO3278">
        <v>138</v>
      </c>
      <c r="AP3278">
        <v>572</v>
      </c>
      <c r="AQ3278">
        <v>145</v>
      </c>
      <c r="AR3278">
        <v>0</v>
      </c>
      <c r="AS3278">
        <v>76</v>
      </c>
      <c r="AT3278">
        <v>1</v>
      </c>
      <c r="AU3278">
        <v>44</v>
      </c>
      <c r="AV3278">
        <v>18</v>
      </c>
      <c r="AW3278">
        <v>3</v>
      </c>
      <c r="AX3278">
        <v>0</v>
      </c>
      <c r="AY3278">
        <v>66</v>
      </c>
      <c r="AZ3278">
        <v>94</v>
      </c>
      <c r="BA3278">
        <v>51</v>
      </c>
      <c r="BB3278">
        <v>16</v>
      </c>
      <c r="BC3278">
        <v>9</v>
      </c>
      <c r="BD3278">
        <v>2</v>
      </c>
      <c r="BE3278">
        <v>0</v>
      </c>
      <c r="BF3278">
        <v>245</v>
      </c>
      <c r="BG3278">
        <v>8540</v>
      </c>
      <c r="BH3278">
        <v>1</v>
      </c>
      <c r="BI3278">
        <v>51</v>
      </c>
      <c r="BJ3278" s="2">
        <v>46036</v>
      </c>
      <c r="BK3278">
        <v>1</v>
      </c>
      <c r="BL3278" s="3" t="str">
        <f>VLOOKUP(O3278,DropDownList!$H$1:$I$7,2,FALSE)</f>
        <v>2023/24</v>
      </c>
      <c r="BM3278" s="3" t="str">
        <f t="shared" si="51"/>
        <v>JP COURT</v>
      </c>
    </row>
    <row r="3279" spans="1:65" x14ac:dyDescent="0.2">
      <c r="A3279">
        <v>2026</v>
      </c>
      <c r="B3279">
        <v>1</v>
      </c>
      <c r="C3279" t="s">
        <v>198</v>
      </c>
      <c r="D3279" t="s">
        <v>202</v>
      </c>
      <c r="E3279" t="s">
        <v>30</v>
      </c>
      <c r="F3279">
        <v>9376</v>
      </c>
      <c r="G3279" t="s">
        <v>141</v>
      </c>
      <c r="H3279" t="s">
        <v>200</v>
      </c>
      <c r="I3279" t="s">
        <v>142</v>
      </c>
      <c r="J3279" s="1">
        <v>46023</v>
      </c>
      <c r="K3279" t="s">
        <v>438</v>
      </c>
      <c r="L3279">
        <v>4</v>
      </c>
      <c r="M3279" t="s">
        <v>439</v>
      </c>
      <c r="N3279" t="s">
        <v>145</v>
      </c>
      <c r="O3279" t="s">
        <v>155</v>
      </c>
      <c r="P3279" t="s">
        <v>146</v>
      </c>
      <c r="Q3279">
        <v>380.6</v>
      </c>
      <c r="R3279">
        <v>414</v>
      </c>
      <c r="S3279">
        <v>6050</v>
      </c>
      <c r="T3279">
        <v>90</v>
      </c>
      <c r="U3279">
        <v>65</v>
      </c>
      <c r="V3279">
        <v>15</v>
      </c>
      <c r="W3279">
        <v>200.6</v>
      </c>
      <c r="X3279">
        <v>200.6</v>
      </c>
      <c r="Y3279">
        <v>0</v>
      </c>
      <c r="Z3279">
        <v>0</v>
      </c>
      <c r="AA3279">
        <v>5579.4</v>
      </c>
      <c r="AB3279">
        <v>0</v>
      </c>
      <c r="AC3279">
        <v>0</v>
      </c>
      <c r="AD3279">
        <v>13</v>
      </c>
      <c r="AE3279">
        <v>2</v>
      </c>
      <c r="AF3279">
        <v>383</v>
      </c>
      <c r="AG3279">
        <v>2</v>
      </c>
      <c r="AH3279">
        <v>6</v>
      </c>
      <c r="AI3279">
        <v>23</v>
      </c>
      <c r="AJ3279">
        <v>0</v>
      </c>
      <c r="AK3279">
        <v>0</v>
      </c>
      <c r="AL3279">
        <v>0</v>
      </c>
      <c r="AM3279">
        <v>0</v>
      </c>
      <c r="AN3279">
        <v>0</v>
      </c>
      <c r="AO3279">
        <v>252</v>
      </c>
      <c r="AP3279">
        <v>1121</v>
      </c>
      <c r="AQ3279">
        <v>265</v>
      </c>
      <c r="AR3279">
        <v>0</v>
      </c>
      <c r="AS3279">
        <v>168</v>
      </c>
      <c r="AT3279">
        <v>9</v>
      </c>
      <c r="AU3279">
        <v>74</v>
      </c>
      <c r="AV3279">
        <v>24</v>
      </c>
      <c r="AW3279">
        <v>8</v>
      </c>
      <c r="AX3279">
        <v>0</v>
      </c>
      <c r="AY3279">
        <v>145</v>
      </c>
      <c r="AZ3279">
        <v>192</v>
      </c>
      <c r="BA3279">
        <v>113</v>
      </c>
      <c r="BB3279">
        <v>35</v>
      </c>
      <c r="BC3279">
        <v>17</v>
      </c>
      <c r="BD3279">
        <v>3</v>
      </c>
      <c r="BE3279">
        <v>0</v>
      </c>
      <c r="BF3279">
        <v>403</v>
      </c>
      <c r="BG3279">
        <v>370</v>
      </c>
      <c r="BH3279">
        <v>0</v>
      </c>
      <c r="BI3279">
        <v>57</v>
      </c>
      <c r="BJ3279" s="2">
        <v>46036</v>
      </c>
      <c r="BK3279">
        <v>1</v>
      </c>
      <c r="BL3279" s="3" t="str">
        <f>VLOOKUP(O3279,DropDownList!$H$1:$I$7,2,FALSE)</f>
        <v>2022/23</v>
      </c>
      <c r="BM3279" s="3" t="str">
        <f t="shared" si="51"/>
        <v>VSUR</v>
      </c>
    </row>
    <row r="3280" spans="1:65" x14ac:dyDescent="0.2">
      <c r="A3280">
        <v>2026</v>
      </c>
      <c r="B3280">
        <v>1</v>
      </c>
      <c r="C3280" t="s">
        <v>198</v>
      </c>
      <c r="D3280" t="s">
        <v>202</v>
      </c>
      <c r="E3280" t="s">
        <v>30</v>
      </c>
      <c r="F3280">
        <v>9376</v>
      </c>
      <c r="G3280" t="s">
        <v>141</v>
      </c>
      <c r="H3280" t="s">
        <v>200</v>
      </c>
      <c r="I3280" t="s">
        <v>142</v>
      </c>
      <c r="J3280" s="1">
        <v>46023</v>
      </c>
      <c r="K3280" t="s">
        <v>438</v>
      </c>
      <c r="L3280">
        <v>4</v>
      </c>
      <c r="M3280" t="s">
        <v>439</v>
      </c>
      <c r="N3280" t="s">
        <v>145</v>
      </c>
      <c r="O3280" t="s">
        <v>156</v>
      </c>
      <c r="P3280" t="s">
        <v>150</v>
      </c>
      <c r="Q3280">
        <v>24086.81</v>
      </c>
      <c r="R3280">
        <v>472</v>
      </c>
      <c r="S3280">
        <v>78446.87</v>
      </c>
      <c r="T3280">
        <v>9102.7199999999993</v>
      </c>
      <c r="U3280">
        <v>164</v>
      </c>
      <c r="V3280">
        <v>88</v>
      </c>
      <c r="W3280">
        <v>13627.8</v>
      </c>
      <c r="X3280">
        <v>14057.8</v>
      </c>
      <c r="Y3280">
        <v>412</v>
      </c>
      <c r="Z3280">
        <v>69344.149999999994</v>
      </c>
      <c r="AA3280">
        <v>45257.34</v>
      </c>
      <c r="AB3280">
        <v>12786.96</v>
      </c>
      <c r="AC3280">
        <v>32470.38</v>
      </c>
      <c r="AD3280">
        <v>70</v>
      </c>
      <c r="AE3280">
        <v>18</v>
      </c>
      <c r="AF3280">
        <v>242</v>
      </c>
      <c r="AG3280">
        <v>59</v>
      </c>
      <c r="AH3280">
        <v>60</v>
      </c>
      <c r="AI3280">
        <v>105</v>
      </c>
      <c r="AJ3280">
        <v>72</v>
      </c>
      <c r="AK3280">
        <v>35</v>
      </c>
      <c r="AL3280">
        <v>5</v>
      </c>
      <c r="AM3280">
        <v>19</v>
      </c>
      <c r="AN3280">
        <v>5</v>
      </c>
      <c r="AO3280">
        <v>342</v>
      </c>
      <c r="AP3280">
        <v>1470</v>
      </c>
      <c r="AQ3280">
        <v>374</v>
      </c>
      <c r="AR3280">
        <v>0</v>
      </c>
      <c r="AS3280">
        <v>216</v>
      </c>
      <c r="AT3280">
        <v>5</v>
      </c>
      <c r="AU3280">
        <v>54</v>
      </c>
      <c r="AV3280">
        <v>24</v>
      </c>
      <c r="AW3280">
        <v>0</v>
      </c>
      <c r="AX3280">
        <v>0</v>
      </c>
      <c r="AY3280">
        <v>190</v>
      </c>
      <c r="AZ3280">
        <v>293</v>
      </c>
      <c r="BA3280">
        <v>169</v>
      </c>
      <c r="BB3280">
        <v>23</v>
      </c>
      <c r="BC3280">
        <v>8</v>
      </c>
      <c r="BD3280">
        <v>0</v>
      </c>
      <c r="BE3280">
        <v>0</v>
      </c>
      <c r="BF3280">
        <v>346</v>
      </c>
      <c r="BG3280">
        <v>17555.810000000001</v>
      </c>
      <c r="BH3280">
        <v>6</v>
      </c>
      <c r="BI3280">
        <v>161</v>
      </c>
      <c r="BJ3280" s="2">
        <v>46036</v>
      </c>
      <c r="BK3280">
        <v>0</v>
      </c>
      <c r="BL3280" s="3" t="str">
        <f>VLOOKUP(O3280,DropDownList!$H$1:$I$7,2,FALSE)</f>
        <v>2023/24</v>
      </c>
      <c r="BM3280" s="3" t="str">
        <f t="shared" si="51"/>
        <v>FISCAL FINES</v>
      </c>
    </row>
    <row r="3281" spans="1:65" x14ac:dyDescent="0.2">
      <c r="A3281">
        <v>2026</v>
      </c>
      <c r="B3281">
        <v>1</v>
      </c>
      <c r="C3281" t="s">
        <v>198</v>
      </c>
      <c r="D3281" t="s">
        <v>202</v>
      </c>
      <c r="E3281" t="s">
        <v>30</v>
      </c>
      <c r="F3281">
        <v>9376</v>
      </c>
      <c r="G3281" t="s">
        <v>141</v>
      </c>
      <c r="H3281" t="s">
        <v>200</v>
      </c>
      <c r="I3281" t="s">
        <v>142</v>
      </c>
      <c r="J3281" s="1">
        <v>46023</v>
      </c>
      <c r="K3281" t="s">
        <v>438</v>
      </c>
      <c r="L3281">
        <v>4</v>
      </c>
      <c r="M3281" t="s">
        <v>439</v>
      </c>
      <c r="N3281" t="s">
        <v>145</v>
      </c>
      <c r="O3281" t="s">
        <v>147</v>
      </c>
      <c r="P3281" t="s">
        <v>146</v>
      </c>
      <c r="Q3281">
        <v>798.74</v>
      </c>
      <c r="R3281">
        <v>313</v>
      </c>
      <c r="S3281">
        <v>4450</v>
      </c>
      <c r="T3281">
        <v>30</v>
      </c>
      <c r="U3281">
        <v>107</v>
      </c>
      <c r="V3281">
        <v>37</v>
      </c>
      <c r="W3281">
        <v>498.42</v>
      </c>
      <c r="X3281">
        <v>498.42</v>
      </c>
      <c r="Y3281">
        <v>0</v>
      </c>
      <c r="Z3281">
        <v>0</v>
      </c>
      <c r="AA3281">
        <v>3621.26</v>
      </c>
      <c r="AB3281">
        <v>0</v>
      </c>
      <c r="AC3281">
        <v>0</v>
      </c>
      <c r="AD3281">
        <v>35</v>
      </c>
      <c r="AE3281">
        <v>2</v>
      </c>
      <c r="AF3281">
        <v>251</v>
      </c>
      <c r="AG3281">
        <v>4</v>
      </c>
      <c r="AH3281">
        <v>2</v>
      </c>
      <c r="AI3281">
        <v>56</v>
      </c>
      <c r="AJ3281">
        <v>0</v>
      </c>
      <c r="AK3281">
        <v>0</v>
      </c>
      <c r="AL3281">
        <v>0</v>
      </c>
      <c r="AM3281">
        <v>0</v>
      </c>
      <c r="AN3281">
        <v>0</v>
      </c>
      <c r="AO3281">
        <v>188</v>
      </c>
      <c r="AP3281">
        <v>615</v>
      </c>
      <c r="AQ3281">
        <v>195</v>
      </c>
      <c r="AR3281">
        <v>2</v>
      </c>
      <c r="AS3281">
        <v>97</v>
      </c>
      <c r="AT3281">
        <v>1</v>
      </c>
      <c r="AU3281">
        <v>26</v>
      </c>
      <c r="AV3281">
        <v>9</v>
      </c>
      <c r="AW3281">
        <v>5</v>
      </c>
      <c r="AX3281">
        <v>0</v>
      </c>
      <c r="AY3281">
        <v>63</v>
      </c>
      <c r="AZ3281">
        <v>90</v>
      </c>
      <c r="BA3281">
        <v>44</v>
      </c>
      <c r="BB3281">
        <v>22</v>
      </c>
      <c r="BC3281">
        <v>5</v>
      </c>
      <c r="BD3281">
        <v>1</v>
      </c>
      <c r="BE3281">
        <v>0</v>
      </c>
      <c r="BF3281">
        <v>302</v>
      </c>
      <c r="BG3281">
        <v>770</v>
      </c>
      <c r="BH3281">
        <v>0</v>
      </c>
      <c r="BI3281">
        <v>96</v>
      </c>
      <c r="BJ3281" s="2">
        <v>46036</v>
      </c>
      <c r="BK3281">
        <v>0</v>
      </c>
      <c r="BL3281" s="3" t="str">
        <f>VLOOKUP(O3281,DropDownList!$H$1:$I$7,2,FALSE)</f>
        <v>2024/25</v>
      </c>
      <c r="BM3281" s="3" t="str">
        <f t="shared" si="51"/>
        <v>VSUR</v>
      </c>
    </row>
    <row r="3282" spans="1:65" x14ac:dyDescent="0.2">
      <c r="A3282">
        <v>2026</v>
      </c>
      <c r="B3282">
        <v>1</v>
      </c>
      <c r="C3282" t="s">
        <v>198</v>
      </c>
      <c r="D3282" t="s">
        <v>202</v>
      </c>
      <c r="E3282" t="s">
        <v>30</v>
      </c>
      <c r="F3282">
        <v>9376</v>
      </c>
      <c r="G3282" t="s">
        <v>141</v>
      </c>
      <c r="H3282" t="s">
        <v>200</v>
      </c>
      <c r="I3282" t="s">
        <v>142</v>
      </c>
      <c r="J3282" s="1">
        <v>46023</v>
      </c>
      <c r="K3282" t="s">
        <v>438</v>
      </c>
      <c r="L3282">
        <v>4</v>
      </c>
      <c r="M3282" t="s">
        <v>439</v>
      </c>
      <c r="N3282" t="s">
        <v>145</v>
      </c>
      <c r="O3282" t="s">
        <v>155</v>
      </c>
      <c r="P3282" t="s">
        <v>151</v>
      </c>
      <c r="Q3282">
        <v>0</v>
      </c>
      <c r="R3282">
        <v>14</v>
      </c>
      <c r="S3282">
        <v>420</v>
      </c>
      <c r="T3282">
        <v>180</v>
      </c>
      <c r="U3282">
        <v>0</v>
      </c>
      <c r="V3282">
        <v>0</v>
      </c>
      <c r="W3282">
        <v>0</v>
      </c>
      <c r="X3282">
        <v>0</v>
      </c>
      <c r="Y3282">
        <v>0</v>
      </c>
      <c r="Z3282">
        <v>0</v>
      </c>
      <c r="AA3282">
        <v>240</v>
      </c>
      <c r="AB3282">
        <v>0</v>
      </c>
      <c r="AC3282">
        <v>240</v>
      </c>
      <c r="AD3282">
        <v>0</v>
      </c>
      <c r="AE3282">
        <v>0</v>
      </c>
      <c r="AF3282">
        <v>8</v>
      </c>
      <c r="AG3282">
        <v>0</v>
      </c>
      <c r="AH3282">
        <v>6</v>
      </c>
      <c r="AI3282">
        <v>0</v>
      </c>
      <c r="AJ3282">
        <v>0</v>
      </c>
      <c r="AK3282">
        <v>0</v>
      </c>
      <c r="AL3282">
        <v>0</v>
      </c>
      <c r="AM3282">
        <v>0</v>
      </c>
      <c r="AN3282">
        <v>0</v>
      </c>
      <c r="AO3282">
        <v>0</v>
      </c>
      <c r="AP3282">
        <v>0</v>
      </c>
      <c r="AQ3282">
        <v>0</v>
      </c>
      <c r="AR3282">
        <v>0</v>
      </c>
      <c r="AS3282">
        <v>0</v>
      </c>
      <c r="AT3282">
        <v>0</v>
      </c>
      <c r="AU3282">
        <v>0</v>
      </c>
      <c r="AV3282">
        <v>0</v>
      </c>
      <c r="AW3282">
        <v>0</v>
      </c>
      <c r="AX3282">
        <v>0</v>
      </c>
      <c r="AY3282">
        <v>0</v>
      </c>
      <c r="AZ3282">
        <v>0</v>
      </c>
      <c r="BA3282">
        <v>0</v>
      </c>
      <c r="BB3282">
        <v>0</v>
      </c>
      <c r="BC3282">
        <v>0</v>
      </c>
      <c r="BD3282">
        <v>0</v>
      </c>
      <c r="BE3282">
        <v>0</v>
      </c>
      <c r="BF3282">
        <v>0</v>
      </c>
      <c r="BG3282">
        <v>0</v>
      </c>
      <c r="BH3282">
        <v>0</v>
      </c>
      <c r="BI3282">
        <v>0</v>
      </c>
      <c r="BJ3282" s="2">
        <v>46036</v>
      </c>
      <c r="BK3282">
        <v>0</v>
      </c>
      <c r="BL3282" s="3" t="str">
        <f>VLOOKUP(O3282,DropDownList!$H$1:$I$7,2,FALSE)</f>
        <v>2022/23</v>
      </c>
      <c r="BM3282" s="3" t="str">
        <f t="shared" si="51"/>
        <v>PCPF</v>
      </c>
    </row>
    <row r="3283" spans="1:65" x14ac:dyDescent="0.2">
      <c r="A3283">
        <v>2026</v>
      </c>
      <c r="B3283">
        <v>1</v>
      </c>
      <c r="C3283" t="s">
        <v>198</v>
      </c>
      <c r="D3283" t="s">
        <v>202</v>
      </c>
      <c r="E3283" t="s">
        <v>30</v>
      </c>
      <c r="F3283">
        <v>9376</v>
      </c>
      <c r="G3283" t="s">
        <v>141</v>
      </c>
      <c r="H3283" t="s">
        <v>200</v>
      </c>
      <c r="I3283" t="s">
        <v>142</v>
      </c>
      <c r="J3283" s="1">
        <v>46023</v>
      </c>
      <c r="K3283" t="s">
        <v>438</v>
      </c>
      <c r="L3283">
        <v>4</v>
      </c>
      <c r="M3283" t="s">
        <v>439</v>
      </c>
      <c r="N3283" t="s">
        <v>145</v>
      </c>
      <c r="O3283" t="s">
        <v>155</v>
      </c>
      <c r="P3283" t="s">
        <v>148</v>
      </c>
      <c r="Q3283">
        <v>3269.85</v>
      </c>
      <c r="R3283">
        <v>206</v>
      </c>
      <c r="S3283">
        <v>12360</v>
      </c>
      <c r="T3283">
        <v>1434.36</v>
      </c>
      <c r="U3283">
        <v>63</v>
      </c>
      <c r="V3283">
        <v>41</v>
      </c>
      <c r="W3283">
        <v>2217.1799999999998</v>
      </c>
      <c r="X3283">
        <v>2217.1799999999998</v>
      </c>
      <c r="Y3283">
        <v>0</v>
      </c>
      <c r="Z3283">
        <v>0</v>
      </c>
      <c r="AA3283">
        <v>7655.79</v>
      </c>
      <c r="AB3283">
        <v>0</v>
      </c>
      <c r="AC3283">
        <v>7655.79</v>
      </c>
      <c r="AD3283">
        <v>34</v>
      </c>
      <c r="AE3283">
        <v>7</v>
      </c>
      <c r="AF3283">
        <v>119</v>
      </c>
      <c r="AG3283">
        <v>14</v>
      </c>
      <c r="AH3283">
        <v>23</v>
      </c>
      <c r="AI3283">
        <v>49</v>
      </c>
      <c r="AJ3283">
        <v>0</v>
      </c>
      <c r="AK3283">
        <v>0</v>
      </c>
      <c r="AL3283">
        <v>0</v>
      </c>
      <c r="AM3283">
        <v>0</v>
      </c>
      <c r="AN3283">
        <v>0</v>
      </c>
      <c r="AO3283">
        <v>176</v>
      </c>
      <c r="AP3283">
        <v>688</v>
      </c>
      <c r="AQ3283">
        <v>190</v>
      </c>
      <c r="AR3283">
        <v>0</v>
      </c>
      <c r="AS3283">
        <v>87</v>
      </c>
      <c r="AT3283">
        <v>1</v>
      </c>
      <c r="AU3283">
        <v>8</v>
      </c>
      <c r="AV3283">
        <v>1</v>
      </c>
      <c r="AW3283">
        <v>0</v>
      </c>
      <c r="AX3283">
        <v>0</v>
      </c>
      <c r="AY3283">
        <v>115</v>
      </c>
      <c r="AZ3283">
        <v>161</v>
      </c>
      <c r="BA3283">
        <v>85</v>
      </c>
      <c r="BB3283">
        <v>7</v>
      </c>
      <c r="BC3283">
        <v>3</v>
      </c>
      <c r="BD3283">
        <v>2</v>
      </c>
      <c r="BE3283">
        <v>0</v>
      </c>
      <c r="BF3283">
        <v>176</v>
      </c>
      <c r="BG3283">
        <v>2940</v>
      </c>
      <c r="BH3283">
        <v>1</v>
      </c>
      <c r="BI3283">
        <v>63</v>
      </c>
      <c r="BJ3283" s="2">
        <v>46036</v>
      </c>
      <c r="BK3283">
        <v>0</v>
      </c>
      <c r="BL3283" s="3" t="str">
        <f>VLOOKUP(O3283,DropDownList!$H$1:$I$7,2,FALSE)</f>
        <v>2022/23</v>
      </c>
      <c r="BM3283" s="3" t="str">
        <f t="shared" si="51"/>
        <v>PRAS</v>
      </c>
    </row>
    <row r="3284" spans="1:65" x14ac:dyDescent="0.2">
      <c r="A3284">
        <v>2026</v>
      </c>
      <c r="B3284">
        <v>1</v>
      </c>
      <c r="C3284" t="s">
        <v>198</v>
      </c>
      <c r="D3284" t="s">
        <v>202</v>
      </c>
      <c r="E3284" t="s">
        <v>30</v>
      </c>
      <c r="F3284">
        <v>9376</v>
      </c>
      <c r="G3284" t="s">
        <v>141</v>
      </c>
      <c r="H3284" t="s">
        <v>200</v>
      </c>
      <c r="I3284" t="s">
        <v>142</v>
      </c>
      <c r="J3284" s="1">
        <v>46023</v>
      </c>
      <c r="K3284" t="s">
        <v>438</v>
      </c>
      <c r="L3284">
        <v>4</v>
      </c>
      <c r="M3284" t="s">
        <v>439</v>
      </c>
      <c r="N3284" t="s">
        <v>145</v>
      </c>
      <c r="O3284" t="s">
        <v>147</v>
      </c>
      <c r="P3284" t="s">
        <v>151</v>
      </c>
      <c r="Q3284">
        <v>0</v>
      </c>
      <c r="R3284">
        <v>7</v>
      </c>
      <c r="S3284">
        <v>210</v>
      </c>
      <c r="T3284">
        <v>60</v>
      </c>
      <c r="U3284">
        <v>1</v>
      </c>
      <c r="V3284">
        <v>0</v>
      </c>
      <c r="W3284">
        <v>0</v>
      </c>
      <c r="X3284">
        <v>0</v>
      </c>
      <c r="Y3284">
        <v>0</v>
      </c>
      <c r="Z3284">
        <v>0</v>
      </c>
      <c r="AA3284">
        <v>150</v>
      </c>
      <c r="AB3284">
        <v>0</v>
      </c>
      <c r="AC3284">
        <v>150</v>
      </c>
      <c r="AD3284">
        <v>0</v>
      </c>
      <c r="AE3284">
        <v>0</v>
      </c>
      <c r="AF3284">
        <v>5</v>
      </c>
      <c r="AG3284">
        <v>0</v>
      </c>
      <c r="AH3284">
        <v>2</v>
      </c>
      <c r="AI3284">
        <v>0</v>
      </c>
      <c r="AJ3284">
        <v>0</v>
      </c>
      <c r="AK3284">
        <v>0</v>
      </c>
      <c r="AL3284">
        <v>0</v>
      </c>
      <c r="AM3284">
        <v>0</v>
      </c>
      <c r="AN3284">
        <v>0</v>
      </c>
      <c r="AO3284">
        <v>0</v>
      </c>
      <c r="AP3284">
        <v>0</v>
      </c>
      <c r="AQ3284">
        <v>0</v>
      </c>
      <c r="AR3284">
        <v>0</v>
      </c>
      <c r="AS3284">
        <v>0</v>
      </c>
      <c r="AT3284">
        <v>0</v>
      </c>
      <c r="AU3284">
        <v>0</v>
      </c>
      <c r="AV3284">
        <v>0</v>
      </c>
      <c r="AW3284">
        <v>0</v>
      </c>
      <c r="AX3284">
        <v>0</v>
      </c>
      <c r="AY3284">
        <v>0</v>
      </c>
      <c r="AZ3284">
        <v>0</v>
      </c>
      <c r="BA3284">
        <v>0</v>
      </c>
      <c r="BB3284">
        <v>0</v>
      </c>
      <c r="BC3284">
        <v>0</v>
      </c>
      <c r="BD3284">
        <v>0</v>
      </c>
      <c r="BE3284">
        <v>0</v>
      </c>
      <c r="BF3284">
        <v>0</v>
      </c>
      <c r="BG3284">
        <v>0</v>
      </c>
      <c r="BH3284">
        <v>0</v>
      </c>
      <c r="BI3284">
        <v>0</v>
      </c>
      <c r="BJ3284" s="2">
        <v>46036</v>
      </c>
      <c r="BK3284">
        <v>0</v>
      </c>
      <c r="BL3284" s="3" t="str">
        <f>VLOOKUP(O3284,DropDownList!$H$1:$I$7,2,FALSE)</f>
        <v>2024/25</v>
      </c>
      <c r="BM3284" s="3" t="str">
        <f t="shared" si="51"/>
        <v>PCPF</v>
      </c>
    </row>
    <row r="3285" spans="1:65" x14ac:dyDescent="0.2">
      <c r="A3285">
        <v>2026</v>
      </c>
      <c r="B3285">
        <v>1</v>
      </c>
      <c r="C3285" t="s">
        <v>198</v>
      </c>
      <c r="D3285" t="s">
        <v>202</v>
      </c>
      <c r="E3285" t="s">
        <v>30</v>
      </c>
      <c r="F3285">
        <v>9376</v>
      </c>
      <c r="G3285" t="s">
        <v>141</v>
      </c>
      <c r="H3285" t="s">
        <v>200</v>
      </c>
      <c r="I3285" t="s">
        <v>142</v>
      </c>
      <c r="J3285" s="1">
        <v>46023</v>
      </c>
      <c r="K3285" t="s">
        <v>438</v>
      </c>
      <c r="L3285">
        <v>4</v>
      </c>
      <c r="M3285" t="s">
        <v>439</v>
      </c>
      <c r="N3285" t="s">
        <v>145</v>
      </c>
      <c r="O3285" t="s">
        <v>155</v>
      </c>
      <c r="P3285" t="s">
        <v>153</v>
      </c>
      <c r="Q3285">
        <v>25.33</v>
      </c>
      <c r="R3285">
        <v>7</v>
      </c>
      <c r="S3285">
        <v>315</v>
      </c>
      <c r="T3285">
        <v>135</v>
      </c>
      <c r="U3285">
        <v>1</v>
      </c>
      <c r="V3285">
        <v>0</v>
      </c>
      <c r="W3285">
        <v>0</v>
      </c>
      <c r="X3285">
        <v>0</v>
      </c>
      <c r="Y3285">
        <v>0</v>
      </c>
      <c r="Z3285">
        <v>0</v>
      </c>
      <c r="AA3285">
        <v>154.66999999999999</v>
      </c>
      <c r="AB3285">
        <v>0</v>
      </c>
      <c r="AC3285">
        <v>154.66999999999999</v>
      </c>
      <c r="AD3285">
        <v>0</v>
      </c>
      <c r="AE3285">
        <v>0</v>
      </c>
      <c r="AF3285">
        <v>3</v>
      </c>
      <c r="AG3285">
        <v>1</v>
      </c>
      <c r="AH3285">
        <v>3</v>
      </c>
      <c r="AI3285">
        <v>0</v>
      </c>
      <c r="AJ3285">
        <v>0</v>
      </c>
      <c r="AK3285">
        <v>0</v>
      </c>
      <c r="AL3285">
        <v>0</v>
      </c>
      <c r="AM3285">
        <v>0</v>
      </c>
      <c r="AN3285">
        <v>0</v>
      </c>
      <c r="AO3285">
        <v>6</v>
      </c>
      <c r="AP3285">
        <v>15</v>
      </c>
      <c r="AQ3285">
        <v>7</v>
      </c>
      <c r="AR3285">
        <v>0</v>
      </c>
      <c r="AS3285">
        <v>1</v>
      </c>
      <c r="AT3285">
        <v>0</v>
      </c>
      <c r="AU3285">
        <v>0</v>
      </c>
      <c r="AV3285">
        <v>0</v>
      </c>
      <c r="AW3285">
        <v>0</v>
      </c>
      <c r="AX3285">
        <v>0</v>
      </c>
      <c r="AY3285">
        <v>2</v>
      </c>
      <c r="AZ3285">
        <v>2</v>
      </c>
      <c r="BA3285">
        <v>1</v>
      </c>
      <c r="BB3285">
        <v>0</v>
      </c>
      <c r="BC3285">
        <v>0</v>
      </c>
      <c r="BD3285">
        <v>0</v>
      </c>
      <c r="BE3285">
        <v>0</v>
      </c>
      <c r="BF3285">
        <v>6</v>
      </c>
      <c r="BG3285">
        <v>0</v>
      </c>
      <c r="BH3285">
        <v>0</v>
      </c>
      <c r="BI3285">
        <v>1</v>
      </c>
      <c r="BJ3285" s="2">
        <v>46036</v>
      </c>
      <c r="BK3285">
        <v>0</v>
      </c>
      <c r="BL3285" s="3" t="str">
        <f>VLOOKUP(O3285,DropDownList!$H$1:$I$7,2,FALSE)</f>
        <v>2022/23</v>
      </c>
      <c r="BM3285" s="3" t="str">
        <f t="shared" si="51"/>
        <v>PREG</v>
      </c>
    </row>
    <row r="3286" spans="1:65" x14ac:dyDescent="0.2">
      <c r="A3286">
        <v>2026</v>
      </c>
      <c r="B3286">
        <v>1</v>
      </c>
      <c r="C3286" t="s">
        <v>198</v>
      </c>
      <c r="D3286" t="s">
        <v>202</v>
      </c>
      <c r="E3286" t="s">
        <v>30</v>
      </c>
      <c r="F3286">
        <v>9376</v>
      </c>
      <c r="G3286" t="s">
        <v>141</v>
      </c>
      <c r="H3286" t="s">
        <v>200</v>
      </c>
      <c r="I3286" t="s">
        <v>142</v>
      </c>
      <c r="J3286" s="1">
        <v>46023</v>
      </c>
      <c r="K3286" t="s">
        <v>438</v>
      </c>
      <c r="L3286">
        <v>4</v>
      </c>
      <c r="M3286" t="s">
        <v>439</v>
      </c>
      <c r="N3286" t="s">
        <v>145</v>
      </c>
      <c r="O3286" t="s">
        <v>155</v>
      </c>
      <c r="P3286" t="s">
        <v>152</v>
      </c>
      <c r="Q3286">
        <v>0</v>
      </c>
      <c r="R3286">
        <v>310</v>
      </c>
      <c r="S3286">
        <v>12400</v>
      </c>
      <c r="T3286">
        <v>8120</v>
      </c>
      <c r="U3286">
        <v>0</v>
      </c>
      <c r="V3286">
        <v>0</v>
      </c>
      <c r="W3286">
        <v>0</v>
      </c>
      <c r="X3286">
        <v>0</v>
      </c>
      <c r="Y3286">
        <v>0</v>
      </c>
      <c r="Z3286">
        <v>0</v>
      </c>
      <c r="AA3286">
        <v>4280</v>
      </c>
      <c r="AB3286">
        <v>0</v>
      </c>
      <c r="AC3286">
        <v>4280</v>
      </c>
      <c r="AD3286">
        <v>0</v>
      </c>
      <c r="AE3286">
        <v>0</v>
      </c>
      <c r="AF3286">
        <v>107</v>
      </c>
      <c r="AG3286">
        <v>0</v>
      </c>
      <c r="AH3286">
        <v>203</v>
      </c>
      <c r="AI3286">
        <v>0</v>
      </c>
      <c r="AJ3286">
        <v>0</v>
      </c>
      <c r="AK3286">
        <v>0</v>
      </c>
      <c r="AL3286">
        <v>0</v>
      </c>
      <c r="AM3286">
        <v>0</v>
      </c>
      <c r="AN3286">
        <v>0</v>
      </c>
      <c r="AO3286">
        <v>0</v>
      </c>
      <c r="AP3286">
        <v>0</v>
      </c>
      <c r="AQ3286">
        <v>0</v>
      </c>
      <c r="AR3286">
        <v>0</v>
      </c>
      <c r="AS3286">
        <v>0</v>
      </c>
      <c r="AT3286">
        <v>0</v>
      </c>
      <c r="AU3286">
        <v>0</v>
      </c>
      <c r="AV3286">
        <v>0</v>
      </c>
      <c r="AW3286">
        <v>0</v>
      </c>
      <c r="AX3286">
        <v>0</v>
      </c>
      <c r="AY3286">
        <v>0</v>
      </c>
      <c r="AZ3286">
        <v>0</v>
      </c>
      <c r="BA3286">
        <v>0</v>
      </c>
      <c r="BB3286">
        <v>0</v>
      </c>
      <c r="BC3286">
        <v>0</v>
      </c>
      <c r="BD3286">
        <v>0</v>
      </c>
      <c r="BE3286">
        <v>0</v>
      </c>
      <c r="BF3286">
        <v>0</v>
      </c>
      <c r="BG3286">
        <v>0</v>
      </c>
      <c r="BH3286">
        <v>0</v>
      </c>
      <c r="BI3286">
        <v>0</v>
      </c>
      <c r="BJ3286" s="2">
        <v>46036</v>
      </c>
      <c r="BK3286">
        <v>0</v>
      </c>
      <c r="BL3286" s="3" t="str">
        <f>VLOOKUP(O3286,DropDownList!$H$1:$I$7,2,FALSE)</f>
        <v>2022/23</v>
      </c>
      <c r="BM3286" s="3" t="str">
        <f t="shared" si="51"/>
        <v>PCOA</v>
      </c>
    </row>
    <row r="3287" spans="1:65" x14ac:dyDescent="0.2">
      <c r="A3287">
        <v>2026</v>
      </c>
      <c r="B3287">
        <v>1</v>
      </c>
      <c r="C3287" t="s">
        <v>198</v>
      </c>
      <c r="D3287" t="s">
        <v>202</v>
      </c>
      <c r="E3287" t="s">
        <v>30</v>
      </c>
      <c r="F3287">
        <v>9376</v>
      </c>
      <c r="G3287" t="s">
        <v>141</v>
      </c>
      <c r="H3287" t="s">
        <v>200</v>
      </c>
      <c r="I3287" t="s">
        <v>142</v>
      </c>
      <c r="J3287" s="1">
        <v>46023</v>
      </c>
      <c r="K3287" t="s">
        <v>438</v>
      </c>
      <c r="L3287">
        <v>4</v>
      </c>
      <c r="M3287" t="s">
        <v>439</v>
      </c>
      <c r="N3287" t="s">
        <v>145</v>
      </c>
      <c r="O3287" t="s">
        <v>149</v>
      </c>
      <c r="P3287" t="s">
        <v>146</v>
      </c>
      <c r="Q3287">
        <v>605.20000000000005</v>
      </c>
      <c r="R3287">
        <v>161</v>
      </c>
      <c r="S3287">
        <v>2420</v>
      </c>
      <c r="T3287">
        <v>20</v>
      </c>
      <c r="U3287">
        <v>72</v>
      </c>
      <c r="V3287">
        <v>32</v>
      </c>
      <c r="W3287">
        <v>450</v>
      </c>
      <c r="X3287">
        <v>450</v>
      </c>
      <c r="Y3287">
        <v>0</v>
      </c>
      <c r="Z3287">
        <v>0</v>
      </c>
      <c r="AA3287">
        <v>1794.8</v>
      </c>
      <c r="AB3287">
        <v>0</v>
      </c>
      <c r="AC3287">
        <v>0</v>
      </c>
      <c r="AD3287">
        <v>32</v>
      </c>
      <c r="AE3287">
        <v>0</v>
      </c>
      <c r="AF3287">
        <v>118</v>
      </c>
      <c r="AG3287">
        <v>1</v>
      </c>
      <c r="AH3287">
        <v>1</v>
      </c>
      <c r="AI3287">
        <v>41</v>
      </c>
      <c r="AJ3287">
        <v>0</v>
      </c>
      <c r="AK3287">
        <v>0</v>
      </c>
      <c r="AL3287">
        <v>0</v>
      </c>
      <c r="AM3287">
        <v>0</v>
      </c>
      <c r="AN3287">
        <v>0</v>
      </c>
      <c r="AO3287">
        <v>92</v>
      </c>
      <c r="AP3287">
        <v>174</v>
      </c>
      <c r="AQ3287">
        <v>92</v>
      </c>
      <c r="AR3287">
        <v>0</v>
      </c>
      <c r="AS3287">
        <v>32</v>
      </c>
      <c r="AT3287">
        <v>0</v>
      </c>
      <c r="AU3287">
        <v>0</v>
      </c>
      <c r="AV3287">
        <v>0</v>
      </c>
      <c r="AW3287">
        <v>1</v>
      </c>
      <c r="AX3287">
        <v>0</v>
      </c>
      <c r="AY3287">
        <v>12</v>
      </c>
      <c r="AZ3287">
        <v>17</v>
      </c>
      <c r="BA3287">
        <v>2</v>
      </c>
      <c r="BB3287">
        <v>4</v>
      </c>
      <c r="BC3287">
        <v>1</v>
      </c>
      <c r="BD3287">
        <v>0</v>
      </c>
      <c r="BE3287">
        <v>0</v>
      </c>
      <c r="BF3287">
        <v>160</v>
      </c>
      <c r="BG3287">
        <v>590</v>
      </c>
      <c r="BH3287">
        <v>0</v>
      </c>
      <c r="BI3287">
        <v>71</v>
      </c>
      <c r="BJ3287" s="2">
        <v>46036</v>
      </c>
      <c r="BK3287">
        <v>0</v>
      </c>
      <c r="BL3287" s="3" t="str">
        <f>VLOOKUP(O3287,DropDownList!$H$1:$I$7,2,FALSE)</f>
        <v>2025/26</v>
      </c>
      <c r="BM3287" s="3" t="str">
        <f t="shared" si="51"/>
        <v>VSUR</v>
      </c>
    </row>
    <row r="3288" spans="1:65" x14ac:dyDescent="0.2">
      <c r="A3288">
        <v>2026</v>
      </c>
      <c r="B3288">
        <v>1</v>
      </c>
      <c r="C3288" t="s">
        <v>198</v>
      </c>
      <c r="D3288" t="s">
        <v>202</v>
      </c>
      <c r="E3288" t="s">
        <v>30</v>
      </c>
      <c r="F3288">
        <v>9376</v>
      </c>
      <c r="G3288" t="s">
        <v>141</v>
      </c>
      <c r="H3288" t="s">
        <v>200</v>
      </c>
      <c r="I3288" t="s">
        <v>142</v>
      </c>
      <c r="J3288" s="1">
        <v>46023</v>
      </c>
      <c r="K3288" t="s">
        <v>438</v>
      </c>
      <c r="L3288">
        <v>4</v>
      </c>
      <c r="M3288" t="s">
        <v>439</v>
      </c>
      <c r="N3288" t="s">
        <v>145</v>
      </c>
      <c r="O3288" t="s">
        <v>149</v>
      </c>
      <c r="P3288" t="s">
        <v>152</v>
      </c>
      <c r="Q3288">
        <v>0</v>
      </c>
      <c r="R3288">
        <v>48</v>
      </c>
      <c r="S3288">
        <v>1920</v>
      </c>
      <c r="T3288">
        <v>1000</v>
      </c>
      <c r="U3288">
        <v>0</v>
      </c>
      <c r="V3288">
        <v>0</v>
      </c>
      <c r="W3288">
        <v>0</v>
      </c>
      <c r="X3288">
        <v>0</v>
      </c>
      <c r="Y3288">
        <v>0</v>
      </c>
      <c r="Z3288">
        <v>0</v>
      </c>
      <c r="AA3288">
        <v>920</v>
      </c>
      <c r="AB3288">
        <v>0</v>
      </c>
      <c r="AC3288">
        <v>920</v>
      </c>
      <c r="AD3288">
        <v>0</v>
      </c>
      <c r="AE3288">
        <v>0</v>
      </c>
      <c r="AF3288">
        <v>23</v>
      </c>
      <c r="AG3288">
        <v>0</v>
      </c>
      <c r="AH3288">
        <v>25</v>
      </c>
      <c r="AI3288">
        <v>0</v>
      </c>
      <c r="AJ3288">
        <v>0</v>
      </c>
      <c r="AK3288">
        <v>0</v>
      </c>
      <c r="AL3288">
        <v>0</v>
      </c>
      <c r="AM3288">
        <v>0</v>
      </c>
      <c r="AN3288">
        <v>0</v>
      </c>
      <c r="AO3288">
        <v>0</v>
      </c>
      <c r="AP3288">
        <v>0</v>
      </c>
      <c r="AQ3288">
        <v>0</v>
      </c>
      <c r="AR3288">
        <v>0</v>
      </c>
      <c r="AS3288">
        <v>0</v>
      </c>
      <c r="AT3288">
        <v>0</v>
      </c>
      <c r="AU3288">
        <v>0</v>
      </c>
      <c r="AV3288">
        <v>0</v>
      </c>
      <c r="AW3288">
        <v>0</v>
      </c>
      <c r="AX3288">
        <v>0</v>
      </c>
      <c r="AY3288">
        <v>0</v>
      </c>
      <c r="AZ3288">
        <v>0</v>
      </c>
      <c r="BA3288">
        <v>0</v>
      </c>
      <c r="BB3288">
        <v>0</v>
      </c>
      <c r="BC3288">
        <v>0</v>
      </c>
      <c r="BD3288">
        <v>0</v>
      </c>
      <c r="BE3288">
        <v>0</v>
      </c>
      <c r="BF3288">
        <v>0</v>
      </c>
      <c r="BG3288">
        <v>0</v>
      </c>
      <c r="BH3288">
        <v>0</v>
      </c>
      <c r="BI3288">
        <v>0</v>
      </c>
      <c r="BJ3288" s="2">
        <v>46036</v>
      </c>
      <c r="BK3288">
        <v>0</v>
      </c>
      <c r="BL3288" s="3" t="str">
        <f>VLOOKUP(O3288,DropDownList!$H$1:$I$7,2,FALSE)</f>
        <v>2025/26</v>
      </c>
      <c r="BM3288" s="3" t="str">
        <f t="shared" si="51"/>
        <v>PCOA</v>
      </c>
    </row>
    <row r="3289" spans="1:65" x14ac:dyDescent="0.2">
      <c r="A3289">
        <v>2026</v>
      </c>
      <c r="B3289">
        <v>1</v>
      </c>
      <c r="C3289" t="s">
        <v>198</v>
      </c>
      <c r="D3289" t="s">
        <v>202</v>
      </c>
      <c r="E3289" t="s">
        <v>30</v>
      </c>
      <c r="F3289">
        <v>9376</v>
      </c>
      <c r="G3289" t="s">
        <v>141</v>
      </c>
      <c r="H3289" t="s">
        <v>200</v>
      </c>
      <c r="I3289" t="s">
        <v>142</v>
      </c>
      <c r="J3289" s="1">
        <v>46023</v>
      </c>
      <c r="K3289" t="s">
        <v>438</v>
      </c>
      <c r="L3289">
        <v>4</v>
      </c>
      <c r="M3289" t="s">
        <v>439</v>
      </c>
      <c r="N3289" t="s">
        <v>145</v>
      </c>
      <c r="O3289" t="s">
        <v>149</v>
      </c>
      <c r="P3289" t="s">
        <v>148</v>
      </c>
      <c r="Q3289">
        <v>1200</v>
      </c>
      <c r="R3289">
        <v>25</v>
      </c>
      <c r="S3289">
        <v>1500</v>
      </c>
      <c r="T3289">
        <v>0</v>
      </c>
      <c r="U3289">
        <v>20</v>
      </c>
      <c r="V3289">
        <v>20</v>
      </c>
      <c r="W3289">
        <v>1200</v>
      </c>
      <c r="X3289">
        <v>1200</v>
      </c>
      <c r="Y3289">
        <v>0</v>
      </c>
      <c r="Z3289">
        <v>0</v>
      </c>
      <c r="AA3289">
        <v>300</v>
      </c>
      <c r="AB3289">
        <v>0</v>
      </c>
      <c r="AC3289">
        <v>300</v>
      </c>
      <c r="AD3289">
        <v>20</v>
      </c>
      <c r="AE3289">
        <v>0</v>
      </c>
      <c r="AF3289">
        <v>5</v>
      </c>
      <c r="AG3289">
        <v>0</v>
      </c>
      <c r="AH3289">
        <v>0</v>
      </c>
      <c r="AI3289">
        <v>20</v>
      </c>
      <c r="AJ3289">
        <v>0</v>
      </c>
      <c r="AK3289">
        <v>0</v>
      </c>
      <c r="AL3289">
        <v>0</v>
      </c>
      <c r="AM3289">
        <v>0</v>
      </c>
      <c r="AN3289">
        <v>0</v>
      </c>
      <c r="AO3289">
        <v>22</v>
      </c>
      <c r="AP3289">
        <v>23</v>
      </c>
      <c r="AQ3289">
        <v>22</v>
      </c>
      <c r="AR3289">
        <v>0</v>
      </c>
      <c r="AS3289">
        <v>0</v>
      </c>
      <c r="AT3289">
        <v>0</v>
      </c>
      <c r="AU3289">
        <v>1</v>
      </c>
      <c r="AV3289">
        <v>0</v>
      </c>
      <c r="AW3289">
        <v>0</v>
      </c>
      <c r="AX3289">
        <v>0</v>
      </c>
      <c r="AY3289">
        <v>0</v>
      </c>
      <c r="AZ3289">
        <v>0</v>
      </c>
      <c r="BA3289">
        <v>0</v>
      </c>
      <c r="BB3289">
        <v>0</v>
      </c>
      <c r="BC3289">
        <v>0</v>
      </c>
      <c r="BD3289">
        <v>0</v>
      </c>
      <c r="BE3289">
        <v>0</v>
      </c>
      <c r="BF3289">
        <v>22</v>
      </c>
      <c r="BG3289">
        <v>1200</v>
      </c>
      <c r="BH3289">
        <v>0</v>
      </c>
      <c r="BI3289">
        <v>20</v>
      </c>
      <c r="BJ3289" s="2">
        <v>46036</v>
      </c>
      <c r="BK3289">
        <v>0</v>
      </c>
      <c r="BL3289" s="3" t="str">
        <f>VLOOKUP(O3289,DropDownList!$H$1:$I$7,2,FALSE)</f>
        <v>2025/26</v>
      </c>
      <c r="BM3289" s="3" t="str">
        <f t="shared" si="51"/>
        <v>PRAS</v>
      </c>
    </row>
    <row r="3290" spans="1:65" x14ac:dyDescent="0.2">
      <c r="A3290">
        <v>2026</v>
      </c>
      <c r="B3290">
        <v>1</v>
      </c>
      <c r="C3290" t="s">
        <v>198</v>
      </c>
      <c r="D3290" t="s">
        <v>202</v>
      </c>
      <c r="E3290" t="s">
        <v>30</v>
      </c>
      <c r="F3290">
        <v>9376</v>
      </c>
      <c r="G3290" t="s">
        <v>141</v>
      </c>
      <c r="H3290" t="s">
        <v>200</v>
      </c>
      <c r="I3290" t="s">
        <v>142</v>
      </c>
      <c r="J3290" s="1">
        <v>46023</v>
      </c>
      <c r="K3290" t="s">
        <v>438</v>
      </c>
      <c r="L3290">
        <v>4</v>
      </c>
      <c r="M3290" t="s">
        <v>439</v>
      </c>
      <c r="N3290" t="s">
        <v>145</v>
      </c>
      <c r="O3290" t="s">
        <v>149</v>
      </c>
      <c r="P3290" t="s">
        <v>154</v>
      </c>
      <c r="Q3290">
        <v>15258.19</v>
      </c>
      <c r="R3290">
        <v>160</v>
      </c>
      <c r="S3290">
        <v>38054</v>
      </c>
      <c r="T3290">
        <v>320</v>
      </c>
      <c r="U3290">
        <v>71</v>
      </c>
      <c r="V3290">
        <v>56</v>
      </c>
      <c r="W3290">
        <v>8143</v>
      </c>
      <c r="X3290">
        <v>11913</v>
      </c>
      <c r="Y3290">
        <v>0</v>
      </c>
      <c r="Z3290">
        <v>0</v>
      </c>
      <c r="AA3290">
        <v>22475.81</v>
      </c>
      <c r="AB3290">
        <v>0</v>
      </c>
      <c r="AC3290">
        <v>20681.009999999998</v>
      </c>
      <c r="AD3290">
        <v>32</v>
      </c>
      <c r="AE3290">
        <v>24</v>
      </c>
      <c r="AF3290">
        <v>88</v>
      </c>
      <c r="AG3290">
        <v>30</v>
      </c>
      <c r="AH3290">
        <v>1</v>
      </c>
      <c r="AI3290">
        <v>41</v>
      </c>
      <c r="AJ3290">
        <v>0</v>
      </c>
      <c r="AK3290">
        <v>0</v>
      </c>
      <c r="AL3290">
        <v>0</v>
      </c>
      <c r="AM3290">
        <v>0</v>
      </c>
      <c r="AN3290">
        <v>0</v>
      </c>
      <c r="AO3290">
        <v>92</v>
      </c>
      <c r="AP3290">
        <v>174</v>
      </c>
      <c r="AQ3290">
        <v>92</v>
      </c>
      <c r="AR3290">
        <v>0</v>
      </c>
      <c r="AS3290">
        <v>32</v>
      </c>
      <c r="AT3290">
        <v>0</v>
      </c>
      <c r="AU3290">
        <v>0</v>
      </c>
      <c r="AV3290">
        <v>0</v>
      </c>
      <c r="AW3290">
        <v>1</v>
      </c>
      <c r="AX3290">
        <v>0</v>
      </c>
      <c r="AY3290">
        <v>12</v>
      </c>
      <c r="AZ3290">
        <v>17</v>
      </c>
      <c r="BA3290">
        <v>2</v>
      </c>
      <c r="BB3290">
        <v>4</v>
      </c>
      <c r="BC3290">
        <v>1</v>
      </c>
      <c r="BD3290">
        <v>0</v>
      </c>
      <c r="BE3290">
        <v>0</v>
      </c>
      <c r="BF3290">
        <v>159</v>
      </c>
      <c r="BG3290">
        <v>8898</v>
      </c>
      <c r="BH3290">
        <v>0</v>
      </c>
      <c r="BI3290">
        <v>70</v>
      </c>
      <c r="BJ3290" s="2">
        <v>46036</v>
      </c>
      <c r="BK3290">
        <v>0</v>
      </c>
      <c r="BL3290" s="3" t="str">
        <f>VLOOKUP(O3290,DropDownList!$H$1:$I$7,2,FALSE)</f>
        <v>2025/26</v>
      </c>
      <c r="BM3290" s="3" t="str">
        <f t="shared" si="51"/>
        <v>JP COURT</v>
      </c>
    </row>
    <row r="3291" spans="1:65" x14ac:dyDescent="0.2">
      <c r="A3291">
        <v>2026</v>
      </c>
      <c r="B3291">
        <v>1</v>
      </c>
      <c r="C3291" t="s">
        <v>198</v>
      </c>
      <c r="D3291" t="s">
        <v>202</v>
      </c>
      <c r="E3291" t="s">
        <v>30</v>
      </c>
      <c r="F3291">
        <v>9376</v>
      </c>
      <c r="G3291" t="s">
        <v>141</v>
      </c>
      <c r="H3291" t="s">
        <v>200</v>
      </c>
      <c r="I3291" t="s">
        <v>142</v>
      </c>
      <c r="J3291" s="1">
        <v>46023</v>
      </c>
      <c r="K3291" t="s">
        <v>438</v>
      </c>
      <c r="L3291">
        <v>4</v>
      </c>
      <c r="M3291" t="s">
        <v>439</v>
      </c>
      <c r="N3291" t="s">
        <v>145</v>
      </c>
      <c r="O3291" t="s">
        <v>147</v>
      </c>
      <c r="P3291" t="s">
        <v>153</v>
      </c>
      <c r="Q3291">
        <v>45</v>
      </c>
      <c r="R3291">
        <v>4</v>
      </c>
      <c r="S3291">
        <v>180</v>
      </c>
      <c r="T3291">
        <v>0</v>
      </c>
      <c r="U3291">
        <v>1</v>
      </c>
      <c r="V3291">
        <v>1</v>
      </c>
      <c r="W3291">
        <v>45</v>
      </c>
      <c r="X3291">
        <v>45</v>
      </c>
      <c r="Y3291">
        <v>0</v>
      </c>
      <c r="Z3291">
        <v>0</v>
      </c>
      <c r="AA3291">
        <v>135</v>
      </c>
      <c r="AB3291">
        <v>0</v>
      </c>
      <c r="AC3291">
        <v>135</v>
      </c>
      <c r="AD3291">
        <v>1</v>
      </c>
      <c r="AE3291">
        <v>0</v>
      </c>
      <c r="AF3291">
        <v>3</v>
      </c>
      <c r="AG3291">
        <v>0</v>
      </c>
      <c r="AH3291">
        <v>0</v>
      </c>
      <c r="AI3291">
        <v>1</v>
      </c>
      <c r="AJ3291">
        <v>0</v>
      </c>
      <c r="AK3291">
        <v>0</v>
      </c>
      <c r="AL3291">
        <v>0</v>
      </c>
      <c r="AM3291">
        <v>0</v>
      </c>
      <c r="AN3291">
        <v>0</v>
      </c>
      <c r="AO3291">
        <v>2</v>
      </c>
      <c r="AP3291">
        <v>2</v>
      </c>
      <c r="AQ3291">
        <v>2</v>
      </c>
      <c r="AR3291">
        <v>0</v>
      </c>
      <c r="AS3291">
        <v>0</v>
      </c>
      <c r="AT3291">
        <v>0</v>
      </c>
      <c r="AU3291">
        <v>0</v>
      </c>
      <c r="AV3291">
        <v>0</v>
      </c>
      <c r="AW3291">
        <v>0</v>
      </c>
      <c r="AX3291">
        <v>0</v>
      </c>
      <c r="AY3291">
        <v>0</v>
      </c>
      <c r="AZ3291">
        <v>0</v>
      </c>
      <c r="BA3291">
        <v>0</v>
      </c>
      <c r="BB3291">
        <v>0</v>
      </c>
      <c r="BC3291">
        <v>0</v>
      </c>
      <c r="BD3291">
        <v>0</v>
      </c>
      <c r="BE3291">
        <v>0</v>
      </c>
      <c r="BF3291">
        <v>2</v>
      </c>
      <c r="BG3291">
        <v>45</v>
      </c>
      <c r="BH3291">
        <v>0</v>
      </c>
      <c r="BI3291">
        <v>1</v>
      </c>
      <c r="BJ3291" s="2">
        <v>46036</v>
      </c>
      <c r="BK3291">
        <v>0</v>
      </c>
      <c r="BL3291" s="3" t="str">
        <f>VLOOKUP(O3291,DropDownList!$H$1:$I$7,2,FALSE)</f>
        <v>2024/25</v>
      </c>
      <c r="BM3291" s="3" t="str">
        <f t="shared" si="51"/>
        <v>PREG</v>
      </c>
    </row>
    <row r="3292" spans="1:65" x14ac:dyDescent="0.2">
      <c r="A3292">
        <v>2026</v>
      </c>
      <c r="B3292">
        <v>1</v>
      </c>
      <c r="C3292" t="s">
        <v>198</v>
      </c>
      <c r="D3292" t="s">
        <v>202</v>
      </c>
      <c r="E3292" t="s">
        <v>30</v>
      </c>
      <c r="F3292">
        <v>9376</v>
      </c>
      <c r="G3292" t="s">
        <v>141</v>
      </c>
      <c r="H3292" t="s">
        <v>200</v>
      </c>
      <c r="I3292" t="s">
        <v>142</v>
      </c>
      <c r="J3292" s="1">
        <v>46023</v>
      </c>
      <c r="K3292" t="s">
        <v>438</v>
      </c>
      <c r="L3292">
        <v>4</v>
      </c>
      <c r="M3292" t="s">
        <v>439</v>
      </c>
      <c r="N3292" t="s">
        <v>145</v>
      </c>
      <c r="O3292" t="s">
        <v>149</v>
      </c>
      <c r="P3292" t="s">
        <v>150</v>
      </c>
      <c r="Q3292">
        <v>21884.28</v>
      </c>
      <c r="R3292">
        <v>178</v>
      </c>
      <c r="S3292">
        <v>33475.11</v>
      </c>
      <c r="T3292">
        <v>2350.7399999999998</v>
      </c>
      <c r="U3292">
        <v>124</v>
      </c>
      <c r="V3292">
        <v>115</v>
      </c>
      <c r="W3292">
        <v>16234.43</v>
      </c>
      <c r="X3292">
        <v>19029.27</v>
      </c>
      <c r="Y3292">
        <v>173</v>
      </c>
      <c r="Z3292">
        <v>31124.37</v>
      </c>
      <c r="AA3292">
        <v>9240.09</v>
      </c>
      <c r="AB3292">
        <v>2678.18</v>
      </c>
      <c r="AC3292">
        <v>6561.91</v>
      </c>
      <c r="AD3292">
        <v>99</v>
      </c>
      <c r="AE3292">
        <v>16</v>
      </c>
      <c r="AF3292">
        <v>48</v>
      </c>
      <c r="AG3292">
        <v>21</v>
      </c>
      <c r="AH3292">
        <v>5</v>
      </c>
      <c r="AI3292">
        <v>103</v>
      </c>
      <c r="AJ3292">
        <v>26</v>
      </c>
      <c r="AK3292">
        <v>19</v>
      </c>
      <c r="AL3292">
        <v>0</v>
      </c>
      <c r="AM3292">
        <v>4</v>
      </c>
      <c r="AN3292">
        <v>0</v>
      </c>
      <c r="AO3292">
        <v>125</v>
      </c>
      <c r="AP3292">
        <v>157</v>
      </c>
      <c r="AQ3292">
        <v>123</v>
      </c>
      <c r="AR3292">
        <v>0</v>
      </c>
      <c r="AS3292">
        <v>2</v>
      </c>
      <c r="AT3292">
        <v>0</v>
      </c>
      <c r="AU3292">
        <v>2</v>
      </c>
      <c r="AV3292">
        <v>1</v>
      </c>
      <c r="AW3292">
        <v>0</v>
      </c>
      <c r="AX3292">
        <v>0</v>
      </c>
      <c r="AY3292">
        <v>5</v>
      </c>
      <c r="AZ3292">
        <v>7</v>
      </c>
      <c r="BA3292">
        <v>0</v>
      </c>
      <c r="BB3292">
        <v>6</v>
      </c>
      <c r="BC3292">
        <v>0</v>
      </c>
      <c r="BD3292">
        <v>1</v>
      </c>
      <c r="BE3292">
        <v>0</v>
      </c>
      <c r="BF3292">
        <v>127</v>
      </c>
      <c r="BG3292">
        <v>17956.84</v>
      </c>
      <c r="BH3292">
        <v>1</v>
      </c>
      <c r="BI3292">
        <v>115</v>
      </c>
      <c r="BJ3292" s="2">
        <v>46036</v>
      </c>
      <c r="BK3292">
        <v>0</v>
      </c>
      <c r="BL3292" s="3" t="str">
        <f>VLOOKUP(O3292,DropDownList!$H$1:$I$7,2,FALSE)</f>
        <v>2025/26</v>
      </c>
      <c r="BM3292" s="3" t="str">
        <f t="shared" si="51"/>
        <v>FISCAL FINES</v>
      </c>
    </row>
    <row r="3293" spans="1:65" x14ac:dyDescent="0.2">
      <c r="A3293">
        <v>2026</v>
      </c>
      <c r="B3293">
        <v>1</v>
      </c>
      <c r="C3293" t="s">
        <v>198</v>
      </c>
      <c r="D3293" t="s">
        <v>202</v>
      </c>
      <c r="E3293" t="s">
        <v>30</v>
      </c>
      <c r="F3293">
        <v>9376</v>
      </c>
      <c r="G3293" t="s">
        <v>141</v>
      </c>
      <c r="H3293" t="s">
        <v>200</v>
      </c>
      <c r="I3293" t="s">
        <v>142</v>
      </c>
      <c r="J3293" s="1">
        <v>46023</v>
      </c>
      <c r="K3293" t="s">
        <v>438</v>
      </c>
      <c r="L3293">
        <v>4</v>
      </c>
      <c r="M3293" t="s">
        <v>439</v>
      </c>
      <c r="N3293" t="s">
        <v>145</v>
      </c>
      <c r="O3293" t="s">
        <v>147</v>
      </c>
      <c r="P3293" t="s">
        <v>152</v>
      </c>
      <c r="Q3293">
        <v>0</v>
      </c>
      <c r="R3293">
        <v>178</v>
      </c>
      <c r="S3293">
        <v>7120</v>
      </c>
      <c r="T3293">
        <v>5120</v>
      </c>
      <c r="U3293">
        <v>0</v>
      </c>
      <c r="V3293">
        <v>0</v>
      </c>
      <c r="W3293">
        <v>0</v>
      </c>
      <c r="X3293">
        <v>0</v>
      </c>
      <c r="Y3293">
        <v>0</v>
      </c>
      <c r="Z3293">
        <v>0</v>
      </c>
      <c r="AA3293">
        <v>2000</v>
      </c>
      <c r="AB3293">
        <v>0</v>
      </c>
      <c r="AC3293">
        <v>2000</v>
      </c>
      <c r="AD3293">
        <v>0</v>
      </c>
      <c r="AE3293">
        <v>0</v>
      </c>
      <c r="AF3293">
        <v>50</v>
      </c>
      <c r="AG3293">
        <v>0</v>
      </c>
      <c r="AH3293">
        <v>128</v>
      </c>
      <c r="AI3293">
        <v>0</v>
      </c>
      <c r="AJ3293">
        <v>0</v>
      </c>
      <c r="AK3293">
        <v>0</v>
      </c>
      <c r="AL3293">
        <v>0</v>
      </c>
      <c r="AM3293">
        <v>0</v>
      </c>
      <c r="AN3293">
        <v>0</v>
      </c>
      <c r="AO3293">
        <v>0</v>
      </c>
      <c r="AP3293">
        <v>0</v>
      </c>
      <c r="AQ3293">
        <v>0</v>
      </c>
      <c r="AR3293">
        <v>0</v>
      </c>
      <c r="AS3293">
        <v>0</v>
      </c>
      <c r="AT3293">
        <v>0</v>
      </c>
      <c r="AU3293">
        <v>0</v>
      </c>
      <c r="AV3293">
        <v>0</v>
      </c>
      <c r="AW3293">
        <v>0</v>
      </c>
      <c r="AX3293">
        <v>0</v>
      </c>
      <c r="AY3293">
        <v>0</v>
      </c>
      <c r="AZ3293">
        <v>0</v>
      </c>
      <c r="BA3293">
        <v>0</v>
      </c>
      <c r="BB3293">
        <v>0</v>
      </c>
      <c r="BC3293">
        <v>0</v>
      </c>
      <c r="BD3293">
        <v>0</v>
      </c>
      <c r="BE3293">
        <v>0</v>
      </c>
      <c r="BF3293">
        <v>0</v>
      </c>
      <c r="BG3293">
        <v>0</v>
      </c>
      <c r="BH3293">
        <v>0</v>
      </c>
      <c r="BI3293">
        <v>0</v>
      </c>
      <c r="BJ3293" s="2">
        <v>46036</v>
      </c>
      <c r="BK3293">
        <v>0</v>
      </c>
      <c r="BL3293" s="3" t="str">
        <f>VLOOKUP(O3293,DropDownList!$H$1:$I$7,2,FALSE)</f>
        <v>2024/25</v>
      </c>
      <c r="BM3293" s="3" t="str">
        <f t="shared" si="51"/>
        <v>PCOA</v>
      </c>
    </row>
    <row r="3294" spans="1:65" x14ac:dyDescent="0.2">
      <c r="A3294">
        <v>2026</v>
      </c>
      <c r="B3294">
        <v>1</v>
      </c>
      <c r="C3294" t="s">
        <v>198</v>
      </c>
      <c r="D3294" t="s">
        <v>202</v>
      </c>
      <c r="E3294" t="s">
        <v>30</v>
      </c>
      <c r="F3294">
        <v>9376</v>
      </c>
      <c r="G3294" t="s">
        <v>141</v>
      </c>
      <c r="H3294" t="s">
        <v>200</v>
      </c>
      <c r="I3294" t="s">
        <v>142</v>
      </c>
      <c r="J3294" s="1">
        <v>46023</v>
      </c>
      <c r="K3294" t="s">
        <v>438</v>
      </c>
      <c r="L3294">
        <v>4</v>
      </c>
      <c r="M3294" t="s">
        <v>439</v>
      </c>
      <c r="N3294" t="s">
        <v>145</v>
      </c>
      <c r="O3294" t="s">
        <v>147</v>
      </c>
      <c r="P3294" t="s">
        <v>148</v>
      </c>
      <c r="Q3294">
        <v>4880.8</v>
      </c>
      <c r="R3294">
        <v>131</v>
      </c>
      <c r="S3294">
        <v>7860</v>
      </c>
      <c r="T3294">
        <v>640.33000000000004</v>
      </c>
      <c r="U3294">
        <v>91</v>
      </c>
      <c r="V3294">
        <v>34</v>
      </c>
      <c r="W3294">
        <v>1989.97</v>
      </c>
      <c r="X3294">
        <v>1989.97</v>
      </c>
      <c r="Y3294">
        <v>0</v>
      </c>
      <c r="Z3294">
        <v>0</v>
      </c>
      <c r="AA3294">
        <v>2338.87</v>
      </c>
      <c r="AB3294">
        <v>0</v>
      </c>
      <c r="AC3294">
        <v>2338.87</v>
      </c>
      <c r="AD3294">
        <v>32</v>
      </c>
      <c r="AE3294">
        <v>2</v>
      </c>
      <c r="AF3294">
        <v>29</v>
      </c>
      <c r="AG3294">
        <v>20</v>
      </c>
      <c r="AH3294">
        <v>10</v>
      </c>
      <c r="AI3294">
        <v>71</v>
      </c>
      <c r="AJ3294">
        <v>0</v>
      </c>
      <c r="AK3294">
        <v>0</v>
      </c>
      <c r="AL3294">
        <v>0</v>
      </c>
      <c r="AM3294">
        <v>0</v>
      </c>
      <c r="AN3294">
        <v>0</v>
      </c>
      <c r="AO3294">
        <v>119</v>
      </c>
      <c r="AP3294">
        <v>383</v>
      </c>
      <c r="AQ3294">
        <v>112</v>
      </c>
      <c r="AR3294">
        <v>0</v>
      </c>
      <c r="AS3294">
        <v>41</v>
      </c>
      <c r="AT3294">
        <v>0</v>
      </c>
      <c r="AU3294">
        <v>10</v>
      </c>
      <c r="AV3294">
        <v>0</v>
      </c>
      <c r="AW3294">
        <v>0</v>
      </c>
      <c r="AX3294">
        <v>0</v>
      </c>
      <c r="AY3294">
        <v>75</v>
      </c>
      <c r="AZ3294">
        <v>91</v>
      </c>
      <c r="BA3294">
        <v>30</v>
      </c>
      <c r="BB3294">
        <v>0</v>
      </c>
      <c r="BC3294">
        <v>0</v>
      </c>
      <c r="BD3294">
        <v>0</v>
      </c>
      <c r="BE3294">
        <v>0</v>
      </c>
      <c r="BF3294">
        <v>120</v>
      </c>
      <c r="BG3294">
        <v>4260</v>
      </c>
      <c r="BH3294">
        <v>1</v>
      </c>
      <c r="BI3294">
        <v>91</v>
      </c>
      <c r="BJ3294" s="2">
        <v>46036</v>
      </c>
      <c r="BK3294">
        <v>0</v>
      </c>
      <c r="BL3294" s="3" t="str">
        <f>VLOOKUP(O3294,DropDownList!$H$1:$I$7,2,FALSE)</f>
        <v>2024/25</v>
      </c>
      <c r="BM3294" s="3" t="str">
        <f t="shared" si="51"/>
        <v>PRAS</v>
      </c>
    </row>
    <row r="3295" spans="1:65" x14ac:dyDescent="0.2">
      <c r="A3295">
        <v>2026</v>
      </c>
      <c r="B3295">
        <v>1</v>
      </c>
      <c r="C3295" t="s">
        <v>198</v>
      </c>
      <c r="D3295" t="s">
        <v>203</v>
      </c>
      <c r="E3295" t="s">
        <v>30</v>
      </c>
      <c r="F3295">
        <v>9723</v>
      </c>
      <c r="G3295" t="s">
        <v>158</v>
      </c>
      <c r="H3295" t="s">
        <v>200</v>
      </c>
      <c r="I3295" t="s">
        <v>142</v>
      </c>
      <c r="J3295" s="1">
        <v>46023</v>
      </c>
      <c r="K3295" t="s">
        <v>438</v>
      </c>
      <c r="L3295">
        <v>4</v>
      </c>
      <c r="M3295" t="s">
        <v>439</v>
      </c>
      <c r="N3295" t="s">
        <v>145</v>
      </c>
      <c r="O3295" t="s">
        <v>147</v>
      </c>
      <c r="P3295" t="s">
        <v>160</v>
      </c>
      <c r="Q3295">
        <v>60742.879999999997</v>
      </c>
      <c r="R3295">
        <v>414</v>
      </c>
      <c r="S3295">
        <v>198253.09</v>
      </c>
      <c r="T3295">
        <v>5559.33</v>
      </c>
      <c r="U3295">
        <v>160</v>
      </c>
      <c r="V3295">
        <v>87</v>
      </c>
      <c r="W3295">
        <v>31269.11</v>
      </c>
      <c r="X3295">
        <v>38336.51</v>
      </c>
      <c r="Y3295">
        <v>0</v>
      </c>
      <c r="Z3295">
        <v>0</v>
      </c>
      <c r="AA3295">
        <v>131950.88</v>
      </c>
      <c r="AB3295">
        <v>21383.39</v>
      </c>
      <c r="AC3295">
        <v>103496.39</v>
      </c>
      <c r="AD3295">
        <v>36</v>
      </c>
      <c r="AE3295">
        <v>51</v>
      </c>
      <c r="AF3295">
        <v>239</v>
      </c>
      <c r="AG3295">
        <v>92</v>
      </c>
      <c r="AH3295">
        <v>13</v>
      </c>
      <c r="AI3295">
        <v>68</v>
      </c>
      <c r="AJ3295">
        <v>0</v>
      </c>
      <c r="AK3295">
        <v>0</v>
      </c>
      <c r="AL3295">
        <v>0</v>
      </c>
      <c r="AM3295">
        <v>0</v>
      </c>
      <c r="AN3295">
        <v>0</v>
      </c>
      <c r="AO3295">
        <v>262</v>
      </c>
      <c r="AP3295">
        <v>840</v>
      </c>
      <c r="AQ3295">
        <v>253</v>
      </c>
      <c r="AR3295">
        <v>1</v>
      </c>
      <c r="AS3295">
        <v>119</v>
      </c>
      <c r="AT3295">
        <v>2</v>
      </c>
      <c r="AU3295">
        <v>35</v>
      </c>
      <c r="AV3295">
        <v>14</v>
      </c>
      <c r="AW3295">
        <v>24</v>
      </c>
      <c r="AX3295">
        <v>0</v>
      </c>
      <c r="AY3295">
        <v>109</v>
      </c>
      <c r="AZ3295">
        <v>131</v>
      </c>
      <c r="BA3295">
        <v>58</v>
      </c>
      <c r="BB3295">
        <v>19</v>
      </c>
      <c r="BC3295">
        <v>4</v>
      </c>
      <c r="BD3295">
        <v>1</v>
      </c>
      <c r="BE3295">
        <v>0</v>
      </c>
      <c r="BF3295">
        <v>388</v>
      </c>
      <c r="BG3295">
        <v>30172.400000000001</v>
      </c>
      <c r="BH3295">
        <v>2</v>
      </c>
      <c r="BI3295">
        <v>147</v>
      </c>
      <c r="BJ3295" s="2">
        <v>46036</v>
      </c>
      <c r="BK3295">
        <v>0</v>
      </c>
      <c r="BL3295" s="3" t="str">
        <f>VLOOKUP(O3295,DropDownList!$H$1:$I$7,2,FALSE)</f>
        <v>2024/25</v>
      </c>
      <c r="BM3295" s="3" t="str">
        <f t="shared" si="51"/>
        <v>SC COURT</v>
      </c>
    </row>
    <row r="3296" spans="1:65" x14ac:dyDescent="0.2">
      <c r="A3296">
        <v>2026</v>
      </c>
      <c r="B3296">
        <v>1</v>
      </c>
      <c r="C3296" t="s">
        <v>198</v>
      </c>
      <c r="D3296" t="s">
        <v>203</v>
      </c>
      <c r="E3296" t="s">
        <v>30</v>
      </c>
      <c r="F3296">
        <v>9723</v>
      </c>
      <c r="G3296" t="s">
        <v>158</v>
      </c>
      <c r="H3296" t="s">
        <v>200</v>
      </c>
      <c r="I3296" t="s">
        <v>142</v>
      </c>
      <c r="J3296" s="1">
        <v>46023</v>
      </c>
      <c r="K3296" t="s">
        <v>438</v>
      </c>
      <c r="L3296">
        <v>4</v>
      </c>
      <c r="M3296" t="s">
        <v>439</v>
      </c>
      <c r="N3296" t="s">
        <v>145</v>
      </c>
      <c r="O3296" t="s">
        <v>155</v>
      </c>
      <c r="P3296" t="s">
        <v>160</v>
      </c>
      <c r="Q3296">
        <v>23978.19</v>
      </c>
      <c r="R3296">
        <v>477</v>
      </c>
      <c r="S3296">
        <v>199567.9</v>
      </c>
      <c r="T3296">
        <v>8223.2099999999991</v>
      </c>
      <c r="U3296">
        <v>80</v>
      </c>
      <c r="V3296">
        <v>45</v>
      </c>
      <c r="W3296">
        <v>11975.33</v>
      </c>
      <c r="X3296">
        <v>12920.33</v>
      </c>
      <c r="Y3296">
        <v>0</v>
      </c>
      <c r="Z3296">
        <v>0</v>
      </c>
      <c r="AA3296">
        <v>167366.5</v>
      </c>
      <c r="AB3296">
        <v>14341.15</v>
      </c>
      <c r="AC3296">
        <v>144505.35</v>
      </c>
      <c r="AD3296">
        <v>23</v>
      </c>
      <c r="AE3296">
        <v>22</v>
      </c>
      <c r="AF3296">
        <v>370</v>
      </c>
      <c r="AG3296">
        <v>46</v>
      </c>
      <c r="AH3296">
        <v>18</v>
      </c>
      <c r="AI3296">
        <v>34</v>
      </c>
      <c r="AJ3296">
        <v>0</v>
      </c>
      <c r="AK3296">
        <v>0</v>
      </c>
      <c r="AL3296">
        <v>0</v>
      </c>
      <c r="AM3296">
        <v>0</v>
      </c>
      <c r="AN3296">
        <v>0</v>
      </c>
      <c r="AO3296">
        <v>315</v>
      </c>
      <c r="AP3296">
        <v>1350</v>
      </c>
      <c r="AQ3296">
        <v>337</v>
      </c>
      <c r="AR3296">
        <v>0</v>
      </c>
      <c r="AS3296">
        <v>179</v>
      </c>
      <c r="AT3296">
        <v>22</v>
      </c>
      <c r="AU3296">
        <v>91</v>
      </c>
      <c r="AV3296">
        <v>41</v>
      </c>
      <c r="AW3296">
        <v>12</v>
      </c>
      <c r="AX3296">
        <v>0</v>
      </c>
      <c r="AY3296">
        <v>153</v>
      </c>
      <c r="AZ3296">
        <v>222</v>
      </c>
      <c r="BA3296">
        <v>130</v>
      </c>
      <c r="BB3296">
        <v>32</v>
      </c>
      <c r="BC3296">
        <v>18</v>
      </c>
      <c r="BD3296">
        <v>14</v>
      </c>
      <c r="BE3296">
        <v>0</v>
      </c>
      <c r="BF3296">
        <v>460</v>
      </c>
      <c r="BG3296">
        <v>11636</v>
      </c>
      <c r="BH3296">
        <v>9</v>
      </c>
      <c r="BI3296">
        <v>70</v>
      </c>
      <c r="BJ3296" s="2">
        <v>46036</v>
      </c>
      <c r="BK3296">
        <v>2</v>
      </c>
      <c r="BL3296" s="3" t="str">
        <f>VLOOKUP(O3296,DropDownList!$H$1:$I$7,2,FALSE)</f>
        <v>2022/23</v>
      </c>
      <c r="BM3296" s="3" t="str">
        <f t="shared" si="51"/>
        <v>SC COURT</v>
      </c>
    </row>
    <row r="3297" spans="1:65" x14ac:dyDescent="0.2">
      <c r="A3297">
        <v>2026</v>
      </c>
      <c r="B3297">
        <v>1</v>
      </c>
      <c r="C3297" t="s">
        <v>198</v>
      </c>
      <c r="D3297" t="s">
        <v>203</v>
      </c>
      <c r="E3297" t="s">
        <v>30</v>
      </c>
      <c r="F3297">
        <v>9723</v>
      </c>
      <c r="G3297" t="s">
        <v>158</v>
      </c>
      <c r="H3297" t="s">
        <v>200</v>
      </c>
      <c r="I3297" t="s">
        <v>142</v>
      </c>
      <c r="J3297" s="1">
        <v>46023</v>
      </c>
      <c r="K3297" t="s">
        <v>438</v>
      </c>
      <c r="L3297">
        <v>4</v>
      </c>
      <c r="M3297" t="s">
        <v>439</v>
      </c>
      <c r="N3297" t="s">
        <v>145</v>
      </c>
      <c r="O3297" t="s">
        <v>156</v>
      </c>
      <c r="P3297" t="s">
        <v>159</v>
      </c>
      <c r="Q3297">
        <v>0</v>
      </c>
      <c r="R3297">
        <v>4</v>
      </c>
      <c r="S3297">
        <v>116040.53</v>
      </c>
      <c r="T3297">
        <v>1450.28</v>
      </c>
      <c r="U3297">
        <v>0</v>
      </c>
      <c r="V3297">
        <v>0</v>
      </c>
      <c r="W3297">
        <v>0</v>
      </c>
      <c r="X3297">
        <v>0</v>
      </c>
      <c r="Y3297">
        <v>0</v>
      </c>
      <c r="Z3297">
        <v>0</v>
      </c>
      <c r="AA3297">
        <v>114590.25</v>
      </c>
      <c r="AB3297">
        <v>0</v>
      </c>
      <c r="AC3297">
        <v>0</v>
      </c>
      <c r="AD3297">
        <v>0</v>
      </c>
      <c r="AE3297">
        <v>0</v>
      </c>
      <c r="AF3297">
        <v>2</v>
      </c>
      <c r="AG3297">
        <v>0</v>
      </c>
      <c r="AH3297">
        <v>0</v>
      </c>
      <c r="AI3297">
        <v>0</v>
      </c>
      <c r="AJ3297">
        <v>0</v>
      </c>
      <c r="AK3297">
        <v>0</v>
      </c>
      <c r="AL3297">
        <v>0</v>
      </c>
      <c r="AM3297">
        <v>0</v>
      </c>
      <c r="AN3297">
        <v>0</v>
      </c>
      <c r="AO3297">
        <v>1</v>
      </c>
      <c r="AP3297">
        <v>2</v>
      </c>
      <c r="AQ3297">
        <v>2</v>
      </c>
      <c r="AR3297">
        <v>0</v>
      </c>
      <c r="AS3297">
        <v>0</v>
      </c>
      <c r="AT3297">
        <v>0</v>
      </c>
      <c r="AU3297">
        <v>0</v>
      </c>
      <c r="AV3297">
        <v>0</v>
      </c>
      <c r="AW3297">
        <v>0</v>
      </c>
      <c r="AX3297">
        <v>0</v>
      </c>
      <c r="AY3297">
        <v>0</v>
      </c>
      <c r="AZ3297">
        <v>0</v>
      </c>
      <c r="BA3297">
        <v>0</v>
      </c>
      <c r="BB3297">
        <v>0</v>
      </c>
      <c r="BC3297">
        <v>0</v>
      </c>
      <c r="BD3297">
        <v>0</v>
      </c>
      <c r="BE3297">
        <v>0</v>
      </c>
      <c r="BF3297">
        <v>0</v>
      </c>
      <c r="BG3297">
        <v>0</v>
      </c>
      <c r="BH3297">
        <v>2</v>
      </c>
      <c r="BI3297">
        <v>0</v>
      </c>
      <c r="BJ3297" s="2">
        <v>46036</v>
      </c>
      <c r="BK3297">
        <v>0</v>
      </c>
      <c r="BL3297" s="3" t="str">
        <f>VLOOKUP(O3297,DropDownList!$H$1:$I$7,2,FALSE)</f>
        <v>2023/24</v>
      </c>
      <c r="BM3297" s="3" t="str">
        <f t="shared" si="51"/>
        <v>CONF</v>
      </c>
    </row>
    <row r="3298" spans="1:65" x14ac:dyDescent="0.2">
      <c r="A3298">
        <v>2026</v>
      </c>
      <c r="B3298">
        <v>1</v>
      </c>
      <c r="C3298" t="s">
        <v>198</v>
      </c>
      <c r="D3298" t="s">
        <v>203</v>
      </c>
      <c r="E3298" t="s">
        <v>30</v>
      </c>
      <c r="F3298">
        <v>9723</v>
      </c>
      <c r="G3298" t="s">
        <v>158</v>
      </c>
      <c r="H3298" t="s">
        <v>200</v>
      </c>
      <c r="I3298" t="s">
        <v>142</v>
      </c>
      <c r="J3298" s="1">
        <v>46023</v>
      </c>
      <c r="K3298" t="s">
        <v>438</v>
      </c>
      <c r="L3298">
        <v>4</v>
      </c>
      <c r="M3298" t="s">
        <v>439</v>
      </c>
      <c r="N3298" t="s">
        <v>145</v>
      </c>
      <c r="O3298" t="s">
        <v>156</v>
      </c>
      <c r="P3298" t="s">
        <v>161</v>
      </c>
      <c r="Q3298">
        <v>952.04</v>
      </c>
      <c r="R3298">
        <v>406</v>
      </c>
      <c r="S3298">
        <v>8420</v>
      </c>
      <c r="T3298">
        <v>240.33</v>
      </c>
      <c r="U3298">
        <v>101</v>
      </c>
      <c r="V3298">
        <v>33</v>
      </c>
      <c r="W3298">
        <v>685</v>
      </c>
      <c r="X3298">
        <v>685</v>
      </c>
      <c r="Y3298">
        <v>0</v>
      </c>
      <c r="Z3298">
        <v>0</v>
      </c>
      <c r="AA3298">
        <v>7227.63</v>
      </c>
      <c r="AB3298">
        <v>0</v>
      </c>
      <c r="AC3298">
        <v>0</v>
      </c>
      <c r="AD3298">
        <v>31</v>
      </c>
      <c r="AE3298">
        <v>2</v>
      </c>
      <c r="AF3298">
        <v>342</v>
      </c>
      <c r="AG3298">
        <v>3</v>
      </c>
      <c r="AH3298">
        <v>13</v>
      </c>
      <c r="AI3298">
        <v>47</v>
      </c>
      <c r="AJ3298">
        <v>0</v>
      </c>
      <c r="AK3298">
        <v>0</v>
      </c>
      <c r="AL3298">
        <v>0</v>
      </c>
      <c r="AM3298">
        <v>0</v>
      </c>
      <c r="AN3298">
        <v>0</v>
      </c>
      <c r="AO3298">
        <v>245</v>
      </c>
      <c r="AP3298">
        <v>988</v>
      </c>
      <c r="AQ3298">
        <v>255</v>
      </c>
      <c r="AR3298">
        <v>1</v>
      </c>
      <c r="AS3298">
        <v>128</v>
      </c>
      <c r="AT3298">
        <v>6</v>
      </c>
      <c r="AU3298">
        <v>68</v>
      </c>
      <c r="AV3298">
        <v>24</v>
      </c>
      <c r="AW3298">
        <v>11</v>
      </c>
      <c r="AX3298">
        <v>0</v>
      </c>
      <c r="AY3298">
        <v>125</v>
      </c>
      <c r="AZ3298">
        <v>170</v>
      </c>
      <c r="BA3298">
        <v>94</v>
      </c>
      <c r="BB3298">
        <v>12</v>
      </c>
      <c r="BC3298">
        <v>5</v>
      </c>
      <c r="BD3298">
        <v>3</v>
      </c>
      <c r="BE3298">
        <v>0</v>
      </c>
      <c r="BF3298">
        <v>393</v>
      </c>
      <c r="BG3298">
        <v>870</v>
      </c>
      <c r="BH3298">
        <v>1</v>
      </c>
      <c r="BI3298">
        <v>94</v>
      </c>
      <c r="BJ3298" s="2">
        <v>46036</v>
      </c>
      <c r="BK3298">
        <v>0</v>
      </c>
      <c r="BL3298" s="3" t="str">
        <f>VLOOKUP(O3298,DropDownList!$H$1:$I$7,2,FALSE)</f>
        <v>2023/24</v>
      </c>
      <c r="BM3298" s="3" t="str">
        <f t="shared" si="51"/>
        <v>VSUR</v>
      </c>
    </row>
    <row r="3299" spans="1:65" x14ac:dyDescent="0.2">
      <c r="A3299">
        <v>2026</v>
      </c>
      <c r="B3299">
        <v>1</v>
      </c>
      <c r="C3299" t="s">
        <v>198</v>
      </c>
      <c r="D3299" t="s">
        <v>203</v>
      </c>
      <c r="E3299" t="s">
        <v>30</v>
      </c>
      <c r="F3299">
        <v>9723</v>
      </c>
      <c r="G3299" t="s">
        <v>158</v>
      </c>
      <c r="H3299" t="s">
        <v>200</v>
      </c>
      <c r="I3299" t="s">
        <v>142</v>
      </c>
      <c r="J3299" s="1">
        <v>46023</v>
      </c>
      <c r="K3299" t="s">
        <v>438</v>
      </c>
      <c r="L3299">
        <v>4</v>
      </c>
      <c r="M3299" t="s">
        <v>439</v>
      </c>
      <c r="N3299" t="s">
        <v>145</v>
      </c>
      <c r="O3299" t="s">
        <v>156</v>
      </c>
      <c r="P3299" t="s">
        <v>160</v>
      </c>
      <c r="Q3299">
        <v>31628.43</v>
      </c>
      <c r="R3299">
        <v>422</v>
      </c>
      <c r="S3299">
        <v>177530</v>
      </c>
      <c r="T3299">
        <v>5650.33</v>
      </c>
      <c r="U3299">
        <v>104</v>
      </c>
      <c r="V3299">
        <v>55</v>
      </c>
      <c r="W3299">
        <v>18839.21</v>
      </c>
      <c r="X3299">
        <v>20149.21</v>
      </c>
      <c r="Y3299">
        <v>0</v>
      </c>
      <c r="Z3299">
        <v>0</v>
      </c>
      <c r="AA3299">
        <v>140251.24</v>
      </c>
      <c r="AB3299">
        <v>15386.69</v>
      </c>
      <c r="AC3299">
        <v>117546.92</v>
      </c>
      <c r="AD3299">
        <v>30</v>
      </c>
      <c r="AE3299">
        <v>25</v>
      </c>
      <c r="AF3299">
        <v>302</v>
      </c>
      <c r="AG3299">
        <v>58</v>
      </c>
      <c r="AH3299">
        <v>14</v>
      </c>
      <c r="AI3299">
        <v>46</v>
      </c>
      <c r="AJ3299">
        <v>0</v>
      </c>
      <c r="AK3299">
        <v>0</v>
      </c>
      <c r="AL3299">
        <v>0</v>
      </c>
      <c r="AM3299">
        <v>0</v>
      </c>
      <c r="AN3299">
        <v>0</v>
      </c>
      <c r="AO3299">
        <v>254</v>
      </c>
      <c r="AP3299">
        <v>995</v>
      </c>
      <c r="AQ3299">
        <v>255</v>
      </c>
      <c r="AR3299">
        <v>2</v>
      </c>
      <c r="AS3299">
        <v>125</v>
      </c>
      <c r="AT3299">
        <v>6</v>
      </c>
      <c r="AU3299">
        <v>68</v>
      </c>
      <c r="AV3299">
        <v>25</v>
      </c>
      <c r="AW3299">
        <v>12</v>
      </c>
      <c r="AX3299">
        <v>0</v>
      </c>
      <c r="AY3299">
        <v>127</v>
      </c>
      <c r="AZ3299">
        <v>171</v>
      </c>
      <c r="BA3299">
        <v>95</v>
      </c>
      <c r="BB3299">
        <v>13</v>
      </c>
      <c r="BC3299">
        <v>5</v>
      </c>
      <c r="BD3299">
        <v>3</v>
      </c>
      <c r="BE3299">
        <v>0</v>
      </c>
      <c r="BF3299">
        <v>406</v>
      </c>
      <c r="BG3299">
        <v>16785</v>
      </c>
      <c r="BH3299">
        <v>2</v>
      </c>
      <c r="BI3299">
        <v>96</v>
      </c>
      <c r="BJ3299" s="2">
        <v>46036</v>
      </c>
      <c r="BK3299">
        <v>0</v>
      </c>
      <c r="BL3299" s="3" t="str">
        <f>VLOOKUP(O3299,DropDownList!$H$1:$I$7,2,FALSE)</f>
        <v>2023/24</v>
      </c>
      <c r="BM3299" s="3" t="str">
        <f t="shared" si="51"/>
        <v>SC COURT</v>
      </c>
    </row>
    <row r="3300" spans="1:65" x14ac:dyDescent="0.2">
      <c r="A3300">
        <v>2026</v>
      </c>
      <c r="B3300">
        <v>1</v>
      </c>
      <c r="C3300" t="s">
        <v>198</v>
      </c>
      <c r="D3300" t="s">
        <v>203</v>
      </c>
      <c r="E3300" t="s">
        <v>30</v>
      </c>
      <c r="F3300">
        <v>9723</v>
      </c>
      <c r="G3300" t="s">
        <v>158</v>
      </c>
      <c r="H3300" t="s">
        <v>200</v>
      </c>
      <c r="I3300" t="s">
        <v>142</v>
      </c>
      <c r="J3300" s="1">
        <v>46023</v>
      </c>
      <c r="K3300" t="s">
        <v>438</v>
      </c>
      <c r="L3300">
        <v>4</v>
      </c>
      <c r="M3300" t="s">
        <v>439</v>
      </c>
      <c r="N3300" t="s">
        <v>145</v>
      </c>
      <c r="O3300" t="s">
        <v>149</v>
      </c>
      <c r="P3300" t="s">
        <v>160</v>
      </c>
      <c r="Q3300">
        <v>38000.44</v>
      </c>
      <c r="R3300">
        <v>173</v>
      </c>
      <c r="S3300">
        <v>82612.22</v>
      </c>
      <c r="T3300">
        <v>850</v>
      </c>
      <c r="U3300">
        <v>103</v>
      </c>
      <c r="V3300">
        <v>71</v>
      </c>
      <c r="W3300">
        <v>19463.23</v>
      </c>
      <c r="X3300">
        <v>28288.23</v>
      </c>
      <c r="Y3300">
        <v>0</v>
      </c>
      <c r="Z3300">
        <v>0</v>
      </c>
      <c r="AA3300">
        <v>43761.78</v>
      </c>
      <c r="AB3300">
        <v>2100.0100000000002</v>
      </c>
      <c r="AC3300">
        <v>38751.769999999997</v>
      </c>
      <c r="AD3300">
        <v>39</v>
      </c>
      <c r="AE3300">
        <v>32</v>
      </c>
      <c r="AF3300">
        <v>69</v>
      </c>
      <c r="AG3300">
        <v>51</v>
      </c>
      <c r="AH3300">
        <v>1</v>
      </c>
      <c r="AI3300">
        <v>52</v>
      </c>
      <c r="AJ3300">
        <v>0</v>
      </c>
      <c r="AK3300">
        <v>0</v>
      </c>
      <c r="AL3300">
        <v>0</v>
      </c>
      <c r="AM3300">
        <v>0</v>
      </c>
      <c r="AN3300">
        <v>0</v>
      </c>
      <c r="AO3300">
        <v>105</v>
      </c>
      <c r="AP3300">
        <v>202</v>
      </c>
      <c r="AQ3300">
        <v>96</v>
      </c>
      <c r="AR3300">
        <v>0</v>
      </c>
      <c r="AS3300">
        <v>30</v>
      </c>
      <c r="AT3300">
        <v>0</v>
      </c>
      <c r="AU3300">
        <v>4</v>
      </c>
      <c r="AV3300">
        <v>0</v>
      </c>
      <c r="AW3300">
        <v>6</v>
      </c>
      <c r="AX3300">
        <v>0</v>
      </c>
      <c r="AY3300">
        <v>16</v>
      </c>
      <c r="AZ3300">
        <v>24</v>
      </c>
      <c r="BA3300">
        <v>2</v>
      </c>
      <c r="BB3300">
        <v>6</v>
      </c>
      <c r="BC3300">
        <v>2</v>
      </c>
      <c r="BD3300">
        <v>1</v>
      </c>
      <c r="BE3300">
        <v>0</v>
      </c>
      <c r="BF3300">
        <v>167</v>
      </c>
      <c r="BG3300">
        <v>20655</v>
      </c>
      <c r="BH3300">
        <v>0</v>
      </c>
      <c r="BI3300">
        <v>98</v>
      </c>
      <c r="BJ3300" s="2">
        <v>46036</v>
      </c>
      <c r="BK3300">
        <v>0</v>
      </c>
      <c r="BL3300" s="3" t="str">
        <f>VLOOKUP(O3300,DropDownList!$H$1:$I$7,2,FALSE)</f>
        <v>2025/26</v>
      </c>
      <c r="BM3300" s="3" t="str">
        <f t="shared" si="51"/>
        <v>SC COURT</v>
      </c>
    </row>
    <row r="3301" spans="1:65" x14ac:dyDescent="0.2">
      <c r="A3301">
        <v>2026</v>
      </c>
      <c r="B3301">
        <v>1</v>
      </c>
      <c r="C3301" t="s">
        <v>198</v>
      </c>
      <c r="D3301" t="s">
        <v>203</v>
      </c>
      <c r="E3301" t="s">
        <v>30</v>
      </c>
      <c r="F3301">
        <v>9723</v>
      </c>
      <c r="G3301" t="s">
        <v>158</v>
      </c>
      <c r="H3301" t="s">
        <v>200</v>
      </c>
      <c r="I3301" t="s">
        <v>142</v>
      </c>
      <c r="J3301" s="1">
        <v>46023</v>
      </c>
      <c r="K3301" t="s">
        <v>438</v>
      </c>
      <c r="L3301">
        <v>4</v>
      </c>
      <c r="M3301" t="s">
        <v>439</v>
      </c>
      <c r="N3301" t="s">
        <v>145</v>
      </c>
      <c r="O3301" t="s">
        <v>155</v>
      </c>
      <c r="P3301" t="s">
        <v>161</v>
      </c>
      <c r="Q3301">
        <v>625</v>
      </c>
      <c r="R3301">
        <v>448</v>
      </c>
      <c r="S3301">
        <v>9445</v>
      </c>
      <c r="T3301">
        <v>350</v>
      </c>
      <c r="U3301">
        <v>74</v>
      </c>
      <c r="V3301">
        <v>22</v>
      </c>
      <c r="W3301">
        <v>485</v>
      </c>
      <c r="X3301">
        <v>485</v>
      </c>
      <c r="Y3301">
        <v>0</v>
      </c>
      <c r="Z3301">
        <v>0</v>
      </c>
      <c r="AA3301">
        <v>8470</v>
      </c>
      <c r="AB3301">
        <v>0</v>
      </c>
      <c r="AC3301">
        <v>0</v>
      </c>
      <c r="AD3301">
        <v>22</v>
      </c>
      <c r="AE3301">
        <v>0</v>
      </c>
      <c r="AF3301">
        <v>399</v>
      </c>
      <c r="AG3301">
        <v>0</v>
      </c>
      <c r="AH3301">
        <v>18</v>
      </c>
      <c r="AI3301">
        <v>31</v>
      </c>
      <c r="AJ3301">
        <v>0</v>
      </c>
      <c r="AK3301">
        <v>0</v>
      </c>
      <c r="AL3301">
        <v>0</v>
      </c>
      <c r="AM3301">
        <v>0</v>
      </c>
      <c r="AN3301">
        <v>0</v>
      </c>
      <c r="AO3301">
        <v>297</v>
      </c>
      <c r="AP3301">
        <v>1269</v>
      </c>
      <c r="AQ3301">
        <v>321</v>
      </c>
      <c r="AR3301">
        <v>0</v>
      </c>
      <c r="AS3301">
        <v>175</v>
      </c>
      <c r="AT3301">
        <v>21</v>
      </c>
      <c r="AU3301">
        <v>86</v>
      </c>
      <c r="AV3301">
        <v>39</v>
      </c>
      <c r="AW3301">
        <v>12</v>
      </c>
      <c r="AX3301">
        <v>0</v>
      </c>
      <c r="AY3301">
        <v>143</v>
      </c>
      <c r="AZ3301">
        <v>206</v>
      </c>
      <c r="BA3301">
        <v>120</v>
      </c>
      <c r="BB3301">
        <v>30</v>
      </c>
      <c r="BC3301">
        <v>16</v>
      </c>
      <c r="BD3301">
        <v>12</v>
      </c>
      <c r="BE3301">
        <v>0</v>
      </c>
      <c r="BF3301">
        <v>431</v>
      </c>
      <c r="BG3301">
        <v>625</v>
      </c>
      <c r="BH3301">
        <v>0</v>
      </c>
      <c r="BI3301">
        <v>65</v>
      </c>
      <c r="BJ3301" s="2">
        <v>46036</v>
      </c>
      <c r="BK3301">
        <v>2</v>
      </c>
      <c r="BL3301" s="3" t="str">
        <f>VLOOKUP(O3301,DropDownList!$H$1:$I$7,2,FALSE)</f>
        <v>2022/23</v>
      </c>
      <c r="BM3301" s="3" t="str">
        <f t="shared" si="51"/>
        <v>VSUR</v>
      </c>
    </row>
    <row r="3302" spans="1:65" x14ac:dyDescent="0.2">
      <c r="A3302">
        <v>2026</v>
      </c>
      <c r="B3302">
        <v>1</v>
      </c>
      <c r="C3302" t="s">
        <v>198</v>
      </c>
      <c r="D3302" t="s">
        <v>203</v>
      </c>
      <c r="E3302" t="s">
        <v>30</v>
      </c>
      <c r="F3302">
        <v>9723</v>
      </c>
      <c r="G3302" t="s">
        <v>158</v>
      </c>
      <c r="H3302" t="s">
        <v>200</v>
      </c>
      <c r="I3302" t="s">
        <v>142</v>
      </c>
      <c r="J3302" s="1">
        <v>46023</v>
      </c>
      <c r="K3302" t="s">
        <v>438</v>
      </c>
      <c r="L3302">
        <v>4</v>
      </c>
      <c r="M3302" t="s">
        <v>439</v>
      </c>
      <c r="N3302" t="s">
        <v>145</v>
      </c>
      <c r="O3302" t="s">
        <v>147</v>
      </c>
      <c r="P3302" t="s">
        <v>159</v>
      </c>
      <c r="Q3302">
        <v>4121.25</v>
      </c>
      <c r="R3302">
        <v>6</v>
      </c>
      <c r="S3302">
        <v>19022.25</v>
      </c>
      <c r="T3302">
        <v>187.54</v>
      </c>
      <c r="U3302">
        <v>2</v>
      </c>
      <c r="V3302">
        <v>2</v>
      </c>
      <c r="W3302">
        <v>4121.25</v>
      </c>
      <c r="X3302">
        <v>4121.25</v>
      </c>
      <c r="Y3302">
        <v>0</v>
      </c>
      <c r="Z3302">
        <v>0</v>
      </c>
      <c r="AA3302">
        <v>14713.46</v>
      </c>
      <c r="AB3302">
        <v>0</v>
      </c>
      <c r="AC3302">
        <v>0</v>
      </c>
      <c r="AD3302">
        <v>2</v>
      </c>
      <c r="AE3302">
        <v>0</v>
      </c>
      <c r="AF3302">
        <v>2</v>
      </c>
      <c r="AG3302">
        <v>0</v>
      </c>
      <c r="AH3302">
        <v>0</v>
      </c>
      <c r="AI3302">
        <v>2</v>
      </c>
      <c r="AJ3302">
        <v>0</v>
      </c>
      <c r="AK3302">
        <v>0</v>
      </c>
      <c r="AL3302">
        <v>0</v>
      </c>
      <c r="AM3302">
        <v>0</v>
      </c>
      <c r="AN3302">
        <v>0</v>
      </c>
      <c r="AO3302">
        <v>1</v>
      </c>
      <c r="AP3302">
        <v>1</v>
      </c>
      <c r="AQ3302">
        <v>1</v>
      </c>
      <c r="AR3302">
        <v>0</v>
      </c>
      <c r="AS3302">
        <v>0</v>
      </c>
      <c r="AT3302">
        <v>0</v>
      </c>
      <c r="AU3302">
        <v>0</v>
      </c>
      <c r="AV3302">
        <v>0</v>
      </c>
      <c r="AW3302">
        <v>0</v>
      </c>
      <c r="AX3302">
        <v>0</v>
      </c>
      <c r="AY3302">
        <v>0</v>
      </c>
      <c r="AZ3302">
        <v>0</v>
      </c>
      <c r="BA3302">
        <v>0</v>
      </c>
      <c r="BB3302">
        <v>0</v>
      </c>
      <c r="BC3302">
        <v>0</v>
      </c>
      <c r="BD3302">
        <v>0</v>
      </c>
      <c r="BE3302">
        <v>0</v>
      </c>
      <c r="BF3302">
        <v>0</v>
      </c>
      <c r="BG3302">
        <v>4121.25</v>
      </c>
      <c r="BH3302">
        <v>2</v>
      </c>
      <c r="BI3302">
        <v>0</v>
      </c>
      <c r="BJ3302" s="2">
        <v>46036</v>
      </c>
      <c r="BK3302">
        <v>0</v>
      </c>
      <c r="BL3302" s="3" t="str">
        <f>VLOOKUP(O3302,DropDownList!$H$1:$I$7,2,FALSE)</f>
        <v>2024/25</v>
      </c>
      <c r="BM3302" s="3" t="str">
        <f t="shared" si="51"/>
        <v>CONF</v>
      </c>
    </row>
    <row r="3303" spans="1:65" x14ac:dyDescent="0.2">
      <c r="A3303">
        <v>2026</v>
      </c>
      <c r="B3303">
        <v>1</v>
      </c>
      <c r="C3303" t="s">
        <v>198</v>
      </c>
      <c r="D3303" t="s">
        <v>203</v>
      </c>
      <c r="E3303" t="s">
        <v>30</v>
      </c>
      <c r="F3303">
        <v>9723</v>
      </c>
      <c r="G3303" t="s">
        <v>158</v>
      </c>
      <c r="H3303" t="s">
        <v>200</v>
      </c>
      <c r="I3303" t="s">
        <v>142</v>
      </c>
      <c r="J3303" s="1">
        <v>46023</v>
      </c>
      <c r="K3303" t="s">
        <v>438</v>
      </c>
      <c r="L3303">
        <v>4</v>
      </c>
      <c r="M3303" t="s">
        <v>439</v>
      </c>
      <c r="N3303" t="s">
        <v>145</v>
      </c>
      <c r="O3303" t="s">
        <v>147</v>
      </c>
      <c r="P3303" t="s">
        <v>161</v>
      </c>
      <c r="Q3303">
        <v>1423.9</v>
      </c>
      <c r="R3303">
        <v>384</v>
      </c>
      <c r="S3303">
        <v>8745</v>
      </c>
      <c r="T3303">
        <v>260</v>
      </c>
      <c r="U3303">
        <v>149</v>
      </c>
      <c r="V3303">
        <v>39</v>
      </c>
      <c r="W3303">
        <v>803.9</v>
      </c>
      <c r="X3303">
        <v>803.9</v>
      </c>
      <c r="Y3303">
        <v>0</v>
      </c>
      <c r="Z3303">
        <v>0</v>
      </c>
      <c r="AA3303">
        <v>7061.1</v>
      </c>
      <c r="AB3303">
        <v>0</v>
      </c>
      <c r="AC3303">
        <v>0</v>
      </c>
      <c r="AD3303">
        <v>36</v>
      </c>
      <c r="AE3303">
        <v>3</v>
      </c>
      <c r="AF3303">
        <v>302</v>
      </c>
      <c r="AG3303">
        <v>4</v>
      </c>
      <c r="AH3303">
        <v>12</v>
      </c>
      <c r="AI3303">
        <v>66</v>
      </c>
      <c r="AJ3303">
        <v>0</v>
      </c>
      <c r="AK3303">
        <v>0</v>
      </c>
      <c r="AL3303">
        <v>0</v>
      </c>
      <c r="AM3303">
        <v>0</v>
      </c>
      <c r="AN3303">
        <v>0</v>
      </c>
      <c r="AO3303">
        <v>243</v>
      </c>
      <c r="AP3303">
        <v>790</v>
      </c>
      <c r="AQ3303">
        <v>237</v>
      </c>
      <c r="AR3303">
        <v>1</v>
      </c>
      <c r="AS3303">
        <v>115</v>
      </c>
      <c r="AT3303">
        <v>2</v>
      </c>
      <c r="AU3303">
        <v>30</v>
      </c>
      <c r="AV3303">
        <v>11</v>
      </c>
      <c r="AW3303">
        <v>23</v>
      </c>
      <c r="AX3303">
        <v>0</v>
      </c>
      <c r="AY3303">
        <v>102</v>
      </c>
      <c r="AZ3303">
        <v>124</v>
      </c>
      <c r="BA3303">
        <v>53</v>
      </c>
      <c r="BB3303">
        <v>21</v>
      </c>
      <c r="BC3303">
        <v>6</v>
      </c>
      <c r="BD3303">
        <v>1</v>
      </c>
      <c r="BE3303">
        <v>0</v>
      </c>
      <c r="BF3303">
        <v>359</v>
      </c>
      <c r="BG3303">
        <v>1345</v>
      </c>
      <c r="BH3303">
        <v>0</v>
      </c>
      <c r="BI3303">
        <v>136</v>
      </c>
      <c r="BJ3303" s="2">
        <v>46036</v>
      </c>
      <c r="BK3303">
        <v>0</v>
      </c>
      <c r="BL3303" s="3" t="str">
        <f>VLOOKUP(O3303,DropDownList!$H$1:$I$7,2,FALSE)</f>
        <v>2024/25</v>
      </c>
      <c r="BM3303" s="3" t="str">
        <f t="shared" si="51"/>
        <v>VSUR</v>
      </c>
    </row>
    <row r="3304" spans="1:65" x14ac:dyDescent="0.2">
      <c r="A3304">
        <v>2026</v>
      </c>
      <c r="B3304">
        <v>1</v>
      </c>
      <c r="C3304" t="s">
        <v>198</v>
      </c>
      <c r="D3304" t="s">
        <v>203</v>
      </c>
      <c r="E3304" t="s">
        <v>30</v>
      </c>
      <c r="F3304">
        <v>9723</v>
      </c>
      <c r="G3304" t="s">
        <v>158</v>
      </c>
      <c r="H3304" t="s">
        <v>200</v>
      </c>
      <c r="I3304" t="s">
        <v>142</v>
      </c>
      <c r="J3304" s="1">
        <v>46023</v>
      </c>
      <c r="K3304" t="s">
        <v>438</v>
      </c>
      <c r="L3304">
        <v>4</v>
      </c>
      <c r="M3304" t="s">
        <v>439</v>
      </c>
      <c r="N3304" t="s">
        <v>145</v>
      </c>
      <c r="O3304" t="s">
        <v>149</v>
      </c>
      <c r="P3304" t="s">
        <v>159</v>
      </c>
      <c r="Q3304">
        <v>3135.6</v>
      </c>
      <c r="R3304">
        <v>4</v>
      </c>
      <c r="S3304">
        <v>76535.600000000006</v>
      </c>
      <c r="T3304">
        <v>0</v>
      </c>
      <c r="U3304">
        <v>1</v>
      </c>
      <c r="V3304">
        <v>0</v>
      </c>
      <c r="W3304">
        <v>0</v>
      </c>
      <c r="X3304">
        <v>0</v>
      </c>
      <c r="Y3304">
        <v>0</v>
      </c>
      <c r="Z3304">
        <v>0</v>
      </c>
      <c r="AA3304">
        <v>73400</v>
      </c>
      <c r="AB3304">
        <v>0</v>
      </c>
      <c r="AC3304">
        <v>0</v>
      </c>
      <c r="AD3304">
        <v>0</v>
      </c>
      <c r="AE3304">
        <v>0</v>
      </c>
      <c r="AF3304">
        <v>3</v>
      </c>
      <c r="AG3304">
        <v>1</v>
      </c>
      <c r="AH3304">
        <v>0</v>
      </c>
      <c r="AI3304">
        <v>0</v>
      </c>
      <c r="AJ3304">
        <v>0</v>
      </c>
      <c r="AK3304">
        <v>0</v>
      </c>
      <c r="AL3304">
        <v>0</v>
      </c>
      <c r="AM3304">
        <v>0</v>
      </c>
      <c r="AN3304">
        <v>0</v>
      </c>
      <c r="AO3304">
        <v>0</v>
      </c>
      <c r="AP3304">
        <v>0</v>
      </c>
      <c r="AQ3304">
        <v>0</v>
      </c>
      <c r="AR3304">
        <v>0</v>
      </c>
      <c r="AS3304">
        <v>0</v>
      </c>
      <c r="AT3304">
        <v>0</v>
      </c>
      <c r="AU3304">
        <v>0</v>
      </c>
      <c r="AV3304">
        <v>0</v>
      </c>
      <c r="AW3304">
        <v>0</v>
      </c>
      <c r="AX3304">
        <v>0</v>
      </c>
      <c r="AY3304">
        <v>0</v>
      </c>
      <c r="AZ3304">
        <v>0</v>
      </c>
      <c r="BA3304">
        <v>0</v>
      </c>
      <c r="BB3304">
        <v>0</v>
      </c>
      <c r="BC3304">
        <v>0</v>
      </c>
      <c r="BD3304">
        <v>0</v>
      </c>
      <c r="BE3304">
        <v>0</v>
      </c>
      <c r="BF3304">
        <v>0</v>
      </c>
      <c r="BG3304">
        <v>0</v>
      </c>
      <c r="BH3304">
        <v>0</v>
      </c>
      <c r="BI3304">
        <v>0</v>
      </c>
      <c r="BJ3304" s="2">
        <v>46036</v>
      </c>
      <c r="BK3304">
        <v>0</v>
      </c>
      <c r="BL3304" s="3" t="str">
        <f>VLOOKUP(O3304,DropDownList!$H$1:$I$7,2,FALSE)</f>
        <v>2025/26</v>
      </c>
      <c r="BM3304" s="3" t="str">
        <f t="shared" si="51"/>
        <v>CONF</v>
      </c>
    </row>
    <row r="3305" spans="1:65" x14ac:dyDescent="0.2">
      <c r="A3305">
        <v>2026</v>
      </c>
      <c r="B3305">
        <v>1</v>
      </c>
      <c r="C3305" t="s">
        <v>198</v>
      </c>
      <c r="D3305" t="s">
        <v>203</v>
      </c>
      <c r="E3305" t="s">
        <v>30</v>
      </c>
      <c r="F3305">
        <v>9723</v>
      </c>
      <c r="G3305" t="s">
        <v>158</v>
      </c>
      <c r="H3305" t="s">
        <v>200</v>
      </c>
      <c r="I3305" t="s">
        <v>142</v>
      </c>
      <c r="J3305" s="1">
        <v>46023</v>
      </c>
      <c r="K3305" t="s">
        <v>438</v>
      </c>
      <c r="L3305">
        <v>4</v>
      </c>
      <c r="M3305" t="s">
        <v>439</v>
      </c>
      <c r="N3305" t="s">
        <v>145</v>
      </c>
      <c r="O3305" t="s">
        <v>149</v>
      </c>
      <c r="P3305" t="s">
        <v>161</v>
      </c>
      <c r="Q3305">
        <v>1130</v>
      </c>
      <c r="R3305">
        <v>167</v>
      </c>
      <c r="S3305">
        <v>4080</v>
      </c>
      <c r="T3305">
        <v>40</v>
      </c>
      <c r="U3305">
        <v>98</v>
      </c>
      <c r="V3305">
        <v>39</v>
      </c>
      <c r="W3305">
        <v>890</v>
      </c>
      <c r="X3305">
        <v>890</v>
      </c>
      <c r="Y3305">
        <v>0</v>
      </c>
      <c r="Z3305">
        <v>0</v>
      </c>
      <c r="AA3305">
        <v>2910</v>
      </c>
      <c r="AB3305">
        <v>0</v>
      </c>
      <c r="AC3305">
        <v>0</v>
      </c>
      <c r="AD3305">
        <v>39</v>
      </c>
      <c r="AE3305">
        <v>0</v>
      </c>
      <c r="AF3305">
        <v>114</v>
      </c>
      <c r="AG3305">
        <v>1</v>
      </c>
      <c r="AH3305">
        <v>1</v>
      </c>
      <c r="AI3305">
        <v>51</v>
      </c>
      <c r="AJ3305">
        <v>0</v>
      </c>
      <c r="AK3305">
        <v>0</v>
      </c>
      <c r="AL3305">
        <v>0</v>
      </c>
      <c r="AM3305">
        <v>0</v>
      </c>
      <c r="AN3305">
        <v>0</v>
      </c>
      <c r="AO3305">
        <v>100</v>
      </c>
      <c r="AP3305">
        <v>190</v>
      </c>
      <c r="AQ3305">
        <v>90</v>
      </c>
      <c r="AR3305">
        <v>0</v>
      </c>
      <c r="AS3305">
        <v>30</v>
      </c>
      <c r="AT3305">
        <v>0</v>
      </c>
      <c r="AU3305">
        <v>4</v>
      </c>
      <c r="AV3305">
        <v>0</v>
      </c>
      <c r="AW3305">
        <v>6</v>
      </c>
      <c r="AX3305">
        <v>0</v>
      </c>
      <c r="AY3305">
        <v>14</v>
      </c>
      <c r="AZ3305">
        <v>21</v>
      </c>
      <c r="BA3305">
        <v>2</v>
      </c>
      <c r="BB3305">
        <v>6</v>
      </c>
      <c r="BC3305">
        <v>2</v>
      </c>
      <c r="BD3305">
        <v>1</v>
      </c>
      <c r="BE3305">
        <v>0</v>
      </c>
      <c r="BF3305">
        <v>161</v>
      </c>
      <c r="BG3305">
        <v>1110</v>
      </c>
      <c r="BH3305">
        <v>0</v>
      </c>
      <c r="BI3305">
        <v>93</v>
      </c>
      <c r="BJ3305" s="2">
        <v>46036</v>
      </c>
      <c r="BK3305">
        <v>0</v>
      </c>
      <c r="BL3305" s="3" t="str">
        <f>VLOOKUP(O3305,DropDownList!$H$1:$I$7,2,FALSE)</f>
        <v>2025/26</v>
      </c>
      <c r="BM3305" s="3" t="str">
        <f t="shared" si="51"/>
        <v>VSUR</v>
      </c>
    </row>
    <row r="3306" spans="1:65" x14ac:dyDescent="0.2">
      <c r="A3306">
        <v>2026</v>
      </c>
      <c r="B3306">
        <v>1</v>
      </c>
      <c r="C3306" t="s">
        <v>198</v>
      </c>
      <c r="D3306" t="s">
        <v>203</v>
      </c>
      <c r="E3306" t="s">
        <v>30</v>
      </c>
      <c r="F3306">
        <v>9723</v>
      </c>
      <c r="G3306" t="s">
        <v>158</v>
      </c>
      <c r="H3306" t="s">
        <v>200</v>
      </c>
      <c r="I3306" t="s">
        <v>142</v>
      </c>
      <c r="J3306" s="1">
        <v>46023</v>
      </c>
      <c r="K3306" t="s">
        <v>438</v>
      </c>
      <c r="L3306">
        <v>4</v>
      </c>
      <c r="M3306" t="s">
        <v>439</v>
      </c>
      <c r="N3306" t="s">
        <v>145</v>
      </c>
      <c r="O3306" t="s">
        <v>155</v>
      </c>
      <c r="P3306" t="s">
        <v>159</v>
      </c>
      <c r="Q3306">
        <v>0</v>
      </c>
      <c r="R3306">
        <v>6</v>
      </c>
      <c r="S3306">
        <v>118368.8</v>
      </c>
      <c r="T3306">
        <v>0</v>
      </c>
      <c r="U3306">
        <v>0</v>
      </c>
      <c r="V3306">
        <v>0</v>
      </c>
      <c r="W3306">
        <v>0</v>
      </c>
      <c r="X3306">
        <v>0</v>
      </c>
      <c r="Y3306">
        <v>0</v>
      </c>
      <c r="Z3306">
        <v>0</v>
      </c>
      <c r="AA3306">
        <v>118368.8</v>
      </c>
      <c r="AB3306">
        <v>0</v>
      </c>
      <c r="AC3306">
        <v>0</v>
      </c>
      <c r="AD3306">
        <v>0</v>
      </c>
      <c r="AE3306">
        <v>0</v>
      </c>
      <c r="AF3306">
        <v>6</v>
      </c>
      <c r="AG3306">
        <v>0</v>
      </c>
      <c r="AH3306">
        <v>0</v>
      </c>
      <c r="AI3306">
        <v>0</v>
      </c>
      <c r="AJ3306">
        <v>0</v>
      </c>
      <c r="AK3306">
        <v>0</v>
      </c>
      <c r="AL3306">
        <v>0</v>
      </c>
      <c r="AM3306">
        <v>0</v>
      </c>
      <c r="AN3306">
        <v>0</v>
      </c>
      <c r="AO3306">
        <v>0</v>
      </c>
      <c r="AP3306">
        <v>0</v>
      </c>
      <c r="AQ3306">
        <v>0</v>
      </c>
      <c r="AR3306">
        <v>0</v>
      </c>
      <c r="AS3306">
        <v>0</v>
      </c>
      <c r="AT3306">
        <v>0</v>
      </c>
      <c r="AU3306">
        <v>0</v>
      </c>
      <c r="AV3306">
        <v>0</v>
      </c>
      <c r="AW3306">
        <v>0</v>
      </c>
      <c r="AX3306">
        <v>0</v>
      </c>
      <c r="AY3306">
        <v>0</v>
      </c>
      <c r="AZ3306">
        <v>0</v>
      </c>
      <c r="BA3306">
        <v>0</v>
      </c>
      <c r="BB3306">
        <v>0</v>
      </c>
      <c r="BC3306">
        <v>0</v>
      </c>
      <c r="BD3306">
        <v>0</v>
      </c>
      <c r="BE3306">
        <v>0</v>
      </c>
      <c r="BF3306">
        <v>0</v>
      </c>
      <c r="BG3306">
        <v>0</v>
      </c>
      <c r="BH3306">
        <v>0</v>
      </c>
      <c r="BI3306">
        <v>0</v>
      </c>
      <c r="BJ3306" s="2">
        <v>46036</v>
      </c>
      <c r="BK3306">
        <v>0</v>
      </c>
      <c r="BL3306" s="3" t="str">
        <f>VLOOKUP(O3306,DropDownList!$H$1:$I$7,2,FALSE)</f>
        <v>2022/23</v>
      </c>
      <c r="BM3306" s="3" t="str">
        <f t="shared" si="51"/>
        <v>CONF</v>
      </c>
    </row>
    <row r="3307" spans="1:65" x14ac:dyDescent="0.2">
      <c r="A3307">
        <v>2026</v>
      </c>
      <c r="B3307">
        <v>1</v>
      </c>
      <c r="C3307" t="s">
        <v>198</v>
      </c>
      <c r="D3307" t="s">
        <v>204</v>
      </c>
      <c r="E3307" t="s">
        <v>31</v>
      </c>
      <c r="F3307">
        <v>9290</v>
      </c>
      <c r="G3307" t="s">
        <v>141</v>
      </c>
      <c r="H3307" t="s">
        <v>200</v>
      </c>
      <c r="I3307" t="s">
        <v>142</v>
      </c>
      <c r="J3307" s="1">
        <v>46023</v>
      </c>
      <c r="K3307" t="s">
        <v>438</v>
      </c>
      <c r="L3307">
        <v>4</v>
      </c>
      <c r="M3307" t="s">
        <v>439</v>
      </c>
      <c r="N3307" t="s">
        <v>145</v>
      </c>
      <c r="O3307" t="s">
        <v>155</v>
      </c>
      <c r="P3307" t="s">
        <v>152</v>
      </c>
      <c r="Q3307">
        <v>0</v>
      </c>
      <c r="R3307">
        <v>31</v>
      </c>
      <c r="S3307">
        <v>1240</v>
      </c>
      <c r="T3307">
        <v>560</v>
      </c>
      <c r="U3307">
        <v>0</v>
      </c>
      <c r="V3307">
        <v>0</v>
      </c>
      <c r="W3307">
        <v>0</v>
      </c>
      <c r="X3307">
        <v>0</v>
      </c>
      <c r="Y3307">
        <v>0</v>
      </c>
      <c r="Z3307">
        <v>0</v>
      </c>
      <c r="AA3307">
        <v>680</v>
      </c>
      <c r="AB3307">
        <v>0</v>
      </c>
      <c r="AC3307">
        <v>680</v>
      </c>
      <c r="AD3307">
        <v>0</v>
      </c>
      <c r="AE3307">
        <v>0</v>
      </c>
      <c r="AF3307">
        <v>17</v>
      </c>
      <c r="AG3307">
        <v>0</v>
      </c>
      <c r="AH3307">
        <v>14</v>
      </c>
      <c r="AI3307">
        <v>0</v>
      </c>
      <c r="AJ3307">
        <v>0</v>
      </c>
      <c r="AK3307">
        <v>0</v>
      </c>
      <c r="AL3307">
        <v>0</v>
      </c>
      <c r="AM3307">
        <v>1</v>
      </c>
      <c r="AN3307">
        <v>0</v>
      </c>
      <c r="AO3307">
        <v>0</v>
      </c>
      <c r="AP3307">
        <v>0</v>
      </c>
      <c r="AQ3307">
        <v>0</v>
      </c>
      <c r="AR3307">
        <v>0</v>
      </c>
      <c r="AS3307">
        <v>0</v>
      </c>
      <c r="AT3307">
        <v>0</v>
      </c>
      <c r="AU3307">
        <v>0</v>
      </c>
      <c r="AV3307">
        <v>0</v>
      </c>
      <c r="AW3307">
        <v>0</v>
      </c>
      <c r="AX3307">
        <v>0</v>
      </c>
      <c r="AY3307">
        <v>0</v>
      </c>
      <c r="AZ3307">
        <v>0</v>
      </c>
      <c r="BA3307">
        <v>0</v>
      </c>
      <c r="BB3307">
        <v>0</v>
      </c>
      <c r="BC3307">
        <v>0</v>
      </c>
      <c r="BD3307">
        <v>0</v>
      </c>
      <c r="BE3307">
        <v>0</v>
      </c>
      <c r="BF3307">
        <v>0</v>
      </c>
      <c r="BG3307">
        <v>0</v>
      </c>
      <c r="BH3307">
        <v>0</v>
      </c>
      <c r="BI3307">
        <v>0</v>
      </c>
      <c r="BJ3307" s="2">
        <v>46036</v>
      </c>
      <c r="BK3307">
        <v>0</v>
      </c>
      <c r="BL3307" s="3" t="str">
        <f>VLOOKUP(O3307,DropDownList!$H$1:$I$7,2,FALSE)</f>
        <v>2022/23</v>
      </c>
      <c r="BM3307" s="3" t="str">
        <f t="shared" si="51"/>
        <v>PCOA</v>
      </c>
    </row>
    <row r="3308" spans="1:65" x14ac:dyDescent="0.2">
      <c r="A3308">
        <v>2026</v>
      </c>
      <c r="B3308">
        <v>1</v>
      </c>
      <c r="C3308" t="s">
        <v>198</v>
      </c>
      <c r="D3308" t="s">
        <v>204</v>
      </c>
      <c r="E3308" t="s">
        <v>31</v>
      </c>
      <c r="F3308">
        <v>9290</v>
      </c>
      <c r="G3308" t="s">
        <v>141</v>
      </c>
      <c r="H3308" t="s">
        <v>200</v>
      </c>
      <c r="I3308" t="s">
        <v>142</v>
      </c>
      <c r="J3308" s="1">
        <v>46023</v>
      </c>
      <c r="K3308" t="s">
        <v>438</v>
      </c>
      <c r="L3308">
        <v>4</v>
      </c>
      <c r="M3308" t="s">
        <v>439</v>
      </c>
      <c r="N3308" t="s">
        <v>145</v>
      </c>
      <c r="O3308" t="s">
        <v>155</v>
      </c>
      <c r="P3308" t="s">
        <v>154</v>
      </c>
      <c r="Q3308">
        <v>209.62</v>
      </c>
      <c r="R3308">
        <v>28</v>
      </c>
      <c r="S3308">
        <v>6735</v>
      </c>
      <c r="T3308">
        <v>530</v>
      </c>
      <c r="U3308">
        <v>2</v>
      </c>
      <c r="V3308">
        <v>1</v>
      </c>
      <c r="W3308">
        <v>152.02000000000001</v>
      </c>
      <c r="X3308">
        <v>152.02000000000001</v>
      </c>
      <c r="Y3308">
        <v>0</v>
      </c>
      <c r="Z3308">
        <v>0</v>
      </c>
      <c r="AA3308">
        <v>5995.38</v>
      </c>
      <c r="AB3308">
        <v>0</v>
      </c>
      <c r="AC3308">
        <v>5605.38</v>
      </c>
      <c r="AD3308">
        <v>0</v>
      </c>
      <c r="AE3308">
        <v>1</v>
      </c>
      <c r="AF3308">
        <v>24</v>
      </c>
      <c r="AG3308">
        <v>2</v>
      </c>
      <c r="AH3308">
        <v>2</v>
      </c>
      <c r="AI3308">
        <v>0</v>
      </c>
      <c r="AJ3308">
        <v>0</v>
      </c>
      <c r="AK3308">
        <v>0</v>
      </c>
      <c r="AL3308">
        <v>0</v>
      </c>
      <c r="AM3308">
        <v>0</v>
      </c>
      <c r="AN3308">
        <v>0</v>
      </c>
      <c r="AO3308">
        <v>17</v>
      </c>
      <c r="AP3308">
        <v>89</v>
      </c>
      <c r="AQ3308">
        <v>16</v>
      </c>
      <c r="AR3308">
        <v>0</v>
      </c>
      <c r="AS3308">
        <v>12</v>
      </c>
      <c r="AT3308">
        <v>12</v>
      </c>
      <c r="AU3308">
        <v>1</v>
      </c>
      <c r="AV3308">
        <v>1</v>
      </c>
      <c r="AW3308">
        <v>0</v>
      </c>
      <c r="AX3308">
        <v>0</v>
      </c>
      <c r="AY3308">
        <v>13</v>
      </c>
      <c r="AZ3308">
        <v>15</v>
      </c>
      <c r="BA3308">
        <v>9</v>
      </c>
      <c r="BB3308">
        <v>4</v>
      </c>
      <c r="BC3308">
        <v>2</v>
      </c>
      <c r="BD3308">
        <v>1</v>
      </c>
      <c r="BE3308">
        <v>0</v>
      </c>
      <c r="BF3308">
        <v>28</v>
      </c>
      <c r="BG3308">
        <v>0</v>
      </c>
      <c r="BH3308">
        <v>0</v>
      </c>
      <c r="BI3308">
        <v>2</v>
      </c>
      <c r="BJ3308" s="2">
        <v>46036</v>
      </c>
      <c r="BK3308">
        <v>0</v>
      </c>
      <c r="BL3308" s="3" t="str">
        <f>VLOOKUP(O3308,DropDownList!$H$1:$I$7,2,FALSE)</f>
        <v>2022/23</v>
      </c>
      <c r="BM3308" s="3" t="str">
        <f t="shared" si="51"/>
        <v>JP COURT</v>
      </c>
    </row>
    <row r="3309" spans="1:65" x14ac:dyDescent="0.2">
      <c r="A3309">
        <v>2026</v>
      </c>
      <c r="B3309">
        <v>1</v>
      </c>
      <c r="C3309" t="s">
        <v>198</v>
      </c>
      <c r="D3309" t="s">
        <v>204</v>
      </c>
      <c r="E3309" t="s">
        <v>31</v>
      </c>
      <c r="F3309">
        <v>9290</v>
      </c>
      <c r="G3309" t="s">
        <v>141</v>
      </c>
      <c r="H3309" t="s">
        <v>200</v>
      </c>
      <c r="I3309" t="s">
        <v>142</v>
      </c>
      <c r="J3309" s="1">
        <v>46023</v>
      </c>
      <c r="K3309" t="s">
        <v>438</v>
      </c>
      <c r="L3309">
        <v>4</v>
      </c>
      <c r="M3309" t="s">
        <v>439</v>
      </c>
      <c r="N3309" t="s">
        <v>145</v>
      </c>
      <c r="O3309" t="s">
        <v>156</v>
      </c>
      <c r="P3309" t="s">
        <v>146</v>
      </c>
      <c r="Q3309">
        <v>20</v>
      </c>
      <c r="R3309">
        <v>30</v>
      </c>
      <c r="S3309">
        <v>490</v>
      </c>
      <c r="T3309">
        <v>0</v>
      </c>
      <c r="U3309">
        <v>3</v>
      </c>
      <c r="V3309">
        <v>1</v>
      </c>
      <c r="W3309">
        <v>20</v>
      </c>
      <c r="X3309">
        <v>20</v>
      </c>
      <c r="Y3309">
        <v>0</v>
      </c>
      <c r="Z3309">
        <v>0</v>
      </c>
      <c r="AA3309">
        <v>470</v>
      </c>
      <c r="AB3309">
        <v>0</v>
      </c>
      <c r="AC3309">
        <v>0</v>
      </c>
      <c r="AD3309">
        <v>1</v>
      </c>
      <c r="AE3309">
        <v>0</v>
      </c>
      <c r="AF3309">
        <v>29</v>
      </c>
      <c r="AG3309">
        <v>0</v>
      </c>
      <c r="AH3309">
        <v>0</v>
      </c>
      <c r="AI3309">
        <v>1</v>
      </c>
      <c r="AJ3309">
        <v>0</v>
      </c>
      <c r="AK3309">
        <v>0</v>
      </c>
      <c r="AL3309">
        <v>0</v>
      </c>
      <c r="AM3309">
        <v>0</v>
      </c>
      <c r="AN3309">
        <v>0</v>
      </c>
      <c r="AO3309">
        <v>13</v>
      </c>
      <c r="AP3309">
        <v>62</v>
      </c>
      <c r="AQ3309">
        <v>16</v>
      </c>
      <c r="AR3309">
        <v>0</v>
      </c>
      <c r="AS3309">
        <v>8</v>
      </c>
      <c r="AT3309">
        <v>0</v>
      </c>
      <c r="AU3309">
        <v>3</v>
      </c>
      <c r="AV3309">
        <v>3</v>
      </c>
      <c r="AW3309">
        <v>0</v>
      </c>
      <c r="AX3309">
        <v>0</v>
      </c>
      <c r="AY3309">
        <v>4</v>
      </c>
      <c r="AZ3309">
        <v>8</v>
      </c>
      <c r="BA3309">
        <v>7</v>
      </c>
      <c r="BB3309">
        <v>4</v>
      </c>
      <c r="BC3309">
        <v>3</v>
      </c>
      <c r="BD3309">
        <v>1</v>
      </c>
      <c r="BE3309">
        <v>0</v>
      </c>
      <c r="BF3309">
        <v>30</v>
      </c>
      <c r="BG3309">
        <v>20</v>
      </c>
      <c r="BH3309">
        <v>0</v>
      </c>
      <c r="BI3309">
        <v>3</v>
      </c>
      <c r="BJ3309" s="2">
        <v>46036</v>
      </c>
      <c r="BK3309">
        <v>0</v>
      </c>
      <c r="BL3309" s="3" t="str">
        <f>VLOOKUP(O3309,DropDownList!$H$1:$I$7,2,FALSE)</f>
        <v>2023/24</v>
      </c>
      <c r="BM3309" s="3" t="str">
        <f t="shared" si="51"/>
        <v>VSUR</v>
      </c>
    </row>
    <row r="3310" spans="1:65" x14ac:dyDescent="0.2">
      <c r="A3310">
        <v>2026</v>
      </c>
      <c r="B3310">
        <v>1</v>
      </c>
      <c r="C3310" t="s">
        <v>198</v>
      </c>
      <c r="D3310" t="s">
        <v>204</v>
      </c>
      <c r="E3310" t="s">
        <v>31</v>
      </c>
      <c r="F3310">
        <v>9290</v>
      </c>
      <c r="G3310" t="s">
        <v>141</v>
      </c>
      <c r="H3310" t="s">
        <v>200</v>
      </c>
      <c r="I3310" t="s">
        <v>142</v>
      </c>
      <c r="J3310" s="1">
        <v>46023</v>
      </c>
      <c r="K3310" t="s">
        <v>438</v>
      </c>
      <c r="L3310">
        <v>4</v>
      </c>
      <c r="M3310" t="s">
        <v>439</v>
      </c>
      <c r="N3310" t="s">
        <v>145</v>
      </c>
      <c r="O3310" t="s">
        <v>155</v>
      </c>
      <c r="P3310" t="s">
        <v>150</v>
      </c>
      <c r="Q3310">
        <v>834.66</v>
      </c>
      <c r="R3310">
        <v>58</v>
      </c>
      <c r="S3310">
        <v>7730.18</v>
      </c>
      <c r="T3310">
        <v>1087.6199999999999</v>
      </c>
      <c r="U3310">
        <v>9</v>
      </c>
      <c r="V3310">
        <v>8</v>
      </c>
      <c r="W3310">
        <v>759.66</v>
      </c>
      <c r="X3310">
        <v>759.66</v>
      </c>
      <c r="Y3310">
        <v>51</v>
      </c>
      <c r="Z3310">
        <v>6642.56</v>
      </c>
      <c r="AA3310">
        <v>5807.9</v>
      </c>
      <c r="AB3310">
        <v>1321.51</v>
      </c>
      <c r="AC3310">
        <v>4486.3900000000003</v>
      </c>
      <c r="AD3310">
        <v>5</v>
      </c>
      <c r="AE3310">
        <v>3</v>
      </c>
      <c r="AF3310">
        <v>39</v>
      </c>
      <c r="AG3310">
        <v>3</v>
      </c>
      <c r="AH3310">
        <v>7</v>
      </c>
      <c r="AI3310">
        <v>6</v>
      </c>
      <c r="AJ3310">
        <v>13</v>
      </c>
      <c r="AK3310">
        <v>4</v>
      </c>
      <c r="AL3310">
        <v>2</v>
      </c>
      <c r="AM3310">
        <v>2</v>
      </c>
      <c r="AN3310">
        <v>0</v>
      </c>
      <c r="AO3310">
        <v>34</v>
      </c>
      <c r="AP3310">
        <v>237</v>
      </c>
      <c r="AQ3310">
        <v>38</v>
      </c>
      <c r="AR3310">
        <v>0</v>
      </c>
      <c r="AS3310">
        <v>17</v>
      </c>
      <c r="AT3310">
        <v>81</v>
      </c>
      <c r="AU3310">
        <v>0</v>
      </c>
      <c r="AV3310">
        <v>0</v>
      </c>
      <c r="AW3310">
        <v>0</v>
      </c>
      <c r="AX3310">
        <v>0</v>
      </c>
      <c r="AY3310">
        <v>17</v>
      </c>
      <c r="AZ3310">
        <v>40</v>
      </c>
      <c r="BA3310">
        <v>35</v>
      </c>
      <c r="BB3310">
        <v>2</v>
      </c>
      <c r="BC3310">
        <v>2</v>
      </c>
      <c r="BD3310">
        <v>0</v>
      </c>
      <c r="BE3310">
        <v>0</v>
      </c>
      <c r="BF3310">
        <v>33</v>
      </c>
      <c r="BG3310">
        <v>550.84</v>
      </c>
      <c r="BH3310">
        <v>3</v>
      </c>
      <c r="BI3310">
        <v>9</v>
      </c>
      <c r="BJ3310" s="2">
        <v>46036</v>
      </c>
      <c r="BK3310">
        <v>0</v>
      </c>
      <c r="BL3310" s="3" t="str">
        <f>VLOOKUP(O3310,DropDownList!$H$1:$I$7,2,FALSE)</f>
        <v>2022/23</v>
      </c>
      <c r="BM3310" s="3" t="str">
        <f t="shared" si="51"/>
        <v>FISCAL FINES</v>
      </c>
    </row>
    <row r="3311" spans="1:65" x14ac:dyDescent="0.2">
      <c r="A3311">
        <v>2026</v>
      </c>
      <c r="B3311">
        <v>1</v>
      </c>
      <c r="C3311" t="s">
        <v>198</v>
      </c>
      <c r="D3311" t="s">
        <v>204</v>
      </c>
      <c r="E3311" t="s">
        <v>31</v>
      </c>
      <c r="F3311">
        <v>9290</v>
      </c>
      <c r="G3311" t="s">
        <v>141</v>
      </c>
      <c r="H3311" t="s">
        <v>200</v>
      </c>
      <c r="I3311" t="s">
        <v>142</v>
      </c>
      <c r="J3311" s="1">
        <v>46023</v>
      </c>
      <c r="K3311" t="s">
        <v>438</v>
      </c>
      <c r="L3311">
        <v>4</v>
      </c>
      <c r="M3311" t="s">
        <v>439</v>
      </c>
      <c r="N3311" t="s">
        <v>145</v>
      </c>
      <c r="O3311" t="s">
        <v>156</v>
      </c>
      <c r="P3311" t="s">
        <v>152</v>
      </c>
      <c r="Q3311">
        <v>0</v>
      </c>
      <c r="R3311">
        <v>11</v>
      </c>
      <c r="S3311">
        <v>440</v>
      </c>
      <c r="T3311">
        <v>120</v>
      </c>
      <c r="U3311">
        <v>0</v>
      </c>
      <c r="V3311">
        <v>0</v>
      </c>
      <c r="W3311">
        <v>0</v>
      </c>
      <c r="X3311">
        <v>0</v>
      </c>
      <c r="Y3311">
        <v>0</v>
      </c>
      <c r="Z3311">
        <v>0</v>
      </c>
      <c r="AA3311">
        <v>320</v>
      </c>
      <c r="AB3311">
        <v>0</v>
      </c>
      <c r="AC3311">
        <v>320</v>
      </c>
      <c r="AD3311">
        <v>0</v>
      </c>
      <c r="AE3311">
        <v>0</v>
      </c>
      <c r="AF3311">
        <v>8</v>
      </c>
      <c r="AG3311">
        <v>0</v>
      </c>
      <c r="AH3311">
        <v>3</v>
      </c>
      <c r="AI3311">
        <v>0</v>
      </c>
      <c r="AJ3311">
        <v>0</v>
      </c>
      <c r="AK3311">
        <v>0</v>
      </c>
      <c r="AL3311">
        <v>0</v>
      </c>
      <c r="AM3311">
        <v>0</v>
      </c>
      <c r="AN3311">
        <v>0</v>
      </c>
      <c r="AO3311">
        <v>0</v>
      </c>
      <c r="AP3311">
        <v>0</v>
      </c>
      <c r="AQ3311">
        <v>0</v>
      </c>
      <c r="AR3311">
        <v>0</v>
      </c>
      <c r="AS3311">
        <v>0</v>
      </c>
      <c r="AT3311">
        <v>0</v>
      </c>
      <c r="AU3311">
        <v>0</v>
      </c>
      <c r="AV3311">
        <v>0</v>
      </c>
      <c r="AW3311">
        <v>0</v>
      </c>
      <c r="AX3311">
        <v>0</v>
      </c>
      <c r="AY3311">
        <v>0</v>
      </c>
      <c r="AZ3311">
        <v>0</v>
      </c>
      <c r="BA3311">
        <v>0</v>
      </c>
      <c r="BB3311">
        <v>0</v>
      </c>
      <c r="BC3311">
        <v>0</v>
      </c>
      <c r="BD3311">
        <v>0</v>
      </c>
      <c r="BE3311">
        <v>0</v>
      </c>
      <c r="BF3311">
        <v>0</v>
      </c>
      <c r="BG3311">
        <v>0</v>
      </c>
      <c r="BH3311">
        <v>0</v>
      </c>
      <c r="BI3311">
        <v>0</v>
      </c>
      <c r="BJ3311" s="2">
        <v>46036</v>
      </c>
      <c r="BK3311">
        <v>0</v>
      </c>
      <c r="BL3311" s="3" t="str">
        <f>VLOOKUP(O3311,DropDownList!$H$1:$I$7,2,FALSE)</f>
        <v>2023/24</v>
      </c>
      <c r="BM3311" s="3" t="str">
        <f t="shared" si="51"/>
        <v>PCOA</v>
      </c>
    </row>
    <row r="3312" spans="1:65" x14ac:dyDescent="0.2">
      <c r="A3312">
        <v>2026</v>
      </c>
      <c r="B3312">
        <v>1</v>
      </c>
      <c r="C3312" t="s">
        <v>198</v>
      </c>
      <c r="D3312" t="s">
        <v>204</v>
      </c>
      <c r="E3312" t="s">
        <v>31</v>
      </c>
      <c r="F3312">
        <v>9290</v>
      </c>
      <c r="G3312" t="s">
        <v>141</v>
      </c>
      <c r="H3312" t="s">
        <v>200</v>
      </c>
      <c r="I3312" t="s">
        <v>142</v>
      </c>
      <c r="J3312" s="1">
        <v>46023</v>
      </c>
      <c r="K3312" t="s">
        <v>438</v>
      </c>
      <c r="L3312">
        <v>4</v>
      </c>
      <c r="M3312" t="s">
        <v>439</v>
      </c>
      <c r="N3312" t="s">
        <v>145</v>
      </c>
      <c r="O3312" t="s">
        <v>156</v>
      </c>
      <c r="P3312" t="s">
        <v>148</v>
      </c>
      <c r="Q3312">
        <v>120</v>
      </c>
      <c r="R3312">
        <v>2</v>
      </c>
      <c r="S3312">
        <v>120</v>
      </c>
      <c r="T3312">
        <v>0</v>
      </c>
      <c r="U3312">
        <v>2</v>
      </c>
      <c r="V3312">
        <v>2</v>
      </c>
      <c r="W3312">
        <v>120</v>
      </c>
      <c r="X3312">
        <v>120</v>
      </c>
      <c r="Y3312">
        <v>0</v>
      </c>
      <c r="Z3312">
        <v>0</v>
      </c>
      <c r="AA3312">
        <v>0</v>
      </c>
      <c r="AB3312">
        <v>0</v>
      </c>
      <c r="AC3312">
        <v>0</v>
      </c>
      <c r="AD3312">
        <v>2</v>
      </c>
      <c r="AE3312">
        <v>0</v>
      </c>
      <c r="AF3312">
        <v>0</v>
      </c>
      <c r="AG3312">
        <v>0</v>
      </c>
      <c r="AH3312">
        <v>0</v>
      </c>
      <c r="AI3312">
        <v>2</v>
      </c>
      <c r="AJ3312">
        <v>0</v>
      </c>
      <c r="AK3312">
        <v>0</v>
      </c>
      <c r="AL3312">
        <v>0</v>
      </c>
      <c r="AM3312">
        <v>0</v>
      </c>
      <c r="AN3312">
        <v>0</v>
      </c>
      <c r="AO3312">
        <v>2</v>
      </c>
      <c r="AP3312">
        <v>25</v>
      </c>
      <c r="AQ3312">
        <v>2</v>
      </c>
      <c r="AR3312">
        <v>0</v>
      </c>
      <c r="AS3312">
        <v>6</v>
      </c>
      <c r="AT3312">
        <v>11</v>
      </c>
      <c r="AU3312">
        <v>0</v>
      </c>
      <c r="AV3312">
        <v>0</v>
      </c>
      <c r="AW3312">
        <v>0</v>
      </c>
      <c r="AX3312">
        <v>0</v>
      </c>
      <c r="AY3312">
        <v>0</v>
      </c>
      <c r="AZ3312">
        <v>3</v>
      </c>
      <c r="BA3312">
        <v>3</v>
      </c>
      <c r="BB3312">
        <v>0</v>
      </c>
      <c r="BC3312">
        <v>0</v>
      </c>
      <c r="BD3312">
        <v>0</v>
      </c>
      <c r="BE3312">
        <v>0</v>
      </c>
      <c r="BF3312">
        <v>2</v>
      </c>
      <c r="BG3312">
        <v>120</v>
      </c>
      <c r="BH3312">
        <v>0</v>
      </c>
      <c r="BI3312">
        <v>2</v>
      </c>
      <c r="BJ3312" s="2">
        <v>46036</v>
      </c>
      <c r="BK3312">
        <v>0</v>
      </c>
      <c r="BL3312" s="3" t="str">
        <f>VLOOKUP(O3312,DropDownList!$H$1:$I$7,2,FALSE)</f>
        <v>2023/24</v>
      </c>
      <c r="BM3312" s="3" t="str">
        <f t="shared" si="51"/>
        <v>PRAS</v>
      </c>
    </row>
    <row r="3313" spans="1:65" x14ac:dyDescent="0.2">
      <c r="A3313">
        <v>2026</v>
      </c>
      <c r="B3313">
        <v>1</v>
      </c>
      <c r="C3313" t="s">
        <v>198</v>
      </c>
      <c r="D3313" t="s">
        <v>204</v>
      </c>
      <c r="E3313" t="s">
        <v>31</v>
      </c>
      <c r="F3313">
        <v>9290</v>
      </c>
      <c r="G3313" t="s">
        <v>141</v>
      </c>
      <c r="H3313" t="s">
        <v>200</v>
      </c>
      <c r="I3313" t="s">
        <v>142</v>
      </c>
      <c r="J3313" s="1">
        <v>46023</v>
      </c>
      <c r="K3313" t="s">
        <v>438</v>
      </c>
      <c r="L3313">
        <v>4</v>
      </c>
      <c r="M3313" t="s">
        <v>439</v>
      </c>
      <c r="N3313" t="s">
        <v>145</v>
      </c>
      <c r="O3313" t="s">
        <v>156</v>
      </c>
      <c r="P3313" t="s">
        <v>154</v>
      </c>
      <c r="Q3313">
        <v>699.67</v>
      </c>
      <c r="R3313">
        <v>30</v>
      </c>
      <c r="S3313">
        <v>7992</v>
      </c>
      <c r="T3313">
        <v>0</v>
      </c>
      <c r="U3313">
        <v>3</v>
      </c>
      <c r="V3313">
        <v>2</v>
      </c>
      <c r="W3313">
        <v>530</v>
      </c>
      <c r="X3313">
        <v>680</v>
      </c>
      <c r="Y3313">
        <v>0</v>
      </c>
      <c r="Z3313">
        <v>0</v>
      </c>
      <c r="AA3313">
        <v>7292.33</v>
      </c>
      <c r="AB3313">
        <v>32</v>
      </c>
      <c r="AC3313">
        <v>6790.33</v>
      </c>
      <c r="AD3313">
        <v>1</v>
      </c>
      <c r="AE3313">
        <v>1</v>
      </c>
      <c r="AF3313">
        <v>27</v>
      </c>
      <c r="AG3313">
        <v>2</v>
      </c>
      <c r="AH3313">
        <v>0</v>
      </c>
      <c r="AI3313">
        <v>1</v>
      </c>
      <c r="AJ3313">
        <v>0</v>
      </c>
      <c r="AK3313">
        <v>0</v>
      </c>
      <c r="AL3313">
        <v>0</v>
      </c>
      <c r="AM3313">
        <v>0</v>
      </c>
      <c r="AN3313">
        <v>0</v>
      </c>
      <c r="AO3313">
        <v>13</v>
      </c>
      <c r="AP3313">
        <v>62</v>
      </c>
      <c r="AQ3313">
        <v>16</v>
      </c>
      <c r="AR3313">
        <v>0</v>
      </c>
      <c r="AS3313">
        <v>8</v>
      </c>
      <c r="AT3313">
        <v>0</v>
      </c>
      <c r="AU3313">
        <v>3</v>
      </c>
      <c r="AV3313">
        <v>3</v>
      </c>
      <c r="AW3313">
        <v>0</v>
      </c>
      <c r="AX3313">
        <v>0</v>
      </c>
      <c r="AY3313">
        <v>4</v>
      </c>
      <c r="AZ3313">
        <v>8</v>
      </c>
      <c r="BA3313">
        <v>7</v>
      </c>
      <c r="BB3313">
        <v>4</v>
      </c>
      <c r="BC3313">
        <v>3</v>
      </c>
      <c r="BD3313">
        <v>1</v>
      </c>
      <c r="BE3313">
        <v>0</v>
      </c>
      <c r="BF3313">
        <v>30</v>
      </c>
      <c r="BG3313">
        <v>380</v>
      </c>
      <c r="BH3313">
        <v>0</v>
      </c>
      <c r="BI3313">
        <v>3</v>
      </c>
      <c r="BJ3313" s="2">
        <v>46036</v>
      </c>
      <c r="BK3313">
        <v>0</v>
      </c>
      <c r="BL3313" s="3" t="str">
        <f>VLOOKUP(O3313,DropDownList!$H$1:$I$7,2,FALSE)</f>
        <v>2023/24</v>
      </c>
      <c r="BM3313" s="3" t="str">
        <f t="shared" si="51"/>
        <v>JP COURT</v>
      </c>
    </row>
    <row r="3314" spans="1:65" x14ac:dyDescent="0.2">
      <c r="A3314">
        <v>2026</v>
      </c>
      <c r="B3314">
        <v>1</v>
      </c>
      <c r="C3314" t="s">
        <v>198</v>
      </c>
      <c r="D3314" t="s">
        <v>204</v>
      </c>
      <c r="E3314" t="s">
        <v>31</v>
      </c>
      <c r="F3314">
        <v>9290</v>
      </c>
      <c r="G3314" t="s">
        <v>141</v>
      </c>
      <c r="H3314" t="s">
        <v>200</v>
      </c>
      <c r="I3314" t="s">
        <v>142</v>
      </c>
      <c r="J3314" s="1">
        <v>46023</v>
      </c>
      <c r="K3314" t="s">
        <v>438</v>
      </c>
      <c r="L3314">
        <v>4</v>
      </c>
      <c r="M3314" t="s">
        <v>439</v>
      </c>
      <c r="N3314" t="s">
        <v>145</v>
      </c>
      <c r="O3314" t="s">
        <v>156</v>
      </c>
      <c r="P3314" t="s">
        <v>150</v>
      </c>
      <c r="Q3314">
        <v>2277.41</v>
      </c>
      <c r="R3314">
        <v>63</v>
      </c>
      <c r="S3314">
        <v>9433.35</v>
      </c>
      <c r="T3314">
        <v>1394.67</v>
      </c>
      <c r="U3314">
        <v>13</v>
      </c>
      <c r="V3314">
        <v>6</v>
      </c>
      <c r="W3314">
        <v>996.32</v>
      </c>
      <c r="X3314">
        <v>996.32</v>
      </c>
      <c r="Y3314">
        <v>54</v>
      </c>
      <c r="Z3314">
        <v>8038.68</v>
      </c>
      <c r="AA3314">
        <v>5761.27</v>
      </c>
      <c r="AB3314">
        <v>1302.1500000000001</v>
      </c>
      <c r="AC3314">
        <v>4459.12</v>
      </c>
      <c r="AD3314">
        <v>4</v>
      </c>
      <c r="AE3314">
        <v>2</v>
      </c>
      <c r="AF3314">
        <v>39</v>
      </c>
      <c r="AG3314">
        <v>4</v>
      </c>
      <c r="AH3314">
        <v>9</v>
      </c>
      <c r="AI3314">
        <v>9</v>
      </c>
      <c r="AJ3314">
        <v>13</v>
      </c>
      <c r="AK3314">
        <v>6</v>
      </c>
      <c r="AL3314">
        <v>3</v>
      </c>
      <c r="AM3314">
        <v>1</v>
      </c>
      <c r="AN3314">
        <v>0</v>
      </c>
      <c r="AO3314">
        <v>39</v>
      </c>
      <c r="AP3314">
        <v>223</v>
      </c>
      <c r="AQ3314">
        <v>42</v>
      </c>
      <c r="AR3314">
        <v>0</v>
      </c>
      <c r="AS3314">
        <v>24</v>
      </c>
      <c r="AT3314">
        <v>40</v>
      </c>
      <c r="AU3314">
        <v>0</v>
      </c>
      <c r="AV3314">
        <v>0</v>
      </c>
      <c r="AW3314">
        <v>0</v>
      </c>
      <c r="AX3314">
        <v>0</v>
      </c>
      <c r="AY3314">
        <v>31</v>
      </c>
      <c r="AZ3314">
        <v>41</v>
      </c>
      <c r="BA3314">
        <v>27</v>
      </c>
      <c r="BB3314">
        <v>2</v>
      </c>
      <c r="BC3314">
        <v>2</v>
      </c>
      <c r="BD3314">
        <v>0</v>
      </c>
      <c r="BE3314">
        <v>0</v>
      </c>
      <c r="BF3314">
        <v>39</v>
      </c>
      <c r="BG3314">
        <v>1100</v>
      </c>
      <c r="BH3314">
        <v>2</v>
      </c>
      <c r="BI3314">
        <v>13</v>
      </c>
      <c r="BJ3314" s="2">
        <v>46036</v>
      </c>
      <c r="BK3314">
        <v>0</v>
      </c>
      <c r="BL3314" s="3" t="str">
        <f>VLOOKUP(O3314,DropDownList!$H$1:$I$7,2,FALSE)</f>
        <v>2023/24</v>
      </c>
      <c r="BM3314" s="3" t="str">
        <f t="shared" si="51"/>
        <v>FISCAL FINES</v>
      </c>
    </row>
    <row r="3315" spans="1:65" x14ac:dyDescent="0.2">
      <c r="A3315">
        <v>2026</v>
      </c>
      <c r="B3315">
        <v>1</v>
      </c>
      <c r="C3315" t="s">
        <v>198</v>
      </c>
      <c r="D3315" t="s">
        <v>204</v>
      </c>
      <c r="E3315" t="s">
        <v>31</v>
      </c>
      <c r="F3315">
        <v>9290</v>
      </c>
      <c r="G3315" t="s">
        <v>141</v>
      </c>
      <c r="H3315" t="s">
        <v>200</v>
      </c>
      <c r="I3315" t="s">
        <v>142</v>
      </c>
      <c r="J3315" s="1">
        <v>46023</v>
      </c>
      <c r="K3315" t="s">
        <v>438</v>
      </c>
      <c r="L3315">
        <v>4</v>
      </c>
      <c r="M3315" t="s">
        <v>439</v>
      </c>
      <c r="N3315" t="s">
        <v>145</v>
      </c>
      <c r="O3315" t="s">
        <v>155</v>
      </c>
      <c r="P3315" t="s">
        <v>146</v>
      </c>
      <c r="Q3315">
        <v>0</v>
      </c>
      <c r="R3315">
        <v>28</v>
      </c>
      <c r="S3315">
        <v>420</v>
      </c>
      <c r="T3315">
        <v>30</v>
      </c>
      <c r="U3315">
        <v>2</v>
      </c>
      <c r="V3315">
        <v>0</v>
      </c>
      <c r="W3315">
        <v>0</v>
      </c>
      <c r="X3315">
        <v>0</v>
      </c>
      <c r="Y3315">
        <v>0</v>
      </c>
      <c r="Z3315">
        <v>0</v>
      </c>
      <c r="AA3315">
        <v>390</v>
      </c>
      <c r="AB3315">
        <v>0</v>
      </c>
      <c r="AC3315">
        <v>0</v>
      </c>
      <c r="AD3315">
        <v>0</v>
      </c>
      <c r="AE3315">
        <v>0</v>
      </c>
      <c r="AF3315">
        <v>26</v>
      </c>
      <c r="AG3315">
        <v>0</v>
      </c>
      <c r="AH3315">
        <v>2</v>
      </c>
      <c r="AI3315">
        <v>0</v>
      </c>
      <c r="AJ3315">
        <v>0</v>
      </c>
      <c r="AK3315">
        <v>0</v>
      </c>
      <c r="AL3315">
        <v>0</v>
      </c>
      <c r="AM3315">
        <v>0</v>
      </c>
      <c r="AN3315">
        <v>0</v>
      </c>
      <c r="AO3315">
        <v>17</v>
      </c>
      <c r="AP3315">
        <v>89</v>
      </c>
      <c r="AQ3315">
        <v>16</v>
      </c>
      <c r="AR3315">
        <v>0</v>
      </c>
      <c r="AS3315">
        <v>12</v>
      </c>
      <c r="AT3315">
        <v>12</v>
      </c>
      <c r="AU3315">
        <v>1</v>
      </c>
      <c r="AV3315">
        <v>1</v>
      </c>
      <c r="AW3315">
        <v>0</v>
      </c>
      <c r="AX3315">
        <v>0</v>
      </c>
      <c r="AY3315">
        <v>13</v>
      </c>
      <c r="AZ3315">
        <v>15</v>
      </c>
      <c r="BA3315">
        <v>9</v>
      </c>
      <c r="BB3315">
        <v>4</v>
      </c>
      <c r="BC3315">
        <v>2</v>
      </c>
      <c r="BD3315">
        <v>1</v>
      </c>
      <c r="BE3315">
        <v>0</v>
      </c>
      <c r="BF3315">
        <v>28</v>
      </c>
      <c r="BG3315">
        <v>0</v>
      </c>
      <c r="BH3315">
        <v>0</v>
      </c>
      <c r="BI3315">
        <v>2</v>
      </c>
      <c r="BJ3315" s="2">
        <v>46036</v>
      </c>
      <c r="BK3315">
        <v>0</v>
      </c>
      <c r="BL3315" s="3" t="str">
        <f>VLOOKUP(O3315,DropDownList!$H$1:$I$7,2,FALSE)</f>
        <v>2022/23</v>
      </c>
      <c r="BM3315" s="3" t="str">
        <f t="shared" si="51"/>
        <v>VSUR</v>
      </c>
    </row>
    <row r="3316" spans="1:65" x14ac:dyDescent="0.2">
      <c r="A3316">
        <v>2026</v>
      </c>
      <c r="B3316">
        <v>1</v>
      </c>
      <c r="C3316" t="s">
        <v>198</v>
      </c>
      <c r="D3316" t="s">
        <v>204</v>
      </c>
      <c r="E3316" t="s">
        <v>31</v>
      </c>
      <c r="F3316">
        <v>9290</v>
      </c>
      <c r="G3316" t="s">
        <v>141</v>
      </c>
      <c r="H3316" t="s">
        <v>200</v>
      </c>
      <c r="I3316" t="s">
        <v>142</v>
      </c>
      <c r="J3316" s="1">
        <v>46023</v>
      </c>
      <c r="K3316" t="s">
        <v>438</v>
      </c>
      <c r="L3316">
        <v>4</v>
      </c>
      <c r="M3316" t="s">
        <v>439</v>
      </c>
      <c r="N3316" t="s">
        <v>145</v>
      </c>
      <c r="O3316" t="s">
        <v>147</v>
      </c>
      <c r="P3316" t="s">
        <v>146</v>
      </c>
      <c r="Q3316">
        <v>30</v>
      </c>
      <c r="R3316">
        <v>28</v>
      </c>
      <c r="S3316">
        <v>450</v>
      </c>
      <c r="T3316">
        <v>0</v>
      </c>
      <c r="U3316">
        <v>6</v>
      </c>
      <c r="V3316">
        <v>1</v>
      </c>
      <c r="W3316">
        <v>20</v>
      </c>
      <c r="X3316">
        <v>20</v>
      </c>
      <c r="Y3316">
        <v>0</v>
      </c>
      <c r="Z3316">
        <v>0</v>
      </c>
      <c r="AA3316">
        <v>420</v>
      </c>
      <c r="AB3316">
        <v>0</v>
      </c>
      <c r="AC3316">
        <v>0</v>
      </c>
      <c r="AD3316">
        <v>1</v>
      </c>
      <c r="AE3316">
        <v>0</v>
      </c>
      <c r="AF3316">
        <v>26</v>
      </c>
      <c r="AG3316">
        <v>0</v>
      </c>
      <c r="AH3316">
        <v>0</v>
      </c>
      <c r="AI3316">
        <v>2</v>
      </c>
      <c r="AJ3316">
        <v>0</v>
      </c>
      <c r="AK3316">
        <v>0</v>
      </c>
      <c r="AL3316">
        <v>0</v>
      </c>
      <c r="AM3316">
        <v>0</v>
      </c>
      <c r="AN3316">
        <v>0</v>
      </c>
      <c r="AO3316">
        <v>11</v>
      </c>
      <c r="AP3316">
        <v>59</v>
      </c>
      <c r="AQ3316">
        <v>11</v>
      </c>
      <c r="AR3316">
        <v>0</v>
      </c>
      <c r="AS3316">
        <v>4</v>
      </c>
      <c r="AT3316">
        <v>3</v>
      </c>
      <c r="AU3316">
        <v>3</v>
      </c>
      <c r="AV3316">
        <v>2</v>
      </c>
      <c r="AW3316">
        <v>0</v>
      </c>
      <c r="AX3316">
        <v>0</v>
      </c>
      <c r="AY3316">
        <v>8</v>
      </c>
      <c r="AZ3316">
        <v>11</v>
      </c>
      <c r="BA3316">
        <v>7</v>
      </c>
      <c r="BB3316">
        <v>4</v>
      </c>
      <c r="BC3316">
        <v>3</v>
      </c>
      <c r="BD3316">
        <v>0</v>
      </c>
      <c r="BE3316">
        <v>0</v>
      </c>
      <c r="BF3316">
        <v>28</v>
      </c>
      <c r="BG3316">
        <v>30</v>
      </c>
      <c r="BH3316">
        <v>0</v>
      </c>
      <c r="BI3316">
        <v>6</v>
      </c>
      <c r="BJ3316" s="2">
        <v>46036</v>
      </c>
      <c r="BK3316">
        <v>0</v>
      </c>
      <c r="BL3316" s="3" t="str">
        <f>VLOOKUP(O3316,DropDownList!$H$1:$I$7,2,FALSE)</f>
        <v>2024/25</v>
      </c>
      <c r="BM3316" s="3" t="str">
        <f t="shared" si="51"/>
        <v>VSUR</v>
      </c>
    </row>
    <row r="3317" spans="1:65" x14ac:dyDescent="0.2">
      <c r="A3317">
        <v>2026</v>
      </c>
      <c r="B3317">
        <v>1</v>
      </c>
      <c r="C3317" t="s">
        <v>198</v>
      </c>
      <c r="D3317" t="s">
        <v>204</v>
      </c>
      <c r="E3317" t="s">
        <v>31</v>
      </c>
      <c r="F3317">
        <v>9290</v>
      </c>
      <c r="G3317" t="s">
        <v>141</v>
      </c>
      <c r="H3317" t="s">
        <v>200</v>
      </c>
      <c r="I3317" t="s">
        <v>142</v>
      </c>
      <c r="J3317" s="1">
        <v>46023</v>
      </c>
      <c r="K3317" t="s">
        <v>438</v>
      </c>
      <c r="L3317">
        <v>4</v>
      </c>
      <c r="M3317" t="s">
        <v>439</v>
      </c>
      <c r="N3317" t="s">
        <v>145</v>
      </c>
      <c r="O3317" t="s">
        <v>155</v>
      </c>
      <c r="P3317" t="s">
        <v>148</v>
      </c>
      <c r="Q3317">
        <v>0</v>
      </c>
      <c r="R3317">
        <v>8</v>
      </c>
      <c r="S3317">
        <v>480</v>
      </c>
      <c r="T3317">
        <v>0</v>
      </c>
      <c r="U3317">
        <v>0</v>
      </c>
      <c r="V3317">
        <v>0</v>
      </c>
      <c r="W3317">
        <v>0</v>
      </c>
      <c r="X3317">
        <v>0</v>
      </c>
      <c r="Y3317">
        <v>0</v>
      </c>
      <c r="Z3317">
        <v>0</v>
      </c>
      <c r="AA3317">
        <v>480</v>
      </c>
      <c r="AB3317">
        <v>0</v>
      </c>
      <c r="AC3317">
        <v>480</v>
      </c>
      <c r="AD3317">
        <v>0</v>
      </c>
      <c r="AE3317">
        <v>0</v>
      </c>
      <c r="AF3317">
        <v>8</v>
      </c>
      <c r="AG3317">
        <v>0</v>
      </c>
      <c r="AH3317">
        <v>0</v>
      </c>
      <c r="AI3317">
        <v>0</v>
      </c>
      <c r="AJ3317">
        <v>0</v>
      </c>
      <c r="AK3317">
        <v>0</v>
      </c>
      <c r="AL3317">
        <v>0</v>
      </c>
      <c r="AM3317">
        <v>0</v>
      </c>
      <c r="AN3317">
        <v>0</v>
      </c>
      <c r="AO3317">
        <v>2</v>
      </c>
      <c r="AP3317">
        <v>17</v>
      </c>
      <c r="AQ3317">
        <v>2</v>
      </c>
      <c r="AR3317">
        <v>0</v>
      </c>
      <c r="AS3317">
        <v>4</v>
      </c>
      <c r="AT3317">
        <v>4</v>
      </c>
      <c r="AU3317">
        <v>0</v>
      </c>
      <c r="AV3317">
        <v>0</v>
      </c>
      <c r="AW3317">
        <v>0</v>
      </c>
      <c r="AX3317">
        <v>0</v>
      </c>
      <c r="AY3317">
        <v>1</v>
      </c>
      <c r="AZ3317">
        <v>3</v>
      </c>
      <c r="BA3317">
        <v>2</v>
      </c>
      <c r="BB3317">
        <v>0</v>
      </c>
      <c r="BC3317">
        <v>0</v>
      </c>
      <c r="BD3317">
        <v>0</v>
      </c>
      <c r="BE3317">
        <v>0</v>
      </c>
      <c r="BF3317">
        <v>2</v>
      </c>
      <c r="BG3317">
        <v>0</v>
      </c>
      <c r="BH3317">
        <v>0</v>
      </c>
      <c r="BI3317">
        <v>0</v>
      </c>
      <c r="BJ3317" s="2">
        <v>46036</v>
      </c>
      <c r="BK3317">
        <v>0</v>
      </c>
      <c r="BL3317" s="3" t="str">
        <f>VLOOKUP(O3317,DropDownList!$H$1:$I$7,2,FALSE)</f>
        <v>2022/23</v>
      </c>
      <c r="BM3317" s="3" t="str">
        <f t="shared" si="51"/>
        <v>PRAS</v>
      </c>
    </row>
    <row r="3318" spans="1:65" x14ac:dyDescent="0.2">
      <c r="A3318">
        <v>2026</v>
      </c>
      <c r="B3318">
        <v>1</v>
      </c>
      <c r="C3318" t="s">
        <v>198</v>
      </c>
      <c r="D3318" t="s">
        <v>204</v>
      </c>
      <c r="E3318" t="s">
        <v>31</v>
      </c>
      <c r="F3318">
        <v>9290</v>
      </c>
      <c r="G3318" t="s">
        <v>141</v>
      </c>
      <c r="H3318" t="s">
        <v>200</v>
      </c>
      <c r="I3318" t="s">
        <v>142</v>
      </c>
      <c r="J3318" s="1">
        <v>46023</v>
      </c>
      <c r="K3318" t="s">
        <v>438</v>
      </c>
      <c r="L3318">
        <v>4</v>
      </c>
      <c r="M3318" t="s">
        <v>439</v>
      </c>
      <c r="N3318" t="s">
        <v>145</v>
      </c>
      <c r="O3318" t="s">
        <v>147</v>
      </c>
      <c r="P3318" t="s">
        <v>150</v>
      </c>
      <c r="Q3318">
        <v>3556.58</v>
      </c>
      <c r="R3318">
        <v>66</v>
      </c>
      <c r="S3318">
        <v>11341.75</v>
      </c>
      <c r="T3318">
        <v>675</v>
      </c>
      <c r="U3318">
        <v>20</v>
      </c>
      <c r="V3318">
        <v>12</v>
      </c>
      <c r="W3318">
        <v>2232.96</v>
      </c>
      <c r="X3318">
        <v>2276.71</v>
      </c>
      <c r="Y3318">
        <v>61</v>
      </c>
      <c r="Z3318">
        <v>10666.75</v>
      </c>
      <c r="AA3318">
        <v>7110.17</v>
      </c>
      <c r="AB3318">
        <v>2396.75</v>
      </c>
      <c r="AC3318">
        <v>4713.42</v>
      </c>
      <c r="AD3318">
        <v>7</v>
      </c>
      <c r="AE3318">
        <v>5</v>
      </c>
      <c r="AF3318">
        <v>41</v>
      </c>
      <c r="AG3318">
        <v>10</v>
      </c>
      <c r="AH3318">
        <v>5</v>
      </c>
      <c r="AI3318">
        <v>10</v>
      </c>
      <c r="AJ3318">
        <v>21</v>
      </c>
      <c r="AK3318">
        <v>5</v>
      </c>
      <c r="AL3318">
        <v>2</v>
      </c>
      <c r="AM3318">
        <v>1</v>
      </c>
      <c r="AN3318">
        <v>1</v>
      </c>
      <c r="AO3318">
        <v>35</v>
      </c>
      <c r="AP3318">
        <v>150</v>
      </c>
      <c r="AQ3318">
        <v>39</v>
      </c>
      <c r="AR3318">
        <v>0</v>
      </c>
      <c r="AS3318">
        <v>13</v>
      </c>
      <c r="AT3318">
        <v>21</v>
      </c>
      <c r="AU3318">
        <v>1</v>
      </c>
      <c r="AV3318">
        <v>0</v>
      </c>
      <c r="AW3318">
        <v>0</v>
      </c>
      <c r="AX3318">
        <v>0</v>
      </c>
      <c r="AY3318">
        <v>18</v>
      </c>
      <c r="AZ3318">
        <v>26</v>
      </c>
      <c r="BA3318">
        <v>16</v>
      </c>
      <c r="BB3318">
        <v>3</v>
      </c>
      <c r="BC3318">
        <v>1</v>
      </c>
      <c r="BD3318">
        <v>3</v>
      </c>
      <c r="BE3318">
        <v>0</v>
      </c>
      <c r="BF3318">
        <v>36</v>
      </c>
      <c r="BG3318">
        <v>1956.25</v>
      </c>
      <c r="BH3318">
        <v>0</v>
      </c>
      <c r="BI3318">
        <v>20</v>
      </c>
      <c r="BJ3318" s="2">
        <v>46036</v>
      </c>
      <c r="BK3318">
        <v>0</v>
      </c>
      <c r="BL3318" s="3" t="str">
        <f>VLOOKUP(O3318,DropDownList!$H$1:$I$7,2,FALSE)</f>
        <v>2024/25</v>
      </c>
      <c r="BM3318" s="3" t="str">
        <f t="shared" si="51"/>
        <v>FISCAL FINES</v>
      </c>
    </row>
    <row r="3319" spans="1:65" x14ac:dyDescent="0.2">
      <c r="A3319">
        <v>2026</v>
      </c>
      <c r="B3319">
        <v>1</v>
      </c>
      <c r="C3319" t="s">
        <v>198</v>
      </c>
      <c r="D3319" t="s">
        <v>204</v>
      </c>
      <c r="E3319" t="s">
        <v>31</v>
      </c>
      <c r="F3319">
        <v>9290</v>
      </c>
      <c r="G3319" t="s">
        <v>141</v>
      </c>
      <c r="H3319" t="s">
        <v>200</v>
      </c>
      <c r="I3319" t="s">
        <v>142</v>
      </c>
      <c r="J3319" s="1">
        <v>46023</v>
      </c>
      <c r="K3319" t="s">
        <v>438</v>
      </c>
      <c r="L3319">
        <v>4</v>
      </c>
      <c r="M3319" t="s">
        <v>439</v>
      </c>
      <c r="N3319" t="s">
        <v>145</v>
      </c>
      <c r="O3319" t="s">
        <v>149</v>
      </c>
      <c r="P3319" t="s">
        <v>146</v>
      </c>
      <c r="Q3319">
        <v>10</v>
      </c>
      <c r="R3319">
        <v>4</v>
      </c>
      <c r="S3319">
        <v>50</v>
      </c>
      <c r="T3319">
        <v>0</v>
      </c>
      <c r="U3319">
        <v>3</v>
      </c>
      <c r="V3319">
        <v>0</v>
      </c>
      <c r="W3319">
        <v>0</v>
      </c>
      <c r="X3319">
        <v>0</v>
      </c>
      <c r="Y3319">
        <v>0</v>
      </c>
      <c r="Z3319">
        <v>0</v>
      </c>
      <c r="AA3319">
        <v>40</v>
      </c>
      <c r="AB3319">
        <v>0</v>
      </c>
      <c r="AC3319">
        <v>0</v>
      </c>
      <c r="AD3319">
        <v>0</v>
      </c>
      <c r="AE3319">
        <v>0</v>
      </c>
      <c r="AF3319">
        <v>3</v>
      </c>
      <c r="AG3319">
        <v>0</v>
      </c>
      <c r="AH3319">
        <v>0</v>
      </c>
      <c r="AI3319">
        <v>1</v>
      </c>
      <c r="AJ3319">
        <v>0</v>
      </c>
      <c r="AK3319">
        <v>0</v>
      </c>
      <c r="AL3319">
        <v>0</v>
      </c>
      <c r="AM3319">
        <v>0</v>
      </c>
      <c r="AN3319">
        <v>0</v>
      </c>
      <c r="AO3319">
        <v>3</v>
      </c>
      <c r="AP3319">
        <v>6</v>
      </c>
      <c r="AQ3319">
        <v>3</v>
      </c>
      <c r="AR3319">
        <v>0</v>
      </c>
      <c r="AS3319">
        <v>1</v>
      </c>
      <c r="AT3319">
        <v>0</v>
      </c>
      <c r="AU3319">
        <v>0</v>
      </c>
      <c r="AV3319">
        <v>0</v>
      </c>
      <c r="AW3319">
        <v>0</v>
      </c>
      <c r="AX3319">
        <v>0</v>
      </c>
      <c r="AY3319">
        <v>1</v>
      </c>
      <c r="AZ3319">
        <v>1</v>
      </c>
      <c r="BA3319">
        <v>0</v>
      </c>
      <c r="BB3319">
        <v>0</v>
      </c>
      <c r="BC3319">
        <v>0</v>
      </c>
      <c r="BD3319">
        <v>0</v>
      </c>
      <c r="BE3319">
        <v>0</v>
      </c>
      <c r="BF3319">
        <v>4</v>
      </c>
      <c r="BG3319">
        <v>10</v>
      </c>
      <c r="BH3319">
        <v>0</v>
      </c>
      <c r="BI3319">
        <v>3</v>
      </c>
      <c r="BJ3319" s="2">
        <v>46036</v>
      </c>
      <c r="BK3319">
        <v>0</v>
      </c>
      <c r="BL3319" s="3" t="str">
        <f>VLOOKUP(O3319,DropDownList!$H$1:$I$7,2,FALSE)</f>
        <v>2025/26</v>
      </c>
      <c r="BM3319" s="3" t="str">
        <f t="shared" si="51"/>
        <v>VSUR</v>
      </c>
    </row>
    <row r="3320" spans="1:65" x14ac:dyDescent="0.2">
      <c r="A3320">
        <v>2026</v>
      </c>
      <c r="B3320">
        <v>1</v>
      </c>
      <c r="C3320" t="s">
        <v>198</v>
      </c>
      <c r="D3320" t="s">
        <v>204</v>
      </c>
      <c r="E3320" t="s">
        <v>31</v>
      </c>
      <c r="F3320">
        <v>9290</v>
      </c>
      <c r="G3320" t="s">
        <v>141</v>
      </c>
      <c r="H3320" t="s">
        <v>200</v>
      </c>
      <c r="I3320" t="s">
        <v>142</v>
      </c>
      <c r="J3320" s="1">
        <v>46023</v>
      </c>
      <c r="K3320" t="s">
        <v>438</v>
      </c>
      <c r="L3320">
        <v>4</v>
      </c>
      <c r="M3320" t="s">
        <v>439</v>
      </c>
      <c r="N3320" t="s">
        <v>145</v>
      </c>
      <c r="O3320" t="s">
        <v>149</v>
      </c>
      <c r="P3320" t="s">
        <v>152</v>
      </c>
      <c r="Q3320">
        <v>0</v>
      </c>
      <c r="R3320">
        <v>7</v>
      </c>
      <c r="S3320">
        <v>280</v>
      </c>
      <c r="T3320">
        <v>160</v>
      </c>
      <c r="U3320">
        <v>0</v>
      </c>
      <c r="V3320">
        <v>0</v>
      </c>
      <c r="W3320">
        <v>0</v>
      </c>
      <c r="X3320">
        <v>0</v>
      </c>
      <c r="Y3320">
        <v>0</v>
      </c>
      <c r="Z3320">
        <v>0</v>
      </c>
      <c r="AA3320">
        <v>120</v>
      </c>
      <c r="AB3320">
        <v>0</v>
      </c>
      <c r="AC3320">
        <v>120</v>
      </c>
      <c r="AD3320">
        <v>0</v>
      </c>
      <c r="AE3320">
        <v>0</v>
      </c>
      <c r="AF3320">
        <v>3</v>
      </c>
      <c r="AG3320">
        <v>0</v>
      </c>
      <c r="AH3320">
        <v>4</v>
      </c>
      <c r="AI3320">
        <v>0</v>
      </c>
      <c r="AJ3320">
        <v>0</v>
      </c>
      <c r="AK3320">
        <v>0</v>
      </c>
      <c r="AL3320">
        <v>0</v>
      </c>
      <c r="AM3320">
        <v>0</v>
      </c>
      <c r="AN3320">
        <v>0</v>
      </c>
      <c r="AO3320">
        <v>0</v>
      </c>
      <c r="AP3320">
        <v>0</v>
      </c>
      <c r="AQ3320">
        <v>0</v>
      </c>
      <c r="AR3320">
        <v>0</v>
      </c>
      <c r="AS3320">
        <v>0</v>
      </c>
      <c r="AT3320">
        <v>0</v>
      </c>
      <c r="AU3320">
        <v>0</v>
      </c>
      <c r="AV3320">
        <v>0</v>
      </c>
      <c r="AW3320">
        <v>0</v>
      </c>
      <c r="AX3320">
        <v>0</v>
      </c>
      <c r="AY3320">
        <v>0</v>
      </c>
      <c r="AZ3320">
        <v>0</v>
      </c>
      <c r="BA3320">
        <v>0</v>
      </c>
      <c r="BB3320">
        <v>0</v>
      </c>
      <c r="BC3320">
        <v>0</v>
      </c>
      <c r="BD3320">
        <v>0</v>
      </c>
      <c r="BE3320">
        <v>0</v>
      </c>
      <c r="BF3320">
        <v>0</v>
      </c>
      <c r="BG3320">
        <v>0</v>
      </c>
      <c r="BH3320">
        <v>0</v>
      </c>
      <c r="BI3320">
        <v>0</v>
      </c>
      <c r="BJ3320" s="2">
        <v>46036</v>
      </c>
      <c r="BK3320">
        <v>0</v>
      </c>
      <c r="BL3320" s="3" t="str">
        <f>VLOOKUP(O3320,DropDownList!$H$1:$I$7,2,FALSE)</f>
        <v>2025/26</v>
      </c>
      <c r="BM3320" s="3" t="str">
        <f t="shared" si="51"/>
        <v>PCOA</v>
      </c>
    </row>
    <row r="3321" spans="1:65" x14ac:dyDescent="0.2">
      <c r="A3321">
        <v>2026</v>
      </c>
      <c r="B3321">
        <v>1</v>
      </c>
      <c r="C3321" t="s">
        <v>198</v>
      </c>
      <c r="D3321" t="s">
        <v>204</v>
      </c>
      <c r="E3321" t="s">
        <v>31</v>
      </c>
      <c r="F3321">
        <v>9290</v>
      </c>
      <c r="G3321" t="s">
        <v>141</v>
      </c>
      <c r="H3321" t="s">
        <v>200</v>
      </c>
      <c r="I3321" t="s">
        <v>142</v>
      </c>
      <c r="J3321" s="1">
        <v>46023</v>
      </c>
      <c r="K3321" t="s">
        <v>438</v>
      </c>
      <c r="L3321">
        <v>4</v>
      </c>
      <c r="M3321" t="s">
        <v>439</v>
      </c>
      <c r="N3321" t="s">
        <v>145</v>
      </c>
      <c r="O3321" t="s">
        <v>149</v>
      </c>
      <c r="P3321" t="s">
        <v>148</v>
      </c>
      <c r="Q3321">
        <v>120</v>
      </c>
      <c r="R3321">
        <v>4</v>
      </c>
      <c r="S3321">
        <v>240</v>
      </c>
      <c r="T3321">
        <v>0</v>
      </c>
      <c r="U3321">
        <v>2</v>
      </c>
      <c r="V3321">
        <v>2</v>
      </c>
      <c r="W3321">
        <v>120</v>
      </c>
      <c r="X3321">
        <v>120</v>
      </c>
      <c r="Y3321">
        <v>0</v>
      </c>
      <c r="Z3321">
        <v>0</v>
      </c>
      <c r="AA3321">
        <v>120</v>
      </c>
      <c r="AB3321">
        <v>0</v>
      </c>
      <c r="AC3321">
        <v>120</v>
      </c>
      <c r="AD3321">
        <v>2</v>
      </c>
      <c r="AE3321">
        <v>0</v>
      </c>
      <c r="AF3321">
        <v>2</v>
      </c>
      <c r="AG3321">
        <v>0</v>
      </c>
      <c r="AH3321">
        <v>0</v>
      </c>
      <c r="AI3321">
        <v>2</v>
      </c>
      <c r="AJ3321">
        <v>0</v>
      </c>
      <c r="AK3321">
        <v>0</v>
      </c>
      <c r="AL3321">
        <v>0</v>
      </c>
      <c r="AM3321">
        <v>0</v>
      </c>
      <c r="AN3321">
        <v>0</v>
      </c>
      <c r="AO3321">
        <v>2</v>
      </c>
      <c r="AP3321">
        <v>3</v>
      </c>
      <c r="AQ3321">
        <v>2</v>
      </c>
      <c r="AR3321">
        <v>0</v>
      </c>
      <c r="AS3321">
        <v>0</v>
      </c>
      <c r="AT3321">
        <v>1</v>
      </c>
      <c r="AU3321">
        <v>0</v>
      </c>
      <c r="AV3321">
        <v>0</v>
      </c>
      <c r="AW3321">
        <v>0</v>
      </c>
      <c r="AX3321">
        <v>0</v>
      </c>
      <c r="AY3321">
        <v>0</v>
      </c>
      <c r="AZ3321">
        <v>0</v>
      </c>
      <c r="BA3321">
        <v>0</v>
      </c>
      <c r="BB3321">
        <v>0</v>
      </c>
      <c r="BC3321">
        <v>0</v>
      </c>
      <c r="BD3321">
        <v>0</v>
      </c>
      <c r="BE3321">
        <v>0</v>
      </c>
      <c r="BF3321">
        <v>2</v>
      </c>
      <c r="BG3321">
        <v>120</v>
      </c>
      <c r="BH3321">
        <v>0</v>
      </c>
      <c r="BI3321">
        <v>2</v>
      </c>
      <c r="BJ3321" s="2">
        <v>46036</v>
      </c>
      <c r="BK3321">
        <v>0</v>
      </c>
      <c r="BL3321" s="3" t="str">
        <f>VLOOKUP(O3321,DropDownList!$H$1:$I$7,2,FALSE)</f>
        <v>2025/26</v>
      </c>
      <c r="BM3321" s="3" t="str">
        <f t="shared" si="51"/>
        <v>PRAS</v>
      </c>
    </row>
    <row r="3322" spans="1:65" x14ac:dyDescent="0.2">
      <c r="A3322">
        <v>2026</v>
      </c>
      <c r="B3322">
        <v>1</v>
      </c>
      <c r="C3322" t="s">
        <v>198</v>
      </c>
      <c r="D3322" t="s">
        <v>204</v>
      </c>
      <c r="E3322" t="s">
        <v>31</v>
      </c>
      <c r="F3322">
        <v>9290</v>
      </c>
      <c r="G3322" t="s">
        <v>141</v>
      </c>
      <c r="H3322" t="s">
        <v>200</v>
      </c>
      <c r="I3322" t="s">
        <v>142</v>
      </c>
      <c r="J3322" s="1">
        <v>46023</v>
      </c>
      <c r="K3322" t="s">
        <v>438</v>
      </c>
      <c r="L3322">
        <v>4</v>
      </c>
      <c r="M3322" t="s">
        <v>439</v>
      </c>
      <c r="N3322" t="s">
        <v>145</v>
      </c>
      <c r="O3322" t="s">
        <v>149</v>
      </c>
      <c r="P3322" t="s">
        <v>154</v>
      </c>
      <c r="Q3322">
        <v>689.95</v>
      </c>
      <c r="R3322">
        <v>4</v>
      </c>
      <c r="S3322">
        <v>1150</v>
      </c>
      <c r="T3322">
        <v>0</v>
      </c>
      <c r="U3322">
        <v>3</v>
      </c>
      <c r="V3322">
        <v>2</v>
      </c>
      <c r="W3322">
        <v>60</v>
      </c>
      <c r="X3322">
        <v>180</v>
      </c>
      <c r="Y3322">
        <v>0</v>
      </c>
      <c r="Z3322">
        <v>0</v>
      </c>
      <c r="AA3322">
        <v>460.05</v>
      </c>
      <c r="AB3322">
        <v>100.05</v>
      </c>
      <c r="AC3322">
        <v>320</v>
      </c>
      <c r="AD3322">
        <v>0</v>
      </c>
      <c r="AE3322">
        <v>2</v>
      </c>
      <c r="AF3322">
        <v>1</v>
      </c>
      <c r="AG3322">
        <v>3</v>
      </c>
      <c r="AH3322">
        <v>0</v>
      </c>
      <c r="AI3322">
        <v>0</v>
      </c>
      <c r="AJ3322">
        <v>0</v>
      </c>
      <c r="AK3322">
        <v>0</v>
      </c>
      <c r="AL3322">
        <v>0</v>
      </c>
      <c r="AM3322">
        <v>0</v>
      </c>
      <c r="AN3322">
        <v>0</v>
      </c>
      <c r="AO3322">
        <v>3</v>
      </c>
      <c r="AP3322">
        <v>6</v>
      </c>
      <c r="AQ3322">
        <v>3</v>
      </c>
      <c r="AR3322">
        <v>0</v>
      </c>
      <c r="AS3322">
        <v>1</v>
      </c>
      <c r="AT3322">
        <v>0</v>
      </c>
      <c r="AU3322">
        <v>0</v>
      </c>
      <c r="AV3322">
        <v>0</v>
      </c>
      <c r="AW3322">
        <v>0</v>
      </c>
      <c r="AX3322">
        <v>0</v>
      </c>
      <c r="AY3322">
        <v>1</v>
      </c>
      <c r="AZ3322">
        <v>1</v>
      </c>
      <c r="BA3322">
        <v>0</v>
      </c>
      <c r="BB3322">
        <v>0</v>
      </c>
      <c r="BC3322">
        <v>0</v>
      </c>
      <c r="BD3322">
        <v>0</v>
      </c>
      <c r="BE3322">
        <v>0</v>
      </c>
      <c r="BF3322">
        <v>4</v>
      </c>
      <c r="BG3322">
        <v>0</v>
      </c>
      <c r="BH3322">
        <v>0</v>
      </c>
      <c r="BI3322">
        <v>3</v>
      </c>
      <c r="BJ3322" s="2">
        <v>46036</v>
      </c>
      <c r="BK3322">
        <v>0</v>
      </c>
      <c r="BL3322" s="3" t="str">
        <f>VLOOKUP(O3322,DropDownList!$H$1:$I$7,2,FALSE)</f>
        <v>2025/26</v>
      </c>
      <c r="BM3322" s="3" t="str">
        <f t="shared" si="51"/>
        <v>JP COURT</v>
      </c>
    </row>
    <row r="3323" spans="1:65" x14ac:dyDescent="0.2">
      <c r="A3323">
        <v>2026</v>
      </c>
      <c r="B3323">
        <v>1</v>
      </c>
      <c r="C3323" t="s">
        <v>198</v>
      </c>
      <c r="D3323" t="s">
        <v>204</v>
      </c>
      <c r="E3323" t="s">
        <v>31</v>
      </c>
      <c r="F3323">
        <v>9290</v>
      </c>
      <c r="G3323" t="s">
        <v>141</v>
      </c>
      <c r="H3323" t="s">
        <v>200</v>
      </c>
      <c r="I3323" t="s">
        <v>142</v>
      </c>
      <c r="J3323" s="1">
        <v>46023</v>
      </c>
      <c r="K3323" t="s">
        <v>438</v>
      </c>
      <c r="L3323">
        <v>4</v>
      </c>
      <c r="M3323" t="s">
        <v>439</v>
      </c>
      <c r="N3323" t="s">
        <v>145</v>
      </c>
      <c r="O3323" t="s">
        <v>149</v>
      </c>
      <c r="P3323" t="s">
        <v>150</v>
      </c>
      <c r="Q3323">
        <v>1605.41</v>
      </c>
      <c r="R3323">
        <v>27</v>
      </c>
      <c r="S3323">
        <v>3400.24</v>
      </c>
      <c r="T3323">
        <v>225</v>
      </c>
      <c r="U3323">
        <v>12</v>
      </c>
      <c r="V3323">
        <v>10</v>
      </c>
      <c r="W3323">
        <v>1125</v>
      </c>
      <c r="X3323">
        <v>1455.41</v>
      </c>
      <c r="Y3323">
        <v>25</v>
      </c>
      <c r="Z3323">
        <v>3175.24</v>
      </c>
      <c r="AA3323">
        <v>1569.83</v>
      </c>
      <c r="AB3323">
        <v>319.83</v>
      </c>
      <c r="AC3323">
        <v>1250</v>
      </c>
      <c r="AD3323">
        <v>10</v>
      </c>
      <c r="AE3323">
        <v>0</v>
      </c>
      <c r="AF3323">
        <v>13</v>
      </c>
      <c r="AG3323">
        <v>0</v>
      </c>
      <c r="AH3323">
        <v>2</v>
      </c>
      <c r="AI3323">
        <v>12</v>
      </c>
      <c r="AJ3323">
        <v>10</v>
      </c>
      <c r="AK3323">
        <v>1</v>
      </c>
      <c r="AL3323">
        <v>2</v>
      </c>
      <c r="AM3323">
        <v>0</v>
      </c>
      <c r="AN3323">
        <v>0</v>
      </c>
      <c r="AO3323">
        <v>13</v>
      </c>
      <c r="AP3323">
        <v>35</v>
      </c>
      <c r="AQ3323">
        <v>14</v>
      </c>
      <c r="AR3323">
        <v>0</v>
      </c>
      <c r="AS3323">
        <v>6</v>
      </c>
      <c r="AT3323">
        <v>2</v>
      </c>
      <c r="AU3323">
        <v>0</v>
      </c>
      <c r="AV3323">
        <v>0</v>
      </c>
      <c r="AW3323">
        <v>0</v>
      </c>
      <c r="AX3323">
        <v>0</v>
      </c>
      <c r="AY3323">
        <v>2</v>
      </c>
      <c r="AZ3323">
        <v>3</v>
      </c>
      <c r="BA3323">
        <v>1</v>
      </c>
      <c r="BB3323">
        <v>3</v>
      </c>
      <c r="BC3323">
        <v>0</v>
      </c>
      <c r="BD3323">
        <v>0</v>
      </c>
      <c r="BE3323">
        <v>0</v>
      </c>
      <c r="BF3323">
        <v>13</v>
      </c>
      <c r="BG3323">
        <v>1605.41</v>
      </c>
      <c r="BH3323">
        <v>0</v>
      </c>
      <c r="BI3323">
        <v>12</v>
      </c>
      <c r="BJ3323" s="2">
        <v>46036</v>
      </c>
      <c r="BK3323">
        <v>0</v>
      </c>
      <c r="BL3323" s="3" t="str">
        <f>VLOOKUP(O3323,DropDownList!$H$1:$I$7,2,FALSE)</f>
        <v>2025/26</v>
      </c>
      <c r="BM3323" s="3" t="str">
        <f t="shared" si="51"/>
        <v>FISCAL FINES</v>
      </c>
    </row>
    <row r="3324" spans="1:65" x14ac:dyDescent="0.2">
      <c r="A3324">
        <v>2026</v>
      </c>
      <c r="B3324">
        <v>1</v>
      </c>
      <c r="C3324" t="s">
        <v>198</v>
      </c>
      <c r="D3324" t="s">
        <v>204</v>
      </c>
      <c r="E3324" t="s">
        <v>31</v>
      </c>
      <c r="F3324">
        <v>9290</v>
      </c>
      <c r="G3324" t="s">
        <v>141</v>
      </c>
      <c r="H3324" t="s">
        <v>200</v>
      </c>
      <c r="I3324" t="s">
        <v>142</v>
      </c>
      <c r="J3324" s="1">
        <v>46023</v>
      </c>
      <c r="K3324" t="s">
        <v>438</v>
      </c>
      <c r="L3324">
        <v>4</v>
      </c>
      <c r="M3324" t="s">
        <v>439</v>
      </c>
      <c r="N3324" t="s">
        <v>145</v>
      </c>
      <c r="O3324" t="s">
        <v>147</v>
      </c>
      <c r="P3324" t="s">
        <v>152</v>
      </c>
      <c r="Q3324">
        <v>0</v>
      </c>
      <c r="R3324">
        <v>15</v>
      </c>
      <c r="S3324">
        <v>600</v>
      </c>
      <c r="T3324">
        <v>200</v>
      </c>
      <c r="U3324">
        <v>0</v>
      </c>
      <c r="V3324">
        <v>0</v>
      </c>
      <c r="W3324">
        <v>0</v>
      </c>
      <c r="X3324">
        <v>0</v>
      </c>
      <c r="Y3324">
        <v>0</v>
      </c>
      <c r="Z3324">
        <v>0</v>
      </c>
      <c r="AA3324">
        <v>400</v>
      </c>
      <c r="AB3324">
        <v>0</v>
      </c>
      <c r="AC3324">
        <v>400</v>
      </c>
      <c r="AD3324">
        <v>0</v>
      </c>
      <c r="AE3324">
        <v>0</v>
      </c>
      <c r="AF3324">
        <v>10</v>
      </c>
      <c r="AG3324">
        <v>0</v>
      </c>
      <c r="AH3324">
        <v>5</v>
      </c>
      <c r="AI3324">
        <v>0</v>
      </c>
      <c r="AJ3324">
        <v>0</v>
      </c>
      <c r="AK3324">
        <v>0</v>
      </c>
      <c r="AL3324">
        <v>0</v>
      </c>
      <c r="AM3324">
        <v>1</v>
      </c>
      <c r="AN3324">
        <v>0</v>
      </c>
      <c r="AO3324">
        <v>0</v>
      </c>
      <c r="AP3324">
        <v>0</v>
      </c>
      <c r="AQ3324">
        <v>0</v>
      </c>
      <c r="AR3324">
        <v>0</v>
      </c>
      <c r="AS3324">
        <v>0</v>
      </c>
      <c r="AT3324">
        <v>0</v>
      </c>
      <c r="AU3324">
        <v>0</v>
      </c>
      <c r="AV3324">
        <v>0</v>
      </c>
      <c r="AW3324">
        <v>0</v>
      </c>
      <c r="AX3324">
        <v>0</v>
      </c>
      <c r="AY3324">
        <v>0</v>
      </c>
      <c r="AZ3324">
        <v>0</v>
      </c>
      <c r="BA3324">
        <v>0</v>
      </c>
      <c r="BB3324">
        <v>0</v>
      </c>
      <c r="BC3324">
        <v>0</v>
      </c>
      <c r="BD3324">
        <v>0</v>
      </c>
      <c r="BE3324">
        <v>0</v>
      </c>
      <c r="BF3324">
        <v>0</v>
      </c>
      <c r="BG3324">
        <v>0</v>
      </c>
      <c r="BH3324">
        <v>0</v>
      </c>
      <c r="BI3324">
        <v>0</v>
      </c>
      <c r="BJ3324" s="2">
        <v>46036</v>
      </c>
      <c r="BK3324">
        <v>0</v>
      </c>
      <c r="BL3324" s="3" t="str">
        <f>VLOOKUP(O3324,DropDownList!$H$1:$I$7,2,FALSE)</f>
        <v>2024/25</v>
      </c>
      <c r="BM3324" s="3" t="str">
        <f t="shared" si="51"/>
        <v>PCOA</v>
      </c>
    </row>
    <row r="3325" spans="1:65" x14ac:dyDescent="0.2">
      <c r="A3325">
        <v>2026</v>
      </c>
      <c r="B3325">
        <v>1</v>
      </c>
      <c r="C3325" t="s">
        <v>198</v>
      </c>
      <c r="D3325" t="s">
        <v>204</v>
      </c>
      <c r="E3325" t="s">
        <v>31</v>
      </c>
      <c r="F3325">
        <v>9290</v>
      </c>
      <c r="G3325" t="s">
        <v>141</v>
      </c>
      <c r="H3325" t="s">
        <v>200</v>
      </c>
      <c r="I3325" t="s">
        <v>142</v>
      </c>
      <c r="J3325" s="1">
        <v>46023</v>
      </c>
      <c r="K3325" t="s">
        <v>438</v>
      </c>
      <c r="L3325">
        <v>4</v>
      </c>
      <c r="M3325" t="s">
        <v>439</v>
      </c>
      <c r="N3325" t="s">
        <v>145</v>
      </c>
      <c r="O3325" t="s">
        <v>147</v>
      </c>
      <c r="P3325" t="s">
        <v>148</v>
      </c>
      <c r="Q3325">
        <v>60</v>
      </c>
      <c r="R3325">
        <v>2</v>
      </c>
      <c r="S3325">
        <v>120</v>
      </c>
      <c r="T3325">
        <v>0</v>
      </c>
      <c r="U3325">
        <v>1</v>
      </c>
      <c r="V3325">
        <v>1</v>
      </c>
      <c r="W3325">
        <v>60</v>
      </c>
      <c r="X3325">
        <v>60</v>
      </c>
      <c r="Y3325">
        <v>0</v>
      </c>
      <c r="Z3325">
        <v>0</v>
      </c>
      <c r="AA3325">
        <v>60</v>
      </c>
      <c r="AB3325">
        <v>0</v>
      </c>
      <c r="AC3325">
        <v>60</v>
      </c>
      <c r="AD3325">
        <v>1</v>
      </c>
      <c r="AE3325">
        <v>0</v>
      </c>
      <c r="AF3325">
        <v>1</v>
      </c>
      <c r="AG3325">
        <v>0</v>
      </c>
      <c r="AH3325">
        <v>0</v>
      </c>
      <c r="AI3325">
        <v>1</v>
      </c>
      <c r="AJ3325">
        <v>0</v>
      </c>
      <c r="AK3325">
        <v>0</v>
      </c>
      <c r="AL3325">
        <v>0</v>
      </c>
      <c r="AM3325">
        <v>0</v>
      </c>
      <c r="AN3325">
        <v>0</v>
      </c>
      <c r="AO3325">
        <v>1</v>
      </c>
      <c r="AP3325">
        <v>8</v>
      </c>
      <c r="AQ3325">
        <v>1</v>
      </c>
      <c r="AR3325">
        <v>0</v>
      </c>
      <c r="AS3325">
        <v>0</v>
      </c>
      <c r="AT3325">
        <v>3</v>
      </c>
      <c r="AU3325">
        <v>0</v>
      </c>
      <c r="AV3325">
        <v>0</v>
      </c>
      <c r="AW3325">
        <v>0</v>
      </c>
      <c r="AX3325">
        <v>0</v>
      </c>
      <c r="AY3325">
        <v>0</v>
      </c>
      <c r="AZ3325">
        <v>1</v>
      </c>
      <c r="BA3325">
        <v>1</v>
      </c>
      <c r="BB3325">
        <v>1</v>
      </c>
      <c r="BC3325">
        <v>1</v>
      </c>
      <c r="BD3325">
        <v>0</v>
      </c>
      <c r="BE3325">
        <v>0</v>
      </c>
      <c r="BF3325">
        <v>1</v>
      </c>
      <c r="BG3325">
        <v>60</v>
      </c>
      <c r="BH3325">
        <v>0</v>
      </c>
      <c r="BI3325">
        <v>1</v>
      </c>
      <c r="BJ3325" s="2">
        <v>46036</v>
      </c>
      <c r="BK3325">
        <v>0</v>
      </c>
      <c r="BL3325" s="3" t="str">
        <f>VLOOKUP(O3325,DropDownList!$H$1:$I$7,2,FALSE)</f>
        <v>2024/25</v>
      </c>
      <c r="BM3325" s="3" t="str">
        <f t="shared" si="51"/>
        <v>PRAS</v>
      </c>
    </row>
    <row r="3326" spans="1:65" x14ac:dyDescent="0.2">
      <c r="A3326">
        <v>2026</v>
      </c>
      <c r="B3326">
        <v>1</v>
      </c>
      <c r="C3326" t="s">
        <v>198</v>
      </c>
      <c r="D3326" t="s">
        <v>204</v>
      </c>
      <c r="E3326" t="s">
        <v>31</v>
      </c>
      <c r="F3326">
        <v>9290</v>
      </c>
      <c r="G3326" t="s">
        <v>141</v>
      </c>
      <c r="H3326" t="s">
        <v>200</v>
      </c>
      <c r="I3326" t="s">
        <v>142</v>
      </c>
      <c r="J3326" s="1">
        <v>46023</v>
      </c>
      <c r="K3326" t="s">
        <v>438</v>
      </c>
      <c r="L3326">
        <v>4</v>
      </c>
      <c r="M3326" t="s">
        <v>439</v>
      </c>
      <c r="N3326" t="s">
        <v>145</v>
      </c>
      <c r="O3326" t="s">
        <v>147</v>
      </c>
      <c r="P3326" t="s">
        <v>154</v>
      </c>
      <c r="Q3326">
        <v>1510.51</v>
      </c>
      <c r="R3326">
        <v>28</v>
      </c>
      <c r="S3326">
        <v>7810</v>
      </c>
      <c r="T3326">
        <v>0</v>
      </c>
      <c r="U3326">
        <v>6</v>
      </c>
      <c r="V3326">
        <v>3</v>
      </c>
      <c r="W3326">
        <v>973.63</v>
      </c>
      <c r="X3326">
        <v>1118.6300000000001</v>
      </c>
      <c r="Y3326">
        <v>0</v>
      </c>
      <c r="Z3326">
        <v>0</v>
      </c>
      <c r="AA3326">
        <v>6299.49</v>
      </c>
      <c r="AB3326">
        <v>50</v>
      </c>
      <c r="AC3326">
        <v>5829.49</v>
      </c>
      <c r="AD3326">
        <v>1</v>
      </c>
      <c r="AE3326">
        <v>2</v>
      </c>
      <c r="AF3326">
        <v>22</v>
      </c>
      <c r="AG3326">
        <v>4</v>
      </c>
      <c r="AH3326">
        <v>0</v>
      </c>
      <c r="AI3326">
        <v>2</v>
      </c>
      <c r="AJ3326">
        <v>0</v>
      </c>
      <c r="AK3326">
        <v>0</v>
      </c>
      <c r="AL3326">
        <v>0</v>
      </c>
      <c r="AM3326">
        <v>0</v>
      </c>
      <c r="AN3326">
        <v>0</v>
      </c>
      <c r="AO3326">
        <v>11</v>
      </c>
      <c r="AP3326">
        <v>59</v>
      </c>
      <c r="AQ3326">
        <v>11</v>
      </c>
      <c r="AR3326">
        <v>0</v>
      </c>
      <c r="AS3326">
        <v>4</v>
      </c>
      <c r="AT3326">
        <v>3</v>
      </c>
      <c r="AU3326">
        <v>3</v>
      </c>
      <c r="AV3326">
        <v>2</v>
      </c>
      <c r="AW3326">
        <v>0</v>
      </c>
      <c r="AX3326">
        <v>0</v>
      </c>
      <c r="AY3326">
        <v>8</v>
      </c>
      <c r="AZ3326">
        <v>11</v>
      </c>
      <c r="BA3326">
        <v>7</v>
      </c>
      <c r="BB3326">
        <v>4</v>
      </c>
      <c r="BC3326">
        <v>3</v>
      </c>
      <c r="BD3326">
        <v>0</v>
      </c>
      <c r="BE3326">
        <v>0</v>
      </c>
      <c r="BF3326">
        <v>28</v>
      </c>
      <c r="BG3326">
        <v>730</v>
      </c>
      <c r="BH3326">
        <v>0</v>
      </c>
      <c r="BI3326">
        <v>6</v>
      </c>
      <c r="BJ3326" s="2">
        <v>46036</v>
      </c>
      <c r="BK3326">
        <v>0</v>
      </c>
      <c r="BL3326" s="3" t="str">
        <f>VLOOKUP(O3326,DropDownList!$H$1:$I$7,2,FALSE)</f>
        <v>2024/25</v>
      </c>
      <c r="BM3326" s="3" t="str">
        <f t="shared" si="51"/>
        <v>JP COURT</v>
      </c>
    </row>
    <row r="3327" spans="1:65" x14ac:dyDescent="0.2">
      <c r="A3327">
        <v>2026</v>
      </c>
      <c r="B3327">
        <v>1</v>
      </c>
      <c r="C3327" t="s">
        <v>198</v>
      </c>
      <c r="D3327" t="s">
        <v>205</v>
      </c>
      <c r="E3327" t="s">
        <v>31</v>
      </c>
      <c r="F3327">
        <v>9728</v>
      </c>
      <c r="G3327" t="s">
        <v>158</v>
      </c>
      <c r="H3327" t="s">
        <v>200</v>
      </c>
      <c r="I3327" t="s">
        <v>142</v>
      </c>
      <c r="J3327" s="1">
        <v>46023</v>
      </c>
      <c r="K3327" t="s">
        <v>438</v>
      </c>
      <c r="L3327">
        <v>4</v>
      </c>
      <c r="M3327" t="s">
        <v>439</v>
      </c>
      <c r="N3327" t="s">
        <v>145</v>
      </c>
      <c r="O3327" t="s">
        <v>149</v>
      </c>
      <c r="P3327" t="s">
        <v>160</v>
      </c>
      <c r="Q3327">
        <v>14323.39</v>
      </c>
      <c r="R3327">
        <v>56</v>
      </c>
      <c r="S3327">
        <v>32373.9</v>
      </c>
      <c r="T3327">
        <v>540</v>
      </c>
      <c r="U3327">
        <v>25</v>
      </c>
      <c r="V3327">
        <v>12</v>
      </c>
      <c r="W3327">
        <v>3205</v>
      </c>
      <c r="X3327">
        <v>4070</v>
      </c>
      <c r="Y3327">
        <v>0</v>
      </c>
      <c r="Z3327">
        <v>0</v>
      </c>
      <c r="AA3327">
        <v>17510.509999999998</v>
      </c>
      <c r="AB3327">
        <v>2420.5100000000002</v>
      </c>
      <c r="AC3327">
        <v>14130</v>
      </c>
      <c r="AD3327">
        <v>5</v>
      </c>
      <c r="AE3327">
        <v>7</v>
      </c>
      <c r="AF3327">
        <v>29</v>
      </c>
      <c r="AG3327">
        <v>15</v>
      </c>
      <c r="AH3327">
        <v>1</v>
      </c>
      <c r="AI3327">
        <v>10</v>
      </c>
      <c r="AJ3327">
        <v>0</v>
      </c>
      <c r="AK3327">
        <v>0</v>
      </c>
      <c r="AL3327">
        <v>0</v>
      </c>
      <c r="AM3327">
        <v>0</v>
      </c>
      <c r="AN3327">
        <v>0</v>
      </c>
      <c r="AO3327">
        <v>27</v>
      </c>
      <c r="AP3327">
        <v>68</v>
      </c>
      <c r="AQ3327">
        <v>24</v>
      </c>
      <c r="AR3327">
        <v>0</v>
      </c>
      <c r="AS3327">
        <v>4</v>
      </c>
      <c r="AT3327">
        <v>2</v>
      </c>
      <c r="AU3327">
        <v>1</v>
      </c>
      <c r="AV3327">
        <v>0</v>
      </c>
      <c r="AW3327">
        <v>0</v>
      </c>
      <c r="AX3327">
        <v>0</v>
      </c>
      <c r="AY3327">
        <v>9</v>
      </c>
      <c r="AZ3327">
        <v>9</v>
      </c>
      <c r="BA3327">
        <v>1</v>
      </c>
      <c r="BB3327">
        <v>3</v>
      </c>
      <c r="BC3327">
        <v>2</v>
      </c>
      <c r="BD3327">
        <v>3</v>
      </c>
      <c r="BE3327">
        <v>0</v>
      </c>
      <c r="BF3327">
        <v>56</v>
      </c>
      <c r="BG3327">
        <v>3465</v>
      </c>
      <c r="BH3327">
        <v>1</v>
      </c>
      <c r="BI3327">
        <v>25</v>
      </c>
      <c r="BJ3327" s="2">
        <v>46036</v>
      </c>
      <c r="BK3327">
        <v>0</v>
      </c>
      <c r="BL3327" s="3" t="str">
        <f>VLOOKUP(O3327,DropDownList!$H$1:$I$7,2,FALSE)</f>
        <v>2025/26</v>
      </c>
      <c r="BM3327" s="3" t="str">
        <f t="shared" si="51"/>
        <v>SC COURT</v>
      </c>
    </row>
    <row r="3328" spans="1:65" x14ac:dyDescent="0.2">
      <c r="A3328">
        <v>2026</v>
      </c>
      <c r="B3328">
        <v>1</v>
      </c>
      <c r="C3328" t="s">
        <v>198</v>
      </c>
      <c r="D3328" t="s">
        <v>205</v>
      </c>
      <c r="E3328" t="s">
        <v>31</v>
      </c>
      <c r="F3328">
        <v>9728</v>
      </c>
      <c r="G3328" t="s">
        <v>158</v>
      </c>
      <c r="H3328" t="s">
        <v>200</v>
      </c>
      <c r="I3328" t="s">
        <v>142</v>
      </c>
      <c r="J3328" s="1">
        <v>46023</v>
      </c>
      <c r="K3328" t="s">
        <v>438</v>
      </c>
      <c r="L3328">
        <v>4</v>
      </c>
      <c r="M3328" t="s">
        <v>439</v>
      </c>
      <c r="N3328" t="s">
        <v>145</v>
      </c>
      <c r="O3328" t="s">
        <v>156</v>
      </c>
      <c r="P3328" t="s">
        <v>160</v>
      </c>
      <c r="Q3328">
        <v>6099.63</v>
      </c>
      <c r="R3328">
        <v>101</v>
      </c>
      <c r="S3328">
        <v>59789.33</v>
      </c>
      <c r="T3328">
        <v>739.67</v>
      </c>
      <c r="U3328">
        <v>19</v>
      </c>
      <c r="V3328">
        <v>9</v>
      </c>
      <c r="W3328">
        <v>3150.65</v>
      </c>
      <c r="X3328">
        <v>3150.65</v>
      </c>
      <c r="Y3328">
        <v>0</v>
      </c>
      <c r="Z3328">
        <v>0</v>
      </c>
      <c r="AA3328">
        <v>52950.03</v>
      </c>
      <c r="AB3328">
        <v>600</v>
      </c>
      <c r="AC3328">
        <v>49575.03</v>
      </c>
      <c r="AD3328">
        <v>4</v>
      </c>
      <c r="AE3328">
        <v>5</v>
      </c>
      <c r="AF3328">
        <v>80</v>
      </c>
      <c r="AG3328">
        <v>11</v>
      </c>
      <c r="AH3328">
        <v>1</v>
      </c>
      <c r="AI3328">
        <v>8</v>
      </c>
      <c r="AJ3328">
        <v>0</v>
      </c>
      <c r="AK3328">
        <v>0</v>
      </c>
      <c r="AL3328">
        <v>0</v>
      </c>
      <c r="AM3328">
        <v>0</v>
      </c>
      <c r="AN3328">
        <v>0</v>
      </c>
      <c r="AO3328">
        <v>46</v>
      </c>
      <c r="AP3328">
        <v>200</v>
      </c>
      <c r="AQ3328">
        <v>49</v>
      </c>
      <c r="AR3328">
        <v>0</v>
      </c>
      <c r="AS3328">
        <v>20</v>
      </c>
      <c r="AT3328">
        <v>13</v>
      </c>
      <c r="AU3328">
        <v>6</v>
      </c>
      <c r="AV3328">
        <v>0</v>
      </c>
      <c r="AW3328">
        <v>1</v>
      </c>
      <c r="AX3328">
        <v>0</v>
      </c>
      <c r="AY3328">
        <v>25</v>
      </c>
      <c r="AZ3328">
        <v>37</v>
      </c>
      <c r="BA3328">
        <v>25</v>
      </c>
      <c r="BB3328">
        <v>3</v>
      </c>
      <c r="BC3328">
        <v>0</v>
      </c>
      <c r="BD3328">
        <v>9</v>
      </c>
      <c r="BE3328">
        <v>0</v>
      </c>
      <c r="BF3328">
        <v>100</v>
      </c>
      <c r="BG3328">
        <v>3748.33</v>
      </c>
      <c r="BH3328">
        <v>1</v>
      </c>
      <c r="BI3328">
        <v>17</v>
      </c>
      <c r="BJ3328" s="2">
        <v>46036</v>
      </c>
      <c r="BK3328">
        <v>0</v>
      </c>
      <c r="BL3328" s="3" t="str">
        <f>VLOOKUP(O3328,DropDownList!$H$1:$I$7,2,FALSE)</f>
        <v>2023/24</v>
      </c>
      <c r="BM3328" s="3" t="str">
        <f t="shared" si="51"/>
        <v>SC COURT</v>
      </c>
    </row>
    <row r="3329" spans="1:65" x14ac:dyDescent="0.2">
      <c r="A3329">
        <v>2026</v>
      </c>
      <c r="B3329">
        <v>1</v>
      </c>
      <c r="C3329" t="s">
        <v>198</v>
      </c>
      <c r="D3329" t="s">
        <v>205</v>
      </c>
      <c r="E3329" t="s">
        <v>31</v>
      </c>
      <c r="F3329">
        <v>9728</v>
      </c>
      <c r="G3329" t="s">
        <v>158</v>
      </c>
      <c r="H3329" t="s">
        <v>200</v>
      </c>
      <c r="I3329" t="s">
        <v>142</v>
      </c>
      <c r="J3329" s="1">
        <v>46023</v>
      </c>
      <c r="K3329" t="s">
        <v>438</v>
      </c>
      <c r="L3329">
        <v>4</v>
      </c>
      <c r="M3329" t="s">
        <v>439</v>
      </c>
      <c r="N3329" t="s">
        <v>145</v>
      </c>
      <c r="O3329" t="s">
        <v>156</v>
      </c>
      <c r="P3329" t="s">
        <v>161</v>
      </c>
      <c r="Q3329">
        <v>210</v>
      </c>
      <c r="R3329">
        <v>99</v>
      </c>
      <c r="S3329">
        <v>3005</v>
      </c>
      <c r="T3329">
        <v>40</v>
      </c>
      <c r="U3329">
        <v>19</v>
      </c>
      <c r="V3329">
        <v>4</v>
      </c>
      <c r="W3329">
        <v>120</v>
      </c>
      <c r="X3329">
        <v>120</v>
      </c>
      <c r="Y3329">
        <v>0</v>
      </c>
      <c r="Z3329">
        <v>0</v>
      </c>
      <c r="AA3329">
        <v>2755</v>
      </c>
      <c r="AB3329">
        <v>0</v>
      </c>
      <c r="AC3329">
        <v>0</v>
      </c>
      <c r="AD3329">
        <v>4</v>
      </c>
      <c r="AE3329">
        <v>0</v>
      </c>
      <c r="AF3329">
        <v>90</v>
      </c>
      <c r="AG3329">
        <v>0</v>
      </c>
      <c r="AH3329">
        <v>1</v>
      </c>
      <c r="AI3329">
        <v>8</v>
      </c>
      <c r="AJ3329">
        <v>0</v>
      </c>
      <c r="AK3329">
        <v>0</v>
      </c>
      <c r="AL3329">
        <v>0</v>
      </c>
      <c r="AM3329">
        <v>0</v>
      </c>
      <c r="AN3329">
        <v>0</v>
      </c>
      <c r="AO3329">
        <v>45</v>
      </c>
      <c r="AP3329">
        <v>197</v>
      </c>
      <c r="AQ3329">
        <v>48</v>
      </c>
      <c r="AR3329">
        <v>0</v>
      </c>
      <c r="AS3329">
        <v>20</v>
      </c>
      <c r="AT3329">
        <v>13</v>
      </c>
      <c r="AU3329">
        <v>4</v>
      </c>
      <c r="AV3329">
        <v>0</v>
      </c>
      <c r="AW3329">
        <v>1</v>
      </c>
      <c r="AX3329">
        <v>0</v>
      </c>
      <c r="AY3329">
        <v>25</v>
      </c>
      <c r="AZ3329">
        <v>37</v>
      </c>
      <c r="BA3329">
        <v>25</v>
      </c>
      <c r="BB3329">
        <v>3</v>
      </c>
      <c r="BC3329">
        <v>0</v>
      </c>
      <c r="BD3329">
        <v>9</v>
      </c>
      <c r="BE3329">
        <v>0</v>
      </c>
      <c r="BF3329">
        <v>98</v>
      </c>
      <c r="BG3329">
        <v>210</v>
      </c>
      <c r="BH3329">
        <v>0</v>
      </c>
      <c r="BI3329">
        <v>17</v>
      </c>
      <c r="BJ3329" s="2">
        <v>46036</v>
      </c>
      <c r="BK3329">
        <v>0</v>
      </c>
      <c r="BL3329" s="3" t="str">
        <f>VLOOKUP(O3329,DropDownList!$H$1:$I$7,2,FALSE)</f>
        <v>2023/24</v>
      </c>
      <c r="BM3329" s="3" t="str">
        <f t="shared" ref="BM3329:BM3392" si="52">IF(RIGHT(P3329,4)="VSUR","VSUR",IF(RIGHT(P3329,4)="CONF","CONF",P3329))</f>
        <v>VSUR</v>
      </c>
    </row>
    <row r="3330" spans="1:65" x14ac:dyDescent="0.2">
      <c r="A3330">
        <v>2026</v>
      </c>
      <c r="B3330">
        <v>1</v>
      </c>
      <c r="C3330" t="s">
        <v>198</v>
      </c>
      <c r="D3330" t="s">
        <v>205</v>
      </c>
      <c r="E3330" t="s">
        <v>31</v>
      </c>
      <c r="F3330">
        <v>9728</v>
      </c>
      <c r="G3330" t="s">
        <v>158</v>
      </c>
      <c r="H3330" t="s">
        <v>200</v>
      </c>
      <c r="I3330" t="s">
        <v>142</v>
      </c>
      <c r="J3330" s="1">
        <v>46023</v>
      </c>
      <c r="K3330" t="s">
        <v>438</v>
      </c>
      <c r="L3330">
        <v>4</v>
      </c>
      <c r="M3330" t="s">
        <v>439</v>
      </c>
      <c r="N3330" t="s">
        <v>145</v>
      </c>
      <c r="O3330" t="s">
        <v>155</v>
      </c>
      <c r="P3330" t="s">
        <v>160</v>
      </c>
      <c r="Q3330">
        <v>5160.03</v>
      </c>
      <c r="R3330">
        <v>85</v>
      </c>
      <c r="S3330">
        <v>44955</v>
      </c>
      <c r="T3330">
        <v>38.07</v>
      </c>
      <c r="U3330">
        <v>9</v>
      </c>
      <c r="V3330">
        <v>7</v>
      </c>
      <c r="W3330">
        <v>4312.42</v>
      </c>
      <c r="X3330">
        <v>4325.22</v>
      </c>
      <c r="Y3330">
        <v>0</v>
      </c>
      <c r="Z3330">
        <v>0</v>
      </c>
      <c r="AA3330">
        <v>39756.9</v>
      </c>
      <c r="AB3330">
        <v>1835.44</v>
      </c>
      <c r="AC3330">
        <v>35796.46</v>
      </c>
      <c r="AD3330">
        <v>2</v>
      </c>
      <c r="AE3330">
        <v>5</v>
      </c>
      <c r="AF3330">
        <v>74</v>
      </c>
      <c r="AG3330">
        <v>7</v>
      </c>
      <c r="AH3330">
        <v>0</v>
      </c>
      <c r="AI3330">
        <v>2</v>
      </c>
      <c r="AJ3330">
        <v>0</v>
      </c>
      <c r="AK3330">
        <v>0</v>
      </c>
      <c r="AL3330">
        <v>0</v>
      </c>
      <c r="AM3330">
        <v>0</v>
      </c>
      <c r="AN3330">
        <v>0</v>
      </c>
      <c r="AO3330">
        <v>40</v>
      </c>
      <c r="AP3330">
        <v>193</v>
      </c>
      <c r="AQ3330">
        <v>43</v>
      </c>
      <c r="AR3330">
        <v>0</v>
      </c>
      <c r="AS3330">
        <v>31</v>
      </c>
      <c r="AT3330">
        <v>24</v>
      </c>
      <c r="AU3330">
        <v>2</v>
      </c>
      <c r="AV3330">
        <v>0</v>
      </c>
      <c r="AW3330">
        <v>2</v>
      </c>
      <c r="AX3330">
        <v>0</v>
      </c>
      <c r="AY3330">
        <v>16</v>
      </c>
      <c r="AZ3330">
        <v>27</v>
      </c>
      <c r="BA3330">
        <v>24</v>
      </c>
      <c r="BB3330">
        <v>5</v>
      </c>
      <c r="BC3330">
        <v>1</v>
      </c>
      <c r="BD3330">
        <v>2</v>
      </c>
      <c r="BE3330">
        <v>0</v>
      </c>
      <c r="BF3330">
        <v>83</v>
      </c>
      <c r="BG3330">
        <v>2645</v>
      </c>
      <c r="BH3330">
        <v>2</v>
      </c>
      <c r="BI3330">
        <v>7</v>
      </c>
      <c r="BJ3330" s="2">
        <v>46036</v>
      </c>
      <c r="BK3330">
        <v>0</v>
      </c>
      <c r="BL3330" s="3" t="str">
        <f>VLOOKUP(O3330,DropDownList!$H$1:$I$7,2,FALSE)</f>
        <v>2022/23</v>
      </c>
      <c r="BM3330" s="3" t="str">
        <f t="shared" si="52"/>
        <v>SC COURT</v>
      </c>
    </row>
    <row r="3331" spans="1:65" x14ac:dyDescent="0.2">
      <c r="A3331">
        <v>2026</v>
      </c>
      <c r="B3331">
        <v>1</v>
      </c>
      <c r="C3331" t="s">
        <v>198</v>
      </c>
      <c r="D3331" t="s">
        <v>205</v>
      </c>
      <c r="E3331" t="s">
        <v>31</v>
      </c>
      <c r="F3331">
        <v>9728</v>
      </c>
      <c r="G3331" t="s">
        <v>158</v>
      </c>
      <c r="H3331" t="s">
        <v>200</v>
      </c>
      <c r="I3331" t="s">
        <v>142</v>
      </c>
      <c r="J3331" s="1">
        <v>46023</v>
      </c>
      <c r="K3331" t="s">
        <v>438</v>
      </c>
      <c r="L3331">
        <v>4</v>
      </c>
      <c r="M3331" t="s">
        <v>439</v>
      </c>
      <c r="N3331" t="s">
        <v>145</v>
      </c>
      <c r="O3331" t="s">
        <v>149</v>
      </c>
      <c r="P3331" t="s">
        <v>161</v>
      </c>
      <c r="Q3331">
        <v>315</v>
      </c>
      <c r="R3331">
        <v>54</v>
      </c>
      <c r="S3331">
        <v>1295</v>
      </c>
      <c r="T3331">
        <v>20</v>
      </c>
      <c r="U3331">
        <v>23</v>
      </c>
      <c r="V3331">
        <v>7</v>
      </c>
      <c r="W3331">
        <v>215</v>
      </c>
      <c r="X3331">
        <v>215</v>
      </c>
      <c r="Y3331">
        <v>0</v>
      </c>
      <c r="Z3331">
        <v>0</v>
      </c>
      <c r="AA3331">
        <v>960</v>
      </c>
      <c r="AB3331">
        <v>0</v>
      </c>
      <c r="AC3331">
        <v>0</v>
      </c>
      <c r="AD3331">
        <v>7</v>
      </c>
      <c r="AE3331">
        <v>0</v>
      </c>
      <c r="AF3331">
        <v>41</v>
      </c>
      <c r="AG3331">
        <v>0</v>
      </c>
      <c r="AH3331">
        <v>1</v>
      </c>
      <c r="AI3331">
        <v>12</v>
      </c>
      <c r="AJ3331">
        <v>0</v>
      </c>
      <c r="AK3331">
        <v>0</v>
      </c>
      <c r="AL3331">
        <v>0</v>
      </c>
      <c r="AM3331">
        <v>0</v>
      </c>
      <c r="AN3331">
        <v>0</v>
      </c>
      <c r="AO3331">
        <v>25</v>
      </c>
      <c r="AP3331">
        <v>60</v>
      </c>
      <c r="AQ3331">
        <v>22</v>
      </c>
      <c r="AR3331">
        <v>0</v>
      </c>
      <c r="AS3331">
        <v>4</v>
      </c>
      <c r="AT3331">
        <v>2</v>
      </c>
      <c r="AU3331">
        <v>1</v>
      </c>
      <c r="AV3331">
        <v>0</v>
      </c>
      <c r="AW3331">
        <v>0</v>
      </c>
      <c r="AX3331">
        <v>0</v>
      </c>
      <c r="AY3331">
        <v>7</v>
      </c>
      <c r="AZ3331">
        <v>7</v>
      </c>
      <c r="BA3331">
        <v>1</v>
      </c>
      <c r="BB3331">
        <v>3</v>
      </c>
      <c r="BC3331">
        <v>2</v>
      </c>
      <c r="BD3331">
        <v>3</v>
      </c>
      <c r="BE3331">
        <v>0</v>
      </c>
      <c r="BF3331">
        <v>54</v>
      </c>
      <c r="BG3331">
        <v>315</v>
      </c>
      <c r="BH3331">
        <v>0</v>
      </c>
      <c r="BI3331">
        <v>23</v>
      </c>
      <c r="BJ3331" s="2">
        <v>46036</v>
      </c>
      <c r="BK3331">
        <v>0</v>
      </c>
      <c r="BL3331" s="3" t="str">
        <f>VLOOKUP(O3331,DropDownList!$H$1:$I$7,2,FALSE)</f>
        <v>2025/26</v>
      </c>
      <c r="BM3331" s="3" t="str">
        <f t="shared" si="52"/>
        <v>VSUR</v>
      </c>
    </row>
    <row r="3332" spans="1:65" x14ac:dyDescent="0.2">
      <c r="A3332">
        <v>2026</v>
      </c>
      <c r="B3332">
        <v>1</v>
      </c>
      <c r="C3332" t="s">
        <v>198</v>
      </c>
      <c r="D3332" t="s">
        <v>205</v>
      </c>
      <c r="E3332" t="s">
        <v>31</v>
      </c>
      <c r="F3332">
        <v>9728</v>
      </c>
      <c r="G3332" t="s">
        <v>158</v>
      </c>
      <c r="H3332" t="s">
        <v>200</v>
      </c>
      <c r="I3332" t="s">
        <v>142</v>
      </c>
      <c r="J3332" s="1">
        <v>46023</v>
      </c>
      <c r="K3332" t="s">
        <v>438</v>
      </c>
      <c r="L3332">
        <v>4</v>
      </c>
      <c r="M3332" t="s">
        <v>439</v>
      </c>
      <c r="N3332" t="s">
        <v>145</v>
      </c>
      <c r="O3332" t="s">
        <v>147</v>
      </c>
      <c r="P3332" t="s">
        <v>161</v>
      </c>
      <c r="Q3332">
        <v>374.99</v>
      </c>
      <c r="R3332">
        <v>109</v>
      </c>
      <c r="S3332">
        <v>2670</v>
      </c>
      <c r="T3332">
        <v>10</v>
      </c>
      <c r="U3332">
        <v>29</v>
      </c>
      <c r="V3332">
        <v>9</v>
      </c>
      <c r="W3332">
        <v>180</v>
      </c>
      <c r="X3332">
        <v>180</v>
      </c>
      <c r="Y3332">
        <v>0</v>
      </c>
      <c r="Z3332">
        <v>0</v>
      </c>
      <c r="AA3332">
        <v>2285.0100000000002</v>
      </c>
      <c r="AB3332">
        <v>0</v>
      </c>
      <c r="AC3332">
        <v>0</v>
      </c>
      <c r="AD3332">
        <v>9</v>
      </c>
      <c r="AE3332">
        <v>0</v>
      </c>
      <c r="AF3332">
        <v>91</v>
      </c>
      <c r="AG3332">
        <v>1</v>
      </c>
      <c r="AH3332">
        <v>1</v>
      </c>
      <c r="AI3332">
        <v>16</v>
      </c>
      <c r="AJ3332">
        <v>0</v>
      </c>
      <c r="AK3332">
        <v>0</v>
      </c>
      <c r="AL3332">
        <v>0</v>
      </c>
      <c r="AM3332">
        <v>0</v>
      </c>
      <c r="AN3332">
        <v>0</v>
      </c>
      <c r="AO3332">
        <v>60</v>
      </c>
      <c r="AP3332">
        <v>227</v>
      </c>
      <c r="AQ3332">
        <v>65</v>
      </c>
      <c r="AR3332">
        <v>0</v>
      </c>
      <c r="AS3332">
        <v>27</v>
      </c>
      <c r="AT3332">
        <v>11</v>
      </c>
      <c r="AU3332">
        <v>9</v>
      </c>
      <c r="AV3332">
        <v>3</v>
      </c>
      <c r="AW3332">
        <v>0</v>
      </c>
      <c r="AX3332">
        <v>0</v>
      </c>
      <c r="AY3332">
        <v>29</v>
      </c>
      <c r="AZ3332">
        <v>36</v>
      </c>
      <c r="BA3332">
        <v>23</v>
      </c>
      <c r="BB3332">
        <v>6</v>
      </c>
      <c r="BC3332">
        <v>2</v>
      </c>
      <c r="BD3332">
        <v>1</v>
      </c>
      <c r="BE3332">
        <v>0</v>
      </c>
      <c r="BF3332">
        <v>108</v>
      </c>
      <c r="BG3332">
        <v>355</v>
      </c>
      <c r="BH3332">
        <v>0</v>
      </c>
      <c r="BI3332">
        <v>29</v>
      </c>
      <c r="BJ3332" s="2">
        <v>46036</v>
      </c>
      <c r="BK3332">
        <v>0</v>
      </c>
      <c r="BL3332" s="3" t="str">
        <f>VLOOKUP(O3332,DropDownList!$H$1:$I$7,2,FALSE)</f>
        <v>2024/25</v>
      </c>
      <c r="BM3332" s="3" t="str">
        <f t="shared" si="52"/>
        <v>VSUR</v>
      </c>
    </row>
    <row r="3333" spans="1:65" x14ac:dyDescent="0.2">
      <c r="A3333">
        <v>2026</v>
      </c>
      <c r="B3333">
        <v>1</v>
      </c>
      <c r="C3333" t="s">
        <v>198</v>
      </c>
      <c r="D3333" t="s">
        <v>205</v>
      </c>
      <c r="E3333" t="s">
        <v>31</v>
      </c>
      <c r="F3333">
        <v>9728</v>
      </c>
      <c r="G3333" t="s">
        <v>158</v>
      </c>
      <c r="H3333" t="s">
        <v>200</v>
      </c>
      <c r="I3333" t="s">
        <v>142</v>
      </c>
      <c r="J3333" s="1">
        <v>46023</v>
      </c>
      <c r="K3333" t="s">
        <v>438</v>
      </c>
      <c r="L3333">
        <v>4</v>
      </c>
      <c r="M3333" t="s">
        <v>439</v>
      </c>
      <c r="N3333" t="s">
        <v>145</v>
      </c>
      <c r="O3333" t="s">
        <v>155</v>
      </c>
      <c r="P3333" t="s">
        <v>161</v>
      </c>
      <c r="Q3333">
        <v>115</v>
      </c>
      <c r="R3333">
        <v>85</v>
      </c>
      <c r="S3333">
        <v>2220</v>
      </c>
      <c r="T3333">
        <v>0</v>
      </c>
      <c r="U3333">
        <v>9</v>
      </c>
      <c r="V3333">
        <v>3</v>
      </c>
      <c r="W3333">
        <v>115</v>
      </c>
      <c r="X3333">
        <v>115</v>
      </c>
      <c r="Y3333">
        <v>0</v>
      </c>
      <c r="Z3333">
        <v>0</v>
      </c>
      <c r="AA3333">
        <v>2105</v>
      </c>
      <c r="AB3333">
        <v>0</v>
      </c>
      <c r="AC3333">
        <v>0</v>
      </c>
      <c r="AD3333">
        <v>3</v>
      </c>
      <c r="AE3333">
        <v>0</v>
      </c>
      <c r="AF3333">
        <v>82</v>
      </c>
      <c r="AG3333">
        <v>0</v>
      </c>
      <c r="AH3333">
        <v>0</v>
      </c>
      <c r="AI3333">
        <v>3</v>
      </c>
      <c r="AJ3333">
        <v>0</v>
      </c>
      <c r="AK3333">
        <v>0</v>
      </c>
      <c r="AL3333">
        <v>0</v>
      </c>
      <c r="AM3333">
        <v>0</v>
      </c>
      <c r="AN3333">
        <v>0</v>
      </c>
      <c r="AO3333">
        <v>40</v>
      </c>
      <c r="AP3333">
        <v>194</v>
      </c>
      <c r="AQ3333">
        <v>44</v>
      </c>
      <c r="AR3333">
        <v>0</v>
      </c>
      <c r="AS3333">
        <v>31</v>
      </c>
      <c r="AT3333">
        <v>24</v>
      </c>
      <c r="AU3333">
        <v>2</v>
      </c>
      <c r="AV3333">
        <v>0</v>
      </c>
      <c r="AW3333">
        <v>2</v>
      </c>
      <c r="AX3333">
        <v>0</v>
      </c>
      <c r="AY3333">
        <v>16</v>
      </c>
      <c r="AZ3333">
        <v>27</v>
      </c>
      <c r="BA3333">
        <v>24</v>
      </c>
      <c r="BB3333">
        <v>5</v>
      </c>
      <c r="BC3333">
        <v>1</v>
      </c>
      <c r="BD3333">
        <v>2</v>
      </c>
      <c r="BE3333">
        <v>0</v>
      </c>
      <c r="BF3333">
        <v>83</v>
      </c>
      <c r="BG3333">
        <v>115</v>
      </c>
      <c r="BH3333">
        <v>0</v>
      </c>
      <c r="BI3333">
        <v>7</v>
      </c>
      <c r="BJ3333" s="2">
        <v>46036</v>
      </c>
      <c r="BK3333">
        <v>0</v>
      </c>
      <c r="BL3333" s="3" t="str">
        <f>VLOOKUP(O3333,DropDownList!$H$1:$I$7,2,FALSE)</f>
        <v>2022/23</v>
      </c>
      <c r="BM3333" s="3" t="str">
        <f t="shared" si="52"/>
        <v>VSUR</v>
      </c>
    </row>
    <row r="3334" spans="1:65" x14ac:dyDescent="0.2">
      <c r="A3334">
        <v>2026</v>
      </c>
      <c r="B3334">
        <v>1</v>
      </c>
      <c r="C3334" t="s">
        <v>198</v>
      </c>
      <c r="D3334" t="s">
        <v>205</v>
      </c>
      <c r="E3334" t="s">
        <v>31</v>
      </c>
      <c r="F3334">
        <v>9728</v>
      </c>
      <c r="G3334" t="s">
        <v>158</v>
      </c>
      <c r="H3334" t="s">
        <v>200</v>
      </c>
      <c r="I3334" t="s">
        <v>142</v>
      </c>
      <c r="J3334" s="1">
        <v>46023</v>
      </c>
      <c r="K3334" t="s">
        <v>438</v>
      </c>
      <c r="L3334">
        <v>4</v>
      </c>
      <c r="M3334" t="s">
        <v>439</v>
      </c>
      <c r="N3334" t="s">
        <v>145</v>
      </c>
      <c r="O3334" t="s">
        <v>147</v>
      </c>
      <c r="P3334" t="s">
        <v>159</v>
      </c>
      <c r="Q3334">
        <v>0</v>
      </c>
      <c r="R3334">
        <v>2</v>
      </c>
      <c r="S3334">
        <v>7595.18</v>
      </c>
      <c r="T3334">
        <v>6.26</v>
      </c>
      <c r="U3334">
        <v>0</v>
      </c>
      <c r="V3334">
        <v>0</v>
      </c>
      <c r="W3334">
        <v>0</v>
      </c>
      <c r="X3334">
        <v>0</v>
      </c>
      <c r="Y3334">
        <v>0</v>
      </c>
      <c r="Z3334">
        <v>0</v>
      </c>
      <c r="AA3334">
        <v>7588.92</v>
      </c>
      <c r="AB3334">
        <v>0</v>
      </c>
      <c r="AC3334">
        <v>0</v>
      </c>
      <c r="AD3334">
        <v>0</v>
      </c>
      <c r="AE3334">
        <v>0</v>
      </c>
      <c r="AF3334">
        <v>1</v>
      </c>
      <c r="AG3334">
        <v>0</v>
      </c>
      <c r="AH3334">
        <v>0</v>
      </c>
      <c r="AI3334">
        <v>0</v>
      </c>
      <c r="AJ3334">
        <v>0</v>
      </c>
      <c r="AK3334">
        <v>0</v>
      </c>
      <c r="AL3334">
        <v>0</v>
      </c>
      <c r="AM3334">
        <v>0</v>
      </c>
      <c r="AN3334">
        <v>0</v>
      </c>
      <c r="AO3334">
        <v>0</v>
      </c>
      <c r="AP3334">
        <v>0</v>
      </c>
      <c r="AQ3334">
        <v>0</v>
      </c>
      <c r="AR3334">
        <v>0</v>
      </c>
      <c r="AS3334">
        <v>0</v>
      </c>
      <c r="AT3334">
        <v>0</v>
      </c>
      <c r="AU3334">
        <v>0</v>
      </c>
      <c r="AV3334">
        <v>0</v>
      </c>
      <c r="AW3334">
        <v>0</v>
      </c>
      <c r="AX3334">
        <v>0</v>
      </c>
      <c r="AY3334">
        <v>0</v>
      </c>
      <c r="AZ3334">
        <v>0</v>
      </c>
      <c r="BA3334">
        <v>0</v>
      </c>
      <c r="BB3334">
        <v>0</v>
      </c>
      <c r="BC3334">
        <v>0</v>
      </c>
      <c r="BD3334">
        <v>0</v>
      </c>
      <c r="BE3334">
        <v>0</v>
      </c>
      <c r="BF3334">
        <v>0</v>
      </c>
      <c r="BG3334">
        <v>0</v>
      </c>
      <c r="BH3334">
        <v>1</v>
      </c>
      <c r="BI3334">
        <v>0</v>
      </c>
      <c r="BJ3334" s="2">
        <v>46036</v>
      </c>
      <c r="BK3334">
        <v>0</v>
      </c>
      <c r="BL3334" s="3" t="str">
        <f>VLOOKUP(O3334,DropDownList!$H$1:$I$7,2,FALSE)</f>
        <v>2024/25</v>
      </c>
      <c r="BM3334" s="3" t="str">
        <f t="shared" si="52"/>
        <v>CONF</v>
      </c>
    </row>
    <row r="3335" spans="1:65" x14ac:dyDescent="0.2">
      <c r="A3335">
        <v>2026</v>
      </c>
      <c r="B3335">
        <v>1</v>
      </c>
      <c r="C3335" t="s">
        <v>198</v>
      </c>
      <c r="D3335" t="s">
        <v>205</v>
      </c>
      <c r="E3335" t="s">
        <v>31</v>
      </c>
      <c r="F3335">
        <v>9728</v>
      </c>
      <c r="G3335" t="s">
        <v>158</v>
      </c>
      <c r="H3335" t="s">
        <v>200</v>
      </c>
      <c r="I3335" t="s">
        <v>142</v>
      </c>
      <c r="J3335" s="1">
        <v>46023</v>
      </c>
      <c r="K3335" t="s">
        <v>438</v>
      </c>
      <c r="L3335">
        <v>4</v>
      </c>
      <c r="M3335" t="s">
        <v>439</v>
      </c>
      <c r="N3335" t="s">
        <v>145</v>
      </c>
      <c r="O3335" t="s">
        <v>147</v>
      </c>
      <c r="P3335" t="s">
        <v>160</v>
      </c>
      <c r="Q3335">
        <v>12527.2</v>
      </c>
      <c r="R3335">
        <v>111</v>
      </c>
      <c r="S3335">
        <v>54745</v>
      </c>
      <c r="T3335">
        <v>110</v>
      </c>
      <c r="U3335">
        <v>30</v>
      </c>
      <c r="V3335">
        <v>17</v>
      </c>
      <c r="W3335">
        <v>5958.28</v>
      </c>
      <c r="X3335">
        <v>6228.28</v>
      </c>
      <c r="Y3335">
        <v>0</v>
      </c>
      <c r="Z3335">
        <v>0</v>
      </c>
      <c r="AA3335">
        <v>42107.8</v>
      </c>
      <c r="AB3335">
        <v>1706.41</v>
      </c>
      <c r="AC3335">
        <v>38056.379999999997</v>
      </c>
      <c r="AD3335">
        <v>10</v>
      </c>
      <c r="AE3335">
        <v>7</v>
      </c>
      <c r="AF3335">
        <v>80</v>
      </c>
      <c r="AG3335">
        <v>14</v>
      </c>
      <c r="AH3335">
        <v>1</v>
      </c>
      <c r="AI3335">
        <v>16</v>
      </c>
      <c r="AJ3335">
        <v>0</v>
      </c>
      <c r="AK3335">
        <v>0</v>
      </c>
      <c r="AL3335">
        <v>0</v>
      </c>
      <c r="AM3335">
        <v>0</v>
      </c>
      <c r="AN3335">
        <v>0</v>
      </c>
      <c r="AO3335">
        <v>62</v>
      </c>
      <c r="AP3335">
        <v>217</v>
      </c>
      <c r="AQ3335">
        <v>60</v>
      </c>
      <c r="AR3335">
        <v>0</v>
      </c>
      <c r="AS3335">
        <v>26</v>
      </c>
      <c r="AT3335">
        <v>11</v>
      </c>
      <c r="AU3335">
        <v>8</v>
      </c>
      <c r="AV3335">
        <v>3</v>
      </c>
      <c r="AW3335">
        <v>1</v>
      </c>
      <c r="AX3335">
        <v>0</v>
      </c>
      <c r="AY3335">
        <v>28</v>
      </c>
      <c r="AZ3335">
        <v>35</v>
      </c>
      <c r="BA3335">
        <v>22</v>
      </c>
      <c r="BB3335">
        <v>6</v>
      </c>
      <c r="BC3335">
        <v>2</v>
      </c>
      <c r="BD3335">
        <v>1</v>
      </c>
      <c r="BE3335">
        <v>0</v>
      </c>
      <c r="BF3335">
        <v>109</v>
      </c>
      <c r="BG3335">
        <v>7030</v>
      </c>
      <c r="BH3335">
        <v>0</v>
      </c>
      <c r="BI3335">
        <v>29</v>
      </c>
      <c r="BJ3335" s="2">
        <v>46036</v>
      </c>
      <c r="BK3335">
        <v>0</v>
      </c>
      <c r="BL3335" s="3" t="str">
        <f>VLOOKUP(O3335,DropDownList!$H$1:$I$7,2,FALSE)</f>
        <v>2024/25</v>
      </c>
      <c r="BM3335" s="3" t="str">
        <f t="shared" si="52"/>
        <v>SC COURT</v>
      </c>
    </row>
    <row r="3336" spans="1:65" x14ac:dyDescent="0.2">
      <c r="A3336">
        <v>2026</v>
      </c>
      <c r="B3336">
        <v>1</v>
      </c>
      <c r="C3336" t="s">
        <v>198</v>
      </c>
      <c r="D3336" t="s">
        <v>206</v>
      </c>
      <c r="E3336" t="s">
        <v>32</v>
      </c>
      <c r="F3336">
        <v>9340</v>
      </c>
      <c r="G3336" t="s">
        <v>141</v>
      </c>
      <c r="H3336" t="s">
        <v>200</v>
      </c>
      <c r="I3336" t="s">
        <v>142</v>
      </c>
      <c r="J3336" s="1">
        <v>46023</v>
      </c>
      <c r="K3336" t="s">
        <v>438</v>
      </c>
      <c r="L3336">
        <v>4</v>
      </c>
      <c r="M3336" t="s">
        <v>439</v>
      </c>
      <c r="N3336" t="s">
        <v>145</v>
      </c>
      <c r="O3336" t="s">
        <v>156</v>
      </c>
      <c r="P3336" t="s">
        <v>150</v>
      </c>
      <c r="Q3336">
        <v>17645.43</v>
      </c>
      <c r="R3336">
        <v>382</v>
      </c>
      <c r="S3336">
        <v>63793.05</v>
      </c>
      <c r="T3336">
        <v>9180.3700000000008</v>
      </c>
      <c r="U3336">
        <v>110</v>
      </c>
      <c r="V3336">
        <v>47</v>
      </c>
      <c r="W3336">
        <v>8403</v>
      </c>
      <c r="X3336">
        <v>8531.34</v>
      </c>
      <c r="Y3336">
        <v>320</v>
      </c>
      <c r="Z3336">
        <v>54612.68</v>
      </c>
      <c r="AA3336">
        <v>36967.25</v>
      </c>
      <c r="AB3336">
        <v>8800</v>
      </c>
      <c r="AC3336">
        <v>28167.25</v>
      </c>
      <c r="AD3336">
        <v>35</v>
      </c>
      <c r="AE3336">
        <v>12</v>
      </c>
      <c r="AF3336">
        <v>202</v>
      </c>
      <c r="AG3336">
        <v>43</v>
      </c>
      <c r="AH3336">
        <v>62</v>
      </c>
      <c r="AI3336">
        <v>67</v>
      </c>
      <c r="AJ3336">
        <v>53</v>
      </c>
      <c r="AK3336">
        <v>36</v>
      </c>
      <c r="AL3336">
        <v>5</v>
      </c>
      <c r="AM3336">
        <v>23</v>
      </c>
      <c r="AN3336">
        <v>1</v>
      </c>
      <c r="AO3336">
        <v>279</v>
      </c>
      <c r="AP3336">
        <v>1392</v>
      </c>
      <c r="AQ3336">
        <v>288</v>
      </c>
      <c r="AR3336">
        <v>0</v>
      </c>
      <c r="AS3336">
        <v>131</v>
      </c>
      <c r="AT3336">
        <v>130</v>
      </c>
      <c r="AU3336">
        <v>20</v>
      </c>
      <c r="AV3336">
        <v>5</v>
      </c>
      <c r="AW3336">
        <v>2</v>
      </c>
      <c r="AX3336">
        <v>0</v>
      </c>
      <c r="AY3336">
        <v>224</v>
      </c>
      <c r="AZ3336">
        <v>313</v>
      </c>
      <c r="BA3336">
        <v>171</v>
      </c>
      <c r="BB3336">
        <v>17</v>
      </c>
      <c r="BC3336">
        <v>4</v>
      </c>
      <c r="BD3336">
        <v>7</v>
      </c>
      <c r="BE3336">
        <v>0</v>
      </c>
      <c r="BF3336">
        <v>284</v>
      </c>
      <c r="BG3336">
        <v>11327.59</v>
      </c>
      <c r="BH3336">
        <v>8</v>
      </c>
      <c r="BI3336">
        <v>108</v>
      </c>
      <c r="BJ3336" s="2">
        <v>46036</v>
      </c>
      <c r="BK3336">
        <v>0</v>
      </c>
      <c r="BL3336" s="3" t="str">
        <f>VLOOKUP(O3336,DropDownList!$H$1:$I$7,2,FALSE)</f>
        <v>2023/24</v>
      </c>
      <c r="BM3336" s="3" t="str">
        <f t="shared" si="52"/>
        <v>FISCAL FINES</v>
      </c>
    </row>
    <row r="3337" spans="1:65" x14ac:dyDescent="0.2">
      <c r="A3337">
        <v>2026</v>
      </c>
      <c r="B3337">
        <v>1</v>
      </c>
      <c r="C3337" t="s">
        <v>198</v>
      </c>
      <c r="D3337" t="s">
        <v>206</v>
      </c>
      <c r="E3337" t="s">
        <v>32</v>
      </c>
      <c r="F3337">
        <v>9340</v>
      </c>
      <c r="G3337" t="s">
        <v>141</v>
      </c>
      <c r="H3337" t="s">
        <v>200</v>
      </c>
      <c r="I3337" t="s">
        <v>142</v>
      </c>
      <c r="J3337" s="1">
        <v>46023</v>
      </c>
      <c r="K3337" t="s">
        <v>438</v>
      </c>
      <c r="L3337">
        <v>4</v>
      </c>
      <c r="M3337" t="s">
        <v>439</v>
      </c>
      <c r="N3337" t="s">
        <v>145</v>
      </c>
      <c r="O3337" t="s">
        <v>147</v>
      </c>
      <c r="P3337" t="s">
        <v>146</v>
      </c>
      <c r="Q3337">
        <v>250</v>
      </c>
      <c r="R3337">
        <v>96</v>
      </c>
      <c r="S3337">
        <v>1390</v>
      </c>
      <c r="T3337">
        <v>20</v>
      </c>
      <c r="U3337">
        <v>44</v>
      </c>
      <c r="V3337">
        <v>11</v>
      </c>
      <c r="W3337">
        <v>120</v>
      </c>
      <c r="X3337">
        <v>120</v>
      </c>
      <c r="Y3337">
        <v>0</v>
      </c>
      <c r="Z3337">
        <v>0</v>
      </c>
      <c r="AA3337">
        <v>1120</v>
      </c>
      <c r="AB3337">
        <v>0</v>
      </c>
      <c r="AC3337">
        <v>0</v>
      </c>
      <c r="AD3337">
        <v>10</v>
      </c>
      <c r="AE3337">
        <v>1</v>
      </c>
      <c r="AF3337">
        <v>75</v>
      </c>
      <c r="AG3337">
        <v>1</v>
      </c>
      <c r="AH3337">
        <v>2</v>
      </c>
      <c r="AI3337">
        <v>18</v>
      </c>
      <c r="AJ3337">
        <v>0</v>
      </c>
      <c r="AK3337">
        <v>0</v>
      </c>
      <c r="AL3337">
        <v>0</v>
      </c>
      <c r="AM3337">
        <v>0</v>
      </c>
      <c r="AN3337">
        <v>0</v>
      </c>
      <c r="AO3337">
        <v>69</v>
      </c>
      <c r="AP3337">
        <v>284</v>
      </c>
      <c r="AQ3337">
        <v>71</v>
      </c>
      <c r="AR3337">
        <v>0</v>
      </c>
      <c r="AS3337">
        <v>21</v>
      </c>
      <c r="AT3337">
        <v>13</v>
      </c>
      <c r="AU3337">
        <v>8</v>
      </c>
      <c r="AV3337">
        <v>3</v>
      </c>
      <c r="AW3337">
        <v>0</v>
      </c>
      <c r="AX3337">
        <v>0</v>
      </c>
      <c r="AY3337">
        <v>49</v>
      </c>
      <c r="AZ3337">
        <v>59</v>
      </c>
      <c r="BA3337">
        <v>24</v>
      </c>
      <c r="BB3337">
        <v>7</v>
      </c>
      <c r="BC3337">
        <v>4</v>
      </c>
      <c r="BD3337">
        <v>0</v>
      </c>
      <c r="BE3337">
        <v>0</v>
      </c>
      <c r="BF3337">
        <v>94</v>
      </c>
      <c r="BG3337">
        <v>240</v>
      </c>
      <c r="BH3337">
        <v>0</v>
      </c>
      <c r="BI3337">
        <v>42</v>
      </c>
      <c r="BJ3337" s="2">
        <v>46036</v>
      </c>
      <c r="BK3337">
        <v>0</v>
      </c>
      <c r="BL3337" s="3" t="str">
        <f>VLOOKUP(O3337,DropDownList!$H$1:$I$7,2,FALSE)</f>
        <v>2024/25</v>
      </c>
      <c r="BM3337" s="3" t="str">
        <f t="shared" si="52"/>
        <v>VSUR</v>
      </c>
    </row>
    <row r="3338" spans="1:65" x14ac:dyDescent="0.2">
      <c r="A3338">
        <v>2026</v>
      </c>
      <c r="B3338">
        <v>1</v>
      </c>
      <c r="C3338" t="s">
        <v>198</v>
      </c>
      <c r="D3338" t="s">
        <v>206</v>
      </c>
      <c r="E3338" t="s">
        <v>32</v>
      </c>
      <c r="F3338">
        <v>9340</v>
      </c>
      <c r="G3338" t="s">
        <v>141</v>
      </c>
      <c r="H3338" t="s">
        <v>200</v>
      </c>
      <c r="I3338" t="s">
        <v>142</v>
      </c>
      <c r="J3338" s="1">
        <v>46023</v>
      </c>
      <c r="K3338" t="s">
        <v>438</v>
      </c>
      <c r="L3338">
        <v>4</v>
      </c>
      <c r="M3338" t="s">
        <v>439</v>
      </c>
      <c r="N3338" t="s">
        <v>145</v>
      </c>
      <c r="O3338" t="s">
        <v>147</v>
      </c>
      <c r="P3338" t="s">
        <v>154</v>
      </c>
      <c r="Q3338">
        <v>7742.54</v>
      </c>
      <c r="R3338">
        <v>98</v>
      </c>
      <c r="S3338">
        <v>21996</v>
      </c>
      <c r="T3338">
        <v>1232.29</v>
      </c>
      <c r="U3338">
        <v>45</v>
      </c>
      <c r="V3338">
        <v>21</v>
      </c>
      <c r="W3338">
        <v>2846.06</v>
      </c>
      <c r="X3338">
        <v>2986.06</v>
      </c>
      <c r="Y3338">
        <v>0</v>
      </c>
      <c r="Z3338">
        <v>0</v>
      </c>
      <c r="AA3338">
        <v>13021.17</v>
      </c>
      <c r="AB3338">
        <v>159.01</v>
      </c>
      <c r="AC3338">
        <v>11722.16</v>
      </c>
      <c r="AD3338">
        <v>10</v>
      </c>
      <c r="AE3338">
        <v>11</v>
      </c>
      <c r="AF3338">
        <v>49</v>
      </c>
      <c r="AG3338">
        <v>27</v>
      </c>
      <c r="AH3338">
        <v>2</v>
      </c>
      <c r="AI3338">
        <v>18</v>
      </c>
      <c r="AJ3338">
        <v>0</v>
      </c>
      <c r="AK3338">
        <v>0</v>
      </c>
      <c r="AL3338">
        <v>0</v>
      </c>
      <c r="AM3338">
        <v>0</v>
      </c>
      <c r="AN3338">
        <v>0</v>
      </c>
      <c r="AO3338">
        <v>71</v>
      </c>
      <c r="AP3338">
        <v>285</v>
      </c>
      <c r="AQ3338">
        <v>72</v>
      </c>
      <c r="AR3338">
        <v>0</v>
      </c>
      <c r="AS3338">
        <v>21</v>
      </c>
      <c r="AT3338">
        <v>13</v>
      </c>
      <c r="AU3338">
        <v>8</v>
      </c>
      <c r="AV3338">
        <v>3</v>
      </c>
      <c r="AW3338">
        <v>0</v>
      </c>
      <c r="AX3338">
        <v>0</v>
      </c>
      <c r="AY3338">
        <v>49</v>
      </c>
      <c r="AZ3338">
        <v>59</v>
      </c>
      <c r="BA3338">
        <v>24</v>
      </c>
      <c r="BB3338">
        <v>7</v>
      </c>
      <c r="BC3338">
        <v>4</v>
      </c>
      <c r="BD3338">
        <v>0</v>
      </c>
      <c r="BE3338">
        <v>0</v>
      </c>
      <c r="BF3338">
        <v>96</v>
      </c>
      <c r="BG3338">
        <v>3853</v>
      </c>
      <c r="BH3338">
        <v>2</v>
      </c>
      <c r="BI3338">
        <v>43</v>
      </c>
      <c r="BJ3338" s="2">
        <v>46036</v>
      </c>
      <c r="BK3338">
        <v>0</v>
      </c>
      <c r="BL3338" s="3" t="str">
        <f>VLOOKUP(O3338,DropDownList!$H$1:$I$7,2,FALSE)</f>
        <v>2024/25</v>
      </c>
      <c r="BM3338" s="3" t="str">
        <f t="shared" si="52"/>
        <v>JP COURT</v>
      </c>
    </row>
    <row r="3339" spans="1:65" x14ac:dyDescent="0.2">
      <c r="A3339">
        <v>2026</v>
      </c>
      <c r="B3339">
        <v>1</v>
      </c>
      <c r="C3339" t="s">
        <v>198</v>
      </c>
      <c r="D3339" t="s">
        <v>206</v>
      </c>
      <c r="E3339" t="s">
        <v>32</v>
      </c>
      <c r="F3339">
        <v>9340</v>
      </c>
      <c r="G3339" t="s">
        <v>141</v>
      </c>
      <c r="H3339" t="s">
        <v>200</v>
      </c>
      <c r="I3339" t="s">
        <v>142</v>
      </c>
      <c r="J3339" s="1">
        <v>46023</v>
      </c>
      <c r="K3339" t="s">
        <v>438</v>
      </c>
      <c r="L3339">
        <v>4</v>
      </c>
      <c r="M3339" t="s">
        <v>439</v>
      </c>
      <c r="N3339" t="s">
        <v>145</v>
      </c>
      <c r="O3339" t="s">
        <v>147</v>
      </c>
      <c r="P3339" t="s">
        <v>152</v>
      </c>
      <c r="Q3339">
        <v>0</v>
      </c>
      <c r="R3339">
        <v>68</v>
      </c>
      <c r="S3339">
        <v>2720</v>
      </c>
      <c r="T3339">
        <v>1160</v>
      </c>
      <c r="U3339">
        <v>0</v>
      </c>
      <c r="V3339">
        <v>0</v>
      </c>
      <c r="W3339">
        <v>0</v>
      </c>
      <c r="X3339">
        <v>0</v>
      </c>
      <c r="Y3339">
        <v>0</v>
      </c>
      <c r="Z3339">
        <v>0</v>
      </c>
      <c r="AA3339">
        <v>1560</v>
      </c>
      <c r="AB3339">
        <v>0</v>
      </c>
      <c r="AC3339">
        <v>1560</v>
      </c>
      <c r="AD3339">
        <v>0</v>
      </c>
      <c r="AE3339">
        <v>0</v>
      </c>
      <c r="AF3339">
        <v>39</v>
      </c>
      <c r="AG3339">
        <v>0</v>
      </c>
      <c r="AH3339">
        <v>29</v>
      </c>
      <c r="AI3339">
        <v>0</v>
      </c>
      <c r="AJ3339">
        <v>0</v>
      </c>
      <c r="AK3339">
        <v>0</v>
      </c>
      <c r="AL3339">
        <v>0</v>
      </c>
      <c r="AM3339">
        <v>1</v>
      </c>
      <c r="AN3339">
        <v>0</v>
      </c>
      <c r="AO3339">
        <v>0</v>
      </c>
      <c r="AP3339">
        <v>0</v>
      </c>
      <c r="AQ3339">
        <v>0</v>
      </c>
      <c r="AR3339">
        <v>0</v>
      </c>
      <c r="AS3339">
        <v>0</v>
      </c>
      <c r="AT3339">
        <v>0</v>
      </c>
      <c r="AU3339">
        <v>0</v>
      </c>
      <c r="AV3339">
        <v>0</v>
      </c>
      <c r="AW3339">
        <v>0</v>
      </c>
      <c r="AX3339">
        <v>0</v>
      </c>
      <c r="AY3339">
        <v>0</v>
      </c>
      <c r="AZ3339">
        <v>0</v>
      </c>
      <c r="BA3339">
        <v>0</v>
      </c>
      <c r="BB3339">
        <v>0</v>
      </c>
      <c r="BC3339">
        <v>0</v>
      </c>
      <c r="BD3339">
        <v>0</v>
      </c>
      <c r="BE3339">
        <v>0</v>
      </c>
      <c r="BF3339">
        <v>0</v>
      </c>
      <c r="BG3339">
        <v>0</v>
      </c>
      <c r="BH3339">
        <v>0</v>
      </c>
      <c r="BI3339">
        <v>0</v>
      </c>
      <c r="BJ3339" s="2">
        <v>46036</v>
      </c>
      <c r="BK3339">
        <v>0</v>
      </c>
      <c r="BL3339" s="3" t="str">
        <f>VLOOKUP(O3339,DropDownList!$H$1:$I$7,2,FALSE)</f>
        <v>2024/25</v>
      </c>
      <c r="BM3339" s="3" t="str">
        <f t="shared" si="52"/>
        <v>PCOA</v>
      </c>
    </row>
    <row r="3340" spans="1:65" x14ac:dyDescent="0.2">
      <c r="A3340">
        <v>2026</v>
      </c>
      <c r="B3340">
        <v>1</v>
      </c>
      <c r="C3340" t="s">
        <v>198</v>
      </c>
      <c r="D3340" t="s">
        <v>206</v>
      </c>
      <c r="E3340" t="s">
        <v>32</v>
      </c>
      <c r="F3340">
        <v>9340</v>
      </c>
      <c r="G3340" t="s">
        <v>141</v>
      </c>
      <c r="H3340" t="s">
        <v>200</v>
      </c>
      <c r="I3340" t="s">
        <v>142</v>
      </c>
      <c r="J3340" s="1">
        <v>46023</v>
      </c>
      <c r="K3340" t="s">
        <v>438</v>
      </c>
      <c r="L3340">
        <v>4</v>
      </c>
      <c r="M3340" t="s">
        <v>439</v>
      </c>
      <c r="N3340" t="s">
        <v>145</v>
      </c>
      <c r="O3340" t="s">
        <v>147</v>
      </c>
      <c r="P3340" t="s">
        <v>148</v>
      </c>
      <c r="Q3340">
        <v>590.46</v>
      </c>
      <c r="R3340">
        <v>28</v>
      </c>
      <c r="S3340">
        <v>1680</v>
      </c>
      <c r="T3340">
        <v>300</v>
      </c>
      <c r="U3340">
        <v>11</v>
      </c>
      <c r="V3340">
        <v>4</v>
      </c>
      <c r="W3340">
        <v>200.66</v>
      </c>
      <c r="X3340">
        <v>200.66</v>
      </c>
      <c r="Y3340">
        <v>0</v>
      </c>
      <c r="Z3340">
        <v>0</v>
      </c>
      <c r="AA3340">
        <v>789.54</v>
      </c>
      <c r="AB3340">
        <v>0</v>
      </c>
      <c r="AC3340">
        <v>789.54</v>
      </c>
      <c r="AD3340">
        <v>3</v>
      </c>
      <c r="AE3340">
        <v>1</v>
      </c>
      <c r="AF3340">
        <v>12</v>
      </c>
      <c r="AG3340">
        <v>2</v>
      </c>
      <c r="AH3340">
        <v>5</v>
      </c>
      <c r="AI3340">
        <v>9</v>
      </c>
      <c r="AJ3340">
        <v>0</v>
      </c>
      <c r="AK3340">
        <v>0</v>
      </c>
      <c r="AL3340">
        <v>0</v>
      </c>
      <c r="AM3340">
        <v>0</v>
      </c>
      <c r="AN3340">
        <v>0</v>
      </c>
      <c r="AO3340">
        <v>25</v>
      </c>
      <c r="AP3340">
        <v>87</v>
      </c>
      <c r="AQ3340">
        <v>25</v>
      </c>
      <c r="AR3340">
        <v>0</v>
      </c>
      <c r="AS3340">
        <v>4</v>
      </c>
      <c r="AT3340">
        <v>6</v>
      </c>
      <c r="AU3340">
        <v>0</v>
      </c>
      <c r="AV3340">
        <v>0</v>
      </c>
      <c r="AW3340">
        <v>0</v>
      </c>
      <c r="AX3340">
        <v>0</v>
      </c>
      <c r="AY3340">
        <v>18</v>
      </c>
      <c r="AZ3340">
        <v>20</v>
      </c>
      <c r="BA3340">
        <v>6</v>
      </c>
      <c r="BB3340">
        <v>1</v>
      </c>
      <c r="BC3340">
        <v>0</v>
      </c>
      <c r="BD3340">
        <v>0</v>
      </c>
      <c r="BE3340">
        <v>0</v>
      </c>
      <c r="BF3340">
        <v>25</v>
      </c>
      <c r="BG3340">
        <v>540</v>
      </c>
      <c r="BH3340">
        <v>0</v>
      </c>
      <c r="BI3340">
        <v>11</v>
      </c>
      <c r="BJ3340" s="2">
        <v>46036</v>
      </c>
      <c r="BK3340">
        <v>0</v>
      </c>
      <c r="BL3340" s="3" t="str">
        <f>VLOOKUP(O3340,DropDownList!$H$1:$I$7,2,FALSE)</f>
        <v>2024/25</v>
      </c>
      <c r="BM3340" s="3" t="str">
        <f t="shared" si="52"/>
        <v>PRAS</v>
      </c>
    </row>
    <row r="3341" spans="1:65" x14ac:dyDescent="0.2">
      <c r="A3341">
        <v>2026</v>
      </c>
      <c r="B3341">
        <v>1</v>
      </c>
      <c r="C3341" t="s">
        <v>198</v>
      </c>
      <c r="D3341" t="s">
        <v>206</v>
      </c>
      <c r="E3341" t="s">
        <v>32</v>
      </c>
      <c r="F3341">
        <v>9340</v>
      </c>
      <c r="G3341" t="s">
        <v>141</v>
      </c>
      <c r="H3341" t="s">
        <v>200</v>
      </c>
      <c r="I3341" t="s">
        <v>142</v>
      </c>
      <c r="J3341" s="1">
        <v>46023</v>
      </c>
      <c r="K3341" t="s">
        <v>438</v>
      </c>
      <c r="L3341">
        <v>4</v>
      </c>
      <c r="M3341" t="s">
        <v>439</v>
      </c>
      <c r="N3341" t="s">
        <v>145</v>
      </c>
      <c r="O3341" t="s">
        <v>147</v>
      </c>
      <c r="P3341" t="s">
        <v>150</v>
      </c>
      <c r="Q3341">
        <v>18925.88</v>
      </c>
      <c r="R3341">
        <v>286</v>
      </c>
      <c r="S3341">
        <v>43180.53</v>
      </c>
      <c r="T3341">
        <v>4831.74</v>
      </c>
      <c r="U3341">
        <v>131</v>
      </c>
      <c r="V3341">
        <v>50</v>
      </c>
      <c r="W3341">
        <v>8164.74</v>
      </c>
      <c r="X3341">
        <v>8164.74</v>
      </c>
      <c r="Y3341">
        <v>255</v>
      </c>
      <c r="Z3341">
        <v>38348.79</v>
      </c>
      <c r="AA3341">
        <v>19422.91</v>
      </c>
      <c r="AB3341">
        <v>3973.01</v>
      </c>
      <c r="AC3341">
        <v>15449.9</v>
      </c>
      <c r="AD3341">
        <v>44</v>
      </c>
      <c r="AE3341">
        <v>6</v>
      </c>
      <c r="AF3341">
        <v>119</v>
      </c>
      <c r="AG3341">
        <v>45</v>
      </c>
      <c r="AH3341">
        <v>31</v>
      </c>
      <c r="AI3341">
        <v>86</v>
      </c>
      <c r="AJ3341">
        <v>24</v>
      </c>
      <c r="AK3341">
        <v>24</v>
      </c>
      <c r="AL3341">
        <v>5</v>
      </c>
      <c r="AM3341">
        <v>8</v>
      </c>
      <c r="AN3341">
        <v>0</v>
      </c>
      <c r="AO3341">
        <v>231</v>
      </c>
      <c r="AP3341">
        <v>892</v>
      </c>
      <c r="AQ3341">
        <v>241</v>
      </c>
      <c r="AR3341">
        <v>0</v>
      </c>
      <c r="AS3341">
        <v>52</v>
      </c>
      <c r="AT3341">
        <v>93</v>
      </c>
      <c r="AU3341">
        <v>9</v>
      </c>
      <c r="AV3341">
        <v>2</v>
      </c>
      <c r="AW3341">
        <v>1</v>
      </c>
      <c r="AX3341">
        <v>0</v>
      </c>
      <c r="AY3341">
        <v>158</v>
      </c>
      <c r="AZ3341">
        <v>191</v>
      </c>
      <c r="BA3341">
        <v>73</v>
      </c>
      <c r="BB3341">
        <v>11</v>
      </c>
      <c r="BC3341">
        <v>2</v>
      </c>
      <c r="BD3341">
        <v>2</v>
      </c>
      <c r="BE3341">
        <v>0</v>
      </c>
      <c r="BF3341">
        <v>230</v>
      </c>
      <c r="BG3341">
        <v>14528.6</v>
      </c>
      <c r="BH3341">
        <v>5</v>
      </c>
      <c r="BI3341">
        <v>130</v>
      </c>
      <c r="BJ3341" s="2">
        <v>46036</v>
      </c>
      <c r="BK3341">
        <v>0</v>
      </c>
      <c r="BL3341" s="3" t="str">
        <f>VLOOKUP(O3341,DropDownList!$H$1:$I$7,2,FALSE)</f>
        <v>2024/25</v>
      </c>
      <c r="BM3341" s="3" t="str">
        <f t="shared" si="52"/>
        <v>FISCAL FINES</v>
      </c>
    </row>
    <row r="3342" spans="1:65" x14ac:dyDescent="0.2">
      <c r="A3342">
        <v>2026</v>
      </c>
      <c r="B3342">
        <v>1</v>
      </c>
      <c r="C3342" t="s">
        <v>198</v>
      </c>
      <c r="D3342" t="s">
        <v>206</v>
      </c>
      <c r="E3342" t="s">
        <v>32</v>
      </c>
      <c r="F3342">
        <v>9340</v>
      </c>
      <c r="G3342" t="s">
        <v>141</v>
      </c>
      <c r="H3342" t="s">
        <v>200</v>
      </c>
      <c r="I3342" t="s">
        <v>142</v>
      </c>
      <c r="J3342" s="1">
        <v>46023</v>
      </c>
      <c r="K3342" t="s">
        <v>438</v>
      </c>
      <c r="L3342">
        <v>4</v>
      </c>
      <c r="M3342" t="s">
        <v>439</v>
      </c>
      <c r="N3342" t="s">
        <v>145</v>
      </c>
      <c r="O3342" t="s">
        <v>156</v>
      </c>
      <c r="P3342" t="s">
        <v>152</v>
      </c>
      <c r="Q3342">
        <v>0</v>
      </c>
      <c r="R3342">
        <v>77</v>
      </c>
      <c r="S3342">
        <v>3080</v>
      </c>
      <c r="T3342">
        <v>1800</v>
      </c>
      <c r="U3342">
        <v>0</v>
      </c>
      <c r="V3342">
        <v>0</v>
      </c>
      <c r="W3342">
        <v>0</v>
      </c>
      <c r="X3342">
        <v>0</v>
      </c>
      <c r="Y3342">
        <v>0</v>
      </c>
      <c r="Z3342">
        <v>0</v>
      </c>
      <c r="AA3342">
        <v>1280</v>
      </c>
      <c r="AB3342">
        <v>0</v>
      </c>
      <c r="AC3342">
        <v>1280</v>
      </c>
      <c r="AD3342">
        <v>0</v>
      </c>
      <c r="AE3342">
        <v>0</v>
      </c>
      <c r="AF3342">
        <v>32</v>
      </c>
      <c r="AG3342">
        <v>0</v>
      </c>
      <c r="AH3342">
        <v>45</v>
      </c>
      <c r="AI3342">
        <v>0</v>
      </c>
      <c r="AJ3342">
        <v>0</v>
      </c>
      <c r="AK3342">
        <v>0</v>
      </c>
      <c r="AL3342">
        <v>0</v>
      </c>
      <c r="AM3342">
        <v>0</v>
      </c>
      <c r="AN3342">
        <v>0</v>
      </c>
      <c r="AO3342">
        <v>0</v>
      </c>
      <c r="AP3342">
        <v>0</v>
      </c>
      <c r="AQ3342">
        <v>0</v>
      </c>
      <c r="AR3342">
        <v>0</v>
      </c>
      <c r="AS3342">
        <v>0</v>
      </c>
      <c r="AT3342">
        <v>0</v>
      </c>
      <c r="AU3342">
        <v>0</v>
      </c>
      <c r="AV3342">
        <v>0</v>
      </c>
      <c r="AW3342">
        <v>0</v>
      </c>
      <c r="AX3342">
        <v>0</v>
      </c>
      <c r="AY3342">
        <v>0</v>
      </c>
      <c r="AZ3342">
        <v>0</v>
      </c>
      <c r="BA3342">
        <v>0</v>
      </c>
      <c r="BB3342">
        <v>0</v>
      </c>
      <c r="BC3342">
        <v>0</v>
      </c>
      <c r="BD3342">
        <v>0</v>
      </c>
      <c r="BE3342">
        <v>0</v>
      </c>
      <c r="BF3342">
        <v>0</v>
      </c>
      <c r="BG3342">
        <v>0</v>
      </c>
      <c r="BH3342">
        <v>0</v>
      </c>
      <c r="BI3342">
        <v>0</v>
      </c>
      <c r="BJ3342" s="2">
        <v>46036</v>
      </c>
      <c r="BK3342">
        <v>0</v>
      </c>
      <c r="BL3342" s="3" t="str">
        <f>VLOOKUP(O3342,DropDownList!$H$1:$I$7,2,FALSE)</f>
        <v>2023/24</v>
      </c>
      <c r="BM3342" s="3" t="str">
        <f t="shared" si="52"/>
        <v>PCOA</v>
      </c>
    </row>
    <row r="3343" spans="1:65" x14ac:dyDescent="0.2">
      <c r="A3343">
        <v>2026</v>
      </c>
      <c r="B3343">
        <v>1</v>
      </c>
      <c r="C3343" t="s">
        <v>198</v>
      </c>
      <c r="D3343" t="s">
        <v>206</v>
      </c>
      <c r="E3343" t="s">
        <v>32</v>
      </c>
      <c r="F3343">
        <v>9340</v>
      </c>
      <c r="G3343" t="s">
        <v>141</v>
      </c>
      <c r="H3343" t="s">
        <v>200</v>
      </c>
      <c r="I3343" t="s">
        <v>142</v>
      </c>
      <c r="J3343" s="1">
        <v>46023</v>
      </c>
      <c r="K3343" t="s">
        <v>438</v>
      </c>
      <c r="L3343">
        <v>4</v>
      </c>
      <c r="M3343" t="s">
        <v>439</v>
      </c>
      <c r="N3343" t="s">
        <v>145</v>
      </c>
      <c r="O3343" t="s">
        <v>156</v>
      </c>
      <c r="P3343" t="s">
        <v>148</v>
      </c>
      <c r="Q3343">
        <v>754.88</v>
      </c>
      <c r="R3343">
        <v>47</v>
      </c>
      <c r="S3343">
        <v>2820</v>
      </c>
      <c r="T3343">
        <v>255</v>
      </c>
      <c r="U3343">
        <v>14</v>
      </c>
      <c r="V3343">
        <v>8</v>
      </c>
      <c r="W3343">
        <v>460.33</v>
      </c>
      <c r="X3343">
        <v>460.33</v>
      </c>
      <c r="Y3343">
        <v>0</v>
      </c>
      <c r="Z3343">
        <v>0</v>
      </c>
      <c r="AA3343">
        <v>1810.12</v>
      </c>
      <c r="AB3343">
        <v>0</v>
      </c>
      <c r="AC3343">
        <v>1810.12</v>
      </c>
      <c r="AD3343">
        <v>7</v>
      </c>
      <c r="AE3343">
        <v>1</v>
      </c>
      <c r="AF3343">
        <v>28</v>
      </c>
      <c r="AG3343">
        <v>3</v>
      </c>
      <c r="AH3343">
        <v>4</v>
      </c>
      <c r="AI3343">
        <v>11</v>
      </c>
      <c r="AJ3343">
        <v>0</v>
      </c>
      <c r="AK3343">
        <v>0</v>
      </c>
      <c r="AL3343">
        <v>0</v>
      </c>
      <c r="AM3343">
        <v>0</v>
      </c>
      <c r="AN3343">
        <v>0</v>
      </c>
      <c r="AO3343">
        <v>37</v>
      </c>
      <c r="AP3343">
        <v>163</v>
      </c>
      <c r="AQ3343">
        <v>38</v>
      </c>
      <c r="AR3343">
        <v>0</v>
      </c>
      <c r="AS3343">
        <v>5</v>
      </c>
      <c r="AT3343">
        <v>24</v>
      </c>
      <c r="AU3343">
        <v>1</v>
      </c>
      <c r="AV3343">
        <v>0</v>
      </c>
      <c r="AW3343">
        <v>0</v>
      </c>
      <c r="AX3343">
        <v>0</v>
      </c>
      <c r="AY3343">
        <v>26</v>
      </c>
      <c r="AZ3343">
        <v>41</v>
      </c>
      <c r="BA3343">
        <v>20</v>
      </c>
      <c r="BB3343">
        <v>0</v>
      </c>
      <c r="BC3343">
        <v>0</v>
      </c>
      <c r="BD3343">
        <v>1</v>
      </c>
      <c r="BE3343">
        <v>0</v>
      </c>
      <c r="BF3343">
        <v>38</v>
      </c>
      <c r="BG3343">
        <v>660</v>
      </c>
      <c r="BH3343">
        <v>1</v>
      </c>
      <c r="BI3343">
        <v>14</v>
      </c>
      <c r="BJ3343" s="2">
        <v>46036</v>
      </c>
      <c r="BK3343">
        <v>0</v>
      </c>
      <c r="BL3343" s="3" t="str">
        <f>VLOOKUP(O3343,DropDownList!$H$1:$I$7,2,FALSE)</f>
        <v>2023/24</v>
      </c>
      <c r="BM3343" s="3" t="str">
        <f t="shared" si="52"/>
        <v>PRAS</v>
      </c>
    </row>
    <row r="3344" spans="1:65" x14ac:dyDescent="0.2">
      <c r="A3344">
        <v>2026</v>
      </c>
      <c r="B3344">
        <v>1</v>
      </c>
      <c r="C3344" t="s">
        <v>198</v>
      </c>
      <c r="D3344" t="s">
        <v>206</v>
      </c>
      <c r="E3344" t="s">
        <v>32</v>
      </c>
      <c r="F3344">
        <v>9340</v>
      </c>
      <c r="G3344" t="s">
        <v>141</v>
      </c>
      <c r="H3344" t="s">
        <v>200</v>
      </c>
      <c r="I3344" t="s">
        <v>142</v>
      </c>
      <c r="J3344" s="1">
        <v>46023</v>
      </c>
      <c r="K3344" t="s">
        <v>438</v>
      </c>
      <c r="L3344">
        <v>4</v>
      </c>
      <c r="M3344" t="s">
        <v>439</v>
      </c>
      <c r="N3344" t="s">
        <v>145</v>
      </c>
      <c r="O3344" t="s">
        <v>156</v>
      </c>
      <c r="P3344" t="s">
        <v>151</v>
      </c>
      <c r="Q3344">
        <v>0</v>
      </c>
      <c r="R3344">
        <v>3</v>
      </c>
      <c r="S3344">
        <v>90</v>
      </c>
      <c r="T3344">
        <v>0</v>
      </c>
      <c r="U3344">
        <v>0</v>
      </c>
      <c r="V3344">
        <v>0</v>
      </c>
      <c r="W3344">
        <v>0</v>
      </c>
      <c r="X3344">
        <v>0</v>
      </c>
      <c r="Y3344">
        <v>0</v>
      </c>
      <c r="Z3344">
        <v>0</v>
      </c>
      <c r="AA3344">
        <v>90</v>
      </c>
      <c r="AB3344">
        <v>0</v>
      </c>
      <c r="AC3344">
        <v>90</v>
      </c>
      <c r="AD3344">
        <v>0</v>
      </c>
      <c r="AE3344">
        <v>0</v>
      </c>
      <c r="AF3344">
        <v>3</v>
      </c>
      <c r="AG3344">
        <v>0</v>
      </c>
      <c r="AH3344">
        <v>0</v>
      </c>
      <c r="AI3344">
        <v>0</v>
      </c>
      <c r="AJ3344">
        <v>0</v>
      </c>
      <c r="AK3344">
        <v>0</v>
      </c>
      <c r="AL3344">
        <v>0</v>
      </c>
      <c r="AM3344">
        <v>0</v>
      </c>
      <c r="AN3344">
        <v>0</v>
      </c>
      <c r="AO3344">
        <v>0</v>
      </c>
      <c r="AP3344">
        <v>0</v>
      </c>
      <c r="AQ3344">
        <v>0</v>
      </c>
      <c r="AR3344">
        <v>0</v>
      </c>
      <c r="AS3344">
        <v>0</v>
      </c>
      <c r="AT3344">
        <v>0</v>
      </c>
      <c r="AU3344">
        <v>0</v>
      </c>
      <c r="AV3344">
        <v>0</v>
      </c>
      <c r="AW3344">
        <v>0</v>
      </c>
      <c r="AX3344">
        <v>0</v>
      </c>
      <c r="AY3344">
        <v>0</v>
      </c>
      <c r="AZ3344">
        <v>0</v>
      </c>
      <c r="BA3344">
        <v>0</v>
      </c>
      <c r="BB3344">
        <v>0</v>
      </c>
      <c r="BC3344">
        <v>0</v>
      </c>
      <c r="BD3344">
        <v>0</v>
      </c>
      <c r="BE3344">
        <v>0</v>
      </c>
      <c r="BF3344">
        <v>0</v>
      </c>
      <c r="BG3344">
        <v>0</v>
      </c>
      <c r="BH3344">
        <v>0</v>
      </c>
      <c r="BI3344">
        <v>0</v>
      </c>
      <c r="BJ3344" s="2">
        <v>46036</v>
      </c>
      <c r="BK3344">
        <v>0</v>
      </c>
      <c r="BL3344" s="3" t="str">
        <f>VLOOKUP(O3344,DropDownList!$H$1:$I$7,2,FALSE)</f>
        <v>2023/24</v>
      </c>
      <c r="BM3344" s="3" t="str">
        <f t="shared" si="52"/>
        <v>PCPF</v>
      </c>
    </row>
    <row r="3345" spans="1:65" x14ac:dyDescent="0.2">
      <c r="A3345">
        <v>2026</v>
      </c>
      <c r="B3345">
        <v>1</v>
      </c>
      <c r="C3345" t="s">
        <v>198</v>
      </c>
      <c r="D3345" t="s">
        <v>206</v>
      </c>
      <c r="E3345" t="s">
        <v>32</v>
      </c>
      <c r="F3345">
        <v>9340</v>
      </c>
      <c r="G3345" t="s">
        <v>141</v>
      </c>
      <c r="H3345" t="s">
        <v>200</v>
      </c>
      <c r="I3345" t="s">
        <v>142</v>
      </c>
      <c r="J3345" s="1">
        <v>46023</v>
      </c>
      <c r="K3345" t="s">
        <v>438</v>
      </c>
      <c r="L3345">
        <v>4</v>
      </c>
      <c r="M3345" t="s">
        <v>439</v>
      </c>
      <c r="N3345" t="s">
        <v>145</v>
      </c>
      <c r="O3345" t="s">
        <v>156</v>
      </c>
      <c r="P3345" t="s">
        <v>153</v>
      </c>
      <c r="Q3345">
        <v>0</v>
      </c>
      <c r="R3345">
        <v>1</v>
      </c>
      <c r="S3345">
        <v>45</v>
      </c>
      <c r="T3345">
        <v>45</v>
      </c>
      <c r="U3345">
        <v>0</v>
      </c>
      <c r="V3345">
        <v>0</v>
      </c>
      <c r="W3345">
        <v>0</v>
      </c>
      <c r="X3345">
        <v>0</v>
      </c>
      <c r="Y3345">
        <v>0</v>
      </c>
      <c r="Z3345">
        <v>0</v>
      </c>
      <c r="AA3345">
        <v>0</v>
      </c>
      <c r="AB3345">
        <v>0</v>
      </c>
      <c r="AC3345">
        <v>0</v>
      </c>
      <c r="AD3345">
        <v>0</v>
      </c>
      <c r="AE3345">
        <v>0</v>
      </c>
      <c r="AF3345">
        <v>0</v>
      </c>
      <c r="AG3345">
        <v>0</v>
      </c>
      <c r="AH3345">
        <v>1</v>
      </c>
      <c r="AI3345">
        <v>0</v>
      </c>
      <c r="AJ3345">
        <v>0</v>
      </c>
      <c r="AK3345">
        <v>0</v>
      </c>
      <c r="AL3345">
        <v>0</v>
      </c>
      <c r="AM3345">
        <v>0</v>
      </c>
      <c r="AN3345">
        <v>0</v>
      </c>
      <c r="AO3345">
        <v>1</v>
      </c>
      <c r="AP3345">
        <v>2</v>
      </c>
      <c r="AQ3345">
        <v>1</v>
      </c>
      <c r="AR3345">
        <v>0</v>
      </c>
      <c r="AS3345">
        <v>0</v>
      </c>
      <c r="AT3345">
        <v>0</v>
      </c>
      <c r="AU3345">
        <v>0</v>
      </c>
      <c r="AV3345">
        <v>0</v>
      </c>
      <c r="AW3345">
        <v>0</v>
      </c>
      <c r="AX3345">
        <v>0</v>
      </c>
      <c r="AY3345">
        <v>0</v>
      </c>
      <c r="AZ3345">
        <v>0</v>
      </c>
      <c r="BA3345">
        <v>0</v>
      </c>
      <c r="BB3345">
        <v>0</v>
      </c>
      <c r="BC3345">
        <v>0</v>
      </c>
      <c r="BD3345">
        <v>0</v>
      </c>
      <c r="BE3345">
        <v>0</v>
      </c>
      <c r="BF3345">
        <v>1</v>
      </c>
      <c r="BG3345">
        <v>0</v>
      </c>
      <c r="BH3345">
        <v>0</v>
      </c>
      <c r="BI3345">
        <v>0</v>
      </c>
      <c r="BJ3345" s="2">
        <v>46036</v>
      </c>
      <c r="BK3345">
        <v>0</v>
      </c>
      <c r="BL3345" s="3" t="str">
        <f>VLOOKUP(O3345,DropDownList!$H$1:$I$7,2,FALSE)</f>
        <v>2023/24</v>
      </c>
      <c r="BM3345" s="3" t="str">
        <f t="shared" si="52"/>
        <v>PREG</v>
      </c>
    </row>
    <row r="3346" spans="1:65" x14ac:dyDescent="0.2">
      <c r="A3346">
        <v>2026</v>
      </c>
      <c r="B3346">
        <v>1</v>
      </c>
      <c r="C3346" t="s">
        <v>198</v>
      </c>
      <c r="D3346" t="s">
        <v>206</v>
      </c>
      <c r="E3346" t="s">
        <v>32</v>
      </c>
      <c r="F3346">
        <v>9340</v>
      </c>
      <c r="G3346" t="s">
        <v>141</v>
      </c>
      <c r="H3346" t="s">
        <v>200</v>
      </c>
      <c r="I3346" t="s">
        <v>142</v>
      </c>
      <c r="J3346" s="1">
        <v>46023</v>
      </c>
      <c r="K3346" t="s">
        <v>438</v>
      </c>
      <c r="L3346">
        <v>4</v>
      </c>
      <c r="M3346" t="s">
        <v>439</v>
      </c>
      <c r="N3346" t="s">
        <v>145</v>
      </c>
      <c r="O3346" t="s">
        <v>156</v>
      </c>
      <c r="P3346" t="s">
        <v>146</v>
      </c>
      <c r="Q3346">
        <v>220</v>
      </c>
      <c r="R3346">
        <v>105</v>
      </c>
      <c r="S3346">
        <v>1660</v>
      </c>
      <c r="T3346">
        <v>20</v>
      </c>
      <c r="U3346">
        <v>27</v>
      </c>
      <c r="V3346">
        <v>7</v>
      </c>
      <c r="W3346">
        <v>80</v>
      </c>
      <c r="X3346">
        <v>80</v>
      </c>
      <c r="Y3346">
        <v>0</v>
      </c>
      <c r="Z3346">
        <v>0</v>
      </c>
      <c r="AA3346">
        <v>1420</v>
      </c>
      <c r="AB3346">
        <v>0</v>
      </c>
      <c r="AC3346">
        <v>0</v>
      </c>
      <c r="AD3346">
        <v>7</v>
      </c>
      <c r="AE3346">
        <v>0</v>
      </c>
      <c r="AF3346">
        <v>89</v>
      </c>
      <c r="AG3346">
        <v>0</v>
      </c>
      <c r="AH3346">
        <v>1</v>
      </c>
      <c r="AI3346">
        <v>15</v>
      </c>
      <c r="AJ3346">
        <v>0</v>
      </c>
      <c r="AK3346">
        <v>0</v>
      </c>
      <c r="AL3346">
        <v>0</v>
      </c>
      <c r="AM3346">
        <v>0</v>
      </c>
      <c r="AN3346">
        <v>0</v>
      </c>
      <c r="AO3346">
        <v>71</v>
      </c>
      <c r="AP3346">
        <v>336</v>
      </c>
      <c r="AQ3346">
        <v>74</v>
      </c>
      <c r="AR3346">
        <v>0</v>
      </c>
      <c r="AS3346">
        <v>43</v>
      </c>
      <c r="AT3346">
        <v>21</v>
      </c>
      <c r="AU3346">
        <v>9</v>
      </c>
      <c r="AV3346">
        <v>5</v>
      </c>
      <c r="AW3346">
        <v>0</v>
      </c>
      <c r="AX3346">
        <v>0</v>
      </c>
      <c r="AY3346">
        <v>43</v>
      </c>
      <c r="AZ3346">
        <v>63</v>
      </c>
      <c r="BA3346">
        <v>37</v>
      </c>
      <c r="BB3346">
        <v>10</v>
      </c>
      <c r="BC3346">
        <v>4</v>
      </c>
      <c r="BD3346">
        <v>3</v>
      </c>
      <c r="BE3346">
        <v>0</v>
      </c>
      <c r="BF3346">
        <v>105</v>
      </c>
      <c r="BG3346">
        <v>220</v>
      </c>
      <c r="BH3346">
        <v>0</v>
      </c>
      <c r="BI3346">
        <v>26</v>
      </c>
      <c r="BJ3346" s="2">
        <v>46036</v>
      </c>
      <c r="BK3346">
        <v>0</v>
      </c>
      <c r="BL3346" s="3" t="str">
        <f>VLOOKUP(O3346,DropDownList!$H$1:$I$7,2,FALSE)</f>
        <v>2023/24</v>
      </c>
      <c r="BM3346" s="3" t="str">
        <f t="shared" si="52"/>
        <v>VSUR</v>
      </c>
    </row>
    <row r="3347" spans="1:65" x14ac:dyDescent="0.2">
      <c r="A3347">
        <v>2026</v>
      </c>
      <c r="B3347">
        <v>1</v>
      </c>
      <c r="C3347" t="s">
        <v>198</v>
      </c>
      <c r="D3347" t="s">
        <v>206</v>
      </c>
      <c r="E3347" t="s">
        <v>32</v>
      </c>
      <c r="F3347">
        <v>9340</v>
      </c>
      <c r="G3347" t="s">
        <v>141</v>
      </c>
      <c r="H3347" t="s">
        <v>200</v>
      </c>
      <c r="I3347" t="s">
        <v>142</v>
      </c>
      <c r="J3347" s="1">
        <v>46023</v>
      </c>
      <c r="K3347" t="s">
        <v>438</v>
      </c>
      <c r="L3347">
        <v>4</v>
      </c>
      <c r="M3347" t="s">
        <v>439</v>
      </c>
      <c r="N3347" t="s">
        <v>145</v>
      </c>
      <c r="O3347" t="s">
        <v>155</v>
      </c>
      <c r="P3347" t="s">
        <v>154</v>
      </c>
      <c r="Q3347">
        <v>5087.53</v>
      </c>
      <c r="R3347">
        <v>135</v>
      </c>
      <c r="S3347">
        <v>32685</v>
      </c>
      <c r="T3347">
        <v>1172.06</v>
      </c>
      <c r="U3347">
        <v>19</v>
      </c>
      <c r="V3347">
        <v>6</v>
      </c>
      <c r="W3347">
        <v>1355</v>
      </c>
      <c r="X3347">
        <v>1365</v>
      </c>
      <c r="Y3347">
        <v>0</v>
      </c>
      <c r="Z3347">
        <v>0</v>
      </c>
      <c r="AA3347">
        <v>26425.41</v>
      </c>
      <c r="AB3347">
        <v>850</v>
      </c>
      <c r="AC3347">
        <v>23882.15</v>
      </c>
      <c r="AD3347">
        <v>4</v>
      </c>
      <c r="AE3347">
        <v>2</v>
      </c>
      <c r="AF3347">
        <v>110</v>
      </c>
      <c r="AG3347">
        <v>11</v>
      </c>
      <c r="AH3347">
        <v>4</v>
      </c>
      <c r="AI3347">
        <v>8</v>
      </c>
      <c r="AJ3347">
        <v>0</v>
      </c>
      <c r="AK3347">
        <v>0</v>
      </c>
      <c r="AL3347">
        <v>0</v>
      </c>
      <c r="AM3347">
        <v>0</v>
      </c>
      <c r="AN3347">
        <v>0</v>
      </c>
      <c r="AO3347">
        <v>87</v>
      </c>
      <c r="AP3347">
        <v>415</v>
      </c>
      <c r="AQ3347">
        <v>83</v>
      </c>
      <c r="AR3347">
        <v>0</v>
      </c>
      <c r="AS3347">
        <v>26</v>
      </c>
      <c r="AT3347">
        <v>37</v>
      </c>
      <c r="AU3347">
        <v>19</v>
      </c>
      <c r="AV3347">
        <v>8</v>
      </c>
      <c r="AW3347">
        <v>1</v>
      </c>
      <c r="AX3347">
        <v>0</v>
      </c>
      <c r="AY3347">
        <v>63</v>
      </c>
      <c r="AZ3347">
        <v>83</v>
      </c>
      <c r="BA3347">
        <v>44</v>
      </c>
      <c r="BB3347">
        <v>15</v>
      </c>
      <c r="BC3347">
        <v>6</v>
      </c>
      <c r="BD3347">
        <v>2</v>
      </c>
      <c r="BE3347">
        <v>0</v>
      </c>
      <c r="BF3347">
        <v>134</v>
      </c>
      <c r="BG3347">
        <v>2270</v>
      </c>
      <c r="BH3347">
        <v>2</v>
      </c>
      <c r="BI3347">
        <v>19</v>
      </c>
      <c r="BJ3347" s="2">
        <v>46036</v>
      </c>
      <c r="BK3347">
        <v>0</v>
      </c>
      <c r="BL3347" s="3" t="str">
        <f>VLOOKUP(O3347,DropDownList!$H$1:$I$7,2,FALSE)</f>
        <v>2022/23</v>
      </c>
      <c r="BM3347" s="3" t="str">
        <f t="shared" si="52"/>
        <v>JP COURT</v>
      </c>
    </row>
    <row r="3348" spans="1:65" x14ac:dyDescent="0.2">
      <c r="A3348">
        <v>2026</v>
      </c>
      <c r="B3348">
        <v>1</v>
      </c>
      <c r="C3348" t="s">
        <v>198</v>
      </c>
      <c r="D3348" t="s">
        <v>206</v>
      </c>
      <c r="E3348" t="s">
        <v>32</v>
      </c>
      <c r="F3348">
        <v>9340</v>
      </c>
      <c r="G3348" t="s">
        <v>141</v>
      </c>
      <c r="H3348" t="s">
        <v>200</v>
      </c>
      <c r="I3348" t="s">
        <v>142</v>
      </c>
      <c r="J3348" s="1">
        <v>46023</v>
      </c>
      <c r="K3348" t="s">
        <v>438</v>
      </c>
      <c r="L3348">
        <v>4</v>
      </c>
      <c r="M3348" t="s">
        <v>439</v>
      </c>
      <c r="N3348" t="s">
        <v>145</v>
      </c>
      <c r="O3348" t="s">
        <v>156</v>
      </c>
      <c r="P3348" t="s">
        <v>154</v>
      </c>
      <c r="Q3348">
        <v>5240.05</v>
      </c>
      <c r="R3348">
        <v>105</v>
      </c>
      <c r="S3348">
        <v>27045.01</v>
      </c>
      <c r="T3348">
        <v>595.33000000000004</v>
      </c>
      <c r="U3348">
        <v>27</v>
      </c>
      <c r="V3348">
        <v>14</v>
      </c>
      <c r="W3348">
        <v>2229.42</v>
      </c>
      <c r="X3348">
        <v>2229.42</v>
      </c>
      <c r="Y3348">
        <v>0</v>
      </c>
      <c r="Z3348">
        <v>0</v>
      </c>
      <c r="AA3348">
        <v>21209.63</v>
      </c>
      <c r="AB3348">
        <v>610.02</v>
      </c>
      <c r="AC3348">
        <v>19179.61</v>
      </c>
      <c r="AD3348">
        <v>7</v>
      </c>
      <c r="AE3348">
        <v>7</v>
      </c>
      <c r="AF3348">
        <v>75</v>
      </c>
      <c r="AG3348">
        <v>14</v>
      </c>
      <c r="AH3348">
        <v>1</v>
      </c>
      <c r="AI3348">
        <v>13</v>
      </c>
      <c r="AJ3348">
        <v>0</v>
      </c>
      <c r="AK3348">
        <v>0</v>
      </c>
      <c r="AL3348">
        <v>0</v>
      </c>
      <c r="AM3348">
        <v>0</v>
      </c>
      <c r="AN3348">
        <v>0</v>
      </c>
      <c r="AO3348">
        <v>71</v>
      </c>
      <c r="AP3348">
        <v>336</v>
      </c>
      <c r="AQ3348">
        <v>74</v>
      </c>
      <c r="AR3348">
        <v>0</v>
      </c>
      <c r="AS3348">
        <v>43</v>
      </c>
      <c r="AT3348">
        <v>21</v>
      </c>
      <c r="AU3348">
        <v>9</v>
      </c>
      <c r="AV3348">
        <v>5</v>
      </c>
      <c r="AW3348">
        <v>0</v>
      </c>
      <c r="AX3348">
        <v>0</v>
      </c>
      <c r="AY3348">
        <v>43</v>
      </c>
      <c r="AZ3348">
        <v>63</v>
      </c>
      <c r="BA3348">
        <v>37</v>
      </c>
      <c r="BB3348">
        <v>10</v>
      </c>
      <c r="BC3348">
        <v>4</v>
      </c>
      <c r="BD3348">
        <v>3</v>
      </c>
      <c r="BE3348">
        <v>0</v>
      </c>
      <c r="BF3348">
        <v>105</v>
      </c>
      <c r="BG3348">
        <v>3500</v>
      </c>
      <c r="BH3348">
        <v>2</v>
      </c>
      <c r="BI3348">
        <v>26</v>
      </c>
      <c r="BJ3348" s="2">
        <v>46036</v>
      </c>
      <c r="BK3348">
        <v>0</v>
      </c>
      <c r="BL3348" s="3" t="str">
        <f>VLOOKUP(O3348,DropDownList!$H$1:$I$7,2,FALSE)</f>
        <v>2023/24</v>
      </c>
      <c r="BM3348" s="3" t="str">
        <f t="shared" si="52"/>
        <v>JP COURT</v>
      </c>
    </row>
    <row r="3349" spans="1:65" x14ac:dyDescent="0.2">
      <c r="A3349">
        <v>2026</v>
      </c>
      <c r="B3349">
        <v>1</v>
      </c>
      <c r="C3349" t="s">
        <v>198</v>
      </c>
      <c r="D3349" t="s">
        <v>206</v>
      </c>
      <c r="E3349" t="s">
        <v>32</v>
      </c>
      <c r="F3349">
        <v>9340</v>
      </c>
      <c r="G3349" t="s">
        <v>141</v>
      </c>
      <c r="H3349" t="s">
        <v>200</v>
      </c>
      <c r="I3349" t="s">
        <v>142</v>
      </c>
      <c r="J3349" s="1">
        <v>46023</v>
      </c>
      <c r="K3349" t="s">
        <v>438</v>
      </c>
      <c r="L3349">
        <v>4</v>
      </c>
      <c r="M3349" t="s">
        <v>439</v>
      </c>
      <c r="N3349" t="s">
        <v>145</v>
      </c>
      <c r="O3349" t="s">
        <v>155</v>
      </c>
      <c r="P3349" t="s">
        <v>148</v>
      </c>
      <c r="Q3349">
        <v>366.24</v>
      </c>
      <c r="R3349">
        <v>49</v>
      </c>
      <c r="S3349">
        <v>2940</v>
      </c>
      <c r="T3349">
        <v>484.68</v>
      </c>
      <c r="U3349">
        <v>7</v>
      </c>
      <c r="V3349">
        <v>5</v>
      </c>
      <c r="W3349">
        <v>246.24</v>
      </c>
      <c r="X3349">
        <v>246.24</v>
      </c>
      <c r="Y3349">
        <v>0</v>
      </c>
      <c r="Z3349">
        <v>0</v>
      </c>
      <c r="AA3349">
        <v>2089.08</v>
      </c>
      <c r="AB3349">
        <v>0</v>
      </c>
      <c r="AC3349">
        <v>2089.08</v>
      </c>
      <c r="AD3349">
        <v>3</v>
      </c>
      <c r="AE3349">
        <v>2</v>
      </c>
      <c r="AF3349">
        <v>33</v>
      </c>
      <c r="AG3349">
        <v>2</v>
      </c>
      <c r="AH3349">
        <v>8</v>
      </c>
      <c r="AI3349">
        <v>5</v>
      </c>
      <c r="AJ3349">
        <v>0</v>
      </c>
      <c r="AK3349">
        <v>0</v>
      </c>
      <c r="AL3349">
        <v>0</v>
      </c>
      <c r="AM3349">
        <v>0</v>
      </c>
      <c r="AN3349">
        <v>0</v>
      </c>
      <c r="AO3349">
        <v>41</v>
      </c>
      <c r="AP3349">
        <v>191</v>
      </c>
      <c r="AQ3349">
        <v>41</v>
      </c>
      <c r="AR3349">
        <v>0</v>
      </c>
      <c r="AS3349">
        <v>9</v>
      </c>
      <c r="AT3349">
        <v>14</v>
      </c>
      <c r="AU3349">
        <v>0</v>
      </c>
      <c r="AV3349">
        <v>0</v>
      </c>
      <c r="AW3349">
        <v>0</v>
      </c>
      <c r="AX3349">
        <v>0</v>
      </c>
      <c r="AY3349">
        <v>39</v>
      </c>
      <c r="AZ3349">
        <v>51</v>
      </c>
      <c r="BA3349">
        <v>29</v>
      </c>
      <c r="BB3349">
        <v>2</v>
      </c>
      <c r="BC3349">
        <v>1</v>
      </c>
      <c r="BD3349">
        <v>1</v>
      </c>
      <c r="BE3349">
        <v>0</v>
      </c>
      <c r="BF3349">
        <v>41</v>
      </c>
      <c r="BG3349">
        <v>300</v>
      </c>
      <c r="BH3349">
        <v>1</v>
      </c>
      <c r="BI3349">
        <v>7</v>
      </c>
      <c r="BJ3349" s="2">
        <v>46036</v>
      </c>
      <c r="BK3349">
        <v>0</v>
      </c>
      <c r="BL3349" s="3" t="str">
        <f>VLOOKUP(O3349,DropDownList!$H$1:$I$7,2,FALSE)</f>
        <v>2022/23</v>
      </c>
      <c r="BM3349" s="3" t="str">
        <f t="shared" si="52"/>
        <v>PRAS</v>
      </c>
    </row>
    <row r="3350" spans="1:65" x14ac:dyDescent="0.2">
      <c r="A3350">
        <v>2026</v>
      </c>
      <c r="B3350">
        <v>1</v>
      </c>
      <c r="C3350" t="s">
        <v>198</v>
      </c>
      <c r="D3350" t="s">
        <v>206</v>
      </c>
      <c r="E3350" t="s">
        <v>32</v>
      </c>
      <c r="F3350">
        <v>9340</v>
      </c>
      <c r="G3350" t="s">
        <v>141</v>
      </c>
      <c r="H3350" t="s">
        <v>200</v>
      </c>
      <c r="I3350" t="s">
        <v>142</v>
      </c>
      <c r="J3350" s="1">
        <v>46023</v>
      </c>
      <c r="K3350" t="s">
        <v>438</v>
      </c>
      <c r="L3350">
        <v>4</v>
      </c>
      <c r="M3350" t="s">
        <v>439</v>
      </c>
      <c r="N3350" t="s">
        <v>145</v>
      </c>
      <c r="O3350" t="s">
        <v>155</v>
      </c>
      <c r="P3350" t="s">
        <v>152</v>
      </c>
      <c r="Q3350">
        <v>0</v>
      </c>
      <c r="R3350">
        <v>89</v>
      </c>
      <c r="S3350">
        <v>3560</v>
      </c>
      <c r="T3350">
        <v>2080</v>
      </c>
      <c r="U3350">
        <v>0</v>
      </c>
      <c r="V3350">
        <v>0</v>
      </c>
      <c r="W3350">
        <v>0</v>
      </c>
      <c r="X3350">
        <v>0</v>
      </c>
      <c r="Y3350">
        <v>0</v>
      </c>
      <c r="Z3350">
        <v>0</v>
      </c>
      <c r="AA3350">
        <v>1480</v>
      </c>
      <c r="AB3350">
        <v>0</v>
      </c>
      <c r="AC3350">
        <v>1480</v>
      </c>
      <c r="AD3350">
        <v>0</v>
      </c>
      <c r="AE3350">
        <v>0</v>
      </c>
      <c r="AF3350">
        <v>37</v>
      </c>
      <c r="AG3350">
        <v>0</v>
      </c>
      <c r="AH3350">
        <v>52</v>
      </c>
      <c r="AI3350">
        <v>0</v>
      </c>
      <c r="AJ3350">
        <v>0</v>
      </c>
      <c r="AK3350">
        <v>0</v>
      </c>
      <c r="AL3350">
        <v>0</v>
      </c>
      <c r="AM3350">
        <v>0</v>
      </c>
      <c r="AN3350">
        <v>0</v>
      </c>
      <c r="AO3350">
        <v>0</v>
      </c>
      <c r="AP3350">
        <v>0</v>
      </c>
      <c r="AQ3350">
        <v>0</v>
      </c>
      <c r="AR3350">
        <v>0</v>
      </c>
      <c r="AS3350">
        <v>0</v>
      </c>
      <c r="AT3350">
        <v>0</v>
      </c>
      <c r="AU3350">
        <v>0</v>
      </c>
      <c r="AV3350">
        <v>0</v>
      </c>
      <c r="AW3350">
        <v>0</v>
      </c>
      <c r="AX3350">
        <v>0</v>
      </c>
      <c r="AY3350">
        <v>0</v>
      </c>
      <c r="AZ3350">
        <v>0</v>
      </c>
      <c r="BA3350">
        <v>0</v>
      </c>
      <c r="BB3350">
        <v>0</v>
      </c>
      <c r="BC3350">
        <v>0</v>
      </c>
      <c r="BD3350">
        <v>0</v>
      </c>
      <c r="BE3350">
        <v>0</v>
      </c>
      <c r="BF3350">
        <v>0</v>
      </c>
      <c r="BG3350">
        <v>0</v>
      </c>
      <c r="BH3350">
        <v>0</v>
      </c>
      <c r="BI3350">
        <v>0</v>
      </c>
      <c r="BJ3350" s="2">
        <v>46036</v>
      </c>
      <c r="BK3350">
        <v>0</v>
      </c>
      <c r="BL3350" s="3" t="str">
        <f>VLOOKUP(O3350,DropDownList!$H$1:$I$7,2,FALSE)</f>
        <v>2022/23</v>
      </c>
      <c r="BM3350" s="3" t="str">
        <f t="shared" si="52"/>
        <v>PCOA</v>
      </c>
    </row>
    <row r="3351" spans="1:65" x14ac:dyDescent="0.2">
      <c r="A3351">
        <v>2026</v>
      </c>
      <c r="B3351">
        <v>1</v>
      </c>
      <c r="C3351" t="s">
        <v>198</v>
      </c>
      <c r="D3351" t="s">
        <v>206</v>
      </c>
      <c r="E3351" t="s">
        <v>32</v>
      </c>
      <c r="F3351">
        <v>9340</v>
      </c>
      <c r="G3351" t="s">
        <v>141</v>
      </c>
      <c r="H3351" t="s">
        <v>200</v>
      </c>
      <c r="I3351" t="s">
        <v>142</v>
      </c>
      <c r="J3351" s="1">
        <v>46023</v>
      </c>
      <c r="K3351" t="s">
        <v>438</v>
      </c>
      <c r="L3351">
        <v>4</v>
      </c>
      <c r="M3351" t="s">
        <v>439</v>
      </c>
      <c r="N3351" t="s">
        <v>145</v>
      </c>
      <c r="O3351" t="s">
        <v>155</v>
      </c>
      <c r="P3351" t="s">
        <v>146</v>
      </c>
      <c r="Q3351">
        <v>146.74</v>
      </c>
      <c r="R3351">
        <v>133</v>
      </c>
      <c r="S3351">
        <v>1890</v>
      </c>
      <c r="T3351">
        <v>50</v>
      </c>
      <c r="U3351">
        <v>18</v>
      </c>
      <c r="V3351">
        <v>3</v>
      </c>
      <c r="W3351">
        <v>40</v>
      </c>
      <c r="X3351">
        <v>40</v>
      </c>
      <c r="Y3351">
        <v>0</v>
      </c>
      <c r="Z3351">
        <v>0</v>
      </c>
      <c r="AA3351">
        <v>1693.26</v>
      </c>
      <c r="AB3351">
        <v>0</v>
      </c>
      <c r="AC3351">
        <v>0</v>
      </c>
      <c r="AD3351">
        <v>3</v>
      </c>
      <c r="AE3351">
        <v>0</v>
      </c>
      <c r="AF3351">
        <v>121</v>
      </c>
      <c r="AG3351">
        <v>1</v>
      </c>
      <c r="AH3351">
        <v>4</v>
      </c>
      <c r="AI3351">
        <v>7</v>
      </c>
      <c r="AJ3351">
        <v>0</v>
      </c>
      <c r="AK3351">
        <v>0</v>
      </c>
      <c r="AL3351">
        <v>0</v>
      </c>
      <c r="AM3351">
        <v>0</v>
      </c>
      <c r="AN3351">
        <v>0</v>
      </c>
      <c r="AO3351">
        <v>86</v>
      </c>
      <c r="AP3351">
        <v>402</v>
      </c>
      <c r="AQ3351">
        <v>82</v>
      </c>
      <c r="AR3351">
        <v>0</v>
      </c>
      <c r="AS3351">
        <v>23</v>
      </c>
      <c r="AT3351">
        <v>37</v>
      </c>
      <c r="AU3351">
        <v>17</v>
      </c>
      <c r="AV3351">
        <v>7</v>
      </c>
      <c r="AW3351">
        <v>1</v>
      </c>
      <c r="AX3351">
        <v>0</v>
      </c>
      <c r="AY3351">
        <v>62</v>
      </c>
      <c r="AZ3351">
        <v>82</v>
      </c>
      <c r="BA3351">
        <v>43</v>
      </c>
      <c r="BB3351">
        <v>14</v>
      </c>
      <c r="BC3351">
        <v>5</v>
      </c>
      <c r="BD3351">
        <v>2</v>
      </c>
      <c r="BE3351">
        <v>0</v>
      </c>
      <c r="BF3351">
        <v>132</v>
      </c>
      <c r="BG3351">
        <v>110</v>
      </c>
      <c r="BH3351">
        <v>0</v>
      </c>
      <c r="BI3351">
        <v>18</v>
      </c>
      <c r="BJ3351" s="2">
        <v>46036</v>
      </c>
      <c r="BK3351">
        <v>0</v>
      </c>
      <c r="BL3351" s="3" t="str">
        <f>VLOOKUP(O3351,DropDownList!$H$1:$I$7,2,FALSE)</f>
        <v>2022/23</v>
      </c>
      <c r="BM3351" s="3" t="str">
        <f t="shared" si="52"/>
        <v>VSUR</v>
      </c>
    </row>
    <row r="3352" spans="1:65" x14ac:dyDescent="0.2">
      <c r="A3352">
        <v>2026</v>
      </c>
      <c r="B3352">
        <v>1</v>
      </c>
      <c r="C3352" t="s">
        <v>198</v>
      </c>
      <c r="D3352" t="s">
        <v>206</v>
      </c>
      <c r="E3352" t="s">
        <v>32</v>
      </c>
      <c r="F3352">
        <v>9340</v>
      </c>
      <c r="G3352" t="s">
        <v>141</v>
      </c>
      <c r="H3352" t="s">
        <v>200</v>
      </c>
      <c r="I3352" t="s">
        <v>142</v>
      </c>
      <c r="J3352" s="1">
        <v>46023</v>
      </c>
      <c r="K3352" t="s">
        <v>438</v>
      </c>
      <c r="L3352">
        <v>4</v>
      </c>
      <c r="M3352" t="s">
        <v>439</v>
      </c>
      <c r="N3352" t="s">
        <v>145</v>
      </c>
      <c r="O3352" t="s">
        <v>149</v>
      </c>
      <c r="P3352" t="s">
        <v>146</v>
      </c>
      <c r="Q3352">
        <v>305</v>
      </c>
      <c r="R3352">
        <v>49</v>
      </c>
      <c r="S3352">
        <v>780</v>
      </c>
      <c r="T3352">
        <v>20</v>
      </c>
      <c r="U3352">
        <v>27</v>
      </c>
      <c r="V3352">
        <v>12</v>
      </c>
      <c r="W3352">
        <v>195</v>
      </c>
      <c r="X3352">
        <v>195</v>
      </c>
      <c r="Y3352">
        <v>0</v>
      </c>
      <c r="Z3352">
        <v>0</v>
      </c>
      <c r="AA3352">
        <v>455</v>
      </c>
      <c r="AB3352">
        <v>0</v>
      </c>
      <c r="AC3352">
        <v>0</v>
      </c>
      <c r="AD3352">
        <v>11</v>
      </c>
      <c r="AE3352">
        <v>1</v>
      </c>
      <c r="AF3352">
        <v>29</v>
      </c>
      <c r="AG3352">
        <v>1</v>
      </c>
      <c r="AH3352">
        <v>1</v>
      </c>
      <c r="AI3352">
        <v>18</v>
      </c>
      <c r="AJ3352">
        <v>0</v>
      </c>
      <c r="AK3352">
        <v>0</v>
      </c>
      <c r="AL3352">
        <v>0</v>
      </c>
      <c r="AM3352">
        <v>0</v>
      </c>
      <c r="AN3352">
        <v>0</v>
      </c>
      <c r="AO3352">
        <v>31</v>
      </c>
      <c r="AP3352">
        <v>96</v>
      </c>
      <c r="AQ3352">
        <v>32</v>
      </c>
      <c r="AR3352">
        <v>0</v>
      </c>
      <c r="AS3352">
        <v>11</v>
      </c>
      <c r="AT3352">
        <v>9</v>
      </c>
      <c r="AU3352">
        <v>1</v>
      </c>
      <c r="AV3352">
        <v>0</v>
      </c>
      <c r="AW3352">
        <v>0</v>
      </c>
      <c r="AX3352">
        <v>0</v>
      </c>
      <c r="AY3352">
        <v>12</v>
      </c>
      <c r="AZ3352">
        <v>14</v>
      </c>
      <c r="BA3352">
        <v>2</v>
      </c>
      <c r="BB3352">
        <v>1</v>
      </c>
      <c r="BC3352">
        <v>0</v>
      </c>
      <c r="BD3352">
        <v>1</v>
      </c>
      <c r="BE3352">
        <v>0</v>
      </c>
      <c r="BF3352">
        <v>49</v>
      </c>
      <c r="BG3352">
        <v>300</v>
      </c>
      <c r="BH3352">
        <v>0</v>
      </c>
      <c r="BI3352">
        <v>27</v>
      </c>
      <c r="BJ3352" s="2">
        <v>46036</v>
      </c>
      <c r="BK3352">
        <v>0</v>
      </c>
      <c r="BL3352" s="3" t="str">
        <f>VLOOKUP(O3352,DropDownList!$H$1:$I$7,2,FALSE)</f>
        <v>2025/26</v>
      </c>
      <c r="BM3352" s="3" t="str">
        <f t="shared" si="52"/>
        <v>VSUR</v>
      </c>
    </row>
    <row r="3353" spans="1:65" x14ac:dyDescent="0.2">
      <c r="A3353">
        <v>2026</v>
      </c>
      <c r="B3353">
        <v>1</v>
      </c>
      <c r="C3353" t="s">
        <v>198</v>
      </c>
      <c r="D3353" t="s">
        <v>206</v>
      </c>
      <c r="E3353" t="s">
        <v>32</v>
      </c>
      <c r="F3353">
        <v>9340</v>
      </c>
      <c r="G3353" t="s">
        <v>141</v>
      </c>
      <c r="H3353" t="s">
        <v>200</v>
      </c>
      <c r="I3353" t="s">
        <v>142</v>
      </c>
      <c r="J3353" s="1">
        <v>46023</v>
      </c>
      <c r="K3353" t="s">
        <v>438</v>
      </c>
      <c r="L3353">
        <v>4</v>
      </c>
      <c r="M3353" t="s">
        <v>439</v>
      </c>
      <c r="N3353" t="s">
        <v>145</v>
      </c>
      <c r="O3353" t="s">
        <v>149</v>
      </c>
      <c r="P3353" t="s">
        <v>152</v>
      </c>
      <c r="Q3353">
        <v>0</v>
      </c>
      <c r="R3353">
        <v>46</v>
      </c>
      <c r="S3353">
        <v>1840</v>
      </c>
      <c r="T3353">
        <v>1040</v>
      </c>
      <c r="U3353">
        <v>0</v>
      </c>
      <c r="V3353">
        <v>0</v>
      </c>
      <c r="W3353">
        <v>0</v>
      </c>
      <c r="X3353">
        <v>0</v>
      </c>
      <c r="Y3353">
        <v>0</v>
      </c>
      <c r="Z3353">
        <v>0</v>
      </c>
      <c r="AA3353">
        <v>800</v>
      </c>
      <c r="AB3353">
        <v>0</v>
      </c>
      <c r="AC3353">
        <v>800</v>
      </c>
      <c r="AD3353">
        <v>0</v>
      </c>
      <c r="AE3353">
        <v>0</v>
      </c>
      <c r="AF3353">
        <v>20</v>
      </c>
      <c r="AG3353">
        <v>0</v>
      </c>
      <c r="AH3353">
        <v>26</v>
      </c>
      <c r="AI3353">
        <v>0</v>
      </c>
      <c r="AJ3353">
        <v>0</v>
      </c>
      <c r="AK3353">
        <v>0</v>
      </c>
      <c r="AL3353">
        <v>0</v>
      </c>
      <c r="AM3353">
        <v>0</v>
      </c>
      <c r="AN3353">
        <v>0</v>
      </c>
      <c r="AO3353">
        <v>0</v>
      </c>
      <c r="AP3353">
        <v>0</v>
      </c>
      <c r="AQ3353">
        <v>0</v>
      </c>
      <c r="AR3353">
        <v>0</v>
      </c>
      <c r="AS3353">
        <v>0</v>
      </c>
      <c r="AT3353">
        <v>0</v>
      </c>
      <c r="AU3353">
        <v>0</v>
      </c>
      <c r="AV3353">
        <v>0</v>
      </c>
      <c r="AW3353">
        <v>0</v>
      </c>
      <c r="AX3353">
        <v>0</v>
      </c>
      <c r="AY3353">
        <v>0</v>
      </c>
      <c r="AZ3353">
        <v>0</v>
      </c>
      <c r="BA3353">
        <v>0</v>
      </c>
      <c r="BB3353">
        <v>0</v>
      </c>
      <c r="BC3353">
        <v>0</v>
      </c>
      <c r="BD3353">
        <v>0</v>
      </c>
      <c r="BE3353">
        <v>0</v>
      </c>
      <c r="BF3353">
        <v>0</v>
      </c>
      <c r="BG3353">
        <v>0</v>
      </c>
      <c r="BH3353">
        <v>0</v>
      </c>
      <c r="BI3353">
        <v>0</v>
      </c>
      <c r="BJ3353" s="2">
        <v>46036</v>
      </c>
      <c r="BK3353">
        <v>0</v>
      </c>
      <c r="BL3353" s="3" t="str">
        <f>VLOOKUP(O3353,DropDownList!$H$1:$I$7,2,FALSE)</f>
        <v>2025/26</v>
      </c>
      <c r="BM3353" s="3" t="str">
        <f t="shared" si="52"/>
        <v>PCOA</v>
      </c>
    </row>
    <row r="3354" spans="1:65" x14ac:dyDescent="0.2">
      <c r="A3354">
        <v>2026</v>
      </c>
      <c r="B3354">
        <v>1</v>
      </c>
      <c r="C3354" t="s">
        <v>198</v>
      </c>
      <c r="D3354" t="s">
        <v>206</v>
      </c>
      <c r="E3354" t="s">
        <v>32</v>
      </c>
      <c r="F3354">
        <v>9340</v>
      </c>
      <c r="G3354" t="s">
        <v>141</v>
      </c>
      <c r="H3354" t="s">
        <v>200</v>
      </c>
      <c r="I3354" t="s">
        <v>142</v>
      </c>
      <c r="J3354" s="1">
        <v>46023</v>
      </c>
      <c r="K3354" t="s">
        <v>438</v>
      </c>
      <c r="L3354">
        <v>4</v>
      </c>
      <c r="M3354" t="s">
        <v>439</v>
      </c>
      <c r="N3354" t="s">
        <v>145</v>
      </c>
      <c r="O3354" t="s">
        <v>149</v>
      </c>
      <c r="P3354" t="s">
        <v>148</v>
      </c>
      <c r="Q3354">
        <v>1200</v>
      </c>
      <c r="R3354">
        <v>26</v>
      </c>
      <c r="S3354">
        <v>1560</v>
      </c>
      <c r="T3354">
        <v>0</v>
      </c>
      <c r="U3354">
        <v>20</v>
      </c>
      <c r="V3354">
        <v>11</v>
      </c>
      <c r="W3354">
        <v>660</v>
      </c>
      <c r="X3354">
        <v>660</v>
      </c>
      <c r="Y3354">
        <v>0</v>
      </c>
      <c r="Z3354">
        <v>0</v>
      </c>
      <c r="AA3354">
        <v>360</v>
      </c>
      <c r="AB3354">
        <v>0</v>
      </c>
      <c r="AC3354">
        <v>360</v>
      </c>
      <c r="AD3354">
        <v>11</v>
      </c>
      <c r="AE3354">
        <v>0</v>
      </c>
      <c r="AF3354">
        <v>6</v>
      </c>
      <c r="AG3354">
        <v>0</v>
      </c>
      <c r="AH3354">
        <v>0</v>
      </c>
      <c r="AI3354">
        <v>20</v>
      </c>
      <c r="AJ3354">
        <v>0</v>
      </c>
      <c r="AK3354">
        <v>0</v>
      </c>
      <c r="AL3354">
        <v>0</v>
      </c>
      <c r="AM3354">
        <v>0</v>
      </c>
      <c r="AN3354">
        <v>0</v>
      </c>
      <c r="AO3354">
        <v>23</v>
      </c>
      <c r="AP3354">
        <v>63</v>
      </c>
      <c r="AQ3354">
        <v>23</v>
      </c>
      <c r="AR3354">
        <v>0</v>
      </c>
      <c r="AS3354">
        <v>7</v>
      </c>
      <c r="AT3354">
        <v>1</v>
      </c>
      <c r="AU3354">
        <v>0</v>
      </c>
      <c r="AV3354">
        <v>0</v>
      </c>
      <c r="AW3354">
        <v>0</v>
      </c>
      <c r="AX3354">
        <v>0</v>
      </c>
      <c r="AY3354">
        <v>10</v>
      </c>
      <c r="AZ3354">
        <v>10</v>
      </c>
      <c r="BA3354">
        <v>1</v>
      </c>
      <c r="BB3354">
        <v>0</v>
      </c>
      <c r="BC3354">
        <v>0</v>
      </c>
      <c r="BD3354">
        <v>0</v>
      </c>
      <c r="BE3354">
        <v>0</v>
      </c>
      <c r="BF3354">
        <v>23</v>
      </c>
      <c r="BG3354">
        <v>1200</v>
      </c>
      <c r="BH3354">
        <v>0</v>
      </c>
      <c r="BI3354">
        <v>20</v>
      </c>
      <c r="BJ3354" s="2">
        <v>46036</v>
      </c>
      <c r="BK3354">
        <v>0</v>
      </c>
      <c r="BL3354" s="3" t="str">
        <f>VLOOKUP(O3354,DropDownList!$H$1:$I$7,2,FALSE)</f>
        <v>2025/26</v>
      </c>
      <c r="BM3354" s="3" t="str">
        <f t="shared" si="52"/>
        <v>PRAS</v>
      </c>
    </row>
    <row r="3355" spans="1:65" x14ac:dyDescent="0.2">
      <c r="A3355">
        <v>2026</v>
      </c>
      <c r="B3355">
        <v>1</v>
      </c>
      <c r="C3355" t="s">
        <v>198</v>
      </c>
      <c r="D3355" t="s">
        <v>206</v>
      </c>
      <c r="E3355" t="s">
        <v>32</v>
      </c>
      <c r="F3355">
        <v>9340</v>
      </c>
      <c r="G3355" t="s">
        <v>141</v>
      </c>
      <c r="H3355" t="s">
        <v>200</v>
      </c>
      <c r="I3355" t="s">
        <v>142</v>
      </c>
      <c r="J3355" s="1">
        <v>46023</v>
      </c>
      <c r="K3355" t="s">
        <v>438</v>
      </c>
      <c r="L3355">
        <v>4</v>
      </c>
      <c r="M3355" t="s">
        <v>439</v>
      </c>
      <c r="N3355" t="s">
        <v>145</v>
      </c>
      <c r="O3355" t="s">
        <v>149</v>
      </c>
      <c r="P3355" t="s">
        <v>154</v>
      </c>
      <c r="Q3355">
        <v>7523.89</v>
      </c>
      <c r="R3355">
        <v>49</v>
      </c>
      <c r="S3355">
        <v>13364</v>
      </c>
      <c r="T3355">
        <v>420</v>
      </c>
      <c r="U3355">
        <v>27</v>
      </c>
      <c r="V3355">
        <v>14</v>
      </c>
      <c r="W3355">
        <v>2336</v>
      </c>
      <c r="X3355">
        <v>3639</v>
      </c>
      <c r="Y3355">
        <v>0</v>
      </c>
      <c r="Z3355">
        <v>0</v>
      </c>
      <c r="AA3355">
        <v>5420.11</v>
      </c>
      <c r="AB3355">
        <v>0</v>
      </c>
      <c r="AC3355">
        <v>4965.1099999999997</v>
      </c>
      <c r="AD3355">
        <v>11</v>
      </c>
      <c r="AE3355">
        <v>3</v>
      </c>
      <c r="AF3355">
        <v>21</v>
      </c>
      <c r="AG3355">
        <v>9</v>
      </c>
      <c r="AH3355">
        <v>1</v>
      </c>
      <c r="AI3355">
        <v>18</v>
      </c>
      <c r="AJ3355">
        <v>0</v>
      </c>
      <c r="AK3355">
        <v>0</v>
      </c>
      <c r="AL3355">
        <v>0</v>
      </c>
      <c r="AM3355">
        <v>0</v>
      </c>
      <c r="AN3355">
        <v>0</v>
      </c>
      <c r="AO3355">
        <v>31</v>
      </c>
      <c r="AP3355">
        <v>92</v>
      </c>
      <c r="AQ3355">
        <v>31</v>
      </c>
      <c r="AR3355">
        <v>0</v>
      </c>
      <c r="AS3355">
        <v>11</v>
      </c>
      <c r="AT3355">
        <v>9</v>
      </c>
      <c r="AU3355">
        <v>1</v>
      </c>
      <c r="AV3355">
        <v>0</v>
      </c>
      <c r="AW3355">
        <v>0</v>
      </c>
      <c r="AX3355">
        <v>0</v>
      </c>
      <c r="AY3355">
        <v>11</v>
      </c>
      <c r="AZ3355">
        <v>13</v>
      </c>
      <c r="BA3355">
        <v>2</v>
      </c>
      <c r="BB3355">
        <v>1</v>
      </c>
      <c r="BC3355">
        <v>0</v>
      </c>
      <c r="BD3355">
        <v>1</v>
      </c>
      <c r="BE3355">
        <v>0</v>
      </c>
      <c r="BF3355">
        <v>49</v>
      </c>
      <c r="BG3355">
        <v>5753</v>
      </c>
      <c r="BH3355">
        <v>0</v>
      </c>
      <c r="BI3355">
        <v>27</v>
      </c>
      <c r="BJ3355" s="2">
        <v>46036</v>
      </c>
      <c r="BK3355">
        <v>0</v>
      </c>
      <c r="BL3355" s="3" t="str">
        <f>VLOOKUP(O3355,DropDownList!$H$1:$I$7,2,FALSE)</f>
        <v>2025/26</v>
      </c>
      <c r="BM3355" s="3" t="str">
        <f t="shared" si="52"/>
        <v>JP COURT</v>
      </c>
    </row>
    <row r="3356" spans="1:65" x14ac:dyDescent="0.2">
      <c r="A3356">
        <v>2026</v>
      </c>
      <c r="B3356">
        <v>1</v>
      </c>
      <c r="C3356" t="s">
        <v>198</v>
      </c>
      <c r="D3356" t="s">
        <v>206</v>
      </c>
      <c r="E3356" t="s">
        <v>32</v>
      </c>
      <c r="F3356">
        <v>9340</v>
      </c>
      <c r="G3356" t="s">
        <v>141</v>
      </c>
      <c r="H3356" t="s">
        <v>200</v>
      </c>
      <c r="I3356" t="s">
        <v>142</v>
      </c>
      <c r="J3356" s="1">
        <v>46023</v>
      </c>
      <c r="K3356" t="s">
        <v>438</v>
      </c>
      <c r="L3356">
        <v>4</v>
      </c>
      <c r="M3356" t="s">
        <v>439</v>
      </c>
      <c r="N3356" t="s">
        <v>145</v>
      </c>
      <c r="O3356" t="s">
        <v>155</v>
      </c>
      <c r="P3356" t="s">
        <v>150</v>
      </c>
      <c r="Q3356">
        <v>9841.73</v>
      </c>
      <c r="R3356">
        <v>370</v>
      </c>
      <c r="S3356">
        <v>55095.9</v>
      </c>
      <c r="T3356">
        <v>8955.5400000000009</v>
      </c>
      <c r="U3356">
        <v>71</v>
      </c>
      <c r="V3356">
        <v>40</v>
      </c>
      <c r="W3356">
        <v>5128.7700000000004</v>
      </c>
      <c r="X3356">
        <v>5832.86</v>
      </c>
      <c r="Y3356">
        <v>319</v>
      </c>
      <c r="Z3356">
        <v>46140.36</v>
      </c>
      <c r="AA3356">
        <v>36298.629999999997</v>
      </c>
      <c r="AB3356">
        <v>6811.78</v>
      </c>
      <c r="AC3356">
        <v>29486.85</v>
      </c>
      <c r="AD3356">
        <v>28</v>
      </c>
      <c r="AE3356">
        <v>12</v>
      </c>
      <c r="AF3356">
        <v>234</v>
      </c>
      <c r="AG3356">
        <v>29</v>
      </c>
      <c r="AH3356">
        <v>51</v>
      </c>
      <c r="AI3356">
        <v>42</v>
      </c>
      <c r="AJ3356">
        <v>42</v>
      </c>
      <c r="AK3356">
        <v>29</v>
      </c>
      <c r="AL3356">
        <v>6</v>
      </c>
      <c r="AM3356">
        <v>14</v>
      </c>
      <c r="AN3356">
        <v>2</v>
      </c>
      <c r="AO3356">
        <v>276</v>
      </c>
      <c r="AP3356">
        <v>1503</v>
      </c>
      <c r="AQ3356">
        <v>294</v>
      </c>
      <c r="AR3356">
        <v>0</v>
      </c>
      <c r="AS3356">
        <v>106</v>
      </c>
      <c r="AT3356">
        <v>140</v>
      </c>
      <c r="AU3356">
        <v>12</v>
      </c>
      <c r="AV3356">
        <v>5</v>
      </c>
      <c r="AW3356">
        <v>1</v>
      </c>
      <c r="AX3356">
        <v>0</v>
      </c>
      <c r="AY3356">
        <v>273</v>
      </c>
      <c r="AZ3356">
        <v>363</v>
      </c>
      <c r="BA3356">
        <v>213</v>
      </c>
      <c r="BB3356">
        <v>16</v>
      </c>
      <c r="BC3356">
        <v>6</v>
      </c>
      <c r="BD3356">
        <v>7</v>
      </c>
      <c r="BE3356">
        <v>0</v>
      </c>
      <c r="BF3356">
        <v>280</v>
      </c>
      <c r="BG3356">
        <v>5240.84</v>
      </c>
      <c r="BH3356">
        <v>14</v>
      </c>
      <c r="BI3356">
        <v>68</v>
      </c>
      <c r="BJ3356" s="2">
        <v>46036</v>
      </c>
      <c r="BK3356">
        <v>0</v>
      </c>
      <c r="BL3356" s="3" t="str">
        <f>VLOOKUP(O3356,DropDownList!$H$1:$I$7,2,FALSE)</f>
        <v>2022/23</v>
      </c>
      <c r="BM3356" s="3" t="str">
        <f t="shared" si="52"/>
        <v>FISCAL FINES</v>
      </c>
    </row>
    <row r="3357" spans="1:65" x14ac:dyDescent="0.2">
      <c r="A3357">
        <v>2026</v>
      </c>
      <c r="B3357">
        <v>1</v>
      </c>
      <c r="C3357" t="s">
        <v>198</v>
      </c>
      <c r="D3357" t="s">
        <v>206</v>
      </c>
      <c r="E3357" t="s">
        <v>32</v>
      </c>
      <c r="F3357">
        <v>9340</v>
      </c>
      <c r="G3357" t="s">
        <v>141</v>
      </c>
      <c r="H3357" t="s">
        <v>200</v>
      </c>
      <c r="I3357" t="s">
        <v>142</v>
      </c>
      <c r="J3357" s="1">
        <v>46023</v>
      </c>
      <c r="K3357" t="s">
        <v>438</v>
      </c>
      <c r="L3357">
        <v>4</v>
      </c>
      <c r="M3357" t="s">
        <v>439</v>
      </c>
      <c r="N3357" t="s">
        <v>145</v>
      </c>
      <c r="O3357" t="s">
        <v>149</v>
      </c>
      <c r="P3357" t="s">
        <v>150</v>
      </c>
      <c r="Q3357">
        <v>11231.13</v>
      </c>
      <c r="R3357">
        <v>131</v>
      </c>
      <c r="S3357">
        <v>19246.8</v>
      </c>
      <c r="T3357">
        <v>2107.9499999999998</v>
      </c>
      <c r="U3357">
        <v>81</v>
      </c>
      <c r="V3357">
        <v>47</v>
      </c>
      <c r="W3357">
        <v>6120.59</v>
      </c>
      <c r="X3357">
        <v>6590.19</v>
      </c>
      <c r="Y3357">
        <v>115</v>
      </c>
      <c r="Z3357">
        <v>17138.849999999999</v>
      </c>
      <c r="AA3357">
        <v>5907.72</v>
      </c>
      <c r="AB3357">
        <v>1893.95</v>
      </c>
      <c r="AC3357">
        <v>4013.77</v>
      </c>
      <c r="AD3357">
        <v>43</v>
      </c>
      <c r="AE3357">
        <v>4</v>
      </c>
      <c r="AF3357">
        <v>34</v>
      </c>
      <c r="AG3357">
        <v>7</v>
      </c>
      <c r="AH3357">
        <v>16</v>
      </c>
      <c r="AI3357">
        <v>74</v>
      </c>
      <c r="AJ3357">
        <v>16</v>
      </c>
      <c r="AK3357">
        <v>6</v>
      </c>
      <c r="AL3357">
        <v>3</v>
      </c>
      <c r="AM3357">
        <v>5</v>
      </c>
      <c r="AN3357">
        <v>1</v>
      </c>
      <c r="AO3357">
        <v>98</v>
      </c>
      <c r="AP3357">
        <v>275</v>
      </c>
      <c r="AQ3357">
        <v>99</v>
      </c>
      <c r="AR3357">
        <v>0</v>
      </c>
      <c r="AS3357">
        <v>19</v>
      </c>
      <c r="AT3357">
        <v>29</v>
      </c>
      <c r="AU3357">
        <v>1</v>
      </c>
      <c r="AV3357">
        <v>0</v>
      </c>
      <c r="AW3357">
        <v>0</v>
      </c>
      <c r="AX3357">
        <v>0</v>
      </c>
      <c r="AY3357">
        <v>38</v>
      </c>
      <c r="AZ3357">
        <v>41</v>
      </c>
      <c r="BA3357">
        <v>7</v>
      </c>
      <c r="BB3357">
        <v>2</v>
      </c>
      <c r="BC3357">
        <v>1</v>
      </c>
      <c r="BD3357">
        <v>0</v>
      </c>
      <c r="BE3357">
        <v>0</v>
      </c>
      <c r="BF3357">
        <v>98</v>
      </c>
      <c r="BG3357">
        <v>10514.91</v>
      </c>
      <c r="BH3357">
        <v>0</v>
      </c>
      <c r="BI3357">
        <v>81</v>
      </c>
      <c r="BJ3357" s="2">
        <v>46036</v>
      </c>
      <c r="BK3357">
        <v>0</v>
      </c>
      <c r="BL3357" s="3" t="str">
        <f>VLOOKUP(O3357,DropDownList!$H$1:$I$7,2,FALSE)</f>
        <v>2025/26</v>
      </c>
      <c r="BM3357" s="3" t="str">
        <f t="shared" si="52"/>
        <v>FISCAL FINES</v>
      </c>
    </row>
    <row r="3358" spans="1:65" x14ac:dyDescent="0.2">
      <c r="A3358">
        <v>2026</v>
      </c>
      <c r="B3358">
        <v>1</v>
      </c>
      <c r="C3358" t="s">
        <v>198</v>
      </c>
      <c r="D3358" t="s">
        <v>207</v>
      </c>
      <c r="E3358" t="s">
        <v>32</v>
      </c>
      <c r="F3358">
        <v>9762</v>
      </c>
      <c r="G3358" t="s">
        <v>158</v>
      </c>
      <c r="H3358" t="s">
        <v>200</v>
      </c>
      <c r="I3358" t="s">
        <v>142</v>
      </c>
      <c r="J3358" s="1">
        <v>46023</v>
      </c>
      <c r="K3358" t="s">
        <v>438</v>
      </c>
      <c r="L3358">
        <v>4</v>
      </c>
      <c r="M3358" t="s">
        <v>439</v>
      </c>
      <c r="N3358" t="s">
        <v>145</v>
      </c>
      <c r="O3358" t="s">
        <v>155</v>
      </c>
      <c r="P3358" t="s">
        <v>160</v>
      </c>
      <c r="Q3358">
        <v>18483.919999999998</v>
      </c>
      <c r="R3358">
        <v>318</v>
      </c>
      <c r="S3358">
        <v>130279.75</v>
      </c>
      <c r="T3358">
        <v>10994.77</v>
      </c>
      <c r="U3358">
        <v>72</v>
      </c>
      <c r="V3358">
        <v>26</v>
      </c>
      <c r="W3358">
        <v>6894.74</v>
      </c>
      <c r="X3358">
        <v>7114.74</v>
      </c>
      <c r="Y3358">
        <v>0</v>
      </c>
      <c r="Z3358">
        <v>0</v>
      </c>
      <c r="AA3358">
        <v>100801.06</v>
      </c>
      <c r="AB3358">
        <v>3942.48</v>
      </c>
      <c r="AC3358">
        <v>91524.81</v>
      </c>
      <c r="AD3358">
        <v>9</v>
      </c>
      <c r="AE3358">
        <v>17</v>
      </c>
      <c r="AF3358">
        <v>209</v>
      </c>
      <c r="AG3358">
        <v>51</v>
      </c>
      <c r="AH3358">
        <v>29</v>
      </c>
      <c r="AI3358">
        <v>21</v>
      </c>
      <c r="AJ3358">
        <v>0</v>
      </c>
      <c r="AK3358">
        <v>0</v>
      </c>
      <c r="AL3358">
        <v>0</v>
      </c>
      <c r="AM3358">
        <v>0</v>
      </c>
      <c r="AN3358">
        <v>0</v>
      </c>
      <c r="AO3358">
        <v>241</v>
      </c>
      <c r="AP3358">
        <v>1305</v>
      </c>
      <c r="AQ3358">
        <v>228</v>
      </c>
      <c r="AR3358">
        <v>1</v>
      </c>
      <c r="AS3358">
        <v>85</v>
      </c>
      <c r="AT3358">
        <v>141</v>
      </c>
      <c r="AU3358">
        <v>48</v>
      </c>
      <c r="AV3358">
        <v>18</v>
      </c>
      <c r="AW3358">
        <v>30</v>
      </c>
      <c r="AX3358">
        <v>0</v>
      </c>
      <c r="AY3358">
        <v>195</v>
      </c>
      <c r="AZ3358">
        <v>258</v>
      </c>
      <c r="BA3358">
        <v>157</v>
      </c>
      <c r="BB3358">
        <v>39</v>
      </c>
      <c r="BC3358">
        <v>25</v>
      </c>
      <c r="BD3358">
        <v>18</v>
      </c>
      <c r="BE3358">
        <v>0</v>
      </c>
      <c r="BF3358">
        <v>282</v>
      </c>
      <c r="BG3358">
        <v>6225.75</v>
      </c>
      <c r="BH3358">
        <v>8</v>
      </c>
      <c r="BI3358">
        <v>68</v>
      </c>
      <c r="BJ3358" s="2">
        <v>46036</v>
      </c>
      <c r="BK3358">
        <v>3</v>
      </c>
      <c r="BL3358" s="3" t="str">
        <f>VLOOKUP(O3358,DropDownList!$H$1:$I$7,2,FALSE)</f>
        <v>2022/23</v>
      </c>
      <c r="BM3358" s="3" t="str">
        <f t="shared" si="52"/>
        <v>SC COURT</v>
      </c>
    </row>
    <row r="3359" spans="1:65" x14ac:dyDescent="0.2">
      <c r="A3359">
        <v>2026</v>
      </c>
      <c r="B3359">
        <v>1</v>
      </c>
      <c r="C3359" t="s">
        <v>198</v>
      </c>
      <c r="D3359" t="s">
        <v>207</v>
      </c>
      <c r="E3359" t="s">
        <v>32</v>
      </c>
      <c r="F3359">
        <v>9762</v>
      </c>
      <c r="G3359" t="s">
        <v>158</v>
      </c>
      <c r="H3359" t="s">
        <v>200</v>
      </c>
      <c r="I3359" t="s">
        <v>142</v>
      </c>
      <c r="J3359" s="1">
        <v>46023</v>
      </c>
      <c r="K3359" t="s">
        <v>438</v>
      </c>
      <c r="L3359">
        <v>4</v>
      </c>
      <c r="M3359" t="s">
        <v>439</v>
      </c>
      <c r="N3359" t="s">
        <v>145</v>
      </c>
      <c r="O3359" t="s">
        <v>156</v>
      </c>
      <c r="P3359" t="s">
        <v>161</v>
      </c>
      <c r="Q3359">
        <v>566.74</v>
      </c>
      <c r="R3359">
        <v>301</v>
      </c>
      <c r="S3359">
        <v>5915</v>
      </c>
      <c r="T3359">
        <v>430</v>
      </c>
      <c r="U3359">
        <v>88</v>
      </c>
      <c r="V3359">
        <v>9</v>
      </c>
      <c r="W3359">
        <v>139.79</v>
      </c>
      <c r="X3359">
        <v>139.79</v>
      </c>
      <c r="Y3359">
        <v>0</v>
      </c>
      <c r="Z3359">
        <v>0</v>
      </c>
      <c r="AA3359">
        <v>4918.26</v>
      </c>
      <c r="AB3359">
        <v>0</v>
      </c>
      <c r="AC3359">
        <v>0</v>
      </c>
      <c r="AD3359">
        <v>8</v>
      </c>
      <c r="AE3359">
        <v>1</v>
      </c>
      <c r="AF3359">
        <v>238</v>
      </c>
      <c r="AG3359">
        <v>2</v>
      </c>
      <c r="AH3359">
        <v>26</v>
      </c>
      <c r="AI3359">
        <v>35</v>
      </c>
      <c r="AJ3359">
        <v>0</v>
      </c>
      <c r="AK3359">
        <v>0</v>
      </c>
      <c r="AL3359">
        <v>0</v>
      </c>
      <c r="AM3359">
        <v>0</v>
      </c>
      <c r="AN3359">
        <v>0</v>
      </c>
      <c r="AO3359">
        <v>215</v>
      </c>
      <c r="AP3359">
        <v>957</v>
      </c>
      <c r="AQ3359">
        <v>197</v>
      </c>
      <c r="AR3359">
        <v>0</v>
      </c>
      <c r="AS3359">
        <v>60</v>
      </c>
      <c r="AT3359">
        <v>45</v>
      </c>
      <c r="AU3359">
        <v>23</v>
      </c>
      <c r="AV3359">
        <v>8</v>
      </c>
      <c r="AW3359">
        <v>29</v>
      </c>
      <c r="AX3359">
        <v>0</v>
      </c>
      <c r="AY3359">
        <v>186</v>
      </c>
      <c r="AZ3359">
        <v>216</v>
      </c>
      <c r="BA3359">
        <v>105</v>
      </c>
      <c r="BB3359">
        <v>18</v>
      </c>
      <c r="BC3359">
        <v>13</v>
      </c>
      <c r="BD3359">
        <v>11</v>
      </c>
      <c r="BE3359">
        <v>0</v>
      </c>
      <c r="BF3359">
        <v>267</v>
      </c>
      <c r="BG3359">
        <v>550</v>
      </c>
      <c r="BH3359">
        <v>0</v>
      </c>
      <c r="BI3359">
        <v>83</v>
      </c>
      <c r="BJ3359" s="2">
        <v>46036</v>
      </c>
      <c r="BK3359">
        <v>1</v>
      </c>
      <c r="BL3359" s="3" t="str">
        <f>VLOOKUP(O3359,DropDownList!$H$1:$I$7,2,FALSE)</f>
        <v>2023/24</v>
      </c>
      <c r="BM3359" s="3" t="str">
        <f t="shared" si="52"/>
        <v>VSUR</v>
      </c>
    </row>
    <row r="3360" spans="1:65" x14ac:dyDescent="0.2">
      <c r="A3360">
        <v>2026</v>
      </c>
      <c r="B3360">
        <v>1</v>
      </c>
      <c r="C3360" t="s">
        <v>198</v>
      </c>
      <c r="D3360" t="s">
        <v>207</v>
      </c>
      <c r="E3360" t="s">
        <v>32</v>
      </c>
      <c r="F3360">
        <v>9762</v>
      </c>
      <c r="G3360" t="s">
        <v>158</v>
      </c>
      <c r="H3360" t="s">
        <v>200</v>
      </c>
      <c r="I3360" t="s">
        <v>142</v>
      </c>
      <c r="J3360" s="1">
        <v>46023</v>
      </c>
      <c r="K3360" t="s">
        <v>438</v>
      </c>
      <c r="L3360">
        <v>4</v>
      </c>
      <c r="M3360" t="s">
        <v>439</v>
      </c>
      <c r="N3360" t="s">
        <v>145</v>
      </c>
      <c r="O3360" t="s">
        <v>149</v>
      </c>
      <c r="P3360" t="s">
        <v>161</v>
      </c>
      <c r="Q3360">
        <v>469.99</v>
      </c>
      <c r="R3360">
        <v>92</v>
      </c>
      <c r="S3360">
        <v>2265</v>
      </c>
      <c r="T3360">
        <v>0</v>
      </c>
      <c r="U3360">
        <v>62</v>
      </c>
      <c r="V3360">
        <v>14</v>
      </c>
      <c r="W3360">
        <v>300</v>
      </c>
      <c r="X3360">
        <v>300</v>
      </c>
      <c r="Y3360">
        <v>0</v>
      </c>
      <c r="Z3360">
        <v>0</v>
      </c>
      <c r="AA3360">
        <v>1795.01</v>
      </c>
      <c r="AB3360">
        <v>0</v>
      </c>
      <c r="AC3360">
        <v>0</v>
      </c>
      <c r="AD3360">
        <v>14</v>
      </c>
      <c r="AE3360">
        <v>0</v>
      </c>
      <c r="AF3360">
        <v>69</v>
      </c>
      <c r="AG3360">
        <v>1</v>
      </c>
      <c r="AH3360">
        <v>0</v>
      </c>
      <c r="AI3360">
        <v>22</v>
      </c>
      <c r="AJ3360">
        <v>0</v>
      </c>
      <c r="AK3360">
        <v>0</v>
      </c>
      <c r="AL3360">
        <v>0</v>
      </c>
      <c r="AM3360">
        <v>0</v>
      </c>
      <c r="AN3360">
        <v>0</v>
      </c>
      <c r="AO3360">
        <v>53</v>
      </c>
      <c r="AP3360">
        <v>153</v>
      </c>
      <c r="AQ3360">
        <v>56</v>
      </c>
      <c r="AR3360">
        <v>0</v>
      </c>
      <c r="AS3360">
        <v>9</v>
      </c>
      <c r="AT3360">
        <v>6</v>
      </c>
      <c r="AU3360">
        <v>1</v>
      </c>
      <c r="AV3360">
        <v>0</v>
      </c>
      <c r="AW3360">
        <v>1</v>
      </c>
      <c r="AX3360">
        <v>0</v>
      </c>
      <c r="AY3360">
        <v>21</v>
      </c>
      <c r="AZ3360">
        <v>22</v>
      </c>
      <c r="BA3360">
        <v>0</v>
      </c>
      <c r="BB3360">
        <v>3</v>
      </c>
      <c r="BC3360">
        <v>1</v>
      </c>
      <c r="BD3360">
        <v>0</v>
      </c>
      <c r="BE3360">
        <v>0</v>
      </c>
      <c r="BF3360">
        <v>90</v>
      </c>
      <c r="BG3360">
        <v>450</v>
      </c>
      <c r="BH3360">
        <v>0</v>
      </c>
      <c r="BI3360">
        <v>61</v>
      </c>
      <c r="BJ3360" s="2">
        <v>46036</v>
      </c>
      <c r="BK3360">
        <v>0</v>
      </c>
      <c r="BL3360" s="3" t="str">
        <f>VLOOKUP(O3360,DropDownList!$H$1:$I$7,2,FALSE)</f>
        <v>2025/26</v>
      </c>
      <c r="BM3360" s="3" t="str">
        <f t="shared" si="52"/>
        <v>VSUR</v>
      </c>
    </row>
    <row r="3361" spans="1:65" x14ac:dyDescent="0.2">
      <c r="A3361">
        <v>2026</v>
      </c>
      <c r="B3361">
        <v>1</v>
      </c>
      <c r="C3361" t="s">
        <v>198</v>
      </c>
      <c r="D3361" t="s">
        <v>207</v>
      </c>
      <c r="E3361" t="s">
        <v>32</v>
      </c>
      <c r="F3361">
        <v>9762</v>
      </c>
      <c r="G3361" t="s">
        <v>158</v>
      </c>
      <c r="H3361" t="s">
        <v>200</v>
      </c>
      <c r="I3361" t="s">
        <v>142</v>
      </c>
      <c r="J3361" s="1">
        <v>46023</v>
      </c>
      <c r="K3361" t="s">
        <v>438</v>
      </c>
      <c r="L3361">
        <v>4</v>
      </c>
      <c r="M3361" t="s">
        <v>439</v>
      </c>
      <c r="N3361" t="s">
        <v>145</v>
      </c>
      <c r="O3361" t="s">
        <v>156</v>
      </c>
      <c r="P3361" t="s">
        <v>159</v>
      </c>
      <c r="Q3361">
        <v>0</v>
      </c>
      <c r="R3361">
        <v>2</v>
      </c>
      <c r="S3361">
        <v>6720</v>
      </c>
      <c r="T3361">
        <v>81.099999999999994</v>
      </c>
      <c r="U3361">
        <v>0</v>
      </c>
      <c r="V3361">
        <v>0</v>
      </c>
      <c r="W3361">
        <v>0</v>
      </c>
      <c r="X3361">
        <v>0</v>
      </c>
      <c r="Y3361">
        <v>0</v>
      </c>
      <c r="Z3361">
        <v>0</v>
      </c>
      <c r="AA3361">
        <v>6638.9</v>
      </c>
      <c r="AB3361">
        <v>0</v>
      </c>
      <c r="AC3361">
        <v>0</v>
      </c>
      <c r="AD3361">
        <v>0</v>
      </c>
      <c r="AE3361">
        <v>0</v>
      </c>
      <c r="AF3361">
        <v>1</v>
      </c>
      <c r="AG3361">
        <v>0</v>
      </c>
      <c r="AH3361">
        <v>0</v>
      </c>
      <c r="AI3361">
        <v>0</v>
      </c>
      <c r="AJ3361">
        <v>0</v>
      </c>
      <c r="AK3361">
        <v>0</v>
      </c>
      <c r="AL3361">
        <v>0</v>
      </c>
      <c r="AM3361">
        <v>0</v>
      </c>
      <c r="AN3361">
        <v>0</v>
      </c>
      <c r="AO3361">
        <v>1</v>
      </c>
      <c r="AP3361">
        <v>1</v>
      </c>
      <c r="AQ3361">
        <v>1</v>
      </c>
      <c r="AR3361">
        <v>0</v>
      </c>
      <c r="AS3361">
        <v>0</v>
      </c>
      <c r="AT3361">
        <v>0</v>
      </c>
      <c r="AU3361">
        <v>0</v>
      </c>
      <c r="AV3361">
        <v>0</v>
      </c>
      <c r="AW3361">
        <v>0</v>
      </c>
      <c r="AX3361">
        <v>0</v>
      </c>
      <c r="AY3361">
        <v>0</v>
      </c>
      <c r="AZ3361">
        <v>0</v>
      </c>
      <c r="BA3361">
        <v>0</v>
      </c>
      <c r="BB3361">
        <v>0</v>
      </c>
      <c r="BC3361">
        <v>0</v>
      </c>
      <c r="BD3361">
        <v>0</v>
      </c>
      <c r="BE3361">
        <v>0</v>
      </c>
      <c r="BF3361">
        <v>0</v>
      </c>
      <c r="BG3361">
        <v>0</v>
      </c>
      <c r="BH3361">
        <v>1</v>
      </c>
      <c r="BI3361">
        <v>0</v>
      </c>
      <c r="BJ3361" s="2">
        <v>46036</v>
      </c>
      <c r="BK3361">
        <v>0</v>
      </c>
      <c r="BL3361" s="3" t="str">
        <f>VLOOKUP(O3361,DropDownList!$H$1:$I$7,2,FALSE)</f>
        <v>2023/24</v>
      </c>
      <c r="BM3361" s="3" t="str">
        <f t="shared" si="52"/>
        <v>CONF</v>
      </c>
    </row>
    <row r="3362" spans="1:65" x14ac:dyDescent="0.2">
      <c r="A3362">
        <v>2026</v>
      </c>
      <c r="B3362">
        <v>1</v>
      </c>
      <c r="C3362" t="s">
        <v>198</v>
      </c>
      <c r="D3362" t="s">
        <v>207</v>
      </c>
      <c r="E3362" t="s">
        <v>32</v>
      </c>
      <c r="F3362">
        <v>9762</v>
      </c>
      <c r="G3362" t="s">
        <v>158</v>
      </c>
      <c r="H3362" t="s">
        <v>200</v>
      </c>
      <c r="I3362" t="s">
        <v>142</v>
      </c>
      <c r="J3362" s="1">
        <v>46023</v>
      </c>
      <c r="K3362" t="s">
        <v>438</v>
      </c>
      <c r="L3362">
        <v>4</v>
      </c>
      <c r="M3362" t="s">
        <v>439</v>
      </c>
      <c r="N3362" t="s">
        <v>145</v>
      </c>
      <c r="O3362" t="s">
        <v>155</v>
      </c>
      <c r="P3362" t="s">
        <v>159</v>
      </c>
      <c r="Q3362">
        <v>0</v>
      </c>
      <c r="R3362">
        <v>2</v>
      </c>
      <c r="S3362">
        <v>46140.25</v>
      </c>
      <c r="T3362">
        <v>7.2</v>
      </c>
      <c r="U3362">
        <v>0</v>
      </c>
      <c r="V3362">
        <v>0</v>
      </c>
      <c r="W3362">
        <v>0</v>
      </c>
      <c r="X3362">
        <v>0</v>
      </c>
      <c r="Y3362">
        <v>0</v>
      </c>
      <c r="Z3362">
        <v>0</v>
      </c>
      <c r="AA3362">
        <v>46133.05</v>
      </c>
      <c r="AB3362">
        <v>0</v>
      </c>
      <c r="AC3362">
        <v>0</v>
      </c>
      <c r="AD3362">
        <v>0</v>
      </c>
      <c r="AE3362">
        <v>0</v>
      </c>
      <c r="AF3362">
        <v>0</v>
      </c>
      <c r="AG3362">
        <v>0</v>
      </c>
      <c r="AH3362">
        <v>0</v>
      </c>
      <c r="AI3362">
        <v>0</v>
      </c>
      <c r="AJ3362">
        <v>0</v>
      </c>
      <c r="AK3362">
        <v>0</v>
      </c>
      <c r="AL3362">
        <v>0</v>
      </c>
      <c r="AM3362">
        <v>0</v>
      </c>
      <c r="AN3362">
        <v>0</v>
      </c>
      <c r="AO3362">
        <v>1</v>
      </c>
      <c r="AP3362">
        <v>1</v>
      </c>
      <c r="AQ3362">
        <v>1</v>
      </c>
      <c r="AR3362">
        <v>0</v>
      </c>
      <c r="AS3362">
        <v>0</v>
      </c>
      <c r="AT3362">
        <v>0</v>
      </c>
      <c r="AU3362">
        <v>0</v>
      </c>
      <c r="AV3362">
        <v>0</v>
      </c>
      <c r="AW3362">
        <v>0</v>
      </c>
      <c r="AX3362">
        <v>0</v>
      </c>
      <c r="AY3362">
        <v>0</v>
      </c>
      <c r="AZ3362">
        <v>0</v>
      </c>
      <c r="BA3362">
        <v>0</v>
      </c>
      <c r="BB3362">
        <v>0</v>
      </c>
      <c r="BC3362">
        <v>0</v>
      </c>
      <c r="BD3362">
        <v>0</v>
      </c>
      <c r="BE3362">
        <v>0</v>
      </c>
      <c r="BF3362">
        <v>0</v>
      </c>
      <c r="BG3362">
        <v>0</v>
      </c>
      <c r="BH3362">
        <v>2</v>
      </c>
      <c r="BI3362">
        <v>0</v>
      </c>
      <c r="BJ3362" s="2">
        <v>46036</v>
      </c>
      <c r="BK3362">
        <v>0</v>
      </c>
      <c r="BL3362" s="3" t="str">
        <f>VLOOKUP(O3362,DropDownList!$H$1:$I$7,2,FALSE)</f>
        <v>2022/23</v>
      </c>
      <c r="BM3362" s="3" t="str">
        <f t="shared" si="52"/>
        <v>CONF</v>
      </c>
    </row>
    <row r="3363" spans="1:65" x14ac:dyDescent="0.2">
      <c r="A3363">
        <v>2026</v>
      </c>
      <c r="B3363">
        <v>1</v>
      </c>
      <c r="C3363" t="s">
        <v>198</v>
      </c>
      <c r="D3363" t="s">
        <v>207</v>
      </c>
      <c r="E3363" t="s">
        <v>32</v>
      </c>
      <c r="F3363">
        <v>9762</v>
      </c>
      <c r="G3363" t="s">
        <v>158</v>
      </c>
      <c r="H3363" t="s">
        <v>200</v>
      </c>
      <c r="I3363" t="s">
        <v>142</v>
      </c>
      <c r="J3363" s="1">
        <v>46023</v>
      </c>
      <c r="K3363" t="s">
        <v>438</v>
      </c>
      <c r="L3363">
        <v>4</v>
      </c>
      <c r="M3363" t="s">
        <v>439</v>
      </c>
      <c r="N3363" t="s">
        <v>145</v>
      </c>
      <c r="O3363" t="s">
        <v>147</v>
      </c>
      <c r="P3363" t="s">
        <v>159</v>
      </c>
      <c r="Q3363">
        <v>12049.1</v>
      </c>
      <c r="R3363">
        <v>2</v>
      </c>
      <c r="S3363">
        <v>156245</v>
      </c>
      <c r="T3363">
        <v>70</v>
      </c>
      <c r="U3363">
        <v>1</v>
      </c>
      <c r="V3363">
        <v>1</v>
      </c>
      <c r="W3363">
        <v>12049.1</v>
      </c>
      <c r="X3363">
        <v>12049.1</v>
      </c>
      <c r="Y3363">
        <v>0</v>
      </c>
      <c r="Z3363">
        <v>0</v>
      </c>
      <c r="AA3363">
        <v>144125.9</v>
      </c>
      <c r="AB3363">
        <v>0</v>
      </c>
      <c r="AC3363">
        <v>0</v>
      </c>
      <c r="AD3363">
        <v>0</v>
      </c>
      <c r="AE3363">
        <v>1</v>
      </c>
      <c r="AF3363">
        <v>0</v>
      </c>
      <c r="AG3363">
        <v>1</v>
      </c>
      <c r="AH3363">
        <v>0</v>
      </c>
      <c r="AI3363">
        <v>0</v>
      </c>
      <c r="AJ3363">
        <v>0</v>
      </c>
      <c r="AK3363">
        <v>0</v>
      </c>
      <c r="AL3363">
        <v>0</v>
      </c>
      <c r="AM3363">
        <v>0</v>
      </c>
      <c r="AN3363">
        <v>0</v>
      </c>
      <c r="AO3363">
        <v>1</v>
      </c>
      <c r="AP3363">
        <v>3</v>
      </c>
      <c r="AQ3363">
        <v>0</v>
      </c>
      <c r="AR3363">
        <v>0</v>
      </c>
      <c r="AS3363">
        <v>0</v>
      </c>
      <c r="AT3363">
        <v>0</v>
      </c>
      <c r="AU3363">
        <v>1</v>
      </c>
      <c r="AV3363">
        <v>0</v>
      </c>
      <c r="AW3363">
        <v>1</v>
      </c>
      <c r="AX3363">
        <v>0</v>
      </c>
      <c r="AY3363">
        <v>0</v>
      </c>
      <c r="AZ3363">
        <v>0</v>
      </c>
      <c r="BA3363">
        <v>0</v>
      </c>
      <c r="BB3363">
        <v>0</v>
      </c>
      <c r="BC3363">
        <v>0</v>
      </c>
      <c r="BD3363">
        <v>0</v>
      </c>
      <c r="BE3363">
        <v>0</v>
      </c>
      <c r="BF3363">
        <v>0</v>
      </c>
      <c r="BG3363">
        <v>0</v>
      </c>
      <c r="BH3363">
        <v>1</v>
      </c>
      <c r="BI3363">
        <v>0</v>
      </c>
      <c r="BJ3363" s="2">
        <v>46036</v>
      </c>
      <c r="BK3363">
        <v>0</v>
      </c>
      <c r="BL3363" s="3" t="str">
        <f>VLOOKUP(O3363,DropDownList!$H$1:$I$7,2,FALSE)</f>
        <v>2024/25</v>
      </c>
      <c r="BM3363" s="3" t="str">
        <f t="shared" si="52"/>
        <v>CONF</v>
      </c>
    </row>
    <row r="3364" spans="1:65" x14ac:dyDescent="0.2">
      <c r="A3364">
        <v>2026</v>
      </c>
      <c r="B3364">
        <v>1</v>
      </c>
      <c r="C3364" t="s">
        <v>198</v>
      </c>
      <c r="D3364" t="s">
        <v>207</v>
      </c>
      <c r="E3364" t="s">
        <v>32</v>
      </c>
      <c r="F3364">
        <v>9762</v>
      </c>
      <c r="G3364" t="s">
        <v>158</v>
      </c>
      <c r="H3364" t="s">
        <v>200</v>
      </c>
      <c r="I3364" t="s">
        <v>142</v>
      </c>
      <c r="J3364" s="1">
        <v>46023</v>
      </c>
      <c r="K3364" t="s">
        <v>438</v>
      </c>
      <c r="L3364">
        <v>4</v>
      </c>
      <c r="M3364" t="s">
        <v>439</v>
      </c>
      <c r="N3364" t="s">
        <v>145</v>
      </c>
      <c r="O3364" t="s">
        <v>149</v>
      </c>
      <c r="P3364" t="s">
        <v>160</v>
      </c>
      <c r="Q3364">
        <v>23011.599999999999</v>
      </c>
      <c r="R3364">
        <v>101</v>
      </c>
      <c r="S3364">
        <v>49825</v>
      </c>
      <c r="T3364">
        <v>485</v>
      </c>
      <c r="U3364">
        <v>68</v>
      </c>
      <c r="V3364">
        <v>32</v>
      </c>
      <c r="W3364">
        <v>6086.79</v>
      </c>
      <c r="X3364">
        <v>10161.790000000001</v>
      </c>
      <c r="Y3364">
        <v>0</v>
      </c>
      <c r="Z3364">
        <v>0</v>
      </c>
      <c r="AA3364">
        <v>26328.400000000001</v>
      </c>
      <c r="AB3364">
        <v>1950.05</v>
      </c>
      <c r="AC3364">
        <v>22563.34</v>
      </c>
      <c r="AD3364">
        <v>16</v>
      </c>
      <c r="AE3364">
        <v>16</v>
      </c>
      <c r="AF3364">
        <v>32</v>
      </c>
      <c r="AG3364">
        <v>43</v>
      </c>
      <c r="AH3364">
        <v>1</v>
      </c>
      <c r="AI3364">
        <v>25</v>
      </c>
      <c r="AJ3364">
        <v>0</v>
      </c>
      <c r="AK3364">
        <v>0</v>
      </c>
      <c r="AL3364">
        <v>0</v>
      </c>
      <c r="AM3364">
        <v>0</v>
      </c>
      <c r="AN3364">
        <v>0</v>
      </c>
      <c r="AO3364">
        <v>61</v>
      </c>
      <c r="AP3364">
        <v>165</v>
      </c>
      <c r="AQ3364">
        <v>59</v>
      </c>
      <c r="AR3364">
        <v>0</v>
      </c>
      <c r="AS3364">
        <v>9</v>
      </c>
      <c r="AT3364">
        <v>6</v>
      </c>
      <c r="AU3364">
        <v>1</v>
      </c>
      <c r="AV3364">
        <v>0</v>
      </c>
      <c r="AW3364">
        <v>6</v>
      </c>
      <c r="AX3364">
        <v>0</v>
      </c>
      <c r="AY3364">
        <v>23</v>
      </c>
      <c r="AZ3364">
        <v>24</v>
      </c>
      <c r="BA3364">
        <v>0</v>
      </c>
      <c r="BB3364">
        <v>3</v>
      </c>
      <c r="BC3364">
        <v>1</v>
      </c>
      <c r="BD3364">
        <v>0</v>
      </c>
      <c r="BE3364">
        <v>0</v>
      </c>
      <c r="BF3364">
        <v>95</v>
      </c>
      <c r="BG3364">
        <v>9520</v>
      </c>
      <c r="BH3364">
        <v>0</v>
      </c>
      <c r="BI3364">
        <v>64</v>
      </c>
      <c r="BJ3364" s="2">
        <v>46036</v>
      </c>
      <c r="BK3364">
        <v>0</v>
      </c>
      <c r="BL3364" s="3" t="str">
        <f>VLOOKUP(O3364,DropDownList!$H$1:$I$7,2,FALSE)</f>
        <v>2025/26</v>
      </c>
      <c r="BM3364" s="3" t="str">
        <f t="shared" si="52"/>
        <v>SC COURT</v>
      </c>
    </row>
    <row r="3365" spans="1:65" x14ac:dyDescent="0.2">
      <c r="A3365">
        <v>2026</v>
      </c>
      <c r="B3365">
        <v>1</v>
      </c>
      <c r="C3365" t="s">
        <v>198</v>
      </c>
      <c r="D3365" t="s">
        <v>207</v>
      </c>
      <c r="E3365" t="s">
        <v>32</v>
      </c>
      <c r="F3365">
        <v>9762</v>
      </c>
      <c r="G3365" t="s">
        <v>158</v>
      </c>
      <c r="H3365" t="s">
        <v>200</v>
      </c>
      <c r="I3365" t="s">
        <v>142</v>
      </c>
      <c r="J3365" s="1">
        <v>46023</v>
      </c>
      <c r="K3365" t="s">
        <v>438</v>
      </c>
      <c r="L3365">
        <v>4</v>
      </c>
      <c r="M3365" t="s">
        <v>439</v>
      </c>
      <c r="N3365" t="s">
        <v>145</v>
      </c>
      <c r="O3365" t="s">
        <v>147</v>
      </c>
      <c r="P3365" t="s">
        <v>161</v>
      </c>
      <c r="Q3365">
        <v>1101.48</v>
      </c>
      <c r="R3365">
        <v>236</v>
      </c>
      <c r="S3365">
        <v>5295</v>
      </c>
      <c r="T3365">
        <v>445</v>
      </c>
      <c r="U3365">
        <v>120</v>
      </c>
      <c r="V3365">
        <v>24</v>
      </c>
      <c r="W3365">
        <v>515</v>
      </c>
      <c r="X3365">
        <v>515</v>
      </c>
      <c r="Y3365">
        <v>0</v>
      </c>
      <c r="Z3365">
        <v>0</v>
      </c>
      <c r="AA3365">
        <v>3748.52</v>
      </c>
      <c r="AB3365">
        <v>0</v>
      </c>
      <c r="AC3365">
        <v>0</v>
      </c>
      <c r="AD3365">
        <v>24</v>
      </c>
      <c r="AE3365">
        <v>0</v>
      </c>
      <c r="AF3365">
        <v>165</v>
      </c>
      <c r="AG3365">
        <v>2</v>
      </c>
      <c r="AH3365">
        <v>12</v>
      </c>
      <c r="AI3365">
        <v>57</v>
      </c>
      <c r="AJ3365">
        <v>0</v>
      </c>
      <c r="AK3365">
        <v>0</v>
      </c>
      <c r="AL3365">
        <v>0</v>
      </c>
      <c r="AM3365">
        <v>0</v>
      </c>
      <c r="AN3365">
        <v>0</v>
      </c>
      <c r="AO3365">
        <v>181</v>
      </c>
      <c r="AP3365">
        <v>628</v>
      </c>
      <c r="AQ3365">
        <v>169</v>
      </c>
      <c r="AR3365">
        <v>0</v>
      </c>
      <c r="AS3365">
        <v>42</v>
      </c>
      <c r="AT3365">
        <v>22</v>
      </c>
      <c r="AU3365">
        <v>15</v>
      </c>
      <c r="AV3365">
        <v>5</v>
      </c>
      <c r="AW3365">
        <v>14</v>
      </c>
      <c r="AX3365">
        <v>0</v>
      </c>
      <c r="AY3365">
        <v>122</v>
      </c>
      <c r="AZ3365">
        <v>135</v>
      </c>
      <c r="BA3365">
        <v>47</v>
      </c>
      <c r="BB3365">
        <v>10</v>
      </c>
      <c r="BC3365">
        <v>7</v>
      </c>
      <c r="BD3365">
        <v>5</v>
      </c>
      <c r="BE3365">
        <v>0</v>
      </c>
      <c r="BF3365">
        <v>221</v>
      </c>
      <c r="BG3365">
        <v>1085</v>
      </c>
      <c r="BH3365">
        <v>0</v>
      </c>
      <c r="BI3365">
        <v>113</v>
      </c>
      <c r="BJ3365" s="2">
        <v>46036</v>
      </c>
      <c r="BK3365">
        <v>0</v>
      </c>
      <c r="BL3365" s="3" t="str">
        <f>VLOOKUP(O3365,DropDownList!$H$1:$I$7,2,FALSE)</f>
        <v>2024/25</v>
      </c>
      <c r="BM3365" s="3" t="str">
        <f t="shared" si="52"/>
        <v>VSUR</v>
      </c>
    </row>
    <row r="3366" spans="1:65" x14ac:dyDescent="0.2">
      <c r="A3366">
        <v>2026</v>
      </c>
      <c r="B3366">
        <v>1</v>
      </c>
      <c r="C3366" t="s">
        <v>198</v>
      </c>
      <c r="D3366" t="s">
        <v>207</v>
      </c>
      <c r="E3366" t="s">
        <v>32</v>
      </c>
      <c r="F3366">
        <v>9762</v>
      </c>
      <c r="G3366" t="s">
        <v>158</v>
      </c>
      <c r="H3366" t="s">
        <v>200</v>
      </c>
      <c r="I3366" t="s">
        <v>142</v>
      </c>
      <c r="J3366" s="1">
        <v>46023</v>
      </c>
      <c r="K3366" t="s">
        <v>438</v>
      </c>
      <c r="L3366">
        <v>4</v>
      </c>
      <c r="M3366" t="s">
        <v>439</v>
      </c>
      <c r="N3366" t="s">
        <v>145</v>
      </c>
      <c r="O3366" t="s">
        <v>147</v>
      </c>
      <c r="P3366" t="s">
        <v>160</v>
      </c>
      <c r="Q3366">
        <v>41073.57</v>
      </c>
      <c r="R3366">
        <v>245</v>
      </c>
      <c r="S3366">
        <v>112528.11</v>
      </c>
      <c r="T3366">
        <v>8087.31</v>
      </c>
      <c r="U3366">
        <v>122</v>
      </c>
      <c r="V3366">
        <v>40</v>
      </c>
      <c r="W3366">
        <v>18226.84</v>
      </c>
      <c r="X3366">
        <v>19471.84</v>
      </c>
      <c r="Y3366">
        <v>0</v>
      </c>
      <c r="Z3366">
        <v>0</v>
      </c>
      <c r="AA3366">
        <v>63367.23</v>
      </c>
      <c r="AB3366">
        <v>6953.46</v>
      </c>
      <c r="AC3366">
        <v>52665.25</v>
      </c>
      <c r="AD3366">
        <v>24</v>
      </c>
      <c r="AE3366">
        <v>16</v>
      </c>
      <c r="AF3366">
        <v>108</v>
      </c>
      <c r="AG3366">
        <v>70</v>
      </c>
      <c r="AH3366">
        <v>13</v>
      </c>
      <c r="AI3366">
        <v>52</v>
      </c>
      <c r="AJ3366">
        <v>0</v>
      </c>
      <c r="AK3366">
        <v>0</v>
      </c>
      <c r="AL3366">
        <v>0</v>
      </c>
      <c r="AM3366">
        <v>0</v>
      </c>
      <c r="AN3366">
        <v>0</v>
      </c>
      <c r="AO3366">
        <v>188</v>
      </c>
      <c r="AP3366">
        <v>655</v>
      </c>
      <c r="AQ3366">
        <v>175</v>
      </c>
      <c r="AR3366">
        <v>0</v>
      </c>
      <c r="AS3366">
        <v>49</v>
      </c>
      <c r="AT3366">
        <v>25</v>
      </c>
      <c r="AU3366">
        <v>16</v>
      </c>
      <c r="AV3366">
        <v>5</v>
      </c>
      <c r="AW3366">
        <v>15</v>
      </c>
      <c r="AX3366">
        <v>0</v>
      </c>
      <c r="AY3366">
        <v>122</v>
      </c>
      <c r="AZ3366">
        <v>139</v>
      </c>
      <c r="BA3366">
        <v>51</v>
      </c>
      <c r="BB3366">
        <v>11</v>
      </c>
      <c r="BC3366">
        <v>6</v>
      </c>
      <c r="BD3366">
        <v>5</v>
      </c>
      <c r="BE3366">
        <v>0</v>
      </c>
      <c r="BF3366">
        <v>229</v>
      </c>
      <c r="BG3366">
        <v>18515</v>
      </c>
      <c r="BH3366">
        <v>2</v>
      </c>
      <c r="BI3366">
        <v>114</v>
      </c>
      <c r="BJ3366" s="2">
        <v>46036</v>
      </c>
      <c r="BK3366">
        <v>0</v>
      </c>
      <c r="BL3366" s="3" t="str">
        <f>VLOOKUP(O3366,DropDownList!$H$1:$I$7,2,FALSE)</f>
        <v>2024/25</v>
      </c>
      <c r="BM3366" s="3" t="str">
        <f t="shared" si="52"/>
        <v>SC COURT</v>
      </c>
    </row>
    <row r="3367" spans="1:65" x14ac:dyDescent="0.2">
      <c r="A3367">
        <v>2026</v>
      </c>
      <c r="B3367">
        <v>1</v>
      </c>
      <c r="C3367" t="s">
        <v>198</v>
      </c>
      <c r="D3367" t="s">
        <v>207</v>
      </c>
      <c r="E3367" t="s">
        <v>32</v>
      </c>
      <c r="F3367">
        <v>9762</v>
      </c>
      <c r="G3367" t="s">
        <v>158</v>
      </c>
      <c r="H3367" t="s">
        <v>200</v>
      </c>
      <c r="I3367" t="s">
        <v>142</v>
      </c>
      <c r="J3367" s="1">
        <v>46023</v>
      </c>
      <c r="K3367" t="s">
        <v>438</v>
      </c>
      <c r="L3367">
        <v>4</v>
      </c>
      <c r="M3367" t="s">
        <v>439</v>
      </c>
      <c r="N3367" t="s">
        <v>145</v>
      </c>
      <c r="O3367" t="s">
        <v>155</v>
      </c>
      <c r="P3367" t="s">
        <v>161</v>
      </c>
      <c r="Q3367">
        <v>356.23</v>
      </c>
      <c r="R3367">
        <v>289</v>
      </c>
      <c r="S3367">
        <v>6090</v>
      </c>
      <c r="T3367">
        <v>450</v>
      </c>
      <c r="U3367">
        <v>66</v>
      </c>
      <c r="V3367">
        <v>7</v>
      </c>
      <c r="W3367">
        <v>160</v>
      </c>
      <c r="X3367">
        <v>160</v>
      </c>
      <c r="Y3367">
        <v>0</v>
      </c>
      <c r="Z3367">
        <v>0</v>
      </c>
      <c r="AA3367">
        <v>5283.77</v>
      </c>
      <c r="AB3367">
        <v>0</v>
      </c>
      <c r="AC3367">
        <v>0</v>
      </c>
      <c r="AD3367">
        <v>7</v>
      </c>
      <c r="AE3367">
        <v>0</v>
      </c>
      <c r="AF3367">
        <v>243</v>
      </c>
      <c r="AG3367">
        <v>1</v>
      </c>
      <c r="AH3367">
        <v>27</v>
      </c>
      <c r="AI3367">
        <v>18</v>
      </c>
      <c r="AJ3367">
        <v>0</v>
      </c>
      <c r="AK3367">
        <v>0</v>
      </c>
      <c r="AL3367">
        <v>0</v>
      </c>
      <c r="AM3367">
        <v>0</v>
      </c>
      <c r="AN3367">
        <v>0</v>
      </c>
      <c r="AO3367">
        <v>219</v>
      </c>
      <c r="AP3367">
        <v>1225</v>
      </c>
      <c r="AQ3367">
        <v>212</v>
      </c>
      <c r="AR3367">
        <v>0</v>
      </c>
      <c r="AS3367">
        <v>76</v>
      </c>
      <c r="AT3367">
        <v>126</v>
      </c>
      <c r="AU3367">
        <v>47</v>
      </c>
      <c r="AV3367">
        <v>18</v>
      </c>
      <c r="AW3367">
        <v>29</v>
      </c>
      <c r="AX3367">
        <v>0</v>
      </c>
      <c r="AY3367">
        <v>186</v>
      </c>
      <c r="AZ3367">
        <v>248</v>
      </c>
      <c r="BA3367">
        <v>145</v>
      </c>
      <c r="BB3367">
        <v>37</v>
      </c>
      <c r="BC3367">
        <v>23</v>
      </c>
      <c r="BD3367">
        <v>15</v>
      </c>
      <c r="BE3367">
        <v>0</v>
      </c>
      <c r="BF3367">
        <v>257</v>
      </c>
      <c r="BG3367">
        <v>340</v>
      </c>
      <c r="BH3367">
        <v>0</v>
      </c>
      <c r="BI3367">
        <v>62</v>
      </c>
      <c r="BJ3367" s="2">
        <v>46036</v>
      </c>
      <c r="BK3367">
        <v>3</v>
      </c>
      <c r="BL3367" s="3" t="str">
        <f>VLOOKUP(O3367,DropDownList!$H$1:$I$7,2,FALSE)</f>
        <v>2022/23</v>
      </c>
      <c r="BM3367" s="3" t="str">
        <f t="shared" si="52"/>
        <v>VSUR</v>
      </c>
    </row>
    <row r="3368" spans="1:65" x14ac:dyDescent="0.2">
      <c r="A3368">
        <v>2026</v>
      </c>
      <c r="B3368">
        <v>1</v>
      </c>
      <c r="C3368" t="s">
        <v>198</v>
      </c>
      <c r="D3368" t="s">
        <v>207</v>
      </c>
      <c r="E3368" t="s">
        <v>32</v>
      </c>
      <c r="F3368">
        <v>9762</v>
      </c>
      <c r="G3368" t="s">
        <v>158</v>
      </c>
      <c r="H3368" t="s">
        <v>200</v>
      </c>
      <c r="I3368" t="s">
        <v>142</v>
      </c>
      <c r="J3368" s="1">
        <v>46023</v>
      </c>
      <c r="K3368" t="s">
        <v>438</v>
      </c>
      <c r="L3368">
        <v>4</v>
      </c>
      <c r="M3368" t="s">
        <v>439</v>
      </c>
      <c r="N3368" t="s">
        <v>145</v>
      </c>
      <c r="O3368" t="s">
        <v>156</v>
      </c>
      <c r="P3368" t="s">
        <v>160</v>
      </c>
      <c r="Q3368">
        <v>21611.45</v>
      </c>
      <c r="R3368">
        <v>321</v>
      </c>
      <c r="S3368">
        <v>123206.52</v>
      </c>
      <c r="T3368">
        <v>12655.47</v>
      </c>
      <c r="U3368">
        <v>91</v>
      </c>
      <c r="V3368">
        <v>24</v>
      </c>
      <c r="W3368">
        <v>6509.62</v>
      </c>
      <c r="X3368">
        <v>7674.62</v>
      </c>
      <c r="Y3368">
        <v>0</v>
      </c>
      <c r="Z3368">
        <v>0</v>
      </c>
      <c r="AA3368">
        <v>88939.6</v>
      </c>
      <c r="AB3368">
        <v>8499.91</v>
      </c>
      <c r="AC3368">
        <v>75491.429999999993</v>
      </c>
      <c r="AD3368">
        <v>8</v>
      </c>
      <c r="AE3368">
        <v>16</v>
      </c>
      <c r="AF3368">
        <v>195</v>
      </c>
      <c r="AG3368">
        <v>56</v>
      </c>
      <c r="AH3368">
        <v>31</v>
      </c>
      <c r="AI3368">
        <v>35</v>
      </c>
      <c r="AJ3368">
        <v>0</v>
      </c>
      <c r="AK3368">
        <v>0</v>
      </c>
      <c r="AL3368">
        <v>0</v>
      </c>
      <c r="AM3368">
        <v>0</v>
      </c>
      <c r="AN3368">
        <v>0</v>
      </c>
      <c r="AO3368">
        <v>232</v>
      </c>
      <c r="AP3368">
        <v>1016</v>
      </c>
      <c r="AQ3368">
        <v>210</v>
      </c>
      <c r="AR3368">
        <v>0</v>
      </c>
      <c r="AS3368">
        <v>63</v>
      </c>
      <c r="AT3368">
        <v>49</v>
      </c>
      <c r="AU3368">
        <v>23</v>
      </c>
      <c r="AV3368">
        <v>8</v>
      </c>
      <c r="AW3368">
        <v>33</v>
      </c>
      <c r="AX3368">
        <v>0</v>
      </c>
      <c r="AY3368">
        <v>196</v>
      </c>
      <c r="AZ3368">
        <v>231</v>
      </c>
      <c r="BA3368">
        <v>114</v>
      </c>
      <c r="BB3368">
        <v>18</v>
      </c>
      <c r="BC3368">
        <v>13</v>
      </c>
      <c r="BD3368">
        <v>10</v>
      </c>
      <c r="BE3368">
        <v>0</v>
      </c>
      <c r="BF3368">
        <v>282</v>
      </c>
      <c r="BG3368">
        <v>9545.16</v>
      </c>
      <c r="BH3368">
        <v>4</v>
      </c>
      <c r="BI3368">
        <v>86</v>
      </c>
      <c r="BJ3368" s="2">
        <v>46036</v>
      </c>
      <c r="BK3368">
        <v>1</v>
      </c>
      <c r="BL3368" s="3" t="str">
        <f>VLOOKUP(O3368,DropDownList!$H$1:$I$7,2,FALSE)</f>
        <v>2023/24</v>
      </c>
      <c r="BM3368" s="3" t="str">
        <f t="shared" si="52"/>
        <v>SC COURT</v>
      </c>
    </row>
    <row r="3369" spans="1:65" x14ac:dyDescent="0.2">
      <c r="A3369">
        <v>2026</v>
      </c>
      <c r="B3369">
        <v>1</v>
      </c>
      <c r="C3369" t="s">
        <v>198</v>
      </c>
      <c r="D3369" t="s">
        <v>207</v>
      </c>
      <c r="E3369" t="s">
        <v>32</v>
      </c>
      <c r="F3369">
        <v>9762</v>
      </c>
      <c r="G3369" t="s">
        <v>158</v>
      </c>
      <c r="H3369" t="s">
        <v>200</v>
      </c>
      <c r="I3369" t="s">
        <v>142</v>
      </c>
      <c r="J3369" s="1">
        <v>46023</v>
      </c>
      <c r="K3369" t="s">
        <v>438</v>
      </c>
      <c r="L3369">
        <v>4</v>
      </c>
      <c r="M3369" t="s">
        <v>439</v>
      </c>
      <c r="N3369" t="s">
        <v>145</v>
      </c>
      <c r="O3369" t="s">
        <v>149</v>
      </c>
      <c r="P3369" t="s">
        <v>159</v>
      </c>
      <c r="Q3369">
        <v>0</v>
      </c>
      <c r="R3369">
        <v>2</v>
      </c>
      <c r="S3369">
        <v>7080</v>
      </c>
      <c r="T3369">
        <v>0</v>
      </c>
      <c r="U3369">
        <v>0</v>
      </c>
      <c r="V3369">
        <v>0</v>
      </c>
      <c r="W3369">
        <v>0</v>
      </c>
      <c r="X3369">
        <v>0</v>
      </c>
      <c r="Y3369">
        <v>0</v>
      </c>
      <c r="Z3369">
        <v>0</v>
      </c>
      <c r="AA3369">
        <v>7080</v>
      </c>
      <c r="AB3369">
        <v>0</v>
      </c>
      <c r="AC3369">
        <v>0</v>
      </c>
      <c r="AD3369">
        <v>0</v>
      </c>
      <c r="AE3369">
        <v>0</v>
      </c>
      <c r="AF3369">
        <v>2</v>
      </c>
      <c r="AG3369">
        <v>0</v>
      </c>
      <c r="AH3369">
        <v>0</v>
      </c>
      <c r="AI3369">
        <v>0</v>
      </c>
      <c r="AJ3369">
        <v>0</v>
      </c>
      <c r="AK3369">
        <v>0</v>
      </c>
      <c r="AL3369">
        <v>0</v>
      </c>
      <c r="AM3369">
        <v>0</v>
      </c>
      <c r="AN3369">
        <v>0</v>
      </c>
      <c r="AO3369">
        <v>0</v>
      </c>
      <c r="AP3369">
        <v>0</v>
      </c>
      <c r="AQ3369">
        <v>0</v>
      </c>
      <c r="AR3369">
        <v>0</v>
      </c>
      <c r="AS3369">
        <v>0</v>
      </c>
      <c r="AT3369">
        <v>0</v>
      </c>
      <c r="AU3369">
        <v>0</v>
      </c>
      <c r="AV3369">
        <v>0</v>
      </c>
      <c r="AW3369">
        <v>0</v>
      </c>
      <c r="AX3369">
        <v>0</v>
      </c>
      <c r="AY3369">
        <v>0</v>
      </c>
      <c r="AZ3369">
        <v>0</v>
      </c>
      <c r="BA3369">
        <v>0</v>
      </c>
      <c r="BB3369">
        <v>0</v>
      </c>
      <c r="BC3369">
        <v>0</v>
      </c>
      <c r="BD3369">
        <v>0</v>
      </c>
      <c r="BE3369">
        <v>0</v>
      </c>
      <c r="BF3369">
        <v>0</v>
      </c>
      <c r="BG3369">
        <v>0</v>
      </c>
      <c r="BH3369">
        <v>0</v>
      </c>
      <c r="BI3369">
        <v>0</v>
      </c>
      <c r="BJ3369" s="2">
        <v>46036</v>
      </c>
      <c r="BK3369">
        <v>0</v>
      </c>
      <c r="BL3369" s="3" t="str">
        <f>VLOOKUP(O3369,DropDownList!$H$1:$I$7,2,FALSE)</f>
        <v>2025/26</v>
      </c>
      <c r="BM3369" s="3" t="str">
        <f t="shared" si="52"/>
        <v>CONF</v>
      </c>
    </row>
    <row r="3370" spans="1:65" x14ac:dyDescent="0.2">
      <c r="A3370">
        <v>2026</v>
      </c>
      <c r="B3370">
        <v>1</v>
      </c>
      <c r="C3370" t="s">
        <v>198</v>
      </c>
      <c r="D3370" t="s">
        <v>208</v>
      </c>
      <c r="E3370" t="s">
        <v>33</v>
      </c>
      <c r="F3370">
        <v>9261</v>
      </c>
      <c r="G3370" t="s">
        <v>141</v>
      </c>
      <c r="H3370" t="s">
        <v>209</v>
      </c>
      <c r="I3370" t="s">
        <v>142</v>
      </c>
      <c r="J3370" s="1">
        <v>46023</v>
      </c>
      <c r="K3370" t="s">
        <v>438</v>
      </c>
      <c r="L3370">
        <v>4</v>
      </c>
      <c r="M3370" t="s">
        <v>439</v>
      </c>
      <c r="N3370" t="s">
        <v>145</v>
      </c>
      <c r="O3370" t="s">
        <v>147</v>
      </c>
      <c r="P3370" t="s">
        <v>153</v>
      </c>
      <c r="Q3370">
        <v>0</v>
      </c>
      <c r="R3370">
        <v>2</v>
      </c>
      <c r="S3370">
        <v>120</v>
      </c>
      <c r="T3370">
        <v>45</v>
      </c>
      <c r="U3370">
        <v>0</v>
      </c>
      <c r="V3370">
        <v>0</v>
      </c>
      <c r="W3370">
        <v>0</v>
      </c>
      <c r="X3370">
        <v>0</v>
      </c>
      <c r="Y3370">
        <v>0</v>
      </c>
      <c r="Z3370">
        <v>0</v>
      </c>
      <c r="AA3370">
        <v>75</v>
      </c>
      <c r="AB3370">
        <v>0</v>
      </c>
      <c r="AC3370">
        <v>75</v>
      </c>
      <c r="AD3370">
        <v>0</v>
      </c>
      <c r="AE3370">
        <v>0</v>
      </c>
      <c r="AF3370">
        <v>1</v>
      </c>
      <c r="AG3370">
        <v>0</v>
      </c>
      <c r="AH3370">
        <v>1</v>
      </c>
      <c r="AI3370">
        <v>0</v>
      </c>
      <c r="AJ3370">
        <v>0</v>
      </c>
      <c r="AK3370">
        <v>0</v>
      </c>
      <c r="AL3370">
        <v>0</v>
      </c>
      <c r="AM3370">
        <v>0</v>
      </c>
      <c r="AN3370">
        <v>0</v>
      </c>
      <c r="AO3370">
        <v>2</v>
      </c>
      <c r="AP3370">
        <v>2</v>
      </c>
      <c r="AQ3370">
        <v>2</v>
      </c>
      <c r="AR3370">
        <v>0</v>
      </c>
      <c r="AS3370">
        <v>0</v>
      </c>
      <c r="AT3370">
        <v>0</v>
      </c>
      <c r="AU3370">
        <v>0</v>
      </c>
      <c r="AV3370">
        <v>0</v>
      </c>
      <c r="AW3370">
        <v>0</v>
      </c>
      <c r="AX3370">
        <v>0</v>
      </c>
      <c r="AY3370">
        <v>0</v>
      </c>
      <c r="AZ3370">
        <v>0</v>
      </c>
      <c r="BA3370">
        <v>0</v>
      </c>
      <c r="BB3370">
        <v>0</v>
      </c>
      <c r="BC3370">
        <v>0</v>
      </c>
      <c r="BD3370">
        <v>0</v>
      </c>
      <c r="BE3370">
        <v>0</v>
      </c>
      <c r="BF3370">
        <v>2</v>
      </c>
      <c r="BG3370">
        <v>0</v>
      </c>
      <c r="BH3370">
        <v>0</v>
      </c>
      <c r="BI3370">
        <v>0</v>
      </c>
      <c r="BJ3370" s="2">
        <v>46036</v>
      </c>
      <c r="BK3370">
        <v>0</v>
      </c>
      <c r="BL3370" s="3" t="str">
        <f>VLOOKUP(O3370,DropDownList!$H$1:$I$7,2,FALSE)</f>
        <v>2024/25</v>
      </c>
      <c r="BM3370" s="3" t="str">
        <f t="shared" si="52"/>
        <v>PREG</v>
      </c>
    </row>
    <row r="3371" spans="1:65" x14ac:dyDescent="0.2">
      <c r="A3371">
        <v>2026</v>
      </c>
      <c r="B3371">
        <v>1</v>
      </c>
      <c r="C3371" t="s">
        <v>198</v>
      </c>
      <c r="D3371" t="s">
        <v>208</v>
      </c>
      <c r="E3371" t="s">
        <v>33</v>
      </c>
      <c r="F3371">
        <v>9261</v>
      </c>
      <c r="G3371" t="s">
        <v>141</v>
      </c>
      <c r="H3371" t="s">
        <v>209</v>
      </c>
      <c r="I3371" t="s">
        <v>142</v>
      </c>
      <c r="J3371" s="1">
        <v>46023</v>
      </c>
      <c r="K3371" t="s">
        <v>438</v>
      </c>
      <c r="L3371">
        <v>4</v>
      </c>
      <c r="M3371" t="s">
        <v>439</v>
      </c>
      <c r="N3371" t="s">
        <v>145</v>
      </c>
      <c r="O3371" t="s">
        <v>149</v>
      </c>
      <c r="P3371" t="s">
        <v>150</v>
      </c>
      <c r="Q3371">
        <v>26888.17</v>
      </c>
      <c r="R3371">
        <v>271</v>
      </c>
      <c r="S3371">
        <v>47671.8</v>
      </c>
      <c r="T3371">
        <v>4117.12</v>
      </c>
      <c r="U3371">
        <v>153</v>
      </c>
      <c r="V3371">
        <v>103</v>
      </c>
      <c r="W3371">
        <v>12690.25</v>
      </c>
      <c r="X3371">
        <v>15908.77</v>
      </c>
      <c r="Y3371">
        <v>249</v>
      </c>
      <c r="Z3371">
        <v>43554.68</v>
      </c>
      <c r="AA3371">
        <v>16666.509999999998</v>
      </c>
      <c r="AB3371">
        <v>3916.86</v>
      </c>
      <c r="AC3371">
        <v>12749.65</v>
      </c>
      <c r="AD3371">
        <v>78</v>
      </c>
      <c r="AE3371">
        <v>25</v>
      </c>
      <c r="AF3371">
        <v>95</v>
      </c>
      <c r="AG3371">
        <v>42</v>
      </c>
      <c r="AH3371">
        <v>22</v>
      </c>
      <c r="AI3371">
        <v>111</v>
      </c>
      <c r="AJ3371">
        <v>46</v>
      </c>
      <c r="AK3371">
        <v>35</v>
      </c>
      <c r="AL3371">
        <v>1</v>
      </c>
      <c r="AM3371">
        <v>4</v>
      </c>
      <c r="AN3371">
        <v>2</v>
      </c>
      <c r="AO3371">
        <v>187</v>
      </c>
      <c r="AP3371">
        <v>405</v>
      </c>
      <c r="AQ3371">
        <v>191</v>
      </c>
      <c r="AR3371">
        <v>0</v>
      </c>
      <c r="AS3371">
        <v>35</v>
      </c>
      <c r="AT3371">
        <v>0</v>
      </c>
      <c r="AU3371">
        <v>0</v>
      </c>
      <c r="AV3371">
        <v>0</v>
      </c>
      <c r="AW3371">
        <v>0</v>
      </c>
      <c r="AX3371">
        <v>0</v>
      </c>
      <c r="AY3371">
        <v>52</v>
      </c>
      <c r="AZ3371">
        <v>65</v>
      </c>
      <c r="BA3371">
        <v>13</v>
      </c>
      <c r="BB3371">
        <v>0</v>
      </c>
      <c r="BC3371">
        <v>0</v>
      </c>
      <c r="BD3371">
        <v>0</v>
      </c>
      <c r="BE3371">
        <v>0</v>
      </c>
      <c r="BF3371">
        <v>192</v>
      </c>
      <c r="BG3371">
        <v>18011.34</v>
      </c>
      <c r="BH3371">
        <v>1</v>
      </c>
      <c r="BI3371">
        <v>151</v>
      </c>
      <c r="BJ3371" s="2">
        <v>46036</v>
      </c>
      <c r="BK3371">
        <v>0</v>
      </c>
      <c r="BL3371" s="3" t="str">
        <f>VLOOKUP(O3371,DropDownList!$H$1:$I$7,2,FALSE)</f>
        <v>2025/26</v>
      </c>
      <c r="BM3371" s="3" t="str">
        <f t="shared" si="52"/>
        <v>FISCAL FINES</v>
      </c>
    </row>
    <row r="3372" spans="1:65" x14ac:dyDescent="0.2">
      <c r="A3372">
        <v>2026</v>
      </c>
      <c r="B3372">
        <v>1</v>
      </c>
      <c r="C3372" t="s">
        <v>198</v>
      </c>
      <c r="D3372" t="s">
        <v>208</v>
      </c>
      <c r="E3372" t="s">
        <v>33</v>
      </c>
      <c r="F3372">
        <v>9261</v>
      </c>
      <c r="G3372" t="s">
        <v>141</v>
      </c>
      <c r="H3372" t="s">
        <v>209</v>
      </c>
      <c r="I3372" t="s">
        <v>142</v>
      </c>
      <c r="J3372" s="1">
        <v>46023</v>
      </c>
      <c r="K3372" t="s">
        <v>438</v>
      </c>
      <c r="L3372">
        <v>4</v>
      </c>
      <c r="M3372" t="s">
        <v>439</v>
      </c>
      <c r="N3372" t="s">
        <v>145</v>
      </c>
      <c r="O3372" t="s">
        <v>147</v>
      </c>
      <c r="P3372" t="s">
        <v>152</v>
      </c>
      <c r="Q3372">
        <v>0</v>
      </c>
      <c r="R3372">
        <v>104</v>
      </c>
      <c r="S3372">
        <v>4160</v>
      </c>
      <c r="T3372">
        <v>2280</v>
      </c>
      <c r="U3372">
        <v>0</v>
      </c>
      <c r="V3372">
        <v>0</v>
      </c>
      <c r="W3372">
        <v>0</v>
      </c>
      <c r="X3372">
        <v>0</v>
      </c>
      <c r="Y3372">
        <v>0</v>
      </c>
      <c r="Z3372">
        <v>0</v>
      </c>
      <c r="AA3372">
        <v>1880</v>
      </c>
      <c r="AB3372">
        <v>0</v>
      </c>
      <c r="AC3372">
        <v>1880</v>
      </c>
      <c r="AD3372">
        <v>0</v>
      </c>
      <c r="AE3372">
        <v>0</v>
      </c>
      <c r="AF3372">
        <v>47</v>
      </c>
      <c r="AG3372">
        <v>0</v>
      </c>
      <c r="AH3372">
        <v>57</v>
      </c>
      <c r="AI3372">
        <v>0</v>
      </c>
      <c r="AJ3372">
        <v>0</v>
      </c>
      <c r="AK3372">
        <v>0</v>
      </c>
      <c r="AL3372">
        <v>0</v>
      </c>
      <c r="AM3372">
        <v>1</v>
      </c>
      <c r="AN3372">
        <v>0</v>
      </c>
      <c r="AO3372">
        <v>0</v>
      </c>
      <c r="AP3372">
        <v>0</v>
      </c>
      <c r="AQ3372">
        <v>0</v>
      </c>
      <c r="AR3372">
        <v>0</v>
      </c>
      <c r="AS3372">
        <v>0</v>
      </c>
      <c r="AT3372">
        <v>0</v>
      </c>
      <c r="AU3372">
        <v>0</v>
      </c>
      <c r="AV3372">
        <v>0</v>
      </c>
      <c r="AW3372">
        <v>0</v>
      </c>
      <c r="AX3372">
        <v>0</v>
      </c>
      <c r="AY3372">
        <v>0</v>
      </c>
      <c r="AZ3372">
        <v>0</v>
      </c>
      <c r="BA3372">
        <v>0</v>
      </c>
      <c r="BB3372">
        <v>0</v>
      </c>
      <c r="BC3372">
        <v>0</v>
      </c>
      <c r="BD3372">
        <v>0</v>
      </c>
      <c r="BE3372">
        <v>0</v>
      </c>
      <c r="BF3372">
        <v>0</v>
      </c>
      <c r="BG3372">
        <v>0</v>
      </c>
      <c r="BH3372">
        <v>0</v>
      </c>
      <c r="BI3372">
        <v>0</v>
      </c>
      <c r="BJ3372" s="2">
        <v>46036</v>
      </c>
      <c r="BK3372">
        <v>0</v>
      </c>
      <c r="BL3372" s="3" t="str">
        <f>VLOOKUP(O3372,DropDownList!$H$1:$I$7,2,FALSE)</f>
        <v>2024/25</v>
      </c>
      <c r="BM3372" s="3" t="str">
        <f t="shared" si="52"/>
        <v>PCOA</v>
      </c>
    </row>
    <row r="3373" spans="1:65" x14ac:dyDescent="0.2">
      <c r="A3373">
        <v>2026</v>
      </c>
      <c r="B3373">
        <v>1</v>
      </c>
      <c r="C3373" t="s">
        <v>198</v>
      </c>
      <c r="D3373" t="s">
        <v>208</v>
      </c>
      <c r="E3373" t="s">
        <v>33</v>
      </c>
      <c r="F3373">
        <v>9261</v>
      </c>
      <c r="G3373" t="s">
        <v>141</v>
      </c>
      <c r="H3373" t="s">
        <v>209</v>
      </c>
      <c r="I3373" t="s">
        <v>142</v>
      </c>
      <c r="J3373" s="1">
        <v>46023</v>
      </c>
      <c r="K3373" t="s">
        <v>438</v>
      </c>
      <c r="L3373">
        <v>4</v>
      </c>
      <c r="M3373" t="s">
        <v>439</v>
      </c>
      <c r="N3373" t="s">
        <v>145</v>
      </c>
      <c r="O3373" t="s">
        <v>147</v>
      </c>
      <c r="P3373" t="s">
        <v>148</v>
      </c>
      <c r="Q3373">
        <v>1392.84</v>
      </c>
      <c r="R3373">
        <v>57</v>
      </c>
      <c r="S3373">
        <v>3420</v>
      </c>
      <c r="T3373">
        <v>480</v>
      </c>
      <c r="U3373">
        <v>25</v>
      </c>
      <c r="V3373">
        <v>12</v>
      </c>
      <c r="W3373">
        <v>690</v>
      </c>
      <c r="X3373">
        <v>690</v>
      </c>
      <c r="Y3373">
        <v>0</v>
      </c>
      <c r="Z3373">
        <v>0</v>
      </c>
      <c r="AA3373">
        <v>1547.16</v>
      </c>
      <c r="AB3373">
        <v>0</v>
      </c>
      <c r="AC3373">
        <v>1547.16</v>
      </c>
      <c r="AD3373">
        <v>11</v>
      </c>
      <c r="AE3373">
        <v>1</v>
      </c>
      <c r="AF3373">
        <v>24</v>
      </c>
      <c r="AG3373">
        <v>4</v>
      </c>
      <c r="AH3373">
        <v>8</v>
      </c>
      <c r="AI3373">
        <v>21</v>
      </c>
      <c r="AJ3373">
        <v>0</v>
      </c>
      <c r="AK3373">
        <v>0</v>
      </c>
      <c r="AL3373">
        <v>0</v>
      </c>
      <c r="AM3373">
        <v>0</v>
      </c>
      <c r="AN3373">
        <v>0</v>
      </c>
      <c r="AO3373">
        <v>51</v>
      </c>
      <c r="AP3373">
        <v>191</v>
      </c>
      <c r="AQ3373">
        <v>52</v>
      </c>
      <c r="AR3373">
        <v>0</v>
      </c>
      <c r="AS3373">
        <v>15</v>
      </c>
      <c r="AT3373">
        <v>0</v>
      </c>
      <c r="AU3373">
        <v>1</v>
      </c>
      <c r="AV3373">
        <v>1</v>
      </c>
      <c r="AW3373">
        <v>0</v>
      </c>
      <c r="AX3373">
        <v>0</v>
      </c>
      <c r="AY3373">
        <v>35</v>
      </c>
      <c r="AZ3373">
        <v>52</v>
      </c>
      <c r="BA3373">
        <v>24</v>
      </c>
      <c r="BB3373">
        <v>0</v>
      </c>
      <c r="BC3373">
        <v>0</v>
      </c>
      <c r="BD3373">
        <v>0</v>
      </c>
      <c r="BE3373">
        <v>0</v>
      </c>
      <c r="BF3373">
        <v>51</v>
      </c>
      <c r="BG3373">
        <v>1260</v>
      </c>
      <c r="BH3373">
        <v>0</v>
      </c>
      <c r="BI3373">
        <v>25</v>
      </c>
      <c r="BJ3373" s="2">
        <v>46036</v>
      </c>
      <c r="BK3373">
        <v>0</v>
      </c>
      <c r="BL3373" s="3" t="str">
        <f>VLOOKUP(O3373,DropDownList!$H$1:$I$7,2,FALSE)</f>
        <v>2024/25</v>
      </c>
      <c r="BM3373" s="3" t="str">
        <f t="shared" si="52"/>
        <v>PRAS</v>
      </c>
    </row>
    <row r="3374" spans="1:65" x14ac:dyDescent="0.2">
      <c r="A3374">
        <v>2026</v>
      </c>
      <c r="B3374">
        <v>1</v>
      </c>
      <c r="C3374" t="s">
        <v>198</v>
      </c>
      <c r="D3374" t="s">
        <v>208</v>
      </c>
      <c r="E3374" t="s">
        <v>33</v>
      </c>
      <c r="F3374">
        <v>9261</v>
      </c>
      <c r="G3374" t="s">
        <v>141</v>
      </c>
      <c r="H3374" t="s">
        <v>209</v>
      </c>
      <c r="I3374" t="s">
        <v>142</v>
      </c>
      <c r="J3374" s="1">
        <v>46023</v>
      </c>
      <c r="K3374" t="s">
        <v>438</v>
      </c>
      <c r="L3374">
        <v>4</v>
      </c>
      <c r="M3374" t="s">
        <v>439</v>
      </c>
      <c r="N3374" t="s">
        <v>145</v>
      </c>
      <c r="O3374" t="s">
        <v>147</v>
      </c>
      <c r="P3374" t="s">
        <v>150</v>
      </c>
      <c r="Q3374">
        <v>54133.35</v>
      </c>
      <c r="R3374">
        <v>693</v>
      </c>
      <c r="S3374">
        <v>120401.13</v>
      </c>
      <c r="T3374">
        <v>12948.44</v>
      </c>
      <c r="U3374">
        <v>337</v>
      </c>
      <c r="V3374">
        <v>147</v>
      </c>
      <c r="W3374">
        <v>21747.57</v>
      </c>
      <c r="X3374">
        <v>21942.19</v>
      </c>
      <c r="Y3374">
        <v>612</v>
      </c>
      <c r="Z3374">
        <v>107452.69</v>
      </c>
      <c r="AA3374">
        <v>53319.34</v>
      </c>
      <c r="AB3374">
        <v>18280.86</v>
      </c>
      <c r="AC3374">
        <v>35038.480000000003</v>
      </c>
      <c r="AD3374">
        <v>117</v>
      </c>
      <c r="AE3374">
        <v>30</v>
      </c>
      <c r="AF3374">
        <v>269</v>
      </c>
      <c r="AG3374">
        <v>119</v>
      </c>
      <c r="AH3374">
        <v>81</v>
      </c>
      <c r="AI3374">
        <v>218</v>
      </c>
      <c r="AJ3374">
        <v>89</v>
      </c>
      <c r="AK3374">
        <v>74</v>
      </c>
      <c r="AL3374">
        <v>9</v>
      </c>
      <c r="AM3374">
        <v>19</v>
      </c>
      <c r="AN3374">
        <v>2</v>
      </c>
      <c r="AO3374">
        <v>515</v>
      </c>
      <c r="AP3374">
        <v>2004</v>
      </c>
      <c r="AQ3374">
        <v>558</v>
      </c>
      <c r="AR3374">
        <v>0</v>
      </c>
      <c r="AS3374">
        <v>184</v>
      </c>
      <c r="AT3374">
        <v>1</v>
      </c>
      <c r="AU3374">
        <v>11</v>
      </c>
      <c r="AV3374">
        <v>8</v>
      </c>
      <c r="AW3374">
        <v>0</v>
      </c>
      <c r="AX3374">
        <v>0</v>
      </c>
      <c r="AY3374">
        <v>324</v>
      </c>
      <c r="AZ3374">
        <v>500</v>
      </c>
      <c r="BA3374">
        <v>253</v>
      </c>
      <c r="BB3374">
        <v>28</v>
      </c>
      <c r="BC3374">
        <v>10</v>
      </c>
      <c r="BD3374">
        <v>3</v>
      </c>
      <c r="BE3374">
        <v>0</v>
      </c>
      <c r="BF3374">
        <v>523</v>
      </c>
      <c r="BG3374">
        <v>34421.769999999997</v>
      </c>
      <c r="BH3374">
        <v>6</v>
      </c>
      <c r="BI3374">
        <v>336</v>
      </c>
      <c r="BJ3374" s="2">
        <v>46036</v>
      </c>
      <c r="BK3374">
        <v>0</v>
      </c>
      <c r="BL3374" s="3" t="str">
        <f>VLOOKUP(O3374,DropDownList!$H$1:$I$7,2,FALSE)</f>
        <v>2024/25</v>
      </c>
      <c r="BM3374" s="3" t="str">
        <f t="shared" si="52"/>
        <v>FISCAL FINES</v>
      </c>
    </row>
    <row r="3375" spans="1:65" x14ac:dyDescent="0.2">
      <c r="A3375">
        <v>2026</v>
      </c>
      <c r="B3375">
        <v>1</v>
      </c>
      <c r="C3375" t="s">
        <v>198</v>
      </c>
      <c r="D3375" t="s">
        <v>208</v>
      </c>
      <c r="E3375" t="s">
        <v>33</v>
      </c>
      <c r="F3375">
        <v>9261</v>
      </c>
      <c r="G3375" t="s">
        <v>141</v>
      </c>
      <c r="H3375" t="s">
        <v>209</v>
      </c>
      <c r="I3375" t="s">
        <v>142</v>
      </c>
      <c r="J3375" s="1">
        <v>46023</v>
      </c>
      <c r="K3375" t="s">
        <v>438</v>
      </c>
      <c r="L3375">
        <v>4</v>
      </c>
      <c r="M3375" t="s">
        <v>439</v>
      </c>
      <c r="N3375" t="s">
        <v>145</v>
      </c>
      <c r="O3375" t="s">
        <v>147</v>
      </c>
      <c r="P3375" t="s">
        <v>154</v>
      </c>
      <c r="Q3375">
        <v>41865.56</v>
      </c>
      <c r="R3375">
        <v>354</v>
      </c>
      <c r="S3375">
        <v>108025</v>
      </c>
      <c r="T3375">
        <v>1921.97</v>
      </c>
      <c r="U3375">
        <v>160</v>
      </c>
      <c r="V3375">
        <v>92</v>
      </c>
      <c r="W3375">
        <v>22597.69</v>
      </c>
      <c r="X3375">
        <v>23863.69</v>
      </c>
      <c r="Y3375">
        <v>0</v>
      </c>
      <c r="Z3375">
        <v>0</v>
      </c>
      <c r="AA3375">
        <v>64237.47</v>
      </c>
      <c r="AB3375">
        <v>950</v>
      </c>
      <c r="AC3375">
        <v>58577.47</v>
      </c>
      <c r="AD3375">
        <v>46</v>
      </c>
      <c r="AE3375">
        <v>46</v>
      </c>
      <c r="AF3375">
        <v>187</v>
      </c>
      <c r="AG3375">
        <v>88</v>
      </c>
      <c r="AH3375">
        <v>4</v>
      </c>
      <c r="AI3375">
        <v>72</v>
      </c>
      <c r="AJ3375">
        <v>0</v>
      </c>
      <c r="AK3375">
        <v>0</v>
      </c>
      <c r="AL3375">
        <v>0</v>
      </c>
      <c r="AM3375">
        <v>0</v>
      </c>
      <c r="AN3375">
        <v>0</v>
      </c>
      <c r="AO3375">
        <v>229</v>
      </c>
      <c r="AP3375">
        <v>876</v>
      </c>
      <c r="AQ3375">
        <v>250</v>
      </c>
      <c r="AR3375">
        <v>0</v>
      </c>
      <c r="AS3375">
        <v>137</v>
      </c>
      <c r="AT3375">
        <v>1</v>
      </c>
      <c r="AU3375">
        <v>16</v>
      </c>
      <c r="AV3375">
        <v>7</v>
      </c>
      <c r="AW3375">
        <v>10</v>
      </c>
      <c r="AX3375">
        <v>0</v>
      </c>
      <c r="AY3375">
        <v>110</v>
      </c>
      <c r="AZ3375">
        <v>160</v>
      </c>
      <c r="BA3375">
        <v>80</v>
      </c>
      <c r="BB3375">
        <v>33</v>
      </c>
      <c r="BC3375">
        <v>14</v>
      </c>
      <c r="BD3375">
        <v>2</v>
      </c>
      <c r="BE3375">
        <v>0</v>
      </c>
      <c r="BF3375">
        <v>343</v>
      </c>
      <c r="BG3375">
        <v>20343</v>
      </c>
      <c r="BH3375">
        <v>3</v>
      </c>
      <c r="BI3375">
        <v>153</v>
      </c>
      <c r="BJ3375" s="2">
        <v>46036</v>
      </c>
      <c r="BK3375">
        <v>0</v>
      </c>
      <c r="BL3375" s="3" t="str">
        <f>VLOOKUP(O3375,DropDownList!$H$1:$I$7,2,FALSE)</f>
        <v>2024/25</v>
      </c>
      <c r="BM3375" s="3" t="str">
        <f t="shared" si="52"/>
        <v>JP COURT</v>
      </c>
    </row>
    <row r="3376" spans="1:65" x14ac:dyDescent="0.2">
      <c r="A3376">
        <v>2026</v>
      </c>
      <c r="B3376">
        <v>1</v>
      </c>
      <c r="C3376" t="s">
        <v>198</v>
      </c>
      <c r="D3376" t="s">
        <v>208</v>
      </c>
      <c r="E3376" t="s">
        <v>33</v>
      </c>
      <c r="F3376">
        <v>9261</v>
      </c>
      <c r="G3376" t="s">
        <v>141</v>
      </c>
      <c r="H3376" t="s">
        <v>209</v>
      </c>
      <c r="I3376" t="s">
        <v>142</v>
      </c>
      <c r="J3376" s="1">
        <v>46023</v>
      </c>
      <c r="K3376" t="s">
        <v>438</v>
      </c>
      <c r="L3376">
        <v>4</v>
      </c>
      <c r="M3376" t="s">
        <v>439</v>
      </c>
      <c r="N3376" t="s">
        <v>145</v>
      </c>
      <c r="O3376" t="s">
        <v>147</v>
      </c>
      <c r="P3376" t="s">
        <v>146</v>
      </c>
      <c r="Q3376">
        <v>1185</v>
      </c>
      <c r="R3376">
        <v>354</v>
      </c>
      <c r="S3376">
        <v>5935</v>
      </c>
      <c r="T3376">
        <v>80</v>
      </c>
      <c r="U3376">
        <v>161</v>
      </c>
      <c r="V3376">
        <v>46</v>
      </c>
      <c r="W3376">
        <v>740</v>
      </c>
      <c r="X3376">
        <v>740</v>
      </c>
      <c r="Y3376">
        <v>0</v>
      </c>
      <c r="Z3376">
        <v>0</v>
      </c>
      <c r="AA3376">
        <v>4670</v>
      </c>
      <c r="AB3376">
        <v>0</v>
      </c>
      <c r="AC3376">
        <v>0</v>
      </c>
      <c r="AD3376">
        <v>46</v>
      </c>
      <c r="AE3376">
        <v>0</v>
      </c>
      <c r="AF3376">
        <v>278</v>
      </c>
      <c r="AG3376">
        <v>1</v>
      </c>
      <c r="AH3376">
        <v>3</v>
      </c>
      <c r="AI3376">
        <v>72</v>
      </c>
      <c r="AJ3376">
        <v>0</v>
      </c>
      <c r="AK3376">
        <v>0</v>
      </c>
      <c r="AL3376">
        <v>0</v>
      </c>
      <c r="AM3376">
        <v>0</v>
      </c>
      <c r="AN3376">
        <v>0</v>
      </c>
      <c r="AO3376">
        <v>229</v>
      </c>
      <c r="AP3376">
        <v>893</v>
      </c>
      <c r="AQ3376">
        <v>251</v>
      </c>
      <c r="AR3376">
        <v>0</v>
      </c>
      <c r="AS3376">
        <v>137</v>
      </c>
      <c r="AT3376">
        <v>1</v>
      </c>
      <c r="AU3376">
        <v>16</v>
      </c>
      <c r="AV3376">
        <v>7</v>
      </c>
      <c r="AW3376">
        <v>9</v>
      </c>
      <c r="AX3376">
        <v>0</v>
      </c>
      <c r="AY3376">
        <v>115</v>
      </c>
      <c r="AZ3376">
        <v>165</v>
      </c>
      <c r="BA3376">
        <v>84</v>
      </c>
      <c r="BB3376">
        <v>33</v>
      </c>
      <c r="BC3376">
        <v>14</v>
      </c>
      <c r="BD3376">
        <v>4</v>
      </c>
      <c r="BE3376">
        <v>0</v>
      </c>
      <c r="BF3376">
        <v>344</v>
      </c>
      <c r="BG3376">
        <v>1170</v>
      </c>
      <c r="BH3376">
        <v>0</v>
      </c>
      <c r="BI3376">
        <v>154</v>
      </c>
      <c r="BJ3376" s="2">
        <v>46036</v>
      </c>
      <c r="BK3376">
        <v>0</v>
      </c>
      <c r="BL3376" s="3" t="str">
        <f>VLOOKUP(O3376,DropDownList!$H$1:$I$7,2,FALSE)</f>
        <v>2024/25</v>
      </c>
      <c r="BM3376" s="3" t="str">
        <f t="shared" si="52"/>
        <v>VSUR</v>
      </c>
    </row>
    <row r="3377" spans="1:65" x14ac:dyDescent="0.2">
      <c r="A3377">
        <v>2026</v>
      </c>
      <c r="B3377">
        <v>1</v>
      </c>
      <c r="C3377" t="s">
        <v>198</v>
      </c>
      <c r="D3377" t="s">
        <v>208</v>
      </c>
      <c r="E3377" t="s">
        <v>33</v>
      </c>
      <c r="F3377">
        <v>9261</v>
      </c>
      <c r="G3377" t="s">
        <v>141</v>
      </c>
      <c r="H3377" t="s">
        <v>209</v>
      </c>
      <c r="I3377" t="s">
        <v>142</v>
      </c>
      <c r="J3377" s="1">
        <v>46023</v>
      </c>
      <c r="K3377" t="s">
        <v>438</v>
      </c>
      <c r="L3377">
        <v>4</v>
      </c>
      <c r="M3377" t="s">
        <v>439</v>
      </c>
      <c r="N3377" t="s">
        <v>145</v>
      </c>
      <c r="O3377" t="s">
        <v>155</v>
      </c>
      <c r="P3377" t="s">
        <v>151</v>
      </c>
      <c r="Q3377">
        <v>0</v>
      </c>
      <c r="R3377">
        <v>168</v>
      </c>
      <c r="S3377">
        <v>5040</v>
      </c>
      <c r="T3377">
        <v>1110</v>
      </c>
      <c r="U3377">
        <v>0</v>
      </c>
      <c r="V3377">
        <v>0</v>
      </c>
      <c r="W3377">
        <v>0</v>
      </c>
      <c r="X3377">
        <v>0</v>
      </c>
      <c r="Y3377">
        <v>0</v>
      </c>
      <c r="Z3377">
        <v>0</v>
      </c>
      <c r="AA3377">
        <v>3930</v>
      </c>
      <c r="AB3377">
        <v>0</v>
      </c>
      <c r="AC3377">
        <v>3930</v>
      </c>
      <c r="AD3377">
        <v>0</v>
      </c>
      <c r="AE3377">
        <v>0</v>
      </c>
      <c r="AF3377">
        <v>131</v>
      </c>
      <c r="AG3377">
        <v>0</v>
      </c>
      <c r="AH3377">
        <v>37</v>
      </c>
      <c r="AI3377">
        <v>0</v>
      </c>
      <c r="AJ3377">
        <v>0</v>
      </c>
      <c r="AK3377">
        <v>0</v>
      </c>
      <c r="AL3377">
        <v>0</v>
      </c>
      <c r="AM3377">
        <v>2</v>
      </c>
      <c r="AN3377">
        <v>0</v>
      </c>
      <c r="AO3377">
        <v>0</v>
      </c>
      <c r="AP3377">
        <v>0</v>
      </c>
      <c r="AQ3377">
        <v>0</v>
      </c>
      <c r="AR3377">
        <v>0</v>
      </c>
      <c r="AS3377">
        <v>0</v>
      </c>
      <c r="AT3377">
        <v>0</v>
      </c>
      <c r="AU3377">
        <v>0</v>
      </c>
      <c r="AV3377">
        <v>0</v>
      </c>
      <c r="AW3377">
        <v>0</v>
      </c>
      <c r="AX3377">
        <v>0</v>
      </c>
      <c r="AY3377">
        <v>0</v>
      </c>
      <c r="AZ3377">
        <v>0</v>
      </c>
      <c r="BA3377">
        <v>0</v>
      </c>
      <c r="BB3377">
        <v>0</v>
      </c>
      <c r="BC3377">
        <v>0</v>
      </c>
      <c r="BD3377">
        <v>0</v>
      </c>
      <c r="BE3377">
        <v>0</v>
      </c>
      <c r="BF3377">
        <v>0</v>
      </c>
      <c r="BG3377">
        <v>0</v>
      </c>
      <c r="BH3377">
        <v>0</v>
      </c>
      <c r="BI3377">
        <v>0</v>
      </c>
      <c r="BJ3377" s="2">
        <v>46036</v>
      </c>
      <c r="BK3377">
        <v>0</v>
      </c>
      <c r="BL3377" s="3" t="str">
        <f>VLOOKUP(O3377,DropDownList!$H$1:$I$7,2,FALSE)</f>
        <v>2022/23</v>
      </c>
      <c r="BM3377" s="3" t="str">
        <f t="shared" si="52"/>
        <v>PCPF</v>
      </c>
    </row>
    <row r="3378" spans="1:65" x14ac:dyDescent="0.2">
      <c r="A3378">
        <v>2026</v>
      </c>
      <c r="B3378">
        <v>1</v>
      </c>
      <c r="C3378" t="s">
        <v>198</v>
      </c>
      <c r="D3378" t="s">
        <v>208</v>
      </c>
      <c r="E3378" t="s">
        <v>33</v>
      </c>
      <c r="F3378">
        <v>9261</v>
      </c>
      <c r="G3378" t="s">
        <v>141</v>
      </c>
      <c r="H3378" t="s">
        <v>209</v>
      </c>
      <c r="I3378" t="s">
        <v>142</v>
      </c>
      <c r="J3378" s="1">
        <v>46023</v>
      </c>
      <c r="K3378" t="s">
        <v>438</v>
      </c>
      <c r="L3378">
        <v>4</v>
      </c>
      <c r="M3378" t="s">
        <v>439</v>
      </c>
      <c r="N3378" t="s">
        <v>145</v>
      </c>
      <c r="O3378" t="s">
        <v>155</v>
      </c>
      <c r="P3378" t="s">
        <v>148</v>
      </c>
      <c r="Q3378">
        <v>1546.23</v>
      </c>
      <c r="R3378">
        <v>105</v>
      </c>
      <c r="S3378">
        <v>6300</v>
      </c>
      <c r="T3378">
        <v>260</v>
      </c>
      <c r="U3378">
        <v>27</v>
      </c>
      <c r="V3378">
        <v>22</v>
      </c>
      <c r="W3378">
        <v>1305</v>
      </c>
      <c r="X3378">
        <v>1305</v>
      </c>
      <c r="Y3378">
        <v>0</v>
      </c>
      <c r="Z3378">
        <v>0</v>
      </c>
      <c r="AA3378">
        <v>4493.7700000000004</v>
      </c>
      <c r="AB3378">
        <v>0</v>
      </c>
      <c r="AC3378">
        <v>4493.7700000000004</v>
      </c>
      <c r="AD3378">
        <v>21</v>
      </c>
      <c r="AE3378">
        <v>1</v>
      </c>
      <c r="AF3378">
        <v>73</v>
      </c>
      <c r="AG3378">
        <v>3</v>
      </c>
      <c r="AH3378">
        <v>4</v>
      </c>
      <c r="AI3378">
        <v>24</v>
      </c>
      <c r="AJ3378">
        <v>0</v>
      </c>
      <c r="AK3378">
        <v>0</v>
      </c>
      <c r="AL3378">
        <v>0</v>
      </c>
      <c r="AM3378">
        <v>0</v>
      </c>
      <c r="AN3378">
        <v>0</v>
      </c>
      <c r="AO3378">
        <v>83</v>
      </c>
      <c r="AP3378">
        <v>391</v>
      </c>
      <c r="AQ3378">
        <v>86</v>
      </c>
      <c r="AR3378">
        <v>0</v>
      </c>
      <c r="AS3378">
        <v>31</v>
      </c>
      <c r="AT3378">
        <v>4</v>
      </c>
      <c r="AU3378">
        <v>2</v>
      </c>
      <c r="AV3378">
        <v>2</v>
      </c>
      <c r="AW3378">
        <v>0</v>
      </c>
      <c r="AX3378">
        <v>0</v>
      </c>
      <c r="AY3378">
        <v>70</v>
      </c>
      <c r="AZ3378">
        <v>117</v>
      </c>
      <c r="BA3378">
        <v>68</v>
      </c>
      <c r="BB3378">
        <v>3</v>
      </c>
      <c r="BC3378">
        <v>3</v>
      </c>
      <c r="BD3378">
        <v>1</v>
      </c>
      <c r="BE3378">
        <v>0</v>
      </c>
      <c r="BF3378">
        <v>84</v>
      </c>
      <c r="BG3378">
        <v>1440</v>
      </c>
      <c r="BH3378">
        <v>1</v>
      </c>
      <c r="BI3378">
        <v>27</v>
      </c>
      <c r="BJ3378" s="2">
        <v>46036</v>
      </c>
      <c r="BK3378">
        <v>0</v>
      </c>
      <c r="BL3378" s="3" t="str">
        <f>VLOOKUP(O3378,DropDownList!$H$1:$I$7,2,FALSE)</f>
        <v>2022/23</v>
      </c>
      <c r="BM3378" s="3" t="str">
        <f t="shared" si="52"/>
        <v>PRAS</v>
      </c>
    </row>
    <row r="3379" spans="1:65" x14ac:dyDescent="0.2">
      <c r="A3379">
        <v>2026</v>
      </c>
      <c r="B3379">
        <v>1</v>
      </c>
      <c r="C3379" t="s">
        <v>198</v>
      </c>
      <c r="D3379" t="s">
        <v>208</v>
      </c>
      <c r="E3379" t="s">
        <v>33</v>
      </c>
      <c r="F3379">
        <v>9261</v>
      </c>
      <c r="G3379" t="s">
        <v>141</v>
      </c>
      <c r="H3379" t="s">
        <v>209</v>
      </c>
      <c r="I3379" t="s">
        <v>142</v>
      </c>
      <c r="J3379" s="1">
        <v>46023</v>
      </c>
      <c r="K3379" t="s">
        <v>438</v>
      </c>
      <c r="L3379">
        <v>4</v>
      </c>
      <c r="M3379" t="s">
        <v>439</v>
      </c>
      <c r="N3379" t="s">
        <v>145</v>
      </c>
      <c r="O3379" t="s">
        <v>155</v>
      </c>
      <c r="P3379" t="s">
        <v>153</v>
      </c>
      <c r="Q3379">
        <v>275</v>
      </c>
      <c r="R3379">
        <v>31</v>
      </c>
      <c r="S3379">
        <v>2265</v>
      </c>
      <c r="T3379">
        <v>885</v>
      </c>
      <c r="U3379">
        <v>2</v>
      </c>
      <c r="V3379">
        <v>2</v>
      </c>
      <c r="W3379">
        <v>275</v>
      </c>
      <c r="X3379">
        <v>275</v>
      </c>
      <c r="Y3379">
        <v>0</v>
      </c>
      <c r="Z3379">
        <v>0</v>
      </c>
      <c r="AA3379">
        <v>1105</v>
      </c>
      <c r="AB3379">
        <v>0</v>
      </c>
      <c r="AC3379">
        <v>1105</v>
      </c>
      <c r="AD3379">
        <v>1</v>
      </c>
      <c r="AE3379">
        <v>1</v>
      </c>
      <c r="AF3379">
        <v>10</v>
      </c>
      <c r="AG3379">
        <v>1</v>
      </c>
      <c r="AH3379">
        <v>19</v>
      </c>
      <c r="AI3379">
        <v>1</v>
      </c>
      <c r="AJ3379">
        <v>0</v>
      </c>
      <c r="AK3379">
        <v>0</v>
      </c>
      <c r="AL3379">
        <v>0</v>
      </c>
      <c r="AM3379">
        <v>0</v>
      </c>
      <c r="AN3379">
        <v>0</v>
      </c>
      <c r="AO3379">
        <v>23</v>
      </c>
      <c r="AP3379">
        <v>35</v>
      </c>
      <c r="AQ3379">
        <v>24</v>
      </c>
      <c r="AR3379">
        <v>0</v>
      </c>
      <c r="AS3379">
        <v>1</v>
      </c>
      <c r="AT3379">
        <v>0</v>
      </c>
      <c r="AU3379">
        <v>0</v>
      </c>
      <c r="AV3379">
        <v>0</v>
      </c>
      <c r="AW3379">
        <v>0</v>
      </c>
      <c r="AX3379">
        <v>0</v>
      </c>
      <c r="AY3379">
        <v>1</v>
      </c>
      <c r="AZ3379">
        <v>3</v>
      </c>
      <c r="BA3379">
        <v>3</v>
      </c>
      <c r="BB3379">
        <v>1</v>
      </c>
      <c r="BC3379">
        <v>1</v>
      </c>
      <c r="BD3379">
        <v>0</v>
      </c>
      <c r="BE3379">
        <v>0</v>
      </c>
      <c r="BF3379">
        <v>24</v>
      </c>
      <c r="BG3379">
        <v>75</v>
      </c>
      <c r="BH3379">
        <v>0</v>
      </c>
      <c r="BI3379">
        <v>2</v>
      </c>
      <c r="BJ3379" s="2">
        <v>46036</v>
      </c>
      <c r="BK3379">
        <v>0</v>
      </c>
      <c r="BL3379" s="3" t="str">
        <f>VLOOKUP(O3379,DropDownList!$H$1:$I$7,2,FALSE)</f>
        <v>2022/23</v>
      </c>
      <c r="BM3379" s="3" t="str">
        <f t="shared" si="52"/>
        <v>PREG</v>
      </c>
    </row>
    <row r="3380" spans="1:65" x14ac:dyDescent="0.2">
      <c r="A3380">
        <v>2026</v>
      </c>
      <c r="B3380">
        <v>1</v>
      </c>
      <c r="C3380" t="s">
        <v>198</v>
      </c>
      <c r="D3380" t="s">
        <v>208</v>
      </c>
      <c r="E3380" t="s">
        <v>33</v>
      </c>
      <c r="F3380">
        <v>9261</v>
      </c>
      <c r="G3380" t="s">
        <v>141</v>
      </c>
      <c r="H3380" t="s">
        <v>209</v>
      </c>
      <c r="I3380" t="s">
        <v>142</v>
      </c>
      <c r="J3380" s="1">
        <v>46023</v>
      </c>
      <c r="K3380" t="s">
        <v>438</v>
      </c>
      <c r="L3380">
        <v>4</v>
      </c>
      <c r="M3380" t="s">
        <v>439</v>
      </c>
      <c r="N3380" t="s">
        <v>145</v>
      </c>
      <c r="O3380" t="s">
        <v>155</v>
      </c>
      <c r="P3380" t="s">
        <v>152</v>
      </c>
      <c r="Q3380">
        <v>0</v>
      </c>
      <c r="R3380">
        <v>172</v>
      </c>
      <c r="S3380">
        <v>6880</v>
      </c>
      <c r="T3380">
        <v>4120</v>
      </c>
      <c r="U3380">
        <v>0</v>
      </c>
      <c r="V3380">
        <v>0</v>
      </c>
      <c r="W3380">
        <v>0</v>
      </c>
      <c r="X3380">
        <v>0</v>
      </c>
      <c r="Y3380">
        <v>0</v>
      </c>
      <c r="Z3380">
        <v>0</v>
      </c>
      <c r="AA3380">
        <v>2760</v>
      </c>
      <c r="AB3380">
        <v>0</v>
      </c>
      <c r="AC3380">
        <v>2760</v>
      </c>
      <c r="AD3380">
        <v>0</v>
      </c>
      <c r="AE3380">
        <v>0</v>
      </c>
      <c r="AF3380">
        <v>69</v>
      </c>
      <c r="AG3380">
        <v>0</v>
      </c>
      <c r="AH3380">
        <v>103</v>
      </c>
      <c r="AI3380">
        <v>0</v>
      </c>
      <c r="AJ3380">
        <v>0</v>
      </c>
      <c r="AK3380">
        <v>0</v>
      </c>
      <c r="AL3380">
        <v>0</v>
      </c>
      <c r="AM3380">
        <v>0</v>
      </c>
      <c r="AN3380">
        <v>0</v>
      </c>
      <c r="AO3380">
        <v>0</v>
      </c>
      <c r="AP3380">
        <v>0</v>
      </c>
      <c r="AQ3380">
        <v>0</v>
      </c>
      <c r="AR3380">
        <v>0</v>
      </c>
      <c r="AS3380">
        <v>0</v>
      </c>
      <c r="AT3380">
        <v>0</v>
      </c>
      <c r="AU3380">
        <v>0</v>
      </c>
      <c r="AV3380">
        <v>0</v>
      </c>
      <c r="AW3380">
        <v>0</v>
      </c>
      <c r="AX3380">
        <v>0</v>
      </c>
      <c r="AY3380">
        <v>0</v>
      </c>
      <c r="AZ3380">
        <v>0</v>
      </c>
      <c r="BA3380">
        <v>0</v>
      </c>
      <c r="BB3380">
        <v>0</v>
      </c>
      <c r="BC3380">
        <v>0</v>
      </c>
      <c r="BD3380">
        <v>0</v>
      </c>
      <c r="BE3380">
        <v>0</v>
      </c>
      <c r="BF3380">
        <v>0</v>
      </c>
      <c r="BG3380">
        <v>0</v>
      </c>
      <c r="BH3380">
        <v>0</v>
      </c>
      <c r="BI3380">
        <v>0</v>
      </c>
      <c r="BJ3380" s="2">
        <v>46036</v>
      </c>
      <c r="BK3380">
        <v>0</v>
      </c>
      <c r="BL3380" s="3" t="str">
        <f>VLOOKUP(O3380,DropDownList!$H$1:$I$7,2,FALSE)</f>
        <v>2022/23</v>
      </c>
      <c r="BM3380" s="3" t="str">
        <f t="shared" si="52"/>
        <v>PCOA</v>
      </c>
    </row>
    <row r="3381" spans="1:65" x14ac:dyDescent="0.2">
      <c r="A3381">
        <v>2026</v>
      </c>
      <c r="B3381">
        <v>1</v>
      </c>
      <c r="C3381" t="s">
        <v>198</v>
      </c>
      <c r="D3381" t="s">
        <v>208</v>
      </c>
      <c r="E3381" t="s">
        <v>33</v>
      </c>
      <c r="F3381">
        <v>9261</v>
      </c>
      <c r="G3381" t="s">
        <v>141</v>
      </c>
      <c r="H3381" t="s">
        <v>209</v>
      </c>
      <c r="I3381" t="s">
        <v>142</v>
      </c>
      <c r="J3381" s="1">
        <v>46023</v>
      </c>
      <c r="K3381" t="s">
        <v>438</v>
      </c>
      <c r="L3381">
        <v>4</v>
      </c>
      <c r="M3381" t="s">
        <v>439</v>
      </c>
      <c r="N3381" t="s">
        <v>145</v>
      </c>
      <c r="O3381" t="s">
        <v>149</v>
      </c>
      <c r="P3381" t="s">
        <v>146</v>
      </c>
      <c r="Q3381">
        <v>1140</v>
      </c>
      <c r="R3381">
        <v>136</v>
      </c>
      <c r="S3381">
        <v>2475</v>
      </c>
      <c r="T3381">
        <v>0</v>
      </c>
      <c r="U3381">
        <v>92</v>
      </c>
      <c r="V3381">
        <v>36</v>
      </c>
      <c r="W3381">
        <v>680</v>
      </c>
      <c r="X3381">
        <v>680</v>
      </c>
      <c r="Y3381">
        <v>0</v>
      </c>
      <c r="Z3381">
        <v>0</v>
      </c>
      <c r="AA3381">
        <v>1335</v>
      </c>
      <c r="AB3381">
        <v>0</v>
      </c>
      <c r="AC3381">
        <v>0</v>
      </c>
      <c r="AD3381">
        <v>36</v>
      </c>
      <c r="AE3381">
        <v>0</v>
      </c>
      <c r="AF3381">
        <v>76</v>
      </c>
      <c r="AG3381">
        <v>0</v>
      </c>
      <c r="AH3381">
        <v>0</v>
      </c>
      <c r="AI3381">
        <v>60</v>
      </c>
      <c r="AJ3381">
        <v>0</v>
      </c>
      <c r="AK3381">
        <v>0</v>
      </c>
      <c r="AL3381">
        <v>0</v>
      </c>
      <c r="AM3381">
        <v>0</v>
      </c>
      <c r="AN3381">
        <v>0</v>
      </c>
      <c r="AO3381">
        <v>83</v>
      </c>
      <c r="AP3381">
        <v>216</v>
      </c>
      <c r="AQ3381">
        <v>84</v>
      </c>
      <c r="AR3381">
        <v>0</v>
      </c>
      <c r="AS3381">
        <v>23</v>
      </c>
      <c r="AT3381">
        <v>0</v>
      </c>
      <c r="AU3381">
        <v>2</v>
      </c>
      <c r="AV3381">
        <v>1</v>
      </c>
      <c r="AW3381">
        <v>1</v>
      </c>
      <c r="AX3381">
        <v>0</v>
      </c>
      <c r="AY3381">
        <v>28</v>
      </c>
      <c r="AZ3381">
        <v>35</v>
      </c>
      <c r="BA3381">
        <v>5</v>
      </c>
      <c r="BB3381">
        <v>5</v>
      </c>
      <c r="BC3381">
        <v>3</v>
      </c>
      <c r="BD3381">
        <v>0</v>
      </c>
      <c r="BE3381">
        <v>0</v>
      </c>
      <c r="BF3381">
        <v>135</v>
      </c>
      <c r="BG3381">
        <v>1140</v>
      </c>
      <c r="BH3381">
        <v>0</v>
      </c>
      <c r="BI3381">
        <v>89</v>
      </c>
      <c r="BJ3381" s="2">
        <v>46036</v>
      </c>
      <c r="BK3381">
        <v>0</v>
      </c>
      <c r="BL3381" s="3" t="str">
        <f>VLOOKUP(O3381,DropDownList!$H$1:$I$7,2,FALSE)</f>
        <v>2025/26</v>
      </c>
      <c r="BM3381" s="3" t="str">
        <f t="shared" si="52"/>
        <v>VSUR</v>
      </c>
    </row>
    <row r="3382" spans="1:65" x14ac:dyDescent="0.2">
      <c r="A3382">
        <v>2026</v>
      </c>
      <c r="B3382">
        <v>1</v>
      </c>
      <c r="C3382" t="s">
        <v>198</v>
      </c>
      <c r="D3382" t="s">
        <v>208</v>
      </c>
      <c r="E3382" t="s">
        <v>33</v>
      </c>
      <c r="F3382">
        <v>9261</v>
      </c>
      <c r="G3382" t="s">
        <v>141</v>
      </c>
      <c r="H3382" t="s">
        <v>209</v>
      </c>
      <c r="I3382" t="s">
        <v>142</v>
      </c>
      <c r="J3382" s="1">
        <v>46023</v>
      </c>
      <c r="K3382" t="s">
        <v>438</v>
      </c>
      <c r="L3382">
        <v>4</v>
      </c>
      <c r="M3382" t="s">
        <v>439</v>
      </c>
      <c r="N3382" t="s">
        <v>145</v>
      </c>
      <c r="O3382" t="s">
        <v>149</v>
      </c>
      <c r="P3382" t="s">
        <v>152</v>
      </c>
      <c r="Q3382">
        <v>0</v>
      </c>
      <c r="R3382">
        <v>53</v>
      </c>
      <c r="S3382">
        <v>2120</v>
      </c>
      <c r="T3382">
        <v>1280</v>
      </c>
      <c r="U3382">
        <v>0</v>
      </c>
      <c r="V3382">
        <v>0</v>
      </c>
      <c r="W3382">
        <v>0</v>
      </c>
      <c r="X3382">
        <v>0</v>
      </c>
      <c r="Y3382">
        <v>0</v>
      </c>
      <c r="Z3382">
        <v>0</v>
      </c>
      <c r="AA3382">
        <v>840</v>
      </c>
      <c r="AB3382">
        <v>0</v>
      </c>
      <c r="AC3382">
        <v>840</v>
      </c>
      <c r="AD3382">
        <v>0</v>
      </c>
      <c r="AE3382">
        <v>0</v>
      </c>
      <c r="AF3382">
        <v>21</v>
      </c>
      <c r="AG3382">
        <v>0</v>
      </c>
      <c r="AH3382">
        <v>32</v>
      </c>
      <c r="AI3382">
        <v>0</v>
      </c>
      <c r="AJ3382">
        <v>0</v>
      </c>
      <c r="AK3382">
        <v>0</v>
      </c>
      <c r="AL3382">
        <v>0</v>
      </c>
      <c r="AM3382">
        <v>1</v>
      </c>
      <c r="AN3382">
        <v>0</v>
      </c>
      <c r="AO3382">
        <v>0</v>
      </c>
      <c r="AP3382">
        <v>0</v>
      </c>
      <c r="AQ3382">
        <v>0</v>
      </c>
      <c r="AR3382">
        <v>0</v>
      </c>
      <c r="AS3382">
        <v>0</v>
      </c>
      <c r="AT3382">
        <v>0</v>
      </c>
      <c r="AU3382">
        <v>0</v>
      </c>
      <c r="AV3382">
        <v>0</v>
      </c>
      <c r="AW3382">
        <v>0</v>
      </c>
      <c r="AX3382">
        <v>0</v>
      </c>
      <c r="AY3382">
        <v>0</v>
      </c>
      <c r="AZ3382">
        <v>0</v>
      </c>
      <c r="BA3382">
        <v>0</v>
      </c>
      <c r="BB3382">
        <v>0</v>
      </c>
      <c r="BC3382">
        <v>0</v>
      </c>
      <c r="BD3382">
        <v>0</v>
      </c>
      <c r="BE3382">
        <v>0</v>
      </c>
      <c r="BF3382">
        <v>0</v>
      </c>
      <c r="BG3382">
        <v>0</v>
      </c>
      <c r="BH3382">
        <v>0</v>
      </c>
      <c r="BI3382">
        <v>0</v>
      </c>
      <c r="BJ3382" s="2">
        <v>46036</v>
      </c>
      <c r="BK3382">
        <v>0</v>
      </c>
      <c r="BL3382" s="3" t="str">
        <f>VLOOKUP(O3382,DropDownList!$H$1:$I$7,2,FALSE)</f>
        <v>2025/26</v>
      </c>
      <c r="BM3382" s="3" t="str">
        <f t="shared" si="52"/>
        <v>PCOA</v>
      </c>
    </row>
    <row r="3383" spans="1:65" x14ac:dyDescent="0.2">
      <c r="A3383">
        <v>2026</v>
      </c>
      <c r="B3383">
        <v>1</v>
      </c>
      <c r="C3383" t="s">
        <v>198</v>
      </c>
      <c r="D3383" t="s">
        <v>208</v>
      </c>
      <c r="E3383" t="s">
        <v>33</v>
      </c>
      <c r="F3383">
        <v>9261</v>
      </c>
      <c r="G3383" t="s">
        <v>141</v>
      </c>
      <c r="H3383" t="s">
        <v>209</v>
      </c>
      <c r="I3383" t="s">
        <v>142</v>
      </c>
      <c r="J3383" s="1">
        <v>46023</v>
      </c>
      <c r="K3383" t="s">
        <v>438</v>
      </c>
      <c r="L3383">
        <v>4</v>
      </c>
      <c r="M3383" t="s">
        <v>439</v>
      </c>
      <c r="N3383" t="s">
        <v>145</v>
      </c>
      <c r="O3383" t="s">
        <v>149</v>
      </c>
      <c r="P3383" t="s">
        <v>148</v>
      </c>
      <c r="Q3383">
        <v>1379.97</v>
      </c>
      <c r="R3383">
        <v>31</v>
      </c>
      <c r="S3383">
        <v>1860</v>
      </c>
      <c r="T3383">
        <v>240</v>
      </c>
      <c r="U3383">
        <v>24</v>
      </c>
      <c r="V3383">
        <v>15</v>
      </c>
      <c r="W3383">
        <v>900</v>
      </c>
      <c r="X3383">
        <v>900</v>
      </c>
      <c r="Y3383">
        <v>0</v>
      </c>
      <c r="Z3383">
        <v>0</v>
      </c>
      <c r="AA3383">
        <v>240.03</v>
      </c>
      <c r="AB3383">
        <v>0</v>
      </c>
      <c r="AC3383">
        <v>240.03</v>
      </c>
      <c r="AD3383">
        <v>15</v>
      </c>
      <c r="AE3383">
        <v>0</v>
      </c>
      <c r="AF3383">
        <v>3</v>
      </c>
      <c r="AG3383">
        <v>3</v>
      </c>
      <c r="AH3383">
        <v>4</v>
      </c>
      <c r="AI3383">
        <v>21</v>
      </c>
      <c r="AJ3383">
        <v>0</v>
      </c>
      <c r="AK3383">
        <v>0</v>
      </c>
      <c r="AL3383">
        <v>0</v>
      </c>
      <c r="AM3383">
        <v>0</v>
      </c>
      <c r="AN3383">
        <v>0</v>
      </c>
      <c r="AO3383">
        <v>29</v>
      </c>
      <c r="AP3383">
        <v>66</v>
      </c>
      <c r="AQ3383">
        <v>28</v>
      </c>
      <c r="AR3383">
        <v>0</v>
      </c>
      <c r="AS3383">
        <v>6</v>
      </c>
      <c r="AT3383">
        <v>0</v>
      </c>
      <c r="AU3383">
        <v>0</v>
      </c>
      <c r="AV3383">
        <v>0</v>
      </c>
      <c r="AW3383">
        <v>0</v>
      </c>
      <c r="AX3383">
        <v>0</v>
      </c>
      <c r="AY3383">
        <v>11</v>
      </c>
      <c r="AZ3383">
        <v>11</v>
      </c>
      <c r="BA3383">
        <v>2</v>
      </c>
      <c r="BB3383">
        <v>0</v>
      </c>
      <c r="BC3383">
        <v>0</v>
      </c>
      <c r="BD3383">
        <v>0</v>
      </c>
      <c r="BE3383">
        <v>0</v>
      </c>
      <c r="BF3383">
        <v>29</v>
      </c>
      <c r="BG3383">
        <v>1260</v>
      </c>
      <c r="BH3383">
        <v>0</v>
      </c>
      <c r="BI3383">
        <v>24</v>
      </c>
      <c r="BJ3383" s="2">
        <v>46036</v>
      </c>
      <c r="BK3383">
        <v>0</v>
      </c>
      <c r="BL3383" s="3" t="str">
        <f>VLOOKUP(O3383,DropDownList!$H$1:$I$7,2,FALSE)</f>
        <v>2025/26</v>
      </c>
      <c r="BM3383" s="3" t="str">
        <f t="shared" si="52"/>
        <v>PRAS</v>
      </c>
    </row>
    <row r="3384" spans="1:65" x14ac:dyDescent="0.2">
      <c r="A3384">
        <v>2026</v>
      </c>
      <c r="B3384">
        <v>1</v>
      </c>
      <c r="C3384" t="s">
        <v>198</v>
      </c>
      <c r="D3384" t="s">
        <v>208</v>
      </c>
      <c r="E3384" t="s">
        <v>33</v>
      </c>
      <c r="F3384">
        <v>9261</v>
      </c>
      <c r="G3384" t="s">
        <v>141</v>
      </c>
      <c r="H3384" t="s">
        <v>209</v>
      </c>
      <c r="I3384" t="s">
        <v>142</v>
      </c>
      <c r="J3384" s="1">
        <v>46023</v>
      </c>
      <c r="K3384" t="s">
        <v>438</v>
      </c>
      <c r="L3384">
        <v>4</v>
      </c>
      <c r="M3384" t="s">
        <v>439</v>
      </c>
      <c r="N3384" t="s">
        <v>145</v>
      </c>
      <c r="O3384" t="s">
        <v>149</v>
      </c>
      <c r="P3384" t="s">
        <v>154</v>
      </c>
      <c r="Q3384">
        <v>29300.94</v>
      </c>
      <c r="R3384">
        <v>135</v>
      </c>
      <c r="S3384">
        <v>44961</v>
      </c>
      <c r="T3384">
        <v>0</v>
      </c>
      <c r="U3384">
        <v>91</v>
      </c>
      <c r="V3384">
        <v>58</v>
      </c>
      <c r="W3384">
        <v>12820</v>
      </c>
      <c r="X3384">
        <v>18586</v>
      </c>
      <c r="Y3384">
        <v>0</v>
      </c>
      <c r="Z3384">
        <v>0</v>
      </c>
      <c r="AA3384">
        <v>15660.06</v>
      </c>
      <c r="AB3384">
        <v>150</v>
      </c>
      <c r="AC3384">
        <v>14175.06</v>
      </c>
      <c r="AD3384">
        <v>35</v>
      </c>
      <c r="AE3384">
        <v>23</v>
      </c>
      <c r="AF3384">
        <v>44</v>
      </c>
      <c r="AG3384">
        <v>33</v>
      </c>
      <c r="AH3384">
        <v>0</v>
      </c>
      <c r="AI3384">
        <v>58</v>
      </c>
      <c r="AJ3384">
        <v>0</v>
      </c>
      <c r="AK3384">
        <v>0</v>
      </c>
      <c r="AL3384">
        <v>0</v>
      </c>
      <c r="AM3384">
        <v>0</v>
      </c>
      <c r="AN3384">
        <v>0</v>
      </c>
      <c r="AO3384">
        <v>82</v>
      </c>
      <c r="AP3384">
        <v>212</v>
      </c>
      <c r="AQ3384">
        <v>83</v>
      </c>
      <c r="AR3384">
        <v>0</v>
      </c>
      <c r="AS3384">
        <v>23</v>
      </c>
      <c r="AT3384">
        <v>0</v>
      </c>
      <c r="AU3384">
        <v>2</v>
      </c>
      <c r="AV3384">
        <v>1</v>
      </c>
      <c r="AW3384">
        <v>1</v>
      </c>
      <c r="AX3384">
        <v>0</v>
      </c>
      <c r="AY3384">
        <v>27</v>
      </c>
      <c r="AZ3384">
        <v>34</v>
      </c>
      <c r="BA3384">
        <v>5</v>
      </c>
      <c r="BB3384">
        <v>5</v>
      </c>
      <c r="BC3384">
        <v>3</v>
      </c>
      <c r="BD3384">
        <v>0</v>
      </c>
      <c r="BE3384">
        <v>0</v>
      </c>
      <c r="BF3384">
        <v>134</v>
      </c>
      <c r="BG3384">
        <v>20276</v>
      </c>
      <c r="BH3384">
        <v>0</v>
      </c>
      <c r="BI3384">
        <v>88</v>
      </c>
      <c r="BJ3384" s="2">
        <v>46036</v>
      </c>
      <c r="BK3384">
        <v>0</v>
      </c>
      <c r="BL3384" s="3" t="str">
        <f>VLOOKUP(O3384,DropDownList!$H$1:$I$7,2,FALSE)</f>
        <v>2025/26</v>
      </c>
      <c r="BM3384" s="3" t="str">
        <f t="shared" si="52"/>
        <v>JP COURT</v>
      </c>
    </row>
    <row r="3385" spans="1:65" x14ac:dyDescent="0.2">
      <c r="A3385">
        <v>2026</v>
      </c>
      <c r="B3385">
        <v>1</v>
      </c>
      <c r="C3385" t="s">
        <v>198</v>
      </c>
      <c r="D3385" t="s">
        <v>208</v>
      </c>
      <c r="E3385" t="s">
        <v>33</v>
      </c>
      <c r="F3385">
        <v>9261</v>
      </c>
      <c r="G3385" t="s">
        <v>141</v>
      </c>
      <c r="H3385" t="s">
        <v>209</v>
      </c>
      <c r="I3385" t="s">
        <v>142</v>
      </c>
      <c r="J3385" s="1">
        <v>46023</v>
      </c>
      <c r="K3385" t="s">
        <v>438</v>
      </c>
      <c r="L3385">
        <v>4</v>
      </c>
      <c r="M3385" t="s">
        <v>439</v>
      </c>
      <c r="N3385" t="s">
        <v>145</v>
      </c>
      <c r="O3385" t="s">
        <v>155</v>
      </c>
      <c r="P3385" t="s">
        <v>154</v>
      </c>
      <c r="Q3385">
        <v>30277.52</v>
      </c>
      <c r="R3385">
        <v>462</v>
      </c>
      <c r="S3385">
        <v>136137.26999999999</v>
      </c>
      <c r="T3385">
        <v>2516.11</v>
      </c>
      <c r="U3385">
        <v>120</v>
      </c>
      <c r="V3385">
        <v>86</v>
      </c>
      <c r="W3385">
        <v>21938.080000000002</v>
      </c>
      <c r="X3385">
        <v>21948.080000000002</v>
      </c>
      <c r="Y3385">
        <v>0</v>
      </c>
      <c r="Z3385">
        <v>0</v>
      </c>
      <c r="AA3385">
        <v>103343.64</v>
      </c>
      <c r="AB3385">
        <v>1984.71</v>
      </c>
      <c r="AC3385">
        <v>94669.46</v>
      </c>
      <c r="AD3385">
        <v>34</v>
      </c>
      <c r="AE3385">
        <v>52</v>
      </c>
      <c r="AF3385">
        <v>327</v>
      </c>
      <c r="AG3385">
        <v>76</v>
      </c>
      <c r="AH3385">
        <v>5</v>
      </c>
      <c r="AI3385">
        <v>44</v>
      </c>
      <c r="AJ3385">
        <v>0</v>
      </c>
      <c r="AK3385">
        <v>0</v>
      </c>
      <c r="AL3385">
        <v>0</v>
      </c>
      <c r="AM3385">
        <v>0</v>
      </c>
      <c r="AN3385">
        <v>0</v>
      </c>
      <c r="AO3385">
        <v>312</v>
      </c>
      <c r="AP3385">
        <v>1534</v>
      </c>
      <c r="AQ3385">
        <v>334</v>
      </c>
      <c r="AR3385">
        <v>1</v>
      </c>
      <c r="AS3385">
        <v>209</v>
      </c>
      <c r="AT3385">
        <v>29</v>
      </c>
      <c r="AU3385">
        <v>27</v>
      </c>
      <c r="AV3385">
        <v>13</v>
      </c>
      <c r="AW3385">
        <v>8</v>
      </c>
      <c r="AX3385">
        <v>0</v>
      </c>
      <c r="AY3385">
        <v>205</v>
      </c>
      <c r="AZ3385">
        <v>335</v>
      </c>
      <c r="BA3385">
        <v>230</v>
      </c>
      <c r="BB3385">
        <v>38</v>
      </c>
      <c r="BC3385">
        <v>23</v>
      </c>
      <c r="BD3385">
        <v>7</v>
      </c>
      <c r="BE3385">
        <v>1</v>
      </c>
      <c r="BF3385">
        <v>450</v>
      </c>
      <c r="BG3385">
        <v>14350</v>
      </c>
      <c r="BH3385">
        <v>10</v>
      </c>
      <c r="BI3385">
        <v>113</v>
      </c>
      <c r="BJ3385" s="2">
        <v>46036</v>
      </c>
      <c r="BK3385">
        <v>0</v>
      </c>
      <c r="BL3385" s="3" t="str">
        <f>VLOOKUP(O3385,DropDownList!$H$1:$I$7,2,FALSE)</f>
        <v>2022/23</v>
      </c>
      <c r="BM3385" s="3" t="str">
        <f t="shared" si="52"/>
        <v>JP COURT</v>
      </c>
    </row>
    <row r="3386" spans="1:65" x14ac:dyDescent="0.2">
      <c r="A3386">
        <v>2026</v>
      </c>
      <c r="B3386">
        <v>1</v>
      </c>
      <c r="C3386" t="s">
        <v>198</v>
      </c>
      <c r="D3386" t="s">
        <v>208</v>
      </c>
      <c r="E3386" t="s">
        <v>33</v>
      </c>
      <c r="F3386">
        <v>9261</v>
      </c>
      <c r="G3386" t="s">
        <v>141</v>
      </c>
      <c r="H3386" t="s">
        <v>209</v>
      </c>
      <c r="I3386" t="s">
        <v>142</v>
      </c>
      <c r="J3386" s="1">
        <v>46023</v>
      </c>
      <c r="K3386" t="s">
        <v>438</v>
      </c>
      <c r="L3386">
        <v>4</v>
      </c>
      <c r="M3386" t="s">
        <v>439</v>
      </c>
      <c r="N3386" t="s">
        <v>145</v>
      </c>
      <c r="O3386" t="s">
        <v>156</v>
      </c>
      <c r="P3386" t="s">
        <v>146</v>
      </c>
      <c r="Q3386">
        <v>945.67</v>
      </c>
      <c r="R3386">
        <v>377</v>
      </c>
      <c r="S3386">
        <v>6675</v>
      </c>
      <c r="T3386">
        <v>30</v>
      </c>
      <c r="U3386">
        <v>124</v>
      </c>
      <c r="V3386">
        <v>38</v>
      </c>
      <c r="W3386">
        <v>654.11</v>
      </c>
      <c r="X3386">
        <v>654.11</v>
      </c>
      <c r="Y3386">
        <v>0</v>
      </c>
      <c r="Z3386">
        <v>0</v>
      </c>
      <c r="AA3386">
        <v>5699.33</v>
      </c>
      <c r="AB3386">
        <v>0</v>
      </c>
      <c r="AC3386">
        <v>0</v>
      </c>
      <c r="AD3386">
        <v>36</v>
      </c>
      <c r="AE3386">
        <v>2</v>
      </c>
      <c r="AF3386">
        <v>321</v>
      </c>
      <c r="AG3386">
        <v>3</v>
      </c>
      <c r="AH3386">
        <v>3</v>
      </c>
      <c r="AI3386">
        <v>50</v>
      </c>
      <c r="AJ3386">
        <v>0</v>
      </c>
      <c r="AK3386">
        <v>0</v>
      </c>
      <c r="AL3386">
        <v>0</v>
      </c>
      <c r="AM3386">
        <v>0</v>
      </c>
      <c r="AN3386">
        <v>0</v>
      </c>
      <c r="AO3386">
        <v>247</v>
      </c>
      <c r="AP3386">
        <v>1205</v>
      </c>
      <c r="AQ3386">
        <v>281</v>
      </c>
      <c r="AR3386">
        <v>0</v>
      </c>
      <c r="AS3386">
        <v>187</v>
      </c>
      <c r="AT3386">
        <v>7</v>
      </c>
      <c r="AU3386">
        <v>41</v>
      </c>
      <c r="AV3386">
        <v>19</v>
      </c>
      <c r="AW3386">
        <v>3</v>
      </c>
      <c r="AX3386">
        <v>0</v>
      </c>
      <c r="AY3386">
        <v>145</v>
      </c>
      <c r="AZ3386">
        <v>239</v>
      </c>
      <c r="BA3386">
        <v>149</v>
      </c>
      <c r="BB3386">
        <v>37</v>
      </c>
      <c r="BC3386">
        <v>17</v>
      </c>
      <c r="BD3386">
        <v>4</v>
      </c>
      <c r="BE3386">
        <v>0</v>
      </c>
      <c r="BF3386">
        <v>371</v>
      </c>
      <c r="BG3386">
        <v>940</v>
      </c>
      <c r="BH3386">
        <v>0</v>
      </c>
      <c r="BI3386">
        <v>117</v>
      </c>
      <c r="BJ3386" s="2">
        <v>46036</v>
      </c>
      <c r="BK3386">
        <v>0</v>
      </c>
      <c r="BL3386" s="3" t="str">
        <f>VLOOKUP(O3386,DropDownList!$H$1:$I$7,2,FALSE)</f>
        <v>2023/24</v>
      </c>
      <c r="BM3386" s="3" t="str">
        <f t="shared" si="52"/>
        <v>VSUR</v>
      </c>
    </row>
    <row r="3387" spans="1:65" x14ac:dyDescent="0.2">
      <c r="A3387">
        <v>2026</v>
      </c>
      <c r="B3387">
        <v>1</v>
      </c>
      <c r="C3387" t="s">
        <v>198</v>
      </c>
      <c r="D3387" t="s">
        <v>208</v>
      </c>
      <c r="E3387" t="s">
        <v>33</v>
      </c>
      <c r="F3387">
        <v>9261</v>
      </c>
      <c r="G3387" t="s">
        <v>141</v>
      </c>
      <c r="H3387" t="s">
        <v>209</v>
      </c>
      <c r="I3387" t="s">
        <v>142</v>
      </c>
      <c r="J3387" s="1">
        <v>46023</v>
      </c>
      <c r="K3387" t="s">
        <v>438</v>
      </c>
      <c r="L3387">
        <v>4</v>
      </c>
      <c r="M3387" t="s">
        <v>439</v>
      </c>
      <c r="N3387" t="s">
        <v>145</v>
      </c>
      <c r="O3387" t="s">
        <v>155</v>
      </c>
      <c r="P3387" t="s">
        <v>150</v>
      </c>
      <c r="Q3387">
        <v>23454.69</v>
      </c>
      <c r="R3387">
        <v>699</v>
      </c>
      <c r="S3387">
        <v>102231.33</v>
      </c>
      <c r="T3387">
        <v>14501.71</v>
      </c>
      <c r="U3387">
        <v>161</v>
      </c>
      <c r="V3387">
        <v>115</v>
      </c>
      <c r="W3387">
        <v>16170.25</v>
      </c>
      <c r="X3387">
        <v>16145.25</v>
      </c>
      <c r="Y3387">
        <v>604</v>
      </c>
      <c r="Z3387">
        <v>87729.62</v>
      </c>
      <c r="AA3387">
        <v>64274.93</v>
      </c>
      <c r="AB3387">
        <v>18565.599999999999</v>
      </c>
      <c r="AC3387">
        <v>45709.33</v>
      </c>
      <c r="AD3387">
        <v>85</v>
      </c>
      <c r="AE3387">
        <v>30</v>
      </c>
      <c r="AF3387">
        <v>425</v>
      </c>
      <c r="AG3387">
        <v>52</v>
      </c>
      <c r="AH3387">
        <v>95</v>
      </c>
      <c r="AI3387">
        <v>109</v>
      </c>
      <c r="AJ3387">
        <v>118</v>
      </c>
      <c r="AK3387">
        <v>61</v>
      </c>
      <c r="AL3387">
        <v>17</v>
      </c>
      <c r="AM3387">
        <v>23</v>
      </c>
      <c r="AN3387">
        <v>5</v>
      </c>
      <c r="AO3387">
        <v>491</v>
      </c>
      <c r="AP3387">
        <v>2381</v>
      </c>
      <c r="AQ3387">
        <v>532</v>
      </c>
      <c r="AR3387">
        <v>0</v>
      </c>
      <c r="AS3387">
        <v>276</v>
      </c>
      <c r="AT3387">
        <v>24</v>
      </c>
      <c r="AU3387">
        <v>25</v>
      </c>
      <c r="AV3387">
        <v>11</v>
      </c>
      <c r="AW3387">
        <v>0</v>
      </c>
      <c r="AX3387">
        <v>0</v>
      </c>
      <c r="AY3387">
        <v>342</v>
      </c>
      <c r="AZ3387">
        <v>610</v>
      </c>
      <c r="BA3387">
        <v>416</v>
      </c>
      <c r="BB3387">
        <v>30</v>
      </c>
      <c r="BC3387">
        <v>17</v>
      </c>
      <c r="BD3387">
        <v>4</v>
      </c>
      <c r="BE3387">
        <v>0</v>
      </c>
      <c r="BF3387">
        <v>501</v>
      </c>
      <c r="BG3387">
        <v>15608.09</v>
      </c>
      <c r="BH3387">
        <v>18</v>
      </c>
      <c r="BI3387">
        <v>157</v>
      </c>
      <c r="BJ3387" s="2">
        <v>46036</v>
      </c>
      <c r="BK3387">
        <v>0</v>
      </c>
      <c r="BL3387" s="3" t="str">
        <f>VLOOKUP(O3387,DropDownList!$H$1:$I$7,2,FALSE)</f>
        <v>2022/23</v>
      </c>
      <c r="BM3387" s="3" t="str">
        <f t="shared" si="52"/>
        <v>FISCAL FINES</v>
      </c>
    </row>
    <row r="3388" spans="1:65" x14ac:dyDescent="0.2">
      <c r="A3388">
        <v>2026</v>
      </c>
      <c r="B3388">
        <v>1</v>
      </c>
      <c r="C3388" t="s">
        <v>198</v>
      </c>
      <c r="D3388" t="s">
        <v>208</v>
      </c>
      <c r="E3388" t="s">
        <v>33</v>
      </c>
      <c r="F3388">
        <v>9261</v>
      </c>
      <c r="G3388" t="s">
        <v>141</v>
      </c>
      <c r="H3388" t="s">
        <v>209</v>
      </c>
      <c r="I3388" t="s">
        <v>142</v>
      </c>
      <c r="J3388" s="1">
        <v>46023</v>
      </c>
      <c r="K3388" t="s">
        <v>438</v>
      </c>
      <c r="L3388">
        <v>4</v>
      </c>
      <c r="M3388" t="s">
        <v>439</v>
      </c>
      <c r="N3388" t="s">
        <v>145</v>
      </c>
      <c r="O3388" t="s">
        <v>156</v>
      </c>
      <c r="P3388" t="s">
        <v>153</v>
      </c>
      <c r="Q3388">
        <v>0</v>
      </c>
      <c r="R3388">
        <v>20</v>
      </c>
      <c r="S3388">
        <v>1035</v>
      </c>
      <c r="T3388">
        <v>690</v>
      </c>
      <c r="U3388">
        <v>0</v>
      </c>
      <c r="V3388">
        <v>0</v>
      </c>
      <c r="W3388">
        <v>0</v>
      </c>
      <c r="X3388">
        <v>0</v>
      </c>
      <c r="Y3388">
        <v>0</v>
      </c>
      <c r="Z3388">
        <v>0</v>
      </c>
      <c r="AA3388">
        <v>345</v>
      </c>
      <c r="AB3388">
        <v>0</v>
      </c>
      <c r="AC3388">
        <v>345</v>
      </c>
      <c r="AD3388">
        <v>0</v>
      </c>
      <c r="AE3388">
        <v>0</v>
      </c>
      <c r="AF3388">
        <v>4</v>
      </c>
      <c r="AG3388">
        <v>0</v>
      </c>
      <c r="AH3388">
        <v>15</v>
      </c>
      <c r="AI3388">
        <v>0</v>
      </c>
      <c r="AJ3388">
        <v>0</v>
      </c>
      <c r="AK3388">
        <v>0</v>
      </c>
      <c r="AL3388">
        <v>0</v>
      </c>
      <c r="AM3388">
        <v>0</v>
      </c>
      <c r="AN3388">
        <v>0</v>
      </c>
      <c r="AO3388">
        <v>15</v>
      </c>
      <c r="AP3388">
        <v>16</v>
      </c>
      <c r="AQ3388">
        <v>14</v>
      </c>
      <c r="AR3388">
        <v>0</v>
      </c>
      <c r="AS3388">
        <v>0</v>
      </c>
      <c r="AT3388">
        <v>0</v>
      </c>
      <c r="AU3388">
        <v>0</v>
      </c>
      <c r="AV3388">
        <v>0</v>
      </c>
      <c r="AW3388">
        <v>0</v>
      </c>
      <c r="AX3388">
        <v>0</v>
      </c>
      <c r="AY3388">
        <v>0</v>
      </c>
      <c r="AZ3388">
        <v>1</v>
      </c>
      <c r="BA3388">
        <v>0</v>
      </c>
      <c r="BB3388">
        <v>0</v>
      </c>
      <c r="BC3388">
        <v>0</v>
      </c>
      <c r="BD3388">
        <v>0</v>
      </c>
      <c r="BE3388">
        <v>0</v>
      </c>
      <c r="BF3388">
        <v>15</v>
      </c>
      <c r="BG3388">
        <v>0</v>
      </c>
      <c r="BH3388">
        <v>1</v>
      </c>
      <c r="BI3388">
        <v>0</v>
      </c>
      <c r="BJ3388" s="2">
        <v>46036</v>
      </c>
      <c r="BK3388">
        <v>0</v>
      </c>
      <c r="BL3388" s="3" t="str">
        <f>VLOOKUP(O3388,DropDownList!$H$1:$I$7,2,FALSE)</f>
        <v>2023/24</v>
      </c>
      <c r="BM3388" s="3" t="str">
        <f t="shared" si="52"/>
        <v>PREG</v>
      </c>
    </row>
    <row r="3389" spans="1:65" x14ac:dyDescent="0.2">
      <c r="A3389">
        <v>2026</v>
      </c>
      <c r="B3389">
        <v>1</v>
      </c>
      <c r="C3389" t="s">
        <v>198</v>
      </c>
      <c r="D3389" t="s">
        <v>208</v>
      </c>
      <c r="E3389" t="s">
        <v>33</v>
      </c>
      <c r="F3389">
        <v>9261</v>
      </c>
      <c r="G3389" t="s">
        <v>141</v>
      </c>
      <c r="H3389" t="s">
        <v>209</v>
      </c>
      <c r="I3389" t="s">
        <v>142</v>
      </c>
      <c r="J3389" s="1">
        <v>46023</v>
      </c>
      <c r="K3389" t="s">
        <v>438</v>
      </c>
      <c r="L3389">
        <v>4</v>
      </c>
      <c r="M3389" t="s">
        <v>439</v>
      </c>
      <c r="N3389" t="s">
        <v>145</v>
      </c>
      <c r="O3389" t="s">
        <v>156</v>
      </c>
      <c r="P3389" t="s">
        <v>151</v>
      </c>
      <c r="Q3389">
        <v>0</v>
      </c>
      <c r="R3389">
        <v>150</v>
      </c>
      <c r="S3389">
        <v>4500</v>
      </c>
      <c r="T3389">
        <v>1110</v>
      </c>
      <c r="U3389">
        <v>0</v>
      </c>
      <c r="V3389">
        <v>0</v>
      </c>
      <c r="W3389">
        <v>0</v>
      </c>
      <c r="X3389">
        <v>0</v>
      </c>
      <c r="Y3389">
        <v>0</v>
      </c>
      <c r="Z3389">
        <v>0</v>
      </c>
      <c r="AA3389">
        <v>3390</v>
      </c>
      <c r="AB3389">
        <v>0</v>
      </c>
      <c r="AC3389">
        <v>3390</v>
      </c>
      <c r="AD3389">
        <v>0</v>
      </c>
      <c r="AE3389">
        <v>0</v>
      </c>
      <c r="AF3389">
        <v>113</v>
      </c>
      <c r="AG3389">
        <v>0</v>
      </c>
      <c r="AH3389">
        <v>37</v>
      </c>
      <c r="AI3389">
        <v>0</v>
      </c>
      <c r="AJ3389">
        <v>0</v>
      </c>
      <c r="AK3389">
        <v>0</v>
      </c>
      <c r="AL3389">
        <v>0</v>
      </c>
      <c r="AM3389">
        <v>5</v>
      </c>
      <c r="AN3389">
        <v>0</v>
      </c>
      <c r="AO3389">
        <v>0</v>
      </c>
      <c r="AP3389">
        <v>0</v>
      </c>
      <c r="AQ3389">
        <v>0</v>
      </c>
      <c r="AR3389">
        <v>0</v>
      </c>
      <c r="AS3389">
        <v>0</v>
      </c>
      <c r="AT3389">
        <v>0</v>
      </c>
      <c r="AU3389">
        <v>0</v>
      </c>
      <c r="AV3389">
        <v>0</v>
      </c>
      <c r="AW3389">
        <v>0</v>
      </c>
      <c r="AX3389">
        <v>0</v>
      </c>
      <c r="AY3389">
        <v>0</v>
      </c>
      <c r="AZ3389">
        <v>0</v>
      </c>
      <c r="BA3389">
        <v>0</v>
      </c>
      <c r="BB3389">
        <v>0</v>
      </c>
      <c r="BC3389">
        <v>0</v>
      </c>
      <c r="BD3389">
        <v>0</v>
      </c>
      <c r="BE3389">
        <v>0</v>
      </c>
      <c r="BF3389">
        <v>0</v>
      </c>
      <c r="BG3389">
        <v>0</v>
      </c>
      <c r="BH3389">
        <v>0</v>
      </c>
      <c r="BI3389">
        <v>0</v>
      </c>
      <c r="BJ3389" s="2">
        <v>46036</v>
      </c>
      <c r="BK3389">
        <v>0</v>
      </c>
      <c r="BL3389" s="3" t="str">
        <f>VLOOKUP(O3389,DropDownList!$H$1:$I$7,2,FALSE)</f>
        <v>2023/24</v>
      </c>
      <c r="BM3389" s="3" t="str">
        <f t="shared" si="52"/>
        <v>PCPF</v>
      </c>
    </row>
    <row r="3390" spans="1:65" x14ac:dyDescent="0.2">
      <c r="A3390">
        <v>2026</v>
      </c>
      <c r="B3390">
        <v>1</v>
      </c>
      <c r="C3390" t="s">
        <v>198</v>
      </c>
      <c r="D3390" t="s">
        <v>208</v>
      </c>
      <c r="E3390" t="s">
        <v>33</v>
      </c>
      <c r="F3390">
        <v>9261</v>
      </c>
      <c r="G3390" t="s">
        <v>141</v>
      </c>
      <c r="H3390" t="s">
        <v>209</v>
      </c>
      <c r="I3390" t="s">
        <v>142</v>
      </c>
      <c r="J3390" s="1">
        <v>46023</v>
      </c>
      <c r="K3390" t="s">
        <v>438</v>
      </c>
      <c r="L3390">
        <v>4</v>
      </c>
      <c r="M3390" t="s">
        <v>439</v>
      </c>
      <c r="N3390" t="s">
        <v>145</v>
      </c>
      <c r="O3390" t="s">
        <v>156</v>
      </c>
      <c r="P3390" t="s">
        <v>152</v>
      </c>
      <c r="Q3390">
        <v>0</v>
      </c>
      <c r="R3390">
        <v>177</v>
      </c>
      <c r="S3390">
        <v>7080</v>
      </c>
      <c r="T3390">
        <v>4120</v>
      </c>
      <c r="U3390">
        <v>0</v>
      </c>
      <c r="V3390">
        <v>0</v>
      </c>
      <c r="W3390">
        <v>0</v>
      </c>
      <c r="X3390">
        <v>0</v>
      </c>
      <c r="Y3390">
        <v>0</v>
      </c>
      <c r="Z3390">
        <v>0</v>
      </c>
      <c r="AA3390">
        <v>2960</v>
      </c>
      <c r="AB3390">
        <v>0</v>
      </c>
      <c r="AC3390">
        <v>2960</v>
      </c>
      <c r="AD3390">
        <v>0</v>
      </c>
      <c r="AE3390">
        <v>0</v>
      </c>
      <c r="AF3390">
        <v>74</v>
      </c>
      <c r="AG3390">
        <v>0</v>
      </c>
      <c r="AH3390">
        <v>103</v>
      </c>
      <c r="AI3390">
        <v>0</v>
      </c>
      <c r="AJ3390">
        <v>0</v>
      </c>
      <c r="AK3390">
        <v>0</v>
      </c>
      <c r="AL3390">
        <v>0</v>
      </c>
      <c r="AM3390">
        <v>0</v>
      </c>
      <c r="AN3390">
        <v>0</v>
      </c>
      <c r="AO3390">
        <v>0</v>
      </c>
      <c r="AP3390">
        <v>0</v>
      </c>
      <c r="AQ3390">
        <v>0</v>
      </c>
      <c r="AR3390">
        <v>0</v>
      </c>
      <c r="AS3390">
        <v>0</v>
      </c>
      <c r="AT3390">
        <v>0</v>
      </c>
      <c r="AU3390">
        <v>0</v>
      </c>
      <c r="AV3390">
        <v>0</v>
      </c>
      <c r="AW3390">
        <v>0</v>
      </c>
      <c r="AX3390">
        <v>0</v>
      </c>
      <c r="AY3390">
        <v>0</v>
      </c>
      <c r="AZ3390">
        <v>0</v>
      </c>
      <c r="BA3390">
        <v>0</v>
      </c>
      <c r="BB3390">
        <v>0</v>
      </c>
      <c r="BC3390">
        <v>0</v>
      </c>
      <c r="BD3390">
        <v>0</v>
      </c>
      <c r="BE3390">
        <v>0</v>
      </c>
      <c r="BF3390">
        <v>0</v>
      </c>
      <c r="BG3390">
        <v>0</v>
      </c>
      <c r="BH3390">
        <v>0</v>
      </c>
      <c r="BI3390">
        <v>0</v>
      </c>
      <c r="BJ3390" s="2">
        <v>46036</v>
      </c>
      <c r="BK3390">
        <v>0</v>
      </c>
      <c r="BL3390" s="3" t="str">
        <f>VLOOKUP(O3390,DropDownList!$H$1:$I$7,2,FALSE)</f>
        <v>2023/24</v>
      </c>
      <c r="BM3390" s="3" t="str">
        <f t="shared" si="52"/>
        <v>PCOA</v>
      </c>
    </row>
    <row r="3391" spans="1:65" x14ac:dyDescent="0.2">
      <c r="A3391">
        <v>2026</v>
      </c>
      <c r="B3391">
        <v>1</v>
      </c>
      <c r="C3391" t="s">
        <v>198</v>
      </c>
      <c r="D3391" t="s">
        <v>208</v>
      </c>
      <c r="E3391" t="s">
        <v>33</v>
      </c>
      <c r="F3391">
        <v>9261</v>
      </c>
      <c r="G3391" t="s">
        <v>141</v>
      </c>
      <c r="H3391" t="s">
        <v>209</v>
      </c>
      <c r="I3391" t="s">
        <v>142</v>
      </c>
      <c r="J3391" s="1">
        <v>46023</v>
      </c>
      <c r="K3391" t="s">
        <v>438</v>
      </c>
      <c r="L3391">
        <v>4</v>
      </c>
      <c r="M3391" t="s">
        <v>439</v>
      </c>
      <c r="N3391" t="s">
        <v>145</v>
      </c>
      <c r="O3391" t="s">
        <v>156</v>
      </c>
      <c r="P3391" t="s">
        <v>148</v>
      </c>
      <c r="Q3391">
        <v>2134.27</v>
      </c>
      <c r="R3391">
        <v>102</v>
      </c>
      <c r="S3391">
        <v>6120</v>
      </c>
      <c r="T3391">
        <v>313.45</v>
      </c>
      <c r="U3391">
        <v>37</v>
      </c>
      <c r="V3391">
        <v>24</v>
      </c>
      <c r="W3391">
        <v>1403.66</v>
      </c>
      <c r="X3391">
        <v>1403.66</v>
      </c>
      <c r="Y3391">
        <v>0</v>
      </c>
      <c r="Z3391">
        <v>0</v>
      </c>
      <c r="AA3391">
        <v>3672.28</v>
      </c>
      <c r="AB3391">
        <v>0</v>
      </c>
      <c r="AC3391">
        <v>3672.28</v>
      </c>
      <c r="AD3391">
        <v>22</v>
      </c>
      <c r="AE3391">
        <v>2</v>
      </c>
      <c r="AF3391">
        <v>58</v>
      </c>
      <c r="AG3391">
        <v>5</v>
      </c>
      <c r="AH3391">
        <v>4</v>
      </c>
      <c r="AI3391">
        <v>32</v>
      </c>
      <c r="AJ3391">
        <v>0</v>
      </c>
      <c r="AK3391">
        <v>0</v>
      </c>
      <c r="AL3391">
        <v>0</v>
      </c>
      <c r="AM3391">
        <v>0</v>
      </c>
      <c r="AN3391">
        <v>0</v>
      </c>
      <c r="AO3391">
        <v>85</v>
      </c>
      <c r="AP3391">
        <v>409</v>
      </c>
      <c r="AQ3391">
        <v>94</v>
      </c>
      <c r="AR3391">
        <v>0</v>
      </c>
      <c r="AS3391">
        <v>31</v>
      </c>
      <c r="AT3391">
        <v>0</v>
      </c>
      <c r="AU3391">
        <v>3</v>
      </c>
      <c r="AV3391">
        <v>1</v>
      </c>
      <c r="AW3391">
        <v>0</v>
      </c>
      <c r="AX3391">
        <v>0</v>
      </c>
      <c r="AY3391">
        <v>67</v>
      </c>
      <c r="AZ3391">
        <v>122</v>
      </c>
      <c r="BA3391">
        <v>78</v>
      </c>
      <c r="BB3391">
        <v>3</v>
      </c>
      <c r="BC3391">
        <v>2</v>
      </c>
      <c r="BD3391">
        <v>0</v>
      </c>
      <c r="BE3391">
        <v>0</v>
      </c>
      <c r="BF3391">
        <v>86</v>
      </c>
      <c r="BG3391">
        <v>1920</v>
      </c>
      <c r="BH3391">
        <v>3</v>
      </c>
      <c r="BI3391">
        <v>37</v>
      </c>
      <c r="BJ3391" s="2">
        <v>46036</v>
      </c>
      <c r="BK3391">
        <v>0</v>
      </c>
      <c r="BL3391" s="3" t="str">
        <f>VLOOKUP(O3391,DropDownList!$H$1:$I$7,2,FALSE)</f>
        <v>2023/24</v>
      </c>
      <c r="BM3391" s="3" t="str">
        <f t="shared" si="52"/>
        <v>PRAS</v>
      </c>
    </row>
    <row r="3392" spans="1:65" x14ac:dyDescent="0.2">
      <c r="A3392">
        <v>2026</v>
      </c>
      <c r="B3392">
        <v>1</v>
      </c>
      <c r="C3392" t="s">
        <v>198</v>
      </c>
      <c r="D3392" t="s">
        <v>208</v>
      </c>
      <c r="E3392" t="s">
        <v>33</v>
      </c>
      <c r="F3392">
        <v>9261</v>
      </c>
      <c r="G3392" t="s">
        <v>141</v>
      </c>
      <c r="H3392" t="s">
        <v>209</v>
      </c>
      <c r="I3392" t="s">
        <v>142</v>
      </c>
      <c r="J3392" s="1">
        <v>46023</v>
      </c>
      <c r="K3392" t="s">
        <v>438</v>
      </c>
      <c r="L3392">
        <v>4</v>
      </c>
      <c r="M3392" t="s">
        <v>439</v>
      </c>
      <c r="N3392" t="s">
        <v>145</v>
      </c>
      <c r="O3392" t="s">
        <v>156</v>
      </c>
      <c r="P3392" t="s">
        <v>154</v>
      </c>
      <c r="Q3392">
        <v>30215.5</v>
      </c>
      <c r="R3392">
        <v>381</v>
      </c>
      <c r="S3392">
        <v>120422.5</v>
      </c>
      <c r="T3392">
        <v>1325</v>
      </c>
      <c r="U3392">
        <v>124</v>
      </c>
      <c r="V3392">
        <v>67</v>
      </c>
      <c r="W3392">
        <v>16942.009999999998</v>
      </c>
      <c r="X3392">
        <v>17841.009999999998</v>
      </c>
      <c r="Y3392">
        <v>0</v>
      </c>
      <c r="Z3392">
        <v>0</v>
      </c>
      <c r="AA3392">
        <v>88882</v>
      </c>
      <c r="AB3392">
        <v>2752.5</v>
      </c>
      <c r="AC3392">
        <v>80430.17</v>
      </c>
      <c r="AD3392">
        <v>36</v>
      </c>
      <c r="AE3392">
        <v>31</v>
      </c>
      <c r="AF3392">
        <v>250</v>
      </c>
      <c r="AG3392">
        <v>75</v>
      </c>
      <c r="AH3392">
        <v>3</v>
      </c>
      <c r="AI3392">
        <v>49</v>
      </c>
      <c r="AJ3392">
        <v>0</v>
      </c>
      <c r="AK3392">
        <v>0</v>
      </c>
      <c r="AL3392">
        <v>0</v>
      </c>
      <c r="AM3392">
        <v>0</v>
      </c>
      <c r="AN3392">
        <v>0</v>
      </c>
      <c r="AO3392">
        <v>250</v>
      </c>
      <c r="AP3392">
        <v>1207</v>
      </c>
      <c r="AQ3392">
        <v>284</v>
      </c>
      <c r="AR3392">
        <v>0</v>
      </c>
      <c r="AS3392">
        <v>186</v>
      </c>
      <c r="AT3392">
        <v>7</v>
      </c>
      <c r="AU3392">
        <v>40</v>
      </c>
      <c r="AV3392">
        <v>18</v>
      </c>
      <c r="AW3392">
        <v>3</v>
      </c>
      <c r="AX3392">
        <v>0</v>
      </c>
      <c r="AY3392">
        <v>146</v>
      </c>
      <c r="AZ3392">
        <v>240</v>
      </c>
      <c r="BA3392">
        <v>149</v>
      </c>
      <c r="BB3392">
        <v>37</v>
      </c>
      <c r="BC3392">
        <v>17</v>
      </c>
      <c r="BD3392">
        <v>4</v>
      </c>
      <c r="BE3392">
        <v>0</v>
      </c>
      <c r="BF3392">
        <v>375</v>
      </c>
      <c r="BG3392">
        <v>16775</v>
      </c>
      <c r="BH3392">
        <v>4</v>
      </c>
      <c r="BI3392">
        <v>117</v>
      </c>
      <c r="BJ3392" s="2">
        <v>46036</v>
      </c>
      <c r="BK3392">
        <v>0</v>
      </c>
      <c r="BL3392" s="3" t="str">
        <f>VLOOKUP(O3392,DropDownList!$H$1:$I$7,2,FALSE)</f>
        <v>2023/24</v>
      </c>
      <c r="BM3392" s="3" t="str">
        <f t="shared" si="52"/>
        <v>JP COURT</v>
      </c>
    </row>
    <row r="3393" spans="1:65" x14ac:dyDescent="0.2">
      <c r="A3393">
        <v>2026</v>
      </c>
      <c r="B3393">
        <v>1</v>
      </c>
      <c r="C3393" t="s">
        <v>198</v>
      </c>
      <c r="D3393" t="s">
        <v>208</v>
      </c>
      <c r="E3393" t="s">
        <v>33</v>
      </c>
      <c r="F3393">
        <v>9261</v>
      </c>
      <c r="G3393" t="s">
        <v>141</v>
      </c>
      <c r="H3393" t="s">
        <v>209</v>
      </c>
      <c r="I3393" t="s">
        <v>142</v>
      </c>
      <c r="J3393" s="1">
        <v>46023</v>
      </c>
      <c r="K3393" t="s">
        <v>438</v>
      </c>
      <c r="L3393">
        <v>4</v>
      </c>
      <c r="M3393" t="s">
        <v>439</v>
      </c>
      <c r="N3393" t="s">
        <v>145</v>
      </c>
      <c r="O3393" t="s">
        <v>155</v>
      </c>
      <c r="P3393" t="s">
        <v>146</v>
      </c>
      <c r="Q3393">
        <v>815.53</v>
      </c>
      <c r="R3393">
        <v>460</v>
      </c>
      <c r="S3393">
        <v>7555</v>
      </c>
      <c r="T3393">
        <v>90</v>
      </c>
      <c r="U3393">
        <v>119</v>
      </c>
      <c r="V3393">
        <v>37</v>
      </c>
      <c r="W3393">
        <v>621.99</v>
      </c>
      <c r="X3393">
        <v>621.99</v>
      </c>
      <c r="Y3393">
        <v>0</v>
      </c>
      <c r="Z3393">
        <v>0</v>
      </c>
      <c r="AA3393">
        <v>6649.47</v>
      </c>
      <c r="AB3393">
        <v>0</v>
      </c>
      <c r="AC3393">
        <v>0</v>
      </c>
      <c r="AD3393">
        <v>34</v>
      </c>
      <c r="AE3393">
        <v>3</v>
      </c>
      <c r="AF3393">
        <v>405</v>
      </c>
      <c r="AG3393">
        <v>4</v>
      </c>
      <c r="AH3393">
        <v>5</v>
      </c>
      <c r="AI3393">
        <v>46</v>
      </c>
      <c r="AJ3393">
        <v>0</v>
      </c>
      <c r="AK3393">
        <v>0</v>
      </c>
      <c r="AL3393">
        <v>0</v>
      </c>
      <c r="AM3393">
        <v>0</v>
      </c>
      <c r="AN3393">
        <v>0</v>
      </c>
      <c r="AO3393">
        <v>309</v>
      </c>
      <c r="AP3393">
        <v>1549</v>
      </c>
      <c r="AQ3393">
        <v>335</v>
      </c>
      <c r="AR3393">
        <v>1</v>
      </c>
      <c r="AS3393">
        <v>210</v>
      </c>
      <c r="AT3393">
        <v>29</v>
      </c>
      <c r="AU3393">
        <v>30</v>
      </c>
      <c r="AV3393">
        <v>15</v>
      </c>
      <c r="AW3393">
        <v>7</v>
      </c>
      <c r="AX3393">
        <v>0</v>
      </c>
      <c r="AY3393">
        <v>205</v>
      </c>
      <c r="AZ3393">
        <v>337</v>
      </c>
      <c r="BA3393">
        <v>233</v>
      </c>
      <c r="BB3393">
        <v>39</v>
      </c>
      <c r="BC3393">
        <v>24</v>
      </c>
      <c r="BD3393">
        <v>7</v>
      </c>
      <c r="BE3393">
        <v>1</v>
      </c>
      <c r="BF3393">
        <v>449</v>
      </c>
      <c r="BG3393">
        <v>760</v>
      </c>
      <c r="BH3393">
        <v>0</v>
      </c>
      <c r="BI3393">
        <v>112</v>
      </c>
      <c r="BJ3393" s="2">
        <v>46036</v>
      </c>
      <c r="BK3393">
        <v>0</v>
      </c>
      <c r="BL3393" s="3" t="str">
        <f>VLOOKUP(O3393,DropDownList!$H$1:$I$7,2,FALSE)</f>
        <v>2022/23</v>
      </c>
      <c r="BM3393" s="3" t="str">
        <f t="shared" ref="BM3393:BM3456" si="53">IF(RIGHT(P3393,4)="VSUR","VSUR",IF(RIGHT(P3393,4)="CONF","CONF",P3393))</f>
        <v>VSUR</v>
      </c>
    </row>
    <row r="3394" spans="1:65" x14ac:dyDescent="0.2">
      <c r="A3394">
        <v>2026</v>
      </c>
      <c r="B3394">
        <v>1</v>
      </c>
      <c r="C3394" t="s">
        <v>198</v>
      </c>
      <c r="D3394" t="s">
        <v>208</v>
      </c>
      <c r="E3394" t="s">
        <v>33</v>
      </c>
      <c r="F3394">
        <v>9261</v>
      </c>
      <c r="G3394" t="s">
        <v>141</v>
      </c>
      <c r="H3394" t="s">
        <v>209</v>
      </c>
      <c r="I3394" t="s">
        <v>142</v>
      </c>
      <c r="J3394" s="1">
        <v>46023</v>
      </c>
      <c r="K3394" t="s">
        <v>438</v>
      </c>
      <c r="L3394">
        <v>4</v>
      </c>
      <c r="M3394" t="s">
        <v>439</v>
      </c>
      <c r="N3394" t="s">
        <v>145</v>
      </c>
      <c r="O3394" t="s">
        <v>156</v>
      </c>
      <c r="P3394" t="s">
        <v>150</v>
      </c>
      <c r="Q3394">
        <v>31887.55</v>
      </c>
      <c r="R3394">
        <v>689</v>
      </c>
      <c r="S3394">
        <v>115481.32</v>
      </c>
      <c r="T3394">
        <v>14131.1</v>
      </c>
      <c r="U3394">
        <v>202</v>
      </c>
      <c r="V3394">
        <v>117</v>
      </c>
      <c r="W3394">
        <v>20136.150000000001</v>
      </c>
      <c r="X3394">
        <v>20136.150000000001</v>
      </c>
      <c r="Y3394">
        <v>610</v>
      </c>
      <c r="Z3394">
        <v>101350.22</v>
      </c>
      <c r="AA3394">
        <v>69462.67</v>
      </c>
      <c r="AB3394">
        <v>20829.54</v>
      </c>
      <c r="AC3394">
        <v>48633.13</v>
      </c>
      <c r="AD3394">
        <v>84</v>
      </c>
      <c r="AE3394">
        <v>33</v>
      </c>
      <c r="AF3394">
        <v>393</v>
      </c>
      <c r="AG3394">
        <v>84</v>
      </c>
      <c r="AH3394">
        <v>79</v>
      </c>
      <c r="AI3394">
        <v>118</v>
      </c>
      <c r="AJ3394">
        <v>113</v>
      </c>
      <c r="AK3394">
        <v>74</v>
      </c>
      <c r="AL3394">
        <v>13</v>
      </c>
      <c r="AM3394">
        <v>30</v>
      </c>
      <c r="AN3394">
        <v>2</v>
      </c>
      <c r="AO3394">
        <v>474</v>
      </c>
      <c r="AP3394">
        <v>2229</v>
      </c>
      <c r="AQ3394">
        <v>522</v>
      </c>
      <c r="AR3394">
        <v>0</v>
      </c>
      <c r="AS3394">
        <v>246</v>
      </c>
      <c r="AT3394">
        <v>5</v>
      </c>
      <c r="AU3394">
        <v>26</v>
      </c>
      <c r="AV3394">
        <v>16</v>
      </c>
      <c r="AW3394">
        <v>3</v>
      </c>
      <c r="AX3394">
        <v>0</v>
      </c>
      <c r="AY3394">
        <v>317</v>
      </c>
      <c r="AZ3394">
        <v>558</v>
      </c>
      <c r="BA3394">
        <v>366</v>
      </c>
      <c r="BB3394">
        <v>46</v>
      </c>
      <c r="BC3394">
        <v>24</v>
      </c>
      <c r="BD3394">
        <v>1</v>
      </c>
      <c r="BE3394">
        <v>0</v>
      </c>
      <c r="BF3394">
        <v>479</v>
      </c>
      <c r="BG3394">
        <v>20424.32</v>
      </c>
      <c r="BH3394">
        <v>15</v>
      </c>
      <c r="BI3394">
        <v>198</v>
      </c>
      <c r="BJ3394" s="2">
        <v>46036</v>
      </c>
      <c r="BK3394">
        <v>0</v>
      </c>
      <c r="BL3394" s="3" t="str">
        <f>VLOOKUP(O3394,DropDownList!$H$1:$I$7,2,FALSE)</f>
        <v>2023/24</v>
      </c>
      <c r="BM3394" s="3" t="str">
        <f t="shared" si="53"/>
        <v>FISCAL FINES</v>
      </c>
    </row>
    <row r="3395" spans="1:65" x14ac:dyDescent="0.2">
      <c r="A3395">
        <v>2026</v>
      </c>
      <c r="B3395">
        <v>1</v>
      </c>
      <c r="C3395" t="s">
        <v>198</v>
      </c>
      <c r="D3395" t="s">
        <v>210</v>
      </c>
      <c r="E3395" t="s">
        <v>33</v>
      </c>
      <c r="F3395">
        <v>9801</v>
      </c>
      <c r="G3395" t="s">
        <v>158</v>
      </c>
      <c r="H3395" t="s">
        <v>209</v>
      </c>
      <c r="I3395" t="s">
        <v>142</v>
      </c>
      <c r="J3395" s="1">
        <v>46023</v>
      </c>
      <c r="K3395" t="s">
        <v>438</v>
      </c>
      <c r="L3395">
        <v>4</v>
      </c>
      <c r="M3395" t="s">
        <v>439</v>
      </c>
      <c r="N3395" t="s">
        <v>145</v>
      </c>
      <c r="O3395" t="s">
        <v>147</v>
      </c>
      <c r="P3395" t="s">
        <v>160</v>
      </c>
      <c r="Q3395">
        <v>165882.15</v>
      </c>
      <c r="R3395">
        <v>810</v>
      </c>
      <c r="S3395">
        <v>464070.55</v>
      </c>
      <c r="T3395">
        <v>23247.279999999999</v>
      </c>
      <c r="U3395">
        <v>403</v>
      </c>
      <c r="V3395">
        <v>202</v>
      </c>
      <c r="W3395">
        <v>74803.62</v>
      </c>
      <c r="X3395">
        <v>95374.12</v>
      </c>
      <c r="Y3395">
        <v>0</v>
      </c>
      <c r="Z3395">
        <v>0</v>
      </c>
      <c r="AA3395">
        <v>274941.12</v>
      </c>
      <c r="AB3395">
        <v>42120.18</v>
      </c>
      <c r="AC3395">
        <v>216189.89</v>
      </c>
      <c r="AD3395">
        <v>78</v>
      </c>
      <c r="AE3395">
        <v>124</v>
      </c>
      <c r="AF3395">
        <v>357</v>
      </c>
      <c r="AG3395">
        <v>259</v>
      </c>
      <c r="AH3395">
        <v>44</v>
      </c>
      <c r="AI3395">
        <v>144</v>
      </c>
      <c r="AJ3395">
        <v>0</v>
      </c>
      <c r="AK3395">
        <v>0</v>
      </c>
      <c r="AL3395">
        <v>0</v>
      </c>
      <c r="AM3395">
        <v>0</v>
      </c>
      <c r="AN3395">
        <v>0</v>
      </c>
      <c r="AO3395">
        <v>561</v>
      </c>
      <c r="AP3395">
        <v>1747</v>
      </c>
      <c r="AQ3395">
        <v>587</v>
      </c>
      <c r="AR3395">
        <v>0</v>
      </c>
      <c r="AS3395">
        <v>166</v>
      </c>
      <c r="AT3395">
        <v>1</v>
      </c>
      <c r="AU3395">
        <v>25</v>
      </c>
      <c r="AV3395">
        <v>9</v>
      </c>
      <c r="AW3395">
        <v>84</v>
      </c>
      <c r="AX3395">
        <v>0</v>
      </c>
      <c r="AY3395">
        <v>255</v>
      </c>
      <c r="AZ3395">
        <v>345</v>
      </c>
      <c r="BA3395">
        <v>134</v>
      </c>
      <c r="BB3395">
        <v>39</v>
      </c>
      <c r="BC3395">
        <v>12</v>
      </c>
      <c r="BD3395">
        <v>3</v>
      </c>
      <c r="BE3395">
        <v>0</v>
      </c>
      <c r="BF3395">
        <v>718</v>
      </c>
      <c r="BG3395">
        <v>71818.77</v>
      </c>
      <c r="BH3395">
        <v>6</v>
      </c>
      <c r="BI3395">
        <v>353</v>
      </c>
      <c r="BJ3395" s="2">
        <v>46036</v>
      </c>
      <c r="BK3395">
        <v>0</v>
      </c>
      <c r="BL3395" s="3" t="str">
        <f>VLOOKUP(O3395,DropDownList!$H$1:$I$7,2,FALSE)</f>
        <v>2024/25</v>
      </c>
      <c r="BM3395" s="3" t="str">
        <f t="shared" si="53"/>
        <v>SC COURT</v>
      </c>
    </row>
    <row r="3396" spans="1:65" x14ac:dyDescent="0.2">
      <c r="A3396">
        <v>2026</v>
      </c>
      <c r="B3396">
        <v>1</v>
      </c>
      <c r="C3396" t="s">
        <v>198</v>
      </c>
      <c r="D3396" t="s">
        <v>210</v>
      </c>
      <c r="E3396" t="s">
        <v>33</v>
      </c>
      <c r="F3396">
        <v>9801</v>
      </c>
      <c r="G3396" t="s">
        <v>158</v>
      </c>
      <c r="H3396" t="s">
        <v>209</v>
      </c>
      <c r="I3396" t="s">
        <v>142</v>
      </c>
      <c r="J3396" s="1">
        <v>46023</v>
      </c>
      <c r="K3396" t="s">
        <v>438</v>
      </c>
      <c r="L3396">
        <v>4</v>
      </c>
      <c r="M3396" t="s">
        <v>439</v>
      </c>
      <c r="N3396" t="s">
        <v>145</v>
      </c>
      <c r="O3396" t="s">
        <v>147</v>
      </c>
      <c r="P3396" t="s">
        <v>159</v>
      </c>
      <c r="Q3396">
        <v>3260.53</v>
      </c>
      <c r="R3396">
        <v>9</v>
      </c>
      <c r="S3396">
        <v>157039.71</v>
      </c>
      <c r="T3396">
        <v>0</v>
      </c>
      <c r="U3396">
        <v>1</v>
      </c>
      <c r="V3396">
        <v>1</v>
      </c>
      <c r="W3396">
        <v>2492.13</v>
      </c>
      <c r="X3396">
        <v>3260.53</v>
      </c>
      <c r="Y3396">
        <v>0</v>
      </c>
      <c r="Z3396">
        <v>0</v>
      </c>
      <c r="AA3396">
        <v>153779.18</v>
      </c>
      <c r="AB3396">
        <v>0</v>
      </c>
      <c r="AC3396">
        <v>0</v>
      </c>
      <c r="AD3396">
        <v>0</v>
      </c>
      <c r="AE3396">
        <v>1</v>
      </c>
      <c r="AF3396">
        <v>8</v>
      </c>
      <c r="AG3396">
        <v>1</v>
      </c>
      <c r="AH3396">
        <v>0</v>
      </c>
      <c r="AI3396">
        <v>0</v>
      </c>
      <c r="AJ3396">
        <v>0</v>
      </c>
      <c r="AK3396">
        <v>0</v>
      </c>
      <c r="AL3396">
        <v>0</v>
      </c>
      <c r="AM3396">
        <v>0</v>
      </c>
      <c r="AN3396">
        <v>0</v>
      </c>
      <c r="AO3396">
        <v>2</v>
      </c>
      <c r="AP3396">
        <v>2</v>
      </c>
      <c r="AQ3396">
        <v>0</v>
      </c>
      <c r="AR3396">
        <v>0</v>
      </c>
      <c r="AS3396">
        <v>0</v>
      </c>
      <c r="AT3396">
        <v>0</v>
      </c>
      <c r="AU3396">
        <v>1</v>
      </c>
      <c r="AV3396">
        <v>0</v>
      </c>
      <c r="AW3396">
        <v>0</v>
      </c>
      <c r="AX3396">
        <v>0</v>
      </c>
      <c r="AY3396">
        <v>0</v>
      </c>
      <c r="AZ3396">
        <v>0</v>
      </c>
      <c r="BA3396">
        <v>0</v>
      </c>
      <c r="BB3396">
        <v>0</v>
      </c>
      <c r="BC3396">
        <v>0</v>
      </c>
      <c r="BD3396">
        <v>0</v>
      </c>
      <c r="BE3396">
        <v>0</v>
      </c>
      <c r="BF3396">
        <v>0</v>
      </c>
      <c r="BG3396">
        <v>0</v>
      </c>
      <c r="BH3396">
        <v>0</v>
      </c>
      <c r="BI3396">
        <v>0</v>
      </c>
      <c r="BJ3396" s="2">
        <v>46036</v>
      </c>
      <c r="BK3396">
        <v>0</v>
      </c>
      <c r="BL3396" s="3" t="str">
        <f>VLOOKUP(O3396,DropDownList!$H$1:$I$7,2,FALSE)</f>
        <v>2024/25</v>
      </c>
      <c r="BM3396" s="3" t="str">
        <f t="shared" si="53"/>
        <v>CONF</v>
      </c>
    </row>
    <row r="3397" spans="1:65" x14ac:dyDescent="0.2">
      <c r="A3397">
        <v>2026</v>
      </c>
      <c r="B3397">
        <v>1</v>
      </c>
      <c r="C3397" t="s">
        <v>198</v>
      </c>
      <c r="D3397" t="s">
        <v>210</v>
      </c>
      <c r="E3397" t="s">
        <v>33</v>
      </c>
      <c r="F3397">
        <v>9801</v>
      </c>
      <c r="G3397" t="s">
        <v>158</v>
      </c>
      <c r="H3397" t="s">
        <v>209</v>
      </c>
      <c r="I3397" t="s">
        <v>142</v>
      </c>
      <c r="J3397" s="1">
        <v>46023</v>
      </c>
      <c r="K3397" t="s">
        <v>438</v>
      </c>
      <c r="L3397">
        <v>4</v>
      </c>
      <c r="M3397" t="s">
        <v>439</v>
      </c>
      <c r="N3397" t="s">
        <v>145</v>
      </c>
      <c r="O3397" t="s">
        <v>155</v>
      </c>
      <c r="P3397" t="s">
        <v>161</v>
      </c>
      <c r="Q3397">
        <v>1136.31</v>
      </c>
      <c r="R3397">
        <v>749</v>
      </c>
      <c r="S3397">
        <v>17745</v>
      </c>
      <c r="T3397">
        <v>713.25</v>
      </c>
      <c r="U3397">
        <v>171</v>
      </c>
      <c r="V3397">
        <v>27</v>
      </c>
      <c r="W3397">
        <v>565</v>
      </c>
      <c r="X3397">
        <v>565</v>
      </c>
      <c r="Y3397">
        <v>0</v>
      </c>
      <c r="Z3397">
        <v>0</v>
      </c>
      <c r="AA3397">
        <v>15895.44</v>
      </c>
      <c r="AB3397">
        <v>0</v>
      </c>
      <c r="AC3397">
        <v>0</v>
      </c>
      <c r="AD3397">
        <v>26</v>
      </c>
      <c r="AE3397">
        <v>1</v>
      </c>
      <c r="AF3397">
        <v>655</v>
      </c>
      <c r="AG3397">
        <v>4</v>
      </c>
      <c r="AH3397">
        <v>32</v>
      </c>
      <c r="AI3397">
        <v>57</v>
      </c>
      <c r="AJ3397">
        <v>0</v>
      </c>
      <c r="AK3397">
        <v>0</v>
      </c>
      <c r="AL3397">
        <v>0</v>
      </c>
      <c r="AM3397">
        <v>0</v>
      </c>
      <c r="AN3397">
        <v>0</v>
      </c>
      <c r="AO3397">
        <v>513</v>
      </c>
      <c r="AP3397">
        <v>2148</v>
      </c>
      <c r="AQ3397">
        <v>542</v>
      </c>
      <c r="AR3397">
        <v>0</v>
      </c>
      <c r="AS3397">
        <v>236</v>
      </c>
      <c r="AT3397">
        <v>16</v>
      </c>
      <c r="AU3397">
        <v>59</v>
      </c>
      <c r="AV3397">
        <v>32</v>
      </c>
      <c r="AW3397">
        <v>35</v>
      </c>
      <c r="AX3397">
        <v>0</v>
      </c>
      <c r="AY3397">
        <v>316</v>
      </c>
      <c r="AZ3397">
        <v>446</v>
      </c>
      <c r="BA3397">
        <v>234</v>
      </c>
      <c r="BB3397">
        <v>74</v>
      </c>
      <c r="BC3397">
        <v>44</v>
      </c>
      <c r="BD3397">
        <v>16</v>
      </c>
      <c r="BE3397">
        <v>0</v>
      </c>
      <c r="BF3397">
        <v>711</v>
      </c>
      <c r="BG3397">
        <v>1110</v>
      </c>
      <c r="BH3397">
        <v>1</v>
      </c>
      <c r="BI3397">
        <v>158</v>
      </c>
      <c r="BJ3397" s="2">
        <v>46036</v>
      </c>
      <c r="BK3397">
        <v>0</v>
      </c>
      <c r="BL3397" s="3" t="str">
        <f>VLOOKUP(O3397,DropDownList!$H$1:$I$7,2,FALSE)</f>
        <v>2022/23</v>
      </c>
      <c r="BM3397" s="3" t="str">
        <f t="shared" si="53"/>
        <v>VSUR</v>
      </c>
    </row>
    <row r="3398" spans="1:65" x14ac:dyDescent="0.2">
      <c r="A3398">
        <v>2026</v>
      </c>
      <c r="B3398">
        <v>1</v>
      </c>
      <c r="C3398" t="s">
        <v>198</v>
      </c>
      <c r="D3398" t="s">
        <v>210</v>
      </c>
      <c r="E3398" t="s">
        <v>33</v>
      </c>
      <c r="F3398">
        <v>9801</v>
      </c>
      <c r="G3398" t="s">
        <v>158</v>
      </c>
      <c r="H3398" t="s">
        <v>209</v>
      </c>
      <c r="I3398" t="s">
        <v>142</v>
      </c>
      <c r="J3398" s="1">
        <v>46023</v>
      </c>
      <c r="K3398" t="s">
        <v>438</v>
      </c>
      <c r="L3398">
        <v>4</v>
      </c>
      <c r="M3398" t="s">
        <v>439</v>
      </c>
      <c r="N3398" t="s">
        <v>145</v>
      </c>
      <c r="O3398" t="s">
        <v>147</v>
      </c>
      <c r="P3398" t="s">
        <v>161</v>
      </c>
      <c r="Q3398">
        <v>3148.72</v>
      </c>
      <c r="R3398">
        <v>716</v>
      </c>
      <c r="S3398">
        <v>24130</v>
      </c>
      <c r="T3398">
        <v>760</v>
      </c>
      <c r="U3398">
        <v>346</v>
      </c>
      <c r="V3398">
        <v>68</v>
      </c>
      <c r="W3398">
        <v>1667.62</v>
      </c>
      <c r="X3398">
        <v>1667.62</v>
      </c>
      <c r="Y3398">
        <v>0</v>
      </c>
      <c r="Z3398">
        <v>0</v>
      </c>
      <c r="AA3398">
        <v>20221.28</v>
      </c>
      <c r="AB3398">
        <v>0</v>
      </c>
      <c r="AC3398">
        <v>0</v>
      </c>
      <c r="AD3398">
        <v>63</v>
      </c>
      <c r="AE3398">
        <v>5</v>
      </c>
      <c r="AF3398">
        <v>545</v>
      </c>
      <c r="AG3398">
        <v>9</v>
      </c>
      <c r="AH3398">
        <v>33</v>
      </c>
      <c r="AI3398">
        <v>128</v>
      </c>
      <c r="AJ3398">
        <v>0</v>
      </c>
      <c r="AK3398">
        <v>0</v>
      </c>
      <c r="AL3398">
        <v>0</v>
      </c>
      <c r="AM3398">
        <v>0</v>
      </c>
      <c r="AN3398">
        <v>0</v>
      </c>
      <c r="AO3398">
        <v>483</v>
      </c>
      <c r="AP3398">
        <v>1513</v>
      </c>
      <c r="AQ3398">
        <v>525</v>
      </c>
      <c r="AR3398">
        <v>0</v>
      </c>
      <c r="AS3398">
        <v>156</v>
      </c>
      <c r="AT3398">
        <v>1</v>
      </c>
      <c r="AU3398">
        <v>21</v>
      </c>
      <c r="AV3398">
        <v>8</v>
      </c>
      <c r="AW3398">
        <v>54</v>
      </c>
      <c r="AX3398">
        <v>0</v>
      </c>
      <c r="AY3398">
        <v>221</v>
      </c>
      <c r="AZ3398">
        <v>296</v>
      </c>
      <c r="BA3398">
        <v>108</v>
      </c>
      <c r="BB3398">
        <v>37</v>
      </c>
      <c r="BC3398">
        <v>12</v>
      </c>
      <c r="BD3398">
        <v>1</v>
      </c>
      <c r="BE3398">
        <v>0</v>
      </c>
      <c r="BF3398">
        <v>656</v>
      </c>
      <c r="BG3398">
        <v>3065</v>
      </c>
      <c r="BH3398">
        <v>1</v>
      </c>
      <c r="BI3398">
        <v>316</v>
      </c>
      <c r="BJ3398" s="2">
        <v>46036</v>
      </c>
      <c r="BK3398">
        <v>0</v>
      </c>
      <c r="BL3398" s="3" t="str">
        <f>VLOOKUP(O3398,DropDownList!$H$1:$I$7,2,FALSE)</f>
        <v>2024/25</v>
      </c>
      <c r="BM3398" s="3" t="str">
        <f t="shared" si="53"/>
        <v>VSUR</v>
      </c>
    </row>
    <row r="3399" spans="1:65" x14ac:dyDescent="0.2">
      <c r="A3399">
        <v>2026</v>
      </c>
      <c r="B3399">
        <v>1</v>
      </c>
      <c r="C3399" t="s">
        <v>198</v>
      </c>
      <c r="D3399" t="s">
        <v>210</v>
      </c>
      <c r="E3399" t="s">
        <v>33</v>
      </c>
      <c r="F3399">
        <v>9801</v>
      </c>
      <c r="G3399" t="s">
        <v>158</v>
      </c>
      <c r="H3399" t="s">
        <v>209</v>
      </c>
      <c r="I3399" t="s">
        <v>142</v>
      </c>
      <c r="J3399" s="1">
        <v>46023</v>
      </c>
      <c r="K3399" t="s">
        <v>438</v>
      </c>
      <c r="L3399">
        <v>4</v>
      </c>
      <c r="M3399" t="s">
        <v>439</v>
      </c>
      <c r="N3399" t="s">
        <v>145</v>
      </c>
      <c r="O3399" t="s">
        <v>149</v>
      </c>
      <c r="P3399" t="s">
        <v>159</v>
      </c>
      <c r="Q3399">
        <v>6020</v>
      </c>
      <c r="R3399">
        <v>7</v>
      </c>
      <c r="S3399">
        <v>49624.65</v>
      </c>
      <c r="T3399">
        <v>0</v>
      </c>
      <c r="U3399">
        <v>4</v>
      </c>
      <c r="V3399">
        <v>0</v>
      </c>
      <c r="W3399">
        <v>0</v>
      </c>
      <c r="X3399">
        <v>0</v>
      </c>
      <c r="Y3399">
        <v>0</v>
      </c>
      <c r="Z3399">
        <v>0</v>
      </c>
      <c r="AA3399">
        <v>43604.65</v>
      </c>
      <c r="AB3399">
        <v>0</v>
      </c>
      <c r="AC3399">
        <v>0</v>
      </c>
      <c r="AD3399">
        <v>0</v>
      </c>
      <c r="AE3399">
        <v>0</v>
      </c>
      <c r="AF3399">
        <v>3</v>
      </c>
      <c r="AG3399">
        <v>4</v>
      </c>
      <c r="AH3399">
        <v>0</v>
      </c>
      <c r="AI3399">
        <v>0</v>
      </c>
      <c r="AJ3399">
        <v>0</v>
      </c>
      <c r="AK3399">
        <v>0</v>
      </c>
      <c r="AL3399">
        <v>0</v>
      </c>
      <c r="AM3399">
        <v>0</v>
      </c>
      <c r="AN3399">
        <v>0</v>
      </c>
      <c r="AO3399">
        <v>3</v>
      </c>
      <c r="AP3399">
        <v>3</v>
      </c>
      <c r="AQ3399">
        <v>0</v>
      </c>
      <c r="AR3399">
        <v>0</v>
      </c>
      <c r="AS3399">
        <v>0</v>
      </c>
      <c r="AT3399">
        <v>0</v>
      </c>
      <c r="AU3399">
        <v>0</v>
      </c>
      <c r="AV3399">
        <v>0</v>
      </c>
      <c r="AW3399">
        <v>0</v>
      </c>
      <c r="AX3399">
        <v>0</v>
      </c>
      <c r="AY3399">
        <v>0</v>
      </c>
      <c r="AZ3399">
        <v>0</v>
      </c>
      <c r="BA3399">
        <v>0</v>
      </c>
      <c r="BB3399">
        <v>0</v>
      </c>
      <c r="BC3399">
        <v>0</v>
      </c>
      <c r="BD3399">
        <v>0</v>
      </c>
      <c r="BE3399">
        <v>0</v>
      </c>
      <c r="BF3399">
        <v>0</v>
      </c>
      <c r="BG3399">
        <v>0</v>
      </c>
      <c r="BH3399">
        <v>0</v>
      </c>
      <c r="BI3399">
        <v>0</v>
      </c>
      <c r="BJ3399" s="2">
        <v>46036</v>
      </c>
      <c r="BK3399">
        <v>0</v>
      </c>
      <c r="BL3399" s="3" t="str">
        <f>VLOOKUP(O3399,DropDownList!$H$1:$I$7,2,FALSE)</f>
        <v>2025/26</v>
      </c>
      <c r="BM3399" s="3" t="str">
        <f t="shared" si="53"/>
        <v>CONF</v>
      </c>
    </row>
    <row r="3400" spans="1:65" x14ac:dyDescent="0.2">
      <c r="A3400">
        <v>2026</v>
      </c>
      <c r="B3400">
        <v>1</v>
      </c>
      <c r="C3400" t="s">
        <v>198</v>
      </c>
      <c r="D3400" t="s">
        <v>210</v>
      </c>
      <c r="E3400" t="s">
        <v>33</v>
      </c>
      <c r="F3400">
        <v>9801</v>
      </c>
      <c r="G3400" t="s">
        <v>158</v>
      </c>
      <c r="H3400" t="s">
        <v>209</v>
      </c>
      <c r="I3400" t="s">
        <v>142</v>
      </c>
      <c r="J3400" s="1">
        <v>46023</v>
      </c>
      <c r="K3400" t="s">
        <v>438</v>
      </c>
      <c r="L3400">
        <v>4</v>
      </c>
      <c r="M3400" t="s">
        <v>439</v>
      </c>
      <c r="N3400" t="s">
        <v>145</v>
      </c>
      <c r="O3400" t="s">
        <v>149</v>
      </c>
      <c r="P3400" t="s">
        <v>161</v>
      </c>
      <c r="Q3400">
        <v>2469.98</v>
      </c>
      <c r="R3400">
        <v>327</v>
      </c>
      <c r="S3400">
        <v>9875</v>
      </c>
      <c r="T3400">
        <v>10</v>
      </c>
      <c r="U3400">
        <v>234</v>
      </c>
      <c r="V3400">
        <v>68</v>
      </c>
      <c r="W3400">
        <v>1565</v>
      </c>
      <c r="X3400">
        <v>1565</v>
      </c>
      <c r="Y3400">
        <v>0</v>
      </c>
      <c r="Z3400">
        <v>0</v>
      </c>
      <c r="AA3400">
        <v>7395.02</v>
      </c>
      <c r="AB3400">
        <v>0</v>
      </c>
      <c r="AC3400">
        <v>0</v>
      </c>
      <c r="AD3400">
        <v>67</v>
      </c>
      <c r="AE3400">
        <v>1</v>
      </c>
      <c r="AF3400">
        <v>223</v>
      </c>
      <c r="AG3400">
        <v>3</v>
      </c>
      <c r="AH3400">
        <v>0</v>
      </c>
      <c r="AI3400">
        <v>101</v>
      </c>
      <c r="AJ3400">
        <v>0</v>
      </c>
      <c r="AK3400">
        <v>0</v>
      </c>
      <c r="AL3400">
        <v>0</v>
      </c>
      <c r="AM3400">
        <v>0</v>
      </c>
      <c r="AN3400">
        <v>0</v>
      </c>
      <c r="AO3400">
        <v>183</v>
      </c>
      <c r="AP3400">
        <v>408</v>
      </c>
      <c r="AQ3400">
        <v>177</v>
      </c>
      <c r="AR3400">
        <v>0</v>
      </c>
      <c r="AS3400">
        <v>29</v>
      </c>
      <c r="AT3400">
        <v>0</v>
      </c>
      <c r="AU3400">
        <v>3</v>
      </c>
      <c r="AV3400">
        <v>1</v>
      </c>
      <c r="AW3400">
        <v>7</v>
      </c>
      <c r="AX3400">
        <v>0</v>
      </c>
      <c r="AY3400">
        <v>50</v>
      </c>
      <c r="AZ3400">
        <v>69</v>
      </c>
      <c r="BA3400">
        <v>15</v>
      </c>
      <c r="BB3400">
        <v>8</v>
      </c>
      <c r="BC3400">
        <v>1</v>
      </c>
      <c r="BD3400">
        <v>3</v>
      </c>
      <c r="BE3400">
        <v>0</v>
      </c>
      <c r="BF3400">
        <v>317</v>
      </c>
      <c r="BG3400">
        <v>2410</v>
      </c>
      <c r="BH3400">
        <v>0</v>
      </c>
      <c r="BI3400">
        <v>224</v>
      </c>
      <c r="BJ3400" s="2">
        <v>46036</v>
      </c>
      <c r="BK3400">
        <v>0</v>
      </c>
      <c r="BL3400" s="3" t="str">
        <f>VLOOKUP(O3400,DropDownList!$H$1:$I$7,2,FALSE)</f>
        <v>2025/26</v>
      </c>
      <c r="BM3400" s="3" t="str">
        <f t="shared" si="53"/>
        <v>VSUR</v>
      </c>
    </row>
    <row r="3401" spans="1:65" x14ac:dyDescent="0.2">
      <c r="A3401">
        <v>2026</v>
      </c>
      <c r="B3401">
        <v>1</v>
      </c>
      <c r="C3401" t="s">
        <v>198</v>
      </c>
      <c r="D3401" t="s">
        <v>210</v>
      </c>
      <c r="E3401" t="s">
        <v>33</v>
      </c>
      <c r="F3401">
        <v>9801</v>
      </c>
      <c r="G3401" t="s">
        <v>158</v>
      </c>
      <c r="H3401" t="s">
        <v>209</v>
      </c>
      <c r="I3401" t="s">
        <v>142</v>
      </c>
      <c r="J3401" s="1">
        <v>46023</v>
      </c>
      <c r="K3401" t="s">
        <v>438</v>
      </c>
      <c r="L3401">
        <v>4</v>
      </c>
      <c r="M3401" t="s">
        <v>439</v>
      </c>
      <c r="N3401" t="s">
        <v>145</v>
      </c>
      <c r="O3401" t="s">
        <v>155</v>
      </c>
      <c r="P3401" t="s">
        <v>159</v>
      </c>
      <c r="Q3401">
        <v>116934.71</v>
      </c>
      <c r="R3401">
        <v>19</v>
      </c>
      <c r="S3401">
        <v>443330.73</v>
      </c>
      <c r="T3401">
        <v>11786.57</v>
      </c>
      <c r="U3401">
        <v>3</v>
      </c>
      <c r="V3401">
        <v>2</v>
      </c>
      <c r="W3401">
        <v>116557.41</v>
      </c>
      <c r="X3401">
        <v>116557.41</v>
      </c>
      <c r="Y3401">
        <v>0</v>
      </c>
      <c r="Z3401">
        <v>0</v>
      </c>
      <c r="AA3401">
        <v>314609.45</v>
      </c>
      <c r="AB3401">
        <v>0</v>
      </c>
      <c r="AC3401">
        <v>0</v>
      </c>
      <c r="AD3401">
        <v>2</v>
      </c>
      <c r="AE3401">
        <v>0</v>
      </c>
      <c r="AF3401">
        <v>12</v>
      </c>
      <c r="AG3401">
        <v>1</v>
      </c>
      <c r="AH3401">
        <v>1</v>
      </c>
      <c r="AI3401">
        <v>2</v>
      </c>
      <c r="AJ3401">
        <v>0</v>
      </c>
      <c r="AK3401">
        <v>0</v>
      </c>
      <c r="AL3401">
        <v>0</v>
      </c>
      <c r="AM3401">
        <v>0</v>
      </c>
      <c r="AN3401">
        <v>0</v>
      </c>
      <c r="AO3401">
        <v>4</v>
      </c>
      <c r="AP3401">
        <v>7</v>
      </c>
      <c r="AQ3401">
        <v>0</v>
      </c>
      <c r="AR3401">
        <v>0</v>
      </c>
      <c r="AS3401">
        <v>0</v>
      </c>
      <c r="AT3401">
        <v>0</v>
      </c>
      <c r="AU3401">
        <v>3</v>
      </c>
      <c r="AV3401">
        <v>0</v>
      </c>
      <c r="AW3401">
        <v>1</v>
      </c>
      <c r="AX3401">
        <v>0</v>
      </c>
      <c r="AY3401">
        <v>0</v>
      </c>
      <c r="AZ3401">
        <v>0</v>
      </c>
      <c r="BA3401">
        <v>0</v>
      </c>
      <c r="BB3401">
        <v>0</v>
      </c>
      <c r="BC3401">
        <v>0</v>
      </c>
      <c r="BD3401">
        <v>0</v>
      </c>
      <c r="BE3401">
        <v>0</v>
      </c>
      <c r="BF3401">
        <v>0</v>
      </c>
      <c r="BG3401">
        <v>116557.41</v>
      </c>
      <c r="BH3401">
        <v>3</v>
      </c>
      <c r="BI3401">
        <v>0</v>
      </c>
      <c r="BJ3401" s="2">
        <v>46036</v>
      </c>
      <c r="BK3401">
        <v>0</v>
      </c>
      <c r="BL3401" s="3" t="str">
        <f>VLOOKUP(O3401,DropDownList!$H$1:$I$7,2,FALSE)</f>
        <v>2022/23</v>
      </c>
      <c r="BM3401" s="3" t="str">
        <f t="shared" si="53"/>
        <v>CONF</v>
      </c>
    </row>
    <row r="3402" spans="1:65" x14ac:dyDescent="0.2">
      <c r="A3402">
        <v>2026</v>
      </c>
      <c r="B3402">
        <v>1</v>
      </c>
      <c r="C3402" t="s">
        <v>198</v>
      </c>
      <c r="D3402" t="s">
        <v>210</v>
      </c>
      <c r="E3402" t="s">
        <v>33</v>
      </c>
      <c r="F3402">
        <v>9801</v>
      </c>
      <c r="G3402" t="s">
        <v>158</v>
      </c>
      <c r="H3402" t="s">
        <v>209</v>
      </c>
      <c r="I3402" t="s">
        <v>142</v>
      </c>
      <c r="J3402" s="1">
        <v>46023</v>
      </c>
      <c r="K3402" t="s">
        <v>438</v>
      </c>
      <c r="L3402">
        <v>4</v>
      </c>
      <c r="M3402" t="s">
        <v>439</v>
      </c>
      <c r="N3402" t="s">
        <v>145</v>
      </c>
      <c r="O3402" t="s">
        <v>149</v>
      </c>
      <c r="P3402" t="s">
        <v>160</v>
      </c>
      <c r="Q3402">
        <v>116717.25</v>
      </c>
      <c r="R3402">
        <v>363</v>
      </c>
      <c r="S3402">
        <v>220782</v>
      </c>
      <c r="T3402">
        <v>810</v>
      </c>
      <c r="U3402">
        <v>262</v>
      </c>
      <c r="V3402">
        <v>149</v>
      </c>
      <c r="W3402">
        <v>37763.4</v>
      </c>
      <c r="X3402">
        <v>66800.399999999994</v>
      </c>
      <c r="Y3402">
        <v>0</v>
      </c>
      <c r="Z3402">
        <v>0</v>
      </c>
      <c r="AA3402">
        <v>103254.75</v>
      </c>
      <c r="AB3402">
        <v>6650.01</v>
      </c>
      <c r="AC3402">
        <v>88799.72</v>
      </c>
      <c r="AD3402">
        <v>77</v>
      </c>
      <c r="AE3402">
        <v>72</v>
      </c>
      <c r="AF3402">
        <v>100</v>
      </c>
      <c r="AG3402">
        <v>148</v>
      </c>
      <c r="AH3402">
        <v>1</v>
      </c>
      <c r="AI3402">
        <v>114</v>
      </c>
      <c r="AJ3402">
        <v>0</v>
      </c>
      <c r="AK3402">
        <v>0</v>
      </c>
      <c r="AL3402">
        <v>0</v>
      </c>
      <c r="AM3402">
        <v>0</v>
      </c>
      <c r="AN3402">
        <v>0</v>
      </c>
      <c r="AO3402">
        <v>211</v>
      </c>
      <c r="AP3402">
        <v>455</v>
      </c>
      <c r="AQ3402">
        <v>193</v>
      </c>
      <c r="AR3402">
        <v>0</v>
      </c>
      <c r="AS3402">
        <v>33</v>
      </c>
      <c r="AT3402">
        <v>0</v>
      </c>
      <c r="AU3402">
        <v>5</v>
      </c>
      <c r="AV3402">
        <v>1</v>
      </c>
      <c r="AW3402">
        <v>17</v>
      </c>
      <c r="AX3402">
        <v>0</v>
      </c>
      <c r="AY3402">
        <v>53</v>
      </c>
      <c r="AZ3402">
        <v>73</v>
      </c>
      <c r="BA3402">
        <v>16</v>
      </c>
      <c r="BB3402">
        <v>10</v>
      </c>
      <c r="BC3402">
        <v>2</v>
      </c>
      <c r="BD3402">
        <v>3</v>
      </c>
      <c r="BE3402">
        <v>0</v>
      </c>
      <c r="BF3402">
        <v>343</v>
      </c>
      <c r="BG3402">
        <v>60367</v>
      </c>
      <c r="BH3402">
        <v>0</v>
      </c>
      <c r="BI3402">
        <v>243</v>
      </c>
      <c r="BJ3402" s="2">
        <v>46036</v>
      </c>
      <c r="BK3402">
        <v>0</v>
      </c>
      <c r="BL3402" s="3" t="str">
        <f>VLOOKUP(O3402,DropDownList!$H$1:$I$7,2,FALSE)</f>
        <v>2025/26</v>
      </c>
      <c r="BM3402" s="3" t="str">
        <f t="shared" si="53"/>
        <v>SC COURT</v>
      </c>
    </row>
    <row r="3403" spans="1:65" x14ac:dyDescent="0.2">
      <c r="A3403">
        <v>2026</v>
      </c>
      <c r="B3403">
        <v>1</v>
      </c>
      <c r="C3403" t="s">
        <v>198</v>
      </c>
      <c r="D3403" t="s">
        <v>210</v>
      </c>
      <c r="E3403" t="s">
        <v>33</v>
      </c>
      <c r="F3403">
        <v>9801</v>
      </c>
      <c r="G3403" t="s">
        <v>158</v>
      </c>
      <c r="H3403" t="s">
        <v>209</v>
      </c>
      <c r="I3403" t="s">
        <v>142</v>
      </c>
      <c r="J3403" s="1">
        <v>46023</v>
      </c>
      <c r="K3403" t="s">
        <v>438</v>
      </c>
      <c r="L3403">
        <v>4</v>
      </c>
      <c r="M3403" t="s">
        <v>439</v>
      </c>
      <c r="N3403" t="s">
        <v>145</v>
      </c>
      <c r="O3403" t="s">
        <v>147</v>
      </c>
      <c r="P3403" t="s">
        <v>153</v>
      </c>
      <c r="Q3403">
        <v>100</v>
      </c>
      <c r="R3403">
        <v>1</v>
      </c>
      <c r="S3403">
        <v>150</v>
      </c>
      <c r="T3403">
        <v>0</v>
      </c>
      <c r="U3403">
        <v>1</v>
      </c>
      <c r="V3403">
        <v>1</v>
      </c>
      <c r="W3403">
        <v>100</v>
      </c>
      <c r="X3403">
        <v>100</v>
      </c>
      <c r="Y3403">
        <v>0</v>
      </c>
      <c r="Z3403">
        <v>0</v>
      </c>
      <c r="AA3403">
        <v>50</v>
      </c>
      <c r="AB3403">
        <v>0</v>
      </c>
      <c r="AC3403">
        <v>50</v>
      </c>
      <c r="AD3403">
        <v>0</v>
      </c>
      <c r="AE3403">
        <v>1</v>
      </c>
      <c r="AF3403">
        <v>0</v>
      </c>
      <c r="AG3403">
        <v>1</v>
      </c>
      <c r="AH3403">
        <v>0</v>
      </c>
      <c r="AI3403">
        <v>0</v>
      </c>
      <c r="AJ3403">
        <v>0</v>
      </c>
      <c r="AK3403">
        <v>0</v>
      </c>
      <c r="AL3403">
        <v>0</v>
      </c>
      <c r="AM3403">
        <v>0</v>
      </c>
      <c r="AN3403">
        <v>0</v>
      </c>
      <c r="AO3403">
        <v>0</v>
      </c>
      <c r="AP3403">
        <v>0</v>
      </c>
      <c r="AQ3403">
        <v>0</v>
      </c>
      <c r="AR3403">
        <v>0</v>
      </c>
      <c r="AS3403">
        <v>0</v>
      </c>
      <c r="AT3403">
        <v>0</v>
      </c>
      <c r="AU3403">
        <v>0</v>
      </c>
      <c r="AV3403">
        <v>0</v>
      </c>
      <c r="AW3403">
        <v>0</v>
      </c>
      <c r="AX3403">
        <v>0</v>
      </c>
      <c r="AY3403">
        <v>0</v>
      </c>
      <c r="AZ3403">
        <v>0</v>
      </c>
      <c r="BA3403">
        <v>0</v>
      </c>
      <c r="BB3403">
        <v>0</v>
      </c>
      <c r="BC3403">
        <v>0</v>
      </c>
      <c r="BD3403">
        <v>0</v>
      </c>
      <c r="BE3403">
        <v>0</v>
      </c>
      <c r="BF3403">
        <v>0</v>
      </c>
      <c r="BG3403">
        <v>0</v>
      </c>
      <c r="BH3403">
        <v>0</v>
      </c>
      <c r="BI3403">
        <v>0</v>
      </c>
      <c r="BJ3403" s="2">
        <v>46036</v>
      </c>
      <c r="BK3403">
        <v>0</v>
      </c>
      <c r="BL3403" s="3" t="str">
        <f>VLOOKUP(O3403,DropDownList!$H$1:$I$7,2,FALSE)</f>
        <v>2024/25</v>
      </c>
      <c r="BM3403" s="3" t="str">
        <f t="shared" si="53"/>
        <v>PREG</v>
      </c>
    </row>
    <row r="3404" spans="1:65" x14ac:dyDescent="0.2">
      <c r="A3404">
        <v>2026</v>
      </c>
      <c r="B3404">
        <v>1</v>
      </c>
      <c r="C3404" t="s">
        <v>198</v>
      </c>
      <c r="D3404" t="s">
        <v>210</v>
      </c>
      <c r="E3404" t="s">
        <v>33</v>
      </c>
      <c r="F3404">
        <v>9801</v>
      </c>
      <c r="G3404" t="s">
        <v>158</v>
      </c>
      <c r="H3404" t="s">
        <v>209</v>
      </c>
      <c r="I3404" t="s">
        <v>142</v>
      </c>
      <c r="J3404" s="1">
        <v>46023</v>
      </c>
      <c r="K3404" t="s">
        <v>438</v>
      </c>
      <c r="L3404">
        <v>4</v>
      </c>
      <c r="M3404" t="s">
        <v>439</v>
      </c>
      <c r="N3404" t="s">
        <v>145</v>
      </c>
      <c r="O3404" t="s">
        <v>155</v>
      </c>
      <c r="P3404" t="s">
        <v>160</v>
      </c>
      <c r="Q3404">
        <v>61283.25</v>
      </c>
      <c r="R3404">
        <v>849</v>
      </c>
      <c r="S3404">
        <v>415580.89</v>
      </c>
      <c r="T3404">
        <v>21420.28</v>
      </c>
      <c r="U3404">
        <v>202</v>
      </c>
      <c r="V3404">
        <v>81</v>
      </c>
      <c r="W3404">
        <v>28870.37</v>
      </c>
      <c r="X3404">
        <v>30703.62</v>
      </c>
      <c r="Y3404">
        <v>0</v>
      </c>
      <c r="Z3404">
        <v>0</v>
      </c>
      <c r="AA3404">
        <v>332877.36</v>
      </c>
      <c r="AB3404">
        <v>50060.84</v>
      </c>
      <c r="AC3404">
        <v>266311.08</v>
      </c>
      <c r="AD3404">
        <v>28</v>
      </c>
      <c r="AE3404">
        <v>53</v>
      </c>
      <c r="AF3404">
        <v>589</v>
      </c>
      <c r="AG3404">
        <v>146</v>
      </c>
      <c r="AH3404">
        <v>42</v>
      </c>
      <c r="AI3404">
        <v>56</v>
      </c>
      <c r="AJ3404">
        <v>0</v>
      </c>
      <c r="AK3404">
        <v>0</v>
      </c>
      <c r="AL3404">
        <v>0</v>
      </c>
      <c r="AM3404">
        <v>0</v>
      </c>
      <c r="AN3404">
        <v>0</v>
      </c>
      <c r="AO3404">
        <v>586</v>
      </c>
      <c r="AP3404">
        <v>2463</v>
      </c>
      <c r="AQ3404">
        <v>610</v>
      </c>
      <c r="AR3404">
        <v>0</v>
      </c>
      <c r="AS3404">
        <v>275</v>
      </c>
      <c r="AT3404">
        <v>19</v>
      </c>
      <c r="AU3404">
        <v>64</v>
      </c>
      <c r="AV3404">
        <v>33</v>
      </c>
      <c r="AW3404">
        <v>42</v>
      </c>
      <c r="AX3404">
        <v>0</v>
      </c>
      <c r="AY3404">
        <v>360</v>
      </c>
      <c r="AZ3404">
        <v>514</v>
      </c>
      <c r="BA3404">
        <v>279</v>
      </c>
      <c r="BB3404">
        <v>76</v>
      </c>
      <c r="BC3404">
        <v>44</v>
      </c>
      <c r="BD3404">
        <v>21</v>
      </c>
      <c r="BE3404">
        <v>0</v>
      </c>
      <c r="BF3404">
        <v>801</v>
      </c>
      <c r="BG3404">
        <v>21434</v>
      </c>
      <c r="BH3404">
        <v>16</v>
      </c>
      <c r="BI3404">
        <v>187</v>
      </c>
      <c r="BJ3404" s="2">
        <v>46036</v>
      </c>
      <c r="BK3404">
        <v>0</v>
      </c>
      <c r="BL3404" s="3" t="str">
        <f>VLOOKUP(O3404,DropDownList!$H$1:$I$7,2,FALSE)</f>
        <v>2022/23</v>
      </c>
      <c r="BM3404" s="3" t="str">
        <f t="shared" si="53"/>
        <v>SC COURT</v>
      </c>
    </row>
    <row r="3405" spans="1:65" x14ac:dyDescent="0.2">
      <c r="A3405">
        <v>2026</v>
      </c>
      <c r="B3405">
        <v>1</v>
      </c>
      <c r="C3405" t="s">
        <v>198</v>
      </c>
      <c r="D3405" t="s">
        <v>210</v>
      </c>
      <c r="E3405" t="s">
        <v>33</v>
      </c>
      <c r="F3405">
        <v>9801</v>
      </c>
      <c r="G3405" t="s">
        <v>158</v>
      </c>
      <c r="H3405" t="s">
        <v>209</v>
      </c>
      <c r="I3405" t="s">
        <v>142</v>
      </c>
      <c r="J3405" s="1">
        <v>46023</v>
      </c>
      <c r="K3405" t="s">
        <v>438</v>
      </c>
      <c r="L3405">
        <v>4</v>
      </c>
      <c r="M3405" t="s">
        <v>439</v>
      </c>
      <c r="N3405" t="s">
        <v>145</v>
      </c>
      <c r="O3405" t="s">
        <v>156</v>
      </c>
      <c r="P3405" t="s">
        <v>159</v>
      </c>
      <c r="Q3405">
        <v>82911.12</v>
      </c>
      <c r="R3405">
        <v>13</v>
      </c>
      <c r="S3405">
        <v>243604.71</v>
      </c>
      <c r="T3405">
        <v>36297.839999999997</v>
      </c>
      <c r="U3405">
        <v>2</v>
      </c>
      <c r="V3405">
        <v>1</v>
      </c>
      <c r="W3405">
        <v>39570.58</v>
      </c>
      <c r="X3405">
        <v>82712.800000000003</v>
      </c>
      <c r="Y3405">
        <v>0</v>
      </c>
      <c r="Z3405">
        <v>0</v>
      </c>
      <c r="AA3405">
        <v>124395.75</v>
      </c>
      <c r="AB3405">
        <v>0</v>
      </c>
      <c r="AC3405">
        <v>0</v>
      </c>
      <c r="AD3405">
        <v>0</v>
      </c>
      <c r="AE3405">
        <v>1</v>
      </c>
      <c r="AF3405">
        <v>7</v>
      </c>
      <c r="AG3405">
        <v>2</v>
      </c>
      <c r="AH3405">
        <v>0</v>
      </c>
      <c r="AI3405">
        <v>0</v>
      </c>
      <c r="AJ3405">
        <v>0</v>
      </c>
      <c r="AK3405">
        <v>0</v>
      </c>
      <c r="AL3405">
        <v>0</v>
      </c>
      <c r="AM3405">
        <v>0</v>
      </c>
      <c r="AN3405">
        <v>0</v>
      </c>
      <c r="AO3405">
        <v>3</v>
      </c>
      <c r="AP3405">
        <v>3</v>
      </c>
      <c r="AQ3405">
        <v>0</v>
      </c>
      <c r="AR3405">
        <v>0</v>
      </c>
      <c r="AS3405">
        <v>0</v>
      </c>
      <c r="AT3405">
        <v>0</v>
      </c>
      <c r="AU3405">
        <v>0</v>
      </c>
      <c r="AV3405">
        <v>0</v>
      </c>
      <c r="AW3405">
        <v>0</v>
      </c>
      <c r="AX3405">
        <v>0</v>
      </c>
      <c r="AY3405">
        <v>0</v>
      </c>
      <c r="AZ3405">
        <v>0</v>
      </c>
      <c r="BA3405">
        <v>0</v>
      </c>
      <c r="BB3405">
        <v>0</v>
      </c>
      <c r="BC3405">
        <v>0</v>
      </c>
      <c r="BD3405">
        <v>0</v>
      </c>
      <c r="BE3405">
        <v>0</v>
      </c>
      <c r="BF3405">
        <v>0</v>
      </c>
      <c r="BG3405">
        <v>0</v>
      </c>
      <c r="BH3405">
        <v>4</v>
      </c>
      <c r="BI3405">
        <v>0</v>
      </c>
      <c r="BJ3405" s="2">
        <v>46036</v>
      </c>
      <c r="BK3405">
        <v>0</v>
      </c>
      <c r="BL3405" s="3" t="str">
        <f>VLOOKUP(O3405,DropDownList!$H$1:$I$7,2,FALSE)</f>
        <v>2023/24</v>
      </c>
      <c r="BM3405" s="3" t="str">
        <f t="shared" si="53"/>
        <v>CONF</v>
      </c>
    </row>
    <row r="3406" spans="1:65" x14ac:dyDescent="0.2">
      <c r="A3406">
        <v>2026</v>
      </c>
      <c r="B3406">
        <v>1</v>
      </c>
      <c r="C3406" t="s">
        <v>198</v>
      </c>
      <c r="D3406" t="s">
        <v>210</v>
      </c>
      <c r="E3406" t="s">
        <v>33</v>
      </c>
      <c r="F3406">
        <v>9801</v>
      </c>
      <c r="G3406" t="s">
        <v>158</v>
      </c>
      <c r="H3406" t="s">
        <v>209</v>
      </c>
      <c r="I3406" t="s">
        <v>142</v>
      </c>
      <c r="J3406" s="1">
        <v>46023</v>
      </c>
      <c r="K3406" t="s">
        <v>438</v>
      </c>
      <c r="L3406">
        <v>4</v>
      </c>
      <c r="M3406" t="s">
        <v>439</v>
      </c>
      <c r="N3406" t="s">
        <v>145</v>
      </c>
      <c r="O3406" t="s">
        <v>156</v>
      </c>
      <c r="P3406" t="s">
        <v>161</v>
      </c>
      <c r="Q3406">
        <v>1770.4</v>
      </c>
      <c r="R3406">
        <v>689</v>
      </c>
      <c r="S3406">
        <v>16550</v>
      </c>
      <c r="T3406">
        <v>410</v>
      </c>
      <c r="U3406">
        <v>229</v>
      </c>
      <c r="V3406">
        <v>47</v>
      </c>
      <c r="W3406">
        <v>950</v>
      </c>
      <c r="X3406">
        <v>950</v>
      </c>
      <c r="Y3406">
        <v>0</v>
      </c>
      <c r="Z3406">
        <v>0</v>
      </c>
      <c r="AA3406">
        <v>14369.6</v>
      </c>
      <c r="AB3406">
        <v>0</v>
      </c>
      <c r="AC3406">
        <v>0</v>
      </c>
      <c r="AD3406">
        <v>47</v>
      </c>
      <c r="AE3406">
        <v>0</v>
      </c>
      <c r="AF3406">
        <v>586</v>
      </c>
      <c r="AG3406">
        <v>5</v>
      </c>
      <c r="AH3406">
        <v>17</v>
      </c>
      <c r="AI3406">
        <v>81</v>
      </c>
      <c r="AJ3406">
        <v>0</v>
      </c>
      <c r="AK3406">
        <v>0</v>
      </c>
      <c r="AL3406">
        <v>0</v>
      </c>
      <c r="AM3406">
        <v>0</v>
      </c>
      <c r="AN3406">
        <v>0</v>
      </c>
      <c r="AO3406">
        <v>470</v>
      </c>
      <c r="AP3406">
        <v>1765</v>
      </c>
      <c r="AQ3406">
        <v>516</v>
      </c>
      <c r="AR3406">
        <v>0</v>
      </c>
      <c r="AS3406">
        <v>171</v>
      </c>
      <c r="AT3406">
        <v>4</v>
      </c>
      <c r="AU3406">
        <v>32</v>
      </c>
      <c r="AV3406">
        <v>16</v>
      </c>
      <c r="AW3406">
        <v>25</v>
      </c>
      <c r="AX3406">
        <v>0</v>
      </c>
      <c r="AY3406">
        <v>280</v>
      </c>
      <c r="AZ3406">
        <v>372</v>
      </c>
      <c r="BA3406">
        <v>169</v>
      </c>
      <c r="BB3406">
        <v>56</v>
      </c>
      <c r="BC3406">
        <v>30</v>
      </c>
      <c r="BD3406">
        <v>10</v>
      </c>
      <c r="BE3406">
        <v>0</v>
      </c>
      <c r="BF3406">
        <v>663</v>
      </c>
      <c r="BG3406">
        <v>1715</v>
      </c>
      <c r="BH3406">
        <v>0</v>
      </c>
      <c r="BI3406">
        <v>210</v>
      </c>
      <c r="BJ3406" s="2">
        <v>46036</v>
      </c>
      <c r="BK3406">
        <v>0</v>
      </c>
      <c r="BL3406" s="3" t="str">
        <f>VLOOKUP(O3406,DropDownList!$H$1:$I$7,2,FALSE)</f>
        <v>2023/24</v>
      </c>
      <c r="BM3406" s="3" t="str">
        <f t="shared" si="53"/>
        <v>VSUR</v>
      </c>
    </row>
    <row r="3407" spans="1:65" x14ac:dyDescent="0.2">
      <c r="A3407">
        <v>2026</v>
      </c>
      <c r="B3407">
        <v>1</v>
      </c>
      <c r="C3407" t="s">
        <v>198</v>
      </c>
      <c r="D3407" t="s">
        <v>210</v>
      </c>
      <c r="E3407" t="s">
        <v>33</v>
      </c>
      <c r="F3407">
        <v>9801</v>
      </c>
      <c r="G3407" t="s">
        <v>158</v>
      </c>
      <c r="H3407" t="s">
        <v>209</v>
      </c>
      <c r="I3407" t="s">
        <v>142</v>
      </c>
      <c r="J3407" s="1">
        <v>46023</v>
      </c>
      <c r="K3407" t="s">
        <v>438</v>
      </c>
      <c r="L3407">
        <v>4</v>
      </c>
      <c r="M3407" t="s">
        <v>439</v>
      </c>
      <c r="N3407" t="s">
        <v>145</v>
      </c>
      <c r="O3407" t="s">
        <v>156</v>
      </c>
      <c r="P3407" t="s">
        <v>160</v>
      </c>
      <c r="Q3407">
        <v>76602.960000000006</v>
      </c>
      <c r="R3407">
        <v>752</v>
      </c>
      <c r="S3407">
        <v>360381.06</v>
      </c>
      <c r="T3407">
        <v>14722.7</v>
      </c>
      <c r="U3407">
        <v>247</v>
      </c>
      <c r="V3407">
        <v>100</v>
      </c>
      <c r="W3407">
        <v>31170.25</v>
      </c>
      <c r="X3407">
        <v>32888.25</v>
      </c>
      <c r="Y3407">
        <v>0</v>
      </c>
      <c r="Z3407">
        <v>0</v>
      </c>
      <c r="AA3407">
        <v>269055.40000000002</v>
      </c>
      <c r="AB3407">
        <v>35674.589999999997</v>
      </c>
      <c r="AC3407">
        <v>218791.21</v>
      </c>
      <c r="AD3407">
        <v>51</v>
      </c>
      <c r="AE3407">
        <v>49</v>
      </c>
      <c r="AF3407">
        <v>468</v>
      </c>
      <c r="AG3407">
        <v>165</v>
      </c>
      <c r="AH3407">
        <v>26</v>
      </c>
      <c r="AI3407">
        <v>82</v>
      </c>
      <c r="AJ3407">
        <v>0</v>
      </c>
      <c r="AK3407">
        <v>0</v>
      </c>
      <c r="AL3407">
        <v>0</v>
      </c>
      <c r="AM3407">
        <v>0</v>
      </c>
      <c r="AN3407">
        <v>0</v>
      </c>
      <c r="AO3407">
        <v>509</v>
      </c>
      <c r="AP3407">
        <v>1875</v>
      </c>
      <c r="AQ3407">
        <v>546</v>
      </c>
      <c r="AR3407">
        <v>0</v>
      </c>
      <c r="AS3407">
        <v>183</v>
      </c>
      <c r="AT3407">
        <v>4</v>
      </c>
      <c r="AU3407">
        <v>39</v>
      </c>
      <c r="AV3407">
        <v>19</v>
      </c>
      <c r="AW3407">
        <v>32</v>
      </c>
      <c r="AX3407">
        <v>0</v>
      </c>
      <c r="AY3407">
        <v>293</v>
      </c>
      <c r="AZ3407">
        <v>392</v>
      </c>
      <c r="BA3407">
        <v>183</v>
      </c>
      <c r="BB3407">
        <v>59</v>
      </c>
      <c r="BC3407">
        <v>32</v>
      </c>
      <c r="BD3407">
        <v>12</v>
      </c>
      <c r="BE3407">
        <v>0</v>
      </c>
      <c r="BF3407">
        <v>711</v>
      </c>
      <c r="BG3407">
        <v>29835</v>
      </c>
      <c r="BH3407">
        <v>11</v>
      </c>
      <c r="BI3407">
        <v>223</v>
      </c>
      <c r="BJ3407" s="2">
        <v>46036</v>
      </c>
      <c r="BK3407">
        <v>1</v>
      </c>
      <c r="BL3407" s="3" t="str">
        <f>VLOOKUP(O3407,DropDownList!$H$1:$I$7,2,FALSE)</f>
        <v>2023/24</v>
      </c>
      <c r="BM3407" s="3" t="str">
        <f t="shared" si="53"/>
        <v>SC COURT</v>
      </c>
    </row>
    <row r="3408" spans="1:65" x14ac:dyDescent="0.2">
      <c r="A3408">
        <v>2026</v>
      </c>
      <c r="B3408">
        <v>1</v>
      </c>
      <c r="C3408" t="s">
        <v>198</v>
      </c>
      <c r="D3408" t="s">
        <v>210</v>
      </c>
      <c r="E3408" t="s">
        <v>33</v>
      </c>
      <c r="F3408">
        <v>9801</v>
      </c>
      <c r="G3408" t="s">
        <v>158</v>
      </c>
      <c r="H3408" t="s">
        <v>209</v>
      </c>
      <c r="I3408" t="s">
        <v>142</v>
      </c>
      <c r="J3408" s="1">
        <v>46023</v>
      </c>
      <c r="K3408" t="s">
        <v>438</v>
      </c>
      <c r="L3408">
        <v>4</v>
      </c>
      <c r="M3408" t="s">
        <v>439</v>
      </c>
      <c r="N3408" t="s">
        <v>145</v>
      </c>
      <c r="O3408" t="s">
        <v>149</v>
      </c>
      <c r="P3408" t="s">
        <v>153</v>
      </c>
      <c r="Q3408">
        <v>150</v>
      </c>
      <c r="R3408">
        <v>1</v>
      </c>
      <c r="S3408">
        <v>150</v>
      </c>
      <c r="T3408">
        <v>0</v>
      </c>
      <c r="U3408">
        <v>1</v>
      </c>
      <c r="V3408">
        <v>1</v>
      </c>
      <c r="W3408">
        <v>150</v>
      </c>
      <c r="X3408">
        <v>150</v>
      </c>
      <c r="Y3408">
        <v>0</v>
      </c>
      <c r="Z3408">
        <v>0</v>
      </c>
      <c r="AA3408">
        <v>0</v>
      </c>
      <c r="AB3408">
        <v>0</v>
      </c>
      <c r="AC3408">
        <v>0</v>
      </c>
      <c r="AD3408">
        <v>1</v>
      </c>
      <c r="AE3408">
        <v>0</v>
      </c>
      <c r="AF3408">
        <v>0</v>
      </c>
      <c r="AG3408">
        <v>0</v>
      </c>
      <c r="AH3408">
        <v>0</v>
      </c>
      <c r="AI3408">
        <v>1</v>
      </c>
      <c r="AJ3408">
        <v>0</v>
      </c>
      <c r="AK3408">
        <v>0</v>
      </c>
      <c r="AL3408">
        <v>0</v>
      </c>
      <c r="AM3408">
        <v>0</v>
      </c>
      <c r="AN3408">
        <v>0</v>
      </c>
      <c r="AO3408">
        <v>0</v>
      </c>
      <c r="AP3408">
        <v>0</v>
      </c>
      <c r="AQ3408">
        <v>0</v>
      </c>
      <c r="AR3408">
        <v>0</v>
      </c>
      <c r="AS3408">
        <v>0</v>
      </c>
      <c r="AT3408">
        <v>0</v>
      </c>
      <c r="AU3408">
        <v>0</v>
      </c>
      <c r="AV3408">
        <v>0</v>
      </c>
      <c r="AW3408">
        <v>0</v>
      </c>
      <c r="AX3408">
        <v>0</v>
      </c>
      <c r="AY3408">
        <v>0</v>
      </c>
      <c r="AZ3408">
        <v>0</v>
      </c>
      <c r="BA3408">
        <v>0</v>
      </c>
      <c r="BB3408">
        <v>0</v>
      </c>
      <c r="BC3408">
        <v>0</v>
      </c>
      <c r="BD3408">
        <v>0</v>
      </c>
      <c r="BE3408">
        <v>0</v>
      </c>
      <c r="BF3408">
        <v>0</v>
      </c>
      <c r="BG3408">
        <v>150</v>
      </c>
      <c r="BH3408">
        <v>0</v>
      </c>
      <c r="BI3408">
        <v>0</v>
      </c>
      <c r="BJ3408" s="2">
        <v>46036</v>
      </c>
      <c r="BK3408">
        <v>0</v>
      </c>
      <c r="BL3408" s="3" t="str">
        <f>VLOOKUP(O3408,DropDownList!$H$1:$I$7,2,FALSE)</f>
        <v>2025/26</v>
      </c>
      <c r="BM3408" s="3" t="str">
        <f t="shared" si="53"/>
        <v>PREG</v>
      </c>
    </row>
    <row r="3409" spans="1:65" x14ac:dyDescent="0.2">
      <c r="A3409">
        <v>2026</v>
      </c>
      <c r="B3409">
        <v>1</v>
      </c>
      <c r="C3409" t="s">
        <v>198</v>
      </c>
      <c r="D3409" t="s">
        <v>211</v>
      </c>
      <c r="E3409" t="s">
        <v>55</v>
      </c>
      <c r="F3409">
        <v>9292</v>
      </c>
      <c r="G3409" t="s">
        <v>141</v>
      </c>
      <c r="H3409" t="s">
        <v>200</v>
      </c>
      <c r="I3409" t="s">
        <v>142</v>
      </c>
      <c r="J3409" s="1">
        <v>46023</v>
      </c>
      <c r="K3409" t="s">
        <v>438</v>
      </c>
      <c r="L3409">
        <v>4</v>
      </c>
      <c r="M3409" t="s">
        <v>439</v>
      </c>
      <c r="N3409" t="s">
        <v>145</v>
      </c>
      <c r="O3409" t="s">
        <v>147</v>
      </c>
      <c r="P3409" t="s">
        <v>150</v>
      </c>
      <c r="Q3409">
        <v>185.32</v>
      </c>
      <c r="R3409">
        <v>7</v>
      </c>
      <c r="S3409">
        <v>1030.8399999999999</v>
      </c>
      <c r="T3409">
        <v>0</v>
      </c>
      <c r="U3409">
        <v>2</v>
      </c>
      <c r="V3409">
        <v>2</v>
      </c>
      <c r="W3409">
        <v>185.32</v>
      </c>
      <c r="X3409">
        <v>185.32</v>
      </c>
      <c r="Y3409">
        <v>7</v>
      </c>
      <c r="Z3409">
        <v>1030.8399999999999</v>
      </c>
      <c r="AA3409">
        <v>845.52</v>
      </c>
      <c r="AB3409">
        <v>55.84</v>
      </c>
      <c r="AC3409">
        <v>789.68</v>
      </c>
      <c r="AD3409">
        <v>0</v>
      </c>
      <c r="AE3409">
        <v>2</v>
      </c>
      <c r="AF3409">
        <v>5</v>
      </c>
      <c r="AG3409">
        <v>2</v>
      </c>
      <c r="AH3409">
        <v>0</v>
      </c>
      <c r="AI3409">
        <v>0</v>
      </c>
      <c r="AJ3409">
        <v>2</v>
      </c>
      <c r="AK3409">
        <v>0</v>
      </c>
      <c r="AL3409">
        <v>0</v>
      </c>
      <c r="AM3409">
        <v>0</v>
      </c>
      <c r="AN3409">
        <v>0</v>
      </c>
      <c r="AO3409">
        <v>5</v>
      </c>
      <c r="AP3409">
        <v>23</v>
      </c>
      <c r="AQ3409">
        <v>5</v>
      </c>
      <c r="AR3409">
        <v>0</v>
      </c>
      <c r="AS3409">
        <v>2</v>
      </c>
      <c r="AT3409">
        <v>1</v>
      </c>
      <c r="AU3409">
        <v>1</v>
      </c>
      <c r="AV3409">
        <v>1</v>
      </c>
      <c r="AW3409">
        <v>0</v>
      </c>
      <c r="AX3409">
        <v>0</v>
      </c>
      <c r="AY3409">
        <v>2</v>
      </c>
      <c r="AZ3409">
        <v>4</v>
      </c>
      <c r="BA3409">
        <v>3</v>
      </c>
      <c r="BB3409">
        <v>2</v>
      </c>
      <c r="BC3409">
        <v>0</v>
      </c>
      <c r="BD3409">
        <v>0</v>
      </c>
      <c r="BE3409">
        <v>0</v>
      </c>
      <c r="BF3409">
        <v>5</v>
      </c>
      <c r="BG3409">
        <v>0</v>
      </c>
      <c r="BH3409">
        <v>0</v>
      </c>
      <c r="BI3409">
        <v>2</v>
      </c>
      <c r="BJ3409" s="2">
        <v>46036</v>
      </c>
      <c r="BK3409">
        <v>0</v>
      </c>
      <c r="BL3409" s="3" t="str">
        <f>VLOOKUP(O3409,DropDownList!$H$1:$I$7,2,FALSE)</f>
        <v>2024/25</v>
      </c>
      <c r="BM3409" s="3" t="str">
        <f t="shared" si="53"/>
        <v>FISCAL FINES</v>
      </c>
    </row>
    <row r="3410" spans="1:65" x14ac:dyDescent="0.2">
      <c r="A3410">
        <v>2026</v>
      </c>
      <c r="B3410">
        <v>1</v>
      </c>
      <c r="C3410" t="s">
        <v>198</v>
      </c>
      <c r="D3410" t="s">
        <v>211</v>
      </c>
      <c r="E3410" t="s">
        <v>55</v>
      </c>
      <c r="F3410">
        <v>9292</v>
      </c>
      <c r="G3410" t="s">
        <v>141</v>
      </c>
      <c r="H3410" t="s">
        <v>200</v>
      </c>
      <c r="I3410" t="s">
        <v>142</v>
      </c>
      <c r="J3410" s="1">
        <v>46023</v>
      </c>
      <c r="K3410" t="s">
        <v>438</v>
      </c>
      <c r="L3410">
        <v>4</v>
      </c>
      <c r="M3410" t="s">
        <v>439</v>
      </c>
      <c r="N3410" t="s">
        <v>145</v>
      </c>
      <c r="O3410" t="s">
        <v>147</v>
      </c>
      <c r="P3410" t="s">
        <v>154</v>
      </c>
      <c r="Q3410">
        <v>450</v>
      </c>
      <c r="R3410">
        <v>20</v>
      </c>
      <c r="S3410">
        <v>4780</v>
      </c>
      <c r="T3410">
        <v>0</v>
      </c>
      <c r="U3410">
        <v>2</v>
      </c>
      <c r="V3410">
        <v>1</v>
      </c>
      <c r="W3410">
        <v>130</v>
      </c>
      <c r="X3410">
        <v>130</v>
      </c>
      <c r="Y3410">
        <v>0</v>
      </c>
      <c r="Z3410">
        <v>0</v>
      </c>
      <c r="AA3410">
        <v>4330</v>
      </c>
      <c r="AB3410">
        <v>0</v>
      </c>
      <c r="AC3410">
        <v>4060</v>
      </c>
      <c r="AD3410">
        <v>1</v>
      </c>
      <c r="AE3410">
        <v>0</v>
      </c>
      <c r="AF3410">
        <v>18</v>
      </c>
      <c r="AG3410">
        <v>0</v>
      </c>
      <c r="AH3410">
        <v>0</v>
      </c>
      <c r="AI3410">
        <v>2</v>
      </c>
      <c r="AJ3410">
        <v>0</v>
      </c>
      <c r="AK3410">
        <v>0</v>
      </c>
      <c r="AL3410">
        <v>0</v>
      </c>
      <c r="AM3410">
        <v>0</v>
      </c>
      <c r="AN3410">
        <v>0</v>
      </c>
      <c r="AO3410">
        <v>10</v>
      </c>
      <c r="AP3410">
        <v>27</v>
      </c>
      <c r="AQ3410">
        <v>8</v>
      </c>
      <c r="AR3410">
        <v>0</v>
      </c>
      <c r="AS3410">
        <v>3</v>
      </c>
      <c r="AT3410">
        <v>0</v>
      </c>
      <c r="AU3410">
        <v>1</v>
      </c>
      <c r="AV3410">
        <v>0</v>
      </c>
      <c r="AW3410">
        <v>0</v>
      </c>
      <c r="AX3410">
        <v>0</v>
      </c>
      <c r="AY3410">
        <v>2</v>
      </c>
      <c r="AZ3410">
        <v>4</v>
      </c>
      <c r="BA3410">
        <v>4</v>
      </c>
      <c r="BB3410">
        <v>1</v>
      </c>
      <c r="BC3410">
        <v>0</v>
      </c>
      <c r="BD3410">
        <v>1</v>
      </c>
      <c r="BE3410">
        <v>0</v>
      </c>
      <c r="BF3410">
        <v>20</v>
      </c>
      <c r="BG3410">
        <v>450</v>
      </c>
      <c r="BH3410">
        <v>0</v>
      </c>
      <c r="BI3410">
        <v>2</v>
      </c>
      <c r="BJ3410" s="2">
        <v>46036</v>
      </c>
      <c r="BK3410">
        <v>0</v>
      </c>
      <c r="BL3410" s="3" t="str">
        <f>VLOOKUP(O3410,DropDownList!$H$1:$I$7,2,FALSE)</f>
        <v>2024/25</v>
      </c>
      <c r="BM3410" s="3" t="str">
        <f t="shared" si="53"/>
        <v>JP COURT</v>
      </c>
    </row>
    <row r="3411" spans="1:65" x14ac:dyDescent="0.2">
      <c r="A3411">
        <v>2026</v>
      </c>
      <c r="B3411">
        <v>1</v>
      </c>
      <c r="C3411" t="s">
        <v>198</v>
      </c>
      <c r="D3411" t="s">
        <v>211</v>
      </c>
      <c r="E3411" t="s">
        <v>55</v>
      </c>
      <c r="F3411">
        <v>9292</v>
      </c>
      <c r="G3411" t="s">
        <v>141</v>
      </c>
      <c r="H3411" t="s">
        <v>200</v>
      </c>
      <c r="I3411" t="s">
        <v>142</v>
      </c>
      <c r="J3411" s="1">
        <v>46023</v>
      </c>
      <c r="K3411" t="s">
        <v>438</v>
      </c>
      <c r="L3411">
        <v>4</v>
      </c>
      <c r="M3411" t="s">
        <v>439</v>
      </c>
      <c r="N3411" t="s">
        <v>145</v>
      </c>
      <c r="O3411" t="s">
        <v>155</v>
      </c>
      <c r="P3411" t="s">
        <v>146</v>
      </c>
      <c r="Q3411">
        <v>0</v>
      </c>
      <c r="R3411">
        <v>18</v>
      </c>
      <c r="S3411">
        <v>310</v>
      </c>
      <c r="T3411">
        <v>0</v>
      </c>
      <c r="U3411">
        <v>0</v>
      </c>
      <c r="V3411">
        <v>0</v>
      </c>
      <c r="W3411">
        <v>0</v>
      </c>
      <c r="X3411">
        <v>0</v>
      </c>
      <c r="Y3411">
        <v>0</v>
      </c>
      <c r="Z3411">
        <v>0</v>
      </c>
      <c r="AA3411">
        <v>310</v>
      </c>
      <c r="AB3411">
        <v>0</v>
      </c>
      <c r="AC3411">
        <v>0</v>
      </c>
      <c r="AD3411">
        <v>0</v>
      </c>
      <c r="AE3411">
        <v>0</v>
      </c>
      <c r="AF3411">
        <v>18</v>
      </c>
      <c r="AG3411">
        <v>0</v>
      </c>
      <c r="AH3411">
        <v>0</v>
      </c>
      <c r="AI3411">
        <v>0</v>
      </c>
      <c r="AJ3411">
        <v>0</v>
      </c>
      <c r="AK3411">
        <v>0</v>
      </c>
      <c r="AL3411">
        <v>0</v>
      </c>
      <c r="AM3411">
        <v>0</v>
      </c>
      <c r="AN3411">
        <v>0</v>
      </c>
      <c r="AO3411">
        <v>7</v>
      </c>
      <c r="AP3411">
        <v>52</v>
      </c>
      <c r="AQ3411">
        <v>7</v>
      </c>
      <c r="AR3411">
        <v>0</v>
      </c>
      <c r="AS3411">
        <v>8</v>
      </c>
      <c r="AT3411">
        <v>8</v>
      </c>
      <c r="AU3411">
        <v>0</v>
      </c>
      <c r="AV3411">
        <v>0</v>
      </c>
      <c r="AW3411">
        <v>0</v>
      </c>
      <c r="AX3411">
        <v>0</v>
      </c>
      <c r="AY3411">
        <v>2</v>
      </c>
      <c r="AZ3411">
        <v>7</v>
      </c>
      <c r="BA3411">
        <v>6</v>
      </c>
      <c r="BB3411">
        <v>7</v>
      </c>
      <c r="BC3411">
        <v>4</v>
      </c>
      <c r="BD3411">
        <v>1</v>
      </c>
      <c r="BE3411">
        <v>0</v>
      </c>
      <c r="BF3411">
        <v>18</v>
      </c>
      <c r="BG3411">
        <v>0</v>
      </c>
      <c r="BH3411">
        <v>0</v>
      </c>
      <c r="BI3411">
        <v>0</v>
      </c>
      <c r="BJ3411" s="2">
        <v>46036</v>
      </c>
      <c r="BK3411">
        <v>0</v>
      </c>
      <c r="BL3411" s="3" t="str">
        <f>VLOOKUP(O3411,DropDownList!$H$1:$I$7,2,FALSE)</f>
        <v>2022/23</v>
      </c>
      <c r="BM3411" s="3" t="str">
        <f t="shared" si="53"/>
        <v>VSUR</v>
      </c>
    </row>
    <row r="3412" spans="1:65" x14ac:dyDescent="0.2">
      <c r="A3412">
        <v>2026</v>
      </c>
      <c r="B3412">
        <v>1</v>
      </c>
      <c r="C3412" t="s">
        <v>198</v>
      </c>
      <c r="D3412" t="s">
        <v>211</v>
      </c>
      <c r="E3412" t="s">
        <v>55</v>
      </c>
      <c r="F3412">
        <v>9292</v>
      </c>
      <c r="G3412" t="s">
        <v>141</v>
      </c>
      <c r="H3412" t="s">
        <v>200</v>
      </c>
      <c r="I3412" t="s">
        <v>142</v>
      </c>
      <c r="J3412" s="1">
        <v>46023</v>
      </c>
      <c r="K3412" t="s">
        <v>438</v>
      </c>
      <c r="L3412">
        <v>4</v>
      </c>
      <c r="M3412" t="s">
        <v>439</v>
      </c>
      <c r="N3412" t="s">
        <v>145</v>
      </c>
      <c r="O3412" t="s">
        <v>147</v>
      </c>
      <c r="P3412" t="s">
        <v>146</v>
      </c>
      <c r="Q3412">
        <v>30</v>
      </c>
      <c r="R3412">
        <v>20</v>
      </c>
      <c r="S3412">
        <v>300</v>
      </c>
      <c r="T3412">
        <v>0</v>
      </c>
      <c r="U3412">
        <v>2</v>
      </c>
      <c r="V3412">
        <v>1</v>
      </c>
      <c r="W3412">
        <v>10</v>
      </c>
      <c r="X3412">
        <v>10</v>
      </c>
      <c r="Y3412">
        <v>0</v>
      </c>
      <c r="Z3412">
        <v>0</v>
      </c>
      <c r="AA3412">
        <v>270</v>
      </c>
      <c r="AB3412">
        <v>0</v>
      </c>
      <c r="AC3412">
        <v>0</v>
      </c>
      <c r="AD3412">
        <v>1</v>
      </c>
      <c r="AE3412">
        <v>0</v>
      </c>
      <c r="AF3412">
        <v>18</v>
      </c>
      <c r="AG3412">
        <v>0</v>
      </c>
      <c r="AH3412">
        <v>0</v>
      </c>
      <c r="AI3412">
        <v>2</v>
      </c>
      <c r="AJ3412">
        <v>0</v>
      </c>
      <c r="AK3412">
        <v>0</v>
      </c>
      <c r="AL3412">
        <v>0</v>
      </c>
      <c r="AM3412">
        <v>0</v>
      </c>
      <c r="AN3412">
        <v>0</v>
      </c>
      <c r="AO3412">
        <v>10</v>
      </c>
      <c r="AP3412">
        <v>27</v>
      </c>
      <c r="AQ3412">
        <v>8</v>
      </c>
      <c r="AR3412">
        <v>0</v>
      </c>
      <c r="AS3412">
        <v>3</v>
      </c>
      <c r="AT3412">
        <v>0</v>
      </c>
      <c r="AU3412">
        <v>1</v>
      </c>
      <c r="AV3412">
        <v>0</v>
      </c>
      <c r="AW3412">
        <v>0</v>
      </c>
      <c r="AX3412">
        <v>0</v>
      </c>
      <c r="AY3412">
        <v>2</v>
      </c>
      <c r="AZ3412">
        <v>4</v>
      </c>
      <c r="BA3412">
        <v>4</v>
      </c>
      <c r="BB3412">
        <v>1</v>
      </c>
      <c r="BC3412">
        <v>0</v>
      </c>
      <c r="BD3412">
        <v>1</v>
      </c>
      <c r="BE3412">
        <v>0</v>
      </c>
      <c r="BF3412">
        <v>20</v>
      </c>
      <c r="BG3412">
        <v>30</v>
      </c>
      <c r="BH3412">
        <v>0</v>
      </c>
      <c r="BI3412">
        <v>2</v>
      </c>
      <c r="BJ3412" s="2">
        <v>46036</v>
      </c>
      <c r="BK3412">
        <v>0</v>
      </c>
      <c r="BL3412" s="3" t="str">
        <f>VLOOKUP(O3412,DropDownList!$H$1:$I$7,2,FALSE)</f>
        <v>2024/25</v>
      </c>
      <c r="BM3412" s="3" t="str">
        <f t="shared" si="53"/>
        <v>VSUR</v>
      </c>
    </row>
    <row r="3413" spans="1:65" x14ac:dyDescent="0.2">
      <c r="A3413">
        <v>2026</v>
      </c>
      <c r="B3413">
        <v>1</v>
      </c>
      <c r="C3413" t="s">
        <v>198</v>
      </c>
      <c r="D3413" t="s">
        <v>211</v>
      </c>
      <c r="E3413" t="s">
        <v>55</v>
      </c>
      <c r="F3413">
        <v>9292</v>
      </c>
      <c r="G3413" t="s">
        <v>141</v>
      </c>
      <c r="H3413" t="s">
        <v>200</v>
      </c>
      <c r="I3413" t="s">
        <v>142</v>
      </c>
      <c r="J3413" s="1">
        <v>46023</v>
      </c>
      <c r="K3413" t="s">
        <v>438</v>
      </c>
      <c r="L3413">
        <v>4</v>
      </c>
      <c r="M3413" t="s">
        <v>439</v>
      </c>
      <c r="N3413" t="s">
        <v>145</v>
      </c>
      <c r="O3413" t="s">
        <v>149</v>
      </c>
      <c r="P3413" t="s">
        <v>146</v>
      </c>
      <c r="Q3413">
        <v>20</v>
      </c>
      <c r="R3413">
        <v>4</v>
      </c>
      <c r="S3413">
        <v>90</v>
      </c>
      <c r="T3413">
        <v>0</v>
      </c>
      <c r="U3413">
        <v>2</v>
      </c>
      <c r="V3413">
        <v>0</v>
      </c>
      <c r="W3413">
        <v>0</v>
      </c>
      <c r="X3413">
        <v>0</v>
      </c>
      <c r="Y3413">
        <v>0</v>
      </c>
      <c r="Z3413">
        <v>0</v>
      </c>
      <c r="AA3413">
        <v>70</v>
      </c>
      <c r="AB3413">
        <v>0</v>
      </c>
      <c r="AC3413">
        <v>0</v>
      </c>
      <c r="AD3413">
        <v>0</v>
      </c>
      <c r="AE3413">
        <v>0</v>
      </c>
      <c r="AF3413">
        <v>3</v>
      </c>
      <c r="AG3413">
        <v>0</v>
      </c>
      <c r="AH3413">
        <v>0</v>
      </c>
      <c r="AI3413">
        <v>1</v>
      </c>
      <c r="AJ3413">
        <v>0</v>
      </c>
      <c r="AK3413">
        <v>0</v>
      </c>
      <c r="AL3413">
        <v>0</v>
      </c>
      <c r="AM3413">
        <v>0</v>
      </c>
      <c r="AN3413">
        <v>0</v>
      </c>
      <c r="AO3413">
        <v>3</v>
      </c>
      <c r="AP3413">
        <v>5</v>
      </c>
      <c r="AQ3413">
        <v>3</v>
      </c>
      <c r="AR3413">
        <v>0</v>
      </c>
      <c r="AS3413">
        <v>0</v>
      </c>
      <c r="AT3413">
        <v>0</v>
      </c>
      <c r="AU3413">
        <v>0</v>
      </c>
      <c r="AV3413">
        <v>0</v>
      </c>
      <c r="AW3413">
        <v>0</v>
      </c>
      <c r="AX3413">
        <v>0</v>
      </c>
      <c r="AY3413">
        <v>1</v>
      </c>
      <c r="AZ3413">
        <v>1</v>
      </c>
      <c r="BA3413">
        <v>0</v>
      </c>
      <c r="BB3413">
        <v>0</v>
      </c>
      <c r="BC3413">
        <v>0</v>
      </c>
      <c r="BD3413">
        <v>0</v>
      </c>
      <c r="BE3413">
        <v>0</v>
      </c>
      <c r="BF3413">
        <v>4</v>
      </c>
      <c r="BG3413">
        <v>20</v>
      </c>
      <c r="BH3413">
        <v>0</v>
      </c>
      <c r="BI3413">
        <v>2</v>
      </c>
      <c r="BJ3413" s="2">
        <v>46036</v>
      </c>
      <c r="BK3413">
        <v>0</v>
      </c>
      <c r="BL3413" s="3" t="str">
        <f>VLOOKUP(O3413,DropDownList!$H$1:$I$7,2,FALSE)</f>
        <v>2025/26</v>
      </c>
      <c r="BM3413" s="3" t="str">
        <f t="shared" si="53"/>
        <v>VSUR</v>
      </c>
    </row>
    <row r="3414" spans="1:65" x14ac:dyDescent="0.2">
      <c r="A3414">
        <v>2026</v>
      </c>
      <c r="B3414">
        <v>1</v>
      </c>
      <c r="C3414" t="s">
        <v>198</v>
      </c>
      <c r="D3414" t="s">
        <v>211</v>
      </c>
      <c r="E3414" t="s">
        <v>55</v>
      </c>
      <c r="F3414">
        <v>9292</v>
      </c>
      <c r="G3414" t="s">
        <v>141</v>
      </c>
      <c r="H3414" t="s">
        <v>200</v>
      </c>
      <c r="I3414" t="s">
        <v>142</v>
      </c>
      <c r="J3414" s="1">
        <v>46023</v>
      </c>
      <c r="K3414" t="s">
        <v>438</v>
      </c>
      <c r="L3414">
        <v>4</v>
      </c>
      <c r="M3414" t="s">
        <v>439</v>
      </c>
      <c r="N3414" t="s">
        <v>145</v>
      </c>
      <c r="O3414" t="s">
        <v>156</v>
      </c>
      <c r="P3414" t="s">
        <v>150</v>
      </c>
      <c r="Q3414">
        <v>121.06</v>
      </c>
      <c r="R3414">
        <v>3</v>
      </c>
      <c r="S3414">
        <v>751.67</v>
      </c>
      <c r="T3414">
        <v>0</v>
      </c>
      <c r="U3414">
        <v>1</v>
      </c>
      <c r="V3414">
        <v>1</v>
      </c>
      <c r="W3414">
        <v>121.06</v>
      </c>
      <c r="X3414">
        <v>121.06</v>
      </c>
      <c r="Y3414">
        <v>3</v>
      </c>
      <c r="Z3414">
        <v>751.67</v>
      </c>
      <c r="AA3414">
        <v>630.61</v>
      </c>
      <c r="AB3414">
        <v>330.61</v>
      </c>
      <c r="AC3414">
        <v>300</v>
      </c>
      <c r="AD3414">
        <v>0</v>
      </c>
      <c r="AE3414">
        <v>1</v>
      </c>
      <c r="AF3414">
        <v>2</v>
      </c>
      <c r="AG3414">
        <v>1</v>
      </c>
      <c r="AH3414">
        <v>0</v>
      </c>
      <c r="AI3414">
        <v>0</v>
      </c>
      <c r="AJ3414">
        <v>1</v>
      </c>
      <c r="AK3414">
        <v>0</v>
      </c>
      <c r="AL3414">
        <v>0</v>
      </c>
      <c r="AM3414">
        <v>0</v>
      </c>
      <c r="AN3414">
        <v>0</v>
      </c>
      <c r="AO3414">
        <v>2</v>
      </c>
      <c r="AP3414">
        <v>16</v>
      </c>
      <c r="AQ3414">
        <v>2</v>
      </c>
      <c r="AR3414">
        <v>0</v>
      </c>
      <c r="AS3414">
        <v>1</v>
      </c>
      <c r="AT3414">
        <v>2</v>
      </c>
      <c r="AU3414">
        <v>1</v>
      </c>
      <c r="AV3414">
        <v>1</v>
      </c>
      <c r="AW3414">
        <v>0</v>
      </c>
      <c r="AX3414">
        <v>0</v>
      </c>
      <c r="AY3414">
        <v>1</v>
      </c>
      <c r="AZ3414">
        <v>2</v>
      </c>
      <c r="BA3414">
        <v>2</v>
      </c>
      <c r="BB3414">
        <v>1</v>
      </c>
      <c r="BC3414">
        <v>0</v>
      </c>
      <c r="BD3414">
        <v>0</v>
      </c>
      <c r="BE3414">
        <v>0</v>
      </c>
      <c r="BF3414">
        <v>2</v>
      </c>
      <c r="BG3414">
        <v>0</v>
      </c>
      <c r="BH3414">
        <v>0</v>
      </c>
      <c r="BI3414">
        <v>1</v>
      </c>
      <c r="BJ3414" s="2">
        <v>46036</v>
      </c>
      <c r="BK3414">
        <v>0</v>
      </c>
      <c r="BL3414" s="3" t="str">
        <f>VLOOKUP(O3414,DropDownList!$H$1:$I$7,2,FALSE)</f>
        <v>2023/24</v>
      </c>
      <c r="BM3414" s="3" t="str">
        <f t="shared" si="53"/>
        <v>FISCAL FINES</v>
      </c>
    </row>
    <row r="3415" spans="1:65" x14ac:dyDescent="0.2">
      <c r="A3415">
        <v>2026</v>
      </c>
      <c r="B3415">
        <v>1</v>
      </c>
      <c r="C3415" t="s">
        <v>198</v>
      </c>
      <c r="D3415" t="s">
        <v>211</v>
      </c>
      <c r="E3415" t="s">
        <v>55</v>
      </c>
      <c r="F3415">
        <v>9292</v>
      </c>
      <c r="G3415" t="s">
        <v>141</v>
      </c>
      <c r="H3415" t="s">
        <v>200</v>
      </c>
      <c r="I3415" t="s">
        <v>142</v>
      </c>
      <c r="J3415" s="1">
        <v>46023</v>
      </c>
      <c r="K3415" t="s">
        <v>438</v>
      </c>
      <c r="L3415">
        <v>4</v>
      </c>
      <c r="M3415" t="s">
        <v>439</v>
      </c>
      <c r="N3415" t="s">
        <v>145</v>
      </c>
      <c r="O3415" t="s">
        <v>147</v>
      </c>
      <c r="P3415" t="s">
        <v>153</v>
      </c>
      <c r="Q3415">
        <v>0</v>
      </c>
      <c r="R3415">
        <v>1</v>
      </c>
      <c r="S3415">
        <v>45</v>
      </c>
      <c r="T3415">
        <v>0</v>
      </c>
      <c r="U3415">
        <v>0</v>
      </c>
      <c r="V3415">
        <v>0</v>
      </c>
      <c r="W3415">
        <v>0</v>
      </c>
      <c r="X3415">
        <v>0</v>
      </c>
      <c r="Y3415">
        <v>0</v>
      </c>
      <c r="Z3415">
        <v>0</v>
      </c>
      <c r="AA3415">
        <v>45</v>
      </c>
      <c r="AB3415">
        <v>0</v>
      </c>
      <c r="AC3415">
        <v>45</v>
      </c>
      <c r="AD3415">
        <v>0</v>
      </c>
      <c r="AE3415">
        <v>0</v>
      </c>
      <c r="AF3415">
        <v>1</v>
      </c>
      <c r="AG3415">
        <v>0</v>
      </c>
      <c r="AH3415">
        <v>0</v>
      </c>
      <c r="AI3415">
        <v>0</v>
      </c>
      <c r="AJ3415">
        <v>0</v>
      </c>
      <c r="AK3415">
        <v>0</v>
      </c>
      <c r="AL3415">
        <v>0</v>
      </c>
      <c r="AM3415">
        <v>0</v>
      </c>
      <c r="AN3415">
        <v>0</v>
      </c>
      <c r="AO3415">
        <v>0</v>
      </c>
      <c r="AP3415">
        <v>0</v>
      </c>
      <c r="AQ3415">
        <v>0</v>
      </c>
      <c r="AR3415">
        <v>0</v>
      </c>
      <c r="AS3415">
        <v>0</v>
      </c>
      <c r="AT3415">
        <v>0</v>
      </c>
      <c r="AU3415">
        <v>0</v>
      </c>
      <c r="AV3415">
        <v>0</v>
      </c>
      <c r="AW3415">
        <v>0</v>
      </c>
      <c r="AX3415">
        <v>0</v>
      </c>
      <c r="AY3415">
        <v>0</v>
      </c>
      <c r="AZ3415">
        <v>0</v>
      </c>
      <c r="BA3415">
        <v>0</v>
      </c>
      <c r="BB3415">
        <v>0</v>
      </c>
      <c r="BC3415">
        <v>0</v>
      </c>
      <c r="BD3415">
        <v>0</v>
      </c>
      <c r="BE3415">
        <v>0</v>
      </c>
      <c r="BF3415">
        <v>0</v>
      </c>
      <c r="BG3415">
        <v>0</v>
      </c>
      <c r="BH3415">
        <v>0</v>
      </c>
      <c r="BI3415">
        <v>0</v>
      </c>
      <c r="BJ3415" s="2">
        <v>46036</v>
      </c>
      <c r="BK3415">
        <v>0</v>
      </c>
      <c r="BL3415" s="3" t="str">
        <f>VLOOKUP(O3415,DropDownList!$H$1:$I$7,2,FALSE)</f>
        <v>2024/25</v>
      </c>
      <c r="BM3415" s="3" t="str">
        <f t="shared" si="53"/>
        <v>PREG</v>
      </c>
    </row>
    <row r="3416" spans="1:65" x14ac:dyDescent="0.2">
      <c r="A3416">
        <v>2026</v>
      </c>
      <c r="B3416">
        <v>1</v>
      </c>
      <c r="C3416" t="s">
        <v>198</v>
      </c>
      <c r="D3416" t="s">
        <v>211</v>
      </c>
      <c r="E3416" t="s">
        <v>55</v>
      </c>
      <c r="F3416">
        <v>9292</v>
      </c>
      <c r="G3416" t="s">
        <v>141</v>
      </c>
      <c r="H3416" t="s">
        <v>200</v>
      </c>
      <c r="I3416" t="s">
        <v>142</v>
      </c>
      <c r="J3416" s="1">
        <v>46023</v>
      </c>
      <c r="K3416" t="s">
        <v>438</v>
      </c>
      <c r="L3416">
        <v>4</v>
      </c>
      <c r="M3416" t="s">
        <v>439</v>
      </c>
      <c r="N3416" t="s">
        <v>145</v>
      </c>
      <c r="O3416" t="s">
        <v>155</v>
      </c>
      <c r="P3416" t="s">
        <v>154</v>
      </c>
      <c r="Q3416">
        <v>0</v>
      </c>
      <c r="R3416">
        <v>18</v>
      </c>
      <c r="S3416">
        <v>5485</v>
      </c>
      <c r="T3416">
        <v>2.1</v>
      </c>
      <c r="U3416">
        <v>0</v>
      </c>
      <c r="V3416">
        <v>0</v>
      </c>
      <c r="W3416">
        <v>0</v>
      </c>
      <c r="X3416">
        <v>0</v>
      </c>
      <c r="Y3416">
        <v>0</v>
      </c>
      <c r="Z3416">
        <v>0</v>
      </c>
      <c r="AA3416">
        <v>5482.9</v>
      </c>
      <c r="AB3416">
        <v>0</v>
      </c>
      <c r="AC3416">
        <v>5172.8999999999996</v>
      </c>
      <c r="AD3416">
        <v>0</v>
      </c>
      <c r="AE3416">
        <v>0</v>
      </c>
      <c r="AF3416">
        <v>17</v>
      </c>
      <c r="AG3416">
        <v>0</v>
      </c>
      <c r="AH3416">
        <v>0</v>
      </c>
      <c r="AI3416">
        <v>0</v>
      </c>
      <c r="AJ3416">
        <v>0</v>
      </c>
      <c r="AK3416">
        <v>0</v>
      </c>
      <c r="AL3416">
        <v>0</v>
      </c>
      <c r="AM3416">
        <v>0</v>
      </c>
      <c r="AN3416">
        <v>0</v>
      </c>
      <c r="AO3416">
        <v>7</v>
      </c>
      <c r="AP3416">
        <v>52</v>
      </c>
      <c r="AQ3416">
        <v>7</v>
      </c>
      <c r="AR3416">
        <v>0</v>
      </c>
      <c r="AS3416">
        <v>8</v>
      </c>
      <c r="AT3416">
        <v>8</v>
      </c>
      <c r="AU3416">
        <v>0</v>
      </c>
      <c r="AV3416">
        <v>0</v>
      </c>
      <c r="AW3416">
        <v>0</v>
      </c>
      <c r="AX3416">
        <v>0</v>
      </c>
      <c r="AY3416">
        <v>2</v>
      </c>
      <c r="AZ3416">
        <v>7</v>
      </c>
      <c r="BA3416">
        <v>6</v>
      </c>
      <c r="BB3416">
        <v>7</v>
      </c>
      <c r="BC3416">
        <v>4</v>
      </c>
      <c r="BD3416">
        <v>1</v>
      </c>
      <c r="BE3416">
        <v>0</v>
      </c>
      <c r="BF3416">
        <v>18</v>
      </c>
      <c r="BG3416">
        <v>0</v>
      </c>
      <c r="BH3416">
        <v>1</v>
      </c>
      <c r="BI3416">
        <v>0</v>
      </c>
      <c r="BJ3416" s="2">
        <v>46036</v>
      </c>
      <c r="BK3416">
        <v>0</v>
      </c>
      <c r="BL3416" s="3" t="str">
        <f>VLOOKUP(O3416,DropDownList!$H$1:$I$7,2,FALSE)</f>
        <v>2022/23</v>
      </c>
      <c r="BM3416" s="3" t="str">
        <f t="shared" si="53"/>
        <v>JP COURT</v>
      </c>
    </row>
    <row r="3417" spans="1:65" x14ac:dyDescent="0.2">
      <c r="A3417">
        <v>2026</v>
      </c>
      <c r="B3417">
        <v>1</v>
      </c>
      <c r="C3417" t="s">
        <v>198</v>
      </c>
      <c r="D3417" t="s">
        <v>211</v>
      </c>
      <c r="E3417" t="s">
        <v>55</v>
      </c>
      <c r="F3417">
        <v>9292</v>
      </c>
      <c r="G3417" t="s">
        <v>141</v>
      </c>
      <c r="H3417" t="s">
        <v>200</v>
      </c>
      <c r="I3417" t="s">
        <v>142</v>
      </c>
      <c r="J3417" s="1">
        <v>46023</v>
      </c>
      <c r="K3417" t="s">
        <v>438</v>
      </c>
      <c r="L3417">
        <v>4</v>
      </c>
      <c r="M3417" t="s">
        <v>439</v>
      </c>
      <c r="N3417" t="s">
        <v>145</v>
      </c>
      <c r="O3417" t="s">
        <v>156</v>
      </c>
      <c r="P3417" t="s">
        <v>146</v>
      </c>
      <c r="Q3417">
        <v>20</v>
      </c>
      <c r="R3417">
        <v>17</v>
      </c>
      <c r="S3417">
        <v>250</v>
      </c>
      <c r="T3417">
        <v>0</v>
      </c>
      <c r="U3417">
        <v>4</v>
      </c>
      <c r="V3417">
        <v>0</v>
      </c>
      <c r="W3417">
        <v>0</v>
      </c>
      <c r="X3417">
        <v>0</v>
      </c>
      <c r="Y3417">
        <v>0</v>
      </c>
      <c r="Z3417">
        <v>0</v>
      </c>
      <c r="AA3417">
        <v>230</v>
      </c>
      <c r="AB3417">
        <v>0</v>
      </c>
      <c r="AC3417">
        <v>0</v>
      </c>
      <c r="AD3417">
        <v>0</v>
      </c>
      <c r="AE3417">
        <v>0</v>
      </c>
      <c r="AF3417">
        <v>15</v>
      </c>
      <c r="AG3417">
        <v>0</v>
      </c>
      <c r="AH3417">
        <v>0</v>
      </c>
      <c r="AI3417">
        <v>2</v>
      </c>
      <c r="AJ3417">
        <v>0</v>
      </c>
      <c r="AK3417">
        <v>0</v>
      </c>
      <c r="AL3417">
        <v>0</v>
      </c>
      <c r="AM3417">
        <v>0</v>
      </c>
      <c r="AN3417">
        <v>0</v>
      </c>
      <c r="AO3417">
        <v>8</v>
      </c>
      <c r="AP3417">
        <v>57</v>
      </c>
      <c r="AQ3417">
        <v>8</v>
      </c>
      <c r="AR3417">
        <v>0</v>
      </c>
      <c r="AS3417">
        <v>7</v>
      </c>
      <c r="AT3417">
        <v>5</v>
      </c>
      <c r="AU3417">
        <v>1</v>
      </c>
      <c r="AV3417">
        <v>0</v>
      </c>
      <c r="AW3417">
        <v>0</v>
      </c>
      <c r="AX3417">
        <v>0</v>
      </c>
      <c r="AY3417">
        <v>7</v>
      </c>
      <c r="AZ3417">
        <v>10</v>
      </c>
      <c r="BA3417">
        <v>7</v>
      </c>
      <c r="BB3417">
        <v>4</v>
      </c>
      <c r="BC3417">
        <v>3</v>
      </c>
      <c r="BD3417">
        <v>0</v>
      </c>
      <c r="BE3417">
        <v>0</v>
      </c>
      <c r="BF3417">
        <v>16</v>
      </c>
      <c r="BG3417">
        <v>20</v>
      </c>
      <c r="BH3417">
        <v>0</v>
      </c>
      <c r="BI3417">
        <v>4</v>
      </c>
      <c r="BJ3417" s="2">
        <v>46036</v>
      </c>
      <c r="BK3417">
        <v>0</v>
      </c>
      <c r="BL3417" s="3" t="str">
        <f>VLOOKUP(O3417,DropDownList!$H$1:$I$7,2,FALSE)</f>
        <v>2023/24</v>
      </c>
      <c r="BM3417" s="3" t="str">
        <f t="shared" si="53"/>
        <v>VSUR</v>
      </c>
    </row>
    <row r="3418" spans="1:65" x14ac:dyDescent="0.2">
      <c r="A3418">
        <v>2026</v>
      </c>
      <c r="B3418">
        <v>1</v>
      </c>
      <c r="C3418" t="s">
        <v>198</v>
      </c>
      <c r="D3418" t="s">
        <v>211</v>
      </c>
      <c r="E3418" t="s">
        <v>55</v>
      </c>
      <c r="F3418">
        <v>9292</v>
      </c>
      <c r="G3418" t="s">
        <v>141</v>
      </c>
      <c r="H3418" t="s">
        <v>200</v>
      </c>
      <c r="I3418" t="s">
        <v>142</v>
      </c>
      <c r="J3418" s="1">
        <v>46023</v>
      </c>
      <c r="K3418" t="s">
        <v>438</v>
      </c>
      <c r="L3418">
        <v>4</v>
      </c>
      <c r="M3418" t="s">
        <v>439</v>
      </c>
      <c r="N3418" t="s">
        <v>145</v>
      </c>
      <c r="O3418" t="s">
        <v>156</v>
      </c>
      <c r="P3418" t="s">
        <v>154</v>
      </c>
      <c r="Q3418">
        <v>434.55</v>
      </c>
      <c r="R3418">
        <v>17</v>
      </c>
      <c r="S3418">
        <v>3880</v>
      </c>
      <c r="T3418">
        <v>0</v>
      </c>
      <c r="U3418">
        <v>4</v>
      </c>
      <c r="V3418">
        <v>2</v>
      </c>
      <c r="W3418">
        <v>204.55</v>
      </c>
      <c r="X3418">
        <v>204.55</v>
      </c>
      <c r="Y3418">
        <v>0</v>
      </c>
      <c r="Z3418">
        <v>0</v>
      </c>
      <c r="AA3418">
        <v>3445.45</v>
      </c>
      <c r="AB3418">
        <v>0</v>
      </c>
      <c r="AC3418">
        <v>3215.45</v>
      </c>
      <c r="AD3418">
        <v>0</v>
      </c>
      <c r="AE3418">
        <v>2</v>
      </c>
      <c r="AF3418">
        <v>13</v>
      </c>
      <c r="AG3418">
        <v>2</v>
      </c>
      <c r="AH3418">
        <v>0</v>
      </c>
      <c r="AI3418">
        <v>2</v>
      </c>
      <c r="AJ3418">
        <v>0</v>
      </c>
      <c r="AK3418">
        <v>0</v>
      </c>
      <c r="AL3418">
        <v>0</v>
      </c>
      <c r="AM3418">
        <v>0</v>
      </c>
      <c r="AN3418">
        <v>0</v>
      </c>
      <c r="AO3418">
        <v>8</v>
      </c>
      <c r="AP3418">
        <v>57</v>
      </c>
      <c r="AQ3418">
        <v>8</v>
      </c>
      <c r="AR3418">
        <v>0</v>
      </c>
      <c r="AS3418">
        <v>7</v>
      </c>
      <c r="AT3418">
        <v>5</v>
      </c>
      <c r="AU3418">
        <v>1</v>
      </c>
      <c r="AV3418">
        <v>0</v>
      </c>
      <c r="AW3418">
        <v>0</v>
      </c>
      <c r="AX3418">
        <v>0</v>
      </c>
      <c r="AY3418">
        <v>7</v>
      </c>
      <c r="AZ3418">
        <v>10</v>
      </c>
      <c r="BA3418">
        <v>7</v>
      </c>
      <c r="BB3418">
        <v>4</v>
      </c>
      <c r="BC3418">
        <v>3</v>
      </c>
      <c r="BD3418">
        <v>0</v>
      </c>
      <c r="BE3418">
        <v>0</v>
      </c>
      <c r="BF3418">
        <v>16</v>
      </c>
      <c r="BG3418">
        <v>230</v>
      </c>
      <c r="BH3418">
        <v>0</v>
      </c>
      <c r="BI3418">
        <v>4</v>
      </c>
      <c r="BJ3418" s="2">
        <v>46036</v>
      </c>
      <c r="BK3418">
        <v>0</v>
      </c>
      <c r="BL3418" s="3" t="str">
        <f>VLOOKUP(O3418,DropDownList!$H$1:$I$7,2,FALSE)</f>
        <v>2023/24</v>
      </c>
      <c r="BM3418" s="3" t="str">
        <f t="shared" si="53"/>
        <v>JP COURT</v>
      </c>
    </row>
    <row r="3419" spans="1:65" x14ac:dyDescent="0.2">
      <c r="A3419">
        <v>2026</v>
      </c>
      <c r="B3419">
        <v>1</v>
      </c>
      <c r="C3419" t="s">
        <v>198</v>
      </c>
      <c r="D3419" t="s">
        <v>211</v>
      </c>
      <c r="E3419" t="s">
        <v>55</v>
      </c>
      <c r="F3419">
        <v>9292</v>
      </c>
      <c r="G3419" t="s">
        <v>141</v>
      </c>
      <c r="H3419" t="s">
        <v>200</v>
      </c>
      <c r="I3419" t="s">
        <v>142</v>
      </c>
      <c r="J3419" s="1">
        <v>46023</v>
      </c>
      <c r="K3419" t="s">
        <v>438</v>
      </c>
      <c r="L3419">
        <v>4</v>
      </c>
      <c r="M3419" t="s">
        <v>439</v>
      </c>
      <c r="N3419" t="s">
        <v>145</v>
      </c>
      <c r="O3419" t="s">
        <v>149</v>
      </c>
      <c r="P3419" t="s">
        <v>154</v>
      </c>
      <c r="Q3419">
        <v>520</v>
      </c>
      <c r="R3419">
        <v>4</v>
      </c>
      <c r="S3419">
        <v>1470</v>
      </c>
      <c r="T3419">
        <v>0</v>
      </c>
      <c r="U3419">
        <v>2</v>
      </c>
      <c r="V3419">
        <v>1</v>
      </c>
      <c r="W3419">
        <v>100</v>
      </c>
      <c r="X3419">
        <v>100</v>
      </c>
      <c r="Y3419">
        <v>0</v>
      </c>
      <c r="Z3419">
        <v>0</v>
      </c>
      <c r="AA3419">
        <v>950</v>
      </c>
      <c r="AB3419">
        <v>0</v>
      </c>
      <c r="AC3419">
        <v>880</v>
      </c>
      <c r="AD3419">
        <v>0</v>
      </c>
      <c r="AE3419">
        <v>1</v>
      </c>
      <c r="AF3419">
        <v>2</v>
      </c>
      <c r="AG3419">
        <v>1</v>
      </c>
      <c r="AH3419">
        <v>0</v>
      </c>
      <c r="AI3419">
        <v>1</v>
      </c>
      <c r="AJ3419">
        <v>0</v>
      </c>
      <c r="AK3419">
        <v>0</v>
      </c>
      <c r="AL3419">
        <v>0</v>
      </c>
      <c r="AM3419">
        <v>0</v>
      </c>
      <c r="AN3419">
        <v>0</v>
      </c>
      <c r="AO3419">
        <v>3</v>
      </c>
      <c r="AP3419">
        <v>5</v>
      </c>
      <c r="AQ3419">
        <v>3</v>
      </c>
      <c r="AR3419">
        <v>0</v>
      </c>
      <c r="AS3419">
        <v>0</v>
      </c>
      <c r="AT3419">
        <v>0</v>
      </c>
      <c r="AU3419">
        <v>0</v>
      </c>
      <c r="AV3419">
        <v>0</v>
      </c>
      <c r="AW3419">
        <v>0</v>
      </c>
      <c r="AX3419">
        <v>0</v>
      </c>
      <c r="AY3419">
        <v>1</v>
      </c>
      <c r="AZ3419">
        <v>1</v>
      </c>
      <c r="BA3419">
        <v>0</v>
      </c>
      <c r="BB3419">
        <v>0</v>
      </c>
      <c r="BC3419">
        <v>0</v>
      </c>
      <c r="BD3419">
        <v>0</v>
      </c>
      <c r="BE3419">
        <v>0</v>
      </c>
      <c r="BF3419">
        <v>4</v>
      </c>
      <c r="BG3419">
        <v>420</v>
      </c>
      <c r="BH3419">
        <v>0</v>
      </c>
      <c r="BI3419">
        <v>2</v>
      </c>
      <c r="BJ3419" s="2">
        <v>46036</v>
      </c>
      <c r="BK3419">
        <v>0</v>
      </c>
      <c r="BL3419" s="3" t="str">
        <f>VLOOKUP(O3419,DropDownList!$H$1:$I$7,2,FALSE)</f>
        <v>2025/26</v>
      </c>
      <c r="BM3419" s="3" t="str">
        <f t="shared" si="53"/>
        <v>JP COURT</v>
      </c>
    </row>
    <row r="3420" spans="1:65" x14ac:dyDescent="0.2">
      <c r="A3420">
        <v>2026</v>
      </c>
      <c r="B3420">
        <v>1</v>
      </c>
      <c r="C3420" t="s">
        <v>198</v>
      </c>
      <c r="D3420" t="s">
        <v>212</v>
      </c>
      <c r="E3420" t="s">
        <v>34</v>
      </c>
      <c r="F3420">
        <v>9293</v>
      </c>
      <c r="G3420" t="s">
        <v>141</v>
      </c>
      <c r="H3420" t="s">
        <v>200</v>
      </c>
      <c r="I3420" t="s">
        <v>142</v>
      </c>
      <c r="J3420" s="1">
        <v>46023</v>
      </c>
      <c r="K3420" t="s">
        <v>438</v>
      </c>
      <c r="L3420">
        <v>4</v>
      </c>
      <c r="M3420" t="s">
        <v>439</v>
      </c>
      <c r="N3420" t="s">
        <v>145</v>
      </c>
      <c r="O3420" t="s">
        <v>149</v>
      </c>
      <c r="P3420" t="s">
        <v>150</v>
      </c>
      <c r="Q3420">
        <v>2219.58</v>
      </c>
      <c r="R3420">
        <v>23</v>
      </c>
      <c r="S3420">
        <v>4110.1000000000004</v>
      </c>
      <c r="T3420">
        <v>304.25</v>
      </c>
      <c r="U3420">
        <v>13</v>
      </c>
      <c r="V3420">
        <v>11</v>
      </c>
      <c r="W3420">
        <v>1670</v>
      </c>
      <c r="X3420">
        <v>1969.58</v>
      </c>
      <c r="Y3420">
        <v>21</v>
      </c>
      <c r="Z3420">
        <v>3805.85</v>
      </c>
      <c r="AA3420">
        <v>1586.27</v>
      </c>
      <c r="AB3420">
        <v>421.27</v>
      </c>
      <c r="AC3420">
        <v>1165</v>
      </c>
      <c r="AD3420">
        <v>8</v>
      </c>
      <c r="AE3420">
        <v>3</v>
      </c>
      <c r="AF3420">
        <v>8</v>
      </c>
      <c r="AG3420">
        <v>5</v>
      </c>
      <c r="AH3420">
        <v>2</v>
      </c>
      <c r="AI3420">
        <v>8</v>
      </c>
      <c r="AJ3420">
        <v>6</v>
      </c>
      <c r="AK3420">
        <v>7</v>
      </c>
      <c r="AL3420">
        <v>1</v>
      </c>
      <c r="AM3420">
        <v>0</v>
      </c>
      <c r="AN3420">
        <v>0</v>
      </c>
      <c r="AO3420">
        <v>12</v>
      </c>
      <c r="AP3420">
        <v>20</v>
      </c>
      <c r="AQ3420">
        <v>14</v>
      </c>
      <c r="AR3420">
        <v>0</v>
      </c>
      <c r="AS3420">
        <v>4</v>
      </c>
      <c r="AT3420">
        <v>0</v>
      </c>
      <c r="AU3420">
        <v>0</v>
      </c>
      <c r="AV3420">
        <v>0</v>
      </c>
      <c r="AW3420">
        <v>0</v>
      </c>
      <c r="AX3420">
        <v>0</v>
      </c>
      <c r="AY3420">
        <v>1</v>
      </c>
      <c r="AZ3420">
        <v>1</v>
      </c>
      <c r="BA3420">
        <v>0</v>
      </c>
      <c r="BB3420">
        <v>0</v>
      </c>
      <c r="BC3420">
        <v>0</v>
      </c>
      <c r="BD3420">
        <v>0</v>
      </c>
      <c r="BE3420">
        <v>0</v>
      </c>
      <c r="BF3420">
        <v>13</v>
      </c>
      <c r="BG3420">
        <v>1420</v>
      </c>
      <c r="BH3420">
        <v>0</v>
      </c>
      <c r="BI3420">
        <v>12</v>
      </c>
      <c r="BJ3420" s="2">
        <v>46036</v>
      </c>
      <c r="BK3420">
        <v>0</v>
      </c>
      <c r="BL3420" s="3" t="str">
        <f>VLOOKUP(O3420,DropDownList!$H$1:$I$7,2,FALSE)</f>
        <v>2025/26</v>
      </c>
      <c r="BM3420" s="3" t="str">
        <f t="shared" si="53"/>
        <v>FISCAL FINES</v>
      </c>
    </row>
    <row r="3421" spans="1:65" x14ac:dyDescent="0.2">
      <c r="A3421">
        <v>2026</v>
      </c>
      <c r="B3421">
        <v>1</v>
      </c>
      <c r="C3421" t="s">
        <v>198</v>
      </c>
      <c r="D3421" t="s">
        <v>212</v>
      </c>
      <c r="E3421" t="s">
        <v>34</v>
      </c>
      <c r="F3421">
        <v>9293</v>
      </c>
      <c r="G3421" t="s">
        <v>141</v>
      </c>
      <c r="H3421" t="s">
        <v>200</v>
      </c>
      <c r="I3421" t="s">
        <v>142</v>
      </c>
      <c r="J3421" s="1">
        <v>46023</v>
      </c>
      <c r="K3421" t="s">
        <v>438</v>
      </c>
      <c r="L3421">
        <v>4</v>
      </c>
      <c r="M3421" t="s">
        <v>439</v>
      </c>
      <c r="N3421" t="s">
        <v>145</v>
      </c>
      <c r="O3421" t="s">
        <v>156</v>
      </c>
      <c r="P3421" t="s">
        <v>150</v>
      </c>
      <c r="Q3421">
        <v>855.69</v>
      </c>
      <c r="R3421">
        <v>67</v>
      </c>
      <c r="S3421">
        <v>11790.34</v>
      </c>
      <c r="T3421">
        <v>2796.31</v>
      </c>
      <c r="U3421">
        <v>8</v>
      </c>
      <c r="V3421">
        <v>2</v>
      </c>
      <c r="W3421">
        <v>200</v>
      </c>
      <c r="X3421">
        <v>200</v>
      </c>
      <c r="Y3421">
        <v>55</v>
      </c>
      <c r="Z3421">
        <v>8994.0300000000007</v>
      </c>
      <c r="AA3421">
        <v>8138.34</v>
      </c>
      <c r="AB3421">
        <v>2138.04</v>
      </c>
      <c r="AC3421">
        <v>6000.3</v>
      </c>
      <c r="AD3421">
        <v>1</v>
      </c>
      <c r="AE3421">
        <v>1</v>
      </c>
      <c r="AF3421">
        <v>45</v>
      </c>
      <c r="AG3421">
        <v>6</v>
      </c>
      <c r="AH3421">
        <v>12</v>
      </c>
      <c r="AI3421">
        <v>2</v>
      </c>
      <c r="AJ3421">
        <v>20</v>
      </c>
      <c r="AK3421">
        <v>7</v>
      </c>
      <c r="AL3421">
        <v>3</v>
      </c>
      <c r="AM3421">
        <v>4</v>
      </c>
      <c r="AN3421">
        <v>1</v>
      </c>
      <c r="AO3421">
        <v>39</v>
      </c>
      <c r="AP3421">
        <v>140</v>
      </c>
      <c r="AQ3421">
        <v>42</v>
      </c>
      <c r="AR3421">
        <v>0</v>
      </c>
      <c r="AS3421">
        <v>25</v>
      </c>
      <c r="AT3421">
        <v>0</v>
      </c>
      <c r="AU3421">
        <v>0</v>
      </c>
      <c r="AV3421">
        <v>0</v>
      </c>
      <c r="AW3421">
        <v>0</v>
      </c>
      <c r="AX3421">
        <v>0</v>
      </c>
      <c r="AY3421">
        <v>17</v>
      </c>
      <c r="AZ3421">
        <v>28</v>
      </c>
      <c r="BA3421">
        <v>14</v>
      </c>
      <c r="BB3421">
        <v>2</v>
      </c>
      <c r="BC3421">
        <v>0</v>
      </c>
      <c r="BD3421">
        <v>0</v>
      </c>
      <c r="BE3421">
        <v>0</v>
      </c>
      <c r="BF3421">
        <v>41</v>
      </c>
      <c r="BG3421">
        <v>250</v>
      </c>
      <c r="BH3421">
        <v>2</v>
      </c>
      <c r="BI3421">
        <v>8</v>
      </c>
      <c r="BJ3421" s="2">
        <v>46036</v>
      </c>
      <c r="BK3421">
        <v>0</v>
      </c>
      <c r="BL3421" s="3" t="str">
        <f>VLOOKUP(O3421,DropDownList!$H$1:$I$7,2,FALSE)</f>
        <v>2023/24</v>
      </c>
      <c r="BM3421" s="3" t="str">
        <f t="shared" si="53"/>
        <v>FISCAL FINES</v>
      </c>
    </row>
    <row r="3422" spans="1:65" x14ac:dyDescent="0.2">
      <c r="A3422">
        <v>2026</v>
      </c>
      <c r="B3422">
        <v>1</v>
      </c>
      <c r="C3422" t="s">
        <v>198</v>
      </c>
      <c r="D3422" t="s">
        <v>212</v>
      </c>
      <c r="E3422" t="s">
        <v>34</v>
      </c>
      <c r="F3422">
        <v>9293</v>
      </c>
      <c r="G3422" t="s">
        <v>141</v>
      </c>
      <c r="H3422" t="s">
        <v>200</v>
      </c>
      <c r="I3422" t="s">
        <v>142</v>
      </c>
      <c r="J3422" s="1">
        <v>46023</v>
      </c>
      <c r="K3422" t="s">
        <v>438</v>
      </c>
      <c r="L3422">
        <v>4</v>
      </c>
      <c r="M3422" t="s">
        <v>439</v>
      </c>
      <c r="N3422" t="s">
        <v>145</v>
      </c>
      <c r="O3422" t="s">
        <v>147</v>
      </c>
      <c r="P3422" t="s">
        <v>148</v>
      </c>
      <c r="Q3422">
        <v>0</v>
      </c>
      <c r="R3422">
        <v>1</v>
      </c>
      <c r="S3422">
        <v>60</v>
      </c>
      <c r="T3422">
        <v>0</v>
      </c>
      <c r="U3422">
        <v>0</v>
      </c>
      <c r="V3422">
        <v>0</v>
      </c>
      <c r="W3422">
        <v>0</v>
      </c>
      <c r="X3422">
        <v>0</v>
      </c>
      <c r="Y3422">
        <v>0</v>
      </c>
      <c r="Z3422">
        <v>0</v>
      </c>
      <c r="AA3422">
        <v>60</v>
      </c>
      <c r="AB3422">
        <v>0</v>
      </c>
      <c r="AC3422">
        <v>60</v>
      </c>
      <c r="AD3422">
        <v>0</v>
      </c>
      <c r="AE3422">
        <v>0</v>
      </c>
      <c r="AF3422">
        <v>1</v>
      </c>
      <c r="AG3422">
        <v>0</v>
      </c>
      <c r="AH3422">
        <v>0</v>
      </c>
      <c r="AI3422">
        <v>0</v>
      </c>
      <c r="AJ3422">
        <v>0</v>
      </c>
      <c r="AK3422">
        <v>0</v>
      </c>
      <c r="AL3422">
        <v>0</v>
      </c>
      <c r="AM3422">
        <v>0</v>
      </c>
      <c r="AN3422">
        <v>0</v>
      </c>
      <c r="AO3422">
        <v>0</v>
      </c>
      <c r="AP3422">
        <v>0</v>
      </c>
      <c r="AQ3422">
        <v>0</v>
      </c>
      <c r="AR3422">
        <v>0</v>
      </c>
      <c r="AS3422">
        <v>0</v>
      </c>
      <c r="AT3422">
        <v>0</v>
      </c>
      <c r="AU3422">
        <v>0</v>
      </c>
      <c r="AV3422">
        <v>0</v>
      </c>
      <c r="AW3422">
        <v>0</v>
      </c>
      <c r="AX3422">
        <v>0</v>
      </c>
      <c r="AY3422">
        <v>0</v>
      </c>
      <c r="AZ3422">
        <v>0</v>
      </c>
      <c r="BA3422">
        <v>0</v>
      </c>
      <c r="BB3422">
        <v>0</v>
      </c>
      <c r="BC3422">
        <v>0</v>
      </c>
      <c r="BD3422">
        <v>0</v>
      </c>
      <c r="BE3422">
        <v>0</v>
      </c>
      <c r="BF3422">
        <v>0</v>
      </c>
      <c r="BG3422">
        <v>0</v>
      </c>
      <c r="BH3422">
        <v>0</v>
      </c>
      <c r="BI3422">
        <v>0</v>
      </c>
      <c r="BJ3422" s="2">
        <v>46036</v>
      </c>
      <c r="BK3422">
        <v>0</v>
      </c>
      <c r="BL3422" s="3" t="str">
        <f>VLOOKUP(O3422,DropDownList!$H$1:$I$7,2,FALSE)</f>
        <v>2024/25</v>
      </c>
      <c r="BM3422" s="3" t="str">
        <f t="shared" si="53"/>
        <v>PRAS</v>
      </c>
    </row>
    <row r="3423" spans="1:65" x14ac:dyDescent="0.2">
      <c r="A3423">
        <v>2026</v>
      </c>
      <c r="B3423">
        <v>1</v>
      </c>
      <c r="C3423" t="s">
        <v>198</v>
      </c>
      <c r="D3423" t="s">
        <v>212</v>
      </c>
      <c r="E3423" t="s">
        <v>34</v>
      </c>
      <c r="F3423">
        <v>9293</v>
      </c>
      <c r="G3423" t="s">
        <v>141</v>
      </c>
      <c r="H3423" t="s">
        <v>200</v>
      </c>
      <c r="I3423" t="s">
        <v>142</v>
      </c>
      <c r="J3423" s="1">
        <v>46023</v>
      </c>
      <c r="K3423" t="s">
        <v>438</v>
      </c>
      <c r="L3423">
        <v>4</v>
      </c>
      <c r="M3423" t="s">
        <v>439</v>
      </c>
      <c r="N3423" t="s">
        <v>145</v>
      </c>
      <c r="O3423" t="s">
        <v>147</v>
      </c>
      <c r="P3423" t="s">
        <v>152</v>
      </c>
      <c r="Q3423">
        <v>0</v>
      </c>
      <c r="R3423">
        <v>6</v>
      </c>
      <c r="S3423">
        <v>240</v>
      </c>
      <c r="T3423">
        <v>40</v>
      </c>
      <c r="U3423">
        <v>0</v>
      </c>
      <c r="V3423">
        <v>0</v>
      </c>
      <c r="W3423">
        <v>0</v>
      </c>
      <c r="X3423">
        <v>0</v>
      </c>
      <c r="Y3423">
        <v>0</v>
      </c>
      <c r="Z3423">
        <v>0</v>
      </c>
      <c r="AA3423">
        <v>200</v>
      </c>
      <c r="AB3423">
        <v>0</v>
      </c>
      <c r="AC3423">
        <v>200</v>
      </c>
      <c r="AD3423">
        <v>0</v>
      </c>
      <c r="AE3423">
        <v>0</v>
      </c>
      <c r="AF3423">
        <v>5</v>
      </c>
      <c r="AG3423">
        <v>0</v>
      </c>
      <c r="AH3423">
        <v>1</v>
      </c>
      <c r="AI3423">
        <v>0</v>
      </c>
      <c r="AJ3423">
        <v>0</v>
      </c>
      <c r="AK3423">
        <v>0</v>
      </c>
      <c r="AL3423">
        <v>0</v>
      </c>
      <c r="AM3423">
        <v>0</v>
      </c>
      <c r="AN3423">
        <v>0</v>
      </c>
      <c r="AO3423">
        <v>0</v>
      </c>
      <c r="AP3423">
        <v>0</v>
      </c>
      <c r="AQ3423">
        <v>0</v>
      </c>
      <c r="AR3423">
        <v>0</v>
      </c>
      <c r="AS3423">
        <v>0</v>
      </c>
      <c r="AT3423">
        <v>0</v>
      </c>
      <c r="AU3423">
        <v>0</v>
      </c>
      <c r="AV3423">
        <v>0</v>
      </c>
      <c r="AW3423">
        <v>0</v>
      </c>
      <c r="AX3423">
        <v>0</v>
      </c>
      <c r="AY3423">
        <v>0</v>
      </c>
      <c r="AZ3423">
        <v>0</v>
      </c>
      <c r="BA3423">
        <v>0</v>
      </c>
      <c r="BB3423">
        <v>0</v>
      </c>
      <c r="BC3423">
        <v>0</v>
      </c>
      <c r="BD3423">
        <v>0</v>
      </c>
      <c r="BE3423">
        <v>0</v>
      </c>
      <c r="BF3423">
        <v>0</v>
      </c>
      <c r="BG3423">
        <v>0</v>
      </c>
      <c r="BH3423">
        <v>0</v>
      </c>
      <c r="BI3423">
        <v>0</v>
      </c>
      <c r="BJ3423" s="2">
        <v>46036</v>
      </c>
      <c r="BK3423">
        <v>0</v>
      </c>
      <c r="BL3423" s="3" t="str">
        <f>VLOOKUP(O3423,DropDownList!$H$1:$I$7,2,FALSE)</f>
        <v>2024/25</v>
      </c>
      <c r="BM3423" s="3" t="str">
        <f t="shared" si="53"/>
        <v>PCOA</v>
      </c>
    </row>
    <row r="3424" spans="1:65" x14ac:dyDescent="0.2">
      <c r="A3424">
        <v>2026</v>
      </c>
      <c r="B3424">
        <v>1</v>
      </c>
      <c r="C3424" t="s">
        <v>198</v>
      </c>
      <c r="D3424" t="s">
        <v>212</v>
      </c>
      <c r="E3424" t="s">
        <v>34</v>
      </c>
      <c r="F3424">
        <v>9293</v>
      </c>
      <c r="G3424" t="s">
        <v>141</v>
      </c>
      <c r="H3424" t="s">
        <v>200</v>
      </c>
      <c r="I3424" t="s">
        <v>142</v>
      </c>
      <c r="J3424" s="1">
        <v>46023</v>
      </c>
      <c r="K3424" t="s">
        <v>438</v>
      </c>
      <c r="L3424">
        <v>4</v>
      </c>
      <c r="M3424" t="s">
        <v>439</v>
      </c>
      <c r="N3424" t="s">
        <v>145</v>
      </c>
      <c r="O3424" t="s">
        <v>156</v>
      </c>
      <c r="P3424" t="s">
        <v>152</v>
      </c>
      <c r="Q3424">
        <v>0</v>
      </c>
      <c r="R3424">
        <v>6</v>
      </c>
      <c r="S3424">
        <v>240</v>
      </c>
      <c r="T3424">
        <v>120</v>
      </c>
      <c r="U3424">
        <v>0</v>
      </c>
      <c r="V3424">
        <v>0</v>
      </c>
      <c r="W3424">
        <v>0</v>
      </c>
      <c r="X3424">
        <v>0</v>
      </c>
      <c r="Y3424">
        <v>0</v>
      </c>
      <c r="Z3424">
        <v>0</v>
      </c>
      <c r="AA3424">
        <v>120</v>
      </c>
      <c r="AB3424">
        <v>0</v>
      </c>
      <c r="AC3424">
        <v>120</v>
      </c>
      <c r="AD3424">
        <v>0</v>
      </c>
      <c r="AE3424">
        <v>0</v>
      </c>
      <c r="AF3424">
        <v>3</v>
      </c>
      <c r="AG3424">
        <v>0</v>
      </c>
      <c r="AH3424">
        <v>3</v>
      </c>
      <c r="AI3424">
        <v>0</v>
      </c>
      <c r="AJ3424">
        <v>0</v>
      </c>
      <c r="AK3424">
        <v>0</v>
      </c>
      <c r="AL3424">
        <v>0</v>
      </c>
      <c r="AM3424">
        <v>0</v>
      </c>
      <c r="AN3424">
        <v>0</v>
      </c>
      <c r="AO3424">
        <v>0</v>
      </c>
      <c r="AP3424">
        <v>0</v>
      </c>
      <c r="AQ3424">
        <v>0</v>
      </c>
      <c r="AR3424">
        <v>0</v>
      </c>
      <c r="AS3424">
        <v>0</v>
      </c>
      <c r="AT3424">
        <v>0</v>
      </c>
      <c r="AU3424">
        <v>0</v>
      </c>
      <c r="AV3424">
        <v>0</v>
      </c>
      <c r="AW3424">
        <v>0</v>
      </c>
      <c r="AX3424">
        <v>0</v>
      </c>
      <c r="AY3424">
        <v>0</v>
      </c>
      <c r="AZ3424">
        <v>0</v>
      </c>
      <c r="BA3424">
        <v>0</v>
      </c>
      <c r="BB3424">
        <v>0</v>
      </c>
      <c r="BC3424">
        <v>0</v>
      </c>
      <c r="BD3424">
        <v>0</v>
      </c>
      <c r="BE3424">
        <v>0</v>
      </c>
      <c r="BF3424">
        <v>0</v>
      </c>
      <c r="BG3424">
        <v>0</v>
      </c>
      <c r="BH3424">
        <v>0</v>
      </c>
      <c r="BI3424">
        <v>0</v>
      </c>
      <c r="BJ3424" s="2">
        <v>46036</v>
      </c>
      <c r="BK3424">
        <v>0</v>
      </c>
      <c r="BL3424" s="3" t="str">
        <f>VLOOKUP(O3424,DropDownList!$H$1:$I$7,2,FALSE)</f>
        <v>2023/24</v>
      </c>
      <c r="BM3424" s="3" t="str">
        <f t="shared" si="53"/>
        <v>PCOA</v>
      </c>
    </row>
    <row r="3425" spans="1:65" x14ac:dyDescent="0.2">
      <c r="A3425">
        <v>2026</v>
      </c>
      <c r="B3425">
        <v>1</v>
      </c>
      <c r="C3425" t="s">
        <v>198</v>
      </c>
      <c r="D3425" t="s">
        <v>212</v>
      </c>
      <c r="E3425" t="s">
        <v>34</v>
      </c>
      <c r="F3425">
        <v>9293</v>
      </c>
      <c r="G3425" t="s">
        <v>141</v>
      </c>
      <c r="H3425" t="s">
        <v>200</v>
      </c>
      <c r="I3425" t="s">
        <v>142</v>
      </c>
      <c r="J3425" s="1">
        <v>46023</v>
      </c>
      <c r="K3425" t="s">
        <v>438</v>
      </c>
      <c r="L3425">
        <v>4</v>
      </c>
      <c r="M3425" t="s">
        <v>439</v>
      </c>
      <c r="N3425" t="s">
        <v>145</v>
      </c>
      <c r="O3425" t="s">
        <v>156</v>
      </c>
      <c r="P3425" t="s">
        <v>154</v>
      </c>
      <c r="Q3425">
        <v>730</v>
      </c>
      <c r="R3425">
        <v>35</v>
      </c>
      <c r="S3425">
        <v>12830</v>
      </c>
      <c r="T3425">
        <v>680</v>
      </c>
      <c r="U3425">
        <v>2</v>
      </c>
      <c r="V3425">
        <v>1</v>
      </c>
      <c r="W3425">
        <v>310</v>
      </c>
      <c r="X3425">
        <v>310</v>
      </c>
      <c r="Y3425">
        <v>0</v>
      </c>
      <c r="Z3425">
        <v>0</v>
      </c>
      <c r="AA3425">
        <v>11420</v>
      </c>
      <c r="AB3425">
        <v>500</v>
      </c>
      <c r="AC3425">
        <v>10340</v>
      </c>
      <c r="AD3425">
        <v>1</v>
      </c>
      <c r="AE3425">
        <v>0</v>
      </c>
      <c r="AF3425">
        <v>31</v>
      </c>
      <c r="AG3425">
        <v>0</v>
      </c>
      <c r="AH3425">
        <v>1</v>
      </c>
      <c r="AI3425">
        <v>2</v>
      </c>
      <c r="AJ3425">
        <v>0</v>
      </c>
      <c r="AK3425">
        <v>0</v>
      </c>
      <c r="AL3425">
        <v>0</v>
      </c>
      <c r="AM3425">
        <v>0</v>
      </c>
      <c r="AN3425">
        <v>0</v>
      </c>
      <c r="AO3425">
        <v>18</v>
      </c>
      <c r="AP3425">
        <v>50</v>
      </c>
      <c r="AQ3425">
        <v>18</v>
      </c>
      <c r="AR3425">
        <v>0</v>
      </c>
      <c r="AS3425">
        <v>8</v>
      </c>
      <c r="AT3425">
        <v>0</v>
      </c>
      <c r="AU3425">
        <v>3</v>
      </c>
      <c r="AV3425">
        <v>0</v>
      </c>
      <c r="AW3425">
        <v>1</v>
      </c>
      <c r="AX3425">
        <v>0</v>
      </c>
      <c r="AY3425">
        <v>4</v>
      </c>
      <c r="AZ3425">
        <v>7</v>
      </c>
      <c r="BA3425">
        <v>4</v>
      </c>
      <c r="BB3425">
        <v>2</v>
      </c>
      <c r="BC3425">
        <v>0</v>
      </c>
      <c r="BD3425">
        <v>1</v>
      </c>
      <c r="BE3425">
        <v>0</v>
      </c>
      <c r="BF3425">
        <v>33</v>
      </c>
      <c r="BG3425">
        <v>730</v>
      </c>
      <c r="BH3425">
        <v>1</v>
      </c>
      <c r="BI3425">
        <v>1</v>
      </c>
      <c r="BJ3425" s="2">
        <v>46036</v>
      </c>
      <c r="BK3425">
        <v>1</v>
      </c>
      <c r="BL3425" s="3" t="str">
        <f>VLOOKUP(O3425,DropDownList!$H$1:$I$7,2,FALSE)</f>
        <v>2023/24</v>
      </c>
      <c r="BM3425" s="3" t="str">
        <f t="shared" si="53"/>
        <v>JP COURT</v>
      </c>
    </row>
    <row r="3426" spans="1:65" x14ac:dyDescent="0.2">
      <c r="A3426">
        <v>2026</v>
      </c>
      <c r="B3426">
        <v>1</v>
      </c>
      <c r="C3426" t="s">
        <v>198</v>
      </c>
      <c r="D3426" t="s">
        <v>212</v>
      </c>
      <c r="E3426" t="s">
        <v>34</v>
      </c>
      <c r="F3426">
        <v>9293</v>
      </c>
      <c r="G3426" t="s">
        <v>141</v>
      </c>
      <c r="H3426" t="s">
        <v>200</v>
      </c>
      <c r="I3426" t="s">
        <v>142</v>
      </c>
      <c r="J3426" s="1">
        <v>46023</v>
      </c>
      <c r="K3426" t="s">
        <v>438</v>
      </c>
      <c r="L3426">
        <v>4</v>
      </c>
      <c r="M3426" t="s">
        <v>439</v>
      </c>
      <c r="N3426" t="s">
        <v>145</v>
      </c>
      <c r="O3426" t="s">
        <v>156</v>
      </c>
      <c r="P3426" t="s">
        <v>148</v>
      </c>
      <c r="Q3426">
        <v>0</v>
      </c>
      <c r="R3426">
        <v>2</v>
      </c>
      <c r="S3426">
        <v>120</v>
      </c>
      <c r="T3426">
        <v>0</v>
      </c>
      <c r="U3426">
        <v>0</v>
      </c>
      <c r="V3426">
        <v>0</v>
      </c>
      <c r="W3426">
        <v>0</v>
      </c>
      <c r="X3426">
        <v>0</v>
      </c>
      <c r="Y3426">
        <v>0</v>
      </c>
      <c r="Z3426">
        <v>0</v>
      </c>
      <c r="AA3426">
        <v>120</v>
      </c>
      <c r="AB3426">
        <v>0</v>
      </c>
      <c r="AC3426">
        <v>120</v>
      </c>
      <c r="AD3426">
        <v>0</v>
      </c>
      <c r="AE3426">
        <v>0</v>
      </c>
      <c r="AF3426">
        <v>2</v>
      </c>
      <c r="AG3426">
        <v>0</v>
      </c>
      <c r="AH3426">
        <v>0</v>
      </c>
      <c r="AI3426">
        <v>0</v>
      </c>
      <c r="AJ3426">
        <v>0</v>
      </c>
      <c r="AK3426">
        <v>0</v>
      </c>
      <c r="AL3426">
        <v>0</v>
      </c>
      <c r="AM3426">
        <v>0</v>
      </c>
      <c r="AN3426">
        <v>0</v>
      </c>
      <c r="AO3426">
        <v>0</v>
      </c>
      <c r="AP3426">
        <v>0</v>
      </c>
      <c r="AQ3426">
        <v>0</v>
      </c>
      <c r="AR3426">
        <v>0</v>
      </c>
      <c r="AS3426">
        <v>0</v>
      </c>
      <c r="AT3426">
        <v>0</v>
      </c>
      <c r="AU3426">
        <v>0</v>
      </c>
      <c r="AV3426">
        <v>0</v>
      </c>
      <c r="AW3426">
        <v>0</v>
      </c>
      <c r="AX3426">
        <v>0</v>
      </c>
      <c r="AY3426">
        <v>0</v>
      </c>
      <c r="AZ3426">
        <v>0</v>
      </c>
      <c r="BA3426">
        <v>0</v>
      </c>
      <c r="BB3426">
        <v>0</v>
      </c>
      <c r="BC3426">
        <v>0</v>
      </c>
      <c r="BD3426">
        <v>0</v>
      </c>
      <c r="BE3426">
        <v>0</v>
      </c>
      <c r="BF3426">
        <v>0</v>
      </c>
      <c r="BG3426">
        <v>0</v>
      </c>
      <c r="BH3426">
        <v>0</v>
      </c>
      <c r="BI3426">
        <v>0</v>
      </c>
      <c r="BJ3426" s="2">
        <v>46036</v>
      </c>
      <c r="BK3426">
        <v>0</v>
      </c>
      <c r="BL3426" s="3" t="str">
        <f>VLOOKUP(O3426,DropDownList!$H$1:$I$7,2,FALSE)</f>
        <v>2023/24</v>
      </c>
      <c r="BM3426" s="3" t="str">
        <f t="shared" si="53"/>
        <v>PRAS</v>
      </c>
    </row>
    <row r="3427" spans="1:65" x14ac:dyDescent="0.2">
      <c r="A3427">
        <v>2026</v>
      </c>
      <c r="B3427">
        <v>1</v>
      </c>
      <c r="C3427" t="s">
        <v>198</v>
      </c>
      <c r="D3427" t="s">
        <v>212</v>
      </c>
      <c r="E3427" t="s">
        <v>34</v>
      </c>
      <c r="F3427">
        <v>9293</v>
      </c>
      <c r="G3427" t="s">
        <v>141</v>
      </c>
      <c r="H3427" t="s">
        <v>200</v>
      </c>
      <c r="I3427" t="s">
        <v>142</v>
      </c>
      <c r="J3427" s="1">
        <v>46023</v>
      </c>
      <c r="K3427" t="s">
        <v>438</v>
      </c>
      <c r="L3427">
        <v>4</v>
      </c>
      <c r="M3427" t="s">
        <v>439</v>
      </c>
      <c r="N3427" t="s">
        <v>145</v>
      </c>
      <c r="O3427" t="s">
        <v>156</v>
      </c>
      <c r="P3427" t="s">
        <v>146</v>
      </c>
      <c r="Q3427">
        <v>30</v>
      </c>
      <c r="R3427">
        <v>34</v>
      </c>
      <c r="S3427">
        <v>630</v>
      </c>
      <c r="T3427">
        <v>20</v>
      </c>
      <c r="U3427">
        <v>2</v>
      </c>
      <c r="V3427">
        <v>1</v>
      </c>
      <c r="W3427">
        <v>10</v>
      </c>
      <c r="X3427">
        <v>10</v>
      </c>
      <c r="Y3427">
        <v>0</v>
      </c>
      <c r="Z3427">
        <v>0</v>
      </c>
      <c r="AA3427">
        <v>580</v>
      </c>
      <c r="AB3427">
        <v>0</v>
      </c>
      <c r="AC3427">
        <v>0</v>
      </c>
      <c r="AD3427">
        <v>1</v>
      </c>
      <c r="AE3427">
        <v>0</v>
      </c>
      <c r="AF3427">
        <v>31</v>
      </c>
      <c r="AG3427">
        <v>0</v>
      </c>
      <c r="AH3427">
        <v>1</v>
      </c>
      <c r="AI3427">
        <v>2</v>
      </c>
      <c r="AJ3427">
        <v>0</v>
      </c>
      <c r="AK3427">
        <v>0</v>
      </c>
      <c r="AL3427">
        <v>0</v>
      </c>
      <c r="AM3427">
        <v>0</v>
      </c>
      <c r="AN3427">
        <v>0</v>
      </c>
      <c r="AO3427">
        <v>18</v>
      </c>
      <c r="AP3427">
        <v>50</v>
      </c>
      <c r="AQ3427">
        <v>18</v>
      </c>
      <c r="AR3427">
        <v>0</v>
      </c>
      <c r="AS3427">
        <v>8</v>
      </c>
      <c r="AT3427">
        <v>0</v>
      </c>
      <c r="AU3427">
        <v>3</v>
      </c>
      <c r="AV3427">
        <v>0</v>
      </c>
      <c r="AW3427">
        <v>1</v>
      </c>
      <c r="AX3427">
        <v>0</v>
      </c>
      <c r="AY3427">
        <v>4</v>
      </c>
      <c r="AZ3427">
        <v>7</v>
      </c>
      <c r="BA3427">
        <v>4</v>
      </c>
      <c r="BB3427">
        <v>2</v>
      </c>
      <c r="BC3427">
        <v>0</v>
      </c>
      <c r="BD3427">
        <v>1</v>
      </c>
      <c r="BE3427">
        <v>0</v>
      </c>
      <c r="BF3427">
        <v>32</v>
      </c>
      <c r="BG3427">
        <v>30</v>
      </c>
      <c r="BH3427">
        <v>0</v>
      </c>
      <c r="BI3427">
        <v>1</v>
      </c>
      <c r="BJ3427" s="2">
        <v>46036</v>
      </c>
      <c r="BK3427">
        <v>1</v>
      </c>
      <c r="BL3427" s="3" t="str">
        <f>VLOOKUP(O3427,DropDownList!$H$1:$I$7,2,FALSE)</f>
        <v>2023/24</v>
      </c>
      <c r="BM3427" s="3" t="str">
        <f t="shared" si="53"/>
        <v>VSUR</v>
      </c>
    </row>
    <row r="3428" spans="1:65" x14ac:dyDescent="0.2">
      <c r="A3428">
        <v>2026</v>
      </c>
      <c r="B3428">
        <v>1</v>
      </c>
      <c r="C3428" t="s">
        <v>198</v>
      </c>
      <c r="D3428" t="s">
        <v>212</v>
      </c>
      <c r="E3428" t="s">
        <v>34</v>
      </c>
      <c r="F3428">
        <v>9293</v>
      </c>
      <c r="G3428" t="s">
        <v>141</v>
      </c>
      <c r="H3428" t="s">
        <v>200</v>
      </c>
      <c r="I3428" t="s">
        <v>142</v>
      </c>
      <c r="J3428" s="1">
        <v>46023</v>
      </c>
      <c r="K3428" t="s">
        <v>438</v>
      </c>
      <c r="L3428">
        <v>4</v>
      </c>
      <c r="M3428" t="s">
        <v>439</v>
      </c>
      <c r="N3428" t="s">
        <v>145</v>
      </c>
      <c r="O3428" t="s">
        <v>155</v>
      </c>
      <c r="P3428" t="s">
        <v>150</v>
      </c>
      <c r="Q3428">
        <v>576.32000000000005</v>
      </c>
      <c r="R3428">
        <v>54</v>
      </c>
      <c r="S3428">
        <v>10258.23</v>
      </c>
      <c r="T3428">
        <v>1703.76</v>
      </c>
      <c r="U3428">
        <v>6</v>
      </c>
      <c r="V3428">
        <v>3</v>
      </c>
      <c r="W3428">
        <v>331.66</v>
      </c>
      <c r="X3428">
        <v>331.66</v>
      </c>
      <c r="Y3428">
        <v>47</v>
      </c>
      <c r="Z3428">
        <v>8554.4699999999993</v>
      </c>
      <c r="AA3428">
        <v>7978.15</v>
      </c>
      <c r="AB3428">
        <v>2697.81</v>
      </c>
      <c r="AC3428">
        <v>5280.34</v>
      </c>
      <c r="AD3428">
        <v>3</v>
      </c>
      <c r="AE3428">
        <v>0</v>
      </c>
      <c r="AF3428">
        <v>41</v>
      </c>
      <c r="AG3428">
        <v>2</v>
      </c>
      <c r="AH3428">
        <v>7</v>
      </c>
      <c r="AI3428">
        <v>4</v>
      </c>
      <c r="AJ3428">
        <v>15</v>
      </c>
      <c r="AK3428">
        <v>5</v>
      </c>
      <c r="AL3428">
        <v>1</v>
      </c>
      <c r="AM3428">
        <v>4</v>
      </c>
      <c r="AN3428">
        <v>0</v>
      </c>
      <c r="AO3428">
        <v>31</v>
      </c>
      <c r="AP3428">
        <v>121</v>
      </c>
      <c r="AQ3428">
        <v>35</v>
      </c>
      <c r="AR3428">
        <v>0</v>
      </c>
      <c r="AS3428">
        <v>26</v>
      </c>
      <c r="AT3428">
        <v>0</v>
      </c>
      <c r="AU3428">
        <v>1</v>
      </c>
      <c r="AV3428">
        <v>0</v>
      </c>
      <c r="AW3428">
        <v>0</v>
      </c>
      <c r="AX3428">
        <v>0</v>
      </c>
      <c r="AY3428">
        <v>10</v>
      </c>
      <c r="AZ3428">
        <v>24</v>
      </c>
      <c r="BA3428">
        <v>14</v>
      </c>
      <c r="BB3428">
        <v>3</v>
      </c>
      <c r="BC3428">
        <v>2</v>
      </c>
      <c r="BD3428">
        <v>1</v>
      </c>
      <c r="BE3428">
        <v>0</v>
      </c>
      <c r="BF3428">
        <v>32</v>
      </c>
      <c r="BG3428">
        <v>431.66</v>
      </c>
      <c r="BH3428">
        <v>0</v>
      </c>
      <c r="BI3428">
        <v>6</v>
      </c>
      <c r="BJ3428" s="2">
        <v>46036</v>
      </c>
      <c r="BK3428">
        <v>0</v>
      </c>
      <c r="BL3428" s="3" t="str">
        <f>VLOOKUP(O3428,DropDownList!$H$1:$I$7,2,FALSE)</f>
        <v>2022/23</v>
      </c>
      <c r="BM3428" s="3" t="str">
        <f t="shared" si="53"/>
        <v>FISCAL FINES</v>
      </c>
    </row>
    <row r="3429" spans="1:65" x14ac:dyDescent="0.2">
      <c r="A3429">
        <v>2026</v>
      </c>
      <c r="B3429">
        <v>1</v>
      </c>
      <c r="C3429" t="s">
        <v>198</v>
      </c>
      <c r="D3429" t="s">
        <v>212</v>
      </c>
      <c r="E3429" t="s">
        <v>34</v>
      </c>
      <c r="F3429">
        <v>9293</v>
      </c>
      <c r="G3429" t="s">
        <v>141</v>
      </c>
      <c r="H3429" t="s">
        <v>200</v>
      </c>
      <c r="I3429" t="s">
        <v>142</v>
      </c>
      <c r="J3429" s="1">
        <v>46023</v>
      </c>
      <c r="K3429" t="s">
        <v>438</v>
      </c>
      <c r="L3429">
        <v>4</v>
      </c>
      <c r="M3429" t="s">
        <v>439</v>
      </c>
      <c r="N3429" t="s">
        <v>145</v>
      </c>
      <c r="O3429" t="s">
        <v>155</v>
      </c>
      <c r="P3429" t="s">
        <v>154</v>
      </c>
      <c r="Q3429">
        <v>450</v>
      </c>
      <c r="R3429">
        <v>29</v>
      </c>
      <c r="S3429">
        <v>8325</v>
      </c>
      <c r="T3429">
        <v>420</v>
      </c>
      <c r="U3429">
        <v>1</v>
      </c>
      <c r="V3429">
        <v>1</v>
      </c>
      <c r="W3429">
        <v>450</v>
      </c>
      <c r="X3429">
        <v>450</v>
      </c>
      <c r="Y3429">
        <v>0</v>
      </c>
      <c r="Z3429">
        <v>0</v>
      </c>
      <c r="AA3429">
        <v>7455</v>
      </c>
      <c r="AB3429">
        <v>0</v>
      </c>
      <c r="AC3429">
        <v>7035</v>
      </c>
      <c r="AD3429">
        <v>1</v>
      </c>
      <c r="AE3429">
        <v>0</v>
      </c>
      <c r="AF3429">
        <v>27</v>
      </c>
      <c r="AG3429">
        <v>0</v>
      </c>
      <c r="AH3429">
        <v>1</v>
      </c>
      <c r="AI3429">
        <v>1</v>
      </c>
      <c r="AJ3429">
        <v>0</v>
      </c>
      <c r="AK3429">
        <v>0</v>
      </c>
      <c r="AL3429">
        <v>0</v>
      </c>
      <c r="AM3429">
        <v>0</v>
      </c>
      <c r="AN3429">
        <v>0</v>
      </c>
      <c r="AO3429">
        <v>15</v>
      </c>
      <c r="AP3429">
        <v>59</v>
      </c>
      <c r="AQ3429">
        <v>16</v>
      </c>
      <c r="AR3429">
        <v>0</v>
      </c>
      <c r="AS3429">
        <v>12</v>
      </c>
      <c r="AT3429">
        <v>0</v>
      </c>
      <c r="AU3429">
        <v>5</v>
      </c>
      <c r="AV3429">
        <v>2</v>
      </c>
      <c r="AW3429">
        <v>0</v>
      </c>
      <c r="AX3429">
        <v>0</v>
      </c>
      <c r="AY3429">
        <v>3</v>
      </c>
      <c r="AZ3429">
        <v>8</v>
      </c>
      <c r="BA3429">
        <v>5</v>
      </c>
      <c r="BB3429">
        <v>4</v>
      </c>
      <c r="BC3429">
        <v>1</v>
      </c>
      <c r="BD3429">
        <v>0</v>
      </c>
      <c r="BE3429">
        <v>0</v>
      </c>
      <c r="BF3429">
        <v>29</v>
      </c>
      <c r="BG3429">
        <v>450</v>
      </c>
      <c r="BH3429">
        <v>0</v>
      </c>
      <c r="BI3429">
        <v>1</v>
      </c>
      <c r="BJ3429" s="2">
        <v>46036</v>
      </c>
      <c r="BK3429">
        <v>0</v>
      </c>
      <c r="BL3429" s="3" t="str">
        <f>VLOOKUP(O3429,DropDownList!$H$1:$I$7,2,FALSE)</f>
        <v>2022/23</v>
      </c>
      <c r="BM3429" s="3" t="str">
        <f t="shared" si="53"/>
        <v>JP COURT</v>
      </c>
    </row>
    <row r="3430" spans="1:65" x14ac:dyDescent="0.2">
      <c r="A3430">
        <v>2026</v>
      </c>
      <c r="B3430">
        <v>1</v>
      </c>
      <c r="C3430" t="s">
        <v>198</v>
      </c>
      <c r="D3430" t="s">
        <v>212</v>
      </c>
      <c r="E3430" t="s">
        <v>34</v>
      </c>
      <c r="F3430">
        <v>9293</v>
      </c>
      <c r="G3430" t="s">
        <v>141</v>
      </c>
      <c r="H3430" t="s">
        <v>200</v>
      </c>
      <c r="I3430" t="s">
        <v>142</v>
      </c>
      <c r="J3430" s="1">
        <v>46023</v>
      </c>
      <c r="K3430" t="s">
        <v>438</v>
      </c>
      <c r="L3430">
        <v>4</v>
      </c>
      <c r="M3430" t="s">
        <v>439</v>
      </c>
      <c r="N3430" t="s">
        <v>145</v>
      </c>
      <c r="O3430" t="s">
        <v>155</v>
      </c>
      <c r="P3430" t="s">
        <v>152</v>
      </c>
      <c r="Q3430">
        <v>0</v>
      </c>
      <c r="R3430">
        <v>4</v>
      </c>
      <c r="S3430">
        <v>160</v>
      </c>
      <c r="T3430">
        <v>120</v>
      </c>
      <c r="U3430">
        <v>0</v>
      </c>
      <c r="V3430">
        <v>0</v>
      </c>
      <c r="W3430">
        <v>0</v>
      </c>
      <c r="X3430">
        <v>0</v>
      </c>
      <c r="Y3430">
        <v>0</v>
      </c>
      <c r="Z3430">
        <v>0</v>
      </c>
      <c r="AA3430">
        <v>40</v>
      </c>
      <c r="AB3430">
        <v>0</v>
      </c>
      <c r="AC3430">
        <v>40</v>
      </c>
      <c r="AD3430">
        <v>0</v>
      </c>
      <c r="AE3430">
        <v>0</v>
      </c>
      <c r="AF3430">
        <v>1</v>
      </c>
      <c r="AG3430">
        <v>0</v>
      </c>
      <c r="AH3430">
        <v>3</v>
      </c>
      <c r="AI3430">
        <v>0</v>
      </c>
      <c r="AJ3430">
        <v>0</v>
      </c>
      <c r="AK3430">
        <v>0</v>
      </c>
      <c r="AL3430">
        <v>0</v>
      </c>
      <c r="AM3430">
        <v>0</v>
      </c>
      <c r="AN3430">
        <v>0</v>
      </c>
      <c r="AO3430">
        <v>0</v>
      </c>
      <c r="AP3430">
        <v>0</v>
      </c>
      <c r="AQ3430">
        <v>0</v>
      </c>
      <c r="AR3430">
        <v>0</v>
      </c>
      <c r="AS3430">
        <v>0</v>
      </c>
      <c r="AT3430">
        <v>0</v>
      </c>
      <c r="AU3430">
        <v>0</v>
      </c>
      <c r="AV3430">
        <v>0</v>
      </c>
      <c r="AW3430">
        <v>0</v>
      </c>
      <c r="AX3430">
        <v>0</v>
      </c>
      <c r="AY3430">
        <v>0</v>
      </c>
      <c r="AZ3430">
        <v>0</v>
      </c>
      <c r="BA3430">
        <v>0</v>
      </c>
      <c r="BB3430">
        <v>0</v>
      </c>
      <c r="BC3430">
        <v>0</v>
      </c>
      <c r="BD3430">
        <v>0</v>
      </c>
      <c r="BE3430">
        <v>0</v>
      </c>
      <c r="BF3430">
        <v>0</v>
      </c>
      <c r="BG3430">
        <v>0</v>
      </c>
      <c r="BH3430">
        <v>0</v>
      </c>
      <c r="BI3430">
        <v>0</v>
      </c>
      <c r="BJ3430" s="2">
        <v>46036</v>
      </c>
      <c r="BK3430">
        <v>0</v>
      </c>
      <c r="BL3430" s="3" t="str">
        <f>VLOOKUP(O3430,DropDownList!$H$1:$I$7,2,FALSE)</f>
        <v>2022/23</v>
      </c>
      <c r="BM3430" s="3" t="str">
        <f t="shared" si="53"/>
        <v>PCOA</v>
      </c>
    </row>
    <row r="3431" spans="1:65" x14ac:dyDescent="0.2">
      <c r="A3431">
        <v>2026</v>
      </c>
      <c r="B3431">
        <v>1</v>
      </c>
      <c r="C3431" t="s">
        <v>198</v>
      </c>
      <c r="D3431" t="s">
        <v>212</v>
      </c>
      <c r="E3431" t="s">
        <v>34</v>
      </c>
      <c r="F3431">
        <v>9293</v>
      </c>
      <c r="G3431" t="s">
        <v>141</v>
      </c>
      <c r="H3431" t="s">
        <v>200</v>
      </c>
      <c r="I3431" t="s">
        <v>142</v>
      </c>
      <c r="J3431" s="1">
        <v>46023</v>
      </c>
      <c r="K3431" t="s">
        <v>438</v>
      </c>
      <c r="L3431">
        <v>4</v>
      </c>
      <c r="M3431" t="s">
        <v>439</v>
      </c>
      <c r="N3431" t="s">
        <v>145</v>
      </c>
      <c r="O3431" t="s">
        <v>149</v>
      </c>
      <c r="P3431" t="s">
        <v>152</v>
      </c>
      <c r="Q3431">
        <v>0</v>
      </c>
      <c r="R3431">
        <v>3</v>
      </c>
      <c r="S3431">
        <v>120</v>
      </c>
      <c r="T3431">
        <v>80</v>
      </c>
      <c r="U3431">
        <v>0</v>
      </c>
      <c r="V3431">
        <v>0</v>
      </c>
      <c r="W3431">
        <v>0</v>
      </c>
      <c r="X3431">
        <v>0</v>
      </c>
      <c r="Y3431">
        <v>0</v>
      </c>
      <c r="Z3431">
        <v>0</v>
      </c>
      <c r="AA3431">
        <v>40</v>
      </c>
      <c r="AB3431">
        <v>0</v>
      </c>
      <c r="AC3431">
        <v>40</v>
      </c>
      <c r="AD3431">
        <v>0</v>
      </c>
      <c r="AE3431">
        <v>0</v>
      </c>
      <c r="AF3431">
        <v>1</v>
      </c>
      <c r="AG3431">
        <v>0</v>
      </c>
      <c r="AH3431">
        <v>2</v>
      </c>
      <c r="AI3431">
        <v>0</v>
      </c>
      <c r="AJ3431">
        <v>0</v>
      </c>
      <c r="AK3431">
        <v>0</v>
      </c>
      <c r="AL3431">
        <v>0</v>
      </c>
      <c r="AM3431">
        <v>0</v>
      </c>
      <c r="AN3431">
        <v>0</v>
      </c>
      <c r="AO3431">
        <v>0</v>
      </c>
      <c r="AP3431">
        <v>0</v>
      </c>
      <c r="AQ3431">
        <v>0</v>
      </c>
      <c r="AR3431">
        <v>0</v>
      </c>
      <c r="AS3431">
        <v>0</v>
      </c>
      <c r="AT3431">
        <v>0</v>
      </c>
      <c r="AU3431">
        <v>0</v>
      </c>
      <c r="AV3431">
        <v>0</v>
      </c>
      <c r="AW3431">
        <v>0</v>
      </c>
      <c r="AX3431">
        <v>0</v>
      </c>
      <c r="AY3431">
        <v>0</v>
      </c>
      <c r="AZ3431">
        <v>0</v>
      </c>
      <c r="BA3431">
        <v>0</v>
      </c>
      <c r="BB3431">
        <v>0</v>
      </c>
      <c r="BC3431">
        <v>0</v>
      </c>
      <c r="BD3431">
        <v>0</v>
      </c>
      <c r="BE3431">
        <v>0</v>
      </c>
      <c r="BF3431">
        <v>0</v>
      </c>
      <c r="BG3431">
        <v>0</v>
      </c>
      <c r="BH3431">
        <v>0</v>
      </c>
      <c r="BI3431">
        <v>0</v>
      </c>
      <c r="BJ3431" s="2">
        <v>46036</v>
      </c>
      <c r="BK3431">
        <v>0</v>
      </c>
      <c r="BL3431" s="3" t="str">
        <f>VLOOKUP(O3431,DropDownList!$H$1:$I$7,2,FALSE)</f>
        <v>2025/26</v>
      </c>
      <c r="BM3431" s="3" t="str">
        <f t="shared" si="53"/>
        <v>PCOA</v>
      </c>
    </row>
    <row r="3432" spans="1:65" x14ac:dyDescent="0.2">
      <c r="A3432">
        <v>2026</v>
      </c>
      <c r="B3432">
        <v>1</v>
      </c>
      <c r="C3432" t="s">
        <v>198</v>
      </c>
      <c r="D3432" t="s">
        <v>212</v>
      </c>
      <c r="E3432" t="s">
        <v>34</v>
      </c>
      <c r="F3432">
        <v>9293</v>
      </c>
      <c r="G3432" t="s">
        <v>141</v>
      </c>
      <c r="H3432" t="s">
        <v>200</v>
      </c>
      <c r="I3432" t="s">
        <v>142</v>
      </c>
      <c r="J3432" s="1">
        <v>46023</v>
      </c>
      <c r="K3432" t="s">
        <v>438</v>
      </c>
      <c r="L3432">
        <v>4</v>
      </c>
      <c r="M3432" t="s">
        <v>439</v>
      </c>
      <c r="N3432" t="s">
        <v>145</v>
      </c>
      <c r="O3432" t="s">
        <v>147</v>
      </c>
      <c r="P3432" t="s">
        <v>154</v>
      </c>
      <c r="Q3432">
        <v>2481.2600000000002</v>
      </c>
      <c r="R3432">
        <v>37</v>
      </c>
      <c r="S3432">
        <v>10710</v>
      </c>
      <c r="T3432">
        <v>140</v>
      </c>
      <c r="U3432">
        <v>9</v>
      </c>
      <c r="V3432">
        <v>4</v>
      </c>
      <c r="W3432">
        <v>950.33</v>
      </c>
      <c r="X3432">
        <v>1130.33</v>
      </c>
      <c r="Y3432">
        <v>0</v>
      </c>
      <c r="Z3432">
        <v>0</v>
      </c>
      <c r="AA3432">
        <v>8088.74</v>
      </c>
      <c r="AB3432">
        <v>200</v>
      </c>
      <c r="AC3432">
        <v>7358.74</v>
      </c>
      <c r="AD3432">
        <v>1</v>
      </c>
      <c r="AE3432">
        <v>3</v>
      </c>
      <c r="AF3432">
        <v>27</v>
      </c>
      <c r="AG3432">
        <v>6</v>
      </c>
      <c r="AH3432">
        <v>1</v>
      </c>
      <c r="AI3432">
        <v>3</v>
      </c>
      <c r="AJ3432">
        <v>0</v>
      </c>
      <c r="AK3432">
        <v>0</v>
      </c>
      <c r="AL3432">
        <v>0</v>
      </c>
      <c r="AM3432">
        <v>0</v>
      </c>
      <c r="AN3432">
        <v>0</v>
      </c>
      <c r="AO3432">
        <v>21</v>
      </c>
      <c r="AP3432">
        <v>74</v>
      </c>
      <c r="AQ3432">
        <v>24</v>
      </c>
      <c r="AR3432">
        <v>0</v>
      </c>
      <c r="AS3432">
        <v>10</v>
      </c>
      <c r="AT3432">
        <v>0</v>
      </c>
      <c r="AU3432">
        <v>6</v>
      </c>
      <c r="AV3432">
        <v>1</v>
      </c>
      <c r="AW3432">
        <v>0</v>
      </c>
      <c r="AX3432">
        <v>0</v>
      </c>
      <c r="AY3432">
        <v>6</v>
      </c>
      <c r="AZ3432">
        <v>10</v>
      </c>
      <c r="BA3432">
        <v>5</v>
      </c>
      <c r="BB3432">
        <v>0</v>
      </c>
      <c r="BC3432">
        <v>0</v>
      </c>
      <c r="BD3432">
        <v>2</v>
      </c>
      <c r="BE3432">
        <v>0</v>
      </c>
      <c r="BF3432">
        <v>37</v>
      </c>
      <c r="BG3432">
        <v>980</v>
      </c>
      <c r="BH3432">
        <v>0</v>
      </c>
      <c r="BI3432">
        <v>8</v>
      </c>
      <c r="BJ3432" s="2">
        <v>46036</v>
      </c>
      <c r="BK3432">
        <v>0</v>
      </c>
      <c r="BL3432" s="3" t="str">
        <f>VLOOKUP(O3432,DropDownList!$H$1:$I$7,2,FALSE)</f>
        <v>2024/25</v>
      </c>
      <c r="BM3432" s="3" t="str">
        <f t="shared" si="53"/>
        <v>JP COURT</v>
      </c>
    </row>
    <row r="3433" spans="1:65" x14ac:dyDescent="0.2">
      <c r="A3433">
        <v>2026</v>
      </c>
      <c r="B3433">
        <v>1</v>
      </c>
      <c r="C3433" t="s">
        <v>198</v>
      </c>
      <c r="D3433" t="s">
        <v>212</v>
      </c>
      <c r="E3433" t="s">
        <v>34</v>
      </c>
      <c r="F3433">
        <v>9293</v>
      </c>
      <c r="G3433" t="s">
        <v>141</v>
      </c>
      <c r="H3433" t="s">
        <v>200</v>
      </c>
      <c r="I3433" t="s">
        <v>142</v>
      </c>
      <c r="J3433" s="1">
        <v>46023</v>
      </c>
      <c r="K3433" t="s">
        <v>438</v>
      </c>
      <c r="L3433">
        <v>4</v>
      </c>
      <c r="M3433" t="s">
        <v>439</v>
      </c>
      <c r="N3433" t="s">
        <v>145</v>
      </c>
      <c r="O3433" t="s">
        <v>155</v>
      </c>
      <c r="P3433" t="s">
        <v>146</v>
      </c>
      <c r="Q3433">
        <v>20</v>
      </c>
      <c r="R3433">
        <v>29</v>
      </c>
      <c r="S3433">
        <v>460</v>
      </c>
      <c r="T3433">
        <v>20</v>
      </c>
      <c r="U3433">
        <v>1</v>
      </c>
      <c r="V3433">
        <v>1</v>
      </c>
      <c r="W3433">
        <v>20</v>
      </c>
      <c r="X3433">
        <v>20</v>
      </c>
      <c r="Y3433">
        <v>0</v>
      </c>
      <c r="Z3433">
        <v>0</v>
      </c>
      <c r="AA3433">
        <v>420</v>
      </c>
      <c r="AB3433">
        <v>0</v>
      </c>
      <c r="AC3433">
        <v>0</v>
      </c>
      <c r="AD3433">
        <v>1</v>
      </c>
      <c r="AE3433">
        <v>0</v>
      </c>
      <c r="AF3433">
        <v>27</v>
      </c>
      <c r="AG3433">
        <v>0</v>
      </c>
      <c r="AH3433">
        <v>1</v>
      </c>
      <c r="AI3433">
        <v>1</v>
      </c>
      <c r="AJ3433">
        <v>0</v>
      </c>
      <c r="AK3433">
        <v>0</v>
      </c>
      <c r="AL3433">
        <v>0</v>
      </c>
      <c r="AM3433">
        <v>0</v>
      </c>
      <c r="AN3433">
        <v>0</v>
      </c>
      <c r="AO3433">
        <v>15</v>
      </c>
      <c r="AP3433">
        <v>59</v>
      </c>
      <c r="AQ3433">
        <v>16</v>
      </c>
      <c r="AR3433">
        <v>0</v>
      </c>
      <c r="AS3433">
        <v>12</v>
      </c>
      <c r="AT3433">
        <v>0</v>
      </c>
      <c r="AU3433">
        <v>5</v>
      </c>
      <c r="AV3433">
        <v>2</v>
      </c>
      <c r="AW3433">
        <v>0</v>
      </c>
      <c r="AX3433">
        <v>0</v>
      </c>
      <c r="AY3433">
        <v>3</v>
      </c>
      <c r="AZ3433">
        <v>8</v>
      </c>
      <c r="BA3433">
        <v>5</v>
      </c>
      <c r="BB3433">
        <v>4</v>
      </c>
      <c r="BC3433">
        <v>1</v>
      </c>
      <c r="BD3433">
        <v>0</v>
      </c>
      <c r="BE3433">
        <v>0</v>
      </c>
      <c r="BF3433">
        <v>29</v>
      </c>
      <c r="BG3433">
        <v>20</v>
      </c>
      <c r="BH3433">
        <v>0</v>
      </c>
      <c r="BI3433">
        <v>1</v>
      </c>
      <c r="BJ3433" s="2">
        <v>46036</v>
      </c>
      <c r="BK3433">
        <v>0</v>
      </c>
      <c r="BL3433" s="3" t="str">
        <f>VLOOKUP(O3433,DropDownList!$H$1:$I$7,2,FALSE)</f>
        <v>2022/23</v>
      </c>
      <c r="BM3433" s="3" t="str">
        <f t="shared" si="53"/>
        <v>VSUR</v>
      </c>
    </row>
    <row r="3434" spans="1:65" x14ac:dyDescent="0.2">
      <c r="A3434">
        <v>2026</v>
      </c>
      <c r="B3434">
        <v>1</v>
      </c>
      <c r="C3434" t="s">
        <v>198</v>
      </c>
      <c r="D3434" t="s">
        <v>212</v>
      </c>
      <c r="E3434" t="s">
        <v>34</v>
      </c>
      <c r="F3434">
        <v>9293</v>
      </c>
      <c r="G3434" t="s">
        <v>141</v>
      </c>
      <c r="H3434" t="s">
        <v>200</v>
      </c>
      <c r="I3434" t="s">
        <v>142</v>
      </c>
      <c r="J3434" s="1">
        <v>46023</v>
      </c>
      <c r="K3434" t="s">
        <v>438</v>
      </c>
      <c r="L3434">
        <v>4</v>
      </c>
      <c r="M3434" t="s">
        <v>439</v>
      </c>
      <c r="N3434" t="s">
        <v>145</v>
      </c>
      <c r="O3434" t="s">
        <v>147</v>
      </c>
      <c r="P3434" t="s">
        <v>146</v>
      </c>
      <c r="Q3434">
        <v>50</v>
      </c>
      <c r="R3434">
        <v>36</v>
      </c>
      <c r="S3434">
        <v>590</v>
      </c>
      <c r="T3434">
        <v>10</v>
      </c>
      <c r="U3434">
        <v>9</v>
      </c>
      <c r="V3434">
        <v>1</v>
      </c>
      <c r="W3434">
        <v>20</v>
      </c>
      <c r="X3434">
        <v>20</v>
      </c>
      <c r="Y3434">
        <v>0</v>
      </c>
      <c r="Z3434">
        <v>0</v>
      </c>
      <c r="AA3434">
        <v>530</v>
      </c>
      <c r="AB3434">
        <v>0</v>
      </c>
      <c r="AC3434">
        <v>0</v>
      </c>
      <c r="AD3434">
        <v>1</v>
      </c>
      <c r="AE3434">
        <v>0</v>
      </c>
      <c r="AF3434">
        <v>32</v>
      </c>
      <c r="AG3434">
        <v>0</v>
      </c>
      <c r="AH3434">
        <v>1</v>
      </c>
      <c r="AI3434">
        <v>3</v>
      </c>
      <c r="AJ3434">
        <v>0</v>
      </c>
      <c r="AK3434">
        <v>0</v>
      </c>
      <c r="AL3434">
        <v>0</v>
      </c>
      <c r="AM3434">
        <v>0</v>
      </c>
      <c r="AN3434">
        <v>0</v>
      </c>
      <c r="AO3434">
        <v>20</v>
      </c>
      <c r="AP3434">
        <v>79</v>
      </c>
      <c r="AQ3434">
        <v>25</v>
      </c>
      <c r="AR3434">
        <v>0</v>
      </c>
      <c r="AS3434">
        <v>10</v>
      </c>
      <c r="AT3434">
        <v>0</v>
      </c>
      <c r="AU3434">
        <v>6</v>
      </c>
      <c r="AV3434">
        <v>1</v>
      </c>
      <c r="AW3434">
        <v>0</v>
      </c>
      <c r="AX3434">
        <v>0</v>
      </c>
      <c r="AY3434">
        <v>8</v>
      </c>
      <c r="AZ3434">
        <v>12</v>
      </c>
      <c r="BA3434">
        <v>5</v>
      </c>
      <c r="BB3434">
        <v>0</v>
      </c>
      <c r="BC3434">
        <v>0</v>
      </c>
      <c r="BD3434">
        <v>2</v>
      </c>
      <c r="BE3434">
        <v>0</v>
      </c>
      <c r="BF3434">
        <v>36</v>
      </c>
      <c r="BG3434">
        <v>50</v>
      </c>
      <c r="BH3434">
        <v>0</v>
      </c>
      <c r="BI3434">
        <v>8</v>
      </c>
      <c r="BJ3434" s="2">
        <v>46036</v>
      </c>
      <c r="BK3434">
        <v>0</v>
      </c>
      <c r="BL3434" s="3" t="str">
        <f>VLOOKUP(O3434,DropDownList!$H$1:$I$7,2,FALSE)</f>
        <v>2024/25</v>
      </c>
      <c r="BM3434" s="3" t="str">
        <f t="shared" si="53"/>
        <v>VSUR</v>
      </c>
    </row>
    <row r="3435" spans="1:65" x14ac:dyDescent="0.2">
      <c r="A3435">
        <v>2026</v>
      </c>
      <c r="B3435">
        <v>1</v>
      </c>
      <c r="C3435" t="s">
        <v>198</v>
      </c>
      <c r="D3435" t="s">
        <v>212</v>
      </c>
      <c r="E3435" t="s">
        <v>34</v>
      </c>
      <c r="F3435">
        <v>9293</v>
      </c>
      <c r="G3435" t="s">
        <v>141</v>
      </c>
      <c r="H3435" t="s">
        <v>200</v>
      </c>
      <c r="I3435" t="s">
        <v>142</v>
      </c>
      <c r="J3435" s="1">
        <v>46023</v>
      </c>
      <c r="K3435" t="s">
        <v>438</v>
      </c>
      <c r="L3435">
        <v>4</v>
      </c>
      <c r="M3435" t="s">
        <v>439</v>
      </c>
      <c r="N3435" t="s">
        <v>145</v>
      </c>
      <c r="O3435" t="s">
        <v>147</v>
      </c>
      <c r="P3435" t="s">
        <v>150</v>
      </c>
      <c r="Q3435">
        <v>3749.82</v>
      </c>
      <c r="R3435">
        <v>55</v>
      </c>
      <c r="S3435">
        <v>10601.03</v>
      </c>
      <c r="T3435">
        <v>1225.46</v>
      </c>
      <c r="U3435">
        <v>20</v>
      </c>
      <c r="V3435">
        <v>6</v>
      </c>
      <c r="W3435">
        <v>882.94</v>
      </c>
      <c r="X3435">
        <v>882.94</v>
      </c>
      <c r="Y3435">
        <v>48</v>
      </c>
      <c r="Z3435">
        <v>9375.57</v>
      </c>
      <c r="AA3435">
        <v>5625.75</v>
      </c>
      <c r="AB3435">
        <v>2067.63</v>
      </c>
      <c r="AC3435">
        <v>3558.12</v>
      </c>
      <c r="AD3435">
        <v>6</v>
      </c>
      <c r="AE3435">
        <v>0</v>
      </c>
      <c r="AF3435">
        <v>28</v>
      </c>
      <c r="AG3435">
        <v>11</v>
      </c>
      <c r="AH3435">
        <v>7</v>
      </c>
      <c r="AI3435">
        <v>9</v>
      </c>
      <c r="AJ3435">
        <v>15</v>
      </c>
      <c r="AK3435">
        <v>7</v>
      </c>
      <c r="AL3435">
        <v>1</v>
      </c>
      <c r="AM3435">
        <v>4</v>
      </c>
      <c r="AN3435">
        <v>0</v>
      </c>
      <c r="AO3435">
        <v>29</v>
      </c>
      <c r="AP3435">
        <v>105</v>
      </c>
      <c r="AQ3435">
        <v>32</v>
      </c>
      <c r="AR3435">
        <v>0</v>
      </c>
      <c r="AS3435">
        <v>14</v>
      </c>
      <c r="AT3435">
        <v>0</v>
      </c>
      <c r="AU3435">
        <v>0</v>
      </c>
      <c r="AV3435">
        <v>0</v>
      </c>
      <c r="AW3435">
        <v>0</v>
      </c>
      <c r="AX3435">
        <v>0</v>
      </c>
      <c r="AY3435">
        <v>15</v>
      </c>
      <c r="AZ3435">
        <v>19</v>
      </c>
      <c r="BA3435">
        <v>5</v>
      </c>
      <c r="BB3435">
        <v>4</v>
      </c>
      <c r="BC3435">
        <v>3</v>
      </c>
      <c r="BD3435">
        <v>1</v>
      </c>
      <c r="BE3435">
        <v>0</v>
      </c>
      <c r="BF3435">
        <v>29</v>
      </c>
      <c r="BG3435">
        <v>1357.94</v>
      </c>
      <c r="BH3435">
        <v>0</v>
      </c>
      <c r="BI3435">
        <v>19</v>
      </c>
      <c r="BJ3435" s="2">
        <v>46036</v>
      </c>
      <c r="BK3435">
        <v>0</v>
      </c>
      <c r="BL3435" s="3" t="str">
        <f>VLOOKUP(O3435,DropDownList!$H$1:$I$7,2,FALSE)</f>
        <v>2024/25</v>
      </c>
      <c r="BM3435" s="3" t="str">
        <f t="shared" si="53"/>
        <v>FISCAL FINES</v>
      </c>
    </row>
    <row r="3436" spans="1:65" x14ac:dyDescent="0.2">
      <c r="A3436">
        <v>2026</v>
      </c>
      <c r="B3436">
        <v>1</v>
      </c>
      <c r="C3436" t="s">
        <v>198</v>
      </c>
      <c r="D3436" t="s">
        <v>212</v>
      </c>
      <c r="E3436" t="s">
        <v>34</v>
      </c>
      <c r="F3436">
        <v>9293</v>
      </c>
      <c r="G3436" t="s">
        <v>141</v>
      </c>
      <c r="H3436" t="s">
        <v>200</v>
      </c>
      <c r="I3436" t="s">
        <v>142</v>
      </c>
      <c r="J3436" s="1">
        <v>46023</v>
      </c>
      <c r="K3436" t="s">
        <v>438</v>
      </c>
      <c r="L3436">
        <v>4</v>
      </c>
      <c r="M3436" t="s">
        <v>439</v>
      </c>
      <c r="N3436" t="s">
        <v>145</v>
      </c>
      <c r="O3436" t="s">
        <v>155</v>
      </c>
      <c r="P3436" t="s">
        <v>148</v>
      </c>
      <c r="Q3436">
        <v>0</v>
      </c>
      <c r="R3436">
        <v>4</v>
      </c>
      <c r="S3436">
        <v>240</v>
      </c>
      <c r="T3436">
        <v>60</v>
      </c>
      <c r="U3436">
        <v>0</v>
      </c>
      <c r="V3436">
        <v>0</v>
      </c>
      <c r="W3436">
        <v>0</v>
      </c>
      <c r="X3436">
        <v>0</v>
      </c>
      <c r="Y3436">
        <v>0</v>
      </c>
      <c r="Z3436">
        <v>0</v>
      </c>
      <c r="AA3436">
        <v>180</v>
      </c>
      <c r="AB3436">
        <v>0</v>
      </c>
      <c r="AC3436">
        <v>180</v>
      </c>
      <c r="AD3436">
        <v>0</v>
      </c>
      <c r="AE3436">
        <v>0</v>
      </c>
      <c r="AF3436">
        <v>3</v>
      </c>
      <c r="AG3436">
        <v>0</v>
      </c>
      <c r="AH3436">
        <v>1</v>
      </c>
      <c r="AI3436">
        <v>0</v>
      </c>
      <c r="AJ3436">
        <v>0</v>
      </c>
      <c r="AK3436">
        <v>0</v>
      </c>
      <c r="AL3436">
        <v>0</v>
      </c>
      <c r="AM3436">
        <v>0</v>
      </c>
      <c r="AN3436">
        <v>0</v>
      </c>
      <c r="AO3436">
        <v>3</v>
      </c>
      <c r="AP3436">
        <v>7</v>
      </c>
      <c r="AQ3436">
        <v>3</v>
      </c>
      <c r="AR3436">
        <v>0</v>
      </c>
      <c r="AS3436">
        <v>0</v>
      </c>
      <c r="AT3436">
        <v>0</v>
      </c>
      <c r="AU3436">
        <v>0</v>
      </c>
      <c r="AV3436">
        <v>0</v>
      </c>
      <c r="AW3436">
        <v>0</v>
      </c>
      <c r="AX3436">
        <v>0</v>
      </c>
      <c r="AY3436">
        <v>1</v>
      </c>
      <c r="AZ3436">
        <v>1</v>
      </c>
      <c r="BA3436">
        <v>2</v>
      </c>
      <c r="BB3436">
        <v>0</v>
      </c>
      <c r="BC3436">
        <v>0</v>
      </c>
      <c r="BD3436">
        <v>0</v>
      </c>
      <c r="BE3436">
        <v>0</v>
      </c>
      <c r="BF3436">
        <v>3</v>
      </c>
      <c r="BG3436">
        <v>0</v>
      </c>
      <c r="BH3436">
        <v>0</v>
      </c>
      <c r="BI3436">
        <v>0</v>
      </c>
      <c r="BJ3436" s="2">
        <v>46036</v>
      </c>
      <c r="BK3436">
        <v>0</v>
      </c>
      <c r="BL3436" s="3" t="str">
        <f>VLOOKUP(O3436,DropDownList!$H$1:$I$7,2,FALSE)</f>
        <v>2022/23</v>
      </c>
      <c r="BM3436" s="3" t="str">
        <f t="shared" si="53"/>
        <v>PRAS</v>
      </c>
    </row>
    <row r="3437" spans="1:65" x14ac:dyDescent="0.2">
      <c r="A3437">
        <v>2026</v>
      </c>
      <c r="B3437">
        <v>1</v>
      </c>
      <c r="C3437" t="s">
        <v>198</v>
      </c>
      <c r="D3437" t="s">
        <v>212</v>
      </c>
      <c r="E3437" t="s">
        <v>34</v>
      </c>
      <c r="F3437">
        <v>9293</v>
      </c>
      <c r="G3437" t="s">
        <v>141</v>
      </c>
      <c r="H3437" t="s">
        <v>200</v>
      </c>
      <c r="I3437" t="s">
        <v>142</v>
      </c>
      <c r="J3437" s="1">
        <v>46023</v>
      </c>
      <c r="K3437" t="s">
        <v>438</v>
      </c>
      <c r="L3437">
        <v>4</v>
      </c>
      <c r="M3437" t="s">
        <v>439</v>
      </c>
      <c r="N3437" t="s">
        <v>145</v>
      </c>
      <c r="O3437" t="s">
        <v>149</v>
      </c>
      <c r="P3437" t="s">
        <v>146</v>
      </c>
      <c r="Q3437">
        <v>30</v>
      </c>
      <c r="R3437">
        <v>8</v>
      </c>
      <c r="S3437">
        <v>140</v>
      </c>
      <c r="T3437">
        <v>0</v>
      </c>
      <c r="U3437">
        <v>3</v>
      </c>
      <c r="V3437">
        <v>1</v>
      </c>
      <c r="W3437">
        <v>10</v>
      </c>
      <c r="X3437">
        <v>10</v>
      </c>
      <c r="Y3437">
        <v>0</v>
      </c>
      <c r="Z3437">
        <v>0</v>
      </c>
      <c r="AA3437">
        <v>110</v>
      </c>
      <c r="AB3437">
        <v>0</v>
      </c>
      <c r="AC3437">
        <v>0</v>
      </c>
      <c r="AD3437">
        <v>1</v>
      </c>
      <c r="AE3437">
        <v>0</v>
      </c>
      <c r="AF3437">
        <v>6</v>
      </c>
      <c r="AG3437">
        <v>0</v>
      </c>
      <c r="AH3437">
        <v>0</v>
      </c>
      <c r="AI3437">
        <v>2</v>
      </c>
      <c r="AJ3437">
        <v>0</v>
      </c>
      <c r="AK3437">
        <v>0</v>
      </c>
      <c r="AL3437">
        <v>0</v>
      </c>
      <c r="AM3437">
        <v>0</v>
      </c>
      <c r="AN3437">
        <v>0</v>
      </c>
      <c r="AO3437">
        <v>4</v>
      </c>
      <c r="AP3437">
        <v>7</v>
      </c>
      <c r="AQ3437">
        <v>3</v>
      </c>
      <c r="AR3437">
        <v>0</v>
      </c>
      <c r="AS3437">
        <v>2</v>
      </c>
      <c r="AT3437">
        <v>0</v>
      </c>
      <c r="AU3437">
        <v>0</v>
      </c>
      <c r="AV3437">
        <v>0</v>
      </c>
      <c r="AW3437">
        <v>0</v>
      </c>
      <c r="AX3437">
        <v>0</v>
      </c>
      <c r="AY3437">
        <v>1</v>
      </c>
      <c r="AZ3437">
        <v>1</v>
      </c>
      <c r="BA3437">
        <v>0</v>
      </c>
      <c r="BB3437">
        <v>0</v>
      </c>
      <c r="BC3437">
        <v>0</v>
      </c>
      <c r="BD3437">
        <v>0</v>
      </c>
      <c r="BE3437">
        <v>0</v>
      </c>
      <c r="BF3437">
        <v>8</v>
      </c>
      <c r="BG3437">
        <v>30</v>
      </c>
      <c r="BH3437">
        <v>0</v>
      </c>
      <c r="BI3437">
        <v>3</v>
      </c>
      <c r="BJ3437" s="2">
        <v>46036</v>
      </c>
      <c r="BK3437">
        <v>0</v>
      </c>
      <c r="BL3437" s="3" t="str">
        <f>VLOOKUP(O3437,DropDownList!$H$1:$I$7,2,FALSE)</f>
        <v>2025/26</v>
      </c>
      <c r="BM3437" s="3" t="str">
        <f t="shared" si="53"/>
        <v>VSUR</v>
      </c>
    </row>
    <row r="3438" spans="1:65" x14ac:dyDescent="0.2">
      <c r="A3438">
        <v>2026</v>
      </c>
      <c r="B3438">
        <v>1</v>
      </c>
      <c r="C3438" t="s">
        <v>198</v>
      </c>
      <c r="D3438" t="s">
        <v>212</v>
      </c>
      <c r="E3438" t="s">
        <v>34</v>
      </c>
      <c r="F3438">
        <v>9293</v>
      </c>
      <c r="G3438" t="s">
        <v>141</v>
      </c>
      <c r="H3438" t="s">
        <v>200</v>
      </c>
      <c r="I3438" t="s">
        <v>142</v>
      </c>
      <c r="J3438" s="1">
        <v>46023</v>
      </c>
      <c r="K3438" t="s">
        <v>438</v>
      </c>
      <c r="L3438">
        <v>4</v>
      </c>
      <c r="M3438" t="s">
        <v>439</v>
      </c>
      <c r="N3438" t="s">
        <v>145</v>
      </c>
      <c r="O3438" t="s">
        <v>149</v>
      </c>
      <c r="P3438" t="s">
        <v>148</v>
      </c>
      <c r="Q3438">
        <v>0</v>
      </c>
      <c r="R3438">
        <v>2</v>
      </c>
      <c r="S3438">
        <v>120</v>
      </c>
      <c r="T3438">
        <v>0</v>
      </c>
      <c r="U3438">
        <v>0</v>
      </c>
      <c r="V3438">
        <v>0</v>
      </c>
      <c r="W3438">
        <v>0</v>
      </c>
      <c r="X3438">
        <v>0</v>
      </c>
      <c r="Y3438">
        <v>0</v>
      </c>
      <c r="Z3438">
        <v>0</v>
      </c>
      <c r="AA3438">
        <v>120</v>
      </c>
      <c r="AB3438">
        <v>0</v>
      </c>
      <c r="AC3438">
        <v>120</v>
      </c>
      <c r="AD3438">
        <v>0</v>
      </c>
      <c r="AE3438">
        <v>0</v>
      </c>
      <c r="AF3438">
        <v>2</v>
      </c>
      <c r="AG3438">
        <v>0</v>
      </c>
      <c r="AH3438">
        <v>0</v>
      </c>
      <c r="AI3438">
        <v>0</v>
      </c>
      <c r="AJ3438">
        <v>0</v>
      </c>
      <c r="AK3438">
        <v>0</v>
      </c>
      <c r="AL3438">
        <v>0</v>
      </c>
      <c r="AM3438">
        <v>0</v>
      </c>
      <c r="AN3438">
        <v>0</v>
      </c>
      <c r="AO3438">
        <v>1</v>
      </c>
      <c r="AP3438">
        <v>1</v>
      </c>
      <c r="AQ3438">
        <v>1</v>
      </c>
      <c r="AR3438">
        <v>0</v>
      </c>
      <c r="AS3438">
        <v>0</v>
      </c>
      <c r="AT3438">
        <v>0</v>
      </c>
      <c r="AU3438">
        <v>0</v>
      </c>
      <c r="AV3438">
        <v>0</v>
      </c>
      <c r="AW3438">
        <v>0</v>
      </c>
      <c r="AX3438">
        <v>0</v>
      </c>
      <c r="AY3438">
        <v>0</v>
      </c>
      <c r="AZ3438">
        <v>0</v>
      </c>
      <c r="BA3438">
        <v>0</v>
      </c>
      <c r="BB3438">
        <v>0</v>
      </c>
      <c r="BC3438">
        <v>0</v>
      </c>
      <c r="BD3438">
        <v>0</v>
      </c>
      <c r="BE3438">
        <v>0</v>
      </c>
      <c r="BF3438">
        <v>1</v>
      </c>
      <c r="BG3438">
        <v>0</v>
      </c>
      <c r="BH3438">
        <v>0</v>
      </c>
      <c r="BI3438">
        <v>0</v>
      </c>
      <c r="BJ3438" s="2">
        <v>46036</v>
      </c>
      <c r="BK3438">
        <v>0</v>
      </c>
      <c r="BL3438" s="3" t="str">
        <f>VLOOKUP(O3438,DropDownList!$H$1:$I$7,2,FALSE)</f>
        <v>2025/26</v>
      </c>
      <c r="BM3438" s="3" t="str">
        <f t="shared" si="53"/>
        <v>PRAS</v>
      </c>
    </row>
    <row r="3439" spans="1:65" x14ac:dyDescent="0.2">
      <c r="A3439">
        <v>2026</v>
      </c>
      <c r="B3439">
        <v>1</v>
      </c>
      <c r="C3439" t="s">
        <v>198</v>
      </c>
      <c r="D3439" t="s">
        <v>212</v>
      </c>
      <c r="E3439" t="s">
        <v>34</v>
      </c>
      <c r="F3439">
        <v>9293</v>
      </c>
      <c r="G3439" t="s">
        <v>141</v>
      </c>
      <c r="H3439" t="s">
        <v>200</v>
      </c>
      <c r="I3439" t="s">
        <v>142</v>
      </c>
      <c r="J3439" s="1">
        <v>46023</v>
      </c>
      <c r="K3439" t="s">
        <v>438</v>
      </c>
      <c r="L3439">
        <v>4</v>
      </c>
      <c r="M3439" t="s">
        <v>439</v>
      </c>
      <c r="N3439" t="s">
        <v>145</v>
      </c>
      <c r="O3439" t="s">
        <v>149</v>
      </c>
      <c r="P3439" t="s">
        <v>154</v>
      </c>
      <c r="Q3439">
        <v>790</v>
      </c>
      <c r="R3439">
        <v>8</v>
      </c>
      <c r="S3439">
        <v>2840</v>
      </c>
      <c r="T3439">
        <v>0</v>
      </c>
      <c r="U3439">
        <v>3</v>
      </c>
      <c r="V3439">
        <v>2</v>
      </c>
      <c r="W3439">
        <v>290</v>
      </c>
      <c r="X3439">
        <v>470</v>
      </c>
      <c r="Y3439">
        <v>0</v>
      </c>
      <c r="Z3439">
        <v>0</v>
      </c>
      <c r="AA3439">
        <v>2050</v>
      </c>
      <c r="AB3439">
        <v>0</v>
      </c>
      <c r="AC3439">
        <v>1940</v>
      </c>
      <c r="AD3439">
        <v>1</v>
      </c>
      <c r="AE3439">
        <v>1</v>
      </c>
      <c r="AF3439">
        <v>5</v>
      </c>
      <c r="AG3439">
        <v>1</v>
      </c>
      <c r="AH3439">
        <v>0</v>
      </c>
      <c r="AI3439">
        <v>2</v>
      </c>
      <c r="AJ3439">
        <v>0</v>
      </c>
      <c r="AK3439">
        <v>0</v>
      </c>
      <c r="AL3439">
        <v>0</v>
      </c>
      <c r="AM3439">
        <v>0</v>
      </c>
      <c r="AN3439">
        <v>0</v>
      </c>
      <c r="AO3439">
        <v>4</v>
      </c>
      <c r="AP3439">
        <v>7</v>
      </c>
      <c r="AQ3439">
        <v>3</v>
      </c>
      <c r="AR3439">
        <v>0</v>
      </c>
      <c r="AS3439">
        <v>2</v>
      </c>
      <c r="AT3439">
        <v>0</v>
      </c>
      <c r="AU3439">
        <v>0</v>
      </c>
      <c r="AV3439">
        <v>0</v>
      </c>
      <c r="AW3439">
        <v>0</v>
      </c>
      <c r="AX3439">
        <v>0</v>
      </c>
      <c r="AY3439">
        <v>1</v>
      </c>
      <c r="AZ3439">
        <v>1</v>
      </c>
      <c r="BA3439">
        <v>0</v>
      </c>
      <c r="BB3439">
        <v>0</v>
      </c>
      <c r="BC3439">
        <v>0</v>
      </c>
      <c r="BD3439">
        <v>0</v>
      </c>
      <c r="BE3439">
        <v>0</v>
      </c>
      <c r="BF3439">
        <v>8</v>
      </c>
      <c r="BG3439">
        <v>530</v>
      </c>
      <c r="BH3439">
        <v>0</v>
      </c>
      <c r="BI3439">
        <v>3</v>
      </c>
      <c r="BJ3439" s="2">
        <v>46036</v>
      </c>
      <c r="BK3439">
        <v>0</v>
      </c>
      <c r="BL3439" s="3" t="str">
        <f>VLOOKUP(O3439,DropDownList!$H$1:$I$7,2,FALSE)</f>
        <v>2025/26</v>
      </c>
      <c r="BM3439" s="3" t="str">
        <f t="shared" si="53"/>
        <v>JP COURT</v>
      </c>
    </row>
    <row r="3440" spans="1:65" x14ac:dyDescent="0.2">
      <c r="A3440">
        <v>2026</v>
      </c>
      <c r="B3440">
        <v>1</v>
      </c>
      <c r="C3440" t="s">
        <v>198</v>
      </c>
      <c r="D3440" t="s">
        <v>213</v>
      </c>
      <c r="E3440" t="s">
        <v>34</v>
      </c>
      <c r="F3440">
        <v>9841</v>
      </c>
      <c r="G3440" t="s">
        <v>158</v>
      </c>
      <c r="H3440" t="s">
        <v>200</v>
      </c>
      <c r="I3440" t="s">
        <v>142</v>
      </c>
      <c r="J3440" s="1">
        <v>46023</v>
      </c>
      <c r="K3440" t="s">
        <v>438</v>
      </c>
      <c r="L3440">
        <v>4</v>
      </c>
      <c r="M3440" t="s">
        <v>439</v>
      </c>
      <c r="N3440" t="s">
        <v>145</v>
      </c>
      <c r="O3440" t="s">
        <v>149</v>
      </c>
      <c r="P3440" t="s">
        <v>161</v>
      </c>
      <c r="Q3440">
        <v>100</v>
      </c>
      <c r="R3440">
        <v>27</v>
      </c>
      <c r="S3440">
        <v>780</v>
      </c>
      <c r="T3440">
        <v>0</v>
      </c>
      <c r="U3440">
        <v>14</v>
      </c>
      <c r="V3440">
        <v>4</v>
      </c>
      <c r="W3440">
        <v>100</v>
      </c>
      <c r="X3440">
        <v>100</v>
      </c>
      <c r="Y3440">
        <v>0</v>
      </c>
      <c r="Z3440">
        <v>0</v>
      </c>
      <c r="AA3440">
        <v>680</v>
      </c>
      <c r="AB3440">
        <v>0</v>
      </c>
      <c r="AC3440">
        <v>0</v>
      </c>
      <c r="AD3440">
        <v>4</v>
      </c>
      <c r="AE3440">
        <v>0</v>
      </c>
      <c r="AF3440">
        <v>23</v>
      </c>
      <c r="AG3440">
        <v>0</v>
      </c>
      <c r="AH3440">
        <v>0</v>
      </c>
      <c r="AI3440">
        <v>4</v>
      </c>
      <c r="AJ3440">
        <v>0</v>
      </c>
      <c r="AK3440">
        <v>0</v>
      </c>
      <c r="AL3440">
        <v>0</v>
      </c>
      <c r="AM3440">
        <v>0</v>
      </c>
      <c r="AN3440">
        <v>0</v>
      </c>
      <c r="AO3440">
        <v>13</v>
      </c>
      <c r="AP3440">
        <v>17</v>
      </c>
      <c r="AQ3440">
        <v>14</v>
      </c>
      <c r="AR3440">
        <v>0</v>
      </c>
      <c r="AS3440">
        <v>3</v>
      </c>
      <c r="AT3440">
        <v>0</v>
      </c>
      <c r="AU3440">
        <v>0</v>
      </c>
      <c r="AV3440">
        <v>0</v>
      </c>
      <c r="AW3440">
        <v>0</v>
      </c>
      <c r="AX3440">
        <v>0</v>
      </c>
      <c r="AY3440">
        <v>0</v>
      </c>
      <c r="AZ3440">
        <v>0</v>
      </c>
      <c r="BA3440">
        <v>0</v>
      </c>
      <c r="BB3440">
        <v>0</v>
      </c>
      <c r="BC3440">
        <v>0</v>
      </c>
      <c r="BD3440">
        <v>0</v>
      </c>
      <c r="BE3440">
        <v>0</v>
      </c>
      <c r="BF3440">
        <v>27</v>
      </c>
      <c r="BG3440">
        <v>100</v>
      </c>
      <c r="BH3440">
        <v>0</v>
      </c>
      <c r="BI3440">
        <v>14</v>
      </c>
      <c r="BJ3440" s="2">
        <v>46036</v>
      </c>
      <c r="BK3440">
        <v>0</v>
      </c>
      <c r="BL3440" s="3" t="str">
        <f>VLOOKUP(O3440,DropDownList!$H$1:$I$7,2,FALSE)</f>
        <v>2025/26</v>
      </c>
      <c r="BM3440" s="3" t="str">
        <f t="shared" si="53"/>
        <v>VSUR</v>
      </c>
    </row>
    <row r="3441" spans="1:65" x14ac:dyDescent="0.2">
      <c r="A3441">
        <v>2026</v>
      </c>
      <c r="B3441">
        <v>1</v>
      </c>
      <c r="C3441" t="s">
        <v>198</v>
      </c>
      <c r="D3441" t="s">
        <v>213</v>
      </c>
      <c r="E3441" t="s">
        <v>34</v>
      </c>
      <c r="F3441">
        <v>9841</v>
      </c>
      <c r="G3441" t="s">
        <v>158</v>
      </c>
      <c r="H3441" t="s">
        <v>200</v>
      </c>
      <c r="I3441" t="s">
        <v>142</v>
      </c>
      <c r="J3441" s="1">
        <v>46023</v>
      </c>
      <c r="K3441" t="s">
        <v>438</v>
      </c>
      <c r="L3441">
        <v>4</v>
      </c>
      <c r="M3441" t="s">
        <v>439</v>
      </c>
      <c r="N3441" t="s">
        <v>145</v>
      </c>
      <c r="O3441" t="s">
        <v>156</v>
      </c>
      <c r="P3441" t="s">
        <v>159</v>
      </c>
      <c r="Q3441">
        <v>0</v>
      </c>
      <c r="R3441">
        <v>3</v>
      </c>
      <c r="S3441">
        <v>2230</v>
      </c>
      <c r="T3441">
        <v>0</v>
      </c>
      <c r="U3441">
        <v>0</v>
      </c>
      <c r="V3441">
        <v>0</v>
      </c>
      <c r="W3441">
        <v>0</v>
      </c>
      <c r="X3441">
        <v>0</v>
      </c>
      <c r="Y3441">
        <v>0</v>
      </c>
      <c r="Z3441">
        <v>0</v>
      </c>
      <c r="AA3441">
        <v>2230</v>
      </c>
      <c r="AB3441">
        <v>0</v>
      </c>
      <c r="AC3441">
        <v>0</v>
      </c>
      <c r="AD3441">
        <v>0</v>
      </c>
      <c r="AE3441">
        <v>0</v>
      </c>
      <c r="AF3441">
        <v>3</v>
      </c>
      <c r="AG3441">
        <v>0</v>
      </c>
      <c r="AH3441">
        <v>0</v>
      </c>
      <c r="AI3441">
        <v>0</v>
      </c>
      <c r="AJ3441">
        <v>0</v>
      </c>
      <c r="AK3441">
        <v>0</v>
      </c>
      <c r="AL3441">
        <v>0</v>
      </c>
      <c r="AM3441">
        <v>0</v>
      </c>
      <c r="AN3441">
        <v>0</v>
      </c>
      <c r="AO3441">
        <v>0</v>
      </c>
      <c r="AP3441">
        <v>0</v>
      </c>
      <c r="AQ3441">
        <v>0</v>
      </c>
      <c r="AR3441">
        <v>0</v>
      </c>
      <c r="AS3441">
        <v>0</v>
      </c>
      <c r="AT3441">
        <v>0</v>
      </c>
      <c r="AU3441">
        <v>0</v>
      </c>
      <c r="AV3441">
        <v>0</v>
      </c>
      <c r="AW3441">
        <v>0</v>
      </c>
      <c r="AX3441">
        <v>0</v>
      </c>
      <c r="AY3441">
        <v>0</v>
      </c>
      <c r="AZ3441">
        <v>0</v>
      </c>
      <c r="BA3441">
        <v>0</v>
      </c>
      <c r="BB3441">
        <v>0</v>
      </c>
      <c r="BC3441">
        <v>0</v>
      </c>
      <c r="BD3441">
        <v>0</v>
      </c>
      <c r="BE3441">
        <v>0</v>
      </c>
      <c r="BF3441">
        <v>0</v>
      </c>
      <c r="BG3441">
        <v>0</v>
      </c>
      <c r="BH3441">
        <v>0</v>
      </c>
      <c r="BI3441">
        <v>0</v>
      </c>
      <c r="BJ3441" s="2">
        <v>46036</v>
      </c>
      <c r="BK3441">
        <v>0</v>
      </c>
      <c r="BL3441" s="3" t="str">
        <f>VLOOKUP(O3441,DropDownList!$H$1:$I$7,2,FALSE)</f>
        <v>2023/24</v>
      </c>
      <c r="BM3441" s="3" t="str">
        <f t="shared" si="53"/>
        <v>CONF</v>
      </c>
    </row>
    <row r="3442" spans="1:65" x14ac:dyDescent="0.2">
      <c r="A3442">
        <v>2026</v>
      </c>
      <c r="B3442">
        <v>1</v>
      </c>
      <c r="C3442" t="s">
        <v>198</v>
      </c>
      <c r="D3442" t="s">
        <v>213</v>
      </c>
      <c r="E3442" t="s">
        <v>34</v>
      </c>
      <c r="F3442">
        <v>9841</v>
      </c>
      <c r="G3442" t="s">
        <v>158</v>
      </c>
      <c r="H3442" t="s">
        <v>200</v>
      </c>
      <c r="I3442" t="s">
        <v>142</v>
      </c>
      <c r="J3442" s="1">
        <v>46023</v>
      </c>
      <c r="K3442" t="s">
        <v>438</v>
      </c>
      <c r="L3442">
        <v>4</v>
      </c>
      <c r="M3442" t="s">
        <v>439</v>
      </c>
      <c r="N3442" t="s">
        <v>145</v>
      </c>
      <c r="O3442" t="s">
        <v>156</v>
      </c>
      <c r="P3442" t="s">
        <v>161</v>
      </c>
      <c r="Q3442">
        <v>20</v>
      </c>
      <c r="R3442">
        <v>90</v>
      </c>
      <c r="S3442">
        <v>2535</v>
      </c>
      <c r="T3442">
        <v>30</v>
      </c>
      <c r="U3442">
        <v>7</v>
      </c>
      <c r="V3442">
        <v>1</v>
      </c>
      <c r="W3442">
        <v>20</v>
      </c>
      <c r="X3442">
        <v>20</v>
      </c>
      <c r="Y3442">
        <v>0</v>
      </c>
      <c r="Z3442">
        <v>0</v>
      </c>
      <c r="AA3442">
        <v>2485</v>
      </c>
      <c r="AB3442">
        <v>0</v>
      </c>
      <c r="AC3442">
        <v>0</v>
      </c>
      <c r="AD3442">
        <v>1</v>
      </c>
      <c r="AE3442">
        <v>0</v>
      </c>
      <c r="AF3442">
        <v>87</v>
      </c>
      <c r="AG3442">
        <v>0</v>
      </c>
      <c r="AH3442">
        <v>2</v>
      </c>
      <c r="AI3442">
        <v>1</v>
      </c>
      <c r="AJ3442">
        <v>0</v>
      </c>
      <c r="AK3442">
        <v>0</v>
      </c>
      <c r="AL3442">
        <v>0</v>
      </c>
      <c r="AM3442">
        <v>0</v>
      </c>
      <c r="AN3442">
        <v>0</v>
      </c>
      <c r="AO3442">
        <v>45</v>
      </c>
      <c r="AP3442">
        <v>136</v>
      </c>
      <c r="AQ3442">
        <v>45</v>
      </c>
      <c r="AR3442">
        <v>0</v>
      </c>
      <c r="AS3442">
        <v>15</v>
      </c>
      <c r="AT3442">
        <v>1</v>
      </c>
      <c r="AU3442">
        <v>12</v>
      </c>
      <c r="AV3442">
        <v>3</v>
      </c>
      <c r="AW3442">
        <v>1</v>
      </c>
      <c r="AX3442">
        <v>0</v>
      </c>
      <c r="AY3442">
        <v>14</v>
      </c>
      <c r="AZ3442">
        <v>19</v>
      </c>
      <c r="BA3442">
        <v>10</v>
      </c>
      <c r="BB3442">
        <v>3</v>
      </c>
      <c r="BC3442">
        <v>2</v>
      </c>
      <c r="BD3442">
        <v>2</v>
      </c>
      <c r="BE3442">
        <v>0</v>
      </c>
      <c r="BF3442">
        <v>84</v>
      </c>
      <c r="BG3442">
        <v>20</v>
      </c>
      <c r="BH3442">
        <v>0</v>
      </c>
      <c r="BI3442">
        <v>5</v>
      </c>
      <c r="BJ3442" s="2">
        <v>46036</v>
      </c>
      <c r="BK3442">
        <v>2</v>
      </c>
      <c r="BL3442" s="3" t="str">
        <f>VLOOKUP(O3442,DropDownList!$H$1:$I$7,2,FALSE)</f>
        <v>2023/24</v>
      </c>
      <c r="BM3442" s="3" t="str">
        <f t="shared" si="53"/>
        <v>VSUR</v>
      </c>
    </row>
    <row r="3443" spans="1:65" x14ac:dyDescent="0.2">
      <c r="A3443">
        <v>2026</v>
      </c>
      <c r="B3443">
        <v>1</v>
      </c>
      <c r="C3443" t="s">
        <v>198</v>
      </c>
      <c r="D3443" t="s">
        <v>213</v>
      </c>
      <c r="E3443" t="s">
        <v>34</v>
      </c>
      <c r="F3443">
        <v>9841</v>
      </c>
      <c r="G3443" t="s">
        <v>158</v>
      </c>
      <c r="H3443" t="s">
        <v>200</v>
      </c>
      <c r="I3443" t="s">
        <v>142</v>
      </c>
      <c r="J3443" s="1">
        <v>46023</v>
      </c>
      <c r="K3443" t="s">
        <v>438</v>
      </c>
      <c r="L3443">
        <v>4</v>
      </c>
      <c r="M3443" t="s">
        <v>439</v>
      </c>
      <c r="N3443" t="s">
        <v>145</v>
      </c>
      <c r="O3443" t="s">
        <v>149</v>
      </c>
      <c r="P3443" t="s">
        <v>160</v>
      </c>
      <c r="Q3443">
        <v>5020</v>
      </c>
      <c r="R3443">
        <v>27</v>
      </c>
      <c r="S3443">
        <v>15455</v>
      </c>
      <c r="T3443">
        <v>0</v>
      </c>
      <c r="U3443">
        <v>14</v>
      </c>
      <c r="V3443">
        <v>11</v>
      </c>
      <c r="W3443">
        <v>2580</v>
      </c>
      <c r="X3443">
        <v>3740</v>
      </c>
      <c r="Y3443">
        <v>0</v>
      </c>
      <c r="Z3443">
        <v>0</v>
      </c>
      <c r="AA3443">
        <v>10435</v>
      </c>
      <c r="AB3443">
        <v>300</v>
      </c>
      <c r="AC3443">
        <v>9455</v>
      </c>
      <c r="AD3443">
        <v>4</v>
      </c>
      <c r="AE3443">
        <v>7</v>
      </c>
      <c r="AF3443">
        <v>13</v>
      </c>
      <c r="AG3443">
        <v>10</v>
      </c>
      <c r="AH3443">
        <v>0</v>
      </c>
      <c r="AI3443">
        <v>4</v>
      </c>
      <c r="AJ3443">
        <v>0</v>
      </c>
      <c r="AK3443">
        <v>0</v>
      </c>
      <c r="AL3443">
        <v>0</v>
      </c>
      <c r="AM3443">
        <v>0</v>
      </c>
      <c r="AN3443">
        <v>0</v>
      </c>
      <c r="AO3443">
        <v>13</v>
      </c>
      <c r="AP3443">
        <v>16</v>
      </c>
      <c r="AQ3443">
        <v>13</v>
      </c>
      <c r="AR3443">
        <v>0</v>
      </c>
      <c r="AS3443">
        <v>3</v>
      </c>
      <c r="AT3443">
        <v>0</v>
      </c>
      <c r="AU3443">
        <v>0</v>
      </c>
      <c r="AV3443">
        <v>0</v>
      </c>
      <c r="AW3443">
        <v>0</v>
      </c>
      <c r="AX3443">
        <v>0</v>
      </c>
      <c r="AY3443">
        <v>0</v>
      </c>
      <c r="AZ3443">
        <v>0</v>
      </c>
      <c r="BA3443">
        <v>0</v>
      </c>
      <c r="BB3443">
        <v>0</v>
      </c>
      <c r="BC3443">
        <v>0</v>
      </c>
      <c r="BD3443">
        <v>0</v>
      </c>
      <c r="BE3443">
        <v>0</v>
      </c>
      <c r="BF3443">
        <v>27</v>
      </c>
      <c r="BG3443">
        <v>2035</v>
      </c>
      <c r="BH3443">
        <v>0</v>
      </c>
      <c r="BI3443">
        <v>14</v>
      </c>
      <c r="BJ3443" s="2">
        <v>46036</v>
      </c>
      <c r="BK3443">
        <v>0</v>
      </c>
      <c r="BL3443" s="3" t="str">
        <f>VLOOKUP(O3443,DropDownList!$H$1:$I$7,2,FALSE)</f>
        <v>2025/26</v>
      </c>
      <c r="BM3443" s="3" t="str">
        <f t="shared" si="53"/>
        <v>SC COURT</v>
      </c>
    </row>
    <row r="3444" spans="1:65" x14ac:dyDescent="0.2">
      <c r="A3444">
        <v>2026</v>
      </c>
      <c r="B3444">
        <v>1</v>
      </c>
      <c r="C3444" t="s">
        <v>198</v>
      </c>
      <c r="D3444" t="s">
        <v>213</v>
      </c>
      <c r="E3444" t="s">
        <v>34</v>
      </c>
      <c r="F3444">
        <v>9841</v>
      </c>
      <c r="G3444" t="s">
        <v>158</v>
      </c>
      <c r="H3444" t="s">
        <v>200</v>
      </c>
      <c r="I3444" t="s">
        <v>142</v>
      </c>
      <c r="J3444" s="1">
        <v>46023</v>
      </c>
      <c r="K3444" t="s">
        <v>438</v>
      </c>
      <c r="L3444">
        <v>4</v>
      </c>
      <c r="M3444" t="s">
        <v>439</v>
      </c>
      <c r="N3444" t="s">
        <v>145</v>
      </c>
      <c r="O3444" t="s">
        <v>147</v>
      </c>
      <c r="P3444" t="s">
        <v>160</v>
      </c>
      <c r="Q3444">
        <v>14011.16</v>
      </c>
      <c r="R3444">
        <v>60</v>
      </c>
      <c r="S3444">
        <v>43766</v>
      </c>
      <c r="T3444">
        <v>460</v>
      </c>
      <c r="U3444">
        <v>13</v>
      </c>
      <c r="V3444">
        <v>8</v>
      </c>
      <c r="W3444">
        <v>10192.64</v>
      </c>
      <c r="X3444">
        <v>11584.34</v>
      </c>
      <c r="Y3444">
        <v>0</v>
      </c>
      <c r="Z3444">
        <v>0</v>
      </c>
      <c r="AA3444">
        <v>29294.84</v>
      </c>
      <c r="AB3444">
        <v>0</v>
      </c>
      <c r="AC3444">
        <v>27449.83</v>
      </c>
      <c r="AD3444">
        <v>3</v>
      </c>
      <c r="AE3444">
        <v>5</v>
      </c>
      <c r="AF3444">
        <v>45</v>
      </c>
      <c r="AG3444">
        <v>9</v>
      </c>
      <c r="AH3444">
        <v>1</v>
      </c>
      <c r="AI3444">
        <v>4</v>
      </c>
      <c r="AJ3444">
        <v>0</v>
      </c>
      <c r="AK3444">
        <v>0</v>
      </c>
      <c r="AL3444">
        <v>0</v>
      </c>
      <c r="AM3444">
        <v>0</v>
      </c>
      <c r="AN3444">
        <v>0</v>
      </c>
      <c r="AO3444">
        <v>31</v>
      </c>
      <c r="AP3444">
        <v>92</v>
      </c>
      <c r="AQ3444">
        <v>34</v>
      </c>
      <c r="AR3444">
        <v>1</v>
      </c>
      <c r="AS3444">
        <v>14</v>
      </c>
      <c r="AT3444">
        <v>0</v>
      </c>
      <c r="AU3444">
        <v>4</v>
      </c>
      <c r="AV3444">
        <v>1</v>
      </c>
      <c r="AW3444">
        <v>0</v>
      </c>
      <c r="AX3444">
        <v>0</v>
      </c>
      <c r="AY3444">
        <v>7</v>
      </c>
      <c r="AZ3444">
        <v>11</v>
      </c>
      <c r="BA3444">
        <v>4</v>
      </c>
      <c r="BB3444">
        <v>3</v>
      </c>
      <c r="BC3444">
        <v>2</v>
      </c>
      <c r="BD3444">
        <v>0</v>
      </c>
      <c r="BE3444">
        <v>0</v>
      </c>
      <c r="BF3444">
        <v>57</v>
      </c>
      <c r="BG3444">
        <v>2286</v>
      </c>
      <c r="BH3444">
        <v>1</v>
      </c>
      <c r="BI3444">
        <v>10</v>
      </c>
      <c r="BJ3444" s="2">
        <v>46036</v>
      </c>
      <c r="BK3444">
        <v>2</v>
      </c>
      <c r="BL3444" s="3" t="str">
        <f>VLOOKUP(O3444,DropDownList!$H$1:$I$7,2,FALSE)</f>
        <v>2024/25</v>
      </c>
      <c r="BM3444" s="3" t="str">
        <f t="shared" si="53"/>
        <v>SC COURT</v>
      </c>
    </row>
    <row r="3445" spans="1:65" x14ac:dyDescent="0.2">
      <c r="A3445">
        <v>2026</v>
      </c>
      <c r="B3445">
        <v>1</v>
      </c>
      <c r="C3445" t="s">
        <v>198</v>
      </c>
      <c r="D3445" t="s">
        <v>213</v>
      </c>
      <c r="E3445" t="s">
        <v>34</v>
      </c>
      <c r="F3445">
        <v>9841</v>
      </c>
      <c r="G3445" t="s">
        <v>158</v>
      </c>
      <c r="H3445" t="s">
        <v>200</v>
      </c>
      <c r="I3445" t="s">
        <v>142</v>
      </c>
      <c r="J3445" s="1">
        <v>46023</v>
      </c>
      <c r="K3445" t="s">
        <v>438</v>
      </c>
      <c r="L3445">
        <v>4</v>
      </c>
      <c r="M3445" t="s">
        <v>439</v>
      </c>
      <c r="N3445" t="s">
        <v>145</v>
      </c>
      <c r="O3445" t="s">
        <v>155</v>
      </c>
      <c r="P3445" t="s">
        <v>160</v>
      </c>
      <c r="Q3445">
        <v>2651.51</v>
      </c>
      <c r="R3445">
        <v>78</v>
      </c>
      <c r="S3445">
        <v>53611</v>
      </c>
      <c r="T3445">
        <v>1970</v>
      </c>
      <c r="U3445">
        <v>10</v>
      </c>
      <c r="V3445">
        <v>5</v>
      </c>
      <c r="W3445">
        <v>1701.44</v>
      </c>
      <c r="X3445">
        <v>1701.44</v>
      </c>
      <c r="Y3445">
        <v>0</v>
      </c>
      <c r="Z3445">
        <v>0</v>
      </c>
      <c r="AA3445">
        <v>48989.49</v>
      </c>
      <c r="AB3445">
        <v>4942.93</v>
      </c>
      <c r="AC3445">
        <v>42006.559999999998</v>
      </c>
      <c r="AD3445">
        <v>4</v>
      </c>
      <c r="AE3445">
        <v>1</v>
      </c>
      <c r="AF3445">
        <v>64</v>
      </c>
      <c r="AG3445">
        <v>6</v>
      </c>
      <c r="AH3445">
        <v>2</v>
      </c>
      <c r="AI3445">
        <v>4</v>
      </c>
      <c r="AJ3445">
        <v>0</v>
      </c>
      <c r="AK3445">
        <v>0</v>
      </c>
      <c r="AL3445">
        <v>0</v>
      </c>
      <c r="AM3445">
        <v>0</v>
      </c>
      <c r="AN3445">
        <v>0</v>
      </c>
      <c r="AO3445">
        <v>45</v>
      </c>
      <c r="AP3445">
        <v>176</v>
      </c>
      <c r="AQ3445">
        <v>48</v>
      </c>
      <c r="AR3445">
        <v>0</v>
      </c>
      <c r="AS3445">
        <v>24</v>
      </c>
      <c r="AT3445">
        <v>6</v>
      </c>
      <c r="AU3445">
        <v>9</v>
      </c>
      <c r="AV3445">
        <v>4</v>
      </c>
      <c r="AW3445">
        <v>1</v>
      </c>
      <c r="AX3445">
        <v>0</v>
      </c>
      <c r="AY3445">
        <v>15</v>
      </c>
      <c r="AZ3445">
        <v>28</v>
      </c>
      <c r="BA3445">
        <v>19</v>
      </c>
      <c r="BB3445">
        <v>6</v>
      </c>
      <c r="BC3445">
        <v>4</v>
      </c>
      <c r="BD3445">
        <v>1</v>
      </c>
      <c r="BE3445">
        <v>0</v>
      </c>
      <c r="BF3445">
        <v>75</v>
      </c>
      <c r="BG3445">
        <v>1680</v>
      </c>
      <c r="BH3445">
        <v>2</v>
      </c>
      <c r="BI3445">
        <v>8</v>
      </c>
      <c r="BJ3445" s="2">
        <v>46036</v>
      </c>
      <c r="BK3445">
        <v>1</v>
      </c>
      <c r="BL3445" s="3" t="str">
        <f>VLOOKUP(O3445,DropDownList!$H$1:$I$7,2,FALSE)</f>
        <v>2022/23</v>
      </c>
      <c r="BM3445" s="3" t="str">
        <f t="shared" si="53"/>
        <v>SC COURT</v>
      </c>
    </row>
    <row r="3446" spans="1:65" x14ac:dyDescent="0.2">
      <c r="A3446">
        <v>2026</v>
      </c>
      <c r="B3446">
        <v>1</v>
      </c>
      <c r="C3446" t="s">
        <v>198</v>
      </c>
      <c r="D3446" t="s">
        <v>213</v>
      </c>
      <c r="E3446" t="s">
        <v>34</v>
      </c>
      <c r="F3446">
        <v>9841</v>
      </c>
      <c r="G3446" t="s">
        <v>158</v>
      </c>
      <c r="H3446" t="s">
        <v>200</v>
      </c>
      <c r="I3446" t="s">
        <v>142</v>
      </c>
      <c r="J3446" s="1">
        <v>46023</v>
      </c>
      <c r="K3446" t="s">
        <v>438</v>
      </c>
      <c r="L3446">
        <v>4</v>
      </c>
      <c r="M3446" t="s">
        <v>439</v>
      </c>
      <c r="N3446" t="s">
        <v>145</v>
      </c>
      <c r="O3446" t="s">
        <v>155</v>
      </c>
      <c r="P3446" t="s">
        <v>161</v>
      </c>
      <c r="Q3446">
        <v>80</v>
      </c>
      <c r="R3446">
        <v>72</v>
      </c>
      <c r="S3446">
        <v>2200</v>
      </c>
      <c r="T3446">
        <v>80</v>
      </c>
      <c r="U3446">
        <v>8</v>
      </c>
      <c r="V3446">
        <v>3</v>
      </c>
      <c r="W3446">
        <v>80</v>
      </c>
      <c r="X3446">
        <v>80</v>
      </c>
      <c r="Y3446">
        <v>0</v>
      </c>
      <c r="Z3446">
        <v>0</v>
      </c>
      <c r="AA3446">
        <v>2040</v>
      </c>
      <c r="AB3446">
        <v>0</v>
      </c>
      <c r="AC3446">
        <v>0</v>
      </c>
      <c r="AD3446">
        <v>3</v>
      </c>
      <c r="AE3446">
        <v>0</v>
      </c>
      <c r="AF3446">
        <v>67</v>
      </c>
      <c r="AG3446">
        <v>0</v>
      </c>
      <c r="AH3446">
        <v>2</v>
      </c>
      <c r="AI3446">
        <v>3</v>
      </c>
      <c r="AJ3446">
        <v>0</v>
      </c>
      <c r="AK3446">
        <v>0</v>
      </c>
      <c r="AL3446">
        <v>0</v>
      </c>
      <c r="AM3446">
        <v>0</v>
      </c>
      <c r="AN3446">
        <v>0</v>
      </c>
      <c r="AO3446">
        <v>41</v>
      </c>
      <c r="AP3446">
        <v>155</v>
      </c>
      <c r="AQ3446">
        <v>44</v>
      </c>
      <c r="AR3446">
        <v>0</v>
      </c>
      <c r="AS3446">
        <v>23</v>
      </c>
      <c r="AT3446">
        <v>6</v>
      </c>
      <c r="AU3446">
        <v>6</v>
      </c>
      <c r="AV3446">
        <v>3</v>
      </c>
      <c r="AW3446">
        <v>1</v>
      </c>
      <c r="AX3446">
        <v>0</v>
      </c>
      <c r="AY3446">
        <v>13</v>
      </c>
      <c r="AZ3446">
        <v>24</v>
      </c>
      <c r="BA3446">
        <v>16</v>
      </c>
      <c r="BB3446">
        <v>5</v>
      </c>
      <c r="BC3446">
        <v>3</v>
      </c>
      <c r="BD3446">
        <v>1</v>
      </c>
      <c r="BE3446">
        <v>0</v>
      </c>
      <c r="BF3446">
        <v>69</v>
      </c>
      <c r="BG3446">
        <v>80</v>
      </c>
      <c r="BH3446">
        <v>0</v>
      </c>
      <c r="BI3446">
        <v>6</v>
      </c>
      <c r="BJ3446" s="2">
        <v>46036</v>
      </c>
      <c r="BK3446">
        <v>1</v>
      </c>
      <c r="BL3446" s="3" t="str">
        <f>VLOOKUP(O3446,DropDownList!$H$1:$I$7,2,FALSE)</f>
        <v>2022/23</v>
      </c>
      <c r="BM3446" s="3" t="str">
        <f t="shared" si="53"/>
        <v>VSUR</v>
      </c>
    </row>
    <row r="3447" spans="1:65" x14ac:dyDescent="0.2">
      <c r="A3447">
        <v>2026</v>
      </c>
      <c r="B3447">
        <v>1</v>
      </c>
      <c r="C3447" t="s">
        <v>198</v>
      </c>
      <c r="D3447" t="s">
        <v>213</v>
      </c>
      <c r="E3447" t="s">
        <v>34</v>
      </c>
      <c r="F3447">
        <v>9841</v>
      </c>
      <c r="G3447" t="s">
        <v>158</v>
      </c>
      <c r="H3447" t="s">
        <v>200</v>
      </c>
      <c r="I3447" t="s">
        <v>142</v>
      </c>
      <c r="J3447" s="1">
        <v>46023</v>
      </c>
      <c r="K3447" t="s">
        <v>438</v>
      </c>
      <c r="L3447">
        <v>4</v>
      </c>
      <c r="M3447" t="s">
        <v>439</v>
      </c>
      <c r="N3447" t="s">
        <v>145</v>
      </c>
      <c r="O3447" t="s">
        <v>156</v>
      </c>
      <c r="P3447" t="s">
        <v>160</v>
      </c>
      <c r="Q3447">
        <v>3455.53</v>
      </c>
      <c r="R3447">
        <v>89</v>
      </c>
      <c r="S3447">
        <v>47647.67</v>
      </c>
      <c r="T3447">
        <v>785</v>
      </c>
      <c r="U3447">
        <v>7</v>
      </c>
      <c r="V3447">
        <v>4</v>
      </c>
      <c r="W3447">
        <v>1495</v>
      </c>
      <c r="X3447">
        <v>1590</v>
      </c>
      <c r="Y3447">
        <v>0</v>
      </c>
      <c r="Z3447">
        <v>0</v>
      </c>
      <c r="AA3447">
        <v>43407.14</v>
      </c>
      <c r="AB3447">
        <v>250</v>
      </c>
      <c r="AC3447">
        <v>40672.14</v>
      </c>
      <c r="AD3447">
        <v>1</v>
      </c>
      <c r="AE3447">
        <v>3</v>
      </c>
      <c r="AF3447">
        <v>79</v>
      </c>
      <c r="AG3447">
        <v>6</v>
      </c>
      <c r="AH3447">
        <v>2</v>
      </c>
      <c r="AI3447">
        <v>1</v>
      </c>
      <c r="AJ3447">
        <v>0</v>
      </c>
      <c r="AK3447">
        <v>0</v>
      </c>
      <c r="AL3447">
        <v>0</v>
      </c>
      <c r="AM3447">
        <v>0</v>
      </c>
      <c r="AN3447">
        <v>0</v>
      </c>
      <c r="AO3447">
        <v>44</v>
      </c>
      <c r="AP3447">
        <v>134</v>
      </c>
      <c r="AQ3447">
        <v>44</v>
      </c>
      <c r="AR3447">
        <v>0</v>
      </c>
      <c r="AS3447">
        <v>15</v>
      </c>
      <c r="AT3447">
        <v>1</v>
      </c>
      <c r="AU3447">
        <v>12</v>
      </c>
      <c r="AV3447">
        <v>3</v>
      </c>
      <c r="AW3447">
        <v>1</v>
      </c>
      <c r="AX3447">
        <v>0</v>
      </c>
      <c r="AY3447">
        <v>14</v>
      </c>
      <c r="AZ3447">
        <v>19</v>
      </c>
      <c r="BA3447">
        <v>10</v>
      </c>
      <c r="BB3447">
        <v>3</v>
      </c>
      <c r="BC3447">
        <v>2</v>
      </c>
      <c r="BD3447">
        <v>1</v>
      </c>
      <c r="BE3447">
        <v>0</v>
      </c>
      <c r="BF3447">
        <v>83</v>
      </c>
      <c r="BG3447">
        <v>610</v>
      </c>
      <c r="BH3447">
        <v>1</v>
      </c>
      <c r="BI3447">
        <v>5</v>
      </c>
      <c r="BJ3447" s="2">
        <v>46036</v>
      </c>
      <c r="BK3447">
        <v>2</v>
      </c>
      <c r="BL3447" s="3" t="str">
        <f>VLOOKUP(O3447,DropDownList!$H$1:$I$7,2,FALSE)</f>
        <v>2023/24</v>
      </c>
      <c r="BM3447" s="3" t="str">
        <f t="shared" si="53"/>
        <v>SC COURT</v>
      </c>
    </row>
    <row r="3448" spans="1:65" x14ac:dyDescent="0.2">
      <c r="A3448">
        <v>2026</v>
      </c>
      <c r="B3448">
        <v>1</v>
      </c>
      <c r="C3448" t="s">
        <v>198</v>
      </c>
      <c r="D3448" t="s">
        <v>213</v>
      </c>
      <c r="E3448" t="s">
        <v>34</v>
      </c>
      <c r="F3448">
        <v>9841</v>
      </c>
      <c r="G3448" t="s">
        <v>158</v>
      </c>
      <c r="H3448" t="s">
        <v>200</v>
      </c>
      <c r="I3448" t="s">
        <v>142</v>
      </c>
      <c r="J3448" s="1">
        <v>46023</v>
      </c>
      <c r="K3448" t="s">
        <v>438</v>
      </c>
      <c r="L3448">
        <v>4</v>
      </c>
      <c r="M3448" t="s">
        <v>439</v>
      </c>
      <c r="N3448" t="s">
        <v>145</v>
      </c>
      <c r="O3448" t="s">
        <v>147</v>
      </c>
      <c r="P3448" t="s">
        <v>161</v>
      </c>
      <c r="Q3448">
        <v>164.99</v>
      </c>
      <c r="R3448">
        <v>58</v>
      </c>
      <c r="S3448">
        <v>2070</v>
      </c>
      <c r="T3448">
        <v>60</v>
      </c>
      <c r="U3448">
        <v>13</v>
      </c>
      <c r="V3448">
        <v>3</v>
      </c>
      <c r="W3448">
        <v>100</v>
      </c>
      <c r="X3448">
        <v>100</v>
      </c>
      <c r="Y3448">
        <v>0</v>
      </c>
      <c r="Z3448">
        <v>0</v>
      </c>
      <c r="AA3448">
        <v>1845.01</v>
      </c>
      <c r="AB3448">
        <v>0</v>
      </c>
      <c r="AC3448">
        <v>0</v>
      </c>
      <c r="AD3448">
        <v>3</v>
      </c>
      <c r="AE3448">
        <v>0</v>
      </c>
      <c r="AF3448">
        <v>51</v>
      </c>
      <c r="AG3448">
        <v>1</v>
      </c>
      <c r="AH3448">
        <v>2</v>
      </c>
      <c r="AI3448">
        <v>4</v>
      </c>
      <c r="AJ3448">
        <v>0</v>
      </c>
      <c r="AK3448">
        <v>0</v>
      </c>
      <c r="AL3448">
        <v>0</v>
      </c>
      <c r="AM3448">
        <v>0</v>
      </c>
      <c r="AN3448">
        <v>0</v>
      </c>
      <c r="AO3448">
        <v>31</v>
      </c>
      <c r="AP3448">
        <v>92</v>
      </c>
      <c r="AQ3448">
        <v>34</v>
      </c>
      <c r="AR3448">
        <v>1</v>
      </c>
      <c r="AS3448">
        <v>14</v>
      </c>
      <c r="AT3448">
        <v>0</v>
      </c>
      <c r="AU3448">
        <v>4</v>
      </c>
      <c r="AV3448">
        <v>1</v>
      </c>
      <c r="AW3448">
        <v>0</v>
      </c>
      <c r="AX3448">
        <v>0</v>
      </c>
      <c r="AY3448">
        <v>7</v>
      </c>
      <c r="AZ3448">
        <v>11</v>
      </c>
      <c r="BA3448">
        <v>4</v>
      </c>
      <c r="BB3448">
        <v>3</v>
      </c>
      <c r="BC3448">
        <v>2</v>
      </c>
      <c r="BD3448">
        <v>0</v>
      </c>
      <c r="BE3448">
        <v>0</v>
      </c>
      <c r="BF3448">
        <v>55</v>
      </c>
      <c r="BG3448">
        <v>110</v>
      </c>
      <c r="BH3448">
        <v>0</v>
      </c>
      <c r="BI3448">
        <v>10</v>
      </c>
      <c r="BJ3448" s="2">
        <v>46036</v>
      </c>
      <c r="BK3448">
        <v>2</v>
      </c>
      <c r="BL3448" s="3" t="str">
        <f>VLOOKUP(O3448,DropDownList!$H$1:$I$7,2,FALSE)</f>
        <v>2024/25</v>
      </c>
      <c r="BM3448" s="3" t="str">
        <f t="shared" si="53"/>
        <v>VSUR</v>
      </c>
    </row>
    <row r="3449" spans="1:65" x14ac:dyDescent="0.2">
      <c r="A3449">
        <v>2026</v>
      </c>
      <c r="B3449">
        <v>1</v>
      </c>
      <c r="C3449" t="s">
        <v>198</v>
      </c>
      <c r="D3449" t="s">
        <v>214</v>
      </c>
      <c r="E3449" t="s">
        <v>35</v>
      </c>
      <c r="F3449">
        <v>9342</v>
      </c>
      <c r="G3449" t="s">
        <v>141</v>
      </c>
      <c r="H3449" t="s">
        <v>200</v>
      </c>
      <c r="I3449" t="s">
        <v>142</v>
      </c>
      <c r="J3449" s="1">
        <v>46023</v>
      </c>
      <c r="K3449" t="s">
        <v>438</v>
      </c>
      <c r="L3449">
        <v>4</v>
      </c>
      <c r="M3449" t="s">
        <v>439</v>
      </c>
      <c r="N3449" t="s">
        <v>145</v>
      </c>
      <c r="O3449" t="s">
        <v>149</v>
      </c>
      <c r="P3449" t="s">
        <v>150</v>
      </c>
      <c r="Q3449">
        <v>24275.07</v>
      </c>
      <c r="R3449">
        <v>297</v>
      </c>
      <c r="S3449">
        <v>44656.25</v>
      </c>
      <c r="T3449">
        <v>3366.67</v>
      </c>
      <c r="U3449">
        <v>167</v>
      </c>
      <c r="V3449">
        <v>117</v>
      </c>
      <c r="W3449">
        <v>14266.5</v>
      </c>
      <c r="X3449">
        <v>18902.63</v>
      </c>
      <c r="Y3449">
        <v>270</v>
      </c>
      <c r="Z3449">
        <v>41289.58</v>
      </c>
      <c r="AA3449">
        <v>17014.509999999998</v>
      </c>
      <c r="AB3449">
        <v>3065.73</v>
      </c>
      <c r="AC3449">
        <v>13948.78</v>
      </c>
      <c r="AD3449">
        <v>101</v>
      </c>
      <c r="AE3449">
        <v>16</v>
      </c>
      <c r="AF3449">
        <v>101</v>
      </c>
      <c r="AG3449">
        <v>34</v>
      </c>
      <c r="AH3449">
        <v>27</v>
      </c>
      <c r="AI3449">
        <v>133</v>
      </c>
      <c r="AJ3449">
        <v>51</v>
      </c>
      <c r="AK3449">
        <v>27</v>
      </c>
      <c r="AL3449">
        <v>4</v>
      </c>
      <c r="AM3449">
        <v>8</v>
      </c>
      <c r="AN3449">
        <v>1</v>
      </c>
      <c r="AO3449">
        <v>214</v>
      </c>
      <c r="AP3449">
        <v>524</v>
      </c>
      <c r="AQ3449">
        <v>219</v>
      </c>
      <c r="AR3449">
        <v>0</v>
      </c>
      <c r="AS3449">
        <v>56</v>
      </c>
      <c r="AT3449">
        <v>46</v>
      </c>
      <c r="AU3449">
        <v>5</v>
      </c>
      <c r="AV3449">
        <v>3</v>
      </c>
      <c r="AW3449">
        <v>0</v>
      </c>
      <c r="AX3449">
        <v>0</v>
      </c>
      <c r="AY3449">
        <v>54</v>
      </c>
      <c r="AZ3449">
        <v>75</v>
      </c>
      <c r="BA3449">
        <v>23</v>
      </c>
      <c r="BB3449">
        <v>2</v>
      </c>
      <c r="BC3449">
        <v>0</v>
      </c>
      <c r="BD3449">
        <v>1</v>
      </c>
      <c r="BE3449">
        <v>0</v>
      </c>
      <c r="BF3449">
        <v>215</v>
      </c>
      <c r="BG3449">
        <v>19324.12</v>
      </c>
      <c r="BH3449">
        <v>2</v>
      </c>
      <c r="BI3449">
        <v>166</v>
      </c>
      <c r="BJ3449" s="2">
        <v>46036</v>
      </c>
      <c r="BK3449">
        <v>0</v>
      </c>
      <c r="BL3449" s="3" t="str">
        <f>VLOOKUP(O3449,DropDownList!$H$1:$I$7,2,FALSE)</f>
        <v>2025/26</v>
      </c>
      <c r="BM3449" s="3" t="str">
        <f t="shared" si="53"/>
        <v>FISCAL FINES</v>
      </c>
    </row>
    <row r="3450" spans="1:65" x14ac:dyDescent="0.2">
      <c r="A3450">
        <v>2026</v>
      </c>
      <c r="B3450">
        <v>1</v>
      </c>
      <c r="C3450" t="s">
        <v>198</v>
      </c>
      <c r="D3450" t="s">
        <v>214</v>
      </c>
      <c r="E3450" t="s">
        <v>35</v>
      </c>
      <c r="F3450">
        <v>9342</v>
      </c>
      <c r="G3450" t="s">
        <v>141</v>
      </c>
      <c r="H3450" t="s">
        <v>200</v>
      </c>
      <c r="I3450" t="s">
        <v>142</v>
      </c>
      <c r="J3450" s="1">
        <v>46023</v>
      </c>
      <c r="K3450" t="s">
        <v>438</v>
      </c>
      <c r="L3450">
        <v>4</v>
      </c>
      <c r="M3450" t="s">
        <v>439</v>
      </c>
      <c r="N3450" t="s">
        <v>145</v>
      </c>
      <c r="O3450" t="s">
        <v>155</v>
      </c>
      <c r="P3450" t="s">
        <v>146</v>
      </c>
      <c r="Q3450">
        <v>494.09</v>
      </c>
      <c r="R3450">
        <v>587</v>
      </c>
      <c r="S3450">
        <v>8680</v>
      </c>
      <c r="T3450">
        <v>155</v>
      </c>
      <c r="U3450">
        <v>61</v>
      </c>
      <c r="V3450">
        <v>18</v>
      </c>
      <c r="W3450">
        <v>334.09</v>
      </c>
      <c r="X3450">
        <v>334.09</v>
      </c>
      <c r="Y3450">
        <v>0</v>
      </c>
      <c r="Z3450">
        <v>0</v>
      </c>
      <c r="AA3450">
        <v>8030.91</v>
      </c>
      <c r="AB3450">
        <v>0</v>
      </c>
      <c r="AC3450">
        <v>0</v>
      </c>
      <c r="AD3450">
        <v>15</v>
      </c>
      <c r="AE3450">
        <v>3</v>
      </c>
      <c r="AF3450">
        <v>549</v>
      </c>
      <c r="AG3450">
        <v>3</v>
      </c>
      <c r="AH3450">
        <v>10</v>
      </c>
      <c r="AI3450">
        <v>24</v>
      </c>
      <c r="AJ3450">
        <v>0</v>
      </c>
      <c r="AK3450">
        <v>0</v>
      </c>
      <c r="AL3450">
        <v>0</v>
      </c>
      <c r="AM3450">
        <v>0</v>
      </c>
      <c r="AN3450">
        <v>0</v>
      </c>
      <c r="AO3450">
        <v>344</v>
      </c>
      <c r="AP3450">
        <v>1550</v>
      </c>
      <c r="AQ3450">
        <v>338</v>
      </c>
      <c r="AR3450">
        <v>0</v>
      </c>
      <c r="AS3450">
        <v>179</v>
      </c>
      <c r="AT3450">
        <v>61</v>
      </c>
      <c r="AU3450">
        <v>59</v>
      </c>
      <c r="AV3450">
        <v>22</v>
      </c>
      <c r="AW3450">
        <v>4</v>
      </c>
      <c r="AX3450">
        <v>0</v>
      </c>
      <c r="AY3450">
        <v>177</v>
      </c>
      <c r="AZ3450">
        <v>316</v>
      </c>
      <c r="BA3450">
        <v>221</v>
      </c>
      <c r="BB3450">
        <v>64</v>
      </c>
      <c r="BC3450">
        <v>22</v>
      </c>
      <c r="BD3450">
        <v>11</v>
      </c>
      <c r="BE3450">
        <v>0</v>
      </c>
      <c r="BF3450">
        <v>580</v>
      </c>
      <c r="BG3450">
        <v>460</v>
      </c>
      <c r="BH3450">
        <v>1</v>
      </c>
      <c r="BI3450">
        <v>59</v>
      </c>
      <c r="BJ3450" s="2">
        <v>46036</v>
      </c>
      <c r="BK3450">
        <v>1</v>
      </c>
      <c r="BL3450" s="3" t="str">
        <f>VLOOKUP(O3450,DropDownList!$H$1:$I$7,2,FALSE)</f>
        <v>2022/23</v>
      </c>
      <c r="BM3450" s="3" t="str">
        <f t="shared" si="53"/>
        <v>VSUR</v>
      </c>
    </row>
    <row r="3451" spans="1:65" x14ac:dyDescent="0.2">
      <c r="A3451">
        <v>2026</v>
      </c>
      <c r="B3451">
        <v>1</v>
      </c>
      <c r="C3451" t="s">
        <v>198</v>
      </c>
      <c r="D3451" t="s">
        <v>214</v>
      </c>
      <c r="E3451" t="s">
        <v>35</v>
      </c>
      <c r="F3451">
        <v>9342</v>
      </c>
      <c r="G3451" t="s">
        <v>141</v>
      </c>
      <c r="H3451" t="s">
        <v>200</v>
      </c>
      <c r="I3451" t="s">
        <v>142</v>
      </c>
      <c r="J3451" s="1">
        <v>46023</v>
      </c>
      <c r="K3451" t="s">
        <v>438</v>
      </c>
      <c r="L3451">
        <v>4</v>
      </c>
      <c r="M3451" t="s">
        <v>439</v>
      </c>
      <c r="N3451" t="s">
        <v>145</v>
      </c>
      <c r="O3451" t="s">
        <v>156</v>
      </c>
      <c r="P3451" t="s">
        <v>154</v>
      </c>
      <c r="Q3451">
        <v>15942.97</v>
      </c>
      <c r="R3451">
        <v>443</v>
      </c>
      <c r="S3451">
        <v>118065.99</v>
      </c>
      <c r="T3451">
        <v>3505.66</v>
      </c>
      <c r="U3451">
        <v>72</v>
      </c>
      <c r="V3451">
        <v>33</v>
      </c>
      <c r="W3451">
        <v>7403.39</v>
      </c>
      <c r="X3451">
        <v>8742.44</v>
      </c>
      <c r="Y3451">
        <v>0</v>
      </c>
      <c r="Z3451">
        <v>0</v>
      </c>
      <c r="AA3451">
        <v>98617.36</v>
      </c>
      <c r="AB3451">
        <v>1217.99</v>
      </c>
      <c r="AC3451">
        <v>91294.7</v>
      </c>
      <c r="AD3451">
        <v>15</v>
      </c>
      <c r="AE3451">
        <v>18</v>
      </c>
      <c r="AF3451">
        <v>359</v>
      </c>
      <c r="AG3451">
        <v>42</v>
      </c>
      <c r="AH3451">
        <v>10</v>
      </c>
      <c r="AI3451">
        <v>30</v>
      </c>
      <c r="AJ3451">
        <v>0</v>
      </c>
      <c r="AK3451">
        <v>0</v>
      </c>
      <c r="AL3451">
        <v>0</v>
      </c>
      <c r="AM3451">
        <v>0</v>
      </c>
      <c r="AN3451">
        <v>0</v>
      </c>
      <c r="AO3451">
        <v>283</v>
      </c>
      <c r="AP3451">
        <v>1090</v>
      </c>
      <c r="AQ3451">
        <v>278</v>
      </c>
      <c r="AR3451">
        <v>0</v>
      </c>
      <c r="AS3451">
        <v>134</v>
      </c>
      <c r="AT3451">
        <v>34</v>
      </c>
      <c r="AU3451">
        <v>39</v>
      </c>
      <c r="AV3451">
        <v>13</v>
      </c>
      <c r="AW3451">
        <v>5</v>
      </c>
      <c r="AX3451">
        <v>0</v>
      </c>
      <c r="AY3451">
        <v>123</v>
      </c>
      <c r="AZ3451">
        <v>211</v>
      </c>
      <c r="BA3451">
        <v>129</v>
      </c>
      <c r="BB3451">
        <v>43</v>
      </c>
      <c r="BC3451">
        <v>18</v>
      </c>
      <c r="BD3451">
        <v>15</v>
      </c>
      <c r="BE3451">
        <v>0</v>
      </c>
      <c r="BF3451">
        <v>437</v>
      </c>
      <c r="BG3451">
        <v>9621</v>
      </c>
      <c r="BH3451">
        <v>2</v>
      </c>
      <c r="BI3451">
        <v>72</v>
      </c>
      <c r="BJ3451" s="2">
        <v>46036</v>
      </c>
      <c r="BK3451">
        <v>0</v>
      </c>
      <c r="BL3451" s="3" t="str">
        <f>VLOOKUP(O3451,DropDownList!$H$1:$I$7,2,FALSE)</f>
        <v>2023/24</v>
      </c>
      <c r="BM3451" s="3" t="str">
        <f t="shared" si="53"/>
        <v>JP COURT</v>
      </c>
    </row>
    <row r="3452" spans="1:65" x14ac:dyDescent="0.2">
      <c r="A3452">
        <v>2026</v>
      </c>
      <c r="B3452">
        <v>1</v>
      </c>
      <c r="C3452" t="s">
        <v>198</v>
      </c>
      <c r="D3452" t="s">
        <v>214</v>
      </c>
      <c r="E3452" t="s">
        <v>35</v>
      </c>
      <c r="F3452">
        <v>9342</v>
      </c>
      <c r="G3452" t="s">
        <v>141</v>
      </c>
      <c r="H3452" t="s">
        <v>200</v>
      </c>
      <c r="I3452" t="s">
        <v>142</v>
      </c>
      <c r="J3452" s="1">
        <v>46023</v>
      </c>
      <c r="K3452" t="s">
        <v>438</v>
      </c>
      <c r="L3452">
        <v>4</v>
      </c>
      <c r="M3452" t="s">
        <v>439</v>
      </c>
      <c r="N3452" t="s">
        <v>145</v>
      </c>
      <c r="O3452" t="s">
        <v>156</v>
      </c>
      <c r="P3452" t="s">
        <v>153</v>
      </c>
      <c r="Q3452">
        <v>90</v>
      </c>
      <c r="R3452">
        <v>3</v>
      </c>
      <c r="S3452">
        <v>135</v>
      </c>
      <c r="T3452">
        <v>0</v>
      </c>
      <c r="U3452">
        <v>2</v>
      </c>
      <c r="V3452">
        <v>2</v>
      </c>
      <c r="W3452">
        <v>90</v>
      </c>
      <c r="X3452">
        <v>90</v>
      </c>
      <c r="Y3452">
        <v>0</v>
      </c>
      <c r="Z3452">
        <v>0</v>
      </c>
      <c r="AA3452">
        <v>45</v>
      </c>
      <c r="AB3452">
        <v>0</v>
      </c>
      <c r="AC3452">
        <v>45</v>
      </c>
      <c r="AD3452">
        <v>2</v>
      </c>
      <c r="AE3452">
        <v>0</v>
      </c>
      <c r="AF3452">
        <v>1</v>
      </c>
      <c r="AG3452">
        <v>0</v>
      </c>
      <c r="AH3452">
        <v>0</v>
      </c>
      <c r="AI3452">
        <v>2</v>
      </c>
      <c r="AJ3452">
        <v>0</v>
      </c>
      <c r="AK3452">
        <v>0</v>
      </c>
      <c r="AL3452">
        <v>0</v>
      </c>
      <c r="AM3452">
        <v>0</v>
      </c>
      <c r="AN3452">
        <v>0</v>
      </c>
      <c r="AO3452">
        <v>2</v>
      </c>
      <c r="AP3452">
        <v>2</v>
      </c>
      <c r="AQ3452">
        <v>2</v>
      </c>
      <c r="AR3452">
        <v>0</v>
      </c>
      <c r="AS3452">
        <v>0</v>
      </c>
      <c r="AT3452">
        <v>0</v>
      </c>
      <c r="AU3452">
        <v>0</v>
      </c>
      <c r="AV3452">
        <v>0</v>
      </c>
      <c r="AW3452">
        <v>0</v>
      </c>
      <c r="AX3452">
        <v>0</v>
      </c>
      <c r="AY3452">
        <v>0</v>
      </c>
      <c r="AZ3452">
        <v>0</v>
      </c>
      <c r="BA3452">
        <v>0</v>
      </c>
      <c r="BB3452">
        <v>0</v>
      </c>
      <c r="BC3452">
        <v>0</v>
      </c>
      <c r="BD3452">
        <v>0</v>
      </c>
      <c r="BE3452">
        <v>0</v>
      </c>
      <c r="BF3452">
        <v>2</v>
      </c>
      <c r="BG3452">
        <v>90</v>
      </c>
      <c r="BH3452">
        <v>0</v>
      </c>
      <c r="BI3452">
        <v>2</v>
      </c>
      <c r="BJ3452" s="2">
        <v>46036</v>
      </c>
      <c r="BK3452">
        <v>0</v>
      </c>
      <c r="BL3452" s="3" t="str">
        <f>VLOOKUP(O3452,DropDownList!$H$1:$I$7,2,FALSE)</f>
        <v>2023/24</v>
      </c>
      <c r="BM3452" s="3" t="str">
        <f t="shared" si="53"/>
        <v>PREG</v>
      </c>
    </row>
    <row r="3453" spans="1:65" x14ac:dyDescent="0.2">
      <c r="A3453">
        <v>2026</v>
      </c>
      <c r="B3453">
        <v>1</v>
      </c>
      <c r="C3453" t="s">
        <v>198</v>
      </c>
      <c r="D3453" t="s">
        <v>214</v>
      </c>
      <c r="E3453" t="s">
        <v>35</v>
      </c>
      <c r="F3453">
        <v>9342</v>
      </c>
      <c r="G3453" t="s">
        <v>141</v>
      </c>
      <c r="H3453" t="s">
        <v>200</v>
      </c>
      <c r="I3453" t="s">
        <v>142</v>
      </c>
      <c r="J3453" s="1">
        <v>46023</v>
      </c>
      <c r="K3453" t="s">
        <v>438</v>
      </c>
      <c r="L3453">
        <v>4</v>
      </c>
      <c r="M3453" t="s">
        <v>439</v>
      </c>
      <c r="N3453" t="s">
        <v>145</v>
      </c>
      <c r="O3453" t="s">
        <v>156</v>
      </c>
      <c r="P3453" t="s">
        <v>148</v>
      </c>
      <c r="Q3453">
        <v>1727.73</v>
      </c>
      <c r="R3453">
        <v>106</v>
      </c>
      <c r="S3453">
        <v>6360</v>
      </c>
      <c r="T3453">
        <v>360</v>
      </c>
      <c r="U3453">
        <v>30</v>
      </c>
      <c r="V3453">
        <v>25</v>
      </c>
      <c r="W3453">
        <v>1397.73</v>
      </c>
      <c r="X3453">
        <v>1427.73</v>
      </c>
      <c r="Y3453">
        <v>0</v>
      </c>
      <c r="Z3453">
        <v>0</v>
      </c>
      <c r="AA3453">
        <v>4272.2700000000004</v>
      </c>
      <c r="AB3453">
        <v>0</v>
      </c>
      <c r="AC3453">
        <v>4272.2700000000004</v>
      </c>
      <c r="AD3453">
        <v>22</v>
      </c>
      <c r="AE3453">
        <v>3</v>
      </c>
      <c r="AF3453">
        <v>70</v>
      </c>
      <c r="AG3453">
        <v>3</v>
      </c>
      <c r="AH3453">
        <v>6</v>
      </c>
      <c r="AI3453">
        <v>27</v>
      </c>
      <c r="AJ3453">
        <v>0</v>
      </c>
      <c r="AK3453">
        <v>0</v>
      </c>
      <c r="AL3453">
        <v>0</v>
      </c>
      <c r="AM3453">
        <v>0</v>
      </c>
      <c r="AN3453">
        <v>0</v>
      </c>
      <c r="AO3453">
        <v>90</v>
      </c>
      <c r="AP3453">
        <v>366</v>
      </c>
      <c r="AQ3453">
        <v>90</v>
      </c>
      <c r="AR3453">
        <v>0</v>
      </c>
      <c r="AS3453">
        <v>28</v>
      </c>
      <c r="AT3453">
        <v>11</v>
      </c>
      <c r="AU3453">
        <v>10</v>
      </c>
      <c r="AV3453">
        <v>4</v>
      </c>
      <c r="AW3453">
        <v>0</v>
      </c>
      <c r="AX3453">
        <v>0</v>
      </c>
      <c r="AY3453">
        <v>57</v>
      </c>
      <c r="AZ3453">
        <v>88</v>
      </c>
      <c r="BA3453">
        <v>49</v>
      </c>
      <c r="BB3453">
        <v>7</v>
      </c>
      <c r="BC3453">
        <v>4</v>
      </c>
      <c r="BD3453">
        <v>0</v>
      </c>
      <c r="BE3453">
        <v>0</v>
      </c>
      <c r="BF3453">
        <v>90</v>
      </c>
      <c r="BG3453">
        <v>1620</v>
      </c>
      <c r="BH3453">
        <v>0</v>
      </c>
      <c r="BI3453">
        <v>30</v>
      </c>
      <c r="BJ3453" s="2">
        <v>46036</v>
      </c>
      <c r="BK3453">
        <v>0</v>
      </c>
      <c r="BL3453" s="3" t="str">
        <f>VLOOKUP(O3453,DropDownList!$H$1:$I$7,2,FALSE)</f>
        <v>2023/24</v>
      </c>
      <c r="BM3453" s="3" t="str">
        <f t="shared" si="53"/>
        <v>PRAS</v>
      </c>
    </row>
    <row r="3454" spans="1:65" x14ac:dyDescent="0.2">
      <c r="A3454">
        <v>2026</v>
      </c>
      <c r="B3454">
        <v>1</v>
      </c>
      <c r="C3454" t="s">
        <v>198</v>
      </c>
      <c r="D3454" t="s">
        <v>214</v>
      </c>
      <c r="E3454" t="s">
        <v>35</v>
      </c>
      <c r="F3454">
        <v>9342</v>
      </c>
      <c r="G3454" t="s">
        <v>141</v>
      </c>
      <c r="H3454" t="s">
        <v>200</v>
      </c>
      <c r="I3454" t="s">
        <v>142</v>
      </c>
      <c r="J3454" s="1">
        <v>46023</v>
      </c>
      <c r="K3454" t="s">
        <v>438</v>
      </c>
      <c r="L3454">
        <v>4</v>
      </c>
      <c r="M3454" t="s">
        <v>439</v>
      </c>
      <c r="N3454" t="s">
        <v>145</v>
      </c>
      <c r="O3454" t="s">
        <v>156</v>
      </c>
      <c r="P3454" t="s">
        <v>152</v>
      </c>
      <c r="Q3454">
        <v>0</v>
      </c>
      <c r="R3454">
        <v>240</v>
      </c>
      <c r="S3454">
        <v>9600</v>
      </c>
      <c r="T3454">
        <v>4360</v>
      </c>
      <c r="U3454">
        <v>0</v>
      </c>
      <c r="V3454">
        <v>0</v>
      </c>
      <c r="W3454">
        <v>0</v>
      </c>
      <c r="X3454">
        <v>0</v>
      </c>
      <c r="Y3454">
        <v>0</v>
      </c>
      <c r="Z3454">
        <v>0</v>
      </c>
      <c r="AA3454">
        <v>5240</v>
      </c>
      <c r="AB3454">
        <v>0</v>
      </c>
      <c r="AC3454">
        <v>5240</v>
      </c>
      <c r="AD3454">
        <v>0</v>
      </c>
      <c r="AE3454">
        <v>0</v>
      </c>
      <c r="AF3454">
        <v>131</v>
      </c>
      <c r="AG3454">
        <v>0</v>
      </c>
      <c r="AH3454">
        <v>109</v>
      </c>
      <c r="AI3454">
        <v>0</v>
      </c>
      <c r="AJ3454">
        <v>0</v>
      </c>
      <c r="AK3454">
        <v>0</v>
      </c>
      <c r="AL3454">
        <v>0</v>
      </c>
      <c r="AM3454">
        <v>0</v>
      </c>
      <c r="AN3454">
        <v>0</v>
      </c>
      <c r="AO3454">
        <v>0</v>
      </c>
      <c r="AP3454">
        <v>0</v>
      </c>
      <c r="AQ3454">
        <v>0</v>
      </c>
      <c r="AR3454">
        <v>0</v>
      </c>
      <c r="AS3454">
        <v>0</v>
      </c>
      <c r="AT3454">
        <v>0</v>
      </c>
      <c r="AU3454">
        <v>0</v>
      </c>
      <c r="AV3454">
        <v>0</v>
      </c>
      <c r="AW3454">
        <v>0</v>
      </c>
      <c r="AX3454">
        <v>0</v>
      </c>
      <c r="AY3454">
        <v>0</v>
      </c>
      <c r="AZ3454">
        <v>0</v>
      </c>
      <c r="BA3454">
        <v>0</v>
      </c>
      <c r="BB3454">
        <v>0</v>
      </c>
      <c r="BC3454">
        <v>0</v>
      </c>
      <c r="BD3454">
        <v>0</v>
      </c>
      <c r="BE3454">
        <v>0</v>
      </c>
      <c r="BF3454">
        <v>0</v>
      </c>
      <c r="BG3454">
        <v>0</v>
      </c>
      <c r="BH3454">
        <v>0</v>
      </c>
      <c r="BI3454">
        <v>0</v>
      </c>
      <c r="BJ3454" s="2">
        <v>46036</v>
      </c>
      <c r="BK3454">
        <v>0</v>
      </c>
      <c r="BL3454" s="3" t="str">
        <f>VLOOKUP(O3454,DropDownList!$H$1:$I$7,2,FALSE)</f>
        <v>2023/24</v>
      </c>
      <c r="BM3454" s="3" t="str">
        <f t="shared" si="53"/>
        <v>PCOA</v>
      </c>
    </row>
    <row r="3455" spans="1:65" x14ac:dyDescent="0.2">
      <c r="A3455">
        <v>2026</v>
      </c>
      <c r="B3455">
        <v>1</v>
      </c>
      <c r="C3455" t="s">
        <v>198</v>
      </c>
      <c r="D3455" t="s">
        <v>214</v>
      </c>
      <c r="E3455" t="s">
        <v>35</v>
      </c>
      <c r="F3455">
        <v>9342</v>
      </c>
      <c r="G3455" t="s">
        <v>141</v>
      </c>
      <c r="H3455" t="s">
        <v>200</v>
      </c>
      <c r="I3455" t="s">
        <v>142</v>
      </c>
      <c r="J3455" s="1">
        <v>46023</v>
      </c>
      <c r="K3455" t="s">
        <v>438</v>
      </c>
      <c r="L3455">
        <v>4</v>
      </c>
      <c r="M3455" t="s">
        <v>439</v>
      </c>
      <c r="N3455" t="s">
        <v>145</v>
      </c>
      <c r="O3455" t="s">
        <v>156</v>
      </c>
      <c r="P3455" t="s">
        <v>146</v>
      </c>
      <c r="Q3455">
        <v>560.33000000000004</v>
      </c>
      <c r="R3455">
        <v>441</v>
      </c>
      <c r="S3455">
        <v>6840</v>
      </c>
      <c r="T3455">
        <v>175</v>
      </c>
      <c r="U3455">
        <v>72</v>
      </c>
      <c r="V3455">
        <v>16</v>
      </c>
      <c r="W3455">
        <v>310.33</v>
      </c>
      <c r="X3455">
        <v>310.33</v>
      </c>
      <c r="Y3455">
        <v>0</v>
      </c>
      <c r="Z3455">
        <v>0</v>
      </c>
      <c r="AA3455">
        <v>6104.67</v>
      </c>
      <c r="AB3455">
        <v>0</v>
      </c>
      <c r="AC3455">
        <v>0</v>
      </c>
      <c r="AD3455">
        <v>15</v>
      </c>
      <c r="AE3455">
        <v>1</v>
      </c>
      <c r="AF3455">
        <v>398</v>
      </c>
      <c r="AG3455">
        <v>1</v>
      </c>
      <c r="AH3455">
        <v>10</v>
      </c>
      <c r="AI3455">
        <v>31</v>
      </c>
      <c r="AJ3455">
        <v>0</v>
      </c>
      <c r="AK3455">
        <v>0</v>
      </c>
      <c r="AL3455">
        <v>0</v>
      </c>
      <c r="AM3455">
        <v>0</v>
      </c>
      <c r="AN3455">
        <v>0</v>
      </c>
      <c r="AO3455">
        <v>281</v>
      </c>
      <c r="AP3455">
        <v>1084</v>
      </c>
      <c r="AQ3455">
        <v>276</v>
      </c>
      <c r="AR3455">
        <v>0</v>
      </c>
      <c r="AS3455">
        <v>134</v>
      </c>
      <c r="AT3455">
        <v>34</v>
      </c>
      <c r="AU3455">
        <v>39</v>
      </c>
      <c r="AV3455">
        <v>13</v>
      </c>
      <c r="AW3455">
        <v>5</v>
      </c>
      <c r="AX3455">
        <v>0</v>
      </c>
      <c r="AY3455">
        <v>122</v>
      </c>
      <c r="AZ3455">
        <v>209</v>
      </c>
      <c r="BA3455">
        <v>128</v>
      </c>
      <c r="BB3455">
        <v>43</v>
      </c>
      <c r="BC3455">
        <v>18</v>
      </c>
      <c r="BD3455">
        <v>15</v>
      </c>
      <c r="BE3455">
        <v>0</v>
      </c>
      <c r="BF3455">
        <v>435</v>
      </c>
      <c r="BG3455">
        <v>560</v>
      </c>
      <c r="BH3455">
        <v>1</v>
      </c>
      <c r="BI3455">
        <v>72</v>
      </c>
      <c r="BJ3455" s="2">
        <v>46036</v>
      </c>
      <c r="BK3455">
        <v>0</v>
      </c>
      <c r="BL3455" s="3" t="str">
        <f>VLOOKUP(O3455,DropDownList!$H$1:$I$7,2,FALSE)</f>
        <v>2023/24</v>
      </c>
      <c r="BM3455" s="3" t="str">
        <f t="shared" si="53"/>
        <v>VSUR</v>
      </c>
    </row>
    <row r="3456" spans="1:65" x14ac:dyDescent="0.2">
      <c r="A3456">
        <v>2026</v>
      </c>
      <c r="B3456">
        <v>1</v>
      </c>
      <c r="C3456" t="s">
        <v>198</v>
      </c>
      <c r="D3456" t="s">
        <v>214</v>
      </c>
      <c r="E3456" t="s">
        <v>35</v>
      </c>
      <c r="F3456">
        <v>9342</v>
      </c>
      <c r="G3456" t="s">
        <v>141</v>
      </c>
      <c r="H3456" t="s">
        <v>200</v>
      </c>
      <c r="I3456" t="s">
        <v>142</v>
      </c>
      <c r="J3456" s="1">
        <v>46023</v>
      </c>
      <c r="K3456" t="s">
        <v>438</v>
      </c>
      <c r="L3456">
        <v>4</v>
      </c>
      <c r="M3456" t="s">
        <v>439</v>
      </c>
      <c r="N3456" t="s">
        <v>145</v>
      </c>
      <c r="O3456" t="s">
        <v>147</v>
      </c>
      <c r="P3456" t="s">
        <v>148</v>
      </c>
      <c r="Q3456">
        <v>3111.47</v>
      </c>
      <c r="R3456">
        <v>119</v>
      </c>
      <c r="S3456">
        <v>7140</v>
      </c>
      <c r="T3456">
        <v>410</v>
      </c>
      <c r="U3456">
        <v>58</v>
      </c>
      <c r="V3456">
        <v>25</v>
      </c>
      <c r="W3456">
        <v>1444.83</v>
      </c>
      <c r="X3456">
        <v>1444.83</v>
      </c>
      <c r="Y3456">
        <v>0</v>
      </c>
      <c r="Z3456">
        <v>0</v>
      </c>
      <c r="AA3456">
        <v>3618.53</v>
      </c>
      <c r="AB3456">
        <v>0</v>
      </c>
      <c r="AC3456">
        <v>3618.53</v>
      </c>
      <c r="AD3456">
        <v>22</v>
      </c>
      <c r="AE3456">
        <v>3</v>
      </c>
      <c r="AF3456">
        <v>54</v>
      </c>
      <c r="AG3456">
        <v>12</v>
      </c>
      <c r="AH3456">
        <v>6</v>
      </c>
      <c r="AI3456">
        <v>46</v>
      </c>
      <c r="AJ3456">
        <v>0</v>
      </c>
      <c r="AK3456">
        <v>0</v>
      </c>
      <c r="AL3456">
        <v>0</v>
      </c>
      <c r="AM3456">
        <v>0</v>
      </c>
      <c r="AN3456">
        <v>0</v>
      </c>
      <c r="AO3456">
        <v>101</v>
      </c>
      <c r="AP3456">
        <v>398</v>
      </c>
      <c r="AQ3456">
        <v>102</v>
      </c>
      <c r="AR3456">
        <v>0</v>
      </c>
      <c r="AS3456">
        <v>18</v>
      </c>
      <c r="AT3456">
        <v>20</v>
      </c>
      <c r="AU3456">
        <v>4</v>
      </c>
      <c r="AV3456">
        <v>1</v>
      </c>
      <c r="AW3456">
        <v>0</v>
      </c>
      <c r="AX3456">
        <v>0</v>
      </c>
      <c r="AY3456">
        <v>63</v>
      </c>
      <c r="AZ3456">
        <v>104</v>
      </c>
      <c r="BA3456">
        <v>51</v>
      </c>
      <c r="BB3456">
        <v>6</v>
      </c>
      <c r="BC3456">
        <v>1</v>
      </c>
      <c r="BD3456">
        <v>3</v>
      </c>
      <c r="BE3456">
        <v>0</v>
      </c>
      <c r="BF3456">
        <v>101</v>
      </c>
      <c r="BG3456">
        <v>2760</v>
      </c>
      <c r="BH3456">
        <v>1</v>
      </c>
      <c r="BI3456">
        <v>58</v>
      </c>
      <c r="BJ3456" s="2">
        <v>46036</v>
      </c>
      <c r="BK3456">
        <v>0</v>
      </c>
      <c r="BL3456" s="3" t="str">
        <f>VLOOKUP(O3456,DropDownList!$H$1:$I$7,2,FALSE)</f>
        <v>2024/25</v>
      </c>
      <c r="BM3456" s="3" t="str">
        <f t="shared" si="53"/>
        <v>PRAS</v>
      </c>
    </row>
    <row r="3457" spans="1:65" x14ac:dyDescent="0.2">
      <c r="A3457">
        <v>2026</v>
      </c>
      <c r="B3457">
        <v>1</v>
      </c>
      <c r="C3457" t="s">
        <v>198</v>
      </c>
      <c r="D3457" t="s">
        <v>214</v>
      </c>
      <c r="E3457" t="s">
        <v>35</v>
      </c>
      <c r="F3457">
        <v>9342</v>
      </c>
      <c r="G3457" t="s">
        <v>141</v>
      </c>
      <c r="H3457" t="s">
        <v>200</v>
      </c>
      <c r="I3457" t="s">
        <v>142</v>
      </c>
      <c r="J3457" s="1">
        <v>46023</v>
      </c>
      <c r="K3457" t="s">
        <v>438</v>
      </c>
      <c r="L3457">
        <v>4</v>
      </c>
      <c r="M3457" t="s">
        <v>439</v>
      </c>
      <c r="N3457" t="s">
        <v>145</v>
      </c>
      <c r="O3457" t="s">
        <v>155</v>
      </c>
      <c r="P3457" t="s">
        <v>150</v>
      </c>
      <c r="Q3457">
        <v>27151.73</v>
      </c>
      <c r="R3457">
        <v>868</v>
      </c>
      <c r="S3457">
        <v>126904.57</v>
      </c>
      <c r="T3457">
        <v>23233.14</v>
      </c>
      <c r="U3457">
        <v>183</v>
      </c>
      <c r="V3457">
        <v>116</v>
      </c>
      <c r="W3457">
        <v>18787.12</v>
      </c>
      <c r="X3457">
        <v>18857.12</v>
      </c>
      <c r="Y3457">
        <v>726</v>
      </c>
      <c r="Z3457">
        <v>103671.43</v>
      </c>
      <c r="AA3457">
        <v>76519.7</v>
      </c>
      <c r="AB3457">
        <v>17290.810000000001</v>
      </c>
      <c r="AC3457">
        <v>59228.89</v>
      </c>
      <c r="AD3457">
        <v>85</v>
      </c>
      <c r="AE3457">
        <v>31</v>
      </c>
      <c r="AF3457">
        <v>526</v>
      </c>
      <c r="AG3457">
        <v>62</v>
      </c>
      <c r="AH3457">
        <v>142</v>
      </c>
      <c r="AI3457">
        <v>121</v>
      </c>
      <c r="AJ3457">
        <v>136</v>
      </c>
      <c r="AK3457">
        <v>59</v>
      </c>
      <c r="AL3457">
        <v>18</v>
      </c>
      <c r="AM3457">
        <v>50</v>
      </c>
      <c r="AN3457">
        <v>7</v>
      </c>
      <c r="AO3457">
        <v>603</v>
      </c>
      <c r="AP3457">
        <v>2669</v>
      </c>
      <c r="AQ3457">
        <v>606</v>
      </c>
      <c r="AR3457">
        <v>0</v>
      </c>
      <c r="AS3457">
        <v>282</v>
      </c>
      <c r="AT3457">
        <v>63</v>
      </c>
      <c r="AU3457">
        <v>41</v>
      </c>
      <c r="AV3457">
        <v>12</v>
      </c>
      <c r="AW3457">
        <v>0</v>
      </c>
      <c r="AX3457">
        <v>0</v>
      </c>
      <c r="AY3457">
        <v>425</v>
      </c>
      <c r="AZ3457">
        <v>667</v>
      </c>
      <c r="BA3457">
        <v>410</v>
      </c>
      <c r="BB3457">
        <v>46</v>
      </c>
      <c r="BC3457">
        <v>25</v>
      </c>
      <c r="BD3457">
        <v>10</v>
      </c>
      <c r="BE3457">
        <v>0</v>
      </c>
      <c r="BF3457">
        <v>603</v>
      </c>
      <c r="BG3457">
        <v>19676.43</v>
      </c>
      <c r="BH3457">
        <v>17</v>
      </c>
      <c r="BI3457">
        <v>183</v>
      </c>
      <c r="BJ3457" s="2">
        <v>46036</v>
      </c>
      <c r="BK3457">
        <v>0</v>
      </c>
      <c r="BL3457" s="3" t="str">
        <f>VLOOKUP(O3457,DropDownList!$H$1:$I$7,2,FALSE)</f>
        <v>2022/23</v>
      </c>
      <c r="BM3457" s="3" t="str">
        <f t="shared" ref="BM3457:BM3520" si="54">IF(RIGHT(P3457,4)="VSUR","VSUR",IF(RIGHT(P3457,4)="CONF","CONF",P3457))</f>
        <v>FISCAL FINES</v>
      </c>
    </row>
    <row r="3458" spans="1:65" x14ac:dyDescent="0.2">
      <c r="A3458">
        <v>2026</v>
      </c>
      <c r="B3458">
        <v>1</v>
      </c>
      <c r="C3458" t="s">
        <v>198</v>
      </c>
      <c r="D3458" t="s">
        <v>214</v>
      </c>
      <c r="E3458" t="s">
        <v>35</v>
      </c>
      <c r="F3458">
        <v>9342</v>
      </c>
      <c r="G3458" t="s">
        <v>141</v>
      </c>
      <c r="H3458" t="s">
        <v>200</v>
      </c>
      <c r="I3458" t="s">
        <v>142</v>
      </c>
      <c r="J3458" s="1">
        <v>46023</v>
      </c>
      <c r="K3458" t="s">
        <v>438</v>
      </c>
      <c r="L3458">
        <v>4</v>
      </c>
      <c r="M3458" t="s">
        <v>439</v>
      </c>
      <c r="N3458" t="s">
        <v>145</v>
      </c>
      <c r="O3458" t="s">
        <v>147</v>
      </c>
      <c r="P3458" t="s">
        <v>146</v>
      </c>
      <c r="Q3458">
        <v>1054.51</v>
      </c>
      <c r="R3458">
        <v>488</v>
      </c>
      <c r="S3458">
        <v>7160</v>
      </c>
      <c r="T3458">
        <v>24.95</v>
      </c>
      <c r="U3458">
        <v>134</v>
      </c>
      <c r="V3458">
        <v>43</v>
      </c>
      <c r="W3458">
        <v>670.33</v>
      </c>
      <c r="X3458">
        <v>670.33</v>
      </c>
      <c r="Y3458">
        <v>0</v>
      </c>
      <c r="Z3458">
        <v>0</v>
      </c>
      <c r="AA3458">
        <v>6080.54</v>
      </c>
      <c r="AB3458">
        <v>0</v>
      </c>
      <c r="AC3458">
        <v>0</v>
      </c>
      <c r="AD3458">
        <v>41</v>
      </c>
      <c r="AE3458">
        <v>2</v>
      </c>
      <c r="AF3458">
        <v>414</v>
      </c>
      <c r="AG3458">
        <v>6</v>
      </c>
      <c r="AH3458">
        <v>2</v>
      </c>
      <c r="AI3458">
        <v>65</v>
      </c>
      <c r="AJ3458">
        <v>0</v>
      </c>
      <c r="AK3458">
        <v>0</v>
      </c>
      <c r="AL3458">
        <v>0</v>
      </c>
      <c r="AM3458">
        <v>0</v>
      </c>
      <c r="AN3458">
        <v>0</v>
      </c>
      <c r="AO3458">
        <v>285</v>
      </c>
      <c r="AP3458">
        <v>989</v>
      </c>
      <c r="AQ3458">
        <v>280</v>
      </c>
      <c r="AR3458">
        <v>0</v>
      </c>
      <c r="AS3458">
        <v>125</v>
      </c>
      <c r="AT3458">
        <v>36</v>
      </c>
      <c r="AU3458">
        <v>28</v>
      </c>
      <c r="AV3458">
        <v>13</v>
      </c>
      <c r="AW3458">
        <v>3</v>
      </c>
      <c r="AX3458">
        <v>0</v>
      </c>
      <c r="AY3458">
        <v>110</v>
      </c>
      <c r="AZ3458">
        <v>181</v>
      </c>
      <c r="BA3458">
        <v>90</v>
      </c>
      <c r="BB3458">
        <v>38</v>
      </c>
      <c r="BC3458">
        <v>15</v>
      </c>
      <c r="BD3458">
        <v>19</v>
      </c>
      <c r="BE3458">
        <v>0</v>
      </c>
      <c r="BF3458">
        <v>484</v>
      </c>
      <c r="BG3458">
        <v>1010</v>
      </c>
      <c r="BH3458">
        <v>1</v>
      </c>
      <c r="BI3458">
        <v>131</v>
      </c>
      <c r="BJ3458" s="2">
        <v>46036</v>
      </c>
      <c r="BK3458">
        <v>0</v>
      </c>
      <c r="BL3458" s="3" t="str">
        <f>VLOOKUP(O3458,DropDownList!$H$1:$I$7,2,FALSE)</f>
        <v>2024/25</v>
      </c>
      <c r="BM3458" s="3" t="str">
        <f t="shared" si="54"/>
        <v>VSUR</v>
      </c>
    </row>
    <row r="3459" spans="1:65" x14ac:dyDescent="0.2">
      <c r="A3459">
        <v>2026</v>
      </c>
      <c r="B3459">
        <v>1</v>
      </c>
      <c r="C3459" t="s">
        <v>198</v>
      </c>
      <c r="D3459" t="s">
        <v>214</v>
      </c>
      <c r="E3459" t="s">
        <v>35</v>
      </c>
      <c r="F3459">
        <v>9342</v>
      </c>
      <c r="G3459" t="s">
        <v>141</v>
      </c>
      <c r="H3459" t="s">
        <v>200</v>
      </c>
      <c r="I3459" t="s">
        <v>142</v>
      </c>
      <c r="J3459" s="1">
        <v>46023</v>
      </c>
      <c r="K3459" t="s">
        <v>438</v>
      </c>
      <c r="L3459">
        <v>4</v>
      </c>
      <c r="M3459" t="s">
        <v>439</v>
      </c>
      <c r="N3459" t="s">
        <v>145</v>
      </c>
      <c r="O3459" t="s">
        <v>155</v>
      </c>
      <c r="P3459" t="s">
        <v>154</v>
      </c>
      <c r="Q3459">
        <v>14427.49</v>
      </c>
      <c r="R3459">
        <v>592</v>
      </c>
      <c r="S3459">
        <v>142739</v>
      </c>
      <c r="T3459">
        <v>4457.17</v>
      </c>
      <c r="U3459">
        <v>63</v>
      </c>
      <c r="V3459">
        <v>33</v>
      </c>
      <c r="W3459">
        <v>7712.36</v>
      </c>
      <c r="X3459">
        <v>7852.36</v>
      </c>
      <c r="Y3459">
        <v>0</v>
      </c>
      <c r="Z3459">
        <v>0</v>
      </c>
      <c r="AA3459">
        <v>123854.34</v>
      </c>
      <c r="AB3459">
        <v>2242.7800000000002</v>
      </c>
      <c r="AC3459">
        <v>113530.65</v>
      </c>
      <c r="AD3459">
        <v>15</v>
      </c>
      <c r="AE3459">
        <v>18</v>
      </c>
      <c r="AF3459">
        <v>508</v>
      </c>
      <c r="AG3459">
        <v>40</v>
      </c>
      <c r="AH3459">
        <v>10</v>
      </c>
      <c r="AI3459">
        <v>23</v>
      </c>
      <c r="AJ3459">
        <v>0</v>
      </c>
      <c r="AK3459">
        <v>0</v>
      </c>
      <c r="AL3459">
        <v>0</v>
      </c>
      <c r="AM3459">
        <v>0</v>
      </c>
      <c r="AN3459">
        <v>0</v>
      </c>
      <c r="AO3459">
        <v>348</v>
      </c>
      <c r="AP3459">
        <v>1553</v>
      </c>
      <c r="AQ3459">
        <v>339</v>
      </c>
      <c r="AR3459">
        <v>0</v>
      </c>
      <c r="AS3459">
        <v>176</v>
      </c>
      <c r="AT3459">
        <v>61</v>
      </c>
      <c r="AU3459">
        <v>58</v>
      </c>
      <c r="AV3459">
        <v>22</v>
      </c>
      <c r="AW3459">
        <v>4</v>
      </c>
      <c r="AX3459">
        <v>0</v>
      </c>
      <c r="AY3459">
        <v>180</v>
      </c>
      <c r="AZ3459">
        <v>319</v>
      </c>
      <c r="BA3459">
        <v>221</v>
      </c>
      <c r="BB3459">
        <v>64</v>
      </c>
      <c r="BC3459">
        <v>22</v>
      </c>
      <c r="BD3459">
        <v>11</v>
      </c>
      <c r="BE3459">
        <v>0</v>
      </c>
      <c r="BF3459">
        <v>585</v>
      </c>
      <c r="BG3459">
        <v>7355</v>
      </c>
      <c r="BH3459">
        <v>11</v>
      </c>
      <c r="BI3459">
        <v>61</v>
      </c>
      <c r="BJ3459" s="2">
        <v>46036</v>
      </c>
      <c r="BK3459">
        <v>1</v>
      </c>
      <c r="BL3459" s="3" t="str">
        <f>VLOOKUP(O3459,DropDownList!$H$1:$I$7,2,FALSE)</f>
        <v>2022/23</v>
      </c>
      <c r="BM3459" s="3" t="str">
        <f t="shared" si="54"/>
        <v>JP COURT</v>
      </c>
    </row>
    <row r="3460" spans="1:65" x14ac:dyDescent="0.2">
      <c r="A3460">
        <v>2026</v>
      </c>
      <c r="B3460">
        <v>1</v>
      </c>
      <c r="C3460" t="s">
        <v>198</v>
      </c>
      <c r="D3460" t="s">
        <v>214</v>
      </c>
      <c r="E3460" t="s">
        <v>35</v>
      </c>
      <c r="F3460">
        <v>9342</v>
      </c>
      <c r="G3460" t="s">
        <v>141</v>
      </c>
      <c r="H3460" t="s">
        <v>200</v>
      </c>
      <c r="I3460" t="s">
        <v>142</v>
      </c>
      <c r="J3460" s="1">
        <v>46023</v>
      </c>
      <c r="K3460" t="s">
        <v>438</v>
      </c>
      <c r="L3460">
        <v>4</v>
      </c>
      <c r="M3460" t="s">
        <v>439</v>
      </c>
      <c r="N3460" t="s">
        <v>145</v>
      </c>
      <c r="O3460" t="s">
        <v>147</v>
      </c>
      <c r="P3460" t="s">
        <v>154</v>
      </c>
      <c r="Q3460">
        <v>30535.71</v>
      </c>
      <c r="R3460">
        <v>491</v>
      </c>
      <c r="S3460">
        <v>120735.01</v>
      </c>
      <c r="T3460">
        <v>1199.95</v>
      </c>
      <c r="U3460">
        <v>135</v>
      </c>
      <c r="V3460">
        <v>64</v>
      </c>
      <c r="W3460">
        <v>14105</v>
      </c>
      <c r="X3460">
        <v>15511</v>
      </c>
      <c r="Y3460">
        <v>0</v>
      </c>
      <c r="Z3460">
        <v>0</v>
      </c>
      <c r="AA3460">
        <v>88999.35</v>
      </c>
      <c r="AB3460">
        <v>1119.74</v>
      </c>
      <c r="AC3460">
        <v>81799.070000000007</v>
      </c>
      <c r="AD3460">
        <v>41</v>
      </c>
      <c r="AE3460">
        <v>23</v>
      </c>
      <c r="AF3460">
        <v>349</v>
      </c>
      <c r="AG3460">
        <v>70</v>
      </c>
      <c r="AH3460">
        <v>2</v>
      </c>
      <c r="AI3460">
        <v>65</v>
      </c>
      <c r="AJ3460">
        <v>0</v>
      </c>
      <c r="AK3460">
        <v>0</v>
      </c>
      <c r="AL3460">
        <v>0</v>
      </c>
      <c r="AM3460">
        <v>0</v>
      </c>
      <c r="AN3460">
        <v>0</v>
      </c>
      <c r="AO3460">
        <v>287</v>
      </c>
      <c r="AP3460">
        <v>996</v>
      </c>
      <c r="AQ3460">
        <v>282</v>
      </c>
      <c r="AR3460">
        <v>0</v>
      </c>
      <c r="AS3460">
        <v>126</v>
      </c>
      <c r="AT3460">
        <v>36</v>
      </c>
      <c r="AU3460">
        <v>28</v>
      </c>
      <c r="AV3460">
        <v>13</v>
      </c>
      <c r="AW3460">
        <v>3</v>
      </c>
      <c r="AX3460">
        <v>0</v>
      </c>
      <c r="AY3460">
        <v>112</v>
      </c>
      <c r="AZ3460">
        <v>183</v>
      </c>
      <c r="BA3460">
        <v>90</v>
      </c>
      <c r="BB3460">
        <v>38</v>
      </c>
      <c r="BC3460">
        <v>15</v>
      </c>
      <c r="BD3460">
        <v>19</v>
      </c>
      <c r="BE3460">
        <v>0</v>
      </c>
      <c r="BF3460">
        <v>487</v>
      </c>
      <c r="BG3460">
        <v>17300</v>
      </c>
      <c r="BH3460">
        <v>5</v>
      </c>
      <c r="BI3460">
        <v>132</v>
      </c>
      <c r="BJ3460" s="2">
        <v>46036</v>
      </c>
      <c r="BK3460">
        <v>0</v>
      </c>
      <c r="BL3460" s="3" t="str">
        <f>VLOOKUP(O3460,DropDownList!$H$1:$I$7,2,FALSE)</f>
        <v>2024/25</v>
      </c>
      <c r="BM3460" s="3" t="str">
        <f t="shared" si="54"/>
        <v>JP COURT</v>
      </c>
    </row>
    <row r="3461" spans="1:65" x14ac:dyDescent="0.2">
      <c r="A3461">
        <v>2026</v>
      </c>
      <c r="B3461">
        <v>1</v>
      </c>
      <c r="C3461" t="s">
        <v>198</v>
      </c>
      <c r="D3461" t="s">
        <v>214</v>
      </c>
      <c r="E3461" t="s">
        <v>35</v>
      </c>
      <c r="F3461">
        <v>9342</v>
      </c>
      <c r="G3461" t="s">
        <v>141</v>
      </c>
      <c r="H3461" t="s">
        <v>200</v>
      </c>
      <c r="I3461" t="s">
        <v>142</v>
      </c>
      <c r="J3461" s="1">
        <v>46023</v>
      </c>
      <c r="K3461" t="s">
        <v>438</v>
      </c>
      <c r="L3461">
        <v>4</v>
      </c>
      <c r="M3461" t="s">
        <v>439</v>
      </c>
      <c r="N3461" t="s">
        <v>145</v>
      </c>
      <c r="O3461" t="s">
        <v>147</v>
      </c>
      <c r="P3461" t="s">
        <v>150</v>
      </c>
      <c r="Q3461">
        <v>49680.87</v>
      </c>
      <c r="R3461">
        <v>704</v>
      </c>
      <c r="S3461">
        <v>123821.19</v>
      </c>
      <c r="T3461">
        <v>19678.27</v>
      </c>
      <c r="U3461">
        <v>304</v>
      </c>
      <c r="V3461">
        <v>138</v>
      </c>
      <c r="W3461">
        <v>23355.040000000001</v>
      </c>
      <c r="X3461">
        <v>24953.88</v>
      </c>
      <c r="Y3461">
        <v>581</v>
      </c>
      <c r="Z3461">
        <v>104142.92</v>
      </c>
      <c r="AA3461">
        <v>54462.05</v>
      </c>
      <c r="AB3461">
        <v>18510.28</v>
      </c>
      <c r="AC3461">
        <v>35951.769999999997</v>
      </c>
      <c r="AD3461">
        <v>113</v>
      </c>
      <c r="AE3461">
        <v>25</v>
      </c>
      <c r="AF3461">
        <v>269</v>
      </c>
      <c r="AG3461">
        <v>106</v>
      </c>
      <c r="AH3461">
        <v>123</v>
      </c>
      <c r="AI3461">
        <v>198</v>
      </c>
      <c r="AJ3461">
        <v>82</v>
      </c>
      <c r="AK3461">
        <v>51</v>
      </c>
      <c r="AL3461">
        <v>17</v>
      </c>
      <c r="AM3461">
        <v>35</v>
      </c>
      <c r="AN3461">
        <v>4</v>
      </c>
      <c r="AO3461">
        <v>530</v>
      </c>
      <c r="AP3461">
        <v>1943</v>
      </c>
      <c r="AQ3461">
        <v>541</v>
      </c>
      <c r="AR3461">
        <v>0</v>
      </c>
      <c r="AS3461">
        <v>143</v>
      </c>
      <c r="AT3461">
        <v>91</v>
      </c>
      <c r="AU3461">
        <v>30</v>
      </c>
      <c r="AV3461">
        <v>11</v>
      </c>
      <c r="AW3461">
        <v>0</v>
      </c>
      <c r="AX3461">
        <v>0</v>
      </c>
      <c r="AY3461">
        <v>292</v>
      </c>
      <c r="AZ3461">
        <v>448</v>
      </c>
      <c r="BA3461">
        <v>223</v>
      </c>
      <c r="BB3461">
        <v>34</v>
      </c>
      <c r="BC3461">
        <v>15</v>
      </c>
      <c r="BD3461">
        <v>17</v>
      </c>
      <c r="BE3461">
        <v>0</v>
      </c>
      <c r="BF3461">
        <v>530</v>
      </c>
      <c r="BG3461">
        <v>37376.67</v>
      </c>
      <c r="BH3461">
        <v>8</v>
      </c>
      <c r="BI3461">
        <v>301</v>
      </c>
      <c r="BJ3461" s="2">
        <v>46036</v>
      </c>
      <c r="BK3461">
        <v>0</v>
      </c>
      <c r="BL3461" s="3" t="str">
        <f>VLOOKUP(O3461,DropDownList!$H$1:$I$7,2,FALSE)</f>
        <v>2024/25</v>
      </c>
      <c r="BM3461" s="3" t="str">
        <f t="shared" si="54"/>
        <v>FISCAL FINES</v>
      </c>
    </row>
    <row r="3462" spans="1:65" x14ac:dyDescent="0.2">
      <c r="A3462">
        <v>2026</v>
      </c>
      <c r="B3462">
        <v>1</v>
      </c>
      <c r="C3462" t="s">
        <v>198</v>
      </c>
      <c r="D3462" t="s">
        <v>214</v>
      </c>
      <c r="E3462" t="s">
        <v>35</v>
      </c>
      <c r="F3462">
        <v>9342</v>
      </c>
      <c r="G3462" t="s">
        <v>141</v>
      </c>
      <c r="H3462" t="s">
        <v>200</v>
      </c>
      <c r="I3462" t="s">
        <v>142</v>
      </c>
      <c r="J3462" s="1">
        <v>46023</v>
      </c>
      <c r="K3462" t="s">
        <v>438</v>
      </c>
      <c r="L3462">
        <v>4</v>
      </c>
      <c r="M3462" t="s">
        <v>439</v>
      </c>
      <c r="N3462" t="s">
        <v>145</v>
      </c>
      <c r="O3462" t="s">
        <v>155</v>
      </c>
      <c r="P3462" t="s">
        <v>148</v>
      </c>
      <c r="Q3462">
        <v>1934.45</v>
      </c>
      <c r="R3462">
        <v>137</v>
      </c>
      <c r="S3462">
        <v>8220</v>
      </c>
      <c r="T3462">
        <v>812.11</v>
      </c>
      <c r="U3462">
        <v>37</v>
      </c>
      <c r="V3462">
        <v>28</v>
      </c>
      <c r="W3462">
        <v>1508.25</v>
      </c>
      <c r="X3462">
        <v>1508.25</v>
      </c>
      <c r="Y3462">
        <v>0</v>
      </c>
      <c r="Z3462">
        <v>0</v>
      </c>
      <c r="AA3462">
        <v>5473.44</v>
      </c>
      <c r="AB3462">
        <v>0</v>
      </c>
      <c r="AC3462">
        <v>5473.44</v>
      </c>
      <c r="AD3462">
        <v>22</v>
      </c>
      <c r="AE3462">
        <v>6</v>
      </c>
      <c r="AF3462">
        <v>85</v>
      </c>
      <c r="AG3462">
        <v>9</v>
      </c>
      <c r="AH3462">
        <v>12</v>
      </c>
      <c r="AI3462">
        <v>28</v>
      </c>
      <c r="AJ3462">
        <v>0</v>
      </c>
      <c r="AK3462">
        <v>0</v>
      </c>
      <c r="AL3462">
        <v>0</v>
      </c>
      <c r="AM3462">
        <v>0</v>
      </c>
      <c r="AN3462">
        <v>0</v>
      </c>
      <c r="AO3462">
        <v>125</v>
      </c>
      <c r="AP3462">
        <v>538</v>
      </c>
      <c r="AQ3462">
        <v>126</v>
      </c>
      <c r="AR3462">
        <v>0</v>
      </c>
      <c r="AS3462">
        <v>57</v>
      </c>
      <c r="AT3462">
        <v>6</v>
      </c>
      <c r="AU3462">
        <v>7</v>
      </c>
      <c r="AV3462">
        <v>2</v>
      </c>
      <c r="AW3462">
        <v>0</v>
      </c>
      <c r="AX3462">
        <v>0</v>
      </c>
      <c r="AY3462">
        <v>85</v>
      </c>
      <c r="AZ3462">
        <v>140</v>
      </c>
      <c r="BA3462">
        <v>92</v>
      </c>
      <c r="BB3462">
        <v>8</v>
      </c>
      <c r="BC3462">
        <v>4</v>
      </c>
      <c r="BD3462">
        <v>1</v>
      </c>
      <c r="BE3462">
        <v>0</v>
      </c>
      <c r="BF3462">
        <v>123</v>
      </c>
      <c r="BG3462">
        <v>1680</v>
      </c>
      <c r="BH3462">
        <v>3</v>
      </c>
      <c r="BI3462">
        <v>37</v>
      </c>
      <c r="BJ3462" s="2">
        <v>46036</v>
      </c>
      <c r="BK3462">
        <v>0</v>
      </c>
      <c r="BL3462" s="3" t="str">
        <f>VLOOKUP(O3462,DropDownList!$H$1:$I$7,2,FALSE)</f>
        <v>2022/23</v>
      </c>
      <c r="BM3462" s="3" t="str">
        <f t="shared" si="54"/>
        <v>PRAS</v>
      </c>
    </row>
    <row r="3463" spans="1:65" x14ac:dyDescent="0.2">
      <c r="A3463">
        <v>2026</v>
      </c>
      <c r="B3463">
        <v>1</v>
      </c>
      <c r="C3463" t="s">
        <v>198</v>
      </c>
      <c r="D3463" t="s">
        <v>214</v>
      </c>
      <c r="E3463" t="s">
        <v>35</v>
      </c>
      <c r="F3463">
        <v>9342</v>
      </c>
      <c r="G3463" t="s">
        <v>141</v>
      </c>
      <c r="H3463" t="s">
        <v>200</v>
      </c>
      <c r="I3463" t="s">
        <v>142</v>
      </c>
      <c r="J3463" s="1">
        <v>46023</v>
      </c>
      <c r="K3463" t="s">
        <v>438</v>
      </c>
      <c r="L3463">
        <v>4</v>
      </c>
      <c r="M3463" t="s">
        <v>439</v>
      </c>
      <c r="N3463" t="s">
        <v>145</v>
      </c>
      <c r="O3463" t="s">
        <v>147</v>
      </c>
      <c r="P3463" t="s">
        <v>152</v>
      </c>
      <c r="Q3463">
        <v>0</v>
      </c>
      <c r="R3463">
        <v>213</v>
      </c>
      <c r="S3463">
        <v>8520</v>
      </c>
      <c r="T3463">
        <v>4840</v>
      </c>
      <c r="U3463">
        <v>0</v>
      </c>
      <c r="V3463">
        <v>0</v>
      </c>
      <c r="W3463">
        <v>0</v>
      </c>
      <c r="X3463">
        <v>0</v>
      </c>
      <c r="Y3463">
        <v>0</v>
      </c>
      <c r="Z3463">
        <v>0</v>
      </c>
      <c r="AA3463">
        <v>3680</v>
      </c>
      <c r="AB3463">
        <v>0</v>
      </c>
      <c r="AC3463">
        <v>3680</v>
      </c>
      <c r="AD3463">
        <v>0</v>
      </c>
      <c r="AE3463">
        <v>0</v>
      </c>
      <c r="AF3463">
        <v>92</v>
      </c>
      <c r="AG3463">
        <v>0</v>
      </c>
      <c r="AH3463">
        <v>121</v>
      </c>
      <c r="AI3463">
        <v>0</v>
      </c>
      <c r="AJ3463">
        <v>0</v>
      </c>
      <c r="AK3463">
        <v>0</v>
      </c>
      <c r="AL3463">
        <v>0</v>
      </c>
      <c r="AM3463">
        <v>0</v>
      </c>
      <c r="AN3463">
        <v>0</v>
      </c>
      <c r="AO3463">
        <v>0</v>
      </c>
      <c r="AP3463">
        <v>0</v>
      </c>
      <c r="AQ3463">
        <v>0</v>
      </c>
      <c r="AR3463">
        <v>0</v>
      </c>
      <c r="AS3463">
        <v>0</v>
      </c>
      <c r="AT3463">
        <v>0</v>
      </c>
      <c r="AU3463">
        <v>0</v>
      </c>
      <c r="AV3463">
        <v>0</v>
      </c>
      <c r="AW3463">
        <v>0</v>
      </c>
      <c r="AX3463">
        <v>0</v>
      </c>
      <c r="AY3463">
        <v>0</v>
      </c>
      <c r="AZ3463">
        <v>0</v>
      </c>
      <c r="BA3463">
        <v>0</v>
      </c>
      <c r="BB3463">
        <v>0</v>
      </c>
      <c r="BC3463">
        <v>0</v>
      </c>
      <c r="BD3463">
        <v>0</v>
      </c>
      <c r="BE3463">
        <v>0</v>
      </c>
      <c r="BF3463">
        <v>0</v>
      </c>
      <c r="BG3463">
        <v>0</v>
      </c>
      <c r="BH3463">
        <v>0</v>
      </c>
      <c r="BI3463">
        <v>0</v>
      </c>
      <c r="BJ3463" s="2">
        <v>46036</v>
      </c>
      <c r="BK3463">
        <v>0</v>
      </c>
      <c r="BL3463" s="3" t="str">
        <f>VLOOKUP(O3463,DropDownList!$H$1:$I$7,2,FALSE)</f>
        <v>2024/25</v>
      </c>
      <c r="BM3463" s="3" t="str">
        <f t="shared" si="54"/>
        <v>PCOA</v>
      </c>
    </row>
    <row r="3464" spans="1:65" x14ac:dyDescent="0.2">
      <c r="A3464">
        <v>2026</v>
      </c>
      <c r="B3464">
        <v>1</v>
      </c>
      <c r="C3464" t="s">
        <v>198</v>
      </c>
      <c r="D3464" t="s">
        <v>214</v>
      </c>
      <c r="E3464" t="s">
        <v>35</v>
      </c>
      <c r="F3464">
        <v>9342</v>
      </c>
      <c r="G3464" t="s">
        <v>141</v>
      </c>
      <c r="H3464" t="s">
        <v>200</v>
      </c>
      <c r="I3464" t="s">
        <v>142</v>
      </c>
      <c r="J3464" s="1">
        <v>46023</v>
      </c>
      <c r="K3464" t="s">
        <v>438</v>
      </c>
      <c r="L3464">
        <v>4</v>
      </c>
      <c r="M3464" t="s">
        <v>439</v>
      </c>
      <c r="N3464" t="s">
        <v>145</v>
      </c>
      <c r="O3464" t="s">
        <v>149</v>
      </c>
      <c r="P3464" t="s">
        <v>146</v>
      </c>
      <c r="Q3464">
        <v>640</v>
      </c>
      <c r="R3464">
        <v>114</v>
      </c>
      <c r="S3464">
        <v>1880</v>
      </c>
      <c r="T3464">
        <v>0</v>
      </c>
      <c r="U3464">
        <v>67</v>
      </c>
      <c r="V3464">
        <v>28</v>
      </c>
      <c r="W3464">
        <v>500</v>
      </c>
      <c r="X3464">
        <v>500</v>
      </c>
      <c r="Y3464">
        <v>0</v>
      </c>
      <c r="Z3464">
        <v>0</v>
      </c>
      <c r="AA3464">
        <v>1240</v>
      </c>
      <c r="AB3464">
        <v>0</v>
      </c>
      <c r="AC3464">
        <v>0</v>
      </c>
      <c r="AD3464">
        <v>27</v>
      </c>
      <c r="AE3464">
        <v>1</v>
      </c>
      <c r="AF3464">
        <v>75</v>
      </c>
      <c r="AG3464">
        <v>1</v>
      </c>
      <c r="AH3464">
        <v>0</v>
      </c>
      <c r="AI3464">
        <v>38</v>
      </c>
      <c r="AJ3464">
        <v>0</v>
      </c>
      <c r="AK3464">
        <v>0</v>
      </c>
      <c r="AL3464">
        <v>0</v>
      </c>
      <c r="AM3464">
        <v>0</v>
      </c>
      <c r="AN3464">
        <v>0</v>
      </c>
      <c r="AO3464">
        <v>80</v>
      </c>
      <c r="AP3464">
        <v>202</v>
      </c>
      <c r="AQ3464">
        <v>77</v>
      </c>
      <c r="AR3464">
        <v>0</v>
      </c>
      <c r="AS3464">
        <v>36</v>
      </c>
      <c r="AT3464">
        <v>12</v>
      </c>
      <c r="AU3464">
        <v>5</v>
      </c>
      <c r="AV3464">
        <v>1</v>
      </c>
      <c r="AW3464">
        <v>0</v>
      </c>
      <c r="AX3464">
        <v>0</v>
      </c>
      <c r="AY3464">
        <v>12</v>
      </c>
      <c r="AZ3464">
        <v>16</v>
      </c>
      <c r="BA3464">
        <v>4</v>
      </c>
      <c r="BB3464">
        <v>8</v>
      </c>
      <c r="BC3464">
        <v>3</v>
      </c>
      <c r="BD3464">
        <v>7</v>
      </c>
      <c r="BE3464">
        <v>0</v>
      </c>
      <c r="BF3464">
        <v>114</v>
      </c>
      <c r="BG3464">
        <v>630</v>
      </c>
      <c r="BH3464">
        <v>0</v>
      </c>
      <c r="BI3464">
        <v>66</v>
      </c>
      <c r="BJ3464" s="2">
        <v>46036</v>
      </c>
      <c r="BK3464">
        <v>0</v>
      </c>
      <c r="BL3464" s="3" t="str">
        <f>VLOOKUP(O3464,DropDownList!$H$1:$I$7,2,FALSE)</f>
        <v>2025/26</v>
      </c>
      <c r="BM3464" s="3" t="str">
        <f t="shared" si="54"/>
        <v>VSUR</v>
      </c>
    </row>
    <row r="3465" spans="1:65" x14ac:dyDescent="0.2">
      <c r="A3465">
        <v>2026</v>
      </c>
      <c r="B3465">
        <v>1</v>
      </c>
      <c r="C3465" t="s">
        <v>198</v>
      </c>
      <c r="D3465" t="s">
        <v>214</v>
      </c>
      <c r="E3465" t="s">
        <v>35</v>
      </c>
      <c r="F3465">
        <v>9342</v>
      </c>
      <c r="G3465" t="s">
        <v>141</v>
      </c>
      <c r="H3465" t="s">
        <v>200</v>
      </c>
      <c r="I3465" t="s">
        <v>142</v>
      </c>
      <c r="J3465" s="1">
        <v>46023</v>
      </c>
      <c r="K3465" t="s">
        <v>438</v>
      </c>
      <c r="L3465">
        <v>4</v>
      </c>
      <c r="M3465" t="s">
        <v>439</v>
      </c>
      <c r="N3465" t="s">
        <v>145</v>
      </c>
      <c r="O3465" t="s">
        <v>149</v>
      </c>
      <c r="P3465" t="s">
        <v>148</v>
      </c>
      <c r="Q3465">
        <v>2980.99</v>
      </c>
      <c r="R3465">
        <v>76</v>
      </c>
      <c r="S3465">
        <v>4560</v>
      </c>
      <c r="T3465">
        <v>180</v>
      </c>
      <c r="U3465">
        <v>52</v>
      </c>
      <c r="V3465">
        <v>39</v>
      </c>
      <c r="W3465">
        <v>2320</v>
      </c>
      <c r="X3465">
        <v>2320</v>
      </c>
      <c r="Y3465">
        <v>0</v>
      </c>
      <c r="Z3465">
        <v>0</v>
      </c>
      <c r="AA3465">
        <v>1399.01</v>
      </c>
      <c r="AB3465">
        <v>0</v>
      </c>
      <c r="AC3465">
        <v>1399.01</v>
      </c>
      <c r="AD3465">
        <v>38</v>
      </c>
      <c r="AE3465">
        <v>1</v>
      </c>
      <c r="AF3465">
        <v>21</v>
      </c>
      <c r="AG3465">
        <v>5</v>
      </c>
      <c r="AH3465">
        <v>3</v>
      </c>
      <c r="AI3465">
        <v>47</v>
      </c>
      <c r="AJ3465">
        <v>0</v>
      </c>
      <c r="AK3465">
        <v>0</v>
      </c>
      <c r="AL3465">
        <v>0</v>
      </c>
      <c r="AM3465">
        <v>0</v>
      </c>
      <c r="AN3465">
        <v>0</v>
      </c>
      <c r="AO3465">
        <v>65</v>
      </c>
      <c r="AP3465">
        <v>155</v>
      </c>
      <c r="AQ3465">
        <v>66</v>
      </c>
      <c r="AR3465">
        <v>0</v>
      </c>
      <c r="AS3465">
        <v>11</v>
      </c>
      <c r="AT3465">
        <v>18</v>
      </c>
      <c r="AU3465">
        <v>0</v>
      </c>
      <c r="AV3465">
        <v>0</v>
      </c>
      <c r="AW3465">
        <v>0</v>
      </c>
      <c r="AX3465">
        <v>0</v>
      </c>
      <c r="AY3465">
        <v>15</v>
      </c>
      <c r="AZ3465">
        <v>20</v>
      </c>
      <c r="BA3465">
        <v>6</v>
      </c>
      <c r="BB3465">
        <v>1</v>
      </c>
      <c r="BC3465">
        <v>0</v>
      </c>
      <c r="BD3465">
        <v>1</v>
      </c>
      <c r="BE3465">
        <v>0</v>
      </c>
      <c r="BF3465">
        <v>65</v>
      </c>
      <c r="BG3465">
        <v>2820</v>
      </c>
      <c r="BH3465">
        <v>0</v>
      </c>
      <c r="BI3465">
        <v>52</v>
      </c>
      <c r="BJ3465" s="2">
        <v>46036</v>
      </c>
      <c r="BK3465">
        <v>0</v>
      </c>
      <c r="BL3465" s="3" t="str">
        <f>VLOOKUP(O3465,DropDownList!$H$1:$I$7,2,FALSE)</f>
        <v>2025/26</v>
      </c>
      <c r="BM3465" s="3" t="str">
        <f t="shared" si="54"/>
        <v>PRAS</v>
      </c>
    </row>
    <row r="3466" spans="1:65" x14ac:dyDescent="0.2">
      <c r="A3466">
        <v>2026</v>
      </c>
      <c r="B3466">
        <v>1</v>
      </c>
      <c r="C3466" t="s">
        <v>198</v>
      </c>
      <c r="D3466" t="s">
        <v>214</v>
      </c>
      <c r="E3466" t="s">
        <v>35</v>
      </c>
      <c r="F3466">
        <v>9342</v>
      </c>
      <c r="G3466" t="s">
        <v>141</v>
      </c>
      <c r="H3466" t="s">
        <v>200</v>
      </c>
      <c r="I3466" t="s">
        <v>142</v>
      </c>
      <c r="J3466" s="1">
        <v>46023</v>
      </c>
      <c r="K3466" t="s">
        <v>438</v>
      </c>
      <c r="L3466">
        <v>4</v>
      </c>
      <c r="M3466" t="s">
        <v>439</v>
      </c>
      <c r="N3466" t="s">
        <v>145</v>
      </c>
      <c r="O3466" t="s">
        <v>149</v>
      </c>
      <c r="P3466" t="s">
        <v>154</v>
      </c>
      <c r="Q3466">
        <v>16624.939999999999</v>
      </c>
      <c r="R3466">
        <v>115</v>
      </c>
      <c r="S3466">
        <v>33505</v>
      </c>
      <c r="T3466">
        <v>0</v>
      </c>
      <c r="U3466">
        <v>68</v>
      </c>
      <c r="V3466">
        <v>43</v>
      </c>
      <c r="W3466">
        <v>7815</v>
      </c>
      <c r="X3466">
        <v>11580</v>
      </c>
      <c r="Y3466">
        <v>0</v>
      </c>
      <c r="Z3466">
        <v>0</v>
      </c>
      <c r="AA3466">
        <v>16880.060000000001</v>
      </c>
      <c r="AB3466">
        <v>0</v>
      </c>
      <c r="AC3466">
        <v>15640.06</v>
      </c>
      <c r="AD3466">
        <v>27</v>
      </c>
      <c r="AE3466">
        <v>16</v>
      </c>
      <c r="AF3466">
        <v>47</v>
      </c>
      <c r="AG3466">
        <v>29</v>
      </c>
      <c r="AH3466">
        <v>0</v>
      </c>
      <c r="AI3466">
        <v>39</v>
      </c>
      <c r="AJ3466">
        <v>0</v>
      </c>
      <c r="AK3466">
        <v>0</v>
      </c>
      <c r="AL3466">
        <v>0</v>
      </c>
      <c r="AM3466">
        <v>0</v>
      </c>
      <c r="AN3466">
        <v>0</v>
      </c>
      <c r="AO3466">
        <v>80</v>
      </c>
      <c r="AP3466">
        <v>202</v>
      </c>
      <c r="AQ3466">
        <v>77</v>
      </c>
      <c r="AR3466">
        <v>0</v>
      </c>
      <c r="AS3466">
        <v>36</v>
      </c>
      <c r="AT3466">
        <v>12</v>
      </c>
      <c r="AU3466">
        <v>5</v>
      </c>
      <c r="AV3466">
        <v>1</v>
      </c>
      <c r="AW3466">
        <v>0</v>
      </c>
      <c r="AX3466">
        <v>0</v>
      </c>
      <c r="AY3466">
        <v>12</v>
      </c>
      <c r="AZ3466">
        <v>16</v>
      </c>
      <c r="BA3466">
        <v>4</v>
      </c>
      <c r="BB3466">
        <v>8</v>
      </c>
      <c r="BC3466">
        <v>3</v>
      </c>
      <c r="BD3466">
        <v>7</v>
      </c>
      <c r="BE3466">
        <v>0</v>
      </c>
      <c r="BF3466">
        <v>115</v>
      </c>
      <c r="BG3466">
        <v>11310</v>
      </c>
      <c r="BH3466">
        <v>0</v>
      </c>
      <c r="BI3466">
        <v>67</v>
      </c>
      <c r="BJ3466" s="2">
        <v>46036</v>
      </c>
      <c r="BK3466">
        <v>0</v>
      </c>
      <c r="BL3466" s="3" t="str">
        <f>VLOOKUP(O3466,DropDownList!$H$1:$I$7,2,FALSE)</f>
        <v>2025/26</v>
      </c>
      <c r="BM3466" s="3" t="str">
        <f t="shared" si="54"/>
        <v>JP COURT</v>
      </c>
    </row>
    <row r="3467" spans="1:65" x14ac:dyDescent="0.2">
      <c r="A3467">
        <v>2026</v>
      </c>
      <c r="B3467">
        <v>1</v>
      </c>
      <c r="C3467" t="s">
        <v>198</v>
      </c>
      <c r="D3467" t="s">
        <v>214</v>
      </c>
      <c r="E3467" t="s">
        <v>35</v>
      </c>
      <c r="F3467">
        <v>9342</v>
      </c>
      <c r="G3467" t="s">
        <v>141</v>
      </c>
      <c r="H3467" t="s">
        <v>200</v>
      </c>
      <c r="I3467" t="s">
        <v>142</v>
      </c>
      <c r="J3467" s="1">
        <v>46023</v>
      </c>
      <c r="K3467" t="s">
        <v>438</v>
      </c>
      <c r="L3467">
        <v>4</v>
      </c>
      <c r="M3467" t="s">
        <v>439</v>
      </c>
      <c r="N3467" t="s">
        <v>145</v>
      </c>
      <c r="O3467" t="s">
        <v>149</v>
      </c>
      <c r="P3467" t="s">
        <v>152</v>
      </c>
      <c r="Q3467">
        <v>0</v>
      </c>
      <c r="R3467">
        <v>149</v>
      </c>
      <c r="S3467">
        <v>5960</v>
      </c>
      <c r="T3467">
        <v>3160</v>
      </c>
      <c r="U3467">
        <v>0</v>
      </c>
      <c r="V3467">
        <v>0</v>
      </c>
      <c r="W3467">
        <v>0</v>
      </c>
      <c r="X3467">
        <v>0</v>
      </c>
      <c r="Y3467">
        <v>0</v>
      </c>
      <c r="Z3467">
        <v>0</v>
      </c>
      <c r="AA3467">
        <v>2800</v>
      </c>
      <c r="AB3467">
        <v>0</v>
      </c>
      <c r="AC3467">
        <v>2800</v>
      </c>
      <c r="AD3467">
        <v>0</v>
      </c>
      <c r="AE3467">
        <v>0</v>
      </c>
      <c r="AF3467">
        <v>70</v>
      </c>
      <c r="AG3467">
        <v>0</v>
      </c>
      <c r="AH3467">
        <v>79</v>
      </c>
      <c r="AI3467">
        <v>0</v>
      </c>
      <c r="AJ3467">
        <v>0</v>
      </c>
      <c r="AK3467">
        <v>0</v>
      </c>
      <c r="AL3467">
        <v>0</v>
      </c>
      <c r="AM3467">
        <v>2</v>
      </c>
      <c r="AN3467">
        <v>0</v>
      </c>
      <c r="AO3467">
        <v>0</v>
      </c>
      <c r="AP3467">
        <v>0</v>
      </c>
      <c r="AQ3467">
        <v>0</v>
      </c>
      <c r="AR3467">
        <v>0</v>
      </c>
      <c r="AS3467">
        <v>0</v>
      </c>
      <c r="AT3467">
        <v>0</v>
      </c>
      <c r="AU3467">
        <v>0</v>
      </c>
      <c r="AV3467">
        <v>0</v>
      </c>
      <c r="AW3467">
        <v>0</v>
      </c>
      <c r="AX3467">
        <v>0</v>
      </c>
      <c r="AY3467">
        <v>0</v>
      </c>
      <c r="AZ3467">
        <v>0</v>
      </c>
      <c r="BA3467">
        <v>0</v>
      </c>
      <c r="BB3467">
        <v>0</v>
      </c>
      <c r="BC3467">
        <v>0</v>
      </c>
      <c r="BD3467">
        <v>0</v>
      </c>
      <c r="BE3467">
        <v>0</v>
      </c>
      <c r="BF3467">
        <v>0</v>
      </c>
      <c r="BG3467">
        <v>0</v>
      </c>
      <c r="BH3467">
        <v>0</v>
      </c>
      <c r="BI3467">
        <v>0</v>
      </c>
      <c r="BJ3467" s="2">
        <v>46036</v>
      </c>
      <c r="BK3467">
        <v>0</v>
      </c>
      <c r="BL3467" s="3" t="str">
        <f>VLOOKUP(O3467,DropDownList!$H$1:$I$7,2,FALSE)</f>
        <v>2025/26</v>
      </c>
      <c r="BM3467" s="3" t="str">
        <f t="shared" si="54"/>
        <v>PCOA</v>
      </c>
    </row>
    <row r="3468" spans="1:65" x14ac:dyDescent="0.2">
      <c r="A3468">
        <v>2026</v>
      </c>
      <c r="B3468">
        <v>1</v>
      </c>
      <c r="C3468" t="s">
        <v>198</v>
      </c>
      <c r="D3468" t="s">
        <v>214</v>
      </c>
      <c r="E3468" t="s">
        <v>35</v>
      </c>
      <c r="F3468">
        <v>9342</v>
      </c>
      <c r="G3468" t="s">
        <v>141</v>
      </c>
      <c r="H3468" t="s">
        <v>200</v>
      </c>
      <c r="I3468" t="s">
        <v>142</v>
      </c>
      <c r="J3468" s="1">
        <v>46023</v>
      </c>
      <c r="K3468" t="s">
        <v>438</v>
      </c>
      <c r="L3468">
        <v>4</v>
      </c>
      <c r="M3468" t="s">
        <v>439</v>
      </c>
      <c r="N3468" t="s">
        <v>145</v>
      </c>
      <c r="O3468" t="s">
        <v>147</v>
      </c>
      <c r="P3468" t="s">
        <v>153</v>
      </c>
      <c r="Q3468">
        <v>0</v>
      </c>
      <c r="R3468">
        <v>1</v>
      </c>
      <c r="S3468">
        <v>45</v>
      </c>
      <c r="T3468">
        <v>0</v>
      </c>
      <c r="U3468">
        <v>0</v>
      </c>
      <c r="V3468">
        <v>0</v>
      </c>
      <c r="W3468">
        <v>0</v>
      </c>
      <c r="X3468">
        <v>0</v>
      </c>
      <c r="Y3468">
        <v>0</v>
      </c>
      <c r="Z3468">
        <v>0</v>
      </c>
      <c r="AA3468">
        <v>45</v>
      </c>
      <c r="AB3468">
        <v>0</v>
      </c>
      <c r="AC3468">
        <v>45</v>
      </c>
      <c r="AD3468">
        <v>0</v>
      </c>
      <c r="AE3468">
        <v>0</v>
      </c>
      <c r="AF3468">
        <v>1</v>
      </c>
      <c r="AG3468">
        <v>0</v>
      </c>
      <c r="AH3468">
        <v>0</v>
      </c>
      <c r="AI3468">
        <v>0</v>
      </c>
      <c r="AJ3468">
        <v>0</v>
      </c>
      <c r="AK3468">
        <v>0</v>
      </c>
      <c r="AL3468">
        <v>0</v>
      </c>
      <c r="AM3468">
        <v>0</v>
      </c>
      <c r="AN3468">
        <v>0</v>
      </c>
      <c r="AO3468">
        <v>0</v>
      </c>
      <c r="AP3468">
        <v>0</v>
      </c>
      <c r="AQ3468">
        <v>0</v>
      </c>
      <c r="AR3468">
        <v>0</v>
      </c>
      <c r="AS3468">
        <v>0</v>
      </c>
      <c r="AT3468">
        <v>0</v>
      </c>
      <c r="AU3468">
        <v>0</v>
      </c>
      <c r="AV3468">
        <v>0</v>
      </c>
      <c r="AW3468">
        <v>0</v>
      </c>
      <c r="AX3468">
        <v>0</v>
      </c>
      <c r="AY3468">
        <v>0</v>
      </c>
      <c r="AZ3468">
        <v>0</v>
      </c>
      <c r="BA3468">
        <v>0</v>
      </c>
      <c r="BB3468">
        <v>0</v>
      </c>
      <c r="BC3468">
        <v>0</v>
      </c>
      <c r="BD3468">
        <v>0</v>
      </c>
      <c r="BE3468">
        <v>0</v>
      </c>
      <c r="BF3468">
        <v>0</v>
      </c>
      <c r="BG3468">
        <v>0</v>
      </c>
      <c r="BH3468">
        <v>0</v>
      </c>
      <c r="BI3468">
        <v>0</v>
      </c>
      <c r="BJ3468" s="2">
        <v>46036</v>
      </c>
      <c r="BK3468">
        <v>0</v>
      </c>
      <c r="BL3468" s="3" t="str">
        <f>VLOOKUP(O3468,DropDownList!$H$1:$I$7,2,FALSE)</f>
        <v>2024/25</v>
      </c>
      <c r="BM3468" s="3" t="str">
        <f t="shared" si="54"/>
        <v>PREG</v>
      </c>
    </row>
    <row r="3469" spans="1:65" x14ac:dyDescent="0.2">
      <c r="A3469">
        <v>2026</v>
      </c>
      <c r="B3469">
        <v>1</v>
      </c>
      <c r="C3469" t="s">
        <v>198</v>
      </c>
      <c r="D3469" t="s">
        <v>214</v>
      </c>
      <c r="E3469" t="s">
        <v>35</v>
      </c>
      <c r="F3469">
        <v>9342</v>
      </c>
      <c r="G3469" t="s">
        <v>141</v>
      </c>
      <c r="H3469" t="s">
        <v>200</v>
      </c>
      <c r="I3469" t="s">
        <v>142</v>
      </c>
      <c r="J3469" s="1">
        <v>46023</v>
      </c>
      <c r="K3469" t="s">
        <v>438</v>
      </c>
      <c r="L3469">
        <v>4</v>
      </c>
      <c r="M3469" t="s">
        <v>439</v>
      </c>
      <c r="N3469" t="s">
        <v>145</v>
      </c>
      <c r="O3469" t="s">
        <v>155</v>
      </c>
      <c r="P3469" t="s">
        <v>152</v>
      </c>
      <c r="Q3469">
        <v>0</v>
      </c>
      <c r="R3469">
        <v>261</v>
      </c>
      <c r="S3469">
        <v>10440</v>
      </c>
      <c r="T3469">
        <v>5280</v>
      </c>
      <c r="U3469">
        <v>0</v>
      </c>
      <c r="V3469">
        <v>0</v>
      </c>
      <c r="W3469">
        <v>0</v>
      </c>
      <c r="X3469">
        <v>0</v>
      </c>
      <c r="Y3469">
        <v>0</v>
      </c>
      <c r="Z3469">
        <v>0</v>
      </c>
      <c r="AA3469">
        <v>5160</v>
      </c>
      <c r="AB3469">
        <v>0</v>
      </c>
      <c r="AC3469">
        <v>5160</v>
      </c>
      <c r="AD3469">
        <v>0</v>
      </c>
      <c r="AE3469">
        <v>0</v>
      </c>
      <c r="AF3469">
        <v>129</v>
      </c>
      <c r="AG3469">
        <v>0</v>
      </c>
      <c r="AH3469">
        <v>132</v>
      </c>
      <c r="AI3469">
        <v>0</v>
      </c>
      <c r="AJ3469">
        <v>0</v>
      </c>
      <c r="AK3469">
        <v>0</v>
      </c>
      <c r="AL3469">
        <v>0</v>
      </c>
      <c r="AM3469">
        <v>0</v>
      </c>
      <c r="AN3469">
        <v>0</v>
      </c>
      <c r="AO3469">
        <v>0</v>
      </c>
      <c r="AP3469">
        <v>0</v>
      </c>
      <c r="AQ3469">
        <v>0</v>
      </c>
      <c r="AR3469">
        <v>0</v>
      </c>
      <c r="AS3469">
        <v>0</v>
      </c>
      <c r="AT3469">
        <v>0</v>
      </c>
      <c r="AU3469">
        <v>0</v>
      </c>
      <c r="AV3469">
        <v>0</v>
      </c>
      <c r="AW3469">
        <v>0</v>
      </c>
      <c r="AX3469">
        <v>0</v>
      </c>
      <c r="AY3469">
        <v>0</v>
      </c>
      <c r="AZ3469">
        <v>0</v>
      </c>
      <c r="BA3469">
        <v>0</v>
      </c>
      <c r="BB3469">
        <v>0</v>
      </c>
      <c r="BC3469">
        <v>0</v>
      </c>
      <c r="BD3469">
        <v>0</v>
      </c>
      <c r="BE3469">
        <v>0</v>
      </c>
      <c r="BF3469">
        <v>0</v>
      </c>
      <c r="BG3469">
        <v>0</v>
      </c>
      <c r="BH3469">
        <v>0</v>
      </c>
      <c r="BI3469">
        <v>0</v>
      </c>
      <c r="BJ3469" s="2">
        <v>46036</v>
      </c>
      <c r="BK3469">
        <v>0</v>
      </c>
      <c r="BL3469" s="3" t="str">
        <f>VLOOKUP(O3469,DropDownList!$H$1:$I$7,2,FALSE)</f>
        <v>2022/23</v>
      </c>
      <c r="BM3469" s="3" t="str">
        <f t="shared" si="54"/>
        <v>PCOA</v>
      </c>
    </row>
    <row r="3470" spans="1:65" x14ac:dyDescent="0.2">
      <c r="A3470">
        <v>2026</v>
      </c>
      <c r="B3470">
        <v>1</v>
      </c>
      <c r="C3470" t="s">
        <v>198</v>
      </c>
      <c r="D3470" t="s">
        <v>214</v>
      </c>
      <c r="E3470" t="s">
        <v>35</v>
      </c>
      <c r="F3470">
        <v>9342</v>
      </c>
      <c r="G3470" t="s">
        <v>141</v>
      </c>
      <c r="H3470" t="s">
        <v>200</v>
      </c>
      <c r="I3470" t="s">
        <v>142</v>
      </c>
      <c r="J3470" s="1">
        <v>46023</v>
      </c>
      <c r="K3470" t="s">
        <v>438</v>
      </c>
      <c r="L3470">
        <v>4</v>
      </c>
      <c r="M3470" t="s">
        <v>439</v>
      </c>
      <c r="N3470" t="s">
        <v>145</v>
      </c>
      <c r="O3470" t="s">
        <v>156</v>
      </c>
      <c r="P3470" t="s">
        <v>150</v>
      </c>
      <c r="Q3470">
        <v>38667.980000000003</v>
      </c>
      <c r="R3470">
        <v>803</v>
      </c>
      <c r="S3470">
        <v>138535.63</v>
      </c>
      <c r="T3470">
        <v>21394.55</v>
      </c>
      <c r="U3470">
        <v>221</v>
      </c>
      <c r="V3470">
        <v>123</v>
      </c>
      <c r="W3470">
        <v>22079.41</v>
      </c>
      <c r="X3470">
        <v>24105.81</v>
      </c>
      <c r="Y3470">
        <v>680</v>
      </c>
      <c r="Z3470">
        <v>117141.08</v>
      </c>
      <c r="AA3470">
        <v>78473.100000000006</v>
      </c>
      <c r="AB3470">
        <v>23699.69</v>
      </c>
      <c r="AC3470">
        <v>54773.41</v>
      </c>
      <c r="AD3470">
        <v>97</v>
      </c>
      <c r="AE3470">
        <v>26</v>
      </c>
      <c r="AF3470">
        <v>437</v>
      </c>
      <c r="AG3470">
        <v>72</v>
      </c>
      <c r="AH3470">
        <v>123</v>
      </c>
      <c r="AI3470">
        <v>149</v>
      </c>
      <c r="AJ3470">
        <v>110</v>
      </c>
      <c r="AK3470">
        <v>70</v>
      </c>
      <c r="AL3470">
        <v>12</v>
      </c>
      <c r="AM3470">
        <v>45</v>
      </c>
      <c r="AN3470">
        <v>6</v>
      </c>
      <c r="AO3470">
        <v>597</v>
      </c>
      <c r="AP3470">
        <v>2474</v>
      </c>
      <c r="AQ3470">
        <v>604</v>
      </c>
      <c r="AR3470">
        <v>0</v>
      </c>
      <c r="AS3470">
        <v>234</v>
      </c>
      <c r="AT3470">
        <v>78</v>
      </c>
      <c r="AU3470">
        <v>51</v>
      </c>
      <c r="AV3470">
        <v>14</v>
      </c>
      <c r="AW3470">
        <v>0</v>
      </c>
      <c r="AX3470">
        <v>0</v>
      </c>
      <c r="AY3470">
        <v>378</v>
      </c>
      <c r="AZ3470">
        <v>583</v>
      </c>
      <c r="BA3470">
        <v>340</v>
      </c>
      <c r="BB3470">
        <v>47</v>
      </c>
      <c r="BC3470">
        <v>18</v>
      </c>
      <c r="BD3470">
        <v>14</v>
      </c>
      <c r="BE3470">
        <v>0</v>
      </c>
      <c r="BF3470">
        <v>599</v>
      </c>
      <c r="BG3470">
        <v>27632.39</v>
      </c>
      <c r="BH3470">
        <v>22</v>
      </c>
      <c r="BI3470">
        <v>220</v>
      </c>
      <c r="BJ3470" s="2">
        <v>46036</v>
      </c>
      <c r="BK3470">
        <v>0</v>
      </c>
      <c r="BL3470" s="3" t="str">
        <f>VLOOKUP(O3470,DropDownList!$H$1:$I$7,2,FALSE)</f>
        <v>2023/24</v>
      </c>
      <c r="BM3470" s="3" t="str">
        <f t="shared" si="54"/>
        <v>FISCAL FINES</v>
      </c>
    </row>
    <row r="3471" spans="1:65" x14ac:dyDescent="0.2">
      <c r="A3471">
        <v>2026</v>
      </c>
      <c r="B3471">
        <v>1</v>
      </c>
      <c r="C3471" t="s">
        <v>198</v>
      </c>
      <c r="D3471" t="s">
        <v>215</v>
      </c>
      <c r="E3471" t="s">
        <v>35</v>
      </c>
      <c r="F3471">
        <v>9851</v>
      </c>
      <c r="G3471" t="s">
        <v>158</v>
      </c>
      <c r="H3471" t="s">
        <v>200</v>
      </c>
      <c r="I3471" t="s">
        <v>142</v>
      </c>
      <c r="J3471" s="1">
        <v>46023</v>
      </c>
      <c r="K3471" t="s">
        <v>438</v>
      </c>
      <c r="L3471">
        <v>4</v>
      </c>
      <c r="M3471" t="s">
        <v>439</v>
      </c>
      <c r="N3471" t="s">
        <v>145</v>
      </c>
      <c r="O3471" t="s">
        <v>155</v>
      </c>
      <c r="P3471" t="s">
        <v>159</v>
      </c>
      <c r="Q3471">
        <v>0</v>
      </c>
      <c r="R3471">
        <v>14</v>
      </c>
      <c r="S3471">
        <v>54510.98</v>
      </c>
      <c r="T3471">
        <v>3484.54</v>
      </c>
      <c r="U3471">
        <v>0</v>
      </c>
      <c r="V3471">
        <v>0</v>
      </c>
      <c r="W3471">
        <v>0</v>
      </c>
      <c r="X3471">
        <v>0</v>
      </c>
      <c r="Y3471">
        <v>0</v>
      </c>
      <c r="Z3471">
        <v>0</v>
      </c>
      <c r="AA3471">
        <v>51026.44</v>
      </c>
      <c r="AB3471">
        <v>0</v>
      </c>
      <c r="AC3471">
        <v>0</v>
      </c>
      <c r="AD3471">
        <v>0</v>
      </c>
      <c r="AE3471">
        <v>0</v>
      </c>
      <c r="AF3471">
        <v>9</v>
      </c>
      <c r="AG3471">
        <v>0</v>
      </c>
      <c r="AH3471">
        <v>0</v>
      </c>
      <c r="AI3471">
        <v>0</v>
      </c>
      <c r="AJ3471">
        <v>0</v>
      </c>
      <c r="AK3471">
        <v>0</v>
      </c>
      <c r="AL3471">
        <v>0</v>
      </c>
      <c r="AM3471">
        <v>0</v>
      </c>
      <c r="AN3471">
        <v>0</v>
      </c>
      <c r="AO3471">
        <v>1</v>
      </c>
      <c r="AP3471">
        <v>4</v>
      </c>
      <c r="AQ3471">
        <v>0</v>
      </c>
      <c r="AR3471">
        <v>0</v>
      </c>
      <c r="AS3471">
        <v>0</v>
      </c>
      <c r="AT3471">
        <v>0</v>
      </c>
      <c r="AU3471">
        <v>2</v>
      </c>
      <c r="AV3471">
        <v>1</v>
      </c>
      <c r="AW3471">
        <v>0</v>
      </c>
      <c r="AX3471">
        <v>0</v>
      </c>
      <c r="AY3471">
        <v>0</v>
      </c>
      <c r="AZ3471">
        <v>0</v>
      </c>
      <c r="BA3471">
        <v>0</v>
      </c>
      <c r="BB3471">
        <v>0</v>
      </c>
      <c r="BC3471">
        <v>0</v>
      </c>
      <c r="BD3471">
        <v>0</v>
      </c>
      <c r="BE3471">
        <v>0</v>
      </c>
      <c r="BF3471">
        <v>0</v>
      </c>
      <c r="BG3471">
        <v>0</v>
      </c>
      <c r="BH3471">
        <v>5</v>
      </c>
      <c r="BI3471">
        <v>0</v>
      </c>
      <c r="BJ3471" s="2">
        <v>46036</v>
      </c>
      <c r="BK3471">
        <v>0</v>
      </c>
      <c r="BL3471" s="3" t="str">
        <f>VLOOKUP(O3471,DropDownList!$H$1:$I$7,2,FALSE)</f>
        <v>2022/23</v>
      </c>
      <c r="BM3471" s="3" t="str">
        <f t="shared" si="54"/>
        <v>CONF</v>
      </c>
    </row>
    <row r="3472" spans="1:65" x14ac:dyDescent="0.2">
      <c r="A3472">
        <v>2026</v>
      </c>
      <c r="B3472">
        <v>1</v>
      </c>
      <c r="C3472" t="s">
        <v>198</v>
      </c>
      <c r="D3472" t="s">
        <v>215</v>
      </c>
      <c r="E3472" t="s">
        <v>35</v>
      </c>
      <c r="F3472">
        <v>9851</v>
      </c>
      <c r="G3472" t="s">
        <v>158</v>
      </c>
      <c r="H3472" t="s">
        <v>200</v>
      </c>
      <c r="I3472" t="s">
        <v>142</v>
      </c>
      <c r="J3472" s="1">
        <v>46023</v>
      </c>
      <c r="K3472" t="s">
        <v>438</v>
      </c>
      <c r="L3472">
        <v>4</v>
      </c>
      <c r="M3472" t="s">
        <v>439</v>
      </c>
      <c r="N3472" t="s">
        <v>145</v>
      </c>
      <c r="O3472" t="s">
        <v>156</v>
      </c>
      <c r="P3472" t="s">
        <v>161</v>
      </c>
      <c r="Q3472">
        <v>1266.8399999999999</v>
      </c>
      <c r="R3472">
        <v>714</v>
      </c>
      <c r="S3472">
        <v>34245</v>
      </c>
      <c r="T3472">
        <v>1350</v>
      </c>
      <c r="U3472">
        <v>162</v>
      </c>
      <c r="V3472">
        <v>34</v>
      </c>
      <c r="W3472">
        <v>834.42</v>
      </c>
      <c r="X3472">
        <v>834.42</v>
      </c>
      <c r="Y3472">
        <v>0</v>
      </c>
      <c r="Z3472">
        <v>0</v>
      </c>
      <c r="AA3472">
        <v>31628.16</v>
      </c>
      <c r="AB3472">
        <v>0</v>
      </c>
      <c r="AC3472">
        <v>0</v>
      </c>
      <c r="AD3472">
        <v>33</v>
      </c>
      <c r="AE3472">
        <v>1</v>
      </c>
      <c r="AF3472">
        <v>580</v>
      </c>
      <c r="AG3472">
        <v>8</v>
      </c>
      <c r="AH3472">
        <v>73</v>
      </c>
      <c r="AI3472">
        <v>53</v>
      </c>
      <c r="AJ3472">
        <v>0</v>
      </c>
      <c r="AK3472">
        <v>0</v>
      </c>
      <c r="AL3472">
        <v>0</v>
      </c>
      <c r="AM3472">
        <v>0</v>
      </c>
      <c r="AN3472">
        <v>0</v>
      </c>
      <c r="AO3472">
        <v>496</v>
      </c>
      <c r="AP3472">
        <v>1894</v>
      </c>
      <c r="AQ3472">
        <v>446</v>
      </c>
      <c r="AR3472">
        <v>5</v>
      </c>
      <c r="AS3472">
        <v>189</v>
      </c>
      <c r="AT3472">
        <v>56</v>
      </c>
      <c r="AU3472">
        <v>62</v>
      </c>
      <c r="AV3472">
        <v>25</v>
      </c>
      <c r="AW3472">
        <v>54</v>
      </c>
      <c r="AX3472">
        <v>0</v>
      </c>
      <c r="AY3472">
        <v>277</v>
      </c>
      <c r="AZ3472">
        <v>386</v>
      </c>
      <c r="BA3472">
        <v>234</v>
      </c>
      <c r="BB3472">
        <v>46</v>
      </c>
      <c r="BC3472">
        <v>17</v>
      </c>
      <c r="BD3472">
        <v>19</v>
      </c>
      <c r="BE3472">
        <v>0</v>
      </c>
      <c r="BF3472">
        <v>655</v>
      </c>
      <c r="BG3472">
        <v>1180</v>
      </c>
      <c r="BH3472">
        <v>0</v>
      </c>
      <c r="BI3472">
        <v>147</v>
      </c>
      <c r="BJ3472" s="2">
        <v>46036</v>
      </c>
      <c r="BK3472">
        <v>1</v>
      </c>
      <c r="BL3472" s="3" t="str">
        <f>VLOOKUP(O3472,DropDownList!$H$1:$I$7,2,FALSE)</f>
        <v>2023/24</v>
      </c>
      <c r="BM3472" s="3" t="str">
        <f t="shared" si="54"/>
        <v>VSUR</v>
      </c>
    </row>
    <row r="3473" spans="1:65" x14ac:dyDescent="0.2">
      <c r="A3473">
        <v>2026</v>
      </c>
      <c r="B3473">
        <v>1</v>
      </c>
      <c r="C3473" t="s">
        <v>198</v>
      </c>
      <c r="D3473" t="s">
        <v>215</v>
      </c>
      <c r="E3473" t="s">
        <v>35</v>
      </c>
      <c r="F3473">
        <v>9851</v>
      </c>
      <c r="G3473" t="s">
        <v>158</v>
      </c>
      <c r="H3473" t="s">
        <v>200</v>
      </c>
      <c r="I3473" t="s">
        <v>142</v>
      </c>
      <c r="J3473" s="1">
        <v>46023</v>
      </c>
      <c r="K3473" t="s">
        <v>438</v>
      </c>
      <c r="L3473">
        <v>4</v>
      </c>
      <c r="M3473" t="s">
        <v>439</v>
      </c>
      <c r="N3473" t="s">
        <v>145</v>
      </c>
      <c r="O3473" t="s">
        <v>156</v>
      </c>
      <c r="P3473" t="s">
        <v>159</v>
      </c>
      <c r="Q3473">
        <v>0</v>
      </c>
      <c r="R3473">
        <v>13</v>
      </c>
      <c r="S3473">
        <v>247676.51</v>
      </c>
      <c r="T3473">
        <v>20985.93</v>
      </c>
      <c r="U3473">
        <v>0</v>
      </c>
      <c r="V3473">
        <v>0</v>
      </c>
      <c r="W3473">
        <v>0</v>
      </c>
      <c r="X3473">
        <v>0</v>
      </c>
      <c r="Y3473">
        <v>0</v>
      </c>
      <c r="Z3473">
        <v>0</v>
      </c>
      <c r="AA3473">
        <v>226690.58</v>
      </c>
      <c r="AB3473">
        <v>0</v>
      </c>
      <c r="AC3473">
        <v>0</v>
      </c>
      <c r="AD3473">
        <v>0</v>
      </c>
      <c r="AE3473">
        <v>0</v>
      </c>
      <c r="AF3473">
        <v>5</v>
      </c>
      <c r="AG3473">
        <v>0</v>
      </c>
      <c r="AH3473">
        <v>0</v>
      </c>
      <c r="AI3473">
        <v>0</v>
      </c>
      <c r="AJ3473">
        <v>0</v>
      </c>
      <c r="AK3473">
        <v>0</v>
      </c>
      <c r="AL3473">
        <v>0</v>
      </c>
      <c r="AM3473">
        <v>0</v>
      </c>
      <c r="AN3473">
        <v>0</v>
      </c>
      <c r="AO3473">
        <v>4</v>
      </c>
      <c r="AP3473">
        <v>4</v>
      </c>
      <c r="AQ3473">
        <v>0</v>
      </c>
      <c r="AR3473">
        <v>0</v>
      </c>
      <c r="AS3473">
        <v>0</v>
      </c>
      <c r="AT3473">
        <v>0</v>
      </c>
      <c r="AU3473">
        <v>2</v>
      </c>
      <c r="AV3473">
        <v>0</v>
      </c>
      <c r="AW3473">
        <v>0</v>
      </c>
      <c r="AX3473">
        <v>0</v>
      </c>
      <c r="AY3473">
        <v>0</v>
      </c>
      <c r="AZ3473">
        <v>0</v>
      </c>
      <c r="BA3473">
        <v>0</v>
      </c>
      <c r="BB3473">
        <v>0</v>
      </c>
      <c r="BC3473">
        <v>0</v>
      </c>
      <c r="BD3473">
        <v>0</v>
      </c>
      <c r="BE3473">
        <v>0</v>
      </c>
      <c r="BF3473">
        <v>0</v>
      </c>
      <c r="BG3473">
        <v>0</v>
      </c>
      <c r="BH3473">
        <v>8</v>
      </c>
      <c r="BI3473">
        <v>0</v>
      </c>
      <c r="BJ3473" s="2">
        <v>46036</v>
      </c>
      <c r="BK3473">
        <v>0</v>
      </c>
      <c r="BL3473" s="3" t="str">
        <f>VLOOKUP(O3473,DropDownList!$H$1:$I$7,2,FALSE)</f>
        <v>2023/24</v>
      </c>
      <c r="BM3473" s="3" t="str">
        <f t="shared" si="54"/>
        <v>CONF</v>
      </c>
    </row>
    <row r="3474" spans="1:65" x14ac:dyDescent="0.2">
      <c r="A3474">
        <v>2026</v>
      </c>
      <c r="B3474">
        <v>1</v>
      </c>
      <c r="C3474" t="s">
        <v>198</v>
      </c>
      <c r="D3474" t="s">
        <v>215</v>
      </c>
      <c r="E3474" t="s">
        <v>35</v>
      </c>
      <c r="F3474">
        <v>9851</v>
      </c>
      <c r="G3474" t="s">
        <v>158</v>
      </c>
      <c r="H3474" t="s">
        <v>200</v>
      </c>
      <c r="I3474" t="s">
        <v>142</v>
      </c>
      <c r="J3474" s="1">
        <v>46023</v>
      </c>
      <c r="K3474" t="s">
        <v>438</v>
      </c>
      <c r="L3474">
        <v>4</v>
      </c>
      <c r="M3474" t="s">
        <v>439</v>
      </c>
      <c r="N3474" t="s">
        <v>145</v>
      </c>
      <c r="O3474" t="s">
        <v>155</v>
      </c>
      <c r="P3474" t="s">
        <v>160</v>
      </c>
      <c r="Q3474">
        <v>53661.71</v>
      </c>
      <c r="R3474">
        <v>821</v>
      </c>
      <c r="S3474">
        <v>431607.08</v>
      </c>
      <c r="T3474">
        <v>39339.449999999997</v>
      </c>
      <c r="U3474">
        <v>155</v>
      </c>
      <c r="V3474">
        <v>85</v>
      </c>
      <c r="W3474">
        <v>31409.31</v>
      </c>
      <c r="X3474">
        <v>33194.550000000003</v>
      </c>
      <c r="Y3474">
        <v>0</v>
      </c>
      <c r="Z3474">
        <v>0</v>
      </c>
      <c r="AA3474">
        <v>338605.92</v>
      </c>
      <c r="AB3474">
        <v>22870.94</v>
      </c>
      <c r="AC3474">
        <v>300152.78000000003</v>
      </c>
      <c r="AD3474">
        <v>37</v>
      </c>
      <c r="AE3474">
        <v>48</v>
      </c>
      <c r="AF3474">
        <v>562</v>
      </c>
      <c r="AG3474">
        <v>95</v>
      </c>
      <c r="AH3474">
        <v>68</v>
      </c>
      <c r="AI3474">
        <v>60</v>
      </c>
      <c r="AJ3474">
        <v>0</v>
      </c>
      <c r="AK3474">
        <v>0</v>
      </c>
      <c r="AL3474">
        <v>0</v>
      </c>
      <c r="AM3474">
        <v>0</v>
      </c>
      <c r="AN3474">
        <v>0</v>
      </c>
      <c r="AO3474">
        <v>596</v>
      </c>
      <c r="AP3474">
        <v>2673</v>
      </c>
      <c r="AQ3474">
        <v>535</v>
      </c>
      <c r="AR3474">
        <v>12</v>
      </c>
      <c r="AS3474">
        <v>237</v>
      </c>
      <c r="AT3474">
        <v>97</v>
      </c>
      <c r="AU3474">
        <v>109</v>
      </c>
      <c r="AV3474">
        <v>41</v>
      </c>
      <c r="AW3474">
        <v>58</v>
      </c>
      <c r="AX3474">
        <v>0</v>
      </c>
      <c r="AY3474">
        <v>380</v>
      </c>
      <c r="AZ3474">
        <v>546</v>
      </c>
      <c r="BA3474">
        <v>361</v>
      </c>
      <c r="BB3474">
        <v>79</v>
      </c>
      <c r="BC3474">
        <v>48</v>
      </c>
      <c r="BD3474">
        <v>21</v>
      </c>
      <c r="BE3474">
        <v>0</v>
      </c>
      <c r="BF3474">
        <v>748</v>
      </c>
      <c r="BG3474">
        <v>27785</v>
      </c>
      <c r="BH3474">
        <v>36</v>
      </c>
      <c r="BI3474">
        <v>139</v>
      </c>
      <c r="BJ3474" s="2">
        <v>46036</v>
      </c>
      <c r="BK3474">
        <v>4</v>
      </c>
      <c r="BL3474" s="3" t="str">
        <f>VLOOKUP(O3474,DropDownList!$H$1:$I$7,2,FALSE)</f>
        <v>2022/23</v>
      </c>
      <c r="BM3474" s="3" t="str">
        <f t="shared" si="54"/>
        <v>SC COURT</v>
      </c>
    </row>
    <row r="3475" spans="1:65" x14ac:dyDescent="0.2">
      <c r="A3475">
        <v>2026</v>
      </c>
      <c r="B3475">
        <v>1</v>
      </c>
      <c r="C3475" t="s">
        <v>198</v>
      </c>
      <c r="D3475" t="s">
        <v>215</v>
      </c>
      <c r="E3475" t="s">
        <v>35</v>
      </c>
      <c r="F3475">
        <v>9851</v>
      </c>
      <c r="G3475" t="s">
        <v>158</v>
      </c>
      <c r="H3475" t="s">
        <v>200</v>
      </c>
      <c r="I3475" t="s">
        <v>142</v>
      </c>
      <c r="J3475" s="1">
        <v>46023</v>
      </c>
      <c r="K3475" t="s">
        <v>438</v>
      </c>
      <c r="L3475">
        <v>4</v>
      </c>
      <c r="M3475" t="s">
        <v>439</v>
      </c>
      <c r="N3475" t="s">
        <v>145</v>
      </c>
      <c r="O3475" t="s">
        <v>149</v>
      </c>
      <c r="P3475" t="s">
        <v>161</v>
      </c>
      <c r="Q3475">
        <v>1440</v>
      </c>
      <c r="R3475">
        <v>268</v>
      </c>
      <c r="S3475">
        <v>7090</v>
      </c>
      <c r="T3475">
        <v>80</v>
      </c>
      <c r="U3475">
        <v>178</v>
      </c>
      <c r="V3475">
        <v>41</v>
      </c>
      <c r="W3475">
        <v>875</v>
      </c>
      <c r="X3475">
        <v>875</v>
      </c>
      <c r="Y3475">
        <v>0</v>
      </c>
      <c r="Z3475">
        <v>0</v>
      </c>
      <c r="AA3475">
        <v>5570</v>
      </c>
      <c r="AB3475">
        <v>0</v>
      </c>
      <c r="AC3475">
        <v>0</v>
      </c>
      <c r="AD3475">
        <v>40</v>
      </c>
      <c r="AE3475">
        <v>1</v>
      </c>
      <c r="AF3475">
        <v>192</v>
      </c>
      <c r="AG3475">
        <v>2</v>
      </c>
      <c r="AH3475">
        <v>7</v>
      </c>
      <c r="AI3475">
        <v>67</v>
      </c>
      <c r="AJ3475">
        <v>0</v>
      </c>
      <c r="AK3475">
        <v>0</v>
      </c>
      <c r="AL3475">
        <v>0</v>
      </c>
      <c r="AM3475">
        <v>0</v>
      </c>
      <c r="AN3475">
        <v>0</v>
      </c>
      <c r="AO3475">
        <v>180</v>
      </c>
      <c r="AP3475">
        <v>437</v>
      </c>
      <c r="AQ3475">
        <v>167</v>
      </c>
      <c r="AR3475">
        <v>1</v>
      </c>
      <c r="AS3475">
        <v>71</v>
      </c>
      <c r="AT3475">
        <v>8</v>
      </c>
      <c r="AU3475">
        <v>7</v>
      </c>
      <c r="AV3475">
        <v>2</v>
      </c>
      <c r="AW3475">
        <v>12</v>
      </c>
      <c r="AX3475">
        <v>0</v>
      </c>
      <c r="AY3475">
        <v>45</v>
      </c>
      <c r="AZ3475">
        <v>53</v>
      </c>
      <c r="BA3475">
        <v>11</v>
      </c>
      <c r="BB3475">
        <v>7</v>
      </c>
      <c r="BC3475">
        <v>2</v>
      </c>
      <c r="BD3475">
        <v>8</v>
      </c>
      <c r="BE3475">
        <v>0</v>
      </c>
      <c r="BF3475">
        <v>255</v>
      </c>
      <c r="BG3475">
        <v>1420</v>
      </c>
      <c r="BH3475">
        <v>0</v>
      </c>
      <c r="BI3475">
        <v>167</v>
      </c>
      <c r="BJ3475" s="2">
        <v>46036</v>
      </c>
      <c r="BK3475">
        <v>0</v>
      </c>
      <c r="BL3475" s="3" t="str">
        <f>VLOOKUP(O3475,DropDownList!$H$1:$I$7,2,FALSE)</f>
        <v>2025/26</v>
      </c>
      <c r="BM3475" s="3" t="str">
        <f t="shared" si="54"/>
        <v>VSUR</v>
      </c>
    </row>
    <row r="3476" spans="1:65" x14ac:dyDescent="0.2">
      <c r="A3476">
        <v>2026</v>
      </c>
      <c r="B3476">
        <v>1</v>
      </c>
      <c r="C3476" t="s">
        <v>198</v>
      </c>
      <c r="D3476" t="s">
        <v>215</v>
      </c>
      <c r="E3476" t="s">
        <v>35</v>
      </c>
      <c r="F3476">
        <v>9851</v>
      </c>
      <c r="G3476" t="s">
        <v>158</v>
      </c>
      <c r="H3476" t="s">
        <v>200</v>
      </c>
      <c r="I3476" t="s">
        <v>142</v>
      </c>
      <c r="J3476" s="1">
        <v>46023</v>
      </c>
      <c r="K3476" t="s">
        <v>438</v>
      </c>
      <c r="L3476">
        <v>4</v>
      </c>
      <c r="M3476" t="s">
        <v>439</v>
      </c>
      <c r="N3476" t="s">
        <v>145</v>
      </c>
      <c r="O3476" t="s">
        <v>149</v>
      </c>
      <c r="P3476" t="s">
        <v>159</v>
      </c>
      <c r="Q3476">
        <v>150051.46</v>
      </c>
      <c r="R3476">
        <v>5</v>
      </c>
      <c r="S3476">
        <v>208264.98</v>
      </c>
      <c r="T3476">
        <v>0</v>
      </c>
      <c r="U3476">
        <v>2</v>
      </c>
      <c r="V3476">
        <v>0</v>
      </c>
      <c r="W3476">
        <v>0</v>
      </c>
      <c r="X3476">
        <v>0</v>
      </c>
      <c r="Y3476">
        <v>0</v>
      </c>
      <c r="Z3476">
        <v>0</v>
      </c>
      <c r="AA3476">
        <v>58213.52</v>
      </c>
      <c r="AB3476">
        <v>0</v>
      </c>
      <c r="AC3476">
        <v>0</v>
      </c>
      <c r="AD3476">
        <v>0</v>
      </c>
      <c r="AE3476">
        <v>0</v>
      </c>
      <c r="AF3476">
        <v>3</v>
      </c>
      <c r="AG3476">
        <v>1</v>
      </c>
      <c r="AH3476">
        <v>0</v>
      </c>
      <c r="AI3476">
        <v>1</v>
      </c>
      <c r="AJ3476">
        <v>0</v>
      </c>
      <c r="AK3476">
        <v>0</v>
      </c>
      <c r="AL3476">
        <v>0</v>
      </c>
      <c r="AM3476">
        <v>0</v>
      </c>
      <c r="AN3476">
        <v>0</v>
      </c>
      <c r="AO3476">
        <v>0</v>
      </c>
      <c r="AP3476">
        <v>0</v>
      </c>
      <c r="AQ3476">
        <v>0</v>
      </c>
      <c r="AR3476">
        <v>0</v>
      </c>
      <c r="AS3476">
        <v>0</v>
      </c>
      <c r="AT3476">
        <v>0</v>
      </c>
      <c r="AU3476">
        <v>0</v>
      </c>
      <c r="AV3476">
        <v>0</v>
      </c>
      <c r="AW3476">
        <v>0</v>
      </c>
      <c r="AX3476">
        <v>0</v>
      </c>
      <c r="AY3476">
        <v>0</v>
      </c>
      <c r="AZ3476">
        <v>0</v>
      </c>
      <c r="BA3476">
        <v>0</v>
      </c>
      <c r="BB3476">
        <v>0</v>
      </c>
      <c r="BC3476">
        <v>0</v>
      </c>
      <c r="BD3476">
        <v>0</v>
      </c>
      <c r="BE3476">
        <v>0</v>
      </c>
      <c r="BF3476">
        <v>0</v>
      </c>
      <c r="BG3476">
        <v>150000</v>
      </c>
      <c r="BH3476">
        <v>0</v>
      </c>
      <c r="BI3476">
        <v>0</v>
      </c>
      <c r="BJ3476" s="2">
        <v>46036</v>
      </c>
      <c r="BK3476">
        <v>0</v>
      </c>
      <c r="BL3476" s="3" t="str">
        <f>VLOOKUP(O3476,DropDownList!$H$1:$I$7,2,FALSE)</f>
        <v>2025/26</v>
      </c>
      <c r="BM3476" s="3" t="str">
        <f t="shared" si="54"/>
        <v>CONF</v>
      </c>
    </row>
    <row r="3477" spans="1:65" x14ac:dyDescent="0.2">
      <c r="A3477">
        <v>2026</v>
      </c>
      <c r="B3477">
        <v>1</v>
      </c>
      <c r="C3477" t="s">
        <v>198</v>
      </c>
      <c r="D3477" t="s">
        <v>215</v>
      </c>
      <c r="E3477" t="s">
        <v>35</v>
      </c>
      <c r="F3477">
        <v>9851</v>
      </c>
      <c r="G3477" t="s">
        <v>158</v>
      </c>
      <c r="H3477" t="s">
        <v>200</v>
      </c>
      <c r="I3477" t="s">
        <v>142</v>
      </c>
      <c r="J3477" s="1">
        <v>46023</v>
      </c>
      <c r="K3477" t="s">
        <v>438</v>
      </c>
      <c r="L3477">
        <v>4</v>
      </c>
      <c r="M3477" t="s">
        <v>439</v>
      </c>
      <c r="N3477" t="s">
        <v>145</v>
      </c>
      <c r="O3477" t="s">
        <v>147</v>
      </c>
      <c r="P3477" t="s">
        <v>161</v>
      </c>
      <c r="Q3477">
        <v>2180.27</v>
      </c>
      <c r="R3477">
        <v>643</v>
      </c>
      <c r="S3477">
        <v>43145.01</v>
      </c>
      <c r="T3477">
        <v>983.29</v>
      </c>
      <c r="U3477">
        <v>256</v>
      </c>
      <c r="V3477">
        <v>56</v>
      </c>
      <c r="W3477">
        <v>1165.33</v>
      </c>
      <c r="X3477">
        <v>1165.33</v>
      </c>
      <c r="Y3477">
        <v>0</v>
      </c>
      <c r="Z3477">
        <v>0</v>
      </c>
      <c r="AA3477">
        <v>39981.449999999997</v>
      </c>
      <c r="AB3477">
        <v>0</v>
      </c>
      <c r="AC3477">
        <v>0</v>
      </c>
      <c r="AD3477">
        <v>53</v>
      </c>
      <c r="AE3477">
        <v>3</v>
      </c>
      <c r="AF3477">
        <v>482</v>
      </c>
      <c r="AG3477">
        <v>6</v>
      </c>
      <c r="AH3477">
        <v>50</v>
      </c>
      <c r="AI3477">
        <v>104</v>
      </c>
      <c r="AJ3477">
        <v>0</v>
      </c>
      <c r="AK3477">
        <v>0</v>
      </c>
      <c r="AL3477">
        <v>0</v>
      </c>
      <c r="AM3477">
        <v>0</v>
      </c>
      <c r="AN3477">
        <v>0</v>
      </c>
      <c r="AO3477">
        <v>439</v>
      </c>
      <c r="AP3477">
        <v>1415</v>
      </c>
      <c r="AQ3477">
        <v>397</v>
      </c>
      <c r="AR3477">
        <v>4</v>
      </c>
      <c r="AS3477">
        <v>143</v>
      </c>
      <c r="AT3477">
        <v>48</v>
      </c>
      <c r="AU3477">
        <v>34</v>
      </c>
      <c r="AV3477">
        <v>11</v>
      </c>
      <c r="AW3477">
        <v>41</v>
      </c>
      <c r="AX3477">
        <v>0</v>
      </c>
      <c r="AY3477">
        <v>202</v>
      </c>
      <c r="AZ3477">
        <v>264</v>
      </c>
      <c r="BA3477">
        <v>125</v>
      </c>
      <c r="BB3477">
        <v>19</v>
      </c>
      <c r="BC3477">
        <v>7</v>
      </c>
      <c r="BD3477">
        <v>33</v>
      </c>
      <c r="BE3477">
        <v>0</v>
      </c>
      <c r="BF3477">
        <v>596</v>
      </c>
      <c r="BG3477">
        <v>2045.01</v>
      </c>
      <c r="BH3477">
        <v>1</v>
      </c>
      <c r="BI3477">
        <v>242</v>
      </c>
      <c r="BJ3477" s="2">
        <v>46036</v>
      </c>
      <c r="BK3477">
        <v>1</v>
      </c>
      <c r="BL3477" s="3" t="str">
        <f>VLOOKUP(O3477,DropDownList!$H$1:$I$7,2,FALSE)</f>
        <v>2024/25</v>
      </c>
      <c r="BM3477" s="3" t="str">
        <f t="shared" si="54"/>
        <v>VSUR</v>
      </c>
    </row>
    <row r="3478" spans="1:65" x14ac:dyDescent="0.2">
      <c r="A3478">
        <v>2026</v>
      </c>
      <c r="B3478">
        <v>1</v>
      </c>
      <c r="C3478" t="s">
        <v>198</v>
      </c>
      <c r="D3478" t="s">
        <v>215</v>
      </c>
      <c r="E3478" t="s">
        <v>35</v>
      </c>
      <c r="F3478">
        <v>9851</v>
      </c>
      <c r="G3478" t="s">
        <v>158</v>
      </c>
      <c r="H3478" t="s">
        <v>200</v>
      </c>
      <c r="I3478" t="s">
        <v>142</v>
      </c>
      <c r="J3478" s="1">
        <v>46023</v>
      </c>
      <c r="K3478" t="s">
        <v>438</v>
      </c>
      <c r="L3478">
        <v>4</v>
      </c>
      <c r="M3478" t="s">
        <v>439</v>
      </c>
      <c r="N3478" t="s">
        <v>145</v>
      </c>
      <c r="O3478" t="s">
        <v>155</v>
      </c>
      <c r="P3478" t="s">
        <v>161</v>
      </c>
      <c r="Q3478">
        <v>1435.84</v>
      </c>
      <c r="R3478">
        <v>738</v>
      </c>
      <c r="S3478">
        <v>18285</v>
      </c>
      <c r="T3478">
        <v>1326.96</v>
      </c>
      <c r="U3478">
        <v>142</v>
      </c>
      <c r="V3478">
        <v>35</v>
      </c>
      <c r="W3478">
        <v>900</v>
      </c>
      <c r="X3478">
        <v>900</v>
      </c>
      <c r="Y3478">
        <v>0</v>
      </c>
      <c r="Z3478">
        <v>0</v>
      </c>
      <c r="AA3478">
        <v>15522.2</v>
      </c>
      <c r="AB3478">
        <v>0</v>
      </c>
      <c r="AC3478">
        <v>0</v>
      </c>
      <c r="AD3478">
        <v>35</v>
      </c>
      <c r="AE3478">
        <v>0</v>
      </c>
      <c r="AF3478">
        <v>619</v>
      </c>
      <c r="AG3478">
        <v>1</v>
      </c>
      <c r="AH3478">
        <v>56</v>
      </c>
      <c r="AI3478">
        <v>60</v>
      </c>
      <c r="AJ3478">
        <v>0</v>
      </c>
      <c r="AK3478">
        <v>0</v>
      </c>
      <c r="AL3478">
        <v>0</v>
      </c>
      <c r="AM3478">
        <v>0</v>
      </c>
      <c r="AN3478">
        <v>0</v>
      </c>
      <c r="AO3478">
        <v>533</v>
      </c>
      <c r="AP3478">
        <v>2450</v>
      </c>
      <c r="AQ3478">
        <v>493</v>
      </c>
      <c r="AR3478">
        <v>10</v>
      </c>
      <c r="AS3478">
        <v>217</v>
      </c>
      <c r="AT3478">
        <v>87</v>
      </c>
      <c r="AU3478">
        <v>97</v>
      </c>
      <c r="AV3478">
        <v>37</v>
      </c>
      <c r="AW3478">
        <v>48</v>
      </c>
      <c r="AX3478">
        <v>0</v>
      </c>
      <c r="AY3478">
        <v>358</v>
      </c>
      <c r="AZ3478">
        <v>506</v>
      </c>
      <c r="BA3478">
        <v>332</v>
      </c>
      <c r="BB3478">
        <v>71</v>
      </c>
      <c r="BC3478">
        <v>41</v>
      </c>
      <c r="BD3478">
        <v>17</v>
      </c>
      <c r="BE3478">
        <v>0</v>
      </c>
      <c r="BF3478">
        <v>680</v>
      </c>
      <c r="BG3478">
        <v>1400</v>
      </c>
      <c r="BH3478">
        <v>2</v>
      </c>
      <c r="BI3478">
        <v>127</v>
      </c>
      <c r="BJ3478" s="2">
        <v>46036</v>
      </c>
      <c r="BK3478">
        <v>4</v>
      </c>
      <c r="BL3478" s="3" t="str">
        <f>VLOOKUP(O3478,DropDownList!$H$1:$I$7,2,FALSE)</f>
        <v>2022/23</v>
      </c>
      <c r="BM3478" s="3" t="str">
        <f t="shared" si="54"/>
        <v>VSUR</v>
      </c>
    </row>
    <row r="3479" spans="1:65" x14ac:dyDescent="0.2">
      <c r="A3479">
        <v>2026</v>
      </c>
      <c r="B3479">
        <v>1</v>
      </c>
      <c r="C3479" t="s">
        <v>198</v>
      </c>
      <c r="D3479" t="s">
        <v>215</v>
      </c>
      <c r="E3479" t="s">
        <v>35</v>
      </c>
      <c r="F3479">
        <v>9851</v>
      </c>
      <c r="G3479" t="s">
        <v>158</v>
      </c>
      <c r="H3479" t="s">
        <v>200</v>
      </c>
      <c r="I3479" t="s">
        <v>142</v>
      </c>
      <c r="J3479" s="1">
        <v>46023</v>
      </c>
      <c r="K3479" t="s">
        <v>438</v>
      </c>
      <c r="L3479">
        <v>4</v>
      </c>
      <c r="M3479" t="s">
        <v>439</v>
      </c>
      <c r="N3479" t="s">
        <v>145</v>
      </c>
      <c r="O3479" t="s">
        <v>147</v>
      </c>
      <c r="P3479" t="s">
        <v>159</v>
      </c>
      <c r="Q3479">
        <v>103760.76</v>
      </c>
      <c r="R3479">
        <v>24</v>
      </c>
      <c r="S3479">
        <v>726538.22</v>
      </c>
      <c r="T3479">
        <v>98859.67</v>
      </c>
      <c r="U3479">
        <v>2</v>
      </c>
      <c r="V3479">
        <v>1</v>
      </c>
      <c r="W3479">
        <v>101757.96</v>
      </c>
      <c r="X3479">
        <v>101757.96</v>
      </c>
      <c r="Y3479">
        <v>0</v>
      </c>
      <c r="Z3479">
        <v>0</v>
      </c>
      <c r="AA3479">
        <v>523917.79</v>
      </c>
      <c r="AB3479">
        <v>0</v>
      </c>
      <c r="AC3479">
        <v>0</v>
      </c>
      <c r="AD3479">
        <v>0</v>
      </c>
      <c r="AE3479">
        <v>1</v>
      </c>
      <c r="AF3479">
        <v>15</v>
      </c>
      <c r="AG3479">
        <v>2</v>
      </c>
      <c r="AH3479">
        <v>0</v>
      </c>
      <c r="AI3479">
        <v>0</v>
      </c>
      <c r="AJ3479">
        <v>0</v>
      </c>
      <c r="AK3479">
        <v>0</v>
      </c>
      <c r="AL3479">
        <v>0</v>
      </c>
      <c r="AM3479">
        <v>0</v>
      </c>
      <c r="AN3479">
        <v>0</v>
      </c>
      <c r="AO3479">
        <v>2</v>
      </c>
      <c r="AP3479">
        <v>3</v>
      </c>
      <c r="AQ3479">
        <v>1</v>
      </c>
      <c r="AR3479">
        <v>0</v>
      </c>
      <c r="AS3479">
        <v>0</v>
      </c>
      <c r="AT3479">
        <v>0</v>
      </c>
      <c r="AU3479">
        <v>0</v>
      </c>
      <c r="AV3479">
        <v>0</v>
      </c>
      <c r="AW3479">
        <v>1</v>
      </c>
      <c r="AX3479">
        <v>0</v>
      </c>
      <c r="AY3479">
        <v>0</v>
      </c>
      <c r="AZ3479">
        <v>0</v>
      </c>
      <c r="BA3479">
        <v>0</v>
      </c>
      <c r="BB3479">
        <v>0</v>
      </c>
      <c r="BC3479">
        <v>0</v>
      </c>
      <c r="BD3479">
        <v>0</v>
      </c>
      <c r="BE3479">
        <v>0</v>
      </c>
      <c r="BF3479">
        <v>0</v>
      </c>
      <c r="BG3479">
        <v>0</v>
      </c>
      <c r="BH3479">
        <v>7</v>
      </c>
      <c r="BI3479">
        <v>0</v>
      </c>
      <c r="BJ3479" s="2">
        <v>46036</v>
      </c>
      <c r="BK3479">
        <v>0</v>
      </c>
      <c r="BL3479" s="3" t="str">
        <f>VLOOKUP(O3479,DropDownList!$H$1:$I$7,2,FALSE)</f>
        <v>2024/25</v>
      </c>
      <c r="BM3479" s="3" t="str">
        <f t="shared" si="54"/>
        <v>CONF</v>
      </c>
    </row>
    <row r="3480" spans="1:65" x14ac:dyDescent="0.2">
      <c r="A3480">
        <v>2026</v>
      </c>
      <c r="B3480">
        <v>1</v>
      </c>
      <c r="C3480" t="s">
        <v>198</v>
      </c>
      <c r="D3480" t="s">
        <v>215</v>
      </c>
      <c r="E3480" t="s">
        <v>35</v>
      </c>
      <c r="F3480">
        <v>9851</v>
      </c>
      <c r="G3480" t="s">
        <v>158</v>
      </c>
      <c r="H3480" t="s">
        <v>200</v>
      </c>
      <c r="I3480" t="s">
        <v>142</v>
      </c>
      <c r="J3480" s="1">
        <v>46023</v>
      </c>
      <c r="K3480" t="s">
        <v>438</v>
      </c>
      <c r="L3480">
        <v>4</v>
      </c>
      <c r="M3480" t="s">
        <v>439</v>
      </c>
      <c r="N3480" t="s">
        <v>145</v>
      </c>
      <c r="O3480" t="s">
        <v>147</v>
      </c>
      <c r="P3480" t="s">
        <v>160</v>
      </c>
      <c r="Q3480">
        <v>98187.37</v>
      </c>
      <c r="R3480">
        <v>697</v>
      </c>
      <c r="S3480">
        <v>351431.91</v>
      </c>
      <c r="T3480">
        <v>27106.61</v>
      </c>
      <c r="U3480">
        <v>273</v>
      </c>
      <c r="V3480">
        <v>130</v>
      </c>
      <c r="W3480">
        <v>38287.370000000003</v>
      </c>
      <c r="X3480">
        <v>48043.48</v>
      </c>
      <c r="Y3480">
        <v>0</v>
      </c>
      <c r="Z3480">
        <v>0</v>
      </c>
      <c r="AA3480">
        <v>226137.93</v>
      </c>
      <c r="AB3480">
        <v>22156.89</v>
      </c>
      <c r="AC3480">
        <v>190969.59</v>
      </c>
      <c r="AD3480">
        <v>55</v>
      </c>
      <c r="AE3480">
        <v>75</v>
      </c>
      <c r="AF3480">
        <v>343</v>
      </c>
      <c r="AG3480">
        <v>167</v>
      </c>
      <c r="AH3480">
        <v>66</v>
      </c>
      <c r="AI3480">
        <v>106</v>
      </c>
      <c r="AJ3480">
        <v>0</v>
      </c>
      <c r="AK3480">
        <v>0</v>
      </c>
      <c r="AL3480">
        <v>0</v>
      </c>
      <c r="AM3480">
        <v>0</v>
      </c>
      <c r="AN3480">
        <v>0</v>
      </c>
      <c r="AO3480">
        <v>479</v>
      </c>
      <c r="AP3480">
        <v>1496</v>
      </c>
      <c r="AQ3480">
        <v>420</v>
      </c>
      <c r="AR3480">
        <v>4</v>
      </c>
      <c r="AS3480">
        <v>149</v>
      </c>
      <c r="AT3480">
        <v>50</v>
      </c>
      <c r="AU3480">
        <v>35</v>
      </c>
      <c r="AV3480">
        <v>12</v>
      </c>
      <c r="AW3480">
        <v>59</v>
      </c>
      <c r="AX3480">
        <v>0</v>
      </c>
      <c r="AY3480">
        <v>209</v>
      </c>
      <c r="AZ3480">
        <v>274</v>
      </c>
      <c r="BA3480">
        <v>132</v>
      </c>
      <c r="BB3480">
        <v>19</v>
      </c>
      <c r="BC3480">
        <v>7</v>
      </c>
      <c r="BD3480">
        <v>36</v>
      </c>
      <c r="BE3480">
        <v>0</v>
      </c>
      <c r="BF3480">
        <v>633</v>
      </c>
      <c r="BG3480">
        <v>46723.91</v>
      </c>
      <c r="BH3480">
        <v>15</v>
      </c>
      <c r="BI3480">
        <v>258</v>
      </c>
      <c r="BJ3480" s="2">
        <v>46036</v>
      </c>
      <c r="BK3480">
        <v>1</v>
      </c>
      <c r="BL3480" s="3" t="str">
        <f>VLOOKUP(O3480,DropDownList!$H$1:$I$7,2,FALSE)</f>
        <v>2024/25</v>
      </c>
      <c r="BM3480" s="3" t="str">
        <f t="shared" si="54"/>
        <v>SC COURT</v>
      </c>
    </row>
    <row r="3481" spans="1:65" x14ac:dyDescent="0.2">
      <c r="A3481">
        <v>2026</v>
      </c>
      <c r="B3481">
        <v>1</v>
      </c>
      <c r="C3481" t="s">
        <v>198</v>
      </c>
      <c r="D3481" t="s">
        <v>215</v>
      </c>
      <c r="E3481" t="s">
        <v>35</v>
      </c>
      <c r="F3481">
        <v>9851</v>
      </c>
      <c r="G3481" t="s">
        <v>158</v>
      </c>
      <c r="H3481" t="s">
        <v>200</v>
      </c>
      <c r="I3481" t="s">
        <v>142</v>
      </c>
      <c r="J3481" s="1">
        <v>46023</v>
      </c>
      <c r="K3481" t="s">
        <v>438</v>
      </c>
      <c r="L3481">
        <v>4</v>
      </c>
      <c r="M3481" t="s">
        <v>439</v>
      </c>
      <c r="N3481" t="s">
        <v>145</v>
      </c>
      <c r="O3481" t="s">
        <v>156</v>
      </c>
      <c r="P3481" t="s">
        <v>160</v>
      </c>
      <c r="Q3481">
        <v>47696.85</v>
      </c>
      <c r="R3481">
        <v>754</v>
      </c>
      <c r="S3481">
        <v>363873.8</v>
      </c>
      <c r="T3481">
        <v>29492.29</v>
      </c>
      <c r="U3481">
        <v>169</v>
      </c>
      <c r="V3481">
        <v>87</v>
      </c>
      <c r="W3481">
        <v>25076.87</v>
      </c>
      <c r="X3481">
        <v>25966.87</v>
      </c>
      <c r="Y3481">
        <v>0</v>
      </c>
      <c r="Z3481">
        <v>0</v>
      </c>
      <c r="AA3481">
        <v>286684.65999999997</v>
      </c>
      <c r="AB3481">
        <v>44959.22</v>
      </c>
      <c r="AC3481">
        <v>227713.1</v>
      </c>
      <c r="AD3481">
        <v>33</v>
      </c>
      <c r="AE3481">
        <v>54</v>
      </c>
      <c r="AF3481">
        <v>499</v>
      </c>
      <c r="AG3481">
        <v>117</v>
      </c>
      <c r="AH3481">
        <v>77</v>
      </c>
      <c r="AI3481">
        <v>52</v>
      </c>
      <c r="AJ3481">
        <v>0</v>
      </c>
      <c r="AK3481">
        <v>0</v>
      </c>
      <c r="AL3481">
        <v>0</v>
      </c>
      <c r="AM3481">
        <v>0</v>
      </c>
      <c r="AN3481">
        <v>0</v>
      </c>
      <c r="AO3481">
        <v>521</v>
      </c>
      <c r="AP3481">
        <v>1952</v>
      </c>
      <c r="AQ3481">
        <v>465</v>
      </c>
      <c r="AR3481">
        <v>5</v>
      </c>
      <c r="AS3481">
        <v>189</v>
      </c>
      <c r="AT3481">
        <v>57</v>
      </c>
      <c r="AU3481">
        <v>63</v>
      </c>
      <c r="AV3481">
        <v>26</v>
      </c>
      <c r="AW3481">
        <v>59</v>
      </c>
      <c r="AX3481">
        <v>0</v>
      </c>
      <c r="AY3481">
        <v>285</v>
      </c>
      <c r="AZ3481">
        <v>397</v>
      </c>
      <c r="BA3481">
        <v>238</v>
      </c>
      <c r="BB3481">
        <v>47</v>
      </c>
      <c r="BC3481">
        <v>17</v>
      </c>
      <c r="BD3481">
        <v>19</v>
      </c>
      <c r="BE3481">
        <v>0</v>
      </c>
      <c r="BF3481">
        <v>691</v>
      </c>
      <c r="BG3481">
        <v>20565</v>
      </c>
      <c r="BH3481">
        <v>9</v>
      </c>
      <c r="BI3481">
        <v>153</v>
      </c>
      <c r="BJ3481" s="2">
        <v>46036</v>
      </c>
      <c r="BK3481">
        <v>1</v>
      </c>
      <c r="BL3481" s="3" t="str">
        <f>VLOOKUP(O3481,DropDownList!$H$1:$I$7,2,FALSE)</f>
        <v>2023/24</v>
      </c>
      <c r="BM3481" s="3" t="str">
        <f t="shared" si="54"/>
        <v>SC COURT</v>
      </c>
    </row>
    <row r="3482" spans="1:65" x14ac:dyDescent="0.2">
      <c r="A3482">
        <v>2026</v>
      </c>
      <c r="B3482">
        <v>1</v>
      </c>
      <c r="C3482" t="s">
        <v>198</v>
      </c>
      <c r="D3482" t="s">
        <v>215</v>
      </c>
      <c r="E3482" t="s">
        <v>35</v>
      </c>
      <c r="F3482">
        <v>9851</v>
      </c>
      <c r="G3482" t="s">
        <v>158</v>
      </c>
      <c r="H3482" t="s">
        <v>200</v>
      </c>
      <c r="I3482" t="s">
        <v>142</v>
      </c>
      <c r="J3482" s="1">
        <v>46023</v>
      </c>
      <c r="K3482" t="s">
        <v>438</v>
      </c>
      <c r="L3482">
        <v>4</v>
      </c>
      <c r="M3482" t="s">
        <v>439</v>
      </c>
      <c r="N3482" t="s">
        <v>145</v>
      </c>
      <c r="O3482" t="s">
        <v>149</v>
      </c>
      <c r="P3482" t="s">
        <v>160</v>
      </c>
      <c r="Q3482">
        <v>66791.850000000006</v>
      </c>
      <c r="R3482">
        <v>283</v>
      </c>
      <c r="S3482">
        <v>148146.4</v>
      </c>
      <c r="T3482">
        <v>1670</v>
      </c>
      <c r="U3482">
        <v>190</v>
      </c>
      <c r="V3482">
        <v>107</v>
      </c>
      <c r="W3482">
        <v>21206.83</v>
      </c>
      <c r="X3482">
        <v>39338.230000000003</v>
      </c>
      <c r="Y3482">
        <v>0</v>
      </c>
      <c r="Z3482">
        <v>0</v>
      </c>
      <c r="AA3482">
        <v>79684.55</v>
      </c>
      <c r="AB3482">
        <v>4347.0200000000004</v>
      </c>
      <c r="AC3482">
        <v>69767.53</v>
      </c>
      <c r="AD3482">
        <v>48</v>
      </c>
      <c r="AE3482">
        <v>59</v>
      </c>
      <c r="AF3482">
        <v>86</v>
      </c>
      <c r="AG3482">
        <v>116</v>
      </c>
      <c r="AH3482">
        <v>7</v>
      </c>
      <c r="AI3482">
        <v>74</v>
      </c>
      <c r="AJ3482">
        <v>0</v>
      </c>
      <c r="AK3482">
        <v>0</v>
      </c>
      <c r="AL3482">
        <v>0</v>
      </c>
      <c r="AM3482">
        <v>0</v>
      </c>
      <c r="AN3482">
        <v>0</v>
      </c>
      <c r="AO3482">
        <v>192</v>
      </c>
      <c r="AP3482">
        <v>457</v>
      </c>
      <c r="AQ3482">
        <v>172</v>
      </c>
      <c r="AR3482">
        <v>1</v>
      </c>
      <c r="AS3482">
        <v>73</v>
      </c>
      <c r="AT3482">
        <v>8</v>
      </c>
      <c r="AU3482">
        <v>7</v>
      </c>
      <c r="AV3482">
        <v>2</v>
      </c>
      <c r="AW3482">
        <v>19</v>
      </c>
      <c r="AX3482">
        <v>0</v>
      </c>
      <c r="AY3482">
        <v>47</v>
      </c>
      <c r="AZ3482">
        <v>55</v>
      </c>
      <c r="BA3482">
        <v>11</v>
      </c>
      <c r="BB3482">
        <v>7</v>
      </c>
      <c r="BC3482">
        <v>2</v>
      </c>
      <c r="BD3482">
        <v>8</v>
      </c>
      <c r="BE3482">
        <v>0</v>
      </c>
      <c r="BF3482">
        <v>262</v>
      </c>
      <c r="BG3482">
        <v>31365</v>
      </c>
      <c r="BH3482">
        <v>0</v>
      </c>
      <c r="BI3482">
        <v>171</v>
      </c>
      <c r="BJ3482" s="2">
        <v>46036</v>
      </c>
      <c r="BK3482">
        <v>0</v>
      </c>
      <c r="BL3482" s="3" t="str">
        <f>VLOOKUP(O3482,DropDownList!$H$1:$I$7,2,FALSE)</f>
        <v>2025/26</v>
      </c>
      <c r="BM3482" s="3" t="str">
        <f t="shared" si="54"/>
        <v>SC COURT</v>
      </c>
    </row>
    <row r="3483" spans="1:65" x14ac:dyDescent="0.2">
      <c r="A3483">
        <v>2026</v>
      </c>
      <c r="B3483">
        <v>1</v>
      </c>
      <c r="C3483" t="s">
        <v>216</v>
      </c>
      <c r="D3483" t="s">
        <v>217</v>
      </c>
      <c r="E3483" t="s">
        <v>37</v>
      </c>
      <c r="F3483">
        <v>9355</v>
      </c>
      <c r="G3483" t="s">
        <v>141</v>
      </c>
      <c r="H3483" t="s">
        <v>218</v>
      </c>
      <c r="I3483" t="s">
        <v>142</v>
      </c>
      <c r="J3483" s="1">
        <v>46023</v>
      </c>
      <c r="K3483" t="s">
        <v>438</v>
      </c>
      <c r="L3483">
        <v>4</v>
      </c>
      <c r="M3483" t="s">
        <v>439</v>
      </c>
      <c r="N3483" t="s">
        <v>145</v>
      </c>
      <c r="O3483" t="s">
        <v>147</v>
      </c>
      <c r="P3483" t="s">
        <v>154</v>
      </c>
      <c r="Q3483">
        <v>25878.9</v>
      </c>
      <c r="R3483">
        <v>314</v>
      </c>
      <c r="S3483">
        <v>81944.34</v>
      </c>
      <c r="T3483">
        <v>2370</v>
      </c>
      <c r="U3483">
        <v>118</v>
      </c>
      <c r="V3483">
        <v>45</v>
      </c>
      <c r="W3483">
        <v>10162.959999999999</v>
      </c>
      <c r="X3483">
        <v>10760.64</v>
      </c>
      <c r="Y3483">
        <v>0</v>
      </c>
      <c r="Z3483">
        <v>0</v>
      </c>
      <c r="AA3483">
        <v>53695.44</v>
      </c>
      <c r="AB3483">
        <v>674.23</v>
      </c>
      <c r="AC3483">
        <v>48931.54</v>
      </c>
      <c r="AD3483">
        <v>20</v>
      </c>
      <c r="AE3483">
        <v>25</v>
      </c>
      <c r="AF3483">
        <v>190</v>
      </c>
      <c r="AG3483">
        <v>71</v>
      </c>
      <c r="AH3483">
        <v>3</v>
      </c>
      <c r="AI3483">
        <v>47</v>
      </c>
      <c r="AJ3483">
        <v>0</v>
      </c>
      <c r="AK3483">
        <v>0</v>
      </c>
      <c r="AL3483">
        <v>0</v>
      </c>
      <c r="AM3483">
        <v>0</v>
      </c>
      <c r="AN3483">
        <v>0</v>
      </c>
      <c r="AO3483">
        <v>201</v>
      </c>
      <c r="AP3483">
        <v>923</v>
      </c>
      <c r="AQ3483">
        <v>160</v>
      </c>
      <c r="AR3483">
        <v>0</v>
      </c>
      <c r="AS3483">
        <v>89</v>
      </c>
      <c r="AT3483">
        <v>177</v>
      </c>
      <c r="AU3483">
        <v>9</v>
      </c>
      <c r="AV3483">
        <v>6</v>
      </c>
      <c r="AW3483">
        <v>5</v>
      </c>
      <c r="AX3483">
        <v>0</v>
      </c>
      <c r="AY3483">
        <v>103</v>
      </c>
      <c r="AZ3483">
        <v>203</v>
      </c>
      <c r="BA3483">
        <v>83</v>
      </c>
      <c r="BB3483">
        <v>25</v>
      </c>
      <c r="BC3483">
        <v>6</v>
      </c>
      <c r="BD3483">
        <v>5</v>
      </c>
      <c r="BE3483">
        <v>0</v>
      </c>
      <c r="BF3483">
        <v>309</v>
      </c>
      <c r="BG3483">
        <v>13300.11</v>
      </c>
      <c r="BH3483">
        <v>3</v>
      </c>
      <c r="BI3483">
        <v>118</v>
      </c>
      <c r="BJ3483" s="2">
        <v>46036</v>
      </c>
      <c r="BK3483">
        <v>0</v>
      </c>
      <c r="BL3483" s="3" t="str">
        <f>VLOOKUP(O3483,DropDownList!$H$1:$I$7,2,FALSE)</f>
        <v>2024/25</v>
      </c>
      <c r="BM3483" s="3" t="str">
        <f t="shared" si="54"/>
        <v>JP COURT</v>
      </c>
    </row>
    <row r="3484" spans="1:65" x14ac:dyDescent="0.2">
      <c r="A3484">
        <v>2026</v>
      </c>
      <c r="B3484">
        <v>1</v>
      </c>
      <c r="C3484" t="s">
        <v>216</v>
      </c>
      <c r="D3484" t="s">
        <v>217</v>
      </c>
      <c r="E3484" t="s">
        <v>37</v>
      </c>
      <c r="F3484">
        <v>9355</v>
      </c>
      <c r="G3484" t="s">
        <v>141</v>
      </c>
      <c r="H3484" t="s">
        <v>218</v>
      </c>
      <c r="I3484" t="s">
        <v>142</v>
      </c>
      <c r="J3484" s="1">
        <v>46023</v>
      </c>
      <c r="K3484" t="s">
        <v>438</v>
      </c>
      <c r="L3484">
        <v>4</v>
      </c>
      <c r="M3484" t="s">
        <v>439</v>
      </c>
      <c r="N3484" t="s">
        <v>145</v>
      </c>
      <c r="O3484" t="s">
        <v>156</v>
      </c>
      <c r="P3484" t="s">
        <v>148</v>
      </c>
      <c r="Q3484">
        <v>1586.54</v>
      </c>
      <c r="R3484">
        <v>97</v>
      </c>
      <c r="S3484">
        <v>5820</v>
      </c>
      <c r="T3484">
        <v>605</v>
      </c>
      <c r="U3484">
        <v>30</v>
      </c>
      <c r="V3484">
        <v>10</v>
      </c>
      <c r="W3484">
        <v>563.12</v>
      </c>
      <c r="X3484">
        <v>563.12</v>
      </c>
      <c r="Y3484">
        <v>0</v>
      </c>
      <c r="Z3484">
        <v>0</v>
      </c>
      <c r="AA3484">
        <v>3628.46</v>
      </c>
      <c r="AB3484">
        <v>0</v>
      </c>
      <c r="AC3484">
        <v>3628.46</v>
      </c>
      <c r="AD3484">
        <v>9</v>
      </c>
      <c r="AE3484">
        <v>1</v>
      </c>
      <c r="AF3484">
        <v>56</v>
      </c>
      <c r="AG3484">
        <v>6</v>
      </c>
      <c r="AH3484">
        <v>10</v>
      </c>
      <c r="AI3484">
        <v>24</v>
      </c>
      <c r="AJ3484">
        <v>0</v>
      </c>
      <c r="AK3484">
        <v>0</v>
      </c>
      <c r="AL3484">
        <v>0</v>
      </c>
      <c r="AM3484">
        <v>0</v>
      </c>
      <c r="AN3484">
        <v>0</v>
      </c>
      <c r="AO3484">
        <v>90</v>
      </c>
      <c r="AP3484">
        <v>588</v>
      </c>
      <c r="AQ3484">
        <v>97</v>
      </c>
      <c r="AR3484">
        <v>0</v>
      </c>
      <c r="AS3484">
        <v>29</v>
      </c>
      <c r="AT3484">
        <v>111</v>
      </c>
      <c r="AU3484">
        <v>0</v>
      </c>
      <c r="AV3484">
        <v>0</v>
      </c>
      <c r="AW3484">
        <v>0</v>
      </c>
      <c r="AX3484">
        <v>0</v>
      </c>
      <c r="AY3484">
        <v>83</v>
      </c>
      <c r="AZ3484">
        <v>161</v>
      </c>
      <c r="BA3484">
        <v>94</v>
      </c>
      <c r="BB3484">
        <v>1</v>
      </c>
      <c r="BC3484">
        <v>0</v>
      </c>
      <c r="BD3484">
        <v>0</v>
      </c>
      <c r="BE3484">
        <v>0</v>
      </c>
      <c r="BF3484">
        <v>94</v>
      </c>
      <c r="BG3484">
        <v>1440</v>
      </c>
      <c r="BH3484">
        <v>1</v>
      </c>
      <c r="BI3484">
        <v>30</v>
      </c>
      <c r="BJ3484" s="2">
        <v>46036</v>
      </c>
      <c r="BK3484">
        <v>0</v>
      </c>
      <c r="BL3484" s="3" t="str">
        <f>VLOOKUP(O3484,DropDownList!$H$1:$I$7,2,FALSE)</f>
        <v>2023/24</v>
      </c>
      <c r="BM3484" s="3" t="str">
        <f t="shared" si="54"/>
        <v>PRAS</v>
      </c>
    </row>
    <row r="3485" spans="1:65" x14ac:dyDescent="0.2">
      <c r="A3485">
        <v>2026</v>
      </c>
      <c r="B3485">
        <v>1</v>
      </c>
      <c r="C3485" t="s">
        <v>216</v>
      </c>
      <c r="D3485" t="s">
        <v>217</v>
      </c>
      <c r="E3485" t="s">
        <v>37</v>
      </c>
      <c r="F3485">
        <v>9355</v>
      </c>
      <c r="G3485" t="s">
        <v>141</v>
      </c>
      <c r="H3485" t="s">
        <v>218</v>
      </c>
      <c r="I3485" t="s">
        <v>142</v>
      </c>
      <c r="J3485" s="1">
        <v>46023</v>
      </c>
      <c r="K3485" t="s">
        <v>438</v>
      </c>
      <c r="L3485">
        <v>4</v>
      </c>
      <c r="M3485" t="s">
        <v>439</v>
      </c>
      <c r="N3485" t="s">
        <v>145</v>
      </c>
      <c r="O3485" t="s">
        <v>156</v>
      </c>
      <c r="P3485" t="s">
        <v>152</v>
      </c>
      <c r="Q3485">
        <v>0</v>
      </c>
      <c r="R3485">
        <v>157</v>
      </c>
      <c r="S3485">
        <v>6280</v>
      </c>
      <c r="T3485">
        <v>4040</v>
      </c>
      <c r="U3485">
        <v>0</v>
      </c>
      <c r="V3485">
        <v>0</v>
      </c>
      <c r="W3485">
        <v>0</v>
      </c>
      <c r="X3485">
        <v>0</v>
      </c>
      <c r="Y3485">
        <v>0</v>
      </c>
      <c r="Z3485">
        <v>0</v>
      </c>
      <c r="AA3485">
        <v>2240</v>
      </c>
      <c r="AB3485">
        <v>0</v>
      </c>
      <c r="AC3485">
        <v>2240</v>
      </c>
      <c r="AD3485">
        <v>0</v>
      </c>
      <c r="AE3485">
        <v>0</v>
      </c>
      <c r="AF3485">
        <v>56</v>
      </c>
      <c r="AG3485">
        <v>0</v>
      </c>
      <c r="AH3485">
        <v>101</v>
      </c>
      <c r="AI3485">
        <v>0</v>
      </c>
      <c r="AJ3485">
        <v>0</v>
      </c>
      <c r="AK3485">
        <v>0</v>
      </c>
      <c r="AL3485">
        <v>0</v>
      </c>
      <c r="AM3485">
        <v>1</v>
      </c>
      <c r="AN3485">
        <v>0</v>
      </c>
      <c r="AO3485">
        <v>0</v>
      </c>
      <c r="AP3485">
        <v>0</v>
      </c>
      <c r="AQ3485">
        <v>0</v>
      </c>
      <c r="AR3485">
        <v>0</v>
      </c>
      <c r="AS3485">
        <v>0</v>
      </c>
      <c r="AT3485">
        <v>0</v>
      </c>
      <c r="AU3485">
        <v>0</v>
      </c>
      <c r="AV3485">
        <v>0</v>
      </c>
      <c r="AW3485">
        <v>0</v>
      </c>
      <c r="AX3485">
        <v>0</v>
      </c>
      <c r="AY3485">
        <v>0</v>
      </c>
      <c r="AZ3485">
        <v>0</v>
      </c>
      <c r="BA3485">
        <v>0</v>
      </c>
      <c r="BB3485">
        <v>0</v>
      </c>
      <c r="BC3485">
        <v>0</v>
      </c>
      <c r="BD3485">
        <v>0</v>
      </c>
      <c r="BE3485">
        <v>0</v>
      </c>
      <c r="BF3485">
        <v>0</v>
      </c>
      <c r="BG3485">
        <v>0</v>
      </c>
      <c r="BH3485">
        <v>0</v>
      </c>
      <c r="BI3485">
        <v>0</v>
      </c>
      <c r="BJ3485" s="2">
        <v>46036</v>
      </c>
      <c r="BK3485">
        <v>0</v>
      </c>
      <c r="BL3485" s="3" t="str">
        <f>VLOOKUP(O3485,DropDownList!$H$1:$I$7,2,FALSE)</f>
        <v>2023/24</v>
      </c>
      <c r="BM3485" s="3" t="str">
        <f t="shared" si="54"/>
        <v>PCOA</v>
      </c>
    </row>
    <row r="3486" spans="1:65" x14ac:dyDescent="0.2">
      <c r="A3486">
        <v>2026</v>
      </c>
      <c r="B3486">
        <v>1</v>
      </c>
      <c r="C3486" t="s">
        <v>216</v>
      </c>
      <c r="D3486" t="s">
        <v>217</v>
      </c>
      <c r="E3486" t="s">
        <v>37</v>
      </c>
      <c r="F3486">
        <v>9355</v>
      </c>
      <c r="G3486" t="s">
        <v>141</v>
      </c>
      <c r="H3486" t="s">
        <v>218</v>
      </c>
      <c r="I3486" t="s">
        <v>142</v>
      </c>
      <c r="J3486" s="1">
        <v>46023</v>
      </c>
      <c r="K3486" t="s">
        <v>438</v>
      </c>
      <c r="L3486">
        <v>4</v>
      </c>
      <c r="M3486" t="s">
        <v>439</v>
      </c>
      <c r="N3486" t="s">
        <v>145</v>
      </c>
      <c r="O3486" t="s">
        <v>156</v>
      </c>
      <c r="P3486" t="s">
        <v>153</v>
      </c>
      <c r="Q3486">
        <v>90</v>
      </c>
      <c r="R3486">
        <v>3</v>
      </c>
      <c r="S3486">
        <v>135</v>
      </c>
      <c r="T3486">
        <v>0</v>
      </c>
      <c r="U3486">
        <v>2</v>
      </c>
      <c r="V3486">
        <v>2</v>
      </c>
      <c r="W3486">
        <v>90</v>
      </c>
      <c r="X3486">
        <v>90</v>
      </c>
      <c r="Y3486">
        <v>0</v>
      </c>
      <c r="Z3486">
        <v>0</v>
      </c>
      <c r="AA3486">
        <v>45</v>
      </c>
      <c r="AB3486">
        <v>0</v>
      </c>
      <c r="AC3486">
        <v>45</v>
      </c>
      <c r="AD3486">
        <v>2</v>
      </c>
      <c r="AE3486">
        <v>0</v>
      </c>
      <c r="AF3486">
        <v>1</v>
      </c>
      <c r="AG3486">
        <v>0</v>
      </c>
      <c r="AH3486">
        <v>0</v>
      </c>
      <c r="AI3486">
        <v>2</v>
      </c>
      <c r="AJ3486">
        <v>0</v>
      </c>
      <c r="AK3486">
        <v>0</v>
      </c>
      <c r="AL3486">
        <v>0</v>
      </c>
      <c r="AM3486">
        <v>0</v>
      </c>
      <c r="AN3486">
        <v>0</v>
      </c>
      <c r="AO3486">
        <v>3</v>
      </c>
      <c r="AP3486">
        <v>24</v>
      </c>
      <c r="AQ3486">
        <v>3</v>
      </c>
      <c r="AR3486">
        <v>0</v>
      </c>
      <c r="AS3486">
        <v>4</v>
      </c>
      <c r="AT3486">
        <v>8</v>
      </c>
      <c r="AU3486">
        <v>0</v>
      </c>
      <c r="AV3486">
        <v>0</v>
      </c>
      <c r="AW3486">
        <v>0</v>
      </c>
      <c r="AX3486">
        <v>0</v>
      </c>
      <c r="AY3486">
        <v>0</v>
      </c>
      <c r="AZ3486">
        <v>4</v>
      </c>
      <c r="BA3486">
        <v>4</v>
      </c>
      <c r="BB3486">
        <v>0</v>
      </c>
      <c r="BC3486">
        <v>0</v>
      </c>
      <c r="BD3486">
        <v>0</v>
      </c>
      <c r="BE3486">
        <v>0</v>
      </c>
      <c r="BF3486">
        <v>3</v>
      </c>
      <c r="BG3486">
        <v>90</v>
      </c>
      <c r="BH3486">
        <v>0</v>
      </c>
      <c r="BI3486">
        <v>2</v>
      </c>
      <c r="BJ3486" s="2">
        <v>46036</v>
      </c>
      <c r="BK3486">
        <v>0</v>
      </c>
      <c r="BL3486" s="3" t="str">
        <f>VLOOKUP(O3486,DropDownList!$H$1:$I$7,2,FALSE)</f>
        <v>2023/24</v>
      </c>
      <c r="BM3486" s="3" t="str">
        <f t="shared" si="54"/>
        <v>PREG</v>
      </c>
    </row>
    <row r="3487" spans="1:65" x14ac:dyDescent="0.2">
      <c r="A3487">
        <v>2026</v>
      </c>
      <c r="B3487">
        <v>1</v>
      </c>
      <c r="C3487" t="s">
        <v>216</v>
      </c>
      <c r="D3487" t="s">
        <v>217</v>
      </c>
      <c r="E3487" t="s">
        <v>37</v>
      </c>
      <c r="F3487">
        <v>9355</v>
      </c>
      <c r="G3487" t="s">
        <v>141</v>
      </c>
      <c r="H3487" t="s">
        <v>218</v>
      </c>
      <c r="I3487" t="s">
        <v>142</v>
      </c>
      <c r="J3487" s="1">
        <v>46023</v>
      </c>
      <c r="K3487" t="s">
        <v>438</v>
      </c>
      <c r="L3487">
        <v>4</v>
      </c>
      <c r="M3487" t="s">
        <v>439</v>
      </c>
      <c r="N3487" t="s">
        <v>145</v>
      </c>
      <c r="O3487" t="s">
        <v>156</v>
      </c>
      <c r="P3487" t="s">
        <v>146</v>
      </c>
      <c r="Q3487">
        <v>570</v>
      </c>
      <c r="R3487">
        <v>247</v>
      </c>
      <c r="S3487">
        <v>4010</v>
      </c>
      <c r="T3487">
        <v>10</v>
      </c>
      <c r="U3487">
        <v>78</v>
      </c>
      <c r="V3487">
        <v>14</v>
      </c>
      <c r="W3487">
        <v>260</v>
      </c>
      <c r="X3487">
        <v>260</v>
      </c>
      <c r="Y3487">
        <v>0</v>
      </c>
      <c r="Z3487">
        <v>0</v>
      </c>
      <c r="AA3487">
        <v>3430</v>
      </c>
      <c r="AB3487">
        <v>0</v>
      </c>
      <c r="AC3487">
        <v>0</v>
      </c>
      <c r="AD3487">
        <v>14</v>
      </c>
      <c r="AE3487">
        <v>0</v>
      </c>
      <c r="AF3487">
        <v>212</v>
      </c>
      <c r="AG3487">
        <v>0</v>
      </c>
      <c r="AH3487">
        <v>1</v>
      </c>
      <c r="AI3487">
        <v>34</v>
      </c>
      <c r="AJ3487">
        <v>0</v>
      </c>
      <c r="AK3487">
        <v>0</v>
      </c>
      <c r="AL3487">
        <v>0</v>
      </c>
      <c r="AM3487">
        <v>0</v>
      </c>
      <c r="AN3487">
        <v>0</v>
      </c>
      <c r="AO3487">
        <v>185</v>
      </c>
      <c r="AP3487">
        <v>1146</v>
      </c>
      <c r="AQ3487">
        <v>190</v>
      </c>
      <c r="AR3487">
        <v>0</v>
      </c>
      <c r="AS3487">
        <v>138</v>
      </c>
      <c r="AT3487">
        <v>207</v>
      </c>
      <c r="AU3487">
        <v>5</v>
      </c>
      <c r="AV3487">
        <v>4</v>
      </c>
      <c r="AW3487">
        <v>2</v>
      </c>
      <c r="AX3487">
        <v>0</v>
      </c>
      <c r="AY3487">
        <v>106</v>
      </c>
      <c r="AZ3487">
        <v>255</v>
      </c>
      <c r="BA3487">
        <v>150</v>
      </c>
      <c r="BB3487">
        <v>28</v>
      </c>
      <c r="BC3487">
        <v>6</v>
      </c>
      <c r="BD3487">
        <v>3</v>
      </c>
      <c r="BE3487">
        <v>0</v>
      </c>
      <c r="BF3487">
        <v>245</v>
      </c>
      <c r="BG3487">
        <v>570</v>
      </c>
      <c r="BH3487">
        <v>0</v>
      </c>
      <c r="BI3487">
        <v>76</v>
      </c>
      <c r="BJ3487" s="2">
        <v>46036</v>
      </c>
      <c r="BK3487">
        <v>0</v>
      </c>
      <c r="BL3487" s="3" t="str">
        <f>VLOOKUP(O3487,DropDownList!$H$1:$I$7,2,FALSE)</f>
        <v>2023/24</v>
      </c>
      <c r="BM3487" s="3" t="str">
        <f t="shared" si="54"/>
        <v>VSUR</v>
      </c>
    </row>
    <row r="3488" spans="1:65" x14ac:dyDescent="0.2">
      <c r="A3488">
        <v>2026</v>
      </c>
      <c r="B3488">
        <v>1</v>
      </c>
      <c r="C3488" t="s">
        <v>216</v>
      </c>
      <c r="D3488" t="s">
        <v>217</v>
      </c>
      <c r="E3488" t="s">
        <v>37</v>
      </c>
      <c r="F3488">
        <v>9355</v>
      </c>
      <c r="G3488" t="s">
        <v>141</v>
      </c>
      <c r="H3488" t="s">
        <v>218</v>
      </c>
      <c r="I3488" t="s">
        <v>142</v>
      </c>
      <c r="J3488" s="1">
        <v>46023</v>
      </c>
      <c r="K3488" t="s">
        <v>438</v>
      </c>
      <c r="L3488">
        <v>4</v>
      </c>
      <c r="M3488" t="s">
        <v>439</v>
      </c>
      <c r="N3488" t="s">
        <v>145</v>
      </c>
      <c r="O3488" t="s">
        <v>155</v>
      </c>
      <c r="P3488" t="s">
        <v>154</v>
      </c>
      <c r="Q3488">
        <v>15444.74</v>
      </c>
      <c r="R3488">
        <v>379</v>
      </c>
      <c r="S3488">
        <v>93578</v>
      </c>
      <c r="T3488">
        <v>3244.15</v>
      </c>
      <c r="U3488">
        <v>70</v>
      </c>
      <c r="V3488">
        <v>26</v>
      </c>
      <c r="W3488">
        <v>5367.63</v>
      </c>
      <c r="X3488">
        <v>6162.63</v>
      </c>
      <c r="Y3488">
        <v>0</v>
      </c>
      <c r="Z3488">
        <v>0</v>
      </c>
      <c r="AA3488">
        <v>74889.11</v>
      </c>
      <c r="AB3488">
        <v>482.44</v>
      </c>
      <c r="AC3488">
        <v>69409.66</v>
      </c>
      <c r="AD3488">
        <v>12</v>
      </c>
      <c r="AE3488">
        <v>14</v>
      </c>
      <c r="AF3488">
        <v>295</v>
      </c>
      <c r="AG3488">
        <v>41</v>
      </c>
      <c r="AH3488">
        <v>6</v>
      </c>
      <c r="AI3488">
        <v>29</v>
      </c>
      <c r="AJ3488">
        <v>0</v>
      </c>
      <c r="AK3488">
        <v>0</v>
      </c>
      <c r="AL3488">
        <v>0</v>
      </c>
      <c r="AM3488">
        <v>0</v>
      </c>
      <c r="AN3488">
        <v>0</v>
      </c>
      <c r="AO3488">
        <v>263</v>
      </c>
      <c r="AP3488">
        <v>1853</v>
      </c>
      <c r="AQ3488">
        <v>270</v>
      </c>
      <c r="AR3488">
        <v>0</v>
      </c>
      <c r="AS3488">
        <v>195</v>
      </c>
      <c r="AT3488">
        <v>347</v>
      </c>
      <c r="AU3488">
        <v>23</v>
      </c>
      <c r="AV3488">
        <v>10</v>
      </c>
      <c r="AW3488">
        <v>5</v>
      </c>
      <c r="AX3488">
        <v>0</v>
      </c>
      <c r="AY3488">
        <v>181</v>
      </c>
      <c r="AZ3488">
        <v>396</v>
      </c>
      <c r="BA3488">
        <v>273</v>
      </c>
      <c r="BB3488">
        <v>51</v>
      </c>
      <c r="BC3488">
        <v>26</v>
      </c>
      <c r="BD3488">
        <v>6</v>
      </c>
      <c r="BE3488">
        <v>0</v>
      </c>
      <c r="BF3488">
        <v>371</v>
      </c>
      <c r="BG3488">
        <v>7940</v>
      </c>
      <c r="BH3488">
        <v>8</v>
      </c>
      <c r="BI3488">
        <v>69</v>
      </c>
      <c r="BJ3488" s="2">
        <v>46036</v>
      </c>
      <c r="BK3488">
        <v>0</v>
      </c>
      <c r="BL3488" s="3" t="str">
        <f>VLOOKUP(O3488,DropDownList!$H$1:$I$7,2,FALSE)</f>
        <v>2022/23</v>
      </c>
      <c r="BM3488" s="3" t="str">
        <f t="shared" si="54"/>
        <v>JP COURT</v>
      </c>
    </row>
    <row r="3489" spans="1:65" x14ac:dyDescent="0.2">
      <c r="A3489">
        <v>2026</v>
      </c>
      <c r="B3489">
        <v>1</v>
      </c>
      <c r="C3489" t="s">
        <v>216</v>
      </c>
      <c r="D3489" t="s">
        <v>217</v>
      </c>
      <c r="E3489" t="s">
        <v>37</v>
      </c>
      <c r="F3489">
        <v>9355</v>
      </c>
      <c r="G3489" t="s">
        <v>141</v>
      </c>
      <c r="H3489" t="s">
        <v>218</v>
      </c>
      <c r="I3489" t="s">
        <v>142</v>
      </c>
      <c r="J3489" s="1">
        <v>46023</v>
      </c>
      <c r="K3489" t="s">
        <v>438</v>
      </c>
      <c r="L3489">
        <v>4</v>
      </c>
      <c r="M3489" t="s">
        <v>439</v>
      </c>
      <c r="N3489" t="s">
        <v>145</v>
      </c>
      <c r="O3489" t="s">
        <v>155</v>
      </c>
      <c r="P3489" t="s">
        <v>150</v>
      </c>
      <c r="Q3489">
        <v>15122.82</v>
      </c>
      <c r="R3489">
        <v>607</v>
      </c>
      <c r="S3489">
        <v>91918.58</v>
      </c>
      <c r="T3489">
        <v>14404.17</v>
      </c>
      <c r="U3489">
        <v>122</v>
      </c>
      <c r="V3489">
        <v>52</v>
      </c>
      <c r="W3489">
        <v>7450.92</v>
      </c>
      <c r="X3489">
        <v>7450.92</v>
      </c>
      <c r="Y3489">
        <v>542</v>
      </c>
      <c r="Z3489">
        <v>77514.41</v>
      </c>
      <c r="AA3489">
        <v>62391.59</v>
      </c>
      <c r="AB3489">
        <v>16338.58</v>
      </c>
      <c r="AC3489">
        <v>46053.01</v>
      </c>
      <c r="AD3489">
        <v>37</v>
      </c>
      <c r="AE3489">
        <v>15</v>
      </c>
      <c r="AF3489">
        <v>406</v>
      </c>
      <c r="AG3489">
        <v>54</v>
      </c>
      <c r="AH3489">
        <v>65</v>
      </c>
      <c r="AI3489">
        <v>68</v>
      </c>
      <c r="AJ3489">
        <v>82</v>
      </c>
      <c r="AK3489">
        <v>44</v>
      </c>
      <c r="AL3489">
        <v>18</v>
      </c>
      <c r="AM3489">
        <v>18</v>
      </c>
      <c r="AN3489">
        <v>3</v>
      </c>
      <c r="AO3489">
        <v>447</v>
      </c>
      <c r="AP3489">
        <v>3636</v>
      </c>
      <c r="AQ3489">
        <v>477</v>
      </c>
      <c r="AR3489">
        <v>1</v>
      </c>
      <c r="AS3489">
        <v>349</v>
      </c>
      <c r="AT3489">
        <v>876</v>
      </c>
      <c r="AU3489">
        <v>6</v>
      </c>
      <c r="AV3489">
        <v>5</v>
      </c>
      <c r="AW3489">
        <v>0</v>
      </c>
      <c r="AX3489">
        <v>0</v>
      </c>
      <c r="AY3489">
        <v>339</v>
      </c>
      <c r="AZ3489">
        <v>849</v>
      </c>
      <c r="BA3489">
        <v>579</v>
      </c>
      <c r="BB3489">
        <v>51</v>
      </c>
      <c r="BC3489">
        <v>21</v>
      </c>
      <c r="BD3489">
        <v>3</v>
      </c>
      <c r="BE3489">
        <v>0</v>
      </c>
      <c r="BF3489">
        <v>453</v>
      </c>
      <c r="BG3489">
        <v>9786.6200000000008</v>
      </c>
      <c r="BH3489">
        <v>14</v>
      </c>
      <c r="BI3489">
        <v>122</v>
      </c>
      <c r="BJ3489" s="2">
        <v>46036</v>
      </c>
      <c r="BK3489">
        <v>0</v>
      </c>
      <c r="BL3489" s="3" t="str">
        <f>VLOOKUP(O3489,DropDownList!$H$1:$I$7,2,FALSE)</f>
        <v>2022/23</v>
      </c>
      <c r="BM3489" s="3" t="str">
        <f t="shared" si="54"/>
        <v>FISCAL FINES</v>
      </c>
    </row>
    <row r="3490" spans="1:65" x14ac:dyDescent="0.2">
      <c r="A3490">
        <v>2026</v>
      </c>
      <c r="B3490">
        <v>1</v>
      </c>
      <c r="C3490" t="s">
        <v>216</v>
      </c>
      <c r="D3490" t="s">
        <v>217</v>
      </c>
      <c r="E3490" t="s">
        <v>37</v>
      </c>
      <c r="F3490">
        <v>9355</v>
      </c>
      <c r="G3490" t="s">
        <v>141</v>
      </c>
      <c r="H3490" t="s">
        <v>218</v>
      </c>
      <c r="I3490" t="s">
        <v>142</v>
      </c>
      <c r="J3490" s="1">
        <v>46023</v>
      </c>
      <c r="K3490" t="s">
        <v>438</v>
      </c>
      <c r="L3490">
        <v>4</v>
      </c>
      <c r="M3490" t="s">
        <v>439</v>
      </c>
      <c r="N3490" t="s">
        <v>145</v>
      </c>
      <c r="O3490" t="s">
        <v>155</v>
      </c>
      <c r="P3490" t="s">
        <v>148</v>
      </c>
      <c r="Q3490">
        <v>1701.98</v>
      </c>
      <c r="R3490">
        <v>105</v>
      </c>
      <c r="S3490">
        <v>6300</v>
      </c>
      <c r="T3490">
        <v>469.84</v>
      </c>
      <c r="U3490">
        <v>30</v>
      </c>
      <c r="V3490">
        <v>7</v>
      </c>
      <c r="W3490">
        <v>420</v>
      </c>
      <c r="X3490">
        <v>420</v>
      </c>
      <c r="Y3490">
        <v>0</v>
      </c>
      <c r="Z3490">
        <v>0</v>
      </c>
      <c r="AA3490">
        <v>4128.18</v>
      </c>
      <c r="AB3490">
        <v>0</v>
      </c>
      <c r="AC3490">
        <v>4128.18</v>
      </c>
      <c r="AD3490">
        <v>7</v>
      </c>
      <c r="AE3490">
        <v>0</v>
      </c>
      <c r="AF3490">
        <v>66</v>
      </c>
      <c r="AG3490">
        <v>4</v>
      </c>
      <c r="AH3490">
        <v>6</v>
      </c>
      <c r="AI3490">
        <v>26</v>
      </c>
      <c r="AJ3490">
        <v>0</v>
      </c>
      <c r="AK3490">
        <v>0</v>
      </c>
      <c r="AL3490">
        <v>0</v>
      </c>
      <c r="AM3490">
        <v>0</v>
      </c>
      <c r="AN3490">
        <v>0</v>
      </c>
      <c r="AO3490">
        <v>94</v>
      </c>
      <c r="AP3490">
        <v>815</v>
      </c>
      <c r="AQ3490">
        <v>103</v>
      </c>
      <c r="AR3490">
        <v>0</v>
      </c>
      <c r="AS3490">
        <v>85</v>
      </c>
      <c r="AT3490">
        <v>181</v>
      </c>
      <c r="AU3490">
        <v>0</v>
      </c>
      <c r="AV3490">
        <v>0</v>
      </c>
      <c r="AW3490">
        <v>0</v>
      </c>
      <c r="AX3490">
        <v>0</v>
      </c>
      <c r="AY3490">
        <v>81</v>
      </c>
      <c r="AZ3490">
        <v>206</v>
      </c>
      <c r="BA3490">
        <v>137</v>
      </c>
      <c r="BB3490">
        <v>5</v>
      </c>
      <c r="BC3490">
        <v>0</v>
      </c>
      <c r="BD3490">
        <v>2</v>
      </c>
      <c r="BE3490">
        <v>0</v>
      </c>
      <c r="BF3490">
        <v>95</v>
      </c>
      <c r="BG3490">
        <v>1560</v>
      </c>
      <c r="BH3490">
        <v>3</v>
      </c>
      <c r="BI3490">
        <v>30</v>
      </c>
      <c r="BJ3490" s="2">
        <v>46036</v>
      </c>
      <c r="BK3490">
        <v>0</v>
      </c>
      <c r="BL3490" s="3" t="str">
        <f>VLOOKUP(O3490,DropDownList!$H$1:$I$7,2,FALSE)</f>
        <v>2022/23</v>
      </c>
      <c r="BM3490" s="3" t="str">
        <f t="shared" si="54"/>
        <v>PRAS</v>
      </c>
    </row>
    <row r="3491" spans="1:65" x14ac:dyDescent="0.2">
      <c r="A3491">
        <v>2026</v>
      </c>
      <c r="B3491">
        <v>1</v>
      </c>
      <c r="C3491" t="s">
        <v>216</v>
      </c>
      <c r="D3491" t="s">
        <v>217</v>
      </c>
      <c r="E3491" t="s">
        <v>37</v>
      </c>
      <c r="F3491">
        <v>9355</v>
      </c>
      <c r="G3491" t="s">
        <v>141</v>
      </c>
      <c r="H3491" t="s">
        <v>218</v>
      </c>
      <c r="I3491" t="s">
        <v>142</v>
      </c>
      <c r="J3491" s="1">
        <v>46023</v>
      </c>
      <c r="K3491" t="s">
        <v>438</v>
      </c>
      <c r="L3491">
        <v>4</v>
      </c>
      <c r="M3491" t="s">
        <v>439</v>
      </c>
      <c r="N3491" t="s">
        <v>145</v>
      </c>
      <c r="O3491" t="s">
        <v>147</v>
      </c>
      <c r="P3491" t="s">
        <v>146</v>
      </c>
      <c r="Q3491">
        <v>770.33</v>
      </c>
      <c r="R3491">
        <v>312</v>
      </c>
      <c r="S3491">
        <v>4890</v>
      </c>
      <c r="T3491">
        <v>50</v>
      </c>
      <c r="U3491">
        <v>117</v>
      </c>
      <c r="V3491">
        <v>20</v>
      </c>
      <c r="W3491">
        <v>340</v>
      </c>
      <c r="X3491">
        <v>340</v>
      </c>
      <c r="Y3491">
        <v>0</v>
      </c>
      <c r="Z3491">
        <v>0</v>
      </c>
      <c r="AA3491">
        <v>4069.67</v>
      </c>
      <c r="AB3491">
        <v>0</v>
      </c>
      <c r="AC3491">
        <v>0</v>
      </c>
      <c r="AD3491">
        <v>20</v>
      </c>
      <c r="AE3491">
        <v>0</v>
      </c>
      <c r="AF3491">
        <v>261</v>
      </c>
      <c r="AG3491">
        <v>2</v>
      </c>
      <c r="AH3491">
        <v>3</v>
      </c>
      <c r="AI3491">
        <v>46</v>
      </c>
      <c r="AJ3491">
        <v>0</v>
      </c>
      <c r="AK3491">
        <v>0</v>
      </c>
      <c r="AL3491">
        <v>0</v>
      </c>
      <c r="AM3491">
        <v>0</v>
      </c>
      <c r="AN3491">
        <v>0</v>
      </c>
      <c r="AO3491">
        <v>200</v>
      </c>
      <c r="AP3491">
        <v>920</v>
      </c>
      <c r="AQ3491">
        <v>159</v>
      </c>
      <c r="AR3491">
        <v>0</v>
      </c>
      <c r="AS3491">
        <v>89</v>
      </c>
      <c r="AT3491">
        <v>177</v>
      </c>
      <c r="AU3491">
        <v>9</v>
      </c>
      <c r="AV3491">
        <v>6</v>
      </c>
      <c r="AW3491">
        <v>5</v>
      </c>
      <c r="AX3491">
        <v>0</v>
      </c>
      <c r="AY3491">
        <v>102</v>
      </c>
      <c r="AZ3491">
        <v>202</v>
      </c>
      <c r="BA3491">
        <v>83</v>
      </c>
      <c r="BB3491">
        <v>25</v>
      </c>
      <c r="BC3491">
        <v>6</v>
      </c>
      <c r="BD3491">
        <v>5</v>
      </c>
      <c r="BE3491">
        <v>0</v>
      </c>
      <c r="BF3491">
        <v>307</v>
      </c>
      <c r="BG3491">
        <v>760</v>
      </c>
      <c r="BH3491">
        <v>0</v>
      </c>
      <c r="BI3491">
        <v>117</v>
      </c>
      <c r="BJ3491" s="2">
        <v>46036</v>
      </c>
      <c r="BK3491">
        <v>0</v>
      </c>
      <c r="BL3491" s="3" t="str">
        <f>VLOOKUP(O3491,DropDownList!$H$1:$I$7,2,FALSE)</f>
        <v>2024/25</v>
      </c>
      <c r="BM3491" s="3" t="str">
        <f t="shared" si="54"/>
        <v>VSUR</v>
      </c>
    </row>
    <row r="3492" spans="1:65" x14ac:dyDescent="0.2">
      <c r="A3492">
        <v>2026</v>
      </c>
      <c r="B3492">
        <v>1</v>
      </c>
      <c r="C3492" t="s">
        <v>216</v>
      </c>
      <c r="D3492" t="s">
        <v>217</v>
      </c>
      <c r="E3492" t="s">
        <v>37</v>
      </c>
      <c r="F3492">
        <v>9355</v>
      </c>
      <c r="G3492" t="s">
        <v>141</v>
      </c>
      <c r="H3492" t="s">
        <v>218</v>
      </c>
      <c r="I3492" t="s">
        <v>142</v>
      </c>
      <c r="J3492" s="1">
        <v>46023</v>
      </c>
      <c r="K3492" t="s">
        <v>438</v>
      </c>
      <c r="L3492">
        <v>4</v>
      </c>
      <c r="M3492" t="s">
        <v>439</v>
      </c>
      <c r="N3492" t="s">
        <v>145</v>
      </c>
      <c r="O3492" t="s">
        <v>155</v>
      </c>
      <c r="P3492" t="s">
        <v>146</v>
      </c>
      <c r="Q3492">
        <v>495.74</v>
      </c>
      <c r="R3492">
        <v>376</v>
      </c>
      <c r="S3492">
        <v>5600</v>
      </c>
      <c r="T3492">
        <v>107.25</v>
      </c>
      <c r="U3492">
        <v>69</v>
      </c>
      <c r="V3492">
        <v>15</v>
      </c>
      <c r="W3492">
        <v>190</v>
      </c>
      <c r="X3492">
        <v>190</v>
      </c>
      <c r="Y3492">
        <v>0</v>
      </c>
      <c r="Z3492">
        <v>0</v>
      </c>
      <c r="AA3492">
        <v>4997.01</v>
      </c>
      <c r="AB3492">
        <v>0</v>
      </c>
      <c r="AC3492">
        <v>0</v>
      </c>
      <c r="AD3492">
        <v>13</v>
      </c>
      <c r="AE3492">
        <v>2</v>
      </c>
      <c r="AF3492">
        <v>333</v>
      </c>
      <c r="AG3492">
        <v>4</v>
      </c>
      <c r="AH3492">
        <v>6</v>
      </c>
      <c r="AI3492">
        <v>31</v>
      </c>
      <c r="AJ3492">
        <v>0</v>
      </c>
      <c r="AK3492">
        <v>0</v>
      </c>
      <c r="AL3492">
        <v>0</v>
      </c>
      <c r="AM3492">
        <v>0</v>
      </c>
      <c r="AN3492">
        <v>0</v>
      </c>
      <c r="AO3492">
        <v>260</v>
      </c>
      <c r="AP3492">
        <v>1837</v>
      </c>
      <c r="AQ3492">
        <v>267</v>
      </c>
      <c r="AR3492">
        <v>0</v>
      </c>
      <c r="AS3492">
        <v>195</v>
      </c>
      <c r="AT3492">
        <v>347</v>
      </c>
      <c r="AU3492">
        <v>23</v>
      </c>
      <c r="AV3492">
        <v>10</v>
      </c>
      <c r="AW3492">
        <v>5</v>
      </c>
      <c r="AX3492">
        <v>0</v>
      </c>
      <c r="AY3492">
        <v>177</v>
      </c>
      <c r="AZ3492">
        <v>390</v>
      </c>
      <c r="BA3492">
        <v>270</v>
      </c>
      <c r="BB3492">
        <v>51</v>
      </c>
      <c r="BC3492">
        <v>26</v>
      </c>
      <c r="BD3492">
        <v>6</v>
      </c>
      <c r="BE3492">
        <v>0</v>
      </c>
      <c r="BF3492">
        <v>368</v>
      </c>
      <c r="BG3492">
        <v>470</v>
      </c>
      <c r="BH3492">
        <v>2</v>
      </c>
      <c r="BI3492">
        <v>68</v>
      </c>
      <c r="BJ3492" s="2">
        <v>46036</v>
      </c>
      <c r="BK3492">
        <v>0</v>
      </c>
      <c r="BL3492" s="3" t="str">
        <f>VLOOKUP(O3492,DropDownList!$H$1:$I$7,2,FALSE)</f>
        <v>2022/23</v>
      </c>
      <c r="BM3492" s="3" t="str">
        <f t="shared" si="54"/>
        <v>VSUR</v>
      </c>
    </row>
    <row r="3493" spans="1:65" x14ac:dyDescent="0.2">
      <c r="A3493">
        <v>2026</v>
      </c>
      <c r="B3493">
        <v>1</v>
      </c>
      <c r="C3493" t="s">
        <v>216</v>
      </c>
      <c r="D3493" t="s">
        <v>217</v>
      </c>
      <c r="E3493" t="s">
        <v>37</v>
      </c>
      <c r="F3493">
        <v>9355</v>
      </c>
      <c r="G3493" t="s">
        <v>141</v>
      </c>
      <c r="H3493" t="s">
        <v>218</v>
      </c>
      <c r="I3493" t="s">
        <v>142</v>
      </c>
      <c r="J3493" s="1">
        <v>46023</v>
      </c>
      <c r="K3493" t="s">
        <v>438</v>
      </c>
      <c r="L3493">
        <v>4</v>
      </c>
      <c r="M3493" t="s">
        <v>439</v>
      </c>
      <c r="N3493" t="s">
        <v>145</v>
      </c>
      <c r="O3493" t="s">
        <v>156</v>
      </c>
      <c r="P3493" t="s">
        <v>150</v>
      </c>
      <c r="Q3493">
        <v>26289.47</v>
      </c>
      <c r="R3493">
        <v>609</v>
      </c>
      <c r="S3493">
        <v>108081.03</v>
      </c>
      <c r="T3493">
        <v>18898.810000000001</v>
      </c>
      <c r="U3493">
        <v>165</v>
      </c>
      <c r="V3493">
        <v>70</v>
      </c>
      <c r="W3493">
        <v>11821.48</v>
      </c>
      <c r="X3493">
        <v>11871.48</v>
      </c>
      <c r="Y3493">
        <v>514</v>
      </c>
      <c r="Z3493">
        <v>89182.22</v>
      </c>
      <c r="AA3493">
        <v>62892.75</v>
      </c>
      <c r="AB3493">
        <v>20452.93</v>
      </c>
      <c r="AC3493">
        <v>42439.82</v>
      </c>
      <c r="AD3493">
        <v>50</v>
      </c>
      <c r="AE3493">
        <v>20</v>
      </c>
      <c r="AF3493">
        <v>335</v>
      </c>
      <c r="AG3493">
        <v>71</v>
      </c>
      <c r="AH3493">
        <v>95</v>
      </c>
      <c r="AI3493">
        <v>94</v>
      </c>
      <c r="AJ3493">
        <v>83</v>
      </c>
      <c r="AK3493">
        <v>46</v>
      </c>
      <c r="AL3493">
        <v>15</v>
      </c>
      <c r="AM3493">
        <v>35</v>
      </c>
      <c r="AN3493">
        <v>6</v>
      </c>
      <c r="AO3493">
        <v>458</v>
      </c>
      <c r="AP3493">
        <v>3033</v>
      </c>
      <c r="AQ3493">
        <v>447</v>
      </c>
      <c r="AR3493">
        <v>0</v>
      </c>
      <c r="AS3493">
        <v>350</v>
      </c>
      <c r="AT3493">
        <v>609</v>
      </c>
      <c r="AU3493">
        <v>10</v>
      </c>
      <c r="AV3493">
        <v>9</v>
      </c>
      <c r="AW3493">
        <v>0</v>
      </c>
      <c r="AX3493">
        <v>0</v>
      </c>
      <c r="AY3493">
        <v>309</v>
      </c>
      <c r="AZ3493">
        <v>717</v>
      </c>
      <c r="BA3493">
        <v>433</v>
      </c>
      <c r="BB3493">
        <v>49</v>
      </c>
      <c r="BC3493">
        <v>13</v>
      </c>
      <c r="BD3493">
        <v>3</v>
      </c>
      <c r="BE3493">
        <v>0</v>
      </c>
      <c r="BF3493">
        <v>463</v>
      </c>
      <c r="BG3493">
        <v>16804.099999999999</v>
      </c>
      <c r="BH3493">
        <v>14</v>
      </c>
      <c r="BI3493">
        <v>165</v>
      </c>
      <c r="BJ3493" s="2">
        <v>46036</v>
      </c>
      <c r="BK3493">
        <v>0</v>
      </c>
      <c r="BL3493" s="3" t="str">
        <f>VLOOKUP(O3493,DropDownList!$H$1:$I$7,2,FALSE)</f>
        <v>2023/24</v>
      </c>
      <c r="BM3493" s="3" t="str">
        <f t="shared" si="54"/>
        <v>FISCAL FINES</v>
      </c>
    </row>
    <row r="3494" spans="1:65" x14ac:dyDescent="0.2">
      <c r="A3494">
        <v>2026</v>
      </c>
      <c r="B3494">
        <v>1</v>
      </c>
      <c r="C3494" t="s">
        <v>216</v>
      </c>
      <c r="D3494" t="s">
        <v>217</v>
      </c>
      <c r="E3494" t="s">
        <v>37</v>
      </c>
      <c r="F3494">
        <v>9355</v>
      </c>
      <c r="G3494" t="s">
        <v>141</v>
      </c>
      <c r="H3494" t="s">
        <v>218</v>
      </c>
      <c r="I3494" t="s">
        <v>142</v>
      </c>
      <c r="J3494" s="1">
        <v>46023</v>
      </c>
      <c r="K3494" t="s">
        <v>438</v>
      </c>
      <c r="L3494">
        <v>4</v>
      </c>
      <c r="M3494" t="s">
        <v>439</v>
      </c>
      <c r="N3494" t="s">
        <v>145</v>
      </c>
      <c r="O3494" t="s">
        <v>156</v>
      </c>
      <c r="P3494" t="s">
        <v>154</v>
      </c>
      <c r="Q3494">
        <v>18112.82</v>
      </c>
      <c r="R3494">
        <v>249</v>
      </c>
      <c r="S3494">
        <v>69120.5</v>
      </c>
      <c r="T3494">
        <v>918.78</v>
      </c>
      <c r="U3494">
        <v>79</v>
      </c>
      <c r="V3494">
        <v>28</v>
      </c>
      <c r="W3494">
        <v>7542.63</v>
      </c>
      <c r="X3494">
        <v>7682.63</v>
      </c>
      <c r="Y3494">
        <v>0</v>
      </c>
      <c r="Z3494">
        <v>0</v>
      </c>
      <c r="AA3494">
        <v>50088.9</v>
      </c>
      <c r="AB3494">
        <v>1214.5</v>
      </c>
      <c r="AC3494">
        <v>45444.4</v>
      </c>
      <c r="AD3494">
        <v>12</v>
      </c>
      <c r="AE3494">
        <v>16</v>
      </c>
      <c r="AF3494">
        <v>166</v>
      </c>
      <c r="AG3494">
        <v>47</v>
      </c>
      <c r="AH3494">
        <v>1</v>
      </c>
      <c r="AI3494">
        <v>32</v>
      </c>
      <c r="AJ3494">
        <v>0</v>
      </c>
      <c r="AK3494">
        <v>0</v>
      </c>
      <c r="AL3494">
        <v>0</v>
      </c>
      <c r="AM3494">
        <v>0</v>
      </c>
      <c r="AN3494">
        <v>0</v>
      </c>
      <c r="AO3494">
        <v>187</v>
      </c>
      <c r="AP3494">
        <v>1157</v>
      </c>
      <c r="AQ3494">
        <v>192</v>
      </c>
      <c r="AR3494">
        <v>0</v>
      </c>
      <c r="AS3494">
        <v>140</v>
      </c>
      <c r="AT3494">
        <v>208</v>
      </c>
      <c r="AU3494">
        <v>5</v>
      </c>
      <c r="AV3494">
        <v>4</v>
      </c>
      <c r="AW3494">
        <v>2</v>
      </c>
      <c r="AX3494">
        <v>0</v>
      </c>
      <c r="AY3494">
        <v>107</v>
      </c>
      <c r="AZ3494">
        <v>256</v>
      </c>
      <c r="BA3494">
        <v>151</v>
      </c>
      <c r="BB3494">
        <v>29</v>
      </c>
      <c r="BC3494">
        <v>7</v>
      </c>
      <c r="BD3494">
        <v>3</v>
      </c>
      <c r="BE3494">
        <v>0</v>
      </c>
      <c r="BF3494">
        <v>247</v>
      </c>
      <c r="BG3494">
        <v>10040</v>
      </c>
      <c r="BH3494">
        <v>3</v>
      </c>
      <c r="BI3494">
        <v>77</v>
      </c>
      <c r="BJ3494" s="2">
        <v>46036</v>
      </c>
      <c r="BK3494">
        <v>0</v>
      </c>
      <c r="BL3494" s="3" t="str">
        <f>VLOOKUP(O3494,DropDownList!$H$1:$I$7,2,FALSE)</f>
        <v>2023/24</v>
      </c>
      <c r="BM3494" s="3" t="str">
        <f t="shared" si="54"/>
        <v>JP COURT</v>
      </c>
    </row>
    <row r="3495" spans="1:65" x14ac:dyDescent="0.2">
      <c r="A3495">
        <v>2026</v>
      </c>
      <c r="B3495">
        <v>1</v>
      </c>
      <c r="C3495" t="s">
        <v>216</v>
      </c>
      <c r="D3495" t="s">
        <v>217</v>
      </c>
      <c r="E3495" t="s">
        <v>37</v>
      </c>
      <c r="F3495">
        <v>9355</v>
      </c>
      <c r="G3495" t="s">
        <v>141</v>
      </c>
      <c r="H3495" t="s">
        <v>218</v>
      </c>
      <c r="I3495" t="s">
        <v>142</v>
      </c>
      <c r="J3495" s="1">
        <v>46023</v>
      </c>
      <c r="K3495" t="s">
        <v>438</v>
      </c>
      <c r="L3495">
        <v>4</v>
      </c>
      <c r="M3495" t="s">
        <v>439</v>
      </c>
      <c r="N3495" t="s">
        <v>145</v>
      </c>
      <c r="O3495" t="s">
        <v>149</v>
      </c>
      <c r="P3495" t="s">
        <v>150</v>
      </c>
      <c r="Q3495">
        <v>23828</v>
      </c>
      <c r="R3495">
        <v>211</v>
      </c>
      <c r="S3495">
        <v>34391.480000000003</v>
      </c>
      <c r="T3495">
        <v>3153.03</v>
      </c>
      <c r="U3495">
        <v>156</v>
      </c>
      <c r="V3495">
        <v>90</v>
      </c>
      <c r="W3495">
        <v>11872.39</v>
      </c>
      <c r="X3495">
        <v>14605.75</v>
      </c>
      <c r="Y3495">
        <v>195</v>
      </c>
      <c r="Z3495">
        <v>31238.45</v>
      </c>
      <c r="AA3495">
        <v>7410.45</v>
      </c>
      <c r="AB3495">
        <v>2073.92</v>
      </c>
      <c r="AC3495">
        <v>5336.53</v>
      </c>
      <c r="AD3495">
        <v>77</v>
      </c>
      <c r="AE3495">
        <v>13</v>
      </c>
      <c r="AF3495">
        <v>39</v>
      </c>
      <c r="AG3495">
        <v>33</v>
      </c>
      <c r="AH3495">
        <v>16</v>
      </c>
      <c r="AI3495">
        <v>123</v>
      </c>
      <c r="AJ3495">
        <v>20</v>
      </c>
      <c r="AK3495">
        <v>9</v>
      </c>
      <c r="AL3495">
        <v>2</v>
      </c>
      <c r="AM3495">
        <v>7</v>
      </c>
      <c r="AN3495">
        <v>3</v>
      </c>
      <c r="AO3495">
        <v>180</v>
      </c>
      <c r="AP3495">
        <v>582</v>
      </c>
      <c r="AQ3495">
        <v>178</v>
      </c>
      <c r="AR3495">
        <v>9</v>
      </c>
      <c r="AS3495">
        <v>55</v>
      </c>
      <c r="AT3495">
        <v>92</v>
      </c>
      <c r="AU3495">
        <v>2</v>
      </c>
      <c r="AV3495">
        <v>2</v>
      </c>
      <c r="AW3495">
        <v>0</v>
      </c>
      <c r="AX3495">
        <v>0</v>
      </c>
      <c r="AY3495">
        <v>67</v>
      </c>
      <c r="AZ3495">
        <v>90</v>
      </c>
      <c r="BA3495">
        <v>19</v>
      </c>
      <c r="BB3495">
        <v>4</v>
      </c>
      <c r="BC3495">
        <v>0</v>
      </c>
      <c r="BD3495">
        <v>1</v>
      </c>
      <c r="BE3495">
        <v>0</v>
      </c>
      <c r="BF3495">
        <v>179</v>
      </c>
      <c r="BG3495">
        <v>19483.09</v>
      </c>
      <c r="BH3495">
        <v>0</v>
      </c>
      <c r="BI3495">
        <v>156</v>
      </c>
      <c r="BJ3495" s="2">
        <v>46036</v>
      </c>
      <c r="BK3495">
        <v>0</v>
      </c>
      <c r="BL3495" s="3" t="str">
        <f>VLOOKUP(O3495,DropDownList!$H$1:$I$7,2,FALSE)</f>
        <v>2025/26</v>
      </c>
      <c r="BM3495" s="3" t="str">
        <f t="shared" si="54"/>
        <v>FISCAL FINES</v>
      </c>
    </row>
    <row r="3496" spans="1:65" x14ac:dyDescent="0.2">
      <c r="A3496">
        <v>2026</v>
      </c>
      <c r="B3496">
        <v>1</v>
      </c>
      <c r="C3496" t="s">
        <v>216</v>
      </c>
      <c r="D3496" t="s">
        <v>217</v>
      </c>
      <c r="E3496" t="s">
        <v>37</v>
      </c>
      <c r="F3496">
        <v>9355</v>
      </c>
      <c r="G3496" t="s">
        <v>141</v>
      </c>
      <c r="H3496" t="s">
        <v>218</v>
      </c>
      <c r="I3496" t="s">
        <v>142</v>
      </c>
      <c r="J3496" s="1">
        <v>46023</v>
      </c>
      <c r="K3496" t="s">
        <v>438</v>
      </c>
      <c r="L3496">
        <v>4</v>
      </c>
      <c r="M3496" t="s">
        <v>439</v>
      </c>
      <c r="N3496" t="s">
        <v>145</v>
      </c>
      <c r="O3496" t="s">
        <v>147</v>
      </c>
      <c r="P3496" t="s">
        <v>153</v>
      </c>
      <c r="Q3496">
        <v>45</v>
      </c>
      <c r="R3496">
        <v>3</v>
      </c>
      <c r="S3496">
        <v>135</v>
      </c>
      <c r="T3496">
        <v>0</v>
      </c>
      <c r="U3496">
        <v>1</v>
      </c>
      <c r="V3496">
        <v>1</v>
      </c>
      <c r="W3496">
        <v>45</v>
      </c>
      <c r="X3496">
        <v>45</v>
      </c>
      <c r="Y3496">
        <v>0</v>
      </c>
      <c r="Z3496">
        <v>0</v>
      </c>
      <c r="AA3496">
        <v>90</v>
      </c>
      <c r="AB3496">
        <v>0</v>
      </c>
      <c r="AC3496">
        <v>90</v>
      </c>
      <c r="AD3496">
        <v>1</v>
      </c>
      <c r="AE3496">
        <v>0</v>
      </c>
      <c r="AF3496">
        <v>2</v>
      </c>
      <c r="AG3496">
        <v>0</v>
      </c>
      <c r="AH3496">
        <v>0</v>
      </c>
      <c r="AI3496">
        <v>1</v>
      </c>
      <c r="AJ3496">
        <v>0</v>
      </c>
      <c r="AK3496">
        <v>0</v>
      </c>
      <c r="AL3496">
        <v>0</v>
      </c>
      <c r="AM3496">
        <v>0</v>
      </c>
      <c r="AN3496">
        <v>0</v>
      </c>
      <c r="AO3496">
        <v>3</v>
      </c>
      <c r="AP3496">
        <v>7</v>
      </c>
      <c r="AQ3496">
        <v>3</v>
      </c>
      <c r="AR3496">
        <v>0</v>
      </c>
      <c r="AS3496">
        <v>0</v>
      </c>
      <c r="AT3496">
        <v>4</v>
      </c>
      <c r="AU3496">
        <v>0</v>
      </c>
      <c r="AV3496">
        <v>0</v>
      </c>
      <c r="AW3496">
        <v>0</v>
      </c>
      <c r="AX3496">
        <v>0</v>
      </c>
      <c r="AY3496">
        <v>0</v>
      </c>
      <c r="AZ3496">
        <v>0</v>
      </c>
      <c r="BA3496">
        <v>0</v>
      </c>
      <c r="BB3496">
        <v>0</v>
      </c>
      <c r="BC3496">
        <v>0</v>
      </c>
      <c r="BD3496">
        <v>0</v>
      </c>
      <c r="BE3496">
        <v>0</v>
      </c>
      <c r="BF3496">
        <v>3</v>
      </c>
      <c r="BG3496">
        <v>45</v>
      </c>
      <c r="BH3496">
        <v>0</v>
      </c>
      <c r="BI3496">
        <v>1</v>
      </c>
      <c r="BJ3496" s="2">
        <v>46036</v>
      </c>
      <c r="BK3496">
        <v>0</v>
      </c>
      <c r="BL3496" s="3" t="str">
        <f>VLOOKUP(O3496,DropDownList!$H$1:$I$7,2,FALSE)</f>
        <v>2024/25</v>
      </c>
      <c r="BM3496" s="3" t="str">
        <f t="shared" si="54"/>
        <v>PREG</v>
      </c>
    </row>
    <row r="3497" spans="1:65" x14ac:dyDescent="0.2">
      <c r="A3497">
        <v>2026</v>
      </c>
      <c r="B3497">
        <v>1</v>
      </c>
      <c r="C3497" t="s">
        <v>216</v>
      </c>
      <c r="D3497" t="s">
        <v>217</v>
      </c>
      <c r="E3497" t="s">
        <v>37</v>
      </c>
      <c r="F3497">
        <v>9355</v>
      </c>
      <c r="G3497" t="s">
        <v>141</v>
      </c>
      <c r="H3497" t="s">
        <v>218</v>
      </c>
      <c r="I3497" t="s">
        <v>142</v>
      </c>
      <c r="J3497" s="1">
        <v>46023</v>
      </c>
      <c r="K3497" t="s">
        <v>438</v>
      </c>
      <c r="L3497">
        <v>4</v>
      </c>
      <c r="M3497" t="s">
        <v>439</v>
      </c>
      <c r="N3497" t="s">
        <v>145</v>
      </c>
      <c r="O3497" t="s">
        <v>147</v>
      </c>
      <c r="P3497" t="s">
        <v>148</v>
      </c>
      <c r="Q3497">
        <v>1810.29</v>
      </c>
      <c r="R3497">
        <v>70</v>
      </c>
      <c r="S3497">
        <v>4200</v>
      </c>
      <c r="T3497">
        <v>120</v>
      </c>
      <c r="U3497">
        <v>31</v>
      </c>
      <c r="V3497">
        <v>11</v>
      </c>
      <c r="W3497">
        <v>660</v>
      </c>
      <c r="X3497">
        <v>660</v>
      </c>
      <c r="Y3497">
        <v>0</v>
      </c>
      <c r="Z3497">
        <v>0</v>
      </c>
      <c r="AA3497">
        <v>2269.71</v>
      </c>
      <c r="AB3497">
        <v>0</v>
      </c>
      <c r="AC3497">
        <v>2269.71</v>
      </c>
      <c r="AD3497">
        <v>11</v>
      </c>
      <c r="AE3497">
        <v>0</v>
      </c>
      <c r="AF3497">
        <v>37</v>
      </c>
      <c r="AG3497">
        <v>3</v>
      </c>
      <c r="AH3497">
        <v>2</v>
      </c>
      <c r="AI3497">
        <v>28</v>
      </c>
      <c r="AJ3497">
        <v>0</v>
      </c>
      <c r="AK3497">
        <v>0</v>
      </c>
      <c r="AL3497">
        <v>0</v>
      </c>
      <c r="AM3497">
        <v>0</v>
      </c>
      <c r="AN3497">
        <v>0</v>
      </c>
      <c r="AO3497">
        <v>70</v>
      </c>
      <c r="AP3497">
        <v>300</v>
      </c>
      <c r="AQ3497">
        <v>60</v>
      </c>
      <c r="AR3497">
        <v>0</v>
      </c>
      <c r="AS3497">
        <v>16</v>
      </c>
      <c r="AT3497">
        <v>42</v>
      </c>
      <c r="AU3497">
        <v>0</v>
      </c>
      <c r="AV3497">
        <v>0</v>
      </c>
      <c r="AW3497">
        <v>0</v>
      </c>
      <c r="AX3497">
        <v>0</v>
      </c>
      <c r="AY3497">
        <v>49</v>
      </c>
      <c r="AZ3497">
        <v>89</v>
      </c>
      <c r="BA3497">
        <v>27</v>
      </c>
      <c r="BB3497">
        <v>3</v>
      </c>
      <c r="BC3497">
        <v>0</v>
      </c>
      <c r="BD3497">
        <v>2</v>
      </c>
      <c r="BE3497">
        <v>0</v>
      </c>
      <c r="BF3497">
        <v>69</v>
      </c>
      <c r="BG3497">
        <v>1680</v>
      </c>
      <c r="BH3497">
        <v>0</v>
      </c>
      <c r="BI3497">
        <v>31</v>
      </c>
      <c r="BJ3497" s="2">
        <v>46036</v>
      </c>
      <c r="BK3497">
        <v>0</v>
      </c>
      <c r="BL3497" s="3" t="str">
        <f>VLOOKUP(O3497,DropDownList!$H$1:$I$7,2,FALSE)</f>
        <v>2024/25</v>
      </c>
      <c r="BM3497" s="3" t="str">
        <f t="shared" si="54"/>
        <v>PRAS</v>
      </c>
    </row>
    <row r="3498" spans="1:65" x14ac:dyDescent="0.2">
      <c r="A3498">
        <v>2026</v>
      </c>
      <c r="B3498">
        <v>1</v>
      </c>
      <c r="C3498" t="s">
        <v>216</v>
      </c>
      <c r="D3498" t="s">
        <v>217</v>
      </c>
      <c r="E3498" t="s">
        <v>37</v>
      </c>
      <c r="F3498">
        <v>9355</v>
      </c>
      <c r="G3498" t="s">
        <v>141</v>
      </c>
      <c r="H3498" t="s">
        <v>218</v>
      </c>
      <c r="I3498" t="s">
        <v>142</v>
      </c>
      <c r="J3498" s="1">
        <v>46023</v>
      </c>
      <c r="K3498" t="s">
        <v>438</v>
      </c>
      <c r="L3498">
        <v>4</v>
      </c>
      <c r="M3498" t="s">
        <v>439</v>
      </c>
      <c r="N3498" t="s">
        <v>145</v>
      </c>
      <c r="O3498" t="s">
        <v>149</v>
      </c>
      <c r="P3498" t="s">
        <v>154</v>
      </c>
      <c r="Q3498">
        <v>31704.52</v>
      </c>
      <c r="R3498">
        <v>226</v>
      </c>
      <c r="S3498">
        <v>62572</v>
      </c>
      <c r="T3498">
        <v>220</v>
      </c>
      <c r="U3498">
        <v>125</v>
      </c>
      <c r="V3498">
        <v>48</v>
      </c>
      <c r="W3498">
        <v>8305</v>
      </c>
      <c r="X3498">
        <v>12010</v>
      </c>
      <c r="Y3498">
        <v>0</v>
      </c>
      <c r="Z3498">
        <v>0</v>
      </c>
      <c r="AA3498">
        <v>30647.48</v>
      </c>
      <c r="AB3498">
        <v>260.01</v>
      </c>
      <c r="AC3498">
        <v>27797.42</v>
      </c>
      <c r="AD3498">
        <v>33</v>
      </c>
      <c r="AE3498">
        <v>15</v>
      </c>
      <c r="AF3498">
        <v>100</v>
      </c>
      <c r="AG3498">
        <v>62</v>
      </c>
      <c r="AH3498">
        <v>0</v>
      </c>
      <c r="AI3498">
        <v>63</v>
      </c>
      <c r="AJ3498">
        <v>0</v>
      </c>
      <c r="AK3498">
        <v>0</v>
      </c>
      <c r="AL3498">
        <v>0</v>
      </c>
      <c r="AM3498">
        <v>0</v>
      </c>
      <c r="AN3498">
        <v>0</v>
      </c>
      <c r="AO3498">
        <v>144</v>
      </c>
      <c r="AP3498">
        <v>455</v>
      </c>
      <c r="AQ3498">
        <v>142</v>
      </c>
      <c r="AR3498">
        <v>0</v>
      </c>
      <c r="AS3498">
        <v>35</v>
      </c>
      <c r="AT3498">
        <v>70</v>
      </c>
      <c r="AU3498">
        <v>0</v>
      </c>
      <c r="AV3498">
        <v>0</v>
      </c>
      <c r="AW3498">
        <v>0</v>
      </c>
      <c r="AX3498">
        <v>0</v>
      </c>
      <c r="AY3498">
        <v>64</v>
      </c>
      <c r="AZ3498">
        <v>79</v>
      </c>
      <c r="BA3498">
        <v>11</v>
      </c>
      <c r="BB3498">
        <v>3</v>
      </c>
      <c r="BC3498">
        <v>0</v>
      </c>
      <c r="BD3498">
        <v>0</v>
      </c>
      <c r="BE3498">
        <v>0</v>
      </c>
      <c r="BF3498">
        <v>226</v>
      </c>
      <c r="BG3498">
        <v>17964</v>
      </c>
      <c r="BH3498">
        <v>1</v>
      </c>
      <c r="BI3498">
        <v>124</v>
      </c>
      <c r="BJ3498" s="2">
        <v>46036</v>
      </c>
      <c r="BK3498">
        <v>0</v>
      </c>
      <c r="BL3498" s="3" t="str">
        <f>VLOOKUP(O3498,DropDownList!$H$1:$I$7,2,FALSE)</f>
        <v>2025/26</v>
      </c>
      <c r="BM3498" s="3" t="str">
        <f t="shared" si="54"/>
        <v>JP COURT</v>
      </c>
    </row>
    <row r="3499" spans="1:65" x14ac:dyDescent="0.2">
      <c r="A3499">
        <v>2026</v>
      </c>
      <c r="B3499">
        <v>1</v>
      </c>
      <c r="C3499" t="s">
        <v>216</v>
      </c>
      <c r="D3499" t="s">
        <v>217</v>
      </c>
      <c r="E3499" t="s">
        <v>37</v>
      </c>
      <c r="F3499">
        <v>9355</v>
      </c>
      <c r="G3499" t="s">
        <v>141</v>
      </c>
      <c r="H3499" t="s">
        <v>218</v>
      </c>
      <c r="I3499" t="s">
        <v>142</v>
      </c>
      <c r="J3499" s="1">
        <v>46023</v>
      </c>
      <c r="K3499" t="s">
        <v>438</v>
      </c>
      <c r="L3499">
        <v>4</v>
      </c>
      <c r="M3499" t="s">
        <v>439</v>
      </c>
      <c r="N3499" t="s">
        <v>145</v>
      </c>
      <c r="O3499" t="s">
        <v>149</v>
      </c>
      <c r="P3499" t="s">
        <v>153</v>
      </c>
      <c r="Q3499">
        <v>150</v>
      </c>
      <c r="R3499">
        <v>1</v>
      </c>
      <c r="S3499">
        <v>150</v>
      </c>
      <c r="T3499">
        <v>0</v>
      </c>
      <c r="U3499">
        <v>1</v>
      </c>
      <c r="V3499">
        <v>1</v>
      </c>
      <c r="W3499">
        <v>150</v>
      </c>
      <c r="X3499">
        <v>150</v>
      </c>
      <c r="Y3499">
        <v>0</v>
      </c>
      <c r="Z3499">
        <v>0</v>
      </c>
      <c r="AA3499">
        <v>0</v>
      </c>
      <c r="AB3499">
        <v>0</v>
      </c>
      <c r="AC3499">
        <v>0</v>
      </c>
      <c r="AD3499">
        <v>1</v>
      </c>
      <c r="AE3499">
        <v>0</v>
      </c>
      <c r="AF3499">
        <v>0</v>
      </c>
      <c r="AG3499">
        <v>0</v>
      </c>
      <c r="AH3499">
        <v>0</v>
      </c>
      <c r="AI3499">
        <v>1</v>
      </c>
      <c r="AJ3499">
        <v>0</v>
      </c>
      <c r="AK3499">
        <v>0</v>
      </c>
      <c r="AL3499">
        <v>0</v>
      </c>
      <c r="AM3499">
        <v>0</v>
      </c>
      <c r="AN3499">
        <v>0</v>
      </c>
      <c r="AO3499">
        <v>1</v>
      </c>
      <c r="AP3499">
        <v>1</v>
      </c>
      <c r="AQ3499">
        <v>1</v>
      </c>
      <c r="AR3499">
        <v>0</v>
      </c>
      <c r="AS3499">
        <v>0</v>
      </c>
      <c r="AT3499">
        <v>0</v>
      </c>
      <c r="AU3499">
        <v>0</v>
      </c>
      <c r="AV3499">
        <v>0</v>
      </c>
      <c r="AW3499">
        <v>0</v>
      </c>
      <c r="AX3499">
        <v>0</v>
      </c>
      <c r="AY3499">
        <v>0</v>
      </c>
      <c r="AZ3499">
        <v>0</v>
      </c>
      <c r="BA3499">
        <v>0</v>
      </c>
      <c r="BB3499">
        <v>0</v>
      </c>
      <c r="BC3499">
        <v>0</v>
      </c>
      <c r="BD3499">
        <v>0</v>
      </c>
      <c r="BE3499">
        <v>0</v>
      </c>
      <c r="BF3499">
        <v>0</v>
      </c>
      <c r="BG3499">
        <v>150</v>
      </c>
      <c r="BH3499">
        <v>0</v>
      </c>
      <c r="BI3499">
        <v>0</v>
      </c>
      <c r="BJ3499" s="2">
        <v>46036</v>
      </c>
      <c r="BK3499">
        <v>0</v>
      </c>
      <c r="BL3499" s="3" t="str">
        <f>VLOOKUP(O3499,DropDownList!$H$1:$I$7,2,FALSE)</f>
        <v>2025/26</v>
      </c>
      <c r="BM3499" s="3" t="str">
        <f t="shared" si="54"/>
        <v>PREG</v>
      </c>
    </row>
    <row r="3500" spans="1:65" x14ac:dyDescent="0.2">
      <c r="A3500">
        <v>2026</v>
      </c>
      <c r="B3500">
        <v>1</v>
      </c>
      <c r="C3500" t="s">
        <v>216</v>
      </c>
      <c r="D3500" t="s">
        <v>217</v>
      </c>
      <c r="E3500" t="s">
        <v>37</v>
      </c>
      <c r="F3500">
        <v>9355</v>
      </c>
      <c r="G3500" t="s">
        <v>141</v>
      </c>
      <c r="H3500" t="s">
        <v>218</v>
      </c>
      <c r="I3500" t="s">
        <v>142</v>
      </c>
      <c r="J3500" s="1">
        <v>46023</v>
      </c>
      <c r="K3500" t="s">
        <v>438</v>
      </c>
      <c r="L3500">
        <v>4</v>
      </c>
      <c r="M3500" t="s">
        <v>439</v>
      </c>
      <c r="N3500" t="s">
        <v>145</v>
      </c>
      <c r="O3500" t="s">
        <v>149</v>
      </c>
      <c r="P3500" t="s">
        <v>148</v>
      </c>
      <c r="Q3500">
        <v>1988.22</v>
      </c>
      <c r="R3500">
        <v>43</v>
      </c>
      <c r="S3500">
        <v>2580</v>
      </c>
      <c r="T3500">
        <v>0</v>
      </c>
      <c r="U3500">
        <v>37</v>
      </c>
      <c r="V3500">
        <v>14</v>
      </c>
      <c r="W3500">
        <v>840</v>
      </c>
      <c r="X3500">
        <v>840</v>
      </c>
      <c r="Y3500">
        <v>0</v>
      </c>
      <c r="Z3500">
        <v>0</v>
      </c>
      <c r="AA3500">
        <v>591.78</v>
      </c>
      <c r="AB3500">
        <v>0</v>
      </c>
      <c r="AC3500">
        <v>591.78</v>
      </c>
      <c r="AD3500">
        <v>14</v>
      </c>
      <c r="AE3500">
        <v>0</v>
      </c>
      <c r="AF3500">
        <v>6</v>
      </c>
      <c r="AG3500">
        <v>6</v>
      </c>
      <c r="AH3500">
        <v>0</v>
      </c>
      <c r="AI3500">
        <v>31</v>
      </c>
      <c r="AJ3500">
        <v>0</v>
      </c>
      <c r="AK3500">
        <v>0</v>
      </c>
      <c r="AL3500">
        <v>0</v>
      </c>
      <c r="AM3500">
        <v>0</v>
      </c>
      <c r="AN3500">
        <v>0</v>
      </c>
      <c r="AO3500">
        <v>40</v>
      </c>
      <c r="AP3500">
        <v>135</v>
      </c>
      <c r="AQ3500">
        <v>40</v>
      </c>
      <c r="AR3500">
        <v>5</v>
      </c>
      <c r="AS3500">
        <v>4</v>
      </c>
      <c r="AT3500">
        <v>7</v>
      </c>
      <c r="AU3500">
        <v>0</v>
      </c>
      <c r="AV3500">
        <v>0</v>
      </c>
      <c r="AW3500">
        <v>0</v>
      </c>
      <c r="AX3500">
        <v>0</v>
      </c>
      <c r="AY3500">
        <v>23</v>
      </c>
      <c r="AZ3500">
        <v>27</v>
      </c>
      <c r="BA3500">
        <v>3</v>
      </c>
      <c r="BB3500">
        <v>0</v>
      </c>
      <c r="BC3500">
        <v>0</v>
      </c>
      <c r="BD3500">
        <v>0</v>
      </c>
      <c r="BE3500">
        <v>0</v>
      </c>
      <c r="BF3500">
        <v>37</v>
      </c>
      <c r="BG3500">
        <v>1860</v>
      </c>
      <c r="BH3500">
        <v>0</v>
      </c>
      <c r="BI3500">
        <v>32</v>
      </c>
      <c r="BJ3500" s="2">
        <v>46036</v>
      </c>
      <c r="BK3500">
        <v>0</v>
      </c>
      <c r="BL3500" s="3" t="str">
        <f>VLOOKUP(O3500,DropDownList!$H$1:$I$7,2,FALSE)</f>
        <v>2025/26</v>
      </c>
      <c r="BM3500" s="3" t="str">
        <f t="shared" si="54"/>
        <v>PRAS</v>
      </c>
    </row>
    <row r="3501" spans="1:65" x14ac:dyDescent="0.2">
      <c r="A3501">
        <v>2026</v>
      </c>
      <c r="B3501">
        <v>1</v>
      </c>
      <c r="C3501" t="s">
        <v>216</v>
      </c>
      <c r="D3501" t="s">
        <v>217</v>
      </c>
      <c r="E3501" t="s">
        <v>37</v>
      </c>
      <c r="F3501">
        <v>9355</v>
      </c>
      <c r="G3501" t="s">
        <v>141</v>
      </c>
      <c r="H3501" t="s">
        <v>218</v>
      </c>
      <c r="I3501" t="s">
        <v>142</v>
      </c>
      <c r="J3501" s="1">
        <v>46023</v>
      </c>
      <c r="K3501" t="s">
        <v>438</v>
      </c>
      <c r="L3501">
        <v>4</v>
      </c>
      <c r="M3501" t="s">
        <v>439</v>
      </c>
      <c r="N3501" t="s">
        <v>145</v>
      </c>
      <c r="O3501" t="s">
        <v>149</v>
      </c>
      <c r="P3501" t="s">
        <v>152</v>
      </c>
      <c r="Q3501">
        <v>0</v>
      </c>
      <c r="R3501">
        <v>69</v>
      </c>
      <c r="S3501">
        <v>2760</v>
      </c>
      <c r="T3501">
        <v>1760</v>
      </c>
      <c r="U3501">
        <v>0</v>
      </c>
      <c r="V3501">
        <v>0</v>
      </c>
      <c r="W3501">
        <v>0</v>
      </c>
      <c r="X3501">
        <v>0</v>
      </c>
      <c r="Y3501">
        <v>0</v>
      </c>
      <c r="Z3501">
        <v>0</v>
      </c>
      <c r="AA3501">
        <v>1000</v>
      </c>
      <c r="AB3501">
        <v>0</v>
      </c>
      <c r="AC3501">
        <v>1000</v>
      </c>
      <c r="AD3501">
        <v>0</v>
      </c>
      <c r="AE3501">
        <v>0</v>
      </c>
      <c r="AF3501">
        <v>25</v>
      </c>
      <c r="AG3501">
        <v>0</v>
      </c>
      <c r="AH3501">
        <v>44</v>
      </c>
      <c r="AI3501">
        <v>0</v>
      </c>
      <c r="AJ3501">
        <v>0</v>
      </c>
      <c r="AK3501">
        <v>0</v>
      </c>
      <c r="AL3501">
        <v>0</v>
      </c>
      <c r="AM3501">
        <v>0</v>
      </c>
      <c r="AN3501">
        <v>0</v>
      </c>
      <c r="AO3501">
        <v>0</v>
      </c>
      <c r="AP3501">
        <v>0</v>
      </c>
      <c r="AQ3501">
        <v>0</v>
      </c>
      <c r="AR3501">
        <v>0</v>
      </c>
      <c r="AS3501">
        <v>0</v>
      </c>
      <c r="AT3501">
        <v>0</v>
      </c>
      <c r="AU3501">
        <v>0</v>
      </c>
      <c r="AV3501">
        <v>0</v>
      </c>
      <c r="AW3501">
        <v>0</v>
      </c>
      <c r="AX3501">
        <v>0</v>
      </c>
      <c r="AY3501">
        <v>0</v>
      </c>
      <c r="AZ3501">
        <v>0</v>
      </c>
      <c r="BA3501">
        <v>0</v>
      </c>
      <c r="BB3501">
        <v>0</v>
      </c>
      <c r="BC3501">
        <v>0</v>
      </c>
      <c r="BD3501">
        <v>0</v>
      </c>
      <c r="BE3501">
        <v>0</v>
      </c>
      <c r="BF3501">
        <v>0</v>
      </c>
      <c r="BG3501">
        <v>0</v>
      </c>
      <c r="BH3501">
        <v>0</v>
      </c>
      <c r="BI3501">
        <v>0</v>
      </c>
      <c r="BJ3501" s="2">
        <v>46036</v>
      </c>
      <c r="BK3501">
        <v>0</v>
      </c>
      <c r="BL3501" s="3" t="str">
        <f>VLOOKUP(O3501,DropDownList!$H$1:$I$7,2,FALSE)</f>
        <v>2025/26</v>
      </c>
      <c r="BM3501" s="3" t="str">
        <f t="shared" si="54"/>
        <v>PCOA</v>
      </c>
    </row>
    <row r="3502" spans="1:65" x14ac:dyDescent="0.2">
      <c r="A3502">
        <v>2026</v>
      </c>
      <c r="B3502">
        <v>1</v>
      </c>
      <c r="C3502" t="s">
        <v>216</v>
      </c>
      <c r="D3502" t="s">
        <v>217</v>
      </c>
      <c r="E3502" t="s">
        <v>37</v>
      </c>
      <c r="F3502">
        <v>9355</v>
      </c>
      <c r="G3502" t="s">
        <v>141</v>
      </c>
      <c r="H3502" t="s">
        <v>218</v>
      </c>
      <c r="I3502" t="s">
        <v>142</v>
      </c>
      <c r="J3502" s="1">
        <v>46023</v>
      </c>
      <c r="K3502" t="s">
        <v>438</v>
      </c>
      <c r="L3502">
        <v>4</v>
      </c>
      <c r="M3502" t="s">
        <v>439</v>
      </c>
      <c r="N3502" t="s">
        <v>145</v>
      </c>
      <c r="O3502" t="s">
        <v>149</v>
      </c>
      <c r="P3502" t="s">
        <v>146</v>
      </c>
      <c r="Q3502">
        <v>1059.95</v>
      </c>
      <c r="R3502">
        <v>225</v>
      </c>
      <c r="S3502">
        <v>3650</v>
      </c>
      <c r="T3502">
        <v>0</v>
      </c>
      <c r="U3502">
        <v>124</v>
      </c>
      <c r="V3502">
        <v>34</v>
      </c>
      <c r="W3502">
        <v>500</v>
      </c>
      <c r="X3502">
        <v>500</v>
      </c>
      <c r="Y3502">
        <v>0</v>
      </c>
      <c r="Z3502">
        <v>0</v>
      </c>
      <c r="AA3502">
        <v>2590.0500000000002</v>
      </c>
      <c r="AB3502">
        <v>0</v>
      </c>
      <c r="AC3502">
        <v>0</v>
      </c>
      <c r="AD3502">
        <v>33</v>
      </c>
      <c r="AE3502">
        <v>1</v>
      </c>
      <c r="AF3502">
        <v>158</v>
      </c>
      <c r="AG3502">
        <v>3</v>
      </c>
      <c r="AH3502">
        <v>0</v>
      </c>
      <c r="AI3502">
        <v>64</v>
      </c>
      <c r="AJ3502">
        <v>0</v>
      </c>
      <c r="AK3502">
        <v>0</v>
      </c>
      <c r="AL3502">
        <v>0</v>
      </c>
      <c r="AM3502">
        <v>0</v>
      </c>
      <c r="AN3502">
        <v>0</v>
      </c>
      <c r="AO3502">
        <v>144</v>
      </c>
      <c r="AP3502">
        <v>458</v>
      </c>
      <c r="AQ3502">
        <v>143</v>
      </c>
      <c r="AR3502">
        <v>0</v>
      </c>
      <c r="AS3502">
        <v>35</v>
      </c>
      <c r="AT3502">
        <v>70</v>
      </c>
      <c r="AU3502">
        <v>0</v>
      </c>
      <c r="AV3502">
        <v>0</v>
      </c>
      <c r="AW3502">
        <v>0</v>
      </c>
      <c r="AX3502">
        <v>0</v>
      </c>
      <c r="AY3502">
        <v>65</v>
      </c>
      <c r="AZ3502">
        <v>80</v>
      </c>
      <c r="BA3502">
        <v>11</v>
      </c>
      <c r="BB3502">
        <v>3</v>
      </c>
      <c r="BC3502">
        <v>0</v>
      </c>
      <c r="BD3502">
        <v>0</v>
      </c>
      <c r="BE3502">
        <v>0</v>
      </c>
      <c r="BF3502">
        <v>225</v>
      </c>
      <c r="BG3502">
        <v>1030</v>
      </c>
      <c r="BH3502">
        <v>0</v>
      </c>
      <c r="BI3502">
        <v>123</v>
      </c>
      <c r="BJ3502" s="2">
        <v>46036</v>
      </c>
      <c r="BK3502">
        <v>0</v>
      </c>
      <c r="BL3502" s="3" t="str">
        <f>VLOOKUP(O3502,DropDownList!$H$1:$I$7,2,FALSE)</f>
        <v>2025/26</v>
      </c>
      <c r="BM3502" s="3" t="str">
        <f t="shared" si="54"/>
        <v>VSUR</v>
      </c>
    </row>
    <row r="3503" spans="1:65" x14ac:dyDescent="0.2">
      <c r="A3503">
        <v>2026</v>
      </c>
      <c r="B3503">
        <v>1</v>
      </c>
      <c r="C3503" t="s">
        <v>216</v>
      </c>
      <c r="D3503" t="s">
        <v>217</v>
      </c>
      <c r="E3503" t="s">
        <v>37</v>
      </c>
      <c r="F3503">
        <v>9355</v>
      </c>
      <c r="G3503" t="s">
        <v>141</v>
      </c>
      <c r="H3503" t="s">
        <v>218</v>
      </c>
      <c r="I3503" t="s">
        <v>142</v>
      </c>
      <c r="J3503" s="1">
        <v>46023</v>
      </c>
      <c r="K3503" t="s">
        <v>438</v>
      </c>
      <c r="L3503">
        <v>4</v>
      </c>
      <c r="M3503" t="s">
        <v>439</v>
      </c>
      <c r="N3503" t="s">
        <v>145</v>
      </c>
      <c r="O3503" t="s">
        <v>155</v>
      </c>
      <c r="P3503" t="s">
        <v>152</v>
      </c>
      <c r="Q3503">
        <v>0</v>
      </c>
      <c r="R3503">
        <v>171</v>
      </c>
      <c r="S3503">
        <v>6840</v>
      </c>
      <c r="T3503">
        <v>4080</v>
      </c>
      <c r="U3503">
        <v>0</v>
      </c>
      <c r="V3503">
        <v>0</v>
      </c>
      <c r="W3503">
        <v>0</v>
      </c>
      <c r="X3503">
        <v>0</v>
      </c>
      <c r="Y3503">
        <v>0</v>
      </c>
      <c r="Z3503">
        <v>0</v>
      </c>
      <c r="AA3503">
        <v>2760</v>
      </c>
      <c r="AB3503">
        <v>0</v>
      </c>
      <c r="AC3503">
        <v>2760</v>
      </c>
      <c r="AD3503">
        <v>0</v>
      </c>
      <c r="AE3503">
        <v>0</v>
      </c>
      <c r="AF3503">
        <v>69</v>
      </c>
      <c r="AG3503">
        <v>0</v>
      </c>
      <c r="AH3503">
        <v>102</v>
      </c>
      <c r="AI3503">
        <v>0</v>
      </c>
      <c r="AJ3503">
        <v>0</v>
      </c>
      <c r="AK3503">
        <v>0</v>
      </c>
      <c r="AL3503">
        <v>0</v>
      </c>
      <c r="AM3503">
        <v>0</v>
      </c>
      <c r="AN3503">
        <v>0</v>
      </c>
      <c r="AO3503">
        <v>0</v>
      </c>
      <c r="AP3503">
        <v>0</v>
      </c>
      <c r="AQ3503">
        <v>0</v>
      </c>
      <c r="AR3503">
        <v>0</v>
      </c>
      <c r="AS3503">
        <v>0</v>
      </c>
      <c r="AT3503">
        <v>0</v>
      </c>
      <c r="AU3503">
        <v>0</v>
      </c>
      <c r="AV3503">
        <v>0</v>
      </c>
      <c r="AW3503">
        <v>0</v>
      </c>
      <c r="AX3503">
        <v>0</v>
      </c>
      <c r="AY3503">
        <v>0</v>
      </c>
      <c r="AZ3503">
        <v>0</v>
      </c>
      <c r="BA3503">
        <v>0</v>
      </c>
      <c r="BB3503">
        <v>0</v>
      </c>
      <c r="BC3503">
        <v>0</v>
      </c>
      <c r="BD3503">
        <v>0</v>
      </c>
      <c r="BE3503">
        <v>0</v>
      </c>
      <c r="BF3503">
        <v>0</v>
      </c>
      <c r="BG3503">
        <v>0</v>
      </c>
      <c r="BH3503">
        <v>0</v>
      </c>
      <c r="BI3503">
        <v>0</v>
      </c>
      <c r="BJ3503" s="2">
        <v>46036</v>
      </c>
      <c r="BK3503">
        <v>0</v>
      </c>
      <c r="BL3503" s="3" t="str">
        <f>VLOOKUP(O3503,DropDownList!$H$1:$I$7,2,FALSE)</f>
        <v>2022/23</v>
      </c>
      <c r="BM3503" s="3" t="str">
        <f t="shared" si="54"/>
        <v>PCOA</v>
      </c>
    </row>
    <row r="3504" spans="1:65" x14ac:dyDescent="0.2">
      <c r="A3504">
        <v>2026</v>
      </c>
      <c r="B3504">
        <v>1</v>
      </c>
      <c r="C3504" t="s">
        <v>216</v>
      </c>
      <c r="D3504" t="s">
        <v>217</v>
      </c>
      <c r="E3504" t="s">
        <v>37</v>
      </c>
      <c r="F3504">
        <v>9355</v>
      </c>
      <c r="G3504" t="s">
        <v>141</v>
      </c>
      <c r="H3504" t="s">
        <v>218</v>
      </c>
      <c r="I3504" t="s">
        <v>142</v>
      </c>
      <c r="J3504" s="1">
        <v>46023</v>
      </c>
      <c r="K3504" t="s">
        <v>438</v>
      </c>
      <c r="L3504">
        <v>4</v>
      </c>
      <c r="M3504" t="s">
        <v>439</v>
      </c>
      <c r="N3504" t="s">
        <v>145</v>
      </c>
      <c r="O3504" t="s">
        <v>147</v>
      </c>
      <c r="P3504" t="s">
        <v>150</v>
      </c>
      <c r="Q3504">
        <v>37040.78</v>
      </c>
      <c r="R3504">
        <v>491</v>
      </c>
      <c r="S3504">
        <v>83586.55</v>
      </c>
      <c r="T3504">
        <v>8844.51</v>
      </c>
      <c r="U3504">
        <v>244</v>
      </c>
      <c r="V3504">
        <v>96</v>
      </c>
      <c r="W3504">
        <v>16139.16</v>
      </c>
      <c r="X3504">
        <v>17701.740000000002</v>
      </c>
      <c r="Y3504">
        <v>446</v>
      </c>
      <c r="Z3504">
        <v>74742.039999999994</v>
      </c>
      <c r="AA3504">
        <v>37701.26</v>
      </c>
      <c r="AB3504">
        <v>11619.42</v>
      </c>
      <c r="AC3504">
        <v>26081.84</v>
      </c>
      <c r="AD3504">
        <v>81</v>
      </c>
      <c r="AE3504">
        <v>15</v>
      </c>
      <c r="AF3504">
        <v>201</v>
      </c>
      <c r="AG3504">
        <v>93</v>
      </c>
      <c r="AH3504">
        <v>45</v>
      </c>
      <c r="AI3504">
        <v>151</v>
      </c>
      <c r="AJ3504">
        <v>68</v>
      </c>
      <c r="AK3504">
        <v>36</v>
      </c>
      <c r="AL3504">
        <v>5</v>
      </c>
      <c r="AM3504">
        <v>14</v>
      </c>
      <c r="AN3504">
        <v>4</v>
      </c>
      <c r="AO3504">
        <v>381</v>
      </c>
      <c r="AP3504">
        <v>1866</v>
      </c>
      <c r="AQ3504">
        <v>351</v>
      </c>
      <c r="AR3504">
        <v>1</v>
      </c>
      <c r="AS3504">
        <v>148</v>
      </c>
      <c r="AT3504">
        <v>342</v>
      </c>
      <c r="AU3504">
        <v>2</v>
      </c>
      <c r="AV3504">
        <v>0</v>
      </c>
      <c r="AW3504">
        <v>0</v>
      </c>
      <c r="AX3504">
        <v>0</v>
      </c>
      <c r="AY3504">
        <v>235</v>
      </c>
      <c r="AZ3504">
        <v>466</v>
      </c>
      <c r="BA3504">
        <v>200</v>
      </c>
      <c r="BB3504">
        <v>30</v>
      </c>
      <c r="BC3504">
        <v>3</v>
      </c>
      <c r="BD3504">
        <v>0</v>
      </c>
      <c r="BE3504">
        <v>0</v>
      </c>
      <c r="BF3504">
        <v>381</v>
      </c>
      <c r="BG3504">
        <v>26109.55</v>
      </c>
      <c r="BH3504">
        <v>1</v>
      </c>
      <c r="BI3504">
        <v>244</v>
      </c>
      <c r="BJ3504" s="2">
        <v>46036</v>
      </c>
      <c r="BK3504">
        <v>0</v>
      </c>
      <c r="BL3504" s="3" t="str">
        <f>VLOOKUP(O3504,DropDownList!$H$1:$I$7,2,FALSE)</f>
        <v>2024/25</v>
      </c>
      <c r="BM3504" s="3" t="str">
        <f t="shared" si="54"/>
        <v>FISCAL FINES</v>
      </c>
    </row>
    <row r="3505" spans="1:65" x14ac:dyDescent="0.2">
      <c r="A3505">
        <v>2026</v>
      </c>
      <c r="B3505">
        <v>1</v>
      </c>
      <c r="C3505" t="s">
        <v>216</v>
      </c>
      <c r="D3505" t="s">
        <v>217</v>
      </c>
      <c r="E3505" t="s">
        <v>37</v>
      </c>
      <c r="F3505">
        <v>9355</v>
      </c>
      <c r="G3505" t="s">
        <v>141</v>
      </c>
      <c r="H3505" t="s">
        <v>218</v>
      </c>
      <c r="I3505" t="s">
        <v>142</v>
      </c>
      <c r="J3505" s="1">
        <v>46023</v>
      </c>
      <c r="K3505" t="s">
        <v>438</v>
      </c>
      <c r="L3505">
        <v>4</v>
      </c>
      <c r="M3505" t="s">
        <v>439</v>
      </c>
      <c r="N3505" t="s">
        <v>145</v>
      </c>
      <c r="O3505" t="s">
        <v>147</v>
      </c>
      <c r="P3505" t="s">
        <v>152</v>
      </c>
      <c r="Q3505">
        <v>0</v>
      </c>
      <c r="R3505">
        <v>117</v>
      </c>
      <c r="S3505">
        <v>4680</v>
      </c>
      <c r="T3505">
        <v>2880</v>
      </c>
      <c r="U3505">
        <v>0</v>
      </c>
      <c r="V3505">
        <v>0</v>
      </c>
      <c r="W3505">
        <v>0</v>
      </c>
      <c r="X3505">
        <v>0</v>
      </c>
      <c r="Y3505">
        <v>0</v>
      </c>
      <c r="Z3505">
        <v>0</v>
      </c>
      <c r="AA3505">
        <v>1800</v>
      </c>
      <c r="AB3505">
        <v>0</v>
      </c>
      <c r="AC3505">
        <v>1800</v>
      </c>
      <c r="AD3505">
        <v>0</v>
      </c>
      <c r="AE3505">
        <v>0</v>
      </c>
      <c r="AF3505">
        <v>45</v>
      </c>
      <c r="AG3505">
        <v>0</v>
      </c>
      <c r="AH3505">
        <v>72</v>
      </c>
      <c r="AI3505">
        <v>0</v>
      </c>
      <c r="AJ3505">
        <v>0</v>
      </c>
      <c r="AK3505">
        <v>0</v>
      </c>
      <c r="AL3505">
        <v>0</v>
      </c>
      <c r="AM3505">
        <v>1</v>
      </c>
      <c r="AN3505">
        <v>0</v>
      </c>
      <c r="AO3505">
        <v>0</v>
      </c>
      <c r="AP3505">
        <v>0</v>
      </c>
      <c r="AQ3505">
        <v>0</v>
      </c>
      <c r="AR3505">
        <v>0</v>
      </c>
      <c r="AS3505">
        <v>0</v>
      </c>
      <c r="AT3505">
        <v>0</v>
      </c>
      <c r="AU3505">
        <v>0</v>
      </c>
      <c r="AV3505">
        <v>0</v>
      </c>
      <c r="AW3505">
        <v>0</v>
      </c>
      <c r="AX3505">
        <v>0</v>
      </c>
      <c r="AY3505">
        <v>0</v>
      </c>
      <c r="AZ3505">
        <v>0</v>
      </c>
      <c r="BA3505">
        <v>0</v>
      </c>
      <c r="BB3505">
        <v>0</v>
      </c>
      <c r="BC3505">
        <v>0</v>
      </c>
      <c r="BD3505">
        <v>0</v>
      </c>
      <c r="BE3505">
        <v>0</v>
      </c>
      <c r="BF3505">
        <v>0</v>
      </c>
      <c r="BG3505">
        <v>0</v>
      </c>
      <c r="BH3505">
        <v>0</v>
      </c>
      <c r="BI3505">
        <v>0</v>
      </c>
      <c r="BJ3505" s="2">
        <v>46036</v>
      </c>
      <c r="BK3505">
        <v>0</v>
      </c>
      <c r="BL3505" s="3" t="str">
        <f>VLOOKUP(O3505,DropDownList!$H$1:$I$7,2,FALSE)</f>
        <v>2024/25</v>
      </c>
      <c r="BM3505" s="3" t="str">
        <f t="shared" si="54"/>
        <v>PCOA</v>
      </c>
    </row>
    <row r="3506" spans="1:65" x14ac:dyDescent="0.2">
      <c r="A3506">
        <v>2026</v>
      </c>
      <c r="B3506">
        <v>1</v>
      </c>
      <c r="C3506" t="s">
        <v>216</v>
      </c>
      <c r="D3506" t="s">
        <v>219</v>
      </c>
      <c r="E3506" t="s">
        <v>37</v>
      </c>
      <c r="F3506">
        <v>9702</v>
      </c>
      <c r="G3506" t="s">
        <v>158</v>
      </c>
      <c r="H3506" t="s">
        <v>218</v>
      </c>
      <c r="I3506" t="s">
        <v>142</v>
      </c>
      <c r="J3506" s="1">
        <v>46023</v>
      </c>
      <c r="K3506" t="s">
        <v>438</v>
      </c>
      <c r="L3506">
        <v>4</v>
      </c>
      <c r="M3506" t="s">
        <v>439</v>
      </c>
      <c r="N3506" t="s">
        <v>145</v>
      </c>
      <c r="O3506" t="s">
        <v>156</v>
      </c>
      <c r="P3506" t="s">
        <v>161</v>
      </c>
      <c r="Q3506">
        <v>1121.6400000000001</v>
      </c>
      <c r="R3506">
        <v>532</v>
      </c>
      <c r="S3506">
        <v>11775</v>
      </c>
      <c r="T3506">
        <v>760</v>
      </c>
      <c r="U3506">
        <v>170</v>
      </c>
      <c r="V3506">
        <v>11</v>
      </c>
      <c r="W3506">
        <v>221.56</v>
      </c>
      <c r="X3506">
        <v>221.56</v>
      </c>
      <c r="Y3506">
        <v>0</v>
      </c>
      <c r="Z3506">
        <v>0</v>
      </c>
      <c r="AA3506">
        <v>9893.36</v>
      </c>
      <c r="AB3506">
        <v>0</v>
      </c>
      <c r="AC3506">
        <v>0</v>
      </c>
      <c r="AD3506">
        <v>10</v>
      </c>
      <c r="AE3506">
        <v>1</v>
      </c>
      <c r="AF3506">
        <v>422</v>
      </c>
      <c r="AG3506">
        <v>4</v>
      </c>
      <c r="AH3506">
        <v>43</v>
      </c>
      <c r="AI3506">
        <v>63</v>
      </c>
      <c r="AJ3506">
        <v>0</v>
      </c>
      <c r="AK3506">
        <v>0</v>
      </c>
      <c r="AL3506">
        <v>0</v>
      </c>
      <c r="AM3506">
        <v>0</v>
      </c>
      <c r="AN3506">
        <v>0</v>
      </c>
      <c r="AO3506">
        <v>395</v>
      </c>
      <c r="AP3506">
        <v>2368</v>
      </c>
      <c r="AQ3506">
        <v>376</v>
      </c>
      <c r="AR3506">
        <v>0</v>
      </c>
      <c r="AS3506">
        <v>177</v>
      </c>
      <c r="AT3506">
        <v>520</v>
      </c>
      <c r="AU3506">
        <v>35</v>
      </c>
      <c r="AV3506">
        <v>15</v>
      </c>
      <c r="AW3506">
        <v>47</v>
      </c>
      <c r="AX3506">
        <v>0</v>
      </c>
      <c r="AY3506">
        <v>289</v>
      </c>
      <c r="AZ3506">
        <v>500</v>
      </c>
      <c r="BA3506">
        <v>262</v>
      </c>
      <c r="BB3506">
        <v>46</v>
      </c>
      <c r="BC3506">
        <v>18</v>
      </c>
      <c r="BD3506">
        <v>18</v>
      </c>
      <c r="BE3506">
        <v>0</v>
      </c>
      <c r="BF3506">
        <v>484</v>
      </c>
      <c r="BG3506">
        <v>1100</v>
      </c>
      <c r="BH3506">
        <v>0</v>
      </c>
      <c r="BI3506">
        <v>168</v>
      </c>
      <c r="BJ3506" s="2">
        <v>46036</v>
      </c>
      <c r="BK3506">
        <v>1</v>
      </c>
      <c r="BL3506" s="3" t="str">
        <f>VLOOKUP(O3506,DropDownList!$H$1:$I$7,2,FALSE)</f>
        <v>2023/24</v>
      </c>
      <c r="BM3506" s="3" t="str">
        <f t="shared" si="54"/>
        <v>VSUR</v>
      </c>
    </row>
    <row r="3507" spans="1:65" x14ac:dyDescent="0.2">
      <c r="A3507">
        <v>2026</v>
      </c>
      <c r="B3507">
        <v>1</v>
      </c>
      <c r="C3507" t="s">
        <v>216</v>
      </c>
      <c r="D3507" t="s">
        <v>219</v>
      </c>
      <c r="E3507" t="s">
        <v>37</v>
      </c>
      <c r="F3507">
        <v>9702</v>
      </c>
      <c r="G3507" t="s">
        <v>158</v>
      </c>
      <c r="H3507" t="s">
        <v>218</v>
      </c>
      <c r="I3507" t="s">
        <v>142</v>
      </c>
      <c r="J3507" s="1">
        <v>46023</v>
      </c>
      <c r="K3507" t="s">
        <v>438</v>
      </c>
      <c r="L3507">
        <v>4</v>
      </c>
      <c r="M3507" t="s">
        <v>439</v>
      </c>
      <c r="N3507" t="s">
        <v>145</v>
      </c>
      <c r="O3507" t="s">
        <v>156</v>
      </c>
      <c r="P3507" t="s">
        <v>160</v>
      </c>
      <c r="Q3507">
        <v>68537.55</v>
      </c>
      <c r="R3507">
        <v>582</v>
      </c>
      <c r="S3507">
        <v>281897.75</v>
      </c>
      <c r="T3507">
        <v>17886.89</v>
      </c>
      <c r="U3507">
        <v>186</v>
      </c>
      <c r="V3507">
        <v>39</v>
      </c>
      <c r="W3507">
        <v>13708.69</v>
      </c>
      <c r="X3507">
        <v>16403.689999999999</v>
      </c>
      <c r="Y3507">
        <v>0</v>
      </c>
      <c r="Z3507">
        <v>0</v>
      </c>
      <c r="AA3507">
        <v>195473.31</v>
      </c>
      <c r="AB3507">
        <v>27036.21</v>
      </c>
      <c r="AC3507">
        <v>158263.74</v>
      </c>
      <c r="AD3507">
        <v>13</v>
      </c>
      <c r="AE3507">
        <v>26</v>
      </c>
      <c r="AF3507">
        <v>340</v>
      </c>
      <c r="AG3507">
        <v>119</v>
      </c>
      <c r="AH3507">
        <v>46</v>
      </c>
      <c r="AI3507">
        <v>67</v>
      </c>
      <c r="AJ3507">
        <v>0</v>
      </c>
      <c r="AK3507">
        <v>0</v>
      </c>
      <c r="AL3507">
        <v>0</v>
      </c>
      <c r="AM3507">
        <v>0</v>
      </c>
      <c r="AN3507">
        <v>0</v>
      </c>
      <c r="AO3507">
        <v>436</v>
      </c>
      <c r="AP3507">
        <v>2522</v>
      </c>
      <c r="AQ3507">
        <v>403</v>
      </c>
      <c r="AR3507">
        <v>4</v>
      </c>
      <c r="AS3507">
        <v>188</v>
      </c>
      <c r="AT3507">
        <v>562</v>
      </c>
      <c r="AU3507">
        <v>38</v>
      </c>
      <c r="AV3507">
        <v>17</v>
      </c>
      <c r="AW3507">
        <v>48</v>
      </c>
      <c r="AX3507">
        <v>0</v>
      </c>
      <c r="AY3507">
        <v>301</v>
      </c>
      <c r="AZ3507">
        <v>528</v>
      </c>
      <c r="BA3507">
        <v>277</v>
      </c>
      <c r="BB3507">
        <v>47</v>
      </c>
      <c r="BC3507">
        <v>18</v>
      </c>
      <c r="BD3507">
        <v>21</v>
      </c>
      <c r="BE3507">
        <v>0</v>
      </c>
      <c r="BF3507">
        <v>523</v>
      </c>
      <c r="BG3507">
        <v>20648</v>
      </c>
      <c r="BH3507">
        <v>10</v>
      </c>
      <c r="BI3507">
        <v>179</v>
      </c>
      <c r="BJ3507" s="2">
        <v>46036</v>
      </c>
      <c r="BK3507">
        <v>1</v>
      </c>
      <c r="BL3507" s="3" t="str">
        <f>VLOOKUP(O3507,DropDownList!$H$1:$I$7,2,FALSE)</f>
        <v>2023/24</v>
      </c>
      <c r="BM3507" s="3" t="str">
        <f t="shared" si="54"/>
        <v>SC COURT</v>
      </c>
    </row>
    <row r="3508" spans="1:65" x14ac:dyDescent="0.2">
      <c r="A3508">
        <v>2026</v>
      </c>
      <c r="B3508">
        <v>1</v>
      </c>
      <c r="C3508" t="s">
        <v>216</v>
      </c>
      <c r="D3508" t="s">
        <v>219</v>
      </c>
      <c r="E3508" t="s">
        <v>37</v>
      </c>
      <c r="F3508">
        <v>9702</v>
      </c>
      <c r="G3508" t="s">
        <v>158</v>
      </c>
      <c r="H3508" t="s">
        <v>218</v>
      </c>
      <c r="I3508" t="s">
        <v>142</v>
      </c>
      <c r="J3508" s="1">
        <v>46023</v>
      </c>
      <c r="K3508" t="s">
        <v>438</v>
      </c>
      <c r="L3508">
        <v>4</v>
      </c>
      <c r="M3508" t="s">
        <v>439</v>
      </c>
      <c r="N3508" t="s">
        <v>145</v>
      </c>
      <c r="O3508" t="s">
        <v>147</v>
      </c>
      <c r="P3508" t="s">
        <v>160</v>
      </c>
      <c r="Q3508">
        <v>85987.5</v>
      </c>
      <c r="R3508">
        <v>583</v>
      </c>
      <c r="S3508">
        <v>259024</v>
      </c>
      <c r="T3508">
        <v>11160</v>
      </c>
      <c r="U3508">
        <v>272</v>
      </c>
      <c r="V3508">
        <v>70</v>
      </c>
      <c r="W3508">
        <v>23873.01</v>
      </c>
      <c r="X3508">
        <v>25183.01</v>
      </c>
      <c r="Y3508">
        <v>0</v>
      </c>
      <c r="Z3508">
        <v>0</v>
      </c>
      <c r="AA3508">
        <v>161876.5</v>
      </c>
      <c r="AB3508">
        <v>14863.71</v>
      </c>
      <c r="AC3508">
        <v>137425.19</v>
      </c>
      <c r="AD3508">
        <v>40</v>
      </c>
      <c r="AE3508">
        <v>30</v>
      </c>
      <c r="AF3508">
        <v>285</v>
      </c>
      <c r="AG3508">
        <v>154</v>
      </c>
      <c r="AH3508">
        <v>23</v>
      </c>
      <c r="AI3508">
        <v>118</v>
      </c>
      <c r="AJ3508">
        <v>0</v>
      </c>
      <c r="AK3508">
        <v>0</v>
      </c>
      <c r="AL3508">
        <v>0</v>
      </c>
      <c r="AM3508">
        <v>0</v>
      </c>
      <c r="AN3508">
        <v>0</v>
      </c>
      <c r="AO3508">
        <v>434</v>
      </c>
      <c r="AP3508">
        <v>1941</v>
      </c>
      <c r="AQ3508">
        <v>278</v>
      </c>
      <c r="AR3508">
        <v>0</v>
      </c>
      <c r="AS3508">
        <v>171</v>
      </c>
      <c r="AT3508">
        <v>428</v>
      </c>
      <c r="AU3508">
        <v>23</v>
      </c>
      <c r="AV3508">
        <v>13</v>
      </c>
      <c r="AW3508">
        <v>25</v>
      </c>
      <c r="AX3508">
        <v>0</v>
      </c>
      <c r="AY3508">
        <v>246</v>
      </c>
      <c r="AZ3508">
        <v>435</v>
      </c>
      <c r="BA3508">
        <v>166</v>
      </c>
      <c r="BB3508">
        <v>45</v>
      </c>
      <c r="BC3508">
        <v>20</v>
      </c>
      <c r="BD3508">
        <v>17</v>
      </c>
      <c r="BE3508">
        <v>0</v>
      </c>
      <c r="BF3508">
        <v>555</v>
      </c>
      <c r="BG3508">
        <v>45099</v>
      </c>
      <c r="BH3508">
        <v>3</v>
      </c>
      <c r="BI3508">
        <v>272</v>
      </c>
      <c r="BJ3508" s="2">
        <v>46036</v>
      </c>
      <c r="BK3508">
        <v>0</v>
      </c>
      <c r="BL3508" s="3" t="str">
        <f>VLOOKUP(O3508,DropDownList!$H$1:$I$7,2,FALSE)</f>
        <v>2024/25</v>
      </c>
      <c r="BM3508" s="3" t="str">
        <f t="shared" si="54"/>
        <v>SC COURT</v>
      </c>
    </row>
    <row r="3509" spans="1:65" x14ac:dyDescent="0.2">
      <c r="A3509">
        <v>2026</v>
      </c>
      <c r="B3509">
        <v>1</v>
      </c>
      <c r="C3509" t="s">
        <v>216</v>
      </c>
      <c r="D3509" t="s">
        <v>219</v>
      </c>
      <c r="E3509" t="s">
        <v>37</v>
      </c>
      <c r="F3509">
        <v>9702</v>
      </c>
      <c r="G3509" t="s">
        <v>158</v>
      </c>
      <c r="H3509" t="s">
        <v>218</v>
      </c>
      <c r="I3509" t="s">
        <v>142</v>
      </c>
      <c r="J3509" s="1">
        <v>46023</v>
      </c>
      <c r="K3509" t="s">
        <v>438</v>
      </c>
      <c r="L3509">
        <v>4</v>
      </c>
      <c r="M3509" t="s">
        <v>439</v>
      </c>
      <c r="N3509" t="s">
        <v>145</v>
      </c>
      <c r="O3509" t="s">
        <v>149</v>
      </c>
      <c r="P3509" t="s">
        <v>161</v>
      </c>
      <c r="Q3509">
        <v>2370</v>
      </c>
      <c r="R3509">
        <v>324</v>
      </c>
      <c r="S3509">
        <v>7530</v>
      </c>
      <c r="T3509">
        <v>430</v>
      </c>
      <c r="U3509">
        <v>205</v>
      </c>
      <c r="V3509">
        <v>42</v>
      </c>
      <c r="W3509">
        <v>755</v>
      </c>
      <c r="X3509">
        <v>755</v>
      </c>
      <c r="Y3509">
        <v>0</v>
      </c>
      <c r="Z3509">
        <v>0</v>
      </c>
      <c r="AA3509">
        <v>4730</v>
      </c>
      <c r="AB3509">
        <v>0</v>
      </c>
      <c r="AC3509">
        <v>0</v>
      </c>
      <c r="AD3509">
        <v>41</v>
      </c>
      <c r="AE3509">
        <v>1</v>
      </c>
      <c r="AF3509">
        <v>191</v>
      </c>
      <c r="AG3509">
        <v>3</v>
      </c>
      <c r="AH3509">
        <v>20</v>
      </c>
      <c r="AI3509">
        <v>110</v>
      </c>
      <c r="AJ3509">
        <v>0</v>
      </c>
      <c r="AK3509">
        <v>0</v>
      </c>
      <c r="AL3509">
        <v>0</v>
      </c>
      <c r="AM3509">
        <v>0</v>
      </c>
      <c r="AN3509">
        <v>0</v>
      </c>
      <c r="AO3509">
        <v>229</v>
      </c>
      <c r="AP3509">
        <v>716</v>
      </c>
      <c r="AQ3509">
        <v>209</v>
      </c>
      <c r="AR3509">
        <v>0</v>
      </c>
      <c r="AS3509">
        <v>57</v>
      </c>
      <c r="AT3509">
        <v>129</v>
      </c>
      <c r="AU3509">
        <v>3</v>
      </c>
      <c r="AV3509">
        <v>1</v>
      </c>
      <c r="AW3509">
        <v>16</v>
      </c>
      <c r="AX3509">
        <v>0</v>
      </c>
      <c r="AY3509">
        <v>93</v>
      </c>
      <c r="AZ3509">
        <v>125</v>
      </c>
      <c r="BA3509">
        <v>18</v>
      </c>
      <c r="BB3509">
        <v>4</v>
      </c>
      <c r="BC3509">
        <v>1</v>
      </c>
      <c r="BD3509">
        <v>3</v>
      </c>
      <c r="BE3509">
        <v>0</v>
      </c>
      <c r="BF3509">
        <v>304</v>
      </c>
      <c r="BG3509">
        <v>2345</v>
      </c>
      <c r="BH3509">
        <v>0</v>
      </c>
      <c r="BI3509">
        <v>202</v>
      </c>
      <c r="BJ3509" s="2">
        <v>46036</v>
      </c>
      <c r="BK3509">
        <v>0</v>
      </c>
      <c r="BL3509" s="3" t="str">
        <f>VLOOKUP(O3509,DropDownList!$H$1:$I$7,2,FALSE)</f>
        <v>2025/26</v>
      </c>
      <c r="BM3509" s="3" t="str">
        <f t="shared" si="54"/>
        <v>VSUR</v>
      </c>
    </row>
    <row r="3510" spans="1:65" x14ac:dyDescent="0.2">
      <c r="A3510">
        <v>2026</v>
      </c>
      <c r="B3510">
        <v>1</v>
      </c>
      <c r="C3510" t="s">
        <v>216</v>
      </c>
      <c r="D3510" t="s">
        <v>219</v>
      </c>
      <c r="E3510" t="s">
        <v>37</v>
      </c>
      <c r="F3510">
        <v>9702</v>
      </c>
      <c r="G3510" t="s">
        <v>158</v>
      </c>
      <c r="H3510" t="s">
        <v>218</v>
      </c>
      <c r="I3510" t="s">
        <v>142</v>
      </c>
      <c r="J3510" s="1">
        <v>46023</v>
      </c>
      <c r="K3510" t="s">
        <v>438</v>
      </c>
      <c r="L3510">
        <v>4</v>
      </c>
      <c r="M3510" t="s">
        <v>439</v>
      </c>
      <c r="N3510" t="s">
        <v>145</v>
      </c>
      <c r="O3510" t="s">
        <v>149</v>
      </c>
      <c r="P3510" t="s">
        <v>159</v>
      </c>
      <c r="Q3510">
        <v>9875.85</v>
      </c>
      <c r="R3510">
        <v>2</v>
      </c>
      <c r="S3510">
        <v>13590.85</v>
      </c>
      <c r="T3510">
        <v>0</v>
      </c>
      <c r="U3510">
        <v>1</v>
      </c>
      <c r="V3510">
        <v>1</v>
      </c>
      <c r="W3510">
        <v>9845.85</v>
      </c>
      <c r="X3510">
        <v>9875.85</v>
      </c>
      <c r="Y3510">
        <v>0</v>
      </c>
      <c r="Z3510">
        <v>0</v>
      </c>
      <c r="AA3510">
        <v>3715</v>
      </c>
      <c r="AB3510">
        <v>0</v>
      </c>
      <c r="AC3510">
        <v>0</v>
      </c>
      <c r="AD3510">
        <v>0</v>
      </c>
      <c r="AE3510">
        <v>1</v>
      </c>
      <c r="AF3510">
        <v>1</v>
      </c>
      <c r="AG3510">
        <v>1</v>
      </c>
      <c r="AH3510">
        <v>0</v>
      </c>
      <c r="AI3510">
        <v>0</v>
      </c>
      <c r="AJ3510">
        <v>0</v>
      </c>
      <c r="AK3510">
        <v>0</v>
      </c>
      <c r="AL3510">
        <v>0</v>
      </c>
      <c r="AM3510">
        <v>0</v>
      </c>
      <c r="AN3510">
        <v>0</v>
      </c>
      <c r="AO3510">
        <v>2</v>
      </c>
      <c r="AP3510">
        <v>2</v>
      </c>
      <c r="AQ3510">
        <v>2</v>
      </c>
      <c r="AR3510">
        <v>0</v>
      </c>
      <c r="AS3510">
        <v>0</v>
      </c>
      <c r="AT3510">
        <v>0</v>
      </c>
      <c r="AU3510">
        <v>0</v>
      </c>
      <c r="AV3510">
        <v>0</v>
      </c>
      <c r="AW3510">
        <v>0</v>
      </c>
      <c r="AX3510">
        <v>0</v>
      </c>
      <c r="AY3510">
        <v>0</v>
      </c>
      <c r="AZ3510">
        <v>0</v>
      </c>
      <c r="BA3510">
        <v>0</v>
      </c>
      <c r="BB3510">
        <v>0</v>
      </c>
      <c r="BC3510">
        <v>0</v>
      </c>
      <c r="BD3510">
        <v>0</v>
      </c>
      <c r="BE3510">
        <v>0</v>
      </c>
      <c r="BF3510">
        <v>0</v>
      </c>
      <c r="BG3510">
        <v>0</v>
      </c>
      <c r="BH3510">
        <v>0</v>
      </c>
      <c r="BI3510">
        <v>0</v>
      </c>
      <c r="BJ3510" s="2">
        <v>46036</v>
      </c>
      <c r="BK3510">
        <v>0</v>
      </c>
      <c r="BL3510" s="3" t="str">
        <f>VLOOKUP(O3510,DropDownList!$H$1:$I$7,2,FALSE)</f>
        <v>2025/26</v>
      </c>
      <c r="BM3510" s="3" t="str">
        <f t="shared" si="54"/>
        <v>CONF</v>
      </c>
    </row>
    <row r="3511" spans="1:65" x14ac:dyDescent="0.2">
      <c r="A3511">
        <v>2026</v>
      </c>
      <c r="B3511">
        <v>1</v>
      </c>
      <c r="C3511" t="s">
        <v>216</v>
      </c>
      <c r="D3511" t="s">
        <v>219</v>
      </c>
      <c r="E3511" t="s">
        <v>37</v>
      </c>
      <c r="F3511">
        <v>9702</v>
      </c>
      <c r="G3511" t="s">
        <v>158</v>
      </c>
      <c r="H3511" t="s">
        <v>218</v>
      </c>
      <c r="I3511" t="s">
        <v>142</v>
      </c>
      <c r="J3511" s="1">
        <v>46023</v>
      </c>
      <c r="K3511" t="s">
        <v>438</v>
      </c>
      <c r="L3511">
        <v>4</v>
      </c>
      <c r="M3511" t="s">
        <v>439</v>
      </c>
      <c r="N3511" t="s">
        <v>145</v>
      </c>
      <c r="O3511" t="s">
        <v>149</v>
      </c>
      <c r="P3511" t="s">
        <v>160</v>
      </c>
      <c r="Q3511">
        <v>74366.13</v>
      </c>
      <c r="R3511">
        <v>329</v>
      </c>
      <c r="S3511">
        <v>153663.98000000001</v>
      </c>
      <c r="T3511">
        <v>9885</v>
      </c>
      <c r="U3511">
        <v>207</v>
      </c>
      <c r="V3511">
        <v>80</v>
      </c>
      <c r="W3511">
        <v>20462.25</v>
      </c>
      <c r="X3511">
        <v>27597.25</v>
      </c>
      <c r="Y3511">
        <v>0</v>
      </c>
      <c r="Z3511">
        <v>0</v>
      </c>
      <c r="AA3511">
        <v>69412.850000000006</v>
      </c>
      <c r="AB3511">
        <v>5030.05</v>
      </c>
      <c r="AC3511">
        <v>59642.8</v>
      </c>
      <c r="AD3511">
        <v>41</v>
      </c>
      <c r="AE3511">
        <v>39</v>
      </c>
      <c r="AF3511">
        <v>99</v>
      </c>
      <c r="AG3511">
        <v>97</v>
      </c>
      <c r="AH3511">
        <v>20</v>
      </c>
      <c r="AI3511">
        <v>110</v>
      </c>
      <c r="AJ3511">
        <v>0</v>
      </c>
      <c r="AK3511">
        <v>0</v>
      </c>
      <c r="AL3511">
        <v>0</v>
      </c>
      <c r="AM3511">
        <v>0</v>
      </c>
      <c r="AN3511">
        <v>0</v>
      </c>
      <c r="AO3511">
        <v>232</v>
      </c>
      <c r="AP3511">
        <v>711</v>
      </c>
      <c r="AQ3511">
        <v>210</v>
      </c>
      <c r="AR3511">
        <v>1</v>
      </c>
      <c r="AS3511">
        <v>55</v>
      </c>
      <c r="AT3511">
        <v>131</v>
      </c>
      <c r="AU3511">
        <v>4</v>
      </c>
      <c r="AV3511">
        <v>1</v>
      </c>
      <c r="AW3511">
        <v>16</v>
      </c>
      <c r="AX3511">
        <v>0</v>
      </c>
      <c r="AY3511">
        <v>92</v>
      </c>
      <c r="AZ3511">
        <v>119</v>
      </c>
      <c r="BA3511">
        <v>17</v>
      </c>
      <c r="BB3511">
        <v>4</v>
      </c>
      <c r="BC3511">
        <v>1</v>
      </c>
      <c r="BD3511">
        <v>3</v>
      </c>
      <c r="BE3511">
        <v>0</v>
      </c>
      <c r="BF3511">
        <v>308</v>
      </c>
      <c r="BG3511">
        <v>44858.98</v>
      </c>
      <c r="BH3511">
        <v>3</v>
      </c>
      <c r="BI3511">
        <v>203</v>
      </c>
      <c r="BJ3511" s="2">
        <v>46036</v>
      </c>
      <c r="BK3511">
        <v>0</v>
      </c>
      <c r="BL3511" s="3" t="str">
        <f>VLOOKUP(O3511,DropDownList!$H$1:$I$7,2,FALSE)</f>
        <v>2025/26</v>
      </c>
      <c r="BM3511" s="3" t="str">
        <f t="shared" si="54"/>
        <v>SC COURT</v>
      </c>
    </row>
    <row r="3512" spans="1:65" x14ac:dyDescent="0.2">
      <c r="A3512">
        <v>2026</v>
      </c>
      <c r="B3512">
        <v>1</v>
      </c>
      <c r="C3512" t="s">
        <v>216</v>
      </c>
      <c r="D3512" t="s">
        <v>219</v>
      </c>
      <c r="E3512" t="s">
        <v>37</v>
      </c>
      <c r="F3512">
        <v>9702</v>
      </c>
      <c r="G3512" t="s">
        <v>158</v>
      </c>
      <c r="H3512" t="s">
        <v>218</v>
      </c>
      <c r="I3512" t="s">
        <v>142</v>
      </c>
      <c r="J3512" s="1">
        <v>46023</v>
      </c>
      <c r="K3512" t="s">
        <v>438</v>
      </c>
      <c r="L3512">
        <v>4</v>
      </c>
      <c r="M3512" t="s">
        <v>439</v>
      </c>
      <c r="N3512" t="s">
        <v>145</v>
      </c>
      <c r="O3512" t="s">
        <v>155</v>
      </c>
      <c r="P3512" t="s">
        <v>160</v>
      </c>
      <c r="Q3512">
        <v>51952.4</v>
      </c>
      <c r="R3512">
        <v>658</v>
      </c>
      <c r="S3512">
        <v>282119.02</v>
      </c>
      <c r="T3512">
        <v>20360.95</v>
      </c>
      <c r="U3512">
        <v>134</v>
      </c>
      <c r="V3512">
        <v>30</v>
      </c>
      <c r="W3512">
        <v>22563.87</v>
      </c>
      <c r="X3512">
        <v>22563.87</v>
      </c>
      <c r="Y3512">
        <v>0</v>
      </c>
      <c r="Z3512">
        <v>0</v>
      </c>
      <c r="AA3512">
        <v>209805.67</v>
      </c>
      <c r="AB3512">
        <v>19110.580000000002</v>
      </c>
      <c r="AC3512">
        <v>179600.35</v>
      </c>
      <c r="AD3512">
        <v>12</v>
      </c>
      <c r="AE3512">
        <v>18</v>
      </c>
      <c r="AF3512">
        <v>467</v>
      </c>
      <c r="AG3512">
        <v>90</v>
      </c>
      <c r="AH3512">
        <v>48</v>
      </c>
      <c r="AI3512">
        <v>44</v>
      </c>
      <c r="AJ3512">
        <v>0</v>
      </c>
      <c r="AK3512">
        <v>0</v>
      </c>
      <c r="AL3512">
        <v>0</v>
      </c>
      <c r="AM3512">
        <v>0</v>
      </c>
      <c r="AN3512">
        <v>0</v>
      </c>
      <c r="AO3512">
        <v>461</v>
      </c>
      <c r="AP3512">
        <v>2888</v>
      </c>
      <c r="AQ3512">
        <v>447</v>
      </c>
      <c r="AR3512">
        <v>2</v>
      </c>
      <c r="AS3512">
        <v>236</v>
      </c>
      <c r="AT3512">
        <v>687</v>
      </c>
      <c r="AU3512">
        <v>47</v>
      </c>
      <c r="AV3512">
        <v>23</v>
      </c>
      <c r="AW3512">
        <v>40</v>
      </c>
      <c r="AX3512">
        <v>0</v>
      </c>
      <c r="AY3512">
        <v>299</v>
      </c>
      <c r="AZ3512">
        <v>569</v>
      </c>
      <c r="BA3512">
        <v>348</v>
      </c>
      <c r="BB3512">
        <v>62</v>
      </c>
      <c r="BC3512">
        <v>26</v>
      </c>
      <c r="BD3512">
        <v>17</v>
      </c>
      <c r="BE3512">
        <v>0</v>
      </c>
      <c r="BF3512">
        <v>610</v>
      </c>
      <c r="BG3512">
        <v>23371</v>
      </c>
      <c r="BH3512">
        <v>9</v>
      </c>
      <c r="BI3512">
        <v>130</v>
      </c>
      <c r="BJ3512" s="2">
        <v>46036</v>
      </c>
      <c r="BK3512">
        <v>2</v>
      </c>
      <c r="BL3512" s="3" t="str">
        <f>VLOOKUP(O3512,DropDownList!$H$1:$I$7,2,FALSE)</f>
        <v>2022/23</v>
      </c>
      <c r="BM3512" s="3" t="str">
        <f t="shared" si="54"/>
        <v>SC COURT</v>
      </c>
    </row>
    <row r="3513" spans="1:65" x14ac:dyDescent="0.2">
      <c r="A3513">
        <v>2026</v>
      </c>
      <c r="B3513">
        <v>1</v>
      </c>
      <c r="C3513" t="s">
        <v>216</v>
      </c>
      <c r="D3513" t="s">
        <v>219</v>
      </c>
      <c r="E3513" t="s">
        <v>37</v>
      </c>
      <c r="F3513">
        <v>9702</v>
      </c>
      <c r="G3513" t="s">
        <v>158</v>
      </c>
      <c r="H3513" t="s">
        <v>218</v>
      </c>
      <c r="I3513" t="s">
        <v>142</v>
      </c>
      <c r="J3513" s="1">
        <v>46023</v>
      </c>
      <c r="K3513" t="s">
        <v>438</v>
      </c>
      <c r="L3513">
        <v>4</v>
      </c>
      <c r="M3513" t="s">
        <v>439</v>
      </c>
      <c r="N3513" t="s">
        <v>145</v>
      </c>
      <c r="O3513" t="s">
        <v>147</v>
      </c>
      <c r="P3513" t="s">
        <v>161</v>
      </c>
      <c r="Q3513">
        <v>2477.4</v>
      </c>
      <c r="R3513">
        <v>558</v>
      </c>
      <c r="S3513">
        <v>18500</v>
      </c>
      <c r="T3513">
        <v>465</v>
      </c>
      <c r="U3513">
        <v>262</v>
      </c>
      <c r="V3513">
        <v>42</v>
      </c>
      <c r="W3513">
        <v>900</v>
      </c>
      <c r="X3513">
        <v>900</v>
      </c>
      <c r="Y3513">
        <v>0</v>
      </c>
      <c r="Z3513">
        <v>0</v>
      </c>
      <c r="AA3513">
        <v>15557.6</v>
      </c>
      <c r="AB3513">
        <v>0</v>
      </c>
      <c r="AC3513">
        <v>0</v>
      </c>
      <c r="AD3513">
        <v>41</v>
      </c>
      <c r="AE3513">
        <v>1</v>
      </c>
      <c r="AF3513">
        <v>410</v>
      </c>
      <c r="AG3513">
        <v>8</v>
      </c>
      <c r="AH3513">
        <v>21</v>
      </c>
      <c r="AI3513">
        <v>118</v>
      </c>
      <c r="AJ3513">
        <v>0</v>
      </c>
      <c r="AK3513">
        <v>0</v>
      </c>
      <c r="AL3513">
        <v>0</v>
      </c>
      <c r="AM3513">
        <v>0</v>
      </c>
      <c r="AN3513">
        <v>0</v>
      </c>
      <c r="AO3513">
        <v>415</v>
      </c>
      <c r="AP3513">
        <v>1872</v>
      </c>
      <c r="AQ3513">
        <v>273</v>
      </c>
      <c r="AR3513">
        <v>0</v>
      </c>
      <c r="AS3513">
        <v>161</v>
      </c>
      <c r="AT3513">
        <v>415</v>
      </c>
      <c r="AU3513">
        <v>24</v>
      </c>
      <c r="AV3513">
        <v>14</v>
      </c>
      <c r="AW3513">
        <v>22</v>
      </c>
      <c r="AX3513">
        <v>0</v>
      </c>
      <c r="AY3513">
        <v>234</v>
      </c>
      <c r="AZ3513">
        <v>415</v>
      </c>
      <c r="BA3513">
        <v>160</v>
      </c>
      <c r="BB3513">
        <v>43</v>
      </c>
      <c r="BC3513">
        <v>19</v>
      </c>
      <c r="BD3513">
        <v>17</v>
      </c>
      <c r="BE3513">
        <v>0</v>
      </c>
      <c r="BF3513">
        <v>533</v>
      </c>
      <c r="BG3513">
        <v>2455</v>
      </c>
      <c r="BH3513">
        <v>1</v>
      </c>
      <c r="BI3513">
        <v>262</v>
      </c>
      <c r="BJ3513" s="2">
        <v>46036</v>
      </c>
      <c r="BK3513">
        <v>0</v>
      </c>
      <c r="BL3513" s="3" t="str">
        <f>VLOOKUP(O3513,DropDownList!$H$1:$I$7,2,FALSE)</f>
        <v>2024/25</v>
      </c>
      <c r="BM3513" s="3" t="str">
        <f t="shared" si="54"/>
        <v>VSUR</v>
      </c>
    </row>
    <row r="3514" spans="1:65" x14ac:dyDescent="0.2">
      <c r="A3514">
        <v>2026</v>
      </c>
      <c r="B3514">
        <v>1</v>
      </c>
      <c r="C3514" t="s">
        <v>216</v>
      </c>
      <c r="D3514" t="s">
        <v>219</v>
      </c>
      <c r="E3514" t="s">
        <v>37</v>
      </c>
      <c r="F3514">
        <v>9702</v>
      </c>
      <c r="G3514" t="s">
        <v>158</v>
      </c>
      <c r="H3514" t="s">
        <v>218</v>
      </c>
      <c r="I3514" t="s">
        <v>142</v>
      </c>
      <c r="J3514" s="1">
        <v>46023</v>
      </c>
      <c r="K3514" t="s">
        <v>438</v>
      </c>
      <c r="L3514">
        <v>4</v>
      </c>
      <c r="M3514" t="s">
        <v>439</v>
      </c>
      <c r="N3514" t="s">
        <v>145</v>
      </c>
      <c r="O3514" t="s">
        <v>147</v>
      </c>
      <c r="P3514" t="s">
        <v>159</v>
      </c>
      <c r="Q3514">
        <v>0</v>
      </c>
      <c r="R3514">
        <v>2</v>
      </c>
      <c r="S3514">
        <v>2760</v>
      </c>
      <c r="T3514">
        <v>0</v>
      </c>
      <c r="U3514">
        <v>0</v>
      </c>
      <c r="V3514">
        <v>0</v>
      </c>
      <c r="W3514">
        <v>0</v>
      </c>
      <c r="X3514">
        <v>0</v>
      </c>
      <c r="Y3514">
        <v>0</v>
      </c>
      <c r="Z3514">
        <v>0</v>
      </c>
      <c r="AA3514">
        <v>2760</v>
      </c>
      <c r="AB3514">
        <v>0</v>
      </c>
      <c r="AC3514">
        <v>0</v>
      </c>
      <c r="AD3514">
        <v>0</v>
      </c>
      <c r="AE3514">
        <v>0</v>
      </c>
      <c r="AF3514">
        <v>2</v>
      </c>
      <c r="AG3514">
        <v>0</v>
      </c>
      <c r="AH3514">
        <v>0</v>
      </c>
      <c r="AI3514">
        <v>0</v>
      </c>
      <c r="AJ3514">
        <v>0</v>
      </c>
      <c r="AK3514">
        <v>0</v>
      </c>
      <c r="AL3514">
        <v>0</v>
      </c>
      <c r="AM3514">
        <v>0</v>
      </c>
      <c r="AN3514">
        <v>0</v>
      </c>
      <c r="AO3514">
        <v>1</v>
      </c>
      <c r="AP3514">
        <v>1</v>
      </c>
      <c r="AQ3514">
        <v>1</v>
      </c>
      <c r="AR3514">
        <v>0</v>
      </c>
      <c r="AS3514">
        <v>0</v>
      </c>
      <c r="AT3514">
        <v>0</v>
      </c>
      <c r="AU3514">
        <v>0</v>
      </c>
      <c r="AV3514">
        <v>0</v>
      </c>
      <c r="AW3514">
        <v>0</v>
      </c>
      <c r="AX3514">
        <v>0</v>
      </c>
      <c r="AY3514">
        <v>0</v>
      </c>
      <c r="AZ3514">
        <v>0</v>
      </c>
      <c r="BA3514">
        <v>0</v>
      </c>
      <c r="BB3514">
        <v>0</v>
      </c>
      <c r="BC3514">
        <v>0</v>
      </c>
      <c r="BD3514">
        <v>0</v>
      </c>
      <c r="BE3514">
        <v>0</v>
      </c>
      <c r="BF3514">
        <v>0</v>
      </c>
      <c r="BG3514">
        <v>0</v>
      </c>
      <c r="BH3514">
        <v>0</v>
      </c>
      <c r="BI3514">
        <v>0</v>
      </c>
      <c r="BJ3514" s="2">
        <v>46036</v>
      </c>
      <c r="BK3514">
        <v>0</v>
      </c>
      <c r="BL3514" s="3" t="str">
        <f>VLOOKUP(O3514,DropDownList!$H$1:$I$7,2,FALSE)</f>
        <v>2024/25</v>
      </c>
      <c r="BM3514" s="3" t="str">
        <f t="shared" si="54"/>
        <v>CONF</v>
      </c>
    </row>
    <row r="3515" spans="1:65" x14ac:dyDescent="0.2">
      <c r="A3515">
        <v>2026</v>
      </c>
      <c r="B3515">
        <v>1</v>
      </c>
      <c r="C3515" t="s">
        <v>216</v>
      </c>
      <c r="D3515" t="s">
        <v>219</v>
      </c>
      <c r="E3515" t="s">
        <v>37</v>
      </c>
      <c r="F3515">
        <v>9702</v>
      </c>
      <c r="G3515" t="s">
        <v>158</v>
      </c>
      <c r="H3515" t="s">
        <v>218</v>
      </c>
      <c r="I3515" t="s">
        <v>142</v>
      </c>
      <c r="J3515" s="1">
        <v>46023</v>
      </c>
      <c r="K3515" t="s">
        <v>438</v>
      </c>
      <c r="L3515">
        <v>4</v>
      </c>
      <c r="M3515" t="s">
        <v>439</v>
      </c>
      <c r="N3515" t="s">
        <v>145</v>
      </c>
      <c r="O3515" t="s">
        <v>155</v>
      </c>
      <c r="P3515" t="s">
        <v>161</v>
      </c>
      <c r="Q3515">
        <v>923.7</v>
      </c>
      <c r="R3515">
        <v>599</v>
      </c>
      <c r="S3515">
        <v>12700</v>
      </c>
      <c r="T3515">
        <v>930.78</v>
      </c>
      <c r="U3515">
        <v>119</v>
      </c>
      <c r="V3515">
        <v>12</v>
      </c>
      <c r="W3515">
        <v>250</v>
      </c>
      <c r="X3515">
        <v>250</v>
      </c>
      <c r="Y3515">
        <v>0</v>
      </c>
      <c r="Z3515">
        <v>0</v>
      </c>
      <c r="AA3515">
        <v>10845.52</v>
      </c>
      <c r="AB3515">
        <v>0</v>
      </c>
      <c r="AC3515">
        <v>0</v>
      </c>
      <c r="AD3515">
        <v>11</v>
      </c>
      <c r="AE3515">
        <v>1</v>
      </c>
      <c r="AF3515">
        <v>507</v>
      </c>
      <c r="AG3515">
        <v>3</v>
      </c>
      <c r="AH3515">
        <v>43</v>
      </c>
      <c r="AI3515">
        <v>45</v>
      </c>
      <c r="AJ3515">
        <v>0</v>
      </c>
      <c r="AK3515">
        <v>0</v>
      </c>
      <c r="AL3515">
        <v>0</v>
      </c>
      <c r="AM3515">
        <v>0</v>
      </c>
      <c r="AN3515">
        <v>0</v>
      </c>
      <c r="AO3515">
        <v>419</v>
      </c>
      <c r="AP3515">
        <v>2624</v>
      </c>
      <c r="AQ3515">
        <v>409</v>
      </c>
      <c r="AR3515">
        <v>1</v>
      </c>
      <c r="AS3515">
        <v>222</v>
      </c>
      <c r="AT3515">
        <v>595</v>
      </c>
      <c r="AU3515">
        <v>38</v>
      </c>
      <c r="AV3515">
        <v>18</v>
      </c>
      <c r="AW3515">
        <v>36</v>
      </c>
      <c r="AX3515">
        <v>0</v>
      </c>
      <c r="AY3515">
        <v>272</v>
      </c>
      <c r="AZ3515">
        <v>528</v>
      </c>
      <c r="BA3515">
        <v>327</v>
      </c>
      <c r="BB3515">
        <v>58</v>
      </c>
      <c r="BC3515">
        <v>23</v>
      </c>
      <c r="BD3515">
        <v>17</v>
      </c>
      <c r="BE3515">
        <v>0</v>
      </c>
      <c r="BF3515">
        <v>559</v>
      </c>
      <c r="BG3515">
        <v>900</v>
      </c>
      <c r="BH3515">
        <v>1</v>
      </c>
      <c r="BI3515">
        <v>117</v>
      </c>
      <c r="BJ3515" s="2">
        <v>46036</v>
      </c>
      <c r="BK3515">
        <v>2</v>
      </c>
      <c r="BL3515" s="3" t="str">
        <f>VLOOKUP(O3515,DropDownList!$H$1:$I$7,2,FALSE)</f>
        <v>2022/23</v>
      </c>
      <c r="BM3515" s="3" t="str">
        <f t="shared" si="54"/>
        <v>VSUR</v>
      </c>
    </row>
    <row r="3516" spans="1:65" x14ac:dyDescent="0.2">
      <c r="A3516">
        <v>2026</v>
      </c>
      <c r="B3516">
        <v>1</v>
      </c>
      <c r="C3516" t="s">
        <v>216</v>
      </c>
      <c r="D3516" t="s">
        <v>219</v>
      </c>
      <c r="E3516" t="s">
        <v>37</v>
      </c>
      <c r="F3516">
        <v>9702</v>
      </c>
      <c r="G3516" t="s">
        <v>158</v>
      </c>
      <c r="H3516" t="s">
        <v>218</v>
      </c>
      <c r="I3516" t="s">
        <v>142</v>
      </c>
      <c r="J3516" s="1">
        <v>46023</v>
      </c>
      <c r="K3516" t="s">
        <v>438</v>
      </c>
      <c r="L3516">
        <v>4</v>
      </c>
      <c r="M3516" t="s">
        <v>439</v>
      </c>
      <c r="N3516" t="s">
        <v>145</v>
      </c>
      <c r="O3516" t="s">
        <v>155</v>
      </c>
      <c r="P3516" t="s">
        <v>159</v>
      </c>
      <c r="Q3516">
        <v>0</v>
      </c>
      <c r="R3516">
        <v>2</v>
      </c>
      <c r="S3516">
        <v>34402.67</v>
      </c>
      <c r="T3516">
        <v>43.47</v>
      </c>
      <c r="U3516">
        <v>0</v>
      </c>
      <c r="V3516">
        <v>0</v>
      </c>
      <c r="W3516">
        <v>0</v>
      </c>
      <c r="X3516">
        <v>0</v>
      </c>
      <c r="Y3516">
        <v>0</v>
      </c>
      <c r="Z3516">
        <v>0</v>
      </c>
      <c r="AA3516">
        <v>34359.199999999997</v>
      </c>
      <c r="AB3516">
        <v>0</v>
      </c>
      <c r="AC3516">
        <v>0</v>
      </c>
      <c r="AD3516">
        <v>0</v>
      </c>
      <c r="AE3516">
        <v>0</v>
      </c>
      <c r="AF3516">
        <v>1</v>
      </c>
      <c r="AG3516">
        <v>0</v>
      </c>
      <c r="AH3516">
        <v>0</v>
      </c>
      <c r="AI3516">
        <v>0</v>
      </c>
      <c r="AJ3516">
        <v>0</v>
      </c>
      <c r="AK3516">
        <v>0</v>
      </c>
      <c r="AL3516">
        <v>0</v>
      </c>
      <c r="AM3516">
        <v>0</v>
      </c>
      <c r="AN3516">
        <v>0</v>
      </c>
      <c r="AO3516">
        <v>0</v>
      </c>
      <c r="AP3516">
        <v>0</v>
      </c>
      <c r="AQ3516">
        <v>0</v>
      </c>
      <c r="AR3516">
        <v>0</v>
      </c>
      <c r="AS3516">
        <v>0</v>
      </c>
      <c r="AT3516">
        <v>0</v>
      </c>
      <c r="AU3516">
        <v>0</v>
      </c>
      <c r="AV3516">
        <v>0</v>
      </c>
      <c r="AW3516">
        <v>0</v>
      </c>
      <c r="AX3516">
        <v>0</v>
      </c>
      <c r="AY3516">
        <v>0</v>
      </c>
      <c r="AZ3516">
        <v>0</v>
      </c>
      <c r="BA3516">
        <v>0</v>
      </c>
      <c r="BB3516">
        <v>0</v>
      </c>
      <c r="BC3516">
        <v>0</v>
      </c>
      <c r="BD3516">
        <v>0</v>
      </c>
      <c r="BE3516">
        <v>0</v>
      </c>
      <c r="BF3516">
        <v>0</v>
      </c>
      <c r="BG3516">
        <v>0</v>
      </c>
      <c r="BH3516">
        <v>1</v>
      </c>
      <c r="BI3516">
        <v>0</v>
      </c>
      <c r="BJ3516" s="2">
        <v>46036</v>
      </c>
      <c r="BK3516">
        <v>0</v>
      </c>
      <c r="BL3516" s="3" t="str">
        <f>VLOOKUP(O3516,DropDownList!$H$1:$I$7,2,FALSE)</f>
        <v>2022/23</v>
      </c>
      <c r="BM3516" s="3" t="str">
        <f t="shared" si="54"/>
        <v>CONF</v>
      </c>
    </row>
    <row r="3517" spans="1:65" x14ac:dyDescent="0.2">
      <c r="A3517">
        <v>2026</v>
      </c>
      <c r="B3517">
        <v>1</v>
      </c>
      <c r="C3517" t="s">
        <v>216</v>
      </c>
      <c r="D3517" t="s">
        <v>219</v>
      </c>
      <c r="E3517" t="s">
        <v>37</v>
      </c>
      <c r="F3517">
        <v>9702</v>
      </c>
      <c r="G3517" t="s">
        <v>158</v>
      </c>
      <c r="H3517" t="s">
        <v>218</v>
      </c>
      <c r="I3517" t="s">
        <v>142</v>
      </c>
      <c r="J3517" s="1">
        <v>46023</v>
      </c>
      <c r="K3517" t="s">
        <v>438</v>
      </c>
      <c r="L3517">
        <v>4</v>
      </c>
      <c r="M3517" t="s">
        <v>439</v>
      </c>
      <c r="N3517" t="s">
        <v>145</v>
      </c>
      <c r="O3517" t="s">
        <v>156</v>
      </c>
      <c r="P3517" t="s">
        <v>159</v>
      </c>
      <c r="Q3517">
        <v>0</v>
      </c>
      <c r="R3517">
        <v>7</v>
      </c>
      <c r="S3517">
        <v>171986</v>
      </c>
      <c r="T3517">
        <v>185.48</v>
      </c>
      <c r="U3517">
        <v>0</v>
      </c>
      <c r="V3517">
        <v>0</v>
      </c>
      <c r="W3517">
        <v>0</v>
      </c>
      <c r="X3517">
        <v>0</v>
      </c>
      <c r="Y3517">
        <v>0</v>
      </c>
      <c r="Z3517">
        <v>0</v>
      </c>
      <c r="AA3517">
        <v>171800.52</v>
      </c>
      <c r="AB3517">
        <v>0</v>
      </c>
      <c r="AC3517">
        <v>0</v>
      </c>
      <c r="AD3517">
        <v>0</v>
      </c>
      <c r="AE3517">
        <v>0</v>
      </c>
      <c r="AF3517">
        <v>6</v>
      </c>
      <c r="AG3517">
        <v>0</v>
      </c>
      <c r="AH3517">
        <v>0</v>
      </c>
      <c r="AI3517">
        <v>0</v>
      </c>
      <c r="AJ3517">
        <v>0</v>
      </c>
      <c r="AK3517">
        <v>0</v>
      </c>
      <c r="AL3517">
        <v>0</v>
      </c>
      <c r="AM3517">
        <v>0</v>
      </c>
      <c r="AN3517">
        <v>0</v>
      </c>
      <c r="AO3517">
        <v>3</v>
      </c>
      <c r="AP3517">
        <v>3</v>
      </c>
      <c r="AQ3517">
        <v>3</v>
      </c>
      <c r="AR3517">
        <v>0</v>
      </c>
      <c r="AS3517">
        <v>0</v>
      </c>
      <c r="AT3517">
        <v>0</v>
      </c>
      <c r="AU3517">
        <v>0</v>
      </c>
      <c r="AV3517">
        <v>0</v>
      </c>
      <c r="AW3517">
        <v>0</v>
      </c>
      <c r="AX3517">
        <v>0</v>
      </c>
      <c r="AY3517">
        <v>0</v>
      </c>
      <c r="AZ3517">
        <v>0</v>
      </c>
      <c r="BA3517">
        <v>0</v>
      </c>
      <c r="BB3517">
        <v>0</v>
      </c>
      <c r="BC3517">
        <v>0</v>
      </c>
      <c r="BD3517">
        <v>0</v>
      </c>
      <c r="BE3517">
        <v>0</v>
      </c>
      <c r="BF3517">
        <v>0</v>
      </c>
      <c r="BG3517">
        <v>0</v>
      </c>
      <c r="BH3517">
        <v>1</v>
      </c>
      <c r="BI3517">
        <v>0</v>
      </c>
      <c r="BJ3517" s="2">
        <v>46036</v>
      </c>
      <c r="BK3517">
        <v>0</v>
      </c>
      <c r="BL3517" s="3" t="str">
        <f>VLOOKUP(O3517,DropDownList!$H$1:$I$7,2,FALSE)</f>
        <v>2023/24</v>
      </c>
      <c r="BM3517" s="3" t="str">
        <f t="shared" si="54"/>
        <v>CONF</v>
      </c>
    </row>
    <row r="3518" spans="1:65" x14ac:dyDescent="0.2">
      <c r="A3518">
        <v>2026</v>
      </c>
      <c r="B3518">
        <v>1</v>
      </c>
      <c r="C3518" t="s">
        <v>216</v>
      </c>
      <c r="D3518" t="s">
        <v>220</v>
      </c>
      <c r="E3518" t="s">
        <v>38</v>
      </c>
      <c r="F3518">
        <v>9360</v>
      </c>
      <c r="G3518" t="s">
        <v>141</v>
      </c>
      <c r="H3518" t="s">
        <v>221</v>
      </c>
      <c r="I3518" t="s">
        <v>221</v>
      </c>
      <c r="J3518" s="1">
        <v>46023</v>
      </c>
      <c r="K3518" t="s">
        <v>438</v>
      </c>
      <c r="L3518">
        <v>4</v>
      </c>
      <c r="M3518" t="s">
        <v>439</v>
      </c>
      <c r="N3518" t="s">
        <v>145</v>
      </c>
      <c r="O3518" t="s">
        <v>155</v>
      </c>
      <c r="P3518" t="s">
        <v>152</v>
      </c>
      <c r="Q3518">
        <v>0</v>
      </c>
      <c r="R3518">
        <v>126</v>
      </c>
      <c r="S3518">
        <v>5040</v>
      </c>
      <c r="T3518">
        <v>2480</v>
      </c>
      <c r="U3518">
        <v>0</v>
      </c>
      <c r="V3518">
        <v>0</v>
      </c>
      <c r="W3518">
        <v>0</v>
      </c>
      <c r="X3518">
        <v>0</v>
      </c>
      <c r="Y3518">
        <v>0</v>
      </c>
      <c r="Z3518">
        <v>0</v>
      </c>
      <c r="AA3518">
        <v>2560</v>
      </c>
      <c r="AB3518">
        <v>0</v>
      </c>
      <c r="AC3518">
        <v>2560</v>
      </c>
      <c r="AD3518">
        <v>0</v>
      </c>
      <c r="AE3518">
        <v>0</v>
      </c>
      <c r="AF3518">
        <v>64</v>
      </c>
      <c r="AG3518">
        <v>0</v>
      </c>
      <c r="AH3518">
        <v>62</v>
      </c>
      <c r="AI3518">
        <v>0</v>
      </c>
      <c r="AJ3518">
        <v>0</v>
      </c>
      <c r="AK3518">
        <v>0</v>
      </c>
      <c r="AL3518">
        <v>0</v>
      </c>
      <c r="AM3518">
        <v>0</v>
      </c>
      <c r="AN3518">
        <v>0</v>
      </c>
      <c r="AO3518">
        <v>0</v>
      </c>
      <c r="AP3518">
        <v>0</v>
      </c>
      <c r="AQ3518">
        <v>0</v>
      </c>
      <c r="AR3518">
        <v>0</v>
      </c>
      <c r="AS3518">
        <v>0</v>
      </c>
      <c r="AT3518">
        <v>0</v>
      </c>
      <c r="AU3518">
        <v>0</v>
      </c>
      <c r="AV3518">
        <v>0</v>
      </c>
      <c r="AW3518">
        <v>0</v>
      </c>
      <c r="AX3518">
        <v>0</v>
      </c>
      <c r="AY3518">
        <v>0</v>
      </c>
      <c r="AZ3518">
        <v>0</v>
      </c>
      <c r="BA3518">
        <v>0</v>
      </c>
      <c r="BB3518">
        <v>0</v>
      </c>
      <c r="BC3518">
        <v>0</v>
      </c>
      <c r="BD3518">
        <v>0</v>
      </c>
      <c r="BE3518">
        <v>0</v>
      </c>
      <c r="BF3518">
        <v>0</v>
      </c>
      <c r="BG3518">
        <v>0</v>
      </c>
      <c r="BH3518">
        <v>0</v>
      </c>
      <c r="BI3518">
        <v>0</v>
      </c>
      <c r="BJ3518" s="2">
        <v>46036</v>
      </c>
      <c r="BK3518">
        <v>0</v>
      </c>
      <c r="BL3518" s="3" t="str">
        <f>VLOOKUP(O3518,DropDownList!$H$1:$I$7,2,FALSE)</f>
        <v>2022/23</v>
      </c>
      <c r="BM3518" s="3" t="str">
        <f t="shared" si="54"/>
        <v>PCOA</v>
      </c>
    </row>
    <row r="3519" spans="1:65" x14ac:dyDescent="0.2">
      <c r="A3519">
        <v>2026</v>
      </c>
      <c r="B3519">
        <v>1</v>
      </c>
      <c r="C3519" t="s">
        <v>216</v>
      </c>
      <c r="D3519" t="s">
        <v>220</v>
      </c>
      <c r="E3519" t="s">
        <v>38</v>
      </c>
      <c r="F3519">
        <v>9360</v>
      </c>
      <c r="G3519" t="s">
        <v>141</v>
      </c>
      <c r="H3519" t="s">
        <v>221</v>
      </c>
      <c r="I3519" t="s">
        <v>221</v>
      </c>
      <c r="J3519" s="1">
        <v>46023</v>
      </c>
      <c r="K3519" t="s">
        <v>438</v>
      </c>
      <c r="L3519">
        <v>4</v>
      </c>
      <c r="M3519" t="s">
        <v>439</v>
      </c>
      <c r="N3519" t="s">
        <v>145</v>
      </c>
      <c r="O3519" t="s">
        <v>147</v>
      </c>
      <c r="P3519" t="s">
        <v>153</v>
      </c>
      <c r="Q3519">
        <v>45</v>
      </c>
      <c r="R3519">
        <v>2</v>
      </c>
      <c r="S3519">
        <v>90</v>
      </c>
      <c r="T3519">
        <v>0</v>
      </c>
      <c r="U3519">
        <v>1</v>
      </c>
      <c r="V3519">
        <v>1</v>
      </c>
      <c r="W3519">
        <v>45</v>
      </c>
      <c r="X3519">
        <v>45</v>
      </c>
      <c r="Y3519">
        <v>0</v>
      </c>
      <c r="Z3519">
        <v>0</v>
      </c>
      <c r="AA3519">
        <v>45</v>
      </c>
      <c r="AB3519">
        <v>0</v>
      </c>
      <c r="AC3519">
        <v>45</v>
      </c>
      <c r="AD3519">
        <v>1</v>
      </c>
      <c r="AE3519">
        <v>0</v>
      </c>
      <c r="AF3519">
        <v>1</v>
      </c>
      <c r="AG3519">
        <v>0</v>
      </c>
      <c r="AH3519">
        <v>0</v>
      </c>
      <c r="AI3519">
        <v>1</v>
      </c>
      <c r="AJ3519">
        <v>0</v>
      </c>
      <c r="AK3519">
        <v>0</v>
      </c>
      <c r="AL3519">
        <v>0</v>
      </c>
      <c r="AM3519">
        <v>0</v>
      </c>
      <c r="AN3519">
        <v>0</v>
      </c>
      <c r="AO3519">
        <v>2</v>
      </c>
      <c r="AP3519">
        <v>3</v>
      </c>
      <c r="AQ3519">
        <v>2</v>
      </c>
      <c r="AR3519">
        <v>0</v>
      </c>
      <c r="AS3519">
        <v>0</v>
      </c>
      <c r="AT3519">
        <v>0</v>
      </c>
      <c r="AU3519">
        <v>0</v>
      </c>
      <c r="AV3519">
        <v>0</v>
      </c>
      <c r="AW3519">
        <v>0</v>
      </c>
      <c r="AX3519">
        <v>0</v>
      </c>
      <c r="AY3519">
        <v>0</v>
      </c>
      <c r="AZ3519">
        <v>0</v>
      </c>
      <c r="BA3519">
        <v>0</v>
      </c>
      <c r="BB3519">
        <v>0</v>
      </c>
      <c r="BC3519">
        <v>0</v>
      </c>
      <c r="BD3519">
        <v>0</v>
      </c>
      <c r="BE3519">
        <v>0</v>
      </c>
      <c r="BF3519">
        <v>2</v>
      </c>
      <c r="BG3519">
        <v>45</v>
      </c>
      <c r="BH3519">
        <v>0</v>
      </c>
      <c r="BI3519">
        <v>1</v>
      </c>
      <c r="BJ3519" s="2">
        <v>46036</v>
      </c>
      <c r="BK3519">
        <v>0</v>
      </c>
      <c r="BL3519" s="3" t="str">
        <f>VLOOKUP(O3519,DropDownList!$H$1:$I$7,2,FALSE)</f>
        <v>2024/25</v>
      </c>
      <c r="BM3519" s="3" t="str">
        <f t="shared" si="54"/>
        <v>PREG</v>
      </c>
    </row>
    <row r="3520" spans="1:65" x14ac:dyDescent="0.2">
      <c r="A3520">
        <v>2026</v>
      </c>
      <c r="B3520">
        <v>1</v>
      </c>
      <c r="C3520" t="s">
        <v>216</v>
      </c>
      <c r="D3520" t="s">
        <v>220</v>
      </c>
      <c r="E3520" t="s">
        <v>38</v>
      </c>
      <c r="F3520">
        <v>9360</v>
      </c>
      <c r="G3520" t="s">
        <v>141</v>
      </c>
      <c r="H3520" t="s">
        <v>221</v>
      </c>
      <c r="I3520" t="s">
        <v>221</v>
      </c>
      <c r="J3520" s="1">
        <v>46023</v>
      </c>
      <c r="K3520" t="s">
        <v>438</v>
      </c>
      <c r="L3520">
        <v>4</v>
      </c>
      <c r="M3520" t="s">
        <v>439</v>
      </c>
      <c r="N3520" t="s">
        <v>145</v>
      </c>
      <c r="O3520" t="s">
        <v>147</v>
      </c>
      <c r="P3520" t="s">
        <v>152</v>
      </c>
      <c r="Q3520">
        <v>0</v>
      </c>
      <c r="R3520">
        <v>78</v>
      </c>
      <c r="S3520">
        <v>3120</v>
      </c>
      <c r="T3520">
        <v>1720</v>
      </c>
      <c r="U3520">
        <v>0</v>
      </c>
      <c r="V3520">
        <v>0</v>
      </c>
      <c r="W3520">
        <v>0</v>
      </c>
      <c r="X3520">
        <v>0</v>
      </c>
      <c r="Y3520">
        <v>0</v>
      </c>
      <c r="Z3520">
        <v>0</v>
      </c>
      <c r="AA3520">
        <v>1400</v>
      </c>
      <c r="AB3520">
        <v>0</v>
      </c>
      <c r="AC3520">
        <v>1400</v>
      </c>
      <c r="AD3520">
        <v>0</v>
      </c>
      <c r="AE3520">
        <v>0</v>
      </c>
      <c r="AF3520">
        <v>35</v>
      </c>
      <c r="AG3520">
        <v>0</v>
      </c>
      <c r="AH3520">
        <v>43</v>
      </c>
      <c r="AI3520">
        <v>0</v>
      </c>
      <c r="AJ3520">
        <v>0</v>
      </c>
      <c r="AK3520">
        <v>0</v>
      </c>
      <c r="AL3520">
        <v>0</v>
      </c>
      <c r="AM3520">
        <v>1</v>
      </c>
      <c r="AN3520">
        <v>0</v>
      </c>
      <c r="AO3520">
        <v>0</v>
      </c>
      <c r="AP3520">
        <v>0</v>
      </c>
      <c r="AQ3520">
        <v>0</v>
      </c>
      <c r="AR3520">
        <v>0</v>
      </c>
      <c r="AS3520">
        <v>0</v>
      </c>
      <c r="AT3520">
        <v>0</v>
      </c>
      <c r="AU3520">
        <v>0</v>
      </c>
      <c r="AV3520">
        <v>0</v>
      </c>
      <c r="AW3520">
        <v>0</v>
      </c>
      <c r="AX3520">
        <v>0</v>
      </c>
      <c r="AY3520">
        <v>0</v>
      </c>
      <c r="AZ3520">
        <v>0</v>
      </c>
      <c r="BA3520">
        <v>0</v>
      </c>
      <c r="BB3520">
        <v>0</v>
      </c>
      <c r="BC3520">
        <v>0</v>
      </c>
      <c r="BD3520">
        <v>0</v>
      </c>
      <c r="BE3520">
        <v>0</v>
      </c>
      <c r="BF3520">
        <v>0</v>
      </c>
      <c r="BG3520">
        <v>0</v>
      </c>
      <c r="BH3520">
        <v>0</v>
      </c>
      <c r="BI3520">
        <v>0</v>
      </c>
      <c r="BJ3520" s="2">
        <v>46036</v>
      </c>
      <c r="BK3520">
        <v>0</v>
      </c>
      <c r="BL3520" s="3" t="str">
        <f>VLOOKUP(O3520,DropDownList!$H$1:$I$7,2,FALSE)</f>
        <v>2024/25</v>
      </c>
      <c r="BM3520" s="3" t="str">
        <f t="shared" si="54"/>
        <v>PCOA</v>
      </c>
    </row>
    <row r="3521" spans="1:65" x14ac:dyDescent="0.2">
      <c r="A3521">
        <v>2026</v>
      </c>
      <c r="B3521">
        <v>1</v>
      </c>
      <c r="C3521" t="s">
        <v>216</v>
      </c>
      <c r="D3521" t="s">
        <v>220</v>
      </c>
      <c r="E3521" t="s">
        <v>38</v>
      </c>
      <c r="F3521">
        <v>9360</v>
      </c>
      <c r="G3521" t="s">
        <v>141</v>
      </c>
      <c r="H3521" t="s">
        <v>221</v>
      </c>
      <c r="I3521" t="s">
        <v>221</v>
      </c>
      <c r="J3521" s="1">
        <v>46023</v>
      </c>
      <c r="K3521" t="s">
        <v>438</v>
      </c>
      <c r="L3521">
        <v>4</v>
      </c>
      <c r="M3521" t="s">
        <v>439</v>
      </c>
      <c r="N3521" t="s">
        <v>145</v>
      </c>
      <c r="O3521" t="s">
        <v>147</v>
      </c>
      <c r="P3521" t="s">
        <v>146</v>
      </c>
      <c r="Q3521">
        <v>741.95</v>
      </c>
      <c r="R3521">
        <v>275</v>
      </c>
      <c r="S3521">
        <v>3940</v>
      </c>
      <c r="T3521">
        <v>50</v>
      </c>
      <c r="U3521">
        <v>105</v>
      </c>
      <c r="V3521">
        <v>18</v>
      </c>
      <c r="W3521">
        <v>310</v>
      </c>
      <c r="X3521">
        <v>310</v>
      </c>
      <c r="Y3521">
        <v>0</v>
      </c>
      <c r="Z3521">
        <v>0</v>
      </c>
      <c r="AA3521">
        <v>3148.05</v>
      </c>
      <c r="AB3521">
        <v>0</v>
      </c>
      <c r="AC3521">
        <v>0</v>
      </c>
      <c r="AD3521">
        <v>17</v>
      </c>
      <c r="AE3521">
        <v>1</v>
      </c>
      <c r="AF3521">
        <v>224</v>
      </c>
      <c r="AG3521">
        <v>3</v>
      </c>
      <c r="AH3521">
        <v>3</v>
      </c>
      <c r="AI3521">
        <v>45</v>
      </c>
      <c r="AJ3521">
        <v>0</v>
      </c>
      <c r="AK3521">
        <v>0</v>
      </c>
      <c r="AL3521">
        <v>0</v>
      </c>
      <c r="AM3521">
        <v>0</v>
      </c>
      <c r="AN3521">
        <v>0</v>
      </c>
      <c r="AO3521">
        <v>187</v>
      </c>
      <c r="AP3521">
        <v>585</v>
      </c>
      <c r="AQ3521">
        <v>183</v>
      </c>
      <c r="AR3521">
        <v>0</v>
      </c>
      <c r="AS3521">
        <v>65</v>
      </c>
      <c r="AT3521">
        <v>14</v>
      </c>
      <c r="AU3521">
        <v>7</v>
      </c>
      <c r="AV3521">
        <v>2</v>
      </c>
      <c r="AW3521">
        <v>3</v>
      </c>
      <c r="AX3521">
        <v>0</v>
      </c>
      <c r="AY3521">
        <v>85</v>
      </c>
      <c r="AZ3521">
        <v>119</v>
      </c>
      <c r="BA3521">
        <v>32</v>
      </c>
      <c r="BB3521">
        <v>27</v>
      </c>
      <c r="BC3521">
        <v>8</v>
      </c>
      <c r="BD3521">
        <v>9</v>
      </c>
      <c r="BE3521">
        <v>0</v>
      </c>
      <c r="BF3521">
        <v>272</v>
      </c>
      <c r="BG3521">
        <v>720</v>
      </c>
      <c r="BH3521">
        <v>0</v>
      </c>
      <c r="BI3521">
        <v>105</v>
      </c>
      <c r="BJ3521" s="2">
        <v>46036</v>
      </c>
      <c r="BK3521">
        <v>0</v>
      </c>
      <c r="BL3521" s="3" t="str">
        <f>VLOOKUP(O3521,DropDownList!$H$1:$I$7,2,FALSE)</f>
        <v>2024/25</v>
      </c>
      <c r="BM3521" s="3" t="str">
        <f t="shared" ref="BM3521:BM3584" si="55">IF(RIGHT(P3521,4)="VSUR","VSUR",IF(RIGHT(P3521,4)="CONF","CONF",P3521))</f>
        <v>VSUR</v>
      </c>
    </row>
    <row r="3522" spans="1:65" x14ac:dyDescent="0.2">
      <c r="A3522">
        <v>2026</v>
      </c>
      <c r="B3522">
        <v>1</v>
      </c>
      <c r="C3522" t="s">
        <v>216</v>
      </c>
      <c r="D3522" t="s">
        <v>220</v>
      </c>
      <c r="E3522" t="s">
        <v>38</v>
      </c>
      <c r="F3522">
        <v>9360</v>
      </c>
      <c r="G3522" t="s">
        <v>141</v>
      </c>
      <c r="H3522" t="s">
        <v>221</v>
      </c>
      <c r="I3522" t="s">
        <v>221</v>
      </c>
      <c r="J3522" s="1">
        <v>46023</v>
      </c>
      <c r="K3522" t="s">
        <v>438</v>
      </c>
      <c r="L3522">
        <v>4</v>
      </c>
      <c r="M3522" t="s">
        <v>439</v>
      </c>
      <c r="N3522" t="s">
        <v>145</v>
      </c>
      <c r="O3522" t="s">
        <v>155</v>
      </c>
      <c r="P3522" t="s">
        <v>154</v>
      </c>
      <c r="Q3522">
        <v>15517.39</v>
      </c>
      <c r="R3522">
        <v>269</v>
      </c>
      <c r="S3522">
        <v>68131</v>
      </c>
      <c r="T3522">
        <v>1976.81</v>
      </c>
      <c r="U3522">
        <v>66</v>
      </c>
      <c r="V3522">
        <v>25</v>
      </c>
      <c r="W3522">
        <v>6782.28</v>
      </c>
      <c r="X3522">
        <v>6782.28</v>
      </c>
      <c r="Y3522">
        <v>0</v>
      </c>
      <c r="Z3522">
        <v>0</v>
      </c>
      <c r="AA3522">
        <v>50636.800000000003</v>
      </c>
      <c r="AB3522">
        <v>614.94000000000005</v>
      </c>
      <c r="AC3522">
        <v>46588.47</v>
      </c>
      <c r="AD3522">
        <v>14</v>
      </c>
      <c r="AE3522">
        <v>11</v>
      </c>
      <c r="AF3522">
        <v>194</v>
      </c>
      <c r="AG3522">
        <v>38</v>
      </c>
      <c r="AH3522">
        <v>5</v>
      </c>
      <c r="AI3522">
        <v>28</v>
      </c>
      <c r="AJ3522">
        <v>0</v>
      </c>
      <c r="AK3522">
        <v>0</v>
      </c>
      <c r="AL3522">
        <v>0</v>
      </c>
      <c r="AM3522">
        <v>0</v>
      </c>
      <c r="AN3522">
        <v>0</v>
      </c>
      <c r="AO3522">
        <v>194</v>
      </c>
      <c r="AP3522">
        <v>938</v>
      </c>
      <c r="AQ3522">
        <v>197</v>
      </c>
      <c r="AR3522">
        <v>0</v>
      </c>
      <c r="AS3522">
        <v>112</v>
      </c>
      <c r="AT3522">
        <v>45</v>
      </c>
      <c r="AU3522">
        <v>15</v>
      </c>
      <c r="AV3522">
        <v>8</v>
      </c>
      <c r="AW3522">
        <v>2</v>
      </c>
      <c r="AX3522">
        <v>0</v>
      </c>
      <c r="AY3522">
        <v>126</v>
      </c>
      <c r="AZ3522">
        <v>206</v>
      </c>
      <c r="BA3522">
        <v>108</v>
      </c>
      <c r="BB3522">
        <v>35</v>
      </c>
      <c r="BC3522">
        <v>18</v>
      </c>
      <c r="BD3522">
        <v>18</v>
      </c>
      <c r="BE3522">
        <v>0</v>
      </c>
      <c r="BF3522">
        <v>266</v>
      </c>
      <c r="BG3522">
        <v>8674</v>
      </c>
      <c r="BH3522">
        <v>4</v>
      </c>
      <c r="BI3522">
        <v>64</v>
      </c>
      <c r="BJ3522" s="2">
        <v>46036</v>
      </c>
      <c r="BK3522">
        <v>0</v>
      </c>
      <c r="BL3522" s="3" t="str">
        <f>VLOOKUP(O3522,DropDownList!$H$1:$I$7,2,FALSE)</f>
        <v>2022/23</v>
      </c>
      <c r="BM3522" s="3" t="str">
        <f t="shared" si="55"/>
        <v>JP COURT</v>
      </c>
    </row>
    <row r="3523" spans="1:65" x14ac:dyDescent="0.2">
      <c r="A3523">
        <v>2026</v>
      </c>
      <c r="B3523">
        <v>1</v>
      </c>
      <c r="C3523" t="s">
        <v>216</v>
      </c>
      <c r="D3523" t="s">
        <v>220</v>
      </c>
      <c r="E3523" t="s">
        <v>38</v>
      </c>
      <c r="F3523">
        <v>9360</v>
      </c>
      <c r="G3523" t="s">
        <v>141</v>
      </c>
      <c r="H3523" t="s">
        <v>221</v>
      </c>
      <c r="I3523" t="s">
        <v>221</v>
      </c>
      <c r="J3523" s="1">
        <v>46023</v>
      </c>
      <c r="K3523" t="s">
        <v>438</v>
      </c>
      <c r="L3523">
        <v>4</v>
      </c>
      <c r="M3523" t="s">
        <v>439</v>
      </c>
      <c r="N3523" t="s">
        <v>145</v>
      </c>
      <c r="O3523" t="s">
        <v>155</v>
      </c>
      <c r="P3523" t="s">
        <v>148</v>
      </c>
      <c r="Q3523">
        <v>675.11</v>
      </c>
      <c r="R3523">
        <v>66</v>
      </c>
      <c r="S3523">
        <v>3960</v>
      </c>
      <c r="T3523">
        <v>405.7</v>
      </c>
      <c r="U3523">
        <v>14</v>
      </c>
      <c r="V3523">
        <v>3</v>
      </c>
      <c r="W3523">
        <v>150.78</v>
      </c>
      <c r="X3523">
        <v>150.78</v>
      </c>
      <c r="Y3523">
        <v>0</v>
      </c>
      <c r="Z3523">
        <v>0</v>
      </c>
      <c r="AA3523">
        <v>2879.19</v>
      </c>
      <c r="AB3523">
        <v>0</v>
      </c>
      <c r="AC3523">
        <v>2879.19</v>
      </c>
      <c r="AD3523">
        <v>2</v>
      </c>
      <c r="AE3523">
        <v>1</v>
      </c>
      <c r="AF3523">
        <v>44</v>
      </c>
      <c r="AG3523">
        <v>5</v>
      </c>
      <c r="AH3523">
        <v>5</v>
      </c>
      <c r="AI3523">
        <v>9</v>
      </c>
      <c r="AJ3523">
        <v>0</v>
      </c>
      <c r="AK3523">
        <v>0</v>
      </c>
      <c r="AL3523">
        <v>0</v>
      </c>
      <c r="AM3523">
        <v>0</v>
      </c>
      <c r="AN3523">
        <v>0</v>
      </c>
      <c r="AO3523">
        <v>56</v>
      </c>
      <c r="AP3523">
        <v>275</v>
      </c>
      <c r="AQ3523">
        <v>60</v>
      </c>
      <c r="AR3523">
        <v>0</v>
      </c>
      <c r="AS3523">
        <v>19</v>
      </c>
      <c r="AT3523">
        <v>13</v>
      </c>
      <c r="AU3523">
        <v>2</v>
      </c>
      <c r="AV3523">
        <v>2</v>
      </c>
      <c r="AW3523">
        <v>0</v>
      </c>
      <c r="AX3523">
        <v>0</v>
      </c>
      <c r="AY3523">
        <v>52</v>
      </c>
      <c r="AZ3523">
        <v>73</v>
      </c>
      <c r="BA3523">
        <v>37</v>
      </c>
      <c r="BB3523">
        <v>3</v>
      </c>
      <c r="BC3523">
        <v>1</v>
      </c>
      <c r="BD3523">
        <v>7</v>
      </c>
      <c r="BE3523">
        <v>0</v>
      </c>
      <c r="BF3523">
        <v>57</v>
      </c>
      <c r="BG3523">
        <v>540</v>
      </c>
      <c r="BH3523">
        <v>3</v>
      </c>
      <c r="BI3523">
        <v>14</v>
      </c>
      <c r="BJ3523" s="2">
        <v>46036</v>
      </c>
      <c r="BK3523">
        <v>0</v>
      </c>
      <c r="BL3523" s="3" t="str">
        <f>VLOOKUP(O3523,DropDownList!$H$1:$I$7,2,FALSE)</f>
        <v>2022/23</v>
      </c>
      <c r="BM3523" s="3" t="str">
        <f t="shared" si="55"/>
        <v>PRAS</v>
      </c>
    </row>
    <row r="3524" spans="1:65" x14ac:dyDescent="0.2">
      <c r="A3524">
        <v>2026</v>
      </c>
      <c r="B3524">
        <v>1</v>
      </c>
      <c r="C3524" t="s">
        <v>216</v>
      </c>
      <c r="D3524" t="s">
        <v>220</v>
      </c>
      <c r="E3524" t="s">
        <v>38</v>
      </c>
      <c r="F3524">
        <v>9360</v>
      </c>
      <c r="G3524" t="s">
        <v>141</v>
      </c>
      <c r="H3524" t="s">
        <v>221</v>
      </c>
      <c r="I3524" t="s">
        <v>221</v>
      </c>
      <c r="J3524" s="1">
        <v>46023</v>
      </c>
      <c r="K3524" t="s">
        <v>438</v>
      </c>
      <c r="L3524">
        <v>4</v>
      </c>
      <c r="M3524" t="s">
        <v>439</v>
      </c>
      <c r="N3524" t="s">
        <v>145</v>
      </c>
      <c r="O3524" t="s">
        <v>149</v>
      </c>
      <c r="P3524" t="s">
        <v>154</v>
      </c>
      <c r="Q3524">
        <v>14077.03</v>
      </c>
      <c r="R3524">
        <v>100</v>
      </c>
      <c r="S3524">
        <v>25714</v>
      </c>
      <c r="T3524">
        <v>0</v>
      </c>
      <c r="U3524">
        <v>57</v>
      </c>
      <c r="V3524">
        <v>34</v>
      </c>
      <c r="W3524">
        <v>5050</v>
      </c>
      <c r="X3524">
        <v>7560</v>
      </c>
      <c r="Y3524">
        <v>0</v>
      </c>
      <c r="Z3524">
        <v>0</v>
      </c>
      <c r="AA3524">
        <v>11636.97</v>
      </c>
      <c r="AB3524">
        <v>300</v>
      </c>
      <c r="AC3524">
        <v>10416.969999999999</v>
      </c>
      <c r="AD3524">
        <v>26</v>
      </c>
      <c r="AE3524">
        <v>8</v>
      </c>
      <c r="AF3524">
        <v>43</v>
      </c>
      <c r="AG3524">
        <v>17</v>
      </c>
      <c r="AH3524">
        <v>0</v>
      </c>
      <c r="AI3524">
        <v>40</v>
      </c>
      <c r="AJ3524">
        <v>0</v>
      </c>
      <c r="AK3524">
        <v>0</v>
      </c>
      <c r="AL3524">
        <v>0</v>
      </c>
      <c r="AM3524">
        <v>0</v>
      </c>
      <c r="AN3524">
        <v>0</v>
      </c>
      <c r="AO3524">
        <v>68</v>
      </c>
      <c r="AP3524">
        <v>166</v>
      </c>
      <c r="AQ3524">
        <v>68</v>
      </c>
      <c r="AR3524">
        <v>0</v>
      </c>
      <c r="AS3524">
        <v>15</v>
      </c>
      <c r="AT3524">
        <v>2</v>
      </c>
      <c r="AU3524">
        <v>2</v>
      </c>
      <c r="AV3524">
        <v>2</v>
      </c>
      <c r="AW3524">
        <v>0</v>
      </c>
      <c r="AX3524">
        <v>0</v>
      </c>
      <c r="AY3524">
        <v>19</v>
      </c>
      <c r="AZ3524">
        <v>25</v>
      </c>
      <c r="BA3524">
        <v>4</v>
      </c>
      <c r="BB3524">
        <v>3</v>
      </c>
      <c r="BC3524">
        <v>3</v>
      </c>
      <c r="BD3524">
        <v>0</v>
      </c>
      <c r="BE3524">
        <v>0</v>
      </c>
      <c r="BF3524">
        <v>100</v>
      </c>
      <c r="BG3524">
        <v>10875</v>
      </c>
      <c r="BH3524">
        <v>0</v>
      </c>
      <c r="BI3524">
        <v>56</v>
      </c>
      <c r="BJ3524" s="2">
        <v>46036</v>
      </c>
      <c r="BK3524">
        <v>0</v>
      </c>
      <c r="BL3524" s="3" t="str">
        <f>VLOOKUP(O3524,DropDownList!$H$1:$I$7,2,FALSE)</f>
        <v>2025/26</v>
      </c>
      <c r="BM3524" s="3" t="str">
        <f t="shared" si="55"/>
        <v>JP COURT</v>
      </c>
    </row>
    <row r="3525" spans="1:65" x14ac:dyDescent="0.2">
      <c r="A3525">
        <v>2026</v>
      </c>
      <c r="B3525">
        <v>1</v>
      </c>
      <c r="C3525" t="s">
        <v>216</v>
      </c>
      <c r="D3525" t="s">
        <v>220</v>
      </c>
      <c r="E3525" t="s">
        <v>38</v>
      </c>
      <c r="F3525">
        <v>9360</v>
      </c>
      <c r="G3525" t="s">
        <v>141</v>
      </c>
      <c r="H3525" t="s">
        <v>221</v>
      </c>
      <c r="I3525" t="s">
        <v>221</v>
      </c>
      <c r="J3525" s="1">
        <v>46023</v>
      </c>
      <c r="K3525" t="s">
        <v>438</v>
      </c>
      <c r="L3525">
        <v>4</v>
      </c>
      <c r="M3525" t="s">
        <v>439</v>
      </c>
      <c r="N3525" t="s">
        <v>145</v>
      </c>
      <c r="O3525" t="s">
        <v>147</v>
      </c>
      <c r="P3525" t="s">
        <v>150</v>
      </c>
      <c r="Q3525">
        <v>34548.519999999997</v>
      </c>
      <c r="R3525">
        <v>380</v>
      </c>
      <c r="S3525">
        <v>66548.710000000006</v>
      </c>
      <c r="T3525">
        <v>5412.75</v>
      </c>
      <c r="U3525">
        <v>210</v>
      </c>
      <c r="V3525">
        <v>73</v>
      </c>
      <c r="W3525">
        <v>13335.07</v>
      </c>
      <c r="X3525">
        <v>14915.11</v>
      </c>
      <c r="Y3525">
        <v>347</v>
      </c>
      <c r="Z3525">
        <v>61135.96</v>
      </c>
      <c r="AA3525">
        <v>26587.439999999999</v>
      </c>
      <c r="AB3525">
        <v>9006.5</v>
      </c>
      <c r="AC3525">
        <v>17580.939999999999</v>
      </c>
      <c r="AD3525">
        <v>56</v>
      </c>
      <c r="AE3525">
        <v>17</v>
      </c>
      <c r="AF3525">
        <v>134</v>
      </c>
      <c r="AG3525">
        <v>80</v>
      </c>
      <c r="AH3525">
        <v>33</v>
      </c>
      <c r="AI3525">
        <v>130</v>
      </c>
      <c r="AJ3525">
        <v>58</v>
      </c>
      <c r="AK3525">
        <v>38</v>
      </c>
      <c r="AL3525">
        <v>6</v>
      </c>
      <c r="AM3525">
        <v>11</v>
      </c>
      <c r="AN3525">
        <v>1</v>
      </c>
      <c r="AO3525">
        <v>276</v>
      </c>
      <c r="AP3525">
        <v>923</v>
      </c>
      <c r="AQ3525">
        <v>284</v>
      </c>
      <c r="AR3525">
        <v>0</v>
      </c>
      <c r="AS3525">
        <v>62</v>
      </c>
      <c r="AT3525">
        <v>13</v>
      </c>
      <c r="AU3525">
        <v>1</v>
      </c>
      <c r="AV3525">
        <v>0</v>
      </c>
      <c r="AW3525">
        <v>0</v>
      </c>
      <c r="AX3525">
        <v>0</v>
      </c>
      <c r="AY3525">
        <v>181</v>
      </c>
      <c r="AZ3525">
        <v>248</v>
      </c>
      <c r="BA3525">
        <v>73</v>
      </c>
      <c r="BB3525">
        <v>8</v>
      </c>
      <c r="BC3525">
        <v>3</v>
      </c>
      <c r="BD3525">
        <v>4</v>
      </c>
      <c r="BE3525">
        <v>0</v>
      </c>
      <c r="BF3525">
        <v>287</v>
      </c>
      <c r="BG3525">
        <v>21035.26</v>
      </c>
      <c r="BH3525">
        <v>3</v>
      </c>
      <c r="BI3525">
        <v>209</v>
      </c>
      <c r="BJ3525" s="2">
        <v>46036</v>
      </c>
      <c r="BK3525">
        <v>0</v>
      </c>
      <c r="BL3525" s="3" t="str">
        <f>VLOOKUP(O3525,DropDownList!$H$1:$I$7,2,FALSE)</f>
        <v>2024/25</v>
      </c>
      <c r="BM3525" s="3" t="str">
        <f t="shared" si="55"/>
        <v>FISCAL FINES</v>
      </c>
    </row>
    <row r="3526" spans="1:65" x14ac:dyDescent="0.2">
      <c r="A3526">
        <v>2026</v>
      </c>
      <c r="B3526">
        <v>1</v>
      </c>
      <c r="C3526" t="s">
        <v>216</v>
      </c>
      <c r="D3526" t="s">
        <v>220</v>
      </c>
      <c r="E3526" t="s">
        <v>38</v>
      </c>
      <c r="F3526">
        <v>9360</v>
      </c>
      <c r="G3526" t="s">
        <v>141</v>
      </c>
      <c r="H3526" t="s">
        <v>221</v>
      </c>
      <c r="I3526" t="s">
        <v>221</v>
      </c>
      <c r="J3526" s="1">
        <v>46023</v>
      </c>
      <c r="K3526" t="s">
        <v>438</v>
      </c>
      <c r="L3526">
        <v>4</v>
      </c>
      <c r="M3526" t="s">
        <v>439</v>
      </c>
      <c r="N3526" t="s">
        <v>145</v>
      </c>
      <c r="O3526" t="s">
        <v>156</v>
      </c>
      <c r="P3526" t="s">
        <v>151</v>
      </c>
      <c r="Q3526">
        <v>0</v>
      </c>
      <c r="R3526">
        <v>8</v>
      </c>
      <c r="S3526">
        <v>240</v>
      </c>
      <c r="T3526">
        <v>0</v>
      </c>
      <c r="U3526">
        <v>0</v>
      </c>
      <c r="V3526">
        <v>0</v>
      </c>
      <c r="W3526">
        <v>0</v>
      </c>
      <c r="X3526">
        <v>0</v>
      </c>
      <c r="Y3526">
        <v>0</v>
      </c>
      <c r="Z3526">
        <v>0</v>
      </c>
      <c r="AA3526">
        <v>240</v>
      </c>
      <c r="AB3526">
        <v>0</v>
      </c>
      <c r="AC3526">
        <v>240</v>
      </c>
      <c r="AD3526">
        <v>0</v>
      </c>
      <c r="AE3526">
        <v>0</v>
      </c>
      <c r="AF3526">
        <v>8</v>
      </c>
      <c r="AG3526">
        <v>0</v>
      </c>
      <c r="AH3526">
        <v>0</v>
      </c>
      <c r="AI3526">
        <v>0</v>
      </c>
      <c r="AJ3526">
        <v>0</v>
      </c>
      <c r="AK3526">
        <v>0</v>
      </c>
      <c r="AL3526">
        <v>0</v>
      </c>
      <c r="AM3526">
        <v>0</v>
      </c>
      <c r="AN3526">
        <v>0</v>
      </c>
      <c r="AO3526">
        <v>0</v>
      </c>
      <c r="AP3526">
        <v>0</v>
      </c>
      <c r="AQ3526">
        <v>0</v>
      </c>
      <c r="AR3526">
        <v>0</v>
      </c>
      <c r="AS3526">
        <v>0</v>
      </c>
      <c r="AT3526">
        <v>0</v>
      </c>
      <c r="AU3526">
        <v>0</v>
      </c>
      <c r="AV3526">
        <v>0</v>
      </c>
      <c r="AW3526">
        <v>0</v>
      </c>
      <c r="AX3526">
        <v>0</v>
      </c>
      <c r="AY3526">
        <v>0</v>
      </c>
      <c r="AZ3526">
        <v>0</v>
      </c>
      <c r="BA3526">
        <v>0</v>
      </c>
      <c r="BB3526">
        <v>0</v>
      </c>
      <c r="BC3526">
        <v>0</v>
      </c>
      <c r="BD3526">
        <v>0</v>
      </c>
      <c r="BE3526">
        <v>0</v>
      </c>
      <c r="BF3526">
        <v>0</v>
      </c>
      <c r="BG3526">
        <v>0</v>
      </c>
      <c r="BH3526">
        <v>0</v>
      </c>
      <c r="BI3526">
        <v>0</v>
      </c>
      <c r="BJ3526" s="2">
        <v>46036</v>
      </c>
      <c r="BK3526">
        <v>0</v>
      </c>
      <c r="BL3526" s="3" t="str">
        <f>VLOOKUP(O3526,DropDownList!$H$1:$I$7,2,FALSE)</f>
        <v>2023/24</v>
      </c>
      <c r="BM3526" s="3" t="str">
        <f t="shared" si="55"/>
        <v>PCPF</v>
      </c>
    </row>
    <row r="3527" spans="1:65" x14ac:dyDescent="0.2">
      <c r="A3527">
        <v>2026</v>
      </c>
      <c r="B3527">
        <v>1</v>
      </c>
      <c r="C3527" t="s">
        <v>216</v>
      </c>
      <c r="D3527" t="s">
        <v>220</v>
      </c>
      <c r="E3527" t="s">
        <v>38</v>
      </c>
      <c r="F3527">
        <v>9360</v>
      </c>
      <c r="G3527" t="s">
        <v>141</v>
      </c>
      <c r="H3527" t="s">
        <v>221</v>
      </c>
      <c r="I3527" t="s">
        <v>221</v>
      </c>
      <c r="J3527" s="1">
        <v>46023</v>
      </c>
      <c r="K3527" t="s">
        <v>438</v>
      </c>
      <c r="L3527">
        <v>4</v>
      </c>
      <c r="M3527" t="s">
        <v>439</v>
      </c>
      <c r="N3527" t="s">
        <v>145</v>
      </c>
      <c r="O3527" t="s">
        <v>147</v>
      </c>
      <c r="P3527" t="s">
        <v>148</v>
      </c>
      <c r="Q3527">
        <v>1351.5</v>
      </c>
      <c r="R3527">
        <v>41</v>
      </c>
      <c r="S3527">
        <v>2460</v>
      </c>
      <c r="T3527">
        <v>20.32</v>
      </c>
      <c r="U3527">
        <v>25</v>
      </c>
      <c r="V3527">
        <v>11</v>
      </c>
      <c r="W3527">
        <v>650</v>
      </c>
      <c r="X3527">
        <v>650</v>
      </c>
      <c r="Y3527">
        <v>0</v>
      </c>
      <c r="Z3527">
        <v>0</v>
      </c>
      <c r="AA3527">
        <v>1088.18</v>
      </c>
      <c r="AB3527">
        <v>0</v>
      </c>
      <c r="AC3527">
        <v>1088.18</v>
      </c>
      <c r="AD3527">
        <v>10</v>
      </c>
      <c r="AE3527">
        <v>1</v>
      </c>
      <c r="AF3527">
        <v>15</v>
      </c>
      <c r="AG3527">
        <v>5</v>
      </c>
      <c r="AH3527">
        <v>0</v>
      </c>
      <c r="AI3527">
        <v>20</v>
      </c>
      <c r="AJ3527">
        <v>0</v>
      </c>
      <c r="AK3527">
        <v>0</v>
      </c>
      <c r="AL3527">
        <v>0</v>
      </c>
      <c r="AM3527">
        <v>0</v>
      </c>
      <c r="AN3527">
        <v>0</v>
      </c>
      <c r="AO3527">
        <v>37</v>
      </c>
      <c r="AP3527">
        <v>124</v>
      </c>
      <c r="AQ3527">
        <v>41</v>
      </c>
      <c r="AR3527">
        <v>0</v>
      </c>
      <c r="AS3527">
        <v>3</v>
      </c>
      <c r="AT3527">
        <v>7</v>
      </c>
      <c r="AU3527">
        <v>1</v>
      </c>
      <c r="AV3527">
        <v>1</v>
      </c>
      <c r="AW3527">
        <v>0</v>
      </c>
      <c r="AX3527">
        <v>0</v>
      </c>
      <c r="AY3527">
        <v>24</v>
      </c>
      <c r="AZ3527">
        <v>32</v>
      </c>
      <c r="BA3527">
        <v>11</v>
      </c>
      <c r="BB3527">
        <v>0</v>
      </c>
      <c r="BC3527">
        <v>0</v>
      </c>
      <c r="BD3527">
        <v>0</v>
      </c>
      <c r="BE3527">
        <v>0</v>
      </c>
      <c r="BF3527">
        <v>37</v>
      </c>
      <c r="BG3527">
        <v>1200</v>
      </c>
      <c r="BH3527">
        <v>1</v>
      </c>
      <c r="BI3527">
        <v>25</v>
      </c>
      <c r="BJ3527" s="2">
        <v>46036</v>
      </c>
      <c r="BK3527">
        <v>0</v>
      </c>
      <c r="BL3527" s="3" t="str">
        <f>VLOOKUP(O3527,DropDownList!$H$1:$I$7,2,FALSE)</f>
        <v>2024/25</v>
      </c>
      <c r="BM3527" s="3" t="str">
        <f t="shared" si="55"/>
        <v>PRAS</v>
      </c>
    </row>
    <row r="3528" spans="1:65" x14ac:dyDescent="0.2">
      <c r="A3528">
        <v>2026</v>
      </c>
      <c r="B3528">
        <v>1</v>
      </c>
      <c r="C3528" t="s">
        <v>216</v>
      </c>
      <c r="D3528" t="s">
        <v>220</v>
      </c>
      <c r="E3528" t="s">
        <v>38</v>
      </c>
      <c r="F3528">
        <v>9360</v>
      </c>
      <c r="G3528" t="s">
        <v>141</v>
      </c>
      <c r="H3528" t="s">
        <v>221</v>
      </c>
      <c r="I3528" t="s">
        <v>221</v>
      </c>
      <c r="J3528" s="1">
        <v>46023</v>
      </c>
      <c r="K3528" t="s">
        <v>438</v>
      </c>
      <c r="L3528">
        <v>4</v>
      </c>
      <c r="M3528" t="s">
        <v>439</v>
      </c>
      <c r="N3528" t="s">
        <v>145</v>
      </c>
      <c r="O3528" t="s">
        <v>149</v>
      </c>
      <c r="P3528" t="s">
        <v>148</v>
      </c>
      <c r="Q3528">
        <v>839.14</v>
      </c>
      <c r="R3528">
        <v>22</v>
      </c>
      <c r="S3528">
        <v>1320</v>
      </c>
      <c r="T3528">
        <v>0</v>
      </c>
      <c r="U3528">
        <v>15</v>
      </c>
      <c r="V3528">
        <v>11</v>
      </c>
      <c r="W3528">
        <v>660</v>
      </c>
      <c r="X3528">
        <v>660</v>
      </c>
      <c r="Y3528">
        <v>0</v>
      </c>
      <c r="Z3528">
        <v>0</v>
      </c>
      <c r="AA3528">
        <v>480.86</v>
      </c>
      <c r="AB3528">
        <v>0</v>
      </c>
      <c r="AC3528">
        <v>480.86</v>
      </c>
      <c r="AD3528">
        <v>11</v>
      </c>
      <c r="AE3528">
        <v>0</v>
      </c>
      <c r="AF3528">
        <v>7</v>
      </c>
      <c r="AG3528">
        <v>3</v>
      </c>
      <c r="AH3528">
        <v>0</v>
      </c>
      <c r="AI3528">
        <v>12</v>
      </c>
      <c r="AJ3528">
        <v>0</v>
      </c>
      <c r="AK3528">
        <v>0</v>
      </c>
      <c r="AL3528">
        <v>0</v>
      </c>
      <c r="AM3528">
        <v>0</v>
      </c>
      <c r="AN3528">
        <v>0</v>
      </c>
      <c r="AO3528">
        <v>17</v>
      </c>
      <c r="AP3528">
        <v>37</v>
      </c>
      <c r="AQ3528">
        <v>17</v>
      </c>
      <c r="AR3528">
        <v>2</v>
      </c>
      <c r="AS3528">
        <v>2</v>
      </c>
      <c r="AT3528">
        <v>0</v>
      </c>
      <c r="AU3528">
        <v>0</v>
      </c>
      <c r="AV3528">
        <v>0</v>
      </c>
      <c r="AW3528">
        <v>0</v>
      </c>
      <c r="AX3528">
        <v>0</v>
      </c>
      <c r="AY3528">
        <v>5</v>
      </c>
      <c r="AZ3528">
        <v>5</v>
      </c>
      <c r="BA3528">
        <v>0</v>
      </c>
      <c r="BB3528">
        <v>0</v>
      </c>
      <c r="BC3528">
        <v>0</v>
      </c>
      <c r="BD3528">
        <v>0</v>
      </c>
      <c r="BE3528">
        <v>0</v>
      </c>
      <c r="BF3528">
        <v>17</v>
      </c>
      <c r="BG3528">
        <v>720</v>
      </c>
      <c r="BH3528">
        <v>0</v>
      </c>
      <c r="BI3528">
        <v>15</v>
      </c>
      <c r="BJ3528" s="2">
        <v>46036</v>
      </c>
      <c r="BK3528">
        <v>0</v>
      </c>
      <c r="BL3528" s="3" t="str">
        <f>VLOOKUP(O3528,DropDownList!$H$1:$I$7,2,FALSE)</f>
        <v>2025/26</v>
      </c>
      <c r="BM3528" s="3" t="str">
        <f t="shared" si="55"/>
        <v>PRAS</v>
      </c>
    </row>
    <row r="3529" spans="1:65" x14ac:dyDescent="0.2">
      <c r="A3529">
        <v>2026</v>
      </c>
      <c r="B3529">
        <v>1</v>
      </c>
      <c r="C3529" t="s">
        <v>216</v>
      </c>
      <c r="D3529" t="s">
        <v>220</v>
      </c>
      <c r="E3529" t="s">
        <v>38</v>
      </c>
      <c r="F3529">
        <v>9360</v>
      </c>
      <c r="G3529" t="s">
        <v>141</v>
      </c>
      <c r="H3529" t="s">
        <v>221</v>
      </c>
      <c r="I3529" t="s">
        <v>221</v>
      </c>
      <c r="J3529" s="1">
        <v>46023</v>
      </c>
      <c r="K3529" t="s">
        <v>438</v>
      </c>
      <c r="L3529">
        <v>4</v>
      </c>
      <c r="M3529" t="s">
        <v>439</v>
      </c>
      <c r="N3529" t="s">
        <v>145</v>
      </c>
      <c r="O3529" t="s">
        <v>155</v>
      </c>
      <c r="P3529" t="s">
        <v>153</v>
      </c>
      <c r="Q3529">
        <v>0</v>
      </c>
      <c r="R3529">
        <v>3</v>
      </c>
      <c r="S3529">
        <v>135</v>
      </c>
      <c r="T3529">
        <v>0</v>
      </c>
      <c r="U3529">
        <v>0</v>
      </c>
      <c r="V3529">
        <v>0</v>
      </c>
      <c r="W3529">
        <v>0</v>
      </c>
      <c r="X3529">
        <v>0</v>
      </c>
      <c r="Y3529">
        <v>0</v>
      </c>
      <c r="Z3529">
        <v>0</v>
      </c>
      <c r="AA3529">
        <v>135</v>
      </c>
      <c r="AB3529">
        <v>0</v>
      </c>
      <c r="AC3529">
        <v>135</v>
      </c>
      <c r="AD3529">
        <v>0</v>
      </c>
      <c r="AE3529">
        <v>0</v>
      </c>
      <c r="AF3529">
        <v>3</v>
      </c>
      <c r="AG3529">
        <v>0</v>
      </c>
      <c r="AH3529">
        <v>0</v>
      </c>
      <c r="AI3529">
        <v>0</v>
      </c>
      <c r="AJ3529">
        <v>0</v>
      </c>
      <c r="AK3529">
        <v>0</v>
      </c>
      <c r="AL3529">
        <v>0</v>
      </c>
      <c r="AM3529">
        <v>0</v>
      </c>
      <c r="AN3529">
        <v>0</v>
      </c>
      <c r="AO3529">
        <v>1</v>
      </c>
      <c r="AP3529">
        <v>4</v>
      </c>
      <c r="AQ3529">
        <v>1</v>
      </c>
      <c r="AR3529">
        <v>0</v>
      </c>
      <c r="AS3529">
        <v>0</v>
      </c>
      <c r="AT3529">
        <v>0</v>
      </c>
      <c r="AU3529">
        <v>0</v>
      </c>
      <c r="AV3529">
        <v>0</v>
      </c>
      <c r="AW3529">
        <v>0</v>
      </c>
      <c r="AX3529">
        <v>0</v>
      </c>
      <c r="AY3529">
        <v>1</v>
      </c>
      <c r="AZ3529">
        <v>1</v>
      </c>
      <c r="BA3529">
        <v>1</v>
      </c>
      <c r="BB3529">
        <v>0</v>
      </c>
      <c r="BC3529">
        <v>0</v>
      </c>
      <c r="BD3529">
        <v>0</v>
      </c>
      <c r="BE3529">
        <v>0</v>
      </c>
      <c r="BF3529">
        <v>1</v>
      </c>
      <c r="BG3529">
        <v>0</v>
      </c>
      <c r="BH3529">
        <v>0</v>
      </c>
      <c r="BI3529">
        <v>0</v>
      </c>
      <c r="BJ3529" s="2">
        <v>46036</v>
      </c>
      <c r="BK3529">
        <v>0</v>
      </c>
      <c r="BL3529" s="3" t="str">
        <f>VLOOKUP(O3529,DropDownList!$H$1:$I$7,2,FALSE)</f>
        <v>2022/23</v>
      </c>
      <c r="BM3529" s="3" t="str">
        <f t="shared" si="55"/>
        <v>PREG</v>
      </c>
    </row>
    <row r="3530" spans="1:65" x14ac:dyDescent="0.2">
      <c r="A3530">
        <v>2026</v>
      </c>
      <c r="B3530">
        <v>1</v>
      </c>
      <c r="C3530" t="s">
        <v>216</v>
      </c>
      <c r="D3530" t="s">
        <v>220</v>
      </c>
      <c r="E3530" t="s">
        <v>38</v>
      </c>
      <c r="F3530">
        <v>9360</v>
      </c>
      <c r="G3530" t="s">
        <v>141</v>
      </c>
      <c r="H3530" t="s">
        <v>221</v>
      </c>
      <c r="I3530" t="s">
        <v>221</v>
      </c>
      <c r="J3530" s="1">
        <v>46023</v>
      </c>
      <c r="K3530" t="s">
        <v>438</v>
      </c>
      <c r="L3530">
        <v>4</v>
      </c>
      <c r="M3530" t="s">
        <v>439</v>
      </c>
      <c r="N3530" t="s">
        <v>145</v>
      </c>
      <c r="O3530" t="s">
        <v>149</v>
      </c>
      <c r="P3530" t="s">
        <v>152</v>
      </c>
      <c r="Q3530">
        <v>0</v>
      </c>
      <c r="R3530">
        <v>25</v>
      </c>
      <c r="S3530">
        <v>1000</v>
      </c>
      <c r="T3530">
        <v>880</v>
      </c>
      <c r="U3530">
        <v>0</v>
      </c>
      <c r="V3530">
        <v>0</v>
      </c>
      <c r="W3530">
        <v>0</v>
      </c>
      <c r="X3530">
        <v>0</v>
      </c>
      <c r="Y3530">
        <v>0</v>
      </c>
      <c r="Z3530">
        <v>0</v>
      </c>
      <c r="AA3530">
        <v>120</v>
      </c>
      <c r="AB3530">
        <v>0</v>
      </c>
      <c r="AC3530">
        <v>120</v>
      </c>
      <c r="AD3530">
        <v>0</v>
      </c>
      <c r="AE3530">
        <v>0</v>
      </c>
      <c r="AF3530">
        <v>3</v>
      </c>
      <c r="AG3530">
        <v>0</v>
      </c>
      <c r="AH3530">
        <v>22</v>
      </c>
      <c r="AI3530">
        <v>0</v>
      </c>
      <c r="AJ3530">
        <v>0</v>
      </c>
      <c r="AK3530">
        <v>0</v>
      </c>
      <c r="AL3530">
        <v>0</v>
      </c>
      <c r="AM3530">
        <v>0</v>
      </c>
      <c r="AN3530">
        <v>0</v>
      </c>
      <c r="AO3530">
        <v>0</v>
      </c>
      <c r="AP3530">
        <v>0</v>
      </c>
      <c r="AQ3530">
        <v>0</v>
      </c>
      <c r="AR3530">
        <v>0</v>
      </c>
      <c r="AS3530">
        <v>0</v>
      </c>
      <c r="AT3530">
        <v>0</v>
      </c>
      <c r="AU3530">
        <v>0</v>
      </c>
      <c r="AV3530">
        <v>0</v>
      </c>
      <c r="AW3530">
        <v>0</v>
      </c>
      <c r="AX3530">
        <v>0</v>
      </c>
      <c r="AY3530">
        <v>0</v>
      </c>
      <c r="AZ3530">
        <v>0</v>
      </c>
      <c r="BA3530">
        <v>0</v>
      </c>
      <c r="BB3530">
        <v>0</v>
      </c>
      <c r="BC3530">
        <v>0</v>
      </c>
      <c r="BD3530">
        <v>0</v>
      </c>
      <c r="BE3530">
        <v>0</v>
      </c>
      <c r="BF3530">
        <v>0</v>
      </c>
      <c r="BG3530">
        <v>0</v>
      </c>
      <c r="BH3530">
        <v>0</v>
      </c>
      <c r="BI3530">
        <v>0</v>
      </c>
      <c r="BJ3530" s="2">
        <v>46036</v>
      </c>
      <c r="BK3530">
        <v>0</v>
      </c>
      <c r="BL3530" s="3" t="str">
        <f>VLOOKUP(O3530,DropDownList!$H$1:$I$7,2,FALSE)</f>
        <v>2025/26</v>
      </c>
      <c r="BM3530" s="3" t="str">
        <f t="shared" si="55"/>
        <v>PCOA</v>
      </c>
    </row>
    <row r="3531" spans="1:65" x14ac:dyDescent="0.2">
      <c r="A3531">
        <v>2026</v>
      </c>
      <c r="B3531">
        <v>1</v>
      </c>
      <c r="C3531" t="s">
        <v>216</v>
      </c>
      <c r="D3531" t="s">
        <v>220</v>
      </c>
      <c r="E3531" t="s">
        <v>38</v>
      </c>
      <c r="F3531">
        <v>9360</v>
      </c>
      <c r="G3531" t="s">
        <v>141</v>
      </c>
      <c r="H3531" t="s">
        <v>221</v>
      </c>
      <c r="I3531" t="s">
        <v>221</v>
      </c>
      <c r="J3531" s="1">
        <v>46023</v>
      </c>
      <c r="K3531" t="s">
        <v>438</v>
      </c>
      <c r="L3531">
        <v>4</v>
      </c>
      <c r="M3531" t="s">
        <v>439</v>
      </c>
      <c r="N3531" t="s">
        <v>145</v>
      </c>
      <c r="O3531" t="s">
        <v>156</v>
      </c>
      <c r="P3531" t="s">
        <v>148</v>
      </c>
      <c r="Q3531">
        <v>569.29999999999995</v>
      </c>
      <c r="R3531">
        <v>46</v>
      </c>
      <c r="S3531">
        <v>2760</v>
      </c>
      <c r="T3531">
        <v>203.12</v>
      </c>
      <c r="U3531">
        <v>13</v>
      </c>
      <c r="V3531">
        <v>5</v>
      </c>
      <c r="W3531">
        <v>260</v>
      </c>
      <c r="X3531">
        <v>260</v>
      </c>
      <c r="Y3531">
        <v>0</v>
      </c>
      <c r="Z3531">
        <v>0</v>
      </c>
      <c r="AA3531">
        <v>1987.58</v>
      </c>
      <c r="AB3531">
        <v>0</v>
      </c>
      <c r="AC3531">
        <v>1987.58</v>
      </c>
      <c r="AD3531">
        <v>4</v>
      </c>
      <c r="AE3531">
        <v>1</v>
      </c>
      <c r="AF3531">
        <v>29</v>
      </c>
      <c r="AG3531">
        <v>6</v>
      </c>
      <c r="AH3531">
        <v>3</v>
      </c>
      <c r="AI3531">
        <v>7</v>
      </c>
      <c r="AJ3531">
        <v>0</v>
      </c>
      <c r="AK3531">
        <v>0</v>
      </c>
      <c r="AL3531">
        <v>0</v>
      </c>
      <c r="AM3531">
        <v>0</v>
      </c>
      <c r="AN3531">
        <v>0</v>
      </c>
      <c r="AO3531">
        <v>41</v>
      </c>
      <c r="AP3531">
        <v>169</v>
      </c>
      <c r="AQ3531">
        <v>40</v>
      </c>
      <c r="AR3531">
        <v>0</v>
      </c>
      <c r="AS3531">
        <v>19</v>
      </c>
      <c r="AT3531">
        <v>10</v>
      </c>
      <c r="AU3531">
        <v>3</v>
      </c>
      <c r="AV3531">
        <v>2</v>
      </c>
      <c r="AW3531">
        <v>0</v>
      </c>
      <c r="AX3531">
        <v>0</v>
      </c>
      <c r="AY3531">
        <v>26</v>
      </c>
      <c r="AZ3531">
        <v>42</v>
      </c>
      <c r="BA3531">
        <v>19</v>
      </c>
      <c r="BB3531">
        <v>1</v>
      </c>
      <c r="BC3531">
        <v>0</v>
      </c>
      <c r="BD3531">
        <v>2</v>
      </c>
      <c r="BE3531">
        <v>0</v>
      </c>
      <c r="BF3531">
        <v>42</v>
      </c>
      <c r="BG3531">
        <v>420</v>
      </c>
      <c r="BH3531">
        <v>1</v>
      </c>
      <c r="BI3531">
        <v>13</v>
      </c>
      <c r="BJ3531" s="2">
        <v>46036</v>
      </c>
      <c r="BK3531">
        <v>0</v>
      </c>
      <c r="BL3531" s="3" t="str">
        <f>VLOOKUP(O3531,DropDownList!$H$1:$I$7,2,FALSE)</f>
        <v>2023/24</v>
      </c>
      <c r="BM3531" s="3" t="str">
        <f t="shared" si="55"/>
        <v>PRAS</v>
      </c>
    </row>
    <row r="3532" spans="1:65" x14ac:dyDescent="0.2">
      <c r="A3532">
        <v>2026</v>
      </c>
      <c r="B3532">
        <v>1</v>
      </c>
      <c r="C3532" t="s">
        <v>216</v>
      </c>
      <c r="D3532" t="s">
        <v>220</v>
      </c>
      <c r="E3532" t="s">
        <v>38</v>
      </c>
      <c r="F3532">
        <v>9360</v>
      </c>
      <c r="G3532" t="s">
        <v>141</v>
      </c>
      <c r="H3532" t="s">
        <v>221</v>
      </c>
      <c r="I3532" t="s">
        <v>221</v>
      </c>
      <c r="J3532" s="1">
        <v>46023</v>
      </c>
      <c r="K3532" t="s">
        <v>438</v>
      </c>
      <c r="L3532">
        <v>4</v>
      </c>
      <c r="M3532" t="s">
        <v>439</v>
      </c>
      <c r="N3532" t="s">
        <v>145</v>
      </c>
      <c r="O3532" t="s">
        <v>149</v>
      </c>
      <c r="P3532" t="s">
        <v>146</v>
      </c>
      <c r="Q3532">
        <v>650</v>
      </c>
      <c r="R3532">
        <v>99</v>
      </c>
      <c r="S3532">
        <v>1570</v>
      </c>
      <c r="T3532">
        <v>0</v>
      </c>
      <c r="U3532">
        <v>57</v>
      </c>
      <c r="V3532">
        <v>26</v>
      </c>
      <c r="W3532">
        <v>390</v>
      </c>
      <c r="X3532">
        <v>390</v>
      </c>
      <c r="Y3532">
        <v>0</v>
      </c>
      <c r="Z3532">
        <v>0</v>
      </c>
      <c r="AA3532">
        <v>920</v>
      </c>
      <c r="AB3532">
        <v>0</v>
      </c>
      <c r="AC3532">
        <v>0</v>
      </c>
      <c r="AD3532">
        <v>26</v>
      </c>
      <c r="AE3532">
        <v>0</v>
      </c>
      <c r="AF3532">
        <v>59</v>
      </c>
      <c r="AG3532">
        <v>0</v>
      </c>
      <c r="AH3532">
        <v>0</v>
      </c>
      <c r="AI3532">
        <v>40</v>
      </c>
      <c r="AJ3532">
        <v>0</v>
      </c>
      <c r="AK3532">
        <v>0</v>
      </c>
      <c r="AL3532">
        <v>0</v>
      </c>
      <c r="AM3532">
        <v>0</v>
      </c>
      <c r="AN3532">
        <v>0</v>
      </c>
      <c r="AO3532">
        <v>67</v>
      </c>
      <c r="AP3532">
        <v>164</v>
      </c>
      <c r="AQ3532">
        <v>67</v>
      </c>
      <c r="AR3532">
        <v>0</v>
      </c>
      <c r="AS3532">
        <v>15</v>
      </c>
      <c r="AT3532">
        <v>2</v>
      </c>
      <c r="AU3532">
        <v>2</v>
      </c>
      <c r="AV3532">
        <v>2</v>
      </c>
      <c r="AW3532">
        <v>0</v>
      </c>
      <c r="AX3532">
        <v>0</v>
      </c>
      <c r="AY3532">
        <v>19</v>
      </c>
      <c r="AZ3532">
        <v>25</v>
      </c>
      <c r="BA3532">
        <v>4</v>
      </c>
      <c r="BB3532">
        <v>3</v>
      </c>
      <c r="BC3532">
        <v>3</v>
      </c>
      <c r="BD3532">
        <v>0</v>
      </c>
      <c r="BE3532">
        <v>0</v>
      </c>
      <c r="BF3532">
        <v>99</v>
      </c>
      <c r="BG3532">
        <v>650</v>
      </c>
      <c r="BH3532">
        <v>0</v>
      </c>
      <c r="BI3532">
        <v>56</v>
      </c>
      <c r="BJ3532" s="2">
        <v>46036</v>
      </c>
      <c r="BK3532">
        <v>0</v>
      </c>
      <c r="BL3532" s="3" t="str">
        <f>VLOOKUP(O3532,DropDownList!$H$1:$I$7,2,FALSE)</f>
        <v>2025/26</v>
      </c>
      <c r="BM3532" s="3" t="str">
        <f t="shared" si="55"/>
        <v>VSUR</v>
      </c>
    </row>
    <row r="3533" spans="1:65" x14ac:dyDescent="0.2">
      <c r="A3533">
        <v>2026</v>
      </c>
      <c r="B3533">
        <v>1</v>
      </c>
      <c r="C3533" t="s">
        <v>216</v>
      </c>
      <c r="D3533" t="s">
        <v>220</v>
      </c>
      <c r="E3533" t="s">
        <v>38</v>
      </c>
      <c r="F3533">
        <v>9360</v>
      </c>
      <c r="G3533" t="s">
        <v>141</v>
      </c>
      <c r="H3533" t="s">
        <v>221</v>
      </c>
      <c r="I3533" t="s">
        <v>221</v>
      </c>
      <c r="J3533" s="1">
        <v>46023</v>
      </c>
      <c r="K3533" t="s">
        <v>438</v>
      </c>
      <c r="L3533">
        <v>4</v>
      </c>
      <c r="M3533" t="s">
        <v>439</v>
      </c>
      <c r="N3533" t="s">
        <v>145</v>
      </c>
      <c r="O3533" t="s">
        <v>156</v>
      </c>
      <c r="P3533" t="s">
        <v>153</v>
      </c>
      <c r="Q3533">
        <v>45</v>
      </c>
      <c r="R3533">
        <v>1</v>
      </c>
      <c r="S3533">
        <v>45</v>
      </c>
      <c r="T3533">
        <v>0</v>
      </c>
      <c r="U3533">
        <v>1</v>
      </c>
      <c r="V3533">
        <v>1</v>
      </c>
      <c r="W3533">
        <v>45</v>
      </c>
      <c r="X3533">
        <v>45</v>
      </c>
      <c r="Y3533">
        <v>0</v>
      </c>
      <c r="Z3533">
        <v>0</v>
      </c>
      <c r="AA3533">
        <v>0</v>
      </c>
      <c r="AB3533">
        <v>0</v>
      </c>
      <c r="AC3533">
        <v>0</v>
      </c>
      <c r="AD3533">
        <v>1</v>
      </c>
      <c r="AE3533">
        <v>0</v>
      </c>
      <c r="AF3533">
        <v>0</v>
      </c>
      <c r="AG3533">
        <v>0</v>
      </c>
      <c r="AH3533">
        <v>0</v>
      </c>
      <c r="AI3533">
        <v>1</v>
      </c>
      <c r="AJ3533">
        <v>0</v>
      </c>
      <c r="AK3533">
        <v>0</v>
      </c>
      <c r="AL3533">
        <v>0</v>
      </c>
      <c r="AM3533">
        <v>0</v>
      </c>
      <c r="AN3533">
        <v>0</v>
      </c>
      <c r="AO3533">
        <v>1</v>
      </c>
      <c r="AP3533">
        <v>2</v>
      </c>
      <c r="AQ3533">
        <v>1</v>
      </c>
      <c r="AR3533">
        <v>0</v>
      </c>
      <c r="AS3533">
        <v>0</v>
      </c>
      <c r="AT3533">
        <v>1</v>
      </c>
      <c r="AU3533">
        <v>0</v>
      </c>
      <c r="AV3533">
        <v>0</v>
      </c>
      <c r="AW3533">
        <v>0</v>
      </c>
      <c r="AX3533">
        <v>0</v>
      </c>
      <c r="AY3533">
        <v>0</v>
      </c>
      <c r="AZ3533">
        <v>0</v>
      </c>
      <c r="BA3533">
        <v>0</v>
      </c>
      <c r="BB3533">
        <v>0</v>
      </c>
      <c r="BC3533">
        <v>0</v>
      </c>
      <c r="BD3533">
        <v>0</v>
      </c>
      <c r="BE3533">
        <v>0</v>
      </c>
      <c r="BF3533">
        <v>1</v>
      </c>
      <c r="BG3533">
        <v>45</v>
      </c>
      <c r="BH3533">
        <v>0</v>
      </c>
      <c r="BI3533">
        <v>1</v>
      </c>
      <c r="BJ3533" s="2">
        <v>46036</v>
      </c>
      <c r="BK3533">
        <v>0</v>
      </c>
      <c r="BL3533" s="3" t="str">
        <f>VLOOKUP(O3533,DropDownList!$H$1:$I$7,2,FALSE)</f>
        <v>2023/24</v>
      </c>
      <c r="BM3533" s="3" t="str">
        <f t="shared" si="55"/>
        <v>PREG</v>
      </c>
    </row>
    <row r="3534" spans="1:65" x14ac:dyDescent="0.2">
      <c r="A3534">
        <v>2026</v>
      </c>
      <c r="B3534">
        <v>1</v>
      </c>
      <c r="C3534" t="s">
        <v>216</v>
      </c>
      <c r="D3534" t="s">
        <v>220</v>
      </c>
      <c r="E3534" t="s">
        <v>38</v>
      </c>
      <c r="F3534">
        <v>9360</v>
      </c>
      <c r="G3534" t="s">
        <v>141</v>
      </c>
      <c r="H3534" t="s">
        <v>221</v>
      </c>
      <c r="I3534" t="s">
        <v>221</v>
      </c>
      <c r="J3534" s="1">
        <v>46023</v>
      </c>
      <c r="K3534" t="s">
        <v>438</v>
      </c>
      <c r="L3534">
        <v>4</v>
      </c>
      <c r="M3534" t="s">
        <v>439</v>
      </c>
      <c r="N3534" t="s">
        <v>145</v>
      </c>
      <c r="O3534" t="s">
        <v>147</v>
      </c>
      <c r="P3534" t="s">
        <v>151</v>
      </c>
      <c r="Q3534">
        <v>0</v>
      </c>
      <c r="R3534">
        <v>12</v>
      </c>
      <c r="S3534">
        <v>360</v>
      </c>
      <c r="T3534">
        <v>60</v>
      </c>
      <c r="U3534">
        <v>0</v>
      </c>
      <c r="V3534">
        <v>0</v>
      </c>
      <c r="W3534">
        <v>0</v>
      </c>
      <c r="X3534">
        <v>0</v>
      </c>
      <c r="Y3534">
        <v>0</v>
      </c>
      <c r="Z3534">
        <v>0</v>
      </c>
      <c r="AA3534">
        <v>300</v>
      </c>
      <c r="AB3534">
        <v>0</v>
      </c>
      <c r="AC3534">
        <v>300</v>
      </c>
      <c r="AD3534">
        <v>0</v>
      </c>
      <c r="AE3534">
        <v>0</v>
      </c>
      <c r="AF3534">
        <v>10</v>
      </c>
      <c r="AG3534">
        <v>0</v>
      </c>
      <c r="AH3534">
        <v>2</v>
      </c>
      <c r="AI3534">
        <v>0</v>
      </c>
      <c r="AJ3534">
        <v>0</v>
      </c>
      <c r="AK3534">
        <v>0</v>
      </c>
      <c r="AL3534">
        <v>0</v>
      </c>
      <c r="AM3534">
        <v>0</v>
      </c>
      <c r="AN3534">
        <v>0</v>
      </c>
      <c r="AO3534">
        <v>0</v>
      </c>
      <c r="AP3534">
        <v>0</v>
      </c>
      <c r="AQ3534">
        <v>0</v>
      </c>
      <c r="AR3534">
        <v>0</v>
      </c>
      <c r="AS3534">
        <v>0</v>
      </c>
      <c r="AT3534">
        <v>0</v>
      </c>
      <c r="AU3534">
        <v>0</v>
      </c>
      <c r="AV3534">
        <v>0</v>
      </c>
      <c r="AW3534">
        <v>0</v>
      </c>
      <c r="AX3534">
        <v>0</v>
      </c>
      <c r="AY3534">
        <v>0</v>
      </c>
      <c r="AZ3534">
        <v>0</v>
      </c>
      <c r="BA3534">
        <v>0</v>
      </c>
      <c r="BB3534">
        <v>0</v>
      </c>
      <c r="BC3534">
        <v>0</v>
      </c>
      <c r="BD3534">
        <v>0</v>
      </c>
      <c r="BE3534">
        <v>0</v>
      </c>
      <c r="BF3534">
        <v>0</v>
      </c>
      <c r="BG3534">
        <v>0</v>
      </c>
      <c r="BH3534">
        <v>0</v>
      </c>
      <c r="BI3534">
        <v>0</v>
      </c>
      <c r="BJ3534" s="2">
        <v>46036</v>
      </c>
      <c r="BK3534">
        <v>0</v>
      </c>
      <c r="BL3534" s="3" t="str">
        <f>VLOOKUP(O3534,DropDownList!$H$1:$I$7,2,FALSE)</f>
        <v>2024/25</v>
      </c>
      <c r="BM3534" s="3" t="str">
        <f t="shared" si="55"/>
        <v>PCPF</v>
      </c>
    </row>
    <row r="3535" spans="1:65" x14ac:dyDescent="0.2">
      <c r="A3535">
        <v>2026</v>
      </c>
      <c r="B3535">
        <v>1</v>
      </c>
      <c r="C3535" t="s">
        <v>216</v>
      </c>
      <c r="D3535" t="s">
        <v>220</v>
      </c>
      <c r="E3535" t="s">
        <v>38</v>
      </c>
      <c r="F3535">
        <v>9360</v>
      </c>
      <c r="G3535" t="s">
        <v>141</v>
      </c>
      <c r="H3535" t="s">
        <v>221</v>
      </c>
      <c r="I3535" t="s">
        <v>221</v>
      </c>
      <c r="J3535" s="1">
        <v>46023</v>
      </c>
      <c r="K3535" t="s">
        <v>438</v>
      </c>
      <c r="L3535">
        <v>4</v>
      </c>
      <c r="M3535" t="s">
        <v>439</v>
      </c>
      <c r="N3535" t="s">
        <v>145</v>
      </c>
      <c r="O3535" t="s">
        <v>149</v>
      </c>
      <c r="P3535" t="s">
        <v>151</v>
      </c>
      <c r="Q3535">
        <v>0</v>
      </c>
      <c r="R3535">
        <v>2</v>
      </c>
      <c r="S3535">
        <v>60</v>
      </c>
      <c r="T3535">
        <v>0</v>
      </c>
      <c r="U3535">
        <v>0</v>
      </c>
      <c r="V3535">
        <v>0</v>
      </c>
      <c r="W3535">
        <v>0</v>
      </c>
      <c r="X3535">
        <v>0</v>
      </c>
      <c r="Y3535">
        <v>0</v>
      </c>
      <c r="Z3535">
        <v>0</v>
      </c>
      <c r="AA3535">
        <v>60</v>
      </c>
      <c r="AB3535">
        <v>0</v>
      </c>
      <c r="AC3535">
        <v>60</v>
      </c>
      <c r="AD3535">
        <v>0</v>
      </c>
      <c r="AE3535">
        <v>0</v>
      </c>
      <c r="AF3535">
        <v>2</v>
      </c>
      <c r="AG3535">
        <v>0</v>
      </c>
      <c r="AH3535">
        <v>0</v>
      </c>
      <c r="AI3535">
        <v>0</v>
      </c>
      <c r="AJ3535">
        <v>0</v>
      </c>
      <c r="AK3535">
        <v>0</v>
      </c>
      <c r="AL3535">
        <v>0</v>
      </c>
      <c r="AM3535">
        <v>0</v>
      </c>
      <c r="AN3535">
        <v>0</v>
      </c>
      <c r="AO3535">
        <v>0</v>
      </c>
      <c r="AP3535">
        <v>0</v>
      </c>
      <c r="AQ3535">
        <v>0</v>
      </c>
      <c r="AR3535">
        <v>0</v>
      </c>
      <c r="AS3535">
        <v>0</v>
      </c>
      <c r="AT3535">
        <v>0</v>
      </c>
      <c r="AU3535">
        <v>0</v>
      </c>
      <c r="AV3535">
        <v>0</v>
      </c>
      <c r="AW3535">
        <v>0</v>
      </c>
      <c r="AX3535">
        <v>0</v>
      </c>
      <c r="AY3535">
        <v>0</v>
      </c>
      <c r="AZ3535">
        <v>0</v>
      </c>
      <c r="BA3535">
        <v>0</v>
      </c>
      <c r="BB3535">
        <v>0</v>
      </c>
      <c r="BC3535">
        <v>0</v>
      </c>
      <c r="BD3535">
        <v>0</v>
      </c>
      <c r="BE3535">
        <v>0</v>
      </c>
      <c r="BF3535">
        <v>0</v>
      </c>
      <c r="BG3535">
        <v>0</v>
      </c>
      <c r="BH3535">
        <v>0</v>
      </c>
      <c r="BI3535">
        <v>0</v>
      </c>
      <c r="BJ3535" s="2">
        <v>46036</v>
      </c>
      <c r="BK3535">
        <v>0</v>
      </c>
      <c r="BL3535" s="3" t="str">
        <f>VLOOKUP(O3535,DropDownList!$H$1:$I$7,2,FALSE)</f>
        <v>2025/26</v>
      </c>
      <c r="BM3535" s="3" t="str">
        <f t="shared" si="55"/>
        <v>PCPF</v>
      </c>
    </row>
    <row r="3536" spans="1:65" x14ac:dyDescent="0.2">
      <c r="A3536">
        <v>2026</v>
      </c>
      <c r="B3536">
        <v>1</v>
      </c>
      <c r="C3536" t="s">
        <v>216</v>
      </c>
      <c r="D3536" t="s">
        <v>220</v>
      </c>
      <c r="E3536" t="s">
        <v>38</v>
      </c>
      <c r="F3536">
        <v>9360</v>
      </c>
      <c r="G3536" t="s">
        <v>141</v>
      </c>
      <c r="H3536" t="s">
        <v>221</v>
      </c>
      <c r="I3536" t="s">
        <v>221</v>
      </c>
      <c r="J3536" s="1">
        <v>46023</v>
      </c>
      <c r="K3536" t="s">
        <v>438</v>
      </c>
      <c r="L3536">
        <v>4</v>
      </c>
      <c r="M3536" t="s">
        <v>439</v>
      </c>
      <c r="N3536" t="s">
        <v>145</v>
      </c>
      <c r="O3536" t="s">
        <v>155</v>
      </c>
      <c r="P3536" t="s">
        <v>150</v>
      </c>
      <c r="Q3536">
        <v>13498.67</v>
      </c>
      <c r="R3536">
        <v>398</v>
      </c>
      <c r="S3536">
        <v>64543.71</v>
      </c>
      <c r="T3536">
        <v>7742.83</v>
      </c>
      <c r="U3536">
        <v>99</v>
      </c>
      <c r="V3536">
        <v>36</v>
      </c>
      <c r="W3536">
        <v>5118.54</v>
      </c>
      <c r="X3536">
        <v>5118.54</v>
      </c>
      <c r="Y3536">
        <v>344</v>
      </c>
      <c r="Z3536">
        <v>56800.88</v>
      </c>
      <c r="AA3536">
        <v>43302.21</v>
      </c>
      <c r="AB3536">
        <v>13772.14</v>
      </c>
      <c r="AC3536">
        <v>29530.07</v>
      </c>
      <c r="AD3536">
        <v>24</v>
      </c>
      <c r="AE3536">
        <v>12</v>
      </c>
      <c r="AF3536">
        <v>240</v>
      </c>
      <c r="AG3536">
        <v>54</v>
      </c>
      <c r="AH3536">
        <v>54</v>
      </c>
      <c r="AI3536">
        <v>45</v>
      </c>
      <c r="AJ3536">
        <v>71</v>
      </c>
      <c r="AK3536">
        <v>28</v>
      </c>
      <c r="AL3536">
        <v>8</v>
      </c>
      <c r="AM3536">
        <v>13</v>
      </c>
      <c r="AN3536">
        <v>6</v>
      </c>
      <c r="AO3536">
        <v>278</v>
      </c>
      <c r="AP3536">
        <v>1321</v>
      </c>
      <c r="AQ3536">
        <v>310</v>
      </c>
      <c r="AR3536">
        <v>0</v>
      </c>
      <c r="AS3536">
        <v>152</v>
      </c>
      <c r="AT3536">
        <v>49</v>
      </c>
      <c r="AU3536">
        <v>8</v>
      </c>
      <c r="AV3536">
        <v>2</v>
      </c>
      <c r="AW3536">
        <v>0</v>
      </c>
      <c r="AX3536">
        <v>0</v>
      </c>
      <c r="AY3536">
        <v>216</v>
      </c>
      <c r="AZ3536">
        <v>322</v>
      </c>
      <c r="BA3536">
        <v>175</v>
      </c>
      <c r="BB3536">
        <v>23</v>
      </c>
      <c r="BC3536">
        <v>12</v>
      </c>
      <c r="BD3536">
        <v>12</v>
      </c>
      <c r="BE3536">
        <v>0</v>
      </c>
      <c r="BF3536">
        <v>283</v>
      </c>
      <c r="BG3536">
        <v>7063.97</v>
      </c>
      <c r="BH3536">
        <v>5</v>
      </c>
      <c r="BI3536">
        <v>99</v>
      </c>
      <c r="BJ3536" s="2">
        <v>46036</v>
      </c>
      <c r="BK3536">
        <v>0</v>
      </c>
      <c r="BL3536" s="3" t="str">
        <f>VLOOKUP(O3536,DropDownList!$H$1:$I$7,2,FALSE)</f>
        <v>2022/23</v>
      </c>
      <c r="BM3536" s="3" t="str">
        <f t="shared" si="55"/>
        <v>FISCAL FINES</v>
      </c>
    </row>
    <row r="3537" spans="1:65" x14ac:dyDescent="0.2">
      <c r="A3537">
        <v>2026</v>
      </c>
      <c r="B3537">
        <v>1</v>
      </c>
      <c r="C3537" t="s">
        <v>216</v>
      </c>
      <c r="D3537" t="s">
        <v>220</v>
      </c>
      <c r="E3537" t="s">
        <v>38</v>
      </c>
      <c r="F3537">
        <v>9360</v>
      </c>
      <c r="G3537" t="s">
        <v>141</v>
      </c>
      <c r="H3537" t="s">
        <v>221</v>
      </c>
      <c r="I3537" t="s">
        <v>221</v>
      </c>
      <c r="J3537" s="1">
        <v>46023</v>
      </c>
      <c r="K3537" t="s">
        <v>438</v>
      </c>
      <c r="L3537">
        <v>4</v>
      </c>
      <c r="M3537" t="s">
        <v>439</v>
      </c>
      <c r="N3537" t="s">
        <v>145</v>
      </c>
      <c r="O3537" t="s">
        <v>155</v>
      </c>
      <c r="P3537" t="s">
        <v>151</v>
      </c>
      <c r="Q3537">
        <v>0</v>
      </c>
      <c r="R3537">
        <v>5</v>
      </c>
      <c r="S3537">
        <v>150</v>
      </c>
      <c r="T3537">
        <v>0</v>
      </c>
      <c r="U3537">
        <v>0</v>
      </c>
      <c r="V3537">
        <v>0</v>
      </c>
      <c r="W3537">
        <v>0</v>
      </c>
      <c r="X3537">
        <v>0</v>
      </c>
      <c r="Y3537">
        <v>0</v>
      </c>
      <c r="Z3537">
        <v>0</v>
      </c>
      <c r="AA3537">
        <v>150</v>
      </c>
      <c r="AB3537">
        <v>0</v>
      </c>
      <c r="AC3537">
        <v>150</v>
      </c>
      <c r="AD3537">
        <v>0</v>
      </c>
      <c r="AE3537">
        <v>0</v>
      </c>
      <c r="AF3537">
        <v>5</v>
      </c>
      <c r="AG3537">
        <v>0</v>
      </c>
      <c r="AH3537">
        <v>0</v>
      </c>
      <c r="AI3537">
        <v>0</v>
      </c>
      <c r="AJ3537">
        <v>0</v>
      </c>
      <c r="AK3537">
        <v>0</v>
      </c>
      <c r="AL3537">
        <v>0</v>
      </c>
      <c r="AM3537">
        <v>0</v>
      </c>
      <c r="AN3537">
        <v>0</v>
      </c>
      <c r="AO3537">
        <v>0</v>
      </c>
      <c r="AP3537">
        <v>0</v>
      </c>
      <c r="AQ3537">
        <v>0</v>
      </c>
      <c r="AR3537">
        <v>0</v>
      </c>
      <c r="AS3537">
        <v>0</v>
      </c>
      <c r="AT3537">
        <v>0</v>
      </c>
      <c r="AU3537">
        <v>0</v>
      </c>
      <c r="AV3537">
        <v>0</v>
      </c>
      <c r="AW3537">
        <v>0</v>
      </c>
      <c r="AX3537">
        <v>0</v>
      </c>
      <c r="AY3537">
        <v>0</v>
      </c>
      <c r="AZ3537">
        <v>0</v>
      </c>
      <c r="BA3537">
        <v>0</v>
      </c>
      <c r="BB3537">
        <v>0</v>
      </c>
      <c r="BC3537">
        <v>0</v>
      </c>
      <c r="BD3537">
        <v>0</v>
      </c>
      <c r="BE3537">
        <v>0</v>
      </c>
      <c r="BF3537">
        <v>0</v>
      </c>
      <c r="BG3537">
        <v>0</v>
      </c>
      <c r="BH3537">
        <v>0</v>
      </c>
      <c r="BI3537">
        <v>0</v>
      </c>
      <c r="BJ3537" s="2">
        <v>46036</v>
      </c>
      <c r="BK3537">
        <v>0</v>
      </c>
      <c r="BL3537" s="3" t="str">
        <f>VLOOKUP(O3537,DropDownList!$H$1:$I$7,2,FALSE)</f>
        <v>2022/23</v>
      </c>
      <c r="BM3537" s="3" t="str">
        <f t="shared" si="55"/>
        <v>PCPF</v>
      </c>
    </row>
    <row r="3538" spans="1:65" x14ac:dyDescent="0.2">
      <c r="A3538">
        <v>2026</v>
      </c>
      <c r="B3538">
        <v>1</v>
      </c>
      <c r="C3538" t="s">
        <v>216</v>
      </c>
      <c r="D3538" t="s">
        <v>220</v>
      </c>
      <c r="E3538" t="s">
        <v>38</v>
      </c>
      <c r="F3538">
        <v>9360</v>
      </c>
      <c r="G3538" t="s">
        <v>141</v>
      </c>
      <c r="H3538" t="s">
        <v>221</v>
      </c>
      <c r="I3538" t="s">
        <v>221</v>
      </c>
      <c r="J3538" s="1">
        <v>46023</v>
      </c>
      <c r="K3538" t="s">
        <v>438</v>
      </c>
      <c r="L3538">
        <v>4</v>
      </c>
      <c r="M3538" t="s">
        <v>439</v>
      </c>
      <c r="N3538" t="s">
        <v>145</v>
      </c>
      <c r="O3538" t="s">
        <v>156</v>
      </c>
      <c r="P3538" t="s">
        <v>150</v>
      </c>
      <c r="Q3538">
        <v>18384.45</v>
      </c>
      <c r="R3538">
        <v>419</v>
      </c>
      <c r="S3538">
        <v>67572.72</v>
      </c>
      <c r="T3538">
        <v>8335.9699999999993</v>
      </c>
      <c r="U3538">
        <v>134</v>
      </c>
      <c r="V3538">
        <v>51</v>
      </c>
      <c r="W3538">
        <v>8576.44</v>
      </c>
      <c r="X3538">
        <v>8576.44</v>
      </c>
      <c r="Y3538">
        <v>373</v>
      </c>
      <c r="Z3538">
        <v>59236.75</v>
      </c>
      <c r="AA3538">
        <v>40852.300000000003</v>
      </c>
      <c r="AB3538">
        <v>9678.82</v>
      </c>
      <c r="AC3538">
        <v>31173.48</v>
      </c>
      <c r="AD3538">
        <v>38</v>
      </c>
      <c r="AE3538">
        <v>13</v>
      </c>
      <c r="AF3538">
        <v>234</v>
      </c>
      <c r="AG3538">
        <v>59</v>
      </c>
      <c r="AH3538">
        <v>46</v>
      </c>
      <c r="AI3538">
        <v>75</v>
      </c>
      <c r="AJ3538">
        <v>64</v>
      </c>
      <c r="AK3538">
        <v>42</v>
      </c>
      <c r="AL3538">
        <v>8</v>
      </c>
      <c r="AM3538">
        <v>14</v>
      </c>
      <c r="AN3538">
        <v>3</v>
      </c>
      <c r="AO3538">
        <v>310</v>
      </c>
      <c r="AP3538">
        <v>1277</v>
      </c>
      <c r="AQ3538">
        <v>335</v>
      </c>
      <c r="AR3538">
        <v>0</v>
      </c>
      <c r="AS3538">
        <v>128</v>
      </c>
      <c r="AT3538">
        <v>52</v>
      </c>
      <c r="AU3538">
        <v>6</v>
      </c>
      <c r="AV3538">
        <v>3</v>
      </c>
      <c r="AW3538">
        <v>0</v>
      </c>
      <c r="AX3538">
        <v>0</v>
      </c>
      <c r="AY3538">
        <v>201</v>
      </c>
      <c r="AZ3538">
        <v>318</v>
      </c>
      <c r="BA3538">
        <v>156</v>
      </c>
      <c r="BB3538">
        <v>25</v>
      </c>
      <c r="BC3538">
        <v>8</v>
      </c>
      <c r="BD3538">
        <v>9</v>
      </c>
      <c r="BE3538">
        <v>0</v>
      </c>
      <c r="BF3538">
        <v>321</v>
      </c>
      <c r="BG3538">
        <v>12465.86</v>
      </c>
      <c r="BH3538">
        <v>5</v>
      </c>
      <c r="BI3538">
        <v>134</v>
      </c>
      <c r="BJ3538" s="2">
        <v>46036</v>
      </c>
      <c r="BK3538">
        <v>0</v>
      </c>
      <c r="BL3538" s="3" t="str">
        <f>VLOOKUP(O3538,DropDownList!$H$1:$I$7,2,FALSE)</f>
        <v>2023/24</v>
      </c>
      <c r="BM3538" s="3" t="str">
        <f t="shared" si="55"/>
        <v>FISCAL FINES</v>
      </c>
    </row>
    <row r="3539" spans="1:65" x14ac:dyDescent="0.2">
      <c r="A3539">
        <v>2026</v>
      </c>
      <c r="B3539">
        <v>1</v>
      </c>
      <c r="C3539" t="s">
        <v>216</v>
      </c>
      <c r="D3539" t="s">
        <v>220</v>
      </c>
      <c r="E3539" t="s">
        <v>38</v>
      </c>
      <c r="F3539">
        <v>9360</v>
      </c>
      <c r="G3539" t="s">
        <v>141</v>
      </c>
      <c r="H3539" t="s">
        <v>221</v>
      </c>
      <c r="I3539" t="s">
        <v>221</v>
      </c>
      <c r="J3539" s="1">
        <v>46023</v>
      </c>
      <c r="K3539" t="s">
        <v>438</v>
      </c>
      <c r="L3539">
        <v>4</v>
      </c>
      <c r="M3539" t="s">
        <v>439</v>
      </c>
      <c r="N3539" t="s">
        <v>145</v>
      </c>
      <c r="O3539" t="s">
        <v>156</v>
      </c>
      <c r="P3539" t="s">
        <v>152</v>
      </c>
      <c r="Q3539">
        <v>0</v>
      </c>
      <c r="R3539">
        <v>105</v>
      </c>
      <c r="S3539">
        <v>4200</v>
      </c>
      <c r="T3539">
        <v>1760</v>
      </c>
      <c r="U3539">
        <v>0</v>
      </c>
      <c r="V3539">
        <v>0</v>
      </c>
      <c r="W3539">
        <v>0</v>
      </c>
      <c r="X3539">
        <v>0</v>
      </c>
      <c r="Y3539">
        <v>0</v>
      </c>
      <c r="Z3539">
        <v>0</v>
      </c>
      <c r="AA3539">
        <v>2440</v>
      </c>
      <c r="AB3539">
        <v>0</v>
      </c>
      <c r="AC3539">
        <v>2440</v>
      </c>
      <c r="AD3539">
        <v>0</v>
      </c>
      <c r="AE3539">
        <v>0</v>
      </c>
      <c r="AF3539">
        <v>61</v>
      </c>
      <c r="AG3539">
        <v>0</v>
      </c>
      <c r="AH3539">
        <v>44</v>
      </c>
      <c r="AI3539">
        <v>0</v>
      </c>
      <c r="AJ3539">
        <v>0</v>
      </c>
      <c r="AK3539">
        <v>0</v>
      </c>
      <c r="AL3539">
        <v>0</v>
      </c>
      <c r="AM3539">
        <v>0</v>
      </c>
      <c r="AN3539">
        <v>0</v>
      </c>
      <c r="AO3539">
        <v>0</v>
      </c>
      <c r="AP3539">
        <v>0</v>
      </c>
      <c r="AQ3539">
        <v>0</v>
      </c>
      <c r="AR3539">
        <v>0</v>
      </c>
      <c r="AS3539">
        <v>0</v>
      </c>
      <c r="AT3539">
        <v>0</v>
      </c>
      <c r="AU3539">
        <v>0</v>
      </c>
      <c r="AV3539">
        <v>0</v>
      </c>
      <c r="AW3539">
        <v>0</v>
      </c>
      <c r="AX3539">
        <v>0</v>
      </c>
      <c r="AY3539">
        <v>0</v>
      </c>
      <c r="AZ3539">
        <v>0</v>
      </c>
      <c r="BA3539">
        <v>0</v>
      </c>
      <c r="BB3539">
        <v>0</v>
      </c>
      <c r="BC3539">
        <v>0</v>
      </c>
      <c r="BD3539">
        <v>0</v>
      </c>
      <c r="BE3539">
        <v>0</v>
      </c>
      <c r="BF3539">
        <v>0</v>
      </c>
      <c r="BG3539">
        <v>0</v>
      </c>
      <c r="BH3539">
        <v>0</v>
      </c>
      <c r="BI3539">
        <v>0</v>
      </c>
      <c r="BJ3539" s="2">
        <v>46036</v>
      </c>
      <c r="BK3539">
        <v>0</v>
      </c>
      <c r="BL3539" s="3" t="str">
        <f>VLOOKUP(O3539,DropDownList!$H$1:$I$7,2,FALSE)</f>
        <v>2023/24</v>
      </c>
      <c r="BM3539" s="3" t="str">
        <f t="shared" si="55"/>
        <v>PCOA</v>
      </c>
    </row>
    <row r="3540" spans="1:65" x14ac:dyDescent="0.2">
      <c r="A3540">
        <v>2026</v>
      </c>
      <c r="B3540">
        <v>1</v>
      </c>
      <c r="C3540" t="s">
        <v>216</v>
      </c>
      <c r="D3540" t="s">
        <v>220</v>
      </c>
      <c r="E3540" t="s">
        <v>38</v>
      </c>
      <c r="F3540">
        <v>9360</v>
      </c>
      <c r="G3540" t="s">
        <v>141</v>
      </c>
      <c r="H3540" t="s">
        <v>221</v>
      </c>
      <c r="I3540" t="s">
        <v>221</v>
      </c>
      <c r="J3540" s="1">
        <v>46023</v>
      </c>
      <c r="K3540" t="s">
        <v>438</v>
      </c>
      <c r="L3540">
        <v>4</v>
      </c>
      <c r="M3540" t="s">
        <v>439</v>
      </c>
      <c r="N3540" t="s">
        <v>145</v>
      </c>
      <c r="O3540" t="s">
        <v>156</v>
      </c>
      <c r="P3540" t="s">
        <v>154</v>
      </c>
      <c r="Q3540">
        <v>16769.91</v>
      </c>
      <c r="R3540">
        <v>287</v>
      </c>
      <c r="S3540">
        <v>66487</v>
      </c>
      <c r="T3540">
        <v>630</v>
      </c>
      <c r="U3540">
        <v>81</v>
      </c>
      <c r="V3540">
        <v>29</v>
      </c>
      <c r="W3540">
        <v>7775</v>
      </c>
      <c r="X3540">
        <v>7880</v>
      </c>
      <c r="Y3540">
        <v>0</v>
      </c>
      <c r="Z3540">
        <v>0</v>
      </c>
      <c r="AA3540">
        <v>49087.09</v>
      </c>
      <c r="AB3540">
        <v>47.55</v>
      </c>
      <c r="AC3540">
        <v>45539.87</v>
      </c>
      <c r="AD3540">
        <v>20</v>
      </c>
      <c r="AE3540">
        <v>9</v>
      </c>
      <c r="AF3540">
        <v>203</v>
      </c>
      <c r="AG3540">
        <v>50</v>
      </c>
      <c r="AH3540">
        <v>3</v>
      </c>
      <c r="AI3540">
        <v>31</v>
      </c>
      <c r="AJ3540">
        <v>0</v>
      </c>
      <c r="AK3540">
        <v>0</v>
      </c>
      <c r="AL3540">
        <v>0</v>
      </c>
      <c r="AM3540">
        <v>0</v>
      </c>
      <c r="AN3540">
        <v>0</v>
      </c>
      <c r="AO3540">
        <v>198</v>
      </c>
      <c r="AP3540">
        <v>841</v>
      </c>
      <c r="AQ3540">
        <v>207</v>
      </c>
      <c r="AR3540">
        <v>0</v>
      </c>
      <c r="AS3540">
        <v>122</v>
      </c>
      <c r="AT3540">
        <v>12</v>
      </c>
      <c r="AU3540">
        <v>13</v>
      </c>
      <c r="AV3540">
        <v>11</v>
      </c>
      <c r="AW3540">
        <v>2</v>
      </c>
      <c r="AX3540">
        <v>0</v>
      </c>
      <c r="AY3540">
        <v>108</v>
      </c>
      <c r="AZ3540">
        <v>184</v>
      </c>
      <c r="BA3540">
        <v>96</v>
      </c>
      <c r="BB3540">
        <v>30</v>
      </c>
      <c r="BC3540">
        <v>14</v>
      </c>
      <c r="BD3540">
        <v>8</v>
      </c>
      <c r="BE3540">
        <v>0</v>
      </c>
      <c r="BF3540">
        <v>285</v>
      </c>
      <c r="BG3540">
        <v>9155</v>
      </c>
      <c r="BH3540">
        <v>0</v>
      </c>
      <c r="BI3540">
        <v>80</v>
      </c>
      <c r="BJ3540" s="2">
        <v>46036</v>
      </c>
      <c r="BK3540">
        <v>0</v>
      </c>
      <c r="BL3540" s="3" t="str">
        <f>VLOOKUP(O3540,DropDownList!$H$1:$I$7,2,FALSE)</f>
        <v>2023/24</v>
      </c>
      <c r="BM3540" s="3" t="str">
        <f t="shared" si="55"/>
        <v>JP COURT</v>
      </c>
    </row>
    <row r="3541" spans="1:65" x14ac:dyDescent="0.2">
      <c r="A3541">
        <v>2026</v>
      </c>
      <c r="B3541">
        <v>1</v>
      </c>
      <c r="C3541" t="s">
        <v>216</v>
      </c>
      <c r="D3541" t="s">
        <v>220</v>
      </c>
      <c r="E3541" t="s">
        <v>38</v>
      </c>
      <c r="F3541">
        <v>9360</v>
      </c>
      <c r="G3541" t="s">
        <v>141</v>
      </c>
      <c r="H3541" t="s">
        <v>221</v>
      </c>
      <c r="I3541" t="s">
        <v>221</v>
      </c>
      <c r="J3541" s="1">
        <v>46023</v>
      </c>
      <c r="K3541" t="s">
        <v>438</v>
      </c>
      <c r="L3541">
        <v>4</v>
      </c>
      <c r="M3541" t="s">
        <v>439</v>
      </c>
      <c r="N3541" t="s">
        <v>145</v>
      </c>
      <c r="O3541" t="s">
        <v>156</v>
      </c>
      <c r="P3541" t="s">
        <v>146</v>
      </c>
      <c r="Q3541">
        <v>580.33000000000004</v>
      </c>
      <c r="R3541">
        <v>286</v>
      </c>
      <c r="S3541">
        <v>4120</v>
      </c>
      <c r="T3541">
        <v>40</v>
      </c>
      <c r="U3541">
        <v>81</v>
      </c>
      <c r="V3541">
        <v>23</v>
      </c>
      <c r="W3541">
        <v>400</v>
      </c>
      <c r="X3541">
        <v>400</v>
      </c>
      <c r="Y3541">
        <v>0</v>
      </c>
      <c r="Z3541">
        <v>0</v>
      </c>
      <c r="AA3541">
        <v>3499.67</v>
      </c>
      <c r="AB3541">
        <v>0</v>
      </c>
      <c r="AC3541">
        <v>0</v>
      </c>
      <c r="AD3541">
        <v>20</v>
      </c>
      <c r="AE3541">
        <v>3</v>
      </c>
      <c r="AF3541">
        <v>246</v>
      </c>
      <c r="AG3541">
        <v>5</v>
      </c>
      <c r="AH3541">
        <v>3</v>
      </c>
      <c r="AI3541">
        <v>32</v>
      </c>
      <c r="AJ3541">
        <v>0</v>
      </c>
      <c r="AK3541">
        <v>0</v>
      </c>
      <c r="AL3541">
        <v>0</v>
      </c>
      <c r="AM3541">
        <v>0</v>
      </c>
      <c r="AN3541">
        <v>0</v>
      </c>
      <c r="AO3541">
        <v>197</v>
      </c>
      <c r="AP3541">
        <v>839</v>
      </c>
      <c r="AQ3541">
        <v>205</v>
      </c>
      <c r="AR3541">
        <v>0</v>
      </c>
      <c r="AS3541">
        <v>122</v>
      </c>
      <c r="AT3541">
        <v>12</v>
      </c>
      <c r="AU3541">
        <v>13</v>
      </c>
      <c r="AV3541">
        <v>11</v>
      </c>
      <c r="AW3541">
        <v>2</v>
      </c>
      <c r="AX3541">
        <v>0</v>
      </c>
      <c r="AY3541">
        <v>108</v>
      </c>
      <c r="AZ3541">
        <v>184</v>
      </c>
      <c r="BA3541">
        <v>96</v>
      </c>
      <c r="BB3541">
        <v>30</v>
      </c>
      <c r="BC3541">
        <v>14</v>
      </c>
      <c r="BD3541">
        <v>8</v>
      </c>
      <c r="BE3541">
        <v>0</v>
      </c>
      <c r="BF3541">
        <v>284</v>
      </c>
      <c r="BG3541">
        <v>550</v>
      </c>
      <c r="BH3541">
        <v>0</v>
      </c>
      <c r="BI3541">
        <v>80</v>
      </c>
      <c r="BJ3541" s="2">
        <v>46036</v>
      </c>
      <c r="BK3541">
        <v>0</v>
      </c>
      <c r="BL3541" s="3" t="str">
        <f>VLOOKUP(O3541,DropDownList!$H$1:$I$7,2,FALSE)</f>
        <v>2023/24</v>
      </c>
      <c r="BM3541" s="3" t="str">
        <f t="shared" si="55"/>
        <v>VSUR</v>
      </c>
    </row>
    <row r="3542" spans="1:65" x14ac:dyDescent="0.2">
      <c r="A3542">
        <v>2026</v>
      </c>
      <c r="B3542">
        <v>1</v>
      </c>
      <c r="C3542" t="s">
        <v>216</v>
      </c>
      <c r="D3542" t="s">
        <v>220</v>
      </c>
      <c r="E3542" t="s">
        <v>38</v>
      </c>
      <c r="F3542">
        <v>9360</v>
      </c>
      <c r="G3542" t="s">
        <v>141</v>
      </c>
      <c r="H3542" t="s">
        <v>221</v>
      </c>
      <c r="I3542" t="s">
        <v>221</v>
      </c>
      <c r="J3542" s="1">
        <v>46023</v>
      </c>
      <c r="K3542" t="s">
        <v>438</v>
      </c>
      <c r="L3542">
        <v>4</v>
      </c>
      <c r="M3542" t="s">
        <v>439</v>
      </c>
      <c r="N3542" t="s">
        <v>145</v>
      </c>
      <c r="O3542" t="s">
        <v>149</v>
      </c>
      <c r="P3542" t="s">
        <v>150</v>
      </c>
      <c r="Q3542">
        <v>19339.25</v>
      </c>
      <c r="R3542">
        <v>182</v>
      </c>
      <c r="S3542">
        <v>29771.86</v>
      </c>
      <c r="T3542">
        <v>534</v>
      </c>
      <c r="U3542">
        <v>127</v>
      </c>
      <c r="V3542">
        <v>77</v>
      </c>
      <c r="W3542">
        <v>8815.5</v>
      </c>
      <c r="X3542">
        <v>11360.87</v>
      </c>
      <c r="Y3542">
        <v>180</v>
      </c>
      <c r="Z3542">
        <v>29237.86</v>
      </c>
      <c r="AA3542">
        <v>9898.61</v>
      </c>
      <c r="AB3542">
        <v>1998.41</v>
      </c>
      <c r="AC3542">
        <v>7900.2</v>
      </c>
      <c r="AD3542">
        <v>64</v>
      </c>
      <c r="AE3542">
        <v>13</v>
      </c>
      <c r="AF3542">
        <v>52</v>
      </c>
      <c r="AG3542">
        <v>28</v>
      </c>
      <c r="AH3542">
        <v>2</v>
      </c>
      <c r="AI3542">
        <v>99</v>
      </c>
      <c r="AJ3542">
        <v>33</v>
      </c>
      <c r="AK3542">
        <v>14</v>
      </c>
      <c r="AL3542">
        <v>0</v>
      </c>
      <c r="AM3542">
        <v>2</v>
      </c>
      <c r="AN3542">
        <v>0</v>
      </c>
      <c r="AO3542">
        <v>142</v>
      </c>
      <c r="AP3542">
        <v>344</v>
      </c>
      <c r="AQ3542">
        <v>145</v>
      </c>
      <c r="AR3542">
        <v>10</v>
      </c>
      <c r="AS3542">
        <v>19</v>
      </c>
      <c r="AT3542">
        <v>5</v>
      </c>
      <c r="AU3542">
        <v>1</v>
      </c>
      <c r="AV3542">
        <v>1</v>
      </c>
      <c r="AW3542">
        <v>0</v>
      </c>
      <c r="AX3542">
        <v>0</v>
      </c>
      <c r="AY3542">
        <v>46</v>
      </c>
      <c r="AZ3542">
        <v>51</v>
      </c>
      <c r="BA3542">
        <v>3</v>
      </c>
      <c r="BB3542">
        <v>3</v>
      </c>
      <c r="BC3542">
        <v>2</v>
      </c>
      <c r="BD3542">
        <v>4</v>
      </c>
      <c r="BE3542">
        <v>0</v>
      </c>
      <c r="BF3542">
        <v>141</v>
      </c>
      <c r="BG3542">
        <v>14841.82</v>
      </c>
      <c r="BH3542">
        <v>1</v>
      </c>
      <c r="BI3542">
        <v>126</v>
      </c>
      <c r="BJ3542" s="2">
        <v>46036</v>
      </c>
      <c r="BK3542">
        <v>0</v>
      </c>
      <c r="BL3542" s="3" t="str">
        <f>VLOOKUP(O3542,DropDownList!$H$1:$I$7,2,FALSE)</f>
        <v>2025/26</v>
      </c>
      <c r="BM3542" s="3" t="str">
        <f t="shared" si="55"/>
        <v>FISCAL FINES</v>
      </c>
    </row>
    <row r="3543" spans="1:65" x14ac:dyDescent="0.2">
      <c r="A3543">
        <v>2026</v>
      </c>
      <c r="B3543">
        <v>1</v>
      </c>
      <c r="C3543" t="s">
        <v>216</v>
      </c>
      <c r="D3543" t="s">
        <v>220</v>
      </c>
      <c r="E3543" t="s">
        <v>38</v>
      </c>
      <c r="F3543">
        <v>9360</v>
      </c>
      <c r="G3543" t="s">
        <v>141</v>
      </c>
      <c r="H3543" t="s">
        <v>221</v>
      </c>
      <c r="I3543" t="s">
        <v>221</v>
      </c>
      <c r="J3543" s="1">
        <v>46023</v>
      </c>
      <c r="K3543" t="s">
        <v>438</v>
      </c>
      <c r="L3543">
        <v>4</v>
      </c>
      <c r="M3543" t="s">
        <v>439</v>
      </c>
      <c r="N3543" t="s">
        <v>145</v>
      </c>
      <c r="O3543" t="s">
        <v>147</v>
      </c>
      <c r="P3543" t="s">
        <v>154</v>
      </c>
      <c r="Q3543">
        <v>22817.27</v>
      </c>
      <c r="R3543">
        <v>276</v>
      </c>
      <c r="S3543">
        <v>64438</v>
      </c>
      <c r="T3543">
        <v>955</v>
      </c>
      <c r="U3543">
        <v>106</v>
      </c>
      <c r="V3543">
        <v>37</v>
      </c>
      <c r="W3543">
        <v>8978.51</v>
      </c>
      <c r="X3543">
        <v>9436.51</v>
      </c>
      <c r="Y3543">
        <v>0</v>
      </c>
      <c r="Z3543">
        <v>0</v>
      </c>
      <c r="AA3543">
        <v>40665.730000000003</v>
      </c>
      <c r="AB3543">
        <v>679.67</v>
      </c>
      <c r="AC3543">
        <v>36838.01</v>
      </c>
      <c r="AD3543">
        <v>18</v>
      </c>
      <c r="AE3543">
        <v>19</v>
      </c>
      <c r="AF3543">
        <v>166</v>
      </c>
      <c r="AG3543">
        <v>61</v>
      </c>
      <c r="AH3543">
        <v>3</v>
      </c>
      <c r="AI3543">
        <v>45</v>
      </c>
      <c r="AJ3543">
        <v>0</v>
      </c>
      <c r="AK3543">
        <v>0</v>
      </c>
      <c r="AL3543">
        <v>0</v>
      </c>
      <c r="AM3543">
        <v>0</v>
      </c>
      <c r="AN3543">
        <v>0</v>
      </c>
      <c r="AO3543">
        <v>188</v>
      </c>
      <c r="AP3543">
        <v>591</v>
      </c>
      <c r="AQ3543">
        <v>184</v>
      </c>
      <c r="AR3543">
        <v>0</v>
      </c>
      <c r="AS3543">
        <v>66</v>
      </c>
      <c r="AT3543">
        <v>14</v>
      </c>
      <c r="AU3543">
        <v>7</v>
      </c>
      <c r="AV3543">
        <v>2</v>
      </c>
      <c r="AW3543">
        <v>3</v>
      </c>
      <c r="AX3543">
        <v>0</v>
      </c>
      <c r="AY3543">
        <v>85</v>
      </c>
      <c r="AZ3543">
        <v>121</v>
      </c>
      <c r="BA3543">
        <v>34</v>
      </c>
      <c r="BB3543">
        <v>27</v>
      </c>
      <c r="BC3543">
        <v>8</v>
      </c>
      <c r="BD3543">
        <v>9</v>
      </c>
      <c r="BE3543">
        <v>0</v>
      </c>
      <c r="BF3543">
        <v>273</v>
      </c>
      <c r="BG3543">
        <v>12256</v>
      </c>
      <c r="BH3543">
        <v>1</v>
      </c>
      <c r="BI3543">
        <v>106</v>
      </c>
      <c r="BJ3543" s="2">
        <v>46036</v>
      </c>
      <c r="BK3543">
        <v>0</v>
      </c>
      <c r="BL3543" s="3" t="str">
        <f>VLOOKUP(O3543,DropDownList!$H$1:$I$7,2,FALSE)</f>
        <v>2024/25</v>
      </c>
      <c r="BM3543" s="3" t="str">
        <f t="shared" si="55"/>
        <v>JP COURT</v>
      </c>
    </row>
    <row r="3544" spans="1:65" x14ac:dyDescent="0.2">
      <c r="A3544">
        <v>2026</v>
      </c>
      <c r="B3544">
        <v>1</v>
      </c>
      <c r="C3544" t="s">
        <v>216</v>
      </c>
      <c r="D3544" t="s">
        <v>220</v>
      </c>
      <c r="E3544" t="s">
        <v>38</v>
      </c>
      <c r="F3544">
        <v>9360</v>
      </c>
      <c r="G3544" t="s">
        <v>141</v>
      </c>
      <c r="H3544" t="s">
        <v>221</v>
      </c>
      <c r="I3544" t="s">
        <v>221</v>
      </c>
      <c r="J3544" s="1">
        <v>46023</v>
      </c>
      <c r="K3544" t="s">
        <v>438</v>
      </c>
      <c r="L3544">
        <v>4</v>
      </c>
      <c r="M3544" t="s">
        <v>439</v>
      </c>
      <c r="N3544" t="s">
        <v>145</v>
      </c>
      <c r="O3544" t="s">
        <v>155</v>
      </c>
      <c r="P3544" t="s">
        <v>146</v>
      </c>
      <c r="Q3544">
        <v>536.61</v>
      </c>
      <c r="R3544">
        <v>266</v>
      </c>
      <c r="S3544">
        <v>4020</v>
      </c>
      <c r="T3544">
        <v>70</v>
      </c>
      <c r="U3544">
        <v>66</v>
      </c>
      <c r="V3544">
        <v>14</v>
      </c>
      <c r="W3544">
        <v>260</v>
      </c>
      <c r="X3544">
        <v>260</v>
      </c>
      <c r="Y3544">
        <v>0</v>
      </c>
      <c r="Z3544">
        <v>0</v>
      </c>
      <c r="AA3544">
        <v>3413.39</v>
      </c>
      <c r="AB3544">
        <v>0</v>
      </c>
      <c r="AC3544">
        <v>0</v>
      </c>
      <c r="AD3544">
        <v>14</v>
      </c>
      <c r="AE3544">
        <v>0</v>
      </c>
      <c r="AF3544">
        <v>231</v>
      </c>
      <c r="AG3544">
        <v>2</v>
      </c>
      <c r="AH3544">
        <v>5</v>
      </c>
      <c r="AI3544">
        <v>28</v>
      </c>
      <c r="AJ3544">
        <v>0</v>
      </c>
      <c r="AK3544">
        <v>0</v>
      </c>
      <c r="AL3544">
        <v>0</v>
      </c>
      <c r="AM3544">
        <v>0</v>
      </c>
      <c r="AN3544">
        <v>0</v>
      </c>
      <c r="AO3544">
        <v>192</v>
      </c>
      <c r="AP3544">
        <v>933</v>
      </c>
      <c r="AQ3544">
        <v>196</v>
      </c>
      <c r="AR3544">
        <v>0</v>
      </c>
      <c r="AS3544">
        <v>114</v>
      </c>
      <c r="AT3544">
        <v>45</v>
      </c>
      <c r="AU3544">
        <v>15</v>
      </c>
      <c r="AV3544">
        <v>8</v>
      </c>
      <c r="AW3544">
        <v>1</v>
      </c>
      <c r="AX3544">
        <v>0</v>
      </c>
      <c r="AY3544">
        <v>125</v>
      </c>
      <c r="AZ3544">
        <v>204</v>
      </c>
      <c r="BA3544">
        <v>106</v>
      </c>
      <c r="BB3544">
        <v>36</v>
      </c>
      <c r="BC3544">
        <v>18</v>
      </c>
      <c r="BD3544">
        <v>17</v>
      </c>
      <c r="BE3544">
        <v>0</v>
      </c>
      <c r="BF3544">
        <v>264</v>
      </c>
      <c r="BG3544">
        <v>520</v>
      </c>
      <c r="BH3544">
        <v>0</v>
      </c>
      <c r="BI3544">
        <v>64</v>
      </c>
      <c r="BJ3544" s="2">
        <v>46036</v>
      </c>
      <c r="BK3544">
        <v>0</v>
      </c>
      <c r="BL3544" s="3" t="str">
        <f>VLOOKUP(O3544,DropDownList!$H$1:$I$7,2,FALSE)</f>
        <v>2022/23</v>
      </c>
      <c r="BM3544" s="3" t="str">
        <f t="shared" si="55"/>
        <v>VSUR</v>
      </c>
    </row>
    <row r="3545" spans="1:65" x14ac:dyDescent="0.2">
      <c r="A3545">
        <v>2026</v>
      </c>
      <c r="B3545">
        <v>1</v>
      </c>
      <c r="C3545" t="s">
        <v>216</v>
      </c>
      <c r="D3545" t="s">
        <v>222</v>
      </c>
      <c r="E3545" t="s">
        <v>38</v>
      </c>
      <c r="F3545">
        <v>9704</v>
      </c>
      <c r="G3545" t="s">
        <v>158</v>
      </c>
      <c r="H3545" t="s">
        <v>209</v>
      </c>
      <c r="I3545" t="s">
        <v>142</v>
      </c>
      <c r="J3545" s="1">
        <v>46023</v>
      </c>
      <c r="K3545" t="s">
        <v>438</v>
      </c>
      <c r="L3545">
        <v>4</v>
      </c>
      <c r="M3545" t="s">
        <v>439</v>
      </c>
      <c r="N3545" t="s">
        <v>145</v>
      </c>
      <c r="O3545" t="s">
        <v>147</v>
      </c>
      <c r="P3545" t="s">
        <v>160</v>
      </c>
      <c r="Q3545">
        <v>97111.15</v>
      </c>
      <c r="R3545">
        <v>446</v>
      </c>
      <c r="S3545">
        <v>243014.96</v>
      </c>
      <c r="T3545">
        <v>3545</v>
      </c>
      <c r="U3545">
        <v>234</v>
      </c>
      <c r="V3545">
        <v>87</v>
      </c>
      <c r="W3545">
        <v>33338.94</v>
      </c>
      <c r="X3545">
        <v>43173.59</v>
      </c>
      <c r="Y3545">
        <v>0</v>
      </c>
      <c r="Z3545">
        <v>0</v>
      </c>
      <c r="AA3545">
        <v>142358.81</v>
      </c>
      <c r="AB3545">
        <v>13065.85</v>
      </c>
      <c r="AC3545">
        <v>120935.82</v>
      </c>
      <c r="AD3545">
        <v>36</v>
      </c>
      <c r="AE3545">
        <v>51</v>
      </c>
      <c r="AF3545">
        <v>202</v>
      </c>
      <c r="AG3545">
        <v>138</v>
      </c>
      <c r="AH3545">
        <v>9</v>
      </c>
      <c r="AI3545">
        <v>96</v>
      </c>
      <c r="AJ3545">
        <v>0</v>
      </c>
      <c r="AK3545">
        <v>0</v>
      </c>
      <c r="AL3545">
        <v>0</v>
      </c>
      <c r="AM3545">
        <v>0</v>
      </c>
      <c r="AN3545">
        <v>0</v>
      </c>
      <c r="AO3545">
        <v>313</v>
      </c>
      <c r="AP3545">
        <v>979</v>
      </c>
      <c r="AQ3545">
        <v>306</v>
      </c>
      <c r="AR3545">
        <v>2</v>
      </c>
      <c r="AS3545">
        <v>85</v>
      </c>
      <c r="AT3545">
        <v>16</v>
      </c>
      <c r="AU3545">
        <v>5</v>
      </c>
      <c r="AV3545">
        <v>3</v>
      </c>
      <c r="AW3545">
        <v>8</v>
      </c>
      <c r="AX3545">
        <v>0</v>
      </c>
      <c r="AY3545">
        <v>153</v>
      </c>
      <c r="AZ3545">
        <v>223</v>
      </c>
      <c r="BA3545">
        <v>72</v>
      </c>
      <c r="BB3545">
        <v>19</v>
      </c>
      <c r="BC3545">
        <v>10</v>
      </c>
      <c r="BD3545">
        <v>11</v>
      </c>
      <c r="BE3545">
        <v>0</v>
      </c>
      <c r="BF3545">
        <v>431</v>
      </c>
      <c r="BG3545">
        <v>43507.93</v>
      </c>
      <c r="BH3545">
        <v>1</v>
      </c>
      <c r="BI3545">
        <v>226</v>
      </c>
      <c r="BJ3545" s="2">
        <v>46036</v>
      </c>
      <c r="BK3545">
        <v>0</v>
      </c>
      <c r="BL3545" s="3" t="str">
        <f>VLOOKUP(O3545,DropDownList!$H$1:$I$7,2,FALSE)</f>
        <v>2024/25</v>
      </c>
      <c r="BM3545" s="3" t="str">
        <f t="shared" si="55"/>
        <v>SC COURT</v>
      </c>
    </row>
    <row r="3546" spans="1:65" x14ac:dyDescent="0.2">
      <c r="A3546">
        <v>2026</v>
      </c>
      <c r="B3546">
        <v>1</v>
      </c>
      <c r="C3546" t="s">
        <v>216</v>
      </c>
      <c r="D3546" t="s">
        <v>222</v>
      </c>
      <c r="E3546" t="s">
        <v>38</v>
      </c>
      <c r="F3546">
        <v>9704</v>
      </c>
      <c r="G3546" t="s">
        <v>158</v>
      </c>
      <c r="H3546" t="s">
        <v>209</v>
      </c>
      <c r="I3546" t="s">
        <v>142</v>
      </c>
      <c r="J3546" s="1">
        <v>46023</v>
      </c>
      <c r="K3546" t="s">
        <v>438</v>
      </c>
      <c r="L3546">
        <v>4</v>
      </c>
      <c r="M3546" t="s">
        <v>439</v>
      </c>
      <c r="N3546" t="s">
        <v>145</v>
      </c>
      <c r="O3546" t="s">
        <v>149</v>
      </c>
      <c r="P3546" t="s">
        <v>161</v>
      </c>
      <c r="Q3546">
        <v>1154.99</v>
      </c>
      <c r="R3546">
        <v>167</v>
      </c>
      <c r="S3546">
        <v>14345</v>
      </c>
      <c r="T3546">
        <v>195</v>
      </c>
      <c r="U3546">
        <v>102</v>
      </c>
      <c r="V3546">
        <v>26</v>
      </c>
      <c r="W3546">
        <v>625</v>
      </c>
      <c r="X3546">
        <v>625</v>
      </c>
      <c r="Y3546">
        <v>0</v>
      </c>
      <c r="Z3546">
        <v>0</v>
      </c>
      <c r="AA3546">
        <v>12995.01</v>
      </c>
      <c r="AB3546">
        <v>0</v>
      </c>
      <c r="AC3546">
        <v>0</v>
      </c>
      <c r="AD3546">
        <v>25</v>
      </c>
      <c r="AE3546">
        <v>1</v>
      </c>
      <c r="AF3546">
        <v>108</v>
      </c>
      <c r="AG3546">
        <v>2</v>
      </c>
      <c r="AH3546">
        <v>7</v>
      </c>
      <c r="AI3546">
        <v>50</v>
      </c>
      <c r="AJ3546">
        <v>0</v>
      </c>
      <c r="AK3546">
        <v>0</v>
      </c>
      <c r="AL3546">
        <v>0</v>
      </c>
      <c r="AM3546">
        <v>0</v>
      </c>
      <c r="AN3546">
        <v>0</v>
      </c>
      <c r="AO3546">
        <v>108</v>
      </c>
      <c r="AP3546">
        <v>295</v>
      </c>
      <c r="AQ3546">
        <v>98</v>
      </c>
      <c r="AR3546">
        <v>0</v>
      </c>
      <c r="AS3546">
        <v>15</v>
      </c>
      <c r="AT3546">
        <v>6</v>
      </c>
      <c r="AU3546">
        <v>0</v>
      </c>
      <c r="AV3546">
        <v>0</v>
      </c>
      <c r="AW3546">
        <v>7</v>
      </c>
      <c r="AX3546">
        <v>0</v>
      </c>
      <c r="AY3546">
        <v>41</v>
      </c>
      <c r="AZ3546">
        <v>60</v>
      </c>
      <c r="BA3546">
        <v>22</v>
      </c>
      <c r="BB3546">
        <v>3</v>
      </c>
      <c r="BC3546">
        <v>2</v>
      </c>
      <c r="BD3546">
        <v>3</v>
      </c>
      <c r="BE3546">
        <v>0</v>
      </c>
      <c r="BF3546">
        <v>158</v>
      </c>
      <c r="BG3546">
        <v>1125</v>
      </c>
      <c r="BH3546">
        <v>0</v>
      </c>
      <c r="BI3546">
        <v>100</v>
      </c>
      <c r="BJ3546" s="2">
        <v>46036</v>
      </c>
      <c r="BK3546">
        <v>0</v>
      </c>
      <c r="BL3546" s="3" t="str">
        <f>VLOOKUP(O3546,DropDownList!$H$1:$I$7,2,FALSE)</f>
        <v>2025/26</v>
      </c>
      <c r="BM3546" s="3" t="str">
        <f t="shared" si="55"/>
        <v>VSUR</v>
      </c>
    </row>
    <row r="3547" spans="1:65" x14ac:dyDescent="0.2">
      <c r="A3547">
        <v>2026</v>
      </c>
      <c r="B3547">
        <v>1</v>
      </c>
      <c r="C3547" t="s">
        <v>216</v>
      </c>
      <c r="D3547" t="s">
        <v>222</v>
      </c>
      <c r="E3547" t="s">
        <v>38</v>
      </c>
      <c r="F3547">
        <v>9704</v>
      </c>
      <c r="G3547" t="s">
        <v>158</v>
      </c>
      <c r="H3547" t="s">
        <v>209</v>
      </c>
      <c r="I3547" t="s">
        <v>142</v>
      </c>
      <c r="J3547" s="1">
        <v>46023</v>
      </c>
      <c r="K3547" t="s">
        <v>438</v>
      </c>
      <c r="L3547">
        <v>4</v>
      </c>
      <c r="M3547" t="s">
        <v>439</v>
      </c>
      <c r="N3547" t="s">
        <v>145</v>
      </c>
      <c r="O3547" t="s">
        <v>149</v>
      </c>
      <c r="P3547" t="s">
        <v>160</v>
      </c>
      <c r="Q3547">
        <v>62589.97</v>
      </c>
      <c r="R3547">
        <v>183</v>
      </c>
      <c r="S3547">
        <v>114158.88</v>
      </c>
      <c r="T3547">
        <v>4790</v>
      </c>
      <c r="U3547">
        <v>113</v>
      </c>
      <c r="V3547">
        <v>52</v>
      </c>
      <c r="W3547">
        <v>14541</v>
      </c>
      <c r="X3547">
        <v>22951</v>
      </c>
      <c r="Y3547">
        <v>0</v>
      </c>
      <c r="Z3547">
        <v>0</v>
      </c>
      <c r="AA3547">
        <v>46713.91</v>
      </c>
      <c r="AB3547">
        <v>6204.23</v>
      </c>
      <c r="AC3547">
        <v>37564.67</v>
      </c>
      <c r="AD3547">
        <v>25</v>
      </c>
      <c r="AE3547">
        <v>27</v>
      </c>
      <c r="AF3547">
        <v>61</v>
      </c>
      <c r="AG3547">
        <v>60</v>
      </c>
      <c r="AH3547">
        <v>9</v>
      </c>
      <c r="AI3547">
        <v>53</v>
      </c>
      <c r="AJ3547">
        <v>0</v>
      </c>
      <c r="AK3547">
        <v>0</v>
      </c>
      <c r="AL3547">
        <v>0</v>
      </c>
      <c r="AM3547">
        <v>0</v>
      </c>
      <c r="AN3547">
        <v>0</v>
      </c>
      <c r="AO3547">
        <v>118</v>
      </c>
      <c r="AP3547">
        <v>316</v>
      </c>
      <c r="AQ3547">
        <v>103</v>
      </c>
      <c r="AR3547">
        <v>0</v>
      </c>
      <c r="AS3547">
        <v>15</v>
      </c>
      <c r="AT3547">
        <v>8</v>
      </c>
      <c r="AU3547">
        <v>1</v>
      </c>
      <c r="AV3547">
        <v>0</v>
      </c>
      <c r="AW3547">
        <v>9</v>
      </c>
      <c r="AX3547">
        <v>0</v>
      </c>
      <c r="AY3547">
        <v>45</v>
      </c>
      <c r="AZ3547">
        <v>64</v>
      </c>
      <c r="BA3547">
        <v>21</v>
      </c>
      <c r="BB3547">
        <v>3</v>
      </c>
      <c r="BC3547">
        <v>2</v>
      </c>
      <c r="BD3547">
        <v>3</v>
      </c>
      <c r="BE3547">
        <v>0</v>
      </c>
      <c r="BF3547">
        <v>173</v>
      </c>
      <c r="BG3547">
        <v>27872.99</v>
      </c>
      <c r="BH3547">
        <v>0</v>
      </c>
      <c r="BI3547">
        <v>111</v>
      </c>
      <c r="BJ3547" s="2">
        <v>46036</v>
      </c>
      <c r="BK3547">
        <v>0</v>
      </c>
      <c r="BL3547" s="3" t="str">
        <f>VLOOKUP(O3547,DropDownList!$H$1:$I$7,2,FALSE)</f>
        <v>2025/26</v>
      </c>
      <c r="BM3547" s="3" t="str">
        <f t="shared" si="55"/>
        <v>SC COURT</v>
      </c>
    </row>
    <row r="3548" spans="1:65" x14ac:dyDescent="0.2">
      <c r="A3548">
        <v>2026</v>
      </c>
      <c r="B3548">
        <v>1</v>
      </c>
      <c r="C3548" t="s">
        <v>216</v>
      </c>
      <c r="D3548" t="s">
        <v>222</v>
      </c>
      <c r="E3548" t="s">
        <v>38</v>
      </c>
      <c r="F3548">
        <v>9704</v>
      </c>
      <c r="G3548" t="s">
        <v>158</v>
      </c>
      <c r="H3548" t="s">
        <v>209</v>
      </c>
      <c r="I3548" t="s">
        <v>142</v>
      </c>
      <c r="J3548" s="1">
        <v>46023</v>
      </c>
      <c r="K3548" t="s">
        <v>438</v>
      </c>
      <c r="L3548">
        <v>4</v>
      </c>
      <c r="M3548" t="s">
        <v>439</v>
      </c>
      <c r="N3548" t="s">
        <v>145</v>
      </c>
      <c r="O3548" t="s">
        <v>155</v>
      </c>
      <c r="P3548" t="s">
        <v>159</v>
      </c>
      <c r="Q3548">
        <v>0</v>
      </c>
      <c r="R3548">
        <v>9</v>
      </c>
      <c r="S3548">
        <v>28402.3</v>
      </c>
      <c r="T3548">
        <v>131.33000000000001</v>
      </c>
      <c r="U3548">
        <v>0</v>
      </c>
      <c r="V3548">
        <v>0</v>
      </c>
      <c r="W3548">
        <v>0</v>
      </c>
      <c r="X3548">
        <v>0</v>
      </c>
      <c r="Y3548">
        <v>0</v>
      </c>
      <c r="Z3548">
        <v>0</v>
      </c>
      <c r="AA3548">
        <v>28270.97</v>
      </c>
      <c r="AB3548">
        <v>0</v>
      </c>
      <c r="AC3548">
        <v>0</v>
      </c>
      <c r="AD3548">
        <v>0</v>
      </c>
      <c r="AE3548">
        <v>0</v>
      </c>
      <c r="AF3548">
        <v>8</v>
      </c>
      <c r="AG3548">
        <v>0</v>
      </c>
      <c r="AH3548">
        <v>0</v>
      </c>
      <c r="AI3548">
        <v>0</v>
      </c>
      <c r="AJ3548">
        <v>0</v>
      </c>
      <c r="AK3548">
        <v>0</v>
      </c>
      <c r="AL3548">
        <v>0</v>
      </c>
      <c r="AM3548">
        <v>0</v>
      </c>
      <c r="AN3548">
        <v>0</v>
      </c>
      <c r="AO3548">
        <v>3</v>
      </c>
      <c r="AP3548">
        <v>6</v>
      </c>
      <c r="AQ3548">
        <v>3</v>
      </c>
      <c r="AR3548">
        <v>0</v>
      </c>
      <c r="AS3548">
        <v>0</v>
      </c>
      <c r="AT3548">
        <v>0</v>
      </c>
      <c r="AU3548">
        <v>3</v>
      </c>
      <c r="AV3548">
        <v>0</v>
      </c>
      <c r="AW3548">
        <v>0</v>
      </c>
      <c r="AX3548">
        <v>0</v>
      </c>
      <c r="AY3548">
        <v>0</v>
      </c>
      <c r="AZ3548">
        <v>0</v>
      </c>
      <c r="BA3548">
        <v>0</v>
      </c>
      <c r="BB3548">
        <v>0</v>
      </c>
      <c r="BC3548">
        <v>0</v>
      </c>
      <c r="BD3548">
        <v>0</v>
      </c>
      <c r="BE3548">
        <v>0</v>
      </c>
      <c r="BF3548">
        <v>0</v>
      </c>
      <c r="BG3548">
        <v>0</v>
      </c>
      <c r="BH3548">
        <v>1</v>
      </c>
      <c r="BI3548">
        <v>0</v>
      </c>
      <c r="BJ3548" s="2">
        <v>46036</v>
      </c>
      <c r="BK3548">
        <v>0</v>
      </c>
      <c r="BL3548" s="3" t="str">
        <f>VLOOKUP(O3548,DropDownList!$H$1:$I$7,2,FALSE)</f>
        <v>2022/23</v>
      </c>
      <c r="BM3548" s="3" t="str">
        <f t="shared" si="55"/>
        <v>CONF</v>
      </c>
    </row>
    <row r="3549" spans="1:65" x14ac:dyDescent="0.2">
      <c r="A3549">
        <v>2026</v>
      </c>
      <c r="B3549">
        <v>1</v>
      </c>
      <c r="C3549" t="s">
        <v>216</v>
      </c>
      <c r="D3549" t="s">
        <v>222</v>
      </c>
      <c r="E3549" t="s">
        <v>38</v>
      </c>
      <c r="F3549">
        <v>9704</v>
      </c>
      <c r="G3549" t="s">
        <v>158</v>
      </c>
      <c r="H3549" t="s">
        <v>209</v>
      </c>
      <c r="I3549" t="s">
        <v>142</v>
      </c>
      <c r="J3549" s="1">
        <v>46023</v>
      </c>
      <c r="K3549" t="s">
        <v>438</v>
      </c>
      <c r="L3549">
        <v>4</v>
      </c>
      <c r="M3549" t="s">
        <v>439</v>
      </c>
      <c r="N3549" t="s">
        <v>145</v>
      </c>
      <c r="O3549" t="s">
        <v>147</v>
      </c>
      <c r="P3549" t="s">
        <v>159</v>
      </c>
      <c r="Q3549">
        <v>0</v>
      </c>
      <c r="R3549">
        <v>5</v>
      </c>
      <c r="S3549">
        <v>77835.850000000006</v>
      </c>
      <c r="T3549">
        <v>20</v>
      </c>
      <c r="U3549">
        <v>0</v>
      </c>
      <c r="V3549">
        <v>0</v>
      </c>
      <c r="W3549">
        <v>0</v>
      </c>
      <c r="X3549">
        <v>0</v>
      </c>
      <c r="Y3549">
        <v>0</v>
      </c>
      <c r="Z3549">
        <v>0</v>
      </c>
      <c r="AA3549">
        <v>77815.850000000006</v>
      </c>
      <c r="AB3549">
        <v>0</v>
      </c>
      <c r="AC3549">
        <v>0</v>
      </c>
      <c r="AD3549">
        <v>0</v>
      </c>
      <c r="AE3549">
        <v>0</v>
      </c>
      <c r="AF3549">
        <v>4</v>
      </c>
      <c r="AG3549">
        <v>0</v>
      </c>
      <c r="AH3549">
        <v>0</v>
      </c>
      <c r="AI3549">
        <v>0</v>
      </c>
      <c r="AJ3549">
        <v>0</v>
      </c>
      <c r="AK3549">
        <v>0</v>
      </c>
      <c r="AL3549">
        <v>0</v>
      </c>
      <c r="AM3549">
        <v>0</v>
      </c>
      <c r="AN3549">
        <v>0</v>
      </c>
      <c r="AO3549">
        <v>1</v>
      </c>
      <c r="AP3549">
        <v>1</v>
      </c>
      <c r="AQ3549">
        <v>1</v>
      </c>
      <c r="AR3549">
        <v>0</v>
      </c>
      <c r="AS3549">
        <v>0</v>
      </c>
      <c r="AT3549">
        <v>0</v>
      </c>
      <c r="AU3549">
        <v>0</v>
      </c>
      <c r="AV3549">
        <v>0</v>
      </c>
      <c r="AW3549">
        <v>0</v>
      </c>
      <c r="AX3549">
        <v>0</v>
      </c>
      <c r="AY3549">
        <v>0</v>
      </c>
      <c r="AZ3549">
        <v>0</v>
      </c>
      <c r="BA3549">
        <v>0</v>
      </c>
      <c r="BB3549">
        <v>0</v>
      </c>
      <c r="BC3549">
        <v>0</v>
      </c>
      <c r="BD3549">
        <v>0</v>
      </c>
      <c r="BE3549">
        <v>0</v>
      </c>
      <c r="BF3549">
        <v>0</v>
      </c>
      <c r="BG3549">
        <v>0</v>
      </c>
      <c r="BH3549">
        <v>1</v>
      </c>
      <c r="BI3549">
        <v>0</v>
      </c>
      <c r="BJ3549" s="2">
        <v>46036</v>
      </c>
      <c r="BK3549">
        <v>0</v>
      </c>
      <c r="BL3549" s="3" t="str">
        <f>VLOOKUP(O3549,DropDownList!$H$1:$I$7,2,FALSE)</f>
        <v>2024/25</v>
      </c>
      <c r="BM3549" s="3" t="str">
        <f t="shared" si="55"/>
        <v>CONF</v>
      </c>
    </row>
    <row r="3550" spans="1:65" x14ac:dyDescent="0.2">
      <c r="A3550">
        <v>2026</v>
      </c>
      <c r="B3550">
        <v>1</v>
      </c>
      <c r="C3550" t="s">
        <v>216</v>
      </c>
      <c r="D3550" t="s">
        <v>222</v>
      </c>
      <c r="E3550" t="s">
        <v>38</v>
      </c>
      <c r="F3550">
        <v>9704</v>
      </c>
      <c r="G3550" t="s">
        <v>158</v>
      </c>
      <c r="H3550" t="s">
        <v>209</v>
      </c>
      <c r="I3550" t="s">
        <v>142</v>
      </c>
      <c r="J3550" s="1">
        <v>46023</v>
      </c>
      <c r="K3550" t="s">
        <v>438</v>
      </c>
      <c r="L3550">
        <v>4</v>
      </c>
      <c r="M3550" t="s">
        <v>439</v>
      </c>
      <c r="N3550" t="s">
        <v>145</v>
      </c>
      <c r="O3550" t="s">
        <v>155</v>
      </c>
      <c r="P3550" t="s">
        <v>161</v>
      </c>
      <c r="Q3550">
        <v>681.95</v>
      </c>
      <c r="R3550">
        <v>318</v>
      </c>
      <c r="S3550">
        <v>7520</v>
      </c>
      <c r="T3550">
        <v>330</v>
      </c>
      <c r="U3550">
        <v>66</v>
      </c>
      <c r="V3550">
        <v>11</v>
      </c>
      <c r="W3550">
        <v>225.39</v>
      </c>
      <c r="X3550">
        <v>225.39</v>
      </c>
      <c r="Y3550">
        <v>0</v>
      </c>
      <c r="Z3550">
        <v>0</v>
      </c>
      <c r="AA3550">
        <v>6508.05</v>
      </c>
      <c r="AB3550">
        <v>0</v>
      </c>
      <c r="AC3550">
        <v>0</v>
      </c>
      <c r="AD3550">
        <v>10</v>
      </c>
      <c r="AE3550">
        <v>1</v>
      </c>
      <c r="AF3550">
        <v>273</v>
      </c>
      <c r="AG3550">
        <v>2</v>
      </c>
      <c r="AH3550">
        <v>16</v>
      </c>
      <c r="AI3550">
        <v>27</v>
      </c>
      <c r="AJ3550">
        <v>0</v>
      </c>
      <c r="AK3550">
        <v>0</v>
      </c>
      <c r="AL3550">
        <v>0</v>
      </c>
      <c r="AM3550">
        <v>0</v>
      </c>
      <c r="AN3550">
        <v>0</v>
      </c>
      <c r="AO3550">
        <v>202</v>
      </c>
      <c r="AP3550">
        <v>933</v>
      </c>
      <c r="AQ3550">
        <v>197</v>
      </c>
      <c r="AR3550">
        <v>0</v>
      </c>
      <c r="AS3550">
        <v>125</v>
      </c>
      <c r="AT3550">
        <v>46</v>
      </c>
      <c r="AU3550">
        <v>19</v>
      </c>
      <c r="AV3550">
        <v>6</v>
      </c>
      <c r="AW3550">
        <v>17</v>
      </c>
      <c r="AX3550">
        <v>0</v>
      </c>
      <c r="AY3550">
        <v>135</v>
      </c>
      <c r="AZ3550">
        <v>185</v>
      </c>
      <c r="BA3550">
        <v>105</v>
      </c>
      <c r="BB3550">
        <v>22</v>
      </c>
      <c r="BC3550">
        <v>11</v>
      </c>
      <c r="BD3550">
        <v>11</v>
      </c>
      <c r="BE3550">
        <v>0</v>
      </c>
      <c r="BF3550">
        <v>298</v>
      </c>
      <c r="BG3550">
        <v>655</v>
      </c>
      <c r="BH3550">
        <v>0</v>
      </c>
      <c r="BI3550">
        <v>64</v>
      </c>
      <c r="BJ3550" s="2">
        <v>46036</v>
      </c>
      <c r="BK3550">
        <v>0</v>
      </c>
      <c r="BL3550" s="3" t="str">
        <f>VLOOKUP(O3550,DropDownList!$H$1:$I$7,2,FALSE)</f>
        <v>2022/23</v>
      </c>
      <c r="BM3550" s="3" t="str">
        <f t="shared" si="55"/>
        <v>VSUR</v>
      </c>
    </row>
    <row r="3551" spans="1:65" x14ac:dyDescent="0.2">
      <c r="A3551">
        <v>2026</v>
      </c>
      <c r="B3551">
        <v>1</v>
      </c>
      <c r="C3551" t="s">
        <v>216</v>
      </c>
      <c r="D3551" t="s">
        <v>222</v>
      </c>
      <c r="E3551" t="s">
        <v>38</v>
      </c>
      <c r="F3551">
        <v>9704</v>
      </c>
      <c r="G3551" t="s">
        <v>158</v>
      </c>
      <c r="H3551" t="s">
        <v>209</v>
      </c>
      <c r="I3551" t="s">
        <v>142</v>
      </c>
      <c r="J3551" s="1">
        <v>46023</v>
      </c>
      <c r="K3551" t="s">
        <v>438</v>
      </c>
      <c r="L3551">
        <v>4</v>
      </c>
      <c r="M3551" t="s">
        <v>439</v>
      </c>
      <c r="N3551" t="s">
        <v>145</v>
      </c>
      <c r="O3551" t="s">
        <v>147</v>
      </c>
      <c r="P3551" t="s">
        <v>161</v>
      </c>
      <c r="Q3551">
        <v>2287.86</v>
      </c>
      <c r="R3551">
        <v>424</v>
      </c>
      <c r="S3551">
        <v>10765</v>
      </c>
      <c r="T3551">
        <v>170</v>
      </c>
      <c r="U3551">
        <v>222</v>
      </c>
      <c r="V3551">
        <v>37</v>
      </c>
      <c r="W3551">
        <v>1007.53</v>
      </c>
      <c r="X3551">
        <v>1007.53</v>
      </c>
      <c r="Y3551">
        <v>0</v>
      </c>
      <c r="Z3551">
        <v>0</v>
      </c>
      <c r="AA3551">
        <v>8307.14</v>
      </c>
      <c r="AB3551">
        <v>0</v>
      </c>
      <c r="AC3551">
        <v>0</v>
      </c>
      <c r="AD3551">
        <v>35</v>
      </c>
      <c r="AE3551">
        <v>2</v>
      </c>
      <c r="AF3551">
        <v>315</v>
      </c>
      <c r="AG3551">
        <v>5</v>
      </c>
      <c r="AH3551">
        <v>8</v>
      </c>
      <c r="AI3551">
        <v>96</v>
      </c>
      <c r="AJ3551">
        <v>0</v>
      </c>
      <c r="AK3551">
        <v>0</v>
      </c>
      <c r="AL3551">
        <v>0</v>
      </c>
      <c r="AM3551">
        <v>0</v>
      </c>
      <c r="AN3551">
        <v>0</v>
      </c>
      <c r="AO3551">
        <v>299</v>
      </c>
      <c r="AP3551">
        <v>959</v>
      </c>
      <c r="AQ3551">
        <v>298</v>
      </c>
      <c r="AR3551">
        <v>2</v>
      </c>
      <c r="AS3551">
        <v>83</v>
      </c>
      <c r="AT3551">
        <v>13</v>
      </c>
      <c r="AU3551">
        <v>5</v>
      </c>
      <c r="AV3551">
        <v>3</v>
      </c>
      <c r="AW3551">
        <v>7</v>
      </c>
      <c r="AX3551">
        <v>0</v>
      </c>
      <c r="AY3551">
        <v>151</v>
      </c>
      <c r="AZ3551">
        <v>219</v>
      </c>
      <c r="BA3551">
        <v>71</v>
      </c>
      <c r="BB3551">
        <v>19</v>
      </c>
      <c r="BC3551">
        <v>10</v>
      </c>
      <c r="BD3551">
        <v>10</v>
      </c>
      <c r="BE3551">
        <v>0</v>
      </c>
      <c r="BF3551">
        <v>411</v>
      </c>
      <c r="BG3551">
        <v>2205</v>
      </c>
      <c r="BH3551">
        <v>0</v>
      </c>
      <c r="BI3551">
        <v>214</v>
      </c>
      <c r="BJ3551" s="2">
        <v>46036</v>
      </c>
      <c r="BK3551">
        <v>0</v>
      </c>
      <c r="BL3551" s="3" t="str">
        <f>VLOOKUP(O3551,DropDownList!$H$1:$I$7,2,FALSE)</f>
        <v>2024/25</v>
      </c>
      <c r="BM3551" s="3" t="str">
        <f t="shared" si="55"/>
        <v>VSUR</v>
      </c>
    </row>
    <row r="3552" spans="1:65" x14ac:dyDescent="0.2">
      <c r="A3552">
        <v>2026</v>
      </c>
      <c r="B3552">
        <v>1</v>
      </c>
      <c r="C3552" t="s">
        <v>216</v>
      </c>
      <c r="D3552" t="s">
        <v>222</v>
      </c>
      <c r="E3552" t="s">
        <v>38</v>
      </c>
      <c r="F3552">
        <v>9704</v>
      </c>
      <c r="G3552" t="s">
        <v>158</v>
      </c>
      <c r="H3552" t="s">
        <v>209</v>
      </c>
      <c r="I3552" t="s">
        <v>142</v>
      </c>
      <c r="J3552" s="1">
        <v>46023</v>
      </c>
      <c r="K3552" t="s">
        <v>438</v>
      </c>
      <c r="L3552">
        <v>4</v>
      </c>
      <c r="M3552" t="s">
        <v>439</v>
      </c>
      <c r="N3552" t="s">
        <v>145</v>
      </c>
      <c r="O3552" t="s">
        <v>149</v>
      </c>
      <c r="P3552" t="s">
        <v>159</v>
      </c>
      <c r="Q3552">
        <v>120110</v>
      </c>
      <c r="R3552">
        <v>4</v>
      </c>
      <c r="S3552">
        <v>205605.15</v>
      </c>
      <c r="T3552">
        <v>0</v>
      </c>
      <c r="U3552">
        <v>2</v>
      </c>
      <c r="V3552">
        <v>0</v>
      </c>
      <c r="W3552">
        <v>0</v>
      </c>
      <c r="X3552">
        <v>0</v>
      </c>
      <c r="Y3552">
        <v>0</v>
      </c>
      <c r="Z3552">
        <v>0</v>
      </c>
      <c r="AA3552">
        <v>85495.15</v>
      </c>
      <c r="AB3552">
        <v>0</v>
      </c>
      <c r="AC3552">
        <v>0</v>
      </c>
      <c r="AD3552">
        <v>0</v>
      </c>
      <c r="AE3552">
        <v>0</v>
      </c>
      <c r="AF3552">
        <v>2</v>
      </c>
      <c r="AG3552">
        <v>2</v>
      </c>
      <c r="AH3552">
        <v>0</v>
      </c>
      <c r="AI3552">
        <v>0</v>
      </c>
      <c r="AJ3552">
        <v>0</v>
      </c>
      <c r="AK3552">
        <v>0</v>
      </c>
      <c r="AL3552">
        <v>0</v>
      </c>
      <c r="AM3552">
        <v>0</v>
      </c>
      <c r="AN3552">
        <v>0</v>
      </c>
      <c r="AO3552">
        <v>1</v>
      </c>
      <c r="AP3552">
        <v>1</v>
      </c>
      <c r="AQ3552">
        <v>1</v>
      </c>
      <c r="AR3552">
        <v>0</v>
      </c>
      <c r="AS3552">
        <v>0</v>
      </c>
      <c r="AT3552">
        <v>0</v>
      </c>
      <c r="AU3552">
        <v>0</v>
      </c>
      <c r="AV3552">
        <v>0</v>
      </c>
      <c r="AW3552">
        <v>0</v>
      </c>
      <c r="AX3552">
        <v>0</v>
      </c>
      <c r="AY3552">
        <v>0</v>
      </c>
      <c r="AZ3552">
        <v>0</v>
      </c>
      <c r="BA3552">
        <v>0</v>
      </c>
      <c r="BB3552">
        <v>0</v>
      </c>
      <c r="BC3552">
        <v>0</v>
      </c>
      <c r="BD3552">
        <v>0</v>
      </c>
      <c r="BE3552">
        <v>0</v>
      </c>
      <c r="BF3552">
        <v>0</v>
      </c>
      <c r="BG3552">
        <v>0</v>
      </c>
      <c r="BH3552">
        <v>0</v>
      </c>
      <c r="BI3552">
        <v>0</v>
      </c>
      <c r="BJ3552" s="2">
        <v>46036</v>
      </c>
      <c r="BK3552">
        <v>0</v>
      </c>
      <c r="BL3552" s="3" t="str">
        <f>VLOOKUP(O3552,DropDownList!$H$1:$I$7,2,FALSE)</f>
        <v>2025/26</v>
      </c>
      <c r="BM3552" s="3" t="str">
        <f t="shared" si="55"/>
        <v>CONF</v>
      </c>
    </row>
    <row r="3553" spans="1:65" x14ac:dyDescent="0.2">
      <c r="A3553">
        <v>2026</v>
      </c>
      <c r="B3553">
        <v>1</v>
      </c>
      <c r="C3553" t="s">
        <v>216</v>
      </c>
      <c r="D3553" t="s">
        <v>222</v>
      </c>
      <c r="E3553" t="s">
        <v>38</v>
      </c>
      <c r="F3553">
        <v>9704</v>
      </c>
      <c r="G3553" t="s">
        <v>158</v>
      </c>
      <c r="H3553" t="s">
        <v>209</v>
      </c>
      <c r="I3553" t="s">
        <v>142</v>
      </c>
      <c r="J3553" s="1">
        <v>46023</v>
      </c>
      <c r="K3553" t="s">
        <v>438</v>
      </c>
      <c r="L3553">
        <v>4</v>
      </c>
      <c r="M3553" t="s">
        <v>439</v>
      </c>
      <c r="N3553" t="s">
        <v>145</v>
      </c>
      <c r="O3553" t="s">
        <v>155</v>
      </c>
      <c r="P3553" t="s">
        <v>160</v>
      </c>
      <c r="Q3553">
        <v>27935.54</v>
      </c>
      <c r="R3553">
        <v>357</v>
      </c>
      <c r="S3553">
        <v>174509.5</v>
      </c>
      <c r="T3553">
        <v>10107.02</v>
      </c>
      <c r="U3553">
        <v>71</v>
      </c>
      <c r="V3553">
        <v>25</v>
      </c>
      <c r="W3553">
        <v>8697.18</v>
      </c>
      <c r="X3553">
        <v>8697.18</v>
      </c>
      <c r="Y3553">
        <v>0</v>
      </c>
      <c r="Z3553">
        <v>0</v>
      </c>
      <c r="AA3553">
        <v>136466.94</v>
      </c>
      <c r="AB3553">
        <v>15421.96</v>
      </c>
      <c r="AC3553">
        <v>114526.93</v>
      </c>
      <c r="AD3553">
        <v>11</v>
      </c>
      <c r="AE3553">
        <v>14</v>
      </c>
      <c r="AF3553">
        <v>263</v>
      </c>
      <c r="AG3553">
        <v>42</v>
      </c>
      <c r="AH3553">
        <v>19</v>
      </c>
      <c r="AI3553">
        <v>29</v>
      </c>
      <c r="AJ3553">
        <v>0</v>
      </c>
      <c r="AK3553">
        <v>0</v>
      </c>
      <c r="AL3553">
        <v>0</v>
      </c>
      <c r="AM3553">
        <v>0</v>
      </c>
      <c r="AN3553">
        <v>0</v>
      </c>
      <c r="AO3553">
        <v>226</v>
      </c>
      <c r="AP3553">
        <v>1023</v>
      </c>
      <c r="AQ3553">
        <v>217</v>
      </c>
      <c r="AR3553">
        <v>0</v>
      </c>
      <c r="AS3553">
        <v>135</v>
      </c>
      <c r="AT3553">
        <v>52</v>
      </c>
      <c r="AU3553">
        <v>17</v>
      </c>
      <c r="AV3553">
        <v>5</v>
      </c>
      <c r="AW3553">
        <v>21</v>
      </c>
      <c r="AX3553">
        <v>0</v>
      </c>
      <c r="AY3553">
        <v>152</v>
      </c>
      <c r="AZ3553">
        <v>206</v>
      </c>
      <c r="BA3553">
        <v>114</v>
      </c>
      <c r="BB3553">
        <v>25</v>
      </c>
      <c r="BC3553">
        <v>13</v>
      </c>
      <c r="BD3553">
        <v>10</v>
      </c>
      <c r="BE3553">
        <v>0</v>
      </c>
      <c r="BF3553">
        <v>329</v>
      </c>
      <c r="BG3553">
        <v>13395</v>
      </c>
      <c r="BH3553">
        <v>4</v>
      </c>
      <c r="BI3553">
        <v>68</v>
      </c>
      <c r="BJ3553" s="2">
        <v>46036</v>
      </c>
      <c r="BK3553">
        <v>0</v>
      </c>
      <c r="BL3553" s="3" t="str">
        <f>VLOOKUP(O3553,DropDownList!$H$1:$I$7,2,FALSE)</f>
        <v>2022/23</v>
      </c>
      <c r="BM3553" s="3" t="str">
        <f t="shared" si="55"/>
        <v>SC COURT</v>
      </c>
    </row>
    <row r="3554" spans="1:65" x14ac:dyDescent="0.2">
      <c r="A3554">
        <v>2026</v>
      </c>
      <c r="B3554">
        <v>1</v>
      </c>
      <c r="C3554" t="s">
        <v>216</v>
      </c>
      <c r="D3554" t="s">
        <v>222</v>
      </c>
      <c r="E3554" t="s">
        <v>38</v>
      </c>
      <c r="F3554">
        <v>9704</v>
      </c>
      <c r="G3554" t="s">
        <v>158</v>
      </c>
      <c r="H3554" t="s">
        <v>209</v>
      </c>
      <c r="I3554" t="s">
        <v>142</v>
      </c>
      <c r="J3554" s="1">
        <v>46023</v>
      </c>
      <c r="K3554" t="s">
        <v>438</v>
      </c>
      <c r="L3554">
        <v>4</v>
      </c>
      <c r="M3554" t="s">
        <v>439</v>
      </c>
      <c r="N3554" t="s">
        <v>145</v>
      </c>
      <c r="O3554" t="s">
        <v>156</v>
      </c>
      <c r="P3554" t="s">
        <v>159</v>
      </c>
      <c r="Q3554">
        <v>0</v>
      </c>
      <c r="R3554">
        <v>10</v>
      </c>
      <c r="S3554">
        <v>142702.20000000001</v>
      </c>
      <c r="T3554">
        <v>19298.73</v>
      </c>
      <c r="U3554">
        <v>0</v>
      </c>
      <c r="V3554">
        <v>0</v>
      </c>
      <c r="W3554">
        <v>0</v>
      </c>
      <c r="X3554">
        <v>0</v>
      </c>
      <c r="Y3554">
        <v>0</v>
      </c>
      <c r="Z3554">
        <v>0</v>
      </c>
      <c r="AA3554">
        <v>123403.47</v>
      </c>
      <c r="AB3554">
        <v>0</v>
      </c>
      <c r="AC3554">
        <v>0</v>
      </c>
      <c r="AD3554">
        <v>0</v>
      </c>
      <c r="AE3554">
        <v>0</v>
      </c>
      <c r="AF3554">
        <v>7</v>
      </c>
      <c r="AG3554">
        <v>0</v>
      </c>
      <c r="AH3554">
        <v>1</v>
      </c>
      <c r="AI3554">
        <v>0</v>
      </c>
      <c r="AJ3554">
        <v>0</v>
      </c>
      <c r="AK3554">
        <v>0</v>
      </c>
      <c r="AL3554">
        <v>0</v>
      </c>
      <c r="AM3554">
        <v>0</v>
      </c>
      <c r="AN3554">
        <v>0</v>
      </c>
      <c r="AO3554">
        <v>3</v>
      </c>
      <c r="AP3554">
        <v>4</v>
      </c>
      <c r="AQ3554">
        <v>3</v>
      </c>
      <c r="AR3554">
        <v>0</v>
      </c>
      <c r="AS3554">
        <v>0</v>
      </c>
      <c r="AT3554">
        <v>0</v>
      </c>
      <c r="AU3554">
        <v>1</v>
      </c>
      <c r="AV3554">
        <v>0</v>
      </c>
      <c r="AW3554">
        <v>0</v>
      </c>
      <c r="AX3554">
        <v>0</v>
      </c>
      <c r="AY3554">
        <v>0</v>
      </c>
      <c r="AZ3554">
        <v>0</v>
      </c>
      <c r="BA3554">
        <v>0</v>
      </c>
      <c r="BB3554">
        <v>0</v>
      </c>
      <c r="BC3554">
        <v>0</v>
      </c>
      <c r="BD3554">
        <v>0</v>
      </c>
      <c r="BE3554">
        <v>0</v>
      </c>
      <c r="BF3554">
        <v>0</v>
      </c>
      <c r="BG3554">
        <v>0</v>
      </c>
      <c r="BH3554">
        <v>2</v>
      </c>
      <c r="BI3554">
        <v>0</v>
      </c>
      <c r="BJ3554" s="2">
        <v>46036</v>
      </c>
      <c r="BK3554">
        <v>0</v>
      </c>
      <c r="BL3554" s="3" t="str">
        <f>VLOOKUP(O3554,DropDownList!$H$1:$I$7,2,FALSE)</f>
        <v>2023/24</v>
      </c>
      <c r="BM3554" s="3" t="str">
        <f t="shared" si="55"/>
        <v>CONF</v>
      </c>
    </row>
    <row r="3555" spans="1:65" x14ac:dyDescent="0.2">
      <c r="A3555">
        <v>2026</v>
      </c>
      <c r="B3555">
        <v>1</v>
      </c>
      <c r="C3555" t="s">
        <v>216</v>
      </c>
      <c r="D3555" t="s">
        <v>222</v>
      </c>
      <c r="E3555" t="s">
        <v>38</v>
      </c>
      <c r="F3555">
        <v>9704</v>
      </c>
      <c r="G3555" t="s">
        <v>158</v>
      </c>
      <c r="H3555" t="s">
        <v>209</v>
      </c>
      <c r="I3555" t="s">
        <v>142</v>
      </c>
      <c r="J3555" s="1">
        <v>46023</v>
      </c>
      <c r="K3555" t="s">
        <v>438</v>
      </c>
      <c r="L3555">
        <v>4</v>
      </c>
      <c r="M3555" t="s">
        <v>439</v>
      </c>
      <c r="N3555" t="s">
        <v>145</v>
      </c>
      <c r="O3555" t="s">
        <v>156</v>
      </c>
      <c r="P3555" t="s">
        <v>161</v>
      </c>
      <c r="Q3555">
        <v>945</v>
      </c>
      <c r="R3555">
        <v>360</v>
      </c>
      <c r="S3555">
        <v>8090</v>
      </c>
      <c r="T3555">
        <v>210</v>
      </c>
      <c r="U3555">
        <v>97</v>
      </c>
      <c r="V3555">
        <v>23</v>
      </c>
      <c r="W3555">
        <v>595</v>
      </c>
      <c r="X3555">
        <v>595</v>
      </c>
      <c r="Y3555">
        <v>0</v>
      </c>
      <c r="Z3555">
        <v>0</v>
      </c>
      <c r="AA3555">
        <v>6935</v>
      </c>
      <c r="AB3555">
        <v>0</v>
      </c>
      <c r="AC3555">
        <v>0</v>
      </c>
      <c r="AD3555">
        <v>21</v>
      </c>
      <c r="AE3555">
        <v>2</v>
      </c>
      <c r="AF3555">
        <v>307</v>
      </c>
      <c r="AG3555">
        <v>2</v>
      </c>
      <c r="AH3555">
        <v>8</v>
      </c>
      <c r="AI3555">
        <v>43</v>
      </c>
      <c r="AJ3555">
        <v>0</v>
      </c>
      <c r="AK3555">
        <v>0</v>
      </c>
      <c r="AL3555">
        <v>0</v>
      </c>
      <c r="AM3555">
        <v>0</v>
      </c>
      <c r="AN3555">
        <v>0</v>
      </c>
      <c r="AO3555">
        <v>217</v>
      </c>
      <c r="AP3555">
        <v>856</v>
      </c>
      <c r="AQ3555">
        <v>217</v>
      </c>
      <c r="AR3555">
        <v>0</v>
      </c>
      <c r="AS3555">
        <v>88</v>
      </c>
      <c r="AT3555">
        <v>63</v>
      </c>
      <c r="AU3555">
        <v>11</v>
      </c>
      <c r="AV3555">
        <v>6</v>
      </c>
      <c r="AW3555">
        <v>13</v>
      </c>
      <c r="AX3555">
        <v>0</v>
      </c>
      <c r="AY3555">
        <v>112</v>
      </c>
      <c r="AZ3555">
        <v>168</v>
      </c>
      <c r="BA3555">
        <v>73</v>
      </c>
      <c r="BB3555">
        <v>17</v>
      </c>
      <c r="BC3555">
        <v>12</v>
      </c>
      <c r="BD3555">
        <v>12</v>
      </c>
      <c r="BE3555">
        <v>0</v>
      </c>
      <c r="BF3555">
        <v>349</v>
      </c>
      <c r="BG3555">
        <v>910</v>
      </c>
      <c r="BH3555">
        <v>0</v>
      </c>
      <c r="BI3555">
        <v>94</v>
      </c>
      <c r="BJ3555" s="2">
        <v>46036</v>
      </c>
      <c r="BK3555">
        <v>0</v>
      </c>
      <c r="BL3555" s="3" t="str">
        <f>VLOOKUP(O3555,DropDownList!$H$1:$I$7,2,FALSE)</f>
        <v>2023/24</v>
      </c>
      <c r="BM3555" s="3" t="str">
        <f t="shared" si="55"/>
        <v>VSUR</v>
      </c>
    </row>
    <row r="3556" spans="1:65" x14ac:dyDescent="0.2">
      <c r="A3556">
        <v>2026</v>
      </c>
      <c r="B3556">
        <v>1</v>
      </c>
      <c r="C3556" t="s">
        <v>216</v>
      </c>
      <c r="D3556" t="s">
        <v>222</v>
      </c>
      <c r="E3556" t="s">
        <v>38</v>
      </c>
      <c r="F3556">
        <v>9704</v>
      </c>
      <c r="G3556" t="s">
        <v>158</v>
      </c>
      <c r="H3556" t="s">
        <v>209</v>
      </c>
      <c r="I3556" t="s">
        <v>142</v>
      </c>
      <c r="J3556" s="1">
        <v>46023</v>
      </c>
      <c r="K3556" t="s">
        <v>438</v>
      </c>
      <c r="L3556">
        <v>4</v>
      </c>
      <c r="M3556" t="s">
        <v>439</v>
      </c>
      <c r="N3556" t="s">
        <v>145</v>
      </c>
      <c r="O3556" t="s">
        <v>156</v>
      </c>
      <c r="P3556" t="s">
        <v>160</v>
      </c>
      <c r="Q3556">
        <v>37223.89</v>
      </c>
      <c r="R3556">
        <v>389</v>
      </c>
      <c r="S3556">
        <v>178527.01</v>
      </c>
      <c r="T3556">
        <v>5612.29</v>
      </c>
      <c r="U3556">
        <v>104</v>
      </c>
      <c r="V3556">
        <v>39</v>
      </c>
      <c r="W3556">
        <v>18911.490000000002</v>
      </c>
      <c r="X3556">
        <v>19553.05</v>
      </c>
      <c r="Y3556">
        <v>0</v>
      </c>
      <c r="Z3556">
        <v>0</v>
      </c>
      <c r="AA3556">
        <v>135690.82999999999</v>
      </c>
      <c r="AB3556">
        <v>15422.44</v>
      </c>
      <c r="AC3556">
        <v>113308.39</v>
      </c>
      <c r="AD3556">
        <v>20</v>
      </c>
      <c r="AE3556">
        <v>19</v>
      </c>
      <c r="AF3556">
        <v>270</v>
      </c>
      <c r="AG3556">
        <v>62</v>
      </c>
      <c r="AH3556">
        <v>10</v>
      </c>
      <c r="AI3556">
        <v>42</v>
      </c>
      <c r="AJ3556">
        <v>0</v>
      </c>
      <c r="AK3556">
        <v>0</v>
      </c>
      <c r="AL3556">
        <v>0</v>
      </c>
      <c r="AM3556">
        <v>0</v>
      </c>
      <c r="AN3556">
        <v>0</v>
      </c>
      <c r="AO3556">
        <v>239</v>
      </c>
      <c r="AP3556">
        <v>915</v>
      </c>
      <c r="AQ3556">
        <v>233</v>
      </c>
      <c r="AR3556">
        <v>0</v>
      </c>
      <c r="AS3556">
        <v>90</v>
      </c>
      <c r="AT3556">
        <v>71</v>
      </c>
      <c r="AU3556">
        <v>13</v>
      </c>
      <c r="AV3556">
        <v>6</v>
      </c>
      <c r="AW3556">
        <v>13</v>
      </c>
      <c r="AX3556">
        <v>0</v>
      </c>
      <c r="AY3556">
        <v>122</v>
      </c>
      <c r="AZ3556">
        <v>180</v>
      </c>
      <c r="BA3556">
        <v>79</v>
      </c>
      <c r="BB3556">
        <v>17</v>
      </c>
      <c r="BC3556">
        <v>12</v>
      </c>
      <c r="BD3556">
        <v>17</v>
      </c>
      <c r="BE3556">
        <v>0</v>
      </c>
      <c r="BF3556">
        <v>376</v>
      </c>
      <c r="BG3556">
        <v>18930</v>
      </c>
      <c r="BH3556">
        <v>5</v>
      </c>
      <c r="BI3556">
        <v>101</v>
      </c>
      <c r="BJ3556" s="2">
        <v>46036</v>
      </c>
      <c r="BK3556">
        <v>0</v>
      </c>
      <c r="BL3556" s="3" t="str">
        <f>VLOOKUP(O3556,DropDownList!$H$1:$I$7,2,FALSE)</f>
        <v>2023/24</v>
      </c>
      <c r="BM3556" s="3" t="str">
        <f t="shared" si="55"/>
        <v>SC COURT</v>
      </c>
    </row>
    <row r="3557" spans="1:65" x14ac:dyDescent="0.2">
      <c r="A3557">
        <v>2026</v>
      </c>
      <c r="B3557">
        <v>1</v>
      </c>
      <c r="C3557" t="s">
        <v>216</v>
      </c>
      <c r="D3557" t="s">
        <v>223</v>
      </c>
      <c r="E3557" t="s">
        <v>39</v>
      </c>
      <c r="F3557">
        <v>9246</v>
      </c>
      <c r="G3557" t="s">
        <v>141</v>
      </c>
      <c r="H3557" t="s">
        <v>221</v>
      </c>
      <c r="I3557" t="s">
        <v>221</v>
      </c>
      <c r="J3557" s="1">
        <v>46023</v>
      </c>
      <c r="K3557" t="s">
        <v>438</v>
      </c>
      <c r="L3557">
        <v>4</v>
      </c>
      <c r="M3557" t="s">
        <v>439</v>
      </c>
      <c r="N3557" t="s">
        <v>145</v>
      </c>
      <c r="O3557" t="s">
        <v>147</v>
      </c>
      <c r="P3557" t="s">
        <v>154</v>
      </c>
      <c r="Q3557">
        <v>40431.78</v>
      </c>
      <c r="R3557">
        <v>723</v>
      </c>
      <c r="S3557">
        <v>163664</v>
      </c>
      <c r="T3557">
        <v>750</v>
      </c>
      <c r="U3557">
        <v>195</v>
      </c>
      <c r="V3557">
        <v>115</v>
      </c>
      <c r="W3557">
        <v>27016.75</v>
      </c>
      <c r="X3557">
        <v>27966.09</v>
      </c>
      <c r="Y3557">
        <v>0</v>
      </c>
      <c r="Z3557">
        <v>0</v>
      </c>
      <c r="AA3557">
        <v>122482.22</v>
      </c>
      <c r="AB3557">
        <v>749.88</v>
      </c>
      <c r="AC3557">
        <v>113232.5</v>
      </c>
      <c r="AD3557">
        <v>74</v>
      </c>
      <c r="AE3557">
        <v>41</v>
      </c>
      <c r="AF3557">
        <v>525</v>
      </c>
      <c r="AG3557">
        <v>84</v>
      </c>
      <c r="AH3557">
        <v>2</v>
      </c>
      <c r="AI3557">
        <v>111</v>
      </c>
      <c r="AJ3557">
        <v>0</v>
      </c>
      <c r="AK3557">
        <v>0</v>
      </c>
      <c r="AL3557">
        <v>0</v>
      </c>
      <c r="AM3557">
        <v>0</v>
      </c>
      <c r="AN3557">
        <v>0</v>
      </c>
      <c r="AO3557">
        <v>357</v>
      </c>
      <c r="AP3557">
        <v>1062</v>
      </c>
      <c r="AQ3557">
        <v>366</v>
      </c>
      <c r="AR3557">
        <v>0</v>
      </c>
      <c r="AS3557">
        <v>119</v>
      </c>
      <c r="AT3557">
        <v>0</v>
      </c>
      <c r="AU3557">
        <v>14</v>
      </c>
      <c r="AV3557">
        <v>0</v>
      </c>
      <c r="AW3557">
        <v>0</v>
      </c>
      <c r="AX3557">
        <v>0</v>
      </c>
      <c r="AY3557">
        <v>96</v>
      </c>
      <c r="AZ3557">
        <v>226</v>
      </c>
      <c r="BA3557">
        <v>99</v>
      </c>
      <c r="BB3557">
        <v>49</v>
      </c>
      <c r="BC3557">
        <v>14</v>
      </c>
      <c r="BD3557">
        <v>4</v>
      </c>
      <c r="BE3557">
        <v>0</v>
      </c>
      <c r="BF3557">
        <v>722</v>
      </c>
      <c r="BG3557">
        <v>24951</v>
      </c>
      <c r="BH3557">
        <v>1</v>
      </c>
      <c r="BI3557">
        <v>189</v>
      </c>
      <c r="BJ3557" s="2">
        <v>46036</v>
      </c>
      <c r="BK3557">
        <v>0</v>
      </c>
      <c r="BL3557" s="3" t="str">
        <f>VLOOKUP(O3557,DropDownList!$H$1:$I$7,2,FALSE)</f>
        <v>2024/25</v>
      </c>
      <c r="BM3557" s="3" t="str">
        <f t="shared" si="55"/>
        <v>JP COURT</v>
      </c>
    </row>
    <row r="3558" spans="1:65" x14ac:dyDescent="0.2">
      <c r="A3558">
        <v>2026</v>
      </c>
      <c r="B3558">
        <v>1</v>
      </c>
      <c r="C3558" t="s">
        <v>216</v>
      </c>
      <c r="D3558" t="s">
        <v>223</v>
      </c>
      <c r="E3558" t="s">
        <v>39</v>
      </c>
      <c r="F3558">
        <v>9246</v>
      </c>
      <c r="G3558" t="s">
        <v>141</v>
      </c>
      <c r="H3558" t="s">
        <v>221</v>
      </c>
      <c r="I3558" t="s">
        <v>221</v>
      </c>
      <c r="J3558" s="1">
        <v>46023</v>
      </c>
      <c r="K3558" t="s">
        <v>438</v>
      </c>
      <c r="L3558">
        <v>4</v>
      </c>
      <c r="M3558" t="s">
        <v>439</v>
      </c>
      <c r="N3558" t="s">
        <v>145</v>
      </c>
      <c r="O3558" t="s">
        <v>147</v>
      </c>
      <c r="P3558" t="s">
        <v>152</v>
      </c>
      <c r="Q3558">
        <v>0</v>
      </c>
      <c r="R3558">
        <v>49</v>
      </c>
      <c r="S3558">
        <v>1960</v>
      </c>
      <c r="T3558">
        <v>560</v>
      </c>
      <c r="U3558">
        <v>0</v>
      </c>
      <c r="V3558">
        <v>0</v>
      </c>
      <c r="W3558">
        <v>0</v>
      </c>
      <c r="X3558">
        <v>0</v>
      </c>
      <c r="Y3558">
        <v>0</v>
      </c>
      <c r="Z3558">
        <v>0</v>
      </c>
      <c r="AA3558">
        <v>1400</v>
      </c>
      <c r="AB3558">
        <v>0</v>
      </c>
      <c r="AC3558">
        <v>1400</v>
      </c>
      <c r="AD3558">
        <v>0</v>
      </c>
      <c r="AE3558">
        <v>0</v>
      </c>
      <c r="AF3558">
        <v>35</v>
      </c>
      <c r="AG3558">
        <v>0</v>
      </c>
      <c r="AH3558">
        <v>14</v>
      </c>
      <c r="AI3558">
        <v>0</v>
      </c>
      <c r="AJ3558">
        <v>0</v>
      </c>
      <c r="AK3558">
        <v>0</v>
      </c>
      <c r="AL3558">
        <v>0</v>
      </c>
      <c r="AM3558">
        <v>0</v>
      </c>
      <c r="AN3558">
        <v>0</v>
      </c>
      <c r="AO3558">
        <v>0</v>
      </c>
      <c r="AP3558">
        <v>0</v>
      </c>
      <c r="AQ3558">
        <v>0</v>
      </c>
      <c r="AR3558">
        <v>0</v>
      </c>
      <c r="AS3558">
        <v>0</v>
      </c>
      <c r="AT3558">
        <v>0</v>
      </c>
      <c r="AU3558">
        <v>0</v>
      </c>
      <c r="AV3558">
        <v>0</v>
      </c>
      <c r="AW3558">
        <v>0</v>
      </c>
      <c r="AX3558">
        <v>0</v>
      </c>
      <c r="AY3558">
        <v>0</v>
      </c>
      <c r="AZ3558">
        <v>0</v>
      </c>
      <c r="BA3558">
        <v>0</v>
      </c>
      <c r="BB3558">
        <v>0</v>
      </c>
      <c r="BC3558">
        <v>0</v>
      </c>
      <c r="BD3558">
        <v>0</v>
      </c>
      <c r="BE3558">
        <v>0</v>
      </c>
      <c r="BF3558">
        <v>0</v>
      </c>
      <c r="BG3558">
        <v>0</v>
      </c>
      <c r="BH3558">
        <v>0</v>
      </c>
      <c r="BI3558">
        <v>0</v>
      </c>
      <c r="BJ3558" s="2">
        <v>46036</v>
      </c>
      <c r="BK3558">
        <v>0</v>
      </c>
      <c r="BL3558" s="3" t="str">
        <f>VLOOKUP(O3558,DropDownList!$H$1:$I$7,2,FALSE)</f>
        <v>2024/25</v>
      </c>
      <c r="BM3558" s="3" t="str">
        <f t="shared" si="55"/>
        <v>PCOA</v>
      </c>
    </row>
    <row r="3559" spans="1:65" x14ac:dyDescent="0.2">
      <c r="A3559">
        <v>2026</v>
      </c>
      <c r="B3559">
        <v>1</v>
      </c>
      <c r="C3559" t="s">
        <v>216</v>
      </c>
      <c r="D3559" t="s">
        <v>223</v>
      </c>
      <c r="E3559" t="s">
        <v>39</v>
      </c>
      <c r="F3559">
        <v>9246</v>
      </c>
      <c r="G3559" t="s">
        <v>141</v>
      </c>
      <c r="H3559" t="s">
        <v>221</v>
      </c>
      <c r="I3559" t="s">
        <v>221</v>
      </c>
      <c r="J3559" s="1">
        <v>46023</v>
      </c>
      <c r="K3559" t="s">
        <v>438</v>
      </c>
      <c r="L3559">
        <v>4</v>
      </c>
      <c r="M3559" t="s">
        <v>439</v>
      </c>
      <c r="N3559" t="s">
        <v>145</v>
      </c>
      <c r="O3559" t="s">
        <v>156</v>
      </c>
      <c r="P3559" t="s">
        <v>148</v>
      </c>
      <c r="Q3559">
        <v>300</v>
      </c>
      <c r="R3559">
        <v>24</v>
      </c>
      <c r="S3559">
        <v>1440</v>
      </c>
      <c r="T3559">
        <v>120</v>
      </c>
      <c r="U3559">
        <v>5</v>
      </c>
      <c r="V3559">
        <v>3</v>
      </c>
      <c r="W3559">
        <v>180</v>
      </c>
      <c r="X3559">
        <v>180</v>
      </c>
      <c r="Y3559">
        <v>0</v>
      </c>
      <c r="Z3559">
        <v>0</v>
      </c>
      <c r="AA3559">
        <v>1020</v>
      </c>
      <c r="AB3559">
        <v>0</v>
      </c>
      <c r="AC3559">
        <v>1020</v>
      </c>
      <c r="AD3559">
        <v>3</v>
      </c>
      <c r="AE3559">
        <v>0</v>
      </c>
      <c r="AF3559">
        <v>17</v>
      </c>
      <c r="AG3559">
        <v>0</v>
      </c>
      <c r="AH3559">
        <v>2</v>
      </c>
      <c r="AI3559">
        <v>5</v>
      </c>
      <c r="AJ3559">
        <v>0</v>
      </c>
      <c r="AK3559">
        <v>0</v>
      </c>
      <c r="AL3559">
        <v>0</v>
      </c>
      <c r="AM3559">
        <v>0</v>
      </c>
      <c r="AN3559">
        <v>0</v>
      </c>
      <c r="AO3559">
        <v>17</v>
      </c>
      <c r="AP3559">
        <v>61</v>
      </c>
      <c r="AQ3559">
        <v>17</v>
      </c>
      <c r="AR3559">
        <v>0</v>
      </c>
      <c r="AS3559">
        <v>4</v>
      </c>
      <c r="AT3559">
        <v>1</v>
      </c>
      <c r="AU3559">
        <v>1</v>
      </c>
      <c r="AV3559">
        <v>0</v>
      </c>
      <c r="AW3559">
        <v>0</v>
      </c>
      <c r="AX3559">
        <v>0</v>
      </c>
      <c r="AY3559">
        <v>9</v>
      </c>
      <c r="AZ3559">
        <v>19</v>
      </c>
      <c r="BA3559">
        <v>7</v>
      </c>
      <c r="BB3559">
        <v>1</v>
      </c>
      <c r="BC3559">
        <v>0</v>
      </c>
      <c r="BD3559">
        <v>0</v>
      </c>
      <c r="BE3559">
        <v>0</v>
      </c>
      <c r="BF3559">
        <v>17</v>
      </c>
      <c r="BG3559">
        <v>300</v>
      </c>
      <c r="BH3559">
        <v>0</v>
      </c>
      <c r="BI3559">
        <v>5</v>
      </c>
      <c r="BJ3559" s="2">
        <v>46036</v>
      </c>
      <c r="BK3559">
        <v>0</v>
      </c>
      <c r="BL3559" s="3" t="str">
        <f>VLOOKUP(O3559,DropDownList!$H$1:$I$7,2,FALSE)</f>
        <v>2023/24</v>
      </c>
      <c r="BM3559" s="3" t="str">
        <f t="shared" si="55"/>
        <v>PRAS</v>
      </c>
    </row>
    <row r="3560" spans="1:65" x14ac:dyDescent="0.2">
      <c r="A3560">
        <v>2026</v>
      </c>
      <c r="B3560">
        <v>1</v>
      </c>
      <c r="C3560" t="s">
        <v>216</v>
      </c>
      <c r="D3560" t="s">
        <v>223</v>
      </c>
      <c r="E3560" t="s">
        <v>39</v>
      </c>
      <c r="F3560">
        <v>9246</v>
      </c>
      <c r="G3560" t="s">
        <v>141</v>
      </c>
      <c r="H3560" t="s">
        <v>221</v>
      </c>
      <c r="I3560" t="s">
        <v>221</v>
      </c>
      <c r="J3560" s="1">
        <v>46023</v>
      </c>
      <c r="K3560" t="s">
        <v>438</v>
      </c>
      <c r="L3560">
        <v>4</v>
      </c>
      <c r="M3560" t="s">
        <v>439</v>
      </c>
      <c r="N3560" t="s">
        <v>145</v>
      </c>
      <c r="O3560" t="s">
        <v>156</v>
      </c>
      <c r="P3560" t="s">
        <v>152</v>
      </c>
      <c r="Q3560">
        <v>0</v>
      </c>
      <c r="R3560">
        <v>51</v>
      </c>
      <c r="S3560">
        <v>2040</v>
      </c>
      <c r="T3560">
        <v>1040</v>
      </c>
      <c r="U3560">
        <v>0</v>
      </c>
      <c r="V3560">
        <v>0</v>
      </c>
      <c r="W3560">
        <v>0</v>
      </c>
      <c r="X3560">
        <v>0</v>
      </c>
      <c r="Y3560">
        <v>0</v>
      </c>
      <c r="Z3560">
        <v>0</v>
      </c>
      <c r="AA3560">
        <v>1000</v>
      </c>
      <c r="AB3560">
        <v>0</v>
      </c>
      <c r="AC3560">
        <v>1000</v>
      </c>
      <c r="AD3560">
        <v>0</v>
      </c>
      <c r="AE3560">
        <v>0</v>
      </c>
      <c r="AF3560">
        <v>25</v>
      </c>
      <c r="AG3560">
        <v>0</v>
      </c>
      <c r="AH3560">
        <v>26</v>
      </c>
      <c r="AI3560">
        <v>0</v>
      </c>
      <c r="AJ3560">
        <v>0</v>
      </c>
      <c r="AK3560">
        <v>0</v>
      </c>
      <c r="AL3560">
        <v>0</v>
      </c>
      <c r="AM3560">
        <v>0</v>
      </c>
      <c r="AN3560">
        <v>0</v>
      </c>
      <c r="AO3560">
        <v>0</v>
      </c>
      <c r="AP3560">
        <v>0</v>
      </c>
      <c r="AQ3560">
        <v>0</v>
      </c>
      <c r="AR3560">
        <v>0</v>
      </c>
      <c r="AS3560">
        <v>0</v>
      </c>
      <c r="AT3560">
        <v>0</v>
      </c>
      <c r="AU3560">
        <v>0</v>
      </c>
      <c r="AV3560">
        <v>0</v>
      </c>
      <c r="AW3560">
        <v>0</v>
      </c>
      <c r="AX3560">
        <v>0</v>
      </c>
      <c r="AY3560">
        <v>0</v>
      </c>
      <c r="AZ3560">
        <v>0</v>
      </c>
      <c r="BA3560">
        <v>0</v>
      </c>
      <c r="BB3560">
        <v>0</v>
      </c>
      <c r="BC3560">
        <v>0</v>
      </c>
      <c r="BD3560">
        <v>0</v>
      </c>
      <c r="BE3560">
        <v>0</v>
      </c>
      <c r="BF3560">
        <v>0</v>
      </c>
      <c r="BG3560">
        <v>0</v>
      </c>
      <c r="BH3560">
        <v>0</v>
      </c>
      <c r="BI3560">
        <v>0</v>
      </c>
      <c r="BJ3560" s="2">
        <v>46036</v>
      </c>
      <c r="BK3560">
        <v>0</v>
      </c>
      <c r="BL3560" s="3" t="str">
        <f>VLOOKUP(O3560,DropDownList!$H$1:$I$7,2,FALSE)</f>
        <v>2023/24</v>
      </c>
      <c r="BM3560" s="3" t="str">
        <f t="shared" si="55"/>
        <v>PCOA</v>
      </c>
    </row>
    <row r="3561" spans="1:65" x14ac:dyDescent="0.2">
      <c r="A3561">
        <v>2026</v>
      </c>
      <c r="B3561">
        <v>1</v>
      </c>
      <c r="C3561" t="s">
        <v>216</v>
      </c>
      <c r="D3561" t="s">
        <v>223</v>
      </c>
      <c r="E3561" t="s">
        <v>39</v>
      </c>
      <c r="F3561">
        <v>9246</v>
      </c>
      <c r="G3561" t="s">
        <v>141</v>
      </c>
      <c r="H3561" t="s">
        <v>221</v>
      </c>
      <c r="I3561" t="s">
        <v>221</v>
      </c>
      <c r="J3561" s="1">
        <v>46023</v>
      </c>
      <c r="K3561" t="s">
        <v>438</v>
      </c>
      <c r="L3561">
        <v>4</v>
      </c>
      <c r="M3561" t="s">
        <v>439</v>
      </c>
      <c r="N3561" t="s">
        <v>145</v>
      </c>
      <c r="O3561" t="s">
        <v>156</v>
      </c>
      <c r="P3561" t="s">
        <v>151</v>
      </c>
      <c r="Q3561">
        <v>0</v>
      </c>
      <c r="R3561">
        <v>815</v>
      </c>
      <c r="S3561">
        <v>24450</v>
      </c>
      <c r="T3561">
        <v>4170</v>
      </c>
      <c r="U3561">
        <v>0</v>
      </c>
      <c r="V3561">
        <v>0</v>
      </c>
      <c r="W3561">
        <v>0</v>
      </c>
      <c r="X3561">
        <v>0</v>
      </c>
      <c r="Y3561">
        <v>0</v>
      </c>
      <c r="Z3561">
        <v>0</v>
      </c>
      <c r="AA3561">
        <v>20280</v>
      </c>
      <c r="AB3561">
        <v>0</v>
      </c>
      <c r="AC3561">
        <v>20280</v>
      </c>
      <c r="AD3561">
        <v>0</v>
      </c>
      <c r="AE3561">
        <v>0</v>
      </c>
      <c r="AF3561">
        <v>676</v>
      </c>
      <c r="AG3561">
        <v>0</v>
      </c>
      <c r="AH3561">
        <v>139</v>
      </c>
      <c r="AI3561">
        <v>0</v>
      </c>
      <c r="AJ3561">
        <v>0</v>
      </c>
      <c r="AK3561">
        <v>0</v>
      </c>
      <c r="AL3561">
        <v>0</v>
      </c>
      <c r="AM3561">
        <v>13</v>
      </c>
      <c r="AN3561">
        <v>0</v>
      </c>
      <c r="AO3561">
        <v>0</v>
      </c>
      <c r="AP3561">
        <v>0</v>
      </c>
      <c r="AQ3561">
        <v>0</v>
      </c>
      <c r="AR3561">
        <v>0</v>
      </c>
      <c r="AS3561">
        <v>0</v>
      </c>
      <c r="AT3561">
        <v>0</v>
      </c>
      <c r="AU3561">
        <v>0</v>
      </c>
      <c r="AV3561">
        <v>0</v>
      </c>
      <c r="AW3561">
        <v>0</v>
      </c>
      <c r="AX3561">
        <v>0</v>
      </c>
      <c r="AY3561">
        <v>0</v>
      </c>
      <c r="AZ3561">
        <v>0</v>
      </c>
      <c r="BA3561">
        <v>0</v>
      </c>
      <c r="BB3561">
        <v>0</v>
      </c>
      <c r="BC3561">
        <v>0</v>
      </c>
      <c r="BD3561">
        <v>0</v>
      </c>
      <c r="BE3561">
        <v>0</v>
      </c>
      <c r="BF3561">
        <v>0</v>
      </c>
      <c r="BG3561">
        <v>0</v>
      </c>
      <c r="BH3561">
        <v>0</v>
      </c>
      <c r="BI3561">
        <v>0</v>
      </c>
      <c r="BJ3561" s="2">
        <v>46036</v>
      </c>
      <c r="BK3561">
        <v>0</v>
      </c>
      <c r="BL3561" s="3" t="str">
        <f>VLOOKUP(O3561,DropDownList!$H$1:$I$7,2,FALSE)</f>
        <v>2023/24</v>
      </c>
      <c r="BM3561" s="3" t="str">
        <f t="shared" si="55"/>
        <v>PCPF</v>
      </c>
    </row>
    <row r="3562" spans="1:65" x14ac:dyDescent="0.2">
      <c r="A3562">
        <v>2026</v>
      </c>
      <c r="B3562">
        <v>1</v>
      </c>
      <c r="C3562" t="s">
        <v>216</v>
      </c>
      <c r="D3562" t="s">
        <v>223</v>
      </c>
      <c r="E3562" t="s">
        <v>39</v>
      </c>
      <c r="F3562">
        <v>9246</v>
      </c>
      <c r="G3562" t="s">
        <v>141</v>
      </c>
      <c r="H3562" t="s">
        <v>221</v>
      </c>
      <c r="I3562" t="s">
        <v>221</v>
      </c>
      <c r="J3562" s="1">
        <v>46023</v>
      </c>
      <c r="K3562" t="s">
        <v>438</v>
      </c>
      <c r="L3562">
        <v>4</v>
      </c>
      <c r="M3562" t="s">
        <v>439</v>
      </c>
      <c r="N3562" t="s">
        <v>145</v>
      </c>
      <c r="O3562" t="s">
        <v>156</v>
      </c>
      <c r="P3562" t="s">
        <v>153</v>
      </c>
      <c r="Q3562">
        <v>2050</v>
      </c>
      <c r="R3562">
        <v>97</v>
      </c>
      <c r="S3562">
        <v>4980</v>
      </c>
      <c r="T3562">
        <v>195</v>
      </c>
      <c r="U3562">
        <v>46</v>
      </c>
      <c r="V3562">
        <v>43</v>
      </c>
      <c r="W3562">
        <v>1915</v>
      </c>
      <c r="X3562">
        <v>1915</v>
      </c>
      <c r="Y3562">
        <v>0</v>
      </c>
      <c r="Z3562">
        <v>0</v>
      </c>
      <c r="AA3562">
        <v>2735</v>
      </c>
      <c r="AB3562">
        <v>0</v>
      </c>
      <c r="AC3562">
        <v>2735</v>
      </c>
      <c r="AD3562">
        <v>42</v>
      </c>
      <c r="AE3562">
        <v>1</v>
      </c>
      <c r="AF3562">
        <v>49</v>
      </c>
      <c r="AG3562">
        <v>1</v>
      </c>
      <c r="AH3562">
        <v>2</v>
      </c>
      <c r="AI3562">
        <v>45</v>
      </c>
      <c r="AJ3562">
        <v>0</v>
      </c>
      <c r="AK3562">
        <v>0</v>
      </c>
      <c r="AL3562">
        <v>0</v>
      </c>
      <c r="AM3562">
        <v>0</v>
      </c>
      <c r="AN3562">
        <v>0</v>
      </c>
      <c r="AO3562">
        <v>82</v>
      </c>
      <c r="AP3562">
        <v>158</v>
      </c>
      <c r="AQ3562">
        <v>89</v>
      </c>
      <c r="AR3562">
        <v>0</v>
      </c>
      <c r="AS3562">
        <v>10</v>
      </c>
      <c r="AT3562">
        <v>2</v>
      </c>
      <c r="AU3562">
        <v>0</v>
      </c>
      <c r="AV3562">
        <v>0</v>
      </c>
      <c r="AW3562">
        <v>0</v>
      </c>
      <c r="AX3562">
        <v>0</v>
      </c>
      <c r="AY3562">
        <v>12</v>
      </c>
      <c r="AZ3562">
        <v>29</v>
      </c>
      <c r="BA3562">
        <v>15</v>
      </c>
      <c r="BB3562">
        <v>0</v>
      </c>
      <c r="BC3562">
        <v>0</v>
      </c>
      <c r="BD3562">
        <v>0</v>
      </c>
      <c r="BE3562">
        <v>0</v>
      </c>
      <c r="BF3562">
        <v>80</v>
      </c>
      <c r="BG3562">
        <v>2025</v>
      </c>
      <c r="BH3562">
        <v>0</v>
      </c>
      <c r="BI3562">
        <v>46</v>
      </c>
      <c r="BJ3562" s="2">
        <v>46036</v>
      </c>
      <c r="BK3562">
        <v>0</v>
      </c>
      <c r="BL3562" s="3" t="str">
        <f>VLOOKUP(O3562,DropDownList!$H$1:$I$7,2,FALSE)</f>
        <v>2023/24</v>
      </c>
      <c r="BM3562" s="3" t="str">
        <f t="shared" si="55"/>
        <v>PREG</v>
      </c>
    </row>
    <row r="3563" spans="1:65" x14ac:dyDescent="0.2">
      <c r="A3563">
        <v>2026</v>
      </c>
      <c r="B3563">
        <v>1</v>
      </c>
      <c r="C3563" t="s">
        <v>216</v>
      </c>
      <c r="D3563" t="s">
        <v>223</v>
      </c>
      <c r="E3563" t="s">
        <v>39</v>
      </c>
      <c r="F3563">
        <v>9246</v>
      </c>
      <c r="G3563" t="s">
        <v>141</v>
      </c>
      <c r="H3563" t="s">
        <v>221</v>
      </c>
      <c r="I3563" t="s">
        <v>221</v>
      </c>
      <c r="J3563" s="1">
        <v>46023</v>
      </c>
      <c r="K3563" t="s">
        <v>438</v>
      </c>
      <c r="L3563">
        <v>4</v>
      </c>
      <c r="M3563" t="s">
        <v>439</v>
      </c>
      <c r="N3563" t="s">
        <v>145</v>
      </c>
      <c r="O3563" t="s">
        <v>156</v>
      </c>
      <c r="P3563" t="s">
        <v>146</v>
      </c>
      <c r="Q3563">
        <v>860</v>
      </c>
      <c r="R3563">
        <v>500</v>
      </c>
      <c r="S3563">
        <v>7795</v>
      </c>
      <c r="T3563">
        <v>70</v>
      </c>
      <c r="U3563">
        <v>100</v>
      </c>
      <c r="V3563">
        <v>33</v>
      </c>
      <c r="W3563">
        <v>540</v>
      </c>
      <c r="X3563">
        <v>540</v>
      </c>
      <c r="Y3563">
        <v>0</v>
      </c>
      <c r="Z3563">
        <v>0</v>
      </c>
      <c r="AA3563">
        <v>6865</v>
      </c>
      <c r="AB3563">
        <v>0</v>
      </c>
      <c r="AC3563">
        <v>0</v>
      </c>
      <c r="AD3563">
        <v>33</v>
      </c>
      <c r="AE3563">
        <v>0</v>
      </c>
      <c r="AF3563">
        <v>443</v>
      </c>
      <c r="AG3563">
        <v>0</v>
      </c>
      <c r="AH3563">
        <v>5</v>
      </c>
      <c r="AI3563">
        <v>52</v>
      </c>
      <c r="AJ3563">
        <v>0</v>
      </c>
      <c r="AK3563">
        <v>0</v>
      </c>
      <c r="AL3563">
        <v>0</v>
      </c>
      <c r="AM3563">
        <v>0</v>
      </c>
      <c r="AN3563">
        <v>0</v>
      </c>
      <c r="AO3563">
        <v>239</v>
      </c>
      <c r="AP3563">
        <v>844</v>
      </c>
      <c r="AQ3563">
        <v>264</v>
      </c>
      <c r="AR3563">
        <v>0</v>
      </c>
      <c r="AS3563">
        <v>81</v>
      </c>
      <c r="AT3563">
        <v>15</v>
      </c>
      <c r="AU3563">
        <v>19</v>
      </c>
      <c r="AV3563">
        <v>6</v>
      </c>
      <c r="AW3563">
        <v>0</v>
      </c>
      <c r="AX3563">
        <v>0</v>
      </c>
      <c r="AY3563">
        <v>96</v>
      </c>
      <c r="AZ3563">
        <v>179</v>
      </c>
      <c r="BA3563">
        <v>90</v>
      </c>
      <c r="BB3563">
        <v>25</v>
      </c>
      <c r="BC3563">
        <v>8</v>
      </c>
      <c r="BD3563">
        <v>2</v>
      </c>
      <c r="BE3563">
        <v>0</v>
      </c>
      <c r="BF3563">
        <v>495</v>
      </c>
      <c r="BG3563">
        <v>860</v>
      </c>
      <c r="BH3563">
        <v>0</v>
      </c>
      <c r="BI3563">
        <v>91</v>
      </c>
      <c r="BJ3563" s="2">
        <v>46036</v>
      </c>
      <c r="BK3563">
        <v>0</v>
      </c>
      <c r="BL3563" s="3" t="str">
        <f>VLOOKUP(O3563,DropDownList!$H$1:$I$7,2,FALSE)</f>
        <v>2023/24</v>
      </c>
      <c r="BM3563" s="3" t="str">
        <f t="shared" si="55"/>
        <v>VSUR</v>
      </c>
    </row>
    <row r="3564" spans="1:65" x14ac:dyDescent="0.2">
      <c r="A3564">
        <v>2026</v>
      </c>
      <c r="B3564">
        <v>1</v>
      </c>
      <c r="C3564" t="s">
        <v>216</v>
      </c>
      <c r="D3564" t="s">
        <v>223</v>
      </c>
      <c r="E3564" t="s">
        <v>39</v>
      </c>
      <c r="F3564">
        <v>9246</v>
      </c>
      <c r="G3564" t="s">
        <v>141</v>
      </c>
      <c r="H3564" t="s">
        <v>221</v>
      </c>
      <c r="I3564" t="s">
        <v>221</v>
      </c>
      <c r="J3564" s="1">
        <v>46023</v>
      </c>
      <c r="K3564" t="s">
        <v>438</v>
      </c>
      <c r="L3564">
        <v>4</v>
      </c>
      <c r="M3564" t="s">
        <v>439</v>
      </c>
      <c r="N3564" t="s">
        <v>145</v>
      </c>
      <c r="O3564" t="s">
        <v>155</v>
      </c>
      <c r="P3564" t="s">
        <v>154</v>
      </c>
      <c r="Q3564">
        <v>22931.599999999999</v>
      </c>
      <c r="R3564">
        <v>680</v>
      </c>
      <c r="S3564">
        <v>158778.23000000001</v>
      </c>
      <c r="T3564">
        <v>1376.5</v>
      </c>
      <c r="U3564">
        <v>111</v>
      </c>
      <c r="V3564">
        <v>78</v>
      </c>
      <c r="W3564">
        <v>16880.490000000002</v>
      </c>
      <c r="X3564">
        <v>17080.490000000002</v>
      </c>
      <c r="Y3564">
        <v>0</v>
      </c>
      <c r="Z3564">
        <v>0</v>
      </c>
      <c r="AA3564">
        <v>134470.13</v>
      </c>
      <c r="AB3564">
        <v>1159.23</v>
      </c>
      <c r="AC3564">
        <v>124364.65</v>
      </c>
      <c r="AD3564">
        <v>44</v>
      </c>
      <c r="AE3564">
        <v>34</v>
      </c>
      <c r="AF3564">
        <v>562</v>
      </c>
      <c r="AG3564">
        <v>54</v>
      </c>
      <c r="AH3564">
        <v>6</v>
      </c>
      <c r="AI3564">
        <v>57</v>
      </c>
      <c r="AJ3564">
        <v>0</v>
      </c>
      <c r="AK3564">
        <v>0</v>
      </c>
      <c r="AL3564">
        <v>0</v>
      </c>
      <c r="AM3564">
        <v>0</v>
      </c>
      <c r="AN3564">
        <v>0</v>
      </c>
      <c r="AO3564">
        <v>372</v>
      </c>
      <c r="AP3564">
        <v>1608</v>
      </c>
      <c r="AQ3564">
        <v>389</v>
      </c>
      <c r="AR3564">
        <v>0</v>
      </c>
      <c r="AS3564">
        <v>181</v>
      </c>
      <c r="AT3564">
        <v>47</v>
      </c>
      <c r="AU3564">
        <v>14</v>
      </c>
      <c r="AV3564">
        <v>7</v>
      </c>
      <c r="AW3564">
        <v>0</v>
      </c>
      <c r="AX3564">
        <v>0</v>
      </c>
      <c r="AY3564">
        <v>168</v>
      </c>
      <c r="AZ3564">
        <v>340</v>
      </c>
      <c r="BA3564">
        <v>231</v>
      </c>
      <c r="BB3564">
        <v>75</v>
      </c>
      <c r="BC3564">
        <v>23</v>
      </c>
      <c r="BD3564">
        <v>10</v>
      </c>
      <c r="BE3564">
        <v>0</v>
      </c>
      <c r="BF3564">
        <v>678</v>
      </c>
      <c r="BG3564">
        <v>14156</v>
      </c>
      <c r="BH3564">
        <v>1</v>
      </c>
      <c r="BI3564">
        <v>93</v>
      </c>
      <c r="BJ3564" s="2">
        <v>46036</v>
      </c>
      <c r="BK3564">
        <v>0</v>
      </c>
      <c r="BL3564" s="3" t="str">
        <f>VLOOKUP(O3564,DropDownList!$H$1:$I$7,2,FALSE)</f>
        <v>2022/23</v>
      </c>
      <c r="BM3564" s="3" t="str">
        <f t="shared" si="55"/>
        <v>JP COURT</v>
      </c>
    </row>
    <row r="3565" spans="1:65" x14ac:dyDescent="0.2">
      <c r="A3565">
        <v>2026</v>
      </c>
      <c r="B3565">
        <v>1</v>
      </c>
      <c r="C3565" t="s">
        <v>216</v>
      </c>
      <c r="D3565" t="s">
        <v>223</v>
      </c>
      <c r="E3565" t="s">
        <v>39</v>
      </c>
      <c r="F3565">
        <v>9246</v>
      </c>
      <c r="G3565" t="s">
        <v>141</v>
      </c>
      <c r="H3565" t="s">
        <v>221</v>
      </c>
      <c r="I3565" t="s">
        <v>221</v>
      </c>
      <c r="J3565" s="1">
        <v>46023</v>
      </c>
      <c r="K3565" t="s">
        <v>438</v>
      </c>
      <c r="L3565">
        <v>4</v>
      </c>
      <c r="M3565" t="s">
        <v>439</v>
      </c>
      <c r="N3565" t="s">
        <v>145</v>
      </c>
      <c r="O3565" t="s">
        <v>155</v>
      </c>
      <c r="P3565" t="s">
        <v>150</v>
      </c>
      <c r="Q3565">
        <v>16094.81</v>
      </c>
      <c r="R3565">
        <v>448</v>
      </c>
      <c r="S3565">
        <v>70368.36</v>
      </c>
      <c r="T3565">
        <v>8353.01</v>
      </c>
      <c r="U3565">
        <v>119</v>
      </c>
      <c r="V3565">
        <v>70</v>
      </c>
      <c r="W3565">
        <v>10674.13</v>
      </c>
      <c r="X3565">
        <v>10649.13</v>
      </c>
      <c r="Y3565">
        <v>407</v>
      </c>
      <c r="Z3565">
        <v>62015.35</v>
      </c>
      <c r="AA3565">
        <v>45920.54</v>
      </c>
      <c r="AB3565">
        <v>13622.22</v>
      </c>
      <c r="AC3565">
        <v>32298.32</v>
      </c>
      <c r="AD3565">
        <v>50</v>
      </c>
      <c r="AE3565">
        <v>20</v>
      </c>
      <c r="AF3565">
        <v>282</v>
      </c>
      <c r="AG3565">
        <v>47</v>
      </c>
      <c r="AH3565">
        <v>41</v>
      </c>
      <c r="AI3565">
        <v>72</v>
      </c>
      <c r="AJ3565">
        <v>99</v>
      </c>
      <c r="AK3565">
        <v>49</v>
      </c>
      <c r="AL3565">
        <v>8</v>
      </c>
      <c r="AM3565">
        <v>17</v>
      </c>
      <c r="AN3565">
        <v>3</v>
      </c>
      <c r="AO3565">
        <v>290</v>
      </c>
      <c r="AP3565">
        <v>1201</v>
      </c>
      <c r="AQ3565">
        <v>298</v>
      </c>
      <c r="AR3565">
        <v>0</v>
      </c>
      <c r="AS3565">
        <v>89</v>
      </c>
      <c r="AT3565">
        <v>23</v>
      </c>
      <c r="AU3565">
        <v>3</v>
      </c>
      <c r="AV3565">
        <v>0</v>
      </c>
      <c r="AW3565">
        <v>0</v>
      </c>
      <c r="AX3565">
        <v>0</v>
      </c>
      <c r="AY3565">
        <v>213</v>
      </c>
      <c r="AZ3565">
        <v>319</v>
      </c>
      <c r="BA3565">
        <v>175</v>
      </c>
      <c r="BB3565">
        <v>26</v>
      </c>
      <c r="BC3565">
        <v>6</v>
      </c>
      <c r="BD3565">
        <v>7</v>
      </c>
      <c r="BE3565">
        <v>0</v>
      </c>
      <c r="BF3565">
        <v>294</v>
      </c>
      <c r="BG3565">
        <v>9946.58</v>
      </c>
      <c r="BH3565">
        <v>6</v>
      </c>
      <c r="BI3565">
        <v>119</v>
      </c>
      <c r="BJ3565" s="2">
        <v>46036</v>
      </c>
      <c r="BK3565">
        <v>0</v>
      </c>
      <c r="BL3565" s="3" t="str">
        <f>VLOOKUP(O3565,DropDownList!$H$1:$I$7,2,FALSE)</f>
        <v>2022/23</v>
      </c>
      <c r="BM3565" s="3" t="str">
        <f t="shared" si="55"/>
        <v>FISCAL FINES</v>
      </c>
    </row>
    <row r="3566" spans="1:65" x14ac:dyDescent="0.2">
      <c r="A3566">
        <v>2026</v>
      </c>
      <c r="B3566">
        <v>1</v>
      </c>
      <c r="C3566" t="s">
        <v>216</v>
      </c>
      <c r="D3566" t="s">
        <v>223</v>
      </c>
      <c r="E3566" t="s">
        <v>39</v>
      </c>
      <c r="F3566">
        <v>9246</v>
      </c>
      <c r="G3566" t="s">
        <v>141</v>
      </c>
      <c r="H3566" t="s">
        <v>221</v>
      </c>
      <c r="I3566" t="s">
        <v>221</v>
      </c>
      <c r="J3566" s="1">
        <v>46023</v>
      </c>
      <c r="K3566" t="s">
        <v>438</v>
      </c>
      <c r="L3566">
        <v>4</v>
      </c>
      <c r="M3566" t="s">
        <v>439</v>
      </c>
      <c r="N3566" t="s">
        <v>145</v>
      </c>
      <c r="O3566" t="s">
        <v>155</v>
      </c>
      <c r="P3566" t="s">
        <v>148</v>
      </c>
      <c r="Q3566">
        <v>270</v>
      </c>
      <c r="R3566">
        <v>24</v>
      </c>
      <c r="S3566">
        <v>1440</v>
      </c>
      <c r="T3566">
        <v>0</v>
      </c>
      <c r="U3566">
        <v>5</v>
      </c>
      <c r="V3566">
        <v>4</v>
      </c>
      <c r="W3566">
        <v>210</v>
      </c>
      <c r="X3566">
        <v>210</v>
      </c>
      <c r="Y3566">
        <v>0</v>
      </c>
      <c r="Z3566">
        <v>0</v>
      </c>
      <c r="AA3566">
        <v>1170</v>
      </c>
      <c r="AB3566">
        <v>0</v>
      </c>
      <c r="AC3566">
        <v>1170</v>
      </c>
      <c r="AD3566">
        <v>3</v>
      </c>
      <c r="AE3566">
        <v>1</v>
      </c>
      <c r="AF3566">
        <v>19</v>
      </c>
      <c r="AG3566">
        <v>1</v>
      </c>
      <c r="AH3566">
        <v>0</v>
      </c>
      <c r="AI3566">
        <v>4</v>
      </c>
      <c r="AJ3566">
        <v>0</v>
      </c>
      <c r="AK3566">
        <v>0</v>
      </c>
      <c r="AL3566">
        <v>0</v>
      </c>
      <c r="AM3566">
        <v>0</v>
      </c>
      <c r="AN3566">
        <v>0</v>
      </c>
      <c r="AO3566">
        <v>20</v>
      </c>
      <c r="AP3566">
        <v>81</v>
      </c>
      <c r="AQ3566">
        <v>23</v>
      </c>
      <c r="AR3566">
        <v>0</v>
      </c>
      <c r="AS3566">
        <v>5</v>
      </c>
      <c r="AT3566">
        <v>1</v>
      </c>
      <c r="AU3566">
        <v>0</v>
      </c>
      <c r="AV3566">
        <v>0</v>
      </c>
      <c r="AW3566">
        <v>0</v>
      </c>
      <c r="AX3566">
        <v>0</v>
      </c>
      <c r="AY3566">
        <v>14</v>
      </c>
      <c r="AZ3566">
        <v>23</v>
      </c>
      <c r="BA3566">
        <v>12</v>
      </c>
      <c r="BB3566">
        <v>2</v>
      </c>
      <c r="BC3566">
        <v>0</v>
      </c>
      <c r="BD3566">
        <v>0</v>
      </c>
      <c r="BE3566">
        <v>0</v>
      </c>
      <c r="BF3566">
        <v>20</v>
      </c>
      <c r="BG3566">
        <v>240</v>
      </c>
      <c r="BH3566">
        <v>0</v>
      </c>
      <c r="BI3566">
        <v>5</v>
      </c>
      <c r="BJ3566" s="2">
        <v>46036</v>
      </c>
      <c r="BK3566">
        <v>0</v>
      </c>
      <c r="BL3566" s="3" t="str">
        <f>VLOOKUP(O3566,DropDownList!$H$1:$I$7,2,FALSE)</f>
        <v>2022/23</v>
      </c>
      <c r="BM3566" s="3" t="str">
        <f t="shared" si="55"/>
        <v>PRAS</v>
      </c>
    </row>
    <row r="3567" spans="1:65" x14ac:dyDescent="0.2">
      <c r="A3567">
        <v>2026</v>
      </c>
      <c r="B3567">
        <v>1</v>
      </c>
      <c r="C3567" t="s">
        <v>216</v>
      </c>
      <c r="D3567" t="s">
        <v>223</v>
      </c>
      <c r="E3567" t="s">
        <v>39</v>
      </c>
      <c r="F3567">
        <v>9246</v>
      </c>
      <c r="G3567" t="s">
        <v>141</v>
      </c>
      <c r="H3567" t="s">
        <v>221</v>
      </c>
      <c r="I3567" t="s">
        <v>221</v>
      </c>
      <c r="J3567" s="1">
        <v>46023</v>
      </c>
      <c r="K3567" t="s">
        <v>438</v>
      </c>
      <c r="L3567">
        <v>4</v>
      </c>
      <c r="M3567" t="s">
        <v>439</v>
      </c>
      <c r="N3567" t="s">
        <v>145</v>
      </c>
      <c r="O3567" t="s">
        <v>147</v>
      </c>
      <c r="P3567" t="s">
        <v>151</v>
      </c>
      <c r="Q3567">
        <v>0</v>
      </c>
      <c r="R3567">
        <v>591</v>
      </c>
      <c r="S3567">
        <v>17730</v>
      </c>
      <c r="T3567">
        <v>3390</v>
      </c>
      <c r="U3567">
        <v>0</v>
      </c>
      <c r="V3567">
        <v>0</v>
      </c>
      <c r="W3567">
        <v>0</v>
      </c>
      <c r="X3567">
        <v>0</v>
      </c>
      <c r="Y3567">
        <v>0</v>
      </c>
      <c r="Z3567">
        <v>0</v>
      </c>
      <c r="AA3567">
        <v>14340</v>
      </c>
      <c r="AB3567">
        <v>0</v>
      </c>
      <c r="AC3567">
        <v>14340</v>
      </c>
      <c r="AD3567">
        <v>0</v>
      </c>
      <c r="AE3567">
        <v>0</v>
      </c>
      <c r="AF3567">
        <v>478</v>
      </c>
      <c r="AG3567">
        <v>0</v>
      </c>
      <c r="AH3567">
        <v>113</v>
      </c>
      <c r="AI3567">
        <v>0</v>
      </c>
      <c r="AJ3567">
        <v>0</v>
      </c>
      <c r="AK3567">
        <v>0</v>
      </c>
      <c r="AL3567">
        <v>0</v>
      </c>
      <c r="AM3567">
        <v>28</v>
      </c>
      <c r="AN3567">
        <v>0</v>
      </c>
      <c r="AO3567">
        <v>0</v>
      </c>
      <c r="AP3567">
        <v>0</v>
      </c>
      <c r="AQ3567">
        <v>0</v>
      </c>
      <c r="AR3567">
        <v>0</v>
      </c>
      <c r="AS3567">
        <v>0</v>
      </c>
      <c r="AT3567">
        <v>0</v>
      </c>
      <c r="AU3567">
        <v>0</v>
      </c>
      <c r="AV3567">
        <v>0</v>
      </c>
      <c r="AW3567">
        <v>0</v>
      </c>
      <c r="AX3567">
        <v>0</v>
      </c>
      <c r="AY3567">
        <v>0</v>
      </c>
      <c r="AZ3567">
        <v>0</v>
      </c>
      <c r="BA3567">
        <v>0</v>
      </c>
      <c r="BB3567">
        <v>0</v>
      </c>
      <c r="BC3567">
        <v>0</v>
      </c>
      <c r="BD3567">
        <v>0</v>
      </c>
      <c r="BE3567">
        <v>0</v>
      </c>
      <c r="BF3567">
        <v>0</v>
      </c>
      <c r="BG3567">
        <v>0</v>
      </c>
      <c r="BH3567">
        <v>0</v>
      </c>
      <c r="BI3567">
        <v>0</v>
      </c>
      <c r="BJ3567" s="2">
        <v>46036</v>
      </c>
      <c r="BK3567">
        <v>0</v>
      </c>
      <c r="BL3567" s="3" t="str">
        <f>VLOOKUP(O3567,DropDownList!$H$1:$I$7,2,FALSE)</f>
        <v>2024/25</v>
      </c>
      <c r="BM3567" s="3" t="str">
        <f t="shared" si="55"/>
        <v>PCPF</v>
      </c>
    </row>
    <row r="3568" spans="1:65" x14ac:dyDescent="0.2">
      <c r="A3568">
        <v>2026</v>
      </c>
      <c r="B3568">
        <v>1</v>
      </c>
      <c r="C3568" t="s">
        <v>216</v>
      </c>
      <c r="D3568" t="s">
        <v>223</v>
      </c>
      <c r="E3568" t="s">
        <v>39</v>
      </c>
      <c r="F3568">
        <v>9246</v>
      </c>
      <c r="G3568" t="s">
        <v>141</v>
      </c>
      <c r="H3568" t="s">
        <v>221</v>
      </c>
      <c r="I3568" t="s">
        <v>221</v>
      </c>
      <c r="J3568" s="1">
        <v>46023</v>
      </c>
      <c r="K3568" t="s">
        <v>438</v>
      </c>
      <c r="L3568">
        <v>4</v>
      </c>
      <c r="M3568" t="s">
        <v>439</v>
      </c>
      <c r="N3568" t="s">
        <v>145</v>
      </c>
      <c r="O3568" t="s">
        <v>155</v>
      </c>
      <c r="P3568" t="s">
        <v>151</v>
      </c>
      <c r="Q3568">
        <v>0</v>
      </c>
      <c r="R3568">
        <v>279</v>
      </c>
      <c r="S3568">
        <v>8370</v>
      </c>
      <c r="T3568">
        <v>1710</v>
      </c>
      <c r="U3568">
        <v>0</v>
      </c>
      <c r="V3568">
        <v>0</v>
      </c>
      <c r="W3568">
        <v>0</v>
      </c>
      <c r="X3568">
        <v>0</v>
      </c>
      <c r="Y3568">
        <v>0</v>
      </c>
      <c r="Z3568">
        <v>0</v>
      </c>
      <c r="AA3568">
        <v>6660</v>
      </c>
      <c r="AB3568">
        <v>0</v>
      </c>
      <c r="AC3568">
        <v>6660</v>
      </c>
      <c r="AD3568">
        <v>0</v>
      </c>
      <c r="AE3568">
        <v>0</v>
      </c>
      <c r="AF3568">
        <v>222</v>
      </c>
      <c r="AG3568">
        <v>0</v>
      </c>
      <c r="AH3568">
        <v>57</v>
      </c>
      <c r="AI3568">
        <v>0</v>
      </c>
      <c r="AJ3568">
        <v>0</v>
      </c>
      <c r="AK3568">
        <v>0</v>
      </c>
      <c r="AL3568">
        <v>0</v>
      </c>
      <c r="AM3568">
        <v>11</v>
      </c>
      <c r="AN3568">
        <v>0</v>
      </c>
      <c r="AO3568">
        <v>0</v>
      </c>
      <c r="AP3568">
        <v>0</v>
      </c>
      <c r="AQ3568">
        <v>0</v>
      </c>
      <c r="AR3568">
        <v>0</v>
      </c>
      <c r="AS3568">
        <v>0</v>
      </c>
      <c r="AT3568">
        <v>0</v>
      </c>
      <c r="AU3568">
        <v>0</v>
      </c>
      <c r="AV3568">
        <v>0</v>
      </c>
      <c r="AW3568">
        <v>0</v>
      </c>
      <c r="AX3568">
        <v>0</v>
      </c>
      <c r="AY3568">
        <v>0</v>
      </c>
      <c r="AZ3568">
        <v>0</v>
      </c>
      <c r="BA3568">
        <v>0</v>
      </c>
      <c r="BB3568">
        <v>0</v>
      </c>
      <c r="BC3568">
        <v>0</v>
      </c>
      <c r="BD3568">
        <v>0</v>
      </c>
      <c r="BE3568">
        <v>0</v>
      </c>
      <c r="BF3568">
        <v>0</v>
      </c>
      <c r="BG3568">
        <v>0</v>
      </c>
      <c r="BH3568">
        <v>0</v>
      </c>
      <c r="BI3568">
        <v>0</v>
      </c>
      <c r="BJ3568" s="2">
        <v>46036</v>
      </c>
      <c r="BK3568">
        <v>0</v>
      </c>
      <c r="BL3568" s="3" t="str">
        <f>VLOOKUP(O3568,DropDownList!$H$1:$I$7,2,FALSE)</f>
        <v>2022/23</v>
      </c>
      <c r="BM3568" s="3" t="str">
        <f t="shared" si="55"/>
        <v>PCPF</v>
      </c>
    </row>
    <row r="3569" spans="1:65" x14ac:dyDescent="0.2">
      <c r="A3569">
        <v>2026</v>
      </c>
      <c r="B3569">
        <v>1</v>
      </c>
      <c r="C3569" t="s">
        <v>216</v>
      </c>
      <c r="D3569" t="s">
        <v>223</v>
      </c>
      <c r="E3569" t="s">
        <v>39</v>
      </c>
      <c r="F3569">
        <v>9246</v>
      </c>
      <c r="G3569" t="s">
        <v>141</v>
      </c>
      <c r="H3569" t="s">
        <v>221</v>
      </c>
      <c r="I3569" t="s">
        <v>221</v>
      </c>
      <c r="J3569" s="1">
        <v>46023</v>
      </c>
      <c r="K3569" t="s">
        <v>438</v>
      </c>
      <c r="L3569">
        <v>4</v>
      </c>
      <c r="M3569" t="s">
        <v>439</v>
      </c>
      <c r="N3569" t="s">
        <v>145</v>
      </c>
      <c r="O3569" t="s">
        <v>155</v>
      </c>
      <c r="P3569" t="s">
        <v>153</v>
      </c>
      <c r="Q3569">
        <v>1221.56</v>
      </c>
      <c r="R3569">
        <v>50</v>
      </c>
      <c r="S3569">
        <v>3090</v>
      </c>
      <c r="T3569">
        <v>90</v>
      </c>
      <c r="U3569">
        <v>18</v>
      </c>
      <c r="V3569">
        <v>16</v>
      </c>
      <c r="W3569">
        <v>1101.56</v>
      </c>
      <c r="X3569">
        <v>1101.56</v>
      </c>
      <c r="Y3569">
        <v>0</v>
      </c>
      <c r="Z3569">
        <v>0</v>
      </c>
      <c r="AA3569">
        <v>1778.44</v>
      </c>
      <c r="AB3569">
        <v>0</v>
      </c>
      <c r="AC3569">
        <v>1778.44</v>
      </c>
      <c r="AD3569">
        <v>15</v>
      </c>
      <c r="AE3569">
        <v>1</v>
      </c>
      <c r="AF3569">
        <v>30</v>
      </c>
      <c r="AG3569">
        <v>1</v>
      </c>
      <c r="AH3569">
        <v>2</v>
      </c>
      <c r="AI3569">
        <v>17</v>
      </c>
      <c r="AJ3569">
        <v>0</v>
      </c>
      <c r="AK3569">
        <v>0</v>
      </c>
      <c r="AL3569">
        <v>0</v>
      </c>
      <c r="AM3569">
        <v>0</v>
      </c>
      <c r="AN3569">
        <v>0</v>
      </c>
      <c r="AO3569">
        <v>40</v>
      </c>
      <c r="AP3569">
        <v>130</v>
      </c>
      <c r="AQ3569">
        <v>47</v>
      </c>
      <c r="AR3569">
        <v>0</v>
      </c>
      <c r="AS3569">
        <v>14</v>
      </c>
      <c r="AT3569">
        <v>1</v>
      </c>
      <c r="AU3569">
        <v>0</v>
      </c>
      <c r="AV3569">
        <v>0</v>
      </c>
      <c r="AW3569">
        <v>0</v>
      </c>
      <c r="AX3569">
        <v>0</v>
      </c>
      <c r="AY3569">
        <v>13</v>
      </c>
      <c r="AZ3569">
        <v>30</v>
      </c>
      <c r="BA3569">
        <v>18</v>
      </c>
      <c r="BB3569">
        <v>3</v>
      </c>
      <c r="BC3569">
        <v>1</v>
      </c>
      <c r="BD3569">
        <v>1</v>
      </c>
      <c r="BE3569">
        <v>0</v>
      </c>
      <c r="BF3569">
        <v>42</v>
      </c>
      <c r="BG3569">
        <v>1200</v>
      </c>
      <c r="BH3569">
        <v>0</v>
      </c>
      <c r="BI3569">
        <v>18</v>
      </c>
      <c r="BJ3569" s="2">
        <v>46036</v>
      </c>
      <c r="BK3569">
        <v>0</v>
      </c>
      <c r="BL3569" s="3" t="str">
        <f>VLOOKUP(O3569,DropDownList!$H$1:$I$7,2,FALSE)</f>
        <v>2022/23</v>
      </c>
      <c r="BM3569" s="3" t="str">
        <f t="shared" si="55"/>
        <v>PREG</v>
      </c>
    </row>
    <row r="3570" spans="1:65" x14ac:dyDescent="0.2">
      <c r="A3570">
        <v>2026</v>
      </c>
      <c r="B3570">
        <v>1</v>
      </c>
      <c r="C3570" t="s">
        <v>216</v>
      </c>
      <c r="D3570" t="s">
        <v>223</v>
      </c>
      <c r="E3570" t="s">
        <v>39</v>
      </c>
      <c r="F3570">
        <v>9246</v>
      </c>
      <c r="G3570" t="s">
        <v>141</v>
      </c>
      <c r="H3570" t="s">
        <v>221</v>
      </c>
      <c r="I3570" t="s">
        <v>221</v>
      </c>
      <c r="J3570" s="1">
        <v>46023</v>
      </c>
      <c r="K3570" t="s">
        <v>438</v>
      </c>
      <c r="L3570">
        <v>4</v>
      </c>
      <c r="M3570" t="s">
        <v>439</v>
      </c>
      <c r="N3570" t="s">
        <v>145</v>
      </c>
      <c r="O3570" t="s">
        <v>147</v>
      </c>
      <c r="P3570" t="s">
        <v>148</v>
      </c>
      <c r="Q3570">
        <v>339.99</v>
      </c>
      <c r="R3570">
        <v>13</v>
      </c>
      <c r="S3570">
        <v>780</v>
      </c>
      <c r="T3570">
        <v>0</v>
      </c>
      <c r="U3570">
        <v>6</v>
      </c>
      <c r="V3570">
        <v>5</v>
      </c>
      <c r="W3570">
        <v>300</v>
      </c>
      <c r="X3570">
        <v>300</v>
      </c>
      <c r="Y3570">
        <v>0</v>
      </c>
      <c r="Z3570">
        <v>0</v>
      </c>
      <c r="AA3570">
        <v>440.01</v>
      </c>
      <c r="AB3570">
        <v>0</v>
      </c>
      <c r="AC3570">
        <v>440.01</v>
      </c>
      <c r="AD3570">
        <v>5</v>
      </c>
      <c r="AE3570">
        <v>0</v>
      </c>
      <c r="AF3570">
        <v>7</v>
      </c>
      <c r="AG3570">
        <v>1</v>
      </c>
      <c r="AH3570">
        <v>0</v>
      </c>
      <c r="AI3570">
        <v>5</v>
      </c>
      <c r="AJ3570">
        <v>0</v>
      </c>
      <c r="AK3570">
        <v>0</v>
      </c>
      <c r="AL3570">
        <v>0</v>
      </c>
      <c r="AM3570">
        <v>0</v>
      </c>
      <c r="AN3570">
        <v>0</v>
      </c>
      <c r="AO3570">
        <v>10</v>
      </c>
      <c r="AP3570">
        <v>23</v>
      </c>
      <c r="AQ3570">
        <v>10</v>
      </c>
      <c r="AR3570">
        <v>0</v>
      </c>
      <c r="AS3570">
        <v>1</v>
      </c>
      <c r="AT3570">
        <v>0</v>
      </c>
      <c r="AU3570">
        <v>0</v>
      </c>
      <c r="AV3570">
        <v>0</v>
      </c>
      <c r="AW3570">
        <v>0</v>
      </c>
      <c r="AX3570">
        <v>0</v>
      </c>
      <c r="AY3570">
        <v>2</v>
      </c>
      <c r="AZ3570">
        <v>6</v>
      </c>
      <c r="BA3570">
        <v>2</v>
      </c>
      <c r="BB3570">
        <v>0</v>
      </c>
      <c r="BC3570">
        <v>0</v>
      </c>
      <c r="BD3570">
        <v>0</v>
      </c>
      <c r="BE3570">
        <v>0</v>
      </c>
      <c r="BF3570">
        <v>10</v>
      </c>
      <c r="BG3570">
        <v>300</v>
      </c>
      <c r="BH3570">
        <v>0</v>
      </c>
      <c r="BI3570">
        <v>6</v>
      </c>
      <c r="BJ3570" s="2">
        <v>46036</v>
      </c>
      <c r="BK3570">
        <v>0</v>
      </c>
      <c r="BL3570" s="3" t="str">
        <f>VLOOKUP(O3570,DropDownList!$H$1:$I$7,2,FALSE)</f>
        <v>2024/25</v>
      </c>
      <c r="BM3570" s="3" t="str">
        <f t="shared" si="55"/>
        <v>PRAS</v>
      </c>
    </row>
    <row r="3571" spans="1:65" x14ac:dyDescent="0.2">
      <c r="A3571">
        <v>2026</v>
      </c>
      <c r="B3571">
        <v>1</v>
      </c>
      <c r="C3571" t="s">
        <v>216</v>
      </c>
      <c r="D3571" t="s">
        <v>223</v>
      </c>
      <c r="E3571" t="s">
        <v>39</v>
      </c>
      <c r="F3571">
        <v>9246</v>
      </c>
      <c r="G3571" t="s">
        <v>141</v>
      </c>
      <c r="H3571" t="s">
        <v>221</v>
      </c>
      <c r="I3571" t="s">
        <v>221</v>
      </c>
      <c r="J3571" s="1">
        <v>46023</v>
      </c>
      <c r="K3571" t="s">
        <v>438</v>
      </c>
      <c r="L3571">
        <v>4</v>
      </c>
      <c r="M3571" t="s">
        <v>439</v>
      </c>
      <c r="N3571" t="s">
        <v>145</v>
      </c>
      <c r="O3571" t="s">
        <v>147</v>
      </c>
      <c r="P3571" t="s">
        <v>150</v>
      </c>
      <c r="Q3571">
        <v>14323.69</v>
      </c>
      <c r="R3571">
        <v>268</v>
      </c>
      <c r="S3571">
        <v>38947.15</v>
      </c>
      <c r="T3571">
        <v>2639.96</v>
      </c>
      <c r="U3571">
        <v>115</v>
      </c>
      <c r="V3571">
        <v>54</v>
      </c>
      <c r="W3571">
        <v>7814.56</v>
      </c>
      <c r="X3571">
        <v>7814.56</v>
      </c>
      <c r="Y3571">
        <v>248</v>
      </c>
      <c r="Z3571">
        <v>36307.19</v>
      </c>
      <c r="AA3571">
        <v>21983.5</v>
      </c>
      <c r="AB3571">
        <v>5007.59</v>
      </c>
      <c r="AC3571">
        <v>16975.91</v>
      </c>
      <c r="AD3571">
        <v>38</v>
      </c>
      <c r="AE3571">
        <v>16</v>
      </c>
      <c r="AF3571">
        <v>131</v>
      </c>
      <c r="AG3571">
        <v>40</v>
      </c>
      <c r="AH3571">
        <v>20</v>
      </c>
      <c r="AI3571">
        <v>75</v>
      </c>
      <c r="AJ3571">
        <v>54</v>
      </c>
      <c r="AK3571">
        <v>28</v>
      </c>
      <c r="AL3571">
        <v>4</v>
      </c>
      <c r="AM3571">
        <v>4</v>
      </c>
      <c r="AN3571">
        <v>0</v>
      </c>
      <c r="AO3571">
        <v>186</v>
      </c>
      <c r="AP3571">
        <v>540</v>
      </c>
      <c r="AQ3571">
        <v>190</v>
      </c>
      <c r="AR3571">
        <v>0</v>
      </c>
      <c r="AS3571">
        <v>33</v>
      </c>
      <c r="AT3571">
        <v>0</v>
      </c>
      <c r="AU3571">
        <v>2</v>
      </c>
      <c r="AV3571">
        <v>0</v>
      </c>
      <c r="AW3571">
        <v>0</v>
      </c>
      <c r="AX3571">
        <v>0</v>
      </c>
      <c r="AY3571">
        <v>85</v>
      </c>
      <c r="AZ3571">
        <v>140</v>
      </c>
      <c r="BA3571">
        <v>48</v>
      </c>
      <c r="BB3571">
        <v>7</v>
      </c>
      <c r="BC3571">
        <v>2</v>
      </c>
      <c r="BD3571">
        <v>0</v>
      </c>
      <c r="BE3571">
        <v>0</v>
      </c>
      <c r="BF3571">
        <v>187</v>
      </c>
      <c r="BG3571">
        <v>10154.5</v>
      </c>
      <c r="BH3571">
        <v>2</v>
      </c>
      <c r="BI3571">
        <v>115</v>
      </c>
      <c r="BJ3571" s="2">
        <v>46036</v>
      </c>
      <c r="BK3571">
        <v>0</v>
      </c>
      <c r="BL3571" s="3" t="str">
        <f>VLOOKUP(O3571,DropDownList!$H$1:$I$7,2,FALSE)</f>
        <v>2024/25</v>
      </c>
      <c r="BM3571" s="3" t="str">
        <f t="shared" si="55"/>
        <v>FISCAL FINES</v>
      </c>
    </row>
    <row r="3572" spans="1:65" x14ac:dyDescent="0.2">
      <c r="A3572">
        <v>2026</v>
      </c>
      <c r="B3572">
        <v>1</v>
      </c>
      <c r="C3572" t="s">
        <v>216</v>
      </c>
      <c r="D3572" t="s">
        <v>223</v>
      </c>
      <c r="E3572" t="s">
        <v>39</v>
      </c>
      <c r="F3572">
        <v>9246</v>
      </c>
      <c r="G3572" t="s">
        <v>141</v>
      </c>
      <c r="H3572" t="s">
        <v>221</v>
      </c>
      <c r="I3572" t="s">
        <v>221</v>
      </c>
      <c r="J3572" s="1">
        <v>46023</v>
      </c>
      <c r="K3572" t="s">
        <v>438</v>
      </c>
      <c r="L3572">
        <v>4</v>
      </c>
      <c r="M3572" t="s">
        <v>439</v>
      </c>
      <c r="N3572" t="s">
        <v>145</v>
      </c>
      <c r="O3572" t="s">
        <v>155</v>
      </c>
      <c r="P3572" t="s">
        <v>152</v>
      </c>
      <c r="Q3572">
        <v>0</v>
      </c>
      <c r="R3572">
        <v>56</v>
      </c>
      <c r="S3572">
        <v>2240</v>
      </c>
      <c r="T3572">
        <v>680</v>
      </c>
      <c r="U3572">
        <v>0</v>
      </c>
      <c r="V3572">
        <v>0</v>
      </c>
      <c r="W3572">
        <v>0</v>
      </c>
      <c r="X3572">
        <v>0</v>
      </c>
      <c r="Y3572">
        <v>0</v>
      </c>
      <c r="Z3572">
        <v>0</v>
      </c>
      <c r="AA3572">
        <v>1560</v>
      </c>
      <c r="AB3572">
        <v>0</v>
      </c>
      <c r="AC3572">
        <v>1560</v>
      </c>
      <c r="AD3572">
        <v>0</v>
      </c>
      <c r="AE3572">
        <v>0</v>
      </c>
      <c r="AF3572">
        <v>39</v>
      </c>
      <c r="AG3572">
        <v>0</v>
      </c>
      <c r="AH3572">
        <v>17</v>
      </c>
      <c r="AI3572">
        <v>0</v>
      </c>
      <c r="AJ3572">
        <v>0</v>
      </c>
      <c r="AK3572">
        <v>0</v>
      </c>
      <c r="AL3572">
        <v>0</v>
      </c>
      <c r="AM3572">
        <v>0</v>
      </c>
      <c r="AN3572">
        <v>0</v>
      </c>
      <c r="AO3572">
        <v>0</v>
      </c>
      <c r="AP3572">
        <v>0</v>
      </c>
      <c r="AQ3572">
        <v>0</v>
      </c>
      <c r="AR3572">
        <v>0</v>
      </c>
      <c r="AS3572">
        <v>0</v>
      </c>
      <c r="AT3572">
        <v>0</v>
      </c>
      <c r="AU3572">
        <v>0</v>
      </c>
      <c r="AV3572">
        <v>0</v>
      </c>
      <c r="AW3572">
        <v>0</v>
      </c>
      <c r="AX3572">
        <v>0</v>
      </c>
      <c r="AY3572">
        <v>0</v>
      </c>
      <c r="AZ3572">
        <v>0</v>
      </c>
      <c r="BA3572">
        <v>0</v>
      </c>
      <c r="BB3572">
        <v>0</v>
      </c>
      <c r="BC3572">
        <v>0</v>
      </c>
      <c r="BD3572">
        <v>0</v>
      </c>
      <c r="BE3572">
        <v>0</v>
      </c>
      <c r="BF3572">
        <v>0</v>
      </c>
      <c r="BG3572">
        <v>0</v>
      </c>
      <c r="BH3572">
        <v>0</v>
      </c>
      <c r="BI3572">
        <v>0</v>
      </c>
      <c r="BJ3572" s="2">
        <v>46036</v>
      </c>
      <c r="BK3572">
        <v>0</v>
      </c>
      <c r="BL3572" s="3" t="str">
        <f>VLOOKUP(O3572,DropDownList!$H$1:$I$7,2,FALSE)</f>
        <v>2022/23</v>
      </c>
      <c r="BM3572" s="3" t="str">
        <f t="shared" si="55"/>
        <v>PCOA</v>
      </c>
    </row>
    <row r="3573" spans="1:65" x14ac:dyDescent="0.2">
      <c r="A3573">
        <v>2026</v>
      </c>
      <c r="B3573">
        <v>1</v>
      </c>
      <c r="C3573" t="s">
        <v>216</v>
      </c>
      <c r="D3573" t="s">
        <v>223</v>
      </c>
      <c r="E3573" t="s">
        <v>39</v>
      </c>
      <c r="F3573">
        <v>9246</v>
      </c>
      <c r="G3573" t="s">
        <v>141</v>
      </c>
      <c r="H3573" t="s">
        <v>221</v>
      </c>
      <c r="I3573" t="s">
        <v>221</v>
      </c>
      <c r="J3573" s="1">
        <v>46023</v>
      </c>
      <c r="K3573" t="s">
        <v>438</v>
      </c>
      <c r="L3573">
        <v>4</v>
      </c>
      <c r="M3573" t="s">
        <v>439</v>
      </c>
      <c r="N3573" t="s">
        <v>145</v>
      </c>
      <c r="O3573" t="s">
        <v>149</v>
      </c>
      <c r="P3573" t="s">
        <v>151</v>
      </c>
      <c r="Q3573">
        <v>30</v>
      </c>
      <c r="R3573">
        <v>238</v>
      </c>
      <c r="S3573">
        <v>7140</v>
      </c>
      <c r="T3573">
        <v>930</v>
      </c>
      <c r="U3573">
        <v>1</v>
      </c>
      <c r="V3573">
        <v>0</v>
      </c>
      <c r="W3573">
        <v>0</v>
      </c>
      <c r="X3573">
        <v>0</v>
      </c>
      <c r="Y3573">
        <v>0</v>
      </c>
      <c r="Z3573">
        <v>0</v>
      </c>
      <c r="AA3573">
        <v>6180</v>
      </c>
      <c r="AB3573">
        <v>0</v>
      </c>
      <c r="AC3573">
        <v>6180</v>
      </c>
      <c r="AD3573">
        <v>0</v>
      </c>
      <c r="AE3573">
        <v>0</v>
      </c>
      <c r="AF3573">
        <v>206</v>
      </c>
      <c r="AG3573">
        <v>0</v>
      </c>
      <c r="AH3573">
        <v>31</v>
      </c>
      <c r="AI3573">
        <v>1</v>
      </c>
      <c r="AJ3573">
        <v>0</v>
      </c>
      <c r="AK3573">
        <v>0</v>
      </c>
      <c r="AL3573">
        <v>0</v>
      </c>
      <c r="AM3573">
        <v>3</v>
      </c>
      <c r="AN3573">
        <v>0</v>
      </c>
      <c r="AO3573">
        <v>0</v>
      </c>
      <c r="AP3573">
        <v>0</v>
      </c>
      <c r="AQ3573">
        <v>0</v>
      </c>
      <c r="AR3573">
        <v>0</v>
      </c>
      <c r="AS3573">
        <v>0</v>
      </c>
      <c r="AT3573">
        <v>0</v>
      </c>
      <c r="AU3573">
        <v>0</v>
      </c>
      <c r="AV3573">
        <v>0</v>
      </c>
      <c r="AW3573">
        <v>0</v>
      </c>
      <c r="AX3573">
        <v>0</v>
      </c>
      <c r="AY3573">
        <v>0</v>
      </c>
      <c r="AZ3573">
        <v>0</v>
      </c>
      <c r="BA3573">
        <v>0</v>
      </c>
      <c r="BB3573">
        <v>0</v>
      </c>
      <c r="BC3573">
        <v>0</v>
      </c>
      <c r="BD3573">
        <v>0</v>
      </c>
      <c r="BE3573">
        <v>0</v>
      </c>
      <c r="BF3573">
        <v>0</v>
      </c>
      <c r="BG3573">
        <v>30</v>
      </c>
      <c r="BH3573">
        <v>0</v>
      </c>
      <c r="BI3573">
        <v>0</v>
      </c>
      <c r="BJ3573" s="2">
        <v>46036</v>
      </c>
      <c r="BK3573">
        <v>0</v>
      </c>
      <c r="BL3573" s="3" t="str">
        <f>VLOOKUP(O3573,DropDownList!$H$1:$I$7,2,FALSE)</f>
        <v>2025/26</v>
      </c>
      <c r="BM3573" s="3" t="str">
        <f t="shared" si="55"/>
        <v>PCPF</v>
      </c>
    </row>
    <row r="3574" spans="1:65" x14ac:dyDescent="0.2">
      <c r="A3574">
        <v>2026</v>
      </c>
      <c r="B3574">
        <v>1</v>
      </c>
      <c r="C3574" t="s">
        <v>216</v>
      </c>
      <c r="D3574" t="s">
        <v>223</v>
      </c>
      <c r="E3574" t="s">
        <v>39</v>
      </c>
      <c r="F3574">
        <v>9246</v>
      </c>
      <c r="G3574" t="s">
        <v>141</v>
      </c>
      <c r="H3574" t="s">
        <v>221</v>
      </c>
      <c r="I3574" t="s">
        <v>221</v>
      </c>
      <c r="J3574" s="1">
        <v>46023</v>
      </c>
      <c r="K3574" t="s">
        <v>438</v>
      </c>
      <c r="L3574">
        <v>4</v>
      </c>
      <c r="M3574" t="s">
        <v>439</v>
      </c>
      <c r="N3574" t="s">
        <v>145</v>
      </c>
      <c r="O3574" t="s">
        <v>149</v>
      </c>
      <c r="P3574" t="s">
        <v>146</v>
      </c>
      <c r="Q3574">
        <v>1290</v>
      </c>
      <c r="R3574">
        <v>244</v>
      </c>
      <c r="S3574">
        <v>3750</v>
      </c>
      <c r="T3574">
        <v>0</v>
      </c>
      <c r="U3574">
        <v>127</v>
      </c>
      <c r="V3574">
        <v>51</v>
      </c>
      <c r="W3574">
        <v>770</v>
      </c>
      <c r="X3574">
        <v>770</v>
      </c>
      <c r="Y3574">
        <v>0</v>
      </c>
      <c r="Z3574">
        <v>0</v>
      </c>
      <c r="AA3574">
        <v>2460</v>
      </c>
      <c r="AB3574">
        <v>0</v>
      </c>
      <c r="AC3574">
        <v>0</v>
      </c>
      <c r="AD3574">
        <v>51</v>
      </c>
      <c r="AE3574">
        <v>0</v>
      </c>
      <c r="AF3574">
        <v>161</v>
      </c>
      <c r="AG3574">
        <v>0</v>
      </c>
      <c r="AH3574">
        <v>0</v>
      </c>
      <c r="AI3574">
        <v>83</v>
      </c>
      <c r="AJ3574">
        <v>0</v>
      </c>
      <c r="AK3574">
        <v>0</v>
      </c>
      <c r="AL3574">
        <v>0</v>
      </c>
      <c r="AM3574">
        <v>0</v>
      </c>
      <c r="AN3574">
        <v>0</v>
      </c>
      <c r="AO3574">
        <v>135</v>
      </c>
      <c r="AP3574">
        <v>261</v>
      </c>
      <c r="AQ3574">
        <v>135</v>
      </c>
      <c r="AR3574">
        <v>0</v>
      </c>
      <c r="AS3574">
        <v>24</v>
      </c>
      <c r="AT3574">
        <v>0</v>
      </c>
      <c r="AU3574">
        <v>2</v>
      </c>
      <c r="AV3574">
        <v>0</v>
      </c>
      <c r="AW3574">
        <v>0</v>
      </c>
      <c r="AX3574">
        <v>0</v>
      </c>
      <c r="AY3574">
        <v>24</v>
      </c>
      <c r="AZ3574">
        <v>35</v>
      </c>
      <c r="BA3574">
        <v>5</v>
      </c>
      <c r="BB3574">
        <v>6</v>
      </c>
      <c r="BC3574">
        <v>2</v>
      </c>
      <c r="BD3574">
        <v>0</v>
      </c>
      <c r="BE3574">
        <v>0</v>
      </c>
      <c r="BF3574">
        <v>243</v>
      </c>
      <c r="BG3574">
        <v>1290</v>
      </c>
      <c r="BH3574">
        <v>0</v>
      </c>
      <c r="BI3574">
        <v>124</v>
      </c>
      <c r="BJ3574" s="2">
        <v>46036</v>
      </c>
      <c r="BK3574">
        <v>0</v>
      </c>
      <c r="BL3574" s="3" t="str">
        <f>VLOOKUP(O3574,DropDownList!$H$1:$I$7,2,FALSE)</f>
        <v>2025/26</v>
      </c>
      <c r="BM3574" s="3" t="str">
        <f t="shared" si="55"/>
        <v>VSUR</v>
      </c>
    </row>
    <row r="3575" spans="1:65" x14ac:dyDescent="0.2">
      <c r="A3575">
        <v>2026</v>
      </c>
      <c r="B3575">
        <v>1</v>
      </c>
      <c r="C3575" t="s">
        <v>216</v>
      </c>
      <c r="D3575" t="s">
        <v>223</v>
      </c>
      <c r="E3575" t="s">
        <v>39</v>
      </c>
      <c r="F3575">
        <v>9246</v>
      </c>
      <c r="G3575" t="s">
        <v>141</v>
      </c>
      <c r="H3575" t="s">
        <v>221</v>
      </c>
      <c r="I3575" t="s">
        <v>221</v>
      </c>
      <c r="J3575" s="1">
        <v>46023</v>
      </c>
      <c r="K3575" t="s">
        <v>438</v>
      </c>
      <c r="L3575">
        <v>4</v>
      </c>
      <c r="M3575" t="s">
        <v>439</v>
      </c>
      <c r="N3575" t="s">
        <v>145</v>
      </c>
      <c r="O3575" t="s">
        <v>149</v>
      </c>
      <c r="P3575" t="s">
        <v>152</v>
      </c>
      <c r="Q3575">
        <v>0</v>
      </c>
      <c r="R3575">
        <v>26</v>
      </c>
      <c r="S3575">
        <v>1040</v>
      </c>
      <c r="T3575">
        <v>520</v>
      </c>
      <c r="U3575">
        <v>0</v>
      </c>
      <c r="V3575">
        <v>0</v>
      </c>
      <c r="W3575">
        <v>0</v>
      </c>
      <c r="X3575">
        <v>0</v>
      </c>
      <c r="Y3575">
        <v>0</v>
      </c>
      <c r="Z3575">
        <v>0</v>
      </c>
      <c r="AA3575">
        <v>520</v>
      </c>
      <c r="AB3575">
        <v>0</v>
      </c>
      <c r="AC3575">
        <v>520</v>
      </c>
      <c r="AD3575">
        <v>0</v>
      </c>
      <c r="AE3575">
        <v>0</v>
      </c>
      <c r="AF3575">
        <v>13</v>
      </c>
      <c r="AG3575">
        <v>0</v>
      </c>
      <c r="AH3575">
        <v>13</v>
      </c>
      <c r="AI3575">
        <v>0</v>
      </c>
      <c r="AJ3575">
        <v>0</v>
      </c>
      <c r="AK3575">
        <v>0</v>
      </c>
      <c r="AL3575">
        <v>0</v>
      </c>
      <c r="AM3575">
        <v>0</v>
      </c>
      <c r="AN3575">
        <v>0</v>
      </c>
      <c r="AO3575">
        <v>0</v>
      </c>
      <c r="AP3575">
        <v>0</v>
      </c>
      <c r="AQ3575">
        <v>0</v>
      </c>
      <c r="AR3575">
        <v>0</v>
      </c>
      <c r="AS3575">
        <v>0</v>
      </c>
      <c r="AT3575">
        <v>0</v>
      </c>
      <c r="AU3575">
        <v>0</v>
      </c>
      <c r="AV3575">
        <v>0</v>
      </c>
      <c r="AW3575">
        <v>0</v>
      </c>
      <c r="AX3575">
        <v>0</v>
      </c>
      <c r="AY3575">
        <v>0</v>
      </c>
      <c r="AZ3575">
        <v>0</v>
      </c>
      <c r="BA3575">
        <v>0</v>
      </c>
      <c r="BB3575">
        <v>0</v>
      </c>
      <c r="BC3575">
        <v>0</v>
      </c>
      <c r="BD3575">
        <v>0</v>
      </c>
      <c r="BE3575">
        <v>0</v>
      </c>
      <c r="BF3575">
        <v>0</v>
      </c>
      <c r="BG3575">
        <v>0</v>
      </c>
      <c r="BH3575">
        <v>0</v>
      </c>
      <c r="BI3575">
        <v>0</v>
      </c>
      <c r="BJ3575" s="2">
        <v>46036</v>
      </c>
      <c r="BK3575">
        <v>0</v>
      </c>
      <c r="BL3575" s="3" t="str">
        <f>VLOOKUP(O3575,DropDownList!$H$1:$I$7,2,FALSE)</f>
        <v>2025/26</v>
      </c>
      <c r="BM3575" s="3" t="str">
        <f t="shared" si="55"/>
        <v>PCOA</v>
      </c>
    </row>
    <row r="3576" spans="1:65" x14ac:dyDescent="0.2">
      <c r="A3576">
        <v>2026</v>
      </c>
      <c r="B3576">
        <v>1</v>
      </c>
      <c r="C3576" t="s">
        <v>216</v>
      </c>
      <c r="D3576" t="s">
        <v>223</v>
      </c>
      <c r="E3576" t="s">
        <v>39</v>
      </c>
      <c r="F3576">
        <v>9246</v>
      </c>
      <c r="G3576" t="s">
        <v>141</v>
      </c>
      <c r="H3576" t="s">
        <v>221</v>
      </c>
      <c r="I3576" t="s">
        <v>221</v>
      </c>
      <c r="J3576" s="1">
        <v>46023</v>
      </c>
      <c r="K3576" t="s">
        <v>438</v>
      </c>
      <c r="L3576">
        <v>4</v>
      </c>
      <c r="M3576" t="s">
        <v>439</v>
      </c>
      <c r="N3576" t="s">
        <v>145</v>
      </c>
      <c r="O3576" t="s">
        <v>149</v>
      </c>
      <c r="P3576" t="s">
        <v>148</v>
      </c>
      <c r="Q3576">
        <v>600</v>
      </c>
      <c r="R3576">
        <v>13</v>
      </c>
      <c r="S3576">
        <v>780</v>
      </c>
      <c r="T3576">
        <v>0</v>
      </c>
      <c r="U3576">
        <v>10</v>
      </c>
      <c r="V3576">
        <v>9</v>
      </c>
      <c r="W3576">
        <v>540</v>
      </c>
      <c r="X3576">
        <v>540</v>
      </c>
      <c r="Y3576">
        <v>0</v>
      </c>
      <c r="Z3576">
        <v>0</v>
      </c>
      <c r="AA3576">
        <v>180</v>
      </c>
      <c r="AB3576">
        <v>0</v>
      </c>
      <c r="AC3576">
        <v>180</v>
      </c>
      <c r="AD3576">
        <v>9</v>
      </c>
      <c r="AE3576">
        <v>0</v>
      </c>
      <c r="AF3576">
        <v>3</v>
      </c>
      <c r="AG3576">
        <v>0</v>
      </c>
      <c r="AH3576">
        <v>0</v>
      </c>
      <c r="AI3576">
        <v>10</v>
      </c>
      <c r="AJ3576">
        <v>0</v>
      </c>
      <c r="AK3576">
        <v>0</v>
      </c>
      <c r="AL3576">
        <v>0</v>
      </c>
      <c r="AM3576">
        <v>0</v>
      </c>
      <c r="AN3576">
        <v>0</v>
      </c>
      <c r="AO3576">
        <v>10</v>
      </c>
      <c r="AP3576">
        <v>13</v>
      </c>
      <c r="AQ3576">
        <v>10</v>
      </c>
      <c r="AR3576">
        <v>0</v>
      </c>
      <c r="AS3576">
        <v>0</v>
      </c>
      <c r="AT3576">
        <v>0</v>
      </c>
      <c r="AU3576">
        <v>0</v>
      </c>
      <c r="AV3576">
        <v>0</v>
      </c>
      <c r="AW3576">
        <v>0</v>
      </c>
      <c r="AX3576">
        <v>0</v>
      </c>
      <c r="AY3576">
        <v>1</v>
      </c>
      <c r="AZ3576">
        <v>1</v>
      </c>
      <c r="BA3576">
        <v>0</v>
      </c>
      <c r="BB3576">
        <v>0</v>
      </c>
      <c r="BC3576">
        <v>0</v>
      </c>
      <c r="BD3576">
        <v>0</v>
      </c>
      <c r="BE3576">
        <v>0</v>
      </c>
      <c r="BF3576">
        <v>10</v>
      </c>
      <c r="BG3576">
        <v>600</v>
      </c>
      <c r="BH3576">
        <v>0</v>
      </c>
      <c r="BI3576">
        <v>10</v>
      </c>
      <c r="BJ3576" s="2">
        <v>46036</v>
      </c>
      <c r="BK3576">
        <v>0</v>
      </c>
      <c r="BL3576" s="3" t="str">
        <f>VLOOKUP(O3576,DropDownList!$H$1:$I$7,2,FALSE)</f>
        <v>2025/26</v>
      </c>
      <c r="BM3576" s="3" t="str">
        <f t="shared" si="55"/>
        <v>PRAS</v>
      </c>
    </row>
    <row r="3577" spans="1:65" x14ac:dyDescent="0.2">
      <c r="A3577">
        <v>2026</v>
      </c>
      <c r="B3577">
        <v>1</v>
      </c>
      <c r="C3577" t="s">
        <v>216</v>
      </c>
      <c r="D3577" t="s">
        <v>223</v>
      </c>
      <c r="E3577" t="s">
        <v>39</v>
      </c>
      <c r="F3577">
        <v>9246</v>
      </c>
      <c r="G3577" t="s">
        <v>141</v>
      </c>
      <c r="H3577" t="s">
        <v>221</v>
      </c>
      <c r="I3577" t="s">
        <v>221</v>
      </c>
      <c r="J3577" s="1">
        <v>46023</v>
      </c>
      <c r="K3577" t="s">
        <v>438</v>
      </c>
      <c r="L3577">
        <v>4</v>
      </c>
      <c r="M3577" t="s">
        <v>439</v>
      </c>
      <c r="N3577" t="s">
        <v>145</v>
      </c>
      <c r="O3577" t="s">
        <v>149</v>
      </c>
      <c r="P3577" t="s">
        <v>153</v>
      </c>
      <c r="Q3577">
        <v>540</v>
      </c>
      <c r="R3577">
        <v>16</v>
      </c>
      <c r="S3577">
        <v>720</v>
      </c>
      <c r="T3577">
        <v>0</v>
      </c>
      <c r="U3577">
        <v>12</v>
      </c>
      <c r="V3577">
        <v>12</v>
      </c>
      <c r="W3577">
        <v>540</v>
      </c>
      <c r="X3577">
        <v>540</v>
      </c>
      <c r="Y3577">
        <v>0</v>
      </c>
      <c r="Z3577">
        <v>0</v>
      </c>
      <c r="AA3577">
        <v>180</v>
      </c>
      <c r="AB3577">
        <v>0</v>
      </c>
      <c r="AC3577">
        <v>180</v>
      </c>
      <c r="AD3577">
        <v>12</v>
      </c>
      <c r="AE3577">
        <v>0</v>
      </c>
      <c r="AF3577">
        <v>4</v>
      </c>
      <c r="AG3577">
        <v>0</v>
      </c>
      <c r="AH3577">
        <v>0</v>
      </c>
      <c r="AI3577">
        <v>12</v>
      </c>
      <c r="AJ3577">
        <v>0</v>
      </c>
      <c r="AK3577">
        <v>0</v>
      </c>
      <c r="AL3577">
        <v>0</v>
      </c>
      <c r="AM3577">
        <v>0</v>
      </c>
      <c r="AN3577">
        <v>0</v>
      </c>
      <c r="AO3577">
        <v>14</v>
      </c>
      <c r="AP3577">
        <v>14</v>
      </c>
      <c r="AQ3577">
        <v>14</v>
      </c>
      <c r="AR3577">
        <v>0</v>
      </c>
      <c r="AS3577">
        <v>0</v>
      </c>
      <c r="AT3577">
        <v>0</v>
      </c>
      <c r="AU3577">
        <v>0</v>
      </c>
      <c r="AV3577">
        <v>0</v>
      </c>
      <c r="AW3577">
        <v>0</v>
      </c>
      <c r="AX3577">
        <v>0</v>
      </c>
      <c r="AY3577">
        <v>0</v>
      </c>
      <c r="AZ3577">
        <v>0</v>
      </c>
      <c r="BA3577">
        <v>0</v>
      </c>
      <c r="BB3577">
        <v>0</v>
      </c>
      <c r="BC3577">
        <v>0</v>
      </c>
      <c r="BD3577">
        <v>0</v>
      </c>
      <c r="BE3577">
        <v>0</v>
      </c>
      <c r="BF3577">
        <v>13</v>
      </c>
      <c r="BG3577">
        <v>540</v>
      </c>
      <c r="BH3577">
        <v>0</v>
      </c>
      <c r="BI3577">
        <v>10</v>
      </c>
      <c r="BJ3577" s="2">
        <v>46036</v>
      </c>
      <c r="BK3577">
        <v>0</v>
      </c>
      <c r="BL3577" s="3" t="str">
        <f>VLOOKUP(O3577,DropDownList!$H$1:$I$7,2,FALSE)</f>
        <v>2025/26</v>
      </c>
      <c r="BM3577" s="3" t="str">
        <f t="shared" si="55"/>
        <v>PREG</v>
      </c>
    </row>
    <row r="3578" spans="1:65" x14ac:dyDescent="0.2">
      <c r="A3578">
        <v>2026</v>
      </c>
      <c r="B3578">
        <v>1</v>
      </c>
      <c r="C3578" t="s">
        <v>216</v>
      </c>
      <c r="D3578" t="s">
        <v>223</v>
      </c>
      <c r="E3578" t="s">
        <v>39</v>
      </c>
      <c r="F3578">
        <v>9246</v>
      </c>
      <c r="G3578" t="s">
        <v>141</v>
      </c>
      <c r="H3578" t="s">
        <v>221</v>
      </c>
      <c r="I3578" t="s">
        <v>221</v>
      </c>
      <c r="J3578" s="1">
        <v>46023</v>
      </c>
      <c r="K3578" t="s">
        <v>438</v>
      </c>
      <c r="L3578">
        <v>4</v>
      </c>
      <c r="M3578" t="s">
        <v>439</v>
      </c>
      <c r="N3578" t="s">
        <v>145</v>
      </c>
      <c r="O3578" t="s">
        <v>149</v>
      </c>
      <c r="P3578" t="s">
        <v>154</v>
      </c>
      <c r="Q3578">
        <v>30540.15</v>
      </c>
      <c r="R3578">
        <v>247</v>
      </c>
      <c r="S3578">
        <v>62338</v>
      </c>
      <c r="T3578">
        <v>0</v>
      </c>
      <c r="U3578">
        <v>130</v>
      </c>
      <c r="V3578">
        <v>77</v>
      </c>
      <c r="W3578">
        <v>14583</v>
      </c>
      <c r="X3578">
        <v>18288</v>
      </c>
      <c r="Y3578">
        <v>0</v>
      </c>
      <c r="Z3578">
        <v>0</v>
      </c>
      <c r="AA3578">
        <v>31797.85</v>
      </c>
      <c r="AB3578">
        <v>380</v>
      </c>
      <c r="AC3578">
        <v>28947.85</v>
      </c>
      <c r="AD3578">
        <v>50</v>
      </c>
      <c r="AE3578">
        <v>27</v>
      </c>
      <c r="AF3578">
        <v>117</v>
      </c>
      <c r="AG3578">
        <v>46</v>
      </c>
      <c r="AH3578">
        <v>0</v>
      </c>
      <c r="AI3578">
        <v>84</v>
      </c>
      <c r="AJ3578">
        <v>0</v>
      </c>
      <c r="AK3578">
        <v>0</v>
      </c>
      <c r="AL3578">
        <v>0</v>
      </c>
      <c r="AM3578">
        <v>0</v>
      </c>
      <c r="AN3578">
        <v>0</v>
      </c>
      <c r="AO3578">
        <v>137</v>
      </c>
      <c r="AP3578">
        <v>264</v>
      </c>
      <c r="AQ3578">
        <v>136</v>
      </c>
      <c r="AR3578">
        <v>0</v>
      </c>
      <c r="AS3578">
        <v>24</v>
      </c>
      <c r="AT3578">
        <v>0</v>
      </c>
      <c r="AU3578">
        <v>2</v>
      </c>
      <c r="AV3578">
        <v>0</v>
      </c>
      <c r="AW3578">
        <v>0</v>
      </c>
      <c r="AX3578">
        <v>0</v>
      </c>
      <c r="AY3578">
        <v>25</v>
      </c>
      <c r="AZ3578">
        <v>36</v>
      </c>
      <c r="BA3578">
        <v>5</v>
      </c>
      <c r="BB3578">
        <v>6</v>
      </c>
      <c r="BC3578">
        <v>2</v>
      </c>
      <c r="BD3578">
        <v>0</v>
      </c>
      <c r="BE3578">
        <v>0</v>
      </c>
      <c r="BF3578">
        <v>246</v>
      </c>
      <c r="BG3578">
        <v>21753</v>
      </c>
      <c r="BH3578">
        <v>0</v>
      </c>
      <c r="BI3578">
        <v>127</v>
      </c>
      <c r="BJ3578" s="2">
        <v>46036</v>
      </c>
      <c r="BK3578">
        <v>0</v>
      </c>
      <c r="BL3578" s="3" t="str">
        <f>VLOOKUP(O3578,DropDownList!$H$1:$I$7,2,FALSE)</f>
        <v>2025/26</v>
      </c>
      <c r="BM3578" s="3" t="str">
        <f t="shared" si="55"/>
        <v>JP COURT</v>
      </c>
    </row>
    <row r="3579" spans="1:65" x14ac:dyDescent="0.2">
      <c r="A3579">
        <v>2026</v>
      </c>
      <c r="B3579">
        <v>1</v>
      </c>
      <c r="C3579" t="s">
        <v>216</v>
      </c>
      <c r="D3579" t="s">
        <v>223</v>
      </c>
      <c r="E3579" t="s">
        <v>39</v>
      </c>
      <c r="F3579">
        <v>9246</v>
      </c>
      <c r="G3579" t="s">
        <v>141</v>
      </c>
      <c r="H3579" t="s">
        <v>221</v>
      </c>
      <c r="I3579" t="s">
        <v>221</v>
      </c>
      <c r="J3579" s="1">
        <v>46023</v>
      </c>
      <c r="K3579" t="s">
        <v>438</v>
      </c>
      <c r="L3579">
        <v>4</v>
      </c>
      <c r="M3579" t="s">
        <v>439</v>
      </c>
      <c r="N3579" t="s">
        <v>145</v>
      </c>
      <c r="O3579" t="s">
        <v>147</v>
      </c>
      <c r="P3579" t="s">
        <v>153</v>
      </c>
      <c r="Q3579">
        <v>2115</v>
      </c>
      <c r="R3579">
        <v>74</v>
      </c>
      <c r="S3579">
        <v>3975</v>
      </c>
      <c r="T3579">
        <v>45</v>
      </c>
      <c r="U3579">
        <v>39</v>
      </c>
      <c r="V3579">
        <v>39</v>
      </c>
      <c r="W3579">
        <v>2115</v>
      </c>
      <c r="X3579">
        <v>2115</v>
      </c>
      <c r="Y3579">
        <v>0</v>
      </c>
      <c r="Z3579">
        <v>0</v>
      </c>
      <c r="AA3579">
        <v>1815</v>
      </c>
      <c r="AB3579">
        <v>0</v>
      </c>
      <c r="AC3579">
        <v>1815</v>
      </c>
      <c r="AD3579">
        <v>39</v>
      </c>
      <c r="AE3579">
        <v>0</v>
      </c>
      <c r="AF3579">
        <v>34</v>
      </c>
      <c r="AG3579">
        <v>0</v>
      </c>
      <c r="AH3579">
        <v>1</v>
      </c>
      <c r="AI3579">
        <v>39</v>
      </c>
      <c r="AJ3579">
        <v>0</v>
      </c>
      <c r="AK3579">
        <v>0</v>
      </c>
      <c r="AL3579">
        <v>0</v>
      </c>
      <c r="AM3579">
        <v>0</v>
      </c>
      <c r="AN3579">
        <v>0</v>
      </c>
      <c r="AO3579">
        <v>51</v>
      </c>
      <c r="AP3579">
        <v>51</v>
      </c>
      <c r="AQ3579">
        <v>51</v>
      </c>
      <c r="AR3579">
        <v>0</v>
      </c>
      <c r="AS3579">
        <v>0</v>
      </c>
      <c r="AT3579">
        <v>0</v>
      </c>
      <c r="AU3579">
        <v>0</v>
      </c>
      <c r="AV3579">
        <v>0</v>
      </c>
      <c r="AW3579">
        <v>0</v>
      </c>
      <c r="AX3579">
        <v>0</v>
      </c>
      <c r="AY3579">
        <v>0</v>
      </c>
      <c r="AZ3579">
        <v>0</v>
      </c>
      <c r="BA3579">
        <v>0</v>
      </c>
      <c r="BB3579">
        <v>0</v>
      </c>
      <c r="BC3579">
        <v>0</v>
      </c>
      <c r="BD3579">
        <v>0</v>
      </c>
      <c r="BE3579">
        <v>0</v>
      </c>
      <c r="BF3579">
        <v>52</v>
      </c>
      <c r="BG3579">
        <v>2115</v>
      </c>
      <c r="BH3579">
        <v>0</v>
      </c>
      <c r="BI3579">
        <v>39</v>
      </c>
      <c r="BJ3579" s="2">
        <v>46036</v>
      </c>
      <c r="BK3579">
        <v>0</v>
      </c>
      <c r="BL3579" s="3" t="str">
        <f>VLOOKUP(O3579,DropDownList!$H$1:$I$7,2,FALSE)</f>
        <v>2024/25</v>
      </c>
      <c r="BM3579" s="3" t="str">
        <f t="shared" si="55"/>
        <v>PREG</v>
      </c>
    </row>
    <row r="3580" spans="1:65" x14ac:dyDescent="0.2">
      <c r="A3580">
        <v>2026</v>
      </c>
      <c r="B3580">
        <v>1</v>
      </c>
      <c r="C3580" t="s">
        <v>216</v>
      </c>
      <c r="D3580" t="s">
        <v>223</v>
      </c>
      <c r="E3580" t="s">
        <v>39</v>
      </c>
      <c r="F3580">
        <v>9246</v>
      </c>
      <c r="G3580" t="s">
        <v>141</v>
      </c>
      <c r="H3580" t="s">
        <v>221</v>
      </c>
      <c r="I3580" t="s">
        <v>221</v>
      </c>
      <c r="J3580" s="1">
        <v>46023</v>
      </c>
      <c r="K3580" t="s">
        <v>438</v>
      </c>
      <c r="L3580">
        <v>4</v>
      </c>
      <c r="M3580" t="s">
        <v>439</v>
      </c>
      <c r="N3580" t="s">
        <v>145</v>
      </c>
      <c r="O3580" t="s">
        <v>149</v>
      </c>
      <c r="P3580" t="s">
        <v>150</v>
      </c>
      <c r="Q3580">
        <v>14364.77</v>
      </c>
      <c r="R3580">
        <v>180</v>
      </c>
      <c r="S3580">
        <v>28567.99</v>
      </c>
      <c r="T3580">
        <v>3905.27</v>
      </c>
      <c r="U3580">
        <v>95</v>
      </c>
      <c r="V3580">
        <v>67</v>
      </c>
      <c r="W3580">
        <v>7149.6</v>
      </c>
      <c r="X3580">
        <v>9445.0300000000007</v>
      </c>
      <c r="Y3580">
        <v>151</v>
      </c>
      <c r="Z3580">
        <v>24662.720000000001</v>
      </c>
      <c r="AA3580">
        <v>10297.950000000001</v>
      </c>
      <c r="AB3580">
        <v>3236.25</v>
      </c>
      <c r="AC3580">
        <v>7061.7</v>
      </c>
      <c r="AD3580">
        <v>49</v>
      </c>
      <c r="AE3580">
        <v>18</v>
      </c>
      <c r="AF3580">
        <v>56</v>
      </c>
      <c r="AG3580">
        <v>24</v>
      </c>
      <c r="AH3580">
        <v>29</v>
      </c>
      <c r="AI3580">
        <v>71</v>
      </c>
      <c r="AJ3580">
        <v>33</v>
      </c>
      <c r="AK3580">
        <v>14</v>
      </c>
      <c r="AL3580">
        <v>6</v>
      </c>
      <c r="AM3580">
        <v>18</v>
      </c>
      <c r="AN3580">
        <v>1</v>
      </c>
      <c r="AO3580">
        <v>113</v>
      </c>
      <c r="AP3580">
        <v>250</v>
      </c>
      <c r="AQ3580">
        <v>116</v>
      </c>
      <c r="AR3580">
        <v>3</v>
      </c>
      <c r="AS3580">
        <v>8</v>
      </c>
      <c r="AT3580">
        <v>0</v>
      </c>
      <c r="AU3580">
        <v>1</v>
      </c>
      <c r="AV3580">
        <v>0</v>
      </c>
      <c r="AW3580">
        <v>0</v>
      </c>
      <c r="AX3580">
        <v>0</v>
      </c>
      <c r="AY3580">
        <v>26</v>
      </c>
      <c r="AZ3580">
        <v>57</v>
      </c>
      <c r="BA3580">
        <v>12</v>
      </c>
      <c r="BB3580">
        <v>1</v>
      </c>
      <c r="BC3580">
        <v>0</v>
      </c>
      <c r="BD3580">
        <v>1</v>
      </c>
      <c r="BE3580">
        <v>0</v>
      </c>
      <c r="BF3580">
        <v>112</v>
      </c>
      <c r="BG3580">
        <v>10948.59</v>
      </c>
      <c r="BH3580">
        <v>0</v>
      </c>
      <c r="BI3580">
        <v>93</v>
      </c>
      <c r="BJ3580" s="2">
        <v>46036</v>
      </c>
      <c r="BK3580">
        <v>0</v>
      </c>
      <c r="BL3580" s="3" t="str">
        <f>VLOOKUP(O3580,DropDownList!$H$1:$I$7,2,FALSE)</f>
        <v>2025/26</v>
      </c>
      <c r="BM3580" s="3" t="str">
        <f t="shared" si="55"/>
        <v>FISCAL FINES</v>
      </c>
    </row>
    <row r="3581" spans="1:65" x14ac:dyDescent="0.2">
      <c r="A3581">
        <v>2026</v>
      </c>
      <c r="B3581">
        <v>1</v>
      </c>
      <c r="C3581" t="s">
        <v>216</v>
      </c>
      <c r="D3581" t="s">
        <v>223</v>
      </c>
      <c r="E3581" t="s">
        <v>39</v>
      </c>
      <c r="F3581">
        <v>9246</v>
      </c>
      <c r="G3581" t="s">
        <v>141</v>
      </c>
      <c r="H3581" t="s">
        <v>221</v>
      </c>
      <c r="I3581" t="s">
        <v>221</v>
      </c>
      <c r="J3581" s="1">
        <v>46023</v>
      </c>
      <c r="K3581" t="s">
        <v>438</v>
      </c>
      <c r="L3581">
        <v>4</v>
      </c>
      <c r="M3581" t="s">
        <v>439</v>
      </c>
      <c r="N3581" t="s">
        <v>145</v>
      </c>
      <c r="O3581" t="s">
        <v>156</v>
      </c>
      <c r="P3581" t="s">
        <v>154</v>
      </c>
      <c r="Q3581">
        <v>24602.06</v>
      </c>
      <c r="R3581">
        <v>502</v>
      </c>
      <c r="S3581">
        <v>131841</v>
      </c>
      <c r="T3581">
        <v>1589</v>
      </c>
      <c r="U3581">
        <v>99</v>
      </c>
      <c r="V3581">
        <v>52</v>
      </c>
      <c r="W3581">
        <v>14407.34</v>
      </c>
      <c r="X3581">
        <v>14447.34</v>
      </c>
      <c r="Y3581">
        <v>0</v>
      </c>
      <c r="Z3581">
        <v>0</v>
      </c>
      <c r="AA3581">
        <v>105649.94</v>
      </c>
      <c r="AB3581">
        <v>1196.97</v>
      </c>
      <c r="AC3581">
        <v>97567.97</v>
      </c>
      <c r="AD3581">
        <v>32</v>
      </c>
      <c r="AE3581">
        <v>20</v>
      </c>
      <c r="AF3581">
        <v>396</v>
      </c>
      <c r="AG3581">
        <v>48</v>
      </c>
      <c r="AH3581">
        <v>5</v>
      </c>
      <c r="AI3581">
        <v>51</v>
      </c>
      <c r="AJ3581">
        <v>0</v>
      </c>
      <c r="AK3581">
        <v>0</v>
      </c>
      <c r="AL3581">
        <v>0</v>
      </c>
      <c r="AM3581">
        <v>0</v>
      </c>
      <c r="AN3581">
        <v>0</v>
      </c>
      <c r="AO3581">
        <v>237</v>
      </c>
      <c r="AP3581">
        <v>823</v>
      </c>
      <c r="AQ3581">
        <v>259</v>
      </c>
      <c r="AR3581">
        <v>0</v>
      </c>
      <c r="AS3581">
        <v>76</v>
      </c>
      <c r="AT3581">
        <v>15</v>
      </c>
      <c r="AU3581">
        <v>18</v>
      </c>
      <c r="AV3581">
        <v>6</v>
      </c>
      <c r="AW3581">
        <v>0</v>
      </c>
      <c r="AX3581">
        <v>0</v>
      </c>
      <c r="AY3581">
        <v>97</v>
      </c>
      <c r="AZ3581">
        <v>175</v>
      </c>
      <c r="BA3581">
        <v>86</v>
      </c>
      <c r="BB3581">
        <v>24</v>
      </c>
      <c r="BC3581">
        <v>8</v>
      </c>
      <c r="BD3581">
        <v>2</v>
      </c>
      <c r="BE3581">
        <v>0</v>
      </c>
      <c r="BF3581">
        <v>497</v>
      </c>
      <c r="BG3581">
        <v>14740</v>
      </c>
      <c r="BH3581">
        <v>2</v>
      </c>
      <c r="BI3581">
        <v>90</v>
      </c>
      <c r="BJ3581" s="2">
        <v>46036</v>
      </c>
      <c r="BK3581">
        <v>0</v>
      </c>
      <c r="BL3581" s="3" t="str">
        <f>VLOOKUP(O3581,DropDownList!$H$1:$I$7,2,FALSE)</f>
        <v>2023/24</v>
      </c>
      <c r="BM3581" s="3" t="str">
        <f t="shared" si="55"/>
        <v>JP COURT</v>
      </c>
    </row>
    <row r="3582" spans="1:65" x14ac:dyDescent="0.2">
      <c r="A3582">
        <v>2026</v>
      </c>
      <c r="B3582">
        <v>1</v>
      </c>
      <c r="C3582" t="s">
        <v>216</v>
      </c>
      <c r="D3582" t="s">
        <v>223</v>
      </c>
      <c r="E3582" t="s">
        <v>39</v>
      </c>
      <c r="F3582">
        <v>9246</v>
      </c>
      <c r="G3582" t="s">
        <v>141</v>
      </c>
      <c r="H3582" t="s">
        <v>221</v>
      </c>
      <c r="I3582" t="s">
        <v>221</v>
      </c>
      <c r="J3582" s="1">
        <v>46023</v>
      </c>
      <c r="K3582" t="s">
        <v>438</v>
      </c>
      <c r="L3582">
        <v>4</v>
      </c>
      <c r="M3582" t="s">
        <v>439</v>
      </c>
      <c r="N3582" t="s">
        <v>145</v>
      </c>
      <c r="O3582" t="s">
        <v>155</v>
      </c>
      <c r="P3582" t="s">
        <v>146</v>
      </c>
      <c r="Q3582">
        <v>888.75</v>
      </c>
      <c r="R3582">
        <v>674</v>
      </c>
      <c r="S3582">
        <v>9855</v>
      </c>
      <c r="T3582">
        <v>80</v>
      </c>
      <c r="U3582">
        <v>112</v>
      </c>
      <c r="V3582">
        <v>45</v>
      </c>
      <c r="W3582">
        <v>688.75</v>
      </c>
      <c r="X3582">
        <v>688.75</v>
      </c>
      <c r="Y3582">
        <v>0</v>
      </c>
      <c r="Z3582">
        <v>0</v>
      </c>
      <c r="AA3582">
        <v>8886.25</v>
      </c>
      <c r="AB3582">
        <v>0</v>
      </c>
      <c r="AC3582">
        <v>0</v>
      </c>
      <c r="AD3582">
        <v>44</v>
      </c>
      <c r="AE3582">
        <v>1</v>
      </c>
      <c r="AF3582">
        <v>610</v>
      </c>
      <c r="AG3582">
        <v>1</v>
      </c>
      <c r="AH3582">
        <v>6</v>
      </c>
      <c r="AI3582">
        <v>57</v>
      </c>
      <c r="AJ3582">
        <v>0</v>
      </c>
      <c r="AK3582">
        <v>0</v>
      </c>
      <c r="AL3582">
        <v>0</v>
      </c>
      <c r="AM3582">
        <v>0</v>
      </c>
      <c r="AN3582">
        <v>0</v>
      </c>
      <c r="AO3582">
        <v>370</v>
      </c>
      <c r="AP3582">
        <v>1614</v>
      </c>
      <c r="AQ3582">
        <v>390</v>
      </c>
      <c r="AR3582">
        <v>0</v>
      </c>
      <c r="AS3582">
        <v>181</v>
      </c>
      <c r="AT3582">
        <v>47</v>
      </c>
      <c r="AU3582">
        <v>14</v>
      </c>
      <c r="AV3582">
        <v>7</v>
      </c>
      <c r="AW3582">
        <v>0</v>
      </c>
      <c r="AX3582">
        <v>0</v>
      </c>
      <c r="AY3582">
        <v>171</v>
      </c>
      <c r="AZ3582">
        <v>342</v>
      </c>
      <c r="BA3582">
        <v>231</v>
      </c>
      <c r="BB3582">
        <v>75</v>
      </c>
      <c r="BC3582">
        <v>23</v>
      </c>
      <c r="BD3582">
        <v>10</v>
      </c>
      <c r="BE3582">
        <v>0</v>
      </c>
      <c r="BF3582">
        <v>672</v>
      </c>
      <c r="BG3582">
        <v>880</v>
      </c>
      <c r="BH3582">
        <v>0</v>
      </c>
      <c r="BI3582">
        <v>94</v>
      </c>
      <c r="BJ3582" s="2">
        <v>46036</v>
      </c>
      <c r="BK3582">
        <v>0</v>
      </c>
      <c r="BL3582" s="3" t="str">
        <f>VLOOKUP(O3582,DropDownList!$H$1:$I$7,2,FALSE)</f>
        <v>2022/23</v>
      </c>
      <c r="BM3582" s="3" t="str">
        <f t="shared" si="55"/>
        <v>VSUR</v>
      </c>
    </row>
    <row r="3583" spans="1:65" x14ac:dyDescent="0.2">
      <c r="A3583">
        <v>2026</v>
      </c>
      <c r="B3583">
        <v>1</v>
      </c>
      <c r="C3583" t="s">
        <v>216</v>
      </c>
      <c r="D3583" t="s">
        <v>223</v>
      </c>
      <c r="E3583" t="s">
        <v>39</v>
      </c>
      <c r="F3583">
        <v>9246</v>
      </c>
      <c r="G3583" t="s">
        <v>141</v>
      </c>
      <c r="H3583" t="s">
        <v>221</v>
      </c>
      <c r="I3583" t="s">
        <v>221</v>
      </c>
      <c r="J3583" s="1">
        <v>46023</v>
      </c>
      <c r="K3583" t="s">
        <v>438</v>
      </c>
      <c r="L3583">
        <v>4</v>
      </c>
      <c r="M3583" t="s">
        <v>439</v>
      </c>
      <c r="N3583" t="s">
        <v>145</v>
      </c>
      <c r="O3583" t="s">
        <v>156</v>
      </c>
      <c r="P3583" t="s">
        <v>150</v>
      </c>
      <c r="Q3583">
        <v>17805.61</v>
      </c>
      <c r="R3583">
        <v>361</v>
      </c>
      <c r="S3583">
        <v>65135.7</v>
      </c>
      <c r="T3583">
        <v>8824.5</v>
      </c>
      <c r="U3583">
        <v>98</v>
      </c>
      <c r="V3583">
        <v>44</v>
      </c>
      <c r="W3583">
        <v>10679.22</v>
      </c>
      <c r="X3583">
        <v>10679.22</v>
      </c>
      <c r="Y3583">
        <v>308</v>
      </c>
      <c r="Z3583">
        <v>56311.199999999997</v>
      </c>
      <c r="AA3583">
        <v>38505.589999999997</v>
      </c>
      <c r="AB3583">
        <v>11797.41</v>
      </c>
      <c r="AC3583">
        <v>26708.18</v>
      </c>
      <c r="AD3583">
        <v>33</v>
      </c>
      <c r="AE3583">
        <v>11</v>
      </c>
      <c r="AF3583">
        <v>205</v>
      </c>
      <c r="AG3583">
        <v>36</v>
      </c>
      <c r="AH3583">
        <v>53</v>
      </c>
      <c r="AI3583">
        <v>62</v>
      </c>
      <c r="AJ3583">
        <v>62</v>
      </c>
      <c r="AK3583">
        <v>44</v>
      </c>
      <c r="AL3583">
        <v>6</v>
      </c>
      <c r="AM3583">
        <v>15</v>
      </c>
      <c r="AN3583">
        <v>5</v>
      </c>
      <c r="AO3583">
        <v>253</v>
      </c>
      <c r="AP3583">
        <v>1052</v>
      </c>
      <c r="AQ3583">
        <v>261</v>
      </c>
      <c r="AR3583">
        <v>1</v>
      </c>
      <c r="AS3583">
        <v>79</v>
      </c>
      <c r="AT3583">
        <v>22</v>
      </c>
      <c r="AU3583">
        <v>4</v>
      </c>
      <c r="AV3583">
        <v>0</v>
      </c>
      <c r="AW3583">
        <v>0</v>
      </c>
      <c r="AX3583">
        <v>0</v>
      </c>
      <c r="AY3583">
        <v>180</v>
      </c>
      <c r="AZ3583">
        <v>288</v>
      </c>
      <c r="BA3583">
        <v>150</v>
      </c>
      <c r="BB3583">
        <v>21</v>
      </c>
      <c r="BC3583">
        <v>3</v>
      </c>
      <c r="BD3583">
        <v>1</v>
      </c>
      <c r="BE3583">
        <v>0</v>
      </c>
      <c r="BF3583">
        <v>254</v>
      </c>
      <c r="BG3583">
        <v>13017.92</v>
      </c>
      <c r="BH3583">
        <v>5</v>
      </c>
      <c r="BI3583">
        <v>96</v>
      </c>
      <c r="BJ3583" s="2">
        <v>46036</v>
      </c>
      <c r="BK3583">
        <v>0</v>
      </c>
      <c r="BL3583" s="3" t="str">
        <f>VLOOKUP(O3583,DropDownList!$H$1:$I$7,2,FALSE)</f>
        <v>2023/24</v>
      </c>
      <c r="BM3583" s="3" t="str">
        <f t="shared" si="55"/>
        <v>FISCAL FINES</v>
      </c>
    </row>
    <row r="3584" spans="1:65" x14ac:dyDescent="0.2">
      <c r="A3584">
        <v>2026</v>
      </c>
      <c r="B3584">
        <v>1</v>
      </c>
      <c r="C3584" t="s">
        <v>216</v>
      </c>
      <c r="D3584" t="s">
        <v>223</v>
      </c>
      <c r="E3584" t="s">
        <v>39</v>
      </c>
      <c r="F3584">
        <v>9246</v>
      </c>
      <c r="G3584" t="s">
        <v>141</v>
      </c>
      <c r="H3584" t="s">
        <v>221</v>
      </c>
      <c r="I3584" t="s">
        <v>221</v>
      </c>
      <c r="J3584" s="1">
        <v>46023</v>
      </c>
      <c r="K3584" t="s">
        <v>438</v>
      </c>
      <c r="L3584">
        <v>4</v>
      </c>
      <c r="M3584" t="s">
        <v>439</v>
      </c>
      <c r="N3584" t="s">
        <v>145</v>
      </c>
      <c r="O3584" t="s">
        <v>147</v>
      </c>
      <c r="P3584" t="s">
        <v>146</v>
      </c>
      <c r="Q3584">
        <v>1600.16</v>
      </c>
      <c r="R3584">
        <v>721</v>
      </c>
      <c r="S3584">
        <v>10130</v>
      </c>
      <c r="T3584">
        <v>40</v>
      </c>
      <c r="U3584">
        <v>194</v>
      </c>
      <c r="V3584">
        <v>81</v>
      </c>
      <c r="W3584">
        <v>1150.1600000000001</v>
      </c>
      <c r="X3584">
        <v>1150.1600000000001</v>
      </c>
      <c r="Y3584">
        <v>0</v>
      </c>
      <c r="Z3584">
        <v>0</v>
      </c>
      <c r="AA3584">
        <v>8489.84</v>
      </c>
      <c r="AB3584">
        <v>0</v>
      </c>
      <c r="AC3584">
        <v>0</v>
      </c>
      <c r="AD3584">
        <v>75</v>
      </c>
      <c r="AE3584">
        <v>6</v>
      </c>
      <c r="AF3584">
        <v>599</v>
      </c>
      <c r="AG3584">
        <v>6</v>
      </c>
      <c r="AH3584">
        <v>2</v>
      </c>
      <c r="AI3584">
        <v>114</v>
      </c>
      <c r="AJ3584">
        <v>0</v>
      </c>
      <c r="AK3584">
        <v>0</v>
      </c>
      <c r="AL3584">
        <v>0</v>
      </c>
      <c r="AM3584">
        <v>0</v>
      </c>
      <c r="AN3584">
        <v>0</v>
      </c>
      <c r="AO3584">
        <v>357</v>
      </c>
      <c r="AP3584">
        <v>1066</v>
      </c>
      <c r="AQ3584">
        <v>368</v>
      </c>
      <c r="AR3584">
        <v>0</v>
      </c>
      <c r="AS3584">
        <v>121</v>
      </c>
      <c r="AT3584">
        <v>0</v>
      </c>
      <c r="AU3584">
        <v>14</v>
      </c>
      <c r="AV3584">
        <v>0</v>
      </c>
      <c r="AW3584">
        <v>0</v>
      </c>
      <c r="AX3584">
        <v>0</v>
      </c>
      <c r="AY3584">
        <v>95</v>
      </c>
      <c r="AZ3584">
        <v>226</v>
      </c>
      <c r="BA3584">
        <v>100</v>
      </c>
      <c r="BB3584">
        <v>49</v>
      </c>
      <c r="BC3584">
        <v>14</v>
      </c>
      <c r="BD3584">
        <v>4</v>
      </c>
      <c r="BE3584">
        <v>0</v>
      </c>
      <c r="BF3584">
        <v>720</v>
      </c>
      <c r="BG3584">
        <v>1540</v>
      </c>
      <c r="BH3584">
        <v>0</v>
      </c>
      <c r="BI3584">
        <v>188</v>
      </c>
      <c r="BJ3584" s="2">
        <v>46036</v>
      </c>
      <c r="BK3584">
        <v>0</v>
      </c>
      <c r="BL3584" s="3" t="str">
        <f>VLOOKUP(O3584,DropDownList!$H$1:$I$7,2,FALSE)</f>
        <v>2024/25</v>
      </c>
      <c r="BM3584" s="3" t="str">
        <f t="shared" si="55"/>
        <v>VSUR</v>
      </c>
    </row>
    <row r="3585" spans="1:65" x14ac:dyDescent="0.2">
      <c r="A3585">
        <v>2026</v>
      </c>
      <c r="B3585">
        <v>1</v>
      </c>
      <c r="C3585" t="s">
        <v>216</v>
      </c>
      <c r="D3585" t="s">
        <v>224</v>
      </c>
      <c r="E3585" t="s">
        <v>39</v>
      </c>
      <c r="F3585">
        <v>9724</v>
      </c>
      <c r="G3585" t="s">
        <v>158</v>
      </c>
      <c r="H3585" t="s">
        <v>221</v>
      </c>
      <c r="I3585" t="s">
        <v>221</v>
      </c>
      <c r="J3585" s="1">
        <v>46023</v>
      </c>
      <c r="K3585" t="s">
        <v>438</v>
      </c>
      <c r="L3585">
        <v>4</v>
      </c>
      <c r="M3585" t="s">
        <v>439</v>
      </c>
      <c r="N3585" t="s">
        <v>145</v>
      </c>
      <c r="O3585" t="s">
        <v>149</v>
      </c>
      <c r="P3585" t="s">
        <v>160</v>
      </c>
      <c r="Q3585">
        <v>91746.69</v>
      </c>
      <c r="R3585">
        <v>276</v>
      </c>
      <c r="S3585">
        <v>188695</v>
      </c>
      <c r="T3585">
        <v>5007</v>
      </c>
      <c r="U3585">
        <v>162</v>
      </c>
      <c r="V3585">
        <v>100</v>
      </c>
      <c r="W3585">
        <v>34125.480000000003</v>
      </c>
      <c r="X3585">
        <v>55070.48</v>
      </c>
      <c r="Y3585">
        <v>0</v>
      </c>
      <c r="Z3585">
        <v>0</v>
      </c>
      <c r="AA3585">
        <v>91941.31</v>
      </c>
      <c r="AB3585">
        <v>8500</v>
      </c>
      <c r="AC3585">
        <v>76621.31</v>
      </c>
      <c r="AD3585">
        <v>38</v>
      </c>
      <c r="AE3585">
        <v>62</v>
      </c>
      <c r="AF3585">
        <v>107</v>
      </c>
      <c r="AG3585">
        <v>103</v>
      </c>
      <c r="AH3585">
        <v>7</v>
      </c>
      <c r="AI3585">
        <v>59</v>
      </c>
      <c r="AJ3585">
        <v>0</v>
      </c>
      <c r="AK3585">
        <v>0</v>
      </c>
      <c r="AL3585">
        <v>0</v>
      </c>
      <c r="AM3585">
        <v>0</v>
      </c>
      <c r="AN3585">
        <v>0</v>
      </c>
      <c r="AO3585">
        <v>163</v>
      </c>
      <c r="AP3585">
        <v>308</v>
      </c>
      <c r="AQ3585">
        <v>159</v>
      </c>
      <c r="AR3585">
        <v>0</v>
      </c>
      <c r="AS3585">
        <v>14</v>
      </c>
      <c r="AT3585">
        <v>0</v>
      </c>
      <c r="AU3585">
        <v>2</v>
      </c>
      <c r="AV3585">
        <v>0</v>
      </c>
      <c r="AW3585">
        <v>8</v>
      </c>
      <c r="AX3585">
        <v>0</v>
      </c>
      <c r="AY3585">
        <v>32</v>
      </c>
      <c r="AZ3585">
        <v>50</v>
      </c>
      <c r="BA3585">
        <v>7</v>
      </c>
      <c r="BB3585">
        <v>8</v>
      </c>
      <c r="BC3585">
        <v>4</v>
      </c>
      <c r="BD3585">
        <v>0</v>
      </c>
      <c r="BE3585">
        <v>0</v>
      </c>
      <c r="BF3585">
        <v>251</v>
      </c>
      <c r="BG3585">
        <v>37920</v>
      </c>
      <c r="BH3585">
        <v>0</v>
      </c>
      <c r="BI3585">
        <v>144</v>
      </c>
      <c r="BJ3585" s="2">
        <v>46036</v>
      </c>
      <c r="BK3585">
        <v>0</v>
      </c>
      <c r="BL3585" s="3" t="str">
        <f>VLOOKUP(O3585,DropDownList!$H$1:$I$7,2,FALSE)</f>
        <v>2025/26</v>
      </c>
      <c r="BM3585" s="3" t="str">
        <f t="shared" ref="BM3585:BM3621" si="56">IF(RIGHT(P3585,4)="VSUR","VSUR",IF(RIGHT(P3585,4)="CONF","CONF",P3585))</f>
        <v>SC COURT</v>
      </c>
    </row>
    <row r="3586" spans="1:65" x14ac:dyDescent="0.2">
      <c r="A3586">
        <v>2026</v>
      </c>
      <c r="B3586">
        <v>1</v>
      </c>
      <c r="C3586" t="s">
        <v>216</v>
      </c>
      <c r="D3586" t="s">
        <v>224</v>
      </c>
      <c r="E3586" t="s">
        <v>39</v>
      </c>
      <c r="F3586">
        <v>9724</v>
      </c>
      <c r="G3586" t="s">
        <v>158</v>
      </c>
      <c r="H3586" t="s">
        <v>221</v>
      </c>
      <c r="I3586" t="s">
        <v>221</v>
      </c>
      <c r="J3586" s="1">
        <v>46023</v>
      </c>
      <c r="K3586" t="s">
        <v>438</v>
      </c>
      <c r="L3586">
        <v>4</v>
      </c>
      <c r="M3586" t="s">
        <v>439</v>
      </c>
      <c r="N3586" t="s">
        <v>145</v>
      </c>
      <c r="O3586" t="s">
        <v>155</v>
      </c>
      <c r="P3586" t="s">
        <v>161</v>
      </c>
      <c r="Q3586">
        <v>1165</v>
      </c>
      <c r="R3586">
        <v>515</v>
      </c>
      <c r="S3586">
        <v>11410</v>
      </c>
      <c r="T3586">
        <v>750</v>
      </c>
      <c r="U3586">
        <v>104</v>
      </c>
      <c r="V3586">
        <v>27</v>
      </c>
      <c r="W3586">
        <v>695</v>
      </c>
      <c r="X3586">
        <v>695</v>
      </c>
      <c r="Y3586">
        <v>0</v>
      </c>
      <c r="Z3586">
        <v>0</v>
      </c>
      <c r="AA3586">
        <v>9495</v>
      </c>
      <c r="AB3586">
        <v>0</v>
      </c>
      <c r="AC3586">
        <v>0</v>
      </c>
      <c r="AD3586">
        <v>26</v>
      </c>
      <c r="AE3586">
        <v>1</v>
      </c>
      <c r="AF3586">
        <v>434</v>
      </c>
      <c r="AG3586">
        <v>2</v>
      </c>
      <c r="AH3586">
        <v>31</v>
      </c>
      <c r="AI3586">
        <v>47</v>
      </c>
      <c r="AJ3586">
        <v>0</v>
      </c>
      <c r="AK3586">
        <v>0</v>
      </c>
      <c r="AL3586">
        <v>0</v>
      </c>
      <c r="AM3586">
        <v>0</v>
      </c>
      <c r="AN3586">
        <v>0</v>
      </c>
      <c r="AO3586">
        <v>338</v>
      </c>
      <c r="AP3586">
        <v>1382</v>
      </c>
      <c r="AQ3586">
        <v>344</v>
      </c>
      <c r="AR3586">
        <v>2</v>
      </c>
      <c r="AS3586">
        <v>99</v>
      </c>
      <c r="AT3586">
        <v>62</v>
      </c>
      <c r="AU3586">
        <v>29</v>
      </c>
      <c r="AV3586">
        <v>14</v>
      </c>
      <c r="AW3586">
        <v>37</v>
      </c>
      <c r="AX3586">
        <v>0</v>
      </c>
      <c r="AY3586">
        <v>189</v>
      </c>
      <c r="AZ3586">
        <v>295</v>
      </c>
      <c r="BA3586">
        <v>175</v>
      </c>
      <c r="BB3586">
        <v>40</v>
      </c>
      <c r="BC3586">
        <v>12</v>
      </c>
      <c r="BD3586">
        <v>8</v>
      </c>
      <c r="BE3586">
        <v>0</v>
      </c>
      <c r="BF3586">
        <v>464</v>
      </c>
      <c r="BG3586">
        <v>1125</v>
      </c>
      <c r="BH3586">
        <v>1</v>
      </c>
      <c r="BI3586">
        <v>89</v>
      </c>
      <c r="BJ3586" s="2">
        <v>46036</v>
      </c>
      <c r="BK3586">
        <v>0</v>
      </c>
      <c r="BL3586" s="3" t="str">
        <f>VLOOKUP(O3586,DropDownList!$H$1:$I$7,2,FALSE)</f>
        <v>2022/23</v>
      </c>
      <c r="BM3586" s="3" t="str">
        <f t="shared" si="56"/>
        <v>VSUR</v>
      </c>
    </row>
    <row r="3587" spans="1:65" x14ac:dyDescent="0.2">
      <c r="A3587">
        <v>2026</v>
      </c>
      <c r="B3587">
        <v>1</v>
      </c>
      <c r="C3587" t="s">
        <v>216</v>
      </c>
      <c r="D3587" t="s">
        <v>224</v>
      </c>
      <c r="E3587" t="s">
        <v>39</v>
      </c>
      <c r="F3587">
        <v>9724</v>
      </c>
      <c r="G3587" t="s">
        <v>158</v>
      </c>
      <c r="H3587" t="s">
        <v>221</v>
      </c>
      <c r="I3587" t="s">
        <v>221</v>
      </c>
      <c r="J3587" s="1">
        <v>46023</v>
      </c>
      <c r="K3587" t="s">
        <v>438</v>
      </c>
      <c r="L3587">
        <v>4</v>
      </c>
      <c r="M3587" t="s">
        <v>439</v>
      </c>
      <c r="N3587" t="s">
        <v>145</v>
      </c>
      <c r="O3587" t="s">
        <v>155</v>
      </c>
      <c r="P3587" t="s">
        <v>159</v>
      </c>
      <c r="Q3587">
        <v>1848.55</v>
      </c>
      <c r="R3587">
        <v>10</v>
      </c>
      <c r="S3587">
        <v>45194.92</v>
      </c>
      <c r="T3587">
        <v>1927.74</v>
      </c>
      <c r="U3587">
        <v>2</v>
      </c>
      <c r="V3587">
        <v>1</v>
      </c>
      <c r="W3587">
        <v>1500</v>
      </c>
      <c r="X3587">
        <v>1500</v>
      </c>
      <c r="Y3587">
        <v>0</v>
      </c>
      <c r="Z3587">
        <v>0</v>
      </c>
      <c r="AA3587">
        <v>41418.629999999997</v>
      </c>
      <c r="AB3587">
        <v>0</v>
      </c>
      <c r="AC3587">
        <v>0</v>
      </c>
      <c r="AD3587">
        <v>1</v>
      </c>
      <c r="AE3587">
        <v>0</v>
      </c>
      <c r="AF3587">
        <v>6</v>
      </c>
      <c r="AG3587">
        <v>1</v>
      </c>
      <c r="AH3587">
        <v>1</v>
      </c>
      <c r="AI3587">
        <v>1</v>
      </c>
      <c r="AJ3587">
        <v>0</v>
      </c>
      <c r="AK3587">
        <v>0</v>
      </c>
      <c r="AL3587">
        <v>0</v>
      </c>
      <c r="AM3587">
        <v>0</v>
      </c>
      <c r="AN3587">
        <v>0</v>
      </c>
      <c r="AO3587">
        <v>5</v>
      </c>
      <c r="AP3587">
        <v>5</v>
      </c>
      <c r="AQ3587">
        <v>5</v>
      </c>
      <c r="AR3587">
        <v>0</v>
      </c>
      <c r="AS3587">
        <v>0</v>
      </c>
      <c r="AT3587">
        <v>0</v>
      </c>
      <c r="AU3587">
        <v>0</v>
      </c>
      <c r="AV3587">
        <v>0</v>
      </c>
      <c r="AW3587">
        <v>0</v>
      </c>
      <c r="AX3587">
        <v>0</v>
      </c>
      <c r="AY3587">
        <v>0</v>
      </c>
      <c r="AZ3587">
        <v>0</v>
      </c>
      <c r="BA3587">
        <v>0</v>
      </c>
      <c r="BB3587">
        <v>0</v>
      </c>
      <c r="BC3587">
        <v>0</v>
      </c>
      <c r="BD3587">
        <v>0</v>
      </c>
      <c r="BE3587">
        <v>0</v>
      </c>
      <c r="BF3587">
        <v>0</v>
      </c>
      <c r="BG3587">
        <v>1500</v>
      </c>
      <c r="BH3587">
        <v>1</v>
      </c>
      <c r="BI3587">
        <v>0</v>
      </c>
      <c r="BJ3587" s="2">
        <v>46036</v>
      </c>
      <c r="BK3587">
        <v>0</v>
      </c>
      <c r="BL3587" s="3" t="str">
        <f>VLOOKUP(O3587,DropDownList!$H$1:$I$7,2,FALSE)</f>
        <v>2022/23</v>
      </c>
      <c r="BM3587" s="3" t="str">
        <f t="shared" si="56"/>
        <v>CONF</v>
      </c>
    </row>
    <row r="3588" spans="1:65" x14ac:dyDescent="0.2">
      <c r="A3588">
        <v>2026</v>
      </c>
      <c r="B3588">
        <v>1</v>
      </c>
      <c r="C3588" t="s">
        <v>216</v>
      </c>
      <c r="D3588" t="s">
        <v>224</v>
      </c>
      <c r="E3588" t="s">
        <v>39</v>
      </c>
      <c r="F3588">
        <v>9724</v>
      </c>
      <c r="G3588" t="s">
        <v>158</v>
      </c>
      <c r="H3588" t="s">
        <v>221</v>
      </c>
      <c r="I3588" t="s">
        <v>221</v>
      </c>
      <c r="J3588" s="1">
        <v>46023</v>
      </c>
      <c r="K3588" t="s">
        <v>438</v>
      </c>
      <c r="L3588">
        <v>4</v>
      </c>
      <c r="M3588" t="s">
        <v>439</v>
      </c>
      <c r="N3588" t="s">
        <v>145</v>
      </c>
      <c r="O3588" t="s">
        <v>147</v>
      </c>
      <c r="P3588" t="s">
        <v>161</v>
      </c>
      <c r="Q3588">
        <v>1515</v>
      </c>
      <c r="R3588">
        <v>571</v>
      </c>
      <c r="S3588">
        <v>31080</v>
      </c>
      <c r="T3588">
        <v>1085</v>
      </c>
      <c r="U3588">
        <v>190</v>
      </c>
      <c r="V3588">
        <v>30</v>
      </c>
      <c r="W3588">
        <v>610</v>
      </c>
      <c r="X3588">
        <v>610</v>
      </c>
      <c r="Y3588">
        <v>0</v>
      </c>
      <c r="Z3588">
        <v>0</v>
      </c>
      <c r="AA3588">
        <v>28480</v>
      </c>
      <c r="AB3588">
        <v>0</v>
      </c>
      <c r="AC3588">
        <v>0</v>
      </c>
      <c r="AD3588">
        <v>30</v>
      </c>
      <c r="AE3588">
        <v>0</v>
      </c>
      <c r="AF3588">
        <v>465</v>
      </c>
      <c r="AG3588">
        <v>0</v>
      </c>
      <c r="AH3588">
        <v>33</v>
      </c>
      <c r="AI3588">
        <v>73</v>
      </c>
      <c r="AJ3588">
        <v>0</v>
      </c>
      <c r="AK3588">
        <v>0</v>
      </c>
      <c r="AL3588">
        <v>0</v>
      </c>
      <c r="AM3588">
        <v>0</v>
      </c>
      <c r="AN3588">
        <v>0</v>
      </c>
      <c r="AO3588">
        <v>341</v>
      </c>
      <c r="AP3588">
        <v>973</v>
      </c>
      <c r="AQ3588">
        <v>325</v>
      </c>
      <c r="AR3588">
        <v>1</v>
      </c>
      <c r="AS3588">
        <v>54</v>
      </c>
      <c r="AT3588">
        <v>2</v>
      </c>
      <c r="AU3588">
        <v>11</v>
      </c>
      <c r="AV3588">
        <v>5</v>
      </c>
      <c r="AW3588">
        <v>29</v>
      </c>
      <c r="AX3588">
        <v>0</v>
      </c>
      <c r="AY3588">
        <v>149</v>
      </c>
      <c r="AZ3588">
        <v>227</v>
      </c>
      <c r="BA3588">
        <v>75</v>
      </c>
      <c r="BB3588">
        <v>23</v>
      </c>
      <c r="BC3588">
        <v>5</v>
      </c>
      <c r="BD3588">
        <v>1</v>
      </c>
      <c r="BE3588">
        <v>0</v>
      </c>
      <c r="BF3588">
        <v>536</v>
      </c>
      <c r="BG3588">
        <v>1515</v>
      </c>
      <c r="BH3588">
        <v>0</v>
      </c>
      <c r="BI3588">
        <v>184</v>
      </c>
      <c r="BJ3588" s="2">
        <v>46036</v>
      </c>
      <c r="BK3588">
        <v>0</v>
      </c>
      <c r="BL3588" s="3" t="str">
        <f>VLOOKUP(O3588,DropDownList!$H$1:$I$7,2,FALSE)</f>
        <v>2024/25</v>
      </c>
      <c r="BM3588" s="3" t="str">
        <f t="shared" si="56"/>
        <v>VSUR</v>
      </c>
    </row>
    <row r="3589" spans="1:65" x14ac:dyDescent="0.2">
      <c r="A3589">
        <v>2026</v>
      </c>
      <c r="B3589">
        <v>1</v>
      </c>
      <c r="C3589" t="s">
        <v>216</v>
      </c>
      <c r="D3589" t="s">
        <v>224</v>
      </c>
      <c r="E3589" t="s">
        <v>39</v>
      </c>
      <c r="F3589">
        <v>9724</v>
      </c>
      <c r="G3589" t="s">
        <v>158</v>
      </c>
      <c r="H3589" t="s">
        <v>221</v>
      </c>
      <c r="I3589" t="s">
        <v>221</v>
      </c>
      <c r="J3589" s="1">
        <v>46023</v>
      </c>
      <c r="K3589" t="s">
        <v>438</v>
      </c>
      <c r="L3589">
        <v>4</v>
      </c>
      <c r="M3589" t="s">
        <v>439</v>
      </c>
      <c r="N3589" t="s">
        <v>145</v>
      </c>
      <c r="O3589" t="s">
        <v>155</v>
      </c>
      <c r="P3589" t="s">
        <v>160</v>
      </c>
      <c r="Q3589">
        <v>37456.28</v>
      </c>
      <c r="R3589">
        <v>599</v>
      </c>
      <c r="S3589">
        <v>261341.86</v>
      </c>
      <c r="T3589">
        <v>18673.36</v>
      </c>
      <c r="U3589">
        <v>128</v>
      </c>
      <c r="V3589">
        <v>58</v>
      </c>
      <c r="W3589">
        <v>19980.14</v>
      </c>
      <c r="X3589">
        <v>19980.14</v>
      </c>
      <c r="Y3589">
        <v>0</v>
      </c>
      <c r="Z3589">
        <v>0</v>
      </c>
      <c r="AA3589">
        <v>205212.22</v>
      </c>
      <c r="AB3589">
        <v>41387.18</v>
      </c>
      <c r="AC3589">
        <v>154310.04</v>
      </c>
      <c r="AD3589">
        <v>28</v>
      </c>
      <c r="AE3589">
        <v>30</v>
      </c>
      <c r="AF3589">
        <v>423</v>
      </c>
      <c r="AG3589">
        <v>76</v>
      </c>
      <c r="AH3589">
        <v>34</v>
      </c>
      <c r="AI3589">
        <v>52</v>
      </c>
      <c r="AJ3589">
        <v>0</v>
      </c>
      <c r="AK3589">
        <v>0</v>
      </c>
      <c r="AL3589">
        <v>0</v>
      </c>
      <c r="AM3589">
        <v>0</v>
      </c>
      <c r="AN3589">
        <v>0</v>
      </c>
      <c r="AO3589">
        <v>397</v>
      </c>
      <c r="AP3589">
        <v>1691</v>
      </c>
      <c r="AQ3589">
        <v>399</v>
      </c>
      <c r="AR3589">
        <v>2</v>
      </c>
      <c r="AS3589">
        <v>117</v>
      </c>
      <c r="AT3589">
        <v>69</v>
      </c>
      <c r="AU3589">
        <v>35</v>
      </c>
      <c r="AV3589">
        <v>16</v>
      </c>
      <c r="AW3589">
        <v>40</v>
      </c>
      <c r="AX3589">
        <v>0</v>
      </c>
      <c r="AY3589">
        <v>249</v>
      </c>
      <c r="AZ3589">
        <v>378</v>
      </c>
      <c r="BA3589">
        <v>223</v>
      </c>
      <c r="BB3589">
        <v>47</v>
      </c>
      <c r="BC3589">
        <v>14</v>
      </c>
      <c r="BD3589">
        <v>8</v>
      </c>
      <c r="BE3589">
        <v>0</v>
      </c>
      <c r="BF3589">
        <v>543</v>
      </c>
      <c r="BG3589">
        <v>19365</v>
      </c>
      <c r="BH3589">
        <v>14</v>
      </c>
      <c r="BI3589">
        <v>111</v>
      </c>
      <c r="BJ3589" s="2">
        <v>46036</v>
      </c>
      <c r="BK3589">
        <v>0</v>
      </c>
      <c r="BL3589" s="3" t="str">
        <f>VLOOKUP(O3589,DropDownList!$H$1:$I$7,2,FALSE)</f>
        <v>2022/23</v>
      </c>
      <c r="BM3589" s="3" t="str">
        <f t="shared" si="56"/>
        <v>SC COURT</v>
      </c>
    </row>
    <row r="3590" spans="1:65" x14ac:dyDescent="0.2">
      <c r="A3590">
        <v>2026</v>
      </c>
      <c r="B3590">
        <v>1</v>
      </c>
      <c r="C3590" t="s">
        <v>216</v>
      </c>
      <c r="D3590" t="s">
        <v>224</v>
      </c>
      <c r="E3590" t="s">
        <v>39</v>
      </c>
      <c r="F3590">
        <v>9724</v>
      </c>
      <c r="G3590" t="s">
        <v>158</v>
      </c>
      <c r="H3590" t="s">
        <v>221</v>
      </c>
      <c r="I3590" t="s">
        <v>221</v>
      </c>
      <c r="J3590" s="1">
        <v>46023</v>
      </c>
      <c r="K3590" t="s">
        <v>438</v>
      </c>
      <c r="L3590">
        <v>4</v>
      </c>
      <c r="M3590" t="s">
        <v>439</v>
      </c>
      <c r="N3590" t="s">
        <v>145</v>
      </c>
      <c r="O3590" t="s">
        <v>156</v>
      </c>
      <c r="P3590" t="s">
        <v>160</v>
      </c>
      <c r="Q3590">
        <v>51614.94</v>
      </c>
      <c r="R3590">
        <v>588</v>
      </c>
      <c r="S3590">
        <v>306933.2</v>
      </c>
      <c r="T3590">
        <v>16797.23</v>
      </c>
      <c r="U3590">
        <v>150</v>
      </c>
      <c r="V3590">
        <v>59</v>
      </c>
      <c r="W3590">
        <v>24191.59</v>
      </c>
      <c r="X3590">
        <v>27888.67</v>
      </c>
      <c r="Y3590">
        <v>0</v>
      </c>
      <c r="Z3590">
        <v>0</v>
      </c>
      <c r="AA3590">
        <v>238521.03</v>
      </c>
      <c r="AB3590">
        <v>64387.4</v>
      </c>
      <c r="AC3590">
        <v>164058.35</v>
      </c>
      <c r="AD3590">
        <v>26</v>
      </c>
      <c r="AE3590">
        <v>33</v>
      </c>
      <c r="AF3590">
        <v>399</v>
      </c>
      <c r="AG3590">
        <v>98</v>
      </c>
      <c r="AH3590">
        <v>31</v>
      </c>
      <c r="AI3590">
        <v>52</v>
      </c>
      <c r="AJ3590">
        <v>0</v>
      </c>
      <c r="AK3590">
        <v>0</v>
      </c>
      <c r="AL3590">
        <v>0</v>
      </c>
      <c r="AM3590">
        <v>0</v>
      </c>
      <c r="AN3590">
        <v>0</v>
      </c>
      <c r="AO3590">
        <v>379</v>
      </c>
      <c r="AP3590">
        <v>1376</v>
      </c>
      <c r="AQ3590">
        <v>382</v>
      </c>
      <c r="AR3590">
        <v>0</v>
      </c>
      <c r="AS3590">
        <v>118</v>
      </c>
      <c r="AT3590">
        <v>30</v>
      </c>
      <c r="AU3590">
        <v>37</v>
      </c>
      <c r="AV3590">
        <v>14</v>
      </c>
      <c r="AW3590">
        <v>32</v>
      </c>
      <c r="AX3590">
        <v>0</v>
      </c>
      <c r="AY3590">
        <v>200</v>
      </c>
      <c r="AZ3590">
        <v>324</v>
      </c>
      <c r="BA3590">
        <v>149</v>
      </c>
      <c r="BB3590">
        <v>27</v>
      </c>
      <c r="BC3590">
        <v>8</v>
      </c>
      <c r="BD3590">
        <v>5</v>
      </c>
      <c r="BE3590">
        <v>0</v>
      </c>
      <c r="BF3590">
        <v>542</v>
      </c>
      <c r="BG3590">
        <v>19144</v>
      </c>
      <c r="BH3590">
        <v>8</v>
      </c>
      <c r="BI3590">
        <v>132</v>
      </c>
      <c r="BJ3590" s="2">
        <v>46036</v>
      </c>
      <c r="BK3590">
        <v>0</v>
      </c>
      <c r="BL3590" s="3" t="str">
        <f>VLOOKUP(O3590,DropDownList!$H$1:$I$7,2,FALSE)</f>
        <v>2023/24</v>
      </c>
      <c r="BM3590" s="3" t="str">
        <f t="shared" si="56"/>
        <v>SC COURT</v>
      </c>
    </row>
    <row r="3591" spans="1:65" x14ac:dyDescent="0.2">
      <c r="A3591">
        <v>2026</v>
      </c>
      <c r="B3591">
        <v>1</v>
      </c>
      <c r="C3591" t="s">
        <v>216</v>
      </c>
      <c r="D3591" t="s">
        <v>224</v>
      </c>
      <c r="E3591" t="s">
        <v>39</v>
      </c>
      <c r="F3591">
        <v>9724</v>
      </c>
      <c r="G3591" t="s">
        <v>158</v>
      </c>
      <c r="H3591" t="s">
        <v>221</v>
      </c>
      <c r="I3591" t="s">
        <v>221</v>
      </c>
      <c r="J3591" s="1">
        <v>46023</v>
      </c>
      <c r="K3591" t="s">
        <v>438</v>
      </c>
      <c r="L3591">
        <v>4</v>
      </c>
      <c r="M3591" t="s">
        <v>439</v>
      </c>
      <c r="N3591" t="s">
        <v>145</v>
      </c>
      <c r="O3591" t="s">
        <v>156</v>
      </c>
      <c r="P3591" t="s">
        <v>161</v>
      </c>
      <c r="Q3591">
        <v>924.72</v>
      </c>
      <c r="R3591">
        <v>504</v>
      </c>
      <c r="S3591">
        <v>11740</v>
      </c>
      <c r="T3591">
        <v>760</v>
      </c>
      <c r="U3591">
        <v>122</v>
      </c>
      <c r="V3591">
        <v>20</v>
      </c>
      <c r="W3591">
        <v>470</v>
      </c>
      <c r="X3591">
        <v>470</v>
      </c>
      <c r="Y3591">
        <v>0</v>
      </c>
      <c r="Z3591">
        <v>0</v>
      </c>
      <c r="AA3591">
        <v>10055.280000000001</v>
      </c>
      <c r="AB3591">
        <v>0</v>
      </c>
      <c r="AC3591">
        <v>0</v>
      </c>
      <c r="AD3591">
        <v>19</v>
      </c>
      <c r="AE3591">
        <v>1</v>
      </c>
      <c r="AF3591">
        <v>430</v>
      </c>
      <c r="AG3591">
        <v>6</v>
      </c>
      <c r="AH3591">
        <v>27</v>
      </c>
      <c r="AI3591">
        <v>41</v>
      </c>
      <c r="AJ3591">
        <v>0</v>
      </c>
      <c r="AK3591">
        <v>0</v>
      </c>
      <c r="AL3591">
        <v>0</v>
      </c>
      <c r="AM3591">
        <v>0</v>
      </c>
      <c r="AN3591">
        <v>0</v>
      </c>
      <c r="AO3591">
        <v>321</v>
      </c>
      <c r="AP3591">
        <v>1134</v>
      </c>
      <c r="AQ3591">
        <v>324</v>
      </c>
      <c r="AR3591">
        <v>0</v>
      </c>
      <c r="AS3591">
        <v>100</v>
      </c>
      <c r="AT3591">
        <v>21</v>
      </c>
      <c r="AU3591">
        <v>28</v>
      </c>
      <c r="AV3591">
        <v>12</v>
      </c>
      <c r="AW3591">
        <v>28</v>
      </c>
      <c r="AX3591">
        <v>0</v>
      </c>
      <c r="AY3591">
        <v>165</v>
      </c>
      <c r="AZ3591">
        <v>265</v>
      </c>
      <c r="BA3591">
        <v>117</v>
      </c>
      <c r="BB3591">
        <v>22</v>
      </c>
      <c r="BC3591">
        <v>4</v>
      </c>
      <c r="BD3591">
        <v>5</v>
      </c>
      <c r="BE3591">
        <v>0</v>
      </c>
      <c r="BF3591">
        <v>463</v>
      </c>
      <c r="BG3591">
        <v>845</v>
      </c>
      <c r="BH3591">
        <v>0</v>
      </c>
      <c r="BI3591">
        <v>107</v>
      </c>
      <c r="BJ3591" s="2">
        <v>46036</v>
      </c>
      <c r="BK3591">
        <v>0</v>
      </c>
      <c r="BL3591" s="3" t="str">
        <f>VLOOKUP(O3591,DropDownList!$H$1:$I$7,2,FALSE)</f>
        <v>2023/24</v>
      </c>
      <c r="BM3591" s="3" t="str">
        <f t="shared" si="56"/>
        <v>VSUR</v>
      </c>
    </row>
    <row r="3592" spans="1:65" x14ac:dyDescent="0.2">
      <c r="A3592">
        <v>2026</v>
      </c>
      <c r="B3592">
        <v>1</v>
      </c>
      <c r="C3592" t="s">
        <v>216</v>
      </c>
      <c r="D3592" t="s">
        <v>224</v>
      </c>
      <c r="E3592" t="s">
        <v>39</v>
      </c>
      <c r="F3592">
        <v>9724</v>
      </c>
      <c r="G3592" t="s">
        <v>158</v>
      </c>
      <c r="H3592" t="s">
        <v>221</v>
      </c>
      <c r="I3592" t="s">
        <v>221</v>
      </c>
      <c r="J3592" s="1">
        <v>46023</v>
      </c>
      <c r="K3592" t="s">
        <v>438</v>
      </c>
      <c r="L3592">
        <v>4</v>
      </c>
      <c r="M3592" t="s">
        <v>439</v>
      </c>
      <c r="N3592" t="s">
        <v>145</v>
      </c>
      <c r="O3592" t="s">
        <v>149</v>
      </c>
      <c r="P3592" t="s">
        <v>159</v>
      </c>
      <c r="Q3592">
        <v>35</v>
      </c>
      <c r="R3592">
        <v>2</v>
      </c>
      <c r="S3592">
        <v>110301.67</v>
      </c>
      <c r="T3592">
        <v>0</v>
      </c>
      <c r="U3592">
        <v>1</v>
      </c>
      <c r="V3592">
        <v>0</v>
      </c>
      <c r="W3592">
        <v>0</v>
      </c>
      <c r="X3592">
        <v>0</v>
      </c>
      <c r="Y3592">
        <v>0</v>
      </c>
      <c r="Z3592">
        <v>0</v>
      </c>
      <c r="AA3592">
        <v>110266.67</v>
      </c>
      <c r="AB3592">
        <v>0</v>
      </c>
      <c r="AC3592">
        <v>0</v>
      </c>
      <c r="AD3592">
        <v>0</v>
      </c>
      <c r="AE3592">
        <v>0</v>
      </c>
      <c r="AF3592">
        <v>1</v>
      </c>
      <c r="AG3592">
        <v>1</v>
      </c>
      <c r="AH3592">
        <v>0</v>
      </c>
      <c r="AI3592">
        <v>0</v>
      </c>
      <c r="AJ3592">
        <v>0</v>
      </c>
      <c r="AK3592">
        <v>0</v>
      </c>
      <c r="AL3592">
        <v>0</v>
      </c>
      <c r="AM3592">
        <v>0</v>
      </c>
      <c r="AN3592">
        <v>0</v>
      </c>
      <c r="AO3592">
        <v>0</v>
      </c>
      <c r="AP3592">
        <v>0</v>
      </c>
      <c r="AQ3592">
        <v>0</v>
      </c>
      <c r="AR3592">
        <v>0</v>
      </c>
      <c r="AS3592">
        <v>0</v>
      </c>
      <c r="AT3592">
        <v>0</v>
      </c>
      <c r="AU3592">
        <v>0</v>
      </c>
      <c r="AV3592">
        <v>0</v>
      </c>
      <c r="AW3592">
        <v>0</v>
      </c>
      <c r="AX3592">
        <v>0</v>
      </c>
      <c r="AY3592">
        <v>0</v>
      </c>
      <c r="AZ3592">
        <v>0</v>
      </c>
      <c r="BA3592">
        <v>0</v>
      </c>
      <c r="BB3592">
        <v>0</v>
      </c>
      <c r="BC3592">
        <v>0</v>
      </c>
      <c r="BD3592">
        <v>0</v>
      </c>
      <c r="BE3592">
        <v>0</v>
      </c>
      <c r="BF3592">
        <v>0</v>
      </c>
      <c r="BG3592">
        <v>0</v>
      </c>
      <c r="BH3592">
        <v>0</v>
      </c>
      <c r="BI3592">
        <v>0</v>
      </c>
      <c r="BJ3592" s="2">
        <v>46036</v>
      </c>
      <c r="BK3592">
        <v>0</v>
      </c>
      <c r="BL3592" s="3" t="str">
        <f>VLOOKUP(O3592,DropDownList!$H$1:$I$7,2,FALSE)</f>
        <v>2025/26</v>
      </c>
      <c r="BM3592" s="3" t="str">
        <f t="shared" si="56"/>
        <v>CONF</v>
      </c>
    </row>
    <row r="3593" spans="1:65" x14ac:dyDescent="0.2">
      <c r="A3593">
        <v>2026</v>
      </c>
      <c r="B3593">
        <v>1</v>
      </c>
      <c r="C3593" t="s">
        <v>216</v>
      </c>
      <c r="D3593" t="s">
        <v>224</v>
      </c>
      <c r="E3593" t="s">
        <v>39</v>
      </c>
      <c r="F3593">
        <v>9724</v>
      </c>
      <c r="G3593" t="s">
        <v>158</v>
      </c>
      <c r="H3593" t="s">
        <v>221</v>
      </c>
      <c r="I3593" t="s">
        <v>221</v>
      </c>
      <c r="J3593" s="1">
        <v>46023</v>
      </c>
      <c r="K3593" t="s">
        <v>438</v>
      </c>
      <c r="L3593">
        <v>4</v>
      </c>
      <c r="M3593" t="s">
        <v>439</v>
      </c>
      <c r="N3593" t="s">
        <v>145</v>
      </c>
      <c r="O3593" t="s">
        <v>147</v>
      </c>
      <c r="P3593" t="s">
        <v>160</v>
      </c>
      <c r="Q3593">
        <v>81517.72</v>
      </c>
      <c r="R3593">
        <v>643</v>
      </c>
      <c r="S3593">
        <v>318423.14</v>
      </c>
      <c r="T3593">
        <v>22049.07</v>
      </c>
      <c r="U3593">
        <v>219</v>
      </c>
      <c r="V3593">
        <v>83</v>
      </c>
      <c r="W3593">
        <v>28426.31</v>
      </c>
      <c r="X3593">
        <v>41426.31</v>
      </c>
      <c r="Y3593">
        <v>0</v>
      </c>
      <c r="Z3593">
        <v>0</v>
      </c>
      <c r="AA3593">
        <v>214856.35</v>
      </c>
      <c r="AB3593">
        <v>29284.68</v>
      </c>
      <c r="AC3593">
        <v>174496.67</v>
      </c>
      <c r="AD3593">
        <v>33</v>
      </c>
      <c r="AE3593">
        <v>50</v>
      </c>
      <c r="AF3593">
        <v>383</v>
      </c>
      <c r="AG3593">
        <v>140</v>
      </c>
      <c r="AH3593">
        <v>33</v>
      </c>
      <c r="AI3593">
        <v>79</v>
      </c>
      <c r="AJ3593">
        <v>0</v>
      </c>
      <c r="AK3593">
        <v>0</v>
      </c>
      <c r="AL3593">
        <v>0</v>
      </c>
      <c r="AM3593">
        <v>0</v>
      </c>
      <c r="AN3593">
        <v>0</v>
      </c>
      <c r="AO3593">
        <v>386</v>
      </c>
      <c r="AP3593">
        <v>1076</v>
      </c>
      <c r="AQ3593">
        <v>366</v>
      </c>
      <c r="AR3593">
        <v>1</v>
      </c>
      <c r="AS3593">
        <v>59</v>
      </c>
      <c r="AT3593">
        <v>1</v>
      </c>
      <c r="AU3593">
        <v>14</v>
      </c>
      <c r="AV3593">
        <v>6</v>
      </c>
      <c r="AW3593">
        <v>31</v>
      </c>
      <c r="AX3593">
        <v>0</v>
      </c>
      <c r="AY3593">
        <v>163</v>
      </c>
      <c r="AZ3593">
        <v>252</v>
      </c>
      <c r="BA3593">
        <v>80</v>
      </c>
      <c r="BB3593">
        <v>27</v>
      </c>
      <c r="BC3593">
        <v>6</v>
      </c>
      <c r="BD3593">
        <v>1</v>
      </c>
      <c r="BE3593">
        <v>0</v>
      </c>
      <c r="BF3593">
        <v>606</v>
      </c>
      <c r="BG3593">
        <v>30674</v>
      </c>
      <c r="BH3593">
        <v>8</v>
      </c>
      <c r="BI3593">
        <v>213</v>
      </c>
      <c r="BJ3593" s="2">
        <v>46036</v>
      </c>
      <c r="BK3593">
        <v>0</v>
      </c>
      <c r="BL3593" s="3" t="str">
        <f>VLOOKUP(O3593,DropDownList!$H$1:$I$7,2,FALSE)</f>
        <v>2024/25</v>
      </c>
      <c r="BM3593" s="3" t="str">
        <f t="shared" si="56"/>
        <v>SC COURT</v>
      </c>
    </row>
    <row r="3594" spans="1:65" x14ac:dyDescent="0.2">
      <c r="A3594">
        <v>2026</v>
      </c>
      <c r="B3594">
        <v>1</v>
      </c>
      <c r="C3594" t="s">
        <v>216</v>
      </c>
      <c r="D3594" t="s">
        <v>224</v>
      </c>
      <c r="E3594" t="s">
        <v>39</v>
      </c>
      <c r="F3594">
        <v>9724</v>
      </c>
      <c r="G3594" t="s">
        <v>158</v>
      </c>
      <c r="H3594" t="s">
        <v>221</v>
      </c>
      <c r="I3594" t="s">
        <v>221</v>
      </c>
      <c r="J3594" s="1">
        <v>46023</v>
      </c>
      <c r="K3594" t="s">
        <v>438</v>
      </c>
      <c r="L3594">
        <v>4</v>
      </c>
      <c r="M3594" t="s">
        <v>439</v>
      </c>
      <c r="N3594" t="s">
        <v>145</v>
      </c>
      <c r="O3594" t="s">
        <v>147</v>
      </c>
      <c r="P3594" t="s">
        <v>159</v>
      </c>
      <c r="Q3594">
        <v>0</v>
      </c>
      <c r="R3594">
        <v>9</v>
      </c>
      <c r="S3594">
        <v>173795.71</v>
      </c>
      <c r="T3594">
        <v>20</v>
      </c>
      <c r="U3594">
        <v>0</v>
      </c>
      <c r="V3594">
        <v>0</v>
      </c>
      <c r="W3594">
        <v>0</v>
      </c>
      <c r="X3594">
        <v>0</v>
      </c>
      <c r="Y3594">
        <v>0</v>
      </c>
      <c r="Z3594">
        <v>0</v>
      </c>
      <c r="AA3594">
        <v>173775.71</v>
      </c>
      <c r="AB3594">
        <v>0</v>
      </c>
      <c r="AC3594">
        <v>0</v>
      </c>
      <c r="AD3594">
        <v>0</v>
      </c>
      <c r="AE3594">
        <v>0</v>
      </c>
      <c r="AF3594">
        <v>8</v>
      </c>
      <c r="AG3594">
        <v>0</v>
      </c>
      <c r="AH3594">
        <v>0</v>
      </c>
      <c r="AI3594">
        <v>0</v>
      </c>
      <c r="AJ3594">
        <v>0</v>
      </c>
      <c r="AK3594">
        <v>0</v>
      </c>
      <c r="AL3594">
        <v>0</v>
      </c>
      <c r="AM3594">
        <v>0</v>
      </c>
      <c r="AN3594">
        <v>0</v>
      </c>
      <c r="AO3594">
        <v>1</v>
      </c>
      <c r="AP3594">
        <v>1</v>
      </c>
      <c r="AQ3594">
        <v>1</v>
      </c>
      <c r="AR3594">
        <v>0</v>
      </c>
      <c r="AS3594">
        <v>0</v>
      </c>
      <c r="AT3594">
        <v>0</v>
      </c>
      <c r="AU3594">
        <v>0</v>
      </c>
      <c r="AV3594">
        <v>0</v>
      </c>
      <c r="AW3594">
        <v>0</v>
      </c>
      <c r="AX3594">
        <v>0</v>
      </c>
      <c r="AY3594">
        <v>0</v>
      </c>
      <c r="AZ3594">
        <v>0</v>
      </c>
      <c r="BA3594">
        <v>0</v>
      </c>
      <c r="BB3594">
        <v>0</v>
      </c>
      <c r="BC3594">
        <v>0</v>
      </c>
      <c r="BD3594">
        <v>0</v>
      </c>
      <c r="BE3594">
        <v>0</v>
      </c>
      <c r="BF3594">
        <v>0</v>
      </c>
      <c r="BG3594">
        <v>0</v>
      </c>
      <c r="BH3594">
        <v>1</v>
      </c>
      <c r="BI3594">
        <v>0</v>
      </c>
      <c r="BJ3594" s="2">
        <v>46036</v>
      </c>
      <c r="BK3594">
        <v>0</v>
      </c>
      <c r="BL3594" s="3" t="str">
        <f>VLOOKUP(O3594,DropDownList!$H$1:$I$7,2,FALSE)</f>
        <v>2024/25</v>
      </c>
      <c r="BM3594" s="3" t="str">
        <f t="shared" si="56"/>
        <v>CONF</v>
      </c>
    </row>
    <row r="3595" spans="1:65" x14ac:dyDescent="0.2">
      <c r="A3595">
        <v>2026</v>
      </c>
      <c r="B3595">
        <v>1</v>
      </c>
      <c r="C3595" t="s">
        <v>216</v>
      </c>
      <c r="D3595" t="s">
        <v>224</v>
      </c>
      <c r="E3595" t="s">
        <v>39</v>
      </c>
      <c r="F3595">
        <v>9724</v>
      </c>
      <c r="G3595" t="s">
        <v>158</v>
      </c>
      <c r="H3595" t="s">
        <v>221</v>
      </c>
      <c r="I3595" t="s">
        <v>221</v>
      </c>
      <c r="J3595" s="1">
        <v>46023</v>
      </c>
      <c r="K3595" t="s">
        <v>438</v>
      </c>
      <c r="L3595">
        <v>4</v>
      </c>
      <c r="M3595" t="s">
        <v>439</v>
      </c>
      <c r="N3595" t="s">
        <v>145</v>
      </c>
      <c r="O3595" t="s">
        <v>156</v>
      </c>
      <c r="P3595" t="s">
        <v>159</v>
      </c>
      <c r="Q3595">
        <v>3014.41</v>
      </c>
      <c r="R3595">
        <v>12</v>
      </c>
      <c r="S3595">
        <v>262508.33</v>
      </c>
      <c r="T3595">
        <v>356.51</v>
      </c>
      <c r="U3595">
        <v>1</v>
      </c>
      <c r="V3595">
        <v>1</v>
      </c>
      <c r="W3595">
        <v>1055.83</v>
      </c>
      <c r="X3595">
        <v>3014.41</v>
      </c>
      <c r="Y3595">
        <v>0</v>
      </c>
      <c r="Z3595">
        <v>0</v>
      </c>
      <c r="AA3595">
        <v>259137.41</v>
      </c>
      <c r="AB3595">
        <v>0</v>
      </c>
      <c r="AC3595">
        <v>0</v>
      </c>
      <c r="AD3595">
        <v>0</v>
      </c>
      <c r="AE3595">
        <v>1</v>
      </c>
      <c r="AF3595">
        <v>10</v>
      </c>
      <c r="AG3595">
        <v>1</v>
      </c>
      <c r="AH3595">
        <v>0</v>
      </c>
      <c r="AI3595">
        <v>0</v>
      </c>
      <c r="AJ3595">
        <v>0</v>
      </c>
      <c r="AK3595">
        <v>0</v>
      </c>
      <c r="AL3595">
        <v>0</v>
      </c>
      <c r="AM3595">
        <v>0</v>
      </c>
      <c r="AN3595">
        <v>0</v>
      </c>
      <c r="AO3595">
        <v>5</v>
      </c>
      <c r="AP3595">
        <v>8</v>
      </c>
      <c r="AQ3595">
        <v>5</v>
      </c>
      <c r="AR3595">
        <v>0</v>
      </c>
      <c r="AS3595">
        <v>0</v>
      </c>
      <c r="AT3595">
        <v>0</v>
      </c>
      <c r="AU3595">
        <v>1</v>
      </c>
      <c r="AV3595">
        <v>2</v>
      </c>
      <c r="AW3595">
        <v>0</v>
      </c>
      <c r="AX3595">
        <v>0</v>
      </c>
      <c r="AY3595">
        <v>0</v>
      </c>
      <c r="AZ3595">
        <v>0</v>
      </c>
      <c r="BA3595">
        <v>0</v>
      </c>
      <c r="BB3595">
        <v>0</v>
      </c>
      <c r="BC3595">
        <v>0</v>
      </c>
      <c r="BD3595">
        <v>0</v>
      </c>
      <c r="BE3595">
        <v>0</v>
      </c>
      <c r="BF3595">
        <v>0</v>
      </c>
      <c r="BG3595">
        <v>0</v>
      </c>
      <c r="BH3595">
        <v>1</v>
      </c>
      <c r="BI3595">
        <v>0</v>
      </c>
      <c r="BJ3595" s="2">
        <v>46036</v>
      </c>
      <c r="BK3595">
        <v>0</v>
      </c>
      <c r="BL3595" s="3" t="str">
        <f>VLOOKUP(O3595,DropDownList!$H$1:$I$7,2,FALSE)</f>
        <v>2023/24</v>
      </c>
      <c r="BM3595" s="3" t="str">
        <f t="shared" si="56"/>
        <v>CONF</v>
      </c>
    </row>
    <row r="3596" spans="1:65" x14ac:dyDescent="0.2">
      <c r="A3596">
        <v>2026</v>
      </c>
      <c r="B3596">
        <v>1</v>
      </c>
      <c r="C3596" t="s">
        <v>216</v>
      </c>
      <c r="D3596" t="s">
        <v>224</v>
      </c>
      <c r="E3596" t="s">
        <v>39</v>
      </c>
      <c r="F3596">
        <v>9724</v>
      </c>
      <c r="G3596" t="s">
        <v>158</v>
      </c>
      <c r="H3596" t="s">
        <v>221</v>
      </c>
      <c r="I3596" t="s">
        <v>221</v>
      </c>
      <c r="J3596" s="1">
        <v>46023</v>
      </c>
      <c r="K3596" t="s">
        <v>438</v>
      </c>
      <c r="L3596">
        <v>4</v>
      </c>
      <c r="M3596" t="s">
        <v>439</v>
      </c>
      <c r="N3596" t="s">
        <v>145</v>
      </c>
      <c r="O3596" t="s">
        <v>149</v>
      </c>
      <c r="P3596" t="s">
        <v>161</v>
      </c>
      <c r="Q3596">
        <v>1970</v>
      </c>
      <c r="R3596">
        <v>266</v>
      </c>
      <c r="S3596">
        <v>9050</v>
      </c>
      <c r="T3596">
        <v>280</v>
      </c>
      <c r="U3596">
        <v>160</v>
      </c>
      <c r="V3596">
        <v>41</v>
      </c>
      <c r="W3596">
        <v>1450</v>
      </c>
      <c r="X3596">
        <v>1450</v>
      </c>
      <c r="Y3596">
        <v>0</v>
      </c>
      <c r="Z3596">
        <v>0</v>
      </c>
      <c r="AA3596">
        <v>6800</v>
      </c>
      <c r="AB3596">
        <v>0</v>
      </c>
      <c r="AC3596">
        <v>0</v>
      </c>
      <c r="AD3596">
        <v>39</v>
      </c>
      <c r="AE3596">
        <v>2</v>
      </c>
      <c r="AF3596">
        <v>198</v>
      </c>
      <c r="AG3596">
        <v>3</v>
      </c>
      <c r="AH3596">
        <v>7</v>
      </c>
      <c r="AI3596">
        <v>58</v>
      </c>
      <c r="AJ3596">
        <v>0</v>
      </c>
      <c r="AK3596">
        <v>0</v>
      </c>
      <c r="AL3596">
        <v>0</v>
      </c>
      <c r="AM3596">
        <v>0</v>
      </c>
      <c r="AN3596">
        <v>0</v>
      </c>
      <c r="AO3596">
        <v>160</v>
      </c>
      <c r="AP3596">
        <v>304</v>
      </c>
      <c r="AQ3596">
        <v>157</v>
      </c>
      <c r="AR3596">
        <v>0</v>
      </c>
      <c r="AS3596">
        <v>13</v>
      </c>
      <c r="AT3596">
        <v>0</v>
      </c>
      <c r="AU3596">
        <v>2</v>
      </c>
      <c r="AV3596">
        <v>0</v>
      </c>
      <c r="AW3596">
        <v>8</v>
      </c>
      <c r="AX3596">
        <v>0</v>
      </c>
      <c r="AY3596">
        <v>31</v>
      </c>
      <c r="AZ3596">
        <v>50</v>
      </c>
      <c r="BA3596">
        <v>7</v>
      </c>
      <c r="BB3596">
        <v>8</v>
      </c>
      <c r="BC3596">
        <v>4</v>
      </c>
      <c r="BD3596">
        <v>0</v>
      </c>
      <c r="BE3596">
        <v>0</v>
      </c>
      <c r="BF3596">
        <v>242</v>
      </c>
      <c r="BG3596">
        <v>1925</v>
      </c>
      <c r="BH3596">
        <v>0</v>
      </c>
      <c r="BI3596">
        <v>143</v>
      </c>
      <c r="BJ3596" s="2">
        <v>46036</v>
      </c>
      <c r="BK3596">
        <v>0</v>
      </c>
      <c r="BL3596" s="3" t="str">
        <f>VLOOKUP(O3596,DropDownList!$H$1:$I$7,2,FALSE)</f>
        <v>2025/26</v>
      </c>
      <c r="BM3596" s="3" t="str">
        <f t="shared" si="56"/>
        <v>VSUR</v>
      </c>
    </row>
    <row r="3597" spans="1:65" x14ac:dyDescent="0.2">
      <c r="A3597">
        <v>2026</v>
      </c>
      <c r="B3597">
        <v>1</v>
      </c>
      <c r="C3597" t="s">
        <v>216</v>
      </c>
      <c r="D3597" t="s">
        <v>225</v>
      </c>
      <c r="E3597" t="s">
        <v>40</v>
      </c>
      <c r="F3597">
        <v>9366</v>
      </c>
      <c r="G3597" t="s">
        <v>141</v>
      </c>
      <c r="H3597" t="s">
        <v>218</v>
      </c>
      <c r="I3597" t="s">
        <v>142</v>
      </c>
      <c r="J3597" s="1">
        <v>46023</v>
      </c>
      <c r="K3597" t="s">
        <v>438</v>
      </c>
      <c r="L3597">
        <v>4</v>
      </c>
      <c r="M3597" t="s">
        <v>439</v>
      </c>
      <c r="N3597" t="s">
        <v>145</v>
      </c>
      <c r="O3597" t="s">
        <v>149</v>
      </c>
      <c r="P3597" t="s">
        <v>154</v>
      </c>
      <c r="Q3597">
        <v>46585.49</v>
      </c>
      <c r="R3597">
        <v>292</v>
      </c>
      <c r="S3597">
        <v>83970</v>
      </c>
      <c r="T3597">
        <v>1010</v>
      </c>
      <c r="U3597">
        <v>176</v>
      </c>
      <c r="V3597">
        <v>119</v>
      </c>
      <c r="W3597">
        <v>17918.990000000002</v>
      </c>
      <c r="X3597">
        <v>31346.99</v>
      </c>
      <c r="Y3597">
        <v>0</v>
      </c>
      <c r="Z3597">
        <v>0</v>
      </c>
      <c r="AA3597">
        <v>36374.51</v>
      </c>
      <c r="AB3597">
        <v>700</v>
      </c>
      <c r="AC3597">
        <v>32674.51</v>
      </c>
      <c r="AD3597">
        <v>74</v>
      </c>
      <c r="AE3597">
        <v>45</v>
      </c>
      <c r="AF3597">
        <v>113</v>
      </c>
      <c r="AG3597">
        <v>74</v>
      </c>
      <c r="AH3597">
        <v>3</v>
      </c>
      <c r="AI3597">
        <v>102</v>
      </c>
      <c r="AJ3597">
        <v>0</v>
      </c>
      <c r="AK3597">
        <v>0</v>
      </c>
      <c r="AL3597">
        <v>0</v>
      </c>
      <c r="AM3597">
        <v>0</v>
      </c>
      <c r="AN3597">
        <v>0</v>
      </c>
      <c r="AO3597">
        <v>158</v>
      </c>
      <c r="AP3597">
        <v>344</v>
      </c>
      <c r="AQ3597">
        <v>121</v>
      </c>
      <c r="AR3597">
        <v>0</v>
      </c>
      <c r="AS3597">
        <v>43</v>
      </c>
      <c r="AT3597">
        <v>8</v>
      </c>
      <c r="AU3597">
        <v>0</v>
      </c>
      <c r="AV3597">
        <v>0</v>
      </c>
      <c r="AW3597">
        <v>2</v>
      </c>
      <c r="AX3597">
        <v>0</v>
      </c>
      <c r="AY3597">
        <v>38</v>
      </c>
      <c r="AZ3597">
        <v>63</v>
      </c>
      <c r="BA3597">
        <v>17</v>
      </c>
      <c r="BB3597">
        <v>5</v>
      </c>
      <c r="BC3597">
        <v>1</v>
      </c>
      <c r="BD3597">
        <v>0</v>
      </c>
      <c r="BE3597">
        <v>0</v>
      </c>
      <c r="BF3597">
        <v>290</v>
      </c>
      <c r="BG3597">
        <v>30869</v>
      </c>
      <c r="BH3597">
        <v>0</v>
      </c>
      <c r="BI3597">
        <v>174</v>
      </c>
      <c r="BJ3597" s="2">
        <v>46036</v>
      </c>
      <c r="BK3597">
        <v>0</v>
      </c>
      <c r="BL3597" s="3" t="str">
        <f>VLOOKUP(O3597,DropDownList!$H$1:$I$7,2,FALSE)</f>
        <v>2025/26</v>
      </c>
      <c r="BM3597" s="3" t="str">
        <f t="shared" si="56"/>
        <v>JP COURT</v>
      </c>
    </row>
    <row r="3598" spans="1:65" x14ac:dyDescent="0.2">
      <c r="A3598">
        <v>2026</v>
      </c>
      <c r="B3598">
        <v>1</v>
      </c>
      <c r="C3598" t="s">
        <v>216</v>
      </c>
      <c r="D3598" t="s">
        <v>225</v>
      </c>
      <c r="E3598" t="s">
        <v>40</v>
      </c>
      <c r="F3598">
        <v>9366</v>
      </c>
      <c r="G3598" t="s">
        <v>141</v>
      </c>
      <c r="H3598" t="s">
        <v>218</v>
      </c>
      <c r="I3598" t="s">
        <v>142</v>
      </c>
      <c r="J3598" s="1">
        <v>46023</v>
      </c>
      <c r="K3598" t="s">
        <v>438</v>
      </c>
      <c r="L3598">
        <v>4</v>
      </c>
      <c r="M3598" t="s">
        <v>439</v>
      </c>
      <c r="N3598" t="s">
        <v>145</v>
      </c>
      <c r="O3598" t="s">
        <v>147</v>
      </c>
      <c r="P3598" t="s">
        <v>146</v>
      </c>
      <c r="Q3598">
        <v>2710.14</v>
      </c>
      <c r="R3598">
        <v>727</v>
      </c>
      <c r="S3598">
        <v>11100</v>
      </c>
      <c r="T3598">
        <v>110</v>
      </c>
      <c r="U3598">
        <v>328</v>
      </c>
      <c r="V3598">
        <v>95</v>
      </c>
      <c r="W3598">
        <v>1395</v>
      </c>
      <c r="X3598">
        <v>1395</v>
      </c>
      <c r="Y3598">
        <v>0</v>
      </c>
      <c r="Z3598">
        <v>0</v>
      </c>
      <c r="AA3598">
        <v>8279.86</v>
      </c>
      <c r="AB3598">
        <v>0</v>
      </c>
      <c r="AC3598">
        <v>0</v>
      </c>
      <c r="AD3598">
        <v>93</v>
      </c>
      <c r="AE3598">
        <v>2</v>
      </c>
      <c r="AF3598">
        <v>534</v>
      </c>
      <c r="AG3598">
        <v>7</v>
      </c>
      <c r="AH3598">
        <v>8</v>
      </c>
      <c r="AI3598">
        <v>178</v>
      </c>
      <c r="AJ3598">
        <v>0</v>
      </c>
      <c r="AK3598">
        <v>0</v>
      </c>
      <c r="AL3598">
        <v>0</v>
      </c>
      <c r="AM3598">
        <v>0</v>
      </c>
      <c r="AN3598">
        <v>0</v>
      </c>
      <c r="AO3598">
        <v>505</v>
      </c>
      <c r="AP3598">
        <v>1984</v>
      </c>
      <c r="AQ3598">
        <v>476</v>
      </c>
      <c r="AR3598">
        <v>0</v>
      </c>
      <c r="AS3598">
        <v>301</v>
      </c>
      <c r="AT3598">
        <v>105</v>
      </c>
      <c r="AU3598">
        <v>17</v>
      </c>
      <c r="AV3598">
        <v>7</v>
      </c>
      <c r="AW3598">
        <v>3</v>
      </c>
      <c r="AX3598">
        <v>0</v>
      </c>
      <c r="AY3598">
        <v>208</v>
      </c>
      <c r="AZ3598">
        <v>445</v>
      </c>
      <c r="BA3598">
        <v>248</v>
      </c>
      <c r="BB3598">
        <v>53</v>
      </c>
      <c r="BC3598">
        <v>21</v>
      </c>
      <c r="BD3598">
        <v>1</v>
      </c>
      <c r="BE3598">
        <v>0</v>
      </c>
      <c r="BF3598">
        <v>723</v>
      </c>
      <c r="BG3598">
        <v>2680</v>
      </c>
      <c r="BH3598">
        <v>0</v>
      </c>
      <c r="BI3598">
        <v>327</v>
      </c>
      <c r="BJ3598" s="2">
        <v>46036</v>
      </c>
      <c r="BK3598">
        <v>0</v>
      </c>
      <c r="BL3598" s="3" t="str">
        <f>VLOOKUP(O3598,DropDownList!$H$1:$I$7,2,FALSE)</f>
        <v>2024/25</v>
      </c>
      <c r="BM3598" s="3" t="str">
        <f t="shared" si="56"/>
        <v>VSUR</v>
      </c>
    </row>
    <row r="3599" spans="1:65" x14ac:dyDescent="0.2">
      <c r="A3599">
        <v>2026</v>
      </c>
      <c r="B3599">
        <v>1</v>
      </c>
      <c r="C3599" t="s">
        <v>216</v>
      </c>
      <c r="D3599" t="s">
        <v>225</v>
      </c>
      <c r="E3599" t="s">
        <v>40</v>
      </c>
      <c r="F3599">
        <v>9366</v>
      </c>
      <c r="G3599" t="s">
        <v>141</v>
      </c>
      <c r="H3599" t="s">
        <v>218</v>
      </c>
      <c r="I3599" t="s">
        <v>142</v>
      </c>
      <c r="J3599" s="1">
        <v>46023</v>
      </c>
      <c r="K3599" t="s">
        <v>438</v>
      </c>
      <c r="L3599">
        <v>4</v>
      </c>
      <c r="M3599" t="s">
        <v>439</v>
      </c>
      <c r="N3599" t="s">
        <v>145</v>
      </c>
      <c r="O3599" t="s">
        <v>156</v>
      </c>
      <c r="P3599" t="s">
        <v>148</v>
      </c>
      <c r="Q3599">
        <v>4624.4799999999996</v>
      </c>
      <c r="R3599">
        <v>215</v>
      </c>
      <c r="S3599">
        <v>12900</v>
      </c>
      <c r="T3599">
        <v>1381.03</v>
      </c>
      <c r="U3599">
        <v>84</v>
      </c>
      <c r="V3599">
        <v>39</v>
      </c>
      <c r="W3599">
        <v>2264.42</v>
      </c>
      <c r="X3599">
        <v>2264.42</v>
      </c>
      <c r="Y3599">
        <v>0</v>
      </c>
      <c r="Z3599">
        <v>0</v>
      </c>
      <c r="AA3599">
        <v>6894.49</v>
      </c>
      <c r="AB3599">
        <v>0</v>
      </c>
      <c r="AC3599">
        <v>6894.49</v>
      </c>
      <c r="AD3599">
        <v>36</v>
      </c>
      <c r="AE3599">
        <v>3</v>
      </c>
      <c r="AF3599">
        <v>106</v>
      </c>
      <c r="AG3599">
        <v>11</v>
      </c>
      <c r="AH3599">
        <v>22</v>
      </c>
      <c r="AI3599">
        <v>73</v>
      </c>
      <c r="AJ3599">
        <v>0</v>
      </c>
      <c r="AK3599">
        <v>0</v>
      </c>
      <c r="AL3599">
        <v>0</v>
      </c>
      <c r="AM3599">
        <v>0</v>
      </c>
      <c r="AN3599">
        <v>0</v>
      </c>
      <c r="AO3599">
        <v>184</v>
      </c>
      <c r="AP3599">
        <v>933</v>
      </c>
      <c r="AQ3599">
        <v>191</v>
      </c>
      <c r="AR3599">
        <v>0</v>
      </c>
      <c r="AS3599">
        <v>104</v>
      </c>
      <c r="AT3599">
        <v>35</v>
      </c>
      <c r="AU3599">
        <v>5</v>
      </c>
      <c r="AV3599">
        <v>1</v>
      </c>
      <c r="AW3599">
        <v>0</v>
      </c>
      <c r="AX3599">
        <v>0</v>
      </c>
      <c r="AY3599">
        <v>135</v>
      </c>
      <c r="AZ3599">
        <v>274</v>
      </c>
      <c r="BA3599">
        <v>172</v>
      </c>
      <c r="BB3599">
        <v>1</v>
      </c>
      <c r="BC3599">
        <v>1</v>
      </c>
      <c r="BD3599">
        <v>1</v>
      </c>
      <c r="BE3599">
        <v>0</v>
      </c>
      <c r="BF3599">
        <v>185</v>
      </c>
      <c r="BG3599">
        <v>4380</v>
      </c>
      <c r="BH3599">
        <v>3</v>
      </c>
      <c r="BI3599">
        <v>84</v>
      </c>
      <c r="BJ3599" s="2">
        <v>46036</v>
      </c>
      <c r="BK3599">
        <v>0</v>
      </c>
      <c r="BL3599" s="3" t="str">
        <f>VLOOKUP(O3599,DropDownList!$H$1:$I$7,2,FALSE)</f>
        <v>2023/24</v>
      </c>
      <c r="BM3599" s="3" t="str">
        <f t="shared" si="56"/>
        <v>PRAS</v>
      </c>
    </row>
    <row r="3600" spans="1:65" x14ac:dyDescent="0.2">
      <c r="A3600">
        <v>2026</v>
      </c>
      <c r="B3600">
        <v>1</v>
      </c>
      <c r="C3600" t="s">
        <v>216</v>
      </c>
      <c r="D3600" t="s">
        <v>225</v>
      </c>
      <c r="E3600" t="s">
        <v>40</v>
      </c>
      <c r="F3600">
        <v>9366</v>
      </c>
      <c r="G3600" t="s">
        <v>141</v>
      </c>
      <c r="H3600" t="s">
        <v>218</v>
      </c>
      <c r="I3600" t="s">
        <v>142</v>
      </c>
      <c r="J3600" s="1">
        <v>46023</v>
      </c>
      <c r="K3600" t="s">
        <v>438</v>
      </c>
      <c r="L3600">
        <v>4</v>
      </c>
      <c r="M3600" t="s">
        <v>439</v>
      </c>
      <c r="N3600" t="s">
        <v>145</v>
      </c>
      <c r="O3600" t="s">
        <v>156</v>
      </c>
      <c r="P3600" t="s">
        <v>146</v>
      </c>
      <c r="Q3600">
        <v>1400.68</v>
      </c>
      <c r="R3600">
        <v>530</v>
      </c>
      <c r="S3600">
        <v>8840</v>
      </c>
      <c r="T3600">
        <v>100</v>
      </c>
      <c r="U3600">
        <v>169</v>
      </c>
      <c r="V3600">
        <v>36</v>
      </c>
      <c r="W3600">
        <v>566.55999999999995</v>
      </c>
      <c r="X3600">
        <v>566.55999999999995</v>
      </c>
      <c r="Y3600">
        <v>0</v>
      </c>
      <c r="Z3600">
        <v>0</v>
      </c>
      <c r="AA3600">
        <v>7339.32</v>
      </c>
      <c r="AB3600">
        <v>0</v>
      </c>
      <c r="AC3600">
        <v>0</v>
      </c>
      <c r="AD3600">
        <v>34</v>
      </c>
      <c r="AE3600">
        <v>2</v>
      </c>
      <c r="AF3600">
        <v>442</v>
      </c>
      <c r="AG3600">
        <v>4</v>
      </c>
      <c r="AH3600">
        <v>6</v>
      </c>
      <c r="AI3600">
        <v>78</v>
      </c>
      <c r="AJ3600">
        <v>0</v>
      </c>
      <c r="AK3600">
        <v>0</v>
      </c>
      <c r="AL3600">
        <v>0</v>
      </c>
      <c r="AM3600">
        <v>0</v>
      </c>
      <c r="AN3600">
        <v>0</v>
      </c>
      <c r="AO3600">
        <v>357</v>
      </c>
      <c r="AP3600">
        <v>1776</v>
      </c>
      <c r="AQ3600">
        <v>374</v>
      </c>
      <c r="AR3600">
        <v>0</v>
      </c>
      <c r="AS3600">
        <v>272</v>
      </c>
      <c r="AT3600">
        <v>136</v>
      </c>
      <c r="AU3600">
        <v>18</v>
      </c>
      <c r="AV3600">
        <v>7</v>
      </c>
      <c r="AW3600">
        <v>1</v>
      </c>
      <c r="AX3600">
        <v>0</v>
      </c>
      <c r="AY3600">
        <v>206</v>
      </c>
      <c r="AZ3600">
        <v>399</v>
      </c>
      <c r="BA3600">
        <v>255</v>
      </c>
      <c r="BB3600">
        <v>36</v>
      </c>
      <c r="BC3600">
        <v>14</v>
      </c>
      <c r="BD3600">
        <v>3</v>
      </c>
      <c r="BE3600">
        <v>0</v>
      </c>
      <c r="BF3600">
        <v>527</v>
      </c>
      <c r="BG3600">
        <v>1360</v>
      </c>
      <c r="BH3600">
        <v>0</v>
      </c>
      <c r="BI3600">
        <v>168</v>
      </c>
      <c r="BJ3600" s="2">
        <v>46036</v>
      </c>
      <c r="BK3600">
        <v>0</v>
      </c>
      <c r="BL3600" s="3" t="str">
        <f>VLOOKUP(O3600,DropDownList!$H$1:$I$7,2,FALSE)</f>
        <v>2023/24</v>
      </c>
      <c r="BM3600" s="3" t="str">
        <f t="shared" si="56"/>
        <v>VSUR</v>
      </c>
    </row>
    <row r="3601" spans="1:65" x14ac:dyDescent="0.2">
      <c r="A3601">
        <v>2026</v>
      </c>
      <c r="B3601">
        <v>1</v>
      </c>
      <c r="C3601" t="s">
        <v>216</v>
      </c>
      <c r="D3601" t="s">
        <v>225</v>
      </c>
      <c r="E3601" t="s">
        <v>40</v>
      </c>
      <c r="F3601">
        <v>9366</v>
      </c>
      <c r="G3601" t="s">
        <v>141</v>
      </c>
      <c r="H3601" t="s">
        <v>218</v>
      </c>
      <c r="I3601" t="s">
        <v>142</v>
      </c>
      <c r="J3601" s="1">
        <v>46023</v>
      </c>
      <c r="K3601" t="s">
        <v>438</v>
      </c>
      <c r="L3601">
        <v>4</v>
      </c>
      <c r="M3601" t="s">
        <v>439</v>
      </c>
      <c r="N3601" t="s">
        <v>145</v>
      </c>
      <c r="O3601" t="s">
        <v>147</v>
      </c>
      <c r="P3601" t="s">
        <v>152</v>
      </c>
      <c r="Q3601">
        <v>0</v>
      </c>
      <c r="R3601">
        <v>270</v>
      </c>
      <c r="S3601">
        <v>10800</v>
      </c>
      <c r="T3601">
        <v>6920</v>
      </c>
      <c r="U3601">
        <v>0</v>
      </c>
      <c r="V3601">
        <v>0</v>
      </c>
      <c r="W3601">
        <v>0</v>
      </c>
      <c r="X3601">
        <v>0</v>
      </c>
      <c r="Y3601">
        <v>0</v>
      </c>
      <c r="Z3601">
        <v>0</v>
      </c>
      <c r="AA3601">
        <v>3880</v>
      </c>
      <c r="AB3601">
        <v>0</v>
      </c>
      <c r="AC3601">
        <v>3880</v>
      </c>
      <c r="AD3601">
        <v>0</v>
      </c>
      <c r="AE3601">
        <v>0</v>
      </c>
      <c r="AF3601">
        <v>97</v>
      </c>
      <c r="AG3601">
        <v>0</v>
      </c>
      <c r="AH3601">
        <v>173</v>
      </c>
      <c r="AI3601">
        <v>0</v>
      </c>
      <c r="AJ3601">
        <v>0</v>
      </c>
      <c r="AK3601">
        <v>0</v>
      </c>
      <c r="AL3601">
        <v>0</v>
      </c>
      <c r="AM3601">
        <v>3</v>
      </c>
      <c r="AN3601">
        <v>0</v>
      </c>
      <c r="AO3601">
        <v>0</v>
      </c>
      <c r="AP3601">
        <v>0</v>
      </c>
      <c r="AQ3601">
        <v>0</v>
      </c>
      <c r="AR3601">
        <v>0</v>
      </c>
      <c r="AS3601">
        <v>0</v>
      </c>
      <c r="AT3601">
        <v>0</v>
      </c>
      <c r="AU3601">
        <v>0</v>
      </c>
      <c r="AV3601">
        <v>0</v>
      </c>
      <c r="AW3601">
        <v>0</v>
      </c>
      <c r="AX3601">
        <v>0</v>
      </c>
      <c r="AY3601">
        <v>0</v>
      </c>
      <c r="AZ3601">
        <v>0</v>
      </c>
      <c r="BA3601">
        <v>0</v>
      </c>
      <c r="BB3601">
        <v>0</v>
      </c>
      <c r="BC3601">
        <v>0</v>
      </c>
      <c r="BD3601">
        <v>0</v>
      </c>
      <c r="BE3601">
        <v>0</v>
      </c>
      <c r="BF3601">
        <v>0</v>
      </c>
      <c r="BG3601">
        <v>0</v>
      </c>
      <c r="BH3601">
        <v>0</v>
      </c>
      <c r="BI3601">
        <v>0</v>
      </c>
      <c r="BJ3601" s="2">
        <v>46036</v>
      </c>
      <c r="BK3601">
        <v>0</v>
      </c>
      <c r="BL3601" s="3" t="str">
        <f>VLOOKUP(O3601,DropDownList!$H$1:$I$7,2,FALSE)</f>
        <v>2024/25</v>
      </c>
      <c r="BM3601" s="3" t="str">
        <f t="shared" si="56"/>
        <v>PCOA</v>
      </c>
    </row>
    <row r="3602" spans="1:65" x14ac:dyDescent="0.2">
      <c r="A3602">
        <v>2026</v>
      </c>
      <c r="B3602">
        <v>1</v>
      </c>
      <c r="C3602" t="s">
        <v>216</v>
      </c>
      <c r="D3602" t="s">
        <v>225</v>
      </c>
      <c r="E3602" t="s">
        <v>40</v>
      </c>
      <c r="F3602">
        <v>9366</v>
      </c>
      <c r="G3602" t="s">
        <v>141</v>
      </c>
      <c r="H3602" t="s">
        <v>218</v>
      </c>
      <c r="I3602" t="s">
        <v>142</v>
      </c>
      <c r="J3602" s="1">
        <v>46023</v>
      </c>
      <c r="K3602" t="s">
        <v>438</v>
      </c>
      <c r="L3602">
        <v>4</v>
      </c>
      <c r="M3602" t="s">
        <v>439</v>
      </c>
      <c r="N3602" t="s">
        <v>145</v>
      </c>
      <c r="O3602" t="s">
        <v>155</v>
      </c>
      <c r="P3602" t="s">
        <v>150</v>
      </c>
      <c r="Q3602">
        <v>51829.31</v>
      </c>
      <c r="R3602">
        <v>1263</v>
      </c>
      <c r="S3602">
        <v>189700.65</v>
      </c>
      <c r="T3602">
        <v>29836.07</v>
      </c>
      <c r="U3602">
        <v>373</v>
      </c>
      <c r="V3602">
        <v>203</v>
      </c>
      <c r="W3602">
        <v>30048.65</v>
      </c>
      <c r="X3602">
        <v>30048.65</v>
      </c>
      <c r="Y3602">
        <v>1085</v>
      </c>
      <c r="Z3602">
        <v>159799.32999999999</v>
      </c>
      <c r="AA3602">
        <v>108035.27</v>
      </c>
      <c r="AB3602">
        <v>28852.63</v>
      </c>
      <c r="AC3602">
        <v>79182.64</v>
      </c>
      <c r="AD3602">
        <v>165</v>
      </c>
      <c r="AE3602">
        <v>38</v>
      </c>
      <c r="AF3602">
        <v>693</v>
      </c>
      <c r="AG3602">
        <v>112</v>
      </c>
      <c r="AH3602">
        <v>177</v>
      </c>
      <c r="AI3602">
        <v>261</v>
      </c>
      <c r="AJ3602">
        <v>174</v>
      </c>
      <c r="AK3602">
        <v>92</v>
      </c>
      <c r="AL3602">
        <v>26</v>
      </c>
      <c r="AM3602">
        <v>83</v>
      </c>
      <c r="AN3602">
        <v>4</v>
      </c>
      <c r="AO3602">
        <v>908</v>
      </c>
      <c r="AP3602">
        <v>5571</v>
      </c>
      <c r="AQ3602">
        <v>982</v>
      </c>
      <c r="AR3602">
        <v>2</v>
      </c>
      <c r="AS3602">
        <v>812</v>
      </c>
      <c r="AT3602">
        <v>440</v>
      </c>
      <c r="AU3602">
        <v>46</v>
      </c>
      <c r="AV3602">
        <v>24</v>
      </c>
      <c r="AW3602">
        <v>0</v>
      </c>
      <c r="AX3602">
        <v>0</v>
      </c>
      <c r="AY3602">
        <v>655</v>
      </c>
      <c r="AZ3602">
        <v>1397</v>
      </c>
      <c r="BA3602">
        <v>979</v>
      </c>
      <c r="BB3602">
        <v>66</v>
      </c>
      <c r="BC3602">
        <v>36</v>
      </c>
      <c r="BD3602">
        <v>15</v>
      </c>
      <c r="BE3602">
        <v>2</v>
      </c>
      <c r="BF3602">
        <v>908</v>
      </c>
      <c r="BG3602">
        <v>38278.06</v>
      </c>
      <c r="BH3602">
        <v>20</v>
      </c>
      <c r="BI3602">
        <v>373</v>
      </c>
      <c r="BJ3602" s="2">
        <v>46036</v>
      </c>
      <c r="BK3602">
        <v>0</v>
      </c>
      <c r="BL3602" s="3" t="str">
        <f>VLOOKUP(O3602,DropDownList!$H$1:$I$7,2,FALSE)</f>
        <v>2022/23</v>
      </c>
      <c r="BM3602" s="3" t="str">
        <f t="shared" si="56"/>
        <v>FISCAL FINES</v>
      </c>
    </row>
    <row r="3603" spans="1:65" x14ac:dyDescent="0.2">
      <c r="A3603">
        <v>2026</v>
      </c>
      <c r="B3603">
        <v>1</v>
      </c>
      <c r="C3603" t="s">
        <v>216</v>
      </c>
      <c r="D3603" t="s">
        <v>225</v>
      </c>
      <c r="E3603" t="s">
        <v>40</v>
      </c>
      <c r="F3603">
        <v>9366</v>
      </c>
      <c r="G3603" t="s">
        <v>141</v>
      </c>
      <c r="H3603" t="s">
        <v>218</v>
      </c>
      <c r="I3603" t="s">
        <v>142</v>
      </c>
      <c r="J3603" s="1">
        <v>46023</v>
      </c>
      <c r="K3603" t="s">
        <v>438</v>
      </c>
      <c r="L3603">
        <v>4</v>
      </c>
      <c r="M3603" t="s">
        <v>439</v>
      </c>
      <c r="N3603" t="s">
        <v>145</v>
      </c>
      <c r="O3603" t="s">
        <v>149</v>
      </c>
      <c r="P3603" t="s">
        <v>148</v>
      </c>
      <c r="Q3603">
        <v>3450</v>
      </c>
      <c r="R3603">
        <v>76</v>
      </c>
      <c r="S3603">
        <v>4560</v>
      </c>
      <c r="T3603">
        <v>0</v>
      </c>
      <c r="U3603">
        <v>58</v>
      </c>
      <c r="V3603">
        <v>54</v>
      </c>
      <c r="W3603">
        <v>3220</v>
      </c>
      <c r="X3603">
        <v>3220</v>
      </c>
      <c r="Y3603">
        <v>0</v>
      </c>
      <c r="Z3603">
        <v>0</v>
      </c>
      <c r="AA3603">
        <v>1110</v>
      </c>
      <c r="AB3603">
        <v>0</v>
      </c>
      <c r="AC3603">
        <v>1110</v>
      </c>
      <c r="AD3603">
        <v>53</v>
      </c>
      <c r="AE3603">
        <v>1</v>
      </c>
      <c r="AF3603">
        <v>18</v>
      </c>
      <c r="AG3603">
        <v>2</v>
      </c>
      <c r="AH3603">
        <v>0</v>
      </c>
      <c r="AI3603">
        <v>56</v>
      </c>
      <c r="AJ3603">
        <v>0</v>
      </c>
      <c r="AK3603">
        <v>0</v>
      </c>
      <c r="AL3603">
        <v>0</v>
      </c>
      <c r="AM3603">
        <v>0</v>
      </c>
      <c r="AN3603">
        <v>0</v>
      </c>
      <c r="AO3603">
        <v>38</v>
      </c>
      <c r="AP3603">
        <v>55</v>
      </c>
      <c r="AQ3603">
        <v>33</v>
      </c>
      <c r="AR3603">
        <v>0</v>
      </c>
      <c r="AS3603">
        <v>0</v>
      </c>
      <c r="AT3603">
        <v>0</v>
      </c>
      <c r="AU3603">
        <v>0</v>
      </c>
      <c r="AV3603">
        <v>0</v>
      </c>
      <c r="AW3603">
        <v>0</v>
      </c>
      <c r="AX3603">
        <v>0</v>
      </c>
      <c r="AY3603">
        <v>4</v>
      </c>
      <c r="AZ3603">
        <v>10</v>
      </c>
      <c r="BA3603">
        <v>1</v>
      </c>
      <c r="BB3603">
        <v>0</v>
      </c>
      <c r="BC3603">
        <v>0</v>
      </c>
      <c r="BD3603">
        <v>0</v>
      </c>
      <c r="BE3603">
        <v>0</v>
      </c>
      <c r="BF3603">
        <v>60</v>
      </c>
      <c r="BG3603">
        <v>3360</v>
      </c>
      <c r="BH3603">
        <v>0</v>
      </c>
      <c r="BI3603">
        <v>58</v>
      </c>
      <c r="BJ3603" s="2">
        <v>46036</v>
      </c>
      <c r="BK3603">
        <v>0</v>
      </c>
      <c r="BL3603" s="3" t="str">
        <f>VLOOKUP(O3603,DropDownList!$H$1:$I$7,2,FALSE)</f>
        <v>2025/26</v>
      </c>
      <c r="BM3603" s="3" t="str">
        <f t="shared" si="56"/>
        <v>PRAS</v>
      </c>
    </row>
    <row r="3604" spans="1:65" x14ac:dyDescent="0.2">
      <c r="A3604">
        <v>2026</v>
      </c>
      <c r="B3604">
        <v>1</v>
      </c>
      <c r="C3604" t="s">
        <v>216</v>
      </c>
      <c r="D3604" t="s">
        <v>225</v>
      </c>
      <c r="E3604" t="s">
        <v>40</v>
      </c>
      <c r="F3604">
        <v>9366</v>
      </c>
      <c r="G3604" t="s">
        <v>141</v>
      </c>
      <c r="H3604" t="s">
        <v>218</v>
      </c>
      <c r="I3604" t="s">
        <v>142</v>
      </c>
      <c r="J3604" s="1">
        <v>46023</v>
      </c>
      <c r="K3604" t="s">
        <v>438</v>
      </c>
      <c r="L3604">
        <v>4</v>
      </c>
      <c r="M3604" t="s">
        <v>439</v>
      </c>
      <c r="N3604" t="s">
        <v>145</v>
      </c>
      <c r="O3604" t="s">
        <v>155</v>
      </c>
      <c r="P3604" t="s">
        <v>154</v>
      </c>
      <c r="Q3604">
        <v>45418.93</v>
      </c>
      <c r="R3604">
        <v>790</v>
      </c>
      <c r="S3604">
        <v>212226</v>
      </c>
      <c r="T3604">
        <v>6747.28</v>
      </c>
      <c r="U3604">
        <v>200</v>
      </c>
      <c r="V3604">
        <v>100</v>
      </c>
      <c r="W3604">
        <v>22369.96</v>
      </c>
      <c r="X3604">
        <v>22369.96</v>
      </c>
      <c r="Y3604">
        <v>0</v>
      </c>
      <c r="Z3604">
        <v>0</v>
      </c>
      <c r="AA3604">
        <v>160059.79</v>
      </c>
      <c r="AB3604">
        <v>2920</v>
      </c>
      <c r="AC3604">
        <v>146575.94</v>
      </c>
      <c r="AD3604">
        <v>58</v>
      </c>
      <c r="AE3604">
        <v>42</v>
      </c>
      <c r="AF3604">
        <v>563</v>
      </c>
      <c r="AG3604">
        <v>99</v>
      </c>
      <c r="AH3604">
        <v>18</v>
      </c>
      <c r="AI3604">
        <v>101</v>
      </c>
      <c r="AJ3604">
        <v>0</v>
      </c>
      <c r="AK3604">
        <v>0</v>
      </c>
      <c r="AL3604">
        <v>0</v>
      </c>
      <c r="AM3604">
        <v>0</v>
      </c>
      <c r="AN3604">
        <v>0</v>
      </c>
      <c r="AO3604">
        <v>549</v>
      </c>
      <c r="AP3604">
        <v>3404</v>
      </c>
      <c r="AQ3604">
        <v>565</v>
      </c>
      <c r="AR3604">
        <v>0</v>
      </c>
      <c r="AS3604">
        <v>506</v>
      </c>
      <c r="AT3604">
        <v>412</v>
      </c>
      <c r="AU3604">
        <v>44</v>
      </c>
      <c r="AV3604">
        <v>16</v>
      </c>
      <c r="AW3604">
        <v>10</v>
      </c>
      <c r="AX3604">
        <v>0</v>
      </c>
      <c r="AY3604">
        <v>317</v>
      </c>
      <c r="AZ3604">
        <v>729</v>
      </c>
      <c r="BA3604">
        <v>505</v>
      </c>
      <c r="BB3604">
        <v>97</v>
      </c>
      <c r="BC3604">
        <v>50</v>
      </c>
      <c r="BD3604">
        <v>14</v>
      </c>
      <c r="BE3604">
        <v>1</v>
      </c>
      <c r="BF3604">
        <v>779</v>
      </c>
      <c r="BG3604">
        <v>27590</v>
      </c>
      <c r="BH3604">
        <v>9</v>
      </c>
      <c r="BI3604">
        <v>197</v>
      </c>
      <c r="BJ3604" s="2">
        <v>46036</v>
      </c>
      <c r="BK3604">
        <v>0</v>
      </c>
      <c r="BL3604" s="3" t="str">
        <f>VLOOKUP(O3604,DropDownList!$H$1:$I$7,2,FALSE)</f>
        <v>2022/23</v>
      </c>
      <c r="BM3604" s="3" t="str">
        <f t="shared" si="56"/>
        <v>JP COURT</v>
      </c>
    </row>
    <row r="3605" spans="1:65" x14ac:dyDescent="0.2">
      <c r="A3605">
        <v>2026</v>
      </c>
      <c r="B3605">
        <v>1</v>
      </c>
      <c r="C3605" t="s">
        <v>216</v>
      </c>
      <c r="D3605" t="s">
        <v>225</v>
      </c>
      <c r="E3605" t="s">
        <v>40</v>
      </c>
      <c r="F3605">
        <v>9366</v>
      </c>
      <c r="G3605" t="s">
        <v>141</v>
      </c>
      <c r="H3605" t="s">
        <v>218</v>
      </c>
      <c r="I3605" t="s">
        <v>142</v>
      </c>
      <c r="J3605" s="1">
        <v>46023</v>
      </c>
      <c r="K3605" t="s">
        <v>438</v>
      </c>
      <c r="L3605">
        <v>4</v>
      </c>
      <c r="M3605" t="s">
        <v>439</v>
      </c>
      <c r="N3605" t="s">
        <v>145</v>
      </c>
      <c r="O3605" t="s">
        <v>149</v>
      </c>
      <c r="P3605" t="s">
        <v>146</v>
      </c>
      <c r="Q3605">
        <v>1680</v>
      </c>
      <c r="R3605">
        <v>290</v>
      </c>
      <c r="S3605">
        <v>4730</v>
      </c>
      <c r="T3605">
        <v>50</v>
      </c>
      <c r="U3605">
        <v>175</v>
      </c>
      <c r="V3605">
        <v>74</v>
      </c>
      <c r="W3605">
        <v>1210</v>
      </c>
      <c r="X3605">
        <v>1210</v>
      </c>
      <c r="Y3605">
        <v>0</v>
      </c>
      <c r="Z3605">
        <v>0</v>
      </c>
      <c r="AA3605">
        <v>3000</v>
      </c>
      <c r="AB3605">
        <v>0</v>
      </c>
      <c r="AC3605">
        <v>0</v>
      </c>
      <c r="AD3605">
        <v>74</v>
      </c>
      <c r="AE3605">
        <v>0</v>
      </c>
      <c r="AF3605">
        <v>186</v>
      </c>
      <c r="AG3605">
        <v>0</v>
      </c>
      <c r="AH3605">
        <v>3</v>
      </c>
      <c r="AI3605">
        <v>101</v>
      </c>
      <c r="AJ3605">
        <v>0</v>
      </c>
      <c r="AK3605">
        <v>0</v>
      </c>
      <c r="AL3605">
        <v>0</v>
      </c>
      <c r="AM3605">
        <v>0</v>
      </c>
      <c r="AN3605">
        <v>0</v>
      </c>
      <c r="AO3605">
        <v>157</v>
      </c>
      <c r="AP3605">
        <v>342</v>
      </c>
      <c r="AQ3605">
        <v>121</v>
      </c>
      <c r="AR3605">
        <v>0</v>
      </c>
      <c r="AS3605">
        <v>43</v>
      </c>
      <c r="AT3605">
        <v>8</v>
      </c>
      <c r="AU3605">
        <v>0</v>
      </c>
      <c r="AV3605">
        <v>0</v>
      </c>
      <c r="AW3605">
        <v>2</v>
      </c>
      <c r="AX3605">
        <v>0</v>
      </c>
      <c r="AY3605">
        <v>37</v>
      </c>
      <c r="AZ3605">
        <v>62</v>
      </c>
      <c r="BA3605">
        <v>17</v>
      </c>
      <c r="BB3605">
        <v>5</v>
      </c>
      <c r="BC3605">
        <v>1</v>
      </c>
      <c r="BD3605">
        <v>0</v>
      </c>
      <c r="BE3605">
        <v>0</v>
      </c>
      <c r="BF3605">
        <v>288</v>
      </c>
      <c r="BG3605">
        <v>1680</v>
      </c>
      <c r="BH3605">
        <v>0</v>
      </c>
      <c r="BI3605">
        <v>173</v>
      </c>
      <c r="BJ3605" s="2">
        <v>46036</v>
      </c>
      <c r="BK3605">
        <v>0</v>
      </c>
      <c r="BL3605" s="3" t="str">
        <f>VLOOKUP(O3605,DropDownList!$H$1:$I$7,2,FALSE)</f>
        <v>2025/26</v>
      </c>
      <c r="BM3605" s="3" t="str">
        <f t="shared" si="56"/>
        <v>VSUR</v>
      </c>
    </row>
    <row r="3606" spans="1:65" x14ac:dyDescent="0.2">
      <c r="A3606">
        <v>2026</v>
      </c>
      <c r="B3606">
        <v>1</v>
      </c>
      <c r="C3606" t="s">
        <v>216</v>
      </c>
      <c r="D3606" t="s">
        <v>225</v>
      </c>
      <c r="E3606" t="s">
        <v>40</v>
      </c>
      <c r="F3606">
        <v>9366</v>
      </c>
      <c r="G3606" t="s">
        <v>141</v>
      </c>
      <c r="H3606" t="s">
        <v>218</v>
      </c>
      <c r="I3606" t="s">
        <v>142</v>
      </c>
      <c r="J3606" s="1">
        <v>46023</v>
      </c>
      <c r="K3606" t="s">
        <v>438</v>
      </c>
      <c r="L3606">
        <v>4</v>
      </c>
      <c r="M3606" t="s">
        <v>439</v>
      </c>
      <c r="N3606" t="s">
        <v>145</v>
      </c>
      <c r="O3606" t="s">
        <v>155</v>
      </c>
      <c r="P3606" t="s">
        <v>152</v>
      </c>
      <c r="Q3606">
        <v>0</v>
      </c>
      <c r="R3606">
        <v>390</v>
      </c>
      <c r="S3606">
        <v>15600</v>
      </c>
      <c r="T3606">
        <v>10480</v>
      </c>
      <c r="U3606">
        <v>0</v>
      </c>
      <c r="V3606">
        <v>0</v>
      </c>
      <c r="W3606">
        <v>0</v>
      </c>
      <c r="X3606">
        <v>0</v>
      </c>
      <c r="Y3606">
        <v>0</v>
      </c>
      <c r="Z3606">
        <v>0</v>
      </c>
      <c r="AA3606">
        <v>5120</v>
      </c>
      <c r="AB3606">
        <v>0</v>
      </c>
      <c r="AC3606">
        <v>5120</v>
      </c>
      <c r="AD3606">
        <v>0</v>
      </c>
      <c r="AE3606">
        <v>0</v>
      </c>
      <c r="AF3606">
        <v>128</v>
      </c>
      <c r="AG3606">
        <v>0</v>
      </c>
      <c r="AH3606">
        <v>262</v>
      </c>
      <c r="AI3606">
        <v>0</v>
      </c>
      <c r="AJ3606">
        <v>0</v>
      </c>
      <c r="AK3606">
        <v>0</v>
      </c>
      <c r="AL3606">
        <v>0</v>
      </c>
      <c r="AM3606">
        <v>1</v>
      </c>
      <c r="AN3606">
        <v>0</v>
      </c>
      <c r="AO3606">
        <v>0</v>
      </c>
      <c r="AP3606">
        <v>0</v>
      </c>
      <c r="AQ3606">
        <v>0</v>
      </c>
      <c r="AR3606">
        <v>0</v>
      </c>
      <c r="AS3606">
        <v>0</v>
      </c>
      <c r="AT3606">
        <v>0</v>
      </c>
      <c r="AU3606">
        <v>0</v>
      </c>
      <c r="AV3606">
        <v>0</v>
      </c>
      <c r="AW3606">
        <v>0</v>
      </c>
      <c r="AX3606">
        <v>0</v>
      </c>
      <c r="AY3606">
        <v>0</v>
      </c>
      <c r="AZ3606">
        <v>0</v>
      </c>
      <c r="BA3606">
        <v>0</v>
      </c>
      <c r="BB3606">
        <v>0</v>
      </c>
      <c r="BC3606">
        <v>0</v>
      </c>
      <c r="BD3606">
        <v>0</v>
      </c>
      <c r="BE3606">
        <v>0</v>
      </c>
      <c r="BF3606">
        <v>0</v>
      </c>
      <c r="BG3606">
        <v>0</v>
      </c>
      <c r="BH3606">
        <v>0</v>
      </c>
      <c r="BI3606">
        <v>0</v>
      </c>
      <c r="BJ3606" s="2">
        <v>46036</v>
      </c>
      <c r="BK3606">
        <v>0</v>
      </c>
      <c r="BL3606" s="3" t="str">
        <f>VLOOKUP(O3606,DropDownList!$H$1:$I$7,2,FALSE)</f>
        <v>2022/23</v>
      </c>
      <c r="BM3606" s="3" t="str">
        <f t="shared" si="56"/>
        <v>PCOA</v>
      </c>
    </row>
    <row r="3607" spans="1:65" x14ac:dyDescent="0.2">
      <c r="A3607">
        <v>2026</v>
      </c>
      <c r="B3607">
        <v>1</v>
      </c>
      <c r="C3607" t="s">
        <v>216</v>
      </c>
      <c r="D3607" t="s">
        <v>225</v>
      </c>
      <c r="E3607" t="s">
        <v>40</v>
      </c>
      <c r="F3607">
        <v>9366</v>
      </c>
      <c r="G3607" t="s">
        <v>141</v>
      </c>
      <c r="H3607" t="s">
        <v>218</v>
      </c>
      <c r="I3607" t="s">
        <v>142</v>
      </c>
      <c r="J3607" s="1">
        <v>46023</v>
      </c>
      <c r="K3607" t="s">
        <v>438</v>
      </c>
      <c r="L3607">
        <v>4</v>
      </c>
      <c r="M3607" t="s">
        <v>439</v>
      </c>
      <c r="N3607" t="s">
        <v>145</v>
      </c>
      <c r="O3607" t="s">
        <v>147</v>
      </c>
      <c r="P3607" t="s">
        <v>148</v>
      </c>
      <c r="Q3607">
        <v>5539.19</v>
      </c>
      <c r="R3607">
        <v>173</v>
      </c>
      <c r="S3607">
        <v>10380</v>
      </c>
      <c r="T3607">
        <v>540</v>
      </c>
      <c r="U3607">
        <v>100</v>
      </c>
      <c r="V3607">
        <v>44</v>
      </c>
      <c r="W3607">
        <v>2580</v>
      </c>
      <c r="X3607">
        <v>2580</v>
      </c>
      <c r="Y3607">
        <v>0</v>
      </c>
      <c r="Z3607">
        <v>0</v>
      </c>
      <c r="AA3607">
        <v>4300.8100000000004</v>
      </c>
      <c r="AB3607">
        <v>0</v>
      </c>
      <c r="AC3607">
        <v>4300.8100000000004</v>
      </c>
      <c r="AD3607">
        <v>42</v>
      </c>
      <c r="AE3607">
        <v>2</v>
      </c>
      <c r="AF3607">
        <v>64</v>
      </c>
      <c r="AG3607">
        <v>14</v>
      </c>
      <c r="AH3607">
        <v>9</v>
      </c>
      <c r="AI3607">
        <v>86</v>
      </c>
      <c r="AJ3607">
        <v>0</v>
      </c>
      <c r="AK3607">
        <v>0</v>
      </c>
      <c r="AL3607">
        <v>0</v>
      </c>
      <c r="AM3607">
        <v>0</v>
      </c>
      <c r="AN3607">
        <v>0</v>
      </c>
      <c r="AO3607">
        <v>141</v>
      </c>
      <c r="AP3607">
        <v>455</v>
      </c>
      <c r="AQ3607">
        <v>139</v>
      </c>
      <c r="AR3607">
        <v>0</v>
      </c>
      <c r="AS3607">
        <v>22</v>
      </c>
      <c r="AT3607">
        <v>14</v>
      </c>
      <c r="AU3607">
        <v>3</v>
      </c>
      <c r="AV3607">
        <v>2</v>
      </c>
      <c r="AW3607">
        <v>0</v>
      </c>
      <c r="AX3607">
        <v>0</v>
      </c>
      <c r="AY3607">
        <v>77</v>
      </c>
      <c r="AZ3607">
        <v>125</v>
      </c>
      <c r="BA3607">
        <v>48</v>
      </c>
      <c r="BB3607">
        <v>2</v>
      </c>
      <c r="BC3607">
        <v>2</v>
      </c>
      <c r="BD3607">
        <v>0</v>
      </c>
      <c r="BE3607">
        <v>0</v>
      </c>
      <c r="BF3607">
        <v>146</v>
      </c>
      <c r="BG3607">
        <v>5160</v>
      </c>
      <c r="BH3607">
        <v>0</v>
      </c>
      <c r="BI3607">
        <v>100</v>
      </c>
      <c r="BJ3607" s="2">
        <v>46036</v>
      </c>
      <c r="BK3607">
        <v>0</v>
      </c>
      <c r="BL3607" s="3" t="str">
        <f>VLOOKUP(O3607,DropDownList!$H$1:$I$7,2,FALSE)</f>
        <v>2024/25</v>
      </c>
      <c r="BM3607" s="3" t="str">
        <f t="shared" si="56"/>
        <v>PRAS</v>
      </c>
    </row>
    <row r="3608" spans="1:65" x14ac:dyDescent="0.2">
      <c r="A3608">
        <v>2026</v>
      </c>
      <c r="B3608">
        <v>1</v>
      </c>
      <c r="C3608" t="s">
        <v>216</v>
      </c>
      <c r="D3608" t="s">
        <v>225</v>
      </c>
      <c r="E3608" t="s">
        <v>40</v>
      </c>
      <c r="F3608">
        <v>9366</v>
      </c>
      <c r="G3608" t="s">
        <v>141</v>
      </c>
      <c r="H3608" t="s">
        <v>218</v>
      </c>
      <c r="I3608" t="s">
        <v>142</v>
      </c>
      <c r="J3608" s="1">
        <v>46023</v>
      </c>
      <c r="K3608" t="s">
        <v>438</v>
      </c>
      <c r="L3608">
        <v>4</v>
      </c>
      <c r="M3608" t="s">
        <v>439</v>
      </c>
      <c r="N3608" t="s">
        <v>145</v>
      </c>
      <c r="O3608" t="s">
        <v>149</v>
      </c>
      <c r="P3608" t="s">
        <v>152</v>
      </c>
      <c r="Q3608">
        <v>0</v>
      </c>
      <c r="R3608">
        <v>116</v>
      </c>
      <c r="S3608">
        <v>4640</v>
      </c>
      <c r="T3608">
        <v>3040</v>
      </c>
      <c r="U3608">
        <v>0</v>
      </c>
      <c r="V3608">
        <v>0</v>
      </c>
      <c r="W3608">
        <v>0</v>
      </c>
      <c r="X3608">
        <v>0</v>
      </c>
      <c r="Y3608">
        <v>0</v>
      </c>
      <c r="Z3608">
        <v>0</v>
      </c>
      <c r="AA3608">
        <v>1600</v>
      </c>
      <c r="AB3608">
        <v>0</v>
      </c>
      <c r="AC3608">
        <v>1600</v>
      </c>
      <c r="AD3608">
        <v>0</v>
      </c>
      <c r="AE3608">
        <v>0</v>
      </c>
      <c r="AF3608">
        <v>40</v>
      </c>
      <c r="AG3608">
        <v>0</v>
      </c>
      <c r="AH3608">
        <v>76</v>
      </c>
      <c r="AI3608">
        <v>0</v>
      </c>
      <c r="AJ3608">
        <v>0</v>
      </c>
      <c r="AK3608">
        <v>0</v>
      </c>
      <c r="AL3608">
        <v>0</v>
      </c>
      <c r="AM3608">
        <v>1</v>
      </c>
      <c r="AN3608">
        <v>0</v>
      </c>
      <c r="AO3608">
        <v>0</v>
      </c>
      <c r="AP3608">
        <v>0</v>
      </c>
      <c r="AQ3608">
        <v>0</v>
      </c>
      <c r="AR3608">
        <v>0</v>
      </c>
      <c r="AS3608">
        <v>0</v>
      </c>
      <c r="AT3608">
        <v>0</v>
      </c>
      <c r="AU3608">
        <v>0</v>
      </c>
      <c r="AV3608">
        <v>0</v>
      </c>
      <c r="AW3608">
        <v>0</v>
      </c>
      <c r="AX3608">
        <v>0</v>
      </c>
      <c r="AY3608">
        <v>0</v>
      </c>
      <c r="AZ3608">
        <v>0</v>
      </c>
      <c r="BA3608">
        <v>0</v>
      </c>
      <c r="BB3608">
        <v>0</v>
      </c>
      <c r="BC3608">
        <v>0</v>
      </c>
      <c r="BD3608">
        <v>0</v>
      </c>
      <c r="BE3608">
        <v>0</v>
      </c>
      <c r="BF3608">
        <v>0</v>
      </c>
      <c r="BG3608">
        <v>0</v>
      </c>
      <c r="BH3608">
        <v>0</v>
      </c>
      <c r="BI3608">
        <v>0</v>
      </c>
      <c r="BJ3608" s="2">
        <v>46036</v>
      </c>
      <c r="BK3608">
        <v>0</v>
      </c>
      <c r="BL3608" s="3" t="str">
        <f>VLOOKUP(O3608,DropDownList!$H$1:$I$7,2,FALSE)</f>
        <v>2025/26</v>
      </c>
      <c r="BM3608" s="3" t="str">
        <f t="shared" si="56"/>
        <v>PCOA</v>
      </c>
    </row>
    <row r="3609" spans="1:65" x14ac:dyDescent="0.2">
      <c r="A3609">
        <v>2026</v>
      </c>
      <c r="B3609">
        <v>1</v>
      </c>
      <c r="C3609" t="s">
        <v>216</v>
      </c>
      <c r="D3609" t="s">
        <v>225</v>
      </c>
      <c r="E3609" t="s">
        <v>40</v>
      </c>
      <c r="F3609">
        <v>9366</v>
      </c>
      <c r="G3609" t="s">
        <v>141</v>
      </c>
      <c r="H3609" t="s">
        <v>218</v>
      </c>
      <c r="I3609" t="s">
        <v>142</v>
      </c>
      <c r="J3609" s="1">
        <v>46023</v>
      </c>
      <c r="K3609" t="s">
        <v>438</v>
      </c>
      <c r="L3609">
        <v>4</v>
      </c>
      <c r="M3609" t="s">
        <v>439</v>
      </c>
      <c r="N3609" t="s">
        <v>145</v>
      </c>
      <c r="O3609" t="s">
        <v>147</v>
      </c>
      <c r="P3609" t="s">
        <v>153</v>
      </c>
      <c r="Q3609">
        <v>90</v>
      </c>
      <c r="R3609">
        <v>8</v>
      </c>
      <c r="S3609">
        <v>570</v>
      </c>
      <c r="T3609">
        <v>45</v>
      </c>
      <c r="U3609">
        <v>2</v>
      </c>
      <c r="V3609">
        <v>2</v>
      </c>
      <c r="W3609">
        <v>90</v>
      </c>
      <c r="X3609">
        <v>90</v>
      </c>
      <c r="Y3609">
        <v>0</v>
      </c>
      <c r="Z3609">
        <v>0</v>
      </c>
      <c r="AA3609">
        <v>435</v>
      </c>
      <c r="AB3609">
        <v>0</v>
      </c>
      <c r="AC3609">
        <v>435</v>
      </c>
      <c r="AD3609">
        <v>2</v>
      </c>
      <c r="AE3609">
        <v>0</v>
      </c>
      <c r="AF3609">
        <v>5</v>
      </c>
      <c r="AG3609">
        <v>0</v>
      </c>
      <c r="AH3609">
        <v>1</v>
      </c>
      <c r="AI3609">
        <v>2</v>
      </c>
      <c r="AJ3609">
        <v>0</v>
      </c>
      <c r="AK3609">
        <v>0</v>
      </c>
      <c r="AL3609">
        <v>0</v>
      </c>
      <c r="AM3609">
        <v>0</v>
      </c>
      <c r="AN3609">
        <v>0</v>
      </c>
      <c r="AO3609">
        <v>4</v>
      </c>
      <c r="AP3609">
        <v>8</v>
      </c>
      <c r="AQ3609">
        <v>5</v>
      </c>
      <c r="AR3609">
        <v>0</v>
      </c>
      <c r="AS3609">
        <v>1</v>
      </c>
      <c r="AT3609">
        <v>0</v>
      </c>
      <c r="AU3609">
        <v>0</v>
      </c>
      <c r="AV3609">
        <v>0</v>
      </c>
      <c r="AW3609">
        <v>0</v>
      </c>
      <c r="AX3609">
        <v>0</v>
      </c>
      <c r="AY3609">
        <v>0</v>
      </c>
      <c r="AZ3609">
        <v>1</v>
      </c>
      <c r="BA3609">
        <v>1</v>
      </c>
      <c r="BB3609">
        <v>0</v>
      </c>
      <c r="BC3609">
        <v>0</v>
      </c>
      <c r="BD3609">
        <v>0</v>
      </c>
      <c r="BE3609">
        <v>0</v>
      </c>
      <c r="BF3609">
        <v>4</v>
      </c>
      <c r="BG3609">
        <v>90</v>
      </c>
      <c r="BH3609">
        <v>0</v>
      </c>
      <c r="BI3609">
        <v>2</v>
      </c>
      <c r="BJ3609" s="2">
        <v>46036</v>
      </c>
      <c r="BK3609">
        <v>0</v>
      </c>
      <c r="BL3609" s="3" t="str">
        <f>VLOOKUP(O3609,DropDownList!$H$1:$I$7,2,FALSE)</f>
        <v>2024/25</v>
      </c>
      <c r="BM3609" s="3" t="str">
        <f t="shared" si="56"/>
        <v>PREG</v>
      </c>
    </row>
    <row r="3610" spans="1:65" x14ac:dyDescent="0.2">
      <c r="A3610">
        <v>2026</v>
      </c>
      <c r="B3610">
        <v>1</v>
      </c>
      <c r="C3610" t="s">
        <v>216</v>
      </c>
      <c r="D3610" t="s">
        <v>225</v>
      </c>
      <c r="E3610" t="s">
        <v>40</v>
      </c>
      <c r="F3610">
        <v>9366</v>
      </c>
      <c r="G3610" t="s">
        <v>141</v>
      </c>
      <c r="H3610" t="s">
        <v>218</v>
      </c>
      <c r="I3610" t="s">
        <v>142</v>
      </c>
      <c r="J3610" s="1">
        <v>46023</v>
      </c>
      <c r="K3610" t="s">
        <v>438</v>
      </c>
      <c r="L3610">
        <v>4</v>
      </c>
      <c r="M3610" t="s">
        <v>439</v>
      </c>
      <c r="N3610" t="s">
        <v>145</v>
      </c>
      <c r="O3610" t="s">
        <v>149</v>
      </c>
      <c r="P3610" t="s">
        <v>150</v>
      </c>
      <c r="Q3610">
        <v>37269.83</v>
      </c>
      <c r="R3610">
        <v>360</v>
      </c>
      <c r="S3610">
        <v>64368.46</v>
      </c>
      <c r="T3610">
        <v>10025.25</v>
      </c>
      <c r="U3610">
        <v>223</v>
      </c>
      <c r="V3610">
        <v>186</v>
      </c>
      <c r="W3610">
        <v>24986.12</v>
      </c>
      <c r="X3610">
        <v>31926.35</v>
      </c>
      <c r="Y3610">
        <v>322</v>
      </c>
      <c r="Z3610">
        <v>54343.21</v>
      </c>
      <c r="AA3610">
        <v>17073.38</v>
      </c>
      <c r="AB3610">
        <v>5497.29</v>
      </c>
      <c r="AC3610">
        <v>11576.09</v>
      </c>
      <c r="AD3610">
        <v>163</v>
      </c>
      <c r="AE3610">
        <v>23</v>
      </c>
      <c r="AF3610">
        <v>99</v>
      </c>
      <c r="AG3610">
        <v>36</v>
      </c>
      <c r="AH3610">
        <v>38</v>
      </c>
      <c r="AI3610">
        <v>187</v>
      </c>
      <c r="AJ3610">
        <v>55</v>
      </c>
      <c r="AK3610">
        <v>29</v>
      </c>
      <c r="AL3610">
        <v>5</v>
      </c>
      <c r="AM3610">
        <v>17</v>
      </c>
      <c r="AN3610">
        <v>1</v>
      </c>
      <c r="AO3610">
        <v>156</v>
      </c>
      <c r="AP3610">
        <v>308</v>
      </c>
      <c r="AQ3610">
        <v>145</v>
      </c>
      <c r="AR3610">
        <v>0</v>
      </c>
      <c r="AS3610">
        <v>27</v>
      </c>
      <c r="AT3610">
        <v>6</v>
      </c>
      <c r="AU3610">
        <v>0</v>
      </c>
      <c r="AV3610">
        <v>0</v>
      </c>
      <c r="AW3610">
        <v>0</v>
      </c>
      <c r="AX3610">
        <v>0</v>
      </c>
      <c r="AY3610">
        <v>35</v>
      </c>
      <c r="AZ3610">
        <v>50</v>
      </c>
      <c r="BA3610">
        <v>11</v>
      </c>
      <c r="BB3610">
        <v>1</v>
      </c>
      <c r="BC3610">
        <v>0</v>
      </c>
      <c r="BD3610">
        <v>0</v>
      </c>
      <c r="BE3610">
        <v>0</v>
      </c>
      <c r="BF3610">
        <v>260</v>
      </c>
      <c r="BG3610">
        <v>32340.97</v>
      </c>
      <c r="BH3610">
        <v>0</v>
      </c>
      <c r="BI3610">
        <v>222</v>
      </c>
      <c r="BJ3610" s="2">
        <v>46036</v>
      </c>
      <c r="BK3610">
        <v>0</v>
      </c>
      <c r="BL3610" s="3" t="str">
        <f>VLOOKUP(O3610,DropDownList!$H$1:$I$7,2,FALSE)</f>
        <v>2025/26</v>
      </c>
      <c r="BM3610" s="3" t="str">
        <f t="shared" si="56"/>
        <v>FISCAL FINES</v>
      </c>
    </row>
    <row r="3611" spans="1:65" x14ac:dyDescent="0.2">
      <c r="A3611">
        <v>2026</v>
      </c>
      <c r="B3611">
        <v>1</v>
      </c>
      <c r="C3611" t="s">
        <v>216</v>
      </c>
      <c r="D3611" t="s">
        <v>225</v>
      </c>
      <c r="E3611" t="s">
        <v>40</v>
      </c>
      <c r="F3611">
        <v>9366</v>
      </c>
      <c r="G3611" t="s">
        <v>141</v>
      </c>
      <c r="H3611" t="s">
        <v>218</v>
      </c>
      <c r="I3611" t="s">
        <v>142</v>
      </c>
      <c r="J3611" s="1">
        <v>46023</v>
      </c>
      <c r="K3611" t="s">
        <v>438</v>
      </c>
      <c r="L3611">
        <v>4</v>
      </c>
      <c r="M3611" t="s">
        <v>439</v>
      </c>
      <c r="N3611" t="s">
        <v>145</v>
      </c>
      <c r="O3611" t="s">
        <v>156</v>
      </c>
      <c r="P3611" t="s">
        <v>152</v>
      </c>
      <c r="Q3611">
        <v>0</v>
      </c>
      <c r="R3611">
        <v>334</v>
      </c>
      <c r="S3611">
        <v>13360</v>
      </c>
      <c r="T3611">
        <v>8800</v>
      </c>
      <c r="U3611">
        <v>0</v>
      </c>
      <c r="V3611">
        <v>0</v>
      </c>
      <c r="W3611">
        <v>0</v>
      </c>
      <c r="X3611">
        <v>0</v>
      </c>
      <c r="Y3611">
        <v>0</v>
      </c>
      <c r="Z3611">
        <v>0</v>
      </c>
      <c r="AA3611">
        <v>4560</v>
      </c>
      <c r="AB3611">
        <v>0</v>
      </c>
      <c r="AC3611">
        <v>4560</v>
      </c>
      <c r="AD3611">
        <v>0</v>
      </c>
      <c r="AE3611">
        <v>0</v>
      </c>
      <c r="AF3611">
        <v>114</v>
      </c>
      <c r="AG3611">
        <v>0</v>
      </c>
      <c r="AH3611">
        <v>220</v>
      </c>
      <c r="AI3611">
        <v>0</v>
      </c>
      <c r="AJ3611">
        <v>0</v>
      </c>
      <c r="AK3611">
        <v>0</v>
      </c>
      <c r="AL3611">
        <v>0</v>
      </c>
      <c r="AM3611">
        <v>1</v>
      </c>
      <c r="AN3611">
        <v>0</v>
      </c>
      <c r="AO3611">
        <v>0</v>
      </c>
      <c r="AP3611">
        <v>0</v>
      </c>
      <c r="AQ3611">
        <v>0</v>
      </c>
      <c r="AR3611">
        <v>0</v>
      </c>
      <c r="AS3611">
        <v>0</v>
      </c>
      <c r="AT3611">
        <v>0</v>
      </c>
      <c r="AU3611">
        <v>0</v>
      </c>
      <c r="AV3611">
        <v>0</v>
      </c>
      <c r="AW3611">
        <v>0</v>
      </c>
      <c r="AX3611">
        <v>0</v>
      </c>
      <c r="AY3611">
        <v>0</v>
      </c>
      <c r="AZ3611">
        <v>0</v>
      </c>
      <c r="BA3611">
        <v>0</v>
      </c>
      <c r="BB3611">
        <v>0</v>
      </c>
      <c r="BC3611">
        <v>0</v>
      </c>
      <c r="BD3611">
        <v>0</v>
      </c>
      <c r="BE3611">
        <v>0</v>
      </c>
      <c r="BF3611">
        <v>0</v>
      </c>
      <c r="BG3611">
        <v>0</v>
      </c>
      <c r="BH3611">
        <v>0</v>
      </c>
      <c r="BI3611">
        <v>0</v>
      </c>
      <c r="BJ3611" s="2">
        <v>46036</v>
      </c>
      <c r="BK3611">
        <v>0</v>
      </c>
      <c r="BL3611" s="3" t="str">
        <f>VLOOKUP(O3611,DropDownList!$H$1:$I$7,2,FALSE)</f>
        <v>2023/24</v>
      </c>
      <c r="BM3611" s="3" t="str">
        <f t="shared" si="56"/>
        <v>PCOA</v>
      </c>
    </row>
    <row r="3612" spans="1:65" x14ac:dyDescent="0.2">
      <c r="A3612">
        <v>2026</v>
      </c>
      <c r="B3612">
        <v>1</v>
      </c>
      <c r="C3612" t="s">
        <v>216</v>
      </c>
      <c r="D3612" t="s">
        <v>225</v>
      </c>
      <c r="E3612" t="s">
        <v>40</v>
      </c>
      <c r="F3612">
        <v>9366</v>
      </c>
      <c r="G3612" t="s">
        <v>141</v>
      </c>
      <c r="H3612" t="s">
        <v>218</v>
      </c>
      <c r="I3612" t="s">
        <v>142</v>
      </c>
      <c r="J3612" s="1">
        <v>46023</v>
      </c>
      <c r="K3612" t="s">
        <v>438</v>
      </c>
      <c r="L3612">
        <v>4</v>
      </c>
      <c r="M3612" t="s">
        <v>439</v>
      </c>
      <c r="N3612" t="s">
        <v>145</v>
      </c>
      <c r="O3612" t="s">
        <v>147</v>
      </c>
      <c r="P3612" t="s">
        <v>154</v>
      </c>
      <c r="Q3612">
        <v>73806.11</v>
      </c>
      <c r="R3612">
        <v>736</v>
      </c>
      <c r="S3612">
        <v>192682.5</v>
      </c>
      <c r="T3612">
        <v>3785.21</v>
      </c>
      <c r="U3612">
        <v>332</v>
      </c>
      <c r="V3612">
        <v>161</v>
      </c>
      <c r="W3612">
        <v>34336.18</v>
      </c>
      <c r="X3612">
        <v>36321.18</v>
      </c>
      <c r="Y3612">
        <v>0</v>
      </c>
      <c r="Z3612">
        <v>0</v>
      </c>
      <c r="AA3612">
        <v>115091.18</v>
      </c>
      <c r="AB3612">
        <v>2574.56</v>
      </c>
      <c r="AC3612">
        <v>104226.76</v>
      </c>
      <c r="AD3612">
        <v>92</v>
      </c>
      <c r="AE3612">
        <v>69</v>
      </c>
      <c r="AF3612">
        <v>391</v>
      </c>
      <c r="AG3612">
        <v>156</v>
      </c>
      <c r="AH3612">
        <v>9</v>
      </c>
      <c r="AI3612">
        <v>176</v>
      </c>
      <c r="AJ3612">
        <v>0</v>
      </c>
      <c r="AK3612">
        <v>0</v>
      </c>
      <c r="AL3612">
        <v>0</v>
      </c>
      <c r="AM3612">
        <v>0</v>
      </c>
      <c r="AN3612">
        <v>0</v>
      </c>
      <c r="AO3612">
        <v>510</v>
      </c>
      <c r="AP3612">
        <v>1998</v>
      </c>
      <c r="AQ3612">
        <v>478</v>
      </c>
      <c r="AR3612">
        <v>0</v>
      </c>
      <c r="AS3612">
        <v>302</v>
      </c>
      <c r="AT3612">
        <v>104</v>
      </c>
      <c r="AU3612">
        <v>17</v>
      </c>
      <c r="AV3612">
        <v>7</v>
      </c>
      <c r="AW3612">
        <v>5</v>
      </c>
      <c r="AX3612">
        <v>0</v>
      </c>
      <c r="AY3612">
        <v>211</v>
      </c>
      <c r="AZ3612">
        <v>449</v>
      </c>
      <c r="BA3612">
        <v>249</v>
      </c>
      <c r="BB3612">
        <v>53</v>
      </c>
      <c r="BC3612">
        <v>21</v>
      </c>
      <c r="BD3612">
        <v>1</v>
      </c>
      <c r="BE3612">
        <v>0</v>
      </c>
      <c r="BF3612">
        <v>730</v>
      </c>
      <c r="BG3612">
        <v>46116.77</v>
      </c>
      <c r="BH3612">
        <v>4</v>
      </c>
      <c r="BI3612">
        <v>331</v>
      </c>
      <c r="BJ3612" s="2">
        <v>46036</v>
      </c>
      <c r="BK3612">
        <v>0</v>
      </c>
      <c r="BL3612" s="3" t="str">
        <f>VLOOKUP(O3612,DropDownList!$H$1:$I$7,2,FALSE)</f>
        <v>2024/25</v>
      </c>
      <c r="BM3612" s="3" t="str">
        <f t="shared" si="56"/>
        <v>JP COURT</v>
      </c>
    </row>
    <row r="3613" spans="1:65" x14ac:dyDescent="0.2">
      <c r="A3613">
        <v>2026</v>
      </c>
      <c r="B3613">
        <v>1</v>
      </c>
      <c r="C3613" t="s">
        <v>216</v>
      </c>
      <c r="D3613" t="s">
        <v>225</v>
      </c>
      <c r="E3613" t="s">
        <v>40</v>
      </c>
      <c r="F3613">
        <v>9366</v>
      </c>
      <c r="G3613" t="s">
        <v>141</v>
      </c>
      <c r="H3613" t="s">
        <v>218</v>
      </c>
      <c r="I3613" t="s">
        <v>142</v>
      </c>
      <c r="J3613" s="1">
        <v>46023</v>
      </c>
      <c r="K3613" t="s">
        <v>438</v>
      </c>
      <c r="L3613">
        <v>4</v>
      </c>
      <c r="M3613" t="s">
        <v>439</v>
      </c>
      <c r="N3613" t="s">
        <v>145</v>
      </c>
      <c r="O3613" t="s">
        <v>156</v>
      </c>
      <c r="P3613" t="s">
        <v>154</v>
      </c>
      <c r="Q3613">
        <v>43396.71</v>
      </c>
      <c r="R3613">
        <v>536</v>
      </c>
      <c r="S3613">
        <v>155585.5</v>
      </c>
      <c r="T3613">
        <v>2694.37</v>
      </c>
      <c r="U3613">
        <v>172</v>
      </c>
      <c r="V3613">
        <v>67</v>
      </c>
      <c r="W3613">
        <v>16766.009999999998</v>
      </c>
      <c r="X3613">
        <v>16908.509999999998</v>
      </c>
      <c r="Y3613">
        <v>0</v>
      </c>
      <c r="Z3613">
        <v>0</v>
      </c>
      <c r="AA3613">
        <v>109494.42</v>
      </c>
      <c r="AB3613">
        <v>1447</v>
      </c>
      <c r="AC3613">
        <v>100688.1</v>
      </c>
      <c r="AD3613">
        <v>33</v>
      </c>
      <c r="AE3613">
        <v>34</v>
      </c>
      <c r="AF3613">
        <v>353</v>
      </c>
      <c r="AG3613">
        <v>95</v>
      </c>
      <c r="AH3613">
        <v>6</v>
      </c>
      <c r="AI3613">
        <v>77</v>
      </c>
      <c r="AJ3613">
        <v>0</v>
      </c>
      <c r="AK3613">
        <v>0</v>
      </c>
      <c r="AL3613">
        <v>0</v>
      </c>
      <c r="AM3613">
        <v>0</v>
      </c>
      <c r="AN3613">
        <v>0</v>
      </c>
      <c r="AO3613">
        <v>362</v>
      </c>
      <c r="AP3613">
        <v>1800</v>
      </c>
      <c r="AQ3613">
        <v>377</v>
      </c>
      <c r="AR3613">
        <v>0</v>
      </c>
      <c r="AS3613">
        <v>277</v>
      </c>
      <c r="AT3613">
        <v>138</v>
      </c>
      <c r="AU3613">
        <v>18</v>
      </c>
      <c r="AV3613">
        <v>7</v>
      </c>
      <c r="AW3613">
        <v>1</v>
      </c>
      <c r="AX3613">
        <v>0</v>
      </c>
      <c r="AY3613">
        <v>208</v>
      </c>
      <c r="AZ3613">
        <v>404</v>
      </c>
      <c r="BA3613">
        <v>259</v>
      </c>
      <c r="BB3613">
        <v>37</v>
      </c>
      <c r="BC3613">
        <v>14</v>
      </c>
      <c r="BD3613">
        <v>3</v>
      </c>
      <c r="BE3613">
        <v>0</v>
      </c>
      <c r="BF3613">
        <v>533</v>
      </c>
      <c r="BG3613">
        <v>24760.5</v>
      </c>
      <c r="BH3613">
        <v>5</v>
      </c>
      <c r="BI3613">
        <v>171</v>
      </c>
      <c r="BJ3613" s="2">
        <v>46036</v>
      </c>
      <c r="BK3613">
        <v>0</v>
      </c>
      <c r="BL3613" s="3" t="str">
        <f>VLOOKUP(O3613,DropDownList!$H$1:$I$7,2,FALSE)</f>
        <v>2023/24</v>
      </c>
      <c r="BM3613" s="3" t="str">
        <f t="shared" si="56"/>
        <v>JP COURT</v>
      </c>
    </row>
    <row r="3614" spans="1:65" x14ac:dyDescent="0.2">
      <c r="A3614">
        <v>2026</v>
      </c>
      <c r="B3614">
        <v>1</v>
      </c>
      <c r="C3614" t="s">
        <v>216</v>
      </c>
      <c r="D3614" t="s">
        <v>225</v>
      </c>
      <c r="E3614" t="s">
        <v>40</v>
      </c>
      <c r="F3614">
        <v>9366</v>
      </c>
      <c r="G3614" t="s">
        <v>141</v>
      </c>
      <c r="H3614" t="s">
        <v>218</v>
      </c>
      <c r="I3614" t="s">
        <v>142</v>
      </c>
      <c r="J3614" s="1">
        <v>46023</v>
      </c>
      <c r="K3614" t="s">
        <v>438</v>
      </c>
      <c r="L3614">
        <v>4</v>
      </c>
      <c r="M3614" t="s">
        <v>439</v>
      </c>
      <c r="N3614" t="s">
        <v>145</v>
      </c>
      <c r="O3614" t="s">
        <v>147</v>
      </c>
      <c r="P3614" t="s">
        <v>150</v>
      </c>
      <c r="Q3614">
        <v>78084.08</v>
      </c>
      <c r="R3614">
        <v>950</v>
      </c>
      <c r="S3614">
        <v>165778.96</v>
      </c>
      <c r="T3614">
        <v>26961.19</v>
      </c>
      <c r="U3614">
        <v>489</v>
      </c>
      <c r="V3614">
        <v>262</v>
      </c>
      <c r="W3614">
        <v>44535.05</v>
      </c>
      <c r="X3614">
        <v>49793.62</v>
      </c>
      <c r="Y3614">
        <v>811</v>
      </c>
      <c r="Z3614">
        <v>138817.76999999999</v>
      </c>
      <c r="AA3614">
        <v>60733.69</v>
      </c>
      <c r="AB3614">
        <v>19996.64</v>
      </c>
      <c r="AC3614">
        <v>40737.050000000003</v>
      </c>
      <c r="AD3614">
        <v>212</v>
      </c>
      <c r="AE3614">
        <v>50</v>
      </c>
      <c r="AF3614">
        <v>320</v>
      </c>
      <c r="AG3614">
        <v>128</v>
      </c>
      <c r="AH3614">
        <v>139</v>
      </c>
      <c r="AI3614">
        <v>361</v>
      </c>
      <c r="AJ3614">
        <v>122</v>
      </c>
      <c r="AK3614">
        <v>67</v>
      </c>
      <c r="AL3614">
        <v>17</v>
      </c>
      <c r="AM3614">
        <v>46</v>
      </c>
      <c r="AN3614">
        <v>8</v>
      </c>
      <c r="AO3614">
        <v>700</v>
      </c>
      <c r="AP3614">
        <v>2465</v>
      </c>
      <c r="AQ3614">
        <v>677</v>
      </c>
      <c r="AR3614">
        <v>2</v>
      </c>
      <c r="AS3614">
        <v>268</v>
      </c>
      <c r="AT3614">
        <v>61</v>
      </c>
      <c r="AU3614">
        <v>9</v>
      </c>
      <c r="AV3614">
        <v>3</v>
      </c>
      <c r="AW3614">
        <v>0</v>
      </c>
      <c r="AX3614">
        <v>0</v>
      </c>
      <c r="AY3614">
        <v>344</v>
      </c>
      <c r="AZ3614">
        <v>620</v>
      </c>
      <c r="BA3614">
        <v>318</v>
      </c>
      <c r="BB3614">
        <v>26</v>
      </c>
      <c r="BC3614">
        <v>13</v>
      </c>
      <c r="BD3614">
        <v>1</v>
      </c>
      <c r="BE3614">
        <v>1</v>
      </c>
      <c r="BF3614">
        <v>723</v>
      </c>
      <c r="BG3614">
        <v>59388.88</v>
      </c>
      <c r="BH3614">
        <v>2</v>
      </c>
      <c r="BI3614">
        <v>488</v>
      </c>
      <c r="BJ3614" s="2">
        <v>46036</v>
      </c>
      <c r="BK3614">
        <v>0</v>
      </c>
      <c r="BL3614" s="3" t="str">
        <f>VLOOKUP(O3614,DropDownList!$H$1:$I$7,2,FALSE)</f>
        <v>2024/25</v>
      </c>
      <c r="BM3614" s="3" t="str">
        <f t="shared" si="56"/>
        <v>FISCAL FINES</v>
      </c>
    </row>
    <row r="3615" spans="1:65" x14ac:dyDescent="0.2">
      <c r="A3615">
        <v>2026</v>
      </c>
      <c r="B3615">
        <v>1</v>
      </c>
      <c r="C3615" t="s">
        <v>216</v>
      </c>
      <c r="D3615" t="s">
        <v>225</v>
      </c>
      <c r="E3615" t="s">
        <v>40</v>
      </c>
      <c r="F3615">
        <v>9366</v>
      </c>
      <c r="G3615" t="s">
        <v>141</v>
      </c>
      <c r="H3615" t="s">
        <v>218</v>
      </c>
      <c r="I3615" t="s">
        <v>142</v>
      </c>
      <c r="J3615" s="1">
        <v>46023</v>
      </c>
      <c r="K3615" t="s">
        <v>438</v>
      </c>
      <c r="L3615">
        <v>4</v>
      </c>
      <c r="M3615" t="s">
        <v>439</v>
      </c>
      <c r="N3615" t="s">
        <v>145</v>
      </c>
      <c r="O3615" t="s">
        <v>156</v>
      </c>
      <c r="P3615" t="s">
        <v>150</v>
      </c>
      <c r="Q3615">
        <v>87108.36</v>
      </c>
      <c r="R3615">
        <v>1299</v>
      </c>
      <c r="S3615">
        <v>228127.02</v>
      </c>
      <c r="T3615">
        <v>34632.71</v>
      </c>
      <c r="U3615">
        <v>535</v>
      </c>
      <c r="V3615">
        <v>273</v>
      </c>
      <c r="W3615">
        <v>51274.27</v>
      </c>
      <c r="X3615">
        <v>52389.27</v>
      </c>
      <c r="Y3615">
        <v>1132</v>
      </c>
      <c r="Z3615">
        <v>193494.31</v>
      </c>
      <c r="AA3615">
        <v>106385.95</v>
      </c>
      <c r="AB3615">
        <v>31436.62</v>
      </c>
      <c r="AC3615">
        <v>74949.33</v>
      </c>
      <c r="AD3615">
        <v>217</v>
      </c>
      <c r="AE3615">
        <v>56</v>
      </c>
      <c r="AF3615">
        <v>589</v>
      </c>
      <c r="AG3615">
        <v>178</v>
      </c>
      <c r="AH3615">
        <v>167</v>
      </c>
      <c r="AI3615">
        <v>357</v>
      </c>
      <c r="AJ3615">
        <v>170</v>
      </c>
      <c r="AK3615">
        <v>101</v>
      </c>
      <c r="AL3615">
        <v>10</v>
      </c>
      <c r="AM3615">
        <v>72</v>
      </c>
      <c r="AN3615">
        <v>9</v>
      </c>
      <c r="AO3615">
        <v>971</v>
      </c>
      <c r="AP3615">
        <v>4911</v>
      </c>
      <c r="AQ3615">
        <v>990</v>
      </c>
      <c r="AR3615">
        <v>0</v>
      </c>
      <c r="AS3615">
        <v>733</v>
      </c>
      <c r="AT3615">
        <v>192</v>
      </c>
      <c r="AU3615">
        <v>22</v>
      </c>
      <c r="AV3615">
        <v>8</v>
      </c>
      <c r="AW3615">
        <v>2</v>
      </c>
      <c r="AX3615">
        <v>0</v>
      </c>
      <c r="AY3615">
        <v>600</v>
      </c>
      <c r="AZ3615">
        <v>1339</v>
      </c>
      <c r="BA3615">
        <v>866</v>
      </c>
      <c r="BB3615">
        <v>44</v>
      </c>
      <c r="BC3615">
        <v>25</v>
      </c>
      <c r="BD3615">
        <v>5</v>
      </c>
      <c r="BE3615">
        <v>2</v>
      </c>
      <c r="BF3615">
        <v>982</v>
      </c>
      <c r="BG3615">
        <v>62639.8</v>
      </c>
      <c r="BH3615">
        <v>8</v>
      </c>
      <c r="BI3615">
        <v>535</v>
      </c>
      <c r="BJ3615" s="2">
        <v>46036</v>
      </c>
      <c r="BK3615">
        <v>0</v>
      </c>
      <c r="BL3615" s="3" t="str">
        <f>VLOOKUP(O3615,DropDownList!$H$1:$I$7,2,FALSE)</f>
        <v>2023/24</v>
      </c>
      <c r="BM3615" s="3" t="str">
        <f t="shared" si="56"/>
        <v>FISCAL FINES</v>
      </c>
    </row>
    <row r="3616" spans="1:65" x14ac:dyDescent="0.2">
      <c r="A3616">
        <v>2026</v>
      </c>
      <c r="B3616">
        <v>1</v>
      </c>
      <c r="C3616" t="s">
        <v>216</v>
      </c>
      <c r="D3616" t="s">
        <v>225</v>
      </c>
      <c r="E3616" t="s">
        <v>40</v>
      </c>
      <c r="F3616">
        <v>9366</v>
      </c>
      <c r="G3616" t="s">
        <v>141</v>
      </c>
      <c r="H3616" t="s">
        <v>218</v>
      </c>
      <c r="I3616" t="s">
        <v>142</v>
      </c>
      <c r="J3616" s="1">
        <v>46023</v>
      </c>
      <c r="K3616" t="s">
        <v>438</v>
      </c>
      <c r="L3616">
        <v>4</v>
      </c>
      <c r="M3616" t="s">
        <v>439</v>
      </c>
      <c r="N3616" t="s">
        <v>145</v>
      </c>
      <c r="O3616" t="s">
        <v>155</v>
      </c>
      <c r="P3616" t="s">
        <v>146</v>
      </c>
      <c r="Q3616">
        <v>1561.15</v>
      </c>
      <c r="R3616">
        <v>777</v>
      </c>
      <c r="S3616">
        <v>12415</v>
      </c>
      <c r="T3616">
        <v>320</v>
      </c>
      <c r="U3616">
        <v>194</v>
      </c>
      <c r="V3616">
        <v>57</v>
      </c>
      <c r="W3616">
        <v>846.73</v>
      </c>
      <c r="X3616">
        <v>846.73</v>
      </c>
      <c r="Y3616">
        <v>0</v>
      </c>
      <c r="Z3616">
        <v>0</v>
      </c>
      <c r="AA3616">
        <v>10533.85</v>
      </c>
      <c r="AB3616">
        <v>0</v>
      </c>
      <c r="AC3616">
        <v>0</v>
      </c>
      <c r="AD3616">
        <v>55</v>
      </c>
      <c r="AE3616">
        <v>2</v>
      </c>
      <c r="AF3616">
        <v>658</v>
      </c>
      <c r="AG3616">
        <v>3</v>
      </c>
      <c r="AH3616">
        <v>19</v>
      </c>
      <c r="AI3616">
        <v>97</v>
      </c>
      <c r="AJ3616">
        <v>0</v>
      </c>
      <c r="AK3616">
        <v>0</v>
      </c>
      <c r="AL3616">
        <v>0</v>
      </c>
      <c r="AM3616">
        <v>0</v>
      </c>
      <c r="AN3616">
        <v>0</v>
      </c>
      <c r="AO3616">
        <v>537</v>
      </c>
      <c r="AP3616">
        <v>3334</v>
      </c>
      <c r="AQ3616">
        <v>555</v>
      </c>
      <c r="AR3616">
        <v>0</v>
      </c>
      <c r="AS3616">
        <v>500</v>
      </c>
      <c r="AT3616">
        <v>403</v>
      </c>
      <c r="AU3616">
        <v>42</v>
      </c>
      <c r="AV3616">
        <v>15</v>
      </c>
      <c r="AW3616">
        <v>10</v>
      </c>
      <c r="AX3616">
        <v>0</v>
      </c>
      <c r="AY3616">
        <v>311</v>
      </c>
      <c r="AZ3616">
        <v>714</v>
      </c>
      <c r="BA3616">
        <v>496</v>
      </c>
      <c r="BB3616">
        <v>93</v>
      </c>
      <c r="BC3616">
        <v>48</v>
      </c>
      <c r="BD3616">
        <v>13</v>
      </c>
      <c r="BE3616">
        <v>1</v>
      </c>
      <c r="BF3616">
        <v>766</v>
      </c>
      <c r="BG3616">
        <v>1540</v>
      </c>
      <c r="BH3616">
        <v>0</v>
      </c>
      <c r="BI3616">
        <v>191</v>
      </c>
      <c r="BJ3616" s="2">
        <v>46036</v>
      </c>
      <c r="BK3616">
        <v>0</v>
      </c>
      <c r="BL3616" s="3" t="str">
        <f>VLOOKUP(O3616,DropDownList!$H$1:$I$7,2,FALSE)</f>
        <v>2022/23</v>
      </c>
      <c r="BM3616" s="3" t="str">
        <f t="shared" si="56"/>
        <v>VSUR</v>
      </c>
    </row>
    <row r="3617" spans="1:65" x14ac:dyDescent="0.2">
      <c r="A3617">
        <v>2026</v>
      </c>
      <c r="B3617">
        <v>1</v>
      </c>
      <c r="C3617" t="s">
        <v>216</v>
      </c>
      <c r="D3617" t="s">
        <v>225</v>
      </c>
      <c r="E3617" t="s">
        <v>40</v>
      </c>
      <c r="F3617">
        <v>9366</v>
      </c>
      <c r="G3617" t="s">
        <v>141</v>
      </c>
      <c r="H3617" t="s">
        <v>218</v>
      </c>
      <c r="I3617" t="s">
        <v>142</v>
      </c>
      <c r="J3617" s="1">
        <v>46023</v>
      </c>
      <c r="K3617" t="s">
        <v>438</v>
      </c>
      <c r="L3617">
        <v>4</v>
      </c>
      <c r="M3617" t="s">
        <v>439</v>
      </c>
      <c r="N3617" t="s">
        <v>145</v>
      </c>
      <c r="O3617" t="s">
        <v>155</v>
      </c>
      <c r="P3617" t="s">
        <v>148</v>
      </c>
      <c r="Q3617">
        <v>4580.41</v>
      </c>
      <c r="R3617">
        <v>268</v>
      </c>
      <c r="S3617">
        <v>16080</v>
      </c>
      <c r="T3617">
        <v>1380</v>
      </c>
      <c r="U3617">
        <v>81</v>
      </c>
      <c r="V3617">
        <v>41</v>
      </c>
      <c r="W3617">
        <v>2421.37</v>
      </c>
      <c r="X3617">
        <v>2421.37</v>
      </c>
      <c r="Y3617">
        <v>0</v>
      </c>
      <c r="Z3617">
        <v>0</v>
      </c>
      <c r="AA3617">
        <v>10119.59</v>
      </c>
      <c r="AB3617">
        <v>0</v>
      </c>
      <c r="AC3617">
        <v>10119.59</v>
      </c>
      <c r="AD3617">
        <v>39</v>
      </c>
      <c r="AE3617">
        <v>2</v>
      </c>
      <c r="AF3617">
        <v>164</v>
      </c>
      <c r="AG3617">
        <v>8</v>
      </c>
      <c r="AH3617">
        <v>23</v>
      </c>
      <c r="AI3617">
        <v>73</v>
      </c>
      <c r="AJ3617">
        <v>0</v>
      </c>
      <c r="AK3617">
        <v>0</v>
      </c>
      <c r="AL3617">
        <v>0</v>
      </c>
      <c r="AM3617">
        <v>0</v>
      </c>
      <c r="AN3617">
        <v>0</v>
      </c>
      <c r="AO3617">
        <v>232</v>
      </c>
      <c r="AP3617">
        <v>1399</v>
      </c>
      <c r="AQ3617">
        <v>257</v>
      </c>
      <c r="AR3617">
        <v>0</v>
      </c>
      <c r="AS3617">
        <v>161</v>
      </c>
      <c r="AT3617">
        <v>88</v>
      </c>
      <c r="AU3617">
        <v>10</v>
      </c>
      <c r="AV3617">
        <v>6</v>
      </c>
      <c r="AW3617">
        <v>0</v>
      </c>
      <c r="AX3617">
        <v>0</v>
      </c>
      <c r="AY3617">
        <v>202</v>
      </c>
      <c r="AZ3617">
        <v>394</v>
      </c>
      <c r="BA3617">
        <v>259</v>
      </c>
      <c r="BB3617">
        <v>4</v>
      </c>
      <c r="BC3617">
        <v>0</v>
      </c>
      <c r="BD3617">
        <v>0</v>
      </c>
      <c r="BE3617">
        <v>0</v>
      </c>
      <c r="BF3617">
        <v>239</v>
      </c>
      <c r="BG3617">
        <v>4380</v>
      </c>
      <c r="BH3617">
        <v>0</v>
      </c>
      <c r="BI3617">
        <v>81</v>
      </c>
      <c r="BJ3617" s="2">
        <v>46036</v>
      </c>
      <c r="BK3617">
        <v>0</v>
      </c>
      <c r="BL3617" s="3" t="str">
        <f>VLOOKUP(O3617,DropDownList!$H$1:$I$7,2,FALSE)</f>
        <v>2022/23</v>
      </c>
      <c r="BM3617" s="3" t="str">
        <f t="shared" si="56"/>
        <v>PRAS</v>
      </c>
    </row>
    <row r="3618" spans="1:65" x14ac:dyDescent="0.2">
      <c r="A3618">
        <v>2026</v>
      </c>
      <c r="B3618">
        <v>1</v>
      </c>
      <c r="C3618" t="s">
        <v>216</v>
      </c>
      <c r="D3618" t="s">
        <v>225</v>
      </c>
      <c r="E3618" t="s">
        <v>40</v>
      </c>
      <c r="F3618">
        <v>9366</v>
      </c>
      <c r="G3618" t="s">
        <v>141</v>
      </c>
      <c r="H3618" t="s">
        <v>218</v>
      </c>
      <c r="I3618" t="s">
        <v>142</v>
      </c>
      <c r="J3618" s="1">
        <v>46023</v>
      </c>
      <c r="K3618" t="s">
        <v>438</v>
      </c>
      <c r="L3618">
        <v>4</v>
      </c>
      <c r="M3618" t="s">
        <v>439</v>
      </c>
      <c r="N3618" t="s">
        <v>145</v>
      </c>
      <c r="O3618" t="s">
        <v>156</v>
      </c>
      <c r="P3618" t="s">
        <v>153</v>
      </c>
      <c r="Q3618">
        <v>135</v>
      </c>
      <c r="R3618">
        <v>6</v>
      </c>
      <c r="S3618">
        <v>675</v>
      </c>
      <c r="T3618">
        <v>450</v>
      </c>
      <c r="U3618">
        <v>3</v>
      </c>
      <c r="V3618">
        <v>3</v>
      </c>
      <c r="W3618">
        <v>135</v>
      </c>
      <c r="X3618">
        <v>135</v>
      </c>
      <c r="Y3618">
        <v>0</v>
      </c>
      <c r="Z3618">
        <v>0</v>
      </c>
      <c r="AA3618">
        <v>90</v>
      </c>
      <c r="AB3618">
        <v>0</v>
      </c>
      <c r="AC3618">
        <v>90</v>
      </c>
      <c r="AD3618">
        <v>3</v>
      </c>
      <c r="AE3618">
        <v>0</v>
      </c>
      <c r="AF3618">
        <v>2</v>
      </c>
      <c r="AG3618">
        <v>0</v>
      </c>
      <c r="AH3618">
        <v>1</v>
      </c>
      <c r="AI3618">
        <v>3</v>
      </c>
      <c r="AJ3618">
        <v>0</v>
      </c>
      <c r="AK3618">
        <v>0</v>
      </c>
      <c r="AL3618">
        <v>0</v>
      </c>
      <c r="AM3618">
        <v>0</v>
      </c>
      <c r="AN3618">
        <v>0</v>
      </c>
      <c r="AO3618">
        <v>3</v>
      </c>
      <c r="AP3618">
        <v>14</v>
      </c>
      <c r="AQ3618">
        <v>6</v>
      </c>
      <c r="AR3618">
        <v>0</v>
      </c>
      <c r="AS3618">
        <v>2</v>
      </c>
      <c r="AT3618">
        <v>2</v>
      </c>
      <c r="AU3618">
        <v>0</v>
      </c>
      <c r="AV3618">
        <v>0</v>
      </c>
      <c r="AW3618">
        <v>0</v>
      </c>
      <c r="AX3618">
        <v>0</v>
      </c>
      <c r="AY3618">
        <v>0</v>
      </c>
      <c r="AZ3618">
        <v>2</v>
      </c>
      <c r="BA3618">
        <v>2</v>
      </c>
      <c r="BB3618">
        <v>0</v>
      </c>
      <c r="BC3618">
        <v>0</v>
      </c>
      <c r="BD3618">
        <v>0</v>
      </c>
      <c r="BE3618">
        <v>0</v>
      </c>
      <c r="BF3618">
        <v>3</v>
      </c>
      <c r="BG3618">
        <v>135</v>
      </c>
      <c r="BH3618">
        <v>0</v>
      </c>
      <c r="BI3618">
        <v>3</v>
      </c>
      <c r="BJ3618" s="2">
        <v>46036</v>
      </c>
      <c r="BK3618">
        <v>0</v>
      </c>
      <c r="BL3618" s="3" t="str">
        <f>VLOOKUP(O3618,DropDownList!$H$1:$I$7,2,FALSE)</f>
        <v>2023/24</v>
      </c>
      <c r="BM3618" s="3" t="str">
        <f t="shared" si="56"/>
        <v>PREG</v>
      </c>
    </row>
    <row r="3619" spans="1:65" x14ac:dyDescent="0.2">
      <c r="A3619">
        <v>2026</v>
      </c>
      <c r="B3619">
        <v>1</v>
      </c>
      <c r="C3619" t="s">
        <v>216</v>
      </c>
      <c r="D3619" t="s">
        <v>226</v>
      </c>
      <c r="E3619" t="s">
        <v>40</v>
      </c>
      <c r="F3619">
        <v>9772</v>
      </c>
      <c r="G3619" t="s">
        <v>158</v>
      </c>
      <c r="H3619" t="s">
        <v>218</v>
      </c>
      <c r="I3619" t="s">
        <v>142</v>
      </c>
      <c r="J3619" s="1">
        <v>46023</v>
      </c>
      <c r="K3619" t="s">
        <v>438</v>
      </c>
      <c r="L3619">
        <v>4</v>
      </c>
      <c r="M3619" t="s">
        <v>439</v>
      </c>
      <c r="N3619" t="s">
        <v>145</v>
      </c>
      <c r="O3619" t="s">
        <v>156</v>
      </c>
      <c r="P3619" t="s">
        <v>160</v>
      </c>
      <c r="Q3619">
        <v>202360.78</v>
      </c>
      <c r="R3619">
        <v>1410</v>
      </c>
      <c r="S3619">
        <v>688863.08</v>
      </c>
      <c r="T3619">
        <v>92913.82</v>
      </c>
      <c r="U3619">
        <v>533</v>
      </c>
      <c r="V3619">
        <v>172</v>
      </c>
      <c r="W3619">
        <v>72876.639999999999</v>
      </c>
      <c r="X3619">
        <v>91356.64</v>
      </c>
      <c r="Y3619">
        <v>0</v>
      </c>
      <c r="Z3619">
        <v>0</v>
      </c>
      <c r="AA3619">
        <v>393588.47999999998</v>
      </c>
      <c r="AB3619">
        <v>68783.77</v>
      </c>
      <c r="AC3619">
        <v>304850.96000000002</v>
      </c>
      <c r="AD3619">
        <v>91</v>
      </c>
      <c r="AE3619">
        <v>81</v>
      </c>
      <c r="AF3619">
        <v>662</v>
      </c>
      <c r="AG3619">
        <v>287</v>
      </c>
      <c r="AH3619">
        <v>197</v>
      </c>
      <c r="AI3619">
        <v>246</v>
      </c>
      <c r="AJ3619">
        <v>0</v>
      </c>
      <c r="AK3619">
        <v>0</v>
      </c>
      <c r="AL3619">
        <v>0</v>
      </c>
      <c r="AM3619">
        <v>0</v>
      </c>
      <c r="AN3619">
        <v>0</v>
      </c>
      <c r="AO3619">
        <v>1136</v>
      </c>
      <c r="AP3619">
        <v>5100</v>
      </c>
      <c r="AQ3619">
        <v>1001</v>
      </c>
      <c r="AR3619">
        <v>4</v>
      </c>
      <c r="AS3619">
        <v>610</v>
      </c>
      <c r="AT3619">
        <v>476</v>
      </c>
      <c r="AU3619">
        <v>48</v>
      </c>
      <c r="AV3619">
        <v>16</v>
      </c>
      <c r="AW3619">
        <v>187</v>
      </c>
      <c r="AX3619">
        <v>0</v>
      </c>
      <c r="AY3619">
        <v>679</v>
      </c>
      <c r="AZ3619">
        <v>1141</v>
      </c>
      <c r="BA3619">
        <v>651</v>
      </c>
      <c r="BB3619">
        <v>89</v>
      </c>
      <c r="BC3619">
        <v>40</v>
      </c>
      <c r="BD3619">
        <v>21</v>
      </c>
      <c r="BE3619">
        <v>3</v>
      </c>
      <c r="BF3619">
        <v>1210</v>
      </c>
      <c r="BG3619">
        <v>97286</v>
      </c>
      <c r="BH3619">
        <v>18</v>
      </c>
      <c r="BI3619">
        <v>528</v>
      </c>
      <c r="BJ3619" s="2">
        <v>46036</v>
      </c>
      <c r="BK3619">
        <v>0</v>
      </c>
      <c r="BL3619" s="3" t="str">
        <f>VLOOKUP(O3619,DropDownList!$H$1:$I$7,2,FALSE)</f>
        <v>2023/24</v>
      </c>
      <c r="BM3619" s="3" t="str">
        <f t="shared" si="56"/>
        <v>SC COURT</v>
      </c>
    </row>
    <row r="3620" spans="1:65" x14ac:dyDescent="0.2">
      <c r="A3620">
        <v>2026</v>
      </c>
      <c r="B3620">
        <v>1</v>
      </c>
      <c r="C3620" t="s">
        <v>216</v>
      </c>
      <c r="D3620" t="s">
        <v>226</v>
      </c>
      <c r="E3620" t="s">
        <v>40</v>
      </c>
      <c r="F3620">
        <v>9772</v>
      </c>
      <c r="G3620" t="s">
        <v>158</v>
      </c>
      <c r="H3620" t="s">
        <v>218</v>
      </c>
      <c r="I3620" t="s">
        <v>142</v>
      </c>
      <c r="J3620" s="1">
        <v>46023</v>
      </c>
      <c r="K3620" t="s">
        <v>438</v>
      </c>
      <c r="L3620">
        <v>4</v>
      </c>
      <c r="M3620" t="s">
        <v>439</v>
      </c>
      <c r="N3620" t="s">
        <v>145</v>
      </c>
      <c r="O3620" t="s">
        <v>156</v>
      </c>
      <c r="P3620" t="s">
        <v>161</v>
      </c>
      <c r="Q3620">
        <v>5062.7</v>
      </c>
      <c r="R3620">
        <v>1230</v>
      </c>
      <c r="S3620">
        <v>27832.5</v>
      </c>
      <c r="T3620">
        <v>2926.05</v>
      </c>
      <c r="U3620">
        <v>488</v>
      </c>
      <c r="V3620">
        <v>86</v>
      </c>
      <c r="W3620">
        <v>1879.81</v>
      </c>
      <c r="X3620">
        <v>1879.81</v>
      </c>
      <c r="Y3620">
        <v>0</v>
      </c>
      <c r="Z3620">
        <v>0</v>
      </c>
      <c r="AA3620">
        <v>19843.75</v>
      </c>
      <c r="AB3620">
        <v>0</v>
      </c>
      <c r="AC3620">
        <v>0</v>
      </c>
      <c r="AD3620">
        <v>83</v>
      </c>
      <c r="AE3620">
        <v>3</v>
      </c>
      <c r="AF3620">
        <v>834</v>
      </c>
      <c r="AG3620">
        <v>13</v>
      </c>
      <c r="AH3620">
        <v>134</v>
      </c>
      <c r="AI3620">
        <v>247</v>
      </c>
      <c r="AJ3620">
        <v>0</v>
      </c>
      <c r="AK3620">
        <v>0</v>
      </c>
      <c r="AL3620">
        <v>0</v>
      </c>
      <c r="AM3620">
        <v>0</v>
      </c>
      <c r="AN3620">
        <v>0</v>
      </c>
      <c r="AO3620">
        <v>984</v>
      </c>
      <c r="AP3620">
        <v>4643</v>
      </c>
      <c r="AQ3620">
        <v>929</v>
      </c>
      <c r="AR3620">
        <v>3</v>
      </c>
      <c r="AS3620">
        <v>553</v>
      </c>
      <c r="AT3620">
        <v>433</v>
      </c>
      <c r="AU3620">
        <v>45</v>
      </c>
      <c r="AV3620">
        <v>16</v>
      </c>
      <c r="AW3620">
        <v>124</v>
      </c>
      <c r="AX3620">
        <v>0</v>
      </c>
      <c r="AY3620">
        <v>633</v>
      </c>
      <c r="AZ3620">
        <v>1050</v>
      </c>
      <c r="BA3620">
        <v>590</v>
      </c>
      <c r="BB3620">
        <v>83</v>
      </c>
      <c r="BC3620">
        <v>37</v>
      </c>
      <c r="BD3620">
        <v>19</v>
      </c>
      <c r="BE3620">
        <v>3</v>
      </c>
      <c r="BF3620">
        <v>1098</v>
      </c>
      <c r="BG3620">
        <v>4985</v>
      </c>
      <c r="BH3620">
        <v>2</v>
      </c>
      <c r="BI3620">
        <v>484</v>
      </c>
      <c r="BJ3620" s="2">
        <v>46036</v>
      </c>
      <c r="BK3620">
        <v>0</v>
      </c>
      <c r="BL3620" s="3" t="str">
        <f>VLOOKUP(O3620,DropDownList!$H$1:$I$7,2,FALSE)</f>
        <v>2023/24</v>
      </c>
      <c r="BM3620" s="3" t="str">
        <f t="shared" si="56"/>
        <v>VSUR</v>
      </c>
    </row>
    <row r="3621" spans="1:65" x14ac:dyDescent="0.2">
      <c r="A3621">
        <v>2026</v>
      </c>
      <c r="B3621">
        <v>1</v>
      </c>
      <c r="C3621" t="s">
        <v>216</v>
      </c>
      <c r="D3621" t="s">
        <v>226</v>
      </c>
      <c r="E3621" t="s">
        <v>40</v>
      </c>
      <c r="F3621">
        <v>9772</v>
      </c>
      <c r="G3621" t="s">
        <v>158</v>
      </c>
      <c r="H3621" t="s">
        <v>218</v>
      </c>
      <c r="I3621" t="s">
        <v>142</v>
      </c>
      <c r="J3621" s="1">
        <v>46023</v>
      </c>
      <c r="K3621" t="s">
        <v>438</v>
      </c>
      <c r="L3621">
        <v>4</v>
      </c>
      <c r="M3621" t="s">
        <v>439</v>
      </c>
      <c r="N3621" t="s">
        <v>145</v>
      </c>
      <c r="O3621" t="s">
        <v>156</v>
      </c>
      <c r="P3621" t="s">
        <v>159</v>
      </c>
      <c r="Q3621">
        <v>32504.95</v>
      </c>
      <c r="R3621">
        <v>21</v>
      </c>
      <c r="S3621">
        <v>452923.44</v>
      </c>
      <c r="T3621">
        <v>45022.79</v>
      </c>
      <c r="U3621">
        <v>3</v>
      </c>
      <c r="V3621">
        <v>1</v>
      </c>
      <c r="W3621">
        <v>24886.13</v>
      </c>
      <c r="X3621">
        <v>24886.13</v>
      </c>
      <c r="Y3621">
        <v>0</v>
      </c>
      <c r="Z3621">
        <v>0</v>
      </c>
      <c r="AA3621">
        <v>375395.7</v>
      </c>
      <c r="AB3621">
        <v>0</v>
      </c>
      <c r="AC3621">
        <v>0</v>
      </c>
      <c r="AD3621">
        <v>1</v>
      </c>
      <c r="AE3621">
        <v>0</v>
      </c>
      <c r="AF3621">
        <v>10</v>
      </c>
      <c r="AG3621">
        <v>1</v>
      </c>
      <c r="AH3621">
        <v>2</v>
      </c>
      <c r="AI3621">
        <v>1</v>
      </c>
      <c r="AJ3621">
        <v>0</v>
      </c>
      <c r="AK3621">
        <v>0</v>
      </c>
      <c r="AL3621">
        <v>0</v>
      </c>
      <c r="AM3621">
        <v>0</v>
      </c>
      <c r="AN3621">
        <v>0</v>
      </c>
      <c r="AO3621">
        <v>15</v>
      </c>
      <c r="AP3621">
        <v>22</v>
      </c>
      <c r="AQ3621">
        <v>14</v>
      </c>
      <c r="AR3621">
        <v>0</v>
      </c>
      <c r="AS3621">
        <v>0</v>
      </c>
      <c r="AT3621">
        <v>0</v>
      </c>
      <c r="AU3621">
        <v>0</v>
      </c>
      <c r="AV3621">
        <v>0</v>
      </c>
      <c r="AW3621">
        <v>0</v>
      </c>
      <c r="AX3621">
        <v>0</v>
      </c>
      <c r="AY3621">
        <v>0</v>
      </c>
      <c r="AZ3621">
        <v>0</v>
      </c>
      <c r="BA3621">
        <v>0</v>
      </c>
      <c r="BB3621">
        <v>0</v>
      </c>
      <c r="BC3621">
        <v>0</v>
      </c>
      <c r="BD3621">
        <v>0</v>
      </c>
      <c r="BE3621">
        <v>0</v>
      </c>
      <c r="BF3621">
        <v>0</v>
      </c>
      <c r="BG3621">
        <v>24886.13</v>
      </c>
      <c r="BH3621">
        <v>7</v>
      </c>
      <c r="BI3621">
        <v>0</v>
      </c>
      <c r="BJ3621" s="2">
        <v>46036</v>
      </c>
      <c r="BK3621">
        <v>0</v>
      </c>
      <c r="BL3621" s="3" t="str">
        <f>VLOOKUP(O3621,DropDownList!$H$1:$I$7,2,FALSE)</f>
        <v>2023/24</v>
      </c>
      <c r="BM3621" s="3" t="str">
        <f t="shared" si="56"/>
        <v>CONF</v>
      </c>
    </row>
    <row r="3622" spans="1:65" x14ac:dyDescent="0.2">
      <c r="A3622">
        <v>2026</v>
      </c>
      <c r="B3622">
        <v>1</v>
      </c>
      <c r="C3622" t="s">
        <v>216</v>
      </c>
      <c r="D3622" t="s">
        <v>226</v>
      </c>
      <c r="E3622" t="s">
        <v>40</v>
      </c>
      <c r="F3622">
        <v>9772</v>
      </c>
      <c r="G3622" t="s">
        <v>158</v>
      </c>
      <c r="H3622" t="s">
        <v>218</v>
      </c>
      <c r="I3622" t="s">
        <v>142</v>
      </c>
      <c r="J3622" s="1">
        <v>46023</v>
      </c>
      <c r="K3622" t="s">
        <v>438</v>
      </c>
      <c r="L3622">
        <v>4</v>
      </c>
      <c r="M3622" t="s">
        <v>439</v>
      </c>
      <c r="N3622" t="s">
        <v>145</v>
      </c>
      <c r="O3622" t="s">
        <v>155</v>
      </c>
      <c r="P3622" t="s">
        <v>160</v>
      </c>
      <c r="Q3622">
        <v>163216.54</v>
      </c>
      <c r="R3622">
        <v>1559</v>
      </c>
      <c r="S3622">
        <v>758353.08</v>
      </c>
      <c r="T3622">
        <v>122289.39</v>
      </c>
      <c r="U3622">
        <v>474</v>
      </c>
      <c r="V3622">
        <v>168</v>
      </c>
      <c r="W3622">
        <v>71669.509999999995</v>
      </c>
      <c r="X3622">
        <v>74008.009999999995</v>
      </c>
      <c r="Y3622">
        <v>0</v>
      </c>
      <c r="Z3622">
        <v>0</v>
      </c>
      <c r="AA3622">
        <v>472847.15</v>
      </c>
      <c r="AB3622">
        <v>75873.3</v>
      </c>
      <c r="AC3622">
        <v>373006.99</v>
      </c>
      <c r="AD3622">
        <v>90</v>
      </c>
      <c r="AE3622">
        <v>78</v>
      </c>
      <c r="AF3622">
        <v>843</v>
      </c>
      <c r="AG3622">
        <v>253</v>
      </c>
      <c r="AH3622">
        <v>202</v>
      </c>
      <c r="AI3622">
        <v>221</v>
      </c>
      <c r="AJ3622">
        <v>0</v>
      </c>
      <c r="AK3622">
        <v>0</v>
      </c>
      <c r="AL3622">
        <v>0</v>
      </c>
      <c r="AM3622">
        <v>0</v>
      </c>
      <c r="AN3622">
        <v>0</v>
      </c>
      <c r="AO3622">
        <v>1243</v>
      </c>
      <c r="AP3622">
        <v>6727</v>
      </c>
      <c r="AQ3622">
        <v>1143</v>
      </c>
      <c r="AR3622">
        <v>14</v>
      </c>
      <c r="AS3622">
        <v>793</v>
      </c>
      <c r="AT3622">
        <v>904</v>
      </c>
      <c r="AU3622">
        <v>103</v>
      </c>
      <c r="AV3622">
        <v>40</v>
      </c>
      <c r="AW3622">
        <v>172</v>
      </c>
      <c r="AX3622">
        <v>0</v>
      </c>
      <c r="AY3622">
        <v>830</v>
      </c>
      <c r="AZ3622">
        <v>1399</v>
      </c>
      <c r="BA3622">
        <v>872</v>
      </c>
      <c r="BB3622">
        <v>121</v>
      </c>
      <c r="BC3622">
        <v>76</v>
      </c>
      <c r="BD3622">
        <v>37</v>
      </c>
      <c r="BE3622">
        <v>4</v>
      </c>
      <c r="BF3622">
        <v>1366</v>
      </c>
      <c r="BG3622">
        <v>85114.9</v>
      </c>
      <c r="BH3622">
        <v>40</v>
      </c>
      <c r="BI3622">
        <v>461</v>
      </c>
      <c r="BJ3622" s="2">
        <v>46036</v>
      </c>
      <c r="BK3622">
        <v>0</v>
      </c>
      <c r="BL3622" s="3" t="str">
        <f>VLOOKUP(O3622,DropDownList!$H$1:$I$7,2,FALSE)</f>
        <v>2022/23</v>
      </c>
      <c r="BM3622" s="3" t="str">
        <f t="shared" ref="BM3622:BM3685" si="57">IF(RIGHT(P3622,4)="VSUR","VSUR",IF(RIGHT(P3622,4)="CONF","CONF",P3622))</f>
        <v>SC COURT</v>
      </c>
    </row>
    <row r="3623" spans="1:65" x14ac:dyDescent="0.2">
      <c r="A3623">
        <v>2026</v>
      </c>
      <c r="B3623">
        <v>1</v>
      </c>
      <c r="C3623" t="s">
        <v>216</v>
      </c>
      <c r="D3623" t="s">
        <v>226</v>
      </c>
      <c r="E3623" t="s">
        <v>40</v>
      </c>
      <c r="F3623">
        <v>9772</v>
      </c>
      <c r="G3623" t="s">
        <v>158</v>
      </c>
      <c r="H3623" t="s">
        <v>218</v>
      </c>
      <c r="I3623" t="s">
        <v>142</v>
      </c>
      <c r="J3623" s="1">
        <v>46023</v>
      </c>
      <c r="K3623" t="s">
        <v>438</v>
      </c>
      <c r="L3623">
        <v>4</v>
      </c>
      <c r="M3623" t="s">
        <v>439</v>
      </c>
      <c r="N3623" t="s">
        <v>145</v>
      </c>
      <c r="O3623" t="s">
        <v>149</v>
      </c>
      <c r="P3623" t="s">
        <v>159</v>
      </c>
      <c r="Q3623">
        <v>72354</v>
      </c>
      <c r="R3623">
        <v>8</v>
      </c>
      <c r="S3623">
        <v>113741.03</v>
      </c>
      <c r="T3623">
        <v>31621.26</v>
      </c>
      <c r="U3623">
        <v>4</v>
      </c>
      <c r="V3623">
        <v>1</v>
      </c>
      <c r="W3623">
        <v>1640</v>
      </c>
      <c r="X3623">
        <v>1640</v>
      </c>
      <c r="Y3623">
        <v>0</v>
      </c>
      <c r="Z3623">
        <v>0</v>
      </c>
      <c r="AA3623">
        <v>9765.77</v>
      </c>
      <c r="AB3623">
        <v>0</v>
      </c>
      <c r="AC3623">
        <v>0</v>
      </c>
      <c r="AD3623">
        <v>1</v>
      </c>
      <c r="AE3623">
        <v>0</v>
      </c>
      <c r="AF3623">
        <v>2</v>
      </c>
      <c r="AG3623">
        <v>1</v>
      </c>
      <c r="AH3623">
        <v>1</v>
      </c>
      <c r="AI3623">
        <v>3</v>
      </c>
      <c r="AJ3623">
        <v>0</v>
      </c>
      <c r="AK3623">
        <v>0</v>
      </c>
      <c r="AL3623">
        <v>0</v>
      </c>
      <c r="AM3623">
        <v>0</v>
      </c>
      <c r="AN3623">
        <v>0</v>
      </c>
      <c r="AO3623">
        <v>6</v>
      </c>
      <c r="AP3623">
        <v>10</v>
      </c>
      <c r="AQ3623">
        <v>4</v>
      </c>
      <c r="AR3623">
        <v>0</v>
      </c>
      <c r="AS3623">
        <v>0</v>
      </c>
      <c r="AT3623">
        <v>0</v>
      </c>
      <c r="AU3623">
        <v>1</v>
      </c>
      <c r="AV3623">
        <v>0</v>
      </c>
      <c r="AW3623">
        <v>0</v>
      </c>
      <c r="AX3623">
        <v>0</v>
      </c>
      <c r="AY3623">
        <v>0</v>
      </c>
      <c r="AZ3623">
        <v>0</v>
      </c>
      <c r="BA3623">
        <v>0</v>
      </c>
      <c r="BB3623">
        <v>0</v>
      </c>
      <c r="BC3623">
        <v>0</v>
      </c>
      <c r="BD3623">
        <v>0</v>
      </c>
      <c r="BE3623">
        <v>0</v>
      </c>
      <c r="BF3623">
        <v>0</v>
      </c>
      <c r="BG3623">
        <v>9160</v>
      </c>
      <c r="BH3623">
        <v>1</v>
      </c>
      <c r="BI3623">
        <v>0</v>
      </c>
      <c r="BJ3623" s="2">
        <v>46036</v>
      </c>
      <c r="BK3623">
        <v>0</v>
      </c>
      <c r="BL3623" s="3" t="str">
        <f>VLOOKUP(O3623,DropDownList!$H$1:$I$7,2,FALSE)</f>
        <v>2025/26</v>
      </c>
      <c r="BM3623" s="3" t="str">
        <f t="shared" si="57"/>
        <v>CONF</v>
      </c>
    </row>
    <row r="3624" spans="1:65" x14ac:dyDescent="0.2">
      <c r="A3624">
        <v>2026</v>
      </c>
      <c r="B3624">
        <v>1</v>
      </c>
      <c r="C3624" t="s">
        <v>216</v>
      </c>
      <c r="D3624" t="s">
        <v>226</v>
      </c>
      <c r="E3624" t="s">
        <v>40</v>
      </c>
      <c r="F3624">
        <v>9772</v>
      </c>
      <c r="G3624" t="s">
        <v>158</v>
      </c>
      <c r="H3624" t="s">
        <v>218</v>
      </c>
      <c r="I3624" t="s">
        <v>142</v>
      </c>
      <c r="J3624" s="1">
        <v>46023</v>
      </c>
      <c r="K3624" t="s">
        <v>438</v>
      </c>
      <c r="L3624">
        <v>4</v>
      </c>
      <c r="M3624" t="s">
        <v>439</v>
      </c>
      <c r="N3624" t="s">
        <v>145</v>
      </c>
      <c r="O3624" t="s">
        <v>147</v>
      </c>
      <c r="P3624" t="s">
        <v>161</v>
      </c>
      <c r="Q3624">
        <v>7004.1</v>
      </c>
      <c r="R3624">
        <v>1258</v>
      </c>
      <c r="S3624">
        <v>28490</v>
      </c>
      <c r="T3624">
        <v>1820</v>
      </c>
      <c r="U3624">
        <v>662</v>
      </c>
      <c r="V3624">
        <v>119</v>
      </c>
      <c r="W3624">
        <v>2555</v>
      </c>
      <c r="X3624">
        <v>2555</v>
      </c>
      <c r="Y3624">
        <v>0</v>
      </c>
      <c r="Z3624">
        <v>0</v>
      </c>
      <c r="AA3624">
        <v>19665.900000000001</v>
      </c>
      <c r="AB3624">
        <v>0</v>
      </c>
      <c r="AC3624">
        <v>0</v>
      </c>
      <c r="AD3624">
        <v>117</v>
      </c>
      <c r="AE3624">
        <v>2</v>
      </c>
      <c r="AF3624">
        <v>813</v>
      </c>
      <c r="AG3624">
        <v>13</v>
      </c>
      <c r="AH3624">
        <v>79</v>
      </c>
      <c r="AI3624">
        <v>353</v>
      </c>
      <c r="AJ3624">
        <v>0</v>
      </c>
      <c r="AK3624">
        <v>0</v>
      </c>
      <c r="AL3624">
        <v>0</v>
      </c>
      <c r="AM3624">
        <v>0</v>
      </c>
      <c r="AN3624">
        <v>0</v>
      </c>
      <c r="AO3624">
        <v>963</v>
      </c>
      <c r="AP3624">
        <v>3693</v>
      </c>
      <c r="AQ3624">
        <v>909</v>
      </c>
      <c r="AR3624">
        <v>0</v>
      </c>
      <c r="AS3624">
        <v>357</v>
      </c>
      <c r="AT3624">
        <v>197</v>
      </c>
      <c r="AU3624">
        <v>45</v>
      </c>
      <c r="AV3624">
        <v>16</v>
      </c>
      <c r="AW3624">
        <v>74</v>
      </c>
      <c r="AX3624">
        <v>0</v>
      </c>
      <c r="AY3624">
        <v>572</v>
      </c>
      <c r="AZ3624">
        <v>885</v>
      </c>
      <c r="BA3624">
        <v>375</v>
      </c>
      <c r="BB3624">
        <v>51</v>
      </c>
      <c r="BC3624">
        <v>24</v>
      </c>
      <c r="BD3624">
        <v>8</v>
      </c>
      <c r="BE3624">
        <v>0</v>
      </c>
      <c r="BF3624">
        <v>1178</v>
      </c>
      <c r="BG3624">
        <v>6815</v>
      </c>
      <c r="BH3624">
        <v>0</v>
      </c>
      <c r="BI3624">
        <v>660</v>
      </c>
      <c r="BJ3624" s="2">
        <v>46036</v>
      </c>
      <c r="BK3624">
        <v>0</v>
      </c>
      <c r="BL3624" s="3" t="str">
        <f>VLOOKUP(O3624,DropDownList!$H$1:$I$7,2,FALSE)</f>
        <v>2024/25</v>
      </c>
      <c r="BM3624" s="3" t="str">
        <f t="shared" si="57"/>
        <v>VSUR</v>
      </c>
    </row>
    <row r="3625" spans="1:65" x14ac:dyDescent="0.2">
      <c r="A3625">
        <v>2026</v>
      </c>
      <c r="B3625">
        <v>1</v>
      </c>
      <c r="C3625" t="s">
        <v>216</v>
      </c>
      <c r="D3625" t="s">
        <v>226</v>
      </c>
      <c r="E3625" t="s">
        <v>40</v>
      </c>
      <c r="F3625">
        <v>9772</v>
      </c>
      <c r="G3625" t="s">
        <v>158</v>
      </c>
      <c r="H3625" t="s">
        <v>218</v>
      </c>
      <c r="I3625" t="s">
        <v>142</v>
      </c>
      <c r="J3625" s="1">
        <v>46023</v>
      </c>
      <c r="K3625" t="s">
        <v>438</v>
      </c>
      <c r="L3625">
        <v>4</v>
      </c>
      <c r="M3625" t="s">
        <v>439</v>
      </c>
      <c r="N3625" t="s">
        <v>145</v>
      </c>
      <c r="O3625" t="s">
        <v>147</v>
      </c>
      <c r="P3625" t="s">
        <v>159</v>
      </c>
      <c r="Q3625">
        <v>260055.88</v>
      </c>
      <c r="R3625">
        <v>29</v>
      </c>
      <c r="S3625">
        <v>1733002.2</v>
      </c>
      <c r="T3625">
        <v>702714.53</v>
      </c>
      <c r="U3625">
        <v>5</v>
      </c>
      <c r="V3625">
        <v>3</v>
      </c>
      <c r="W3625">
        <v>145549.63</v>
      </c>
      <c r="X3625">
        <v>227014.83</v>
      </c>
      <c r="Y3625">
        <v>0</v>
      </c>
      <c r="Z3625">
        <v>0</v>
      </c>
      <c r="AA3625">
        <v>770231.79</v>
      </c>
      <c r="AB3625">
        <v>0</v>
      </c>
      <c r="AC3625">
        <v>0</v>
      </c>
      <c r="AD3625">
        <v>0</v>
      </c>
      <c r="AE3625">
        <v>3</v>
      </c>
      <c r="AF3625">
        <v>12</v>
      </c>
      <c r="AG3625">
        <v>5</v>
      </c>
      <c r="AH3625">
        <v>0</v>
      </c>
      <c r="AI3625">
        <v>0</v>
      </c>
      <c r="AJ3625">
        <v>0</v>
      </c>
      <c r="AK3625">
        <v>0</v>
      </c>
      <c r="AL3625">
        <v>0</v>
      </c>
      <c r="AM3625">
        <v>0</v>
      </c>
      <c r="AN3625">
        <v>0</v>
      </c>
      <c r="AO3625">
        <v>16</v>
      </c>
      <c r="AP3625">
        <v>21</v>
      </c>
      <c r="AQ3625">
        <v>13</v>
      </c>
      <c r="AR3625">
        <v>0</v>
      </c>
      <c r="AS3625">
        <v>0</v>
      </c>
      <c r="AT3625">
        <v>0</v>
      </c>
      <c r="AU3625">
        <v>2</v>
      </c>
      <c r="AV3625">
        <v>2</v>
      </c>
      <c r="AW3625">
        <v>0</v>
      </c>
      <c r="AX3625">
        <v>0</v>
      </c>
      <c r="AY3625">
        <v>0</v>
      </c>
      <c r="AZ3625">
        <v>0</v>
      </c>
      <c r="BA3625">
        <v>0</v>
      </c>
      <c r="BB3625">
        <v>0</v>
      </c>
      <c r="BC3625">
        <v>0</v>
      </c>
      <c r="BD3625">
        <v>0</v>
      </c>
      <c r="BE3625">
        <v>0</v>
      </c>
      <c r="BF3625">
        <v>0</v>
      </c>
      <c r="BG3625">
        <v>0</v>
      </c>
      <c r="BH3625">
        <v>12</v>
      </c>
      <c r="BI3625">
        <v>0</v>
      </c>
      <c r="BJ3625" s="2">
        <v>46036</v>
      </c>
      <c r="BK3625">
        <v>0</v>
      </c>
      <c r="BL3625" s="3" t="str">
        <f>VLOOKUP(O3625,DropDownList!$H$1:$I$7,2,FALSE)</f>
        <v>2024/25</v>
      </c>
      <c r="BM3625" s="3" t="str">
        <f t="shared" si="57"/>
        <v>CONF</v>
      </c>
    </row>
    <row r="3626" spans="1:65" x14ac:dyDescent="0.2">
      <c r="A3626">
        <v>2026</v>
      </c>
      <c r="B3626">
        <v>1</v>
      </c>
      <c r="C3626" t="s">
        <v>216</v>
      </c>
      <c r="D3626" t="s">
        <v>226</v>
      </c>
      <c r="E3626" t="s">
        <v>40</v>
      </c>
      <c r="F3626">
        <v>9772</v>
      </c>
      <c r="G3626" t="s">
        <v>158</v>
      </c>
      <c r="H3626" t="s">
        <v>218</v>
      </c>
      <c r="I3626" t="s">
        <v>142</v>
      </c>
      <c r="J3626" s="1">
        <v>46023</v>
      </c>
      <c r="K3626" t="s">
        <v>438</v>
      </c>
      <c r="L3626">
        <v>4</v>
      </c>
      <c r="M3626" t="s">
        <v>439</v>
      </c>
      <c r="N3626" t="s">
        <v>145</v>
      </c>
      <c r="O3626" t="s">
        <v>155</v>
      </c>
      <c r="P3626" t="s">
        <v>159</v>
      </c>
      <c r="Q3626">
        <v>189038.84</v>
      </c>
      <c r="R3626">
        <v>14</v>
      </c>
      <c r="S3626">
        <v>487096.51</v>
      </c>
      <c r="T3626">
        <v>599.96</v>
      </c>
      <c r="U3626">
        <v>3</v>
      </c>
      <c r="V3626">
        <v>1</v>
      </c>
      <c r="W3626">
        <v>128900</v>
      </c>
      <c r="X3626">
        <v>129450</v>
      </c>
      <c r="Y3626">
        <v>0</v>
      </c>
      <c r="Z3626">
        <v>0</v>
      </c>
      <c r="AA3626">
        <v>297457.71000000002</v>
      </c>
      <c r="AB3626">
        <v>0</v>
      </c>
      <c r="AC3626">
        <v>0</v>
      </c>
      <c r="AD3626">
        <v>0</v>
      </c>
      <c r="AE3626">
        <v>1</v>
      </c>
      <c r="AF3626">
        <v>8</v>
      </c>
      <c r="AG3626">
        <v>3</v>
      </c>
      <c r="AH3626">
        <v>1</v>
      </c>
      <c r="AI3626">
        <v>0</v>
      </c>
      <c r="AJ3626">
        <v>0</v>
      </c>
      <c r="AK3626">
        <v>0</v>
      </c>
      <c r="AL3626">
        <v>0</v>
      </c>
      <c r="AM3626">
        <v>0</v>
      </c>
      <c r="AN3626">
        <v>0</v>
      </c>
      <c r="AO3626">
        <v>9</v>
      </c>
      <c r="AP3626">
        <v>14</v>
      </c>
      <c r="AQ3626">
        <v>8</v>
      </c>
      <c r="AR3626">
        <v>0</v>
      </c>
      <c r="AS3626">
        <v>0</v>
      </c>
      <c r="AT3626">
        <v>1</v>
      </c>
      <c r="AU3626">
        <v>3</v>
      </c>
      <c r="AV3626">
        <v>0</v>
      </c>
      <c r="AW3626">
        <v>0</v>
      </c>
      <c r="AX3626">
        <v>0</v>
      </c>
      <c r="AY3626">
        <v>0</v>
      </c>
      <c r="AZ3626">
        <v>0</v>
      </c>
      <c r="BA3626">
        <v>0</v>
      </c>
      <c r="BB3626">
        <v>0</v>
      </c>
      <c r="BC3626">
        <v>0</v>
      </c>
      <c r="BD3626">
        <v>0</v>
      </c>
      <c r="BE3626">
        <v>0</v>
      </c>
      <c r="BF3626">
        <v>0</v>
      </c>
      <c r="BG3626">
        <v>0</v>
      </c>
      <c r="BH3626">
        <v>2</v>
      </c>
      <c r="BI3626">
        <v>0</v>
      </c>
      <c r="BJ3626" s="2">
        <v>46036</v>
      </c>
      <c r="BK3626">
        <v>0</v>
      </c>
      <c r="BL3626" s="3" t="str">
        <f>VLOOKUP(O3626,DropDownList!$H$1:$I$7,2,FALSE)</f>
        <v>2022/23</v>
      </c>
      <c r="BM3626" s="3" t="str">
        <f t="shared" si="57"/>
        <v>CONF</v>
      </c>
    </row>
    <row r="3627" spans="1:65" x14ac:dyDescent="0.2">
      <c r="A3627">
        <v>2026</v>
      </c>
      <c r="B3627">
        <v>1</v>
      </c>
      <c r="C3627" t="s">
        <v>216</v>
      </c>
      <c r="D3627" t="s">
        <v>226</v>
      </c>
      <c r="E3627" t="s">
        <v>40</v>
      </c>
      <c r="F3627">
        <v>9772</v>
      </c>
      <c r="G3627" t="s">
        <v>158</v>
      </c>
      <c r="H3627" t="s">
        <v>218</v>
      </c>
      <c r="I3627" t="s">
        <v>142</v>
      </c>
      <c r="J3627" s="1">
        <v>46023</v>
      </c>
      <c r="K3627" t="s">
        <v>438</v>
      </c>
      <c r="L3627">
        <v>4</v>
      </c>
      <c r="M3627" t="s">
        <v>439</v>
      </c>
      <c r="N3627" t="s">
        <v>145</v>
      </c>
      <c r="O3627" t="s">
        <v>149</v>
      </c>
      <c r="P3627" t="s">
        <v>160</v>
      </c>
      <c r="Q3627">
        <v>184483.41</v>
      </c>
      <c r="R3627">
        <v>667</v>
      </c>
      <c r="S3627">
        <v>341561.66</v>
      </c>
      <c r="T3627">
        <v>31443</v>
      </c>
      <c r="U3627">
        <v>444</v>
      </c>
      <c r="V3627">
        <v>226</v>
      </c>
      <c r="W3627">
        <v>54239.39</v>
      </c>
      <c r="X3627">
        <v>91200.72</v>
      </c>
      <c r="Y3627">
        <v>0</v>
      </c>
      <c r="Z3627">
        <v>0</v>
      </c>
      <c r="AA3627">
        <v>125635.25</v>
      </c>
      <c r="AB3627">
        <v>15760.43</v>
      </c>
      <c r="AC3627">
        <v>101155.85</v>
      </c>
      <c r="AD3627">
        <v>121</v>
      </c>
      <c r="AE3627">
        <v>105</v>
      </c>
      <c r="AF3627">
        <v>164</v>
      </c>
      <c r="AG3627">
        <v>205</v>
      </c>
      <c r="AH3627">
        <v>58</v>
      </c>
      <c r="AI3627">
        <v>239</v>
      </c>
      <c r="AJ3627">
        <v>0</v>
      </c>
      <c r="AK3627">
        <v>0</v>
      </c>
      <c r="AL3627">
        <v>0</v>
      </c>
      <c r="AM3627">
        <v>0</v>
      </c>
      <c r="AN3627">
        <v>0</v>
      </c>
      <c r="AO3627">
        <v>494</v>
      </c>
      <c r="AP3627">
        <v>1292</v>
      </c>
      <c r="AQ3627">
        <v>435</v>
      </c>
      <c r="AR3627">
        <v>0</v>
      </c>
      <c r="AS3627">
        <v>96</v>
      </c>
      <c r="AT3627">
        <v>50</v>
      </c>
      <c r="AU3627">
        <v>2</v>
      </c>
      <c r="AV3627">
        <v>0</v>
      </c>
      <c r="AW3627">
        <v>60</v>
      </c>
      <c r="AX3627">
        <v>0</v>
      </c>
      <c r="AY3627">
        <v>174</v>
      </c>
      <c r="AZ3627">
        <v>248</v>
      </c>
      <c r="BA3627">
        <v>69</v>
      </c>
      <c r="BB3627">
        <v>12</v>
      </c>
      <c r="BC3627">
        <v>6</v>
      </c>
      <c r="BD3627">
        <v>5</v>
      </c>
      <c r="BE3627">
        <v>0</v>
      </c>
      <c r="BF3627">
        <v>603</v>
      </c>
      <c r="BG3627">
        <v>100250.07</v>
      </c>
      <c r="BH3627">
        <v>1</v>
      </c>
      <c r="BI3627">
        <v>438</v>
      </c>
      <c r="BJ3627" s="2">
        <v>46036</v>
      </c>
      <c r="BK3627">
        <v>0</v>
      </c>
      <c r="BL3627" s="3" t="str">
        <f>VLOOKUP(O3627,DropDownList!$H$1:$I$7,2,FALSE)</f>
        <v>2025/26</v>
      </c>
      <c r="BM3627" s="3" t="str">
        <f t="shared" si="57"/>
        <v>SC COURT</v>
      </c>
    </row>
    <row r="3628" spans="1:65" x14ac:dyDescent="0.2">
      <c r="A3628">
        <v>2026</v>
      </c>
      <c r="B3628">
        <v>1</v>
      </c>
      <c r="C3628" t="s">
        <v>216</v>
      </c>
      <c r="D3628" t="s">
        <v>226</v>
      </c>
      <c r="E3628" t="s">
        <v>40</v>
      </c>
      <c r="F3628">
        <v>9772</v>
      </c>
      <c r="G3628" t="s">
        <v>158</v>
      </c>
      <c r="H3628" t="s">
        <v>218</v>
      </c>
      <c r="I3628" t="s">
        <v>142</v>
      </c>
      <c r="J3628" s="1">
        <v>46023</v>
      </c>
      <c r="K3628" t="s">
        <v>438</v>
      </c>
      <c r="L3628">
        <v>4</v>
      </c>
      <c r="M3628" t="s">
        <v>439</v>
      </c>
      <c r="N3628" t="s">
        <v>145</v>
      </c>
      <c r="O3628" t="s">
        <v>149</v>
      </c>
      <c r="P3628" t="s">
        <v>161</v>
      </c>
      <c r="Q3628">
        <v>5296.03</v>
      </c>
      <c r="R3628">
        <v>610</v>
      </c>
      <c r="S3628">
        <v>14685</v>
      </c>
      <c r="T3628">
        <v>690</v>
      </c>
      <c r="U3628">
        <v>430</v>
      </c>
      <c r="V3628">
        <v>123</v>
      </c>
      <c r="W3628">
        <v>2875</v>
      </c>
      <c r="X3628">
        <v>2875</v>
      </c>
      <c r="Y3628">
        <v>0</v>
      </c>
      <c r="Z3628">
        <v>0</v>
      </c>
      <c r="AA3628">
        <v>8698.9699999999993</v>
      </c>
      <c r="AB3628">
        <v>0</v>
      </c>
      <c r="AC3628">
        <v>0</v>
      </c>
      <c r="AD3628">
        <v>120</v>
      </c>
      <c r="AE3628">
        <v>3</v>
      </c>
      <c r="AF3628">
        <v>338</v>
      </c>
      <c r="AG3628">
        <v>9</v>
      </c>
      <c r="AH3628">
        <v>25</v>
      </c>
      <c r="AI3628">
        <v>238</v>
      </c>
      <c r="AJ3628">
        <v>0</v>
      </c>
      <c r="AK3628">
        <v>0</v>
      </c>
      <c r="AL3628">
        <v>0</v>
      </c>
      <c r="AM3628">
        <v>0</v>
      </c>
      <c r="AN3628">
        <v>0</v>
      </c>
      <c r="AO3628">
        <v>443</v>
      </c>
      <c r="AP3628">
        <v>1255</v>
      </c>
      <c r="AQ3628">
        <v>424</v>
      </c>
      <c r="AR3628">
        <v>0</v>
      </c>
      <c r="AS3628">
        <v>99</v>
      </c>
      <c r="AT3628">
        <v>47</v>
      </c>
      <c r="AU3628">
        <v>2</v>
      </c>
      <c r="AV3628">
        <v>0</v>
      </c>
      <c r="AW3628">
        <v>27</v>
      </c>
      <c r="AX3628">
        <v>0</v>
      </c>
      <c r="AY3628">
        <v>172</v>
      </c>
      <c r="AZ3628">
        <v>251</v>
      </c>
      <c r="BA3628">
        <v>75</v>
      </c>
      <c r="BB3628">
        <v>12</v>
      </c>
      <c r="BC3628">
        <v>6</v>
      </c>
      <c r="BD3628">
        <v>5</v>
      </c>
      <c r="BE3628">
        <v>0</v>
      </c>
      <c r="BF3628">
        <v>580</v>
      </c>
      <c r="BG3628">
        <v>5145</v>
      </c>
      <c r="BH3628">
        <v>0</v>
      </c>
      <c r="BI3628">
        <v>424</v>
      </c>
      <c r="BJ3628" s="2">
        <v>46036</v>
      </c>
      <c r="BK3628">
        <v>0</v>
      </c>
      <c r="BL3628" s="3" t="str">
        <f>VLOOKUP(O3628,DropDownList!$H$1:$I$7,2,FALSE)</f>
        <v>2025/26</v>
      </c>
      <c r="BM3628" s="3" t="str">
        <f t="shared" si="57"/>
        <v>VSUR</v>
      </c>
    </row>
    <row r="3629" spans="1:65" x14ac:dyDescent="0.2">
      <c r="A3629">
        <v>2026</v>
      </c>
      <c r="B3629">
        <v>1</v>
      </c>
      <c r="C3629" t="s">
        <v>216</v>
      </c>
      <c r="D3629" t="s">
        <v>226</v>
      </c>
      <c r="E3629" t="s">
        <v>40</v>
      </c>
      <c r="F3629">
        <v>9772</v>
      </c>
      <c r="G3629" t="s">
        <v>158</v>
      </c>
      <c r="H3629" t="s">
        <v>218</v>
      </c>
      <c r="I3629" t="s">
        <v>142</v>
      </c>
      <c r="J3629" s="1">
        <v>46023</v>
      </c>
      <c r="K3629" t="s">
        <v>438</v>
      </c>
      <c r="L3629">
        <v>4</v>
      </c>
      <c r="M3629" t="s">
        <v>439</v>
      </c>
      <c r="N3629" t="s">
        <v>145</v>
      </c>
      <c r="O3629" t="s">
        <v>147</v>
      </c>
      <c r="P3629" t="s">
        <v>160</v>
      </c>
      <c r="Q3629">
        <v>247567.63</v>
      </c>
      <c r="R3629">
        <v>1387</v>
      </c>
      <c r="S3629">
        <v>673708.15</v>
      </c>
      <c r="T3629">
        <v>84155.91</v>
      </c>
      <c r="U3629">
        <v>688</v>
      </c>
      <c r="V3629">
        <v>211</v>
      </c>
      <c r="W3629">
        <v>75572.69</v>
      </c>
      <c r="X3629">
        <v>93369.69</v>
      </c>
      <c r="Y3629">
        <v>0</v>
      </c>
      <c r="Z3629">
        <v>0</v>
      </c>
      <c r="AA3629">
        <v>341984.61</v>
      </c>
      <c r="AB3629">
        <v>31687.11</v>
      </c>
      <c r="AC3629">
        <v>290501.59999999998</v>
      </c>
      <c r="AD3629">
        <v>114</v>
      </c>
      <c r="AE3629">
        <v>97</v>
      </c>
      <c r="AF3629">
        <v>530</v>
      </c>
      <c r="AG3629">
        <v>341</v>
      </c>
      <c r="AH3629">
        <v>160</v>
      </c>
      <c r="AI3629">
        <v>347</v>
      </c>
      <c r="AJ3629">
        <v>0</v>
      </c>
      <c r="AK3629">
        <v>0</v>
      </c>
      <c r="AL3629">
        <v>0</v>
      </c>
      <c r="AM3629">
        <v>0</v>
      </c>
      <c r="AN3629">
        <v>0</v>
      </c>
      <c r="AO3629">
        <v>1078</v>
      </c>
      <c r="AP3629">
        <v>3853</v>
      </c>
      <c r="AQ3629">
        <v>927</v>
      </c>
      <c r="AR3629">
        <v>1</v>
      </c>
      <c r="AS3629">
        <v>364</v>
      </c>
      <c r="AT3629">
        <v>203</v>
      </c>
      <c r="AU3629">
        <v>44</v>
      </c>
      <c r="AV3629">
        <v>16</v>
      </c>
      <c r="AW3629">
        <v>158</v>
      </c>
      <c r="AX3629">
        <v>0</v>
      </c>
      <c r="AY3629">
        <v>583</v>
      </c>
      <c r="AZ3629">
        <v>904</v>
      </c>
      <c r="BA3629">
        <v>383</v>
      </c>
      <c r="BB3629">
        <v>54</v>
      </c>
      <c r="BC3629">
        <v>26</v>
      </c>
      <c r="BD3629">
        <v>8</v>
      </c>
      <c r="BE3629">
        <v>0</v>
      </c>
      <c r="BF3629">
        <v>1221</v>
      </c>
      <c r="BG3629">
        <v>135400.5</v>
      </c>
      <c r="BH3629">
        <v>9</v>
      </c>
      <c r="BI3629">
        <v>682</v>
      </c>
      <c r="BJ3629" s="2">
        <v>46036</v>
      </c>
      <c r="BK3629">
        <v>0</v>
      </c>
      <c r="BL3629" s="3" t="str">
        <f>VLOOKUP(O3629,DropDownList!$H$1:$I$7,2,FALSE)</f>
        <v>2024/25</v>
      </c>
      <c r="BM3629" s="3" t="str">
        <f t="shared" si="57"/>
        <v>SC COURT</v>
      </c>
    </row>
    <row r="3630" spans="1:65" x14ac:dyDescent="0.2">
      <c r="A3630">
        <v>2026</v>
      </c>
      <c r="B3630">
        <v>1</v>
      </c>
      <c r="C3630" t="s">
        <v>216</v>
      </c>
      <c r="D3630" t="s">
        <v>226</v>
      </c>
      <c r="E3630" t="s">
        <v>40</v>
      </c>
      <c r="F3630">
        <v>9772</v>
      </c>
      <c r="G3630" t="s">
        <v>158</v>
      </c>
      <c r="H3630" t="s">
        <v>218</v>
      </c>
      <c r="I3630" t="s">
        <v>142</v>
      </c>
      <c r="J3630" s="1">
        <v>46023</v>
      </c>
      <c r="K3630" t="s">
        <v>438</v>
      </c>
      <c r="L3630">
        <v>4</v>
      </c>
      <c r="M3630" t="s">
        <v>439</v>
      </c>
      <c r="N3630" t="s">
        <v>145</v>
      </c>
      <c r="O3630" t="s">
        <v>155</v>
      </c>
      <c r="P3630" t="s">
        <v>161</v>
      </c>
      <c r="Q3630">
        <v>4778.71</v>
      </c>
      <c r="R3630">
        <v>1401</v>
      </c>
      <c r="S3630">
        <v>32065</v>
      </c>
      <c r="T3630">
        <v>3469.43</v>
      </c>
      <c r="U3630">
        <v>436</v>
      </c>
      <c r="V3630">
        <v>89</v>
      </c>
      <c r="W3630">
        <v>1945</v>
      </c>
      <c r="X3630">
        <v>1945</v>
      </c>
      <c r="Y3630">
        <v>0</v>
      </c>
      <c r="Z3630">
        <v>0</v>
      </c>
      <c r="AA3630">
        <v>23816.86</v>
      </c>
      <c r="AB3630">
        <v>0</v>
      </c>
      <c r="AC3630">
        <v>0</v>
      </c>
      <c r="AD3630">
        <v>88</v>
      </c>
      <c r="AE3630">
        <v>1</v>
      </c>
      <c r="AF3630">
        <v>1013</v>
      </c>
      <c r="AG3630">
        <v>6</v>
      </c>
      <c r="AH3630">
        <v>158</v>
      </c>
      <c r="AI3630">
        <v>223</v>
      </c>
      <c r="AJ3630">
        <v>0</v>
      </c>
      <c r="AK3630">
        <v>0</v>
      </c>
      <c r="AL3630">
        <v>0</v>
      </c>
      <c r="AM3630">
        <v>0</v>
      </c>
      <c r="AN3630">
        <v>0</v>
      </c>
      <c r="AO3630">
        <v>1115</v>
      </c>
      <c r="AP3630">
        <v>6257</v>
      </c>
      <c r="AQ3630">
        <v>1063</v>
      </c>
      <c r="AR3630">
        <v>8</v>
      </c>
      <c r="AS3630">
        <v>748</v>
      </c>
      <c r="AT3630">
        <v>818</v>
      </c>
      <c r="AU3630">
        <v>99</v>
      </c>
      <c r="AV3630">
        <v>39</v>
      </c>
      <c r="AW3630">
        <v>134</v>
      </c>
      <c r="AX3630">
        <v>0</v>
      </c>
      <c r="AY3630">
        <v>778</v>
      </c>
      <c r="AZ3630">
        <v>1317</v>
      </c>
      <c r="BA3630">
        <v>823</v>
      </c>
      <c r="BB3630">
        <v>113</v>
      </c>
      <c r="BC3630">
        <v>70</v>
      </c>
      <c r="BD3630">
        <v>34</v>
      </c>
      <c r="BE3630">
        <v>4</v>
      </c>
      <c r="BF3630">
        <v>1255</v>
      </c>
      <c r="BG3630">
        <v>4705</v>
      </c>
      <c r="BH3630">
        <v>1</v>
      </c>
      <c r="BI3630">
        <v>427</v>
      </c>
      <c r="BJ3630" s="2">
        <v>46036</v>
      </c>
      <c r="BK3630">
        <v>0</v>
      </c>
      <c r="BL3630" s="3" t="str">
        <f>VLOOKUP(O3630,DropDownList!$H$1:$I$7,2,FALSE)</f>
        <v>2022/23</v>
      </c>
      <c r="BM3630" s="3" t="str">
        <f t="shared" si="57"/>
        <v>VSUR</v>
      </c>
    </row>
    <row r="3631" spans="1:65" x14ac:dyDescent="0.2">
      <c r="A3631">
        <v>2026</v>
      </c>
      <c r="B3631">
        <v>1</v>
      </c>
      <c r="C3631" t="s">
        <v>216</v>
      </c>
      <c r="D3631" t="s">
        <v>227</v>
      </c>
      <c r="E3631" t="s">
        <v>41</v>
      </c>
      <c r="F3631">
        <v>9367</v>
      </c>
      <c r="G3631" t="s">
        <v>141</v>
      </c>
      <c r="H3631" t="s">
        <v>218</v>
      </c>
      <c r="I3631" t="s">
        <v>142</v>
      </c>
      <c r="J3631" s="1">
        <v>46023</v>
      </c>
      <c r="K3631" t="s">
        <v>438</v>
      </c>
      <c r="L3631">
        <v>4</v>
      </c>
      <c r="M3631" t="s">
        <v>439</v>
      </c>
      <c r="N3631" t="s">
        <v>145</v>
      </c>
      <c r="O3631" t="s">
        <v>147</v>
      </c>
      <c r="P3631" t="s">
        <v>152</v>
      </c>
      <c r="Q3631">
        <v>0</v>
      </c>
      <c r="R3631">
        <v>51</v>
      </c>
      <c r="S3631">
        <v>2040</v>
      </c>
      <c r="T3631">
        <v>960</v>
      </c>
      <c r="U3631">
        <v>0</v>
      </c>
      <c r="V3631">
        <v>0</v>
      </c>
      <c r="W3631">
        <v>0</v>
      </c>
      <c r="X3631">
        <v>0</v>
      </c>
      <c r="Y3631">
        <v>0</v>
      </c>
      <c r="Z3631">
        <v>0</v>
      </c>
      <c r="AA3631">
        <v>1080</v>
      </c>
      <c r="AB3631">
        <v>0</v>
      </c>
      <c r="AC3631">
        <v>1080</v>
      </c>
      <c r="AD3631">
        <v>0</v>
      </c>
      <c r="AE3631">
        <v>0</v>
      </c>
      <c r="AF3631">
        <v>27</v>
      </c>
      <c r="AG3631">
        <v>0</v>
      </c>
      <c r="AH3631">
        <v>24</v>
      </c>
      <c r="AI3631">
        <v>0</v>
      </c>
      <c r="AJ3631">
        <v>0</v>
      </c>
      <c r="AK3631">
        <v>0</v>
      </c>
      <c r="AL3631">
        <v>0</v>
      </c>
      <c r="AM3631">
        <v>0</v>
      </c>
      <c r="AN3631">
        <v>0</v>
      </c>
      <c r="AO3631">
        <v>0</v>
      </c>
      <c r="AP3631">
        <v>0</v>
      </c>
      <c r="AQ3631">
        <v>0</v>
      </c>
      <c r="AR3631">
        <v>0</v>
      </c>
      <c r="AS3631">
        <v>0</v>
      </c>
      <c r="AT3631">
        <v>0</v>
      </c>
      <c r="AU3631">
        <v>0</v>
      </c>
      <c r="AV3631">
        <v>0</v>
      </c>
      <c r="AW3631">
        <v>0</v>
      </c>
      <c r="AX3631">
        <v>0</v>
      </c>
      <c r="AY3631">
        <v>0</v>
      </c>
      <c r="AZ3631">
        <v>0</v>
      </c>
      <c r="BA3631">
        <v>0</v>
      </c>
      <c r="BB3631">
        <v>0</v>
      </c>
      <c r="BC3631">
        <v>0</v>
      </c>
      <c r="BD3631">
        <v>0</v>
      </c>
      <c r="BE3631">
        <v>0</v>
      </c>
      <c r="BF3631">
        <v>0</v>
      </c>
      <c r="BG3631">
        <v>0</v>
      </c>
      <c r="BH3631">
        <v>0</v>
      </c>
      <c r="BI3631">
        <v>0</v>
      </c>
      <c r="BJ3631" s="2">
        <v>46036</v>
      </c>
      <c r="BK3631">
        <v>0</v>
      </c>
      <c r="BL3631" s="3" t="str">
        <f>VLOOKUP(O3631,DropDownList!$H$1:$I$7,2,FALSE)</f>
        <v>2024/25</v>
      </c>
      <c r="BM3631" s="3" t="str">
        <f t="shared" si="57"/>
        <v>PCOA</v>
      </c>
    </row>
    <row r="3632" spans="1:65" x14ac:dyDescent="0.2">
      <c r="A3632">
        <v>2026</v>
      </c>
      <c r="B3632">
        <v>1</v>
      </c>
      <c r="C3632" t="s">
        <v>216</v>
      </c>
      <c r="D3632" t="s">
        <v>227</v>
      </c>
      <c r="E3632" t="s">
        <v>41</v>
      </c>
      <c r="F3632">
        <v>9367</v>
      </c>
      <c r="G3632" t="s">
        <v>141</v>
      </c>
      <c r="H3632" t="s">
        <v>218</v>
      </c>
      <c r="I3632" t="s">
        <v>142</v>
      </c>
      <c r="J3632" s="1">
        <v>46023</v>
      </c>
      <c r="K3632" t="s">
        <v>438</v>
      </c>
      <c r="L3632">
        <v>4</v>
      </c>
      <c r="M3632" t="s">
        <v>439</v>
      </c>
      <c r="N3632" t="s">
        <v>145</v>
      </c>
      <c r="O3632" t="s">
        <v>147</v>
      </c>
      <c r="P3632" t="s">
        <v>148</v>
      </c>
      <c r="Q3632">
        <v>711.12</v>
      </c>
      <c r="R3632">
        <v>22</v>
      </c>
      <c r="S3632">
        <v>1320</v>
      </c>
      <c r="T3632">
        <v>0</v>
      </c>
      <c r="U3632">
        <v>14</v>
      </c>
      <c r="V3632">
        <v>5</v>
      </c>
      <c r="W3632">
        <v>300</v>
      </c>
      <c r="X3632">
        <v>300</v>
      </c>
      <c r="Y3632">
        <v>0</v>
      </c>
      <c r="Z3632">
        <v>0</v>
      </c>
      <c r="AA3632">
        <v>608.88</v>
      </c>
      <c r="AB3632">
        <v>0</v>
      </c>
      <c r="AC3632">
        <v>608.88</v>
      </c>
      <c r="AD3632">
        <v>5</v>
      </c>
      <c r="AE3632">
        <v>0</v>
      </c>
      <c r="AF3632">
        <v>8</v>
      </c>
      <c r="AG3632">
        <v>4</v>
      </c>
      <c r="AH3632">
        <v>0</v>
      </c>
      <c r="AI3632">
        <v>10</v>
      </c>
      <c r="AJ3632">
        <v>0</v>
      </c>
      <c r="AK3632">
        <v>0</v>
      </c>
      <c r="AL3632">
        <v>0</v>
      </c>
      <c r="AM3632">
        <v>0</v>
      </c>
      <c r="AN3632">
        <v>0</v>
      </c>
      <c r="AO3632">
        <v>20</v>
      </c>
      <c r="AP3632">
        <v>84</v>
      </c>
      <c r="AQ3632">
        <v>20</v>
      </c>
      <c r="AR3632">
        <v>0</v>
      </c>
      <c r="AS3632">
        <v>4</v>
      </c>
      <c r="AT3632">
        <v>13</v>
      </c>
      <c r="AU3632">
        <v>0</v>
      </c>
      <c r="AV3632">
        <v>0</v>
      </c>
      <c r="AW3632">
        <v>0</v>
      </c>
      <c r="AX3632">
        <v>0</v>
      </c>
      <c r="AY3632">
        <v>10</v>
      </c>
      <c r="AZ3632">
        <v>26</v>
      </c>
      <c r="BA3632">
        <v>10</v>
      </c>
      <c r="BB3632">
        <v>0</v>
      </c>
      <c r="BC3632">
        <v>0</v>
      </c>
      <c r="BD3632">
        <v>0</v>
      </c>
      <c r="BE3632">
        <v>0</v>
      </c>
      <c r="BF3632">
        <v>20</v>
      </c>
      <c r="BG3632">
        <v>600</v>
      </c>
      <c r="BH3632">
        <v>0</v>
      </c>
      <c r="BI3632">
        <v>14</v>
      </c>
      <c r="BJ3632" s="2">
        <v>46036</v>
      </c>
      <c r="BK3632">
        <v>0</v>
      </c>
      <c r="BL3632" s="3" t="str">
        <f>VLOOKUP(O3632,DropDownList!$H$1:$I$7,2,FALSE)</f>
        <v>2024/25</v>
      </c>
      <c r="BM3632" s="3" t="str">
        <f t="shared" si="57"/>
        <v>PRAS</v>
      </c>
    </row>
    <row r="3633" spans="1:65" x14ac:dyDescent="0.2">
      <c r="A3633">
        <v>2026</v>
      </c>
      <c r="B3633">
        <v>1</v>
      </c>
      <c r="C3633" t="s">
        <v>216</v>
      </c>
      <c r="D3633" t="s">
        <v>227</v>
      </c>
      <c r="E3633" t="s">
        <v>41</v>
      </c>
      <c r="F3633">
        <v>9367</v>
      </c>
      <c r="G3633" t="s">
        <v>141</v>
      </c>
      <c r="H3633" t="s">
        <v>218</v>
      </c>
      <c r="I3633" t="s">
        <v>142</v>
      </c>
      <c r="J3633" s="1">
        <v>46023</v>
      </c>
      <c r="K3633" t="s">
        <v>438</v>
      </c>
      <c r="L3633">
        <v>4</v>
      </c>
      <c r="M3633" t="s">
        <v>439</v>
      </c>
      <c r="N3633" t="s">
        <v>145</v>
      </c>
      <c r="O3633" t="s">
        <v>156</v>
      </c>
      <c r="P3633" t="s">
        <v>153</v>
      </c>
      <c r="Q3633">
        <v>45</v>
      </c>
      <c r="R3633">
        <v>1</v>
      </c>
      <c r="S3633">
        <v>45</v>
      </c>
      <c r="T3633">
        <v>0</v>
      </c>
      <c r="U3633">
        <v>1</v>
      </c>
      <c r="V3633">
        <v>1</v>
      </c>
      <c r="W3633">
        <v>45</v>
      </c>
      <c r="X3633">
        <v>45</v>
      </c>
      <c r="Y3633">
        <v>0</v>
      </c>
      <c r="Z3633">
        <v>0</v>
      </c>
      <c r="AA3633">
        <v>0</v>
      </c>
      <c r="AB3633">
        <v>0</v>
      </c>
      <c r="AC3633">
        <v>0</v>
      </c>
      <c r="AD3633">
        <v>1</v>
      </c>
      <c r="AE3633">
        <v>0</v>
      </c>
      <c r="AF3633">
        <v>0</v>
      </c>
      <c r="AG3633">
        <v>0</v>
      </c>
      <c r="AH3633">
        <v>0</v>
      </c>
      <c r="AI3633">
        <v>1</v>
      </c>
      <c r="AJ3633">
        <v>0</v>
      </c>
      <c r="AK3633">
        <v>0</v>
      </c>
      <c r="AL3633">
        <v>0</v>
      </c>
      <c r="AM3633">
        <v>0</v>
      </c>
      <c r="AN3633">
        <v>0</v>
      </c>
      <c r="AO3633">
        <v>1</v>
      </c>
      <c r="AP3633">
        <v>9</v>
      </c>
      <c r="AQ3633">
        <v>1</v>
      </c>
      <c r="AR3633">
        <v>0</v>
      </c>
      <c r="AS3633">
        <v>0</v>
      </c>
      <c r="AT3633">
        <v>8</v>
      </c>
      <c r="AU3633">
        <v>0</v>
      </c>
      <c r="AV3633">
        <v>0</v>
      </c>
      <c r="AW3633">
        <v>0</v>
      </c>
      <c r="AX3633">
        <v>0</v>
      </c>
      <c r="AY3633">
        <v>0</v>
      </c>
      <c r="AZ3633">
        <v>0</v>
      </c>
      <c r="BA3633">
        <v>0</v>
      </c>
      <c r="BB3633">
        <v>0</v>
      </c>
      <c r="BC3633">
        <v>0</v>
      </c>
      <c r="BD3633">
        <v>0</v>
      </c>
      <c r="BE3633">
        <v>0</v>
      </c>
      <c r="BF3633">
        <v>1</v>
      </c>
      <c r="BG3633">
        <v>45</v>
      </c>
      <c r="BH3633">
        <v>0</v>
      </c>
      <c r="BI3633">
        <v>1</v>
      </c>
      <c r="BJ3633" s="2">
        <v>46036</v>
      </c>
      <c r="BK3633">
        <v>0</v>
      </c>
      <c r="BL3633" s="3" t="str">
        <f>VLOOKUP(O3633,DropDownList!$H$1:$I$7,2,FALSE)</f>
        <v>2023/24</v>
      </c>
      <c r="BM3633" s="3" t="str">
        <f t="shared" si="57"/>
        <v>PREG</v>
      </c>
    </row>
    <row r="3634" spans="1:65" x14ac:dyDescent="0.2">
      <c r="A3634">
        <v>2026</v>
      </c>
      <c r="B3634">
        <v>1</v>
      </c>
      <c r="C3634" t="s">
        <v>216</v>
      </c>
      <c r="D3634" t="s">
        <v>227</v>
      </c>
      <c r="E3634" t="s">
        <v>41</v>
      </c>
      <c r="F3634">
        <v>9367</v>
      </c>
      <c r="G3634" t="s">
        <v>141</v>
      </c>
      <c r="H3634" t="s">
        <v>218</v>
      </c>
      <c r="I3634" t="s">
        <v>142</v>
      </c>
      <c r="J3634" s="1">
        <v>46023</v>
      </c>
      <c r="K3634" t="s">
        <v>438</v>
      </c>
      <c r="L3634">
        <v>4</v>
      </c>
      <c r="M3634" t="s">
        <v>439</v>
      </c>
      <c r="N3634" t="s">
        <v>145</v>
      </c>
      <c r="O3634" t="s">
        <v>156</v>
      </c>
      <c r="P3634" t="s">
        <v>148</v>
      </c>
      <c r="Q3634">
        <v>526.46</v>
      </c>
      <c r="R3634">
        <v>27</v>
      </c>
      <c r="S3634">
        <v>1620</v>
      </c>
      <c r="T3634">
        <v>120</v>
      </c>
      <c r="U3634">
        <v>11</v>
      </c>
      <c r="V3634">
        <v>1</v>
      </c>
      <c r="W3634">
        <v>60</v>
      </c>
      <c r="X3634">
        <v>60</v>
      </c>
      <c r="Y3634">
        <v>0</v>
      </c>
      <c r="Z3634">
        <v>0</v>
      </c>
      <c r="AA3634">
        <v>973.54</v>
      </c>
      <c r="AB3634">
        <v>0</v>
      </c>
      <c r="AC3634">
        <v>973.54</v>
      </c>
      <c r="AD3634">
        <v>1</v>
      </c>
      <c r="AE3634">
        <v>0</v>
      </c>
      <c r="AF3634">
        <v>14</v>
      </c>
      <c r="AG3634">
        <v>4</v>
      </c>
      <c r="AH3634">
        <v>2</v>
      </c>
      <c r="AI3634">
        <v>7</v>
      </c>
      <c r="AJ3634">
        <v>0</v>
      </c>
      <c r="AK3634">
        <v>0</v>
      </c>
      <c r="AL3634">
        <v>0</v>
      </c>
      <c r="AM3634">
        <v>0</v>
      </c>
      <c r="AN3634">
        <v>0</v>
      </c>
      <c r="AO3634">
        <v>24</v>
      </c>
      <c r="AP3634">
        <v>99</v>
      </c>
      <c r="AQ3634">
        <v>25</v>
      </c>
      <c r="AR3634">
        <v>0</v>
      </c>
      <c r="AS3634">
        <v>5</v>
      </c>
      <c r="AT3634">
        <v>5</v>
      </c>
      <c r="AU3634">
        <v>0</v>
      </c>
      <c r="AV3634">
        <v>0</v>
      </c>
      <c r="AW3634">
        <v>0</v>
      </c>
      <c r="AX3634">
        <v>0</v>
      </c>
      <c r="AY3634">
        <v>22</v>
      </c>
      <c r="AZ3634">
        <v>28</v>
      </c>
      <c r="BA3634">
        <v>9</v>
      </c>
      <c r="BB3634">
        <v>2</v>
      </c>
      <c r="BC3634">
        <v>1</v>
      </c>
      <c r="BD3634">
        <v>0</v>
      </c>
      <c r="BE3634">
        <v>0</v>
      </c>
      <c r="BF3634">
        <v>25</v>
      </c>
      <c r="BG3634">
        <v>420</v>
      </c>
      <c r="BH3634">
        <v>0</v>
      </c>
      <c r="BI3634">
        <v>11</v>
      </c>
      <c r="BJ3634" s="2">
        <v>46036</v>
      </c>
      <c r="BK3634">
        <v>0</v>
      </c>
      <c r="BL3634" s="3" t="str">
        <f>VLOOKUP(O3634,DropDownList!$H$1:$I$7,2,FALSE)</f>
        <v>2023/24</v>
      </c>
      <c r="BM3634" s="3" t="str">
        <f t="shared" si="57"/>
        <v>PRAS</v>
      </c>
    </row>
    <row r="3635" spans="1:65" x14ac:dyDescent="0.2">
      <c r="A3635">
        <v>2026</v>
      </c>
      <c r="B3635">
        <v>1</v>
      </c>
      <c r="C3635" t="s">
        <v>216</v>
      </c>
      <c r="D3635" t="s">
        <v>227</v>
      </c>
      <c r="E3635" t="s">
        <v>41</v>
      </c>
      <c r="F3635">
        <v>9367</v>
      </c>
      <c r="G3635" t="s">
        <v>141</v>
      </c>
      <c r="H3635" t="s">
        <v>218</v>
      </c>
      <c r="I3635" t="s">
        <v>142</v>
      </c>
      <c r="J3635" s="1">
        <v>46023</v>
      </c>
      <c r="K3635" t="s">
        <v>438</v>
      </c>
      <c r="L3635">
        <v>4</v>
      </c>
      <c r="M3635" t="s">
        <v>439</v>
      </c>
      <c r="N3635" t="s">
        <v>145</v>
      </c>
      <c r="O3635" t="s">
        <v>156</v>
      </c>
      <c r="P3635" t="s">
        <v>152</v>
      </c>
      <c r="Q3635">
        <v>0</v>
      </c>
      <c r="R3635">
        <v>40</v>
      </c>
      <c r="S3635">
        <v>1600</v>
      </c>
      <c r="T3635">
        <v>1120</v>
      </c>
      <c r="U3635">
        <v>0</v>
      </c>
      <c r="V3635">
        <v>0</v>
      </c>
      <c r="W3635">
        <v>0</v>
      </c>
      <c r="X3635">
        <v>0</v>
      </c>
      <c r="Y3635">
        <v>0</v>
      </c>
      <c r="Z3635">
        <v>0</v>
      </c>
      <c r="AA3635">
        <v>480</v>
      </c>
      <c r="AB3635">
        <v>0</v>
      </c>
      <c r="AC3635">
        <v>480</v>
      </c>
      <c r="AD3635">
        <v>0</v>
      </c>
      <c r="AE3635">
        <v>0</v>
      </c>
      <c r="AF3635">
        <v>12</v>
      </c>
      <c r="AG3635">
        <v>0</v>
      </c>
      <c r="AH3635">
        <v>28</v>
      </c>
      <c r="AI3635">
        <v>0</v>
      </c>
      <c r="AJ3635">
        <v>0</v>
      </c>
      <c r="AK3635">
        <v>0</v>
      </c>
      <c r="AL3635">
        <v>0</v>
      </c>
      <c r="AM3635">
        <v>0</v>
      </c>
      <c r="AN3635">
        <v>0</v>
      </c>
      <c r="AO3635">
        <v>0</v>
      </c>
      <c r="AP3635">
        <v>0</v>
      </c>
      <c r="AQ3635">
        <v>0</v>
      </c>
      <c r="AR3635">
        <v>0</v>
      </c>
      <c r="AS3635">
        <v>0</v>
      </c>
      <c r="AT3635">
        <v>0</v>
      </c>
      <c r="AU3635">
        <v>0</v>
      </c>
      <c r="AV3635">
        <v>0</v>
      </c>
      <c r="AW3635">
        <v>0</v>
      </c>
      <c r="AX3635">
        <v>0</v>
      </c>
      <c r="AY3635">
        <v>0</v>
      </c>
      <c r="AZ3635">
        <v>0</v>
      </c>
      <c r="BA3635">
        <v>0</v>
      </c>
      <c r="BB3635">
        <v>0</v>
      </c>
      <c r="BC3635">
        <v>0</v>
      </c>
      <c r="BD3635">
        <v>0</v>
      </c>
      <c r="BE3635">
        <v>0</v>
      </c>
      <c r="BF3635">
        <v>0</v>
      </c>
      <c r="BG3635">
        <v>0</v>
      </c>
      <c r="BH3635">
        <v>0</v>
      </c>
      <c r="BI3635">
        <v>0</v>
      </c>
      <c r="BJ3635" s="2">
        <v>46036</v>
      </c>
      <c r="BK3635">
        <v>0</v>
      </c>
      <c r="BL3635" s="3" t="str">
        <f>VLOOKUP(O3635,DropDownList!$H$1:$I$7,2,FALSE)</f>
        <v>2023/24</v>
      </c>
      <c r="BM3635" s="3" t="str">
        <f t="shared" si="57"/>
        <v>PCOA</v>
      </c>
    </row>
    <row r="3636" spans="1:65" x14ac:dyDescent="0.2">
      <c r="A3636">
        <v>2026</v>
      </c>
      <c r="B3636">
        <v>1</v>
      </c>
      <c r="C3636" t="s">
        <v>216</v>
      </c>
      <c r="D3636" t="s">
        <v>227</v>
      </c>
      <c r="E3636" t="s">
        <v>41</v>
      </c>
      <c r="F3636">
        <v>9367</v>
      </c>
      <c r="G3636" t="s">
        <v>141</v>
      </c>
      <c r="H3636" t="s">
        <v>218</v>
      </c>
      <c r="I3636" t="s">
        <v>142</v>
      </c>
      <c r="J3636" s="1">
        <v>46023</v>
      </c>
      <c r="K3636" t="s">
        <v>438</v>
      </c>
      <c r="L3636">
        <v>4</v>
      </c>
      <c r="M3636" t="s">
        <v>439</v>
      </c>
      <c r="N3636" t="s">
        <v>145</v>
      </c>
      <c r="O3636" t="s">
        <v>155</v>
      </c>
      <c r="P3636" t="s">
        <v>150</v>
      </c>
      <c r="Q3636">
        <v>5066.21</v>
      </c>
      <c r="R3636">
        <v>210</v>
      </c>
      <c r="S3636">
        <v>27934.55</v>
      </c>
      <c r="T3636">
        <v>3259.46</v>
      </c>
      <c r="U3636">
        <v>39</v>
      </c>
      <c r="V3636">
        <v>6</v>
      </c>
      <c r="W3636">
        <v>979.08</v>
      </c>
      <c r="X3636">
        <v>979.08</v>
      </c>
      <c r="Y3636">
        <v>189</v>
      </c>
      <c r="Z3636">
        <v>24675.09</v>
      </c>
      <c r="AA3636">
        <v>19608.88</v>
      </c>
      <c r="AB3636">
        <v>4488.21</v>
      </c>
      <c r="AC3636">
        <v>15120.67</v>
      </c>
      <c r="AD3636">
        <v>3</v>
      </c>
      <c r="AE3636">
        <v>3</v>
      </c>
      <c r="AF3636">
        <v>146</v>
      </c>
      <c r="AG3636">
        <v>15</v>
      </c>
      <c r="AH3636">
        <v>21</v>
      </c>
      <c r="AI3636">
        <v>24</v>
      </c>
      <c r="AJ3636">
        <v>37</v>
      </c>
      <c r="AK3636">
        <v>14</v>
      </c>
      <c r="AL3636">
        <v>3</v>
      </c>
      <c r="AM3636">
        <v>6</v>
      </c>
      <c r="AN3636">
        <v>0</v>
      </c>
      <c r="AO3636">
        <v>146</v>
      </c>
      <c r="AP3636">
        <v>731</v>
      </c>
      <c r="AQ3636">
        <v>153</v>
      </c>
      <c r="AR3636">
        <v>1</v>
      </c>
      <c r="AS3636">
        <v>75</v>
      </c>
      <c r="AT3636">
        <v>37</v>
      </c>
      <c r="AU3636">
        <v>3</v>
      </c>
      <c r="AV3636">
        <v>3</v>
      </c>
      <c r="AW3636">
        <v>0</v>
      </c>
      <c r="AX3636">
        <v>0</v>
      </c>
      <c r="AY3636">
        <v>121</v>
      </c>
      <c r="AZ3636">
        <v>195</v>
      </c>
      <c r="BA3636">
        <v>95</v>
      </c>
      <c r="BB3636">
        <v>10</v>
      </c>
      <c r="BC3636">
        <v>4</v>
      </c>
      <c r="BD3636">
        <v>8</v>
      </c>
      <c r="BE3636">
        <v>0</v>
      </c>
      <c r="BF3636">
        <v>149</v>
      </c>
      <c r="BG3636">
        <v>3277.1</v>
      </c>
      <c r="BH3636">
        <v>4</v>
      </c>
      <c r="BI3636">
        <v>39</v>
      </c>
      <c r="BJ3636" s="2">
        <v>46036</v>
      </c>
      <c r="BK3636">
        <v>0</v>
      </c>
      <c r="BL3636" s="3" t="str">
        <f>VLOOKUP(O3636,DropDownList!$H$1:$I$7,2,FALSE)</f>
        <v>2022/23</v>
      </c>
      <c r="BM3636" s="3" t="str">
        <f t="shared" si="57"/>
        <v>FISCAL FINES</v>
      </c>
    </row>
    <row r="3637" spans="1:65" x14ac:dyDescent="0.2">
      <c r="A3637">
        <v>2026</v>
      </c>
      <c r="B3637">
        <v>1</v>
      </c>
      <c r="C3637" t="s">
        <v>216</v>
      </c>
      <c r="D3637" t="s">
        <v>227</v>
      </c>
      <c r="E3637" t="s">
        <v>41</v>
      </c>
      <c r="F3637">
        <v>9367</v>
      </c>
      <c r="G3637" t="s">
        <v>141</v>
      </c>
      <c r="H3637" t="s">
        <v>218</v>
      </c>
      <c r="I3637" t="s">
        <v>142</v>
      </c>
      <c r="J3637" s="1">
        <v>46023</v>
      </c>
      <c r="K3637" t="s">
        <v>438</v>
      </c>
      <c r="L3637">
        <v>4</v>
      </c>
      <c r="M3637" t="s">
        <v>439</v>
      </c>
      <c r="N3637" t="s">
        <v>145</v>
      </c>
      <c r="O3637" t="s">
        <v>156</v>
      </c>
      <c r="P3637" t="s">
        <v>146</v>
      </c>
      <c r="Q3637">
        <v>336.98</v>
      </c>
      <c r="R3637">
        <v>139</v>
      </c>
      <c r="S3637">
        <v>2260</v>
      </c>
      <c r="T3637">
        <v>40</v>
      </c>
      <c r="U3637">
        <v>46</v>
      </c>
      <c r="V3637">
        <v>3</v>
      </c>
      <c r="W3637">
        <v>60</v>
      </c>
      <c r="X3637">
        <v>60</v>
      </c>
      <c r="Y3637">
        <v>0</v>
      </c>
      <c r="Z3637">
        <v>0</v>
      </c>
      <c r="AA3637">
        <v>1883.02</v>
      </c>
      <c r="AB3637">
        <v>0</v>
      </c>
      <c r="AC3637">
        <v>0</v>
      </c>
      <c r="AD3637">
        <v>3</v>
      </c>
      <c r="AE3637">
        <v>0</v>
      </c>
      <c r="AF3637">
        <v>115</v>
      </c>
      <c r="AG3637">
        <v>2</v>
      </c>
      <c r="AH3637">
        <v>2</v>
      </c>
      <c r="AI3637">
        <v>20</v>
      </c>
      <c r="AJ3637">
        <v>0</v>
      </c>
      <c r="AK3637">
        <v>0</v>
      </c>
      <c r="AL3637">
        <v>0</v>
      </c>
      <c r="AM3637">
        <v>0</v>
      </c>
      <c r="AN3637">
        <v>0</v>
      </c>
      <c r="AO3637">
        <v>92</v>
      </c>
      <c r="AP3637">
        <v>436</v>
      </c>
      <c r="AQ3637">
        <v>94</v>
      </c>
      <c r="AR3637">
        <v>1</v>
      </c>
      <c r="AS3637">
        <v>52</v>
      </c>
      <c r="AT3637">
        <v>47</v>
      </c>
      <c r="AU3637">
        <v>5</v>
      </c>
      <c r="AV3637">
        <v>4</v>
      </c>
      <c r="AW3637">
        <v>0</v>
      </c>
      <c r="AX3637">
        <v>0</v>
      </c>
      <c r="AY3637">
        <v>56</v>
      </c>
      <c r="AZ3637">
        <v>101</v>
      </c>
      <c r="BA3637">
        <v>48</v>
      </c>
      <c r="BB3637">
        <v>8</v>
      </c>
      <c r="BC3637">
        <v>6</v>
      </c>
      <c r="BD3637">
        <v>3</v>
      </c>
      <c r="BE3637">
        <v>0</v>
      </c>
      <c r="BF3637">
        <v>138</v>
      </c>
      <c r="BG3637">
        <v>330</v>
      </c>
      <c r="BH3637">
        <v>0</v>
      </c>
      <c r="BI3637">
        <v>45</v>
      </c>
      <c r="BJ3637" s="2">
        <v>46036</v>
      </c>
      <c r="BK3637">
        <v>0</v>
      </c>
      <c r="BL3637" s="3" t="str">
        <f>VLOOKUP(O3637,DropDownList!$H$1:$I$7,2,FALSE)</f>
        <v>2023/24</v>
      </c>
      <c r="BM3637" s="3" t="str">
        <f t="shared" si="57"/>
        <v>VSUR</v>
      </c>
    </row>
    <row r="3638" spans="1:65" x14ac:dyDescent="0.2">
      <c r="A3638">
        <v>2026</v>
      </c>
      <c r="B3638">
        <v>1</v>
      </c>
      <c r="C3638" t="s">
        <v>216</v>
      </c>
      <c r="D3638" t="s">
        <v>227</v>
      </c>
      <c r="E3638" t="s">
        <v>41</v>
      </c>
      <c r="F3638">
        <v>9367</v>
      </c>
      <c r="G3638" t="s">
        <v>141</v>
      </c>
      <c r="H3638" t="s">
        <v>218</v>
      </c>
      <c r="I3638" t="s">
        <v>142</v>
      </c>
      <c r="J3638" s="1">
        <v>46023</v>
      </c>
      <c r="K3638" t="s">
        <v>438</v>
      </c>
      <c r="L3638">
        <v>4</v>
      </c>
      <c r="M3638" t="s">
        <v>439</v>
      </c>
      <c r="N3638" t="s">
        <v>145</v>
      </c>
      <c r="O3638" t="s">
        <v>155</v>
      </c>
      <c r="P3638" t="s">
        <v>154</v>
      </c>
      <c r="Q3638">
        <v>12092.81</v>
      </c>
      <c r="R3638">
        <v>166</v>
      </c>
      <c r="S3638">
        <v>44815</v>
      </c>
      <c r="T3638">
        <v>1296.56</v>
      </c>
      <c r="U3638">
        <v>46</v>
      </c>
      <c r="V3638">
        <v>7</v>
      </c>
      <c r="W3638">
        <v>2244.81</v>
      </c>
      <c r="X3638">
        <v>2244.81</v>
      </c>
      <c r="Y3638">
        <v>0</v>
      </c>
      <c r="Z3638">
        <v>0</v>
      </c>
      <c r="AA3638">
        <v>31425.63</v>
      </c>
      <c r="AB3638">
        <v>283.08999999999997</v>
      </c>
      <c r="AC3638">
        <v>29104.1</v>
      </c>
      <c r="AD3638">
        <v>4</v>
      </c>
      <c r="AE3638">
        <v>3</v>
      </c>
      <c r="AF3638">
        <v>113</v>
      </c>
      <c r="AG3638">
        <v>23</v>
      </c>
      <c r="AH3638">
        <v>4</v>
      </c>
      <c r="AI3638">
        <v>23</v>
      </c>
      <c r="AJ3638">
        <v>0</v>
      </c>
      <c r="AK3638">
        <v>0</v>
      </c>
      <c r="AL3638">
        <v>0</v>
      </c>
      <c r="AM3638">
        <v>0</v>
      </c>
      <c r="AN3638">
        <v>0</v>
      </c>
      <c r="AO3638">
        <v>118</v>
      </c>
      <c r="AP3638">
        <v>593</v>
      </c>
      <c r="AQ3638">
        <v>124</v>
      </c>
      <c r="AR3638">
        <v>0</v>
      </c>
      <c r="AS3638">
        <v>77</v>
      </c>
      <c r="AT3638">
        <v>41</v>
      </c>
      <c r="AU3638">
        <v>2</v>
      </c>
      <c r="AV3638">
        <v>3</v>
      </c>
      <c r="AW3638">
        <v>0</v>
      </c>
      <c r="AX3638">
        <v>0</v>
      </c>
      <c r="AY3638">
        <v>89</v>
      </c>
      <c r="AZ3638">
        <v>140</v>
      </c>
      <c r="BA3638">
        <v>75</v>
      </c>
      <c r="BB3638">
        <v>13</v>
      </c>
      <c r="BC3638">
        <v>7</v>
      </c>
      <c r="BD3638">
        <v>4</v>
      </c>
      <c r="BE3638">
        <v>0</v>
      </c>
      <c r="BF3638">
        <v>165</v>
      </c>
      <c r="BG3638">
        <v>7825</v>
      </c>
      <c r="BH3638">
        <v>3</v>
      </c>
      <c r="BI3638">
        <v>46</v>
      </c>
      <c r="BJ3638" s="2">
        <v>46036</v>
      </c>
      <c r="BK3638">
        <v>0</v>
      </c>
      <c r="BL3638" s="3" t="str">
        <f>VLOOKUP(O3638,DropDownList!$H$1:$I$7,2,FALSE)</f>
        <v>2022/23</v>
      </c>
      <c r="BM3638" s="3" t="str">
        <f t="shared" si="57"/>
        <v>JP COURT</v>
      </c>
    </row>
    <row r="3639" spans="1:65" x14ac:dyDescent="0.2">
      <c r="A3639">
        <v>2026</v>
      </c>
      <c r="B3639">
        <v>1</v>
      </c>
      <c r="C3639" t="s">
        <v>216</v>
      </c>
      <c r="D3639" t="s">
        <v>227</v>
      </c>
      <c r="E3639" t="s">
        <v>41</v>
      </c>
      <c r="F3639">
        <v>9367</v>
      </c>
      <c r="G3639" t="s">
        <v>141</v>
      </c>
      <c r="H3639" t="s">
        <v>218</v>
      </c>
      <c r="I3639" t="s">
        <v>142</v>
      </c>
      <c r="J3639" s="1">
        <v>46023</v>
      </c>
      <c r="K3639" t="s">
        <v>438</v>
      </c>
      <c r="L3639">
        <v>4</v>
      </c>
      <c r="M3639" t="s">
        <v>439</v>
      </c>
      <c r="N3639" t="s">
        <v>145</v>
      </c>
      <c r="O3639" t="s">
        <v>155</v>
      </c>
      <c r="P3639" t="s">
        <v>148</v>
      </c>
      <c r="Q3639">
        <v>245.37</v>
      </c>
      <c r="R3639">
        <v>16</v>
      </c>
      <c r="S3639">
        <v>960</v>
      </c>
      <c r="T3639">
        <v>60</v>
      </c>
      <c r="U3639">
        <v>5</v>
      </c>
      <c r="V3639">
        <v>0</v>
      </c>
      <c r="W3639">
        <v>0</v>
      </c>
      <c r="X3639">
        <v>0</v>
      </c>
      <c r="Y3639">
        <v>0</v>
      </c>
      <c r="Z3639">
        <v>0</v>
      </c>
      <c r="AA3639">
        <v>654.63</v>
      </c>
      <c r="AB3639">
        <v>0</v>
      </c>
      <c r="AC3639">
        <v>654.63</v>
      </c>
      <c r="AD3639">
        <v>0</v>
      </c>
      <c r="AE3639">
        <v>0</v>
      </c>
      <c r="AF3639">
        <v>10</v>
      </c>
      <c r="AG3639">
        <v>2</v>
      </c>
      <c r="AH3639">
        <v>1</v>
      </c>
      <c r="AI3639">
        <v>3</v>
      </c>
      <c r="AJ3639">
        <v>0</v>
      </c>
      <c r="AK3639">
        <v>0</v>
      </c>
      <c r="AL3639">
        <v>0</v>
      </c>
      <c r="AM3639">
        <v>0</v>
      </c>
      <c r="AN3639">
        <v>0</v>
      </c>
      <c r="AO3639">
        <v>13</v>
      </c>
      <c r="AP3639">
        <v>49</v>
      </c>
      <c r="AQ3639">
        <v>16</v>
      </c>
      <c r="AR3639">
        <v>0</v>
      </c>
      <c r="AS3639">
        <v>2</v>
      </c>
      <c r="AT3639">
        <v>0</v>
      </c>
      <c r="AU3639">
        <v>0</v>
      </c>
      <c r="AV3639">
        <v>0</v>
      </c>
      <c r="AW3639">
        <v>0</v>
      </c>
      <c r="AX3639">
        <v>0</v>
      </c>
      <c r="AY3639">
        <v>11</v>
      </c>
      <c r="AZ3639">
        <v>14</v>
      </c>
      <c r="BA3639">
        <v>5</v>
      </c>
      <c r="BB3639">
        <v>1</v>
      </c>
      <c r="BC3639">
        <v>0</v>
      </c>
      <c r="BD3639">
        <v>0</v>
      </c>
      <c r="BE3639">
        <v>0</v>
      </c>
      <c r="BF3639">
        <v>13</v>
      </c>
      <c r="BG3639">
        <v>180</v>
      </c>
      <c r="BH3639">
        <v>0</v>
      </c>
      <c r="BI3639">
        <v>5</v>
      </c>
      <c r="BJ3639" s="2">
        <v>46036</v>
      </c>
      <c r="BK3639">
        <v>0</v>
      </c>
      <c r="BL3639" s="3" t="str">
        <f>VLOOKUP(O3639,DropDownList!$H$1:$I$7,2,FALSE)</f>
        <v>2022/23</v>
      </c>
      <c r="BM3639" s="3" t="str">
        <f t="shared" si="57"/>
        <v>PRAS</v>
      </c>
    </row>
    <row r="3640" spans="1:65" x14ac:dyDescent="0.2">
      <c r="A3640">
        <v>2026</v>
      </c>
      <c r="B3640">
        <v>1</v>
      </c>
      <c r="C3640" t="s">
        <v>216</v>
      </c>
      <c r="D3640" t="s">
        <v>227</v>
      </c>
      <c r="E3640" t="s">
        <v>41</v>
      </c>
      <c r="F3640">
        <v>9367</v>
      </c>
      <c r="G3640" t="s">
        <v>141</v>
      </c>
      <c r="H3640" t="s">
        <v>218</v>
      </c>
      <c r="I3640" t="s">
        <v>142</v>
      </c>
      <c r="J3640" s="1">
        <v>46023</v>
      </c>
      <c r="K3640" t="s">
        <v>438</v>
      </c>
      <c r="L3640">
        <v>4</v>
      </c>
      <c r="M3640" t="s">
        <v>439</v>
      </c>
      <c r="N3640" t="s">
        <v>145</v>
      </c>
      <c r="O3640" t="s">
        <v>147</v>
      </c>
      <c r="P3640" t="s">
        <v>146</v>
      </c>
      <c r="Q3640">
        <v>444.5</v>
      </c>
      <c r="R3640">
        <v>133</v>
      </c>
      <c r="S3640">
        <v>2370</v>
      </c>
      <c r="T3640">
        <v>10</v>
      </c>
      <c r="U3640">
        <v>55</v>
      </c>
      <c r="V3640">
        <v>5</v>
      </c>
      <c r="W3640">
        <v>110</v>
      </c>
      <c r="X3640">
        <v>110</v>
      </c>
      <c r="Y3640">
        <v>0</v>
      </c>
      <c r="Z3640">
        <v>0</v>
      </c>
      <c r="AA3640">
        <v>1915.5</v>
      </c>
      <c r="AB3640">
        <v>0</v>
      </c>
      <c r="AC3640">
        <v>0</v>
      </c>
      <c r="AD3640">
        <v>5</v>
      </c>
      <c r="AE3640">
        <v>0</v>
      </c>
      <c r="AF3640">
        <v>104</v>
      </c>
      <c r="AG3640">
        <v>1</v>
      </c>
      <c r="AH3640">
        <v>1</v>
      </c>
      <c r="AI3640">
        <v>27</v>
      </c>
      <c r="AJ3640">
        <v>0</v>
      </c>
      <c r="AK3640">
        <v>0</v>
      </c>
      <c r="AL3640">
        <v>0</v>
      </c>
      <c r="AM3640">
        <v>0</v>
      </c>
      <c r="AN3640">
        <v>0</v>
      </c>
      <c r="AO3640">
        <v>86</v>
      </c>
      <c r="AP3640">
        <v>391</v>
      </c>
      <c r="AQ3640">
        <v>86</v>
      </c>
      <c r="AR3640">
        <v>0</v>
      </c>
      <c r="AS3640">
        <v>26</v>
      </c>
      <c r="AT3640">
        <v>45</v>
      </c>
      <c r="AU3640">
        <v>4</v>
      </c>
      <c r="AV3640">
        <v>2</v>
      </c>
      <c r="AW3640">
        <v>1</v>
      </c>
      <c r="AX3640">
        <v>0</v>
      </c>
      <c r="AY3640">
        <v>52</v>
      </c>
      <c r="AZ3640">
        <v>100</v>
      </c>
      <c r="BA3640">
        <v>43</v>
      </c>
      <c r="BB3640">
        <v>9</v>
      </c>
      <c r="BC3640">
        <v>2</v>
      </c>
      <c r="BD3640">
        <v>1</v>
      </c>
      <c r="BE3640">
        <v>0</v>
      </c>
      <c r="BF3640">
        <v>131</v>
      </c>
      <c r="BG3640">
        <v>430</v>
      </c>
      <c r="BH3640">
        <v>0</v>
      </c>
      <c r="BI3640">
        <v>54</v>
      </c>
      <c r="BJ3640" s="2">
        <v>46036</v>
      </c>
      <c r="BK3640">
        <v>0</v>
      </c>
      <c r="BL3640" s="3" t="str">
        <f>VLOOKUP(O3640,DropDownList!$H$1:$I$7,2,FALSE)</f>
        <v>2024/25</v>
      </c>
      <c r="BM3640" s="3" t="str">
        <f t="shared" si="57"/>
        <v>VSUR</v>
      </c>
    </row>
    <row r="3641" spans="1:65" x14ac:dyDescent="0.2">
      <c r="A3641">
        <v>2026</v>
      </c>
      <c r="B3641">
        <v>1</v>
      </c>
      <c r="C3641" t="s">
        <v>216</v>
      </c>
      <c r="D3641" t="s">
        <v>227</v>
      </c>
      <c r="E3641" t="s">
        <v>41</v>
      </c>
      <c r="F3641">
        <v>9367</v>
      </c>
      <c r="G3641" t="s">
        <v>141</v>
      </c>
      <c r="H3641" t="s">
        <v>218</v>
      </c>
      <c r="I3641" t="s">
        <v>142</v>
      </c>
      <c r="J3641" s="1">
        <v>46023</v>
      </c>
      <c r="K3641" t="s">
        <v>438</v>
      </c>
      <c r="L3641">
        <v>4</v>
      </c>
      <c r="M3641" t="s">
        <v>439</v>
      </c>
      <c r="N3641" t="s">
        <v>145</v>
      </c>
      <c r="O3641" t="s">
        <v>147</v>
      </c>
      <c r="P3641" t="s">
        <v>154</v>
      </c>
      <c r="Q3641">
        <v>13272.77</v>
      </c>
      <c r="R3641">
        <v>134</v>
      </c>
      <c r="S3641">
        <v>40647</v>
      </c>
      <c r="T3641">
        <v>280.32</v>
      </c>
      <c r="U3641">
        <v>56</v>
      </c>
      <c r="V3641">
        <v>14</v>
      </c>
      <c r="W3641">
        <v>2541.16</v>
      </c>
      <c r="X3641">
        <v>3556.16</v>
      </c>
      <c r="Y3641">
        <v>0</v>
      </c>
      <c r="Z3641">
        <v>0</v>
      </c>
      <c r="AA3641">
        <v>27093.91</v>
      </c>
      <c r="AB3641">
        <v>0</v>
      </c>
      <c r="AC3641">
        <v>25168.41</v>
      </c>
      <c r="AD3641">
        <v>6</v>
      </c>
      <c r="AE3641">
        <v>8</v>
      </c>
      <c r="AF3641">
        <v>76</v>
      </c>
      <c r="AG3641">
        <v>28</v>
      </c>
      <c r="AH3641">
        <v>1</v>
      </c>
      <c r="AI3641">
        <v>28</v>
      </c>
      <c r="AJ3641">
        <v>0</v>
      </c>
      <c r="AK3641">
        <v>0</v>
      </c>
      <c r="AL3641">
        <v>0</v>
      </c>
      <c r="AM3641">
        <v>0</v>
      </c>
      <c r="AN3641">
        <v>0</v>
      </c>
      <c r="AO3641">
        <v>87</v>
      </c>
      <c r="AP3641">
        <v>390</v>
      </c>
      <c r="AQ3641">
        <v>85</v>
      </c>
      <c r="AR3641">
        <v>0</v>
      </c>
      <c r="AS3641">
        <v>26</v>
      </c>
      <c r="AT3641">
        <v>48</v>
      </c>
      <c r="AU3641">
        <v>4</v>
      </c>
      <c r="AV3641">
        <v>2</v>
      </c>
      <c r="AW3641">
        <v>1</v>
      </c>
      <c r="AX3641">
        <v>0</v>
      </c>
      <c r="AY3641">
        <v>51</v>
      </c>
      <c r="AZ3641">
        <v>97</v>
      </c>
      <c r="BA3641">
        <v>43</v>
      </c>
      <c r="BB3641">
        <v>9</v>
      </c>
      <c r="BC3641">
        <v>2</v>
      </c>
      <c r="BD3641">
        <v>1</v>
      </c>
      <c r="BE3641">
        <v>0</v>
      </c>
      <c r="BF3641">
        <v>132</v>
      </c>
      <c r="BG3641">
        <v>8142</v>
      </c>
      <c r="BH3641">
        <v>1</v>
      </c>
      <c r="BI3641">
        <v>55</v>
      </c>
      <c r="BJ3641" s="2">
        <v>46036</v>
      </c>
      <c r="BK3641">
        <v>0</v>
      </c>
      <c r="BL3641" s="3" t="str">
        <f>VLOOKUP(O3641,DropDownList!$H$1:$I$7,2,FALSE)</f>
        <v>2024/25</v>
      </c>
      <c r="BM3641" s="3" t="str">
        <f t="shared" si="57"/>
        <v>JP COURT</v>
      </c>
    </row>
    <row r="3642" spans="1:65" x14ac:dyDescent="0.2">
      <c r="A3642">
        <v>2026</v>
      </c>
      <c r="B3642">
        <v>1</v>
      </c>
      <c r="C3642" t="s">
        <v>216</v>
      </c>
      <c r="D3642" t="s">
        <v>227</v>
      </c>
      <c r="E3642" t="s">
        <v>41</v>
      </c>
      <c r="F3642">
        <v>9367</v>
      </c>
      <c r="G3642" t="s">
        <v>141</v>
      </c>
      <c r="H3642" t="s">
        <v>218</v>
      </c>
      <c r="I3642" t="s">
        <v>142</v>
      </c>
      <c r="J3642" s="1">
        <v>46023</v>
      </c>
      <c r="K3642" t="s">
        <v>438</v>
      </c>
      <c r="L3642">
        <v>4</v>
      </c>
      <c r="M3642" t="s">
        <v>439</v>
      </c>
      <c r="N3642" t="s">
        <v>145</v>
      </c>
      <c r="O3642" t="s">
        <v>147</v>
      </c>
      <c r="P3642" t="s">
        <v>150</v>
      </c>
      <c r="Q3642">
        <v>11383.01</v>
      </c>
      <c r="R3642">
        <v>141</v>
      </c>
      <c r="S3642">
        <v>24817.78</v>
      </c>
      <c r="T3642">
        <v>3138.08</v>
      </c>
      <c r="U3642">
        <v>67</v>
      </c>
      <c r="V3642">
        <v>12</v>
      </c>
      <c r="W3642">
        <v>2466.09</v>
      </c>
      <c r="X3642">
        <v>3462.37</v>
      </c>
      <c r="Y3642">
        <v>123</v>
      </c>
      <c r="Z3642">
        <v>21679.7</v>
      </c>
      <c r="AA3642">
        <v>10296.69</v>
      </c>
      <c r="AB3642">
        <v>3350.19</v>
      </c>
      <c r="AC3642">
        <v>6946.5</v>
      </c>
      <c r="AD3642">
        <v>8</v>
      </c>
      <c r="AE3642">
        <v>4</v>
      </c>
      <c r="AF3642">
        <v>54</v>
      </c>
      <c r="AG3642">
        <v>30</v>
      </c>
      <c r="AH3642">
        <v>18</v>
      </c>
      <c r="AI3642">
        <v>37</v>
      </c>
      <c r="AJ3642">
        <v>23</v>
      </c>
      <c r="AK3642">
        <v>13</v>
      </c>
      <c r="AL3642">
        <v>6</v>
      </c>
      <c r="AM3642">
        <v>3</v>
      </c>
      <c r="AN3642">
        <v>1</v>
      </c>
      <c r="AO3642">
        <v>98</v>
      </c>
      <c r="AP3642">
        <v>423</v>
      </c>
      <c r="AQ3642">
        <v>92</v>
      </c>
      <c r="AR3642">
        <v>0</v>
      </c>
      <c r="AS3642">
        <v>26</v>
      </c>
      <c r="AT3642">
        <v>43</v>
      </c>
      <c r="AU3642">
        <v>3</v>
      </c>
      <c r="AV3642">
        <v>2</v>
      </c>
      <c r="AW3642">
        <v>0</v>
      </c>
      <c r="AX3642">
        <v>0</v>
      </c>
      <c r="AY3642">
        <v>65</v>
      </c>
      <c r="AZ3642">
        <v>116</v>
      </c>
      <c r="BA3642">
        <v>43</v>
      </c>
      <c r="BB3642">
        <v>10</v>
      </c>
      <c r="BC3642">
        <v>5</v>
      </c>
      <c r="BD3642">
        <v>2</v>
      </c>
      <c r="BE3642">
        <v>0</v>
      </c>
      <c r="BF3642">
        <v>102</v>
      </c>
      <c r="BG3642">
        <v>5835.28</v>
      </c>
      <c r="BH3642">
        <v>2</v>
      </c>
      <c r="BI3642">
        <v>67</v>
      </c>
      <c r="BJ3642" s="2">
        <v>46036</v>
      </c>
      <c r="BK3642">
        <v>0</v>
      </c>
      <c r="BL3642" s="3" t="str">
        <f>VLOOKUP(O3642,DropDownList!$H$1:$I$7,2,FALSE)</f>
        <v>2024/25</v>
      </c>
      <c r="BM3642" s="3" t="str">
        <f t="shared" si="57"/>
        <v>FISCAL FINES</v>
      </c>
    </row>
    <row r="3643" spans="1:65" x14ac:dyDescent="0.2">
      <c r="A3643">
        <v>2026</v>
      </c>
      <c r="B3643">
        <v>1</v>
      </c>
      <c r="C3643" t="s">
        <v>216</v>
      </c>
      <c r="D3643" t="s">
        <v>227</v>
      </c>
      <c r="E3643" t="s">
        <v>41</v>
      </c>
      <c r="F3643">
        <v>9367</v>
      </c>
      <c r="G3643" t="s">
        <v>141</v>
      </c>
      <c r="H3643" t="s">
        <v>218</v>
      </c>
      <c r="I3643" t="s">
        <v>142</v>
      </c>
      <c r="J3643" s="1">
        <v>46023</v>
      </c>
      <c r="K3643" t="s">
        <v>438</v>
      </c>
      <c r="L3643">
        <v>4</v>
      </c>
      <c r="M3643" t="s">
        <v>439</v>
      </c>
      <c r="N3643" t="s">
        <v>145</v>
      </c>
      <c r="O3643" t="s">
        <v>155</v>
      </c>
      <c r="P3643" t="s">
        <v>152</v>
      </c>
      <c r="Q3643">
        <v>0</v>
      </c>
      <c r="R3643">
        <v>25</v>
      </c>
      <c r="S3643">
        <v>1000</v>
      </c>
      <c r="T3643">
        <v>600</v>
      </c>
      <c r="U3643">
        <v>0</v>
      </c>
      <c r="V3643">
        <v>0</v>
      </c>
      <c r="W3643">
        <v>0</v>
      </c>
      <c r="X3643">
        <v>0</v>
      </c>
      <c r="Y3643">
        <v>0</v>
      </c>
      <c r="Z3643">
        <v>0</v>
      </c>
      <c r="AA3643">
        <v>400</v>
      </c>
      <c r="AB3643">
        <v>0</v>
      </c>
      <c r="AC3643">
        <v>400</v>
      </c>
      <c r="AD3643">
        <v>0</v>
      </c>
      <c r="AE3643">
        <v>0</v>
      </c>
      <c r="AF3643">
        <v>10</v>
      </c>
      <c r="AG3643">
        <v>0</v>
      </c>
      <c r="AH3643">
        <v>15</v>
      </c>
      <c r="AI3643">
        <v>0</v>
      </c>
      <c r="AJ3643">
        <v>0</v>
      </c>
      <c r="AK3643">
        <v>0</v>
      </c>
      <c r="AL3643">
        <v>0</v>
      </c>
      <c r="AM3643">
        <v>0</v>
      </c>
      <c r="AN3643">
        <v>0</v>
      </c>
      <c r="AO3643">
        <v>0</v>
      </c>
      <c r="AP3643">
        <v>0</v>
      </c>
      <c r="AQ3643">
        <v>0</v>
      </c>
      <c r="AR3643">
        <v>0</v>
      </c>
      <c r="AS3643">
        <v>0</v>
      </c>
      <c r="AT3643">
        <v>0</v>
      </c>
      <c r="AU3643">
        <v>0</v>
      </c>
      <c r="AV3643">
        <v>0</v>
      </c>
      <c r="AW3643">
        <v>0</v>
      </c>
      <c r="AX3643">
        <v>0</v>
      </c>
      <c r="AY3643">
        <v>0</v>
      </c>
      <c r="AZ3643">
        <v>0</v>
      </c>
      <c r="BA3643">
        <v>0</v>
      </c>
      <c r="BB3643">
        <v>0</v>
      </c>
      <c r="BC3643">
        <v>0</v>
      </c>
      <c r="BD3643">
        <v>0</v>
      </c>
      <c r="BE3643">
        <v>0</v>
      </c>
      <c r="BF3643">
        <v>0</v>
      </c>
      <c r="BG3643">
        <v>0</v>
      </c>
      <c r="BH3643">
        <v>0</v>
      </c>
      <c r="BI3643">
        <v>0</v>
      </c>
      <c r="BJ3643" s="2">
        <v>46036</v>
      </c>
      <c r="BK3643">
        <v>0</v>
      </c>
      <c r="BL3643" s="3" t="str">
        <f>VLOOKUP(O3643,DropDownList!$H$1:$I$7,2,FALSE)</f>
        <v>2022/23</v>
      </c>
      <c r="BM3643" s="3" t="str">
        <f t="shared" si="57"/>
        <v>PCOA</v>
      </c>
    </row>
    <row r="3644" spans="1:65" x14ac:dyDescent="0.2">
      <c r="A3644">
        <v>2026</v>
      </c>
      <c r="B3644">
        <v>1</v>
      </c>
      <c r="C3644" t="s">
        <v>216</v>
      </c>
      <c r="D3644" t="s">
        <v>227</v>
      </c>
      <c r="E3644" t="s">
        <v>41</v>
      </c>
      <c r="F3644">
        <v>9367</v>
      </c>
      <c r="G3644" t="s">
        <v>141</v>
      </c>
      <c r="H3644" t="s">
        <v>218</v>
      </c>
      <c r="I3644" t="s">
        <v>142</v>
      </c>
      <c r="J3644" s="1">
        <v>46023</v>
      </c>
      <c r="K3644" t="s">
        <v>438</v>
      </c>
      <c r="L3644">
        <v>4</v>
      </c>
      <c r="M3644" t="s">
        <v>439</v>
      </c>
      <c r="N3644" t="s">
        <v>145</v>
      </c>
      <c r="O3644" t="s">
        <v>149</v>
      </c>
      <c r="P3644" t="s">
        <v>146</v>
      </c>
      <c r="Q3644">
        <v>285</v>
      </c>
      <c r="R3644">
        <v>75</v>
      </c>
      <c r="S3644">
        <v>1090</v>
      </c>
      <c r="T3644">
        <v>60</v>
      </c>
      <c r="U3644">
        <v>43</v>
      </c>
      <c r="V3644">
        <v>11</v>
      </c>
      <c r="W3644">
        <v>155</v>
      </c>
      <c r="X3644">
        <v>155</v>
      </c>
      <c r="Y3644">
        <v>0</v>
      </c>
      <c r="Z3644">
        <v>0</v>
      </c>
      <c r="AA3644">
        <v>745</v>
      </c>
      <c r="AB3644">
        <v>0</v>
      </c>
      <c r="AC3644">
        <v>0</v>
      </c>
      <c r="AD3644">
        <v>10</v>
      </c>
      <c r="AE3644">
        <v>1</v>
      </c>
      <c r="AF3644">
        <v>54</v>
      </c>
      <c r="AG3644">
        <v>1</v>
      </c>
      <c r="AH3644">
        <v>2</v>
      </c>
      <c r="AI3644">
        <v>18</v>
      </c>
      <c r="AJ3644">
        <v>0</v>
      </c>
      <c r="AK3644">
        <v>0</v>
      </c>
      <c r="AL3644">
        <v>0</v>
      </c>
      <c r="AM3644">
        <v>0</v>
      </c>
      <c r="AN3644">
        <v>0</v>
      </c>
      <c r="AO3644">
        <v>49</v>
      </c>
      <c r="AP3644">
        <v>148</v>
      </c>
      <c r="AQ3644">
        <v>47</v>
      </c>
      <c r="AR3644">
        <v>1</v>
      </c>
      <c r="AS3644">
        <v>14</v>
      </c>
      <c r="AT3644">
        <v>24</v>
      </c>
      <c r="AU3644">
        <v>0</v>
      </c>
      <c r="AV3644">
        <v>0</v>
      </c>
      <c r="AW3644">
        <v>2</v>
      </c>
      <c r="AX3644">
        <v>0</v>
      </c>
      <c r="AY3644">
        <v>18</v>
      </c>
      <c r="AZ3644">
        <v>20</v>
      </c>
      <c r="BA3644">
        <v>3</v>
      </c>
      <c r="BB3644">
        <v>1</v>
      </c>
      <c r="BC3644">
        <v>0</v>
      </c>
      <c r="BD3644">
        <v>1</v>
      </c>
      <c r="BE3644">
        <v>0</v>
      </c>
      <c r="BF3644">
        <v>72</v>
      </c>
      <c r="BG3644">
        <v>280</v>
      </c>
      <c r="BH3644">
        <v>0</v>
      </c>
      <c r="BI3644">
        <v>42</v>
      </c>
      <c r="BJ3644" s="2">
        <v>46036</v>
      </c>
      <c r="BK3644">
        <v>0</v>
      </c>
      <c r="BL3644" s="3" t="str">
        <f>VLOOKUP(O3644,DropDownList!$H$1:$I$7,2,FALSE)</f>
        <v>2025/26</v>
      </c>
      <c r="BM3644" s="3" t="str">
        <f t="shared" si="57"/>
        <v>VSUR</v>
      </c>
    </row>
    <row r="3645" spans="1:65" x14ac:dyDescent="0.2">
      <c r="A3645">
        <v>2026</v>
      </c>
      <c r="B3645">
        <v>1</v>
      </c>
      <c r="C3645" t="s">
        <v>216</v>
      </c>
      <c r="D3645" t="s">
        <v>227</v>
      </c>
      <c r="E3645" t="s">
        <v>41</v>
      </c>
      <c r="F3645">
        <v>9367</v>
      </c>
      <c r="G3645" t="s">
        <v>141</v>
      </c>
      <c r="H3645" t="s">
        <v>218</v>
      </c>
      <c r="I3645" t="s">
        <v>142</v>
      </c>
      <c r="J3645" s="1">
        <v>46023</v>
      </c>
      <c r="K3645" t="s">
        <v>438</v>
      </c>
      <c r="L3645">
        <v>4</v>
      </c>
      <c r="M3645" t="s">
        <v>439</v>
      </c>
      <c r="N3645" t="s">
        <v>145</v>
      </c>
      <c r="O3645" t="s">
        <v>149</v>
      </c>
      <c r="P3645" t="s">
        <v>152</v>
      </c>
      <c r="Q3645">
        <v>0</v>
      </c>
      <c r="R3645">
        <v>18</v>
      </c>
      <c r="S3645">
        <v>720</v>
      </c>
      <c r="T3645">
        <v>400</v>
      </c>
      <c r="U3645">
        <v>0</v>
      </c>
      <c r="V3645">
        <v>0</v>
      </c>
      <c r="W3645">
        <v>0</v>
      </c>
      <c r="X3645">
        <v>0</v>
      </c>
      <c r="Y3645">
        <v>0</v>
      </c>
      <c r="Z3645">
        <v>0</v>
      </c>
      <c r="AA3645">
        <v>320</v>
      </c>
      <c r="AB3645">
        <v>0</v>
      </c>
      <c r="AC3645">
        <v>320</v>
      </c>
      <c r="AD3645">
        <v>0</v>
      </c>
      <c r="AE3645">
        <v>0</v>
      </c>
      <c r="AF3645">
        <v>8</v>
      </c>
      <c r="AG3645">
        <v>0</v>
      </c>
      <c r="AH3645">
        <v>10</v>
      </c>
      <c r="AI3645">
        <v>0</v>
      </c>
      <c r="AJ3645">
        <v>0</v>
      </c>
      <c r="AK3645">
        <v>0</v>
      </c>
      <c r="AL3645">
        <v>0</v>
      </c>
      <c r="AM3645">
        <v>0</v>
      </c>
      <c r="AN3645">
        <v>0</v>
      </c>
      <c r="AO3645">
        <v>0</v>
      </c>
      <c r="AP3645">
        <v>0</v>
      </c>
      <c r="AQ3645">
        <v>0</v>
      </c>
      <c r="AR3645">
        <v>0</v>
      </c>
      <c r="AS3645">
        <v>0</v>
      </c>
      <c r="AT3645">
        <v>0</v>
      </c>
      <c r="AU3645">
        <v>0</v>
      </c>
      <c r="AV3645">
        <v>0</v>
      </c>
      <c r="AW3645">
        <v>0</v>
      </c>
      <c r="AX3645">
        <v>0</v>
      </c>
      <c r="AY3645">
        <v>0</v>
      </c>
      <c r="AZ3645">
        <v>0</v>
      </c>
      <c r="BA3645">
        <v>0</v>
      </c>
      <c r="BB3645">
        <v>0</v>
      </c>
      <c r="BC3645">
        <v>0</v>
      </c>
      <c r="BD3645">
        <v>0</v>
      </c>
      <c r="BE3645">
        <v>0</v>
      </c>
      <c r="BF3645">
        <v>0</v>
      </c>
      <c r="BG3645">
        <v>0</v>
      </c>
      <c r="BH3645">
        <v>0</v>
      </c>
      <c r="BI3645">
        <v>0</v>
      </c>
      <c r="BJ3645" s="2">
        <v>46036</v>
      </c>
      <c r="BK3645">
        <v>0</v>
      </c>
      <c r="BL3645" s="3" t="str">
        <f>VLOOKUP(O3645,DropDownList!$H$1:$I$7,2,FALSE)</f>
        <v>2025/26</v>
      </c>
      <c r="BM3645" s="3" t="str">
        <f t="shared" si="57"/>
        <v>PCOA</v>
      </c>
    </row>
    <row r="3646" spans="1:65" x14ac:dyDescent="0.2">
      <c r="A3646">
        <v>2026</v>
      </c>
      <c r="B3646">
        <v>1</v>
      </c>
      <c r="C3646" t="s">
        <v>216</v>
      </c>
      <c r="D3646" t="s">
        <v>227</v>
      </c>
      <c r="E3646" t="s">
        <v>41</v>
      </c>
      <c r="F3646">
        <v>9367</v>
      </c>
      <c r="G3646" t="s">
        <v>141</v>
      </c>
      <c r="H3646" t="s">
        <v>218</v>
      </c>
      <c r="I3646" t="s">
        <v>142</v>
      </c>
      <c r="J3646" s="1">
        <v>46023</v>
      </c>
      <c r="K3646" t="s">
        <v>438</v>
      </c>
      <c r="L3646">
        <v>4</v>
      </c>
      <c r="M3646" t="s">
        <v>439</v>
      </c>
      <c r="N3646" t="s">
        <v>145</v>
      </c>
      <c r="O3646" t="s">
        <v>149</v>
      </c>
      <c r="P3646" t="s">
        <v>148</v>
      </c>
      <c r="Q3646">
        <v>354.99</v>
      </c>
      <c r="R3646">
        <v>11</v>
      </c>
      <c r="S3646">
        <v>660</v>
      </c>
      <c r="T3646">
        <v>60</v>
      </c>
      <c r="U3646">
        <v>7</v>
      </c>
      <c r="V3646">
        <v>1</v>
      </c>
      <c r="W3646">
        <v>60</v>
      </c>
      <c r="X3646">
        <v>60</v>
      </c>
      <c r="Y3646">
        <v>0</v>
      </c>
      <c r="Z3646">
        <v>0</v>
      </c>
      <c r="AA3646">
        <v>245.01</v>
      </c>
      <c r="AB3646">
        <v>0</v>
      </c>
      <c r="AC3646">
        <v>245.01</v>
      </c>
      <c r="AD3646">
        <v>1</v>
      </c>
      <c r="AE3646">
        <v>0</v>
      </c>
      <c r="AF3646">
        <v>3</v>
      </c>
      <c r="AG3646">
        <v>2</v>
      </c>
      <c r="AH3646">
        <v>1</v>
      </c>
      <c r="AI3646">
        <v>5</v>
      </c>
      <c r="AJ3646">
        <v>0</v>
      </c>
      <c r="AK3646">
        <v>0</v>
      </c>
      <c r="AL3646">
        <v>0</v>
      </c>
      <c r="AM3646">
        <v>0</v>
      </c>
      <c r="AN3646">
        <v>0</v>
      </c>
      <c r="AO3646">
        <v>10</v>
      </c>
      <c r="AP3646">
        <v>30</v>
      </c>
      <c r="AQ3646">
        <v>11</v>
      </c>
      <c r="AR3646">
        <v>0</v>
      </c>
      <c r="AS3646">
        <v>1</v>
      </c>
      <c r="AT3646">
        <v>0</v>
      </c>
      <c r="AU3646">
        <v>0</v>
      </c>
      <c r="AV3646">
        <v>0</v>
      </c>
      <c r="AW3646">
        <v>0</v>
      </c>
      <c r="AX3646">
        <v>0</v>
      </c>
      <c r="AY3646">
        <v>7</v>
      </c>
      <c r="AZ3646">
        <v>8</v>
      </c>
      <c r="BA3646">
        <v>1</v>
      </c>
      <c r="BB3646">
        <v>0</v>
      </c>
      <c r="BC3646">
        <v>0</v>
      </c>
      <c r="BD3646">
        <v>0</v>
      </c>
      <c r="BE3646">
        <v>0</v>
      </c>
      <c r="BF3646">
        <v>11</v>
      </c>
      <c r="BG3646">
        <v>300</v>
      </c>
      <c r="BH3646">
        <v>0</v>
      </c>
      <c r="BI3646">
        <v>7</v>
      </c>
      <c r="BJ3646" s="2">
        <v>46036</v>
      </c>
      <c r="BK3646">
        <v>0</v>
      </c>
      <c r="BL3646" s="3" t="str">
        <f>VLOOKUP(O3646,DropDownList!$H$1:$I$7,2,FALSE)</f>
        <v>2025/26</v>
      </c>
      <c r="BM3646" s="3" t="str">
        <f t="shared" si="57"/>
        <v>PRAS</v>
      </c>
    </row>
    <row r="3647" spans="1:65" x14ac:dyDescent="0.2">
      <c r="A3647">
        <v>2026</v>
      </c>
      <c r="B3647">
        <v>1</v>
      </c>
      <c r="C3647" t="s">
        <v>216</v>
      </c>
      <c r="D3647" t="s">
        <v>227</v>
      </c>
      <c r="E3647" t="s">
        <v>41</v>
      </c>
      <c r="F3647">
        <v>9367</v>
      </c>
      <c r="G3647" t="s">
        <v>141</v>
      </c>
      <c r="H3647" t="s">
        <v>218</v>
      </c>
      <c r="I3647" t="s">
        <v>142</v>
      </c>
      <c r="J3647" s="1">
        <v>46023</v>
      </c>
      <c r="K3647" t="s">
        <v>438</v>
      </c>
      <c r="L3647">
        <v>4</v>
      </c>
      <c r="M3647" t="s">
        <v>439</v>
      </c>
      <c r="N3647" t="s">
        <v>145</v>
      </c>
      <c r="O3647" t="s">
        <v>149</v>
      </c>
      <c r="P3647" t="s">
        <v>153</v>
      </c>
      <c r="Q3647">
        <v>0</v>
      </c>
      <c r="R3647">
        <v>1</v>
      </c>
      <c r="S3647">
        <v>300</v>
      </c>
      <c r="T3647">
        <v>300</v>
      </c>
      <c r="U3647">
        <v>0</v>
      </c>
      <c r="V3647">
        <v>0</v>
      </c>
      <c r="W3647">
        <v>0</v>
      </c>
      <c r="X3647">
        <v>0</v>
      </c>
      <c r="Y3647">
        <v>0</v>
      </c>
      <c r="Z3647">
        <v>0</v>
      </c>
      <c r="AA3647">
        <v>0</v>
      </c>
      <c r="AB3647">
        <v>0</v>
      </c>
      <c r="AC3647">
        <v>0</v>
      </c>
      <c r="AD3647">
        <v>0</v>
      </c>
      <c r="AE3647">
        <v>0</v>
      </c>
      <c r="AF3647">
        <v>0</v>
      </c>
      <c r="AG3647">
        <v>0</v>
      </c>
      <c r="AH3647">
        <v>1</v>
      </c>
      <c r="AI3647">
        <v>0</v>
      </c>
      <c r="AJ3647">
        <v>0</v>
      </c>
      <c r="AK3647">
        <v>0</v>
      </c>
      <c r="AL3647">
        <v>0</v>
      </c>
      <c r="AM3647">
        <v>0</v>
      </c>
      <c r="AN3647">
        <v>0</v>
      </c>
      <c r="AO3647">
        <v>0</v>
      </c>
      <c r="AP3647">
        <v>0</v>
      </c>
      <c r="AQ3647">
        <v>0</v>
      </c>
      <c r="AR3647">
        <v>0</v>
      </c>
      <c r="AS3647">
        <v>0</v>
      </c>
      <c r="AT3647">
        <v>0</v>
      </c>
      <c r="AU3647">
        <v>0</v>
      </c>
      <c r="AV3647">
        <v>0</v>
      </c>
      <c r="AW3647">
        <v>0</v>
      </c>
      <c r="AX3647">
        <v>0</v>
      </c>
      <c r="AY3647">
        <v>0</v>
      </c>
      <c r="AZ3647">
        <v>0</v>
      </c>
      <c r="BA3647">
        <v>0</v>
      </c>
      <c r="BB3647">
        <v>0</v>
      </c>
      <c r="BC3647">
        <v>0</v>
      </c>
      <c r="BD3647">
        <v>0</v>
      </c>
      <c r="BE3647">
        <v>0</v>
      </c>
      <c r="BF3647">
        <v>0</v>
      </c>
      <c r="BG3647">
        <v>0</v>
      </c>
      <c r="BH3647">
        <v>0</v>
      </c>
      <c r="BI3647">
        <v>0</v>
      </c>
      <c r="BJ3647" s="2">
        <v>46036</v>
      </c>
      <c r="BK3647">
        <v>0</v>
      </c>
      <c r="BL3647" s="3" t="str">
        <f>VLOOKUP(O3647,DropDownList!$H$1:$I$7,2,FALSE)</f>
        <v>2025/26</v>
      </c>
      <c r="BM3647" s="3" t="str">
        <f t="shared" si="57"/>
        <v>PREG</v>
      </c>
    </row>
    <row r="3648" spans="1:65" x14ac:dyDescent="0.2">
      <c r="A3648">
        <v>2026</v>
      </c>
      <c r="B3648">
        <v>1</v>
      </c>
      <c r="C3648" t="s">
        <v>216</v>
      </c>
      <c r="D3648" t="s">
        <v>227</v>
      </c>
      <c r="E3648" t="s">
        <v>41</v>
      </c>
      <c r="F3648">
        <v>9367</v>
      </c>
      <c r="G3648" t="s">
        <v>141</v>
      </c>
      <c r="H3648" t="s">
        <v>218</v>
      </c>
      <c r="I3648" t="s">
        <v>142</v>
      </c>
      <c r="J3648" s="1">
        <v>46023</v>
      </c>
      <c r="K3648" t="s">
        <v>438</v>
      </c>
      <c r="L3648">
        <v>4</v>
      </c>
      <c r="M3648" t="s">
        <v>439</v>
      </c>
      <c r="N3648" t="s">
        <v>145</v>
      </c>
      <c r="O3648" t="s">
        <v>149</v>
      </c>
      <c r="P3648" t="s">
        <v>154</v>
      </c>
      <c r="Q3648">
        <v>9714.89</v>
      </c>
      <c r="R3648">
        <v>75</v>
      </c>
      <c r="S3648">
        <v>19449.349999999999</v>
      </c>
      <c r="T3648">
        <v>1075</v>
      </c>
      <c r="U3648">
        <v>43</v>
      </c>
      <c r="V3648">
        <v>21</v>
      </c>
      <c r="W3648">
        <v>2553</v>
      </c>
      <c r="X3648">
        <v>3713</v>
      </c>
      <c r="Y3648">
        <v>0</v>
      </c>
      <c r="Z3648">
        <v>0</v>
      </c>
      <c r="AA3648">
        <v>8659.4599999999991</v>
      </c>
      <c r="AB3648">
        <v>300</v>
      </c>
      <c r="AC3648">
        <v>7614.46</v>
      </c>
      <c r="AD3648">
        <v>9</v>
      </c>
      <c r="AE3648">
        <v>12</v>
      </c>
      <c r="AF3648">
        <v>30</v>
      </c>
      <c r="AG3648">
        <v>26</v>
      </c>
      <c r="AH3648">
        <v>2</v>
      </c>
      <c r="AI3648">
        <v>17</v>
      </c>
      <c r="AJ3648">
        <v>0</v>
      </c>
      <c r="AK3648">
        <v>0</v>
      </c>
      <c r="AL3648">
        <v>0</v>
      </c>
      <c r="AM3648">
        <v>0</v>
      </c>
      <c r="AN3648">
        <v>0</v>
      </c>
      <c r="AO3648">
        <v>49</v>
      </c>
      <c r="AP3648">
        <v>148</v>
      </c>
      <c r="AQ3648">
        <v>47</v>
      </c>
      <c r="AR3648">
        <v>1</v>
      </c>
      <c r="AS3648">
        <v>14</v>
      </c>
      <c r="AT3648">
        <v>24</v>
      </c>
      <c r="AU3648">
        <v>0</v>
      </c>
      <c r="AV3648">
        <v>0</v>
      </c>
      <c r="AW3648">
        <v>2</v>
      </c>
      <c r="AX3648">
        <v>0</v>
      </c>
      <c r="AY3648">
        <v>18</v>
      </c>
      <c r="AZ3648">
        <v>20</v>
      </c>
      <c r="BA3648">
        <v>3</v>
      </c>
      <c r="BB3648">
        <v>1</v>
      </c>
      <c r="BC3648">
        <v>0</v>
      </c>
      <c r="BD3648">
        <v>1</v>
      </c>
      <c r="BE3648">
        <v>0</v>
      </c>
      <c r="BF3648">
        <v>72</v>
      </c>
      <c r="BG3648">
        <v>4623</v>
      </c>
      <c r="BH3648">
        <v>0</v>
      </c>
      <c r="BI3648">
        <v>42</v>
      </c>
      <c r="BJ3648" s="2">
        <v>46036</v>
      </c>
      <c r="BK3648">
        <v>0</v>
      </c>
      <c r="BL3648" s="3" t="str">
        <f>VLOOKUP(O3648,DropDownList!$H$1:$I$7,2,FALSE)</f>
        <v>2025/26</v>
      </c>
      <c r="BM3648" s="3" t="str">
        <f t="shared" si="57"/>
        <v>JP COURT</v>
      </c>
    </row>
    <row r="3649" spans="1:65" x14ac:dyDescent="0.2">
      <c r="A3649">
        <v>2026</v>
      </c>
      <c r="B3649">
        <v>1</v>
      </c>
      <c r="C3649" t="s">
        <v>216</v>
      </c>
      <c r="D3649" t="s">
        <v>227</v>
      </c>
      <c r="E3649" t="s">
        <v>41</v>
      </c>
      <c r="F3649">
        <v>9367</v>
      </c>
      <c r="G3649" t="s">
        <v>141</v>
      </c>
      <c r="H3649" t="s">
        <v>218</v>
      </c>
      <c r="I3649" t="s">
        <v>142</v>
      </c>
      <c r="J3649" s="1">
        <v>46023</v>
      </c>
      <c r="K3649" t="s">
        <v>438</v>
      </c>
      <c r="L3649">
        <v>4</v>
      </c>
      <c r="M3649" t="s">
        <v>439</v>
      </c>
      <c r="N3649" t="s">
        <v>145</v>
      </c>
      <c r="O3649" t="s">
        <v>147</v>
      </c>
      <c r="P3649" t="s">
        <v>153</v>
      </c>
      <c r="Q3649">
        <v>0</v>
      </c>
      <c r="R3649">
        <v>1</v>
      </c>
      <c r="S3649">
        <v>45</v>
      </c>
      <c r="T3649">
        <v>0</v>
      </c>
      <c r="U3649">
        <v>0</v>
      </c>
      <c r="V3649">
        <v>0</v>
      </c>
      <c r="W3649">
        <v>0</v>
      </c>
      <c r="X3649">
        <v>0</v>
      </c>
      <c r="Y3649">
        <v>0</v>
      </c>
      <c r="Z3649">
        <v>0</v>
      </c>
      <c r="AA3649">
        <v>45</v>
      </c>
      <c r="AB3649">
        <v>0</v>
      </c>
      <c r="AC3649">
        <v>45</v>
      </c>
      <c r="AD3649">
        <v>0</v>
      </c>
      <c r="AE3649">
        <v>0</v>
      </c>
      <c r="AF3649">
        <v>1</v>
      </c>
      <c r="AG3649">
        <v>0</v>
      </c>
      <c r="AH3649">
        <v>0</v>
      </c>
      <c r="AI3649">
        <v>0</v>
      </c>
      <c r="AJ3649">
        <v>0</v>
      </c>
      <c r="AK3649">
        <v>0</v>
      </c>
      <c r="AL3649">
        <v>0</v>
      </c>
      <c r="AM3649">
        <v>0</v>
      </c>
      <c r="AN3649">
        <v>0</v>
      </c>
      <c r="AO3649">
        <v>0</v>
      </c>
      <c r="AP3649">
        <v>0</v>
      </c>
      <c r="AQ3649">
        <v>0</v>
      </c>
      <c r="AR3649">
        <v>0</v>
      </c>
      <c r="AS3649">
        <v>0</v>
      </c>
      <c r="AT3649">
        <v>0</v>
      </c>
      <c r="AU3649">
        <v>0</v>
      </c>
      <c r="AV3649">
        <v>0</v>
      </c>
      <c r="AW3649">
        <v>0</v>
      </c>
      <c r="AX3649">
        <v>0</v>
      </c>
      <c r="AY3649">
        <v>0</v>
      </c>
      <c r="AZ3649">
        <v>0</v>
      </c>
      <c r="BA3649">
        <v>0</v>
      </c>
      <c r="BB3649">
        <v>0</v>
      </c>
      <c r="BC3649">
        <v>0</v>
      </c>
      <c r="BD3649">
        <v>0</v>
      </c>
      <c r="BE3649">
        <v>0</v>
      </c>
      <c r="BF3649">
        <v>0</v>
      </c>
      <c r="BG3649">
        <v>0</v>
      </c>
      <c r="BH3649">
        <v>0</v>
      </c>
      <c r="BI3649">
        <v>0</v>
      </c>
      <c r="BJ3649" s="2">
        <v>46036</v>
      </c>
      <c r="BK3649">
        <v>0</v>
      </c>
      <c r="BL3649" s="3" t="str">
        <f>VLOOKUP(O3649,DropDownList!$H$1:$I$7,2,FALSE)</f>
        <v>2024/25</v>
      </c>
      <c r="BM3649" s="3" t="str">
        <f t="shared" si="57"/>
        <v>PREG</v>
      </c>
    </row>
    <row r="3650" spans="1:65" x14ac:dyDescent="0.2">
      <c r="A3650">
        <v>2026</v>
      </c>
      <c r="B3650">
        <v>1</v>
      </c>
      <c r="C3650" t="s">
        <v>216</v>
      </c>
      <c r="D3650" t="s">
        <v>227</v>
      </c>
      <c r="E3650" t="s">
        <v>41</v>
      </c>
      <c r="F3650">
        <v>9367</v>
      </c>
      <c r="G3650" t="s">
        <v>141</v>
      </c>
      <c r="H3650" t="s">
        <v>218</v>
      </c>
      <c r="I3650" t="s">
        <v>142</v>
      </c>
      <c r="J3650" s="1">
        <v>46023</v>
      </c>
      <c r="K3650" t="s">
        <v>438</v>
      </c>
      <c r="L3650">
        <v>4</v>
      </c>
      <c r="M3650" t="s">
        <v>439</v>
      </c>
      <c r="N3650" t="s">
        <v>145</v>
      </c>
      <c r="O3650" t="s">
        <v>149</v>
      </c>
      <c r="P3650" t="s">
        <v>150</v>
      </c>
      <c r="Q3650">
        <v>5069.45</v>
      </c>
      <c r="R3650">
        <v>55</v>
      </c>
      <c r="S3650">
        <v>8549.9599999999991</v>
      </c>
      <c r="T3650">
        <v>450</v>
      </c>
      <c r="U3650">
        <v>32</v>
      </c>
      <c r="V3650">
        <v>14</v>
      </c>
      <c r="W3650">
        <v>2153.83</v>
      </c>
      <c r="X3650">
        <v>2448.9499999999998</v>
      </c>
      <c r="Y3650">
        <v>52</v>
      </c>
      <c r="Z3650">
        <v>8099.96</v>
      </c>
      <c r="AA3650">
        <v>3030.51</v>
      </c>
      <c r="AB3650">
        <v>804.35</v>
      </c>
      <c r="AC3650">
        <v>2226.16</v>
      </c>
      <c r="AD3650">
        <v>14</v>
      </c>
      <c r="AE3650">
        <v>0</v>
      </c>
      <c r="AF3650">
        <v>20</v>
      </c>
      <c r="AG3650">
        <v>6</v>
      </c>
      <c r="AH3650">
        <v>3</v>
      </c>
      <c r="AI3650">
        <v>26</v>
      </c>
      <c r="AJ3650">
        <v>12</v>
      </c>
      <c r="AK3650">
        <v>4</v>
      </c>
      <c r="AL3650">
        <v>1</v>
      </c>
      <c r="AM3650">
        <v>2</v>
      </c>
      <c r="AN3650">
        <v>0</v>
      </c>
      <c r="AO3650">
        <v>35</v>
      </c>
      <c r="AP3650">
        <v>118</v>
      </c>
      <c r="AQ3650">
        <v>35</v>
      </c>
      <c r="AR3650">
        <v>3</v>
      </c>
      <c r="AS3650">
        <v>8</v>
      </c>
      <c r="AT3650">
        <v>7</v>
      </c>
      <c r="AU3650">
        <v>0</v>
      </c>
      <c r="AV3650">
        <v>0</v>
      </c>
      <c r="AW3650">
        <v>0</v>
      </c>
      <c r="AX3650">
        <v>0</v>
      </c>
      <c r="AY3650">
        <v>17</v>
      </c>
      <c r="AZ3650">
        <v>23</v>
      </c>
      <c r="BA3650">
        <v>7</v>
      </c>
      <c r="BB3650">
        <v>2</v>
      </c>
      <c r="BC3650">
        <v>0</v>
      </c>
      <c r="BD3650">
        <v>0</v>
      </c>
      <c r="BE3650">
        <v>0</v>
      </c>
      <c r="BF3650">
        <v>37</v>
      </c>
      <c r="BG3650">
        <v>4032.29</v>
      </c>
      <c r="BH3650">
        <v>0</v>
      </c>
      <c r="BI3650">
        <v>32</v>
      </c>
      <c r="BJ3650" s="2">
        <v>46036</v>
      </c>
      <c r="BK3650">
        <v>0</v>
      </c>
      <c r="BL3650" s="3" t="str">
        <f>VLOOKUP(O3650,DropDownList!$H$1:$I$7,2,FALSE)</f>
        <v>2025/26</v>
      </c>
      <c r="BM3650" s="3" t="str">
        <f t="shared" si="57"/>
        <v>FISCAL FINES</v>
      </c>
    </row>
    <row r="3651" spans="1:65" x14ac:dyDescent="0.2">
      <c r="A3651">
        <v>2026</v>
      </c>
      <c r="B3651">
        <v>1</v>
      </c>
      <c r="C3651" t="s">
        <v>216</v>
      </c>
      <c r="D3651" t="s">
        <v>227</v>
      </c>
      <c r="E3651" t="s">
        <v>41</v>
      </c>
      <c r="F3651">
        <v>9367</v>
      </c>
      <c r="G3651" t="s">
        <v>141</v>
      </c>
      <c r="H3651" t="s">
        <v>218</v>
      </c>
      <c r="I3651" t="s">
        <v>142</v>
      </c>
      <c r="J3651" s="1">
        <v>46023</v>
      </c>
      <c r="K3651" t="s">
        <v>438</v>
      </c>
      <c r="L3651">
        <v>4</v>
      </c>
      <c r="M3651" t="s">
        <v>439</v>
      </c>
      <c r="N3651" t="s">
        <v>145</v>
      </c>
      <c r="O3651" t="s">
        <v>156</v>
      </c>
      <c r="P3651" t="s">
        <v>154</v>
      </c>
      <c r="Q3651">
        <v>10724.19</v>
      </c>
      <c r="R3651">
        <v>140</v>
      </c>
      <c r="S3651">
        <v>40359</v>
      </c>
      <c r="T3651">
        <v>700</v>
      </c>
      <c r="U3651">
        <v>46</v>
      </c>
      <c r="V3651">
        <v>6</v>
      </c>
      <c r="W3651">
        <v>1378.16</v>
      </c>
      <c r="X3651">
        <v>1378.16</v>
      </c>
      <c r="Y3651">
        <v>0</v>
      </c>
      <c r="Z3651">
        <v>0</v>
      </c>
      <c r="AA3651">
        <v>28934.81</v>
      </c>
      <c r="AB3651">
        <v>29</v>
      </c>
      <c r="AC3651">
        <v>27002.79</v>
      </c>
      <c r="AD3651">
        <v>3</v>
      </c>
      <c r="AE3651">
        <v>3</v>
      </c>
      <c r="AF3651">
        <v>92</v>
      </c>
      <c r="AG3651">
        <v>27</v>
      </c>
      <c r="AH3651">
        <v>2</v>
      </c>
      <c r="AI3651">
        <v>19</v>
      </c>
      <c r="AJ3651">
        <v>0</v>
      </c>
      <c r="AK3651">
        <v>0</v>
      </c>
      <c r="AL3651">
        <v>0</v>
      </c>
      <c r="AM3651">
        <v>0</v>
      </c>
      <c r="AN3651">
        <v>0</v>
      </c>
      <c r="AO3651">
        <v>92</v>
      </c>
      <c r="AP3651">
        <v>436</v>
      </c>
      <c r="AQ3651">
        <v>94</v>
      </c>
      <c r="AR3651">
        <v>1</v>
      </c>
      <c r="AS3651">
        <v>52</v>
      </c>
      <c r="AT3651">
        <v>47</v>
      </c>
      <c r="AU3651">
        <v>5</v>
      </c>
      <c r="AV3651">
        <v>4</v>
      </c>
      <c r="AW3651">
        <v>0</v>
      </c>
      <c r="AX3651">
        <v>0</v>
      </c>
      <c r="AY3651">
        <v>56</v>
      </c>
      <c r="AZ3651">
        <v>101</v>
      </c>
      <c r="BA3651">
        <v>48</v>
      </c>
      <c r="BB3651">
        <v>8</v>
      </c>
      <c r="BC3651">
        <v>6</v>
      </c>
      <c r="BD3651">
        <v>3</v>
      </c>
      <c r="BE3651">
        <v>0</v>
      </c>
      <c r="BF3651">
        <v>139</v>
      </c>
      <c r="BG3651">
        <v>5330</v>
      </c>
      <c r="BH3651">
        <v>0</v>
      </c>
      <c r="BI3651">
        <v>45</v>
      </c>
      <c r="BJ3651" s="2">
        <v>46036</v>
      </c>
      <c r="BK3651">
        <v>0</v>
      </c>
      <c r="BL3651" s="3" t="str">
        <f>VLOOKUP(O3651,DropDownList!$H$1:$I$7,2,FALSE)</f>
        <v>2023/24</v>
      </c>
      <c r="BM3651" s="3" t="str">
        <f t="shared" si="57"/>
        <v>JP COURT</v>
      </c>
    </row>
    <row r="3652" spans="1:65" x14ac:dyDescent="0.2">
      <c r="A3652">
        <v>2026</v>
      </c>
      <c r="B3652">
        <v>1</v>
      </c>
      <c r="C3652" t="s">
        <v>216</v>
      </c>
      <c r="D3652" t="s">
        <v>227</v>
      </c>
      <c r="E3652" t="s">
        <v>41</v>
      </c>
      <c r="F3652">
        <v>9367</v>
      </c>
      <c r="G3652" t="s">
        <v>141</v>
      </c>
      <c r="H3652" t="s">
        <v>218</v>
      </c>
      <c r="I3652" t="s">
        <v>142</v>
      </c>
      <c r="J3652" s="1">
        <v>46023</v>
      </c>
      <c r="K3652" t="s">
        <v>438</v>
      </c>
      <c r="L3652">
        <v>4</v>
      </c>
      <c r="M3652" t="s">
        <v>439</v>
      </c>
      <c r="N3652" t="s">
        <v>145</v>
      </c>
      <c r="O3652" t="s">
        <v>156</v>
      </c>
      <c r="P3652" t="s">
        <v>150</v>
      </c>
      <c r="Q3652">
        <v>6971.64</v>
      </c>
      <c r="R3652">
        <v>154</v>
      </c>
      <c r="S3652">
        <v>23073.119999999999</v>
      </c>
      <c r="T3652">
        <v>3856.87</v>
      </c>
      <c r="U3652">
        <v>58</v>
      </c>
      <c r="V3652">
        <v>13</v>
      </c>
      <c r="W3652">
        <v>2179.13</v>
      </c>
      <c r="X3652">
        <v>2179.13</v>
      </c>
      <c r="Y3652">
        <v>130</v>
      </c>
      <c r="Z3652">
        <v>19216.25</v>
      </c>
      <c r="AA3652">
        <v>12244.61</v>
      </c>
      <c r="AB3652">
        <v>2986.92</v>
      </c>
      <c r="AC3652">
        <v>9257.69</v>
      </c>
      <c r="AD3652">
        <v>10</v>
      </c>
      <c r="AE3652">
        <v>3</v>
      </c>
      <c r="AF3652">
        <v>71</v>
      </c>
      <c r="AG3652">
        <v>29</v>
      </c>
      <c r="AH3652">
        <v>24</v>
      </c>
      <c r="AI3652">
        <v>29</v>
      </c>
      <c r="AJ3652">
        <v>25</v>
      </c>
      <c r="AK3652">
        <v>13</v>
      </c>
      <c r="AL3652">
        <v>6</v>
      </c>
      <c r="AM3652">
        <v>11</v>
      </c>
      <c r="AN3652">
        <v>2</v>
      </c>
      <c r="AO3652">
        <v>107</v>
      </c>
      <c r="AP3652">
        <v>537</v>
      </c>
      <c r="AQ3652">
        <v>116</v>
      </c>
      <c r="AR3652">
        <v>0</v>
      </c>
      <c r="AS3652">
        <v>46</v>
      </c>
      <c r="AT3652">
        <v>51</v>
      </c>
      <c r="AU3652">
        <v>3</v>
      </c>
      <c r="AV3652">
        <v>2</v>
      </c>
      <c r="AW3652">
        <v>0</v>
      </c>
      <c r="AX3652">
        <v>0</v>
      </c>
      <c r="AY3652">
        <v>90</v>
      </c>
      <c r="AZ3652">
        <v>140</v>
      </c>
      <c r="BA3652">
        <v>60</v>
      </c>
      <c r="BB3652">
        <v>8</v>
      </c>
      <c r="BC3652">
        <v>4</v>
      </c>
      <c r="BD3652">
        <v>1</v>
      </c>
      <c r="BE3652">
        <v>0</v>
      </c>
      <c r="BF3652">
        <v>109</v>
      </c>
      <c r="BG3652">
        <v>4036.01</v>
      </c>
      <c r="BH3652">
        <v>1</v>
      </c>
      <c r="BI3652">
        <v>58</v>
      </c>
      <c r="BJ3652" s="2">
        <v>46036</v>
      </c>
      <c r="BK3652">
        <v>0</v>
      </c>
      <c r="BL3652" s="3" t="str">
        <f>VLOOKUP(O3652,DropDownList!$H$1:$I$7,2,FALSE)</f>
        <v>2023/24</v>
      </c>
      <c r="BM3652" s="3" t="str">
        <f t="shared" si="57"/>
        <v>FISCAL FINES</v>
      </c>
    </row>
    <row r="3653" spans="1:65" x14ac:dyDescent="0.2">
      <c r="A3653">
        <v>2026</v>
      </c>
      <c r="B3653">
        <v>1</v>
      </c>
      <c r="C3653" t="s">
        <v>216</v>
      </c>
      <c r="D3653" t="s">
        <v>227</v>
      </c>
      <c r="E3653" t="s">
        <v>41</v>
      </c>
      <c r="F3653">
        <v>9367</v>
      </c>
      <c r="G3653" t="s">
        <v>141</v>
      </c>
      <c r="H3653" t="s">
        <v>218</v>
      </c>
      <c r="I3653" t="s">
        <v>142</v>
      </c>
      <c r="J3653" s="1">
        <v>46023</v>
      </c>
      <c r="K3653" t="s">
        <v>438</v>
      </c>
      <c r="L3653">
        <v>4</v>
      </c>
      <c r="M3653" t="s">
        <v>439</v>
      </c>
      <c r="N3653" t="s">
        <v>145</v>
      </c>
      <c r="O3653" t="s">
        <v>155</v>
      </c>
      <c r="P3653" t="s">
        <v>146</v>
      </c>
      <c r="Q3653">
        <v>410</v>
      </c>
      <c r="R3653">
        <v>160</v>
      </c>
      <c r="S3653">
        <v>2500</v>
      </c>
      <c r="T3653">
        <v>51.56</v>
      </c>
      <c r="U3653">
        <v>43</v>
      </c>
      <c r="V3653">
        <v>4</v>
      </c>
      <c r="W3653">
        <v>90</v>
      </c>
      <c r="X3653">
        <v>90</v>
      </c>
      <c r="Y3653">
        <v>0</v>
      </c>
      <c r="Z3653">
        <v>0</v>
      </c>
      <c r="AA3653">
        <v>2038.44</v>
      </c>
      <c r="AB3653">
        <v>0</v>
      </c>
      <c r="AC3653">
        <v>0</v>
      </c>
      <c r="AD3653">
        <v>4</v>
      </c>
      <c r="AE3653">
        <v>0</v>
      </c>
      <c r="AF3653">
        <v>133</v>
      </c>
      <c r="AG3653">
        <v>0</v>
      </c>
      <c r="AH3653">
        <v>4</v>
      </c>
      <c r="AI3653">
        <v>22</v>
      </c>
      <c r="AJ3653">
        <v>0</v>
      </c>
      <c r="AK3653">
        <v>0</v>
      </c>
      <c r="AL3653">
        <v>0</v>
      </c>
      <c r="AM3653">
        <v>0</v>
      </c>
      <c r="AN3653">
        <v>0</v>
      </c>
      <c r="AO3653">
        <v>112</v>
      </c>
      <c r="AP3653">
        <v>565</v>
      </c>
      <c r="AQ3653">
        <v>119</v>
      </c>
      <c r="AR3653">
        <v>0</v>
      </c>
      <c r="AS3653">
        <v>74</v>
      </c>
      <c r="AT3653">
        <v>41</v>
      </c>
      <c r="AU3653">
        <v>2</v>
      </c>
      <c r="AV3653">
        <v>3</v>
      </c>
      <c r="AW3653">
        <v>0</v>
      </c>
      <c r="AX3653">
        <v>0</v>
      </c>
      <c r="AY3653">
        <v>84</v>
      </c>
      <c r="AZ3653">
        <v>132</v>
      </c>
      <c r="BA3653">
        <v>70</v>
      </c>
      <c r="BB3653">
        <v>12</v>
      </c>
      <c r="BC3653">
        <v>7</v>
      </c>
      <c r="BD3653">
        <v>4</v>
      </c>
      <c r="BE3653">
        <v>0</v>
      </c>
      <c r="BF3653">
        <v>159</v>
      </c>
      <c r="BG3653">
        <v>410</v>
      </c>
      <c r="BH3653">
        <v>1</v>
      </c>
      <c r="BI3653">
        <v>43</v>
      </c>
      <c r="BJ3653" s="2">
        <v>46036</v>
      </c>
      <c r="BK3653">
        <v>0</v>
      </c>
      <c r="BL3653" s="3" t="str">
        <f>VLOOKUP(O3653,DropDownList!$H$1:$I$7,2,FALSE)</f>
        <v>2022/23</v>
      </c>
      <c r="BM3653" s="3" t="str">
        <f t="shared" si="57"/>
        <v>VSUR</v>
      </c>
    </row>
    <row r="3654" spans="1:65" x14ac:dyDescent="0.2">
      <c r="A3654">
        <v>2026</v>
      </c>
      <c r="B3654">
        <v>1</v>
      </c>
      <c r="C3654" t="s">
        <v>216</v>
      </c>
      <c r="D3654" t="s">
        <v>228</v>
      </c>
      <c r="E3654" t="s">
        <v>41</v>
      </c>
      <c r="F3654">
        <v>9811</v>
      </c>
      <c r="G3654" t="s">
        <v>158</v>
      </c>
      <c r="H3654" t="s">
        <v>218</v>
      </c>
      <c r="I3654" t="s">
        <v>142</v>
      </c>
      <c r="J3654" s="1">
        <v>46023</v>
      </c>
      <c r="K3654" t="s">
        <v>438</v>
      </c>
      <c r="L3654">
        <v>4</v>
      </c>
      <c r="M3654" t="s">
        <v>439</v>
      </c>
      <c r="N3654" t="s">
        <v>145</v>
      </c>
      <c r="O3654" t="s">
        <v>156</v>
      </c>
      <c r="P3654" t="s">
        <v>161</v>
      </c>
      <c r="Q3654">
        <v>589.88</v>
      </c>
      <c r="R3654">
        <v>138</v>
      </c>
      <c r="S3654">
        <v>3100</v>
      </c>
      <c r="T3654">
        <v>120</v>
      </c>
      <c r="U3654">
        <v>59</v>
      </c>
      <c r="V3654">
        <v>12</v>
      </c>
      <c r="W3654">
        <v>230</v>
      </c>
      <c r="X3654">
        <v>230</v>
      </c>
      <c r="Y3654">
        <v>0</v>
      </c>
      <c r="Z3654">
        <v>0</v>
      </c>
      <c r="AA3654">
        <v>2390.12</v>
      </c>
      <c r="AB3654">
        <v>0</v>
      </c>
      <c r="AC3654">
        <v>0</v>
      </c>
      <c r="AD3654">
        <v>10</v>
      </c>
      <c r="AE3654">
        <v>2</v>
      </c>
      <c r="AF3654">
        <v>103</v>
      </c>
      <c r="AG3654">
        <v>4</v>
      </c>
      <c r="AH3654">
        <v>3</v>
      </c>
      <c r="AI3654">
        <v>28</v>
      </c>
      <c r="AJ3654">
        <v>0</v>
      </c>
      <c r="AK3654">
        <v>0</v>
      </c>
      <c r="AL3654">
        <v>0</v>
      </c>
      <c r="AM3654">
        <v>0</v>
      </c>
      <c r="AN3654">
        <v>0</v>
      </c>
      <c r="AO3654">
        <v>101</v>
      </c>
      <c r="AP3654">
        <v>570</v>
      </c>
      <c r="AQ3654">
        <v>99</v>
      </c>
      <c r="AR3654">
        <v>0</v>
      </c>
      <c r="AS3654">
        <v>67</v>
      </c>
      <c r="AT3654">
        <v>48</v>
      </c>
      <c r="AU3654">
        <v>17</v>
      </c>
      <c r="AV3654">
        <v>5</v>
      </c>
      <c r="AW3654">
        <v>2</v>
      </c>
      <c r="AX3654">
        <v>0</v>
      </c>
      <c r="AY3654">
        <v>70</v>
      </c>
      <c r="AZ3654">
        <v>132</v>
      </c>
      <c r="BA3654">
        <v>68</v>
      </c>
      <c r="BB3654">
        <v>17</v>
      </c>
      <c r="BC3654">
        <v>12</v>
      </c>
      <c r="BD3654">
        <v>1</v>
      </c>
      <c r="BE3654">
        <v>0</v>
      </c>
      <c r="BF3654">
        <v>134</v>
      </c>
      <c r="BG3654">
        <v>530</v>
      </c>
      <c r="BH3654">
        <v>0</v>
      </c>
      <c r="BI3654">
        <v>57</v>
      </c>
      <c r="BJ3654" s="2">
        <v>46036</v>
      </c>
      <c r="BK3654">
        <v>2</v>
      </c>
      <c r="BL3654" s="3" t="str">
        <f>VLOOKUP(O3654,DropDownList!$H$1:$I$7,2,FALSE)</f>
        <v>2023/24</v>
      </c>
      <c r="BM3654" s="3" t="str">
        <f t="shared" si="57"/>
        <v>VSUR</v>
      </c>
    </row>
    <row r="3655" spans="1:65" x14ac:dyDescent="0.2">
      <c r="A3655">
        <v>2026</v>
      </c>
      <c r="B3655">
        <v>1</v>
      </c>
      <c r="C3655" t="s">
        <v>216</v>
      </c>
      <c r="D3655" t="s">
        <v>228</v>
      </c>
      <c r="E3655" t="s">
        <v>41</v>
      </c>
      <c r="F3655">
        <v>9811</v>
      </c>
      <c r="G3655" t="s">
        <v>158</v>
      </c>
      <c r="H3655" t="s">
        <v>218</v>
      </c>
      <c r="I3655" t="s">
        <v>142</v>
      </c>
      <c r="J3655" s="1">
        <v>46023</v>
      </c>
      <c r="K3655" t="s">
        <v>438</v>
      </c>
      <c r="L3655">
        <v>4</v>
      </c>
      <c r="M3655" t="s">
        <v>439</v>
      </c>
      <c r="N3655" t="s">
        <v>145</v>
      </c>
      <c r="O3655" t="s">
        <v>155</v>
      </c>
      <c r="P3655" t="s">
        <v>161</v>
      </c>
      <c r="Q3655">
        <v>444.95</v>
      </c>
      <c r="R3655">
        <v>185</v>
      </c>
      <c r="S3655">
        <v>4340</v>
      </c>
      <c r="T3655">
        <v>200</v>
      </c>
      <c r="U3655">
        <v>63</v>
      </c>
      <c r="V3655">
        <v>7</v>
      </c>
      <c r="W3655">
        <v>240</v>
      </c>
      <c r="X3655">
        <v>240</v>
      </c>
      <c r="Y3655">
        <v>0</v>
      </c>
      <c r="Z3655">
        <v>0</v>
      </c>
      <c r="AA3655">
        <v>3695.05</v>
      </c>
      <c r="AB3655">
        <v>0</v>
      </c>
      <c r="AC3655">
        <v>0</v>
      </c>
      <c r="AD3655">
        <v>7</v>
      </c>
      <c r="AE3655">
        <v>0</v>
      </c>
      <c r="AF3655">
        <v>157</v>
      </c>
      <c r="AG3655">
        <v>1</v>
      </c>
      <c r="AH3655">
        <v>8</v>
      </c>
      <c r="AI3655">
        <v>18</v>
      </c>
      <c r="AJ3655">
        <v>0</v>
      </c>
      <c r="AK3655">
        <v>0</v>
      </c>
      <c r="AL3655">
        <v>0</v>
      </c>
      <c r="AM3655">
        <v>0</v>
      </c>
      <c r="AN3655">
        <v>0</v>
      </c>
      <c r="AO3655">
        <v>137</v>
      </c>
      <c r="AP3655">
        <v>688</v>
      </c>
      <c r="AQ3655">
        <v>145</v>
      </c>
      <c r="AR3655">
        <v>0</v>
      </c>
      <c r="AS3655">
        <v>65</v>
      </c>
      <c r="AT3655">
        <v>63</v>
      </c>
      <c r="AU3655">
        <v>12</v>
      </c>
      <c r="AV3655">
        <v>6</v>
      </c>
      <c r="AW3655">
        <v>4</v>
      </c>
      <c r="AX3655">
        <v>0</v>
      </c>
      <c r="AY3655">
        <v>107</v>
      </c>
      <c r="AZ3655">
        <v>157</v>
      </c>
      <c r="BA3655">
        <v>79</v>
      </c>
      <c r="BB3655">
        <v>10</v>
      </c>
      <c r="BC3655">
        <v>5</v>
      </c>
      <c r="BD3655">
        <v>10</v>
      </c>
      <c r="BE3655">
        <v>0</v>
      </c>
      <c r="BF3655">
        <v>179</v>
      </c>
      <c r="BG3655">
        <v>430</v>
      </c>
      <c r="BH3655">
        <v>1</v>
      </c>
      <c r="BI3655">
        <v>60</v>
      </c>
      <c r="BJ3655" s="2">
        <v>46036</v>
      </c>
      <c r="BK3655">
        <v>1</v>
      </c>
      <c r="BL3655" s="3" t="str">
        <f>VLOOKUP(O3655,DropDownList!$H$1:$I$7,2,FALSE)</f>
        <v>2022/23</v>
      </c>
      <c r="BM3655" s="3" t="str">
        <f t="shared" si="57"/>
        <v>VSUR</v>
      </c>
    </row>
    <row r="3656" spans="1:65" x14ac:dyDescent="0.2">
      <c r="A3656">
        <v>2026</v>
      </c>
      <c r="B3656">
        <v>1</v>
      </c>
      <c r="C3656" t="s">
        <v>216</v>
      </c>
      <c r="D3656" t="s">
        <v>228</v>
      </c>
      <c r="E3656" t="s">
        <v>41</v>
      </c>
      <c r="F3656">
        <v>9811</v>
      </c>
      <c r="G3656" t="s">
        <v>158</v>
      </c>
      <c r="H3656" t="s">
        <v>218</v>
      </c>
      <c r="I3656" t="s">
        <v>142</v>
      </c>
      <c r="J3656" s="1">
        <v>46023</v>
      </c>
      <c r="K3656" t="s">
        <v>438</v>
      </c>
      <c r="L3656">
        <v>4</v>
      </c>
      <c r="M3656" t="s">
        <v>439</v>
      </c>
      <c r="N3656" t="s">
        <v>145</v>
      </c>
      <c r="O3656" t="s">
        <v>156</v>
      </c>
      <c r="P3656" t="s">
        <v>159</v>
      </c>
      <c r="Q3656">
        <v>0</v>
      </c>
      <c r="R3656">
        <v>2</v>
      </c>
      <c r="S3656">
        <v>2361</v>
      </c>
      <c r="T3656">
        <v>7.24</v>
      </c>
      <c r="U3656">
        <v>0</v>
      </c>
      <c r="V3656">
        <v>0</v>
      </c>
      <c r="W3656">
        <v>0</v>
      </c>
      <c r="X3656">
        <v>0</v>
      </c>
      <c r="Y3656">
        <v>0</v>
      </c>
      <c r="Z3656">
        <v>0</v>
      </c>
      <c r="AA3656">
        <v>2353.7600000000002</v>
      </c>
      <c r="AB3656">
        <v>0</v>
      </c>
      <c r="AC3656">
        <v>0</v>
      </c>
      <c r="AD3656">
        <v>0</v>
      </c>
      <c r="AE3656">
        <v>0</v>
      </c>
      <c r="AF3656">
        <v>1</v>
      </c>
      <c r="AG3656">
        <v>0</v>
      </c>
      <c r="AH3656">
        <v>0</v>
      </c>
      <c r="AI3656">
        <v>0</v>
      </c>
      <c r="AJ3656">
        <v>0</v>
      </c>
      <c r="AK3656">
        <v>0</v>
      </c>
      <c r="AL3656">
        <v>0</v>
      </c>
      <c r="AM3656">
        <v>0</v>
      </c>
      <c r="AN3656">
        <v>0</v>
      </c>
      <c r="AO3656">
        <v>2</v>
      </c>
      <c r="AP3656">
        <v>2</v>
      </c>
      <c r="AQ3656">
        <v>2</v>
      </c>
      <c r="AR3656">
        <v>0</v>
      </c>
      <c r="AS3656">
        <v>0</v>
      </c>
      <c r="AT3656">
        <v>0</v>
      </c>
      <c r="AU3656">
        <v>0</v>
      </c>
      <c r="AV3656">
        <v>0</v>
      </c>
      <c r="AW3656">
        <v>0</v>
      </c>
      <c r="AX3656">
        <v>0</v>
      </c>
      <c r="AY3656">
        <v>0</v>
      </c>
      <c r="AZ3656">
        <v>0</v>
      </c>
      <c r="BA3656">
        <v>0</v>
      </c>
      <c r="BB3656">
        <v>0</v>
      </c>
      <c r="BC3656">
        <v>0</v>
      </c>
      <c r="BD3656">
        <v>0</v>
      </c>
      <c r="BE3656">
        <v>0</v>
      </c>
      <c r="BF3656">
        <v>0</v>
      </c>
      <c r="BG3656">
        <v>0</v>
      </c>
      <c r="BH3656">
        <v>1</v>
      </c>
      <c r="BI3656">
        <v>0</v>
      </c>
      <c r="BJ3656" s="2">
        <v>46036</v>
      </c>
      <c r="BK3656">
        <v>0</v>
      </c>
      <c r="BL3656" s="3" t="str">
        <f>VLOOKUP(O3656,DropDownList!$H$1:$I$7,2,FALSE)</f>
        <v>2023/24</v>
      </c>
      <c r="BM3656" s="3" t="str">
        <f t="shared" si="57"/>
        <v>CONF</v>
      </c>
    </row>
    <row r="3657" spans="1:65" x14ac:dyDescent="0.2">
      <c r="A3657">
        <v>2026</v>
      </c>
      <c r="B3657">
        <v>1</v>
      </c>
      <c r="C3657" t="s">
        <v>216</v>
      </c>
      <c r="D3657" t="s">
        <v>228</v>
      </c>
      <c r="E3657" t="s">
        <v>41</v>
      </c>
      <c r="F3657">
        <v>9811</v>
      </c>
      <c r="G3657" t="s">
        <v>158</v>
      </c>
      <c r="H3657" t="s">
        <v>218</v>
      </c>
      <c r="I3657" t="s">
        <v>142</v>
      </c>
      <c r="J3657" s="1">
        <v>46023</v>
      </c>
      <c r="K3657" t="s">
        <v>438</v>
      </c>
      <c r="L3657">
        <v>4</v>
      </c>
      <c r="M3657" t="s">
        <v>439</v>
      </c>
      <c r="N3657" t="s">
        <v>145</v>
      </c>
      <c r="O3657" t="s">
        <v>149</v>
      </c>
      <c r="P3657" t="s">
        <v>161</v>
      </c>
      <c r="Q3657">
        <v>1367.5</v>
      </c>
      <c r="R3657">
        <v>67</v>
      </c>
      <c r="S3657">
        <v>2312.5</v>
      </c>
      <c r="T3657">
        <v>30</v>
      </c>
      <c r="U3657">
        <v>38</v>
      </c>
      <c r="V3657">
        <v>5</v>
      </c>
      <c r="W3657">
        <v>140</v>
      </c>
      <c r="X3657">
        <v>140</v>
      </c>
      <c r="Y3657">
        <v>0</v>
      </c>
      <c r="Z3657">
        <v>0</v>
      </c>
      <c r="AA3657">
        <v>915</v>
      </c>
      <c r="AB3657">
        <v>0</v>
      </c>
      <c r="AC3657">
        <v>0</v>
      </c>
      <c r="AD3657">
        <v>5</v>
      </c>
      <c r="AE3657">
        <v>0</v>
      </c>
      <c r="AF3657">
        <v>43</v>
      </c>
      <c r="AG3657">
        <v>0</v>
      </c>
      <c r="AH3657">
        <v>2</v>
      </c>
      <c r="AI3657">
        <v>22</v>
      </c>
      <c r="AJ3657">
        <v>0</v>
      </c>
      <c r="AK3657">
        <v>0</v>
      </c>
      <c r="AL3657">
        <v>0</v>
      </c>
      <c r="AM3657">
        <v>0</v>
      </c>
      <c r="AN3657">
        <v>0</v>
      </c>
      <c r="AO3657">
        <v>43</v>
      </c>
      <c r="AP3657">
        <v>133</v>
      </c>
      <c r="AQ3657">
        <v>42</v>
      </c>
      <c r="AR3657">
        <v>0</v>
      </c>
      <c r="AS3657">
        <v>3</v>
      </c>
      <c r="AT3657">
        <v>21</v>
      </c>
      <c r="AU3657">
        <v>1</v>
      </c>
      <c r="AV3657">
        <v>0</v>
      </c>
      <c r="AW3657">
        <v>2</v>
      </c>
      <c r="AX3657">
        <v>0</v>
      </c>
      <c r="AY3657">
        <v>22</v>
      </c>
      <c r="AZ3657">
        <v>27</v>
      </c>
      <c r="BA3657">
        <v>3</v>
      </c>
      <c r="BB3657">
        <v>2</v>
      </c>
      <c r="BC3657">
        <v>1</v>
      </c>
      <c r="BD3657">
        <v>0</v>
      </c>
      <c r="BE3657">
        <v>0</v>
      </c>
      <c r="BF3657">
        <v>65</v>
      </c>
      <c r="BG3657">
        <v>1367.5</v>
      </c>
      <c r="BH3657">
        <v>0</v>
      </c>
      <c r="BI3657">
        <v>37</v>
      </c>
      <c r="BJ3657" s="2">
        <v>46036</v>
      </c>
      <c r="BK3657">
        <v>0</v>
      </c>
      <c r="BL3657" s="3" t="str">
        <f>VLOOKUP(O3657,DropDownList!$H$1:$I$7,2,FALSE)</f>
        <v>2025/26</v>
      </c>
      <c r="BM3657" s="3" t="str">
        <f t="shared" si="57"/>
        <v>VSUR</v>
      </c>
    </row>
    <row r="3658" spans="1:65" x14ac:dyDescent="0.2">
      <c r="A3658">
        <v>2026</v>
      </c>
      <c r="B3658">
        <v>1</v>
      </c>
      <c r="C3658" t="s">
        <v>216</v>
      </c>
      <c r="D3658" t="s">
        <v>228</v>
      </c>
      <c r="E3658" t="s">
        <v>41</v>
      </c>
      <c r="F3658">
        <v>9811</v>
      </c>
      <c r="G3658" t="s">
        <v>158</v>
      </c>
      <c r="H3658" t="s">
        <v>218</v>
      </c>
      <c r="I3658" t="s">
        <v>142</v>
      </c>
      <c r="J3658" s="1">
        <v>46023</v>
      </c>
      <c r="K3658" t="s">
        <v>438</v>
      </c>
      <c r="L3658">
        <v>4</v>
      </c>
      <c r="M3658" t="s">
        <v>439</v>
      </c>
      <c r="N3658" t="s">
        <v>145</v>
      </c>
      <c r="O3658" t="s">
        <v>156</v>
      </c>
      <c r="P3658" t="s">
        <v>160</v>
      </c>
      <c r="Q3658">
        <v>24167.54</v>
      </c>
      <c r="R3658">
        <v>157</v>
      </c>
      <c r="S3658">
        <v>67375</v>
      </c>
      <c r="T3658">
        <v>3810</v>
      </c>
      <c r="U3658">
        <v>69</v>
      </c>
      <c r="V3658">
        <v>18</v>
      </c>
      <c r="W3658">
        <v>10204.450000000001</v>
      </c>
      <c r="X3658">
        <v>10599.45</v>
      </c>
      <c r="Y3658">
        <v>0</v>
      </c>
      <c r="Z3658">
        <v>0</v>
      </c>
      <c r="AA3658">
        <v>39397.46</v>
      </c>
      <c r="AB3658">
        <v>2059.0100000000002</v>
      </c>
      <c r="AC3658">
        <v>34938.33</v>
      </c>
      <c r="AD3658">
        <v>10</v>
      </c>
      <c r="AE3658">
        <v>8</v>
      </c>
      <c r="AF3658">
        <v>81</v>
      </c>
      <c r="AG3658">
        <v>37</v>
      </c>
      <c r="AH3658">
        <v>6</v>
      </c>
      <c r="AI3658">
        <v>32</v>
      </c>
      <c r="AJ3658">
        <v>0</v>
      </c>
      <c r="AK3658">
        <v>0</v>
      </c>
      <c r="AL3658">
        <v>0</v>
      </c>
      <c r="AM3658">
        <v>0</v>
      </c>
      <c r="AN3658">
        <v>0</v>
      </c>
      <c r="AO3658">
        <v>118</v>
      </c>
      <c r="AP3658">
        <v>628</v>
      </c>
      <c r="AQ3658">
        <v>112</v>
      </c>
      <c r="AR3658">
        <v>1</v>
      </c>
      <c r="AS3658">
        <v>69</v>
      </c>
      <c r="AT3658">
        <v>53</v>
      </c>
      <c r="AU3658">
        <v>19</v>
      </c>
      <c r="AV3658">
        <v>6</v>
      </c>
      <c r="AW3658">
        <v>4</v>
      </c>
      <c r="AX3658">
        <v>0</v>
      </c>
      <c r="AY3658">
        <v>81</v>
      </c>
      <c r="AZ3658">
        <v>149</v>
      </c>
      <c r="BA3658">
        <v>73</v>
      </c>
      <c r="BB3658">
        <v>16</v>
      </c>
      <c r="BC3658">
        <v>12</v>
      </c>
      <c r="BD3658">
        <v>1</v>
      </c>
      <c r="BE3658">
        <v>0</v>
      </c>
      <c r="BF3658">
        <v>149</v>
      </c>
      <c r="BG3658">
        <v>12015</v>
      </c>
      <c r="BH3658">
        <v>1</v>
      </c>
      <c r="BI3658">
        <v>66</v>
      </c>
      <c r="BJ3658" s="2">
        <v>46036</v>
      </c>
      <c r="BK3658">
        <v>2</v>
      </c>
      <c r="BL3658" s="3" t="str">
        <f>VLOOKUP(O3658,DropDownList!$H$1:$I$7,2,FALSE)</f>
        <v>2023/24</v>
      </c>
      <c r="BM3658" s="3" t="str">
        <f t="shared" si="57"/>
        <v>SC COURT</v>
      </c>
    </row>
    <row r="3659" spans="1:65" x14ac:dyDescent="0.2">
      <c r="A3659">
        <v>2026</v>
      </c>
      <c r="B3659">
        <v>1</v>
      </c>
      <c r="C3659" t="s">
        <v>216</v>
      </c>
      <c r="D3659" t="s">
        <v>228</v>
      </c>
      <c r="E3659" t="s">
        <v>41</v>
      </c>
      <c r="F3659">
        <v>9811</v>
      </c>
      <c r="G3659" t="s">
        <v>158</v>
      </c>
      <c r="H3659" t="s">
        <v>218</v>
      </c>
      <c r="I3659" t="s">
        <v>142</v>
      </c>
      <c r="J3659" s="1">
        <v>46023</v>
      </c>
      <c r="K3659" t="s">
        <v>438</v>
      </c>
      <c r="L3659">
        <v>4</v>
      </c>
      <c r="M3659" t="s">
        <v>439</v>
      </c>
      <c r="N3659" t="s">
        <v>145</v>
      </c>
      <c r="O3659" t="s">
        <v>149</v>
      </c>
      <c r="P3659" t="s">
        <v>160</v>
      </c>
      <c r="Q3659">
        <v>29287.23</v>
      </c>
      <c r="R3659">
        <v>72</v>
      </c>
      <c r="S3659">
        <v>45696.5</v>
      </c>
      <c r="T3659">
        <v>530</v>
      </c>
      <c r="U3659">
        <v>42</v>
      </c>
      <c r="V3659">
        <v>13</v>
      </c>
      <c r="W3659">
        <v>3249</v>
      </c>
      <c r="X3659">
        <v>6799</v>
      </c>
      <c r="Y3659">
        <v>0</v>
      </c>
      <c r="Z3659">
        <v>0</v>
      </c>
      <c r="AA3659">
        <v>15879.27</v>
      </c>
      <c r="AB3659">
        <v>3542</v>
      </c>
      <c r="AC3659">
        <v>11422.27</v>
      </c>
      <c r="AD3659">
        <v>6</v>
      </c>
      <c r="AE3659">
        <v>7</v>
      </c>
      <c r="AF3659">
        <v>28</v>
      </c>
      <c r="AG3659">
        <v>19</v>
      </c>
      <c r="AH3659">
        <v>2</v>
      </c>
      <c r="AI3659">
        <v>23</v>
      </c>
      <c r="AJ3659">
        <v>0</v>
      </c>
      <c r="AK3659">
        <v>0</v>
      </c>
      <c r="AL3659">
        <v>0</v>
      </c>
      <c r="AM3659">
        <v>0</v>
      </c>
      <c r="AN3659">
        <v>0</v>
      </c>
      <c r="AO3659">
        <v>46</v>
      </c>
      <c r="AP3659">
        <v>142</v>
      </c>
      <c r="AQ3659">
        <v>44</v>
      </c>
      <c r="AR3659">
        <v>0</v>
      </c>
      <c r="AS3659">
        <v>4</v>
      </c>
      <c r="AT3659">
        <v>27</v>
      </c>
      <c r="AU3659">
        <v>1</v>
      </c>
      <c r="AV3659">
        <v>0</v>
      </c>
      <c r="AW3659">
        <v>2</v>
      </c>
      <c r="AX3659">
        <v>0</v>
      </c>
      <c r="AY3659">
        <v>21</v>
      </c>
      <c r="AZ3659">
        <v>27</v>
      </c>
      <c r="BA3659">
        <v>4</v>
      </c>
      <c r="BB3659">
        <v>2</v>
      </c>
      <c r="BC3659">
        <v>1</v>
      </c>
      <c r="BD3659">
        <v>0</v>
      </c>
      <c r="BE3659">
        <v>0</v>
      </c>
      <c r="BF3659">
        <v>70</v>
      </c>
      <c r="BG3659">
        <v>22117.5</v>
      </c>
      <c r="BH3659">
        <v>0</v>
      </c>
      <c r="BI3659">
        <v>41</v>
      </c>
      <c r="BJ3659" s="2">
        <v>46036</v>
      </c>
      <c r="BK3659">
        <v>0</v>
      </c>
      <c r="BL3659" s="3" t="str">
        <f>VLOOKUP(O3659,DropDownList!$H$1:$I$7,2,FALSE)</f>
        <v>2025/26</v>
      </c>
      <c r="BM3659" s="3" t="str">
        <f t="shared" si="57"/>
        <v>SC COURT</v>
      </c>
    </row>
    <row r="3660" spans="1:65" x14ac:dyDescent="0.2">
      <c r="A3660">
        <v>2026</v>
      </c>
      <c r="B3660">
        <v>1</v>
      </c>
      <c r="C3660" t="s">
        <v>216</v>
      </c>
      <c r="D3660" t="s">
        <v>228</v>
      </c>
      <c r="E3660" t="s">
        <v>41</v>
      </c>
      <c r="F3660">
        <v>9811</v>
      </c>
      <c r="G3660" t="s">
        <v>158</v>
      </c>
      <c r="H3660" t="s">
        <v>218</v>
      </c>
      <c r="I3660" t="s">
        <v>142</v>
      </c>
      <c r="J3660" s="1">
        <v>46023</v>
      </c>
      <c r="K3660" t="s">
        <v>438</v>
      </c>
      <c r="L3660">
        <v>4</v>
      </c>
      <c r="M3660" t="s">
        <v>439</v>
      </c>
      <c r="N3660" t="s">
        <v>145</v>
      </c>
      <c r="O3660" t="s">
        <v>147</v>
      </c>
      <c r="P3660" t="s">
        <v>161</v>
      </c>
      <c r="Q3660">
        <v>1050</v>
      </c>
      <c r="R3660">
        <v>233</v>
      </c>
      <c r="S3660">
        <v>4615</v>
      </c>
      <c r="T3660">
        <v>90</v>
      </c>
      <c r="U3660">
        <v>105</v>
      </c>
      <c r="V3660">
        <v>16</v>
      </c>
      <c r="W3660">
        <v>290</v>
      </c>
      <c r="X3660">
        <v>290</v>
      </c>
      <c r="Y3660">
        <v>0</v>
      </c>
      <c r="Z3660">
        <v>0</v>
      </c>
      <c r="AA3660">
        <v>3475</v>
      </c>
      <c r="AB3660">
        <v>0</v>
      </c>
      <c r="AC3660">
        <v>0</v>
      </c>
      <c r="AD3660">
        <v>16</v>
      </c>
      <c r="AE3660">
        <v>0</v>
      </c>
      <c r="AF3660">
        <v>170</v>
      </c>
      <c r="AG3660">
        <v>0</v>
      </c>
      <c r="AH3660">
        <v>4</v>
      </c>
      <c r="AI3660">
        <v>59</v>
      </c>
      <c r="AJ3660">
        <v>0</v>
      </c>
      <c r="AK3660">
        <v>0</v>
      </c>
      <c r="AL3660">
        <v>0</v>
      </c>
      <c r="AM3660">
        <v>0</v>
      </c>
      <c r="AN3660">
        <v>0</v>
      </c>
      <c r="AO3660">
        <v>147</v>
      </c>
      <c r="AP3660">
        <v>628</v>
      </c>
      <c r="AQ3660">
        <v>139</v>
      </c>
      <c r="AR3660">
        <v>0</v>
      </c>
      <c r="AS3660">
        <v>45</v>
      </c>
      <c r="AT3660">
        <v>109</v>
      </c>
      <c r="AU3660">
        <v>17</v>
      </c>
      <c r="AV3660">
        <v>3</v>
      </c>
      <c r="AW3660">
        <v>3</v>
      </c>
      <c r="AX3660">
        <v>0</v>
      </c>
      <c r="AY3660">
        <v>87</v>
      </c>
      <c r="AZ3660">
        <v>134</v>
      </c>
      <c r="BA3660">
        <v>39</v>
      </c>
      <c r="BB3660">
        <v>10</v>
      </c>
      <c r="BC3660">
        <v>5</v>
      </c>
      <c r="BD3660">
        <v>2</v>
      </c>
      <c r="BE3660">
        <v>0</v>
      </c>
      <c r="BF3660">
        <v>228</v>
      </c>
      <c r="BG3660">
        <v>1050</v>
      </c>
      <c r="BH3660">
        <v>0</v>
      </c>
      <c r="BI3660">
        <v>103</v>
      </c>
      <c r="BJ3660" s="2">
        <v>46036</v>
      </c>
      <c r="BK3660">
        <v>1</v>
      </c>
      <c r="BL3660" s="3" t="str">
        <f>VLOOKUP(O3660,DropDownList!$H$1:$I$7,2,FALSE)</f>
        <v>2024/25</v>
      </c>
      <c r="BM3660" s="3" t="str">
        <f t="shared" si="57"/>
        <v>VSUR</v>
      </c>
    </row>
    <row r="3661" spans="1:65" x14ac:dyDescent="0.2">
      <c r="A3661">
        <v>2026</v>
      </c>
      <c r="B3661">
        <v>1</v>
      </c>
      <c r="C3661" t="s">
        <v>216</v>
      </c>
      <c r="D3661" t="s">
        <v>228</v>
      </c>
      <c r="E3661" t="s">
        <v>41</v>
      </c>
      <c r="F3661">
        <v>9811</v>
      </c>
      <c r="G3661" t="s">
        <v>158</v>
      </c>
      <c r="H3661" t="s">
        <v>218</v>
      </c>
      <c r="I3661" t="s">
        <v>142</v>
      </c>
      <c r="J3661" s="1">
        <v>46023</v>
      </c>
      <c r="K3661" t="s">
        <v>438</v>
      </c>
      <c r="L3661">
        <v>4</v>
      </c>
      <c r="M3661" t="s">
        <v>439</v>
      </c>
      <c r="N3661" t="s">
        <v>145</v>
      </c>
      <c r="O3661" t="s">
        <v>147</v>
      </c>
      <c r="P3661" t="s">
        <v>160</v>
      </c>
      <c r="Q3661">
        <v>32767.47</v>
      </c>
      <c r="R3661">
        <v>246</v>
      </c>
      <c r="S3661">
        <v>97044.02</v>
      </c>
      <c r="T3661">
        <v>3164.42</v>
      </c>
      <c r="U3661">
        <v>112</v>
      </c>
      <c r="V3661">
        <v>26</v>
      </c>
      <c r="W3661">
        <v>7548.53</v>
      </c>
      <c r="X3661">
        <v>8668.5300000000007</v>
      </c>
      <c r="Y3661">
        <v>0</v>
      </c>
      <c r="Z3661">
        <v>0</v>
      </c>
      <c r="AA3661">
        <v>61112.13</v>
      </c>
      <c r="AB3661">
        <v>8456.9599999999991</v>
      </c>
      <c r="AC3661">
        <v>49140.17</v>
      </c>
      <c r="AD3661">
        <v>14</v>
      </c>
      <c r="AE3661">
        <v>12</v>
      </c>
      <c r="AF3661">
        <v>126</v>
      </c>
      <c r="AG3661">
        <v>53</v>
      </c>
      <c r="AH3661">
        <v>5</v>
      </c>
      <c r="AI3661">
        <v>59</v>
      </c>
      <c r="AJ3661">
        <v>0</v>
      </c>
      <c r="AK3661">
        <v>0</v>
      </c>
      <c r="AL3661">
        <v>0</v>
      </c>
      <c r="AM3661">
        <v>0</v>
      </c>
      <c r="AN3661">
        <v>0</v>
      </c>
      <c r="AO3661">
        <v>156</v>
      </c>
      <c r="AP3661">
        <v>652</v>
      </c>
      <c r="AQ3661">
        <v>145</v>
      </c>
      <c r="AR3661">
        <v>0</v>
      </c>
      <c r="AS3661">
        <v>46</v>
      </c>
      <c r="AT3661">
        <v>108</v>
      </c>
      <c r="AU3661">
        <v>17</v>
      </c>
      <c r="AV3661">
        <v>3</v>
      </c>
      <c r="AW3661">
        <v>5</v>
      </c>
      <c r="AX3661">
        <v>0</v>
      </c>
      <c r="AY3661">
        <v>92</v>
      </c>
      <c r="AZ3661">
        <v>140</v>
      </c>
      <c r="BA3661">
        <v>42</v>
      </c>
      <c r="BB3661">
        <v>10</v>
      </c>
      <c r="BC3661">
        <v>5</v>
      </c>
      <c r="BD3661">
        <v>2</v>
      </c>
      <c r="BE3661">
        <v>0</v>
      </c>
      <c r="BF3661">
        <v>239</v>
      </c>
      <c r="BG3661">
        <v>17467</v>
      </c>
      <c r="BH3661">
        <v>3</v>
      </c>
      <c r="BI3661">
        <v>110</v>
      </c>
      <c r="BJ3661" s="2">
        <v>46036</v>
      </c>
      <c r="BK3661">
        <v>1</v>
      </c>
      <c r="BL3661" s="3" t="str">
        <f>VLOOKUP(O3661,DropDownList!$H$1:$I$7,2,FALSE)</f>
        <v>2024/25</v>
      </c>
      <c r="BM3661" s="3" t="str">
        <f t="shared" si="57"/>
        <v>SC COURT</v>
      </c>
    </row>
    <row r="3662" spans="1:65" x14ac:dyDescent="0.2">
      <c r="A3662">
        <v>2026</v>
      </c>
      <c r="B3662">
        <v>1</v>
      </c>
      <c r="C3662" t="s">
        <v>216</v>
      </c>
      <c r="D3662" t="s">
        <v>228</v>
      </c>
      <c r="E3662" t="s">
        <v>41</v>
      </c>
      <c r="F3662">
        <v>9811</v>
      </c>
      <c r="G3662" t="s">
        <v>158</v>
      </c>
      <c r="H3662" t="s">
        <v>218</v>
      </c>
      <c r="I3662" t="s">
        <v>142</v>
      </c>
      <c r="J3662" s="1">
        <v>46023</v>
      </c>
      <c r="K3662" t="s">
        <v>438</v>
      </c>
      <c r="L3662">
        <v>4</v>
      </c>
      <c r="M3662" t="s">
        <v>439</v>
      </c>
      <c r="N3662" t="s">
        <v>145</v>
      </c>
      <c r="O3662" t="s">
        <v>155</v>
      </c>
      <c r="P3662" t="s">
        <v>160</v>
      </c>
      <c r="Q3662">
        <v>15812.82</v>
      </c>
      <c r="R3662">
        <v>200</v>
      </c>
      <c r="S3662">
        <v>87000</v>
      </c>
      <c r="T3662">
        <v>3934.52</v>
      </c>
      <c r="U3662">
        <v>66</v>
      </c>
      <c r="V3662">
        <v>13</v>
      </c>
      <c r="W3662">
        <v>6053.43</v>
      </c>
      <c r="X3662">
        <v>6073.43</v>
      </c>
      <c r="Y3662">
        <v>0</v>
      </c>
      <c r="Z3662">
        <v>0</v>
      </c>
      <c r="AA3662">
        <v>67252.66</v>
      </c>
      <c r="AB3662">
        <v>4323.07</v>
      </c>
      <c r="AC3662">
        <v>59214.54</v>
      </c>
      <c r="AD3662">
        <v>6</v>
      </c>
      <c r="AE3662">
        <v>7</v>
      </c>
      <c r="AF3662">
        <v>120</v>
      </c>
      <c r="AG3662">
        <v>51</v>
      </c>
      <c r="AH3662">
        <v>8</v>
      </c>
      <c r="AI3662">
        <v>15</v>
      </c>
      <c r="AJ3662">
        <v>0</v>
      </c>
      <c r="AK3662">
        <v>0</v>
      </c>
      <c r="AL3662">
        <v>0</v>
      </c>
      <c r="AM3662">
        <v>0</v>
      </c>
      <c r="AN3662">
        <v>0</v>
      </c>
      <c r="AO3662">
        <v>148</v>
      </c>
      <c r="AP3662">
        <v>735</v>
      </c>
      <c r="AQ3662">
        <v>158</v>
      </c>
      <c r="AR3662">
        <v>0</v>
      </c>
      <c r="AS3662">
        <v>70</v>
      </c>
      <c r="AT3662">
        <v>65</v>
      </c>
      <c r="AU3662">
        <v>12</v>
      </c>
      <c r="AV3662">
        <v>6</v>
      </c>
      <c r="AW3662">
        <v>4</v>
      </c>
      <c r="AX3662">
        <v>0</v>
      </c>
      <c r="AY3662">
        <v>117</v>
      </c>
      <c r="AZ3662">
        <v>167</v>
      </c>
      <c r="BA3662">
        <v>85</v>
      </c>
      <c r="BB3662">
        <v>10</v>
      </c>
      <c r="BC3662">
        <v>5</v>
      </c>
      <c r="BD3662">
        <v>10</v>
      </c>
      <c r="BE3662">
        <v>0</v>
      </c>
      <c r="BF3662">
        <v>194</v>
      </c>
      <c r="BG3662">
        <v>6280</v>
      </c>
      <c r="BH3662">
        <v>6</v>
      </c>
      <c r="BI3662">
        <v>63</v>
      </c>
      <c r="BJ3662" s="2">
        <v>46036</v>
      </c>
      <c r="BK3662">
        <v>1</v>
      </c>
      <c r="BL3662" s="3" t="str">
        <f>VLOOKUP(O3662,DropDownList!$H$1:$I$7,2,FALSE)</f>
        <v>2022/23</v>
      </c>
      <c r="BM3662" s="3" t="str">
        <f t="shared" si="57"/>
        <v>SC COURT</v>
      </c>
    </row>
    <row r="3663" spans="1:65" x14ac:dyDescent="0.2">
      <c r="A3663">
        <v>2026</v>
      </c>
      <c r="B3663">
        <v>1</v>
      </c>
      <c r="C3663" t="s">
        <v>216</v>
      </c>
      <c r="D3663" t="s">
        <v>229</v>
      </c>
      <c r="E3663" t="s">
        <v>42</v>
      </c>
      <c r="F3663">
        <v>9250</v>
      </c>
      <c r="G3663" t="s">
        <v>141</v>
      </c>
      <c r="H3663" t="s">
        <v>221</v>
      </c>
      <c r="I3663" t="s">
        <v>221</v>
      </c>
      <c r="J3663" s="1">
        <v>46023</v>
      </c>
      <c r="K3663" t="s">
        <v>438</v>
      </c>
      <c r="L3663">
        <v>4</v>
      </c>
      <c r="M3663" t="s">
        <v>439</v>
      </c>
      <c r="N3663" t="s">
        <v>145</v>
      </c>
      <c r="O3663" t="s">
        <v>147</v>
      </c>
      <c r="P3663" t="s">
        <v>152</v>
      </c>
      <c r="Q3663">
        <v>0</v>
      </c>
      <c r="R3663">
        <v>18</v>
      </c>
      <c r="S3663">
        <v>720</v>
      </c>
      <c r="T3663">
        <v>280</v>
      </c>
      <c r="U3663">
        <v>0</v>
      </c>
      <c r="V3663">
        <v>0</v>
      </c>
      <c r="W3663">
        <v>0</v>
      </c>
      <c r="X3663">
        <v>0</v>
      </c>
      <c r="Y3663">
        <v>0</v>
      </c>
      <c r="Z3663">
        <v>0</v>
      </c>
      <c r="AA3663">
        <v>440</v>
      </c>
      <c r="AB3663">
        <v>0</v>
      </c>
      <c r="AC3663">
        <v>440</v>
      </c>
      <c r="AD3663">
        <v>0</v>
      </c>
      <c r="AE3663">
        <v>0</v>
      </c>
      <c r="AF3663">
        <v>11</v>
      </c>
      <c r="AG3663">
        <v>0</v>
      </c>
      <c r="AH3663">
        <v>7</v>
      </c>
      <c r="AI3663">
        <v>0</v>
      </c>
      <c r="AJ3663">
        <v>0</v>
      </c>
      <c r="AK3663">
        <v>0</v>
      </c>
      <c r="AL3663">
        <v>0</v>
      </c>
      <c r="AM3663">
        <v>0</v>
      </c>
      <c r="AN3663">
        <v>0</v>
      </c>
      <c r="AO3663">
        <v>0</v>
      </c>
      <c r="AP3663">
        <v>0</v>
      </c>
      <c r="AQ3663">
        <v>0</v>
      </c>
      <c r="AR3663">
        <v>0</v>
      </c>
      <c r="AS3663">
        <v>0</v>
      </c>
      <c r="AT3663">
        <v>0</v>
      </c>
      <c r="AU3663">
        <v>0</v>
      </c>
      <c r="AV3663">
        <v>0</v>
      </c>
      <c r="AW3663">
        <v>0</v>
      </c>
      <c r="AX3663">
        <v>0</v>
      </c>
      <c r="AY3663">
        <v>0</v>
      </c>
      <c r="AZ3663">
        <v>0</v>
      </c>
      <c r="BA3663">
        <v>0</v>
      </c>
      <c r="BB3663">
        <v>0</v>
      </c>
      <c r="BC3663">
        <v>0</v>
      </c>
      <c r="BD3663">
        <v>0</v>
      </c>
      <c r="BE3663">
        <v>0</v>
      </c>
      <c r="BF3663">
        <v>0</v>
      </c>
      <c r="BG3663">
        <v>0</v>
      </c>
      <c r="BH3663">
        <v>0</v>
      </c>
      <c r="BI3663">
        <v>0</v>
      </c>
      <c r="BJ3663" s="2">
        <v>46036</v>
      </c>
      <c r="BK3663">
        <v>0</v>
      </c>
      <c r="BL3663" s="3" t="str">
        <f>VLOOKUP(O3663,DropDownList!$H$1:$I$7,2,FALSE)</f>
        <v>2024/25</v>
      </c>
      <c r="BM3663" s="3" t="str">
        <f t="shared" si="57"/>
        <v>PCOA</v>
      </c>
    </row>
    <row r="3664" spans="1:65" x14ac:dyDescent="0.2">
      <c r="A3664">
        <v>2026</v>
      </c>
      <c r="B3664">
        <v>1</v>
      </c>
      <c r="C3664" t="s">
        <v>216</v>
      </c>
      <c r="D3664" t="s">
        <v>229</v>
      </c>
      <c r="E3664" t="s">
        <v>42</v>
      </c>
      <c r="F3664">
        <v>9250</v>
      </c>
      <c r="G3664" t="s">
        <v>141</v>
      </c>
      <c r="H3664" t="s">
        <v>221</v>
      </c>
      <c r="I3664" t="s">
        <v>221</v>
      </c>
      <c r="J3664" s="1">
        <v>46023</v>
      </c>
      <c r="K3664" t="s">
        <v>438</v>
      </c>
      <c r="L3664">
        <v>4</v>
      </c>
      <c r="M3664" t="s">
        <v>439</v>
      </c>
      <c r="N3664" t="s">
        <v>145</v>
      </c>
      <c r="O3664" t="s">
        <v>147</v>
      </c>
      <c r="P3664" t="s">
        <v>148</v>
      </c>
      <c r="Q3664">
        <v>161.29</v>
      </c>
      <c r="R3664">
        <v>7</v>
      </c>
      <c r="S3664">
        <v>420</v>
      </c>
      <c r="T3664">
        <v>0</v>
      </c>
      <c r="U3664">
        <v>3</v>
      </c>
      <c r="V3664">
        <v>1</v>
      </c>
      <c r="W3664">
        <v>60</v>
      </c>
      <c r="X3664">
        <v>60</v>
      </c>
      <c r="Y3664">
        <v>0</v>
      </c>
      <c r="Z3664">
        <v>0</v>
      </c>
      <c r="AA3664">
        <v>258.70999999999998</v>
      </c>
      <c r="AB3664">
        <v>0</v>
      </c>
      <c r="AC3664">
        <v>258.70999999999998</v>
      </c>
      <c r="AD3664">
        <v>1</v>
      </c>
      <c r="AE3664">
        <v>0</v>
      </c>
      <c r="AF3664">
        <v>4</v>
      </c>
      <c r="AG3664">
        <v>1</v>
      </c>
      <c r="AH3664">
        <v>0</v>
      </c>
      <c r="AI3664">
        <v>2</v>
      </c>
      <c r="AJ3664">
        <v>0</v>
      </c>
      <c r="AK3664">
        <v>0</v>
      </c>
      <c r="AL3664">
        <v>0</v>
      </c>
      <c r="AM3664">
        <v>0</v>
      </c>
      <c r="AN3664">
        <v>0</v>
      </c>
      <c r="AO3664">
        <v>5</v>
      </c>
      <c r="AP3664">
        <v>24</v>
      </c>
      <c r="AQ3664">
        <v>5</v>
      </c>
      <c r="AR3664">
        <v>0</v>
      </c>
      <c r="AS3664">
        <v>4</v>
      </c>
      <c r="AT3664">
        <v>0</v>
      </c>
      <c r="AU3664">
        <v>0</v>
      </c>
      <c r="AV3664">
        <v>0</v>
      </c>
      <c r="AW3664">
        <v>0</v>
      </c>
      <c r="AX3664">
        <v>0</v>
      </c>
      <c r="AY3664">
        <v>3</v>
      </c>
      <c r="AZ3664">
        <v>7</v>
      </c>
      <c r="BA3664">
        <v>4</v>
      </c>
      <c r="BB3664">
        <v>0</v>
      </c>
      <c r="BC3664">
        <v>0</v>
      </c>
      <c r="BD3664">
        <v>0</v>
      </c>
      <c r="BE3664">
        <v>0</v>
      </c>
      <c r="BF3664">
        <v>7</v>
      </c>
      <c r="BG3664">
        <v>120</v>
      </c>
      <c r="BH3664">
        <v>0</v>
      </c>
      <c r="BI3664">
        <v>3</v>
      </c>
      <c r="BJ3664" s="2">
        <v>46036</v>
      </c>
      <c r="BK3664">
        <v>0</v>
      </c>
      <c r="BL3664" s="3" t="str">
        <f>VLOOKUP(O3664,DropDownList!$H$1:$I$7,2,FALSE)</f>
        <v>2024/25</v>
      </c>
      <c r="BM3664" s="3" t="str">
        <f t="shared" si="57"/>
        <v>PRAS</v>
      </c>
    </row>
    <row r="3665" spans="1:65" x14ac:dyDescent="0.2">
      <c r="A3665">
        <v>2026</v>
      </c>
      <c r="B3665">
        <v>1</v>
      </c>
      <c r="C3665" t="s">
        <v>216</v>
      </c>
      <c r="D3665" t="s">
        <v>229</v>
      </c>
      <c r="E3665" t="s">
        <v>42</v>
      </c>
      <c r="F3665">
        <v>9250</v>
      </c>
      <c r="G3665" t="s">
        <v>141</v>
      </c>
      <c r="H3665" t="s">
        <v>221</v>
      </c>
      <c r="I3665" t="s">
        <v>221</v>
      </c>
      <c r="J3665" s="1">
        <v>46023</v>
      </c>
      <c r="K3665" t="s">
        <v>438</v>
      </c>
      <c r="L3665">
        <v>4</v>
      </c>
      <c r="M3665" t="s">
        <v>439</v>
      </c>
      <c r="N3665" t="s">
        <v>145</v>
      </c>
      <c r="O3665" t="s">
        <v>156</v>
      </c>
      <c r="P3665" t="s">
        <v>148</v>
      </c>
      <c r="Q3665">
        <v>120</v>
      </c>
      <c r="R3665">
        <v>7</v>
      </c>
      <c r="S3665">
        <v>420</v>
      </c>
      <c r="T3665">
        <v>0</v>
      </c>
      <c r="U3665">
        <v>2</v>
      </c>
      <c r="V3665">
        <v>1</v>
      </c>
      <c r="W3665">
        <v>60</v>
      </c>
      <c r="X3665">
        <v>60</v>
      </c>
      <c r="Y3665">
        <v>0</v>
      </c>
      <c r="Z3665">
        <v>0</v>
      </c>
      <c r="AA3665">
        <v>300</v>
      </c>
      <c r="AB3665">
        <v>0</v>
      </c>
      <c r="AC3665">
        <v>300</v>
      </c>
      <c r="AD3665">
        <v>1</v>
      </c>
      <c r="AE3665">
        <v>0</v>
      </c>
      <c r="AF3665">
        <v>5</v>
      </c>
      <c r="AG3665">
        <v>0</v>
      </c>
      <c r="AH3665">
        <v>0</v>
      </c>
      <c r="AI3665">
        <v>2</v>
      </c>
      <c r="AJ3665">
        <v>0</v>
      </c>
      <c r="AK3665">
        <v>0</v>
      </c>
      <c r="AL3665">
        <v>0</v>
      </c>
      <c r="AM3665">
        <v>0</v>
      </c>
      <c r="AN3665">
        <v>0</v>
      </c>
      <c r="AO3665">
        <v>6</v>
      </c>
      <c r="AP3665">
        <v>32</v>
      </c>
      <c r="AQ3665">
        <v>7</v>
      </c>
      <c r="AR3665">
        <v>0</v>
      </c>
      <c r="AS3665">
        <v>3</v>
      </c>
      <c r="AT3665">
        <v>0</v>
      </c>
      <c r="AU3665">
        <v>0</v>
      </c>
      <c r="AV3665">
        <v>0</v>
      </c>
      <c r="AW3665">
        <v>0</v>
      </c>
      <c r="AX3665">
        <v>0</v>
      </c>
      <c r="AY3665">
        <v>6</v>
      </c>
      <c r="AZ3665">
        <v>9</v>
      </c>
      <c r="BA3665">
        <v>6</v>
      </c>
      <c r="BB3665">
        <v>0</v>
      </c>
      <c r="BC3665">
        <v>0</v>
      </c>
      <c r="BD3665">
        <v>0</v>
      </c>
      <c r="BE3665">
        <v>0</v>
      </c>
      <c r="BF3665">
        <v>6</v>
      </c>
      <c r="BG3665">
        <v>120</v>
      </c>
      <c r="BH3665">
        <v>0</v>
      </c>
      <c r="BI3665">
        <v>2</v>
      </c>
      <c r="BJ3665" s="2">
        <v>46036</v>
      </c>
      <c r="BK3665">
        <v>0</v>
      </c>
      <c r="BL3665" s="3" t="str">
        <f>VLOOKUP(O3665,DropDownList!$H$1:$I$7,2,FALSE)</f>
        <v>2023/24</v>
      </c>
      <c r="BM3665" s="3" t="str">
        <f t="shared" si="57"/>
        <v>PRAS</v>
      </c>
    </row>
    <row r="3666" spans="1:65" x14ac:dyDescent="0.2">
      <c r="A3666">
        <v>2026</v>
      </c>
      <c r="B3666">
        <v>1</v>
      </c>
      <c r="C3666" t="s">
        <v>216</v>
      </c>
      <c r="D3666" t="s">
        <v>229</v>
      </c>
      <c r="E3666" t="s">
        <v>42</v>
      </c>
      <c r="F3666">
        <v>9250</v>
      </c>
      <c r="G3666" t="s">
        <v>141</v>
      </c>
      <c r="H3666" t="s">
        <v>221</v>
      </c>
      <c r="I3666" t="s">
        <v>221</v>
      </c>
      <c r="J3666" s="1">
        <v>46023</v>
      </c>
      <c r="K3666" t="s">
        <v>438</v>
      </c>
      <c r="L3666">
        <v>4</v>
      </c>
      <c r="M3666" t="s">
        <v>439</v>
      </c>
      <c r="N3666" t="s">
        <v>145</v>
      </c>
      <c r="O3666" t="s">
        <v>156</v>
      </c>
      <c r="P3666" t="s">
        <v>152</v>
      </c>
      <c r="Q3666">
        <v>0</v>
      </c>
      <c r="R3666">
        <v>21</v>
      </c>
      <c r="S3666">
        <v>840</v>
      </c>
      <c r="T3666">
        <v>280</v>
      </c>
      <c r="U3666">
        <v>0</v>
      </c>
      <c r="V3666">
        <v>0</v>
      </c>
      <c r="W3666">
        <v>0</v>
      </c>
      <c r="X3666">
        <v>0</v>
      </c>
      <c r="Y3666">
        <v>0</v>
      </c>
      <c r="Z3666">
        <v>0</v>
      </c>
      <c r="AA3666">
        <v>560</v>
      </c>
      <c r="AB3666">
        <v>0</v>
      </c>
      <c r="AC3666">
        <v>560</v>
      </c>
      <c r="AD3666">
        <v>0</v>
      </c>
      <c r="AE3666">
        <v>0</v>
      </c>
      <c r="AF3666">
        <v>14</v>
      </c>
      <c r="AG3666">
        <v>0</v>
      </c>
      <c r="AH3666">
        <v>7</v>
      </c>
      <c r="AI3666">
        <v>0</v>
      </c>
      <c r="AJ3666">
        <v>0</v>
      </c>
      <c r="AK3666">
        <v>0</v>
      </c>
      <c r="AL3666">
        <v>0</v>
      </c>
      <c r="AM3666">
        <v>0</v>
      </c>
      <c r="AN3666">
        <v>0</v>
      </c>
      <c r="AO3666">
        <v>0</v>
      </c>
      <c r="AP3666">
        <v>0</v>
      </c>
      <c r="AQ3666">
        <v>0</v>
      </c>
      <c r="AR3666">
        <v>0</v>
      </c>
      <c r="AS3666">
        <v>0</v>
      </c>
      <c r="AT3666">
        <v>0</v>
      </c>
      <c r="AU3666">
        <v>0</v>
      </c>
      <c r="AV3666">
        <v>0</v>
      </c>
      <c r="AW3666">
        <v>0</v>
      </c>
      <c r="AX3666">
        <v>0</v>
      </c>
      <c r="AY3666">
        <v>0</v>
      </c>
      <c r="AZ3666">
        <v>0</v>
      </c>
      <c r="BA3666">
        <v>0</v>
      </c>
      <c r="BB3666">
        <v>0</v>
      </c>
      <c r="BC3666">
        <v>0</v>
      </c>
      <c r="BD3666">
        <v>0</v>
      </c>
      <c r="BE3666">
        <v>0</v>
      </c>
      <c r="BF3666">
        <v>0</v>
      </c>
      <c r="BG3666">
        <v>0</v>
      </c>
      <c r="BH3666">
        <v>0</v>
      </c>
      <c r="BI3666">
        <v>0</v>
      </c>
      <c r="BJ3666" s="2">
        <v>46036</v>
      </c>
      <c r="BK3666">
        <v>0</v>
      </c>
      <c r="BL3666" s="3" t="str">
        <f>VLOOKUP(O3666,DropDownList!$H$1:$I$7,2,FALSE)</f>
        <v>2023/24</v>
      </c>
      <c r="BM3666" s="3" t="str">
        <f t="shared" si="57"/>
        <v>PCOA</v>
      </c>
    </row>
    <row r="3667" spans="1:65" x14ac:dyDescent="0.2">
      <c r="A3667">
        <v>2026</v>
      </c>
      <c r="B3667">
        <v>1</v>
      </c>
      <c r="C3667" t="s">
        <v>216</v>
      </c>
      <c r="D3667" t="s">
        <v>229</v>
      </c>
      <c r="E3667" t="s">
        <v>42</v>
      </c>
      <c r="F3667">
        <v>9250</v>
      </c>
      <c r="G3667" t="s">
        <v>141</v>
      </c>
      <c r="H3667" t="s">
        <v>221</v>
      </c>
      <c r="I3667" t="s">
        <v>221</v>
      </c>
      <c r="J3667" s="1">
        <v>46023</v>
      </c>
      <c r="K3667" t="s">
        <v>438</v>
      </c>
      <c r="L3667">
        <v>4</v>
      </c>
      <c r="M3667" t="s">
        <v>439</v>
      </c>
      <c r="N3667" t="s">
        <v>145</v>
      </c>
      <c r="O3667" t="s">
        <v>156</v>
      </c>
      <c r="P3667" t="s">
        <v>151</v>
      </c>
      <c r="Q3667">
        <v>0</v>
      </c>
      <c r="R3667">
        <v>7</v>
      </c>
      <c r="S3667">
        <v>210</v>
      </c>
      <c r="T3667">
        <v>60</v>
      </c>
      <c r="U3667">
        <v>0</v>
      </c>
      <c r="V3667">
        <v>0</v>
      </c>
      <c r="W3667">
        <v>0</v>
      </c>
      <c r="X3667">
        <v>0</v>
      </c>
      <c r="Y3667">
        <v>0</v>
      </c>
      <c r="Z3667">
        <v>0</v>
      </c>
      <c r="AA3667">
        <v>150</v>
      </c>
      <c r="AB3667">
        <v>0</v>
      </c>
      <c r="AC3667">
        <v>150</v>
      </c>
      <c r="AD3667">
        <v>0</v>
      </c>
      <c r="AE3667">
        <v>0</v>
      </c>
      <c r="AF3667">
        <v>5</v>
      </c>
      <c r="AG3667">
        <v>0</v>
      </c>
      <c r="AH3667">
        <v>2</v>
      </c>
      <c r="AI3667">
        <v>0</v>
      </c>
      <c r="AJ3667">
        <v>0</v>
      </c>
      <c r="AK3667">
        <v>0</v>
      </c>
      <c r="AL3667">
        <v>0</v>
      </c>
      <c r="AM3667">
        <v>1</v>
      </c>
      <c r="AN3667">
        <v>0</v>
      </c>
      <c r="AO3667">
        <v>0</v>
      </c>
      <c r="AP3667">
        <v>0</v>
      </c>
      <c r="AQ3667">
        <v>0</v>
      </c>
      <c r="AR3667">
        <v>0</v>
      </c>
      <c r="AS3667">
        <v>0</v>
      </c>
      <c r="AT3667">
        <v>0</v>
      </c>
      <c r="AU3667">
        <v>0</v>
      </c>
      <c r="AV3667">
        <v>0</v>
      </c>
      <c r="AW3667">
        <v>0</v>
      </c>
      <c r="AX3667">
        <v>0</v>
      </c>
      <c r="AY3667">
        <v>0</v>
      </c>
      <c r="AZ3667">
        <v>0</v>
      </c>
      <c r="BA3667">
        <v>0</v>
      </c>
      <c r="BB3667">
        <v>0</v>
      </c>
      <c r="BC3667">
        <v>0</v>
      </c>
      <c r="BD3667">
        <v>0</v>
      </c>
      <c r="BE3667">
        <v>0</v>
      </c>
      <c r="BF3667">
        <v>0</v>
      </c>
      <c r="BG3667">
        <v>0</v>
      </c>
      <c r="BH3667">
        <v>0</v>
      </c>
      <c r="BI3667">
        <v>0</v>
      </c>
      <c r="BJ3667" s="2">
        <v>46036</v>
      </c>
      <c r="BK3667">
        <v>0</v>
      </c>
      <c r="BL3667" s="3" t="str">
        <f>VLOOKUP(O3667,DropDownList!$H$1:$I$7,2,FALSE)</f>
        <v>2023/24</v>
      </c>
      <c r="BM3667" s="3" t="str">
        <f t="shared" si="57"/>
        <v>PCPF</v>
      </c>
    </row>
    <row r="3668" spans="1:65" x14ac:dyDescent="0.2">
      <c r="A3668">
        <v>2026</v>
      </c>
      <c r="B3668">
        <v>1</v>
      </c>
      <c r="C3668" t="s">
        <v>216</v>
      </c>
      <c r="D3668" t="s">
        <v>229</v>
      </c>
      <c r="E3668" t="s">
        <v>42</v>
      </c>
      <c r="F3668">
        <v>9250</v>
      </c>
      <c r="G3668" t="s">
        <v>141</v>
      </c>
      <c r="H3668" t="s">
        <v>221</v>
      </c>
      <c r="I3668" t="s">
        <v>221</v>
      </c>
      <c r="J3668" s="1">
        <v>46023</v>
      </c>
      <c r="K3668" t="s">
        <v>438</v>
      </c>
      <c r="L3668">
        <v>4</v>
      </c>
      <c r="M3668" t="s">
        <v>439</v>
      </c>
      <c r="N3668" t="s">
        <v>145</v>
      </c>
      <c r="O3668" t="s">
        <v>156</v>
      </c>
      <c r="P3668" t="s">
        <v>153</v>
      </c>
      <c r="Q3668">
        <v>0</v>
      </c>
      <c r="R3668">
        <v>3</v>
      </c>
      <c r="S3668">
        <v>135</v>
      </c>
      <c r="T3668">
        <v>0</v>
      </c>
      <c r="U3668">
        <v>0</v>
      </c>
      <c r="V3668">
        <v>0</v>
      </c>
      <c r="W3668">
        <v>0</v>
      </c>
      <c r="X3668">
        <v>0</v>
      </c>
      <c r="Y3668">
        <v>0</v>
      </c>
      <c r="Z3668">
        <v>0</v>
      </c>
      <c r="AA3668">
        <v>135</v>
      </c>
      <c r="AB3668">
        <v>0</v>
      </c>
      <c r="AC3668">
        <v>135</v>
      </c>
      <c r="AD3668">
        <v>0</v>
      </c>
      <c r="AE3668">
        <v>0</v>
      </c>
      <c r="AF3668">
        <v>3</v>
      </c>
      <c r="AG3668">
        <v>0</v>
      </c>
      <c r="AH3668">
        <v>0</v>
      </c>
      <c r="AI3668">
        <v>0</v>
      </c>
      <c r="AJ3668">
        <v>0</v>
      </c>
      <c r="AK3668">
        <v>0</v>
      </c>
      <c r="AL3668">
        <v>0</v>
      </c>
      <c r="AM3668">
        <v>0</v>
      </c>
      <c r="AN3668">
        <v>0</v>
      </c>
      <c r="AO3668">
        <v>3</v>
      </c>
      <c r="AP3668">
        <v>5</v>
      </c>
      <c r="AQ3668">
        <v>3</v>
      </c>
      <c r="AR3668">
        <v>0</v>
      </c>
      <c r="AS3668">
        <v>0</v>
      </c>
      <c r="AT3668">
        <v>0</v>
      </c>
      <c r="AU3668">
        <v>0</v>
      </c>
      <c r="AV3668">
        <v>0</v>
      </c>
      <c r="AW3668">
        <v>0</v>
      </c>
      <c r="AX3668">
        <v>0</v>
      </c>
      <c r="AY3668">
        <v>0</v>
      </c>
      <c r="AZ3668">
        <v>1</v>
      </c>
      <c r="BA3668">
        <v>1</v>
      </c>
      <c r="BB3668">
        <v>0</v>
      </c>
      <c r="BC3668">
        <v>0</v>
      </c>
      <c r="BD3668">
        <v>0</v>
      </c>
      <c r="BE3668">
        <v>0</v>
      </c>
      <c r="BF3668">
        <v>2</v>
      </c>
      <c r="BG3668">
        <v>0</v>
      </c>
      <c r="BH3668">
        <v>0</v>
      </c>
      <c r="BI3668">
        <v>0</v>
      </c>
      <c r="BJ3668" s="2">
        <v>46036</v>
      </c>
      <c r="BK3668">
        <v>0</v>
      </c>
      <c r="BL3668" s="3" t="str">
        <f>VLOOKUP(O3668,DropDownList!$H$1:$I$7,2,FALSE)</f>
        <v>2023/24</v>
      </c>
      <c r="BM3668" s="3" t="str">
        <f t="shared" si="57"/>
        <v>PREG</v>
      </c>
    </row>
    <row r="3669" spans="1:65" x14ac:dyDescent="0.2">
      <c r="A3669">
        <v>2026</v>
      </c>
      <c r="B3669">
        <v>1</v>
      </c>
      <c r="C3669" t="s">
        <v>216</v>
      </c>
      <c r="D3669" t="s">
        <v>229</v>
      </c>
      <c r="E3669" t="s">
        <v>42</v>
      </c>
      <c r="F3669">
        <v>9250</v>
      </c>
      <c r="G3669" t="s">
        <v>141</v>
      </c>
      <c r="H3669" t="s">
        <v>221</v>
      </c>
      <c r="I3669" t="s">
        <v>221</v>
      </c>
      <c r="J3669" s="1">
        <v>46023</v>
      </c>
      <c r="K3669" t="s">
        <v>438</v>
      </c>
      <c r="L3669">
        <v>4</v>
      </c>
      <c r="M3669" t="s">
        <v>439</v>
      </c>
      <c r="N3669" t="s">
        <v>145</v>
      </c>
      <c r="O3669" t="s">
        <v>155</v>
      </c>
      <c r="P3669" t="s">
        <v>150</v>
      </c>
      <c r="Q3669">
        <v>2834.65</v>
      </c>
      <c r="R3669">
        <v>123</v>
      </c>
      <c r="S3669">
        <v>18015.84</v>
      </c>
      <c r="T3669">
        <v>1979.7</v>
      </c>
      <c r="U3669">
        <v>24</v>
      </c>
      <c r="V3669">
        <v>8</v>
      </c>
      <c r="W3669">
        <v>1045</v>
      </c>
      <c r="X3669">
        <v>1045</v>
      </c>
      <c r="Y3669">
        <v>108</v>
      </c>
      <c r="Z3669">
        <v>16036.14</v>
      </c>
      <c r="AA3669">
        <v>13201.49</v>
      </c>
      <c r="AB3669">
        <v>2422.91</v>
      </c>
      <c r="AC3669">
        <v>10778.58</v>
      </c>
      <c r="AD3669">
        <v>6</v>
      </c>
      <c r="AE3669">
        <v>2</v>
      </c>
      <c r="AF3669">
        <v>81</v>
      </c>
      <c r="AG3669">
        <v>9</v>
      </c>
      <c r="AH3669">
        <v>15</v>
      </c>
      <c r="AI3669">
        <v>15</v>
      </c>
      <c r="AJ3669">
        <v>29</v>
      </c>
      <c r="AK3669">
        <v>11</v>
      </c>
      <c r="AL3669">
        <v>5</v>
      </c>
      <c r="AM3669">
        <v>2</v>
      </c>
      <c r="AN3669">
        <v>0</v>
      </c>
      <c r="AO3669">
        <v>81</v>
      </c>
      <c r="AP3669">
        <v>466</v>
      </c>
      <c r="AQ3669">
        <v>93</v>
      </c>
      <c r="AR3669">
        <v>0</v>
      </c>
      <c r="AS3669">
        <v>46</v>
      </c>
      <c r="AT3669">
        <v>18</v>
      </c>
      <c r="AU3669">
        <v>0</v>
      </c>
      <c r="AV3669">
        <v>0</v>
      </c>
      <c r="AW3669">
        <v>0</v>
      </c>
      <c r="AX3669">
        <v>0</v>
      </c>
      <c r="AY3669">
        <v>75</v>
      </c>
      <c r="AZ3669">
        <v>129</v>
      </c>
      <c r="BA3669">
        <v>87</v>
      </c>
      <c r="BB3669">
        <v>3</v>
      </c>
      <c r="BC3669">
        <v>1</v>
      </c>
      <c r="BD3669">
        <v>2</v>
      </c>
      <c r="BE3669">
        <v>0</v>
      </c>
      <c r="BF3669">
        <v>81</v>
      </c>
      <c r="BG3669">
        <v>1899.16</v>
      </c>
      <c r="BH3669">
        <v>3</v>
      </c>
      <c r="BI3669">
        <v>24</v>
      </c>
      <c r="BJ3669" s="2">
        <v>46036</v>
      </c>
      <c r="BK3669">
        <v>0</v>
      </c>
      <c r="BL3669" s="3" t="str">
        <f>VLOOKUP(O3669,DropDownList!$H$1:$I$7,2,FALSE)</f>
        <v>2022/23</v>
      </c>
      <c r="BM3669" s="3" t="str">
        <f t="shared" si="57"/>
        <v>FISCAL FINES</v>
      </c>
    </row>
    <row r="3670" spans="1:65" x14ac:dyDescent="0.2">
      <c r="A3670">
        <v>2026</v>
      </c>
      <c r="B3670">
        <v>1</v>
      </c>
      <c r="C3670" t="s">
        <v>216</v>
      </c>
      <c r="D3670" t="s">
        <v>229</v>
      </c>
      <c r="E3670" t="s">
        <v>42</v>
      </c>
      <c r="F3670">
        <v>9250</v>
      </c>
      <c r="G3670" t="s">
        <v>141</v>
      </c>
      <c r="H3670" t="s">
        <v>221</v>
      </c>
      <c r="I3670" t="s">
        <v>221</v>
      </c>
      <c r="J3670" s="1">
        <v>46023</v>
      </c>
      <c r="K3670" t="s">
        <v>438</v>
      </c>
      <c r="L3670">
        <v>4</v>
      </c>
      <c r="M3670" t="s">
        <v>439</v>
      </c>
      <c r="N3670" t="s">
        <v>145</v>
      </c>
      <c r="O3670" t="s">
        <v>156</v>
      </c>
      <c r="P3670" t="s">
        <v>146</v>
      </c>
      <c r="Q3670">
        <v>220</v>
      </c>
      <c r="R3670">
        <v>143</v>
      </c>
      <c r="S3670">
        <v>2110</v>
      </c>
      <c r="T3670">
        <v>0</v>
      </c>
      <c r="U3670">
        <v>29</v>
      </c>
      <c r="V3670">
        <v>10</v>
      </c>
      <c r="W3670">
        <v>150</v>
      </c>
      <c r="X3670">
        <v>150</v>
      </c>
      <c r="Y3670">
        <v>0</v>
      </c>
      <c r="Z3670">
        <v>0</v>
      </c>
      <c r="AA3670">
        <v>1890</v>
      </c>
      <c r="AB3670">
        <v>0</v>
      </c>
      <c r="AC3670">
        <v>0</v>
      </c>
      <c r="AD3670">
        <v>10</v>
      </c>
      <c r="AE3670">
        <v>0</v>
      </c>
      <c r="AF3670">
        <v>128</v>
      </c>
      <c r="AG3670">
        <v>0</v>
      </c>
      <c r="AH3670">
        <v>0</v>
      </c>
      <c r="AI3670">
        <v>15</v>
      </c>
      <c r="AJ3670">
        <v>0</v>
      </c>
      <c r="AK3670">
        <v>0</v>
      </c>
      <c r="AL3670">
        <v>0</v>
      </c>
      <c r="AM3670">
        <v>0</v>
      </c>
      <c r="AN3670">
        <v>0</v>
      </c>
      <c r="AO3670">
        <v>66</v>
      </c>
      <c r="AP3670">
        <v>321</v>
      </c>
      <c r="AQ3670">
        <v>75</v>
      </c>
      <c r="AR3670">
        <v>0</v>
      </c>
      <c r="AS3670">
        <v>40</v>
      </c>
      <c r="AT3670">
        <v>29</v>
      </c>
      <c r="AU3670">
        <v>0</v>
      </c>
      <c r="AV3670">
        <v>0</v>
      </c>
      <c r="AW3670">
        <v>0</v>
      </c>
      <c r="AX3670">
        <v>0</v>
      </c>
      <c r="AY3670">
        <v>33</v>
      </c>
      <c r="AZ3670">
        <v>78</v>
      </c>
      <c r="BA3670">
        <v>47</v>
      </c>
      <c r="BB3670">
        <v>7</v>
      </c>
      <c r="BC3670">
        <v>3</v>
      </c>
      <c r="BD3670">
        <v>0</v>
      </c>
      <c r="BE3670">
        <v>0</v>
      </c>
      <c r="BF3670">
        <v>141</v>
      </c>
      <c r="BG3670">
        <v>220</v>
      </c>
      <c r="BH3670">
        <v>0</v>
      </c>
      <c r="BI3670">
        <v>29</v>
      </c>
      <c r="BJ3670" s="2">
        <v>46036</v>
      </c>
      <c r="BK3670">
        <v>0</v>
      </c>
      <c r="BL3670" s="3" t="str">
        <f>VLOOKUP(O3670,DropDownList!$H$1:$I$7,2,FALSE)</f>
        <v>2023/24</v>
      </c>
      <c r="BM3670" s="3" t="str">
        <f t="shared" si="57"/>
        <v>VSUR</v>
      </c>
    </row>
    <row r="3671" spans="1:65" x14ac:dyDescent="0.2">
      <c r="A3671">
        <v>2026</v>
      </c>
      <c r="B3671">
        <v>1</v>
      </c>
      <c r="C3671" t="s">
        <v>216</v>
      </c>
      <c r="D3671" t="s">
        <v>229</v>
      </c>
      <c r="E3671" t="s">
        <v>42</v>
      </c>
      <c r="F3671">
        <v>9250</v>
      </c>
      <c r="G3671" t="s">
        <v>141</v>
      </c>
      <c r="H3671" t="s">
        <v>221</v>
      </c>
      <c r="I3671" t="s">
        <v>221</v>
      </c>
      <c r="J3671" s="1">
        <v>46023</v>
      </c>
      <c r="K3671" t="s">
        <v>438</v>
      </c>
      <c r="L3671">
        <v>4</v>
      </c>
      <c r="M3671" t="s">
        <v>439</v>
      </c>
      <c r="N3671" t="s">
        <v>145</v>
      </c>
      <c r="O3671" t="s">
        <v>155</v>
      </c>
      <c r="P3671" t="s">
        <v>154</v>
      </c>
      <c r="Q3671">
        <v>6034.45</v>
      </c>
      <c r="R3671">
        <v>161</v>
      </c>
      <c r="S3671">
        <v>41725</v>
      </c>
      <c r="T3671">
        <v>0</v>
      </c>
      <c r="U3671">
        <v>31</v>
      </c>
      <c r="V3671">
        <v>15</v>
      </c>
      <c r="W3671">
        <v>3222.02</v>
      </c>
      <c r="X3671">
        <v>3222.02</v>
      </c>
      <c r="Y3671">
        <v>0</v>
      </c>
      <c r="Z3671">
        <v>0</v>
      </c>
      <c r="AA3671">
        <v>35690.550000000003</v>
      </c>
      <c r="AB3671">
        <v>0</v>
      </c>
      <c r="AC3671">
        <v>33427.050000000003</v>
      </c>
      <c r="AD3671">
        <v>6</v>
      </c>
      <c r="AE3671">
        <v>9</v>
      </c>
      <c r="AF3671">
        <v>130</v>
      </c>
      <c r="AG3671">
        <v>23</v>
      </c>
      <c r="AH3671">
        <v>0</v>
      </c>
      <c r="AI3671">
        <v>8</v>
      </c>
      <c r="AJ3671">
        <v>0</v>
      </c>
      <c r="AK3671">
        <v>0</v>
      </c>
      <c r="AL3671">
        <v>0</v>
      </c>
      <c r="AM3671">
        <v>0</v>
      </c>
      <c r="AN3671">
        <v>0</v>
      </c>
      <c r="AO3671">
        <v>82</v>
      </c>
      <c r="AP3671">
        <v>427</v>
      </c>
      <c r="AQ3671">
        <v>89</v>
      </c>
      <c r="AR3671">
        <v>0</v>
      </c>
      <c r="AS3671">
        <v>60</v>
      </c>
      <c r="AT3671">
        <v>33</v>
      </c>
      <c r="AU3671">
        <v>0</v>
      </c>
      <c r="AV3671">
        <v>0</v>
      </c>
      <c r="AW3671">
        <v>0</v>
      </c>
      <c r="AX3671">
        <v>0</v>
      </c>
      <c r="AY3671">
        <v>39</v>
      </c>
      <c r="AZ3671">
        <v>89</v>
      </c>
      <c r="BA3671">
        <v>59</v>
      </c>
      <c r="BB3671">
        <v>13</v>
      </c>
      <c r="BC3671">
        <v>9</v>
      </c>
      <c r="BD3671">
        <v>2</v>
      </c>
      <c r="BE3671">
        <v>0</v>
      </c>
      <c r="BF3671">
        <v>161</v>
      </c>
      <c r="BG3671">
        <v>1800</v>
      </c>
      <c r="BH3671">
        <v>0</v>
      </c>
      <c r="BI3671">
        <v>28</v>
      </c>
      <c r="BJ3671" s="2">
        <v>46036</v>
      </c>
      <c r="BK3671">
        <v>0</v>
      </c>
      <c r="BL3671" s="3" t="str">
        <f>VLOOKUP(O3671,DropDownList!$H$1:$I$7,2,FALSE)</f>
        <v>2022/23</v>
      </c>
      <c r="BM3671" s="3" t="str">
        <f t="shared" si="57"/>
        <v>JP COURT</v>
      </c>
    </row>
    <row r="3672" spans="1:65" x14ac:dyDescent="0.2">
      <c r="A3672">
        <v>2026</v>
      </c>
      <c r="B3672">
        <v>1</v>
      </c>
      <c r="C3672" t="s">
        <v>216</v>
      </c>
      <c r="D3672" t="s">
        <v>229</v>
      </c>
      <c r="E3672" t="s">
        <v>42</v>
      </c>
      <c r="F3672">
        <v>9250</v>
      </c>
      <c r="G3672" t="s">
        <v>141</v>
      </c>
      <c r="H3672" t="s">
        <v>221</v>
      </c>
      <c r="I3672" t="s">
        <v>221</v>
      </c>
      <c r="J3672" s="1">
        <v>46023</v>
      </c>
      <c r="K3672" t="s">
        <v>438</v>
      </c>
      <c r="L3672">
        <v>4</v>
      </c>
      <c r="M3672" t="s">
        <v>439</v>
      </c>
      <c r="N3672" t="s">
        <v>145</v>
      </c>
      <c r="O3672" t="s">
        <v>155</v>
      </c>
      <c r="P3672" t="s">
        <v>153</v>
      </c>
      <c r="Q3672">
        <v>0</v>
      </c>
      <c r="R3672">
        <v>1</v>
      </c>
      <c r="S3672">
        <v>45</v>
      </c>
      <c r="T3672">
        <v>0</v>
      </c>
      <c r="U3672">
        <v>0</v>
      </c>
      <c r="V3672">
        <v>0</v>
      </c>
      <c r="W3672">
        <v>0</v>
      </c>
      <c r="X3672">
        <v>0</v>
      </c>
      <c r="Y3672">
        <v>0</v>
      </c>
      <c r="Z3672">
        <v>0</v>
      </c>
      <c r="AA3672">
        <v>45</v>
      </c>
      <c r="AB3672">
        <v>0</v>
      </c>
      <c r="AC3672">
        <v>45</v>
      </c>
      <c r="AD3672">
        <v>0</v>
      </c>
      <c r="AE3672">
        <v>0</v>
      </c>
      <c r="AF3672">
        <v>1</v>
      </c>
      <c r="AG3672">
        <v>0</v>
      </c>
      <c r="AH3672">
        <v>0</v>
      </c>
      <c r="AI3672">
        <v>0</v>
      </c>
      <c r="AJ3672">
        <v>0</v>
      </c>
      <c r="AK3672">
        <v>0</v>
      </c>
      <c r="AL3672">
        <v>0</v>
      </c>
      <c r="AM3672">
        <v>0</v>
      </c>
      <c r="AN3672">
        <v>0</v>
      </c>
      <c r="AO3672">
        <v>1</v>
      </c>
      <c r="AP3672">
        <v>4</v>
      </c>
      <c r="AQ3672">
        <v>2</v>
      </c>
      <c r="AR3672">
        <v>0</v>
      </c>
      <c r="AS3672">
        <v>0</v>
      </c>
      <c r="AT3672">
        <v>0</v>
      </c>
      <c r="AU3672">
        <v>0</v>
      </c>
      <c r="AV3672">
        <v>0</v>
      </c>
      <c r="AW3672">
        <v>0</v>
      </c>
      <c r="AX3672">
        <v>0</v>
      </c>
      <c r="AY3672">
        <v>1</v>
      </c>
      <c r="AZ3672">
        <v>1</v>
      </c>
      <c r="BA3672">
        <v>0</v>
      </c>
      <c r="BB3672">
        <v>0</v>
      </c>
      <c r="BC3672">
        <v>0</v>
      </c>
      <c r="BD3672">
        <v>0</v>
      </c>
      <c r="BE3672">
        <v>0</v>
      </c>
      <c r="BF3672">
        <v>1</v>
      </c>
      <c r="BG3672">
        <v>0</v>
      </c>
      <c r="BH3672">
        <v>0</v>
      </c>
      <c r="BI3672">
        <v>0</v>
      </c>
      <c r="BJ3672" s="2">
        <v>46036</v>
      </c>
      <c r="BK3672">
        <v>0</v>
      </c>
      <c r="BL3672" s="3" t="str">
        <f>VLOOKUP(O3672,DropDownList!$H$1:$I$7,2,FALSE)</f>
        <v>2022/23</v>
      </c>
      <c r="BM3672" s="3" t="str">
        <f t="shared" si="57"/>
        <v>PREG</v>
      </c>
    </row>
    <row r="3673" spans="1:65" x14ac:dyDescent="0.2">
      <c r="A3673">
        <v>2026</v>
      </c>
      <c r="B3673">
        <v>1</v>
      </c>
      <c r="C3673" t="s">
        <v>216</v>
      </c>
      <c r="D3673" t="s">
        <v>229</v>
      </c>
      <c r="E3673" t="s">
        <v>42</v>
      </c>
      <c r="F3673">
        <v>9250</v>
      </c>
      <c r="G3673" t="s">
        <v>141</v>
      </c>
      <c r="H3673" t="s">
        <v>221</v>
      </c>
      <c r="I3673" t="s">
        <v>221</v>
      </c>
      <c r="J3673" s="1">
        <v>46023</v>
      </c>
      <c r="K3673" t="s">
        <v>438</v>
      </c>
      <c r="L3673">
        <v>4</v>
      </c>
      <c r="M3673" t="s">
        <v>439</v>
      </c>
      <c r="N3673" t="s">
        <v>145</v>
      </c>
      <c r="O3673" t="s">
        <v>147</v>
      </c>
      <c r="P3673" t="s">
        <v>151</v>
      </c>
      <c r="Q3673">
        <v>0</v>
      </c>
      <c r="R3673">
        <v>39</v>
      </c>
      <c r="S3673">
        <v>1170</v>
      </c>
      <c r="T3673">
        <v>180</v>
      </c>
      <c r="U3673">
        <v>0</v>
      </c>
      <c r="V3673">
        <v>0</v>
      </c>
      <c r="W3673">
        <v>0</v>
      </c>
      <c r="X3673">
        <v>0</v>
      </c>
      <c r="Y3673">
        <v>0</v>
      </c>
      <c r="Z3673">
        <v>0</v>
      </c>
      <c r="AA3673">
        <v>990</v>
      </c>
      <c r="AB3673">
        <v>0</v>
      </c>
      <c r="AC3673">
        <v>990</v>
      </c>
      <c r="AD3673">
        <v>0</v>
      </c>
      <c r="AE3673">
        <v>0</v>
      </c>
      <c r="AF3673">
        <v>33</v>
      </c>
      <c r="AG3673">
        <v>0</v>
      </c>
      <c r="AH3673">
        <v>6</v>
      </c>
      <c r="AI3673">
        <v>0</v>
      </c>
      <c r="AJ3673">
        <v>0</v>
      </c>
      <c r="AK3673">
        <v>0</v>
      </c>
      <c r="AL3673">
        <v>0</v>
      </c>
      <c r="AM3673">
        <v>1</v>
      </c>
      <c r="AN3673">
        <v>0</v>
      </c>
      <c r="AO3673">
        <v>0</v>
      </c>
      <c r="AP3673">
        <v>0</v>
      </c>
      <c r="AQ3673">
        <v>0</v>
      </c>
      <c r="AR3673">
        <v>0</v>
      </c>
      <c r="AS3673">
        <v>0</v>
      </c>
      <c r="AT3673">
        <v>0</v>
      </c>
      <c r="AU3673">
        <v>0</v>
      </c>
      <c r="AV3673">
        <v>0</v>
      </c>
      <c r="AW3673">
        <v>0</v>
      </c>
      <c r="AX3673">
        <v>0</v>
      </c>
      <c r="AY3673">
        <v>0</v>
      </c>
      <c r="AZ3673">
        <v>0</v>
      </c>
      <c r="BA3673">
        <v>0</v>
      </c>
      <c r="BB3673">
        <v>0</v>
      </c>
      <c r="BC3673">
        <v>0</v>
      </c>
      <c r="BD3673">
        <v>0</v>
      </c>
      <c r="BE3673">
        <v>0</v>
      </c>
      <c r="BF3673">
        <v>0</v>
      </c>
      <c r="BG3673">
        <v>0</v>
      </c>
      <c r="BH3673">
        <v>0</v>
      </c>
      <c r="BI3673">
        <v>0</v>
      </c>
      <c r="BJ3673" s="2">
        <v>46036</v>
      </c>
      <c r="BK3673">
        <v>0</v>
      </c>
      <c r="BL3673" s="3" t="str">
        <f>VLOOKUP(O3673,DropDownList!$H$1:$I$7,2,FALSE)</f>
        <v>2024/25</v>
      </c>
      <c r="BM3673" s="3" t="str">
        <f t="shared" si="57"/>
        <v>PCPF</v>
      </c>
    </row>
    <row r="3674" spans="1:65" x14ac:dyDescent="0.2">
      <c r="A3674">
        <v>2026</v>
      </c>
      <c r="B3674">
        <v>1</v>
      </c>
      <c r="C3674" t="s">
        <v>216</v>
      </c>
      <c r="D3674" t="s">
        <v>229</v>
      </c>
      <c r="E3674" t="s">
        <v>42</v>
      </c>
      <c r="F3674">
        <v>9250</v>
      </c>
      <c r="G3674" t="s">
        <v>141</v>
      </c>
      <c r="H3674" t="s">
        <v>221</v>
      </c>
      <c r="I3674" t="s">
        <v>221</v>
      </c>
      <c r="J3674" s="1">
        <v>46023</v>
      </c>
      <c r="K3674" t="s">
        <v>438</v>
      </c>
      <c r="L3674">
        <v>4</v>
      </c>
      <c r="M3674" t="s">
        <v>439</v>
      </c>
      <c r="N3674" t="s">
        <v>145</v>
      </c>
      <c r="O3674" t="s">
        <v>155</v>
      </c>
      <c r="P3674" t="s">
        <v>148</v>
      </c>
      <c r="Q3674">
        <v>180</v>
      </c>
      <c r="R3674">
        <v>6</v>
      </c>
      <c r="S3674">
        <v>360</v>
      </c>
      <c r="T3674">
        <v>120</v>
      </c>
      <c r="U3674">
        <v>3</v>
      </c>
      <c r="V3674">
        <v>1</v>
      </c>
      <c r="W3674">
        <v>60</v>
      </c>
      <c r="X3674">
        <v>60</v>
      </c>
      <c r="Y3674">
        <v>0</v>
      </c>
      <c r="Z3674">
        <v>0</v>
      </c>
      <c r="AA3674">
        <v>60</v>
      </c>
      <c r="AB3674">
        <v>0</v>
      </c>
      <c r="AC3674">
        <v>60</v>
      </c>
      <c r="AD3674">
        <v>1</v>
      </c>
      <c r="AE3674">
        <v>0</v>
      </c>
      <c r="AF3674">
        <v>1</v>
      </c>
      <c r="AG3674">
        <v>0</v>
      </c>
      <c r="AH3674">
        <v>2</v>
      </c>
      <c r="AI3674">
        <v>3</v>
      </c>
      <c r="AJ3674">
        <v>0</v>
      </c>
      <c r="AK3674">
        <v>0</v>
      </c>
      <c r="AL3674">
        <v>0</v>
      </c>
      <c r="AM3674">
        <v>0</v>
      </c>
      <c r="AN3674">
        <v>0</v>
      </c>
      <c r="AO3674">
        <v>5</v>
      </c>
      <c r="AP3674">
        <v>44</v>
      </c>
      <c r="AQ3674">
        <v>6</v>
      </c>
      <c r="AR3674">
        <v>0</v>
      </c>
      <c r="AS3674">
        <v>5</v>
      </c>
      <c r="AT3674">
        <v>2</v>
      </c>
      <c r="AU3674">
        <v>0</v>
      </c>
      <c r="AV3674">
        <v>0</v>
      </c>
      <c r="AW3674">
        <v>0</v>
      </c>
      <c r="AX3674">
        <v>0</v>
      </c>
      <c r="AY3674">
        <v>8</v>
      </c>
      <c r="AZ3674">
        <v>11</v>
      </c>
      <c r="BA3674">
        <v>9</v>
      </c>
      <c r="BB3674">
        <v>1</v>
      </c>
      <c r="BC3674">
        <v>0</v>
      </c>
      <c r="BD3674">
        <v>0</v>
      </c>
      <c r="BE3674">
        <v>0</v>
      </c>
      <c r="BF3674">
        <v>6</v>
      </c>
      <c r="BG3674">
        <v>180</v>
      </c>
      <c r="BH3674">
        <v>0</v>
      </c>
      <c r="BI3674">
        <v>3</v>
      </c>
      <c r="BJ3674" s="2">
        <v>46036</v>
      </c>
      <c r="BK3674">
        <v>0</v>
      </c>
      <c r="BL3674" s="3" t="str">
        <f>VLOOKUP(O3674,DropDownList!$H$1:$I$7,2,FALSE)</f>
        <v>2022/23</v>
      </c>
      <c r="BM3674" s="3" t="str">
        <f t="shared" si="57"/>
        <v>PRAS</v>
      </c>
    </row>
    <row r="3675" spans="1:65" x14ac:dyDescent="0.2">
      <c r="A3675">
        <v>2026</v>
      </c>
      <c r="B3675">
        <v>1</v>
      </c>
      <c r="C3675" t="s">
        <v>216</v>
      </c>
      <c r="D3675" t="s">
        <v>229</v>
      </c>
      <c r="E3675" t="s">
        <v>42</v>
      </c>
      <c r="F3675">
        <v>9250</v>
      </c>
      <c r="G3675" t="s">
        <v>141</v>
      </c>
      <c r="H3675" t="s">
        <v>221</v>
      </c>
      <c r="I3675" t="s">
        <v>221</v>
      </c>
      <c r="J3675" s="1">
        <v>46023</v>
      </c>
      <c r="K3675" t="s">
        <v>438</v>
      </c>
      <c r="L3675">
        <v>4</v>
      </c>
      <c r="M3675" t="s">
        <v>439</v>
      </c>
      <c r="N3675" t="s">
        <v>145</v>
      </c>
      <c r="O3675" t="s">
        <v>147</v>
      </c>
      <c r="P3675" t="s">
        <v>150</v>
      </c>
      <c r="Q3675">
        <v>8552.81</v>
      </c>
      <c r="R3675">
        <v>95</v>
      </c>
      <c r="S3675">
        <v>21884.639999999999</v>
      </c>
      <c r="T3675">
        <v>4733.2</v>
      </c>
      <c r="U3675">
        <v>40</v>
      </c>
      <c r="V3675">
        <v>11</v>
      </c>
      <c r="W3675">
        <v>1853.18</v>
      </c>
      <c r="X3675">
        <v>1853.18</v>
      </c>
      <c r="Y3675">
        <v>88</v>
      </c>
      <c r="Z3675">
        <v>17151.439999999999</v>
      </c>
      <c r="AA3675">
        <v>8598.6299999999992</v>
      </c>
      <c r="AB3675">
        <v>2627.97</v>
      </c>
      <c r="AC3675">
        <v>5970.66</v>
      </c>
      <c r="AD3675">
        <v>9</v>
      </c>
      <c r="AE3675">
        <v>2</v>
      </c>
      <c r="AF3675">
        <v>48</v>
      </c>
      <c r="AG3675">
        <v>14</v>
      </c>
      <c r="AH3675">
        <v>7</v>
      </c>
      <c r="AI3675">
        <v>26</v>
      </c>
      <c r="AJ3675">
        <v>17</v>
      </c>
      <c r="AK3675">
        <v>16</v>
      </c>
      <c r="AL3675">
        <v>2</v>
      </c>
      <c r="AM3675">
        <v>4</v>
      </c>
      <c r="AN3675">
        <v>0</v>
      </c>
      <c r="AO3675">
        <v>66</v>
      </c>
      <c r="AP3675">
        <v>218</v>
      </c>
      <c r="AQ3675">
        <v>64</v>
      </c>
      <c r="AR3675">
        <v>0</v>
      </c>
      <c r="AS3675">
        <v>12</v>
      </c>
      <c r="AT3675">
        <v>6</v>
      </c>
      <c r="AU3675">
        <v>0</v>
      </c>
      <c r="AV3675">
        <v>0</v>
      </c>
      <c r="AW3675">
        <v>0</v>
      </c>
      <c r="AX3675">
        <v>0</v>
      </c>
      <c r="AY3675">
        <v>40</v>
      </c>
      <c r="AZ3675">
        <v>60</v>
      </c>
      <c r="BA3675">
        <v>23</v>
      </c>
      <c r="BB3675">
        <v>1</v>
      </c>
      <c r="BC3675">
        <v>0</v>
      </c>
      <c r="BD3675">
        <v>0</v>
      </c>
      <c r="BE3675">
        <v>0</v>
      </c>
      <c r="BF3675">
        <v>67</v>
      </c>
      <c r="BG3675">
        <v>3742.34</v>
      </c>
      <c r="BH3675">
        <v>0</v>
      </c>
      <c r="BI3675">
        <v>39</v>
      </c>
      <c r="BJ3675" s="2">
        <v>46036</v>
      </c>
      <c r="BK3675">
        <v>0</v>
      </c>
      <c r="BL3675" s="3" t="str">
        <f>VLOOKUP(O3675,DropDownList!$H$1:$I$7,2,FALSE)</f>
        <v>2024/25</v>
      </c>
      <c r="BM3675" s="3" t="str">
        <f t="shared" si="57"/>
        <v>FISCAL FINES</v>
      </c>
    </row>
    <row r="3676" spans="1:65" x14ac:dyDescent="0.2">
      <c r="A3676">
        <v>2026</v>
      </c>
      <c r="B3676">
        <v>1</v>
      </c>
      <c r="C3676" t="s">
        <v>216</v>
      </c>
      <c r="D3676" t="s">
        <v>229</v>
      </c>
      <c r="E3676" t="s">
        <v>42</v>
      </c>
      <c r="F3676">
        <v>9250</v>
      </c>
      <c r="G3676" t="s">
        <v>141</v>
      </c>
      <c r="H3676" t="s">
        <v>221</v>
      </c>
      <c r="I3676" t="s">
        <v>221</v>
      </c>
      <c r="J3676" s="1">
        <v>46023</v>
      </c>
      <c r="K3676" t="s">
        <v>438</v>
      </c>
      <c r="L3676">
        <v>4</v>
      </c>
      <c r="M3676" t="s">
        <v>439</v>
      </c>
      <c r="N3676" t="s">
        <v>145</v>
      </c>
      <c r="O3676" t="s">
        <v>147</v>
      </c>
      <c r="P3676" t="s">
        <v>154</v>
      </c>
      <c r="Q3676">
        <v>19480.48</v>
      </c>
      <c r="R3676">
        <v>245</v>
      </c>
      <c r="S3676">
        <v>62673</v>
      </c>
      <c r="T3676">
        <v>100.01</v>
      </c>
      <c r="U3676">
        <v>74</v>
      </c>
      <c r="V3676">
        <v>35</v>
      </c>
      <c r="W3676">
        <v>9538.26</v>
      </c>
      <c r="X3676">
        <v>9758.26</v>
      </c>
      <c r="Y3676">
        <v>0</v>
      </c>
      <c r="Z3676">
        <v>0</v>
      </c>
      <c r="AA3676">
        <v>43092.51</v>
      </c>
      <c r="AB3676">
        <v>0</v>
      </c>
      <c r="AC3676">
        <v>40112.51</v>
      </c>
      <c r="AD3676">
        <v>23</v>
      </c>
      <c r="AE3676">
        <v>12</v>
      </c>
      <c r="AF3676">
        <v>169</v>
      </c>
      <c r="AG3676">
        <v>31</v>
      </c>
      <c r="AH3676">
        <v>0</v>
      </c>
      <c r="AI3676">
        <v>43</v>
      </c>
      <c r="AJ3676">
        <v>0</v>
      </c>
      <c r="AK3676">
        <v>0</v>
      </c>
      <c r="AL3676">
        <v>0</v>
      </c>
      <c r="AM3676">
        <v>0</v>
      </c>
      <c r="AN3676">
        <v>0</v>
      </c>
      <c r="AO3676">
        <v>123</v>
      </c>
      <c r="AP3676">
        <v>451</v>
      </c>
      <c r="AQ3676">
        <v>124</v>
      </c>
      <c r="AR3676">
        <v>0</v>
      </c>
      <c r="AS3676">
        <v>54</v>
      </c>
      <c r="AT3676">
        <v>12</v>
      </c>
      <c r="AU3676">
        <v>0</v>
      </c>
      <c r="AV3676">
        <v>0</v>
      </c>
      <c r="AW3676">
        <v>0</v>
      </c>
      <c r="AX3676">
        <v>0</v>
      </c>
      <c r="AY3676">
        <v>52</v>
      </c>
      <c r="AZ3676">
        <v>107</v>
      </c>
      <c r="BA3676">
        <v>61</v>
      </c>
      <c r="BB3676">
        <v>10</v>
      </c>
      <c r="BC3676">
        <v>5</v>
      </c>
      <c r="BD3676">
        <v>0</v>
      </c>
      <c r="BE3676">
        <v>0</v>
      </c>
      <c r="BF3676">
        <v>245</v>
      </c>
      <c r="BG3676">
        <v>11265</v>
      </c>
      <c r="BH3676">
        <v>2</v>
      </c>
      <c r="BI3676">
        <v>74</v>
      </c>
      <c r="BJ3676" s="2">
        <v>46036</v>
      </c>
      <c r="BK3676">
        <v>0</v>
      </c>
      <c r="BL3676" s="3" t="str">
        <f>VLOOKUP(O3676,DropDownList!$H$1:$I$7,2,FALSE)</f>
        <v>2024/25</v>
      </c>
      <c r="BM3676" s="3" t="str">
        <f t="shared" si="57"/>
        <v>JP COURT</v>
      </c>
    </row>
    <row r="3677" spans="1:65" x14ac:dyDescent="0.2">
      <c r="A3677">
        <v>2026</v>
      </c>
      <c r="B3677">
        <v>1</v>
      </c>
      <c r="C3677" t="s">
        <v>216</v>
      </c>
      <c r="D3677" t="s">
        <v>229</v>
      </c>
      <c r="E3677" t="s">
        <v>42</v>
      </c>
      <c r="F3677">
        <v>9250</v>
      </c>
      <c r="G3677" t="s">
        <v>141</v>
      </c>
      <c r="H3677" t="s">
        <v>221</v>
      </c>
      <c r="I3677" t="s">
        <v>221</v>
      </c>
      <c r="J3677" s="1">
        <v>46023</v>
      </c>
      <c r="K3677" t="s">
        <v>438</v>
      </c>
      <c r="L3677">
        <v>4</v>
      </c>
      <c r="M3677" t="s">
        <v>439</v>
      </c>
      <c r="N3677" t="s">
        <v>145</v>
      </c>
      <c r="O3677" t="s">
        <v>155</v>
      </c>
      <c r="P3677" t="s">
        <v>152</v>
      </c>
      <c r="Q3677">
        <v>0</v>
      </c>
      <c r="R3677">
        <v>21</v>
      </c>
      <c r="S3677">
        <v>840</v>
      </c>
      <c r="T3677">
        <v>240</v>
      </c>
      <c r="U3677">
        <v>0</v>
      </c>
      <c r="V3677">
        <v>0</v>
      </c>
      <c r="W3677">
        <v>0</v>
      </c>
      <c r="X3677">
        <v>0</v>
      </c>
      <c r="Y3677">
        <v>0</v>
      </c>
      <c r="Z3677">
        <v>0</v>
      </c>
      <c r="AA3677">
        <v>600</v>
      </c>
      <c r="AB3677">
        <v>0</v>
      </c>
      <c r="AC3677">
        <v>600</v>
      </c>
      <c r="AD3677">
        <v>0</v>
      </c>
      <c r="AE3677">
        <v>0</v>
      </c>
      <c r="AF3677">
        <v>15</v>
      </c>
      <c r="AG3677">
        <v>0</v>
      </c>
      <c r="AH3677">
        <v>6</v>
      </c>
      <c r="AI3677">
        <v>0</v>
      </c>
      <c r="AJ3677">
        <v>0</v>
      </c>
      <c r="AK3677">
        <v>0</v>
      </c>
      <c r="AL3677">
        <v>0</v>
      </c>
      <c r="AM3677">
        <v>0</v>
      </c>
      <c r="AN3677">
        <v>0</v>
      </c>
      <c r="AO3677">
        <v>0</v>
      </c>
      <c r="AP3677">
        <v>0</v>
      </c>
      <c r="AQ3677">
        <v>0</v>
      </c>
      <c r="AR3677">
        <v>0</v>
      </c>
      <c r="AS3677">
        <v>0</v>
      </c>
      <c r="AT3677">
        <v>0</v>
      </c>
      <c r="AU3677">
        <v>0</v>
      </c>
      <c r="AV3677">
        <v>0</v>
      </c>
      <c r="AW3677">
        <v>0</v>
      </c>
      <c r="AX3677">
        <v>0</v>
      </c>
      <c r="AY3677">
        <v>0</v>
      </c>
      <c r="AZ3677">
        <v>0</v>
      </c>
      <c r="BA3677">
        <v>0</v>
      </c>
      <c r="BB3677">
        <v>0</v>
      </c>
      <c r="BC3677">
        <v>0</v>
      </c>
      <c r="BD3677">
        <v>0</v>
      </c>
      <c r="BE3677">
        <v>0</v>
      </c>
      <c r="BF3677">
        <v>0</v>
      </c>
      <c r="BG3677">
        <v>0</v>
      </c>
      <c r="BH3677">
        <v>0</v>
      </c>
      <c r="BI3677">
        <v>0</v>
      </c>
      <c r="BJ3677" s="2">
        <v>46036</v>
      </c>
      <c r="BK3677">
        <v>0</v>
      </c>
      <c r="BL3677" s="3" t="str">
        <f>VLOOKUP(O3677,DropDownList!$H$1:$I$7,2,FALSE)</f>
        <v>2022/23</v>
      </c>
      <c r="BM3677" s="3" t="str">
        <f t="shared" si="57"/>
        <v>PCOA</v>
      </c>
    </row>
    <row r="3678" spans="1:65" x14ac:dyDescent="0.2">
      <c r="A3678">
        <v>2026</v>
      </c>
      <c r="B3678">
        <v>1</v>
      </c>
      <c r="C3678" t="s">
        <v>216</v>
      </c>
      <c r="D3678" t="s">
        <v>229</v>
      </c>
      <c r="E3678" t="s">
        <v>42</v>
      </c>
      <c r="F3678">
        <v>9250</v>
      </c>
      <c r="G3678" t="s">
        <v>141</v>
      </c>
      <c r="H3678" t="s">
        <v>221</v>
      </c>
      <c r="I3678" t="s">
        <v>221</v>
      </c>
      <c r="J3678" s="1">
        <v>46023</v>
      </c>
      <c r="K3678" t="s">
        <v>438</v>
      </c>
      <c r="L3678">
        <v>4</v>
      </c>
      <c r="M3678" t="s">
        <v>439</v>
      </c>
      <c r="N3678" t="s">
        <v>145</v>
      </c>
      <c r="O3678" t="s">
        <v>149</v>
      </c>
      <c r="P3678" t="s">
        <v>151</v>
      </c>
      <c r="Q3678">
        <v>0</v>
      </c>
      <c r="R3678">
        <v>5</v>
      </c>
      <c r="S3678">
        <v>150</v>
      </c>
      <c r="T3678">
        <v>60</v>
      </c>
      <c r="U3678">
        <v>0</v>
      </c>
      <c r="V3678">
        <v>0</v>
      </c>
      <c r="W3678">
        <v>0</v>
      </c>
      <c r="X3678">
        <v>0</v>
      </c>
      <c r="Y3678">
        <v>0</v>
      </c>
      <c r="Z3678">
        <v>0</v>
      </c>
      <c r="AA3678">
        <v>90</v>
      </c>
      <c r="AB3678">
        <v>0</v>
      </c>
      <c r="AC3678">
        <v>90</v>
      </c>
      <c r="AD3678">
        <v>0</v>
      </c>
      <c r="AE3678">
        <v>0</v>
      </c>
      <c r="AF3678">
        <v>3</v>
      </c>
      <c r="AG3678">
        <v>0</v>
      </c>
      <c r="AH3678">
        <v>2</v>
      </c>
      <c r="AI3678">
        <v>0</v>
      </c>
      <c r="AJ3678">
        <v>0</v>
      </c>
      <c r="AK3678">
        <v>0</v>
      </c>
      <c r="AL3678">
        <v>0</v>
      </c>
      <c r="AM3678">
        <v>0</v>
      </c>
      <c r="AN3678">
        <v>0</v>
      </c>
      <c r="AO3678">
        <v>0</v>
      </c>
      <c r="AP3678">
        <v>0</v>
      </c>
      <c r="AQ3678">
        <v>0</v>
      </c>
      <c r="AR3678">
        <v>0</v>
      </c>
      <c r="AS3678">
        <v>0</v>
      </c>
      <c r="AT3678">
        <v>0</v>
      </c>
      <c r="AU3678">
        <v>0</v>
      </c>
      <c r="AV3678">
        <v>0</v>
      </c>
      <c r="AW3678">
        <v>0</v>
      </c>
      <c r="AX3678">
        <v>0</v>
      </c>
      <c r="AY3678">
        <v>0</v>
      </c>
      <c r="AZ3678">
        <v>0</v>
      </c>
      <c r="BA3678">
        <v>0</v>
      </c>
      <c r="BB3678">
        <v>0</v>
      </c>
      <c r="BC3678">
        <v>0</v>
      </c>
      <c r="BD3678">
        <v>0</v>
      </c>
      <c r="BE3678">
        <v>0</v>
      </c>
      <c r="BF3678">
        <v>0</v>
      </c>
      <c r="BG3678">
        <v>0</v>
      </c>
      <c r="BH3678">
        <v>0</v>
      </c>
      <c r="BI3678">
        <v>0</v>
      </c>
      <c r="BJ3678" s="2">
        <v>46036</v>
      </c>
      <c r="BK3678">
        <v>0</v>
      </c>
      <c r="BL3678" s="3" t="str">
        <f>VLOOKUP(O3678,DropDownList!$H$1:$I$7,2,FALSE)</f>
        <v>2025/26</v>
      </c>
      <c r="BM3678" s="3" t="str">
        <f t="shared" si="57"/>
        <v>PCPF</v>
      </c>
    </row>
    <row r="3679" spans="1:65" x14ac:dyDescent="0.2">
      <c r="A3679">
        <v>2026</v>
      </c>
      <c r="B3679">
        <v>1</v>
      </c>
      <c r="C3679" t="s">
        <v>216</v>
      </c>
      <c r="D3679" t="s">
        <v>229</v>
      </c>
      <c r="E3679" t="s">
        <v>42</v>
      </c>
      <c r="F3679">
        <v>9250</v>
      </c>
      <c r="G3679" t="s">
        <v>141</v>
      </c>
      <c r="H3679" t="s">
        <v>221</v>
      </c>
      <c r="I3679" t="s">
        <v>221</v>
      </c>
      <c r="J3679" s="1">
        <v>46023</v>
      </c>
      <c r="K3679" t="s">
        <v>438</v>
      </c>
      <c r="L3679">
        <v>4</v>
      </c>
      <c r="M3679" t="s">
        <v>439</v>
      </c>
      <c r="N3679" t="s">
        <v>145</v>
      </c>
      <c r="O3679" t="s">
        <v>149</v>
      </c>
      <c r="P3679" t="s">
        <v>146</v>
      </c>
      <c r="Q3679">
        <v>380</v>
      </c>
      <c r="R3679">
        <v>87</v>
      </c>
      <c r="S3679">
        <v>1320</v>
      </c>
      <c r="T3679">
        <v>0</v>
      </c>
      <c r="U3679">
        <v>34</v>
      </c>
      <c r="V3679">
        <v>11</v>
      </c>
      <c r="W3679">
        <v>190</v>
      </c>
      <c r="X3679">
        <v>190</v>
      </c>
      <c r="Y3679">
        <v>0</v>
      </c>
      <c r="Z3679">
        <v>0</v>
      </c>
      <c r="AA3679">
        <v>940</v>
      </c>
      <c r="AB3679">
        <v>0</v>
      </c>
      <c r="AC3679">
        <v>0</v>
      </c>
      <c r="AD3679">
        <v>11</v>
      </c>
      <c r="AE3679">
        <v>0</v>
      </c>
      <c r="AF3679">
        <v>62</v>
      </c>
      <c r="AG3679">
        <v>0</v>
      </c>
      <c r="AH3679">
        <v>0</v>
      </c>
      <c r="AI3679">
        <v>25</v>
      </c>
      <c r="AJ3679">
        <v>0</v>
      </c>
      <c r="AK3679">
        <v>0</v>
      </c>
      <c r="AL3679">
        <v>0</v>
      </c>
      <c r="AM3679">
        <v>0</v>
      </c>
      <c r="AN3679">
        <v>0</v>
      </c>
      <c r="AO3679">
        <v>38</v>
      </c>
      <c r="AP3679">
        <v>108</v>
      </c>
      <c r="AQ3679">
        <v>45</v>
      </c>
      <c r="AR3679">
        <v>0</v>
      </c>
      <c r="AS3679">
        <v>10</v>
      </c>
      <c r="AT3679">
        <v>3</v>
      </c>
      <c r="AU3679">
        <v>0</v>
      </c>
      <c r="AV3679">
        <v>0</v>
      </c>
      <c r="AW3679">
        <v>0</v>
      </c>
      <c r="AX3679">
        <v>0</v>
      </c>
      <c r="AY3679">
        <v>13</v>
      </c>
      <c r="AZ3679">
        <v>17</v>
      </c>
      <c r="BA3679">
        <v>3</v>
      </c>
      <c r="BB3679">
        <v>0</v>
      </c>
      <c r="BC3679">
        <v>0</v>
      </c>
      <c r="BD3679">
        <v>0</v>
      </c>
      <c r="BE3679">
        <v>0</v>
      </c>
      <c r="BF3679">
        <v>87</v>
      </c>
      <c r="BG3679">
        <v>380</v>
      </c>
      <c r="BH3679">
        <v>0</v>
      </c>
      <c r="BI3679">
        <v>34</v>
      </c>
      <c r="BJ3679" s="2">
        <v>46036</v>
      </c>
      <c r="BK3679">
        <v>0</v>
      </c>
      <c r="BL3679" s="3" t="str">
        <f>VLOOKUP(O3679,DropDownList!$H$1:$I$7,2,FALSE)</f>
        <v>2025/26</v>
      </c>
      <c r="BM3679" s="3" t="str">
        <f t="shared" si="57"/>
        <v>VSUR</v>
      </c>
    </row>
    <row r="3680" spans="1:65" x14ac:dyDescent="0.2">
      <c r="A3680">
        <v>2026</v>
      </c>
      <c r="B3680">
        <v>1</v>
      </c>
      <c r="C3680" t="s">
        <v>216</v>
      </c>
      <c r="D3680" t="s">
        <v>229</v>
      </c>
      <c r="E3680" t="s">
        <v>42</v>
      </c>
      <c r="F3680">
        <v>9250</v>
      </c>
      <c r="G3680" t="s">
        <v>141</v>
      </c>
      <c r="H3680" t="s">
        <v>221</v>
      </c>
      <c r="I3680" t="s">
        <v>221</v>
      </c>
      <c r="J3680" s="1">
        <v>46023</v>
      </c>
      <c r="K3680" t="s">
        <v>438</v>
      </c>
      <c r="L3680">
        <v>4</v>
      </c>
      <c r="M3680" t="s">
        <v>439</v>
      </c>
      <c r="N3680" t="s">
        <v>145</v>
      </c>
      <c r="O3680" t="s">
        <v>149</v>
      </c>
      <c r="P3680" t="s">
        <v>152</v>
      </c>
      <c r="Q3680">
        <v>0</v>
      </c>
      <c r="R3680">
        <v>9</v>
      </c>
      <c r="S3680">
        <v>360</v>
      </c>
      <c r="T3680">
        <v>200</v>
      </c>
      <c r="U3680">
        <v>0</v>
      </c>
      <c r="V3680">
        <v>0</v>
      </c>
      <c r="W3680">
        <v>0</v>
      </c>
      <c r="X3680">
        <v>0</v>
      </c>
      <c r="Y3680">
        <v>0</v>
      </c>
      <c r="Z3680">
        <v>0</v>
      </c>
      <c r="AA3680">
        <v>160</v>
      </c>
      <c r="AB3680">
        <v>0</v>
      </c>
      <c r="AC3680">
        <v>160</v>
      </c>
      <c r="AD3680">
        <v>0</v>
      </c>
      <c r="AE3680">
        <v>0</v>
      </c>
      <c r="AF3680">
        <v>4</v>
      </c>
      <c r="AG3680">
        <v>0</v>
      </c>
      <c r="AH3680">
        <v>5</v>
      </c>
      <c r="AI3680">
        <v>0</v>
      </c>
      <c r="AJ3680">
        <v>0</v>
      </c>
      <c r="AK3680">
        <v>0</v>
      </c>
      <c r="AL3680">
        <v>0</v>
      </c>
      <c r="AM3680">
        <v>0</v>
      </c>
      <c r="AN3680">
        <v>0</v>
      </c>
      <c r="AO3680">
        <v>0</v>
      </c>
      <c r="AP3680">
        <v>0</v>
      </c>
      <c r="AQ3680">
        <v>0</v>
      </c>
      <c r="AR3680">
        <v>0</v>
      </c>
      <c r="AS3680">
        <v>0</v>
      </c>
      <c r="AT3680">
        <v>0</v>
      </c>
      <c r="AU3680">
        <v>0</v>
      </c>
      <c r="AV3680">
        <v>0</v>
      </c>
      <c r="AW3680">
        <v>0</v>
      </c>
      <c r="AX3680">
        <v>0</v>
      </c>
      <c r="AY3680">
        <v>0</v>
      </c>
      <c r="AZ3680">
        <v>0</v>
      </c>
      <c r="BA3680">
        <v>0</v>
      </c>
      <c r="BB3680">
        <v>0</v>
      </c>
      <c r="BC3680">
        <v>0</v>
      </c>
      <c r="BD3680">
        <v>0</v>
      </c>
      <c r="BE3680">
        <v>0</v>
      </c>
      <c r="BF3680">
        <v>0</v>
      </c>
      <c r="BG3680">
        <v>0</v>
      </c>
      <c r="BH3680">
        <v>0</v>
      </c>
      <c r="BI3680">
        <v>0</v>
      </c>
      <c r="BJ3680" s="2">
        <v>46036</v>
      </c>
      <c r="BK3680">
        <v>0</v>
      </c>
      <c r="BL3680" s="3" t="str">
        <f>VLOOKUP(O3680,DropDownList!$H$1:$I$7,2,FALSE)</f>
        <v>2025/26</v>
      </c>
      <c r="BM3680" s="3" t="str">
        <f t="shared" si="57"/>
        <v>PCOA</v>
      </c>
    </row>
    <row r="3681" spans="1:65" x14ac:dyDescent="0.2">
      <c r="A3681">
        <v>2026</v>
      </c>
      <c r="B3681">
        <v>1</v>
      </c>
      <c r="C3681" t="s">
        <v>216</v>
      </c>
      <c r="D3681" t="s">
        <v>229</v>
      </c>
      <c r="E3681" t="s">
        <v>42</v>
      </c>
      <c r="F3681">
        <v>9250</v>
      </c>
      <c r="G3681" t="s">
        <v>141</v>
      </c>
      <c r="H3681" t="s">
        <v>221</v>
      </c>
      <c r="I3681" t="s">
        <v>221</v>
      </c>
      <c r="J3681" s="1">
        <v>46023</v>
      </c>
      <c r="K3681" t="s">
        <v>438</v>
      </c>
      <c r="L3681">
        <v>4</v>
      </c>
      <c r="M3681" t="s">
        <v>439</v>
      </c>
      <c r="N3681" t="s">
        <v>145</v>
      </c>
      <c r="O3681" t="s">
        <v>149</v>
      </c>
      <c r="P3681" t="s">
        <v>148</v>
      </c>
      <c r="Q3681">
        <v>180</v>
      </c>
      <c r="R3681">
        <v>5</v>
      </c>
      <c r="S3681">
        <v>300</v>
      </c>
      <c r="T3681">
        <v>0</v>
      </c>
      <c r="U3681">
        <v>3</v>
      </c>
      <c r="V3681">
        <v>3</v>
      </c>
      <c r="W3681">
        <v>180</v>
      </c>
      <c r="X3681">
        <v>180</v>
      </c>
      <c r="Y3681">
        <v>0</v>
      </c>
      <c r="Z3681">
        <v>0</v>
      </c>
      <c r="AA3681">
        <v>120</v>
      </c>
      <c r="AB3681">
        <v>0</v>
      </c>
      <c r="AC3681">
        <v>120</v>
      </c>
      <c r="AD3681">
        <v>3</v>
      </c>
      <c r="AE3681">
        <v>0</v>
      </c>
      <c r="AF3681">
        <v>2</v>
      </c>
      <c r="AG3681">
        <v>0</v>
      </c>
      <c r="AH3681">
        <v>0</v>
      </c>
      <c r="AI3681">
        <v>3</v>
      </c>
      <c r="AJ3681">
        <v>0</v>
      </c>
      <c r="AK3681">
        <v>0</v>
      </c>
      <c r="AL3681">
        <v>0</v>
      </c>
      <c r="AM3681">
        <v>0</v>
      </c>
      <c r="AN3681">
        <v>0</v>
      </c>
      <c r="AO3681">
        <v>5</v>
      </c>
      <c r="AP3681">
        <v>8</v>
      </c>
      <c r="AQ3681">
        <v>5</v>
      </c>
      <c r="AR3681">
        <v>1</v>
      </c>
      <c r="AS3681">
        <v>0</v>
      </c>
      <c r="AT3681">
        <v>0</v>
      </c>
      <c r="AU3681">
        <v>0</v>
      </c>
      <c r="AV3681">
        <v>0</v>
      </c>
      <c r="AW3681">
        <v>0</v>
      </c>
      <c r="AX3681">
        <v>0</v>
      </c>
      <c r="AY3681">
        <v>0</v>
      </c>
      <c r="AZ3681">
        <v>0</v>
      </c>
      <c r="BA3681">
        <v>0</v>
      </c>
      <c r="BB3681">
        <v>0</v>
      </c>
      <c r="BC3681">
        <v>0</v>
      </c>
      <c r="BD3681">
        <v>0</v>
      </c>
      <c r="BE3681">
        <v>0</v>
      </c>
      <c r="BF3681">
        <v>4</v>
      </c>
      <c r="BG3681">
        <v>180</v>
      </c>
      <c r="BH3681">
        <v>0</v>
      </c>
      <c r="BI3681">
        <v>3</v>
      </c>
      <c r="BJ3681" s="2">
        <v>46036</v>
      </c>
      <c r="BK3681">
        <v>0</v>
      </c>
      <c r="BL3681" s="3" t="str">
        <f>VLOOKUP(O3681,DropDownList!$H$1:$I$7,2,FALSE)</f>
        <v>2025/26</v>
      </c>
      <c r="BM3681" s="3" t="str">
        <f t="shared" si="57"/>
        <v>PRAS</v>
      </c>
    </row>
    <row r="3682" spans="1:65" x14ac:dyDescent="0.2">
      <c r="A3682">
        <v>2026</v>
      </c>
      <c r="B3682">
        <v>1</v>
      </c>
      <c r="C3682" t="s">
        <v>216</v>
      </c>
      <c r="D3682" t="s">
        <v>229</v>
      </c>
      <c r="E3682" t="s">
        <v>42</v>
      </c>
      <c r="F3682">
        <v>9250</v>
      </c>
      <c r="G3682" t="s">
        <v>141</v>
      </c>
      <c r="H3682" t="s">
        <v>221</v>
      </c>
      <c r="I3682" t="s">
        <v>221</v>
      </c>
      <c r="J3682" s="1">
        <v>46023</v>
      </c>
      <c r="K3682" t="s">
        <v>438</v>
      </c>
      <c r="L3682">
        <v>4</v>
      </c>
      <c r="M3682" t="s">
        <v>439</v>
      </c>
      <c r="N3682" t="s">
        <v>145</v>
      </c>
      <c r="O3682" t="s">
        <v>149</v>
      </c>
      <c r="P3682" t="s">
        <v>153</v>
      </c>
      <c r="Q3682">
        <v>90</v>
      </c>
      <c r="R3682">
        <v>2</v>
      </c>
      <c r="S3682">
        <v>90</v>
      </c>
      <c r="T3682">
        <v>0</v>
      </c>
      <c r="U3682">
        <v>2</v>
      </c>
      <c r="V3682">
        <v>2</v>
      </c>
      <c r="W3682">
        <v>90</v>
      </c>
      <c r="X3682">
        <v>90</v>
      </c>
      <c r="Y3682">
        <v>0</v>
      </c>
      <c r="Z3682">
        <v>0</v>
      </c>
      <c r="AA3682">
        <v>0</v>
      </c>
      <c r="AB3682">
        <v>0</v>
      </c>
      <c r="AC3682">
        <v>0</v>
      </c>
      <c r="AD3682">
        <v>2</v>
      </c>
      <c r="AE3682">
        <v>0</v>
      </c>
      <c r="AF3682">
        <v>0</v>
      </c>
      <c r="AG3682">
        <v>0</v>
      </c>
      <c r="AH3682">
        <v>0</v>
      </c>
      <c r="AI3682">
        <v>2</v>
      </c>
      <c r="AJ3682">
        <v>0</v>
      </c>
      <c r="AK3682">
        <v>0</v>
      </c>
      <c r="AL3682">
        <v>0</v>
      </c>
      <c r="AM3682">
        <v>0</v>
      </c>
      <c r="AN3682">
        <v>0</v>
      </c>
      <c r="AO3682">
        <v>1</v>
      </c>
      <c r="AP3682">
        <v>1</v>
      </c>
      <c r="AQ3682">
        <v>1</v>
      </c>
      <c r="AR3682">
        <v>0</v>
      </c>
      <c r="AS3682">
        <v>0</v>
      </c>
      <c r="AT3682">
        <v>0</v>
      </c>
      <c r="AU3682">
        <v>0</v>
      </c>
      <c r="AV3682">
        <v>0</v>
      </c>
      <c r="AW3682">
        <v>0</v>
      </c>
      <c r="AX3682">
        <v>0</v>
      </c>
      <c r="AY3682">
        <v>0</v>
      </c>
      <c r="AZ3682">
        <v>0</v>
      </c>
      <c r="BA3682">
        <v>0</v>
      </c>
      <c r="BB3682">
        <v>0</v>
      </c>
      <c r="BC3682">
        <v>0</v>
      </c>
      <c r="BD3682">
        <v>0</v>
      </c>
      <c r="BE3682">
        <v>0</v>
      </c>
      <c r="BF3682">
        <v>1</v>
      </c>
      <c r="BG3682">
        <v>90</v>
      </c>
      <c r="BH3682">
        <v>0</v>
      </c>
      <c r="BI3682">
        <v>1</v>
      </c>
      <c r="BJ3682" s="2">
        <v>46036</v>
      </c>
      <c r="BK3682">
        <v>0</v>
      </c>
      <c r="BL3682" s="3" t="str">
        <f>VLOOKUP(O3682,DropDownList!$H$1:$I$7,2,FALSE)</f>
        <v>2025/26</v>
      </c>
      <c r="BM3682" s="3" t="str">
        <f t="shared" si="57"/>
        <v>PREG</v>
      </c>
    </row>
    <row r="3683" spans="1:65" x14ac:dyDescent="0.2">
      <c r="A3683">
        <v>2026</v>
      </c>
      <c r="B3683">
        <v>1</v>
      </c>
      <c r="C3683" t="s">
        <v>216</v>
      </c>
      <c r="D3683" t="s">
        <v>229</v>
      </c>
      <c r="E3683" t="s">
        <v>42</v>
      </c>
      <c r="F3683">
        <v>9250</v>
      </c>
      <c r="G3683" t="s">
        <v>141</v>
      </c>
      <c r="H3683" t="s">
        <v>221</v>
      </c>
      <c r="I3683" t="s">
        <v>221</v>
      </c>
      <c r="J3683" s="1">
        <v>46023</v>
      </c>
      <c r="K3683" t="s">
        <v>438</v>
      </c>
      <c r="L3683">
        <v>4</v>
      </c>
      <c r="M3683" t="s">
        <v>439</v>
      </c>
      <c r="N3683" t="s">
        <v>145</v>
      </c>
      <c r="O3683" t="s">
        <v>149</v>
      </c>
      <c r="P3683" t="s">
        <v>154</v>
      </c>
      <c r="Q3683">
        <v>7967.45</v>
      </c>
      <c r="R3683">
        <v>86</v>
      </c>
      <c r="S3683">
        <v>22560</v>
      </c>
      <c r="T3683">
        <v>0</v>
      </c>
      <c r="U3683">
        <v>33</v>
      </c>
      <c r="V3683">
        <v>17</v>
      </c>
      <c r="W3683">
        <v>2660</v>
      </c>
      <c r="X3683">
        <v>4275</v>
      </c>
      <c r="Y3683">
        <v>0</v>
      </c>
      <c r="Z3683">
        <v>0</v>
      </c>
      <c r="AA3683">
        <v>14592.55</v>
      </c>
      <c r="AB3683">
        <v>0</v>
      </c>
      <c r="AC3683">
        <v>13652.55</v>
      </c>
      <c r="AD3683">
        <v>10</v>
      </c>
      <c r="AE3683">
        <v>7</v>
      </c>
      <c r="AF3683">
        <v>53</v>
      </c>
      <c r="AG3683">
        <v>9</v>
      </c>
      <c r="AH3683">
        <v>0</v>
      </c>
      <c r="AI3683">
        <v>24</v>
      </c>
      <c r="AJ3683">
        <v>0</v>
      </c>
      <c r="AK3683">
        <v>0</v>
      </c>
      <c r="AL3683">
        <v>0</v>
      </c>
      <c r="AM3683">
        <v>0</v>
      </c>
      <c r="AN3683">
        <v>0</v>
      </c>
      <c r="AO3683">
        <v>37</v>
      </c>
      <c r="AP3683">
        <v>103</v>
      </c>
      <c r="AQ3683">
        <v>43</v>
      </c>
      <c r="AR3683">
        <v>0</v>
      </c>
      <c r="AS3683">
        <v>9</v>
      </c>
      <c r="AT3683">
        <v>3</v>
      </c>
      <c r="AU3683">
        <v>0</v>
      </c>
      <c r="AV3683">
        <v>0</v>
      </c>
      <c r="AW3683">
        <v>0</v>
      </c>
      <c r="AX3683">
        <v>0</v>
      </c>
      <c r="AY3683">
        <v>12</v>
      </c>
      <c r="AZ3683">
        <v>16</v>
      </c>
      <c r="BA3683">
        <v>3</v>
      </c>
      <c r="BB3683">
        <v>0</v>
      </c>
      <c r="BC3683">
        <v>0</v>
      </c>
      <c r="BD3683">
        <v>0</v>
      </c>
      <c r="BE3683">
        <v>0</v>
      </c>
      <c r="BF3683">
        <v>86</v>
      </c>
      <c r="BG3683">
        <v>6515</v>
      </c>
      <c r="BH3683">
        <v>0</v>
      </c>
      <c r="BI3683">
        <v>33</v>
      </c>
      <c r="BJ3683" s="2">
        <v>46036</v>
      </c>
      <c r="BK3683">
        <v>0</v>
      </c>
      <c r="BL3683" s="3" t="str">
        <f>VLOOKUP(O3683,DropDownList!$H$1:$I$7,2,FALSE)</f>
        <v>2025/26</v>
      </c>
      <c r="BM3683" s="3" t="str">
        <f t="shared" si="57"/>
        <v>JP COURT</v>
      </c>
    </row>
    <row r="3684" spans="1:65" x14ac:dyDescent="0.2">
      <c r="A3684">
        <v>2026</v>
      </c>
      <c r="B3684">
        <v>1</v>
      </c>
      <c r="C3684" t="s">
        <v>216</v>
      </c>
      <c r="D3684" t="s">
        <v>229</v>
      </c>
      <c r="E3684" t="s">
        <v>42</v>
      </c>
      <c r="F3684">
        <v>9250</v>
      </c>
      <c r="G3684" t="s">
        <v>141</v>
      </c>
      <c r="H3684" t="s">
        <v>221</v>
      </c>
      <c r="I3684" t="s">
        <v>221</v>
      </c>
      <c r="J3684" s="1">
        <v>46023</v>
      </c>
      <c r="K3684" t="s">
        <v>438</v>
      </c>
      <c r="L3684">
        <v>4</v>
      </c>
      <c r="M3684" t="s">
        <v>439</v>
      </c>
      <c r="N3684" t="s">
        <v>145</v>
      </c>
      <c r="O3684" t="s">
        <v>147</v>
      </c>
      <c r="P3684" t="s">
        <v>153</v>
      </c>
      <c r="Q3684">
        <v>135</v>
      </c>
      <c r="R3684">
        <v>6</v>
      </c>
      <c r="S3684">
        <v>480</v>
      </c>
      <c r="T3684">
        <v>150</v>
      </c>
      <c r="U3684">
        <v>3</v>
      </c>
      <c r="V3684">
        <v>3</v>
      </c>
      <c r="W3684">
        <v>135</v>
      </c>
      <c r="X3684">
        <v>135</v>
      </c>
      <c r="Y3684">
        <v>0</v>
      </c>
      <c r="Z3684">
        <v>0</v>
      </c>
      <c r="AA3684">
        <v>195</v>
      </c>
      <c r="AB3684">
        <v>0</v>
      </c>
      <c r="AC3684">
        <v>195</v>
      </c>
      <c r="AD3684">
        <v>3</v>
      </c>
      <c r="AE3684">
        <v>0</v>
      </c>
      <c r="AF3684">
        <v>2</v>
      </c>
      <c r="AG3684">
        <v>0</v>
      </c>
      <c r="AH3684">
        <v>1</v>
      </c>
      <c r="AI3684">
        <v>3</v>
      </c>
      <c r="AJ3684">
        <v>0</v>
      </c>
      <c r="AK3684">
        <v>0</v>
      </c>
      <c r="AL3684">
        <v>0</v>
      </c>
      <c r="AM3684">
        <v>0</v>
      </c>
      <c r="AN3684">
        <v>0</v>
      </c>
      <c r="AO3684">
        <v>6</v>
      </c>
      <c r="AP3684">
        <v>12</v>
      </c>
      <c r="AQ3684">
        <v>8</v>
      </c>
      <c r="AR3684">
        <v>0</v>
      </c>
      <c r="AS3684">
        <v>1</v>
      </c>
      <c r="AT3684">
        <v>1</v>
      </c>
      <c r="AU3684">
        <v>0</v>
      </c>
      <c r="AV3684">
        <v>0</v>
      </c>
      <c r="AW3684">
        <v>0</v>
      </c>
      <c r="AX3684">
        <v>0</v>
      </c>
      <c r="AY3684">
        <v>1</v>
      </c>
      <c r="AZ3684">
        <v>1</v>
      </c>
      <c r="BA3684">
        <v>0</v>
      </c>
      <c r="BB3684">
        <v>0</v>
      </c>
      <c r="BC3684">
        <v>0</v>
      </c>
      <c r="BD3684">
        <v>0</v>
      </c>
      <c r="BE3684">
        <v>0</v>
      </c>
      <c r="BF3684">
        <v>6</v>
      </c>
      <c r="BG3684">
        <v>135</v>
      </c>
      <c r="BH3684">
        <v>0</v>
      </c>
      <c r="BI3684">
        <v>3</v>
      </c>
      <c r="BJ3684" s="2">
        <v>46036</v>
      </c>
      <c r="BK3684">
        <v>0</v>
      </c>
      <c r="BL3684" s="3" t="str">
        <f>VLOOKUP(O3684,DropDownList!$H$1:$I$7,2,FALSE)</f>
        <v>2024/25</v>
      </c>
      <c r="BM3684" s="3" t="str">
        <f t="shared" si="57"/>
        <v>PREG</v>
      </c>
    </row>
    <row r="3685" spans="1:65" x14ac:dyDescent="0.2">
      <c r="A3685">
        <v>2026</v>
      </c>
      <c r="B3685">
        <v>1</v>
      </c>
      <c r="C3685" t="s">
        <v>216</v>
      </c>
      <c r="D3685" t="s">
        <v>229</v>
      </c>
      <c r="E3685" t="s">
        <v>42</v>
      </c>
      <c r="F3685">
        <v>9250</v>
      </c>
      <c r="G3685" t="s">
        <v>141</v>
      </c>
      <c r="H3685" t="s">
        <v>221</v>
      </c>
      <c r="I3685" t="s">
        <v>221</v>
      </c>
      <c r="J3685" s="1">
        <v>46023</v>
      </c>
      <c r="K3685" t="s">
        <v>438</v>
      </c>
      <c r="L3685">
        <v>4</v>
      </c>
      <c r="M3685" t="s">
        <v>439</v>
      </c>
      <c r="N3685" t="s">
        <v>145</v>
      </c>
      <c r="O3685" t="s">
        <v>149</v>
      </c>
      <c r="P3685" t="s">
        <v>150</v>
      </c>
      <c r="Q3685">
        <v>4552.16</v>
      </c>
      <c r="R3685">
        <v>40</v>
      </c>
      <c r="S3685">
        <v>6732.16</v>
      </c>
      <c r="T3685">
        <v>750</v>
      </c>
      <c r="U3685">
        <v>30</v>
      </c>
      <c r="V3685">
        <v>18</v>
      </c>
      <c r="W3685">
        <v>2377.6</v>
      </c>
      <c r="X3685">
        <v>2563.02</v>
      </c>
      <c r="Y3685">
        <v>35</v>
      </c>
      <c r="Z3685">
        <v>5982.16</v>
      </c>
      <c r="AA3685">
        <v>1430</v>
      </c>
      <c r="AB3685">
        <v>733.32</v>
      </c>
      <c r="AC3685">
        <v>696.68</v>
      </c>
      <c r="AD3685">
        <v>15</v>
      </c>
      <c r="AE3685">
        <v>3</v>
      </c>
      <c r="AF3685">
        <v>5</v>
      </c>
      <c r="AG3685">
        <v>8</v>
      </c>
      <c r="AH3685">
        <v>5</v>
      </c>
      <c r="AI3685">
        <v>22</v>
      </c>
      <c r="AJ3685">
        <v>3</v>
      </c>
      <c r="AK3685">
        <v>6</v>
      </c>
      <c r="AL3685">
        <v>1</v>
      </c>
      <c r="AM3685">
        <v>3</v>
      </c>
      <c r="AN3685">
        <v>0</v>
      </c>
      <c r="AO3685">
        <v>31</v>
      </c>
      <c r="AP3685">
        <v>83</v>
      </c>
      <c r="AQ3685">
        <v>31</v>
      </c>
      <c r="AR3685">
        <v>1</v>
      </c>
      <c r="AS3685">
        <v>2</v>
      </c>
      <c r="AT3685">
        <v>1</v>
      </c>
      <c r="AU3685">
        <v>0</v>
      </c>
      <c r="AV3685">
        <v>0</v>
      </c>
      <c r="AW3685">
        <v>0</v>
      </c>
      <c r="AX3685">
        <v>0</v>
      </c>
      <c r="AY3685">
        <v>9</v>
      </c>
      <c r="AZ3685">
        <v>18</v>
      </c>
      <c r="BA3685">
        <v>9</v>
      </c>
      <c r="BB3685">
        <v>0</v>
      </c>
      <c r="BC3685">
        <v>0</v>
      </c>
      <c r="BD3685">
        <v>0</v>
      </c>
      <c r="BE3685">
        <v>0</v>
      </c>
      <c r="BF3685">
        <v>30</v>
      </c>
      <c r="BG3685">
        <v>3304.28</v>
      </c>
      <c r="BH3685">
        <v>0</v>
      </c>
      <c r="BI3685">
        <v>28</v>
      </c>
      <c r="BJ3685" s="2">
        <v>46036</v>
      </c>
      <c r="BK3685">
        <v>0</v>
      </c>
      <c r="BL3685" s="3" t="str">
        <f>VLOOKUP(O3685,DropDownList!$H$1:$I$7,2,FALSE)</f>
        <v>2025/26</v>
      </c>
      <c r="BM3685" s="3" t="str">
        <f t="shared" si="57"/>
        <v>FISCAL FINES</v>
      </c>
    </row>
    <row r="3686" spans="1:65" x14ac:dyDescent="0.2">
      <c r="A3686">
        <v>2026</v>
      </c>
      <c r="B3686">
        <v>1</v>
      </c>
      <c r="C3686" t="s">
        <v>216</v>
      </c>
      <c r="D3686" t="s">
        <v>229</v>
      </c>
      <c r="E3686" t="s">
        <v>42</v>
      </c>
      <c r="F3686">
        <v>9250</v>
      </c>
      <c r="G3686" t="s">
        <v>141</v>
      </c>
      <c r="H3686" t="s">
        <v>221</v>
      </c>
      <c r="I3686" t="s">
        <v>221</v>
      </c>
      <c r="J3686" s="1">
        <v>46023</v>
      </c>
      <c r="K3686" t="s">
        <v>438</v>
      </c>
      <c r="L3686">
        <v>4</v>
      </c>
      <c r="M3686" t="s">
        <v>439</v>
      </c>
      <c r="N3686" t="s">
        <v>145</v>
      </c>
      <c r="O3686" t="s">
        <v>156</v>
      </c>
      <c r="P3686" t="s">
        <v>154</v>
      </c>
      <c r="Q3686">
        <v>6334.07</v>
      </c>
      <c r="R3686">
        <v>144</v>
      </c>
      <c r="S3686">
        <v>36967</v>
      </c>
      <c r="T3686">
        <v>0</v>
      </c>
      <c r="U3686">
        <v>29</v>
      </c>
      <c r="V3686">
        <v>13</v>
      </c>
      <c r="W3686">
        <v>3200</v>
      </c>
      <c r="X3686">
        <v>3200</v>
      </c>
      <c r="Y3686">
        <v>0</v>
      </c>
      <c r="Z3686">
        <v>0</v>
      </c>
      <c r="AA3686">
        <v>30632.93</v>
      </c>
      <c r="AB3686">
        <v>158.04</v>
      </c>
      <c r="AC3686">
        <v>28574.89</v>
      </c>
      <c r="AD3686">
        <v>10</v>
      </c>
      <c r="AE3686">
        <v>3</v>
      </c>
      <c r="AF3686">
        <v>115</v>
      </c>
      <c r="AG3686">
        <v>15</v>
      </c>
      <c r="AH3686">
        <v>0</v>
      </c>
      <c r="AI3686">
        <v>14</v>
      </c>
      <c r="AJ3686">
        <v>0</v>
      </c>
      <c r="AK3686">
        <v>0</v>
      </c>
      <c r="AL3686">
        <v>0</v>
      </c>
      <c r="AM3686">
        <v>0</v>
      </c>
      <c r="AN3686">
        <v>0</v>
      </c>
      <c r="AO3686">
        <v>67</v>
      </c>
      <c r="AP3686">
        <v>321</v>
      </c>
      <c r="AQ3686">
        <v>75</v>
      </c>
      <c r="AR3686">
        <v>0</v>
      </c>
      <c r="AS3686">
        <v>40</v>
      </c>
      <c r="AT3686">
        <v>30</v>
      </c>
      <c r="AU3686">
        <v>0</v>
      </c>
      <c r="AV3686">
        <v>0</v>
      </c>
      <c r="AW3686">
        <v>0</v>
      </c>
      <c r="AX3686">
        <v>0</v>
      </c>
      <c r="AY3686">
        <v>32</v>
      </c>
      <c r="AZ3686">
        <v>78</v>
      </c>
      <c r="BA3686">
        <v>47</v>
      </c>
      <c r="BB3686">
        <v>7</v>
      </c>
      <c r="BC3686">
        <v>3</v>
      </c>
      <c r="BD3686">
        <v>0</v>
      </c>
      <c r="BE3686">
        <v>0</v>
      </c>
      <c r="BF3686">
        <v>142</v>
      </c>
      <c r="BG3686">
        <v>3880</v>
      </c>
      <c r="BH3686">
        <v>0</v>
      </c>
      <c r="BI3686">
        <v>29</v>
      </c>
      <c r="BJ3686" s="2">
        <v>46036</v>
      </c>
      <c r="BK3686">
        <v>0</v>
      </c>
      <c r="BL3686" s="3" t="str">
        <f>VLOOKUP(O3686,DropDownList!$H$1:$I$7,2,FALSE)</f>
        <v>2023/24</v>
      </c>
      <c r="BM3686" s="3" t="str">
        <f t="shared" ref="BM3686:BM3749" si="58">IF(RIGHT(P3686,4)="VSUR","VSUR",IF(RIGHT(P3686,4)="CONF","CONF",P3686))</f>
        <v>JP COURT</v>
      </c>
    </row>
    <row r="3687" spans="1:65" x14ac:dyDescent="0.2">
      <c r="A3687">
        <v>2026</v>
      </c>
      <c r="B3687">
        <v>1</v>
      </c>
      <c r="C3687" t="s">
        <v>216</v>
      </c>
      <c r="D3687" t="s">
        <v>229</v>
      </c>
      <c r="E3687" t="s">
        <v>42</v>
      </c>
      <c r="F3687">
        <v>9250</v>
      </c>
      <c r="G3687" t="s">
        <v>141</v>
      </c>
      <c r="H3687" t="s">
        <v>221</v>
      </c>
      <c r="I3687" t="s">
        <v>221</v>
      </c>
      <c r="J3687" s="1">
        <v>46023</v>
      </c>
      <c r="K3687" t="s">
        <v>438</v>
      </c>
      <c r="L3687">
        <v>4</v>
      </c>
      <c r="M3687" t="s">
        <v>439</v>
      </c>
      <c r="N3687" t="s">
        <v>145</v>
      </c>
      <c r="O3687" t="s">
        <v>156</v>
      </c>
      <c r="P3687" t="s">
        <v>150</v>
      </c>
      <c r="Q3687">
        <v>3551.88</v>
      </c>
      <c r="R3687">
        <v>98</v>
      </c>
      <c r="S3687">
        <v>16328.3</v>
      </c>
      <c r="T3687">
        <v>2292.48</v>
      </c>
      <c r="U3687">
        <v>26</v>
      </c>
      <c r="V3687">
        <v>8</v>
      </c>
      <c r="W3687">
        <v>1327.46</v>
      </c>
      <c r="X3687">
        <v>1327.46</v>
      </c>
      <c r="Y3687">
        <v>87</v>
      </c>
      <c r="Z3687">
        <v>14035.82</v>
      </c>
      <c r="AA3687">
        <v>10483.94</v>
      </c>
      <c r="AB3687">
        <v>1276.33</v>
      </c>
      <c r="AC3687">
        <v>9207.61</v>
      </c>
      <c r="AD3687">
        <v>6</v>
      </c>
      <c r="AE3687">
        <v>2</v>
      </c>
      <c r="AF3687">
        <v>59</v>
      </c>
      <c r="AG3687">
        <v>11</v>
      </c>
      <c r="AH3687">
        <v>11</v>
      </c>
      <c r="AI3687">
        <v>15</v>
      </c>
      <c r="AJ3687">
        <v>20</v>
      </c>
      <c r="AK3687">
        <v>16</v>
      </c>
      <c r="AL3687">
        <v>2</v>
      </c>
      <c r="AM3687">
        <v>1</v>
      </c>
      <c r="AN3687">
        <v>2</v>
      </c>
      <c r="AO3687">
        <v>68</v>
      </c>
      <c r="AP3687">
        <v>300</v>
      </c>
      <c r="AQ3687">
        <v>69</v>
      </c>
      <c r="AR3687">
        <v>0</v>
      </c>
      <c r="AS3687">
        <v>25</v>
      </c>
      <c r="AT3687">
        <v>17</v>
      </c>
      <c r="AU3687">
        <v>0</v>
      </c>
      <c r="AV3687">
        <v>0</v>
      </c>
      <c r="AW3687">
        <v>0</v>
      </c>
      <c r="AX3687">
        <v>0</v>
      </c>
      <c r="AY3687">
        <v>51</v>
      </c>
      <c r="AZ3687">
        <v>85</v>
      </c>
      <c r="BA3687">
        <v>43</v>
      </c>
      <c r="BB3687">
        <v>2</v>
      </c>
      <c r="BC3687">
        <v>1</v>
      </c>
      <c r="BD3687">
        <v>0</v>
      </c>
      <c r="BE3687">
        <v>0</v>
      </c>
      <c r="BF3687">
        <v>72</v>
      </c>
      <c r="BG3687">
        <v>2243.7800000000002</v>
      </c>
      <c r="BH3687">
        <v>2</v>
      </c>
      <c r="BI3687">
        <v>26</v>
      </c>
      <c r="BJ3687" s="2">
        <v>46036</v>
      </c>
      <c r="BK3687">
        <v>0</v>
      </c>
      <c r="BL3687" s="3" t="str">
        <f>VLOOKUP(O3687,DropDownList!$H$1:$I$7,2,FALSE)</f>
        <v>2023/24</v>
      </c>
      <c r="BM3687" s="3" t="str">
        <f t="shared" si="58"/>
        <v>FISCAL FINES</v>
      </c>
    </row>
    <row r="3688" spans="1:65" x14ac:dyDescent="0.2">
      <c r="A3688">
        <v>2026</v>
      </c>
      <c r="B3688">
        <v>1</v>
      </c>
      <c r="C3688" t="s">
        <v>216</v>
      </c>
      <c r="D3688" t="s">
        <v>229</v>
      </c>
      <c r="E3688" t="s">
        <v>42</v>
      </c>
      <c r="F3688">
        <v>9250</v>
      </c>
      <c r="G3688" t="s">
        <v>141</v>
      </c>
      <c r="H3688" t="s">
        <v>221</v>
      </c>
      <c r="I3688" t="s">
        <v>221</v>
      </c>
      <c r="J3688" s="1">
        <v>46023</v>
      </c>
      <c r="K3688" t="s">
        <v>438</v>
      </c>
      <c r="L3688">
        <v>4</v>
      </c>
      <c r="M3688" t="s">
        <v>439</v>
      </c>
      <c r="N3688" t="s">
        <v>145</v>
      </c>
      <c r="O3688" t="s">
        <v>155</v>
      </c>
      <c r="P3688" t="s">
        <v>146</v>
      </c>
      <c r="Q3688">
        <v>116.5</v>
      </c>
      <c r="R3688">
        <v>161</v>
      </c>
      <c r="S3688">
        <v>2360</v>
      </c>
      <c r="T3688">
        <v>0</v>
      </c>
      <c r="U3688">
        <v>31</v>
      </c>
      <c r="V3688">
        <v>8</v>
      </c>
      <c r="W3688">
        <v>76.5</v>
      </c>
      <c r="X3688">
        <v>76.5</v>
      </c>
      <c r="Y3688">
        <v>0</v>
      </c>
      <c r="Z3688">
        <v>0</v>
      </c>
      <c r="AA3688">
        <v>2243.5</v>
      </c>
      <c r="AB3688">
        <v>0</v>
      </c>
      <c r="AC3688">
        <v>0</v>
      </c>
      <c r="AD3688">
        <v>6</v>
      </c>
      <c r="AE3688">
        <v>2</v>
      </c>
      <c r="AF3688">
        <v>150</v>
      </c>
      <c r="AG3688">
        <v>3</v>
      </c>
      <c r="AH3688">
        <v>0</v>
      </c>
      <c r="AI3688">
        <v>8</v>
      </c>
      <c r="AJ3688">
        <v>0</v>
      </c>
      <c r="AK3688">
        <v>0</v>
      </c>
      <c r="AL3688">
        <v>0</v>
      </c>
      <c r="AM3688">
        <v>0</v>
      </c>
      <c r="AN3688">
        <v>0</v>
      </c>
      <c r="AO3688">
        <v>82</v>
      </c>
      <c r="AP3688">
        <v>437</v>
      </c>
      <c r="AQ3688">
        <v>90</v>
      </c>
      <c r="AR3688">
        <v>0</v>
      </c>
      <c r="AS3688">
        <v>62</v>
      </c>
      <c r="AT3688">
        <v>34</v>
      </c>
      <c r="AU3688">
        <v>0</v>
      </c>
      <c r="AV3688">
        <v>0</v>
      </c>
      <c r="AW3688">
        <v>0</v>
      </c>
      <c r="AX3688">
        <v>0</v>
      </c>
      <c r="AY3688">
        <v>40</v>
      </c>
      <c r="AZ3688">
        <v>92</v>
      </c>
      <c r="BA3688">
        <v>61</v>
      </c>
      <c r="BB3688">
        <v>13</v>
      </c>
      <c r="BC3688">
        <v>9</v>
      </c>
      <c r="BD3688">
        <v>2</v>
      </c>
      <c r="BE3688">
        <v>0</v>
      </c>
      <c r="BF3688">
        <v>161</v>
      </c>
      <c r="BG3688">
        <v>100</v>
      </c>
      <c r="BH3688">
        <v>0</v>
      </c>
      <c r="BI3688">
        <v>28</v>
      </c>
      <c r="BJ3688" s="2">
        <v>46036</v>
      </c>
      <c r="BK3688">
        <v>0</v>
      </c>
      <c r="BL3688" s="3" t="str">
        <f>VLOOKUP(O3688,DropDownList!$H$1:$I$7,2,FALSE)</f>
        <v>2022/23</v>
      </c>
      <c r="BM3688" s="3" t="str">
        <f t="shared" si="58"/>
        <v>VSUR</v>
      </c>
    </row>
    <row r="3689" spans="1:65" x14ac:dyDescent="0.2">
      <c r="A3689">
        <v>2026</v>
      </c>
      <c r="B3689">
        <v>1</v>
      </c>
      <c r="C3689" t="s">
        <v>216</v>
      </c>
      <c r="D3689" t="s">
        <v>229</v>
      </c>
      <c r="E3689" t="s">
        <v>42</v>
      </c>
      <c r="F3689">
        <v>9250</v>
      </c>
      <c r="G3689" t="s">
        <v>141</v>
      </c>
      <c r="H3689" t="s">
        <v>221</v>
      </c>
      <c r="I3689" t="s">
        <v>221</v>
      </c>
      <c r="J3689" s="1">
        <v>46023</v>
      </c>
      <c r="K3689" t="s">
        <v>438</v>
      </c>
      <c r="L3689">
        <v>4</v>
      </c>
      <c r="M3689" t="s">
        <v>439</v>
      </c>
      <c r="N3689" t="s">
        <v>145</v>
      </c>
      <c r="O3689" t="s">
        <v>147</v>
      </c>
      <c r="P3689" t="s">
        <v>146</v>
      </c>
      <c r="Q3689">
        <v>660</v>
      </c>
      <c r="R3689">
        <v>245</v>
      </c>
      <c r="S3689">
        <v>3640</v>
      </c>
      <c r="T3689">
        <v>0</v>
      </c>
      <c r="U3689">
        <v>74</v>
      </c>
      <c r="V3689">
        <v>23</v>
      </c>
      <c r="W3689">
        <v>360</v>
      </c>
      <c r="X3689">
        <v>360</v>
      </c>
      <c r="Y3689">
        <v>0</v>
      </c>
      <c r="Z3689">
        <v>0</v>
      </c>
      <c r="AA3689">
        <v>2980</v>
      </c>
      <c r="AB3689">
        <v>0</v>
      </c>
      <c r="AC3689">
        <v>0</v>
      </c>
      <c r="AD3689">
        <v>23</v>
      </c>
      <c r="AE3689">
        <v>0</v>
      </c>
      <c r="AF3689">
        <v>202</v>
      </c>
      <c r="AG3689">
        <v>0</v>
      </c>
      <c r="AH3689">
        <v>0</v>
      </c>
      <c r="AI3689">
        <v>43</v>
      </c>
      <c r="AJ3689">
        <v>0</v>
      </c>
      <c r="AK3689">
        <v>0</v>
      </c>
      <c r="AL3689">
        <v>0</v>
      </c>
      <c r="AM3689">
        <v>0</v>
      </c>
      <c r="AN3689">
        <v>0</v>
      </c>
      <c r="AO3689">
        <v>124</v>
      </c>
      <c r="AP3689">
        <v>458</v>
      </c>
      <c r="AQ3689">
        <v>126</v>
      </c>
      <c r="AR3689">
        <v>0</v>
      </c>
      <c r="AS3689">
        <v>55</v>
      </c>
      <c r="AT3689">
        <v>12</v>
      </c>
      <c r="AU3689">
        <v>0</v>
      </c>
      <c r="AV3689">
        <v>0</v>
      </c>
      <c r="AW3689">
        <v>0</v>
      </c>
      <c r="AX3689">
        <v>0</v>
      </c>
      <c r="AY3689">
        <v>53</v>
      </c>
      <c r="AZ3689">
        <v>109</v>
      </c>
      <c r="BA3689">
        <v>62</v>
      </c>
      <c r="BB3689">
        <v>10</v>
      </c>
      <c r="BC3689">
        <v>5</v>
      </c>
      <c r="BD3689">
        <v>0</v>
      </c>
      <c r="BE3689">
        <v>0</v>
      </c>
      <c r="BF3689">
        <v>245</v>
      </c>
      <c r="BG3689">
        <v>660</v>
      </c>
      <c r="BH3689">
        <v>0</v>
      </c>
      <c r="BI3689">
        <v>74</v>
      </c>
      <c r="BJ3689" s="2">
        <v>46036</v>
      </c>
      <c r="BK3689">
        <v>0</v>
      </c>
      <c r="BL3689" s="3" t="str">
        <f>VLOOKUP(O3689,DropDownList!$H$1:$I$7,2,FALSE)</f>
        <v>2024/25</v>
      </c>
      <c r="BM3689" s="3" t="str">
        <f t="shared" si="58"/>
        <v>VSUR</v>
      </c>
    </row>
    <row r="3690" spans="1:65" x14ac:dyDescent="0.2">
      <c r="A3690">
        <v>2026</v>
      </c>
      <c r="B3690">
        <v>1</v>
      </c>
      <c r="C3690" t="s">
        <v>216</v>
      </c>
      <c r="D3690" t="s">
        <v>229</v>
      </c>
      <c r="E3690" t="s">
        <v>42</v>
      </c>
      <c r="F3690">
        <v>9250</v>
      </c>
      <c r="G3690" t="s">
        <v>141</v>
      </c>
      <c r="H3690" t="s">
        <v>221</v>
      </c>
      <c r="I3690" t="s">
        <v>221</v>
      </c>
      <c r="J3690" s="1">
        <v>46023</v>
      </c>
      <c r="K3690" t="s">
        <v>438</v>
      </c>
      <c r="L3690">
        <v>4</v>
      </c>
      <c r="M3690" t="s">
        <v>439</v>
      </c>
      <c r="N3690" t="s">
        <v>145</v>
      </c>
      <c r="O3690" t="s">
        <v>155</v>
      </c>
      <c r="P3690" t="s">
        <v>151</v>
      </c>
      <c r="Q3690">
        <v>0</v>
      </c>
      <c r="R3690">
        <v>2</v>
      </c>
      <c r="S3690">
        <v>60</v>
      </c>
      <c r="T3690">
        <v>30</v>
      </c>
      <c r="U3690">
        <v>0</v>
      </c>
      <c r="V3690">
        <v>0</v>
      </c>
      <c r="W3690">
        <v>0</v>
      </c>
      <c r="X3690">
        <v>0</v>
      </c>
      <c r="Y3690">
        <v>0</v>
      </c>
      <c r="Z3690">
        <v>0</v>
      </c>
      <c r="AA3690">
        <v>30</v>
      </c>
      <c r="AB3690">
        <v>0</v>
      </c>
      <c r="AC3690">
        <v>30</v>
      </c>
      <c r="AD3690">
        <v>0</v>
      </c>
      <c r="AE3690">
        <v>0</v>
      </c>
      <c r="AF3690">
        <v>1</v>
      </c>
      <c r="AG3690">
        <v>0</v>
      </c>
      <c r="AH3690">
        <v>1</v>
      </c>
      <c r="AI3690">
        <v>0</v>
      </c>
      <c r="AJ3690">
        <v>0</v>
      </c>
      <c r="AK3690">
        <v>0</v>
      </c>
      <c r="AL3690">
        <v>0</v>
      </c>
      <c r="AM3690">
        <v>0</v>
      </c>
      <c r="AN3690">
        <v>0</v>
      </c>
      <c r="AO3690">
        <v>0</v>
      </c>
      <c r="AP3690">
        <v>0</v>
      </c>
      <c r="AQ3690">
        <v>0</v>
      </c>
      <c r="AR3690">
        <v>0</v>
      </c>
      <c r="AS3690">
        <v>0</v>
      </c>
      <c r="AT3690">
        <v>0</v>
      </c>
      <c r="AU3690">
        <v>0</v>
      </c>
      <c r="AV3690">
        <v>0</v>
      </c>
      <c r="AW3690">
        <v>0</v>
      </c>
      <c r="AX3690">
        <v>0</v>
      </c>
      <c r="AY3690">
        <v>0</v>
      </c>
      <c r="AZ3690">
        <v>0</v>
      </c>
      <c r="BA3690">
        <v>0</v>
      </c>
      <c r="BB3690">
        <v>0</v>
      </c>
      <c r="BC3690">
        <v>0</v>
      </c>
      <c r="BD3690">
        <v>0</v>
      </c>
      <c r="BE3690">
        <v>0</v>
      </c>
      <c r="BF3690">
        <v>0</v>
      </c>
      <c r="BG3690">
        <v>0</v>
      </c>
      <c r="BH3690">
        <v>0</v>
      </c>
      <c r="BI3690">
        <v>0</v>
      </c>
      <c r="BJ3690" s="2">
        <v>46036</v>
      </c>
      <c r="BK3690">
        <v>0</v>
      </c>
      <c r="BL3690" s="3" t="str">
        <f>VLOOKUP(O3690,DropDownList!$H$1:$I$7,2,FALSE)</f>
        <v>2022/23</v>
      </c>
      <c r="BM3690" s="3" t="str">
        <f t="shared" si="58"/>
        <v>PCPF</v>
      </c>
    </row>
    <row r="3691" spans="1:65" x14ac:dyDescent="0.2">
      <c r="A3691">
        <v>2026</v>
      </c>
      <c r="B3691">
        <v>1</v>
      </c>
      <c r="C3691" t="s">
        <v>216</v>
      </c>
      <c r="D3691" t="s">
        <v>230</v>
      </c>
      <c r="E3691" t="s">
        <v>42</v>
      </c>
      <c r="F3691">
        <v>9875</v>
      </c>
      <c r="G3691" t="s">
        <v>158</v>
      </c>
      <c r="H3691" t="s">
        <v>221</v>
      </c>
      <c r="I3691" t="s">
        <v>221</v>
      </c>
      <c r="J3691" s="1">
        <v>46023</v>
      </c>
      <c r="K3691" t="s">
        <v>438</v>
      </c>
      <c r="L3691">
        <v>4</v>
      </c>
      <c r="M3691" t="s">
        <v>439</v>
      </c>
      <c r="N3691" t="s">
        <v>145</v>
      </c>
      <c r="O3691" t="s">
        <v>155</v>
      </c>
      <c r="P3691" t="s">
        <v>161</v>
      </c>
      <c r="Q3691">
        <v>323.64</v>
      </c>
      <c r="R3691">
        <v>144</v>
      </c>
      <c r="S3691">
        <v>2650</v>
      </c>
      <c r="T3691">
        <v>70</v>
      </c>
      <c r="U3691">
        <v>38</v>
      </c>
      <c r="V3691">
        <v>9</v>
      </c>
      <c r="W3691">
        <v>190</v>
      </c>
      <c r="X3691">
        <v>190</v>
      </c>
      <c r="Y3691">
        <v>0</v>
      </c>
      <c r="Z3691">
        <v>0</v>
      </c>
      <c r="AA3691">
        <v>2256.36</v>
      </c>
      <c r="AB3691">
        <v>0</v>
      </c>
      <c r="AC3691">
        <v>0</v>
      </c>
      <c r="AD3691">
        <v>9</v>
      </c>
      <c r="AE3691">
        <v>0</v>
      </c>
      <c r="AF3691">
        <v>121</v>
      </c>
      <c r="AG3691">
        <v>1</v>
      </c>
      <c r="AH3691">
        <v>5</v>
      </c>
      <c r="AI3691">
        <v>17</v>
      </c>
      <c r="AJ3691">
        <v>0</v>
      </c>
      <c r="AK3691">
        <v>0</v>
      </c>
      <c r="AL3691">
        <v>0</v>
      </c>
      <c r="AM3691">
        <v>0</v>
      </c>
      <c r="AN3691">
        <v>0</v>
      </c>
      <c r="AO3691">
        <v>82</v>
      </c>
      <c r="AP3691">
        <v>505</v>
      </c>
      <c r="AQ3691">
        <v>88</v>
      </c>
      <c r="AR3691">
        <v>0</v>
      </c>
      <c r="AS3691">
        <v>49</v>
      </c>
      <c r="AT3691">
        <v>38</v>
      </c>
      <c r="AU3691">
        <v>3</v>
      </c>
      <c r="AV3691">
        <v>2</v>
      </c>
      <c r="AW3691">
        <v>1</v>
      </c>
      <c r="AX3691">
        <v>0</v>
      </c>
      <c r="AY3691">
        <v>68</v>
      </c>
      <c r="AZ3691">
        <v>124</v>
      </c>
      <c r="BA3691">
        <v>90</v>
      </c>
      <c r="BB3691">
        <v>12</v>
      </c>
      <c r="BC3691">
        <v>5</v>
      </c>
      <c r="BD3691">
        <v>1</v>
      </c>
      <c r="BE3691">
        <v>0</v>
      </c>
      <c r="BF3691">
        <v>142</v>
      </c>
      <c r="BG3691">
        <v>310</v>
      </c>
      <c r="BH3691">
        <v>0</v>
      </c>
      <c r="BI3691">
        <v>35</v>
      </c>
      <c r="BJ3691" s="2">
        <v>46036</v>
      </c>
      <c r="BK3691">
        <v>0</v>
      </c>
      <c r="BL3691" s="3" t="str">
        <f>VLOOKUP(O3691,DropDownList!$H$1:$I$7,2,FALSE)</f>
        <v>2022/23</v>
      </c>
      <c r="BM3691" s="3" t="str">
        <f t="shared" si="58"/>
        <v>VSUR</v>
      </c>
    </row>
    <row r="3692" spans="1:65" x14ac:dyDescent="0.2">
      <c r="A3692">
        <v>2026</v>
      </c>
      <c r="B3692">
        <v>1</v>
      </c>
      <c r="C3692" t="s">
        <v>216</v>
      </c>
      <c r="D3692" t="s">
        <v>230</v>
      </c>
      <c r="E3692" t="s">
        <v>42</v>
      </c>
      <c r="F3692">
        <v>9875</v>
      </c>
      <c r="G3692" t="s">
        <v>158</v>
      </c>
      <c r="H3692" t="s">
        <v>221</v>
      </c>
      <c r="I3692" t="s">
        <v>221</v>
      </c>
      <c r="J3692" s="1">
        <v>46023</v>
      </c>
      <c r="K3692" t="s">
        <v>438</v>
      </c>
      <c r="L3692">
        <v>4</v>
      </c>
      <c r="M3692" t="s">
        <v>439</v>
      </c>
      <c r="N3692" t="s">
        <v>145</v>
      </c>
      <c r="O3692" t="s">
        <v>155</v>
      </c>
      <c r="P3692" t="s">
        <v>159</v>
      </c>
      <c r="Q3692">
        <v>0</v>
      </c>
      <c r="R3692">
        <v>1</v>
      </c>
      <c r="S3692">
        <v>1000</v>
      </c>
      <c r="T3692">
        <v>0</v>
      </c>
      <c r="U3692">
        <v>0</v>
      </c>
      <c r="V3692">
        <v>0</v>
      </c>
      <c r="W3692">
        <v>0</v>
      </c>
      <c r="X3692">
        <v>0</v>
      </c>
      <c r="Y3692">
        <v>0</v>
      </c>
      <c r="Z3692">
        <v>0</v>
      </c>
      <c r="AA3692">
        <v>1000</v>
      </c>
      <c r="AB3692">
        <v>0</v>
      </c>
      <c r="AC3692">
        <v>0</v>
      </c>
      <c r="AD3692">
        <v>0</v>
      </c>
      <c r="AE3692">
        <v>0</v>
      </c>
      <c r="AF3692">
        <v>1</v>
      </c>
      <c r="AG3692">
        <v>0</v>
      </c>
      <c r="AH3692">
        <v>0</v>
      </c>
      <c r="AI3692">
        <v>0</v>
      </c>
      <c r="AJ3692">
        <v>0</v>
      </c>
      <c r="AK3692">
        <v>0</v>
      </c>
      <c r="AL3692">
        <v>0</v>
      </c>
      <c r="AM3692">
        <v>0</v>
      </c>
      <c r="AN3692">
        <v>0</v>
      </c>
      <c r="AO3692">
        <v>0</v>
      </c>
      <c r="AP3692">
        <v>0</v>
      </c>
      <c r="AQ3692">
        <v>0</v>
      </c>
      <c r="AR3692">
        <v>0</v>
      </c>
      <c r="AS3692">
        <v>0</v>
      </c>
      <c r="AT3692">
        <v>0</v>
      </c>
      <c r="AU3692">
        <v>0</v>
      </c>
      <c r="AV3692">
        <v>0</v>
      </c>
      <c r="AW3692">
        <v>0</v>
      </c>
      <c r="AX3692">
        <v>0</v>
      </c>
      <c r="AY3692">
        <v>0</v>
      </c>
      <c r="AZ3692">
        <v>0</v>
      </c>
      <c r="BA3692">
        <v>0</v>
      </c>
      <c r="BB3692">
        <v>0</v>
      </c>
      <c r="BC3692">
        <v>0</v>
      </c>
      <c r="BD3692">
        <v>0</v>
      </c>
      <c r="BE3692">
        <v>0</v>
      </c>
      <c r="BF3692">
        <v>0</v>
      </c>
      <c r="BG3692">
        <v>0</v>
      </c>
      <c r="BH3692">
        <v>0</v>
      </c>
      <c r="BI3692">
        <v>0</v>
      </c>
      <c r="BJ3692" s="2">
        <v>46036</v>
      </c>
      <c r="BK3692">
        <v>0</v>
      </c>
      <c r="BL3692" s="3" t="str">
        <f>VLOOKUP(O3692,DropDownList!$H$1:$I$7,2,FALSE)</f>
        <v>2022/23</v>
      </c>
      <c r="BM3692" s="3" t="str">
        <f t="shared" si="58"/>
        <v>CONF</v>
      </c>
    </row>
    <row r="3693" spans="1:65" x14ac:dyDescent="0.2">
      <c r="A3693">
        <v>2026</v>
      </c>
      <c r="B3693">
        <v>1</v>
      </c>
      <c r="C3693" t="s">
        <v>216</v>
      </c>
      <c r="D3693" t="s">
        <v>230</v>
      </c>
      <c r="E3693" t="s">
        <v>42</v>
      </c>
      <c r="F3693">
        <v>9875</v>
      </c>
      <c r="G3693" t="s">
        <v>158</v>
      </c>
      <c r="H3693" t="s">
        <v>221</v>
      </c>
      <c r="I3693" t="s">
        <v>221</v>
      </c>
      <c r="J3693" s="1">
        <v>46023</v>
      </c>
      <c r="K3693" t="s">
        <v>438</v>
      </c>
      <c r="L3693">
        <v>4</v>
      </c>
      <c r="M3693" t="s">
        <v>439</v>
      </c>
      <c r="N3693" t="s">
        <v>145</v>
      </c>
      <c r="O3693" t="s">
        <v>155</v>
      </c>
      <c r="P3693" t="s">
        <v>160</v>
      </c>
      <c r="Q3693">
        <v>10631.16</v>
      </c>
      <c r="R3693">
        <v>157</v>
      </c>
      <c r="S3693">
        <v>56925.9</v>
      </c>
      <c r="T3693">
        <v>975.3</v>
      </c>
      <c r="U3693">
        <v>40</v>
      </c>
      <c r="V3693">
        <v>17</v>
      </c>
      <c r="W3693">
        <v>5628.59</v>
      </c>
      <c r="X3693">
        <v>5628.59</v>
      </c>
      <c r="Y3693">
        <v>0</v>
      </c>
      <c r="Z3693">
        <v>0</v>
      </c>
      <c r="AA3693">
        <v>45319.44</v>
      </c>
      <c r="AB3693">
        <v>5476.34</v>
      </c>
      <c r="AC3693">
        <v>37586.74</v>
      </c>
      <c r="AD3693">
        <v>10</v>
      </c>
      <c r="AE3693">
        <v>7</v>
      </c>
      <c r="AF3693">
        <v>110</v>
      </c>
      <c r="AG3693">
        <v>24</v>
      </c>
      <c r="AH3693">
        <v>3</v>
      </c>
      <c r="AI3693">
        <v>16</v>
      </c>
      <c r="AJ3693">
        <v>0</v>
      </c>
      <c r="AK3693">
        <v>0</v>
      </c>
      <c r="AL3693">
        <v>0</v>
      </c>
      <c r="AM3693">
        <v>0</v>
      </c>
      <c r="AN3693">
        <v>0</v>
      </c>
      <c r="AO3693">
        <v>88</v>
      </c>
      <c r="AP3693">
        <v>515</v>
      </c>
      <c r="AQ3693">
        <v>93</v>
      </c>
      <c r="AR3693">
        <v>0</v>
      </c>
      <c r="AS3693">
        <v>52</v>
      </c>
      <c r="AT3693">
        <v>38</v>
      </c>
      <c r="AU3693">
        <v>3</v>
      </c>
      <c r="AV3693">
        <v>2</v>
      </c>
      <c r="AW3693">
        <v>1</v>
      </c>
      <c r="AX3693">
        <v>0</v>
      </c>
      <c r="AY3693">
        <v>68</v>
      </c>
      <c r="AZ3693">
        <v>125</v>
      </c>
      <c r="BA3693">
        <v>90</v>
      </c>
      <c r="BB3693">
        <v>12</v>
      </c>
      <c r="BC3693">
        <v>5</v>
      </c>
      <c r="BD3693">
        <v>1</v>
      </c>
      <c r="BE3693">
        <v>0</v>
      </c>
      <c r="BF3693">
        <v>152</v>
      </c>
      <c r="BG3693">
        <v>6190</v>
      </c>
      <c r="BH3693">
        <v>4</v>
      </c>
      <c r="BI3693">
        <v>37</v>
      </c>
      <c r="BJ3693" s="2">
        <v>46036</v>
      </c>
      <c r="BK3693">
        <v>0</v>
      </c>
      <c r="BL3693" s="3" t="str">
        <f>VLOOKUP(O3693,DropDownList!$H$1:$I$7,2,FALSE)</f>
        <v>2022/23</v>
      </c>
      <c r="BM3693" s="3" t="str">
        <f t="shared" si="58"/>
        <v>SC COURT</v>
      </c>
    </row>
    <row r="3694" spans="1:65" x14ac:dyDescent="0.2">
      <c r="A3694">
        <v>2026</v>
      </c>
      <c r="B3694">
        <v>1</v>
      </c>
      <c r="C3694" t="s">
        <v>216</v>
      </c>
      <c r="D3694" t="s">
        <v>230</v>
      </c>
      <c r="E3694" t="s">
        <v>42</v>
      </c>
      <c r="F3694">
        <v>9875</v>
      </c>
      <c r="G3694" t="s">
        <v>158</v>
      </c>
      <c r="H3694" t="s">
        <v>221</v>
      </c>
      <c r="I3694" t="s">
        <v>221</v>
      </c>
      <c r="J3694" s="1">
        <v>46023</v>
      </c>
      <c r="K3694" t="s">
        <v>438</v>
      </c>
      <c r="L3694">
        <v>4</v>
      </c>
      <c r="M3694" t="s">
        <v>439</v>
      </c>
      <c r="N3694" t="s">
        <v>145</v>
      </c>
      <c r="O3694" t="s">
        <v>156</v>
      </c>
      <c r="P3694" t="s">
        <v>161</v>
      </c>
      <c r="Q3694">
        <v>360</v>
      </c>
      <c r="R3694">
        <v>173</v>
      </c>
      <c r="S3694">
        <v>3695</v>
      </c>
      <c r="T3694">
        <v>100</v>
      </c>
      <c r="U3694">
        <v>43</v>
      </c>
      <c r="V3694">
        <v>5</v>
      </c>
      <c r="W3694">
        <v>80</v>
      </c>
      <c r="X3694">
        <v>80</v>
      </c>
      <c r="Y3694">
        <v>0</v>
      </c>
      <c r="Z3694">
        <v>0</v>
      </c>
      <c r="AA3694">
        <v>3235</v>
      </c>
      <c r="AB3694">
        <v>0</v>
      </c>
      <c r="AC3694">
        <v>0</v>
      </c>
      <c r="AD3694">
        <v>5</v>
      </c>
      <c r="AE3694">
        <v>0</v>
      </c>
      <c r="AF3694">
        <v>149</v>
      </c>
      <c r="AG3694">
        <v>0</v>
      </c>
      <c r="AH3694">
        <v>6</v>
      </c>
      <c r="AI3694">
        <v>18</v>
      </c>
      <c r="AJ3694">
        <v>0</v>
      </c>
      <c r="AK3694">
        <v>0</v>
      </c>
      <c r="AL3694">
        <v>0</v>
      </c>
      <c r="AM3694">
        <v>0</v>
      </c>
      <c r="AN3694">
        <v>0</v>
      </c>
      <c r="AO3694">
        <v>105</v>
      </c>
      <c r="AP3694">
        <v>461</v>
      </c>
      <c r="AQ3694">
        <v>107</v>
      </c>
      <c r="AR3694">
        <v>1</v>
      </c>
      <c r="AS3694">
        <v>53</v>
      </c>
      <c r="AT3694">
        <v>27</v>
      </c>
      <c r="AU3694">
        <v>1</v>
      </c>
      <c r="AV3694">
        <v>0</v>
      </c>
      <c r="AW3694">
        <v>4</v>
      </c>
      <c r="AX3694">
        <v>0</v>
      </c>
      <c r="AY3694">
        <v>66</v>
      </c>
      <c r="AZ3694">
        <v>109</v>
      </c>
      <c r="BA3694">
        <v>66</v>
      </c>
      <c r="BB3694">
        <v>6</v>
      </c>
      <c r="BC3694">
        <v>5</v>
      </c>
      <c r="BD3694">
        <v>3</v>
      </c>
      <c r="BE3694">
        <v>0</v>
      </c>
      <c r="BF3694">
        <v>168</v>
      </c>
      <c r="BG3694">
        <v>360</v>
      </c>
      <c r="BH3694">
        <v>0</v>
      </c>
      <c r="BI3694">
        <v>42</v>
      </c>
      <c r="BJ3694" s="2">
        <v>46036</v>
      </c>
      <c r="BK3694">
        <v>0</v>
      </c>
      <c r="BL3694" s="3" t="str">
        <f>VLOOKUP(O3694,DropDownList!$H$1:$I$7,2,FALSE)</f>
        <v>2023/24</v>
      </c>
      <c r="BM3694" s="3" t="str">
        <f t="shared" si="58"/>
        <v>VSUR</v>
      </c>
    </row>
    <row r="3695" spans="1:65" x14ac:dyDescent="0.2">
      <c r="A3695">
        <v>2026</v>
      </c>
      <c r="B3695">
        <v>1</v>
      </c>
      <c r="C3695" t="s">
        <v>216</v>
      </c>
      <c r="D3695" t="s">
        <v>230</v>
      </c>
      <c r="E3695" t="s">
        <v>42</v>
      </c>
      <c r="F3695">
        <v>9875</v>
      </c>
      <c r="G3695" t="s">
        <v>158</v>
      </c>
      <c r="H3695" t="s">
        <v>221</v>
      </c>
      <c r="I3695" t="s">
        <v>221</v>
      </c>
      <c r="J3695" s="1">
        <v>46023</v>
      </c>
      <c r="K3695" t="s">
        <v>438</v>
      </c>
      <c r="L3695">
        <v>4</v>
      </c>
      <c r="M3695" t="s">
        <v>439</v>
      </c>
      <c r="N3695" t="s">
        <v>145</v>
      </c>
      <c r="O3695" t="s">
        <v>149</v>
      </c>
      <c r="P3695" t="s">
        <v>161</v>
      </c>
      <c r="Q3695">
        <v>440</v>
      </c>
      <c r="R3695">
        <v>70</v>
      </c>
      <c r="S3695">
        <v>6255</v>
      </c>
      <c r="T3695">
        <v>60</v>
      </c>
      <c r="U3695">
        <v>44</v>
      </c>
      <c r="V3695">
        <v>10</v>
      </c>
      <c r="W3695">
        <v>250</v>
      </c>
      <c r="X3695">
        <v>250</v>
      </c>
      <c r="Y3695">
        <v>0</v>
      </c>
      <c r="Z3695">
        <v>0</v>
      </c>
      <c r="AA3695">
        <v>5755</v>
      </c>
      <c r="AB3695">
        <v>0</v>
      </c>
      <c r="AC3695">
        <v>0</v>
      </c>
      <c r="AD3695">
        <v>10</v>
      </c>
      <c r="AE3695">
        <v>0</v>
      </c>
      <c r="AF3695">
        <v>50</v>
      </c>
      <c r="AG3695">
        <v>0</v>
      </c>
      <c r="AH3695">
        <v>2</v>
      </c>
      <c r="AI3695">
        <v>18</v>
      </c>
      <c r="AJ3695">
        <v>0</v>
      </c>
      <c r="AK3695">
        <v>0</v>
      </c>
      <c r="AL3695">
        <v>0</v>
      </c>
      <c r="AM3695">
        <v>0</v>
      </c>
      <c r="AN3695">
        <v>0</v>
      </c>
      <c r="AO3695">
        <v>47</v>
      </c>
      <c r="AP3695">
        <v>118</v>
      </c>
      <c r="AQ3695">
        <v>46</v>
      </c>
      <c r="AR3695">
        <v>1</v>
      </c>
      <c r="AS3695">
        <v>8</v>
      </c>
      <c r="AT3695">
        <v>8</v>
      </c>
      <c r="AU3695">
        <v>0</v>
      </c>
      <c r="AV3695">
        <v>0</v>
      </c>
      <c r="AW3695">
        <v>2</v>
      </c>
      <c r="AX3695">
        <v>0</v>
      </c>
      <c r="AY3695">
        <v>11</v>
      </c>
      <c r="AZ3695">
        <v>19</v>
      </c>
      <c r="BA3695">
        <v>7</v>
      </c>
      <c r="BB3695">
        <v>1</v>
      </c>
      <c r="BC3695">
        <v>0</v>
      </c>
      <c r="BD3695">
        <v>0</v>
      </c>
      <c r="BE3695">
        <v>0</v>
      </c>
      <c r="BF3695">
        <v>66</v>
      </c>
      <c r="BG3695">
        <v>440</v>
      </c>
      <c r="BH3695">
        <v>0</v>
      </c>
      <c r="BI3695">
        <v>42</v>
      </c>
      <c r="BJ3695" s="2">
        <v>46036</v>
      </c>
      <c r="BK3695">
        <v>0</v>
      </c>
      <c r="BL3695" s="3" t="str">
        <f>VLOOKUP(O3695,DropDownList!$H$1:$I$7,2,FALSE)</f>
        <v>2025/26</v>
      </c>
      <c r="BM3695" s="3" t="str">
        <f t="shared" si="58"/>
        <v>VSUR</v>
      </c>
    </row>
    <row r="3696" spans="1:65" x14ac:dyDescent="0.2">
      <c r="A3696">
        <v>2026</v>
      </c>
      <c r="B3696">
        <v>1</v>
      </c>
      <c r="C3696" t="s">
        <v>216</v>
      </c>
      <c r="D3696" t="s">
        <v>230</v>
      </c>
      <c r="E3696" t="s">
        <v>42</v>
      </c>
      <c r="F3696">
        <v>9875</v>
      </c>
      <c r="G3696" t="s">
        <v>158</v>
      </c>
      <c r="H3696" t="s">
        <v>221</v>
      </c>
      <c r="I3696" t="s">
        <v>221</v>
      </c>
      <c r="J3696" s="1">
        <v>46023</v>
      </c>
      <c r="K3696" t="s">
        <v>438</v>
      </c>
      <c r="L3696">
        <v>4</v>
      </c>
      <c r="M3696" t="s">
        <v>439</v>
      </c>
      <c r="N3696" t="s">
        <v>145</v>
      </c>
      <c r="O3696" t="s">
        <v>156</v>
      </c>
      <c r="P3696" t="s">
        <v>160</v>
      </c>
      <c r="Q3696">
        <v>12229.34</v>
      </c>
      <c r="R3696">
        <v>171</v>
      </c>
      <c r="S3696">
        <v>70328</v>
      </c>
      <c r="T3696">
        <v>1730</v>
      </c>
      <c r="U3696">
        <v>42</v>
      </c>
      <c r="V3696">
        <v>11</v>
      </c>
      <c r="W3696">
        <v>2892.83</v>
      </c>
      <c r="X3696">
        <v>2892.83</v>
      </c>
      <c r="Y3696">
        <v>0</v>
      </c>
      <c r="Z3696">
        <v>0</v>
      </c>
      <c r="AA3696">
        <v>56368.66</v>
      </c>
      <c r="AB3696">
        <v>1907.37</v>
      </c>
      <c r="AC3696">
        <v>51226.29</v>
      </c>
      <c r="AD3696">
        <v>5</v>
      </c>
      <c r="AE3696">
        <v>6</v>
      </c>
      <c r="AF3696">
        <v>123</v>
      </c>
      <c r="AG3696">
        <v>28</v>
      </c>
      <c r="AH3696">
        <v>6</v>
      </c>
      <c r="AI3696">
        <v>14</v>
      </c>
      <c r="AJ3696">
        <v>0</v>
      </c>
      <c r="AK3696">
        <v>0</v>
      </c>
      <c r="AL3696">
        <v>0</v>
      </c>
      <c r="AM3696">
        <v>0</v>
      </c>
      <c r="AN3696">
        <v>0</v>
      </c>
      <c r="AO3696">
        <v>103</v>
      </c>
      <c r="AP3696">
        <v>445</v>
      </c>
      <c r="AQ3696">
        <v>104</v>
      </c>
      <c r="AR3696">
        <v>1</v>
      </c>
      <c r="AS3696">
        <v>52</v>
      </c>
      <c r="AT3696">
        <v>27</v>
      </c>
      <c r="AU3696">
        <v>1</v>
      </c>
      <c r="AV3696">
        <v>0</v>
      </c>
      <c r="AW3696">
        <v>4</v>
      </c>
      <c r="AX3696">
        <v>0</v>
      </c>
      <c r="AY3696">
        <v>62</v>
      </c>
      <c r="AZ3696">
        <v>104</v>
      </c>
      <c r="BA3696">
        <v>63</v>
      </c>
      <c r="BB3696">
        <v>6</v>
      </c>
      <c r="BC3696">
        <v>5</v>
      </c>
      <c r="BD3696">
        <v>3</v>
      </c>
      <c r="BE3696">
        <v>0</v>
      </c>
      <c r="BF3696">
        <v>166</v>
      </c>
      <c r="BG3696">
        <v>5430</v>
      </c>
      <c r="BH3696">
        <v>0</v>
      </c>
      <c r="BI3696">
        <v>41</v>
      </c>
      <c r="BJ3696" s="2">
        <v>46036</v>
      </c>
      <c r="BK3696">
        <v>0</v>
      </c>
      <c r="BL3696" s="3" t="str">
        <f>VLOOKUP(O3696,DropDownList!$H$1:$I$7,2,FALSE)</f>
        <v>2023/24</v>
      </c>
      <c r="BM3696" s="3" t="str">
        <f t="shared" si="58"/>
        <v>SC COURT</v>
      </c>
    </row>
    <row r="3697" spans="1:65" x14ac:dyDescent="0.2">
      <c r="A3697">
        <v>2026</v>
      </c>
      <c r="B3697">
        <v>1</v>
      </c>
      <c r="C3697" t="s">
        <v>216</v>
      </c>
      <c r="D3697" t="s">
        <v>230</v>
      </c>
      <c r="E3697" t="s">
        <v>42</v>
      </c>
      <c r="F3697">
        <v>9875</v>
      </c>
      <c r="G3697" t="s">
        <v>158</v>
      </c>
      <c r="H3697" t="s">
        <v>221</v>
      </c>
      <c r="I3697" t="s">
        <v>221</v>
      </c>
      <c r="J3697" s="1">
        <v>46023</v>
      </c>
      <c r="K3697" t="s">
        <v>438</v>
      </c>
      <c r="L3697">
        <v>4</v>
      </c>
      <c r="M3697" t="s">
        <v>439</v>
      </c>
      <c r="N3697" t="s">
        <v>145</v>
      </c>
      <c r="O3697" t="s">
        <v>156</v>
      </c>
      <c r="P3697" t="s">
        <v>159</v>
      </c>
      <c r="Q3697">
        <v>0</v>
      </c>
      <c r="R3697">
        <v>2</v>
      </c>
      <c r="S3697">
        <v>6434.21</v>
      </c>
      <c r="T3697">
        <v>40</v>
      </c>
      <c r="U3697">
        <v>0</v>
      </c>
      <c r="V3697">
        <v>0</v>
      </c>
      <c r="W3697">
        <v>0</v>
      </c>
      <c r="X3697">
        <v>0</v>
      </c>
      <c r="Y3697">
        <v>0</v>
      </c>
      <c r="Z3697">
        <v>0</v>
      </c>
      <c r="AA3697">
        <v>6394.21</v>
      </c>
      <c r="AB3697">
        <v>0</v>
      </c>
      <c r="AC3697">
        <v>0</v>
      </c>
      <c r="AD3697">
        <v>0</v>
      </c>
      <c r="AE3697">
        <v>0</v>
      </c>
      <c r="AF3697">
        <v>1</v>
      </c>
      <c r="AG3697">
        <v>0</v>
      </c>
      <c r="AH3697">
        <v>0</v>
      </c>
      <c r="AI3697">
        <v>0</v>
      </c>
      <c r="AJ3697">
        <v>0</v>
      </c>
      <c r="AK3697">
        <v>0</v>
      </c>
      <c r="AL3697">
        <v>0</v>
      </c>
      <c r="AM3697">
        <v>0</v>
      </c>
      <c r="AN3697">
        <v>0</v>
      </c>
      <c r="AO3697">
        <v>1</v>
      </c>
      <c r="AP3697">
        <v>1</v>
      </c>
      <c r="AQ3697">
        <v>1</v>
      </c>
      <c r="AR3697">
        <v>0</v>
      </c>
      <c r="AS3697">
        <v>0</v>
      </c>
      <c r="AT3697">
        <v>0</v>
      </c>
      <c r="AU3697">
        <v>0</v>
      </c>
      <c r="AV3697">
        <v>0</v>
      </c>
      <c r="AW3697">
        <v>0</v>
      </c>
      <c r="AX3697">
        <v>0</v>
      </c>
      <c r="AY3697">
        <v>0</v>
      </c>
      <c r="AZ3697">
        <v>0</v>
      </c>
      <c r="BA3697">
        <v>0</v>
      </c>
      <c r="BB3697">
        <v>0</v>
      </c>
      <c r="BC3697">
        <v>0</v>
      </c>
      <c r="BD3697">
        <v>0</v>
      </c>
      <c r="BE3697">
        <v>0</v>
      </c>
      <c r="BF3697">
        <v>0</v>
      </c>
      <c r="BG3697">
        <v>0</v>
      </c>
      <c r="BH3697">
        <v>1</v>
      </c>
      <c r="BI3697">
        <v>0</v>
      </c>
      <c r="BJ3697" s="2">
        <v>46036</v>
      </c>
      <c r="BK3697">
        <v>0</v>
      </c>
      <c r="BL3697" s="3" t="str">
        <f>VLOOKUP(O3697,DropDownList!$H$1:$I$7,2,FALSE)</f>
        <v>2023/24</v>
      </c>
      <c r="BM3697" s="3" t="str">
        <f t="shared" si="58"/>
        <v>CONF</v>
      </c>
    </row>
    <row r="3698" spans="1:65" x14ac:dyDescent="0.2">
      <c r="A3698">
        <v>2026</v>
      </c>
      <c r="B3698">
        <v>1</v>
      </c>
      <c r="C3698" t="s">
        <v>216</v>
      </c>
      <c r="D3698" t="s">
        <v>230</v>
      </c>
      <c r="E3698" t="s">
        <v>42</v>
      </c>
      <c r="F3698">
        <v>9875</v>
      </c>
      <c r="G3698" t="s">
        <v>158</v>
      </c>
      <c r="H3698" t="s">
        <v>221</v>
      </c>
      <c r="I3698" t="s">
        <v>221</v>
      </c>
      <c r="J3698" s="1">
        <v>46023</v>
      </c>
      <c r="K3698" t="s">
        <v>438</v>
      </c>
      <c r="L3698">
        <v>4</v>
      </c>
      <c r="M3698" t="s">
        <v>439</v>
      </c>
      <c r="N3698" t="s">
        <v>145</v>
      </c>
      <c r="O3698" t="s">
        <v>147</v>
      </c>
      <c r="P3698" t="s">
        <v>159</v>
      </c>
      <c r="Q3698">
        <v>0</v>
      </c>
      <c r="R3698">
        <v>3</v>
      </c>
      <c r="S3698">
        <v>5738.49</v>
      </c>
      <c r="T3698">
        <v>88.92</v>
      </c>
      <c r="U3698">
        <v>0</v>
      </c>
      <c r="V3698">
        <v>0</v>
      </c>
      <c r="W3698">
        <v>0</v>
      </c>
      <c r="X3698">
        <v>0</v>
      </c>
      <c r="Y3698">
        <v>0</v>
      </c>
      <c r="Z3698">
        <v>0</v>
      </c>
      <c r="AA3698">
        <v>5649.57</v>
      </c>
      <c r="AB3698">
        <v>0</v>
      </c>
      <c r="AC3698">
        <v>0</v>
      </c>
      <c r="AD3698">
        <v>0</v>
      </c>
      <c r="AE3698">
        <v>0</v>
      </c>
      <c r="AF3698">
        <v>1</v>
      </c>
      <c r="AG3698">
        <v>0</v>
      </c>
      <c r="AH3698">
        <v>0</v>
      </c>
      <c r="AI3698">
        <v>0</v>
      </c>
      <c r="AJ3698">
        <v>0</v>
      </c>
      <c r="AK3698">
        <v>0</v>
      </c>
      <c r="AL3698">
        <v>0</v>
      </c>
      <c r="AM3698">
        <v>0</v>
      </c>
      <c r="AN3698">
        <v>0</v>
      </c>
      <c r="AO3698">
        <v>2</v>
      </c>
      <c r="AP3698">
        <v>2</v>
      </c>
      <c r="AQ3698">
        <v>2</v>
      </c>
      <c r="AR3698">
        <v>0</v>
      </c>
      <c r="AS3698">
        <v>0</v>
      </c>
      <c r="AT3698">
        <v>0</v>
      </c>
      <c r="AU3698">
        <v>0</v>
      </c>
      <c r="AV3698">
        <v>0</v>
      </c>
      <c r="AW3698">
        <v>0</v>
      </c>
      <c r="AX3698">
        <v>0</v>
      </c>
      <c r="AY3698">
        <v>0</v>
      </c>
      <c r="AZ3698">
        <v>0</v>
      </c>
      <c r="BA3698">
        <v>0</v>
      </c>
      <c r="BB3698">
        <v>0</v>
      </c>
      <c r="BC3698">
        <v>0</v>
      </c>
      <c r="BD3698">
        <v>0</v>
      </c>
      <c r="BE3698">
        <v>0</v>
      </c>
      <c r="BF3698">
        <v>0</v>
      </c>
      <c r="BG3698">
        <v>0</v>
      </c>
      <c r="BH3698">
        <v>2</v>
      </c>
      <c r="BI3698">
        <v>0</v>
      </c>
      <c r="BJ3698" s="2">
        <v>46036</v>
      </c>
      <c r="BK3698">
        <v>0</v>
      </c>
      <c r="BL3698" s="3" t="str">
        <f>VLOOKUP(O3698,DropDownList!$H$1:$I$7,2,FALSE)</f>
        <v>2024/25</v>
      </c>
      <c r="BM3698" s="3" t="str">
        <f t="shared" si="58"/>
        <v>CONF</v>
      </c>
    </row>
    <row r="3699" spans="1:65" x14ac:dyDescent="0.2">
      <c r="A3699">
        <v>2026</v>
      </c>
      <c r="B3699">
        <v>1</v>
      </c>
      <c r="C3699" t="s">
        <v>216</v>
      </c>
      <c r="D3699" t="s">
        <v>230</v>
      </c>
      <c r="E3699" t="s">
        <v>42</v>
      </c>
      <c r="F3699">
        <v>9875</v>
      </c>
      <c r="G3699" t="s">
        <v>158</v>
      </c>
      <c r="H3699" t="s">
        <v>221</v>
      </c>
      <c r="I3699" t="s">
        <v>221</v>
      </c>
      <c r="J3699" s="1">
        <v>46023</v>
      </c>
      <c r="K3699" t="s">
        <v>438</v>
      </c>
      <c r="L3699">
        <v>4</v>
      </c>
      <c r="M3699" t="s">
        <v>439</v>
      </c>
      <c r="N3699" t="s">
        <v>145</v>
      </c>
      <c r="O3699" t="s">
        <v>147</v>
      </c>
      <c r="P3699" t="s">
        <v>160</v>
      </c>
      <c r="Q3699">
        <v>21413.81</v>
      </c>
      <c r="R3699">
        <v>183</v>
      </c>
      <c r="S3699">
        <v>77091</v>
      </c>
      <c r="T3699">
        <v>2280</v>
      </c>
      <c r="U3699">
        <v>67</v>
      </c>
      <c r="V3699">
        <v>30</v>
      </c>
      <c r="W3699">
        <v>10224.6</v>
      </c>
      <c r="X3699">
        <v>11504.6</v>
      </c>
      <c r="Y3699">
        <v>0</v>
      </c>
      <c r="Z3699">
        <v>0</v>
      </c>
      <c r="AA3699">
        <v>53397.19</v>
      </c>
      <c r="AB3699">
        <v>2612.48</v>
      </c>
      <c r="AC3699">
        <v>47703.86</v>
      </c>
      <c r="AD3699">
        <v>14</v>
      </c>
      <c r="AE3699">
        <v>16</v>
      </c>
      <c r="AF3699">
        <v>109</v>
      </c>
      <c r="AG3699">
        <v>39</v>
      </c>
      <c r="AH3699">
        <v>7</v>
      </c>
      <c r="AI3699">
        <v>28</v>
      </c>
      <c r="AJ3699">
        <v>0</v>
      </c>
      <c r="AK3699">
        <v>0</v>
      </c>
      <c r="AL3699">
        <v>0</v>
      </c>
      <c r="AM3699">
        <v>0</v>
      </c>
      <c r="AN3699">
        <v>0</v>
      </c>
      <c r="AO3699">
        <v>108</v>
      </c>
      <c r="AP3699">
        <v>395</v>
      </c>
      <c r="AQ3699">
        <v>101</v>
      </c>
      <c r="AR3699">
        <v>0</v>
      </c>
      <c r="AS3699">
        <v>38</v>
      </c>
      <c r="AT3699">
        <v>20</v>
      </c>
      <c r="AU3699">
        <v>2</v>
      </c>
      <c r="AV3699">
        <v>2</v>
      </c>
      <c r="AW3699">
        <v>6</v>
      </c>
      <c r="AX3699">
        <v>0</v>
      </c>
      <c r="AY3699">
        <v>55</v>
      </c>
      <c r="AZ3699">
        <v>96</v>
      </c>
      <c r="BA3699">
        <v>46</v>
      </c>
      <c r="BB3699">
        <v>9</v>
      </c>
      <c r="BC3699">
        <v>5</v>
      </c>
      <c r="BD3699">
        <v>0</v>
      </c>
      <c r="BE3699">
        <v>0</v>
      </c>
      <c r="BF3699">
        <v>176</v>
      </c>
      <c r="BG3699">
        <v>12515</v>
      </c>
      <c r="BH3699">
        <v>0</v>
      </c>
      <c r="BI3699">
        <v>66</v>
      </c>
      <c r="BJ3699" s="2">
        <v>46036</v>
      </c>
      <c r="BK3699">
        <v>0</v>
      </c>
      <c r="BL3699" s="3" t="str">
        <f>VLOOKUP(O3699,DropDownList!$H$1:$I$7,2,FALSE)</f>
        <v>2024/25</v>
      </c>
      <c r="BM3699" s="3" t="str">
        <f t="shared" si="58"/>
        <v>SC COURT</v>
      </c>
    </row>
    <row r="3700" spans="1:65" x14ac:dyDescent="0.2">
      <c r="A3700">
        <v>2026</v>
      </c>
      <c r="B3700">
        <v>1</v>
      </c>
      <c r="C3700" t="s">
        <v>216</v>
      </c>
      <c r="D3700" t="s">
        <v>230</v>
      </c>
      <c r="E3700" t="s">
        <v>42</v>
      </c>
      <c r="F3700">
        <v>9875</v>
      </c>
      <c r="G3700" t="s">
        <v>158</v>
      </c>
      <c r="H3700" t="s">
        <v>221</v>
      </c>
      <c r="I3700" t="s">
        <v>221</v>
      </c>
      <c r="J3700" s="1">
        <v>46023</v>
      </c>
      <c r="K3700" t="s">
        <v>438</v>
      </c>
      <c r="L3700">
        <v>4</v>
      </c>
      <c r="M3700" t="s">
        <v>439</v>
      </c>
      <c r="N3700" t="s">
        <v>145</v>
      </c>
      <c r="O3700" t="s">
        <v>149</v>
      </c>
      <c r="P3700" t="s">
        <v>160</v>
      </c>
      <c r="Q3700">
        <v>18311.88</v>
      </c>
      <c r="R3700">
        <v>76</v>
      </c>
      <c r="S3700">
        <v>38449.4</v>
      </c>
      <c r="T3700">
        <v>1460</v>
      </c>
      <c r="U3700">
        <v>47</v>
      </c>
      <c r="V3700">
        <v>24</v>
      </c>
      <c r="W3700">
        <v>5560</v>
      </c>
      <c r="X3700">
        <v>10226.9</v>
      </c>
      <c r="Y3700">
        <v>0</v>
      </c>
      <c r="Z3700">
        <v>0</v>
      </c>
      <c r="AA3700">
        <v>18677.52</v>
      </c>
      <c r="AB3700">
        <v>2017.5</v>
      </c>
      <c r="AC3700">
        <v>15395.02</v>
      </c>
      <c r="AD3700">
        <v>10</v>
      </c>
      <c r="AE3700">
        <v>14</v>
      </c>
      <c r="AF3700">
        <v>27</v>
      </c>
      <c r="AG3700">
        <v>28</v>
      </c>
      <c r="AH3700">
        <v>2</v>
      </c>
      <c r="AI3700">
        <v>19</v>
      </c>
      <c r="AJ3700">
        <v>0</v>
      </c>
      <c r="AK3700">
        <v>0</v>
      </c>
      <c r="AL3700">
        <v>0</v>
      </c>
      <c r="AM3700">
        <v>0</v>
      </c>
      <c r="AN3700">
        <v>0</v>
      </c>
      <c r="AO3700">
        <v>51</v>
      </c>
      <c r="AP3700">
        <v>124</v>
      </c>
      <c r="AQ3700">
        <v>48</v>
      </c>
      <c r="AR3700">
        <v>2</v>
      </c>
      <c r="AS3700">
        <v>9</v>
      </c>
      <c r="AT3700">
        <v>8</v>
      </c>
      <c r="AU3700">
        <v>0</v>
      </c>
      <c r="AV3700">
        <v>0</v>
      </c>
      <c r="AW3700">
        <v>2</v>
      </c>
      <c r="AX3700">
        <v>0</v>
      </c>
      <c r="AY3700">
        <v>12</v>
      </c>
      <c r="AZ3700">
        <v>19</v>
      </c>
      <c r="BA3700">
        <v>7</v>
      </c>
      <c r="BB3700">
        <v>1</v>
      </c>
      <c r="BC3700">
        <v>0</v>
      </c>
      <c r="BD3700">
        <v>0</v>
      </c>
      <c r="BE3700">
        <v>0</v>
      </c>
      <c r="BF3700">
        <v>72</v>
      </c>
      <c r="BG3700">
        <v>8660</v>
      </c>
      <c r="BH3700">
        <v>0</v>
      </c>
      <c r="BI3700">
        <v>44</v>
      </c>
      <c r="BJ3700" s="2">
        <v>46036</v>
      </c>
      <c r="BK3700">
        <v>0</v>
      </c>
      <c r="BL3700" s="3" t="str">
        <f>VLOOKUP(O3700,DropDownList!$H$1:$I$7,2,FALSE)</f>
        <v>2025/26</v>
      </c>
      <c r="BM3700" s="3" t="str">
        <f t="shared" si="58"/>
        <v>SC COURT</v>
      </c>
    </row>
    <row r="3701" spans="1:65" x14ac:dyDescent="0.2">
      <c r="A3701">
        <v>2026</v>
      </c>
      <c r="B3701">
        <v>1</v>
      </c>
      <c r="C3701" t="s">
        <v>216</v>
      </c>
      <c r="D3701" t="s">
        <v>230</v>
      </c>
      <c r="E3701" t="s">
        <v>42</v>
      </c>
      <c r="F3701">
        <v>9875</v>
      </c>
      <c r="G3701" t="s">
        <v>158</v>
      </c>
      <c r="H3701" t="s">
        <v>221</v>
      </c>
      <c r="I3701" t="s">
        <v>221</v>
      </c>
      <c r="J3701" s="1">
        <v>46023</v>
      </c>
      <c r="K3701" t="s">
        <v>438</v>
      </c>
      <c r="L3701">
        <v>4</v>
      </c>
      <c r="M3701" t="s">
        <v>439</v>
      </c>
      <c r="N3701" t="s">
        <v>145</v>
      </c>
      <c r="O3701" t="s">
        <v>147</v>
      </c>
      <c r="P3701" t="s">
        <v>161</v>
      </c>
      <c r="Q3701">
        <v>729.15</v>
      </c>
      <c r="R3701">
        <v>179</v>
      </c>
      <c r="S3701">
        <v>3950</v>
      </c>
      <c r="T3701">
        <v>140</v>
      </c>
      <c r="U3701">
        <v>65</v>
      </c>
      <c r="V3701">
        <v>14</v>
      </c>
      <c r="W3701">
        <v>380</v>
      </c>
      <c r="X3701">
        <v>380</v>
      </c>
      <c r="Y3701">
        <v>0</v>
      </c>
      <c r="Z3701">
        <v>0</v>
      </c>
      <c r="AA3701">
        <v>3080.85</v>
      </c>
      <c r="AB3701">
        <v>0</v>
      </c>
      <c r="AC3701">
        <v>0</v>
      </c>
      <c r="AD3701">
        <v>14</v>
      </c>
      <c r="AE3701">
        <v>0</v>
      </c>
      <c r="AF3701">
        <v>141</v>
      </c>
      <c r="AG3701">
        <v>1</v>
      </c>
      <c r="AH3701">
        <v>7</v>
      </c>
      <c r="AI3701">
        <v>30</v>
      </c>
      <c r="AJ3701">
        <v>0</v>
      </c>
      <c r="AK3701">
        <v>0</v>
      </c>
      <c r="AL3701">
        <v>0</v>
      </c>
      <c r="AM3701">
        <v>0</v>
      </c>
      <c r="AN3701">
        <v>0</v>
      </c>
      <c r="AO3701">
        <v>104</v>
      </c>
      <c r="AP3701">
        <v>372</v>
      </c>
      <c r="AQ3701">
        <v>97</v>
      </c>
      <c r="AR3701">
        <v>0</v>
      </c>
      <c r="AS3701">
        <v>34</v>
      </c>
      <c r="AT3701">
        <v>19</v>
      </c>
      <c r="AU3701">
        <v>2</v>
      </c>
      <c r="AV3701">
        <v>2</v>
      </c>
      <c r="AW3701">
        <v>6</v>
      </c>
      <c r="AX3701">
        <v>0</v>
      </c>
      <c r="AY3701">
        <v>53</v>
      </c>
      <c r="AZ3701">
        <v>89</v>
      </c>
      <c r="BA3701">
        <v>41</v>
      </c>
      <c r="BB3701">
        <v>9</v>
      </c>
      <c r="BC3701">
        <v>5</v>
      </c>
      <c r="BD3701">
        <v>0</v>
      </c>
      <c r="BE3701">
        <v>0</v>
      </c>
      <c r="BF3701">
        <v>172</v>
      </c>
      <c r="BG3701">
        <v>725</v>
      </c>
      <c r="BH3701">
        <v>0</v>
      </c>
      <c r="BI3701">
        <v>64</v>
      </c>
      <c r="BJ3701" s="2">
        <v>46036</v>
      </c>
      <c r="BK3701">
        <v>0</v>
      </c>
      <c r="BL3701" s="3" t="str">
        <f>VLOOKUP(O3701,DropDownList!$H$1:$I$7,2,FALSE)</f>
        <v>2024/25</v>
      </c>
      <c r="BM3701" s="3" t="str">
        <f t="shared" si="58"/>
        <v>VSUR</v>
      </c>
    </row>
    <row r="3702" spans="1:65" x14ac:dyDescent="0.2">
      <c r="A3702">
        <v>2026</v>
      </c>
      <c r="B3702">
        <v>1</v>
      </c>
      <c r="C3702" t="s">
        <v>231</v>
      </c>
      <c r="D3702" t="s">
        <v>232</v>
      </c>
      <c r="E3702" t="s">
        <v>44</v>
      </c>
      <c r="F3702">
        <v>9240</v>
      </c>
      <c r="G3702" t="s">
        <v>141</v>
      </c>
      <c r="H3702" t="s">
        <v>233</v>
      </c>
      <c r="I3702" t="s">
        <v>234</v>
      </c>
      <c r="J3702" s="1">
        <v>46023</v>
      </c>
      <c r="K3702" t="s">
        <v>438</v>
      </c>
      <c r="L3702">
        <v>4</v>
      </c>
      <c r="M3702" t="s">
        <v>439</v>
      </c>
      <c r="N3702" t="s">
        <v>145</v>
      </c>
      <c r="O3702" t="s">
        <v>156</v>
      </c>
      <c r="P3702" t="s">
        <v>146</v>
      </c>
      <c r="Q3702">
        <v>210</v>
      </c>
      <c r="R3702">
        <v>84</v>
      </c>
      <c r="S3702">
        <v>1430</v>
      </c>
      <c r="T3702">
        <v>40</v>
      </c>
      <c r="U3702">
        <v>25</v>
      </c>
      <c r="V3702">
        <v>5</v>
      </c>
      <c r="W3702">
        <v>90</v>
      </c>
      <c r="X3702">
        <v>90</v>
      </c>
      <c r="Y3702">
        <v>0</v>
      </c>
      <c r="Z3702">
        <v>0</v>
      </c>
      <c r="AA3702">
        <v>1180</v>
      </c>
      <c r="AB3702">
        <v>0</v>
      </c>
      <c r="AC3702">
        <v>0</v>
      </c>
      <c r="AD3702">
        <v>5</v>
      </c>
      <c r="AE3702">
        <v>0</v>
      </c>
      <c r="AF3702">
        <v>68</v>
      </c>
      <c r="AG3702">
        <v>0</v>
      </c>
      <c r="AH3702">
        <v>3</v>
      </c>
      <c r="AI3702">
        <v>13</v>
      </c>
      <c r="AJ3702">
        <v>0</v>
      </c>
      <c r="AK3702">
        <v>0</v>
      </c>
      <c r="AL3702">
        <v>0</v>
      </c>
      <c r="AM3702">
        <v>0</v>
      </c>
      <c r="AN3702">
        <v>0</v>
      </c>
      <c r="AO3702">
        <v>53</v>
      </c>
      <c r="AP3702">
        <v>227</v>
      </c>
      <c r="AQ3702">
        <v>51</v>
      </c>
      <c r="AR3702">
        <v>0</v>
      </c>
      <c r="AS3702">
        <v>29</v>
      </c>
      <c r="AT3702">
        <v>12</v>
      </c>
      <c r="AU3702">
        <v>9</v>
      </c>
      <c r="AV3702">
        <v>4</v>
      </c>
      <c r="AW3702">
        <v>1</v>
      </c>
      <c r="AX3702">
        <v>0</v>
      </c>
      <c r="AY3702">
        <v>29</v>
      </c>
      <c r="AZ3702">
        <v>53</v>
      </c>
      <c r="BA3702">
        <v>26</v>
      </c>
      <c r="BB3702">
        <v>2</v>
      </c>
      <c r="BC3702">
        <v>0</v>
      </c>
      <c r="BD3702">
        <v>0</v>
      </c>
      <c r="BE3702">
        <v>0</v>
      </c>
      <c r="BF3702">
        <v>83</v>
      </c>
      <c r="BG3702">
        <v>210</v>
      </c>
      <c r="BH3702">
        <v>0</v>
      </c>
      <c r="BI3702">
        <v>25</v>
      </c>
      <c r="BJ3702" s="2">
        <v>46036</v>
      </c>
      <c r="BK3702">
        <v>0</v>
      </c>
      <c r="BL3702" s="3" t="str">
        <f>VLOOKUP(O3702,DropDownList!$H$1:$I$7,2,FALSE)</f>
        <v>2023/24</v>
      </c>
      <c r="BM3702" s="3" t="str">
        <f t="shared" si="58"/>
        <v>VSUR</v>
      </c>
    </row>
    <row r="3703" spans="1:65" x14ac:dyDescent="0.2">
      <c r="A3703">
        <v>2026</v>
      </c>
      <c r="B3703">
        <v>1</v>
      </c>
      <c r="C3703" t="s">
        <v>231</v>
      </c>
      <c r="D3703" t="s">
        <v>232</v>
      </c>
      <c r="E3703" t="s">
        <v>44</v>
      </c>
      <c r="F3703">
        <v>9240</v>
      </c>
      <c r="G3703" t="s">
        <v>141</v>
      </c>
      <c r="H3703" t="s">
        <v>233</v>
      </c>
      <c r="I3703" t="s">
        <v>234</v>
      </c>
      <c r="J3703" s="1">
        <v>46023</v>
      </c>
      <c r="K3703" t="s">
        <v>438</v>
      </c>
      <c r="L3703">
        <v>4</v>
      </c>
      <c r="M3703" t="s">
        <v>439</v>
      </c>
      <c r="N3703" t="s">
        <v>145</v>
      </c>
      <c r="O3703" t="s">
        <v>149</v>
      </c>
      <c r="P3703" t="s">
        <v>151</v>
      </c>
      <c r="Q3703">
        <v>0</v>
      </c>
      <c r="R3703">
        <v>140</v>
      </c>
      <c r="S3703">
        <v>4200</v>
      </c>
      <c r="T3703">
        <v>720</v>
      </c>
      <c r="U3703">
        <v>3</v>
      </c>
      <c r="V3703">
        <v>0</v>
      </c>
      <c r="W3703">
        <v>0</v>
      </c>
      <c r="X3703">
        <v>0</v>
      </c>
      <c r="Y3703">
        <v>0</v>
      </c>
      <c r="Z3703">
        <v>0</v>
      </c>
      <c r="AA3703">
        <v>3480</v>
      </c>
      <c r="AB3703">
        <v>0</v>
      </c>
      <c r="AC3703">
        <v>3480</v>
      </c>
      <c r="AD3703">
        <v>0</v>
      </c>
      <c r="AE3703">
        <v>0</v>
      </c>
      <c r="AF3703">
        <v>116</v>
      </c>
      <c r="AG3703">
        <v>0</v>
      </c>
      <c r="AH3703">
        <v>24</v>
      </c>
      <c r="AI3703">
        <v>0</v>
      </c>
      <c r="AJ3703">
        <v>0</v>
      </c>
      <c r="AK3703">
        <v>0</v>
      </c>
      <c r="AL3703">
        <v>0</v>
      </c>
      <c r="AM3703">
        <v>1</v>
      </c>
      <c r="AN3703">
        <v>0</v>
      </c>
      <c r="AO3703">
        <v>0</v>
      </c>
      <c r="AP3703">
        <v>0</v>
      </c>
      <c r="AQ3703">
        <v>0</v>
      </c>
      <c r="AR3703">
        <v>0</v>
      </c>
      <c r="AS3703">
        <v>0</v>
      </c>
      <c r="AT3703">
        <v>0</v>
      </c>
      <c r="AU3703">
        <v>0</v>
      </c>
      <c r="AV3703">
        <v>0</v>
      </c>
      <c r="AW3703">
        <v>0</v>
      </c>
      <c r="AX3703">
        <v>0</v>
      </c>
      <c r="AY3703">
        <v>0</v>
      </c>
      <c r="AZ3703">
        <v>0</v>
      </c>
      <c r="BA3703">
        <v>0</v>
      </c>
      <c r="BB3703">
        <v>0</v>
      </c>
      <c r="BC3703">
        <v>0</v>
      </c>
      <c r="BD3703">
        <v>0</v>
      </c>
      <c r="BE3703">
        <v>0</v>
      </c>
      <c r="BF3703">
        <v>0</v>
      </c>
      <c r="BG3703">
        <v>0</v>
      </c>
      <c r="BH3703">
        <v>0</v>
      </c>
      <c r="BI3703">
        <v>0</v>
      </c>
      <c r="BJ3703" s="2">
        <v>46036</v>
      </c>
      <c r="BK3703">
        <v>0</v>
      </c>
      <c r="BL3703" s="3" t="str">
        <f>VLOOKUP(O3703,DropDownList!$H$1:$I$7,2,FALSE)</f>
        <v>2025/26</v>
      </c>
      <c r="BM3703" s="3" t="str">
        <f t="shared" si="58"/>
        <v>PCPF</v>
      </c>
    </row>
    <row r="3704" spans="1:65" x14ac:dyDescent="0.2">
      <c r="A3704">
        <v>2026</v>
      </c>
      <c r="B3704">
        <v>1</v>
      </c>
      <c r="C3704" t="s">
        <v>231</v>
      </c>
      <c r="D3704" t="s">
        <v>232</v>
      </c>
      <c r="E3704" t="s">
        <v>44</v>
      </c>
      <c r="F3704">
        <v>9240</v>
      </c>
      <c r="G3704" t="s">
        <v>141</v>
      </c>
      <c r="H3704" t="s">
        <v>233</v>
      </c>
      <c r="I3704" t="s">
        <v>234</v>
      </c>
      <c r="J3704" s="1">
        <v>46023</v>
      </c>
      <c r="K3704" t="s">
        <v>438</v>
      </c>
      <c r="L3704">
        <v>4</v>
      </c>
      <c r="M3704" t="s">
        <v>439</v>
      </c>
      <c r="N3704" t="s">
        <v>145</v>
      </c>
      <c r="O3704" t="s">
        <v>156</v>
      </c>
      <c r="P3704" t="s">
        <v>151</v>
      </c>
      <c r="Q3704">
        <v>0</v>
      </c>
      <c r="R3704">
        <v>136</v>
      </c>
      <c r="S3704">
        <v>4080</v>
      </c>
      <c r="T3704">
        <v>510</v>
      </c>
      <c r="U3704">
        <v>4</v>
      </c>
      <c r="V3704">
        <v>0</v>
      </c>
      <c r="W3704">
        <v>0</v>
      </c>
      <c r="X3704">
        <v>0</v>
      </c>
      <c r="Y3704">
        <v>0</v>
      </c>
      <c r="Z3704">
        <v>0</v>
      </c>
      <c r="AA3704">
        <v>3570</v>
      </c>
      <c r="AB3704">
        <v>0</v>
      </c>
      <c r="AC3704">
        <v>3570</v>
      </c>
      <c r="AD3704">
        <v>0</v>
      </c>
      <c r="AE3704">
        <v>0</v>
      </c>
      <c r="AF3704">
        <v>119</v>
      </c>
      <c r="AG3704">
        <v>0</v>
      </c>
      <c r="AH3704">
        <v>17</v>
      </c>
      <c r="AI3704">
        <v>0</v>
      </c>
      <c r="AJ3704">
        <v>0</v>
      </c>
      <c r="AK3704">
        <v>0</v>
      </c>
      <c r="AL3704">
        <v>0</v>
      </c>
      <c r="AM3704">
        <v>4</v>
      </c>
      <c r="AN3704">
        <v>0</v>
      </c>
      <c r="AO3704">
        <v>0</v>
      </c>
      <c r="AP3704">
        <v>0</v>
      </c>
      <c r="AQ3704">
        <v>0</v>
      </c>
      <c r="AR3704">
        <v>0</v>
      </c>
      <c r="AS3704">
        <v>0</v>
      </c>
      <c r="AT3704">
        <v>0</v>
      </c>
      <c r="AU3704">
        <v>0</v>
      </c>
      <c r="AV3704">
        <v>0</v>
      </c>
      <c r="AW3704">
        <v>0</v>
      </c>
      <c r="AX3704">
        <v>0</v>
      </c>
      <c r="AY3704">
        <v>0</v>
      </c>
      <c r="AZ3704">
        <v>0</v>
      </c>
      <c r="BA3704">
        <v>0</v>
      </c>
      <c r="BB3704">
        <v>0</v>
      </c>
      <c r="BC3704">
        <v>0</v>
      </c>
      <c r="BD3704">
        <v>0</v>
      </c>
      <c r="BE3704">
        <v>0</v>
      </c>
      <c r="BF3704">
        <v>0</v>
      </c>
      <c r="BG3704">
        <v>0</v>
      </c>
      <c r="BH3704">
        <v>0</v>
      </c>
      <c r="BI3704">
        <v>0</v>
      </c>
      <c r="BJ3704" s="2">
        <v>46036</v>
      </c>
      <c r="BK3704">
        <v>0</v>
      </c>
      <c r="BL3704" s="3" t="str">
        <f>VLOOKUP(O3704,DropDownList!$H$1:$I$7,2,FALSE)</f>
        <v>2023/24</v>
      </c>
      <c r="BM3704" s="3" t="str">
        <f t="shared" si="58"/>
        <v>PCPF</v>
      </c>
    </row>
    <row r="3705" spans="1:65" x14ac:dyDescent="0.2">
      <c r="A3705">
        <v>2026</v>
      </c>
      <c r="B3705">
        <v>1</v>
      </c>
      <c r="C3705" t="s">
        <v>231</v>
      </c>
      <c r="D3705" t="s">
        <v>232</v>
      </c>
      <c r="E3705" t="s">
        <v>44</v>
      </c>
      <c r="F3705">
        <v>9240</v>
      </c>
      <c r="G3705" t="s">
        <v>141</v>
      </c>
      <c r="H3705" t="s">
        <v>233</v>
      </c>
      <c r="I3705" t="s">
        <v>234</v>
      </c>
      <c r="J3705" s="1">
        <v>46023</v>
      </c>
      <c r="K3705" t="s">
        <v>438</v>
      </c>
      <c r="L3705">
        <v>4</v>
      </c>
      <c r="M3705" t="s">
        <v>439</v>
      </c>
      <c r="N3705" t="s">
        <v>145</v>
      </c>
      <c r="O3705" t="s">
        <v>155</v>
      </c>
      <c r="P3705" t="s">
        <v>150</v>
      </c>
      <c r="Q3705">
        <v>4199.38</v>
      </c>
      <c r="R3705">
        <v>172</v>
      </c>
      <c r="S3705">
        <v>27697.57</v>
      </c>
      <c r="T3705">
        <v>2956.28</v>
      </c>
      <c r="U3705">
        <v>35</v>
      </c>
      <c r="V3705">
        <v>12</v>
      </c>
      <c r="W3705">
        <v>1624.04</v>
      </c>
      <c r="X3705">
        <v>1624.04</v>
      </c>
      <c r="Y3705">
        <v>157</v>
      </c>
      <c r="Z3705">
        <v>24741.29</v>
      </c>
      <c r="AA3705">
        <v>20541.91</v>
      </c>
      <c r="AB3705">
        <v>8029.57</v>
      </c>
      <c r="AC3705">
        <v>12512.34</v>
      </c>
      <c r="AD3705">
        <v>8</v>
      </c>
      <c r="AE3705">
        <v>4</v>
      </c>
      <c r="AF3705">
        <v>116</v>
      </c>
      <c r="AG3705">
        <v>19</v>
      </c>
      <c r="AH3705">
        <v>15</v>
      </c>
      <c r="AI3705">
        <v>16</v>
      </c>
      <c r="AJ3705">
        <v>34</v>
      </c>
      <c r="AK3705">
        <v>18</v>
      </c>
      <c r="AL3705">
        <v>1</v>
      </c>
      <c r="AM3705">
        <v>5</v>
      </c>
      <c r="AN3705">
        <v>1</v>
      </c>
      <c r="AO3705">
        <v>121</v>
      </c>
      <c r="AP3705">
        <v>579</v>
      </c>
      <c r="AQ3705">
        <v>128</v>
      </c>
      <c r="AR3705">
        <v>11</v>
      </c>
      <c r="AS3705">
        <v>80</v>
      </c>
      <c r="AT3705">
        <v>8</v>
      </c>
      <c r="AU3705">
        <v>5</v>
      </c>
      <c r="AV3705">
        <v>3</v>
      </c>
      <c r="AW3705">
        <v>0</v>
      </c>
      <c r="AX3705">
        <v>0</v>
      </c>
      <c r="AY3705">
        <v>85</v>
      </c>
      <c r="AZ3705">
        <v>145</v>
      </c>
      <c r="BA3705">
        <v>82</v>
      </c>
      <c r="BB3705">
        <v>12</v>
      </c>
      <c r="BC3705">
        <v>8</v>
      </c>
      <c r="BD3705">
        <v>0</v>
      </c>
      <c r="BE3705">
        <v>0</v>
      </c>
      <c r="BF3705">
        <v>117</v>
      </c>
      <c r="BG3705">
        <v>2669.24</v>
      </c>
      <c r="BH3705">
        <v>6</v>
      </c>
      <c r="BI3705">
        <v>35</v>
      </c>
      <c r="BJ3705" s="2">
        <v>46036</v>
      </c>
      <c r="BK3705">
        <v>0</v>
      </c>
      <c r="BL3705" s="3" t="str">
        <f>VLOOKUP(O3705,DropDownList!$H$1:$I$7,2,FALSE)</f>
        <v>2022/23</v>
      </c>
      <c r="BM3705" s="3" t="str">
        <f t="shared" si="58"/>
        <v>FISCAL FINES</v>
      </c>
    </row>
    <row r="3706" spans="1:65" x14ac:dyDescent="0.2">
      <c r="A3706">
        <v>2026</v>
      </c>
      <c r="B3706">
        <v>1</v>
      </c>
      <c r="C3706" t="s">
        <v>231</v>
      </c>
      <c r="D3706" t="s">
        <v>232</v>
      </c>
      <c r="E3706" t="s">
        <v>44</v>
      </c>
      <c r="F3706">
        <v>9240</v>
      </c>
      <c r="G3706" t="s">
        <v>141</v>
      </c>
      <c r="H3706" t="s">
        <v>233</v>
      </c>
      <c r="I3706" t="s">
        <v>234</v>
      </c>
      <c r="J3706" s="1">
        <v>46023</v>
      </c>
      <c r="K3706" t="s">
        <v>438</v>
      </c>
      <c r="L3706">
        <v>4</v>
      </c>
      <c r="M3706" t="s">
        <v>439</v>
      </c>
      <c r="N3706" t="s">
        <v>145</v>
      </c>
      <c r="O3706" t="s">
        <v>149</v>
      </c>
      <c r="P3706" t="s">
        <v>152</v>
      </c>
      <c r="Q3706">
        <v>0</v>
      </c>
      <c r="R3706">
        <v>7</v>
      </c>
      <c r="S3706">
        <v>280</v>
      </c>
      <c r="T3706">
        <v>240</v>
      </c>
      <c r="U3706">
        <v>0</v>
      </c>
      <c r="V3706">
        <v>0</v>
      </c>
      <c r="W3706">
        <v>0</v>
      </c>
      <c r="X3706">
        <v>0</v>
      </c>
      <c r="Y3706">
        <v>0</v>
      </c>
      <c r="Z3706">
        <v>0</v>
      </c>
      <c r="AA3706">
        <v>40</v>
      </c>
      <c r="AB3706">
        <v>0</v>
      </c>
      <c r="AC3706">
        <v>40</v>
      </c>
      <c r="AD3706">
        <v>0</v>
      </c>
      <c r="AE3706">
        <v>0</v>
      </c>
      <c r="AF3706">
        <v>1</v>
      </c>
      <c r="AG3706">
        <v>0</v>
      </c>
      <c r="AH3706">
        <v>6</v>
      </c>
      <c r="AI3706">
        <v>0</v>
      </c>
      <c r="AJ3706">
        <v>0</v>
      </c>
      <c r="AK3706">
        <v>0</v>
      </c>
      <c r="AL3706">
        <v>0</v>
      </c>
      <c r="AM3706">
        <v>0</v>
      </c>
      <c r="AN3706">
        <v>0</v>
      </c>
      <c r="AO3706">
        <v>0</v>
      </c>
      <c r="AP3706">
        <v>0</v>
      </c>
      <c r="AQ3706">
        <v>0</v>
      </c>
      <c r="AR3706">
        <v>0</v>
      </c>
      <c r="AS3706">
        <v>0</v>
      </c>
      <c r="AT3706">
        <v>0</v>
      </c>
      <c r="AU3706">
        <v>0</v>
      </c>
      <c r="AV3706">
        <v>0</v>
      </c>
      <c r="AW3706">
        <v>0</v>
      </c>
      <c r="AX3706">
        <v>0</v>
      </c>
      <c r="AY3706">
        <v>0</v>
      </c>
      <c r="AZ3706">
        <v>0</v>
      </c>
      <c r="BA3706">
        <v>0</v>
      </c>
      <c r="BB3706">
        <v>0</v>
      </c>
      <c r="BC3706">
        <v>0</v>
      </c>
      <c r="BD3706">
        <v>0</v>
      </c>
      <c r="BE3706">
        <v>0</v>
      </c>
      <c r="BF3706">
        <v>0</v>
      </c>
      <c r="BG3706">
        <v>0</v>
      </c>
      <c r="BH3706">
        <v>0</v>
      </c>
      <c r="BI3706">
        <v>0</v>
      </c>
      <c r="BJ3706" s="2">
        <v>46036</v>
      </c>
      <c r="BK3706">
        <v>0</v>
      </c>
      <c r="BL3706" s="3" t="str">
        <f>VLOOKUP(O3706,DropDownList!$H$1:$I$7,2,FALSE)</f>
        <v>2025/26</v>
      </c>
      <c r="BM3706" s="3" t="str">
        <f t="shared" si="58"/>
        <v>PCOA</v>
      </c>
    </row>
    <row r="3707" spans="1:65" x14ac:dyDescent="0.2">
      <c r="A3707">
        <v>2026</v>
      </c>
      <c r="B3707">
        <v>1</v>
      </c>
      <c r="C3707" t="s">
        <v>231</v>
      </c>
      <c r="D3707" t="s">
        <v>232</v>
      </c>
      <c r="E3707" t="s">
        <v>44</v>
      </c>
      <c r="F3707">
        <v>9240</v>
      </c>
      <c r="G3707" t="s">
        <v>141</v>
      </c>
      <c r="H3707" t="s">
        <v>233</v>
      </c>
      <c r="I3707" t="s">
        <v>234</v>
      </c>
      <c r="J3707" s="1">
        <v>46023</v>
      </c>
      <c r="K3707" t="s">
        <v>438</v>
      </c>
      <c r="L3707">
        <v>4</v>
      </c>
      <c r="M3707" t="s">
        <v>439</v>
      </c>
      <c r="N3707" t="s">
        <v>145</v>
      </c>
      <c r="O3707" t="s">
        <v>155</v>
      </c>
      <c r="P3707" t="s">
        <v>154</v>
      </c>
      <c r="Q3707">
        <v>8914.68</v>
      </c>
      <c r="R3707">
        <v>133</v>
      </c>
      <c r="S3707">
        <v>37516.51</v>
      </c>
      <c r="T3707">
        <v>2500</v>
      </c>
      <c r="U3707">
        <v>38</v>
      </c>
      <c r="V3707">
        <v>18</v>
      </c>
      <c r="W3707">
        <v>4705.38</v>
      </c>
      <c r="X3707">
        <v>4705.38</v>
      </c>
      <c r="Y3707">
        <v>0</v>
      </c>
      <c r="Z3707">
        <v>0</v>
      </c>
      <c r="AA3707">
        <v>26101.83</v>
      </c>
      <c r="AB3707">
        <v>178.98</v>
      </c>
      <c r="AC3707">
        <v>24027.13</v>
      </c>
      <c r="AD3707">
        <v>2</v>
      </c>
      <c r="AE3707">
        <v>16</v>
      </c>
      <c r="AF3707">
        <v>87</v>
      </c>
      <c r="AG3707">
        <v>28</v>
      </c>
      <c r="AH3707">
        <v>5</v>
      </c>
      <c r="AI3707">
        <v>10</v>
      </c>
      <c r="AJ3707">
        <v>0</v>
      </c>
      <c r="AK3707">
        <v>0</v>
      </c>
      <c r="AL3707">
        <v>0</v>
      </c>
      <c r="AM3707">
        <v>0</v>
      </c>
      <c r="AN3707">
        <v>0</v>
      </c>
      <c r="AO3707">
        <v>100</v>
      </c>
      <c r="AP3707">
        <v>547</v>
      </c>
      <c r="AQ3707">
        <v>101</v>
      </c>
      <c r="AR3707">
        <v>1</v>
      </c>
      <c r="AS3707">
        <v>92</v>
      </c>
      <c r="AT3707">
        <v>21</v>
      </c>
      <c r="AU3707">
        <v>10</v>
      </c>
      <c r="AV3707">
        <v>6</v>
      </c>
      <c r="AW3707">
        <v>1</v>
      </c>
      <c r="AX3707">
        <v>0</v>
      </c>
      <c r="AY3707">
        <v>74</v>
      </c>
      <c r="AZ3707">
        <v>116</v>
      </c>
      <c r="BA3707">
        <v>69</v>
      </c>
      <c r="BB3707">
        <v>11</v>
      </c>
      <c r="BC3707">
        <v>5</v>
      </c>
      <c r="BD3707">
        <v>1</v>
      </c>
      <c r="BE3707">
        <v>0</v>
      </c>
      <c r="BF3707">
        <v>132</v>
      </c>
      <c r="BG3707">
        <v>2740</v>
      </c>
      <c r="BH3707">
        <v>3</v>
      </c>
      <c r="BI3707">
        <v>38</v>
      </c>
      <c r="BJ3707" s="2">
        <v>46036</v>
      </c>
      <c r="BK3707">
        <v>0</v>
      </c>
      <c r="BL3707" s="3" t="str">
        <f>VLOOKUP(O3707,DropDownList!$H$1:$I$7,2,FALSE)</f>
        <v>2022/23</v>
      </c>
      <c r="BM3707" s="3" t="str">
        <f t="shared" si="58"/>
        <v>JP COURT</v>
      </c>
    </row>
    <row r="3708" spans="1:65" x14ac:dyDescent="0.2">
      <c r="A3708">
        <v>2026</v>
      </c>
      <c r="B3708">
        <v>1</v>
      </c>
      <c r="C3708" t="s">
        <v>231</v>
      </c>
      <c r="D3708" t="s">
        <v>232</v>
      </c>
      <c r="E3708" t="s">
        <v>44</v>
      </c>
      <c r="F3708">
        <v>9240</v>
      </c>
      <c r="G3708" t="s">
        <v>141</v>
      </c>
      <c r="H3708" t="s">
        <v>233</v>
      </c>
      <c r="I3708" t="s">
        <v>234</v>
      </c>
      <c r="J3708" s="1">
        <v>46023</v>
      </c>
      <c r="K3708" t="s">
        <v>438</v>
      </c>
      <c r="L3708">
        <v>4</v>
      </c>
      <c r="M3708" t="s">
        <v>439</v>
      </c>
      <c r="N3708" t="s">
        <v>145</v>
      </c>
      <c r="O3708" t="s">
        <v>149</v>
      </c>
      <c r="P3708" t="s">
        <v>154</v>
      </c>
      <c r="Q3708">
        <v>3728</v>
      </c>
      <c r="R3708">
        <v>29</v>
      </c>
      <c r="S3708">
        <v>7893</v>
      </c>
      <c r="T3708">
        <v>255</v>
      </c>
      <c r="U3708">
        <v>13</v>
      </c>
      <c r="V3708">
        <v>11</v>
      </c>
      <c r="W3708">
        <v>2345</v>
      </c>
      <c r="X3708">
        <v>3278</v>
      </c>
      <c r="Y3708">
        <v>0</v>
      </c>
      <c r="Z3708">
        <v>0</v>
      </c>
      <c r="AA3708">
        <v>3910</v>
      </c>
      <c r="AB3708">
        <v>150</v>
      </c>
      <c r="AC3708">
        <v>3460</v>
      </c>
      <c r="AD3708">
        <v>7</v>
      </c>
      <c r="AE3708">
        <v>4</v>
      </c>
      <c r="AF3708">
        <v>15</v>
      </c>
      <c r="AG3708">
        <v>5</v>
      </c>
      <c r="AH3708">
        <v>1</v>
      </c>
      <c r="AI3708">
        <v>8</v>
      </c>
      <c r="AJ3708">
        <v>0</v>
      </c>
      <c r="AK3708">
        <v>0</v>
      </c>
      <c r="AL3708">
        <v>0</v>
      </c>
      <c r="AM3708">
        <v>0</v>
      </c>
      <c r="AN3708">
        <v>0</v>
      </c>
      <c r="AO3708">
        <v>16</v>
      </c>
      <c r="AP3708">
        <v>31</v>
      </c>
      <c r="AQ3708">
        <v>16</v>
      </c>
      <c r="AR3708">
        <v>0</v>
      </c>
      <c r="AS3708">
        <v>3</v>
      </c>
      <c r="AT3708">
        <v>0</v>
      </c>
      <c r="AU3708">
        <v>0</v>
      </c>
      <c r="AV3708">
        <v>0</v>
      </c>
      <c r="AW3708">
        <v>0</v>
      </c>
      <c r="AX3708">
        <v>0</v>
      </c>
      <c r="AY3708">
        <v>1</v>
      </c>
      <c r="AZ3708">
        <v>3</v>
      </c>
      <c r="BA3708">
        <v>1</v>
      </c>
      <c r="BB3708">
        <v>0</v>
      </c>
      <c r="BC3708">
        <v>0</v>
      </c>
      <c r="BD3708">
        <v>0</v>
      </c>
      <c r="BE3708">
        <v>0</v>
      </c>
      <c r="BF3708">
        <v>29</v>
      </c>
      <c r="BG3708">
        <v>2348</v>
      </c>
      <c r="BH3708">
        <v>0</v>
      </c>
      <c r="BI3708">
        <v>13</v>
      </c>
      <c r="BJ3708" s="2">
        <v>46036</v>
      </c>
      <c r="BK3708">
        <v>0</v>
      </c>
      <c r="BL3708" s="3" t="str">
        <f>VLOOKUP(O3708,DropDownList!$H$1:$I$7,2,FALSE)</f>
        <v>2025/26</v>
      </c>
      <c r="BM3708" s="3" t="str">
        <f t="shared" si="58"/>
        <v>JP COURT</v>
      </c>
    </row>
    <row r="3709" spans="1:65" x14ac:dyDescent="0.2">
      <c r="A3709">
        <v>2026</v>
      </c>
      <c r="B3709">
        <v>1</v>
      </c>
      <c r="C3709" t="s">
        <v>231</v>
      </c>
      <c r="D3709" t="s">
        <v>232</v>
      </c>
      <c r="E3709" t="s">
        <v>44</v>
      </c>
      <c r="F3709">
        <v>9240</v>
      </c>
      <c r="G3709" t="s">
        <v>141</v>
      </c>
      <c r="H3709" t="s">
        <v>233</v>
      </c>
      <c r="I3709" t="s">
        <v>234</v>
      </c>
      <c r="J3709" s="1">
        <v>46023</v>
      </c>
      <c r="K3709" t="s">
        <v>438</v>
      </c>
      <c r="L3709">
        <v>4</v>
      </c>
      <c r="M3709" t="s">
        <v>439</v>
      </c>
      <c r="N3709" t="s">
        <v>145</v>
      </c>
      <c r="O3709" t="s">
        <v>155</v>
      </c>
      <c r="P3709" t="s">
        <v>152</v>
      </c>
      <c r="Q3709">
        <v>0</v>
      </c>
      <c r="R3709">
        <v>3</v>
      </c>
      <c r="S3709">
        <v>120</v>
      </c>
      <c r="T3709">
        <v>120</v>
      </c>
      <c r="U3709">
        <v>0</v>
      </c>
      <c r="V3709">
        <v>0</v>
      </c>
      <c r="W3709">
        <v>0</v>
      </c>
      <c r="X3709">
        <v>0</v>
      </c>
      <c r="Y3709">
        <v>0</v>
      </c>
      <c r="Z3709">
        <v>0</v>
      </c>
      <c r="AA3709">
        <v>0</v>
      </c>
      <c r="AB3709">
        <v>0</v>
      </c>
      <c r="AC3709">
        <v>0</v>
      </c>
      <c r="AD3709">
        <v>0</v>
      </c>
      <c r="AE3709">
        <v>0</v>
      </c>
      <c r="AF3709">
        <v>0</v>
      </c>
      <c r="AG3709">
        <v>0</v>
      </c>
      <c r="AH3709">
        <v>3</v>
      </c>
      <c r="AI3709">
        <v>0</v>
      </c>
      <c r="AJ3709">
        <v>0</v>
      </c>
      <c r="AK3709">
        <v>0</v>
      </c>
      <c r="AL3709">
        <v>0</v>
      </c>
      <c r="AM3709">
        <v>0</v>
      </c>
      <c r="AN3709">
        <v>0</v>
      </c>
      <c r="AO3709">
        <v>0</v>
      </c>
      <c r="AP3709">
        <v>0</v>
      </c>
      <c r="AQ3709">
        <v>0</v>
      </c>
      <c r="AR3709">
        <v>0</v>
      </c>
      <c r="AS3709">
        <v>0</v>
      </c>
      <c r="AT3709">
        <v>0</v>
      </c>
      <c r="AU3709">
        <v>0</v>
      </c>
      <c r="AV3709">
        <v>0</v>
      </c>
      <c r="AW3709">
        <v>0</v>
      </c>
      <c r="AX3709">
        <v>0</v>
      </c>
      <c r="AY3709">
        <v>0</v>
      </c>
      <c r="AZ3709">
        <v>0</v>
      </c>
      <c r="BA3709">
        <v>0</v>
      </c>
      <c r="BB3709">
        <v>0</v>
      </c>
      <c r="BC3709">
        <v>0</v>
      </c>
      <c r="BD3709">
        <v>0</v>
      </c>
      <c r="BE3709">
        <v>0</v>
      </c>
      <c r="BF3709">
        <v>0</v>
      </c>
      <c r="BG3709">
        <v>0</v>
      </c>
      <c r="BH3709">
        <v>0</v>
      </c>
      <c r="BI3709">
        <v>0</v>
      </c>
      <c r="BJ3709" s="2">
        <v>46036</v>
      </c>
      <c r="BK3709">
        <v>0</v>
      </c>
      <c r="BL3709" s="3" t="str">
        <f>VLOOKUP(O3709,DropDownList!$H$1:$I$7,2,FALSE)</f>
        <v>2022/23</v>
      </c>
      <c r="BM3709" s="3" t="str">
        <f t="shared" si="58"/>
        <v>PCOA</v>
      </c>
    </row>
    <row r="3710" spans="1:65" x14ac:dyDescent="0.2">
      <c r="A3710">
        <v>2026</v>
      </c>
      <c r="B3710">
        <v>1</v>
      </c>
      <c r="C3710" t="s">
        <v>231</v>
      </c>
      <c r="D3710" t="s">
        <v>232</v>
      </c>
      <c r="E3710" t="s">
        <v>44</v>
      </c>
      <c r="F3710">
        <v>9240</v>
      </c>
      <c r="G3710" t="s">
        <v>141</v>
      </c>
      <c r="H3710" t="s">
        <v>233</v>
      </c>
      <c r="I3710" t="s">
        <v>234</v>
      </c>
      <c r="J3710" s="1">
        <v>46023</v>
      </c>
      <c r="K3710" t="s">
        <v>438</v>
      </c>
      <c r="L3710">
        <v>4</v>
      </c>
      <c r="M3710" t="s">
        <v>439</v>
      </c>
      <c r="N3710" t="s">
        <v>145</v>
      </c>
      <c r="O3710" t="s">
        <v>155</v>
      </c>
      <c r="P3710" t="s">
        <v>146</v>
      </c>
      <c r="Q3710">
        <v>189.28</v>
      </c>
      <c r="R3710">
        <v>132</v>
      </c>
      <c r="S3710">
        <v>2180</v>
      </c>
      <c r="T3710">
        <v>95</v>
      </c>
      <c r="U3710">
        <v>38</v>
      </c>
      <c r="V3710">
        <v>3</v>
      </c>
      <c r="W3710">
        <v>35</v>
      </c>
      <c r="X3710">
        <v>35</v>
      </c>
      <c r="Y3710">
        <v>0</v>
      </c>
      <c r="Z3710">
        <v>0</v>
      </c>
      <c r="AA3710">
        <v>1895.72</v>
      </c>
      <c r="AB3710">
        <v>0</v>
      </c>
      <c r="AC3710">
        <v>0</v>
      </c>
      <c r="AD3710">
        <v>2</v>
      </c>
      <c r="AE3710">
        <v>1</v>
      </c>
      <c r="AF3710">
        <v>113</v>
      </c>
      <c r="AG3710">
        <v>2</v>
      </c>
      <c r="AH3710">
        <v>5</v>
      </c>
      <c r="AI3710">
        <v>11</v>
      </c>
      <c r="AJ3710">
        <v>0</v>
      </c>
      <c r="AK3710">
        <v>0</v>
      </c>
      <c r="AL3710">
        <v>0</v>
      </c>
      <c r="AM3710">
        <v>0</v>
      </c>
      <c r="AN3710">
        <v>0</v>
      </c>
      <c r="AO3710">
        <v>99</v>
      </c>
      <c r="AP3710">
        <v>542</v>
      </c>
      <c r="AQ3710">
        <v>100</v>
      </c>
      <c r="AR3710">
        <v>0</v>
      </c>
      <c r="AS3710">
        <v>90</v>
      </c>
      <c r="AT3710">
        <v>21</v>
      </c>
      <c r="AU3710">
        <v>10</v>
      </c>
      <c r="AV3710">
        <v>6</v>
      </c>
      <c r="AW3710">
        <v>1</v>
      </c>
      <c r="AX3710">
        <v>0</v>
      </c>
      <c r="AY3710">
        <v>74</v>
      </c>
      <c r="AZ3710">
        <v>116</v>
      </c>
      <c r="BA3710">
        <v>69</v>
      </c>
      <c r="BB3710">
        <v>10</v>
      </c>
      <c r="BC3710">
        <v>5</v>
      </c>
      <c r="BD3710">
        <v>1</v>
      </c>
      <c r="BE3710">
        <v>0</v>
      </c>
      <c r="BF3710">
        <v>131</v>
      </c>
      <c r="BG3710">
        <v>180</v>
      </c>
      <c r="BH3710">
        <v>1</v>
      </c>
      <c r="BI3710">
        <v>38</v>
      </c>
      <c r="BJ3710" s="2">
        <v>46036</v>
      </c>
      <c r="BK3710">
        <v>0</v>
      </c>
      <c r="BL3710" s="3" t="str">
        <f>VLOOKUP(O3710,DropDownList!$H$1:$I$7,2,FALSE)</f>
        <v>2022/23</v>
      </c>
      <c r="BM3710" s="3" t="str">
        <f t="shared" si="58"/>
        <v>VSUR</v>
      </c>
    </row>
    <row r="3711" spans="1:65" x14ac:dyDescent="0.2">
      <c r="A3711">
        <v>2026</v>
      </c>
      <c r="B3711">
        <v>1</v>
      </c>
      <c r="C3711" t="s">
        <v>231</v>
      </c>
      <c r="D3711" t="s">
        <v>232</v>
      </c>
      <c r="E3711" t="s">
        <v>44</v>
      </c>
      <c r="F3711">
        <v>9240</v>
      </c>
      <c r="G3711" t="s">
        <v>141</v>
      </c>
      <c r="H3711" t="s">
        <v>233</v>
      </c>
      <c r="I3711" t="s">
        <v>234</v>
      </c>
      <c r="J3711" s="1">
        <v>46023</v>
      </c>
      <c r="K3711" t="s">
        <v>438</v>
      </c>
      <c r="L3711">
        <v>4</v>
      </c>
      <c r="M3711" t="s">
        <v>439</v>
      </c>
      <c r="N3711" t="s">
        <v>145</v>
      </c>
      <c r="O3711" t="s">
        <v>156</v>
      </c>
      <c r="P3711" t="s">
        <v>150</v>
      </c>
      <c r="Q3711">
        <v>5851.8</v>
      </c>
      <c r="R3711">
        <v>156</v>
      </c>
      <c r="S3711">
        <v>24509.42</v>
      </c>
      <c r="T3711">
        <v>3226.7</v>
      </c>
      <c r="U3711">
        <v>42</v>
      </c>
      <c r="V3711">
        <v>16</v>
      </c>
      <c r="W3711">
        <v>2644.97</v>
      </c>
      <c r="X3711">
        <v>2644.97</v>
      </c>
      <c r="Y3711">
        <v>134</v>
      </c>
      <c r="Z3711">
        <v>21282.720000000001</v>
      </c>
      <c r="AA3711">
        <v>15430.92</v>
      </c>
      <c r="AB3711">
        <v>4242.78</v>
      </c>
      <c r="AC3711">
        <v>11188.14</v>
      </c>
      <c r="AD3711">
        <v>10</v>
      </c>
      <c r="AE3711">
        <v>6</v>
      </c>
      <c r="AF3711">
        <v>87</v>
      </c>
      <c r="AG3711">
        <v>20</v>
      </c>
      <c r="AH3711">
        <v>22</v>
      </c>
      <c r="AI3711">
        <v>22</v>
      </c>
      <c r="AJ3711">
        <v>27</v>
      </c>
      <c r="AK3711">
        <v>21</v>
      </c>
      <c r="AL3711">
        <v>1</v>
      </c>
      <c r="AM3711">
        <v>11</v>
      </c>
      <c r="AN3711">
        <v>0</v>
      </c>
      <c r="AO3711">
        <v>106</v>
      </c>
      <c r="AP3711">
        <v>430</v>
      </c>
      <c r="AQ3711">
        <v>111</v>
      </c>
      <c r="AR3711">
        <v>22</v>
      </c>
      <c r="AS3711">
        <v>51</v>
      </c>
      <c r="AT3711">
        <v>2</v>
      </c>
      <c r="AU3711">
        <v>3</v>
      </c>
      <c r="AV3711">
        <v>1</v>
      </c>
      <c r="AW3711">
        <v>0</v>
      </c>
      <c r="AX3711">
        <v>0</v>
      </c>
      <c r="AY3711">
        <v>69</v>
      </c>
      <c r="AZ3711">
        <v>104</v>
      </c>
      <c r="BA3711">
        <v>47</v>
      </c>
      <c r="BB3711">
        <v>7</v>
      </c>
      <c r="BC3711">
        <v>1</v>
      </c>
      <c r="BD3711">
        <v>0</v>
      </c>
      <c r="BE3711">
        <v>0</v>
      </c>
      <c r="BF3711">
        <v>105</v>
      </c>
      <c r="BG3711">
        <v>3927.49</v>
      </c>
      <c r="BH3711">
        <v>5</v>
      </c>
      <c r="BI3711">
        <v>42</v>
      </c>
      <c r="BJ3711" s="2">
        <v>46036</v>
      </c>
      <c r="BK3711">
        <v>0</v>
      </c>
      <c r="BL3711" s="3" t="str">
        <f>VLOOKUP(O3711,DropDownList!$H$1:$I$7,2,FALSE)</f>
        <v>2023/24</v>
      </c>
      <c r="BM3711" s="3" t="str">
        <f t="shared" si="58"/>
        <v>FISCAL FINES</v>
      </c>
    </row>
    <row r="3712" spans="1:65" x14ac:dyDescent="0.2">
      <c r="A3712">
        <v>2026</v>
      </c>
      <c r="B3712">
        <v>1</v>
      </c>
      <c r="C3712" t="s">
        <v>231</v>
      </c>
      <c r="D3712" t="s">
        <v>232</v>
      </c>
      <c r="E3712" t="s">
        <v>44</v>
      </c>
      <c r="F3712">
        <v>9240</v>
      </c>
      <c r="G3712" t="s">
        <v>141</v>
      </c>
      <c r="H3712" t="s">
        <v>233</v>
      </c>
      <c r="I3712" t="s">
        <v>234</v>
      </c>
      <c r="J3712" s="1">
        <v>46023</v>
      </c>
      <c r="K3712" t="s">
        <v>438</v>
      </c>
      <c r="L3712">
        <v>4</v>
      </c>
      <c r="M3712" t="s">
        <v>439</v>
      </c>
      <c r="N3712" t="s">
        <v>145</v>
      </c>
      <c r="O3712" t="s">
        <v>147</v>
      </c>
      <c r="P3712" t="s">
        <v>148</v>
      </c>
      <c r="Q3712">
        <v>0</v>
      </c>
      <c r="R3712">
        <v>1</v>
      </c>
      <c r="S3712">
        <v>60</v>
      </c>
      <c r="T3712">
        <v>60</v>
      </c>
      <c r="U3712">
        <v>0</v>
      </c>
      <c r="V3712">
        <v>0</v>
      </c>
      <c r="W3712">
        <v>0</v>
      </c>
      <c r="X3712">
        <v>0</v>
      </c>
      <c r="Y3712">
        <v>0</v>
      </c>
      <c r="Z3712">
        <v>0</v>
      </c>
      <c r="AA3712">
        <v>0</v>
      </c>
      <c r="AB3712">
        <v>0</v>
      </c>
      <c r="AC3712">
        <v>0</v>
      </c>
      <c r="AD3712">
        <v>0</v>
      </c>
      <c r="AE3712">
        <v>0</v>
      </c>
      <c r="AF3712">
        <v>0</v>
      </c>
      <c r="AG3712">
        <v>0</v>
      </c>
      <c r="AH3712">
        <v>1</v>
      </c>
      <c r="AI3712">
        <v>0</v>
      </c>
      <c r="AJ3712">
        <v>0</v>
      </c>
      <c r="AK3712">
        <v>0</v>
      </c>
      <c r="AL3712">
        <v>0</v>
      </c>
      <c r="AM3712">
        <v>0</v>
      </c>
      <c r="AN3712">
        <v>0</v>
      </c>
      <c r="AO3712">
        <v>0</v>
      </c>
      <c r="AP3712">
        <v>0</v>
      </c>
      <c r="AQ3712">
        <v>0</v>
      </c>
      <c r="AR3712">
        <v>0</v>
      </c>
      <c r="AS3712">
        <v>0</v>
      </c>
      <c r="AT3712">
        <v>0</v>
      </c>
      <c r="AU3712">
        <v>0</v>
      </c>
      <c r="AV3712">
        <v>0</v>
      </c>
      <c r="AW3712">
        <v>0</v>
      </c>
      <c r="AX3712">
        <v>0</v>
      </c>
      <c r="AY3712">
        <v>0</v>
      </c>
      <c r="AZ3712">
        <v>0</v>
      </c>
      <c r="BA3712">
        <v>0</v>
      </c>
      <c r="BB3712">
        <v>0</v>
      </c>
      <c r="BC3712">
        <v>0</v>
      </c>
      <c r="BD3712">
        <v>0</v>
      </c>
      <c r="BE3712">
        <v>0</v>
      </c>
      <c r="BF3712">
        <v>0</v>
      </c>
      <c r="BG3712">
        <v>0</v>
      </c>
      <c r="BH3712">
        <v>0</v>
      </c>
      <c r="BI3712">
        <v>0</v>
      </c>
      <c r="BJ3712" s="2">
        <v>46036</v>
      </c>
      <c r="BK3712">
        <v>0</v>
      </c>
      <c r="BL3712" s="3" t="str">
        <f>VLOOKUP(O3712,DropDownList!$H$1:$I$7,2,FALSE)</f>
        <v>2024/25</v>
      </c>
      <c r="BM3712" s="3" t="str">
        <f t="shared" si="58"/>
        <v>PRAS</v>
      </c>
    </row>
    <row r="3713" spans="1:65" x14ac:dyDescent="0.2">
      <c r="A3713">
        <v>2026</v>
      </c>
      <c r="B3713">
        <v>1</v>
      </c>
      <c r="C3713" t="s">
        <v>231</v>
      </c>
      <c r="D3713" t="s">
        <v>232</v>
      </c>
      <c r="E3713" t="s">
        <v>44</v>
      </c>
      <c r="F3713">
        <v>9240</v>
      </c>
      <c r="G3713" t="s">
        <v>141</v>
      </c>
      <c r="H3713" t="s">
        <v>233</v>
      </c>
      <c r="I3713" t="s">
        <v>234</v>
      </c>
      <c r="J3713" s="1">
        <v>46023</v>
      </c>
      <c r="K3713" t="s">
        <v>438</v>
      </c>
      <c r="L3713">
        <v>4</v>
      </c>
      <c r="M3713" t="s">
        <v>439</v>
      </c>
      <c r="N3713" t="s">
        <v>145</v>
      </c>
      <c r="O3713" t="s">
        <v>147</v>
      </c>
      <c r="P3713" t="s">
        <v>151</v>
      </c>
      <c r="Q3713">
        <v>0</v>
      </c>
      <c r="R3713">
        <v>277</v>
      </c>
      <c r="S3713">
        <v>8310</v>
      </c>
      <c r="T3713">
        <v>1680</v>
      </c>
      <c r="U3713">
        <v>2</v>
      </c>
      <c r="V3713">
        <v>0</v>
      </c>
      <c r="W3713">
        <v>0</v>
      </c>
      <c r="X3713">
        <v>0</v>
      </c>
      <c r="Y3713">
        <v>0</v>
      </c>
      <c r="Z3713">
        <v>0</v>
      </c>
      <c r="AA3713">
        <v>6630</v>
      </c>
      <c r="AB3713">
        <v>0</v>
      </c>
      <c r="AC3713">
        <v>6630</v>
      </c>
      <c r="AD3713">
        <v>0</v>
      </c>
      <c r="AE3713">
        <v>0</v>
      </c>
      <c r="AF3713">
        <v>221</v>
      </c>
      <c r="AG3713">
        <v>0</v>
      </c>
      <c r="AH3713">
        <v>56</v>
      </c>
      <c r="AI3713">
        <v>0</v>
      </c>
      <c r="AJ3713">
        <v>0</v>
      </c>
      <c r="AK3713">
        <v>0</v>
      </c>
      <c r="AL3713">
        <v>0</v>
      </c>
      <c r="AM3713">
        <v>5</v>
      </c>
      <c r="AN3713">
        <v>0</v>
      </c>
      <c r="AO3713">
        <v>0</v>
      </c>
      <c r="AP3713">
        <v>0</v>
      </c>
      <c r="AQ3713">
        <v>0</v>
      </c>
      <c r="AR3713">
        <v>0</v>
      </c>
      <c r="AS3713">
        <v>0</v>
      </c>
      <c r="AT3713">
        <v>0</v>
      </c>
      <c r="AU3713">
        <v>0</v>
      </c>
      <c r="AV3713">
        <v>0</v>
      </c>
      <c r="AW3713">
        <v>0</v>
      </c>
      <c r="AX3713">
        <v>0</v>
      </c>
      <c r="AY3713">
        <v>0</v>
      </c>
      <c r="AZ3713">
        <v>0</v>
      </c>
      <c r="BA3713">
        <v>0</v>
      </c>
      <c r="BB3713">
        <v>0</v>
      </c>
      <c r="BC3713">
        <v>0</v>
      </c>
      <c r="BD3713">
        <v>0</v>
      </c>
      <c r="BE3713">
        <v>0</v>
      </c>
      <c r="BF3713">
        <v>0</v>
      </c>
      <c r="BG3713">
        <v>0</v>
      </c>
      <c r="BH3713">
        <v>0</v>
      </c>
      <c r="BI3713">
        <v>0</v>
      </c>
      <c r="BJ3713" s="2">
        <v>46036</v>
      </c>
      <c r="BK3713">
        <v>0</v>
      </c>
      <c r="BL3713" s="3" t="str">
        <f>VLOOKUP(O3713,DropDownList!$H$1:$I$7,2,FALSE)</f>
        <v>2024/25</v>
      </c>
      <c r="BM3713" s="3" t="str">
        <f t="shared" si="58"/>
        <v>PCPF</v>
      </c>
    </row>
    <row r="3714" spans="1:65" x14ac:dyDescent="0.2">
      <c r="A3714">
        <v>2026</v>
      </c>
      <c r="B3714">
        <v>1</v>
      </c>
      <c r="C3714" t="s">
        <v>231</v>
      </c>
      <c r="D3714" t="s">
        <v>232</v>
      </c>
      <c r="E3714" t="s">
        <v>44</v>
      </c>
      <c r="F3714">
        <v>9240</v>
      </c>
      <c r="G3714" t="s">
        <v>141</v>
      </c>
      <c r="H3714" t="s">
        <v>233</v>
      </c>
      <c r="I3714" t="s">
        <v>234</v>
      </c>
      <c r="J3714" s="1">
        <v>46023</v>
      </c>
      <c r="K3714" t="s">
        <v>438</v>
      </c>
      <c r="L3714">
        <v>4</v>
      </c>
      <c r="M3714" t="s">
        <v>439</v>
      </c>
      <c r="N3714" t="s">
        <v>145</v>
      </c>
      <c r="O3714" t="s">
        <v>149</v>
      </c>
      <c r="P3714" t="s">
        <v>150</v>
      </c>
      <c r="Q3714">
        <v>4662.6499999999996</v>
      </c>
      <c r="R3714">
        <v>54</v>
      </c>
      <c r="S3714">
        <v>7979.96</v>
      </c>
      <c r="T3714">
        <v>946.06</v>
      </c>
      <c r="U3714">
        <v>33</v>
      </c>
      <c r="V3714">
        <v>33</v>
      </c>
      <c r="W3714">
        <v>4141.25</v>
      </c>
      <c r="X3714">
        <v>4662.6499999999996</v>
      </c>
      <c r="Y3714">
        <v>44</v>
      </c>
      <c r="Z3714">
        <v>7033.9</v>
      </c>
      <c r="AA3714">
        <v>2371.25</v>
      </c>
      <c r="AB3714">
        <v>813.74</v>
      </c>
      <c r="AC3714">
        <v>1557.51</v>
      </c>
      <c r="AD3714">
        <v>24</v>
      </c>
      <c r="AE3714">
        <v>9</v>
      </c>
      <c r="AF3714">
        <v>11</v>
      </c>
      <c r="AG3714">
        <v>9</v>
      </c>
      <c r="AH3714">
        <v>10</v>
      </c>
      <c r="AI3714">
        <v>24</v>
      </c>
      <c r="AJ3714">
        <v>4</v>
      </c>
      <c r="AK3714">
        <v>7</v>
      </c>
      <c r="AL3714">
        <v>1</v>
      </c>
      <c r="AM3714">
        <v>3</v>
      </c>
      <c r="AN3714">
        <v>1</v>
      </c>
      <c r="AO3714">
        <v>40</v>
      </c>
      <c r="AP3714">
        <v>81</v>
      </c>
      <c r="AQ3714">
        <v>39</v>
      </c>
      <c r="AR3714">
        <v>7</v>
      </c>
      <c r="AS3714">
        <v>3</v>
      </c>
      <c r="AT3714">
        <v>0</v>
      </c>
      <c r="AU3714">
        <v>0</v>
      </c>
      <c r="AV3714">
        <v>0</v>
      </c>
      <c r="AW3714">
        <v>0</v>
      </c>
      <c r="AX3714">
        <v>0</v>
      </c>
      <c r="AY3714">
        <v>0</v>
      </c>
      <c r="AZ3714">
        <v>12</v>
      </c>
      <c r="BA3714">
        <v>1</v>
      </c>
      <c r="BB3714">
        <v>1</v>
      </c>
      <c r="BC3714">
        <v>0</v>
      </c>
      <c r="BD3714">
        <v>1</v>
      </c>
      <c r="BE3714">
        <v>0</v>
      </c>
      <c r="BF3714">
        <v>38</v>
      </c>
      <c r="BG3714">
        <v>3529.3</v>
      </c>
      <c r="BH3714">
        <v>0</v>
      </c>
      <c r="BI3714">
        <v>33</v>
      </c>
      <c r="BJ3714" s="2">
        <v>46036</v>
      </c>
      <c r="BK3714">
        <v>0</v>
      </c>
      <c r="BL3714" s="3" t="str">
        <f>VLOOKUP(O3714,DropDownList!$H$1:$I$7,2,FALSE)</f>
        <v>2025/26</v>
      </c>
      <c r="BM3714" s="3" t="str">
        <f t="shared" si="58"/>
        <v>FISCAL FINES</v>
      </c>
    </row>
    <row r="3715" spans="1:65" x14ac:dyDescent="0.2">
      <c r="A3715">
        <v>2026</v>
      </c>
      <c r="B3715">
        <v>1</v>
      </c>
      <c r="C3715" t="s">
        <v>231</v>
      </c>
      <c r="D3715" t="s">
        <v>232</v>
      </c>
      <c r="E3715" t="s">
        <v>44</v>
      </c>
      <c r="F3715">
        <v>9240</v>
      </c>
      <c r="G3715" t="s">
        <v>141</v>
      </c>
      <c r="H3715" t="s">
        <v>233</v>
      </c>
      <c r="I3715" t="s">
        <v>234</v>
      </c>
      <c r="J3715" s="1">
        <v>46023</v>
      </c>
      <c r="K3715" t="s">
        <v>438</v>
      </c>
      <c r="L3715">
        <v>4</v>
      </c>
      <c r="M3715" t="s">
        <v>439</v>
      </c>
      <c r="N3715" t="s">
        <v>145</v>
      </c>
      <c r="O3715" t="s">
        <v>147</v>
      </c>
      <c r="P3715" t="s">
        <v>152</v>
      </c>
      <c r="Q3715">
        <v>0</v>
      </c>
      <c r="R3715">
        <v>5</v>
      </c>
      <c r="S3715">
        <v>200</v>
      </c>
      <c r="T3715">
        <v>40</v>
      </c>
      <c r="U3715">
        <v>0</v>
      </c>
      <c r="V3715">
        <v>0</v>
      </c>
      <c r="W3715">
        <v>0</v>
      </c>
      <c r="X3715">
        <v>0</v>
      </c>
      <c r="Y3715">
        <v>0</v>
      </c>
      <c r="Z3715">
        <v>0</v>
      </c>
      <c r="AA3715">
        <v>160</v>
      </c>
      <c r="AB3715">
        <v>0</v>
      </c>
      <c r="AC3715">
        <v>160</v>
      </c>
      <c r="AD3715">
        <v>0</v>
      </c>
      <c r="AE3715">
        <v>0</v>
      </c>
      <c r="AF3715">
        <v>4</v>
      </c>
      <c r="AG3715">
        <v>0</v>
      </c>
      <c r="AH3715">
        <v>1</v>
      </c>
      <c r="AI3715">
        <v>0</v>
      </c>
      <c r="AJ3715">
        <v>0</v>
      </c>
      <c r="AK3715">
        <v>0</v>
      </c>
      <c r="AL3715">
        <v>0</v>
      </c>
      <c r="AM3715">
        <v>0</v>
      </c>
      <c r="AN3715">
        <v>0</v>
      </c>
      <c r="AO3715">
        <v>0</v>
      </c>
      <c r="AP3715">
        <v>0</v>
      </c>
      <c r="AQ3715">
        <v>0</v>
      </c>
      <c r="AR3715">
        <v>0</v>
      </c>
      <c r="AS3715">
        <v>0</v>
      </c>
      <c r="AT3715">
        <v>0</v>
      </c>
      <c r="AU3715">
        <v>0</v>
      </c>
      <c r="AV3715">
        <v>0</v>
      </c>
      <c r="AW3715">
        <v>0</v>
      </c>
      <c r="AX3715">
        <v>0</v>
      </c>
      <c r="AY3715">
        <v>0</v>
      </c>
      <c r="AZ3715">
        <v>0</v>
      </c>
      <c r="BA3715">
        <v>0</v>
      </c>
      <c r="BB3715">
        <v>0</v>
      </c>
      <c r="BC3715">
        <v>0</v>
      </c>
      <c r="BD3715">
        <v>0</v>
      </c>
      <c r="BE3715">
        <v>0</v>
      </c>
      <c r="BF3715">
        <v>0</v>
      </c>
      <c r="BG3715">
        <v>0</v>
      </c>
      <c r="BH3715">
        <v>0</v>
      </c>
      <c r="BI3715">
        <v>0</v>
      </c>
      <c r="BJ3715" s="2">
        <v>46036</v>
      </c>
      <c r="BK3715">
        <v>0</v>
      </c>
      <c r="BL3715" s="3" t="str">
        <f>VLOOKUP(O3715,DropDownList!$H$1:$I$7,2,FALSE)</f>
        <v>2024/25</v>
      </c>
      <c r="BM3715" s="3" t="str">
        <f t="shared" si="58"/>
        <v>PCOA</v>
      </c>
    </row>
    <row r="3716" spans="1:65" x14ac:dyDescent="0.2">
      <c r="A3716">
        <v>2026</v>
      </c>
      <c r="B3716">
        <v>1</v>
      </c>
      <c r="C3716" t="s">
        <v>231</v>
      </c>
      <c r="D3716" t="s">
        <v>232</v>
      </c>
      <c r="E3716" t="s">
        <v>44</v>
      </c>
      <c r="F3716">
        <v>9240</v>
      </c>
      <c r="G3716" t="s">
        <v>141</v>
      </c>
      <c r="H3716" t="s">
        <v>233</v>
      </c>
      <c r="I3716" t="s">
        <v>234</v>
      </c>
      <c r="J3716" s="1">
        <v>46023</v>
      </c>
      <c r="K3716" t="s">
        <v>438</v>
      </c>
      <c r="L3716">
        <v>4</v>
      </c>
      <c r="M3716" t="s">
        <v>439</v>
      </c>
      <c r="N3716" t="s">
        <v>145</v>
      </c>
      <c r="O3716" t="s">
        <v>155</v>
      </c>
      <c r="P3716" t="s">
        <v>151</v>
      </c>
      <c r="Q3716">
        <v>0</v>
      </c>
      <c r="R3716">
        <v>255</v>
      </c>
      <c r="S3716">
        <v>7650</v>
      </c>
      <c r="T3716">
        <v>1680</v>
      </c>
      <c r="U3716">
        <v>11</v>
      </c>
      <c r="V3716">
        <v>0</v>
      </c>
      <c r="W3716">
        <v>0</v>
      </c>
      <c r="X3716">
        <v>0</v>
      </c>
      <c r="Y3716">
        <v>0</v>
      </c>
      <c r="Z3716">
        <v>0</v>
      </c>
      <c r="AA3716">
        <v>5970</v>
      </c>
      <c r="AB3716">
        <v>0</v>
      </c>
      <c r="AC3716">
        <v>5970</v>
      </c>
      <c r="AD3716">
        <v>0</v>
      </c>
      <c r="AE3716">
        <v>0</v>
      </c>
      <c r="AF3716">
        <v>199</v>
      </c>
      <c r="AG3716">
        <v>0</v>
      </c>
      <c r="AH3716">
        <v>56</v>
      </c>
      <c r="AI3716">
        <v>0</v>
      </c>
      <c r="AJ3716">
        <v>0</v>
      </c>
      <c r="AK3716">
        <v>0</v>
      </c>
      <c r="AL3716">
        <v>0</v>
      </c>
      <c r="AM3716">
        <v>1</v>
      </c>
      <c r="AN3716">
        <v>0</v>
      </c>
      <c r="AO3716">
        <v>0</v>
      </c>
      <c r="AP3716">
        <v>0</v>
      </c>
      <c r="AQ3716">
        <v>0</v>
      </c>
      <c r="AR3716">
        <v>0</v>
      </c>
      <c r="AS3716">
        <v>0</v>
      </c>
      <c r="AT3716">
        <v>0</v>
      </c>
      <c r="AU3716">
        <v>0</v>
      </c>
      <c r="AV3716">
        <v>0</v>
      </c>
      <c r="AW3716">
        <v>0</v>
      </c>
      <c r="AX3716">
        <v>0</v>
      </c>
      <c r="AY3716">
        <v>0</v>
      </c>
      <c r="AZ3716">
        <v>0</v>
      </c>
      <c r="BA3716">
        <v>0</v>
      </c>
      <c r="BB3716">
        <v>0</v>
      </c>
      <c r="BC3716">
        <v>0</v>
      </c>
      <c r="BD3716">
        <v>0</v>
      </c>
      <c r="BE3716">
        <v>0</v>
      </c>
      <c r="BF3716">
        <v>0</v>
      </c>
      <c r="BG3716">
        <v>0</v>
      </c>
      <c r="BH3716">
        <v>0</v>
      </c>
      <c r="BI3716">
        <v>0</v>
      </c>
      <c r="BJ3716" s="2">
        <v>46036</v>
      </c>
      <c r="BK3716">
        <v>0</v>
      </c>
      <c r="BL3716" s="3" t="str">
        <f>VLOOKUP(O3716,DropDownList!$H$1:$I$7,2,FALSE)</f>
        <v>2022/23</v>
      </c>
      <c r="BM3716" s="3" t="str">
        <f t="shared" si="58"/>
        <v>PCPF</v>
      </c>
    </row>
    <row r="3717" spans="1:65" x14ac:dyDescent="0.2">
      <c r="A3717">
        <v>2026</v>
      </c>
      <c r="B3717">
        <v>1</v>
      </c>
      <c r="C3717" t="s">
        <v>231</v>
      </c>
      <c r="D3717" t="s">
        <v>232</v>
      </c>
      <c r="E3717" t="s">
        <v>44</v>
      </c>
      <c r="F3717">
        <v>9240</v>
      </c>
      <c r="G3717" t="s">
        <v>141</v>
      </c>
      <c r="H3717" t="s">
        <v>233</v>
      </c>
      <c r="I3717" t="s">
        <v>234</v>
      </c>
      <c r="J3717" s="1">
        <v>46023</v>
      </c>
      <c r="K3717" t="s">
        <v>438</v>
      </c>
      <c r="L3717">
        <v>4</v>
      </c>
      <c r="M3717" t="s">
        <v>439</v>
      </c>
      <c r="N3717" t="s">
        <v>145</v>
      </c>
      <c r="O3717" t="s">
        <v>147</v>
      </c>
      <c r="P3717" t="s">
        <v>146</v>
      </c>
      <c r="Q3717">
        <v>197.22</v>
      </c>
      <c r="R3717">
        <v>75</v>
      </c>
      <c r="S3717">
        <v>1130</v>
      </c>
      <c r="T3717">
        <v>0</v>
      </c>
      <c r="U3717">
        <v>30</v>
      </c>
      <c r="V3717">
        <v>6</v>
      </c>
      <c r="W3717">
        <v>110</v>
      </c>
      <c r="X3717">
        <v>110</v>
      </c>
      <c r="Y3717">
        <v>0</v>
      </c>
      <c r="Z3717">
        <v>0</v>
      </c>
      <c r="AA3717">
        <v>932.78</v>
      </c>
      <c r="AB3717">
        <v>0</v>
      </c>
      <c r="AC3717">
        <v>0</v>
      </c>
      <c r="AD3717">
        <v>6</v>
      </c>
      <c r="AE3717">
        <v>0</v>
      </c>
      <c r="AF3717">
        <v>62</v>
      </c>
      <c r="AG3717">
        <v>3</v>
      </c>
      <c r="AH3717">
        <v>0</v>
      </c>
      <c r="AI3717">
        <v>10</v>
      </c>
      <c r="AJ3717">
        <v>0</v>
      </c>
      <c r="AK3717">
        <v>0</v>
      </c>
      <c r="AL3717">
        <v>0</v>
      </c>
      <c r="AM3717">
        <v>0</v>
      </c>
      <c r="AN3717">
        <v>0</v>
      </c>
      <c r="AO3717">
        <v>40</v>
      </c>
      <c r="AP3717">
        <v>108</v>
      </c>
      <c r="AQ3717">
        <v>42</v>
      </c>
      <c r="AR3717">
        <v>0</v>
      </c>
      <c r="AS3717">
        <v>9</v>
      </c>
      <c r="AT3717">
        <v>3</v>
      </c>
      <c r="AU3717">
        <v>1</v>
      </c>
      <c r="AV3717">
        <v>0</v>
      </c>
      <c r="AW3717">
        <v>0</v>
      </c>
      <c r="AX3717">
        <v>0</v>
      </c>
      <c r="AY3717">
        <v>12</v>
      </c>
      <c r="AZ3717">
        <v>21</v>
      </c>
      <c r="BA3717">
        <v>7</v>
      </c>
      <c r="BB3717">
        <v>3</v>
      </c>
      <c r="BC3717">
        <v>0</v>
      </c>
      <c r="BD3717">
        <v>3</v>
      </c>
      <c r="BE3717">
        <v>0</v>
      </c>
      <c r="BF3717">
        <v>75</v>
      </c>
      <c r="BG3717">
        <v>190</v>
      </c>
      <c r="BH3717">
        <v>0</v>
      </c>
      <c r="BI3717">
        <v>30</v>
      </c>
      <c r="BJ3717" s="2">
        <v>46036</v>
      </c>
      <c r="BK3717">
        <v>0</v>
      </c>
      <c r="BL3717" s="3" t="str">
        <f>VLOOKUP(O3717,DropDownList!$H$1:$I$7,2,FALSE)</f>
        <v>2024/25</v>
      </c>
      <c r="BM3717" s="3" t="str">
        <f t="shared" si="58"/>
        <v>VSUR</v>
      </c>
    </row>
    <row r="3718" spans="1:65" x14ac:dyDescent="0.2">
      <c r="A3718">
        <v>2026</v>
      </c>
      <c r="B3718">
        <v>1</v>
      </c>
      <c r="C3718" t="s">
        <v>231</v>
      </c>
      <c r="D3718" t="s">
        <v>232</v>
      </c>
      <c r="E3718" t="s">
        <v>44</v>
      </c>
      <c r="F3718">
        <v>9240</v>
      </c>
      <c r="G3718" t="s">
        <v>141</v>
      </c>
      <c r="H3718" t="s">
        <v>233</v>
      </c>
      <c r="I3718" t="s">
        <v>234</v>
      </c>
      <c r="J3718" s="1">
        <v>46023</v>
      </c>
      <c r="K3718" t="s">
        <v>438</v>
      </c>
      <c r="L3718">
        <v>4</v>
      </c>
      <c r="M3718" t="s">
        <v>439</v>
      </c>
      <c r="N3718" t="s">
        <v>145</v>
      </c>
      <c r="O3718" t="s">
        <v>156</v>
      </c>
      <c r="P3718" t="s">
        <v>148</v>
      </c>
      <c r="Q3718">
        <v>60</v>
      </c>
      <c r="R3718">
        <v>6</v>
      </c>
      <c r="S3718">
        <v>360</v>
      </c>
      <c r="T3718">
        <v>5</v>
      </c>
      <c r="U3718">
        <v>1</v>
      </c>
      <c r="V3718">
        <v>1</v>
      </c>
      <c r="W3718">
        <v>60</v>
      </c>
      <c r="X3718">
        <v>60</v>
      </c>
      <c r="Y3718">
        <v>0</v>
      </c>
      <c r="Z3718">
        <v>0</v>
      </c>
      <c r="AA3718">
        <v>295</v>
      </c>
      <c r="AB3718">
        <v>0</v>
      </c>
      <c r="AC3718">
        <v>295</v>
      </c>
      <c r="AD3718">
        <v>1</v>
      </c>
      <c r="AE3718">
        <v>0</v>
      </c>
      <c r="AF3718">
        <v>4</v>
      </c>
      <c r="AG3718">
        <v>0</v>
      </c>
      <c r="AH3718">
        <v>0</v>
      </c>
      <c r="AI3718">
        <v>1</v>
      </c>
      <c r="AJ3718">
        <v>0</v>
      </c>
      <c r="AK3718">
        <v>0</v>
      </c>
      <c r="AL3718">
        <v>0</v>
      </c>
      <c r="AM3718">
        <v>0</v>
      </c>
      <c r="AN3718">
        <v>0</v>
      </c>
      <c r="AO3718">
        <v>3</v>
      </c>
      <c r="AP3718">
        <v>6</v>
      </c>
      <c r="AQ3718">
        <v>4</v>
      </c>
      <c r="AR3718">
        <v>0</v>
      </c>
      <c r="AS3718">
        <v>0</v>
      </c>
      <c r="AT3718">
        <v>0</v>
      </c>
      <c r="AU3718">
        <v>0</v>
      </c>
      <c r="AV3718">
        <v>0</v>
      </c>
      <c r="AW3718">
        <v>0</v>
      </c>
      <c r="AX3718">
        <v>0</v>
      </c>
      <c r="AY3718">
        <v>0</v>
      </c>
      <c r="AZ3718">
        <v>1</v>
      </c>
      <c r="BA3718">
        <v>1</v>
      </c>
      <c r="BB3718">
        <v>0</v>
      </c>
      <c r="BC3718">
        <v>0</v>
      </c>
      <c r="BD3718">
        <v>0</v>
      </c>
      <c r="BE3718">
        <v>0</v>
      </c>
      <c r="BF3718">
        <v>3</v>
      </c>
      <c r="BG3718">
        <v>60</v>
      </c>
      <c r="BH3718">
        <v>1</v>
      </c>
      <c r="BI3718">
        <v>1</v>
      </c>
      <c r="BJ3718" s="2">
        <v>46036</v>
      </c>
      <c r="BK3718">
        <v>0</v>
      </c>
      <c r="BL3718" s="3" t="str">
        <f>VLOOKUP(O3718,DropDownList!$H$1:$I$7,2,FALSE)</f>
        <v>2023/24</v>
      </c>
      <c r="BM3718" s="3" t="str">
        <f t="shared" si="58"/>
        <v>PRAS</v>
      </c>
    </row>
    <row r="3719" spans="1:65" x14ac:dyDescent="0.2">
      <c r="A3719">
        <v>2026</v>
      </c>
      <c r="B3719">
        <v>1</v>
      </c>
      <c r="C3719" t="s">
        <v>231</v>
      </c>
      <c r="D3719" t="s">
        <v>232</v>
      </c>
      <c r="E3719" t="s">
        <v>44</v>
      </c>
      <c r="F3719">
        <v>9240</v>
      </c>
      <c r="G3719" t="s">
        <v>141</v>
      </c>
      <c r="H3719" t="s">
        <v>233</v>
      </c>
      <c r="I3719" t="s">
        <v>234</v>
      </c>
      <c r="J3719" s="1">
        <v>46023</v>
      </c>
      <c r="K3719" t="s">
        <v>438</v>
      </c>
      <c r="L3719">
        <v>4</v>
      </c>
      <c r="M3719" t="s">
        <v>439</v>
      </c>
      <c r="N3719" t="s">
        <v>145</v>
      </c>
      <c r="O3719" t="s">
        <v>147</v>
      </c>
      <c r="P3719" t="s">
        <v>154</v>
      </c>
      <c r="Q3719">
        <v>6059.37</v>
      </c>
      <c r="R3719">
        <v>75</v>
      </c>
      <c r="S3719">
        <v>18679</v>
      </c>
      <c r="T3719">
        <v>0</v>
      </c>
      <c r="U3719">
        <v>30</v>
      </c>
      <c r="V3719">
        <v>20</v>
      </c>
      <c r="W3719">
        <v>3448</v>
      </c>
      <c r="X3719">
        <v>3703</v>
      </c>
      <c r="Y3719">
        <v>0</v>
      </c>
      <c r="Z3719">
        <v>0</v>
      </c>
      <c r="AA3719">
        <v>12619.63</v>
      </c>
      <c r="AB3719">
        <v>90</v>
      </c>
      <c r="AC3719">
        <v>11596.85</v>
      </c>
      <c r="AD3719">
        <v>5</v>
      </c>
      <c r="AE3719">
        <v>15</v>
      </c>
      <c r="AF3719">
        <v>45</v>
      </c>
      <c r="AG3719">
        <v>20</v>
      </c>
      <c r="AH3719">
        <v>0</v>
      </c>
      <c r="AI3719">
        <v>10</v>
      </c>
      <c r="AJ3719">
        <v>0</v>
      </c>
      <c r="AK3719">
        <v>0</v>
      </c>
      <c r="AL3719">
        <v>0</v>
      </c>
      <c r="AM3719">
        <v>0</v>
      </c>
      <c r="AN3719">
        <v>0</v>
      </c>
      <c r="AO3719">
        <v>40</v>
      </c>
      <c r="AP3719">
        <v>108</v>
      </c>
      <c r="AQ3719">
        <v>42</v>
      </c>
      <c r="AR3719">
        <v>0</v>
      </c>
      <c r="AS3719">
        <v>9</v>
      </c>
      <c r="AT3719">
        <v>3</v>
      </c>
      <c r="AU3719">
        <v>1</v>
      </c>
      <c r="AV3719">
        <v>0</v>
      </c>
      <c r="AW3719">
        <v>0</v>
      </c>
      <c r="AX3719">
        <v>0</v>
      </c>
      <c r="AY3719">
        <v>12</v>
      </c>
      <c r="AZ3719">
        <v>21</v>
      </c>
      <c r="BA3719">
        <v>7</v>
      </c>
      <c r="BB3719">
        <v>3</v>
      </c>
      <c r="BC3719">
        <v>0</v>
      </c>
      <c r="BD3719">
        <v>3</v>
      </c>
      <c r="BE3719">
        <v>0</v>
      </c>
      <c r="BF3719">
        <v>75</v>
      </c>
      <c r="BG3719">
        <v>3016</v>
      </c>
      <c r="BH3719">
        <v>0</v>
      </c>
      <c r="BI3719">
        <v>30</v>
      </c>
      <c r="BJ3719" s="2">
        <v>46036</v>
      </c>
      <c r="BK3719">
        <v>0</v>
      </c>
      <c r="BL3719" s="3" t="str">
        <f>VLOOKUP(O3719,DropDownList!$H$1:$I$7,2,FALSE)</f>
        <v>2024/25</v>
      </c>
      <c r="BM3719" s="3" t="str">
        <f t="shared" si="58"/>
        <v>JP COURT</v>
      </c>
    </row>
    <row r="3720" spans="1:65" x14ac:dyDescent="0.2">
      <c r="A3720">
        <v>2026</v>
      </c>
      <c r="B3720">
        <v>1</v>
      </c>
      <c r="C3720" t="s">
        <v>231</v>
      </c>
      <c r="D3720" t="s">
        <v>232</v>
      </c>
      <c r="E3720" t="s">
        <v>44</v>
      </c>
      <c r="F3720">
        <v>9240</v>
      </c>
      <c r="G3720" t="s">
        <v>141</v>
      </c>
      <c r="H3720" t="s">
        <v>233</v>
      </c>
      <c r="I3720" t="s">
        <v>234</v>
      </c>
      <c r="J3720" s="1">
        <v>46023</v>
      </c>
      <c r="K3720" t="s">
        <v>438</v>
      </c>
      <c r="L3720">
        <v>4</v>
      </c>
      <c r="M3720" t="s">
        <v>439</v>
      </c>
      <c r="N3720" t="s">
        <v>145</v>
      </c>
      <c r="O3720" t="s">
        <v>155</v>
      </c>
      <c r="P3720" t="s">
        <v>153</v>
      </c>
      <c r="Q3720">
        <v>270</v>
      </c>
      <c r="R3720">
        <v>47</v>
      </c>
      <c r="S3720">
        <v>2115</v>
      </c>
      <c r="T3720">
        <v>401.56</v>
      </c>
      <c r="U3720">
        <v>6</v>
      </c>
      <c r="V3720">
        <v>6</v>
      </c>
      <c r="W3720">
        <v>270</v>
      </c>
      <c r="X3720">
        <v>270</v>
      </c>
      <c r="Y3720">
        <v>0</v>
      </c>
      <c r="Z3720">
        <v>0</v>
      </c>
      <c r="AA3720">
        <v>1443.44</v>
      </c>
      <c r="AB3720">
        <v>0</v>
      </c>
      <c r="AC3720">
        <v>1443.44</v>
      </c>
      <c r="AD3720">
        <v>6</v>
      </c>
      <c r="AE3720">
        <v>0</v>
      </c>
      <c r="AF3720">
        <v>31</v>
      </c>
      <c r="AG3720">
        <v>0</v>
      </c>
      <c r="AH3720">
        <v>8</v>
      </c>
      <c r="AI3720">
        <v>6</v>
      </c>
      <c r="AJ3720">
        <v>0</v>
      </c>
      <c r="AK3720">
        <v>0</v>
      </c>
      <c r="AL3720">
        <v>0</v>
      </c>
      <c r="AM3720">
        <v>0</v>
      </c>
      <c r="AN3720">
        <v>0</v>
      </c>
      <c r="AO3720">
        <v>38</v>
      </c>
      <c r="AP3720">
        <v>150</v>
      </c>
      <c r="AQ3720">
        <v>45</v>
      </c>
      <c r="AR3720">
        <v>3</v>
      </c>
      <c r="AS3720">
        <v>21</v>
      </c>
      <c r="AT3720">
        <v>2</v>
      </c>
      <c r="AU3720">
        <v>0</v>
      </c>
      <c r="AV3720">
        <v>0</v>
      </c>
      <c r="AW3720">
        <v>0</v>
      </c>
      <c r="AX3720">
        <v>0</v>
      </c>
      <c r="AY3720">
        <v>11</v>
      </c>
      <c r="AZ3720">
        <v>33</v>
      </c>
      <c r="BA3720">
        <v>21</v>
      </c>
      <c r="BB3720">
        <v>1</v>
      </c>
      <c r="BC3720">
        <v>0</v>
      </c>
      <c r="BD3720">
        <v>0</v>
      </c>
      <c r="BE3720">
        <v>0</v>
      </c>
      <c r="BF3720">
        <v>35</v>
      </c>
      <c r="BG3720">
        <v>270</v>
      </c>
      <c r="BH3720">
        <v>2</v>
      </c>
      <c r="BI3720">
        <v>4</v>
      </c>
      <c r="BJ3720" s="2">
        <v>46036</v>
      </c>
      <c r="BK3720">
        <v>0</v>
      </c>
      <c r="BL3720" s="3" t="str">
        <f>VLOOKUP(O3720,DropDownList!$H$1:$I$7,2,FALSE)</f>
        <v>2022/23</v>
      </c>
      <c r="BM3720" s="3" t="str">
        <f t="shared" si="58"/>
        <v>PREG</v>
      </c>
    </row>
    <row r="3721" spans="1:65" x14ac:dyDescent="0.2">
      <c r="A3721">
        <v>2026</v>
      </c>
      <c r="B3721">
        <v>1</v>
      </c>
      <c r="C3721" t="s">
        <v>231</v>
      </c>
      <c r="D3721" t="s">
        <v>232</v>
      </c>
      <c r="E3721" t="s">
        <v>44</v>
      </c>
      <c r="F3721">
        <v>9240</v>
      </c>
      <c r="G3721" t="s">
        <v>141</v>
      </c>
      <c r="H3721" t="s">
        <v>233</v>
      </c>
      <c r="I3721" t="s">
        <v>234</v>
      </c>
      <c r="J3721" s="1">
        <v>46023</v>
      </c>
      <c r="K3721" t="s">
        <v>438</v>
      </c>
      <c r="L3721">
        <v>4</v>
      </c>
      <c r="M3721" t="s">
        <v>439</v>
      </c>
      <c r="N3721" t="s">
        <v>145</v>
      </c>
      <c r="O3721" t="s">
        <v>149</v>
      </c>
      <c r="P3721" t="s">
        <v>146</v>
      </c>
      <c r="Q3721">
        <v>170</v>
      </c>
      <c r="R3721">
        <v>29</v>
      </c>
      <c r="S3721">
        <v>490</v>
      </c>
      <c r="T3721">
        <v>20</v>
      </c>
      <c r="U3721">
        <v>13</v>
      </c>
      <c r="V3721">
        <v>8</v>
      </c>
      <c r="W3721">
        <v>160</v>
      </c>
      <c r="X3721">
        <v>160</v>
      </c>
      <c r="Y3721">
        <v>0</v>
      </c>
      <c r="Z3721">
        <v>0</v>
      </c>
      <c r="AA3721">
        <v>300</v>
      </c>
      <c r="AB3721">
        <v>0</v>
      </c>
      <c r="AC3721">
        <v>0</v>
      </c>
      <c r="AD3721">
        <v>7</v>
      </c>
      <c r="AE3721">
        <v>1</v>
      </c>
      <c r="AF3721">
        <v>19</v>
      </c>
      <c r="AG3721">
        <v>1</v>
      </c>
      <c r="AH3721">
        <v>1</v>
      </c>
      <c r="AI3721">
        <v>8</v>
      </c>
      <c r="AJ3721">
        <v>0</v>
      </c>
      <c r="AK3721">
        <v>0</v>
      </c>
      <c r="AL3721">
        <v>0</v>
      </c>
      <c r="AM3721">
        <v>0</v>
      </c>
      <c r="AN3721">
        <v>0</v>
      </c>
      <c r="AO3721">
        <v>16</v>
      </c>
      <c r="AP3721">
        <v>31</v>
      </c>
      <c r="AQ3721">
        <v>16</v>
      </c>
      <c r="AR3721">
        <v>0</v>
      </c>
      <c r="AS3721">
        <v>3</v>
      </c>
      <c r="AT3721">
        <v>0</v>
      </c>
      <c r="AU3721">
        <v>0</v>
      </c>
      <c r="AV3721">
        <v>0</v>
      </c>
      <c r="AW3721">
        <v>0</v>
      </c>
      <c r="AX3721">
        <v>0</v>
      </c>
      <c r="AY3721">
        <v>1</v>
      </c>
      <c r="AZ3721">
        <v>3</v>
      </c>
      <c r="BA3721">
        <v>1</v>
      </c>
      <c r="BB3721">
        <v>0</v>
      </c>
      <c r="BC3721">
        <v>0</v>
      </c>
      <c r="BD3721">
        <v>0</v>
      </c>
      <c r="BE3721">
        <v>0</v>
      </c>
      <c r="BF3721">
        <v>29</v>
      </c>
      <c r="BG3721">
        <v>150</v>
      </c>
      <c r="BH3721">
        <v>0</v>
      </c>
      <c r="BI3721">
        <v>13</v>
      </c>
      <c r="BJ3721" s="2">
        <v>46036</v>
      </c>
      <c r="BK3721">
        <v>0</v>
      </c>
      <c r="BL3721" s="3" t="str">
        <f>VLOOKUP(O3721,DropDownList!$H$1:$I$7,2,FALSE)</f>
        <v>2025/26</v>
      </c>
      <c r="BM3721" s="3" t="str">
        <f t="shared" si="58"/>
        <v>VSUR</v>
      </c>
    </row>
    <row r="3722" spans="1:65" x14ac:dyDescent="0.2">
      <c r="A3722">
        <v>2026</v>
      </c>
      <c r="B3722">
        <v>1</v>
      </c>
      <c r="C3722" t="s">
        <v>231</v>
      </c>
      <c r="D3722" t="s">
        <v>232</v>
      </c>
      <c r="E3722" t="s">
        <v>44</v>
      </c>
      <c r="F3722">
        <v>9240</v>
      </c>
      <c r="G3722" t="s">
        <v>141</v>
      </c>
      <c r="H3722" t="s">
        <v>233</v>
      </c>
      <c r="I3722" t="s">
        <v>234</v>
      </c>
      <c r="J3722" s="1">
        <v>46023</v>
      </c>
      <c r="K3722" t="s">
        <v>438</v>
      </c>
      <c r="L3722">
        <v>4</v>
      </c>
      <c r="M3722" t="s">
        <v>439</v>
      </c>
      <c r="N3722" t="s">
        <v>145</v>
      </c>
      <c r="O3722" t="s">
        <v>147</v>
      </c>
      <c r="P3722" t="s">
        <v>150</v>
      </c>
      <c r="Q3722">
        <v>7150.46</v>
      </c>
      <c r="R3722">
        <v>142</v>
      </c>
      <c r="S3722">
        <v>18776.330000000002</v>
      </c>
      <c r="T3722">
        <v>3208.35</v>
      </c>
      <c r="U3722">
        <v>53</v>
      </c>
      <c r="V3722">
        <v>17</v>
      </c>
      <c r="W3722">
        <v>2592.09</v>
      </c>
      <c r="X3722">
        <v>2592.09</v>
      </c>
      <c r="Y3722">
        <v>117</v>
      </c>
      <c r="Z3722">
        <v>15567.98</v>
      </c>
      <c r="AA3722">
        <v>8417.52</v>
      </c>
      <c r="AB3722">
        <v>1533.21</v>
      </c>
      <c r="AC3722">
        <v>6884.31</v>
      </c>
      <c r="AD3722">
        <v>14</v>
      </c>
      <c r="AE3722">
        <v>3</v>
      </c>
      <c r="AF3722">
        <v>64</v>
      </c>
      <c r="AG3722">
        <v>17</v>
      </c>
      <c r="AH3722">
        <v>25</v>
      </c>
      <c r="AI3722">
        <v>36</v>
      </c>
      <c r="AJ3722">
        <v>23</v>
      </c>
      <c r="AK3722">
        <v>16</v>
      </c>
      <c r="AL3722">
        <v>1</v>
      </c>
      <c r="AM3722">
        <v>16</v>
      </c>
      <c r="AN3722">
        <v>0</v>
      </c>
      <c r="AO3722">
        <v>91</v>
      </c>
      <c r="AP3722">
        <v>300</v>
      </c>
      <c r="AQ3722">
        <v>96</v>
      </c>
      <c r="AR3722">
        <v>13</v>
      </c>
      <c r="AS3722">
        <v>14</v>
      </c>
      <c r="AT3722">
        <v>0</v>
      </c>
      <c r="AU3722">
        <v>0</v>
      </c>
      <c r="AV3722">
        <v>0</v>
      </c>
      <c r="AW3722">
        <v>0</v>
      </c>
      <c r="AX3722">
        <v>0</v>
      </c>
      <c r="AY3722">
        <v>51</v>
      </c>
      <c r="AZ3722">
        <v>82</v>
      </c>
      <c r="BA3722">
        <v>22</v>
      </c>
      <c r="BB3722">
        <v>3</v>
      </c>
      <c r="BC3722">
        <v>1</v>
      </c>
      <c r="BD3722">
        <v>0</v>
      </c>
      <c r="BE3722">
        <v>0</v>
      </c>
      <c r="BF3722">
        <v>88</v>
      </c>
      <c r="BG3722">
        <v>5581.68</v>
      </c>
      <c r="BH3722">
        <v>0</v>
      </c>
      <c r="BI3722">
        <v>53</v>
      </c>
      <c r="BJ3722" s="2">
        <v>46036</v>
      </c>
      <c r="BK3722">
        <v>0</v>
      </c>
      <c r="BL3722" s="3" t="str">
        <f>VLOOKUP(O3722,DropDownList!$H$1:$I$7,2,FALSE)</f>
        <v>2024/25</v>
      </c>
      <c r="BM3722" s="3" t="str">
        <f t="shared" si="58"/>
        <v>FISCAL FINES</v>
      </c>
    </row>
    <row r="3723" spans="1:65" x14ac:dyDescent="0.2">
      <c r="A3723">
        <v>2026</v>
      </c>
      <c r="B3723">
        <v>1</v>
      </c>
      <c r="C3723" t="s">
        <v>231</v>
      </c>
      <c r="D3723" t="s">
        <v>232</v>
      </c>
      <c r="E3723" t="s">
        <v>44</v>
      </c>
      <c r="F3723">
        <v>9240</v>
      </c>
      <c r="G3723" t="s">
        <v>141</v>
      </c>
      <c r="H3723" t="s">
        <v>233</v>
      </c>
      <c r="I3723" t="s">
        <v>234</v>
      </c>
      <c r="J3723" s="1">
        <v>46023</v>
      </c>
      <c r="K3723" t="s">
        <v>438</v>
      </c>
      <c r="L3723">
        <v>4</v>
      </c>
      <c r="M3723" t="s">
        <v>439</v>
      </c>
      <c r="N3723" t="s">
        <v>145</v>
      </c>
      <c r="O3723" t="s">
        <v>155</v>
      </c>
      <c r="P3723" t="s">
        <v>148</v>
      </c>
      <c r="Q3723">
        <v>43.78</v>
      </c>
      <c r="R3723">
        <v>3</v>
      </c>
      <c r="S3723">
        <v>180</v>
      </c>
      <c r="T3723">
        <v>0</v>
      </c>
      <c r="U3723">
        <v>2</v>
      </c>
      <c r="V3723">
        <v>0</v>
      </c>
      <c r="W3723">
        <v>0</v>
      </c>
      <c r="X3723">
        <v>0</v>
      </c>
      <c r="Y3723">
        <v>0</v>
      </c>
      <c r="Z3723">
        <v>0</v>
      </c>
      <c r="AA3723">
        <v>136.22</v>
      </c>
      <c r="AB3723">
        <v>0</v>
      </c>
      <c r="AC3723">
        <v>136.22</v>
      </c>
      <c r="AD3723">
        <v>0</v>
      </c>
      <c r="AE3723">
        <v>0</v>
      </c>
      <c r="AF3723">
        <v>1</v>
      </c>
      <c r="AG3723">
        <v>2</v>
      </c>
      <c r="AH3723">
        <v>0</v>
      </c>
      <c r="AI3723">
        <v>0</v>
      </c>
      <c r="AJ3723">
        <v>0</v>
      </c>
      <c r="AK3723">
        <v>0</v>
      </c>
      <c r="AL3723">
        <v>0</v>
      </c>
      <c r="AM3723">
        <v>0</v>
      </c>
      <c r="AN3723">
        <v>0</v>
      </c>
      <c r="AO3723">
        <v>3</v>
      </c>
      <c r="AP3723">
        <v>14</v>
      </c>
      <c r="AQ3723">
        <v>3</v>
      </c>
      <c r="AR3723">
        <v>0</v>
      </c>
      <c r="AS3723">
        <v>0</v>
      </c>
      <c r="AT3723">
        <v>0</v>
      </c>
      <c r="AU3723">
        <v>0</v>
      </c>
      <c r="AV3723">
        <v>0</v>
      </c>
      <c r="AW3723">
        <v>0</v>
      </c>
      <c r="AX3723">
        <v>0</v>
      </c>
      <c r="AY3723">
        <v>5</v>
      </c>
      <c r="AZ3723">
        <v>5</v>
      </c>
      <c r="BA3723">
        <v>1</v>
      </c>
      <c r="BB3723">
        <v>0</v>
      </c>
      <c r="BC3723">
        <v>0</v>
      </c>
      <c r="BD3723">
        <v>0</v>
      </c>
      <c r="BE3723">
        <v>0</v>
      </c>
      <c r="BF3723">
        <v>3</v>
      </c>
      <c r="BG3723">
        <v>0</v>
      </c>
      <c r="BH3723">
        <v>0</v>
      </c>
      <c r="BI3723">
        <v>2</v>
      </c>
      <c r="BJ3723" s="2">
        <v>46036</v>
      </c>
      <c r="BK3723">
        <v>0</v>
      </c>
      <c r="BL3723" s="3" t="str">
        <f>VLOOKUP(O3723,DropDownList!$H$1:$I$7,2,FALSE)</f>
        <v>2022/23</v>
      </c>
      <c r="BM3723" s="3" t="str">
        <f t="shared" si="58"/>
        <v>PRAS</v>
      </c>
    </row>
    <row r="3724" spans="1:65" x14ac:dyDescent="0.2">
      <c r="A3724">
        <v>2026</v>
      </c>
      <c r="B3724">
        <v>1</v>
      </c>
      <c r="C3724" t="s">
        <v>231</v>
      </c>
      <c r="D3724" t="s">
        <v>232</v>
      </c>
      <c r="E3724" t="s">
        <v>44</v>
      </c>
      <c r="F3724">
        <v>9240</v>
      </c>
      <c r="G3724" t="s">
        <v>141</v>
      </c>
      <c r="H3724" t="s">
        <v>233</v>
      </c>
      <c r="I3724" t="s">
        <v>234</v>
      </c>
      <c r="J3724" s="1">
        <v>46023</v>
      </c>
      <c r="K3724" t="s">
        <v>438</v>
      </c>
      <c r="L3724">
        <v>4</v>
      </c>
      <c r="M3724" t="s">
        <v>439</v>
      </c>
      <c r="N3724" t="s">
        <v>145</v>
      </c>
      <c r="O3724" t="s">
        <v>149</v>
      </c>
      <c r="P3724" t="s">
        <v>148</v>
      </c>
      <c r="Q3724">
        <v>120</v>
      </c>
      <c r="R3724">
        <v>6</v>
      </c>
      <c r="S3724">
        <v>360</v>
      </c>
      <c r="T3724">
        <v>60</v>
      </c>
      <c r="U3724">
        <v>2</v>
      </c>
      <c r="V3724">
        <v>2</v>
      </c>
      <c r="W3724">
        <v>120</v>
      </c>
      <c r="X3724">
        <v>120</v>
      </c>
      <c r="Y3724">
        <v>0</v>
      </c>
      <c r="Z3724">
        <v>0</v>
      </c>
      <c r="AA3724">
        <v>180</v>
      </c>
      <c r="AB3724">
        <v>0</v>
      </c>
      <c r="AC3724">
        <v>180</v>
      </c>
      <c r="AD3724">
        <v>2</v>
      </c>
      <c r="AE3724">
        <v>0</v>
      </c>
      <c r="AF3724">
        <v>3</v>
      </c>
      <c r="AG3724">
        <v>0</v>
      </c>
      <c r="AH3724">
        <v>1</v>
      </c>
      <c r="AI3724">
        <v>2</v>
      </c>
      <c r="AJ3724">
        <v>0</v>
      </c>
      <c r="AK3724">
        <v>0</v>
      </c>
      <c r="AL3724">
        <v>0</v>
      </c>
      <c r="AM3724">
        <v>0</v>
      </c>
      <c r="AN3724">
        <v>0</v>
      </c>
      <c r="AO3724">
        <v>3</v>
      </c>
      <c r="AP3724">
        <v>5</v>
      </c>
      <c r="AQ3724">
        <v>3</v>
      </c>
      <c r="AR3724">
        <v>1</v>
      </c>
      <c r="AS3724">
        <v>0</v>
      </c>
      <c r="AT3724">
        <v>0</v>
      </c>
      <c r="AU3724">
        <v>0</v>
      </c>
      <c r="AV3724">
        <v>0</v>
      </c>
      <c r="AW3724">
        <v>0</v>
      </c>
      <c r="AX3724">
        <v>0</v>
      </c>
      <c r="AY3724">
        <v>0</v>
      </c>
      <c r="AZ3724">
        <v>0</v>
      </c>
      <c r="BA3724">
        <v>0</v>
      </c>
      <c r="BB3724">
        <v>0</v>
      </c>
      <c r="BC3724">
        <v>0</v>
      </c>
      <c r="BD3724">
        <v>0</v>
      </c>
      <c r="BE3724">
        <v>0</v>
      </c>
      <c r="BF3724">
        <v>3</v>
      </c>
      <c r="BG3724">
        <v>120</v>
      </c>
      <c r="BH3724">
        <v>0</v>
      </c>
      <c r="BI3724">
        <v>2</v>
      </c>
      <c r="BJ3724" s="2">
        <v>46036</v>
      </c>
      <c r="BK3724">
        <v>0</v>
      </c>
      <c r="BL3724" s="3" t="str">
        <f>VLOOKUP(O3724,DropDownList!$H$1:$I$7,2,FALSE)</f>
        <v>2025/26</v>
      </c>
      <c r="BM3724" s="3" t="str">
        <f t="shared" si="58"/>
        <v>PRAS</v>
      </c>
    </row>
    <row r="3725" spans="1:65" x14ac:dyDescent="0.2">
      <c r="A3725">
        <v>2026</v>
      </c>
      <c r="B3725">
        <v>1</v>
      </c>
      <c r="C3725" t="s">
        <v>231</v>
      </c>
      <c r="D3725" t="s">
        <v>232</v>
      </c>
      <c r="E3725" t="s">
        <v>44</v>
      </c>
      <c r="F3725">
        <v>9240</v>
      </c>
      <c r="G3725" t="s">
        <v>141</v>
      </c>
      <c r="H3725" t="s">
        <v>233</v>
      </c>
      <c r="I3725" t="s">
        <v>234</v>
      </c>
      <c r="J3725" s="1">
        <v>46023</v>
      </c>
      <c r="K3725" t="s">
        <v>438</v>
      </c>
      <c r="L3725">
        <v>4</v>
      </c>
      <c r="M3725" t="s">
        <v>439</v>
      </c>
      <c r="N3725" t="s">
        <v>145</v>
      </c>
      <c r="O3725" t="s">
        <v>156</v>
      </c>
      <c r="P3725" t="s">
        <v>153</v>
      </c>
      <c r="Q3725">
        <v>90</v>
      </c>
      <c r="R3725">
        <v>6</v>
      </c>
      <c r="S3725">
        <v>270</v>
      </c>
      <c r="T3725">
        <v>0</v>
      </c>
      <c r="U3725">
        <v>2</v>
      </c>
      <c r="V3725">
        <v>2</v>
      </c>
      <c r="W3725">
        <v>90</v>
      </c>
      <c r="X3725">
        <v>90</v>
      </c>
      <c r="Y3725">
        <v>0</v>
      </c>
      <c r="Z3725">
        <v>0</v>
      </c>
      <c r="AA3725">
        <v>180</v>
      </c>
      <c r="AB3725">
        <v>0</v>
      </c>
      <c r="AC3725">
        <v>180</v>
      </c>
      <c r="AD3725">
        <v>2</v>
      </c>
      <c r="AE3725">
        <v>0</v>
      </c>
      <c r="AF3725">
        <v>4</v>
      </c>
      <c r="AG3725">
        <v>0</v>
      </c>
      <c r="AH3725">
        <v>0</v>
      </c>
      <c r="AI3725">
        <v>2</v>
      </c>
      <c r="AJ3725">
        <v>0</v>
      </c>
      <c r="AK3725">
        <v>0</v>
      </c>
      <c r="AL3725">
        <v>0</v>
      </c>
      <c r="AM3725">
        <v>0</v>
      </c>
      <c r="AN3725">
        <v>0</v>
      </c>
      <c r="AO3725">
        <v>6</v>
      </c>
      <c r="AP3725">
        <v>31</v>
      </c>
      <c r="AQ3725">
        <v>9</v>
      </c>
      <c r="AR3725">
        <v>1</v>
      </c>
      <c r="AS3725">
        <v>7</v>
      </c>
      <c r="AT3725">
        <v>0</v>
      </c>
      <c r="AU3725">
        <v>0</v>
      </c>
      <c r="AV3725">
        <v>0</v>
      </c>
      <c r="AW3725">
        <v>0</v>
      </c>
      <c r="AX3725">
        <v>0</v>
      </c>
      <c r="AY3725">
        <v>1</v>
      </c>
      <c r="AZ3725">
        <v>6</v>
      </c>
      <c r="BA3725">
        <v>4</v>
      </c>
      <c r="BB3725">
        <v>0</v>
      </c>
      <c r="BC3725">
        <v>0</v>
      </c>
      <c r="BD3725">
        <v>0</v>
      </c>
      <c r="BE3725">
        <v>0</v>
      </c>
      <c r="BF3725">
        <v>5</v>
      </c>
      <c r="BG3725">
        <v>90</v>
      </c>
      <c r="BH3725">
        <v>0</v>
      </c>
      <c r="BI3725">
        <v>2</v>
      </c>
      <c r="BJ3725" s="2">
        <v>46036</v>
      </c>
      <c r="BK3725">
        <v>0</v>
      </c>
      <c r="BL3725" s="3" t="str">
        <f>VLOOKUP(O3725,DropDownList!$H$1:$I$7,2,FALSE)</f>
        <v>2023/24</v>
      </c>
      <c r="BM3725" s="3" t="str">
        <f t="shared" si="58"/>
        <v>PREG</v>
      </c>
    </row>
    <row r="3726" spans="1:65" x14ac:dyDescent="0.2">
      <c r="A3726">
        <v>2026</v>
      </c>
      <c r="B3726">
        <v>1</v>
      </c>
      <c r="C3726" t="s">
        <v>231</v>
      </c>
      <c r="D3726" t="s">
        <v>232</v>
      </c>
      <c r="E3726" t="s">
        <v>44</v>
      </c>
      <c r="F3726">
        <v>9240</v>
      </c>
      <c r="G3726" t="s">
        <v>141</v>
      </c>
      <c r="H3726" t="s">
        <v>233</v>
      </c>
      <c r="I3726" t="s">
        <v>234</v>
      </c>
      <c r="J3726" s="1">
        <v>46023</v>
      </c>
      <c r="K3726" t="s">
        <v>438</v>
      </c>
      <c r="L3726">
        <v>4</v>
      </c>
      <c r="M3726" t="s">
        <v>439</v>
      </c>
      <c r="N3726" t="s">
        <v>145</v>
      </c>
      <c r="O3726" t="s">
        <v>149</v>
      </c>
      <c r="P3726" t="s">
        <v>153</v>
      </c>
      <c r="Q3726">
        <v>450</v>
      </c>
      <c r="R3726">
        <v>11</v>
      </c>
      <c r="S3726">
        <v>495</v>
      </c>
      <c r="T3726">
        <v>0</v>
      </c>
      <c r="U3726">
        <v>10</v>
      </c>
      <c r="V3726">
        <v>9</v>
      </c>
      <c r="W3726">
        <v>405</v>
      </c>
      <c r="X3726">
        <v>405</v>
      </c>
      <c r="Y3726">
        <v>0</v>
      </c>
      <c r="Z3726">
        <v>0</v>
      </c>
      <c r="AA3726">
        <v>45</v>
      </c>
      <c r="AB3726">
        <v>0</v>
      </c>
      <c r="AC3726">
        <v>45</v>
      </c>
      <c r="AD3726">
        <v>9</v>
      </c>
      <c r="AE3726">
        <v>0</v>
      </c>
      <c r="AF3726">
        <v>1</v>
      </c>
      <c r="AG3726">
        <v>0</v>
      </c>
      <c r="AH3726">
        <v>0</v>
      </c>
      <c r="AI3726">
        <v>10</v>
      </c>
      <c r="AJ3726">
        <v>0</v>
      </c>
      <c r="AK3726">
        <v>0</v>
      </c>
      <c r="AL3726">
        <v>0</v>
      </c>
      <c r="AM3726">
        <v>0</v>
      </c>
      <c r="AN3726">
        <v>0</v>
      </c>
      <c r="AO3726">
        <v>5</v>
      </c>
      <c r="AP3726">
        <v>7</v>
      </c>
      <c r="AQ3726">
        <v>5</v>
      </c>
      <c r="AR3726">
        <v>2</v>
      </c>
      <c r="AS3726">
        <v>0</v>
      </c>
      <c r="AT3726">
        <v>0</v>
      </c>
      <c r="AU3726">
        <v>0</v>
      </c>
      <c r="AV3726">
        <v>0</v>
      </c>
      <c r="AW3726">
        <v>0</v>
      </c>
      <c r="AX3726">
        <v>0</v>
      </c>
      <c r="AY3726">
        <v>0</v>
      </c>
      <c r="AZ3726">
        <v>0</v>
      </c>
      <c r="BA3726">
        <v>0</v>
      </c>
      <c r="BB3726">
        <v>0</v>
      </c>
      <c r="BC3726">
        <v>0</v>
      </c>
      <c r="BD3726">
        <v>0</v>
      </c>
      <c r="BE3726">
        <v>0</v>
      </c>
      <c r="BF3726">
        <v>7</v>
      </c>
      <c r="BG3726">
        <v>450</v>
      </c>
      <c r="BH3726">
        <v>0</v>
      </c>
      <c r="BI3726">
        <v>7</v>
      </c>
      <c r="BJ3726" s="2">
        <v>46036</v>
      </c>
      <c r="BK3726">
        <v>0</v>
      </c>
      <c r="BL3726" s="3" t="str">
        <f>VLOOKUP(O3726,DropDownList!$H$1:$I$7,2,FALSE)</f>
        <v>2025/26</v>
      </c>
      <c r="BM3726" s="3" t="str">
        <f t="shared" si="58"/>
        <v>PREG</v>
      </c>
    </row>
    <row r="3727" spans="1:65" x14ac:dyDescent="0.2">
      <c r="A3727">
        <v>2026</v>
      </c>
      <c r="B3727">
        <v>1</v>
      </c>
      <c r="C3727" t="s">
        <v>231</v>
      </c>
      <c r="D3727" t="s">
        <v>232</v>
      </c>
      <c r="E3727" t="s">
        <v>44</v>
      </c>
      <c r="F3727">
        <v>9240</v>
      </c>
      <c r="G3727" t="s">
        <v>141</v>
      </c>
      <c r="H3727" t="s">
        <v>233</v>
      </c>
      <c r="I3727" t="s">
        <v>234</v>
      </c>
      <c r="J3727" s="1">
        <v>46023</v>
      </c>
      <c r="K3727" t="s">
        <v>438</v>
      </c>
      <c r="L3727">
        <v>4</v>
      </c>
      <c r="M3727" t="s">
        <v>439</v>
      </c>
      <c r="N3727" t="s">
        <v>145</v>
      </c>
      <c r="O3727" t="s">
        <v>156</v>
      </c>
      <c r="P3727" t="s">
        <v>154</v>
      </c>
      <c r="Q3727">
        <v>6247.82</v>
      </c>
      <c r="R3727">
        <v>86</v>
      </c>
      <c r="S3727">
        <v>25361.53</v>
      </c>
      <c r="T3727">
        <v>713.78</v>
      </c>
      <c r="U3727">
        <v>26</v>
      </c>
      <c r="V3727">
        <v>11</v>
      </c>
      <c r="W3727">
        <v>2353.79</v>
      </c>
      <c r="X3727">
        <v>2353.79</v>
      </c>
      <c r="Y3727">
        <v>0</v>
      </c>
      <c r="Z3727">
        <v>0</v>
      </c>
      <c r="AA3727">
        <v>18399.93</v>
      </c>
      <c r="AB3727">
        <v>995.91</v>
      </c>
      <c r="AC3727">
        <v>16214.02</v>
      </c>
      <c r="AD3727">
        <v>5</v>
      </c>
      <c r="AE3727">
        <v>6</v>
      </c>
      <c r="AF3727">
        <v>56</v>
      </c>
      <c r="AG3727">
        <v>14</v>
      </c>
      <c r="AH3727">
        <v>3</v>
      </c>
      <c r="AI3727">
        <v>12</v>
      </c>
      <c r="AJ3727">
        <v>0</v>
      </c>
      <c r="AK3727">
        <v>0</v>
      </c>
      <c r="AL3727">
        <v>0</v>
      </c>
      <c r="AM3727">
        <v>0</v>
      </c>
      <c r="AN3727">
        <v>0</v>
      </c>
      <c r="AO3727">
        <v>55</v>
      </c>
      <c r="AP3727">
        <v>242</v>
      </c>
      <c r="AQ3727">
        <v>55</v>
      </c>
      <c r="AR3727">
        <v>0</v>
      </c>
      <c r="AS3727">
        <v>33</v>
      </c>
      <c r="AT3727">
        <v>12</v>
      </c>
      <c r="AU3727">
        <v>9</v>
      </c>
      <c r="AV3727">
        <v>4</v>
      </c>
      <c r="AW3727">
        <v>1</v>
      </c>
      <c r="AX3727">
        <v>0</v>
      </c>
      <c r="AY3727">
        <v>29</v>
      </c>
      <c r="AZ3727">
        <v>56</v>
      </c>
      <c r="BA3727">
        <v>29</v>
      </c>
      <c r="BB3727">
        <v>2</v>
      </c>
      <c r="BC3727">
        <v>0</v>
      </c>
      <c r="BD3727">
        <v>0</v>
      </c>
      <c r="BE3727">
        <v>0</v>
      </c>
      <c r="BF3727">
        <v>85</v>
      </c>
      <c r="BG3727">
        <v>3195</v>
      </c>
      <c r="BH3727">
        <v>1</v>
      </c>
      <c r="BI3727">
        <v>26</v>
      </c>
      <c r="BJ3727" s="2">
        <v>46036</v>
      </c>
      <c r="BK3727">
        <v>0</v>
      </c>
      <c r="BL3727" s="3" t="str">
        <f>VLOOKUP(O3727,DropDownList!$H$1:$I$7,2,FALSE)</f>
        <v>2023/24</v>
      </c>
      <c r="BM3727" s="3" t="str">
        <f t="shared" si="58"/>
        <v>JP COURT</v>
      </c>
    </row>
    <row r="3728" spans="1:65" x14ac:dyDescent="0.2">
      <c r="A3728">
        <v>2026</v>
      </c>
      <c r="B3728">
        <v>1</v>
      </c>
      <c r="C3728" t="s">
        <v>231</v>
      </c>
      <c r="D3728" t="s">
        <v>232</v>
      </c>
      <c r="E3728" t="s">
        <v>44</v>
      </c>
      <c r="F3728">
        <v>9240</v>
      </c>
      <c r="G3728" t="s">
        <v>141</v>
      </c>
      <c r="H3728" t="s">
        <v>233</v>
      </c>
      <c r="I3728" t="s">
        <v>234</v>
      </c>
      <c r="J3728" s="1">
        <v>46023</v>
      </c>
      <c r="K3728" t="s">
        <v>438</v>
      </c>
      <c r="L3728">
        <v>4</v>
      </c>
      <c r="M3728" t="s">
        <v>439</v>
      </c>
      <c r="N3728" t="s">
        <v>145</v>
      </c>
      <c r="O3728" t="s">
        <v>156</v>
      </c>
      <c r="P3728" t="s">
        <v>152</v>
      </c>
      <c r="Q3728">
        <v>0</v>
      </c>
      <c r="R3728">
        <v>12</v>
      </c>
      <c r="S3728">
        <v>480</v>
      </c>
      <c r="T3728">
        <v>240</v>
      </c>
      <c r="U3728">
        <v>0</v>
      </c>
      <c r="V3728">
        <v>0</v>
      </c>
      <c r="W3728">
        <v>0</v>
      </c>
      <c r="X3728">
        <v>0</v>
      </c>
      <c r="Y3728">
        <v>0</v>
      </c>
      <c r="Z3728">
        <v>0</v>
      </c>
      <c r="AA3728">
        <v>240</v>
      </c>
      <c r="AB3728">
        <v>0</v>
      </c>
      <c r="AC3728">
        <v>240</v>
      </c>
      <c r="AD3728">
        <v>0</v>
      </c>
      <c r="AE3728">
        <v>0</v>
      </c>
      <c r="AF3728">
        <v>6</v>
      </c>
      <c r="AG3728">
        <v>0</v>
      </c>
      <c r="AH3728">
        <v>6</v>
      </c>
      <c r="AI3728">
        <v>0</v>
      </c>
      <c r="AJ3728">
        <v>0</v>
      </c>
      <c r="AK3728">
        <v>0</v>
      </c>
      <c r="AL3728">
        <v>0</v>
      </c>
      <c r="AM3728">
        <v>0</v>
      </c>
      <c r="AN3728">
        <v>0</v>
      </c>
      <c r="AO3728">
        <v>0</v>
      </c>
      <c r="AP3728">
        <v>0</v>
      </c>
      <c r="AQ3728">
        <v>0</v>
      </c>
      <c r="AR3728">
        <v>0</v>
      </c>
      <c r="AS3728">
        <v>0</v>
      </c>
      <c r="AT3728">
        <v>0</v>
      </c>
      <c r="AU3728">
        <v>0</v>
      </c>
      <c r="AV3728">
        <v>0</v>
      </c>
      <c r="AW3728">
        <v>0</v>
      </c>
      <c r="AX3728">
        <v>0</v>
      </c>
      <c r="AY3728">
        <v>0</v>
      </c>
      <c r="AZ3728">
        <v>0</v>
      </c>
      <c r="BA3728">
        <v>0</v>
      </c>
      <c r="BB3728">
        <v>0</v>
      </c>
      <c r="BC3728">
        <v>0</v>
      </c>
      <c r="BD3728">
        <v>0</v>
      </c>
      <c r="BE3728">
        <v>0</v>
      </c>
      <c r="BF3728">
        <v>0</v>
      </c>
      <c r="BG3728">
        <v>0</v>
      </c>
      <c r="BH3728">
        <v>0</v>
      </c>
      <c r="BI3728">
        <v>0</v>
      </c>
      <c r="BJ3728" s="2">
        <v>46036</v>
      </c>
      <c r="BK3728">
        <v>0</v>
      </c>
      <c r="BL3728" s="3" t="str">
        <f>VLOOKUP(O3728,DropDownList!$H$1:$I$7,2,FALSE)</f>
        <v>2023/24</v>
      </c>
      <c r="BM3728" s="3" t="str">
        <f t="shared" si="58"/>
        <v>PCOA</v>
      </c>
    </row>
    <row r="3729" spans="1:65" x14ac:dyDescent="0.2">
      <c r="A3729">
        <v>2026</v>
      </c>
      <c r="B3729">
        <v>1</v>
      </c>
      <c r="C3729" t="s">
        <v>231</v>
      </c>
      <c r="D3729" t="s">
        <v>232</v>
      </c>
      <c r="E3729" t="s">
        <v>44</v>
      </c>
      <c r="F3729">
        <v>9240</v>
      </c>
      <c r="G3729" t="s">
        <v>141</v>
      </c>
      <c r="H3729" t="s">
        <v>233</v>
      </c>
      <c r="I3729" t="s">
        <v>234</v>
      </c>
      <c r="J3729" s="1">
        <v>46023</v>
      </c>
      <c r="K3729" t="s">
        <v>438</v>
      </c>
      <c r="L3729">
        <v>4</v>
      </c>
      <c r="M3729" t="s">
        <v>439</v>
      </c>
      <c r="N3729" t="s">
        <v>145</v>
      </c>
      <c r="O3729" t="s">
        <v>147</v>
      </c>
      <c r="P3729" t="s">
        <v>153</v>
      </c>
      <c r="Q3729">
        <v>315</v>
      </c>
      <c r="R3729">
        <v>21</v>
      </c>
      <c r="S3729">
        <v>945</v>
      </c>
      <c r="T3729">
        <v>105</v>
      </c>
      <c r="U3729">
        <v>7</v>
      </c>
      <c r="V3729">
        <v>6</v>
      </c>
      <c r="W3729">
        <v>270</v>
      </c>
      <c r="X3729">
        <v>270</v>
      </c>
      <c r="Y3729">
        <v>0</v>
      </c>
      <c r="Z3729">
        <v>0</v>
      </c>
      <c r="AA3729">
        <v>525</v>
      </c>
      <c r="AB3729">
        <v>0</v>
      </c>
      <c r="AC3729">
        <v>525</v>
      </c>
      <c r="AD3729">
        <v>6</v>
      </c>
      <c r="AE3729">
        <v>0</v>
      </c>
      <c r="AF3729">
        <v>11</v>
      </c>
      <c r="AG3729">
        <v>0</v>
      </c>
      <c r="AH3729">
        <v>2</v>
      </c>
      <c r="AI3729">
        <v>7</v>
      </c>
      <c r="AJ3729">
        <v>0</v>
      </c>
      <c r="AK3729">
        <v>0</v>
      </c>
      <c r="AL3729">
        <v>0</v>
      </c>
      <c r="AM3729">
        <v>0</v>
      </c>
      <c r="AN3729">
        <v>0</v>
      </c>
      <c r="AO3729">
        <v>15</v>
      </c>
      <c r="AP3729">
        <v>24</v>
      </c>
      <c r="AQ3729">
        <v>16</v>
      </c>
      <c r="AR3729">
        <v>1</v>
      </c>
      <c r="AS3729">
        <v>2</v>
      </c>
      <c r="AT3729">
        <v>0</v>
      </c>
      <c r="AU3729">
        <v>0</v>
      </c>
      <c r="AV3729">
        <v>0</v>
      </c>
      <c r="AW3729">
        <v>0</v>
      </c>
      <c r="AX3729">
        <v>0</v>
      </c>
      <c r="AY3729">
        <v>1</v>
      </c>
      <c r="AZ3729">
        <v>1</v>
      </c>
      <c r="BA3729">
        <v>1</v>
      </c>
      <c r="BB3729">
        <v>0</v>
      </c>
      <c r="BC3729">
        <v>0</v>
      </c>
      <c r="BD3729">
        <v>0</v>
      </c>
      <c r="BE3729">
        <v>0</v>
      </c>
      <c r="BF3729">
        <v>13</v>
      </c>
      <c r="BG3729">
        <v>315</v>
      </c>
      <c r="BH3729">
        <v>1</v>
      </c>
      <c r="BI3729">
        <v>7</v>
      </c>
      <c r="BJ3729" s="2">
        <v>46036</v>
      </c>
      <c r="BK3729">
        <v>0</v>
      </c>
      <c r="BL3729" s="3" t="str">
        <f>VLOOKUP(O3729,DropDownList!$H$1:$I$7,2,FALSE)</f>
        <v>2024/25</v>
      </c>
      <c r="BM3729" s="3" t="str">
        <f t="shared" si="58"/>
        <v>PREG</v>
      </c>
    </row>
    <row r="3730" spans="1:65" x14ac:dyDescent="0.2">
      <c r="A3730">
        <v>2026</v>
      </c>
      <c r="B3730">
        <v>1</v>
      </c>
      <c r="C3730" t="s">
        <v>231</v>
      </c>
      <c r="D3730" t="s">
        <v>235</v>
      </c>
      <c r="E3730" t="s">
        <v>44</v>
      </c>
      <c r="F3730">
        <v>9703</v>
      </c>
      <c r="G3730" t="s">
        <v>158</v>
      </c>
      <c r="H3730" t="s">
        <v>233</v>
      </c>
      <c r="I3730" t="s">
        <v>234</v>
      </c>
      <c r="J3730" s="1">
        <v>46023</v>
      </c>
      <c r="K3730" t="s">
        <v>438</v>
      </c>
      <c r="L3730">
        <v>4</v>
      </c>
      <c r="M3730" t="s">
        <v>439</v>
      </c>
      <c r="N3730" t="s">
        <v>145</v>
      </c>
      <c r="O3730" t="s">
        <v>156</v>
      </c>
      <c r="P3730" t="s">
        <v>161</v>
      </c>
      <c r="Q3730">
        <v>170.33</v>
      </c>
      <c r="R3730">
        <v>103</v>
      </c>
      <c r="S3730">
        <v>2570</v>
      </c>
      <c r="T3730">
        <v>10</v>
      </c>
      <c r="U3730">
        <v>28</v>
      </c>
      <c r="V3730">
        <v>4</v>
      </c>
      <c r="W3730">
        <v>90</v>
      </c>
      <c r="X3730">
        <v>90</v>
      </c>
      <c r="Y3730">
        <v>0</v>
      </c>
      <c r="Z3730">
        <v>0</v>
      </c>
      <c r="AA3730">
        <v>2389.67</v>
      </c>
      <c r="AB3730">
        <v>0</v>
      </c>
      <c r="AC3730">
        <v>0</v>
      </c>
      <c r="AD3730">
        <v>4</v>
      </c>
      <c r="AE3730">
        <v>0</v>
      </c>
      <c r="AF3730">
        <v>93</v>
      </c>
      <c r="AG3730">
        <v>1</v>
      </c>
      <c r="AH3730">
        <v>1</v>
      </c>
      <c r="AI3730">
        <v>8</v>
      </c>
      <c r="AJ3730">
        <v>0</v>
      </c>
      <c r="AK3730">
        <v>0</v>
      </c>
      <c r="AL3730">
        <v>0</v>
      </c>
      <c r="AM3730">
        <v>0</v>
      </c>
      <c r="AN3730">
        <v>0</v>
      </c>
      <c r="AO3730">
        <v>69</v>
      </c>
      <c r="AP3730">
        <v>257</v>
      </c>
      <c r="AQ3730">
        <v>69</v>
      </c>
      <c r="AR3730">
        <v>0</v>
      </c>
      <c r="AS3730">
        <v>28</v>
      </c>
      <c r="AT3730">
        <v>11</v>
      </c>
      <c r="AU3730">
        <v>9</v>
      </c>
      <c r="AV3730">
        <v>4</v>
      </c>
      <c r="AW3730">
        <v>2</v>
      </c>
      <c r="AX3730">
        <v>0</v>
      </c>
      <c r="AY3730">
        <v>31</v>
      </c>
      <c r="AZ3730">
        <v>51</v>
      </c>
      <c r="BA3730">
        <v>20</v>
      </c>
      <c r="BB3730">
        <v>4</v>
      </c>
      <c r="BC3730">
        <v>1</v>
      </c>
      <c r="BD3730">
        <v>4</v>
      </c>
      <c r="BE3730">
        <v>0</v>
      </c>
      <c r="BF3730">
        <v>100</v>
      </c>
      <c r="BG3730">
        <v>170</v>
      </c>
      <c r="BH3730">
        <v>0</v>
      </c>
      <c r="BI3730">
        <v>27</v>
      </c>
      <c r="BJ3730" s="2">
        <v>46036</v>
      </c>
      <c r="BK3730">
        <v>0</v>
      </c>
      <c r="BL3730" s="3" t="str">
        <f>VLOOKUP(O3730,DropDownList!$H$1:$I$7,2,FALSE)</f>
        <v>2023/24</v>
      </c>
      <c r="BM3730" s="3" t="str">
        <f t="shared" si="58"/>
        <v>VSUR</v>
      </c>
    </row>
    <row r="3731" spans="1:65" x14ac:dyDescent="0.2">
      <c r="A3731">
        <v>2026</v>
      </c>
      <c r="B3731">
        <v>1</v>
      </c>
      <c r="C3731" t="s">
        <v>231</v>
      </c>
      <c r="D3731" t="s">
        <v>235</v>
      </c>
      <c r="E3731" t="s">
        <v>44</v>
      </c>
      <c r="F3731">
        <v>9703</v>
      </c>
      <c r="G3731" t="s">
        <v>158</v>
      </c>
      <c r="H3731" t="s">
        <v>233</v>
      </c>
      <c r="I3731" t="s">
        <v>234</v>
      </c>
      <c r="J3731" s="1">
        <v>46023</v>
      </c>
      <c r="K3731" t="s">
        <v>438</v>
      </c>
      <c r="L3731">
        <v>4</v>
      </c>
      <c r="M3731" t="s">
        <v>439</v>
      </c>
      <c r="N3731" t="s">
        <v>145</v>
      </c>
      <c r="O3731" t="s">
        <v>156</v>
      </c>
      <c r="P3731" t="s">
        <v>159</v>
      </c>
      <c r="Q3731">
        <v>0</v>
      </c>
      <c r="R3731">
        <v>7</v>
      </c>
      <c r="S3731">
        <v>199524.16</v>
      </c>
      <c r="T3731">
        <v>208.1</v>
      </c>
      <c r="U3731">
        <v>0</v>
      </c>
      <c r="V3731">
        <v>0</v>
      </c>
      <c r="W3731">
        <v>0</v>
      </c>
      <c r="X3731">
        <v>0</v>
      </c>
      <c r="Y3731">
        <v>0</v>
      </c>
      <c r="Z3731">
        <v>0</v>
      </c>
      <c r="AA3731">
        <v>199316.06</v>
      </c>
      <c r="AB3731">
        <v>0</v>
      </c>
      <c r="AC3731">
        <v>0</v>
      </c>
      <c r="AD3731">
        <v>0</v>
      </c>
      <c r="AE3731">
        <v>0</v>
      </c>
      <c r="AF3731">
        <v>6</v>
      </c>
      <c r="AG3731">
        <v>0</v>
      </c>
      <c r="AH3731">
        <v>0</v>
      </c>
      <c r="AI3731">
        <v>0</v>
      </c>
      <c r="AJ3731">
        <v>0</v>
      </c>
      <c r="AK3731">
        <v>0</v>
      </c>
      <c r="AL3731">
        <v>0</v>
      </c>
      <c r="AM3731">
        <v>0</v>
      </c>
      <c r="AN3731">
        <v>0</v>
      </c>
      <c r="AO3731">
        <v>5</v>
      </c>
      <c r="AP3731">
        <v>7</v>
      </c>
      <c r="AQ3731">
        <v>4</v>
      </c>
      <c r="AR3731">
        <v>0</v>
      </c>
      <c r="AS3731">
        <v>0</v>
      </c>
      <c r="AT3731">
        <v>0</v>
      </c>
      <c r="AU3731">
        <v>1</v>
      </c>
      <c r="AV3731">
        <v>0</v>
      </c>
      <c r="AW3731">
        <v>0</v>
      </c>
      <c r="AX3731">
        <v>0</v>
      </c>
      <c r="AY3731">
        <v>0</v>
      </c>
      <c r="AZ3731">
        <v>0</v>
      </c>
      <c r="BA3731">
        <v>0</v>
      </c>
      <c r="BB3731">
        <v>0</v>
      </c>
      <c r="BC3731">
        <v>0</v>
      </c>
      <c r="BD3731">
        <v>0</v>
      </c>
      <c r="BE3731">
        <v>0</v>
      </c>
      <c r="BF3731">
        <v>0</v>
      </c>
      <c r="BG3731">
        <v>0</v>
      </c>
      <c r="BH3731">
        <v>1</v>
      </c>
      <c r="BI3731">
        <v>0</v>
      </c>
      <c r="BJ3731" s="2">
        <v>46036</v>
      </c>
      <c r="BK3731">
        <v>0</v>
      </c>
      <c r="BL3731" s="3" t="str">
        <f>VLOOKUP(O3731,DropDownList!$H$1:$I$7,2,FALSE)</f>
        <v>2023/24</v>
      </c>
      <c r="BM3731" s="3" t="str">
        <f t="shared" si="58"/>
        <v>CONF</v>
      </c>
    </row>
    <row r="3732" spans="1:65" x14ac:dyDescent="0.2">
      <c r="A3732">
        <v>2026</v>
      </c>
      <c r="B3732">
        <v>1</v>
      </c>
      <c r="C3732" t="s">
        <v>231</v>
      </c>
      <c r="D3732" t="s">
        <v>235</v>
      </c>
      <c r="E3732" t="s">
        <v>44</v>
      </c>
      <c r="F3732">
        <v>9703</v>
      </c>
      <c r="G3732" t="s">
        <v>158</v>
      </c>
      <c r="H3732" t="s">
        <v>233</v>
      </c>
      <c r="I3732" t="s">
        <v>234</v>
      </c>
      <c r="J3732" s="1">
        <v>46023</v>
      </c>
      <c r="K3732" t="s">
        <v>438</v>
      </c>
      <c r="L3732">
        <v>4</v>
      </c>
      <c r="M3732" t="s">
        <v>439</v>
      </c>
      <c r="N3732" t="s">
        <v>145</v>
      </c>
      <c r="O3732" t="s">
        <v>155</v>
      </c>
      <c r="P3732" t="s">
        <v>160</v>
      </c>
      <c r="Q3732">
        <v>17403.830000000002</v>
      </c>
      <c r="R3732">
        <v>156</v>
      </c>
      <c r="S3732">
        <v>86955.5</v>
      </c>
      <c r="T3732">
        <v>1138.95</v>
      </c>
      <c r="U3732">
        <v>38</v>
      </c>
      <c r="V3732">
        <v>15</v>
      </c>
      <c r="W3732">
        <v>5222.91</v>
      </c>
      <c r="X3732">
        <v>5222.91</v>
      </c>
      <c r="Y3732">
        <v>0</v>
      </c>
      <c r="Z3732">
        <v>0</v>
      </c>
      <c r="AA3732">
        <v>68412.72</v>
      </c>
      <c r="AB3732">
        <v>2960.43</v>
      </c>
      <c r="AC3732">
        <v>61994.52</v>
      </c>
      <c r="AD3732">
        <v>6</v>
      </c>
      <c r="AE3732">
        <v>9</v>
      </c>
      <c r="AF3732">
        <v>111</v>
      </c>
      <c r="AG3732">
        <v>27</v>
      </c>
      <c r="AH3732">
        <v>4</v>
      </c>
      <c r="AI3732">
        <v>11</v>
      </c>
      <c r="AJ3732">
        <v>0</v>
      </c>
      <c r="AK3732">
        <v>0</v>
      </c>
      <c r="AL3732">
        <v>0</v>
      </c>
      <c r="AM3732">
        <v>0</v>
      </c>
      <c r="AN3732">
        <v>0</v>
      </c>
      <c r="AO3732">
        <v>99</v>
      </c>
      <c r="AP3732">
        <v>509</v>
      </c>
      <c r="AQ3732">
        <v>104</v>
      </c>
      <c r="AR3732">
        <v>0</v>
      </c>
      <c r="AS3732">
        <v>86</v>
      </c>
      <c r="AT3732">
        <v>15</v>
      </c>
      <c r="AU3732">
        <v>13</v>
      </c>
      <c r="AV3732">
        <v>4</v>
      </c>
      <c r="AW3732">
        <v>1</v>
      </c>
      <c r="AX3732">
        <v>0</v>
      </c>
      <c r="AY3732">
        <v>59</v>
      </c>
      <c r="AZ3732">
        <v>108</v>
      </c>
      <c r="BA3732">
        <v>63</v>
      </c>
      <c r="BB3732">
        <v>12</v>
      </c>
      <c r="BC3732">
        <v>6</v>
      </c>
      <c r="BD3732">
        <v>6</v>
      </c>
      <c r="BE3732">
        <v>0</v>
      </c>
      <c r="BF3732">
        <v>154</v>
      </c>
      <c r="BG3732">
        <v>4525</v>
      </c>
      <c r="BH3732">
        <v>3</v>
      </c>
      <c r="BI3732">
        <v>38</v>
      </c>
      <c r="BJ3732" s="2">
        <v>46036</v>
      </c>
      <c r="BK3732">
        <v>0</v>
      </c>
      <c r="BL3732" s="3" t="str">
        <f>VLOOKUP(O3732,DropDownList!$H$1:$I$7,2,FALSE)</f>
        <v>2022/23</v>
      </c>
      <c r="BM3732" s="3" t="str">
        <f t="shared" si="58"/>
        <v>SC COURT</v>
      </c>
    </row>
    <row r="3733" spans="1:65" x14ac:dyDescent="0.2">
      <c r="A3733">
        <v>2026</v>
      </c>
      <c r="B3733">
        <v>1</v>
      </c>
      <c r="C3733" t="s">
        <v>231</v>
      </c>
      <c r="D3733" t="s">
        <v>235</v>
      </c>
      <c r="E3733" t="s">
        <v>44</v>
      </c>
      <c r="F3733">
        <v>9703</v>
      </c>
      <c r="G3733" t="s">
        <v>158</v>
      </c>
      <c r="H3733" t="s">
        <v>233</v>
      </c>
      <c r="I3733" t="s">
        <v>234</v>
      </c>
      <c r="J3733" s="1">
        <v>46023</v>
      </c>
      <c r="K3733" t="s">
        <v>438</v>
      </c>
      <c r="L3733">
        <v>4</v>
      </c>
      <c r="M3733" t="s">
        <v>439</v>
      </c>
      <c r="N3733" t="s">
        <v>145</v>
      </c>
      <c r="O3733" t="s">
        <v>147</v>
      </c>
      <c r="P3733" t="s">
        <v>159</v>
      </c>
      <c r="Q3733">
        <v>0</v>
      </c>
      <c r="R3733">
        <v>3</v>
      </c>
      <c r="S3733">
        <v>13063.91</v>
      </c>
      <c r="T3733">
        <v>0</v>
      </c>
      <c r="U3733">
        <v>0</v>
      </c>
      <c r="V3733">
        <v>0</v>
      </c>
      <c r="W3733">
        <v>0</v>
      </c>
      <c r="X3733">
        <v>0</v>
      </c>
      <c r="Y3733">
        <v>0</v>
      </c>
      <c r="Z3733">
        <v>0</v>
      </c>
      <c r="AA3733">
        <v>13063.91</v>
      </c>
      <c r="AB3733">
        <v>0</v>
      </c>
      <c r="AC3733">
        <v>0</v>
      </c>
      <c r="AD3733">
        <v>0</v>
      </c>
      <c r="AE3733">
        <v>0</v>
      </c>
      <c r="AF3733">
        <v>3</v>
      </c>
      <c r="AG3733">
        <v>0</v>
      </c>
      <c r="AH3733">
        <v>0</v>
      </c>
      <c r="AI3733">
        <v>0</v>
      </c>
      <c r="AJ3733">
        <v>0</v>
      </c>
      <c r="AK3733">
        <v>0</v>
      </c>
      <c r="AL3733">
        <v>0</v>
      </c>
      <c r="AM3733">
        <v>0</v>
      </c>
      <c r="AN3733">
        <v>0</v>
      </c>
      <c r="AO3733">
        <v>2</v>
      </c>
      <c r="AP3733">
        <v>2</v>
      </c>
      <c r="AQ3733">
        <v>2</v>
      </c>
      <c r="AR3733">
        <v>0</v>
      </c>
      <c r="AS3733">
        <v>0</v>
      </c>
      <c r="AT3733">
        <v>0</v>
      </c>
      <c r="AU3733">
        <v>0</v>
      </c>
      <c r="AV3733">
        <v>0</v>
      </c>
      <c r="AW3733">
        <v>0</v>
      </c>
      <c r="AX3733">
        <v>0</v>
      </c>
      <c r="AY3733">
        <v>0</v>
      </c>
      <c r="AZ3733">
        <v>0</v>
      </c>
      <c r="BA3733">
        <v>0</v>
      </c>
      <c r="BB3733">
        <v>0</v>
      </c>
      <c r="BC3733">
        <v>0</v>
      </c>
      <c r="BD3733">
        <v>0</v>
      </c>
      <c r="BE3733">
        <v>0</v>
      </c>
      <c r="BF3733">
        <v>0</v>
      </c>
      <c r="BG3733">
        <v>0</v>
      </c>
      <c r="BH3733">
        <v>0</v>
      </c>
      <c r="BI3733">
        <v>0</v>
      </c>
      <c r="BJ3733" s="2">
        <v>46036</v>
      </c>
      <c r="BK3733">
        <v>0</v>
      </c>
      <c r="BL3733" s="3" t="str">
        <f>VLOOKUP(O3733,DropDownList!$H$1:$I$7,2,FALSE)</f>
        <v>2024/25</v>
      </c>
      <c r="BM3733" s="3" t="str">
        <f t="shared" si="58"/>
        <v>CONF</v>
      </c>
    </row>
    <row r="3734" spans="1:65" x14ac:dyDescent="0.2">
      <c r="A3734">
        <v>2026</v>
      </c>
      <c r="B3734">
        <v>1</v>
      </c>
      <c r="C3734" t="s">
        <v>231</v>
      </c>
      <c r="D3734" t="s">
        <v>235</v>
      </c>
      <c r="E3734" t="s">
        <v>44</v>
      </c>
      <c r="F3734">
        <v>9703</v>
      </c>
      <c r="G3734" t="s">
        <v>158</v>
      </c>
      <c r="H3734" t="s">
        <v>233</v>
      </c>
      <c r="I3734" t="s">
        <v>234</v>
      </c>
      <c r="J3734" s="1">
        <v>46023</v>
      </c>
      <c r="K3734" t="s">
        <v>438</v>
      </c>
      <c r="L3734">
        <v>4</v>
      </c>
      <c r="M3734" t="s">
        <v>439</v>
      </c>
      <c r="N3734" t="s">
        <v>145</v>
      </c>
      <c r="O3734" t="s">
        <v>155</v>
      </c>
      <c r="P3734" t="s">
        <v>159</v>
      </c>
      <c r="Q3734">
        <v>0</v>
      </c>
      <c r="R3734">
        <v>5</v>
      </c>
      <c r="S3734">
        <v>51562.62</v>
      </c>
      <c r="T3734">
        <v>849.21</v>
      </c>
      <c r="U3734">
        <v>0</v>
      </c>
      <c r="V3734">
        <v>0</v>
      </c>
      <c r="W3734">
        <v>0</v>
      </c>
      <c r="X3734">
        <v>0</v>
      </c>
      <c r="Y3734">
        <v>0</v>
      </c>
      <c r="Z3734">
        <v>0</v>
      </c>
      <c r="AA3734">
        <v>50713.41</v>
      </c>
      <c r="AB3734">
        <v>0</v>
      </c>
      <c r="AC3734">
        <v>0</v>
      </c>
      <c r="AD3734">
        <v>0</v>
      </c>
      <c r="AE3734">
        <v>0</v>
      </c>
      <c r="AF3734">
        <v>2</v>
      </c>
      <c r="AG3734">
        <v>0</v>
      </c>
      <c r="AH3734">
        <v>0</v>
      </c>
      <c r="AI3734">
        <v>0</v>
      </c>
      <c r="AJ3734">
        <v>0</v>
      </c>
      <c r="AK3734">
        <v>0</v>
      </c>
      <c r="AL3734">
        <v>0</v>
      </c>
      <c r="AM3734">
        <v>0</v>
      </c>
      <c r="AN3734">
        <v>0</v>
      </c>
      <c r="AO3734">
        <v>4</v>
      </c>
      <c r="AP3734">
        <v>8</v>
      </c>
      <c r="AQ3734">
        <v>4</v>
      </c>
      <c r="AR3734">
        <v>1</v>
      </c>
      <c r="AS3734">
        <v>0</v>
      </c>
      <c r="AT3734">
        <v>0</v>
      </c>
      <c r="AU3734">
        <v>2</v>
      </c>
      <c r="AV3734">
        <v>0</v>
      </c>
      <c r="AW3734">
        <v>0</v>
      </c>
      <c r="AX3734">
        <v>0</v>
      </c>
      <c r="AY3734">
        <v>0</v>
      </c>
      <c r="AZ3734">
        <v>0</v>
      </c>
      <c r="BA3734">
        <v>0</v>
      </c>
      <c r="BB3734">
        <v>0</v>
      </c>
      <c r="BC3734">
        <v>0</v>
      </c>
      <c r="BD3734">
        <v>0</v>
      </c>
      <c r="BE3734">
        <v>0</v>
      </c>
      <c r="BF3734">
        <v>0</v>
      </c>
      <c r="BG3734">
        <v>0</v>
      </c>
      <c r="BH3734">
        <v>3</v>
      </c>
      <c r="BI3734">
        <v>0</v>
      </c>
      <c r="BJ3734" s="2">
        <v>46036</v>
      </c>
      <c r="BK3734">
        <v>0</v>
      </c>
      <c r="BL3734" s="3" t="str">
        <f>VLOOKUP(O3734,DropDownList!$H$1:$I$7,2,FALSE)</f>
        <v>2022/23</v>
      </c>
      <c r="BM3734" s="3" t="str">
        <f t="shared" si="58"/>
        <v>CONF</v>
      </c>
    </row>
    <row r="3735" spans="1:65" x14ac:dyDescent="0.2">
      <c r="A3735">
        <v>2026</v>
      </c>
      <c r="B3735">
        <v>1</v>
      </c>
      <c r="C3735" t="s">
        <v>231</v>
      </c>
      <c r="D3735" t="s">
        <v>235</v>
      </c>
      <c r="E3735" t="s">
        <v>44</v>
      </c>
      <c r="F3735">
        <v>9703</v>
      </c>
      <c r="G3735" t="s">
        <v>158</v>
      </c>
      <c r="H3735" t="s">
        <v>233</v>
      </c>
      <c r="I3735" t="s">
        <v>234</v>
      </c>
      <c r="J3735" s="1">
        <v>46023</v>
      </c>
      <c r="K3735" t="s">
        <v>438</v>
      </c>
      <c r="L3735">
        <v>4</v>
      </c>
      <c r="M3735" t="s">
        <v>439</v>
      </c>
      <c r="N3735" t="s">
        <v>145</v>
      </c>
      <c r="O3735" t="s">
        <v>156</v>
      </c>
      <c r="P3735" t="s">
        <v>160</v>
      </c>
      <c r="Q3735">
        <v>8795.41</v>
      </c>
      <c r="R3735">
        <v>116</v>
      </c>
      <c r="S3735">
        <v>59035</v>
      </c>
      <c r="T3735">
        <v>6690</v>
      </c>
      <c r="U3735">
        <v>30</v>
      </c>
      <c r="V3735">
        <v>9</v>
      </c>
      <c r="W3735">
        <v>3550</v>
      </c>
      <c r="X3735">
        <v>3550</v>
      </c>
      <c r="Y3735">
        <v>0</v>
      </c>
      <c r="Z3735">
        <v>0</v>
      </c>
      <c r="AA3735">
        <v>43549.59</v>
      </c>
      <c r="AB3735">
        <v>2240</v>
      </c>
      <c r="AC3735">
        <v>38909.919999999998</v>
      </c>
      <c r="AD3735">
        <v>5</v>
      </c>
      <c r="AE3735">
        <v>4</v>
      </c>
      <c r="AF3735">
        <v>75</v>
      </c>
      <c r="AG3735">
        <v>21</v>
      </c>
      <c r="AH3735">
        <v>8</v>
      </c>
      <c r="AI3735">
        <v>9</v>
      </c>
      <c r="AJ3735">
        <v>0</v>
      </c>
      <c r="AK3735">
        <v>0</v>
      </c>
      <c r="AL3735">
        <v>0</v>
      </c>
      <c r="AM3735">
        <v>0</v>
      </c>
      <c r="AN3735">
        <v>0</v>
      </c>
      <c r="AO3735">
        <v>78</v>
      </c>
      <c r="AP3735">
        <v>277</v>
      </c>
      <c r="AQ3735">
        <v>70</v>
      </c>
      <c r="AR3735">
        <v>0</v>
      </c>
      <c r="AS3735">
        <v>30</v>
      </c>
      <c r="AT3735">
        <v>11</v>
      </c>
      <c r="AU3735">
        <v>9</v>
      </c>
      <c r="AV3735">
        <v>4</v>
      </c>
      <c r="AW3735">
        <v>9</v>
      </c>
      <c r="AX3735">
        <v>0</v>
      </c>
      <c r="AY3735">
        <v>33</v>
      </c>
      <c r="AZ3735">
        <v>52</v>
      </c>
      <c r="BA3735">
        <v>21</v>
      </c>
      <c r="BB3735">
        <v>8</v>
      </c>
      <c r="BC3735">
        <v>1</v>
      </c>
      <c r="BD3735">
        <v>5</v>
      </c>
      <c r="BE3735">
        <v>0</v>
      </c>
      <c r="BF3735">
        <v>106</v>
      </c>
      <c r="BG3735">
        <v>4300</v>
      </c>
      <c r="BH3735">
        <v>3</v>
      </c>
      <c r="BI3735">
        <v>29</v>
      </c>
      <c r="BJ3735" s="2">
        <v>46036</v>
      </c>
      <c r="BK3735">
        <v>0</v>
      </c>
      <c r="BL3735" s="3" t="str">
        <f>VLOOKUP(O3735,DropDownList!$H$1:$I$7,2,FALSE)</f>
        <v>2023/24</v>
      </c>
      <c r="BM3735" s="3" t="str">
        <f t="shared" si="58"/>
        <v>SC COURT</v>
      </c>
    </row>
    <row r="3736" spans="1:65" x14ac:dyDescent="0.2">
      <c r="A3736">
        <v>2026</v>
      </c>
      <c r="B3736">
        <v>1</v>
      </c>
      <c r="C3736" t="s">
        <v>231</v>
      </c>
      <c r="D3736" t="s">
        <v>235</v>
      </c>
      <c r="E3736" t="s">
        <v>44</v>
      </c>
      <c r="F3736">
        <v>9703</v>
      </c>
      <c r="G3736" t="s">
        <v>158</v>
      </c>
      <c r="H3736" t="s">
        <v>233</v>
      </c>
      <c r="I3736" t="s">
        <v>234</v>
      </c>
      <c r="J3736" s="1">
        <v>46023</v>
      </c>
      <c r="K3736" t="s">
        <v>438</v>
      </c>
      <c r="L3736">
        <v>4</v>
      </c>
      <c r="M3736" t="s">
        <v>439</v>
      </c>
      <c r="N3736" t="s">
        <v>145</v>
      </c>
      <c r="O3736" t="s">
        <v>149</v>
      </c>
      <c r="P3736" t="s">
        <v>161</v>
      </c>
      <c r="Q3736">
        <v>160</v>
      </c>
      <c r="R3736">
        <v>35</v>
      </c>
      <c r="S3736">
        <v>905</v>
      </c>
      <c r="T3736">
        <v>0</v>
      </c>
      <c r="U3736">
        <v>23</v>
      </c>
      <c r="V3736">
        <v>8</v>
      </c>
      <c r="W3736">
        <v>160</v>
      </c>
      <c r="X3736">
        <v>160</v>
      </c>
      <c r="Y3736">
        <v>0</v>
      </c>
      <c r="Z3736">
        <v>0</v>
      </c>
      <c r="AA3736">
        <v>745</v>
      </c>
      <c r="AB3736">
        <v>0</v>
      </c>
      <c r="AC3736">
        <v>0</v>
      </c>
      <c r="AD3736">
        <v>8</v>
      </c>
      <c r="AE3736">
        <v>0</v>
      </c>
      <c r="AF3736">
        <v>27</v>
      </c>
      <c r="AG3736">
        <v>0</v>
      </c>
      <c r="AH3736">
        <v>0</v>
      </c>
      <c r="AI3736">
        <v>8</v>
      </c>
      <c r="AJ3736">
        <v>0</v>
      </c>
      <c r="AK3736">
        <v>0</v>
      </c>
      <c r="AL3736">
        <v>0</v>
      </c>
      <c r="AM3736">
        <v>0</v>
      </c>
      <c r="AN3736">
        <v>0</v>
      </c>
      <c r="AO3736">
        <v>19</v>
      </c>
      <c r="AP3736">
        <v>37</v>
      </c>
      <c r="AQ3736">
        <v>19</v>
      </c>
      <c r="AR3736">
        <v>0</v>
      </c>
      <c r="AS3736">
        <v>1</v>
      </c>
      <c r="AT3736">
        <v>0</v>
      </c>
      <c r="AU3736">
        <v>0</v>
      </c>
      <c r="AV3736">
        <v>0</v>
      </c>
      <c r="AW3736">
        <v>0</v>
      </c>
      <c r="AX3736">
        <v>0</v>
      </c>
      <c r="AY3736">
        <v>0</v>
      </c>
      <c r="AZ3736">
        <v>6</v>
      </c>
      <c r="BA3736">
        <v>0</v>
      </c>
      <c r="BB3736">
        <v>0</v>
      </c>
      <c r="BC3736">
        <v>0</v>
      </c>
      <c r="BD3736">
        <v>3</v>
      </c>
      <c r="BE3736">
        <v>0</v>
      </c>
      <c r="BF3736">
        <v>35</v>
      </c>
      <c r="BG3736">
        <v>160</v>
      </c>
      <c r="BH3736">
        <v>0</v>
      </c>
      <c r="BI3736">
        <v>22</v>
      </c>
      <c r="BJ3736" s="2">
        <v>46036</v>
      </c>
      <c r="BK3736">
        <v>0</v>
      </c>
      <c r="BL3736" s="3" t="str">
        <f>VLOOKUP(O3736,DropDownList!$H$1:$I$7,2,FALSE)</f>
        <v>2025/26</v>
      </c>
      <c r="BM3736" s="3" t="str">
        <f t="shared" si="58"/>
        <v>VSUR</v>
      </c>
    </row>
    <row r="3737" spans="1:65" x14ac:dyDescent="0.2">
      <c r="A3737">
        <v>2026</v>
      </c>
      <c r="B3737">
        <v>1</v>
      </c>
      <c r="C3737" t="s">
        <v>231</v>
      </c>
      <c r="D3737" t="s">
        <v>235</v>
      </c>
      <c r="E3737" t="s">
        <v>44</v>
      </c>
      <c r="F3737">
        <v>9703</v>
      </c>
      <c r="G3737" t="s">
        <v>158</v>
      </c>
      <c r="H3737" t="s">
        <v>233</v>
      </c>
      <c r="I3737" t="s">
        <v>234</v>
      </c>
      <c r="J3737" s="1">
        <v>46023</v>
      </c>
      <c r="K3737" t="s">
        <v>438</v>
      </c>
      <c r="L3737">
        <v>4</v>
      </c>
      <c r="M3737" t="s">
        <v>439</v>
      </c>
      <c r="N3737" t="s">
        <v>145</v>
      </c>
      <c r="O3737" t="s">
        <v>149</v>
      </c>
      <c r="P3737" t="s">
        <v>159</v>
      </c>
      <c r="Q3737">
        <v>0</v>
      </c>
      <c r="R3737">
        <v>1</v>
      </c>
      <c r="S3737">
        <v>1</v>
      </c>
      <c r="T3737">
        <v>0</v>
      </c>
      <c r="U3737">
        <v>0</v>
      </c>
      <c r="V3737">
        <v>0</v>
      </c>
      <c r="W3737">
        <v>0</v>
      </c>
      <c r="X3737">
        <v>0</v>
      </c>
      <c r="Y3737">
        <v>0</v>
      </c>
      <c r="Z3737">
        <v>0</v>
      </c>
      <c r="AA3737">
        <v>1</v>
      </c>
      <c r="AB3737">
        <v>0</v>
      </c>
      <c r="AC3737">
        <v>0</v>
      </c>
      <c r="AD3737">
        <v>0</v>
      </c>
      <c r="AE3737">
        <v>0</v>
      </c>
      <c r="AF3737">
        <v>1</v>
      </c>
      <c r="AG3737">
        <v>0</v>
      </c>
      <c r="AH3737">
        <v>0</v>
      </c>
      <c r="AI3737">
        <v>0</v>
      </c>
      <c r="AJ3737">
        <v>0</v>
      </c>
      <c r="AK3737">
        <v>0</v>
      </c>
      <c r="AL3737">
        <v>0</v>
      </c>
      <c r="AM3737">
        <v>0</v>
      </c>
      <c r="AN3737">
        <v>0</v>
      </c>
      <c r="AO3737">
        <v>1</v>
      </c>
      <c r="AP3737">
        <v>2</v>
      </c>
      <c r="AQ3737">
        <v>0</v>
      </c>
      <c r="AR3737">
        <v>0</v>
      </c>
      <c r="AS3737">
        <v>0</v>
      </c>
      <c r="AT3737">
        <v>0</v>
      </c>
      <c r="AU3737">
        <v>1</v>
      </c>
      <c r="AV3737">
        <v>0</v>
      </c>
      <c r="AW3737">
        <v>0</v>
      </c>
      <c r="AX3737">
        <v>0</v>
      </c>
      <c r="AY3737">
        <v>0</v>
      </c>
      <c r="AZ3737">
        <v>0</v>
      </c>
      <c r="BA3737">
        <v>0</v>
      </c>
      <c r="BB3737">
        <v>0</v>
      </c>
      <c r="BC3737">
        <v>0</v>
      </c>
      <c r="BD3737">
        <v>0</v>
      </c>
      <c r="BE3737">
        <v>0</v>
      </c>
      <c r="BF3737">
        <v>0</v>
      </c>
      <c r="BG3737">
        <v>0</v>
      </c>
      <c r="BH3737">
        <v>0</v>
      </c>
      <c r="BI3737">
        <v>0</v>
      </c>
      <c r="BJ3737" s="2">
        <v>46036</v>
      </c>
      <c r="BK3737">
        <v>0</v>
      </c>
      <c r="BL3737" s="3" t="str">
        <f>VLOOKUP(O3737,DropDownList!$H$1:$I$7,2,FALSE)</f>
        <v>2025/26</v>
      </c>
      <c r="BM3737" s="3" t="str">
        <f t="shared" si="58"/>
        <v>CONF</v>
      </c>
    </row>
    <row r="3738" spans="1:65" x14ac:dyDescent="0.2">
      <c r="A3738">
        <v>2026</v>
      </c>
      <c r="B3738">
        <v>1</v>
      </c>
      <c r="C3738" t="s">
        <v>231</v>
      </c>
      <c r="D3738" t="s">
        <v>235</v>
      </c>
      <c r="E3738" t="s">
        <v>44</v>
      </c>
      <c r="F3738">
        <v>9703</v>
      </c>
      <c r="G3738" t="s">
        <v>158</v>
      </c>
      <c r="H3738" t="s">
        <v>233</v>
      </c>
      <c r="I3738" t="s">
        <v>234</v>
      </c>
      <c r="J3738" s="1">
        <v>46023</v>
      </c>
      <c r="K3738" t="s">
        <v>438</v>
      </c>
      <c r="L3738">
        <v>4</v>
      </c>
      <c r="M3738" t="s">
        <v>439</v>
      </c>
      <c r="N3738" t="s">
        <v>145</v>
      </c>
      <c r="O3738" t="s">
        <v>147</v>
      </c>
      <c r="P3738" t="s">
        <v>161</v>
      </c>
      <c r="Q3738">
        <v>580</v>
      </c>
      <c r="R3738">
        <v>121</v>
      </c>
      <c r="S3738">
        <v>3185</v>
      </c>
      <c r="T3738">
        <v>30</v>
      </c>
      <c r="U3738">
        <v>55</v>
      </c>
      <c r="V3738">
        <v>8</v>
      </c>
      <c r="W3738">
        <v>380</v>
      </c>
      <c r="X3738">
        <v>380</v>
      </c>
      <c r="Y3738">
        <v>0</v>
      </c>
      <c r="Z3738">
        <v>0</v>
      </c>
      <c r="AA3738">
        <v>2575</v>
      </c>
      <c r="AB3738">
        <v>0</v>
      </c>
      <c r="AC3738">
        <v>0</v>
      </c>
      <c r="AD3738">
        <v>8</v>
      </c>
      <c r="AE3738">
        <v>0</v>
      </c>
      <c r="AF3738">
        <v>101</v>
      </c>
      <c r="AG3738">
        <v>0</v>
      </c>
      <c r="AH3738">
        <v>2</v>
      </c>
      <c r="AI3738">
        <v>18</v>
      </c>
      <c r="AJ3738">
        <v>0</v>
      </c>
      <c r="AK3738">
        <v>0</v>
      </c>
      <c r="AL3738">
        <v>0</v>
      </c>
      <c r="AM3738">
        <v>0</v>
      </c>
      <c r="AN3738">
        <v>0</v>
      </c>
      <c r="AO3738">
        <v>78</v>
      </c>
      <c r="AP3738">
        <v>224</v>
      </c>
      <c r="AQ3738">
        <v>78</v>
      </c>
      <c r="AR3738">
        <v>0</v>
      </c>
      <c r="AS3738">
        <v>15</v>
      </c>
      <c r="AT3738">
        <v>1</v>
      </c>
      <c r="AU3738">
        <v>6</v>
      </c>
      <c r="AV3738">
        <v>3</v>
      </c>
      <c r="AW3738">
        <v>1</v>
      </c>
      <c r="AX3738">
        <v>0</v>
      </c>
      <c r="AY3738">
        <v>31</v>
      </c>
      <c r="AZ3738">
        <v>51</v>
      </c>
      <c r="BA3738">
        <v>14</v>
      </c>
      <c r="BB3738">
        <v>2</v>
      </c>
      <c r="BC3738">
        <v>1</v>
      </c>
      <c r="BD3738">
        <v>4</v>
      </c>
      <c r="BE3738">
        <v>0</v>
      </c>
      <c r="BF3738">
        <v>120</v>
      </c>
      <c r="BG3738">
        <v>580</v>
      </c>
      <c r="BH3738">
        <v>0</v>
      </c>
      <c r="BI3738">
        <v>55</v>
      </c>
      <c r="BJ3738" s="2">
        <v>46036</v>
      </c>
      <c r="BK3738">
        <v>0</v>
      </c>
      <c r="BL3738" s="3" t="str">
        <f>VLOOKUP(O3738,DropDownList!$H$1:$I$7,2,FALSE)</f>
        <v>2024/25</v>
      </c>
      <c r="BM3738" s="3" t="str">
        <f t="shared" si="58"/>
        <v>VSUR</v>
      </c>
    </row>
    <row r="3739" spans="1:65" x14ac:dyDescent="0.2">
      <c r="A3739">
        <v>2026</v>
      </c>
      <c r="B3739">
        <v>1</v>
      </c>
      <c r="C3739" t="s">
        <v>231</v>
      </c>
      <c r="D3739" t="s">
        <v>235</v>
      </c>
      <c r="E3739" t="s">
        <v>44</v>
      </c>
      <c r="F3739">
        <v>9703</v>
      </c>
      <c r="G3739" t="s">
        <v>158</v>
      </c>
      <c r="H3739" t="s">
        <v>233</v>
      </c>
      <c r="I3739" t="s">
        <v>234</v>
      </c>
      <c r="J3739" s="1">
        <v>46023</v>
      </c>
      <c r="K3739" t="s">
        <v>438</v>
      </c>
      <c r="L3739">
        <v>4</v>
      </c>
      <c r="M3739" t="s">
        <v>439</v>
      </c>
      <c r="N3739" t="s">
        <v>145</v>
      </c>
      <c r="O3739" t="s">
        <v>155</v>
      </c>
      <c r="P3739" t="s">
        <v>161</v>
      </c>
      <c r="Q3739">
        <v>272.23</v>
      </c>
      <c r="R3739">
        <v>143</v>
      </c>
      <c r="S3739">
        <v>3740</v>
      </c>
      <c r="T3739">
        <v>40</v>
      </c>
      <c r="U3739">
        <v>33</v>
      </c>
      <c r="V3739">
        <v>6</v>
      </c>
      <c r="W3739">
        <v>116.24</v>
      </c>
      <c r="X3739">
        <v>116.24</v>
      </c>
      <c r="Y3739">
        <v>0</v>
      </c>
      <c r="Z3739">
        <v>0</v>
      </c>
      <c r="AA3739">
        <v>3427.77</v>
      </c>
      <c r="AB3739">
        <v>0</v>
      </c>
      <c r="AC3739">
        <v>0</v>
      </c>
      <c r="AD3739">
        <v>5</v>
      </c>
      <c r="AE3739">
        <v>1</v>
      </c>
      <c r="AF3739">
        <v>127</v>
      </c>
      <c r="AG3739">
        <v>3</v>
      </c>
      <c r="AH3739">
        <v>3</v>
      </c>
      <c r="AI3739">
        <v>10</v>
      </c>
      <c r="AJ3739">
        <v>0</v>
      </c>
      <c r="AK3739">
        <v>0</v>
      </c>
      <c r="AL3739">
        <v>0</v>
      </c>
      <c r="AM3739">
        <v>0</v>
      </c>
      <c r="AN3739">
        <v>0</v>
      </c>
      <c r="AO3739">
        <v>89</v>
      </c>
      <c r="AP3739">
        <v>466</v>
      </c>
      <c r="AQ3739">
        <v>96</v>
      </c>
      <c r="AR3739">
        <v>0</v>
      </c>
      <c r="AS3739">
        <v>84</v>
      </c>
      <c r="AT3739">
        <v>15</v>
      </c>
      <c r="AU3739">
        <v>13</v>
      </c>
      <c r="AV3739">
        <v>4</v>
      </c>
      <c r="AW3739">
        <v>1</v>
      </c>
      <c r="AX3739">
        <v>0</v>
      </c>
      <c r="AY3739">
        <v>48</v>
      </c>
      <c r="AZ3739">
        <v>92</v>
      </c>
      <c r="BA3739">
        <v>56</v>
      </c>
      <c r="BB3739">
        <v>13</v>
      </c>
      <c r="BC3739">
        <v>6</v>
      </c>
      <c r="BD3739">
        <v>6</v>
      </c>
      <c r="BE3739">
        <v>0</v>
      </c>
      <c r="BF3739">
        <v>141</v>
      </c>
      <c r="BG3739">
        <v>210</v>
      </c>
      <c r="BH3739">
        <v>0</v>
      </c>
      <c r="BI3739">
        <v>33</v>
      </c>
      <c r="BJ3739" s="2">
        <v>46036</v>
      </c>
      <c r="BK3739">
        <v>0</v>
      </c>
      <c r="BL3739" s="3" t="str">
        <f>VLOOKUP(O3739,DropDownList!$H$1:$I$7,2,FALSE)</f>
        <v>2022/23</v>
      </c>
      <c r="BM3739" s="3" t="str">
        <f t="shared" si="58"/>
        <v>VSUR</v>
      </c>
    </row>
    <row r="3740" spans="1:65" x14ac:dyDescent="0.2">
      <c r="A3740">
        <v>2026</v>
      </c>
      <c r="B3740">
        <v>1</v>
      </c>
      <c r="C3740" t="s">
        <v>231</v>
      </c>
      <c r="D3740" t="s">
        <v>235</v>
      </c>
      <c r="E3740" t="s">
        <v>44</v>
      </c>
      <c r="F3740">
        <v>9703</v>
      </c>
      <c r="G3740" t="s">
        <v>158</v>
      </c>
      <c r="H3740" t="s">
        <v>233</v>
      </c>
      <c r="I3740" t="s">
        <v>234</v>
      </c>
      <c r="J3740" s="1">
        <v>46023</v>
      </c>
      <c r="K3740" t="s">
        <v>438</v>
      </c>
      <c r="L3740">
        <v>4</v>
      </c>
      <c r="M3740" t="s">
        <v>439</v>
      </c>
      <c r="N3740" t="s">
        <v>145</v>
      </c>
      <c r="O3740" t="s">
        <v>149</v>
      </c>
      <c r="P3740" t="s">
        <v>160</v>
      </c>
      <c r="Q3740">
        <v>6900</v>
      </c>
      <c r="R3740">
        <v>38</v>
      </c>
      <c r="S3740">
        <v>18885</v>
      </c>
      <c r="T3740">
        <v>0</v>
      </c>
      <c r="U3740">
        <v>24</v>
      </c>
      <c r="V3740">
        <v>15</v>
      </c>
      <c r="W3740">
        <v>3020</v>
      </c>
      <c r="X3740">
        <v>5280</v>
      </c>
      <c r="Y3740">
        <v>0</v>
      </c>
      <c r="Z3740">
        <v>0</v>
      </c>
      <c r="AA3740">
        <v>11985</v>
      </c>
      <c r="AB3740">
        <v>500</v>
      </c>
      <c r="AC3740">
        <v>10740</v>
      </c>
      <c r="AD3740">
        <v>8</v>
      </c>
      <c r="AE3740">
        <v>7</v>
      </c>
      <c r="AF3740">
        <v>14</v>
      </c>
      <c r="AG3740">
        <v>16</v>
      </c>
      <c r="AH3740">
        <v>0</v>
      </c>
      <c r="AI3740">
        <v>8</v>
      </c>
      <c r="AJ3740">
        <v>0</v>
      </c>
      <c r="AK3740">
        <v>0</v>
      </c>
      <c r="AL3740">
        <v>0</v>
      </c>
      <c r="AM3740">
        <v>0</v>
      </c>
      <c r="AN3740">
        <v>0</v>
      </c>
      <c r="AO3740">
        <v>20</v>
      </c>
      <c r="AP3740">
        <v>38</v>
      </c>
      <c r="AQ3740">
        <v>20</v>
      </c>
      <c r="AR3740">
        <v>0</v>
      </c>
      <c r="AS3740">
        <v>1</v>
      </c>
      <c r="AT3740">
        <v>0</v>
      </c>
      <c r="AU3740">
        <v>0</v>
      </c>
      <c r="AV3740">
        <v>0</v>
      </c>
      <c r="AW3740">
        <v>0</v>
      </c>
      <c r="AX3740">
        <v>0</v>
      </c>
      <c r="AY3740">
        <v>0</v>
      </c>
      <c r="AZ3740">
        <v>6</v>
      </c>
      <c r="BA3740">
        <v>0</v>
      </c>
      <c r="BB3740">
        <v>0</v>
      </c>
      <c r="BC3740">
        <v>0</v>
      </c>
      <c r="BD3740">
        <v>3</v>
      </c>
      <c r="BE3740">
        <v>0</v>
      </c>
      <c r="BF3740">
        <v>37</v>
      </c>
      <c r="BG3740">
        <v>3090</v>
      </c>
      <c r="BH3740">
        <v>0</v>
      </c>
      <c r="BI3740">
        <v>22</v>
      </c>
      <c r="BJ3740" s="2">
        <v>46036</v>
      </c>
      <c r="BK3740">
        <v>0</v>
      </c>
      <c r="BL3740" s="3" t="str">
        <f>VLOOKUP(O3740,DropDownList!$H$1:$I$7,2,FALSE)</f>
        <v>2025/26</v>
      </c>
      <c r="BM3740" s="3" t="str">
        <f t="shared" si="58"/>
        <v>SC COURT</v>
      </c>
    </row>
    <row r="3741" spans="1:65" x14ac:dyDescent="0.2">
      <c r="A3741">
        <v>2026</v>
      </c>
      <c r="B3741">
        <v>1</v>
      </c>
      <c r="C3741" t="s">
        <v>231</v>
      </c>
      <c r="D3741" t="s">
        <v>235</v>
      </c>
      <c r="E3741" t="s">
        <v>44</v>
      </c>
      <c r="F3741">
        <v>9703</v>
      </c>
      <c r="G3741" t="s">
        <v>158</v>
      </c>
      <c r="H3741" t="s">
        <v>233</v>
      </c>
      <c r="I3741" t="s">
        <v>234</v>
      </c>
      <c r="J3741" s="1">
        <v>46023</v>
      </c>
      <c r="K3741" t="s">
        <v>438</v>
      </c>
      <c r="L3741">
        <v>4</v>
      </c>
      <c r="M3741" t="s">
        <v>439</v>
      </c>
      <c r="N3741" t="s">
        <v>145</v>
      </c>
      <c r="O3741" t="s">
        <v>147</v>
      </c>
      <c r="P3741" t="s">
        <v>160</v>
      </c>
      <c r="Q3741">
        <v>20094.189999999999</v>
      </c>
      <c r="R3741">
        <v>124</v>
      </c>
      <c r="S3741">
        <v>63900</v>
      </c>
      <c r="T3741">
        <v>1245.6600000000001</v>
      </c>
      <c r="U3741">
        <v>55</v>
      </c>
      <c r="V3741">
        <v>27</v>
      </c>
      <c r="W3741">
        <v>8414.86</v>
      </c>
      <c r="X3741">
        <v>11199.86</v>
      </c>
      <c r="Y3741">
        <v>0</v>
      </c>
      <c r="Z3741">
        <v>0</v>
      </c>
      <c r="AA3741">
        <v>42560.15</v>
      </c>
      <c r="AB3741">
        <v>3327.12</v>
      </c>
      <c r="AC3741">
        <v>36648.03</v>
      </c>
      <c r="AD3741">
        <v>7</v>
      </c>
      <c r="AE3741">
        <v>20</v>
      </c>
      <c r="AF3741">
        <v>65</v>
      </c>
      <c r="AG3741">
        <v>40</v>
      </c>
      <c r="AH3741">
        <v>2</v>
      </c>
      <c r="AI3741">
        <v>15</v>
      </c>
      <c r="AJ3741">
        <v>0</v>
      </c>
      <c r="AK3741">
        <v>0</v>
      </c>
      <c r="AL3741">
        <v>0</v>
      </c>
      <c r="AM3741">
        <v>0</v>
      </c>
      <c r="AN3741">
        <v>0</v>
      </c>
      <c r="AO3741">
        <v>80</v>
      </c>
      <c r="AP3741">
        <v>223</v>
      </c>
      <c r="AQ3741">
        <v>79</v>
      </c>
      <c r="AR3741">
        <v>1</v>
      </c>
      <c r="AS3741">
        <v>15</v>
      </c>
      <c r="AT3741">
        <v>1</v>
      </c>
      <c r="AU3741">
        <v>6</v>
      </c>
      <c r="AV3741">
        <v>3</v>
      </c>
      <c r="AW3741">
        <v>1</v>
      </c>
      <c r="AX3741">
        <v>0</v>
      </c>
      <c r="AY3741">
        <v>30</v>
      </c>
      <c r="AZ3741">
        <v>50</v>
      </c>
      <c r="BA3741">
        <v>14</v>
      </c>
      <c r="BB3741">
        <v>2</v>
      </c>
      <c r="BC3741">
        <v>1</v>
      </c>
      <c r="BD3741">
        <v>4</v>
      </c>
      <c r="BE3741">
        <v>0</v>
      </c>
      <c r="BF3741">
        <v>123</v>
      </c>
      <c r="BG3741">
        <v>7305</v>
      </c>
      <c r="BH3741">
        <v>2</v>
      </c>
      <c r="BI3741">
        <v>55</v>
      </c>
      <c r="BJ3741" s="2">
        <v>46036</v>
      </c>
      <c r="BK3741">
        <v>0</v>
      </c>
      <c r="BL3741" s="3" t="str">
        <f>VLOOKUP(O3741,DropDownList!$H$1:$I$7,2,FALSE)</f>
        <v>2024/25</v>
      </c>
      <c r="BM3741" s="3" t="str">
        <f t="shared" si="58"/>
        <v>SC COURT</v>
      </c>
    </row>
    <row r="3742" spans="1:65" x14ac:dyDescent="0.2">
      <c r="A3742">
        <v>2026</v>
      </c>
      <c r="B3742">
        <v>1</v>
      </c>
      <c r="C3742" t="s">
        <v>231</v>
      </c>
      <c r="D3742" t="s">
        <v>236</v>
      </c>
      <c r="E3742" t="s">
        <v>45</v>
      </c>
      <c r="F3742">
        <v>9256</v>
      </c>
      <c r="G3742" t="s">
        <v>141</v>
      </c>
      <c r="H3742" t="s">
        <v>237</v>
      </c>
      <c r="I3742" t="s">
        <v>237</v>
      </c>
      <c r="J3742" s="1">
        <v>46023</v>
      </c>
      <c r="K3742" t="s">
        <v>438</v>
      </c>
      <c r="L3742">
        <v>4</v>
      </c>
      <c r="M3742" t="s">
        <v>439</v>
      </c>
      <c r="N3742" t="s">
        <v>145</v>
      </c>
      <c r="O3742" t="s">
        <v>156</v>
      </c>
      <c r="P3742" t="s">
        <v>153</v>
      </c>
      <c r="Q3742">
        <v>0</v>
      </c>
      <c r="R3742">
        <v>1</v>
      </c>
      <c r="S3742">
        <v>45</v>
      </c>
      <c r="T3742">
        <v>0</v>
      </c>
      <c r="U3742">
        <v>0</v>
      </c>
      <c r="V3742">
        <v>0</v>
      </c>
      <c r="W3742">
        <v>0</v>
      </c>
      <c r="X3742">
        <v>0</v>
      </c>
      <c r="Y3742">
        <v>0</v>
      </c>
      <c r="Z3742">
        <v>0</v>
      </c>
      <c r="AA3742">
        <v>45</v>
      </c>
      <c r="AB3742">
        <v>0</v>
      </c>
      <c r="AC3742">
        <v>45</v>
      </c>
      <c r="AD3742">
        <v>0</v>
      </c>
      <c r="AE3742">
        <v>0</v>
      </c>
      <c r="AF3742">
        <v>1</v>
      </c>
      <c r="AG3742">
        <v>0</v>
      </c>
      <c r="AH3742">
        <v>0</v>
      </c>
      <c r="AI3742">
        <v>0</v>
      </c>
      <c r="AJ3742">
        <v>0</v>
      </c>
      <c r="AK3742">
        <v>0</v>
      </c>
      <c r="AL3742">
        <v>0</v>
      </c>
      <c r="AM3742">
        <v>0</v>
      </c>
      <c r="AN3742">
        <v>0</v>
      </c>
      <c r="AO3742">
        <v>0</v>
      </c>
      <c r="AP3742">
        <v>0</v>
      </c>
      <c r="AQ3742">
        <v>0</v>
      </c>
      <c r="AR3742">
        <v>0</v>
      </c>
      <c r="AS3742">
        <v>0</v>
      </c>
      <c r="AT3742">
        <v>0</v>
      </c>
      <c r="AU3742">
        <v>0</v>
      </c>
      <c r="AV3742">
        <v>0</v>
      </c>
      <c r="AW3742">
        <v>0</v>
      </c>
      <c r="AX3742">
        <v>0</v>
      </c>
      <c r="AY3742">
        <v>0</v>
      </c>
      <c r="AZ3742">
        <v>0</v>
      </c>
      <c r="BA3742">
        <v>0</v>
      </c>
      <c r="BB3742">
        <v>0</v>
      </c>
      <c r="BC3742">
        <v>0</v>
      </c>
      <c r="BD3742">
        <v>0</v>
      </c>
      <c r="BE3742">
        <v>0</v>
      </c>
      <c r="BF3742">
        <v>0</v>
      </c>
      <c r="BG3742">
        <v>0</v>
      </c>
      <c r="BH3742">
        <v>0</v>
      </c>
      <c r="BI3742">
        <v>0</v>
      </c>
      <c r="BJ3742" s="2">
        <v>46036</v>
      </c>
      <c r="BK3742">
        <v>0</v>
      </c>
      <c r="BL3742" s="3" t="str">
        <f>VLOOKUP(O3742,DropDownList!$H$1:$I$7,2,FALSE)</f>
        <v>2023/24</v>
      </c>
      <c r="BM3742" s="3" t="str">
        <f t="shared" si="58"/>
        <v>PREG</v>
      </c>
    </row>
    <row r="3743" spans="1:65" x14ac:dyDescent="0.2">
      <c r="A3743">
        <v>2026</v>
      </c>
      <c r="B3743">
        <v>1</v>
      </c>
      <c r="C3743" t="s">
        <v>231</v>
      </c>
      <c r="D3743" t="s">
        <v>236</v>
      </c>
      <c r="E3743" t="s">
        <v>45</v>
      </c>
      <c r="F3743">
        <v>9256</v>
      </c>
      <c r="G3743" t="s">
        <v>141</v>
      </c>
      <c r="H3743" t="s">
        <v>237</v>
      </c>
      <c r="I3743" t="s">
        <v>237</v>
      </c>
      <c r="J3743" s="1">
        <v>46023</v>
      </c>
      <c r="K3743" t="s">
        <v>438</v>
      </c>
      <c r="L3743">
        <v>4</v>
      </c>
      <c r="M3743" t="s">
        <v>439</v>
      </c>
      <c r="N3743" t="s">
        <v>145</v>
      </c>
      <c r="O3743" t="s">
        <v>156</v>
      </c>
      <c r="P3743" t="s">
        <v>146</v>
      </c>
      <c r="Q3743">
        <v>860</v>
      </c>
      <c r="R3743">
        <v>315</v>
      </c>
      <c r="S3743">
        <v>4900</v>
      </c>
      <c r="T3743">
        <v>80</v>
      </c>
      <c r="U3743">
        <v>93</v>
      </c>
      <c r="V3743">
        <v>29</v>
      </c>
      <c r="W3743">
        <v>570</v>
      </c>
      <c r="X3743">
        <v>570</v>
      </c>
      <c r="Y3743">
        <v>0</v>
      </c>
      <c r="Z3743">
        <v>0</v>
      </c>
      <c r="AA3743">
        <v>3960</v>
      </c>
      <c r="AB3743">
        <v>0</v>
      </c>
      <c r="AC3743">
        <v>0</v>
      </c>
      <c r="AD3743">
        <v>29</v>
      </c>
      <c r="AE3743">
        <v>0</v>
      </c>
      <c r="AF3743">
        <v>264</v>
      </c>
      <c r="AG3743">
        <v>0</v>
      </c>
      <c r="AH3743">
        <v>5</v>
      </c>
      <c r="AI3743">
        <v>46</v>
      </c>
      <c r="AJ3743">
        <v>0</v>
      </c>
      <c r="AK3743">
        <v>0</v>
      </c>
      <c r="AL3743">
        <v>0</v>
      </c>
      <c r="AM3743">
        <v>0</v>
      </c>
      <c r="AN3743">
        <v>0</v>
      </c>
      <c r="AO3743">
        <v>204</v>
      </c>
      <c r="AP3743">
        <v>867</v>
      </c>
      <c r="AQ3743">
        <v>247</v>
      </c>
      <c r="AR3743">
        <v>0</v>
      </c>
      <c r="AS3743">
        <v>123</v>
      </c>
      <c r="AT3743">
        <v>29</v>
      </c>
      <c r="AU3743">
        <v>9</v>
      </c>
      <c r="AV3743">
        <v>4</v>
      </c>
      <c r="AW3743">
        <v>0</v>
      </c>
      <c r="AX3743">
        <v>0</v>
      </c>
      <c r="AY3743">
        <v>92</v>
      </c>
      <c r="AZ3743">
        <v>180</v>
      </c>
      <c r="BA3743">
        <v>114</v>
      </c>
      <c r="BB3743">
        <v>15</v>
      </c>
      <c r="BC3743">
        <v>8</v>
      </c>
      <c r="BD3743">
        <v>6</v>
      </c>
      <c r="BE3743">
        <v>0</v>
      </c>
      <c r="BF3743">
        <v>314</v>
      </c>
      <c r="BG3743">
        <v>860</v>
      </c>
      <c r="BH3743">
        <v>0</v>
      </c>
      <c r="BI3743">
        <v>91</v>
      </c>
      <c r="BJ3743" s="2">
        <v>46036</v>
      </c>
      <c r="BK3743">
        <v>0</v>
      </c>
      <c r="BL3743" s="3" t="str">
        <f>VLOOKUP(O3743,DropDownList!$H$1:$I$7,2,FALSE)</f>
        <v>2023/24</v>
      </c>
      <c r="BM3743" s="3" t="str">
        <f t="shared" si="58"/>
        <v>VSUR</v>
      </c>
    </row>
    <row r="3744" spans="1:65" x14ac:dyDescent="0.2">
      <c r="A3744">
        <v>2026</v>
      </c>
      <c r="B3744">
        <v>1</v>
      </c>
      <c r="C3744" t="s">
        <v>231</v>
      </c>
      <c r="D3744" t="s">
        <v>236</v>
      </c>
      <c r="E3744" t="s">
        <v>45</v>
      </c>
      <c r="F3744">
        <v>9256</v>
      </c>
      <c r="G3744" t="s">
        <v>141</v>
      </c>
      <c r="H3744" t="s">
        <v>237</v>
      </c>
      <c r="I3744" t="s">
        <v>237</v>
      </c>
      <c r="J3744" s="1">
        <v>46023</v>
      </c>
      <c r="K3744" t="s">
        <v>438</v>
      </c>
      <c r="L3744">
        <v>4</v>
      </c>
      <c r="M3744" t="s">
        <v>439</v>
      </c>
      <c r="N3744" t="s">
        <v>145</v>
      </c>
      <c r="O3744" t="s">
        <v>147</v>
      </c>
      <c r="P3744" t="s">
        <v>152</v>
      </c>
      <c r="Q3744">
        <v>0</v>
      </c>
      <c r="R3744">
        <v>71</v>
      </c>
      <c r="S3744">
        <v>2840</v>
      </c>
      <c r="T3744">
        <v>920</v>
      </c>
      <c r="U3744">
        <v>0</v>
      </c>
      <c r="V3744">
        <v>0</v>
      </c>
      <c r="W3744">
        <v>0</v>
      </c>
      <c r="X3744">
        <v>0</v>
      </c>
      <c r="Y3744">
        <v>0</v>
      </c>
      <c r="Z3744">
        <v>0</v>
      </c>
      <c r="AA3744">
        <v>1920</v>
      </c>
      <c r="AB3744">
        <v>0</v>
      </c>
      <c r="AC3744">
        <v>1920</v>
      </c>
      <c r="AD3744">
        <v>0</v>
      </c>
      <c r="AE3744">
        <v>0</v>
      </c>
      <c r="AF3744">
        <v>48</v>
      </c>
      <c r="AG3744">
        <v>0</v>
      </c>
      <c r="AH3744">
        <v>23</v>
      </c>
      <c r="AI3744">
        <v>0</v>
      </c>
      <c r="AJ3744">
        <v>0</v>
      </c>
      <c r="AK3744">
        <v>0</v>
      </c>
      <c r="AL3744">
        <v>0</v>
      </c>
      <c r="AM3744">
        <v>0</v>
      </c>
      <c r="AN3744">
        <v>0</v>
      </c>
      <c r="AO3744">
        <v>0</v>
      </c>
      <c r="AP3744">
        <v>0</v>
      </c>
      <c r="AQ3744">
        <v>0</v>
      </c>
      <c r="AR3744">
        <v>0</v>
      </c>
      <c r="AS3744">
        <v>0</v>
      </c>
      <c r="AT3744">
        <v>0</v>
      </c>
      <c r="AU3744">
        <v>0</v>
      </c>
      <c r="AV3744">
        <v>0</v>
      </c>
      <c r="AW3744">
        <v>0</v>
      </c>
      <c r="AX3744">
        <v>0</v>
      </c>
      <c r="AY3744">
        <v>0</v>
      </c>
      <c r="AZ3744">
        <v>0</v>
      </c>
      <c r="BA3744">
        <v>0</v>
      </c>
      <c r="BB3744">
        <v>0</v>
      </c>
      <c r="BC3744">
        <v>0</v>
      </c>
      <c r="BD3744">
        <v>0</v>
      </c>
      <c r="BE3744">
        <v>0</v>
      </c>
      <c r="BF3744">
        <v>0</v>
      </c>
      <c r="BG3744">
        <v>0</v>
      </c>
      <c r="BH3744">
        <v>0</v>
      </c>
      <c r="BI3744">
        <v>0</v>
      </c>
      <c r="BJ3744" s="2">
        <v>46036</v>
      </c>
      <c r="BK3744">
        <v>0</v>
      </c>
      <c r="BL3744" s="3" t="str">
        <f>VLOOKUP(O3744,DropDownList!$H$1:$I$7,2,FALSE)</f>
        <v>2024/25</v>
      </c>
      <c r="BM3744" s="3" t="str">
        <f t="shared" si="58"/>
        <v>PCOA</v>
      </c>
    </row>
    <row r="3745" spans="1:65" x14ac:dyDescent="0.2">
      <c r="A3745">
        <v>2026</v>
      </c>
      <c r="B3745">
        <v>1</v>
      </c>
      <c r="C3745" t="s">
        <v>231</v>
      </c>
      <c r="D3745" t="s">
        <v>236</v>
      </c>
      <c r="E3745" t="s">
        <v>45</v>
      </c>
      <c r="F3745">
        <v>9256</v>
      </c>
      <c r="G3745" t="s">
        <v>141</v>
      </c>
      <c r="H3745" t="s">
        <v>237</v>
      </c>
      <c r="I3745" t="s">
        <v>237</v>
      </c>
      <c r="J3745" s="1">
        <v>46023</v>
      </c>
      <c r="K3745" t="s">
        <v>438</v>
      </c>
      <c r="L3745">
        <v>4</v>
      </c>
      <c r="M3745" t="s">
        <v>439</v>
      </c>
      <c r="N3745" t="s">
        <v>145</v>
      </c>
      <c r="O3745" t="s">
        <v>147</v>
      </c>
      <c r="P3745" t="s">
        <v>148</v>
      </c>
      <c r="Q3745">
        <v>540</v>
      </c>
      <c r="R3745">
        <v>22</v>
      </c>
      <c r="S3745">
        <v>1320</v>
      </c>
      <c r="T3745">
        <v>120</v>
      </c>
      <c r="U3745">
        <v>9</v>
      </c>
      <c r="V3745">
        <v>5</v>
      </c>
      <c r="W3745">
        <v>300</v>
      </c>
      <c r="X3745">
        <v>300</v>
      </c>
      <c r="Y3745">
        <v>0</v>
      </c>
      <c r="Z3745">
        <v>0</v>
      </c>
      <c r="AA3745">
        <v>660</v>
      </c>
      <c r="AB3745">
        <v>0</v>
      </c>
      <c r="AC3745">
        <v>660</v>
      </c>
      <c r="AD3745">
        <v>5</v>
      </c>
      <c r="AE3745">
        <v>0</v>
      </c>
      <c r="AF3745">
        <v>11</v>
      </c>
      <c r="AG3745">
        <v>0</v>
      </c>
      <c r="AH3745">
        <v>2</v>
      </c>
      <c r="AI3745">
        <v>9</v>
      </c>
      <c r="AJ3745">
        <v>0</v>
      </c>
      <c r="AK3745">
        <v>0</v>
      </c>
      <c r="AL3745">
        <v>0</v>
      </c>
      <c r="AM3745">
        <v>0</v>
      </c>
      <c r="AN3745">
        <v>0</v>
      </c>
      <c r="AO3745">
        <v>16</v>
      </c>
      <c r="AP3745">
        <v>41</v>
      </c>
      <c r="AQ3745">
        <v>17</v>
      </c>
      <c r="AR3745">
        <v>2</v>
      </c>
      <c r="AS3745">
        <v>0</v>
      </c>
      <c r="AT3745">
        <v>2</v>
      </c>
      <c r="AU3745">
        <v>0</v>
      </c>
      <c r="AV3745">
        <v>0</v>
      </c>
      <c r="AW3745">
        <v>0</v>
      </c>
      <c r="AX3745">
        <v>0</v>
      </c>
      <c r="AY3745">
        <v>6</v>
      </c>
      <c r="AZ3745">
        <v>8</v>
      </c>
      <c r="BA3745">
        <v>1</v>
      </c>
      <c r="BB3745">
        <v>0</v>
      </c>
      <c r="BC3745">
        <v>0</v>
      </c>
      <c r="BD3745">
        <v>0</v>
      </c>
      <c r="BE3745">
        <v>0</v>
      </c>
      <c r="BF3745">
        <v>15</v>
      </c>
      <c r="BG3745">
        <v>540</v>
      </c>
      <c r="BH3745">
        <v>0</v>
      </c>
      <c r="BI3745">
        <v>9</v>
      </c>
      <c r="BJ3745" s="2">
        <v>46036</v>
      </c>
      <c r="BK3745">
        <v>0</v>
      </c>
      <c r="BL3745" s="3" t="str">
        <f>VLOOKUP(O3745,DropDownList!$H$1:$I$7,2,FALSE)</f>
        <v>2024/25</v>
      </c>
      <c r="BM3745" s="3" t="str">
        <f t="shared" si="58"/>
        <v>PRAS</v>
      </c>
    </row>
    <row r="3746" spans="1:65" x14ac:dyDescent="0.2">
      <c r="A3746">
        <v>2026</v>
      </c>
      <c r="B3746">
        <v>1</v>
      </c>
      <c r="C3746" t="s">
        <v>231</v>
      </c>
      <c r="D3746" t="s">
        <v>236</v>
      </c>
      <c r="E3746" t="s">
        <v>45</v>
      </c>
      <c r="F3746">
        <v>9256</v>
      </c>
      <c r="G3746" t="s">
        <v>141</v>
      </c>
      <c r="H3746" t="s">
        <v>237</v>
      </c>
      <c r="I3746" t="s">
        <v>237</v>
      </c>
      <c r="J3746" s="1">
        <v>46023</v>
      </c>
      <c r="K3746" t="s">
        <v>438</v>
      </c>
      <c r="L3746">
        <v>4</v>
      </c>
      <c r="M3746" t="s">
        <v>439</v>
      </c>
      <c r="N3746" t="s">
        <v>145</v>
      </c>
      <c r="O3746" t="s">
        <v>147</v>
      </c>
      <c r="P3746" t="s">
        <v>150</v>
      </c>
      <c r="Q3746">
        <v>51319.7</v>
      </c>
      <c r="R3746">
        <v>520</v>
      </c>
      <c r="S3746">
        <v>90563.37</v>
      </c>
      <c r="T3746">
        <v>8542.9500000000007</v>
      </c>
      <c r="U3746">
        <v>304</v>
      </c>
      <c r="V3746">
        <v>164</v>
      </c>
      <c r="W3746">
        <v>28468.94</v>
      </c>
      <c r="X3746">
        <v>30035.73</v>
      </c>
      <c r="Y3746">
        <v>470</v>
      </c>
      <c r="Z3746">
        <v>82020.42</v>
      </c>
      <c r="AA3746">
        <v>30700.720000000001</v>
      </c>
      <c r="AB3746">
        <v>11381.53</v>
      </c>
      <c r="AC3746">
        <v>19319.189999999999</v>
      </c>
      <c r="AD3746">
        <v>138</v>
      </c>
      <c r="AE3746">
        <v>26</v>
      </c>
      <c r="AF3746">
        <v>166</v>
      </c>
      <c r="AG3746">
        <v>86</v>
      </c>
      <c r="AH3746">
        <v>50</v>
      </c>
      <c r="AI3746">
        <v>218</v>
      </c>
      <c r="AJ3746">
        <v>62</v>
      </c>
      <c r="AK3746">
        <v>37</v>
      </c>
      <c r="AL3746">
        <v>3</v>
      </c>
      <c r="AM3746">
        <v>21</v>
      </c>
      <c r="AN3746">
        <v>5</v>
      </c>
      <c r="AO3746">
        <v>388</v>
      </c>
      <c r="AP3746">
        <v>1216</v>
      </c>
      <c r="AQ3746">
        <v>398</v>
      </c>
      <c r="AR3746">
        <v>5</v>
      </c>
      <c r="AS3746">
        <v>97</v>
      </c>
      <c r="AT3746">
        <v>36</v>
      </c>
      <c r="AU3746">
        <v>1</v>
      </c>
      <c r="AV3746">
        <v>1</v>
      </c>
      <c r="AW3746">
        <v>0</v>
      </c>
      <c r="AX3746">
        <v>0</v>
      </c>
      <c r="AY3746">
        <v>164</v>
      </c>
      <c r="AZ3746">
        <v>278</v>
      </c>
      <c r="BA3746">
        <v>100</v>
      </c>
      <c r="BB3746">
        <v>7</v>
      </c>
      <c r="BC3746">
        <v>4</v>
      </c>
      <c r="BD3746">
        <v>5</v>
      </c>
      <c r="BE3746">
        <v>0</v>
      </c>
      <c r="BF3746">
        <v>387</v>
      </c>
      <c r="BG3746">
        <v>37877.339999999997</v>
      </c>
      <c r="BH3746">
        <v>0</v>
      </c>
      <c r="BI3746">
        <v>304</v>
      </c>
      <c r="BJ3746" s="2">
        <v>46036</v>
      </c>
      <c r="BK3746">
        <v>0</v>
      </c>
      <c r="BL3746" s="3" t="str">
        <f>VLOOKUP(O3746,DropDownList!$H$1:$I$7,2,FALSE)</f>
        <v>2024/25</v>
      </c>
      <c r="BM3746" s="3" t="str">
        <f t="shared" si="58"/>
        <v>FISCAL FINES</v>
      </c>
    </row>
    <row r="3747" spans="1:65" x14ac:dyDescent="0.2">
      <c r="A3747">
        <v>2026</v>
      </c>
      <c r="B3747">
        <v>1</v>
      </c>
      <c r="C3747" t="s">
        <v>231</v>
      </c>
      <c r="D3747" t="s">
        <v>236</v>
      </c>
      <c r="E3747" t="s">
        <v>45</v>
      </c>
      <c r="F3747">
        <v>9256</v>
      </c>
      <c r="G3747" t="s">
        <v>141</v>
      </c>
      <c r="H3747" t="s">
        <v>237</v>
      </c>
      <c r="I3747" t="s">
        <v>237</v>
      </c>
      <c r="J3747" s="1">
        <v>46023</v>
      </c>
      <c r="K3747" t="s">
        <v>438</v>
      </c>
      <c r="L3747">
        <v>4</v>
      </c>
      <c r="M3747" t="s">
        <v>439</v>
      </c>
      <c r="N3747" t="s">
        <v>145</v>
      </c>
      <c r="O3747" t="s">
        <v>149</v>
      </c>
      <c r="P3747" t="s">
        <v>146</v>
      </c>
      <c r="Q3747">
        <v>950</v>
      </c>
      <c r="R3747">
        <v>186</v>
      </c>
      <c r="S3747">
        <v>2710</v>
      </c>
      <c r="T3747">
        <v>20</v>
      </c>
      <c r="U3747">
        <v>103</v>
      </c>
      <c r="V3747">
        <v>52</v>
      </c>
      <c r="W3747">
        <v>810</v>
      </c>
      <c r="X3747">
        <v>810</v>
      </c>
      <c r="Y3747">
        <v>0</v>
      </c>
      <c r="Z3747">
        <v>0</v>
      </c>
      <c r="AA3747">
        <v>1740</v>
      </c>
      <c r="AB3747">
        <v>0</v>
      </c>
      <c r="AC3747">
        <v>0</v>
      </c>
      <c r="AD3747">
        <v>52</v>
      </c>
      <c r="AE3747">
        <v>0</v>
      </c>
      <c r="AF3747">
        <v>125</v>
      </c>
      <c r="AG3747">
        <v>0</v>
      </c>
      <c r="AH3747">
        <v>1</v>
      </c>
      <c r="AI3747">
        <v>60</v>
      </c>
      <c r="AJ3747">
        <v>0</v>
      </c>
      <c r="AK3747">
        <v>0</v>
      </c>
      <c r="AL3747">
        <v>0</v>
      </c>
      <c r="AM3747">
        <v>0</v>
      </c>
      <c r="AN3747">
        <v>0</v>
      </c>
      <c r="AO3747">
        <v>115</v>
      </c>
      <c r="AP3747">
        <v>186</v>
      </c>
      <c r="AQ3747">
        <v>114</v>
      </c>
      <c r="AR3747">
        <v>0</v>
      </c>
      <c r="AS3747">
        <v>4</v>
      </c>
      <c r="AT3747">
        <v>0</v>
      </c>
      <c r="AU3747">
        <v>0</v>
      </c>
      <c r="AV3747">
        <v>0</v>
      </c>
      <c r="AW3747">
        <v>0</v>
      </c>
      <c r="AX3747">
        <v>0</v>
      </c>
      <c r="AY3747">
        <v>12</v>
      </c>
      <c r="AZ3747">
        <v>22</v>
      </c>
      <c r="BA3747">
        <v>3</v>
      </c>
      <c r="BB3747">
        <v>6</v>
      </c>
      <c r="BC3747">
        <v>1</v>
      </c>
      <c r="BD3747">
        <v>3</v>
      </c>
      <c r="BE3747">
        <v>0</v>
      </c>
      <c r="BF3747">
        <v>186</v>
      </c>
      <c r="BG3747">
        <v>950</v>
      </c>
      <c r="BH3747">
        <v>0</v>
      </c>
      <c r="BI3747">
        <v>103</v>
      </c>
      <c r="BJ3747" s="2">
        <v>46036</v>
      </c>
      <c r="BK3747">
        <v>0</v>
      </c>
      <c r="BL3747" s="3" t="str">
        <f>VLOOKUP(O3747,DropDownList!$H$1:$I$7,2,FALSE)</f>
        <v>2025/26</v>
      </c>
      <c r="BM3747" s="3" t="str">
        <f t="shared" si="58"/>
        <v>VSUR</v>
      </c>
    </row>
    <row r="3748" spans="1:65" x14ac:dyDescent="0.2">
      <c r="A3748">
        <v>2026</v>
      </c>
      <c r="B3748">
        <v>1</v>
      </c>
      <c r="C3748" t="s">
        <v>231</v>
      </c>
      <c r="D3748" t="s">
        <v>236</v>
      </c>
      <c r="E3748" t="s">
        <v>45</v>
      </c>
      <c r="F3748">
        <v>9256</v>
      </c>
      <c r="G3748" t="s">
        <v>141</v>
      </c>
      <c r="H3748" t="s">
        <v>237</v>
      </c>
      <c r="I3748" t="s">
        <v>237</v>
      </c>
      <c r="J3748" s="1">
        <v>46023</v>
      </c>
      <c r="K3748" t="s">
        <v>438</v>
      </c>
      <c r="L3748">
        <v>4</v>
      </c>
      <c r="M3748" t="s">
        <v>439</v>
      </c>
      <c r="N3748" t="s">
        <v>145</v>
      </c>
      <c r="O3748" t="s">
        <v>149</v>
      </c>
      <c r="P3748" t="s">
        <v>152</v>
      </c>
      <c r="Q3748">
        <v>0</v>
      </c>
      <c r="R3748">
        <v>36</v>
      </c>
      <c r="S3748">
        <v>1440</v>
      </c>
      <c r="T3748">
        <v>560</v>
      </c>
      <c r="U3748">
        <v>0</v>
      </c>
      <c r="V3748">
        <v>0</v>
      </c>
      <c r="W3748">
        <v>0</v>
      </c>
      <c r="X3748">
        <v>0</v>
      </c>
      <c r="Y3748">
        <v>0</v>
      </c>
      <c r="Z3748">
        <v>0</v>
      </c>
      <c r="AA3748">
        <v>880</v>
      </c>
      <c r="AB3748">
        <v>0</v>
      </c>
      <c r="AC3748">
        <v>880</v>
      </c>
      <c r="AD3748">
        <v>0</v>
      </c>
      <c r="AE3748">
        <v>0</v>
      </c>
      <c r="AF3748">
        <v>22</v>
      </c>
      <c r="AG3748">
        <v>0</v>
      </c>
      <c r="AH3748">
        <v>14</v>
      </c>
      <c r="AI3748">
        <v>0</v>
      </c>
      <c r="AJ3748">
        <v>0</v>
      </c>
      <c r="AK3748">
        <v>0</v>
      </c>
      <c r="AL3748">
        <v>0</v>
      </c>
      <c r="AM3748">
        <v>0</v>
      </c>
      <c r="AN3748">
        <v>0</v>
      </c>
      <c r="AO3748">
        <v>0</v>
      </c>
      <c r="AP3748">
        <v>0</v>
      </c>
      <c r="AQ3748">
        <v>0</v>
      </c>
      <c r="AR3748">
        <v>0</v>
      </c>
      <c r="AS3748">
        <v>0</v>
      </c>
      <c r="AT3748">
        <v>0</v>
      </c>
      <c r="AU3748">
        <v>0</v>
      </c>
      <c r="AV3748">
        <v>0</v>
      </c>
      <c r="AW3748">
        <v>0</v>
      </c>
      <c r="AX3748">
        <v>0</v>
      </c>
      <c r="AY3748">
        <v>0</v>
      </c>
      <c r="AZ3748">
        <v>0</v>
      </c>
      <c r="BA3748">
        <v>0</v>
      </c>
      <c r="BB3748">
        <v>0</v>
      </c>
      <c r="BC3748">
        <v>0</v>
      </c>
      <c r="BD3748">
        <v>0</v>
      </c>
      <c r="BE3748">
        <v>0</v>
      </c>
      <c r="BF3748">
        <v>0</v>
      </c>
      <c r="BG3748">
        <v>0</v>
      </c>
      <c r="BH3748">
        <v>0</v>
      </c>
      <c r="BI3748">
        <v>0</v>
      </c>
      <c r="BJ3748" s="2">
        <v>46036</v>
      </c>
      <c r="BK3748">
        <v>0</v>
      </c>
      <c r="BL3748" s="3" t="str">
        <f>VLOOKUP(O3748,DropDownList!$H$1:$I$7,2,FALSE)</f>
        <v>2025/26</v>
      </c>
      <c r="BM3748" s="3" t="str">
        <f t="shared" si="58"/>
        <v>PCOA</v>
      </c>
    </row>
    <row r="3749" spans="1:65" x14ac:dyDescent="0.2">
      <c r="A3749">
        <v>2026</v>
      </c>
      <c r="B3749">
        <v>1</v>
      </c>
      <c r="C3749" t="s">
        <v>231</v>
      </c>
      <c r="D3749" t="s">
        <v>236</v>
      </c>
      <c r="E3749" t="s">
        <v>45</v>
      </c>
      <c r="F3749">
        <v>9256</v>
      </c>
      <c r="G3749" t="s">
        <v>141</v>
      </c>
      <c r="H3749" t="s">
        <v>237</v>
      </c>
      <c r="I3749" t="s">
        <v>237</v>
      </c>
      <c r="J3749" s="1">
        <v>46023</v>
      </c>
      <c r="K3749" t="s">
        <v>438</v>
      </c>
      <c r="L3749">
        <v>4</v>
      </c>
      <c r="M3749" t="s">
        <v>439</v>
      </c>
      <c r="N3749" t="s">
        <v>145</v>
      </c>
      <c r="O3749" t="s">
        <v>149</v>
      </c>
      <c r="P3749" t="s">
        <v>148</v>
      </c>
      <c r="Q3749">
        <v>360</v>
      </c>
      <c r="R3749">
        <v>14</v>
      </c>
      <c r="S3749">
        <v>840</v>
      </c>
      <c r="T3749">
        <v>180</v>
      </c>
      <c r="U3749">
        <v>6</v>
      </c>
      <c r="V3749">
        <v>6</v>
      </c>
      <c r="W3749">
        <v>360</v>
      </c>
      <c r="X3749">
        <v>360</v>
      </c>
      <c r="Y3749">
        <v>0</v>
      </c>
      <c r="Z3749">
        <v>0</v>
      </c>
      <c r="AA3749">
        <v>300</v>
      </c>
      <c r="AB3749">
        <v>0</v>
      </c>
      <c r="AC3749">
        <v>300</v>
      </c>
      <c r="AD3749">
        <v>6</v>
      </c>
      <c r="AE3749">
        <v>0</v>
      </c>
      <c r="AF3749">
        <v>5</v>
      </c>
      <c r="AG3749">
        <v>0</v>
      </c>
      <c r="AH3749">
        <v>3</v>
      </c>
      <c r="AI3749">
        <v>6</v>
      </c>
      <c r="AJ3749">
        <v>0</v>
      </c>
      <c r="AK3749">
        <v>0</v>
      </c>
      <c r="AL3749">
        <v>0</v>
      </c>
      <c r="AM3749">
        <v>0</v>
      </c>
      <c r="AN3749">
        <v>0</v>
      </c>
      <c r="AO3749">
        <v>6</v>
      </c>
      <c r="AP3749">
        <v>9</v>
      </c>
      <c r="AQ3749">
        <v>6</v>
      </c>
      <c r="AR3749">
        <v>0</v>
      </c>
      <c r="AS3749">
        <v>0</v>
      </c>
      <c r="AT3749">
        <v>0</v>
      </c>
      <c r="AU3749">
        <v>0</v>
      </c>
      <c r="AV3749">
        <v>0</v>
      </c>
      <c r="AW3749">
        <v>0</v>
      </c>
      <c r="AX3749">
        <v>0</v>
      </c>
      <c r="AY3749">
        <v>0</v>
      </c>
      <c r="AZ3749">
        <v>1</v>
      </c>
      <c r="BA3749">
        <v>0</v>
      </c>
      <c r="BB3749">
        <v>0</v>
      </c>
      <c r="BC3749">
        <v>0</v>
      </c>
      <c r="BD3749">
        <v>0</v>
      </c>
      <c r="BE3749">
        <v>0</v>
      </c>
      <c r="BF3749">
        <v>6</v>
      </c>
      <c r="BG3749">
        <v>360</v>
      </c>
      <c r="BH3749">
        <v>0</v>
      </c>
      <c r="BI3749">
        <v>6</v>
      </c>
      <c r="BJ3749" s="2">
        <v>46036</v>
      </c>
      <c r="BK3749">
        <v>0</v>
      </c>
      <c r="BL3749" s="3" t="str">
        <f>VLOOKUP(O3749,DropDownList!$H$1:$I$7,2,FALSE)</f>
        <v>2025/26</v>
      </c>
      <c r="BM3749" s="3" t="str">
        <f t="shared" si="58"/>
        <v>PRAS</v>
      </c>
    </row>
    <row r="3750" spans="1:65" x14ac:dyDescent="0.2">
      <c r="A3750">
        <v>2026</v>
      </c>
      <c r="B3750">
        <v>1</v>
      </c>
      <c r="C3750" t="s">
        <v>231</v>
      </c>
      <c r="D3750" t="s">
        <v>236</v>
      </c>
      <c r="E3750" t="s">
        <v>45</v>
      </c>
      <c r="F3750">
        <v>9256</v>
      </c>
      <c r="G3750" t="s">
        <v>141</v>
      </c>
      <c r="H3750" t="s">
        <v>237</v>
      </c>
      <c r="I3750" t="s">
        <v>237</v>
      </c>
      <c r="J3750" s="1">
        <v>46023</v>
      </c>
      <c r="K3750" t="s">
        <v>438</v>
      </c>
      <c r="L3750">
        <v>4</v>
      </c>
      <c r="M3750" t="s">
        <v>439</v>
      </c>
      <c r="N3750" t="s">
        <v>145</v>
      </c>
      <c r="O3750" t="s">
        <v>149</v>
      </c>
      <c r="P3750" t="s">
        <v>154</v>
      </c>
      <c r="Q3750">
        <v>23561.81</v>
      </c>
      <c r="R3750">
        <v>188</v>
      </c>
      <c r="S3750">
        <v>44406.01</v>
      </c>
      <c r="T3750">
        <v>1100</v>
      </c>
      <c r="U3750">
        <v>105</v>
      </c>
      <c r="V3750">
        <v>83</v>
      </c>
      <c r="W3750">
        <v>12576</v>
      </c>
      <c r="X3750">
        <v>18788.25</v>
      </c>
      <c r="Y3750">
        <v>0</v>
      </c>
      <c r="Z3750">
        <v>0</v>
      </c>
      <c r="AA3750">
        <v>19744.2</v>
      </c>
      <c r="AB3750">
        <v>20</v>
      </c>
      <c r="AC3750">
        <v>17984.2</v>
      </c>
      <c r="AD3750">
        <v>53</v>
      </c>
      <c r="AE3750">
        <v>30</v>
      </c>
      <c r="AF3750">
        <v>81</v>
      </c>
      <c r="AG3750">
        <v>44</v>
      </c>
      <c r="AH3750">
        <v>1</v>
      </c>
      <c r="AI3750">
        <v>61</v>
      </c>
      <c r="AJ3750">
        <v>0</v>
      </c>
      <c r="AK3750">
        <v>0</v>
      </c>
      <c r="AL3750">
        <v>0</v>
      </c>
      <c r="AM3750">
        <v>0</v>
      </c>
      <c r="AN3750">
        <v>0</v>
      </c>
      <c r="AO3750">
        <v>117</v>
      </c>
      <c r="AP3750">
        <v>189</v>
      </c>
      <c r="AQ3750">
        <v>116</v>
      </c>
      <c r="AR3750">
        <v>0</v>
      </c>
      <c r="AS3750">
        <v>4</v>
      </c>
      <c r="AT3750">
        <v>0</v>
      </c>
      <c r="AU3750">
        <v>0</v>
      </c>
      <c r="AV3750">
        <v>0</v>
      </c>
      <c r="AW3750">
        <v>0</v>
      </c>
      <c r="AX3750">
        <v>0</v>
      </c>
      <c r="AY3750">
        <v>12</v>
      </c>
      <c r="AZ3750">
        <v>23</v>
      </c>
      <c r="BA3750">
        <v>3</v>
      </c>
      <c r="BB3750">
        <v>6</v>
      </c>
      <c r="BC3750">
        <v>1</v>
      </c>
      <c r="BD3750">
        <v>3</v>
      </c>
      <c r="BE3750">
        <v>0</v>
      </c>
      <c r="BF3750">
        <v>188</v>
      </c>
      <c r="BG3750">
        <v>15679.75</v>
      </c>
      <c r="BH3750">
        <v>1</v>
      </c>
      <c r="BI3750">
        <v>105</v>
      </c>
      <c r="BJ3750" s="2">
        <v>46036</v>
      </c>
      <c r="BK3750">
        <v>0</v>
      </c>
      <c r="BL3750" s="3" t="str">
        <f>VLOOKUP(O3750,DropDownList!$H$1:$I$7,2,FALSE)</f>
        <v>2025/26</v>
      </c>
      <c r="BM3750" s="3" t="str">
        <f t="shared" ref="BM3750:BM3813" si="59">IF(RIGHT(P3750,4)="VSUR","VSUR",IF(RIGHT(P3750,4)="CONF","CONF",P3750))</f>
        <v>JP COURT</v>
      </c>
    </row>
    <row r="3751" spans="1:65" x14ac:dyDescent="0.2">
      <c r="A3751">
        <v>2026</v>
      </c>
      <c r="B3751">
        <v>1</v>
      </c>
      <c r="C3751" t="s">
        <v>231</v>
      </c>
      <c r="D3751" t="s">
        <v>236</v>
      </c>
      <c r="E3751" t="s">
        <v>45</v>
      </c>
      <c r="F3751">
        <v>9256</v>
      </c>
      <c r="G3751" t="s">
        <v>141</v>
      </c>
      <c r="H3751" t="s">
        <v>237</v>
      </c>
      <c r="I3751" t="s">
        <v>237</v>
      </c>
      <c r="J3751" s="1">
        <v>46023</v>
      </c>
      <c r="K3751" t="s">
        <v>438</v>
      </c>
      <c r="L3751">
        <v>4</v>
      </c>
      <c r="M3751" t="s">
        <v>439</v>
      </c>
      <c r="N3751" t="s">
        <v>145</v>
      </c>
      <c r="O3751" t="s">
        <v>149</v>
      </c>
      <c r="P3751" t="s">
        <v>150</v>
      </c>
      <c r="Q3751">
        <v>25399.11</v>
      </c>
      <c r="R3751">
        <v>249</v>
      </c>
      <c r="S3751">
        <v>40359.11</v>
      </c>
      <c r="T3751">
        <v>4737.93</v>
      </c>
      <c r="U3751">
        <v>154</v>
      </c>
      <c r="V3751">
        <v>129</v>
      </c>
      <c r="W3751">
        <v>17547.47</v>
      </c>
      <c r="X3751">
        <v>21954.55</v>
      </c>
      <c r="Y3751">
        <v>217</v>
      </c>
      <c r="Z3751">
        <v>35621.18</v>
      </c>
      <c r="AA3751">
        <v>10222.07</v>
      </c>
      <c r="AB3751">
        <v>2805.52</v>
      </c>
      <c r="AC3751">
        <v>7416.55</v>
      </c>
      <c r="AD3751">
        <v>114</v>
      </c>
      <c r="AE3751">
        <v>15</v>
      </c>
      <c r="AF3751">
        <v>62</v>
      </c>
      <c r="AG3751">
        <v>19</v>
      </c>
      <c r="AH3751">
        <v>32</v>
      </c>
      <c r="AI3751">
        <v>135</v>
      </c>
      <c r="AJ3751">
        <v>38</v>
      </c>
      <c r="AK3751">
        <v>13</v>
      </c>
      <c r="AL3751">
        <v>2</v>
      </c>
      <c r="AM3751">
        <v>15</v>
      </c>
      <c r="AN3751">
        <v>2</v>
      </c>
      <c r="AO3751">
        <v>180</v>
      </c>
      <c r="AP3751">
        <v>285</v>
      </c>
      <c r="AQ3751">
        <v>180</v>
      </c>
      <c r="AR3751">
        <v>5</v>
      </c>
      <c r="AS3751">
        <v>7</v>
      </c>
      <c r="AT3751">
        <v>0</v>
      </c>
      <c r="AU3751">
        <v>0</v>
      </c>
      <c r="AV3751">
        <v>0</v>
      </c>
      <c r="AW3751">
        <v>0</v>
      </c>
      <c r="AX3751">
        <v>0</v>
      </c>
      <c r="AY3751">
        <v>24</v>
      </c>
      <c r="AZ3751">
        <v>38</v>
      </c>
      <c r="BA3751">
        <v>2</v>
      </c>
      <c r="BB3751">
        <v>3</v>
      </c>
      <c r="BC3751">
        <v>0</v>
      </c>
      <c r="BD3751">
        <v>3</v>
      </c>
      <c r="BE3751">
        <v>0</v>
      </c>
      <c r="BF3751">
        <v>177</v>
      </c>
      <c r="BG3751">
        <v>21466.2</v>
      </c>
      <c r="BH3751">
        <v>1</v>
      </c>
      <c r="BI3751">
        <v>153</v>
      </c>
      <c r="BJ3751" s="2">
        <v>46036</v>
      </c>
      <c r="BK3751">
        <v>0</v>
      </c>
      <c r="BL3751" s="3" t="str">
        <f>VLOOKUP(O3751,DropDownList!$H$1:$I$7,2,FALSE)</f>
        <v>2025/26</v>
      </c>
      <c r="BM3751" s="3" t="str">
        <f t="shared" si="59"/>
        <v>FISCAL FINES</v>
      </c>
    </row>
    <row r="3752" spans="1:65" x14ac:dyDescent="0.2">
      <c r="A3752">
        <v>2026</v>
      </c>
      <c r="B3752">
        <v>1</v>
      </c>
      <c r="C3752" t="s">
        <v>231</v>
      </c>
      <c r="D3752" t="s">
        <v>236</v>
      </c>
      <c r="E3752" t="s">
        <v>45</v>
      </c>
      <c r="F3752">
        <v>9256</v>
      </c>
      <c r="G3752" t="s">
        <v>141</v>
      </c>
      <c r="H3752" t="s">
        <v>237</v>
      </c>
      <c r="I3752" t="s">
        <v>237</v>
      </c>
      <c r="J3752" s="1">
        <v>46023</v>
      </c>
      <c r="K3752" t="s">
        <v>438</v>
      </c>
      <c r="L3752">
        <v>4</v>
      </c>
      <c r="M3752" t="s">
        <v>439</v>
      </c>
      <c r="N3752" t="s">
        <v>145</v>
      </c>
      <c r="O3752" t="s">
        <v>147</v>
      </c>
      <c r="P3752" t="s">
        <v>154</v>
      </c>
      <c r="Q3752">
        <v>37063</v>
      </c>
      <c r="R3752">
        <v>364</v>
      </c>
      <c r="S3752">
        <v>87792</v>
      </c>
      <c r="T3752">
        <v>1585</v>
      </c>
      <c r="U3752">
        <v>173</v>
      </c>
      <c r="V3752">
        <v>88</v>
      </c>
      <c r="W3752">
        <v>17566</v>
      </c>
      <c r="X3752">
        <v>18366</v>
      </c>
      <c r="Y3752">
        <v>0</v>
      </c>
      <c r="Z3752">
        <v>0</v>
      </c>
      <c r="AA3752">
        <v>49144</v>
      </c>
      <c r="AB3752">
        <v>28.5</v>
      </c>
      <c r="AC3752">
        <v>45123.96</v>
      </c>
      <c r="AD3752">
        <v>48</v>
      </c>
      <c r="AE3752">
        <v>40</v>
      </c>
      <c r="AF3752">
        <v>184</v>
      </c>
      <c r="AG3752">
        <v>93</v>
      </c>
      <c r="AH3752">
        <v>6</v>
      </c>
      <c r="AI3752">
        <v>80</v>
      </c>
      <c r="AJ3752">
        <v>0</v>
      </c>
      <c r="AK3752">
        <v>0</v>
      </c>
      <c r="AL3752">
        <v>0</v>
      </c>
      <c r="AM3752">
        <v>0</v>
      </c>
      <c r="AN3752">
        <v>0</v>
      </c>
      <c r="AO3752">
        <v>264</v>
      </c>
      <c r="AP3752">
        <v>841</v>
      </c>
      <c r="AQ3752">
        <v>266</v>
      </c>
      <c r="AR3752">
        <v>0</v>
      </c>
      <c r="AS3752">
        <v>100</v>
      </c>
      <c r="AT3752">
        <v>11</v>
      </c>
      <c r="AU3752">
        <v>4</v>
      </c>
      <c r="AV3752">
        <v>0</v>
      </c>
      <c r="AW3752">
        <v>2</v>
      </c>
      <c r="AX3752">
        <v>0</v>
      </c>
      <c r="AY3752">
        <v>97</v>
      </c>
      <c r="AZ3752">
        <v>172</v>
      </c>
      <c r="BA3752">
        <v>67</v>
      </c>
      <c r="BB3752">
        <v>18</v>
      </c>
      <c r="BC3752">
        <v>12</v>
      </c>
      <c r="BD3752">
        <v>10</v>
      </c>
      <c r="BE3752">
        <v>1</v>
      </c>
      <c r="BF3752">
        <v>362</v>
      </c>
      <c r="BG3752">
        <v>21165.17</v>
      </c>
      <c r="BH3752">
        <v>1</v>
      </c>
      <c r="BI3752">
        <v>173</v>
      </c>
      <c r="BJ3752" s="2">
        <v>46036</v>
      </c>
      <c r="BK3752">
        <v>0</v>
      </c>
      <c r="BL3752" s="3" t="str">
        <f>VLOOKUP(O3752,DropDownList!$H$1:$I$7,2,FALSE)</f>
        <v>2024/25</v>
      </c>
      <c r="BM3752" s="3" t="str">
        <f t="shared" si="59"/>
        <v>JP COURT</v>
      </c>
    </row>
    <row r="3753" spans="1:65" x14ac:dyDescent="0.2">
      <c r="A3753">
        <v>2026</v>
      </c>
      <c r="B3753">
        <v>1</v>
      </c>
      <c r="C3753" t="s">
        <v>231</v>
      </c>
      <c r="D3753" t="s">
        <v>236</v>
      </c>
      <c r="E3753" t="s">
        <v>45</v>
      </c>
      <c r="F3753">
        <v>9256</v>
      </c>
      <c r="G3753" t="s">
        <v>141</v>
      </c>
      <c r="H3753" t="s">
        <v>237</v>
      </c>
      <c r="I3753" t="s">
        <v>237</v>
      </c>
      <c r="J3753" s="1">
        <v>46023</v>
      </c>
      <c r="K3753" t="s">
        <v>438</v>
      </c>
      <c r="L3753">
        <v>4</v>
      </c>
      <c r="M3753" t="s">
        <v>439</v>
      </c>
      <c r="N3753" t="s">
        <v>145</v>
      </c>
      <c r="O3753" t="s">
        <v>155</v>
      </c>
      <c r="P3753" t="s">
        <v>151</v>
      </c>
      <c r="Q3753">
        <v>0</v>
      </c>
      <c r="R3753">
        <v>1</v>
      </c>
      <c r="S3753">
        <v>30</v>
      </c>
      <c r="T3753">
        <v>30</v>
      </c>
      <c r="U3753">
        <v>0</v>
      </c>
      <c r="V3753">
        <v>0</v>
      </c>
      <c r="W3753">
        <v>0</v>
      </c>
      <c r="X3753">
        <v>0</v>
      </c>
      <c r="Y3753">
        <v>0</v>
      </c>
      <c r="Z3753">
        <v>0</v>
      </c>
      <c r="AA3753">
        <v>0</v>
      </c>
      <c r="AB3753">
        <v>0</v>
      </c>
      <c r="AC3753">
        <v>0</v>
      </c>
      <c r="AD3753">
        <v>0</v>
      </c>
      <c r="AE3753">
        <v>0</v>
      </c>
      <c r="AF3753">
        <v>0</v>
      </c>
      <c r="AG3753">
        <v>0</v>
      </c>
      <c r="AH3753">
        <v>1</v>
      </c>
      <c r="AI3753">
        <v>0</v>
      </c>
      <c r="AJ3753">
        <v>0</v>
      </c>
      <c r="AK3753">
        <v>0</v>
      </c>
      <c r="AL3753">
        <v>0</v>
      </c>
      <c r="AM3753">
        <v>0</v>
      </c>
      <c r="AN3753">
        <v>0</v>
      </c>
      <c r="AO3753">
        <v>0</v>
      </c>
      <c r="AP3753">
        <v>0</v>
      </c>
      <c r="AQ3753">
        <v>0</v>
      </c>
      <c r="AR3753">
        <v>0</v>
      </c>
      <c r="AS3753">
        <v>0</v>
      </c>
      <c r="AT3753">
        <v>0</v>
      </c>
      <c r="AU3753">
        <v>0</v>
      </c>
      <c r="AV3753">
        <v>0</v>
      </c>
      <c r="AW3753">
        <v>0</v>
      </c>
      <c r="AX3753">
        <v>0</v>
      </c>
      <c r="AY3753">
        <v>0</v>
      </c>
      <c r="AZ3753">
        <v>0</v>
      </c>
      <c r="BA3753">
        <v>0</v>
      </c>
      <c r="BB3753">
        <v>0</v>
      </c>
      <c r="BC3753">
        <v>0</v>
      </c>
      <c r="BD3753">
        <v>0</v>
      </c>
      <c r="BE3753">
        <v>0</v>
      </c>
      <c r="BF3753">
        <v>0</v>
      </c>
      <c r="BG3753">
        <v>0</v>
      </c>
      <c r="BH3753">
        <v>0</v>
      </c>
      <c r="BI3753">
        <v>0</v>
      </c>
      <c r="BJ3753" s="2">
        <v>46036</v>
      </c>
      <c r="BK3753">
        <v>0</v>
      </c>
      <c r="BL3753" s="3" t="str">
        <f>VLOOKUP(O3753,DropDownList!$H$1:$I$7,2,FALSE)</f>
        <v>2022/23</v>
      </c>
      <c r="BM3753" s="3" t="str">
        <f t="shared" si="59"/>
        <v>PCPF</v>
      </c>
    </row>
    <row r="3754" spans="1:65" x14ac:dyDescent="0.2">
      <c r="A3754">
        <v>2026</v>
      </c>
      <c r="B3754">
        <v>1</v>
      </c>
      <c r="C3754" t="s">
        <v>231</v>
      </c>
      <c r="D3754" t="s">
        <v>236</v>
      </c>
      <c r="E3754" t="s">
        <v>45</v>
      </c>
      <c r="F3754">
        <v>9256</v>
      </c>
      <c r="G3754" t="s">
        <v>141</v>
      </c>
      <c r="H3754" t="s">
        <v>237</v>
      </c>
      <c r="I3754" t="s">
        <v>237</v>
      </c>
      <c r="J3754" s="1">
        <v>46023</v>
      </c>
      <c r="K3754" t="s">
        <v>438</v>
      </c>
      <c r="L3754">
        <v>4</v>
      </c>
      <c r="M3754" t="s">
        <v>439</v>
      </c>
      <c r="N3754" t="s">
        <v>145</v>
      </c>
      <c r="O3754" t="s">
        <v>155</v>
      </c>
      <c r="P3754" t="s">
        <v>148</v>
      </c>
      <c r="Q3754">
        <v>60</v>
      </c>
      <c r="R3754">
        <v>12</v>
      </c>
      <c r="S3754">
        <v>720</v>
      </c>
      <c r="T3754">
        <v>120</v>
      </c>
      <c r="U3754">
        <v>1</v>
      </c>
      <c r="V3754">
        <v>1</v>
      </c>
      <c r="W3754">
        <v>60</v>
      </c>
      <c r="X3754">
        <v>60</v>
      </c>
      <c r="Y3754">
        <v>0</v>
      </c>
      <c r="Z3754">
        <v>0</v>
      </c>
      <c r="AA3754">
        <v>540</v>
      </c>
      <c r="AB3754">
        <v>0</v>
      </c>
      <c r="AC3754">
        <v>540</v>
      </c>
      <c r="AD3754">
        <v>1</v>
      </c>
      <c r="AE3754">
        <v>0</v>
      </c>
      <c r="AF3754">
        <v>9</v>
      </c>
      <c r="AG3754">
        <v>0</v>
      </c>
      <c r="AH3754">
        <v>2</v>
      </c>
      <c r="AI3754">
        <v>1</v>
      </c>
      <c r="AJ3754">
        <v>0</v>
      </c>
      <c r="AK3754">
        <v>0</v>
      </c>
      <c r="AL3754">
        <v>0</v>
      </c>
      <c r="AM3754">
        <v>0</v>
      </c>
      <c r="AN3754">
        <v>0</v>
      </c>
      <c r="AO3754">
        <v>7</v>
      </c>
      <c r="AP3754">
        <v>40</v>
      </c>
      <c r="AQ3754">
        <v>8</v>
      </c>
      <c r="AR3754">
        <v>2</v>
      </c>
      <c r="AS3754">
        <v>5</v>
      </c>
      <c r="AT3754">
        <v>3</v>
      </c>
      <c r="AU3754">
        <v>0</v>
      </c>
      <c r="AV3754">
        <v>0</v>
      </c>
      <c r="AW3754">
        <v>0</v>
      </c>
      <c r="AX3754">
        <v>0</v>
      </c>
      <c r="AY3754">
        <v>2</v>
      </c>
      <c r="AZ3754">
        <v>10</v>
      </c>
      <c r="BA3754">
        <v>9</v>
      </c>
      <c r="BB3754">
        <v>0</v>
      </c>
      <c r="BC3754">
        <v>0</v>
      </c>
      <c r="BD3754">
        <v>0</v>
      </c>
      <c r="BE3754">
        <v>0</v>
      </c>
      <c r="BF3754">
        <v>9</v>
      </c>
      <c r="BG3754">
        <v>60</v>
      </c>
      <c r="BH3754">
        <v>0</v>
      </c>
      <c r="BI3754">
        <v>1</v>
      </c>
      <c r="BJ3754" s="2">
        <v>46036</v>
      </c>
      <c r="BK3754">
        <v>0</v>
      </c>
      <c r="BL3754" s="3" t="str">
        <f>VLOOKUP(O3754,DropDownList!$H$1:$I$7,2,FALSE)</f>
        <v>2022/23</v>
      </c>
      <c r="BM3754" s="3" t="str">
        <f t="shared" si="59"/>
        <v>PRAS</v>
      </c>
    </row>
    <row r="3755" spans="1:65" x14ac:dyDescent="0.2">
      <c r="A3755">
        <v>2026</v>
      </c>
      <c r="B3755">
        <v>1</v>
      </c>
      <c r="C3755" t="s">
        <v>231</v>
      </c>
      <c r="D3755" t="s">
        <v>236</v>
      </c>
      <c r="E3755" t="s">
        <v>45</v>
      </c>
      <c r="F3755">
        <v>9256</v>
      </c>
      <c r="G3755" t="s">
        <v>141</v>
      </c>
      <c r="H3755" t="s">
        <v>237</v>
      </c>
      <c r="I3755" t="s">
        <v>237</v>
      </c>
      <c r="J3755" s="1">
        <v>46023</v>
      </c>
      <c r="K3755" t="s">
        <v>438</v>
      </c>
      <c r="L3755">
        <v>4</v>
      </c>
      <c r="M3755" t="s">
        <v>439</v>
      </c>
      <c r="N3755" t="s">
        <v>145</v>
      </c>
      <c r="O3755" t="s">
        <v>155</v>
      </c>
      <c r="P3755" t="s">
        <v>152</v>
      </c>
      <c r="Q3755">
        <v>0</v>
      </c>
      <c r="R3755">
        <v>38</v>
      </c>
      <c r="S3755">
        <v>1520</v>
      </c>
      <c r="T3755">
        <v>680</v>
      </c>
      <c r="U3755">
        <v>0</v>
      </c>
      <c r="V3755">
        <v>0</v>
      </c>
      <c r="W3755">
        <v>0</v>
      </c>
      <c r="X3755">
        <v>0</v>
      </c>
      <c r="Y3755">
        <v>0</v>
      </c>
      <c r="Z3755">
        <v>0</v>
      </c>
      <c r="AA3755">
        <v>840</v>
      </c>
      <c r="AB3755">
        <v>0</v>
      </c>
      <c r="AC3755">
        <v>840</v>
      </c>
      <c r="AD3755">
        <v>0</v>
      </c>
      <c r="AE3755">
        <v>0</v>
      </c>
      <c r="AF3755">
        <v>21</v>
      </c>
      <c r="AG3755">
        <v>0</v>
      </c>
      <c r="AH3755">
        <v>17</v>
      </c>
      <c r="AI3755">
        <v>0</v>
      </c>
      <c r="AJ3755">
        <v>0</v>
      </c>
      <c r="AK3755">
        <v>0</v>
      </c>
      <c r="AL3755">
        <v>0</v>
      </c>
      <c r="AM3755">
        <v>5</v>
      </c>
      <c r="AN3755">
        <v>0</v>
      </c>
      <c r="AO3755">
        <v>0</v>
      </c>
      <c r="AP3755">
        <v>0</v>
      </c>
      <c r="AQ3755">
        <v>0</v>
      </c>
      <c r="AR3755">
        <v>0</v>
      </c>
      <c r="AS3755">
        <v>0</v>
      </c>
      <c r="AT3755">
        <v>0</v>
      </c>
      <c r="AU3755">
        <v>0</v>
      </c>
      <c r="AV3755">
        <v>0</v>
      </c>
      <c r="AW3755">
        <v>0</v>
      </c>
      <c r="AX3755">
        <v>0</v>
      </c>
      <c r="AY3755">
        <v>0</v>
      </c>
      <c r="AZ3755">
        <v>0</v>
      </c>
      <c r="BA3755">
        <v>0</v>
      </c>
      <c r="BB3755">
        <v>0</v>
      </c>
      <c r="BC3755">
        <v>0</v>
      </c>
      <c r="BD3755">
        <v>0</v>
      </c>
      <c r="BE3755">
        <v>0</v>
      </c>
      <c r="BF3755">
        <v>0</v>
      </c>
      <c r="BG3755">
        <v>0</v>
      </c>
      <c r="BH3755">
        <v>0</v>
      </c>
      <c r="BI3755">
        <v>0</v>
      </c>
      <c r="BJ3755" s="2">
        <v>46036</v>
      </c>
      <c r="BK3755">
        <v>0</v>
      </c>
      <c r="BL3755" s="3" t="str">
        <f>VLOOKUP(O3755,DropDownList!$H$1:$I$7,2,FALSE)</f>
        <v>2022/23</v>
      </c>
      <c r="BM3755" s="3" t="str">
        <f t="shared" si="59"/>
        <v>PCOA</v>
      </c>
    </row>
    <row r="3756" spans="1:65" x14ac:dyDescent="0.2">
      <c r="A3756">
        <v>2026</v>
      </c>
      <c r="B3756">
        <v>1</v>
      </c>
      <c r="C3756" t="s">
        <v>231</v>
      </c>
      <c r="D3756" t="s">
        <v>236</v>
      </c>
      <c r="E3756" t="s">
        <v>45</v>
      </c>
      <c r="F3756">
        <v>9256</v>
      </c>
      <c r="G3756" t="s">
        <v>141</v>
      </c>
      <c r="H3756" t="s">
        <v>237</v>
      </c>
      <c r="I3756" t="s">
        <v>237</v>
      </c>
      <c r="J3756" s="1">
        <v>46023</v>
      </c>
      <c r="K3756" t="s">
        <v>438</v>
      </c>
      <c r="L3756">
        <v>4</v>
      </c>
      <c r="M3756" t="s">
        <v>439</v>
      </c>
      <c r="N3756" t="s">
        <v>145</v>
      </c>
      <c r="O3756" t="s">
        <v>156</v>
      </c>
      <c r="P3756" t="s">
        <v>148</v>
      </c>
      <c r="Q3756">
        <v>240</v>
      </c>
      <c r="R3756">
        <v>17</v>
      </c>
      <c r="S3756">
        <v>1020</v>
      </c>
      <c r="T3756">
        <v>0</v>
      </c>
      <c r="U3756">
        <v>4</v>
      </c>
      <c r="V3756">
        <v>2</v>
      </c>
      <c r="W3756">
        <v>120</v>
      </c>
      <c r="X3756">
        <v>120</v>
      </c>
      <c r="Y3756">
        <v>0</v>
      </c>
      <c r="Z3756">
        <v>0</v>
      </c>
      <c r="AA3756">
        <v>780</v>
      </c>
      <c r="AB3756">
        <v>0</v>
      </c>
      <c r="AC3756">
        <v>780</v>
      </c>
      <c r="AD3756">
        <v>2</v>
      </c>
      <c r="AE3756">
        <v>0</v>
      </c>
      <c r="AF3756">
        <v>13</v>
      </c>
      <c r="AG3756">
        <v>0</v>
      </c>
      <c r="AH3756">
        <v>0</v>
      </c>
      <c r="AI3756">
        <v>4</v>
      </c>
      <c r="AJ3756">
        <v>0</v>
      </c>
      <c r="AK3756">
        <v>0</v>
      </c>
      <c r="AL3756">
        <v>0</v>
      </c>
      <c r="AM3756">
        <v>0</v>
      </c>
      <c r="AN3756">
        <v>0</v>
      </c>
      <c r="AO3756">
        <v>13</v>
      </c>
      <c r="AP3756">
        <v>45</v>
      </c>
      <c r="AQ3756">
        <v>14</v>
      </c>
      <c r="AR3756">
        <v>0</v>
      </c>
      <c r="AS3756">
        <v>0</v>
      </c>
      <c r="AT3756">
        <v>3</v>
      </c>
      <c r="AU3756">
        <v>0</v>
      </c>
      <c r="AV3756">
        <v>0</v>
      </c>
      <c r="AW3756">
        <v>0</v>
      </c>
      <c r="AX3756">
        <v>0</v>
      </c>
      <c r="AY3756">
        <v>7</v>
      </c>
      <c r="AZ3756">
        <v>12</v>
      </c>
      <c r="BA3756">
        <v>7</v>
      </c>
      <c r="BB3756">
        <v>0</v>
      </c>
      <c r="BC3756">
        <v>0</v>
      </c>
      <c r="BD3756">
        <v>0</v>
      </c>
      <c r="BE3756">
        <v>0</v>
      </c>
      <c r="BF3756">
        <v>11</v>
      </c>
      <c r="BG3756">
        <v>240</v>
      </c>
      <c r="BH3756">
        <v>0</v>
      </c>
      <c r="BI3756">
        <v>4</v>
      </c>
      <c r="BJ3756" s="2">
        <v>46036</v>
      </c>
      <c r="BK3756">
        <v>0</v>
      </c>
      <c r="BL3756" s="3" t="str">
        <f>VLOOKUP(O3756,DropDownList!$H$1:$I$7,2,FALSE)</f>
        <v>2023/24</v>
      </c>
      <c r="BM3756" s="3" t="str">
        <f t="shared" si="59"/>
        <v>PRAS</v>
      </c>
    </row>
    <row r="3757" spans="1:65" x14ac:dyDescent="0.2">
      <c r="A3757">
        <v>2026</v>
      </c>
      <c r="B3757">
        <v>1</v>
      </c>
      <c r="C3757" t="s">
        <v>231</v>
      </c>
      <c r="D3757" t="s">
        <v>236</v>
      </c>
      <c r="E3757" t="s">
        <v>45</v>
      </c>
      <c r="F3757">
        <v>9256</v>
      </c>
      <c r="G3757" t="s">
        <v>141</v>
      </c>
      <c r="H3757" t="s">
        <v>237</v>
      </c>
      <c r="I3757" t="s">
        <v>237</v>
      </c>
      <c r="J3757" s="1">
        <v>46023</v>
      </c>
      <c r="K3757" t="s">
        <v>438</v>
      </c>
      <c r="L3757">
        <v>4</v>
      </c>
      <c r="M3757" t="s">
        <v>439</v>
      </c>
      <c r="N3757" t="s">
        <v>145</v>
      </c>
      <c r="O3757" t="s">
        <v>156</v>
      </c>
      <c r="P3757" t="s">
        <v>154</v>
      </c>
      <c r="Q3757">
        <v>24760.31</v>
      </c>
      <c r="R3757">
        <v>320</v>
      </c>
      <c r="S3757">
        <v>87082.02</v>
      </c>
      <c r="T3757">
        <v>1702.52</v>
      </c>
      <c r="U3757">
        <v>98</v>
      </c>
      <c r="V3757">
        <v>62</v>
      </c>
      <c r="W3757">
        <v>15313.12</v>
      </c>
      <c r="X3757">
        <v>15818.12</v>
      </c>
      <c r="Y3757">
        <v>0</v>
      </c>
      <c r="Z3757">
        <v>0</v>
      </c>
      <c r="AA3757">
        <v>60619.19</v>
      </c>
      <c r="AB3757">
        <v>1923.33</v>
      </c>
      <c r="AC3757">
        <v>54715.86</v>
      </c>
      <c r="AD3757">
        <v>29</v>
      </c>
      <c r="AE3757">
        <v>33</v>
      </c>
      <c r="AF3757">
        <v>213</v>
      </c>
      <c r="AG3757">
        <v>54</v>
      </c>
      <c r="AH3757">
        <v>4</v>
      </c>
      <c r="AI3757">
        <v>44</v>
      </c>
      <c r="AJ3757">
        <v>0</v>
      </c>
      <c r="AK3757">
        <v>0</v>
      </c>
      <c r="AL3757">
        <v>0</v>
      </c>
      <c r="AM3757">
        <v>0</v>
      </c>
      <c r="AN3757">
        <v>0</v>
      </c>
      <c r="AO3757">
        <v>209</v>
      </c>
      <c r="AP3757">
        <v>905</v>
      </c>
      <c r="AQ3757">
        <v>253</v>
      </c>
      <c r="AR3757">
        <v>0</v>
      </c>
      <c r="AS3757">
        <v>125</v>
      </c>
      <c r="AT3757">
        <v>30</v>
      </c>
      <c r="AU3757">
        <v>9</v>
      </c>
      <c r="AV3757">
        <v>4</v>
      </c>
      <c r="AW3757">
        <v>0</v>
      </c>
      <c r="AX3757">
        <v>0</v>
      </c>
      <c r="AY3757">
        <v>96</v>
      </c>
      <c r="AZ3757">
        <v>188</v>
      </c>
      <c r="BA3757">
        <v>120</v>
      </c>
      <c r="BB3757">
        <v>15</v>
      </c>
      <c r="BC3757">
        <v>8</v>
      </c>
      <c r="BD3757">
        <v>7</v>
      </c>
      <c r="BE3757">
        <v>0</v>
      </c>
      <c r="BF3757">
        <v>319</v>
      </c>
      <c r="BG3757">
        <v>14795</v>
      </c>
      <c r="BH3757">
        <v>5</v>
      </c>
      <c r="BI3757">
        <v>96</v>
      </c>
      <c r="BJ3757" s="2">
        <v>46036</v>
      </c>
      <c r="BK3757">
        <v>0</v>
      </c>
      <c r="BL3757" s="3" t="str">
        <f>VLOOKUP(O3757,DropDownList!$H$1:$I$7,2,FALSE)</f>
        <v>2023/24</v>
      </c>
      <c r="BM3757" s="3" t="str">
        <f t="shared" si="59"/>
        <v>JP COURT</v>
      </c>
    </row>
    <row r="3758" spans="1:65" x14ac:dyDescent="0.2">
      <c r="A3758">
        <v>2026</v>
      </c>
      <c r="B3758">
        <v>1</v>
      </c>
      <c r="C3758" t="s">
        <v>231</v>
      </c>
      <c r="D3758" t="s">
        <v>236</v>
      </c>
      <c r="E3758" t="s">
        <v>45</v>
      </c>
      <c r="F3758">
        <v>9256</v>
      </c>
      <c r="G3758" t="s">
        <v>141</v>
      </c>
      <c r="H3758" t="s">
        <v>237</v>
      </c>
      <c r="I3758" t="s">
        <v>237</v>
      </c>
      <c r="J3758" s="1">
        <v>46023</v>
      </c>
      <c r="K3758" t="s">
        <v>438</v>
      </c>
      <c r="L3758">
        <v>4</v>
      </c>
      <c r="M3758" t="s">
        <v>439</v>
      </c>
      <c r="N3758" t="s">
        <v>145</v>
      </c>
      <c r="O3758" t="s">
        <v>155</v>
      </c>
      <c r="P3758" t="s">
        <v>146</v>
      </c>
      <c r="Q3758">
        <v>779.62</v>
      </c>
      <c r="R3758">
        <v>563</v>
      </c>
      <c r="S3758">
        <v>8240</v>
      </c>
      <c r="T3758">
        <v>200</v>
      </c>
      <c r="U3758">
        <v>135</v>
      </c>
      <c r="V3758">
        <v>38</v>
      </c>
      <c r="W3758">
        <v>540.86</v>
      </c>
      <c r="X3758">
        <v>540.86</v>
      </c>
      <c r="Y3758">
        <v>0</v>
      </c>
      <c r="Z3758">
        <v>0</v>
      </c>
      <c r="AA3758">
        <v>7260.38</v>
      </c>
      <c r="AB3758">
        <v>0</v>
      </c>
      <c r="AC3758">
        <v>0</v>
      </c>
      <c r="AD3758">
        <v>36</v>
      </c>
      <c r="AE3758">
        <v>2</v>
      </c>
      <c r="AF3758">
        <v>495</v>
      </c>
      <c r="AG3758">
        <v>3</v>
      </c>
      <c r="AH3758">
        <v>13</v>
      </c>
      <c r="AI3758">
        <v>52</v>
      </c>
      <c r="AJ3758">
        <v>0</v>
      </c>
      <c r="AK3758">
        <v>0</v>
      </c>
      <c r="AL3758">
        <v>0</v>
      </c>
      <c r="AM3758">
        <v>0</v>
      </c>
      <c r="AN3758">
        <v>0</v>
      </c>
      <c r="AO3758">
        <v>376</v>
      </c>
      <c r="AP3758">
        <v>1932</v>
      </c>
      <c r="AQ3758">
        <v>431</v>
      </c>
      <c r="AR3758">
        <v>0</v>
      </c>
      <c r="AS3758">
        <v>213</v>
      </c>
      <c r="AT3758">
        <v>43</v>
      </c>
      <c r="AU3758">
        <v>23</v>
      </c>
      <c r="AV3758">
        <v>12</v>
      </c>
      <c r="AW3758">
        <v>1</v>
      </c>
      <c r="AX3758">
        <v>0</v>
      </c>
      <c r="AY3758">
        <v>222</v>
      </c>
      <c r="AZ3758">
        <v>466</v>
      </c>
      <c r="BA3758">
        <v>317</v>
      </c>
      <c r="BB3758">
        <v>61</v>
      </c>
      <c r="BC3758">
        <v>35</v>
      </c>
      <c r="BD3758">
        <v>12</v>
      </c>
      <c r="BE3758">
        <v>0</v>
      </c>
      <c r="BF3758">
        <v>557</v>
      </c>
      <c r="BG3758">
        <v>760</v>
      </c>
      <c r="BH3758">
        <v>0</v>
      </c>
      <c r="BI3758">
        <v>133</v>
      </c>
      <c r="BJ3758" s="2">
        <v>46036</v>
      </c>
      <c r="BK3758">
        <v>1</v>
      </c>
      <c r="BL3758" s="3" t="str">
        <f>VLOOKUP(O3758,DropDownList!$H$1:$I$7,2,FALSE)</f>
        <v>2022/23</v>
      </c>
      <c r="BM3758" s="3" t="str">
        <f t="shared" si="59"/>
        <v>VSUR</v>
      </c>
    </row>
    <row r="3759" spans="1:65" x14ac:dyDescent="0.2">
      <c r="A3759">
        <v>2026</v>
      </c>
      <c r="B3759">
        <v>1</v>
      </c>
      <c r="C3759" t="s">
        <v>231</v>
      </c>
      <c r="D3759" t="s">
        <v>236</v>
      </c>
      <c r="E3759" t="s">
        <v>45</v>
      </c>
      <c r="F3759">
        <v>9256</v>
      </c>
      <c r="G3759" t="s">
        <v>141</v>
      </c>
      <c r="H3759" t="s">
        <v>237</v>
      </c>
      <c r="I3759" t="s">
        <v>237</v>
      </c>
      <c r="J3759" s="1">
        <v>46023</v>
      </c>
      <c r="K3759" t="s">
        <v>438</v>
      </c>
      <c r="L3759">
        <v>4</v>
      </c>
      <c r="M3759" t="s">
        <v>439</v>
      </c>
      <c r="N3759" t="s">
        <v>145</v>
      </c>
      <c r="O3759" t="s">
        <v>156</v>
      </c>
      <c r="P3759" t="s">
        <v>150</v>
      </c>
      <c r="Q3759">
        <v>32665.57</v>
      </c>
      <c r="R3759">
        <v>625</v>
      </c>
      <c r="S3759">
        <v>105237.94</v>
      </c>
      <c r="T3759">
        <v>17971.91</v>
      </c>
      <c r="U3759">
        <v>209</v>
      </c>
      <c r="V3759">
        <v>108</v>
      </c>
      <c r="W3759">
        <v>19144.98</v>
      </c>
      <c r="X3759">
        <v>19144.98</v>
      </c>
      <c r="Y3759">
        <v>534</v>
      </c>
      <c r="Z3759">
        <v>87266.03</v>
      </c>
      <c r="AA3759">
        <v>54600.46</v>
      </c>
      <c r="AB3759">
        <v>16023.73</v>
      </c>
      <c r="AC3759">
        <v>38576.730000000003</v>
      </c>
      <c r="AD3759">
        <v>81</v>
      </c>
      <c r="AE3759">
        <v>27</v>
      </c>
      <c r="AF3759">
        <v>312</v>
      </c>
      <c r="AG3759">
        <v>86</v>
      </c>
      <c r="AH3759">
        <v>91</v>
      </c>
      <c r="AI3759">
        <v>123</v>
      </c>
      <c r="AJ3759">
        <v>74</v>
      </c>
      <c r="AK3759">
        <v>59</v>
      </c>
      <c r="AL3759">
        <v>11</v>
      </c>
      <c r="AM3759">
        <v>29</v>
      </c>
      <c r="AN3759">
        <v>3</v>
      </c>
      <c r="AO3759">
        <v>460</v>
      </c>
      <c r="AP3759">
        <v>1924</v>
      </c>
      <c r="AQ3759">
        <v>535</v>
      </c>
      <c r="AR3759">
        <v>6</v>
      </c>
      <c r="AS3759">
        <v>225</v>
      </c>
      <c r="AT3759">
        <v>69</v>
      </c>
      <c r="AU3759">
        <v>7</v>
      </c>
      <c r="AV3759">
        <v>2</v>
      </c>
      <c r="AW3759">
        <v>0</v>
      </c>
      <c r="AX3759">
        <v>0</v>
      </c>
      <c r="AY3759">
        <v>248</v>
      </c>
      <c r="AZ3759">
        <v>448</v>
      </c>
      <c r="BA3759">
        <v>254</v>
      </c>
      <c r="BB3759">
        <v>37</v>
      </c>
      <c r="BC3759">
        <v>24</v>
      </c>
      <c r="BD3759">
        <v>7</v>
      </c>
      <c r="BE3759">
        <v>0</v>
      </c>
      <c r="BF3759">
        <v>464</v>
      </c>
      <c r="BG3759">
        <v>21044.23</v>
      </c>
      <c r="BH3759">
        <v>13</v>
      </c>
      <c r="BI3759">
        <v>209</v>
      </c>
      <c r="BJ3759" s="2">
        <v>46036</v>
      </c>
      <c r="BK3759">
        <v>0</v>
      </c>
      <c r="BL3759" s="3" t="str">
        <f>VLOOKUP(O3759,DropDownList!$H$1:$I$7,2,FALSE)</f>
        <v>2023/24</v>
      </c>
      <c r="BM3759" s="3" t="str">
        <f t="shared" si="59"/>
        <v>FISCAL FINES</v>
      </c>
    </row>
    <row r="3760" spans="1:65" x14ac:dyDescent="0.2">
      <c r="A3760">
        <v>2026</v>
      </c>
      <c r="B3760">
        <v>1</v>
      </c>
      <c r="C3760" t="s">
        <v>231</v>
      </c>
      <c r="D3760" t="s">
        <v>236</v>
      </c>
      <c r="E3760" t="s">
        <v>45</v>
      </c>
      <c r="F3760">
        <v>9256</v>
      </c>
      <c r="G3760" t="s">
        <v>141</v>
      </c>
      <c r="H3760" t="s">
        <v>237</v>
      </c>
      <c r="I3760" t="s">
        <v>237</v>
      </c>
      <c r="J3760" s="1">
        <v>46023</v>
      </c>
      <c r="K3760" t="s">
        <v>438</v>
      </c>
      <c r="L3760">
        <v>4</v>
      </c>
      <c r="M3760" t="s">
        <v>439</v>
      </c>
      <c r="N3760" t="s">
        <v>145</v>
      </c>
      <c r="O3760" t="s">
        <v>147</v>
      </c>
      <c r="P3760" t="s">
        <v>146</v>
      </c>
      <c r="Q3760">
        <v>1258.46</v>
      </c>
      <c r="R3760">
        <v>361</v>
      </c>
      <c r="S3760">
        <v>5310</v>
      </c>
      <c r="T3760">
        <v>60</v>
      </c>
      <c r="U3760">
        <v>171</v>
      </c>
      <c r="V3760">
        <v>49</v>
      </c>
      <c r="W3760">
        <v>720</v>
      </c>
      <c r="X3760">
        <v>720</v>
      </c>
      <c r="Y3760">
        <v>0</v>
      </c>
      <c r="Z3760">
        <v>0</v>
      </c>
      <c r="AA3760">
        <v>3991.54</v>
      </c>
      <c r="AB3760">
        <v>0</v>
      </c>
      <c r="AC3760">
        <v>0</v>
      </c>
      <c r="AD3760">
        <v>48</v>
      </c>
      <c r="AE3760">
        <v>1</v>
      </c>
      <c r="AF3760">
        <v>273</v>
      </c>
      <c r="AG3760">
        <v>3</v>
      </c>
      <c r="AH3760">
        <v>5</v>
      </c>
      <c r="AI3760">
        <v>80</v>
      </c>
      <c r="AJ3760">
        <v>0</v>
      </c>
      <c r="AK3760">
        <v>0</v>
      </c>
      <c r="AL3760">
        <v>0</v>
      </c>
      <c r="AM3760">
        <v>0</v>
      </c>
      <c r="AN3760">
        <v>0</v>
      </c>
      <c r="AO3760">
        <v>261</v>
      </c>
      <c r="AP3760">
        <v>845</v>
      </c>
      <c r="AQ3760">
        <v>267</v>
      </c>
      <c r="AR3760">
        <v>0</v>
      </c>
      <c r="AS3760">
        <v>102</v>
      </c>
      <c r="AT3760">
        <v>11</v>
      </c>
      <c r="AU3760">
        <v>4</v>
      </c>
      <c r="AV3760">
        <v>0</v>
      </c>
      <c r="AW3760">
        <v>1</v>
      </c>
      <c r="AX3760">
        <v>0</v>
      </c>
      <c r="AY3760">
        <v>96</v>
      </c>
      <c r="AZ3760">
        <v>173</v>
      </c>
      <c r="BA3760">
        <v>68</v>
      </c>
      <c r="BB3760">
        <v>18</v>
      </c>
      <c r="BC3760">
        <v>12</v>
      </c>
      <c r="BD3760">
        <v>10</v>
      </c>
      <c r="BE3760">
        <v>1</v>
      </c>
      <c r="BF3760">
        <v>360</v>
      </c>
      <c r="BG3760">
        <v>1220</v>
      </c>
      <c r="BH3760">
        <v>0</v>
      </c>
      <c r="BI3760">
        <v>171</v>
      </c>
      <c r="BJ3760" s="2">
        <v>46036</v>
      </c>
      <c r="BK3760">
        <v>0</v>
      </c>
      <c r="BL3760" s="3" t="str">
        <f>VLOOKUP(O3760,DropDownList!$H$1:$I$7,2,FALSE)</f>
        <v>2024/25</v>
      </c>
      <c r="BM3760" s="3" t="str">
        <f t="shared" si="59"/>
        <v>VSUR</v>
      </c>
    </row>
    <row r="3761" spans="1:65" x14ac:dyDescent="0.2">
      <c r="A3761">
        <v>2026</v>
      </c>
      <c r="B3761">
        <v>1</v>
      </c>
      <c r="C3761" t="s">
        <v>231</v>
      </c>
      <c r="D3761" t="s">
        <v>236</v>
      </c>
      <c r="E3761" t="s">
        <v>45</v>
      </c>
      <c r="F3761">
        <v>9256</v>
      </c>
      <c r="G3761" t="s">
        <v>141</v>
      </c>
      <c r="H3761" t="s">
        <v>237</v>
      </c>
      <c r="I3761" t="s">
        <v>237</v>
      </c>
      <c r="J3761" s="1">
        <v>46023</v>
      </c>
      <c r="K3761" t="s">
        <v>438</v>
      </c>
      <c r="L3761">
        <v>4</v>
      </c>
      <c r="M3761" t="s">
        <v>439</v>
      </c>
      <c r="N3761" t="s">
        <v>145</v>
      </c>
      <c r="O3761" t="s">
        <v>155</v>
      </c>
      <c r="P3761" t="s">
        <v>150</v>
      </c>
      <c r="Q3761">
        <v>31360.54</v>
      </c>
      <c r="R3761">
        <v>750</v>
      </c>
      <c r="S3761">
        <v>127928.3</v>
      </c>
      <c r="T3761">
        <v>21634.560000000001</v>
      </c>
      <c r="U3761">
        <v>181</v>
      </c>
      <c r="V3761">
        <v>111</v>
      </c>
      <c r="W3761">
        <v>18899.55</v>
      </c>
      <c r="X3761">
        <v>18899.55</v>
      </c>
      <c r="Y3761">
        <v>613</v>
      </c>
      <c r="Z3761">
        <v>106293.74</v>
      </c>
      <c r="AA3761">
        <v>74933.2</v>
      </c>
      <c r="AB3761">
        <v>25916.639999999999</v>
      </c>
      <c r="AC3761">
        <v>49016.56</v>
      </c>
      <c r="AD3761">
        <v>81</v>
      </c>
      <c r="AE3761">
        <v>30</v>
      </c>
      <c r="AF3761">
        <v>415</v>
      </c>
      <c r="AG3761">
        <v>71</v>
      </c>
      <c r="AH3761">
        <v>137</v>
      </c>
      <c r="AI3761">
        <v>110</v>
      </c>
      <c r="AJ3761">
        <v>100</v>
      </c>
      <c r="AK3761">
        <v>60</v>
      </c>
      <c r="AL3761">
        <v>21</v>
      </c>
      <c r="AM3761">
        <v>41</v>
      </c>
      <c r="AN3761">
        <v>8</v>
      </c>
      <c r="AO3761">
        <v>539</v>
      </c>
      <c r="AP3761">
        <v>2491</v>
      </c>
      <c r="AQ3761">
        <v>573</v>
      </c>
      <c r="AR3761">
        <v>20</v>
      </c>
      <c r="AS3761">
        <v>210</v>
      </c>
      <c r="AT3761">
        <v>88</v>
      </c>
      <c r="AU3761">
        <v>13</v>
      </c>
      <c r="AV3761">
        <v>8</v>
      </c>
      <c r="AW3761">
        <v>0</v>
      </c>
      <c r="AX3761">
        <v>0</v>
      </c>
      <c r="AY3761">
        <v>354</v>
      </c>
      <c r="AZ3761">
        <v>650</v>
      </c>
      <c r="BA3761">
        <v>411</v>
      </c>
      <c r="BB3761">
        <v>39</v>
      </c>
      <c r="BC3761">
        <v>23</v>
      </c>
      <c r="BD3761">
        <v>16</v>
      </c>
      <c r="BE3761">
        <v>0</v>
      </c>
      <c r="BF3761">
        <v>541</v>
      </c>
      <c r="BG3761">
        <v>19208.900000000001</v>
      </c>
      <c r="BH3761">
        <v>17</v>
      </c>
      <c r="BI3761">
        <v>180</v>
      </c>
      <c r="BJ3761" s="2">
        <v>46036</v>
      </c>
      <c r="BK3761">
        <v>0</v>
      </c>
      <c r="BL3761" s="3" t="str">
        <f>VLOOKUP(O3761,DropDownList!$H$1:$I$7,2,FALSE)</f>
        <v>2022/23</v>
      </c>
      <c r="BM3761" s="3" t="str">
        <f t="shared" si="59"/>
        <v>FISCAL FINES</v>
      </c>
    </row>
    <row r="3762" spans="1:65" x14ac:dyDescent="0.2">
      <c r="A3762">
        <v>2026</v>
      </c>
      <c r="B3762">
        <v>1</v>
      </c>
      <c r="C3762" t="s">
        <v>231</v>
      </c>
      <c r="D3762" t="s">
        <v>236</v>
      </c>
      <c r="E3762" t="s">
        <v>45</v>
      </c>
      <c r="F3762">
        <v>9256</v>
      </c>
      <c r="G3762" t="s">
        <v>141</v>
      </c>
      <c r="H3762" t="s">
        <v>237</v>
      </c>
      <c r="I3762" t="s">
        <v>237</v>
      </c>
      <c r="J3762" s="1">
        <v>46023</v>
      </c>
      <c r="K3762" t="s">
        <v>438</v>
      </c>
      <c r="L3762">
        <v>4</v>
      </c>
      <c r="M3762" t="s">
        <v>439</v>
      </c>
      <c r="N3762" t="s">
        <v>145</v>
      </c>
      <c r="O3762" t="s">
        <v>155</v>
      </c>
      <c r="P3762" t="s">
        <v>154</v>
      </c>
      <c r="Q3762">
        <v>27358.37</v>
      </c>
      <c r="R3762">
        <v>567</v>
      </c>
      <c r="S3762">
        <v>136941.46</v>
      </c>
      <c r="T3762">
        <v>4660</v>
      </c>
      <c r="U3762">
        <v>138</v>
      </c>
      <c r="V3762">
        <v>74</v>
      </c>
      <c r="W3762">
        <v>14775.12</v>
      </c>
      <c r="X3762">
        <v>14775.12</v>
      </c>
      <c r="Y3762">
        <v>0</v>
      </c>
      <c r="Z3762">
        <v>0</v>
      </c>
      <c r="AA3762">
        <v>104923.09</v>
      </c>
      <c r="AB3762">
        <v>1300.31</v>
      </c>
      <c r="AC3762">
        <v>96332.4</v>
      </c>
      <c r="AD3762">
        <v>36</v>
      </c>
      <c r="AE3762">
        <v>38</v>
      </c>
      <c r="AF3762">
        <v>407</v>
      </c>
      <c r="AG3762">
        <v>86</v>
      </c>
      <c r="AH3762">
        <v>13</v>
      </c>
      <c r="AI3762">
        <v>52</v>
      </c>
      <c r="AJ3762">
        <v>0</v>
      </c>
      <c r="AK3762">
        <v>0</v>
      </c>
      <c r="AL3762">
        <v>0</v>
      </c>
      <c r="AM3762">
        <v>0</v>
      </c>
      <c r="AN3762">
        <v>0</v>
      </c>
      <c r="AO3762">
        <v>379</v>
      </c>
      <c r="AP3762">
        <v>1941</v>
      </c>
      <c r="AQ3762">
        <v>432</v>
      </c>
      <c r="AR3762">
        <v>0</v>
      </c>
      <c r="AS3762">
        <v>213</v>
      </c>
      <c r="AT3762">
        <v>43</v>
      </c>
      <c r="AU3762">
        <v>23</v>
      </c>
      <c r="AV3762">
        <v>12</v>
      </c>
      <c r="AW3762">
        <v>1</v>
      </c>
      <c r="AX3762">
        <v>0</v>
      </c>
      <c r="AY3762">
        <v>225</v>
      </c>
      <c r="AZ3762">
        <v>469</v>
      </c>
      <c r="BA3762">
        <v>317</v>
      </c>
      <c r="BB3762">
        <v>62</v>
      </c>
      <c r="BC3762">
        <v>35</v>
      </c>
      <c r="BD3762">
        <v>12</v>
      </c>
      <c r="BE3762">
        <v>0</v>
      </c>
      <c r="BF3762">
        <v>561</v>
      </c>
      <c r="BG3762">
        <v>13025</v>
      </c>
      <c r="BH3762">
        <v>9</v>
      </c>
      <c r="BI3762">
        <v>136</v>
      </c>
      <c r="BJ3762" s="2">
        <v>46036</v>
      </c>
      <c r="BK3762">
        <v>1</v>
      </c>
      <c r="BL3762" s="3" t="str">
        <f>VLOOKUP(O3762,DropDownList!$H$1:$I$7,2,FALSE)</f>
        <v>2022/23</v>
      </c>
      <c r="BM3762" s="3" t="str">
        <f t="shared" si="59"/>
        <v>JP COURT</v>
      </c>
    </row>
    <row r="3763" spans="1:65" x14ac:dyDescent="0.2">
      <c r="A3763">
        <v>2026</v>
      </c>
      <c r="B3763">
        <v>1</v>
      </c>
      <c r="C3763" t="s">
        <v>231</v>
      </c>
      <c r="D3763" t="s">
        <v>236</v>
      </c>
      <c r="E3763" t="s">
        <v>45</v>
      </c>
      <c r="F3763">
        <v>9256</v>
      </c>
      <c r="G3763" t="s">
        <v>141</v>
      </c>
      <c r="H3763" t="s">
        <v>237</v>
      </c>
      <c r="I3763" t="s">
        <v>237</v>
      </c>
      <c r="J3763" s="1">
        <v>46023</v>
      </c>
      <c r="K3763" t="s">
        <v>438</v>
      </c>
      <c r="L3763">
        <v>4</v>
      </c>
      <c r="M3763" t="s">
        <v>439</v>
      </c>
      <c r="N3763" t="s">
        <v>145</v>
      </c>
      <c r="O3763" t="s">
        <v>156</v>
      </c>
      <c r="P3763" t="s">
        <v>152</v>
      </c>
      <c r="Q3763">
        <v>0</v>
      </c>
      <c r="R3763">
        <v>62</v>
      </c>
      <c r="S3763">
        <v>2480</v>
      </c>
      <c r="T3763">
        <v>760</v>
      </c>
      <c r="U3763">
        <v>0</v>
      </c>
      <c r="V3763">
        <v>0</v>
      </c>
      <c r="W3763">
        <v>0</v>
      </c>
      <c r="X3763">
        <v>0</v>
      </c>
      <c r="Y3763">
        <v>0</v>
      </c>
      <c r="Z3763">
        <v>0</v>
      </c>
      <c r="AA3763">
        <v>1720</v>
      </c>
      <c r="AB3763">
        <v>0</v>
      </c>
      <c r="AC3763">
        <v>1720</v>
      </c>
      <c r="AD3763">
        <v>0</v>
      </c>
      <c r="AE3763">
        <v>0</v>
      </c>
      <c r="AF3763">
        <v>43</v>
      </c>
      <c r="AG3763">
        <v>0</v>
      </c>
      <c r="AH3763">
        <v>19</v>
      </c>
      <c r="AI3763">
        <v>0</v>
      </c>
      <c r="AJ3763">
        <v>0</v>
      </c>
      <c r="AK3763">
        <v>0</v>
      </c>
      <c r="AL3763">
        <v>0</v>
      </c>
      <c r="AM3763">
        <v>2</v>
      </c>
      <c r="AN3763">
        <v>0</v>
      </c>
      <c r="AO3763">
        <v>0</v>
      </c>
      <c r="AP3763">
        <v>0</v>
      </c>
      <c r="AQ3763">
        <v>0</v>
      </c>
      <c r="AR3763">
        <v>0</v>
      </c>
      <c r="AS3763">
        <v>0</v>
      </c>
      <c r="AT3763">
        <v>0</v>
      </c>
      <c r="AU3763">
        <v>0</v>
      </c>
      <c r="AV3763">
        <v>0</v>
      </c>
      <c r="AW3763">
        <v>0</v>
      </c>
      <c r="AX3763">
        <v>0</v>
      </c>
      <c r="AY3763">
        <v>0</v>
      </c>
      <c r="AZ3763">
        <v>0</v>
      </c>
      <c r="BA3763">
        <v>0</v>
      </c>
      <c r="BB3763">
        <v>0</v>
      </c>
      <c r="BC3763">
        <v>0</v>
      </c>
      <c r="BD3763">
        <v>0</v>
      </c>
      <c r="BE3763">
        <v>0</v>
      </c>
      <c r="BF3763">
        <v>0</v>
      </c>
      <c r="BG3763">
        <v>0</v>
      </c>
      <c r="BH3763">
        <v>0</v>
      </c>
      <c r="BI3763">
        <v>0</v>
      </c>
      <c r="BJ3763" s="2">
        <v>46036</v>
      </c>
      <c r="BK3763">
        <v>0</v>
      </c>
      <c r="BL3763" s="3" t="str">
        <f>VLOOKUP(O3763,DropDownList!$H$1:$I$7,2,FALSE)</f>
        <v>2023/24</v>
      </c>
      <c r="BM3763" s="3" t="str">
        <f t="shared" si="59"/>
        <v>PCOA</v>
      </c>
    </row>
    <row r="3764" spans="1:65" x14ac:dyDescent="0.2">
      <c r="A3764">
        <v>2026</v>
      </c>
      <c r="B3764">
        <v>1</v>
      </c>
      <c r="C3764" t="s">
        <v>231</v>
      </c>
      <c r="D3764" t="s">
        <v>238</v>
      </c>
      <c r="E3764" t="s">
        <v>45</v>
      </c>
      <c r="F3764">
        <v>9726</v>
      </c>
      <c r="G3764" t="s">
        <v>158</v>
      </c>
      <c r="H3764" t="s">
        <v>237</v>
      </c>
      <c r="I3764" t="s">
        <v>237</v>
      </c>
      <c r="J3764" s="1">
        <v>46023</v>
      </c>
      <c r="K3764" t="s">
        <v>438</v>
      </c>
      <c r="L3764">
        <v>4</v>
      </c>
      <c r="M3764" t="s">
        <v>439</v>
      </c>
      <c r="N3764" t="s">
        <v>145</v>
      </c>
      <c r="O3764" t="s">
        <v>156</v>
      </c>
      <c r="P3764" t="s">
        <v>161</v>
      </c>
      <c r="Q3764">
        <v>1231.77</v>
      </c>
      <c r="R3764">
        <v>648</v>
      </c>
      <c r="S3764">
        <v>14975</v>
      </c>
      <c r="T3764">
        <v>2084.4299999999998</v>
      </c>
      <c r="U3764">
        <v>192</v>
      </c>
      <c r="V3764">
        <v>23</v>
      </c>
      <c r="W3764">
        <v>520.66</v>
      </c>
      <c r="X3764">
        <v>520.66</v>
      </c>
      <c r="Y3764">
        <v>0</v>
      </c>
      <c r="Z3764">
        <v>0</v>
      </c>
      <c r="AA3764">
        <v>11658.8</v>
      </c>
      <c r="AB3764">
        <v>0</v>
      </c>
      <c r="AC3764">
        <v>0</v>
      </c>
      <c r="AD3764">
        <v>22</v>
      </c>
      <c r="AE3764">
        <v>1</v>
      </c>
      <c r="AF3764">
        <v>540</v>
      </c>
      <c r="AG3764">
        <v>5</v>
      </c>
      <c r="AH3764">
        <v>42</v>
      </c>
      <c r="AI3764">
        <v>60</v>
      </c>
      <c r="AJ3764">
        <v>0</v>
      </c>
      <c r="AK3764">
        <v>0</v>
      </c>
      <c r="AL3764">
        <v>0</v>
      </c>
      <c r="AM3764">
        <v>0</v>
      </c>
      <c r="AN3764">
        <v>0</v>
      </c>
      <c r="AO3764">
        <v>458</v>
      </c>
      <c r="AP3764">
        <v>1980</v>
      </c>
      <c r="AQ3764">
        <v>520</v>
      </c>
      <c r="AR3764">
        <v>0</v>
      </c>
      <c r="AS3764">
        <v>174</v>
      </c>
      <c r="AT3764">
        <v>29</v>
      </c>
      <c r="AU3764">
        <v>21</v>
      </c>
      <c r="AV3764">
        <v>10</v>
      </c>
      <c r="AW3764">
        <v>11</v>
      </c>
      <c r="AX3764">
        <v>0</v>
      </c>
      <c r="AY3764">
        <v>338</v>
      </c>
      <c r="AZ3764">
        <v>471</v>
      </c>
      <c r="BA3764">
        <v>220</v>
      </c>
      <c r="BB3764">
        <v>26</v>
      </c>
      <c r="BC3764">
        <v>18</v>
      </c>
      <c r="BD3764">
        <v>28</v>
      </c>
      <c r="BE3764">
        <v>0</v>
      </c>
      <c r="BF3764">
        <v>632</v>
      </c>
      <c r="BG3764">
        <v>1205</v>
      </c>
      <c r="BH3764">
        <v>1</v>
      </c>
      <c r="BI3764">
        <v>188</v>
      </c>
      <c r="BJ3764" s="2">
        <v>46036</v>
      </c>
      <c r="BK3764">
        <v>0</v>
      </c>
      <c r="BL3764" s="3" t="str">
        <f>VLOOKUP(O3764,DropDownList!$H$1:$I$7,2,FALSE)</f>
        <v>2023/24</v>
      </c>
      <c r="BM3764" s="3" t="str">
        <f t="shared" si="59"/>
        <v>VSUR</v>
      </c>
    </row>
    <row r="3765" spans="1:65" x14ac:dyDescent="0.2">
      <c r="A3765">
        <v>2026</v>
      </c>
      <c r="B3765">
        <v>1</v>
      </c>
      <c r="C3765" t="s">
        <v>231</v>
      </c>
      <c r="D3765" t="s">
        <v>238</v>
      </c>
      <c r="E3765" t="s">
        <v>45</v>
      </c>
      <c r="F3765">
        <v>9726</v>
      </c>
      <c r="G3765" t="s">
        <v>158</v>
      </c>
      <c r="H3765" t="s">
        <v>237</v>
      </c>
      <c r="I3765" t="s">
        <v>237</v>
      </c>
      <c r="J3765" s="1">
        <v>46023</v>
      </c>
      <c r="K3765" t="s">
        <v>438</v>
      </c>
      <c r="L3765">
        <v>4</v>
      </c>
      <c r="M3765" t="s">
        <v>439</v>
      </c>
      <c r="N3765" t="s">
        <v>145</v>
      </c>
      <c r="O3765" t="s">
        <v>147</v>
      </c>
      <c r="P3765" t="s">
        <v>160</v>
      </c>
      <c r="Q3765">
        <v>78891.67</v>
      </c>
      <c r="R3765">
        <v>594</v>
      </c>
      <c r="S3765">
        <v>267597</v>
      </c>
      <c r="T3765">
        <v>16243.96</v>
      </c>
      <c r="U3765">
        <v>262</v>
      </c>
      <c r="V3765">
        <v>98</v>
      </c>
      <c r="W3765">
        <v>31517.09</v>
      </c>
      <c r="X3765">
        <v>34396.51</v>
      </c>
      <c r="Y3765">
        <v>0</v>
      </c>
      <c r="Z3765">
        <v>0</v>
      </c>
      <c r="AA3765">
        <v>172461.37</v>
      </c>
      <c r="AB3765">
        <v>16896.05</v>
      </c>
      <c r="AC3765">
        <v>144975.81</v>
      </c>
      <c r="AD3765">
        <v>51</v>
      </c>
      <c r="AE3765">
        <v>47</v>
      </c>
      <c r="AF3765">
        <v>288</v>
      </c>
      <c r="AG3765">
        <v>149</v>
      </c>
      <c r="AH3765">
        <v>36</v>
      </c>
      <c r="AI3765">
        <v>113</v>
      </c>
      <c r="AJ3765">
        <v>0</v>
      </c>
      <c r="AK3765">
        <v>0</v>
      </c>
      <c r="AL3765">
        <v>0</v>
      </c>
      <c r="AM3765">
        <v>0</v>
      </c>
      <c r="AN3765">
        <v>0</v>
      </c>
      <c r="AO3765">
        <v>397</v>
      </c>
      <c r="AP3765">
        <v>1369</v>
      </c>
      <c r="AQ3765">
        <v>406</v>
      </c>
      <c r="AR3765">
        <v>4</v>
      </c>
      <c r="AS3765">
        <v>105</v>
      </c>
      <c r="AT3765">
        <v>12</v>
      </c>
      <c r="AU3765">
        <v>4</v>
      </c>
      <c r="AV3765">
        <v>1</v>
      </c>
      <c r="AW3765">
        <v>16</v>
      </c>
      <c r="AX3765">
        <v>0</v>
      </c>
      <c r="AY3765">
        <v>236</v>
      </c>
      <c r="AZ3765">
        <v>325</v>
      </c>
      <c r="BA3765">
        <v>122</v>
      </c>
      <c r="BB3765">
        <v>15</v>
      </c>
      <c r="BC3765">
        <v>7</v>
      </c>
      <c r="BD3765">
        <v>10</v>
      </c>
      <c r="BE3765">
        <v>0</v>
      </c>
      <c r="BF3765">
        <v>567</v>
      </c>
      <c r="BG3765">
        <v>36264</v>
      </c>
      <c r="BH3765">
        <v>8</v>
      </c>
      <c r="BI3765">
        <v>251</v>
      </c>
      <c r="BJ3765" s="2">
        <v>46036</v>
      </c>
      <c r="BK3765">
        <v>0</v>
      </c>
      <c r="BL3765" s="3" t="str">
        <f>VLOOKUP(O3765,DropDownList!$H$1:$I$7,2,FALSE)</f>
        <v>2024/25</v>
      </c>
      <c r="BM3765" s="3" t="str">
        <f t="shared" si="59"/>
        <v>SC COURT</v>
      </c>
    </row>
    <row r="3766" spans="1:65" x14ac:dyDescent="0.2">
      <c r="A3766">
        <v>2026</v>
      </c>
      <c r="B3766">
        <v>1</v>
      </c>
      <c r="C3766" t="s">
        <v>231</v>
      </c>
      <c r="D3766" t="s">
        <v>238</v>
      </c>
      <c r="E3766" t="s">
        <v>45</v>
      </c>
      <c r="F3766">
        <v>9726</v>
      </c>
      <c r="G3766" t="s">
        <v>158</v>
      </c>
      <c r="H3766" t="s">
        <v>237</v>
      </c>
      <c r="I3766" t="s">
        <v>237</v>
      </c>
      <c r="J3766" s="1">
        <v>46023</v>
      </c>
      <c r="K3766" t="s">
        <v>438</v>
      </c>
      <c r="L3766">
        <v>4</v>
      </c>
      <c r="M3766" t="s">
        <v>439</v>
      </c>
      <c r="N3766" t="s">
        <v>145</v>
      </c>
      <c r="O3766" t="s">
        <v>149</v>
      </c>
      <c r="P3766" t="s">
        <v>160</v>
      </c>
      <c r="Q3766">
        <v>85227.25</v>
      </c>
      <c r="R3766">
        <v>274</v>
      </c>
      <c r="S3766">
        <v>183481.29</v>
      </c>
      <c r="T3766">
        <v>9195</v>
      </c>
      <c r="U3766">
        <v>172</v>
      </c>
      <c r="V3766">
        <v>86</v>
      </c>
      <c r="W3766">
        <v>22218</v>
      </c>
      <c r="X3766">
        <v>33802.99</v>
      </c>
      <c r="Y3766">
        <v>0</v>
      </c>
      <c r="Z3766">
        <v>0</v>
      </c>
      <c r="AA3766">
        <v>89059.04</v>
      </c>
      <c r="AB3766">
        <v>9470.01</v>
      </c>
      <c r="AC3766">
        <v>71984.03</v>
      </c>
      <c r="AD3766">
        <v>41</v>
      </c>
      <c r="AE3766">
        <v>45</v>
      </c>
      <c r="AF3766">
        <v>80</v>
      </c>
      <c r="AG3766">
        <v>87</v>
      </c>
      <c r="AH3766">
        <v>22</v>
      </c>
      <c r="AI3766">
        <v>85</v>
      </c>
      <c r="AJ3766">
        <v>0</v>
      </c>
      <c r="AK3766">
        <v>0</v>
      </c>
      <c r="AL3766">
        <v>0</v>
      </c>
      <c r="AM3766">
        <v>0</v>
      </c>
      <c r="AN3766">
        <v>0</v>
      </c>
      <c r="AO3766">
        <v>191</v>
      </c>
      <c r="AP3766">
        <v>432</v>
      </c>
      <c r="AQ3766">
        <v>175</v>
      </c>
      <c r="AR3766">
        <v>9</v>
      </c>
      <c r="AS3766">
        <v>12</v>
      </c>
      <c r="AT3766">
        <v>5</v>
      </c>
      <c r="AU3766">
        <v>0</v>
      </c>
      <c r="AV3766">
        <v>0</v>
      </c>
      <c r="AW3766">
        <v>16</v>
      </c>
      <c r="AX3766">
        <v>0</v>
      </c>
      <c r="AY3766">
        <v>56</v>
      </c>
      <c r="AZ3766">
        <v>75</v>
      </c>
      <c r="BA3766">
        <v>15</v>
      </c>
      <c r="BB3766">
        <v>4</v>
      </c>
      <c r="BC3766">
        <v>3</v>
      </c>
      <c r="BD3766">
        <v>7</v>
      </c>
      <c r="BE3766">
        <v>0</v>
      </c>
      <c r="BF3766">
        <v>245</v>
      </c>
      <c r="BG3766">
        <v>38129.29</v>
      </c>
      <c r="BH3766">
        <v>0</v>
      </c>
      <c r="BI3766">
        <v>163</v>
      </c>
      <c r="BJ3766" s="2">
        <v>46036</v>
      </c>
      <c r="BK3766">
        <v>0</v>
      </c>
      <c r="BL3766" s="3" t="str">
        <f>VLOOKUP(O3766,DropDownList!$H$1:$I$7,2,FALSE)</f>
        <v>2025/26</v>
      </c>
      <c r="BM3766" s="3" t="str">
        <f t="shared" si="59"/>
        <v>SC COURT</v>
      </c>
    </row>
    <row r="3767" spans="1:65" x14ac:dyDescent="0.2">
      <c r="A3767">
        <v>2026</v>
      </c>
      <c r="B3767">
        <v>1</v>
      </c>
      <c r="C3767" t="s">
        <v>231</v>
      </c>
      <c r="D3767" t="s">
        <v>238</v>
      </c>
      <c r="E3767" t="s">
        <v>45</v>
      </c>
      <c r="F3767">
        <v>9726</v>
      </c>
      <c r="G3767" t="s">
        <v>158</v>
      </c>
      <c r="H3767" t="s">
        <v>237</v>
      </c>
      <c r="I3767" t="s">
        <v>237</v>
      </c>
      <c r="J3767" s="1">
        <v>46023</v>
      </c>
      <c r="K3767" t="s">
        <v>438</v>
      </c>
      <c r="L3767">
        <v>4</v>
      </c>
      <c r="M3767" t="s">
        <v>439</v>
      </c>
      <c r="N3767" t="s">
        <v>145</v>
      </c>
      <c r="O3767" t="s">
        <v>155</v>
      </c>
      <c r="P3767" t="s">
        <v>153</v>
      </c>
      <c r="Q3767">
        <v>300</v>
      </c>
      <c r="R3767">
        <v>1</v>
      </c>
      <c r="S3767">
        <v>300</v>
      </c>
      <c r="T3767">
        <v>0</v>
      </c>
      <c r="U3767">
        <v>1</v>
      </c>
      <c r="V3767">
        <v>1</v>
      </c>
      <c r="W3767">
        <v>300</v>
      </c>
      <c r="X3767">
        <v>300</v>
      </c>
      <c r="Y3767">
        <v>0</v>
      </c>
      <c r="Z3767">
        <v>0</v>
      </c>
      <c r="AA3767">
        <v>0</v>
      </c>
      <c r="AB3767">
        <v>0</v>
      </c>
      <c r="AC3767">
        <v>0</v>
      </c>
      <c r="AD3767">
        <v>1</v>
      </c>
      <c r="AE3767">
        <v>0</v>
      </c>
      <c r="AF3767">
        <v>0</v>
      </c>
      <c r="AG3767">
        <v>0</v>
      </c>
      <c r="AH3767">
        <v>0</v>
      </c>
      <c r="AI3767">
        <v>1</v>
      </c>
      <c r="AJ3767">
        <v>0</v>
      </c>
      <c r="AK3767">
        <v>0</v>
      </c>
      <c r="AL3767">
        <v>0</v>
      </c>
      <c r="AM3767">
        <v>0</v>
      </c>
      <c r="AN3767">
        <v>0</v>
      </c>
      <c r="AO3767">
        <v>1</v>
      </c>
      <c r="AP3767">
        <v>7</v>
      </c>
      <c r="AQ3767">
        <v>1</v>
      </c>
      <c r="AR3767">
        <v>1</v>
      </c>
      <c r="AS3767">
        <v>0</v>
      </c>
      <c r="AT3767">
        <v>1</v>
      </c>
      <c r="AU3767">
        <v>0</v>
      </c>
      <c r="AV3767">
        <v>0</v>
      </c>
      <c r="AW3767">
        <v>0</v>
      </c>
      <c r="AX3767">
        <v>0</v>
      </c>
      <c r="AY3767">
        <v>0</v>
      </c>
      <c r="AZ3767">
        <v>2</v>
      </c>
      <c r="BA3767">
        <v>2</v>
      </c>
      <c r="BB3767">
        <v>0</v>
      </c>
      <c r="BC3767">
        <v>0</v>
      </c>
      <c r="BD3767">
        <v>0</v>
      </c>
      <c r="BE3767">
        <v>0</v>
      </c>
      <c r="BF3767">
        <v>1</v>
      </c>
      <c r="BG3767">
        <v>300</v>
      </c>
      <c r="BH3767">
        <v>0</v>
      </c>
      <c r="BI3767">
        <v>1</v>
      </c>
      <c r="BJ3767" s="2">
        <v>46036</v>
      </c>
      <c r="BK3767">
        <v>0</v>
      </c>
      <c r="BL3767" s="3" t="str">
        <f>VLOOKUP(O3767,DropDownList!$H$1:$I$7,2,FALSE)</f>
        <v>2022/23</v>
      </c>
      <c r="BM3767" s="3" t="str">
        <f t="shared" si="59"/>
        <v>PREG</v>
      </c>
    </row>
    <row r="3768" spans="1:65" x14ac:dyDescent="0.2">
      <c r="A3768">
        <v>2026</v>
      </c>
      <c r="B3768">
        <v>1</v>
      </c>
      <c r="C3768" t="s">
        <v>231</v>
      </c>
      <c r="D3768" t="s">
        <v>238</v>
      </c>
      <c r="E3768" t="s">
        <v>45</v>
      </c>
      <c r="F3768">
        <v>9726</v>
      </c>
      <c r="G3768" t="s">
        <v>158</v>
      </c>
      <c r="H3768" t="s">
        <v>237</v>
      </c>
      <c r="I3768" t="s">
        <v>237</v>
      </c>
      <c r="J3768" s="1">
        <v>46023</v>
      </c>
      <c r="K3768" t="s">
        <v>438</v>
      </c>
      <c r="L3768">
        <v>4</v>
      </c>
      <c r="M3768" t="s">
        <v>439</v>
      </c>
      <c r="N3768" t="s">
        <v>145</v>
      </c>
      <c r="O3768" t="s">
        <v>147</v>
      </c>
      <c r="P3768" t="s">
        <v>161</v>
      </c>
      <c r="Q3768">
        <v>2025.5</v>
      </c>
      <c r="R3768">
        <v>558</v>
      </c>
      <c r="S3768">
        <v>20850</v>
      </c>
      <c r="T3768">
        <v>774.99</v>
      </c>
      <c r="U3768">
        <v>246</v>
      </c>
      <c r="V3768">
        <v>50</v>
      </c>
      <c r="W3768">
        <v>1090</v>
      </c>
      <c r="X3768">
        <v>1090</v>
      </c>
      <c r="Y3768">
        <v>0</v>
      </c>
      <c r="Z3768">
        <v>0</v>
      </c>
      <c r="AA3768">
        <v>18049.509999999998</v>
      </c>
      <c r="AB3768">
        <v>0</v>
      </c>
      <c r="AC3768">
        <v>0</v>
      </c>
      <c r="AD3768">
        <v>50</v>
      </c>
      <c r="AE3768">
        <v>0</v>
      </c>
      <c r="AF3768">
        <v>404</v>
      </c>
      <c r="AG3768">
        <v>4</v>
      </c>
      <c r="AH3768">
        <v>35</v>
      </c>
      <c r="AI3768">
        <v>114</v>
      </c>
      <c r="AJ3768">
        <v>0</v>
      </c>
      <c r="AK3768">
        <v>0</v>
      </c>
      <c r="AL3768">
        <v>0</v>
      </c>
      <c r="AM3768">
        <v>0</v>
      </c>
      <c r="AN3768">
        <v>0</v>
      </c>
      <c r="AO3768">
        <v>374</v>
      </c>
      <c r="AP3768">
        <v>1326</v>
      </c>
      <c r="AQ3768">
        <v>390</v>
      </c>
      <c r="AR3768">
        <v>1</v>
      </c>
      <c r="AS3768">
        <v>104</v>
      </c>
      <c r="AT3768">
        <v>12</v>
      </c>
      <c r="AU3768">
        <v>4</v>
      </c>
      <c r="AV3768">
        <v>1</v>
      </c>
      <c r="AW3768">
        <v>14</v>
      </c>
      <c r="AX3768">
        <v>0</v>
      </c>
      <c r="AY3768">
        <v>230</v>
      </c>
      <c r="AZ3768">
        <v>317</v>
      </c>
      <c r="BA3768">
        <v>122</v>
      </c>
      <c r="BB3768">
        <v>15</v>
      </c>
      <c r="BC3768">
        <v>7</v>
      </c>
      <c r="BD3768">
        <v>10</v>
      </c>
      <c r="BE3768">
        <v>0</v>
      </c>
      <c r="BF3768">
        <v>538</v>
      </c>
      <c r="BG3768">
        <v>2010</v>
      </c>
      <c r="BH3768">
        <v>1</v>
      </c>
      <c r="BI3768">
        <v>238</v>
      </c>
      <c r="BJ3768" s="2">
        <v>46036</v>
      </c>
      <c r="BK3768">
        <v>0</v>
      </c>
      <c r="BL3768" s="3" t="str">
        <f>VLOOKUP(O3768,DropDownList!$H$1:$I$7,2,FALSE)</f>
        <v>2024/25</v>
      </c>
      <c r="BM3768" s="3" t="str">
        <f t="shared" si="59"/>
        <v>VSUR</v>
      </c>
    </row>
    <row r="3769" spans="1:65" x14ac:dyDescent="0.2">
      <c r="A3769">
        <v>2026</v>
      </c>
      <c r="B3769">
        <v>1</v>
      </c>
      <c r="C3769" t="s">
        <v>231</v>
      </c>
      <c r="D3769" t="s">
        <v>238</v>
      </c>
      <c r="E3769" t="s">
        <v>45</v>
      </c>
      <c r="F3769">
        <v>9726</v>
      </c>
      <c r="G3769" t="s">
        <v>158</v>
      </c>
      <c r="H3769" t="s">
        <v>237</v>
      </c>
      <c r="I3769" t="s">
        <v>237</v>
      </c>
      <c r="J3769" s="1">
        <v>46023</v>
      </c>
      <c r="K3769" t="s">
        <v>438</v>
      </c>
      <c r="L3769">
        <v>4</v>
      </c>
      <c r="M3769" t="s">
        <v>439</v>
      </c>
      <c r="N3769" t="s">
        <v>145</v>
      </c>
      <c r="O3769" t="s">
        <v>149</v>
      </c>
      <c r="P3769" t="s">
        <v>159</v>
      </c>
      <c r="Q3769">
        <v>0</v>
      </c>
      <c r="R3769">
        <v>2</v>
      </c>
      <c r="S3769">
        <v>6465.12</v>
      </c>
      <c r="T3769">
        <v>8.1</v>
      </c>
      <c r="U3769">
        <v>0</v>
      </c>
      <c r="V3769">
        <v>0</v>
      </c>
      <c r="W3769">
        <v>0</v>
      </c>
      <c r="X3769">
        <v>0</v>
      </c>
      <c r="Y3769">
        <v>0</v>
      </c>
      <c r="Z3769">
        <v>0</v>
      </c>
      <c r="AA3769">
        <v>6457.02</v>
      </c>
      <c r="AB3769">
        <v>0</v>
      </c>
      <c r="AC3769">
        <v>0</v>
      </c>
      <c r="AD3769">
        <v>0</v>
      </c>
      <c r="AE3769">
        <v>0</v>
      </c>
      <c r="AF3769">
        <v>1</v>
      </c>
      <c r="AG3769">
        <v>0</v>
      </c>
      <c r="AH3769">
        <v>0</v>
      </c>
      <c r="AI3769">
        <v>0</v>
      </c>
      <c r="AJ3769">
        <v>0</v>
      </c>
      <c r="AK3769">
        <v>0</v>
      </c>
      <c r="AL3769">
        <v>0</v>
      </c>
      <c r="AM3769">
        <v>0</v>
      </c>
      <c r="AN3769">
        <v>0</v>
      </c>
      <c r="AO3769">
        <v>1</v>
      </c>
      <c r="AP3769">
        <v>1</v>
      </c>
      <c r="AQ3769">
        <v>0</v>
      </c>
      <c r="AR3769">
        <v>0</v>
      </c>
      <c r="AS3769">
        <v>0</v>
      </c>
      <c r="AT3769">
        <v>0</v>
      </c>
      <c r="AU3769">
        <v>0</v>
      </c>
      <c r="AV3769">
        <v>0</v>
      </c>
      <c r="AW3769">
        <v>0</v>
      </c>
      <c r="AX3769">
        <v>0</v>
      </c>
      <c r="AY3769">
        <v>0</v>
      </c>
      <c r="AZ3769">
        <v>0</v>
      </c>
      <c r="BA3769">
        <v>0</v>
      </c>
      <c r="BB3769">
        <v>0</v>
      </c>
      <c r="BC3769">
        <v>0</v>
      </c>
      <c r="BD3769">
        <v>0</v>
      </c>
      <c r="BE3769">
        <v>0</v>
      </c>
      <c r="BF3769">
        <v>0</v>
      </c>
      <c r="BG3769">
        <v>0</v>
      </c>
      <c r="BH3769">
        <v>1</v>
      </c>
      <c r="BI3769">
        <v>0</v>
      </c>
      <c r="BJ3769" s="2">
        <v>46036</v>
      </c>
      <c r="BK3769">
        <v>0</v>
      </c>
      <c r="BL3769" s="3" t="str">
        <f>VLOOKUP(O3769,DropDownList!$H$1:$I$7,2,FALSE)</f>
        <v>2025/26</v>
      </c>
      <c r="BM3769" s="3" t="str">
        <f t="shared" si="59"/>
        <v>CONF</v>
      </c>
    </row>
    <row r="3770" spans="1:65" x14ac:dyDescent="0.2">
      <c r="A3770">
        <v>2026</v>
      </c>
      <c r="B3770">
        <v>1</v>
      </c>
      <c r="C3770" t="s">
        <v>231</v>
      </c>
      <c r="D3770" t="s">
        <v>238</v>
      </c>
      <c r="E3770" t="s">
        <v>45</v>
      </c>
      <c r="F3770">
        <v>9726</v>
      </c>
      <c r="G3770" t="s">
        <v>158</v>
      </c>
      <c r="H3770" t="s">
        <v>237</v>
      </c>
      <c r="I3770" t="s">
        <v>237</v>
      </c>
      <c r="J3770" s="1">
        <v>46023</v>
      </c>
      <c r="K3770" t="s">
        <v>438</v>
      </c>
      <c r="L3770">
        <v>4</v>
      </c>
      <c r="M3770" t="s">
        <v>439</v>
      </c>
      <c r="N3770" t="s">
        <v>145</v>
      </c>
      <c r="O3770" t="s">
        <v>149</v>
      </c>
      <c r="P3770" t="s">
        <v>161</v>
      </c>
      <c r="Q3770">
        <v>1780</v>
      </c>
      <c r="R3770">
        <v>251</v>
      </c>
      <c r="S3770">
        <v>9860</v>
      </c>
      <c r="T3770">
        <v>485</v>
      </c>
      <c r="U3770">
        <v>156</v>
      </c>
      <c r="V3770">
        <v>37</v>
      </c>
      <c r="W3770">
        <v>995</v>
      </c>
      <c r="X3770">
        <v>995</v>
      </c>
      <c r="Y3770">
        <v>0</v>
      </c>
      <c r="Z3770">
        <v>0</v>
      </c>
      <c r="AA3770">
        <v>7595</v>
      </c>
      <c r="AB3770">
        <v>0</v>
      </c>
      <c r="AC3770">
        <v>0</v>
      </c>
      <c r="AD3770">
        <v>37</v>
      </c>
      <c r="AE3770">
        <v>0</v>
      </c>
      <c r="AF3770">
        <v>145</v>
      </c>
      <c r="AG3770">
        <v>2</v>
      </c>
      <c r="AH3770">
        <v>22</v>
      </c>
      <c r="AI3770">
        <v>82</v>
      </c>
      <c r="AJ3770">
        <v>0</v>
      </c>
      <c r="AK3770">
        <v>0</v>
      </c>
      <c r="AL3770">
        <v>0</v>
      </c>
      <c r="AM3770">
        <v>0</v>
      </c>
      <c r="AN3770">
        <v>0</v>
      </c>
      <c r="AO3770">
        <v>174</v>
      </c>
      <c r="AP3770">
        <v>427</v>
      </c>
      <c r="AQ3770">
        <v>166</v>
      </c>
      <c r="AR3770">
        <v>0</v>
      </c>
      <c r="AS3770">
        <v>11</v>
      </c>
      <c r="AT3770">
        <v>3</v>
      </c>
      <c r="AU3770">
        <v>0</v>
      </c>
      <c r="AV3770">
        <v>0</v>
      </c>
      <c r="AW3770">
        <v>16</v>
      </c>
      <c r="AX3770">
        <v>0</v>
      </c>
      <c r="AY3770">
        <v>63</v>
      </c>
      <c r="AZ3770">
        <v>79</v>
      </c>
      <c r="BA3770">
        <v>14</v>
      </c>
      <c r="BB3770">
        <v>4</v>
      </c>
      <c r="BC3770">
        <v>3</v>
      </c>
      <c r="BD3770">
        <v>7</v>
      </c>
      <c r="BE3770">
        <v>0</v>
      </c>
      <c r="BF3770">
        <v>232</v>
      </c>
      <c r="BG3770">
        <v>1760</v>
      </c>
      <c r="BH3770">
        <v>0</v>
      </c>
      <c r="BI3770">
        <v>153</v>
      </c>
      <c r="BJ3770" s="2">
        <v>46036</v>
      </c>
      <c r="BK3770">
        <v>0</v>
      </c>
      <c r="BL3770" s="3" t="str">
        <f>VLOOKUP(O3770,DropDownList!$H$1:$I$7,2,FALSE)</f>
        <v>2025/26</v>
      </c>
      <c r="BM3770" s="3" t="str">
        <f t="shared" si="59"/>
        <v>VSUR</v>
      </c>
    </row>
    <row r="3771" spans="1:65" x14ac:dyDescent="0.2">
      <c r="A3771">
        <v>2026</v>
      </c>
      <c r="B3771">
        <v>1</v>
      </c>
      <c r="C3771" t="s">
        <v>231</v>
      </c>
      <c r="D3771" t="s">
        <v>238</v>
      </c>
      <c r="E3771" t="s">
        <v>45</v>
      </c>
      <c r="F3771">
        <v>9726</v>
      </c>
      <c r="G3771" t="s">
        <v>158</v>
      </c>
      <c r="H3771" t="s">
        <v>237</v>
      </c>
      <c r="I3771" t="s">
        <v>237</v>
      </c>
      <c r="J3771" s="1">
        <v>46023</v>
      </c>
      <c r="K3771" t="s">
        <v>438</v>
      </c>
      <c r="L3771">
        <v>4</v>
      </c>
      <c r="M3771" t="s">
        <v>439</v>
      </c>
      <c r="N3771" t="s">
        <v>145</v>
      </c>
      <c r="O3771" t="s">
        <v>156</v>
      </c>
      <c r="P3771" t="s">
        <v>160</v>
      </c>
      <c r="Q3771">
        <v>59901.86</v>
      </c>
      <c r="R3771">
        <v>686</v>
      </c>
      <c r="S3771">
        <v>306420.40000000002</v>
      </c>
      <c r="T3771">
        <v>38070.33</v>
      </c>
      <c r="U3771">
        <v>198</v>
      </c>
      <c r="V3771">
        <v>69</v>
      </c>
      <c r="W3771">
        <v>24765.279999999999</v>
      </c>
      <c r="X3771">
        <v>25580.28</v>
      </c>
      <c r="Y3771">
        <v>0</v>
      </c>
      <c r="Z3771">
        <v>0</v>
      </c>
      <c r="AA3771">
        <v>208448.21</v>
      </c>
      <c r="AB3771">
        <v>26464.02</v>
      </c>
      <c r="AC3771">
        <v>170225.39</v>
      </c>
      <c r="AD3771">
        <v>22</v>
      </c>
      <c r="AE3771">
        <v>47</v>
      </c>
      <c r="AF3771">
        <v>423</v>
      </c>
      <c r="AG3771">
        <v>142</v>
      </c>
      <c r="AH3771">
        <v>42</v>
      </c>
      <c r="AI3771">
        <v>56</v>
      </c>
      <c r="AJ3771">
        <v>0</v>
      </c>
      <c r="AK3771">
        <v>0</v>
      </c>
      <c r="AL3771">
        <v>0</v>
      </c>
      <c r="AM3771">
        <v>0</v>
      </c>
      <c r="AN3771">
        <v>0</v>
      </c>
      <c r="AO3771">
        <v>480</v>
      </c>
      <c r="AP3771">
        <v>2008</v>
      </c>
      <c r="AQ3771">
        <v>537</v>
      </c>
      <c r="AR3771">
        <v>3</v>
      </c>
      <c r="AS3771">
        <v>182</v>
      </c>
      <c r="AT3771">
        <v>29</v>
      </c>
      <c r="AU3771">
        <v>22</v>
      </c>
      <c r="AV3771">
        <v>10</v>
      </c>
      <c r="AW3771">
        <v>12</v>
      </c>
      <c r="AX3771">
        <v>0</v>
      </c>
      <c r="AY3771">
        <v>337</v>
      </c>
      <c r="AZ3771">
        <v>467</v>
      </c>
      <c r="BA3771">
        <v>221</v>
      </c>
      <c r="BB3771">
        <v>29</v>
      </c>
      <c r="BC3771">
        <v>20</v>
      </c>
      <c r="BD3771">
        <v>30</v>
      </c>
      <c r="BE3771">
        <v>0</v>
      </c>
      <c r="BF3771">
        <v>664</v>
      </c>
      <c r="BG3771">
        <v>22998</v>
      </c>
      <c r="BH3771">
        <v>23</v>
      </c>
      <c r="BI3771">
        <v>194</v>
      </c>
      <c r="BJ3771" s="2">
        <v>46036</v>
      </c>
      <c r="BK3771">
        <v>0</v>
      </c>
      <c r="BL3771" s="3" t="str">
        <f>VLOOKUP(O3771,DropDownList!$H$1:$I$7,2,FALSE)</f>
        <v>2023/24</v>
      </c>
      <c r="BM3771" s="3" t="str">
        <f t="shared" si="59"/>
        <v>SC COURT</v>
      </c>
    </row>
    <row r="3772" spans="1:65" x14ac:dyDescent="0.2">
      <c r="A3772">
        <v>2026</v>
      </c>
      <c r="B3772">
        <v>1</v>
      </c>
      <c r="C3772" t="s">
        <v>231</v>
      </c>
      <c r="D3772" t="s">
        <v>238</v>
      </c>
      <c r="E3772" t="s">
        <v>45</v>
      </c>
      <c r="F3772">
        <v>9726</v>
      </c>
      <c r="G3772" t="s">
        <v>158</v>
      </c>
      <c r="H3772" t="s">
        <v>237</v>
      </c>
      <c r="I3772" t="s">
        <v>237</v>
      </c>
      <c r="J3772" s="1">
        <v>46023</v>
      </c>
      <c r="K3772" t="s">
        <v>438</v>
      </c>
      <c r="L3772">
        <v>4</v>
      </c>
      <c r="M3772" t="s">
        <v>439</v>
      </c>
      <c r="N3772" t="s">
        <v>145</v>
      </c>
      <c r="O3772" t="s">
        <v>155</v>
      </c>
      <c r="P3772" t="s">
        <v>159</v>
      </c>
      <c r="Q3772">
        <v>12550</v>
      </c>
      <c r="R3772">
        <v>8</v>
      </c>
      <c r="S3772">
        <v>24673.05</v>
      </c>
      <c r="T3772">
        <v>372.65</v>
      </c>
      <c r="U3772">
        <v>1</v>
      </c>
      <c r="V3772">
        <v>1</v>
      </c>
      <c r="W3772">
        <v>12550</v>
      </c>
      <c r="X3772">
        <v>12550</v>
      </c>
      <c r="Y3772">
        <v>0</v>
      </c>
      <c r="Z3772">
        <v>0</v>
      </c>
      <c r="AA3772">
        <v>11750.4</v>
      </c>
      <c r="AB3772">
        <v>0</v>
      </c>
      <c r="AC3772">
        <v>0</v>
      </c>
      <c r="AD3772">
        <v>1</v>
      </c>
      <c r="AE3772">
        <v>0</v>
      </c>
      <c r="AF3772">
        <v>4</v>
      </c>
      <c r="AG3772">
        <v>0</v>
      </c>
      <c r="AH3772">
        <v>1</v>
      </c>
      <c r="AI3772">
        <v>1</v>
      </c>
      <c r="AJ3772">
        <v>0</v>
      </c>
      <c r="AK3772">
        <v>0</v>
      </c>
      <c r="AL3772">
        <v>0</v>
      </c>
      <c r="AM3772">
        <v>0</v>
      </c>
      <c r="AN3772">
        <v>0</v>
      </c>
      <c r="AO3772">
        <v>4</v>
      </c>
      <c r="AP3772">
        <v>6</v>
      </c>
      <c r="AQ3772">
        <v>4</v>
      </c>
      <c r="AR3772">
        <v>0</v>
      </c>
      <c r="AS3772">
        <v>0</v>
      </c>
      <c r="AT3772">
        <v>0</v>
      </c>
      <c r="AU3772">
        <v>0</v>
      </c>
      <c r="AV3772">
        <v>0</v>
      </c>
      <c r="AW3772">
        <v>1</v>
      </c>
      <c r="AX3772">
        <v>0</v>
      </c>
      <c r="AY3772">
        <v>0</v>
      </c>
      <c r="AZ3772">
        <v>0</v>
      </c>
      <c r="BA3772">
        <v>0</v>
      </c>
      <c r="BB3772">
        <v>0</v>
      </c>
      <c r="BC3772">
        <v>0</v>
      </c>
      <c r="BD3772">
        <v>0</v>
      </c>
      <c r="BE3772">
        <v>0</v>
      </c>
      <c r="BF3772">
        <v>0</v>
      </c>
      <c r="BG3772">
        <v>12550</v>
      </c>
      <c r="BH3772">
        <v>2</v>
      </c>
      <c r="BI3772">
        <v>0</v>
      </c>
      <c r="BJ3772" s="2">
        <v>46036</v>
      </c>
      <c r="BK3772">
        <v>0</v>
      </c>
      <c r="BL3772" s="3" t="str">
        <f>VLOOKUP(O3772,DropDownList!$H$1:$I$7,2,FALSE)</f>
        <v>2022/23</v>
      </c>
      <c r="BM3772" s="3" t="str">
        <f t="shared" si="59"/>
        <v>CONF</v>
      </c>
    </row>
    <row r="3773" spans="1:65" x14ac:dyDescent="0.2">
      <c r="A3773">
        <v>2026</v>
      </c>
      <c r="B3773">
        <v>1</v>
      </c>
      <c r="C3773" t="s">
        <v>231</v>
      </c>
      <c r="D3773" t="s">
        <v>238</v>
      </c>
      <c r="E3773" t="s">
        <v>45</v>
      </c>
      <c r="F3773">
        <v>9726</v>
      </c>
      <c r="G3773" t="s">
        <v>158</v>
      </c>
      <c r="H3773" t="s">
        <v>237</v>
      </c>
      <c r="I3773" t="s">
        <v>237</v>
      </c>
      <c r="J3773" s="1">
        <v>46023</v>
      </c>
      <c r="K3773" t="s">
        <v>438</v>
      </c>
      <c r="L3773">
        <v>4</v>
      </c>
      <c r="M3773" t="s">
        <v>439</v>
      </c>
      <c r="N3773" t="s">
        <v>145</v>
      </c>
      <c r="O3773" t="s">
        <v>147</v>
      </c>
      <c r="P3773" t="s">
        <v>159</v>
      </c>
      <c r="Q3773">
        <v>65151</v>
      </c>
      <c r="R3773">
        <v>11</v>
      </c>
      <c r="S3773">
        <v>144960.71</v>
      </c>
      <c r="T3773">
        <v>40.01</v>
      </c>
      <c r="U3773">
        <v>4</v>
      </c>
      <c r="V3773">
        <v>3</v>
      </c>
      <c r="W3773">
        <v>57447</v>
      </c>
      <c r="X3773">
        <v>65131</v>
      </c>
      <c r="Y3773">
        <v>0</v>
      </c>
      <c r="Z3773">
        <v>0</v>
      </c>
      <c r="AA3773">
        <v>79769.7</v>
      </c>
      <c r="AB3773">
        <v>0</v>
      </c>
      <c r="AC3773">
        <v>0</v>
      </c>
      <c r="AD3773">
        <v>2</v>
      </c>
      <c r="AE3773">
        <v>1</v>
      </c>
      <c r="AF3773">
        <v>5</v>
      </c>
      <c r="AG3773">
        <v>2</v>
      </c>
      <c r="AH3773">
        <v>0</v>
      </c>
      <c r="AI3773">
        <v>2</v>
      </c>
      <c r="AJ3773">
        <v>0</v>
      </c>
      <c r="AK3773">
        <v>0</v>
      </c>
      <c r="AL3773">
        <v>0</v>
      </c>
      <c r="AM3773">
        <v>0</v>
      </c>
      <c r="AN3773">
        <v>0</v>
      </c>
      <c r="AO3773">
        <v>7</v>
      </c>
      <c r="AP3773">
        <v>10</v>
      </c>
      <c r="AQ3773">
        <v>8</v>
      </c>
      <c r="AR3773">
        <v>0</v>
      </c>
      <c r="AS3773">
        <v>0</v>
      </c>
      <c r="AT3773">
        <v>0</v>
      </c>
      <c r="AU3773">
        <v>0</v>
      </c>
      <c r="AV3773">
        <v>0</v>
      </c>
      <c r="AW3773">
        <v>0</v>
      </c>
      <c r="AX3773">
        <v>0</v>
      </c>
      <c r="AY3773">
        <v>0</v>
      </c>
      <c r="AZ3773">
        <v>0</v>
      </c>
      <c r="BA3773">
        <v>0</v>
      </c>
      <c r="BB3773">
        <v>0</v>
      </c>
      <c r="BC3773">
        <v>0</v>
      </c>
      <c r="BD3773">
        <v>0</v>
      </c>
      <c r="BE3773">
        <v>0</v>
      </c>
      <c r="BF3773">
        <v>0</v>
      </c>
      <c r="BG3773">
        <v>47815</v>
      </c>
      <c r="BH3773">
        <v>2</v>
      </c>
      <c r="BI3773">
        <v>0</v>
      </c>
      <c r="BJ3773" s="2">
        <v>46036</v>
      </c>
      <c r="BK3773">
        <v>0</v>
      </c>
      <c r="BL3773" s="3" t="str">
        <f>VLOOKUP(O3773,DropDownList!$H$1:$I$7,2,FALSE)</f>
        <v>2024/25</v>
      </c>
      <c r="BM3773" s="3" t="str">
        <f t="shared" si="59"/>
        <v>CONF</v>
      </c>
    </row>
    <row r="3774" spans="1:65" x14ac:dyDescent="0.2">
      <c r="A3774">
        <v>2026</v>
      </c>
      <c r="B3774">
        <v>1</v>
      </c>
      <c r="C3774" t="s">
        <v>231</v>
      </c>
      <c r="D3774" t="s">
        <v>238</v>
      </c>
      <c r="E3774" t="s">
        <v>45</v>
      </c>
      <c r="F3774">
        <v>9726</v>
      </c>
      <c r="G3774" t="s">
        <v>158</v>
      </c>
      <c r="H3774" t="s">
        <v>237</v>
      </c>
      <c r="I3774" t="s">
        <v>237</v>
      </c>
      <c r="J3774" s="1">
        <v>46023</v>
      </c>
      <c r="K3774" t="s">
        <v>438</v>
      </c>
      <c r="L3774">
        <v>4</v>
      </c>
      <c r="M3774" t="s">
        <v>439</v>
      </c>
      <c r="N3774" t="s">
        <v>145</v>
      </c>
      <c r="O3774" t="s">
        <v>155</v>
      </c>
      <c r="P3774" t="s">
        <v>161</v>
      </c>
      <c r="Q3774">
        <v>945.39</v>
      </c>
      <c r="R3774">
        <v>644</v>
      </c>
      <c r="S3774">
        <v>21075</v>
      </c>
      <c r="T3774">
        <v>689.03</v>
      </c>
      <c r="U3774">
        <v>138</v>
      </c>
      <c r="V3774">
        <v>17</v>
      </c>
      <c r="W3774">
        <v>350</v>
      </c>
      <c r="X3774">
        <v>350</v>
      </c>
      <c r="Y3774">
        <v>0</v>
      </c>
      <c r="Z3774">
        <v>0</v>
      </c>
      <c r="AA3774">
        <v>19440.580000000002</v>
      </c>
      <c r="AB3774">
        <v>0</v>
      </c>
      <c r="AC3774">
        <v>0</v>
      </c>
      <c r="AD3774">
        <v>17</v>
      </c>
      <c r="AE3774">
        <v>0</v>
      </c>
      <c r="AF3774">
        <v>540</v>
      </c>
      <c r="AG3774">
        <v>1</v>
      </c>
      <c r="AH3774">
        <v>43</v>
      </c>
      <c r="AI3774">
        <v>58</v>
      </c>
      <c r="AJ3774">
        <v>0</v>
      </c>
      <c r="AK3774">
        <v>0</v>
      </c>
      <c r="AL3774">
        <v>0</v>
      </c>
      <c r="AM3774">
        <v>0</v>
      </c>
      <c r="AN3774">
        <v>0</v>
      </c>
      <c r="AO3774">
        <v>442</v>
      </c>
      <c r="AP3774">
        <v>1970</v>
      </c>
      <c r="AQ3774">
        <v>474</v>
      </c>
      <c r="AR3774">
        <v>0</v>
      </c>
      <c r="AS3774">
        <v>166</v>
      </c>
      <c r="AT3774">
        <v>29</v>
      </c>
      <c r="AU3774">
        <v>33</v>
      </c>
      <c r="AV3774">
        <v>16</v>
      </c>
      <c r="AW3774">
        <v>20</v>
      </c>
      <c r="AX3774">
        <v>0</v>
      </c>
      <c r="AY3774">
        <v>325</v>
      </c>
      <c r="AZ3774">
        <v>456</v>
      </c>
      <c r="BA3774">
        <v>263</v>
      </c>
      <c r="BB3774">
        <v>40</v>
      </c>
      <c r="BC3774">
        <v>23</v>
      </c>
      <c r="BD3774">
        <v>21</v>
      </c>
      <c r="BE3774">
        <v>0</v>
      </c>
      <c r="BF3774">
        <v>616</v>
      </c>
      <c r="BG3774">
        <v>940</v>
      </c>
      <c r="BH3774">
        <v>2</v>
      </c>
      <c r="BI3774">
        <v>133</v>
      </c>
      <c r="BJ3774" s="2">
        <v>46036</v>
      </c>
      <c r="BK3774">
        <v>0</v>
      </c>
      <c r="BL3774" s="3" t="str">
        <f>VLOOKUP(O3774,DropDownList!$H$1:$I$7,2,FALSE)</f>
        <v>2022/23</v>
      </c>
      <c r="BM3774" s="3" t="str">
        <f t="shared" si="59"/>
        <v>VSUR</v>
      </c>
    </row>
    <row r="3775" spans="1:65" x14ac:dyDescent="0.2">
      <c r="A3775">
        <v>2026</v>
      </c>
      <c r="B3775">
        <v>1</v>
      </c>
      <c r="C3775" t="s">
        <v>231</v>
      </c>
      <c r="D3775" t="s">
        <v>238</v>
      </c>
      <c r="E3775" t="s">
        <v>45</v>
      </c>
      <c r="F3775">
        <v>9726</v>
      </c>
      <c r="G3775" t="s">
        <v>158</v>
      </c>
      <c r="H3775" t="s">
        <v>237</v>
      </c>
      <c r="I3775" t="s">
        <v>237</v>
      </c>
      <c r="J3775" s="1">
        <v>46023</v>
      </c>
      <c r="K3775" t="s">
        <v>438</v>
      </c>
      <c r="L3775">
        <v>4</v>
      </c>
      <c r="M3775" t="s">
        <v>439</v>
      </c>
      <c r="N3775" t="s">
        <v>145</v>
      </c>
      <c r="O3775" t="s">
        <v>155</v>
      </c>
      <c r="P3775" t="s">
        <v>160</v>
      </c>
      <c r="Q3775">
        <v>41987.51</v>
      </c>
      <c r="R3775">
        <v>685</v>
      </c>
      <c r="S3775">
        <v>288435.19</v>
      </c>
      <c r="T3775">
        <v>15698.86</v>
      </c>
      <c r="U3775">
        <v>143</v>
      </c>
      <c r="V3775">
        <v>54</v>
      </c>
      <c r="W3775">
        <v>19853.580000000002</v>
      </c>
      <c r="X3775">
        <v>22158.58</v>
      </c>
      <c r="Y3775">
        <v>0</v>
      </c>
      <c r="Z3775">
        <v>0</v>
      </c>
      <c r="AA3775">
        <v>230748.82</v>
      </c>
      <c r="AB3775">
        <v>40501.440000000002</v>
      </c>
      <c r="AC3775">
        <v>178206.8</v>
      </c>
      <c r="AD3775">
        <v>17</v>
      </c>
      <c r="AE3775">
        <v>37</v>
      </c>
      <c r="AF3775">
        <v>476</v>
      </c>
      <c r="AG3775">
        <v>90</v>
      </c>
      <c r="AH3775">
        <v>45</v>
      </c>
      <c r="AI3775">
        <v>53</v>
      </c>
      <c r="AJ3775">
        <v>0</v>
      </c>
      <c r="AK3775">
        <v>0</v>
      </c>
      <c r="AL3775">
        <v>0</v>
      </c>
      <c r="AM3775">
        <v>0</v>
      </c>
      <c r="AN3775">
        <v>0</v>
      </c>
      <c r="AO3775">
        <v>468</v>
      </c>
      <c r="AP3775">
        <v>2081</v>
      </c>
      <c r="AQ3775">
        <v>500</v>
      </c>
      <c r="AR3775">
        <v>1</v>
      </c>
      <c r="AS3775">
        <v>174</v>
      </c>
      <c r="AT3775">
        <v>31</v>
      </c>
      <c r="AU3775">
        <v>37</v>
      </c>
      <c r="AV3775">
        <v>17</v>
      </c>
      <c r="AW3775">
        <v>20</v>
      </c>
      <c r="AX3775">
        <v>0</v>
      </c>
      <c r="AY3775">
        <v>335</v>
      </c>
      <c r="AZ3775">
        <v>482</v>
      </c>
      <c r="BA3775">
        <v>283</v>
      </c>
      <c r="BB3775">
        <v>42</v>
      </c>
      <c r="BC3775">
        <v>24</v>
      </c>
      <c r="BD3775">
        <v>22</v>
      </c>
      <c r="BE3775">
        <v>0</v>
      </c>
      <c r="BF3775">
        <v>658</v>
      </c>
      <c r="BG3775">
        <v>17634.98</v>
      </c>
      <c r="BH3775">
        <v>21</v>
      </c>
      <c r="BI3775">
        <v>139</v>
      </c>
      <c r="BJ3775" s="2">
        <v>46036</v>
      </c>
      <c r="BK3775">
        <v>0</v>
      </c>
      <c r="BL3775" s="3" t="str">
        <f>VLOOKUP(O3775,DropDownList!$H$1:$I$7,2,FALSE)</f>
        <v>2022/23</v>
      </c>
      <c r="BM3775" s="3" t="str">
        <f t="shared" si="59"/>
        <v>SC COURT</v>
      </c>
    </row>
    <row r="3776" spans="1:65" x14ac:dyDescent="0.2">
      <c r="A3776">
        <v>2026</v>
      </c>
      <c r="B3776">
        <v>1</v>
      </c>
      <c r="C3776" t="s">
        <v>231</v>
      </c>
      <c r="D3776" t="s">
        <v>238</v>
      </c>
      <c r="E3776" t="s">
        <v>45</v>
      </c>
      <c r="F3776">
        <v>9726</v>
      </c>
      <c r="G3776" t="s">
        <v>158</v>
      </c>
      <c r="H3776" t="s">
        <v>237</v>
      </c>
      <c r="I3776" t="s">
        <v>237</v>
      </c>
      <c r="J3776" s="1">
        <v>46023</v>
      </c>
      <c r="K3776" t="s">
        <v>438</v>
      </c>
      <c r="L3776">
        <v>4</v>
      </c>
      <c r="M3776" t="s">
        <v>439</v>
      </c>
      <c r="N3776" t="s">
        <v>145</v>
      </c>
      <c r="O3776" t="s">
        <v>156</v>
      </c>
      <c r="P3776" t="s">
        <v>159</v>
      </c>
      <c r="Q3776">
        <v>0</v>
      </c>
      <c r="R3776">
        <v>17</v>
      </c>
      <c r="S3776">
        <v>103338.56</v>
      </c>
      <c r="T3776">
        <v>2876.13</v>
      </c>
      <c r="U3776">
        <v>1</v>
      </c>
      <c r="V3776">
        <v>0</v>
      </c>
      <c r="W3776">
        <v>0</v>
      </c>
      <c r="X3776">
        <v>0</v>
      </c>
      <c r="Y3776">
        <v>0</v>
      </c>
      <c r="Z3776">
        <v>0</v>
      </c>
      <c r="AA3776">
        <v>100462.43</v>
      </c>
      <c r="AB3776">
        <v>0</v>
      </c>
      <c r="AC3776">
        <v>0</v>
      </c>
      <c r="AD3776">
        <v>0</v>
      </c>
      <c r="AE3776">
        <v>0</v>
      </c>
      <c r="AF3776">
        <v>7</v>
      </c>
      <c r="AG3776">
        <v>0</v>
      </c>
      <c r="AH3776">
        <v>1</v>
      </c>
      <c r="AI3776">
        <v>0</v>
      </c>
      <c r="AJ3776">
        <v>0</v>
      </c>
      <c r="AK3776">
        <v>0</v>
      </c>
      <c r="AL3776">
        <v>0</v>
      </c>
      <c r="AM3776">
        <v>0</v>
      </c>
      <c r="AN3776">
        <v>0</v>
      </c>
      <c r="AO3776">
        <v>10</v>
      </c>
      <c r="AP3776">
        <v>18</v>
      </c>
      <c r="AQ3776">
        <v>11</v>
      </c>
      <c r="AR3776">
        <v>0</v>
      </c>
      <c r="AS3776">
        <v>1</v>
      </c>
      <c r="AT3776">
        <v>0</v>
      </c>
      <c r="AU3776">
        <v>0</v>
      </c>
      <c r="AV3776">
        <v>0</v>
      </c>
      <c r="AW3776">
        <v>0</v>
      </c>
      <c r="AX3776">
        <v>0</v>
      </c>
      <c r="AY3776">
        <v>0</v>
      </c>
      <c r="AZ3776">
        <v>0</v>
      </c>
      <c r="BA3776">
        <v>0</v>
      </c>
      <c r="BB3776">
        <v>0</v>
      </c>
      <c r="BC3776">
        <v>0</v>
      </c>
      <c r="BD3776">
        <v>1</v>
      </c>
      <c r="BE3776">
        <v>0</v>
      </c>
      <c r="BF3776">
        <v>1</v>
      </c>
      <c r="BG3776">
        <v>0</v>
      </c>
      <c r="BH3776">
        <v>9</v>
      </c>
      <c r="BI3776">
        <v>1</v>
      </c>
      <c r="BJ3776" s="2">
        <v>46036</v>
      </c>
      <c r="BK3776">
        <v>0</v>
      </c>
      <c r="BL3776" s="3" t="str">
        <f>VLOOKUP(O3776,DropDownList!$H$1:$I$7,2,FALSE)</f>
        <v>2023/24</v>
      </c>
      <c r="BM3776" s="3" t="str">
        <f t="shared" si="59"/>
        <v>CONF</v>
      </c>
    </row>
    <row r="3777" spans="1:65" x14ac:dyDescent="0.2">
      <c r="A3777">
        <v>2026</v>
      </c>
      <c r="B3777">
        <v>1</v>
      </c>
      <c r="C3777" t="s">
        <v>231</v>
      </c>
      <c r="D3777" t="s">
        <v>239</v>
      </c>
      <c r="E3777" t="s">
        <v>46</v>
      </c>
      <c r="F3777">
        <v>9286</v>
      </c>
      <c r="G3777" t="s">
        <v>141</v>
      </c>
      <c r="H3777" t="s">
        <v>240</v>
      </c>
      <c r="I3777" t="s">
        <v>240</v>
      </c>
      <c r="J3777" s="1">
        <v>46023</v>
      </c>
      <c r="K3777" t="s">
        <v>438</v>
      </c>
      <c r="L3777">
        <v>4</v>
      </c>
      <c r="M3777" t="s">
        <v>439</v>
      </c>
      <c r="N3777" t="s">
        <v>145</v>
      </c>
      <c r="O3777" t="s">
        <v>156</v>
      </c>
      <c r="P3777" t="s">
        <v>146</v>
      </c>
      <c r="Q3777">
        <v>354.42</v>
      </c>
      <c r="R3777">
        <v>181</v>
      </c>
      <c r="S3777">
        <v>3065</v>
      </c>
      <c r="T3777">
        <v>165</v>
      </c>
      <c r="U3777">
        <v>46</v>
      </c>
      <c r="V3777">
        <v>7</v>
      </c>
      <c r="W3777">
        <v>120</v>
      </c>
      <c r="X3777">
        <v>120</v>
      </c>
      <c r="Y3777">
        <v>0</v>
      </c>
      <c r="Z3777">
        <v>0</v>
      </c>
      <c r="AA3777">
        <v>2545.58</v>
      </c>
      <c r="AB3777">
        <v>0</v>
      </c>
      <c r="AC3777">
        <v>0</v>
      </c>
      <c r="AD3777">
        <v>6</v>
      </c>
      <c r="AE3777">
        <v>1</v>
      </c>
      <c r="AF3777">
        <v>155</v>
      </c>
      <c r="AG3777">
        <v>3</v>
      </c>
      <c r="AH3777">
        <v>5</v>
      </c>
      <c r="AI3777">
        <v>18</v>
      </c>
      <c r="AJ3777">
        <v>0</v>
      </c>
      <c r="AK3777">
        <v>0</v>
      </c>
      <c r="AL3777">
        <v>0</v>
      </c>
      <c r="AM3777">
        <v>0</v>
      </c>
      <c r="AN3777">
        <v>0</v>
      </c>
      <c r="AO3777">
        <v>123</v>
      </c>
      <c r="AP3777">
        <v>444</v>
      </c>
      <c r="AQ3777">
        <v>130</v>
      </c>
      <c r="AR3777">
        <v>0</v>
      </c>
      <c r="AS3777">
        <v>65</v>
      </c>
      <c r="AT3777">
        <v>5</v>
      </c>
      <c r="AU3777">
        <v>14</v>
      </c>
      <c r="AV3777">
        <v>7</v>
      </c>
      <c r="AW3777">
        <v>2</v>
      </c>
      <c r="AX3777">
        <v>0</v>
      </c>
      <c r="AY3777">
        <v>39</v>
      </c>
      <c r="AZ3777">
        <v>89</v>
      </c>
      <c r="BA3777">
        <v>51</v>
      </c>
      <c r="BB3777">
        <v>10</v>
      </c>
      <c r="BC3777">
        <v>6</v>
      </c>
      <c r="BD3777">
        <v>2</v>
      </c>
      <c r="BE3777">
        <v>0</v>
      </c>
      <c r="BF3777">
        <v>179</v>
      </c>
      <c r="BG3777">
        <v>320</v>
      </c>
      <c r="BH3777">
        <v>0</v>
      </c>
      <c r="BI3777">
        <v>46</v>
      </c>
      <c r="BJ3777" s="2">
        <v>46036</v>
      </c>
      <c r="BK3777">
        <v>0</v>
      </c>
      <c r="BL3777" s="3" t="str">
        <f>VLOOKUP(O3777,DropDownList!$H$1:$I$7,2,FALSE)</f>
        <v>2023/24</v>
      </c>
      <c r="BM3777" s="3" t="str">
        <f t="shared" si="59"/>
        <v>VSUR</v>
      </c>
    </row>
    <row r="3778" spans="1:65" x14ac:dyDescent="0.2">
      <c r="A3778">
        <v>2026</v>
      </c>
      <c r="B3778">
        <v>1</v>
      </c>
      <c r="C3778" t="s">
        <v>231</v>
      </c>
      <c r="D3778" t="s">
        <v>239</v>
      </c>
      <c r="E3778" t="s">
        <v>46</v>
      </c>
      <c r="F3778">
        <v>9286</v>
      </c>
      <c r="G3778" t="s">
        <v>141</v>
      </c>
      <c r="H3778" t="s">
        <v>240</v>
      </c>
      <c r="I3778" t="s">
        <v>240</v>
      </c>
      <c r="J3778" s="1">
        <v>46023</v>
      </c>
      <c r="K3778" t="s">
        <v>438</v>
      </c>
      <c r="L3778">
        <v>4</v>
      </c>
      <c r="M3778" t="s">
        <v>439</v>
      </c>
      <c r="N3778" t="s">
        <v>145</v>
      </c>
      <c r="O3778" t="s">
        <v>156</v>
      </c>
      <c r="P3778" t="s">
        <v>148</v>
      </c>
      <c r="Q3778">
        <v>252.99</v>
      </c>
      <c r="R3778">
        <v>14</v>
      </c>
      <c r="S3778">
        <v>840</v>
      </c>
      <c r="T3778">
        <v>60</v>
      </c>
      <c r="U3778">
        <v>5</v>
      </c>
      <c r="V3778">
        <v>3</v>
      </c>
      <c r="W3778">
        <v>180</v>
      </c>
      <c r="X3778">
        <v>180</v>
      </c>
      <c r="Y3778">
        <v>0</v>
      </c>
      <c r="Z3778">
        <v>0</v>
      </c>
      <c r="AA3778">
        <v>527.01</v>
      </c>
      <c r="AB3778">
        <v>0</v>
      </c>
      <c r="AC3778">
        <v>527.01</v>
      </c>
      <c r="AD3778">
        <v>3</v>
      </c>
      <c r="AE3778">
        <v>0</v>
      </c>
      <c r="AF3778">
        <v>8</v>
      </c>
      <c r="AG3778">
        <v>1</v>
      </c>
      <c r="AH3778">
        <v>1</v>
      </c>
      <c r="AI3778">
        <v>4</v>
      </c>
      <c r="AJ3778">
        <v>0</v>
      </c>
      <c r="AK3778">
        <v>0</v>
      </c>
      <c r="AL3778">
        <v>0</v>
      </c>
      <c r="AM3778">
        <v>0</v>
      </c>
      <c r="AN3778">
        <v>0</v>
      </c>
      <c r="AO3778">
        <v>11</v>
      </c>
      <c r="AP3778">
        <v>35</v>
      </c>
      <c r="AQ3778">
        <v>11</v>
      </c>
      <c r="AR3778">
        <v>3</v>
      </c>
      <c r="AS3778">
        <v>1</v>
      </c>
      <c r="AT3778">
        <v>0</v>
      </c>
      <c r="AU3778">
        <v>0</v>
      </c>
      <c r="AV3778">
        <v>0</v>
      </c>
      <c r="AW3778">
        <v>0</v>
      </c>
      <c r="AX3778">
        <v>0</v>
      </c>
      <c r="AY3778">
        <v>6</v>
      </c>
      <c r="AZ3778">
        <v>9</v>
      </c>
      <c r="BA3778">
        <v>4</v>
      </c>
      <c r="BB3778">
        <v>0</v>
      </c>
      <c r="BC3778">
        <v>0</v>
      </c>
      <c r="BD3778">
        <v>1</v>
      </c>
      <c r="BE3778">
        <v>0</v>
      </c>
      <c r="BF3778">
        <v>11</v>
      </c>
      <c r="BG3778">
        <v>240</v>
      </c>
      <c r="BH3778">
        <v>0</v>
      </c>
      <c r="BI3778">
        <v>5</v>
      </c>
      <c r="BJ3778" s="2">
        <v>46036</v>
      </c>
      <c r="BK3778">
        <v>0</v>
      </c>
      <c r="BL3778" s="3" t="str">
        <f>VLOOKUP(O3778,DropDownList!$H$1:$I$7,2,FALSE)</f>
        <v>2023/24</v>
      </c>
      <c r="BM3778" s="3" t="str">
        <f t="shared" si="59"/>
        <v>PRAS</v>
      </c>
    </row>
    <row r="3779" spans="1:65" x14ac:dyDescent="0.2">
      <c r="A3779">
        <v>2026</v>
      </c>
      <c r="B3779">
        <v>1</v>
      </c>
      <c r="C3779" t="s">
        <v>231</v>
      </c>
      <c r="D3779" t="s">
        <v>239</v>
      </c>
      <c r="E3779" t="s">
        <v>46</v>
      </c>
      <c r="F3779">
        <v>9286</v>
      </c>
      <c r="G3779" t="s">
        <v>141</v>
      </c>
      <c r="H3779" t="s">
        <v>240</v>
      </c>
      <c r="I3779" t="s">
        <v>240</v>
      </c>
      <c r="J3779" s="1">
        <v>46023</v>
      </c>
      <c r="K3779" t="s">
        <v>438</v>
      </c>
      <c r="L3779">
        <v>4</v>
      </c>
      <c r="M3779" t="s">
        <v>439</v>
      </c>
      <c r="N3779" t="s">
        <v>145</v>
      </c>
      <c r="O3779" t="s">
        <v>149</v>
      </c>
      <c r="P3779" t="s">
        <v>148</v>
      </c>
      <c r="Q3779">
        <v>240</v>
      </c>
      <c r="R3779">
        <v>5</v>
      </c>
      <c r="S3779">
        <v>300</v>
      </c>
      <c r="T3779">
        <v>0</v>
      </c>
      <c r="U3779">
        <v>4</v>
      </c>
      <c r="V3779">
        <v>4</v>
      </c>
      <c r="W3779">
        <v>240</v>
      </c>
      <c r="X3779">
        <v>240</v>
      </c>
      <c r="Y3779">
        <v>0</v>
      </c>
      <c r="Z3779">
        <v>0</v>
      </c>
      <c r="AA3779">
        <v>60</v>
      </c>
      <c r="AB3779">
        <v>0</v>
      </c>
      <c r="AC3779">
        <v>60</v>
      </c>
      <c r="AD3779">
        <v>4</v>
      </c>
      <c r="AE3779">
        <v>0</v>
      </c>
      <c r="AF3779">
        <v>1</v>
      </c>
      <c r="AG3779">
        <v>0</v>
      </c>
      <c r="AH3779">
        <v>0</v>
      </c>
      <c r="AI3779">
        <v>4</v>
      </c>
      <c r="AJ3779">
        <v>0</v>
      </c>
      <c r="AK3779">
        <v>0</v>
      </c>
      <c r="AL3779">
        <v>0</v>
      </c>
      <c r="AM3779">
        <v>0</v>
      </c>
      <c r="AN3779">
        <v>0</v>
      </c>
      <c r="AO3779">
        <v>4</v>
      </c>
      <c r="AP3779">
        <v>4</v>
      </c>
      <c r="AQ3779">
        <v>4</v>
      </c>
      <c r="AR3779">
        <v>0</v>
      </c>
      <c r="AS3779">
        <v>0</v>
      </c>
      <c r="AT3779">
        <v>0</v>
      </c>
      <c r="AU3779">
        <v>0</v>
      </c>
      <c r="AV3779">
        <v>0</v>
      </c>
      <c r="AW3779">
        <v>0</v>
      </c>
      <c r="AX3779">
        <v>0</v>
      </c>
      <c r="AY3779">
        <v>0</v>
      </c>
      <c r="AZ3779">
        <v>0</v>
      </c>
      <c r="BA3779">
        <v>0</v>
      </c>
      <c r="BB3779">
        <v>0</v>
      </c>
      <c r="BC3779">
        <v>0</v>
      </c>
      <c r="BD3779">
        <v>0</v>
      </c>
      <c r="BE3779">
        <v>0</v>
      </c>
      <c r="BF3779">
        <v>5</v>
      </c>
      <c r="BG3779">
        <v>240</v>
      </c>
      <c r="BH3779">
        <v>0</v>
      </c>
      <c r="BI3779">
        <v>4</v>
      </c>
      <c r="BJ3779" s="2">
        <v>46036</v>
      </c>
      <c r="BK3779">
        <v>0</v>
      </c>
      <c r="BL3779" s="3" t="str">
        <f>VLOOKUP(O3779,DropDownList!$H$1:$I$7,2,FALSE)</f>
        <v>2025/26</v>
      </c>
      <c r="BM3779" s="3" t="str">
        <f t="shared" si="59"/>
        <v>PRAS</v>
      </c>
    </row>
    <row r="3780" spans="1:65" x14ac:dyDescent="0.2">
      <c r="A3780">
        <v>2026</v>
      </c>
      <c r="B3780">
        <v>1</v>
      </c>
      <c r="C3780" t="s">
        <v>231</v>
      </c>
      <c r="D3780" t="s">
        <v>239</v>
      </c>
      <c r="E3780" t="s">
        <v>46</v>
      </c>
      <c r="F3780">
        <v>9286</v>
      </c>
      <c r="G3780" t="s">
        <v>141</v>
      </c>
      <c r="H3780" t="s">
        <v>240</v>
      </c>
      <c r="I3780" t="s">
        <v>240</v>
      </c>
      <c r="J3780" s="1">
        <v>46023</v>
      </c>
      <c r="K3780" t="s">
        <v>438</v>
      </c>
      <c r="L3780">
        <v>4</v>
      </c>
      <c r="M3780" t="s">
        <v>439</v>
      </c>
      <c r="N3780" t="s">
        <v>145</v>
      </c>
      <c r="O3780" t="s">
        <v>155</v>
      </c>
      <c r="P3780" t="s">
        <v>150</v>
      </c>
      <c r="Q3780">
        <v>12425.69</v>
      </c>
      <c r="R3780">
        <v>368</v>
      </c>
      <c r="S3780">
        <v>52444.65</v>
      </c>
      <c r="T3780">
        <v>5486.98</v>
      </c>
      <c r="U3780">
        <v>97</v>
      </c>
      <c r="V3780">
        <v>50</v>
      </c>
      <c r="W3780">
        <v>7511.1</v>
      </c>
      <c r="X3780">
        <v>7511.1</v>
      </c>
      <c r="Y3780">
        <v>332</v>
      </c>
      <c r="Z3780">
        <v>46957.67</v>
      </c>
      <c r="AA3780">
        <v>34531.980000000003</v>
      </c>
      <c r="AB3780">
        <v>11531.6</v>
      </c>
      <c r="AC3780">
        <v>23000.38</v>
      </c>
      <c r="AD3780">
        <v>42</v>
      </c>
      <c r="AE3780">
        <v>8</v>
      </c>
      <c r="AF3780">
        <v>231</v>
      </c>
      <c r="AG3780">
        <v>41</v>
      </c>
      <c r="AH3780">
        <v>36</v>
      </c>
      <c r="AI3780">
        <v>56</v>
      </c>
      <c r="AJ3780">
        <v>63</v>
      </c>
      <c r="AK3780">
        <v>28</v>
      </c>
      <c r="AL3780">
        <v>6</v>
      </c>
      <c r="AM3780">
        <v>10</v>
      </c>
      <c r="AN3780">
        <v>6</v>
      </c>
      <c r="AO3780">
        <v>265</v>
      </c>
      <c r="AP3780">
        <v>1467</v>
      </c>
      <c r="AQ3780">
        <v>304</v>
      </c>
      <c r="AR3780">
        <v>53</v>
      </c>
      <c r="AS3780">
        <v>262</v>
      </c>
      <c r="AT3780">
        <v>26</v>
      </c>
      <c r="AU3780">
        <v>11</v>
      </c>
      <c r="AV3780">
        <v>4</v>
      </c>
      <c r="AW3780">
        <v>0</v>
      </c>
      <c r="AX3780">
        <v>0</v>
      </c>
      <c r="AY3780">
        <v>156</v>
      </c>
      <c r="AZ3780">
        <v>323</v>
      </c>
      <c r="BA3780">
        <v>202</v>
      </c>
      <c r="BB3780">
        <v>32</v>
      </c>
      <c r="BC3780">
        <v>19</v>
      </c>
      <c r="BD3780">
        <v>0</v>
      </c>
      <c r="BE3780">
        <v>0</v>
      </c>
      <c r="BF3780">
        <v>248</v>
      </c>
      <c r="BG3780">
        <v>8451.3799999999992</v>
      </c>
      <c r="BH3780">
        <v>4</v>
      </c>
      <c r="BI3780">
        <v>97</v>
      </c>
      <c r="BJ3780" s="2">
        <v>46036</v>
      </c>
      <c r="BK3780">
        <v>0</v>
      </c>
      <c r="BL3780" s="3" t="str">
        <f>VLOOKUP(O3780,DropDownList!$H$1:$I$7,2,FALSE)</f>
        <v>2022/23</v>
      </c>
      <c r="BM3780" s="3" t="str">
        <f t="shared" si="59"/>
        <v>FISCAL FINES</v>
      </c>
    </row>
    <row r="3781" spans="1:65" x14ac:dyDescent="0.2">
      <c r="A3781">
        <v>2026</v>
      </c>
      <c r="B3781">
        <v>1</v>
      </c>
      <c r="C3781" t="s">
        <v>231</v>
      </c>
      <c r="D3781" t="s">
        <v>239</v>
      </c>
      <c r="E3781" t="s">
        <v>46</v>
      </c>
      <c r="F3781">
        <v>9286</v>
      </c>
      <c r="G3781" t="s">
        <v>141</v>
      </c>
      <c r="H3781" t="s">
        <v>240</v>
      </c>
      <c r="I3781" t="s">
        <v>240</v>
      </c>
      <c r="J3781" s="1">
        <v>46023</v>
      </c>
      <c r="K3781" t="s">
        <v>438</v>
      </c>
      <c r="L3781">
        <v>4</v>
      </c>
      <c r="M3781" t="s">
        <v>439</v>
      </c>
      <c r="N3781" t="s">
        <v>145</v>
      </c>
      <c r="O3781" t="s">
        <v>149</v>
      </c>
      <c r="P3781" t="s">
        <v>152</v>
      </c>
      <c r="Q3781">
        <v>0</v>
      </c>
      <c r="R3781">
        <v>12</v>
      </c>
      <c r="S3781">
        <v>480</v>
      </c>
      <c r="T3781">
        <v>200</v>
      </c>
      <c r="U3781">
        <v>0</v>
      </c>
      <c r="V3781">
        <v>0</v>
      </c>
      <c r="W3781">
        <v>0</v>
      </c>
      <c r="X3781">
        <v>0</v>
      </c>
      <c r="Y3781">
        <v>0</v>
      </c>
      <c r="Z3781">
        <v>0</v>
      </c>
      <c r="AA3781">
        <v>280</v>
      </c>
      <c r="AB3781">
        <v>0</v>
      </c>
      <c r="AC3781">
        <v>280</v>
      </c>
      <c r="AD3781">
        <v>0</v>
      </c>
      <c r="AE3781">
        <v>0</v>
      </c>
      <c r="AF3781">
        <v>7</v>
      </c>
      <c r="AG3781">
        <v>0</v>
      </c>
      <c r="AH3781">
        <v>5</v>
      </c>
      <c r="AI3781">
        <v>0</v>
      </c>
      <c r="AJ3781">
        <v>0</v>
      </c>
      <c r="AK3781">
        <v>0</v>
      </c>
      <c r="AL3781">
        <v>0</v>
      </c>
      <c r="AM3781">
        <v>0</v>
      </c>
      <c r="AN3781">
        <v>0</v>
      </c>
      <c r="AO3781">
        <v>0</v>
      </c>
      <c r="AP3781">
        <v>0</v>
      </c>
      <c r="AQ3781">
        <v>0</v>
      </c>
      <c r="AR3781">
        <v>0</v>
      </c>
      <c r="AS3781">
        <v>0</v>
      </c>
      <c r="AT3781">
        <v>0</v>
      </c>
      <c r="AU3781">
        <v>0</v>
      </c>
      <c r="AV3781">
        <v>0</v>
      </c>
      <c r="AW3781">
        <v>0</v>
      </c>
      <c r="AX3781">
        <v>0</v>
      </c>
      <c r="AY3781">
        <v>0</v>
      </c>
      <c r="AZ3781">
        <v>0</v>
      </c>
      <c r="BA3781">
        <v>0</v>
      </c>
      <c r="BB3781">
        <v>0</v>
      </c>
      <c r="BC3781">
        <v>0</v>
      </c>
      <c r="BD3781">
        <v>0</v>
      </c>
      <c r="BE3781">
        <v>0</v>
      </c>
      <c r="BF3781">
        <v>0</v>
      </c>
      <c r="BG3781">
        <v>0</v>
      </c>
      <c r="BH3781">
        <v>0</v>
      </c>
      <c r="BI3781">
        <v>0</v>
      </c>
      <c r="BJ3781" s="2">
        <v>46036</v>
      </c>
      <c r="BK3781">
        <v>0</v>
      </c>
      <c r="BL3781" s="3" t="str">
        <f>VLOOKUP(O3781,DropDownList!$H$1:$I$7,2,FALSE)</f>
        <v>2025/26</v>
      </c>
      <c r="BM3781" s="3" t="str">
        <f t="shared" si="59"/>
        <v>PCOA</v>
      </c>
    </row>
    <row r="3782" spans="1:65" x14ac:dyDescent="0.2">
      <c r="A3782">
        <v>2026</v>
      </c>
      <c r="B3782">
        <v>1</v>
      </c>
      <c r="C3782" t="s">
        <v>231</v>
      </c>
      <c r="D3782" t="s">
        <v>239</v>
      </c>
      <c r="E3782" t="s">
        <v>46</v>
      </c>
      <c r="F3782">
        <v>9286</v>
      </c>
      <c r="G3782" t="s">
        <v>141</v>
      </c>
      <c r="H3782" t="s">
        <v>240</v>
      </c>
      <c r="I3782" t="s">
        <v>240</v>
      </c>
      <c r="J3782" s="1">
        <v>46023</v>
      </c>
      <c r="K3782" t="s">
        <v>438</v>
      </c>
      <c r="L3782">
        <v>4</v>
      </c>
      <c r="M3782" t="s">
        <v>439</v>
      </c>
      <c r="N3782" t="s">
        <v>145</v>
      </c>
      <c r="O3782" t="s">
        <v>147</v>
      </c>
      <c r="P3782" t="s">
        <v>146</v>
      </c>
      <c r="Q3782">
        <v>1100</v>
      </c>
      <c r="R3782">
        <v>259</v>
      </c>
      <c r="S3782">
        <v>3620</v>
      </c>
      <c r="T3782">
        <v>40</v>
      </c>
      <c r="U3782">
        <v>113</v>
      </c>
      <c r="V3782">
        <v>59</v>
      </c>
      <c r="W3782">
        <v>810</v>
      </c>
      <c r="X3782">
        <v>810</v>
      </c>
      <c r="Y3782">
        <v>0</v>
      </c>
      <c r="Z3782">
        <v>0</v>
      </c>
      <c r="AA3782">
        <v>2480</v>
      </c>
      <c r="AB3782">
        <v>0</v>
      </c>
      <c r="AC3782">
        <v>0</v>
      </c>
      <c r="AD3782">
        <v>59</v>
      </c>
      <c r="AE3782">
        <v>0</v>
      </c>
      <c r="AF3782">
        <v>176</v>
      </c>
      <c r="AG3782">
        <v>0</v>
      </c>
      <c r="AH3782">
        <v>2</v>
      </c>
      <c r="AI3782">
        <v>81</v>
      </c>
      <c r="AJ3782">
        <v>0</v>
      </c>
      <c r="AK3782">
        <v>0</v>
      </c>
      <c r="AL3782">
        <v>0</v>
      </c>
      <c r="AM3782">
        <v>0</v>
      </c>
      <c r="AN3782">
        <v>0</v>
      </c>
      <c r="AO3782">
        <v>166</v>
      </c>
      <c r="AP3782">
        <v>472</v>
      </c>
      <c r="AQ3782">
        <v>167</v>
      </c>
      <c r="AR3782">
        <v>0</v>
      </c>
      <c r="AS3782">
        <v>58</v>
      </c>
      <c r="AT3782">
        <v>1</v>
      </c>
      <c r="AU3782">
        <v>7</v>
      </c>
      <c r="AV3782">
        <v>4</v>
      </c>
      <c r="AW3782">
        <v>2</v>
      </c>
      <c r="AX3782">
        <v>0</v>
      </c>
      <c r="AY3782">
        <v>40</v>
      </c>
      <c r="AZ3782">
        <v>81</v>
      </c>
      <c r="BA3782">
        <v>44</v>
      </c>
      <c r="BB3782">
        <v>14</v>
      </c>
      <c r="BC3782">
        <v>9</v>
      </c>
      <c r="BD3782">
        <v>4</v>
      </c>
      <c r="BE3782">
        <v>0</v>
      </c>
      <c r="BF3782">
        <v>256</v>
      </c>
      <c r="BG3782">
        <v>1100</v>
      </c>
      <c r="BH3782">
        <v>0</v>
      </c>
      <c r="BI3782">
        <v>112</v>
      </c>
      <c r="BJ3782" s="2">
        <v>46036</v>
      </c>
      <c r="BK3782">
        <v>0</v>
      </c>
      <c r="BL3782" s="3" t="str">
        <f>VLOOKUP(O3782,DropDownList!$H$1:$I$7,2,FALSE)</f>
        <v>2024/25</v>
      </c>
      <c r="BM3782" s="3" t="str">
        <f t="shared" si="59"/>
        <v>VSUR</v>
      </c>
    </row>
    <row r="3783" spans="1:65" x14ac:dyDescent="0.2">
      <c r="A3783">
        <v>2026</v>
      </c>
      <c r="B3783">
        <v>1</v>
      </c>
      <c r="C3783" t="s">
        <v>231</v>
      </c>
      <c r="D3783" t="s">
        <v>239</v>
      </c>
      <c r="E3783" t="s">
        <v>46</v>
      </c>
      <c r="F3783">
        <v>9286</v>
      </c>
      <c r="G3783" t="s">
        <v>141</v>
      </c>
      <c r="H3783" t="s">
        <v>240</v>
      </c>
      <c r="I3783" t="s">
        <v>240</v>
      </c>
      <c r="J3783" s="1">
        <v>46023</v>
      </c>
      <c r="K3783" t="s">
        <v>438</v>
      </c>
      <c r="L3783">
        <v>4</v>
      </c>
      <c r="M3783" t="s">
        <v>439</v>
      </c>
      <c r="N3783" t="s">
        <v>145</v>
      </c>
      <c r="O3783" t="s">
        <v>155</v>
      </c>
      <c r="P3783" t="s">
        <v>146</v>
      </c>
      <c r="Q3783">
        <v>450</v>
      </c>
      <c r="R3783">
        <v>319</v>
      </c>
      <c r="S3783">
        <v>4910</v>
      </c>
      <c r="T3783">
        <v>60</v>
      </c>
      <c r="U3783">
        <v>61</v>
      </c>
      <c r="V3783">
        <v>12</v>
      </c>
      <c r="W3783">
        <v>220</v>
      </c>
      <c r="X3783">
        <v>220</v>
      </c>
      <c r="Y3783">
        <v>0</v>
      </c>
      <c r="Z3783">
        <v>0</v>
      </c>
      <c r="AA3783">
        <v>4400</v>
      </c>
      <c r="AB3783">
        <v>0</v>
      </c>
      <c r="AC3783">
        <v>0</v>
      </c>
      <c r="AD3783">
        <v>12</v>
      </c>
      <c r="AE3783">
        <v>0</v>
      </c>
      <c r="AF3783">
        <v>290</v>
      </c>
      <c r="AG3783">
        <v>0</v>
      </c>
      <c r="AH3783">
        <v>3</v>
      </c>
      <c r="AI3783">
        <v>26</v>
      </c>
      <c r="AJ3783">
        <v>0</v>
      </c>
      <c r="AK3783">
        <v>0</v>
      </c>
      <c r="AL3783">
        <v>0</v>
      </c>
      <c r="AM3783">
        <v>0</v>
      </c>
      <c r="AN3783">
        <v>0</v>
      </c>
      <c r="AO3783">
        <v>182</v>
      </c>
      <c r="AP3783">
        <v>902</v>
      </c>
      <c r="AQ3783">
        <v>195</v>
      </c>
      <c r="AR3783">
        <v>0</v>
      </c>
      <c r="AS3783">
        <v>149</v>
      </c>
      <c r="AT3783">
        <v>17</v>
      </c>
      <c r="AU3783">
        <v>13</v>
      </c>
      <c r="AV3783">
        <v>5</v>
      </c>
      <c r="AW3783">
        <v>1</v>
      </c>
      <c r="AX3783">
        <v>0</v>
      </c>
      <c r="AY3783">
        <v>107</v>
      </c>
      <c r="AZ3783">
        <v>195</v>
      </c>
      <c r="BA3783">
        <v>112</v>
      </c>
      <c r="BB3783">
        <v>30</v>
      </c>
      <c r="BC3783">
        <v>19</v>
      </c>
      <c r="BD3783">
        <v>7</v>
      </c>
      <c r="BE3783">
        <v>0</v>
      </c>
      <c r="BF3783">
        <v>317</v>
      </c>
      <c r="BG3783">
        <v>450</v>
      </c>
      <c r="BH3783">
        <v>0</v>
      </c>
      <c r="BI3783">
        <v>61</v>
      </c>
      <c r="BJ3783" s="2">
        <v>46036</v>
      </c>
      <c r="BK3783">
        <v>0</v>
      </c>
      <c r="BL3783" s="3" t="str">
        <f>VLOOKUP(O3783,DropDownList!$H$1:$I$7,2,FALSE)</f>
        <v>2022/23</v>
      </c>
      <c r="BM3783" s="3" t="str">
        <f t="shared" si="59"/>
        <v>VSUR</v>
      </c>
    </row>
    <row r="3784" spans="1:65" x14ac:dyDescent="0.2">
      <c r="A3784">
        <v>2026</v>
      </c>
      <c r="B3784">
        <v>1</v>
      </c>
      <c r="C3784" t="s">
        <v>231</v>
      </c>
      <c r="D3784" t="s">
        <v>239</v>
      </c>
      <c r="E3784" t="s">
        <v>46</v>
      </c>
      <c r="F3784">
        <v>9286</v>
      </c>
      <c r="G3784" t="s">
        <v>141</v>
      </c>
      <c r="H3784" t="s">
        <v>240</v>
      </c>
      <c r="I3784" t="s">
        <v>240</v>
      </c>
      <c r="J3784" s="1">
        <v>46023</v>
      </c>
      <c r="K3784" t="s">
        <v>438</v>
      </c>
      <c r="L3784">
        <v>4</v>
      </c>
      <c r="M3784" t="s">
        <v>439</v>
      </c>
      <c r="N3784" t="s">
        <v>145</v>
      </c>
      <c r="O3784" t="s">
        <v>156</v>
      </c>
      <c r="P3784" t="s">
        <v>150</v>
      </c>
      <c r="Q3784">
        <v>21919.55</v>
      </c>
      <c r="R3784">
        <v>397</v>
      </c>
      <c r="S3784">
        <v>68311.34</v>
      </c>
      <c r="T3784">
        <v>8220.5300000000007</v>
      </c>
      <c r="U3784">
        <v>139</v>
      </c>
      <c r="V3784">
        <v>72</v>
      </c>
      <c r="W3784">
        <v>12846.69</v>
      </c>
      <c r="X3784">
        <v>12846.69</v>
      </c>
      <c r="Y3784">
        <v>353</v>
      </c>
      <c r="Z3784">
        <v>60090.81</v>
      </c>
      <c r="AA3784">
        <v>38171.26</v>
      </c>
      <c r="AB3784">
        <v>15386.02</v>
      </c>
      <c r="AC3784">
        <v>22785.24</v>
      </c>
      <c r="AD3784">
        <v>61</v>
      </c>
      <c r="AE3784">
        <v>11</v>
      </c>
      <c r="AF3784">
        <v>214</v>
      </c>
      <c r="AG3784">
        <v>40</v>
      </c>
      <c r="AH3784">
        <v>44</v>
      </c>
      <c r="AI3784">
        <v>99</v>
      </c>
      <c r="AJ3784">
        <v>60</v>
      </c>
      <c r="AK3784">
        <v>33</v>
      </c>
      <c r="AL3784">
        <v>16</v>
      </c>
      <c r="AM3784">
        <v>10</v>
      </c>
      <c r="AN3784">
        <v>7</v>
      </c>
      <c r="AO3784">
        <v>288</v>
      </c>
      <c r="AP3784">
        <v>1341</v>
      </c>
      <c r="AQ3784">
        <v>317</v>
      </c>
      <c r="AR3784">
        <v>59</v>
      </c>
      <c r="AS3784">
        <v>197</v>
      </c>
      <c r="AT3784">
        <v>5</v>
      </c>
      <c r="AU3784">
        <v>14</v>
      </c>
      <c r="AV3784">
        <v>1</v>
      </c>
      <c r="AW3784">
        <v>0</v>
      </c>
      <c r="AX3784">
        <v>0</v>
      </c>
      <c r="AY3784">
        <v>138</v>
      </c>
      <c r="AZ3784">
        <v>304</v>
      </c>
      <c r="BA3784">
        <v>180</v>
      </c>
      <c r="BB3784">
        <v>34</v>
      </c>
      <c r="BC3784">
        <v>19</v>
      </c>
      <c r="BD3784">
        <v>4</v>
      </c>
      <c r="BE3784">
        <v>0</v>
      </c>
      <c r="BF3784">
        <v>277</v>
      </c>
      <c r="BG3784">
        <v>17977.759999999998</v>
      </c>
      <c r="BH3784">
        <v>0</v>
      </c>
      <c r="BI3784">
        <v>137</v>
      </c>
      <c r="BJ3784" s="2">
        <v>46036</v>
      </c>
      <c r="BK3784">
        <v>2</v>
      </c>
      <c r="BL3784" s="3" t="str">
        <f>VLOOKUP(O3784,DropDownList!$H$1:$I$7,2,FALSE)</f>
        <v>2023/24</v>
      </c>
      <c r="BM3784" s="3" t="str">
        <f t="shared" si="59"/>
        <v>FISCAL FINES</v>
      </c>
    </row>
    <row r="3785" spans="1:65" x14ac:dyDescent="0.2">
      <c r="A3785">
        <v>2026</v>
      </c>
      <c r="B3785">
        <v>1</v>
      </c>
      <c r="C3785" t="s">
        <v>231</v>
      </c>
      <c r="D3785" t="s">
        <v>239</v>
      </c>
      <c r="E3785" t="s">
        <v>46</v>
      </c>
      <c r="F3785">
        <v>9286</v>
      </c>
      <c r="G3785" t="s">
        <v>141</v>
      </c>
      <c r="H3785" t="s">
        <v>240</v>
      </c>
      <c r="I3785" t="s">
        <v>240</v>
      </c>
      <c r="J3785" s="1">
        <v>46023</v>
      </c>
      <c r="K3785" t="s">
        <v>438</v>
      </c>
      <c r="L3785">
        <v>4</v>
      </c>
      <c r="M3785" t="s">
        <v>439</v>
      </c>
      <c r="N3785" t="s">
        <v>145</v>
      </c>
      <c r="O3785" t="s">
        <v>156</v>
      </c>
      <c r="P3785" t="s">
        <v>154</v>
      </c>
      <c r="Q3785">
        <v>11506.49</v>
      </c>
      <c r="R3785">
        <v>186</v>
      </c>
      <c r="S3785">
        <v>54377.18</v>
      </c>
      <c r="T3785">
        <v>1330</v>
      </c>
      <c r="U3785">
        <v>48</v>
      </c>
      <c r="V3785">
        <v>16</v>
      </c>
      <c r="W3785">
        <v>3785</v>
      </c>
      <c r="X3785">
        <v>3785</v>
      </c>
      <c r="Y3785">
        <v>0</v>
      </c>
      <c r="Z3785">
        <v>0</v>
      </c>
      <c r="AA3785">
        <v>41540.69</v>
      </c>
      <c r="AB3785">
        <v>1926.41</v>
      </c>
      <c r="AC3785">
        <v>37058.699999999997</v>
      </c>
      <c r="AD3785">
        <v>7</v>
      </c>
      <c r="AE3785">
        <v>9</v>
      </c>
      <c r="AF3785">
        <v>134</v>
      </c>
      <c r="AG3785">
        <v>30</v>
      </c>
      <c r="AH3785">
        <v>4</v>
      </c>
      <c r="AI3785">
        <v>18</v>
      </c>
      <c r="AJ3785">
        <v>0</v>
      </c>
      <c r="AK3785">
        <v>0</v>
      </c>
      <c r="AL3785">
        <v>0</v>
      </c>
      <c r="AM3785">
        <v>0</v>
      </c>
      <c r="AN3785">
        <v>0</v>
      </c>
      <c r="AO3785">
        <v>128</v>
      </c>
      <c r="AP3785">
        <v>469</v>
      </c>
      <c r="AQ3785">
        <v>135</v>
      </c>
      <c r="AR3785">
        <v>0</v>
      </c>
      <c r="AS3785">
        <v>69</v>
      </c>
      <c r="AT3785">
        <v>5</v>
      </c>
      <c r="AU3785">
        <v>14</v>
      </c>
      <c r="AV3785">
        <v>7</v>
      </c>
      <c r="AW3785">
        <v>2</v>
      </c>
      <c r="AX3785">
        <v>0</v>
      </c>
      <c r="AY3785">
        <v>40</v>
      </c>
      <c r="AZ3785">
        <v>95</v>
      </c>
      <c r="BA3785">
        <v>56</v>
      </c>
      <c r="BB3785">
        <v>11</v>
      </c>
      <c r="BC3785">
        <v>6</v>
      </c>
      <c r="BD3785">
        <v>2</v>
      </c>
      <c r="BE3785">
        <v>0</v>
      </c>
      <c r="BF3785">
        <v>184</v>
      </c>
      <c r="BG3785">
        <v>5090</v>
      </c>
      <c r="BH3785">
        <v>0</v>
      </c>
      <c r="BI3785">
        <v>48</v>
      </c>
      <c r="BJ3785" s="2">
        <v>46036</v>
      </c>
      <c r="BK3785">
        <v>0</v>
      </c>
      <c r="BL3785" s="3" t="str">
        <f>VLOOKUP(O3785,DropDownList!$H$1:$I$7,2,FALSE)</f>
        <v>2023/24</v>
      </c>
      <c r="BM3785" s="3" t="str">
        <f t="shared" si="59"/>
        <v>JP COURT</v>
      </c>
    </row>
    <row r="3786" spans="1:65" x14ac:dyDescent="0.2">
      <c r="A3786">
        <v>2026</v>
      </c>
      <c r="B3786">
        <v>1</v>
      </c>
      <c r="C3786" t="s">
        <v>231</v>
      </c>
      <c r="D3786" t="s">
        <v>239</v>
      </c>
      <c r="E3786" t="s">
        <v>46</v>
      </c>
      <c r="F3786">
        <v>9286</v>
      </c>
      <c r="G3786" t="s">
        <v>141</v>
      </c>
      <c r="H3786" t="s">
        <v>240</v>
      </c>
      <c r="I3786" t="s">
        <v>240</v>
      </c>
      <c r="J3786" s="1">
        <v>46023</v>
      </c>
      <c r="K3786" t="s">
        <v>438</v>
      </c>
      <c r="L3786">
        <v>4</v>
      </c>
      <c r="M3786" t="s">
        <v>439</v>
      </c>
      <c r="N3786" t="s">
        <v>145</v>
      </c>
      <c r="O3786" t="s">
        <v>149</v>
      </c>
      <c r="P3786" t="s">
        <v>146</v>
      </c>
      <c r="Q3786">
        <v>660</v>
      </c>
      <c r="R3786">
        <v>115</v>
      </c>
      <c r="S3786">
        <v>1730</v>
      </c>
      <c r="T3786">
        <v>0</v>
      </c>
      <c r="U3786">
        <v>64</v>
      </c>
      <c r="V3786">
        <v>43</v>
      </c>
      <c r="W3786">
        <v>620</v>
      </c>
      <c r="X3786">
        <v>620</v>
      </c>
      <c r="Y3786">
        <v>0</v>
      </c>
      <c r="Z3786">
        <v>0</v>
      </c>
      <c r="AA3786">
        <v>1070</v>
      </c>
      <c r="AB3786">
        <v>0</v>
      </c>
      <c r="AC3786">
        <v>0</v>
      </c>
      <c r="AD3786">
        <v>42</v>
      </c>
      <c r="AE3786">
        <v>1</v>
      </c>
      <c r="AF3786">
        <v>70</v>
      </c>
      <c r="AG3786">
        <v>1</v>
      </c>
      <c r="AH3786">
        <v>0</v>
      </c>
      <c r="AI3786">
        <v>44</v>
      </c>
      <c r="AJ3786">
        <v>0</v>
      </c>
      <c r="AK3786">
        <v>0</v>
      </c>
      <c r="AL3786">
        <v>0</v>
      </c>
      <c r="AM3786">
        <v>0</v>
      </c>
      <c r="AN3786">
        <v>0</v>
      </c>
      <c r="AO3786">
        <v>70</v>
      </c>
      <c r="AP3786">
        <v>97</v>
      </c>
      <c r="AQ3786">
        <v>69</v>
      </c>
      <c r="AR3786">
        <v>0</v>
      </c>
      <c r="AS3786">
        <v>1</v>
      </c>
      <c r="AT3786">
        <v>0</v>
      </c>
      <c r="AU3786">
        <v>5</v>
      </c>
      <c r="AV3786">
        <v>1</v>
      </c>
      <c r="AW3786">
        <v>0</v>
      </c>
      <c r="AX3786">
        <v>0</v>
      </c>
      <c r="AY3786">
        <v>4</v>
      </c>
      <c r="AZ3786">
        <v>6</v>
      </c>
      <c r="BA3786">
        <v>1</v>
      </c>
      <c r="BB3786">
        <v>0</v>
      </c>
      <c r="BC3786">
        <v>0</v>
      </c>
      <c r="BD3786">
        <v>2</v>
      </c>
      <c r="BE3786">
        <v>0</v>
      </c>
      <c r="BF3786">
        <v>115</v>
      </c>
      <c r="BG3786">
        <v>650</v>
      </c>
      <c r="BH3786">
        <v>0</v>
      </c>
      <c r="BI3786">
        <v>64</v>
      </c>
      <c r="BJ3786" s="2">
        <v>46036</v>
      </c>
      <c r="BK3786">
        <v>0</v>
      </c>
      <c r="BL3786" s="3" t="str">
        <f>VLOOKUP(O3786,DropDownList!$H$1:$I$7,2,FALSE)</f>
        <v>2025/26</v>
      </c>
      <c r="BM3786" s="3" t="str">
        <f t="shared" si="59"/>
        <v>VSUR</v>
      </c>
    </row>
    <row r="3787" spans="1:65" x14ac:dyDescent="0.2">
      <c r="A3787">
        <v>2026</v>
      </c>
      <c r="B3787">
        <v>1</v>
      </c>
      <c r="C3787" t="s">
        <v>231</v>
      </c>
      <c r="D3787" t="s">
        <v>239</v>
      </c>
      <c r="E3787" t="s">
        <v>46</v>
      </c>
      <c r="F3787">
        <v>9286</v>
      </c>
      <c r="G3787" t="s">
        <v>141</v>
      </c>
      <c r="H3787" t="s">
        <v>240</v>
      </c>
      <c r="I3787" t="s">
        <v>240</v>
      </c>
      <c r="J3787" s="1">
        <v>46023</v>
      </c>
      <c r="K3787" t="s">
        <v>438</v>
      </c>
      <c r="L3787">
        <v>4</v>
      </c>
      <c r="M3787" t="s">
        <v>439</v>
      </c>
      <c r="N3787" t="s">
        <v>145</v>
      </c>
      <c r="O3787" t="s">
        <v>149</v>
      </c>
      <c r="P3787" t="s">
        <v>153</v>
      </c>
      <c r="Q3787">
        <v>45</v>
      </c>
      <c r="R3787">
        <v>1</v>
      </c>
      <c r="S3787">
        <v>45</v>
      </c>
      <c r="T3787">
        <v>0</v>
      </c>
      <c r="U3787">
        <v>1</v>
      </c>
      <c r="V3787">
        <v>1</v>
      </c>
      <c r="W3787">
        <v>45</v>
      </c>
      <c r="X3787">
        <v>45</v>
      </c>
      <c r="Y3787">
        <v>0</v>
      </c>
      <c r="Z3787">
        <v>0</v>
      </c>
      <c r="AA3787">
        <v>0</v>
      </c>
      <c r="AB3787">
        <v>0</v>
      </c>
      <c r="AC3787">
        <v>0</v>
      </c>
      <c r="AD3787">
        <v>1</v>
      </c>
      <c r="AE3787">
        <v>0</v>
      </c>
      <c r="AF3787">
        <v>0</v>
      </c>
      <c r="AG3787">
        <v>0</v>
      </c>
      <c r="AH3787">
        <v>0</v>
      </c>
      <c r="AI3787">
        <v>1</v>
      </c>
      <c r="AJ3787">
        <v>0</v>
      </c>
      <c r="AK3787">
        <v>0</v>
      </c>
      <c r="AL3787">
        <v>0</v>
      </c>
      <c r="AM3787">
        <v>0</v>
      </c>
      <c r="AN3787">
        <v>0</v>
      </c>
      <c r="AO3787">
        <v>1</v>
      </c>
      <c r="AP3787">
        <v>1</v>
      </c>
      <c r="AQ3787">
        <v>1</v>
      </c>
      <c r="AR3787">
        <v>0</v>
      </c>
      <c r="AS3787">
        <v>0</v>
      </c>
      <c r="AT3787">
        <v>0</v>
      </c>
      <c r="AU3787">
        <v>0</v>
      </c>
      <c r="AV3787">
        <v>0</v>
      </c>
      <c r="AW3787">
        <v>0</v>
      </c>
      <c r="AX3787">
        <v>0</v>
      </c>
      <c r="AY3787">
        <v>0</v>
      </c>
      <c r="AZ3787">
        <v>0</v>
      </c>
      <c r="BA3787">
        <v>0</v>
      </c>
      <c r="BB3787">
        <v>0</v>
      </c>
      <c r="BC3787">
        <v>0</v>
      </c>
      <c r="BD3787">
        <v>0</v>
      </c>
      <c r="BE3787">
        <v>0</v>
      </c>
      <c r="BF3787">
        <v>1</v>
      </c>
      <c r="BG3787">
        <v>45</v>
      </c>
      <c r="BH3787">
        <v>0</v>
      </c>
      <c r="BI3787">
        <v>1</v>
      </c>
      <c r="BJ3787" s="2">
        <v>46036</v>
      </c>
      <c r="BK3787">
        <v>0</v>
      </c>
      <c r="BL3787" s="3" t="str">
        <f>VLOOKUP(O3787,DropDownList!$H$1:$I$7,2,FALSE)</f>
        <v>2025/26</v>
      </c>
      <c r="BM3787" s="3" t="str">
        <f t="shared" si="59"/>
        <v>PREG</v>
      </c>
    </row>
    <row r="3788" spans="1:65" x14ac:dyDescent="0.2">
      <c r="A3788">
        <v>2026</v>
      </c>
      <c r="B3788">
        <v>1</v>
      </c>
      <c r="C3788" t="s">
        <v>231</v>
      </c>
      <c r="D3788" t="s">
        <v>239</v>
      </c>
      <c r="E3788" t="s">
        <v>46</v>
      </c>
      <c r="F3788">
        <v>9286</v>
      </c>
      <c r="G3788" t="s">
        <v>141</v>
      </c>
      <c r="H3788" t="s">
        <v>240</v>
      </c>
      <c r="I3788" t="s">
        <v>240</v>
      </c>
      <c r="J3788" s="1">
        <v>46023</v>
      </c>
      <c r="K3788" t="s">
        <v>438</v>
      </c>
      <c r="L3788">
        <v>4</v>
      </c>
      <c r="M3788" t="s">
        <v>439</v>
      </c>
      <c r="N3788" t="s">
        <v>145</v>
      </c>
      <c r="O3788" t="s">
        <v>156</v>
      </c>
      <c r="P3788" t="s">
        <v>152</v>
      </c>
      <c r="Q3788">
        <v>0</v>
      </c>
      <c r="R3788">
        <v>32</v>
      </c>
      <c r="S3788">
        <v>1280</v>
      </c>
      <c r="T3788">
        <v>560</v>
      </c>
      <c r="U3788">
        <v>0</v>
      </c>
      <c r="V3788">
        <v>0</v>
      </c>
      <c r="W3788">
        <v>0</v>
      </c>
      <c r="X3788">
        <v>0</v>
      </c>
      <c r="Y3788">
        <v>0</v>
      </c>
      <c r="Z3788">
        <v>0</v>
      </c>
      <c r="AA3788">
        <v>720</v>
      </c>
      <c r="AB3788">
        <v>0</v>
      </c>
      <c r="AC3788">
        <v>720</v>
      </c>
      <c r="AD3788">
        <v>0</v>
      </c>
      <c r="AE3788">
        <v>0</v>
      </c>
      <c r="AF3788">
        <v>18</v>
      </c>
      <c r="AG3788">
        <v>0</v>
      </c>
      <c r="AH3788">
        <v>14</v>
      </c>
      <c r="AI3788">
        <v>0</v>
      </c>
      <c r="AJ3788">
        <v>0</v>
      </c>
      <c r="AK3788">
        <v>0</v>
      </c>
      <c r="AL3788">
        <v>0</v>
      </c>
      <c r="AM3788">
        <v>0</v>
      </c>
      <c r="AN3788">
        <v>0</v>
      </c>
      <c r="AO3788">
        <v>0</v>
      </c>
      <c r="AP3788">
        <v>0</v>
      </c>
      <c r="AQ3788">
        <v>0</v>
      </c>
      <c r="AR3788">
        <v>0</v>
      </c>
      <c r="AS3788">
        <v>0</v>
      </c>
      <c r="AT3788">
        <v>0</v>
      </c>
      <c r="AU3788">
        <v>0</v>
      </c>
      <c r="AV3788">
        <v>0</v>
      </c>
      <c r="AW3788">
        <v>0</v>
      </c>
      <c r="AX3788">
        <v>0</v>
      </c>
      <c r="AY3788">
        <v>0</v>
      </c>
      <c r="AZ3788">
        <v>0</v>
      </c>
      <c r="BA3788">
        <v>0</v>
      </c>
      <c r="BB3788">
        <v>0</v>
      </c>
      <c r="BC3788">
        <v>0</v>
      </c>
      <c r="BD3788">
        <v>0</v>
      </c>
      <c r="BE3788">
        <v>0</v>
      </c>
      <c r="BF3788">
        <v>0</v>
      </c>
      <c r="BG3788">
        <v>0</v>
      </c>
      <c r="BH3788">
        <v>0</v>
      </c>
      <c r="BI3788">
        <v>0</v>
      </c>
      <c r="BJ3788" s="2">
        <v>46036</v>
      </c>
      <c r="BK3788">
        <v>0</v>
      </c>
      <c r="BL3788" s="3" t="str">
        <f>VLOOKUP(O3788,DropDownList!$H$1:$I$7,2,FALSE)</f>
        <v>2023/24</v>
      </c>
      <c r="BM3788" s="3" t="str">
        <f t="shared" si="59"/>
        <v>PCOA</v>
      </c>
    </row>
    <row r="3789" spans="1:65" x14ac:dyDescent="0.2">
      <c r="A3789">
        <v>2026</v>
      </c>
      <c r="B3789">
        <v>1</v>
      </c>
      <c r="C3789" t="s">
        <v>231</v>
      </c>
      <c r="D3789" t="s">
        <v>239</v>
      </c>
      <c r="E3789" t="s">
        <v>46</v>
      </c>
      <c r="F3789">
        <v>9286</v>
      </c>
      <c r="G3789" t="s">
        <v>141</v>
      </c>
      <c r="H3789" t="s">
        <v>240</v>
      </c>
      <c r="I3789" t="s">
        <v>240</v>
      </c>
      <c r="J3789" s="1">
        <v>46023</v>
      </c>
      <c r="K3789" t="s">
        <v>438</v>
      </c>
      <c r="L3789">
        <v>4</v>
      </c>
      <c r="M3789" t="s">
        <v>439</v>
      </c>
      <c r="N3789" t="s">
        <v>145</v>
      </c>
      <c r="O3789" t="s">
        <v>149</v>
      </c>
      <c r="P3789" t="s">
        <v>154</v>
      </c>
      <c r="Q3789">
        <v>15852.36</v>
      </c>
      <c r="R3789">
        <v>115</v>
      </c>
      <c r="S3789">
        <v>29536</v>
      </c>
      <c r="T3789">
        <v>0</v>
      </c>
      <c r="U3789">
        <v>64</v>
      </c>
      <c r="V3789">
        <v>58</v>
      </c>
      <c r="W3789">
        <v>10455</v>
      </c>
      <c r="X3789">
        <v>14178</v>
      </c>
      <c r="Y3789">
        <v>0</v>
      </c>
      <c r="Z3789">
        <v>0</v>
      </c>
      <c r="AA3789">
        <v>13683.64</v>
      </c>
      <c r="AB3789">
        <v>40</v>
      </c>
      <c r="AC3789">
        <v>12563.64</v>
      </c>
      <c r="AD3789">
        <v>41</v>
      </c>
      <c r="AE3789">
        <v>17</v>
      </c>
      <c r="AF3789">
        <v>51</v>
      </c>
      <c r="AG3789">
        <v>21</v>
      </c>
      <c r="AH3789">
        <v>0</v>
      </c>
      <c r="AI3789">
        <v>43</v>
      </c>
      <c r="AJ3789">
        <v>0</v>
      </c>
      <c r="AK3789">
        <v>0</v>
      </c>
      <c r="AL3789">
        <v>0</v>
      </c>
      <c r="AM3789">
        <v>0</v>
      </c>
      <c r="AN3789">
        <v>0</v>
      </c>
      <c r="AO3789">
        <v>70</v>
      </c>
      <c r="AP3789">
        <v>95</v>
      </c>
      <c r="AQ3789">
        <v>68</v>
      </c>
      <c r="AR3789">
        <v>0</v>
      </c>
      <c r="AS3789">
        <v>1</v>
      </c>
      <c r="AT3789">
        <v>0</v>
      </c>
      <c r="AU3789">
        <v>4</v>
      </c>
      <c r="AV3789">
        <v>1</v>
      </c>
      <c r="AW3789">
        <v>0</v>
      </c>
      <c r="AX3789">
        <v>0</v>
      </c>
      <c r="AY3789">
        <v>4</v>
      </c>
      <c r="AZ3789">
        <v>6</v>
      </c>
      <c r="BA3789">
        <v>1</v>
      </c>
      <c r="BB3789">
        <v>0</v>
      </c>
      <c r="BC3789">
        <v>0</v>
      </c>
      <c r="BD3789">
        <v>2</v>
      </c>
      <c r="BE3789">
        <v>0</v>
      </c>
      <c r="BF3789">
        <v>115</v>
      </c>
      <c r="BG3789">
        <v>10773</v>
      </c>
      <c r="BH3789">
        <v>0</v>
      </c>
      <c r="BI3789">
        <v>64</v>
      </c>
      <c r="BJ3789" s="2">
        <v>46036</v>
      </c>
      <c r="BK3789">
        <v>0</v>
      </c>
      <c r="BL3789" s="3" t="str">
        <f>VLOOKUP(O3789,DropDownList!$H$1:$I$7,2,FALSE)</f>
        <v>2025/26</v>
      </c>
      <c r="BM3789" s="3" t="str">
        <f t="shared" si="59"/>
        <v>JP COURT</v>
      </c>
    </row>
    <row r="3790" spans="1:65" x14ac:dyDescent="0.2">
      <c r="A3790">
        <v>2026</v>
      </c>
      <c r="B3790">
        <v>1</v>
      </c>
      <c r="C3790" t="s">
        <v>231</v>
      </c>
      <c r="D3790" t="s">
        <v>239</v>
      </c>
      <c r="E3790" t="s">
        <v>46</v>
      </c>
      <c r="F3790">
        <v>9286</v>
      </c>
      <c r="G3790" t="s">
        <v>141</v>
      </c>
      <c r="H3790" t="s">
        <v>240</v>
      </c>
      <c r="I3790" t="s">
        <v>240</v>
      </c>
      <c r="J3790" s="1">
        <v>46023</v>
      </c>
      <c r="K3790" t="s">
        <v>438</v>
      </c>
      <c r="L3790">
        <v>4</v>
      </c>
      <c r="M3790" t="s">
        <v>439</v>
      </c>
      <c r="N3790" t="s">
        <v>145</v>
      </c>
      <c r="O3790" t="s">
        <v>147</v>
      </c>
      <c r="P3790" t="s">
        <v>153</v>
      </c>
      <c r="Q3790">
        <v>90</v>
      </c>
      <c r="R3790">
        <v>2</v>
      </c>
      <c r="S3790">
        <v>90</v>
      </c>
      <c r="T3790">
        <v>0</v>
      </c>
      <c r="U3790">
        <v>2</v>
      </c>
      <c r="V3790">
        <v>2</v>
      </c>
      <c r="W3790">
        <v>90</v>
      </c>
      <c r="X3790">
        <v>90</v>
      </c>
      <c r="Y3790">
        <v>0</v>
      </c>
      <c r="Z3790">
        <v>0</v>
      </c>
      <c r="AA3790">
        <v>0</v>
      </c>
      <c r="AB3790">
        <v>0</v>
      </c>
      <c r="AC3790">
        <v>0</v>
      </c>
      <c r="AD3790">
        <v>2</v>
      </c>
      <c r="AE3790">
        <v>0</v>
      </c>
      <c r="AF3790">
        <v>0</v>
      </c>
      <c r="AG3790">
        <v>0</v>
      </c>
      <c r="AH3790">
        <v>0</v>
      </c>
      <c r="AI3790">
        <v>2</v>
      </c>
      <c r="AJ3790">
        <v>0</v>
      </c>
      <c r="AK3790">
        <v>0</v>
      </c>
      <c r="AL3790">
        <v>0</v>
      </c>
      <c r="AM3790">
        <v>0</v>
      </c>
      <c r="AN3790">
        <v>0</v>
      </c>
      <c r="AO3790">
        <v>2</v>
      </c>
      <c r="AP3790">
        <v>2</v>
      </c>
      <c r="AQ3790">
        <v>2</v>
      </c>
      <c r="AR3790">
        <v>0</v>
      </c>
      <c r="AS3790">
        <v>0</v>
      </c>
      <c r="AT3790">
        <v>0</v>
      </c>
      <c r="AU3790">
        <v>0</v>
      </c>
      <c r="AV3790">
        <v>0</v>
      </c>
      <c r="AW3790">
        <v>0</v>
      </c>
      <c r="AX3790">
        <v>0</v>
      </c>
      <c r="AY3790">
        <v>0</v>
      </c>
      <c r="AZ3790">
        <v>0</v>
      </c>
      <c r="BA3790">
        <v>0</v>
      </c>
      <c r="BB3790">
        <v>0</v>
      </c>
      <c r="BC3790">
        <v>0</v>
      </c>
      <c r="BD3790">
        <v>0</v>
      </c>
      <c r="BE3790">
        <v>0</v>
      </c>
      <c r="BF3790">
        <v>2</v>
      </c>
      <c r="BG3790">
        <v>90</v>
      </c>
      <c r="BH3790">
        <v>0</v>
      </c>
      <c r="BI3790">
        <v>2</v>
      </c>
      <c r="BJ3790" s="2">
        <v>46036</v>
      </c>
      <c r="BK3790">
        <v>0</v>
      </c>
      <c r="BL3790" s="3" t="str">
        <f>VLOOKUP(O3790,DropDownList!$H$1:$I$7,2,FALSE)</f>
        <v>2024/25</v>
      </c>
      <c r="BM3790" s="3" t="str">
        <f t="shared" si="59"/>
        <v>PREG</v>
      </c>
    </row>
    <row r="3791" spans="1:65" x14ac:dyDescent="0.2">
      <c r="A3791">
        <v>2026</v>
      </c>
      <c r="B3791">
        <v>1</v>
      </c>
      <c r="C3791" t="s">
        <v>231</v>
      </c>
      <c r="D3791" t="s">
        <v>239</v>
      </c>
      <c r="E3791" t="s">
        <v>46</v>
      </c>
      <c r="F3791">
        <v>9286</v>
      </c>
      <c r="G3791" t="s">
        <v>141</v>
      </c>
      <c r="H3791" t="s">
        <v>240</v>
      </c>
      <c r="I3791" t="s">
        <v>240</v>
      </c>
      <c r="J3791" s="1">
        <v>46023</v>
      </c>
      <c r="K3791" t="s">
        <v>438</v>
      </c>
      <c r="L3791">
        <v>4</v>
      </c>
      <c r="M3791" t="s">
        <v>439</v>
      </c>
      <c r="N3791" t="s">
        <v>145</v>
      </c>
      <c r="O3791" t="s">
        <v>149</v>
      </c>
      <c r="P3791" t="s">
        <v>150</v>
      </c>
      <c r="Q3791">
        <v>13923.75</v>
      </c>
      <c r="R3791">
        <v>125</v>
      </c>
      <c r="S3791">
        <v>21678.98</v>
      </c>
      <c r="T3791">
        <v>1414.96</v>
      </c>
      <c r="U3791">
        <v>86</v>
      </c>
      <c r="V3791">
        <v>83</v>
      </c>
      <c r="W3791">
        <v>10751.87</v>
      </c>
      <c r="X3791">
        <v>13586.26</v>
      </c>
      <c r="Y3791">
        <v>121</v>
      </c>
      <c r="Z3791">
        <v>20264.02</v>
      </c>
      <c r="AA3791">
        <v>6340.27</v>
      </c>
      <c r="AB3791">
        <v>2183.1999999999998</v>
      </c>
      <c r="AC3791">
        <v>4157.07</v>
      </c>
      <c r="AD3791">
        <v>72</v>
      </c>
      <c r="AE3791">
        <v>11</v>
      </c>
      <c r="AF3791">
        <v>35</v>
      </c>
      <c r="AG3791">
        <v>12</v>
      </c>
      <c r="AH3791">
        <v>4</v>
      </c>
      <c r="AI3791">
        <v>74</v>
      </c>
      <c r="AJ3791">
        <v>23</v>
      </c>
      <c r="AK3791">
        <v>7</v>
      </c>
      <c r="AL3791">
        <v>0</v>
      </c>
      <c r="AM3791">
        <v>2</v>
      </c>
      <c r="AN3791">
        <v>1</v>
      </c>
      <c r="AO3791">
        <v>94</v>
      </c>
      <c r="AP3791">
        <v>114</v>
      </c>
      <c r="AQ3791">
        <v>94</v>
      </c>
      <c r="AR3791">
        <v>0</v>
      </c>
      <c r="AS3791">
        <v>2</v>
      </c>
      <c r="AT3791">
        <v>0</v>
      </c>
      <c r="AU3791">
        <v>1</v>
      </c>
      <c r="AV3791">
        <v>1</v>
      </c>
      <c r="AW3791">
        <v>0</v>
      </c>
      <c r="AX3791">
        <v>0</v>
      </c>
      <c r="AY3791">
        <v>2</v>
      </c>
      <c r="AZ3791">
        <v>6</v>
      </c>
      <c r="BA3791">
        <v>1</v>
      </c>
      <c r="BB3791">
        <v>0</v>
      </c>
      <c r="BC3791">
        <v>0</v>
      </c>
      <c r="BD3791">
        <v>2</v>
      </c>
      <c r="BE3791">
        <v>0</v>
      </c>
      <c r="BF3791">
        <v>97</v>
      </c>
      <c r="BG3791">
        <v>12814.57</v>
      </c>
      <c r="BH3791">
        <v>0</v>
      </c>
      <c r="BI3791">
        <v>86</v>
      </c>
      <c r="BJ3791" s="2">
        <v>46036</v>
      </c>
      <c r="BK3791">
        <v>0</v>
      </c>
      <c r="BL3791" s="3" t="str">
        <f>VLOOKUP(O3791,DropDownList!$H$1:$I$7,2,FALSE)</f>
        <v>2025/26</v>
      </c>
      <c r="BM3791" s="3" t="str">
        <f t="shared" si="59"/>
        <v>FISCAL FINES</v>
      </c>
    </row>
    <row r="3792" spans="1:65" x14ac:dyDescent="0.2">
      <c r="A3792">
        <v>2026</v>
      </c>
      <c r="B3792">
        <v>1</v>
      </c>
      <c r="C3792" t="s">
        <v>231</v>
      </c>
      <c r="D3792" t="s">
        <v>239</v>
      </c>
      <c r="E3792" t="s">
        <v>46</v>
      </c>
      <c r="F3792">
        <v>9286</v>
      </c>
      <c r="G3792" t="s">
        <v>141</v>
      </c>
      <c r="H3792" t="s">
        <v>240</v>
      </c>
      <c r="I3792" t="s">
        <v>240</v>
      </c>
      <c r="J3792" s="1">
        <v>46023</v>
      </c>
      <c r="K3792" t="s">
        <v>438</v>
      </c>
      <c r="L3792">
        <v>4</v>
      </c>
      <c r="M3792" t="s">
        <v>439</v>
      </c>
      <c r="N3792" t="s">
        <v>145</v>
      </c>
      <c r="O3792" t="s">
        <v>147</v>
      </c>
      <c r="P3792" t="s">
        <v>154</v>
      </c>
      <c r="Q3792">
        <v>22590.28</v>
      </c>
      <c r="R3792">
        <v>260</v>
      </c>
      <c r="S3792">
        <v>57433</v>
      </c>
      <c r="T3792">
        <v>700</v>
      </c>
      <c r="U3792">
        <v>113</v>
      </c>
      <c r="V3792">
        <v>81</v>
      </c>
      <c r="W3792">
        <v>16080.43</v>
      </c>
      <c r="X3792">
        <v>16380.43</v>
      </c>
      <c r="Y3792">
        <v>0</v>
      </c>
      <c r="Z3792">
        <v>0</v>
      </c>
      <c r="AA3792">
        <v>34142.720000000001</v>
      </c>
      <c r="AB3792">
        <v>400</v>
      </c>
      <c r="AC3792">
        <v>31252.720000000001</v>
      </c>
      <c r="AD3792">
        <v>59</v>
      </c>
      <c r="AE3792">
        <v>22</v>
      </c>
      <c r="AF3792">
        <v>145</v>
      </c>
      <c r="AG3792">
        <v>32</v>
      </c>
      <c r="AH3792">
        <v>2</v>
      </c>
      <c r="AI3792">
        <v>81</v>
      </c>
      <c r="AJ3792">
        <v>0</v>
      </c>
      <c r="AK3792">
        <v>0</v>
      </c>
      <c r="AL3792">
        <v>0</v>
      </c>
      <c r="AM3792">
        <v>0</v>
      </c>
      <c r="AN3792">
        <v>0</v>
      </c>
      <c r="AO3792">
        <v>167</v>
      </c>
      <c r="AP3792">
        <v>468</v>
      </c>
      <c r="AQ3792">
        <v>166</v>
      </c>
      <c r="AR3792">
        <v>0</v>
      </c>
      <c r="AS3792">
        <v>58</v>
      </c>
      <c r="AT3792">
        <v>1</v>
      </c>
      <c r="AU3792">
        <v>7</v>
      </c>
      <c r="AV3792">
        <v>4</v>
      </c>
      <c r="AW3792">
        <v>2</v>
      </c>
      <c r="AX3792">
        <v>0</v>
      </c>
      <c r="AY3792">
        <v>40</v>
      </c>
      <c r="AZ3792">
        <v>80</v>
      </c>
      <c r="BA3792">
        <v>43</v>
      </c>
      <c r="BB3792">
        <v>14</v>
      </c>
      <c r="BC3792">
        <v>9</v>
      </c>
      <c r="BD3792">
        <v>4</v>
      </c>
      <c r="BE3792">
        <v>0</v>
      </c>
      <c r="BF3792">
        <v>257</v>
      </c>
      <c r="BG3792">
        <v>17256</v>
      </c>
      <c r="BH3792">
        <v>0</v>
      </c>
      <c r="BI3792">
        <v>112</v>
      </c>
      <c r="BJ3792" s="2">
        <v>46036</v>
      </c>
      <c r="BK3792">
        <v>0</v>
      </c>
      <c r="BL3792" s="3" t="str">
        <f>VLOOKUP(O3792,DropDownList!$H$1:$I$7,2,FALSE)</f>
        <v>2024/25</v>
      </c>
      <c r="BM3792" s="3" t="str">
        <f t="shared" si="59"/>
        <v>JP COURT</v>
      </c>
    </row>
    <row r="3793" spans="1:65" x14ac:dyDescent="0.2">
      <c r="A3793">
        <v>2026</v>
      </c>
      <c r="B3793">
        <v>1</v>
      </c>
      <c r="C3793" t="s">
        <v>231</v>
      </c>
      <c r="D3793" t="s">
        <v>239</v>
      </c>
      <c r="E3793" t="s">
        <v>46</v>
      </c>
      <c r="F3793">
        <v>9286</v>
      </c>
      <c r="G3793" t="s">
        <v>141</v>
      </c>
      <c r="H3793" t="s">
        <v>240</v>
      </c>
      <c r="I3793" t="s">
        <v>240</v>
      </c>
      <c r="J3793" s="1">
        <v>46023</v>
      </c>
      <c r="K3793" t="s">
        <v>438</v>
      </c>
      <c r="L3793">
        <v>4</v>
      </c>
      <c r="M3793" t="s">
        <v>439</v>
      </c>
      <c r="N3793" t="s">
        <v>145</v>
      </c>
      <c r="O3793" t="s">
        <v>155</v>
      </c>
      <c r="P3793" t="s">
        <v>153</v>
      </c>
      <c r="Q3793">
        <v>0</v>
      </c>
      <c r="R3793">
        <v>1</v>
      </c>
      <c r="S3793">
        <v>45</v>
      </c>
      <c r="T3793">
        <v>0</v>
      </c>
      <c r="U3793">
        <v>0</v>
      </c>
      <c r="V3793">
        <v>0</v>
      </c>
      <c r="W3793">
        <v>0</v>
      </c>
      <c r="X3793">
        <v>0</v>
      </c>
      <c r="Y3793">
        <v>0</v>
      </c>
      <c r="Z3793">
        <v>0</v>
      </c>
      <c r="AA3793">
        <v>45</v>
      </c>
      <c r="AB3793">
        <v>0</v>
      </c>
      <c r="AC3793">
        <v>45</v>
      </c>
      <c r="AD3793">
        <v>0</v>
      </c>
      <c r="AE3793">
        <v>0</v>
      </c>
      <c r="AF3793">
        <v>1</v>
      </c>
      <c r="AG3793">
        <v>0</v>
      </c>
      <c r="AH3793">
        <v>0</v>
      </c>
      <c r="AI3793">
        <v>0</v>
      </c>
      <c r="AJ3793">
        <v>0</v>
      </c>
      <c r="AK3793">
        <v>0</v>
      </c>
      <c r="AL3793">
        <v>0</v>
      </c>
      <c r="AM3793">
        <v>0</v>
      </c>
      <c r="AN3793">
        <v>0</v>
      </c>
      <c r="AO3793">
        <v>1</v>
      </c>
      <c r="AP3793">
        <v>1</v>
      </c>
      <c r="AQ3793">
        <v>1</v>
      </c>
      <c r="AR3793">
        <v>0</v>
      </c>
      <c r="AS3793">
        <v>0</v>
      </c>
      <c r="AT3793">
        <v>0</v>
      </c>
      <c r="AU3793">
        <v>0</v>
      </c>
      <c r="AV3793">
        <v>0</v>
      </c>
      <c r="AW3793">
        <v>0</v>
      </c>
      <c r="AX3793">
        <v>0</v>
      </c>
      <c r="AY3793">
        <v>0</v>
      </c>
      <c r="AZ3793">
        <v>0</v>
      </c>
      <c r="BA3793">
        <v>0</v>
      </c>
      <c r="BB3793">
        <v>0</v>
      </c>
      <c r="BC3793">
        <v>0</v>
      </c>
      <c r="BD3793">
        <v>0</v>
      </c>
      <c r="BE3793">
        <v>0</v>
      </c>
      <c r="BF3793">
        <v>1</v>
      </c>
      <c r="BG3793">
        <v>0</v>
      </c>
      <c r="BH3793">
        <v>0</v>
      </c>
      <c r="BI3793">
        <v>0</v>
      </c>
      <c r="BJ3793" s="2">
        <v>46036</v>
      </c>
      <c r="BK3793">
        <v>0</v>
      </c>
      <c r="BL3793" s="3" t="str">
        <f>VLOOKUP(O3793,DropDownList!$H$1:$I$7,2,FALSE)</f>
        <v>2022/23</v>
      </c>
      <c r="BM3793" s="3" t="str">
        <f t="shared" si="59"/>
        <v>PREG</v>
      </c>
    </row>
    <row r="3794" spans="1:65" x14ac:dyDescent="0.2">
      <c r="A3794">
        <v>2026</v>
      </c>
      <c r="B3794">
        <v>1</v>
      </c>
      <c r="C3794" t="s">
        <v>231</v>
      </c>
      <c r="D3794" t="s">
        <v>239</v>
      </c>
      <c r="E3794" t="s">
        <v>46</v>
      </c>
      <c r="F3794">
        <v>9286</v>
      </c>
      <c r="G3794" t="s">
        <v>141</v>
      </c>
      <c r="H3794" t="s">
        <v>240</v>
      </c>
      <c r="I3794" t="s">
        <v>240</v>
      </c>
      <c r="J3794" s="1">
        <v>46023</v>
      </c>
      <c r="K3794" t="s">
        <v>438</v>
      </c>
      <c r="L3794">
        <v>4</v>
      </c>
      <c r="M3794" t="s">
        <v>439</v>
      </c>
      <c r="N3794" t="s">
        <v>145</v>
      </c>
      <c r="O3794" t="s">
        <v>147</v>
      </c>
      <c r="P3794" t="s">
        <v>152</v>
      </c>
      <c r="Q3794">
        <v>0</v>
      </c>
      <c r="R3794">
        <v>23</v>
      </c>
      <c r="S3794">
        <v>920</v>
      </c>
      <c r="T3794">
        <v>440</v>
      </c>
      <c r="U3794">
        <v>0</v>
      </c>
      <c r="V3794">
        <v>0</v>
      </c>
      <c r="W3794">
        <v>0</v>
      </c>
      <c r="X3794">
        <v>0</v>
      </c>
      <c r="Y3794">
        <v>0</v>
      </c>
      <c r="Z3794">
        <v>0</v>
      </c>
      <c r="AA3794">
        <v>480</v>
      </c>
      <c r="AB3794">
        <v>0</v>
      </c>
      <c r="AC3794">
        <v>480</v>
      </c>
      <c r="AD3794">
        <v>0</v>
      </c>
      <c r="AE3794">
        <v>0</v>
      </c>
      <c r="AF3794">
        <v>12</v>
      </c>
      <c r="AG3794">
        <v>0</v>
      </c>
      <c r="AH3794">
        <v>11</v>
      </c>
      <c r="AI3794">
        <v>0</v>
      </c>
      <c r="AJ3794">
        <v>0</v>
      </c>
      <c r="AK3794">
        <v>0</v>
      </c>
      <c r="AL3794">
        <v>0</v>
      </c>
      <c r="AM3794">
        <v>0</v>
      </c>
      <c r="AN3794">
        <v>0</v>
      </c>
      <c r="AO3794">
        <v>0</v>
      </c>
      <c r="AP3794">
        <v>0</v>
      </c>
      <c r="AQ3794">
        <v>0</v>
      </c>
      <c r="AR3794">
        <v>0</v>
      </c>
      <c r="AS3794">
        <v>0</v>
      </c>
      <c r="AT3794">
        <v>0</v>
      </c>
      <c r="AU3794">
        <v>0</v>
      </c>
      <c r="AV3794">
        <v>0</v>
      </c>
      <c r="AW3794">
        <v>0</v>
      </c>
      <c r="AX3794">
        <v>0</v>
      </c>
      <c r="AY3794">
        <v>0</v>
      </c>
      <c r="AZ3794">
        <v>0</v>
      </c>
      <c r="BA3794">
        <v>0</v>
      </c>
      <c r="BB3794">
        <v>0</v>
      </c>
      <c r="BC3794">
        <v>0</v>
      </c>
      <c r="BD3794">
        <v>0</v>
      </c>
      <c r="BE3794">
        <v>0</v>
      </c>
      <c r="BF3794">
        <v>0</v>
      </c>
      <c r="BG3794">
        <v>0</v>
      </c>
      <c r="BH3794">
        <v>0</v>
      </c>
      <c r="BI3794">
        <v>0</v>
      </c>
      <c r="BJ3794" s="2">
        <v>46036</v>
      </c>
      <c r="BK3794">
        <v>0</v>
      </c>
      <c r="BL3794" s="3" t="str">
        <f>VLOOKUP(O3794,DropDownList!$H$1:$I$7,2,FALSE)</f>
        <v>2024/25</v>
      </c>
      <c r="BM3794" s="3" t="str">
        <f t="shared" si="59"/>
        <v>PCOA</v>
      </c>
    </row>
    <row r="3795" spans="1:65" x14ac:dyDescent="0.2">
      <c r="A3795">
        <v>2026</v>
      </c>
      <c r="B3795">
        <v>1</v>
      </c>
      <c r="C3795" t="s">
        <v>231</v>
      </c>
      <c r="D3795" t="s">
        <v>239</v>
      </c>
      <c r="E3795" t="s">
        <v>46</v>
      </c>
      <c r="F3795">
        <v>9286</v>
      </c>
      <c r="G3795" t="s">
        <v>141</v>
      </c>
      <c r="H3795" t="s">
        <v>240</v>
      </c>
      <c r="I3795" t="s">
        <v>240</v>
      </c>
      <c r="J3795" s="1">
        <v>46023</v>
      </c>
      <c r="K3795" t="s">
        <v>438</v>
      </c>
      <c r="L3795">
        <v>4</v>
      </c>
      <c r="M3795" t="s">
        <v>439</v>
      </c>
      <c r="N3795" t="s">
        <v>145</v>
      </c>
      <c r="O3795" t="s">
        <v>147</v>
      </c>
      <c r="P3795" t="s">
        <v>148</v>
      </c>
      <c r="Q3795">
        <v>430</v>
      </c>
      <c r="R3795">
        <v>11</v>
      </c>
      <c r="S3795">
        <v>660</v>
      </c>
      <c r="T3795">
        <v>0</v>
      </c>
      <c r="U3795">
        <v>8</v>
      </c>
      <c r="V3795">
        <v>6</v>
      </c>
      <c r="W3795">
        <v>360</v>
      </c>
      <c r="X3795">
        <v>360</v>
      </c>
      <c r="Y3795">
        <v>0</v>
      </c>
      <c r="Z3795">
        <v>0</v>
      </c>
      <c r="AA3795">
        <v>230</v>
      </c>
      <c r="AB3795">
        <v>0</v>
      </c>
      <c r="AC3795">
        <v>230</v>
      </c>
      <c r="AD3795">
        <v>6</v>
      </c>
      <c r="AE3795">
        <v>0</v>
      </c>
      <c r="AF3795">
        <v>3</v>
      </c>
      <c r="AG3795">
        <v>1</v>
      </c>
      <c r="AH3795">
        <v>0</v>
      </c>
      <c r="AI3795">
        <v>7</v>
      </c>
      <c r="AJ3795">
        <v>0</v>
      </c>
      <c r="AK3795">
        <v>0</v>
      </c>
      <c r="AL3795">
        <v>0</v>
      </c>
      <c r="AM3795">
        <v>0</v>
      </c>
      <c r="AN3795">
        <v>0</v>
      </c>
      <c r="AO3795">
        <v>9</v>
      </c>
      <c r="AP3795">
        <v>15</v>
      </c>
      <c r="AQ3795">
        <v>9</v>
      </c>
      <c r="AR3795">
        <v>0</v>
      </c>
      <c r="AS3795">
        <v>1</v>
      </c>
      <c r="AT3795">
        <v>0</v>
      </c>
      <c r="AU3795">
        <v>0</v>
      </c>
      <c r="AV3795">
        <v>0</v>
      </c>
      <c r="AW3795">
        <v>0</v>
      </c>
      <c r="AX3795">
        <v>0</v>
      </c>
      <c r="AY3795">
        <v>2</v>
      </c>
      <c r="AZ3795">
        <v>2</v>
      </c>
      <c r="BA3795">
        <v>0</v>
      </c>
      <c r="BB3795">
        <v>0</v>
      </c>
      <c r="BC3795">
        <v>0</v>
      </c>
      <c r="BD3795">
        <v>0</v>
      </c>
      <c r="BE3795">
        <v>0</v>
      </c>
      <c r="BF3795">
        <v>10</v>
      </c>
      <c r="BG3795">
        <v>420</v>
      </c>
      <c r="BH3795">
        <v>0</v>
      </c>
      <c r="BI3795">
        <v>8</v>
      </c>
      <c r="BJ3795" s="2">
        <v>46036</v>
      </c>
      <c r="BK3795">
        <v>0</v>
      </c>
      <c r="BL3795" s="3" t="str">
        <f>VLOOKUP(O3795,DropDownList!$H$1:$I$7,2,FALSE)</f>
        <v>2024/25</v>
      </c>
      <c r="BM3795" s="3" t="str">
        <f t="shared" si="59"/>
        <v>PRAS</v>
      </c>
    </row>
    <row r="3796" spans="1:65" x14ac:dyDescent="0.2">
      <c r="A3796">
        <v>2026</v>
      </c>
      <c r="B3796">
        <v>1</v>
      </c>
      <c r="C3796" t="s">
        <v>231</v>
      </c>
      <c r="D3796" t="s">
        <v>239</v>
      </c>
      <c r="E3796" t="s">
        <v>46</v>
      </c>
      <c r="F3796">
        <v>9286</v>
      </c>
      <c r="G3796" t="s">
        <v>141</v>
      </c>
      <c r="H3796" t="s">
        <v>240</v>
      </c>
      <c r="I3796" t="s">
        <v>240</v>
      </c>
      <c r="J3796" s="1">
        <v>46023</v>
      </c>
      <c r="K3796" t="s">
        <v>438</v>
      </c>
      <c r="L3796">
        <v>4</v>
      </c>
      <c r="M3796" t="s">
        <v>439</v>
      </c>
      <c r="N3796" t="s">
        <v>145</v>
      </c>
      <c r="O3796" t="s">
        <v>155</v>
      </c>
      <c r="P3796" t="s">
        <v>148</v>
      </c>
      <c r="Q3796">
        <v>0</v>
      </c>
      <c r="R3796">
        <v>3</v>
      </c>
      <c r="S3796">
        <v>180</v>
      </c>
      <c r="T3796">
        <v>60</v>
      </c>
      <c r="U3796">
        <v>0</v>
      </c>
      <c r="V3796">
        <v>0</v>
      </c>
      <c r="W3796">
        <v>0</v>
      </c>
      <c r="X3796">
        <v>0</v>
      </c>
      <c r="Y3796">
        <v>0</v>
      </c>
      <c r="Z3796">
        <v>0</v>
      </c>
      <c r="AA3796">
        <v>120</v>
      </c>
      <c r="AB3796">
        <v>0</v>
      </c>
      <c r="AC3796">
        <v>120</v>
      </c>
      <c r="AD3796">
        <v>0</v>
      </c>
      <c r="AE3796">
        <v>0</v>
      </c>
      <c r="AF3796">
        <v>2</v>
      </c>
      <c r="AG3796">
        <v>0</v>
      </c>
      <c r="AH3796">
        <v>1</v>
      </c>
      <c r="AI3796">
        <v>0</v>
      </c>
      <c r="AJ3796">
        <v>0</v>
      </c>
      <c r="AK3796">
        <v>0</v>
      </c>
      <c r="AL3796">
        <v>0</v>
      </c>
      <c r="AM3796">
        <v>0</v>
      </c>
      <c r="AN3796">
        <v>0</v>
      </c>
      <c r="AO3796">
        <v>1</v>
      </c>
      <c r="AP3796">
        <v>9</v>
      </c>
      <c r="AQ3796">
        <v>1</v>
      </c>
      <c r="AR3796">
        <v>0</v>
      </c>
      <c r="AS3796">
        <v>4</v>
      </c>
      <c r="AT3796">
        <v>0</v>
      </c>
      <c r="AU3796">
        <v>0</v>
      </c>
      <c r="AV3796">
        <v>0</v>
      </c>
      <c r="AW3796">
        <v>0</v>
      </c>
      <c r="AX3796">
        <v>0</v>
      </c>
      <c r="AY3796">
        <v>0</v>
      </c>
      <c r="AZ3796">
        <v>2</v>
      </c>
      <c r="BA3796">
        <v>2</v>
      </c>
      <c r="BB3796">
        <v>0</v>
      </c>
      <c r="BC3796">
        <v>0</v>
      </c>
      <c r="BD3796">
        <v>0</v>
      </c>
      <c r="BE3796">
        <v>0</v>
      </c>
      <c r="BF3796">
        <v>2</v>
      </c>
      <c r="BG3796">
        <v>0</v>
      </c>
      <c r="BH3796">
        <v>0</v>
      </c>
      <c r="BI3796">
        <v>0</v>
      </c>
      <c r="BJ3796" s="2">
        <v>46036</v>
      </c>
      <c r="BK3796">
        <v>0</v>
      </c>
      <c r="BL3796" s="3" t="str">
        <f>VLOOKUP(O3796,DropDownList!$H$1:$I$7,2,FALSE)</f>
        <v>2022/23</v>
      </c>
      <c r="BM3796" s="3" t="str">
        <f t="shared" si="59"/>
        <v>PRAS</v>
      </c>
    </row>
    <row r="3797" spans="1:65" x14ac:dyDescent="0.2">
      <c r="A3797">
        <v>2026</v>
      </c>
      <c r="B3797">
        <v>1</v>
      </c>
      <c r="C3797" t="s">
        <v>231</v>
      </c>
      <c r="D3797" t="s">
        <v>239</v>
      </c>
      <c r="E3797" t="s">
        <v>46</v>
      </c>
      <c r="F3797">
        <v>9286</v>
      </c>
      <c r="G3797" t="s">
        <v>141</v>
      </c>
      <c r="H3797" t="s">
        <v>240</v>
      </c>
      <c r="I3797" t="s">
        <v>240</v>
      </c>
      <c r="J3797" s="1">
        <v>46023</v>
      </c>
      <c r="K3797" t="s">
        <v>438</v>
      </c>
      <c r="L3797">
        <v>4</v>
      </c>
      <c r="M3797" t="s">
        <v>439</v>
      </c>
      <c r="N3797" t="s">
        <v>145</v>
      </c>
      <c r="O3797" t="s">
        <v>147</v>
      </c>
      <c r="P3797" t="s">
        <v>150</v>
      </c>
      <c r="Q3797">
        <v>21002.71</v>
      </c>
      <c r="R3797">
        <v>252</v>
      </c>
      <c r="S3797">
        <v>42218.81</v>
      </c>
      <c r="T3797">
        <v>1687.5</v>
      </c>
      <c r="U3797">
        <v>128</v>
      </c>
      <c r="V3797">
        <v>104</v>
      </c>
      <c r="W3797">
        <v>17135.18</v>
      </c>
      <c r="X3797">
        <v>17135.18</v>
      </c>
      <c r="Y3797">
        <v>240</v>
      </c>
      <c r="Z3797">
        <v>40531.31</v>
      </c>
      <c r="AA3797">
        <v>19528.599999999999</v>
      </c>
      <c r="AB3797">
        <v>7242.21</v>
      </c>
      <c r="AC3797">
        <v>12286.39</v>
      </c>
      <c r="AD3797">
        <v>87</v>
      </c>
      <c r="AE3797">
        <v>17</v>
      </c>
      <c r="AF3797">
        <v>112</v>
      </c>
      <c r="AG3797">
        <v>28</v>
      </c>
      <c r="AH3797">
        <v>12</v>
      </c>
      <c r="AI3797">
        <v>100</v>
      </c>
      <c r="AJ3797">
        <v>48</v>
      </c>
      <c r="AK3797">
        <v>22</v>
      </c>
      <c r="AL3797">
        <v>2</v>
      </c>
      <c r="AM3797">
        <v>4</v>
      </c>
      <c r="AN3797">
        <v>1</v>
      </c>
      <c r="AO3797">
        <v>177</v>
      </c>
      <c r="AP3797">
        <v>365</v>
      </c>
      <c r="AQ3797">
        <v>180</v>
      </c>
      <c r="AR3797">
        <v>1</v>
      </c>
      <c r="AS3797">
        <v>28</v>
      </c>
      <c r="AT3797">
        <v>0</v>
      </c>
      <c r="AU3797">
        <v>4</v>
      </c>
      <c r="AV3797">
        <v>0</v>
      </c>
      <c r="AW3797">
        <v>0</v>
      </c>
      <c r="AX3797">
        <v>0</v>
      </c>
      <c r="AY3797">
        <v>32</v>
      </c>
      <c r="AZ3797">
        <v>59</v>
      </c>
      <c r="BA3797">
        <v>23</v>
      </c>
      <c r="BB3797">
        <v>8</v>
      </c>
      <c r="BC3797">
        <v>6</v>
      </c>
      <c r="BD3797">
        <v>1</v>
      </c>
      <c r="BE3797">
        <v>0</v>
      </c>
      <c r="BF3797">
        <v>176</v>
      </c>
      <c r="BG3797">
        <v>16251.92</v>
      </c>
      <c r="BH3797">
        <v>0</v>
      </c>
      <c r="BI3797">
        <v>126</v>
      </c>
      <c r="BJ3797" s="2">
        <v>46036</v>
      </c>
      <c r="BK3797">
        <v>2</v>
      </c>
      <c r="BL3797" s="3" t="str">
        <f>VLOOKUP(O3797,DropDownList!$H$1:$I$7,2,FALSE)</f>
        <v>2024/25</v>
      </c>
      <c r="BM3797" s="3" t="str">
        <f t="shared" si="59"/>
        <v>FISCAL FINES</v>
      </c>
    </row>
    <row r="3798" spans="1:65" x14ac:dyDescent="0.2">
      <c r="A3798">
        <v>2026</v>
      </c>
      <c r="B3798">
        <v>1</v>
      </c>
      <c r="C3798" t="s">
        <v>231</v>
      </c>
      <c r="D3798" t="s">
        <v>239</v>
      </c>
      <c r="E3798" t="s">
        <v>46</v>
      </c>
      <c r="F3798">
        <v>9286</v>
      </c>
      <c r="G3798" t="s">
        <v>141</v>
      </c>
      <c r="H3798" t="s">
        <v>240</v>
      </c>
      <c r="I3798" t="s">
        <v>240</v>
      </c>
      <c r="J3798" s="1">
        <v>46023</v>
      </c>
      <c r="K3798" t="s">
        <v>438</v>
      </c>
      <c r="L3798">
        <v>4</v>
      </c>
      <c r="M3798" t="s">
        <v>439</v>
      </c>
      <c r="N3798" t="s">
        <v>145</v>
      </c>
      <c r="O3798" t="s">
        <v>155</v>
      </c>
      <c r="P3798" t="s">
        <v>152</v>
      </c>
      <c r="Q3798">
        <v>0</v>
      </c>
      <c r="R3798">
        <v>6</v>
      </c>
      <c r="S3798">
        <v>240</v>
      </c>
      <c r="T3798">
        <v>120</v>
      </c>
      <c r="U3798">
        <v>0</v>
      </c>
      <c r="V3798">
        <v>0</v>
      </c>
      <c r="W3798">
        <v>0</v>
      </c>
      <c r="X3798">
        <v>0</v>
      </c>
      <c r="Y3798">
        <v>0</v>
      </c>
      <c r="Z3798">
        <v>0</v>
      </c>
      <c r="AA3798">
        <v>120</v>
      </c>
      <c r="AB3798">
        <v>0</v>
      </c>
      <c r="AC3798">
        <v>120</v>
      </c>
      <c r="AD3798">
        <v>0</v>
      </c>
      <c r="AE3798">
        <v>0</v>
      </c>
      <c r="AF3798">
        <v>3</v>
      </c>
      <c r="AG3798">
        <v>0</v>
      </c>
      <c r="AH3798">
        <v>3</v>
      </c>
      <c r="AI3798">
        <v>0</v>
      </c>
      <c r="AJ3798">
        <v>0</v>
      </c>
      <c r="AK3798">
        <v>0</v>
      </c>
      <c r="AL3798">
        <v>0</v>
      </c>
      <c r="AM3798">
        <v>0</v>
      </c>
      <c r="AN3798">
        <v>0</v>
      </c>
      <c r="AO3798">
        <v>0</v>
      </c>
      <c r="AP3798">
        <v>0</v>
      </c>
      <c r="AQ3798">
        <v>0</v>
      </c>
      <c r="AR3798">
        <v>0</v>
      </c>
      <c r="AS3798">
        <v>0</v>
      </c>
      <c r="AT3798">
        <v>0</v>
      </c>
      <c r="AU3798">
        <v>0</v>
      </c>
      <c r="AV3798">
        <v>0</v>
      </c>
      <c r="AW3798">
        <v>0</v>
      </c>
      <c r="AX3798">
        <v>0</v>
      </c>
      <c r="AY3798">
        <v>0</v>
      </c>
      <c r="AZ3798">
        <v>0</v>
      </c>
      <c r="BA3798">
        <v>0</v>
      </c>
      <c r="BB3798">
        <v>0</v>
      </c>
      <c r="BC3798">
        <v>0</v>
      </c>
      <c r="BD3798">
        <v>0</v>
      </c>
      <c r="BE3798">
        <v>0</v>
      </c>
      <c r="BF3798">
        <v>0</v>
      </c>
      <c r="BG3798">
        <v>0</v>
      </c>
      <c r="BH3798">
        <v>0</v>
      </c>
      <c r="BI3798">
        <v>0</v>
      </c>
      <c r="BJ3798" s="2">
        <v>46036</v>
      </c>
      <c r="BK3798">
        <v>0</v>
      </c>
      <c r="BL3798" s="3" t="str">
        <f>VLOOKUP(O3798,DropDownList!$H$1:$I$7,2,FALSE)</f>
        <v>2022/23</v>
      </c>
      <c r="BM3798" s="3" t="str">
        <f t="shared" si="59"/>
        <v>PCOA</v>
      </c>
    </row>
    <row r="3799" spans="1:65" x14ac:dyDescent="0.2">
      <c r="A3799">
        <v>2026</v>
      </c>
      <c r="B3799">
        <v>1</v>
      </c>
      <c r="C3799" t="s">
        <v>231</v>
      </c>
      <c r="D3799" t="s">
        <v>239</v>
      </c>
      <c r="E3799" t="s">
        <v>46</v>
      </c>
      <c r="F3799">
        <v>9286</v>
      </c>
      <c r="G3799" t="s">
        <v>141</v>
      </c>
      <c r="H3799" t="s">
        <v>240</v>
      </c>
      <c r="I3799" t="s">
        <v>240</v>
      </c>
      <c r="J3799" s="1">
        <v>46023</v>
      </c>
      <c r="K3799" t="s">
        <v>438</v>
      </c>
      <c r="L3799">
        <v>4</v>
      </c>
      <c r="M3799" t="s">
        <v>439</v>
      </c>
      <c r="N3799" t="s">
        <v>145</v>
      </c>
      <c r="O3799" t="s">
        <v>156</v>
      </c>
      <c r="P3799" t="s">
        <v>153</v>
      </c>
      <c r="Q3799">
        <v>0</v>
      </c>
      <c r="R3799">
        <v>1</v>
      </c>
      <c r="S3799">
        <v>45</v>
      </c>
      <c r="T3799">
        <v>45</v>
      </c>
      <c r="U3799">
        <v>0</v>
      </c>
      <c r="V3799">
        <v>0</v>
      </c>
      <c r="W3799">
        <v>0</v>
      </c>
      <c r="X3799">
        <v>0</v>
      </c>
      <c r="Y3799">
        <v>0</v>
      </c>
      <c r="Z3799">
        <v>0</v>
      </c>
      <c r="AA3799">
        <v>0</v>
      </c>
      <c r="AB3799">
        <v>0</v>
      </c>
      <c r="AC3799">
        <v>0</v>
      </c>
      <c r="AD3799">
        <v>0</v>
      </c>
      <c r="AE3799">
        <v>0</v>
      </c>
      <c r="AF3799">
        <v>0</v>
      </c>
      <c r="AG3799">
        <v>0</v>
      </c>
      <c r="AH3799">
        <v>1</v>
      </c>
      <c r="AI3799">
        <v>0</v>
      </c>
      <c r="AJ3799">
        <v>0</v>
      </c>
      <c r="AK3799">
        <v>0</v>
      </c>
      <c r="AL3799">
        <v>0</v>
      </c>
      <c r="AM3799">
        <v>0</v>
      </c>
      <c r="AN3799">
        <v>0</v>
      </c>
      <c r="AO3799">
        <v>0</v>
      </c>
      <c r="AP3799">
        <v>0</v>
      </c>
      <c r="AQ3799">
        <v>0</v>
      </c>
      <c r="AR3799">
        <v>0</v>
      </c>
      <c r="AS3799">
        <v>0</v>
      </c>
      <c r="AT3799">
        <v>0</v>
      </c>
      <c r="AU3799">
        <v>0</v>
      </c>
      <c r="AV3799">
        <v>0</v>
      </c>
      <c r="AW3799">
        <v>0</v>
      </c>
      <c r="AX3799">
        <v>0</v>
      </c>
      <c r="AY3799">
        <v>0</v>
      </c>
      <c r="AZ3799">
        <v>0</v>
      </c>
      <c r="BA3799">
        <v>0</v>
      </c>
      <c r="BB3799">
        <v>0</v>
      </c>
      <c r="BC3799">
        <v>0</v>
      </c>
      <c r="BD3799">
        <v>0</v>
      </c>
      <c r="BE3799">
        <v>0</v>
      </c>
      <c r="BF3799">
        <v>1</v>
      </c>
      <c r="BG3799">
        <v>0</v>
      </c>
      <c r="BH3799">
        <v>0</v>
      </c>
      <c r="BI3799">
        <v>0</v>
      </c>
      <c r="BJ3799" s="2">
        <v>46036</v>
      </c>
      <c r="BK3799">
        <v>0</v>
      </c>
      <c r="BL3799" s="3" t="str">
        <f>VLOOKUP(O3799,DropDownList!$H$1:$I$7,2,FALSE)</f>
        <v>2023/24</v>
      </c>
      <c r="BM3799" s="3" t="str">
        <f t="shared" si="59"/>
        <v>PREG</v>
      </c>
    </row>
    <row r="3800" spans="1:65" x14ac:dyDescent="0.2">
      <c r="A3800">
        <v>2026</v>
      </c>
      <c r="B3800">
        <v>1</v>
      </c>
      <c r="C3800" t="s">
        <v>231</v>
      </c>
      <c r="D3800" t="s">
        <v>239</v>
      </c>
      <c r="E3800" t="s">
        <v>46</v>
      </c>
      <c r="F3800">
        <v>9286</v>
      </c>
      <c r="G3800" t="s">
        <v>141</v>
      </c>
      <c r="H3800" t="s">
        <v>240</v>
      </c>
      <c r="I3800" t="s">
        <v>240</v>
      </c>
      <c r="J3800" s="1">
        <v>46023</v>
      </c>
      <c r="K3800" t="s">
        <v>438</v>
      </c>
      <c r="L3800">
        <v>4</v>
      </c>
      <c r="M3800" t="s">
        <v>439</v>
      </c>
      <c r="N3800" t="s">
        <v>145</v>
      </c>
      <c r="O3800" t="s">
        <v>155</v>
      </c>
      <c r="P3800" t="s">
        <v>154</v>
      </c>
      <c r="Q3800">
        <v>12192.81</v>
      </c>
      <c r="R3800">
        <v>322</v>
      </c>
      <c r="S3800">
        <v>77685</v>
      </c>
      <c r="T3800">
        <v>1407.56</v>
      </c>
      <c r="U3800">
        <v>61</v>
      </c>
      <c r="V3800">
        <v>23</v>
      </c>
      <c r="W3800">
        <v>5187.99</v>
      </c>
      <c r="X3800">
        <v>5222.99</v>
      </c>
      <c r="Y3800">
        <v>0</v>
      </c>
      <c r="Z3800">
        <v>0</v>
      </c>
      <c r="AA3800">
        <v>64084.63</v>
      </c>
      <c r="AB3800">
        <v>543</v>
      </c>
      <c r="AC3800">
        <v>59121.63</v>
      </c>
      <c r="AD3800">
        <v>12</v>
      </c>
      <c r="AE3800">
        <v>11</v>
      </c>
      <c r="AF3800">
        <v>255</v>
      </c>
      <c r="AG3800">
        <v>35</v>
      </c>
      <c r="AH3800">
        <v>3</v>
      </c>
      <c r="AI3800">
        <v>26</v>
      </c>
      <c r="AJ3800">
        <v>0</v>
      </c>
      <c r="AK3800">
        <v>0</v>
      </c>
      <c r="AL3800">
        <v>0</v>
      </c>
      <c r="AM3800">
        <v>0</v>
      </c>
      <c r="AN3800">
        <v>0</v>
      </c>
      <c r="AO3800">
        <v>183</v>
      </c>
      <c r="AP3800">
        <v>911</v>
      </c>
      <c r="AQ3800">
        <v>195</v>
      </c>
      <c r="AR3800">
        <v>0</v>
      </c>
      <c r="AS3800">
        <v>150</v>
      </c>
      <c r="AT3800">
        <v>18</v>
      </c>
      <c r="AU3800">
        <v>13</v>
      </c>
      <c r="AV3800">
        <v>5</v>
      </c>
      <c r="AW3800">
        <v>1</v>
      </c>
      <c r="AX3800">
        <v>0</v>
      </c>
      <c r="AY3800">
        <v>108</v>
      </c>
      <c r="AZ3800">
        <v>197</v>
      </c>
      <c r="BA3800">
        <v>113</v>
      </c>
      <c r="BB3800">
        <v>31</v>
      </c>
      <c r="BC3800">
        <v>20</v>
      </c>
      <c r="BD3800">
        <v>7</v>
      </c>
      <c r="BE3800">
        <v>0</v>
      </c>
      <c r="BF3800">
        <v>320</v>
      </c>
      <c r="BG3800">
        <v>7190</v>
      </c>
      <c r="BH3800">
        <v>3</v>
      </c>
      <c r="BI3800">
        <v>61</v>
      </c>
      <c r="BJ3800" s="2">
        <v>46036</v>
      </c>
      <c r="BK3800">
        <v>0</v>
      </c>
      <c r="BL3800" s="3" t="str">
        <f>VLOOKUP(O3800,DropDownList!$H$1:$I$7,2,FALSE)</f>
        <v>2022/23</v>
      </c>
      <c r="BM3800" s="3" t="str">
        <f t="shared" si="59"/>
        <v>JP COURT</v>
      </c>
    </row>
    <row r="3801" spans="1:65" x14ac:dyDescent="0.2">
      <c r="A3801">
        <v>2026</v>
      </c>
      <c r="B3801">
        <v>1</v>
      </c>
      <c r="C3801" t="s">
        <v>231</v>
      </c>
      <c r="D3801" t="s">
        <v>241</v>
      </c>
      <c r="E3801" t="s">
        <v>46</v>
      </c>
      <c r="F3801">
        <v>9727</v>
      </c>
      <c r="G3801" t="s">
        <v>158</v>
      </c>
      <c r="H3801" t="s">
        <v>240</v>
      </c>
      <c r="I3801" t="s">
        <v>240</v>
      </c>
      <c r="J3801" s="1">
        <v>46023</v>
      </c>
      <c r="K3801" t="s">
        <v>438</v>
      </c>
      <c r="L3801">
        <v>4</v>
      </c>
      <c r="M3801" t="s">
        <v>439</v>
      </c>
      <c r="N3801" t="s">
        <v>145</v>
      </c>
      <c r="O3801" t="s">
        <v>155</v>
      </c>
      <c r="P3801" t="s">
        <v>160</v>
      </c>
      <c r="Q3801">
        <v>25459.85</v>
      </c>
      <c r="R3801">
        <v>408</v>
      </c>
      <c r="S3801">
        <v>191089.5</v>
      </c>
      <c r="T3801">
        <v>8006.75</v>
      </c>
      <c r="U3801">
        <v>84</v>
      </c>
      <c r="V3801">
        <v>16</v>
      </c>
      <c r="W3801">
        <v>4940.3500000000004</v>
      </c>
      <c r="X3801">
        <v>5655.35</v>
      </c>
      <c r="Y3801">
        <v>0</v>
      </c>
      <c r="Z3801">
        <v>0</v>
      </c>
      <c r="AA3801">
        <v>157622.9</v>
      </c>
      <c r="AB3801">
        <v>18006.3</v>
      </c>
      <c r="AC3801">
        <v>132027.39000000001</v>
      </c>
      <c r="AD3801">
        <v>8</v>
      </c>
      <c r="AE3801">
        <v>8</v>
      </c>
      <c r="AF3801">
        <v>298</v>
      </c>
      <c r="AG3801">
        <v>59</v>
      </c>
      <c r="AH3801">
        <v>16</v>
      </c>
      <c r="AI3801">
        <v>25</v>
      </c>
      <c r="AJ3801">
        <v>0</v>
      </c>
      <c r="AK3801">
        <v>0</v>
      </c>
      <c r="AL3801">
        <v>0</v>
      </c>
      <c r="AM3801">
        <v>0</v>
      </c>
      <c r="AN3801">
        <v>0</v>
      </c>
      <c r="AO3801">
        <v>279</v>
      </c>
      <c r="AP3801">
        <v>1196</v>
      </c>
      <c r="AQ3801">
        <v>292</v>
      </c>
      <c r="AR3801">
        <v>1</v>
      </c>
      <c r="AS3801">
        <v>152</v>
      </c>
      <c r="AT3801">
        <v>17</v>
      </c>
      <c r="AU3801">
        <v>21</v>
      </c>
      <c r="AV3801">
        <v>4</v>
      </c>
      <c r="AW3801">
        <v>15</v>
      </c>
      <c r="AX3801">
        <v>0</v>
      </c>
      <c r="AY3801">
        <v>193</v>
      </c>
      <c r="AZ3801">
        <v>267</v>
      </c>
      <c r="BA3801">
        <v>131</v>
      </c>
      <c r="BB3801">
        <v>30</v>
      </c>
      <c r="BC3801">
        <v>13</v>
      </c>
      <c r="BD3801">
        <v>13</v>
      </c>
      <c r="BE3801">
        <v>0</v>
      </c>
      <c r="BF3801">
        <v>389</v>
      </c>
      <c r="BG3801">
        <v>10455</v>
      </c>
      <c r="BH3801">
        <v>10</v>
      </c>
      <c r="BI3801">
        <v>81</v>
      </c>
      <c r="BJ3801" s="2">
        <v>46036</v>
      </c>
      <c r="BK3801">
        <v>2</v>
      </c>
      <c r="BL3801" s="3" t="str">
        <f>VLOOKUP(O3801,DropDownList!$H$1:$I$7,2,FALSE)</f>
        <v>2022/23</v>
      </c>
      <c r="BM3801" s="3" t="str">
        <f t="shared" si="59"/>
        <v>SC COURT</v>
      </c>
    </row>
    <row r="3802" spans="1:65" x14ac:dyDescent="0.2">
      <c r="A3802">
        <v>2026</v>
      </c>
      <c r="B3802">
        <v>1</v>
      </c>
      <c r="C3802" t="s">
        <v>231</v>
      </c>
      <c r="D3802" t="s">
        <v>241</v>
      </c>
      <c r="E3802" t="s">
        <v>46</v>
      </c>
      <c r="F3802">
        <v>9727</v>
      </c>
      <c r="G3802" t="s">
        <v>158</v>
      </c>
      <c r="H3802" t="s">
        <v>240</v>
      </c>
      <c r="I3802" t="s">
        <v>240</v>
      </c>
      <c r="J3802" s="1">
        <v>46023</v>
      </c>
      <c r="K3802" t="s">
        <v>438</v>
      </c>
      <c r="L3802">
        <v>4</v>
      </c>
      <c r="M3802" t="s">
        <v>439</v>
      </c>
      <c r="N3802" t="s">
        <v>145</v>
      </c>
      <c r="O3802" t="s">
        <v>147</v>
      </c>
      <c r="P3802" t="s">
        <v>159</v>
      </c>
      <c r="Q3802">
        <v>0</v>
      </c>
      <c r="R3802">
        <v>1</v>
      </c>
      <c r="S3802">
        <v>2460</v>
      </c>
      <c r="T3802">
        <v>0</v>
      </c>
      <c r="U3802">
        <v>0</v>
      </c>
      <c r="V3802">
        <v>0</v>
      </c>
      <c r="W3802">
        <v>0</v>
      </c>
      <c r="X3802">
        <v>0</v>
      </c>
      <c r="Y3802">
        <v>0</v>
      </c>
      <c r="Z3802">
        <v>0</v>
      </c>
      <c r="AA3802">
        <v>2460</v>
      </c>
      <c r="AB3802">
        <v>0</v>
      </c>
      <c r="AC3802">
        <v>0</v>
      </c>
      <c r="AD3802">
        <v>0</v>
      </c>
      <c r="AE3802">
        <v>0</v>
      </c>
      <c r="AF3802">
        <v>1</v>
      </c>
      <c r="AG3802">
        <v>0</v>
      </c>
      <c r="AH3802">
        <v>0</v>
      </c>
      <c r="AI3802">
        <v>0</v>
      </c>
      <c r="AJ3802">
        <v>0</v>
      </c>
      <c r="AK3802">
        <v>0</v>
      </c>
      <c r="AL3802">
        <v>0</v>
      </c>
      <c r="AM3802">
        <v>0</v>
      </c>
      <c r="AN3802">
        <v>0</v>
      </c>
      <c r="AO3802">
        <v>0</v>
      </c>
      <c r="AP3802">
        <v>0</v>
      </c>
      <c r="AQ3802">
        <v>0</v>
      </c>
      <c r="AR3802">
        <v>0</v>
      </c>
      <c r="AS3802">
        <v>0</v>
      </c>
      <c r="AT3802">
        <v>0</v>
      </c>
      <c r="AU3802">
        <v>0</v>
      </c>
      <c r="AV3802">
        <v>0</v>
      </c>
      <c r="AW3802">
        <v>0</v>
      </c>
      <c r="AX3802">
        <v>0</v>
      </c>
      <c r="AY3802">
        <v>0</v>
      </c>
      <c r="AZ3802">
        <v>0</v>
      </c>
      <c r="BA3802">
        <v>0</v>
      </c>
      <c r="BB3802">
        <v>0</v>
      </c>
      <c r="BC3802">
        <v>0</v>
      </c>
      <c r="BD3802">
        <v>0</v>
      </c>
      <c r="BE3802">
        <v>0</v>
      </c>
      <c r="BF3802">
        <v>0</v>
      </c>
      <c r="BG3802">
        <v>0</v>
      </c>
      <c r="BH3802">
        <v>0</v>
      </c>
      <c r="BI3802">
        <v>0</v>
      </c>
      <c r="BJ3802" s="2">
        <v>46036</v>
      </c>
      <c r="BK3802">
        <v>0</v>
      </c>
      <c r="BL3802" s="3" t="str">
        <f>VLOOKUP(O3802,DropDownList!$H$1:$I$7,2,FALSE)</f>
        <v>2024/25</v>
      </c>
      <c r="BM3802" s="3" t="str">
        <f t="shared" si="59"/>
        <v>CONF</v>
      </c>
    </row>
    <row r="3803" spans="1:65" x14ac:dyDescent="0.2">
      <c r="A3803">
        <v>2026</v>
      </c>
      <c r="B3803">
        <v>1</v>
      </c>
      <c r="C3803" t="s">
        <v>231</v>
      </c>
      <c r="D3803" t="s">
        <v>241</v>
      </c>
      <c r="E3803" t="s">
        <v>46</v>
      </c>
      <c r="F3803">
        <v>9727</v>
      </c>
      <c r="G3803" t="s">
        <v>158</v>
      </c>
      <c r="H3803" t="s">
        <v>240</v>
      </c>
      <c r="I3803" t="s">
        <v>240</v>
      </c>
      <c r="J3803" s="1">
        <v>46023</v>
      </c>
      <c r="K3803" t="s">
        <v>438</v>
      </c>
      <c r="L3803">
        <v>4</v>
      </c>
      <c r="M3803" t="s">
        <v>439</v>
      </c>
      <c r="N3803" t="s">
        <v>145</v>
      </c>
      <c r="O3803" t="s">
        <v>156</v>
      </c>
      <c r="P3803" t="s">
        <v>160</v>
      </c>
      <c r="Q3803">
        <v>32116.37</v>
      </c>
      <c r="R3803">
        <v>325</v>
      </c>
      <c r="S3803">
        <v>158302</v>
      </c>
      <c r="T3803">
        <v>13120</v>
      </c>
      <c r="U3803">
        <v>103</v>
      </c>
      <c r="V3803">
        <v>21</v>
      </c>
      <c r="W3803">
        <v>7551.77</v>
      </c>
      <c r="X3803">
        <v>8141.77</v>
      </c>
      <c r="Y3803">
        <v>0</v>
      </c>
      <c r="Z3803">
        <v>0</v>
      </c>
      <c r="AA3803">
        <v>113065.63</v>
      </c>
      <c r="AB3803">
        <v>11230.11</v>
      </c>
      <c r="AC3803">
        <v>95569.52</v>
      </c>
      <c r="AD3803">
        <v>8</v>
      </c>
      <c r="AE3803">
        <v>13</v>
      </c>
      <c r="AF3803">
        <v>198</v>
      </c>
      <c r="AG3803">
        <v>72</v>
      </c>
      <c r="AH3803">
        <v>19</v>
      </c>
      <c r="AI3803">
        <v>31</v>
      </c>
      <c r="AJ3803">
        <v>0</v>
      </c>
      <c r="AK3803">
        <v>0</v>
      </c>
      <c r="AL3803">
        <v>0</v>
      </c>
      <c r="AM3803">
        <v>0</v>
      </c>
      <c r="AN3803">
        <v>0</v>
      </c>
      <c r="AO3803">
        <v>220</v>
      </c>
      <c r="AP3803">
        <v>783</v>
      </c>
      <c r="AQ3803">
        <v>207</v>
      </c>
      <c r="AR3803">
        <v>0</v>
      </c>
      <c r="AS3803">
        <v>95</v>
      </c>
      <c r="AT3803">
        <v>6</v>
      </c>
      <c r="AU3803">
        <v>12</v>
      </c>
      <c r="AV3803">
        <v>6</v>
      </c>
      <c r="AW3803">
        <v>18</v>
      </c>
      <c r="AX3803">
        <v>0</v>
      </c>
      <c r="AY3803">
        <v>120</v>
      </c>
      <c r="AZ3803">
        <v>175</v>
      </c>
      <c r="BA3803">
        <v>75</v>
      </c>
      <c r="BB3803">
        <v>18</v>
      </c>
      <c r="BC3803">
        <v>12</v>
      </c>
      <c r="BD3803">
        <v>7</v>
      </c>
      <c r="BE3803">
        <v>0</v>
      </c>
      <c r="BF3803">
        <v>307</v>
      </c>
      <c r="BG3803">
        <v>12199</v>
      </c>
      <c r="BH3803">
        <v>5</v>
      </c>
      <c r="BI3803">
        <v>102</v>
      </c>
      <c r="BJ3803" s="2">
        <v>46036</v>
      </c>
      <c r="BK3803">
        <v>0</v>
      </c>
      <c r="BL3803" s="3" t="str">
        <f>VLOOKUP(O3803,DropDownList!$H$1:$I$7,2,FALSE)</f>
        <v>2023/24</v>
      </c>
      <c r="BM3803" s="3" t="str">
        <f t="shared" si="59"/>
        <v>SC COURT</v>
      </c>
    </row>
    <row r="3804" spans="1:65" x14ac:dyDescent="0.2">
      <c r="A3804">
        <v>2026</v>
      </c>
      <c r="B3804">
        <v>1</v>
      </c>
      <c r="C3804" t="s">
        <v>231</v>
      </c>
      <c r="D3804" t="s">
        <v>241</v>
      </c>
      <c r="E3804" t="s">
        <v>46</v>
      </c>
      <c r="F3804">
        <v>9727</v>
      </c>
      <c r="G3804" t="s">
        <v>158</v>
      </c>
      <c r="H3804" t="s">
        <v>240</v>
      </c>
      <c r="I3804" t="s">
        <v>240</v>
      </c>
      <c r="J3804" s="1">
        <v>46023</v>
      </c>
      <c r="K3804" t="s">
        <v>438</v>
      </c>
      <c r="L3804">
        <v>4</v>
      </c>
      <c r="M3804" t="s">
        <v>439</v>
      </c>
      <c r="N3804" t="s">
        <v>145</v>
      </c>
      <c r="O3804" t="s">
        <v>149</v>
      </c>
      <c r="P3804" t="s">
        <v>161</v>
      </c>
      <c r="Q3804">
        <v>980</v>
      </c>
      <c r="R3804">
        <v>128</v>
      </c>
      <c r="S3804">
        <v>2645</v>
      </c>
      <c r="T3804">
        <v>100</v>
      </c>
      <c r="U3804">
        <v>85</v>
      </c>
      <c r="V3804">
        <v>31</v>
      </c>
      <c r="W3804">
        <v>630</v>
      </c>
      <c r="X3804">
        <v>630</v>
      </c>
      <c r="Y3804">
        <v>0</v>
      </c>
      <c r="Z3804">
        <v>0</v>
      </c>
      <c r="AA3804">
        <v>1565</v>
      </c>
      <c r="AB3804">
        <v>0</v>
      </c>
      <c r="AC3804">
        <v>0</v>
      </c>
      <c r="AD3804">
        <v>31</v>
      </c>
      <c r="AE3804">
        <v>0</v>
      </c>
      <c r="AF3804">
        <v>77</v>
      </c>
      <c r="AG3804">
        <v>0</v>
      </c>
      <c r="AH3804">
        <v>3</v>
      </c>
      <c r="AI3804">
        <v>48</v>
      </c>
      <c r="AJ3804">
        <v>0</v>
      </c>
      <c r="AK3804">
        <v>0</v>
      </c>
      <c r="AL3804">
        <v>0</v>
      </c>
      <c r="AM3804">
        <v>0</v>
      </c>
      <c r="AN3804">
        <v>0</v>
      </c>
      <c r="AO3804">
        <v>90</v>
      </c>
      <c r="AP3804">
        <v>199</v>
      </c>
      <c r="AQ3804">
        <v>89</v>
      </c>
      <c r="AR3804">
        <v>0</v>
      </c>
      <c r="AS3804">
        <v>8</v>
      </c>
      <c r="AT3804">
        <v>0</v>
      </c>
      <c r="AU3804">
        <v>0</v>
      </c>
      <c r="AV3804">
        <v>0</v>
      </c>
      <c r="AW3804">
        <v>1</v>
      </c>
      <c r="AX3804">
        <v>0</v>
      </c>
      <c r="AY3804">
        <v>20</v>
      </c>
      <c r="AZ3804">
        <v>45</v>
      </c>
      <c r="BA3804">
        <v>3</v>
      </c>
      <c r="BB3804">
        <v>1</v>
      </c>
      <c r="BC3804">
        <v>1</v>
      </c>
      <c r="BD3804">
        <v>5</v>
      </c>
      <c r="BE3804">
        <v>0</v>
      </c>
      <c r="BF3804">
        <v>127</v>
      </c>
      <c r="BG3804">
        <v>980</v>
      </c>
      <c r="BH3804">
        <v>0</v>
      </c>
      <c r="BI3804">
        <v>85</v>
      </c>
      <c r="BJ3804" s="2">
        <v>46036</v>
      </c>
      <c r="BK3804">
        <v>0</v>
      </c>
      <c r="BL3804" s="3" t="str">
        <f>VLOOKUP(O3804,DropDownList!$H$1:$I$7,2,FALSE)</f>
        <v>2025/26</v>
      </c>
      <c r="BM3804" s="3" t="str">
        <f t="shared" si="59"/>
        <v>VSUR</v>
      </c>
    </row>
    <row r="3805" spans="1:65" x14ac:dyDescent="0.2">
      <c r="A3805">
        <v>2026</v>
      </c>
      <c r="B3805">
        <v>1</v>
      </c>
      <c r="C3805" t="s">
        <v>231</v>
      </c>
      <c r="D3805" t="s">
        <v>241</v>
      </c>
      <c r="E3805" t="s">
        <v>46</v>
      </c>
      <c r="F3805">
        <v>9727</v>
      </c>
      <c r="G3805" t="s">
        <v>158</v>
      </c>
      <c r="H3805" t="s">
        <v>240</v>
      </c>
      <c r="I3805" t="s">
        <v>240</v>
      </c>
      <c r="J3805" s="1">
        <v>46023</v>
      </c>
      <c r="K3805" t="s">
        <v>438</v>
      </c>
      <c r="L3805">
        <v>4</v>
      </c>
      <c r="M3805" t="s">
        <v>439</v>
      </c>
      <c r="N3805" t="s">
        <v>145</v>
      </c>
      <c r="O3805" t="s">
        <v>149</v>
      </c>
      <c r="P3805" t="s">
        <v>159</v>
      </c>
      <c r="Q3805">
        <v>13501.12</v>
      </c>
      <c r="R3805">
        <v>2</v>
      </c>
      <c r="S3805">
        <v>40011.120000000003</v>
      </c>
      <c r="T3805">
        <v>0</v>
      </c>
      <c r="U3805">
        <v>1</v>
      </c>
      <c r="V3805">
        <v>0</v>
      </c>
      <c r="W3805">
        <v>0</v>
      </c>
      <c r="X3805">
        <v>0</v>
      </c>
      <c r="Y3805">
        <v>0</v>
      </c>
      <c r="Z3805">
        <v>0</v>
      </c>
      <c r="AA3805">
        <v>26510</v>
      </c>
      <c r="AB3805">
        <v>0</v>
      </c>
      <c r="AC3805">
        <v>0</v>
      </c>
      <c r="AD3805">
        <v>0</v>
      </c>
      <c r="AE3805">
        <v>0</v>
      </c>
      <c r="AF3805">
        <v>1</v>
      </c>
      <c r="AG3805">
        <v>1</v>
      </c>
      <c r="AH3805">
        <v>0</v>
      </c>
      <c r="AI3805">
        <v>0</v>
      </c>
      <c r="AJ3805">
        <v>0</v>
      </c>
      <c r="AK3805">
        <v>0</v>
      </c>
      <c r="AL3805">
        <v>0</v>
      </c>
      <c r="AM3805">
        <v>0</v>
      </c>
      <c r="AN3805">
        <v>0</v>
      </c>
      <c r="AO3805">
        <v>0</v>
      </c>
      <c r="AP3805">
        <v>0</v>
      </c>
      <c r="AQ3805">
        <v>0</v>
      </c>
      <c r="AR3805">
        <v>0</v>
      </c>
      <c r="AS3805">
        <v>0</v>
      </c>
      <c r="AT3805">
        <v>0</v>
      </c>
      <c r="AU3805">
        <v>0</v>
      </c>
      <c r="AV3805">
        <v>0</v>
      </c>
      <c r="AW3805">
        <v>0</v>
      </c>
      <c r="AX3805">
        <v>0</v>
      </c>
      <c r="AY3805">
        <v>0</v>
      </c>
      <c r="AZ3805">
        <v>0</v>
      </c>
      <c r="BA3805">
        <v>0</v>
      </c>
      <c r="BB3805">
        <v>0</v>
      </c>
      <c r="BC3805">
        <v>0</v>
      </c>
      <c r="BD3805">
        <v>0</v>
      </c>
      <c r="BE3805">
        <v>0</v>
      </c>
      <c r="BF3805">
        <v>0</v>
      </c>
      <c r="BG3805">
        <v>0</v>
      </c>
      <c r="BH3805">
        <v>0</v>
      </c>
      <c r="BI3805">
        <v>0</v>
      </c>
      <c r="BJ3805" s="2">
        <v>46036</v>
      </c>
      <c r="BK3805">
        <v>0</v>
      </c>
      <c r="BL3805" s="3" t="str">
        <f>VLOOKUP(O3805,DropDownList!$H$1:$I$7,2,FALSE)</f>
        <v>2025/26</v>
      </c>
      <c r="BM3805" s="3" t="str">
        <f t="shared" si="59"/>
        <v>CONF</v>
      </c>
    </row>
    <row r="3806" spans="1:65" x14ac:dyDescent="0.2">
      <c r="A3806">
        <v>2026</v>
      </c>
      <c r="B3806">
        <v>1</v>
      </c>
      <c r="C3806" t="s">
        <v>231</v>
      </c>
      <c r="D3806" t="s">
        <v>241</v>
      </c>
      <c r="E3806" t="s">
        <v>46</v>
      </c>
      <c r="F3806">
        <v>9727</v>
      </c>
      <c r="G3806" t="s">
        <v>158</v>
      </c>
      <c r="H3806" t="s">
        <v>240</v>
      </c>
      <c r="I3806" t="s">
        <v>240</v>
      </c>
      <c r="J3806" s="1">
        <v>46023</v>
      </c>
      <c r="K3806" t="s">
        <v>438</v>
      </c>
      <c r="L3806">
        <v>4</v>
      </c>
      <c r="M3806" t="s">
        <v>439</v>
      </c>
      <c r="N3806" t="s">
        <v>145</v>
      </c>
      <c r="O3806" t="s">
        <v>147</v>
      </c>
      <c r="P3806" t="s">
        <v>161</v>
      </c>
      <c r="Q3806">
        <v>1355</v>
      </c>
      <c r="R3806">
        <v>339</v>
      </c>
      <c r="S3806">
        <v>7285</v>
      </c>
      <c r="T3806">
        <v>120</v>
      </c>
      <c r="U3806">
        <v>154</v>
      </c>
      <c r="V3806">
        <v>23</v>
      </c>
      <c r="W3806">
        <v>430</v>
      </c>
      <c r="X3806">
        <v>430</v>
      </c>
      <c r="Y3806">
        <v>0</v>
      </c>
      <c r="Z3806">
        <v>0</v>
      </c>
      <c r="AA3806">
        <v>5810</v>
      </c>
      <c r="AB3806">
        <v>0</v>
      </c>
      <c r="AC3806">
        <v>0</v>
      </c>
      <c r="AD3806">
        <v>23</v>
      </c>
      <c r="AE3806">
        <v>0</v>
      </c>
      <c r="AF3806">
        <v>263</v>
      </c>
      <c r="AG3806">
        <v>2</v>
      </c>
      <c r="AH3806">
        <v>8</v>
      </c>
      <c r="AI3806">
        <v>66</v>
      </c>
      <c r="AJ3806">
        <v>0</v>
      </c>
      <c r="AK3806">
        <v>0</v>
      </c>
      <c r="AL3806">
        <v>0</v>
      </c>
      <c r="AM3806">
        <v>0</v>
      </c>
      <c r="AN3806">
        <v>0</v>
      </c>
      <c r="AO3806">
        <v>231</v>
      </c>
      <c r="AP3806">
        <v>723</v>
      </c>
      <c r="AQ3806">
        <v>230</v>
      </c>
      <c r="AR3806">
        <v>0</v>
      </c>
      <c r="AS3806">
        <v>63</v>
      </c>
      <c r="AT3806">
        <v>5</v>
      </c>
      <c r="AU3806">
        <v>16</v>
      </c>
      <c r="AV3806">
        <v>4</v>
      </c>
      <c r="AW3806">
        <v>10</v>
      </c>
      <c r="AX3806">
        <v>0</v>
      </c>
      <c r="AY3806">
        <v>94</v>
      </c>
      <c r="AZ3806">
        <v>159</v>
      </c>
      <c r="BA3806">
        <v>63</v>
      </c>
      <c r="BB3806">
        <v>14</v>
      </c>
      <c r="BC3806">
        <v>11</v>
      </c>
      <c r="BD3806">
        <v>9</v>
      </c>
      <c r="BE3806">
        <v>0</v>
      </c>
      <c r="BF3806">
        <v>327</v>
      </c>
      <c r="BG3806">
        <v>1335</v>
      </c>
      <c r="BH3806">
        <v>0</v>
      </c>
      <c r="BI3806">
        <v>152</v>
      </c>
      <c r="BJ3806" s="2">
        <v>46036</v>
      </c>
      <c r="BK3806">
        <v>1</v>
      </c>
      <c r="BL3806" s="3" t="str">
        <f>VLOOKUP(O3806,DropDownList!$H$1:$I$7,2,FALSE)</f>
        <v>2024/25</v>
      </c>
      <c r="BM3806" s="3" t="str">
        <f t="shared" si="59"/>
        <v>VSUR</v>
      </c>
    </row>
    <row r="3807" spans="1:65" x14ac:dyDescent="0.2">
      <c r="A3807">
        <v>2026</v>
      </c>
      <c r="B3807">
        <v>1</v>
      </c>
      <c r="C3807" t="s">
        <v>231</v>
      </c>
      <c r="D3807" t="s">
        <v>241</v>
      </c>
      <c r="E3807" t="s">
        <v>46</v>
      </c>
      <c r="F3807">
        <v>9727</v>
      </c>
      <c r="G3807" t="s">
        <v>158</v>
      </c>
      <c r="H3807" t="s">
        <v>240</v>
      </c>
      <c r="I3807" t="s">
        <v>240</v>
      </c>
      <c r="J3807" s="1">
        <v>46023</v>
      </c>
      <c r="K3807" t="s">
        <v>438</v>
      </c>
      <c r="L3807">
        <v>4</v>
      </c>
      <c r="M3807" t="s">
        <v>439</v>
      </c>
      <c r="N3807" t="s">
        <v>145</v>
      </c>
      <c r="O3807" t="s">
        <v>155</v>
      </c>
      <c r="P3807" t="s">
        <v>161</v>
      </c>
      <c r="Q3807">
        <v>554.23</v>
      </c>
      <c r="R3807">
        <v>367</v>
      </c>
      <c r="S3807">
        <v>8425</v>
      </c>
      <c r="T3807">
        <v>321.56</v>
      </c>
      <c r="U3807">
        <v>79</v>
      </c>
      <c r="V3807">
        <v>10</v>
      </c>
      <c r="W3807">
        <v>187.67</v>
      </c>
      <c r="X3807">
        <v>187.67</v>
      </c>
      <c r="Y3807">
        <v>0</v>
      </c>
      <c r="Z3807">
        <v>0</v>
      </c>
      <c r="AA3807">
        <v>7549.21</v>
      </c>
      <c r="AB3807">
        <v>0</v>
      </c>
      <c r="AC3807">
        <v>0</v>
      </c>
      <c r="AD3807">
        <v>9</v>
      </c>
      <c r="AE3807">
        <v>1</v>
      </c>
      <c r="AF3807">
        <v>324</v>
      </c>
      <c r="AG3807">
        <v>2</v>
      </c>
      <c r="AH3807">
        <v>14</v>
      </c>
      <c r="AI3807">
        <v>26</v>
      </c>
      <c r="AJ3807">
        <v>0</v>
      </c>
      <c r="AK3807">
        <v>0</v>
      </c>
      <c r="AL3807">
        <v>0</v>
      </c>
      <c r="AM3807">
        <v>0</v>
      </c>
      <c r="AN3807">
        <v>0</v>
      </c>
      <c r="AO3807">
        <v>250</v>
      </c>
      <c r="AP3807">
        <v>1101</v>
      </c>
      <c r="AQ3807">
        <v>266</v>
      </c>
      <c r="AR3807">
        <v>0</v>
      </c>
      <c r="AS3807">
        <v>144</v>
      </c>
      <c r="AT3807">
        <v>17</v>
      </c>
      <c r="AU3807">
        <v>20</v>
      </c>
      <c r="AV3807">
        <v>4</v>
      </c>
      <c r="AW3807">
        <v>12</v>
      </c>
      <c r="AX3807">
        <v>0</v>
      </c>
      <c r="AY3807">
        <v>172</v>
      </c>
      <c r="AZ3807">
        <v>246</v>
      </c>
      <c r="BA3807">
        <v>122</v>
      </c>
      <c r="BB3807">
        <v>27</v>
      </c>
      <c r="BC3807">
        <v>12</v>
      </c>
      <c r="BD3807">
        <v>13</v>
      </c>
      <c r="BE3807">
        <v>0</v>
      </c>
      <c r="BF3807">
        <v>352</v>
      </c>
      <c r="BG3807">
        <v>545</v>
      </c>
      <c r="BH3807">
        <v>1</v>
      </c>
      <c r="BI3807">
        <v>76</v>
      </c>
      <c r="BJ3807" s="2">
        <v>46036</v>
      </c>
      <c r="BK3807">
        <v>2</v>
      </c>
      <c r="BL3807" s="3" t="str">
        <f>VLOOKUP(O3807,DropDownList!$H$1:$I$7,2,FALSE)</f>
        <v>2022/23</v>
      </c>
      <c r="BM3807" s="3" t="str">
        <f t="shared" si="59"/>
        <v>VSUR</v>
      </c>
    </row>
    <row r="3808" spans="1:65" x14ac:dyDescent="0.2">
      <c r="A3808">
        <v>2026</v>
      </c>
      <c r="B3808">
        <v>1</v>
      </c>
      <c r="C3808" t="s">
        <v>231</v>
      </c>
      <c r="D3808" t="s">
        <v>241</v>
      </c>
      <c r="E3808" t="s">
        <v>46</v>
      </c>
      <c r="F3808">
        <v>9727</v>
      </c>
      <c r="G3808" t="s">
        <v>158</v>
      </c>
      <c r="H3808" t="s">
        <v>240</v>
      </c>
      <c r="I3808" t="s">
        <v>240</v>
      </c>
      <c r="J3808" s="1">
        <v>46023</v>
      </c>
      <c r="K3808" t="s">
        <v>438</v>
      </c>
      <c r="L3808">
        <v>4</v>
      </c>
      <c r="M3808" t="s">
        <v>439</v>
      </c>
      <c r="N3808" t="s">
        <v>145</v>
      </c>
      <c r="O3808" t="s">
        <v>149</v>
      </c>
      <c r="P3808" t="s">
        <v>160</v>
      </c>
      <c r="Q3808">
        <v>30110.75</v>
      </c>
      <c r="R3808">
        <v>135</v>
      </c>
      <c r="S3808">
        <v>54380</v>
      </c>
      <c r="T3808">
        <v>1900</v>
      </c>
      <c r="U3808">
        <v>90</v>
      </c>
      <c r="V3808">
        <v>62</v>
      </c>
      <c r="W3808">
        <v>14326.63</v>
      </c>
      <c r="X3808">
        <v>21425.63</v>
      </c>
      <c r="Y3808">
        <v>0</v>
      </c>
      <c r="Z3808">
        <v>0</v>
      </c>
      <c r="AA3808">
        <v>22369.25</v>
      </c>
      <c r="AB3808">
        <v>1960.01</v>
      </c>
      <c r="AC3808">
        <v>18834.240000000002</v>
      </c>
      <c r="AD3808">
        <v>30</v>
      </c>
      <c r="AE3808">
        <v>32</v>
      </c>
      <c r="AF3808">
        <v>42</v>
      </c>
      <c r="AG3808">
        <v>42</v>
      </c>
      <c r="AH3808">
        <v>3</v>
      </c>
      <c r="AI3808">
        <v>48</v>
      </c>
      <c r="AJ3808">
        <v>0</v>
      </c>
      <c r="AK3808">
        <v>0</v>
      </c>
      <c r="AL3808">
        <v>0</v>
      </c>
      <c r="AM3808">
        <v>0</v>
      </c>
      <c r="AN3808">
        <v>0</v>
      </c>
      <c r="AO3808">
        <v>96</v>
      </c>
      <c r="AP3808">
        <v>206</v>
      </c>
      <c r="AQ3808">
        <v>94</v>
      </c>
      <c r="AR3808">
        <v>0</v>
      </c>
      <c r="AS3808">
        <v>8</v>
      </c>
      <c r="AT3808">
        <v>0</v>
      </c>
      <c r="AU3808">
        <v>0</v>
      </c>
      <c r="AV3808">
        <v>0</v>
      </c>
      <c r="AW3808">
        <v>1</v>
      </c>
      <c r="AX3808">
        <v>0</v>
      </c>
      <c r="AY3808">
        <v>21</v>
      </c>
      <c r="AZ3808">
        <v>46</v>
      </c>
      <c r="BA3808">
        <v>3</v>
      </c>
      <c r="BB3808">
        <v>1</v>
      </c>
      <c r="BC3808">
        <v>1</v>
      </c>
      <c r="BD3808">
        <v>5</v>
      </c>
      <c r="BE3808">
        <v>0</v>
      </c>
      <c r="BF3808">
        <v>134</v>
      </c>
      <c r="BG3808">
        <v>18763</v>
      </c>
      <c r="BH3808">
        <v>0</v>
      </c>
      <c r="BI3808">
        <v>90</v>
      </c>
      <c r="BJ3808" s="2">
        <v>46036</v>
      </c>
      <c r="BK3808">
        <v>0</v>
      </c>
      <c r="BL3808" s="3" t="str">
        <f>VLOOKUP(O3808,DropDownList!$H$1:$I$7,2,FALSE)</f>
        <v>2025/26</v>
      </c>
      <c r="BM3808" s="3" t="str">
        <f t="shared" si="59"/>
        <v>SC COURT</v>
      </c>
    </row>
    <row r="3809" spans="1:65" x14ac:dyDescent="0.2">
      <c r="A3809">
        <v>2026</v>
      </c>
      <c r="B3809">
        <v>1</v>
      </c>
      <c r="C3809" t="s">
        <v>231</v>
      </c>
      <c r="D3809" t="s">
        <v>241</v>
      </c>
      <c r="E3809" t="s">
        <v>46</v>
      </c>
      <c r="F3809">
        <v>9727</v>
      </c>
      <c r="G3809" t="s">
        <v>158</v>
      </c>
      <c r="H3809" t="s">
        <v>240</v>
      </c>
      <c r="I3809" t="s">
        <v>240</v>
      </c>
      <c r="J3809" s="1">
        <v>46023</v>
      </c>
      <c r="K3809" t="s">
        <v>438</v>
      </c>
      <c r="L3809">
        <v>4</v>
      </c>
      <c r="M3809" t="s">
        <v>439</v>
      </c>
      <c r="N3809" t="s">
        <v>145</v>
      </c>
      <c r="O3809" t="s">
        <v>147</v>
      </c>
      <c r="P3809" t="s">
        <v>160</v>
      </c>
      <c r="Q3809">
        <v>55025.02</v>
      </c>
      <c r="R3809">
        <v>364</v>
      </c>
      <c r="S3809">
        <v>184284</v>
      </c>
      <c r="T3809">
        <v>4323.66</v>
      </c>
      <c r="U3809">
        <v>163</v>
      </c>
      <c r="V3809">
        <v>71</v>
      </c>
      <c r="W3809">
        <v>27737.31</v>
      </c>
      <c r="X3809">
        <v>29502.31</v>
      </c>
      <c r="Y3809">
        <v>0</v>
      </c>
      <c r="Z3809">
        <v>0</v>
      </c>
      <c r="AA3809">
        <v>124935.32</v>
      </c>
      <c r="AB3809">
        <v>15184.46</v>
      </c>
      <c r="AC3809">
        <v>103940.86</v>
      </c>
      <c r="AD3809">
        <v>24</v>
      </c>
      <c r="AE3809">
        <v>47</v>
      </c>
      <c r="AF3809">
        <v>186</v>
      </c>
      <c r="AG3809">
        <v>94</v>
      </c>
      <c r="AH3809">
        <v>8</v>
      </c>
      <c r="AI3809">
        <v>69</v>
      </c>
      <c r="AJ3809">
        <v>0</v>
      </c>
      <c r="AK3809">
        <v>0</v>
      </c>
      <c r="AL3809">
        <v>0</v>
      </c>
      <c r="AM3809">
        <v>0</v>
      </c>
      <c r="AN3809">
        <v>0</v>
      </c>
      <c r="AO3809">
        <v>246</v>
      </c>
      <c r="AP3809">
        <v>784</v>
      </c>
      <c r="AQ3809">
        <v>245</v>
      </c>
      <c r="AR3809">
        <v>0</v>
      </c>
      <c r="AS3809">
        <v>72</v>
      </c>
      <c r="AT3809">
        <v>5</v>
      </c>
      <c r="AU3809">
        <v>18</v>
      </c>
      <c r="AV3809">
        <v>5</v>
      </c>
      <c r="AW3809">
        <v>11</v>
      </c>
      <c r="AX3809">
        <v>0</v>
      </c>
      <c r="AY3809">
        <v>101</v>
      </c>
      <c r="AZ3809">
        <v>172</v>
      </c>
      <c r="BA3809">
        <v>67</v>
      </c>
      <c r="BB3809">
        <v>18</v>
      </c>
      <c r="BC3809">
        <v>12</v>
      </c>
      <c r="BD3809">
        <v>9</v>
      </c>
      <c r="BE3809">
        <v>0</v>
      </c>
      <c r="BF3809">
        <v>350</v>
      </c>
      <c r="BG3809">
        <v>24876</v>
      </c>
      <c r="BH3809">
        <v>7</v>
      </c>
      <c r="BI3809">
        <v>161</v>
      </c>
      <c r="BJ3809" s="2">
        <v>46036</v>
      </c>
      <c r="BK3809">
        <v>1</v>
      </c>
      <c r="BL3809" s="3" t="str">
        <f>VLOOKUP(O3809,DropDownList!$H$1:$I$7,2,FALSE)</f>
        <v>2024/25</v>
      </c>
      <c r="BM3809" s="3" t="str">
        <f t="shared" si="59"/>
        <v>SC COURT</v>
      </c>
    </row>
    <row r="3810" spans="1:65" x14ac:dyDescent="0.2">
      <c r="A3810">
        <v>2026</v>
      </c>
      <c r="B3810">
        <v>1</v>
      </c>
      <c r="C3810" t="s">
        <v>231</v>
      </c>
      <c r="D3810" t="s">
        <v>241</v>
      </c>
      <c r="E3810" t="s">
        <v>46</v>
      </c>
      <c r="F3810">
        <v>9727</v>
      </c>
      <c r="G3810" t="s">
        <v>158</v>
      </c>
      <c r="H3810" t="s">
        <v>240</v>
      </c>
      <c r="I3810" t="s">
        <v>240</v>
      </c>
      <c r="J3810" s="1">
        <v>46023</v>
      </c>
      <c r="K3810" t="s">
        <v>438</v>
      </c>
      <c r="L3810">
        <v>4</v>
      </c>
      <c r="M3810" t="s">
        <v>439</v>
      </c>
      <c r="N3810" t="s">
        <v>145</v>
      </c>
      <c r="O3810" t="s">
        <v>156</v>
      </c>
      <c r="P3810" t="s">
        <v>159</v>
      </c>
      <c r="Q3810">
        <v>0</v>
      </c>
      <c r="R3810">
        <v>3</v>
      </c>
      <c r="S3810">
        <v>2921</v>
      </c>
      <c r="T3810">
        <v>111.88</v>
      </c>
      <c r="U3810">
        <v>0</v>
      </c>
      <c r="V3810">
        <v>0</v>
      </c>
      <c r="W3810">
        <v>0</v>
      </c>
      <c r="X3810">
        <v>0</v>
      </c>
      <c r="Y3810">
        <v>0</v>
      </c>
      <c r="Z3810">
        <v>0</v>
      </c>
      <c r="AA3810">
        <v>2809.12</v>
      </c>
      <c r="AB3810">
        <v>0</v>
      </c>
      <c r="AC3810">
        <v>0</v>
      </c>
      <c r="AD3810">
        <v>0</v>
      </c>
      <c r="AE3810">
        <v>0</v>
      </c>
      <c r="AF3810">
        <v>1</v>
      </c>
      <c r="AG3810">
        <v>0</v>
      </c>
      <c r="AH3810">
        <v>0</v>
      </c>
      <c r="AI3810">
        <v>0</v>
      </c>
      <c r="AJ3810">
        <v>0</v>
      </c>
      <c r="AK3810">
        <v>0</v>
      </c>
      <c r="AL3810">
        <v>0</v>
      </c>
      <c r="AM3810">
        <v>0</v>
      </c>
      <c r="AN3810">
        <v>0</v>
      </c>
      <c r="AO3810">
        <v>3</v>
      </c>
      <c r="AP3810">
        <v>3</v>
      </c>
      <c r="AQ3810">
        <v>3</v>
      </c>
      <c r="AR3810">
        <v>0</v>
      </c>
      <c r="AS3810">
        <v>0</v>
      </c>
      <c r="AT3810">
        <v>0</v>
      </c>
      <c r="AU3810">
        <v>0</v>
      </c>
      <c r="AV3810">
        <v>0</v>
      </c>
      <c r="AW3810">
        <v>0</v>
      </c>
      <c r="AX3810">
        <v>0</v>
      </c>
      <c r="AY3810">
        <v>0</v>
      </c>
      <c r="AZ3810">
        <v>0</v>
      </c>
      <c r="BA3810">
        <v>0</v>
      </c>
      <c r="BB3810">
        <v>0</v>
      </c>
      <c r="BC3810">
        <v>0</v>
      </c>
      <c r="BD3810">
        <v>0</v>
      </c>
      <c r="BE3810">
        <v>0</v>
      </c>
      <c r="BF3810">
        <v>0</v>
      </c>
      <c r="BG3810">
        <v>0</v>
      </c>
      <c r="BH3810">
        <v>2</v>
      </c>
      <c r="BI3810">
        <v>0</v>
      </c>
      <c r="BJ3810" s="2">
        <v>46036</v>
      </c>
      <c r="BK3810">
        <v>0</v>
      </c>
      <c r="BL3810" s="3" t="str">
        <f>VLOOKUP(O3810,DropDownList!$H$1:$I$7,2,FALSE)</f>
        <v>2023/24</v>
      </c>
      <c r="BM3810" s="3" t="str">
        <f t="shared" si="59"/>
        <v>CONF</v>
      </c>
    </row>
    <row r="3811" spans="1:65" x14ac:dyDescent="0.2">
      <c r="A3811">
        <v>2026</v>
      </c>
      <c r="B3811">
        <v>1</v>
      </c>
      <c r="C3811" t="s">
        <v>231</v>
      </c>
      <c r="D3811" t="s">
        <v>241</v>
      </c>
      <c r="E3811" t="s">
        <v>46</v>
      </c>
      <c r="F3811">
        <v>9727</v>
      </c>
      <c r="G3811" t="s">
        <v>158</v>
      </c>
      <c r="H3811" t="s">
        <v>240</v>
      </c>
      <c r="I3811" t="s">
        <v>240</v>
      </c>
      <c r="J3811" s="1">
        <v>46023</v>
      </c>
      <c r="K3811" t="s">
        <v>438</v>
      </c>
      <c r="L3811">
        <v>4</v>
      </c>
      <c r="M3811" t="s">
        <v>439</v>
      </c>
      <c r="N3811" t="s">
        <v>145</v>
      </c>
      <c r="O3811" t="s">
        <v>156</v>
      </c>
      <c r="P3811" t="s">
        <v>161</v>
      </c>
      <c r="Q3811">
        <v>709</v>
      </c>
      <c r="R3811">
        <v>311</v>
      </c>
      <c r="S3811">
        <v>7370</v>
      </c>
      <c r="T3811">
        <v>495</v>
      </c>
      <c r="U3811">
        <v>98</v>
      </c>
      <c r="V3811">
        <v>10</v>
      </c>
      <c r="W3811">
        <v>199</v>
      </c>
      <c r="X3811">
        <v>199</v>
      </c>
      <c r="Y3811">
        <v>0</v>
      </c>
      <c r="Z3811">
        <v>0</v>
      </c>
      <c r="AA3811">
        <v>6166</v>
      </c>
      <c r="AB3811">
        <v>0</v>
      </c>
      <c r="AC3811">
        <v>0</v>
      </c>
      <c r="AD3811">
        <v>8</v>
      </c>
      <c r="AE3811">
        <v>2</v>
      </c>
      <c r="AF3811">
        <v>257</v>
      </c>
      <c r="AG3811">
        <v>2</v>
      </c>
      <c r="AH3811">
        <v>18</v>
      </c>
      <c r="AI3811">
        <v>34</v>
      </c>
      <c r="AJ3811">
        <v>0</v>
      </c>
      <c r="AK3811">
        <v>0</v>
      </c>
      <c r="AL3811">
        <v>0</v>
      </c>
      <c r="AM3811">
        <v>0</v>
      </c>
      <c r="AN3811">
        <v>0</v>
      </c>
      <c r="AO3811">
        <v>208</v>
      </c>
      <c r="AP3811">
        <v>782</v>
      </c>
      <c r="AQ3811">
        <v>205</v>
      </c>
      <c r="AR3811">
        <v>0</v>
      </c>
      <c r="AS3811">
        <v>96</v>
      </c>
      <c r="AT3811">
        <v>5</v>
      </c>
      <c r="AU3811">
        <v>12</v>
      </c>
      <c r="AV3811">
        <v>6</v>
      </c>
      <c r="AW3811">
        <v>17</v>
      </c>
      <c r="AX3811">
        <v>0</v>
      </c>
      <c r="AY3811">
        <v>121</v>
      </c>
      <c r="AZ3811">
        <v>176</v>
      </c>
      <c r="BA3811">
        <v>76</v>
      </c>
      <c r="BB3811">
        <v>18</v>
      </c>
      <c r="BC3811">
        <v>12</v>
      </c>
      <c r="BD3811">
        <v>6</v>
      </c>
      <c r="BE3811">
        <v>0</v>
      </c>
      <c r="BF3811">
        <v>294</v>
      </c>
      <c r="BG3811">
        <v>690</v>
      </c>
      <c r="BH3811">
        <v>0</v>
      </c>
      <c r="BI3811">
        <v>97</v>
      </c>
      <c r="BJ3811" s="2">
        <v>46036</v>
      </c>
      <c r="BK3811">
        <v>0</v>
      </c>
      <c r="BL3811" s="3" t="str">
        <f>VLOOKUP(O3811,DropDownList!$H$1:$I$7,2,FALSE)</f>
        <v>2023/24</v>
      </c>
      <c r="BM3811" s="3" t="str">
        <f t="shared" si="59"/>
        <v>VSUR</v>
      </c>
    </row>
    <row r="3812" spans="1:65" x14ac:dyDescent="0.2">
      <c r="A3812">
        <v>2026</v>
      </c>
      <c r="B3812">
        <v>1</v>
      </c>
      <c r="C3812" t="s">
        <v>231</v>
      </c>
      <c r="D3812" t="s">
        <v>242</v>
      </c>
      <c r="E3812" t="s">
        <v>47</v>
      </c>
      <c r="F3812">
        <v>9282</v>
      </c>
      <c r="G3812" t="s">
        <v>141</v>
      </c>
      <c r="H3812" t="s">
        <v>233</v>
      </c>
      <c r="I3812" t="s">
        <v>234</v>
      </c>
      <c r="J3812" s="1">
        <v>46023</v>
      </c>
      <c r="K3812" t="s">
        <v>438</v>
      </c>
      <c r="L3812">
        <v>4</v>
      </c>
      <c r="M3812" t="s">
        <v>439</v>
      </c>
      <c r="N3812" t="s">
        <v>145</v>
      </c>
      <c r="O3812" t="s">
        <v>147</v>
      </c>
      <c r="P3812" t="s">
        <v>152</v>
      </c>
      <c r="Q3812">
        <v>0</v>
      </c>
      <c r="R3812">
        <v>31</v>
      </c>
      <c r="S3812">
        <v>1240</v>
      </c>
      <c r="T3812">
        <v>560</v>
      </c>
      <c r="U3812">
        <v>0</v>
      </c>
      <c r="V3812">
        <v>0</v>
      </c>
      <c r="W3812">
        <v>0</v>
      </c>
      <c r="X3812">
        <v>0</v>
      </c>
      <c r="Y3812">
        <v>0</v>
      </c>
      <c r="Z3812">
        <v>0</v>
      </c>
      <c r="AA3812">
        <v>680</v>
      </c>
      <c r="AB3812">
        <v>0</v>
      </c>
      <c r="AC3812">
        <v>680</v>
      </c>
      <c r="AD3812">
        <v>0</v>
      </c>
      <c r="AE3812">
        <v>0</v>
      </c>
      <c r="AF3812">
        <v>17</v>
      </c>
      <c r="AG3812">
        <v>0</v>
      </c>
      <c r="AH3812">
        <v>14</v>
      </c>
      <c r="AI3812">
        <v>0</v>
      </c>
      <c r="AJ3812">
        <v>0</v>
      </c>
      <c r="AK3812">
        <v>0</v>
      </c>
      <c r="AL3812">
        <v>0</v>
      </c>
      <c r="AM3812">
        <v>0</v>
      </c>
      <c r="AN3812">
        <v>0</v>
      </c>
      <c r="AO3812">
        <v>0</v>
      </c>
      <c r="AP3812">
        <v>0</v>
      </c>
      <c r="AQ3812">
        <v>0</v>
      </c>
      <c r="AR3812">
        <v>0</v>
      </c>
      <c r="AS3812">
        <v>0</v>
      </c>
      <c r="AT3812">
        <v>0</v>
      </c>
      <c r="AU3812">
        <v>0</v>
      </c>
      <c r="AV3812">
        <v>0</v>
      </c>
      <c r="AW3812">
        <v>0</v>
      </c>
      <c r="AX3812">
        <v>0</v>
      </c>
      <c r="AY3812">
        <v>0</v>
      </c>
      <c r="AZ3812">
        <v>0</v>
      </c>
      <c r="BA3812">
        <v>0</v>
      </c>
      <c r="BB3812">
        <v>0</v>
      </c>
      <c r="BC3812">
        <v>0</v>
      </c>
      <c r="BD3812">
        <v>0</v>
      </c>
      <c r="BE3812">
        <v>0</v>
      </c>
      <c r="BF3812">
        <v>0</v>
      </c>
      <c r="BG3812">
        <v>0</v>
      </c>
      <c r="BH3812">
        <v>0</v>
      </c>
      <c r="BI3812">
        <v>0</v>
      </c>
      <c r="BJ3812" s="2">
        <v>46036</v>
      </c>
      <c r="BK3812">
        <v>0</v>
      </c>
      <c r="BL3812" s="3" t="str">
        <f>VLOOKUP(O3812,DropDownList!$H$1:$I$7,2,FALSE)</f>
        <v>2024/25</v>
      </c>
      <c r="BM3812" s="3" t="str">
        <f t="shared" si="59"/>
        <v>PCOA</v>
      </c>
    </row>
    <row r="3813" spans="1:65" x14ac:dyDescent="0.2">
      <c r="A3813">
        <v>2026</v>
      </c>
      <c r="B3813">
        <v>1</v>
      </c>
      <c r="C3813" t="s">
        <v>231</v>
      </c>
      <c r="D3813" t="s">
        <v>242</v>
      </c>
      <c r="E3813" t="s">
        <v>47</v>
      </c>
      <c r="F3813">
        <v>9282</v>
      </c>
      <c r="G3813" t="s">
        <v>141</v>
      </c>
      <c r="H3813" t="s">
        <v>233</v>
      </c>
      <c r="I3813" t="s">
        <v>234</v>
      </c>
      <c r="J3813" s="1">
        <v>46023</v>
      </c>
      <c r="K3813" t="s">
        <v>438</v>
      </c>
      <c r="L3813">
        <v>4</v>
      </c>
      <c r="M3813" t="s">
        <v>439</v>
      </c>
      <c r="N3813" t="s">
        <v>145</v>
      </c>
      <c r="O3813" t="s">
        <v>156</v>
      </c>
      <c r="P3813" t="s">
        <v>152</v>
      </c>
      <c r="Q3813">
        <v>0</v>
      </c>
      <c r="R3813">
        <v>31</v>
      </c>
      <c r="S3813">
        <v>1240</v>
      </c>
      <c r="T3813">
        <v>480</v>
      </c>
      <c r="U3813">
        <v>0</v>
      </c>
      <c r="V3813">
        <v>0</v>
      </c>
      <c r="W3813">
        <v>0</v>
      </c>
      <c r="X3813">
        <v>0</v>
      </c>
      <c r="Y3813">
        <v>0</v>
      </c>
      <c r="Z3813">
        <v>0</v>
      </c>
      <c r="AA3813">
        <v>760</v>
      </c>
      <c r="AB3813">
        <v>0</v>
      </c>
      <c r="AC3813">
        <v>760</v>
      </c>
      <c r="AD3813">
        <v>0</v>
      </c>
      <c r="AE3813">
        <v>0</v>
      </c>
      <c r="AF3813">
        <v>19</v>
      </c>
      <c r="AG3813">
        <v>0</v>
      </c>
      <c r="AH3813">
        <v>12</v>
      </c>
      <c r="AI3813">
        <v>0</v>
      </c>
      <c r="AJ3813">
        <v>0</v>
      </c>
      <c r="AK3813">
        <v>0</v>
      </c>
      <c r="AL3813">
        <v>0</v>
      </c>
      <c r="AM3813">
        <v>0</v>
      </c>
      <c r="AN3813">
        <v>0</v>
      </c>
      <c r="AO3813">
        <v>0</v>
      </c>
      <c r="AP3813">
        <v>0</v>
      </c>
      <c r="AQ3813">
        <v>0</v>
      </c>
      <c r="AR3813">
        <v>0</v>
      </c>
      <c r="AS3813">
        <v>0</v>
      </c>
      <c r="AT3813">
        <v>0</v>
      </c>
      <c r="AU3813">
        <v>0</v>
      </c>
      <c r="AV3813">
        <v>0</v>
      </c>
      <c r="AW3813">
        <v>0</v>
      </c>
      <c r="AX3813">
        <v>0</v>
      </c>
      <c r="AY3813">
        <v>0</v>
      </c>
      <c r="AZ3813">
        <v>0</v>
      </c>
      <c r="BA3813">
        <v>0</v>
      </c>
      <c r="BB3813">
        <v>0</v>
      </c>
      <c r="BC3813">
        <v>0</v>
      </c>
      <c r="BD3813">
        <v>0</v>
      </c>
      <c r="BE3813">
        <v>0</v>
      </c>
      <c r="BF3813">
        <v>0</v>
      </c>
      <c r="BG3813">
        <v>0</v>
      </c>
      <c r="BH3813">
        <v>0</v>
      </c>
      <c r="BI3813">
        <v>0</v>
      </c>
      <c r="BJ3813" s="2">
        <v>46036</v>
      </c>
      <c r="BK3813">
        <v>0</v>
      </c>
      <c r="BL3813" s="3" t="str">
        <f>VLOOKUP(O3813,DropDownList!$H$1:$I$7,2,FALSE)</f>
        <v>2023/24</v>
      </c>
      <c r="BM3813" s="3" t="str">
        <f t="shared" si="59"/>
        <v>PCOA</v>
      </c>
    </row>
    <row r="3814" spans="1:65" x14ac:dyDescent="0.2">
      <c r="A3814">
        <v>2026</v>
      </c>
      <c r="B3814">
        <v>1</v>
      </c>
      <c r="C3814" t="s">
        <v>231</v>
      </c>
      <c r="D3814" t="s">
        <v>242</v>
      </c>
      <c r="E3814" t="s">
        <v>47</v>
      </c>
      <c r="F3814">
        <v>9282</v>
      </c>
      <c r="G3814" t="s">
        <v>141</v>
      </c>
      <c r="H3814" t="s">
        <v>233</v>
      </c>
      <c r="I3814" t="s">
        <v>234</v>
      </c>
      <c r="J3814" s="1">
        <v>46023</v>
      </c>
      <c r="K3814" t="s">
        <v>438</v>
      </c>
      <c r="L3814">
        <v>4</v>
      </c>
      <c r="M3814" t="s">
        <v>439</v>
      </c>
      <c r="N3814" t="s">
        <v>145</v>
      </c>
      <c r="O3814" t="s">
        <v>147</v>
      </c>
      <c r="P3814" t="s">
        <v>150</v>
      </c>
      <c r="Q3814">
        <v>24118.639999999999</v>
      </c>
      <c r="R3814">
        <v>411</v>
      </c>
      <c r="S3814">
        <v>64131.35</v>
      </c>
      <c r="T3814">
        <v>8058.94</v>
      </c>
      <c r="U3814">
        <v>158</v>
      </c>
      <c r="V3814">
        <v>77</v>
      </c>
      <c r="W3814">
        <v>12555.02</v>
      </c>
      <c r="X3814">
        <v>12705.02</v>
      </c>
      <c r="Y3814">
        <v>359</v>
      </c>
      <c r="Z3814">
        <v>56072.41</v>
      </c>
      <c r="AA3814">
        <v>31953.77</v>
      </c>
      <c r="AB3814">
        <v>8982.2199999999993</v>
      </c>
      <c r="AC3814">
        <v>22971.55</v>
      </c>
      <c r="AD3814">
        <v>54</v>
      </c>
      <c r="AE3814">
        <v>23</v>
      </c>
      <c r="AF3814">
        <v>194</v>
      </c>
      <c r="AG3814">
        <v>74</v>
      </c>
      <c r="AH3814">
        <v>52</v>
      </c>
      <c r="AI3814">
        <v>84</v>
      </c>
      <c r="AJ3814">
        <v>65</v>
      </c>
      <c r="AK3814">
        <v>37</v>
      </c>
      <c r="AL3814">
        <v>9</v>
      </c>
      <c r="AM3814">
        <v>21</v>
      </c>
      <c r="AN3814">
        <v>5</v>
      </c>
      <c r="AO3814">
        <v>292</v>
      </c>
      <c r="AP3814">
        <v>1284</v>
      </c>
      <c r="AQ3814">
        <v>321</v>
      </c>
      <c r="AR3814">
        <v>4</v>
      </c>
      <c r="AS3814">
        <v>77</v>
      </c>
      <c r="AT3814">
        <v>131</v>
      </c>
      <c r="AU3814">
        <v>4</v>
      </c>
      <c r="AV3814">
        <v>3</v>
      </c>
      <c r="AW3814">
        <v>0</v>
      </c>
      <c r="AX3814">
        <v>0</v>
      </c>
      <c r="AY3814">
        <v>170</v>
      </c>
      <c r="AZ3814">
        <v>298</v>
      </c>
      <c r="BA3814">
        <v>144</v>
      </c>
      <c r="BB3814">
        <v>19</v>
      </c>
      <c r="BC3814">
        <v>10</v>
      </c>
      <c r="BD3814">
        <v>2</v>
      </c>
      <c r="BE3814">
        <v>0</v>
      </c>
      <c r="BF3814">
        <v>299</v>
      </c>
      <c r="BG3814">
        <v>15261.47</v>
      </c>
      <c r="BH3814">
        <v>7</v>
      </c>
      <c r="BI3814">
        <v>157</v>
      </c>
      <c r="BJ3814" s="2">
        <v>46036</v>
      </c>
      <c r="BK3814">
        <v>0</v>
      </c>
      <c r="BL3814" s="3" t="str">
        <f>VLOOKUP(O3814,DropDownList!$H$1:$I$7,2,FALSE)</f>
        <v>2024/25</v>
      </c>
      <c r="BM3814" s="3" t="str">
        <f t="shared" ref="BM3814:BM3877" si="60">IF(RIGHT(P3814,4)="VSUR","VSUR",IF(RIGHT(P3814,4)="CONF","CONF",P3814))</f>
        <v>FISCAL FINES</v>
      </c>
    </row>
    <row r="3815" spans="1:65" x14ac:dyDescent="0.2">
      <c r="A3815">
        <v>2026</v>
      </c>
      <c r="B3815">
        <v>1</v>
      </c>
      <c r="C3815" t="s">
        <v>231</v>
      </c>
      <c r="D3815" t="s">
        <v>242</v>
      </c>
      <c r="E3815" t="s">
        <v>47</v>
      </c>
      <c r="F3815">
        <v>9282</v>
      </c>
      <c r="G3815" t="s">
        <v>141</v>
      </c>
      <c r="H3815" t="s">
        <v>233</v>
      </c>
      <c r="I3815" t="s">
        <v>234</v>
      </c>
      <c r="J3815" s="1">
        <v>46023</v>
      </c>
      <c r="K3815" t="s">
        <v>438</v>
      </c>
      <c r="L3815">
        <v>4</v>
      </c>
      <c r="M3815" t="s">
        <v>439</v>
      </c>
      <c r="N3815" t="s">
        <v>145</v>
      </c>
      <c r="O3815" t="s">
        <v>156</v>
      </c>
      <c r="P3815" t="s">
        <v>153</v>
      </c>
      <c r="Q3815">
        <v>0</v>
      </c>
      <c r="R3815">
        <v>2</v>
      </c>
      <c r="S3815">
        <v>120</v>
      </c>
      <c r="T3815">
        <v>0</v>
      </c>
      <c r="U3815">
        <v>0</v>
      </c>
      <c r="V3815">
        <v>0</v>
      </c>
      <c r="W3815">
        <v>0</v>
      </c>
      <c r="X3815">
        <v>0</v>
      </c>
      <c r="Y3815">
        <v>0</v>
      </c>
      <c r="Z3815">
        <v>0</v>
      </c>
      <c r="AA3815">
        <v>120</v>
      </c>
      <c r="AB3815">
        <v>0</v>
      </c>
      <c r="AC3815">
        <v>120</v>
      </c>
      <c r="AD3815">
        <v>0</v>
      </c>
      <c r="AE3815">
        <v>0</v>
      </c>
      <c r="AF3815">
        <v>2</v>
      </c>
      <c r="AG3815">
        <v>0</v>
      </c>
      <c r="AH3815">
        <v>0</v>
      </c>
      <c r="AI3815">
        <v>0</v>
      </c>
      <c r="AJ3815">
        <v>0</v>
      </c>
      <c r="AK3815">
        <v>0</v>
      </c>
      <c r="AL3815">
        <v>0</v>
      </c>
      <c r="AM3815">
        <v>0</v>
      </c>
      <c r="AN3815">
        <v>0</v>
      </c>
      <c r="AO3815">
        <v>1</v>
      </c>
      <c r="AP3815">
        <v>7</v>
      </c>
      <c r="AQ3815">
        <v>2</v>
      </c>
      <c r="AR3815">
        <v>0</v>
      </c>
      <c r="AS3815">
        <v>2</v>
      </c>
      <c r="AT3815">
        <v>0</v>
      </c>
      <c r="AU3815">
        <v>0</v>
      </c>
      <c r="AV3815">
        <v>0</v>
      </c>
      <c r="AW3815">
        <v>0</v>
      </c>
      <c r="AX3815">
        <v>0</v>
      </c>
      <c r="AY3815">
        <v>0</v>
      </c>
      <c r="AZ3815">
        <v>1</v>
      </c>
      <c r="BA3815">
        <v>1</v>
      </c>
      <c r="BB3815">
        <v>0</v>
      </c>
      <c r="BC3815">
        <v>0</v>
      </c>
      <c r="BD3815">
        <v>0</v>
      </c>
      <c r="BE3815">
        <v>0</v>
      </c>
      <c r="BF3815">
        <v>1</v>
      </c>
      <c r="BG3815">
        <v>0</v>
      </c>
      <c r="BH3815">
        <v>0</v>
      </c>
      <c r="BI3815">
        <v>0</v>
      </c>
      <c r="BJ3815" s="2">
        <v>46036</v>
      </c>
      <c r="BK3815">
        <v>0</v>
      </c>
      <c r="BL3815" s="3" t="str">
        <f>VLOOKUP(O3815,DropDownList!$H$1:$I$7,2,FALSE)</f>
        <v>2023/24</v>
      </c>
      <c r="BM3815" s="3" t="str">
        <f t="shared" si="60"/>
        <v>PREG</v>
      </c>
    </row>
    <row r="3816" spans="1:65" x14ac:dyDescent="0.2">
      <c r="A3816">
        <v>2026</v>
      </c>
      <c r="B3816">
        <v>1</v>
      </c>
      <c r="C3816" t="s">
        <v>231</v>
      </c>
      <c r="D3816" t="s">
        <v>242</v>
      </c>
      <c r="E3816" t="s">
        <v>47</v>
      </c>
      <c r="F3816">
        <v>9282</v>
      </c>
      <c r="G3816" t="s">
        <v>141</v>
      </c>
      <c r="H3816" t="s">
        <v>233</v>
      </c>
      <c r="I3816" t="s">
        <v>234</v>
      </c>
      <c r="J3816" s="1">
        <v>46023</v>
      </c>
      <c r="K3816" t="s">
        <v>438</v>
      </c>
      <c r="L3816">
        <v>4</v>
      </c>
      <c r="M3816" t="s">
        <v>439</v>
      </c>
      <c r="N3816" t="s">
        <v>145</v>
      </c>
      <c r="O3816" t="s">
        <v>156</v>
      </c>
      <c r="P3816" t="s">
        <v>146</v>
      </c>
      <c r="Q3816">
        <v>247.71</v>
      </c>
      <c r="R3816">
        <v>196</v>
      </c>
      <c r="S3816">
        <v>2910</v>
      </c>
      <c r="T3816">
        <v>50</v>
      </c>
      <c r="U3816">
        <v>37</v>
      </c>
      <c r="V3816">
        <v>9</v>
      </c>
      <c r="W3816">
        <v>140</v>
      </c>
      <c r="X3816">
        <v>140</v>
      </c>
      <c r="Y3816">
        <v>0</v>
      </c>
      <c r="Z3816">
        <v>0</v>
      </c>
      <c r="AA3816">
        <v>2612.29</v>
      </c>
      <c r="AB3816">
        <v>0</v>
      </c>
      <c r="AC3816">
        <v>0</v>
      </c>
      <c r="AD3816">
        <v>9</v>
      </c>
      <c r="AE3816">
        <v>0</v>
      </c>
      <c r="AF3816">
        <v>176</v>
      </c>
      <c r="AG3816">
        <v>1</v>
      </c>
      <c r="AH3816">
        <v>4</v>
      </c>
      <c r="AI3816">
        <v>15</v>
      </c>
      <c r="AJ3816">
        <v>0</v>
      </c>
      <c r="AK3816">
        <v>0</v>
      </c>
      <c r="AL3816">
        <v>0</v>
      </c>
      <c r="AM3816">
        <v>0</v>
      </c>
      <c r="AN3816">
        <v>0</v>
      </c>
      <c r="AO3816">
        <v>111</v>
      </c>
      <c r="AP3816">
        <v>677</v>
      </c>
      <c r="AQ3816">
        <v>135</v>
      </c>
      <c r="AR3816">
        <v>0</v>
      </c>
      <c r="AS3816">
        <v>55</v>
      </c>
      <c r="AT3816">
        <v>110</v>
      </c>
      <c r="AU3816">
        <v>12</v>
      </c>
      <c r="AV3816">
        <v>7</v>
      </c>
      <c r="AW3816">
        <v>0</v>
      </c>
      <c r="AX3816">
        <v>0</v>
      </c>
      <c r="AY3816">
        <v>67</v>
      </c>
      <c r="AZ3816">
        <v>127</v>
      </c>
      <c r="BA3816">
        <v>87</v>
      </c>
      <c r="BB3816">
        <v>13</v>
      </c>
      <c r="BC3816">
        <v>3</v>
      </c>
      <c r="BD3816">
        <v>2</v>
      </c>
      <c r="BE3816">
        <v>0</v>
      </c>
      <c r="BF3816">
        <v>196</v>
      </c>
      <c r="BG3816">
        <v>240</v>
      </c>
      <c r="BH3816">
        <v>0</v>
      </c>
      <c r="BI3816">
        <v>35</v>
      </c>
      <c r="BJ3816" s="2">
        <v>46036</v>
      </c>
      <c r="BK3816">
        <v>0</v>
      </c>
      <c r="BL3816" s="3" t="str">
        <f>VLOOKUP(O3816,DropDownList!$H$1:$I$7,2,FALSE)</f>
        <v>2023/24</v>
      </c>
      <c r="BM3816" s="3" t="str">
        <f t="shared" si="60"/>
        <v>VSUR</v>
      </c>
    </row>
    <row r="3817" spans="1:65" x14ac:dyDescent="0.2">
      <c r="A3817">
        <v>2026</v>
      </c>
      <c r="B3817">
        <v>1</v>
      </c>
      <c r="C3817" t="s">
        <v>231</v>
      </c>
      <c r="D3817" t="s">
        <v>242</v>
      </c>
      <c r="E3817" t="s">
        <v>47</v>
      </c>
      <c r="F3817">
        <v>9282</v>
      </c>
      <c r="G3817" t="s">
        <v>141</v>
      </c>
      <c r="H3817" t="s">
        <v>233</v>
      </c>
      <c r="I3817" t="s">
        <v>234</v>
      </c>
      <c r="J3817" s="1">
        <v>46023</v>
      </c>
      <c r="K3817" t="s">
        <v>438</v>
      </c>
      <c r="L3817">
        <v>4</v>
      </c>
      <c r="M3817" t="s">
        <v>439</v>
      </c>
      <c r="N3817" t="s">
        <v>145</v>
      </c>
      <c r="O3817" t="s">
        <v>155</v>
      </c>
      <c r="P3817" t="s">
        <v>150</v>
      </c>
      <c r="Q3817">
        <v>8912.58</v>
      </c>
      <c r="R3817">
        <v>453</v>
      </c>
      <c r="S3817">
        <v>64598.19</v>
      </c>
      <c r="T3817">
        <v>8218.17</v>
      </c>
      <c r="U3817">
        <v>74</v>
      </c>
      <c r="V3817">
        <v>33</v>
      </c>
      <c r="W3817">
        <v>3788.82</v>
      </c>
      <c r="X3817">
        <v>3788.82</v>
      </c>
      <c r="Y3817">
        <v>407</v>
      </c>
      <c r="Z3817">
        <v>56380.02</v>
      </c>
      <c r="AA3817">
        <v>47467.44</v>
      </c>
      <c r="AB3817">
        <v>11900.58</v>
      </c>
      <c r="AC3817">
        <v>35566.86</v>
      </c>
      <c r="AD3817">
        <v>22</v>
      </c>
      <c r="AE3817">
        <v>11</v>
      </c>
      <c r="AF3817">
        <v>325</v>
      </c>
      <c r="AG3817">
        <v>39</v>
      </c>
      <c r="AH3817">
        <v>46</v>
      </c>
      <c r="AI3817">
        <v>35</v>
      </c>
      <c r="AJ3817">
        <v>73</v>
      </c>
      <c r="AK3817">
        <v>46</v>
      </c>
      <c r="AL3817">
        <v>6</v>
      </c>
      <c r="AM3817">
        <v>25</v>
      </c>
      <c r="AN3817">
        <v>7</v>
      </c>
      <c r="AO3817">
        <v>325</v>
      </c>
      <c r="AP3817">
        <v>1919</v>
      </c>
      <c r="AQ3817">
        <v>423</v>
      </c>
      <c r="AR3817">
        <v>9</v>
      </c>
      <c r="AS3817">
        <v>138</v>
      </c>
      <c r="AT3817">
        <v>313</v>
      </c>
      <c r="AU3817">
        <v>6</v>
      </c>
      <c r="AV3817">
        <v>2</v>
      </c>
      <c r="AW3817">
        <v>0</v>
      </c>
      <c r="AX3817">
        <v>0</v>
      </c>
      <c r="AY3817">
        <v>239</v>
      </c>
      <c r="AZ3817">
        <v>370</v>
      </c>
      <c r="BA3817">
        <v>228</v>
      </c>
      <c r="BB3817">
        <v>39</v>
      </c>
      <c r="BC3817">
        <v>23</v>
      </c>
      <c r="BD3817">
        <v>4</v>
      </c>
      <c r="BE3817">
        <v>0</v>
      </c>
      <c r="BF3817">
        <v>335</v>
      </c>
      <c r="BG3817">
        <v>4209.42</v>
      </c>
      <c r="BH3817">
        <v>8</v>
      </c>
      <c r="BI3817">
        <v>71</v>
      </c>
      <c r="BJ3817" s="2">
        <v>46036</v>
      </c>
      <c r="BK3817">
        <v>0</v>
      </c>
      <c r="BL3817" s="3" t="str">
        <f>VLOOKUP(O3817,DropDownList!$H$1:$I$7,2,FALSE)</f>
        <v>2022/23</v>
      </c>
      <c r="BM3817" s="3" t="str">
        <f t="shared" si="60"/>
        <v>FISCAL FINES</v>
      </c>
    </row>
    <row r="3818" spans="1:65" x14ac:dyDescent="0.2">
      <c r="A3818">
        <v>2026</v>
      </c>
      <c r="B3818">
        <v>1</v>
      </c>
      <c r="C3818" t="s">
        <v>231</v>
      </c>
      <c r="D3818" t="s">
        <v>242</v>
      </c>
      <c r="E3818" t="s">
        <v>47</v>
      </c>
      <c r="F3818">
        <v>9282</v>
      </c>
      <c r="G3818" t="s">
        <v>141</v>
      </c>
      <c r="H3818" t="s">
        <v>233</v>
      </c>
      <c r="I3818" t="s">
        <v>234</v>
      </c>
      <c r="J3818" s="1">
        <v>46023</v>
      </c>
      <c r="K3818" t="s">
        <v>438</v>
      </c>
      <c r="L3818">
        <v>4</v>
      </c>
      <c r="M3818" t="s">
        <v>439</v>
      </c>
      <c r="N3818" t="s">
        <v>145</v>
      </c>
      <c r="O3818" t="s">
        <v>155</v>
      </c>
      <c r="P3818" t="s">
        <v>154</v>
      </c>
      <c r="Q3818">
        <v>10401.33</v>
      </c>
      <c r="R3818">
        <v>372</v>
      </c>
      <c r="S3818">
        <v>81363.649999999994</v>
      </c>
      <c r="T3818">
        <v>1305.73</v>
      </c>
      <c r="U3818">
        <v>46</v>
      </c>
      <c r="V3818">
        <v>18</v>
      </c>
      <c r="W3818">
        <v>5673.45</v>
      </c>
      <c r="X3818">
        <v>5853.45</v>
      </c>
      <c r="Y3818">
        <v>0</v>
      </c>
      <c r="Z3818">
        <v>0</v>
      </c>
      <c r="AA3818">
        <v>69656.59</v>
      </c>
      <c r="AB3818">
        <v>1261.6500000000001</v>
      </c>
      <c r="AC3818">
        <v>63621.25</v>
      </c>
      <c r="AD3818">
        <v>14</v>
      </c>
      <c r="AE3818">
        <v>4</v>
      </c>
      <c r="AF3818">
        <v>317</v>
      </c>
      <c r="AG3818">
        <v>26</v>
      </c>
      <c r="AH3818">
        <v>2</v>
      </c>
      <c r="AI3818">
        <v>20</v>
      </c>
      <c r="AJ3818">
        <v>0</v>
      </c>
      <c r="AK3818">
        <v>0</v>
      </c>
      <c r="AL3818">
        <v>0</v>
      </c>
      <c r="AM3818">
        <v>0</v>
      </c>
      <c r="AN3818">
        <v>0</v>
      </c>
      <c r="AO3818">
        <v>231</v>
      </c>
      <c r="AP3818">
        <v>1357</v>
      </c>
      <c r="AQ3818">
        <v>275</v>
      </c>
      <c r="AR3818">
        <v>2</v>
      </c>
      <c r="AS3818">
        <v>113</v>
      </c>
      <c r="AT3818">
        <v>184</v>
      </c>
      <c r="AU3818">
        <v>50</v>
      </c>
      <c r="AV3818">
        <v>22</v>
      </c>
      <c r="AW3818">
        <v>2</v>
      </c>
      <c r="AX3818">
        <v>0</v>
      </c>
      <c r="AY3818">
        <v>130</v>
      </c>
      <c r="AZ3818">
        <v>246</v>
      </c>
      <c r="BA3818">
        <v>171</v>
      </c>
      <c r="BB3818">
        <v>31</v>
      </c>
      <c r="BC3818">
        <v>12</v>
      </c>
      <c r="BD3818">
        <v>5</v>
      </c>
      <c r="BE3818">
        <v>0</v>
      </c>
      <c r="BF3818">
        <v>370</v>
      </c>
      <c r="BG3818">
        <v>5740</v>
      </c>
      <c r="BH3818">
        <v>7</v>
      </c>
      <c r="BI3818">
        <v>45</v>
      </c>
      <c r="BJ3818" s="2">
        <v>46036</v>
      </c>
      <c r="BK3818">
        <v>0</v>
      </c>
      <c r="BL3818" s="3" t="str">
        <f>VLOOKUP(O3818,DropDownList!$H$1:$I$7,2,FALSE)</f>
        <v>2022/23</v>
      </c>
      <c r="BM3818" s="3" t="str">
        <f t="shared" si="60"/>
        <v>JP COURT</v>
      </c>
    </row>
    <row r="3819" spans="1:65" x14ac:dyDescent="0.2">
      <c r="A3819">
        <v>2026</v>
      </c>
      <c r="B3819">
        <v>1</v>
      </c>
      <c r="C3819" t="s">
        <v>231</v>
      </c>
      <c r="D3819" t="s">
        <v>242</v>
      </c>
      <c r="E3819" t="s">
        <v>47</v>
      </c>
      <c r="F3819">
        <v>9282</v>
      </c>
      <c r="G3819" t="s">
        <v>141</v>
      </c>
      <c r="H3819" t="s">
        <v>233</v>
      </c>
      <c r="I3819" t="s">
        <v>234</v>
      </c>
      <c r="J3819" s="1">
        <v>46023</v>
      </c>
      <c r="K3819" t="s">
        <v>438</v>
      </c>
      <c r="L3819">
        <v>4</v>
      </c>
      <c r="M3819" t="s">
        <v>439</v>
      </c>
      <c r="N3819" t="s">
        <v>145</v>
      </c>
      <c r="O3819" t="s">
        <v>147</v>
      </c>
      <c r="P3819" t="s">
        <v>146</v>
      </c>
      <c r="Q3819">
        <v>939.81</v>
      </c>
      <c r="R3819">
        <v>343</v>
      </c>
      <c r="S3819">
        <v>4800</v>
      </c>
      <c r="T3819">
        <v>20</v>
      </c>
      <c r="U3819">
        <v>108</v>
      </c>
      <c r="V3819">
        <v>38</v>
      </c>
      <c r="W3819">
        <v>580</v>
      </c>
      <c r="X3819">
        <v>580</v>
      </c>
      <c r="Y3819">
        <v>0</v>
      </c>
      <c r="Z3819">
        <v>0</v>
      </c>
      <c r="AA3819">
        <v>3840.19</v>
      </c>
      <c r="AB3819">
        <v>0</v>
      </c>
      <c r="AC3819">
        <v>0</v>
      </c>
      <c r="AD3819">
        <v>38</v>
      </c>
      <c r="AE3819">
        <v>0</v>
      </c>
      <c r="AF3819">
        <v>281</v>
      </c>
      <c r="AG3819">
        <v>1</v>
      </c>
      <c r="AH3819">
        <v>2</v>
      </c>
      <c r="AI3819">
        <v>59</v>
      </c>
      <c r="AJ3819">
        <v>0</v>
      </c>
      <c r="AK3819">
        <v>0</v>
      </c>
      <c r="AL3819">
        <v>0</v>
      </c>
      <c r="AM3819">
        <v>0</v>
      </c>
      <c r="AN3819">
        <v>0</v>
      </c>
      <c r="AO3819">
        <v>221</v>
      </c>
      <c r="AP3819">
        <v>1007</v>
      </c>
      <c r="AQ3819">
        <v>241</v>
      </c>
      <c r="AR3819">
        <v>0</v>
      </c>
      <c r="AS3819">
        <v>82</v>
      </c>
      <c r="AT3819">
        <v>108</v>
      </c>
      <c r="AU3819">
        <v>10</v>
      </c>
      <c r="AV3819">
        <v>4</v>
      </c>
      <c r="AW3819">
        <v>0</v>
      </c>
      <c r="AX3819">
        <v>0</v>
      </c>
      <c r="AY3819">
        <v>108</v>
      </c>
      <c r="AZ3819">
        <v>203</v>
      </c>
      <c r="BA3819">
        <v>114</v>
      </c>
      <c r="BB3819">
        <v>31</v>
      </c>
      <c r="BC3819">
        <v>16</v>
      </c>
      <c r="BD3819">
        <v>5</v>
      </c>
      <c r="BE3819">
        <v>0</v>
      </c>
      <c r="BF3819">
        <v>342</v>
      </c>
      <c r="BG3819">
        <v>930</v>
      </c>
      <c r="BH3819">
        <v>0</v>
      </c>
      <c r="BI3819">
        <v>105</v>
      </c>
      <c r="BJ3819" s="2">
        <v>46036</v>
      </c>
      <c r="BK3819">
        <v>0</v>
      </c>
      <c r="BL3819" s="3" t="str">
        <f>VLOOKUP(O3819,DropDownList!$H$1:$I$7,2,FALSE)</f>
        <v>2024/25</v>
      </c>
      <c r="BM3819" s="3" t="str">
        <f t="shared" si="60"/>
        <v>VSUR</v>
      </c>
    </row>
    <row r="3820" spans="1:65" x14ac:dyDescent="0.2">
      <c r="A3820">
        <v>2026</v>
      </c>
      <c r="B3820">
        <v>1</v>
      </c>
      <c r="C3820" t="s">
        <v>231</v>
      </c>
      <c r="D3820" t="s">
        <v>242</v>
      </c>
      <c r="E3820" t="s">
        <v>47</v>
      </c>
      <c r="F3820">
        <v>9282</v>
      </c>
      <c r="G3820" t="s">
        <v>141</v>
      </c>
      <c r="H3820" t="s">
        <v>233</v>
      </c>
      <c r="I3820" t="s">
        <v>234</v>
      </c>
      <c r="J3820" s="1">
        <v>46023</v>
      </c>
      <c r="K3820" t="s">
        <v>438</v>
      </c>
      <c r="L3820">
        <v>4</v>
      </c>
      <c r="M3820" t="s">
        <v>439</v>
      </c>
      <c r="N3820" t="s">
        <v>145</v>
      </c>
      <c r="O3820" t="s">
        <v>155</v>
      </c>
      <c r="P3820" t="s">
        <v>146</v>
      </c>
      <c r="Q3820">
        <v>331.31</v>
      </c>
      <c r="R3820">
        <v>372</v>
      </c>
      <c r="S3820">
        <v>5135</v>
      </c>
      <c r="T3820">
        <v>30</v>
      </c>
      <c r="U3820">
        <v>47</v>
      </c>
      <c r="V3820">
        <v>14</v>
      </c>
      <c r="W3820">
        <v>270</v>
      </c>
      <c r="X3820">
        <v>270</v>
      </c>
      <c r="Y3820">
        <v>0</v>
      </c>
      <c r="Z3820">
        <v>0</v>
      </c>
      <c r="AA3820">
        <v>4773.6899999999996</v>
      </c>
      <c r="AB3820">
        <v>0</v>
      </c>
      <c r="AC3820">
        <v>0</v>
      </c>
      <c r="AD3820">
        <v>14</v>
      </c>
      <c r="AE3820">
        <v>0</v>
      </c>
      <c r="AF3820">
        <v>348</v>
      </c>
      <c r="AG3820">
        <v>1</v>
      </c>
      <c r="AH3820">
        <v>3</v>
      </c>
      <c r="AI3820">
        <v>20</v>
      </c>
      <c r="AJ3820">
        <v>0</v>
      </c>
      <c r="AK3820">
        <v>0</v>
      </c>
      <c r="AL3820">
        <v>0</v>
      </c>
      <c r="AM3820">
        <v>0</v>
      </c>
      <c r="AN3820">
        <v>0</v>
      </c>
      <c r="AO3820">
        <v>231</v>
      </c>
      <c r="AP3820">
        <v>1357</v>
      </c>
      <c r="AQ3820">
        <v>275</v>
      </c>
      <c r="AR3820">
        <v>2</v>
      </c>
      <c r="AS3820">
        <v>113</v>
      </c>
      <c r="AT3820">
        <v>184</v>
      </c>
      <c r="AU3820">
        <v>50</v>
      </c>
      <c r="AV3820">
        <v>22</v>
      </c>
      <c r="AW3820">
        <v>2</v>
      </c>
      <c r="AX3820">
        <v>0</v>
      </c>
      <c r="AY3820">
        <v>130</v>
      </c>
      <c r="AZ3820">
        <v>246</v>
      </c>
      <c r="BA3820">
        <v>171</v>
      </c>
      <c r="BB3820">
        <v>31</v>
      </c>
      <c r="BC3820">
        <v>12</v>
      </c>
      <c r="BD3820">
        <v>5</v>
      </c>
      <c r="BE3820">
        <v>0</v>
      </c>
      <c r="BF3820">
        <v>370</v>
      </c>
      <c r="BG3820">
        <v>330</v>
      </c>
      <c r="BH3820">
        <v>0</v>
      </c>
      <c r="BI3820">
        <v>46</v>
      </c>
      <c r="BJ3820" s="2">
        <v>46036</v>
      </c>
      <c r="BK3820">
        <v>0</v>
      </c>
      <c r="BL3820" s="3" t="str">
        <f>VLOOKUP(O3820,DropDownList!$H$1:$I$7,2,FALSE)</f>
        <v>2022/23</v>
      </c>
      <c r="BM3820" s="3" t="str">
        <f t="shared" si="60"/>
        <v>VSUR</v>
      </c>
    </row>
    <row r="3821" spans="1:65" x14ac:dyDescent="0.2">
      <c r="A3821">
        <v>2026</v>
      </c>
      <c r="B3821">
        <v>1</v>
      </c>
      <c r="C3821" t="s">
        <v>231</v>
      </c>
      <c r="D3821" t="s">
        <v>242</v>
      </c>
      <c r="E3821" t="s">
        <v>47</v>
      </c>
      <c r="F3821">
        <v>9282</v>
      </c>
      <c r="G3821" t="s">
        <v>141</v>
      </c>
      <c r="H3821" t="s">
        <v>233</v>
      </c>
      <c r="I3821" t="s">
        <v>234</v>
      </c>
      <c r="J3821" s="1">
        <v>46023</v>
      </c>
      <c r="K3821" t="s">
        <v>438</v>
      </c>
      <c r="L3821">
        <v>4</v>
      </c>
      <c r="M3821" t="s">
        <v>439</v>
      </c>
      <c r="N3821" t="s">
        <v>145</v>
      </c>
      <c r="O3821" t="s">
        <v>156</v>
      </c>
      <c r="P3821" t="s">
        <v>154</v>
      </c>
      <c r="Q3821">
        <v>7125.47</v>
      </c>
      <c r="R3821">
        <v>198</v>
      </c>
      <c r="S3821">
        <v>47455.86</v>
      </c>
      <c r="T3821">
        <v>1535.67</v>
      </c>
      <c r="U3821">
        <v>37</v>
      </c>
      <c r="V3821">
        <v>15</v>
      </c>
      <c r="W3821">
        <v>3448.09</v>
      </c>
      <c r="X3821">
        <v>3448.09</v>
      </c>
      <c r="Y3821">
        <v>0</v>
      </c>
      <c r="Z3821">
        <v>0</v>
      </c>
      <c r="AA3821">
        <v>38794.720000000001</v>
      </c>
      <c r="AB3821">
        <v>200</v>
      </c>
      <c r="AC3821">
        <v>35982.43</v>
      </c>
      <c r="AD3821">
        <v>9</v>
      </c>
      <c r="AE3821">
        <v>6</v>
      </c>
      <c r="AF3821">
        <v>150</v>
      </c>
      <c r="AG3821">
        <v>22</v>
      </c>
      <c r="AH3821">
        <v>4</v>
      </c>
      <c r="AI3821">
        <v>15</v>
      </c>
      <c r="AJ3821">
        <v>0</v>
      </c>
      <c r="AK3821">
        <v>0</v>
      </c>
      <c r="AL3821">
        <v>0</v>
      </c>
      <c r="AM3821">
        <v>0</v>
      </c>
      <c r="AN3821">
        <v>0</v>
      </c>
      <c r="AO3821">
        <v>113</v>
      </c>
      <c r="AP3821">
        <v>681</v>
      </c>
      <c r="AQ3821">
        <v>137</v>
      </c>
      <c r="AR3821">
        <v>0</v>
      </c>
      <c r="AS3821">
        <v>55</v>
      </c>
      <c r="AT3821">
        <v>110</v>
      </c>
      <c r="AU3821">
        <v>12</v>
      </c>
      <c r="AV3821">
        <v>7</v>
      </c>
      <c r="AW3821">
        <v>0</v>
      </c>
      <c r="AX3821">
        <v>0</v>
      </c>
      <c r="AY3821">
        <v>68</v>
      </c>
      <c r="AZ3821">
        <v>128</v>
      </c>
      <c r="BA3821">
        <v>87</v>
      </c>
      <c r="BB3821">
        <v>13</v>
      </c>
      <c r="BC3821">
        <v>3</v>
      </c>
      <c r="BD3821">
        <v>2</v>
      </c>
      <c r="BE3821">
        <v>0</v>
      </c>
      <c r="BF3821">
        <v>198</v>
      </c>
      <c r="BG3821">
        <v>3850</v>
      </c>
      <c r="BH3821">
        <v>7</v>
      </c>
      <c r="BI3821">
        <v>35</v>
      </c>
      <c r="BJ3821" s="2">
        <v>46036</v>
      </c>
      <c r="BK3821">
        <v>0</v>
      </c>
      <c r="BL3821" s="3" t="str">
        <f>VLOOKUP(O3821,DropDownList!$H$1:$I$7,2,FALSE)</f>
        <v>2023/24</v>
      </c>
      <c r="BM3821" s="3" t="str">
        <f t="shared" si="60"/>
        <v>JP COURT</v>
      </c>
    </row>
    <row r="3822" spans="1:65" x14ac:dyDescent="0.2">
      <c r="A3822">
        <v>2026</v>
      </c>
      <c r="B3822">
        <v>1</v>
      </c>
      <c r="C3822" t="s">
        <v>231</v>
      </c>
      <c r="D3822" t="s">
        <v>242</v>
      </c>
      <c r="E3822" t="s">
        <v>47</v>
      </c>
      <c r="F3822">
        <v>9282</v>
      </c>
      <c r="G3822" t="s">
        <v>141</v>
      </c>
      <c r="H3822" t="s">
        <v>233</v>
      </c>
      <c r="I3822" t="s">
        <v>234</v>
      </c>
      <c r="J3822" s="1">
        <v>46023</v>
      </c>
      <c r="K3822" t="s">
        <v>438</v>
      </c>
      <c r="L3822">
        <v>4</v>
      </c>
      <c r="M3822" t="s">
        <v>439</v>
      </c>
      <c r="N3822" t="s">
        <v>145</v>
      </c>
      <c r="O3822" t="s">
        <v>156</v>
      </c>
      <c r="P3822" t="s">
        <v>150</v>
      </c>
      <c r="Q3822">
        <v>15755.84</v>
      </c>
      <c r="R3822">
        <v>445</v>
      </c>
      <c r="S3822">
        <v>70645.350000000006</v>
      </c>
      <c r="T3822">
        <v>6949.75</v>
      </c>
      <c r="U3822">
        <v>101</v>
      </c>
      <c r="V3822">
        <v>61</v>
      </c>
      <c r="W3822">
        <v>9806.0400000000009</v>
      </c>
      <c r="X3822">
        <v>10101.040000000001</v>
      </c>
      <c r="Y3822">
        <v>401</v>
      </c>
      <c r="Z3822">
        <v>63695.6</v>
      </c>
      <c r="AA3822">
        <v>47939.76</v>
      </c>
      <c r="AB3822">
        <v>14973.84</v>
      </c>
      <c r="AC3822">
        <v>32965.919999999998</v>
      </c>
      <c r="AD3822">
        <v>44</v>
      </c>
      <c r="AE3822">
        <v>17</v>
      </c>
      <c r="AF3822">
        <v>289</v>
      </c>
      <c r="AG3822">
        <v>36</v>
      </c>
      <c r="AH3822">
        <v>44</v>
      </c>
      <c r="AI3822">
        <v>65</v>
      </c>
      <c r="AJ3822">
        <v>79</v>
      </c>
      <c r="AK3822">
        <v>43</v>
      </c>
      <c r="AL3822">
        <v>11</v>
      </c>
      <c r="AM3822">
        <v>20</v>
      </c>
      <c r="AN3822">
        <v>3</v>
      </c>
      <c r="AO3822">
        <v>308</v>
      </c>
      <c r="AP3822">
        <v>1902</v>
      </c>
      <c r="AQ3822">
        <v>380</v>
      </c>
      <c r="AR3822">
        <v>0</v>
      </c>
      <c r="AS3822">
        <v>145</v>
      </c>
      <c r="AT3822">
        <v>323</v>
      </c>
      <c r="AU3822">
        <v>29</v>
      </c>
      <c r="AV3822">
        <v>14</v>
      </c>
      <c r="AW3822">
        <v>0</v>
      </c>
      <c r="AX3822">
        <v>0</v>
      </c>
      <c r="AY3822">
        <v>207</v>
      </c>
      <c r="AZ3822">
        <v>394</v>
      </c>
      <c r="BA3822">
        <v>244</v>
      </c>
      <c r="BB3822">
        <v>19</v>
      </c>
      <c r="BC3822">
        <v>11</v>
      </c>
      <c r="BD3822">
        <v>4</v>
      </c>
      <c r="BE3822">
        <v>0</v>
      </c>
      <c r="BF3822">
        <v>320</v>
      </c>
      <c r="BG3822">
        <v>11140.84</v>
      </c>
      <c r="BH3822">
        <v>11</v>
      </c>
      <c r="BI3822">
        <v>100</v>
      </c>
      <c r="BJ3822" s="2">
        <v>46036</v>
      </c>
      <c r="BK3822">
        <v>0</v>
      </c>
      <c r="BL3822" s="3" t="str">
        <f>VLOOKUP(O3822,DropDownList!$H$1:$I$7,2,FALSE)</f>
        <v>2023/24</v>
      </c>
      <c r="BM3822" s="3" t="str">
        <f t="shared" si="60"/>
        <v>FISCAL FINES</v>
      </c>
    </row>
    <row r="3823" spans="1:65" x14ac:dyDescent="0.2">
      <c r="A3823">
        <v>2026</v>
      </c>
      <c r="B3823">
        <v>1</v>
      </c>
      <c r="C3823" t="s">
        <v>231</v>
      </c>
      <c r="D3823" t="s">
        <v>242</v>
      </c>
      <c r="E3823" t="s">
        <v>47</v>
      </c>
      <c r="F3823">
        <v>9282</v>
      </c>
      <c r="G3823" t="s">
        <v>141</v>
      </c>
      <c r="H3823" t="s">
        <v>233</v>
      </c>
      <c r="I3823" t="s">
        <v>234</v>
      </c>
      <c r="J3823" s="1">
        <v>46023</v>
      </c>
      <c r="K3823" t="s">
        <v>438</v>
      </c>
      <c r="L3823">
        <v>4</v>
      </c>
      <c r="M3823" t="s">
        <v>439</v>
      </c>
      <c r="N3823" t="s">
        <v>145</v>
      </c>
      <c r="O3823" t="s">
        <v>156</v>
      </c>
      <c r="P3823" t="s">
        <v>148</v>
      </c>
      <c r="Q3823">
        <v>120</v>
      </c>
      <c r="R3823">
        <v>11</v>
      </c>
      <c r="S3823">
        <v>660</v>
      </c>
      <c r="T3823">
        <v>0</v>
      </c>
      <c r="U3823">
        <v>2</v>
      </c>
      <c r="V3823">
        <v>1</v>
      </c>
      <c r="W3823">
        <v>60</v>
      </c>
      <c r="X3823">
        <v>60</v>
      </c>
      <c r="Y3823">
        <v>0</v>
      </c>
      <c r="Z3823">
        <v>0</v>
      </c>
      <c r="AA3823">
        <v>540</v>
      </c>
      <c r="AB3823">
        <v>0</v>
      </c>
      <c r="AC3823">
        <v>540</v>
      </c>
      <c r="AD3823">
        <v>1</v>
      </c>
      <c r="AE3823">
        <v>0</v>
      </c>
      <c r="AF3823">
        <v>9</v>
      </c>
      <c r="AG3823">
        <v>0</v>
      </c>
      <c r="AH3823">
        <v>0</v>
      </c>
      <c r="AI3823">
        <v>2</v>
      </c>
      <c r="AJ3823">
        <v>0</v>
      </c>
      <c r="AK3823">
        <v>0</v>
      </c>
      <c r="AL3823">
        <v>0</v>
      </c>
      <c r="AM3823">
        <v>0</v>
      </c>
      <c r="AN3823">
        <v>0</v>
      </c>
      <c r="AO3823">
        <v>10</v>
      </c>
      <c r="AP3823">
        <v>55</v>
      </c>
      <c r="AQ3823">
        <v>11</v>
      </c>
      <c r="AR3823">
        <v>0</v>
      </c>
      <c r="AS3823">
        <v>2</v>
      </c>
      <c r="AT3823">
        <v>10</v>
      </c>
      <c r="AU3823">
        <v>1</v>
      </c>
      <c r="AV3823">
        <v>0</v>
      </c>
      <c r="AW3823">
        <v>0</v>
      </c>
      <c r="AX3823">
        <v>0</v>
      </c>
      <c r="AY3823">
        <v>10</v>
      </c>
      <c r="AZ3823">
        <v>13</v>
      </c>
      <c r="BA3823">
        <v>5</v>
      </c>
      <c r="BB3823">
        <v>0</v>
      </c>
      <c r="BC3823">
        <v>0</v>
      </c>
      <c r="BD3823">
        <v>0</v>
      </c>
      <c r="BE3823">
        <v>0</v>
      </c>
      <c r="BF3823">
        <v>11</v>
      </c>
      <c r="BG3823">
        <v>120</v>
      </c>
      <c r="BH3823">
        <v>0</v>
      </c>
      <c r="BI3823">
        <v>2</v>
      </c>
      <c r="BJ3823" s="2">
        <v>46036</v>
      </c>
      <c r="BK3823">
        <v>0</v>
      </c>
      <c r="BL3823" s="3" t="str">
        <f>VLOOKUP(O3823,DropDownList!$H$1:$I$7,2,FALSE)</f>
        <v>2023/24</v>
      </c>
      <c r="BM3823" s="3" t="str">
        <f t="shared" si="60"/>
        <v>PRAS</v>
      </c>
    </row>
    <row r="3824" spans="1:65" x14ac:dyDescent="0.2">
      <c r="A3824">
        <v>2026</v>
      </c>
      <c r="B3824">
        <v>1</v>
      </c>
      <c r="C3824" t="s">
        <v>231</v>
      </c>
      <c r="D3824" t="s">
        <v>242</v>
      </c>
      <c r="E3824" t="s">
        <v>47</v>
      </c>
      <c r="F3824">
        <v>9282</v>
      </c>
      <c r="G3824" t="s">
        <v>141</v>
      </c>
      <c r="H3824" t="s">
        <v>233</v>
      </c>
      <c r="I3824" t="s">
        <v>234</v>
      </c>
      <c r="J3824" s="1">
        <v>46023</v>
      </c>
      <c r="K3824" t="s">
        <v>438</v>
      </c>
      <c r="L3824">
        <v>4</v>
      </c>
      <c r="M3824" t="s">
        <v>439</v>
      </c>
      <c r="N3824" t="s">
        <v>145</v>
      </c>
      <c r="O3824" t="s">
        <v>155</v>
      </c>
      <c r="P3824" t="s">
        <v>152</v>
      </c>
      <c r="Q3824">
        <v>0</v>
      </c>
      <c r="R3824">
        <v>25</v>
      </c>
      <c r="S3824">
        <v>1000</v>
      </c>
      <c r="T3824">
        <v>360</v>
      </c>
      <c r="U3824">
        <v>0</v>
      </c>
      <c r="V3824">
        <v>0</v>
      </c>
      <c r="W3824">
        <v>0</v>
      </c>
      <c r="X3824">
        <v>0</v>
      </c>
      <c r="Y3824">
        <v>0</v>
      </c>
      <c r="Z3824">
        <v>0</v>
      </c>
      <c r="AA3824">
        <v>640</v>
      </c>
      <c r="AB3824">
        <v>0</v>
      </c>
      <c r="AC3824">
        <v>640</v>
      </c>
      <c r="AD3824">
        <v>0</v>
      </c>
      <c r="AE3824">
        <v>0</v>
      </c>
      <c r="AF3824">
        <v>16</v>
      </c>
      <c r="AG3824">
        <v>0</v>
      </c>
      <c r="AH3824">
        <v>9</v>
      </c>
      <c r="AI3824">
        <v>0</v>
      </c>
      <c r="AJ3824">
        <v>0</v>
      </c>
      <c r="AK3824">
        <v>0</v>
      </c>
      <c r="AL3824">
        <v>0</v>
      </c>
      <c r="AM3824">
        <v>1</v>
      </c>
      <c r="AN3824">
        <v>0</v>
      </c>
      <c r="AO3824">
        <v>0</v>
      </c>
      <c r="AP3824">
        <v>0</v>
      </c>
      <c r="AQ3824">
        <v>0</v>
      </c>
      <c r="AR3824">
        <v>0</v>
      </c>
      <c r="AS3824">
        <v>0</v>
      </c>
      <c r="AT3824">
        <v>0</v>
      </c>
      <c r="AU3824">
        <v>0</v>
      </c>
      <c r="AV3824">
        <v>0</v>
      </c>
      <c r="AW3824">
        <v>0</v>
      </c>
      <c r="AX3824">
        <v>0</v>
      </c>
      <c r="AY3824">
        <v>0</v>
      </c>
      <c r="AZ3824">
        <v>0</v>
      </c>
      <c r="BA3824">
        <v>0</v>
      </c>
      <c r="BB3824">
        <v>0</v>
      </c>
      <c r="BC3824">
        <v>0</v>
      </c>
      <c r="BD3824">
        <v>0</v>
      </c>
      <c r="BE3824">
        <v>0</v>
      </c>
      <c r="BF3824">
        <v>0</v>
      </c>
      <c r="BG3824">
        <v>0</v>
      </c>
      <c r="BH3824">
        <v>0</v>
      </c>
      <c r="BI3824">
        <v>0</v>
      </c>
      <c r="BJ3824" s="2">
        <v>46036</v>
      </c>
      <c r="BK3824">
        <v>0</v>
      </c>
      <c r="BL3824" s="3" t="str">
        <f>VLOOKUP(O3824,DropDownList!$H$1:$I$7,2,FALSE)</f>
        <v>2022/23</v>
      </c>
      <c r="BM3824" s="3" t="str">
        <f t="shared" si="60"/>
        <v>PCOA</v>
      </c>
    </row>
    <row r="3825" spans="1:65" x14ac:dyDescent="0.2">
      <c r="A3825">
        <v>2026</v>
      </c>
      <c r="B3825">
        <v>1</v>
      </c>
      <c r="C3825" t="s">
        <v>231</v>
      </c>
      <c r="D3825" t="s">
        <v>242</v>
      </c>
      <c r="E3825" t="s">
        <v>47</v>
      </c>
      <c r="F3825">
        <v>9282</v>
      </c>
      <c r="G3825" t="s">
        <v>141</v>
      </c>
      <c r="H3825" t="s">
        <v>233</v>
      </c>
      <c r="I3825" t="s">
        <v>234</v>
      </c>
      <c r="J3825" s="1">
        <v>46023</v>
      </c>
      <c r="K3825" t="s">
        <v>438</v>
      </c>
      <c r="L3825">
        <v>4</v>
      </c>
      <c r="M3825" t="s">
        <v>439</v>
      </c>
      <c r="N3825" t="s">
        <v>145</v>
      </c>
      <c r="O3825" t="s">
        <v>149</v>
      </c>
      <c r="P3825" t="s">
        <v>146</v>
      </c>
      <c r="Q3825">
        <v>585</v>
      </c>
      <c r="R3825">
        <v>141</v>
      </c>
      <c r="S3825">
        <v>2030</v>
      </c>
      <c r="T3825">
        <v>0</v>
      </c>
      <c r="U3825">
        <v>78</v>
      </c>
      <c r="V3825">
        <v>15</v>
      </c>
      <c r="W3825">
        <v>240</v>
      </c>
      <c r="X3825">
        <v>240</v>
      </c>
      <c r="Y3825">
        <v>0</v>
      </c>
      <c r="Z3825">
        <v>0</v>
      </c>
      <c r="AA3825">
        <v>1445</v>
      </c>
      <c r="AB3825">
        <v>0</v>
      </c>
      <c r="AC3825">
        <v>0</v>
      </c>
      <c r="AD3825">
        <v>15</v>
      </c>
      <c r="AE3825">
        <v>0</v>
      </c>
      <c r="AF3825">
        <v>100</v>
      </c>
      <c r="AG3825">
        <v>1</v>
      </c>
      <c r="AH3825">
        <v>0</v>
      </c>
      <c r="AI3825">
        <v>40</v>
      </c>
      <c r="AJ3825">
        <v>0</v>
      </c>
      <c r="AK3825">
        <v>0</v>
      </c>
      <c r="AL3825">
        <v>0</v>
      </c>
      <c r="AM3825">
        <v>0</v>
      </c>
      <c r="AN3825">
        <v>0</v>
      </c>
      <c r="AO3825">
        <v>84</v>
      </c>
      <c r="AP3825">
        <v>260</v>
      </c>
      <c r="AQ3825">
        <v>86</v>
      </c>
      <c r="AR3825">
        <v>0</v>
      </c>
      <c r="AS3825">
        <v>19</v>
      </c>
      <c r="AT3825">
        <v>8</v>
      </c>
      <c r="AU3825">
        <v>1</v>
      </c>
      <c r="AV3825">
        <v>0</v>
      </c>
      <c r="AW3825">
        <v>0</v>
      </c>
      <c r="AX3825">
        <v>0</v>
      </c>
      <c r="AY3825">
        <v>34</v>
      </c>
      <c r="AZ3825">
        <v>56</v>
      </c>
      <c r="BA3825">
        <v>11</v>
      </c>
      <c r="BB3825">
        <v>2</v>
      </c>
      <c r="BC3825">
        <v>2</v>
      </c>
      <c r="BD3825">
        <v>1</v>
      </c>
      <c r="BE3825">
        <v>0</v>
      </c>
      <c r="BF3825">
        <v>140</v>
      </c>
      <c r="BG3825">
        <v>580</v>
      </c>
      <c r="BH3825">
        <v>0</v>
      </c>
      <c r="BI3825">
        <v>77</v>
      </c>
      <c r="BJ3825" s="2">
        <v>46036</v>
      </c>
      <c r="BK3825">
        <v>0</v>
      </c>
      <c r="BL3825" s="3" t="str">
        <f>VLOOKUP(O3825,DropDownList!$H$1:$I$7,2,FALSE)</f>
        <v>2025/26</v>
      </c>
      <c r="BM3825" s="3" t="str">
        <f t="shared" si="60"/>
        <v>VSUR</v>
      </c>
    </row>
    <row r="3826" spans="1:65" x14ac:dyDescent="0.2">
      <c r="A3826">
        <v>2026</v>
      </c>
      <c r="B3826">
        <v>1</v>
      </c>
      <c r="C3826" t="s">
        <v>231</v>
      </c>
      <c r="D3826" t="s">
        <v>242</v>
      </c>
      <c r="E3826" t="s">
        <v>47</v>
      </c>
      <c r="F3826">
        <v>9282</v>
      </c>
      <c r="G3826" t="s">
        <v>141</v>
      </c>
      <c r="H3826" t="s">
        <v>233</v>
      </c>
      <c r="I3826" t="s">
        <v>234</v>
      </c>
      <c r="J3826" s="1">
        <v>46023</v>
      </c>
      <c r="K3826" t="s">
        <v>438</v>
      </c>
      <c r="L3826">
        <v>4</v>
      </c>
      <c r="M3826" t="s">
        <v>439</v>
      </c>
      <c r="N3826" t="s">
        <v>145</v>
      </c>
      <c r="O3826" t="s">
        <v>149</v>
      </c>
      <c r="P3826" t="s">
        <v>152</v>
      </c>
      <c r="Q3826">
        <v>0</v>
      </c>
      <c r="R3826">
        <v>19</v>
      </c>
      <c r="S3826">
        <v>760</v>
      </c>
      <c r="T3826">
        <v>440</v>
      </c>
      <c r="U3826">
        <v>0</v>
      </c>
      <c r="V3826">
        <v>0</v>
      </c>
      <c r="W3826">
        <v>0</v>
      </c>
      <c r="X3826">
        <v>0</v>
      </c>
      <c r="Y3826">
        <v>0</v>
      </c>
      <c r="Z3826">
        <v>0</v>
      </c>
      <c r="AA3826">
        <v>320</v>
      </c>
      <c r="AB3826">
        <v>0</v>
      </c>
      <c r="AC3826">
        <v>320</v>
      </c>
      <c r="AD3826">
        <v>0</v>
      </c>
      <c r="AE3826">
        <v>0</v>
      </c>
      <c r="AF3826">
        <v>8</v>
      </c>
      <c r="AG3826">
        <v>0</v>
      </c>
      <c r="AH3826">
        <v>11</v>
      </c>
      <c r="AI3826">
        <v>0</v>
      </c>
      <c r="AJ3826">
        <v>0</v>
      </c>
      <c r="AK3826">
        <v>0</v>
      </c>
      <c r="AL3826">
        <v>0</v>
      </c>
      <c r="AM3826">
        <v>1</v>
      </c>
      <c r="AN3826">
        <v>0</v>
      </c>
      <c r="AO3826">
        <v>0</v>
      </c>
      <c r="AP3826">
        <v>0</v>
      </c>
      <c r="AQ3826">
        <v>0</v>
      </c>
      <c r="AR3826">
        <v>0</v>
      </c>
      <c r="AS3826">
        <v>0</v>
      </c>
      <c r="AT3826">
        <v>0</v>
      </c>
      <c r="AU3826">
        <v>0</v>
      </c>
      <c r="AV3826">
        <v>0</v>
      </c>
      <c r="AW3826">
        <v>0</v>
      </c>
      <c r="AX3826">
        <v>0</v>
      </c>
      <c r="AY3826">
        <v>0</v>
      </c>
      <c r="AZ3826">
        <v>0</v>
      </c>
      <c r="BA3826">
        <v>0</v>
      </c>
      <c r="BB3826">
        <v>0</v>
      </c>
      <c r="BC3826">
        <v>0</v>
      </c>
      <c r="BD3826">
        <v>0</v>
      </c>
      <c r="BE3826">
        <v>0</v>
      </c>
      <c r="BF3826">
        <v>0</v>
      </c>
      <c r="BG3826">
        <v>0</v>
      </c>
      <c r="BH3826">
        <v>0</v>
      </c>
      <c r="BI3826">
        <v>0</v>
      </c>
      <c r="BJ3826" s="2">
        <v>46036</v>
      </c>
      <c r="BK3826">
        <v>0</v>
      </c>
      <c r="BL3826" s="3" t="str">
        <f>VLOOKUP(O3826,DropDownList!$H$1:$I$7,2,FALSE)</f>
        <v>2025/26</v>
      </c>
      <c r="BM3826" s="3" t="str">
        <f t="shared" si="60"/>
        <v>PCOA</v>
      </c>
    </row>
    <row r="3827" spans="1:65" x14ac:dyDescent="0.2">
      <c r="A3827">
        <v>2026</v>
      </c>
      <c r="B3827">
        <v>1</v>
      </c>
      <c r="C3827" t="s">
        <v>231</v>
      </c>
      <c r="D3827" t="s">
        <v>242</v>
      </c>
      <c r="E3827" t="s">
        <v>47</v>
      </c>
      <c r="F3827">
        <v>9282</v>
      </c>
      <c r="G3827" t="s">
        <v>141</v>
      </c>
      <c r="H3827" t="s">
        <v>233</v>
      </c>
      <c r="I3827" t="s">
        <v>234</v>
      </c>
      <c r="J3827" s="1">
        <v>46023</v>
      </c>
      <c r="K3827" t="s">
        <v>438</v>
      </c>
      <c r="L3827">
        <v>4</v>
      </c>
      <c r="M3827" t="s">
        <v>439</v>
      </c>
      <c r="N3827" t="s">
        <v>145</v>
      </c>
      <c r="O3827" t="s">
        <v>149</v>
      </c>
      <c r="P3827" t="s">
        <v>148</v>
      </c>
      <c r="Q3827">
        <v>540</v>
      </c>
      <c r="R3827">
        <v>10</v>
      </c>
      <c r="S3827">
        <v>600</v>
      </c>
      <c r="T3827">
        <v>0</v>
      </c>
      <c r="U3827">
        <v>9</v>
      </c>
      <c r="V3827">
        <v>4</v>
      </c>
      <c r="W3827">
        <v>240</v>
      </c>
      <c r="X3827">
        <v>240</v>
      </c>
      <c r="Y3827">
        <v>0</v>
      </c>
      <c r="Z3827">
        <v>0</v>
      </c>
      <c r="AA3827">
        <v>60</v>
      </c>
      <c r="AB3827">
        <v>0</v>
      </c>
      <c r="AC3827">
        <v>60</v>
      </c>
      <c r="AD3827">
        <v>4</v>
      </c>
      <c r="AE3827">
        <v>0</v>
      </c>
      <c r="AF3827">
        <v>1</v>
      </c>
      <c r="AG3827">
        <v>0</v>
      </c>
      <c r="AH3827">
        <v>0</v>
      </c>
      <c r="AI3827">
        <v>9</v>
      </c>
      <c r="AJ3827">
        <v>0</v>
      </c>
      <c r="AK3827">
        <v>0</v>
      </c>
      <c r="AL3827">
        <v>0</v>
      </c>
      <c r="AM3827">
        <v>0</v>
      </c>
      <c r="AN3827">
        <v>0</v>
      </c>
      <c r="AO3827">
        <v>10</v>
      </c>
      <c r="AP3827">
        <v>29</v>
      </c>
      <c r="AQ3827">
        <v>10</v>
      </c>
      <c r="AR3827">
        <v>0</v>
      </c>
      <c r="AS3827">
        <v>0</v>
      </c>
      <c r="AT3827">
        <v>2</v>
      </c>
      <c r="AU3827">
        <v>0</v>
      </c>
      <c r="AV3827">
        <v>0</v>
      </c>
      <c r="AW3827">
        <v>0</v>
      </c>
      <c r="AX3827">
        <v>0</v>
      </c>
      <c r="AY3827">
        <v>5</v>
      </c>
      <c r="AZ3827">
        <v>6</v>
      </c>
      <c r="BA3827">
        <v>0</v>
      </c>
      <c r="BB3827">
        <v>0</v>
      </c>
      <c r="BC3827">
        <v>0</v>
      </c>
      <c r="BD3827">
        <v>0</v>
      </c>
      <c r="BE3827">
        <v>0</v>
      </c>
      <c r="BF3827">
        <v>10</v>
      </c>
      <c r="BG3827">
        <v>540</v>
      </c>
      <c r="BH3827">
        <v>0</v>
      </c>
      <c r="BI3827">
        <v>9</v>
      </c>
      <c r="BJ3827" s="2">
        <v>46036</v>
      </c>
      <c r="BK3827">
        <v>0</v>
      </c>
      <c r="BL3827" s="3" t="str">
        <f>VLOOKUP(O3827,DropDownList!$H$1:$I$7,2,FALSE)</f>
        <v>2025/26</v>
      </c>
      <c r="BM3827" s="3" t="str">
        <f t="shared" si="60"/>
        <v>PRAS</v>
      </c>
    </row>
    <row r="3828" spans="1:65" x14ac:dyDescent="0.2">
      <c r="A3828">
        <v>2026</v>
      </c>
      <c r="B3828">
        <v>1</v>
      </c>
      <c r="C3828" t="s">
        <v>231</v>
      </c>
      <c r="D3828" t="s">
        <v>242</v>
      </c>
      <c r="E3828" t="s">
        <v>47</v>
      </c>
      <c r="F3828">
        <v>9282</v>
      </c>
      <c r="G3828" t="s">
        <v>141</v>
      </c>
      <c r="H3828" t="s">
        <v>233</v>
      </c>
      <c r="I3828" t="s">
        <v>234</v>
      </c>
      <c r="J3828" s="1">
        <v>46023</v>
      </c>
      <c r="K3828" t="s">
        <v>438</v>
      </c>
      <c r="L3828">
        <v>4</v>
      </c>
      <c r="M3828" t="s">
        <v>439</v>
      </c>
      <c r="N3828" t="s">
        <v>145</v>
      </c>
      <c r="O3828" t="s">
        <v>149</v>
      </c>
      <c r="P3828" t="s">
        <v>153</v>
      </c>
      <c r="Q3828">
        <v>840</v>
      </c>
      <c r="R3828">
        <v>5</v>
      </c>
      <c r="S3828">
        <v>840</v>
      </c>
      <c r="T3828">
        <v>0</v>
      </c>
      <c r="U3828">
        <v>5</v>
      </c>
      <c r="V3828">
        <v>3</v>
      </c>
      <c r="W3828">
        <v>750</v>
      </c>
      <c r="X3828">
        <v>750</v>
      </c>
      <c r="Y3828">
        <v>0</v>
      </c>
      <c r="Z3828">
        <v>0</v>
      </c>
      <c r="AA3828">
        <v>0</v>
      </c>
      <c r="AB3828">
        <v>0</v>
      </c>
      <c r="AC3828">
        <v>0</v>
      </c>
      <c r="AD3828">
        <v>3</v>
      </c>
      <c r="AE3828">
        <v>0</v>
      </c>
      <c r="AF3828">
        <v>0</v>
      </c>
      <c r="AG3828">
        <v>0</v>
      </c>
      <c r="AH3828">
        <v>0</v>
      </c>
      <c r="AI3828">
        <v>5</v>
      </c>
      <c r="AJ3828">
        <v>0</v>
      </c>
      <c r="AK3828">
        <v>0</v>
      </c>
      <c r="AL3828">
        <v>0</v>
      </c>
      <c r="AM3828">
        <v>0</v>
      </c>
      <c r="AN3828">
        <v>0</v>
      </c>
      <c r="AO3828">
        <v>5</v>
      </c>
      <c r="AP3828">
        <v>17</v>
      </c>
      <c r="AQ3828">
        <v>5</v>
      </c>
      <c r="AR3828">
        <v>0</v>
      </c>
      <c r="AS3828">
        <v>0</v>
      </c>
      <c r="AT3828">
        <v>0</v>
      </c>
      <c r="AU3828">
        <v>0</v>
      </c>
      <c r="AV3828">
        <v>0</v>
      </c>
      <c r="AW3828">
        <v>0</v>
      </c>
      <c r="AX3828">
        <v>0</v>
      </c>
      <c r="AY3828">
        <v>2</v>
      </c>
      <c r="AZ3828">
        <v>5</v>
      </c>
      <c r="BA3828">
        <v>0</v>
      </c>
      <c r="BB3828">
        <v>0</v>
      </c>
      <c r="BC3828">
        <v>0</v>
      </c>
      <c r="BD3828">
        <v>0</v>
      </c>
      <c r="BE3828">
        <v>0</v>
      </c>
      <c r="BF3828">
        <v>5</v>
      </c>
      <c r="BG3828">
        <v>840</v>
      </c>
      <c r="BH3828">
        <v>0</v>
      </c>
      <c r="BI3828">
        <v>5</v>
      </c>
      <c r="BJ3828" s="2">
        <v>46036</v>
      </c>
      <c r="BK3828">
        <v>0</v>
      </c>
      <c r="BL3828" s="3" t="str">
        <f>VLOOKUP(O3828,DropDownList!$H$1:$I$7,2,FALSE)</f>
        <v>2025/26</v>
      </c>
      <c r="BM3828" s="3" t="str">
        <f t="shared" si="60"/>
        <v>PREG</v>
      </c>
    </row>
    <row r="3829" spans="1:65" x14ac:dyDescent="0.2">
      <c r="A3829">
        <v>2026</v>
      </c>
      <c r="B3829">
        <v>1</v>
      </c>
      <c r="C3829" t="s">
        <v>231</v>
      </c>
      <c r="D3829" t="s">
        <v>242</v>
      </c>
      <c r="E3829" t="s">
        <v>47</v>
      </c>
      <c r="F3829">
        <v>9282</v>
      </c>
      <c r="G3829" t="s">
        <v>141</v>
      </c>
      <c r="H3829" t="s">
        <v>233</v>
      </c>
      <c r="I3829" t="s">
        <v>234</v>
      </c>
      <c r="J3829" s="1">
        <v>46023</v>
      </c>
      <c r="K3829" t="s">
        <v>438</v>
      </c>
      <c r="L3829">
        <v>4</v>
      </c>
      <c r="M3829" t="s">
        <v>439</v>
      </c>
      <c r="N3829" t="s">
        <v>145</v>
      </c>
      <c r="O3829" t="s">
        <v>149</v>
      </c>
      <c r="P3829" t="s">
        <v>154</v>
      </c>
      <c r="Q3829">
        <v>17387.96</v>
      </c>
      <c r="R3829">
        <v>143</v>
      </c>
      <c r="S3829">
        <v>34241</v>
      </c>
      <c r="T3829">
        <v>190</v>
      </c>
      <c r="U3829">
        <v>80</v>
      </c>
      <c r="V3829">
        <v>39</v>
      </c>
      <c r="W3829">
        <v>4588</v>
      </c>
      <c r="X3829">
        <v>7548</v>
      </c>
      <c r="Y3829">
        <v>0</v>
      </c>
      <c r="Z3829">
        <v>0</v>
      </c>
      <c r="AA3829">
        <v>16663.04</v>
      </c>
      <c r="AB3829">
        <v>41</v>
      </c>
      <c r="AC3829">
        <v>15157.04</v>
      </c>
      <c r="AD3829">
        <v>16</v>
      </c>
      <c r="AE3829">
        <v>23</v>
      </c>
      <c r="AF3829">
        <v>62</v>
      </c>
      <c r="AG3829">
        <v>39</v>
      </c>
      <c r="AH3829">
        <v>0</v>
      </c>
      <c r="AI3829">
        <v>41</v>
      </c>
      <c r="AJ3829">
        <v>0</v>
      </c>
      <c r="AK3829">
        <v>0</v>
      </c>
      <c r="AL3829">
        <v>0</v>
      </c>
      <c r="AM3829">
        <v>0</v>
      </c>
      <c r="AN3829">
        <v>0</v>
      </c>
      <c r="AO3829">
        <v>85</v>
      </c>
      <c r="AP3829">
        <v>260</v>
      </c>
      <c r="AQ3829">
        <v>87</v>
      </c>
      <c r="AR3829">
        <v>0</v>
      </c>
      <c r="AS3829">
        <v>19</v>
      </c>
      <c r="AT3829">
        <v>8</v>
      </c>
      <c r="AU3829">
        <v>1</v>
      </c>
      <c r="AV3829">
        <v>0</v>
      </c>
      <c r="AW3829">
        <v>0</v>
      </c>
      <c r="AX3829">
        <v>0</v>
      </c>
      <c r="AY3829">
        <v>34</v>
      </c>
      <c r="AZ3829">
        <v>55</v>
      </c>
      <c r="BA3829">
        <v>11</v>
      </c>
      <c r="BB3829">
        <v>2</v>
      </c>
      <c r="BC3829">
        <v>2</v>
      </c>
      <c r="BD3829">
        <v>1</v>
      </c>
      <c r="BE3829">
        <v>0</v>
      </c>
      <c r="BF3829">
        <v>142</v>
      </c>
      <c r="BG3829">
        <v>10790</v>
      </c>
      <c r="BH3829">
        <v>1</v>
      </c>
      <c r="BI3829">
        <v>79</v>
      </c>
      <c r="BJ3829" s="2">
        <v>46036</v>
      </c>
      <c r="BK3829">
        <v>0</v>
      </c>
      <c r="BL3829" s="3" t="str">
        <f>VLOOKUP(O3829,DropDownList!$H$1:$I$7,2,FALSE)</f>
        <v>2025/26</v>
      </c>
      <c r="BM3829" s="3" t="str">
        <f t="shared" si="60"/>
        <v>JP COURT</v>
      </c>
    </row>
    <row r="3830" spans="1:65" x14ac:dyDescent="0.2">
      <c r="A3830">
        <v>2026</v>
      </c>
      <c r="B3830">
        <v>1</v>
      </c>
      <c r="C3830" t="s">
        <v>231</v>
      </c>
      <c r="D3830" t="s">
        <v>242</v>
      </c>
      <c r="E3830" t="s">
        <v>47</v>
      </c>
      <c r="F3830">
        <v>9282</v>
      </c>
      <c r="G3830" t="s">
        <v>141</v>
      </c>
      <c r="H3830" t="s">
        <v>233</v>
      </c>
      <c r="I3830" t="s">
        <v>234</v>
      </c>
      <c r="J3830" s="1">
        <v>46023</v>
      </c>
      <c r="K3830" t="s">
        <v>438</v>
      </c>
      <c r="L3830">
        <v>4</v>
      </c>
      <c r="M3830" t="s">
        <v>439</v>
      </c>
      <c r="N3830" t="s">
        <v>145</v>
      </c>
      <c r="O3830" t="s">
        <v>147</v>
      </c>
      <c r="P3830" t="s">
        <v>148</v>
      </c>
      <c r="Q3830">
        <v>204.99</v>
      </c>
      <c r="R3830">
        <v>15</v>
      </c>
      <c r="S3830">
        <v>900</v>
      </c>
      <c r="T3830">
        <v>80.319999999999993</v>
      </c>
      <c r="U3830">
        <v>5</v>
      </c>
      <c r="V3830">
        <v>0</v>
      </c>
      <c r="W3830">
        <v>0</v>
      </c>
      <c r="X3830">
        <v>0</v>
      </c>
      <c r="Y3830">
        <v>0</v>
      </c>
      <c r="Z3830">
        <v>0</v>
      </c>
      <c r="AA3830">
        <v>614.69000000000005</v>
      </c>
      <c r="AB3830">
        <v>0</v>
      </c>
      <c r="AC3830">
        <v>614.69000000000005</v>
      </c>
      <c r="AD3830">
        <v>0</v>
      </c>
      <c r="AE3830">
        <v>0</v>
      </c>
      <c r="AF3830">
        <v>8</v>
      </c>
      <c r="AG3830">
        <v>3</v>
      </c>
      <c r="AH3830">
        <v>1</v>
      </c>
      <c r="AI3830">
        <v>2</v>
      </c>
      <c r="AJ3830">
        <v>0</v>
      </c>
      <c r="AK3830">
        <v>0</v>
      </c>
      <c r="AL3830">
        <v>0</v>
      </c>
      <c r="AM3830">
        <v>0</v>
      </c>
      <c r="AN3830">
        <v>0</v>
      </c>
      <c r="AO3830">
        <v>13</v>
      </c>
      <c r="AP3830">
        <v>44</v>
      </c>
      <c r="AQ3830">
        <v>14</v>
      </c>
      <c r="AR3830">
        <v>0</v>
      </c>
      <c r="AS3830">
        <v>1</v>
      </c>
      <c r="AT3830">
        <v>3</v>
      </c>
      <c r="AU3830">
        <v>0</v>
      </c>
      <c r="AV3830">
        <v>0</v>
      </c>
      <c r="AW3830">
        <v>0</v>
      </c>
      <c r="AX3830">
        <v>0</v>
      </c>
      <c r="AY3830">
        <v>8</v>
      </c>
      <c r="AZ3830">
        <v>11</v>
      </c>
      <c r="BA3830">
        <v>2</v>
      </c>
      <c r="BB3830">
        <v>2</v>
      </c>
      <c r="BC3830">
        <v>1</v>
      </c>
      <c r="BD3830">
        <v>0</v>
      </c>
      <c r="BE3830">
        <v>0</v>
      </c>
      <c r="BF3830">
        <v>15</v>
      </c>
      <c r="BG3830">
        <v>120</v>
      </c>
      <c r="BH3830">
        <v>1</v>
      </c>
      <c r="BI3830">
        <v>5</v>
      </c>
      <c r="BJ3830" s="2">
        <v>46036</v>
      </c>
      <c r="BK3830">
        <v>0</v>
      </c>
      <c r="BL3830" s="3" t="str">
        <f>VLOOKUP(O3830,DropDownList!$H$1:$I$7,2,FALSE)</f>
        <v>2024/25</v>
      </c>
      <c r="BM3830" s="3" t="str">
        <f t="shared" si="60"/>
        <v>PRAS</v>
      </c>
    </row>
    <row r="3831" spans="1:65" x14ac:dyDescent="0.2">
      <c r="A3831">
        <v>2026</v>
      </c>
      <c r="B3831">
        <v>1</v>
      </c>
      <c r="C3831" t="s">
        <v>231</v>
      </c>
      <c r="D3831" t="s">
        <v>242</v>
      </c>
      <c r="E3831" t="s">
        <v>47</v>
      </c>
      <c r="F3831">
        <v>9282</v>
      </c>
      <c r="G3831" t="s">
        <v>141</v>
      </c>
      <c r="H3831" t="s">
        <v>233</v>
      </c>
      <c r="I3831" t="s">
        <v>234</v>
      </c>
      <c r="J3831" s="1">
        <v>46023</v>
      </c>
      <c r="K3831" t="s">
        <v>438</v>
      </c>
      <c r="L3831">
        <v>4</v>
      </c>
      <c r="M3831" t="s">
        <v>439</v>
      </c>
      <c r="N3831" t="s">
        <v>145</v>
      </c>
      <c r="O3831" t="s">
        <v>147</v>
      </c>
      <c r="P3831" t="s">
        <v>153</v>
      </c>
      <c r="Q3831">
        <v>45</v>
      </c>
      <c r="R3831">
        <v>3</v>
      </c>
      <c r="S3831">
        <v>135</v>
      </c>
      <c r="T3831">
        <v>0</v>
      </c>
      <c r="U3831">
        <v>1</v>
      </c>
      <c r="V3831">
        <v>1</v>
      </c>
      <c r="W3831">
        <v>45</v>
      </c>
      <c r="X3831">
        <v>45</v>
      </c>
      <c r="Y3831">
        <v>0</v>
      </c>
      <c r="Z3831">
        <v>0</v>
      </c>
      <c r="AA3831">
        <v>90</v>
      </c>
      <c r="AB3831">
        <v>0</v>
      </c>
      <c r="AC3831">
        <v>90</v>
      </c>
      <c r="AD3831">
        <v>1</v>
      </c>
      <c r="AE3831">
        <v>0</v>
      </c>
      <c r="AF3831">
        <v>2</v>
      </c>
      <c r="AG3831">
        <v>0</v>
      </c>
      <c r="AH3831">
        <v>0</v>
      </c>
      <c r="AI3831">
        <v>1</v>
      </c>
      <c r="AJ3831">
        <v>0</v>
      </c>
      <c r="AK3831">
        <v>0</v>
      </c>
      <c r="AL3831">
        <v>0</v>
      </c>
      <c r="AM3831">
        <v>0</v>
      </c>
      <c r="AN3831">
        <v>0</v>
      </c>
      <c r="AO3831">
        <v>3</v>
      </c>
      <c r="AP3831">
        <v>8</v>
      </c>
      <c r="AQ3831">
        <v>4</v>
      </c>
      <c r="AR3831">
        <v>0</v>
      </c>
      <c r="AS3831">
        <v>0</v>
      </c>
      <c r="AT3831">
        <v>1</v>
      </c>
      <c r="AU3831">
        <v>0</v>
      </c>
      <c r="AV3831">
        <v>0</v>
      </c>
      <c r="AW3831">
        <v>0</v>
      </c>
      <c r="AX3831">
        <v>0</v>
      </c>
      <c r="AY3831">
        <v>0</v>
      </c>
      <c r="AZ3831">
        <v>1</v>
      </c>
      <c r="BA3831">
        <v>1</v>
      </c>
      <c r="BB3831">
        <v>0</v>
      </c>
      <c r="BC3831">
        <v>0</v>
      </c>
      <c r="BD3831">
        <v>0</v>
      </c>
      <c r="BE3831">
        <v>0</v>
      </c>
      <c r="BF3831">
        <v>3</v>
      </c>
      <c r="BG3831">
        <v>45</v>
      </c>
      <c r="BH3831">
        <v>0</v>
      </c>
      <c r="BI3831">
        <v>1</v>
      </c>
      <c r="BJ3831" s="2">
        <v>46036</v>
      </c>
      <c r="BK3831">
        <v>0</v>
      </c>
      <c r="BL3831" s="3" t="str">
        <f>VLOOKUP(O3831,DropDownList!$H$1:$I$7,2,FALSE)</f>
        <v>2024/25</v>
      </c>
      <c r="BM3831" s="3" t="str">
        <f t="shared" si="60"/>
        <v>PREG</v>
      </c>
    </row>
    <row r="3832" spans="1:65" x14ac:dyDescent="0.2">
      <c r="A3832">
        <v>2026</v>
      </c>
      <c r="B3832">
        <v>1</v>
      </c>
      <c r="C3832" t="s">
        <v>231</v>
      </c>
      <c r="D3832" t="s">
        <v>242</v>
      </c>
      <c r="E3832" t="s">
        <v>47</v>
      </c>
      <c r="F3832">
        <v>9282</v>
      </c>
      <c r="G3832" t="s">
        <v>141</v>
      </c>
      <c r="H3832" t="s">
        <v>233</v>
      </c>
      <c r="I3832" t="s">
        <v>234</v>
      </c>
      <c r="J3832" s="1">
        <v>46023</v>
      </c>
      <c r="K3832" t="s">
        <v>438</v>
      </c>
      <c r="L3832">
        <v>4</v>
      </c>
      <c r="M3832" t="s">
        <v>439</v>
      </c>
      <c r="N3832" t="s">
        <v>145</v>
      </c>
      <c r="O3832" t="s">
        <v>149</v>
      </c>
      <c r="P3832" t="s">
        <v>150</v>
      </c>
      <c r="Q3832">
        <v>14827.53</v>
      </c>
      <c r="R3832">
        <v>178</v>
      </c>
      <c r="S3832">
        <v>25969.68</v>
      </c>
      <c r="T3832">
        <v>2198.41</v>
      </c>
      <c r="U3832">
        <v>109</v>
      </c>
      <c r="V3832">
        <v>58</v>
      </c>
      <c r="W3832">
        <v>7587.6</v>
      </c>
      <c r="X3832">
        <v>8637.5300000000007</v>
      </c>
      <c r="Y3832">
        <v>159</v>
      </c>
      <c r="Z3832">
        <v>23771.27</v>
      </c>
      <c r="AA3832">
        <v>8943.74</v>
      </c>
      <c r="AB3832">
        <v>3041.93</v>
      </c>
      <c r="AC3832">
        <v>5901.81</v>
      </c>
      <c r="AD3832">
        <v>53</v>
      </c>
      <c r="AE3832">
        <v>5</v>
      </c>
      <c r="AF3832">
        <v>50</v>
      </c>
      <c r="AG3832">
        <v>19</v>
      </c>
      <c r="AH3832">
        <v>19</v>
      </c>
      <c r="AI3832">
        <v>90</v>
      </c>
      <c r="AJ3832">
        <v>32</v>
      </c>
      <c r="AK3832">
        <v>10</v>
      </c>
      <c r="AL3832">
        <v>5</v>
      </c>
      <c r="AM3832">
        <v>10</v>
      </c>
      <c r="AN3832">
        <v>1</v>
      </c>
      <c r="AO3832">
        <v>120</v>
      </c>
      <c r="AP3832">
        <v>330</v>
      </c>
      <c r="AQ3832">
        <v>121</v>
      </c>
      <c r="AR3832">
        <v>0</v>
      </c>
      <c r="AS3832">
        <v>24</v>
      </c>
      <c r="AT3832">
        <v>16</v>
      </c>
      <c r="AU3832">
        <v>1</v>
      </c>
      <c r="AV3832">
        <v>0</v>
      </c>
      <c r="AW3832">
        <v>0</v>
      </c>
      <c r="AX3832">
        <v>0</v>
      </c>
      <c r="AY3832">
        <v>51</v>
      </c>
      <c r="AZ3832">
        <v>64</v>
      </c>
      <c r="BA3832">
        <v>7</v>
      </c>
      <c r="BB3832">
        <v>2</v>
      </c>
      <c r="BC3832">
        <v>1</v>
      </c>
      <c r="BD3832">
        <v>0</v>
      </c>
      <c r="BE3832">
        <v>0</v>
      </c>
      <c r="BF3832">
        <v>123</v>
      </c>
      <c r="BG3832">
        <v>13147.68</v>
      </c>
      <c r="BH3832">
        <v>0</v>
      </c>
      <c r="BI3832">
        <v>108</v>
      </c>
      <c r="BJ3832" s="2">
        <v>46036</v>
      </c>
      <c r="BK3832">
        <v>0</v>
      </c>
      <c r="BL3832" s="3" t="str">
        <f>VLOOKUP(O3832,DropDownList!$H$1:$I$7,2,FALSE)</f>
        <v>2025/26</v>
      </c>
      <c r="BM3832" s="3" t="str">
        <f t="shared" si="60"/>
        <v>FISCAL FINES</v>
      </c>
    </row>
    <row r="3833" spans="1:65" x14ac:dyDescent="0.2">
      <c r="A3833">
        <v>2026</v>
      </c>
      <c r="B3833">
        <v>1</v>
      </c>
      <c r="C3833" t="s">
        <v>231</v>
      </c>
      <c r="D3833" t="s">
        <v>242</v>
      </c>
      <c r="E3833" t="s">
        <v>47</v>
      </c>
      <c r="F3833">
        <v>9282</v>
      </c>
      <c r="G3833" t="s">
        <v>141</v>
      </c>
      <c r="H3833" t="s">
        <v>233</v>
      </c>
      <c r="I3833" t="s">
        <v>234</v>
      </c>
      <c r="J3833" s="1">
        <v>46023</v>
      </c>
      <c r="K3833" t="s">
        <v>438</v>
      </c>
      <c r="L3833">
        <v>4</v>
      </c>
      <c r="M3833" t="s">
        <v>439</v>
      </c>
      <c r="N3833" t="s">
        <v>145</v>
      </c>
      <c r="O3833" t="s">
        <v>147</v>
      </c>
      <c r="P3833" t="s">
        <v>154</v>
      </c>
      <c r="Q3833">
        <v>23273.279999999999</v>
      </c>
      <c r="R3833">
        <v>346</v>
      </c>
      <c r="S3833">
        <v>73982</v>
      </c>
      <c r="T3833">
        <v>396.16</v>
      </c>
      <c r="U3833">
        <v>110</v>
      </c>
      <c r="V3833">
        <v>57</v>
      </c>
      <c r="W3833">
        <v>12562.86</v>
      </c>
      <c r="X3833">
        <v>12842.86</v>
      </c>
      <c r="Y3833">
        <v>0</v>
      </c>
      <c r="Z3833">
        <v>0</v>
      </c>
      <c r="AA3833">
        <v>50312.56</v>
      </c>
      <c r="AB3833">
        <v>174.68</v>
      </c>
      <c r="AC3833">
        <v>46297.69</v>
      </c>
      <c r="AD3833">
        <v>39</v>
      </c>
      <c r="AE3833">
        <v>18</v>
      </c>
      <c r="AF3833">
        <v>231</v>
      </c>
      <c r="AG3833">
        <v>50</v>
      </c>
      <c r="AH3833">
        <v>1</v>
      </c>
      <c r="AI3833">
        <v>60</v>
      </c>
      <c r="AJ3833">
        <v>0</v>
      </c>
      <c r="AK3833">
        <v>0</v>
      </c>
      <c r="AL3833">
        <v>0</v>
      </c>
      <c r="AM3833">
        <v>0</v>
      </c>
      <c r="AN3833">
        <v>0</v>
      </c>
      <c r="AO3833">
        <v>224</v>
      </c>
      <c r="AP3833">
        <v>1013</v>
      </c>
      <c r="AQ3833">
        <v>242</v>
      </c>
      <c r="AR3833">
        <v>0</v>
      </c>
      <c r="AS3833">
        <v>82</v>
      </c>
      <c r="AT3833">
        <v>108</v>
      </c>
      <c r="AU3833">
        <v>10</v>
      </c>
      <c r="AV3833">
        <v>4</v>
      </c>
      <c r="AW3833">
        <v>0</v>
      </c>
      <c r="AX3833">
        <v>0</v>
      </c>
      <c r="AY3833">
        <v>111</v>
      </c>
      <c r="AZ3833">
        <v>205</v>
      </c>
      <c r="BA3833">
        <v>114</v>
      </c>
      <c r="BB3833">
        <v>31</v>
      </c>
      <c r="BC3833">
        <v>16</v>
      </c>
      <c r="BD3833">
        <v>5</v>
      </c>
      <c r="BE3833">
        <v>0</v>
      </c>
      <c r="BF3833">
        <v>345</v>
      </c>
      <c r="BG3833">
        <v>15270</v>
      </c>
      <c r="BH3833">
        <v>4</v>
      </c>
      <c r="BI3833">
        <v>107</v>
      </c>
      <c r="BJ3833" s="2">
        <v>46036</v>
      </c>
      <c r="BK3833">
        <v>0</v>
      </c>
      <c r="BL3833" s="3" t="str">
        <f>VLOOKUP(O3833,DropDownList!$H$1:$I$7,2,FALSE)</f>
        <v>2024/25</v>
      </c>
      <c r="BM3833" s="3" t="str">
        <f t="shared" si="60"/>
        <v>JP COURT</v>
      </c>
    </row>
    <row r="3834" spans="1:65" x14ac:dyDescent="0.2">
      <c r="A3834">
        <v>2026</v>
      </c>
      <c r="B3834">
        <v>1</v>
      </c>
      <c r="C3834" t="s">
        <v>231</v>
      </c>
      <c r="D3834" t="s">
        <v>242</v>
      </c>
      <c r="E3834" t="s">
        <v>47</v>
      </c>
      <c r="F3834">
        <v>9282</v>
      </c>
      <c r="G3834" t="s">
        <v>141</v>
      </c>
      <c r="H3834" t="s">
        <v>233</v>
      </c>
      <c r="I3834" t="s">
        <v>234</v>
      </c>
      <c r="J3834" s="1">
        <v>46023</v>
      </c>
      <c r="K3834" t="s">
        <v>438</v>
      </c>
      <c r="L3834">
        <v>4</v>
      </c>
      <c r="M3834" t="s">
        <v>439</v>
      </c>
      <c r="N3834" t="s">
        <v>145</v>
      </c>
      <c r="O3834" t="s">
        <v>155</v>
      </c>
      <c r="P3834" t="s">
        <v>153</v>
      </c>
      <c r="Q3834">
        <v>0</v>
      </c>
      <c r="R3834">
        <v>2</v>
      </c>
      <c r="S3834">
        <v>90</v>
      </c>
      <c r="T3834">
        <v>45</v>
      </c>
      <c r="U3834">
        <v>0</v>
      </c>
      <c r="V3834">
        <v>0</v>
      </c>
      <c r="W3834">
        <v>0</v>
      </c>
      <c r="X3834">
        <v>0</v>
      </c>
      <c r="Y3834">
        <v>0</v>
      </c>
      <c r="Z3834">
        <v>0</v>
      </c>
      <c r="AA3834">
        <v>45</v>
      </c>
      <c r="AB3834">
        <v>0</v>
      </c>
      <c r="AC3834">
        <v>45</v>
      </c>
      <c r="AD3834">
        <v>0</v>
      </c>
      <c r="AE3834">
        <v>0</v>
      </c>
      <c r="AF3834">
        <v>1</v>
      </c>
      <c r="AG3834">
        <v>0</v>
      </c>
      <c r="AH3834">
        <v>1</v>
      </c>
      <c r="AI3834">
        <v>0</v>
      </c>
      <c r="AJ3834">
        <v>0</v>
      </c>
      <c r="AK3834">
        <v>0</v>
      </c>
      <c r="AL3834">
        <v>0</v>
      </c>
      <c r="AM3834">
        <v>0</v>
      </c>
      <c r="AN3834">
        <v>0</v>
      </c>
      <c r="AO3834">
        <v>1</v>
      </c>
      <c r="AP3834">
        <v>1</v>
      </c>
      <c r="AQ3834">
        <v>1</v>
      </c>
      <c r="AR3834">
        <v>0</v>
      </c>
      <c r="AS3834">
        <v>0</v>
      </c>
      <c r="AT3834">
        <v>0</v>
      </c>
      <c r="AU3834">
        <v>0</v>
      </c>
      <c r="AV3834">
        <v>0</v>
      </c>
      <c r="AW3834">
        <v>0</v>
      </c>
      <c r="AX3834">
        <v>0</v>
      </c>
      <c r="AY3834">
        <v>0</v>
      </c>
      <c r="AZ3834">
        <v>0</v>
      </c>
      <c r="BA3834">
        <v>0</v>
      </c>
      <c r="BB3834">
        <v>0</v>
      </c>
      <c r="BC3834">
        <v>0</v>
      </c>
      <c r="BD3834">
        <v>0</v>
      </c>
      <c r="BE3834">
        <v>0</v>
      </c>
      <c r="BF3834">
        <v>2</v>
      </c>
      <c r="BG3834">
        <v>0</v>
      </c>
      <c r="BH3834">
        <v>0</v>
      </c>
      <c r="BI3834">
        <v>0</v>
      </c>
      <c r="BJ3834" s="2">
        <v>46036</v>
      </c>
      <c r="BK3834">
        <v>0</v>
      </c>
      <c r="BL3834" s="3" t="str">
        <f>VLOOKUP(O3834,DropDownList!$H$1:$I$7,2,FALSE)</f>
        <v>2022/23</v>
      </c>
      <c r="BM3834" s="3" t="str">
        <f t="shared" si="60"/>
        <v>PREG</v>
      </c>
    </row>
    <row r="3835" spans="1:65" x14ac:dyDescent="0.2">
      <c r="A3835">
        <v>2026</v>
      </c>
      <c r="B3835">
        <v>1</v>
      </c>
      <c r="C3835" t="s">
        <v>231</v>
      </c>
      <c r="D3835" t="s">
        <v>242</v>
      </c>
      <c r="E3835" t="s">
        <v>47</v>
      </c>
      <c r="F3835">
        <v>9282</v>
      </c>
      <c r="G3835" t="s">
        <v>141</v>
      </c>
      <c r="H3835" t="s">
        <v>233</v>
      </c>
      <c r="I3835" t="s">
        <v>234</v>
      </c>
      <c r="J3835" s="1">
        <v>46023</v>
      </c>
      <c r="K3835" t="s">
        <v>438</v>
      </c>
      <c r="L3835">
        <v>4</v>
      </c>
      <c r="M3835" t="s">
        <v>439</v>
      </c>
      <c r="N3835" t="s">
        <v>145</v>
      </c>
      <c r="O3835" t="s">
        <v>155</v>
      </c>
      <c r="P3835" t="s">
        <v>148</v>
      </c>
      <c r="Q3835">
        <v>39.99</v>
      </c>
      <c r="R3835">
        <v>8</v>
      </c>
      <c r="S3835">
        <v>480</v>
      </c>
      <c r="T3835">
        <v>0</v>
      </c>
      <c r="U3835">
        <v>1</v>
      </c>
      <c r="V3835">
        <v>0</v>
      </c>
      <c r="W3835">
        <v>0</v>
      </c>
      <c r="X3835">
        <v>0</v>
      </c>
      <c r="Y3835">
        <v>0</v>
      </c>
      <c r="Z3835">
        <v>0</v>
      </c>
      <c r="AA3835">
        <v>440.01</v>
      </c>
      <c r="AB3835">
        <v>0</v>
      </c>
      <c r="AC3835">
        <v>440.01</v>
      </c>
      <c r="AD3835">
        <v>0</v>
      </c>
      <c r="AE3835">
        <v>0</v>
      </c>
      <c r="AF3835">
        <v>7</v>
      </c>
      <c r="AG3835">
        <v>1</v>
      </c>
      <c r="AH3835">
        <v>0</v>
      </c>
      <c r="AI3835">
        <v>0</v>
      </c>
      <c r="AJ3835">
        <v>0</v>
      </c>
      <c r="AK3835">
        <v>0</v>
      </c>
      <c r="AL3835">
        <v>0</v>
      </c>
      <c r="AM3835">
        <v>0</v>
      </c>
      <c r="AN3835">
        <v>0</v>
      </c>
      <c r="AO3835">
        <v>8</v>
      </c>
      <c r="AP3835">
        <v>57</v>
      </c>
      <c r="AQ3835">
        <v>11</v>
      </c>
      <c r="AR3835">
        <v>0</v>
      </c>
      <c r="AS3835">
        <v>10</v>
      </c>
      <c r="AT3835">
        <v>10</v>
      </c>
      <c r="AU3835">
        <v>0</v>
      </c>
      <c r="AV3835">
        <v>0</v>
      </c>
      <c r="AW3835">
        <v>0</v>
      </c>
      <c r="AX3835">
        <v>0</v>
      </c>
      <c r="AY3835">
        <v>6</v>
      </c>
      <c r="AZ3835">
        <v>10</v>
      </c>
      <c r="BA3835">
        <v>6</v>
      </c>
      <c r="BB3835">
        <v>1</v>
      </c>
      <c r="BC3835">
        <v>0</v>
      </c>
      <c r="BD3835">
        <v>0</v>
      </c>
      <c r="BE3835">
        <v>0</v>
      </c>
      <c r="BF3835">
        <v>8</v>
      </c>
      <c r="BG3835">
        <v>0</v>
      </c>
      <c r="BH3835">
        <v>0</v>
      </c>
      <c r="BI3835">
        <v>1</v>
      </c>
      <c r="BJ3835" s="2">
        <v>46036</v>
      </c>
      <c r="BK3835">
        <v>0</v>
      </c>
      <c r="BL3835" s="3" t="str">
        <f>VLOOKUP(O3835,DropDownList!$H$1:$I$7,2,FALSE)</f>
        <v>2022/23</v>
      </c>
      <c r="BM3835" s="3" t="str">
        <f t="shared" si="60"/>
        <v>PRAS</v>
      </c>
    </row>
    <row r="3836" spans="1:65" x14ac:dyDescent="0.2">
      <c r="A3836">
        <v>2026</v>
      </c>
      <c r="B3836">
        <v>1</v>
      </c>
      <c r="C3836" t="s">
        <v>231</v>
      </c>
      <c r="D3836" t="s">
        <v>243</v>
      </c>
      <c r="E3836" t="s">
        <v>47</v>
      </c>
      <c r="F3836">
        <v>9751</v>
      </c>
      <c r="G3836" t="s">
        <v>158</v>
      </c>
      <c r="H3836" t="s">
        <v>233</v>
      </c>
      <c r="I3836" t="s">
        <v>234</v>
      </c>
      <c r="J3836" s="1">
        <v>46023</v>
      </c>
      <c r="K3836" t="s">
        <v>438</v>
      </c>
      <c r="L3836">
        <v>4</v>
      </c>
      <c r="M3836" t="s">
        <v>439</v>
      </c>
      <c r="N3836" t="s">
        <v>145</v>
      </c>
      <c r="O3836" t="s">
        <v>147</v>
      </c>
      <c r="P3836" t="s">
        <v>161</v>
      </c>
      <c r="Q3836">
        <v>949.95</v>
      </c>
      <c r="R3836">
        <v>311</v>
      </c>
      <c r="S3836">
        <v>17590</v>
      </c>
      <c r="T3836">
        <v>345</v>
      </c>
      <c r="U3836">
        <v>132</v>
      </c>
      <c r="V3836">
        <v>19</v>
      </c>
      <c r="W3836">
        <v>370.66</v>
      </c>
      <c r="X3836">
        <v>370.66</v>
      </c>
      <c r="Y3836">
        <v>0</v>
      </c>
      <c r="Z3836">
        <v>0</v>
      </c>
      <c r="AA3836">
        <v>16295.05</v>
      </c>
      <c r="AB3836">
        <v>0</v>
      </c>
      <c r="AC3836">
        <v>0</v>
      </c>
      <c r="AD3836">
        <v>18</v>
      </c>
      <c r="AE3836">
        <v>1</v>
      </c>
      <c r="AF3836">
        <v>246</v>
      </c>
      <c r="AG3836">
        <v>5</v>
      </c>
      <c r="AH3836">
        <v>13</v>
      </c>
      <c r="AI3836">
        <v>47</v>
      </c>
      <c r="AJ3836">
        <v>0</v>
      </c>
      <c r="AK3836">
        <v>0</v>
      </c>
      <c r="AL3836">
        <v>0</v>
      </c>
      <c r="AM3836">
        <v>0</v>
      </c>
      <c r="AN3836">
        <v>0</v>
      </c>
      <c r="AO3836">
        <v>214</v>
      </c>
      <c r="AP3836">
        <v>969</v>
      </c>
      <c r="AQ3836">
        <v>216</v>
      </c>
      <c r="AR3836">
        <v>0</v>
      </c>
      <c r="AS3836">
        <v>43</v>
      </c>
      <c r="AT3836">
        <v>98</v>
      </c>
      <c r="AU3836">
        <v>14</v>
      </c>
      <c r="AV3836">
        <v>7</v>
      </c>
      <c r="AW3836">
        <v>7</v>
      </c>
      <c r="AX3836">
        <v>0</v>
      </c>
      <c r="AY3836">
        <v>144</v>
      </c>
      <c r="AZ3836">
        <v>216</v>
      </c>
      <c r="BA3836">
        <v>95</v>
      </c>
      <c r="BB3836">
        <v>27</v>
      </c>
      <c r="BC3836">
        <v>16</v>
      </c>
      <c r="BD3836">
        <v>7</v>
      </c>
      <c r="BE3836">
        <v>0</v>
      </c>
      <c r="BF3836">
        <v>300</v>
      </c>
      <c r="BG3836">
        <v>880</v>
      </c>
      <c r="BH3836">
        <v>0</v>
      </c>
      <c r="BI3836">
        <v>129</v>
      </c>
      <c r="BJ3836" s="2">
        <v>46036</v>
      </c>
      <c r="BK3836">
        <v>0</v>
      </c>
      <c r="BL3836" s="3" t="str">
        <f>VLOOKUP(O3836,DropDownList!$H$1:$I$7,2,FALSE)</f>
        <v>2024/25</v>
      </c>
      <c r="BM3836" s="3" t="str">
        <f t="shared" si="60"/>
        <v>VSUR</v>
      </c>
    </row>
    <row r="3837" spans="1:65" x14ac:dyDescent="0.2">
      <c r="A3837">
        <v>2026</v>
      </c>
      <c r="B3837">
        <v>1</v>
      </c>
      <c r="C3837" t="s">
        <v>231</v>
      </c>
      <c r="D3837" t="s">
        <v>243</v>
      </c>
      <c r="E3837" t="s">
        <v>47</v>
      </c>
      <c r="F3837">
        <v>9751</v>
      </c>
      <c r="G3837" t="s">
        <v>158</v>
      </c>
      <c r="H3837" t="s">
        <v>233</v>
      </c>
      <c r="I3837" t="s">
        <v>234</v>
      </c>
      <c r="J3837" s="1">
        <v>46023</v>
      </c>
      <c r="K3837" t="s">
        <v>438</v>
      </c>
      <c r="L3837">
        <v>4</v>
      </c>
      <c r="M3837" t="s">
        <v>439</v>
      </c>
      <c r="N3837" t="s">
        <v>145</v>
      </c>
      <c r="O3837" t="s">
        <v>156</v>
      </c>
      <c r="P3837" t="s">
        <v>161</v>
      </c>
      <c r="Q3837">
        <v>440</v>
      </c>
      <c r="R3837">
        <v>318</v>
      </c>
      <c r="S3837">
        <v>37535</v>
      </c>
      <c r="T3837">
        <v>171.56</v>
      </c>
      <c r="U3837">
        <v>63</v>
      </c>
      <c r="V3837">
        <v>10</v>
      </c>
      <c r="W3837">
        <v>240</v>
      </c>
      <c r="X3837">
        <v>240</v>
      </c>
      <c r="Y3837">
        <v>0</v>
      </c>
      <c r="Z3837">
        <v>0</v>
      </c>
      <c r="AA3837">
        <v>36923.440000000002</v>
      </c>
      <c r="AB3837">
        <v>0</v>
      </c>
      <c r="AC3837">
        <v>0</v>
      </c>
      <c r="AD3837">
        <v>10</v>
      </c>
      <c r="AE3837">
        <v>0</v>
      </c>
      <c r="AF3837">
        <v>289</v>
      </c>
      <c r="AG3837">
        <v>0</v>
      </c>
      <c r="AH3837">
        <v>7</v>
      </c>
      <c r="AI3837">
        <v>21</v>
      </c>
      <c r="AJ3837">
        <v>0</v>
      </c>
      <c r="AK3837">
        <v>0</v>
      </c>
      <c r="AL3837">
        <v>0</v>
      </c>
      <c r="AM3837">
        <v>0</v>
      </c>
      <c r="AN3837">
        <v>0</v>
      </c>
      <c r="AO3837">
        <v>187</v>
      </c>
      <c r="AP3837">
        <v>1042</v>
      </c>
      <c r="AQ3837">
        <v>215</v>
      </c>
      <c r="AR3837">
        <v>0</v>
      </c>
      <c r="AS3837">
        <v>80</v>
      </c>
      <c r="AT3837">
        <v>151</v>
      </c>
      <c r="AU3837">
        <v>22</v>
      </c>
      <c r="AV3837">
        <v>8</v>
      </c>
      <c r="AW3837">
        <v>4</v>
      </c>
      <c r="AX3837">
        <v>0</v>
      </c>
      <c r="AY3837">
        <v>107</v>
      </c>
      <c r="AZ3837">
        <v>204</v>
      </c>
      <c r="BA3837">
        <v>127</v>
      </c>
      <c r="BB3837">
        <v>11</v>
      </c>
      <c r="BC3837">
        <v>4</v>
      </c>
      <c r="BD3837">
        <v>3</v>
      </c>
      <c r="BE3837">
        <v>0</v>
      </c>
      <c r="BF3837">
        <v>311</v>
      </c>
      <c r="BG3837">
        <v>440</v>
      </c>
      <c r="BH3837">
        <v>1</v>
      </c>
      <c r="BI3837">
        <v>56</v>
      </c>
      <c r="BJ3837" s="2">
        <v>46036</v>
      </c>
      <c r="BK3837">
        <v>1</v>
      </c>
      <c r="BL3837" s="3" t="str">
        <f>VLOOKUP(O3837,DropDownList!$H$1:$I$7,2,FALSE)</f>
        <v>2023/24</v>
      </c>
      <c r="BM3837" s="3" t="str">
        <f t="shared" si="60"/>
        <v>VSUR</v>
      </c>
    </row>
    <row r="3838" spans="1:65" x14ac:dyDescent="0.2">
      <c r="A3838">
        <v>2026</v>
      </c>
      <c r="B3838">
        <v>1</v>
      </c>
      <c r="C3838" t="s">
        <v>231</v>
      </c>
      <c r="D3838" t="s">
        <v>243</v>
      </c>
      <c r="E3838" t="s">
        <v>47</v>
      </c>
      <c r="F3838">
        <v>9751</v>
      </c>
      <c r="G3838" t="s">
        <v>158</v>
      </c>
      <c r="H3838" t="s">
        <v>233</v>
      </c>
      <c r="I3838" t="s">
        <v>234</v>
      </c>
      <c r="J3838" s="1">
        <v>46023</v>
      </c>
      <c r="K3838" t="s">
        <v>438</v>
      </c>
      <c r="L3838">
        <v>4</v>
      </c>
      <c r="M3838" t="s">
        <v>439</v>
      </c>
      <c r="N3838" t="s">
        <v>145</v>
      </c>
      <c r="O3838" t="s">
        <v>156</v>
      </c>
      <c r="P3838" t="s">
        <v>160</v>
      </c>
      <c r="Q3838">
        <v>26672.03</v>
      </c>
      <c r="R3838">
        <v>348</v>
      </c>
      <c r="S3838">
        <v>169314.22</v>
      </c>
      <c r="T3838">
        <v>5805.56</v>
      </c>
      <c r="U3838">
        <v>72</v>
      </c>
      <c r="V3838">
        <v>30</v>
      </c>
      <c r="W3838">
        <v>9961.48</v>
      </c>
      <c r="X3838">
        <v>9961.48</v>
      </c>
      <c r="Y3838">
        <v>0</v>
      </c>
      <c r="Z3838">
        <v>0</v>
      </c>
      <c r="AA3838">
        <v>136836.63</v>
      </c>
      <c r="AB3838">
        <v>16325.1</v>
      </c>
      <c r="AC3838">
        <v>113588.09</v>
      </c>
      <c r="AD3838">
        <v>13</v>
      </c>
      <c r="AE3838">
        <v>17</v>
      </c>
      <c r="AF3838">
        <v>261</v>
      </c>
      <c r="AG3838">
        <v>49</v>
      </c>
      <c r="AH3838">
        <v>7</v>
      </c>
      <c r="AI3838">
        <v>23</v>
      </c>
      <c r="AJ3838">
        <v>0</v>
      </c>
      <c r="AK3838">
        <v>0</v>
      </c>
      <c r="AL3838">
        <v>0</v>
      </c>
      <c r="AM3838">
        <v>0</v>
      </c>
      <c r="AN3838">
        <v>0</v>
      </c>
      <c r="AO3838">
        <v>210</v>
      </c>
      <c r="AP3838">
        <v>1141</v>
      </c>
      <c r="AQ3838">
        <v>244</v>
      </c>
      <c r="AR3838">
        <v>2</v>
      </c>
      <c r="AS3838">
        <v>84</v>
      </c>
      <c r="AT3838">
        <v>166</v>
      </c>
      <c r="AU3838">
        <v>22</v>
      </c>
      <c r="AV3838">
        <v>8</v>
      </c>
      <c r="AW3838">
        <v>4</v>
      </c>
      <c r="AX3838">
        <v>0</v>
      </c>
      <c r="AY3838">
        <v>121</v>
      </c>
      <c r="AZ3838">
        <v>223</v>
      </c>
      <c r="BA3838">
        <v>137</v>
      </c>
      <c r="BB3838">
        <v>13</v>
      </c>
      <c r="BC3838">
        <v>5</v>
      </c>
      <c r="BD3838">
        <v>4</v>
      </c>
      <c r="BE3838">
        <v>0</v>
      </c>
      <c r="BF3838">
        <v>339</v>
      </c>
      <c r="BG3838">
        <v>9325</v>
      </c>
      <c r="BH3838">
        <v>8</v>
      </c>
      <c r="BI3838">
        <v>63</v>
      </c>
      <c r="BJ3838" s="2">
        <v>46036</v>
      </c>
      <c r="BK3838">
        <v>1</v>
      </c>
      <c r="BL3838" s="3" t="str">
        <f>VLOOKUP(O3838,DropDownList!$H$1:$I$7,2,FALSE)</f>
        <v>2023/24</v>
      </c>
      <c r="BM3838" s="3" t="str">
        <f t="shared" si="60"/>
        <v>SC COURT</v>
      </c>
    </row>
    <row r="3839" spans="1:65" x14ac:dyDescent="0.2">
      <c r="A3839">
        <v>2026</v>
      </c>
      <c r="B3839">
        <v>1</v>
      </c>
      <c r="C3839" t="s">
        <v>231</v>
      </c>
      <c r="D3839" t="s">
        <v>243</v>
      </c>
      <c r="E3839" t="s">
        <v>47</v>
      </c>
      <c r="F3839">
        <v>9751</v>
      </c>
      <c r="G3839" t="s">
        <v>158</v>
      </c>
      <c r="H3839" t="s">
        <v>233</v>
      </c>
      <c r="I3839" t="s">
        <v>234</v>
      </c>
      <c r="J3839" s="1">
        <v>46023</v>
      </c>
      <c r="K3839" t="s">
        <v>438</v>
      </c>
      <c r="L3839">
        <v>4</v>
      </c>
      <c r="M3839" t="s">
        <v>439</v>
      </c>
      <c r="N3839" t="s">
        <v>145</v>
      </c>
      <c r="O3839" t="s">
        <v>155</v>
      </c>
      <c r="P3839" t="s">
        <v>161</v>
      </c>
      <c r="Q3839">
        <v>731.41</v>
      </c>
      <c r="R3839">
        <v>382</v>
      </c>
      <c r="S3839">
        <v>9005</v>
      </c>
      <c r="T3839">
        <v>170</v>
      </c>
      <c r="U3839">
        <v>66</v>
      </c>
      <c r="V3839">
        <v>14</v>
      </c>
      <c r="W3839">
        <v>351.41</v>
      </c>
      <c r="X3839">
        <v>351.41</v>
      </c>
      <c r="Y3839">
        <v>0</v>
      </c>
      <c r="Z3839">
        <v>0</v>
      </c>
      <c r="AA3839">
        <v>8103.59</v>
      </c>
      <c r="AB3839">
        <v>0</v>
      </c>
      <c r="AC3839">
        <v>0</v>
      </c>
      <c r="AD3839">
        <v>12</v>
      </c>
      <c r="AE3839">
        <v>2</v>
      </c>
      <c r="AF3839">
        <v>338</v>
      </c>
      <c r="AG3839">
        <v>2</v>
      </c>
      <c r="AH3839">
        <v>9</v>
      </c>
      <c r="AI3839">
        <v>33</v>
      </c>
      <c r="AJ3839">
        <v>0</v>
      </c>
      <c r="AK3839">
        <v>0</v>
      </c>
      <c r="AL3839">
        <v>0</v>
      </c>
      <c r="AM3839">
        <v>0</v>
      </c>
      <c r="AN3839">
        <v>0</v>
      </c>
      <c r="AO3839">
        <v>259</v>
      </c>
      <c r="AP3839">
        <v>1444</v>
      </c>
      <c r="AQ3839">
        <v>316</v>
      </c>
      <c r="AR3839">
        <v>3</v>
      </c>
      <c r="AS3839">
        <v>115</v>
      </c>
      <c r="AT3839">
        <v>201</v>
      </c>
      <c r="AU3839">
        <v>33</v>
      </c>
      <c r="AV3839">
        <v>15</v>
      </c>
      <c r="AW3839">
        <v>6</v>
      </c>
      <c r="AX3839">
        <v>0</v>
      </c>
      <c r="AY3839">
        <v>173</v>
      </c>
      <c r="AZ3839">
        <v>272</v>
      </c>
      <c r="BA3839">
        <v>179</v>
      </c>
      <c r="BB3839">
        <v>25</v>
      </c>
      <c r="BC3839">
        <v>16</v>
      </c>
      <c r="BD3839">
        <v>9</v>
      </c>
      <c r="BE3839">
        <v>2</v>
      </c>
      <c r="BF3839">
        <v>371</v>
      </c>
      <c r="BG3839">
        <v>690</v>
      </c>
      <c r="BH3839">
        <v>0</v>
      </c>
      <c r="BI3839">
        <v>62</v>
      </c>
      <c r="BJ3839" s="2">
        <v>46036</v>
      </c>
      <c r="BK3839">
        <v>5</v>
      </c>
      <c r="BL3839" s="3" t="str">
        <f>VLOOKUP(O3839,DropDownList!$H$1:$I$7,2,FALSE)</f>
        <v>2022/23</v>
      </c>
      <c r="BM3839" s="3" t="str">
        <f t="shared" si="60"/>
        <v>VSUR</v>
      </c>
    </row>
    <row r="3840" spans="1:65" x14ac:dyDescent="0.2">
      <c r="A3840">
        <v>2026</v>
      </c>
      <c r="B3840">
        <v>1</v>
      </c>
      <c r="C3840" t="s">
        <v>231</v>
      </c>
      <c r="D3840" t="s">
        <v>243</v>
      </c>
      <c r="E3840" t="s">
        <v>47</v>
      </c>
      <c r="F3840">
        <v>9751</v>
      </c>
      <c r="G3840" t="s">
        <v>158</v>
      </c>
      <c r="H3840" t="s">
        <v>233</v>
      </c>
      <c r="I3840" t="s">
        <v>234</v>
      </c>
      <c r="J3840" s="1">
        <v>46023</v>
      </c>
      <c r="K3840" t="s">
        <v>438</v>
      </c>
      <c r="L3840">
        <v>4</v>
      </c>
      <c r="M3840" t="s">
        <v>439</v>
      </c>
      <c r="N3840" t="s">
        <v>145</v>
      </c>
      <c r="O3840" t="s">
        <v>147</v>
      </c>
      <c r="P3840" t="s">
        <v>159</v>
      </c>
      <c r="Q3840">
        <v>89490</v>
      </c>
      <c r="R3840">
        <v>14</v>
      </c>
      <c r="S3840">
        <v>352104.33</v>
      </c>
      <c r="T3840">
        <v>0</v>
      </c>
      <c r="U3840">
        <v>1</v>
      </c>
      <c r="V3840">
        <v>1</v>
      </c>
      <c r="W3840">
        <v>89490</v>
      </c>
      <c r="X3840">
        <v>89490</v>
      </c>
      <c r="Y3840">
        <v>0</v>
      </c>
      <c r="Z3840">
        <v>0</v>
      </c>
      <c r="AA3840">
        <v>262614.33</v>
      </c>
      <c r="AB3840">
        <v>0</v>
      </c>
      <c r="AC3840">
        <v>0</v>
      </c>
      <c r="AD3840">
        <v>1</v>
      </c>
      <c r="AE3840">
        <v>0</v>
      </c>
      <c r="AF3840">
        <v>13</v>
      </c>
      <c r="AG3840">
        <v>0</v>
      </c>
      <c r="AH3840">
        <v>0</v>
      </c>
      <c r="AI3840">
        <v>1</v>
      </c>
      <c r="AJ3840">
        <v>0</v>
      </c>
      <c r="AK3840">
        <v>0</v>
      </c>
      <c r="AL3840">
        <v>0</v>
      </c>
      <c r="AM3840">
        <v>0</v>
      </c>
      <c r="AN3840">
        <v>0</v>
      </c>
      <c r="AO3840">
        <v>13</v>
      </c>
      <c r="AP3840">
        <v>27</v>
      </c>
      <c r="AQ3840">
        <v>11</v>
      </c>
      <c r="AR3840">
        <v>0</v>
      </c>
      <c r="AS3840">
        <v>0</v>
      </c>
      <c r="AT3840">
        <v>0</v>
      </c>
      <c r="AU3840">
        <v>6</v>
      </c>
      <c r="AV3840">
        <v>0</v>
      </c>
      <c r="AW3840">
        <v>0</v>
      </c>
      <c r="AX3840">
        <v>0</v>
      </c>
      <c r="AY3840">
        <v>0</v>
      </c>
      <c r="AZ3840">
        <v>0</v>
      </c>
      <c r="BA3840">
        <v>0</v>
      </c>
      <c r="BB3840">
        <v>0</v>
      </c>
      <c r="BC3840">
        <v>0</v>
      </c>
      <c r="BD3840">
        <v>0</v>
      </c>
      <c r="BE3840">
        <v>0</v>
      </c>
      <c r="BF3840">
        <v>0</v>
      </c>
      <c r="BG3840">
        <v>89490</v>
      </c>
      <c r="BH3840">
        <v>0</v>
      </c>
      <c r="BI3840">
        <v>0</v>
      </c>
      <c r="BJ3840" s="2">
        <v>46036</v>
      </c>
      <c r="BK3840">
        <v>0</v>
      </c>
      <c r="BL3840" s="3" t="str">
        <f>VLOOKUP(O3840,DropDownList!$H$1:$I$7,2,FALSE)</f>
        <v>2024/25</v>
      </c>
      <c r="BM3840" s="3" t="str">
        <f t="shared" si="60"/>
        <v>CONF</v>
      </c>
    </row>
    <row r="3841" spans="1:65" x14ac:dyDescent="0.2">
      <c r="A3841">
        <v>2026</v>
      </c>
      <c r="B3841">
        <v>1</v>
      </c>
      <c r="C3841" t="s">
        <v>231</v>
      </c>
      <c r="D3841" t="s">
        <v>243</v>
      </c>
      <c r="E3841" t="s">
        <v>47</v>
      </c>
      <c r="F3841">
        <v>9751</v>
      </c>
      <c r="G3841" t="s">
        <v>158</v>
      </c>
      <c r="H3841" t="s">
        <v>233</v>
      </c>
      <c r="I3841" t="s">
        <v>234</v>
      </c>
      <c r="J3841" s="1">
        <v>46023</v>
      </c>
      <c r="K3841" t="s">
        <v>438</v>
      </c>
      <c r="L3841">
        <v>4</v>
      </c>
      <c r="M3841" t="s">
        <v>439</v>
      </c>
      <c r="N3841" t="s">
        <v>145</v>
      </c>
      <c r="O3841" t="s">
        <v>147</v>
      </c>
      <c r="P3841" t="s">
        <v>160</v>
      </c>
      <c r="Q3841">
        <v>43944.91</v>
      </c>
      <c r="R3841">
        <v>335</v>
      </c>
      <c r="S3841">
        <v>163823.42000000001</v>
      </c>
      <c r="T3841">
        <v>7905.01</v>
      </c>
      <c r="U3841">
        <v>142</v>
      </c>
      <c r="V3841">
        <v>40</v>
      </c>
      <c r="W3841">
        <v>14698.15</v>
      </c>
      <c r="X3841">
        <v>14988.15</v>
      </c>
      <c r="Y3841">
        <v>0</v>
      </c>
      <c r="Z3841">
        <v>0</v>
      </c>
      <c r="AA3841">
        <v>111973.5</v>
      </c>
      <c r="AB3841">
        <v>18291.59</v>
      </c>
      <c r="AC3841">
        <v>87146.86</v>
      </c>
      <c r="AD3841">
        <v>19</v>
      </c>
      <c r="AE3841">
        <v>21</v>
      </c>
      <c r="AF3841">
        <v>174</v>
      </c>
      <c r="AG3841">
        <v>90</v>
      </c>
      <c r="AH3841">
        <v>13</v>
      </c>
      <c r="AI3841">
        <v>52</v>
      </c>
      <c r="AJ3841">
        <v>0</v>
      </c>
      <c r="AK3841">
        <v>0</v>
      </c>
      <c r="AL3841">
        <v>0</v>
      </c>
      <c r="AM3841">
        <v>0</v>
      </c>
      <c r="AN3841">
        <v>0</v>
      </c>
      <c r="AO3841">
        <v>228</v>
      </c>
      <c r="AP3841">
        <v>1014</v>
      </c>
      <c r="AQ3841">
        <v>230</v>
      </c>
      <c r="AR3841">
        <v>0</v>
      </c>
      <c r="AS3841">
        <v>44</v>
      </c>
      <c r="AT3841">
        <v>99</v>
      </c>
      <c r="AU3841">
        <v>14</v>
      </c>
      <c r="AV3841">
        <v>7</v>
      </c>
      <c r="AW3841">
        <v>7</v>
      </c>
      <c r="AX3841">
        <v>0</v>
      </c>
      <c r="AY3841">
        <v>155</v>
      </c>
      <c r="AZ3841">
        <v>229</v>
      </c>
      <c r="BA3841">
        <v>101</v>
      </c>
      <c r="BB3841">
        <v>26</v>
      </c>
      <c r="BC3841">
        <v>15</v>
      </c>
      <c r="BD3841">
        <v>7</v>
      </c>
      <c r="BE3841">
        <v>0</v>
      </c>
      <c r="BF3841">
        <v>323</v>
      </c>
      <c r="BG3841">
        <v>20023</v>
      </c>
      <c r="BH3841">
        <v>6</v>
      </c>
      <c r="BI3841">
        <v>137</v>
      </c>
      <c r="BJ3841" s="2">
        <v>46036</v>
      </c>
      <c r="BK3841">
        <v>0</v>
      </c>
      <c r="BL3841" s="3" t="str">
        <f>VLOOKUP(O3841,DropDownList!$H$1:$I$7,2,FALSE)</f>
        <v>2024/25</v>
      </c>
      <c r="BM3841" s="3" t="str">
        <f t="shared" si="60"/>
        <v>SC COURT</v>
      </c>
    </row>
    <row r="3842" spans="1:65" x14ac:dyDescent="0.2">
      <c r="A3842">
        <v>2026</v>
      </c>
      <c r="B3842">
        <v>1</v>
      </c>
      <c r="C3842" t="s">
        <v>231</v>
      </c>
      <c r="D3842" t="s">
        <v>243</v>
      </c>
      <c r="E3842" t="s">
        <v>47</v>
      </c>
      <c r="F3842">
        <v>9751</v>
      </c>
      <c r="G3842" t="s">
        <v>158</v>
      </c>
      <c r="H3842" t="s">
        <v>233</v>
      </c>
      <c r="I3842" t="s">
        <v>234</v>
      </c>
      <c r="J3842" s="1">
        <v>46023</v>
      </c>
      <c r="K3842" t="s">
        <v>438</v>
      </c>
      <c r="L3842">
        <v>4</v>
      </c>
      <c r="M3842" t="s">
        <v>439</v>
      </c>
      <c r="N3842" t="s">
        <v>145</v>
      </c>
      <c r="O3842" t="s">
        <v>155</v>
      </c>
      <c r="P3842" t="s">
        <v>160</v>
      </c>
      <c r="Q3842">
        <v>23005.599999999999</v>
      </c>
      <c r="R3842">
        <v>430</v>
      </c>
      <c r="S3842">
        <v>195456.85</v>
      </c>
      <c r="T3842">
        <v>7595.65</v>
      </c>
      <c r="U3842">
        <v>70</v>
      </c>
      <c r="V3842">
        <v>28</v>
      </c>
      <c r="W3842">
        <v>11509.84</v>
      </c>
      <c r="X3842">
        <v>11654.84</v>
      </c>
      <c r="Y3842">
        <v>0</v>
      </c>
      <c r="Z3842">
        <v>0</v>
      </c>
      <c r="AA3842">
        <v>164855.6</v>
      </c>
      <c r="AB3842">
        <v>11956.89</v>
      </c>
      <c r="AC3842">
        <v>144755.12</v>
      </c>
      <c r="AD3842">
        <v>12</v>
      </c>
      <c r="AE3842">
        <v>16</v>
      </c>
      <c r="AF3842">
        <v>326</v>
      </c>
      <c r="AG3842">
        <v>40</v>
      </c>
      <c r="AH3842">
        <v>10</v>
      </c>
      <c r="AI3842">
        <v>30</v>
      </c>
      <c r="AJ3842">
        <v>0</v>
      </c>
      <c r="AK3842">
        <v>0</v>
      </c>
      <c r="AL3842">
        <v>0</v>
      </c>
      <c r="AM3842">
        <v>0</v>
      </c>
      <c r="AN3842">
        <v>0</v>
      </c>
      <c r="AO3842">
        <v>295</v>
      </c>
      <c r="AP3842">
        <v>1624</v>
      </c>
      <c r="AQ3842">
        <v>352</v>
      </c>
      <c r="AR3842">
        <v>4</v>
      </c>
      <c r="AS3842">
        <v>131</v>
      </c>
      <c r="AT3842">
        <v>221</v>
      </c>
      <c r="AU3842">
        <v>40</v>
      </c>
      <c r="AV3842">
        <v>18</v>
      </c>
      <c r="AW3842">
        <v>6</v>
      </c>
      <c r="AX3842">
        <v>0</v>
      </c>
      <c r="AY3842">
        <v>195</v>
      </c>
      <c r="AZ3842">
        <v>307</v>
      </c>
      <c r="BA3842">
        <v>203</v>
      </c>
      <c r="BB3842">
        <v>29</v>
      </c>
      <c r="BC3842">
        <v>18</v>
      </c>
      <c r="BD3842">
        <v>10</v>
      </c>
      <c r="BE3842">
        <v>3</v>
      </c>
      <c r="BF3842">
        <v>415</v>
      </c>
      <c r="BG3842">
        <v>11720</v>
      </c>
      <c r="BH3842">
        <v>24</v>
      </c>
      <c r="BI3842">
        <v>65</v>
      </c>
      <c r="BJ3842" s="2">
        <v>46036</v>
      </c>
      <c r="BK3842">
        <v>5</v>
      </c>
      <c r="BL3842" s="3" t="str">
        <f>VLOOKUP(O3842,DropDownList!$H$1:$I$7,2,FALSE)</f>
        <v>2022/23</v>
      </c>
      <c r="BM3842" s="3" t="str">
        <f t="shared" si="60"/>
        <v>SC COURT</v>
      </c>
    </row>
    <row r="3843" spans="1:65" x14ac:dyDescent="0.2">
      <c r="A3843">
        <v>2026</v>
      </c>
      <c r="B3843">
        <v>1</v>
      </c>
      <c r="C3843" t="s">
        <v>231</v>
      </c>
      <c r="D3843" t="s">
        <v>243</v>
      </c>
      <c r="E3843" t="s">
        <v>47</v>
      </c>
      <c r="F3843">
        <v>9751</v>
      </c>
      <c r="G3843" t="s">
        <v>158</v>
      </c>
      <c r="H3843" t="s">
        <v>233</v>
      </c>
      <c r="I3843" t="s">
        <v>234</v>
      </c>
      <c r="J3843" s="1">
        <v>46023</v>
      </c>
      <c r="K3843" t="s">
        <v>438</v>
      </c>
      <c r="L3843">
        <v>4</v>
      </c>
      <c r="M3843" t="s">
        <v>439</v>
      </c>
      <c r="N3843" t="s">
        <v>145</v>
      </c>
      <c r="O3843" t="s">
        <v>149</v>
      </c>
      <c r="P3843" t="s">
        <v>160</v>
      </c>
      <c r="Q3843">
        <v>35435.69</v>
      </c>
      <c r="R3843">
        <v>135</v>
      </c>
      <c r="S3843">
        <v>73796.600000000006</v>
      </c>
      <c r="T3843">
        <v>420</v>
      </c>
      <c r="U3843">
        <v>79</v>
      </c>
      <c r="V3843">
        <v>31</v>
      </c>
      <c r="W3843">
        <v>6929.97</v>
      </c>
      <c r="X3843">
        <v>14939.97</v>
      </c>
      <c r="Y3843">
        <v>0</v>
      </c>
      <c r="Z3843">
        <v>0</v>
      </c>
      <c r="AA3843">
        <v>37940.910000000003</v>
      </c>
      <c r="AB3843">
        <v>5700</v>
      </c>
      <c r="AC3843">
        <v>30045.91</v>
      </c>
      <c r="AD3843">
        <v>13</v>
      </c>
      <c r="AE3843">
        <v>18</v>
      </c>
      <c r="AF3843">
        <v>55</v>
      </c>
      <c r="AG3843">
        <v>43</v>
      </c>
      <c r="AH3843">
        <v>1</v>
      </c>
      <c r="AI3843">
        <v>36</v>
      </c>
      <c r="AJ3843">
        <v>0</v>
      </c>
      <c r="AK3843">
        <v>0</v>
      </c>
      <c r="AL3843">
        <v>0</v>
      </c>
      <c r="AM3843">
        <v>0</v>
      </c>
      <c r="AN3843">
        <v>0</v>
      </c>
      <c r="AO3843">
        <v>84</v>
      </c>
      <c r="AP3843">
        <v>239</v>
      </c>
      <c r="AQ3843">
        <v>81</v>
      </c>
      <c r="AR3843">
        <v>0</v>
      </c>
      <c r="AS3843">
        <v>13</v>
      </c>
      <c r="AT3843">
        <v>11</v>
      </c>
      <c r="AU3843">
        <v>3</v>
      </c>
      <c r="AV3843">
        <v>2</v>
      </c>
      <c r="AW3843">
        <v>1</v>
      </c>
      <c r="AX3843">
        <v>0</v>
      </c>
      <c r="AY3843">
        <v>38</v>
      </c>
      <c r="AZ3843">
        <v>50</v>
      </c>
      <c r="BA3843">
        <v>7</v>
      </c>
      <c r="BB3843">
        <v>0</v>
      </c>
      <c r="BC3843">
        <v>0</v>
      </c>
      <c r="BD3843">
        <v>1</v>
      </c>
      <c r="BE3843">
        <v>0</v>
      </c>
      <c r="BF3843">
        <v>134</v>
      </c>
      <c r="BG3843">
        <v>21691.599999999999</v>
      </c>
      <c r="BH3843">
        <v>0</v>
      </c>
      <c r="BI3843">
        <v>79</v>
      </c>
      <c r="BJ3843" s="2">
        <v>46036</v>
      </c>
      <c r="BK3843">
        <v>0</v>
      </c>
      <c r="BL3843" s="3" t="str">
        <f>VLOOKUP(O3843,DropDownList!$H$1:$I$7,2,FALSE)</f>
        <v>2025/26</v>
      </c>
      <c r="BM3843" s="3" t="str">
        <f t="shared" si="60"/>
        <v>SC COURT</v>
      </c>
    </row>
    <row r="3844" spans="1:65" x14ac:dyDescent="0.2">
      <c r="A3844">
        <v>2026</v>
      </c>
      <c r="B3844">
        <v>1</v>
      </c>
      <c r="C3844" t="s">
        <v>231</v>
      </c>
      <c r="D3844" t="s">
        <v>243</v>
      </c>
      <c r="E3844" t="s">
        <v>47</v>
      </c>
      <c r="F3844">
        <v>9751</v>
      </c>
      <c r="G3844" t="s">
        <v>158</v>
      </c>
      <c r="H3844" t="s">
        <v>233</v>
      </c>
      <c r="I3844" t="s">
        <v>234</v>
      </c>
      <c r="J3844" s="1">
        <v>46023</v>
      </c>
      <c r="K3844" t="s">
        <v>438</v>
      </c>
      <c r="L3844">
        <v>4</v>
      </c>
      <c r="M3844" t="s">
        <v>439</v>
      </c>
      <c r="N3844" t="s">
        <v>145</v>
      </c>
      <c r="O3844" t="s">
        <v>149</v>
      </c>
      <c r="P3844" t="s">
        <v>159</v>
      </c>
      <c r="Q3844">
        <v>127615.45</v>
      </c>
      <c r="R3844">
        <v>9</v>
      </c>
      <c r="S3844">
        <v>301763.25</v>
      </c>
      <c r="T3844">
        <v>0</v>
      </c>
      <c r="U3844">
        <v>5</v>
      </c>
      <c r="V3844">
        <v>3</v>
      </c>
      <c r="W3844">
        <v>48502.09</v>
      </c>
      <c r="X3844">
        <v>48502.09</v>
      </c>
      <c r="Y3844">
        <v>0</v>
      </c>
      <c r="Z3844">
        <v>0</v>
      </c>
      <c r="AA3844">
        <v>174147.8</v>
      </c>
      <c r="AB3844">
        <v>0</v>
      </c>
      <c r="AC3844">
        <v>0</v>
      </c>
      <c r="AD3844">
        <v>3</v>
      </c>
      <c r="AE3844">
        <v>0</v>
      </c>
      <c r="AF3844">
        <v>4</v>
      </c>
      <c r="AG3844">
        <v>2</v>
      </c>
      <c r="AH3844">
        <v>0</v>
      </c>
      <c r="AI3844">
        <v>3</v>
      </c>
      <c r="AJ3844">
        <v>0</v>
      </c>
      <c r="AK3844">
        <v>0</v>
      </c>
      <c r="AL3844">
        <v>0</v>
      </c>
      <c r="AM3844">
        <v>0</v>
      </c>
      <c r="AN3844">
        <v>0</v>
      </c>
      <c r="AO3844">
        <v>5</v>
      </c>
      <c r="AP3844">
        <v>6</v>
      </c>
      <c r="AQ3844">
        <v>3</v>
      </c>
      <c r="AR3844">
        <v>0</v>
      </c>
      <c r="AS3844">
        <v>0</v>
      </c>
      <c r="AT3844">
        <v>0</v>
      </c>
      <c r="AU3844">
        <v>0</v>
      </c>
      <c r="AV3844">
        <v>0</v>
      </c>
      <c r="AW3844">
        <v>0</v>
      </c>
      <c r="AX3844">
        <v>0</v>
      </c>
      <c r="AY3844">
        <v>0</v>
      </c>
      <c r="AZ3844">
        <v>0</v>
      </c>
      <c r="BA3844">
        <v>0</v>
      </c>
      <c r="BB3844">
        <v>0</v>
      </c>
      <c r="BC3844">
        <v>0</v>
      </c>
      <c r="BD3844">
        <v>0</v>
      </c>
      <c r="BE3844">
        <v>0</v>
      </c>
      <c r="BF3844">
        <v>0</v>
      </c>
      <c r="BG3844">
        <v>48502.09</v>
      </c>
      <c r="BH3844">
        <v>0</v>
      </c>
      <c r="BI3844">
        <v>0</v>
      </c>
      <c r="BJ3844" s="2">
        <v>46036</v>
      </c>
      <c r="BK3844">
        <v>0</v>
      </c>
      <c r="BL3844" s="3" t="str">
        <f>VLOOKUP(O3844,DropDownList!$H$1:$I$7,2,FALSE)</f>
        <v>2025/26</v>
      </c>
      <c r="BM3844" s="3" t="str">
        <f t="shared" si="60"/>
        <v>CONF</v>
      </c>
    </row>
    <row r="3845" spans="1:65" x14ac:dyDescent="0.2">
      <c r="A3845">
        <v>2026</v>
      </c>
      <c r="B3845">
        <v>1</v>
      </c>
      <c r="C3845" t="s">
        <v>231</v>
      </c>
      <c r="D3845" t="s">
        <v>243</v>
      </c>
      <c r="E3845" t="s">
        <v>47</v>
      </c>
      <c r="F3845">
        <v>9751</v>
      </c>
      <c r="G3845" t="s">
        <v>158</v>
      </c>
      <c r="H3845" t="s">
        <v>233</v>
      </c>
      <c r="I3845" t="s">
        <v>234</v>
      </c>
      <c r="J3845" s="1">
        <v>46023</v>
      </c>
      <c r="K3845" t="s">
        <v>438</v>
      </c>
      <c r="L3845">
        <v>4</v>
      </c>
      <c r="M3845" t="s">
        <v>439</v>
      </c>
      <c r="N3845" t="s">
        <v>145</v>
      </c>
      <c r="O3845" t="s">
        <v>155</v>
      </c>
      <c r="P3845" t="s">
        <v>159</v>
      </c>
      <c r="Q3845">
        <v>0</v>
      </c>
      <c r="R3845">
        <v>7</v>
      </c>
      <c r="S3845">
        <v>121430.43</v>
      </c>
      <c r="T3845">
        <v>16.149999999999999</v>
      </c>
      <c r="U3845">
        <v>0</v>
      </c>
      <c r="V3845">
        <v>0</v>
      </c>
      <c r="W3845">
        <v>0</v>
      </c>
      <c r="X3845">
        <v>0</v>
      </c>
      <c r="Y3845">
        <v>0</v>
      </c>
      <c r="Z3845">
        <v>0</v>
      </c>
      <c r="AA3845">
        <v>121414.28</v>
      </c>
      <c r="AB3845">
        <v>0</v>
      </c>
      <c r="AC3845">
        <v>0</v>
      </c>
      <c r="AD3845">
        <v>0</v>
      </c>
      <c r="AE3845">
        <v>0</v>
      </c>
      <c r="AF3845">
        <v>6</v>
      </c>
      <c r="AG3845">
        <v>0</v>
      </c>
      <c r="AH3845">
        <v>0</v>
      </c>
      <c r="AI3845">
        <v>0</v>
      </c>
      <c r="AJ3845">
        <v>0</v>
      </c>
      <c r="AK3845">
        <v>0</v>
      </c>
      <c r="AL3845">
        <v>0</v>
      </c>
      <c r="AM3845">
        <v>0</v>
      </c>
      <c r="AN3845">
        <v>0</v>
      </c>
      <c r="AO3845">
        <v>6</v>
      </c>
      <c r="AP3845">
        <v>10</v>
      </c>
      <c r="AQ3845">
        <v>6</v>
      </c>
      <c r="AR3845">
        <v>0</v>
      </c>
      <c r="AS3845">
        <v>0</v>
      </c>
      <c r="AT3845">
        <v>0</v>
      </c>
      <c r="AU3845">
        <v>0</v>
      </c>
      <c r="AV3845">
        <v>0</v>
      </c>
      <c r="AW3845">
        <v>0</v>
      </c>
      <c r="AX3845">
        <v>0</v>
      </c>
      <c r="AY3845">
        <v>0</v>
      </c>
      <c r="AZ3845">
        <v>0</v>
      </c>
      <c r="BA3845">
        <v>0</v>
      </c>
      <c r="BB3845">
        <v>0</v>
      </c>
      <c r="BC3845">
        <v>0</v>
      </c>
      <c r="BD3845">
        <v>0</v>
      </c>
      <c r="BE3845">
        <v>0</v>
      </c>
      <c r="BF3845">
        <v>0</v>
      </c>
      <c r="BG3845">
        <v>0</v>
      </c>
      <c r="BH3845">
        <v>1</v>
      </c>
      <c r="BI3845">
        <v>0</v>
      </c>
      <c r="BJ3845" s="2">
        <v>46036</v>
      </c>
      <c r="BK3845">
        <v>0</v>
      </c>
      <c r="BL3845" s="3" t="str">
        <f>VLOOKUP(O3845,DropDownList!$H$1:$I$7,2,FALSE)</f>
        <v>2022/23</v>
      </c>
      <c r="BM3845" s="3" t="str">
        <f t="shared" si="60"/>
        <v>CONF</v>
      </c>
    </row>
    <row r="3846" spans="1:65" x14ac:dyDescent="0.2">
      <c r="A3846">
        <v>2026</v>
      </c>
      <c r="B3846">
        <v>1</v>
      </c>
      <c r="C3846" t="s">
        <v>231</v>
      </c>
      <c r="D3846" t="s">
        <v>243</v>
      </c>
      <c r="E3846" t="s">
        <v>47</v>
      </c>
      <c r="F3846">
        <v>9751</v>
      </c>
      <c r="G3846" t="s">
        <v>158</v>
      </c>
      <c r="H3846" t="s">
        <v>233</v>
      </c>
      <c r="I3846" t="s">
        <v>234</v>
      </c>
      <c r="J3846" s="1">
        <v>46023</v>
      </c>
      <c r="K3846" t="s">
        <v>438</v>
      </c>
      <c r="L3846">
        <v>4</v>
      </c>
      <c r="M3846" t="s">
        <v>439</v>
      </c>
      <c r="N3846" t="s">
        <v>145</v>
      </c>
      <c r="O3846" t="s">
        <v>156</v>
      </c>
      <c r="P3846" t="s">
        <v>159</v>
      </c>
      <c r="Q3846">
        <v>0</v>
      </c>
      <c r="R3846">
        <v>9</v>
      </c>
      <c r="S3846">
        <v>220128.74</v>
      </c>
      <c r="T3846">
        <v>975.34</v>
      </c>
      <c r="U3846">
        <v>0</v>
      </c>
      <c r="V3846">
        <v>0</v>
      </c>
      <c r="W3846">
        <v>0</v>
      </c>
      <c r="X3846">
        <v>0</v>
      </c>
      <c r="Y3846">
        <v>0</v>
      </c>
      <c r="Z3846">
        <v>0</v>
      </c>
      <c r="AA3846">
        <v>219153.4</v>
      </c>
      <c r="AB3846">
        <v>0</v>
      </c>
      <c r="AC3846">
        <v>0</v>
      </c>
      <c r="AD3846">
        <v>0</v>
      </c>
      <c r="AE3846">
        <v>0</v>
      </c>
      <c r="AF3846">
        <v>8</v>
      </c>
      <c r="AG3846">
        <v>0</v>
      </c>
      <c r="AH3846">
        <v>0</v>
      </c>
      <c r="AI3846">
        <v>0</v>
      </c>
      <c r="AJ3846">
        <v>0</v>
      </c>
      <c r="AK3846">
        <v>0</v>
      </c>
      <c r="AL3846">
        <v>0</v>
      </c>
      <c r="AM3846">
        <v>0</v>
      </c>
      <c r="AN3846">
        <v>0</v>
      </c>
      <c r="AO3846">
        <v>9</v>
      </c>
      <c r="AP3846">
        <v>17</v>
      </c>
      <c r="AQ3846">
        <v>7</v>
      </c>
      <c r="AR3846">
        <v>0</v>
      </c>
      <c r="AS3846">
        <v>0</v>
      </c>
      <c r="AT3846">
        <v>0</v>
      </c>
      <c r="AU3846">
        <v>3</v>
      </c>
      <c r="AV3846">
        <v>0</v>
      </c>
      <c r="AW3846">
        <v>0</v>
      </c>
      <c r="AX3846">
        <v>0</v>
      </c>
      <c r="AY3846">
        <v>0</v>
      </c>
      <c r="AZ3846">
        <v>0</v>
      </c>
      <c r="BA3846">
        <v>0</v>
      </c>
      <c r="BB3846">
        <v>0</v>
      </c>
      <c r="BC3846">
        <v>0</v>
      </c>
      <c r="BD3846">
        <v>0</v>
      </c>
      <c r="BE3846">
        <v>0</v>
      </c>
      <c r="BF3846">
        <v>0</v>
      </c>
      <c r="BG3846">
        <v>0</v>
      </c>
      <c r="BH3846">
        <v>1</v>
      </c>
      <c r="BI3846">
        <v>0</v>
      </c>
      <c r="BJ3846" s="2">
        <v>46036</v>
      </c>
      <c r="BK3846">
        <v>0</v>
      </c>
      <c r="BL3846" s="3" t="str">
        <f>VLOOKUP(O3846,DropDownList!$H$1:$I$7,2,FALSE)</f>
        <v>2023/24</v>
      </c>
      <c r="BM3846" s="3" t="str">
        <f t="shared" si="60"/>
        <v>CONF</v>
      </c>
    </row>
    <row r="3847" spans="1:65" x14ac:dyDescent="0.2">
      <c r="A3847">
        <v>2026</v>
      </c>
      <c r="B3847">
        <v>1</v>
      </c>
      <c r="C3847" t="s">
        <v>231</v>
      </c>
      <c r="D3847" t="s">
        <v>243</v>
      </c>
      <c r="E3847" t="s">
        <v>47</v>
      </c>
      <c r="F3847">
        <v>9751</v>
      </c>
      <c r="G3847" t="s">
        <v>158</v>
      </c>
      <c r="H3847" t="s">
        <v>233</v>
      </c>
      <c r="I3847" t="s">
        <v>234</v>
      </c>
      <c r="J3847" s="1">
        <v>46023</v>
      </c>
      <c r="K3847" t="s">
        <v>438</v>
      </c>
      <c r="L3847">
        <v>4</v>
      </c>
      <c r="M3847" t="s">
        <v>439</v>
      </c>
      <c r="N3847" t="s">
        <v>145</v>
      </c>
      <c r="O3847" t="s">
        <v>149</v>
      </c>
      <c r="P3847" t="s">
        <v>161</v>
      </c>
      <c r="Q3847">
        <v>790</v>
      </c>
      <c r="R3847">
        <v>125</v>
      </c>
      <c r="S3847">
        <v>2985</v>
      </c>
      <c r="T3847">
        <v>20</v>
      </c>
      <c r="U3847">
        <v>77</v>
      </c>
      <c r="V3847">
        <v>13</v>
      </c>
      <c r="W3847">
        <v>320</v>
      </c>
      <c r="X3847">
        <v>320</v>
      </c>
      <c r="Y3847">
        <v>0</v>
      </c>
      <c r="Z3847">
        <v>0</v>
      </c>
      <c r="AA3847">
        <v>2175</v>
      </c>
      <c r="AB3847">
        <v>0</v>
      </c>
      <c r="AC3847">
        <v>0</v>
      </c>
      <c r="AD3847">
        <v>13</v>
      </c>
      <c r="AE3847">
        <v>0</v>
      </c>
      <c r="AF3847">
        <v>87</v>
      </c>
      <c r="AG3847">
        <v>3</v>
      </c>
      <c r="AH3847">
        <v>1</v>
      </c>
      <c r="AI3847">
        <v>34</v>
      </c>
      <c r="AJ3847">
        <v>0</v>
      </c>
      <c r="AK3847">
        <v>0</v>
      </c>
      <c r="AL3847">
        <v>0</v>
      </c>
      <c r="AM3847">
        <v>0</v>
      </c>
      <c r="AN3847">
        <v>0</v>
      </c>
      <c r="AO3847">
        <v>82</v>
      </c>
      <c r="AP3847">
        <v>240</v>
      </c>
      <c r="AQ3847">
        <v>80</v>
      </c>
      <c r="AR3847">
        <v>0</v>
      </c>
      <c r="AS3847">
        <v>13</v>
      </c>
      <c r="AT3847">
        <v>12</v>
      </c>
      <c r="AU3847">
        <v>4</v>
      </c>
      <c r="AV3847">
        <v>2</v>
      </c>
      <c r="AW3847">
        <v>1</v>
      </c>
      <c r="AX3847">
        <v>0</v>
      </c>
      <c r="AY3847">
        <v>38</v>
      </c>
      <c r="AZ3847">
        <v>49</v>
      </c>
      <c r="BA3847">
        <v>7</v>
      </c>
      <c r="BB3847">
        <v>0</v>
      </c>
      <c r="BC3847">
        <v>0</v>
      </c>
      <c r="BD3847">
        <v>1</v>
      </c>
      <c r="BE3847">
        <v>0</v>
      </c>
      <c r="BF3847">
        <v>124</v>
      </c>
      <c r="BG3847">
        <v>765</v>
      </c>
      <c r="BH3847">
        <v>0</v>
      </c>
      <c r="BI3847">
        <v>77</v>
      </c>
      <c r="BJ3847" s="2">
        <v>46036</v>
      </c>
      <c r="BK3847">
        <v>0</v>
      </c>
      <c r="BL3847" s="3" t="str">
        <f>VLOOKUP(O3847,DropDownList!$H$1:$I$7,2,FALSE)</f>
        <v>2025/26</v>
      </c>
      <c r="BM3847" s="3" t="str">
        <f t="shared" si="60"/>
        <v>VSUR</v>
      </c>
    </row>
    <row r="3848" spans="1:65" x14ac:dyDescent="0.2">
      <c r="A3848">
        <v>2026</v>
      </c>
      <c r="B3848">
        <v>1</v>
      </c>
      <c r="C3848" t="s">
        <v>231</v>
      </c>
      <c r="D3848" t="s">
        <v>244</v>
      </c>
      <c r="E3848" t="s">
        <v>48</v>
      </c>
      <c r="F3848">
        <v>9264</v>
      </c>
      <c r="G3848" t="s">
        <v>141</v>
      </c>
      <c r="H3848" t="s">
        <v>237</v>
      </c>
      <c r="I3848" t="s">
        <v>237</v>
      </c>
      <c r="J3848" s="1">
        <v>46023</v>
      </c>
      <c r="K3848" t="s">
        <v>438</v>
      </c>
      <c r="L3848">
        <v>4</v>
      </c>
      <c r="M3848" t="s">
        <v>439</v>
      </c>
      <c r="N3848" t="s">
        <v>145</v>
      </c>
      <c r="O3848" t="s">
        <v>147</v>
      </c>
      <c r="P3848" t="s">
        <v>152</v>
      </c>
      <c r="Q3848">
        <v>0</v>
      </c>
      <c r="R3848">
        <v>13</v>
      </c>
      <c r="S3848">
        <v>520</v>
      </c>
      <c r="T3848">
        <v>160</v>
      </c>
      <c r="U3848">
        <v>0</v>
      </c>
      <c r="V3848">
        <v>0</v>
      </c>
      <c r="W3848">
        <v>0</v>
      </c>
      <c r="X3848">
        <v>0</v>
      </c>
      <c r="Y3848">
        <v>0</v>
      </c>
      <c r="Z3848">
        <v>0</v>
      </c>
      <c r="AA3848">
        <v>360</v>
      </c>
      <c r="AB3848">
        <v>0</v>
      </c>
      <c r="AC3848">
        <v>360</v>
      </c>
      <c r="AD3848">
        <v>0</v>
      </c>
      <c r="AE3848">
        <v>0</v>
      </c>
      <c r="AF3848">
        <v>9</v>
      </c>
      <c r="AG3848">
        <v>0</v>
      </c>
      <c r="AH3848">
        <v>4</v>
      </c>
      <c r="AI3848">
        <v>0</v>
      </c>
      <c r="AJ3848">
        <v>0</v>
      </c>
      <c r="AK3848">
        <v>0</v>
      </c>
      <c r="AL3848">
        <v>0</v>
      </c>
      <c r="AM3848">
        <v>0</v>
      </c>
      <c r="AN3848">
        <v>0</v>
      </c>
      <c r="AO3848">
        <v>0</v>
      </c>
      <c r="AP3848">
        <v>0</v>
      </c>
      <c r="AQ3848">
        <v>0</v>
      </c>
      <c r="AR3848">
        <v>0</v>
      </c>
      <c r="AS3848">
        <v>0</v>
      </c>
      <c r="AT3848">
        <v>0</v>
      </c>
      <c r="AU3848">
        <v>0</v>
      </c>
      <c r="AV3848">
        <v>0</v>
      </c>
      <c r="AW3848">
        <v>0</v>
      </c>
      <c r="AX3848">
        <v>0</v>
      </c>
      <c r="AY3848">
        <v>0</v>
      </c>
      <c r="AZ3848">
        <v>0</v>
      </c>
      <c r="BA3848">
        <v>0</v>
      </c>
      <c r="BB3848">
        <v>0</v>
      </c>
      <c r="BC3848">
        <v>0</v>
      </c>
      <c r="BD3848">
        <v>0</v>
      </c>
      <c r="BE3848">
        <v>0</v>
      </c>
      <c r="BF3848">
        <v>0</v>
      </c>
      <c r="BG3848">
        <v>0</v>
      </c>
      <c r="BH3848">
        <v>0</v>
      </c>
      <c r="BI3848">
        <v>0</v>
      </c>
      <c r="BJ3848" s="2">
        <v>46036</v>
      </c>
      <c r="BK3848">
        <v>0</v>
      </c>
      <c r="BL3848" s="3" t="str">
        <f>VLOOKUP(O3848,DropDownList!$H$1:$I$7,2,FALSE)</f>
        <v>2024/25</v>
      </c>
      <c r="BM3848" s="3" t="str">
        <f t="shared" si="60"/>
        <v>PCOA</v>
      </c>
    </row>
    <row r="3849" spans="1:65" x14ac:dyDescent="0.2">
      <c r="A3849">
        <v>2026</v>
      </c>
      <c r="B3849">
        <v>1</v>
      </c>
      <c r="C3849" t="s">
        <v>231</v>
      </c>
      <c r="D3849" t="s">
        <v>244</v>
      </c>
      <c r="E3849" t="s">
        <v>48</v>
      </c>
      <c r="F3849">
        <v>9264</v>
      </c>
      <c r="G3849" t="s">
        <v>141</v>
      </c>
      <c r="H3849" t="s">
        <v>237</v>
      </c>
      <c r="I3849" t="s">
        <v>237</v>
      </c>
      <c r="J3849" s="1">
        <v>46023</v>
      </c>
      <c r="K3849" t="s">
        <v>438</v>
      </c>
      <c r="L3849">
        <v>4</v>
      </c>
      <c r="M3849" t="s">
        <v>439</v>
      </c>
      <c r="N3849" t="s">
        <v>145</v>
      </c>
      <c r="O3849" t="s">
        <v>147</v>
      </c>
      <c r="P3849" t="s">
        <v>148</v>
      </c>
      <c r="Q3849">
        <v>120</v>
      </c>
      <c r="R3849">
        <v>4</v>
      </c>
      <c r="S3849">
        <v>240</v>
      </c>
      <c r="T3849">
        <v>60</v>
      </c>
      <c r="U3849">
        <v>2</v>
      </c>
      <c r="V3849">
        <v>2</v>
      </c>
      <c r="W3849">
        <v>120</v>
      </c>
      <c r="X3849">
        <v>120</v>
      </c>
      <c r="Y3849">
        <v>0</v>
      </c>
      <c r="Z3849">
        <v>0</v>
      </c>
      <c r="AA3849">
        <v>60</v>
      </c>
      <c r="AB3849">
        <v>0</v>
      </c>
      <c r="AC3849">
        <v>60</v>
      </c>
      <c r="AD3849">
        <v>2</v>
      </c>
      <c r="AE3849">
        <v>0</v>
      </c>
      <c r="AF3849">
        <v>1</v>
      </c>
      <c r="AG3849">
        <v>0</v>
      </c>
      <c r="AH3849">
        <v>1</v>
      </c>
      <c r="AI3849">
        <v>2</v>
      </c>
      <c r="AJ3849">
        <v>0</v>
      </c>
      <c r="AK3849">
        <v>0</v>
      </c>
      <c r="AL3849">
        <v>0</v>
      </c>
      <c r="AM3849">
        <v>0</v>
      </c>
      <c r="AN3849">
        <v>0</v>
      </c>
      <c r="AO3849">
        <v>4</v>
      </c>
      <c r="AP3849">
        <v>8</v>
      </c>
      <c r="AQ3849">
        <v>4</v>
      </c>
      <c r="AR3849">
        <v>0</v>
      </c>
      <c r="AS3849">
        <v>0</v>
      </c>
      <c r="AT3849">
        <v>0</v>
      </c>
      <c r="AU3849">
        <v>0</v>
      </c>
      <c r="AV3849">
        <v>0</v>
      </c>
      <c r="AW3849">
        <v>0</v>
      </c>
      <c r="AX3849">
        <v>0</v>
      </c>
      <c r="AY3849">
        <v>1</v>
      </c>
      <c r="AZ3849">
        <v>2</v>
      </c>
      <c r="BA3849">
        <v>1</v>
      </c>
      <c r="BB3849">
        <v>0</v>
      </c>
      <c r="BC3849">
        <v>0</v>
      </c>
      <c r="BD3849">
        <v>0</v>
      </c>
      <c r="BE3849">
        <v>0</v>
      </c>
      <c r="BF3849">
        <v>4</v>
      </c>
      <c r="BG3849">
        <v>120</v>
      </c>
      <c r="BH3849">
        <v>0</v>
      </c>
      <c r="BI3849">
        <v>2</v>
      </c>
      <c r="BJ3849" s="2">
        <v>46036</v>
      </c>
      <c r="BK3849">
        <v>0</v>
      </c>
      <c r="BL3849" s="3" t="str">
        <f>VLOOKUP(O3849,DropDownList!$H$1:$I$7,2,FALSE)</f>
        <v>2024/25</v>
      </c>
      <c r="BM3849" s="3" t="str">
        <f t="shared" si="60"/>
        <v>PRAS</v>
      </c>
    </row>
    <row r="3850" spans="1:65" x14ac:dyDescent="0.2">
      <c r="A3850">
        <v>2026</v>
      </c>
      <c r="B3850">
        <v>1</v>
      </c>
      <c r="C3850" t="s">
        <v>231</v>
      </c>
      <c r="D3850" t="s">
        <v>244</v>
      </c>
      <c r="E3850" t="s">
        <v>48</v>
      </c>
      <c r="F3850">
        <v>9264</v>
      </c>
      <c r="G3850" t="s">
        <v>141</v>
      </c>
      <c r="H3850" t="s">
        <v>237</v>
      </c>
      <c r="I3850" t="s">
        <v>237</v>
      </c>
      <c r="J3850" s="1">
        <v>46023</v>
      </c>
      <c r="K3850" t="s">
        <v>438</v>
      </c>
      <c r="L3850">
        <v>4</v>
      </c>
      <c r="M3850" t="s">
        <v>439</v>
      </c>
      <c r="N3850" t="s">
        <v>145</v>
      </c>
      <c r="O3850" t="s">
        <v>147</v>
      </c>
      <c r="P3850" t="s">
        <v>154</v>
      </c>
      <c r="Q3850">
        <v>13833.62</v>
      </c>
      <c r="R3850">
        <v>185</v>
      </c>
      <c r="S3850">
        <v>43553.54</v>
      </c>
      <c r="T3850">
        <v>980</v>
      </c>
      <c r="U3850">
        <v>72</v>
      </c>
      <c r="V3850">
        <v>30</v>
      </c>
      <c r="W3850">
        <v>6365</v>
      </c>
      <c r="X3850">
        <v>7042</v>
      </c>
      <c r="Y3850">
        <v>0</v>
      </c>
      <c r="Z3850">
        <v>0</v>
      </c>
      <c r="AA3850">
        <v>28739.919999999998</v>
      </c>
      <c r="AB3850">
        <v>1808.57</v>
      </c>
      <c r="AC3850">
        <v>24851.35</v>
      </c>
      <c r="AD3850">
        <v>16</v>
      </c>
      <c r="AE3850">
        <v>14</v>
      </c>
      <c r="AF3850">
        <v>108</v>
      </c>
      <c r="AG3850">
        <v>46</v>
      </c>
      <c r="AH3850">
        <v>4</v>
      </c>
      <c r="AI3850">
        <v>26</v>
      </c>
      <c r="AJ3850">
        <v>0</v>
      </c>
      <c r="AK3850">
        <v>0</v>
      </c>
      <c r="AL3850">
        <v>0</v>
      </c>
      <c r="AM3850">
        <v>0</v>
      </c>
      <c r="AN3850">
        <v>0</v>
      </c>
      <c r="AO3850">
        <v>123</v>
      </c>
      <c r="AP3850">
        <v>428</v>
      </c>
      <c r="AQ3850">
        <v>124</v>
      </c>
      <c r="AR3850">
        <v>0</v>
      </c>
      <c r="AS3850">
        <v>65</v>
      </c>
      <c r="AT3850">
        <v>0</v>
      </c>
      <c r="AU3850">
        <v>3</v>
      </c>
      <c r="AV3850">
        <v>3</v>
      </c>
      <c r="AW3850">
        <v>0</v>
      </c>
      <c r="AX3850">
        <v>0</v>
      </c>
      <c r="AY3850">
        <v>56</v>
      </c>
      <c r="AZ3850">
        <v>98</v>
      </c>
      <c r="BA3850">
        <v>46</v>
      </c>
      <c r="BB3850">
        <v>11</v>
      </c>
      <c r="BC3850">
        <v>2</v>
      </c>
      <c r="BD3850">
        <v>0</v>
      </c>
      <c r="BE3850">
        <v>0</v>
      </c>
      <c r="BF3850">
        <v>185</v>
      </c>
      <c r="BG3850">
        <v>6503.24</v>
      </c>
      <c r="BH3850">
        <v>1</v>
      </c>
      <c r="BI3850">
        <v>72</v>
      </c>
      <c r="BJ3850" s="2">
        <v>46036</v>
      </c>
      <c r="BK3850">
        <v>0</v>
      </c>
      <c r="BL3850" s="3" t="str">
        <f>VLOOKUP(O3850,DropDownList!$H$1:$I$7,2,FALSE)</f>
        <v>2024/25</v>
      </c>
      <c r="BM3850" s="3" t="str">
        <f t="shared" si="60"/>
        <v>JP COURT</v>
      </c>
    </row>
    <row r="3851" spans="1:65" x14ac:dyDescent="0.2">
      <c r="A3851">
        <v>2026</v>
      </c>
      <c r="B3851">
        <v>1</v>
      </c>
      <c r="C3851" t="s">
        <v>231</v>
      </c>
      <c r="D3851" t="s">
        <v>244</v>
      </c>
      <c r="E3851" t="s">
        <v>48</v>
      </c>
      <c r="F3851">
        <v>9264</v>
      </c>
      <c r="G3851" t="s">
        <v>141</v>
      </c>
      <c r="H3851" t="s">
        <v>237</v>
      </c>
      <c r="I3851" t="s">
        <v>237</v>
      </c>
      <c r="J3851" s="1">
        <v>46023</v>
      </c>
      <c r="K3851" t="s">
        <v>438</v>
      </c>
      <c r="L3851">
        <v>4</v>
      </c>
      <c r="M3851" t="s">
        <v>439</v>
      </c>
      <c r="N3851" t="s">
        <v>145</v>
      </c>
      <c r="O3851" t="s">
        <v>149</v>
      </c>
      <c r="P3851" t="s">
        <v>146</v>
      </c>
      <c r="Q3851">
        <v>560</v>
      </c>
      <c r="R3851">
        <v>104</v>
      </c>
      <c r="S3851">
        <v>1480</v>
      </c>
      <c r="T3851">
        <v>0</v>
      </c>
      <c r="U3851">
        <v>54</v>
      </c>
      <c r="V3851">
        <v>30</v>
      </c>
      <c r="W3851">
        <v>480</v>
      </c>
      <c r="X3851">
        <v>480</v>
      </c>
      <c r="Y3851">
        <v>0</v>
      </c>
      <c r="Z3851">
        <v>0</v>
      </c>
      <c r="AA3851">
        <v>920</v>
      </c>
      <c r="AB3851">
        <v>0</v>
      </c>
      <c r="AC3851">
        <v>0</v>
      </c>
      <c r="AD3851">
        <v>30</v>
      </c>
      <c r="AE3851">
        <v>0</v>
      </c>
      <c r="AF3851">
        <v>69</v>
      </c>
      <c r="AG3851">
        <v>0</v>
      </c>
      <c r="AH3851">
        <v>0</v>
      </c>
      <c r="AI3851">
        <v>35</v>
      </c>
      <c r="AJ3851">
        <v>0</v>
      </c>
      <c r="AK3851">
        <v>0</v>
      </c>
      <c r="AL3851">
        <v>0</v>
      </c>
      <c r="AM3851">
        <v>0</v>
      </c>
      <c r="AN3851">
        <v>0</v>
      </c>
      <c r="AO3851">
        <v>63</v>
      </c>
      <c r="AP3851">
        <v>100</v>
      </c>
      <c r="AQ3851">
        <v>65</v>
      </c>
      <c r="AR3851">
        <v>0</v>
      </c>
      <c r="AS3851">
        <v>4</v>
      </c>
      <c r="AT3851">
        <v>0</v>
      </c>
      <c r="AU3851">
        <v>1</v>
      </c>
      <c r="AV3851">
        <v>0</v>
      </c>
      <c r="AW3851">
        <v>0</v>
      </c>
      <c r="AX3851">
        <v>0</v>
      </c>
      <c r="AY3851">
        <v>6</v>
      </c>
      <c r="AZ3851">
        <v>11</v>
      </c>
      <c r="BA3851">
        <v>2</v>
      </c>
      <c r="BB3851">
        <v>1</v>
      </c>
      <c r="BC3851">
        <v>0</v>
      </c>
      <c r="BD3851">
        <v>2</v>
      </c>
      <c r="BE3851">
        <v>0</v>
      </c>
      <c r="BF3851">
        <v>104</v>
      </c>
      <c r="BG3851">
        <v>560</v>
      </c>
      <c r="BH3851">
        <v>0</v>
      </c>
      <c r="BI3851">
        <v>54</v>
      </c>
      <c r="BJ3851" s="2">
        <v>46036</v>
      </c>
      <c r="BK3851">
        <v>0</v>
      </c>
      <c r="BL3851" s="3" t="str">
        <f>VLOOKUP(O3851,DropDownList!$H$1:$I$7,2,FALSE)</f>
        <v>2025/26</v>
      </c>
      <c r="BM3851" s="3" t="str">
        <f t="shared" si="60"/>
        <v>VSUR</v>
      </c>
    </row>
    <row r="3852" spans="1:65" x14ac:dyDescent="0.2">
      <c r="A3852">
        <v>2026</v>
      </c>
      <c r="B3852">
        <v>1</v>
      </c>
      <c r="C3852" t="s">
        <v>231</v>
      </c>
      <c r="D3852" t="s">
        <v>244</v>
      </c>
      <c r="E3852" t="s">
        <v>48</v>
      </c>
      <c r="F3852">
        <v>9264</v>
      </c>
      <c r="G3852" t="s">
        <v>141</v>
      </c>
      <c r="H3852" t="s">
        <v>237</v>
      </c>
      <c r="I3852" t="s">
        <v>237</v>
      </c>
      <c r="J3852" s="1">
        <v>46023</v>
      </c>
      <c r="K3852" t="s">
        <v>438</v>
      </c>
      <c r="L3852">
        <v>4</v>
      </c>
      <c r="M3852" t="s">
        <v>439</v>
      </c>
      <c r="N3852" t="s">
        <v>145</v>
      </c>
      <c r="O3852" t="s">
        <v>149</v>
      </c>
      <c r="P3852" t="s">
        <v>148</v>
      </c>
      <c r="Q3852">
        <v>120</v>
      </c>
      <c r="R3852">
        <v>3</v>
      </c>
      <c r="S3852">
        <v>180</v>
      </c>
      <c r="T3852">
        <v>0</v>
      </c>
      <c r="U3852">
        <v>2</v>
      </c>
      <c r="V3852">
        <v>2</v>
      </c>
      <c r="W3852">
        <v>120</v>
      </c>
      <c r="X3852">
        <v>120</v>
      </c>
      <c r="Y3852">
        <v>0</v>
      </c>
      <c r="Z3852">
        <v>0</v>
      </c>
      <c r="AA3852">
        <v>60</v>
      </c>
      <c r="AB3852">
        <v>0</v>
      </c>
      <c r="AC3852">
        <v>60</v>
      </c>
      <c r="AD3852">
        <v>2</v>
      </c>
      <c r="AE3852">
        <v>0</v>
      </c>
      <c r="AF3852">
        <v>1</v>
      </c>
      <c r="AG3852">
        <v>0</v>
      </c>
      <c r="AH3852">
        <v>0</v>
      </c>
      <c r="AI3852">
        <v>2</v>
      </c>
      <c r="AJ3852">
        <v>0</v>
      </c>
      <c r="AK3852">
        <v>0</v>
      </c>
      <c r="AL3852">
        <v>0</v>
      </c>
      <c r="AM3852">
        <v>0</v>
      </c>
      <c r="AN3852">
        <v>0</v>
      </c>
      <c r="AO3852">
        <v>2</v>
      </c>
      <c r="AP3852">
        <v>2</v>
      </c>
      <c r="AQ3852">
        <v>2</v>
      </c>
      <c r="AR3852">
        <v>0</v>
      </c>
      <c r="AS3852">
        <v>0</v>
      </c>
      <c r="AT3852">
        <v>0</v>
      </c>
      <c r="AU3852">
        <v>0</v>
      </c>
      <c r="AV3852">
        <v>0</v>
      </c>
      <c r="AW3852">
        <v>0</v>
      </c>
      <c r="AX3852">
        <v>0</v>
      </c>
      <c r="AY3852">
        <v>0</v>
      </c>
      <c r="AZ3852">
        <v>0</v>
      </c>
      <c r="BA3852">
        <v>0</v>
      </c>
      <c r="BB3852">
        <v>0</v>
      </c>
      <c r="BC3852">
        <v>0</v>
      </c>
      <c r="BD3852">
        <v>0</v>
      </c>
      <c r="BE3852">
        <v>0</v>
      </c>
      <c r="BF3852">
        <v>2</v>
      </c>
      <c r="BG3852">
        <v>120</v>
      </c>
      <c r="BH3852">
        <v>0</v>
      </c>
      <c r="BI3852">
        <v>2</v>
      </c>
      <c r="BJ3852" s="2">
        <v>46036</v>
      </c>
      <c r="BK3852">
        <v>0</v>
      </c>
      <c r="BL3852" s="3" t="str">
        <f>VLOOKUP(O3852,DropDownList!$H$1:$I$7,2,FALSE)</f>
        <v>2025/26</v>
      </c>
      <c r="BM3852" s="3" t="str">
        <f t="shared" si="60"/>
        <v>PRAS</v>
      </c>
    </row>
    <row r="3853" spans="1:65" x14ac:dyDescent="0.2">
      <c r="A3853">
        <v>2026</v>
      </c>
      <c r="B3853">
        <v>1</v>
      </c>
      <c r="C3853" t="s">
        <v>231</v>
      </c>
      <c r="D3853" t="s">
        <v>244</v>
      </c>
      <c r="E3853" t="s">
        <v>48</v>
      </c>
      <c r="F3853">
        <v>9264</v>
      </c>
      <c r="G3853" t="s">
        <v>141</v>
      </c>
      <c r="H3853" t="s">
        <v>237</v>
      </c>
      <c r="I3853" t="s">
        <v>237</v>
      </c>
      <c r="J3853" s="1">
        <v>46023</v>
      </c>
      <c r="K3853" t="s">
        <v>438</v>
      </c>
      <c r="L3853">
        <v>4</v>
      </c>
      <c r="M3853" t="s">
        <v>439</v>
      </c>
      <c r="N3853" t="s">
        <v>145</v>
      </c>
      <c r="O3853" t="s">
        <v>149</v>
      </c>
      <c r="P3853" t="s">
        <v>154</v>
      </c>
      <c r="Q3853">
        <v>12760</v>
      </c>
      <c r="R3853">
        <v>104</v>
      </c>
      <c r="S3853">
        <v>24220</v>
      </c>
      <c r="T3853">
        <v>0</v>
      </c>
      <c r="U3853">
        <v>54</v>
      </c>
      <c r="V3853">
        <v>46</v>
      </c>
      <c r="W3853">
        <v>6530</v>
      </c>
      <c r="X3853">
        <v>11080</v>
      </c>
      <c r="Y3853">
        <v>0</v>
      </c>
      <c r="Z3853">
        <v>0</v>
      </c>
      <c r="AA3853">
        <v>11460</v>
      </c>
      <c r="AB3853">
        <v>0</v>
      </c>
      <c r="AC3853">
        <v>10530</v>
      </c>
      <c r="AD3853">
        <v>30</v>
      </c>
      <c r="AE3853">
        <v>16</v>
      </c>
      <c r="AF3853">
        <v>50</v>
      </c>
      <c r="AG3853">
        <v>19</v>
      </c>
      <c r="AH3853">
        <v>0</v>
      </c>
      <c r="AI3853">
        <v>35</v>
      </c>
      <c r="AJ3853">
        <v>0</v>
      </c>
      <c r="AK3853">
        <v>0</v>
      </c>
      <c r="AL3853">
        <v>0</v>
      </c>
      <c r="AM3853">
        <v>0</v>
      </c>
      <c r="AN3853">
        <v>0</v>
      </c>
      <c r="AO3853">
        <v>63</v>
      </c>
      <c r="AP3853">
        <v>97</v>
      </c>
      <c r="AQ3853">
        <v>62</v>
      </c>
      <c r="AR3853">
        <v>0</v>
      </c>
      <c r="AS3853">
        <v>4</v>
      </c>
      <c r="AT3853">
        <v>0</v>
      </c>
      <c r="AU3853">
        <v>1</v>
      </c>
      <c r="AV3853">
        <v>0</v>
      </c>
      <c r="AW3853">
        <v>0</v>
      </c>
      <c r="AX3853">
        <v>0</v>
      </c>
      <c r="AY3853">
        <v>6</v>
      </c>
      <c r="AZ3853">
        <v>11</v>
      </c>
      <c r="BA3853">
        <v>2</v>
      </c>
      <c r="BB3853">
        <v>1</v>
      </c>
      <c r="BC3853">
        <v>0</v>
      </c>
      <c r="BD3853">
        <v>2</v>
      </c>
      <c r="BE3853">
        <v>0</v>
      </c>
      <c r="BF3853">
        <v>104</v>
      </c>
      <c r="BG3853">
        <v>9285</v>
      </c>
      <c r="BH3853">
        <v>0</v>
      </c>
      <c r="BI3853">
        <v>54</v>
      </c>
      <c r="BJ3853" s="2">
        <v>46036</v>
      </c>
      <c r="BK3853">
        <v>0</v>
      </c>
      <c r="BL3853" s="3" t="str">
        <f>VLOOKUP(O3853,DropDownList!$H$1:$I$7,2,FALSE)</f>
        <v>2025/26</v>
      </c>
      <c r="BM3853" s="3" t="str">
        <f t="shared" si="60"/>
        <v>JP COURT</v>
      </c>
    </row>
    <row r="3854" spans="1:65" x14ac:dyDescent="0.2">
      <c r="A3854">
        <v>2026</v>
      </c>
      <c r="B3854">
        <v>1</v>
      </c>
      <c r="C3854" t="s">
        <v>231</v>
      </c>
      <c r="D3854" t="s">
        <v>244</v>
      </c>
      <c r="E3854" t="s">
        <v>48</v>
      </c>
      <c r="F3854">
        <v>9264</v>
      </c>
      <c r="G3854" t="s">
        <v>141</v>
      </c>
      <c r="H3854" t="s">
        <v>237</v>
      </c>
      <c r="I3854" t="s">
        <v>237</v>
      </c>
      <c r="J3854" s="1">
        <v>46023</v>
      </c>
      <c r="K3854" t="s">
        <v>438</v>
      </c>
      <c r="L3854">
        <v>4</v>
      </c>
      <c r="M3854" t="s">
        <v>439</v>
      </c>
      <c r="N3854" t="s">
        <v>145</v>
      </c>
      <c r="O3854" t="s">
        <v>149</v>
      </c>
      <c r="P3854" t="s">
        <v>152</v>
      </c>
      <c r="Q3854">
        <v>0</v>
      </c>
      <c r="R3854">
        <v>6</v>
      </c>
      <c r="S3854">
        <v>240</v>
      </c>
      <c r="T3854">
        <v>120</v>
      </c>
      <c r="U3854">
        <v>0</v>
      </c>
      <c r="V3854">
        <v>0</v>
      </c>
      <c r="W3854">
        <v>0</v>
      </c>
      <c r="X3854">
        <v>0</v>
      </c>
      <c r="Y3854">
        <v>0</v>
      </c>
      <c r="Z3854">
        <v>0</v>
      </c>
      <c r="AA3854">
        <v>120</v>
      </c>
      <c r="AB3854">
        <v>0</v>
      </c>
      <c r="AC3854">
        <v>120</v>
      </c>
      <c r="AD3854">
        <v>0</v>
      </c>
      <c r="AE3854">
        <v>0</v>
      </c>
      <c r="AF3854">
        <v>3</v>
      </c>
      <c r="AG3854">
        <v>0</v>
      </c>
      <c r="AH3854">
        <v>3</v>
      </c>
      <c r="AI3854">
        <v>0</v>
      </c>
      <c r="AJ3854">
        <v>0</v>
      </c>
      <c r="AK3854">
        <v>0</v>
      </c>
      <c r="AL3854">
        <v>0</v>
      </c>
      <c r="AM3854">
        <v>0</v>
      </c>
      <c r="AN3854">
        <v>0</v>
      </c>
      <c r="AO3854">
        <v>0</v>
      </c>
      <c r="AP3854">
        <v>0</v>
      </c>
      <c r="AQ3854">
        <v>0</v>
      </c>
      <c r="AR3854">
        <v>0</v>
      </c>
      <c r="AS3854">
        <v>0</v>
      </c>
      <c r="AT3854">
        <v>0</v>
      </c>
      <c r="AU3854">
        <v>0</v>
      </c>
      <c r="AV3854">
        <v>0</v>
      </c>
      <c r="AW3854">
        <v>0</v>
      </c>
      <c r="AX3854">
        <v>0</v>
      </c>
      <c r="AY3854">
        <v>0</v>
      </c>
      <c r="AZ3854">
        <v>0</v>
      </c>
      <c r="BA3854">
        <v>0</v>
      </c>
      <c r="BB3854">
        <v>0</v>
      </c>
      <c r="BC3854">
        <v>0</v>
      </c>
      <c r="BD3854">
        <v>0</v>
      </c>
      <c r="BE3854">
        <v>0</v>
      </c>
      <c r="BF3854">
        <v>0</v>
      </c>
      <c r="BG3854">
        <v>0</v>
      </c>
      <c r="BH3854">
        <v>0</v>
      </c>
      <c r="BI3854">
        <v>0</v>
      </c>
      <c r="BJ3854" s="2">
        <v>46036</v>
      </c>
      <c r="BK3854">
        <v>0</v>
      </c>
      <c r="BL3854" s="3" t="str">
        <f>VLOOKUP(O3854,DropDownList!$H$1:$I$7,2,FALSE)</f>
        <v>2025/26</v>
      </c>
      <c r="BM3854" s="3" t="str">
        <f t="shared" si="60"/>
        <v>PCOA</v>
      </c>
    </row>
    <row r="3855" spans="1:65" x14ac:dyDescent="0.2">
      <c r="A3855">
        <v>2026</v>
      </c>
      <c r="B3855">
        <v>1</v>
      </c>
      <c r="C3855" t="s">
        <v>231</v>
      </c>
      <c r="D3855" t="s">
        <v>244</v>
      </c>
      <c r="E3855" t="s">
        <v>48</v>
      </c>
      <c r="F3855">
        <v>9264</v>
      </c>
      <c r="G3855" t="s">
        <v>141</v>
      </c>
      <c r="H3855" t="s">
        <v>237</v>
      </c>
      <c r="I3855" t="s">
        <v>237</v>
      </c>
      <c r="J3855" s="1">
        <v>46023</v>
      </c>
      <c r="K3855" t="s">
        <v>438</v>
      </c>
      <c r="L3855">
        <v>4</v>
      </c>
      <c r="M3855" t="s">
        <v>439</v>
      </c>
      <c r="N3855" t="s">
        <v>145</v>
      </c>
      <c r="O3855" t="s">
        <v>147</v>
      </c>
      <c r="P3855" t="s">
        <v>153</v>
      </c>
      <c r="Q3855">
        <v>45</v>
      </c>
      <c r="R3855">
        <v>1</v>
      </c>
      <c r="S3855">
        <v>45</v>
      </c>
      <c r="T3855">
        <v>0</v>
      </c>
      <c r="U3855">
        <v>1</v>
      </c>
      <c r="V3855">
        <v>1</v>
      </c>
      <c r="W3855">
        <v>45</v>
      </c>
      <c r="X3855">
        <v>45</v>
      </c>
      <c r="Y3855">
        <v>0</v>
      </c>
      <c r="Z3855">
        <v>0</v>
      </c>
      <c r="AA3855">
        <v>0</v>
      </c>
      <c r="AB3855">
        <v>0</v>
      </c>
      <c r="AC3855">
        <v>0</v>
      </c>
      <c r="AD3855">
        <v>1</v>
      </c>
      <c r="AE3855">
        <v>0</v>
      </c>
      <c r="AF3855">
        <v>0</v>
      </c>
      <c r="AG3855">
        <v>0</v>
      </c>
      <c r="AH3855">
        <v>0</v>
      </c>
      <c r="AI3855">
        <v>1</v>
      </c>
      <c r="AJ3855">
        <v>0</v>
      </c>
      <c r="AK3855">
        <v>0</v>
      </c>
      <c r="AL3855">
        <v>0</v>
      </c>
      <c r="AM3855">
        <v>0</v>
      </c>
      <c r="AN3855">
        <v>0</v>
      </c>
      <c r="AO3855">
        <v>1</v>
      </c>
      <c r="AP3855">
        <v>1</v>
      </c>
      <c r="AQ3855">
        <v>1</v>
      </c>
      <c r="AR3855">
        <v>0</v>
      </c>
      <c r="AS3855">
        <v>0</v>
      </c>
      <c r="AT3855">
        <v>0</v>
      </c>
      <c r="AU3855">
        <v>0</v>
      </c>
      <c r="AV3855">
        <v>0</v>
      </c>
      <c r="AW3855">
        <v>0</v>
      </c>
      <c r="AX3855">
        <v>0</v>
      </c>
      <c r="AY3855">
        <v>0</v>
      </c>
      <c r="AZ3855">
        <v>0</v>
      </c>
      <c r="BA3855">
        <v>0</v>
      </c>
      <c r="BB3855">
        <v>0</v>
      </c>
      <c r="BC3855">
        <v>0</v>
      </c>
      <c r="BD3855">
        <v>0</v>
      </c>
      <c r="BE3855">
        <v>0</v>
      </c>
      <c r="BF3855">
        <v>1</v>
      </c>
      <c r="BG3855">
        <v>45</v>
      </c>
      <c r="BH3855">
        <v>0</v>
      </c>
      <c r="BI3855">
        <v>1</v>
      </c>
      <c r="BJ3855" s="2">
        <v>46036</v>
      </c>
      <c r="BK3855">
        <v>0</v>
      </c>
      <c r="BL3855" s="3" t="str">
        <f>VLOOKUP(O3855,DropDownList!$H$1:$I$7,2,FALSE)</f>
        <v>2024/25</v>
      </c>
      <c r="BM3855" s="3" t="str">
        <f t="shared" si="60"/>
        <v>PREG</v>
      </c>
    </row>
    <row r="3856" spans="1:65" x14ac:dyDescent="0.2">
      <c r="A3856">
        <v>2026</v>
      </c>
      <c r="B3856">
        <v>1</v>
      </c>
      <c r="C3856" t="s">
        <v>231</v>
      </c>
      <c r="D3856" t="s">
        <v>244</v>
      </c>
      <c r="E3856" t="s">
        <v>48</v>
      </c>
      <c r="F3856">
        <v>9264</v>
      </c>
      <c r="G3856" t="s">
        <v>141</v>
      </c>
      <c r="H3856" t="s">
        <v>237</v>
      </c>
      <c r="I3856" t="s">
        <v>237</v>
      </c>
      <c r="J3856" s="1">
        <v>46023</v>
      </c>
      <c r="K3856" t="s">
        <v>438</v>
      </c>
      <c r="L3856">
        <v>4</v>
      </c>
      <c r="M3856" t="s">
        <v>439</v>
      </c>
      <c r="N3856" t="s">
        <v>145</v>
      </c>
      <c r="O3856" t="s">
        <v>149</v>
      </c>
      <c r="P3856" t="s">
        <v>150</v>
      </c>
      <c r="Q3856">
        <v>17208.78</v>
      </c>
      <c r="R3856">
        <v>140</v>
      </c>
      <c r="S3856">
        <v>24389.63</v>
      </c>
      <c r="T3856">
        <v>1612.08</v>
      </c>
      <c r="U3856">
        <v>96</v>
      </c>
      <c r="V3856">
        <v>85</v>
      </c>
      <c r="W3856">
        <v>11404.3</v>
      </c>
      <c r="X3856">
        <v>16155.23</v>
      </c>
      <c r="Y3856">
        <v>129</v>
      </c>
      <c r="Z3856">
        <v>22777.55</v>
      </c>
      <c r="AA3856">
        <v>5568.77</v>
      </c>
      <c r="AB3856">
        <v>2051.69</v>
      </c>
      <c r="AC3856">
        <v>3517.08</v>
      </c>
      <c r="AD3856">
        <v>73</v>
      </c>
      <c r="AE3856">
        <v>12</v>
      </c>
      <c r="AF3856">
        <v>32</v>
      </c>
      <c r="AG3856">
        <v>16</v>
      </c>
      <c r="AH3856">
        <v>11</v>
      </c>
      <c r="AI3856">
        <v>80</v>
      </c>
      <c r="AJ3856">
        <v>19</v>
      </c>
      <c r="AK3856">
        <v>13</v>
      </c>
      <c r="AL3856">
        <v>3</v>
      </c>
      <c r="AM3856">
        <v>4</v>
      </c>
      <c r="AN3856">
        <v>0</v>
      </c>
      <c r="AO3856">
        <v>109</v>
      </c>
      <c r="AP3856">
        <v>172</v>
      </c>
      <c r="AQ3856">
        <v>110</v>
      </c>
      <c r="AR3856">
        <v>15</v>
      </c>
      <c r="AS3856">
        <v>7</v>
      </c>
      <c r="AT3856">
        <v>0</v>
      </c>
      <c r="AU3856">
        <v>1</v>
      </c>
      <c r="AV3856">
        <v>0</v>
      </c>
      <c r="AW3856">
        <v>0</v>
      </c>
      <c r="AX3856">
        <v>0</v>
      </c>
      <c r="AY3856">
        <v>11</v>
      </c>
      <c r="AZ3856">
        <v>15</v>
      </c>
      <c r="BA3856">
        <v>1</v>
      </c>
      <c r="BB3856">
        <v>0</v>
      </c>
      <c r="BC3856">
        <v>0</v>
      </c>
      <c r="BD3856">
        <v>0</v>
      </c>
      <c r="BE3856">
        <v>0</v>
      </c>
      <c r="BF3856">
        <v>106</v>
      </c>
      <c r="BG3856">
        <v>15319.71</v>
      </c>
      <c r="BH3856">
        <v>1</v>
      </c>
      <c r="BI3856">
        <v>96</v>
      </c>
      <c r="BJ3856" s="2">
        <v>46036</v>
      </c>
      <c r="BK3856">
        <v>0</v>
      </c>
      <c r="BL3856" s="3" t="str">
        <f>VLOOKUP(O3856,DropDownList!$H$1:$I$7,2,FALSE)</f>
        <v>2025/26</v>
      </c>
      <c r="BM3856" s="3" t="str">
        <f t="shared" si="60"/>
        <v>FISCAL FINES</v>
      </c>
    </row>
    <row r="3857" spans="1:65" x14ac:dyDescent="0.2">
      <c r="A3857">
        <v>2026</v>
      </c>
      <c r="B3857">
        <v>1</v>
      </c>
      <c r="C3857" t="s">
        <v>231</v>
      </c>
      <c r="D3857" t="s">
        <v>244</v>
      </c>
      <c r="E3857" t="s">
        <v>48</v>
      </c>
      <c r="F3857">
        <v>9264</v>
      </c>
      <c r="G3857" t="s">
        <v>141</v>
      </c>
      <c r="H3857" t="s">
        <v>237</v>
      </c>
      <c r="I3857" t="s">
        <v>237</v>
      </c>
      <c r="J3857" s="1">
        <v>46023</v>
      </c>
      <c r="K3857" t="s">
        <v>438</v>
      </c>
      <c r="L3857">
        <v>4</v>
      </c>
      <c r="M3857" t="s">
        <v>439</v>
      </c>
      <c r="N3857" t="s">
        <v>145</v>
      </c>
      <c r="O3857" t="s">
        <v>147</v>
      </c>
      <c r="P3857" t="s">
        <v>146</v>
      </c>
      <c r="Q3857">
        <v>390</v>
      </c>
      <c r="R3857">
        <v>177</v>
      </c>
      <c r="S3857">
        <v>2520</v>
      </c>
      <c r="T3857">
        <v>50</v>
      </c>
      <c r="U3857">
        <v>66</v>
      </c>
      <c r="V3857">
        <v>16</v>
      </c>
      <c r="W3857">
        <v>270</v>
      </c>
      <c r="X3857">
        <v>270</v>
      </c>
      <c r="Y3857">
        <v>0</v>
      </c>
      <c r="Z3857">
        <v>0</v>
      </c>
      <c r="AA3857">
        <v>2080</v>
      </c>
      <c r="AB3857">
        <v>0</v>
      </c>
      <c r="AC3857">
        <v>0</v>
      </c>
      <c r="AD3857">
        <v>16</v>
      </c>
      <c r="AE3857">
        <v>0</v>
      </c>
      <c r="AF3857">
        <v>146</v>
      </c>
      <c r="AG3857">
        <v>0</v>
      </c>
      <c r="AH3857">
        <v>4</v>
      </c>
      <c r="AI3857">
        <v>27</v>
      </c>
      <c r="AJ3857">
        <v>0</v>
      </c>
      <c r="AK3857">
        <v>0</v>
      </c>
      <c r="AL3857">
        <v>0</v>
      </c>
      <c r="AM3857">
        <v>0</v>
      </c>
      <c r="AN3857">
        <v>0</v>
      </c>
      <c r="AO3857">
        <v>116</v>
      </c>
      <c r="AP3857">
        <v>409</v>
      </c>
      <c r="AQ3857">
        <v>118</v>
      </c>
      <c r="AR3857">
        <v>0</v>
      </c>
      <c r="AS3857">
        <v>65</v>
      </c>
      <c r="AT3857">
        <v>0</v>
      </c>
      <c r="AU3857">
        <v>3</v>
      </c>
      <c r="AV3857">
        <v>3</v>
      </c>
      <c r="AW3857">
        <v>0</v>
      </c>
      <c r="AX3857">
        <v>0</v>
      </c>
      <c r="AY3857">
        <v>51</v>
      </c>
      <c r="AZ3857">
        <v>92</v>
      </c>
      <c r="BA3857">
        <v>44</v>
      </c>
      <c r="BB3857">
        <v>11</v>
      </c>
      <c r="BC3857">
        <v>2</v>
      </c>
      <c r="BD3857">
        <v>0</v>
      </c>
      <c r="BE3857">
        <v>0</v>
      </c>
      <c r="BF3857">
        <v>177</v>
      </c>
      <c r="BG3857">
        <v>390</v>
      </c>
      <c r="BH3857">
        <v>0</v>
      </c>
      <c r="BI3857">
        <v>66</v>
      </c>
      <c r="BJ3857" s="2">
        <v>46036</v>
      </c>
      <c r="BK3857">
        <v>0</v>
      </c>
      <c r="BL3857" s="3" t="str">
        <f>VLOOKUP(O3857,DropDownList!$H$1:$I$7,2,FALSE)</f>
        <v>2024/25</v>
      </c>
      <c r="BM3857" s="3" t="str">
        <f t="shared" si="60"/>
        <v>VSUR</v>
      </c>
    </row>
    <row r="3858" spans="1:65" x14ac:dyDescent="0.2">
      <c r="A3858">
        <v>2026</v>
      </c>
      <c r="B3858">
        <v>1</v>
      </c>
      <c r="C3858" t="s">
        <v>231</v>
      </c>
      <c r="D3858" t="s">
        <v>244</v>
      </c>
      <c r="E3858" t="s">
        <v>48</v>
      </c>
      <c r="F3858">
        <v>9264</v>
      </c>
      <c r="G3858" t="s">
        <v>141</v>
      </c>
      <c r="H3858" t="s">
        <v>237</v>
      </c>
      <c r="I3858" t="s">
        <v>237</v>
      </c>
      <c r="J3858" s="1">
        <v>46023</v>
      </c>
      <c r="K3858" t="s">
        <v>438</v>
      </c>
      <c r="L3858">
        <v>4</v>
      </c>
      <c r="M3858" t="s">
        <v>439</v>
      </c>
      <c r="N3858" t="s">
        <v>145</v>
      </c>
      <c r="O3858" t="s">
        <v>147</v>
      </c>
      <c r="P3858" t="s">
        <v>150</v>
      </c>
      <c r="Q3858">
        <v>20952.53</v>
      </c>
      <c r="R3858">
        <v>219</v>
      </c>
      <c r="S3858">
        <v>40042.26</v>
      </c>
      <c r="T3858">
        <v>3973.48</v>
      </c>
      <c r="U3858">
        <v>121</v>
      </c>
      <c r="V3858">
        <v>74</v>
      </c>
      <c r="W3858">
        <v>12009.46</v>
      </c>
      <c r="X3858">
        <v>13387.88</v>
      </c>
      <c r="Y3858">
        <v>198</v>
      </c>
      <c r="Z3858">
        <v>36068.78</v>
      </c>
      <c r="AA3858">
        <v>15116.25</v>
      </c>
      <c r="AB3858">
        <v>5971.13</v>
      </c>
      <c r="AC3858">
        <v>9145.1200000000008</v>
      </c>
      <c r="AD3858">
        <v>58</v>
      </c>
      <c r="AE3858">
        <v>16</v>
      </c>
      <c r="AF3858">
        <v>77</v>
      </c>
      <c r="AG3858">
        <v>40</v>
      </c>
      <c r="AH3858">
        <v>21</v>
      </c>
      <c r="AI3858">
        <v>81</v>
      </c>
      <c r="AJ3858">
        <v>32</v>
      </c>
      <c r="AK3858">
        <v>15</v>
      </c>
      <c r="AL3858">
        <v>8</v>
      </c>
      <c r="AM3858">
        <v>8</v>
      </c>
      <c r="AN3858">
        <v>2</v>
      </c>
      <c r="AO3858">
        <v>159</v>
      </c>
      <c r="AP3858">
        <v>544</v>
      </c>
      <c r="AQ3858">
        <v>164</v>
      </c>
      <c r="AR3858">
        <v>6</v>
      </c>
      <c r="AS3858">
        <v>66</v>
      </c>
      <c r="AT3858">
        <v>0</v>
      </c>
      <c r="AU3858">
        <v>2</v>
      </c>
      <c r="AV3858">
        <v>2</v>
      </c>
      <c r="AW3858">
        <v>0</v>
      </c>
      <c r="AX3858">
        <v>0</v>
      </c>
      <c r="AY3858">
        <v>56</v>
      </c>
      <c r="AZ3858">
        <v>130</v>
      </c>
      <c r="BA3858">
        <v>68</v>
      </c>
      <c r="BB3858">
        <v>8</v>
      </c>
      <c r="BC3858">
        <v>1</v>
      </c>
      <c r="BD3858">
        <v>4</v>
      </c>
      <c r="BE3858">
        <v>0</v>
      </c>
      <c r="BF3858">
        <v>161</v>
      </c>
      <c r="BG3858">
        <v>15184.24</v>
      </c>
      <c r="BH3858">
        <v>0</v>
      </c>
      <c r="BI3858">
        <v>121</v>
      </c>
      <c r="BJ3858" s="2">
        <v>46036</v>
      </c>
      <c r="BK3858">
        <v>0</v>
      </c>
      <c r="BL3858" s="3" t="str">
        <f>VLOOKUP(O3858,DropDownList!$H$1:$I$7,2,FALSE)</f>
        <v>2024/25</v>
      </c>
      <c r="BM3858" s="3" t="str">
        <f t="shared" si="60"/>
        <v>FISCAL FINES</v>
      </c>
    </row>
    <row r="3859" spans="1:65" x14ac:dyDescent="0.2">
      <c r="A3859">
        <v>2026</v>
      </c>
      <c r="B3859">
        <v>1</v>
      </c>
      <c r="C3859" t="s">
        <v>231</v>
      </c>
      <c r="D3859" t="s">
        <v>244</v>
      </c>
      <c r="E3859" t="s">
        <v>48</v>
      </c>
      <c r="F3859">
        <v>9264</v>
      </c>
      <c r="G3859" t="s">
        <v>141</v>
      </c>
      <c r="H3859" t="s">
        <v>237</v>
      </c>
      <c r="I3859" t="s">
        <v>237</v>
      </c>
      <c r="J3859" s="1">
        <v>46023</v>
      </c>
      <c r="K3859" t="s">
        <v>438</v>
      </c>
      <c r="L3859">
        <v>4</v>
      </c>
      <c r="M3859" t="s">
        <v>439</v>
      </c>
      <c r="N3859" t="s">
        <v>145</v>
      </c>
      <c r="O3859" t="s">
        <v>155</v>
      </c>
      <c r="P3859" t="s">
        <v>148</v>
      </c>
      <c r="Q3859">
        <v>120</v>
      </c>
      <c r="R3859">
        <v>4</v>
      </c>
      <c r="S3859">
        <v>240</v>
      </c>
      <c r="T3859">
        <v>0</v>
      </c>
      <c r="U3859">
        <v>2</v>
      </c>
      <c r="V3859">
        <v>0</v>
      </c>
      <c r="W3859">
        <v>0</v>
      </c>
      <c r="X3859">
        <v>0</v>
      </c>
      <c r="Y3859">
        <v>0</v>
      </c>
      <c r="Z3859">
        <v>0</v>
      </c>
      <c r="AA3859">
        <v>120</v>
      </c>
      <c r="AB3859">
        <v>0</v>
      </c>
      <c r="AC3859">
        <v>120</v>
      </c>
      <c r="AD3859">
        <v>0</v>
      </c>
      <c r="AE3859">
        <v>0</v>
      </c>
      <c r="AF3859">
        <v>2</v>
      </c>
      <c r="AG3859">
        <v>0</v>
      </c>
      <c r="AH3859">
        <v>0</v>
      </c>
      <c r="AI3859">
        <v>2</v>
      </c>
      <c r="AJ3859">
        <v>0</v>
      </c>
      <c r="AK3859">
        <v>0</v>
      </c>
      <c r="AL3859">
        <v>0</v>
      </c>
      <c r="AM3859">
        <v>0</v>
      </c>
      <c r="AN3859">
        <v>0</v>
      </c>
      <c r="AO3859">
        <v>3</v>
      </c>
      <c r="AP3859">
        <v>19</v>
      </c>
      <c r="AQ3859">
        <v>3</v>
      </c>
      <c r="AR3859">
        <v>1</v>
      </c>
      <c r="AS3859">
        <v>3</v>
      </c>
      <c r="AT3859">
        <v>1</v>
      </c>
      <c r="AU3859">
        <v>0</v>
      </c>
      <c r="AV3859">
        <v>0</v>
      </c>
      <c r="AW3859">
        <v>0</v>
      </c>
      <c r="AX3859">
        <v>0</v>
      </c>
      <c r="AY3859">
        <v>4</v>
      </c>
      <c r="AZ3859">
        <v>5</v>
      </c>
      <c r="BA3859">
        <v>2</v>
      </c>
      <c r="BB3859">
        <v>0</v>
      </c>
      <c r="BC3859">
        <v>0</v>
      </c>
      <c r="BD3859">
        <v>0</v>
      </c>
      <c r="BE3859">
        <v>0</v>
      </c>
      <c r="BF3859">
        <v>3</v>
      </c>
      <c r="BG3859">
        <v>120</v>
      </c>
      <c r="BH3859">
        <v>0</v>
      </c>
      <c r="BI3859">
        <v>2</v>
      </c>
      <c r="BJ3859" s="2">
        <v>46036</v>
      </c>
      <c r="BK3859">
        <v>0</v>
      </c>
      <c r="BL3859" s="3" t="str">
        <f>VLOOKUP(O3859,DropDownList!$H$1:$I$7,2,FALSE)</f>
        <v>2022/23</v>
      </c>
      <c r="BM3859" s="3" t="str">
        <f t="shared" si="60"/>
        <v>PRAS</v>
      </c>
    </row>
    <row r="3860" spans="1:65" x14ac:dyDescent="0.2">
      <c r="A3860">
        <v>2026</v>
      </c>
      <c r="B3860">
        <v>1</v>
      </c>
      <c r="C3860" t="s">
        <v>231</v>
      </c>
      <c r="D3860" t="s">
        <v>244</v>
      </c>
      <c r="E3860" t="s">
        <v>48</v>
      </c>
      <c r="F3860">
        <v>9264</v>
      </c>
      <c r="G3860" t="s">
        <v>141</v>
      </c>
      <c r="H3860" t="s">
        <v>237</v>
      </c>
      <c r="I3860" t="s">
        <v>237</v>
      </c>
      <c r="J3860" s="1">
        <v>46023</v>
      </c>
      <c r="K3860" t="s">
        <v>438</v>
      </c>
      <c r="L3860">
        <v>4</v>
      </c>
      <c r="M3860" t="s">
        <v>439</v>
      </c>
      <c r="N3860" t="s">
        <v>145</v>
      </c>
      <c r="O3860" t="s">
        <v>156</v>
      </c>
      <c r="P3860" t="s">
        <v>148</v>
      </c>
      <c r="Q3860">
        <v>0</v>
      </c>
      <c r="R3860">
        <v>5</v>
      </c>
      <c r="S3860">
        <v>300</v>
      </c>
      <c r="T3860">
        <v>60</v>
      </c>
      <c r="U3860">
        <v>0</v>
      </c>
      <c r="V3860">
        <v>0</v>
      </c>
      <c r="W3860">
        <v>0</v>
      </c>
      <c r="X3860">
        <v>0</v>
      </c>
      <c r="Y3860">
        <v>0</v>
      </c>
      <c r="Z3860">
        <v>0</v>
      </c>
      <c r="AA3860">
        <v>240</v>
      </c>
      <c r="AB3860">
        <v>0</v>
      </c>
      <c r="AC3860">
        <v>240</v>
      </c>
      <c r="AD3860">
        <v>0</v>
      </c>
      <c r="AE3860">
        <v>0</v>
      </c>
      <c r="AF3860">
        <v>4</v>
      </c>
      <c r="AG3860">
        <v>0</v>
      </c>
      <c r="AH3860">
        <v>1</v>
      </c>
      <c r="AI3860">
        <v>0</v>
      </c>
      <c r="AJ3860">
        <v>0</v>
      </c>
      <c r="AK3860">
        <v>0</v>
      </c>
      <c r="AL3860">
        <v>0</v>
      </c>
      <c r="AM3860">
        <v>0</v>
      </c>
      <c r="AN3860">
        <v>0</v>
      </c>
      <c r="AO3860">
        <v>3</v>
      </c>
      <c r="AP3860">
        <v>15</v>
      </c>
      <c r="AQ3860">
        <v>3</v>
      </c>
      <c r="AR3860">
        <v>1</v>
      </c>
      <c r="AS3860">
        <v>2</v>
      </c>
      <c r="AT3860">
        <v>0</v>
      </c>
      <c r="AU3860">
        <v>0</v>
      </c>
      <c r="AV3860">
        <v>0</v>
      </c>
      <c r="AW3860">
        <v>0</v>
      </c>
      <c r="AX3860">
        <v>0</v>
      </c>
      <c r="AY3860">
        <v>2</v>
      </c>
      <c r="AZ3860">
        <v>4</v>
      </c>
      <c r="BA3860">
        <v>3</v>
      </c>
      <c r="BB3860">
        <v>0</v>
      </c>
      <c r="BC3860">
        <v>0</v>
      </c>
      <c r="BD3860">
        <v>0</v>
      </c>
      <c r="BE3860">
        <v>0</v>
      </c>
      <c r="BF3860">
        <v>3</v>
      </c>
      <c r="BG3860">
        <v>0</v>
      </c>
      <c r="BH3860">
        <v>0</v>
      </c>
      <c r="BI3860">
        <v>0</v>
      </c>
      <c r="BJ3860" s="2">
        <v>46036</v>
      </c>
      <c r="BK3860">
        <v>0</v>
      </c>
      <c r="BL3860" s="3" t="str">
        <f>VLOOKUP(O3860,DropDownList!$H$1:$I$7,2,FALSE)</f>
        <v>2023/24</v>
      </c>
      <c r="BM3860" s="3" t="str">
        <f t="shared" si="60"/>
        <v>PRAS</v>
      </c>
    </row>
    <row r="3861" spans="1:65" x14ac:dyDescent="0.2">
      <c r="A3861">
        <v>2026</v>
      </c>
      <c r="B3861">
        <v>1</v>
      </c>
      <c r="C3861" t="s">
        <v>231</v>
      </c>
      <c r="D3861" t="s">
        <v>244</v>
      </c>
      <c r="E3861" t="s">
        <v>48</v>
      </c>
      <c r="F3861">
        <v>9264</v>
      </c>
      <c r="G3861" t="s">
        <v>141</v>
      </c>
      <c r="H3861" t="s">
        <v>237</v>
      </c>
      <c r="I3861" t="s">
        <v>237</v>
      </c>
      <c r="J3861" s="1">
        <v>46023</v>
      </c>
      <c r="K3861" t="s">
        <v>438</v>
      </c>
      <c r="L3861">
        <v>4</v>
      </c>
      <c r="M3861" t="s">
        <v>439</v>
      </c>
      <c r="N3861" t="s">
        <v>145</v>
      </c>
      <c r="O3861" t="s">
        <v>156</v>
      </c>
      <c r="P3861" t="s">
        <v>154</v>
      </c>
      <c r="Q3861">
        <v>8516.7900000000009</v>
      </c>
      <c r="R3861">
        <v>135</v>
      </c>
      <c r="S3861">
        <v>35111.480000000003</v>
      </c>
      <c r="T3861">
        <v>1025</v>
      </c>
      <c r="U3861">
        <v>38</v>
      </c>
      <c r="V3861">
        <v>16</v>
      </c>
      <c r="W3861">
        <v>4064.68</v>
      </c>
      <c r="X3861">
        <v>4180.92</v>
      </c>
      <c r="Y3861">
        <v>0</v>
      </c>
      <c r="Z3861">
        <v>0</v>
      </c>
      <c r="AA3861">
        <v>25569.69</v>
      </c>
      <c r="AB3861">
        <v>1295.52</v>
      </c>
      <c r="AC3861">
        <v>22665</v>
      </c>
      <c r="AD3861">
        <v>9</v>
      </c>
      <c r="AE3861">
        <v>7</v>
      </c>
      <c r="AF3861">
        <v>94</v>
      </c>
      <c r="AG3861">
        <v>22</v>
      </c>
      <c r="AH3861">
        <v>2</v>
      </c>
      <c r="AI3861">
        <v>16</v>
      </c>
      <c r="AJ3861">
        <v>0</v>
      </c>
      <c r="AK3861">
        <v>0</v>
      </c>
      <c r="AL3861">
        <v>0</v>
      </c>
      <c r="AM3861">
        <v>0</v>
      </c>
      <c r="AN3861">
        <v>0</v>
      </c>
      <c r="AO3861">
        <v>88</v>
      </c>
      <c r="AP3861">
        <v>314</v>
      </c>
      <c r="AQ3861">
        <v>88</v>
      </c>
      <c r="AR3861">
        <v>0</v>
      </c>
      <c r="AS3861">
        <v>43</v>
      </c>
      <c r="AT3861">
        <v>1</v>
      </c>
      <c r="AU3861">
        <v>3</v>
      </c>
      <c r="AV3861">
        <v>2</v>
      </c>
      <c r="AW3861">
        <v>0</v>
      </c>
      <c r="AX3861">
        <v>0</v>
      </c>
      <c r="AY3861">
        <v>37</v>
      </c>
      <c r="AZ3861">
        <v>73</v>
      </c>
      <c r="BA3861">
        <v>40</v>
      </c>
      <c r="BB3861">
        <v>9</v>
      </c>
      <c r="BC3861">
        <v>1</v>
      </c>
      <c r="BD3861">
        <v>0</v>
      </c>
      <c r="BE3861">
        <v>0</v>
      </c>
      <c r="BF3861">
        <v>135</v>
      </c>
      <c r="BG3861">
        <v>4601.68</v>
      </c>
      <c r="BH3861">
        <v>1</v>
      </c>
      <c r="BI3861">
        <v>37</v>
      </c>
      <c r="BJ3861" s="2">
        <v>46036</v>
      </c>
      <c r="BK3861">
        <v>0</v>
      </c>
      <c r="BL3861" s="3" t="str">
        <f>VLOOKUP(O3861,DropDownList!$H$1:$I$7,2,FALSE)</f>
        <v>2023/24</v>
      </c>
      <c r="BM3861" s="3" t="str">
        <f t="shared" si="60"/>
        <v>JP COURT</v>
      </c>
    </row>
    <row r="3862" spans="1:65" x14ac:dyDescent="0.2">
      <c r="A3862">
        <v>2026</v>
      </c>
      <c r="B3862">
        <v>1</v>
      </c>
      <c r="C3862" t="s">
        <v>231</v>
      </c>
      <c r="D3862" t="s">
        <v>244</v>
      </c>
      <c r="E3862" t="s">
        <v>48</v>
      </c>
      <c r="F3862">
        <v>9264</v>
      </c>
      <c r="G3862" t="s">
        <v>141</v>
      </c>
      <c r="H3862" t="s">
        <v>237</v>
      </c>
      <c r="I3862" t="s">
        <v>237</v>
      </c>
      <c r="J3862" s="1">
        <v>46023</v>
      </c>
      <c r="K3862" t="s">
        <v>438</v>
      </c>
      <c r="L3862">
        <v>4</v>
      </c>
      <c r="M3862" t="s">
        <v>439</v>
      </c>
      <c r="N3862" t="s">
        <v>145</v>
      </c>
      <c r="O3862" t="s">
        <v>156</v>
      </c>
      <c r="P3862" t="s">
        <v>152</v>
      </c>
      <c r="Q3862">
        <v>0</v>
      </c>
      <c r="R3862">
        <v>13</v>
      </c>
      <c r="S3862">
        <v>520</v>
      </c>
      <c r="T3862">
        <v>200</v>
      </c>
      <c r="U3862">
        <v>0</v>
      </c>
      <c r="V3862">
        <v>0</v>
      </c>
      <c r="W3862">
        <v>0</v>
      </c>
      <c r="X3862">
        <v>0</v>
      </c>
      <c r="Y3862">
        <v>0</v>
      </c>
      <c r="Z3862">
        <v>0</v>
      </c>
      <c r="AA3862">
        <v>320</v>
      </c>
      <c r="AB3862">
        <v>0</v>
      </c>
      <c r="AC3862">
        <v>320</v>
      </c>
      <c r="AD3862">
        <v>0</v>
      </c>
      <c r="AE3862">
        <v>0</v>
      </c>
      <c r="AF3862">
        <v>8</v>
      </c>
      <c r="AG3862">
        <v>0</v>
      </c>
      <c r="AH3862">
        <v>5</v>
      </c>
      <c r="AI3862">
        <v>0</v>
      </c>
      <c r="AJ3862">
        <v>0</v>
      </c>
      <c r="AK3862">
        <v>0</v>
      </c>
      <c r="AL3862">
        <v>0</v>
      </c>
      <c r="AM3862">
        <v>0</v>
      </c>
      <c r="AN3862">
        <v>0</v>
      </c>
      <c r="AO3862">
        <v>0</v>
      </c>
      <c r="AP3862">
        <v>0</v>
      </c>
      <c r="AQ3862">
        <v>0</v>
      </c>
      <c r="AR3862">
        <v>0</v>
      </c>
      <c r="AS3862">
        <v>0</v>
      </c>
      <c r="AT3862">
        <v>0</v>
      </c>
      <c r="AU3862">
        <v>0</v>
      </c>
      <c r="AV3862">
        <v>0</v>
      </c>
      <c r="AW3862">
        <v>0</v>
      </c>
      <c r="AX3862">
        <v>0</v>
      </c>
      <c r="AY3862">
        <v>0</v>
      </c>
      <c r="AZ3862">
        <v>0</v>
      </c>
      <c r="BA3862">
        <v>0</v>
      </c>
      <c r="BB3862">
        <v>0</v>
      </c>
      <c r="BC3862">
        <v>0</v>
      </c>
      <c r="BD3862">
        <v>0</v>
      </c>
      <c r="BE3862">
        <v>0</v>
      </c>
      <c r="BF3862">
        <v>0</v>
      </c>
      <c r="BG3862">
        <v>0</v>
      </c>
      <c r="BH3862">
        <v>0</v>
      </c>
      <c r="BI3862">
        <v>0</v>
      </c>
      <c r="BJ3862" s="2">
        <v>46036</v>
      </c>
      <c r="BK3862">
        <v>0</v>
      </c>
      <c r="BL3862" s="3" t="str">
        <f>VLOOKUP(O3862,DropDownList!$H$1:$I$7,2,FALSE)</f>
        <v>2023/24</v>
      </c>
      <c r="BM3862" s="3" t="str">
        <f t="shared" si="60"/>
        <v>PCOA</v>
      </c>
    </row>
    <row r="3863" spans="1:65" x14ac:dyDescent="0.2">
      <c r="A3863">
        <v>2026</v>
      </c>
      <c r="B3863">
        <v>1</v>
      </c>
      <c r="C3863" t="s">
        <v>231</v>
      </c>
      <c r="D3863" t="s">
        <v>244</v>
      </c>
      <c r="E3863" t="s">
        <v>48</v>
      </c>
      <c r="F3863">
        <v>9264</v>
      </c>
      <c r="G3863" t="s">
        <v>141</v>
      </c>
      <c r="H3863" t="s">
        <v>237</v>
      </c>
      <c r="I3863" t="s">
        <v>237</v>
      </c>
      <c r="J3863" s="1">
        <v>46023</v>
      </c>
      <c r="K3863" t="s">
        <v>438</v>
      </c>
      <c r="L3863">
        <v>4</v>
      </c>
      <c r="M3863" t="s">
        <v>439</v>
      </c>
      <c r="N3863" t="s">
        <v>145</v>
      </c>
      <c r="O3863" t="s">
        <v>156</v>
      </c>
      <c r="P3863" t="s">
        <v>150</v>
      </c>
      <c r="Q3863">
        <v>21889.88</v>
      </c>
      <c r="R3863">
        <v>296</v>
      </c>
      <c r="S3863">
        <v>53424.959999999999</v>
      </c>
      <c r="T3863">
        <v>6945.98</v>
      </c>
      <c r="U3863">
        <v>118</v>
      </c>
      <c r="V3863">
        <v>83</v>
      </c>
      <c r="W3863">
        <v>17058.16</v>
      </c>
      <c r="X3863">
        <v>17058.16</v>
      </c>
      <c r="Y3863">
        <v>258</v>
      </c>
      <c r="Z3863">
        <v>46478.98</v>
      </c>
      <c r="AA3863">
        <v>24589.1</v>
      </c>
      <c r="AB3863">
        <v>9572.6299999999992</v>
      </c>
      <c r="AC3863">
        <v>15016.47</v>
      </c>
      <c r="AD3863">
        <v>72</v>
      </c>
      <c r="AE3863">
        <v>11</v>
      </c>
      <c r="AF3863">
        <v>137</v>
      </c>
      <c r="AG3863">
        <v>33</v>
      </c>
      <c r="AH3863">
        <v>38</v>
      </c>
      <c r="AI3863">
        <v>85</v>
      </c>
      <c r="AJ3863">
        <v>44</v>
      </c>
      <c r="AK3863">
        <v>24</v>
      </c>
      <c r="AL3863">
        <v>10</v>
      </c>
      <c r="AM3863">
        <v>15</v>
      </c>
      <c r="AN3863">
        <v>0</v>
      </c>
      <c r="AO3863">
        <v>216</v>
      </c>
      <c r="AP3863">
        <v>933</v>
      </c>
      <c r="AQ3863">
        <v>233</v>
      </c>
      <c r="AR3863">
        <v>18</v>
      </c>
      <c r="AS3863">
        <v>173</v>
      </c>
      <c r="AT3863">
        <v>3</v>
      </c>
      <c r="AU3863">
        <v>2</v>
      </c>
      <c r="AV3863">
        <v>1</v>
      </c>
      <c r="AW3863">
        <v>0</v>
      </c>
      <c r="AX3863">
        <v>0</v>
      </c>
      <c r="AY3863">
        <v>97</v>
      </c>
      <c r="AZ3863">
        <v>216</v>
      </c>
      <c r="BA3863">
        <v>138</v>
      </c>
      <c r="BB3863">
        <v>9</v>
      </c>
      <c r="BC3863">
        <v>3</v>
      </c>
      <c r="BD3863">
        <v>0</v>
      </c>
      <c r="BE3863">
        <v>0</v>
      </c>
      <c r="BF3863">
        <v>211</v>
      </c>
      <c r="BG3863">
        <v>17825.650000000001</v>
      </c>
      <c r="BH3863">
        <v>3</v>
      </c>
      <c r="BI3863">
        <v>118</v>
      </c>
      <c r="BJ3863" s="2">
        <v>46036</v>
      </c>
      <c r="BK3863">
        <v>0</v>
      </c>
      <c r="BL3863" s="3" t="str">
        <f>VLOOKUP(O3863,DropDownList!$H$1:$I$7,2,FALSE)</f>
        <v>2023/24</v>
      </c>
      <c r="BM3863" s="3" t="str">
        <f t="shared" si="60"/>
        <v>FISCAL FINES</v>
      </c>
    </row>
    <row r="3864" spans="1:65" x14ac:dyDescent="0.2">
      <c r="A3864">
        <v>2026</v>
      </c>
      <c r="B3864">
        <v>1</v>
      </c>
      <c r="C3864" t="s">
        <v>231</v>
      </c>
      <c r="D3864" t="s">
        <v>244</v>
      </c>
      <c r="E3864" t="s">
        <v>48</v>
      </c>
      <c r="F3864">
        <v>9264</v>
      </c>
      <c r="G3864" t="s">
        <v>141</v>
      </c>
      <c r="H3864" t="s">
        <v>237</v>
      </c>
      <c r="I3864" t="s">
        <v>237</v>
      </c>
      <c r="J3864" s="1">
        <v>46023</v>
      </c>
      <c r="K3864" t="s">
        <v>438</v>
      </c>
      <c r="L3864">
        <v>4</v>
      </c>
      <c r="M3864" t="s">
        <v>439</v>
      </c>
      <c r="N3864" t="s">
        <v>145</v>
      </c>
      <c r="O3864" t="s">
        <v>155</v>
      </c>
      <c r="P3864" t="s">
        <v>146</v>
      </c>
      <c r="Q3864">
        <v>510.96</v>
      </c>
      <c r="R3864">
        <v>389</v>
      </c>
      <c r="S3864">
        <v>5640</v>
      </c>
      <c r="T3864">
        <v>40</v>
      </c>
      <c r="U3864">
        <v>85</v>
      </c>
      <c r="V3864">
        <v>25</v>
      </c>
      <c r="W3864">
        <v>390</v>
      </c>
      <c r="X3864">
        <v>390</v>
      </c>
      <c r="Y3864">
        <v>0</v>
      </c>
      <c r="Z3864">
        <v>0</v>
      </c>
      <c r="AA3864">
        <v>5089.04</v>
      </c>
      <c r="AB3864">
        <v>0</v>
      </c>
      <c r="AC3864">
        <v>0</v>
      </c>
      <c r="AD3864">
        <v>25</v>
      </c>
      <c r="AE3864">
        <v>0</v>
      </c>
      <c r="AF3864">
        <v>354</v>
      </c>
      <c r="AG3864">
        <v>1</v>
      </c>
      <c r="AH3864">
        <v>2</v>
      </c>
      <c r="AI3864">
        <v>32</v>
      </c>
      <c r="AJ3864">
        <v>0</v>
      </c>
      <c r="AK3864">
        <v>0</v>
      </c>
      <c r="AL3864">
        <v>0</v>
      </c>
      <c r="AM3864">
        <v>0</v>
      </c>
      <c r="AN3864">
        <v>0</v>
      </c>
      <c r="AO3864">
        <v>252</v>
      </c>
      <c r="AP3864">
        <v>1177</v>
      </c>
      <c r="AQ3864">
        <v>264</v>
      </c>
      <c r="AR3864">
        <v>0</v>
      </c>
      <c r="AS3864">
        <v>173</v>
      </c>
      <c r="AT3864">
        <v>42</v>
      </c>
      <c r="AU3864">
        <v>15</v>
      </c>
      <c r="AV3864">
        <v>8</v>
      </c>
      <c r="AW3864">
        <v>0</v>
      </c>
      <c r="AX3864">
        <v>0</v>
      </c>
      <c r="AY3864">
        <v>132</v>
      </c>
      <c r="AZ3864">
        <v>231</v>
      </c>
      <c r="BA3864">
        <v>153</v>
      </c>
      <c r="BB3864">
        <v>59</v>
      </c>
      <c r="BC3864">
        <v>26</v>
      </c>
      <c r="BD3864">
        <v>6</v>
      </c>
      <c r="BE3864">
        <v>1</v>
      </c>
      <c r="BF3864">
        <v>389</v>
      </c>
      <c r="BG3864">
        <v>500</v>
      </c>
      <c r="BH3864">
        <v>0</v>
      </c>
      <c r="BI3864">
        <v>84</v>
      </c>
      <c r="BJ3864" s="2">
        <v>46036</v>
      </c>
      <c r="BK3864">
        <v>0</v>
      </c>
      <c r="BL3864" s="3" t="str">
        <f>VLOOKUP(O3864,DropDownList!$H$1:$I$7,2,FALSE)</f>
        <v>2022/23</v>
      </c>
      <c r="BM3864" s="3" t="str">
        <f t="shared" si="60"/>
        <v>VSUR</v>
      </c>
    </row>
    <row r="3865" spans="1:65" x14ac:dyDescent="0.2">
      <c r="A3865">
        <v>2026</v>
      </c>
      <c r="B3865">
        <v>1</v>
      </c>
      <c r="C3865" t="s">
        <v>231</v>
      </c>
      <c r="D3865" t="s">
        <v>244</v>
      </c>
      <c r="E3865" t="s">
        <v>48</v>
      </c>
      <c r="F3865">
        <v>9264</v>
      </c>
      <c r="G3865" t="s">
        <v>141</v>
      </c>
      <c r="H3865" t="s">
        <v>237</v>
      </c>
      <c r="I3865" t="s">
        <v>237</v>
      </c>
      <c r="J3865" s="1">
        <v>46023</v>
      </c>
      <c r="K3865" t="s">
        <v>438</v>
      </c>
      <c r="L3865">
        <v>4</v>
      </c>
      <c r="M3865" t="s">
        <v>439</v>
      </c>
      <c r="N3865" t="s">
        <v>145</v>
      </c>
      <c r="O3865" t="s">
        <v>155</v>
      </c>
      <c r="P3865" t="s">
        <v>152</v>
      </c>
      <c r="Q3865">
        <v>0</v>
      </c>
      <c r="R3865">
        <v>5</v>
      </c>
      <c r="S3865">
        <v>200</v>
      </c>
      <c r="T3865">
        <v>160</v>
      </c>
      <c r="U3865">
        <v>0</v>
      </c>
      <c r="V3865">
        <v>0</v>
      </c>
      <c r="W3865">
        <v>0</v>
      </c>
      <c r="X3865">
        <v>0</v>
      </c>
      <c r="Y3865">
        <v>0</v>
      </c>
      <c r="Z3865">
        <v>0</v>
      </c>
      <c r="AA3865">
        <v>40</v>
      </c>
      <c r="AB3865">
        <v>0</v>
      </c>
      <c r="AC3865">
        <v>40</v>
      </c>
      <c r="AD3865">
        <v>0</v>
      </c>
      <c r="AE3865">
        <v>0</v>
      </c>
      <c r="AF3865">
        <v>1</v>
      </c>
      <c r="AG3865">
        <v>0</v>
      </c>
      <c r="AH3865">
        <v>4</v>
      </c>
      <c r="AI3865">
        <v>0</v>
      </c>
      <c r="AJ3865">
        <v>0</v>
      </c>
      <c r="AK3865">
        <v>0</v>
      </c>
      <c r="AL3865">
        <v>0</v>
      </c>
      <c r="AM3865">
        <v>0</v>
      </c>
      <c r="AN3865">
        <v>0</v>
      </c>
      <c r="AO3865">
        <v>0</v>
      </c>
      <c r="AP3865">
        <v>0</v>
      </c>
      <c r="AQ3865">
        <v>0</v>
      </c>
      <c r="AR3865">
        <v>0</v>
      </c>
      <c r="AS3865">
        <v>0</v>
      </c>
      <c r="AT3865">
        <v>0</v>
      </c>
      <c r="AU3865">
        <v>0</v>
      </c>
      <c r="AV3865">
        <v>0</v>
      </c>
      <c r="AW3865">
        <v>0</v>
      </c>
      <c r="AX3865">
        <v>0</v>
      </c>
      <c r="AY3865">
        <v>0</v>
      </c>
      <c r="AZ3865">
        <v>0</v>
      </c>
      <c r="BA3865">
        <v>0</v>
      </c>
      <c r="BB3865">
        <v>0</v>
      </c>
      <c r="BC3865">
        <v>0</v>
      </c>
      <c r="BD3865">
        <v>0</v>
      </c>
      <c r="BE3865">
        <v>0</v>
      </c>
      <c r="BF3865">
        <v>0</v>
      </c>
      <c r="BG3865">
        <v>0</v>
      </c>
      <c r="BH3865">
        <v>0</v>
      </c>
      <c r="BI3865">
        <v>0</v>
      </c>
      <c r="BJ3865" s="2">
        <v>46036</v>
      </c>
      <c r="BK3865">
        <v>0</v>
      </c>
      <c r="BL3865" s="3" t="str">
        <f>VLOOKUP(O3865,DropDownList!$H$1:$I$7,2,FALSE)</f>
        <v>2022/23</v>
      </c>
      <c r="BM3865" s="3" t="str">
        <f t="shared" si="60"/>
        <v>PCOA</v>
      </c>
    </row>
    <row r="3866" spans="1:65" x14ac:dyDescent="0.2">
      <c r="A3866">
        <v>2026</v>
      </c>
      <c r="B3866">
        <v>1</v>
      </c>
      <c r="C3866" t="s">
        <v>231</v>
      </c>
      <c r="D3866" t="s">
        <v>244</v>
      </c>
      <c r="E3866" t="s">
        <v>48</v>
      </c>
      <c r="F3866">
        <v>9264</v>
      </c>
      <c r="G3866" t="s">
        <v>141</v>
      </c>
      <c r="H3866" t="s">
        <v>237</v>
      </c>
      <c r="I3866" t="s">
        <v>237</v>
      </c>
      <c r="J3866" s="1">
        <v>46023</v>
      </c>
      <c r="K3866" t="s">
        <v>438</v>
      </c>
      <c r="L3866">
        <v>4</v>
      </c>
      <c r="M3866" t="s">
        <v>439</v>
      </c>
      <c r="N3866" t="s">
        <v>145</v>
      </c>
      <c r="O3866" t="s">
        <v>155</v>
      </c>
      <c r="P3866" t="s">
        <v>154</v>
      </c>
      <c r="Q3866">
        <v>17785.310000000001</v>
      </c>
      <c r="R3866">
        <v>391</v>
      </c>
      <c r="S3866">
        <v>94285.4</v>
      </c>
      <c r="T3866">
        <v>1034.45</v>
      </c>
      <c r="U3866">
        <v>86</v>
      </c>
      <c r="V3866">
        <v>49</v>
      </c>
      <c r="W3866">
        <v>11514.64</v>
      </c>
      <c r="X3866">
        <v>11799.64</v>
      </c>
      <c r="Y3866">
        <v>0</v>
      </c>
      <c r="Z3866">
        <v>0</v>
      </c>
      <c r="AA3866">
        <v>75465.64</v>
      </c>
      <c r="AB3866">
        <v>235.4</v>
      </c>
      <c r="AC3866">
        <v>70101.2</v>
      </c>
      <c r="AD3866">
        <v>25</v>
      </c>
      <c r="AE3866">
        <v>24</v>
      </c>
      <c r="AF3866">
        <v>301</v>
      </c>
      <c r="AG3866">
        <v>54</v>
      </c>
      <c r="AH3866">
        <v>2</v>
      </c>
      <c r="AI3866">
        <v>32</v>
      </c>
      <c r="AJ3866">
        <v>0</v>
      </c>
      <c r="AK3866">
        <v>0</v>
      </c>
      <c r="AL3866">
        <v>0</v>
      </c>
      <c r="AM3866">
        <v>0</v>
      </c>
      <c r="AN3866">
        <v>0</v>
      </c>
      <c r="AO3866">
        <v>254</v>
      </c>
      <c r="AP3866">
        <v>1160</v>
      </c>
      <c r="AQ3866">
        <v>263</v>
      </c>
      <c r="AR3866">
        <v>0</v>
      </c>
      <c r="AS3866">
        <v>165</v>
      </c>
      <c r="AT3866">
        <v>41</v>
      </c>
      <c r="AU3866">
        <v>15</v>
      </c>
      <c r="AV3866">
        <v>8</v>
      </c>
      <c r="AW3866">
        <v>0</v>
      </c>
      <c r="AX3866">
        <v>0</v>
      </c>
      <c r="AY3866">
        <v>131</v>
      </c>
      <c r="AZ3866">
        <v>230</v>
      </c>
      <c r="BA3866">
        <v>150</v>
      </c>
      <c r="BB3866">
        <v>58</v>
      </c>
      <c r="BC3866">
        <v>26</v>
      </c>
      <c r="BD3866">
        <v>6</v>
      </c>
      <c r="BE3866">
        <v>1</v>
      </c>
      <c r="BF3866">
        <v>391</v>
      </c>
      <c r="BG3866">
        <v>9075</v>
      </c>
      <c r="BH3866">
        <v>2</v>
      </c>
      <c r="BI3866">
        <v>85</v>
      </c>
      <c r="BJ3866" s="2">
        <v>46036</v>
      </c>
      <c r="BK3866">
        <v>0</v>
      </c>
      <c r="BL3866" s="3" t="str">
        <f>VLOOKUP(O3866,DropDownList!$H$1:$I$7,2,FALSE)</f>
        <v>2022/23</v>
      </c>
      <c r="BM3866" s="3" t="str">
        <f t="shared" si="60"/>
        <v>JP COURT</v>
      </c>
    </row>
    <row r="3867" spans="1:65" x14ac:dyDescent="0.2">
      <c r="A3867">
        <v>2026</v>
      </c>
      <c r="B3867">
        <v>1</v>
      </c>
      <c r="C3867" t="s">
        <v>231</v>
      </c>
      <c r="D3867" t="s">
        <v>244</v>
      </c>
      <c r="E3867" t="s">
        <v>48</v>
      </c>
      <c r="F3867">
        <v>9264</v>
      </c>
      <c r="G3867" t="s">
        <v>141</v>
      </c>
      <c r="H3867" t="s">
        <v>237</v>
      </c>
      <c r="I3867" t="s">
        <v>237</v>
      </c>
      <c r="J3867" s="1">
        <v>46023</v>
      </c>
      <c r="K3867" t="s">
        <v>438</v>
      </c>
      <c r="L3867">
        <v>4</v>
      </c>
      <c r="M3867" t="s">
        <v>439</v>
      </c>
      <c r="N3867" t="s">
        <v>145</v>
      </c>
      <c r="O3867" t="s">
        <v>155</v>
      </c>
      <c r="P3867" t="s">
        <v>150</v>
      </c>
      <c r="Q3867">
        <v>13000.51</v>
      </c>
      <c r="R3867">
        <v>254</v>
      </c>
      <c r="S3867">
        <v>45368.77</v>
      </c>
      <c r="T3867">
        <v>3853.23</v>
      </c>
      <c r="U3867">
        <v>80</v>
      </c>
      <c r="V3867">
        <v>58</v>
      </c>
      <c r="W3867">
        <v>9577.2900000000009</v>
      </c>
      <c r="X3867">
        <v>9577.2900000000009</v>
      </c>
      <c r="Y3867">
        <v>230</v>
      </c>
      <c r="Z3867">
        <v>41515.54</v>
      </c>
      <c r="AA3867">
        <v>28515.03</v>
      </c>
      <c r="AB3867">
        <v>10248.209999999999</v>
      </c>
      <c r="AC3867">
        <v>18266.82</v>
      </c>
      <c r="AD3867">
        <v>43</v>
      </c>
      <c r="AE3867">
        <v>15</v>
      </c>
      <c r="AF3867">
        <v>148</v>
      </c>
      <c r="AG3867">
        <v>29</v>
      </c>
      <c r="AH3867">
        <v>24</v>
      </c>
      <c r="AI3867">
        <v>51</v>
      </c>
      <c r="AJ3867">
        <v>26</v>
      </c>
      <c r="AK3867">
        <v>25</v>
      </c>
      <c r="AL3867">
        <v>4</v>
      </c>
      <c r="AM3867">
        <v>10</v>
      </c>
      <c r="AN3867">
        <v>3</v>
      </c>
      <c r="AO3867">
        <v>204</v>
      </c>
      <c r="AP3867">
        <v>1084</v>
      </c>
      <c r="AQ3867">
        <v>225</v>
      </c>
      <c r="AR3867">
        <v>17</v>
      </c>
      <c r="AS3867">
        <v>173</v>
      </c>
      <c r="AT3867">
        <v>36</v>
      </c>
      <c r="AU3867">
        <v>8</v>
      </c>
      <c r="AV3867">
        <v>5</v>
      </c>
      <c r="AW3867">
        <v>0</v>
      </c>
      <c r="AX3867">
        <v>0</v>
      </c>
      <c r="AY3867">
        <v>114</v>
      </c>
      <c r="AZ3867">
        <v>252</v>
      </c>
      <c r="BA3867">
        <v>175</v>
      </c>
      <c r="BB3867">
        <v>19</v>
      </c>
      <c r="BC3867">
        <v>7</v>
      </c>
      <c r="BD3867">
        <v>2</v>
      </c>
      <c r="BE3867">
        <v>0</v>
      </c>
      <c r="BF3867">
        <v>199</v>
      </c>
      <c r="BG3867">
        <v>9198.48</v>
      </c>
      <c r="BH3867">
        <v>2</v>
      </c>
      <c r="BI3867">
        <v>79</v>
      </c>
      <c r="BJ3867" s="2">
        <v>46036</v>
      </c>
      <c r="BK3867">
        <v>0</v>
      </c>
      <c r="BL3867" s="3" t="str">
        <f>VLOOKUP(O3867,DropDownList!$H$1:$I$7,2,FALSE)</f>
        <v>2022/23</v>
      </c>
      <c r="BM3867" s="3" t="str">
        <f t="shared" si="60"/>
        <v>FISCAL FINES</v>
      </c>
    </row>
    <row r="3868" spans="1:65" x14ac:dyDescent="0.2">
      <c r="A3868">
        <v>2026</v>
      </c>
      <c r="B3868">
        <v>1</v>
      </c>
      <c r="C3868" t="s">
        <v>231</v>
      </c>
      <c r="D3868" t="s">
        <v>244</v>
      </c>
      <c r="E3868" t="s">
        <v>48</v>
      </c>
      <c r="F3868">
        <v>9264</v>
      </c>
      <c r="G3868" t="s">
        <v>141</v>
      </c>
      <c r="H3868" t="s">
        <v>237</v>
      </c>
      <c r="I3868" t="s">
        <v>237</v>
      </c>
      <c r="J3868" s="1">
        <v>46023</v>
      </c>
      <c r="K3868" t="s">
        <v>438</v>
      </c>
      <c r="L3868">
        <v>4</v>
      </c>
      <c r="M3868" t="s">
        <v>439</v>
      </c>
      <c r="N3868" t="s">
        <v>145</v>
      </c>
      <c r="O3868" t="s">
        <v>156</v>
      </c>
      <c r="P3868" t="s">
        <v>146</v>
      </c>
      <c r="Q3868">
        <v>290.83</v>
      </c>
      <c r="R3868">
        <v>127</v>
      </c>
      <c r="S3868">
        <v>1930</v>
      </c>
      <c r="T3868">
        <v>40</v>
      </c>
      <c r="U3868">
        <v>36</v>
      </c>
      <c r="V3868">
        <v>10</v>
      </c>
      <c r="W3868">
        <v>160</v>
      </c>
      <c r="X3868">
        <v>160</v>
      </c>
      <c r="Y3868">
        <v>0</v>
      </c>
      <c r="Z3868">
        <v>0</v>
      </c>
      <c r="AA3868">
        <v>1599.17</v>
      </c>
      <c r="AB3868">
        <v>0</v>
      </c>
      <c r="AC3868">
        <v>0</v>
      </c>
      <c r="AD3868">
        <v>10</v>
      </c>
      <c r="AE3868">
        <v>0</v>
      </c>
      <c r="AF3868">
        <v>104</v>
      </c>
      <c r="AG3868">
        <v>2</v>
      </c>
      <c r="AH3868">
        <v>2</v>
      </c>
      <c r="AI3868">
        <v>19</v>
      </c>
      <c r="AJ3868">
        <v>0</v>
      </c>
      <c r="AK3868">
        <v>0</v>
      </c>
      <c r="AL3868">
        <v>0</v>
      </c>
      <c r="AM3868">
        <v>0</v>
      </c>
      <c r="AN3868">
        <v>0</v>
      </c>
      <c r="AO3868">
        <v>84</v>
      </c>
      <c r="AP3868">
        <v>303</v>
      </c>
      <c r="AQ3868">
        <v>83</v>
      </c>
      <c r="AR3868">
        <v>0</v>
      </c>
      <c r="AS3868">
        <v>43</v>
      </c>
      <c r="AT3868">
        <v>1</v>
      </c>
      <c r="AU3868">
        <v>3</v>
      </c>
      <c r="AV3868">
        <v>2</v>
      </c>
      <c r="AW3868">
        <v>0</v>
      </c>
      <c r="AX3868">
        <v>0</v>
      </c>
      <c r="AY3868">
        <v>35</v>
      </c>
      <c r="AZ3868">
        <v>70</v>
      </c>
      <c r="BA3868">
        <v>39</v>
      </c>
      <c r="BB3868">
        <v>9</v>
      </c>
      <c r="BC3868">
        <v>1</v>
      </c>
      <c r="BD3868">
        <v>0</v>
      </c>
      <c r="BE3868">
        <v>0</v>
      </c>
      <c r="BF3868">
        <v>127</v>
      </c>
      <c r="BG3868">
        <v>280</v>
      </c>
      <c r="BH3868">
        <v>0</v>
      </c>
      <c r="BI3868">
        <v>35</v>
      </c>
      <c r="BJ3868" s="2">
        <v>46036</v>
      </c>
      <c r="BK3868">
        <v>0</v>
      </c>
      <c r="BL3868" s="3" t="str">
        <f>VLOOKUP(O3868,DropDownList!$H$1:$I$7,2,FALSE)</f>
        <v>2023/24</v>
      </c>
      <c r="BM3868" s="3" t="str">
        <f t="shared" si="60"/>
        <v>VSUR</v>
      </c>
    </row>
    <row r="3869" spans="1:65" x14ac:dyDescent="0.2">
      <c r="A3869">
        <v>2026</v>
      </c>
      <c r="B3869">
        <v>1</v>
      </c>
      <c r="C3869" t="s">
        <v>231</v>
      </c>
      <c r="D3869" t="s">
        <v>245</v>
      </c>
      <c r="E3869" t="s">
        <v>48</v>
      </c>
      <c r="F3869">
        <v>9752</v>
      </c>
      <c r="G3869" t="s">
        <v>158</v>
      </c>
      <c r="H3869" t="s">
        <v>237</v>
      </c>
      <c r="I3869" t="s">
        <v>237</v>
      </c>
      <c r="J3869" s="1">
        <v>46023</v>
      </c>
      <c r="K3869" t="s">
        <v>438</v>
      </c>
      <c r="L3869">
        <v>4</v>
      </c>
      <c r="M3869" t="s">
        <v>439</v>
      </c>
      <c r="N3869" t="s">
        <v>145</v>
      </c>
      <c r="O3869" t="s">
        <v>147</v>
      </c>
      <c r="P3869" t="s">
        <v>160</v>
      </c>
      <c r="Q3869">
        <v>71796.87</v>
      </c>
      <c r="R3869">
        <v>309</v>
      </c>
      <c r="S3869">
        <v>236432.19</v>
      </c>
      <c r="T3869">
        <v>3432</v>
      </c>
      <c r="U3869">
        <v>142</v>
      </c>
      <c r="V3869">
        <v>75</v>
      </c>
      <c r="W3869">
        <v>42533.19</v>
      </c>
      <c r="X3869">
        <v>46580.19</v>
      </c>
      <c r="Y3869">
        <v>0</v>
      </c>
      <c r="Z3869">
        <v>0</v>
      </c>
      <c r="AA3869">
        <v>161203.32</v>
      </c>
      <c r="AB3869">
        <v>29495.48</v>
      </c>
      <c r="AC3869">
        <v>124177.84</v>
      </c>
      <c r="AD3869">
        <v>19</v>
      </c>
      <c r="AE3869">
        <v>56</v>
      </c>
      <c r="AF3869">
        <v>159</v>
      </c>
      <c r="AG3869">
        <v>101</v>
      </c>
      <c r="AH3869">
        <v>7</v>
      </c>
      <c r="AI3869">
        <v>41</v>
      </c>
      <c r="AJ3869">
        <v>0</v>
      </c>
      <c r="AK3869">
        <v>0</v>
      </c>
      <c r="AL3869">
        <v>0</v>
      </c>
      <c r="AM3869">
        <v>0</v>
      </c>
      <c r="AN3869">
        <v>0</v>
      </c>
      <c r="AO3869">
        <v>197</v>
      </c>
      <c r="AP3869">
        <v>573</v>
      </c>
      <c r="AQ3869">
        <v>191</v>
      </c>
      <c r="AR3869">
        <v>0</v>
      </c>
      <c r="AS3869">
        <v>61</v>
      </c>
      <c r="AT3869">
        <v>2</v>
      </c>
      <c r="AU3869">
        <v>2</v>
      </c>
      <c r="AV3869">
        <v>1</v>
      </c>
      <c r="AW3869">
        <v>5</v>
      </c>
      <c r="AX3869">
        <v>0</v>
      </c>
      <c r="AY3869">
        <v>75</v>
      </c>
      <c r="AZ3869">
        <v>130</v>
      </c>
      <c r="BA3869">
        <v>52</v>
      </c>
      <c r="BB3869">
        <v>9</v>
      </c>
      <c r="BC3869">
        <v>3</v>
      </c>
      <c r="BD3869">
        <v>3</v>
      </c>
      <c r="BE3869">
        <v>0</v>
      </c>
      <c r="BF3869">
        <v>302</v>
      </c>
      <c r="BG3869">
        <v>24342</v>
      </c>
      <c r="BH3869">
        <v>1</v>
      </c>
      <c r="BI3869">
        <v>141</v>
      </c>
      <c r="BJ3869" s="2">
        <v>46036</v>
      </c>
      <c r="BK3869">
        <v>0</v>
      </c>
      <c r="BL3869" s="3" t="str">
        <f>VLOOKUP(O3869,DropDownList!$H$1:$I$7,2,FALSE)</f>
        <v>2024/25</v>
      </c>
      <c r="BM3869" s="3" t="str">
        <f t="shared" si="60"/>
        <v>SC COURT</v>
      </c>
    </row>
    <row r="3870" spans="1:65" x14ac:dyDescent="0.2">
      <c r="A3870">
        <v>2026</v>
      </c>
      <c r="B3870">
        <v>1</v>
      </c>
      <c r="C3870" t="s">
        <v>231</v>
      </c>
      <c r="D3870" t="s">
        <v>245</v>
      </c>
      <c r="E3870" t="s">
        <v>48</v>
      </c>
      <c r="F3870">
        <v>9752</v>
      </c>
      <c r="G3870" t="s">
        <v>158</v>
      </c>
      <c r="H3870" t="s">
        <v>237</v>
      </c>
      <c r="I3870" t="s">
        <v>237</v>
      </c>
      <c r="J3870" s="1">
        <v>46023</v>
      </c>
      <c r="K3870" t="s">
        <v>438</v>
      </c>
      <c r="L3870">
        <v>4</v>
      </c>
      <c r="M3870" t="s">
        <v>439</v>
      </c>
      <c r="N3870" t="s">
        <v>145</v>
      </c>
      <c r="O3870" t="s">
        <v>156</v>
      </c>
      <c r="P3870" t="s">
        <v>161</v>
      </c>
      <c r="Q3870">
        <v>728.61</v>
      </c>
      <c r="R3870">
        <v>234</v>
      </c>
      <c r="S3870">
        <v>6530</v>
      </c>
      <c r="T3870">
        <v>170</v>
      </c>
      <c r="U3870">
        <v>63</v>
      </c>
      <c r="V3870">
        <v>21</v>
      </c>
      <c r="W3870">
        <v>585</v>
      </c>
      <c r="X3870">
        <v>585</v>
      </c>
      <c r="Y3870">
        <v>0</v>
      </c>
      <c r="Z3870">
        <v>0</v>
      </c>
      <c r="AA3870">
        <v>5631.39</v>
      </c>
      <c r="AB3870">
        <v>0</v>
      </c>
      <c r="AC3870">
        <v>0</v>
      </c>
      <c r="AD3870">
        <v>21</v>
      </c>
      <c r="AE3870">
        <v>0</v>
      </c>
      <c r="AF3870">
        <v>197</v>
      </c>
      <c r="AG3870">
        <v>1</v>
      </c>
      <c r="AH3870">
        <v>9</v>
      </c>
      <c r="AI3870">
        <v>27</v>
      </c>
      <c r="AJ3870">
        <v>0</v>
      </c>
      <c r="AK3870">
        <v>0</v>
      </c>
      <c r="AL3870">
        <v>0</v>
      </c>
      <c r="AM3870">
        <v>0</v>
      </c>
      <c r="AN3870">
        <v>0</v>
      </c>
      <c r="AO3870">
        <v>152</v>
      </c>
      <c r="AP3870">
        <v>682</v>
      </c>
      <c r="AQ3870">
        <v>154</v>
      </c>
      <c r="AR3870">
        <v>2</v>
      </c>
      <c r="AS3870">
        <v>95</v>
      </c>
      <c r="AT3870">
        <v>13</v>
      </c>
      <c r="AU3870">
        <v>16</v>
      </c>
      <c r="AV3870">
        <v>10</v>
      </c>
      <c r="AW3870">
        <v>6</v>
      </c>
      <c r="AX3870">
        <v>0</v>
      </c>
      <c r="AY3870">
        <v>74</v>
      </c>
      <c r="AZ3870">
        <v>134</v>
      </c>
      <c r="BA3870">
        <v>90</v>
      </c>
      <c r="BB3870">
        <v>18</v>
      </c>
      <c r="BC3870">
        <v>8</v>
      </c>
      <c r="BD3870">
        <v>4</v>
      </c>
      <c r="BE3870">
        <v>0</v>
      </c>
      <c r="BF3870">
        <v>225</v>
      </c>
      <c r="BG3870">
        <v>715</v>
      </c>
      <c r="BH3870">
        <v>0</v>
      </c>
      <c r="BI3870">
        <v>61</v>
      </c>
      <c r="BJ3870" s="2">
        <v>46036</v>
      </c>
      <c r="BK3870">
        <v>0</v>
      </c>
      <c r="BL3870" s="3" t="str">
        <f>VLOOKUP(O3870,DropDownList!$H$1:$I$7,2,FALSE)</f>
        <v>2023/24</v>
      </c>
      <c r="BM3870" s="3" t="str">
        <f t="shared" si="60"/>
        <v>VSUR</v>
      </c>
    </row>
    <row r="3871" spans="1:65" x14ac:dyDescent="0.2">
      <c r="A3871">
        <v>2026</v>
      </c>
      <c r="B3871">
        <v>1</v>
      </c>
      <c r="C3871" t="s">
        <v>231</v>
      </c>
      <c r="D3871" t="s">
        <v>245</v>
      </c>
      <c r="E3871" t="s">
        <v>48</v>
      </c>
      <c r="F3871">
        <v>9752</v>
      </c>
      <c r="G3871" t="s">
        <v>158</v>
      </c>
      <c r="H3871" t="s">
        <v>237</v>
      </c>
      <c r="I3871" t="s">
        <v>237</v>
      </c>
      <c r="J3871" s="1">
        <v>46023</v>
      </c>
      <c r="K3871" t="s">
        <v>438</v>
      </c>
      <c r="L3871">
        <v>4</v>
      </c>
      <c r="M3871" t="s">
        <v>439</v>
      </c>
      <c r="N3871" t="s">
        <v>145</v>
      </c>
      <c r="O3871" t="s">
        <v>155</v>
      </c>
      <c r="P3871" t="s">
        <v>161</v>
      </c>
      <c r="Q3871">
        <v>356.73</v>
      </c>
      <c r="R3871">
        <v>179</v>
      </c>
      <c r="S3871">
        <v>3990</v>
      </c>
      <c r="T3871">
        <v>73.25</v>
      </c>
      <c r="U3871">
        <v>38</v>
      </c>
      <c r="V3871">
        <v>6</v>
      </c>
      <c r="W3871">
        <v>126.73</v>
      </c>
      <c r="X3871">
        <v>126.73</v>
      </c>
      <c r="Y3871">
        <v>0</v>
      </c>
      <c r="Z3871">
        <v>0</v>
      </c>
      <c r="AA3871">
        <v>3560.02</v>
      </c>
      <c r="AB3871">
        <v>0</v>
      </c>
      <c r="AC3871">
        <v>0</v>
      </c>
      <c r="AD3871">
        <v>5</v>
      </c>
      <c r="AE3871">
        <v>1</v>
      </c>
      <c r="AF3871">
        <v>161</v>
      </c>
      <c r="AG3871">
        <v>1</v>
      </c>
      <c r="AH3871">
        <v>3</v>
      </c>
      <c r="AI3871">
        <v>13</v>
      </c>
      <c r="AJ3871">
        <v>0</v>
      </c>
      <c r="AK3871">
        <v>0</v>
      </c>
      <c r="AL3871">
        <v>0</v>
      </c>
      <c r="AM3871">
        <v>0</v>
      </c>
      <c r="AN3871">
        <v>0</v>
      </c>
      <c r="AO3871">
        <v>110</v>
      </c>
      <c r="AP3871">
        <v>554</v>
      </c>
      <c r="AQ3871">
        <v>114</v>
      </c>
      <c r="AR3871">
        <v>0</v>
      </c>
      <c r="AS3871">
        <v>75</v>
      </c>
      <c r="AT3871">
        <v>11</v>
      </c>
      <c r="AU3871">
        <v>7</v>
      </c>
      <c r="AV3871">
        <v>3</v>
      </c>
      <c r="AW3871">
        <v>1</v>
      </c>
      <c r="AX3871">
        <v>0</v>
      </c>
      <c r="AY3871">
        <v>78</v>
      </c>
      <c r="AZ3871">
        <v>125</v>
      </c>
      <c r="BA3871">
        <v>82</v>
      </c>
      <c r="BB3871">
        <v>9</v>
      </c>
      <c r="BC3871">
        <v>4</v>
      </c>
      <c r="BD3871">
        <v>5</v>
      </c>
      <c r="BE3871">
        <v>0</v>
      </c>
      <c r="BF3871">
        <v>178</v>
      </c>
      <c r="BG3871">
        <v>330</v>
      </c>
      <c r="BH3871">
        <v>1</v>
      </c>
      <c r="BI3871">
        <v>36</v>
      </c>
      <c r="BJ3871" s="2">
        <v>46036</v>
      </c>
      <c r="BK3871">
        <v>0</v>
      </c>
      <c r="BL3871" s="3" t="str">
        <f>VLOOKUP(O3871,DropDownList!$H$1:$I$7,2,FALSE)</f>
        <v>2022/23</v>
      </c>
      <c r="BM3871" s="3" t="str">
        <f t="shared" si="60"/>
        <v>VSUR</v>
      </c>
    </row>
    <row r="3872" spans="1:65" x14ac:dyDescent="0.2">
      <c r="A3872">
        <v>2026</v>
      </c>
      <c r="B3872">
        <v>1</v>
      </c>
      <c r="C3872" t="s">
        <v>231</v>
      </c>
      <c r="D3872" t="s">
        <v>245</v>
      </c>
      <c r="E3872" t="s">
        <v>48</v>
      </c>
      <c r="F3872">
        <v>9752</v>
      </c>
      <c r="G3872" t="s">
        <v>158</v>
      </c>
      <c r="H3872" t="s">
        <v>237</v>
      </c>
      <c r="I3872" t="s">
        <v>237</v>
      </c>
      <c r="J3872" s="1">
        <v>46023</v>
      </c>
      <c r="K3872" t="s">
        <v>438</v>
      </c>
      <c r="L3872">
        <v>4</v>
      </c>
      <c r="M3872" t="s">
        <v>439</v>
      </c>
      <c r="N3872" t="s">
        <v>145</v>
      </c>
      <c r="O3872" t="s">
        <v>147</v>
      </c>
      <c r="P3872" t="s">
        <v>161</v>
      </c>
      <c r="Q3872">
        <v>1495</v>
      </c>
      <c r="R3872">
        <v>290</v>
      </c>
      <c r="S3872">
        <v>16645</v>
      </c>
      <c r="T3872">
        <v>150</v>
      </c>
      <c r="U3872">
        <v>127</v>
      </c>
      <c r="V3872">
        <v>25</v>
      </c>
      <c r="W3872">
        <v>860</v>
      </c>
      <c r="X3872">
        <v>860</v>
      </c>
      <c r="Y3872">
        <v>0</v>
      </c>
      <c r="Z3872">
        <v>0</v>
      </c>
      <c r="AA3872">
        <v>15000</v>
      </c>
      <c r="AB3872">
        <v>0</v>
      </c>
      <c r="AC3872">
        <v>0</v>
      </c>
      <c r="AD3872">
        <v>24</v>
      </c>
      <c r="AE3872">
        <v>1</v>
      </c>
      <c r="AF3872">
        <v>236</v>
      </c>
      <c r="AG3872">
        <v>1</v>
      </c>
      <c r="AH3872">
        <v>7</v>
      </c>
      <c r="AI3872">
        <v>46</v>
      </c>
      <c r="AJ3872">
        <v>0</v>
      </c>
      <c r="AK3872">
        <v>0</v>
      </c>
      <c r="AL3872">
        <v>0</v>
      </c>
      <c r="AM3872">
        <v>0</v>
      </c>
      <c r="AN3872">
        <v>0</v>
      </c>
      <c r="AO3872">
        <v>184</v>
      </c>
      <c r="AP3872">
        <v>547</v>
      </c>
      <c r="AQ3872">
        <v>181</v>
      </c>
      <c r="AR3872">
        <v>0</v>
      </c>
      <c r="AS3872">
        <v>59</v>
      </c>
      <c r="AT3872">
        <v>2</v>
      </c>
      <c r="AU3872">
        <v>2</v>
      </c>
      <c r="AV3872">
        <v>1</v>
      </c>
      <c r="AW3872">
        <v>5</v>
      </c>
      <c r="AX3872">
        <v>0</v>
      </c>
      <c r="AY3872">
        <v>70</v>
      </c>
      <c r="AZ3872">
        <v>123</v>
      </c>
      <c r="BA3872">
        <v>50</v>
      </c>
      <c r="BB3872">
        <v>9</v>
      </c>
      <c r="BC3872">
        <v>3</v>
      </c>
      <c r="BD3872">
        <v>3</v>
      </c>
      <c r="BE3872">
        <v>0</v>
      </c>
      <c r="BF3872">
        <v>283</v>
      </c>
      <c r="BG3872">
        <v>1485</v>
      </c>
      <c r="BH3872">
        <v>0</v>
      </c>
      <c r="BI3872">
        <v>126</v>
      </c>
      <c r="BJ3872" s="2">
        <v>46036</v>
      </c>
      <c r="BK3872">
        <v>0</v>
      </c>
      <c r="BL3872" s="3" t="str">
        <f>VLOOKUP(O3872,DropDownList!$H$1:$I$7,2,FALSE)</f>
        <v>2024/25</v>
      </c>
      <c r="BM3872" s="3" t="str">
        <f t="shared" si="60"/>
        <v>VSUR</v>
      </c>
    </row>
    <row r="3873" spans="1:65" x14ac:dyDescent="0.2">
      <c r="A3873">
        <v>2026</v>
      </c>
      <c r="B3873">
        <v>1</v>
      </c>
      <c r="C3873" t="s">
        <v>231</v>
      </c>
      <c r="D3873" t="s">
        <v>245</v>
      </c>
      <c r="E3873" t="s">
        <v>48</v>
      </c>
      <c r="F3873">
        <v>9752</v>
      </c>
      <c r="G3873" t="s">
        <v>158</v>
      </c>
      <c r="H3873" t="s">
        <v>237</v>
      </c>
      <c r="I3873" t="s">
        <v>237</v>
      </c>
      <c r="J3873" s="1">
        <v>46023</v>
      </c>
      <c r="K3873" t="s">
        <v>438</v>
      </c>
      <c r="L3873">
        <v>4</v>
      </c>
      <c r="M3873" t="s">
        <v>439</v>
      </c>
      <c r="N3873" t="s">
        <v>145</v>
      </c>
      <c r="O3873" t="s">
        <v>149</v>
      </c>
      <c r="P3873" t="s">
        <v>159</v>
      </c>
      <c r="Q3873">
        <v>0</v>
      </c>
      <c r="R3873">
        <v>2</v>
      </c>
      <c r="S3873">
        <v>3431.02</v>
      </c>
      <c r="T3873">
        <v>0</v>
      </c>
      <c r="U3873">
        <v>0</v>
      </c>
      <c r="V3873">
        <v>0</v>
      </c>
      <c r="W3873">
        <v>0</v>
      </c>
      <c r="X3873">
        <v>0</v>
      </c>
      <c r="Y3873">
        <v>0</v>
      </c>
      <c r="Z3873">
        <v>0</v>
      </c>
      <c r="AA3873">
        <v>3431.02</v>
      </c>
      <c r="AB3873">
        <v>0</v>
      </c>
      <c r="AC3873">
        <v>0</v>
      </c>
      <c r="AD3873">
        <v>0</v>
      </c>
      <c r="AE3873">
        <v>0</v>
      </c>
      <c r="AF3873">
        <v>2</v>
      </c>
      <c r="AG3873">
        <v>0</v>
      </c>
      <c r="AH3873">
        <v>0</v>
      </c>
      <c r="AI3873">
        <v>0</v>
      </c>
      <c r="AJ3873">
        <v>0</v>
      </c>
      <c r="AK3873">
        <v>0</v>
      </c>
      <c r="AL3873">
        <v>0</v>
      </c>
      <c r="AM3873">
        <v>0</v>
      </c>
      <c r="AN3873">
        <v>0</v>
      </c>
      <c r="AO3873">
        <v>0</v>
      </c>
      <c r="AP3873">
        <v>0</v>
      </c>
      <c r="AQ3873">
        <v>0</v>
      </c>
      <c r="AR3873">
        <v>0</v>
      </c>
      <c r="AS3873">
        <v>0</v>
      </c>
      <c r="AT3873">
        <v>0</v>
      </c>
      <c r="AU3873">
        <v>0</v>
      </c>
      <c r="AV3873">
        <v>0</v>
      </c>
      <c r="AW3873">
        <v>0</v>
      </c>
      <c r="AX3873">
        <v>0</v>
      </c>
      <c r="AY3873">
        <v>0</v>
      </c>
      <c r="AZ3873">
        <v>0</v>
      </c>
      <c r="BA3873">
        <v>0</v>
      </c>
      <c r="BB3873">
        <v>0</v>
      </c>
      <c r="BC3873">
        <v>0</v>
      </c>
      <c r="BD3873">
        <v>0</v>
      </c>
      <c r="BE3873">
        <v>0</v>
      </c>
      <c r="BF3873">
        <v>0</v>
      </c>
      <c r="BG3873">
        <v>0</v>
      </c>
      <c r="BH3873">
        <v>0</v>
      </c>
      <c r="BI3873">
        <v>0</v>
      </c>
      <c r="BJ3873" s="2">
        <v>46036</v>
      </c>
      <c r="BK3873">
        <v>0</v>
      </c>
      <c r="BL3873" s="3" t="str">
        <f>VLOOKUP(O3873,DropDownList!$H$1:$I$7,2,FALSE)</f>
        <v>2025/26</v>
      </c>
      <c r="BM3873" s="3" t="str">
        <f t="shared" si="60"/>
        <v>CONF</v>
      </c>
    </row>
    <row r="3874" spans="1:65" x14ac:dyDescent="0.2">
      <c r="A3874">
        <v>2026</v>
      </c>
      <c r="B3874">
        <v>1</v>
      </c>
      <c r="C3874" t="s">
        <v>231</v>
      </c>
      <c r="D3874" t="s">
        <v>245</v>
      </c>
      <c r="E3874" t="s">
        <v>48</v>
      </c>
      <c r="F3874">
        <v>9752</v>
      </c>
      <c r="G3874" t="s">
        <v>158</v>
      </c>
      <c r="H3874" t="s">
        <v>237</v>
      </c>
      <c r="I3874" t="s">
        <v>237</v>
      </c>
      <c r="J3874" s="1">
        <v>46023</v>
      </c>
      <c r="K3874" t="s">
        <v>438</v>
      </c>
      <c r="L3874">
        <v>4</v>
      </c>
      <c r="M3874" t="s">
        <v>439</v>
      </c>
      <c r="N3874" t="s">
        <v>145</v>
      </c>
      <c r="O3874" t="s">
        <v>147</v>
      </c>
      <c r="P3874" t="s">
        <v>150</v>
      </c>
      <c r="Q3874">
        <v>182.51</v>
      </c>
      <c r="R3874">
        <v>1</v>
      </c>
      <c r="S3874">
        <v>182.51</v>
      </c>
      <c r="T3874">
        <v>0</v>
      </c>
      <c r="U3874">
        <v>1</v>
      </c>
      <c r="V3874">
        <v>0</v>
      </c>
      <c r="W3874">
        <v>0</v>
      </c>
      <c r="X3874">
        <v>0</v>
      </c>
      <c r="Y3874">
        <v>1</v>
      </c>
      <c r="Z3874">
        <v>182.51</v>
      </c>
      <c r="AA3874">
        <v>0</v>
      </c>
      <c r="AB3874">
        <v>0</v>
      </c>
      <c r="AC3874">
        <v>0</v>
      </c>
      <c r="AD3874">
        <v>0</v>
      </c>
      <c r="AE3874">
        <v>0</v>
      </c>
      <c r="AF3874">
        <v>0</v>
      </c>
      <c r="AG3874">
        <v>0</v>
      </c>
      <c r="AH3874">
        <v>0</v>
      </c>
      <c r="AI3874">
        <v>1</v>
      </c>
      <c r="AJ3874">
        <v>0</v>
      </c>
      <c r="AK3874">
        <v>0</v>
      </c>
      <c r="AL3874">
        <v>0</v>
      </c>
      <c r="AM3874">
        <v>0</v>
      </c>
      <c r="AN3874">
        <v>0</v>
      </c>
      <c r="AO3874">
        <v>1</v>
      </c>
      <c r="AP3874">
        <v>9</v>
      </c>
      <c r="AQ3874">
        <v>1</v>
      </c>
      <c r="AR3874">
        <v>0</v>
      </c>
      <c r="AS3874">
        <v>1</v>
      </c>
      <c r="AT3874">
        <v>0</v>
      </c>
      <c r="AU3874">
        <v>0</v>
      </c>
      <c r="AV3874">
        <v>0</v>
      </c>
      <c r="AW3874">
        <v>0</v>
      </c>
      <c r="AX3874">
        <v>0</v>
      </c>
      <c r="AY3874">
        <v>1</v>
      </c>
      <c r="AZ3874">
        <v>2</v>
      </c>
      <c r="BA3874">
        <v>1</v>
      </c>
      <c r="BB3874">
        <v>0</v>
      </c>
      <c r="BC3874">
        <v>0</v>
      </c>
      <c r="BD3874">
        <v>0</v>
      </c>
      <c r="BE3874">
        <v>0</v>
      </c>
      <c r="BF3874">
        <v>1</v>
      </c>
      <c r="BG3874">
        <v>182.51</v>
      </c>
      <c r="BH3874">
        <v>0</v>
      </c>
      <c r="BI3874">
        <v>1</v>
      </c>
      <c r="BJ3874" s="2">
        <v>46036</v>
      </c>
      <c r="BK3874">
        <v>0</v>
      </c>
      <c r="BL3874" s="3" t="str">
        <f>VLOOKUP(O3874,DropDownList!$H$1:$I$7,2,FALSE)</f>
        <v>2024/25</v>
      </c>
      <c r="BM3874" s="3" t="str">
        <f t="shared" si="60"/>
        <v>FISCAL FINES</v>
      </c>
    </row>
    <row r="3875" spans="1:65" x14ac:dyDescent="0.2">
      <c r="A3875">
        <v>2026</v>
      </c>
      <c r="B3875">
        <v>1</v>
      </c>
      <c r="C3875" t="s">
        <v>231</v>
      </c>
      <c r="D3875" t="s">
        <v>245</v>
      </c>
      <c r="E3875" t="s">
        <v>48</v>
      </c>
      <c r="F3875">
        <v>9752</v>
      </c>
      <c r="G3875" t="s">
        <v>158</v>
      </c>
      <c r="H3875" t="s">
        <v>237</v>
      </c>
      <c r="I3875" t="s">
        <v>237</v>
      </c>
      <c r="J3875" s="1">
        <v>46023</v>
      </c>
      <c r="K3875" t="s">
        <v>438</v>
      </c>
      <c r="L3875">
        <v>4</v>
      </c>
      <c r="M3875" t="s">
        <v>439</v>
      </c>
      <c r="N3875" t="s">
        <v>145</v>
      </c>
      <c r="O3875" t="s">
        <v>149</v>
      </c>
      <c r="P3875" t="s">
        <v>161</v>
      </c>
      <c r="Q3875">
        <v>860</v>
      </c>
      <c r="R3875">
        <v>127</v>
      </c>
      <c r="S3875">
        <v>3120</v>
      </c>
      <c r="T3875">
        <v>40</v>
      </c>
      <c r="U3875">
        <v>85</v>
      </c>
      <c r="V3875">
        <v>27</v>
      </c>
      <c r="W3875">
        <v>630</v>
      </c>
      <c r="X3875">
        <v>630</v>
      </c>
      <c r="Y3875">
        <v>0</v>
      </c>
      <c r="Z3875">
        <v>0</v>
      </c>
      <c r="AA3875">
        <v>2220</v>
      </c>
      <c r="AB3875">
        <v>0</v>
      </c>
      <c r="AC3875">
        <v>0</v>
      </c>
      <c r="AD3875">
        <v>27</v>
      </c>
      <c r="AE3875">
        <v>0</v>
      </c>
      <c r="AF3875">
        <v>83</v>
      </c>
      <c r="AG3875">
        <v>1</v>
      </c>
      <c r="AH3875">
        <v>2</v>
      </c>
      <c r="AI3875">
        <v>41</v>
      </c>
      <c r="AJ3875">
        <v>0</v>
      </c>
      <c r="AK3875">
        <v>0</v>
      </c>
      <c r="AL3875">
        <v>0</v>
      </c>
      <c r="AM3875">
        <v>0</v>
      </c>
      <c r="AN3875">
        <v>0</v>
      </c>
      <c r="AO3875">
        <v>79</v>
      </c>
      <c r="AP3875">
        <v>156</v>
      </c>
      <c r="AQ3875">
        <v>73</v>
      </c>
      <c r="AR3875">
        <v>0</v>
      </c>
      <c r="AS3875">
        <v>15</v>
      </c>
      <c r="AT3875">
        <v>0</v>
      </c>
      <c r="AU3875">
        <v>0</v>
      </c>
      <c r="AV3875">
        <v>0</v>
      </c>
      <c r="AW3875">
        <v>2</v>
      </c>
      <c r="AX3875">
        <v>0</v>
      </c>
      <c r="AY3875">
        <v>16</v>
      </c>
      <c r="AZ3875">
        <v>23</v>
      </c>
      <c r="BA3875">
        <v>3</v>
      </c>
      <c r="BB3875">
        <v>2</v>
      </c>
      <c r="BC3875">
        <v>0</v>
      </c>
      <c r="BD3875">
        <v>1</v>
      </c>
      <c r="BE3875">
        <v>0</v>
      </c>
      <c r="BF3875">
        <v>125</v>
      </c>
      <c r="BG3875">
        <v>850</v>
      </c>
      <c r="BH3875">
        <v>0</v>
      </c>
      <c r="BI3875">
        <v>85</v>
      </c>
      <c r="BJ3875" s="2">
        <v>46036</v>
      </c>
      <c r="BK3875">
        <v>0</v>
      </c>
      <c r="BL3875" s="3" t="str">
        <f>VLOOKUP(O3875,DropDownList!$H$1:$I$7,2,FALSE)</f>
        <v>2025/26</v>
      </c>
      <c r="BM3875" s="3" t="str">
        <f t="shared" si="60"/>
        <v>VSUR</v>
      </c>
    </row>
    <row r="3876" spans="1:65" x14ac:dyDescent="0.2">
      <c r="A3876">
        <v>2026</v>
      </c>
      <c r="B3876">
        <v>1</v>
      </c>
      <c r="C3876" t="s">
        <v>231</v>
      </c>
      <c r="D3876" t="s">
        <v>245</v>
      </c>
      <c r="E3876" t="s">
        <v>48</v>
      </c>
      <c r="F3876">
        <v>9752</v>
      </c>
      <c r="G3876" t="s">
        <v>158</v>
      </c>
      <c r="H3876" t="s">
        <v>237</v>
      </c>
      <c r="I3876" t="s">
        <v>237</v>
      </c>
      <c r="J3876" s="1">
        <v>46023</v>
      </c>
      <c r="K3876" t="s">
        <v>438</v>
      </c>
      <c r="L3876">
        <v>4</v>
      </c>
      <c r="M3876" t="s">
        <v>439</v>
      </c>
      <c r="N3876" t="s">
        <v>145</v>
      </c>
      <c r="O3876" t="s">
        <v>156</v>
      </c>
      <c r="P3876" t="s">
        <v>148</v>
      </c>
      <c r="Q3876">
        <v>60</v>
      </c>
      <c r="R3876">
        <v>1</v>
      </c>
      <c r="S3876">
        <v>60</v>
      </c>
      <c r="T3876">
        <v>0</v>
      </c>
      <c r="U3876">
        <v>1</v>
      </c>
      <c r="V3876">
        <v>0</v>
      </c>
      <c r="W3876">
        <v>0</v>
      </c>
      <c r="X3876">
        <v>0</v>
      </c>
      <c r="Y3876">
        <v>0</v>
      </c>
      <c r="Z3876">
        <v>0</v>
      </c>
      <c r="AA3876">
        <v>0</v>
      </c>
      <c r="AB3876">
        <v>0</v>
      </c>
      <c r="AC3876">
        <v>0</v>
      </c>
      <c r="AD3876">
        <v>0</v>
      </c>
      <c r="AE3876">
        <v>0</v>
      </c>
      <c r="AF3876">
        <v>0</v>
      </c>
      <c r="AG3876">
        <v>0</v>
      </c>
      <c r="AH3876">
        <v>0</v>
      </c>
      <c r="AI3876">
        <v>1</v>
      </c>
      <c r="AJ3876">
        <v>0</v>
      </c>
      <c r="AK3876">
        <v>0</v>
      </c>
      <c r="AL3876">
        <v>0</v>
      </c>
      <c r="AM3876">
        <v>0</v>
      </c>
      <c r="AN3876">
        <v>0</v>
      </c>
      <c r="AO3876">
        <v>1</v>
      </c>
      <c r="AP3876">
        <v>11</v>
      </c>
      <c r="AQ3876">
        <v>1</v>
      </c>
      <c r="AR3876">
        <v>0</v>
      </c>
      <c r="AS3876">
        <v>1</v>
      </c>
      <c r="AT3876">
        <v>0</v>
      </c>
      <c r="AU3876">
        <v>0</v>
      </c>
      <c r="AV3876">
        <v>0</v>
      </c>
      <c r="AW3876">
        <v>0</v>
      </c>
      <c r="AX3876">
        <v>0</v>
      </c>
      <c r="AY3876">
        <v>1</v>
      </c>
      <c r="AZ3876">
        <v>3</v>
      </c>
      <c r="BA3876">
        <v>2</v>
      </c>
      <c r="BB3876">
        <v>0</v>
      </c>
      <c r="BC3876">
        <v>0</v>
      </c>
      <c r="BD3876">
        <v>0</v>
      </c>
      <c r="BE3876">
        <v>0</v>
      </c>
      <c r="BF3876">
        <v>1</v>
      </c>
      <c r="BG3876">
        <v>60</v>
      </c>
      <c r="BH3876">
        <v>0</v>
      </c>
      <c r="BI3876">
        <v>1</v>
      </c>
      <c r="BJ3876" s="2">
        <v>46036</v>
      </c>
      <c r="BK3876">
        <v>0</v>
      </c>
      <c r="BL3876" s="3" t="str">
        <f>VLOOKUP(O3876,DropDownList!$H$1:$I$7,2,FALSE)</f>
        <v>2023/24</v>
      </c>
      <c r="BM3876" s="3" t="str">
        <f t="shared" si="60"/>
        <v>PRAS</v>
      </c>
    </row>
    <row r="3877" spans="1:65" x14ac:dyDescent="0.2">
      <c r="A3877">
        <v>2026</v>
      </c>
      <c r="B3877">
        <v>1</v>
      </c>
      <c r="C3877" t="s">
        <v>231</v>
      </c>
      <c r="D3877" t="s">
        <v>245</v>
      </c>
      <c r="E3877" t="s">
        <v>48</v>
      </c>
      <c r="F3877">
        <v>9752</v>
      </c>
      <c r="G3877" t="s">
        <v>158</v>
      </c>
      <c r="H3877" t="s">
        <v>237</v>
      </c>
      <c r="I3877" t="s">
        <v>237</v>
      </c>
      <c r="J3877" s="1">
        <v>46023</v>
      </c>
      <c r="K3877" t="s">
        <v>438</v>
      </c>
      <c r="L3877">
        <v>4</v>
      </c>
      <c r="M3877" t="s">
        <v>439</v>
      </c>
      <c r="N3877" t="s">
        <v>145</v>
      </c>
      <c r="O3877" t="s">
        <v>156</v>
      </c>
      <c r="P3877" t="s">
        <v>160</v>
      </c>
      <c r="Q3877">
        <v>39898.230000000003</v>
      </c>
      <c r="R3877">
        <v>253</v>
      </c>
      <c r="S3877">
        <v>160238.46</v>
      </c>
      <c r="T3877">
        <v>5100.72</v>
      </c>
      <c r="U3877">
        <v>68</v>
      </c>
      <c r="V3877">
        <v>43</v>
      </c>
      <c r="W3877">
        <v>25252.45</v>
      </c>
      <c r="X3877">
        <v>26022.45</v>
      </c>
      <c r="Y3877">
        <v>0</v>
      </c>
      <c r="Z3877">
        <v>0</v>
      </c>
      <c r="AA3877">
        <v>115239.51</v>
      </c>
      <c r="AB3877">
        <v>25135.38</v>
      </c>
      <c r="AC3877">
        <v>84462.74</v>
      </c>
      <c r="AD3877">
        <v>20</v>
      </c>
      <c r="AE3877">
        <v>23</v>
      </c>
      <c r="AF3877">
        <v>171</v>
      </c>
      <c r="AG3877">
        <v>45</v>
      </c>
      <c r="AH3877">
        <v>9</v>
      </c>
      <c r="AI3877">
        <v>23</v>
      </c>
      <c r="AJ3877">
        <v>0</v>
      </c>
      <c r="AK3877">
        <v>0</v>
      </c>
      <c r="AL3877">
        <v>0</v>
      </c>
      <c r="AM3877">
        <v>0</v>
      </c>
      <c r="AN3877">
        <v>0</v>
      </c>
      <c r="AO3877">
        <v>162</v>
      </c>
      <c r="AP3877">
        <v>705</v>
      </c>
      <c r="AQ3877">
        <v>163</v>
      </c>
      <c r="AR3877">
        <v>3</v>
      </c>
      <c r="AS3877">
        <v>97</v>
      </c>
      <c r="AT3877">
        <v>13</v>
      </c>
      <c r="AU3877">
        <v>17</v>
      </c>
      <c r="AV3877">
        <v>11</v>
      </c>
      <c r="AW3877">
        <v>6</v>
      </c>
      <c r="AX3877">
        <v>0</v>
      </c>
      <c r="AY3877">
        <v>77</v>
      </c>
      <c r="AZ3877">
        <v>138</v>
      </c>
      <c r="BA3877">
        <v>90</v>
      </c>
      <c r="BB3877">
        <v>18</v>
      </c>
      <c r="BC3877">
        <v>8</v>
      </c>
      <c r="BD3877">
        <v>5</v>
      </c>
      <c r="BE3877">
        <v>0</v>
      </c>
      <c r="BF3877">
        <v>243</v>
      </c>
      <c r="BG3877">
        <v>12240</v>
      </c>
      <c r="BH3877">
        <v>5</v>
      </c>
      <c r="BI3877">
        <v>66</v>
      </c>
      <c r="BJ3877" s="2">
        <v>46036</v>
      </c>
      <c r="BK3877">
        <v>0</v>
      </c>
      <c r="BL3877" s="3" t="str">
        <f>VLOOKUP(O3877,DropDownList!$H$1:$I$7,2,FALSE)</f>
        <v>2023/24</v>
      </c>
      <c r="BM3877" s="3" t="str">
        <f t="shared" si="60"/>
        <v>SC COURT</v>
      </c>
    </row>
    <row r="3878" spans="1:65" x14ac:dyDescent="0.2">
      <c r="A3878">
        <v>2026</v>
      </c>
      <c r="B3878">
        <v>1</v>
      </c>
      <c r="C3878" t="s">
        <v>231</v>
      </c>
      <c r="D3878" t="s">
        <v>245</v>
      </c>
      <c r="E3878" t="s">
        <v>48</v>
      </c>
      <c r="F3878">
        <v>9752</v>
      </c>
      <c r="G3878" t="s">
        <v>158</v>
      </c>
      <c r="H3878" t="s">
        <v>237</v>
      </c>
      <c r="I3878" t="s">
        <v>237</v>
      </c>
      <c r="J3878" s="1">
        <v>46023</v>
      </c>
      <c r="K3878" t="s">
        <v>438</v>
      </c>
      <c r="L3878">
        <v>4</v>
      </c>
      <c r="M3878" t="s">
        <v>439</v>
      </c>
      <c r="N3878" t="s">
        <v>145</v>
      </c>
      <c r="O3878" t="s">
        <v>156</v>
      </c>
      <c r="P3878" t="s">
        <v>150</v>
      </c>
      <c r="Q3878">
        <v>479.99</v>
      </c>
      <c r="R3878">
        <v>4</v>
      </c>
      <c r="S3878">
        <v>479.99</v>
      </c>
      <c r="T3878">
        <v>0</v>
      </c>
      <c r="U3878">
        <v>4</v>
      </c>
      <c r="V3878">
        <v>0</v>
      </c>
      <c r="W3878">
        <v>0</v>
      </c>
      <c r="X3878">
        <v>0</v>
      </c>
      <c r="Y3878">
        <v>4</v>
      </c>
      <c r="Z3878">
        <v>479.99</v>
      </c>
      <c r="AA3878">
        <v>0</v>
      </c>
      <c r="AB3878">
        <v>0</v>
      </c>
      <c r="AC3878">
        <v>0</v>
      </c>
      <c r="AD3878">
        <v>0</v>
      </c>
      <c r="AE3878">
        <v>0</v>
      </c>
      <c r="AF3878">
        <v>0</v>
      </c>
      <c r="AG3878">
        <v>0</v>
      </c>
      <c r="AH3878">
        <v>0</v>
      </c>
      <c r="AI3878">
        <v>4</v>
      </c>
      <c r="AJ3878">
        <v>0</v>
      </c>
      <c r="AK3878">
        <v>0</v>
      </c>
      <c r="AL3878">
        <v>0</v>
      </c>
      <c r="AM3878">
        <v>0</v>
      </c>
      <c r="AN3878">
        <v>0</v>
      </c>
      <c r="AO3878">
        <v>4</v>
      </c>
      <c r="AP3878">
        <v>47</v>
      </c>
      <c r="AQ3878">
        <v>4</v>
      </c>
      <c r="AR3878">
        <v>0</v>
      </c>
      <c r="AS3878">
        <v>4</v>
      </c>
      <c r="AT3878">
        <v>0</v>
      </c>
      <c r="AU3878">
        <v>0</v>
      </c>
      <c r="AV3878">
        <v>0</v>
      </c>
      <c r="AW3878">
        <v>0</v>
      </c>
      <c r="AX3878">
        <v>0</v>
      </c>
      <c r="AY3878">
        <v>4</v>
      </c>
      <c r="AZ3878">
        <v>13</v>
      </c>
      <c r="BA3878">
        <v>9</v>
      </c>
      <c r="BB3878">
        <v>0</v>
      </c>
      <c r="BC3878">
        <v>0</v>
      </c>
      <c r="BD3878">
        <v>0</v>
      </c>
      <c r="BE3878">
        <v>0</v>
      </c>
      <c r="BF3878">
        <v>4</v>
      </c>
      <c r="BG3878">
        <v>479.99</v>
      </c>
      <c r="BH3878">
        <v>0</v>
      </c>
      <c r="BI3878">
        <v>4</v>
      </c>
      <c r="BJ3878" s="2">
        <v>46036</v>
      </c>
      <c r="BK3878">
        <v>0</v>
      </c>
      <c r="BL3878" s="3" t="str">
        <f>VLOOKUP(O3878,DropDownList!$H$1:$I$7,2,FALSE)</f>
        <v>2023/24</v>
      </c>
      <c r="BM3878" s="3" t="str">
        <f t="shared" ref="BM3878:BM3941" si="61">IF(RIGHT(P3878,4)="VSUR","VSUR",IF(RIGHT(P3878,4)="CONF","CONF",P3878))</f>
        <v>FISCAL FINES</v>
      </c>
    </row>
    <row r="3879" spans="1:65" x14ac:dyDescent="0.2">
      <c r="A3879">
        <v>2026</v>
      </c>
      <c r="B3879">
        <v>1</v>
      </c>
      <c r="C3879" t="s">
        <v>231</v>
      </c>
      <c r="D3879" t="s">
        <v>245</v>
      </c>
      <c r="E3879" t="s">
        <v>48</v>
      </c>
      <c r="F3879">
        <v>9752</v>
      </c>
      <c r="G3879" t="s">
        <v>158</v>
      </c>
      <c r="H3879" t="s">
        <v>237</v>
      </c>
      <c r="I3879" t="s">
        <v>237</v>
      </c>
      <c r="J3879" s="1">
        <v>46023</v>
      </c>
      <c r="K3879" t="s">
        <v>438</v>
      </c>
      <c r="L3879">
        <v>4</v>
      </c>
      <c r="M3879" t="s">
        <v>439</v>
      </c>
      <c r="N3879" t="s">
        <v>145</v>
      </c>
      <c r="O3879" t="s">
        <v>155</v>
      </c>
      <c r="P3879" t="s">
        <v>159</v>
      </c>
      <c r="Q3879">
        <v>0</v>
      </c>
      <c r="R3879">
        <v>1</v>
      </c>
      <c r="S3879">
        <v>4120</v>
      </c>
      <c r="T3879">
        <v>0</v>
      </c>
      <c r="U3879">
        <v>0</v>
      </c>
      <c r="V3879">
        <v>0</v>
      </c>
      <c r="W3879">
        <v>0</v>
      </c>
      <c r="X3879">
        <v>0</v>
      </c>
      <c r="Y3879">
        <v>0</v>
      </c>
      <c r="Z3879">
        <v>0</v>
      </c>
      <c r="AA3879">
        <v>4120</v>
      </c>
      <c r="AB3879">
        <v>0</v>
      </c>
      <c r="AC3879">
        <v>0</v>
      </c>
      <c r="AD3879">
        <v>0</v>
      </c>
      <c r="AE3879">
        <v>0</v>
      </c>
      <c r="AF3879">
        <v>1</v>
      </c>
      <c r="AG3879">
        <v>0</v>
      </c>
      <c r="AH3879">
        <v>0</v>
      </c>
      <c r="AI3879">
        <v>0</v>
      </c>
      <c r="AJ3879">
        <v>0</v>
      </c>
      <c r="AK3879">
        <v>0</v>
      </c>
      <c r="AL3879">
        <v>0</v>
      </c>
      <c r="AM3879">
        <v>0</v>
      </c>
      <c r="AN3879">
        <v>0</v>
      </c>
      <c r="AO3879">
        <v>0</v>
      </c>
      <c r="AP3879">
        <v>0</v>
      </c>
      <c r="AQ3879">
        <v>0</v>
      </c>
      <c r="AR3879">
        <v>0</v>
      </c>
      <c r="AS3879">
        <v>0</v>
      </c>
      <c r="AT3879">
        <v>0</v>
      </c>
      <c r="AU3879">
        <v>0</v>
      </c>
      <c r="AV3879">
        <v>0</v>
      </c>
      <c r="AW3879">
        <v>0</v>
      </c>
      <c r="AX3879">
        <v>0</v>
      </c>
      <c r="AY3879">
        <v>0</v>
      </c>
      <c r="AZ3879">
        <v>0</v>
      </c>
      <c r="BA3879">
        <v>0</v>
      </c>
      <c r="BB3879">
        <v>0</v>
      </c>
      <c r="BC3879">
        <v>0</v>
      </c>
      <c r="BD3879">
        <v>0</v>
      </c>
      <c r="BE3879">
        <v>0</v>
      </c>
      <c r="BF3879">
        <v>0</v>
      </c>
      <c r="BG3879">
        <v>0</v>
      </c>
      <c r="BH3879">
        <v>0</v>
      </c>
      <c r="BI3879">
        <v>0</v>
      </c>
      <c r="BJ3879" s="2">
        <v>46036</v>
      </c>
      <c r="BK3879">
        <v>0</v>
      </c>
      <c r="BL3879" s="3" t="str">
        <f>VLOOKUP(O3879,DropDownList!$H$1:$I$7,2,FALSE)</f>
        <v>2022/23</v>
      </c>
      <c r="BM3879" s="3" t="str">
        <f t="shared" si="61"/>
        <v>CONF</v>
      </c>
    </row>
    <row r="3880" spans="1:65" x14ac:dyDescent="0.2">
      <c r="A3880">
        <v>2026</v>
      </c>
      <c r="B3880">
        <v>1</v>
      </c>
      <c r="C3880" t="s">
        <v>231</v>
      </c>
      <c r="D3880" t="s">
        <v>245</v>
      </c>
      <c r="E3880" t="s">
        <v>48</v>
      </c>
      <c r="F3880">
        <v>9752</v>
      </c>
      <c r="G3880" t="s">
        <v>158</v>
      </c>
      <c r="H3880" t="s">
        <v>237</v>
      </c>
      <c r="I3880" t="s">
        <v>237</v>
      </c>
      <c r="J3880" s="1">
        <v>46023</v>
      </c>
      <c r="K3880" t="s">
        <v>438</v>
      </c>
      <c r="L3880">
        <v>4</v>
      </c>
      <c r="M3880" t="s">
        <v>439</v>
      </c>
      <c r="N3880" t="s">
        <v>145</v>
      </c>
      <c r="O3880" t="s">
        <v>147</v>
      </c>
      <c r="P3880" t="s">
        <v>159</v>
      </c>
      <c r="Q3880">
        <v>0</v>
      </c>
      <c r="R3880">
        <v>4</v>
      </c>
      <c r="S3880">
        <v>11051.44</v>
      </c>
      <c r="T3880">
        <v>31.09</v>
      </c>
      <c r="U3880">
        <v>0</v>
      </c>
      <c r="V3880">
        <v>0</v>
      </c>
      <c r="W3880">
        <v>0</v>
      </c>
      <c r="X3880">
        <v>0</v>
      </c>
      <c r="Y3880">
        <v>0</v>
      </c>
      <c r="Z3880">
        <v>0</v>
      </c>
      <c r="AA3880">
        <v>11020.35</v>
      </c>
      <c r="AB3880">
        <v>0</v>
      </c>
      <c r="AC3880">
        <v>0</v>
      </c>
      <c r="AD3880">
        <v>0</v>
      </c>
      <c r="AE3880">
        <v>0</v>
      </c>
      <c r="AF3880">
        <v>3</v>
      </c>
      <c r="AG3880">
        <v>0</v>
      </c>
      <c r="AH3880">
        <v>0</v>
      </c>
      <c r="AI3880">
        <v>0</v>
      </c>
      <c r="AJ3880">
        <v>0</v>
      </c>
      <c r="AK3880">
        <v>0</v>
      </c>
      <c r="AL3880">
        <v>0</v>
      </c>
      <c r="AM3880">
        <v>0</v>
      </c>
      <c r="AN3880">
        <v>0</v>
      </c>
      <c r="AO3880">
        <v>1</v>
      </c>
      <c r="AP3880">
        <v>1</v>
      </c>
      <c r="AQ3880">
        <v>1</v>
      </c>
      <c r="AR3880">
        <v>0</v>
      </c>
      <c r="AS3880">
        <v>0</v>
      </c>
      <c r="AT3880">
        <v>0</v>
      </c>
      <c r="AU3880">
        <v>0</v>
      </c>
      <c r="AV3880">
        <v>0</v>
      </c>
      <c r="AW3880">
        <v>0</v>
      </c>
      <c r="AX3880">
        <v>0</v>
      </c>
      <c r="AY3880">
        <v>0</v>
      </c>
      <c r="AZ3880">
        <v>0</v>
      </c>
      <c r="BA3880">
        <v>0</v>
      </c>
      <c r="BB3880">
        <v>0</v>
      </c>
      <c r="BC3880">
        <v>0</v>
      </c>
      <c r="BD3880">
        <v>0</v>
      </c>
      <c r="BE3880">
        <v>0</v>
      </c>
      <c r="BF3880">
        <v>0</v>
      </c>
      <c r="BG3880">
        <v>0</v>
      </c>
      <c r="BH3880">
        <v>1</v>
      </c>
      <c r="BI3880">
        <v>0</v>
      </c>
      <c r="BJ3880" s="2">
        <v>46036</v>
      </c>
      <c r="BK3880">
        <v>0</v>
      </c>
      <c r="BL3880" s="3" t="str">
        <f>VLOOKUP(O3880,DropDownList!$H$1:$I$7,2,FALSE)</f>
        <v>2024/25</v>
      </c>
      <c r="BM3880" s="3" t="str">
        <f t="shared" si="61"/>
        <v>CONF</v>
      </c>
    </row>
    <row r="3881" spans="1:65" x14ac:dyDescent="0.2">
      <c r="A3881">
        <v>2026</v>
      </c>
      <c r="B3881">
        <v>1</v>
      </c>
      <c r="C3881" t="s">
        <v>231</v>
      </c>
      <c r="D3881" t="s">
        <v>245</v>
      </c>
      <c r="E3881" t="s">
        <v>48</v>
      </c>
      <c r="F3881">
        <v>9752</v>
      </c>
      <c r="G3881" t="s">
        <v>158</v>
      </c>
      <c r="H3881" t="s">
        <v>237</v>
      </c>
      <c r="I3881" t="s">
        <v>237</v>
      </c>
      <c r="J3881" s="1">
        <v>46023</v>
      </c>
      <c r="K3881" t="s">
        <v>438</v>
      </c>
      <c r="L3881">
        <v>4</v>
      </c>
      <c r="M3881" t="s">
        <v>439</v>
      </c>
      <c r="N3881" t="s">
        <v>145</v>
      </c>
      <c r="O3881" t="s">
        <v>155</v>
      </c>
      <c r="P3881" t="s">
        <v>160</v>
      </c>
      <c r="Q3881">
        <v>14232.17</v>
      </c>
      <c r="R3881">
        <v>193</v>
      </c>
      <c r="S3881">
        <v>84934.85</v>
      </c>
      <c r="T3881">
        <v>3295.47</v>
      </c>
      <c r="U3881">
        <v>42</v>
      </c>
      <c r="V3881">
        <v>19</v>
      </c>
      <c r="W3881">
        <v>5823.46</v>
      </c>
      <c r="X3881">
        <v>5983.46</v>
      </c>
      <c r="Y3881">
        <v>0</v>
      </c>
      <c r="Z3881">
        <v>0</v>
      </c>
      <c r="AA3881">
        <v>67407.210000000006</v>
      </c>
      <c r="AB3881">
        <v>5723.43</v>
      </c>
      <c r="AC3881">
        <v>58093.760000000002</v>
      </c>
      <c r="AD3881">
        <v>5</v>
      </c>
      <c r="AE3881">
        <v>14</v>
      </c>
      <c r="AF3881">
        <v>142</v>
      </c>
      <c r="AG3881">
        <v>31</v>
      </c>
      <c r="AH3881">
        <v>3</v>
      </c>
      <c r="AI3881">
        <v>11</v>
      </c>
      <c r="AJ3881">
        <v>0</v>
      </c>
      <c r="AK3881">
        <v>0</v>
      </c>
      <c r="AL3881">
        <v>0</v>
      </c>
      <c r="AM3881">
        <v>0</v>
      </c>
      <c r="AN3881">
        <v>0</v>
      </c>
      <c r="AO3881">
        <v>122</v>
      </c>
      <c r="AP3881">
        <v>581</v>
      </c>
      <c r="AQ3881">
        <v>125</v>
      </c>
      <c r="AR3881">
        <v>1</v>
      </c>
      <c r="AS3881">
        <v>72</v>
      </c>
      <c r="AT3881">
        <v>12</v>
      </c>
      <c r="AU3881">
        <v>8</v>
      </c>
      <c r="AV3881">
        <v>3</v>
      </c>
      <c r="AW3881">
        <v>1</v>
      </c>
      <c r="AX3881">
        <v>0</v>
      </c>
      <c r="AY3881">
        <v>82</v>
      </c>
      <c r="AZ3881">
        <v>129</v>
      </c>
      <c r="BA3881">
        <v>81</v>
      </c>
      <c r="BB3881">
        <v>13</v>
      </c>
      <c r="BC3881">
        <v>6</v>
      </c>
      <c r="BD3881">
        <v>5</v>
      </c>
      <c r="BE3881">
        <v>0</v>
      </c>
      <c r="BF3881">
        <v>191</v>
      </c>
      <c r="BG3881">
        <v>5380</v>
      </c>
      <c r="BH3881">
        <v>6</v>
      </c>
      <c r="BI3881">
        <v>38</v>
      </c>
      <c r="BJ3881" s="2">
        <v>46036</v>
      </c>
      <c r="BK3881">
        <v>0</v>
      </c>
      <c r="BL3881" s="3" t="str">
        <f>VLOOKUP(O3881,DropDownList!$H$1:$I$7,2,FALSE)</f>
        <v>2022/23</v>
      </c>
      <c r="BM3881" s="3" t="str">
        <f t="shared" si="61"/>
        <v>SC COURT</v>
      </c>
    </row>
    <row r="3882" spans="1:65" x14ac:dyDescent="0.2">
      <c r="A3882">
        <v>2026</v>
      </c>
      <c r="B3882">
        <v>1</v>
      </c>
      <c r="C3882" t="s">
        <v>231</v>
      </c>
      <c r="D3882" t="s">
        <v>245</v>
      </c>
      <c r="E3882" t="s">
        <v>48</v>
      </c>
      <c r="F3882">
        <v>9752</v>
      </c>
      <c r="G3882" t="s">
        <v>158</v>
      </c>
      <c r="H3882" t="s">
        <v>237</v>
      </c>
      <c r="I3882" t="s">
        <v>237</v>
      </c>
      <c r="J3882" s="1">
        <v>46023</v>
      </c>
      <c r="K3882" t="s">
        <v>438</v>
      </c>
      <c r="L3882">
        <v>4</v>
      </c>
      <c r="M3882" t="s">
        <v>439</v>
      </c>
      <c r="N3882" t="s">
        <v>145</v>
      </c>
      <c r="O3882" t="s">
        <v>156</v>
      </c>
      <c r="P3882" t="s">
        <v>159</v>
      </c>
      <c r="Q3882">
        <v>0</v>
      </c>
      <c r="R3882">
        <v>2</v>
      </c>
      <c r="S3882">
        <v>5878.35</v>
      </c>
      <c r="T3882">
        <v>16.52</v>
      </c>
      <c r="U3882">
        <v>0</v>
      </c>
      <c r="V3882">
        <v>0</v>
      </c>
      <c r="W3882">
        <v>0</v>
      </c>
      <c r="X3882">
        <v>0</v>
      </c>
      <c r="Y3882">
        <v>0</v>
      </c>
      <c r="Z3882">
        <v>0</v>
      </c>
      <c r="AA3882">
        <v>5861.83</v>
      </c>
      <c r="AB3882">
        <v>0</v>
      </c>
      <c r="AC3882">
        <v>0</v>
      </c>
      <c r="AD3882">
        <v>0</v>
      </c>
      <c r="AE3882">
        <v>0</v>
      </c>
      <c r="AF3882">
        <v>1</v>
      </c>
      <c r="AG3882">
        <v>0</v>
      </c>
      <c r="AH3882">
        <v>0</v>
      </c>
      <c r="AI3882">
        <v>0</v>
      </c>
      <c r="AJ3882">
        <v>0</v>
      </c>
      <c r="AK3882">
        <v>0</v>
      </c>
      <c r="AL3882">
        <v>0</v>
      </c>
      <c r="AM3882">
        <v>0</v>
      </c>
      <c r="AN3882">
        <v>0</v>
      </c>
      <c r="AO3882">
        <v>1</v>
      </c>
      <c r="AP3882">
        <v>1</v>
      </c>
      <c r="AQ3882">
        <v>1</v>
      </c>
      <c r="AR3882">
        <v>0</v>
      </c>
      <c r="AS3882">
        <v>0</v>
      </c>
      <c r="AT3882">
        <v>0</v>
      </c>
      <c r="AU3882">
        <v>0</v>
      </c>
      <c r="AV3882">
        <v>0</v>
      </c>
      <c r="AW3882">
        <v>0</v>
      </c>
      <c r="AX3882">
        <v>0</v>
      </c>
      <c r="AY3882">
        <v>0</v>
      </c>
      <c r="AZ3882">
        <v>0</v>
      </c>
      <c r="BA3882">
        <v>0</v>
      </c>
      <c r="BB3882">
        <v>0</v>
      </c>
      <c r="BC3882">
        <v>0</v>
      </c>
      <c r="BD3882">
        <v>0</v>
      </c>
      <c r="BE3882">
        <v>0</v>
      </c>
      <c r="BF3882">
        <v>0</v>
      </c>
      <c r="BG3882">
        <v>0</v>
      </c>
      <c r="BH3882">
        <v>1</v>
      </c>
      <c r="BI3882">
        <v>0</v>
      </c>
      <c r="BJ3882" s="2">
        <v>46036</v>
      </c>
      <c r="BK3882">
        <v>0</v>
      </c>
      <c r="BL3882" s="3" t="str">
        <f>VLOOKUP(O3882,DropDownList!$H$1:$I$7,2,FALSE)</f>
        <v>2023/24</v>
      </c>
      <c r="BM3882" s="3" t="str">
        <f t="shared" si="61"/>
        <v>CONF</v>
      </c>
    </row>
    <row r="3883" spans="1:65" x14ac:dyDescent="0.2">
      <c r="A3883">
        <v>2026</v>
      </c>
      <c r="B3883">
        <v>1</v>
      </c>
      <c r="C3883" t="s">
        <v>231</v>
      </c>
      <c r="D3883" t="s">
        <v>245</v>
      </c>
      <c r="E3883" t="s">
        <v>48</v>
      </c>
      <c r="F3883">
        <v>9752</v>
      </c>
      <c r="G3883" t="s">
        <v>158</v>
      </c>
      <c r="H3883" t="s">
        <v>237</v>
      </c>
      <c r="I3883" t="s">
        <v>237</v>
      </c>
      <c r="J3883" s="1">
        <v>46023</v>
      </c>
      <c r="K3883" t="s">
        <v>438</v>
      </c>
      <c r="L3883">
        <v>4</v>
      </c>
      <c r="M3883" t="s">
        <v>439</v>
      </c>
      <c r="N3883" t="s">
        <v>145</v>
      </c>
      <c r="O3883" t="s">
        <v>149</v>
      </c>
      <c r="P3883" t="s">
        <v>160</v>
      </c>
      <c r="Q3883">
        <v>35523.919999999998</v>
      </c>
      <c r="R3883">
        <v>135</v>
      </c>
      <c r="S3883">
        <v>81323.649999999994</v>
      </c>
      <c r="T3883">
        <v>1130</v>
      </c>
      <c r="U3883">
        <v>89</v>
      </c>
      <c r="V3883">
        <v>50</v>
      </c>
      <c r="W3883">
        <v>9572.42</v>
      </c>
      <c r="X3883">
        <v>18383.919999999998</v>
      </c>
      <c r="Y3883">
        <v>0</v>
      </c>
      <c r="Z3883">
        <v>0</v>
      </c>
      <c r="AA3883">
        <v>44669.73</v>
      </c>
      <c r="AB3883">
        <v>6277.15</v>
      </c>
      <c r="AC3883">
        <v>36152.58</v>
      </c>
      <c r="AD3883">
        <v>24</v>
      </c>
      <c r="AE3883">
        <v>26</v>
      </c>
      <c r="AF3883">
        <v>43</v>
      </c>
      <c r="AG3883">
        <v>50</v>
      </c>
      <c r="AH3883">
        <v>2</v>
      </c>
      <c r="AI3883">
        <v>39</v>
      </c>
      <c r="AJ3883">
        <v>0</v>
      </c>
      <c r="AK3883">
        <v>0</v>
      </c>
      <c r="AL3883">
        <v>0</v>
      </c>
      <c r="AM3883">
        <v>0</v>
      </c>
      <c r="AN3883">
        <v>0</v>
      </c>
      <c r="AO3883">
        <v>83</v>
      </c>
      <c r="AP3883">
        <v>163</v>
      </c>
      <c r="AQ3883">
        <v>77</v>
      </c>
      <c r="AR3883">
        <v>0</v>
      </c>
      <c r="AS3883">
        <v>16</v>
      </c>
      <c r="AT3883">
        <v>0</v>
      </c>
      <c r="AU3883">
        <v>0</v>
      </c>
      <c r="AV3883">
        <v>0</v>
      </c>
      <c r="AW3883">
        <v>2</v>
      </c>
      <c r="AX3883">
        <v>0</v>
      </c>
      <c r="AY3883">
        <v>16</v>
      </c>
      <c r="AZ3883">
        <v>23</v>
      </c>
      <c r="BA3883">
        <v>3</v>
      </c>
      <c r="BB3883">
        <v>2</v>
      </c>
      <c r="BC3883">
        <v>0</v>
      </c>
      <c r="BD3883">
        <v>1</v>
      </c>
      <c r="BE3883">
        <v>0</v>
      </c>
      <c r="BF3883">
        <v>131</v>
      </c>
      <c r="BG3883">
        <v>18298</v>
      </c>
      <c r="BH3883">
        <v>1</v>
      </c>
      <c r="BI3883">
        <v>89</v>
      </c>
      <c r="BJ3883" s="2">
        <v>46036</v>
      </c>
      <c r="BK3883">
        <v>0</v>
      </c>
      <c r="BL3883" s="3" t="str">
        <f>VLOOKUP(O3883,DropDownList!$H$1:$I$7,2,FALSE)</f>
        <v>2025/26</v>
      </c>
      <c r="BM3883" s="3" t="str">
        <f t="shared" si="61"/>
        <v>SC COURT</v>
      </c>
    </row>
    <row r="3884" spans="1:65" x14ac:dyDescent="0.2">
      <c r="A3884">
        <v>2026</v>
      </c>
      <c r="B3884">
        <v>1</v>
      </c>
      <c r="C3884" t="s">
        <v>231</v>
      </c>
      <c r="D3884" t="s">
        <v>246</v>
      </c>
      <c r="E3884" t="s">
        <v>49</v>
      </c>
      <c r="F3884">
        <v>9287</v>
      </c>
      <c r="G3884" t="s">
        <v>141</v>
      </c>
      <c r="H3884" t="s">
        <v>240</v>
      </c>
      <c r="I3884" t="s">
        <v>240</v>
      </c>
      <c r="J3884" s="1">
        <v>46023</v>
      </c>
      <c r="K3884" t="s">
        <v>438</v>
      </c>
      <c r="L3884">
        <v>4</v>
      </c>
      <c r="M3884" t="s">
        <v>439</v>
      </c>
      <c r="N3884" t="s">
        <v>145</v>
      </c>
      <c r="O3884" t="s">
        <v>156</v>
      </c>
      <c r="P3884" t="s">
        <v>146</v>
      </c>
      <c r="Q3884">
        <v>710</v>
      </c>
      <c r="R3884">
        <v>284</v>
      </c>
      <c r="S3884">
        <v>4580</v>
      </c>
      <c r="T3884">
        <v>171.37</v>
      </c>
      <c r="U3884">
        <v>87</v>
      </c>
      <c r="V3884">
        <v>15</v>
      </c>
      <c r="W3884">
        <v>300</v>
      </c>
      <c r="X3884">
        <v>300</v>
      </c>
      <c r="Y3884">
        <v>0</v>
      </c>
      <c r="Z3884">
        <v>0</v>
      </c>
      <c r="AA3884">
        <v>3698.63</v>
      </c>
      <c r="AB3884">
        <v>0</v>
      </c>
      <c r="AC3884">
        <v>0</v>
      </c>
      <c r="AD3884">
        <v>14</v>
      </c>
      <c r="AE3884">
        <v>1</v>
      </c>
      <c r="AF3884">
        <v>234</v>
      </c>
      <c r="AG3884">
        <v>1</v>
      </c>
      <c r="AH3884">
        <v>9</v>
      </c>
      <c r="AI3884">
        <v>38</v>
      </c>
      <c r="AJ3884">
        <v>0</v>
      </c>
      <c r="AK3884">
        <v>0</v>
      </c>
      <c r="AL3884">
        <v>0</v>
      </c>
      <c r="AM3884">
        <v>0</v>
      </c>
      <c r="AN3884">
        <v>0</v>
      </c>
      <c r="AO3884">
        <v>202</v>
      </c>
      <c r="AP3884">
        <v>888</v>
      </c>
      <c r="AQ3884">
        <v>210</v>
      </c>
      <c r="AR3884">
        <v>0</v>
      </c>
      <c r="AS3884">
        <v>149</v>
      </c>
      <c r="AT3884">
        <v>12</v>
      </c>
      <c r="AU3884">
        <v>17</v>
      </c>
      <c r="AV3884">
        <v>7</v>
      </c>
      <c r="AW3884">
        <v>9</v>
      </c>
      <c r="AX3884">
        <v>0</v>
      </c>
      <c r="AY3884">
        <v>120</v>
      </c>
      <c r="AZ3884">
        <v>197</v>
      </c>
      <c r="BA3884">
        <v>119</v>
      </c>
      <c r="BB3884">
        <v>11</v>
      </c>
      <c r="BC3884">
        <v>8</v>
      </c>
      <c r="BD3884">
        <v>3</v>
      </c>
      <c r="BE3884">
        <v>0</v>
      </c>
      <c r="BF3884">
        <v>273</v>
      </c>
      <c r="BG3884">
        <v>700</v>
      </c>
      <c r="BH3884">
        <v>2</v>
      </c>
      <c r="BI3884">
        <v>86</v>
      </c>
      <c r="BJ3884" s="2">
        <v>46036</v>
      </c>
      <c r="BK3884">
        <v>0</v>
      </c>
      <c r="BL3884" s="3" t="str">
        <f>VLOOKUP(O3884,DropDownList!$H$1:$I$7,2,FALSE)</f>
        <v>2023/24</v>
      </c>
      <c r="BM3884" s="3" t="str">
        <f t="shared" si="61"/>
        <v>VSUR</v>
      </c>
    </row>
    <row r="3885" spans="1:65" x14ac:dyDescent="0.2">
      <c r="A3885">
        <v>2026</v>
      </c>
      <c r="B3885">
        <v>1</v>
      </c>
      <c r="C3885" t="s">
        <v>231</v>
      </c>
      <c r="D3885" t="s">
        <v>246</v>
      </c>
      <c r="E3885" t="s">
        <v>49</v>
      </c>
      <c r="F3885">
        <v>9287</v>
      </c>
      <c r="G3885" t="s">
        <v>141</v>
      </c>
      <c r="H3885" t="s">
        <v>240</v>
      </c>
      <c r="I3885" t="s">
        <v>240</v>
      </c>
      <c r="J3885" s="1">
        <v>46023</v>
      </c>
      <c r="K3885" t="s">
        <v>438</v>
      </c>
      <c r="L3885">
        <v>4</v>
      </c>
      <c r="M3885" t="s">
        <v>439</v>
      </c>
      <c r="N3885" t="s">
        <v>145</v>
      </c>
      <c r="O3885" t="s">
        <v>156</v>
      </c>
      <c r="P3885" t="s">
        <v>152</v>
      </c>
      <c r="Q3885">
        <v>0</v>
      </c>
      <c r="R3885">
        <v>40</v>
      </c>
      <c r="S3885">
        <v>1600</v>
      </c>
      <c r="T3885">
        <v>880</v>
      </c>
      <c r="U3885">
        <v>0</v>
      </c>
      <c r="V3885">
        <v>0</v>
      </c>
      <c r="W3885">
        <v>0</v>
      </c>
      <c r="X3885">
        <v>0</v>
      </c>
      <c r="Y3885">
        <v>0</v>
      </c>
      <c r="Z3885">
        <v>0</v>
      </c>
      <c r="AA3885">
        <v>720</v>
      </c>
      <c r="AB3885">
        <v>0</v>
      </c>
      <c r="AC3885">
        <v>720</v>
      </c>
      <c r="AD3885">
        <v>0</v>
      </c>
      <c r="AE3885">
        <v>0</v>
      </c>
      <c r="AF3885">
        <v>18</v>
      </c>
      <c r="AG3885">
        <v>0</v>
      </c>
      <c r="AH3885">
        <v>22</v>
      </c>
      <c r="AI3885">
        <v>0</v>
      </c>
      <c r="AJ3885">
        <v>0</v>
      </c>
      <c r="AK3885">
        <v>0</v>
      </c>
      <c r="AL3885">
        <v>0</v>
      </c>
      <c r="AM3885">
        <v>0</v>
      </c>
      <c r="AN3885">
        <v>0</v>
      </c>
      <c r="AO3885">
        <v>0</v>
      </c>
      <c r="AP3885">
        <v>0</v>
      </c>
      <c r="AQ3885">
        <v>0</v>
      </c>
      <c r="AR3885">
        <v>0</v>
      </c>
      <c r="AS3885">
        <v>0</v>
      </c>
      <c r="AT3885">
        <v>0</v>
      </c>
      <c r="AU3885">
        <v>0</v>
      </c>
      <c r="AV3885">
        <v>0</v>
      </c>
      <c r="AW3885">
        <v>0</v>
      </c>
      <c r="AX3885">
        <v>0</v>
      </c>
      <c r="AY3885">
        <v>0</v>
      </c>
      <c r="AZ3885">
        <v>0</v>
      </c>
      <c r="BA3885">
        <v>0</v>
      </c>
      <c r="BB3885">
        <v>0</v>
      </c>
      <c r="BC3885">
        <v>0</v>
      </c>
      <c r="BD3885">
        <v>0</v>
      </c>
      <c r="BE3885">
        <v>0</v>
      </c>
      <c r="BF3885">
        <v>0</v>
      </c>
      <c r="BG3885">
        <v>0</v>
      </c>
      <c r="BH3885">
        <v>0</v>
      </c>
      <c r="BI3885">
        <v>0</v>
      </c>
      <c r="BJ3885" s="2">
        <v>46036</v>
      </c>
      <c r="BK3885">
        <v>0</v>
      </c>
      <c r="BL3885" s="3" t="str">
        <f>VLOOKUP(O3885,DropDownList!$H$1:$I$7,2,FALSE)</f>
        <v>2023/24</v>
      </c>
      <c r="BM3885" s="3" t="str">
        <f t="shared" si="61"/>
        <v>PCOA</v>
      </c>
    </row>
    <row r="3886" spans="1:65" x14ac:dyDescent="0.2">
      <c r="A3886">
        <v>2026</v>
      </c>
      <c r="B3886">
        <v>1</v>
      </c>
      <c r="C3886" t="s">
        <v>231</v>
      </c>
      <c r="D3886" t="s">
        <v>246</v>
      </c>
      <c r="E3886" t="s">
        <v>49</v>
      </c>
      <c r="F3886">
        <v>9287</v>
      </c>
      <c r="G3886" t="s">
        <v>141</v>
      </c>
      <c r="H3886" t="s">
        <v>240</v>
      </c>
      <c r="I3886" t="s">
        <v>240</v>
      </c>
      <c r="J3886" s="1">
        <v>46023</v>
      </c>
      <c r="K3886" t="s">
        <v>438</v>
      </c>
      <c r="L3886">
        <v>4</v>
      </c>
      <c r="M3886" t="s">
        <v>439</v>
      </c>
      <c r="N3886" t="s">
        <v>145</v>
      </c>
      <c r="O3886" t="s">
        <v>155</v>
      </c>
      <c r="P3886" t="s">
        <v>150</v>
      </c>
      <c r="Q3886">
        <v>17028.52</v>
      </c>
      <c r="R3886">
        <v>511</v>
      </c>
      <c r="S3886">
        <v>75761.440000000002</v>
      </c>
      <c r="T3886">
        <v>8768.5300000000007</v>
      </c>
      <c r="U3886">
        <v>124</v>
      </c>
      <c r="V3886">
        <v>54</v>
      </c>
      <c r="W3886">
        <v>7793.48</v>
      </c>
      <c r="X3886">
        <v>7847.23</v>
      </c>
      <c r="Y3886">
        <v>454</v>
      </c>
      <c r="Z3886">
        <v>66992.91</v>
      </c>
      <c r="AA3886">
        <v>49964.39</v>
      </c>
      <c r="AB3886">
        <v>16500.419999999998</v>
      </c>
      <c r="AC3886">
        <v>33463.97</v>
      </c>
      <c r="AD3886">
        <v>36</v>
      </c>
      <c r="AE3886">
        <v>18</v>
      </c>
      <c r="AF3886">
        <v>312</v>
      </c>
      <c r="AG3886">
        <v>62</v>
      </c>
      <c r="AH3886">
        <v>57</v>
      </c>
      <c r="AI3886">
        <v>62</v>
      </c>
      <c r="AJ3886">
        <v>65</v>
      </c>
      <c r="AK3886">
        <v>35</v>
      </c>
      <c r="AL3886">
        <v>15</v>
      </c>
      <c r="AM3886">
        <v>13</v>
      </c>
      <c r="AN3886">
        <v>5</v>
      </c>
      <c r="AO3886">
        <v>395</v>
      </c>
      <c r="AP3886">
        <v>1965</v>
      </c>
      <c r="AQ3886">
        <v>412</v>
      </c>
      <c r="AR3886">
        <v>1</v>
      </c>
      <c r="AS3886">
        <v>276</v>
      </c>
      <c r="AT3886">
        <v>70</v>
      </c>
      <c r="AU3886">
        <v>13</v>
      </c>
      <c r="AV3886">
        <v>7</v>
      </c>
      <c r="AW3886">
        <v>0</v>
      </c>
      <c r="AX3886">
        <v>0</v>
      </c>
      <c r="AY3886">
        <v>306</v>
      </c>
      <c r="AZ3886">
        <v>477</v>
      </c>
      <c r="BA3886">
        <v>290</v>
      </c>
      <c r="BB3886">
        <v>22</v>
      </c>
      <c r="BC3886">
        <v>8</v>
      </c>
      <c r="BD3886">
        <v>5</v>
      </c>
      <c r="BE3886">
        <v>0</v>
      </c>
      <c r="BF3886">
        <v>407</v>
      </c>
      <c r="BG3886">
        <v>9448.58</v>
      </c>
      <c r="BH3886">
        <v>18</v>
      </c>
      <c r="BI3886">
        <v>124</v>
      </c>
      <c r="BJ3886" s="2">
        <v>46036</v>
      </c>
      <c r="BK3886">
        <v>0</v>
      </c>
      <c r="BL3886" s="3" t="str">
        <f>VLOOKUP(O3886,DropDownList!$H$1:$I$7,2,FALSE)</f>
        <v>2022/23</v>
      </c>
      <c r="BM3886" s="3" t="str">
        <f t="shared" si="61"/>
        <v>FISCAL FINES</v>
      </c>
    </row>
    <row r="3887" spans="1:65" x14ac:dyDescent="0.2">
      <c r="A3887">
        <v>2026</v>
      </c>
      <c r="B3887">
        <v>1</v>
      </c>
      <c r="C3887" t="s">
        <v>231</v>
      </c>
      <c r="D3887" t="s">
        <v>246</v>
      </c>
      <c r="E3887" t="s">
        <v>49</v>
      </c>
      <c r="F3887">
        <v>9287</v>
      </c>
      <c r="G3887" t="s">
        <v>141</v>
      </c>
      <c r="H3887" t="s">
        <v>240</v>
      </c>
      <c r="I3887" t="s">
        <v>240</v>
      </c>
      <c r="J3887" s="1">
        <v>46023</v>
      </c>
      <c r="K3887" t="s">
        <v>438</v>
      </c>
      <c r="L3887">
        <v>4</v>
      </c>
      <c r="M3887" t="s">
        <v>439</v>
      </c>
      <c r="N3887" t="s">
        <v>145</v>
      </c>
      <c r="O3887" t="s">
        <v>155</v>
      </c>
      <c r="P3887" t="s">
        <v>146</v>
      </c>
      <c r="Q3887">
        <v>655.8</v>
      </c>
      <c r="R3887">
        <v>478</v>
      </c>
      <c r="S3887">
        <v>7320</v>
      </c>
      <c r="T3887">
        <v>180</v>
      </c>
      <c r="U3887">
        <v>103</v>
      </c>
      <c r="V3887">
        <v>23</v>
      </c>
      <c r="W3887">
        <v>290</v>
      </c>
      <c r="X3887">
        <v>290</v>
      </c>
      <c r="Y3887">
        <v>0</v>
      </c>
      <c r="Z3887">
        <v>0</v>
      </c>
      <c r="AA3887">
        <v>6484.2</v>
      </c>
      <c r="AB3887">
        <v>0</v>
      </c>
      <c r="AC3887">
        <v>0</v>
      </c>
      <c r="AD3887">
        <v>23</v>
      </c>
      <c r="AE3887">
        <v>0</v>
      </c>
      <c r="AF3887">
        <v>419</v>
      </c>
      <c r="AG3887">
        <v>2</v>
      </c>
      <c r="AH3887">
        <v>12</v>
      </c>
      <c r="AI3887">
        <v>45</v>
      </c>
      <c r="AJ3887">
        <v>0</v>
      </c>
      <c r="AK3887">
        <v>0</v>
      </c>
      <c r="AL3887">
        <v>0</v>
      </c>
      <c r="AM3887">
        <v>0</v>
      </c>
      <c r="AN3887">
        <v>0</v>
      </c>
      <c r="AO3887">
        <v>339</v>
      </c>
      <c r="AP3887">
        <v>1657</v>
      </c>
      <c r="AQ3887">
        <v>346</v>
      </c>
      <c r="AR3887">
        <v>0</v>
      </c>
      <c r="AS3887">
        <v>262</v>
      </c>
      <c r="AT3887">
        <v>52</v>
      </c>
      <c r="AU3887">
        <v>30</v>
      </c>
      <c r="AV3887">
        <v>14</v>
      </c>
      <c r="AW3887">
        <v>9</v>
      </c>
      <c r="AX3887">
        <v>0</v>
      </c>
      <c r="AY3887">
        <v>198</v>
      </c>
      <c r="AZ3887">
        <v>342</v>
      </c>
      <c r="BA3887">
        <v>227</v>
      </c>
      <c r="BB3887">
        <v>41</v>
      </c>
      <c r="BC3887">
        <v>31</v>
      </c>
      <c r="BD3887">
        <v>3</v>
      </c>
      <c r="BE3887">
        <v>0</v>
      </c>
      <c r="BF3887">
        <v>468</v>
      </c>
      <c r="BG3887">
        <v>650</v>
      </c>
      <c r="BH3887">
        <v>0</v>
      </c>
      <c r="BI3887">
        <v>99</v>
      </c>
      <c r="BJ3887" s="2">
        <v>46036</v>
      </c>
      <c r="BK3887">
        <v>0</v>
      </c>
      <c r="BL3887" s="3" t="str">
        <f>VLOOKUP(O3887,DropDownList!$H$1:$I$7,2,FALSE)</f>
        <v>2022/23</v>
      </c>
      <c r="BM3887" s="3" t="str">
        <f t="shared" si="61"/>
        <v>VSUR</v>
      </c>
    </row>
    <row r="3888" spans="1:65" x14ac:dyDescent="0.2">
      <c r="A3888">
        <v>2026</v>
      </c>
      <c r="B3888">
        <v>1</v>
      </c>
      <c r="C3888" t="s">
        <v>231</v>
      </c>
      <c r="D3888" t="s">
        <v>246</v>
      </c>
      <c r="E3888" t="s">
        <v>49</v>
      </c>
      <c r="F3888">
        <v>9287</v>
      </c>
      <c r="G3888" t="s">
        <v>141</v>
      </c>
      <c r="H3888" t="s">
        <v>240</v>
      </c>
      <c r="I3888" t="s">
        <v>240</v>
      </c>
      <c r="J3888" s="1">
        <v>46023</v>
      </c>
      <c r="K3888" t="s">
        <v>438</v>
      </c>
      <c r="L3888">
        <v>4</v>
      </c>
      <c r="M3888" t="s">
        <v>439</v>
      </c>
      <c r="N3888" t="s">
        <v>145</v>
      </c>
      <c r="O3888" t="s">
        <v>155</v>
      </c>
      <c r="P3888" t="s">
        <v>154</v>
      </c>
      <c r="Q3888">
        <v>21793.97</v>
      </c>
      <c r="R3888">
        <v>486</v>
      </c>
      <c r="S3888">
        <v>120226.3</v>
      </c>
      <c r="T3888">
        <v>3748.86</v>
      </c>
      <c r="U3888">
        <v>107</v>
      </c>
      <c r="V3888">
        <v>47</v>
      </c>
      <c r="W3888">
        <v>9249.98</v>
      </c>
      <c r="X3888">
        <v>9249.98</v>
      </c>
      <c r="Y3888">
        <v>0</v>
      </c>
      <c r="Z3888">
        <v>0</v>
      </c>
      <c r="AA3888">
        <v>94683.47</v>
      </c>
      <c r="AB3888">
        <v>677.98</v>
      </c>
      <c r="AC3888">
        <v>87501.29</v>
      </c>
      <c r="AD3888">
        <v>22</v>
      </c>
      <c r="AE3888">
        <v>25</v>
      </c>
      <c r="AF3888">
        <v>361</v>
      </c>
      <c r="AG3888">
        <v>63</v>
      </c>
      <c r="AH3888">
        <v>13</v>
      </c>
      <c r="AI3888">
        <v>44</v>
      </c>
      <c r="AJ3888">
        <v>0</v>
      </c>
      <c r="AK3888">
        <v>0</v>
      </c>
      <c r="AL3888">
        <v>0</v>
      </c>
      <c r="AM3888">
        <v>0</v>
      </c>
      <c r="AN3888">
        <v>0</v>
      </c>
      <c r="AO3888">
        <v>345</v>
      </c>
      <c r="AP3888">
        <v>1666</v>
      </c>
      <c r="AQ3888">
        <v>348</v>
      </c>
      <c r="AR3888">
        <v>0</v>
      </c>
      <c r="AS3888">
        <v>257</v>
      </c>
      <c r="AT3888">
        <v>51</v>
      </c>
      <c r="AU3888">
        <v>28</v>
      </c>
      <c r="AV3888">
        <v>13</v>
      </c>
      <c r="AW3888">
        <v>10</v>
      </c>
      <c r="AX3888">
        <v>0</v>
      </c>
      <c r="AY3888">
        <v>208</v>
      </c>
      <c r="AZ3888">
        <v>349</v>
      </c>
      <c r="BA3888">
        <v>229</v>
      </c>
      <c r="BB3888">
        <v>40</v>
      </c>
      <c r="BC3888">
        <v>30</v>
      </c>
      <c r="BD3888">
        <v>3</v>
      </c>
      <c r="BE3888">
        <v>0</v>
      </c>
      <c r="BF3888">
        <v>475</v>
      </c>
      <c r="BG3888">
        <v>10522</v>
      </c>
      <c r="BH3888">
        <v>5</v>
      </c>
      <c r="BI3888">
        <v>103</v>
      </c>
      <c r="BJ3888" s="2">
        <v>46036</v>
      </c>
      <c r="BK3888">
        <v>0</v>
      </c>
      <c r="BL3888" s="3" t="str">
        <f>VLOOKUP(O3888,DropDownList!$H$1:$I$7,2,FALSE)</f>
        <v>2022/23</v>
      </c>
      <c r="BM3888" s="3" t="str">
        <f t="shared" si="61"/>
        <v>JP COURT</v>
      </c>
    </row>
    <row r="3889" spans="1:65" x14ac:dyDescent="0.2">
      <c r="A3889">
        <v>2026</v>
      </c>
      <c r="B3889">
        <v>1</v>
      </c>
      <c r="C3889" t="s">
        <v>231</v>
      </c>
      <c r="D3889" t="s">
        <v>246</v>
      </c>
      <c r="E3889" t="s">
        <v>49</v>
      </c>
      <c r="F3889">
        <v>9287</v>
      </c>
      <c r="G3889" t="s">
        <v>141</v>
      </c>
      <c r="H3889" t="s">
        <v>240</v>
      </c>
      <c r="I3889" t="s">
        <v>240</v>
      </c>
      <c r="J3889" s="1">
        <v>46023</v>
      </c>
      <c r="K3889" t="s">
        <v>438</v>
      </c>
      <c r="L3889">
        <v>4</v>
      </c>
      <c r="M3889" t="s">
        <v>439</v>
      </c>
      <c r="N3889" t="s">
        <v>145</v>
      </c>
      <c r="O3889" t="s">
        <v>147</v>
      </c>
      <c r="P3889" t="s">
        <v>152</v>
      </c>
      <c r="Q3889">
        <v>0</v>
      </c>
      <c r="R3889">
        <v>39</v>
      </c>
      <c r="S3889">
        <v>1560</v>
      </c>
      <c r="T3889">
        <v>840</v>
      </c>
      <c r="U3889">
        <v>0</v>
      </c>
      <c r="V3889">
        <v>0</v>
      </c>
      <c r="W3889">
        <v>0</v>
      </c>
      <c r="X3889">
        <v>0</v>
      </c>
      <c r="Y3889">
        <v>0</v>
      </c>
      <c r="Z3889">
        <v>0</v>
      </c>
      <c r="AA3889">
        <v>720</v>
      </c>
      <c r="AB3889">
        <v>0</v>
      </c>
      <c r="AC3889">
        <v>720</v>
      </c>
      <c r="AD3889">
        <v>0</v>
      </c>
      <c r="AE3889">
        <v>0</v>
      </c>
      <c r="AF3889">
        <v>18</v>
      </c>
      <c r="AG3889">
        <v>0</v>
      </c>
      <c r="AH3889">
        <v>21</v>
      </c>
      <c r="AI3889">
        <v>0</v>
      </c>
      <c r="AJ3889">
        <v>0</v>
      </c>
      <c r="AK3889">
        <v>0</v>
      </c>
      <c r="AL3889">
        <v>0</v>
      </c>
      <c r="AM3889">
        <v>1</v>
      </c>
      <c r="AN3889">
        <v>0</v>
      </c>
      <c r="AO3889">
        <v>0</v>
      </c>
      <c r="AP3889">
        <v>0</v>
      </c>
      <c r="AQ3889">
        <v>0</v>
      </c>
      <c r="AR3889">
        <v>0</v>
      </c>
      <c r="AS3889">
        <v>0</v>
      </c>
      <c r="AT3889">
        <v>0</v>
      </c>
      <c r="AU3889">
        <v>0</v>
      </c>
      <c r="AV3889">
        <v>0</v>
      </c>
      <c r="AW3889">
        <v>0</v>
      </c>
      <c r="AX3889">
        <v>0</v>
      </c>
      <c r="AY3889">
        <v>0</v>
      </c>
      <c r="AZ3889">
        <v>0</v>
      </c>
      <c r="BA3889">
        <v>0</v>
      </c>
      <c r="BB3889">
        <v>0</v>
      </c>
      <c r="BC3889">
        <v>0</v>
      </c>
      <c r="BD3889">
        <v>0</v>
      </c>
      <c r="BE3889">
        <v>0</v>
      </c>
      <c r="BF3889">
        <v>0</v>
      </c>
      <c r="BG3889">
        <v>0</v>
      </c>
      <c r="BH3889">
        <v>0</v>
      </c>
      <c r="BI3889">
        <v>0</v>
      </c>
      <c r="BJ3889" s="2">
        <v>46036</v>
      </c>
      <c r="BK3889">
        <v>0</v>
      </c>
      <c r="BL3889" s="3" t="str">
        <f>VLOOKUP(O3889,DropDownList!$H$1:$I$7,2,FALSE)</f>
        <v>2024/25</v>
      </c>
      <c r="BM3889" s="3" t="str">
        <f t="shared" si="61"/>
        <v>PCOA</v>
      </c>
    </row>
    <row r="3890" spans="1:65" x14ac:dyDescent="0.2">
      <c r="A3890">
        <v>2026</v>
      </c>
      <c r="B3890">
        <v>1</v>
      </c>
      <c r="C3890" t="s">
        <v>231</v>
      </c>
      <c r="D3890" t="s">
        <v>246</v>
      </c>
      <c r="E3890" t="s">
        <v>49</v>
      </c>
      <c r="F3890">
        <v>9287</v>
      </c>
      <c r="G3890" t="s">
        <v>141</v>
      </c>
      <c r="H3890" t="s">
        <v>240</v>
      </c>
      <c r="I3890" t="s">
        <v>240</v>
      </c>
      <c r="J3890" s="1">
        <v>46023</v>
      </c>
      <c r="K3890" t="s">
        <v>438</v>
      </c>
      <c r="L3890">
        <v>4</v>
      </c>
      <c r="M3890" t="s">
        <v>439</v>
      </c>
      <c r="N3890" t="s">
        <v>145</v>
      </c>
      <c r="O3890" t="s">
        <v>155</v>
      </c>
      <c r="P3890" t="s">
        <v>152</v>
      </c>
      <c r="Q3890">
        <v>0</v>
      </c>
      <c r="R3890">
        <v>24</v>
      </c>
      <c r="S3890">
        <v>960</v>
      </c>
      <c r="T3890">
        <v>560</v>
      </c>
      <c r="U3890">
        <v>0</v>
      </c>
      <c r="V3890">
        <v>0</v>
      </c>
      <c r="W3890">
        <v>0</v>
      </c>
      <c r="X3890">
        <v>0</v>
      </c>
      <c r="Y3890">
        <v>0</v>
      </c>
      <c r="Z3890">
        <v>0</v>
      </c>
      <c r="AA3890">
        <v>400</v>
      </c>
      <c r="AB3890">
        <v>0</v>
      </c>
      <c r="AC3890">
        <v>400</v>
      </c>
      <c r="AD3890">
        <v>0</v>
      </c>
      <c r="AE3890">
        <v>0</v>
      </c>
      <c r="AF3890">
        <v>10</v>
      </c>
      <c r="AG3890">
        <v>0</v>
      </c>
      <c r="AH3890">
        <v>14</v>
      </c>
      <c r="AI3890">
        <v>0</v>
      </c>
      <c r="AJ3890">
        <v>0</v>
      </c>
      <c r="AK3890">
        <v>0</v>
      </c>
      <c r="AL3890">
        <v>0</v>
      </c>
      <c r="AM3890">
        <v>0</v>
      </c>
      <c r="AN3890">
        <v>0</v>
      </c>
      <c r="AO3890">
        <v>0</v>
      </c>
      <c r="AP3890">
        <v>0</v>
      </c>
      <c r="AQ3890">
        <v>0</v>
      </c>
      <c r="AR3890">
        <v>0</v>
      </c>
      <c r="AS3890">
        <v>0</v>
      </c>
      <c r="AT3890">
        <v>0</v>
      </c>
      <c r="AU3890">
        <v>0</v>
      </c>
      <c r="AV3890">
        <v>0</v>
      </c>
      <c r="AW3890">
        <v>0</v>
      </c>
      <c r="AX3890">
        <v>0</v>
      </c>
      <c r="AY3890">
        <v>0</v>
      </c>
      <c r="AZ3890">
        <v>0</v>
      </c>
      <c r="BA3890">
        <v>0</v>
      </c>
      <c r="BB3890">
        <v>0</v>
      </c>
      <c r="BC3890">
        <v>0</v>
      </c>
      <c r="BD3890">
        <v>0</v>
      </c>
      <c r="BE3890">
        <v>0</v>
      </c>
      <c r="BF3890">
        <v>0</v>
      </c>
      <c r="BG3890">
        <v>0</v>
      </c>
      <c r="BH3890">
        <v>0</v>
      </c>
      <c r="BI3890">
        <v>0</v>
      </c>
      <c r="BJ3890" s="2">
        <v>46036</v>
      </c>
      <c r="BK3890">
        <v>0</v>
      </c>
      <c r="BL3890" s="3" t="str">
        <f>VLOOKUP(O3890,DropDownList!$H$1:$I$7,2,FALSE)</f>
        <v>2022/23</v>
      </c>
      <c r="BM3890" s="3" t="str">
        <f t="shared" si="61"/>
        <v>PCOA</v>
      </c>
    </row>
    <row r="3891" spans="1:65" x14ac:dyDescent="0.2">
      <c r="A3891">
        <v>2026</v>
      </c>
      <c r="B3891">
        <v>1</v>
      </c>
      <c r="C3891" t="s">
        <v>231</v>
      </c>
      <c r="D3891" t="s">
        <v>246</v>
      </c>
      <c r="E3891" t="s">
        <v>49</v>
      </c>
      <c r="F3891">
        <v>9287</v>
      </c>
      <c r="G3891" t="s">
        <v>141</v>
      </c>
      <c r="H3891" t="s">
        <v>240</v>
      </c>
      <c r="I3891" t="s">
        <v>240</v>
      </c>
      <c r="J3891" s="1">
        <v>46023</v>
      </c>
      <c r="K3891" t="s">
        <v>438</v>
      </c>
      <c r="L3891">
        <v>4</v>
      </c>
      <c r="M3891" t="s">
        <v>439</v>
      </c>
      <c r="N3891" t="s">
        <v>145</v>
      </c>
      <c r="O3891" t="s">
        <v>149</v>
      </c>
      <c r="P3891" t="s">
        <v>150</v>
      </c>
      <c r="Q3891">
        <v>20365.2</v>
      </c>
      <c r="R3891">
        <v>225</v>
      </c>
      <c r="S3891">
        <v>35852.04</v>
      </c>
      <c r="T3891">
        <v>2741.37</v>
      </c>
      <c r="U3891">
        <v>134</v>
      </c>
      <c r="V3891">
        <v>96</v>
      </c>
      <c r="W3891">
        <v>12214.05</v>
      </c>
      <c r="X3891">
        <v>14423.38</v>
      </c>
      <c r="Y3891">
        <v>204</v>
      </c>
      <c r="Z3891">
        <v>33110.67</v>
      </c>
      <c r="AA3891">
        <v>12745.47</v>
      </c>
      <c r="AB3891">
        <v>4420.4399999999996</v>
      </c>
      <c r="AC3891">
        <v>8325.0300000000007</v>
      </c>
      <c r="AD3891">
        <v>80</v>
      </c>
      <c r="AE3891">
        <v>16</v>
      </c>
      <c r="AF3891">
        <v>70</v>
      </c>
      <c r="AG3891">
        <v>22</v>
      </c>
      <c r="AH3891">
        <v>21</v>
      </c>
      <c r="AI3891">
        <v>112</v>
      </c>
      <c r="AJ3891">
        <v>34</v>
      </c>
      <c r="AK3891">
        <v>18</v>
      </c>
      <c r="AL3891">
        <v>1</v>
      </c>
      <c r="AM3891">
        <v>5</v>
      </c>
      <c r="AN3891">
        <v>4</v>
      </c>
      <c r="AO3891">
        <v>162</v>
      </c>
      <c r="AP3891">
        <v>393</v>
      </c>
      <c r="AQ3891">
        <v>164</v>
      </c>
      <c r="AR3891">
        <v>9</v>
      </c>
      <c r="AS3891">
        <v>38</v>
      </c>
      <c r="AT3891">
        <v>21</v>
      </c>
      <c r="AU3891">
        <v>0</v>
      </c>
      <c r="AV3891">
        <v>0</v>
      </c>
      <c r="AW3891">
        <v>0</v>
      </c>
      <c r="AX3891">
        <v>0</v>
      </c>
      <c r="AY3891">
        <v>39</v>
      </c>
      <c r="AZ3891">
        <v>45</v>
      </c>
      <c r="BA3891">
        <v>2</v>
      </c>
      <c r="BB3891">
        <v>0</v>
      </c>
      <c r="BC3891">
        <v>0</v>
      </c>
      <c r="BD3891">
        <v>0</v>
      </c>
      <c r="BE3891">
        <v>0</v>
      </c>
      <c r="BF3891">
        <v>159</v>
      </c>
      <c r="BG3891">
        <v>17060.91</v>
      </c>
      <c r="BH3891">
        <v>0</v>
      </c>
      <c r="BI3891">
        <v>134</v>
      </c>
      <c r="BJ3891" s="2">
        <v>46036</v>
      </c>
      <c r="BK3891">
        <v>0</v>
      </c>
      <c r="BL3891" s="3" t="str">
        <f>VLOOKUP(O3891,DropDownList!$H$1:$I$7,2,FALSE)</f>
        <v>2025/26</v>
      </c>
      <c r="BM3891" s="3" t="str">
        <f t="shared" si="61"/>
        <v>FISCAL FINES</v>
      </c>
    </row>
    <row r="3892" spans="1:65" x14ac:dyDescent="0.2">
      <c r="A3892">
        <v>2026</v>
      </c>
      <c r="B3892">
        <v>1</v>
      </c>
      <c r="C3892" t="s">
        <v>231</v>
      </c>
      <c r="D3892" t="s">
        <v>246</v>
      </c>
      <c r="E3892" t="s">
        <v>49</v>
      </c>
      <c r="F3892">
        <v>9287</v>
      </c>
      <c r="G3892" t="s">
        <v>141</v>
      </c>
      <c r="H3892" t="s">
        <v>240</v>
      </c>
      <c r="I3892" t="s">
        <v>240</v>
      </c>
      <c r="J3892" s="1">
        <v>46023</v>
      </c>
      <c r="K3892" t="s">
        <v>438</v>
      </c>
      <c r="L3892">
        <v>4</v>
      </c>
      <c r="M3892" t="s">
        <v>439</v>
      </c>
      <c r="N3892" t="s">
        <v>145</v>
      </c>
      <c r="O3892" t="s">
        <v>149</v>
      </c>
      <c r="P3892" t="s">
        <v>152</v>
      </c>
      <c r="Q3892">
        <v>0</v>
      </c>
      <c r="R3892">
        <v>26</v>
      </c>
      <c r="S3892">
        <v>1040</v>
      </c>
      <c r="T3892">
        <v>720</v>
      </c>
      <c r="U3892">
        <v>0</v>
      </c>
      <c r="V3892">
        <v>0</v>
      </c>
      <c r="W3892">
        <v>0</v>
      </c>
      <c r="X3892">
        <v>0</v>
      </c>
      <c r="Y3892">
        <v>0</v>
      </c>
      <c r="Z3892">
        <v>0</v>
      </c>
      <c r="AA3892">
        <v>320</v>
      </c>
      <c r="AB3892">
        <v>0</v>
      </c>
      <c r="AC3892">
        <v>320</v>
      </c>
      <c r="AD3892">
        <v>0</v>
      </c>
      <c r="AE3892">
        <v>0</v>
      </c>
      <c r="AF3892">
        <v>8</v>
      </c>
      <c r="AG3892">
        <v>0</v>
      </c>
      <c r="AH3892">
        <v>18</v>
      </c>
      <c r="AI3892">
        <v>0</v>
      </c>
      <c r="AJ3892">
        <v>0</v>
      </c>
      <c r="AK3892">
        <v>0</v>
      </c>
      <c r="AL3892">
        <v>0</v>
      </c>
      <c r="AM3892">
        <v>0</v>
      </c>
      <c r="AN3892">
        <v>0</v>
      </c>
      <c r="AO3892">
        <v>0</v>
      </c>
      <c r="AP3892">
        <v>0</v>
      </c>
      <c r="AQ3892">
        <v>0</v>
      </c>
      <c r="AR3892">
        <v>0</v>
      </c>
      <c r="AS3892">
        <v>0</v>
      </c>
      <c r="AT3892">
        <v>0</v>
      </c>
      <c r="AU3892">
        <v>0</v>
      </c>
      <c r="AV3892">
        <v>0</v>
      </c>
      <c r="AW3892">
        <v>0</v>
      </c>
      <c r="AX3892">
        <v>0</v>
      </c>
      <c r="AY3892">
        <v>0</v>
      </c>
      <c r="AZ3892">
        <v>0</v>
      </c>
      <c r="BA3892">
        <v>0</v>
      </c>
      <c r="BB3892">
        <v>0</v>
      </c>
      <c r="BC3892">
        <v>0</v>
      </c>
      <c r="BD3892">
        <v>0</v>
      </c>
      <c r="BE3892">
        <v>0</v>
      </c>
      <c r="BF3892">
        <v>0</v>
      </c>
      <c r="BG3892">
        <v>0</v>
      </c>
      <c r="BH3892">
        <v>0</v>
      </c>
      <c r="BI3892">
        <v>0</v>
      </c>
      <c r="BJ3892" s="2">
        <v>46036</v>
      </c>
      <c r="BK3892">
        <v>0</v>
      </c>
      <c r="BL3892" s="3" t="str">
        <f>VLOOKUP(O3892,DropDownList!$H$1:$I$7,2,FALSE)</f>
        <v>2025/26</v>
      </c>
      <c r="BM3892" s="3" t="str">
        <f t="shared" si="61"/>
        <v>PCOA</v>
      </c>
    </row>
    <row r="3893" spans="1:65" x14ac:dyDescent="0.2">
      <c r="A3893">
        <v>2026</v>
      </c>
      <c r="B3893">
        <v>1</v>
      </c>
      <c r="C3893" t="s">
        <v>231</v>
      </c>
      <c r="D3893" t="s">
        <v>246</v>
      </c>
      <c r="E3893" t="s">
        <v>49</v>
      </c>
      <c r="F3893">
        <v>9287</v>
      </c>
      <c r="G3893" t="s">
        <v>141</v>
      </c>
      <c r="H3893" t="s">
        <v>240</v>
      </c>
      <c r="I3893" t="s">
        <v>240</v>
      </c>
      <c r="J3893" s="1">
        <v>46023</v>
      </c>
      <c r="K3893" t="s">
        <v>438</v>
      </c>
      <c r="L3893">
        <v>4</v>
      </c>
      <c r="M3893" t="s">
        <v>439</v>
      </c>
      <c r="N3893" t="s">
        <v>145</v>
      </c>
      <c r="O3893" t="s">
        <v>149</v>
      </c>
      <c r="P3893" t="s">
        <v>154</v>
      </c>
      <c r="Q3893">
        <v>26228.959999999999</v>
      </c>
      <c r="R3893">
        <v>197</v>
      </c>
      <c r="S3893">
        <v>42952.43</v>
      </c>
      <c r="T3893">
        <v>15</v>
      </c>
      <c r="U3893">
        <v>118</v>
      </c>
      <c r="V3893">
        <v>67</v>
      </c>
      <c r="W3893">
        <v>10531</v>
      </c>
      <c r="X3893">
        <v>14681</v>
      </c>
      <c r="Y3893">
        <v>0</v>
      </c>
      <c r="Z3893">
        <v>0</v>
      </c>
      <c r="AA3893">
        <v>16708.47</v>
      </c>
      <c r="AB3893">
        <v>340.01</v>
      </c>
      <c r="AC3893">
        <v>14803.46</v>
      </c>
      <c r="AD3893">
        <v>40</v>
      </c>
      <c r="AE3893">
        <v>27</v>
      </c>
      <c r="AF3893">
        <v>78</v>
      </c>
      <c r="AG3893">
        <v>39</v>
      </c>
      <c r="AH3893">
        <v>1</v>
      </c>
      <c r="AI3893">
        <v>79</v>
      </c>
      <c r="AJ3893">
        <v>0</v>
      </c>
      <c r="AK3893">
        <v>0</v>
      </c>
      <c r="AL3893">
        <v>0</v>
      </c>
      <c r="AM3893">
        <v>0</v>
      </c>
      <c r="AN3893">
        <v>0</v>
      </c>
      <c r="AO3893">
        <v>132</v>
      </c>
      <c r="AP3893">
        <v>355</v>
      </c>
      <c r="AQ3893">
        <v>127</v>
      </c>
      <c r="AR3893">
        <v>0</v>
      </c>
      <c r="AS3893">
        <v>31</v>
      </c>
      <c r="AT3893">
        <v>9</v>
      </c>
      <c r="AU3893">
        <v>0</v>
      </c>
      <c r="AV3893">
        <v>0</v>
      </c>
      <c r="AW3893">
        <v>0</v>
      </c>
      <c r="AX3893">
        <v>0</v>
      </c>
      <c r="AY3893">
        <v>47</v>
      </c>
      <c r="AZ3893">
        <v>55</v>
      </c>
      <c r="BA3893">
        <v>7</v>
      </c>
      <c r="BB3893">
        <v>1</v>
      </c>
      <c r="BC3893">
        <v>0</v>
      </c>
      <c r="BD3893">
        <v>1</v>
      </c>
      <c r="BE3893">
        <v>0</v>
      </c>
      <c r="BF3893">
        <v>196</v>
      </c>
      <c r="BG3893">
        <v>19177.43</v>
      </c>
      <c r="BH3893">
        <v>0</v>
      </c>
      <c r="BI3893">
        <v>117</v>
      </c>
      <c r="BJ3893" s="2">
        <v>46036</v>
      </c>
      <c r="BK3893">
        <v>0</v>
      </c>
      <c r="BL3893" s="3" t="str">
        <f>VLOOKUP(O3893,DropDownList!$H$1:$I$7,2,FALSE)</f>
        <v>2025/26</v>
      </c>
      <c r="BM3893" s="3" t="str">
        <f t="shared" si="61"/>
        <v>JP COURT</v>
      </c>
    </row>
    <row r="3894" spans="1:65" x14ac:dyDescent="0.2">
      <c r="A3894">
        <v>2026</v>
      </c>
      <c r="B3894">
        <v>1</v>
      </c>
      <c r="C3894" t="s">
        <v>231</v>
      </c>
      <c r="D3894" t="s">
        <v>246</v>
      </c>
      <c r="E3894" t="s">
        <v>49</v>
      </c>
      <c r="F3894">
        <v>9287</v>
      </c>
      <c r="G3894" t="s">
        <v>141</v>
      </c>
      <c r="H3894" t="s">
        <v>240</v>
      </c>
      <c r="I3894" t="s">
        <v>240</v>
      </c>
      <c r="J3894" s="1">
        <v>46023</v>
      </c>
      <c r="K3894" t="s">
        <v>438</v>
      </c>
      <c r="L3894">
        <v>4</v>
      </c>
      <c r="M3894" t="s">
        <v>439</v>
      </c>
      <c r="N3894" t="s">
        <v>145</v>
      </c>
      <c r="O3894" t="s">
        <v>156</v>
      </c>
      <c r="P3894" t="s">
        <v>150</v>
      </c>
      <c r="Q3894">
        <v>22127.68</v>
      </c>
      <c r="R3894">
        <v>536</v>
      </c>
      <c r="S3894">
        <v>81536.58</v>
      </c>
      <c r="T3894">
        <v>11821.1</v>
      </c>
      <c r="U3894">
        <v>169</v>
      </c>
      <c r="V3894">
        <v>62</v>
      </c>
      <c r="W3894">
        <v>9520.7000000000007</v>
      </c>
      <c r="X3894">
        <v>9520.7000000000007</v>
      </c>
      <c r="Y3894">
        <v>471</v>
      </c>
      <c r="Z3894">
        <v>69715.48</v>
      </c>
      <c r="AA3894">
        <v>47587.8</v>
      </c>
      <c r="AB3894">
        <v>14300.7</v>
      </c>
      <c r="AC3894">
        <v>33287.1</v>
      </c>
      <c r="AD3894">
        <v>48</v>
      </c>
      <c r="AE3894">
        <v>14</v>
      </c>
      <c r="AF3894">
        <v>286</v>
      </c>
      <c r="AG3894">
        <v>64</v>
      </c>
      <c r="AH3894">
        <v>65</v>
      </c>
      <c r="AI3894">
        <v>105</v>
      </c>
      <c r="AJ3894">
        <v>80</v>
      </c>
      <c r="AK3894">
        <v>46</v>
      </c>
      <c r="AL3894">
        <v>11</v>
      </c>
      <c r="AM3894">
        <v>21</v>
      </c>
      <c r="AN3894">
        <v>7</v>
      </c>
      <c r="AO3894">
        <v>395</v>
      </c>
      <c r="AP3894">
        <v>1814</v>
      </c>
      <c r="AQ3894">
        <v>413</v>
      </c>
      <c r="AR3894">
        <v>53</v>
      </c>
      <c r="AS3894">
        <v>274</v>
      </c>
      <c r="AT3894">
        <v>12</v>
      </c>
      <c r="AU3894">
        <v>7</v>
      </c>
      <c r="AV3894">
        <v>4</v>
      </c>
      <c r="AW3894">
        <v>0</v>
      </c>
      <c r="AX3894">
        <v>0</v>
      </c>
      <c r="AY3894">
        <v>291</v>
      </c>
      <c r="AZ3894">
        <v>443</v>
      </c>
      <c r="BA3894">
        <v>234</v>
      </c>
      <c r="BB3894">
        <v>12</v>
      </c>
      <c r="BC3894">
        <v>5</v>
      </c>
      <c r="BD3894">
        <v>2</v>
      </c>
      <c r="BE3894">
        <v>0</v>
      </c>
      <c r="BF3894">
        <v>388</v>
      </c>
      <c r="BG3894">
        <v>16059.56</v>
      </c>
      <c r="BH3894">
        <v>16</v>
      </c>
      <c r="BI3894">
        <v>169</v>
      </c>
      <c r="BJ3894" s="2">
        <v>46036</v>
      </c>
      <c r="BK3894">
        <v>0</v>
      </c>
      <c r="BL3894" s="3" t="str">
        <f>VLOOKUP(O3894,DropDownList!$H$1:$I$7,2,FALSE)</f>
        <v>2023/24</v>
      </c>
      <c r="BM3894" s="3" t="str">
        <f t="shared" si="61"/>
        <v>FISCAL FINES</v>
      </c>
    </row>
    <row r="3895" spans="1:65" x14ac:dyDescent="0.2">
      <c r="A3895">
        <v>2026</v>
      </c>
      <c r="B3895">
        <v>1</v>
      </c>
      <c r="C3895" t="s">
        <v>231</v>
      </c>
      <c r="D3895" t="s">
        <v>246</v>
      </c>
      <c r="E3895" t="s">
        <v>49</v>
      </c>
      <c r="F3895">
        <v>9287</v>
      </c>
      <c r="G3895" t="s">
        <v>141</v>
      </c>
      <c r="H3895" t="s">
        <v>240</v>
      </c>
      <c r="I3895" t="s">
        <v>240</v>
      </c>
      <c r="J3895" s="1">
        <v>46023</v>
      </c>
      <c r="K3895" t="s">
        <v>438</v>
      </c>
      <c r="L3895">
        <v>4</v>
      </c>
      <c r="M3895" t="s">
        <v>439</v>
      </c>
      <c r="N3895" t="s">
        <v>145</v>
      </c>
      <c r="O3895" t="s">
        <v>147</v>
      </c>
      <c r="P3895" t="s">
        <v>146</v>
      </c>
      <c r="Q3895">
        <v>1642.44</v>
      </c>
      <c r="R3895">
        <v>445</v>
      </c>
      <c r="S3895">
        <v>6370</v>
      </c>
      <c r="T3895">
        <v>190</v>
      </c>
      <c r="U3895">
        <v>226</v>
      </c>
      <c r="V3895">
        <v>58</v>
      </c>
      <c r="W3895">
        <v>829.24</v>
      </c>
      <c r="X3895">
        <v>829.24</v>
      </c>
      <c r="Y3895">
        <v>0</v>
      </c>
      <c r="Z3895">
        <v>0</v>
      </c>
      <c r="AA3895">
        <v>4537.5600000000004</v>
      </c>
      <c r="AB3895">
        <v>0</v>
      </c>
      <c r="AC3895">
        <v>0</v>
      </c>
      <c r="AD3895">
        <v>57</v>
      </c>
      <c r="AE3895">
        <v>1</v>
      </c>
      <c r="AF3895">
        <v>316</v>
      </c>
      <c r="AG3895">
        <v>5</v>
      </c>
      <c r="AH3895">
        <v>14</v>
      </c>
      <c r="AI3895">
        <v>110</v>
      </c>
      <c r="AJ3895">
        <v>0</v>
      </c>
      <c r="AK3895">
        <v>0</v>
      </c>
      <c r="AL3895">
        <v>0</v>
      </c>
      <c r="AM3895">
        <v>0</v>
      </c>
      <c r="AN3895">
        <v>0</v>
      </c>
      <c r="AO3895">
        <v>346</v>
      </c>
      <c r="AP3895">
        <v>1335</v>
      </c>
      <c r="AQ3895">
        <v>337</v>
      </c>
      <c r="AR3895">
        <v>0</v>
      </c>
      <c r="AS3895">
        <v>210</v>
      </c>
      <c r="AT3895">
        <v>19</v>
      </c>
      <c r="AU3895">
        <v>8</v>
      </c>
      <c r="AV3895">
        <v>3</v>
      </c>
      <c r="AW3895">
        <v>12</v>
      </c>
      <c r="AX3895">
        <v>0</v>
      </c>
      <c r="AY3895">
        <v>200</v>
      </c>
      <c r="AZ3895">
        <v>301</v>
      </c>
      <c r="BA3895">
        <v>144</v>
      </c>
      <c r="BB3895">
        <v>17</v>
      </c>
      <c r="BC3895">
        <v>7</v>
      </c>
      <c r="BD3895">
        <v>3</v>
      </c>
      <c r="BE3895">
        <v>0</v>
      </c>
      <c r="BF3895">
        <v>433</v>
      </c>
      <c r="BG3895">
        <v>1570</v>
      </c>
      <c r="BH3895">
        <v>0</v>
      </c>
      <c r="BI3895">
        <v>222</v>
      </c>
      <c r="BJ3895" s="2">
        <v>46036</v>
      </c>
      <c r="BK3895">
        <v>0</v>
      </c>
      <c r="BL3895" s="3" t="str">
        <f>VLOOKUP(O3895,DropDownList!$H$1:$I$7,2,FALSE)</f>
        <v>2024/25</v>
      </c>
      <c r="BM3895" s="3" t="str">
        <f t="shared" si="61"/>
        <v>VSUR</v>
      </c>
    </row>
    <row r="3896" spans="1:65" x14ac:dyDescent="0.2">
      <c r="A3896">
        <v>2026</v>
      </c>
      <c r="B3896">
        <v>1</v>
      </c>
      <c r="C3896" t="s">
        <v>231</v>
      </c>
      <c r="D3896" t="s">
        <v>246</v>
      </c>
      <c r="E3896" t="s">
        <v>49</v>
      </c>
      <c r="F3896">
        <v>9287</v>
      </c>
      <c r="G3896" t="s">
        <v>141</v>
      </c>
      <c r="H3896" t="s">
        <v>240</v>
      </c>
      <c r="I3896" t="s">
        <v>240</v>
      </c>
      <c r="J3896" s="1">
        <v>46023</v>
      </c>
      <c r="K3896" t="s">
        <v>438</v>
      </c>
      <c r="L3896">
        <v>4</v>
      </c>
      <c r="M3896" t="s">
        <v>439</v>
      </c>
      <c r="N3896" t="s">
        <v>145</v>
      </c>
      <c r="O3896" t="s">
        <v>155</v>
      </c>
      <c r="P3896" t="s">
        <v>153</v>
      </c>
      <c r="Q3896">
        <v>90</v>
      </c>
      <c r="R3896">
        <v>4</v>
      </c>
      <c r="S3896">
        <v>285</v>
      </c>
      <c r="T3896">
        <v>0</v>
      </c>
      <c r="U3896">
        <v>2</v>
      </c>
      <c r="V3896">
        <v>1</v>
      </c>
      <c r="W3896">
        <v>45</v>
      </c>
      <c r="X3896">
        <v>45</v>
      </c>
      <c r="Y3896">
        <v>0</v>
      </c>
      <c r="Z3896">
        <v>0</v>
      </c>
      <c r="AA3896">
        <v>195</v>
      </c>
      <c r="AB3896">
        <v>0</v>
      </c>
      <c r="AC3896">
        <v>195</v>
      </c>
      <c r="AD3896">
        <v>1</v>
      </c>
      <c r="AE3896">
        <v>0</v>
      </c>
      <c r="AF3896">
        <v>2</v>
      </c>
      <c r="AG3896">
        <v>0</v>
      </c>
      <c r="AH3896">
        <v>0</v>
      </c>
      <c r="AI3896">
        <v>2</v>
      </c>
      <c r="AJ3896">
        <v>0</v>
      </c>
      <c r="AK3896">
        <v>0</v>
      </c>
      <c r="AL3896">
        <v>0</v>
      </c>
      <c r="AM3896">
        <v>0</v>
      </c>
      <c r="AN3896">
        <v>0</v>
      </c>
      <c r="AO3896">
        <v>2</v>
      </c>
      <c r="AP3896">
        <v>12</v>
      </c>
      <c r="AQ3896">
        <v>3</v>
      </c>
      <c r="AR3896">
        <v>0</v>
      </c>
      <c r="AS3896">
        <v>2</v>
      </c>
      <c r="AT3896">
        <v>1</v>
      </c>
      <c r="AU3896">
        <v>0</v>
      </c>
      <c r="AV3896">
        <v>0</v>
      </c>
      <c r="AW3896">
        <v>0</v>
      </c>
      <c r="AX3896">
        <v>0</v>
      </c>
      <c r="AY3896">
        <v>1</v>
      </c>
      <c r="AZ3896">
        <v>3</v>
      </c>
      <c r="BA3896">
        <v>2</v>
      </c>
      <c r="BB3896">
        <v>0</v>
      </c>
      <c r="BC3896">
        <v>0</v>
      </c>
      <c r="BD3896">
        <v>0</v>
      </c>
      <c r="BE3896">
        <v>0</v>
      </c>
      <c r="BF3896">
        <v>2</v>
      </c>
      <c r="BG3896">
        <v>90</v>
      </c>
      <c r="BH3896">
        <v>0</v>
      </c>
      <c r="BI3896">
        <v>2</v>
      </c>
      <c r="BJ3896" s="2">
        <v>46036</v>
      </c>
      <c r="BK3896">
        <v>0</v>
      </c>
      <c r="BL3896" s="3" t="str">
        <f>VLOOKUP(O3896,DropDownList!$H$1:$I$7,2,FALSE)</f>
        <v>2022/23</v>
      </c>
      <c r="BM3896" s="3" t="str">
        <f t="shared" si="61"/>
        <v>PREG</v>
      </c>
    </row>
    <row r="3897" spans="1:65" x14ac:dyDescent="0.2">
      <c r="A3897">
        <v>2026</v>
      </c>
      <c r="B3897">
        <v>1</v>
      </c>
      <c r="C3897" t="s">
        <v>231</v>
      </c>
      <c r="D3897" t="s">
        <v>246</v>
      </c>
      <c r="E3897" t="s">
        <v>49</v>
      </c>
      <c r="F3897">
        <v>9287</v>
      </c>
      <c r="G3897" t="s">
        <v>141</v>
      </c>
      <c r="H3897" t="s">
        <v>240</v>
      </c>
      <c r="I3897" t="s">
        <v>240</v>
      </c>
      <c r="J3897" s="1">
        <v>46023</v>
      </c>
      <c r="K3897" t="s">
        <v>438</v>
      </c>
      <c r="L3897">
        <v>4</v>
      </c>
      <c r="M3897" t="s">
        <v>439</v>
      </c>
      <c r="N3897" t="s">
        <v>145</v>
      </c>
      <c r="O3897" t="s">
        <v>147</v>
      </c>
      <c r="P3897" t="s">
        <v>154</v>
      </c>
      <c r="Q3897">
        <v>43033.08</v>
      </c>
      <c r="R3897">
        <v>445</v>
      </c>
      <c r="S3897">
        <v>101268.23</v>
      </c>
      <c r="T3897">
        <v>3466.62</v>
      </c>
      <c r="U3897">
        <v>225</v>
      </c>
      <c r="V3897">
        <v>100</v>
      </c>
      <c r="W3897">
        <v>18170.95</v>
      </c>
      <c r="X3897">
        <v>19268.95</v>
      </c>
      <c r="Y3897">
        <v>0</v>
      </c>
      <c r="Z3897">
        <v>0</v>
      </c>
      <c r="AA3897">
        <v>54768.53</v>
      </c>
      <c r="AB3897">
        <v>1248.25</v>
      </c>
      <c r="AC3897">
        <v>48972.72</v>
      </c>
      <c r="AD3897">
        <v>55</v>
      </c>
      <c r="AE3897">
        <v>45</v>
      </c>
      <c r="AF3897">
        <v>203</v>
      </c>
      <c r="AG3897">
        <v>119</v>
      </c>
      <c r="AH3897">
        <v>14</v>
      </c>
      <c r="AI3897">
        <v>106</v>
      </c>
      <c r="AJ3897">
        <v>0</v>
      </c>
      <c r="AK3897">
        <v>0</v>
      </c>
      <c r="AL3897">
        <v>0</v>
      </c>
      <c r="AM3897">
        <v>0</v>
      </c>
      <c r="AN3897">
        <v>0</v>
      </c>
      <c r="AO3897">
        <v>346</v>
      </c>
      <c r="AP3897">
        <v>1324</v>
      </c>
      <c r="AQ3897">
        <v>336</v>
      </c>
      <c r="AR3897">
        <v>0</v>
      </c>
      <c r="AS3897">
        <v>208</v>
      </c>
      <c r="AT3897">
        <v>18</v>
      </c>
      <c r="AU3897">
        <v>8</v>
      </c>
      <c r="AV3897">
        <v>3</v>
      </c>
      <c r="AW3897">
        <v>12</v>
      </c>
      <c r="AX3897">
        <v>0</v>
      </c>
      <c r="AY3897">
        <v>201</v>
      </c>
      <c r="AZ3897">
        <v>298</v>
      </c>
      <c r="BA3897">
        <v>141</v>
      </c>
      <c r="BB3897">
        <v>17</v>
      </c>
      <c r="BC3897">
        <v>7</v>
      </c>
      <c r="BD3897">
        <v>3</v>
      </c>
      <c r="BE3897">
        <v>0</v>
      </c>
      <c r="BF3897">
        <v>433</v>
      </c>
      <c r="BG3897">
        <v>24543</v>
      </c>
      <c r="BH3897">
        <v>3</v>
      </c>
      <c r="BI3897">
        <v>221</v>
      </c>
      <c r="BJ3897" s="2">
        <v>46036</v>
      </c>
      <c r="BK3897">
        <v>0</v>
      </c>
      <c r="BL3897" s="3" t="str">
        <f>VLOOKUP(O3897,DropDownList!$H$1:$I$7,2,FALSE)</f>
        <v>2024/25</v>
      </c>
      <c r="BM3897" s="3" t="str">
        <f t="shared" si="61"/>
        <v>JP COURT</v>
      </c>
    </row>
    <row r="3898" spans="1:65" x14ac:dyDescent="0.2">
      <c r="A3898">
        <v>2026</v>
      </c>
      <c r="B3898">
        <v>1</v>
      </c>
      <c r="C3898" t="s">
        <v>231</v>
      </c>
      <c r="D3898" t="s">
        <v>246</v>
      </c>
      <c r="E3898" t="s">
        <v>49</v>
      </c>
      <c r="F3898">
        <v>9287</v>
      </c>
      <c r="G3898" t="s">
        <v>141</v>
      </c>
      <c r="H3898" t="s">
        <v>240</v>
      </c>
      <c r="I3898" t="s">
        <v>240</v>
      </c>
      <c r="J3898" s="1">
        <v>46023</v>
      </c>
      <c r="K3898" t="s">
        <v>438</v>
      </c>
      <c r="L3898">
        <v>4</v>
      </c>
      <c r="M3898" t="s">
        <v>439</v>
      </c>
      <c r="N3898" t="s">
        <v>145</v>
      </c>
      <c r="O3898" t="s">
        <v>147</v>
      </c>
      <c r="P3898" t="s">
        <v>150</v>
      </c>
      <c r="Q3898">
        <v>37914.629999999997</v>
      </c>
      <c r="R3898">
        <v>460</v>
      </c>
      <c r="S3898">
        <v>78384.41</v>
      </c>
      <c r="T3898">
        <v>12178.89</v>
      </c>
      <c r="U3898">
        <v>224</v>
      </c>
      <c r="V3898">
        <v>121</v>
      </c>
      <c r="W3898">
        <v>20804.2</v>
      </c>
      <c r="X3898">
        <v>21905.57</v>
      </c>
      <c r="Y3898">
        <v>391</v>
      </c>
      <c r="Z3898">
        <v>66205.52</v>
      </c>
      <c r="AA3898">
        <v>28290.89</v>
      </c>
      <c r="AB3898">
        <v>9641.51</v>
      </c>
      <c r="AC3898">
        <v>18649.38</v>
      </c>
      <c r="AD3898">
        <v>98</v>
      </c>
      <c r="AE3898">
        <v>23</v>
      </c>
      <c r="AF3898">
        <v>161</v>
      </c>
      <c r="AG3898">
        <v>70</v>
      </c>
      <c r="AH3898">
        <v>69</v>
      </c>
      <c r="AI3898">
        <v>154</v>
      </c>
      <c r="AJ3898">
        <v>57</v>
      </c>
      <c r="AK3898">
        <v>29</v>
      </c>
      <c r="AL3898">
        <v>8</v>
      </c>
      <c r="AM3898">
        <v>16</v>
      </c>
      <c r="AN3898">
        <v>7</v>
      </c>
      <c r="AO3898">
        <v>358</v>
      </c>
      <c r="AP3898">
        <v>1441</v>
      </c>
      <c r="AQ3898">
        <v>377</v>
      </c>
      <c r="AR3898">
        <v>9</v>
      </c>
      <c r="AS3898">
        <v>233</v>
      </c>
      <c r="AT3898">
        <v>48</v>
      </c>
      <c r="AU3898">
        <v>2</v>
      </c>
      <c r="AV3898">
        <v>2</v>
      </c>
      <c r="AW3898">
        <v>0</v>
      </c>
      <c r="AX3898">
        <v>0</v>
      </c>
      <c r="AY3898">
        <v>169</v>
      </c>
      <c r="AZ3898">
        <v>329</v>
      </c>
      <c r="BA3898">
        <v>186</v>
      </c>
      <c r="BB3898">
        <v>12</v>
      </c>
      <c r="BC3898">
        <v>4</v>
      </c>
      <c r="BD3898">
        <v>1</v>
      </c>
      <c r="BE3898">
        <v>0</v>
      </c>
      <c r="BF3898">
        <v>356</v>
      </c>
      <c r="BG3898">
        <v>27748.32</v>
      </c>
      <c r="BH3898">
        <v>6</v>
      </c>
      <c r="BI3898">
        <v>224</v>
      </c>
      <c r="BJ3898" s="2">
        <v>46036</v>
      </c>
      <c r="BK3898">
        <v>0</v>
      </c>
      <c r="BL3898" s="3" t="str">
        <f>VLOOKUP(O3898,DropDownList!$H$1:$I$7,2,FALSE)</f>
        <v>2024/25</v>
      </c>
      <c r="BM3898" s="3" t="str">
        <f t="shared" si="61"/>
        <v>FISCAL FINES</v>
      </c>
    </row>
    <row r="3899" spans="1:65" x14ac:dyDescent="0.2">
      <c r="A3899">
        <v>2026</v>
      </c>
      <c r="B3899">
        <v>1</v>
      </c>
      <c r="C3899" t="s">
        <v>231</v>
      </c>
      <c r="D3899" t="s">
        <v>246</v>
      </c>
      <c r="E3899" t="s">
        <v>49</v>
      </c>
      <c r="F3899">
        <v>9287</v>
      </c>
      <c r="G3899" t="s">
        <v>141</v>
      </c>
      <c r="H3899" t="s">
        <v>240</v>
      </c>
      <c r="I3899" t="s">
        <v>240</v>
      </c>
      <c r="J3899" s="1">
        <v>46023</v>
      </c>
      <c r="K3899" t="s">
        <v>438</v>
      </c>
      <c r="L3899">
        <v>4</v>
      </c>
      <c r="M3899" t="s">
        <v>439</v>
      </c>
      <c r="N3899" t="s">
        <v>145</v>
      </c>
      <c r="O3899" t="s">
        <v>155</v>
      </c>
      <c r="P3899" t="s">
        <v>148</v>
      </c>
      <c r="Q3899">
        <v>201.34</v>
      </c>
      <c r="R3899">
        <v>14</v>
      </c>
      <c r="S3899">
        <v>840</v>
      </c>
      <c r="T3899">
        <v>60</v>
      </c>
      <c r="U3899">
        <v>5</v>
      </c>
      <c r="V3899">
        <v>2</v>
      </c>
      <c r="W3899">
        <v>120</v>
      </c>
      <c r="X3899">
        <v>120</v>
      </c>
      <c r="Y3899">
        <v>0</v>
      </c>
      <c r="Z3899">
        <v>0</v>
      </c>
      <c r="AA3899">
        <v>578.66</v>
      </c>
      <c r="AB3899">
        <v>0</v>
      </c>
      <c r="AC3899">
        <v>578.66</v>
      </c>
      <c r="AD3899">
        <v>2</v>
      </c>
      <c r="AE3899">
        <v>0</v>
      </c>
      <c r="AF3899">
        <v>8</v>
      </c>
      <c r="AG3899">
        <v>3</v>
      </c>
      <c r="AH3899">
        <v>1</v>
      </c>
      <c r="AI3899">
        <v>2</v>
      </c>
      <c r="AJ3899">
        <v>0</v>
      </c>
      <c r="AK3899">
        <v>0</v>
      </c>
      <c r="AL3899">
        <v>0</v>
      </c>
      <c r="AM3899">
        <v>0</v>
      </c>
      <c r="AN3899">
        <v>0</v>
      </c>
      <c r="AO3899">
        <v>10</v>
      </c>
      <c r="AP3899">
        <v>63</v>
      </c>
      <c r="AQ3899">
        <v>12</v>
      </c>
      <c r="AR3899">
        <v>0</v>
      </c>
      <c r="AS3899">
        <v>12</v>
      </c>
      <c r="AT3899">
        <v>4</v>
      </c>
      <c r="AU3899">
        <v>0</v>
      </c>
      <c r="AV3899">
        <v>0</v>
      </c>
      <c r="AW3899">
        <v>0</v>
      </c>
      <c r="AX3899">
        <v>0</v>
      </c>
      <c r="AY3899">
        <v>8</v>
      </c>
      <c r="AZ3899">
        <v>16</v>
      </c>
      <c r="BA3899">
        <v>10</v>
      </c>
      <c r="BB3899">
        <v>0</v>
      </c>
      <c r="BC3899">
        <v>0</v>
      </c>
      <c r="BD3899">
        <v>0</v>
      </c>
      <c r="BE3899">
        <v>0</v>
      </c>
      <c r="BF3899">
        <v>11</v>
      </c>
      <c r="BG3899">
        <v>120</v>
      </c>
      <c r="BH3899">
        <v>0</v>
      </c>
      <c r="BI3899">
        <v>5</v>
      </c>
      <c r="BJ3899" s="2">
        <v>46036</v>
      </c>
      <c r="BK3899">
        <v>0</v>
      </c>
      <c r="BL3899" s="3" t="str">
        <f>VLOOKUP(O3899,DropDownList!$H$1:$I$7,2,FALSE)</f>
        <v>2022/23</v>
      </c>
      <c r="BM3899" s="3" t="str">
        <f t="shared" si="61"/>
        <v>PRAS</v>
      </c>
    </row>
    <row r="3900" spans="1:65" x14ac:dyDescent="0.2">
      <c r="A3900">
        <v>2026</v>
      </c>
      <c r="B3900">
        <v>1</v>
      </c>
      <c r="C3900" t="s">
        <v>231</v>
      </c>
      <c r="D3900" t="s">
        <v>246</v>
      </c>
      <c r="E3900" t="s">
        <v>49</v>
      </c>
      <c r="F3900">
        <v>9287</v>
      </c>
      <c r="G3900" t="s">
        <v>141</v>
      </c>
      <c r="H3900" t="s">
        <v>240</v>
      </c>
      <c r="I3900" t="s">
        <v>240</v>
      </c>
      <c r="J3900" s="1">
        <v>46023</v>
      </c>
      <c r="K3900" t="s">
        <v>438</v>
      </c>
      <c r="L3900">
        <v>4</v>
      </c>
      <c r="M3900" t="s">
        <v>439</v>
      </c>
      <c r="N3900" t="s">
        <v>145</v>
      </c>
      <c r="O3900" t="s">
        <v>149</v>
      </c>
      <c r="P3900" t="s">
        <v>148</v>
      </c>
      <c r="Q3900">
        <v>890</v>
      </c>
      <c r="R3900">
        <v>18</v>
      </c>
      <c r="S3900">
        <v>1080</v>
      </c>
      <c r="T3900">
        <v>0</v>
      </c>
      <c r="U3900">
        <v>15</v>
      </c>
      <c r="V3900">
        <v>9</v>
      </c>
      <c r="W3900">
        <v>540</v>
      </c>
      <c r="X3900">
        <v>540</v>
      </c>
      <c r="Y3900">
        <v>0</v>
      </c>
      <c r="Z3900">
        <v>0</v>
      </c>
      <c r="AA3900">
        <v>190</v>
      </c>
      <c r="AB3900">
        <v>0</v>
      </c>
      <c r="AC3900">
        <v>190</v>
      </c>
      <c r="AD3900">
        <v>9</v>
      </c>
      <c r="AE3900">
        <v>0</v>
      </c>
      <c r="AF3900">
        <v>3</v>
      </c>
      <c r="AG3900">
        <v>1</v>
      </c>
      <c r="AH3900">
        <v>0</v>
      </c>
      <c r="AI3900">
        <v>14</v>
      </c>
      <c r="AJ3900">
        <v>0</v>
      </c>
      <c r="AK3900">
        <v>0</v>
      </c>
      <c r="AL3900">
        <v>0</v>
      </c>
      <c r="AM3900">
        <v>0</v>
      </c>
      <c r="AN3900">
        <v>0</v>
      </c>
      <c r="AO3900">
        <v>15</v>
      </c>
      <c r="AP3900">
        <v>45</v>
      </c>
      <c r="AQ3900">
        <v>15</v>
      </c>
      <c r="AR3900">
        <v>4</v>
      </c>
      <c r="AS3900">
        <v>2</v>
      </c>
      <c r="AT3900">
        <v>4</v>
      </c>
      <c r="AU3900">
        <v>0</v>
      </c>
      <c r="AV3900">
        <v>0</v>
      </c>
      <c r="AW3900">
        <v>0</v>
      </c>
      <c r="AX3900">
        <v>0</v>
      </c>
      <c r="AY3900">
        <v>6</v>
      </c>
      <c r="AZ3900">
        <v>6</v>
      </c>
      <c r="BA3900">
        <v>0</v>
      </c>
      <c r="BB3900">
        <v>0</v>
      </c>
      <c r="BC3900">
        <v>0</v>
      </c>
      <c r="BD3900">
        <v>0</v>
      </c>
      <c r="BE3900">
        <v>0</v>
      </c>
      <c r="BF3900">
        <v>15</v>
      </c>
      <c r="BG3900">
        <v>840</v>
      </c>
      <c r="BH3900">
        <v>0</v>
      </c>
      <c r="BI3900">
        <v>15</v>
      </c>
      <c r="BJ3900" s="2">
        <v>46036</v>
      </c>
      <c r="BK3900">
        <v>0</v>
      </c>
      <c r="BL3900" s="3" t="str">
        <f>VLOOKUP(O3900,DropDownList!$H$1:$I$7,2,FALSE)</f>
        <v>2025/26</v>
      </c>
      <c r="BM3900" s="3" t="str">
        <f t="shared" si="61"/>
        <v>PRAS</v>
      </c>
    </row>
    <row r="3901" spans="1:65" x14ac:dyDescent="0.2">
      <c r="A3901">
        <v>2026</v>
      </c>
      <c r="B3901">
        <v>1</v>
      </c>
      <c r="C3901" t="s">
        <v>231</v>
      </c>
      <c r="D3901" t="s">
        <v>246</v>
      </c>
      <c r="E3901" t="s">
        <v>49</v>
      </c>
      <c r="F3901">
        <v>9287</v>
      </c>
      <c r="G3901" t="s">
        <v>141</v>
      </c>
      <c r="H3901" t="s">
        <v>240</v>
      </c>
      <c r="I3901" t="s">
        <v>240</v>
      </c>
      <c r="J3901" s="1">
        <v>46023</v>
      </c>
      <c r="K3901" t="s">
        <v>438</v>
      </c>
      <c r="L3901">
        <v>4</v>
      </c>
      <c r="M3901" t="s">
        <v>439</v>
      </c>
      <c r="N3901" t="s">
        <v>145</v>
      </c>
      <c r="O3901" t="s">
        <v>149</v>
      </c>
      <c r="P3901" t="s">
        <v>146</v>
      </c>
      <c r="Q3901">
        <v>1115</v>
      </c>
      <c r="R3901">
        <v>192</v>
      </c>
      <c r="S3901">
        <v>2650</v>
      </c>
      <c r="T3901">
        <v>0</v>
      </c>
      <c r="U3901">
        <v>114</v>
      </c>
      <c r="V3901">
        <v>42</v>
      </c>
      <c r="W3901">
        <v>595</v>
      </c>
      <c r="X3901">
        <v>595</v>
      </c>
      <c r="Y3901">
        <v>0</v>
      </c>
      <c r="Z3901">
        <v>0</v>
      </c>
      <c r="AA3901">
        <v>1535</v>
      </c>
      <c r="AB3901">
        <v>0</v>
      </c>
      <c r="AC3901">
        <v>0</v>
      </c>
      <c r="AD3901">
        <v>41</v>
      </c>
      <c r="AE3901">
        <v>1</v>
      </c>
      <c r="AF3901">
        <v>113</v>
      </c>
      <c r="AG3901">
        <v>1</v>
      </c>
      <c r="AH3901">
        <v>0</v>
      </c>
      <c r="AI3901">
        <v>78</v>
      </c>
      <c r="AJ3901">
        <v>0</v>
      </c>
      <c r="AK3901">
        <v>0</v>
      </c>
      <c r="AL3901">
        <v>0</v>
      </c>
      <c r="AM3901">
        <v>0</v>
      </c>
      <c r="AN3901">
        <v>0</v>
      </c>
      <c r="AO3901">
        <v>128</v>
      </c>
      <c r="AP3901">
        <v>351</v>
      </c>
      <c r="AQ3901">
        <v>126</v>
      </c>
      <c r="AR3901">
        <v>0</v>
      </c>
      <c r="AS3901">
        <v>32</v>
      </c>
      <c r="AT3901">
        <v>9</v>
      </c>
      <c r="AU3901">
        <v>0</v>
      </c>
      <c r="AV3901">
        <v>0</v>
      </c>
      <c r="AW3901">
        <v>0</v>
      </c>
      <c r="AX3901">
        <v>0</v>
      </c>
      <c r="AY3901">
        <v>45</v>
      </c>
      <c r="AZ3901">
        <v>53</v>
      </c>
      <c r="BA3901">
        <v>7</v>
      </c>
      <c r="BB3901">
        <v>1</v>
      </c>
      <c r="BC3901">
        <v>0</v>
      </c>
      <c r="BD3901">
        <v>1</v>
      </c>
      <c r="BE3901">
        <v>0</v>
      </c>
      <c r="BF3901">
        <v>191</v>
      </c>
      <c r="BG3901">
        <v>1110</v>
      </c>
      <c r="BH3901">
        <v>0</v>
      </c>
      <c r="BI3901">
        <v>113</v>
      </c>
      <c r="BJ3901" s="2">
        <v>46036</v>
      </c>
      <c r="BK3901">
        <v>0</v>
      </c>
      <c r="BL3901" s="3" t="str">
        <f>VLOOKUP(O3901,DropDownList!$H$1:$I$7,2,FALSE)</f>
        <v>2025/26</v>
      </c>
      <c r="BM3901" s="3" t="str">
        <f t="shared" si="61"/>
        <v>VSUR</v>
      </c>
    </row>
    <row r="3902" spans="1:65" x14ac:dyDescent="0.2">
      <c r="A3902">
        <v>2026</v>
      </c>
      <c r="B3902">
        <v>1</v>
      </c>
      <c r="C3902" t="s">
        <v>231</v>
      </c>
      <c r="D3902" t="s">
        <v>246</v>
      </c>
      <c r="E3902" t="s">
        <v>49</v>
      </c>
      <c r="F3902">
        <v>9287</v>
      </c>
      <c r="G3902" t="s">
        <v>141</v>
      </c>
      <c r="H3902" t="s">
        <v>240</v>
      </c>
      <c r="I3902" t="s">
        <v>240</v>
      </c>
      <c r="J3902" s="1">
        <v>46023</v>
      </c>
      <c r="K3902" t="s">
        <v>438</v>
      </c>
      <c r="L3902">
        <v>4</v>
      </c>
      <c r="M3902" t="s">
        <v>439</v>
      </c>
      <c r="N3902" t="s">
        <v>145</v>
      </c>
      <c r="O3902" t="s">
        <v>156</v>
      </c>
      <c r="P3902" t="s">
        <v>153</v>
      </c>
      <c r="Q3902">
        <v>0</v>
      </c>
      <c r="R3902">
        <v>4</v>
      </c>
      <c r="S3902">
        <v>585</v>
      </c>
      <c r="T3902">
        <v>45</v>
      </c>
      <c r="U3902">
        <v>0</v>
      </c>
      <c r="V3902">
        <v>0</v>
      </c>
      <c r="W3902">
        <v>0</v>
      </c>
      <c r="X3902">
        <v>0</v>
      </c>
      <c r="Y3902">
        <v>0</v>
      </c>
      <c r="Z3902">
        <v>0</v>
      </c>
      <c r="AA3902">
        <v>540</v>
      </c>
      <c r="AB3902">
        <v>0</v>
      </c>
      <c r="AC3902">
        <v>540</v>
      </c>
      <c r="AD3902">
        <v>0</v>
      </c>
      <c r="AE3902">
        <v>0</v>
      </c>
      <c r="AF3902">
        <v>3</v>
      </c>
      <c r="AG3902">
        <v>0</v>
      </c>
      <c r="AH3902">
        <v>1</v>
      </c>
      <c r="AI3902">
        <v>0</v>
      </c>
      <c r="AJ3902">
        <v>0</v>
      </c>
      <c r="AK3902">
        <v>0</v>
      </c>
      <c r="AL3902">
        <v>0</v>
      </c>
      <c r="AM3902">
        <v>0</v>
      </c>
      <c r="AN3902">
        <v>0</v>
      </c>
      <c r="AO3902">
        <v>3</v>
      </c>
      <c r="AP3902">
        <v>17</v>
      </c>
      <c r="AQ3902">
        <v>3</v>
      </c>
      <c r="AR3902">
        <v>0</v>
      </c>
      <c r="AS3902">
        <v>7</v>
      </c>
      <c r="AT3902">
        <v>0</v>
      </c>
      <c r="AU3902">
        <v>2</v>
      </c>
      <c r="AV3902">
        <v>1</v>
      </c>
      <c r="AW3902">
        <v>0</v>
      </c>
      <c r="AX3902">
        <v>0</v>
      </c>
      <c r="AY3902">
        <v>1</v>
      </c>
      <c r="AZ3902">
        <v>2</v>
      </c>
      <c r="BA3902">
        <v>1</v>
      </c>
      <c r="BB3902">
        <v>0</v>
      </c>
      <c r="BC3902">
        <v>0</v>
      </c>
      <c r="BD3902">
        <v>0</v>
      </c>
      <c r="BE3902">
        <v>0</v>
      </c>
      <c r="BF3902">
        <v>3</v>
      </c>
      <c r="BG3902">
        <v>0</v>
      </c>
      <c r="BH3902">
        <v>0</v>
      </c>
      <c r="BI3902">
        <v>0</v>
      </c>
      <c r="BJ3902" s="2">
        <v>46036</v>
      </c>
      <c r="BK3902">
        <v>0</v>
      </c>
      <c r="BL3902" s="3" t="str">
        <f>VLOOKUP(O3902,DropDownList!$H$1:$I$7,2,FALSE)</f>
        <v>2023/24</v>
      </c>
      <c r="BM3902" s="3" t="str">
        <f t="shared" si="61"/>
        <v>PREG</v>
      </c>
    </row>
    <row r="3903" spans="1:65" x14ac:dyDescent="0.2">
      <c r="A3903">
        <v>2026</v>
      </c>
      <c r="B3903">
        <v>1</v>
      </c>
      <c r="C3903" t="s">
        <v>231</v>
      </c>
      <c r="D3903" t="s">
        <v>246</v>
      </c>
      <c r="E3903" t="s">
        <v>49</v>
      </c>
      <c r="F3903">
        <v>9287</v>
      </c>
      <c r="G3903" t="s">
        <v>141</v>
      </c>
      <c r="H3903" t="s">
        <v>240</v>
      </c>
      <c r="I3903" t="s">
        <v>240</v>
      </c>
      <c r="J3903" s="1">
        <v>46023</v>
      </c>
      <c r="K3903" t="s">
        <v>438</v>
      </c>
      <c r="L3903">
        <v>4</v>
      </c>
      <c r="M3903" t="s">
        <v>439</v>
      </c>
      <c r="N3903" t="s">
        <v>145</v>
      </c>
      <c r="O3903" t="s">
        <v>147</v>
      </c>
      <c r="P3903" t="s">
        <v>148</v>
      </c>
      <c r="Q3903">
        <v>701.94</v>
      </c>
      <c r="R3903">
        <v>20</v>
      </c>
      <c r="S3903">
        <v>1200</v>
      </c>
      <c r="T3903">
        <v>120</v>
      </c>
      <c r="U3903">
        <v>13</v>
      </c>
      <c r="V3903">
        <v>7</v>
      </c>
      <c r="W3903">
        <v>399.99</v>
      </c>
      <c r="X3903">
        <v>399.99</v>
      </c>
      <c r="Y3903">
        <v>0</v>
      </c>
      <c r="Z3903">
        <v>0</v>
      </c>
      <c r="AA3903">
        <v>378.06</v>
      </c>
      <c r="AB3903">
        <v>0</v>
      </c>
      <c r="AC3903">
        <v>378.06</v>
      </c>
      <c r="AD3903">
        <v>6</v>
      </c>
      <c r="AE3903">
        <v>1</v>
      </c>
      <c r="AF3903">
        <v>5</v>
      </c>
      <c r="AG3903">
        <v>2</v>
      </c>
      <c r="AH3903">
        <v>2</v>
      </c>
      <c r="AI3903">
        <v>11</v>
      </c>
      <c r="AJ3903">
        <v>0</v>
      </c>
      <c r="AK3903">
        <v>0</v>
      </c>
      <c r="AL3903">
        <v>0</v>
      </c>
      <c r="AM3903">
        <v>0</v>
      </c>
      <c r="AN3903">
        <v>0</v>
      </c>
      <c r="AO3903">
        <v>17</v>
      </c>
      <c r="AP3903">
        <v>56</v>
      </c>
      <c r="AQ3903">
        <v>17</v>
      </c>
      <c r="AR3903">
        <v>0</v>
      </c>
      <c r="AS3903">
        <v>2</v>
      </c>
      <c r="AT3903">
        <v>4</v>
      </c>
      <c r="AU3903">
        <v>0</v>
      </c>
      <c r="AV3903">
        <v>0</v>
      </c>
      <c r="AW3903">
        <v>0</v>
      </c>
      <c r="AX3903">
        <v>0</v>
      </c>
      <c r="AY3903">
        <v>13</v>
      </c>
      <c r="AZ3903">
        <v>14</v>
      </c>
      <c r="BA3903">
        <v>6</v>
      </c>
      <c r="BB3903">
        <v>0</v>
      </c>
      <c r="BC3903">
        <v>0</v>
      </c>
      <c r="BD3903">
        <v>0</v>
      </c>
      <c r="BE3903">
        <v>0</v>
      </c>
      <c r="BF3903">
        <v>17</v>
      </c>
      <c r="BG3903">
        <v>660</v>
      </c>
      <c r="BH3903">
        <v>0</v>
      </c>
      <c r="BI3903">
        <v>13</v>
      </c>
      <c r="BJ3903" s="2">
        <v>46036</v>
      </c>
      <c r="BK3903">
        <v>0</v>
      </c>
      <c r="BL3903" s="3" t="str">
        <f>VLOOKUP(O3903,DropDownList!$H$1:$I$7,2,FALSE)</f>
        <v>2024/25</v>
      </c>
      <c r="BM3903" s="3" t="str">
        <f t="shared" si="61"/>
        <v>PRAS</v>
      </c>
    </row>
    <row r="3904" spans="1:65" x14ac:dyDescent="0.2">
      <c r="A3904">
        <v>2026</v>
      </c>
      <c r="B3904">
        <v>1</v>
      </c>
      <c r="C3904" t="s">
        <v>231</v>
      </c>
      <c r="D3904" t="s">
        <v>246</v>
      </c>
      <c r="E3904" t="s">
        <v>49</v>
      </c>
      <c r="F3904">
        <v>9287</v>
      </c>
      <c r="G3904" t="s">
        <v>141</v>
      </c>
      <c r="H3904" t="s">
        <v>240</v>
      </c>
      <c r="I3904" t="s">
        <v>240</v>
      </c>
      <c r="J3904" s="1">
        <v>46023</v>
      </c>
      <c r="K3904" t="s">
        <v>438</v>
      </c>
      <c r="L3904">
        <v>4</v>
      </c>
      <c r="M3904" t="s">
        <v>439</v>
      </c>
      <c r="N3904" t="s">
        <v>145</v>
      </c>
      <c r="O3904" t="s">
        <v>156</v>
      </c>
      <c r="P3904" t="s">
        <v>154</v>
      </c>
      <c r="Q3904">
        <v>21752.720000000001</v>
      </c>
      <c r="R3904">
        <v>292</v>
      </c>
      <c r="S3904">
        <v>80436.289999999994</v>
      </c>
      <c r="T3904">
        <v>3719.58</v>
      </c>
      <c r="U3904">
        <v>89</v>
      </c>
      <c r="V3904">
        <v>35</v>
      </c>
      <c r="W3904">
        <v>8798.3799999999992</v>
      </c>
      <c r="X3904">
        <v>8883.3799999999992</v>
      </c>
      <c r="Y3904">
        <v>0</v>
      </c>
      <c r="Z3904">
        <v>0</v>
      </c>
      <c r="AA3904">
        <v>54963.99</v>
      </c>
      <c r="AB3904">
        <v>2650.07</v>
      </c>
      <c r="AC3904">
        <v>48595.29</v>
      </c>
      <c r="AD3904">
        <v>14</v>
      </c>
      <c r="AE3904">
        <v>21</v>
      </c>
      <c r="AF3904">
        <v>189</v>
      </c>
      <c r="AG3904">
        <v>55</v>
      </c>
      <c r="AH3904">
        <v>10</v>
      </c>
      <c r="AI3904">
        <v>34</v>
      </c>
      <c r="AJ3904">
        <v>0</v>
      </c>
      <c r="AK3904">
        <v>0</v>
      </c>
      <c r="AL3904">
        <v>0</v>
      </c>
      <c r="AM3904">
        <v>0</v>
      </c>
      <c r="AN3904">
        <v>0</v>
      </c>
      <c r="AO3904">
        <v>206</v>
      </c>
      <c r="AP3904">
        <v>892</v>
      </c>
      <c r="AQ3904">
        <v>210</v>
      </c>
      <c r="AR3904">
        <v>0</v>
      </c>
      <c r="AS3904">
        <v>151</v>
      </c>
      <c r="AT3904">
        <v>10</v>
      </c>
      <c r="AU3904">
        <v>16</v>
      </c>
      <c r="AV3904">
        <v>7</v>
      </c>
      <c r="AW3904">
        <v>9</v>
      </c>
      <c r="AX3904">
        <v>0</v>
      </c>
      <c r="AY3904">
        <v>125</v>
      </c>
      <c r="AZ3904">
        <v>199</v>
      </c>
      <c r="BA3904">
        <v>117</v>
      </c>
      <c r="BB3904">
        <v>11</v>
      </c>
      <c r="BC3904">
        <v>8</v>
      </c>
      <c r="BD3904">
        <v>3</v>
      </c>
      <c r="BE3904">
        <v>0</v>
      </c>
      <c r="BF3904">
        <v>281</v>
      </c>
      <c r="BG3904">
        <v>11036</v>
      </c>
      <c r="BH3904">
        <v>4</v>
      </c>
      <c r="BI3904">
        <v>88</v>
      </c>
      <c r="BJ3904" s="2">
        <v>46036</v>
      </c>
      <c r="BK3904">
        <v>0</v>
      </c>
      <c r="BL3904" s="3" t="str">
        <f>VLOOKUP(O3904,DropDownList!$H$1:$I$7,2,FALSE)</f>
        <v>2023/24</v>
      </c>
      <c r="BM3904" s="3" t="str">
        <f t="shared" si="61"/>
        <v>JP COURT</v>
      </c>
    </row>
    <row r="3905" spans="1:65" x14ac:dyDescent="0.2">
      <c r="A3905">
        <v>2026</v>
      </c>
      <c r="B3905">
        <v>1</v>
      </c>
      <c r="C3905" t="s">
        <v>231</v>
      </c>
      <c r="D3905" t="s">
        <v>246</v>
      </c>
      <c r="E3905" t="s">
        <v>49</v>
      </c>
      <c r="F3905">
        <v>9287</v>
      </c>
      <c r="G3905" t="s">
        <v>141</v>
      </c>
      <c r="H3905" t="s">
        <v>240</v>
      </c>
      <c r="I3905" t="s">
        <v>240</v>
      </c>
      <c r="J3905" s="1">
        <v>46023</v>
      </c>
      <c r="K3905" t="s">
        <v>438</v>
      </c>
      <c r="L3905">
        <v>4</v>
      </c>
      <c r="M3905" t="s">
        <v>439</v>
      </c>
      <c r="N3905" t="s">
        <v>145</v>
      </c>
      <c r="O3905" t="s">
        <v>156</v>
      </c>
      <c r="P3905" t="s">
        <v>148</v>
      </c>
      <c r="Q3905">
        <v>180</v>
      </c>
      <c r="R3905">
        <v>22</v>
      </c>
      <c r="S3905">
        <v>1320</v>
      </c>
      <c r="T3905">
        <v>150.33000000000001</v>
      </c>
      <c r="U3905">
        <v>3</v>
      </c>
      <c r="V3905">
        <v>2</v>
      </c>
      <c r="W3905">
        <v>120</v>
      </c>
      <c r="X3905">
        <v>120</v>
      </c>
      <c r="Y3905">
        <v>0</v>
      </c>
      <c r="Z3905">
        <v>0</v>
      </c>
      <c r="AA3905">
        <v>989.67</v>
      </c>
      <c r="AB3905">
        <v>0</v>
      </c>
      <c r="AC3905">
        <v>989.67</v>
      </c>
      <c r="AD3905">
        <v>2</v>
      </c>
      <c r="AE3905">
        <v>0</v>
      </c>
      <c r="AF3905">
        <v>16</v>
      </c>
      <c r="AG3905">
        <v>0</v>
      </c>
      <c r="AH3905">
        <v>1</v>
      </c>
      <c r="AI3905">
        <v>3</v>
      </c>
      <c r="AJ3905">
        <v>0</v>
      </c>
      <c r="AK3905">
        <v>0</v>
      </c>
      <c r="AL3905">
        <v>0</v>
      </c>
      <c r="AM3905">
        <v>0</v>
      </c>
      <c r="AN3905">
        <v>0</v>
      </c>
      <c r="AO3905">
        <v>17</v>
      </c>
      <c r="AP3905">
        <v>55</v>
      </c>
      <c r="AQ3905">
        <v>17</v>
      </c>
      <c r="AR3905">
        <v>1</v>
      </c>
      <c r="AS3905">
        <v>6</v>
      </c>
      <c r="AT3905">
        <v>0</v>
      </c>
      <c r="AU3905">
        <v>0</v>
      </c>
      <c r="AV3905">
        <v>0</v>
      </c>
      <c r="AW3905">
        <v>0</v>
      </c>
      <c r="AX3905">
        <v>0</v>
      </c>
      <c r="AY3905">
        <v>12</v>
      </c>
      <c r="AZ3905">
        <v>14</v>
      </c>
      <c r="BA3905">
        <v>5</v>
      </c>
      <c r="BB3905">
        <v>0</v>
      </c>
      <c r="BC3905">
        <v>0</v>
      </c>
      <c r="BD3905">
        <v>0</v>
      </c>
      <c r="BE3905">
        <v>0</v>
      </c>
      <c r="BF3905">
        <v>17</v>
      </c>
      <c r="BG3905">
        <v>180</v>
      </c>
      <c r="BH3905">
        <v>2</v>
      </c>
      <c r="BI3905">
        <v>3</v>
      </c>
      <c r="BJ3905" s="2">
        <v>46036</v>
      </c>
      <c r="BK3905">
        <v>0</v>
      </c>
      <c r="BL3905" s="3" t="str">
        <f>VLOOKUP(O3905,DropDownList!$H$1:$I$7,2,FALSE)</f>
        <v>2023/24</v>
      </c>
      <c r="BM3905" s="3" t="str">
        <f t="shared" si="61"/>
        <v>PRAS</v>
      </c>
    </row>
    <row r="3906" spans="1:65" x14ac:dyDescent="0.2">
      <c r="A3906">
        <v>2026</v>
      </c>
      <c r="B3906">
        <v>1</v>
      </c>
      <c r="C3906" t="s">
        <v>231</v>
      </c>
      <c r="D3906" t="s">
        <v>247</v>
      </c>
      <c r="E3906" t="s">
        <v>49</v>
      </c>
      <c r="F3906">
        <v>9803</v>
      </c>
      <c r="G3906" t="s">
        <v>158</v>
      </c>
      <c r="H3906" t="s">
        <v>240</v>
      </c>
      <c r="I3906" t="s">
        <v>240</v>
      </c>
      <c r="J3906" s="1">
        <v>46023</v>
      </c>
      <c r="K3906" t="s">
        <v>438</v>
      </c>
      <c r="L3906">
        <v>4</v>
      </c>
      <c r="M3906" t="s">
        <v>439</v>
      </c>
      <c r="N3906" t="s">
        <v>145</v>
      </c>
      <c r="O3906" t="s">
        <v>156</v>
      </c>
      <c r="P3906" t="s">
        <v>161</v>
      </c>
      <c r="Q3906">
        <v>1251.21</v>
      </c>
      <c r="R3906">
        <v>493</v>
      </c>
      <c r="S3906">
        <v>11385</v>
      </c>
      <c r="T3906">
        <v>915</v>
      </c>
      <c r="U3906">
        <v>156</v>
      </c>
      <c r="V3906">
        <v>15</v>
      </c>
      <c r="W3906">
        <v>415</v>
      </c>
      <c r="X3906">
        <v>415</v>
      </c>
      <c r="Y3906">
        <v>0</v>
      </c>
      <c r="Z3906">
        <v>0</v>
      </c>
      <c r="AA3906">
        <v>9218.7900000000009</v>
      </c>
      <c r="AB3906">
        <v>0</v>
      </c>
      <c r="AC3906">
        <v>0</v>
      </c>
      <c r="AD3906">
        <v>15</v>
      </c>
      <c r="AE3906">
        <v>0</v>
      </c>
      <c r="AF3906">
        <v>390</v>
      </c>
      <c r="AG3906">
        <v>3</v>
      </c>
      <c r="AH3906">
        <v>35</v>
      </c>
      <c r="AI3906">
        <v>64</v>
      </c>
      <c r="AJ3906">
        <v>0</v>
      </c>
      <c r="AK3906">
        <v>0</v>
      </c>
      <c r="AL3906">
        <v>0</v>
      </c>
      <c r="AM3906">
        <v>0</v>
      </c>
      <c r="AN3906">
        <v>0</v>
      </c>
      <c r="AO3906">
        <v>366</v>
      </c>
      <c r="AP3906">
        <v>1429</v>
      </c>
      <c r="AQ3906">
        <v>339</v>
      </c>
      <c r="AR3906">
        <v>0</v>
      </c>
      <c r="AS3906">
        <v>187</v>
      </c>
      <c r="AT3906">
        <v>21</v>
      </c>
      <c r="AU3906">
        <v>21</v>
      </c>
      <c r="AV3906">
        <v>11</v>
      </c>
      <c r="AW3906">
        <v>30</v>
      </c>
      <c r="AX3906">
        <v>0</v>
      </c>
      <c r="AY3906">
        <v>243</v>
      </c>
      <c r="AZ3906">
        <v>333</v>
      </c>
      <c r="BA3906">
        <v>146</v>
      </c>
      <c r="BB3906">
        <v>21</v>
      </c>
      <c r="BC3906">
        <v>13</v>
      </c>
      <c r="BD3906">
        <v>10</v>
      </c>
      <c r="BE3906">
        <v>1</v>
      </c>
      <c r="BF3906">
        <v>464</v>
      </c>
      <c r="BG3906">
        <v>1250</v>
      </c>
      <c r="BH3906">
        <v>1</v>
      </c>
      <c r="BI3906">
        <v>153</v>
      </c>
      <c r="BJ3906" s="2">
        <v>46036</v>
      </c>
      <c r="BK3906">
        <v>0</v>
      </c>
      <c r="BL3906" s="3" t="str">
        <f>VLOOKUP(O3906,DropDownList!$H$1:$I$7,2,FALSE)</f>
        <v>2023/24</v>
      </c>
      <c r="BM3906" s="3" t="str">
        <f t="shared" si="61"/>
        <v>VSUR</v>
      </c>
    </row>
    <row r="3907" spans="1:65" x14ac:dyDescent="0.2">
      <c r="A3907">
        <v>2026</v>
      </c>
      <c r="B3907">
        <v>1</v>
      </c>
      <c r="C3907" t="s">
        <v>231</v>
      </c>
      <c r="D3907" t="s">
        <v>247</v>
      </c>
      <c r="E3907" t="s">
        <v>49</v>
      </c>
      <c r="F3907">
        <v>9803</v>
      </c>
      <c r="G3907" t="s">
        <v>158</v>
      </c>
      <c r="H3907" t="s">
        <v>240</v>
      </c>
      <c r="I3907" t="s">
        <v>240</v>
      </c>
      <c r="J3907" s="1">
        <v>46023</v>
      </c>
      <c r="K3907" t="s">
        <v>438</v>
      </c>
      <c r="L3907">
        <v>4</v>
      </c>
      <c r="M3907" t="s">
        <v>439</v>
      </c>
      <c r="N3907" t="s">
        <v>145</v>
      </c>
      <c r="O3907" t="s">
        <v>156</v>
      </c>
      <c r="P3907" t="s">
        <v>159</v>
      </c>
      <c r="Q3907">
        <v>174637</v>
      </c>
      <c r="R3907">
        <v>9</v>
      </c>
      <c r="S3907">
        <v>488708.59</v>
      </c>
      <c r="T3907">
        <v>76988.509999999995</v>
      </c>
      <c r="U3907">
        <v>2</v>
      </c>
      <c r="V3907">
        <v>2</v>
      </c>
      <c r="W3907">
        <v>174637</v>
      </c>
      <c r="X3907">
        <v>174637</v>
      </c>
      <c r="Y3907">
        <v>0</v>
      </c>
      <c r="Z3907">
        <v>0</v>
      </c>
      <c r="AA3907">
        <v>237083.08</v>
      </c>
      <c r="AB3907">
        <v>0</v>
      </c>
      <c r="AC3907">
        <v>0</v>
      </c>
      <c r="AD3907">
        <v>2</v>
      </c>
      <c r="AE3907">
        <v>0</v>
      </c>
      <c r="AF3907">
        <v>2</v>
      </c>
      <c r="AG3907">
        <v>0</v>
      </c>
      <c r="AH3907">
        <v>0</v>
      </c>
      <c r="AI3907">
        <v>2</v>
      </c>
      <c r="AJ3907">
        <v>0</v>
      </c>
      <c r="AK3907">
        <v>0</v>
      </c>
      <c r="AL3907">
        <v>0</v>
      </c>
      <c r="AM3907">
        <v>0</v>
      </c>
      <c r="AN3907">
        <v>0</v>
      </c>
      <c r="AO3907">
        <v>7</v>
      </c>
      <c r="AP3907">
        <v>9</v>
      </c>
      <c r="AQ3907">
        <v>4</v>
      </c>
      <c r="AR3907">
        <v>0</v>
      </c>
      <c r="AS3907">
        <v>0</v>
      </c>
      <c r="AT3907">
        <v>0</v>
      </c>
      <c r="AU3907">
        <v>3</v>
      </c>
      <c r="AV3907">
        <v>0</v>
      </c>
      <c r="AW3907">
        <v>1</v>
      </c>
      <c r="AX3907">
        <v>0</v>
      </c>
      <c r="AY3907">
        <v>0</v>
      </c>
      <c r="AZ3907">
        <v>0</v>
      </c>
      <c r="BA3907">
        <v>0</v>
      </c>
      <c r="BB3907">
        <v>0</v>
      </c>
      <c r="BC3907">
        <v>0</v>
      </c>
      <c r="BD3907">
        <v>0</v>
      </c>
      <c r="BE3907">
        <v>0</v>
      </c>
      <c r="BF3907">
        <v>0</v>
      </c>
      <c r="BG3907">
        <v>174637</v>
      </c>
      <c r="BH3907">
        <v>5</v>
      </c>
      <c r="BI3907">
        <v>0</v>
      </c>
      <c r="BJ3907" s="2">
        <v>46036</v>
      </c>
      <c r="BK3907">
        <v>0</v>
      </c>
      <c r="BL3907" s="3" t="str">
        <f>VLOOKUP(O3907,DropDownList!$H$1:$I$7,2,FALSE)</f>
        <v>2023/24</v>
      </c>
      <c r="BM3907" s="3" t="str">
        <f t="shared" si="61"/>
        <v>CONF</v>
      </c>
    </row>
    <row r="3908" spans="1:65" x14ac:dyDescent="0.2">
      <c r="A3908">
        <v>2026</v>
      </c>
      <c r="B3908">
        <v>1</v>
      </c>
      <c r="C3908" t="s">
        <v>231</v>
      </c>
      <c r="D3908" t="s">
        <v>247</v>
      </c>
      <c r="E3908" t="s">
        <v>49</v>
      </c>
      <c r="F3908">
        <v>9803</v>
      </c>
      <c r="G3908" t="s">
        <v>158</v>
      </c>
      <c r="H3908" t="s">
        <v>240</v>
      </c>
      <c r="I3908" t="s">
        <v>240</v>
      </c>
      <c r="J3908" s="1">
        <v>46023</v>
      </c>
      <c r="K3908" t="s">
        <v>438</v>
      </c>
      <c r="L3908">
        <v>4</v>
      </c>
      <c r="M3908" t="s">
        <v>439</v>
      </c>
      <c r="N3908" t="s">
        <v>145</v>
      </c>
      <c r="O3908" t="s">
        <v>155</v>
      </c>
      <c r="P3908" t="s">
        <v>160</v>
      </c>
      <c r="Q3908">
        <v>29565.09</v>
      </c>
      <c r="R3908">
        <v>491</v>
      </c>
      <c r="S3908">
        <v>202145.63</v>
      </c>
      <c r="T3908">
        <v>11375.91</v>
      </c>
      <c r="U3908">
        <v>100</v>
      </c>
      <c r="V3908">
        <v>25</v>
      </c>
      <c r="W3908">
        <v>7745.05</v>
      </c>
      <c r="X3908">
        <v>7745.05</v>
      </c>
      <c r="Y3908">
        <v>0</v>
      </c>
      <c r="Z3908">
        <v>0</v>
      </c>
      <c r="AA3908">
        <v>161204.63</v>
      </c>
      <c r="AB3908">
        <v>12500.72</v>
      </c>
      <c r="AC3908">
        <v>140050.57</v>
      </c>
      <c r="AD3908">
        <v>10</v>
      </c>
      <c r="AE3908">
        <v>15</v>
      </c>
      <c r="AF3908">
        <v>359</v>
      </c>
      <c r="AG3908">
        <v>68</v>
      </c>
      <c r="AH3908">
        <v>15</v>
      </c>
      <c r="AI3908">
        <v>32</v>
      </c>
      <c r="AJ3908">
        <v>0</v>
      </c>
      <c r="AK3908">
        <v>0</v>
      </c>
      <c r="AL3908">
        <v>0</v>
      </c>
      <c r="AM3908">
        <v>0</v>
      </c>
      <c r="AN3908">
        <v>0</v>
      </c>
      <c r="AO3908">
        <v>345</v>
      </c>
      <c r="AP3908">
        <v>1445</v>
      </c>
      <c r="AQ3908">
        <v>338</v>
      </c>
      <c r="AR3908">
        <v>2</v>
      </c>
      <c r="AS3908">
        <v>154</v>
      </c>
      <c r="AT3908">
        <v>23</v>
      </c>
      <c r="AU3908">
        <v>27</v>
      </c>
      <c r="AV3908">
        <v>16</v>
      </c>
      <c r="AW3908">
        <v>12</v>
      </c>
      <c r="AX3908">
        <v>0</v>
      </c>
      <c r="AY3908">
        <v>263</v>
      </c>
      <c r="AZ3908">
        <v>333</v>
      </c>
      <c r="BA3908">
        <v>179</v>
      </c>
      <c r="BB3908">
        <v>22</v>
      </c>
      <c r="BC3908">
        <v>9</v>
      </c>
      <c r="BD3908">
        <v>12</v>
      </c>
      <c r="BE3908">
        <v>0</v>
      </c>
      <c r="BF3908">
        <v>475</v>
      </c>
      <c r="BG3908">
        <v>10700</v>
      </c>
      <c r="BH3908">
        <v>17</v>
      </c>
      <c r="BI3908">
        <v>100</v>
      </c>
      <c r="BJ3908" s="2">
        <v>46036</v>
      </c>
      <c r="BK3908">
        <v>0</v>
      </c>
      <c r="BL3908" s="3" t="str">
        <f>VLOOKUP(O3908,DropDownList!$H$1:$I$7,2,FALSE)</f>
        <v>2022/23</v>
      </c>
      <c r="BM3908" s="3" t="str">
        <f t="shared" si="61"/>
        <v>SC COURT</v>
      </c>
    </row>
    <row r="3909" spans="1:65" x14ac:dyDescent="0.2">
      <c r="A3909">
        <v>2026</v>
      </c>
      <c r="B3909">
        <v>1</v>
      </c>
      <c r="C3909" t="s">
        <v>231</v>
      </c>
      <c r="D3909" t="s">
        <v>247</v>
      </c>
      <c r="E3909" t="s">
        <v>49</v>
      </c>
      <c r="F3909">
        <v>9803</v>
      </c>
      <c r="G3909" t="s">
        <v>158</v>
      </c>
      <c r="H3909" t="s">
        <v>240</v>
      </c>
      <c r="I3909" t="s">
        <v>240</v>
      </c>
      <c r="J3909" s="1">
        <v>46023</v>
      </c>
      <c r="K3909" t="s">
        <v>438</v>
      </c>
      <c r="L3909">
        <v>4</v>
      </c>
      <c r="M3909" t="s">
        <v>439</v>
      </c>
      <c r="N3909" t="s">
        <v>145</v>
      </c>
      <c r="O3909" t="s">
        <v>155</v>
      </c>
      <c r="P3909" t="s">
        <v>161</v>
      </c>
      <c r="Q3909">
        <v>716.56</v>
      </c>
      <c r="R3909">
        <v>449</v>
      </c>
      <c r="S3909">
        <v>9610</v>
      </c>
      <c r="T3909">
        <v>280.10000000000002</v>
      </c>
      <c r="U3909">
        <v>90</v>
      </c>
      <c r="V3909">
        <v>12</v>
      </c>
      <c r="W3909">
        <v>251.56</v>
      </c>
      <c r="X3909">
        <v>251.56</v>
      </c>
      <c r="Y3909">
        <v>0</v>
      </c>
      <c r="Z3909">
        <v>0</v>
      </c>
      <c r="AA3909">
        <v>8613.34</v>
      </c>
      <c r="AB3909">
        <v>0</v>
      </c>
      <c r="AC3909">
        <v>0</v>
      </c>
      <c r="AD3909">
        <v>10</v>
      </c>
      <c r="AE3909">
        <v>2</v>
      </c>
      <c r="AF3909">
        <v>396</v>
      </c>
      <c r="AG3909">
        <v>2</v>
      </c>
      <c r="AH3909">
        <v>16</v>
      </c>
      <c r="AI3909">
        <v>34</v>
      </c>
      <c r="AJ3909">
        <v>0</v>
      </c>
      <c r="AK3909">
        <v>0</v>
      </c>
      <c r="AL3909">
        <v>0</v>
      </c>
      <c r="AM3909">
        <v>0</v>
      </c>
      <c r="AN3909">
        <v>0</v>
      </c>
      <c r="AO3909">
        <v>320</v>
      </c>
      <c r="AP3909">
        <v>1338</v>
      </c>
      <c r="AQ3909">
        <v>324</v>
      </c>
      <c r="AR3909">
        <v>0</v>
      </c>
      <c r="AS3909">
        <v>142</v>
      </c>
      <c r="AT3909">
        <v>18</v>
      </c>
      <c r="AU3909">
        <v>20</v>
      </c>
      <c r="AV3909">
        <v>12</v>
      </c>
      <c r="AW3909">
        <v>13</v>
      </c>
      <c r="AX3909">
        <v>0</v>
      </c>
      <c r="AY3909">
        <v>249</v>
      </c>
      <c r="AZ3909">
        <v>311</v>
      </c>
      <c r="BA3909">
        <v>164</v>
      </c>
      <c r="BB3909">
        <v>22</v>
      </c>
      <c r="BC3909">
        <v>9</v>
      </c>
      <c r="BD3909">
        <v>12</v>
      </c>
      <c r="BE3909">
        <v>0</v>
      </c>
      <c r="BF3909">
        <v>437</v>
      </c>
      <c r="BG3909">
        <v>705</v>
      </c>
      <c r="BH3909">
        <v>1</v>
      </c>
      <c r="BI3909">
        <v>90</v>
      </c>
      <c r="BJ3909" s="2">
        <v>46036</v>
      </c>
      <c r="BK3909">
        <v>0</v>
      </c>
      <c r="BL3909" s="3" t="str">
        <f>VLOOKUP(O3909,DropDownList!$H$1:$I$7,2,FALSE)</f>
        <v>2022/23</v>
      </c>
      <c r="BM3909" s="3" t="str">
        <f t="shared" si="61"/>
        <v>VSUR</v>
      </c>
    </row>
    <row r="3910" spans="1:65" x14ac:dyDescent="0.2">
      <c r="A3910">
        <v>2026</v>
      </c>
      <c r="B3910">
        <v>1</v>
      </c>
      <c r="C3910" t="s">
        <v>231</v>
      </c>
      <c r="D3910" t="s">
        <v>247</v>
      </c>
      <c r="E3910" t="s">
        <v>49</v>
      </c>
      <c r="F3910">
        <v>9803</v>
      </c>
      <c r="G3910" t="s">
        <v>158</v>
      </c>
      <c r="H3910" t="s">
        <v>240</v>
      </c>
      <c r="I3910" t="s">
        <v>240</v>
      </c>
      <c r="J3910" s="1">
        <v>46023</v>
      </c>
      <c r="K3910" t="s">
        <v>438</v>
      </c>
      <c r="L3910">
        <v>4</v>
      </c>
      <c r="M3910" t="s">
        <v>439</v>
      </c>
      <c r="N3910" t="s">
        <v>145</v>
      </c>
      <c r="O3910" t="s">
        <v>147</v>
      </c>
      <c r="P3910" t="s">
        <v>159</v>
      </c>
      <c r="Q3910">
        <v>42608.7</v>
      </c>
      <c r="R3910">
        <v>6</v>
      </c>
      <c r="S3910">
        <v>97501.18</v>
      </c>
      <c r="T3910">
        <v>1352.8</v>
      </c>
      <c r="U3910">
        <v>1</v>
      </c>
      <c r="V3910">
        <v>1</v>
      </c>
      <c r="W3910">
        <v>42608.7</v>
      </c>
      <c r="X3910">
        <v>42608.7</v>
      </c>
      <c r="Y3910">
        <v>0</v>
      </c>
      <c r="Z3910">
        <v>0</v>
      </c>
      <c r="AA3910">
        <v>53539.68</v>
      </c>
      <c r="AB3910">
        <v>0</v>
      </c>
      <c r="AC3910">
        <v>0</v>
      </c>
      <c r="AD3910">
        <v>1</v>
      </c>
      <c r="AE3910">
        <v>0</v>
      </c>
      <c r="AF3910">
        <v>4</v>
      </c>
      <c r="AG3910">
        <v>0</v>
      </c>
      <c r="AH3910">
        <v>0</v>
      </c>
      <c r="AI3910">
        <v>1</v>
      </c>
      <c r="AJ3910">
        <v>0</v>
      </c>
      <c r="AK3910">
        <v>0</v>
      </c>
      <c r="AL3910">
        <v>0</v>
      </c>
      <c r="AM3910">
        <v>0</v>
      </c>
      <c r="AN3910">
        <v>0</v>
      </c>
      <c r="AO3910">
        <v>4</v>
      </c>
      <c r="AP3910">
        <v>7</v>
      </c>
      <c r="AQ3910">
        <v>4</v>
      </c>
      <c r="AR3910">
        <v>0</v>
      </c>
      <c r="AS3910">
        <v>0</v>
      </c>
      <c r="AT3910">
        <v>0</v>
      </c>
      <c r="AU3910">
        <v>1</v>
      </c>
      <c r="AV3910">
        <v>1</v>
      </c>
      <c r="AW3910">
        <v>0</v>
      </c>
      <c r="AX3910">
        <v>0</v>
      </c>
      <c r="AY3910">
        <v>0</v>
      </c>
      <c r="AZ3910">
        <v>0</v>
      </c>
      <c r="BA3910">
        <v>0</v>
      </c>
      <c r="BB3910">
        <v>0</v>
      </c>
      <c r="BC3910">
        <v>0</v>
      </c>
      <c r="BD3910">
        <v>0</v>
      </c>
      <c r="BE3910">
        <v>0</v>
      </c>
      <c r="BF3910">
        <v>0</v>
      </c>
      <c r="BG3910">
        <v>42608.7</v>
      </c>
      <c r="BH3910">
        <v>1</v>
      </c>
      <c r="BI3910">
        <v>0</v>
      </c>
      <c r="BJ3910" s="2">
        <v>46036</v>
      </c>
      <c r="BK3910">
        <v>0</v>
      </c>
      <c r="BL3910" s="3" t="str">
        <f>VLOOKUP(O3910,DropDownList!$H$1:$I$7,2,FALSE)</f>
        <v>2024/25</v>
      </c>
      <c r="BM3910" s="3" t="str">
        <f t="shared" si="61"/>
        <v>CONF</v>
      </c>
    </row>
    <row r="3911" spans="1:65" x14ac:dyDescent="0.2">
      <c r="A3911">
        <v>2026</v>
      </c>
      <c r="B3911">
        <v>1</v>
      </c>
      <c r="C3911" t="s">
        <v>231</v>
      </c>
      <c r="D3911" t="s">
        <v>247</v>
      </c>
      <c r="E3911" t="s">
        <v>49</v>
      </c>
      <c r="F3911">
        <v>9803</v>
      </c>
      <c r="G3911" t="s">
        <v>158</v>
      </c>
      <c r="H3911" t="s">
        <v>240</v>
      </c>
      <c r="I3911" t="s">
        <v>240</v>
      </c>
      <c r="J3911" s="1">
        <v>46023</v>
      </c>
      <c r="K3911" t="s">
        <v>438</v>
      </c>
      <c r="L3911">
        <v>4</v>
      </c>
      <c r="M3911" t="s">
        <v>439</v>
      </c>
      <c r="N3911" t="s">
        <v>145</v>
      </c>
      <c r="O3911" t="s">
        <v>155</v>
      </c>
      <c r="P3911" t="s">
        <v>159</v>
      </c>
      <c r="Q3911">
        <v>0</v>
      </c>
      <c r="R3911">
        <v>7</v>
      </c>
      <c r="S3911">
        <v>23315.75</v>
      </c>
      <c r="T3911">
        <v>50</v>
      </c>
      <c r="U3911">
        <v>0</v>
      </c>
      <c r="V3911">
        <v>0</v>
      </c>
      <c r="W3911">
        <v>0</v>
      </c>
      <c r="X3911">
        <v>0</v>
      </c>
      <c r="Y3911">
        <v>0</v>
      </c>
      <c r="Z3911">
        <v>0</v>
      </c>
      <c r="AA3911">
        <v>23265.75</v>
      </c>
      <c r="AB3911">
        <v>0</v>
      </c>
      <c r="AC3911">
        <v>0</v>
      </c>
      <c r="AD3911">
        <v>0</v>
      </c>
      <c r="AE3911">
        <v>0</v>
      </c>
      <c r="AF3911">
        <v>6</v>
      </c>
      <c r="AG3911">
        <v>0</v>
      </c>
      <c r="AH3911">
        <v>0</v>
      </c>
      <c r="AI3911">
        <v>0</v>
      </c>
      <c r="AJ3911">
        <v>0</v>
      </c>
      <c r="AK3911">
        <v>0</v>
      </c>
      <c r="AL3911">
        <v>0</v>
      </c>
      <c r="AM3911">
        <v>0</v>
      </c>
      <c r="AN3911">
        <v>0</v>
      </c>
      <c r="AO3911">
        <v>5</v>
      </c>
      <c r="AP3911">
        <v>6</v>
      </c>
      <c r="AQ3911">
        <v>5</v>
      </c>
      <c r="AR3911">
        <v>0</v>
      </c>
      <c r="AS3911">
        <v>0</v>
      </c>
      <c r="AT3911">
        <v>0</v>
      </c>
      <c r="AU3911">
        <v>1</v>
      </c>
      <c r="AV3911">
        <v>0</v>
      </c>
      <c r="AW3911">
        <v>0</v>
      </c>
      <c r="AX3911">
        <v>0</v>
      </c>
      <c r="AY3911">
        <v>0</v>
      </c>
      <c r="AZ3911">
        <v>0</v>
      </c>
      <c r="BA3911">
        <v>0</v>
      </c>
      <c r="BB3911">
        <v>0</v>
      </c>
      <c r="BC3911">
        <v>0</v>
      </c>
      <c r="BD3911">
        <v>0</v>
      </c>
      <c r="BE3911">
        <v>0</v>
      </c>
      <c r="BF3911">
        <v>0</v>
      </c>
      <c r="BG3911">
        <v>0</v>
      </c>
      <c r="BH3911">
        <v>1</v>
      </c>
      <c r="BI3911">
        <v>0</v>
      </c>
      <c r="BJ3911" s="2">
        <v>46036</v>
      </c>
      <c r="BK3911">
        <v>0</v>
      </c>
      <c r="BL3911" s="3" t="str">
        <f>VLOOKUP(O3911,DropDownList!$H$1:$I$7,2,FALSE)</f>
        <v>2022/23</v>
      </c>
      <c r="BM3911" s="3" t="str">
        <f t="shared" si="61"/>
        <v>CONF</v>
      </c>
    </row>
    <row r="3912" spans="1:65" x14ac:dyDescent="0.2">
      <c r="A3912">
        <v>2026</v>
      </c>
      <c r="B3912">
        <v>1</v>
      </c>
      <c r="C3912" t="s">
        <v>231</v>
      </c>
      <c r="D3912" t="s">
        <v>247</v>
      </c>
      <c r="E3912" t="s">
        <v>49</v>
      </c>
      <c r="F3912">
        <v>9803</v>
      </c>
      <c r="G3912" t="s">
        <v>158</v>
      </c>
      <c r="H3912" t="s">
        <v>240</v>
      </c>
      <c r="I3912" t="s">
        <v>240</v>
      </c>
      <c r="J3912" s="1">
        <v>46023</v>
      </c>
      <c r="K3912" t="s">
        <v>438</v>
      </c>
      <c r="L3912">
        <v>4</v>
      </c>
      <c r="M3912" t="s">
        <v>439</v>
      </c>
      <c r="N3912" t="s">
        <v>145</v>
      </c>
      <c r="O3912" t="s">
        <v>156</v>
      </c>
      <c r="P3912" t="s">
        <v>160</v>
      </c>
      <c r="Q3912">
        <v>62378.879999999997</v>
      </c>
      <c r="R3912">
        <v>547</v>
      </c>
      <c r="S3912">
        <v>274813.23</v>
      </c>
      <c r="T3912">
        <v>18708.02</v>
      </c>
      <c r="U3912">
        <v>171</v>
      </c>
      <c r="V3912">
        <v>41</v>
      </c>
      <c r="W3912">
        <v>13781.05</v>
      </c>
      <c r="X3912">
        <v>14464.05</v>
      </c>
      <c r="Y3912">
        <v>0</v>
      </c>
      <c r="Z3912">
        <v>0</v>
      </c>
      <c r="AA3912">
        <v>193726.33</v>
      </c>
      <c r="AB3912">
        <v>50100.01</v>
      </c>
      <c r="AC3912">
        <v>134387.53</v>
      </c>
      <c r="AD3912">
        <v>12</v>
      </c>
      <c r="AE3912">
        <v>29</v>
      </c>
      <c r="AF3912">
        <v>328</v>
      </c>
      <c r="AG3912">
        <v>110</v>
      </c>
      <c r="AH3912">
        <v>36</v>
      </c>
      <c r="AI3912">
        <v>61</v>
      </c>
      <c r="AJ3912">
        <v>0</v>
      </c>
      <c r="AK3912">
        <v>0</v>
      </c>
      <c r="AL3912">
        <v>0</v>
      </c>
      <c r="AM3912">
        <v>0</v>
      </c>
      <c r="AN3912">
        <v>0</v>
      </c>
      <c r="AO3912">
        <v>407</v>
      </c>
      <c r="AP3912">
        <v>1557</v>
      </c>
      <c r="AQ3912">
        <v>370</v>
      </c>
      <c r="AR3912">
        <v>0</v>
      </c>
      <c r="AS3912">
        <v>212</v>
      </c>
      <c r="AT3912">
        <v>22</v>
      </c>
      <c r="AU3912">
        <v>24</v>
      </c>
      <c r="AV3912">
        <v>12</v>
      </c>
      <c r="AW3912">
        <v>31</v>
      </c>
      <c r="AX3912">
        <v>0</v>
      </c>
      <c r="AY3912">
        <v>266</v>
      </c>
      <c r="AZ3912">
        <v>360</v>
      </c>
      <c r="BA3912">
        <v>153</v>
      </c>
      <c r="BB3912">
        <v>23</v>
      </c>
      <c r="BC3912">
        <v>14</v>
      </c>
      <c r="BD3912">
        <v>12</v>
      </c>
      <c r="BE3912">
        <v>2</v>
      </c>
      <c r="BF3912">
        <v>516</v>
      </c>
      <c r="BG3912">
        <v>20954</v>
      </c>
      <c r="BH3912">
        <v>12</v>
      </c>
      <c r="BI3912">
        <v>168</v>
      </c>
      <c r="BJ3912" s="2">
        <v>46036</v>
      </c>
      <c r="BK3912">
        <v>0</v>
      </c>
      <c r="BL3912" s="3" t="str">
        <f>VLOOKUP(O3912,DropDownList!$H$1:$I$7,2,FALSE)</f>
        <v>2023/24</v>
      </c>
      <c r="BM3912" s="3" t="str">
        <f t="shared" si="61"/>
        <v>SC COURT</v>
      </c>
    </row>
    <row r="3913" spans="1:65" x14ac:dyDescent="0.2">
      <c r="A3913">
        <v>2026</v>
      </c>
      <c r="B3913">
        <v>1</v>
      </c>
      <c r="C3913" t="s">
        <v>231</v>
      </c>
      <c r="D3913" t="s">
        <v>247</v>
      </c>
      <c r="E3913" t="s">
        <v>49</v>
      </c>
      <c r="F3913">
        <v>9803</v>
      </c>
      <c r="G3913" t="s">
        <v>158</v>
      </c>
      <c r="H3913" t="s">
        <v>240</v>
      </c>
      <c r="I3913" t="s">
        <v>240</v>
      </c>
      <c r="J3913" s="1">
        <v>46023</v>
      </c>
      <c r="K3913" t="s">
        <v>438</v>
      </c>
      <c r="L3913">
        <v>4</v>
      </c>
      <c r="M3913" t="s">
        <v>439</v>
      </c>
      <c r="N3913" t="s">
        <v>145</v>
      </c>
      <c r="O3913" t="s">
        <v>149</v>
      </c>
      <c r="P3913" t="s">
        <v>161</v>
      </c>
      <c r="Q3913">
        <v>1653.5</v>
      </c>
      <c r="R3913">
        <v>226</v>
      </c>
      <c r="S3913">
        <v>20831.25</v>
      </c>
      <c r="T3913">
        <v>130</v>
      </c>
      <c r="U3913">
        <v>151</v>
      </c>
      <c r="V3913">
        <v>54</v>
      </c>
      <c r="W3913">
        <v>1035</v>
      </c>
      <c r="X3913">
        <v>1035</v>
      </c>
      <c r="Y3913">
        <v>0</v>
      </c>
      <c r="Z3913">
        <v>0</v>
      </c>
      <c r="AA3913">
        <v>19047.75</v>
      </c>
      <c r="AB3913">
        <v>0</v>
      </c>
      <c r="AC3913">
        <v>0</v>
      </c>
      <c r="AD3913">
        <v>54</v>
      </c>
      <c r="AE3913">
        <v>0</v>
      </c>
      <c r="AF3913">
        <v>127</v>
      </c>
      <c r="AG3913">
        <v>1</v>
      </c>
      <c r="AH3913">
        <v>7</v>
      </c>
      <c r="AI3913">
        <v>91</v>
      </c>
      <c r="AJ3913">
        <v>0</v>
      </c>
      <c r="AK3913">
        <v>0</v>
      </c>
      <c r="AL3913">
        <v>0</v>
      </c>
      <c r="AM3913">
        <v>0</v>
      </c>
      <c r="AN3913">
        <v>0</v>
      </c>
      <c r="AO3913">
        <v>151</v>
      </c>
      <c r="AP3913">
        <v>337</v>
      </c>
      <c r="AQ3913">
        <v>143</v>
      </c>
      <c r="AR3913">
        <v>0</v>
      </c>
      <c r="AS3913">
        <v>37</v>
      </c>
      <c r="AT3913">
        <v>4</v>
      </c>
      <c r="AU3913">
        <v>0</v>
      </c>
      <c r="AV3913">
        <v>0</v>
      </c>
      <c r="AW3913">
        <v>5</v>
      </c>
      <c r="AX3913">
        <v>0</v>
      </c>
      <c r="AY3913">
        <v>48</v>
      </c>
      <c r="AZ3913">
        <v>49</v>
      </c>
      <c r="BA3913">
        <v>5</v>
      </c>
      <c r="BB3913">
        <v>2</v>
      </c>
      <c r="BC3913">
        <v>0</v>
      </c>
      <c r="BD3913">
        <v>0</v>
      </c>
      <c r="BE3913">
        <v>0</v>
      </c>
      <c r="BF3913">
        <v>218</v>
      </c>
      <c r="BG3913">
        <v>1635</v>
      </c>
      <c r="BH3913">
        <v>0</v>
      </c>
      <c r="BI3913">
        <v>151</v>
      </c>
      <c r="BJ3913" s="2">
        <v>46036</v>
      </c>
      <c r="BK3913">
        <v>0</v>
      </c>
      <c r="BL3913" s="3" t="str">
        <f>VLOOKUP(O3913,DropDownList!$H$1:$I$7,2,FALSE)</f>
        <v>2025/26</v>
      </c>
      <c r="BM3913" s="3" t="str">
        <f t="shared" si="61"/>
        <v>VSUR</v>
      </c>
    </row>
    <row r="3914" spans="1:65" x14ac:dyDescent="0.2">
      <c r="A3914">
        <v>2026</v>
      </c>
      <c r="B3914">
        <v>1</v>
      </c>
      <c r="C3914" t="s">
        <v>231</v>
      </c>
      <c r="D3914" t="s">
        <v>247</v>
      </c>
      <c r="E3914" t="s">
        <v>49</v>
      </c>
      <c r="F3914">
        <v>9803</v>
      </c>
      <c r="G3914" t="s">
        <v>158</v>
      </c>
      <c r="H3914" t="s">
        <v>240</v>
      </c>
      <c r="I3914" t="s">
        <v>240</v>
      </c>
      <c r="J3914" s="1">
        <v>46023</v>
      </c>
      <c r="K3914" t="s">
        <v>438</v>
      </c>
      <c r="L3914">
        <v>4</v>
      </c>
      <c r="M3914" t="s">
        <v>439</v>
      </c>
      <c r="N3914" t="s">
        <v>145</v>
      </c>
      <c r="O3914" t="s">
        <v>149</v>
      </c>
      <c r="P3914" t="s">
        <v>159</v>
      </c>
      <c r="Q3914">
        <v>43936.5</v>
      </c>
      <c r="R3914">
        <v>4</v>
      </c>
      <c r="S3914">
        <v>47208.33</v>
      </c>
      <c r="T3914">
        <v>15.14</v>
      </c>
      <c r="U3914">
        <v>2</v>
      </c>
      <c r="V3914">
        <v>1</v>
      </c>
      <c r="W3914">
        <v>36036.5</v>
      </c>
      <c r="X3914">
        <v>36036.5</v>
      </c>
      <c r="Y3914">
        <v>0</v>
      </c>
      <c r="Z3914">
        <v>0</v>
      </c>
      <c r="AA3914">
        <v>3256.69</v>
      </c>
      <c r="AB3914">
        <v>0</v>
      </c>
      <c r="AC3914">
        <v>0</v>
      </c>
      <c r="AD3914">
        <v>1</v>
      </c>
      <c r="AE3914">
        <v>0</v>
      </c>
      <c r="AF3914">
        <v>1</v>
      </c>
      <c r="AG3914">
        <v>1</v>
      </c>
      <c r="AH3914">
        <v>0</v>
      </c>
      <c r="AI3914">
        <v>1</v>
      </c>
      <c r="AJ3914">
        <v>0</v>
      </c>
      <c r="AK3914">
        <v>0</v>
      </c>
      <c r="AL3914">
        <v>0</v>
      </c>
      <c r="AM3914">
        <v>0</v>
      </c>
      <c r="AN3914">
        <v>0</v>
      </c>
      <c r="AO3914">
        <v>3</v>
      </c>
      <c r="AP3914">
        <v>3</v>
      </c>
      <c r="AQ3914">
        <v>1</v>
      </c>
      <c r="AR3914">
        <v>0</v>
      </c>
      <c r="AS3914">
        <v>0</v>
      </c>
      <c r="AT3914">
        <v>0</v>
      </c>
      <c r="AU3914">
        <v>2</v>
      </c>
      <c r="AV3914">
        <v>0</v>
      </c>
      <c r="AW3914">
        <v>0</v>
      </c>
      <c r="AX3914">
        <v>0</v>
      </c>
      <c r="AY3914">
        <v>0</v>
      </c>
      <c r="AZ3914">
        <v>0</v>
      </c>
      <c r="BA3914">
        <v>0</v>
      </c>
      <c r="BB3914">
        <v>0</v>
      </c>
      <c r="BC3914">
        <v>0</v>
      </c>
      <c r="BD3914">
        <v>0</v>
      </c>
      <c r="BE3914">
        <v>0</v>
      </c>
      <c r="BF3914">
        <v>0</v>
      </c>
      <c r="BG3914">
        <v>36036.5</v>
      </c>
      <c r="BH3914">
        <v>1</v>
      </c>
      <c r="BI3914">
        <v>0</v>
      </c>
      <c r="BJ3914" s="2">
        <v>46036</v>
      </c>
      <c r="BK3914">
        <v>0</v>
      </c>
      <c r="BL3914" s="3" t="str">
        <f>VLOOKUP(O3914,DropDownList!$H$1:$I$7,2,FALSE)</f>
        <v>2025/26</v>
      </c>
      <c r="BM3914" s="3" t="str">
        <f t="shared" si="61"/>
        <v>CONF</v>
      </c>
    </row>
    <row r="3915" spans="1:65" x14ac:dyDescent="0.2">
      <c r="A3915">
        <v>2026</v>
      </c>
      <c r="B3915">
        <v>1</v>
      </c>
      <c r="C3915" t="s">
        <v>231</v>
      </c>
      <c r="D3915" t="s">
        <v>247</v>
      </c>
      <c r="E3915" t="s">
        <v>49</v>
      </c>
      <c r="F3915">
        <v>9803</v>
      </c>
      <c r="G3915" t="s">
        <v>158</v>
      </c>
      <c r="H3915" t="s">
        <v>240</v>
      </c>
      <c r="I3915" t="s">
        <v>240</v>
      </c>
      <c r="J3915" s="1">
        <v>46023</v>
      </c>
      <c r="K3915" t="s">
        <v>438</v>
      </c>
      <c r="L3915">
        <v>4</v>
      </c>
      <c r="M3915" t="s">
        <v>439</v>
      </c>
      <c r="N3915" t="s">
        <v>145</v>
      </c>
      <c r="O3915" t="s">
        <v>147</v>
      </c>
      <c r="P3915" t="s">
        <v>161</v>
      </c>
      <c r="Q3915">
        <v>2005.26</v>
      </c>
      <c r="R3915">
        <v>542</v>
      </c>
      <c r="S3915">
        <v>11070</v>
      </c>
      <c r="T3915">
        <v>292.98</v>
      </c>
      <c r="U3915">
        <v>269</v>
      </c>
      <c r="V3915">
        <v>38</v>
      </c>
      <c r="W3915">
        <v>725</v>
      </c>
      <c r="X3915">
        <v>750</v>
      </c>
      <c r="Y3915">
        <v>0</v>
      </c>
      <c r="Z3915">
        <v>0</v>
      </c>
      <c r="AA3915">
        <v>8771.76</v>
      </c>
      <c r="AB3915">
        <v>0</v>
      </c>
      <c r="AC3915">
        <v>0</v>
      </c>
      <c r="AD3915">
        <v>37</v>
      </c>
      <c r="AE3915">
        <v>1</v>
      </c>
      <c r="AF3915">
        <v>408</v>
      </c>
      <c r="AG3915">
        <v>4</v>
      </c>
      <c r="AH3915">
        <v>21</v>
      </c>
      <c r="AI3915">
        <v>108</v>
      </c>
      <c r="AJ3915">
        <v>0</v>
      </c>
      <c r="AK3915">
        <v>0</v>
      </c>
      <c r="AL3915">
        <v>0</v>
      </c>
      <c r="AM3915">
        <v>0</v>
      </c>
      <c r="AN3915">
        <v>0</v>
      </c>
      <c r="AO3915">
        <v>404</v>
      </c>
      <c r="AP3915">
        <v>1450</v>
      </c>
      <c r="AQ3915">
        <v>412</v>
      </c>
      <c r="AR3915">
        <v>0</v>
      </c>
      <c r="AS3915">
        <v>178</v>
      </c>
      <c r="AT3915">
        <v>31</v>
      </c>
      <c r="AU3915">
        <v>3</v>
      </c>
      <c r="AV3915">
        <v>1</v>
      </c>
      <c r="AW3915">
        <v>35</v>
      </c>
      <c r="AX3915">
        <v>0</v>
      </c>
      <c r="AY3915">
        <v>250</v>
      </c>
      <c r="AZ3915">
        <v>335</v>
      </c>
      <c r="BA3915">
        <v>123</v>
      </c>
      <c r="BB3915">
        <v>6</v>
      </c>
      <c r="BC3915">
        <v>4</v>
      </c>
      <c r="BD3915">
        <v>11</v>
      </c>
      <c r="BE3915">
        <v>1</v>
      </c>
      <c r="BF3915">
        <v>511</v>
      </c>
      <c r="BG3915">
        <v>1930</v>
      </c>
      <c r="BH3915">
        <v>1</v>
      </c>
      <c r="BI3915">
        <v>262</v>
      </c>
      <c r="BJ3915" s="2">
        <v>46036</v>
      </c>
      <c r="BK3915">
        <v>0</v>
      </c>
      <c r="BL3915" s="3" t="str">
        <f>VLOOKUP(O3915,DropDownList!$H$1:$I$7,2,FALSE)</f>
        <v>2024/25</v>
      </c>
      <c r="BM3915" s="3" t="str">
        <f t="shared" si="61"/>
        <v>VSUR</v>
      </c>
    </row>
    <row r="3916" spans="1:65" x14ac:dyDescent="0.2">
      <c r="A3916">
        <v>2026</v>
      </c>
      <c r="B3916">
        <v>1</v>
      </c>
      <c r="C3916" t="s">
        <v>231</v>
      </c>
      <c r="D3916" t="s">
        <v>247</v>
      </c>
      <c r="E3916" t="s">
        <v>49</v>
      </c>
      <c r="F3916">
        <v>9803</v>
      </c>
      <c r="G3916" t="s">
        <v>158</v>
      </c>
      <c r="H3916" t="s">
        <v>240</v>
      </c>
      <c r="I3916" t="s">
        <v>240</v>
      </c>
      <c r="J3916" s="1">
        <v>46023</v>
      </c>
      <c r="K3916" t="s">
        <v>438</v>
      </c>
      <c r="L3916">
        <v>4</v>
      </c>
      <c r="M3916" t="s">
        <v>439</v>
      </c>
      <c r="N3916" t="s">
        <v>145</v>
      </c>
      <c r="O3916" t="s">
        <v>149</v>
      </c>
      <c r="P3916" t="s">
        <v>160</v>
      </c>
      <c r="Q3916">
        <v>51183.21</v>
      </c>
      <c r="R3916">
        <v>239</v>
      </c>
      <c r="S3916">
        <v>104734.93</v>
      </c>
      <c r="T3916">
        <v>2360</v>
      </c>
      <c r="U3916">
        <v>162</v>
      </c>
      <c r="V3916">
        <v>97</v>
      </c>
      <c r="W3916">
        <v>19753.75</v>
      </c>
      <c r="X3916">
        <v>31867.75</v>
      </c>
      <c r="Y3916">
        <v>0</v>
      </c>
      <c r="Z3916">
        <v>0</v>
      </c>
      <c r="AA3916">
        <v>51191.72</v>
      </c>
      <c r="AB3916">
        <v>5933.11</v>
      </c>
      <c r="AC3916">
        <v>42242.11</v>
      </c>
      <c r="AD3916">
        <v>51</v>
      </c>
      <c r="AE3916">
        <v>46</v>
      </c>
      <c r="AF3916">
        <v>70</v>
      </c>
      <c r="AG3916">
        <v>71</v>
      </c>
      <c r="AH3916">
        <v>7</v>
      </c>
      <c r="AI3916">
        <v>91</v>
      </c>
      <c r="AJ3916">
        <v>0</v>
      </c>
      <c r="AK3916">
        <v>0</v>
      </c>
      <c r="AL3916">
        <v>0</v>
      </c>
      <c r="AM3916">
        <v>0</v>
      </c>
      <c r="AN3916">
        <v>0</v>
      </c>
      <c r="AO3916">
        <v>163</v>
      </c>
      <c r="AP3916">
        <v>369</v>
      </c>
      <c r="AQ3916">
        <v>154</v>
      </c>
      <c r="AR3916">
        <v>0</v>
      </c>
      <c r="AS3916">
        <v>38</v>
      </c>
      <c r="AT3916">
        <v>5</v>
      </c>
      <c r="AU3916">
        <v>0</v>
      </c>
      <c r="AV3916">
        <v>0</v>
      </c>
      <c r="AW3916">
        <v>5</v>
      </c>
      <c r="AX3916">
        <v>0</v>
      </c>
      <c r="AY3916">
        <v>53</v>
      </c>
      <c r="AZ3916">
        <v>55</v>
      </c>
      <c r="BA3916">
        <v>7</v>
      </c>
      <c r="BB3916">
        <v>2</v>
      </c>
      <c r="BC3916">
        <v>0</v>
      </c>
      <c r="BD3916">
        <v>3</v>
      </c>
      <c r="BE3916">
        <v>0</v>
      </c>
      <c r="BF3916">
        <v>233</v>
      </c>
      <c r="BG3916">
        <v>31694.93</v>
      </c>
      <c r="BH3916">
        <v>0</v>
      </c>
      <c r="BI3916">
        <v>162</v>
      </c>
      <c r="BJ3916" s="2">
        <v>46036</v>
      </c>
      <c r="BK3916">
        <v>0</v>
      </c>
      <c r="BL3916" s="3" t="str">
        <f>VLOOKUP(O3916,DropDownList!$H$1:$I$7,2,FALSE)</f>
        <v>2025/26</v>
      </c>
      <c r="BM3916" s="3" t="str">
        <f t="shared" si="61"/>
        <v>SC COURT</v>
      </c>
    </row>
    <row r="3917" spans="1:65" x14ac:dyDescent="0.2">
      <c r="A3917">
        <v>2026</v>
      </c>
      <c r="B3917">
        <v>1</v>
      </c>
      <c r="C3917" t="s">
        <v>231</v>
      </c>
      <c r="D3917" t="s">
        <v>247</v>
      </c>
      <c r="E3917" t="s">
        <v>49</v>
      </c>
      <c r="F3917">
        <v>9803</v>
      </c>
      <c r="G3917" t="s">
        <v>158</v>
      </c>
      <c r="H3917" t="s">
        <v>240</v>
      </c>
      <c r="I3917" t="s">
        <v>240</v>
      </c>
      <c r="J3917" s="1">
        <v>46023</v>
      </c>
      <c r="K3917" t="s">
        <v>438</v>
      </c>
      <c r="L3917">
        <v>4</v>
      </c>
      <c r="M3917" t="s">
        <v>439</v>
      </c>
      <c r="N3917" t="s">
        <v>145</v>
      </c>
      <c r="O3917" t="s">
        <v>147</v>
      </c>
      <c r="P3917" t="s">
        <v>160</v>
      </c>
      <c r="Q3917">
        <v>99031.9</v>
      </c>
      <c r="R3917">
        <v>581</v>
      </c>
      <c r="S3917">
        <v>252935</v>
      </c>
      <c r="T3917">
        <v>8114.59</v>
      </c>
      <c r="U3917">
        <v>289</v>
      </c>
      <c r="V3917">
        <v>85</v>
      </c>
      <c r="W3917">
        <v>29671.21</v>
      </c>
      <c r="X3917">
        <v>34851.21</v>
      </c>
      <c r="Y3917">
        <v>0</v>
      </c>
      <c r="Z3917">
        <v>0</v>
      </c>
      <c r="AA3917">
        <v>145788.51</v>
      </c>
      <c r="AB3917">
        <v>19613.57</v>
      </c>
      <c r="AC3917">
        <v>117343.18</v>
      </c>
      <c r="AD3917">
        <v>35</v>
      </c>
      <c r="AE3917">
        <v>50</v>
      </c>
      <c r="AF3917">
        <v>261</v>
      </c>
      <c r="AG3917">
        <v>182</v>
      </c>
      <c r="AH3917">
        <v>21</v>
      </c>
      <c r="AI3917">
        <v>107</v>
      </c>
      <c r="AJ3917">
        <v>0</v>
      </c>
      <c r="AK3917">
        <v>0</v>
      </c>
      <c r="AL3917">
        <v>0</v>
      </c>
      <c r="AM3917">
        <v>0</v>
      </c>
      <c r="AN3917">
        <v>0</v>
      </c>
      <c r="AO3917">
        <v>431</v>
      </c>
      <c r="AP3917">
        <v>1487</v>
      </c>
      <c r="AQ3917">
        <v>427</v>
      </c>
      <c r="AR3917">
        <v>0</v>
      </c>
      <c r="AS3917">
        <v>175</v>
      </c>
      <c r="AT3917">
        <v>28</v>
      </c>
      <c r="AU3917">
        <v>6</v>
      </c>
      <c r="AV3917">
        <v>2</v>
      </c>
      <c r="AW3917">
        <v>31</v>
      </c>
      <c r="AX3917">
        <v>0</v>
      </c>
      <c r="AY3917">
        <v>260</v>
      </c>
      <c r="AZ3917">
        <v>345</v>
      </c>
      <c r="BA3917">
        <v>121</v>
      </c>
      <c r="BB3917">
        <v>6</v>
      </c>
      <c r="BC3917">
        <v>4</v>
      </c>
      <c r="BD3917">
        <v>13</v>
      </c>
      <c r="BE3917">
        <v>1</v>
      </c>
      <c r="BF3917">
        <v>549</v>
      </c>
      <c r="BG3917">
        <v>48415</v>
      </c>
      <c r="BH3917">
        <v>10</v>
      </c>
      <c r="BI3917">
        <v>282</v>
      </c>
      <c r="BJ3917" s="2">
        <v>46036</v>
      </c>
      <c r="BK3917">
        <v>0</v>
      </c>
      <c r="BL3917" s="3" t="str">
        <f>VLOOKUP(O3917,DropDownList!$H$1:$I$7,2,FALSE)</f>
        <v>2024/25</v>
      </c>
      <c r="BM3917" s="3" t="str">
        <f t="shared" si="61"/>
        <v>SC COURT</v>
      </c>
    </row>
    <row r="3918" spans="1:65" x14ac:dyDescent="0.2">
      <c r="A3918">
        <v>2026</v>
      </c>
      <c r="B3918">
        <v>1</v>
      </c>
      <c r="C3918" t="s">
        <v>231</v>
      </c>
      <c r="D3918" t="s">
        <v>248</v>
      </c>
      <c r="E3918" t="s">
        <v>50</v>
      </c>
      <c r="F3918">
        <v>9358</v>
      </c>
      <c r="G3918" t="s">
        <v>141</v>
      </c>
      <c r="H3918" t="s">
        <v>237</v>
      </c>
      <c r="I3918" t="s">
        <v>237</v>
      </c>
      <c r="J3918" s="1">
        <v>46023</v>
      </c>
      <c r="K3918" t="s">
        <v>438</v>
      </c>
      <c r="L3918">
        <v>4</v>
      </c>
      <c r="M3918" t="s">
        <v>439</v>
      </c>
      <c r="N3918" t="s">
        <v>145</v>
      </c>
      <c r="O3918" t="s">
        <v>147</v>
      </c>
      <c r="P3918" t="s">
        <v>152</v>
      </c>
      <c r="Q3918">
        <v>0</v>
      </c>
      <c r="R3918">
        <v>26</v>
      </c>
      <c r="S3918">
        <v>1040</v>
      </c>
      <c r="T3918">
        <v>480</v>
      </c>
      <c r="U3918">
        <v>0</v>
      </c>
      <c r="V3918">
        <v>0</v>
      </c>
      <c r="W3918">
        <v>0</v>
      </c>
      <c r="X3918">
        <v>0</v>
      </c>
      <c r="Y3918">
        <v>0</v>
      </c>
      <c r="Z3918">
        <v>0</v>
      </c>
      <c r="AA3918">
        <v>560</v>
      </c>
      <c r="AB3918">
        <v>0</v>
      </c>
      <c r="AC3918">
        <v>560</v>
      </c>
      <c r="AD3918">
        <v>0</v>
      </c>
      <c r="AE3918">
        <v>0</v>
      </c>
      <c r="AF3918">
        <v>14</v>
      </c>
      <c r="AG3918">
        <v>0</v>
      </c>
      <c r="AH3918">
        <v>12</v>
      </c>
      <c r="AI3918">
        <v>0</v>
      </c>
      <c r="AJ3918">
        <v>0</v>
      </c>
      <c r="AK3918">
        <v>0</v>
      </c>
      <c r="AL3918">
        <v>0</v>
      </c>
      <c r="AM3918">
        <v>0</v>
      </c>
      <c r="AN3918">
        <v>0</v>
      </c>
      <c r="AO3918">
        <v>0</v>
      </c>
      <c r="AP3918">
        <v>0</v>
      </c>
      <c r="AQ3918">
        <v>0</v>
      </c>
      <c r="AR3918">
        <v>0</v>
      </c>
      <c r="AS3918">
        <v>0</v>
      </c>
      <c r="AT3918">
        <v>0</v>
      </c>
      <c r="AU3918">
        <v>0</v>
      </c>
      <c r="AV3918">
        <v>0</v>
      </c>
      <c r="AW3918">
        <v>0</v>
      </c>
      <c r="AX3918">
        <v>0</v>
      </c>
      <c r="AY3918">
        <v>0</v>
      </c>
      <c r="AZ3918">
        <v>0</v>
      </c>
      <c r="BA3918">
        <v>0</v>
      </c>
      <c r="BB3918">
        <v>0</v>
      </c>
      <c r="BC3918">
        <v>0</v>
      </c>
      <c r="BD3918">
        <v>0</v>
      </c>
      <c r="BE3918">
        <v>0</v>
      </c>
      <c r="BF3918">
        <v>0</v>
      </c>
      <c r="BG3918">
        <v>0</v>
      </c>
      <c r="BH3918">
        <v>0</v>
      </c>
      <c r="BI3918">
        <v>0</v>
      </c>
      <c r="BJ3918" s="2">
        <v>46036</v>
      </c>
      <c r="BK3918">
        <v>0</v>
      </c>
      <c r="BL3918" s="3" t="str">
        <f>VLOOKUP(O3918,DropDownList!$H$1:$I$7,2,FALSE)</f>
        <v>2024/25</v>
      </c>
      <c r="BM3918" s="3" t="str">
        <f t="shared" si="61"/>
        <v>PCOA</v>
      </c>
    </row>
    <row r="3919" spans="1:65" x14ac:dyDescent="0.2">
      <c r="A3919">
        <v>2026</v>
      </c>
      <c r="B3919">
        <v>1</v>
      </c>
      <c r="C3919" t="s">
        <v>231</v>
      </c>
      <c r="D3919" t="s">
        <v>248</v>
      </c>
      <c r="E3919" t="s">
        <v>50</v>
      </c>
      <c r="F3919">
        <v>9358</v>
      </c>
      <c r="G3919" t="s">
        <v>141</v>
      </c>
      <c r="H3919" t="s">
        <v>237</v>
      </c>
      <c r="I3919" t="s">
        <v>237</v>
      </c>
      <c r="J3919" s="1">
        <v>46023</v>
      </c>
      <c r="K3919" t="s">
        <v>438</v>
      </c>
      <c r="L3919">
        <v>4</v>
      </c>
      <c r="M3919" t="s">
        <v>439</v>
      </c>
      <c r="N3919" t="s">
        <v>145</v>
      </c>
      <c r="O3919" t="s">
        <v>156</v>
      </c>
      <c r="P3919" t="s">
        <v>148</v>
      </c>
      <c r="Q3919">
        <v>360</v>
      </c>
      <c r="R3919">
        <v>14</v>
      </c>
      <c r="S3919">
        <v>840</v>
      </c>
      <c r="T3919">
        <v>0</v>
      </c>
      <c r="U3919">
        <v>6</v>
      </c>
      <c r="V3919">
        <v>5</v>
      </c>
      <c r="W3919">
        <v>300</v>
      </c>
      <c r="X3919">
        <v>300</v>
      </c>
      <c r="Y3919">
        <v>0</v>
      </c>
      <c r="Z3919">
        <v>0</v>
      </c>
      <c r="AA3919">
        <v>480</v>
      </c>
      <c r="AB3919">
        <v>0</v>
      </c>
      <c r="AC3919">
        <v>480</v>
      </c>
      <c r="AD3919">
        <v>5</v>
      </c>
      <c r="AE3919">
        <v>0</v>
      </c>
      <c r="AF3919">
        <v>8</v>
      </c>
      <c r="AG3919">
        <v>0</v>
      </c>
      <c r="AH3919">
        <v>0</v>
      </c>
      <c r="AI3919">
        <v>6</v>
      </c>
      <c r="AJ3919">
        <v>0</v>
      </c>
      <c r="AK3919">
        <v>0</v>
      </c>
      <c r="AL3919">
        <v>0</v>
      </c>
      <c r="AM3919">
        <v>0</v>
      </c>
      <c r="AN3919">
        <v>0</v>
      </c>
      <c r="AO3919">
        <v>12</v>
      </c>
      <c r="AP3919">
        <v>69</v>
      </c>
      <c r="AQ3919">
        <v>13</v>
      </c>
      <c r="AR3919">
        <v>2</v>
      </c>
      <c r="AS3919">
        <v>5</v>
      </c>
      <c r="AT3919">
        <v>10</v>
      </c>
      <c r="AU3919">
        <v>0</v>
      </c>
      <c r="AV3919">
        <v>0</v>
      </c>
      <c r="AW3919">
        <v>0</v>
      </c>
      <c r="AX3919">
        <v>0</v>
      </c>
      <c r="AY3919">
        <v>7</v>
      </c>
      <c r="AZ3919">
        <v>17</v>
      </c>
      <c r="BA3919">
        <v>12</v>
      </c>
      <c r="BB3919">
        <v>0</v>
      </c>
      <c r="BC3919">
        <v>0</v>
      </c>
      <c r="BD3919">
        <v>0</v>
      </c>
      <c r="BE3919">
        <v>0</v>
      </c>
      <c r="BF3919">
        <v>12</v>
      </c>
      <c r="BG3919">
        <v>360</v>
      </c>
      <c r="BH3919">
        <v>0</v>
      </c>
      <c r="BI3919">
        <v>6</v>
      </c>
      <c r="BJ3919" s="2">
        <v>46036</v>
      </c>
      <c r="BK3919">
        <v>0</v>
      </c>
      <c r="BL3919" s="3" t="str">
        <f>VLOOKUP(O3919,DropDownList!$H$1:$I$7,2,FALSE)</f>
        <v>2023/24</v>
      </c>
      <c r="BM3919" s="3" t="str">
        <f t="shared" si="61"/>
        <v>PRAS</v>
      </c>
    </row>
    <row r="3920" spans="1:65" x14ac:dyDescent="0.2">
      <c r="A3920">
        <v>2026</v>
      </c>
      <c r="B3920">
        <v>1</v>
      </c>
      <c r="C3920" t="s">
        <v>231</v>
      </c>
      <c r="D3920" t="s">
        <v>248</v>
      </c>
      <c r="E3920" t="s">
        <v>50</v>
      </c>
      <c r="F3920">
        <v>9358</v>
      </c>
      <c r="G3920" t="s">
        <v>141</v>
      </c>
      <c r="H3920" t="s">
        <v>237</v>
      </c>
      <c r="I3920" t="s">
        <v>237</v>
      </c>
      <c r="J3920" s="1">
        <v>46023</v>
      </c>
      <c r="K3920" t="s">
        <v>438</v>
      </c>
      <c r="L3920">
        <v>4</v>
      </c>
      <c r="M3920" t="s">
        <v>439</v>
      </c>
      <c r="N3920" t="s">
        <v>145</v>
      </c>
      <c r="O3920" t="s">
        <v>147</v>
      </c>
      <c r="P3920" t="s">
        <v>148</v>
      </c>
      <c r="Q3920">
        <v>320</v>
      </c>
      <c r="R3920">
        <v>12</v>
      </c>
      <c r="S3920">
        <v>720</v>
      </c>
      <c r="T3920">
        <v>20</v>
      </c>
      <c r="U3920">
        <v>6</v>
      </c>
      <c r="V3920">
        <v>4</v>
      </c>
      <c r="W3920">
        <v>240</v>
      </c>
      <c r="X3920">
        <v>240</v>
      </c>
      <c r="Y3920">
        <v>0</v>
      </c>
      <c r="Z3920">
        <v>0</v>
      </c>
      <c r="AA3920">
        <v>380</v>
      </c>
      <c r="AB3920">
        <v>0</v>
      </c>
      <c r="AC3920">
        <v>380</v>
      </c>
      <c r="AD3920">
        <v>4</v>
      </c>
      <c r="AE3920">
        <v>0</v>
      </c>
      <c r="AF3920">
        <v>5</v>
      </c>
      <c r="AG3920">
        <v>2</v>
      </c>
      <c r="AH3920">
        <v>0</v>
      </c>
      <c r="AI3920">
        <v>4</v>
      </c>
      <c r="AJ3920">
        <v>0</v>
      </c>
      <c r="AK3920">
        <v>0</v>
      </c>
      <c r="AL3920">
        <v>0</v>
      </c>
      <c r="AM3920">
        <v>0</v>
      </c>
      <c r="AN3920">
        <v>0</v>
      </c>
      <c r="AO3920">
        <v>8</v>
      </c>
      <c r="AP3920">
        <v>46</v>
      </c>
      <c r="AQ3920">
        <v>8</v>
      </c>
      <c r="AR3920">
        <v>3</v>
      </c>
      <c r="AS3920">
        <v>1</v>
      </c>
      <c r="AT3920">
        <v>7</v>
      </c>
      <c r="AU3920">
        <v>0</v>
      </c>
      <c r="AV3920">
        <v>0</v>
      </c>
      <c r="AW3920">
        <v>0</v>
      </c>
      <c r="AX3920">
        <v>0</v>
      </c>
      <c r="AY3920">
        <v>5</v>
      </c>
      <c r="AZ3920">
        <v>10</v>
      </c>
      <c r="BA3920">
        <v>6</v>
      </c>
      <c r="BB3920">
        <v>2</v>
      </c>
      <c r="BC3920">
        <v>2</v>
      </c>
      <c r="BD3920">
        <v>0</v>
      </c>
      <c r="BE3920">
        <v>0</v>
      </c>
      <c r="BF3920">
        <v>8</v>
      </c>
      <c r="BG3920">
        <v>240</v>
      </c>
      <c r="BH3920">
        <v>1</v>
      </c>
      <c r="BI3920">
        <v>6</v>
      </c>
      <c r="BJ3920" s="2">
        <v>46036</v>
      </c>
      <c r="BK3920">
        <v>0</v>
      </c>
      <c r="BL3920" s="3" t="str">
        <f>VLOOKUP(O3920,DropDownList!$H$1:$I$7,2,FALSE)</f>
        <v>2024/25</v>
      </c>
      <c r="BM3920" s="3" t="str">
        <f t="shared" si="61"/>
        <v>PRAS</v>
      </c>
    </row>
    <row r="3921" spans="1:65" x14ac:dyDescent="0.2">
      <c r="A3921">
        <v>2026</v>
      </c>
      <c r="B3921">
        <v>1</v>
      </c>
      <c r="C3921" t="s">
        <v>231</v>
      </c>
      <c r="D3921" t="s">
        <v>248</v>
      </c>
      <c r="E3921" t="s">
        <v>50</v>
      </c>
      <c r="F3921">
        <v>9358</v>
      </c>
      <c r="G3921" t="s">
        <v>141</v>
      </c>
      <c r="H3921" t="s">
        <v>237</v>
      </c>
      <c r="I3921" t="s">
        <v>237</v>
      </c>
      <c r="J3921" s="1">
        <v>46023</v>
      </c>
      <c r="K3921" t="s">
        <v>438</v>
      </c>
      <c r="L3921">
        <v>4</v>
      </c>
      <c r="M3921" t="s">
        <v>439</v>
      </c>
      <c r="N3921" t="s">
        <v>145</v>
      </c>
      <c r="O3921" t="s">
        <v>156</v>
      </c>
      <c r="P3921" t="s">
        <v>146</v>
      </c>
      <c r="Q3921">
        <v>644.41999999999996</v>
      </c>
      <c r="R3921">
        <v>417</v>
      </c>
      <c r="S3921">
        <v>6870</v>
      </c>
      <c r="T3921">
        <v>110</v>
      </c>
      <c r="U3921">
        <v>79</v>
      </c>
      <c r="V3921">
        <v>20</v>
      </c>
      <c r="W3921">
        <v>340</v>
      </c>
      <c r="X3921">
        <v>340</v>
      </c>
      <c r="Y3921">
        <v>0</v>
      </c>
      <c r="Z3921">
        <v>0</v>
      </c>
      <c r="AA3921">
        <v>6115.58</v>
      </c>
      <c r="AB3921">
        <v>0</v>
      </c>
      <c r="AC3921">
        <v>0</v>
      </c>
      <c r="AD3921">
        <v>20</v>
      </c>
      <c r="AE3921">
        <v>0</v>
      </c>
      <c r="AF3921">
        <v>370</v>
      </c>
      <c r="AG3921">
        <v>2</v>
      </c>
      <c r="AH3921">
        <v>7</v>
      </c>
      <c r="AI3921">
        <v>38</v>
      </c>
      <c r="AJ3921">
        <v>0</v>
      </c>
      <c r="AK3921">
        <v>0</v>
      </c>
      <c r="AL3921">
        <v>0</v>
      </c>
      <c r="AM3921">
        <v>0</v>
      </c>
      <c r="AN3921">
        <v>0</v>
      </c>
      <c r="AO3921">
        <v>200</v>
      </c>
      <c r="AP3921">
        <v>913</v>
      </c>
      <c r="AQ3921">
        <v>211</v>
      </c>
      <c r="AR3921">
        <v>0</v>
      </c>
      <c r="AS3921">
        <v>113</v>
      </c>
      <c r="AT3921">
        <v>39</v>
      </c>
      <c r="AU3921">
        <v>14</v>
      </c>
      <c r="AV3921">
        <v>9</v>
      </c>
      <c r="AW3921">
        <v>0</v>
      </c>
      <c r="AX3921">
        <v>0</v>
      </c>
      <c r="AY3921">
        <v>139</v>
      </c>
      <c r="AZ3921">
        <v>203</v>
      </c>
      <c r="BA3921">
        <v>91</v>
      </c>
      <c r="BB3921">
        <v>31</v>
      </c>
      <c r="BC3921">
        <v>13</v>
      </c>
      <c r="BD3921">
        <v>9</v>
      </c>
      <c r="BE3921">
        <v>1</v>
      </c>
      <c r="BF3921">
        <v>413</v>
      </c>
      <c r="BG3921">
        <v>630</v>
      </c>
      <c r="BH3921">
        <v>0</v>
      </c>
      <c r="BI3921">
        <v>79</v>
      </c>
      <c r="BJ3921" s="2">
        <v>46036</v>
      </c>
      <c r="BK3921">
        <v>0</v>
      </c>
      <c r="BL3921" s="3" t="str">
        <f>VLOOKUP(O3921,DropDownList!$H$1:$I$7,2,FALSE)</f>
        <v>2023/24</v>
      </c>
      <c r="BM3921" s="3" t="str">
        <f t="shared" si="61"/>
        <v>VSUR</v>
      </c>
    </row>
    <row r="3922" spans="1:65" x14ac:dyDescent="0.2">
      <c r="A3922">
        <v>2026</v>
      </c>
      <c r="B3922">
        <v>1</v>
      </c>
      <c r="C3922" t="s">
        <v>231</v>
      </c>
      <c r="D3922" t="s">
        <v>248</v>
      </c>
      <c r="E3922" t="s">
        <v>50</v>
      </c>
      <c r="F3922">
        <v>9358</v>
      </c>
      <c r="G3922" t="s">
        <v>141</v>
      </c>
      <c r="H3922" t="s">
        <v>237</v>
      </c>
      <c r="I3922" t="s">
        <v>237</v>
      </c>
      <c r="J3922" s="1">
        <v>46023</v>
      </c>
      <c r="K3922" t="s">
        <v>438</v>
      </c>
      <c r="L3922">
        <v>4</v>
      </c>
      <c r="M3922" t="s">
        <v>439</v>
      </c>
      <c r="N3922" t="s">
        <v>145</v>
      </c>
      <c r="O3922" t="s">
        <v>155</v>
      </c>
      <c r="P3922" t="s">
        <v>150</v>
      </c>
      <c r="Q3922">
        <v>9108.9599999999991</v>
      </c>
      <c r="R3922">
        <v>326</v>
      </c>
      <c r="S3922">
        <v>51648.53</v>
      </c>
      <c r="T3922">
        <v>8545.08</v>
      </c>
      <c r="U3922">
        <v>59</v>
      </c>
      <c r="V3922">
        <v>34</v>
      </c>
      <c r="W3922">
        <v>6322.07</v>
      </c>
      <c r="X3922">
        <v>6322.07</v>
      </c>
      <c r="Y3922">
        <v>276</v>
      </c>
      <c r="Z3922">
        <v>43103.45</v>
      </c>
      <c r="AA3922">
        <v>33994.49</v>
      </c>
      <c r="AB3922">
        <v>10989.7</v>
      </c>
      <c r="AC3922">
        <v>23004.79</v>
      </c>
      <c r="AD3922">
        <v>28</v>
      </c>
      <c r="AE3922">
        <v>6</v>
      </c>
      <c r="AF3922">
        <v>213</v>
      </c>
      <c r="AG3922">
        <v>23</v>
      </c>
      <c r="AH3922">
        <v>50</v>
      </c>
      <c r="AI3922">
        <v>36</v>
      </c>
      <c r="AJ3922">
        <v>63</v>
      </c>
      <c r="AK3922">
        <v>32</v>
      </c>
      <c r="AL3922">
        <v>19</v>
      </c>
      <c r="AM3922">
        <v>17</v>
      </c>
      <c r="AN3922">
        <v>4</v>
      </c>
      <c r="AO3922">
        <v>209</v>
      </c>
      <c r="AP3922">
        <v>1161</v>
      </c>
      <c r="AQ3922">
        <v>248</v>
      </c>
      <c r="AR3922">
        <v>2</v>
      </c>
      <c r="AS3922">
        <v>123</v>
      </c>
      <c r="AT3922">
        <v>99</v>
      </c>
      <c r="AU3922">
        <v>12</v>
      </c>
      <c r="AV3922">
        <v>8</v>
      </c>
      <c r="AW3922">
        <v>0</v>
      </c>
      <c r="AX3922">
        <v>0</v>
      </c>
      <c r="AY3922">
        <v>139</v>
      </c>
      <c r="AZ3922">
        <v>276</v>
      </c>
      <c r="BA3922">
        <v>165</v>
      </c>
      <c r="BB3922">
        <v>23</v>
      </c>
      <c r="BC3922">
        <v>9</v>
      </c>
      <c r="BD3922">
        <v>0</v>
      </c>
      <c r="BE3922">
        <v>0</v>
      </c>
      <c r="BF3922">
        <v>206</v>
      </c>
      <c r="BG3922">
        <v>6490.97</v>
      </c>
      <c r="BH3922">
        <v>4</v>
      </c>
      <c r="BI3922">
        <v>59</v>
      </c>
      <c r="BJ3922" s="2">
        <v>46036</v>
      </c>
      <c r="BK3922">
        <v>0</v>
      </c>
      <c r="BL3922" s="3" t="str">
        <f>VLOOKUP(O3922,DropDownList!$H$1:$I$7,2,FALSE)</f>
        <v>2022/23</v>
      </c>
      <c r="BM3922" s="3" t="str">
        <f t="shared" si="61"/>
        <v>FISCAL FINES</v>
      </c>
    </row>
    <row r="3923" spans="1:65" x14ac:dyDescent="0.2">
      <c r="A3923">
        <v>2026</v>
      </c>
      <c r="B3923">
        <v>1</v>
      </c>
      <c r="C3923" t="s">
        <v>231</v>
      </c>
      <c r="D3923" t="s">
        <v>248</v>
      </c>
      <c r="E3923" t="s">
        <v>50</v>
      </c>
      <c r="F3923">
        <v>9358</v>
      </c>
      <c r="G3923" t="s">
        <v>141</v>
      </c>
      <c r="H3923" t="s">
        <v>237</v>
      </c>
      <c r="I3923" t="s">
        <v>237</v>
      </c>
      <c r="J3923" s="1">
        <v>46023</v>
      </c>
      <c r="K3923" t="s">
        <v>438</v>
      </c>
      <c r="L3923">
        <v>4</v>
      </c>
      <c r="M3923" t="s">
        <v>439</v>
      </c>
      <c r="N3923" t="s">
        <v>145</v>
      </c>
      <c r="O3923" t="s">
        <v>155</v>
      </c>
      <c r="P3923" t="s">
        <v>154</v>
      </c>
      <c r="Q3923">
        <v>18562.18</v>
      </c>
      <c r="R3923">
        <v>652</v>
      </c>
      <c r="S3923">
        <v>168107.21</v>
      </c>
      <c r="T3923">
        <v>3791.94</v>
      </c>
      <c r="U3923">
        <v>93</v>
      </c>
      <c r="V3923">
        <v>40</v>
      </c>
      <c r="W3923">
        <v>7860.97</v>
      </c>
      <c r="X3923">
        <v>8190.97</v>
      </c>
      <c r="Y3923">
        <v>0</v>
      </c>
      <c r="Z3923">
        <v>0</v>
      </c>
      <c r="AA3923">
        <v>145753.09</v>
      </c>
      <c r="AB3923">
        <v>1600.54</v>
      </c>
      <c r="AC3923">
        <v>135294.10999999999</v>
      </c>
      <c r="AD3923">
        <v>23</v>
      </c>
      <c r="AE3923">
        <v>17</v>
      </c>
      <c r="AF3923">
        <v>546</v>
      </c>
      <c r="AG3923">
        <v>49</v>
      </c>
      <c r="AH3923">
        <v>8</v>
      </c>
      <c r="AI3923">
        <v>44</v>
      </c>
      <c r="AJ3923">
        <v>0</v>
      </c>
      <c r="AK3923">
        <v>0</v>
      </c>
      <c r="AL3923">
        <v>0</v>
      </c>
      <c r="AM3923">
        <v>0</v>
      </c>
      <c r="AN3923">
        <v>0</v>
      </c>
      <c r="AO3923">
        <v>369</v>
      </c>
      <c r="AP3923">
        <v>1829</v>
      </c>
      <c r="AQ3923">
        <v>398</v>
      </c>
      <c r="AR3923">
        <v>0</v>
      </c>
      <c r="AS3923">
        <v>177</v>
      </c>
      <c r="AT3923">
        <v>92</v>
      </c>
      <c r="AU3923">
        <v>39</v>
      </c>
      <c r="AV3923">
        <v>25</v>
      </c>
      <c r="AW3923">
        <v>2</v>
      </c>
      <c r="AX3923">
        <v>0</v>
      </c>
      <c r="AY3923">
        <v>252</v>
      </c>
      <c r="AZ3923">
        <v>395</v>
      </c>
      <c r="BA3923">
        <v>224</v>
      </c>
      <c r="BB3923">
        <v>71</v>
      </c>
      <c r="BC3923">
        <v>31</v>
      </c>
      <c r="BD3923">
        <v>16</v>
      </c>
      <c r="BE3923">
        <v>1</v>
      </c>
      <c r="BF3923">
        <v>641</v>
      </c>
      <c r="BG3923">
        <v>10525</v>
      </c>
      <c r="BH3923">
        <v>5</v>
      </c>
      <c r="BI3923">
        <v>92</v>
      </c>
      <c r="BJ3923" s="2">
        <v>46036</v>
      </c>
      <c r="BK3923">
        <v>0</v>
      </c>
      <c r="BL3923" s="3" t="str">
        <f>VLOOKUP(O3923,DropDownList!$H$1:$I$7,2,FALSE)</f>
        <v>2022/23</v>
      </c>
      <c r="BM3923" s="3" t="str">
        <f t="shared" si="61"/>
        <v>JP COURT</v>
      </c>
    </row>
    <row r="3924" spans="1:65" x14ac:dyDescent="0.2">
      <c r="A3924">
        <v>2026</v>
      </c>
      <c r="B3924">
        <v>1</v>
      </c>
      <c r="C3924" t="s">
        <v>231</v>
      </c>
      <c r="D3924" t="s">
        <v>248</v>
      </c>
      <c r="E3924" t="s">
        <v>50</v>
      </c>
      <c r="F3924">
        <v>9358</v>
      </c>
      <c r="G3924" t="s">
        <v>141</v>
      </c>
      <c r="H3924" t="s">
        <v>237</v>
      </c>
      <c r="I3924" t="s">
        <v>237</v>
      </c>
      <c r="J3924" s="1">
        <v>46023</v>
      </c>
      <c r="K3924" t="s">
        <v>438</v>
      </c>
      <c r="L3924">
        <v>4</v>
      </c>
      <c r="M3924" t="s">
        <v>439</v>
      </c>
      <c r="N3924" t="s">
        <v>145</v>
      </c>
      <c r="O3924" t="s">
        <v>155</v>
      </c>
      <c r="P3924" t="s">
        <v>152</v>
      </c>
      <c r="Q3924">
        <v>0</v>
      </c>
      <c r="R3924">
        <v>35</v>
      </c>
      <c r="S3924">
        <v>1400</v>
      </c>
      <c r="T3924">
        <v>640</v>
      </c>
      <c r="U3924">
        <v>0</v>
      </c>
      <c r="V3924">
        <v>0</v>
      </c>
      <c r="W3924">
        <v>0</v>
      </c>
      <c r="X3924">
        <v>0</v>
      </c>
      <c r="Y3924">
        <v>0</v>
      </c>
      <c r="Z3924">
        <v>0</v>
      </c>
      <c r="AA3924">
        <v>760</v>
      </c>
      <c r="AB3924">
        <v>0</v>
      </c>
      <c r="AC3924">
        <v>760</v>
      </c>
      <c r="AD3924">
        <v>0</v>
      </c>
      <c r="AE3924">
        <v>0</v>
      </c>
      <c r="AF3924">
        <v>19</v>
      </c>
      <c r="AG3924">
        <v>0</v>
      </c>
      <c r="AH3924">
        <v>16</v>
      </c>
      <c r="AI3924">
        <v>0</v>
      </c>
      <c r="AJ3924">
        <v>0</v>
      </c>
      <c r="AK3924">
        <v>0</v>
      </c>
      <c r="AL3924">
        <v>0</v>
      </c>
      <c r="AM3924">
        <v>3</v>
      </c>
      <c r="AN3924">
        <v>0</v>
      </c>
      <c r="AO3924">
        <v>0</v>
      </c>
      <c r="AP3924">
        <v>0</v>
      </c>
      <c r="AQ3924">
        <v>0</v>
      </c>
      <c r="AR3924">
        <v>0</v>
      </c>
      <c r="AS3924">
        <v>0</v>
      </c>
      <c r="AT3924">
        <v>0</v>
      </c>
      <c r="AU3924">
        <v>0</v>
      </c>
      <c r="AV3924">
        <v>0</v>
      </c>
      <c r="AW3924">
        <v>0</v>
      </c>
      <c r="AX3924">
        <v>0</v>
      </c>
      <c r="AY3924">
        <v>0</v>
      </c>
      <c r="AZ3924">
        <v>0</v>
      </c>
      <c r="BA3924">
        <v>0</v>
      </c>
      <c r="BB3924">
        <v>0</v>
      </c>
      <c r="BC3924">
        <v>0</v>
      </c>
      <c r="BD3924">
        <v>0</v>
      </c>
      <c r="BE3924">
        <v>0</v>
      </c>
      <c r="BF3924">
        <v>0</v>
      </c>
      <c r="BG3924">
        <v>0</v>
      </c>
      <c r="BH3924">
        <v>0</v>
      </c>
      <c r="BI3924">
        <v>0</v>
      </c>
      <c r="BJ3924" s="2">
        <v>46036</v>
      </c>
      <c r="BK3924">
        <v>0</v>
      </c>
      <c r="BL3924" s="3" t="str">
        <f>VLOOKUP(O3924,DropDownList!$H$1:$I$7,2,FALSE)</f>
        <v>2022/23</v>
      </c>
      <c r="BM3924" s="3" t="str">
        <f t="shared" si="61"/>
        <v>PCOA</v>
      </c>
    </row>
    <row r="3925" spans="1:65" x14ac:dyDescent="0.2">
      <c r="A3925">
        <v>2026</v>
      </c>
      <c r="B3925">
        <v>1</v>
      </c>
      <c r="C3925" t="s">
        <v>231</v>
      </c>
      <c r="D3925" t="s">
        <v>248</v>
      </c>
      <c r="E3925" t="s">
        <v>50</v>
      </c>
      <c r="F3925">
        <v>9358</v>
      </c>
      <c r="G3925" t="s">
        <v>141</v>
      </c>
      <c r="H3925" t="s">
        <v>237</v>
      </c>
      <c r="I3925" t="s">
        <v>237</v>
      </c>
      <c r="J3925" s="1">
        <v>46023</v>
      </c>
      <c r="K3925" t="s">
        <v>438</v>
      </c>
      <c r="L3925">
        <v>4</v>
      </c>
      <c r="M3925" t="s">
        <v>439</v>
      </c>
      <c r="N3925" t="s">
        <v>145</v>
      </c>
      <c r="O3925" t="s">
        <v>156</v>
      </c>
      <c r="P3925" t="s">
        <v>150</v>
      </c>
      <c r="Q3925">
        <v>13402.04</v>
      </c>
      <c r="R3925">
        <v>347</v>
      </c>
      <c r="S3925">
        <v>58923.72</v>
      </c>
      <c r="T3925">
        <v>8623.51</v>
      </c>
      <c r="U3925">
        <v>87</v>
      </c>
      <c r="V3925">
        <v>57</v>
      </c>
      <c r="W3925">
        <v>9695.59</v>
      </c>
      <c r="X3925">
        <v>9695.59</v>
      </c>
      <c r="Y3925">
        <v>301</v>
      </c>
      <c r="Z3925">
        <v>50300.21</v>
      </c>
      <c r="AA3925">
        <v>36898.17</v>
      </c>
      <c r="AB3925">
        <v>11199</v>
      </c>
      <c r="AC3925">
        <v>25699.17</v>
      </c>
      <c r="AD3925">
        <v>45</v>
      </c>
      <c r="AE3925">
        <v>12</v>
      </c>
      <c r="AF3925">
        <v>209</v>
      </c>
      <c r="AG3925">
        <v>31</v>
      </c>
      <c r="AH3925">
        <v>46</v>
      </c>
      <c r="AI3925">
        <v>56</v>
      </c>
      <c r="AJ3925">
        <v>66</v>
      </c>
      <c r="AK3925">
        <v>35</v>
      </c>
      <c r="AL3925">
        <v>10</v>
      </c>
      <c r="AM3925">
        <v>16</v>
      </c>
      <c r="AN3925">
        <v>1</v>
      </c>
      <c r="AO3925">
        <v>223</v>
      </c>
      <c r="AP3925">
        <v>1130</v>
      </c>
      <c r="AQ3925">
        <v>260</v>
      </c>
      <c r="AR3925">
        <v>35</v>
      </c>
      <c r="AS3925">
        <v>107</v>
      </c>
      <c r="AT3925">
        <v>95</v>
      </c>
      <c r="AU3925">
        <v>9</v>
      </c>
      <c r="AV3925">
        <v>7</v>
      </c>
      <c r="AW3925">
        <v>0</v>
      </c>
      <c r="AX3925">
        <v>0</v>
      </c>
      <c r="AY3925">
        <v>126</v>
      </c>
      <c r="AZ3925">
        <v>264</v>
      </c>
      <c r="BA3925">
        <v>152</v>
      </c>
      <c r="BB3925">
        <v>18</v>
      </c>
      <c r="BC3925">
        <v>6</v>
      </c>
      <c r="BD3925">
        <v>2</v>
      </c>
      <c r="BE3925">
        <v>0</v>
      </c>
      <c r="BF3925">
        <v>216</v>
      </c>
      <c r="BG3925">
        <v>9287.66</v>
      </c>
      <c r="BH3925">
        <v>5</v>
      </c>
      <c r="BI3925">
        <v>87</v>
      </c>
      <c r="BJ3925" s="2">
        <v>46036</v>
      </c>
      <c r="BK3925">
        <v>0</v>
      </c>
      <c r="BL3925" s="3" t="str">
        <f>VLOOKUP(O3925,DropDownList!$H$1:$I$7,2,FALSE)</f>
        <v>2023/24</v>
      </c>
      <c r="BM3925" s="3" t="str">
        <f t="shared" si="61"/>
        <v>FISCAL FINES</v>
      </c>
    </row>
    <row r="3926" spans="1:65" x14ac:dyDescent="0.2">
      <c r="A3926">
        <v>2026</v>
      </c>
      <c r="B3926">
        <v>1</v>
      </c>
      <c r="C3926" t="s">
        <v>231</v>
      </c>
      <c r="D3926" t="s">
        <v>248</v>
      </c>
      <c r="E3926" t="s">
        <v>50</v>
      </c>
      <c r="F3926">
        <v>9358</v>
      </c>
      <c r="G3926" t="s">
        <v>141</v>
      </c>
      <c r="H3926" t="s">
        <v>237</v>
      </c>
      <c r="I3926" t="s">
        <v>237</v>
      </c>
      <c r="J3926" s="1">
        <v>46023</v>
      </c>
      <c r="K3926" t="s">
        <v>438</v>
      </c>
      <c r="L3926">
        <v>4</v>
      </c>
      <c r="M3926" t="s">
        <v>439</v>
      </c>
      <c r="N3926" t="s">
        <v>145</v>
      </c>
      <c r="O3926" t="s">
        <v>156</v>
      </c>
      <c r="P3926" t="s">
        <v>152</v>
      </c>
      <c r="Q3926">
        <v>0</v>
      </c>
      <c r="R3926">
        <v>41</v>
      </c>
      <c r="S3926">
        <v>1640</v>
      </c>
      <c r="T3926">
        <v>560</v>
      </c>
      <c r="U3926">
        <v>0</v>
      </c>
      <c r="V3926">
        <v>0</v>
      </c>
      <c r="W3926">
        <v>0</v>
      </c>
      <c r="X3926">
        <v>0</v>
      </c>
      <c r="Y3926">
        <v>0</v>
      </c>
      <c r="Z3926">
        <v>0</v>
      </c>
      <c r="AA3926">
        <v>1080</v>
      </c>
      <c r="AB3926">
        <v>0</v>
      </c>
      <c r="AC3926">
        <v>1080</v>
      </c>
      <c r="AD3926">
        <v>0</v>
      </c>
      <c r="AE3926">
        <v>0</v>
      </c>
      <c r="AF3926">
        <v>27</v>
      </c>
      <c r="AG3926">
        <v>0</v>
      </c>
      <c r="AH3926">
        <v>14</v>
      </c>
      <c r="AI3926">
        <v>0</v>
      </c>
      <c r="AJ3926">
        <v>0</v>
      </c>
      <c r="AK3926">
        <v>0</v>
      </c>
      <c r="AL3926">
        <v>0</v>
      </c>
      <c r="AM3926">
        <v>0</v>
      </c>
      <c r="AN3926">
        <v>0</v>
      </c>
      <c r="AO3926">
        <v>0</v>
      </c>
      <c r="AP3926">
        <v>0</v>
      </c>
      <c r="AQ3926">
        <v>0</v>
      </c>
      <c r="AR3926">
        <v>0</v>
      </c>
      <c r="AS3926">
        <v>0</v>
      </c>
      <c r="AT3926">
        <v>0</v>
      </c>
      <c r="AU3926">
        <v>0</v>
      </c>
      <c r="AV3926">
        <v>0</v>
      </c>
      <c r="AW3926">
        <v>0</v>
      </c>
      <c r="AX3926">
        <v>0</v>
      </c>
      <c r="AY3926">
        <v>0</v>
      </c>
      <c r="AZ3926">
        <v>0</v>
      </c>
      <c r="BA3926">
        <v>0</v>
      </c>
      <c r="BB3926">
        <v>0</v>
      </c>
      <c r="BC3926">
        <v>0</v>
      </c>
      <c r="BD3926">
        <v>0</v>
      </c>
      <c r="BE3926">
        <v>0</v>
      </c>
      <c r="BF3926">
        <v>0</v>
      </c>
      <c r="BG3926">
        <v>0</v>
      </c>
      <c r="BH3926">
        <v>0</v>
      </c>
      <c r="BI3926">
        <v>0</v>
      </c>
      <c r="BJ3926" s="2">
        <v>46036</v>
      </c>
      <c r="BK3926">
        <v>0</v>
      </c>
      <c r="BL3926" s="3" t="str">
        <f>VLOOKUP(O3926,DropDownList!$H$1:$I$7,2,FALSE)</f>
        <v>2023/24</v>
      </c>
      <c r="BM3926" s="3" t="str">
        <f t="shared" si="61"/>
        <v>PCOA</v>
      </c>
    </row>
    <row r="3927" spans="1:65" x14ac:dyDescent="0.2">
      <c r="A3927">
        <v>2026</v>
      </c>
      <c r="B3927">
        <v>1</v>
      </c>
      <c r="C3927" t="s">
        <v>231</v>
      </c>
      <c r="D3927" t="s">
        <v>248</v>
      </c>
      <c r="E3927" t="s">
        <v>50</v>
      </c>
      <c r="F3927">
        <v>9358</v>
      </c>
      <c r="G3927" t="s">
        <v>141</v>
      </c>
      <c r="H3927" t="s">
        <v>237</v>
      </c>
      <c r="I3927" t="s">
        <v>237</v>
      </c>
      <c r="J3927" s="1">
        <v>46023</v>
      </c>
      <c r="K3927" t="s">
        <v>438</v>
      </c>
      <c r="L3927">
        <v>4</v>
      </c>
      <c r="M3927" t="s">
        <v>439</v>
      </c>
      <c r="N3927" t="s">
        <v>145</v>
      </c>
      <c r="O3927" t="s">
        <v>156</v>
      </c>
      <c r="P3927" t="s">
        <v>154</v>
      </c>
      <c r="Q3927">
        <v>18109.95</v>
      </c>
      <c r="R3927">
        <v>420</v>
      </c>
      <c r="S3927">
        <v>123641.92</v>
      </c>
      <c r="T3927">
        <v>2350</v>
      </c>
      <c r="U3927">
        <v>80</v>
      </c>
      <c r="V3927">
        <v>33</v>
      </c>
      <c r="W3927">
        <v>8104.12</v>
      </c>
      <c r="X3927">
        <v>8814.1200000000008</v>
      </c>
      <c r="Y3927">
        <v>0</v>
      </c>
      <c r="Z3927">
        <v>0</v>
      </c>
      <c r="AA3927">
        <v>103181.97</v>
      </c>
      <c r="AB3927">
        <v>4178.28</v>
      </c>
      <c r="AC3927">
        <v>92848.11</v>
      </c>
      <c r="AD3927">
        <v>20</v>
      </c>
      <c r="AE3927">
        <v>13</v>
      </c>
      <c r="AF3927">
        <v>333</v>
      </c>
      <c r="AG3927">
        <v>49</v>
      </c>
      <c r="AH3927">
        <v>7</v>
      </c>
      <c r="AI3927">
        <v>31</v>
      </c>
      <c r="AJ3927">
        <v>0</v>
      </c>
      <c r="AK3927">
        <v>0</v>
      </c>
      <c r="AL3927">
        <v>0</v>
      </c>
      <c r="AM3927">
        <v>0</v>
      </c>
      <c r="AN3927">
        <v>0</v>
      </c>
      <c r="AO3927">
        <v>203</v>
      </c>
      <c r="AP3927">
        <v>908</v>
      </c>
      <c r="AQ3927">
        <v>210</v>
      </c>
      <c r="AR3927">
        <v>0</v>
      </c>
      <c r="AS3927">
        <v>114</v>
      </c>
      <c r="AT3927">
        <v>37</v>
      </c>
      <c r="AU3927">
        <v>14</v>
      </c>
      <c r="AV3927">
        <v>9</v>
      </c>
      <c r="AW3927">
        <v>0</v>
      </c>
      <c r="AX3927">
        <v>0</v>
      </c>
      <c r="AY3927">
        <v>138</v>
      </c>
      <c r="AZ3927">
        <v>203</v>
      </c>
      <c r="BA3927">
        <v>90</v>
      </c>
      <c r="BB3927">
        <v>31</v>
      </c>
      <c r="BC3927">
        <v>13</v>
      </c>
      <c r="BD3927">
        <v>9</v>
      </c>
      <c r="BE3927">
        <v>1</v>
      </c>
      <c r="BF3927">
        <v>416</v>
      </c>
      <c r="BG3927">
        <v>10152</v>
      </c>
      <c r="BH3927">
        <v>0</v>
      </c>
      <c r="BI3927">
        <v>80</v>
      </c>
      <c r="BJ3927" s="2">
        <v>46036</v>
      </c>
      <c r="BK3927">
        <v>0</v>
      </c>
      <c r="BL3927" s="3" t="str">
        <f>VLOOKUP(O3927,DropDownList!$H$1:$I$7,2,FALSE)</f>
        <v>2023/24</v>
      </c>
      <c r="BM3927" s="3" t="str">
        <f t="shared" si="61"/>
        <v>JP COURT</v>
      </c>
    </row>
    <row r="3928" spans="1:65" x14ac:dyDescent="0.2">
      <c r="A3928">
        <v>2026</v>
      </c>
      <c r="B3928">
        <v>1</v>
      </c>
      <c r="C3928" t="s">
        <v>231</v>
      </c>
      <c r="D3928" t="s">
        <v>248</v>
      </c>
      <c r="E3928" t="s">
        <v>50</v>
      </c>
      <c r="F3928">
        <v>9358</v>
      </c>
      <c r="G3928" t="s">
        <v>141</v>
      </c>
      <c r="H3928" t="s">
        <v>237</v>
      </c>
      <c r="I3928" t="s">
        <v>237</v>
      </c>
      <c r="J3928" s="1">
        <v>46023</v>
      </c>
      <c r="K3928" t="s">
        <v>438</v>
      </c>
      <c r="L3928">
        <v>4</v>
      </c>
      <c r="M3928" t="s">
        <v>439</v>
      </c>
      <c r="N3928" t="s">
        <v>145</v>
      </c>
      <c r="O3928" t="s">
        <v>149</v>
      </c>
      <c r="P3928" t="s">
        <v>146</v>
      </c>
      <c r="Q3928">
        <v>794.15</v>
      </c>
      <c r="R3928">
        <v>254</v>
      </c>
      <c r="S3928">
        <v>3530</v>
      </c>
      <c r="T3928">
        <v>0</v>
      </c>
      <c r="U3928">
        <v>89</v>
      </c>
      <c r="V3928">
        <v>33</v>
      </c>
      <c r="W3928">
        <v>490</v>
      </c>
      <c r="X3928">
        <v>490</v>
      </c>
      <c r="Y3928">
        <v>0</v>
      </c>
      <c r="Z3928">
        <v>0</v>
      </c>
      <c r="AA3928">
        <v>2735.85</v>
      </c>
      <c r="AB3928">
        <v>0</v>
      </c>
      <c r="AC3928">
        <v>0</v>
      </c>
      <c r="AD3928">
        <v>33</v>
      </c>
      <c r="AE3928">
        <v>0</v>
      </c>
      <c r="AF3928">
        <v>200</v>
      </c>
      <c r="AG3928">
        <v>1</v>
      </c>
      <c r="AH3928">
        <v>0</v>
      </c>
      <c r="AI3928">
        <v>53</v>
      </c>
      <c r="AJ3928">
        <v>0</v>
      </c>
      <c r="AK3928">
        <v>0</v>
      </c>
      <c r="AL3928">
        <v>0</v>
      </c>
      <c r="AM3928">
        <v>0</v>
      </c>
      <c r="AN3928">
        <v>0</v>
      </c>
      <c r="AO3928">
        <v>115</v>
      </c>
      <c r="AP3928">
        <v>282</v>
      </c>
      <c r="AQ3928">
        <v>115</v>
      </c>
      <c r="AR3928">
        <v>0</v>
      </c>
      <c r="AS3928">
        <v>15</v>
      </c>
      <c r="AT3928">
        <v>33</v>
      </c>
      <c r="AU3928">
        <v>0</v>
      </c>
      <c r="AV3928">
        <v>0</v>
      </c>
      <c r="AW3928">
        <v>0</v>
      </c>
      <c r="AX3928">
        <v>0</v>
      </c>
      <c r="AY3928">
        <v>27</v>
      </c>
      <c r="AZ3928">
        <v>47</v>
      </c>
      <c r="BA3928">
        <v>22</v>
      </c>
      <c r="BB3928">
        <v>7</v>
      </c>
      <c r="BC3928">
        <v>4</v>
      </c>
      <c r="BD3928">
        <v>0</v>
      </c>
      <c r="BE3928">
        <v>1</v>
      </c>
      <c r="BF3928">
        <v>253</v>
      </c>
      <c r="BG3928">
        <v>790</v>
      </c>
      <c r="BH3928">
        <v>0</v>
      </c>
      <c r="BI3928">
        <v>89</v>
      </c>
      <c r="BJ3928" s="2">
        <v>46036</v>
      </c>
      <c r="BK3928">
        <v>0</v>
      </c>
      <c r="BL3928" s="3" t="str">
        <f>VLOOKUP(O3928,DropDownList!$H$1:$I$7,2,FALSE)</f>
        <v>2025/26</v>
      </c>
      <c r="BM3928" s="3" t="str">
        <f t="shared" si="61"/>
        <v>VSUR</v>
      </c>
    </row>
    <row r="3929" spans="1:65" x14ac:dyDescent="0.2">
      <c r="A3929">
        <v>2026</v>
      </c>
      <c r="B3929">
        <v>1</v>
      </c>
      <c r="C3929" t="s">
        <v>231</v>
      </c>
      <c r="D3929" t="s">
        <v>248</v>
      </c>
      <c r="E3929" t="s">
        <v>50</v>
      </c>
      <c r="F3929">
        <v>9358</v>
      </c>
      <c r="G3929" t="s">
        <v>141</v>
      </c>
      <c r="H3929" t="s">
        <v>237</v>
      </c>
      <c r="I3929" t="s">
        <v>237</v>
      </c>
      <c r="J3929" s="1">
        <v>46023</v>
      </c>
      <c r="K3929" t="s">
        <v>438</v>
      </c>
      <c r="L3929">
        <v>4</v>
      </c>
      <c r="M3929" t="s">
        <v>439</v>
      </c>
      <c r="N3929" t="s">
        <v>145</v>
      </c>
      <c r="O3929" t="s">
        <v>155</v>
      </c>
      <c r="P3929" t="s">
        <v>148</v>
      </c>
      <c r="Q3929">
        <v>246.16</v>
      </c>
      <c r="R3929">
        <v>14</v>
      </c>
      <c r="S3929">
        <v>840</v>
      </c>
      <c r="T3929">
        <v>103.25</v>
      </c>
      <c r="U3929">
        <v>5</v>
      </c>
      <c r="V3929">
        <v>2</v>
      </c>
      <c r="W3929">
        <v>120</v>
      </c>
      <c r="X3929">
        <v>120</v>
      </c>
      <c r="Y3929">
        <v>0</v>
      </c>
      <c r="Z3929">
        <v>0</v>
      </c>
      <c r="AA3929">
        <v>490.59</v>
      </c>
      <c r="AB3929">
        <v>0</v>
      </c>
      <c r="AC3929">
        <v>490.59</v>
      </c>
      <c r="AD3929">
        <v>2</v>
      </c>
      <c r="AE3929">
        <v>0</v>
      </c>
      <c r="AF3929">
        <v>7</v>
      </c>
      <c r="AG3929">
        <v>2</v>
      </c>
      <c r="AH3929">
        <v>1</v>
      </c>
      <c r="AI3929">
        <v>3</v>
      </c>
      <c r="AJ3929">
        <v>0</v>
      </c>
      <c r="AK3929">
        <v>0</v>
      </c>
      <c r="AL3929">
        <v>0</v>
      </c>
      <c r="AM3929">
        <v>0</v>
      </c>
      <c r="AN3929">
        <v>0</v>
      </c>
      <c r="AO3929">
        <v>12</v>
      </c>
      <c r="AP3929">
        <v>92</v>
      </c>
      <c r="AQ3929">
        <v>17</v>
      </c>
      <c r="AR3929">
        <v>1</v>
      </c>
      <c r="AS3929">
        <v>6</v>
      </c>
      <c r="AT3929">
        <v>6</v>
      </c>
      <c r="AU3929">
        <v>0</v>
      </c>
      <c r="AV3929">
        <v>0</v>
      </c>
      <c r="AW3929">
        <v>0</v>
      </c>
      <c r="AX3929">
        <v>0</v>
      </c>
      <c r="AY3929">
        <v>18</v>
      </c>
      <c r="AZ3929">
        <v>26</v>
      </c>
      <c r="BA3929">
        <v>14</v>
      </c>
      <c r="BB3929">
        <v>1</v>
      </c>
      <c r="BC3929">
        <v>1</v>
      </c>
      <c r="BD3929">
        <v>0</v>
      </c>
      <c r="BE3929">
        <v>0</v>
      </c>
      <c r="BF3929">
        <v>11</v>
      </c>
      <c r="BG3929">
        <v>180</v>
      </c>
      <c r="BH3929">
        <v>1</v>
      </c>
      <c r="BI3929">
        <v>5</v>
      </c>
      <c r="BJ3929" s="2">
        <v>46036</v>
      </c>
      <c r="BK3929">
        <v>0</v>
      </c>
      <c r="BL3929" s="3" t="str">
        <f>VLOOKUP(O3929,DropDownList!$H$1:$I$7,2,FALSE)</f>
        <v>2022/23</v>
      </c>
      <c r="BM3929" s="3" t="str">
        <f t="shared" si="61"/>
        <v>PRAS</v>
      </c>
    </row>
    <row r="3930" spans="1:65" x14ac:dyDescent="0.2">
      <c r="A3930">
        <v>2026</v>
      </c>
      <c r="B3930">
        <v>1</v>
      </c>
      <c r="C3930" t="s">
        <v>231</v>
      </c>
      <c r="D3930" t="s">
        <v>248</v>
      </c>
      <c r="E3930" t="s">
        <v>50</v>
      </c>
      <c r="F3930">
        <v>9358</v>
      </c>
      <c r="G3930" t="s">
        <v>141</v>
      </c>
      <c r="H3930" t="s">
        <v>237</v>
      </c>
      <c r="I3930" t="s">
        <v>237</v>
      </c>
      <c r="J3930" s="1">
        <v>46023</v>
      </c>
      <c r="K3930" t="s">
        <v>438</v>
      </c>
      <c r="L3930">
        <v>4</v>
      </c>
      <c r="M3930" t="s">
        <v>439</v>
      </c>
      <c r="N3930" t="s">
        <v>145</v>
      </c>
      <c r="O3930" t="s">
        <v>147</v>
      </c>
      <c r="P3930" t="s">
        <v>150</v>
      </c>
      <c r="Q3930">
        <v>18335.8</v>
      </c>
      <c r="R3930">
        <v>268</v>
      </c>
      <c r="S3930">
        <v>45683.62</v>
      </c>
      <c r="T3930">
        <v>3918.29</v>
      </c>
      <c r="U3930">
        <v>110</v>
      </c>
      <c r="V3930">
        <v>55</v>
      </c>
      <c r="W3930">
        <v>9193.15</v>
      </c>
      <c r="X3930">
        <v>10899.1</v>
      </c>
      <c r="Y3930">
        <v>244</v>
      </c>
      <c r="Z3930">
        <v>41765.33</v>
      </c>
      <c r="AA3930">
        <v>23429.53</v>
      </c>
      <c r="AB3930">
        <v>8322.86</v>
      </c>
      <c r="AC3930">
        <v>15106.67</v>
      </c>
      <c r="AD3930">
        <v>44</v>
      </c>
      <c r="AE3930">
        <v>11</v>
      </c>
      <c r="AF3930">
        <v>134</v>
      </c>
      <c r="AG3930">
        <v>45</v>
      </c>
      <c r="AH3930">
        <v>24</v>
      </c>
      <c r="AI3930">
        <v>65</v>
      </c>
      <c r="AJ3930">
        <v>36</v>
      </c>
      <c r="AK3930">
        <v>27</v>
      </c>
      <c r="AL3930">
        <v>10</v>
      </c>
      <c r="AM3930">
        <v>6</v>
      </c>
      <c r="AN3930">
        <v>4</v>
      </c>
      <c r="AO3930">
        <v>188</v>
      </c>
      <c r="AP3930">
        <v>785</v>
      </c>
      <c r="AQ3930">
        <v>212</v>
      </c>
      <c r="AR3930">
        <v>29</v>
      </c>
      <c r="AS3930">
        <v>56</v>
      </c>
      <c r="AT3930">
        <v>51</v>
      </c>
      <c r="AU3930">
        <v>1</v>
      </c>
      <c r="AV3930">
        <v>1</v>
      </c>
      <c r="AW3930">
        <v>0</v>
      </c>
      <c r="AX3930">
        <v>0</v>
      </c>
      <c r="AY3930">
        <v>110</v>
      </c>
      <c r="AZ3930">
        <v>193</v>
      </c>
      <c r="BA3930">
        <v>80</v>
      </c>
      <c r="BB3930">
        <v>17</v>
      </c>
      <c r="BC3930">
        <v>4</v>
      </c>
      <c r="BD3930">
        <v>0</v>
      </c>
      <c r="BE3930">
        <v>0</v>
      </c>
      <c r="BF3930">
        <v>182</v>
      </c>
      <c r="BG3930">
        <v>10888.85</v>
      </c>
      <c r="BH3930">
        <v>0</v>
      </c>
      <c r="BI3930">
        <v>110</v>
      </c>
      <c r="BJ3930" s="2">
        <v>46036</v>
      </c>
      <c r="BK3930">
        <v>0</v>
      </c>
      <c r="BL3930" s="3" t="str">
        <f>VLOOKUP(O3930,DropDownList!$H$1:$I$7,2,FALSE)</f>
        <v>2024/25</v>
      </c>
      <c r="BM3930" s="3" t="str">
        <f t="shared" si="61"/>
        <v>FISCAL FINES</v>
      </c>
    </row>
    <row r="3931" spans="1:65" x14ac:dyDescent="0.2">
      <c r="A3931">
        <v>2026</v>
      </c>
      <c r="B3931">
        <v>1</v>
      </c>
      <c r="C3931" t="s">
        <v>231</v>
      </c>
      <c r="D3931" t="s">
        <v>248</v>
      </c>
      <c r="E3931" t="s">
        <v>50</v>
      </c>
      <c r="F3931">
        <v>9358</v>
      </c>
      <c r="G3931" t="s">
        <v>141</v>
      </c>
      <c r="H3931" t="s">
        <v>237</v>
      </c>
      <c r="I3931" t="s">
        <v>237</v>
      </c>
      <c r="J3931" s="1">
        <v>46023</v>
      </c>
      <c r="K3931" t="s">
        <v>438</v>
      </c>
      <c r="L3931">
        <v>4</v>
      </c>
      <c r="M3931" t="s">
        <v>439</v>
      </c>
      <c r="N3931" t="s">
        <v>145</v>
      </c>
      <c r="O3931" t="s">
        <v>147</v>
      </c>
      <c r="P3931" t="s">
        <v>146</v>
      </c>
      <c r="Q3931">
        <v>1164.53</v>
      </c>
      <c r="R3931">
        <v>560</v>
      </c>
      <c r="S3931">
        <v>7560</v>
      </c>
      <c r="T3931">
        <v>30</v>
      </c>
      <c r="U3931">
        <v>157</v>
      </c>
      <c r="V3931">
        <v>55</v>
      </c>
      <c r="W3931">
        <v>734.2</v>
      </c>
      <c r="X3931">
        <v>734.2</v>
      </c>
      <c r="Y3931">
        <v>0</v>
      </c>
      <c r="Z3931">
        <v>0</v>
      </c>
      <c r="AA3931">
        <v>6365.47</v>
      </c>
      <c r="AB3931">
        <v>0</v>
      </c>
      <c r="AC3931">
        <v>0</v>
      </c>
      <c r="AD3931">
        <v>54</v>
      </c>
      <c r="AE3931">
        <v>1</v>
      </c>
      <c r="AF3931">
        <v>473</v>
      </c>
      <c r="AG3931">
        <v>2</v>
      </c>
      <c r="AH3931">
        <v>2</v>
      </c>
      <c r="AI3931">
        <v>83</v>
      </c>
      <c r="AJ3931">
        <v>0</v>
      </c>
      <c r="AK3931">
        <v>0</v>
      </c>
      <c r="AL3931">
        <v>0</v>
      </c>
      <c r="AM3931">
        <v>0</v>
      </c>
      <c r="AN3931">
        <v>0</v>
      </c>
      <c r="AO3931">
        <v>294</v>
      </c>
      <c r="AP3931">
        <v>1145</v>
      </c>
      <c r="AQ3931">
        <v>317</v>
      </c>
      <c r="AR3931">
        <v>0</v>
      </c>
      <c r="AS3931">
        <v>128</v>
      </c>
      <c r="AT3931">
        <v>77</v>
      </c>
      <c r="AU3931">
        <v>5</v>
      </c>
      <c r="AV3931">
        <v>3</v>
      </c>
      <c r="AW3931">
        <v>0</v>
      </c>
      <c r="AX3931">
        <v>0</v>
      </c>
      <c r="AY3931">
        <v>132</v>
      </c>
      <c r="AZ3931">
        <v>247</v>
      </c>
      <c r="BA3931">
        <v>117</v>
      </c>
      <c r="BB3931">
        <v>48</v>
      </c>
      <c r="BC3931">
        <v>11</v>
      </c>
      <c r="BD3931">
        <v>0</v>
      </c>
      <c r="BE3931">
        <v>0</v>
      </c>
      <c r="BF3931">
        <v>558</v>
      </c>
      <c r="BG3931">
        <v>1160</v>
      </c>
      <c r="BH3931">
        <v>0</v>
      </c>
      <c r="BI3931">
        <v>157</v>
      </c>
      <c r="BJ3931" s="2">
        <v>46036</v>
      </c>
      <c r="BK3931">
        <v>0</v>
      </c>
      <c r="BL3931" s="3" t="str">
        <f>VLOOKUP(O3931,DropDownList!$H$1:$I$7,2,FALSE)</f>
        <v>2024/25</v>
      </c>
      <c r="BM3931" s="3" t="str">
        <f t="shared" si="61"/>
        <v>VSUR</v>
      </c>
    </row>
    <row r="3932" spans="1:65" x14ac:dyDescent="0.2">
      <c r="A3932">
        <v>2026</v>
      </c>
      <c r="B3932">
        <v>1</v>
      </c>
      <c r="C3932" t="s">
        <v>231</v>
      </c>
      <c r="D3932" t="s">
        <v>248</v>
      </c>
      <c r="E3932" t="s">
        <v>50</v>
      </c>
      <c r="F3932">
        <v>9358</v>
      </c>
      <c r="G3932" t="s">
        <v>141</v>
      </c>
      <c r="H3932" t="s">
        <v>237</v>
      </c>
      <c r="I3932" t="s">
        <v>237</v>
      </c>
      <c r="J3932" s="1">
        <v>46023</v>
      </c>
      <c r="K3932" t="s">
        <v>438</v>
      </c>
      <c r="L3932">
        <v>4</v>
      </c>
      <c r="M3932" t="s">
        <v>439</v>
      </c>
      <c r="N3932" t="s">
        <v>145</v>
      </c>
      <c r="O3932" t="s">
        <v>155</v>
      </c>
      <c r="P3932" t="s">
        <v>146</v>
      </c>
      <c r="Q3932">
        <v>660</v>
      </c>
      <c r="R3932">
        <v>647</v>
      </c>
      <c r="S3932">
        <v>9620</v>
      </c>
      <c r="T3932">
        <v>111.56</v>
      </c>
      <c r="U3932">
        <v>95</v>
      </c>
      <c r="V3932">
        <v>23</v>
      </c>
      <c r="W3932">
        <v>340</v>
      </c>
      <c r="X3932">
        <v>340</v>
      </c>
      <c r="Y3932">
        <v>0</v>
      </c>
      <c r="Z3932">
        <v>0</v>
      </c>
      <c r="AA3932">
        <v>8848.44</v>
      </c>
      <c r="AB3932">
        <v>0</v>
      </c>
      <c r="AC3932">
        <v>0</v>
      </c>
      <c r="AD3932">
        <v>23</v>
      </c>
      <c r="AE3932">
        <v>0</v>
      </c>
      <c r="AF3932">
        <v>594</v>
      </c>
      <c r="AG3932">
        <v>0</v>
      </c>
      <c r="AH3932">
        <v>7</v>
      </c>
      <c r="AI3932">
        <v>45</v>
      </c>
      <c r="AJ3932">
        <v>0</v>
      </c>
      <c r="AK3932">
        <v>0</v>
      </c>
      <c r="AL3932">
        <v>0</v>
      </c>
      <c r="AM3932">
        <v>0</v>
      </c>
      <c r="AN3932">
        <v>0</v>
      </c>
      <c r="AO3932">
        <v>368</v>
      </c>
      <c r="AP3932">
        <v>1858</v>
      </c>
      <c r="AQ3932">
        <v>402</v>
      </c>
      <c r="AR3932">
        <v>0</v>
      </c>
      <c r="AS3932">
        <v>180</v>
      </c>
      <c r="AT3932">
        <v>96</v>
      </c>
      <c r="AU3932">
        <v>39</v>
      </c>
      <c r="AV3932">
        <v>25</v>
      </c>
      <c r="AW3932">
        <v>1</v>
      </c>
      <c r="AX3932">
        <v>0</v>
      </c>
      <c r="AY3932">
        <v>256</v>
      </c>
      <c r="AZ3932">
        <v>403</v>
      </c>
      <c r="BA3932">
        <v>229</v>
      </c>
      <c r="BB3932">
        <v>71</v>
      </c>
      <c r="BC3932">
        <v>31</v>
      </c>
      <c r="BD3932">
        <v>16</v>
      </c>
      <c r="BE3932">
        <v>1</v>
      </c>
      <c r="BF3932">
        <v>637</v>
      </c>
      <c r="BG3932">
        <v>660</v>
      </c>
      <c r="BH3932">
        <v>1</v>
      </c>
      <c r="BI3932">
        <v>94</v>
      </c>
      <c r="BJ3932" s="2">
        <v>46036</v>
      </c>
      <c r="BK3932">
        <v>0</v>
      </c>
      <c r="BL3932" s="3" t="str">
        <f>VLOOKUP(O3932,DropDownList!$H$1:$I$7,2,FALSE)</f>
        <v>2022/23</v>
      </c>
      <c r="BM3932" s="3" t="str">
        <f t="shared" si="61"/>
        <v>VSUR</v>
      </c>
    </row>
    <row r="3933" spans="1:65" x14ac:dyDescent="0.2">
      <c r="A3933">
        <v>2026</v>
      </c>
      <c r="B3933">
        <v>1</v>
      </c>
      <c r="C3933" t="s">
        <v>231</v>
      </c>
      <c r="D3933" t="s">
        <v>248</v>
      </c>
      <c r="E3933" t="s">
        <v>50</v>
      </c>
      <c r="F3933">
        <v>9358</v>
      </c>
      <c r="G3933" t="s">
        <v>141</v>
      </c>
      <c r="H3933" t="s">
        <v>237</v>
      </c>
      <c r="I3933" t="s">
        <v>237</v>
      </c>
      <c r="J3933" s="1">
        <v>46023</v>
      </c>
      <c r="K3933" t="s">
        <v>438</v>
      </c>
      <c r="L3933">
        <v>4</v>
      </c>
      <c r="M3933" t="s">
        <v>439</v>
      </c>
      <c r="N3933" t="s">
        <v>145</v>
      </c>
      <c r="O3933" t="s">
        <v>147</v>
      </c>
      <c r="P3933" t="s">
        <v>154</v>
      </c>
      <c r="Q3933">
        <v>31730.45</v>
      </c>
      <c r="R3933">
        <v>567</v>
      </c>
      <c r="S3933">
        <v>120396.33</v>
      </c>
      <c r="T3933">
        <v>690</v>
      </c>
      <c r="U3933">
        <v>162</v>
      </c>
      <c r="V3933">
        <v>87</v>
      </c>
      <c r="W3933">
        <v>16513.34</v>
      </c>
      <c r="X3933">
        <v>17473.34</v>
      </c>
      <c r="Y3933">
        <v>0</v>
      </c>
      <c r="Z3933">
        <v>0</v>
      </c>
      <c r="AA3933">
        <v>87975.88</v>
      </c>
      <c r="AB3933">
        <v>1866.65</v>
      </c>
      <c r="AC3933">
        <v>79713.759999999995</v>
      </c>
      <c r="AD3933">
        <v>53</v>
      </c>
      <c r="AE3933">
        <v>34</v>
      </c>
      <c r="AF3933">
        <v>402</v>
      </c>
      <c r="AG3933">
        <v>81</v>
      </c>
      <c r="AH3933">
        <v>2</v>
      </c>
      <c r="AI3933">
        <v>81</v>
      </c>
      <c r="AJ3933">
        <v>0</v>
      </c>
      <c r="AK3933">
        <v>0</v>
      </c>
      <c r="AL3933">
        <v>0</v>
      </c>
      <c r="AM3933">
        <v>0</v>
      </c>
      <c r="AN3933">
        <v>0</v>
      </c>
      <c r="AO3933">
        <v>300</v>
      </c>
      <c r="AP3933">
        <v>1167</v>
      </c>
      <c r="AQ3933">
        <v>321</v>
      </c>
      <c r="AR3933">
        <v>0</v>
      </c>
      <c r="AS3933">
        <v>128</v>
      </c>
      <c r="AT3933">
        <v>77</v>
      </c>
      <c r="AU3933">
        <v>5</v>
      </c>
      <c r="AV3933">
        <v>3</v>
      </c>
      <c r="AW3933">
        <v>0</v>
      </c>
      <c r="AX3933">
        <v>0</v>
      </c>
      <c r="AY3933">
        <v>137</v>
      </c>
      <c r="AZ3933">
        <v>256</v>
      </c>
      <c r="BA3933">
        <v>121</v>
      </c>
      <c r="BB3933">
        <v>48</v>
      </c>
      <c r="BC3933">
        <v>11</v>
      </c>
      <c r="BD3933">
        <v>0</v>
      </c>
      <c r="BE3933">
        <v>0</v>
      </c>
      <c r="BF3933">
        <v>565</v>
      </c>
      <c r="BG3933">
        <v>18213.79</v>
      </c>
      <c r="BH3933">
        <v>1</v>
      </c>
      <c r="BI3933">
        <v>162</v>
      </c>
      <c r="BJ3933" s="2">
        <v>46036</v>
      </c>
      <c r="BK3933">
        <v>0</v>
      </c>
      <c r="BL3933" s="3" t="str">
        <f>VLOOKUP(O3933,DropDownList!$H$1:$I$7,2,FALSE)</f>
        <v>2024/25</v>
      </c>
      <c r="BM3933" s="3" t="str">
        <f t="shared" si="61"/>
        <v>JP COURT</v>
      </c>
    </row>
    <row r="3934" spans="1:65" x14ac:dyDescent="0.2">
      <c r="A3934">
        <v>2026</v>
      </c>
      <c r="B3934">
        <v>1</v>
      </c>
      <c r="C3934" t="s">
        <v>231</v>
      </c>
      <c r="D3934" t="s">
        <v>248</v>
      </c>
      <c r="E3934" t="s">
        <v>50</v>
      </c>
      <c r="F3934">
        <v>9358</v>
      </c>
      <c r="G3934" t="s">
        <v>141</v>
      </c>
      <c r="H3934" t="s">
        <v>237</v>
      </c>
      <c r="I3934" t="s">
        <v>237</v>
      </c>
      <c r="J3934" s="1">
        <v>46023</v>
      </c>
      <c r="K3934" t="s">
        <v>438</v>
      </c>
      <c r="L3934">
        <v>4</v>
      </c>
      <c r="M3934" t="s">
        <v>439</v>
      </c>
      <c r="N3934" t="s">
        <v>145</v>
      </c>
      <c r="O3934" t="s">
        <v>149</v>
      </c>
      <c r="P3934" t="s">
        <v>148</v>
      </c>
      <c r="Q3934">
        <v>360</v>
      </c>
      <c r="R3934">
        <v>9</v>
      </c>
      <c r="S3934">
        <v>540</v>
      </c>
      <c r="T3934">
        <v>0</v>
      </c>
      <c r="U3934">
        <v>6</v>
      </c>
      <c r="V3934">
        <v>1</v>
      </c>
      <c r="W3934">
        <v>60</v>
      </c>
      <c r="X3934">
        <v>60</v>
      </c>
      <c r="Y3934">
        <v>0</v>
      </c>
      <c r="Z3934">
        <v>0</v>
      </c>
      <c r="AA3934">
        <v>180</v>
      </c>
      <c r="AB3934">
        <v>0</v>
      </c>
      <c r="AC3934">
        <v>180</v>
      </c>
      <c r="AD3934">
        <v>1</v>
      </c>
      <c r="AE3934">
        <v>0</v>
      </c>
      <c r="AF3934">
        <v>3</v>
      </c>
      <c r="AG3934">
        <v>0</v>
      </c>
      <c r="AH3934">
        <v>0</v>
      </c>
      <c r="AI3934">
        <v>6</v>
      </c>
      <c r="AJ3934">
        <v>0</v>
      </c>
      <c r="AK3934">
        <v>0</v>
      </c>
      <c r="AL3934">
        <v>0</v>
      </c>
      <c r="AM3934">
        <v>0</v>
      </c>
      <c r="AN3934">
        <v>0</v>
      </c>
      <c r="AO3934">
        <v>8</v>
      </c>
      <c r="AP3934">
        <v>25</v>
      </c>
      <c r="AQ3934">
        <v>9</v>
      </c>
      <c r="AR3934">
        <v>0</v>
      </c>
      <c r="AS3934">
        <v>0</v>
      </c>
      <c r="AT3934">
        <v>1</v>
      </c>
      <c r="AU3934">
        <v>0</v>
      </c>
      <c r="AV3934">
        <v>0</v>
      </c>
      <c r="AW3934">
        <v>0</v>
      </c>
      <c r="AX3934">
        <v>0</v>
      </c>
      <c r="AY3934">
        <v>5</v>
      </c>
      <c r="AZ3934">
        <v>8</v>
      </c>
      <c r="BA3934">
        <v>0</v>
      </c>
      <c r="BB3934">
        <v>0</v>
      </c>
      <c r="BC3934">
        <v>0</v>
      </c>
      <c r="BD3934">
        <v>0</v>
      </c>
      <c r="BE3934">
        <v>0</v>
      </c>
      <c r="BF3934">
        <v>6</v>
      </c>
      <c r="BG3934">
        <v>360</v>
      </c>
      <c r="BH3934">
        <v>0</v>
      </c>
      <c r="BI3934">
        <v>6</v>
      </c>
      <c r="BJ3934" s="2">
        <v>46036</v>
      </c>
      <c r="BK3934">
        <v>0</v>
      </c>
      <c r="BL3934" s="3" t="str">
        <f>VLOOKUP(O3934,DropDownList!$H$1:$I$7,2,FALSE)</f>
        <v>2025/26</v>
      </c>
      <c r="BM3934" s="3" t="str">
        <f t="shared" si="61"/>
        <v>PRAS</v>
      </c>
    </row>
    <row r="3935" spans="1:65" x14ac:dyDescent="0.2">
      <c r="A3935">
        <v>2026</v>
      </c>
      <c r="B3935">
        <v>1</v>
      </c>
      <c r="C3935" t="s">
        <v>231</v>
      </c>
      <c r="D3935" t="s">
        <v>248</v>
      </c>
      <c r="E3935" t="s">
        <v>50</v>
      </c>
      <c r="F3935">
        <v>9358</v>
      </c>
      <c r="G3935" t="s">
        <v>141</v>
      </c>
      <c r="H3935" t="s">
        <v>237</v>
      </c>
      <c r="I3935" t="s">
        <v>237</v>
      </c>
      <c r="J3935" s="1">
        <v>46023</v>
      </c>
      <c r="K3935" t="s">
        <v>438</v>
      </c>
      <c r="L3935">
        <v>4</v>
      </c>
      <c r="M3935" t="s">
        <v>439</v>
      </c>
      <c r="N3935" t="s">
        <v>145</v>
      </c>
      <c r="O3935" t="s">
        <v>149</v>
      </c>
      <c r="P3935" t="s">
        <v>154</v>
      </c>
      <c r="Q3935">
        <v>21243.13</v>
      </c>
      <c r="R3935">
        <v>257</v>
      </c>
      <c r="S3935">
        <v>58675</v>
      </c>
      <c r="T3935">
        <v>0</v>
      </c>
      <c r="U3935">
        <v>90</v>
      </c>
      <c r="V3935">
        <v>59</v>
      </c>
      <c r="W3935">
        <v>9691</v>
      </c>
      <c r="X3935">
        <v>13734</v>
      </c>
      <c r="Y3935">
        <v>0</v>
      </c>
      <c r="Z3935">
        <v>0</v>
      </c>
      <c r="AA3935">
        <v>37431.870000000003</v>
      </c>
      <c r="AB3935">
        <v>600</v>
      </c>
      <c r="AC3935">
        <v>34096.019999999997</v>
      </c>
      <c r="AD3935">
        <v>33</v>
      </c>
      <c r="AE3935">
        <v>26</v>
      </c>
      <c r="AF3935">
        <v>167</v>
      </c>
      <c r="AG3935">
        <v>37</v>
      </c>
      <c r="AH3935">
        <v>0</v>
      </c>
      <c r="AI3935">
        <v>53</v>
      </c>
      <c r="AJ3935">
        <v>0</v>
      </c>
      <c r="AK3935">
        <v>0</v>
      </c>
      <c r="AL3935">
        <v>0</v>
      </c>
      <c r="AM3935">
        <v>0</v>
      </c>
      <c r="AN3935">
        <v>0</v>
      </c>
      <c r="AO3935">
        <v>116</v>
      </c>
      <c r="AP3935">
        <v>280</v>
      </c>
      <c r="AQ3935">
        <v>115</v>
      </c>
      <c r="AR3935">
        <v>0</v>
      </c>
      <c r="AS3935">
        <v>15</v>
      </c>
      <c r="AT3935">
        <v>33</v>
      </c>
      <c r="AU3935">
        <v>0</v>
      </c>
      <c r="AV3935">
        <v>0</v>
      </c>
      <c r="AW3935">
        <v>0</v>
      </c>
      <c r="AX3935">
        <v>0</v>
      </c>
      <c r="AY3935">
        <v>26</v>
      </c>
      <c r="AZ3935">
        <v>46</v>
      </c>
      <c r="BA3935">
        <v>21</v>
      </c>
      <c r="BB3935">
        <v>7</v>
      </c>
      <c r="BC3935">
        <v>4</v>
      </c>
      <c r="BD3935">
        <v>0</v>
      </c>
      <c r="BE3935">
        <v>1</v>
      </c>
      <c r="BF3935">
        <v>255</v>
      </c>
      <c r="BG3935">
        <v>13058</v>
      </c>
      <c r="BH3935">
        <v>0</v>
      </c>
      <c r="BI3935">
        <v>90</v>
      </c>
      <c r="BJ3935" s="2">
        <v>46036</v>
      </c>
      <c r="BK3935">
        <v>0</v>
      </c>
      <c r="BL3935" s="3" t="str">
        <f>VLOOKUP(O3935,DropDownList!$H$1:$I$7,2,FALSE)</f>
        <v>2025/26</v>
      </c>
      <c r="BM3935" s="3" t="str">
        <f t="shared" si="61"/>
        <v>JP COURT</v>
      </c>
    </row>
    <row r="3936" spans="1:65" x14ac:dyDescent="0.2">
      <c r="A3936">
        <v>2026</v>
      </c>
      <c r="B3936">
        <v>1</v>
      </c>
      <c r="C3936" t="s">
        <v>231</v>
      </c>
      <c r="D3936" t="s">
        <v>248</v>
      </c>
      <c r="E3936" t="s">
        <v>50</v>
      </c>
      <c r="F3936">
        <v>9358</v>
      </c>
      <c r="G3936" t="s">
        <v>141</v>
      </c>
      <c r="H3936" t="s">
        <v>237</v>
      </c>
      <c r="I3936" t="s">
        <v>237</v>
      </c>
      <c r="J3936" s="1">
        <v>46023</v>
      </c>
      <c r="K3936" t="s">
        <v>438</v>
      </c>
      <c r="L3936">
        <v>4</v>
      </c>
      <c r="M3936" t="s">
        <v>439</v>
      </c>
      <c r="N3936" t="s">
        <v>145</v>
      </c>
      <c r="O3936" t="s">
        <v>149</v>
      </c>
      <c r="P3936" t="s">
        <v>152</v>
      </c>
      <c r="Q3936">
        <v>0</v>
      </c>
      <c r="R3936">
        <v>16</v>
      </c>
      <c r="S3936">
        <v>640</v>
      </c>
      <c r="T3936">
        <v>400</v>
      </c>
      <c r="U3936">
        <v>0</v>
      </c>
      <c r="V3936">
        <v>0</v>
      </c>
      <c r="W3936">
        <v>0</v>
      </c>
      <c r="X3936">
        <v>0</v>
      </c>
      <c r="Y3936">
        <v>0</v>
      </c>
      <c r="Z3936">
        <v>0</v>
      </c>
      <c r="AA3936">
        <v>240</v>
      </c>
      <c r="AB3936">
        <v>0</v>
      </c>
      <c r="AC3936">
        <v>240</v>
      </c>
      <c r="AD3936">
        <v>0</v>
      </c>
      <c r="AE3936">
        <v>0</v>
      </c>
      <c r="AF3936">
        <v>6</v>
      </c>
      <c r="AG3936">
        <v>0</v>
      </c>
      <c r="AH3936">
        <v>10</v>
      </c>
      <c r="AI3936">
        <v>0</v>
      </c>
      <c r="AJ3936">
        <v>0</v>
      </c>
      <c r="AK3936">
        <v>0</v>
      </c>
      <c r="AL3936">
        <v>0</v>
      </c>
      <c r="AM3936">
        <v>0</v>
      </c>
      <c r="AN3936">
        <v>0</v>
      </c>
      <c r="AO3936">
        <v>0</v>
      </c>
      <c r="AP3936">
        <v>0</v>
      </c>
      <c r="AQ3936">
        <v>0</v>
      </c>
      <c r="AR3936">
        <v>0</v>
      </c>
      <c r="AS3936">
        <v>0</v>
      </c>
      <c r="AT3936">
        <v>0</v>
      </c>
      <c r="AU3936">
        <v>0</v>
      </c>
      <c r="AV3936">
        <v>0</v>
      </c>
      <c r="AW3936">
        <v>0</v>
      </c>
      <c r="AX3936">
        <v>0</v>
      </c>
      <c r="AY3936">
        <v>0</v>
      </c>
      <c r="AZ3936">
        <v>0</v>
      </c>
      <c r="BA3936">
        <v>0</v>
      </c>
      <c r="BB3936">
        <v>0</v>
      </c>
      <c r="BC3936">
        <v>0</v>
      </c>
      <c r="BD3936">
        <v>0</v>
      </c>
      <c r="BE3936">
        <v>0</v>
      </c>
      <c r="BF3936">
        <v>0</v>
      </c>
      <c r="BG3936">
        <v>0</v>
      </c>
      <c r="BH3936">
        <v>0</v>
      </c>
      <c r="BI3936">
        <v>0</v>
      </c>
      <c r="BJ3936" s="2">
        <v>46036</v>
      </c>
      <c r="BK3936">
        <v>0</v>
      </c>
      <c r="BL3936" s="3" t="str">
        <f>VLOOKUP(O3936,DropDownList!$H$1:$I$7,2,FALSE)</f>
        <v>2025/26</v>
      </c>
      <c r="BM3936" s="3" t="str">
        <f t="shared" si="61"/>
        <v>PCOA</v>
      </c>
    </row>
    <row r="3937" spans="1:65" x14ac:dyDescent="0.2">
      <c r="A3937">
        <v>2026</v>
      </c>
      <c r="B3937">
        <v>1</v>
      </c>
      <c r="C3937" t="s">
        <v>231</v>
      </c>
      <c r="D3937" t="s">
        <v>248</v>
      </c>
      <c r="E3937" t="s">
        <v>50</v>
      </c>
      <c r="F3937">
        <v>9358</v>
      </c>
      <c r="G3937" t="s">
        <v>141</v>
      </c>
      <c r="H3937" t="s">
        <v>237</v>
      </c>
      <c r="I3937" t="s">
        <v>237</v>
      </c>
      <c r="J3937" s="1">
        <v>46023</v>
      </c>
      <c r="K3937" t="s">
        <v>438</v>
      </c>
      <c r="L3937">
        <v>4</v>
      </c>
      <c r="M3937" t="s">
        <v>439</v>
      </c>
      <c r="N3937" t="s">
        <v>145</v>
      </c>
      <c r="O3937" t="s">
        <v>147</v>
      </c>
      <c r="P3937" t="s">
        <v>153</v>
      </c>
      <c r="Q3937">
        <v>75</v>
      </c>
      <c r="R3937">
        <v>3</v>
      </c>
      <c r="S3937">
        <v>195</v>
      </c>
      <c r="T3937">
        <v>120</v>
      </c>
      <c r="U3937">
        <v>1</v>
      </c>
      <c r="V3937">
        <v>1</v>
      </c>
      <c r="W3937">
        <v>75</v>
      </c>
      <c r="X3937">
        <v>75</v>
      </c>
      <c r="Y3937">
        <v>0</v>
      </c>
      <c r="Z3937">
        <v>0</v>
      </c>
      <c r="AA3937">
        <v>0</v>
      </c>
      <c r="AB3937">
        <v>0</v>
      </c>
      <c r="AC3937">
        <v>0</v>
      </c>
      <c r="AD3937">
        <v>1</v>
      </c>
      <c r="AE3937">
        <v>0</v>
      </c>
      <c r="AF3937">
        <v>0</v>
      </c>
      <c r="AG3937">
        <v>0</v>
      </c>
      <c r="AH3937">
        <v>2</v>
      </c>
      <c r="AI3937">
        <v>1</v>
      </c>
      <c r="AJ3937">
        <v>0</v>
      </c>
      <c r="AK3937">
        <v>0</v>
      </c>
      <c r="AL3937">
        <v>0</v>
      </c>
      <c r="AM3937">
        <v>0</v>
      </c>
      <c r="AN3937">
        <v>0</v>
      </c>
      <c r="AO3937">
        <v>2</v>
      </c>
      <c r="AP3937">
        <v>6</v>
      </c>
      <c r="AQ3937">
        <v>2</v>
      </c>
      <c r="AR3937">
        <v>0</v>
      </c>
      <c r="AS3937">
        <v>1</v>
      </c>
      <c r="AT3937">
        <v>1</v>
      </c>
      <c r="AU3937">
        <v>0</v>
      </c>
      <c r="AV3937">
        <v>0</v>
      </c>
      <c r="AW3937">
        <v>0</v>
      </c>
      <c r="AX3937">
        <v>0</v>
      </c>
      <c r="AY3937">
        <v>0</v>
      </c>
      <c r="AZ3937">
        <v>1</v>
      </c>
      <c r="BA3937">
        <v>1</v>
      </c>
      <c r="BB3937">
        <v>0</v>
      </c>
      <c r="BC3937">
        <v>0</v>
      </c>
      <c r="BD3937">
        <v>0</v>
      </c>
      <c r="BE3937">
        <v>0</v>
      </c>
      <c r="BF3937">
        <v>2</v>
      </c>
      <c r="BG3937">
        <v>75</v>
      </c>
      <c r="BH3937">
        <v>0</v>
      </c>
      <c r="BI3937">
        <v>1</v>
      </c>
      <c r="BJ3937" s="2">
        <v>46036</v>
      </c>
      <c r="BK3937">
        <v>0</v>
      </c>
      <c r="BL3937" s="3" t="str">
        <f>VLOOKUP(O3937,DropDownList!$H$1:$I$7,2,FALSE)</f>
        <v>2024/25</v>
      </c>
      <c r="BM3937" s="3" t="str">
        <f t="shared" si="61"/>
        <v>PREG</v>
      </c>
    </row>
    <row r="3938" spans="1:65" x14ac:dyDescent="0.2">
      <c r="A3938">
        <v>2026</v>
      </c>
      <c r="B3938">
        <v>1</v>
      </c>
      <c r="C3938" t="s">
        <v>231</v>
      </c>
      <c r="D3938" t="s">
        <v>248</v>
      </c>
      <c r="E3938" t="s">
        <v>50</v>
      </c>
      <c r="F3938">
        <v>9358</v>
      </c>
      <c r="G3938" t="s">
        <v>141</v>
      </c>
      <c r="H3938" t="s">
        <v>237</v>
      </c>
      <c r="I3938" t="s">
        <v>237</v>
      </c>
      <c r="J3938" s="1">
        <v>46023</v>
      </c>
      <c r="K3938" t="s">
        <v>438</v>
      </c>
      <c r="L3938">
        <v>4</v>
      </c>
      <c r="M3938" t="s">
        <v>439</v>
      </c>
      <c r="N3938" t="s">
        <v>145</v>
      </c>
      <c r="O3938" t="s">
        <v>149</v>
      </c>
      <c r="P3938" t="s">
        <v>150</v>
      </c>
      <c r="Q3938">
        <v>16843.04</v>
      </c>
      <c r="R3938">
        <v>178</v>
      </c>
      <c r="S3938">
        <v>29825.34</v>
      </c>
      <c r="T3938">
        <v>2584.5100000000002</v>
      </c>
      <c r="U3938">
        <v>105</v>
      </c>
      <c r="V3938">
        <v>59</v>
      </c>
      <c r="W3938">
        <v>7205.2</v>
      </c>
      <c r="X3938">
        <v>10084.99</v>
      </c>
      <c r="Y3938">
        <v>159</v>
      </c>
      <c r="Z3938">
        <v>27240.83</v>
      </c>
      <c r="AA3938">
        <v>10397.790000000001</v>
      </c>
      <c r="AB3938">
        <v>3875.04</v>
      </c>
      <c r="AC3938">
        <v>6522.75</v>
      </c>
      <c r="AD3938">
        <v>49</v>
      </c>
      <c r="AE3938">
        <v>10</v>
      </c>
      <c r="AF3938">
        <v>54</v>
      </c>
      <c r="AG3938">
        <v>29</v>
      </c>
      <c r="AH3938">
        <v>19</v>
      </c>
      <c r="AI3938">
        <v>76</v>
      </c>
      <c r="AJ3938">
        <v>29</v>
      </c>
      <c r="AK3938">
        <v>9</v>
      </c>
      <c r="AL3938">
        <v>4</v>
      </c>
      <c r="AM3938">
        <v>11</v>
      </c>
      <c r="AN3938">
        <v>1</v>
      </c>
      <c r="AO3938">
        <v>122</v>
      </c>
      <c r="AP3938">
        <v>322</v>
      </c>
      <c r="AQ3938">
        <v>125</v>
      </c>
      <c r="AR3938">
        <v>17</v>
      </c>
      <c r="AS3938">
        <v>2</v>
      </c>
      <c r="AT3938">
        <v>27</v>
      </c>
      <c r="AU3938">
        <v>0</v>
      </c>
      <c r="AV3938">
        <v>0</v>
      </c>
      <c r="AW3938">
        <v>0</v>
      </c>
      <c r="AX3938">
        <v>0</v>
      </c>
      <c r="AY3938">
        <v>46</v>
      </c>
      <c r="AZ3938">
        <v>69</v>
      </c>
      <c r="BA3938">
        <v>19</v>
      </c>
      <c r="BB3938">
        <v>4</v>
      </c>
      <c r="BC3938">
        <v>0</v>
      </c>
      <c r="BD3938">
        <v>0</v>
      </c>
      <c r="BE3938">
        <v>0</v>
      </c>
      <c r="BF3938">
        <v>119</v>
      </c>
      <c r="BG3938">
        <v>12314.54</v>
      </c>
      <c r="BH3938">
        <v>0</v>
      </c>
      <c r="BI3938">
        <v>103</v>
      </c>
      <c r="BJ3938" s="2">
        <v>46036</v>
      </c>
      <c r="BK3938">
        <v>0</v>
      </c>
      <c r="BL3938" s="3" t="str">
        <f>VLOOKUP(O3938,DropDownList!$H$1:$I$7,2,FALSE)</f>
        <v>2025/26</v>
      </c>
      <c r="BM3938" s="3" t="str">
        <f t="shared" si="61"/>
        <v>FISCAL FINES</v>
      </c>
    </row>
    <row r="3939" spans="1:65" x14ac:dyDescent="0.2">
      <c r="A3939">
        <v>2026</v>
      </c>
      <c r="B3939">
        <v>1</v>
      </c>
      <c r="C3939" t="s">
        <v>231</v>
      </c>
      <c r="D3939" t="s">
        <v>249</v>
      </c>
      <c r="E3939" t="s">
        <v>50</v>
      </c>
      <c r="F3939">
        <v>9853</v>
      </c>
      <c r="G3939" t="s">
        <v>158</v>
      </c>
      <c r="H3939" t="s">
        <v>237</v>
      </c>
      <c r="I3939" t="s">
        <v>237</v>
      </c>
      <c r="J3939" s="1">
        <v>46023</v>
      </c>
      <c r="K3939" t="s">
        <v>438</v>
      </c>
      <c r="L3939">
        <v>4</v>
      </c>
      <c r="M3939" t="s">
        <v>439</v>
      </c>
      <c r="N3939" t="s">
        <v>145</v>
      </c>
      <c r="O3939" t="s">
        <v>147</v>
      </c>
      <c r="P3939" t="s">
        <v>161</v>
      </c>
      <c r="Q3939">
        <v>1826.6</v>
      </c>
      <c r="R3939">
        <v>377</v>
      </c>
      <c r="S3939">
        <v>10845</v>
      </c>
      <c r="T3939">
        <v>230</v>
      </c>
      <c r="U3939">
        <v>155</v>
      </c>
      <c r="V3939">
        <v>23</v>
      </c>
      <c r="W3939">
        <v>990</v>
      </c>
      <c r="X3939">
        <v>990</v>
      </c>
      <c r="Y3939">
        <v>0</v>
      </c>
      <c r="Z3939">
        <v>0</v>
      </c>
      <c r="AA3939">
        <v>8788.4</v>
      </c>
      <c r="AB3939">
        <v>0</v>
      </c>
      <c r="AC3939">
        <v>0</v>
      </c>
      <c r="AD3939">
        <v>22</v>
      </c>
      <c r="AE3939">
        <v>1</v>
      </c>
      <c r="AF3939">
        <v>303</v>
      </c>
      <c r="AG3939">
        <v>8</v>
      </c>
      <c r="AH3939">
        <v>8</v>
      </c>
      <c r="AI3939">
        <v>58</v>
      </c>
      <c r="AJ3939">
        <v>0</v>
      </c>
      <c r="AK3939">
        <v>0</v>
      </c>
      <c r="AL3939">
        <v>0</v>
      </c>
      <c r="AM3939">
        <v>0</v>
      </c>
      <c r="AN3939">
        <v>0</v>
      </c>
      <c r="AO3939">
        <v>246</v>
      </c>
      <c r="AP3939">
        <v>927</v>
      </c>
      <c r="AQ3939">
        <v>256</v>
      </c>
      <c r="AR3939">
        <v>0</v>
      </c>
      <c r="AS3939">
        <v>57</v>
      </c>
      <c r="AT3939">
        <v>57</v>
      </c>
      <c r="AU3939">
        <v>23</v>
      </c>
      <c r="AV3939">
        <v>12</v>
      </c>
      <c r="AW3939">
        <v>5</v>
      </c>
      <c r="AX3939">
        <v>0</v>
      </c>
      <c r="AY3939">
        <v>143</v>
      </c>
      <c r="AZ3939">
        <v>218</v>
      </c>
      <c r="BA3939">
        <v>77</v>
      </c>
      <c r="BB3939">
        <v>15</v>
      </c>
      <c r="BC3939">
        <v>4</v>
      </c>
      <c r="BD3939">
        <v>5</v>
      </c>
      <c r="BE3939">
        <v>1</v>
      </c>
      <c r="BF3939">
        <v>370</v>
      </c>
      <c r="BG3939">
        <v>1700</v>
      </c>
      <c r="BH3939">
        <v>0</v>
      </c>
      <c r="BI3939">
        <v>153</v>
      </c>
      <c r="BJ3939" s="2">
        <v>46036</v>
      </c>
      <c r="BK3939">
        <v>0</v>
      </c>
      <c r="BL3939" s="3" t="str">
        <f>VLOOKUP(O3939,DropDownList!$H$1:$I$7,2,FALSE)</f>
        <v>2024/25</v>
      </c>
      <c r="BM3939" s="3" t="str">
        <f t="shared" si="61"/>
        <v>VSUR</v>
      </c>
    </row>
    <row r="3940" spans="1:65" x14ac:dyDescent="0.2">
      <c r="A3940">
        <v>2026</v>
      </c>
      <c r="B3940">
        <v>1</v>
      </c>
      <c r="C3940" t="s">
        <v>231</v>
      </c>
      <c r="D3940" t="s">
        <v>249</v>
      </c>
      <c r="E3940" t="s">
        <v>50</v>
      </c>
      <c r="F3940">
        <v>9853</v>
      </c>
      <c r="G3940" t="s">
        <v>158</v>
      </c>
      <c r="H3940" t="s">
        <v>237</v>
      </c>
      <c r="I3940" t="s">
        <v>237</v>
      </c>
      <c r="J3940" s="1">
        <v>46023</v>
      </c>
      <c r="K3940" t="s">
        <v>438</v>
      </c>
      <c r="L3940">
        <v>4</v>
      </c>
      <c r="M3940" t="s">
        <v>439</v>
      </c>
      <c r="N3940" t="s">
        <v>145</v>
      </c>
      <c r="O3940" t="s">
        <v>155</v>
      </c>
      <c r="P3940" t="s">
        <v>161</v>
      </c>
      <c r="Q3940">
        <v>411.58</v>
      </c>
      <c r="R3940">
        <v>344</v>
      </c>
      <c r="S3940">
        <v>9090</v>
      </c>
      <c r="T3940">
        <v>775</v>
      </c>
      <c r="U3940">
        <v>65</v>
      </c>
      <c r="V3940">
        <v>9</v>
      </c>
      <c r="W3940">
        <v>150</v>
      </c>
      <c r="X3940">
        <v>150</v>
      </c>
      <c r="Y3940">
        <v>0</v>
      </c>
      <c r="Z3940">
        <v>0</v>
      </c>
      <c r="AA3940">
        <v>7903.42</v>
      </c>
      <c r="AB3940">
        <v>0</v>
      </c>
      <c r="AC3940">
        <v>0</v>
      </c>
      <c r="AD3940">
        <v>8</v>
      </c>
      <c r="AE3940">
        <v>1</v>
      </c>
      <c r="AF3940">
        <v>299</v>
      </c>
      <c r="AG3940">
        <v>2</v>
      </c>
      <c r="AH3940">
        <v>25</v>
      </c>
      <c r="AI3940">
        <v>18</v>
      </c>
      <c r="AJ3940">
        <v>0</v>
      </c>
      <c r="AK3940">
        <v>0</v>
      </c>
      <c r="AL3940">
        <v>0</v>
      </c>
      <c r="AM3940">
        <v>0</v>
      </c>
      <c r="AN3940">
        <v>0</v>
      </c>
      <c r="AO3940">
        <v>212</v>
      </c>
      <c r="AP3940">
        <v>1202</v>
      </c>
      <c r="AQ3940">
        <v>212</v>
      </c>
      <c r="AR3940">
        <v>1</v>
      </c>
      <c r="AS3940">
        <v>93</v>
      </c>
      <c r="AT3940">
        <v>97</v>
      </c>
      <c r="AU3940">
        <v>30</v>
      </c>
      <c r="AV3940">
        <v>16</v>
      </c>
      <c r="AW3940">
        <v>17</v>
      </c>
      <c r="AX3940">
        <v>0</v>
      </c>
      <c r="AY3940">
        <v>223</v>
      </c>
      <c r="AZ3940">
        <v>287</v>
      </c>
      <c r="BA3940">
        <v>135</v>
      </c>
      <c r="BB3940">
        <v>23</v>
      </c>
      <c r="BC3940">
        <v>13</v>
      </c>
      <c r="BD3940">
        <v>9</v>
      </c>
      <c r="BE3940">
        <v>1</v>
      </c>
      <c r="BF3940">
        <v>324</v>
      </c>
      <c r="BG3940">
        <v>380</v>
      </c>
      <c r="BH3940">
        <v>0</v>
      </c>
      <c r="BI3940">
        <v>63</v>
      </c>
      <c r="BJ3940" s="2">
        <v>46036</v>
      </c>
      <c r="BK3940">
        <v>0</v>
      </c>
      <c r="BL3940" s="3" t="str">
        <f>VLOOKUP(O3940,DropDownList!$H$1:$I$7,2,FALSE)</f>
        <v>2022/23</v>
      </c>
      <c r="BM3940" s="3" t="str">
        <f t="shared" si="61"/>
        <v>VSUR</v>
      </c>
    </row>
    <row r="3941" spans="1:65" x14ac:dyDescent="0.2">
      <c r="A3941">
        <v>2026</v>
      </c>
      <c r="B3941">
        <v>1</v>
      </c>
      <c r="C3941" t="s">
        <v>231</v>
      </c>
      <c r="D3941" t="s">
        <v>249</v>
      </c>
      <c r="E3941" t="s">
        <v>50</v>
      </c>
      <c r="F3941">
        <v>9853</v>
      </c>
      <c r="G3941" t="s">
        <v>158</v>
      </c>
      <c r="H3941" t="s">
        <v>237</v>
      </c>
      <c r="I3941" t="s">
        <v>237</v>
      </c>
      <c r="J3941" s="1">
        <v>46023</v>
      </c>
      <c r="K3941" t="s">
        <v>438</v>
      </c>
      <c r="L3941">
        <v>4</v>
      </c>
      <c r="M3941" t="s">
        <v>439</v>
      </c>
      <c r="N3941" t="s">
        <v>145</v>
      </c>
      <c r="O3941" t="s">
        <v>155</v>
      </c>
      <c r="P3941" t="s">
        <v>160</v>
      </c>
      <c r="Q3941">
        <v>28493.02</v>
      </c>
      <c r="R3941">
        <v>376</v>
      </c>
      <c r="S3941">
        <v>202243.29</v>
      </c>
      <c r="T3941">
        <v>19935.419999999998</v>
      </c>
      <c r="U3941">
        <v>74</v>
      </c>
      <c r="V3941">
        <v>26</v>
      </c>
      <c r="W3941">
        <v>11435.83</v>
      </c>
      <c r="X3941">
        <v>13120.83</v>
      </c>
      <c r="Y3941">
        <v>0</v>
      </c>
      <c r="Z3941">
        <v>0</v>
      </c>
      <c r="AA3941">
        <v>153814.85</v>
      </c>
      <c r="AB3941">
        <v>7637.51</v>
      </c>
      <c r="AC3941">
        <v>138203.92000000001</v>
      </c>
      <c r="AD3941">
        <v>12</v>
      </c>
      <c r="AE3941">
        <v>14</v>
      </c>
      <c r="AF3941">
        <v>267</v>
      </c>
      <c r="AG3941">
        <v>54</v>
      </c>
      <c r="AH3941">
        <v>25</v>
      </c>
      <c r="AI3941">
        <v>20</v>
      </c>
      <c r="AJ3941">
        <v>0</v>
      </c>
      <c r="AK3941">
        <v>0</v>
      </c>
      <c r="AL3941">
        <v>0</v>
      </c>
      <c r="AM3941">
        <v>0</v>
      </c>
      <c r="AN3941">
        <v>0</v>
      </c>
      <c r="AO3941">
        <v>230</v>
      </c>
      <c r="AP3941">
        <v>1280</v>
      </c>
      <c r="AQ3941">
        <v>221</v>
      </c>
      <c r="AR3941">
        <v>1</v>
      </c>
      <c r="AS3941">
        <v>97</v>
      </c>
      <c r="AT3941">
        <v>101</v>
      </c>
      <c r="AU3941">
        <v>30</v>
      </c>
      <c r="AV3941">
        <v>16</v>
      </c>
      <c r="AW3941">
        <v>18</v>
      </c>
      <c r="AX3941">
        <v>0</v>
      </c>
      <c r="AY3941">
        <v>231</v>
      </c>
      <c r="AZ3941">
        <v>297</v>
      </c>
      <c r="BA3941">
        <v>137</v>
      </c>
      <c r="BB3941">
        <v>24</v>
      </c>
      <c r="BC3941">
        <v>14</v>
      </c>
      <c r="BD3941">
        <v>9</v>
      </c>
      <c r="BE3941">
        <v>1</v>
      </c>
      <c r="BF3941">
        <v>355</v>
      </c>
      <c r="BG3941">
        <v>10910</v>
      </c>
      <c r="BH3941">
        <v>10</v>
      </c>
      <c r="BI3941">
        <v>66</v>
      </c>
      <c r="BJ3941" s="2">
        <v>46036</v>
      </c>
      <c r="BK3941">
        <v>0</v>
      </c>
      <c r="BL3941" s="3" t="str">
        <f>VLOOKUP(O3941,DropDownList!$H$1:$I$7,2,FALSE)</f>
        <v>2022/23</v>
      </c>
      <c r="BM3941" s="3" t="str">
        <f t="shared" si="61"/>
        <v>SC COURT</v>
      </c>
    </row>
    <row r="3942" spans="1:65" x14ac:dyDescent="0.2">
      <c r="A3942">
        <v>2026</v>
      </c>
      <c r="B3942">
        <v>1</v>
      </c>
      <c r="C3942" t="s">
        <v>231</v>
      </c>
      <c r="D3942" t="s">
        <v>249</v>
      </c>
      <c r="E3942" t="s">
        <v>50</v>
      </c>
      <c r="F3942">
        <v>9853</v>
      </c>
      <c r="G3942" t="s">
        <v>158</v>
      </c>
      <c r="H3942" t="s">
        <v>237</v>
      </c>
      <c r="I3942" t="s">
        <v>237</v>
      </c>
      <c r="J3942" s="1">
        <v>46023</v>
      </c>
      <c r="K3942" t="s">
        <v>438</v>
      </c>
      <c r="L3942">
        <v>4</v>
      </c>
      <c r="M3942" t="s">
        <v>439</v>
      </c>
      <c r="N3942" t="s">
        <v>145</v>
      </c>
      <c r="O3942" t="s">
        <v>156</v>
      </c>
      <c r="P3942" t="s">
        <v>159</v>
      </c>
      <c r="Q3942">
        <v>7341.77</v>
      </c>
      <c r="R3942">
        <v>4</v>
      </c>
      <c r="S3942">
        <v>81790.14</v>
      </c>
      <c r="T3942">
        <v>317.08999999999997</v>
      </c>
      <c r="U3942">
        <v>1</v>
      </c>
      <c r="V3942">
        <v>1</v>
      </c>
      <c r="W3942">
        <v>4458.0200000000004</v>
      </c>
      <c r="X3942">
        <v>7341.77</v>
      </c>
      <c r="Y3942">
        <v>0</v>
      </c>
      <c r="Z3942">
        <v>0</v>
      </c>
      <c r="AA3942">
        <v>74131.28</v>
      </c>
      <c r="AB3942">
        <v>0</v>
      </c>
      <c r="AC3942">
        <v>0</v>
      </c>
      <c r="AD3942">
        <v>0</v>
      </c>
      <c r="AE3942">
        <v>1</v>
      </c>
      <c r="AF3942">
        <v>1</v>
      </c>
      <c r="AG3942">
        <v>1</v>
      </c>
      <c r="AH3942">
        <v>0</v>
      </c>
      <c r="AI3942">
        <v>0</v>
      </c>
      <c r="AJ3942">
        <v>0</v>
      </c>
      <c r="AK3942">
        <v>0</v>
      </c>
      <c r="AL3942">
        <v>0</v>
      </c>
      <c r="AM3942">
        <v>0</v>
      </c>
      <c r="AN3942">
        <v>0</v>
      </c>
      <c r="AO3942">
        <v>3</v>
      </c>
      <c r="AP3942">
        <v>6</v>
      </c>
      <c r="AQ3942">
        <v>5</v>
      </c>
      <c r="AR3942">
        <v>0</v>
      </c>
      <c r="AS3942">
        <v>0</v>
      </c>
      <c r="AT3942">
        <v>0</v>
      </c>
      <c r="AU3942">
        <v>1</v>
      </c>
      <c r="AV3942">
        <v>0</v>
      </c>
      <c r="AW3942">
        <v>0</v>
      </c>
      <c r="AX3942">
        <v>0</v>
      </c>
      <c r="AY3942">
        <v>0</v>
      </c>
      <c r="AZ3942">
        <v>0</v>
      </c>
      <c r="BA3942">
        <v>0</v>
      </c>
      <c r="BB3942">
        <v>0</v>
      </c>
      <c r="BC3942">
        <v>0</v>
      </c>
      <c r="BD3942">
        <v>0</v>
      </c>
      <c r="BE3942">
        <v>0</v>
      </c>
      <c r="BF3942">
        <v>0</v>
      </c>
      <c r="BG3942">
        <v>0</v>
      </c>
      <c r="BH3942">
        <v>2</v>
      </c>
      <c r="BI3942">
        <v>0</v>
      </c>
      <c r="BJ3942" s="2">
        <v>46036</v>
      </c>
      <c r="BK3942">
        <v>0</v>
      </c>
      <c r="BL3942" s="3" t="str">
        <f>VLOOKUP(O3942,DropDownList!$H$1:$I$7,2,FALSE)</f>
        <v>2023/24</v>
      </c>
      <c r="BM3942" s="3" t="str">
        <f t="shared" ref="BM3942:BM4005" si="62">IF(RIGHT(P3942,4)="VSUR","VSUR",IF(RIGHT(P3942,4)="CONF","CONF",P3942))</f>
        <v>CONF</v>
      </c>
    </row>
    <row r="3943" spans="1:65" x14ac:dyDescent="0.2">
      <c r="A3943">
        <v>2026</v>
      </c>
      <c r="B3943">
        <v>1</v>
      </c>
      <c r="C3943" t="s">
        <v>231</v>
      </c>
      <c r="D3943" t="s">
        <v>249</v>
      </c>
      <c r="E3943" t="s">
        <v>50</v>
      </c>
      <c r="F3943">
        <v>9853</v>
      </c>
      <c r="G3943" t="s">
        <v>158</v>
      </c>
      <c r="H3943" t="s">
        <v>237</v>
      </c>
      <c r="I3943" t="s">
        <v>237</v>
      </c>
      <c r="J3943" s="1">
        <v>46023</v>
      </c>
      <c r="K3943" t="s">
        <v>438</v>
      </c>
      <c r="L3943">
        <v>4</v>
      </c>
      <c r="M3943" t="s">
        <v>439</v>
      </c>
      <c r="N3943" t="s">
        <v>145</v>
      </c>
      <c r="O3943" t="s">
        <v>149</v>
      </c>
      <c r="P3943" t="s">
        <v>160</v>
      </c>
      <c r="Q3943">
        <v>46080.79</v>
      </c>
      <c r="R3943">
        <v>180</v>
      </c>
      <c r="S3943">
        <v>103185</v>
      </c>
      <c r="T3943">
        <v>1200</v>
      </c>
      <c r="U3943">
        <v>111</v>
      </c>
      <c r="V3943">
        <v>46</v>
      </c>
      <c r="W3943">
        <v>11080</v>
      </c>
      <c r="X3943">
        <v>22140</v>
      </c>
      <c r="Y3943">
        <v>0</v>
      </c>
      <c r="Z3943">
        <v>0</v>
      </c>
      <c r="AA3943">
        <v>55904.21</v>
      </c>
      <c r="AB3943">
        <v>4457.46</v>
      </c>
      <c r="AC3943">
        <v>47656.75</v>
      </c>
      <c r="AD3943">
        <v>15</v>
      </c>
      <c r="AE3943">
        <v>31</v>
      </c>
      <c r="AF3943">
        <v>66</v>
      </c>
      <c r="AG3943">
        <v>76</v>
      </c>
      <c r="AH3943">
        <v>3</v>
      </c>
      <c r="AI3943">
        <v>35</v>
      </c>
      <c r="AJ3943">
        <v>0</v>
      </c>
      <c r="AK3943">
        <v>0</v>
      </c>
      <c r="AL3943">
        <v>0</v>
      </c>
      <c r="AM3943">
        <v>0</v>
      </c>
      <c r="AN3943">
        <v>0</v>
      </c>
      <c r="AO3943">
        <v>97</v>
      </c>
      <c r="AP3943">
        <v>222</v>
      </c>
      <c r="AQ3943">
        <v>93</v>
      </c>
      <c r="AR3943">
        <v>0</v>
      </c>
      <c r="AS3943">
        <v>6</v>
      </c>
      <c r="AT3943">
        <v>17</v>
      </c>
      <c r="AU3943">
        <v>0</v>
      </c>
      <c r="AV3943">
        <v>0</v>
      </c>
      <c r="AW3943">
        <v>3</v>
      </c>
      <c r="AX3943">
        <v>0</v>
      </c>
      <c r="AY3943">
        <v>37</v>
      </c>
      <c r="AZ3943">
        <v>42</v>
      </c>
      <c r="BA3943">
        <v>5</v>
      </c>
      <c r="BB3943">
        <v>2</v>
      </c>
      <c r="BC3943">
        <v>2</v>
      </c>
      <c r="BD3943">
        <v>0</v>
      </c>
      <c r="BE3943">
        <v>0</v>
      </c>
      <c r="BF3943">
        <v>171</v>
      </c>
      <c r="BG3943">
        <v>17495</v>
      </c>
      <c r="BH3943">
        <v>0</v>
      </c>
      <c r="BI3943">
        <v>108</v>
      </c>
      <c r="BJ3943" s="2">
        <v>46036</v>
      </c>
      <c r="BK3943">
        <v>0</v>
      </c>
      <c r="BL3943" s="3" t="str">
        <f>VLOOKUP(O3943,DropDownList!$H$1:$I$7,2,FALSE)</f>
        <v>2025/26</v>
      </c>
      <c r="BM3943" s="3" t="str">
        <f t="shared" si="62"/>
        <v>SC COURT</v>
      </c>
    </row>
    <row r="3944" spans="1:65" x14ac:dyDescent="0.2">
      <c r="A3944">
        <v>2026</v>
      </c>
      <c r="B3944">
        <v>1</v>
      </c>
      <c r="C3944" t="s">
        <v>231</v>
      </c>
      <c r="D3944" t="s">
        <v>249</v>
      </c>
      <c r="E3944" t="s">
        <v>50</v>
      </c>
      <c r="F3944">
        <v>9853</v>
      </c>
      <c r="G3944" t="s">
        <v>158</v>
      </c>
      <c r="H3944" t="s">
        <v>237</v>
      </c>
      <c r="I3944" t="s">
        <v>237</v>
      </c>
      <c r="J3944" s="1">
        <v>46023</v>
      </c>
      <c r="K3944" t="s">
        <v>438</v>
      </c>
      <c r="L3944">
        <v>4</v>
      </c>
      <c r="M3944" t="s">
        <v>439</v>
      </c>
      <c r="N3944" t="s">
        <v>145</v>
      </c>
      <c r="O3944" t="s">
        <v>156</v>
      </c>
      <c r="P3944" t="s">
        <v>160</v>
      </c>
      <c r="Q3944">
        <v>30401.02</v>
      </c>
      <c r="R3944">
        <v>319</v>
      </c>
      <c r="S3944">
        <v>228064.11</v>
      </c>
      <c r="T3944">
        <v>6971.57</v>
      </c>
      <c r="U3944">
        <v>75</v>
      </c>
      <c r="V3944">
        <v>20</v>
      </c>
      <c r="W3944">
        <v>7941.63</v>
      </c>
      <c r="X3944">
        <v>9676.6299999999992</v>
      </c>
      <c r="Y3944">
        <v>0</v>
      </c>
      <c r="Z3944">
        <v>0</v>
      </c>
      <c r="AA3944">
        <v>190691.52</v>
      </c>
      <c r="AB3944">
        <v>15744.35</v>
      </c>
      <c r="AC3944">
        <v>164799.10999999999</v>
      </c>
      <c r="AD3944">
        <v>7</v>
      </c>
      <c r="AE3944">
        <v>13</v>
      </c>
      <c r="AF3944">
        <v>230</v>
      </c>
      <c r="AG3944">
        <v>55</v>
      </c>
      <c r="AH3944">
        <v>10</v>
      </c>
      <c r="AI3944">
        <v>20</v>
      </c>
      <c r="AJ3944">
        <v>0</v>
      </c>
      <c r="AK3944">
        <v>0</v>
      </c>
      <c r="AL3944">
        <v>0</v>
      </c>
      <c r="AM3944">
        <v>0</v>
      </c>
      <c r="AN3944">
        <v>0</v>
      </c>
      <c r="AO3944">
        <v>191</v>
      </c>
      <c r="AP3944">
        <v>812</v>
      </c>
      <c r="AQ3944">
        <v>196</v>
      </c>
      <c r="AR3944">
        <v>0</v>
      </c>
      <c r="AS3944">
        <v>73</v>
      </c>
      <c r="AT3944">
        <v>48</v>
      </c>
      <c r="AU3944">
        <v>16</v>
      </c>
      <c r="AV3944">
        <v>5</v>
      </c>
      <c r="AW3944">
        <v>7</v>
      </c>
      <c r="AX3944">
        <v>0</v>
      </c>
      <c r="AY3944">
        <v>149</v>
      </c>
      <c r="AZ3944">
        <v>187</v>
      </c>
      <c r="BA3944">
        <v>59</v>
      </c>
      <c r="BB3944">
        <v>26</v>
      </c>
      <c r="BC3944">
        <v>11</v>
      </c>
      <c r="BD3944">
        <v>2</v>
      </c>
      <c r="BE3944">
        <v>2</v>
      </c>
      <c r="BF3944">
        <v>309</v>
      </c>
      <c r="BG3944">
        <v>14355</v>
      </c>
      <c r="BH3944">
        <v>4</v>
      </c>
      <c r="BI3944">
        <v>73</v>
      </c>
      <c r="BJ3944" s="2">
        <v>46036</v>
      </c>
      <c r="BK3944">
        <v>0</v>
      </c>
      <c r="BL3944" s="3" t="str">
        <f>VLOOKUP(O3944,DropDownList!$H$1:$I$7,2,FALSE)</f>
        <v>2023/24</v>
      </c>
      <c r="BM3944" s="3" t="str">
        <f t="shared" si="62"/>
        <v>SC COURT</v>
      </c>
    </row>
    <row r="3945" spans="1:65" x14ac:dyDescent="0.2">
      <c r="A3945">
        <v>2026</v>
      </c>
      <c r="B3945">
        <v>1</v>
      </c>
      <c r="C3945" t="s">
        <v>231</v>
      </c>
      <c r="D3945" t="s">
        <v>249</v>
      </c>
      <c r="E3945" t="s">
        <v>50</v>
      </c>
      <c r="F3945">
        <v>9853</v>
      </c>
      <c r="G3945" t="s">
        <v>158</v>
      </c>
      <c r="H3945" t="s">
        <v>237</v>
      </c>
      <c r="I3945" t="s">
        <v>237</v>
      </c>
      <c r="J3945" s="1">
        <v>46023</v>
      </c>
      <c r="K3945" t="s">
        <v>438</v>
      </c>
      <c r="L3945">
        <v>4</v>
      </c>
      <c r="M3945" t="s">
        <v>439</v>
      </c>
      <c r="N3945" t="s">
        <v>145</v>
      </c>
      <c r="O3945" t="s">
        <v>147</v>
      </c>
      <c r="P3945" t="s">
        <v>160</v>
      </c>
      <c r="Q3945">
        <v>77145.36</v>
      </c>
      <c r="R3945">
        <v>391</v>
      </c>
      <c r="S3945">
        <v>243021.14</v>
      </c>
      <c r="T3945">
        <v>4865</v>
      </c>
      <c r="U3945">
        <v>164</v>
      </c>
      <c r="V3945">
        <v>48</v>
      </c>
      <c r="W3945">
        <v>23751.69</v>
      </c>
      <c r="X3945">
        <v>28336.69</v>
      </c>
      <c r="Y3945">
        <v>0</v>
      </c>
      <c r="Z3945">
        <v>0</v>
      </c>
      <c r="AA3945">
        <v>161010.78</v>
      </c>
      <c r="AB3945">
        <v>12689.07</v>
      </c>
      <c r="AC3945">
        <v>139473.31</v>
      </c>
      <c r="AD3945">
        <v>20</v>
      </c>
      <c r="AE3945">
        <v>28</v>
      </c>
      <c r="AF3945">
        <v>217</v>
      </c>
      <c r="AG3945">
        <v>108</v>
      </c>
      <c r="AH3945">
        <v>8</v>
      </c>
      <c r="AI3945">
        <v>56</v>
      </c>
      <c r="AJ3945">
        <v>0</v>
      </c>
      <c r="AK3945">
        <v>0</v>
      </c>
      <c r="AL3945">
        <v>0</v>
      </c>
      <c r="AM3945">
        <v>0</v>
      </c>
      <c r="AN3945">
        <v>0</v>
      </c>
      <c r="AO3945">
        <v>255</v>
      </c>
      <c r="AP3945">
        <v>967</v>
      </c>
      <c r="AQ3945">
        <v>262</v>
      </c>
      <c r="AR3945">
        <v>0</v>
      </c>
      <c r="AS3945">
        <v>58</v>
      </c>
      <c r="AT3945">
        <v>61</v>
      </c>
      <c r="AU3945">
        <v>25</v>
      </c>
      <c r="AV3945">
        <v>13</v>
      </c>
      <c r="AW3945">
        <v>5</v>
      </c>
      <c r="AX3945">
        <v>0</v>
      </c>
      <c r="AY3945">
        <v>152</v>
      </c>
      <c r="AZ3945">
        <v>229</v>
      </c>
      <c r="BA3945">
        <v>79</v>
      </c>
      <c r="BB3945">
        <v>15</v>
      </c>
      <c r="BC3945">
        <v>4</v>
      </c>
      <c r="BD3945">
        <v>5</v>
      </c>
      <c r="BE3945">
        <v>1</v>
      </c>
      <c r="BF3945">
        <v>383</v>
      </c>
      <c r="BG3945">
        <v>40754.65</v>
      </c>
      <c r="BH3945">
        <v>2</v>
      </c>
      <c r="BI3945">
        <v>161</v>
      </c>
      <c r="BJ3945" s="2">
        <v>46036</v>
      </c>
      <c r="BK3945">
        <v>0</v>
      </c>
      <c r="BL3945" s="3" t="str">
        <f>VLOOKUP(O3945,DropDownList!$H$1:$I$7,2,FALSE)</f>
        <v>2024/25</v>
      </c>
      <c r="BM3945" s="3" t="str">
        <f t="shared" si="62"/>
        <v>SC COURT</v>
      </c>
    </row>
    <row r="3946" spans="1:65" x14ac:dyDescent="0.2">
      <c r="A3946">
        <v>2026</v>
      </c>
      <c r="B3946">
        <v>1</v>
      </c>
      <c r="C3946" t="s">
        <v>231</v>
      </c>
      <c r="D3946" t="s">
        <v>249</v>
      </c>
      <c r="E3946" t="s">
        <v>50</v>
      </c>
      <c r="F3946">
        <v>9853</v>
      </c>
      <c r="G3946" t="s">
        <v>158</v>
      </c>
      <c r="H3946" t="s">
        <v>237</v>
      </c>
      <c r="I3946" t="s">
        <v>237</v>
      </c>
      <c r="J3946" s="1">
        <v>46023</v>
      </c>
      <c r="K3946" t="s">
        <v>438</v>
      </c>
      <c r="L3946">
        <v>4</v>
      </c>
      <c r="M3946" t="s">
        <v>439</v>
      </c>
      <c r="N3946" t="s">
        <v>145</v>
      </c>
      <c r="O3946" t="s">
        <v>149</v>
      </c>
      <c r="P3946" t="s">
        <v>161</v>
      </c>
      <c r="Q3946">
        <v>820</v>
      </c>
      <c r="R3946">
        <v>166</v>
      </c>
      <c r="S3946">
        <v>4660</v>
      </c>
      <c r="T3946">
        <v>50</v>
      </c>
      <c r="U3946">
        <v>102</v>
      </c>
      <c r="V3946">
        <v>14</v>
      </c>
      <c r="W3946">
        <v>340</v>
      </c>
      <c r="X3946">
        <v>340</v>
      </c>
      <c r="Y3946">
        <v>0</v>
      </c>
      <c r="Z3946">
        <v>0</v>
      </c>
      <c r="AA3946">
        <v>3790</v>
      </c>
      <c r="AB3946">
        <v>0</v>
      </c>
      <c r="AC3946">
        <v>0</v>
      </c>
      <c r="AD3946">
        <v>13</v>
      </c>
      <c r="AE3946">
        <v>1</v>
      </c>
      <c r="AF3946">
        <v>127</v>
      </c>
      <c r="AG3946">
        <v>1</v>
      </c>
      <c r="AH3946">
        <v>3</v>
      </c>
      <c r="AI3946">
        <v>35</v>
      </c>
      <c r="AJ3946">
        <v>0</v>
      </c>
      <c r="AK3946">
        <v>0</v>
      </c>
      <c r="AL3946">
        <v>0</v>
      </c>
      <c r="AM3946">
        <v>0</v>
      </c>
      <c r="AN3946">
        <v>0</v>
      </c>
      <c r="AO3946">
        <v>87</v>
      </c>
      <c r="AP3946">
        <v>195</v>
      </c>
      <c r="AQ3946">
        <v>83</v>
      </c>
      <c r="AR3946">
        <v>0</v>
      </c>
      <c r="AS3946">
        <v>6</v>
      </c>
      <c r="AT3946">
        <v>15</v>
      </c>
      <c r="AU3946">
        <v>0</v>
      </c>
      <c r="AV3946">
        <v>0</v>
      </c>
      <c r="AW3946">
        <v>3</v>
      </c>
      <c r="AX3946">
        <v>0</v>
      </c>
      <c r="AY3946">
        <v>31</v>
      </c>
      <c r="AZ3946">
        <v>35</v>
      </c>
      <c r="BA3946">
        <v>4</v>
      </c>
      <c r="BB3946">
        <v>2</v>
      </c>
      <c r="BC3946">
        <v>2</v>
      </c>
      <c r="BD3946">
        <v>0</v>
      </c>
      <c r="BE3946">
        <v>0</v>
      </c>
      <c r="BF3946">
        <v>157</v>
      </c>
      <c r="BG3946">
        <v>805</v>
      </c>
      <c r="BH3946">
        <v>0</v>
      </c>
      <c r="BI3946">
        <v>99</v>
      </c>
      <c r="BJ3946" s="2">
        <v>46036</v>
      </c>
      <c r="BK3946">
        <v>0</v>
      </c>
      <c r="BL3946" s="3" t="str">
        <f>VLOOKUP(O3946,DropDownList!$H$1:$I$7,2,FALSE)</f>
        <v>2025/26</v>
      </c>
      <c r="BM3946" s="3" t="str">
        <f t="shared" si="62"/>
        <v>VSUR</v>
      </c>
    </row>
    <row r="3947" spans="1:65" x14ac:dyDescent="0.2">
      <c r="A3947">
        <v>2026</v>
      </c>
      <c r="B3947">
        <v>1</v>
      </c>
      <c r="C3947" t="s">
        <v>231</v>
      </c>
      <c r="D3947" t="s">
        <v>249</v>
      </c>
      <c r="E3947" t="s">
        <v>50</v>
      </c>
      <c r="F3947">
        <v>9853</v>
      </c>
      <c r="G3947" t="s">
        <v>158</v>
      </c>
      <c r="H3947" t="s">
        <v>237</v>
      </c>
      <c r="I3947" t="s">
        <v>237</v>
      </c>
      <c r="J3947" s="1">
        <v>46023</v>
      </c>
      <c r="K3947" t="s">
        <v>438</v>
      </c>
      <c r="L3947">
        <v>4</v>
      </c>
      <c r="M3947" t="s">
        <v>439</v>
      </c>
      <c r="N3947" t="s">
        <v>145</v>
      </c>
      <c r="O3947" t="s">
        <v>147</v>
      </c>
      <c r="P3947" t="s">
        <v>159</v>
      </c>
      <c r="Q3947">
        <v>22575</v>
      </c>
      <c r="R3947">
        <v>8</v>
      </c>
      <c r="S3947">
        <v>126682.5</v>
      </c>
      <c r="T3947">
        <v>1317.33</v>
      </c>
      <c r="U3947">
        <v>2</v>
      </c>
      <c r="V3947">
        <v>2</v>
      </c>
      <c r="W3947">
        <v>22575</v>
      </c>
      <c r="X3947">
        <v>22575</v>
      </c>
      <c r="Y3947">
        <v>0</v>
      </c>
      <c r="Z3947">
        <v>0</v>
      </c>
      <c r="AA3947">
        <v>102790.17</v>
      </c>
      <c r="AB3947">
        <v>0</v>
      </c>
      <c r="AC3947">
        <v>0</v>
      </c>
      <c r="AD3947">
        <v>2</v>
      </c>
      <c r="AE3947">
        <v>0</v>
      </c>
      <c r="AF3947">
        <v>2</v>
      </c>
      <c r="AG3947">
        <v>0</v>
      </c>
      <c r="AH3947">
        <v>0</v>
      </c>
      <c r="AI3947">
        <v>2</v>
      </c>
      <c r="AJ3947">
        <v>0</v>
      </c>
      <c r="AK3947">
        <v>0</v>
      </c>
      <c r="AL3947">
        <v>0</v>
      </c>
      <c r="AM3947">
        <v>0</v>
      </c>
      <c r="AN3947">
        <v>0</v>
      </c>
      <c r="AO3947">
        <v>5</v>
      </c>
      <c r="AP3947">
        <v>7</v>
      </c>
      <c r="AQ3947">
        <v>5</v>
      </c>
      <c r="AR3947">
        <v>0</v>
      </c>
      <c r="AS3947">
        <v>0</v>
      </c>
      <c r="AT3947">
        <v>0</v>
      </c>
      <c r="AU3947">
        <v>0</v>
      </c>
      <c r="AV3947">
        <v>0</v>
      </c>
      <c r="AW3947">
        <v>0</v>
      </c>
      <c r="AX3947">
        <v>0</v>
      </c>
      <c r="AY3947">
        <v>0</v>
      </c>
      <c r="AZ3947">
        <v>0</v>
      </c>
      <c r="BA3947">
        <v>0</v>
      </c>
      <c r="BB3947">
        <v>0</v>
      </c>
      <c r="BC3947">
        <v>0</v>
      </c>
      <c r="BD3947">
        <v>0</v>
      </c>
      <c r="BE3947">
        <v>0</v>
      </c>
      <c r="BF3947">
        <v>0</v>
      </c>
      <c r="BG3947">
        <v>22575</v>
      </c>
      <c r="BH3947">
        <v>4</v>
      </c>
      <c r="BI3947">
        <v>0</v>
      </c>
      <c r="BJ3947" s="2">
        <v>46036</v>
      </c>
      <c r="BK3947">
        <v>0</v>
      </c>
      <c r="BL3947" s="3" t="str">
        <f>VLOOKUP(O3947,DropDownList!$H$1:$I$7,2,FALSE)</f>
        <v>2024/25</v>
      </c>
      <c r="BM3947" s="3" t="str">
        <f t="shared" si="62"/>
        <v>CONF</v>
      </c>
    </row>
    <row r="3948" spans="1:65" x14ac:dyDescent="0.2">
      <c r="A3948">
        <v>2026</v>
      </c>
      <c r="B3948">
        <v>1</v>
      </c>
      <c r="C3948" t="s">
        <v>231</v>
      </c>
      <c r="D3948" t="s">
        <v>249</v>
      </c>
      <c r="E3948" t="s">
        <v>50</v>
      </c>
      <c r="F3948">
        <v>9853</v>
      </c>
      <c r="G3948" t="s">
        <v>158</v>
      </c>
      <c r="H3948" t="s">
        <v>237</v>
      </c>
      <c r="I3948" t="s">
        <v>237</v>
      </c>
      <c r="J3948" s="1">
        <v>46023</v>
      </c>
      <c r="K3948" t="s">
        <v>438</v>
      </c>
      <c r="L3948">
        <v>4</v>
      </c>
      <c r="M3948" t="s">
        <v>439</v>
      </c>
      <c r="N3948" t="s">
        <v>145</v>
      </c>
      <c r="O3948" t="s">
        <v>149</v>
      </c>
      <c r="P3948" t="s">
        <v>153</v>
      </c>
      <c r="Q3948">
        <v>45</v>
      </c>
      <c r="R3948">
        <v>1</v>
      </c>
      <c r="S3948">
        <v>45</v>
      </c>
      <c r="T3948">
        <v>0</v>
      </c>
      <c r="U3948">
        <v>1</v>
      </c>
      <c r="V3948">
        <v>0</v>
      </c>
      <c r="W3948">
        <v>0</v>
      </c>
      <c r="X3948">
        <v>0</v>
      </c>
      <c r="Y3948">
        <v>0</v>
      </c>
      <c r="Z3948">
        <v>0</v>
      </c>
      <c r="AA3948">
        <v>0</v>
      </c>
      <c r="AB3948">
        <v>0</v>
      </c>
      <c r="AC3948">
        <v>0</v>
      </c>
      <c r="AD3948">
        <v>0</v>
      </c>
      <c r="AE3948">
        <v>0</v>
      </c>
      <c r="AF3948">
        <v>0</v>
      </c>
      <c r="AG3948">
        <v>0</v>
      </c>
      <c r="AH3948">
        <v>0</v>
      </c>
      <c r="AI3948">
        <v>1</v>
      </c>
      <c r="AJ3948">
        <v>0</v>
      </c>
      <c r="AK3948">
        <v>0</v>
      </c>
      <c r="AL3948">
        <v>0</v>
      </c>
      <c r="AM3948">
        <v>0</v>
      </c>
      <c r="AN3948">
        <v>0</v>
      </c>
      <c r="AO3948">
        <v>0</v>
      </c>
      <c r="AP3948">
        <v>0</v>
      </c>
      <c r="AQ3948">
        <v>0</v>
      </c>
      <c r="AR3948">
        <v>0</v>
      </c>
      <c r="AS3948">
        <v>0</v>
      </c>
      <c r="AT3948">
        <v>0</v>
      </c>
      <c r="AU3948">
        <v>0</v>
      </c>
      <c r="AV3948">
        <v>0</v>
      </c>
      <c r="AW3948">
        <v>0</v>
      </c>
      <c r="AX3948">
        <v>0</v>
      </c>
      <c r="AY3948">
        <v>0</v>
      </c>
      <c r="AZ3948">
        <v>0</v>
      </c>
      <c r="BA3948">
        <v>0</v>
      </c>
      <c r="BB3948">
        <v>0</v>
      </c>
      <c r="BC3948">
        <v>0</v>
      </c>
      <c r="BD3948">
        <v>0</v>
      </c>
      <c r="BE3948">
        <v>0</v>
      </c>
      <c r="BF3948">
        <v>0</v>
      </c>
      <c r="BG3948">
        <v>45</v>
      </c>
      <c r="BH3948">
        <v>0</v>
      </c>
      <c r="BI3948">
        <v>0</v>
      </c>
      <c r="BJ3948" s="2">
        <v>46036</v>
      </c>
      <c r="BK3948">
        <v>0</v>
      </c>
      <c r="BL3948" s="3" t="str">
        <f>VLOOKUP(O3948,DropDownList!$H$1:$I$7,2,FALSE)</f>
        <v>2025/26</v>
      </c>
      <c r="BM3948" s="3" t="str">
        <f t="shared" si="62"/>
        <v>PREG</v>
      </c>
    </row>
    <row r="3949" spans="1:65" x14ac:dyDescent="0.2">
      <c r="A3949">
        <v>2026</v>
      </c>
      <c r="B3949">
        <v>1</v>
      </c>
      <c r="C3949" t="s">
        <v>231</v>
      </c>
      <c r="D3949" t="s">
        <v>249</v>
      </c>
      <c r="E3949" t="s">
        <v>50</v>
      </c>
      <c r="F3949">
        <v>9853</v>
      </c>
      <c r="G3949" t="s">
        <v>158</v>
      </c>
      <c r="H3949" t="s">
        <v>237</v>
      </c>
      <c r="I3949" t="s">
        <v>237</v>
      </c>
      <c r="J3949" s="1">
        <v>46023</v>
      </c>
      <c r="K3949" t="s">
        <v>438</v>
      </c>
      <c r="L3949">
        <v>4</v>
      </c>
      <c r="M3949" t="s">
        <v>439</v>
      </c>
      <c r="N3949" t="s">
        <v>145</v>
      </c>
      <c r="O3949" t="s">
        <v>155</v>
      </c>
      <c r="P3949" t="s">
        <v>159</v>
      </c>
      <c r="Q3949">
        <v>0</v>
      </c>
      <c r="R3949">
        <v>4</v>
      </c>
      <c r="S3949">
        <v>44781</v>
      </c>
      <c r="T3949">
        <v>2474.1799999999998</v>
      </c>
      <c r="U3949">
        <v>0</v>
      </c>
      <c r="V3949">
        <v>0</v>
      </c>
      <c r="W3949">
        <v>0</v>
      </c>
      <c r="X3949">
        <v>0</v>
      </c>
      <c r="Y3949">
        <v>0</v>
      </c>
      <c r="Z3949">
        <v>0</v>
      </c>
      <c r="AA3949">
        <v>42306.82</v>
      </c>
      <c r="AB3949">
        <v>0</v>
      </c>
      <c r="AC3949">
        <v>0</v>
      </c>
      <c r="AD3949">
        <v>0</v>
      </c>
      <c r="AE3949">
        <v>0</v>
      </c>
      <c r="AF3949">
        <v>1</v>
      </c>
      <c r="AG3949">
        <v>0</v>
      </c>
      <c r="AH3949">
        <v>0</v>
      </c>
      <c r="AI3949">
        <v>0</v>
      </c>
      <c r="AJ3949">
        <v>0</v>
      </c>
      <c r="AK3949">
        <v>0</v>
      </c>
      <c r="AL3949">
        <v>0</v>
      </c>
      <c r="AM3949">
        <v>0</v>
      </c>
      <c r="AN3949">
        <v>0</v>
      </c>
      <c r="AO3949">
        <v>1</v>
      </c>
      <c r="AP3949">
        <v>1</v>
      </c>
      <c r="AQ3949">
        <v>1</v>
      </c>
      <c r="AR3949">
        <v>0</v>
      </c>
      <c r="AS3949">
        <v>0</v>
      </c>
      <c r="AT3949">
        <v>0</v>
      </c>
      <c r="AU3949">
        <v>0</v>
      </c>
      <c r="AV3949">
        <v>0</v>
      </c>
      <c r="AW3949">
        <v>0</v>
      </c>
      <c r="AX3949">
        <v>0</v>
      </c>
      <c r="AY3949">
        <v>0</v>
      </c>
      <c r="AZ3949">
        <v>0</v>
      </c>
      <c r="BA3949">
        <v>0</v>
      </c>
      <c r="BB3949">
        <v>0</v>
      </c>
      <c r="BC3949">
        <v>0</v>
      </c>
      <c r="BD3949">
        <v>0</v>
      </c>
      <c r="BE3949">
        <v>0</v>
      </c>
      <c r="BF3949">
        <v>0</v>
      </c>
      <c r="BG3949">
        <v>0</v>
      </c>
      <c r="BH3949">
        <v>3</v>
      </c>
      <c r="BI3949">
        <v>0</v>
      </c>
      <c r="BJ3949" s="2">
        <v>46036</v>
      </c>
      <c r="BK3949">
        <v>0</v>
      </c>
      <c r="BL3949" s="3" t="str">
        <f>VLOOKUP(O3949,DropDownList!$H$1:$I$7,2,FALSE)</f>
        <v>2022/23</v>
      </c>
      <c r="BM3949" s="3" t="str">
        <f t="shared" si="62"/>
        <v>CONF</v>
      </c>
    </row>
    <row r="3950" spans="1:65" x14ac:dyDescent="0.2">
      <c r="A3950">
        <v>2026</v>
      </c>
      <c r="B3950">
        <v>1</v>
      </c>
      <c r="C3950" t="s">
        <v>231</v>
      </c>
      <c r="D3950" t="s">
        <v>249</v>
      </c>
      <c r="E3950" t="s">
        <v>50</v>
      </c>
      <c r="F3950">
        <v>9853</v>
      </c>
      <c r="G3950" t="s">
        <v>158</v>
      </c>
      <c r="H3950" t="s">
        <v>237</v>
      </c>
      <c r="I3950" t="s">
        <v>237</v>
      </c>
      <c r="J3950" s="1">
        <v>46023</v>
      </c>
      <c r="K3950" t="s">
        <v>438</v>
      </c>
      <c r="L3950">
        <v>4</v>
      </c>
      <c r="M3950" t="s">
        <v>439</v>
      </c>
      <c r="N3950" t="s">
        <v>145</v>
      </c>
      <c r="O3950" t="s">
        <v>149</v>
      </c>
      <c r="P3950" t="s">
        <v>159</v>
      </c>
      <c r="Q3950">
        <v>212476.77</v>
      </c>
      <c r="R3950">
        <v>1</v>
      </c>
      <c r="S3950">
        <v>212476.77</v>
      </c>
      <c r="T3950">
        <v>0</v>
      </c>
      <c r="U3950">
        <v>1</v>
      </c>
      <c r="V3950">
        <v>0</v>
      </c>
      <c r="W3950">
        <v>0</v>
      </c>
      <c r="X3950">
        <v>0</v>
      </c>
      <c r="Y3950">
        <v>0</v>
      </c>
      <c r="Z3950">
        <v>0</v>
      </c>
      <c r="AA3950">
        <v>0</v>
      </c>
      <c r="AB3950">
        <v>0</v>
      </c>
      <c r="AC3950">
        <v>0</v>
      </c>
      <c r="AD3950">
        <v>0</v>
      </c>
      <c r="AE3950">
        <v>0</v>
      </c>
      <c r="AF3950">
        <v>0</v>
      </c>
      <c r="AG3950">
        <v>0</v>
      </c>
      <c r="AH3950">
        <v>0</v>
      </c>
      <c r="AI3950">
        <v>1</v>
      </c>
      <c r="AJ3950">
        <v>0</v>
      </c>
      <c r="AK3950">
        <v>0</v>
      </c>
      <c r="AL3950">
        <v>0</v>
      </c>
      <c r="AM3950">
        <v>0</v>
      </c>
      <c r="AN3950">
        <v>0</v>
      </c>
      <c r="AO3950">
        <v>0</v>
      </c>
      <c r="AP3950">
        <v>0</v>
      </c>
      <c r="AQ3950">
        <v>0</v>
      </c>
      <c r="AR3950">
        <v>0</v>
      </c>
      <c r="AS3950">
        <v>0</v>
      </c>
      <c r="AT3950">
        <v>0</v>
      </c>
      <c r="AU3950">
        <v>0</v>
      </c>
      <c r="AV3950">
        <v>0</v>
      </c>
      <c r="AW3950">
        <v>0</v>
      </c>
      <c r="AX3950">
        <v>0</v>
      </c>
      <c r="AY3950">
        <v>0</v>
      </c>
      <c r="AZ3950">
        <v>0</v>
      </c>
      <c r="BA3950">
        <v>0</v>
      </c>
      <c r="BB3950">
        <v>0</v>
      </c>
      <c r="BC3950">
        <v>0</v>
      </c>
      <c r="BD3950">
        <v>0</v>
      </c>
      <c r="BE3950">
        <v>0</v>
      </c>
      <c r="BF3950">
        <v>0</v>
      </c>
      <c r="BG3950">
        <v>212476.77</v>
      </c>
      <c r="BH3950">
        <v>0</v>
      </c>
      <c r="BI3950">
        <v>0</v>
      </c>
      <c r="BJ3950" s="2">
        <v>46036</v>
      </c>
      <c r="BK3950">
        <v>0</v>
      </c>
      <c r="BL3950" s="3" t="str">
        <f>VLOOKUP(O3950,DropDownList!$H$1:$I$7,2,FALSE)</f>
        <v>2025/26</v>
      </c>
      <c r="BM3950" s="3" t="str">
        <f t="shared" si="62"/>
        <v>CONF</v>
      </c>
    </row>
    <row r="3951" spans="1:65" x14ac:dyDescent="0.2">
      <c r="A3951">
        <v>2026</v>
      </c>
      <c r="B3951">
        <v>1</v>
      </c>
      <c r="C3951" t="s">
        <v>231</v>
      </c>
      <c r="D3951" t="s">
        <v>249</v>
      </c>
      <c r="E3951" t="s">
        <v>50</v>
      </c>
      <c r="F3951">
        <v>9853</v>
      </c>
      <c r="G3951" t="s">
        <v>158</v>
      </c>
      <c r="H3951" t="s">
        <v>237</v>
      </c>
      <c r="I3951" t="s">
        <v>237</v>
      </c>
      <c r="J3951" s="1">
        <v>46023</v>
      </c>
      <c r="K3951" t="s">
        <v>438</v>
      </c>
      <c r="L3951">
        <v>4</v>
      </c>
      <c r="M3951" t="s">
        <v>439</v>
      </c>
      <c r="N3951" t="s">
        <v>145</v>
      </c>
      <c r="O3951" t="s">
        <v>156</v>
      </c>
      <c r="P3951" t="s">
        <v>161</v>
      </c>
      <c r="Q3951">
        <v>666.94</v>
      </c>
      <c r="R3951">
        <v>294</v>
      </c>
      <c r="S3951">
        <v>11080</v>
      </c>
      <c r="T3951">
        <v>305</v>
      </c>
      <c r="U3951">
        <v>67</v>
      </c>
      <c r="V3951">
        <v>8</v>
      </c>
      <c r="W3951">
        <v>275</v>
      </c>
      <c r="X3951">
        <v>275</v>
      </c>
      <c r="Y3951">
        <v>0</v>
      </c>
      <c r="Z3951">
        <v>0</v>
      </c>
      <c r="AA3951">
        <v>10108.06</v>
      </c>
      <c r="AB3951">
        <v>0</v>
      </c>
      <c r="AC3951">
        <v>0</v>
      </c>
      <c r="AD3951">
        <v>8</v>
      </c>
      <c r="AE3951">
        <v>0</v>
      </c>
      <c r="AF3951">
        <v>260</v>
      </c>
      <c r="AG3951">
        <v>2</v>
      </c>
      <c r="AH3951">
        <v>11</v>
      </c>
      <c r="AI3951">
        <v>21</v>
      </c>
      <c r="AJ3951">
        <v>0</v>
      </c>
      <c r="AK3951">
        <v>0</v>
      </c>
      <c r="AL3951">
        <v>0</v>
      </c>
      <c r="AM3951">
        <v>0</v>
      </c>
      <c r="AN3951">
        <v>0</v>
      </c>
      <c r="AO3951">
        <v>176</v>
      </c>
      <c r="AP3951">
        <v>758</v>
      </c>
      <c r="AQ3951">
        <v>187</v>
      </c>
      <c r="AR3951">
        <v>0</v>
      </c>
      <c r="AS3951">
        <v>72</v>
      </c>
      <c r="AT3951">
        <v>46</v>
      </c>
      <c r="AU3951">
        <v>15</v>
      </c>
      <c r="AV3951">
        <v>5</v>
      </c>
      <c r="AW3951">
        <v>7</v>
      </c>
      <c r="AX3951">
        <v>0</v>
      </c>
      <c r="AY3951">
        <v>129</v>
      </c>
      <c r="AZ3951">
        <v>168</v>
      </c>
      <c r="BA3951">
        <v>59</v>
      </c>
      <c r="BB3951">
        <v>26</v>
      </c>
      <c r="BC3951">
        <v>11</v>
      </c>
      <c r="BD3951">
        <v>2</v>
      </c>
      <c r="BE3951">
        <v>2</v>
      </c>
      <c r="BF3951">
        <v>284</v>
      </c>
      <c r="BG3951">
        <v>650</v>
      </c>
      <c r="BH3951">
        <v>0</v>
      </c>
      <c r="BI3951">
        <v>65</v>
      </c>
      <c r="BJ3951" s="2">
        <v>46036</v>
      </c>
      <c r="BK3951">
        <v>0</v>
      </c>
      <c r="BL3951" s="3" t="str">
        <f>VLOOKUP(O3951,DropDownList!$H$1:$I$7,2,FALSE)</f>
        <v>2023/24</v>
      </c>
      <c r="BM3951" s="3" t="str">
        <f t="shared" si="62"/>
        <v>VSUR</v>
      </c>
    </row>
    <row r="3952" spans="1:65" x14ac:dyDescent="0.2">
      <c r="A3952">
        <v>2026</v>
      </c>
      <c r="B3952">
        <v>1</v>
      </c>
      <c r="C3952" t="s">
        <v>231</v>
      </c>
      <c r="D3952" t="s">
        <v>250</v>
      </c>
      <c r="E3952" t="s">
        <v>51</v>
      </c>
      <c r="F3952">
        <v>9372</v>
      </c>
      <c r="G3952" t="s">
        <v>141</v>
      </c>
      <c r="H3952" t="s">
        <v>233</v>
      </c>
      <c r="I3952" t="s">
        <v>234</v>
      </c>
      <c r="J3952" s="1">
        <v>46023</v>
      </c>
      <c r="K3952" t="s">
        <v>438</v>
      </c>
      <c r="L3952">
        <v>4</v>
      </c>
      <c r="M3952" t="s">
        <v>439</v>
      </c>
      <c r="N3952" t="s">
        <v>145</v>
      </c>
      <c r="O3952" t="s">
        <v>147</v>
      </c>
      <c r="P3952" t="s">
        <v>152</v>
      </c>
      <c r="Q3952">
        <v>0</v>
      </c>
      <c r="R3952">
        <v>24</v>
      </c>
      <c r="S3952">
        <v>960</v>
      </c>
      <c r="T3952">
        <v>480</v>
      </c>
      <c r="U3952">
        <v>0</v>
      </c>
      <c r="V3952">
        <v>0</v>
      </c>
      <c r="W3952">
        <v>0</v>
      </c>
      <c r="X3952">
        <v>0</v>
      </c>
      <c r="Y3952">
        <v>0</v>
      </c>
      <c r="Z3952">
        <v>0</v>
      </c>
      <c r="AA3952">
        <v>480</v>
      </c>
      <c r="AB3952">
        <v>0</v>
      </c>
      <c r="AC3952">
        <v>480</v>
      </c>
      <c r="AD3952">
        <v>0</v>
      </c>
      <c r="AE3952">
        <v>0</v>
      </c>
      <c r="AF3952">
        <v>12</v>
      </c>
      <c r="AG3952">
        <v>0</v>
      </c>
      <c r="AH3952">
        <v>12</v>
      </c>
      <c r="AI3952">
        <v>0</v>
      </c>
      <c r="AJ3952">
        <v>0</v>
      </c>
      <c r="AK3952">
        <v>0</v>
      </c>
      <c r="AL3952">
        <v>0</v>
      </c>
      <c r="AM3952">
        <v>0</v>
      </c>
      <c r="AN3952">
        <v>0</v>
      </c>
      <c r="AO3952">
        <v>0</v>
      </c>
      <c r="AP3952">
        <v>0</v>
      </c>
      <c r="AQ3952">
        <v>0</v>
      </c>
      <c r="AR3952">
        <v>0</v>
      </c>
      <c r="AS3952">
        <v>0</v>
      </c>
      <c r="AT3952">
        <v>0</v>
      </c>
      <c r="AU3952">
        <v>0</v>
      </c>
      <c r="AV3952">
        <v>0</v>
      </c>
      <c r="AW3952">
        <v>0</v>
      </c>
      <c r="AX3952">
        <v>0</v>
      </c>
      <c r="AY3952">
        <v>0</v>
      </c>
      <c r="AZ3952">
        <v>0</v>
      </c>
      <c r="BA3952">
        <v>0</v>
      </c>
      <c r="BB3952">
        <v>0</v>
      </c>
      <c r="BC3952">
        <v>0</v>
      </c>
      <c r="BD3952">
        <v>0</v>
      </c>
      <c r="BE3952">
        <v>0</v>
      </c>
      <c r="BF3952">
        <v>0</v>
      </c>
      <c r="BG3952">
        <v>0</v>
      </c>
      <c r="BH3952">
        <v>0</v>
      </c>
      <c r="BI3952">
        <v>0</v>
      </c>
      <c r="BJ3952" s="2">
        <v>46036</v>
      </c>
      <c r="BK3952">
        <v>0</v>
      </c>
      <c r="BL3952" s="3" t="str">
        <f>VLOOKUP(O3952,DropDownList!$H$1:$I$7,2,FALSE)</f>
        <v>2024/25</v>
      </c>
      <c r="BM3952" s="3" t="str">
        <f t="shared" si="62"/>
        <v>PCOA</v>
      </c>
    </row>
    <row r="3953" spans="1:65" x14ac:dyDescent="0.2">
      <c r="A3953">
        <v>2026</v>
      </c>
      <c r="B3953">
        <v>1</v>
      </c>
      <c r="C3953" t="s">
        <v>231</v>
      </c>
      <c r="D3953" t="s">
        <v>250</v>
      </c>
      <c r="E3953" t="s">
        <v>51</v>
      </c>
      <c r="F3953">
        <v>9372</v>
      </c>
      <c r="G3953" t="s">
        <v>141</v>
      </c>
      <c r="H3953" t="s">
        <v>233</v>
      </c>
      <c r="I3953" t="s">
        <v>234</v>
      </c>
      <c r="J3953" s="1">
        <v>46023</v>
      </c>
      <c r="K3953" t="s">
        <v>438</v>
      </c>
      <c r="L3953">
        <v>4</v>
      </c>
      <c r="M3953" t="s">
        <v>439</v>
      </c>
      <c r="N3953" t="s">
        <v>145</v>
      </c>
      <c r="O3953" t="s">
        <v>156</v>
      </c>
      <c r="P3953" t="s">
        <v>152</v>
      </c>
      <c r="Q3953">
        <v>0</v>
      </c>
      <c r="R3953">
        <v>13</v>
      </c>
      <c r="S3953">
        <v>520</v>
      </c>
      <c r="T3953">
        <v>200</v>
      </c>
      <c r="U3953">
        <v>0</v>
      </c>
      <c r="V3953">
        <v>0</v>
      </c>
      <c r="W3953">
        <v>0</v>
      </c>
      <c r="X3953">
        <v>0</v>
      </c>
      <c r="Y3953">
        <v>0</v>
      </c>
      <c r="Z3953">
        <v>0</v>
      </c>
      <c r="AA3953">
        <v>320</v>
      </c>
      <c r="AB3953">
        <v>0</v>
      </c>
      <c r="AC3953">
        <v>320</v>
      </c>
      <c r="AD3953">
        <v>0</v>
      </c>
      <c r="AE3953">
        <v>0</v>
      </c>
      <c r="AF3953">
        <v>8</v>
      </c>
      <c r="AG3953">
        <v>0</v>
      </c>
      <c r="AH3953">
        <v>5</v>
      </c>
      <c r="AI3953">
        <v>0</v>
      </c>
      <c r="AJ3953">
        <v>0</v>
      </c>
      <c r="AK3953">
        <v>0</v>
      </c>
      <c r="AL3953">
        <v>0</v>
      </c>
      <c r="AM3953">
        <v>0</v>
      </c>
      <c r="AN3953">
        <v>0</v>
      </c>
      <c r="AO3953">
        <v>0</v>
      </c>
      <c r="AP3953">
        <v>0</v>
      </c>
      <c r="AQ3953">
        <v>0</v>
      </c>
      <c r="AR3953">
        <v>0</v>
      </c>
      <c r="AS3953">
        <v>0</v>
      </c>
      <c r="AT3953">
        <v>0</v>
      </c>
      <c r="AU3953">
        <v>0</v>
      </c>
      <c r="AV3953">
        <v>0</v>
      </c>
      <c r="AW3953">
        <v>0</v>
      </c>
      <c r="AX3953">
        <v>0</v>
      </c>
      <c r="AY3953">
        <v>0</v>
      </c>
      <c r="AZ3953">
        <v>0</v>
      </c>
      <c r="BA3953">
        <v>0</v>
      </c>
      <c r="BB3953">
        <v>0</v>
      </c>
      <c r="BC3953">
        <v>0</v>
      </c>
      <c r="BD3953">
        <v>0</v>
      </c>
      <c r="BE3953">
        <v>0</v>
      </c>
      <c r="BF3953">
        <v>0</v>
      </c>
      <c r="BG3953">
        <v>0</v>
      </c>
      <c r="BH3953">
        <v>0</v>
      </c>
      <c r="BI3953">
        <v>0</v>
      </c>
      <c r="BJ3953" s="2">
        <v>46036</v>
      </c>
      <c r="BK3953">
        <v>0</v>
      </c>
      <c r="BL3953" s="3" t="str">
        <f>VLOOKUP(O3953,DropDownList!$H$1:$I$7,2,FALSE)</f>
        <v>2023/24</v>
      </c>
      <c r="BM3953" s="3" t="str">
        <f t="shared" si="62"/>
        <v>PCOA</v>
      </c>
    </row>
    <row r="3954" spans="1:65" x14ac:dyDescent="0.2">
      <c r="A3954">
        <v>2026</v>
      </c>
      <c r="B3954">
        <v>1</v>
      </c>
      <c r="C3954" t="s">
        <v>231</v>
      </c>
      <c r="D3954" t="s">
        <v>250</v>
      </c>
      <c r="E3954" t="s">
        <v>51</v>
      </c>
      <c r="F3954">
        <v>9372</v>
      </c>
      <c r="G3954" t="s">
        <v>141</v>
      </c>
      <c r="H3954" t="s">
        <v>233</v>
      </c>
      <c r="I3954" t="s">
        <v>234</v>
      </c>
      <c r="J3954" s="1">
        <v>46023</v>
      </c>
      <c r="K3954" t="s">
        <v>438</v>
      </c>
      <c r="L3954">
        <v>4</v>
      </c>
      <c r="M3954" t="s">
        <v>439</v>
      </c>
      <c r="N3954" t="s">
        <v>145</v>
      </c>
      <c r="O3954" t="s">
        <v>147</v>
      </c>
      <c r="P3954" t="s">
        <v>148</v>
      </c>
      <c r="Q3954">
        <v>180</v>
      </c>
      <c r="R3954">
        <v>12</v>
      </c>
      <c r="S3954">
        <v>720</v>
      </c>
      <c r="T3954">
        <v>200.66</v>
      </c>
      <c r="U3954">
        <v>3</v>
      </c>
      <c r="V3954">
        <v>2</v>
      </c>
      <c r="W3954">
        <v>120</v>
      </c>
      <c r="X3954">
        <v>120</v>
      </c>
      <c r="Y3954">
        <v>0</v>
      </c>
      <c r="Z3954">
        <v>0</v>
      </c>
      <c r="AA3954">
        <v>339.34</v>
      </c>
      <c r="AB3954">
        <v>0</v>
      </c>
      <c r="AC3954">
        <v>339.34</v>
      </c>
      <c r="AD3954">
        <v>2</v>
      </c>
      <c r="AE3954">
        <v>0</v>
      </c>
      <c r="AF3954">
        <v>5</v>
      </c>
      <c r="AG3954">
        <v>0</v>
      </c>
      <c r="AH3954">
        <v>3</v>
      </c>
      <c r="AI3954">
        <v>3</v>
      </c>
      <c r="AJ3954">
        <v>0</v>
      </c>
      <c r="AK3954">
        <v>0</v>
      </c>
      <c r="AL3954">
        <v>0</v>
      </c>
      <c r="AM3954">
        <v>0</v>
      </c>
      <c r="AN3954">
        <v>0</v>
      </c>
      <c r="AO3954">
        <v>10</v>
      </c>
      <c r="AP3954">
        <v>42</v>
      </c>
      <c r="AQ3954">
        <v>10</v>
      </c>
      <c r="AR3954">
        <v>4</v>
      </c>
      <c r="AS3954">
        <v>2</v>
      </c>
      <c r="AT3954">
        <v>3</v>
      </c>
      <c r="AU3954">
        <v>0</v>
      </c>
      <c r="AV3954">
        <v>0</v>
      </c>
      <c r="AW3954">
        <v>0</v>
      </c>
      <c r="AX3954">
        <v>0</v>
      </c>
      <c r="AY3954">
        <v>6</v>
      </c>
      <c r="AZ3954">
        <v>10</v>
      </c>
      <c r="BA3954">
        <v>4</v>
      </c>
      <c r="BB3954">
        <v>1</v>
      </c>
      <c r="BC3954">
        <v>0</v>
      </c>
      <c r="BD3954">
        <v>0</v>
      </c>
      <c r="BE3954">
        <v>0</v>
      </c>
      <c r="BF3954">
        <v>11</v>
      </c>
      <c r="BG3954">
        <v>180</v>
      </c>
      <c r="BH3954">
        <v>1</v>
      </c>
      <c r="BI3954">
        <v>3</v>
      </c>
      <c r="BJ3954" s="2">
        <v>46036</v>
      </c>
      <c r="BK3954">
        <v>0</v>
      </c>
      <c r="BL3954" s="3" t="str">
        <f>VLOOKUP(O3954,DropDownList!$H$1:$I$7,2,FALSE)</f>
        <v>2024/25</v>
      </c>
      <c r="BM3954" s="3" t="str">
        <f t="shared" si="62"/>
        <v>PRAS</v>
      </c>
    </row>
    <row r="3955" spans="1:65" x14ac:dyDescent="0.2">
      <c r="A3955">
        <v>2026</v>
      </c>
      <c r="B3955">
        <v>1</v>
      </c>
      <c r="C3955" t="s">
        <v>231</v>
      </c>
      <c r="D3955" t="s">
        <v>250</v>
      </c>
      <c r="E3955" t="s">
        <v>51</v>
      </c>
      <c r="F3955">
        <v>9372</v>
      </c>
      <c r="G3955" t="s">
        <v>141</v>
      </c>
      <c r="H3955" t="s">
        <v>233</v>
      </c>
      <c r="I3955" t="s">
        <v>234</v>
      </c>
      <c r="J3955" s="1">
        <v>46023</v>
      </c>
      <c r="K3955" t="s">
        <v>438</v>
      </c>
      <c r="L3955">
        <v>4</v>
      </c>
      <c r="M3955" t="s">
        <v>439</v>
      </c>
      <c r="N3955" t="s">
        <v>145</v>
      </c>
      <c r="O3955" t="s">
        <v>155</v>
      </c>
      <c r="P3955" t="s">
        <v>150</v>
      </c>
      <c r="Q3955">
        <v>4849.43</v>
      </c>
      <c r="R3955">
        <v>235</v>
      </c>
      <c r="S3955">
        <v>34796.65</v>
      </c>
      <c r="T3955">
        <v>6844.12</v>
      </c>
      <c r="U3955">
        <v>43</v>
      </c>
      <c r="V3955">
        <v>19</v>
      </c>
      <c r="W3955">
        <v>2701.37</v>
      </c>
      <c r="X3955">
        <v>2701.37</v>
      </c>
      <c r="Y3955">
        <v>205</v>
      </c>
      <c r="Z3955">
        <v>27952.53</v>
      </c>
      <c r="AA3955">
        <v>23103.1</v>
      </c>
      <c r="AB3955">
        <v>4299.29</v>
      </c>
      <c r="AC3955">
        <v>18803.810000000001</v>
      </c>
      <c r="AD3955">
        <v>16</v>
      </c>
      <c r="AE3955">
        <v>3</v>
      </c>
      <c r="AF3955">
        <v>159</v>
      </c>
      <c r="AG3955">
        <v>19</v>
      </c>
      <c r="AH3955">
        <v>30</v>
      </c>
      <c r="AI3955">
        <v>24</v>
      </c>
      <c r="AJ3955">
        <v>43</v>
      </c>
      <c r="AK3955">
        <v>30</v>
      </c>
      <c r="AL3955">
        <v>8</v>
      </c>
      <c r="AM3955">
        <v>13</v>
      </c>
      <c r="AN3955">
        <v>1</v>
      </c>
      <c r="AO3955">
        <v>147</v>
      </c>
      <c r="AP3955">
        <v>794</v>
      </c>
      <c r="AQ3955">
        <v>168</v>
      </c>
      <c r="AR3955">
        <v>13</v>
      </c>
      <c r="AS3955">
        <v>64</v>
      </c>
      <c r="AT3955">
        <v>47</v>
      </c>
      <c r="AU3955">
        <v>0</v>
      </c>
      <c r="AV3955">
        <v>0</v>
      </c>
      <c r="AW3955">
        <v>0</v>
      </c>
      <c r="AX3955">
        <v>0</v>
      </c>
      <c r="AY3955">
        <v>140</v>
      </c>
      <c r="AZ3955">
        <v>207</v>
      </c>
      <c r="BA3955">
        <v>100</v>
      </c>
      <c r="BB3955">
        <v>17</v>
      </c>
      <c r="BC3955">
        <v>7</v>
      </c>
      <c r="BD3955">
        <v>1</v>
      </c>
      <c r="BE3955">
        <v>0</v>
      </c>
      <c r="BF3955">
        <v>145</v>
      </c>
      <c r="BG3955">
        <v>3012.5</v>
      </c>
      <c r="BH3955">
        <v>3</v>
      </c>
      <c r="BI3955">
        <v>43</v>
      </c>
      <c r="BJ3955" s="2">
        <v>46036</v>
      </c>
      <c r="BK3955">
        <v>0</v>
      </c>
      <c r="BL3955" s="3" t="str">
        <f>VLOOKUP(O3955,DropDownList!$H$1:$I$7,2,FALSE)</f>
        <v>2022/23</v>
      </c>
      <c r="BM3955" s="3" t="str">
        <f t="shared" si="62"/>
        <v>FISCAL FINES</v>
      </c>
    </row>
    <row r="3956" spans="1:65" x14ac:dyDescent="0.2">
      <c r="A3956">
        <v>2026</v>
      </c>
      <c r="B3956">
        <v>1</v>
      </c>
      <c r="C3956" t="s">
        <v>231</v>
      </c>
      <c r="D3956" t="s">
        <v>250</v>
      </c>
      <c r="E3956" t="s">
        <v>51</v>
      </c>
      <c r="F3956">
        <v>9372</v>
      </c>
      <c r="G3956" t="s">
        <v>141</v>
      </c>
      <c r="H3956" t="s">
        <v>233</v>
      </c>
      <c r="I3956" t="s">
        <v>234</v>
      </c>
      <c r="J3956" s="1">
        <v>46023</v>
      </c>
      <c r="K3956" t="s">
        <v>438</v>
      </c>
      <c r="L3956">
        <v>4</v>
      </c>
      <c r="M3956" t="s">
        <v>439</v>
      </c>
      <c r="N3956" t="s">
        <v>145</v>
      </c>
      <c r="O3956" t="s">
        <v>156</v>
      </c>
      <c r="P3956" t="s">
        <v>146</v>
      </c>
      <c r="Q3956">
        <v>200.42</v>
      </c>
      <c r="R3956">
        <v>129</v>
      </c>
      <c r="S3956">
        <v>2150</v>
      </c>
      <c r="T3956">
        <v>10</v>
      </c>
      <c r="U3956">
        <v>35</v>
      </c>
      <c r="V3956">
        <v>1</v>
      </c>
      <c r="W3956">
        <v>20</v>
      </c>
      <c r="X3956">
        <v>20</v>
      </c>
      <c r="Y3956">
        <v>0</v>
      </c>
      <c r="Z3956">
        <v>0</v>
      </c>
      <c r="AA3956">
        <v>1939.58</v>
      </c>
      <c r="AB3956">
        <v>0</v>
      </c>
      <c r="AC3956">
        <v>0</v>
      </c>
      <c r="AD3956">
        <v>1</v>
      </c>
      <c r="AE3956">
        <v>0</v>
      </c>
      <c r="AF3956">
        <v>114</v>
      </c>
      <c r="AG3956">
        <v>2</v>
      </c>
      <c r="AH3956">
        <v>1</v>
      </c>
      <c r="AI3956">
        <v>12</v>
      </c>
      <c r="AJ3956">
        <v>0</v>
      </c>
      <c r="AK3956">
        <v>0</v>
      </c>
      <c r="AL3956">
        <v>0</v>
      </c>
      <c r="AM3956">
        <v>0</v>
      </c>
      <c r="AN3956">
        <v>0</v>
      </c>
      <c r="AO3956">
        <v>77</v>
      </c>
      <c r="AP3956">
        <v>354</v>
      </c>
      <c r="AQ3956">
        <v>80</v>
      </c>
      <c r="AR3956">
        <v>0</v>
      </c>
      <c r="AS3956">
        <v>40</v>
      </c>
      <c r="AT3956">
        <v>14</v>
      </c>
      <c r="AU3956">
        <v>5</v>
      </c>
      <c r="AV3956">
        <v>2</v>
      </c>
      <c r="AW3956">
        <v>0</v>
      </c>
      <c r="AX3956">
        <v>0</v>
      </c>
      <c r="AY3956">
        <v>71</v>
      </c>
      <c r="AZ3956">
        <v>88</v>
      </c>
      <c r="BA3956">
        <v>27</v>
      </c>
      <c r="BB3956">
        <v>11</v>
      </c>
      <c r="BC3956">
        <v>2</v>
      </c>
      <c r="BD3956">
        <v>0</v>
      </c>
      <c r="BE3956">
        <v>1</v>
      </c>
      <c r="BF3956">
        <v>128</v>
      </c>
      <c r="BG3956">
        <v>190</v>
      </c>
      <c r="BH3956">
        <v>0</v>
      </c>
      <c r="BI3956">
        <v>35</v>
      </c>
      <c r="BJ3956" s="2">
        <v>46036</v>
      </c>
      <c r="BK3956">
        <v>0</v>
      </c>
      <c r="BL3956" s="3" t="str">
        <f>VLOOKUP(O3956,DropDownList!$H$1:$I$7,2,FALSE)</f>
        <v>2023/24</v>
      </c>
      <c r="BM3956" s="3" t="str">
        <f t="shared" si="62"/>
        <v>VSUR</v>
      </c>
    </row>
    <row r="3957" spans="1:65" x14ac:dyDescent="0.2">
      <c r="A3957">
        <v>2026</v>
      </c>
      <c r="B3957">
        <v>1</v>
      </c>
      <c r="C3957" t="s">
        <v>231</v>
      </c>
      <c r="D3957" t="s">
        <v>250</v>
      </c>
      <c r="E3957" t="s">
        <v>51</v>
      </c>
      <c r="F3957">
        <v>9372</v>
      </c>
      <c r="G3957" t="s">
        <v>141</v>
      </c>
      <c r="H3957" t="s">
        <v>233</v>
      </c>
      <c r="I3957" t="s">
        <v>234</v>
      </c>
      <c r="J3957" s="1">
        <v>46023</v>
      </c>
      <c r="K3957" t="s">
        <v>438</v>
      </c>
      <c r="L3957">
        <v>4</v>
      </c>
      <c r="M3957" t="s">
        <v>439</v>
      </c>
      <c r="N3957" t="s">
        <v>145</v>
      </c>
      <c r="O3957" t="s">
        <v>155</v>
      </c>
      <c r="P3957" t="s">
        <v>154</v>
      </c>
      <c r="Q3957">
        <v>10167.89</v>
      </c>
      <c r="R3957">
        <v>215</v>
      </c>
      <c r="S3957">
        <v>56058.86</v>
      </c>
      <c r="T3957">
        <v>755.15</v>
      </c>
      <c r="U3957">
        <v>42</v>
      </c>
      <c r="V3957">
        <v>19</v>
      </c>
      <c r="W3957">
        <v>4144.7700000000004</v>
      </c>
      <c r="X3957">
        <v>4144.7700000000004</v>
      </c>
      <c r="Y3957">
        <v>0</v>
      </c>
      <c r="Z3957">
        <v>0</v>
      </c>
      <c r="AA3957">
        <v>45135.82</v>
      </c>
      <c r="AB3957">
        <v>1051.69</v>
      </c>
      <c r="AC3957">
        <v>41289.160000000003</v>
      </c>
      <c r="AD3957">
        <v>9</v>
      </c>
      <c r="AE3957">
        <v>10</v>
      </c>
      <c r="AF3957">
        <v>170</v>
      </c>
      <c r="AG3957">
        <v>22</v>
      </c>
      <c r="AH3957">
        <v>1</v>
      </c>
      <c r="AI3957">
        <v>20</v>
      </c>
      <c r="AJ3957">
        <v>0</v>
      </c>
      <c r="AK3957">
        <v>0</v>
      </c>
      <c r="AL3957">
        <v>0</v>
      </c>
      <c r="AM3957">
        <v>0</v>
      </c>
      <c r="AN3957">
        <v>0</v>
      </c>
      <c r="AO3957">
        <v>123</v>
      </c>
      <c r="AP3957">
        <v>727</v>
      </c>
      <c r="AQ3957">
        <v>134</v>
      </c>
      <c r="AR3957">
        <v>0</v>
      </c>
      <c r="AS3957">
        <v>60</v>
      </c>
      <c r="AT3957">
        <v>58</v>
      </c>
      <c r="AU3957">
        <v>15</v>
      </c>
      <c r="AV3957">
        <v>10</v>
      </c>
      <c r="AW3957">
        <v>0</v>
      </c>
      <c r="AX3957">
        <v>0</v>
      </c>
      <c r="AY3957">
        <v>113</v>
      </c>
      <c r="AZ3957">
        <v>157</v>
      </c>
      <c r="BA3957">
        <v>80</v>
      </c>
      <c r="BB3957">
        <v>29</v>
      </c>
      <c r="BC3957">
        <v>10</v>
      </c>
      <c r="BD3957">
        <v>0</v>
      </c>
      <c r="BE3957">
        <v>1</v>
      </c>
      <c r="BF3957">
        <v>215</v>
      </c>
      <c r="BG3957">
        <v>6101.5</v>
      </c>
      <c r="BH3957">
        <v>2</v>
      </c>
      <c r="BI3957">
        <v>41</v>
      </c>
      <c r="BJ3957" s="2">
        <v>46036</v>
      </c>
      <c r="BK3957">
        <v>0</v>
      </c>
      <c r="BL3957" s="3" t="str">
        <f>VLOOKUP(O3957,DropDownList!$H$1:$I$7,2,FALSE)</f>
        <v>2022/23</v>
      </c>
      <c r="BM3957" s="3" t="str">
        <f t="shared" si="62"/>
        <v>JP COURT</v>
      </c>
    </row>
    <row r="3958" spans="1:65" x14ac:dyDescent="0.2">
      <c r="A3958">
        <v>2026</v>
      </c>
      <c r="B3958">
        <v>1</v>
      </c>
      <c r="C3958" t="s">
        <v>231</v>
      </c>
      <c r="D3958" t="s">
        <v>250</v>
      </c>
      <c r="E3958" t="s">
        <v>51</v>
      </c>
      <c r="F3958">
        <v>9372</v>
      </c>
      <c r="G3958" t="s">
        <v>141</v>
      </c>
      <c r="H3958" t="s">
        <v>233</v>
      </c>
      <c r="I3958" t="s">
        <v>234</v>
      </c>
      <c r="J3958" s="1">
        <v>46023</v>
      </c>
      <c r="K3958" t="s">
        <v>438</v>
      </c>
      <c r="L3958">
        <v>4</v>
      </c>
      <c r="M3958" t="s">
        <v>439</v>
      </c>
      <c r="N3958" t="s">
        <v>145</v>
      </c>
      <c r="O3958" t="s">
        <v>155</v>
      </c>
      <c r="P3958" t="s">
        <v>152</v>
      </c>
      <c r="Q3958">
        <v>0</v>
      </c>
      <c r="R3958">
        <v>18</v>
      </c>
      <c r="S3958">
        <v>720</v>
      </c>
      <c r="T3958">
        <v>400</v>
      </c>
      <c r="U3958">
        <v>0</v>
      </c>
      <c r="V3958">
        <v>0</v>
      </c>
      <c r="W3958">
        <v>0</v>
      </c>
      <c r="X3958">
        <v>0</v>
      </c>
      <c r="Y3958">
        <v>0</v>
      </c>
      <c r="Z3958">
        <v>0</v>
      </c>
      <c r="AA3958">
        <v>320</v>
      </c>
      <c r="AB3958">
        <v>0</v>
      </c>
      <c r="AC3958">
        <v>320</v>
      </c>
      <c r="AD3958">
        <v>0</v>
      </c>
      <c r="AE3958">
        <v>0</v>
      </c>
      <c r="AF3958">
        <v>8</v>
      </c>
      <c r="AG3958">
        <v>0</v>
      </c>
      <c r="AH3958">
        <v>10</v>
      </c>
      <c r="AI3958">
        <v>0</v>
      </c>
      <c r="AJ3958">
        <v>0</v>
      </c>
      <c r="AK3958">
        <v>0</v>
      </c>
      <c r="AL3958">
        <v>0</v>
      </c>
      <c r="AM3958">
        <v>0</v>
      </c>
      <c r="AN3958">
        <v>0</v>
      </c>
      <c r="AO3958">
        <v>0</v>
      </c>
      <c r="AP3958">
        <v>0</v>
      </c>
      <c r="AQ3958">
        <v>0</v>
      </c>
      <c r="AR3958">
        <v>0</v>
      </c>
      <c r="AS3958">
        <v>0</v>
      </c>
      <c r="AT3958">
        <v>0</v>
      </c>
      <c r="AU3958">
        <v>0</v>
      </c>
      <c r="AV3958">
        <v>0</v>
      </c>
      <c r="AW3958">
        <v>0</v>
      </c>
      <c r="AX3958">
        <v>0</v>
      </c>
      <c r="AY3958">
        <v>0</v>
      </c>
      <c r="AZ3958">
        <v>0</v>
      </c>
      <c r="BA3958">
        <v>0</v>
      </c>
      <c r="BB3958">
        <v>0</v>
      </c>
      <c r="BC3958">
        <v>0</v>
      </c>
      <c r="BD3958">
        <v>0</v>
      </c>
      <c r="BE3958">
        <v>0</v>
      </c>
      <c r="BF3958">
        <v>0</v>
      </c>
      <c r="BG3958">
        <v>0</v>
      </c>
      <c r="BH3958">
        <v>0</v>
      </c>
      <c r="BI3958">
        <v>0</v>
      </c>
      <c r="BJ3958" s="2">
        <v>46036</v>
      </c>
      <c r="BK3958">
        <v>0</v>
      </c>
      <c r="BL3958" s="3" t="str">
        <f>VLOOKUP(O3958,DropDownList!$H$1:$I$7,2,FALSE)</f>
        <v>2022/23</v>
      </c>
      <c r="BM3958" s="3" t="str">
        <f t="shared" si="62"/>
        <v>PCOA</v>
      </c>
    </row>
    <row r="3959" spans="1:65" x14ac:dyDescent="0.2">
      <c r="A3959">
        <v>2026</v>
      </c>
      <c r="B3959">
        <v>1</v>
      </c>
      <c r="C3959" t="s">
        <v>231</v>
      </c>
      <c r="D3959" t="s">
        <v>250</v>
      </c>
      <c r="E3959" t="s">
        <v>51</v>
      </c>
      <c r="F3959">
        <v>9372</v>
      </c>
      <c r="G3959" t="s">
        <v>141</v>
      </c>
      <c r="H3959" t="s">
        <v>233</v>
      </c>
      <c r="I3959" t="s">
        <v>234</v>
      </c>
      <c r="J3959" s="1">
        <v>46023</v>
      </c>
      <c r="K3959" t="s">
        <v>438</v>
      </c>
      <c r="L3959">
        <v>4</v>
      </c>
      <c r="M3959" t="s">
        <v>439</v>
      </c>
      <c r="N3959" t="s">
        <v>145</v>
      </c>
      <c r="O3959" t="s">
        <v>156</v>
      </c>
      <c r="P3959" t="s">
        <v>150</v>
      </c>
      <c r="Q3959">
        <v>6977.96</v>
      </c>
      <c r="R3959">
        <v>251</v>
      </c>
      <c r="S3959">
        <v>34786.800000000003</v>
      </c>
      <c r="T3959">
        <v>3886.69</v>
      </c>
      <c r="U3959">
        <v>61</v>
      </c>
      <c r="V3959">
        <v>23</v>
      </c>
      <c r="W3959">
        <v>2877.11</v>
      </c>
      <c r="X3959">
        <v>2877.11</v>
      </c>
      <c r="Y3959">
        <v>226</v>
      </c>
      <c r="Z3959">
        <v>30900.11</v>
      </c>
      <c r="AA3959">
        <v>23922.15</v>
      </c>
      <c r="AB3959">
        <v>5300.48</v>
      </c>
      <c r="AC3959">
        <v>18621.669999999998</v>
      </c>
      <c r="AD3959">
        <v>16</v>
      </c>
      <c r="AE3959">
        <v>7</v>
      </c>
      <c r="AF3959">
        <v>163</v>
      </c>
      <c r="AG3959">
        <v>27</v>
      </c>
      <c r="AH3959">
        <v>25</v>
      </c>
      <c r="AI3959">
        <v>34</v>
      </c>
      <c r="AJ3959">
        <v>53</v>
      </c>
      <c r="AK3959">
        <v>29</v>
      </c>
      <c r="AL3959">
        <v>11</v>
      </c>
      <c r="AM3959">
        <v>6</v>
      </c>
      <c r="AN3959">
        <v>4</v>
      </c>
      <c r="AO3959">
        <v>164</v>
      </c>
      <c r="AP3959">
        <v>755</v>
      </c>
      <c r="AQ3959">
        <v>183</v>
      </c>
      <c r="AR3959">
        <v>16</v>
      </c>
      <c r="AS3959">
        <v>67</v>
      </c>
      <c r="AT3959">
        <v>36</v>
      </c>
      <c r="AU3959">
        <v>7</v>
      </c>
      <c r="AV3959">
        <v>3</v>
      </c>
      <c r="AW3959">
        <v>0</v>
      </c>
      <c r="AX3959">
        <v>0</v>
      </c>
      <c r="AY3959">
        <v>139</v>
      </c>
      <c r="AZ3959">
        <v>195</v>
      </c>
      <c r="BA3959">
        <v>69</v>
      </c>
      <c r="BB3959">
        <v>11</v>
      </c>
      <c r="BC3959">
        <v>1</v>
      </c>
      <c r="BD3959">
        <v>1</v>
      </c>
      <c r="BE3959">
        <v>0</v>
      </c>
      <c r="BF3959">
        <v>155</v>
      </c>
      <c r="BG3959">
        <v>4556.3900000000003</v>
      </c>
      <c r="BH3959">
        <v>2</v>
      </c>
      <c r="BI3959">
        <v>61</v>
      </c>
      <c r="BJ3959" s="2">
        <v>46036</v>
      </c>
      <c r="BK3959">
        <v>0</v>
      </c>
      <c r="BL3959" s="3" t="str">
        <f>VLOOKUP(O3959,DropDownList!$H$1:$I$7,2,FALSE)</f>
        <v>2023/24</v>
      </c>
      <c r="BM3959" s="3" t="str">
        <f t="shared" si="62"/>
        <v>FISCAL FINES</v>
      </c>
    </row>
    <row r="3960" spans="1:65" x14ac:dyDescent="0.2">
      <c r="A3960">
        <v>2026</v>
      </c>
      <c r="B3960">
        <v>1</v>
      </c>
      <c r="C3960" t="s">
        <v>231</v>
      </c>
      <c r="D3960" t="s">
        <v>250</v>
      </c>
      <c r="E3960" t="s">
        <v>51</v>
      </c>
      <c r="F3960">
        <v>9372</v>
      </c>
      <c r="G3960" t="s">
        <v>141</v>
      </c>
      <c r="H3960" t="s">
        <v>233</v>
      </c>
      <c r="I3960" t="s">
        <v>234</v>
      </c>
      <c r="J3960" s="1">
        <v>46023</v>
      </c>
      <c r="K3960" t="s">
        <v>438</v>
      </c>
      <c r="L3960">
        <v>4</v>
      </c>
      <c r="M3960" t="s">
        <v>439</v>
      </c>
      <c r="N3960" t="s">
        <v>145</v>
      </c>
      <c r="O3960" t="s">
        <v>156</v>
      </c>
      <c r="P3960" t="s">
        <v>154</v>
      </c>
      <c r="Q3960">
        <v>8135.85</v>
      </c>
      <c r="R3960">
        <v>131</v>
      </c>
      <c r="S3960">
        <v>38257.040000000001</v>
      </c>
      <c r="T3960">
        <v>110</v>
      </c>
      <c r="U3960">
        <v>36</v>
      </c>
      <c r="V3960">
        <v>3</v>
      </c>
      <c r="W3960">
        <v>694</v>
      </c>
      <c r="X3960">
        <v>694</v>
      </c>
      <c r="Y3960">
        <v>0</v>
      </c>
      <c r="Z3960">
        <v>0</v>
      </c>
      <c r="AA3960">
        <v>30011.19</v>
      </c>
      <c r="AB3960">
        <v>829.51</v>
      </c>
      <c r="AC3960">
        <v>27242.1</v>
      </c>
      <c r="AD3960">
        <v>1</v>
      </c>
      <c r="AE3960">
        <v>2</v>
      </c>
      <c r="AF3960">
        <v>94</v>
      </c>
      <c r="AG3960">
        <v>25</v>
      </c>
      <c r="AH3960">
        <v>1</v>
      </c>
      <c r="AI3960">
        <v>11</v>
      </c>
      <c r="AJ3960">
        <v>0</v>
      </c>
      <c r="AK3960">
        <v>0</v>
      </c>
      <c r="AL3960">
        <v>0</v>
      </c>
      <c r="AM3960">
        <v>0</v>
      </c>
      <c r="AN3960">
        <v>0</v>
      </c>
      <c r="AO3960">
        <v>79</v>
      </c>
      <c r="AP3960">
        <v>364</v>
      </c>
      <c r="AQ3960">
        <v>81</v>
      </c>
      <c r="AR3960">
        <v>0</v>
      </c>
      <c r="AS3960">
        <v>41</v>
      </c>
      <c r="AT3960">
        <v>15</v>
      </c>
      <c r="AU3960">
        <v>5</v>
      </c>
      <c r="AV3960">
        <v>2</v>
      </c>
      <c r="AW3960">
        <v>0</v>
      </c>
      <c r="AX3960">
        <v>0</v>
      </c>
      <c r="AY3960">
        <v>73</v>
      </c>
      <c r="AZ3960">
        <v>91</v>
      </c>
      <c r="BA3960">
        <v>29</v>
      </c>
      <c r="BB3960">
        <v>11</v>
      </c>
      <c r="BC3960">
        <v>2</v>
      </c>
      <c r="BD3960">
        <v>0</v>
      </c>
      <c r="BE3960">
        <v>1</v>
      </c>
      <c r="BF3960">
        <v>130</v>
      </c>
      <c r="BG3960">
        <v>3330</v>
      </c>
      <c r="BH3960">
        <v>0</v>
      </c>
      <c r="BI3960">
        <v>36</v>
      </c>
      <c r="BJ3960" s="2">
        <v>46036</v>
      </c>
      <c r="BK3960">
        <v>0</v>
      </c>
      <c r="BL3960" s="3" t="str">
        <f>VLOOKUP(O3960,DropDownList!$H$1:$I$7,2,FALSE)</f>
        <v>2023/24</v>
      </c>
      <c r="BM3960" s="3" t="str">
        <f t="shared" si="62"/>
        <v>JP COURT</v>
      </c>
    </row>
    <row r="3961" spans="1:65" x14ac:dyDescent="0.2">
      <c r="A3961">
        <v>2026</v>
      </c>
      <c r="B3961">
        <v>1</v>
      </c>
      <c r="C3961" t="s">
        <v>231</v>
      </c>
      <c r="D3961" t="s">
        <v>250</v>
      </c>
      <c r="E3961" t="s">
        <v>51</v>
      </c>
      <c r="F3961">
        <v>9372</v>
      </c>
      <c r="G3961" t="s">
        <v>141</v>
      </c>
      <c r="H3961" t="s">
        <v>233</v>
      </c>
      <c r="I3961" t="s">
        <v>234</v>
      </c>
      <c r="J3961" s="1">
        <v>46023</v>
      </c>
      <c r="K3961" t="s">
        <v>438</v>
      </c>
      <c r="L3961">
        <v>4</v>
      </c>
      <c r="M3961" t="s">
        <v>439</v>
      </c>
      <c r="N3961" t="s">
        <v>145</v>
      </c>
      <c r="O3961" t="s">
        <v>156</v>
      </c>
      <c r="P3961" t="s">
        <v>153</v>
      </c>
      <c r="Q3961">
        <v>0</v>
      </c>
      <c r="R3961">
        <v>1</v>
      </c>
      <c r="S3961">
        <v>150</v>
      </c>
      <c r="T3961">
        <v>0</v>
      </c>
      <c r="U3961">
        <v>0</v>
      </c>
      <c r="V3961">
        <v>0</v>
      </c>
      <c r="W3961">
        <v>0</v>
      </c>
      <c r="X3961">
        <v>0</v>
      </c>
      <c r="Y3961">
        <v>0</v>
      </c>
      <c r="Z3961">
        <v>0</v>
      </c>
      <c r="AA3961">
        <v>150</v>
      </c>
      <c r="AB3961">
        <v>0</v>
      </c>
      <c r="AC3961">
        <v>150</v>
      </c>
      <c r="AD3961">
        <v>0</v>
      </c>
      <c r="AE3961">
        <v>0</v>
      </c>
      <c r="AF3961">
        <v>1</v>
      </c>
      <c r="AG3961">
        <v>0</v>
      </c>
      <c r="AH3961">
        <v>0</v>
      </c>
      <c r="AI3961">
        <v>0</v>
      </c>
      <c r="AJ3961">
        <v>0</v>
      </c>
      <c r="AK3961">
        <v>0</v>
      </c>
      <c r="AL3961">
        <v>0</v>
      </c>
      <c r="AM3961">
        <v>0</v>
      </c>
      <c r="AN3961">
        <v>0</v>
      </c>
      <c r="AO3961">
        <v>0</v>
      </c>
      <c r="AP3961">
        <v>0</v>
      </c>
      <c r="AQ3961">
        <v>0</v>
      </c>
      <c r="AR3961">
        <v>0</v>
      </c>
      <c r="AS3961">
        <v>0</v>
      </c>
      <c r="AT3961">
        <v>0</v>
      </c>
      <c r="AU3961">
        <v>0</v>
      </c>
      <c r="AV3961">
        <v>0</v>
      </c>
      <c r="AW3961">
        <v>0</v>
      </c>
      <c r="AX3961">
        <v>0</v>
      </c>
      <c r="AY3961">
        <v>0</v>
      </c>
      <c r="AZ3961">
        <v>0</v>
      </c>
      <c r="BA3961">
        <v>0</v>
      </c>
      <c r="BB3961">
        <v>0</v>
      </c>
      <c r="BC3961">
        <v>0</v>
      </c>
      <c r="BD3961">
        <v>0</v>
      </c>
      <c r="BE3961">
        <v>0</v>
      </c>
      <c r="BF3961">
        <v>0</v>
      </c>
      <c r="BG3961">
        <v>0</v>
      </c>
      <c r="BH3961">
        <v>0</v>
      </c>
      <c r="BI3961">
        <v>0</v>
      </c>
      <c r="BJ3961" s="2">
        <v>46036</v>
      </c>
      <c r="BK3961">
        <v>0</v>
      </c>
      <c r="BL3961" s="3" t="str">
        <f>VLOOKUP(O3961,DropDownList!$H$1:$I$7,2,FALSE)</f>
        <v>2023/24</v>
      </c>
      <c r="BM3961" s="3" t="str">
        <f t="shared" si="62"/>
        <v>PREG</v>
      </c>
    </row>
    <row r="3962" spans="1:65" x14ac:dyDescent="0.2">
      <c r="A3962">
        <v>2026</v>
      </c>
      <c r="B3962">
        <v>1</v>
      </c>
      <c r="C3962" t="s">
        <v>231</v>
      </c>
      <c r="D3962" t="s">
        <v>250</v>
      </c>
      <c r="E3962" t="s">
        <v>51</v>
      </c>
      <c r="F3962">
        <v>9372</v>
      </c>
      <c r="G3962" t="s">
        <v>141</v>
      </c>
      <c r="H3962" t="s">
        <v>233</v>
      </c>
      <c r="I3962" t="s">
        <v>234</v>
      </c>
      <c r="J3962" s="1">
        <v>46023</v>
      </c>
      <c r="K3962" t="s">
        <v>438</v>
      </c>
      <c r="L3962">
        <v>4</v>
      </c>
      <c r="M3962" t="s">
        <v>439</v>
      </c>
      <c r="N3962" t="s">
        <v>145</v>
      </c>
      <c r="O3962" t="s">
        <v>156</v>
      </c>
      <c r="P3962" t="s">
        <v>148</v>
      </c>
      <c r="Q3962">
        <v>60</v>
      </c>
      <c r="R3962">
        <v>5</v>
      </c>
      <c r="S3962">
        <v>300</v>
      </c>
      <c r="T3962">
        <v>0</v>
      </c>
      <c r="U3962">
        <v>1</v>
      </c>
      <c r="V3962">
        <v>0</v>
      </c>
      <c r="W3962">
        <v>0</v>
      </c>
      <c r="X3962">
        <v>0</v>
      </c>
      <c r="Y3962">
        <v>0</v>
      </c>
      <c r="Z3962">
        <v>0</v>
      </c>
      <c r="AA3962">
        <v>240</v>
      </c>
      <c r="AB3962">
        <v>0</v>
      </c>
      <c r="AC3962">
        <v>240</v>
      </c>
      <c r="AD3962">
        <v>0</v>
      </c>
      <c r="AE3962">
        <v>0</v>
      </c>
      <c r="AF3962">
        <v>4</v>
      </c>
      <c r="AG3962">
        <v>0</v>
      </c>
      <c r="AH3962">
        <v>0</v>
      </c>
      <c r="AI3962">
        <v>1</v>
      </c>
      <c r="AJ3962">
        <v>0</v>
      </c>
      <c r="AK3962">
        <v>0</v>
      </c>
      <c r="AL3962">
        <v>0</v>
      </c>
      <c r="AM3962">
        <v>0</v>
      </c>
      <c r="AN3962">
        <v>0</v>
      </c>
      <c r="AO3962">
        <v>4</v>
      </c>
      <c r="AP3962">
        <v>13</v>
      </c>
      <c r="AQ3962">
        <v>4</v>
      </c>
      <c r="AR3962">
        <v>1</v>
      </c>
      <c r="AS3962">
        <v>0</v>
      </c>
      <c r="AT3962">
        <v>0</v>
      </c>
      <c r="AU3962">
        <v>0</v>
      </c>
      <c r="AV3962">
        <v>0</v>
      </c>
      <c r="AW3962">
        <v>0</v>
      </c>
      <c r="AX3962">
        <v>0</v>
      </c>
      <c r="AY3962">
        <v>3</v>
      </c>
      <c r="AZ3962">
        <v>4</v>
      </c>
      <c r="BA3962">
        <v>1</v>
      </c>
      <c r="BB3962">
        <v>0</v>
      </c>
      <c r="BC3962">
        <v>0</v>
      </c>
      <c r="BD3962">
        <v>0</v>
      </c>
      <c r="BE3962">
        <v>0</v>
      </c>
      <c r="BF3962">
        <v>4</v>
      </c>
      <c r="BG3962">
        <v>60</v>
      </c>
      <c r="BH3962">
        <v>0</v>
      </c>
      <c r="BI3962">
        <v>1</v>
      </c>
      <c r="BJ3962" s="2">
        <v>46036</v>
      </c>
      <c r="BK3962">
        <v>0</v>
      </c>
      <c r="BL3962" s="3" t="str">
        <f>VLOOKUP(O3962,DropDownList!$H$1:$I$7,2,FALSE)</f>
        <v>2023/24</v>
      </c>
      <c r="BM3962" s="3" t="str">
        <f t="shared" si="62"/>
        <v>PRAS</v>
      </c>
    </row>
    <row r="3963" spans="1:65" x14ac:dyDescent="0.2">
      <c r="A3963">
        <v>2026</v>
      </c>
      <c r="B3963">
        <v>1</v>
      </c>
      <c r="C3963" t="s">
        <v>231</v>
      </c>
      <c r="D3963" t="s">
        <v>250</v>
      </c>
      <c r="E3963" t="s">
        <v>51</v>
      </c>
      <c r="F3963">
        <v>9372</v>
      </c>
      <c r="G3963" t="s">
        <v>141</v>
      </c>
      <c r="H3963" t="s">
        <v>233</v>
      </c>
      <c r="I3963" t="s">
        <v>234</v>
      </c>
      <c r="J3963" s="1">
        <v>46023</v>
      </c>
      <c r="K3963" t="s">
        <v>438</v>
      </c>
      <c r="L3963">
        <v>4</v>
      </c>
      <c r="M3963" t="s">
        <v>439</v>
      </c>
      <c r="N3963" t="s">
        <v>145</v>
      </c>
      <c r="O3963" t="s">
        <v>147</v>
      </c>
      <c r="P3963" t="s">
        <v>150</v>
      </c>
      <c r="Q3963">
        <v>11873.86</v>
      </c>
      <c r="R3963">
        <v>219</v>
      </c>
      <c r="S3963">
        <v>35571.18</v>
      </c>
      <c r="T3963">
        <v>5030.62</v>
      </c>
      <c r="U3963">
        <v>83</v>
      </c>
      <c r="V3963">
        <v>35</v>
      </c>
      <c r="W3963">
        <v>4155.46</v>
      </c>
      <c r="X3963">
        <v>4155.46</v>
      </c>
      <c r="Y3963">
        <v>187</v>
      </c>
      <c r="Z3963">
        <v>30540.560000000001</v>
      </c>
      <c r="AA3963">
        <v>18666.7</v>
      </c>
      <c r="AB3963">
        <v>6529.77</v>
      </c>
      <c r="AC3963">
        <v>12136.93</v>
      </c>
      <c r="AD3963">
        <v>25</v>
      </c>
      <c r="AE3963">
        <v>10</v>
      </c>
      <c r="AF3963">
        <v>102</v>
      </c>
      <c r="AG3963">
        <v>33</v>
      </c>
      <c r="AH3963">
        <v>32</v>
      </c>
      <c r="AI3963">
        <v>50</v>
      </c>
      <c r="AJ3963">
        <v>39</v>
      </c>
      <c r="AK3963">
        <v>28</v>
      </c>
      <c r="AL3963">
        <v>14</v>
      </c>
      <c r="AM3963">
        <v>9</v>
      </c>
      <c r="AN3963">
        <v>2</v>
      </c>
      <c r="AO3963">
        <v>143</v>
      </c>
      <c r="AP3963">
        <v>576</v>
      </c>
      <c r="AQ3963">
        <v>151</v>
      </c>
      <c r="AR3963">
        <v>33</v>
      </c>
      <c r="AS3963">
        <v>33</v>
      </c>
      <c r="AT3963">
        <v>27</v>
      </c>
      <c r="AU3963">
        <v>1</v>
      </c>
      <c r="AV3963">
        <v>1</v>
      </c>
      <c r="AW3963">
        <v>0</v>
      </c>
      <c r="AX3963">
        <v>0</v>
      </c>
      <c r="AY3963">
        <v>84</v>
      </c>
      <c r="AZ3963">
        <v>135</v>
      </c>
      <c r="BA3963">
        <v>58</v>
      </c>
      <c r="BB3963">
        <v>18</v>
      </c>
      <c r="BC3963">
        <v>1</v>
      </c>
      <c r="BD3963">
        <v>1</v>
      </c>
      <c r="BE3963">
        <v>0</v>
      </c>
      <c r="BF3963">
        <v>137</v>
      </c>
      <c r="BG3963">
        <v>6306.31</v>
      </c>
      <c r="BH3963">
        <v>2</v>
      </c>
      <c r="BI3963">
        <v>82</v>
      </c>
      <c r="BJ3963" s="2">
        <v>46036</v>
      </c>
      <c r="BK3963">
        <v>0</v>
      </c>
      <c r="BL3963" s="3" t="str">
        <f>VLOOKUP(O3963,DropDownList!$H$1:$I$7,2,FALSE)</f>
        <v>2024/25</v>
      </c>
      <c r="BM3963" s="3" t="str">
        <f t="shared" si="62"/>
        <v>FISCAL FINES</v>
      </c>
    </row>
    <row r="3964" spans="1:65" x14ac:dyDescent="0.2">
      <c r="A3964">
        <v>2026</v>
      </c>
      <c r="B3964">
        <v>1</v>
      </c>
      <c r="C3964" t="s">
        <v>231</v>
      </c>
      <c r="D3964" t="s">
        <v>250</v>
      </c>
      <c r="E3964" t="s">
        <v>51</v>
      </c>
      <c r="F3964">
        <v>9372</v>
      </c>
      <c r="G3964" t="s">
        <v>141</v>
      </c>
      <c r="H3964" t="s">
        <v>233</v>
      </c>
      <c r="I3964" t="s">
        <v>234</v>
      </c>
      <c r="J3964" s="1">
        <v>46023</v>
      </c>
      <c r="K3964" t="s">
        <v>438</v>
      </c>
      <c r="L3964">
        <v>4</v>
      </c>
      <c r="M3964" t="s">
        <v>439</v>
      </c>
      <c r="N3964" t="s">
        <v>145</v>
      </c>
      <c r="O3964" t="s">
        <v>155</v>
      </c>
      <c r="P3964" t="s">
        <v>153</v>
      </c>
      <c r="Q3964">
        <v>0</v>
      </c>
      <c r="R3964">
        <v>2</v>
      </c>
      <c r="S3964">
        <v>90</v>
      </c>
      <c r="T3964">
        <v>0</v>
      </c>
      <c r="U3964">
        <v>0</v>
      </c>
      <c r="V3964">
        <v>0</v>
      </c>
      <c r="W3964">
        <v>0</v>
      </c>
      <c r="X3964">
        <v>0</v>
      </c>
      <c r="Y3964">
        <v>0</v>
      </c>
      <c r="Z3964">
        <v>0</v>
      </c>
      <c r="AA3964">
        <v>90</v>
      </c>
      <c r="AB3964">
        <v>0</v>
      </c>
      <c r="AC3964">
        <v>90</v>
      </c>
      <c r="AD3964">
        <v>0</v>
      </c>
      <c r="AE3964">
        <v>0</v>
      </c>
      <c r="AF3964">
        <v>2</v>
      </c>
      <c r="AG3964">
        <v>0</v>
      </c>
      <c r="AH3964">
        <v>0</v>
      </c>
      <c r="AI3964">
        <v>0</v>
      </c>
      <c r="AJ3964">
        <v>0</v>
      </c>
      <c r="AK3964">
        <v>0</v>
      </c>
      <c r="AL3964">
        <v>0</v>
      </c>
      <c r="AM3964">
        <v>0</v>
      </c>
      <c r="AN3964">
        <v>0</v>
      </c>
      <c r="AO3964">
        <v>0</v>
      </c>
      <c r="AP3964">
        <v>0</v>
      </c>
      <c r="AQ3964">
        <v>0</v>
      </c>
      <c r="AR3964">
        <v>0</v>
      </c>
      <c r="AS3964">
        <v>0</v>
      </c>
      <c r="AT3964">
        <v>0</v>
      </c>
      <c r="AU3964">
        <v>0</v>
      </c>
      <c r="AV3964">
        <v>0</v>
      </c>
      <c r="AW3964">
        <v>0</v>
      </c>
      <c r="AX3964">
        <v>0</v>
      </c>
      <c r="AY3964">
        <v>0</v>
      </c>
      <c r="AZ3964">
        <v>0</v>
      </c>
      <c r="BA3964">
        <v>0</v>
      </c>
      <c r="BB3964">
        <v>0</v>
      </c>
      <c r="BC3964">
        <v>0</v>
      </c>
      <c r="BD3964">
        <v>0</v>
      </c>
      <c r="BE3964">
        <v>0</v>
      </c>
      <c r="BF3964">
        <v>0</v>
      </c>
      <c r="BG3964">
        <v>0</v>
      </c>
      <c r="BH3964">
        <v>0</v>
      </c>
      <c r="BI3964">
        <v>0</v>
      </c>
      <c r="BJ3964" s="2">
        <v>46036</v>
      </c>
      <c r="BK3964">
        <v>0</v>
      </c>
      <c r="BL3964" s="3" t="str">
        <f>VLOOKUP(O3964,DropDownList!$H$1:$I$7,2,FALSE)</f>
        <v>2022/23</v>
      </c>
      <c r="BM3964" s="3" t="str">
        <f t="shared" si="62"/>
        <v>PREG</v>
      </c>
    </row>
    <row r="3965" spans="1:65" x14ac:dyDescent="0.2">
      <c r="A3965">
        <v>2026</v>
      </c>
      <c r="B3965">
        <v>1</v>
      </c>
      <c r="C3965" t="s">
        <v>231</v>
      </c>
      <c r="D3965" t="s">
        <v>250</v>
      </c>
      <c r="E3965" t="s">
        <v>51</v>
      </c>
      <c r="F3965">
        <v>9372</v>
      </c>
      <c r="G3965" t="s">
        <v>141</v>
      </c>
      <c r="H3965" t="s">
        <v>233</v>
      </c>
      <c r="I3965" t="s">
        <v>234</v>
      </c>
      <c r="J3965" s="1">
        <v>46023</v>
      </c>
      <c r="K3965" t="s">
        <v>438</v>
      </c>
      <c r="L3965">
        <v>4</v>
      </c>
      <c r="M3965" t="s">
        <v>439</v>
      </c>
      <c r="N3965" t="s">
        <v>145</v>
      </c>
      <c r="O3965" t="s">
        <v>147</v>
      </c>
      <c r="P3965" t="s">
        <v>154</v>
      </c>
      <c r="Q3965">
        <v>17800.650000000001</v>
      </c>
      <c r="R3965">
        <v>217</v>
      </c>
      <c r="S3965">
        <v>58690.23</v>
      </c>
      <c r="T3965">
        <v>690</v>
      </c>
      <c r="U3965">
        <v>62</v>
      </c>
      <c r="V3965">
        <v>29</v>
      </c>
      <c r="W3965">
        <v>10707.48</v>
      </c>
      <c r="X3965">
        <v>11547.48</v>
      </c>
      <c r="Y3965">
        <v>0</v>
      </c>
      <c r="Z3965">
        <v>0</v>
      </c>
      <c r="AA3965">
        <v>40199.58</v>
      </c>
      <c r="AB3965">
        <v>839.41</v>
      </c>
      <c r="AC3965">
        <v>36795.17</v>
      </c>
      <c r="AD3965">
        <v>16</v>
      </c>
      <c r="AE3965">
        <v>13</v>
      </c>
      <c r="AF3965">
        <v>153</v>
      </c>
      <c r="AG3965">
        <v>31</v>
      </c>
      <c r="AH3965">
        <v>2</v>
      </c>
      <c r="AI3965">
        <v>31</v>
      </c>
      <c r="AJ3965">
        <v>0</v>
      </c>
      <c r="AK3965">
        <v>0</v>
      </c>
      <c r="AL3965">
        <v>0</v>
      </c>
      <c r="AM3965">
        <v>0</v>
      </c>
      <c r="AN3965">
        <v>0</v>
      </c>
      <c r="AO3965">
        <v>125</v>
      </c>
      <c r="AP3965">
        <v>498</v>
      </c>
      <c r="AQ3965">
        <v>136</v>
      </c>
      <c r="AR3965">
        <v>0</v>
      </c>
      <c r="AS3965">
        <v>52</v>
      </c>
      <c r="AT3965">
        <v>29</v>
      </c>
      <c r="AU3965">
        <v>3</v>
      </c>
      <c r="AV3965">
        <v>1</v>
      </c>
      <c r="AW3965">
        <v>0</v>
      </c>
      <c r="AX3965">
        <v>0</v>
      </c>
      <c r="AY3965">
        <v>62</v>
      </c>
      <c r="AZ3965">
        <v>115</v>
      </c>
      <c r="BA3965">
        <v>52</v>
      </c>
      <c r="BB3965">
        <v>15</v>
      </c>
      <c r="BC3965">
        <v>3</v>
      </c>
      <c r="BD3965">
        <v>2</v>
      </c>
      <c r="BE3965">
        <v>0</v>
      </c>
      <c r="BF3965">
        <v>217</v>
      </c>
      <c r="BG3965">
        <v>10840</v>
      </c>
      <c r="BH3965">
        <v>0</v>
      </c>
      <c r="BI3965">
        <v>62</v>
      </c>
      <c r="BJ3965" s="2">
        <v>46036</v>
      </c>
      <c r="BK3965">
        <v>0</v>
      </c>
      <c r="BL3965" s="3" t="str">
        <f>VLOOKUP(O3965,DropDownList!$H$1:$I$7,2,FALSE)</f>
        <v>2024/25</v>
      </c>
      <c r="BM3965" s="3" t="str">
        <f t="shared" si="62"/>
        <v>JP COURT</v>
      </c>
    </row>
    <row r="3966" spans="1:65" x14ac:dyDescent="0.2">
      <c r="A3966">
        <v>2026</v>
      </c>
      <c r="B3966">
        <v>1</v>
      </c>
      <c r="C3966" t="s">
        <v>231</v>
      </c>
      <c r="D3966" t="s">
        <v>250</v>
      </c>
      <c r="E3966" t="s">
        <v>51</v>
      </c>
      <c r="F3966">
        <v>9372</v>
      </c>
      <c r="G3966" t="s">
        <v>141</v>
      </c>
      <c r="H3966" t="s">
        <v>233</v>
      </c>
      <c r="I3966" t="s">
        <v>234</v>
      </c>
      <c r="J3966" s="1">
        <v>46023</v>
      </c>
      <c r="K3966" t="s">
        <v>438</v>
      </c>
      <c r="L3966">
        <v>4</v>
      </c>
      <c r="M3966" t="s">
        <v>439</v>
      </c>
      <c r="N3966" t="s">
        <v>145</v>
      </c>
      <c r="O3966" t="s">
        <v>149</v>
      </c>
      <c r="P3966" t="s">
        <v>146</v>
      </c>
      <c r="Q3966">
        <v>460</v>
      </c>
      <c r="R3966">
        <v>153</v>
      </c>
      <c r="S3966">
        <v>1930</v>
      </c>
      <c r="T3966">
        <v>0</v>
      </c>
      <c r="U3966">
        <v>53</v>
      </c>
      <c r="V3966">
        <v>19</v>
      </c>
      <c r="W3966">
        <v>280</v>
      </c>
      <c r="X3966">
        <v>280</v>
      </c>
      <c r="Y3966">
        <v>0</v>
      </c>
      <c r="Z3966">
        <v>0</v>
      </c>
      <c r="AA3966">
        <v>1470</v>
      </c>
      <c r="AB3966">
        <v>0</v>
      </c>
      <c r="AC3966">
        <v>0</v>
      </c>
      <c r="AD3966">
        <v>19</v>
      </c>
      <c r="AE3966">
        <v>0</v>
      </c>
      <c r="AF3966">
        <v>118</v>
      </c>
      <c r="AG3966">
        <v>0</v>
      </c>
      <c r="AH3966">
        <v>0</v>
      </c>
      <c r="AI3966">
        <v>35</v>
      </c>
      <c r="AJ3966">
        <v>0</v>
      </c>
      <c r="AK3966">
        <v>0</v>
      </c>
      <c r="AL3966">
        <v>0</v>
      </c>
      <c r="AM3966">
        <v>0</v>
      </c>
      <c r="AN3966">
        <v>0</v>
      </c>
      <c r="AO3966">
        <v>68</v>
      </c>
      <c r="AP3966">
        <v>173</v>
      </c>
      <c r="AQ3966">
        <v>67</v>
      </c>
      <c r="AR3966">
        <v>0</v>
      </c>
      <c r="AS3966">
        <v>10</v>
      </c>
      <c r="AT3966">
        <v>22</v>
      </c>
      <c r="AU3966">
        <v>0</v>
      </c>
      <c r="AV3966">
        <v>0</v>
      </c>
      <c r="AW3966">
        <v>0</v>
      </c>
      <c r="AX3966">
        <v>0</v>
      </c>
      <c r="AY3966">
        <v>21</v>
      </c>
      <c r="AZ3966">
        <v>28</v>
      </c>
      <c r="BA3966">
        <v>5</v>
      </c>
      <c r="BB3966">
        <v>3</v>
      </c>
      <c r="BC3966">
        <v>1</v>
      </c>
      <c r="BD3966">
        <v>1</v>
      </c>
      <c r="BE3966">
        <v>0</v>
      </c>
      <c r="BF3966">
        <v>153</v>
      </c>
      <c r="BG3966">
        <v>460</v>
      </c>
      <c r="BH3966">
        <v>0</v>
      </c>
      <c r="BI3966">
        <v>53</v>
      </c>
      <c r="BJ3966" s="2">
        <v>46036</v>
      </c>
      <c r="BK3966">
        <v>0</v>
      </c>
      <c r="BL3966" s="3" t="str">
        <f>VLOOKUP(O3966,DropDownList!$H$1:$I$7,2,FALSE)</f>
        <v>2025/26</v>
      </c>
      <c r="BM3966" s="3" t="str">
        <f t="shared" si="62"/>
        <v>VSUR</v>
      </c>
    </row>
    <row r="3967" spans="1:65" x14ac:dyDescent="0.2">
      <c r="A3967">
        <v>2026</v>
      </c>
      <c r="B3967">
        <v>1</v>
      </c>
      <c r="C3967" t="s">
        <v>231</v>
      </c>
      <c r="D3967" t="s">
        <v>250</v>
      </c>
      <c r="E3967" t="s">
        <v>51</v>
      </c>
      <c r="F3967">
        <v>9372</v>
      </c>
      <c r="G3967" t="s">
        <v>141</v>
      </c>
      <c r="H3967" t="s">
        <v>233</v>
      </c>
      <c r="I3967" t="s">
        <v>234</v>
      </c>
      <c r="J3967" s="1">
        <v>46023</v>
      </c>
      <c r="K3967" t="s">
        <v>438</v>
      </c>
      <c r="L3967">
        <v>4</v>
      </c>
      <c r="M3967" t="s">
        <v>439</v>
      </c>
      <c r="N3967" t="s">
        <v>145</v>
      </c>
      <c r="O3967" t="s">
        <v>149</v>
      </c>
      <c r="P3967" t="s">
        <v>148</v>
      </c>
      <c r="Q3967">
        <v>480</v>
      </c>
      <c r="R3967">
        <v>9</v>
      </c>
      <c r="S3967">
        <v>540</v>
      </c>
      <c r="T3967">
        <v>0</v>
      </c>
      <c r="U3967">
        <v>8</v>
      </c>
      <c r="V3967">
        <v>4</v>
      </c>
      <c r="W3967">
        <v>240</v>
      </c>
      <c r="X3967">
        <v>240</v>
      </c>
      <c r="Y3967">
        <v>0</v>
      </c>
      <c r="Z3967">
        <v>0</v>
      </c>
      <c r="AA3967">
        <v>60</v>
      </c>
      <c r="AB3967">
        <v>0</v>
      </c>
      <c r="AC3967">
        <v>60</v>
      </c>
      <c r="AD3967">
        <v>4</v>
      </c>
      <c r="AE3967">
        <v>0</v>
      </c>
      <c r="AF3967">
        <v>1</v>
      </c>
      <c r="AG3967">
        <v>0</v>
      </c>
      <c r="AH3967">
        <v>0</v>
      </c>
      <c r="AI3967">
        <v>8</v>
      </c>
      <c r="AJ3967">
        <v>0</v>
      </c>
      <c r="AK3967">
        <v>0</v>
      </c>
      <c r="AL3967">
        <v>0</v>
      </c>
      <c r="AM3967">
        <v>0</v>
      </c>
      <c r="AN3967">
        <v>0</v>
      </c>
      <c r="AO3967">
        <v>9</v>
      </c>
      <c r="AP3967">
        <v>31</v>
      </c>
      <c r="AQ3967">
        <v>9</v>
      </c>
      <c r="AR3967">
        <v>7</v>
      </c>
      <c r="AS3967">
        <v>0</v>
      </c>
      <c r="AT3967">
        <v>0</v>
      </c>
      <c r="AU3967">
        <v>0</v>
      </c>
      <c r="AV3967">
        <v>0</v>
      </c>
      <c r="AW3967">
        <v>0</v>
      </c>
      <c r="AX3967">
        <v>0</v>
      </c>
      <c r="AY3967">
        <v>4</v>
      </c>
      <c r="AZ3967">
        <v>7</v>
      </c>
      <c r="BA3967">
        <v>3</v>
      </c>
      <c r="BB3967">
        <v>0</v>
      </c>
      <c r="BC3967">
        <v>0</v>
      </c>
      <c r="BD3967">
        <v>0</v>
      </c>
      <c r="BE3967">
        <v>0</v>
      </c>
      <c r="BF3967">
        <v>9</v>
      </c>
      <c r="BG3967">
        <v>480</v>
      </c>
      <c r="BH3967">
        <v>0</v>
      </c>
      <c r="BI3967">
        <v>8</v>
      </c>
      <c r="BJ3967" s="2">
        <v>46036</v>
      </c>
      <c r="BK3967">
        <v>0</v>
      </c>
      <c r="BL3967" s="3" t="str">
        <f>VLOOKUP(O3967,DropDownList!$H$1:$I$7,2,FALSE)</f>
        <v>2025/26</v>
      </c>
      <c r="BM3967" s="3" t="str">
        <f t="shared" si="62"/>
        <v>PRAS</v>
      </c>
    </row>
    <row r="3968" spans="1:65" x14ac:dyDescent="0.2">
      <c r="A3968">
        <v>2026</v>
      </c>
      <c r="B3968">
        <v>1</v>
      </c>
      <c r="C3968" t="s">
        <v>231</v>
      </c>
      <c r="D3968" t="s">
        <v>250</v>
      </c>
      <c r="E3968" t="s">
        <v>51</v>
      </c>
      <c r="F3968">
        <v>9372</v>
      </c>
      <c r="G3968" t="s">
        <v>141</v>
      </c>
      <c r="H3968" t="s">
        <v>233</v>
      </c>
      <c r="I3968" t="s">
        <v>234</v>
      </c>
      <c r="J3968" s="1">
        <v>46023</v>
      </c>
      <c r="K3968" t="s">
        <v>438</v>
      </c>
      <c r="L3968">
        <v>4</v>
      </c>
      <c r="M3968" t="s">
        <v>439</v>
      </c>
      <c r="N3968" t="s">
        <v>145</v>
      </c>
      <c r="O3968" t="s">
        <v>149</v>
      </c>
      <c r="P3968" t="s">
        <v>153</v>
      </c>
      <c r="Q3968">
        <v>0</v>
      </c>
      <c r="R3968">
        <v>1</v>
      </c>
      <c r="S3968">
        <v>45</v>
      </c>
      <c r="T3968">
        <v>0</v>
      </c>
      <c r="U3968">
        <v>0</v>
      </c>
      <c r="V3968">
        <v>0</v>
      </c>
      <c r="W3968">
        <v>0</v>
      </c>
      <c r="X3968">
        <v>0</v>
      </c>
      <c r="Y3968">
        <v>0</v>
      </c>
      <c r="Z3968">
        <v>0</v>
      </c>
      <c r="AA3968">
        <v>45</v>
      </c>
      <c r="AB3968">
        <v>0</v>
      </c>
      <c r="AC3968">
        <v>45</v>
      </c>
      <c r="AD3968">
        <v>0</v>
      </c>
      <c r="AE3968">
        <v>0</v>
      </c>
      <c r="AF3968">
        <v>1</v>
      </c>
      <c r="AG3968">
        <v>0</v>
      </c>
      <c r="AH3968">
        <v>0</v>
      </c>
      <c r="AI3968">
        <v>0</v>
      </c>
      <c r="AJ3968">
        <v>0</v>
      </c>
      <c r="AK3968">
        <v>0</v>
      </c>
      <c r="AL3968">
        <v>0</v>
      </c>
      <c r="AM3968">
        <v>0</v>
      </c>
      <c r="AN3968">
        <v>0</v>
      </c>
      <c r="AO3968">
        <v>0</v>
      </c>
      <c r="AP3968">
        <v>0</v>
      </c>
      <c r="AQ3968">
        <v>0</v>
      </c>
      <c r="AR3968">
        <v>0</v>
      </c>
      <c r="AS3968">
        <v>0</v>
      </c>
      <c r="AT3968">
        <v>0</v>
      </c>
      <c r="AU3968">
        <v>0</v>
      </c>
      <c r="AV3968">
        <v>0</v>
      </c>
      <c r="AW3968">
        <v>0</v>
      </c>
      <c r="AX3968">
        <v>0</v>
      </c>
      <c r="AY3968">
        <v>0</v>
      </c>
      <c r="AZ3968">
        <v>0</v>
      </c>
      <c r="BA3968">
        <v>0</v>
      </c>
      <c r="BB3968">
        <v>0</v>
      </c>
      <c r="BC3968">
        <v>0</v>
      </c>
      <c r="BD3968">
        <v>0</v>
      </c>
      <c r="BE3968">
        <v>0</v>
      </c>
      <c r="BF3968">
        <v>0</v>
      </c>
      <c r="BG3968">
        <v>0</v>
      </c>
      <c r="BH3968">
        <v>0</v>
      </c>
      <c r="BI3968">
        <v>0</v>
      </c>
      <c r="BJ3968" s="2">
        <v>46036</v>
      </c>
      <c r="BK3968">
        <v>0</v>
      </c>
      <c r="BL3968" s="3" t="str">
        <f>VLOOKUP(O3968,DropDownList!$H$1:$I$7,2,FALSE)</f>
        <v>2025/26</v>
      </c>
      <c r="BM3968" s="3" t="str">
        <f t="shared" si="62"/>
        <v>PREG</v>
      </c>
    </row>
    <row r="3969" spans="1:65" x14ac:dyDescent="0.2">
      <c r="A3969">
        <v>2026</v>
      </c>
      <c r="B3969">
        <v>1</v>
      </c>
      <c r="C3969" t="s">
        <v>231</v>
      </c>
      <c r="D3969" t="s">
        <v>250</v>
      </c>
      <c r="E3969" t="s">
        <v>51</v>
      </c>
      <c r="F3969">
        <v>9372</v>
      </c>
      <c r="G3969" t="s">
        <v>141</v>
      </c>
      <c r="H3969" t="s">
        <v>233</v>
      </c>
      <c r="I3969" t="s">
        <v>234</v>
      </c>
      <c r="J3969" s="1">
        <v>46023</v>
      </c>
      <c r="K3969" t="s">
        <v>438</v>
      </c>
      <c r="L3969">
        <v>4</v>
      </c>
      <c r="M3969" t="s">
        <v>439</v>
      </c>
      <c r="N3969" t="s">
        <v>145</v>
      </c>
      <c r="O3969" t="s">
        <v>149</v>
      </c>
      <c r="P3969" t="s">
        <v>154</v>
      </c>
      <c r="Q3969">
        <v>11728.3</v>
      </c>
      <c r="R3969">
        <v>154</v>
      </c>
      <c r="S3969">
        <v>31856</v>
      </c>
      <c r="T3969">
        <v>0</v>
      </c>
      <c r="U3969">
        <v>54</v>
      </c>
      <c r="V3969">
        <v>28</v>
      </c>
      <c r="W3969">
        <v>5280</v>
      </c>
      <c r="X3969">
        <v>6640</v>
      </c>
      <c r="Y3969">
        <v>0</v>
      </c>
      <c r="Z3969">
        <v>0</v>
      </c>
      <c r="AA3969">
        <v>20127.7</v>
      </c>
      <c r="AB3969">
        <v>0</v>
      </c>
      <c r="AC3969">
        <v>18637.7</v>
      </c>
      <c r="AD3969">
        <v>19</v>
      </c>
      <c r="AE3969">
        <v>9</v>
      </c>
      <c r="AF3969">
        <v>100</v>
      </c>
      <c r="AG3969">
        <v>18</v>
      </c>
      <c r="AH3969">
        <v>0</v>
      </c>
      <c r="AI3969">
        <v>36</v>
      </c>
      <c r="AJ3969">
        <v>0</v>
      </c>
      <c r="AK3969">
        <v>0</v>
      </c>
      <c r="AL3969">
        <v>0</v>
      </c>
      <c r="AM3969">
        <v>0</v>
      </c>
      <c r="AN3969">
        <v>0</v>
      </c>
      <c r="AO3969">
        <v>69</v>
      </c>
      <c r="AP3969">
        <v>168</v>
      </c>
      <c r="AQ3969">
        <v>68</v>
      </c>
      <c r="AR3969">
        <v>0</v>
      </c>
      <c r="AS3969">
        <v>10</v>
      </c>
      <c r="AT3969">
        <v>21</v>
      </c>
      <c r="AU3969">
        <v>0</v>
      </c>
      <c r="AV3969">
        <v>0</v>
      </c>
      <c r="AW3969">
        <v>0</v>
      </c>
      <c r="AX3969">
        <v>0</v>
      </c>
      <c r="AY3969">
        <v>20</v>
      </c>
      <c r="AZ3969">
        <v>26</v>
      </c>
      <c r="BA3969">
        <v>4</v>
      </c>
      <c r="BB3969">
        <v>3</v>
      </c>
      <c r="BC3969">
        <v>1</v>
      </c>
      <c r="BD3969">
        <v>1</v>
      </c>
      <c r="BE3969">
        <v>0</v>
      </c>
      <c r="BF3969">
        <v>154</v>
      </c>
      <c r="BG3969">
        <v>8600</v>
      </c>
      <c r="BH3969">
        <v>0</v>
      </c>
      <c r="BI3969">
        <v>54</v>
      </c>
      <c r="BJ3969" s="2">
        <v>46036</v>
      </c>
      <c r="BK3969">
        <v>0</v>
      </c>
      <c r="BL3969" s="3" t="str">
        <f>VLOOKUP(O3969,DropDownList!$H$1:$I$7,2,FALSE)</f>
        <v>2025/26</v>
      </c>
      <c r="BM3969" s="3" t="str">
        <f t="shared" si="62"/>
        <v>JP COURT</v>
      </c>
    </row>
    <row r="3970" spans="1:65" x14ac:dyDescent="0.2">
      <c r="A3970">
        <v>2026</v>
      </c>
      <c r="B3970">
        <v>1</v>
      </c>
      <c r="C3970" t="s">
        <v>231</v>
      </c>
      <c r="D3970" t="s">
        <v>250</v>
      </c>
      <c r="E3970" t="s">
        <v>51</v>
      </c>
      <c r="F3970">
        <v>9372</v>
      </c>
      <c r="G3970" t="s">
        <v>141</v>
      </c>
      <c r="H3970" t="s">
        <v>233</v>
      </c>
      <c r="I3970" t="s">
        <v>234</v>
      </c>
      <c r="J3970" s="1">
        <v>46023</v>
      </c>
      <c r="K3970" t="s">
        <v>438</v>
      </c>
      <c r="L3970">
        <v>4</v>
      </c>
      <c r="M3970" t="s">
        <v>439</v>
      </c>
      <c r="N3970" t="s">
        <v>145</v>
      </c>
      <c r="O3970" t="s">
        <v>149</v>
      </c>
      <c r="P3970" t="s">
        <v>152</v>
      </c>
      <c r="Q3970">
        <v>0</v>
      </c>
      <c r="R3970">
        <v>23</v>
      </c>
      <c r="S3970">
        <v>920</v>
      </c>
      <c r="T3970">
        <v>360</v>
      </c>
      <c r="U3970">
        <v>0</v>
      </c>
      <c r="V3970">
        <v>0</v>
      </c>
      <c r="W3970">
        <v>0</v>
      </c>
      <c r="X3970">
        <v>0</v>
      </c>
      <c r="Y3970">
        <v>0</v>
      </c>
      <c r="Z3970">
        <v>0</v>
      </c>
      <c r="AA3970">
        <v>560</v>
      </c>
      <c r="AB3970">
        <v>0</v>
      </c>
      <c r="AC3970">
        <v>560</v>
      </c>
      <c r="AD3970">
        <v>0</v>
      </c>
      <c r="AE3970">
        <v>0</v>
      </c>
      <c r="AF3970">
        <v>14</v>
      </c>
      <c r="AG3970">
        <v>0</v>
      </c>
      <c r="AH3970">
        <v>9</v>
      </c>
      <c r="AI3970">
        <v>0</v>
      </c>
      <c r="AJ3970">
        <v>0</v>
      </c>
      <c r="AK3970">
        <v>0</v>
      </c>
      <c r="AL3970">
        <v>0</v>
      </c>
      <c r="AM3970">
        <v>0</v>
      </c>
      <c r="AN3970">
        <v>0</v>
      </c>
      <c r="AO3970">
        <v>0</v>
      </c>
      <c r="AP3970">
        <v>0</v>
      </c>
      <c r="AQ3970">
        <v>0</v>
      </c>
      <c r="AR3970">
        <v>0</v>
      </c>
      <c r="AS3970">
        <v>0</v>
      </c>
      <c r="AT3970">
        <v>0</v>
      </c>
      <c r="AU3970">
        <v>0</v>
      </c>
      <c r="AV3970">
        <v>0</v>
      </c>
      <c r="AW3970">
        <v>0</v>
      </c>
      <c r="AX3970">
        <v>0</v>
      </c>
      <c r="AY3970">
        <v>0</v>
      </c>
      <c r="AZ3970">
        <v>0</v>
      </c>
      <c r="BA3970">
        <v>0</v>
      </c>
      <c r="BB3970">
        <v>0</v>
      </c>
      <c r="BC3970">
        <v>0</v>
      </c>
      <c r="BD3970">
        <v>0</v>
      </c>
      <c r="BE3970">
        <v>0</v>
      </c>
      <c r="BF3970">
        <v>0</v>
      </c>
      <c r="BG3970">
        <v>0</v>
      </c>
      <c r="BH3970">
        <v>0</v>
      </c>
      <c r="BI3970">
        <v>0</v>
      </c>
      <c r="BJ3970" s="2">
        <v>46036</v>
      </c>
      <c r="BK3970">
        <v>0</v>
      </c>
      <c r="BL3970" s="3" t="str">
        <f>VLOOKUP(O3970,DropDownList!$H$1:$I$7,2,FALSE)</f>
        <v>2025/26</v>
      </c>
      <c r="BM3970" s="3" t="str">
        <f t="shared" si="62"/>
        <v>PCOA</v>
      </c>
    </row>
    <row r="3971" spans="1:65" x14ac:dyDescent="0.2">
      <c r="A3971">
        <v>2026</v>
      </c>
      <c r="B3971">
        <v>1</v>
      </c>
      <c r="C3971" t="s">
        <v>231</v>
      </c>
      <c r="D3971" t="s">
        <v>250</v>
      </c>
      <c r="E3971" t="s">
        <v>51</v>
      </c>
      <c r="F3971">
        <v>9372</v>
      </c>
      <c r="G3971" t="s">
        <v>141</v>
      </c>
      <c r="H3971" t="s">
        <v>233</v>
      </c>
      <c r="I3971" t="s">
        <v>234</v>
      </c>
      <c r="J3971" s="1">
        <v>46023</v>
      </c>
      <c r="K3971" t="s">
        <v>438</v>
      </c>
      <c r="L3971">
        <v>4</v>
      </c>
      <c r="M3971" t="s">
        <v>439</v>
      </c>
      <c r="N3971" t="s">
        <v>145</v>
      </c>
      <c r="O3971" t="s">
        <v>147</v>
      </c>
      <c r="P3971" t="s">
        <v>153</v>
      </c>
      <c r="Q3971">
        <v>45</v>
      </c>
      <c r="R3971">
        <v>4</v>
      </c>
      <c r="S3971">
        <v>180</v>
      </c>
      <c r="T3971">
        <v>0</v>
      </c>
      <c r="U3971">
        <v>1</v>
      </c>
      <c r="V3971">
        <v>1</v>
      </c>
      <c r="W3971">
        <v>45</v>
      </c>
      <c r="X3971">
        <v>45</v>
      </c>
      <c r="Y3971">
        <v>0</v>
      </c>
      <c r="Z3971">
        <v>0</v>
      </c>
      <c r="AA3971">
        <v>135</v>
      </c>
      <c r="AB3971">
        <v>0</v>
      </c>
      <c r="AC3971">
        <v>135</v>
      </c>
      <c r="AD3971">
        <v>1</v>
      </c>
      <c r="AE3971">
        <v>0</v>
      </c>
      <c r="AF3971">
        <v>3</v>
      </c>
      <c r="AG3971">
        <v>0</v>
      </c>
      <c r="AH3971">
        <v>0</v>
      </c>
      <c r="AI3971">
        <v>1</v>
      </c>
      <c r="AJ3971">
        <v>0</v>
      </c>
      <c r="AK3971">
        <v>0</v>
      </c>
      <c r="AL3971">
        <v>0</v>
      </c>
      <c r="AM3971">
        <v>0</v>
      </c>
      <c r="AN3971">
        <v>0</v>
      </c>
      <c r="AO3971">
        <v>3</v>
      </c>
      <c r="AP3971">
        <v>6</v>
      </c>
      <c r="AQ3971">
        <v>3</v>
      </c>
      <c r="AR3971">
        <v>0</v>
      </c>
      <c r="AS3971">
        <v>0</v>
      </c>
      <c r="AT3971">
        <v>1</v>
      </c>
      <c r="AU3971">
        <v>0</v>
      </c>
      <c r="AV3971">
        <v>0</v>
      </c>
      <c r="AW3971">
        <v>0</v>
      </c>
      <c r="AX3971">
        <v>0</v>
      </c>
      <c r="AY3971">
        <v>0</v>
      </c>
      <c r="AZ3971">
        <v>1</v>
      </c>
      <c r="BA3971">
        <v>1</v>
      </c>
      <c r="BB3971">
        <v>0</v>
      </c>
      <c r="BC3971">
        <v>0</v>
      </c>
      <c r="BD3971">
        <v>0</v>
      </c>
      <c r="BE3971">
        <v>0</v>
      </c>
      <c r="BF3971">
        <v>1</v>
      </c>
      <c r="BG3971">
        <v>45</v>
      </c>
      <c r="BH3971">
        <v>0</v>
      </c>
      <c r="BI3971">
        <v>1</v>
      </c>
      <c r="BJ3971" s="2">
        <v>46036</v>
      </c>
      <c r="BK3971">
        <v>0</v>
      </c>
      <c r="BL3971" s="3" t="str">
        <f>VLOOKUP(O3971,DropDownList!$H$1:$I$7,2,FALSE)</f>
        <v>2024/25</v>
      </c>
      <c r="BM3971" s="3" t="str">
        <f t="shared" si="62"/>
        <v>PREG</v>
      </c>
    </row>
    <row r="3972" spans="1:65" x14ac:dyDescent="0.2">
      <c r="A3972">
        <v>2026</v>
      </c>
      <c r="B3972">
        <v>1</v>
      </c>
      <c r="C3972" t="s">
        <v>231</v>
      </c>
      <c r="D3972" t="s">
        <v>250</v>
      </c>
      <c r="E3972" t="s">
        <v>51</v>
      </c>
      <c r="F3972">
        <v>9372</v>
      </c>
      <c r="G3972" t="s">
        <v>141</v>
      </c>
      <c r="H3972" t="s">
        <v>233</v>
      </c>
      <c r="I3972" t="s">
        <v>234</v>
      </c>
      <c r="J3972" s="1">
        <v>46023</v>
      </c>
      <c r="K3972" t="s">
        <v>438</v>
      </c>
      <c r="L3972">
        <v>4</v>
      </c>
      <c r="M3972" t="s">
        <v>439</v>
      </c>
      <c r="N3972" t="s">
        <v>145</v>
      </c>
      <c r="O3972" t="s">
        <v>149</v>
      </c>
      <c r="P3972" t="s">
        <v>150</v>
      </c>
      <c r="Q3972">
        <v>5023.12</v>
      </c>
      <c r="R3972">
        <v>77</v>
      </c>
      <c r="S3972">
        <v>11345.13</v>
      </c>
      <c r="T3972">
        <v>1407.08</v>
      </c>
      <c r="U3972">
        <v>36</v>
      </c>
      <c r="V3972">
        <v>25</v>
      </c>
      <c r="W3972">
        <v>2878.09</v>
      </c>
      <c r="X3972">
        <v>3139.35</v>
      </c>
      <c r="Y3972">
        <v>66</v>
      </c>
      <c r="Z3972">
        <v>9938.0499999999993</v>
      </c>
      <c r="AA3972">
        <v>4914.93</v>
      </c>
      <c r="AB3972">
        <v>1497.42</v>
      </c>
      <c r="AC3972">
        <v>3417.51</v>
      </c>
      <c r="AD3972">
        <v>16</v>
      </c>
      <c r="AE3972">
        <v>9</v>
      </c>
      <c r="AF3972">
        <v>30</v>
      </c>
      <c r="AG3972">
        <v>12</v>
      </c>
      <c r="AH3972">
        <v>11</v>
      </c>
      <c r="AI3972">
        <v>24</v>
      </c>
      <c r="AJ3972">
        <v>9</v>
      </c>
      <c r="AK3972">
        <v>8</v>
      </c>
      <c r="AL3972">
        <v>3</v>
      </c>
      <c r="AM3972">
        <v>5</v>
      </c>
      <c r="AN3972">
        <v>0</v>
      </c>
      <c r="AO3972">
        <v>50</v>
      </c>
      <c r="AP3972">
        <v>126</v>
      </c>
      <c r="AQ3972">
        <v>53</v>
      </c>
      <c r="AR3972">
        <v>14</v>
      </c>
      <c r="AS3972">
        <v>5</v>
      </c>
      <c r="AT3972">
        <v>13</v>
      </c>
      <c r="AU3972">
        <v>1</v>
      </c>
      <c r="AV3972">
        <v>1</v>
      </c>
      <c r="AW3972">
        <v>0</v>
      </c>
      <c r="AX3972">
        <v>0</v>
      </c>
      <c r="AY3972">
        <v>12</v>
      </c>
      <c r="AZ3972">
        <v>17</v>
      </c>
      <c r="BA3972">
        <v>1</v>
      </c>
      <c r="BB3972">
        <v>1</v>
      </c>
      <c r="BC3972">
        <v>0</v>
      </c>
      <c r="BD3972">
        <v>1</v>
      </c>
      <c r="BE3972">
        <v>0</v>
      </c>
      <c r="BF3972">
        <v>48</v>
      </c>
      <c r="BG3972">
        <v>3365.87</v>
      </c>
      <c r="BH3972">
        <v>0</v>
      </c>
      <c r="BI3972">
        <v>35</v>
      </c>
      <c r="BJ3972" s="2">
        <v>46036</v>
      </c>
      <c r="BK3972">
        <v>0</v>
      </c>
      <c r="BL3972" s="3" t="str">
        <f>VLOOKUP(O3972,DropDownList!$H$1:$I$7,2,FALSE)</f>
        <v>2025/26</v>
      </c>
      <c r="BM3972" s="3" t="str">
        <f t="shared" si="62"/>
        <v>FISCAL FINES</v>
      </c>
    </row>
    <row r="3973" spans="1:65" x14ac:dyDescent="0.2">
      <c r="A3973">
        <v>2026</v>
      </c>
      <c r="B3973">
        <v>1</v>
      </c>
      <c r="C3973" t="s">
        <v>231</v>
      </c>
      <c r="D3973" t="s">
        <v>250</v>
      </c>
      <c r="E3973" t="s">
        <v>51</v>
      </c>
      <c r="F3973">
        <v>9372</v>
      </c>
      <c r="G3973" t="s">
        <v>141</v>
      </c>
      <c r="H3973" t="s">
        <v>233</v>
      </c>
      <c r="I3973" t="s">
        <v>234</v>
      </c>
      <c r="J3973" s="1">
        <v>46023</v>
      </c>
      <c r="K3973" t="s">
        <v>438</v>
      </c>
      <c r="L3973">
        <v>4</v>
      </c>
      <c r="M3973" t="s">
        <v>439</v>
      </c>
      <c r="N3973" t="s">
        <v>145</v>
      </c>
      <c r="O3973" t="s">
        <v>155</v>
      </c>
      <c r="P3973" t="s">
        <v>146</v>
      </c>
      <c r="Q3973">
        <v>365.03</v>
      </c>
      <c r="R3973">
        <v>214</v>
      </c>
      <c r="S3973">
        <v>3160</v>
      </c>
      <c r="T3973">
        <v>20</v>
      </c>
      <c r="U3973">
        <v>42</v>
      </c>
      <c r="V3973">
        <v>9</v>
      </c>
      <c r="W3973">
        <v>140</v>
      </c>
      <c r="X3973">
        <v>140</v>
      </c>
      <c r="Y3973">
        <v>0</v>
      </c>
      <c r="Z3973">
        <v>0</v>
      </c>
      <c r="AA3973">
        <v>2774.97</v>
      </c>
      <c r="AB3973">
        <v>0</v>
      </c>
      <c r="AC3973">
        <v>0</v>
      </c>
      <c r="AD3973">
        <v>9</v>
      </c>
      <c r="AE3973">
        <v>0</v>
      </c>
      <c r="AF3973">
        <v>191</v>
      </c>
      <c r="AG3973">
        <v>1</v>
      </c>
      <c r="AH3973">
        <v>1</v>
      </c>
      <c r="AI3973">
        <v>21</v>
      </c>
      <c r="AJ3973">
        <v>0</v>
      </c>
      <c r="AK3973">
        <v>0</v>
      </c>
      <c r="AL3973">
        <v>0</v>
      </c>
      <c r="AM3973">
        <v>0</v>
      </c>
      <c r="AN3973">
        <v>0</v>
      </c>
      <c r="AO3973">
        <v>122</v>
      </c>
      <c r="AP3973">
        <v>737</v>
      </c>
      <c r="AQ3973">
        <v>132</v>
      </c>
      <c r="AR3973">
        <v>0</v>
      </c>
      <c r="AS3973">
        <v>61</v>
      </c>
      <c r="AT3973">
        <v>59</v>
      </c>
      <c r="AU3973">
        <v>15</v>
      </c>
      <c r="AV3973">
        <v>10</v>
      </c>
      <c r="AW3973">
        <v>0</v>
      </c>
      <c r="AX3973">
        <v>0</v>
      </c>
      <c r="AY3973">
        <v>117</v>
      </c>
      <c r="AZ3973">
        <v>160</v>
      </c>
      <c r="BA3973">
        <v>81</v>
      </c>
      <c r="BB3973">
        <v>29</v>
      </c>
      <c r="BC3973">
        <v>10</v>
      </c>
      <c r="BD3973">
        <v>0</v>
      </c>
      <c r="BE3973">
        <v>1</v>
      </c>
      <c r="BF3973">
        <v>214</v>
      </c>
      <c r="BG3973">
        <v>360</v>
      </c>
      <c r="BH3973">
        <v>0</v>
      </c>
      <c r="BI3973">
        <v>41</v>
      </c>
      <c r="BJ3973" s="2">
        <v>46036</v>
      </c>
      <c r="BK3973">
        <v>0</v>
      </c>
      <c r="BL3973" s="3" t="str">
        <f>VLOOKUP(O3973,DropDownList!$H$1:$I$7,2,FALSE)</f>
        <v>2022/23</v>
      </c>
      <c r="BM3973" s="3" t="str">
        <f t="shared" si="62"/>
        <v>VSUR</v>
      </c>
    </row>
    <row r="3974" spans="1:65" x14ac:dyDescent="0.2">
      <c r="A3974">
        <v>2026</v>
      </c>
      <c r="B3974">
        <v>1</v>
      </c>
      <c r="C3974" t="s">
        <v>231</v>
      </c>
      <c r="D3974" t="s">
        <v>250</v>
      </c>
      <c r="E3974" t="s">
        <v>51</v>
      </c>
      <c r="F3974">
        <v>9372</v>
      </c>
      <c r="G3974" t="s">
        <v>141</v>
      </c>
      <c r="H3974" t="s">
        <v>233</v>
      </c>
      <c r="I3974" t="s">
        <v>234</v>
      </c>
      <c r="J3974" s="1">
        <v>46023</v>
      </c>
      <c r="K3974" t="s">
        <v>438</v>
      </c>
      <c r="L3974">
        <v>4</v>
      </c>
      <c r="M3974" t="s">
        <v>439</v>
      </c>
      <c r="N3974" t="s">
        <v>145</v>
      </c>
      <c r="O3974" t="s">
        <v>147</v>
      </c>
      <c r="P3974" t="s">
        <v>146</v>
      </c>
      <c r="Q3974">
        <v>640</v>
      </c>
      <c r="R3974">
        <v>217</v>
      </c>
      <c r="S3974">
        <v>3235</v>
      </c>
      <c r="T3974">
        <v>30</v>
      </c>
      <c r="U3974">
        <v>62</v>
      </c>
      <c r="V3974">
        <v>20</v>
      </c>
      <c r="W3974">
        <v>405</v>
      </c>
      <c r="X3974">
        <v>405</v>
      </c>
      <c r="Y3974">
        <v>0</v>
      </c>
      <c r="Z3974">
        <v>0</v>
      </c>
      <c r="AA3974">
        <v>2565</v>
      </c>
      <c r="AB3974">
        <v>0</v>
      </c>
      <c r="AC3974">
        <v>0</v>
      </c>
      <c r="AD3974">
        <v>18</v>
      </c>
      <c r="AE3974">
        <v>2</v>
      </c>
      <c r="AF3974">
        <v>178</v>
      </c>
      <c r="AG3974">
        <v>3</v>
      </c>
      <c r="AH3974">
        <v>2</v>
      </c>
      <c r="AI3974">
        <v>34</v>
      </c>
      <c r="AJ3974">
        <v>0</v>
      </c>
      <c r="AK3974">
        <v>0</v>
      </c>
      <c r="AL3974">
        <v>0</v>
      </c>
      <c r="AM3974">
        <v>0</v>
      </c>
      <c r="AN3974">
        <v>0</v>
      </c>
      <c r="AO3974">
        <v>125</v>
      </c>
      <c r="AP3974">
        <v>498</v>
      </c>
      <c r="AQ3974">
        <v>136</v>
      </c>
      <c r="AR3974">
        <v>0</v>
      </c>
      <c r="AS3974">
        <v>52</v>
      </c>
      <c r="AT3974">
        <v>29</v>
      </c>
      <c r="AU3974">
        <v>3</v>
      </c>
      <c r="AV3974">
        <v>1</v>
      </c>
      <c r="AW3974">
        <v>0</v>
      </c>
      <c r="AX3974">
        <v>0</v>
      </c>
      <c r="AY3974">
        <v>62</v>
      </c>
      <c r="AZ3974">
        <v>115</v>
      </c>
      <c r="BA3974">
        <v>52</v>
      </c>
      <c r="BB3974">
        <v>15</v>
      </c>
      <c r="BC3974">
        <v>3</v>
      </c>
      <c r="BD3974">
        <v>2</v>
      </c>
      <c r="BE3974">
        <v>0</v>
      </c>
      <c r="BF3974">
        <v>217</v>
      </c>
      <c r="BG3974">
        <v>605</v>
      </c>
      <c r="BH3974">
        <v>0</v>
      </c>
      <c r="BI3974">
        <v>62</v>
      </c>
      <c r="BJ3974" s="2">
        <v>46036</v>
      </c>
      <c r="BK3974">
        <v>0</v>
      </c>
      <c r="BL3974" s="3" t="str">
        <f>VLOOKUP(O3974,DropDownList!$H$1:$I$7,2,FALSE)</f>
        <v>2024/25</v>
      </c>
      <c r="BM3974" s="3" t="str">
        <f t="shared" si="62"/>
        <v>VSUR</v>
      </c>
    </row>
    <row r="3975" spans="1:65" x14ac:dyDescent="0.2">
      <c r="A3975">
        <v>2026</v>
      </c>
      <c r="B3975">
        <v>1</v>
      </c>
      <c r="C3975" t="s">
        <v>231</v>
      </c>
      <c r="D3975" t="s">
        <v>250</v>
      </c>
      <c r="E3975" t="s">
        <v>51</v>
      </c>
      <c r="F3975">
        <v>9372</v>
      </c>
      <c r="G3975" t="s">
        <v>141</v>
      </c>
      <c r="H3975" t="s">
        <v>233</v>
      </c>
      <c r="I3975" t="s">
        <v>234</v>
      </c>
      <c r="J3975" s="1">
        <v>46023</v>
      </c>
      <c r="K3975" t="s">
        <v>438</v>
      </c>
      <c r="L3975">
        <v>4</v>
      </c>
      <c r="M3975" t="s">
        <v>439</v>
      </c>
      <c r="N3975" t="s">
        <v>145</v>
      </c>
      <c r="O3975" t="s">
        <v>155</v>
      </c>
      <c r="P3975" t="s">
        <v>148</v>
      </c>
      <c r="Q3975">
        <v>290</v>
      </c>
      <c r="R3975">
        <v>10</v>
      </c>
      <c r="S3975">
        <v>600</v>
      </c>
      <c r="T3975">
        <v>60</v>
      </c>
      <c r="U3975">
        <v>5</v>
      </c>
      <c r="V3975">
        <v>2</v>
      </c>
      <c r="W3975">
        <v>120</v>
      </c>
      <c r="X3975">
        <v>120</v>
      </c>
      <c r="Y3975">
        <v>0</v>
      </c>
      <c r="Z3975">
        <v>0</v>
      </c>
      <c r="AA3975">
        <v>250</v>
      </c>
      <c r="AB3975">
        <v>0</v>
      </c>
      <c r="AC3975">
        <v>250</v>
      </c>
      <c r="AD3975">
        <v>2</v>
      </c>
      <c r="AE3975">
        <v>0</v>
      </c>
      <c r="AF3975">
        <v>4</v>
      </c>
      <c r="AG3975">
        <v>1</v>
      </c>
      <c r="AH3975">
        <v>1</v>
      </c>
      <c r="AI3975">
        <v>4</v>
      </c>
      <c r="AJ3975">
        <v>0</v>
      </c>
      <c r="AK3975">
        <v>0</v>
      </c>
      <c r="AL3975">
        <v>0</v>
      </c>
      <c r="AM3975">
        <v>0</v>
      </c>
      <c r="AN3975">
        <v>0</v>
      </c>
      <c r="AO3975">
        <v>8</v>
      </c>
      <c r="AP3975">
        <v>91</v>
      </c>
      <c r="AQ3975">
        <v>10</v>
      </c>
      <c r="AR3975">
        <v>0</v>
      </c>
      <c r="AS3975">
        <v>9</v>
      </c>
      <c r="AT3975">
        <v>2</v>
      </c>
      <c r="AU3975">
        <v>0</v>
      </c>
      <c r="AV3975">
        <v>0</v>
      </c>
      <c r="AW3975">
        <v>0</v>
      </c>
      <c r="AX3975">
        <v>0</v>
      </c>
      <c r="AY3975">
        <v>19</v>
      </c>
      <c r="AZ3975">
        <v>29</v>
      </c>
      <c r="BA3975">
        <v>17</v>
      </c>
      <c r="BB3975">
        <v>1</v>
      </c>
      <c r="BC3975">
        <v>1</v>
      </c>
      <c r="BD3975">
        <v>0</v>
      </c>
      <c r="BE3975">
        <v>0</v>
      </c>
      <c r="BF3975">
        <v>8</v>
      </c>
      <c r="BG3975">
        <v>240</v>
      </c>
      <c r="BH3975">
        <v>0</v>
      </c>
      <c r="BI3975">
        <v>5</v>
      </c>
      <c r="BJ3975" s="2">
        <v>46036</v>
      </c>
      <c r="BK3975">
        <v>0</v>
      </c>
      <c r="BL3975" s="3" t="str">
        <f>VLOOKUP(O3975,DropDownList!$H$1:$I$7,2,FALSE)</f>
        <v>2022/23</v>
      </c>
      <c r="BM3975" s="3" t="str">
        <f t="shared" si="62"/>
        <v>PRAS</v>
      </c>
    </row>
    <row r="3976" spans="1:65" x14ac:dyDescent="0.2">
      <c r="A3976">
        <v>2026</v>
      </c>
      <c r="B3976">
        <v>1</v>
      </c>
      <c r="C3976" t="s">
        <v>231</v>
      </c>
      <c r="D3976" t="s">
        <v>251</v>
      </c>
      <c r="E3976" t="s">
        <v>51</v>
      </c>
      <c r="F3976">
        <v>9872</v>
      </c>
      <c r="G3976" t="s">
        <v>158</v>
      </c>
      <c r="H3976" t="s">
        <v>233</v>
      </c>
      <c r="I3976" t="s">
        <v>234</v>
      </c>
      <c r="J3976" s="1">
        <v>46023</v>
      </c>
      <c r="K3976" t="s">
        <v>438</v>
      </c>
      <c r="L3976">
        <v>4</v>
      </c>
      <c r="M3976" t="s">
        <v>439</v>
      </c>
      <c r="N3976" t="s">
        <v>145</v>
      </c>
      <c r="O3976" t="s">
        <v>156</v>
      </c>
      <c r="P3976" t="s">
        <v>161</v>
      </c>
      <c r="Q3976">
        <v>888.55</v>
      </c>
      <c r="R3976">
        <v>213</v>
      </c>
      <c r="S3976">
        <v>6325</v>
      </c>
      <c r="T3976">
        <v>100</v>
      </c>
      <c r="U3976">
        <v>49</v>
      </c>
      <c r="V3976">
        <v>8</v>
      </c>
      <c r="W3976">
        <v>305</v>
      </c>
      <c r="X3976">
        <v>305</v>
      </c>
      <c r="Y3976">
        <v>0</v>
      </c>
      <c r="Z3976">
        <v>0</v>
      </c>
      <c r="AA3976">
        <v>5336.45</v>
      </c>
      <c r="AB3976">
        <v>0</v>
      </c>
      <c r="AC3976">
        <v>0</v>
      </c>
      <c r="AD3976">
        <v>8</v>
      </c>
      <c r="AE3976">
        <v>0</v>
      </c>
      <c r="AF3976">
        <v>187</v>
      </c>
      <c r="AG3976">
        <v>2</v>
      </c>
      <c r="AH3976">
        <v>4</v>
      </c>
      <c r="AI3976">
        <v>20</v>
      </c>
      <c r="AJ3976">
        <v>0</v>
      </c>
      <c r="AK3976">
        <v>0</v>
      </c>
      <c r="AL3976">
        <v>0</v>
      </c>
      <c r="AM3976">
        <v>0</v>
      </c>
      <c r="AN3976">
        <v>0</v>
      </c>
      <c r="AO3976">
        <v>116</v>
      </c>
      <c r="AP3976">
        <v>495</v>
      </c>
      <c r="AQ3976">
        <v>117</v>
      </c>
      <c r="AR3976">
        <v>0</v>
      </c>
      <c r="AS3976">
        <v>29</v>
      </c>
      <c r="AT3976">
        <v>32</v>
      </c>
      <c r="AU3976">
        <v>3</v>
      </c>
      <c r="AV3976">
        <v>0</v>
      </c>
      <c r="AW3976">
        <v>3</v>
      </c>
      <c r="AX3976">
        <v>0</v>
      </c>
      <c r="AY3976">
        <v>94</v>
      </c>
      <c r="AZ3976">
        <v>131</v>
      </c>
      <c r="BA3976">
        <v>51</v>
      </c>
      <c r="BB3976">
        <v>10</v>
      </c>
      <c r="BC3976">
        <v>5</v>
      </c>
      <c r="BD3976">
        <v>4</v>
      </c>
      <c r="BE3976">
        <v>1</v>
      </c>
      <c r="BF3976">
        <v>205</v>
      </c>
      <c r="BG3976">
        <v>875</v>
      </c>
      <c r="BH3976">
        <v>0</v>
      </c>
      <c r="BI3976">
        <v>46</v>
      </c>
      <c r="BJ3976" s="2">
        <v>46036</v>
      </c>
      <c r="BK3976">
        <v>0</v>
      </c>
      <c r="BL3976" s="3" t="str">
        <f>VLOOKUP(O3976,DropDownList!$H$1:$I$7,2,FALSE)</f>
        <v>2023/24</v>
      </c>
      <c r="BM3976" s="3" t="str">
        <f t="shared" si="62"/>
        <v>VSUR</v>
      </c>
    </row>
    <row r="3977" spans="1:65" x14ac:dyDescent="0.2">
      <c r="A3977">
        <v>2026</v>
      </c>
      <c r="B3977">
        <v>1</v>
      </c>
      <c r="C3977" t="s">
        <v>231</v>
      </c>
      <c r="D3977" t="s">
        <v>251</v>
      </c>
      <c r="E3977" t="s">
        <v>51</v>
      </c>
      <c r="F3977">
        <v>9872</v>
      </c>
      <c r="G3977" t="s">
        <v>158</v>
      </c>
      <c r="H3977" t="s">
        <v>233</v>
      </c>
      <c r="I3977" t="s">
        <v>234</v>
      </c>
      <c r="J3977" s="1">
        <v>46023</v>
      </c>
      <c r="K3977" t="s">
        <v>438</v>
      </c>
      <c r="L3977">
        <v>4</v>
      </c>
      <c r="M3977" t="s">
        <v>439</v>
      </c>
      <c r="N3977" t="s">
        <v>145</v>
      </c>
      <c r="O3977" t="s">
        <v>147</v>
      </c>
      <c r="P3977" t="s">
        <v>159</v>
      </c>
      <c r="Q3977">
        <v>0</v>
      </c>
      <c r="R3977">
        <v>2</v>
      </c>
      <c r="S3977">
        <v>11814.89</v>
      </c>
      <c r="T3977">
        <v>61.39</v>
      </c>
      <c r="U3977">
        <v>0</v>
      </c>
      <c r="V3977">
        <v>0</v>
      </c>
      <c r="W3977">
        <v>0</v>
      </c>
      <c r="X3977">
        <v>0</v>
      </c>
      <c r="Y3977">
        <v>0</v>
      </c>
      <c r="Z3977">
        <v>0</v>
      </c>
      <c r="AA3977">
        <v>11753.5</v>
      </c>
      <c r="AB3977">
        <v>0</v>
      </c>
      <c r="AC3977">
        <v>0</v>
      </c>
      <c r="AD3977">
        <v>0</v>
      </c>
      <c r="AE3977">
        <v>0</v>
      </c>
      <c r="AF3977">
        <v>1</v>
      </c>
      <c r="AG3977">
        <v>0</v>
      </c>
      <c r="AH3977">
        <v>0</v>
      </c>
      <c r="AI3977">
        <v>0</v>
      </c>
      <c r="AJ3977">
        <v>0</v>
      </c>
      <c r="AK3977">
        <v>0</v>
      </c>
      <c r="AL3977">
        <v>0</v>
      </c>
      <c r="AM3977">
        <v>0</v>
      </c>
      <c r="AN3977">
        <v>0</v>
      </c>
      <c r="AO3977">
        <v>1</v>
      </c>
      <c r="AP3977">
        <v>1</v>
      </c>
      <c r="AQ3977">
        <v>1</v>
      </c>
      <c r="AR3977">
        <v>0</v>
      </c>
      <c r="AS3977">
        <v>0</v>
      </c>
      <c r="AT3977">
        <v>0</v>
      </c>
      <c r="AU3977">
        <v>0</v>
      </c>
      <c r="AV3977">
        <v>0</v>
      </c>
      <c r="AW3977">
        <v>0</v>
      </c>
      <c r="AX3977">
        <v>0</v>
      </c>
      <c r="AY3977">
        <v>0</v>
      </c>
      <c r="AZ3977">
        <v>0</v>
      </c>
      <c r="BA3977">
        <v>0</v>
      </c>
      <c r="BB3977">
        <v>0</v>
      </c>
      <c r="BC3977">
        <v>0</v>
      </c>
      <c r="BD3977">
        <v>0</v>
      </c>
      <c r="BE3977">
        <v>0</v>
      </c>
      <c r="BF3977">
        <v>0</v>
      </c>
      <c r="BG3977">
        <v>0</v>
      </c>
      <c r="BH3977">
        <v>1</v>
      </c>
      <c r="BI3977">
        <v>0</v>
      </c>
      <c r="BJ3977" s="2">
        <v>46036</v>
      </c>
      <c r="BK3977">
        <v>0</v>
      </c>
      <c r="BL3977" s="3" t="str">
        <f>VLOOKUP(O3977,DropDownList!$H$1:$I$7,2,FALSE)</f>
        <v>2024/25</v>
      </c>
      <c r="BM3977" s="3" t="str">
        <f t="shared" si="62"/>
        <v>CONF</v>
      </c>
    </row>
    <row r="3978" spans="1:65" x14ac:dyDescent="0.2">
      <c r="A3978">
        <v>2026</v>
      </c>
      <c r="B3978">
        <v>1</v>
      </c>
      <c r="C3978" t="s">
        <v>231</v>
      </c>
      <c r="D3978" t="s">
        <v>251</v>
      </c>
      <c r="E3978" t="s">
        <v>51</v>
      </c>
      <c r="F3978">
        <v>9872</v>
      </c>
      <c r="G3978" t="s">
        <v>158</v>
      </c>
      <c r="H3978" t="s">
        <v>233</v>
      </c>
      <c r="I3978" t="s">
        <v>234</v>
      </c>
      <c r="J3978" s="1">
        <v>46023</v>
      </c>
      <c r="K3978" t="s">
        <v>438</v>
      </c>
      <c r="L3978">
        <v>4</v>
      </c>
      <c r="M3978" t="s">
        <v>439</v>
      </c>
      <c r="N3978" t="s">
        <v>145</v>
      </c>
      <c r="O3978" t="s">
        <v>149</v>
      </c>
      <c r="P3978" t="s">
        <v>161</v>
      </c>
      <c r="Q3978">
        <v>275</v>
      </c>
      <c r="R3978">
        <v>63</v>
      </c>
      <c r="S3978">
        <v>46555</v>
      </c>
      <c r="T3978">
        <v>20</v>
      </c>
      <c r="U3978">
        <v>29</v>
      </c>
      <c r="V3978">
        <v>5</v>
      </c>
      <c r="W3978">
        <v>135</v>
      </c>
      <c r="X3978">
        <v>135</v>
      </c>
      <c r="Y3978">
        <v>0</v>
      </c>
      <c r="Z3978">
        <v>0</v>
      </c>
      <c r="AA3978">
        <v>46260</v>
      </c>
      <c r="AB3978">
        <v>0</v>
      </c>
      <c r="AC3978">
        <v>0</v>
      </c>
      <c r="AD3978">
        <v>5</v>
      </c>
      <c r="AE3978">
        <v>0</v>
      </c>
      <c r="AF3978">
        <v>49</v>
      </c>
      <c r="AG3978">
        <v>0</v>
      </c>
      <c r="AH3978">
        <v>1</v>
      </c>
      <c r="AI3978">
        <v>13</v>
      </c>
      <c r="AJ3978">
        <v>0</v>
      </c>
      <c r="AK3978">
        <v>0</v>
      </c>
      <c r="AL3978">
        <v>0</v>
      </c>
      <c r="AM3978">
        <v>0</v>
      </c>
      <c r="AN3978">
        <v>0</v>
      </c>
      <c r="AO3978">
        <v>32</v>
      </c>
      <c r="AP3978">
        <v>69</v>
      </c>
      <c r="AQ3978">
        <v>31</v>
      </c>
      <c r="AR3978">
        <v>0</v>
      </c>
      <c r="AS3978">
        <v>0</v>
      </c>
      <c r="AT3978">
        <v>7</v>
      </c>
      <c r="AU3978">
        <v>0</v>
      </c>
      <c r="AV3978">
        <v>0</v>
      </c>
      <c r="AW3978">
        <v>1</v>
      </c>
      <c r="AX3978">
        <v>0</v>
      </c>
      <c r="AY3978">
        <v>10</v>
      </c>
      <c r="AZ3978">
        <v>11</v>
      </c>
      <c r="BA3978">
        <v>1</v>
      </c>
      <c r="BB3978">
        <v>1</v>
      </c>
      <c r="BC3978">
        <v>1</v>
      </c>
      <c r="BD3978">
        <v>0</v>
      </c>
      <c r="BE3978">
        <v>0</v>
      </c>
      <c r="BF3978">
        <v>61</v>
      </c>
      <c r="BG3978">
        <v>275</v>
      </c>
      <c r="BH3978">
        <v>0</v>
      </c>
      <c r="BI3978">
        <v>28</v>
      </c>
      <c r="BJ3978" s="2">
        <v>46036</v>
      </c>
      <c r="BK3978">
        <v>0</v>
      </c>
      <c r="BL3978" s="3" t="str">
        <f>VLOOKUP(O3978,DropDownList!$H$1:$I$7,2,FALSE)</f>
        <v>2025/26</v>
      </c>
      <c r="BM3978" s="3" t="str">
        <f t="shared" si="62"/>
        <v>VSUR</v>
      </c>
    </row>
    <row r="3979" spans="1:65" x14ac:dyDescent="0.2">
      <c r="A3979">
        <v>2026</v>
      </c>
      <c r="B3979">
        <v>1</v>
      </c>
      <c r="C3979" t="s">
        <v>231</v>
      </c>
      <c r="D3979" t="s">
        <v>251</v>
      </c>
      <c r="E3979" t="s">
        <v>51</v>
      </c>
      <c r="F3979">
        <v>9872</v>
      </c>
      <c r="G3979" t="s">
        <v>158</v>
      </c>
      <c r="H3979" t="s">
        <v>233</v>
      </c>
      <c r="I3979" t="s">
        <v>234</v>
      </c>
      <c r="J3979" s="1">
        <v>46023</v>
      </c>
      <c r="K3979" t="s">
        <v>438</v>
      </c>
      <c r="L3979">
        <v>4</v>
      </c>
      <c r="M3979" t="s">
        <v>439</v>
      </c>
      <c r="N3979" t="s">
        <v>145</v>
      </c>
      <c r="O3979" t="s">
        <v>155</v>
      </c>
      <c r="P3979" t="s">
        <v>159</v>
      </c>
      <c r="Q3979">
        <v>0</v>
      </c>
      <c r="R3979">
        <v>1</v>
      </c>
      <c r="S3979">
        <v>400</v>
      </c>
      <c r="T3979">
        <v>0</v>
      </c>
      <c r="U3979">
        <v>0</v>
      </c>
      <c r="V3979">
        <v>0</v>
      </c>
      <c r="W3979">
        <v>0</v>
      </c>
      <c r="X3979">
        <v>0</v>
      </c>
      <c r="Y3979">
        <v>0</v>
      </c>
      <c r="Z3979">
        <v>0</v>
      </c>
      <c r="AA3979">
        <v>400</v>
      </c>
      <c r="AB3979">
        <v>0</v>
      </c>
      <c r="AC3979">
        <v>0</v>
      </c>
      <c r="AD3979">
        <v>0</v>
      </c>
      <c r="AE3979">
        <v>0</v>
      </c>
      <c r="AF3979">
        <v>1</v>
      </c>
      <c r="AG3979">
        <v>0</v>
      </c>
      <c r="AH3979">
        <v>0</v>
      </c>
      <c r="AI3979">
        <v>0</v>
      </c>
      <c r="AJ3979">
        <v>0</v>
      </c>
      <c r="AK3979">
        <v>0</v>
      </c>
      <c r="AL3979">
        <v>0</v>
      </c>
      <c r="AM3979">
        <v>0</v>
      </c>
      <c r="AN3979">
        <v>0</v>
      </c>
      <c r="AO3979">
        <v>0</v>
      </c>
      <c r="AP3979">
        <v>0</v>
      </c>
      <c r="AQ3979">
        <v>0</v>
      </c>
      <c r="AR3979">
        <v>0</v>
      </c>
      <c r="AS3979">
        <v>0</v>
      </c>
      <c r="AT3979">
        <v>0</v>
      </c>
      <c r="AU3979">
        <v>0</v>
      </c>
      <c r="AV3979">
        <v>0</v>
      </c>
      <c r="AW3979">
        <v>0</v>
      </c>
      <c r="AX3979">
        <v>0</v>
      </c>
      <c r="AY3979">
        <v>0</v>
      </c>
      <c r="AZ3979">
        <v>0</v>
      </c>
      <c r="BA3979">
        <v>0</v>
      </c>
      <c r="BB3979">
        <v>0</v>
      </c>
      <c r="BC3979">
        <v>0</v>
      </c>
      <c r="BD3979">
        <v>0</v>
      </c>
      <c r="BE3979">
        <v>0</v>
      </c>
      <c r="BF3979">
        <v>0</v>
      </c>
      <c r="BG3979">
        <v>0</v>
      </c>
      <c r="BH3979">
        <v>0</v>
      </c>
      <c r="BI3979">
        <v>0</v>
      </c>
      <c r="BJ3979" s="2">
        <v>46036</v>
      </c>
      <c r="BK3979">
        <v>0</v>
      </c>
      <c r="BL3979" s="3" t="str">
        <f>VLOOKUP(O3979,DropDownList!$H$1:$I$7,2,FALSE)</f>
        <v>2022/23</v>
      </c>
      <c r="BM3979" s="3" t="str">
        <f t="shared" si="62"/>
        <v>CONF</v>
      </c>
    </row>
    <row r="3980" spans="1:65" x14ac:dyDescent="0.2">
      <c r="A3980">
        <v>2026</v>
      </c>
      <c r="B3980">
        <v>1</v>
      </c>
      <c r="C3980" t="s">
        <v>231</v>
      </c>
      <c r="D3980" t="s">
        <v>251</v>
      </c>
      <c r="E3980" t="s">
        <v>51</v>
      </c>
      <c r="F3980">
        <v>9872</v>
      </c>
      <c r="G3980" t="s">
        <v>158</v>
      </c>
      <c r="H3980" t="s">
        <v>233</v>
      </c>
      <c r="I3980" t="s">
        <v>234</v>
      </c>
      <c r="J3980" s="1">
        <v>46023</v>
      </c>
      <c r="K3980" t="s">
        <v>438</v>
      </c>
      <c r="L3980">
        <v>4</v>
      </c>
      <c r="M3980" t="s">
        <v>439</v>
      </c>
      <c r="N3980" t="s">
        <v>145</v>
      </c>
      <c r="O3980" t="s">
        <v>156</v>
      </c>
      <c r="P3980" t="s">
        <v>159</v>
      </c>
      <c r="Q3980">
        <v>0</v>
      </c>
      <c r="R3980">
        <v>6</v>
      </c>
      <c r="S3980">
        <v>11217.8</v>
      </c>
      <c r="T3980">
        <v>903.05</v>
      </c>
      <c r="U3980">
        <v>0</v>
      </c>
      <c r="V3980">
        <v>0</v>
      </c>
      <c r="W3980">
        <v>0</v>
      </c>
      <c r="X3980">
        <v>0</v>
      </c>
      <c r="Y3980">
        <v>0</v>
      </c>
      <c r="Z3980">
        <v>0</v>
      </c>
      <c r="AA3980">
        <v>10314.75</v>
      </c>
      <c r="AB3980">
        <v>0</v>
      </c>
      <c r="AC3980">
        <v>0</v>
      </c>
      <c r="AD3980">
        <v>0</v>
      </c>
      <c r="AE3980">
        <v>0</v>
      </c>
      <c r="AF3980">
        <v>1</v>
      </c>
      <c r="AG3980">
        <v>0</v>
      </c>
      <c r="AH3980">
        <v>0</v>
      </c>
      <c r="AI3980">
        <v>0</v>
      </c>
      <c r="AJ3980">
        <v>0</v>
      </c>
      <c r="AK3980">
        <v>0</v>
      </c>
      <c r="AL3980">
        <v>0</v>
      </c>
      <c r="AM3980">
        <v>0</v>
      </c>
      <c r="AN3980">
        <v>0</v>
      </c>
      <c r="AO3980">
        <v>5</v>
      </c>
      <c r="AP3980">
        <v>5</v>
      </c>
      <c r="AQ3980">
        <v>3</v>
      </c>
      <c r="AR3980">
        <v>0</v>
      </c>
      <c r="AS3980">
        <v>0</v>
      </c>
      <c r="AT3980">
        <v>0</v>
      </c>
      <c r="AU3980">
        <v>0</v>
      </c>
      <c r="AV3980">
        <v>0</v>
      </c>
      <c r="AW3980">
        <v>0</v>
      </c>
      <c r="AX3980">
        <v>0</v>
      </c>
      <c r="AY3980">
        <v>0</v>
      </c>
      <c r="AZ3980">
        <v>0</v>
      </c>
      <c r="BA3980">
        <v>0</v>
      </c>
      <c r="BB3980">
        <v>0</v>
      </c>
      <c r="BC3980">
        <v>0</v>
      </c>
      <c r="BD3980">
        <v>0</v>
      </c>
      <c r="BE3980">
        <v>0</v>
      </c>
      <c r="BF3980">
        <v>0</v>
      </c>
      <c r="BG3980">
        <v>0</v>
      </c>
      <c r="BH3980">
        <v>5</v>
      </c>
      <c r="BI3980">
        <v>0</v>
      </c>
      <c r="BJ3980" s="2">
        <v>46036</v>
      </c>
      <c r="BK3980">
        <v>0</v>
      </c>
      <c r="BL3980" s="3" t="str">
        <f>VLOOKUP(O3980,DropDownList!$H$1:$I$7,2,FALSE)</f>
        <v>2023/24</v>
      </c>
      <c r="BM3980" s="3" t="str">
        <f t="shared" si="62"/>
        <v>CONF</v>
      </c>
    </row>
    <row r="3981" spans="1:65" x14ac:dyDescent="0.2">
      <c r="A3981">
        <v>2026</v>
      </c>
      <c r="B3981">
        <v>1</v>
      </c>
      <c r="C3981" t="s">
        <v>231</v>
      </c>
      <c r="D3981" t="s">
        <v>251</v>
      </c>
      <c r="E3981" t="s">
        <v>51</v>
      </c>
      <c r="F3981">
        <v>9872</v>
      </c>
      <c r="G3981" t="s">
        <v>158</v>
      </c>
      <c r="H3981" t="s">
        <v>233</v>
      </c>
      <c r="I3981" t="s">
        <v>234</v>
      </c>
      <c r="J3981" s="1">
        <v>46023</v>
      </c>
      <c r="K3981" t="s">
        <v>438</v>
      </c>
      <c r="L3981">
        <v>4</v>
      </c>
      <c r="M3981" t="s">
        <v>439</v>
      </c>
      <c r="N3981" t="s">
        <v>145</v>
      </c>
      <c r="O3981" t="s">
        <v>147</v>
      </c>
      <c r="P3981" t="s">
        <v>160</v>
      </c>
      <c r="Q3981">
        <v>25141.13</v>
      </c>
      <c r="R3981">
        <v>192</v>
      </c>
      <c r="S3981">
        <v>105307</v>
      </c>
      <c r="T3981">
        <v>3216.32</v>
      </c>
      <c r="U3981">
        <v>83</v>
      </c>
      <c r="V3981">
        <v>31</v>
      </c>
      <c r="W3981">
        <v>7761.93</v>
      </c>
      <c r="X3981">
        <v>10096.93</v>
      </c>
      <c r="Y3981">
        <v>0</v>
      </c>
      <c r="Z3981">
        <v>0</v>
      </c>
      <c r="AA3981">
        <v>76949.55</v>
      </c>
      <c r="AB3981">
        <v>2617</v>
      </c>
      <c r="AC3981">
        <v>69832.36</v>
      </c>
      <c r="AD3981">
        <v>10</v>
      </c>
      <c r="AE3981">
        <v>21</v>
      </c>
      <c r="AF3981">
        <v>104</v>
      </c>
      <c r="AG3981">
        <v>54</v>
      </c>
      <c r="AH3981">
        <v>2</v>
      </c>
      <c r="AI3981">
        <v>29</v>
      </c>
      <c r="AJ3981">
        <v>0</v>
      </c>
      <c r="AK3981">
        <v>0</v>
      </c>
      <c r="AL3981">
        <v>0</v>
      </c>
      <c r="AM3981">
        <v>0</v>
      </c>
      <c r="AN3981">
        <v>0</v>
      </c>
      <c r="AO3981">
        <v>124</v>
      </c>
      <c r="AP3981">
        <v>462</v>
      </c>
      <c r="AQ3981">
        <v>120</v>
      </c>
      <c r="AR3981">
        <v>0</v>
      </c>
      <c r="AS3981">
        <v>21</v>
      </c>
      <c r="AT3981">
        <v>30</v>
      </c>
      <c r="AU3981">
        <v>4</v>
      </c>
      <c r="AV3981">
        <v>2</v>
      </c>
      <c r="AW3981">
        <v>4</v>
      </c>
      <c r="AX3981">
        <v>0</v>
      </c>
      <c r="AY3981">
        <v>83</v>
      </c>
      <c r="AZ3981">
        <v>121</v>
      </c>
      <c r="BA3981">
        <v>39</v>
      </c>
      <c r="BB3981">
        <v>11</v>
      </c>
      <c r="BC3981">
        <v>7</v>
      </c>
      <c r="BD3981">
        <v>2</v>
      </c>
      <c r="BE3981">
        <v>0</v>
      </c>
      <c r="BF3981">
        <v>185</v>
      </c>
      <c r="BG3981">
        <v>9470</v>
      </c>
      <c r="BH3981">
        <v>3</v>
      </c>
      <c r="BI3981">
        <v>81</v>
      </c>
      <c r="BJ3981" s="2">
        <v>46036</v>
      </c>
      <c r="BK3981">
        <v>0</v>
      </c>
      <c r="BL3981" s="3" t="str">
        <f>VLOOKUP(O3981,DropDownList!$H$1:$I$7,2,FALSE)</f>
        <v>2024/25</v>
      </c>
      <c r="BM3981" s="3" t="str">
        <f t="shared" si="62"/>
        <v>SC COURT</v>
      </c>
    </row>
    <row r="3982" spans="1:65" x14ac:dyDescent="0.2">
      <c r="A3982">
        <v>2026</v>
      </c>
      <c r="B3982">
        <v>1</v>
      </c>
      <c r="C3982" t="s">
        <v>231</v>
      </c>
      <c r="D3982" t="s">
        <v>251</v>
      </c>
      <c r="E3982" t="s">
        <v>51</v>
      </c>
      <c r="F3982">
        <v>9872</v>
      </c>
      <c r="G3982" t="s">
        <v>158</v>
      </c>
      <c r="H3982" t="s">
        <v>233</v>
      </c>
      <c r="I3982" t="s">
        <v>234</v>
      </c>
      <c r="J3982" s="1">
        <v>46023</v>
      </c>
      <c r="K3982" t="s">
        <v>438</v>
      </c>
      <c r="L3982">
        <v>4</v>
      </c>
      <c r="M3982" t="s">
        <v>439</v>
      </c>
      <c r="N3982" t="s">
        <v>145</v>
      </c>
      <c r="O3982" t="s">
        <v>147</v>
      </c>
      <c r="P3982" t="s">
        <v>161</v>
      </c>
      <c r="Q3982">
        <v>524.15</v>
      </c>
      <c r="R3982">
        <v>188</v>
      </c>
      <c r="S3982">
        <v>11130</v>
      </c>
      <c r="T3982">
        <v>105.66</v>
      </c>
      <c r="U3982">
        <v>81</v>
      </c>
      <c r="V3982">
        <v>10</v>
      </c>
      <c r="W3982">
        <v>150</v>
      </c>
      <c r="X3982">
        <v>150</v>
      </c>
      <c r="Y3982">
        <v>0</v>
      </c>
      <c r="Z3982">
        <v>0</v>
      </c>
      <c r="AA3982">
        <v>10500.19</v>
      </c>
      <c r="AB3982">
        <v>0</v>
      </c>
      <c r="AC3982">
        <v>0</v>
      </c>
      <c r="AD3982">
        <v>9</v>
      </c>
      <c r="AE3982">
        <v>1</v>
      </c>
      <c r="AF3982">
        <v>152</v>
      </c>
      <c r="AG3982">
        <v>4</v>
      </c>
      <c r="AH3982">
        <v>2</v>
      </c>
      <c r="AI3982">
        <v>28</v>
      </c>
      <c r="AJ3982">
        <v>0</v>
      </c>
      <c r="AK3982">
        <v>0</v>
      </c>
      <c r="AL3982">
        <v>0</v>
      </c>
      <c r="AM3982">
        <v>0</v>
      </c>
      <c r="AN3982">
        <v>0</v>
      </c>
      <c r="AO3982">
        <v>121</v>
      </c>
      <c r="AP3982">
        <v>454</v>
      </c>
      <c r="AQ3982">
        <v>119</v>
      </c>
      <c r="AR3982">
        <v>0</v>
      </c>
      <c r="AS3982">
        <v>21</v>
      </c>
      <c r="AT3982">
        <v>28</v>
      </c>
      <c r="AU3982">
        <v>4</v>
      </c>
      <c r="AV3982">
        <v>2</v>
      </c>
      <c r="AW3982">
        <v>4</v>
      </c>
      <c r="AX3982">
        <v>0</v>
      </c>
      <c r="AY3982">
        <v>83</v>
      </c>
      <c r="AZ3982">
        <v>120</v>
      </c>
      <c r="BA3982">
        <v>35</v>
      </c>
      <c r="BB3982">
        <v>11</v>
      </c>
      <c r="BC3982">
        <v>7</v>
      </c>
      <c r="BD3982">
        <v>2</v>
      </c>
      <c r="BE3982">
        <v>0</v>
      </c>
      <c r="BF3982">
        <v>180</v>
      </c>
      <c r="BG3982">
        <v>500</v>
      </c>
      <c r="BH3982">
        <v>2</v>
      </c>
      <c r="BI3982">
        <v>79</v>
      </c>
      <c r="BJ3982" s="2">
        <v>46036</v>
      </c>
      <c r="BK3982">
        <v>0</v>
      </c>
      <c r="BL3982" s="3" t="str">
        <f>VLOOKUP(O3982,DropDownList!$H$1:$I$7,2,FALSE)</f>
        <v>2024/25</v>
      </c>
      <c r="BM3982" s="3" t="str">
        <f t="shared" si="62"/>
        <v>VSUR</v>
      </c>
    </row>
    <row r="3983" spans="1:65" x14ac:dyDescent="0.2">
      <c r="A3983">
        <v>2026</v>
      </c>
      <c r="B3983">
        <v>1</v>
      </c>
      <c r="C3983" t="s">
        <v>231</v>
      </c>
      <c r="D3983" t="s">
        <v>251</v>
      </c>
      <c r="E3983" t="s">
        <v>51</v>
      </c>
      <c r="F3983">
        <v>9872</v>
      </c>
      <c r="G3983" t="s">
        <v>158</v>
      </c>
      <c r="H3983" t="s">
        <v>233</v>
      </c>
      <c r="I3983" t="s">
        <v>234</v>
      </c>
      <c r="J3983" s="1">
        <v>46023</v>
      </c>
      <c r="K3983" t="s">
        <v>438</v>
      </c>
      <c r="L3983">
        <v>4</v>
      </c>
      <c r="M3983" t="s">
        <v>439</v>
      </c>
      <c r="N3983" t="s">
        <v>145</v>
      </c>
      <c r="O3983" t="s">
        <v>155</v>
      </c>
      <c r="P3983" t="s">
        <v>160</v>
      </c>
      <c r="Q3983">
        <v>19127.990000000002</v>
      </c>
      <c r="R3983">
        <v>224</v>
      </c>
      <c r="S3983">
        <v>120524.96</v>
      </c>
      <c r="T3983">
        <v>2950.67</v>
      </c>
      <c r="U3983">
        <v>53</v>
      </c>
      <c r="V3983">
        <v>10</v>
      </c>
      <c r="W3983">
        <v>3643.68</v>
      </c>
      <c r="X3983">
        <v>3643.68</v>
      </c>
      <c r="Y3983">
        <v>0</v>
      </c>
      <c r="Z3983">
        <v>0</v>
      </c>
      <c r="AA3983">
        <v>98446.3</v>
      </c>
      <c r="AB3983">
        <v>4115.34</v>
      </c>
      <c r="AC3983">
        <v>89010.96</v>
      </c>
      <c r="AD3983">
        <v>5</v>
      </c>
      <c r="AE3983">
        <v>5</v>
      </c>
      <c r="AF3983">
        <v>162</v>
      </c>
      <c r="AG3983">
        <v>34</v>
      </c>
      <c r="AH3983">
        <v>4</v>
      </c>
      <c r="AI3983">
        <v>19</v>
      </c>
      <c r="AJ3983">
        <v>0</v>
      </c>
      <c r="AK3983">
        <v>0</v>
      </c>
      <c r="AL3983">
        <v>0</v>
      </c>
      <c r="AM3983">
        <v>0</v>
      </c>
      <c r="AN3983">
        <v>0</v>
      </c>
      <c r="AO3983">
        <v>154</v>
      </c>
      <c r="AP3983">
        <v>860</v>
      </c>
      <c r="AQ3983">
        <v>151</v>
      </c>
      <c r="AR3983">
        <v>0</v>
      </c>
      <c r="AS3983">
        <v>55</v>
      </c>
      <c r="AT3983">
        <v>55</v>
      </c>
      <c r="AU3983">
        <v>12</v>
      </c>
      <c r="AV3983">
        <v>6</v>
      </c>
      <c r="AW3983">
        <v>10</v>
      </c>
      <c r="AX3983">
        <v>0</v>
      </c>
      <c r="AY3983">
        <v>175</v>
      </c>
      <c r="AZ3983">
        <v>221</v>
      </c>
      <c r="BA3983">
        <v>96</v>
      </c>
      <c r="BB3983">
        <v>16</v>
      </c>
      <c r="BC3983">
        <v>10</v>
      </c>
      <c r="BD3983">
        <v>3</v>
      </c>
      <c r="BE3983">
        <v>0</v>
      </c>
      <c r="BF3983">
        <v>211</v>
      </c>
      <c r="BG3983">
        <v>7609.13</v>
      </c>
      <c r="BH3983">
        <v>5</v>
      </c>
      <c r="BI3983">
        <v>52</v>
      </c>
      <c r="BJ3983" s="2">
        <v>46036</v>
      </c>
      <c r="BK3983">
        <v>0</v>
      </c>
      <c r="BL3983" s="3" t="str">
        <f>VLOOKUP(O3983,DropDownList!$H$1:$I$7,2,FALSE)</f>
        <v>2022/23</v>
      </c>
      <c r="BM3983" s="3" t="str">
        <f t="shared" si="62"/>
        <v>SC COURT</v>
      </c>
    </row>
    <row r="3984" spans="1:65" x14ac:dyDescent="0.2">
      <c r="A3984">
        <v>2026</v>
      </c>
      <c r="B3984">
        <v>1</v>
      </c>
      <c r="C3984" t="s">
        <v>231</v>
      </c>
      <c r="D3984" t="s">
        <v>251</v>
      </c>
      <c r="E3984" t="s">
        <v>51</v>
      </c>
      <c r="F3984">
        <v>9872</v>
      </c>
      <c r="G3984" t="s">
        <v>158</v>
      </c>
      <c r="H3984" t="s">
        <v>233</v>
      </c>
      <c r="I3984" t="s">
        <v>234</v>
      </c>
      <c r="J3984" s="1">
        <v>46023</v>
      </c>
      <c r="K3984" t="s">
        <v>438</v>
      </c>
      <c r="L3984">
        <v>4</v>
      </c>
      <c r="M3984" t="s">
        <v>439</v>
      </c>
      <c r="N3984" t="s">
        <v>145</v>
      </c>
      <c r="O3984" t="s">
        <v>155</v>
      </c>
      <c r="P3984" t="s">
        <v>161</v>
      </c>
      <c r="Q3984">
        <v>420</v>
      </c>
      <c r="R3984">
        <v>214</v>
      </c>
      <c r="S3984">
        <v>5750</v>
      </c>
      <c r="T3984">
        <v>70</v>
      </c>
      <c r="U3984">
        <v>50</v>
      </c>
      <c r="V3984">
        <v>5</v>
      </c>
      <c r="W3984">
        <v>100</v>
      </c>
      <c r="X3984">
        <v>100</v>
      </c>
      <c r="Y3984">
        <v>0</v>
      </c>
      <c r="Z3984">
        <v>0</v>
      </c>
      <c r="AA3984">
        <v>5260</v>
      </c>
      <c r="AB3984">
        <v>0</v>
      </c>
      <c r="AC3984">
        <v>0</v>
      </c>
      <c r="AD3984">
        <v>5</v>
      </c>
      <c r="AE3984">
        <v>0</v>
      </c>
      <c r="AF3984">
        <v>191</v>
      </c>
      <c r="AG3984">
        <v>0</v>
      </c>
      <c r="AH3984">
        <v>3</v>
      </c>
      <c r="AI3984">
        <v>20</v>
      </c>
      <c r="AJ3984">
        <v>0</v>
      </c>
      <c r="AK3984">
        <v>0</v>
      </c>
      <c r="AL3984">
        <v>0</v>
      </c>
      <c r="AM3984">
        <v>0</v>
      </c>
      <c r="AN3984">
        <v>0</v>
      </c>
      <c r="AO3984">
        <v>144</v>
      </c>
      <c r="AP3984">
        <v>812</v>
      </c>
      <c r="AQ3984">
        <v>143</v>
      </c>
      <c r="AR3984">
        <v>0</v>
      </c>
      <c r="AS3984">
        <v>50</v>
      </c>
      <c r="AT3984">
        <v>50</v>
      </c>
      <c r="AU3984">
        <v>13</v>
      </c>
      <c r="AV3984">
        <v>6</v>
      </c>
      <c r="AW3984">
        <v>10</v>
      </c>
      <c r="AX3984">
        <v>0</v>
      </c>
      <c r="AY3984">
        <v>168</v>
      </c>
      <c r="AZ3984">
        <v>210</v>
      </c>
      <c r="BA3984">
        <v>90</v>
      </c>
      <c r="BB3984">
        <v>14</v>
      </c>
      <c r="BC3984">
        <v>9</v>
      </c>
      <c r="BD3984">
        <v>3</v>
      </c>
      <c r="BE3984">
        <v>0</v>
      </c>
      <c r="BF3984">
        <v>201</v>
      </c>
      <c r="BG3984">
        <v>420</v>
      </c>
      <c r="BH3984">
        <v>0</v>
      </c>
      <c r="BI3984">
        <v>49</v>
      </c>
      <c r="BJ3984" s="2">
        <v>46036</v>
      </c>
      <c r="BK3984">
        <v>0</v>
      </c>
      <c r="BL3984" s="3" t="str">
        <f>VLOOKUP(O3984,DropDownList!$H$1:$I$7,2,FALSE)</f>
        <v>2022/23</v>
      </c>
      <c r="BM3984" s="3" t="str">
        <f t="shared" si="62"/>
        <v>VSUR</v>
      </c>
    </row>
    <row r="3985" spans="1:65" x14ac:dyDescent="0.2">
      <c r="A3985">
        <v>2026</v>
      </c>
      <c r="B3985">
        <v>1</v>
      </c>
      <c r="C3985" t="s">
        <v>231</v>
      </c>
      <c r="D3985" t="s">
        <v>251</v>
      </c>
      <c r="E3985" t="s">
        <v>51</v>
      </c>
      <c r="F3985">
        <v>9872</v>
      </c>
      <c r="G3985" t="s">
        <v>158</v>
      </c>
      <c r="H3985" t="s">
        <v>233</v>
      </c>
      <c r="I3985" t="s">
        <v>234</v>
      </c>
      <c r="J3985" s="1">
        <v>46023</v>
      </c>
      <c r="K3985" t="s">
        <v>438</v>
      </c>
      <c r="L3985">
        <v>4</v>
      </c>
      <c r="M3985" t="s">
        <v>439</v>
      </c>
      <c r="N3985" t="s">
        <v>145</v>
      </c>
      <c r="O3985" t="s">
        <v>156</v>
      </c>
      <c r="P3985" t="s">
        <v>160</v>
      </c>
      <c r="Q3985">
        <v>22571.75</v>
      </c>
      <c r="R3985">
        <v>218</v>
      </c>
      <c r="S3985">
        <v>126181.19</v>
      </c>
      <c r="T3985">
        <v>3730.45</v>
      </c>
      <c r="U3985">
        <v>50</v>
      </c>
      <c r="V3985">
        <v>18</v>
      </c>
      <c r="W3985">
        <v>11360.22</v>
      </c>
      <c r="X3985">
        <v>11415.22</v>
      </c>
      <c r="Y3985">
        <v>0</v>
      </c>
      <c r="Z3985">
        <v>0</v>
      </c>
      <c r="AA3985">
        <v>99878.99</v>
      </c>
      <c r="AB3985">
        <v>13991.48</v>
      </c>
      <c r="AC3985">
        <v>80521.06</v>
      </c>
      <c r="AD3985">
        <v>7</v>
      </c>
      <c r="AE3985">
        <v>11</v>
      </c>
      <c r="AF3985">
        <v>157</v>
      </c>
      <c r="AG3985">
        <v>32</v>
      </c>
      <c r="AH3985">
        <v>4</v>
      </c>
      <c r="AI3985">
        <v>18</v>
      </c>
      <c r="AJ3985">
        <v>0</v>
      </c>
      <c r="AK3985">
        <v>0</v>
      </c>
      <c r="AL3985">
        <v>0</v>
      </c>
      <c r="AM3985">
        <v>0</v>
      </c>
      <c r="AN3985">
        <v>0</v>
      </c>
      <c r="AO3985">
        <v>120</v>
      </c>
      <c r="AP3985">
        <v>506</v>
      </c>
      <c r="AQ3985">
        <v>118</v>
      </c>
      <c r="AR3985">
        <v>0</v>
      </c>
      <c r="AS3985">
        <v>30</v>
      </c>
      <c r="AT3985">
        <v>30</v>
      </c>
      <c r="AU3985">
        <v>4</v>
      </c>
      <c r="AV3985">
        <v>1</v>
      </c>
      <c r="AW3985">
        <v>3</v>
      </c>
      <c r="AX3985">
        <v>0</v>
      </c>
      <c r="AY3985">
        <v>95</v>
      </c>
      <c r="AZ3985">
        <v>134</v>
      </c>
      <c r="BA3985">
        <v>53</v>
      </c>
      <c r="BB3985">
        <v>11</v>
      </c>
      <c r="BC3985">
        <v>5</v>
      </c>
      <c r="BD3985">
        <v>4</v>
      </c>
      <c r="BE3985">
        <v>1</v>
      </c>
      <c r="BF3985">
        <v>210</v>
      </c>
      <c r="BG3985">
        <v>11733</v>
      </c>
      <c r="BH3985">
        <v>7</v>
      </c>
      <c r="BI3985">
        <v>47</v>
      </c>
      <c r="BJ3985" s="2">
        <v>46036</v>
      </c>
      <c r="BK3985">
        <v>0</v>
      </c>
      <c r="BL3985" s="3" t="str">
        <f>VLOOKUP(O3985,DropDownList!$H$1:$I$7,2,FALSE)</f>
        <v>2023/24</v>
      </c>
      <c r="BM3985" s="3" t="str">
        <f t="shared" si="62"/>
        <v>SC COURT</v>
      </c>
    </row>
    <row r="3986" spans="1:65" x14ac:dyDescent="0.2">
      <c r="A3986">
        <v>2026</v>
      </c>
      <c r="B3986">
        <v>1</v>
      </c>
      <c r="C3986" t="s">
        <v>231</v>
      </c>
      <c r="D3986" t="s">
        <v>251</v>
      </c>
      <c r="E3986" t="s">
        <v>51</v>
      </c>
      <c r="F3986">
        <v>9872</v>
      </c>
      <c r="G3986" t="s">
        <v>158</v>
      </c>
      <c r="H3986" t="s">
        <v>233</v>
      </c>
      <c r="I3986" t="s">
        <v>234</v>
      </c>
      <c r="J3986" s="1">
        <v>46023</v>
      </c>
      <c r="K3986" t="s">
        <v>438</v>
      </c>
      <c r="L3986">
        <v>4</v>
      </c>
      <c r="M3986" t="s">
        <v>439</v>
      </c>
      <c r="N3986" t="s">
        <v>145</v>
      </c>
      <c r="O3986" t="s">
        <v>149</v>
      </c>
      <c r="P3986" t="s">
        <v>160</v>
      </c>
      <c r="Q3986">
        <v>10216</v>
      </c>
      <c r="R3986">
        <v>68</v>
      </c>
      <c r="S3986">
        <v>38595</v>
      </c>
      <c r="T3986">
        <v>290</v>
      </c>
      <c r="U3986">
        <v>33</v>
      </c>
      <c r="V3986">
        <v>17</v>
      </c>
      <c r="W3986">
        <v>2520</v>
      </c>
      <c r="X3986">
        <v>5115</v>
      </c>
      <c r="Y3986">
        <v>0</v>
      </c>
      <c r="Z3986">
        <v>0</v>
      </c>
      <c r="AA3986">
        <v>28089</v>
      </c>
      <c r="AB3986">
        <v>4284</v>
      </c>
      <c r="AC3986">
        <v>22545</v>
      </c>
      <c r="AD3986">
        <v>3</v>
      </c>
      <c r="AE3986">
        <v>14</v>
      </c>
      <c r="AF3986">
        <v>34</v>
      </c>
      <c r="AG3986">
        <v>22</v>
      </c>
      <c r="AH3986">
        <v>1</v>
      </c>
      <c r="AI3986">
        <v>11</v>
      </c>
      <c r="AJ3986">
        <v>0</v>
      </c>
      <c r="AK3986">
        <v>0</v>
      </c>
      <c r="AL3986">
        <v>0</v>
      </c>
      <c r="AM3986">
        <v>0</v>
      </c>
      <c r="AN3986">
        <v>0</v>
      </c>
      <c r="AO3986">
        <v>36</v>
      </c>
      <c r="AP3986">
        <v>74</v>
      </c>
      <c r="AQ3986">
        <v>35</v>
      </c>
      <c r="AR3986">
        <v>0</v>
      </c>
      <c r="AS3986">
        <v>0</v>
      </c>
      <c r="AT3986">
        <v>7</v>
      </c>
      <c r="AU3986">
        <v>0</v>
      </c>
      <c r="AV3986">
        <v>0</v>
      </c>
      <c r="AW3986">
        <v>1</v>
      </c>
      <c r="AX3986">
        <v>0</v>
      </c>
      <c r="AY3986">
        <v>10</v>
      </c>
      <c r="AZ3986">
        <v>12</v>
      </c>
      <c r="BA3986">
        <v>1</v>
      </c>
      <c r="BB3986">
        <v>1</v>
      </c>
      <c r="BC3986">
        <v>1</v>
      </c>
      <c r="BD3986">
        <v>0</v>
      </c>
      <c r="BE3986">
        <v>0</v>
      </c>
      <c r="BF3986">
        <v>66</v>
      </c>
      <c r="BG3986">
        <v>3465</v>
      </c>
      <c r="BH3986">
        <v>0</v>
      </c>
      <c r="BI3986">
        <v>32</v>
      </c>
      <c r="BJ3986" s="2">
        <v>46036</v>
      </c>
      <c r="BK3986">
        <v>0</v>
      </c>
      <c r="BL3986" s="3" t="str">
        <f>VLOOKUP(O3986,DropDownList!$H$1:$I$7,2,FALSE)</f>
        <v>2025/26</v>
      </c>
      <c r="BM3986" s="3" t="str">
        <f t="shared" si="62"/>
        <v>SC COURT</v>
      </c>
    </row>
    <row r="3987" spans="1:65" x14ac:dyDescent="0.2">
      <c r="A3987">
        <v>2025</v>
      </c>
      <c r="B3987">
        <v>10</v>
      </c>
      <c r="C3987" t="s">
        <v>139</v>
      </c>
      <c r="D3987" t="s">
        <v>140</v>
      </c>
      <c r="E3987" t="s">
        <v>8</v>
      </c>
      <c r="F3987">
        <v>9295</v>
      </c>
      <c r="G3987" t="s">
        <v>141</v>
      </c>
      <c r="H3987" t="s">
        <v>139</v>
      </c>
      <c r="I3987" t="s">
        <v>142</v>
      </c>
      <c r="J3987" s="1">
        <v>45931</v>
      </c>
      <c r="K3987" t="s">
        <v>253</v>
      </c>
      <c r="L3987">
        <v>3</v>
      </c>
      <c r="M3987" t="s">
        <v>429</v>
      </c>
      <c r="N3987" t="s">
        <v>145</v>
      </c>
      <c r="O3987" t="s">
        <v>149</v>
      </c>
      <c r="P3987" t="s">
        <v>150</v>
      </c>
      <c r="Q3987">
        <v>60547.63</v>
      </c>
      <c r="R3987">
        <v>617</v>
      </c>
      <c r="S3987">
        <v>98005.81</v>
      </c>
      <c r="T3987">
        <v>9868.0300000000007</v>
      </c>
      <c r="U3987">
        <v>406</v>
      </c>
      <c r="V3987">
        <v>370</v>
      </c>
      <c r="W3987">
        <v>42572.86</v>
      </c>
      <c r="X3987">
        <v>54510.59</v>
      </c>
      <c r="Y3987">
        <v>556</v>
      </c>
      <c r="Z3987">
        <v>88137.78</v>
      </c>
      <c r="AA3987">
        <v>27590.15</v>
      </c>
      <c r="AB3987">
        <v>4421.24</v>
      </c>
      <c r="AC3987">
        <v>23168.91</v>
      </c>
      <c r="AD3987">
        <v>307</v>
      </c>
      <c r="AE3987">
        <v>63</v>
      </c>
      <c r="AF3987">
        <v>150</v>
      </c>
      <c r="AG3987">
        <v>74</v>
      </c>
      <c r="AH3987">
        <v>61</v>
      </c>
      <c r="AI3987">
        <v>332</v>
      </c>
      <c r="AJ3987">
        <v>87</v>
      </c>
      <c r="AK3987">
        <v>48</v>
      </c>
      <c r="AL3987">
        <v>13</v>
      </c>
      <c r="AM3987">
        <v>33</v>
      </c>
      <c r="AN3987">
        <v>6</v>
      </c>
      <c r="AO3987">
        <v>426</v>
      </c>
      <c r="AP3987">
        <v>606</v>
      </c>
      <c r="AQ3987">
        <v>428</v>
      </c>
      <c r="AR3987">
        <v>2</v>
      </c>
      <c r="AS3987">
        <v>26</v>
      </c>
      <c r="AT3987">
        <v>12</v>
      </c>
      <c r="AU3987">
        <v>1</v>
      </c>
      <c r="AV3987">
        <v>0</v>
      </c>
      <c r="AW3987">
        <v>0</v>
      </c>
      <c r="AX3987">
        <v>0</v>
      </c>
      <c r="AY3987">
        <v>27</v>
      </c>
      <c r="AZ3987">
        <v>54</v>
      </c>
      <c r="BA3987">
        <v>15</v>
      </c>
      <c r="BB3987">
        <v>4</v>
      </c>
      <c r="BC3987">
        <v>0</v>
      </c>
      <c r="BD3987">
        <v>0</v>
      </c>
      <c r="BE3987">
        <v>0</v>
      </c>
      <c r="BF3987">
        <v>445</v>
      </c>
      <c r="BG3987">
        <v>52572.29</v>
      </c>
      <c r="BH3987">
        <v>0</v>
      </c>
      <c r="BI3987">
        <v>400</v>
      </c>
      <c r="BJ3987" s="2">
        <v>45944</v>
      </c>
      <c r="BK3987">
        <v>0</v>
      </c>
      <c r="BL3987" s="3" t="str">
        <f>VLOOKUP(O3987,DropDownList!$H$1:$I$7,2,FALSE)</f>
        <v>2025/26</v>
      </c>
      <c r="BM3987" s="3" t="str">
        <f t="shared" si="62"/>
        <v>FISCAL FINES</v>
      </c>
    </row>
    <row r="3988" spans="1:65" x14ac:dyDescent="0.2">
      <c r="A3988">
        <v>2025</v>
      </c>
      <c r="B3988">
        <v>10</v>
      </c>
      <c r="C3988" t="s">
        <v>139</v>
      </c>
      <c r="D3988" t="s">
        <v>140</v>
      </c>
      <c r="E3988" t="s">
        <v>8</v>
      </c>
      <c r="F3988">
        <v>9295</v>
      </c>
      <c r="G3988" t="s">
        <v>141</v>
      </c>
      <c r="H3988" t="s">
        <v>139</v>
      </c>
      <c r="I3988" t="s">
        <v>142</v>
      </c>
      <c r="J3988" s="1">
        <v>45931</v>
      </c>
      <c r="K3988" t="s">
        <v>253</v>
      </c>
      <c r="L3988">
        <v>3</v>
      </c>
      <c r="M3988" t="s">
        <v>429</v>
      </c>
      <c r="N3988" t="s">
        <v>145</v>
      </c>
      <c r="O3988" t="s">
        <v>156</v>
      </c>
      <c r="P3988" t="s">
        <v>150</v>
      </c>
      <c r="Q3988">
        <v>198778.74</v>
      </c>
      <c r="R3988">
        <v>3856</v>
      </c>
      <c r="S3988">
        <v>605833.41</v>
      </c>
      <c r="T3988">
        <v>89171.23</v>
      </c>
      <c r="U3988">
        <v>1387</v>
      </c>
      <c r="V3988">
        <v>686</v>
      </c>
      <c r="W3988">
        <v>110362.16</v>
      </c>
      <c r="X3988">
        <v>110775.61</v>
      </c>
      <c r="Y3988">
        <v>3287</v>
      </c>
      <c r="Z3988">
        <v>516662.18</v>
      </c>
      <c r="AA3988">
        <v>317883.44</v>
      </c>
      <c r="AB3988">
        <v>65983.570000000007</v>
      </c>
      <c r="AC3988">
        <v>251899.87</v>
      </c>
      <c r="AD3988">
        <v>555</v>
      </c>
      <c r="AE3988">
        <v>131</v>
      </c>
      <c r="AF3988">
        <v>1881</v>
      </c>
      <c r="AG3988">
        <v>482</v>
      </c>
      <c r="AH3988">
        <v>569</v>
      </c>
      <c r="AI3988">
        <v>905</v>
      </c>
      <c r="AJ3988">
        <v>573</v>
      </c>
      <c r="AK3988">
        <v>291</v>
      </c>
      <c r="AL3988">
        <v>71</v>
      </c>
      <c r="AM3988">
        <v>294</v>
      </c>
      <c r="AN3988">
        <v>34</v>
      </c>
      <c r="AO3988">
        <v>2612</v>
      </c>
      <c r="AP3988">
        <v>12229</v>
      </c>
      <c r="AQ3988">
        <v>2962</v>
      </c>
      <c r="AR3988">
        <v>0</v>
      </c>
      <c r="AS3988">
        <v>1058</v>
      </c>
      <c r="AT3988">
        <v>1341</v>
      </c>
      <c r="AU3988">
        <v>99</v>
      </c>
      <c r="AV3988">
        <v>39</v>
      </c>
      <c r="AW3988">
        <v>0</v>
      </c>
      <c r="AX3988">
        <v>0</v>
      </c>
      <c r="AY3988">
        <v>1468</v>
      </c>
      <c r="AZ3988">
        <v>3016</v>
      </c>
      <c r="BA3988">
        <v>1705</v>
      </c>
      <c r="BB3988">
        <v>105</v>
      </c>
      <c r="BC3988">
        <v>41</v>
      </c>
      <c r="BD3988">
        <v>15</v>
      </c>
      <c r="BE3988">
        <v>0</v>
      </c>
      <c r="BF3988">
        <v>2744</v>
      </c>
      <c r="BG3988">
        <v>142090.95000000001</v>
      </c>
      <c r="BH3988">
        <v>19</v>
      </c>
      <c r="BI3988">
        <v>1386</v>
      </c>
      <c r="BJ3988" s="2">
        <v>45944</v>
      </c>
      <c r="BK3988">
        <v>0</v>
      </c>
      <c r="BL3988" s="3" t="str">
        <f>VLOOKUP(O3988,DropDownList!$H$1:$I$7,2,FALSE)</f>
        <v>2023/24</v>
      </c>
      <c r="BM3988" s="3" t="str">
        <f t="shared" si="62"/>
        <v>FISCAL FINES</v>
      </c>
    </row>
    <row r="3989" spans="1:65" x14ac:dyDescent="0.2">
      <c r="A3989">
        <v>2025</v>
      </c>
      <c r="B3989">
        <v>10</v>
      </c>
      <c r="C3989" t="s">
        <v>139</v>
      </c>
      <c r="D3989" t="s">
        <v>140</v>
      </c>
      <c r="E3989" t="s">
        <v>8</v>
      </c>
      <c r="F3989">
        <v>9295</v>
      </c>
      <c r="G3989" t="s">
        <v>141</v>
      </c>
      <c r="H3989" t="s">
        <v>139</v>
      </c>
      <c r="I3989" t="s">
        <v>142</v>
      </c>
      <c r="J3989" s="1">
        <v>45931</v>
      </c>
      <c r="K3989" t="s">
        <v>253</v>
      </c>
      <c r="L3989">
        <v>3</v>
      </c>
      <c r="M3989" t="s">
        <v>429</v>
      </c>
      <c r="N3989" t="s">
        <v>145</v>
      </c>
      <c r="O3989" t="s">
        <v>156</v>
      </c>
      <c r="P3989" t="s">
        <v>154</v>
      </c>
      <c r="Q3989">
        <v>137168.70000000001</v>
      </c>
      <c r="R3989">
        <v>1789</v>
      </c>
      <c r="S3989">
        <v>544289.4</v>
      </c>
      <c r="T3989">
        <v>9146.56</v>
      </c>
      <c r="U3989">
        <v>534</v>
      </c>
      <c r="V3989">
        <v>240</v>
      </c>
      <c r="W3989">
        <v>64553.120000000003</v>
      </c>
      <c r="X3989">
        <v>68436.62</v>
      </c>
      <c r="Y3989">
        <v>0</v>
      </c>
      <c r="Z3989">
        <v>0</v>
      </c>
      <c r="AA3989">
        <v>397974.14</v>
      </c>
      <c r="AB3989">
        <v>4259.74</v>
      </c>
      <c r="AC3989">
        <v>367080</v>
      </c>
      <c r="AD3989">
        <v>90</v>
      </c>
      <c r="AE3989">
        <v>150</v>
      </c>
      <c r="AF3989">
        <v>1222</v>
      </c>
      <c r="AG3989">
        <v>344</v>
      </c>
      <c r="AH3989">
        <v>24</v>
      </c>
      <c r="AI3989">
        <v>190</v>
      </c>
      <c r="AJ3989">
        <v>0</v>
      </c>
      <c r="AK3989">
        <v>0</v>
      </c>
      <c r="AL3989">
        <v>0</v>
      </c>
      <c r="AM3989">
        <v>0</v>
      </c>
      <c r="AN3989">
        <v>0</v>
      </c>
      <c r="AO3989">
        <v>1189</v>
      </c>
      <c r="AP3989">
        <v>4756</v>
      </c>
      <c r="AQ3989">
        <v>1322</v>
      </c>
      <c r="AR3989">
        <v>0</v>
      </c>
      <c r="AS3989">
        <v>571</v>
      </c>
      <c r="AT3989">
        <v>518</v>
      </c>
      <c r="AU3989">
        <v>90</v>
      </c>
      <c r="AV3989">
        <v>39</v>
      </c>
      <c r="AW3989">
        <v>9</v>
      </c>
      <c r="AX3989">
        <v>0</v>
      </c>
      <c r="AY3989">
        <v>464</v>
      </c>
      <c r="AZ3989">
        <v>925</v>
      </c>
      <c r="BA3989">
        <v>508</v>
      </c>
      <c r="BB3989">
        <v>84</v>
      </c>
      <c r="BC3989">
        <v>36</v>
      </c>
      <c r="BD3989">
        <v>13</v>
      </c>
      <c r="BE3989">
        <v>1</v>
      </c>
      <c r="BF3989">
        <v>1770</v>
      </c>
      <c r="BG3989">
        <v>63591</v>
      </c>
      <c r="BH3989">
        <v>9</v>
      </c>
      <c r="BI3989">
        <v>528</v>
      </c>
      <c r="BJ3989" s="2">
        <v>45944</v>
      </c>
      <c r="BK3989">
        <v>5</v>
      </c>
      <c r="BL3989" s="3" t="str">
        <f>VLOOKUP(O3989,DropDownList!$H$1:$I$7,2,FALSE)</f>
        <v>2023/24</v>
      </c>
      <c r="BM3989" s="3" t="str">
        <f t="shared" si="62"/>
        <v>JP COURT</v>
      </c>
    </row>
    <row r="3990" spans="1:65" x14ac:dyDescent="0.2">
      <c r="A3990">
        <v>2025</v>
      </c>
      <c r="B3990">
        <v>10</v>
      </c>
      <c r="C3990" t="s">
        <v>139</v>
      </c>
      <c r="D3990" t="s">
        <v>140</v>
      </c>
      <c r="E3990" t="s">
        <v>8</v>
      </c>
      <c r="F3990">
        <v>9295</v>
      </c>
      <c r="G3990" t="s">
        <v>141</v>
      </c>
      <c r="H3990" t="s">
        <v>139</v>
      </c>
      <c r="I3990" t="s">
        <v>142</v>
      </c>
      <c r="J3990" s="1">
        <v>45931</v>
      </c>
      <c r="K3990" t="s">
        <v>253</v>
      </c>
      <c r="L3990">
        <v>3</v>
      </c>
      <c r="M3990" t="s">
        <v>429</v>
      </c>
      <c r="N3990" t="s">
        <v>145</v>
      </c>
      <c r="O3990" t="s">
        <v>156</v>
      </c>
      <c r="P3990" t="s">
        <v>152</v>
      </c>
      <c r="Q3990">
        <v>0</v>
      </c>
      <c r="R3990">
        <v>1790</v>
      </c>
      <c r="S3990">
        <v>71600</v>
      </c>
      <c r="T3990">
        <v>44920</v>
      </c>
      <c r="U3990">
        <v>0</v>
      </c>
      <c r="V3990">
        <v>0</v>
      </c>
      <c r="W3990">
        <v>0</v>
      </c>
      <c r="X3990">
        <v>0</v>
      </c>
      <c r="Y3990">
        <v>0</v>
      </c>
      <c r="Z3990">
        <v>0</v>
      </c>
      <c r="AA3990">
        <v>26680</v>
      </c>
      <c r="AB3990">
        <v>0</v>
      </c>
      <c r="AC3990">
        <v>26680</v>
      </c>
      <c r="AD3990">
        <v>0</v>
      </c>
      <c r="AE3990">
        <v>0</v>
      </c>
      <c r="AF3990">
        <v>667</v>
      </c>
      <c r="AG3990">
        <v>0</v>
      </c>
      <c r="AH3990">
        <v>1123</v>
      </c>
      <c r="AI3990">
        <v>0</v>
      </c>
      <c r="AJ3990">
        <v>0</v>
      </c>
      <c r="AK3990">
        <v>0</v>
      </c>
      <c r="AL3990">
        <v>0</v>
      </c>
      <c r="AM3990">
        <v>5</v>
      </c>
      <c r="AN3990">
        <v>0</v>
      </c>
      <c r="AO3990">
        <v>0</v>
      </c>
      <c r="AP3990">
        <v>0</v>
      </c>
      <c r="AQ3990">
        <v>0</v>
      </c>
      <c r="AR3990">
        <v>0</v>
      </c>
      <c r="AS3990">
        <v>0</v>
      </c>
      <c r="AT3990">
        <v>0</v>
      </c>
      <c r="AU3990">
        <v>0</v>
      </c>
      <c r="AV3990">
        <v>0</v>
      </c>
      <c r="AW3990">
        <v>0</v>
      </c>
      <c r="AX3990">
        <v>0</v>
      </c>
      <c r="AY3990">
        <v>0</v>
      </c>
      <c r="AZ3990">
        <v>0</v>
      </c>
      <c r="BA3990">
        <v>0</v>
      </c>
      <c r="BB3990">
        <v>0</v>
      </c>
      <c r="BC3990">
        <v>0</v>
      </c>
      <c r="BD3990">
        <v>0</v>
      </c>
      <c r="BE3990">
        <v>0</v>
      </c>
      <c r="BF3990">
        <v>0</v>
      </c>
      <c r="BG3990">
        <v>0</v>
      </c>
      <c r="BH3990">
        <v>0</v>
      </c>
      <c r="BI3990">
        <v>0</v>
      </c>
      <c r="BJ3990" s="2">
        <v>45944</v>
      </c>
      <c r="BK3990">
        <v>0</v>
      </c>
      <c r="BL3990" s="3" t="str">
        <f>VLOOKUP(O3990,DropDownList!$H$1:$I$7,2,FALSE)</f>
        <v>2023/24</v>
      </c>
      <c r="BM3990" s="3" t="str">
        <f t="shared" si="62"/>
        <v>PCOA</v>
      </c>
    </row>
    <row r="3991" spans="1:65" x14ac:dyDescent="0.2">
      <c r="A3991">
        <v>2025</v>
      </c>
      <c r="B3991">
        <v>10</v>
      </c>
      <c r="C3991" t="s">
        <v>139</v>
      </c>
      <c r="D3991" t="s">
        <v>140</v>
      </c>
      <c r="E3991" t="s">
        <v>8</v>
      </c>
      <c r="F3991">
        <v>9295</v>
      </c>
      <c r="G3991" t="s">
        <v>141</v>
      </c>
      <c r="H3991" t="s">
        <v>139</v>
      </c>
      <c r="I3991" t="s">
        <v>142</v>
      </c>
      <c r="J3991" s="1">
        <v>45931</v>
      </c>
      <c r="K3991" t="s">
        <v>253</v>
      </c>
      <c r="L3991">
        <v>3</v>
      </c>
      <c r="M3991" t="s">
        <v>429</v>
      </c>
      <c r="N3991" t="s">
        <v>145</v>
      </c>
      <c r="O3991" t="s">
        <v>155</v>
      </c>
      <c r="P3991" t="s">
        <v>148</v>
      </c>
      <c r="Q3991">
        <v>27581.47</v>
      </c>
      <c r="R3991">
        <v>1382</v>
      </c>
      <c r="S3991">
        <v>82920</v>
      </c>
      <c r="T3991">
        <v>6128.05</v>
      </c>
      <c r="U3991">
        <v>499</v>
      </c>
      <c r="V3991">
        <v>288</v>
      </c>
      <c r="W3991">
        <v>16669.990000000002</v>
      </c>
      <c r="X3991">
        <v>16669.990000000002</v>
      </c>
      <c r="Y3991">
        <v>0</v>
      </c>
      <c r="Z3991">
        <v>0</v>
      </c>
      <c r="AA3991">
        <v>49210.48</v>
      </c>
      <c r="AB3991">
        <v>0</v>
      </c>
      <c r="AC3991">
        <v>49210.48</v>
      </c>
      <c r="AD3991">
        <v>266</v>
      </c>
      <c r="AE3991">
        <v>22</v>
      </c>
      <c r="AF3991">
        <v>776</v>
      </c>
      <c r="AG3991">
        <v>75</v>
      </c>
      <c r="AH3991">
        <v>98</v>
      </c>
      <c r="AI3991">
        <v>424</v>
      </c>
      <c r="AJ3991">
        <v>0</v>
      </c>
      <c r="AK3991">
        <v>0</v>
      </c>
      <c r="AL3991">
        <v>0</v>
      </c>
      <c r="AM3991">
        <v>0</v>
      </c>
      <c r="AN3991">
        <v>0</v>
      </c>
      <c r="AO3991">
        <v>1125</v>
      </c>
      <c r="AP3991">
        <v>6529</v>
      </c>
      <c r="AQ3991">
        <v>1327</v>
      </c>
      <c r="AR3991">
        <v>0</v>
      </c>
      <c r="AS3991">
        <v>458</v>
      </c>
      <c r="AT3991">
        <v>846</v>
      </c>
      <c r="AU3991">
        <v>31</v>
      </c>
      <c r="AV3991">
        <v>10</v>
      </c>
      <c r="AW3991">
        <v>0</v>
      </c>
      <c r="AX3991">
        <v>0</v>
      </c>
      <c r="AY3991">
        <v>787</v>
      </c>
      <c r="AZ3991">
        <v>1764</v>
      </c>
      <c r="BA3991">
        <v>1155</v>
      </c>
      <c r="BB3991">
        <v>27</v>
      </c>
      <c r="BC3991">
        <v>10</v>
      </c>
      <c r="BD3991">
        <v>15</v>
      </c>
      <c r="BE3991">
        <v>0</v>
      </c>
      <c r="BF3991">
        <v>1168</v>
      </c>
      <c r="BG3991">
        <v>25440</v>
      </c>
      <c r="BH3991">
        <v>9</v>
      </c>
      <c r="BI3991">
        <v>499</v>
      </c>
      <c r="BJ3991" s="2">
        <v>45944</v>
      </c>
      <c r="BK3991">
        <v>0</v>
      </c>
      <c r="BL3991" s="3" t="str">
        <f>VLOOKUP(O3991,DropDownList!$H$1:$I$7,2,FALSE)</f>
        <v>2022/23</v>
      </c>
      <c r="BM3991" s="3" t="str">
        <f t="shared" si="62"/>
        <v>PRAS</v>
      </c>
    </row>
    <row r="3992" spans="1:65" x14ac:dyDescent="0.2">
      <c r="A3992">
        <v>2025</v>
      </c>
      <c r="B3992">
        <v>10</v>
      </c>
      <c r="C3992" t="s">
        <v>139</v>
      </c>
      <c r="D3992" t="s">
        <v>140</v>
      </c>
      <c r="E3992" t="s">
        <v>8</v>
      </c>
      <c r="F3992">
        <v>9295</v>
      </c>
      <c r="G3992" t="s">
        <v>141</v>
      </c>
      <c r="H3992" t="s">
        <v>139</v>
      </c>
      <c r="I3992" t="s">
        <v>142</v>
      </c>
      <c r="J3992" s="1">
        <v>45931</v>
      </c>
      <c r="K3992" t="s">
        <v>253</v>
      </c>
      <c r="L3992">
        <v>3</v>
      </c>
      <c r="M3992" t="s">
        <v>429</v>
      </c>
      <c r="N3992" t="s">
        <v>145</v>
      </c>
      <c r="O3992" t="s">
        <v>155</v>
      </c>
      <c r="P3992" t="s">
        <v>151</v>
      </c>
      <c r="Q3992">
        <v>0</v>
      </c>
      <c r="R3992">
        <v>181</v>
      </c>
      <c r="S3992">
        <v>5430</v>
      </c>
      <c r="T3992">
        <v>1200</v>
      </c>
      <c r="U3992">
        <v>0</v>
      </c>
      <c r="V3992">
        <v>0</v>
      </c>
      <c r="W3992">
        <v>0</v>
      </c>
      <c r="X3992">
        <v>0</v>
      </c>
      <c r="Y3992">
        <v>0</v>
      </c>
      <c r="Z3992">
        <v>0</v>
      </c>
      <c r="AA3992">
        <v>4230</v>
      </c>
      <c r="AB3992">
        <v>0</v>
      </c>
      <c r="AC3992">
        <v>4230</v>
      </c>
      <c r="AD3992">
        <v>0</v>
      </c>
      <c r="AE3992">
        <v>0</v>
      </c>
      <c r="AF3992">
        <v>141</v>
      </c>
      <c r="AG3992">
        <v>0</v>
      </c>
      <c r="AH3992">
        <v>40</v>
      </c>
      <c r="AI3992">
        <v>0</v>
      </c>
      <c r="AJ3992">
        <v>0</v>
      </c>
      <c r="AK3992">
        <v>0</v>
      </c>
      <c r="AL3992">
        <v>0</v>
      </c>
      <c r="AM3992">
        <v>3</v>
      </c>
      <c r="AN3992">
        <v>0</v>
      </c>
      <c r="AO3992">
        <v>0</v>
      </c>
      <c r="AP3992">
        <v>0</v>
      </c>
      <c r="AQ3992">
        <v>0</v>
      </c>
      <c r="AR3992">
        <v>0</v>
      </c>
      <c r="AS3992">
        <v>0</v>
      </c>
      <c r="AT3992">
        <v>0</v>
      </c>
      <c r="AU3992">
        <v>0</v>
      </c>
      <c r="AV3992">
        <v>0</v>
      </c>
      <c r="AW3992">
        <v>0</v>
      </c>
      <c r="AX3992">
        <v>0</v>
      </c>
      <c r="AY3992">
        <v>0</v>
      </c>
      <c r="AZ3992">
        <v>0</v>
      </c>
      <c r="BA3992">
        <v>0</v>
      </c>
      <c r="BB3992">
        <v>0</v>
      </c>
      <c r="BC3992">
        <v>0</v>
      </c>
      <c r="BD3992">
        <v>0</v>
      </c>
      <c r="BE3992">
        <v>0</v>
      </c>
      <c r="BF3992">
        <v>0</v>
      </c>
      <c r="BG3992">
        <v>0</v>
      </c>
      <c r="BH3992">
        <v>0</v>
      </c>
      <c r="BI3992">
        <v>0</v>
      </c>
      <c r="BJ3992" s="2">
        <v>45944</v>
      </c>
      <c r="BK3992">
        <v>0</v>
      </c>
      <c r="BL3992" s="3" t="str">
        <f>VLOOKUP(O3992,DropDownList!$H$1:$I$7,2,FALSE)</f>
        <v>2022/23</v>
      </c>
      <c r="BM3992" s="3" t="str">
        <f t="shared" si="62"/>
        <v>PCPF</v>
      </c>
    </row>
    <row r="3993" spans="1:65" x14ac:dyDescent="0.2">
      <c r="A3993">
        <v>2025</v>
      </c>
      <c r="B3993">
        <v>10</v>
      </c>
      <c r="C3993" t="s">
        <v>139</v>
      </c>
      <c r="D3993" t="s">
        <v>140</v>
      </c>
      <c r="E3993" t="s">
        <v>8</v>
      </c>
      <c r="F3993">
        <v>9295</v>
      </c>
      <c r="G3993" t="s">
        <v>141</v>
      </c>
      <c r="H3993" t="s">
        <v>139</v>
      </c>
      <c r="I3993" t="s">
        <v>142</v>
      </c>
      <c r="J3993" s="1">
        <v>45931</v>
      </c>
      <c r="K3993" t="s">
        <v>253</v>
      </c>
      <c r="L3993">
        <v>3</v>
      </c>
      <c r="M3993" t="s">
        <v>429</v>
      </c>
      <c r="N3993" t="s">
        <v>145</v>
      </c>
      <c r="O3993" t="s">
        <v>155</v>
      </c>
      <c r="P3993" t="s">
        <v>153</v>
      </c>
      <c r="Q3993">
        <v>281.56</v>
      </c>
      <c r="R3993">
        <v>14</v>
      </c>
      <c r="S3993">
        <v>765</v>
      </c>
      <c r="T3993">
        <v>90</v>
      </c>
      <c r="U3993">
        <v>6</v>
      </c>
      <c r="V3993">
        <v>5</v>
      </c>
      <c r="W3993">
        <v>225</v>
      </c>
      <c r="X3993">
        <v>225</v>
      </c>
      <c r="Y3993">
        <v>0</v>
      </c>
      <c r="Z3993">
        <v>0</v>
      </c>
      <c r="AA3993">
        <v>393.44</v>
      </c>
      <c r="AB3993">
        <v>0</v>
      </c>
      <c r="AC3993">
        <v>393.44</v>
      </c>
      <c r="AD3993">
        <v>5</v>
      </c>
      <c r="AE3993">
        <v>0</v>
      </c>
      <c r="AF3993">
        <v>6</v>
      </c>
      <c r="AG3993">
        <v>1</v>
      </c>
      <c r="AH3993">
        <v>2</v>
      </c>
      <c r="AI3993">
        <v>5</v>
      </c>
      <c r="AJ3993">
        <v>0</v>
      </c>
      <c r="AK3993">
        <v>0</v>
      </c>
      <c r="AL3993">
        <v>0</v>
      </c>
      <c r="AM3993">
        <v>0</v>
      </c>
      <c r="AN3993">
        <v>0</v>
      </c>
      <c r="AO3993">
        <v>10</v>
      </c>
      <c r="AP3993">
        <v>26</v>
      </c>
      <c r="AQ3993">
        <v>12</v>
      </c>
      <c r="AR3993">
        <v>1</v>
      </c>
      <c r="AS3993">
        <v>1</v>
      </c>
      <c r="AT3993">
        <v>5</v>
      </c>
      <c r="AU3993">
        <v>0</v>
      </c>
      <c r="AV3993">
        <v>0</v>
      </c>
      <c r="AW3993">
        <v>0</v>
      </c>
      <c r="AX3993">
        <v>0</v>
      </c>
      <c r="AY3993">
        <v>2</v>
      </c>
      <c r="AZ3993">
        <v>3</v>
      </c>
      <c r="BA3993">
        <v>1</v>
      </c>
      <c r="BB3993">
        <v>0</v>
      </c>
      <c r="BC3993">
        <v>0</v>
      </c>
      <c r="BD3993">
        <v>0</v>
      </c>
      <c r="BE3993">
        <v>0</v>
      </c>
      <c r="BF3993">
        <v>11</v>
      </c>
      <c r="BG3993">
        <v>225</v>
      </c>
      <c r="BH3993">
        <v>0</v>
      </c>
      <c r="BI3993">
        <v>6</v>
      </c>
      <c r="BJ3993" s="2">
        <v>45944</v>
      </c>
      <c r="BK3993">
        <v>0</v>
      </c>
      <c r="BL3993" s="3" t="str">
        <f>VLOOKUP(O3993,DropDownList!$H$1:$I$7,2,FALSE)</f>
        <v>2022/23</v>
      </c>
      <c r="BM3993" s="3" t="str">
        <f t="shared" si="62"/>
        <v>PREG</v>
      </c>
    </row>
    <row r="3994" spans="1:65" x14ac:dyDescent="0.2">
      <c r="A3994">
        <v>2025</v>
      </c>
      <c r="B3994">
        <v>10</v>
      </c>
      <c r="C3994" t="s">
        <v>139</v>
      </c>
      <c r="D3994" t="s">
        <v>140</v>
      </c>
      <c r="E3994" t="s">
        <v>8</v>
      </c>
      <c r="F3994">
        <v>9295</v>
      </c>
      <c r="G3994" t="s">
        <v>141</v>
      </c>
      <c r="H3994" t="s">
        <v>139</v>
      </c>
      <c r="I3994" t="s">
        <v>142</v>
      </c>
      <c r="J3994" s="1">
        <v>45931</v>
      </c>
      <c r="K3994" t="s">
        <v>253</v>
      </c>
      <c r="L3994">
        <v>3</v>
      </c>
      <c r="M3994" t="s">
        <v>429</v>
      </c>
      <c r="N3994" t="s">
        <v>145</v>
      </c>
      <c r="O3994" t="s">
        <v>147</v>
      </c>
      <c r="P3994" t="s">
        <v>146</v>
      </c>
      <c r="Q3994">
        <v>6305.04</v>
      </c>
      <c r="R3994">
        <v>2085</v>
      </c>
      <c r="S3994">
        <v>33430</v>
      </c>
      <c r="T3994">
        <v>340</v>
      </c>
      <c r="U3994">
        <v>865</v>
      </c>
      <c r="V3994">
        <v>251</v>
      </c>
      <c r="W3994">
        <v>4075.82</v>
      </c>
      <c r="X3994">
        <v>4075.82</v>
      </c>
      <c r="Y3994">
        <v>0</v>
      </c>
      <c r="Z3994">
        <v>0</v>
      </c>
      <c r="AA3994">
        <v>26784.959999999999</v>
      </c>
      <c r="AB3994">
        <v>0</v>
      </c>
      <c r="AC3994">
        <v>0</v>
      </c>
      <c r="AD3994">
        <v>247</v>
      </c>
      <c r="AE3994">
        <v>4</v>
      </c>
      <c r="AF3994">
        <v>1681</v>
      </c>
      <c r="AG3994">
        <v>9</v>
      </c>
      <c r="AH3994">
        <v>19</v>
      </c>
      <c r="AI3994">
        <v>376</v>
      </c>
      <c r="AJ3994">
        <v>0</v>
      </c>
      <c r="AK3994">
        <v>0</v>
      </c>
      <c r="AL3994">
        <v>0</v>
      </c>
      <c r="AM3994">
        <v>0</v>
      </c>
      <c r="AN3994">
        <v>0</v>
      </c>
      <c r="AO3994">
        <v>1336</v>
      </c>
      <c r="AP3994">
        <v>3891</v>
      </c>
      <c r="AQ3994">
        <v>1425</v>
      </c>
      <c r="AR3994">
        <v>0</v>
      </c>
      <c r="AS3994">
        <v>472</v>
      </c>
      <c r="AT3994">
        <v>295</v>
      </c>
      <c r="AU3994">
        <v>48</v>
      </c>
      <c r="AV3994">
        <v>22</v>
      </c>
      <c r="AW3994">
        <v>7</v>
      </c>
      <c r="AX3994">
        <v>0</v>
      </c>
      <c r="AY3994">
        <v>354</v>
      </c>
      <c r="AZ3994">
        <v>688</v>
      </c>
      <c r="BA3994">
        <v>328</v>
      </c>
      <c r="BB3994">
        <v>47</v>
      </c>
      <c r="BC3994">
        <v>13</v>
      </c>
      <c r="BD3994">
        <v>13</v>
      </c>
      <c r="BE3994">
        <v>0</v>
      </c>
      <c r="BF3994">
        <v>2075</v>
      </c>
      <c r="BG3994">
        <v>6210</v>
      </c>
      <c r="BH3994">
        <v>0</v>
      </c>
      <c r="BI3994">
        <v>862</v>
      </c>
      <c r="BJ3994" s="2">
        <v>45944</v>
      </c>
      <c r="BK3994">
        <v>1</v>
      </c>
      <c r="BL3994" s="3" t="str">
        <f>VLOOKUP(O3994,DropDownList!$H$1:$I$7,2,FALSE)</f>
        <v>2024/25</v>
      </c>
      <c r="BM3994" s="3" t="str">
        <f t="shared" si="62"/>
        <v>VSUR</v>
      </c>
    </row>
    <row r="3995" spans="1:65" x14ac:dyDescent="0.2">
      <c r="A3995">
        <v>2025</v>
      </c>
      <c r="B3995">
        <v>10</v>
      </c>
      <c r="C3995" t="s">
        <v>139</v>
      </c>
      <c r="D3995" t="s">
        <v>140</v>
      </c>
      <c r="E3995" t="s">
        <v>8</v>
      </c>
      <c r="F3995">
        <v>9295</v>
      </c>
      <c r="G3995" t="s">
        <v>141</v>
      </c>
      <c r="H3995" t="s">
        <v>139</v>
      </c>
      <c r="I3995" t="s">
        <v>142</v>
      </c>
      <c r="J3995" s="1">
        <v>45931</v>
      </c>
      <c r="K3995" t="s">
        <v>253</v>
      </c>
      <c r="L3995">
        <v>3</v>
      </c>
      <c r="M3995" t="s">
        <v>429</v>
      </c>
      <c r="N3995" t="s">
        <v>145</v>
      </c>
      <c r="O3995" t="s">
        <v>155</v>
      </c>
      <c r="P3995" t="s">
        <v>146</v>
      </c>
      <c r="Q3995">
        <v>3056.42</v>
      </c>
      <c r="R3995">
        <v>1908</v>
      </c>
      <c r="S3995">
        <v>30360</v>
      </c>
      <c r="T3995">
        <v>350</v>
      </c>
      <c r="U3995">
        <v>416</v>
      </c>
      <c r="V3995">
        <v>85</v>
      </c>
      <c r="W3995">
        <v>1409.18</v>
      </c>
      <c r="X3995">
        <v>1409.18</v>
      </c>
      <c r="Y3995">
        <v>0</v>
      </c>
      <c r="Z3995">
        <v>0</v>
      </c>
      <c r="AA3995">
        <v>26953.58</v>
      </c>
      <c r="AB3995">
        <v>0</v>
      </c>
      <c r="AC3995">
        <v>0</v>
      </c>
      <c r="AD3995">
        <v>79</v>
      </c>
      <c r="AE3995">
        <v>6</v>
      </c>
      <c r="AF3995">
        <v>1708</v>
      </c>
      <c r="AG3995">
        <v>13</v>
      </c>
      <c r="AH3995">
        <v>23</v>
      </c>
      <c r="AI3995">
        <v>164</v>
      </c>
      <c r="AJ3995">
        <v>0</v>
      </c>
      <c r="AK3995">
        <v>0</v>
      </c>
      <c r="AL3995">
        <v>0</v>
      </c>
      <c r="AM3995">
        <v>0</v>
      </c>
      <c r="AN3995">
        <v>0</v>
      </c>
      <c r="AO3995">
        <v>1305</v>
      </c>
      <c r="AP3995">
        <v>6397</v>
      </c>
      <c r="AQ3995">
        <v>1568</v>
      </c>
      <c r="AR3995">
        <v>1</v>
      </c>
      <c r="AS3995">
        <v>904</v>
      </c>
      <c r="AT3995">
        <v>693</v>
      </c>
      <c r="AU3995">
        <v>122</v>
      </c>
      <c r="AV3995">
        <v>56</v>
      </c>
      <c r="AW3995">
        <v>5</v>
      </c>
      <c r="AX3995">
        <v>0</v>
      </c>
      <c r="AY3995">
        <v>565</v>
      </c>
      <c r="AZ3995">
        <v>1197</v>
      </c>
      <c r="BA3995">
        <v>774</v>
      </c>
      <c r="BB3995">
        <v>145</v>
      </c>
      <c r="BC3995">
        <v>57</v>
      </c>
      <c r="BD3995">
        <v>39</v>
      </c>
      <c r="BE3995">
        <v>1</v>
      </c>
      <c r="BF3995">
        <v>1894</v>
      </c>
      <c r="BG3995">
        <v>2935</v>
      </c>
      <c r="BH3995">
        <v>0</v>
      </c>
      <c r="BI3995">
        <v>410</v>
      </c>
      <c r="BJ3995" s="2">
        <v>45944</v>
      </c>
      <c r="BK3995">
        <v>7</v>
      </c>
      <c r="BL3995" s="3" t="str">
        <f>VLOOKUP(O3995,DropDownList!$H$1:$I$7,2,FALSE)</f>
        <v>2022/23</v>
      </c>
      <c r="BM3995" s="3" t="str">
        <f t="shared" si="62"/>
        <v>VSUR</v>
      </c>
    </row>
    <row r="3996" spans="1:65" x14ac:dyDescent="0.2">
      <c r="A3996">
        <v>2025</v>
      </c>
      <c r="B3996">
        <v>10</v>
      </c>
      <c r="C3996" t="s">
        <v>139</v>
      </c>
      <c r="D3996" t="s">
        <v>140</v>
      </c>
      <c r="E3996" t="s">
        <v>8</v>
      </c>
      <c r="F3996">
        <v>9295</v>
      </c>
      <c r="G3996" t="s">
        <v>141</v>
      </c>
      <c r="H3996" t="s">
        <v>139</v>
      </c>
      <c r="I3996" t="s">
        <v>142</v>
      </c>
      <c r="J3996" s="1">
        <v>45931</v>
      </c>
      <c r="K3996" t="s">
        <v>253</v>
      </c>
      <c r="L3996">
        <v>3</v>
      </c>
      <c r="M3996" t="s">
        <v>429</v>
      </c>
      <c r="N3996" t="s">
        <v>145</v>
      </c>
      <c r="O3996" t="s">
        <v>147</v>
      </c>
      <c r="P3996" t="s">
        <v>152</v>
      </c>
      <c r="Q3996">
        <v>0</v>
      </c>
      <c r="R3996">
        <v>1777</v>
      </c>
      <c r="S3996">
        <v>71080</v>
      </c>
      <c r="T3996">
        <v>42760</v>
      </c>
      <c r="U3996">
        <v>0</v>
      </c>
      <c r="V3996">
        <v>0</v>
      </c>
      <c r="W3996">
        <v>0</v>
      </c>
      <c r="X3996">
        <v>0</v>
      </c>
      <c r="Y3996">
        <v>0</v>
      </c>
      <c r="Z3996">
        <v>0</v>
      </c>
      <c r="AA3996">
        <v>28320</v>
      </c>
      <c r="AB3996">
        <v>0</v>
      </c>
      <c r="AC3996">
        <v>28320</v>
      </c>
      <c r="AD3996">
        <v>0</v>
      </c>
      <c r="AE3996">
        <v>0</v>
      </c>
      <c r="AF3996">
        <v>708</v>
      </c>
      <c r="AG3996">
        <v>0</v>
      </c>
      <c r="AH3996">
        <v>1069</v>
      </c>
      <c r="AI3996">
        <v>0</v>
      </c>
      <c r="AJ3996">
        <v>0</v>
      </c>
      <c r="AK3996">
        <v>0</v>
      </c>
      <c r="AL3996">
        <v>0</v>
      </c>
      <c r="AM3996">
        <v>6</v>
      </c>
      <c r="AN3996">
        <v>0</v>
      </c>
      <c r="AO3996">
        <v>0</v>
      </c>
      <c r="AP3996">
        <v>0</v>
      </c>
      <c r="AQ3996">
        <v>0</v>
      </c>
      <c r="AR3996">
        <v>0</v>
      </c>
      <c r="AS3996">
        <v>0</v>
      </c>
      <c r="AT3996">
        <v>0</v>
      </c>
      <c r="AU3996">
        <v>0</v>
      </c>
      <c r="AV3996">
        <v>0</v>
      </c>
      <c r="AW3996">
        <v>0</v>
      </c>
      <c r="AX3996">
        <v>0</v>
      </c>
      <c r="AY3996">
        <v>0</v>
      </c>
      <c r="AZ3996">
        <v>0</v>
      </c>
      <c r="BA3996">
        <v>0</v>
      </c>
      <c r="BB3996">
        <v>0</v>
      </c>
      <c r="BC3996">
        <v>0</v>
      </c>
      <c r="BD3996">
        <v>0</v>
      </c>
      <c r="BE3996">
        <v>0</v>
      </c>
      <c r="BF3996">
        <v>0</v>
      </c>
      <c r="BG3996">
        <v>0</v>
      </c>
      <c r="BH3996">
        <v>0</v>
      </c>
      <c r="BI3996">
        <v>0</v>
      </c>
      <c r="BJ3996" s="2">
        <v>45944</v>
      </c>
      <c r="BK3996">
        <v>0</v>
      </c>
      <c r="BL3996" s="3" t="str">
        <f>VLOOKUP(O3996,DropDownList!$H$1:$I$7,2,FALSE)</f>
        <v>2024/25</v>
      </c>
      <c r="BM3996" s="3" t="str">
        <f t="shared" si="62"/>
        <v>PCOA</v>
      </c>
    </row>
    <row r="3997" spans="1:65" x14ac:dyDescent="0.2">
      <c r="A3997">
        <v>2025</v>
      </c>
      <c r="B3997">
        <v>10</v>
      </c>
      <c r="C3997" t="s">
        <v>139</v>
      </c>
      <c r="D3997" t="s">
        <v>140</v>
      </c>
      <c r="E3997" t="s">
        <v>8</v>
      </c>
      <c r="F3997">
        <v>9295</v>
      </c>
      <c r="G3997" t="s">
        <v>141</v>
      </c>
      <c r="H3997" t="s">
        <v>139</v>
      </c>
      <c r="I3997" t="s">
        <v>142</v>
      </c>
      <c r="J3997" s="1">
        <v>45931</v>
      </c>
      <c r="K3997" t="s">
        <v>253</v>
      </c>
      <c r="L3997">
        <v>3</v>
      </c>
      <c r="M3997" t="s">
        <v>429</v>
      </c>
      <c r="N3997" t="s">
        <v>145</v>
      </c>
      <c r="O3997" t="s">
        <v>155</v>
      </c>
      <c r="P3997" t="s">
        <v>152</v>
      </c>
      <c r="Q3997">
        <v>0</v>
      </c>
      <c r="R3997">
        <v>2256</v>
      </c>
      <c r="S3997">
        <v>90240</v>
      </c>
      <c r="T3997">
        <v>53280</v>
      </c>
      <c r="U3997">
        <v>0</v>
      </c>
      <c r="V3997">
        <v>0</v>
      </c>
      <c r="W3997">
        <v>0</v>
      </c>
      <c r="X3997">
        <v>0</v>
      </c>
      <c r="Y3997">
        <v>0</v>
      </c>
      <c r="Z3997">
        <v>0</v>
      </c>
      <c r="AA3997">
        <v>36960</v>
      </c>
      <c r="AB3997">
        <v>0</v>
      </c>
      <c r="AC3997">
        <v>36960</v>
      </c>
      <c r="AD3997">
        <v>0</v>
      </c>
      <c r="AE3997">
        <v>0</v>
      </c>
      <c r="AF3997">
        <v>924</v>
      </c>
      <c r="AG3997">
        <v>0</v>
      </c>
      <c r="AH3997">
        <v>1332</v>
      </c>
      <c r="AI3997">
        <v>0</v>
      </c>
      <c r="AJ3997">
        <v>0</v>
      </c>
      <c r="AK3997">
        <v>0</v>
      </c>
      <c r="AL3997">
        <v>0</v>
      </c>
      <c r="AM3997">
        <v>2</v>
      </c>
      <c r="AN3997">
        <v>0</v>
      </c>
      <c r="AO3997">
        <v>0</v>
      </c>
      <c r="AP3997">
        <v>0</v>
      </c>
      <c r="AQ3997">
        <v>0</v>
      </c>
      <c r="AR3997">
        <v>0</v>
      </c>
      <c r="AS3997">
        <v>0</v>
      </c>
      <c r="AT3997">
        <v>0</v>
      </c>
      <c r="AU3997">
        <v>0</v>
      </c>
      <c r="AV3997">
        <v>0</v>
      </c>
      <c r="AW3997">
        <v>0</v>
      </c>
      <c r="AX3997">
        <v>0</v>
      </c>
      <c r="AY3997">
        <v>0</v>
      </c>
      <c r="AZ3997">
        <v>0</v>
      </c>
      <c r="BA3997">
        <v>0</v>
      </c>
      <c r="BB3997">
        <v>0</v>
      </c>
      <c r="BC3997">
        <v>0</v>
      </c>
      <c r="BD3997">
        <v>0</v>
      </c>
      <c r="BE3997">
        <v>0</v>
      </c>
      <c r="BF3997">
        <v>0</v>
      </c>
      <c r="BG3997">
        <v>0</v>
      </c>
      <c r="BH3997">
        <v>0</v>
      </c>
      <c r="BI3997">
        <v>0</v>
      </c>
      <c r="BJ3997" s="2">
        <v>45944</v>
      </c>
      <c r="BK3997">
        <v>0</v>
      </c>
      <c r="BL3997" s="3" t="str">
        <f>VLOOKUP(O3997,DropDownList!$H$1:$I$7,2,FALSE)</f>
        <v>2022/23</v>
      </c>
      <c r="BM3997" s="3" t="str">
        <f t="shared" si="62"/>
        <v>PCOA</v>
      </c>
    </row>
    <row r="3998" spans="1:65" x14ac:dyDescent="0.2">
      <c r="A3998">
        <v>2025</v>
      </c>
      <c r="B3998">
        <v>10</v>
      </c>
      <c r="C3998" t="s">
        <v>139</v>
      </c>
      <c r="D3998" t="s">
        <v>140</v>
      </c>
      <c r="E3998" t="s">
        <v>8</v>
      </c>
      <c r="F3998">
        <v>9295</v>
      </c>
      <c r="G3998" t="s">
        <v>141</v>
      </c>
      <c r="H3998" t="s">
        <v>139</v>
      </c>
      <c r="I3998" t="s">
        <v>142</v>
      </c>
      <c r="J3998" s="1">
        <v>45931</v>
      </c>
      <c r="K3998" t="s">
        <v>253</v>
      </c>
      <c r="L3998">
        <v>3</v>
      </c>
      <c r="M3998" t="s">
        <v>429</v>
      </c>
      <c r="N3998" t="s">
        <v>145</v>
      </c>
      <c r="O3998" t="s">
        <v>147</v>
      </c>
      <c r="P3998" t="s">
        <v>148</v>
      </c>
      <c r="Q3998">
        <v>37216.160000000003</v>
      </c>
      <c r="R3998">
        <v>1052</v>
      </c>
      <c r="S3998">
        <v>63120</v>
      </c>
      <c r="T3998">
        <v>2185</v>
      </c>
      <c r="U3998">
        <v>657</v>
      </c>
      <c r="V3998">
        <v>409</v>
      </c>
      <c r="W3998">
        <v>24020.45</v>
      </c>
      <c r="X3998">
        <v>24020.45</v>
      </c>
      <c r="Y3998">
        <v>0</v>
      </c>
      <c r="Z3998">
        <v>0</v>
      </c>
      <c r="AA3998">
        <v>23718.84</v>
      </c>
      <c r="AB3998">
        <v>0</v>
      </c>
      <c r="AC3998">
        <v>23718.84</v>
      </c>
      <c r="AD3998">
        <v>391</v>
      </c>
      <c r="AE3998">
        <v>18</v>
      </c>
      <c r="AF3998">
        <v>358</v>
      </c>
      <c r="AG3998">
        <v>68</v>
      </c>
      <c r="AH3998">
        <v>35</v>
      </c>
      <c r="AI3998">
        <v>589</v>
      </c>
      <c r="AJ3998">
        <v>0</v>
      </c>
      <c r="AK3998">
        <v>0</v>
      </c>
      <c r="AL3998">
        <v>0</v>
      </c>
      <c r="AM3998">
        <v>0</v>
      </c>
      <c r="AN3998">
        <v>0</v>
      </c>
      <c r="AO3998">
        <v>861</v>
      </c>
      <c r="AP3998">
        <v>2761</v>
      </c>
      <c r="AQ3998">
        <v>930</v>
      </c>
      <c r="AR3998">
        <v>0</v>
      </c>
      <c r="AS3998">
        <v>132</v>
      </c>
      <c r="AT3998">
        <v>200</v>
      </c>
      <c r="AU3998">
        <v>3</v>
      </c>
      <c r="AV3998">
        <v>0</v>
      </c>
      <c r="AW3998">
        <v>0</v>
      </c>
      <c r="AX3998">
        <v>0</v>
      </c>
      <c r="AY3998">
        <v>376</v>
      </c>
      <c r="AZ3998">
        <v>693</v>
      </c>
      <c r="BA3998">
        <v>294</v>
      </c>
      <c r="BB3998">
        <v>7</v>
      </c>
      <c r="BC3998">
        <v>1</v>
      </c>
      <c r="BD3998">
        <v>4</v>
      </c>
      <c r="BE3998">
        <v>0</v>
      </c>
      <c r="BF3998">
        <v>893</v>
      </c>
      <c r="BG3998">
        <v>35340</v>
      </c>
      <c r="BH3998">
        <v>2</v>
      </c>
      <c r="BI3998">
        <v>657</v>
      </c>
      <c r="BJ3998" s="2">
        <v>45944</v>
      </c>
      <c r="BK3998">
        <v>0</v>
      </c>
      <c r="BL3998" s="3" t="str">
        <f>VLOOKUP(O3998,DropDownList!$H$1:$I$7,2,FALSE)</f>
        <v>2024/25</v>
      </c>
      <c r="BM3998" s="3" t="str">
        <f t="shared" si="62"/>
        <v>PRAS</v>
      </c>
    </row>
    <row r="3999" spans="1:65" x14ac:dyDescent="0.2">
      <c r="A3999">
        <v>2025</v>
      </c>
      <c r="B3999">
        <v>10</v>
      </c>
      <c r="C3999" t="s">
        <v>139</v>
      </c>
      <c r="D3999" t="s">
        <v>140</v>
      </c>
      <c r="E3999" t="s">
        <v>8</v>
      </c>
      <c r="F3999">
        <v>9295</v>
      </c>
      <c r="G3999" t="s">
        <v>141</v>
      </c>
      <c r="H3999" t="s">
        <v>139</v>
      </c>
      <c r="I3999" t="s">
        <v>142</v>
      </c>
      <c r="J3999" s="1">
        <v>45931</v>
      </c>
      <c r="K3999" t="s">
        <v>253</v>
      </c>
      <c r="L3999">
        <v>3</v>
      </c>
      <c r="M3999" t="s">
        <v>429</v>
      </c>
      <c r="N3999" t="s">
        <v>145</v>
      </c>
      <c r="O3999" t="s">
        <v>147</v>
      </c>
      <c r="P3999" t="s">
        <v>151</v>
      </c>
      <c r="Q3999">
        <v>0</v>
      </c>
      <c r="R3999">
        <v>2</v>
      </c>
      <c r="S3999">
        <v>60</v>
      </c>
      <c r="T3999">
        <v>0</v>
      </c>
      <c r="U3999">
        <v>0</v>
      </c>
      <c r="V3999">
        <v>0</v>
      </c>
      <c r="W3999">
        <v>0</v>
      </c>
      <c r="X3999">
        <v>0</v>
      </c>
      <c r="Y3999">
        <v>0</v>
      </c>
      <c r="Z3999">
        <v>0</v>
      </c>
      <c r="AA3999">
        <v>60</v>
      </c>
      <c r="AB3999">
        <v>0</v>
      </c>
      <c r="AC3999">
        <v>60</v>
      </c>
      <c r="AD3999">
        <v>0</v>
      </c>
      <c r="AE3999">
        <v>0</v>
      </c>
      <c r="AF3999">
        <v>2</v>
      </c>
      <c r="AG3999">
        <v>0</v>
      </c>
      <c r="AH3999">
        <v>0</v>
      </c>
      <c r="AI3999">
        <v>0</v>
      </c>
      <c r="AJ3999">
        <v>0</v>
      </c>
      <c r="AK3999">
        <v>0</v>
      </c>
      <c r="AL3999">
        <v>0</v>
      </c>
      <c r="AM3999">
        <v>0</v>
      </c>
      <c r="AN3999">
        <v>0</v>
      </c>
      <c r="AO3999">
        <v>0</v>
      </c>
      <c r="AP3999">
        <v>0</v>
      </c>
      <c r="AQ3999">
        <v>0</v>
      </c>
      <c r="AR3999">
        <v>0</v>
      </c>
      <c r="AS3999">
        <v>0</v>
      </c>
      <c r="AT3999">
        <v>0</v>
      </c>
      <c r="AU3999">
        <v>0</v>
      </c>
      <c r="AV3999">
        <v>0</v>
      </c>
      <c r="AW3999">
        <v>0</v>
      </c>
      <c r="AX3999">
        <v>0</v>
      </c>
      <c r="AY3999">
        <v>0</v>
      </c>
      <c r="AZ3999">
        <v>0</v>
      </c>
      <c r="BA3999">
        <v>0</v>
      </c>
      <c r="BB3999">
        <v>0</v>
      </c>
      <c r="BC3999">
        <v>0</v>
      </c>
      <c r="BD3999">
        <v>0</v>
      </c>
      <c r="BE3999">
        <v>0</v>
      </c>
      <c r="BF3999">
        <v>0</v>
      </c>
      <c r="BG3999">
        <v>0</v>
      </c>
      <c r="BH3999">
        <v>0</v>
      </c>
      <c r="BI3999">
        <v>0</v>
      </c>
      <c r="BJ3999" s="2">
        <v>45944</v>
      </c>
      <c r="BK3999">
        <v>0</v>
      </c>
      <c r="BL3999" s="3" t="str">
        <f>VLOOKUP(O3999,DropDownList!$H$1:$I$7,2,FALSE)</f>
        <v>2024/25</v>
      </c>
      <c r="BM3999" s="3" t="str">
        <f t="shared" si="62"/>
        <v>PCPF</v>
      </c>
    </row>
    <row r="4000" spans="1:65" x14ac:dyDescent="0.2">
      <c r="A4000">
        <v>2025</v>
      </c>
      <c r="B4000">
        <v>10</v>
      </c>
      <c r="C4000" t="s">
        <v>139</v>
      </c>
      <c r="D4000" t="s">
        <v>140</v>
      </c>
      <c r="E4000" t="s">
        <v>8</v>
      </c>
      <c r="F4000">
        <v>9295</v>
      </c>
      <c r="G4000" t="s">
        <v>141</v>
      </c>
      <c r="H4000" t="s">
        <v>139</v>
      </c>
      <c r="I4000" t="s">
        <v>142</v>
      </c>
      <c r="J4000" s="1">
        <v>45931</v>
      </c>
      <c r="K4000" t="s">
        <v>253</v>
      </c>
      <c r="L4000">
        <v>3</v>
      </c>
      <c r="M4000" t="s">
        <v>429</v>
      </c>
      <c r="N4000" t="s">
        <v>145</v>
      </c>
      <c r="O4000" t="s">
        <v>147</v>
      </c>
      <c r="P4000" t="s">
        <v>153</v>
      </c>
      <c r="Q4000">
        <v>1710</v>
      </c>
      <c r="R4000">
        <v>29</v>
      </c>
      <c r="S4000">
        <v>2895</v>
      </c>
      <c r="T4000">
        <v>195</v>
      </c>
      <c r="U4000">
        <v>16</v>
      </c>
      <c r="V4000">
        <v>16</v>
      </c>
      <c r="W4000">
        <v>1710</v>
      </c>
      <c r="X4000">
        <v>1710</v>
      </c>
      <c r="Y4000">
        <v>0</v>
      </c>
      <c r="Z4000">
        <v>0</v>
      </c>
      <c r="AA4000">
        <v>990</v>
      </c>
      <c r="AB4000">
        <v>0</v>
      </c>
      <c r="AC4000">
        <v>990</v>
      </c>
      <c r="AD4000">
        <v>16</v>
      </c>
      <c r="AE4000">
        <v>0</v>
      </c>
      <c r="AF4000">
        <v>10</v>
      </c>
      <c r="AG4000">
        <v>0</v>
      </c>
      <c r="AH4000">
        <v>3</v>
      </c>
      <c r="AI4000">
        <v>16</v>
      </c>
      <c r="AJ4000">
        <v>0</v>
      </c>
      <c r="AK4000">
        <v>0</v>
      </c>
      <c r="AL4000">
        <v>0</v>
      </c>
      <c r="AM4000">
        <v>0</v>
      </c>
      <c r="AN4000">
        <v>0</v>
      </c>
      <c r="AO4000">
        <v>19</v>
      </c>
      <c r="AP4000">
        <v>26</v>
      </c>
      <c r="AQ4000">
        <v>20</v>
      </c>
      <c r="AR4000">
        <v>0</v>
      </c>
      <c r="AS4000">
        <v>1</v>
      </c>
      <c r="AT4000">
        <v>1</v>
      </c>
      <c r="AU4000">
        <v>0</v>
      </c>
      <c r="AV4000">
        <v>0</v>
      </c>
      <c r="AW4000">
        <v>0</v>
      </c>
      <c r="AX4000">
        <v>0</v>
      </c>
      <c r="AY4000">
        <v>0</v>
      </c>
      <c r="AZ4000">
        <v>2</v>
      </c>
      <c r="BA4000">
        <v>2</v>
      </c>
      <c r="BB4000">
        <v>0</v>
      </c>
      <c r="BC4000">
        <v>0</v>
      </c>
      <c r="BD4000">
        <v>0</v>
      </c>
      <c r="BE4000">
        <v>0</v>
      </c>
      <c r="BF4000">
        <v>19</v>
      </c>
      <c r="BG4000">
        <v>1710</v>
      </c>
      <c r="BH4000">
        <v>0</v>
      </c>
      <c r="BI4000">
        <v>16</v>
      </c>
      <c r="BJ4000" s="2">
        <v>45944</v>
      </c>
      <c r="BK4000">
        <v>0</v>
      </c>
      <c r="BL4000" s="3" t="str">
        <f>VLOOKUP(O4000,DropDownList!$H$1:$I$7,2,FALSE)</f>
        <v>2024/25</v>
      </c>
      <c r="BM4000" s="3" t="str">
        <f t="shared" si="62"/>
        <v>PREG</v>
      </c>
    </row>
    <row r="4001" spans="1:65" x14ac:dyDescent="0.2">
      <c r="A4001">
        <v>2025</v>
      </c>
      <c r="B4001">
        <v>10</v>
      </c>
      <c r="C4001" t="s">
        <v>139</v>
      </c>
      <c r="D4001" t="s">
        <v>140</v>
      </c>
      <c r="E4001" t="s">
        <v>8</v>
      </c>
      <c r="F4001">
        <v>9295</v>
      </c>
      <c r="G4001" t="s">
        <v>141</v>
      </c>
      <c r="H4001" t="s">
        <v>139</v>
      </c>
      <c r="I4001" t="s">
        <v>142</v>
      </c>
      <c r="J4001" s="1">
        <v>45931</v>
      </c>
      <c r="K4001" t="s">
        <v>253</v>
      </c>
      <c r="L4001">
        <v>3</v>
      </c>
      <c r="M4001" t="s">
        <v>429</v>
      </c>
      <c r="N4001" t="s">
        <v>145</v>
      </c>
      <c r="O4001" t="s">
        <v>149</v>
      </c>
      <c r="P4001" t="s">
        <v>153</v>
      </c>
      <c r="Q4001">
        <v>15</v>
      </c>
      <c r="R4001">
        <v>1</v>
      </c>
      <c r="S4001">
        <v>45</v>
      </c>
      <c r="T4001">
        <v>0</v>
      </c>
      <c r="U4001">
        <v>1</v>
      </c>
      <c r="V4001">
        <v>0</v>
      </c>
      <c r="W4001">
        <v>0</v>
      </c>
      <c r="X4001">
        <v>0</v>
      </c>
      <c r="Y4001">
        <v>0</v>
      </c>
      <c r="Z4001">
        <v>0</v>
      </c>
      <c r="AA4001">
        <v>30</v>
      </c>
      <c r="AB4001">
        <v>0</v>
      </c>
      <c r="AC4001">
        <v>30</v>
      </c>
      <c r="AD4001">
        <v>0</v>
      </c>
      <c r="AE4001">
        <v>0</v>
      </c>
      <c r="AF4001">
        <v>0</v>
      </c>
      <c r="AG4001">
        <v>1</v>
      </c>
      <c r="AH4001">
        <v>0</v>
      </c>
      <c r="AI4001">
        <v>0</v>
      </c>
      <c r="AJ4001">
        <v>0</v>
      </c>
      <c r="AK4001">
        <v>0</v>
      </c>
      <c r="AL4001">
        <v>0</v>
      </c>
      <c r="AM4001">
        <v>0</v>
      </c>
      <c r="AN4001">
        <v>0</v>
      </c>
      <c r="AO4001">
        <v>0</v>
      </c>
      <c r="AP4001">
        <v>0</v>
      </c>
      <c r="AQ4001">
        <v>0</v>
      </c>
      <c r="AR4001">
        <v>0</v>
      </c>
      <c r="AS4001">
        <v>0</v>
      </c>
      <c r="AT4001">
        <v>0</v>
      </c>
      <c r="AU4001">
        <v>0</v>
      </c>
      <c r="AV4001">
        <v>0</v>
      </c>
      <c r="AW4001">
        <v>0</v>
      </c>
      <c r="AX4001">
        <v>0</v>
      </c>
      <c r="AY4001">
        <v>0</v>
      </c>
      <c r="AZ4001">
        <v>0</v>
      </c>
      <c r="BA4001">
        <v>0</v>
      </c>
      <c r="BB4001">
        <v>0</v>
      </c>
      <c r="BC4001">
        <v>0</v>
      </c>
      <c r="BD4001">
        <v>0</v>
      </c>
      <c r="BE4001">
        <v>0</v>
      </c>
      <c r="BF4001">
        <v>0</v>
      </c>
      <c r="BG4001">
        <v>0</v>
      </c>
      <c r="BH4001">
        <v>0</v>
      </c>
      <c r="BI4001">
        <v>0</v>
      </c>
      <c r="BJ4001" s="2">
        <v>45944</v>
      </c>
      <c r="BK4001">
        <v>0</v>
      </c>
      <c r="BL4001" s="3" t="str">
        <f>VLOOKUP(O4001,DropDownList!$H$1:$I$7,2,FALSE)</f>
        <v>2025/26</v>
      </c>
      <c r="BM4001" s="3" t="str">
        <f t="shared" si="62"/>
        <v>PREG</v>
      </c>
    </row>
    <row r="4002" spans="1:65" x14ac:dyDescent="0.2">
      <c r="A4002">
        <v>2025</v>
      </c>
      <c r="B4002">
        <v>10</v>
      </c>
      <c r="C4002" t="s">
        <v>139</v>
      </c>
      <c r="D4002" t="s">
        <v>140</v>
      </c>
      <c r="E4002" t="s">
        <v>8</v>
      </c>
      <c r="F4002">
        <v>9295</v>
      </c>
      <c r="G4002" t="s">
        <v>141</v>
      </c>
      <c r="H4002" t="s">
        <v>139</v>
      </c>
      <c r="I4002" t="s">
        <v>142</v>
      </c>
      <c r="J4002" s="1">
        <v>45931</v>
      </c>
      <c r="K4002" t="s">
        <v>253</v>
      </c>
      <c r="L4002">
        <v>3</v>
      </c>
      <c r="M4002" t="s">
        <v>429</v>
      </c>
      <c r="N4002" t="s">
        <v>145</v>
      </c>
      <c r="O4002" t="s">
        <v>149</v>
      </c>
      <c r="P4002" t="s">
        <v>151</v>
      </c>
      <c r="Q4002">
        <v>0</v>
      </c>
      <c r="R4002">
        <v>2</v>
      </c>
      <c r="S4002">
        <v>60</v>
      </c>
      <c r="T4002">
        <v>0</v>
      </c>
      <c r="U4002">
        <v>0</v>
      </c>
      <c r="V4002">
        <v>0</v>
      </c>
      <c r="W4002">
        <v>0</v>
      </c>
      <c r="X4002">
        <v>0</v>
      </c>
      <c r="Y4002">
        <v>0</v>
      </c>
      <c r="Z4002">
        <v>0</v>
      </c>
      <c r="AA4002">
        <v>60</v>
      </c>
      <c r="AB4002">
        <v>0</v>
      </c>
      <c r="AC4002">
        <v>60</v>
      </c>
      <c r="AD4002">
        <v>0</v>
      </c>
      <c r="AE4002">
        <v>0</v>
      </c>
      <c r="AF4002">
        <v>2</v>
      </c>
      <c r="AG4002">
        <v>0</v>
      </c>
      <c r="AH4002">
        <v>0</v>
      </c>
      <c r="AI4002">
        <v>0</v>
      </c>
      <c r="AJ4002">
        <v>0</v>
      </c>
      <c r="AK4002">
        <v>0</v>
      </c>
      <c r="AL4002">
        <v>0</v>
      </c>
      <c r="AM4002">
        <v>0</v>
      </c>
      <c r="AN4002">
        <v>0</v>
      </c>
      <c r="AO4002">
        <v>0</v>
      </c>
      <c r="AP4002">
        <v>0</v>
      </c>
      <c r="AQ4002">
        <v>0</v>
      </c>
      <c r="AR4002">
        <v>0</v>
      </c>
      <c r="AS4002">
        <v>0</v>
      </c>
      <c r="AT4002">
        <v>0</v>
      </c>
      <c r="AU4002">
        <v>0</v>
      </c>
      <c r="AV4002">
        <v>0</v>
      </c>
      <c r="AW4002">
        <v>0</v>
      </c>
      <c r="AX4002">
        <v>0</v>
      </c>
      <c r="AY4002">
        <v>0</v>
      </c>
      <c r="AZ4002">
        <v>0</v>
      </c>
      <c r="BA4002">
        <v>0</v>
      </c>
      <c r="BB4002">
        <v>0</v>
      </c>
      <c r="BC4002">
        <v>0</v>
      </c>
      <c r="BD4002">
        <v>0</v>
      </c>
      <c r="BE4002">
        <v>0</v>
      </c>
      <c r="BF4002">
        <v>0</v>
      </c>
      <c r="BG4002">
        <v>0</v>
      </c>
      <c r="BH4002">
        <v>0</v>
      </c>
      <c r="BI4002">
        <v>0</v>
      </c>
      <c r="BJ4002" s="2">
        <v>45944</v>
      </c>
      <c r="BK4002">
        <v>0</v>
      </c>
      <c r="BL4002" s="3" t="str">
        <f>VLOOKUP(O4002,DropDownList!$H$1:$I$7,2,FALSE)</f>
        <v>2025/26</v>
      </c>
      <c r="BM4002" s="3" t="str">
        <f t="shared" si="62"/>
        <v>PCPF</v>
      </c>
    </row>
    <row r="4003" spans="1:65" x14ac:dyDescent="0.2">
      <c r="A4003">
        <v>2025</v>
      </c>
      <c r="B4003">
        <v>10</v>
      </c>
      <c r="C4003" t="s">
        <v>139</v>
      </c>
      <c r="D4003" t="s">
        <v>140</v>
      </c>
      <c r="E4003" t="s">
        <v>8</v>
      </c>
      <c r="F4003">
        <v>9295</v>
      </c>
      <c r="G4003" t="s">
        <v>141</v>
      </c>
      <c r="H4003" t="s">
        <v>139</v>
      </c>
      <c r="I4003" t="s">
        <v>142</v>
      </c>
      <c r="J4003" s="1">
        <v>45931</v>
      </c>
      <c r="K4003" t="s">
        <v>253</v>
      </c>
      <c r="L4003">
        <v>3</v>
      </c>
      <c r="M4003" t="s">
        <v>429</v>
      </c>
      <c r="N4003" t="s">
        <v>145</v>
      </c>
      <c r="O4003" t="s">
        <v>149</v>
      </c>
      <c r="P4003" t="s">
        <v>146</v>
      </c>
      <c r="Q4003">
        <v>1870</v>
      </c>
      <c r="R4003">
        <v>479</v>
      </c>
      <c r="S4003">
        <v>7390</v>
      </c>
      <c r="T4003">
        <v>20</v>
      </c>
      <c r="U4003">
        <v>264</v>
      </c>
      <c r="V4003">
        <v>108</v>
      </c>
      <c r="W4003">
        <v>1660</v>
      </c>
      <c r="X4003">
        <v>1660</v>
      </c>
      <c r="Y4003">
        <v>0</v>
      </c>
      <c r="Z4003">
        <v>0</v>
      </c>
      <c r="AA4003">
        <v>5500</v>
      </c>
      <c r="AB4003">
        <v>0</v>
      </c>
      <c r="AC4003">
        <v>0</v>
      </c>
      <c r="AD4003">
        <v>108</v>
      </c>
      <c r="AE4003">
        <v>0</v>
      </c>
      <c r="AF4003">
        <v>357</v>
      </c>
      <c r="AG4003">
        <v>0</v>
      </c>
      <c r="AH4003">
        <v>1</v>
      </c>
      <c r="AI4003">
        <v>121</v>
      </c>
      <c r="AJ4003">
        <v>0</v>
      </c>
      <c r="AK4003">
        <v>0</v>
      </c>
      <c r="AL4003">
        <v>0</v>
      </c>
      <c r="AM4003">
        <v>0</v>
      </c>
      <c r="AN4003">
        <v>0</v>
      </c>
      <c r="AO4003">
        <v>294</v>
      </c>
      <c r="AP4003">
        <v>460</v>
      </c>
      <c r="AQ4003">
        <v>298</v>
      </c>
      <c r="AR4003">
        <v>0</v>
      </c>
      <c r="AS4003">
        <v>46</v>
      </c>
      <c r="AT4003">
        <v>19</v>
      </c>
      <c r="AU4003">
        <v>1</v>
      </c>
      <c r="AV4003">
        <v>0</v>
      </c>
      <c r="AW4003">
        <v>0</v>
      </c>
      <c r="AX4003">
        <v>0</v>
      </c>
      <c r="AY4003">
        <v>15</v>
      </c>
      <c r="AZ4003">
        <v>38</v>
      </c>
      <c r="BA4003">
        <v>12</v>
      </c>
      <c r="BB4003">
        <v>3</v>
      </c>
      <c r="BC4003">
        <v>1</v>
      </c>
      <c r="BD4003">
        <v>0</v>
      </c>
      <c r="BE4003">
        <v>0</v>
      </c>
      <c r="BF4003">
        <v>479</v>
      </c>
      <c r="BG4003">
        <v>1870</v>
      </c>
      <c r="BH4003">
        <v>0</v>
      </c>
      <c r="BI4003">
        <v>262</v>
      </c>
      <c r="BJ4003" s="2">
        <v>45944</v>
      </c>
      <c r="BK4003">
        <v>0</v>
      </c>
      <c r="BL4003" s="3" t="str">
        <f>VLOOKUP(O4003,DropDownList!$H$1:$I$7,2,FALSE)</f>
        <v>2025/26</v>
      </c>
      <c r="BM4003" s="3" t="str">
        <f t="shared" si="62"/>
        <v>VSUR</v>
      </c>
    </row>
    <row r="4004" spans="1:65" x14ac:dyDescent="0.2">
      <c r="A4004">
        <v>2025</v>
      </c>
      <c r="B4004">
        <v>10</v>
      </c>
      <c r="C4004" t="s">
        <v>139</v>
      </c>
      <c r="D4004" t="s">
        <v>140</v>
      </c>
      <c r="E4004" t="s">
        <v>8</v>
      </c>
      <c r="F4004">
        <v>9295</v>
      </c>
      <c r="G4004" t="s">
        <v>141</v>
      </c>
      <c r="H4004" t="s">
        <v>139</v>
      </c>
      <c r="I4004" t="s">
        <v>142</v>
      </c>
      <c r="J4004" s="1">
        <v>45931</v>
      </c>
      <c r="K4004" t="s">
        <v>253</v>
      </c>
      <c r="L4004">
        <v>3</v>
      </c>
      <c r="M4004" t="s">
        <v>429</v>
      </c>
      <c r="N4004" t="s">
        <v>145</v>
      </c>
      <c r="O4004" t="s">
        <v>149</v>
      </c>
      <c r="P4004" t="s">
        <v>152</v>
      </c>
      <c r="Q4004">
        <v>0</v>
      </c>
      <c r="R4004">
        <v>426</v>
      </c>
      <c r="S4004">
        <v>17040</v>
      </c>
      <c r="T4004">
        <v>11680</v>
      </c>
      <c r="U4004">
        <v>0</v>
      </c>
      <c r="V4004">
        <v>0</v>
      </c>
      <c r="W4004">
        <v>0</v>
      </c>
      <c r="X4004">
        <v>0</v>
      </c>
      <c r="Y4004">
        <v>0</v>
      </c>
      <c r="Z4004">
        <v>0</v>
      </c>
      <c r="AA4004">
        <v>5360</v>
      </c>
      <c r="AB4004">
        <v>0</v>
      </c>
      <c r="AC4004">
        <v>5360</v>
      </c>
      <c r="AD4004">
        <v>0</v>
      </c>
      <c r="AE4004">
        <v>0</v>
      </c>
      <c r="AF4004">
        <v>134</v>
      </c>
      <c r="AG4004">
        <v>0</v>
      </c>
      <c r="AH4004">
        <v>292</v>
      </c>
      <c r="AI4004">
        <v>0</v>
      </c>
      <c r="AJ4004">
        <v>0</v>
      </c>
      <c r="AK4004">
        <v>0</v>
      </c>
      <c r="AL4004">
        <v>0</v>
      </c>
      <c r="AM4004">
        <v>7</v>
      </c>
      <c r="AN4004">
        <v>0</v>
      </c>
      <c r="AO4004">
        <v>0</v>
      </c>
      <c r="AP4004">
        <v>0</v>
      </c>
      <c r="AQ4004">
        <v>0</v>
      </c>
      <c r="AR4004">
        <v>0</v>
      </c>
      <c r="AS4004">
        <v>0</v>
      </c>
      <c r="AT4004">
        <v>0</v>
      </c>
      <c r="AU4004">
        <v>0</v>
      </c>
      <c r="AV4004">
        <v>0</v>
      </c>
      <c r="AW4004">
        <v>0</v>
      </c>
      <c r="AX4004">
        <v>0</v>
      </c>
      <c r="AY4004">
        <v>0</v>
      </c>
      <c r="AZ4004">
        <v>0</v>
      </c>
      <c r="BA4004">
        <v>0</v>
      </c>
      <c r="BB4004">
        <v>0</v>
      </c>
      <c r="BC4004">
        <v>0</v>
      </c>
      <c r="BD4004">
        <v>0</v>
      </c>
      <c r="BE4004">
        <v>0</v>
      </c>
      <c r="BF4004">
        <v>0</v>
      </c>
      <c r="BG4004">
        <v>0</v>
      </c>
      <c r="BH4004">
        <v>0</v>
      </c>
      <c r="BI4004">
        <v>0</v>
      </c>
      <c r="BJ4004" s="2">
        <v>45944</v>
      </c>
      <c r="BK4004">
        <v>0</v>
      </c>
      <c r="BL4004" s="3" t="str">
        <f>VLOOKUP(O4004,DropDownList!$H$1:$I$7,2,FALSE)</f>
        <v>2025/26</v>
      </c>
      <c r="BM4004" s="3" t="str">
        <f t="shared" si="62"/>
        <v>PCOA</v>
      </c>
    </row>
    <row r="4005" spans="1:65" x14ac:dyDescent="0.2">
      <c r="A4005">
        <v>2025</v>
      </c>
      <c r="B4005">
        <v>10</v>
      </c>
      <c r="C4005" t="s">
        <v>139</v>
      </c>
      <c r="D4005" t="s">
        <v>140</v>
      </c>
      <c r="E4005" t="s">
        <v>8</v>
      </c>
      <c r="F4005">
        <v>9295</v>
      </c>
      <c r="G4005" t="s">
        <v>141</v>
      </c>
      <c r="H4005" t="s">
        <v>139</v>
      </c>
      <c r="I4005" t="s">
        <v>142</v>
      </c>
      <c r="J4005" s="1">
        <v>45931</v>
      </c>
      <c r="K4005" t="s">
        <v>253</v>
      </c>
      <c r="L4005">
        <v>3</v>
      </c>
      <c r="M4005" t="s">
        <v>429</v>
      </c>
      <c r="N4005" t="s">
        <v>145</v>
      </c>
      <c r="O4005" t="s">
        <v>149</v>
      </c>
      <c r="P4005" t="s">
        <v>148</v>
      </c>
      <c r="Q4005">
        <v>13850</v>
      </c>
      <c r="R4005">
        <v>285</v>
      </c>
      <c r="S4005">
        <v>17100</v>
      </c>
      <c r="T4005">
        <v>180</v>
      </c>
      <c r="U4005">
        <v>234</v>
      </c>
      <c r="V4005">
        <v>228</v>
      </c>
      <c r="W4005">
        <v>13490</v>
      </c>
      <c r="X4005">
        <v>13490</v>
      </c>
      <c r="Y4005">
        <v>0</v>
      </c>
      <c r="Z4005">
        <v>0</v>
      </c>
      <c r="AA4005">
        <v>3070</v>
      </c>
      <c r="AB4005">
        <v>0</v>
      </c>
      <c r="AC4005">
        <v>3070</v>
      </c>
      <c r="AD4005">
        <v>222</v>
      </c>
      <c r="AE4005">
        <v>6</v>
      </c>
      <c r="AF4005">
        <v>48</v>
      </c>
      <c r="AG4005">
        <v>6</v>
      </c>
      <c r="AH4005">
        <v>3</v>
      </c>
      <c r="AI4005">
        <v>228</v>
      </c>
      <c r="AJ4005">
        <v>0</v>
      </c>
      <c r="AK4005">
        <v>0</v>
      </c>
      <c r="AL4005">
        <v>0</v>
      </c>
      <c r="AM4005">
        <v>0</v>
      </c>
      <c r="AN4005">
        <v>0</v>
      </c>
      <c r="AO4005">
        <v>240</v>
      </c>
      <c r="AP4005">
        <v>275</v>
      </c>
      <c r="AQ4005">
        <v>244</v>
      </c>
      <c r="AR4005">
        <v>0</v>
      </c>
      <c r="AS4005">
        <v>4</v>
      </c>
      <c r="AT4005">
        <v>3</v>
      </c>
      <c r="AU4005">
        <v>0</v>
      </c>
      <c r="AV4005">
        <v>0</v>
      </c>
      <c r="AW4005">
        <v>0</v>
      </c>
      <c r="AX4005">
        <v>0</v>
      </c>
      <c r="AY4005">
        <v>6</v>
      </c>
      <c r="AZ4005">
        <v>8</v>
      </c>
      <c r="BA4005">
        <v>0</v>
      </c>
      <c r="BB4005">
        <v>0</v>
      </c>
      <c r="BC4005">
        <v>0</v>
      </c>
      <c r="BD4005">
        <v>0</v>
      </c>
      <c r="BE4005">
        <v>0</v>
      </c>
      <c r="BF4005">
        <v>247</v>
      </c>
      <c r="BG4005">
        <v>13680</v>
      </c>
      <c r="BH4005">
        <v>0</v>
      </c>
      <c r="BI4005">
        <v>234</v>
      </c>
      <c r="BJ4005" s="2">
        <v>45944</v>
      </c>
      <c r="BK4005">
        <v>0</v>
      </c>
      <c r="BL4005" s="3" t="str">
        <f>VLOOKUP(O4005,DropDownList!$H$1:$I$7,2,FALSE)</f>
        <v>2025/26</v>
      </c>
      <c r="BM4005" s="3" t="str">
        <f t="shared" si="62"/>
        <v>PRAS</v>
      </c>
    </row>
    <row r="4006" spans="1:65" x14ac:dyDescent="0.2">
      <c r="A4006">
        <v>2025</v>
      </c>
      <c r="B4006">
        <v>10</v>
      </c>
      <c r="C4006" t="s">
        <v>139</v>
      </c>
      <c r="D4006" t="s">
        <v>140</v>
      </c>
      <c r="E4006" t="s">
        <v>8</v>
      </c>
      <c r="F4006">
        <v>9295</v>
      </c>
      <c r="G4006" t="s">
        <v>141</v>
      </c>
      <c r="H4006" t="s">
        <v>139</v>
      </c>
      <c r="I4006" t="s">
        <v>142</v>
      </c>
      <c r="J4006" s="1">
        <v>45931</v>
      </c>
      <c r="K4006" t="s">
        <v>253</v>
      </c>
      <c r="L4006">
        <v>3</v>
      </c>
      <c r="M4006" t="s">
        <v>429</v>
      </c>
      <c r="N4006" t="s">
        <v>145</v>
      </c>
      <c r="O4006" t="s">
        <v>149</v>
      </c>
      <c r="P4006" t="s">
        <v>154</v>
      </c>
      <c r="Q4006">
        <v>58199.839999999997</v>
      </c>
      <c r="R4006">
        <v>481</v>
      </c>
      <c r="S4006">
        <v>120467.55</v>
      </c>
      <c r="T4006">
        <v>340</v>
      </c>
      <c r="U4006">
        <v>265</v>
      </c>
      <c r="V4006">
        <v>206</v>
      </c>
      <c r="W4006">
        <v>29137.32</v>
      </c>
      <c r="X4006">
        <v>46995.12</v>
      </c>
      <c r="Y4006">
        <v>0</v>
      </c>
      <c r="Z4006">
        <v>0</v>
      </c>
      <c r="AA4006">
        <v>61927.71</v>
      </c>
      <c r="AB4006">
        <v>0</v>
      </c>
      <c r="AC4006">
        <v>56407.71</v>
      </c>
      <c r="AD4006">
        <v>109</v>
      </c>
      <c r="AE4006">
        <v>97</v>
      </c>
      <c r="AF4006">
        <v>215</v>
      </c>
      <c r="AG4006">
        <v>143</v>
      </c>
      <c r="AH4006">
        <v>1</v>
      </c>
      <c r="AI4006">
        <v>122</v>
      </c>
      <c r="AJ4006">
        <v>0</v>
      </c>
      <c r="AK4006">
        <v>0</v>
      </c>
      <c r="AL4006">
        <v>0</v>
      </c>
      <c r="AM4006">
        <v>0</v>
      </c>
      <c r="AN4006">
        <v>0</v>
      </c>
      <c r="AO4006">
        <v>295</v>
      </c>
      <c r="AP4006">
        <v>460</v>
      </c>
      <c r="AQ4006">
        <v>298</v>
      </c>
      <c r="AR4006">
        <v>0</v>
      </c>
      <c r="AS4006">
        <v>46</v>
      </c>
      <c r="AT4006">
        <v>19</v>
      </c>
      <c r="AU4006">
        <v>1</v>
      </c>
      <c r="AV4006">
        <v>0</v>
      </c>
      <c r="AW4006">
        <v>0</v>
      </c>
      <c r="AX4006">
        <v>0</v>
      </c>
      <c r="AY4006">
        <v>15</v>
      </c>
      <c r="AZ4006">
        <v>38</v>
      </c>
      <c r="BA4006">
        <v>12</v>
      </c>
      <c r="BB4006">
        <v>3</v>
      </c>
      <c r="BC4006">
        <v>1</v>
      </c>
      <c r="BD4006">
        <v>0</v>
      </c>
      <c r="BE4006">
        <v>0</v>
      </c>
      <c r="BF4006">
        <v>481</v>
      </c>
      <c r="BG4006">
        <v>31017.55</v>
      </c>
      <c r="BH4006">
        <v>0</v>
      </c>
      <c r="BI4006">
        <v>263</v>
      </c>
      <c r="BJ4006" s="2">
        <v>45944</v>
      </c>
      <c r="BK4006">
        <v>0</v>
      </c>
      <c r="BL4006" s="3" t="str">
        <f>VLOOKUP(O4006,DropDownList!$H$1:$I$7,2,FALSE)</f>
        <v>2025/26</v>
      </c>
      <c r="BM4006" s="3" t="str">
        <f t="shared" ref="BM4006:BM4069" si="63">IF(RIGHT(P4006,4)="VSUR","VSUR",IF(RIGHT(P4006,4)="CONF","CONF",P4006))</f>
        <v>JP COURT</v>
      </c>
    </row>
    <row r="4007" spans="1:65" x14ac:dyDescent="0.2">
      <c r="A4007">
        <v>2025</v>
      </c>
      <c r="B4007">
        <v>10</v>
      </c>
      <c r="C4007" t="s">
        <v>139</v>
      </c>
      <c r="D4007" t="s">
        <v>140</v>
      </c>
      <c r="E4007" t="s">
        <v>8</v>
      </c>
      <c r="F4007">
        <v>9295</v>
      </c>
      <c r="G4007" t="s">
        <v>141</v>
      </c>
      <c r="H4007" t="s">
        <v>139</v>
      </c>
      <c r="I4007" t="s">
        <v>142</v>
      </c>
      <c r="J4007" s="1">
        <v>45931</v>
      </c>
      <c r="K4007" t="s">
        <v>253</v>
      </c>
      <c r="L4007">
        <v>3</v>
      </c>
      <c r="M4007" t="s">
        <v>429</v>
      </c>
      <c r="N4007" t="s">
        <v>145</v>
      </c>
      <c r="O4007" t="s">
        <v>156</v>
      </c>
      <c r="P4007" t="s">
        <v>151</v>
      </c>
      <c r="Q4007">
        <v>0</v>
      </c>
      <c r="R4007">
        <v>19</v>
      </c>
      <c r="S4007">
        <v>570</v>
      </c>
      <c r="T4007">
        <v>60</v>
      </c>
      <c r="U4007">
        <v>0</v>
      </c>
      <c r="V4007">
        <v>0</v>
      </c>
      <c r="W4007">
        <v>0</v>
      </c>
      <c r="X4007">
        <v>0</v>
      </c>
      <c r="Y4007">
        <v>0</v>
      </c>
      <c r="Z4007">
        <v>0</v>
      </c>
      <c r="AA4007">
        <v>510</v>
      </c>
      <c r="AB4007">
        <v>0</v>
      </c>
      <c r="AC4007">
        <v>510</v>
      </c>
      <c r="AD4007">
        <v>0</v>
      </c>
      <c r="AE4007">
        <v>0</v>
      </c>
      <c r="AF4007">
        <v>17</v>
      </c>
      <c r="AG4007">
        <v>0</v>
      </c>
      <c r="AH4007">
        <v>2</v>
      </c>
      <c r="AI4007">
        <v>0</v>
      </c>
      <c r="AJ4007">
        <v>0</v>
      </c>
      <c r="AK4007">
        <v>0</v>
      </c>
      <c r="AL4007">
        <v>0</v>
      </c>
      <c r="AM4007">
        <v>0</v>
      </c>
      <c r="AN4007">
        <v>0</v>
      </c>
      <c r="AO4007">
        <v>0</v>
      </c>
      <c r="AP4007">
        <v>0</v>
      </c>
      <c r="AQ4007">
        <v>0</v>
      </c>
      <c r="AR4007">
        <v>0</v>
      </c>
      <c r="AS4007">
        <v>0</v>
      </c>
      <c r="AT4007">
        <v>0</v>
      </c>
      <c r="AU4007">
        <v>0</v>
      </c>
      <c r="AV4007">
        <v>0</v>
      </c>
      <c r="AW4007">
        <v>0</v>
      </c>
      <c r="AX4007">
        <v>0</v>
      </c>
      <c r="AY4007">
        <v>0</v>
      </c>
      <c r="AZ4007">
        <v>0</v>
      </c>
      <c r="BA4007">
        <v>0</v>
      </c>
      <c r="BB4007">
        <v>0</v>
      </c>
      <c r="BC4007">
        <v>0</v>
      </c>
      <c r="BD4007">
        <v>0</v>
      </c>
      <c r="BE4007">
        <v>0</v>
      </c>
      <c r="BF4007">
        <v>0</v>
      </c>
      <c r="BG4007">
        <v>0</v>
      </c>
      <c r="BH4007">
        <v>0</v>
      </c>
      <c r="BI4007">
        <v>0</v>
      </c>
      <c r="BJ4007" s="2">
        <v>45944</v>
      </c>
      <c r="BK4007">
        <v>0</v>
      </c>
      <c r="BL4007" s="3" t="str">
        <f>VLOOKUP(O4007,DropDownList!$H$1:$I$7,2,FALSE)</f>
        <v>2023/24</v>
      </c>
      <c r="BM4007" s="3" t="str">
        <f t="shared" si="63"/>
        <v>PCPF</v>
      </c>
    </row>
    <row r="4008" spans="1:65" x14ac:dyDescent="0.2">
      <c r="A4008">
        <v>2025</v>
      </c>
      <c r="B4008">
        <v>10</v>
      </c>
      <c r="C4008" t="s">
        <v>139</v>
      </c>
      <c r="D4008" t="s">
        <v>140</v>
      </c>
      <c r="E4008" t="s">
        <v>8</v>
      </c>
      <c r="F4008">
        <v>9295</v>
      </c>
      <c r="G4008" t="s">
        <v>141</v>
      </c>
      <c r="H4008" t="s">
        <v>139</v>
      </c>
      <c r="I4008" t="s">
        <v>142</v>
      </c>
      <c r="J4008" s="1">
        <v>45931</v>
      </c>
      <c r="K4008" t="s">
        <v>253</v>
      </c>
      <c r="L4008">
        <v>3</v>
      </c>
      <c r="M4008" t="s">
        <v>429</v>
      </c>
      <c r="N4008" t="s">
        <v>145</v>
      </c>
      <c r="O4008" t="s">
        <v>156</v>
      </c>
      <c r="P4008" t="s">
        <v>148</v>
      </c>
      <c r="Q4008">
        <v>25634.07</v>
      </c>
      <c r="R4008">
        <v>1111</v>
      </c>
      <c r="S4008">
        <v>66660</v>
      </c>
      <c r="T4008">
        <v>3828.5</v>
      </c>
      <c r="U4008">
        <v>470</v>
      </c>
      <c r="V4008">
        <v>225</v>
      </c>
      <c r="W4008">
        <v>12896.11</v>
      </c>
      <c r="X4008">
        <v>12896.11</v>
      </c>
      <c r="Y4008">
        <v>0</v>
      </c>
      <c r="Z4008">
        <v>0</v>
      </c>
      <c r="AA4008">
        <v>37197.43</v>
      </c>
      <c r="AB4008">
        <v>0</v>
      </c>
      <c r="AC4008">
        <v>37197.43</v>
      </c>
      <c r="AD4008">
        <v>205</v>
      </c>
      <c r="AE4008">
        <v>20</v>
      </c>
      <c r="AF4008">
        <v>574</v>
      </c>
      <c r="AG4008">
        <v>84</v>
      </c>
      <c r="AH4008">
        <v>61</v>
      </c>
      <c r="AI4008">
        <v>386</v>
      </c>
      <c r="AJ4008">
        <v>0</v>
      </c>
      <c r="AK4008">
        <v>0</v>
      </c>
      <c r="AL4008">
        <v>0</v>
      </c>
      <c r="AM4008">
        <v>0</v>
      </c>
      <c r="AN4008">
        <v>0</v>
      </c>
      <c r="AO4008">
        <v>909</v>
      </c>
      <c r="AP4008">
        <v>4125</v>
      </c>
      <c r="AQ4008">
        <v>1017</v>
      </c>
      <c r="AR4008">
        <v>0</v>
      </c>
      <c r="AS4008">
        <v>226</v>
      </c>
      <c r="AT4008">
        <v>437</v>
      </c>
      <c r="AU4008">
        <v>10</v>
      </c>
      <c r="AV4008">
        <v>4</v>
      </c>
      <c r="AW4008">
        <v>0</v>
      </c>
      <c r="AX4008">
        <v>0</v>
      </c>
      <c r="AY4008">
        <v>629</v>
      </c>
      <c r="AZ4008">
        <v>1128</v>
      </c>
      <c r="BA4008">
        <v>577</v>
      </c>
      <c r="BB4008">
        <v>14</v>
      </c>
      <c r="BC4008">
        <v>4</v>
      </c>
      <c r="BD4008">
        <v>4</v>
      </c>
      <c r="BE4008">
        <v>0</v>
      </c>
      <c r="BF4008">
        <v>953</v>
      </c>
      <c r="BG4008">
        <v>23160</v>
      </c>
      <c r="BH4008">
        <v>6</v>
      </c>
      <c r="BI4008">
        <v>470</v>
      </c>
      <c r="BJ4008" s="2">
        <v>45944</v>
      </c>
      <c r="BK4008">
        <v>0</v>
      </c>
      <c r="BL4008" s="3" t="str">
        <f>VLOOKUP(O4008,DropDownList!$H$1:$I$7,2,FALSE)</f>
        <v>2023/24</v>
      </c>
      <c r="BM4008" s="3" t="str">
        <f t="shared" si="63"/>
        <v>PRAS</v>
      </c>
    </row>
    <row r="4009" spans="1:65" x14ac:dyDescent="0.2">
      <c r="A4009">
        <v>2025</v>
      </c>
      <c r="B4009">
        <v>10</v>
      </c>
      <c r="C4009" t="s">
        <v>139</v>
      </c>
      <c r="D4009" t="s">
        <v>140</v>
      </c>
      <c r="E4009" t="s">
        <v>8</v>
      </c>
      <c r="F4009">
        <v>9295</v>
      </c>
      <c r="G4009" t="s">
        <v>141</v>
      </c>
      <c r="H4009" t="s">
        <v>139</v>
      </c>
      <c r="I4009" t="s">
        <v>142</v>
      </c>
      <c r="J4009" s="1">
        <v>45931</v>
      </c>
      <c r="K4009" t="s">
        <v>253</v>
      </c>
      <c r="L4009">
        <v>3</v>
      </c>
      <c r="M4009" t="s">
        <v>429</v>
      </c>
      <c r="N4009" t="s">
        <v>145</v>
      </c>
      <c r="O4009" t="s">
        <v>156</v>
      </c>
      <c r="P4009" t="s">
        <v>153</v>
      </c>
      <c r="Q4009">
        <v>135</v>
      </c>
      <c r="R4009">
        <v>13</v>
      </c>
      <c r="S4009">
        <v>1500</v>
      </c>
      <c r="T4009">
        <v>150</v>
      </c>
      <c r="U4009">
        <v>3</v>
      </c>
      <c r="V4009">
        <v>3</v>
      </c>
      <c r="W4009">
        <v>135</v>
      </c>
      <c r="X4009">
        <v>135</v>
      </c>
      <c r="Y4009">
        <v>0</v>
      </c>
      <c r="Z4009">
        <v>0</v>
      </c>
      <c r="AA4009">
        <v>1215</v>
      </c>
      <c r="AB4009">
        <v>0</v>
      </c>
      <c r="AC4009">
        <v>1215</v>
      </c>
      <c r="AD4009">
        <v>3</v>
      </c>
      <c r="AE4009">
        <v>0</v>
      </c>
      <c r="AF4009">
        <v>9</v>
      </c>
      <c r="AG4009">
        <v>0</v>
      </c>
      <c r="AH4009">
        <v>1</v>
      </c>
      <c r="AI4009">
        <v>3</v>
      </c>
      <c r="AJ4009">
        <v>0</v>
      </c>
      <c r="AK4009">
        <v>0</v>
      </c>
      <c r="AL4009">
        <v>0</v>
      </c>
      <c r="AM4009">
        <v>0</v>
      </c>
      <c r="AN4009">
        <v>0</v>
      </c>
      <c r="AO4009">
        <v>3</v>
      </c>
      <c r="AP4009">
        <v>5</v>
      </c>
      <c r="AQ4009">
        <v>4</v>
      </c>
      <c r="AR4009">
        <v>0</v>
      </c>
      <c r="AS4009">
        <v>0</v>
      </c>
      <c r="AT4009">
        <v>1</v>
      </c>
      <c r="AU4009">
        <v>0</v>
      </c>
      <c r="AV4009">
        <v>0</v>
      </c>
      <c r="AW4009">
        <v>0</v>
      </c>
      <c r="AX4009">
        <v>0</v>
      </c>
      <c r="AY4009">
        <v>0</v>
      </c>
      <c r="AZ4009">
        <v>0</v>
      </c>
      <c r="BA4009">
        <v>0</v>
      </c>
      <c r="BB4009">
        <v>0</v>
      </c>
      <c r="BC4009">
        <v>0</v>
      </c>
      <c r="BD4009">
        <v>0</v>
      </c>
      <c r="BE4009">
        <v>0</v>
      </c>
      <c r="BF4009">
        <v>7</v>
      </c>
      <c r="BG4009">
        <v>135</v>
      </c>
      <c r="BH4009">
        <v>0</v>
      </c>
      <c r="BI4009">
        <v>3</v>
      </c>
      <c r="BJ4009" s="2">
        <v>45944</v>
      </c>
      <c r="BK4009">
        <v>0</v>
      </c>
      <c r="BL4009" s="3" t="str">
        <f>VLOOKUP(O4009,DropDownList!$H$1:$I$7,2,FALSE)</f>
        <v>2023/24</v>
      </c>
      <c r="BM4009" s="3" t="str">
        <f t="shared" si="63"/>
        <v>PREG</v>
      </c>
    </row>
    <row r="4010" spans="1:65" x14ac:dyDescent="0.2">
      <c r="A4010">
        <v>2025</v>
      </c>
      <c r="B4010">
        <v>10</v>
      </c>
      <c r="C4010" t="s">
        <v>139</v>
      </c>
      <c r="D4010" t="s">
        <v>140</v>
      </c>
      <c r="E4010" t="s">
        <v>8</v>
      </c>
      <c r="F4010">
        <v>9295</v>
      </c>
      <c r="G4010" t="s">
        <v>141</v>
      </c>
      <c r="H4010" t="s">
        <v>139</v>
      </c>
      <c r="I4010" t="s">
        <v>142</v>
      </c>
      <c r="J4010" s="1">
        <v>45931</v>
      </c>
      <c r="K4010" t="s">
        <v>253</v>
      </c>
      <c r="L4010">
        <v>3</v>
      </c>
      <c r="M4010" t="s">
        <v>429</v>
      </c>
      <c r="N4010" t="s">
        <v>145</v>
      </c>
      <c r="O4010" t="s">
        <v>147</v>
      </c>
      <c r="P4010" t="s">
        <v>150</v>
      </c>
      <c r="Q4010">
        <v>230194.81</v>
      </c>
      <c r="R4010">
        <v>2908</v>
      </c>
      <c r="S4010">
        <v>435908.91</v>
      </c>
      <c r="T4010">
        <v>45181.79</v>
      </c>
      <c r="U4010">
        <v>1578</v>
      </c>
      <c r="V4010">
        <v>924</v>
      </c>
      <c r="W4010">
        <v>136975.89000000001</v>
      </c>
      <c r="X4010">
        <v>146384.79</v>
      </c>
      <c r="Y4010">
        <v>2563</v>
      </c>
      <c r="Z4010">
        <v>390727.12</v>
      </c>
      <c r="AA4010">
        <v>160532.31</v>
      </c>
      <c r="AB4010">
        <v>33656.269999999997</v>
      </c>
      <c r="AC4010">
        <v>126876.04</v>
      </c>
      <c r="AD4010">
        <v>770</v>
      </c>
      <c r="AE4010">
        <v>154</v>
      </c>
      <c r="AF4010">
        <v>978</v>
      </c>
      <c r="AG4010">
        <v>396</v>
      </c>
      <c r="AH4010">
        <v>345</v>
      </c>
      <c r="AI4010">
        <v>1182</v>
      </c>
      <c r="AJ4010">
        <v>424</v>
      </c>
      <c r="AK4010">
        <v>212</v>
      </c>
      <c r="AL4010">
        <v>48</v>
      </c>
      <c r="AM4010">
        <v>167</v>
      </c>
      <c r="AN4010">
        <v>25</v>
      </c>
      <c r="AO4010">
        <v>2045</v>
      </c>
      <c r="AP4010">
        <v>6960</v>
      </c>
      <c r="AQ4010">
        <v>2153</v>
      </c>
      <c r="AR4010">
        <v>3</v>
      </c>
      <c r="AS4010">
        <v>512</v>
      </c>
      <c r="AT4010">
        <v>566</v>
      </c>
      <c r="AU4010">
        <v>27</v>
      </c>
      <c r="AV4010">
        <v>9</v>
      </c>
      <c r="AW4010">
        <v>0</v>
      </c>
      <c r="AX4010">
        <v>0</v>
      </c>
      <c r="AY4010">
        <v>821</v>
      </c>
      <c r="AZ4010">
        <v>1677</v>
      </c>
      <c r="BA4010">
        <v>827</v>
      </c>
      <c r="BB4010">
        <v>48</v>
      </c>
      <c r="BC4010">
        <v>10</v>
      </c>
      <c r="BD4010">
        <v>16</v>
      </c>
      <c r="BE4010">
        <v>0</v>
      </c>
      <c r="BF4010">
        <v>2145</v>
      </c>
      <c r="BG4010">
        <v>183476.38</v>
      </c>
      <c r="BH4010">
        <v>7</v>
      </c>
      <c r="BI4010">
        <v>1576</v>
      </c>
      <c r="BJ4010" s="2">
        <v>45944</v>
      </c>
      <c r="BK4010">
        <v>0</v>
      </c>
      <c r="BL4010" s="3" t="str">
        <f>VLOOKUP(O4010,DropDownList!$H$1:$I$7,2,FALSE)</f>
        <v>2024/25</v>
      </c>
      <c r="BM4010" s="3" t="str">
        <f t="shared" si="63"/>
        <v>FISCAL FINES</v>
      </c>
    </row>
    <row r="4011" spans="1:65" x14ac:dyDescent="0.2">
      <c r="A4011">
        <v>2025</v>
      </c>
      <c r="B4011">
        <v>10</v>
      </c>
      <c r="C4011" t="s">
        <v>139</v>
      </c>
      <c r="D4011" t="s">
        <v>140</v>
      </c>
      <c r="E4011" t="s">
        <v>8</v>
      </c>
      <c r="F4011">
        <v>9295</v>
      </c>
      <c r="G4011" t="s">
        <v>141</v>
      </c>
      <c r="H4011" t="s">
        <v>139</v>
      </c>
      <c r="I4011" t="s">
        <v>142</v>
      </c>
      <c r="J4011" s="1">
        <v>45931</v>
      </c>
      <c r="K4011" t="s">
        <v>253</v>
      </c>
      <c r="L4011">
        <v>3</v>
      </c>
      <c r="M4011" t="s">
        <v>429</v>
      </c>
      <c r="N4011" t="s">
        <v>145</v>
      </c>
      <c r="O4011" t="s">
        <v>155</v>
      </c>
      <c r="P4011" t="s">
        <v>154</v>
      </c>
      <c r="Q4011">
        <v>106390.09</v>
      </c>
      <c r="R4011">
        <v>1947</v>
      </c>
      <c r="S4011">
        <v>529858.69999999995</v>
      </c>
      <c r="T4011">
        <v>7637.22</v>
      </c>
      <c r="U4011">
        <v>427</v>
      </c>
      <c r="V4011">
        <v>205</v>
      </c>
      <c r="W4011">
        <v>50108.36</v>
      </c>
      <c r="X4011">
        <v>50488.36</v>
      </c>
      <c r="Y4011">
        <v>0</v>
      </c>
      <c r="Z4011">
        <v>0</v>
      </c>
      <c r="AA4011">
        <v>415831.39</v>
      </c>
      <c r="AB4011">
        <v>2748.07</v>
      </c>
      <c r="AC4011">
        <v>386067.24</v>
      </c>
      <c r="AD4011">
        <v>78</v>
      </c>
      <c r="AE4011">
        <v>127</v>
      </c>
      <c r="AF4011">
        <v>1487</v>
      </c>
      <c r="AG4011">
        <v>263</v>
      </c>
      <c r="AH4011">
        <v>23</v>
      </c>
      <c r="AI4011">
        <v>164</v>
      </c>
      <c r="AJ4011">
        <v>0</v>
      </c>
      <c r="AK4011">
        <v>0</v>
      </c>
      <c r="AL4011">
        <v>0</v>
      </c>
      <c r="AM4011">
        <v>0</v>
      </c>
      <c r="AN4011">
        <v>0</v>
      </c>
      <c r="AO4011">
        <v>1336</v>
      </c>
      <c r="AP4011">
        <v>6512</v>
      </c>
      <c r="AQ4011">
        <v>1597</v>
      </c>
      <c r="AR4011">
        <v>1</v>
      </c>
      <c r="AS4011">
        <v>922</v>
      </c>
      <c r="AT4011">
        <v>709</v>
      </c>
      <c r="AU4011">
        <v>126</v>
      </c>
      <c r="AV4011">
        <v>59</v>
      </c>
      <c r="AW4011">
        <v>5</v>
      </c>
      <c r="AX4011">
        <v>0</v>
      </c>
      <c r="AY4011">
        <v>579</v>
      </c>
      <c r="AZ4011">
        <v>1217</v>
      </c>
      <c r="BA4011">
        <v>782</v>
      </c>
      <c r="BB4011">
        <v>145</v>
      </c>
      <c r="BC4011">
        <v>57</v>
      </c>
      <c r="BD4011">
        <v>40</v>
      </c>
      <c r="BE4011">
        <v>1</v>
      </c>
      <c r="BF4011">
        <v>1933</v>
      </c>
      <c r="BG4011">
        <v>52602</v>
      </c>
      <c r="BH4011">
        <v>10</v>
      </c>
      <c r="BI4011">
        <v>421</v>
      </c>
      <c r="BJ4011" s="2">
        <v>45944</v>
      </c>
      <c r="BK4011">
        <v>7</v>
      </c>
      <c r="BL4011" s="3" t="str">
        <f>VLOOKUP(O4011,DropDownList!$H$1:$I$7,2,FALSE)</f>
        <v>2022/23</v>
      </c>
      <c r="BM4011" s="3" t="str">
        <f t="shared" si="63"/>
        <v>JP COURT</v>
      </c>
    </row>
    <row r="4012" spans="1:65" x14ac:dyDescent="0.2">
      <c r="A4012">
        <v>2025</v>
      </c>
      <c r="B4012">
        <v>10</v>
      </c>
      <c r="C4012" t="s">
        <v>139</v>
      </c>
      <c r="D4012" t="s">
        <v>140</v>
      </c>
      <c r="E4012" t="s">
        <v>8</v>
      </c>
      <c r="F4012">
        <v>9295</v>
      </c>
      <c r="G4012" t="s">
        <v>141</v>
      </c>
      <c r="H4012" t="s">
        <v>139</v>
      </c>
      <c r="I4012" t="s">
        <v>142</v>
      </c>
      <c r="J4012" s="1">
        <v>45931</v>
      </c>
      <c r="K4012" t="s">
        <v>253</v>
      </c>
      <c r="L4012">
        <v>3</v>
      </c>
      <c r="M4012" t="s">
        <v>429</v>
      </c>
      <c r="N4012" t="s">
        <v>145</v>
      </c>
      <c r="O4012" t="s">
        <v>155</v>
      </c>
      <c r="P4012" t="s">
        <v>150</v>
      </c>
      <c r="Q4012">
        <v>146273.49</v>
      </c>
      <c r="R4012">
        <v>3986</v>
      </c>
      <c r="S4012">
        <v>569625.22</v>
      </c>
      <c r="T4012">
        <v>91128.639999999999</v>
      </c>
      <c r="U4012">
        <v>1112</v>
      </c>
      <c r="V4012">
        <v>574</v>
      </c>
      <c r="W4012">
        <v>86093.49</v>
      </c>
      <c r="X4012">
        <v>87972.64</v>
      </c>
      <c r="Y4012">
        <v>3349</v>
      </c>
      <c r="Z4012">
        <v>478496.58</v>
      </c>
      <c r="AA4012">
        <v>332223.09000000003</v>
      </c>
      <c r="AB4012">
        <v>81844.23</v>
      </c>
      <c r="AC4012">
        <v>250378.86</v>
      </c>
      <c r="AD4012">
        <v>457</v>
      </c>
      <c r="AE4012">
        <v>117</v>
      </c>
      <c r="AF4012">
        <v>2194</v>
      </c>
      <c r="AG4012">
        <v>348</v>
      </c>
      <c r="AH4012">
        <v>637</v>
      </c>
      <c r="AI4012">
        <v>764</v>
      </c>
      <c r="AJ4012">
        <v>589</v>
      </c>
      <c r="AK4012">
        <v>276</v>
      </c>
      <c r="AL4012">
        <v>73</v>
      </c>
      <c r="AM4012">
        <v>306</v>
      </c>
      <c r="AN4012">
        <v>38</v>
      </c>
      <c r="AO4012">
        <v>2713</v>
      </c>
      <c r="AP4012">
        <v>15536</v>
      </c>
      <c r="AQ4012">
        <v>3267</v>
      </c>
      <c r="AR4012">
        <v>7</v>
      </c>
      <c r="AS4012">
        <v>1430</v>
      </c>
      <c r="AT4012">
        <v>1897</v>
      </c>
      <c r="AU4012">
        <v>143</v>
      </c>
      <c r="AV4012">
        <v>52</v>
      </c>
      <c r="AW4012">
        <v>0</v>
      </c>
      <c r="AX4012">
        <v>0</v>
      </c>
      <c r="AY4012">
        <v>1790</v>
      </c>
      <c r="AZ4012">
        <v>3781</v>
      </c>
      <c r="BA4012">
        <v>2456</v>
      </c>
      <c r="BB4012">
        <v>152</v>
      </c>
      <c r="BC4012">
        <v>52</v>
      </c>
      <c r="BD4012">
        <v>50</v>
      </c>
      <c r="BE4012">
        <v>0</v>
      </c>
      <c r="BF4012">
        <v>2825</v>
      </c>
      <c r="BG4012">
        <v>106491.01</v>
      </c>
      <c r="BH4012">
        <v>43</v>
      </c>
      <c r="BI4012">
        <v>1112</v>
      </c>
      <c r="BJ4012" s="2">
        <v>45944</v>
      </c>
      <c r="BK4012">
        <v>0</v>
      </c>
      <c r="BL4012" s="3" t="str">
        <f>VLOOKUP(O4012,DropDownList!$H$1:$I$7,2,FALSE)</f>
        <v>2022/23</v>
      </c>
      <c r="BM4012" s="3" t="str">
        <f t="shared" si="63"/>
        <v>FISCAL FINES</v>
      </c>
    </row>
    <row r="4013" spans="1:65" x14ac:dyDescent="0.2">
      <c r="A4013">
        <v>2025</v>
      </c>
      <c r="B4013">
        <v>10</v>
      </c>
      <c r="C4013" t="s">
        <v>139</v>
      </c>
      <c r="D4013" t="s">
        <v>140</v>
      </c>
      <c r="E4013" t="s">
        <v>8</v>
      </c>
      <c r="F4013">
        <v>9295</v>
      </c>
      <c r="G4013" t="s">
        <v>141</v>
      </c>
      <c r="H4013" t="s">
        <v>139</v>
      </c>
      <c r="I4013" t="s">
        <v>142</v>
      </c>
      <c r="J4013" s="1">
        <v>45931</v>
      </c>
      <c r="K4013" t="s">
        <v>253</v>
      </c>
      <c r="L4013">
        <v>3</v>
      </c>
      <c r="M4013" t="s">
        <v>429</v>
      </c>
      <c r="N4013" t="s">
        <v>145</v>
      </c>
      <c r="O4013" t="s">
        <v>147</v>
      </c>
      <c r="P4013" t="s">
        <v>154</v>
      </c>
      <c r="Q4013">
        <v>198238.55</v>
      </c>
      <c r="R4013">
        <v>2091</v>
      </c>
      <c r="S4013">
        <v>567742.15</v>
      </c>
      <c r="T4013">
        <v>6836.98</v>
      </c>
      <c r="U4013">
        <v>867</v>
      </c>
      <c r="V4013">
        <v>542</v>
      </c>
      <c r="W4013">
        <v>106305.26</v>
      </c>
      <c r="X4013">
        <v>123205.86</v>
      </c>
      <c r="Y4013">
        <v>0</v>
      </c>
      <c r="Z4013">
        <v>0</v>
      </c>
      <c r="AA4013">
        <v>362666.62</v>
      </c>
      <c r="AB4013">
        <v>4589.3500000000004</v>
      </c>
      <c r="AC4013">
        <v>331172.31</v>
      </c>
      <c r="AD4013">
        <v>242</v>
      </c>
      <c r="AE4013">
        <v>300</v>
      </c>
      <c r="AF4013">
        <v>1201</v>
      </c>
      <c r="AG4013">
        <v>498</v>
      </c>
      <c r="AH4013">
        <v>20</v>
      </c>
      <c r="AI4013">
        <v>369</v>
      </c>
      <c r="AJ4013">
        <v>0</v>
      </c>
      <c r="AK4013">
        <v>0</v>
      </c>
      <c r="AL4013">
        <v>0</v>
      </c>
      <c r="AM4013">
        <v>0</v>
      </c>
      <c r="AN4013">
        <v>0</v>
      </c>
      <c r="AO4013">
        <v>1340</v>
      </c>
      <c r="AP4013">
        <v>3881</v>
      </c>
      <c r="AQ4013">
        <v>1421</v>
      </c>
      <c r="AR4013">
        <v>0</v>
      </c>
      <c r="AS4013">
        <v>471</v>
      </c>
      <c r="AT4013">
        <v>296</v>
      </c>
      <c r="AU4013">
        <v>48</v>
      </c>
      <c r="AV4013">
        <v>22</v>
      </c>
      <c r="AW4013">
        <v>8</v>
      </c>
      <c r="AX4013">
        <v>0</v>
      </c>
      <c r="AY4013">
        <v>353</v>
      </c>
      <c r="AZ4013">
        <v>685</v>
      </c>
      <c r="BA4013">
        <v>326</v>
      </c>
      <c r="BB4013">
        <v>47</v>
      </c>
      <c r="BC4013">
        <v>13</v>
      </c>
      <c r="BD4013">
        <v>13</v>
      </c>
      <c r="BE4013">
        <v>0</v>
      </c>
      <c r="BF4013">
        <v>2080</v>
      </c>
      <c r="BG4013">
        <v>103179.1</v>
      </c>
      <c r="BH4013">
        <v>3</v>
      </c>
      <c r="BI4013">
        <v>864</v>
      </c>
      <c r="BJ4013" s="2">
        <v>45944</v>
      </c>
      <c r="BK4013">
        <v>1</v>
      </c>
      <c r="BL4013" s="3" t="str">
        <f>VLOOKUP(O4013,DropDownList!$H$1:$I$7,2,FALSE)</f>
        <v>2024/25</v>
      </c>
      <c r="BM4013" s="3" t="str">
        <f t="shared" si="63"/>
        <v>JP COURT</v>
      </c>
    </row>
    <row r="4014" spans="1:65" x14ac:dyDescent="0.2">
      <c r="A4014">
        <v>2025</v>
      </c>
      <c r="B4014">
        <v>10</v>
      </c>
      <c r="C4014" t="s">
        <v>139</v>
      </c>
      <c r="D4014" t="s">
        <v>140</v>
      </c>
      <c r="E4014" t="s">
        <v>8</v>
      </c>
      <c r="F4014">
        <v>9295</v>
      </c>
      <c r="G4014" t="s">
        <v>141</v>
      </c>
      <c r="H4014" t="s">
        <v>139</v>
      </c>
      <c r="I4014" t="s">
        <v>142</v>
      </c>
      <c r="J4014" s="1">
        <v>45931</v>
      </c>
      <c r="K4014" t="s">
        <v>253</v>
      </c>
      <c r="L4014">
        <v>3</v>
      </c>
      <c r="M4014" t="s">
        <v>429</v>
      </c>
      <c r="N4014" t="s">
        <v>145</v>
      </c>
      <c r="O4014" t="s">
        <v>156</v>
      </c>
      <c r="P4014" t="s">
        <v>146</v>
      </c>
      <c r="Q4014">
        <v>3665.6</v>
      </c>
      <c r="R4014">
        <v>1770</v>
      </c>
      <c r="S4014">
        <v>30530</v>
      </c>
      <c r="T4014">
        <v>350</v>
      </c>
      <c r="U4014">
        <v>531</v>
      </c>
      <c r="V4014">
        <v>95</v>
      </c>
      <c r="W4014">
        <v>1790.39</v>
      </c>
      <c r="X4014">
        <v>1790.39</v>
      </c>
      <c r="Y4014">
        <v>0</v>
      </c>
      <c r="Z4014">
        <v>0</v>
      </c>
      <c r="AA4014">
        <v>26514.400000000001</v>
      </c>
      <c r="AB4014">
        <v>0</v>
      </c>
      <c r="AC4014">
        <v>0</v>
      </c>
      <c r="AD4014">
        <v>89</v>
      </c>
      <c r="AE4014">
        <v>6</v>
      </c>
      <c r="AF4014">
        <v>1546</v>
      </c>
      <c r="AG4014">
        <v>12</v>
      </c>
      <c r="AH4014">
        <v>21</v>
      </c>
      <c r="AI4014">
        <v>191</v>
      </c>
      <c r="AJ4014">
        <v>0</v>
      </c>
      <c r="AK4014">
        <v>0</v>
      </c>
      <c r="AL4014">
        <v>0</v>
      </c>
      <c r="AM4014">
        <v>0</v>
      </c>
      <c r="AN4014">
        <v>0</v>
      </c>
      <c r="AO4014">
        <v>1176</v>
      </c>
      <c r="AP4014">
        <v>4719</v>
      </c>
      <c r="AQ4014">
        <v>1317</v>
      </c>
      <c r="AR4014">
        <v>0</v>
      </c>
      <c r="AS4014">
        <v>567</v>
      </c>
      <c r="AT4014">
        <v>511</v>
      </c>
      <c r="AU4014">
        <v>85</v>
      </c>
      <c r="AV4014">
        <v>36</v>
      </c>
      <c r="AW4014">
        <v>7</v>
      </c>
      <c r="AX4014">
        <v>0</v>
      </c>
      <c r="AY4014">
        <v>462</v>
      </c>
      <c r="AZ4014">
        <v>917</v>
      </c>
      <c r="BA4014">
        <v>506</v>
      </c>
      <c r="BB4014">
        <v>85</v>
      </c>
      <c r="BC4014">
        <v>37</v>
      </c>
      <c r="BD4014">
        <v>13</v>
      </c>
      <c r="BE4014">
        <v>1</v>
      </c>
      <c r="BF4014">
        <v>1754</v>
      </c>
      <c r="BG4014">
        <v>3540</v>
      </c>
      <c r="BH4014">
        <v>0</v>
      </c>
      <c r="BI4014">
        <v>525</v>
      </c>
      <c r="BJ4014" s="2">
        <v>45944</v>
      </c>
      <c r="BK4014">
        <v>5</v>
      </c>
      <c r="BL4014" s="3" t="str">
        <f>VLOOKUP(O4014,DropDownList!$H$1:$I$7,2,FALSE)</f>
        <v>2023/24</v>
      </c>
      <c r="BM4014" s="3" t="str">
        <f t="shared" si="63"/>
        <v>VSUR</v>
      </c>
    </row>
    <row r="4015" spans="1:65" x14ac:dyDescent="0.2">
      <c r="A4015">
        <v>2025</v>
      </c>
      <c r="B4015">
        <v>10</v>
      </c>
      <c r="C4015" t="s">
        <v>139</v>
      </c>
      <c r="D4015" t="s">
        <v>157</v>
      </c>
      <c r="E4015" t="s">
        <v>8</v>
      </c>
      <c r="F4015">
        <v>9761</v>
      </c>
      <c r="G4015" t="s">
        <v>158</v>
      </c>
      <c r="H4015" t="s">
        <v>139</v>
      </c>
      <c r="I4015" t="s">
        <v>142</v>
      </c>
      <c r="J4015" s="1">
        <v>45931</v>
      </c>
      <c r="K4015" t="s">
        <v>253</v>
      </c>
      <c r="L4015">
        <v>3</v>
      </c>
      <c r="M4015" t="s">
        <v>429</v>
      </c>
      <c r="N4015" t="s">
        <v>145</v>
      </c>
      <c r="O4015" t="s">
        <v>156</v>
      </c>
      <c r="P4015" t="s">
        <v>159</v>
      </c>
      <c r="Q4015">
        <v>0</v>
      </c>
      <c r="R4015">
        <v>52</v>
      </c>
      <c r="S4015">
        <v>1054132.3999999999</v>
      </c>
      <c r="T4015">
        <v>365226.9</v>
      </c>
      <c r="U4015">
        <v>0</v>
      </c>
      <c r="V4015">
        <v>0</v>
      </c>
      <c r="W4015">
        <v>0</v>
      </c>
      <c r="X4015">
        <v>0</v>
      </c>
      <c r="Y4015">
        <v>0</v>
      </c>
      <c r="Z4015">
        <v>0</v>
      </c>
      <c r="AA4015">
        <v>688905.5</v>
      </c>
      <c r="AB4015">
        <v>0</v>
      </c>
      <c r="AC4015">
        <v>0</v>
      </c>
      <c r="AD4015">
        <v>0</v>
      </c>
      <c r="AE4015">
        <v>0</v>
      </c>
      <c r="AF4015">
        <v>39</v>
      </c>
      <c r="AG4015">
        <v>0</v>
      </c>
      <c r="AH4015">
        <v>0</v>
      </c>
      <c r="AI4015">
        <v>0</v>
      </c>
      <c r="AJ4015">
        <v>0</v>
      </c>
      <c r="AK4015">
        <v>0</v>
      </c>
      <c r="AL4015">
        <v>0</v>
      </c>
      <c r="AM4015">
        <v>0</v>
      </c>
      <c r="AN4015">
        <v>0</v>
      </c>
      <c r="AO4015">
        <v>21</v>
      </c>
      <c r="AP4015">
        <v>33</v>
      </c>
      <c r="AQ4015">
        <v>13</v>
      </c>
      <c r="AR4015">
        <v>2</v>
      </c>
      <c r="AS4015">
        <v>0</v>
      </c>
      <c r="AT4015">
        <v>0</v>
      </c>
      <c r="AU4015">
        <v>1</v>
      </c>
      <c r="AV4015">
        <v>0</v>
      </c>
      <c r="AW4015">
        <v>0</v>
      </c>
      <c r="AX4015">
        <v>0</v>
      </c>
      <c r="AY4015">
        <v>0</v>
      </c>
      <c r="AZ4015">
        <v>0</v>
      </c>
      <c r="BA4015">
        <v>0</v>
      </c>
      <c r="BB4015">
        <v>0</v>
      </c>
      <c r="BC4015">
        <v>0</v>
      </c>
      <c r="BD4015">
        <v>0</v>
      </c>
      <c r="BE4015">
        <v>0</v>
      </c>
      <c r="BF4015">
        <v>0</v>
      </c>
      <c r="BG4015">
        <v>0</v>
      </c>
      <c r="BH4015">
        <v>13</v>
      </c>
      <c r="BI4015">
        <v>0</v>
      </c>
      <c r="BJ4015" s="2">
        <v>45944</v>
      </c>
      <c r="BK4015">
        <v>0</v>
      </c>
      <c r="BL4015" s="3" t="str">
        <f>VLOOKUP(O4015,DropDownList!$H$1:$I$7,2,FALSE)</f>
        <v>2023/24</v>
      </c>
      <c r="BM4015" s="3" t="str">
        <f t="shared" si="63"/>
        <v>CONF</v>
      </c>
    </row>
    <row r="4016" spans="1:65" x14ac:dyDescent="0.2">
      <c r="A4016">
        <v>2025</v>
      </c>
      <c r="B4016">
        <v>10</v>
      </c>
      <c r="C4016" t="s">
        <v>139</v>
      </c>
      <c r="D4016" t="s">
        <v>157</v>
      </c>
      <c r="E4016" t="s">
        <v>8</v>
      </c>
      <c r="F4016">
        <v>9761</v>
      </c>
      <c r="G4016" t="s">
        <v>158</v>
      </c>
      <c r="H4016" t="s">
        <v>139</v>
      </c>
      <c r="I4016" t="s">
        <v>142</v>
      </c>
      <c r="J4016" s="1">
        <v>45931</v>
      </c>
      <c r="K4016" t="s">
        <v>253</v>
      </c>
      <c r="L4016">
        <v>3</v>
      </c>
      <c r="M4016" t="s">
        <v>429</v>
      </c>
      <c r="N4016" t="s">
        <v>145</v>
      </c>
      <c r="O4016" t="s">
        <v>155</v>
      </c>
      <c r="P4016" t="s">
        <v>159</v>
      </c>
      <c r="Q4016">
        <v>90223.13</v>
      </c>
      <c r="R4016">
        <v>36</v>
      </c>
      <c r="S4016">
        <v>782913.64</v>
      </c>
      <c r="T4016">
        <v>7201.73</v>
      </c>
      <c r="U4016">
        <v>2</v>
      </c>
      <c r="V4016">
        <v>1</v>
      </c>
      <c r="W4016">
        <v>1</v>
      </c>
      <c r="X4016">
        <v>1</v>
      </c>
      <c r="Y4016">
        <v>0</v>
      </c>
      <c r="Z4016">
        <v>0</v>
      </c>
      <c r="AA4016">
        <v>685488.78</v>
      </c>
      <c r="AB4016">
        <v>0</v>
      </c>
      <c r="AC4016">
        <v>0</v>
      </c>
      <c r="AD4016">
        <v>1</v>
      </c>
      <c r="AE4016">
        <v>0</v>
      </c>
      <c r="AF4016">
        <v>30</v>
      </c>
      <c r="AG4016">
        <v>1</v>
      </c>
      <c r="AH4016">
        <v>0</v>
      </c>
      <c r="AI4016">
        <v>1</v>
      </c>
      <c r="AJ4016">
        <v>0</v>
      </c>
      <c r="AK4016">
        <v>0</v>
      </c>
      <c r="AL4016">
        <v>0</v>
      </c>
      <c r="AM4016">
        <v>0</v>
      </c>
      <c r="AN4016">
        <v>0</v>
      </c>
      <c r="AO4016">
        <v>15</v>
      </c>
      <c r="AP4016">
        <v>23</v>
      </c>
      <c r="AQ4016">
        <v>10</v>
      </c>
      <c r="AR4016">
        <v>1</v>
      </c>
      <c r="AS4016">
        <v>0</v>
      </c>
      <c r="AT4016">
        <v>0</v>
      </c>
      <c r="AU4016">
        <v>1</v>
      </c>
      <c r="AV4016">
        <v>0</v>
      </c>
      <c r="AW4016">
        <v>0</v>
      </c>
      <c r="AX4016">
        <v>0</v>
      </c>
      <c r="AY4016">
        <v>0</v>
      </c>
      <c r="AZ4016">
        <v>0</v>
      </c>
      <c r="BA4016">
        <v>0</v>
      </c>
      <c r="BB4016">
        <v>0</v>
      </c>
      <c r="BC4016">
        <v>0</v>
      </c>
      <c r="BD4016">
        <v>0</v>
      </c>
      <c r="BE4016">
        <v>0</v>
      </c>
      <c r="BF4016">
        <v>0</v>
      </c>
      <c r="BG4016">
        <v>1</v>
      </c>
      <c r="BH4016">
        <v>4</v>
      </c>
      <c r="BI4016">
        <v>0</v>
      </c>
      <c r="BJ4016" s="2">
        <v>45944</v>
      </c>
      <c r="BK4016">
        <v>0</v>
      </c>
      <c r="BL4016" s="3" t="str">
        <f>VLOOKUP(O4016,DropDownList!$H$1:$I$7,2,FALSE)</f>
        <v>2022/23</v>
      </c>
      <c r="BM4016" s="3" t="str">
        <f t="shared" si="63"/>
        <v>CONF</v>
      </c>
    </row>
    <row r="4017" spans="1:65" x14ac:dyDescent="0.2">
      <c r="A4017">
        <v>2025</v>
      </c>
      <c r="B4017">
        <v>10</v>
      </c>
      <c r="C4017" t="s">
        <v>139</v>
      </c>
      <c r="D4017" t="s">
        <v>157</v>
      </c>
      <c r="E4017" t="s">
        <v>8</v>
      </c>
      <c r="F4017">
        <v>9761</v>
      </c>
      <c r="G4017" t="s">
        <v>158</v>
      </c>
      <c r="H4017" t="s">
        <v>139</v>
      </c>
      <c r="I4017" t="s">
        <v>142</v>
      </c>
      <c r="J4017" s="1">
        <v>45931</v>
      </c>
      <c r="K4017" t="s">
        <v>253</v>
      </c>
      <c r="L4017">
        <v>3</v>
      </c>
      <c r="M4017" t="s">
        <v>429</v>
      </c>
      <c r="N4017" t="s">
        <v>145</v>
      </c>
      <c r="O4017" t="s">
        <v>147</v>
      </c>
      <c r="P4017" t="s">
        <v>160</v>
      </c>
      <c r="Q4017">
        <v>419550.82</v>
      </c>
      <c r="R4017">
        <v>2506</v>
      </c>
      <c r="S4017">
        <v>1168947.03</v>
      </c>
      <c r="T4017">
        <v>64423.27</v>
      </c>
      <c r="U4017">
        <v>1232</v>
      </c>
      <c r="V4017">
        <v>654</v>
      </c>
      <c r="W4017">
        <v>202152.37</v>
      </c>
      <c r="X4017">
        <v>246153.37</v>
      </c>
      <c r="Y4017">
        <v>0</v>
      </c>
      <c r="Z4017">
        <v>0</v>
      </c>
      <c r="AA4017">
        <v>684972.94</v>
      </c>
      <c r="AB4017">
        <v>93898.559999999998</v>
      </c>
      <c r="AC4017">
        <v>549510.13</v>
      </c>
      <c r="AD4017">
        <v>280</v>
      </c>
      <c r="AE4017">
        <v>374</v>
      </c>
      <c r="AF4017">
        <v>1141</v>
      </c>
      <c r="AG4017">
        <v>721</v>
      </c>
      <c r="AH4017">
        <v>125</v>
      </c>
      <c r="AI4017">
        <v>511</v>
      </c>
      <c r="AJ4017">
        <v>0</v>
      </c>
      <c r="AK4017">
        <v>0</v>
      </c>
      <c r="AL4017">
        <v>0</v>
      </c>
      <c r="AM4017">
        <v>0</v>
      </c>
      <c r="AN4017">
        <v>0</v>
      </c>
      <c r="AO4017">
        <v>1737</v>
      </c>
      <c r="AP4017">
        <v>5063</v>
      </c>
      <c r="AQ4017">
        <v>1738</v>
      </c>
      <c r="AR4017">
        <v>0</v>
      </c>
      <c r="AS4017">
        <v>442</v>
      </c>
      <c r="AT4017">
        <v>419</v>
      </c>
      <c r="AU4017">
        <v>66</v>
      </c>
      <c r="AV4017">
        <v>24</v>
      </c>
      <c r="AW4017">
        <v>106</v>
      </c>
      <c r="AX4017">
        <v>0</v>
      </c>
      <c r="AY4017">
        <v>599</v>
      </c>
      <c r="AZ4017">
        <v>975</v>
      </c>
      <c r="BA4017">
        <v>341</v>
      </c>
      <c r="BB4017">
        <v>61</v>
      </c>
      <c r="BC4017">
        <v>20</v>
      </c>
      <c r="BD4017">
        <v>15</v>
      </c>
      <c r="BE4017">
        <v>1</v>
      </c>
      <c r="BF4017">
        <v>2387</v>
      </c>
      <c r="BG4017">
        <v>203504.25</v>
      </c>
      <c r="BH4017">
        <v>8</v>
      </c>
      <c r="BI4017">
        <v>1218</v>
      </c>
      <c r="BJ4017" s="2">
        <v>45944</v>
      </c>
      <c r="BK4017">
        <v>1</v>
      </c>
      <c r="BL4017" s="3" t="str">
        <f>VLOOKUP(O4017,DropDownList!$H$1:$I$7,2,FALSE)</f>
        <v>2024/25</v>
      </c>
      <c r="BM4017" s="3" t="str">
        <f t="shared" si="63"/>
        <v>SC COURT</v>
      </c>
    </row>
    <row r="4018" spans="1:65" x14ac:dyDescent="0.2">
      <c r="A4018">
        <v>2025</v>
      </c>
      <c r="B4018">
        <v>10</v>
      </c>
      <c r="C4018" t="s">
        <v>139</v>
      </c>
      <c r="D4018" t="s">
        <v>157</v>
      </c>
      <c r="E4018" t="s">
        <v>8</v>
      </c>
      <c r="F4018">
        <v>9761</v>
      </c>
      <c r="G4018" t="s">
        <v>158</v>
      </c>
      <c r="H4018" t="s">
        <v>139</v>
      </c>
      <c r="I4018" t="s">
        <v>142</v>
      </c>
      <c r="J4018" s="1">
        <v>45931</v>
      </c>
      <c r="K4018" t="s">
        <v>253</v>
      </c>
      <c r="L4018">
        <v>3</v>
      </c>
      <c r="M4018" t="s">
        <v>429</v>
      </c>
      <c r="N4018" t="s">
        <v>145</v>
      </c>
      <c r="O4018" t="s">
        <v>156</v>
      </c>
      <c r="P4018" t="s">
        <v>161</v>
      </c>
      <c r="Q4018">
        <v>5631.43</v>
      </c>
      <c r="R4018">
        <v>2018</v>
      </c>
      <c r="S4018">
        <v>48870</v>
      </c>
      <c r="T4018">
        <v>1750</v>
      </c>
      <c r="U4018">
        <v>719</v>
      </c>
      <c r="V4018">
        <v>143</v>
      </c>
      <c r="W4018">
        <v>2788.12</v>
      </c>
      <c r="X4018">
        <v>2788.12</v>
      </c>
      <c r="Y4018">
        <v>0</v>
      </c>
      <c r="Z4018">
        <v>0</v>
      </c>
      <c r="AA4018">
        <v>41488.57</v>
      </c>
      <c r="AB4018">
        <v>0</v>
      </c>
      <c r="AC4018">
        <v>0</v>
      </c>
      <c r="AD4018">
        <v>140</v>
      </c>
      <c r="AE4018">
        <v>3</v>
      </c>
      <c r="AF4018">
        <v>1647</v>
      </c>
      <c r="AG4018">
        <v>13</v>
      </c>
      <c r="AH4018">
        <v>80</v>
      </c>
      <c r="AI4018">
        <v>278</v>
      </c>
      <c r="AJ4018">
        <v>0</v>
      </c>
      <c r="AK4018">
        <v>0</v>
      </c>
      <c r="AL4018">
        <v>0</v>
      </c>
      <c r="AM4018">
        <v>0</v>
      </c>
      <c r="AN4018">
        <v>0</v>
      </c>
      <c r="AO4018">
        <v>1377</v>
      </c>
      <c r="AP4018">
        <v>5674</v>
      </c>
      <c r="AQ4018">
        <v>1503</v>
      </c>
      <c r="AR4018">
        <v>8</v>
      </c>
      <c r="AS4018">
        <v>587</v>
      </c>
      <c r="AT4018">
        <v>553</v>
      </c>
      <c r="AU4018">
        <v>140</v>
      </c>
      <c r="AV4018">
        <v>62</v>
      </c>
      <c r="AW4018">
        <v>61</v>
      </c>
      <c r="AX4018">
        <v>0</v>
      </c>
      <c r="AY4018">
        <v>669</v>
      </c>
      <c r="AZ4018">
        <v>1148</v>
      </c>
      <c r="BA4018">
        <v>582</v>
      </c>
      <c r="BB4018">
        <v>85</v>
      </c>
      <c r="BC4018">
        <v>41</v>
      </c>
      <c r="BD4018">
        <v>22</v>
      </c>
      <c r="BE4018">
        <v>0</v>
      </c>
      <c r="BF4018">
        <v>1943</v>
      </c>
      <c r="BG4018">
        <v>5460</v>
      </c>
      <c r="BH4018">
        <v>0</v>
      </c>
      <c r="BI4018">
        <v>711</v>
      </c>
      <c r="BJ4018" s="2">
        <v>45944</v>
      </c>
      <c r="BK4018">
        <v>4</v>
      </c>
      <c r="BL4018" s="3" t="str">
        <f>VLOOKUP(O4018,DropDownList!$H$1:$I$7,2,FALSE)</f>
        <v>2023/24</v>
      </c>
      <c r="BM4018" s="3" t="str">
        <f t="shared" si="63"/>
        <v>VSUR</v>
      </c>
    </row>
    <row r="4019" spans="1:65" x14ac:dyDescent="0.2">
      <c r="A4019">
        <v>2025</v>
      </c>
      <c r="B4019">
        <v>10</v>
      </c>
      <c r="C4019" t="s">
        <v>139</v>
      </c>
      <c r="D4019" t="s">
        <v>157</v>
      </c>
      <c r="E4019" t="s">
        <v>8</v>
      </c>
      <c r="F4019">
        <v>9761</v>
      </c>
      <c r="G4019" t="s">
        <v>158</v>
      </c>
      <c r="H4019" t="s">
        <v>139</v>
      </c>
      <c r="I4019" t="s">
        <v>142</v>
      </c>
      <c r="J4019" s="1">
        <v>45931</v>
      </c>
      <c r="K4019" t="s">
        <v>253</v>
      </c>
      <c r="L4019">
        <v>3</v>
      </c>
      <c r="M4019" t="s">
        <v>429</v>
      </c>
      <c r="N4019" t="s">
        <v>145</v>
      </c>
      <c r="O4019" t="s">
        <v>156</v>
      </c>
      <c r="P4019" t="s">
        <v>160</v>
      </c>
      <c r="Q4019">
        <v>239328.42</v>
      </c>
      <c r="R4019">
        <v>2143</v>
      </c>
      <c r="S4019">
        <v>941234.37</v>
      </c>
      <c r="T4019">
        <v>46562.65</v>
      </c>
      <c r="U4019">
        <v>754</v>
      </c>
      <c r="V4019">
        <v>311</v>
      </c>
      <c r="W4019">
        <v>109154.29</v>
      </c>
      <c r="X4019">
        <v>126825.29</v>
      </c>
      <c r="Y4019">
        <v>0</v>
      </c>
      <c r="Z4019">
        <v>0</v>
      </c>
      <c r="AA4019">
        <v>655343.30000000005</v>
      </c>
      <c r="AB4019">
        <v>78729.649999999994</v>
      </c>
      <c r="AC4019">
        <v>538024.73</v>
      </c>
      <c r="AD4019">
        <v>134</v>
      </c>
      <c r="AE4019">
        <v>177</v>
      </c>
      <c r="AF4019">
        <v>1271</v>
      </c>
      <c r="AG4019">
        <v>485</v>
      </c>
      <c r="AH4019">
        <v>100</v>
      </c>
      <c r="AI4019">
        <v>269</v>
      </c>
      <c r="AJ4019">
        <v>0</v>
      </c>
      <c r="AK4019">
        <v>0</v>
      </c>
      <c r="AL4019">
        <v>0</v>
      </c>
      <c r="AM4019">
        <v>0</v>
      </c>
      <c r="AN4019">
        <v>0</v>
      </c>
      <c r="AO4019">
        <v>1474</v>
      </c>
      <c r="AP4019">
        <v>5945</v>
      </c>
      <c r="AQ4019">
        <v>1572</v>
      </c>
      <c r="AR4019">
        <v>8</v>
      </c>
      <c r="AS4019">
        <v>607</v>
      </c>
      <c r="AT4019">
        <v>577</v>
      </c>
      <c r="AU4019">
        <v>141</v>
      </c>
      <c r="AV4019">
        <v>62</v>
      </c>
      <c r="AW4019">
        <v>80</v>
      </c>
      <c r="AX4019">
        <v>0</v>
      </c>
      <c r="AY4019">
        <v>700</v>
      </c>
      <c r="AZ4019">
        <v>1211</v>
      </c>
      <c r="BA4019">
        <v>614</v>
      </c>
      <c r="BB4019">
        <v>89</v>
      </c>
      <c r="BC4019">
        <v>42</v>
      </c>
      <c r="BD4019">
        <v>22</v>
      </c>
      <c r="BE4019">
        <v>1</v>
      </c>
      <c r="BF4019">
        <v>2048</v>
      </c>
      <c r="BG4019">
        <v>98908</v>
      </c>
      <c r="BH4019">
        <v>18</v>
      </c>
      <c r="BI4019">
        <v>747</v>
      </c>
      <c r="BJ4019" s="2">
        <v>45944</v>
      </c>
      <c r="BK4019">
        <v>4</v>
      </c>
      <c r="BL4019" s="3" t="str">
        <f>VLOOKUP(O4019,DropDownList!$H$1:$I$7,2,FALSE)</f>
        <v>2023/24</v>
      </c>
      <c r="BM4019" s="3" t="str">
        <f t="shared" si="63"/>
        <v>SC COURT</v>
      </c>
    </row>
    <row r="4020" spans="1:65" x14ac:dyDescent="0.2">
      <c r="A4020">
        <v>2025</v>
      </c>
      <c r="B4020">
        <v>10</v>
      </c>
      <c r="C4020" t="s">
        <v>139</v>
      </c>
      <c r="D4020" t="s">
        <v>157</v>
      </c>
      <c r="E4020" t="s">
        <v>8</v>
      </c>
      <c r="F4020">
        <v>9761</v>
      </c>
      <c r="G4020" t="s">
        <v>158</v>
      </c>
      <c r="H4020" t="s">
        <v>139</v>
      </c>
      <c r="I4020" t="s">
        <v>142</v>
      </c>
      <c r="J4020" s="1">
        <v>45931</v>
      </c>
      <c r="K4020" t="s">
        <v>253</v>
      </c>
      <c r="L4020">
        <v>3</v>
      </c>
      <c r="M4020" t="s">
        <v>429</v>
      </c>
      <c r="N4020" t="s">
        <v>145</v>
      </c>
      <c r="O4020" t="s">
        <v>147</v>
      </c>
      <c r="P4020" t="s">
        <v>159</v>
      </c>
      <c r="Q4020">
        <v>309040.44</v>
      </c>
      <c r="R4020">
        <v>42</v>
      </c>
      <c r="S4020">
        <v>1962216.7</v>
      </c>
      <c r="T4020">
        <v>4370</v>
      </c>
      <c r="U4020">
        <v>7</v>
      </c>
      <c r="V4020">
        <v>3</v>
      </c>
      <c r="W4020">
        <v>236206.61</v>
      </c>
      <c r="X4020">
        <v>236206.61</v>
      </c>
      <c r="Y4020">
        <v>0</v>
      </c>
      <c r="Z4020">
        <v>0</v>
      </c>
      <c r="AA4020">
        <v>1648806.26</v>
      </c>
      <c r="AB4020">
        <v>0</v>
      </c>
      <c r="AC4020">
        <v>0</v>
      </c>
      <c r="AD4020">
        <v>3</v>
      </c>
      <c r="AE4020">
        <v>0</v>
      </c>
      <c r="AF4020">
        <v>32</v>
      </c>
      <c r="AG4020">
        <v>4</v>
      </c>
      <c r="AH4020">
        <v>0</v>
      </c>
      <c r="AI4020">
        <v>3</v>
      </c>
      <c r="AJ4020">
        <v>0</v>
      </c>
      <c r="AK4020">
        <v>0</v>
      </c>
      <c r="AL4020">
        <v>0</v>
      </c>
      <c r="AM4020">
        <v>0</v>
      </c>
      <c r="AN4020">
        <v>0</v>
      </c>
      <c r="AO4020">
        <v>17</v>
      </c>
      <c r="AP4020">
        <v>23</v>
      </c>
      <c r="AQ4020">
        <v>7</v>
      </c>
      <c r="AR4020">
        <v>0</v>
      </c>
      <c r="AS4020">
        <v>0</v>
      </c>
      <c r="AT4020">
        <v>0</v>
      </c>
      <c r="AU4020">
        <v>2</v>
      </c>
      <c r="AV4020">
        <v>1</v>
      </c>
      <c r="AW4020">
        <v>0</v>
      </c>
      <c r="AX4020">
        <v>0</v>
      </c>
      <c r="AY4020">
        <v>0</v>
      </c>
      <c r="AZ4020">
        <v>0</v>
      </c>
      <c r="BA4020">
        <v>0</v>
      </c>
      <c r="BB4020">
        <v>0</v>
      </c>
      <c r="BC4020">
        <v>0</v>
      </c>
      <c r="BD4020">
        <v>0</v>
      </c>
      <c r="BE4020">
        <v>0</v>
      </c>
      <c r="BF4020">
        <v>0</v>
      </c>
      <c r="BG4020">
        <v>236206.61</v>
      </c>
      <c r="BH4020">
        <v>3</v>
      </c>
      <c r="BI4020">
        <v>0</v>
      </c>
      <c r="BJ4020" s="2">
        <v>45944</v>
      </c>
      <c r="BK4020">
        <v>0</v>
      </c>
      <c r="BL4020" s="3" t="str">
        <f>VLOOKUP(O4020,DropDownList!$H$1:$I$7,2,FALSE)</f>
        <v>2024/25</v>
      </c>
      <c r="BM4020" s="3" t="str">
        <f t="shared" si="63"/>
        <v>CONF</v>
      </c>
    </row>
    <row r="4021" spans="1:65" x14ac:dyDescent="0.2">
      <c r="A4021">
        <v>2025</v>
      </c>
      <c r="B4021">
        <v>10</v>
      </c>
      <c r="C4021" t="s">
        <v>139</v>
      </c>
      <c r="D4021" t="s">
        <v>157</v>
      </c>
      <c r="E4021" t="s">
        <v>8</v>
      </c>
      <c r="F4021">
        <v>9761</v>
      </c>
      <c r="G4021" t="s">
        <v>158</v>
      </c>
      <c r="H4021" t="s">
        <v>139</v>
      </c>
      <c r="I4021" t="s">
        <v>142</v>
      </c>
      <c r="J4021" s="1">
        <v>45931</v>
      </c>
      <c r="K4021" t="s">
        <v>253</v>
      </c>
      <c r="L4021">
        <v>3</v>
      </c>
      <c r="M4021" t="s">
        <v>429</v>
      </c>
      <c r="N4021" t="s">
        <v>145</v>
      </c>
      <c r="O4021" t="s">
        <v>149</v>
      </c>
      <c r="P4021" t="s">
        <v>160</v>
      </c>
      <c r="Q4021">
        <v>119050.82</v>
      </c>
      <c r="R4021">
        <v>551</v>
      </c>
      <c r="S4021">
        <v>242550.38</v>
      </c>
      <c r="T4021">
        <v>16040</v>
      </c>
      <c r="U4021">
        <v>354</v>
      </c>
      <c r="V4021">
        <v>260</v>
      </c>
      <c r="W4021">
        <v>47831.51</v>
      </c>
      <c r="X4021">
        <v>88710.64</v>
      </c>
      <c r="Y4021">
        <v>0</v>
      </c>
      <c r="Z4021">
        <v>0</v>
      </c>
      <c r="AA4021">
        <v>107459.56</v>
      </c>
      <c r="AB4021">
        <v>13883.74</v>
      </c>
      <c r="AC4021">
        <v>85221.45</v>
      </c>
      <c r="AD4021">
        <v>140</v>
      </c>
      <c r="AE4021">
        <v>120</v>
      </c>
      <c r="AF4021">
        <v>169</v>
      </c>
      <c r="AG4021">
        <v>189</v>
      </c>
      <c r="AH4021">
        <v>28</v>
      </c>
      <c r="AI4021">
        <v>165</v>
      </c>
      <c r="AJ4021">
        <v>0</v>
      </c>
      <c r="AK4021">
        <v>0</v>
      </c>
      <c r="AL4021">
        <v>0</v>
      </c>
      <c r="AM4021">
        <v>0</v>
      </c>
      <c r="AN4021">
        <v>0</v>
      </c>
      <c r="AO4021">
        <v>355</v>
      </c>
      <c r="AP4021">
        <v>609</v>
      </c>
      <c r="AQ4021">
        <v>329</v>
      </c>
      <c r="AR4021">
        <v>3</v>
      </c>
      <c r="AS4021">
        <v>51</v>
      </c>
      <c r="AT4021">
        <v>23</v>
      </c>
      <c r="AU4021">
        <v>8</v>
      </c>
      <c r="AV4021">
        <v>0</v>
      </c>
      <c r="AW4021">
        <v>26</v>
      </c>
      <c r="AX4021">
        <v>0</v>
      </c>
      <c r="AY4021">
        <v>35</v>
      </c>
      <c r="AZ4021">
        <v>68</v>
      </c>
      <c r="BA4021">
        <v>17</v>
      </c>
      <c r="BB4021">
        <v>2</v>
      </c>
      <c r="BC4021">
        <v>0</v>
      </c>
      <c r="BD4021">
        <v>0</v>
      </c>
      <c r="BE4021">
        <v>0</v>
      </c>
      <c r="BF4021">
        <v>519</v>
      </c>
      <c r="BG4021">
        <v>60259.01</v>
      </c>
      <c r="BH4021">
        <v>0</v>
      </c>
      <c r="BI4021">
        <v>347</v>
      </c>
      <c r="BJ4021" s="2">
        <v>45944</v>
      </c>
      <c r="BK4021">
        <v>0</v>
      </c>
      <c r="BL4021" s="3" t="str">
        <f>VLOOKUP(O4021,DropDownList!$H$1:$I$7,2,FALSE)</f>
        <v>2025/26</v>
      </c>
      <c r="BM4021" s="3" t="str">
        <f t="shared" si="63"/>
        <v>SC COURT</v>
      </c>
    </row>
    <row r="4022" spans="1:65" x14ac:dyDescent="0.2">
      <c r="A4022">
        <v>2025</v>
      </c>
      <c r="B4022">
        <v>10</v>
      </c>
      <c r="C4022" t="s">
        <v>139</v>
      </c>
      <c r="D4022" t="s">
        <v>157</v>
      </c>
      <c r="E4022" t="s">
        <v>8</v>
      </c>
      <c r="F4022">
        <v>9761</v>
      </c>
      <c r="G4022" t="s">
        <v>158</v>
      </c>
      <c r="H4022" t="s">
        <v>139</v>
      </c>
      <c r="I4022" t="s">
        <v>142</v>
      </c>
      <c r="J4022" s="1">
        <v>45931</v>
      </c>
      <c r="K4022" t="s">
        <v>253</v>
      </c>
      <c r="L4022">
        <v>3</v>
      </c>
      <c r="M4022" t="s">
        <v>429</v>
      </c>
      <c r="N4022" t="s">
        <v>145</v>
      </c>
      <c r="O4022" t="s">
        <v>155</v>
      </c>
      <c r="P4022" t="s">
        <v>161</v>
      </c>
      <c r="Q4022">
        <v>4940.47</v>
      </c>
      <c r="R4022">
        <v>2043</v>
      </c>
      <c r="S4022">
        <v>43215</v>
      </c>
      <c r="T4022">
        <v>1538.25</v>
      </c>
      <c r="U4022">
        <v>547</v>
      </c>
      <c r="V4022">
        <v>132</v>
      </c>
      <c r="W4022">
        <v>2870.19</v>
      </c>
      <c r="X4022">
        <v>2870.19</v>
      </c>
      <c r="Y4022">
        <v>0</v>
      </c>
      <c r="Z4022">
        <v>0</v>
      </c>
      <c r="AA4022">
        <v>36736.28</v>
      </c>
      <c r="AB4022">
        <v>0</v>
      </c>
      <c r="AC4022">
        <v>0</v>
      </c>
      <c r="AD4022">
        <v>122</v>
      </c>
      <c r="AE4022">
        <v>10</v>
      </c>
      <c r="AF4022">
        <v>1713</v>
      </c>
      <c r="AG4022">
        <v>19</v>
      </c>
      <c r="AH4022">
        <v>78</v>
      </c>
      <c r="AI4022">
        <v>231</v>
      </c>
      <c r="AJ4022">
        <v>0</v>
      </c>
      <c r="AK4022">
        <v>0</v>
      </c>
      <c r="AL4022">
        <v>0</v>
      </c>
      <c r="AM4022">
        <v>0</v>
      </c>
      <c r="AN4022">
        <v>0</v>
      </c>
      <c r="AO4022">
        <v>1472</v>
      </c>
      <c r="AP4022">
        <v>7483</v>
      </c>
      <c r="AQ4022">
        <v>1694</v>
      </c>
      <c r="AR4022">
        <v>3</v>
      </c>
      <c r="AS4022">
        <v>789</v>
      </c>
      <c r="AT4022">
        <v>949</v>
      </c>
      <c r="AU4022">
        <v>184</v>
      </c>
      <c r="AV4022">
        <v>77</v>
      </c>
      <c r="AW4022">
        <v>46</v>
      </c>
      <c r="AX4022">
        <v>0</v>
      </c>
      <c r="AY4022">
        <v>815</v>
      </c>
      <c r="AZ4022">
        <v>1503</v>
      </c>
      <c r="BA4022">
        <v>912</v>
      </c>
      <c r="BB4022">
        <v>124</v>
      </c>
      <c r="BC4022">
        <v>45</v>
      </c>
      <c r="BD4022">
        <v>41</v>
      </c>
      <c r="BE4022">
        <v>0</v>
      </c>
      <c r="BF4022">
        <v>1976</v>
      </c>
      <c r="BG4022">
        <v>4670</v>
      </c>
      <c r="BH4022">
        <v>2</v>
      </c>
      <c r="BI4022">
        <v>522</v>
      </c>
      <c r="BJ4022" s="2">
        <v>45944</v>
      </c>
      <c r="BK4022">
        <v>13</v>
      </c>
      <c r="BL4022" s="3" t="str">
        <f>VLOOKUP(O4022,DropDownList!$H$1:$I$7,2,FALSE)</f>
        <v>2022/23</v>
      </c>
      <c r="BM4022" s="3" t="str">
        <f t="shared" si="63"/>
        <v>VSUR</v>
      </c>
    </row>
    <row r="4023" spans="1:65" x14ac:dyDescent="0.2">
      <c r="A4023">
        <v>2025</v>
      </c>
      <c r="B4023">
        <v>10</v>
      </c>
      <c r="C4023" t="s">
        <v>139</v>
      </c>
      <c r="D4023" t="s">
        <v>157</v>
      </c>
      <c r="E4023" t="s">
        <v>8</v>
      </c>
      <c r="F4023">
        <v>9761</v>
      </c>
      <c r="G4023" t="s">
        <v>158</v>
      </c>
      <c r="H4023" t="s">
        <v>139</v>
      </c>
      <c r="I4023" t="s">
        <v>142</v>
      </c>
      <c r="J4023" s="1">
        <v>45931</v>
      </c>
      <c r="K4023" t="s">
        <v>253</v>
      </c>
      <c r="L4023">
        <v>3</v>
      </c>
      <c r="M4023" t="s">
        <v>429</v>
      </c>
      <c r="N4023" t="s">
        <v>145</v>
      </c>
      <c r="O4023" t="s">
        <v>149</v>
      </c>
      <c r="P4023" t="s">
        <v>159</v>
      </c>
      <c r="Q4023">
        <v>119008.91</v>
      </c>
      <c r="R4023">
        <v>18</v>
      </c>
      <c r="S4023">
        <v>385062.65</v>
      </c>
      <c r="T4023">
        <v>0</v>
      </c>
      <c r="U4023">
        <v>6</v>
      </c>
      <c r="V4023">
        <v>0</v>
      </c>
      <c r="W4023">
        <v>0</v>
      </c>
      <c r="X4023">
        <v>0</v>
      </c>
      <c r="Y4023">
        <v>0</v>
      </c>
      <c r="Z4023">
        <v>0</v>
      </c>
      <c r="AA4023">
        <v>266053.74</v>
      </c>
      <c r="AB4023">
        <v>0</v>
      </c>
      <c r="AC4023">
        <v>0</v>
      </c>
      <c r="AD4023">
        <v>0</v>
      </c>
      <c r="AE4023">
        <v>0</v>
      </c>
      <c r="AF4023">
        <v>12</v>
      </c>
      <c r="AG4023">
        <v>6</v>
      </c>
      <c r="AH4023">
        <v>0</v>
      </c>
      <c r="AI4023">
        <v>0</v>
      </c>
      <c r="AJ4023">
        <v>0</v>
      </c>
      <c r="AK4023">
        <v>0</v>
      </c>
      <c r="AL4023">
        <v>0</v>
      </c>
      <c r="AM4023">
        <v>0</v>
      </c>
      <c r="AN4023">
        <v>0</v>
      </c>
      <c r="AO4023">
        <v>2</v>
      </c>
      <c r="AP4023">
        <v>2</v>
      </c>
      <c r="AQ4023">
        <v>0</v>
      </c>
      <c r="AR4023">
        <v>0</v>
      </c>
      <c r="AS4023">
        <v>0</v>
      </c>
      <c r="AT4023">
        <v>0</v>
      </c>
      <c r="AU4023">
        <v>0</v>
      </c>
      <c r="AV4023">
        <v>0</v>
      </c>
      <c r="AW4023">
        <v>0</v>
      </c>
      <c r="AX4023">
        <v>0</v>
      </c>
      <c r="AY4023">
        <v>0</v>
      </c>
      <c r="AZ4023">
        <v>0</v>
      </c>
      <c r="BA4023">
        <v>0</v>
      </c>
      <c r="BB4023">
        <v>0</v>
      </c>
      <c r="BC4023">
        <v>0</v>
      </c>
      <c r="BD4023">
        <v>0</v>
      </c>
      <c r="BE4023">
        <v>0</v>
      </c>
      <c r="BF4023">
        <v>0</v>
      </c>
      <c r="BG4023">
        <v>0</v>
      </c>
      <c r="BH4023">
        <v>0</v>
      </c>
      <c r="BI4023">
        <v>0</v>
      </c>
      <c r="BJ4023" s="2">
        <v>45944</v>
      </c>
      <c r="BK4023">
        <v>0</v>
      </c>
      <c r="BL4023" s="3" t="str">
        <f>VLOOKUP(O4023,DropDownList!$H$1:$I$7,2,FALSE)</f>
        <v>2025/26</v>
      </c>
      <c r="BM4023" s="3" t="str">
        <f t="shared" si="63"/>
        <v>CONF</v>
      </c>
    </row>
    <row r="4024" spans="1:65" x14ac:dyDescent="0.2">
      <c r="A4024">
        <v>2025</v>
      </c>
      <c r="B4024">
        <v>10</v>
      </c>
      <c r="C4024" t="s">
        <v>139</v>
      </c>
      <c r="D4024" t="s">
        <v>157</v>
      </c>
      <c r="E4024" t="s">
        <v>8</v>
      </c>
      <c r="F4024">
        <v>9761</v>
      </c>
      <c r="G4024" t="s">
        <v>158</v>
      </c>
      <c r="H4024" t="s">
        <v>139</v>
      </c>
      <c r="I4024" t="s">
        <v>142</v>
      </c>
      <c r="J4024" s="1">
        <v>45931</v>
      </c>
      <c r="K4024" t="s">
        <v>253</v>
      </c>
      <c r="L4024">
        <v>3</v>
      </c>
      <c r="M4024" t="s">
        <v>429</v>
      </c>
      <c r="N4024" t="s">
        <v>145</v>
      </c>
      <c r="O4024" t="s">
        <v>149</v>
      </c>
      <c r="P4024" t="s">
        <v>161</v>
      </c>
      <c r="Q4024">
        <v>3230.66</v>
      </c>
      <c r="R4024">
        <v>507</v>
      </c>
      <c r="S4024">
        <v>11180</v>
      </c>
      <c r="T4024">
        <v>275</v>
      </c>
      <c r="U4024">
        <v>339</v>
      </c>
      <c r="V4024">
        <v>145</v>
      </c>
      <c r="W4024">
        <v>2870</v>
      </c>
      <c r="X4024">
        <v>2870</v>
      </c>
      <c r="Y4024">
        <v>0</v>
      </c>
      <c r="Z4024">
        <v>0</v>
      </c>
      <c r="AA4024">
        <v>7674.34</v>
      </c>
      <c r="AB4024">
        <v>0</v>
      </c>
      <c r="AC4024">
        <v>0</v>
      </c>
      <c r="AD4024">
        <v>142</v>
      </c>
      <c r="AE4024">
        <v>3</v>
      </c>
      <c r="AF4024">
        <v>329</v>
      </c>
      <c r="AG4024">
        <v>4</v>
      </c>
      <c r="AH4024">
        <v>11</v>
      </c>
      <c r="AI4024">
        <v>163</v>
      </c>
      <c r="AJ4024">
        <v>0</v>
      </c>
      <c r="AK4024">
        <v>0</v>
      </c>
      <c r="AL4024">
        <v>0</v>
      </c>
      <c r="AM4024">
        <v>0</v>
      </c>
      <c r="AN4024">
        <v>0</v>
      </c>
      <c r="AO4024">
        <v>324</v>
      </c>
      <c r="AP4024">
        <v>584</v>
      </c>
      <c r="AQ4024">
        <v>324</v>
      </c>
      <c r="AR4024">
        <v>3</v>
      </c>
      <c r="AS4024">
        <v>53</v>
      </c>
      <c r="AT4024">
        <v>21</v>
      </c>
      <c r="AU4024">
        <v>8</v>
      </c>
      <c r="AV4024">
        <v>0</v>
      </c>
      <c r="AW4024">
        <v>9</v>
      </c>
      <c r="AX4024">
        <v>0</v>
      </c>
      <c r="AY4024">
        <v>32</v>
      </c>
      <c r="AZ4024">
        <v>68</v>
      </c>
      <c r="BA4024">
        <v>19</v>
      </c>
      <c r="BB4024">
        <v>1</v>
      </c>
      <c r="BC4024">
        <v>0</v>
      </c>
      <c r="BD4024">
        <v>0</v>
      </c>
      <c r="BE4024">
        <v>0</v>
      </c>
      <c r="BF4024">
        <v>492</v>
      </c>
      <c r="BG4024">
        <v>3205</v>
      </c>
      <c r="BH4024">
        <v>0</v>
      </c>
      <c r="BI4024">
        <v>332</v>
      </c>
      <c r="BJ4024" s="2">
        <v>45944</v>
      </c>
      <c r="BK4024">
        <v>0</v>
      </c>
      <c r="BL4024" s="3" t="str">
        <f>VLOOKUP(O4024,DropDownList!$H$1:$I$7,2,FALSE)</f>
        <v>2025/26</v>
      </c>
      <c r="BM4024" s="3" t="str">
        <f t="shared" si="63"/>
        <v>VSUR</v>
      </c>
    </row>
    <row r="4025" spans="1:65" x14ac:dyDescent="0.2">
      <c r="A4025">
        <v>2025</v>
      </c>
      <c r="B4025">
        <v>10</v>
      </c>
      <c r="C4025" t="s">
        <v>139</v>
      </c>
      <c r="D4025" t="s">
        <v>157</v>
      </c>
      <c r="E4025" t="s">
        <v>8</v>
      </c>
      <c r="F4025">
        <v>9761</v>
      </c>
      <c r="G4025" t="s">
        <v>158</v>
      </c>
      <c r="H4025" t="s">
        <v>139</v>
      </c>
      <c r="I4025" t="s">
        <v>142</v>
      </c>
      <c r="J4025" s="1">
        <v>45931</v>
      </c>
      <c r="K4025" t="s">
        <v>253</v>
      </c>
      <c r="L4025">
        <v>3</v>
      </c>
      <c r="M4025" t="s">
        <v>429</v>
      </c>
      <c r="N4025" t="s">
        <v>145</v>
      </c>
      <c r="O4025" t="s">
        <v>147</v>
      </c>
      <c r="P4025" t="s">
        <v>150</v>
      </c>
      <c r="Q4025">
        <v>0</v>
      </c>
      <c r="R4025">
        <v>3</v>
      </c>
      <c r="S4025">
        <v>500</v>
      </c>
      <c r="T4025">
        <v>100</v>
      </c>
      <c r="U4025">
        <v>0</v>
      </c>
      <c r="V4025">
        <v>0</v>
      </c>
      <c r="W4025">
        <v>0</v>
      </c>
      <c r="X4025">
        <v>0</v>
      </c>
      <c r="Y4025">
        <v>2</v>
      </c>
      <c r="Z4025">
        <v>400</v>
      </c>
      <c r="AA4025">
        <v>400</v>
      </c>
      <c r="AB4025">
        <v>400</v>
      </c>
      <c r="AC4025">
        <v>0</v>
      </c>
      <c r="AD4025">
        <v>0</v>
      </c>
      <c r="AE4025">
        <v>0</v>
      </c>
      <c r="AF4025">
        <v>2</v>
      </c>
      <c r="AG4025">
        <v>0</v>
      </c>
      <c r="AH4025">
        <v>1</v>
      </c>
      <c r="AI4025">
        <v>0</v>
      </c>
      <c r="AJ4025">
        <v>2</v>
      </c>
      <c r="AK4025">
        <v>0</v>
      </c>
      <c r="AL4025">
        <v>1</v>
      </c>
      <c r="AM4025">
        <v>0</v>
      </c>
      <c r="AN4025">
        <v>0</v>
      </c>
      <c r="AO4025">
        <v>0</v>
      </c>
      <c r="AP4025">
        <v>0</v>
      </c>
      <c r="AQ4025">
        <v>0</v>
      </c>
      <c r="AR4025">
        <v>0</v>
      </c>
      <c r="AS4025">
        <v>0</v>
      </c>
      <c r="AT4025">
        <v>0</v>
      </c>
      <c r="AU4025">
        <v>0</v>
      </c>
      <c r="AV4025">
        <v>0</v>
      </c>
      <c r="AW4025">
        <v>0</v>
      </c>
      <c r="AX4025">
        <v>0</v>
      </c>
      <c r="AY4025">
        <v>0</v>
      </c>
      <c r="AZ4025">
        <v>0</v>
      </c>
      <c r="BA4025">
        <v>0</v>
      </c>
      <c r="BB4025">
        <v>0</v>
      </c>
      <c r="BC4025">
        <v>0</v>
      </c>
      <c r="BD4025">
        <v>0</v>
      </c>
      <c r="BE4025">
        <v>0</v>
      </c>
      <c r="BF4025">
        <v>0</v>
      </c>
      <c r="BG4025">
        <v>0</v>
      </c>
      <c r="BH4025">
        <v>0</v>
      </c>
      <c r="BI4025">
        <v>0</v>
      </c>
      <c r="BJ4025" s="2">
        <v>45944</v>
      </c>
      <c r="BK4025">
        <v>0</v>
      </c>
      <c r="BL4025" s="3" t="str">
        <f>VLOOKUP(O4025,DropDownList!$H$1:$I$7,2,FALSE)</f>
        <v>2024/25</v>
      </c>
      <c r="BM4025" s="3" t="str">
        <f t="shared" si="63"/>
        <v>FISCAL FINES</v>
      </c>
    </row>
    <row r="4026" spans="1:65" x14ac:dyDescent="0.2">
      <c r="A4026">
        <v>2025</v>
      </c>
      <c r="B4026">
        <v>10</v>
      </c>
      <c r="C4026" t="s">
        <v>139</v>
      </c>
      <c r="D4026" t="s">
        <v>157</v>
      </c>
      <c r="E4026" t="s">
        <v>8</v>
      </c>
      <c r="F4026">
        <v>9761</v>
      </c>
      <c r="G4026" t="s">
        <v>158</v>
      </c>
      <c r="H4026" t="s">
        <v>139</v>
      </c>
      <c r="I4026" t="s">
        <v>142</v>
      </c>
      <c r="J4026" s="1">
        <v>45931</v>
      </c>
      <c r="K4026" t="s">
        <v>253</v>
      </c>
      <c r="L4026">
        <v>3</v>
      </c>
      <c r="M4026" t="s">
        <v>429</v>
      </c>
      <c r="N4026" t="s">
        <v>145</v>
      </c>
      <c r="O4026" t="s">
        <v>147</v>
      </c>
      <c r="P4026" t="s">
        <v>161</v>
      </c>
      <c r="Q4026">
        <v>22585.73</v>
      </c>
      <c r="R4026">
        <v>2307</v>
      </c>
      <c r="S4026">
        <v>117844.98</v>
      </c>
      <c r="T4026">
        <v>1485</v>
      </c>
      <c r="U4026">
        <v>1160</v>
      </c>
      <c r="V4026">
        <v>286</v>
      </c>
      <c r="W4026">
        <v>18151</v>
      </c>
      <c r="X4026">
        <v>18151</v>
      </c>
      <c r="Y4026">
        <v>0</v>
      </c>
      <c r="Z4026">
        <v>0</v>
      </c>
      <c r="AA4026">
        <v>93774.25</v>
      </c>
      <c r="AB4026">
        <v>0</v>
      </c>
      <c r="AC4026">
        <v>0</v>
      </c>
      <c r="AD4026">
        <v>275</v>
      </c>
      <c r="AE4026">
        <v>11</v>
      </c>
      <c r="AF4026">
        <v>1708</v>
      </c>
      <c r="AG4026">
        <v>26</v>
      </c>
      <c r="AH4026">
        <v>68</v>
      </c>
      <c r="AI4026">
        <v>505</v>
      </c>
      <c r="AJ4026">
        <v>0</v>
      </c>
      <c r="AK4026">
        <v>0</v>
      </c>
      <c r="AL4026">
        <v>0</v>
      </c>
      <c r="AM4026">
        <v>0</v>
      </c>
      <c r="AN4026">
        <v>0</v>
      </c>
      <c r="AO4026">
        <v>1586</v>
      </c>
      <c r="AP4026">
        <v>4799</v>
      </c>
      <c r="AQ4026">
        <v>1667</v>
      </c>
      <c r="AR4026">
        <v>0</v>
      </c>
      <c r="AS4026">
        <v>435</v>
      </c>
      <c r="AT4026">
        <v>389</v>
      </c>
      <c r="AU4026">
        <v>58</v>
      </c>
      <c r="AV4026">
        <v>21</v>
      </c>
      <c r="AW4026">
        <v>50</v>
      </c>
      <c r="AX4026">
        <v>0</v>
      </c>
      <c r="AY4026">
        <v>564</v>
      </c>
      <c r="AZ4026">
        <v>938</v>
      </c>
      <c r="BA4026">
        <v>337</v>
      </c>
      <c r="BB4026">
        <v>58</v>
      </c>
      <c r="BC4026">
        <v>19</v>
      </c>
      <c r="BD4026">
        <v>15</v>
      </c>
      <c r="BE4026">
        <v>1</v>
      </c>
      <c r="BF4026">
        <v>2241</v>
      </c>
      <c r="BG4026">
        <v>22235</v>
      </c>
      <c r="BH4026">
        <v>0</v>
      </c>
      <c r="BI4026">
        <v>1145</v>
      </c>
      <c r="BJ4026" s="2">
        <v>45944</v>
      </c>
      <c r="BK4026">
        <v>1</v>
      </c>
      <c r="BL4026" s="3" t="str">
        <f>VLOOKUP(O4026,DropDownList!$H$1:$I$7,2,FALSE)</f>
        <v>2024/25</v>
      </c>
      <c r="BM4026" s="3" t="str">
        <f t="shared" si="63"/>
        <v>VSUR</v>
      </c>
    </row>
    <row r="4027" spans="1:65" x14ac:dyDescent="0.2">
      <c r="A4027">
        <v>2025</v>
      </c>
      <c r="B4027">
        <v>10</v>
      </c>
      <c r="C4027" t="s">
        <v>139</v>
      </c>
      <c r="D4027" t="s">
        <v>157</v>
      </c>
      <c r="E4027" t="s">
        <v>8</v>
      </c>
      <c r="F4027">
        <v>9761</v>
      </c>
      <c r="G4027" t="s">
        <v>158</v>
      </c>
      <c r="H4027" t="s">
        <v>139</v>
      </c>
      <c r="I4027" t="s">
        <v>142</v>
      </c>
      <c r="J4027" s="1">
        <v>45931</v>
      </c>
      <c r="K4027" t="s">
        <v>253</v>
      </c>
      <c r="L4027">
        <v>3</v>
      </c>
      <c r="M4027" t="s">
        <v>429</v>
      </c>
      <c r="N4027" t="s">
        <v>145</v>
      </c>
      <c r="O4027" t="s">
        <v>156</v>
      </c>
      <c r="P4027" t="s">
        <v>150</v>
      </c>
      <c r="Q4027">
        <v>0</v>
      </c>
      <c r="R4027">
        <v>3</v>
      </c>
      <c r="S4027">
        <v>500</v>
      </c>
      <c r="T4027">
        <v>100</v>
      </c>
      <c r="U4027">
        <v>0</v>
      </c>
      <c r="V4027">
        <v>0</v>
      </c>
      <c r="W4027">
        <v>0</v>
      </c>
      <c r="X4027">
        <v>0</v>
      </c>
      <c r="Y4027">
        <v>2</v>
      </c>
      <c r="Z4027">
        <v>400</v>
      </c>
      <c r="AA4027">
        <v>400</v>
      </c>
      <c r="AB4027">
        <v>0</v>
      </c>
      <c r="AC4027">
        <v>400</v>
      </c>
      <c r="AD4027">
        <v>0</v>
      </c>
      <c r="AE4027">
        <v>0</v>
      </c>
      <c r="AF4027">
        <v>2</v>
      </c>
      <c r="AG4027">
        <v>0</v>
      </c>
      <c r="AH4027">
        <v>1</v>
      </c>
      <c r="AI4027">
        <v>0</v>
      </c>
      <c r="AJ4027">
        <v>2</v>
      </c>
      <c r="AK4027">
        <v>0</v>
      </c>
      <c r="AL4027">
        <v>0</v>
      </c>
      <c r="AM4027">
        <v>0</v>
      </c>
      <c r="AN4027">
        <v>0</v>
      </c>
      <c r="AO4027">
        <v>0</v>
      </c>
      <c r="AP4027">
        <v>0</v>
      </c>
      <c r="AQ4027">
        <v>0</v>
      </c>
      <c r="AR4027">
        <v>0</v>
      </c>
      <c r="AS4027">
        <v>0</v>
      </c>
      <c r="AT4027">
        <v>0</v>
      </c>
      <c r="AU4027">
        <v>0</v>
      </c>
      <c r="AV4027">
        <v>0</v>
      </c>
      <c r="AW4027">
        <v>0</v>
      </c>
      <c r="AX4027">
        <v>0</v>
      </c>
      <c r="AY4027">
        <v>0</v>
      </c>
      <c r="AZ4027">
        <v>0</v>
      </c>
      <c r="BA4027">
        <v>0</v>
      </c>
      <c r="BB4027">
        <v>0</v>
      </c>
      <c r="BC4027">
        <v>0</v>
      </c>
      <c r="BD4027">
        <v>0</v>
      </c>
      <c r="BE4027">
        <v>0</v>
      </c>
      <c r="BF4027">
        <v>0</v>
      </c>
      <c r="BG4027">
        <v>0</v>
      </c>
      <c r="BH4027">
        <v>0</v>
      </c>
      <c r="BI4027">
        <v>0</v>
      </c>
      <c r="BJ4027" s="2">
        <v>45944</v>
      </c>
      <c r="BK4027">
        <v>0</v>
      </c>
      <c r="BL4027" s="3" t="str">
        <f>VLOOKUP(O4027,DropDownList!$H$1:$I$7,2,FALSE)</f>
        <v>2023/24</v>
      </c>
      <c r="BM4027" s="3" t="str">
        <f t="shared" si="63"/>
        <v>FISCAL FINES</v>
      </c>
    </row>
    <row r="4028" spans="1:65" x14ac:dyDescent="0.2">
      <c r="A4028">
        <v>2025</v>
      </c>
      <c r="B4028">
        <v>10</v>
      </c>
      <c r="C4028" t="s">
        <v>139</v>
      </c>
      <c r="D4028" t="s">
        <v>157</v>
      </c>
      <c r="E4028" t="s">
        <v>8</v>
      </c>
      <c r="F4028">
        <v>9761</v>
      </c>
      <c r="G4028" t="s">
        <v>158</v>
      </c>
      <c r="H4028" t="s">
        <v>139</v>
      </c>
      <c r="I4028" t="s">
        <v>142</v>
      </c>
      <c r="J4028" s="1">
        <v>45931</v>
      </c>
      <c r="K4028" t="s">
        <v>253</v>
      </c>
      <c r="L4028">
        <v>3</v>
      </c>
      <c r="M4028" t="s">
        <v>429</v>
      </c>
      <c r="N4028" t="s">
        <v>145</v>
      </c>
      <c r="O4028" t="s">
        <v>155</v>
      </c>
      <c r="P4028" t="s">
        <v>160</v>
      </c>
      <c r="Q4028">
        <v>196091.76</v>
      </c>
      <c r="R4028">
        <v>2308</v>
      </c>
      <c r="S4028">
        <v>994761.03</v>
      </c>
      <c r="T4028">
        <v>54338.28</v>
      </c>
      <c r="U4028">
        <v>605</v>
      </c>
      <c r="V4028">
        <v>280</v>
      </c>
      <c r="W4028">
        <v>104453.22</v>
      </c>
      <c r="X4028">
        <v>109709.22</v>
      </c>
      <c r="Y4028">
        <v>0</v>
      </c>
      <c r="Z4028">
        <v>0</v>
      </c>
      <c r="AA4028">
        <v>744330.99</v>
      </c>
      <c r="AB4028">
        <v>114033.47</v>
      </c>
      <c r="AC4028">
        <v>593321.24</v>
      </c>
      <c r="AD4028">
        <v>126</v>
      </c>
      <c r="AE4028">
        <v>154</v>
      </c>
      <c r="AF4028">
        <v>1538</v>
      </c>
      <c r="AG4028">
        <v>365</v>
      </c>
      <c r="AH4028">
        <v>135</v>
      </c>
      <c r="AI4028">
        <v>240</v>
      </c>
      <c r="AJ4028">
        <v>0</v>
      </c>
      <c r="AK4028">
        <v>0</v>
      </c>
      <c r="AL4028">
        <v>0</v>
      </c>
      <c r="AM4028">
        <v>0</v>
      </c>
      <c r="AN4028">
        <v>0</v>
      </c>
      <c r="AO4028">
        <v>1669</v>
      </c>
      <c r="AP4028">
        <v>8183</v>
      </c>
      <c r="AQ4028">
        <v>1833</v>
      </c>
      <c r="AR4028">
        <v>3</v>
      </c>
      <c r="AS4028">
        <v>850</v>
      </c>
      <c r="AT4028">
        <v>1041</v>
      </c>
      <c r="AU4028">
        <v>203</v>
      </c>
      <c r="AV4028">
        <v>84</v>
      </c>
      <c r="AW4028">
        <v>101</v>
      </c>
      <c r="AX4028">
        <v>0</v>
      </c>
      <c r="AY4028">
        <v>892</v>
      </c>
      <c r="AZ4028">
        <v>1621</v>
      </c>
      <c r="BA4028">
        <v>985</v>
      </c>
      <c r="BB4028">
        <v>131</v>
      </c>
      <c r="BC4028">
        <v>49</v>
      </c>
      <c r="BD4028">
        <v>46</v>
      </c>
      <c r="BE4028">
        <v>0</v>
      </c>
      <c r="BF4028">
        <v>2180</v>
      </c>
      <c r="BG4028">
        <v>91985.66</v>
      </c>
      <c r="BH4028">
        <v>30</v>
      </c>
      <c r="BI4028">
        <v>576</v>
      </c>
      <c r="BJ4028" s="2">
        <v>45944</v>
      </c>
      <c r="BK4028">
        <v>14</v>
      </c>
      <c r="BL4028" s="3" t="str">
        <f>VLOOKUP(O4028,DropDownList!$H$1:$I$7,2,FALSE)</f>
        <v>2022/23</v>
      </c>
      <c r="BM4028" s="3" t="str">
        <f t="shared" si="63"/>
        <v>SC COURT</v>
      </c>
    </row>
    <row r="4029" spans="1:65" x14ac:dyDescent="0.2">
      <c r="A4029">
        <v>2025</v>
      </c>
      <c r="B4029">
        <v>10</v>
      </c>
      <c r="C4029" t="s">
        <v>162</v>
      </c>
      <c r="D4029" t="s">
        <v>163</v>
      </c>
      <c r="E4029" t="s">
        <v>10</v>
      </c>
      <c r="F4029">
        <v>9251</v>
      </c>
      <c r="G4029" t="s">
        <v>141</v>
      </c>
      <c r="H4029" t="s">
        <v>164</v>
      </c>
      <c r="I4029" t="s">
        <v>164</v>
      </c>
      <c r="J4029" s="1">
        <v>45931</v>
      </c>
      <c r="K4029" t="s">
        <v>253</v>
      </c>
      <c r="L4029">
        <v>3</v>
      </c>
      <c r="M4029" t="s">
        <v>429</v>
      </c>
      <c r="N4029" t="s">
        <v>145</v>
      </c>
      <c r="O4029" t="s">
        <v>147</v>
      </c>
      <c r="P4029" t="s">
        <v>151</v>
      </c>
      <c r="Q4029">
        <v>0</v>
      </c>
      <c r="R4029">
        <v>154</v>
      </c>
      <c r="S4029">
        <v>4620</v>
      </c>
      <c r="T4029">
        <v>1080</v>
      </c>
      <c r="U4029">
        <v>0</v>
      </c>
      <c r="V4029">
        <v>0</v>
      </c>
      <c r="W4029">
        <v>0</v>
      </c>
      <c r="X4029">
        <v>0</v>
      </c>
      <c r="Y4029">
        <v>0</v>
      </c>
      <c r="Z4029">
        <v>0</v>
      </c>
      <c r="AA4029">
        <v>3540</v>
      </c>
      <c r="AB4029">
        <v>0</v>
      </c>
      <c r="AC4029">
        <v>3540</v>
      </c>
      <c r="AD4029">
        <v>0</v>
      </c>
      <c r="AE4029">
        <v>0</v>
      </c>
      <c r="AF4029">
        <v>118</v>
      </c>
      <c r="AG4029">
        <v>0</v>
      </c>
      <c r="AH4029">
        <v>36</v>
      </c>
      <c r="AI4029">
        <v>0</v>
      </c>
      <c r="AJ4029">
        <v>0</v>
      </c>
      <c r="AK4029">
        <v>0</v>
      </c>
      <c r="AL4029">
        <v>0</v>
      </c>
      <c r="AM4029">
        <v>11</v>
      </c>
      <c r="AN4029">
        <v>0</v>
      </c>
      <c r="AO4029">
        <v>0</v>
      </c>
      <c r="AP4029">
        <v>0</v>
      </c>
      <c r="AQ4029">
        <v>0</v>
      </c>
      <c r="AR4029">
        <v>0</v>
      </c>
      <c r="AS4029">
        <v>0</v>
      </c>
      <c r="AT4029">
        <v>0</v>
      </c>
      <c r="AU4029">
        <v>0</v>
      </c>
      <c r="AV4029">
        <v>0</v>
      </c>
      <c r="AW4029">
        <v>0</v>
      </c>
      <c r="AX4029">
        <v>0</v>
      </c>
      <c r="AY4029">
        <v>0</v>
      </c>
      <c r="AZ4029">
        <v>0</v>
      </c>
      <c r="BA4029">
        <v>0</v>
      </c>
      <c r="BB4029">
        <v>0</v>
      </c>
      <c r="BC4029">
        <v>0</v>
      </c>
      <c r="BD4029">
        <v>0</v>
      </c>
      <c r="BE4029">
        <v>0</v>
      </c>
      <c r="BF4029">
        <v>0</v>
      </c>
      <c r="BG4029">
        <v>0</v>
      </c>
      <c r="BH4029">
        <v>0</v>
      </c>
      <c r="BI4029">
        <v>0</v>
      </c>
      <c r="BJ4029" s="2">
        <v>45944</v>
      </c>
      <c r="BK4029">
        <v>0</v>
      </c>
      <c r="BL4029" s="3" t="str">
        <f>VLOOKUP(O4029,DropDownList!$H$1:$I$7,2,FALSE)</f>
        <v>2024/25</v>
      </c>
      <c r="BM4029" s="3" t="str">
        <f t="shared" si="63"/>
        <v>PCPF</v>
      </c>
    </row>
    <row r="4030" spans="1:65" x14ac:dyDescent="0.2">
      <c r="A4030">
        <v>2025</v>
      </c>
      <c r="B4030">
        <v>10</v>
      </c>
      <c r="C4030" t="s">
        <v>162</v>
      </c>
      <c r="D4030" t="s">
        <v>163</v>
      </c>
      <c r="E4030" t="s">
        <v>10</v>
      </c>
      <c r="F4030">
        <v>9251</v>
      </c>
      <c r="G4030" t="s">
        <v>141</v>
      </c>
      <c r="H4030" t="s">
        <v>164</v>
      </c>
      <c r="I4030" t="s">
        <v>164</v>
      </c>
      <c r="J4030" s="1">
        <v>45931</v>
      </c>
      <c r="K4030" t="s">
        <v>253</v>
      </c>
      <c r="L4030">
        <v>3</v>
      </c>
      <c r="M4030" t="s">
        <v>429</v>
      </c>
      <c r="N4030" t="s">
        <v>145</v>
      </c>
      <c r="O4030" t="s">
        <v>147</v>
      </c>
      <c r="P4030" t="s">
        <v>150</v>
      </c>
      <c r="Q4030">
        <v>53867.43</v>
      </c>
      <c r="R4030">
        <v>589</v>
      </c>
      <c r="S4030">
        <v>109907.47</v>
      </c>
      <c r="T4030">
        <v>9592.0400000000009</v>
      </c>
      <c r="U4030">
        <v>310</v>
      </c>
      <c r="V4030">
        <v>174</v>
      </c>
      <c r="W4030">
        <v>29017.11</v>
      </c>
      <c r="X4030">
        <v>30071.43</v>
      </c>
      <c r="Y4030">
        <v>537</v>
      </c>
      <c r="Z4030">
        <v>100315.43</v>
      </c>
      <c r="AA4030">
        <v>46448</v>
      </c>
      <c r="AB4030">
        <v>21790.2</v>
      </c>
      <c r="AC4030">
        <v>24657.8</v>
      </c>
      <c r="AD4030">
        <v>142</v>
      </c>
      <c r="AE4030">
        <v>32</v>
      </c>
      <c r="AF4030">
        <v>224</v>
      </c>
      <c r="AG4030">
        <v>112</v>
      </c>
      <c r="AH4030">
        <v>52</v>
      </c>
      <c r="AI4030">
        <v>198</v>
      </c>
      <c r="AJ4030">
        <v>89</v>
      </c>
      <c r="AK4030">
        <v>25</v>
      </c>
      <c r="AL4030">
        <v>8</v>
      </c>
      <c r="AM4030">
        <v>20</v>
      </c>
      <c r="AN4030">
        <v>6</v>
      </c>
      <c r="AO4030">
        <v>421</v>
      </c>
      <c r="AP4030">
        <v>1634</v>
      </c>
      <c r="AQ4030">
        <v>472</v>
      </c>
      <c r="AR4030">
        <v>39</v>
      </c>
      <c r="AS4030">
        <v>145</v>
      </c>
      <c r="AT4030">
        <v>195</v>
      </c>
      <c r="AU4030">
        <v>11</v>
      </c>
      <c r="AV4030">
        <v>5</v>
      </c>
      <c r="AW4030">
        <v>0</v>
      </c>
      <c r="AX4030">
        <v>0</v>
      </c>
      <c r="AY4030">
        <v>154</v>
      </c>
      <c r="AZ4030">
        <v>305</v>
      </c>
      <c r="BA4030">
        <v>152</v>
      </c>
      <c r="BB4030">
        <v>48</v>
      </c>
      <c r="BC4030">
        <v>18</v>
      </c>
      <c r="BD4030">
        <v>3</v>
      </c>
      <c r="BE4030">
        <v>0</v>
      </c>
      <c r="BF4030">
        <v>412</v>
      </c>
      <c r="BG4030">
        <v>36921.519999999997</v>
      </c>
      <c r="BH4030">
        <v>3</v>
      </c>
      <c r="BI4030">
        <v>307</v>
      </c>
      <c r="BJ4030" s="2">
        <v>45944</v>
      </c>
      <c r="BK4030">
        <v>0</v>
      </c>
      <c r="BL4030" s="3" t="str">
        <f>VLOOKUP(O4030,DropDownList!$H$1:$I$7,2,FALSE)</f>
        <v>2024/25</v>
      </c>
      <c r="BM4030" s="3" t="str">
        <f t="shared" si="63"/>
        <v>FISCAL FINES</v>
      </c>
    </row>
    <row r="4031" spans="1:65" x14ac:dyDescent="0.2">
      <c r="A4031">
        <v>2025</v>
      </c>
      <c r="B4031">
        <v>10</v>
      </c>
      <c r="C4031" t="s">
        <v>162</v>
      </c>
      <c r="D4031" t="s">
        <v>163</v>
      </c>
      <c r="E4031" t="s">
        <v>10</v>
      </c>
      <c r="F4031">
        <v>9251</v>
      </c>
      <c r="G4031" t="s">
        <v>141</v>
      </c>
      <c r="H4031" t="s">
        <v>164</v>
      </c>
      <c r="I4031" t="s">
        <v>164</v>
      </c>
      <c r="J4031" s="1">
        <v>45931</v>
      </c>
      <c r="K4031" t="s">
        <v>253</v>
      </c>
      <c r="L4031">
        <v>3</v>
      </c>
      <c r="M4031" t="s">
        <v>429</v>
      </c>
      <c r="N4031" t="s">
        <v>145</v>
      </c>
      <c r="O4031" t="s">
        <v>156</v>
      </c>
      <c r="P4031" t="s">
        <v>153</v>
      </c>
      <c r="Q4031">
        <v>225</v>
      </c>
      <c r="R4031">
        <v>8</v>
      </c>
      <c r="S4031">
        <v>615</v>
      </c>
      <c r="T4031">
        <v>0</v>
      </c>
      <c r="U4031">
        <v>5</v>
      </c>
      <c r="V4031">
        <v>5</v>
      </c>
      <c r="W4031">
        <v>225</v>
      </c>
      <c r="X4031">
        <v>225</v>
      </c>
      <c r="Y4031">
        <v>0</v>
      </c>
      <c r="Z4031">
        <v>0</v>
      </c>
      <c r="AA4031">
        <v>390</v>
      </c>
      <c r="AB4031">
        <v>0</v>
      </c>
      <c r="AC4031">
        <v>390</v>
      </c>
      <c r="AD4031">
        <v>5</v>
      </c>
      <c r="AE4031">
        <v>0</v>
      </c>
      <c r="AF4031">
        <v>3</v>
      </c>
      <c r="AG4031">
        <v>0</v>
      </c>
      <c r="AH4031">
        <v>0</v>
      </c>
      <c r="AI4031">
        <v>5</v>
      </c>
      <c r="AJ4031">
        <v>0</v>
      </c>
      <c r="AK4031">
        <v>0</v>
      </c>
      <c r="AL4031">
        <v>0</v>
      </c>
      <c r="AM4031">
        <v>0</v>
      </c>
      <c r="AN4031">
        <v>0</v>
      </c>
      <c r="AO4031">
        <v>7</v>
      </c>
      <c r="AP4031">
        <v>20</v>
      </c>
      <c r="AQ4031">
        <v>7</v>
      </c>
      <c r="AR4031">
        <v>0</v>
      </c>
      <c r="AS4031">
        <v>0</v>
      </c>
      <c r="AT4031">
        <v>9</v>
      </c>
      <c r="AU4031">
        <v>0</v>
      </c>
      <c r="AV4031">
        <v>0</v>
      </c>
      <c r="AW4031">
        <v>0</v>
      </c>
      <c r="AX4031">
        <v>0</v>
      </c>
      <c r="AY4031">
        <v>1</v>
      </c>
      <c r="AZ4031">
        <v>1</v>
      </c>
      <c r="BA4031">
        <v>0</v>
      </c>
      <c r="BB4031">
        <v>0</v>
      </c>
      <c r="BC4031">
        <v>0</v>
      </c>
      <c r="BD4031">
        <v>0</v>
      </c>
      <c r="BE4031">
        <v>0</v>
      </c>
      <c r="BF4031">
        <v>7</v>
      </c>
      <c r="BG4031">
        <v>225</v>
      </c>
      <c r="BH4031">
        <v>0</v>
      </c>
      <c r="BI4031">
        <v>5</v>
      </c>
      <c r="BJ4031" s="2">
        <v>45944</v>
      </c>
      <c r="BK4031">
        <v>0</v>
      </c>
      <c r="BL4031" s="3" t="str">
        <f>VLOOKUP(O4031,DropDownList!$H$1:$I$7,2,FALSE)</f>
        <v>2023/24</v>
      </c>
      <c r="BM4031" s="3" t="str">
        <f t="shared" si="63"/>
        <v>PREG</v>
      </c>
    </row>
    <row r="4032" spans="1:65" x14ac:dyDescent="0.2">
      <c r="A4032">
        <v>2025</v>
      </c>
      <c r="B4032">
        <v>10</v>
      </c>
      <c r="C4032" t="s">
        <v>162</v>
      </c>
      <c r="D4032" t="s">
        <v>163</v>
      </c>
      <c r="E4032" t="s">
        <v>10</v>
      </c>
      <c r="F4032">
        <v>9251</v>
      </c>
      <c r="G4032" t="s">
        <v>141</v>
      </c>
      <c r="H4032" t="s">
        <v>164</v>
      </c>
      <c r="I4032" t="s">
        <v>164</v>
      </c>
      <c r="J4032" s="1">
        <v>45931</v>
      </c>
      <c r="K4032" t="s">
        <v>253</v>
      </c>
      <c r="L4032">
        <v>3</v>
      </c>
      <c r="M4032" t="s">
        <v>429</v>
      </c>
      <c r="N4032" t="s">
        <v>145</v>
      </c>
      <c r="O4032" t="s">
        <v>156</v>
      </c>
      <c r="P4032" t="s">
        <v>148</v>
      </c>
      <c r="Q4032">
        <v>1120</v>
      </c>
      <c r="R4032">
        <v>110</v>
      </c>
      <c r="S4032">
        <v>6600</v>
      </c>
      <c r="T4032">
        <v>1043.1199999999999</v>
      </c>
      <c r="U4032">
        <v>20</v>
      </c>
      <c r="V4032">
        <v>11</v>
      </c>
      <c r="W4032">
        <v>660</v>
      </c>
      <c r="X4032">
        <v>660</v>
      </c>
      <c r="Y4032">
        <v>0</v>
      </c>
      <c r="Z4032">
        <v>0</v>
      </c>
      <c r="AA4032">
        <v>4436.88</v>
      </c>
      <c r="AB4032">
        <v>0</v>
      </c>
      <c r="AC4032">
        <v>4436.88</v>
      </c>
      <c r="AD4032">
        <v>11</v>
      </c>
      <c r="AE4032">
        <v>0</v>
      </c>
      <c r="AF4032">
        <v>72</v>
      </c>
      <c r="AG4032">
        <v>2</v>
      </c>
      <c r="AH4032">
        <v>17</v>
      </c>
      <c r="AI4032">
        <v>18</v>
      </c>
      <c r="AJ4032">
        <v>0</v>
      </c>
      <c r="AK4032">
        <v>0</v>
      </c>
      <c r="AL4032">
        <v>0</v>
      </c>
      <c r="AM4032">
        <v>0</v>
      </c>
      <c r="AN4032">
        <v>0</v>
      </c>
      <c r="AO4032">
        <v>76</v>
      </c>
      <c r="AP4032">
        <v>329</v>
      </c>
      <c r="AQ4032">
        <v>83</v>
      </c>
      <c r="AR4032">
        <v>0</v>
      </c>
      <c r="AS4032">
        <v>25</v>
      </c>
      <c r="AT4032">
        <v>44</v>
      </c>
      <c r="AU4032">
        <v>2</v>
      </c>
      <c r="AV4032">
        <v>0</v>
      </c>
      <c r="AW4032">
        <v>0</v>
      </c>
      <c r="AX4032">
        <v>0</v>
      </c>
      <c r="AY4032">
        <v>43</v>
      </c>
      <c r="AZ4032">
        <v>70</v>
      </c>
      <c r="BA4032">
        <v>34</v>
      </c>
      <c r="BB4032">
        <v>8</v>
      </c>
      <c r="BC4032">
        <v>4</v>
      </c>
      <c r="BD4032">
        <v>0</v>
      </c>
      <c r="BE4032">
        <v>0</v>
      </c>
      <c r="BF4032">
        <v>76</v>
      </c>
      <c r="BG4032">
        <v>1080</v>
      </c>
      <c r="BH4032">
        <v>1</v>
      </c>
      <c r="BI4032">
        <v>20</v>
      </c>
      <c r="BJ4032" s="2">
        <v>45944</v>
      </c>
      <c r="BK4032">
        <v>0</v>
      </c>
      <c r="BL4032" s="3" t="str">
        <f>VLOOKUP(O4032,DropDownList!$H$1:$I$7,2,FALSE)</f>
        <v>2023/24</v>
      </c>
      <c r="BM4032" s="3" t="str">
        <f t="shared" si="63"/>
        <v>PRAS</v>
      </c>
    </row>
    <row r="4033" spans="1:65" x14ac:dyDescent="0.2">
      <c r="A4033">
        <v>2025</v>
      </c>
      <c r="B4033">
        <v>10</v>
      </c>
      <c r="C4033" t="s">
        <v>162</v>
      </c>
      <c r="D4033" t="s">
        <v>163</v>
      </c>
      <c r="E4033" t="s">
        <v>10</v>
      </c>
      <c r="F4033">
        <v>9251</v>
      </c>
      <c r="G4033" t="s">
        <v>141</v>
      </c>
      <c r="H4033" t="s">
        <v>164</v>
      </c>
      <c r="I4033" t="s">
        <v>164</v>
      </c>
      <c r="J4033" s="1">
        <v>45931</v>
      </c>
      <c r="K4033" t="s">
        <v>253</v>
      </c>
      <c r="L4033">
        <v>3</v>
      </c>
      <c r="M4033" t="s">
        <v>429</v>
      </c>
      <c r="N4033" t="s">
        <v>145</v>
      </c>
      <c r="O4033" t="s">
        <v>156</v>
      </c>
      <c r="P4033" t="s">
        <v>151</v>
      </c>
      <c r="Q4033">
        <v>0</v>
      </c>
      <c r="R4033">
        <v>58</v>
      </c>
      <c r="S4033">
        <v>1740</v>
      </c>
      <c r="T4033">
        <v>330</v>
      </c>
      <c r="U4033">
        <v>0</v>
      </c>
      <c r="V4033">
        <v>0</v>
      </c>
      <c r="W4033">
        <v>0</v>
      </c>
      <c r="X4033">
        <v>0</v>
      </c>
      <c r="Y4033">
        <v>0</v>
      </c>
      <c r="Z4033">
        <v>0</v>
      </c>
      <c r="AA4033">
        <v>1410</v>
      </c>
      <c r="AB4033">
        <v>0</v>
      </c>
      <c r="AC4033">
        <v>1410</v>
      </c>
      <c r="AD4033">
        <v>0</v>
      </c>
      <c r="AE4033">
        <v>0</v>
      </c>
      <c r="AF4033">
        <v>47</v>
      </c>
      <c r="AG4033">
        <v>0</v>
      </c>
      <c r="AH4033">
        <v>11</v>
      </c>
      <c r="AI4033">
        <v>0</v>
      </c>
      <c r="AJ4033">
        <v>0</v>
      </c>
      <c r="AK4033">
        <v>0</v>
      </c>
      <c r="AL4033">
        <v>0</v>
      </c>
      <c r="AM4033">
        <v>1</v>
      </c>
      <c r="AN4033">
        <v>0</v>
      </c>
      <c r="AO4033">
        <v>0</v>
      </c>
      <c r="AP4033">
        <v>0</v>
      </c>
      <c r="AQ4033">
        <v>0</v>
      </c>
      <c r="AR4033">
        <v>0</v>
      </c>
      <c r="AS4033">
        <v>0</v>
      </c>
      <c r="AT4033">
        <v>0</v>
      </c>
      <c r="AU4033">
        <v>0</v>
      </c>
      <c r="AV4033">
        <v>0</v>
      </c>
      <c r="AW4033">
        <v>0</v>
      </c>
      <c r="AX4033">
        <v>0</v>
      </c>
      <c r="AY4033">
        <v>0</v>
      </c>
      <c r="AZ4033">
        <v>0</v>
      </c>
      <c r="BA4033">
        <v>0</v>
      </c>
      <c r="BB4033">
        <v>0</v>
      </c>
      <c r="BC4033">
        <v>0</v>
      </c>
      <c r="BD4033">
        <v>0</v>
      </c>
      <c r="BE4033">
        <v>0</v>
      </c>
      <c r="BF4033">
        <v>0</v>
      </c>
      <c r="BG4033">
        <v>0</v>
      </c>
      <c r="BH4033">
        <v>0</v>
      </c>
      <c r="BI4033">
        <v>0</v>
      </c>
      <c r="BJ4033" s="2">
        <v>45944</v>
      </c>
      <c r="BK4033">
        <v>0</v>
      </c>
      <c r="BL4033" s="3" t="str">
        <f>VLOOKUP(O4033,DropDownList!$H$1:$I$7,2,FALSE)</f>
        <v>2023/24</v>
      </c>
      <c r="BM4033" s="3" t="str">
        <f t="shared" si="63"/>
        <v>PCPF</v>
      </c>
    </row>
    <row r="4034" spans="1:65" x14ac:dyDescent="0.2">
      <c r="A4034">
        <v>2025</v>
      </c>
      <c r="B4034">
        <v>10</v>
      </c>
      <c r="C4034" t="s">
        <v>162</v>
      </c>
      <c r="D4034" t="s">
        <v>163</v>
      </c>
      <c r="E4034" t="s">
        <v>10</v>
      </c>
      <c r="F4034">
        <v>9251</v>
      </c>
      <c r="G4034" t="s">
        <v>141</v>
      </c>
      <c r="H4034" t="s">
        <v>164</v>
      </c>
      <c r="I4034" t="s">
        <v>164</v>
      </c>
      <c r="J4034" s="1">
        <v>45931</v>
      </c>
      <c r="K4034" t="s">
        <v>253</v>
      </c>
      <c r="L4034">
        <v>3</v>
      </c>
      <c r="M4034" t="s">
        <v>429</v>
      </c>
      <c r="N4034" t="s">
        <v>145</v>
      </c>
      <c r="O4034" t="s">
        <v>149</v>
      </c>
      <c r="P4034" t="s">
        <v>154</v>
      </c>
      <c r="Q4034">
        <v>34367.269999999997</v>
      </c>
      <c r="R4034">
        <v>276</v>
      </c>
      <c r="S4034">
        <v>69542.149999999994</v>
      </c>
      <c r="T4034">
        <v>0</v>
      </c>
      <c r="U4034">
        <v>153</v>
      </c>
      <c r="V4034">
        <v>115</v>
      </c>
      <c r="W4034">
        <v>17720.150000000001</v>
      </c>
      <c r="X4034">
        <v>25770.15</v>
      </c>
      <c r="Y4034">
        <v>0</v>
      </c>
      <c r="Z4034">
        <v>0</v>
      </c>
      <c r="AA4034">
        <v>35174.879999999997</v>
      </c>
      <c r="AB4034">
        <v>0</v>
      </c>
      <c r="AC4034">
        <v>32244.880000000001</v>
      </c>
      <c r="AD4034">
        <v>68</v>
      </c>
      <c r="AE4034">
        <v>47</v>
      </c>
      <c r="AF4034">
        <v>123</v>
      </c>
      <c r="AG4034">
        <v>67</v>
      </c>
      <c r="AH4034">
        <v>0</v>
      </c>
      <c r="AI4034">
        <v>86</v>
      </c>
      <c r="AJ4034">
        <v>0</v>
      </c>
      <c r="AK4034">
        <v>0</v>
      </c>
      <c r="AL4034">
        <v>0</v>
      </c>
      <c r="AM4034">
        <v>0</v>
      </c>
      <c r="AN4034">
        <v>0</v>
      </c>
      <c r="AO4034">
        <v>179</v>
      </c>
      <c r="AP4034">
        <v>344</v>
      </c>
      <c r="AQ4034">
        <v>177</v>
      </c>
      <c r="AR4034">
        <v>0</v>
      </c>
      <c r="AS4034">
        <v>51</v>
      </c>
      <c r="AT4034">
        <v>15</v>
      </c>
      <c r="AU4034">
        <v>2</v>
      </c>
      <c r="AV4034">
        <v>0</v>
      </c>
      <c r="AW4034">
        <v>0</v>
      </c>
      <c r="AX4034">
        <v>0</v>
      </c>
      <c r="AY4034">
        <v>24</v>
      </c>
      <c r="AZ4034">
        <v>35</v>
      </c>
      <c r="BA4034">
        <v>4</v>
      </c>
      <c r="BB4034">
        <v>6</v>
      </c>
      <c r="BC4034">
        <v>0</v>
      </c>
      <c r="BD4034">
        <v>2</v>
      </c>
      <c r="BE4034">
        <v>0</v>
      </c>
      <c r="BF4034">
        <v>276</v>
      </c>
      <c r="BG4034">
        <v>22277.15</v>
      </c>
      <c r="BH4034">
        <v>0</v>
      </c>
      <c r="BI4034">
        <v>153</v>
      </c>
      <c r="BJ4034" s="2">
        <v>45944</v>
      </c>
      <c r="BK4034">
        <v>0</v>
      </c>
      <c r="BL4034" s="3" t="str">
        <f>VLOOKUP(O4034,DropDownList!$H$1:$I$7,2,FALSE)</f>
        <v>2025/26</v>
      </c>
      <c r="BM4034" s="3" t="str">
        <f t="shared" si="63"/>
        <v>JP COURT</v>
      </c>
    </row>
    <row r="4035" spans="1:65" x14ac:dyDescent="0.2">
      <c r="A4035">
        <v>2025</v>
      </c>
      <c r="B4035">
        <v>10</v>
      </c>
      <c r="C4035" t="s">
        <v>162</v>
      </c>
      <c r="D4035" t="s">
        <v>163</v>
      </c>
      <c r="E4035" t="s">
        <v>10</v>
      </c>
      <c r="F4035">
        <v>9251</v>
      </c>
      <c r="G4035" t="s">
        <v>141</v>
      </c>
      <c r="H4035" t="s">
        <v>164</v>
      </c>
      <c r="I4035" t="s">
        <v>164</v>
      </c>
      <c r="J4035" s="1">
        <v>45931</v>
      </c>
      <c r="K4035" t="s">
        <v>253</v>
      </c>
      <c r="L4035">
        <v>3</v>
      </c>
      <c r="M4035" t="s">
        <v>429</v>
      </c>
      <c r="N4035" t="s">
        <v>145</v>
      </c>
      <c r="O4035" t="s">
        <v>149</v>
      </c>
      <c r="P4035" t="s">
        <v>152</v>
      </c>
      <c r="Q4035">
        <v>0</v>
      </c>
      <c r="R4035">
        <v>31</v>
      </c>
      <c r="S4035">
        <v>1240</v>
      </c>
      <c r="T4035">
        <v>600</v>
      </c>
      <c r="U4035">
        <v>0</v>
      </c>
      <c r="V4035">
        <v>0</v>
      </c>
      <c r="W4035">
        <v>0</v>
      </c>
      <c r="X4035">
        <v>0</v>
      </c>
      <c r="Y4035">
        <v>0</v>
      </c>
      <c r="Z4035">
        <v>0</v>
      </c>
      <c r="AA4035">
        <v>640</v>
      </c>
      <c r="AB4035">
        <v>0</v>
      </c>
      <c r="AC4035">
        <v>640</v>
      </c>
      <c r="AD4035">
        <v>0</v>
      </c>
      <c r="AE4035">
        <v>0</v>
      </c>
      <c r="AF4035">
        <v>16</v>
      </c>
      <c r="AG4035">
        <v>0</v>
      </c>
      <c r="AH4035">
        <v>15</v>
      </c>
      <c r="AI4035">
        <v>0</v>
      </c>
      <c r="AJ4035">
        <v>0</v>
      </c>
      <c r="AK4035">
        <v>0</v>
      </c>
      <c r="AL4035">
        <v>0</v>
      </c>
      <c r="AM4035">
        <v>2</v>
      </c>
      <c r="AN4035">
        <v>0</v>
      </c>
      <c r="AO4035">
        <v>0</v>
      </c>
      <c r="AP4035">
        <v>0</v>
      </c>
      <c r="AQ4035">
        <v>0</v>
      </c>
      <c r="AR4035">
        <v>0</v>
      </c>
      <c r="AS4035">
        <v>0</v>
      </c>
      <c r="AT4035">
        <v>0</v>
      </c>
      <c r="AU4035">
        <v>0</v>
      </c>
      <c r="AV4035">
        <v>0</v>
      </c>
      <c r="AW4035">
        <v>0</v>
      </c>
      <c r="AX4035">
        <v>0</v>
      </c>
      <c r="AY4035">
        <v>0</v>
      </c>
      <c r="AZ4035">
        <v>0</v>
      </c>
      <c r="BA4035">
        <v>0</v>
      </c>
      <c r="BB4035">
        <v>0</v>
      </c>
      <c r="BC4035">
        <v>0</v>
      </c>
      <c r="BD4035">
        <v>0</v>
      </c>
      <c r="BE4035">
        <v>0</v>
      </c>
      <c r="BF4035">
        <v>0</v>
      </c>
      <c r="BG4035">
        <v>0</v>
      </c>
      <c r="BH4035">
        <v>0</v>
      </c>
      <c r="BI4035">
        <v>0</v>
      </c>
      <c r="BJ4035" s="2">
        <v>45944</v>
      </c>
      <c r="BK4035">
        <v>0</v>
      </c>
      <c r="BL4035" s="3" t="str">
        <f>VLOOKUP(O4035,DropDownList!$H$1:$I$7,2,FALSE)</f>
        <v>2025/26</v>
      </c>
      <c r="BM4035" s="3" t="str">
        <f t="shared" si="63"/>
        <v>PCOA</v>
      </c>
    </row>
    <row r="4036" spans="1:65" x14ac:dyDescent="0.2">
      <c r="A4036">
        <v>2025</v>
      </c>
      <c r="B4036">
        <v>10</v>
      </c>
      <c r="C4036" t="s">
        <v>162</v>
      </c>
      <c r="D4036" t="s">
        <v>163</v>
      </c>
      <c r="E4036" t="s">
        <v>10</v>
      </c>
      <c r="F4036">
        <v>9251</v>
      </c>
      <c r="G4036" t="s">
        <v>141</v>
      </c>
      <c r="H4036" t="s">
        <v>164</v>
      </c>
      <c r="I4036" t="s">
        <v>164</v>
      </c>
      <c r="J4036" s="1">
        <v>45931</v>
      </c>
      <c r="K4036" t="s">
        <v>253</v>
      </c>
      <c r="L4036">
        <v>3</v>
      </c>
      <c r="M4036" t="s">
        <v>429</v>
      </c>
      <c r="N4036" t="s">
        <v>145</v>
      </c>
      <c r="O4036" t="s">
        <v>149</v>
      </c>
      <c r="P4036" t="s">
        <v>148</v>
      </c>
      <c r="Q4036">
        <v>540</v>
      </c>
      <c r="R4036">
        <v>13</v>
      </c>
      <c r="S4036">
        <v>780</v>
      </c>
      <c r="T4036">
        <v>0</v>
      </c>
      <c r="U4036">
        <v>9</v>
      </c>
      <c r="V4036">
        <v>8</v>
      </c>
      <c r="W4036">
        <v>480</v>
      </c>
      <c r="X4036">
        <v>480</v>
      </c>
      <c r="Y4036">
        <v>0</v>
      </c>
      <c r="Z4036">
        <v>0</v>
      </c>
      <c r="AA4036">
        <v>240</v>
      </c>
      <c r="AB4036">
        <v>0</v>
      </c>
      <c r="AC4036">
        <v>240</v>
      </c>
      <c r="AD4036">
        <v>8</v>
      </c>
      <c r="AE4036">
        <v>0</v>
      </c>
      <c r="AF4036">
        <v>4</v>
      </c>
      <c r="AG4036">
        <v>0</v>
      </c>
      <c r="AH4036">
        <v>0</v>
      </c>
      <c r="AI4036">
        <v>9</v>
      </c>
      <c r="AJ4036">
        <v>0</v>
      </c>
      <c r="AK4036">
        <v>0</v>
      </c>
      <c r="AL4036">
        <v>0</v>
      </c>
      <c r="AM4036">
        <v>0</v>
      </c>
      <c r="AN4036">
        <v>0</v>
      </c>
      <c r="AO4036">
        <v>10</v>
      </c>
      <c r="AP4036">
        <v>20</v>
      </c>
      <c r="AQ4036">
        <v>12</v>
      </c>
      <c r="AR4036">
        <v>0</v>
      </c>
      <c r="AS4036">
        <v>0</v>
      </c>
      <c r="AT4036">
        <v>0</v>
      </c>
      <c r="AU4036">
        <v>0</v>
      </c>
      <c r="AV4036">
        <v>0</v>
      </c>
      <c r="AW4036">
        <v>0</v>
      </c>
      <c r="AX4036">
        <v>0</v>
      </c>
      <c r="AY4036">
        <v>1</v>
      </c>
      <c r="AZ4036">
        <v>4</v>
      </c>
      <c r="BA4036">
        <v>1</v>
      </c>
      <c r="BB4036">
        <v>0</v>
      </c>
      <c r="BC4036">
        <v>0</v>
      </c>
      <c r="BD4036">
        <v>0</v>
      </c>
      <c r="BE4036">
        <v>0</v>
      </c>
      <c r="BF4036">
        <v>10</v>
      </c>
      <c r="BG4036">
        <v>540</v>
      </c>
      <c r="BH4036">
        <v>0</v>
      </c>
      <c r="BI4036">
        <v>9</v>
      </c>
      <c r="BJ4036" s="2">
        <v>45944</v>
      </c>
      <c r="BK4036">
        <v>0</v>
      </c>
      <c r="BL4036" s="3" t="str">
        <f>VLOOKUP(O4036,DropDownList!$H$1:$I$7,2,FALSE)</f>
        <v>2025/26</v>
      </c>
      <c r="BM4036" s="3" t="str">
        <f t="shared" si="63"/>
        <v>PRAS</v>
      </c>
    </row>
    <row r="4037" spans="1:65" x14ac:dyDescent="0.2">
      <c r="A4037">
        <v>2025</v>
      </c>
      <c r="B4037">
        <v>10</v>
      </c>
      <c r="C4037" t="s">
        <v>162</v>
      </c>
      <c r="D4037" t="s">
        <v>163</v>
      </c>
      <c r="E4037" t="s">
        <v>10</v>
      </c>
      <c r="F4037">
        <v>9251</v>
      </c>
      <c r="G4037" t="s">
        <v>141</v>
      </c>
      <c r="H4037" t="s">
        <v>164</v>
      </c>
      <c r="I4037" t="s">
        <v>164</v>
      </c>
      <c r="J4037" s="1">
        <v>45931</v>
      </c>
      <c r="K4037" t="s">
        <v>253</v>
      </c>
      <c r="L4037">
        <v>3</v>
      </c>
      <c r="M4037" t="s">
        <v>429</v>
      </c>
      <c r="N4037" t="s">
        <v>145</v>
      </c>
      <c r="O4037" t="s">
        <v>149</v>
      </c>
      <c r="P4037" t="s">
        <v>146</v>
      </c>
      <c r="Q4037">
        <v>1320</v>
      </c>
      <c r="R4037">
        <v>277</v>
      </c>
      <c r="S4037">
        <v>4230</v>
      </c>
      <c r="T4037">
        <v>0</v>
      </c>
      <c r="U4037">
        <v>154</v>
      </c>
      <c r="V4037">
        <v>68</v>
      </c>
      <c r="W4037">
        <v>1050</v>
      </c>
      <c r="X4037">
        <v>1050</v>
      </c>
      <c r="Y4037">
        <v>0</v>
      </c>
      <c r="Z4037">
        <v>0</v>
      </c>
      <c r="AA4037">
        <v>2910</v>
      </c>
      <c r="AB4037">
        <v>0</v>
      </c>
      <c r="AC4037">
        <v>0</v>
      </c>
      <c r="AD4037">
        <v>68</v>
      </c>
      <c r="AE4037">
        <v>0</v>
      </c>
      <c r="AF4037">
        <v>191</v>
      </c>
      <c r="AG4037">
        <v>0</v>
      </c>
      <c r="AH4037">
        <v>0</v>
      </c>
      <c r="AI4037">
        <v>86</v>
      </c>
      <c r="AJ4037">
        <v>0</v>
      </c>
      <c r="AK4037">
        <v>0</v>
      </c>
      <c r="AL4037">
        <v>0</v>
      </c>
      <c r="AM4037">
        <v>0</v>
      </c>
      <c r="AN4037">
        <v>0</v>
      </c>
      <c r="AO4037">
        <v>180</v>
      </c>
      <c r="AP4037">
        <v>348</v>
      </c>
      <c r="AQ4037">
        <v>179</v>
      </c>
      <c r="AR4037">
        <v>0</v>
      </c>
      <c r="AS4037">
        <v>51</v>
      </c>
      <c r="AT4037">
        <v>15</v>
      </c>
      <c r="AU4037">
        <v>2</v>
      </c>
      <c r="AV4037">
        <v>0</v>
      </c>
      <c r="AW4037">
        <v>0</v>
      </c>
      <c r="AX4037">
        <v>0</v>
      </c>
      <c r="AY4037">
        <v>25</v>
      </c>
      <c r="AZ4037">
        <v>36</v>
      </c>
      <c r="BA4037">
        <v>4</v>
      </c>
      <c r="BB4037">
        <v>6</v>
      </c>
      <c r="BC4037">
        <v>0</v>
      </c>
      <c r="BD4037">
        <v>2</v>
      </c>
      <c r="BE4037">
        <v>0</v>
      </c>
      <c r="BF4037">
        <v>277</v>
      </c>
      <c r="BG4037">
        <v>1320</v>
      </c>
      <c r="BH4037">
        <v>0</v>
      </c>
      <c r="BI4037">
        <v>154</v>
      </c>
      <c r="BJ4037" s="2">
        <v>45944</v>
      </c>
      <c r="BK4037">
        <v>0</v>
      </c>
      <c r="BL4037" s="3" t="str">
        <f>VLOOKUP(O4037,DropDownList!$H$1:$I$7,2,FALSE)</f>
        <v>2025/26</v>
      </c>
      <c r="BM4037" s="3" t="str">
        <f t="shared" si="63"/>
        <v>VSUR</v>
      </c>
    </row>
    <row r="4038" spans="1:65" x14ac:dyDescent="0.2">
      <c r="A4038">
        <v>2025</v>
      </c>
      <c r="B4038">
        <v>10</v>
      </c>
      <c r="C4038" t="s">
        <v>162</v>
      </c>
      <c r="D4038" t="s">
        <v>163</v>
      </c>
      <c r="E4038" t="s">
        <v>10</v>
      </c>
      <c r="F4038">
        <v>9251</v>
      </c>
      <c r="G4038" t="s">
        <v>141</v>
      </c>
      <c r="H4038" t="s">
        <v>164</v>
      </c>
      <c r="I4038" t="s">
        <v>164</v>
      </c>
      <c r="J4038" s="1">
        <v>45931</v>
      </c>
      <c r="K4038" t="s">
        <v>253</v>
      </c>
      <c r="L4038">
        <v>3</v>
      </c>
      <c r="M4038" t="s">
        <v>429</v>
      </c>
      <c r="N4038" t="s">
        <v>145</v>
      </c>
      <c r="O4038" t="s">
        <v>149</v>
      </c>
      <c r="P4038" t="s">
        <v>151</v>
      </c>
      <c r="Q4038">
        <v>0</v>
      </c>
      <c r="R4038">
        <v>32</v>
      </c>
      <c r="S4038">
        <v>990</v>
      </c>
      <c r="T4038">
        <v>390</v>
      </c>
      <c r="U4038">
        <v>0</v>
      </c>
      <c r="V4038">
        <v>0</v>
      </c>
      <c r="W4038">
        <v>0</v>
      </c>
      <c r="X4038">
        <v>0</v>
      </c>
      <c r="Y4038">
        <v>0</v>
      </c>
      <c r="Z4038">
        <v>0</v>
      </c>
      <c r="AA4038">
        <v>600</v>
      </c>
      <c r="AB4038">
        <v>0</v>
      </c>
      <c r="AC4038">
        <v>600</v>
      </c>
      <c r="AD4038">
        <v>0</v>
      </c>
      <c r="AE4038">
        <v>0</v>
      </c>
      <c r="AF4038">
        <v>20</v>
      </c>
      <c r="AG4038">
        <v>0</v>
      </c>
      <c r="AH4038">
        <v>12</v>
      </c>
      <c r="AI4038">
        <v>0</v>
      </c>
      <c r="AJ4038">
        <v>0</v>
      </c>
      <c r="AK4038">
        <v>0</v>
      </c>
      <c r="AL4038">
        <v>0</v>
      </c>
      <c r="AM4038">
        <v>5</v>
      </c>
      <c r="AN4038">
        <v>0</v>
      </c>
      <c r="AO4038">
        <v>0</v>
      </c>
      <c r="AP4038">
        <v>0</v>
      </c>
      <c r="AQ4038">
        <v>0</v>
      </c>
      <c r="AR4038">
        <v>0</v>
      </c>
      <c r="AS4038">
        <v>0</v>
      </c>
      <c r="AT4038">
        <v>0</v>
      </c>
      <c r="AU4038">
        <v>0</v>
      </c>
      <c r="AV4038">
        <v>0</v>
      </c>
      <c r="AW4038">
        <v>0</v>
      </c>
      <c r="AX4038">
        <v>0</v>
      </c>
      <c r="AY4038">
        <v>0</v>
      </c>
      <c r="AZ4038">
        <v>0</v>
      </c>
      <c r="BA4038">
        <v>0</v>
      </c>
      <c r="BB4038">
        <v>0</v>
      </c>
      <c r="BC4038">
        <v>0</v>
      </c>
      <c r="BD4038">
        <v>0</v>
      </c>
      <c r="BE4038">
        <v>0</v>
      </c>
      <c r="BF4038">
        <v>0</v>
      </c>
      <c r="BG4038">
        <v>0</v>
      </c>
      <c r="BH4038">
        <v>0</v>
      </c>
      <c r="BI4038">
        <v>0</v>
      </c>
      <c r="BJ4038" s="2">
        <v>45944</v>
      </c>
      <c r="BK4038">
        <v>0</v>
      </c>
      <c r="BL4038" s="3" t="str">
        <f>VLOOKUP(O4038,DropDownList!$H$1:$I$7,2,FALSE)</f>
        <v>2025/26</v>
      </c>
      <c r="BM4038" s="3" t="str">
        <f t="shared" si="63"/>
        <v>PCPF</v>
      </c>
    </row>
    <row r="4039" spans="1:65" x14ac:dyDescent="0.2">
      <c r="A4039">
        <v>2025</v>
      </c>
      <c r="B4039">
        <v>10</v>
      </c>
      <c r="C4039" t="s">
        <v>162</v>
      </c>
      <c r="D4039" t="s">
        <v>163</v>
      </c>
      <c r="E4039" t="s">
        <v>10</v>
      </c>
      <c r="F4039">
        <v>9251</v>
      </c>
      <c r="G4039" t="s">
        <v>141</v>
      </c>
      <c r="H4039" t="s">
        <v>164</v>
      </c>
      <c r="I4039" t="s">
        <v>164</v>
      </c>
      <c r="J4039" s="1">
        <v>45931</v>
      </c>
      <c r="K4039" t="s">
        <v>253</v>
      </c>
      <c r="L4039">
        <v>3</v>
      </c>
      <c r="M4039" t="s">
        <v>429</v>
      </c>
      <c r="N4039" t="s">
        <v>145</v>
      </c>
      <c r="O4039" t="s">
        <v>149</v>
      </c>
      <c r="P4039" t="s">
        <v>153</v>
      </c>
      <c r="Q4039">
        <v>315</v>
      </c>
      <c r="R4039">
        <v>9</v>
      </c>
      <c r="S4039">
        <v>405</v>
      </c>
      <c r="T4039">
        <v>0</v>
      </c>
      <c r="U4039">
        <v>7</v>
      </c>
      <c r="V4039">
        <v>5</v>
      </c>
      <c r="W4039">
        <v>225</v>
      </c>
      <c r="X4039">
        <v>225</v>
      </c>
      <c r="Y4039">
        <v>0</v>
      </c>
      <c r="Z4039">
        <v>0</v>
      </c>
      <c r="AA4039">
        <v>90</v>
      </c>
      <c r="AB4039">
        <v>0</v>
      </c>
      <c r="AC4039">
        <v>90</v>
      </c>
      <c r="AD4039">
        <v>5</v>
      </c>
      <c r="AE4039">
        <v>0</v>
      </c>
      <c r="AF4039">
        <v>2</v>
      </c>
      <c r="AG4039">
        <v>0</v>
      </c>
      <c r="AH4039">
        <v>0</v>
      </c>
      <c r="AI4039">
        <v>7</v>
      </c>
      <c r="AJ4039">
        <v>0</v>
      </c>
      <c r="AK4039">
        <v>0</v>
      </c>
      <c r="AL4039">
        <v>0</v>
      </c>
      <c r="AM4039">
        <v>0</v>
      </c>
      <c r="AN4039">
        <v>0</v>
      </c>
      <c r="AO4039">
        <v>4</v>
      </c>
      <c r="AP4039">
        <v>4</v>
      </c>
      <c r="AQ4039">
        <v>4</v>
      </c>
      <c r="AR4039">
        <v>0</v>
      </c>
      <c r="AS4039">
        <v>0</v>
      </c>
      <c r="AT4039">
        <v>0</v>
      </c>
      <c r="AU4039">
        <v>0</v>
      </c>
      <c r="AV4039">
        <v>0</v>
      </c>
      <c r="AW4039">
        <v>0</v>
      </c>
      <c r="AX4039">
        <v>0</v>
      </c>
      <c r="AY4039">
        <v>0</v>
      </c>
      <c r="AZ4039">
        <v>0</v>
      </c>
      <c r="BA4039">
        <v>0</v>
      </c>
      <c r="BB4039">
        <v>0</v>
      </c>
      <c r="BC4039">
        <v>0</v>
      </c>
      <c r="BD4039">
        <v>0</v>
      </c>
      <c r="BE4039">
        <v>0</v>
      </c>
      <c r="BF4039">
        <v>4</v>
      </c>
      <c r="BG4039">
        <v>315</v>
      </c>
      <c r="BH4039">
        <v>0</v>
      </c>
      <c r="BI4039">
        <v>4</v>
      </c>
      <c r="BJ4039" s="2">
        <v>45944</v>
      </c>
      <c r="BK4039">
        <v>0</v>
      </c>
      <c r="BL4039" s="3" t="str">
        <f>VLOOKUP(O4039,DropDownList!$H$1:$I$7,2,FALSE)</f>
        <v>2025/26</v>
      </c>
      <c r="BM4039" s="3" t="str">
        <f t="shared" si="63"/>
        <v>PREG</v>
      </c>
    </row>
    <row r="4040" spans="1:65" x14ac:dyDescent="0.2">
      <c r="A4040">
        <v>2025</v>
      </c>
      <c r="B4040">
        <v>10</v>
      </c>
      <c r="C4040" t="s">
        <v>162</v>
      </c>
      <c r="D4040" t="s">
        <v>163</v>
      </c>
      <c r="E4040" t="s">
        <v>10</v>
      </c>
      <c r="F4040">
        <v>9251</v>
      </c>
      <c r="G4040" t="s">
        <v>141</v>
      </c>
      <c r="H4040" t="s">
        <v>164</v>
      </c>
      <c r="I4040" t="s">
        <v>164</v>
      </c>
      <c r="J4040" s="1">
        <v>45931</v>
      </c>
      <c r="K4040" t="s">
        <v>253</v>
      </c>
      <c r="L4040">
        <v>3</v>
      </c>
      <c r="M4040" t="s">
        <v>429</v>
      </c>
      <c r="N4040" t="s">
        <v>145</v>
      </c>
      <c r="O4040" t="s">
        <v>149</v>
      </c>
      <c r="P4040" t="s">
        <v>150</v>
      </c>
      <c r="Q4040">
        <v>13423.75</v>
      </c>
      <c r="R4040">
        <v>128</v>
      </c>
      <c r="S4040">
        <v>24448.03</v>
      </c>
      <c r="T4040">
        <v>1987.91</v>
      </c>
      <c r="U4040">
        <v>80</v>
      </c>
      <c r="V4040">
        <v>75</v>
      </c>
      <c r="W4040">
        <v>8489.19</v>
      </c>
      <c r="X4040">
        <v>12780.83</v>
      </c>
      <c r="Y4040">
        <v>116</v>
      </c>
      <c r="Z4040">
        <v>22460.12</v>
      </c>
      <c r="AA4040">
        <v>9036.3700000000008</v>
      </c>
      <c r="AB4040">
        <v>4225.13</v>
      </c>
      <c r="AC4040">
        <v>4811.24</v>
      </c>
      <c r="AD4040">
        <v>62</v>
      </c>
      <c r="AE4040">
        <v>13</v>
      </c>
      <c r="AF4040">
        <v>36</v>
      </c>
      <c r="AG4040">
        <v>15</v>
      </c>
      <c r="AH4040">
        <v>12</v>
      </c>
      <c r="AI4040">
        <v>65</v>
      </c>
      <c r="AJ4040">
        <v>22</v>
      </c>
      <c r="AK4040">
        <v>9</v>
      </c>
      <c r="AL4040">
        <v>5</v>
      </c>
      <c r="AM4040">
        <v>2</v>
      </c>
      <c r="AN4040">
        <v>0</v>
      </c>
      <c r="AO4040">
        <v>83</v>
      </c>
      <c r="AP4040">
        <v>163</v>
      </c>
      <c r="AQ4040">
        <v>89</v>
      </c>
      <c r="AR4040">
        <v>0</v>
      </c>
      <c r="AS4040">
        <v>11</v>
      </c>
      <c r="AT4040">
        <v>19</v>
      </c>
      <c r="AU4040">
        <v>0</v>
      </c>
      <c r="AV4040">
        <v>0</v>
      </c>
      <c r="AW4040">
        <v>0</v>
      </c>
      <c r="AX4040">
        <v>0</v>
      </c>
      <c r="AY4040">
        <v>3</v>
      </c>
      <c r="AZ4040">
        <v>19</v>
      </c>
      <c r="BA4040">
        <v>7</v>
      </c>
      <c r="BB4040">
        <v>0</v>
      </c>
      <c r="BC4040">
        <v>0</v>
      </c>
      <c r="BD4040">
        <v>0</v>
      </c>
      <c r="BE4040">
        <v>0</v>
      </c>
      <c r="BF4040">
        <v>81</v>
      </c>
      <c r="BG4040">
        <v>11862.09</v>
      </c>
      <c r="BH4040">
        <v>0</v>
      </c>
      <c r="BI4040">
        <v>78</v>
      </c>
      <c r="BJ4040" s="2">
        <v>45944</v>
      </c>
      <c r="BK4040">
        <v>0</v>
      </c>
      <c r="BL4040" s="3" t="str">
        <f>VLOOKUP(O4040,DropDownList!$H$1:$I$7,2,FALSE)</f>
        <v>2025/26</v>
      </c>
      <c r="BM4040" s="3" t="str">
        <f t="shared" si="63"/>
        <v>FISCAL FINES</v>
      </c>
    </row>
    <row r="4041" spans="1:65" x14ac:dyDescent="0.2">
      <c r="A4041">
        <v>2025</v>
      </c>
      <c r="B4041">
        <v>10</v>
      </c>
      <c r="C4041" t="s">
        <v>162</v>
      </c>
      <c r="D4041" t="s">
        <v>163</v>
      </c>
      <c r="E4041" t="s">
        <v>10</v>
      </c>
      <c r="F4041">
        <v>9251</v>
      </c>
      <c r="G4041" t="s">
        <v>141</v>
      </c>
      <c r="H4041" t="s">
        <v>164</v>
      </c>
      <c r="I4041" t="s">
        <v>164</v>
      </c>
      <c r="J4041" s="1">
        <v>45931</v>
      </c>
      <c r="K4041" t="s">
        <v>253</v>
      </c>
      <c r="L4041">
        <v>3</v>
      </c>
      <c r="M4041" t="s">
        <v>429</v>
      </c>
      <c r="N4041" t="s">
        <v>145</v>
      </c>
      <c r="O4041" t="s">
        <v>155</v>
      </c>
      <c r="P4041" t="s">
        <v>153</v>
      </c>
      <c r="Q4041">
        <v>0</v>
      </c>
      <c r="R4041">
        <v>21</v>
      </c>
      <c r="S4041">
        <v>1515</v>
      </c>
      <c r="T4041">
        <v>660</v>
      </c>
      <c r="U4041">
        <v>0</v>
      </c>
      <c r="V4041">
        <v>0</v>
      </c>
      <c r="W4041">
        <v>0</v>
      </c>
      <c r="X4041">
        <v>0</v>
      </c>
      <c r="Y4041">
        <v>0</v>
      </c>
      <c r="Z4041">
        <v>0</v>
      </c>
      <c r="AA4041">
        <v>855</v>
      </c>
      <c r="AB4041">
        <v>0</v>
      </c>
      <c r="AC4041">
        <v>855</v>
      </c>
      <c r="AD4041">
        <v>0</v>
      </c>
      <c r="AE4041">
        <v>0</v>
      </c>
      <c r="AF4041">
        <v>11</v>
      </c>
      <c r="AG4041">
        <v>0</v>
      </c>
      <c r="AH4041">
        <v>10</v>
      </c>
      <c r="AI4041">
        <v>0</v>
      </c>
      <c r="AJ4041">
        <v>0</v>
      </c>
      <c r="AK4041">
        <v>0</v>
      </c>
      <c r="AL4041">
        <v>0</v>
      </c>
      <c r="AM4041">
        <v>0</v>
      </c>
      <c r="AN4041">
        <v>0</v>
      </c>
      <c r="AO4041">
        <v>16</v>
      </c>
      <c r="AP4041">
        <v>53</v>
      </c>
      <c r="AQ4041">
        <v>16</v>
      </c>
      <c r="AR4041">
        <v>0</v>
      </c>
      <c r="AS4041">
        <v>10</v>
      </c>
      <c r="AT4041">
        <v>5</v>
      </c>
      <c r="AU4041">
        <v>0</v>
      </c>
      <c r="AV4041">
        <v>0</v>
      </c>
      <c r="AW4041">
        <v>0</v>
      </c>
      <c r="AX4041">
        <v>0</v>
      </c>
      <c r="AY4041">
        <v>2</v>
      </c>
      <c r="AZ4041">
        <v>6</v>
      </c>
      <c r="BA4041">
        <v>3</v>
      </c>
      <c r="BB4041">
        <v>4</v>
      </c>
      <c r="BC4041">
        <v>2</v>
      </c>
      <c r="BD4041">
        <v>0</v>
      </c>
      <c r="BE4041">
        <v>0</v>
      </c>
      <c r="BF4041">
        <v>16</v>
      </c>
      <c r="BG4041">
        <v>0</v>
      </c>
      <c r="BH4041">
        <v>0</v>
      </c>
      <c r="BI4041">
        <v>0</v>
      </c>
      <c r="BJ4041" s="2">
        <v>45944</v>
      </c>
      <c r="BK4041">
        <v>0</v>
      </c>
      <c r="BL4041" s="3" t="str">
        <f>VLOOKUP(O4041,DropDownList!$H$1:$I$7,2,FALSE)</f>
        <v>2022/23</v>
      </c>
      <c r="BM4041" s="3" t="str">
        <f t="shared" si="63"/>
        <v>PREG</v>
      </c>
    </row>
    <row r="4042" spans="1:65" x14ac:dyDescent="0.2">
      <c r="A4042">
        <v>2025</v>
      </c>
      <c r="B4042">
        <v>10</v>
      </c>
      <c r="C4042" t="s">
        <v>162</v>
      </c>
      <c r="D4042" t="s">
        <v>163</v>
      </c>
      <c r="E4042" t="s">
        <v>10</v>
      </c>
      <c r="F4042">
        <v>9251</v>
      </c>
      <c r="G4042" t="s">
        <v>141</v>
      </c>
      <c r="H4042" t="s">
        <v>164</v>
      </c>
      <c r="I4042" t="s">
        <v>164</v>
      </c>
      <c r="J4042" s="1">
        <v>45931</v>
      </c>
      <c r="K4042" t="s">
        <v>253</v>
      </c>
      <c r="L4042">
        <v>3</v>
      </c>
      <c r="M4042" t="s">
        <v>429</v>
      </c>
      <c r="N4042" t="s">
        <v>145</v>
      </c>
      <c r="O4042" t="s">
        <v>155</v>
      </c>
      <c r="P4042" t="s">
        <v>151</v>
      </c>
      <c r="Q4042">
        <v>0</v>
      </c>
      <c r="R4042">
        <v>180</v>
      </c>
      <c r="S4042">
        <v>5400</v>
      </c>
      <c r="T4042">
        <v>1110</v>
      </c>
      <c r="U4042">
        <v>0</v>
      </c>
      <c r="V4042">
        <v>0</v>
      </c>
      <c r="W4042">
        <v>0</v>
      </c>
      <c r="X4042">
        <v>0</v>
      </c>
      <c r="Y4042">
        <v>0</v>
      </c>
      <c r="Z4042">
        <v>0</v>
      </c>
      <c r="AA4042">
        <v>4290</v>
      </c>
      <c r="AB4042">
        <v>0</v>
      </c>
      <c r="AC4042">
        <v>4290</v>
      </c>
      <c r="AD4042">
        <v>0</v>
      </c>
      <c r="AE4042">
        <v>0</v>
      </c>
      <c r="AF4042">
        <v>143</v>
      </c>
      <c r="AG4042">
        <v>0</v>
      </c>
      <c r="AH4042">
        <v>37</v>
      </c>
      <c r="AI4042">
        <v>0</v>
      </c>
      <c r="AJ4042">
        <v>0</v>
      </c>
      <c r="AK4042">
        <v>0</v>
      </c>
      <c r="AL4042">
        <v>0</v>
      </c>
      <c r="AM4042">
        <v>3</v>
      </c>
      <c r="AN4042">
        <v>0</v>
      </c>
      <c r="AO4042">
        <v>0</v>
      </c>
      <c r="AP4042">
        <v>0</v>
      </c>
      <c r="AQ4042">
        <v>0</v>
      </c>
      <c r="AR4042">
        <v>0</v>
      </c>
      <c r="AS4042">
        <v>0</v>
      </c>
      <c r="AT4042">
        <v>0</v>
      </c>
      <c r="AU4042">
        <v>0</v>
      </c>
      <c r="AV4042">
        <v>0</v>
      </c>
      <c r="AW4042">
        <v>0</v>
      </c>
      <c r="AX4042">
        <v>0</v>
      </c>
      <c r="AY4042">
        <v>0</v>
      </c>
      <c r="AZ4042">
        <v>0</v>
      </c>
      <c r="BA4042">
        <v>0</v>
      </c>
      <c r="BB4042">
        <v>0</v>
      </c>
      <c r="BC4042">
        <v>0</v>
      </c>
      <c r="BD4042">
        <v>0</v>
      </c>
      <c r="BE4042">
        <v>0</v>
      </c>
      <c r="BF4042">
        <v>0</v>
      </c>
      <c r="BG4042">
        <v>0</v>
      </c>
      <c r="BH4042">
        <v>0</v>
      </c>
      <c r="BI4042">
        <v>0</v>
      </c>
      <c r="BJ4042" s="2">
        <v>45944</v>
      </c>
      <c r="BK4042">
        <v>0</v>
      </c>
      <c r="BL4042" s="3" t="str">
        <f>VLOOKUP(O4042,DropDownList!$H$1:$I$7,2,FALSE)</f>
        <v>2022/23</v>
      </c>
      <c r="BM4042" s="3" t="str">
        <f t="shared" si="63"/>
        <v>PCPF</v>
      </c>
    </row>
    <row r="4043" spans="1:65" x14ac:dyDescent="0.2">
      <c r="A4043">
        <v>2025</v>
      </c>
      <c r="B4043">
        <v>10</v>
      </c>
      <c r="C4043" t="s">
        <v>162</v>
      </c>
      <c r="D4043" t="s">
        <v>163</v>
      </c>
      <c r="E4043" t="s">
        <v>10</v>
      </c>
      <c r="F4043">
        <v>9251</v>
      </c>
      <c r="G4043" t="s">
        <v>141</v>
      </c>
      <c r="H4043" t="s">
        <v>164</v>
      </c>
      <c r="I4043" t="s">
        <v>164</v>
      </c>
      <c r="J4043" s="1">
        <v>45931</v>
      </c>
      <c r="K4043" t="s">
        <v>253</v>
      </c>
      <c r="L4043">
        <v>3</v>
      </c>
      <c r="M4043" t="s">
        <v>429</v>
      </c>
      <c r="N4043" t="s">
        <v>145</v>
      </c>
      <c r="O4043" t="s">
        <v>155</v>
      </c>
      <c r="P4043" t="s">
        <v>148</v>
      </c>
      <c r="Q4043">
        <v>1150.94</v>
      </c>
      <c r="R4043">
        <v>197</v>
      </c>
      <c r="S4043">
        <v>11820</v>
      </c>
      <c r="T4043">
        <v>2037.51</v>
      </c>
      <c r="U4043">
        <v>21</v>
      </c>
      <c r="V4043">
        <v>10</v>
      </c>
      <c r="W4043">
        <v>575</v>
      </c>
      <c r="X4043">
        <v>575</v>
      </c>
      <c r="Y4043">
        <v>0</v>
      </c>
      <c r="Z4043">
        <v>0</v>
      </c>
      <c r="AA4043">
        <v>8631.5499999999993</v>
      </c>
      <c r="AB4043">
        <v>0</v>
      </c>
      <c r="AC4043">
        <v>8631.5499999999993</v>
      </c>
      <c r="AD4043">
        <v>9</v>
      </c>
      <c r="AE4043">
        <v>1</v>
      </c>
      <c r="AF4043">
        <v>137</v>
      </c>
      <c r="AG4043">
        <v>4</v>
      </c>
      <c r="AH4043">
        <v>32</v>
      </c>
      <c r="AI4043">
        <v>17</v>
      </c>
      <c r="AJ4043">
        <v>0</v>
      </c>
      <c r="AK4043">
        <v>0</v>
      </c>
      <c r="AL4043">
        <v>0</v>
      </c>
      <c r="AM4043">
        <v>0</v>
      </c>
      <c r="AN4043">
        <v>0</v>
      </c>
      <c r="AO4043">
        <v>134</v>
      </c>
      <c r="AP4043">
        <v>666</v>
      </c>
      <c r="AQ4043">
        <v>139</v>
      </c>
      <c r="AR4043">
        <v>0</v>
      </c>
      <c r="AS4043">
        <v>73</v>
      </c>
      <c r="AT4043">
        <v>78</v>
      </c>
      <c r="AU4043">
        <v>0</v>
      </c>
      <c r="AV4043">
        <v>0</v>
      </c>
      <c r="AW4043">
        <v>0</v>
      </c>
      <c r="AX4043">
        <v>0</v>
      </c>
      <c r="AY4043">
        <v>96</v>
      </c>
      <c r="AZ4043">
        <v>140</v>
      </c>
      <c r="BA4043">
        <v>88</v>
      </c>
      <c r="BB4043">
        <v>9</v>
      </c>
      <c r="BC4043">
        <v>4</v>
      </c>
      <c r="BD4043">
        <v>3</v>
      </c>
      <c r="BE4043">
        <v>0</v>
      </c>
      <c r="BF4043">
        <v>134</v>
      </c>
      <c r="BG4043">
        <v>1020</v>
      </c>
      <c r="BH4043">
        <v>7</v>
      </c>
      <c r="BI4043">
        <v>20</v>
      </c>
      <c r="BJ4043" s="2">
        <v>45944</v>
      </c>
      <c r="BK4043">
        <v>0</v>
      </c>
      <c r="BL4043" s="3" t="str">
        <f>VLOOKUP(O4043,DropDownList!$H$1:$I$7,2,FALSE)</f>
        <v>2022/23</v>
      </c>
      <c r="BM4043" s="3" t="str">
        <f t="shared" si="63"/>
        <v>PRAS</v>
      </c>
    </row>
    <row r="4044" spans="1:65" x14ac:dyDescent="0.2">
      <c r="A4044">
        <v>2025</v>
      </c>
      <c r="B4044">
        <v>10</v>
      </c>
      <c r="C4044" t="s">
        <v>162</v>
      </c>
      <c r="D4044" t="s">
        <v>163</v>
      </c>
      <c r="E4044" t="s">
        <v>10</v>
      </c>
      <c r="F4044">
        <v>9251</v>
      </c>
      <c r="G4044" t="s">
        <v>141</v>
      </c>
      <c r="H4044" t="s">
        <v>164</v>
      </c>
      <c r="I4044" t="s">
        <v>164</v>
      </c>
      <c r="J4044" s="1">
        <v>45931</v>
      </c>
      <c r="K4044" t="s">
        <v>253</v>
      </c>
      <c r="L4044">
        <v>3</v>
      </c>
      <c r="M4044" t="s">
        <v>429</v>
      </c>
      <c r="N4044" t="s">
        <v>145</v>
      </c>
      <c r="O4044" t="s">
        <v>156</v>
      </c>
      <c r="P4044" t="s">
        <v>152</v>
      </c>
      <c r="Q4044">
        <v>0</v>
      </c>
      <c r="R4044">
        <v>270</v>
      </c>
      <c r="S4044">
        <v>10800</v>
      </c>
      <c r="T4044">
        <v>4560</v>
      </c>
      <c r="U4044">
        <v>0</v>
      </c>
      <c r="V4044">
        <v>0</v>
      </c>
      <c r="W4044">
        <v>0</v>
      </c>
      <c r="X4044">
        <v>0</v>
      </c>
      <c r="Y4044">
        <v>0</v>
      </c>
      <c r="Z4044">
        <v>0</v>
      </c>
      <c r="AA4044">
        <v>6240</v>
      </c>
      <c r="AB4044">
        <v>0</v>
      </c>
      <c r="AC4044">
        <v>6240</v>
      </c>
      <c r="AD4044">
        <v>0</v>
      </c>
      <c r="AE4044">
        <v>0</v>
      </c>
      <c r="AF4044">
        <v>156</v>
      </c>
      <c r="AG4044">
        <v>0</v>
      </c>
      <c r="AH4044">
        <v>114</v>
      </c>
      <c r="AI4044">
        <v>0</v>
      </c>
      <c r="AJ4044">
        <v>0</v>
      </c>
      <c r="AK4044">
        <v>0</v>
      </c>
      <c r="AL4044">
        <v>0</v>
      </c>
      <c r="AM4044">
        <v>3</v>
      </c>
      <c r="AN4044">
        <v>0</v>
      </c>
      <c r="AO4044">
        <v>0</v>
      </c>
      <c r="AP4044">
        <v>0</v>
      </c>
      <c r="AQ4044">
        <v>0</v>
      </c>
      <c r="AR4044">
        <v>0</v>
      </c>
      <c r="AS4044">
        <v>0</v>
      </c>
      <c r="AT4044">
        <v>0</v>
      </c>
      <c r="AU4044">
        <v>0</v>
      </c>
      <c r="AV4044">
        <v>0</v>
      </c>
      <c r="AW4044">
        <v>0</v>
      </c>
      <c r="AX4044">
        <v>0</v>
      </c>
      <c r="AY4044">
        <v>0</v>
      </c>
      <c r="AZ4044">
        <v>0</v>
      </c>
      <c r="BA4044">
        <v>0</v>
      </c>
      <c r="BB4044">
        <v>0</v>
      </c>
      <c r="BC4044">
        <v>0</v>
      </c>
      <c r="BD4044">
        <v>0</v>
      </c>
      <c r="BE4044">
        <v>0</v>
      </c>
      <c r="BF4044">
        <v>0</v>
      </c>
      <c r="BG4044">
        <v>0</v>
      </c>
      <c r="BH4044">
        <v>0</v>
      </c>
      <c r="BI4044">
        <v>0</v>
      </c>
      <c r="BJ4044" s="2">
        <v>45944</v>
      </c>
      <c r="BK4044">
        <v>0</v>
      </c>
      <c r="BL4044" s="3" t="str">
        <f>VLOOKUP(O4044,DropDownList!$H$1:$I$7,2,FALSE)</f>
        <v>2023/24</v>
      </c>
      <c r="BM4044" s="3" t="str">
        <f t="shared" si="63"/>
        <v>PCOA</v>
      </c>
    </row>
    <row r="4045" spans="1:65" x14ac:dyDescent="0.2">
      <c r="A4045">
        <v>2025</v>
      </c>
      <c r="B4045">
        <v>10</v>
      </c>
      <c r="C4045" t="s">
        <v>162</v>
      </c>
      <c r="D4045" t="s">
        <v>163</v>
      </c>
      <c r="E4045" t="s">
        <v>10</v>
      </c>
      <c r="F4045">
        <v>9251</v>
      </c>
      <c r="G4045" t="s">
        <v>141</v>
      </c>
      <c r="H4045" t="s">
        <v>164</v>
      </c>
      <c r="I4045" t="s">
        <v>164</v>
      </c>
      <c r="J4045" s="1">
        <v>45931</v>
      </c>
      <c r="K4045" t="s">
        <v>253</v>
      </c>
      <c r="L4045">
        <v>3</v>
      </c>
      <c r="M4045" t="s">
        <v>429</v>
      </c>
      <c r="N4045" t="s">
        <v>145</v>
      </c>
      <c r="O4045" t="s">
        <v>156</v>
      </c>
      <c r="P4045" t="s">
        <v>154</v>
      </c>
      <c r="Q4045">
        <v>30852.84</v>
      </c>
      <c r="R4045">
        <v>703</v>
      </c>
      <c r="S4045">
        <v>196685</v>
      </c>
      <c r="T4045">
        <v>5448.79</v>
      </c>
      <c r="U4045">
        <v>141</v>
      </c>
      <c r="V4045">
        <v>56</v>
      </c>
      <c r="W4045">
        <v>12131.1</v>
      </c>
      <c r="X4045">
        <v>12688.1</v>
      </c>
      <c r="Y4045">
        <v>0</v>
      </c>
      <c r="Z4045">
        <v>0</v>
      </c>
      <c r="AA4045">
        <v>160383.37</v>
      </c>
      <c r="AB4045">
        <v>574.33000000000004</v>
      </c>
      <c r="AC4045">
        <v>149274.20000000001</v>
      </c>
      <c r="AD4045">
        <v>24</v>
      </c>
      <c r="AE4045">
        <v>32</v>
      </c>
      <c r="AF4045">
        <v>540</v>
      </c>
      <c r="AG4045">
        <v>86</v>
      </c>
      <c r="AH4045">
        <v>19</v>
      </c>
      <c r="AI4045">
        <v>55</v>
      </c>
      <c r="AJ4045">
        <v>0</v>
      </c>
      <c r="AK4045">
        <v>0</v>
      </c>
      <c r="AL4045">
        <v>0</v>
      </c>
      <c r="AM4045">
        <v>0</v>
      </c>
      <c r="AN4045">
        <v>0</v>
      </c>
      <c r="AO4045">
        <v>392</v>
      </c>
      <c r="AP4045">
        <v>1538</v>
      </c>
      <c r="AQ4045">
        <v>411</v>
      </c>
      <c r="AR4045">
        <v>0</v>
      </c>
      <c r="AS4045">
        <v>220</v>
      </c>
      <c r="AT4045">
        <v>154</v>
      </c>
      <c r="AU4045">
        <v>32</v>
      </c>
      <c r="AV4045">
        <v>15</v>
      </c>
      <c r="AW4045">
        <v>5</v>
      </c>
      <c r="AX4045">
        <v>0</v>
      </c>
      <c r="AY4045">
        <v>160</v>
      </c>
      <c r="AZ4045">
        <v>233</v>
      </c>
      <c r="BA4045">
        <v>104</v>
      </c>
      <c r="BB4045">
        <v>80</v>
      </c>
      <c r="BC4045">
        <v>38</v>
      </c>
      <c r="BD4045">
        <v>11</v>
      </c>
      <c r="BE4045">
        <v>0</v>
      </c>
      <c r="BF4045">
        <v>695</v>
      </c>
      <c r="BG4045">
        <v>16525</v>
      </c>
      <c r="BH4045">
        <v>3</v>
      </c>
      <c r="BI4045">
        <v>139</v>
      </c>
      <c r="BJ4045" s="2">
        <v>45944</v>
      </c>
      <c r="BK4045">
        <v>1</v>
      </c>
      <c r="BL4045" s="3" t="str">
        <f>VLOOKUP(O4045,DropDownList!$H$1:$I$7,2,FALSE)</f>
        <v>2023/24</v>
      </c>
      <c r="BM4045" s="3" t="str">
        <f t="shared" si="63"/>
        <v>JP COURT</v>
      </c>
    </row>
    <row r="4046" spans="1:65" x14ac:dyDescent="0.2">
      <c r="A4046">
        <v>2025</v>
      </c>
      <c r="B4046">
        <v>10</v>
      </c>
      <c r="C4046" t="s">
        <v>162</v>
      </c>
      <c r="D4046" t="s">
        <v>163</v>
      </c>
      <c r="E4046" t="s">
        <v>10</v>
      </c>
      <c r="F4046">
        <v>9251</v>
      </c>
      <c r="G4046" t="s">
        <v>141</v>
      </c>
      <c r="H4046" t="s">
        <v>164</v>
      </c>
      <c r="I4046" t="s">
        <v>164</v>
      </c>
      <c r="J4046" s="1">
        <v>45931</v>
      </c>
      <c r="K4046" t="s">
        <v>253</v>
      </c>
      <c r="L4046">
        <v>3</v>
      </c>
      <c r="M4046" t="s">
        <v>429</v>
      </c>
      <c r="N4046" t="s">
        <v>145</v>
      </c>
      <c r="O4046" t="s">
        <v>155</v>
      </c>
      <c r="P4046" t="s">
        <v>146</v>
      </c>
      <c r="Q4046">
        <v>911.93</v>
      </c>
      <c r="R4046">
        <v>1079</v>
      </c>
      <c r="S4046">
        <v>15990</v>
      </c>
      <c r="T4046">
        <v>405</v>
      </c>
      <c r="U4046">
        <v>121</v>
      </c>
      <c r="V4046">
        <v>35</v>
      </c>
      <c r="W4046">
        <v>524.67999999999995</v>
      </c>
      <c r="X4046">
        <v>524.67999999999995</v>
      </c>
      <c r="Y4046">
        <v>0</v>
      </c>
      <c r="Z4046">
        <v>0</v>
      </c>
      <c r="AA4046">
        <v>14673.07</v>
      </c>
      <c r="AB4046">
        <v>0</v>
      </c>
      <c r="AC4046">
        <v>0</v>
      </c>
      <c r="AD4046">
        <v>33</v>
      </c>
      <c r="AE4046">
        <v>2</v>
      </c>
      <c r="AF4046">
        <v>991</v>
      </c>
      <c r="AG4046">
        <v>3</v>
      </c>
      <c r="AH4046">
        <v>25</v>
      </c>
      <c r="AI4046">
        <v>59</v>
      </c>
      <c r="AJ4046">
        <v>0</v>
      </c>
      <c r="AK4046">
        <v>0</v>
      </c>
      <c r="AL4046">
        <v>0</v>
      </c>
      <c r="AM4046">
        <v>0</v>
      </c>
      <c r="AN4046">
        <v>0</v>
      </c>
      <c r="AO4046">
        <v>574</v>
      </c>
      <c r="AP4046">
        <v>2747</v>
      </c>
      <c r="AQ4046">
        <v>581</v>
      </c>
      <c r="AR4046">
        <v>0</v>
      </c>
      <c r="AS4046">
        <v>430</v>
      </c>
      <c r="AT4046">
        <v>268</v>
      </c>
      <c r="AU4046">
        <v>55</v>
      </c>
      <c r="AV4046">
        <v>22</v>
      </c>
      <c r="AW4046">
        <v>10</v>
      </c>
      <c r="AX4046">
        <v>0</v>
      </c>
      <c r="AY4046">
        <v>268</v>
      </c>
      <c r="AZ4046">
        <v>379</v>
      </c>
      <c r="BA4046">
        <v>239</v>
      </c>
      <c r="BB4046">
        <v>187</v>
      </c>
      <c r="BC4046">
        <v>99</v>
      </c>
      <c r="BD4046">
        <v>21</v>
      </c>
      <c r="BE4046">
        <v>0</v>
      </c>
      <c r="BF4046">
        <v>1061</v>
      </c>
      <c r="BG4046">
        <v>850</v>
      </c>
      <c r="BH4046">
        <v>1</v>
      </c>
      <c r="BI4046">
        <v>114</v>
      </c>
      <c r="BJ4046" s="2">
        <v>45944</v>
      </c>
      <c r="BK4046">
        <v>3</v>
      </c>
      <c r="BL4046" s="3" t="str">
        <f>VLOOKUP(O4046,DropDownList!$H$1:$I$7,2,FALSE)</f>
        <v>2022/23</v>
      </c>
      <c r="BM4046" s="3" t="str">
        <f t="shared" si="63"/>
        <v>VSUR</v>
      </c>
    </row>
    <row r="4047" spans="1:65" x14ac:dyDescent="0.2">
      <c r="A4047">
        <v>2025</v>
      </c>
      <c r="B4047">
        <v>10</v>
      </c>
      <c r="C4047" t="s">
        <v>162</v>
      </c>
      <c r="D4047" t="s">
        <v>163</v>
      </c>
      <c r="E4047" t="s">
        <v>10</v>
      </c>
      <c r="F4047">
        <v>9251</v>
      </c>
      <c r="G4047" t="s">
        <v>141</v>
      </c>
      <c r="H4047" t="s">
        <v>164</v>
      </c>
      <c r="I4047" t="s">
        <v>164</v>
      </c>
      <c r="J4047" s="1">
        <v>45931</v>
      </c>
      <c r="K4047" t="s">
        <v>253</v>
      </c>
      <c r="L4047">
        <v>3</v>
      </c>
      <c r="M4047" t="s">
        <v>429</v>
      </c>
      <c r="N4047" t="s">
        <v>145</v>
      </c>
      <c r="O4047" t="s">
        <v>156</v>
      </c>
      <c r="P4047" t="s">
        <v>150</v>
      </c>
      <c r="Q4047">
        <v>47640.44</v>
      </c>
      <c r="R4047">
        <v>850</v>
      </c>
      <c r="S4047">
        <v>158189.41</v>
      </c>
      <c r="T4047">
        <v>16973.400000000001</v>
      </c>
      <c r="U4047">
        <v>242</v>
      </c>
      <c r="V4047">
        <v>132</v>
      </c>
      <c r="W4047">
        <v>24426.959999999999</v>
      </c>
      <c r="X4047">
        <v>25198.21</v>
      </c>
      <c r="Y4047">
        <v>737</v>
      </c>
      <c r="Z4047">
        <v>141216.01</v>
      </c>
      <c r="AA4047">
        <v>93575.57</v>
      </c>
      <c r="AB4047">
        <v>40083.39</v>
      </c>
      <c r="AC4047">
        <v>53492.18</v>
      </c>
      <c r="AD4047">
        <v>102</v>
      </c>
      <c r="AE4047">
        <v>30</v>
      </c>
      <c r="AF4047">
        <v>484</v>
      </c>
      <c r="AG4047">
        <v>96</v>
      </c>
      <c r="AH4047">
        <v>113</v>
      </c>
      <c r="AI4047">
        <v>146</v>
      </c>
      <c r="AJ4047">
        <v>148</v>
      </c>
      <c r="AK4047">
        <v>63</v>
      </c>
      <c r="AL4047">
        <v>9</v>
      </c>
      <c r="AM4047">
        <v>39</v>
      </c>
      <c r="AN4047">
        <v>11</v>
      </c>
      <c r="AO4047">
        <v>568</v>
      </c>
      <c r="AP4047">
        <v>2835</v>
      </c>
      <c r="AQ4047">
        <v>650</v>
      </c>
      <c r="AR4047">
        <v>0</v>
      </c>
      <c r="AS4047">
        <v>346</v>
      </c>
      <c r="AT4047">
        <v>398</v>
      </c>
      <c r="AU4047">
        <v>13</v>
      </c>
      <c r="AV4047">
        <v>10</v>
      </c>
      <c r="AW4047">
        <v>0</v>
      </c>
      <c r="AX4047">
        <v>0</v>
      </c>
      <c r="AY4047">
        <v>312</v>
      </c>
      <c r="AZ4047">
        <v>523</v>
      </c>
      <c r="BA4047">
        <v>284</v>
      </c>
      <c r="BB4047">
        <v>84</v>
      </c>
      <c r="BC4047">
        <v>31</v>
      </c>
      <c r="BD4047">
        <v>9</v>
      </c>
      <c r="BE4047">
        <v>0</v>
      </c>
      <c r="BF4047">
        <v>569</v>
      </c>
      <c r="BG4047">
        <v>29211.47</v>
      </c>
      <c r="BH4047">
        <v>11</v>
      </c>
      <c r="BI4047">
        <v>240</v>
      </c>
      <c r="BJ4047" s="2">
        <v>45944</v>
      </c>
      <c r="BK4047">
        <v>0</v>
      </c>
      <c r="BL4047" s="3" t="str">
        <f>VLOOKUP(O4047,DropDownList!$H$1:$I$7,2,FALSE)</f>
        <v>2023/24</v>
      </c>
      <c r="BM4047" s="3" t="str">
        <f t="shared" si="63"/>
        <v>FISCAL FINES</v>
      </c>
    </row>
    <row r="4048" spans="1:65" x14ac:dyDescent="0.2">
      <c r="A4048">
        <v>2025</v>
      </c>
      <c r="B4048">
        <v>10</v>
      </c>
      <c r="C4048" t="s">
        <v>162</v>
      </c>
      <c r="D4048" t="s">
        <v>163</v>
      </c>
      <c r="E4048" t="s">
        <v>10</v>
      </c>
      <c r="F4048">
        <v>9251</v>
      </c>
      <c r="G4048" t="s">
        <v>141</v>
      </c>
      <c r="H4048" t="s">
        <v>164</v>
      </c>
      <c r="I4048" t="s">
        <v>164</v>
      </c>
      <c r="J4048" s="1">
        <v>45931</v>
      </c>
      <c r="K4048" t="s">
        <v>253</v>
      </c>
      <c r="L4048">
        <v>3</v>
      </c>
      <c r="M4048" t="s">
        <v>429</v>
      </c>
      <c r="N4048" t="s">
        <v>145</v>
      </c>
      <c r="O4048" t="s">
        <v>155</v>
      </c>
      <c r="P4048" t="s">
        <v>154</v>
      </c>
      <c r="Q4048">
        <v>26204.720000000001</v>
      </c>
      <c r="R4048">
        <v>1093</v>
      </c>
      <c r="S4048">
        <v>258275</v>
      </c>
      <c r="T4048">
        <v>9051.19</v>
      </c>
      <c r="U4048">
        <v>123</v>
      </c>
      <c r="V4048">
        <v>59</v>
      </c>
      <c r="W4048">
        <v>13350.72</v>
      </c>
      <c r="X4048">
        <v>13865.72</v>
      </c>
      <c r="Y4048">
        <v>0</v>
      </c>
      <c r="Z4048">
        <v>0</v>
      </c>
      <c r="AA4048">
        <v>223019.09</v>
      </c>
      <c r="AB4048">
        <v>1430</v>
      </c>
      <c r="AC4048">
        <v>206826.02</v>
      </c>
      <c r="AD4048">
        <v>34</v>
      </c>
      <c r="AE4048">
        <v>25</v>
      </c>
      <c r="AF4048">
        <v>933</v>
      </c>
      <c r="AG4048">
        <v>62</v>
      </c>
      <c r="AH4048">
        <v>26</v>
      </c>
      <c r="AI4048">
        <v>61</v>
      </c>
      <c r="AJ4048">
        <v>0</v>
      </c>
      <c r="AK4048">
        <v>0</v>
      </c>
      <c r="AL4048">
        <v>0</v>
      </c>
      <c r="AM4048">
        <v>0</v>
      </c>
      <c r="AN4048">
        <v>0</v>
      </c>
      <c r="AO4048">
        <v>584</v>
      </c>
      <c r="AP4048">
        <v>2757</v>
      </c>
      <c r="AQ4048">
        <v>581</v>
      </c>
      <c r="AR4048">
        <v>0</v>
      </c>
      <c r="AS4048">
        <v>433</v>
      </c>
      <c r="AT4048">
        <v>266</v>
      </c>
      <c r="AU4048">
        <v>55</v>
      </c>
      <c r="AV4048">
        <v>23</v>
      </c>
      <c r="AW4048">
        <v>11</v>
      </c>
      <c r="AX4048">
        <v>0</v>
      </c>
      <c r="AY4048">
        <v>274</v>
      </c>
      <c r="AZ4048">
        <v>380</v>
      </c>
      <c r="BA4048">
        <v>239</v>
      </c>
      <c r="BB4048">
        <v>187</v>
      </c>
      <c r="BC4048">
        <v>100</v>
      </c>
      <c r="BD4048">
        <v>20</v>
      </c>
      <c r="BE4048">
        <v>0</v>
      </c>
      <c r="BF4048">
        <v>1074</v>
      </c>
      <c r="BG4048">
        <v>14710</v>
      </c>
      <c r="BH4048">
        <v>11</v>
      </c>
      <c r="BI4048">
        <v>116</v>
      </c>
      <c r="BJ4048" s="2">
        <v>45944</v>
      </c>
      <c r="BK4048">
        <v>3</v>
      </c>
      <c r="BL4048" s="3" t="str">
        <f>VLOOKUP(O4048,DropDownList!$H$1:$I$7,2,FALSE)</f>
        <v>2022/23</v>
      </c>
      <c r="BM4048" s="3" t="str">
        <f t="shared" si="63"/>
        <v>JP COURT</v>
      </c>
    </row>
    <row r="4049" spans="1:65" x14ac:dyDescent="0.2">
      <c r="A4049">
        <v>2025</v>
      </c>
      <c r="B4049">
        <v>10</v>
      </c>
      <c r="C4049" t="s">
        <v>162</v>
      </c>
      <c r="D4049" t="s">
        <v>163</v>
      </c>
      <c r="E4049" t="s">
        <v>10</v>
      </c>
      <c r="F4049">
        <v>9251</v>
      </c>
      <c r="G4049" t="s">
        <v>141</v>
      </c>
      <c r="H4049" t="s">
        <v>164</v>
      </c>
      <c r="I4049" t="s">
        <v>164</v>
      </c>
      <c r="J4049" s="1">
        <v>45931</v>
      </c>
      <c r="K4049" t="s">
        <v>253</v>
      </c>
      <c r="L4049">
        <v>3</v>
      </c>
      <c r="M4049" t="s">
        <v>429</v>
      </c>
      <c r="N4049" t="s">
        <v>145</v>
      </c>
      <c r="O4049" t="s">
        <v>147</v>
      </c>
      <c r="P4049" t="s">
        <v>154</v>
      </c>
      <c r="Q4049">
        <v>55010.47</v>
      </c>
      <c r="R4049">
        <v>1058</v>
      </c>
      <c r="S4049">
        <v>236977.75</v>
      </c>
      <c r="T4049">
        <v>2130</v>
      </c>
      <c r="U4049">
        <v>292</v>
      </c>
      <c r="V4049">
        <v>172</v>
      </c>
      <c r="W4049">
        <v>30677.24</v>
      </c>
      <c r="X4049">
        <v>34672.239999999998</v>
      </c>
      <c r="Y4049">
        <v>0</v>
      </c>
      <c r="Z4049">
        <v>0</v>
      </c>
      <c r="AA4049">
        <v>179837.28</v>
      </c>
      <c r="AB4049">
        <v>310</v>
      </c>
      <c r="AC4049">
        <v>166468.91</v>
      </c>
      <c r="AD4049">
        <v>86</v>
      </c>
      <c r="AE4049">
        <v>86</v>
      </c>
      <c r="AF4049">
        <v>756</v>
      </c>
      <c r="AG4049">
        <v>153</v>
      </c>
      <c r="AH4049">
        <v>8</v>
      </c>
      <c r="AI4049">
        <v>139</v>
      </c>
      <c r="AJ4049">
        <v>0</v>
      </c>
      <c r="AK4049">
        <v>0</v>
      </c>
      <c r="AL4049">
        <v>0</v>
      </c>
      <c r="AM4049">
        <v>0</v>
      </c>
      <c r="AN4049">
        <v>0</v>
      </c>
      <c r="AO4049">
        <v>566</v>
      </c>
      <c r="AP4049">
        <v>1746</v>
      </c>
      <c r="AQ4049">
        <v>566</v>
      </c>
      <c r="AR4049">
        <v>0</v>
      </c>
      <c r="AS4049">
        <v>237</v>
      </c>
      <c r="AT4049">
        <v>222</v>
      </c>
      <c r="AU4049">
        <v>19</v>
      </c>
      <c r="AV4049">
        <v>10</v>
      </c>
      <c r="AW4049">
        <v>8</v>
      </c>
      <c r="AX4049">
        <v>0</v>
      </c>
      <c r="AY4049">
        <v>139</v>
      </c>
      <c r="AZ4049">
        <v>231</v>
      </c>
      <c r="BA4049">
        <v>90</v>
      </c>
      <c r="BB4049">
        <v>86</v>
      </c>
      <c r="BC4049">
        <v>23</v>
      </c>
      <c r="BD4049">
        <v>2</v>
      </c>
      <c r="BE4049">
        <v>0</v>
      </c>
      <c r="BF4049">
        <v>1048</v>
      </c>
      <c r="BG4049">
        <v>32376</v>
      </c>
      <c r="BH4049">
        <v>2</v>
      </c>
      <c r="BI4049">
        <v>289</v>
      </c>
      <c r="BJ4049" s="2">
        <v>45944</v>
      </c>
      <c r="BK4049">
        <v>0</v>
      </c>
      <c r="BL4049" s="3" t="str">
        <f>VLOOKUP(O4049,DropDownList!$H$1:$I$7,2,FALSE)</f>
        <v>2024/25</v>
      </c>
      <c r="BM4049" s="3" t="str">
        <f t="shared" si="63"/>
        <v>JP COURT</v>
      </c>
    </row>
    <row r="4050" spans="1:65" x14ac:dyDescent="0.2">
      <c r="A4050">
        <v>2025</v>
      </c>
      <c r="B4050">
        <v>10</v>
      </c>
      <c r="C4050" t="s">
        <v>162</v>
      </c>
      <c r="D4050" t="s">
        <v>163</v>
      </c>
      <c r="E4050" t="s">
        <v>10</v>
      </c>
      <c r="F4050">
        <v>9251</v>
      </c>
      <c r="G4050" t="s">
        <v>141</v>
      </c>
      <c r="H4050" t="s">
        <v>164</v>
      </c>
      <c r="I4050" t="s">
        <v>164</v>
      </c>
      <c r="J4050" s="1">
        <v>45931</v>
      </c>
      <c r="K4050" t="s">
        <v>253</v>
      </c>
      <c r="L4050">
        <v>3</v>
      </c>
      <c r="M4050" t="s">
        <v>429</v>
      </c>
      <c r="N4050" t="s">
        <v>145</v>
      </c>
      <c r="O4050" t="s">
        <v>155</v>
      </c>
      <c r="P4050" t="s">
        <v>150</v>
      </c>
      <c r="Q4050">
        <v>30316.3</v>
      </c>
      <c r="R4050">
        <v>994</v>
      </c>
      <c r="S4050">
        <v>158921.63</v>
      </c>
      <c r="T4050">
        <v>27461.46</v>
      </c>
      <c r="U4050">
        <v>190</v>
      </c>
      <c r="V4050">
        <v>109</v>
      </c>
      <c r="W4050">
        <v>18252.45</v>
      </c>
      <c r="X4050">
        <v>18277.45</v>
      </c>
      <c r="Y4050">
        <v>830</v>
      </c>
      <c r="Z4050">
        <v>131460.17000000001</v>
      </c>
      <c r="AA4050">
        <v>101143.87</v>
      </c>
      <c r="AB4050">
        <v>33391.93</v>
      </c>
      <c r="AC4050">
        <v>67751.94</v>
      </c>
      <c r="AD4050">
        <v>77</v>
      </c>
      <c r="AE4050">
        <v>32</v>
      </c>
      <c r="AF4050">
        <v>619</v>
      </c>
      <c r="AG4050">
        <v>86</v>
      </c>
      <c r="AH4050">
        <v>164</v>
      </c>
      <c r="AI4050">
        <v>104</v>
      </c>
      <c r="AJ4050">
        <v>159</v>
      </c>
      <c r="AK4050">
        <v>80</v>
      </c>
      <c r="AL4050">
        <v>15</v>
      </c>
      <c r="AM4050">
        <v>48</v>
      </c>
      <c r="AN4050">
        <v>19</v>
      </c>
      <c r="AO4050">
        <v>694</v>
      </c>
      <c r="AP4050">
        <v>4014</v>
      </c>
      <c r="AQ4050">
        <v>785</v>
      </c>
      <c r="AR4050">
        <v>0</v>
      </c>
      <c r="AS4050">
        <v>565</v>
      </c>
      <c r="AT4050">
        <v>566</v>
      </c>
      <c r="AU4050">
        <v>29</v>
      </c>
      <c r="AV4050">
        <v>10</v>
      </c>
      <c r="AW4050">
        <v>0</v>
      </c>
      <c r="AX4050">
        <v>0</v>
      </c>
      <c r="AY4050">
        <v>448</v>
      </c>
      <c r="AZ4050">
        <v>729</v>
      </c>
      <c r="BA4050">
        <v>493</v>
      </c>
      <c r="BB4050">
        <v>100</v>
      </c>
      <c r="BC4050">
        <v>44</v>
      </c>
      <c r="BD4050">
        <v>16</v>
      </c>
      <c r="BE4050">
        <v>0</v>
      </c>
      <c r="BF4050">
        <v>695</v>
      </c>
      <c r="BG4050">
        <v>18400.2</v>
      </c>
      <c r="BH4050">
        <v>21</v>
      </c>
      <c r="BI4050">
        <v>188</v>
      </c>
      <c r="BJ4050" s="2">
        <v>45944</v>
      </c>
      <c r="BK4050">
        <v>0</v>
      </c>
      <c r="BL4050" s="3" t="str">
        <f>VLOOKUP(O4050,DropDownList!$H$1:$I$7,2,FALSE)</f>
        <v>2022/23</v>
      </c>
      <c r="BM4050" s="3" t="str">
        <f t="shared" si="63"/>
        <v>FISCAL FINES</v>
      </c>
    </row>
    <row r="4051" spans="1:65" x14ac:dyDescent="0.2">
      <c r="A4051">
        <v>2025</v>
      </c>
      <c r="B4051">
        <v>10</v>
      </c>
      <c r="C4051" t="s">
        <v>162</v>
      </c>
      <c r="D4051" t="s">
        <v>163</v>
      </c>
      <c r="E4051" t="s">
        <v>10</v>
      </c>
      <c r="F4051">
        <v>9251</v>
      </c>
      <c r="G4051" t="s">
        <v>141</v>
      </c>
      <c r="H4051" t="s">
        <v>164</v>
      </c>
      <c r="I4051" t="s">
        <v>164</v>
      </c>
      <c r="J4051" s="1">
        <v>45931</v>
      </c>
      <c r="K4051" t="s">
        <v>253</v>
      </c>
      <c r="L4051">
        <v>3</v>
      </c>
      <c r="M4051" t="s">
        <v>429</v>
      </c>
      <c r="N4051" t="s">
        <v>145</v>
      </c>
      <c r="O4051" t="s">
        <v>156</v>
      </c>
      <c r="P4051" t="s">
        <v>146</v>
      </c>
      <c r="Q4051">
        <v>985.16</v>
      </c>
      <c r="R4051">
        <v>702</v>
      </c>
      <c r="S4051">
        <v>11840</v>
      </c>
      <c r="T4051">
        <v>320</v>
      </c>
      <c r="U4051">
        <v>141</v>
      </c>
      <c r="V4051">
        <v>26</v>
      </c>
      <c r="W4051">
        <v>415</v>
      </c>
      <c r="X4051">
        <v>415</v>
      </c>
      <c r="Y4051">
        <v>0</v>
      </c>
      <c r="Z4051">
        <v>0</v>
      </c>
      <c r="AA4051">
        <v>10534.84</v>
      </c>
      <c r="AB4051">
        <v>0</v>
      </c>
      <c r="AC4051">
        <v>0</v>
      </c>
      <c r="AD4051">
        <v>25</v>
      </c>
      <c r="AE4051">
        <v>1</v>
      </c>
      <c r="AF4051">
        <v>623</v>
      </c>
      <c r="AG4051">
        <v>3</v>
      </c>
      <c r="AH4051">
        <v>19</v>
      </c>
      <c r="AI4051">
        <v>57</v>
      </c>
      <c r="AJ4051">
        <v>0</v>
      </c>
      <c r="AK4051">
        <v>0</v>
      </c>
      <c r="AL4051">
        <v>0</v>
      </c>
      <c r="AM4051">
        <v>0</v>
      </c>
      <c r="AN4051">
        <v>0</v>
      </c>
      <c r="AO4051">
        <v>392</v>
      </c>
      <c r="AP4051">
        <v>1550</v>
      </c>
      <c r="AQ4051">
        <v>413</v>
      </c>
      <c r="AR4051">
        <v>0</v>
      </c>
      <c r="AS4051">
        <v>220</v>
      </c>
      <c r="AT4051">
        <v>153</v>
      </c>
      <c r="AU4051">
        <v>32</v>
      </c>
      <c r="AV4051">
        <v>15</v>
      </c>
      <c r="AW4051">
        <v>5</v>
      </c>
      <c r="AX4051">
        <v>0</v>
      </c>
      <c r="AY4051">
        <v>165</v>
      </c>
      <c r="AZ4051">
        <v>236</v>
      </c>
      <c r="BA4051">
        <v>106</v>
      </c>
      <c r="BB4051">
        <v>80</v>
      </c>
      <c r="BC4051">
        <v>38</v>
      </c>
      <c r="BD4051">
        <v>11</v>
      </c>
      <c r="BE4051">
        <v>0</v>
      </c>
      <c r="BF4051">
        <v>694</v>
      </c>
      <c r="BG4051">
        <v>970</v>
      </c>
      <c r="BH4051">
        <v>0</v>
      </c>
      <c r="BI4051">
        <v>139</v>
      </c>
      <c r="BJ4051" s="2">
        <v>45944</v>
      </c>
      <c r="BK4051">
        <v>1</v>
      </c>
      <c r="BL4051" s="3" t="str">
        <f>VLOOKUP(O4051,DropDownList!$H$1:$I$7,2,FALSE)</f>
        <v>2023/24</v>
      </c>
      <c r="BM4051" s="3" t="str">
        <f t="shared" si="63"/>
        <v>VSUR</v>
      </c>
    </row>
    <row r="4052" spans="1:65" x14ac:dyDescent="0.2">
      <c r="A4052">
        <v>2025</v>
      </c>
      <c r="B4052">
        <v>10</v>
      </c>
      <c r="C4052" t="s">
        <v>162</v>
      </c>
      <c r="D4052" t="s">
        <v>163</v>
      </c>
      <c r="E4052" t="s">
        <v>10</v>
      </c>
      <c r="F4052">
        <v>9251</v>
      </c>
      <c r="G4052" t="s">
        <v>141</v>
      </c>
      <c r="H4052" t="s">
        <v>164</v>
      </c>
      <c r="I4052" t="s">
        <v>164</v>
      </c>
      <c r="J4052" s="1">
        <v>45931</v>
      </c>
      <c r="K4052" t="s">
        <v>253</v>
      </c>
      <c r="L4052">
        <v>3</v>
      </c>
      <c r="M4052" t="s">
        <v>429</v>
      </c>
      <c r="N4052" t="s">
        <v>145</v>
      </c>
      <c r="O4052" t="s">
        <v>155</v>
      </c>
      <c r="P4052" t="s">
        <v>152</v>
      </c>
      <c r="Q4052">
        <v>0</v>
      </c>
      <c r="R4052">
        <v>426</v>
      </c>
      <c r="S4052">
        <v>17040</v>
      </c>
      <c r="T4052">
        <v>7520</v>
      </c>
      <c r="U4052">
        <v>0</v>
      </c>
      <c r="V4052">
        <v>0</v>
      </c>
      <c r="W4052">
        <v>0</v>
      </c>
      <c r="X4052">
        <v>0</v>
      </c>
      <c r="Y4052">
        <v>0</v>
      </c>
      <c r="Z4052">
        <v>0</v>
      </c>
      <c r="AA4052">
        <v>9520</v>
      </c>
      <c r="AB4052">
        <v>0</v>
      </c>
      <c r="AC4052">
        <v>9520</v>
      </c>
      <c r="AD4052">
        <v>0</v>
      </c>
      <c r="AE4052">
        <v>0</v>
      </c>
      <c r="AF4052">
        <v>238</v>
      </c>
      <c r="AG4052">
        <v>0</v>
      </c>
      <c r="AH4052">
        <v>188</v>
      </c>
      <c r="AI4052">
        <v>0</v>
      </c>
      <c r="AJ4052">
        <v>0</v>
      </c>
      <c r="AK4052">
        <v>0</v>
      </c>
      <c r="AL4052">
        <v>0</v>
      </c>
      <c r="AM4052">
        <v>2</v>
      </c>
      <c r="AN4052">
        <v>0</v>
      </c>
      <c r="AO4052">
        <v>0</v>
      </c>
      <c r="AP4052">
        <v>0</v>
      </c>
      <c r="AQ4052">
        <v>0</v>
      </c>
      <c r="AR4052">
        <v>0</v>
      </c>
      <c r="AS4052">
        <v>0</v>
      </c>
      <c r="AT4052">
        <v>0</v>
      </c>
      <c r="AU4052">
        <v>0</v>
      </c>
      <c r="AV4052">
        <v>0</v>
      </c>
      <c r="AW4052">
        <v>0</v>
      </c>
      <c r="AX4052">
        <v>0</v>
      </c>
      <c r="AY4052">
        <v>0</v>
      </c>
      <c r="AZ4052">
        <v>0</v>
      </c>
      <c r="BA4052">
        <v>0</v>
      </c>
      <c r="BB4052">
        <v>0</v>
      </c>
      <c r="BC4052">
        <v>0</v>
      </c>
      <c r="BD4052">
        <v>0</v>
      </c>
      <c r="BE4052">
        <v>0</v>
      </c>
      <c r="BF4052">
        <v>0</v>
      </c>
      <c r="BG4052">
        <v>0</v>
      </c>
      <c r="BH4052">
        <v>0</v>
      </c>
      <c r="BI4052">
        <v>0</v>
      </c>
      <c r="BJ4052" s="2">
        <v>45944</v>
      </c>
      <c r="BK4052">
        <v>0</v>
      </c>
      <c r="BL4052" s="3" t="str">
        <f>VLOOKUP(O4052,DropDownList!$H$1:$I$7,2,FALSE)</f>
        <v>2022/23</v>
      </c>
      <c r="BM4052" s="3" t="str">
        <f t="shared" si="63"/>
        <v>PCOA</v>
      </c>
    </row>
    <row r="4053" spans="1:65" x14ac:dyDescent="0.2">
      <c r="A4053">
        <v>2025</v>
      </c>
      <c r="B4053">
        <v>10</v>
      </c>
      <c r="C4053" t="s">
        <v>162</v>
      </c>
      <c r="D4053" t="s">
        <v>163</v>
      </c>
      <c r="E4053" t="s">
        <v>10</v>
      </c>
      <c r="F4053">
        <v>9251</v>
      </c>
      <c r="G4053" t="s">
        <v>141</v>
      </c>
      <c r="H4053" t="s">
        <v>164</v>
      </c>
      <c r="I4053" t="s">
        <v>164</v>
      </c>
      <c r="J4053" s="1">
        <v>45931</v>
      </c>
      <c r="K4053" t="s">
        <v>253</v>
      </c>
      <c r="L4053">
        <v>3</v>
      </c>
      <c r="M4053" t="s">
        <v>429</v>
      </c>
      <c r="N4053" t="s">
        <v>145</v>
      </c>
      <c r="O4053" t="s">
        <v>147</v>
      </c>
      <c r="P4053" t="s">
        <v>153</v>
      </c>
      <c r="Q4053">
        <v>360</v>
      </c>
      <c r="R4053">
        <v>18</v>
      </c>
      <c r="S4053">
        <v>1140</v>
      </c>
      <c r="T4053">
        <v>525</v>
      </c>
      <c r="U4053">
        <v>8</v>
      </c>
      <c r="V4053">
        <v>8</v>
      </c>
      <c r="W4053">
        <v>360</v>
      </c>
      <c r="X4053">
        <v>360</v>
      </c>
      <c r="Y4053">
        <v>0</v>
      </c>
      <c r="Z4053">
        <v>0</v>
      </c>
      <c r="AA4053">
        <v>255</v>
      </c>
      <c r="AB4053">
        <v>0</v>
      </c>
      <c r="AC4053">
        <v>255</v>
      </c>
      <c r="AD4053">
        <v>8</v>
      </c>
      <c r="AE4053">
        <v>0</v>
      </c>
      <c r="AF4053">
        <v>5</v>
      </c>
      <c r="AG4053">
        <v>0</v>
      </c>
      <c r="AH4053">
        <v>5</v>
      </c>
      <c r="AI4053">
        <v>8</v>
      </c>
      <c r="AJ4053">
        <v>0</v>
      </c>
      <c r="AK4053">
        <v>0</v>
      </c>
      <c r="AL4053">
        <v>0</v>
      </c>
      <c r="AM4053">
        <v>0</v>
      </c>
      <c r="AN4053">
        <v>0</v>
      </c>
      <c r="AO4053">
        <v>12</v>
      </c>
      <c r="AP4053">
        <v>22</v>
      </c>
      <c r="AQ4053">
        <v>12</v>
      </c>
      <c r="AR4053">
        <v>2</v>
      </c>
      <c r="AS4053">
        <v>2</v>
      </c>
      <c r="AT4053">
        <v>6</v>
      </c>
      <c r="AU4053">
        <v>0</v>
      </c>
      <c r="AV4053">
        <v>0</v>
      </c>
      <c r="AW4053">
        <v>0</v>
      </c>
      <c r="AX4053">
        <v>0</v>
      </c>
      <c r="AY4053">
        <v>0</v>
      </c>
      <c r="AZ4053">
        <v>0</v>
      </c>
      <c r="BA4053">
        <v>0</v>
      </c>
      <c r="BB4053">
        <v>0</v>
      </c>
      <c r="BC4053">
        <v>0</v>
      </c>
      <c r="BD4053">
        <v>0</v>
      </c>
      <c r="BE4053">
        <v>0</v>
      </c>
      <c r="BF4053">
        <v>12</v>
      </c>
      <c r="BG4053">
        <v>360</v>
      </c>
      <c r="BH4053">
        <v>0</v>
      </c>
      <c r="BI4053">
        <v>8</v>
      </c>
      <c r="BJ4053" s="2">
        <v>45944</v>
      </c>
      <c r="BK4053">
        <v>0</v>
      </c>
      <c r="BL4053" s="3" t="str">
        <f>VLOOKUP(O4053,DropDownList!$H$1:$I$7,2,FALSE)</f>
        <v>2024/25</v>
      </c>
      <c r="BM4053" s="3" t="str">
        <f t="shared" si="63"/>
        <v>PREG</v>
      </c>
    </row>
    <row r="4054" spans="1:65" x14ac:dyDescent="0.2">
      <c r="A4054">
        <v>2025</v>
      </c>
      <c r="B4054">
        <v>10</v>
      </c>
      <c r="C4054" t="s">
        <v>162</v>
      </c>
      <c r="D4054" t="s">
        <v>163</v>
      </c>
      <c r="E4054" t="s">
        <v>10</v>
      </c>
      <c r="F4054">
        <v>9251</v>
      </c>
      <c r="G4054" t="s">
        <v>141</v>
      </c>
      <c r="H4054" t="s">
        <v>164</v>
      </c>
      <c r="I4054" t="s">
        <v>164</v>
      </c>
      <c r="J4054" s="1">
        <v>45931</v>
      </c>
      <c r="K4054" t="s">
        <v>253</v>
      </c>
      <c r="L4054">
        <v>3</v>
      </c>
      <c r="M4054" t="s">
        <v>429</v>
      </c>
      <c r="N4054" t="s">
        <v>145</v>
      </c>
      <c r="O4054" t="s">
        <v>147</v>
      </c>
      <c r="P4054" t="s">
        <v>148</v>
      </c>
      <c r="Q4054">
        <v>1279.48</v>
      </c>
      <c r="R4054">
        <v>67</v>
      </c>
      <c r="S4054">
        <v>4020</v>
      </c>
      <c r="T4054">
        <v>80</v>
      </c>
      <c r="U4054">
        <v>24</v>
      </c>
      <c r="V4054">
        <v>15</v>
      </c>
      <c r="W4054">
        <v>818.84</v>
      </c>
      <c r="X4054">
        <v>818.84</v>
      </c>
      <c r="Y4054">
        <v>0</v>
      </c>
      <c r="Z4054">
        <v>0</v>
      </c>
      <c r="AA4054">
        <v>2660.52</v>
      </c>
      <c r="AB4054">
        <v>0</v>
      </c>
      <c r="AC4054">
        <v>2660.52</v>
      </c>
      <c r="AD4054">
        <v>13</v>
      </c>
      <c r="AE4054">
        <v>2</v>
      </c>
      <c r="AF4054">
        <v>41</v>
      </c>
      <c r="AG4054">
        <v>4</v>
      </c>
      <c r="AH4054">
        <v>1</v>
      </c>
      <c r="AI4054">
        <v>20</v>
      </c>
      <c r="AJ4054">
        <v>0</v>
      </c>
      <c r="AK4054">
        <v>0</v>
      </c>
      <c r="AL4054">
        <v>0</v>
      </c>
      <c r="AM4054">
        <v>0</v>
      </c>
      <c r="AN4054">
        <v>0</v>
      </c>
      <c r="AO4054">
        <v>44</v>
      </c>
      <c r="AP4054">
        <v>166</v>
      </c>
      <c r="AQ4054">
        <v>49</v>
      </c>
      <c r="AR4054">
        <v>4</v>
      </c>
      <c r="AS4054">
        <v>6</v>
      </c>
      <c r="AT4054">
        <v>24</v>
      </c>
      <c r="AU4054">
        <v>0</v>
      </c>
      <c r="AV4054">
        <v>0</v>
      </c>
      <c r="AW4054">
        <v>0</v>
      </c>
      <c r="AX4054">
        <v>0</v>
      </c>
      <c r="AY4054">
        <v>16</v>
      </c>
      <c r="AZ4054">
        <v>37</v>
      </c>
      <c r="BA4054">
        <v>20</v>
      </c>
      <c r="BB4054">
        <v>1</v>
      </c>
      <c r="BC4054">
        <v>0</v>
      </c>
      <c r="BD4054">
        <v>0</v>
      </c>
      <c r="BE4054">
        <v>0</v>
      </c>
      <c r="BF4054">
        <v>44</v>
      </c>
      <c r="BG4054">
        <v>1200</v>
      </c>
      <c r="BH4054">
        <v>1</v>
      </c>
      <c r="BI4054">
        <v>24</v>
      </c>
      <c r="BJ4054" s="2">
        <v>45944</v>
      </c>
      <c r="BK4054">
        <v>0</v>
      </c>
      <c r="BL4054" s="3" t="str">
        <f>VLOOKUP(O4054,DropDownList!$H$1:$I$7,2,FALSE)</f>
        <v>2024/25</v>
      </c>
      <c r="BM4054" s="3" t="str">
        <f t="shared" si="63"/>
        <v>PRAS</v>
      </c>
    </row>
    <row r="4055" spans="1:65" x14ac:dyDescent="0.2">
      <c r="A4055">
        <v>2025</v>
      </c>
      <c r="B4055">
        <v>10</v>
      </c>
      <c r="C4055" t="s">
        <v>162</v>
      </c>
      <c r="D4055" t="s">
        <v>163</v>
      </c>
      <c r="E4055" t="s">
        <v>10</v>
      </c>
      <c r="F4055">
        <v>9251</v>
      </c>
      <c r="G4055" t="s">
        <v>141</v>
      </c>
      <c r="H4055" t="s">
        <v>164</v>
      </c>
      <c r="I4055" t="s">
        <v>164</v>
      </c>
      <c r="J4055" s="1">
        <v>45931</v>
      </c>
      <c r="K4055" t="s">
        <v>253</v>
      </c>
      <c r="L4055">
        <v>3</v>
      </c>
      <c r="M4055" t="s">
        <v>429</v>
      </c>
      <c r="N4055" t="s">
        <v>145</v>
      </c>
      <c r="O4055" t="s">
        <v>147</v>
      </c>
      <c r="P4055" t="s">
        <v>152</v>
      </c>
      <c r="Q4055">
        <v>0</v>
      </c>
      <c r="R4055">
        <v>156</v>
      </c>
      <c r="S4055">
        <v>6240</v>
      </c>
      <c r="T4055">
        <v>2760</v>
      </c>
      <c r="U4055">
        <v>0</v>
      </c>
      <c r="V4055">
        <v>0</v>
      </c>
      <c r="W4055">
        <v>0</v>
      </c>
      <c r="X4055">
        <v>0</v>
      </c>
      <c r="Y4055">
        <v>0</v>
      </c>
      <c r="Z4055">
        <v>0</v>
      </c>
      <c r="AA4055">
        <v>3480</v>
      </c>
      <c r="AB4055">
        <v>0</v>
      </c>
      <c r="AC4055">
        <v>3480</v>
      </c>
      <c r="AD4055">
        <v>0</v>
      </c>
      <c r="AE4055">
        <v>0</v>
      </c>
      <c r="AF4055">
        <v>87</v>
      </c>
      <c r="AG4055">
        <v>0</v>
      </c>
      <c r="AH4055">
        <v>69</v>
      </c>
      <c r="AI4055">
        <v>0</v>
      </c>
      <c r="AJ4055">
        <v>0</v>
      </c>
      <c r="AK4055">
        <v>0</v>
      </c>
      <c r="AL4055">
        <v>0</v>
      </c>
      <c r="AM4055">
        <v>3</v>
      </c>
      <c r="AN4055">
        <v>0</v>
      </c>
      <c r="AO4055">
        <v>0</v>
      </c>
      <c r="AP4055">
        <v>0</v>
      </c>
      <c r="AQ4055">
        <v>0</v>
      </c>
      <c r="AR4055">
        <v>0</v>
      </c>
      <c r="AS4055">
        <v>0</v>
      </c>
      <c r="AT4055">
        <v>0</v>
      </c>
      <c r="AU4055">
        <v>0</v>
      </c>
      <c r="AV4055">
        <v>0</v>
      </c>
      <c r="AW4055">
        <v>0</v>
      </c>
      <c r="AX4055">
        <v>0</v>
      </c>
      <c r="AY4055">
        <v>0</v>
      </c>
      <c r="AZ4055">
        <v>0</v>
      </c>
      <c r="BA4055">
        <v>0</v>
      </c>
      <c r="BB4055">
        <v>0</v>
      </c>
      <c r="BC4055">
        <v>0</v>
      </c>
      <c r="BD4055">
        <v>0</v>
      </c>
      <c r="BE4055">
        <v>0</v>
      </c>
      <c r="BF4055">
        <v>0</v>
      </c>
      <c r="BG4055">
        <v>0</v>
      </c>
      <c r="BH4055">
        <v>0</v>
      </c>
      <c r="BI4055">
        <v>0</v>
      </c>
      <c r="BJ4055" s="2">
        <v>45944</v>
      </c>
      <c r="BK4055">
        <v>0</v>
      </c>
      <c r="BL4055" s="3" t="str">
        <f>VLOOKUP(O4055,DropDownList!$H$1:$I$7,2,FALSE)</f>
        <v>2024/25</v>
      </c>
      <c r="BM4055" s="3" t="str">
        <f t="shared" si="63"/>
        <v>PCOA</v>
      </c>
    </row>
    <row r="4056" spans="1:65" x14ac:dyDescent="0.2">
      <c r="A4056">
        <v>2025</v>
      </c>
      <c r="B4056">
        <v>10</v>
      </c>
      <c r="C4056" t="s">
        <v>162</v>
      </c>
      <c r="D4056" t="s">
        <v>163</v>
      </c>
      <c r="E4056" t="s">
        <v>10</v>
      </c>
      <c r="F4056">
        <v>9251</v>
      </c>
      <c r="G4056" t="s">
        <v>141</v>
      </c>
      <c r="H4056" t="s">
        <v>164</v>
      </c>
      <c r="I4056" t="s">
        <v>164</v>
      </c>
      <c r="J4056" s="1">
        <v>45931</v>
      </c>
      <c r="K4056" t="s">
        <v>253</v>
      </c>
      <c r="L4056">
        <v>3</v>
      </c>
      <c r="M4056" t="s">
        <v>429</v>
      </c>
      <c r="N4056" t="s">
        <v>145</v>
      </c>
      <c r="O4056" t="s">
        <v>147</v>
      </c>
      <c r="P4056" t="s">
        <v>146</v>
      </c>
      <c r="Q4056">
        <v>2081.63</v>
      </c>
      <c r="R4056">
        <v>1058</v>
      </c>
      <c r="S4056">
        <v>15220</v>
      </c>
      <c r="T4056">
        <v>130</v>
      </c>
      <c r="U4056">
        <v>293</v>
      </c>
      <c r="V4056">
        <v>86</v>
      </c>
      <c r="W4056">
        <v>1388.34</v>
      </c>
      <c r="X4056">
        <v>1388.34</v>
      </c>
      <c r="Y4056">
        <v>0</v>
      </c>
      <c r="Z4056">
        <v>0</v>
      </c>
      <c r="AA4056">
        <v>13008.37</v>
      </c>
      <c r="AB4056">
        <v>0</v>
      </c>
      <c r="AC4056">
        <v>0</v>
      </c>
      <c r="AD4056">
        <v>85</v>
      </c>
      <c r="AE4056">
        <v>1</v>
      </c>
      <c r="AF4056">
        <v>909</v>
      </c>
      <c r="AG4056">
        <v>2</v>
      </c>
      <c r="AH4056">
        <v>8</v>
      </c>
      <c r="AI4056">
        <v>139</v>
      </c>
      <c r="AJ4056">
        <v>0</v>
      </c>
      <c r="AK4056">
        <v>0</v>
      </c>
      <c r="AL4056">
        <v>0</v>
      </c>
      <c r="AM4056">
        <v>0</v>
      </c>
      <c r="AN4056">
        <v>0</v>
      </c>
      <c r="AO4056">
        <v>566</v>
      </c>
      <c r="AP4056">
        <v>1758</v>
      </c>
      <c r="AQ4056">
        <v>569</v>
      </c>
      <c r="AR4056">
        <v>0</v>
      </c>
      <c r="AS4056">
        <v>240</v>
      </c>
      <c r="AT4056">
        <v>227</v>
      </c>
      <c r="AU4056">
        <v>19</v>
      </c>
      <c r="AV4056">
        <v>10</v>
      </c>
      <c r="AW4056">
        <v>8</v>
      </c>
      <c r="AX4056">
        <v>0</v>
      </c>
      <c r="AY4056">
        <v>139</v>
      </c>
      <c r="AZ4056">
        <v>230</v>
      </c>
      <c r="BA4056">
        <v>90</v>
      </c>
      <c r="BB4056">
        <v>88</v>
      </c>
      <c r="BC4056">
        <v>23</v>
      </c>
      <c r="BD4056">
        <v>2</v>
      </c>
      <c r="BE4056">
        <v>0</v>
      </c>
      <c r="BF4056">
        <v>1048</v>
      </c>
      <c r="BG4056">
        <v>2070</v>
      </c>
      <c r="BH4056">
        <v>0</v>
      </c>
      <c r="BI4056">
        <v>290</v>
      </c>
      <c r="BJ4056" s="2">
        <v>45944</v>
      </c>
      <c r="BK4056">
        <v>0</v>
      </c>
      <c r="BL4056" s="3" t="str">
        <f>VLOOKUP(O4056,DropDownList!$H$1:$I$7,2,FALSE)</f>
        <v>2024/25</v>
      </c>
      <c r="BM4056" s="3" t="str">
        <f t="shared" si="63"/>
        <v>VSUR</v>
      </c>
    </row>
    <row r="4057" spans="1:65" x14ac:dyDescent="0.2">
      <c r="A4057">
        <v>2025</v>
      </c>
      <c r="B4057">
        <v>10</v>
      </c>
      <c r="C4057" t="s">
        <v>162</v>
      </c>
      <c r="D4057" t="s">
        <v>165</v>
      </c>
      <c r="E4057" t="s">
        <v>10</v>
      </c>
      <c r="F4057">
        <v>9701</v>
      </c>
      <c r="G4057" t="s">
        <v>158</v>
      </c>
      <c r="H4057" t="s">
        <v>164</v>
      </c>
      <c r="I4057" t="s">
        <v>164</v>
      </c>
      <c r="J4057" s="1">
        <v>45931</v>
      </c>
      <c r="K4057" t="s">
        <v>253</v>
      </c>
      <c r="L4057">
        <v>3</v>
      </c>
      <c r="M4057" t="s">
        <v>429</v>
      </c>
      <c r="N4057" t="s">
        <v>145</v>
      </c>
      <c r="O4057" t="s">
        <v>149</v>
      </c>
      <c r="P4057" t="s">
        <v>161</v>
      </c>
      <c r="Q4057">
        <v>2164.15</v>
      </c>
      <c r="R4057">
        <v>279</v>
      </c>
      <c r="S4057">
        <v>32516.25</v>
      </c>
      <c r="T4057">
        <v>405</v>
      </c>
      <c r="U4057">
        <v>172</v>
      </c>
      <c r="V4057">
        <v>76</v>
      </c>
      <c r="W4057">
        <v>1715</v>
      </c>
      <c r="X4057">
        <v>1715</v>
      </c>
      <c r="Y4057">
        <v>0</v>
      </c>
      <c r="Z4057">
        <v>0</v>
      </c>
      <c r="AA4057">
        <v>29947.1</v>
      </c>
      <c r="AB4057">
        <v>0</v>
      </c>
      <c r="AC4057">
        <v>0</v>
      </c>
      <c r="AD4057">
        <v>76</v>
      </c>
      <c r="AE4057">
        <v>0</v>
      </c>
      <c r="AF4057">
        <v>164</v>
      </c>
      <c r="AG4057">
        <v>1</v>
      </c>
      <c r="AH4057">
        <v>18</v>
      </c>
      <c r="AI4057">
        <v>96</v>
      </c>
      <c r="AJ4057">
        <v>0</v>
      </c>
      <c r="AK4057">
        <v>0</v>
      </c>
      <c r="AL4057">
        <v>0</v>
      </c>
      <c r="AM4057">
        <v>0</v>
      </c>
      <c r="AN4057">
        <v>0</v>
      </c>
      <c r="AO4057">
        <v>174</v>
      </c>
      <c r="AP4057">
        <v>353</v>
      </c>
      <c r="AQ4057">
        <v>155</v>
      </c>
      <c r="AR4057">
        <v>0</v>
      </c>
      <c r="AS4057">
        <v>32</v>
      </c>
      <c r="AT4057">
        <v>32</v>
      </c>
      <c r="AU4057">
        <v>0</v>
      </c>
      <c r="AV4057">
        <v>0</v>
      </c>
      <c r="AW4057">
        <v>29</v>
      </c>
      <c r="AX4057">
        <v>0</v>
      </c>
      <c r="AY4057">
        <v>27</v>
      </c>
      <c r="AZ4057">
        <v>42</v>
      </c>
      <c r="BA4057">
        <v>4</v>
      </c>
      <c r="BB4057">
        <v>5</v>
      </c>
      <c r="BC4057">
        <v>1</v>
      </c>
      <c r="BD4057">
        <v>0</v>
      </c>
      <c r="BE4057">
        <v>0</v>
      </c>
      <c r="BF4057">
        <v>249</v>
      </c>
      <c r="BG4057">
        <v>2160</v>
      </c>
      <c r="BH4057">
        <v>0</v>
      </c>
      <c r="BI4057">
        <v>161</v>
      </c>
      <c r="BJ4057" s="2">
        <v>45944</v>
      </c>
      <c r="BK4057">
        <v>0</v>
      </c>
      <c r="BL4057" s="3" t="str">
        <f>VLOOKUP(O4057,DropDownList!$H$1:$I$7,2,FALSE)</f>
        <v>2025/26</v>
      </c>
      <c r="BM4057" s="3" t="str">
        <f t="shared" si="63"/>
        <v>VSUR</v>
      </c>
    </row>
    <row r="4058" spans="1:65" x14ac:dyDescent="0.2">
      <c r="A4058">
        <v>2025</v>
      </c>
      <c r="B4058">
        <v>10</v>
      </c>
      <c r="C4058" t="s">
        <v>162</v>
      </c>
      <c r="D4058" t="s">
        <v>165</v>
      </c>
      <c r="E4058" t="s">
        <v>10</v>
      </c>
      <c r="F4058">
        <v>9701</v>
      </c>
      <c r="G4058" t="s">
        <v>158</v>
      </c>
      <c r="H4058" t="s">
        <v>164</v>
      </c>
      <c r="I4058" t="s">
        <v>164</v>
      </c>
      <c r="J4058" s="1">
        <v>45931</v>
      </c>
      <c r="K4058" t="s">
        <v>253</v>
      </c>
      <c r="L4058">
        <v>3</v>
      </c>
      <c r="M4058" t="s">
        <v>429</v>
      </c>
      <c r="N4058" t="s">
        <v>145</v>
      </c>
      <c r="O4058" t="s">
        <v>155</v>
      </c>
      <c r="P4058" t="s">
        <v>159</v>
      </c>
      <c r="Q4058">
        <v>27080</v>
      </c>
      <c r="R4058">
        <v>29</v>
      </c>
      <c r="S4058">
        <v>125837.84</v>
      </c>
      <c r="T4058">
        <v>3206.7</v>
      </c>
      <c r="U4058">
        <v>2</v>
      </c>
      <c r="V4058">
        <v>1</v>
      </c>
      <c r="W4058">
        <v>27080</v>
      </c>
      <c r="X4058">
        <v>27080</v>
      </c>
      <c r="Y4058">
        <v>0</v>
      </c>
      <c r="Z4058">
        <v>0</v>
      </c>
      <c r="AA4058">
        <v>95551.14</v>
      </c>
      <c r="AB4058">
        <v>0</v>
      </c>
      <c r="AC4058">
        <v>0</v>
      </c>
      <c r="AD4058">
        <v>1</v>
      </c>
      <c r="AE4058">
        <v>0</v>
      </c>
      <c r="AF4058">
        <v>24</v>
      </c>
      <c r="AG4058">
        <v>0</v>
      </c>
      <c r="AH4058">
        <v>0</v>
      </c>
      <c r="AI4058">
        <v>1</v>
      </c>
      <c r="AJ4058">
        <v>0</v>
      </c>
      <c r="AK4058">
        <v>0</v>
      </c>
      <c r="AL4058">
        <v>0</v>
      </c>
      <c r="AM4058">
        <v>0</v>
      </c>
      <c r="AN4058">
        <v>0</v>
      </c>
      <c r="AO4058">
        <v>4</v>
      </c>
      <c r="AP4058">
        <v>14</v>
      </c>
      <c r="AQ4058">
        <v>2</v>
      </c>
      <c r="AR4058">
        <v>0</v>
      </c>
      <c r="AS4058">
        <v>1</v>
      </c>
      <c r="AT4058">
        <v>1</v>
      </c>
      <c r="AU4058">
        <v>2</v>
      </c>
      <c r="AV4058">
        <v>1</v>
      </c>
      <c r="AW4058">
        <v>0</v>
      </c>
      <c r="AX4058">
        <v>0</v>
      </c>
      <c r="AY4058">
        <v>1</v>
      </c>
      <c r="AZ4058">
        <v>2</v>
      </c>
      <c r="BA4058">
        <v>2</v>
      </c>
      <c r="BB4058">
        <v>0</v>
      </c>
      <c r="BC4058">
        <v>0</v>
      </c>
      <c r="BD4058">
        <v>0</v>
      </c>
      <c r="BE4058">
        <v>0</v>
      </c>
      <c r="BF4058">
        <v>1</v>
      </c>
      <c r="BG4058">
        <v>27080</v>
      </c>
      <c r="BH4058">
        <v>4</v>
      </c>
      <c r="BI4058">
        <v>1</v>
      </c>
      <c r="BJ4058" s="2">
        <v>45944</v>
      </c>
      <c r="BK4058">
        <v>0</v>
      </c>
      <c r="BL4058" s="3" t="str">
        <f>VLOOKUP(O4058,DropDownList!$H$1:$I$7,2,FALSE)</f>
        <v>2022/23</v>
      </c>
      <c r="BM4058" s="3" t="str">
        <f t="shared" si="63"/>
        <v>CONF</v>
      </c>
    </row>
    <row r="4059" spans="1:65" x14ac:dyDescent="0.2">
      <c r="A4059">
        <v>2025</v>
      </c>
      <c r="B4059">
        <v>10</v>
      </c>
      <c r="C4059" t="s">
        <v>162</v>
      </c>
      <c r="D4059" t="s">
        <v>165</v>
      </c>
      <c r="E4059" t="s">
        <v>10</v>
      </c>
      <c r="F4059">
        <v>9701</v>
      </c>
      <c r="G4059" t="s">
        <v>158</v>
      </c>
      <c r="H4059" t="s">
        <v>164</v>
      </c>
      <c r="I4059" t="s">
        <v>164</v>
      </c>
      <c r="J4059" s="1">
        <v>45931</v>
      </c>
      <c r="K4059" t="s">
        <v>253</v>
      </c>
      <c r="L4059">
        <v>3</v>
      </c>
      <c r="M4059" t="s">
        <v>429</v>
      </c>
      <c r="N4059" t="s">
        <v>145</v>
      </c>
      <c r="O4059" t="s">
        <v>149</v>
      </c>
      <c r="P4059" t="s">
        <v>160</v>
      </c>
      <c r="Q4059">
        <v>71702.16</v>
      </c>
      <c r="R4059">
        <v>285</v>
      </c>
      <c r="S4059">
        <v>192004.65</v>
      </c>
      <c r="T4059">
        <v>10280</v>
      </c>
      <c r="U4059">
        <v>174</v>
      </c>
      <c r="V4059">
        <v>115</v>
      </c>
      <c r="W4059">
        <v>26249.65</v>
      </c>
      <c r="X4059">
        <v>52468.05</v>
      </c>
      <c r="Y4059">
        <v>0</v>
      </c>
      <c r="Z4059">
        <v>0</v>
      </c>
      <c r="AA4059">
        <v>110022.49</v>
      </c>
      <c r="AB4059">
        <v>905</v>
      </c>
      <c r="AC4059">
        <v>101670.39</v>
      </c>
      <c r="AD4059">
        <v>75</v>
      </c>
      <c r="AE4059">
        <v>40</v>
      </c>
      <c r="AF4059">
        <v>88</v>
      </c>
      <c r="AG4059">
        <v>79</v>
      </c>
      <c r="AH4059">
        <v>22</v>
      </c>
      <c r="AI4059">
        <v>95</v>
      </c>
      <c r="AJ4059">
        <v>0</v>
      </c>
      <c r="AK4059">
        <v>0</v>
      </c>
      <c r="AL4059">
        <v>0</v>
      </c>
      <c r="AM4059">
        <v>0</v>
      </c>
      <c r="AN4059">
        <v>0</v>
      </c>
      <c r="AO4059">
        <v>179</v>
      </c>
      <c r="AP4059">
        <v>354</v>
      </c>
      <c r="AQ4059">
        <v>155</v>
      </c>
      <c r="AR4059">
        <v>0</v>
      </c>
      <c r="AS4059">
        <v>32</v>
      </c>
      <c r="AT4059">
        <v>32</v>
      </c>
      <c r="AU4059">
        <v>0</v>
      </c>
      <c r="AV4059">
        <v>0</v>
      </c>
      <c r="AW4059">
        <v>28</v>
      </c>
      <c r="AX4059">
        <v>0</v>
      </c>
      <c r="AY4059">
        <v>27</v>
      </c>
      <c r="AZ4059">
        <v>43</v>
      </c>
      <c r="BA4059">
        <v>4</v>
      </c>
      <c r="BB4059">
        <v>5</v>
      </c>
      <c r="BC4059">
        <v>1</v>
      </c>
      <c r="BD4059">
        <v>0</v>
      </c>
      <c r="BE4059">
        <v>0</v>
      </c>
      <c r="BF4059">
        <v>252</v>
      </c>
      <c r="BG4059">
        <v>46093</v>
      </c>
      <c r="BH4059">
        <v>1</v>
      </c>
      <c r="BI4059">
        <v>163</v>
      </c>
      <c r="BJ4059" s="2">
        <v>45944</v>
      </c>
      <c r="BK4059">
        <v>0</v>
      </c>
      <c r="BL4059" s="3" t="str">
        <f>VLOOKUP(O4059,DropDownList!$H$1:$I$7,2,FALSE)</f>
        <v>2025/26</v>
      </c>
      <c r="BM4059" s="3" t="str">
        <f t="shared" si="63"/>
        <v>SC COURT</v>
      </c>
    </row>
    <row r="4060" spans="1:65" x14ac:dyDescent="0.2">
      <c r="A4060">
        <v>2025</v>
      </c>
      <c r="B4060">
        <v>10</v>
      </c>
      <c r="C4060" t="s">
        <v>162</v>
      </c>
      <c r="D4060" t="s">
        <v>165</v>
      </c>
      <c r="E4060" t="s">
        <v>10</v>
      </c>
      <c r="F4060">
        <v>9701</v>
      </c>
      <c r="G4060" t="s">
        <v>158</v>
      </c>
      <c r="H4060" t="s">
        <v>164</v>
      </c>
      <c r="I4060" t="s">
        <v>164</v>
      </c>
      <c r="J4060" s="1">
        <v>45931</v>
      </c>
      <c r="K4060" t="s">
        <v>253</v>
      </c>
      <c r="L4060">
        <v>3</v>
      </c>
      <c r="M4060" t="s">
        <v>429</v>
      </c>
      <c r="N4060" t="s">
        <v>145</v>
      </c>
      <c r="O4060" t="s">
        <v>156</v>
      </c>
      <c r="P4060" t="s">
        <v>161</v>
      </c>
      <c r="Q4060">
        <v>2184.91</v>
      </c>
      <c r="R4060">
        <v>1181</v>
      </c>
      <c r="S4060">
        <v>39290</v>
      </c>
      <c r="T4060">
        <v>2015</v>
      </c>
      <c r="U4060">
        <v>276</v>
      </c>
      <c r="V4060">
        <v>46</v>
      </c>
      <c r="W4060">
        <v>1110</v>
      </c>
      <c r="X4060">
        <v>1110</v>
      </c>
      <c r="Y4060">
        <v>0</v>
      </c>
      <c r="Z4060">
        <v>0</v>
      </c>
      <c r="AA4060">
        <v>35090.089999999997</v>
      </c>
      <c r="AB4060">
        <v>0</v>
      </c>
      <c r="AC4060">
        <v>0</v>
      </c>
      <c r="AD4060">
        <v>45</v>
      </c>
      <c r="AE4060">
        <v>1</v>
      </c>
      <c r="AF4060">
        <v>963</v>
      </c>
      <c r="AG4060">
        <v>6</v>
      </c>
      <c r="AH4060">
        <v>112</v>
      </c>
      <c r="AI4060">
        <v>100</v>
      </c>
      <c r="AJ4060">
        <v>0</v>
      </c>
      <c r="AK4060">
        <v>0</v>
      </c>
      <c r="AL4060">
        <v>0</v>
      </c>
      <c r="AM4060">
        <v>0</v>
      </c>
      <c r="AN4060">
        <v>0</v>
      </c>
      <c r="AO4060">
        <v>774</v>
      </c>
      <c r="AP4060">
        <v>3111</v>
      </c>
      <c r="AQ4060">
        <v>726</v>
      </c>
      <c r="AR4060">
        <v>1</v>
      </c>
      <c r="AS4060">
        <v>361</v>
      </c>
      <c r="AT4060">
        <v>412</v>
      </c>
      <c r="AU4060">
        <v>68</v>
      </c>
      <c r="AV4060">
        <v>29</v>
      </c>
      <c r="AW4060">
        <v>88</v>
      </c>
      <c r="AX4060">
        <v>0</v>
      </c>
      <c r="AY4060">
        <v>322</v>
      </c>
      <c r="AZ4060">
        <v>459</v>
      </c>
      <c r="BA4060">
        <v>224</v>
      </c>
      <c r="BB4060">
        <v>135</v>
      </c>
      <c r="BC4060">
        <v>85</v>
      </c>
      <c r="BD4060">
        <v>22</v>
      </c>
      <c r="BE4060">
        <v>0</v>
      </c>
      <c r="BF4060">
        <v>1074</v>
      </c>
      <c r="BG4060">
        <v>2115</v>
      </c>
      <c r="BH4060">
        <v>0</v>
      </c>
      <c r="BI4060">
        <v>258</v>
      </c>
      <c r="BJ4060" s="2">
        <v>45944</v>
      </c>
      <c r="BK4060">
        <v>0</v>
      </c>
      <c r="BL4060" s="3" t="str">
        <f>VLOOKUP(O4060,DropDownList!$H$1:$I$7,2,FALSE)</f>
        <v>2023/24</v>
      </c>
      <c r="BM4060" s="3" t="str">
        <f t="shared" si="63"/>
        <v>VSUR</v>
      </c>
    </row>
    <row r="4061" spans="1:65" x14ac:dyDescent="0.2">
      <c r="A4061">
        <v>2025</v>
      </c>
      <c r="B4061">
        <v>10</v>
      </c>
      <c r="C4061" t="s">
        <v>162</v>
      </c>
      <c r="D4061" t="s">
        <v>165</v>
      </c>
      <c r="E4061" t="s">
        <v>10</v>
      </c>
      <c r="F4061">
        <v>9701</v>
      </c>
      <c r="G4061" t="s">
        <v>158</v>
      </c>
      <c r="H4061" t="s">
        <v>164</v>
      </c>
      <c r="I4061" t="s">
        <v>164</v>
      </c>
      <c r="J4061" s="1">
        <v>45931</v>
      </c>
      <c r="K4061" t="s">
        <v>253</v>
      </c>
      <c r="L4061">
        <v>3</v>
      </c>
      <c r="M4061" t="s">
        <v>429</v>
      </c>
      <c r="N4061" t="s">
        <v>145</v>
      </c>
      <c r="O4061" t="s">
        <v>156</v>
      </c>
      <c r="P4061" t="s">
        <v>159</v>
      </c>
      <c r="Q4061">
        <v>0</v>
      </c>
      <c r="R4061">
        <v>28</v>
      </c>
      <c r="S4061">
        <v>238691.24</v>
      </c>
      <c r="T4061">
        <v>1199.28</v>
      </c>
      <c r="U4061">
        <v>1</v>
      </c>
      <c r="V4061">
        <v>0</v>
      </c>
      <c r="W4061">
        <v>0</v>
      </c>
      <c r="X4061">
        <v>0</v>
      </c>
      <c r="Y4061">
        <v>0</v>
      </c>
      <c r="Z4061">
        <v>0</v>
      </c>
      <c r="AA4061">
        <v>237491.96</v>
      </c>
      <c r="AB4061">
        <v>0</v>
      </c>
      <c r="AC4061">
        <v>0</v>
      </c>
      <c r="AD4061">
        <v>0</v>
      </c>
      <c r="AE4061">
        <v>0</v>
      </c>
      <c r="AF4061">
        <v>23</v>
      </c>
      <c r="AG4061">
        <v>0</v>
      </c>
      <c r="AH4061">
        <v>1</v>
      </c>
      <c r="AI4061">
        <v>0</v>
      </c>
      <c r="AJ4061">
        <v>0</v>
      </c>
      <c r="AK4061">
        <v>0</v>
      </c>
      <c r="AL4061">
        <v>0</v>
      </c>
      <c r="AM4061">
        <v>0</v>
      </c>
      <c r="AN4061">
        <v>0</v>
      </c>
      <c r="AO4061">
        <v>5</v>
      </c>
      <c r="AP4061">
        <v>13</v>
      </c>
      <c r="AQ4061">
        <v>1</v>
      </c>
      <c r="AR4061">
        <v>0</v>
      </c>
      <c r="AS4061">
        <v>1</v>
      </c>
      <c r="AT4061">
        <v>1</v>
      </c>
      <c r="AU4061">
        <v>3</v>
      </c>
      <c r="AV4061">
        <v>1</v>
      </c>
      <c r="AW4061">
        <v>0</v>
      </c>
      <c r="AX4061">
        <v>0</v>
      </c>
      <c r="AY4061">
        <v>1</v>
      </c>
      <c r="AZ4061">
        <v>1</v>
      </c>
      <c r="BA4061">
        <v>0</v>
      </c>
      <c r="BB4061">
        <v>0</v>
      </c>
      <c r="BC4061">
        <v>0</v>
      </c>
      <c r="BD4061">
        <v>1</v>
      </c>
      <c r="BE4061">
        <v>0</v>
      </c>
      <c r="BF4061">
        <v>1</v>
      </c>
      <c r="BG4061">
        <v>0</v>
      </c>
      <c r="BH4061">
        <v>4</v>
      </c>
      <c r="BI4061">
        <v>1</v>
      </c>
      <c r="BJ4061" s="2">
        <v>45944</v>
      </c>
      <c r="BK4061">
        <v>0</v>
      </c>
      <c r="BL4061" s="3" t="str">
        <f>VLOOKUP(O4061,DropDownList!$H$1:$I$7,2,FALSE)</f>
        <v>2023/24</v>
      </c>
      <c r="BM4061" s="3" t="str">
        <f t="shared" si="63"/>
        <v>CONF</v>
      </c>
    </row>
    <row r="4062" spans="1:65" x14ac:dyDescent="0.2">
      <c r="A4062">
        <v>2025</v>
      </c>
      <c r="B4062">
        <v>10</v>
      </c>
      <c r="C4062" t="s">
        <v>162</v>
      </c>
      <c r="D4062" t="s">
        <v>165</v>
      </c>
      <c r="E4062" t="s">
        <v>10</v>
      </c>
      <c r="F4062">
        <v>9701</v>
      </c>
      <c r="G4062" t="s">
        <v>158</v>
      </c>
      <c r="H4062" t="s">
        <v>164</v>
      </c>
      <c r="I4062" t="s">
        <v>164</v>
      </c>
      <c r="J4062" s="1">
        <v>45931</v>
      </c>
      <c r="K4062" t="s">
        <v>253</v>
      </c>
      <c r="L4062">
        <v>3</v>
      </c>
      <c r="M4062" t="s">
        <v>429</v>
      </c>
      <c r="N4062" t="s">
        <v>145</v>
      </c>
      <c r="O4062" t="s">
        <v>155</v>
      </c>
      <c r="P4062" t="s">
        <v>161</v>
      </c>
      <c r="Q4062">
        <v>1590.86</v>
      </c>
      <c r="R4062">
        <v>1341</v>
      </c>
      <c r="S4062">
        <v>32820</v>
      </c>
      <c r="T4062">
        <v>2308.1999999999998</v>
      </c>
      <c r="U4062">
        <v>194</v>
      </c>
      <c r="V4062">
        <v>38</v>
      </c>
      <c r="W4062">
        <v>823.97</v>
      </c>
      <c r="X4062">
        <v>823.97</v>
      </c>
      <c r="Y4062">
        <v>0</v>
      </c>
      <c r="Z4062">
        <v>0</v>
      </c>
      <c r="AA4062">
        <v>28920.94</v>
      </c>
      <c r="AB4062">
        <v>0</v>
      </c>
      <c r="AC4062">
        <v>0</v>
      </c>
      <c r="AD4062">
        <v>35</v>
      </c>
      <c r="AE4062">
        <v>3</v>
      </c>
      <c r="AF4062">
        <v>1130</v>
      </c>
      <c r="AG4062">
        <v>6</v>
      </c>
      <c r="AH4062">
        <v>127</v>
      </c>
      <c r="AI4062">
        <v>76</v>
      </c>
      <c r="AJ4062">
        <v>0</v>
      </c>
      <c r="AK4062">
        <v>0</v>
      </c>
      <c r="AL4062">
        <v>0</v>
      </c>
      <c r="AM4062">
        <v>0</v>
      </c>
      <c r="AN4062">
        <v>0</v>
      </c>
      <c r="AO4062">
        <v>946</v>
      </c>
      <c r="AP4062">
        <v>4081</v>
      </c>
      <c r="AQ4062">
        <v>884</v>
      </c>
      <c r="AR4062">
        <v>0</v>
      </c>
      <c r="AS4062">
        <v>528</v>
      </c>
      <c r="AT4062">
        <v>352</v>
      </c>
      <c r="AU4062">
        <v>90</v>
      </c>
      <c r="AV4062">
        <v>38</v>
      </c>
      <c r="AW4062">
        <v>66</v>
      </c>
      <c r="AX4062">
        <v>0</v>
      </c>
      <c r="AY4062">
        <v>528</v>
      </c>
      <c r="AZ4062">
        <v>625</v>
      </c>
      <c r="BA4062">
        <v>344</v>
      </c>
      <c r="BB4062">
        <v>194</v>
      </c>
      <c r="BC4062">
        <v>113</v>
      </c>
      <c r="BD4062">
        <v>71</v>
      </c>
      <c r="BE4062">
        <v>1</v>
      </c>
      <c r="BF4062">
        <v>1259</v>
      </c>
      <c r="BG4062">
        <v>1555</v>
      </c>
      <c r="BH4062">
        <v>2</v>
      </c>
      <c r="BI4062">
        <v>181</v>
      </c>
      <c r="BJ4062" s="2">
        <v>45944</v>
      </c>
      <c r="BK4062">
        <v>2</v>
      </c>
      <c r="BL4062" s="3" t="str">
        <f>VLOOKUP(O4062,DropDownList!$H$1:$I$7,2,FALSE)</f>
        <v>2022/23</v>
      </c>
      <c r="BM4062" s="3" t="str">
        <f t="shared" si="63"/>
        <v>VSUR</v>
      </c>
    </row>
    <row r="4063" spans="1:65" x14ac:dyDescent="0.2">
      <c r="A4063">
        <v>2025</v>
      </c>
      <c r="B4063">
        <v>10</v>
      </c>
      <c r="C4063" t="s">
        <v>162</v>
      </c>
      <c r="D4063" t="s">
        <v>165</v>
      </c>
      <c r="E4063" t="s">
        <v>10</v>
      </c>
      <c r="F4063">
        <v>9701</v>
      </c>
      <c r="G4063" t="s">
        <v>158</v>
      </c>
      <c r="H4063" t="s">
        <v>164</v>
      </c>
      <c r="I4063" t="s">
        <v>164</v>
      </c>
      <c r="J4063" s="1">
        <v>45931</v>
      </c>
      <c r="K4063" t="s">
        <v>253</v>
      </c>
      <c r="L4063">
        <v>3</v>
      </c>
      <c r="M4063" t="s">
        <v>429</v>
      </c>
      <c r="N4063" t="s">
        <v>145</v>
      </c>
      <c r="O4063" t="s">
        <v>147</v>
      </c>
      <c r="P4063" t="s">
        <v>159</v>
      </c>
      <c r="Q4063">
        <v>77886.25</v>
      </c>
      <c r="R4063">
        <v>36</v>
      </c>
      <c r="S4063">
        <v>414642.03</v>
      </c>
      <c r="T4063">
        <v>355</v>
      </c>
      <c r="U4063">
        <v>6</v>
      </c>
      <c r="V4063">
        <v>4</v>
      </c>
      <c r="W4063">
        <v>63002.400000000001</v>
      </c>
      <c r="X4063">
        <v>76485</v>
      </c>
      <c r="Y4063">
        <v>0</v>
      </c>
      <c r="Z4063">
        <v>0</v>
      </c>
      <c r="AA4063">
        <v>336400.78</v>
      </c>
      <c r="AB4063">
        <v>0</v>
      </c>
      <c r="AC4063">
        <v>0</v>
      </c>
      <c r="AD4063">
        <v>3</v>
      </c>
      <c r="AE4063">
        <v>1</v>
      </c>
      <c r="AF4063">
        <v>28</v>
      </c>
      <c r="AG4063">
        <v>3</v>
      </c>
      <c r="AH4063">
        <v>0</v>
      </c>
      <c r="AI4063">
        <v>3</v>
      </c>
      <c r="AJ4063">
        <v>0</v>
      </c>
      <c r="AK4063">
        <v>0</v>
      </c>
      <c r="AL4063">
        <v>0</v>
      </c>
      <c r="AM4063">
        <v>0</v>
      </c>
      <c r="AN4063">
        <v>0</v>
      </c>
      <c r="AO4063">
        <v>11</v>
      </c>
      <c r="AP4063">
        <v>17</v>
      </c>
      <c r="AQ4063">
        <v>8</v>
      </c>
      <c r="AR4063">
        <v>0</v>
      </c>
      <c r="AS4063">
        <v>0</v>
      </c>
      <c r="AT4063">
        <v>0</v>
      </c>
      <c r="AU4063">
        <v>5</v>
      </c>
      <c r="AV4063">
        <v>1</v>
      </c>
      <c r="AW4063">
        <v>0</v>
      </c>
      <c r="AX4063">
        <v>0</v>
      </c>
      <c r="AY4063">
        <v>0</v>
      </c>
      <c r="AZ4063">
        <v>0</v>
      </c>
      <c r="BA4063">
        <v>0</v>
      </c>
      <c r="BB4063">
        <v>0</v>
      </c>
      <c r="BC4063">
        <v>0</v>
      </c>
      <c r="BD4063">
        <v>0</v>
      </c>
      <c r="BE4063">
        <v>0</v>
      </c>
      <c r="BF4063">
        <v>0</v>
      </c>
      <c r="BG4063">
        <v>59755</v>
      </c>
      <c r="BH4063">
        <v>2</v>
      </c>
      <c r="BI4063">
        <v>0</v>
      </c>
      <c r="BJ4063" s="2">
        <v>45944</v>
      </c>
      <c r="BK4063">
        <v>0</v>
      </c>
      <c r="BL4063" s="3" t="str">
        <f>VLOOKUP(O4063,DropDownList!$H$1:$I$7,2,FALSE)</f>
        <v>2024/25</v>
      </c>
      <c r="BM4063" s="3" t="str">
        <f t="shared" si="63"/>
        <v>CONF</v>
      </c>
    </row>
    <row r="4064" spans="1:65" x14ac:dyDescent="0.2">
      <c r="A4064">
        <v>2025</v>
      </c>
      <c r="B4064">
        <v>10</v>
      </c>
      <c r="C4064" t="s">
        <v>162</v>
      </c>
      <c r="D4064" t="s">
        <v>165</v>
      </c>
      <c r="E4064" t="s">
        <v>10</v>
      </c>
      <c r="F4064">
        <v>9701</v>
      </c>
      <c r="G4064" t="s">
        <v>158</v>
      </c>
      <c r="H4064" t="s">
        <v>164</v>
      </c>
      <c r="I4064" t="s">
        <v>164</v>
      </c>
      <c r="J4064" s="1">
        <v>45931</v>
      </c>
      <c r="K4064" t="s">
        <v>253</v>
      </c>
      <c r="L4064">
        <v>3</v>
      </c>
      <c r="M4064" t="s">
        <v>429</v>
      </c>
      <c r="N4064" t="s">
        <v>145</v>
      </c>
      <c r="O4064" t="s">
        <v>149</v>
      </c>
      <c r="P4064" t="s">
        <v>159</v>
      </c>
      <c r="Q4064">
        <v>50</v>
      </c>
      <c r="R4064">
        <v>4</v>
      </c>
      <c r="S4064">
        <v>79091</v>
      </c>
      <c r="T4064">
        <v>0</v>
      </c>
      <c r="U4064">
        <v>1</v>
      </c>
      <c r="V4064">
        <v>0</v>
      </c>
      <c r="W4064">
        <v>0</v>
      </c>
      <c r="X4064">
        <v>0</v>
      </c>
      <c r="Y4064">
        <v>0</v>
      </c>
      <c r="Z4064">
        <v>0</v>
      </c>
      <c r="AA4064">
        <v>79041</v>
      </c>
      <c r="AB4064">
        <v>0</v>
      </c>
      <c r="AC4064">
        <v>0</v>
      </c>
      <c r="AD4064">
        <v>0</v>
      </c>
      <c r="AE4064">
        <v>0</v>
      </c>
      <c r="AF4064">
        <v>3</v>
      </c>
      <c r="AG4064">
        <v>1</v>
      </c>
      <c r="AH4064">
        <v>0</v>
      </c>
      <c r="AI4064">
        <v>0</v>
      </c>
      <c r="AJ4064">
        <v>0</v>
      </c>
      <c r="AK4064">
        <v>0</v>
      </c>
      <c r="AL4064">
        <v>0</v>
      </c>
      <c r="AM4064">
        <v>0</v>
      </c>
      <c r="AN4064">
        <v>0</v>
      </c>
      <c r="AO4064">
        <v>0</v>
      </c>
      <c r="AP4064">
        <v>0</v>
      </c>
      <c r="AQ4064">
        <v>0</v>
      </c>
      <c r="AR4064">
        <v>0</v>
      </c>
      <c r="AS4064">
        <v>0</v>
      </c>
      <c r="AT4064">
        <v>0</v>
      </c>
      <c r="AU4064">
        <v>0</v>
      </c>
      <c r="AV4064">
        <v>0</v>
      </c>
      <c r="AW4064">
        <v>0</v>
      </c>
      <c r="AX4064">
        <v>0</v>
      </c>
      <c r="AY4064">
        <v>0</v>
      </c>
      <c r="AZ4064">
        <v>0</v>
      </c>
      <c r="BA4064">
        <v>0</v>
      </c>
      <c r="BB4064">
        <v>0</v>
      </c>
      <c r="BC4064">
        <v>0</v>
      </c>
      <c r="BD4064">
        <v>0</v>
      </c>
      <c r="BE4064">
        <v>0</v>
      </c>
      <c r="BF4064">
        <v>0</v>
      </c>
      <c r="BG4064">
        <v>0</v>
      </c>
      <c r="BH4064">
        <v>0</v>
      </c>
      <c r="BI4064">
        <v>0</v>
      </c>
      <c r="BJ4064" s="2">
        <v>45944</v>
      </c>
      <c r="BK4064">
        <v>0</v>
      </c>
      <c r="BL4064" s="3" t="str">
        <f>VLOOKUP(O4064,DropDownList!$H$1:$I$7,2,FALSE)</f>
        <v>2025/26</v>
      </c>
      <c r="BM4064" s="3" t="str">
        <f t="shared" si="63"/>
        <v>CONF</v>
      </c>
    </row>
    <row r="4065" spans="1:65" x14ac:dyDescent="0.2">
      <c r="A4065">
        <v>2025</v>
      </c>
      <c r="B4065">
        <v>10</v>
      </c>
      <c r="C4065" t="s">
        <v>162</v>
      </c>
      <c r="D4065" t="s">
        <v>165</v>
      </c>
      <c r="E4065" t="s">
        <v>10</v>
      </c>
      <c r="F4065">
        <v>9701</v>
      </c>
      <c r="G4065" t="s">
        <v>158</v>
      </c>
      <c r="H4065" t="s">
        <v>164</v>
      </c>
      <c r="I4065" t="s">
        <v>164</v>
      </c>
      <c r="J4065" s="1">
        <v>45931</v>
      </c>
      <c r="K4065" t="s">
        <v>253</v>
      </c>
      <c r="L4065">
        <v>3</v>
      </c>
      <c r="M4065" t="s">
        <v>429</v>
      </c>
      <c r="N4065" t="s">
        <v>145</v>
      </c>
      <c r="O4065" t="s">
        <v>155</v>
      </c>
      <c r="P4065" t="s">
        <v>160</v>
      </c>
      <c r="Q4065">
        <v>62553.45</v>
      </c>
      <c r="R4065">
        <v>1439</v>
      </c>
      <c r="S4065">
        <v>672650.87</v>
      </c>
      <c r="T4065">
        <v>58546.26</v>
      </c>
      <c r="U4065">
        <v>209</v>
      </c>
      <c r="V4065">
        <v>83</v>
      </c>
      <c r="W4065">
        <v>28752.41</v>
      </c>
      <c r="X4065">
        <v>30497.41</v>
      </c>
      <c r="Y4065">
        <v>0</v>
      </c>
      <c r="Z4065">
        <v>0</v>
      </c>
      <c r="AA4065">
        <v>551551.16</v>
      </c>
      <c r="AB4065">
        <v>14418.59</v>
      </c>
      <c r="AC4065">
        <v>508171.63</v>
      </c>
      <c r="AD4065">
        <v>37</v>
      </c>
      <c r="AE4065">
        <v>46</v>
      </c>
      <c r="AF4065">
        <v>1040</v>
      </c>
      <c r="AG4065">
        <v>127</v>
      </c>
      <c r="AH4065">
        <v>149</v>
      </c>
      <c r="AI4065">
        <v>82</v>
      </c>
      <c r="AJ4065">
        <v>0</v>
      </c>
      <c r="AK4065">
        <v>0</v>
      </c>
      <c r="AL4065">
        <v>0</v>
      </c>
      <c r="AM4065">
        <v>0</v>
      </c>
      <c r="AN4065">
        <v>0</v>
      </c>
      <c r="AO4065">
        <v>1010</v>
      </c>
      <c r="AP4065">
        <v>4346</v>
      </c>
      <c r="AQ4065">
        <v>929</v>
      </c>
      <c r="AR4065">
        <v>0</v>
      </c>
      <c r="AS4065">
        <v>549</v>
      </c>
      <c r="AT4065">
        <v>375</v>
      </c>
      <c r="AU4065">
        <v>100</v>
      </c>
      <c r="AV4065">
        <v>42</v>
      </c>
      <c r="AW4065">
        <v>82</v>
      </c>
      <c r="AX4065">
        <v>0</v>
      </c>
      <c r="AY4065">
        <v>570</v>
      </c>
      <c r="AZ4065">
        <v>669</v>
      </c>
      <c r="BA4065">
        <v>368</v>
      </c>
      <c r="BB4065">
        <v>204</v>
      </c>
      <c r="BC4065">
        <v>120</v>
      </c>
      <c r="BD4065">
        <v>75</v>
      </c>
      <c r="BE4065">
        <v>1</v>
      </c>
      <c r="BF4065">
        <v>1332</v>
      </c>
      <c r="BG4065">
        <v>29579.87</v>
      </c>
      <c r="BH4065">
        <v>41</v>
      </c>
      <c r="BI4065">
        <v>195</v>
      </c>
      <c r="BJ4065" s="2">
        <v>45944</v>
      </c>
      <c r="BK4065">
        <v>2</v>
      </c>
      <c r="BL4065" s="3" t="str">
        <f>VLOOKUP(O4065,DropDownList!$H$1:$I$7,2,FALSE)</f>
        <v>2022/23</v>
      </c>
      <c r="BM4065" s="3" t="str">
        <f t="shared" si="63"/>
        <v>SC COURT</v>
      </c>
    </row>
    <row r="4066" spans="1:65" x14ac:dyDescent="0.2">
      <c r="A4066">
        <v>2025</v>
      </c>
      <c r="B4066">
        <v>10</v>
      </c>
      <c r="C4066" t="s">
        <v>162</v>
      </c>
      <c r="D4066" t="s">
        <v>165</v>
      </c>
      <c r="E4066" t="s">
        <v>10</v>
      </c>
      <c r="F4066">
        <v>9701</v>
      </c>
      <c r="G4066" t="s">
        <v>158</v>
      </c>
      <c r="H4066" t="s">
        <v>164</v>
      </c>
      <c r="I4066" t="s">
        <v>164</v>
      </c>
      <c r="J4066" s="1">
        <v>45931</v>
      </c>
      <c r="K4066" t="s">
        <v>253</v>
      </c>
      <c r="L4066">
        <v>3</v>
      </c>
      <c r="M4066" t="s">
        <v>429</v>
      </c>
      <c r="N4066" t="s">
        <v>145</v>
      </c>
      <c r="O4066" t="s">
        <v>147</v>
      </c>
      <c r="P4066" t="s">
        <v>160</v>
      </c>
      <c r="Q4066">
        <v>216718.77</v>
      </c>
      <c r="R4066">
        <v>1258</v>
      </c>
      <c r="S4066">
        <v>723989.46</v>
      </c>
      <c r="T4066">
        <v>52718.18</v>
      </c>
      <c r="U4066">
        <v>603</v>
      </c>
      <c r="V4066">
        <v>275</v>
      </c>
      <c r="W4066">
        <v>82562.27</v>
      </c>
      <c r="X4066">
        <v>107186.23</v>
      </c>
      <c r="Y4066">
        <v>0</v>
      </c>
      <c r="Z4066">
        <v>0</v>
      </c>
      <c r="AA4066">
        <v>454552.51</v>
      </c>
      <c r="AB4066">
        <v>20421.48</v>
      </c>
      <c r="AC4066">
        <v>407546.31</v>
      </c>
      <c r="AD4066">
        <v>106</v>
      </c>
      <c r="AE4066">
        <v>169</v>
      </c>
      <c r="AF4066">
        <v>552</v>
      </c>
      <c r="AG4066">
        <v>372</v>
      </c>
      <c r="AH4066">
        <v>92</v>
      </c>
      <c r="AI4066">
        <v>231</v>
      </c>
      <c r="AJ4066">
        <v>0</v>
      </c>
      <c r="AK4066">
        <v>0</v>
      </c>
      <c r="AL4066">
        <v>0</v>
      </c>
      <c r="AM4066">
        <v>0</v>
      </c>
      <c r="AN4066">
        <v>0</v>
      </c>
      <c r="AO4066">
        <v>857</v>
      </c>
      <c r="AP4066">
        <v>2664</v>
      </c>
      <c r="AQ4066">
        <v>783</v>
      </c>
      <c r="AR4066">
        <v>7</v>
      </c>
      <c r="AS4066">
        <v>224</v>
      </c>
      <c r="AT4066">
        <v>400</v>
      </c>
      <c r="AU4066">
        <v>26</v>
      </c>
      <c r="AV4066">
        <v>14</v>
      </c>
      <c r="AW4066">
        <v>106</v>
      </c>
      <c r="AX4066">
        <v>0</v>
      </c>
      <c r="AY4066">
        <v>325</v>
      </c>
      <c r="AZ4066">
        <v>410</v>
      </c>
      <c r="BA4066">
        <v>108</v>
      </c>
      <c r="BB4066">
        <v>79</v>
      </c>
      <c r="BC4066">
        <v>36</v>
      </c>
      <c r="BD4066">
        <v>9</v>
      </c>
      <c r="BE4066">
        <v>0</v>
      </c>
      <c r="BF4066">
        <v>1130</v>
      </c>
      <c r="BG4066">
        <v>95017.46</v>
      </c>
      <c r="BH4066">
        <v>11</v>
      </c>
      <c r="BI4066">
        <v>555</v>
      </c>
      <c r="BJ4066" s="2">
        <v>45944</v>
      </c>
      <c r="BK4066">
        <v>1</v>
      </c>
      <c r="BL4066" s="3" t="str">
        <f>VLOOKUP(O4066,DropDownList!$H$1:$I$7,2,FALSE)</f>
        <v>2024/25</v>
      </c>
      <c r="BM4066" s="3" t="str">
        <f t="shared" si="63"/>
        <v>SC COURT</v>
      </c>
    </row>
    <row r="4067" spans="1:65" x14ac:dyDescent="0.2">
      <c r="A4067">
        <v>2025</v>
      </c>
      <c r="B4067">
        <v>10</v>
      </c>
      <c r="C4067" t="s">
        <v>162</v>
      </c>
      <c r="D4067" t="s">
        <v>165</v>
      </c>
      <c r="E4067" t="s">
        <v>10</v>
      </c>
      <c r="F4067">
        <v>9701</v>
      </c>
      <c r="G4067" t="s">
        <v>158</v>
      </c>
      <c r="H4067" t="s">
        <v>164</v>
      </c>
      <c r="I4067" t="s">
        <v>164</v>
      </c>
      <c r="J4067" s="1">
        <v>45931</v>
      </c>
      <c r="K4067" t="s">
        <v>253</v>
      </c>
      <c r="L4067">
        <v>3</v>
      </c>
      <c r="M4067" t="s">
        <v>429</v>
      </c>
      <c r="N4067" t="s">
        <v>145</v>
      </c>
      <c r="O4067" t="s">
        <v>147</v>
      </c>
      <c r="P4067" t="s">
        <v>161</v>
      </c>
      <c r="Q4067">
        <v>21974.959999999999</v>
      </c>
      <c r="R4067">
        <v>1195</v>
      </c>
      <c r="S4067">
        <v>68200</v>
      </c>
      <c r="T4067">
        <v>1685.32</v>
      </c>
      <c r="U4067">
        <v>579</v>
      </c>
      <c r="V4067">
        <v>102</v>
      </c>
      <c r="W4067">
        <v>2455.33</v>
      </c>
      <c r="X4067">
        <v>2455.33</v>
      </c>
      <c r="Y4067">
        <v>0</v>
      </c>
      <c r="Z4067">
        <v>0</v>
      </c>
      <c r="AA4067">
        <v>44539.72</v>
      </c>
      <c r="AB4067">
        <v>0</v>
      </c>
      <c r="AC4067">
        <v>0</v>
      </c>
      <c r="AD4067">
        <v>99</v>
      </c>
      <c r="AE4067">
        <v>3</v>
      </c>
      <c r="AF4067">
        <v>889</v>
      </c>
      <c r="AG4067">
        <v>15</v>
      </c>
      <c r="AH4067">
        <v>66</v>
      </c>
      <c r="AI4067">
        <v>223</v>
      </c>
      <c r="AJ4067">
        <v>0</v>
      </c>
      <c r="AK4067">
        <v>0</v>
      </c>
      <c r="AL4067">
        <v>0</v>
      </c>
      <c r="AM4067">
        <v>0</v>
      </c>
      <c r="AN4067">
        <v>0</v>
      </c>
      <c r="AO4067">
        <v>811</v>
      </c>
      <c r="AP4067">
        <v>2604</v>
      </c>
      <c r="AQ4067">
        <v>769</v>
      </c>
      <c r="AR4067">
        <v>7</v>
      </c>
      <c r="AS4067">
        <v>220</v>
      </c>
      <c r="AT4067">
        <v>391</v>
      </c>
      <c r="AU4067">
        <v>28</v>
      </c>
      <c r="AV4067">
        <v>16</v>
      </c>
      <c r="AW4067">
        <v>79</v>
      </c>
      <c r="AX4067">
        <v>0</v>
      </c>
      <c r="AY4067">
        <v>323</v>
      </c>
      <c r="AZ4067">
        <v>406</v>
      </c>
      <c r="BA4067">
        <v>106</v>
      </c>
      <c r="BB4067">
        <v>81</v>
      </c>
      <c r="BC4067">
        <v>38</v>
      </c>
      <c r="BD4067">
        <v>8</v>
      </c>
      <c r="BE4067">
        <v>0</v>
      </c>
      <c r="BF4067">
        <v>1097</v>
      </c>
      <c r="BG4067">
        <v>21820</v>
      </c>
      <c r="BH4067">
        <v>2</v>
      </c>
      <c r="BI4067">
        <v>537</v>
      </c>
      <c r="BJ4067" s="2">
        <v>45944</v>
      </c>
      <c r="BK4067">
        <v>1</v>
      </c>
      <c r="BL4067" s="3" t="str">
        <f>VLOOKUP(O4067,DropDownList!$H$1:$I$7,2,FALSE)</f>
        <v>2024/25</v>
      </c>
      <c r="BM4067" s="3" t="str">
        <f t="shared" si="63"/>
        <v>VSUR</v>
      </c>
    </row>
    <row r="4068" spans="1:65" x14ac:dyDescent="0.2">
      <c r="A4068">
        <v>2025</v>
      </c>
      <c r="B4068">
        <v>10</v>
      </c>
      <c r="C4068" t="s">
        <v>162</v>
      </c>
      <c r="D4068" t="s">
        <v>165</v>
      </c>
      <c r="E4068" t="s">
        <v>10</v>
      </c>
      <c r="F4068">
        <v>9701</v>
      </c>
      <c r="G4068" t="s">
        <v>158</v>
      </c>
      <c r="H4068" t="s">
        <v>164</v>
      </c>
      <c r="I4068" t="s">
        <v>164</v>
      </c>
      <c r="J4068" s="1">
        <v>45931</v>
      </c>
      <c r="K4068" t="s">
        <v>253</v>
      </c>
      <c r="L4068">
        <v>3</v>
      </c>
      <c r="M4068" t="s">
        <v>429</v>
      </c>
      <c r="N4068" t="s">
        <v>145</v>
      </c>
      <c r="O4068" t="s">
        <v>156</v>
      </c>
      <c r="P4068" t="s">
        <v>160</v>
      </c>
      <c r="Q4068">
        <v>111813.41</v>
      </c>
      <c r="R4068">
        <v>1246</v>
      </c>
      <c r="S4068">
        <v>675735.48</v>
      </c>
      <c r="T4068">
        <v>47085.79</v>
      </c>
      <c r="U4068">
        <v>294</v>
      </c>
      <c r="V4068">
        <v>132</v>
      </c>
      <c r="W4068">
        <v>47717.21</v>
      </c>
      <c r="X4068">
        <v>57210.9</v>
      </c>
      <c r="Y4068">
        <v>0</v>
      </c>
      <c r="Z4068">
        <v>0</v>
      </c>
      <c r="AA4068">
        <v>516836.28</v>
      </c>
      <c r="AB4068">
        <v>29305.38</v>
      </c>
      <c r="AC4068">
        <v>462459.16</v>
      </c>
      <c r="AD4068">
        <v>53</v>
      </c>
      <c r="AE4068">
        <v>79</v>
      </c>
      <c r="AF4068">
        <v>808</v>
      </c>
      <c r="AG4068">
        <v>187</v>
      </c>
      <c r="AH4068">
        <v>132</v>
      </c>
      <c r="AI4068">
        <v>107</v>
      </c>
      <c r="AJ4068">
        <v>0</v>
      </c>
      <c r="AK4068">
        <v>0</v>
      </c>
      <c r="AL4068">
        <v>0</v>
      </c>
      <c r="AM4068">
        <v>0</v>
      </c>
      <c r="AN4068">
        <v>0</v>
      </c>
      <c r="AO4068">
        <v>823</v>
      </c>
      <c r="AP4068">
        <v>3182</v>
      </c>
      <c r="AQ4068">
        <v>743</v>
      </c>
      <c r="AR4068">
        <v>1</v>
      </c>
      <c r="AS4068">
        <v>372</v>
      </c>
      <c r="AT4068">
        <v>407</v>
      </c>
      <c r="AU4068">
        <v>69</v>
      </c>
      <c r="AV4068">
        <v>31</v>
      </c>
      <c r="AW4068">
        <v>111</v>
      </c>
      <c r="AX4068">
        <v>0</v>
      </c>
      <c r="AY4068">
        <v>332</v>
      </c>
      <c r="AZ4068">
        <v>466</v>
      </c>
      <c r="BA4068">
        <v>226</v>
      </c>
      <c r="BB4068">
        <v>137</v>
      </c>
      <c r="BC4068">
        <v>86</v>
      </c>
      <c r="BD4068">
        <v>22</v>
      </c>
      <c r="BE4068">
        <v>0</v>
      </c>
      <c r="BF4068">
        <v>1113</v>
      </c>
      <c r="BG4068">
        <v>42011</v>
      </c>
      <c r="BH4068">
        <v>12</v>
      </c>
      <c r="BI4068">
        <v>272</v>
      </c>
      <c r="BJ4068" s="2">
        <v>45944</v>
      </c>
      <c r="BK4068">
        <v>0</v>
      </c>
      <c r="BL4068" s="3" t="str">
        <f>VLOOKUP(O4068,DropDownList!$H$1:$I$7,2,FALSE)</f>
        <v>2023/24</v>
      </c>
      <c r="BM4068" s="3" t="str">
        <f t="shared" si="63"/>
        <v>SC COURT</v>
      </c>
    </row>
    <row r="4069" spans="1:65" x14ac:dyDescent="0.2">
      <c r="A4069">
        <v>2025</v>
      </c>
      <c r="B4069">
        <v>10</v>
      </c>
      <c r="C4069" t="s">
        <v>162</v>
      </c>
      <c r="D4069" t="s">
        <v>166</v>
      </c>
      <c r="E4069" t="s">
        <v>11</v>
      </c>
      <c r="F4069">
        <v>9252</v>
      </c>
      <c r="G4069" t="s">
        <v>141</v>
      </c>
      <c r="H4069" t="s">
        <v>164</v>
      </c>
      <c r="I4069" t="s">
        <v>164</v>
      </c>
      <c r="J4069" s="1">
        <v>45931</v>
      </c>
      <c r="K4069" t="s">
        <v>253</v>
      </c>
      <c r="L4069">
        <v>3</v>
      </c>
      <c r="M4069" t="s">
        <v>429</v>
      </c>
      <c r="N4069" t="s">
        <v>145</v>
      </c>
      <c r="O4069" t="s">
        <v>149</v>
      </c>
      <c r="P4069" t="s">
        <v>146</v>
      </c>
      <c r="Q4069">
        <v>60</v>
      </c>
      <c r="R4069">
        <v>3</v>
      </c>
      <c r="S4069">
        <v>70</v>
      </c>
      <c r="T4069">
        <v>0</v>
      </c>
      <c r="U4069">
        <v>2</v>
      </c>
      <c r="V4069">
        <v>0</v>
      </c>
      <c r="W4069">
        <v>0</v>
      </c>
      <c r="X4069">
        <v>0</v>
      </c>
      <c r="Y4069">
        <v>0</v>
      </c>
      <c r="Z4069">
        <v>0</v>
      </c>
      <c r="AA4069">
        <v>10</v>
      </c>
      <c r="AB4069">
        <v>0</v>
      </c>
      <c r="AC4069">
        <v>0</v>
      </c>
      <c r="AD4069">
        <v>0</v>
      </c>
      <c r="AE4069">
        <v>0</v>
      </c>
      <c r="AF4069">
        <v>1</v>
      </c>
      <c r="AG4069">
        <v>0</v>
      </c>
      <c r="AH4069">
        <v>0</v>
      </c>
      <c r="AI4069">
        <v>2</v>
      </c>
      <c r="AJ4069">
        <v>0</v>
      </c>
      <c r="AK4069">
        <v>0</v>
      </c>
      <c r="AL4069">
        <v>0</v>
      </c>
      <c r="AM4069">
        <v>0</v>
      </c>
      <c r="AN4069">
        <v>0</v>
      </c>
      <c r="AO4069">
        <v>3</v>
      </c>
      <c r="AP4069">
        <v>7</v>
      </c>
      <c r="AQ4069">
        <v>3</v>
      </c>
      <c r="AR4069">
        <v>0</v>
      </c>
      <c r="AS4069">
        <v>0</v>
      </c>
      <c r="AT4069">
        <v>0</v>
      </c>
      <c r="AU4069">
        <v>0</v>
      </c>
      <c r="AV4069">
        <v>0</v>
      </c>
      <c r="AW4069">
        <v>0</v>
      </c>
      <c r="AX4069">
        <v>0</v>
      </c>
      <c r="AY4069">
        <v>2</v>
      </c>
      <c r="AZ4069">
        <v>2</v>
      </c>
      <c r="BA4069">
        <v>0</v>
      </c>
      <c r="BB4069">
        <v>0</v>
      </c>
      <c r="BC4069">
        <v>0</v>
      </c>
      <c r="BD4069">
        <v>0</v>
      </c>
      <c r="BE4069">
        <v>0</v>
      </c>
      <c r="BF4069">
        <v>3</v>
      </c>
      <c r="BG4069">
        <v>60</v>
      </c>
      <c r="BH4069">
        <v>0</v>
      </c>
      <c r="BI4069">
        <v>2</v>
      </c>
      <c r="BJ4069" s="2">
        <v>45944</v>
      </c>
      <c r="BK4069">
        <v>0</v>
      </c>
      <c r="BL4069" s="3" t="str">
        <f>VLOOKUP(O4069,DropDownList!$H$1:$I$7,2,FALSE)</f>
        <v>2025/26</v>
      </c>
      <c r="BM4069" s="3" t="str">
        <f t="shared" si="63"/>
        <v>VSUR</v>
      </c>
    </row>
    <row r="4070" spans="1:65" x14ac:dyDescent="0.2">
      <c r="A4070">
        <v>2025</v>
      </c>
      <c r="B4070">
        <v>10</v>
      </c>
      <c r="C4070" t="s">
        <v>162</v>
      </c>
      <c r="D4070" t="s">
        <v>166</v>
      </c>
      <c r="E4070" t="s">
        <v>11</v>
      </c>
      <c r="F4070">
        <v>9252</v>
      </c>
      <c r="G4070" t="s">
        <v>141</v>
      </c>
      <c r="H4070" t="s">
        <v>164</v>
      </c>
      <c r="I4070" t="s">
        <v>164</v>
      </c>
      <c r="J4070" s="1">
        <v>45931</v>
      </c>
      <c r="K4070" t="s">
        <v>253</v>
      </c>
      <c r="L4070">
        <v>3</v>
      </c>
      <c r="M4070" t="s">
        <v>429</v>
      </c>
      <c r="N4070" t="s">
        <v>145</v>
      </c>
      <c r="O4070" t="s">
        <v>147</v>
      </c>
      <c r="P4070" t="s">
        <v>150</v>
      </c>
      <c r="Q4070">
        <v>3428.25</v>
      </c>
      <c r="R4070">
        <v>41</v>
      </c>
      <c r="S4070">
        <v>8133.56</v>
      </c>
      <c r="T4070">
        <v>710.4</v>
      </c>
      <c r="U4070">
        <v>16</v>
      </c>
      <c r="V4070">
        <v>11</v>
      </c>
      <c r="W4070">
        <v>2085.83</v>
      </c>
      <c r="X4070">
        <v>2085.83</v>
      </c>
      <c r="Y4070">
        <v>38</v>
      </c>
      <c r="Z4070">
        <v>7423.16</v>
      </c>
      <c r="AA4070">
        <v>3994.91</v>
      </c>
      <c r="AB4070">
        <v>1999.49</v>
      </c>
      <c r="AC4070">
        <v>1995.42</v>
      </c>
      <c r="AD4070">
        <v>10</v>
      </c>
      <c r="AE4070">
        <v>1</v>
      </c>
      <c r="AF4070">
        <v>22</v>
      </c>
      <c r="AG4070">
        <v>5</v>
      </c>
      <c r="AH4070">
        <v>3</v>
      </c>
      <c r="AI4070">
        <v>11</v>
      </c>
      <c r="AJ4070">
        <v>10</v>
      </c>
      <c r="AK4070">
        <v>5</v>
      </c>
      <c r="AL4070">
        <v>1</v>
      </c>
      <c r="AM4070">
        <v>1</v>
      </c>
      <c r="AN4070">
        <v>0</v>
      </c>
      <c r="AO4070">
        <v>23</v>
      </c>
      <c r="AP4070">
        <v>91</v>
      </c>
      <c r="AQ4070">
        <v>24</v>
      </c>
      <c r="AR4070">
        <v>0</v>
      </c>
      <c r="AS4070">
        <v>10</v>
      </c>
      <c r="AT4070">
        <v>16</v>
      </c>
      <c r="AU4070">
        <v>0</v>
      </c>
      <c r="AV4070">
        <v>0</v>
      </c>
      <c r="AW4070">
        <v>0</v>
      </c>
      <c r="AX4070">
        <v>0</v>
      </c>
      <c r="AY4070">
        <v>8</v>
      </c>
      <c r="AZ4070">
        <v>16</v>
      </c>
      <c r="BA4070">
        <v>8</v>
      </c>
      <c r="BB4070">
        <v>3</v>
      </c>
      <c r="BC4070">
        <v>2</v>
      </c>
      <c r="BD4070">
        <v>0</v>
      </c>
      <c r="BE4070">
        <v>0</v>
      </c>
      <c r="BF4070">
        <v>24</v>
      </c>
      <c r="BG4070">
        <v>1927.07</v>
      </c>
      <c r="BH4070">
        <v>0</v>
      </c>
      <c r="BI4070">
        <v>16</v>
      </c>
      <c r="BJ4070" s="2">
        <v>45944</v>
      </c>
      <c r="BK4070">
        <v>0</v>
      </c>
      <c r="BL4070" s="3" t="str">
        <f>VLOOKUP(O4070,DropDownList!$H$1:$I$7,2,FALSE)</f>
        <v>2024/25</v>
      </c>
      <c r="BM4070" s="3" t="str">
        <f t="shared" ref="BM4070:BM4133" si="64">IF(RIGHT(P4070,4)="VSUR","VSUR",IF(RIGHT(P4070,4)="CONF","CONF",P4070))</f>
        <v>FISCAL FINES</v>
      </c>
    </row>
    <row r="4071" spans="1:65" x14ac:dyDescent="0.2">
      <c r="A4071">
        <v>2025</v>
      </c>
      <c r="B4071">
        <v>10</v>
      </c>
      <c r="C4071" t="s">
        <v>162</v>
      </c>
      <c r="D4071" t="s">
        <v>166</v>
      </c>
      <c r="E4071" t="s">
        <v>11</v>
      </c>
      <c r="F4071">
        <v>9252</v>
      </c>
      <c r="G4071" t="s">
        <v>141</v>
      </c>
      <c r="H4071" t="s">
        <v>164</v>
      </c>
      <c r="I4071" t="s">
        <v>164</v>
      </c>
      <c r="J4071" s="1">
        <v>45931</v>
      </c>
      <c r="K4071" t="s">
        <v>253</v>
      </c>
      <c r="L4071">
        <v>3</v>
      </c>
      <c r="M4071" t="s">
        <v>429</v>
      </c>
      <c r="N4071" t="s">
        <v>145</v>
      </c>
      <c r="O4071" t="s">
        <v>155</v>
      </c>
      <c r="P4071" t="s">
        <v>151</v>
      </c>
      <c r="Q4071">
        <v>0</v>
      </c>
      <c r="R4071">
        <v>21</v>
      </c>
      <c r="S4071">
        <v>630</v>
      </c>
      <c r="T4071">
        <v>60</v>
      </c>
      <c r="U4071">
        <v>0</v>
      </c>
      <c r="V4071">
        <v>0</v>
      </c>
      <c r="W4071">
        <v>0</v>
      </c>
      <c r="X4071">
        <v>0</v>
      </c>
      <c r="Y4071">
        <v>0</v>
      </c>
      <c r="Z4071">
        <v>0</v>
      </c>
      <c r="AA4071">
        <v>570</v>
      </c>
      <c r="AB4071">
        <v>0</v>
      </c>
      <c r="AC4071">
        <v>570</v>
      </c>
      <c r="AD4071">
        <v>0</v>
      </c>
      <c r="AE4071">
        <v>0</v>
      </c>
      <c r="AF4071">
        <v>19</v>
      </c>
      <c r="AG4071">
        <v>0</v>
      </c>
      <c r="AH4071">
        <v>2</v>
      </c>
      <c r="AI4071">
        <v>0</v>
      </c>
      <c r="AJ4071">
        <v>0</v>
      </c>
      <c r="AK4071">
        <v>0</v>
      </c>
      <c r="AL4071">
        <v>0</v>
      </c>
      <c r="AM4071">
        <v>0</v>
      </c>
      <c r="AN4071">
        <v>0</v>
      </c>
      <c r="AO4071">
        <v>0</v>
      </c>
      <c r="AP4071">
        <v>0</v>
      </c>
      <c r="AQ4071">
        <v>0</v>
      </c>
      <c r="AR4071">
        <v>0</v>
      </c>
      <c r="AS4071">
        <v>0</v>
      </c>
      <c r="AT4071">
        <v>0</v>
      </c>
      <c r="AU4071">
        <v>0</v>
      </c>
      <c r="AV4071">
        <v>0</v>
      </c>
      <c r="AW4071">
        <v>0</v>
      </c>
      <c r="AX4071">
        <v>0</v>
      </c>
      <c r="AY4071">
        <v>0</v>
      </c>
      <c r="AZ4071">
        <v>0</v>
      </c>
      <c r="BA4071">
        <v>0</v>
      </c>
      <c r="BB4071">
        <v>0</v>
      </c>
      <c r="BC4071">
        <v>0</v>
      </c>
      <c r="BD4071">
        <v>0</v>
      </c>
      <c r="BE4071">
        <v>0</v>
      </c>
      <c r="BF4071">
        <v>0</v>
      </c>
      <c r="BG4071">
        <v>0</v>
      </c>
      <c r="BH4071">
        <v>0</v>
      </c>
      <c r="BI4071">
        <v>0</v>
      </c>
      <c r="BJ4071" s="2">
        <v>45944</v>
      </c>
      <c r="BK4071">
        <v>0</v>
      </c>
      <c r="BL4071" s="3" t="str">
        <f>VLOOKUP(O4071,DropDownList!$H$1:$I$7,2,FALSE)</f>
        <v>2022/23</v>
      </c>
      <c r="BM4071" s="3" t="str">
        <f t="shared" si="64"/>
        <v>PCPF</v>
      </c>
    </row>
    <row r="4072" spans="1:65" x14ac:dyDescent="0.2">
      <c r="A4072">
        <v>2025</v>
      </c>
      <c r="B4072">
        <v>10</v>
      </c>
      <c r="C4072" t="s">
        <v>162</v>
      </c>
      <c r="D4072" t="s">
        <v>166</v>
      </c>
      <c r="E4072" t="s">
        <v>11</v>
      </c>
      <c r="F4072">
        <v>9252</v>
      </c>
      <c r="G4072" t="s">
        <v>141</v>
      </c>
      <c r="H4072" t="s">
        <v>164</v>
      </c>
      <c r="I4072" t="s">
        <v>164</v>
      </c>
      <c r="J4072" s="1">
        <v>45931</v>
      </c>
      <c r="K4072" t="s">
        <v>253</v>
      </c>
      <c r="L4072">
        <v>3</v>
      </c>
      <c r="M4072" t="s">
        <v>429</v>
      </c>
      <c r="N4072" t="s">
        <v>145</v>
      </c>
      <c r="O4072" t="s">
        <v>156</v>
      </c>
      <c r="P4072" t="s">
        <v>151</v>
      </c>
      <c r="Q4072">
        <v>0</v>
      </c>
      <c r="R4072">
        <v>3</v>
      </c>
      <c r="S4072">
        <v>90</v>
      </c>
      <c r="T4072">
        <v>90</v>
      </c>
      <c r="U4072">
        <v>0</v>
      </c>
      <c r="V4072">
        <v>0</v>
      </c>
      <c r="W4072">
        <v>0</v>
      </c>
      <c r="X4072">
        <v>0</v>
      </c>
      <c r="Y4072">
        <v>0</v>
      </c>
      <c r="Z4072">
        <v>0</v>
      </c>
      <c r="AA4072">
        <v>0</v>
      </c>
      <c r="AB4072">
        <v>0</v>
      </c>
      <c r="AC4072">
        <v>0</v>
      </c>
      <c r="AD4072">
        <v>0</v>
      </c>
      <c r="AE4072">
        <v>0</v>
      </c>
      <c r="AF4072">
        <v>0</v>
      </c>
      <c r="AG4072">
        <v>0</v>
      </c>
      <c r="AH4072">
        <v>3</v>
      </c>
      <c r="AI4072">
        <v>0</v>
      </c>
      <c r="AJ4072">
        <v>0</v>
      </c>
      <c r="AK4072">
        <v>0</v>
      </c>
      <c r="AL4072">
        <v>0</v>
      </c>
      <c r="AM4072">
        <v>0</v>
      </c>
      <c r="AN4072">
        <v>0</v>
      </c>
      <c r="AO4072">
        <v>0</v>
      </c>
      <c r="AP4072">
        <v>0</v>
      </c>
      <c r="AQ4072">
        <v>0</v>
      </c>
      <c r="AR4072">
        <v>0</v>
      </c>
      <c r="AS4072">
        <v>0</v>
      </c>
      <c r="AT4072">
        <v>0</v>
      </c>
      <c r="AU4072">
        <v>0</v>
      </c>
      <c r="AV4072">
        <v>0</v>
      </c>
      <c r="AW4072">
        <v>0</v>
      </c>
      <c r="AX4072">
        <v>0</v>
      </c>
      <c r="AY4072">
        <v>0</v>
      </c>
      <c r="AZ4072">
        <v>0</v>
      </c>
      <c r="BA4072">
        <v>0</v>
      </c>
      <c r="BB4072">
        <v>0</v>
      </c>
      <c r="BC4072">
        <v>0</v>
      </c>
      <c r="BD4072">
        <v>0</v>
      </c>
      <c r="BE4072">
        <v>0</v>
      </c>
      <c r="BF4072">
        <v>0</v>
      </c>
      <c r="BG4072">
        <v>0</v>
      </c>
      <c r="BH4072">
        <v>0</v>
      </c>
      <c r="BI4072">
        <v>0</v>
      </c>
      <c r="BJ4072" s="2">
        <v>45944</v>
      </c>
      <c r="BK4072">
        <v>0</v>
      </c>
      <c r="BL4072" s="3" t="str">
        <f>VLOOKUP(O4072,DropDownList!$H$1:$I$7,2,FALSE)</f>
        <v>2023/24</v>
      </c>
      <c r="BM4072" s="3" t="str">
        <f t="shared" si="64"/>
        <v>PCPF</v>
      </c>
    </row>
    <row r="4073" spans="1:65" x14ac:dyDescent="0.2">
      <c r="A4073">
        <v>2025</v>
      </c>
      <c r="B4073">
        <v>10</v>
      </c>
      <c r="C4073" t="s">
        <v>162</v>
      </c>
      <c r="D4073" t="s">
        <v>166</v>
      </c>
      <c r="E4073" t="s">
        <v>11</v>
      </c>
      <c r="F4073">
        <v>9252</v>
      </c>
      <c r="G4073" t="s">
        <v>141</v>
      </c>
      <c r="H4073" t="s">
        <v>164</v>
      </c>
      <c r="I4073" t="s">
        <v>164</v>
      </c>
      <c r="J4073" s="1">
        <v>45931</v>
      </c>
      <c r="K4073" t="s">
        <v>253</v>
      </c>
      <c r="L4073">
        <v>3</v>
      </c>
      <c r="M4073" t="s">
        <v>429</v>
      </c>
      <c r="N4073" t="s">
        <v>145</v>
      </c>
      <c r="O4073" t="s">
        <v>156</v>
      </c>
      <c r="P4073" t="s">
        <v>154</v>
      </c>
      <c r="Q4073">
        <v>1860.99</v>
      </c>
      <c r="R4073">
        <v>39</v>
      </c>
      <c r="S4073">
        <v>9030</v>
      </c>
      <c r="T4073">
        <v>784.68</v>
      </c>
      <c r="U4073">
        <v>8</v>
      </c>
      <c r="V4073">
        <v>6</v>
      </c>
      <c r="W4073">
        <v>1410.99</v>
      </c>
      <c r="X4073">
        <v>1510.99</v>
      </c>
      <c r="Y4073">
        <v>0</v>
      </c>
      <c r="Z4073">
        <v>0</v>
      </c>
      <c r="AA4073">
        <v>6384.33</v>
      </c>
      <c r="AB4073">
        <v>0</v>
      </c>
      <c r="AC4073">
        <v>5944.33</v>
      </c>
      <c r="AD4073">
        <v>3</v>
      </c>
      <c r="AE4073">
        <v>3</v>
      </c>
      <c r="AF4073">
        <v>28</v>
      </c>
      <c r="AG4073">
        <v>4</v>
      </c>
      <c r="AH4073">
        <v>2</v>
      </c>
      <c r="AI4073">
        <v>4</v>
      </c>
      <c r="AJ4073">
        <v>0</v>
      </c>
      <c r="AK4073">
        <v>0</v>
      </c>
      <c r="AL4073">
        <v>0</v>
      </c>
      <c r="AM4073">
        <v>0</v>
      </c>
      <c r="AN4073">
        <v>0</v>
      </c>
      <c r="AO4073">
        <v>20</v>
      </c>
      <c r="AP4073">
        <v>102</v>
      </c>
      <c r="AQ4073">
        <v>22</v>
      </c>
      <c r="AR4073">
        <v>0</v>
      </c>
      <c r="AS4073">
        <v>13</v>
      </c>
      <c r="AT4073">
        <v>4</v>
      </c>
      <c r="AU4073">
        <v>4</v>
      </c>
      <c r="AV4073">
        <v>2</v>
      </c>
      <c r="AW4073">
        <v>1</v>
      </c>
      <c r="AX4073">
        <v>0</v>
      </c>
      <c r="AY4073">
        <v>9</v>
      </c>
      <c r="AZ4073">
        <v>17</v>
      </c>
      <c r="BA4073">
        <v>12</v>
      </c>
      <c r="BB4073">
        <v>6</v>
      </c>
      <c r="BC4073">
        <v>4</v>
      </c>
      <c r="BD4073">
        <v>3</v>
      </c>
      <c r="BE4073">
        <v>0</v>
      </c>
      <c r="BF4073">
        <v>38</v>
      </c>
      <c r="BG4073">
        <v>1370</v>
      </c>
      <c r="BH4073">
        <v>1</v>
      </c>
      <c r="BI4073">
        <v>8</v>
      </c>
      <c r="BJ4073" s="2">
        <v>45944</v>
      </c>
      <c r="BK4073">
        <v>0</v>
      </c>
      <c r="BL4073" s="3" t="str">
        <f>VLOOKUP(O4073,DropDownList!$H$1:$I$7,2,FALSE)</f>
        <v>2023/24</v>
      </c>
      <c r="BM4073" s="3" t="str">
        <f t="shared" si="64"/>
        <v>JP COURT</v>
      </c>
    </row>
    <row r="4074" spans="1:65" x14ac:dyDescent="0.2">
      <c r="A4074">
        <v>2025</v>
      </c>
      <c r="B4074">
        <v>10</v>
      </c>
      <c r="C4074" t="s">
        <v>162</v>
      </c>
      <c r="D4074" t="s">
        <v>166</v>
      </c>
      <c r="E4074" t="s">
        <v>11</v>
      </c>
      <c r="F4074">
        <v>9252</v>
      </c>
      <c r="G4074" t="s">
        <v>141</v>
      </c>
      <c r="H4074" t="s">
        <v>164</v>
      </c>
      <c r="I4074" t="s">
        <v>164</v>
      </c>
      <c r="J4074" s="1">
        <v>45931</v>
      </c>
      <c r="K4074" t="s">
        <v>253</v>
      </c>
      <c r="L4074">
        <v>3</v>
      </c>
      <c r="M4074" t="s">
        <v>429</v>
      </c>
      <c r="N4074" t="s">
        <v>145</v>
      </c>
      <c r="O4074" t="s">
        <v>149</v>
      </c>
      <c r="P4074" t="s">
        <v>154</v>
      </c>
      <c r="Q4074">
        <v>970</v>
      </c>
      <c r="R4074">
        <v>3</v>
      </c>
      <c r="S4074">
        <v>1095</v>
      </c>
      <c r="T4074">
        <v>0</v>
      </c>
      <c r="U4074">
        <v>2</v>
      </c>
      <c r="V4074">
        <v>0</v>
      </c>
      <c r="W4074">
        <v>0</v>
      </c>
      <c r="X4074">
        <v>0</v>
      </c>
      <c r="Y4074">
        <v>0</v>
      </c>
      <c r="Z4074">
        <v>0</v>
      </c>
      <c r="AA4074">
        <v>125</v>
      </c>
      <c r="AB4074">
        <v>0</v>
      </c>
      <c r="AC4074">
        <v>115</v>
      </c>
      <c r="AD4074">
        <v>0</v>
      </c>
      <c r="AE4074">
        <v>0</v>
      </c>
      <c r="AF4074">
        <v>1</v>
      </c>
      <c r="AG4074">
        <v>0</v>
      </c>
      <c r="AH4074">
        <v>0</v>
      </c>
      <c r="AI4074">
        <v>2</v>
      </c>
      <c r="AJ4074">
        <v>0</v>
      </c>
      <c r="AK4074">
        <v>0</v>
      </c>
      <c r="AL4074">
        <v>0</v>
      </c>
      <c r="AM4074">
        <v>0</v>
      </c>
      <c r="AN4074">
        <v>0</v>
      </c>
      <c r="AO4074">
        <v>3</v>
      </c>
      <c r="AP4074">
        <v>7</v>
      </c>
      <c r="AQ4074">
        <v>3</v>
      </c>
      <c r="AR4074">
        <v>0</v>
      </c>
      <c r="AS4074">
        <v>0</v>
      </c>
      <c r="AT4074">
        <v>0</v>
      </c>
      <c r="AU4074">
        <v>0</v>
      </c>
      <c r="AV4074">
        <v>0</v>
      </c>
      <c r="AW4074">
        <v>0</v>
      </c>
      <c r="AX4074">
        <v>0</v>
      </c>
      <c r="AY4074">
        <v>2</v>
      </c>
      <c r="AZ4074">
        <v>2</v>
      </c>
      <c r="BA4074">
        <v>0</v>
      </c>
      <c r="BB4074">
        <v>0</v>
      </c>
      <c r="BC4074">
        <v>0</v>
      </c>
      <c r="BD4074">
        <v>0</v>
      </c>
      <c r="BE4074">
        <v>0</v>
      </c>
      <c r="BF4074">
        <v>3</v>
      </c>
      <c r="BG4074">
        <v>970</v>
      </c>
      <c r="BH4074">
        <v>0</v>
      </c>
      <c r="BI4074">
        <v>2</v>
      </c>
      <c r="BJ4074" s="2">
        <v>45944</v>
      </c>
      <c r="BK4074">
        <v>0</v>
      </c>
      <c r="BL4074" s="3" t="str">
        <f>VLOOKUP(O4074,DropDownList!$H$1:$I$7,2,FALSE)</f>
        <v>2025/26</v>
      </c>
      <c r="BM4074" s="3" t="str">
        <f t="shared" si="64"/>
        <v>JP COURT</v>
      </c>
    </row>
    <row r="4075" spans="1:65" x14ac:dyDescent="0.2">
      <c r="A4075">
        <v>2025</v>
      </c>
      <c r="B4075">
        <v>10</v>
      </c>
      <c r="C4075" t="s">
        <v>162</v>
      </c>
      <c r="D4075" t="s">
        <v>166</v>
      </c>
      <c r="E4075" t="s">
        <v>11</v>
      </c>
      <c r="F4075">
        <v>9252</v>
      </c>
      <c r="G4075" t="s">
        <v>141</v>
      </c>
      <c r="H4075" t="s">
        <v>164</v>
      </c>
      <c r="I4075" t="s">
        <v>164</v>
      </c>
      <c r="J4075" s="1">
        <v>45931</v>
      </c>
      <c r="K4075" t="s">
        <v>253</v>
      </c>
      <c r="L4075">
        <v>3</v>
      </c>
      <c r="M4075" t="s">
        <v>429</v>
      </c>
      <c r="N4075" t="s">
        <v>145</v>
      </c>
      <c r="O4075" t="s">
        <v>149</v>
      </c>
      <c r="P4075" t="s">
        <v>152</v>
      </c>
      <c r="Q4075">
        <v>0</v>
      </c>
      <c r="R4075">
        <v>1</v>
      </c>
      <c r="S4075">
        <v>40</v>
      </c>
      <c r="T4075">
        <v>0</v>
      </c>
      <c r="U4075">
        <v>0</v>
      </c>
      <c r="V4075">
        <v>0</v>
      </c>
      <c r="W4075">
        <v>0</v>
      </c>
      <c r="X4075">
        <v>0</v>
      </c>
      <c r="Y4075">
        <v>0</v>
      </c>
      <c r="Z4075">
        <v>0</v>
      </c>
      <c r="AA4075">
        <v>40</v>
      </c>
      <c r="AB4075">
        <v>0</v>
      </c>
      <c r="AC4075">
        <v>40</v>
      </c>
      <c r="AD4075">
        <v>0</v>
      </c>
      <c r="AE4075">
        <v>0</v>
      </c>
      <c r="AF4075">
        <v>1</v>
      </c>
      <c r="AG4075">
        <v>0</v>
      </c>
      <c r="AH4075">
        <v>0</v>
      </c>
      <c r="AI4075">
        <v>0</v>
      </c>
      <c r="AJ4075">
        <v>0</v>
      </c>
      <c r="AK4075">
        <v>0</v>
      </c>
      <c r="AL4075">
        <v>0</v>
      </c>
      <c r="AM4075">
        <v>0</v>
      </c>
      <c r="AN4075">
        <v>0</v>
      </c>
      <c r="AO4075">
        <v>0</v>
      </c>
      <c r="AP4075">
        <v>0</v>
      </c>
      <c r="AQ4075">
        <v>0</v>
      </c>
      <c r="AR4075">
        <v>0</v>
      </c>
      <c r="AS4075">
        <v>0</v>
      </c>
      <c r="AT4075">
        <v>0</v>
      </c>
      <c r="AU4075">
        <v>0</v>
      </c>
      <c r="AV4075">
        <v>0</v>
      </c>
      <c r="AW4075">
        <v>0</v>
      </c>
      <c r="AX4075">
        <v>0</v>
      </c>
      <c r="AY4075">
        <v>0</v>
      </c>
      <c r="AZ4075">
        <v>0</v>
      </c>
      <c r="BA4075">
        <v>0</v>
      </c>
      <c r="BB4075">
        <v>0</v>
      </c>
      <c r="BC4075">
        <v>0</v>
      </c>
      <c r="BD4075">
        <v>0</v>
      </c>
      <c r="BE4075">
        <v>0</v>
      </c>
      <c r="BF4075">
        <v>0</v>
      </c>
      <c r="BG4075">
        <v>0</v>
      </c>
      <c r="BH4075">
        <v>0</v>
      </c>
      <c r="BI4075">
        <v>0</v>
      </c>
      <c r="BJ4075" s="2">
        <v>45944</v>
      </c>
      <c r="BK4075">
        <v>0</v>
      </c>
      <c r="BL4075" s="3" t="str">
        <f>VLOOKUP(O4075,DropDownList!$H$1:$I$7,2,FALSE)</f>
        <v>2025/26</v>
      </c>
      <c r="BM4075" s="3" t="str">
        <f t="shared" si="64"/>
        <v>PCOA</v>
      </c>
    </row>
    <row r="4076" spans="1:65" x14ac:dyDescent="0.2">
      <c r="A4076">
        <v>2025</v>
      </c>
      <c r="B4076">
        <v>10</v>
      </c>
      <c r="C4076" t="s">
        <v>162</v>
      </c>
      <c r="D4076" t="s">
        <v>166</v>
      </c>
      <c r="E4076" t="s">
        <v>11</v>
      </c>
      <c r="F4076">
        <v>9252</v>
      </c>
      <c r="G4076" t="s">
        <v>141</v>
      </c>
      <c r="H4076" t="s">
        <v>164</v>
      </c>
      <c r="I4076" t="s">
        <v>164</v>
      </c>
      <c r="J4076" s="1">
        <v>45931</v>
      </c>
      <c r="K4076" t="s">
        <v>253</v>
      </c>
      <c r="L4076">
        <v>3</v>
      </c>
      <c r="M4076" t="s">
        <v>429</v>
      </c>
      <c r="N4076" t="s">
        <v>145</v>
      </c>
      <c r="O4076" t="s">
        <v>155</v>
      </c>
      <c r="P4076" t="s">
        <v>154</v>
      </c>
      <c r="Q4076">
        <v>2032.94</v>
      </c>
      <c r="R4076">
        <v>42</v>
      </c>
      <c r="S4076">
        <v>10270</v>
      </c>
      <c r="T4076">
        <v>865.3</v>
      </c>
      <c r="U4076">
        <v>8</v>
      </c>
      <c r="V4076">
        <v>3</v>
      </c>
      <c r="W4076">
        <v>820</v>
      </c>
      <c r="X4076">
        <v>820</v>
      </c>
      <c r="Y4076">
        <v>0</v>
      </c>
      <c r="Z4076">
        <v>0</v>
      </c>
      <c r="AA4076">
        <v>7371.76</v>
      </c>
      <c r="AB4076">
        <v>100</v>
      </c>
      <c r="AC4076">
        <v>6701.76</v>
      </c>
      <c r="AD4076">
        <v>1</v>
      </c>
      <c r="AE4076">
        <v>2</v>
      </c>
      <c r="AF4076">
        <v>31</v>
      </c>
      <c r="AG4076">
        <v>4</v>
      </c>
      <c r="AH4076">
        <v>0</v>
      </c>
      <c r="AI4076">
        <v>4</v>
      </c>
      <c r="AJ4076">
        <v>0</v>
      </c>
      <c r="AK4076">
        <v>0</v>
      </c>
      <c r="AL4076">
        <v>0</v>
      </c>
      <c r="AM4076">
        <v>0</v>
      </c>
      <c r="AN4076">
        <v>0</v>
      </c>
      <c r="AO4076">
        <v>28</v>
      </c>
      <c r="AP4076">
        <v>179</v>
      </c>
      <c r="AQ4076">
        <v>26</v>
      </c>
      <c r="AR4076">
        <v>0</v>
      </c>
      <c r="AS4076">
        <v>36</v>
      </c>
      <c r="AT4076">
        <v>11</v>
      </c>
      <c r="AU4076">
        <v>11</v>
      </c>
      <c r="AV4076">
        <v>0</v>
      </c>
      <c r="AW4076">
        <v>1</v>
      </c>
      <c r="AX4076">
        <v>0</v>
      </c>
      <c r="AY4076">
        <v>17</v>
      </c>
      <c r="AZ4076">
        <v>31</v>
      </c>
      <c r="BA4076">
        <v>22</v>
      </c>
      <c r="BB4076">
        <v>5</v>
      </c>
      <c r="BC4076">
        <v>3</v>
      </c>
      <c r="BD4076">
        <v>1</v>
      </c>
      <c r="BE4076">
        <v>0</v>
      </c>
      <c r="BF4076">
        <v>41</v>
      </c>
      <c r="BG4076">
        <v>1300</v>
      </c>
      <c r="BH4076">
        <v>3</v>
      </c>
      <c r="BI4076">
        <v>8</v>
      </c>
      <c r="BJ4076" s="2">
        <v>45944</v>
      </c>
      <c r="BK4076">
        <v>0</v>
      </c>
      <c r="BL4076" s="3" t="str">
        <f>VLOOKUP(O4076,DropDownList!$H$1:$I$7,2,FALSE)</f>
        <v>2022/23</v>
      </c>
      <c r="BM4076" s="3" t="str">
        <f t="shared" si="64"/>
        <v>JP COURT</v>
      </c>
    </row>
    <row r="4077" spans="1:65" x14ac:dyDescent="0.2">
      <c r="A4077">
        <v>2025</v>
      </c>
      <c r="B4077">
        <v>10</v>
      </c>
      <c r="C4077" t="s">
        <v>162</v>
      </c>
      <c r="D4077" t="s">
        <v>166</v>
      </c>
      <c r="E4077" t="s">
        <v>11</v>
      </c>
      <c r="F4077">
        <v>9252</v>
      </c>
      <c r="G4077" t="s">
        <v>141</v>
      </c>
      <c r="H4077" t="s">
        <v>164</v>
      </c>
      <c r="I4077" t="s">
        <v>164</v>
      </c>
      <c r="J4077" s="1">
        <v>45931</v>
      </c>
      <c r="K4077" t="s">
        <v>253</v>
      </c>
      <c r="L4077">
        <v>3</v>
      </c>
      <c r="M4077" t="s">
        <v>429</v>
      </c>
      <c r="N4077" t="s">
        <v>145</v>
      </c>
      <c r="O4077" t="s">
        <v>147</v>
      </c>
      <c r="P4077" t="s">
        <v>152</v>
      </c>
      <c r="Q4077">
        <v>0</v>
      </c>
      <c r="R4077">
        <v>1</v>
      </c>
      <c r="S4077">
        <v>40</v>
      </c>
      <c r="T4077">
        <v>0</v>
      </c>
      <c r="U4077">
        <v>0</v>
      </c>
      <c r="V4077">
        <v>0</v>
      </c>
      <c r="W4077">
        <v>0</v>
      </c>
      <c r="X4077">
        <v>0</v>
      </c>
      <c r="Y4077">
        <v>0</v>
      </c>
      <c r="Z4077">
        <v>0</v>
      </c>
      <c r="AA4077">
        <v>40</v>
      </c>
      <c r="AB4077">
        <v>0</v>
      </c>
      <c r="AC4077">
        <v>40</v>
      </c>
      <c r="AD4077">
        <v>0</v>
      </c>
      <c r="AE4077">
        <v>0</v>
      </c>
      <c r="AF4077">
        <v>1</v>
      </c>
      <c r="AG4077">
        <v>0</v>
      </c>
      <c r="AH4077">
        <v>0</v>
      </c>
      <c r="AI4077">
        <v>0</v>
      </c>
      <c r="AJ4077">
        <v>0</v>
      </c>
      <c r="AK4077">
        <v>0</v>
      </c>
      <c r="AL4077">
        <v>0</v>
      </c>
      <c r="AM4077">
        <v>0</v>
      </c>
      <c r="AN4077">
        <v>0</v>
      </c>
      <c r="AO4077">
        <v>0</v>
      </c>
      <c r="AP4077">
        <v>0</v>
      </c>
      <c r="AQ4077">
        <v>0</v>
      </c>
      <c r="AR4077">
        <v>0</v>
      </c>
      <c r="AS4077">
        <v>0</v>
      </c>
      <c r="AT4077">
        <v>0</v>
      </c>
      <c r="AU4077">
        <v>0</v>
      </c>
      <c r="AV4077">
        <v>0</v>
      </c>
      <c r="AW4077">
        <v>0</v>
      </c>
      <c r="AX4077">
        <v>0</v>
      </c>
      <c r="AY4077">
        <v>0</v>
      </c>
      <c r="AZ4077">
        <v>0</v>
      </c>
      <c r="BA4077">
        <v>0</v>
      </c>
      <c r="BB4077">
        <v>0</v>
      </c>
      <c r="BC4077">
        <v>0</v>
      </c>
      <c r="BD4077">
        <v>0</v>
      </c>
      <c r="BE4077">
        <v>0</v>
      </c>
      <c r="BF4077">
        <v>0</v>
      </c>
      <c r="BG4077">
        <v>0</v>
      </c>
      <c r="BH4077">
        <v>0</v>
      </c>
      <c r="BI4077">
        <v>0</v>
      </c>
      <c r="BJ4077" s="2">
        <v>45944</v>
      </c>
      <c r="BK4077">
        <v>0</v>
      </c>
      <c r="BL4077" s="3" t="str">
        <f>VLOOKUP(O4077,DropDownList!$H$1:$I$7,2,FALSE)</f>
        <v>2024/25</v>
      </c>
      <c r="BM4077" s="3" t="str">
        <f t="shared" si="64"/>
        <v>PCOA</v>
      </c>
    </row>
    <row r="4078" spans="1:65" x14ac:dyDescent="0.2">
      <c r="A4078">
        <v>2025</v>
      </c>
      <c r="B4078">
        <v>10</v>
      </c>
      <c r="C4078" t="s">
        <v>162</v>
      </c>
      <c r="D4078" t="s">
        <v>166</v>
      </c>
      <c r="E4078" t="s">
        <v>11</v>
      </c>
      <c r="F4078">
        <v>9252</v>
      </c>
      <c r="G4078" t="s">
        <v>141</v>
      </c>
      <c r="H4078" t="s">
        <v>164</v>
      </c>
      <c r="I4078" t="s">
        <v>164</v>
      </c>
      <c r="J4078" s="1">
        <v>45931</v>
      </c>
      <c r="K4078" t="s">
        <v>253</v>
      </c>
      <c r="L4078">
        <v>3</v>
      </c>
      <c r="M4078" t="s">
        <v>429</v>
      </c>
      <c r="N4078" t="s">
        <v>145</v>
      </c>
      <c r="O4078" t="s">
        <v>155</v>
      </c>
      <c r="P4078" t="s">
        <v>150</v>
      </c>
      <c r="Q4078">
        <v>1347.13</v>
      </c>
      <c r="R4078">
        <v>64</v>
      </c>
      <c r="S4078">
        <v>9324.85</v>
      </c>
      <c r="T4078">
        <v>955</v>
      </c>
      <c r="U4078">
        <v>13</v>
      </c>
      <c r="V4078">
        <v>7</v>
      </c>
      <c r="W4078">
        <v>957.1</v>
      </c>
      <c r="X4078">
        <v>957.1</v>
      </c>
      <c r="Y4078">
        <v>56</v>
      </c>
      <c r="Z4078">
        <v>8369.85</v>
      </c>
      <c r="AA4078">
        <v>7022.72</v>
      </c>
      <c r="AB4078">
        <v>2724.83</v>
      </c>
      <c r="AC4078">
        <v>4297.8900000000003</v>
      </c>
      <c r="AD4078">
        <v>5</v>
      </c>
      <c r="AE4078">
        <v>2</v>
      </c>
      <c r="AF4078">
        <v>43</v>
      </c>
      <c r="AG4078">
        <v>5</v>
      </c>
      <c r="AH4078">
        <v>8</v>
      </c>
      <c r="AI4078">
        <v>8</v>
      </c>
      <c r="AJ4078">
        <v>12</v>
      </c>
      <c r="AK4078">
        <v>6</v>
      </c>
      <c r="AL4078">
        <v>3</v>
      </c>
      <c r="AM4078">
        <v>3</v>
      </c>
      <c r="AN4078">
        <v>0</v>
      </c>
      <c r="AO4078">
        <v>42</v>
      </c>
      <c r="AP4078">
        <v>274</v>
      </c>
      <c r="AQ4078">
        <v>47</v>
      </c>
      <c r="AR4078">
        <v>0</v>
      </c>
      <c r="AS4078">
        <v>36</v>
      </c>
      <c r="AT4078">
        <v>20</v>
      </c>
      <c r="AU4078">
        <v>4</v>
      </c>
      <c r="AV4078">
        <v>1</v>
      </c>
      <c r="AW4078">
        <v>0</v>
      </c>
      <c r="AX4078">
        <v>0</v>
      </c>
      <c r="AY4078">
        <v>33</v>
      </c>
      <c r="AZ4078">
        <v>65</v>
      </c>
      <c r="BA4078">
        <v>48</v>
      </c>
      <c r="BB4078">
        <v>6</v>
      </c>
      <c r="BC4078">
        <v>3</v>
      </c>
      <c r="BD4078">
        <v>1</v>
      </c>
      <c r="BE4078">
        <v>0</v>
      </c>
      <c r="BF4078">
        <v>42</v>
      </c>
      <c r="BG4078">
        <v>1170.02</v>
      </c>
      <c r="BH4078">
        <v>0</v>
      </c>
      <c r="BI4078">
        <v>13</v>
      </c>
      <c r="BJ4078" s="2">
        <v>45944</v>
      </c>
      <c r="BK4078">
        <v>0</v>
      </c>
      <c r="BL4078" s="3" t="str">
        <f>VLOOKUP(O4078,DropDownList!$H$1:$I$7,2,FALSE)</f>
        <v>2022/23</v>
      </c>
      <c r="BM4078" s="3" t="str">
        <f t="shared" si="64"/>
        <v>FISCAL FINES</v>
      </c>
    </row>
    <row r="4079" spans="1:65" x14ac:dyDescent="0.2">
      <c r="A4079">
        <v>2025</v>
      </c>
      <c r="B4079">
        <v>10</v>
      </c>
      <c r="C4079" t="s">
        <v>162</v>
      </c>
      <c r="D4079" t="s">
        <v>166</v>
      </c>
      <c r="E4079" t="s">
        <v>11</v>
      </c>
      <c r="F4079">
        <v>9252</v>
      </c>
      <c r="G4079" t="s">
        <v>141</v>
      </c>
      <c r="H4079" t="s">
        <v>164</v>
      </c>
      <c r="I4079" t="s">
        <v>164</v>
      </c>
      <c r="J4079" s="1">
        <v>45931</v>
      </c>
      <c r="K4079" t="s">
        <v>253</v>
      </c>
      <c r="L4079">
        <v>3</v>
      </c>
      <c r="M4079" t="s">
        <v>429</v>
      </c>
      <c r="N4079" t="s">
        <v>145</v>
      </c>
      <c r="O4079" t="s">
        <v>147</v>
      </c>
      <c r="P4079" t="s">
        <v>154</v>
      </c>
      <c r="Q4079">
        <v>5344.68</v>
      </c>
      <c r="R4079">
        <v>43</v>
      </c>
      <c r="S4079">
        <v>9425</v>
      </c>
      <c r="T4079">
        <v>0</v>
      </c>
      <c r="U4079">
        <v>26</v>
      </c>
      <c r="V4079">
        <v>10</v>
      </c>
      <c r="W4079">
        <v>1790</v>
      </c>
      <c r="X4079">
        <v>1830</v>
      </c>
      <c r="Y4079">
        <v>0</v>
      </c>
      <c r="Z4079">
        <v>0</v>
      </c>
      <c r="AA4079">
        <v>4080.32</v>
      </c>
      <c r="AB4079">
        <v>0</v>
      </c>
      <c r="AC4079">
        <v>3700.32</v>
      </c>
      <c r="AD4079">
        <v>8</v>
      </c>
      <c r="AE4079">
        <v>2</v>
      </c>
      <c r="AF4079">
        <v>17</v>
      </c>
      <c r="AG4079">
        <v>11</v>
      </c>
      <c r="AH4079">
        <v>0</v>
      </c>
      <c r="AI4079">
        <v>15</v>
      </c>
      <c r="AJ4079">
        <v>0</v>
      </c>
      <c r="AK4079">
        <v>0</v>
      </c>
      <c r="AL4079">
        <v>0</v>
      </c>
      <c r="AM4079">
        <v>0</v>
      </c>
      <c r="AN4079">
        <v>0</v>
      </c>
      <c r="AO4079">
        <v>31</v>
      </c>
      <c r="AP4079">
        <v>150</v>
      </c>
      <c r="AQ4079">
        <v>30</v>
      </c>
      <c r="AR4079">
        <v>0</v>
      </c>
      <c r="AS4079">
        <v>13</v>
      </c>
      <c r="AT4079">
        <v>10</v>
      </c>
      <c r="AU4079">
        <v>6</v>
      </c>
      <c r="AV4079">
        <v>3</v>
      </c>
      <c r="AW4079">
        <v>0</v>
      </c>
      <c r="AX4079">
        <v>0</v>
      </c>
      <c r="AY4079">
        <v>19</v>
      </c>
      <c r="AZ4079">
        <v>31</v>
      </c>
      <c r="BA4079">
        <v>14</v>
      </c>
      <c r="BB4079">
        <v>4</v>
      </c>
      <c r="BC4079">
        <v>3</v>
      </c>
      <c r="BD4079">
        <v>0</v>
      </c>
      <c r="BE4079">
        <v>0</v>
      </c>
      <c r="BF4079">
        <v>43</v>
      </c>
      <c r="BG4079">
        <v>3300</v>
      </c>
      <c r="BH4079">
        <v>0</v>
      </c>
      <c r="BI4079">
        <v>26</v>
      </c>
      <c r="BJ4079" s="2">
        <v>45944</v>
      </c>
      <c r="BK4079">
        <v>0</v>
      </c>
      <c r="BL4079" s="3" t="str">
        <f>VLOOKUP(O4079,DropDownList!$H$1:$I$7,2,FALSE)</f>
        <v>2024/25</v>
      </c>
      <c r="BM4079" s="3" t="str">
        <f t="shared" si="64"/>
        <v>JP COURT</v>
      </c>
    </row>
    <row r="4080" spans="1:65" x14ac:dyDescent="0.2">
      <c r="A4080">
        <v>2025</v>
      </c>
      <c r="B4080">
        <v>10</v>
      </c>
      <c r="C4080" t="s">
        <v>162</v>
      </c>
      <c r="D4080" t="s">
        <v>166</v>
      </c>
      <c r="E4080" t="s">
        <v>11</v>
      </c>
      <c r="F4080">
        <v>9252</v>
      </c>
      <c r="G4080" t="s">
        <v>141</v>
      </c>
      <c r="H4080" t="s">
        <v>164</v>
      </c>
      <c r="I4080" t="s">
        <v>164</v>
      </c>
      <c r="J4080" s="1">
        <v>45931</v>
      </c>
      <c r="K4080" t="s">
        <v>253</v>
      </c>
      <c r="L4080">
        <v>3</v>
      </c>
      <c r="M4080" t="s">
        <v>429</v>
      </c>
      <c r="N4080" t="s">
        <v>145</v>
      </c>
      <c r="O4080" t="s">
        <v>156</v>
      </c>
      <c r="P4080" t="s">
        <v>146</v>
      </c>
      <c r="Q4080">
        <v>80</v>
      </c>
      <c r="R4080">
        <v>37</v>
      </c>
      <c r="S4080">
        <v>540</v>
      </c>
      <c r="T4080">
        <v>20</v>
      </c>
      <c r="U4080">
        <v>8</v>
      </c>
      <c r="V4080">
        <v>3</v>
      </c>
      <c r="W4080">
        <v>60</v>
      </c>
      <c r="X4080">
        <v>60</v>
      </c>
      <c r="Y4080">
        <v>0</v>
      </c>
      <c r="Z4080">
        <v>0</v>
      </c>
      <c r="AA4080">
        <v>440</v>
      </c>
      <c r="AB4080">
        <v>0</v>
      </c>
      <c r="AC4080">
        <v>0</v>
      </c>
      <c r="AD4080">
        <v>3</v>
      </c>
      <c r="AE4080">
        <v>0</v>
      </c>
      <c r="AF4080">
        <v>32</v>
      </c>
      <c r="AG4080">
        <v>0</v>
      </c>
      <c r="AH4080">
        <v>1</v>
      </c>
      <c r="AI4080">
        <v>4</v>
      </c>
      <c r="AJ4080">
        <v>0</v>
      </c>
      <c r="AK4080">
        <v>0</v>
      </c>
      <c r="AL4080">
        <v>0</v>
      </c>
      <c r="AM4080">
        <v>0</v>
      </c>
      <c r="AN4080">
        <v>0</v>
      </c>
      <c r="AO4080">
        <v>18</v>
      </c>
      <c r="AP4080">
        <v>100</v>
      </c>
      <c r="AQ4080">
        <v>21</v>
      </c>
      <c r="AR4080">
        <v>0</v>
      </c>
      <c r="AS4080">
        <v>13</v>
      </c>
      <c r="AT4080">
        <v>4</v>
      </c>
      <c r="AU4080">
        <v>4</v>
      </c>
      <c r="AV4080">
        <v>2</v>
      </c>
      <c r="AW4080">
        <v>0</v>
      </c>
      <c r="AX4080">
        <v>0</v>
      </c>
      <c r="AY4080">
        <v>9</v>
      </c>
      <c r="AZ4080">
        <v>17</v>
      </c>
      <c r="BA4080">
        <v>12</v>
      </c>
      <c r="BB4080">
        <v>6</v>
      </c>
      <c r="BC4080">
        <v>4</v>
      </c>
      <c r="BD4080">
        <v>3</v>
      </c>
      <c r="BE4080">
        <v>0</v>
      </c>
      <c r="BF4080">
        <v>37</v>
      </c>
      <c r="BG4080">
        <v>80</v>
      </c>
      <c r="BH4080">
        <v>0</v>
      </c>
      <c r="BI4080">
        <v>8</v>
      </c>
      <c r="BJ4080" s="2">
        <v>45944</v>
      </c>
      <c r="BK4080">
        <v>0</v>
      </c>
      <c r="BL4080" s="3" t="str">
        <f>VLOOKUP(O4080,DropDownList!$H$1:$I$7,2,FALSE)</f>
        <v>2023/24</v>
      </c>
      <c r="BM4080" s="3" t="str">
        <f t="shared" si="64"/>
        <v>VSUR</v>
      </c>
    </row>
    <row r="4081" spans="1:65" x14ac:dyDescent="0.2">
      <c r="A4081">
        <v>2025</v>
      </c>
      <c r="B4081">
        <v>10</v>
      </c>
      <c r="C4081" t="s">
        <v>162</v>
      </c>
      <c r="D4081" t="s">
        <v>166</v>
      </c>
      <c r="E4081" t="s">
        <v>11</v>
      </c>
      <c r="F4081">
        <v>9252</v>
      </c>
      <c r="G4081" t="s">
        <v>141</v>
      </c>
      <c r="H4081" t="s">
        <v>164</v>
      </c>
      <c r="I4081" t="s">
        <v>164</v>
      </c>
      <c r="J4081" s="1">
        <v>45931</v>
      </c>
      <c r="K4081" t="s">
        <v>253</v>
      </c>
      <c r="L4081">
        <v>3</v>
      </c>
      <c r="M4081" t="s">
        <v>429</v>
      </c>
      <c r="N4081" t="s">
        <v>145</v>
      </c>
      <c r="O4081" t="s">
        <v>155</v>
      </c>
      <c r="P4081" t="s">
        <v>153</v>
      </c>
      <c r="Q4081">
        <v>0</v>
      </c>
      <c r="R4081">
        <v>3</v>
      </c>
      <c r="S4081">
        <v>135</v>
      </c>
      <c r="T4081">
        <v>135</v>
      </c>
      <c r="U4081">
        <v>0</v>
      </c>
      <c r="V4081">
        <v>0</v>
      </c>
      <c r="W4081">
        <v>0</v>
      </c>
      <c r="X4081">
        <v>0</v>
      </c>
      <c r="Y4081">
        <v>0</v>
      </c>
      <c r="Z4081">
        <v>0</v>
      </c>
      <c r="AA4081">
        <v>0</v>
      </c>
      <c r="AB4081">
        <v>0</v>
      </c>
      <c r="AC4081">
        <v>0</v>
      </c>
      <c r="AD4081">
        <v>0</v>
      </c>
      <c r="AE4081">
        <v>0</v>
      </c>
      <c r="AF4081">
        <v>0</v>
      </c>
      <c r="AG4081">
        <v>0</v>
      </c>
      <c r="AH4081">
        <v>3</v>
      </c>
      <c r="AI4081">
        <v>0</v>
      </c>
      <c r="AJ4081">
        <v>0</v>
      </c>
      <c r="AK4081">
        <v>0</v>
      </c>
      <c r="AL4081">
        <v>0</v>
      </c>
      <c r="AM4081">
        <v>0</v>
      </c>
      <c r="AN4081">
        <v>0</v>
      </c>
      <c r="AO4081">
        <v>3</v>
      </c>
      <c r="AP4081">
        <v>3</v>
      </c>
      <c r="AQ4081">
        <v>3</v>
      </c>
      <c r="AR4081">
        <v>0</v>
      </c>
      <c r="AS4081">
        <v>0</v>
      </c>
      <c r="AT4081">
        <v>0</v>
      </c>
      <c r="AU4081">
        <v>0</v>
      </c>
      <c r="AV4081">
        <v>0</v>
      </c>
      <c r="AW4081">
        <v>0</v>
      </c>
      <c r="AX4081">
        <v>0</v>
      </c>
      <c r="AY4081">
        <v>0</v>
      </c>
      <c r="AZ4081">
        <v>0</v>
      </c>
      <c r="BA4081">
        <v>0</v>
      </c>
      <c r="BB4081">
        <v>0</v>
      </c>
      <c r="BC4081">
        <v>0</v>
      </c>
      <c r="BD4081">
        <v>0</v>
      </c>
      <c r="BE4081">
        <v>0</v>
      </c>
      <c r="BF4081">
        <v>3</v>
      </c>
      <c r="BG4081">
        <v>0</v>
      </c>
      <c r="BH4081">
        <v>0</v>
      </c>
      <c r="BI4081">
        <v>0</v>
      </c>
      <c r="BJ4081" s="2">
        <v>45944</v>
      </c>
      <c r="BK4081">
        <v>0</v>
      </c>
      <c r="BL4081" s="3" t="str">
        <f>VLOOKUP(O4081,DropDownList!$H$1:$I$7,2,FALSE)</f>
        <v>2022/23</v>
      </c>
      <c r="BM4081" s="3" t="str">
        <f t="shared" si="64"/>
        <v>PREG</v>
      </c>
    </row>
    <row r="4082" spans="1:65" x14ac:dyDescent="0.2">
      <c r="A4082">
        <v>2025</v>
      </c>
      <c r="B4082">
        <v>10</v>
      </c>
      <c r="C4082" t="s">
        <v>162</v>
      </c>
      <c r="D4082" t="s">
        <v>166</v>
      </c>
      <c r="E4082" t="s">
        <v>11</v>
      </c>
      <c r="F4082">
        <v>9252</v>
      </c>
      <c r="G4082" t="s">
        <v>141</v>
      </c>
      <c r="H4082" t="s">
        <v>164</v>
      </c>
      <c r="I4082" t="s">
        <v>164</v>
      </c>
      <c r="J4082" s="1">
        <v>45931</v>
      </c>
      <c r="K4082" t="s">
        <v>253</v>
      </c>
      <c r="L4082">
        <v>3</v>
      </c>
      <c r="M4082" t="s">
        <v>429</v>
      </c>
      <c r="N4082" t="s">
        <v>145</v>
      </c>
      <c r="O4082" t="s">
        <v>147</v>
      </c>
      <c r="P4082" t="s">
        <v>153</v>
      </c>
      <c r="Q4082">
        <v>225</v>
      </c>
      <c r="R4082">
        <v>5</v>
      </c>
      <c r="S4082">
        <v>225</v>
      </c>
      <c r="T4082">
        <v>0</v>
      </c>
      <c r="U4082">
        <v>5</v>
      </c>
      <c r="V4082">
        <v>5</v>
      </c>
      <c r="W4082">
        <v>225</v>
      </c>
      <c r="X4082">
        <v>225</v>
      </c>
      <c r="Y4082">
        <v>0</v>
      </c>
      <c r="Z4082">
        <v>0</v>
      </c>
      <c r="AA4082">
        <v>0</v>
      </c>
      <c r="AB4082">
        <v>0</v>
      </c>
      <c r="AC4082">
        <v>0</v>
      </c>
      <c r="AD4082">
        <v>5</v>
      </c>
      <c r="AE4082">
        <v>0</v>
      </c>
      <c r="AF4082">
        <v>0</v>
      </c>
      <c r="AG4082">
        <v>0</v>
      </c>
      <c r="AH4082">
        <v>0</v>
      </c>
      <c r="AI4082">
        <v>5</v>
      </c>
      <c r="AJ4082">
        <v>0</v>
      </c>
      <c r="AK4082">
        <v>0</v>
      </c>
      <c r="AL4082">
        <v>0</v>
      </c>
      <c r="AM4082">
        <v>0</v>
      </c>
      <c r="AN4082">
        <v>0</v>
      </c>
      <c r="AO4082">
        <v>4</v>
      </c>
      <c r="AP4082">
        <v>4</v>
      </c>
      <c r="AQ4082">
        <v>4</v>
      </c>
      <c r="AR4082">
        <v>0</v>
      </c>
      <c r="AS4082">
        <v>0</v>
      </c>
      <c r="AT4082">
        <v>0</v>
      </c>
      <c r="AU4082">
        <v>0</v>
      </c>
      <c r="AV4082">
        <v>0</v>
      </c>
      <c r="AW4082">
        <v>0</v>
      </c>
      <c r="AX4082">
        <v>0</v>
      </c>
      <c r="AY4082">
        <v>0</v>
      </c>
      <c r="AZ4082">
        <v>0</v>
      </c>
      <c r="BA4082">
        <v>0</v>
      </c>
      <c r="BB4082">
        <v>0</v>
      </c>
      <c r="BC4082">
        <v>0</v>
      </c>
      <c r="BD4082">
        <v>0</v>
      </c>
      <c r="BE4082">
        <v>0</v>
      </c>
      <c r="BF4082">
        <v>4</v>
      </c>
      <c r="BG4082">
        <v>225</v>
      </c>
      <c r="BH4082">
        <v>0</v>
      </c>
      <c r="BI4082">
        <v>4</v>
      </c>
      <c r="BJ4082" s="2">
        <v>45944</v>
      </c>
      <c r="BK4082">
        <v>0</v>
      </c>
      <c r="BL4082" s="3" t="str">
        <f>VLOOKUP(O4082,DropDownList!$H$1:$I$7,2,FALSE)</f>
        <v>2024/25</v>
      </c>
      <c r="BM4082" s="3" t="str">
        <f t="shared" si="64"/>
        <v>PREG</v>
      </c>
    </row>
    <row r="4083" spans="1:65" x14ac:dyDescent="0.2">
      <c r="A4083">
        <v>2025</v>
      </c>
      <c r="B4083">
        <v>10</v>
      </c>
      <c r="C4083" t="s">
        <v>162</v>
      </c>
      <c r="D4083" t="s">
        <v>166</v>
      </c>
      <c r="E4083" t="s">
        <v>11</v>
      </c>
      <c r="F4083">
        <v>9252</v>
      </c>
      <c r="G4083" t="s">
        <v>141</v>
      </c>
      <c r="H4083" t="s">
        <v>164</v>
      </c>
      <c r="I4083" t="s">
        <v>164</v>
      </c>
      <c r="J4083" s="1">
        <v>45931</v>
      </c>
      <c r="K4083" t="s">
        <v>253</v>
      </c>
      <c r="L4083">
        <v>3</v>
      </c>
      <c r="M4083" t="s">
        <v>429</v>
      </c>
      <c r="N4083" t="s">
        <v>145</v>
      </c>
      <c r="O4083" t="s">
        <v>147</v>
      </c>
      <c r="P4083" t="s">
        <v>151</v>
      </c>
      <c r="Q4083">
        <v>0</v>
      </c>
      <c r="R4083">
        <v>3</v>
      </c>
      <c r="S4083">
        <v>90</v>
      </c>
      <c r="T4083">
        <v>0</v>
      </c>
      <c r="U4083">
        <v>0</v>
      </c>
      <c r="V4083">
        <v>0</v>
      </c>
      <c r="W4083">
        <v>0</v>
      </c>
      <c r="X4083">
        <v>0</v>
      </c>
      <c r="Y4083">
        <v>0</v>
      </c>
      <c r="Z4083">
        <v>0</v>
      </c>
      <c r="AA4083">
        <v>90</v>
      </c>
      <c r="AB4083">
        <v>0</v>
      </c>
      <c r="AC4083">
        <v>90</v>
      </c>
      <c r="AD4083">
        <v>0</v>
      </c>
      <c r="AE4083">
        <v>0</v>
      </c>
      <c r="AF4083">
        <v>3</v>
      </c>
      <c r="AG4083">
        <v>0</v>
      </c>
      <c r="AH4083">
        <v>0</v>
      </c>
      <c r="AI4083">
        <v>0</v>
      </c>
      <c r="AJ4083">
        <v>0</v>
      </c>
      <c r="AK4083">
        <v>0</v>
      </c>
      <c r="AL4083">
        <v>0</v>
      </c>
      <c r="AM4083">
        <v>0</v>
      </c>
      <c r="AN4083">
        <v>0</v>
      </c>
      <c r="AO4083">
        <v>0</v>
      </c>
      <c r="AP4083">
        <v>0</v>
      </c>
      <c r="AQ4083">
        <v>0</v>
      </c>
      <c r="AR4083">
        <v>0</v>
      </c>
      <c r="AS4083">
        <v>0</v>
      </c>
      <c r="AT4083">
        <v>0</v>
      </c>
      <c r="AU4083">
        <v>0</v>
      </c>
      <c r="AV4083">
        <v>0</v>
      </c>
      <c r="AW4083">
        <v>0</v>
      </c>
      <c r="AX4083">
        <v>0</v>
      </c>
      <c r="AY4083">
        <v>0</v>
      </c>
      <c r="AZ4083">
        <v>0</v>
      </c>
      <c r="BA4083">
        <v>0</v>
      </c>
      <c r="BB4083">
        <v>0</v>
      </c>
      <c r="BC4083">
        <v>0</v>
      </c>
      <c r="BD4083">
        <v>0</v>
      </c>
      <c r="BE4083">
        <v>0</v>
      </c>
      <c r="BF4083">
        <v>0</v>
      </c>
      <c r="BG4083">
        <v>0</v>
      </c>
      <c r="BH4083">
        <v>0</v>
      </c>
      <c r="BI4083">
        <v>0</v>
      </c>
      <c r="BJ4083" s="2">
        <v>45944</v>
      </c>
      <c r="BK4083">
        <v>0</v>
      </c>
      <c r="BL4083" s="3" t="str">
        <f>VLOOKUP(O4083,DropDownList!$H$1:$I$7,2,FALSE)</f>
        <v>2024/25</v>
      </c>
      <c r="BM4083" s="3" t="str">
        <f t="shared" si="64"/>
        <v>PCPF</v>
      </c>
    </row>
    <row r="4084" spans="1:65" x14ac:dyDescent="0.2">
      <c r="A4084">
        <v>2025</v>
      </c>
      <c r="B4084">
        <v>10</v>
      </c>
      <c r="C4084" t="s">
        <v>162</v>
      </c>
      <c r="D4084" t="s">
        <v>166</v>
      </c>
      <c r="E4084" t="s">
        <v>11</v>
      </c>
      <c r="F4084">
        <v>9252</v>
      </c>
      <c r="G4084" t="s">
        <v>141</v>
      </c>
      <c r="H4084" t="s">
        <v>164</v>
      </c>
      <c r="I4084" t="s">
        <v>164</v>
      </c>
      <c r="J4084" s="1">
        <v>45931</v>
      </c>
      <c r="K4084" t="s">
        <v>253</v>
      </c>
      <c r="L4084">
        <v>3</v>
      </c>
      <c r="M4084" t="s">
        <v>429</v>
      </c>
      <c r="N4084" t="s">
        <v>145</v>
      </c>
      <c r="O4084" t="s">
        <v>155</v>
      </c>
      <c r="P4084" t="s">
        <v>148</v>
      </c>
      <c r="Q4084">
        <v>60</v>
      </c>
      <c r="R4084">
        <v>2</v>
      </c>
      <c r="S4084">
        <v>120</v>
      </c>
      <c r="T4084">
        <v>0</v>
      </c>
      <c r="U4084">
        <v>1</v>
      </c>
      <c r="V4084">
        <v>0</v>
      </c>
      <c r="W4084">
        <v>0</v>
      </c>
      <c r="X4084">
        <v>0</v>
      </c>
      <c r="Y4084">
        <v>0</v>
      </c>
      <c r="Z4084">
        <v>0</v>
      </c>
      <c r="AA4084">
        <v>60</v>
      </c>
      <c r="AB4084">
        <v>0</v>
      </c>
      <c r="AC4084">
        <v>60</v>
      </c>
      <c r="AD4084">
        <v>0</v>
      </c>
      <c r="AE4084">
        <v>0</v>
      </c>
      <c r="AF4084">
        <v>1</v>
      </c>
      <c r="AG4084">
        <v>0</v>
      </c>
      <c r="AH4084">
        <v>0</v>
      </c>
      <c r="AI4084">
        <v>1</v>
      </c>
      <c r="AJ4084">
        <v>0</v>
      </c>
      <c r="AK4084">
        <v>0</v>
      </c>
      <c r="AL4084">
        <v>0</v>
      </c>
      <c r="AM4084">
        <v>0</v>
      </c>
      <c r="AN4084">
        <v>0</v>
      </c>
      <c r="AO4084">
        <v>2</v>
      </c>
      <c r="AP4084">
        <v>14</v>
      </c>
      <c r="AQ4084">
        <v>2</v>
      </c>
      <c r="AR4084">
        <v>0</v>
      </c>
      <c r="AS4084">
        <v>0</v>
      </c>
      <c r="AT4084">
        <v>2</v>
      </c>
      <c r="AU4084">
        <v>1</v>
      </c>
      <c r="AV4084">
        <v>0</v>
      </c>
      <c r="AW4084">
        <v>0</v>
      </c>
      <c r="AX4084">
        <v>0</v>
      </c>
      <c r="AY4084">
        <v>3</v>
      </c>
      <c r="AZ4084">
        <v>3</v>
      </c>
      <c r="BA4084">
        <v>1</v>
      </c>
      <c r="BB4084">
        <v>0</v>
      </c>
      <c r="BC4084">
        <v>0</v>
      </c>
      <c r="BD4084">
        <v>0</v>
      </c>
      <c r="BE4084">
        <v>0</v>
      </c>
      <c r="BF4084">
        <v>2</v>
      </c>
      <c r="BG4084">
        <v>60</v>
      </c>
      <c r="BH4084">
        <v>0</v>
      </c>
      <c r="BI4084">
        <v>1</v>
      </c>
      <c r="BJ4084" s="2">
        <v>45944</v>
      </c>
      <c r="BK4084">
        <v>0</v>
      </c>
      <c r="BL4084" s="3" t="str">
        <f>VLOOKUP(O4084,DropDownList!$H$1:$I$7,2,FALSE)</f>
        <v>2022/23</v>
      </c>
      <c r="BM4084" s="3" t="str">
        <f t="shared" si="64"/>
        <v>PRAS</v>
      </c>
    </row>
    <row r="4085" spans="1:65" x14ac:dyDescent="0.2">
      <c r="A4085">
        <v>2025</v>
      </c>
      <c r="B4085">
        <v>10</v>
      </c>
      <c r="C4085" t="s">
        <v>162</v>
      </c>
      <c r="D4085" t="s">
        <v>166</v>
      </c>
      <c r="E4085" t="s">
        <v>11</v>
      </c>
      <c r="F4085">
        <v>9252</v>
      </c>
      <c r="G4085" t="s">
        <v>141</v>
      </c>
      <c r="H4085" t="s">
        <v>164</v>
      </c>
      <c r="I4085" t="s">
        <v>164</v>
      </c>
      <c r="J4085" s="1">
        <v>45931</v>
      </c>
      <c r="K4085" t="s">
        <v>253</v>
      </c>
      <c r="L4085">
        <v>3</v>
      </c>
      <c r="M4085" t="s">
        <v>429</v>
      </c>
      <c r="N4085" t="s">
        <v>145</v>
      </c>
      <c r="O4085" t="s">
        <v>155</v>
      </c>
      <c r="P4085" t="s">
        <v>152</v>
      </c>
      <c r="Q4085">
        <v>0</v>
      </c>
      <c r="R4085">
        <v>5</v>
      </c>
      <c r="S4085">
        <v>200</v>
      </c>
      <c r="T4085">
        <v>40</v>
      </c>
      <c r="U4085">
        <v>0</v>
      </c>
      <c r="V4085">
        <v>0</v>
      </c>
      <c r="W4085">
        <v>0</v>
      </c>
      <c r="X4085">
        <v>0</v>
      </c>
      <c r="Y4085">
        <v>0</v>
      </c>
      <c r="Z4085">
        <v>0</v>
      </c>
      <c r="AA4085">
        <v>160</v>
      </c>
      <c r="AB4085">
        <v>0</v>
      </c>
      <c r="AC4085">
        <v>160</v>
      </c>
      <c r="AD4085">
        <v>0</v>
      </c>
      <c r="AE4085">
        <v>0</v>
      </c>
      <c r="AF4085">
        <v>4</v>
      </c>
      <c r="AG4085">
        <v>0</v>
      </c>
      <c r="AH4085">
        <v>1</v>
      </c>
      <c r="AI4085">
        <v>0</v>
      </c>
      <c r="AJ4085">
        <v>0</v>
      </c>
      <c r="AK4085">
        <v>0</v>
      </c>
      <c r="AL4085">
        <v>0</v>
      </c>
      <c r="AM4085">
        <v>0</v>
      </c>
      <c r="AN4085">
        <v>0</v>
      </c>
      <c r="AO4085">
        <v>0</v>
      </c>
      <c r="AP4085">
        <v>0</v>
      </c>
      <c r="AQ4085">
        <v>0</v>
      </c>
      <c r="AR4085">
        <v>0</v>
      </c>
      <c r="AS4085">
        <v>0</v>
      </c>
      <c r="AT4085">
        <v>0</v>
      </c>
      <c r="AU4085">
        <v>0</v>
      </c>
      <c r="AV4085">
        <v>0</v>
      </c>
      <c r="AW4085">
        <v>0</v>
      </c>
      <c r="AX4085">
        <v>0</v>
      </c>
      <c r="AY4085">
        <v>0</v>
      </c>
      <c r="AZ4085">
        <v>0</v>
      </c>
      <c r="BA4085">
        <v>0</v>
      </c>
      <c r="BB4085">
        <v>0</v>
      </c>
      <c r="BC4085">
        <v>0</v>
      </c>
      <c r="BD4085">
        <v>0</v>
      </c>
      <c r="BE4085">
        <v>0</v>
      </c>
      <c r="BF4085">
        <v>0</v>
      </c>
      <c r="BG4085">
        <v>0</v>
      </c>
      <c r="BH4085">
        <v>0</v>
      </c>
      <c r="BI4085">
        <v>0</v>
      </c>
      <c r="BJ4085" s="2">
        <v>45944</v>
      </c>
      <c r="BK4085">
        <v>0</v>
      </c>
      <c r="BL4085" s="3" t="str">
        <f>VLOOKUP(O4085,DropDownList!$H$1:$I$7,2,FALSE)</f>
        <v>2022/23</v>
      </c>
      <c r="BM4085" s="3" t="str">
        <f t="shared" si="64"/>
        <v>PCOA</v>
      </c>
    </row>
    <row r="4086" spans="1:65" x14ac:dyDescent="0.2">
      <c r="A4086">
        <v>2025</v>
      </c>
      <c r="B4086">
        <v>10</v>
      </c>
      <c r="C4086" t="s">
        <v>162</v>
      </c>
      <c r="D4086" t="s">
        <v>166</v>
      </c>
      <c r="E4086" t="s">
        <v>11</v>
      </c>
      <c r="F4086">
        <v>9252</v>
      </c>
      <c r="G4086" t="s">
        <v>141</v>
      </c>
      <c r="H4086" t="s">
        <v>164</v>
      </c>
      <c r="I4086" t="s">
        <v>164</v>
      </c>
      <c r="J4086" s="1">
        <v>45931</v>
      </c>
      <c r="K4086" t="s">
        <v>253</v>
      </c>
      <c r="L4086">
        <v>3</v>
      </c>
      <c r="M4086" t="s">
        <v>429</v>
      </c>
      <c r="N4086" t="s">
        <v>145</v>
      </c>
      <c r="O4086" t="s">
        <v>156</v>
      </c>
      <c r="P4086" t="s">
        <v>150</v>
      </c>
      <c r="Q4086">
        <v>1117.28</v>
      </c>
      <c r="R4086">
        <v>53</v>
      </c>
      <c r="S4086">
        <v>7339.63</v>
      </c>
      <c r="T4086">
        <v>613.35</v>
      </c>
      <c r="U4086">
        <v>7</v>
      </c>
      <c r="V4086">
        <v>2</v>
      </c>
      <c r="W4086">
        <v>125</v>
      </c>
      <c r="X4086">
        <v>125</v>
      </c>
      <c r="Y4086">
        <v>49</v>
      </c>
      <c r="Z4086">
        <v>6726.28</v>
      </c>
      <c r="AA4086">
        <v>5609</v>
      </c>
      <c r="AB4086">
        <v>1018.12</v>
      </c>
      <c r="AC4086">
        <v>4590.88</v>
      </c>
      <c r="AD4086">
        <v>2</v>
      </c>
      <c r="AE4086">
        <v>0</v>
      </c>
      <c r="AF4086">
        <v>41</v>
      </c>
      <c r="AG4086">
        <v>4</v>
      </c>
      <c r="AH4086">
        <v>4</v>
      </c>
      <c r="AI4086">
        <v>3</v>
      </c>
      <c r="AJ4086">
        <v>13</v>
      </c>
      <c r="AK4086">
        <v>3</v>
      </c>
      <c r="AL4086">
        <v>1</v>
      </c>
      <c r="AM4086">
        <v>1</v>
      </c>
      <c r="AN4086">
        <v>1</v>
      </c>
      <c r="AO4086">
        <v>32</v>
      </c>
      <c r="AP4086">
        <v>114</v>
      </c>
      <c r="AQ4086">
        <v>32</v>
      </c>
      <c r="AR4086">
        <v>0</v>
      </c>
      <c r="AS4086">
        <v>10</v>
      </c>
      <c r="AT4086">
        <v>2</v>
      </c>
      <c r="AU4086">
        <v>3</v>
      </c>
      <c r="AV4086">
        <v>1</v>
      </c>
      <c r="AW4086">
        <v>0</v>
      </c>
      <c r="AX4086">
        <v>0</v>
      </c>
      <c r="AY4086">
        <v>20</v>
      </c>
      <c r="AZ4086">
        <v>28</v>
      </c>
      <c r="BA4086">
        <v>8</v>
      </c>
      <c r="BB4086">
        <v>4</v>
      </c>
      <c r="BC4086">
        <v>2</v>
      </c>
      <c r="BD4086">
        <v>0</v>
      </c>
      <c r="BE4086">
        <v>0</v>
      </c>
      <c r="BF4086">
        <v>32</v>
      </c>
      <c r="BG4086">
        <v>325</v>
      </c>
      <c r="BH4086">
        <v>1</v>
      </c>
      <c r="BI4086">
        <v>7</v>
      </c>
      <c r="BJ4086" s="2">
        <v>45944</v>
      </c>
      <c r="BK4086">
        <v>0</v>
      </c>
      <c r="BL4086" s="3" t="str">
        <f>VLOOKUP(O4086,DropDownList!$H$1:$I$7,2,FALSE)</f>
        <v>2023/24</v>
      </c>
      <c r="BM4086" s="3" t="str">
        <f t="shared" si="64"/>
        <v>FISCAL FINES</v>
      </c>
    </row>
    <row r="4087" spans="1:65" x14ac:dyDescent="0.2">
      <c r="A4087">
        <v>2025</v>
      </c>
      <c r="B4087">
        <v>10</v>
      </c>
      <c r="C4087" t="s">
        <v>162</v>
      </c>
      <c r="D4087" t="s">
        <v>166</v>
      </c>
      <c r="E4087" t="s">
        <v>11</v>
      </c>
      <c r="F4087">
        <v>9252</v>
      </c>
      <c r="G4087" t="s">
        <v>141</v>
      </c>
      <c r="H4087" t="s">
        <v>164</v>
      </c>
      <c r="I4087" t="s">
        <v>164</v>
      </c>
      <c r="J4087" s="1">
        <v>45931</v>
      </c>
      <c r="K4087" t="s">
        <v>253</v>
      </c>
      <c r="L4087">
        <v>3</v>
      </c>
      <c r="M4087" t="s">
        <v>429</v>
      </c>
      <c r="N4087" t="s">
        <v>145</v>
      </c>
      <c r="O4087" t="s">
        <v>155</v>
      </c>
      <c r="P4087" t="s">
        <v>146</v>
      </c>
      <c r="Q4087">
        <v>70</v>
      </c>
      <c r="R4087">
        <v>43</v>
      </c>
      <c r="S4087">
        <v>640</v>
      </c>
      <c r="T4087">
        <v>0</v>
      </c>
      <c r="U4087">
        <v>8</v>
      </c>
      <c r="V4087">
        <v>1</v>
      </c>
      <c r="W4087">
        <v>20</v>
      </c>
      <c r="X4087">
        <v>20</v>
      </c>
      <c r="Y4087">
        <v>0</v>
      </c>
      <c r="Z4087">
        <v>0</v>
      </c>
      <c r="AA4087">
        <v>570</v>
      </c>
      <c r="AB4087">
        <v>0</v>
      </c>
      <c r="AC4087">
        <v>0</v>
      </c>
      <c r="AD4087">
        <v>1</v>
      </c>
      <c r="AE4087">
        <v>0</v>
      </c>
      <c r="AF4087">
        <v>39</v>
      </c>
      <c r="AG4087">
        <v>0</v>
      </c>
      <c r="AH4087">
        <v>0</v>
      </c>
      <c r="AI4087">
        <v>4</v>
      </c>
      <c r="AJ4087">
        <v>0</v>
      </c>
      <c r="AK4087">
        <v>0</v>
      </c>
      <c r="AL4087">
        <v>0</v>
      </c>
      <c r="AM4087">
        <v>0</v>
      </c>
      <c r="AN4087">
        <v>0</v>
      </c>
      <c r="AO4087">
        <v>29</v>
      </c>
      <c r="AP4087">
        <v>195</v>
      </c>
      <c r="AQ4087">
        <v>28</v>
      </c>
      <c r="AR4087">
        <v>0</v>
      </c>
      <c r="AS4087">
        <v>37</v>
      </c>
      <c r="AT4087">
        <v>12</v>
      </c>
      <c r="AU4087">
        <v>13</v>
      </c>
      <c r="AV4087">
        <v>0</v>
      </c>
      <c r="AW4087">
        <v>2</v>
      </c>
      <c r="AX4087">
        <v>0</v>
      </c>
      <c r="AY4087">
        <v>19</v>
      </c>
      <c r="AZ4087">
        <v>34</v>
      </c>
      <c r="BA4087">
        <v>24</v>
      </c>
      <c r="BB4087">
        <v>5</v>
      </c>
      <c r="BC4087">
        <v>3</v>
      </c>
      <c r="BD4087">
        <v>1</v>
      </c>
      <c r="BE4087">
        <v>0</v>
      </c>
      <c r="BF4087">
        <v>41</v>
      </c>
      <c r="BG4087">
        <v>70</v>
      </c>
      <c r="BH4087">
        <v>0</v>
      </c>
      <c r="BI4087">
        <v>8</v>
      </c>
      <c r="BJ4087" s="2">
        <v>45944</v>
      </c>
      <c r="BK4087">
        <v>0</v>
      </c>
      <c r="BL4087" s="3" t="str">
        <f>VLOOKUP(O4087,DropDownList!$H$1:$I$7,2,FALSE)</f>
        <v>2022/23</v>
      </c>
      <c r="BM4087" s="3" t="str">
        <f t="shared" si="64"/>
        <v>VSUR</v>
      </c>
    </row>
    <row r="4088" spans="1:65" x14ac:dyDescent="0.2">
      <c r="A4088">
        <v>2025</v>
      </c>
      <c r="B4088">
        <v>10</v>
      </c>
      <c r="C4088" t="s">
        <v>162</v>
      </c>
      <c r="D4088" t="s">
        <v>166</v>
      </c>
      <c r="E4088" t="s">
        <v>11</v>
      </c>
      <c r="F4088">
        <v>9252</v>
      </c>
      <c r="G4088" t="s">
        <v>141</v>
      </c>
      <c r="H4088" t="s">
        <v>164</v>
      </c>
      <c r="I4088" t="s">
        <v>164</v>
      </c>
      <c r="J4088" s="1">
        <v>45931</v>
      </c>
      <c r="K4088" t="s">
        <v>253</v>
      </c>
      <c r="L4088">
        <v>3</v>
      </c>
      <c r="M4088" t="s">
        <v>429</v>
      </c>
      <c r="N4088" t="s">
        <v>145</v>
      </c>
      <c r="O4088" t="s">
        <v>147</v>
      </c>
      <c r="P4088" t="s">
        <v>146</v>
      </c>
      <c r="Q4088">
        <v>220</v>
      </c>
      <c r="R4088">
        <v>43</v>
      </c>
      <c r="S4088">
        <v>600</v>
      </c>
      <c r="T4088">
        <v>0</v>
      </c>
      <c r="U4088">
        <v>26</v>
      </c>
      <c r="V4088">
        <v>8</v>
      </c>
      <c r="W4088">
        <v>100</v>
      </c>
      <c r="X4088">
        <v>100</v>
      </c>
      <c r="Y4088">
        <v>0</v>
      </c>
      <c r="Z4088">
        <v>0</v>
      </c>
      <c r="AA4088">
        <v>380</v>
      </c>
      <c r="AB4088">
        <v>0</v>
      </c>
      <c r="AC4088">
        <v>0</v>
      </c>
      <c r="AD4088">
        <v>8</v>
      </c>
      <c r="AE4088">
        <v>0</v>
      </c>
      <c r="AF4088">
        <v>28</v>
      </c>
      <c r="AG4088">
        <v>0</v>
      </c>
      <c r="AH4088">
        <v>0</v>
      </c>
      <c r="AI4088">
        <v>15</v>
      </c>
      <c r="AJ4088">
        <v>0</v>
      </c>
      <c r="AK4088">
        <v>0</v>
      </c>
      <c r="AL4088">
        <v>0</v>
      </c>
      <c r="AM4088">
        <v>0</v>
      </c>
      <c r="AN4088">
        <v>0</v>
      </c>
      <c r="AO4088">
        <v>31</v>
      </c>
      <c r="AP4088">
        <v>150</v>
      </c>
      <c r="AQ4088">
        <v>30</v>
      </c>
      <c r="AR4088">
        <v>0</v>
      </c>
      <c r="AS4088">
        <v>13</v>
      </c>
      <c r="AT4088">
        <v>10</v>
      </c>
      <c r="AU4088">
        <v>6</v>
      </c>
      <c r="AV4088">
        <v>3</v>
      </c>
      <c r="AW4088">
        <v>0</v>
      </c>
      <c r="AX4088">
        <v>0</v>
      </c>
      <c r="AY4088">
        <v>19</v>
      </c>
      <c r="AZ4088">
        <v>31</v>
      </c>
      <c r="BA4088">
        <v>14</v>
      </c>
      <c r="BB4088">
        <v>4</v>
      </c>
      <c r="BC4088">
        <v>3</v>
      </c>
      <c r="BD4088">
        <v>0</v>
      </c>
      <c r="BE4088">
        <v>0</v>
      </c>
      <c r="BF4088">
        <v>43</v>
      </c>
      <c r="BG4088">
        <v>220</v>
      </c>
      <c r="BH4088">
        <v>0</v>
      </c>
      <c r="BI4088">
        <v>26</v>
      </c>
      <c r="BJ4088" s="2">
        <v>45944</v>
      </c>
      <c r="BK4088">
        <v>0</v>
      </c>
      <c r="BL4088" s="3" t="str">
        <f>VLOOKUP(O4088,DropDownList!$H$1:$I$7,2,FALSE)</f>
        <v>2024/25</v>
      </c>
      <c r="BM4088" s="3" t="str">
        <f t="shared" si="64"/>
        <v>VSUR</v>
      </c>
    </row>
    <row r="4089" spans="1:65" x14ac:dyDescent="0.2">
      <c r="A4089">
        <v>2025</v>
      </c>
      <c r="B4089">
        <v>10</v>
      </c>
      <c r="C4089" t="s">
        <v>162</v>
      </c>
      <c r="D4089" t="s">
        <v>166</v>
      </c>
      <c r="E4089" t="s">
        <v>11</v>
      </c>
      <c r="F4089">
        <v>9252</v>
      </c>
      <c r="G4089" t="s">
        <v>141</v>
      </c>
      <c r="H4089" t="s">
        <v>164</v>
      </c>
      <c r="I4089" t="s">
        <v>164</v>
      </c>
      <c r="J4089" s="1">
        <v>45931</v>
      </c>
      <c r="K4089" t="s">
        <v>253</v>
      </c>
      <c r="L4089">
        <v>3</v>
      </c>
      <c r="M4089" t="s">
        <v>429</v>
      </c>
      <c r="N4089" t="s">
        <v>145</v>
      </c>
      <c r="O4089" t="s">
        <v>149</v>
      </c>
      <c r="P4089" t="s">
        <v>150</v>
      </c>
      <c r="Q4089">
        <v>1079.1600000000001</v>
      </c>
      <c r="R4089">
        <v>8</v>
      </c>
      <c r="S4089">
        <v>1457.07</v>
      </c>
      <c r="T4089">
        <v>0</v>
      </c>
      <c r="U4089">
        <v>6</v>
      </c>
      <c r="V4089">
        <v>6</v>
      </c>
      <c r="W4089">
        <v>755.84</v>
      </c>
      <c r="X4089">
        <v>1079.1600000000001</v>
      </c>
      <c r="Y4089">
        <v>8</v>
      </c>
      <c r="Z4089">
        <v>1457.07</v>
      </c>
      <c r="AA4089">
        <v>377.91</v>
      </c>
      <c r="AB4089">
        <v>132.91</v>
      </c>
      <c r="AC4089">
        <v>245</v>
      </c>
      <c r="AD4089">
        <v>5</v>
      </c>
      <c r="AE4089">
        <v>1</v>
      </c>
      <c r="AF4089">
        <v>2</v>
      </c>
      <c r="AG4089">
        <v>1</v>
      </c>
      <c r="AH4089">
        <v>0</v>
      </c>
      <c r="AI4089">
        <v>5</v>
      </c>
      <c r="AJ4089">
        <v>1</v>
      </c>
      <c r="AK4089">
        <v>2</v>
      </c>
      <c r="AL4089">
        <v>0</v>
      </c>
      <c r="AM4089">
        <v>0</v>
      </c>
      <c r="AN4089">
        <v>0</v>
      </c>
      <c r="AO4089">
        <v>6</v>
      </c>
      <c r="AP4089">
        <v>11</v>
      </c>
      <c r="AQ4089">
        <v>6</v>
      </c>
      <c r="AR4089">
        <v>0</v>
      </c>
      <c r="AS4089">
        <v>1</v>
      </c>
      <c r="AT4089">
        <v>2</v>
      </c>
      <c r="AU4089">
        <v>0</v>
      </c>
      <c r="AV4089">
        <v>0</v>
      </c>
      <c r="AW4089">
        <v>0</v>
      </c>
      <c r="AX4089">
        <v>0</v>
      </c>
      <c r="AY4089">
        <v>0</v>
      </c>
      <c r="AZ4089">
        <v>2</v>
      </c>
      <c r="BA4089">
        <v>0</v>
      </c>
      <c r="BB4089">
        <v>0</v>
      </c>
      <c r="BC4089">
        <v>0</v>
      </c>
      <c r="BD4089">
        <v>0</v>
      </c>
      <c r="BE4089">
        <v>0</v>
      </c>
      <c r="BF4089">
        <v>6</v>
      </c>
      <c r="BG4089">
        <v>1024.1600000000001</v>
      </c>
      <c r="BH4089">
        <v>0</v>
      </c>
      <c r="BI4089">
        <v>6</v>
      </c>
      <c r="BJ4089" s="2">
        <v>45944</v>
      </c>
      <c r="BK4089">
        <v>0</v>
      </c>
      <c r="BL4089" s="3" t="str">
        <f>VLOOKUP(O4089,DropDownList!$H$1:$I$7,2,FALSE)</f>
        <v>2025/26</v>
      </c>
      <c r="BM4089" s="3" t="str">
        <f t="shared" si="64"/>
        <v>FISCAL FINES</v>
      </c>
    </row>
    <row r="4090" spans="1:65" x14ac:dyDescent="0.2">
      <c r="A4090">
        <v>2025</v>
      </c>
      <c r="B4090">
        <v>10</v>
      </c>
      <c r="C4090" t="s">
        <v>162</v>
      </c>
      <c r="D4090" t="s">
        <v>166</v>
      </c>
      <c r="E4090" t="s">
        <v>11</v>
      </c>
      <c r="F4090">
        <v>9252</v>
      </c>
      <c r="G4090" t="s">
        <v>141</v>
      </c>
      <c r="H4090" t="s">
        <v>164</v>
      </c>
      <c r="I4090" t="s">
        <v>164</v>
      </c>
      <c r="J4090" s="1">
        <v>45931</v>
      </c>
      <c r="K4090" t="s">
        <v>253</v>
      </c>
      <c r="L4090">
        <v>3</v>
      </c>
      <c r="M4090" t="s">
        <v>429</v>
      </c>
      <c r="N4090" t="s">
        <v>145</v>
      </c>
      <c r="O4090" t="s">
        <v>156</v>
      </c>
      <c r="P4090" t="s">
        <v>152</v>
      </c>
      <c r="Q4090">
        <v>0</v>
      </c>
      <c r="R4090">
        <v>9</v>
      </c>
      <c r="S4090">
        <v>360</v>
      </c>
      <c r="T4090">
        <v>240</v>
      </c>
      <c r="U4090">
        <v>0</v>
      </c>
      <c r="V4090">
        <v>0</v>
      </c>
      <c r="W4090">
        <v>0</v>
      </c>
      <c r="X4090">
        <v>0</v>
      </c>
      <c r="Y4090">
        <v>0</v>
      </c>
      <c r="Z4090">
        <v>0</v>
      </c>
      <c r="AA4090">
        <v>120</v>
      </c>
      <c r="AB4090">
        <v>0</v>
      </c>
      <c r="AC4090">
        <v>120</v>
      </c>
      <c r="AD4090">
        <v>0</v>
      </c>
      <c r="AE4090">
        <v>0</v>
      </c>
      <c r="AF4090">
        <v>3</v>
      </c>
      <c r="AG4090">
        <v>0</v>
      </c>
      <c r="AH4090">
        <v>6</v>
      </c>
      <c r="AI4090">
        <v>0</v>
      </c>
      <c r="AJ4090">
        <v>0</v>
      </c>
      <c r="AK4090">
        <v>0</v>
      </c>
      <c r="AL4090">
        <v>0</v>
      </c>
      <c r="AM4090">
        <v>0</v>
      </c>
      <c r="AN4090">
        <v>0</v>
      </c>
      <c r="AO4090">
        <v>0</v>
      </c>
      <c r="AP4090">
        <v>0</v>
      </c>
      <c r="AQ4090">
        <v>0</v>
      </c>
      <c r="AR4090">
        <v>0</v>
      </c>
      <c r="AS4090">
        <v>0</v>
      </c>
      <c r="AT4090">
        <v>0</v>
      </c>
      <c r="AU4090">
        <v>0</v>
      </c>
      <c r="AV4090">
        <v>0</v>
      </c>
      <c r="AW4090">
        <v>0</v>
      </c>
      <c r="AX4090">
        <v>0</v>
      </c>
      <c r="AY4090">
        <v>0</v>
      </c>
      <c r="AZ4090">
        <v>0</v>
      </c>
      <c r="BA4090">
        <v>0</v>
      </c>
      <c r="BB4090">
        <v>0</v>
      </c>
      <c r="BC4090">
        <v>0</v>
      </c>
      <c r="BD4090">
        <v>0</v>
      </c>
      <c r="BE4090">
        <v>0</v>
      </c>
      <c r="BF4090">
        <v>0</v>
      </c>
      <c r="BG4090">
        <v>0</v>
      </c>
      <c r="BH4090">
        <v>0</v>
      </c>
      <c r="BI4090">
        <v>0</v>
      </c>
      <c r="BJ4090" s="2">
        <v>45944</v>
      </c>
      <c r="BK4090">
        <v>0</v>
      </c>
      <c r="BL4090" s="3" t="str">
        <f>VLOOKUP(O4090,DropDownList!$H$1:$I$7,2,FALSE)</f>
        <v>2023/24</v>
      </c>
      <c r="BM4090" s="3" t="str">
        <f t="shared" si="64"/>
        <v>PCOA</v>
      </c>
    </row>
    <row r="4091" spans="1:65" x14ac:dyDescent="0.2">
      <c r="A4091">
        <v>2025</v>
      </c>
      <c r="B4091">
        <v>10</v>
      </c>
      <c r="C4091" t="s">
        <v>162</v>
      </c>
      <c r="D4091" t="s">
        <v>166</v>
      </c>
      <c r="E4091" t="s">
        <v>11</v>
      </c>
      <c r="F4091">
        <v>9252</v>
      </c>
      <c r="G4091" t="s">
        <v>141</v>
      </c>
      <c r="H4091" t="s">
        <v>164</v>
      </c>
      <c r="I4091" t="s">
        <v>164</v>
      </c>
      <c r="J4091" s="1">
        <v>45931</v>
      </c>
      <c r="K4091" t="s">
        <v>253</v>
      </c>
      <c r="L4091">
        <v>3</v>
      </c>
      <c r="M4091" t="s">
        <v>429</v>
      </c>
      <c r="N4091" t="s">
        <v>145</v>
      </c>
      <c r="O4091" t="s">
        <v>156</v>
      </c>
      <c r="P4091" t="s">
        <v>148</v>
      </c>
      <c r="Q4091">
        <v>125.22</v>
      </c>
      <c r="R4091">
        <v>6</v>
      </c>
      <c r="S4091">
        <v>360</v>
      </c>
      <c r="T4091">
        <v>0</v>
      </c>
      <c r="U4091">
        <v>3</v>
      </c>
      <c r="V4091">
        <v>2</v>
      </c>
      <c r="W4091">
        <v>80.67</v>
      </c>
      <c r="X4091">
        <v>80.67</v>
      </c>
      <c r="Y4091">
        <v>0</v>
      </c>
      <c r="Z4091">
        <v>0</v>
      </c>
      <c r="AA4091">
        <v>234.78</v>
      </c>
      <c r="AB4091">
        <v>0</v>
      </c>
      <c r="AC4091">
        <v>234.78</v>
      </c>
      <c r="AD4091">
        <v>1</v>
      </c>
      <c r="AE4091">
        <v>1</v>
      </c>
      <c r="AF4091">
        <v>3</v>
      </c>
      <c r="AG4091">
        <v>2</v>
      </c>
      <c r="AH4091">
        <v>0</v>
      </c>
      <c r="AI4091">
        <v>1</v>
      </c>
      <c r="AJ4091">
        <v>0</v>
      </c>
      <c r="AK4091">
        <v>0</v>
      </c>
      <c r="AL4091">
        <v>0</v>
      </c>
      <c r="AM4091">
        <v>0</v>
      </c>
      <c r="AN4091">
        <v>0</v>
      </c>
      <c r="AO4091">
        <v>4</v>
      </c>
      <c r="AP4091">
        <v>19</v>
      </c>
      <c r="AQ4091">
        <v>4</v>
      </c>
      <c r="AR4091">
        <v>0</v>
      </c>
      <c r="AS4091">
        <v>3</v>
      </c>
      <c r="AT4091">
        <v>1</v>
      </c>
      <c r="AU4091">
        <v>0</v>
      </c>
      <c r="AV4091">
        <v>0</v>
      </c>
      <c r="AW4091">
        <v>0</v>
      </c>
      <c r="AX4091">
        <v>0</v>
      </c>
      <c r="AY4091">
        <v>3</v>
      </c>
      <c r="AZ4091">
        <v>4</v>
      </c>
      <c r="BA4091">
        <v>2</v>
      </c>
      <c r="BB4091">
        <v>0</v>
      </c>
      <c r="BC4091">
        <v>0</v>
      </c>
      <c r="BD4091">
        <v>0</v>
      </c>
      <c r="BE4091">
        <v>0</v>
      </c>
      <c r="BF4091">
        <v>4</v>
      </c>
      <c r="BG4091">
        <v>60</v>
      </c>
      <c r="BH4091">
        <v>0</v>
      </c>
      <c r="BI4091">
        <v>3</v>
      </c>
      <c r="BJ4091" s="2">
        <v>45944</v>
      </c>
      <c r="BK4091">
        <v>0</v>
      </c>
      <c r="BL4091" s="3" t="str">
        <f>VLOOKUP(O4091,DropDownList!$H$1:$I$7,2,FALSE)</f>
        <v>2023/24</v>
      </c>
      <c r="BM4091" s="3" t="str">
        <f t="shared" si="64"/>
        <v>PRAS</v>
      </c>
    </row>
    <row r="4092" spans="1:65" x14ac:dyDescent="0.2">
      <c r="A4092">
        <v>2025</v>
      </c>
      <c r="B4092">
        <v>10</v>
      </c>
      <c r="C4092" t="s">
        <v>162</v>
      </c>
      <c r="D4092" t="s">
        <v>166</v>
      </c>
      <c r="E4092" t="s">
        <v>11</v>
      </c>
      <c r="F4092">
        <v>9252</v>
      </c>
      <c r="G4092" t="s">
        <v>141</v>
      </c>
      <c r="H4092" t="s">
        <v>164</v>
      </c>
      <c r="I4092" t="s">
        <v>164</v>
      </c>
      <c r="J4092" s="1">
        <v>45931</v>
      </c>
      <c r="K4092" t="s">
        <v>253</v>
      </c>
      <c r="L4092">
        <v>3</v>
      </c>
      <c r="M4092" t="s">
        <v>429</v>
      </c>
      <c r="N4092" t="s">
        <v>145</v>
      </c>
      <c r="O4092" t="s">
        <v>156</v>
      </c>
      <c r="P4092" t="s">
        <v>153</v>
      </c>
      <c r="Q4092">
        <v>0</v>
      </c>
      <c r="R4092">
        <v>4</v>
      </c>
      <c r="S4092">
        <v>180</v>
      </c>
      <c r="T4092">
        <v>90</v>
      </c>
      <c r="U4092">
        <v>0</v>
      </c>
      <c r="V4092">
        <v>0</v>
      </c>
      <c r="W4092">
        <v>0</v>
      </c>
      <c r="X4092">
        <v>0</v>
      </c>
      <c r="Y4092">
        <v>0</v>
      </c>
      <c r="Z4092">
        <v>0</v>
      </c>
      <c r="AA4092">
        <v>90</v>
      </c>
      <c r="AB4092">
        <v>0</v>
      </c>
      <c r="AC4092">
        <v>90</v>
      </c>
      <c r="AD4092">
        <v>0</v>
      </c>
      <c r="AE4092">
        <v>0</v>
      </c>
      <c r="AF4092">
        <v>2</v>
      </c>
      <c r="AG4092">
        <v>0</v>
      </c>
      <c r="AH4092">
        <v>2</v>
      </c>
      <c r="AI4092">
        <v>0</v>
      </c>
      <c r="AJ4092">
        <v>0</v>
      </c>
      <c r="AK4092">
        <v>0</v>
      </c>
      <c r="AL4092">
        <v>0</v>
      </c>
      <c r="AM4092">
        <v>0</v>
      </c>
      <c r="AN4092">
        <v>0</v>
      </c>
      <c r="AO4092">
        <v>2</v>
      </c>
      <c r="AP4092">
        <v>2</v>
      </c>
      <c r="AQ4092">
        <v>2</v>
      </c>
      <c r="AR4092">
        <v>0</v>
      </c>
      <c r="AS4092">
        <v>0</v>
      </c>
      <c r="AT4092">
        <v>0</v>
      </c>
      <c r="AU4092">
        <v>0</v>
      </c>
      <c r="AV4092">
        <v>0</v>
      </c>
      <c r="AW4092">
        <v>0</v>
      </c>
      <c r="AX4092">
        <v>0</v>
      </c>
      <c r="AY4092">
        <v>0</v>
      </c>
      <c r="AZ4092">
        <v>0</v>
      </c>
      <c r="BA4092">
        <v>0</v>
      </c>
      <c r="BB4092">
        <v>0</v>
      </c>
      <c r="BC4092">
        <v>0</v>
      </c>
      <c r="BD4092">
        <v>0</v>
      </c>
      <c r="BE4092">
        <v>0</v>
      </c>
      <c r="BF4092">
        <v>2</v>
      </c>
      <c r="BG4092">
        <v>0</v>
      </c>
      <c r="BH4092">
        <v>0</v>
      </c>
      <c r="BI4092">
        <v>0</v>
      </c>
      <c r="BJ4092" s="2">
        <v>45944</v>
      </c>
      <c r="BK4092">
        <v>0</v>
      </c>
      <c r="BL4092" s="3" t="str">
        <f>VLOOKUP(O4092,DropDownList!$H$1:$I$7,2,FALSE)</f>
        <v>2023/24</v>
      </c>
      <c r="BM4092" s="3" t="str">
        <f t="shared" si="64"/>
        <v>PREG</v>
      </c>
    </row>
    <row r="4093" spans="1:65" x14ac:dyDescent="0.2">
      <c r="A4093">
        <v>2025</v>
      </c>
      <c r="B4093">
        <v>10</v>
      </c>
      <c r="C4093" t="s">
        <v>162</v>
      </c>
      <c r="D4093" t="s">
        <v>167</v>
      </c>
      <c r="E4093" t="s">
        <v>11</v>
      </c>
      <c r="F4093">
        <v>9711</v>
      </c>
      <c r="G4093" t="s">
        <v>158</v>
      </c>
      <c r="H4093" t="s">
        <v>164</v>
      </c>
      <c r="I4093" t="s">
        <v>164</v>
      </c>
      <c r="J4093" s="1">
        <v>45931</v>
      </c>
      <c r="K4093" t="s">
        <v>253</v>
      </c>
      <c r="L4093">
        <v>3</v>
      </c>
      <c r="M4093" t="s">
        <v>429</v>
      </c>
      <c r="N4093" t="s">
        <v>145</v>
      </c>
      <c r="O4093" t="s">
        <v>156</v>
      </c>
      <c r="P4093" t="s">
        <v>161</v>
      </c>
      <c r="Q4093">
        <v>30</v>
      </c>
      <c r="R4093">
        <v>54</v>
      </c>
      <c r="S4093">
        <v>1445</v>
      </c>
      <c r="T4093">
        <v>40</v>
      </c>
      <c r="U4093">
        <v>10</v>
      </c>
      <c r="V4093">
        <v>2</v>
      </c>
      <c r="W4093">
        <v>30</v>
      </c>
      <c r="X4093">
        <v>30</v>
      </c>
      <c r="Y4093">
        <v>0</v>
      </c>
      <c r="Z4093">
        <v>0</v>
      </c>
      <c r="AA4093">
        <v>1375</v>
      </c>
      <c r="AB4093">
        <v>0</v>
      </c>
      <c r="AC4093">
        <v>0</v>
      </c>
      <c r="AD4093">
        <v>2</v>
      </c>
      <c r="AE4093">
        <v>0</v>
      </c>
      <c r="AF4093">
        <v>51</v>
      </c>
      <c r="AG4093">
        <v>0</v>
      </c>
      <c r="AH4093">
        <v>1</v>
      </c>
      <c r="AI4093">
        <v>2</v>
      </c>
      <c r="AJ4093">
        <v>0</v>
      </c>
      <c r="AK4093">
        <v>0</v>
      </c>
      <c r="AL4093">
        <v>0</v>
      </c>
      <c r="AM4093">
        <v>0</v>
      </c>
      <c r="AN4093">
        <v>0</v>
      </c>
      <c r="AO4093">
        <v>38</v>
      </c>
      <c r="AP4093">
        <v>143</v>
      </c>
      <c r="AQ4093">
        <v>46</v>
      </c>
      <c r="AR4093">
        <v>0</v>
      </c>
      <c r="AS4093">
        <v>16</v>
      </c>
      <c r="AT4093">
        <v>2</v>
      </c>
      <c r="AU4093">
        <v>5</v>
      </c>
      <c r="AV4093">
        <v>3</v>
      </c>
      <c r="AW4093">
        <v>1</v>
      </c>
      <c r="AX4093">
        <v>0</v>
      </c>
      <c r="AY4093">
        <v>19</v>
      </c>
      <c r="AZ4093">
        <v>28</v>
      </c>
      <c r="BA4093">
        <v>13</v>
      </c>
      <c r="BB4093">
        <v>4</v>
      </c>
      <c r="BC4093">
        <v>3</v>
      </c>
      <c r="BD4093">
        <v>1</v>
      </c>
      <c r="BE4093">
        <v>0</v>
      </c>
      <c r="BF4093">
        <v>53</v>
      </c>
      <c r="BG4093">
        <v>30</v>
      </c>
      <c r="BH4093">
        <v>0</v>
      </c>
      <c r="BI4093">
        <v>10</v>
      </c>
      <c r="BJ4093" s="2">
        <v>45944</v>
      </c>
      <c r="BK4093">
        <v>0</v>
      </c>
      <c r="BL4093" s="3" t="str">
        <f>VLOOKUP(O4093,DropDownList!$H$1:$I$7,2,FALSE)</f>
        <v>2023/24</v>
      </c>
      <c r="BM4093" s="3" t="str">
        <f t="shared" si="64"/>
        <v>VSUR</v>
      </c>
    </row>
    <row r="4094" spans="1:65" x14ac:dyDescent="0.2">
      <c r="A4094">
        <v>2025</v>
      </c>
      <c r="B4094">
        <v>10</v>
      </c>
      <c r="C4094" t="s">
        <v>162</v>
      </c>
      <c r="D4094" t="s">
        <v>167</v>
      </c>
      <c r="E4094" t="s">
        <v>11</v>
      </c>
      <c r="F4094">
        <v>9711</v>
      </c>
      <c r="G4094" t="s">
        <v>158</v>
      </c>
      <c r="H4094" t="s">
        <v>164</v>
      </c>
      <c r="I4094" t="s">
        <v>164</v>
      </c>
      <c r="J4094" s="1">
        <v>45931</v>
      </c>
      <c r="K4094" t="s">
        <v>253</v>
      </c>
      <c r="L4094">
        <v>3</v>
      </c>
      <c r="M4094" t="s">
        <v>429</v>
      </c>
      <c r="N4094" t="s">
        <v>145</v>
      </c>
      <c r="O4094" t="s">
        <v>149</v>
      </c>
      <c r="P4094" t="s">
        <v>160</v>
      </c>
      <c r="Q4094">
        <v>3528</v>
      </c>
      <c r="R4094">
        <v>17</v>
      </c>
      <c r="S4094">
        <v>8743</v>
      </c>
      <c r="T4094">
        <v>800</v>
      </c>
      <c r="U4094">
        <v>10</v>
      </c>
      <c r="V4094">
        <v>7</v>
      </c>
      <c r="W4094">
        <v>900</v>
      </c>
      <c r="X4094">
        <v>2603</v>
      </c>
      <c r="Y4094">
        <v>0</v>
      </c>
      <c r="Z4094">
        <v>0</v>
      </c>
      <c r="AA4094">
        <v>4415</v>
      </c>
      <c r="AB4094">
        <v>0</v>
      </c>
      <c r="AC4094">
        <v>4135</v>
      </c>
      <c r="AD4094">
        <v>5</v>
      </c>
      <c r="AE4094">
        <v>2</v>
      </c>
      <c r="AF4094">
        <v>6</v>
      </c>
      <c r="AG4094">
        <v>4</v>
      </c>
      <c r="AH4094">
        <v>1</v>
      </c>
      <c r="AI4094">
        <v>6</v>
      </c>
      <c r="AJ4094">
        <v>0</v>
      </c>
      <c r="AK4094">
        <v>0</v>
      </c>
      <c r="AL4094">
        <v>0</v>
      </c>
      <c r="AM4094">
        <v>0</v>
      </c>
      <c r="AN4094">
        <v>0</v>
      </c>
      <c r="AO4094">
        <v>11</v>
      </c>
      <c r="AP4094">
        <v>21</v>
      </c>
      <c r="AQ4094">
        <v>10</v>
      </c>
      <c r="AR4094">
        <v>0</v>
      </c>
      <c r="AS4094">
        <v>3</v>
      </c>
      <c r="AT4094">
        <v>2</v>
      </c>
      <c r="AU4094">
        <v>0</v>
      </c>
      <c r="AV4094">
        <v>0</v>
      </c>
      <c r="AW4094">
        <v>1</v>
      </c>
      <c r="AX4094">
        <v>0</v>
      </c>
      <c r="AY4094">
        <v>1</v>
      </c>
      <c r="AZ4094">
        <v>1</v>
      </c>
      <c r="BA4094">
        <v>0</v>
      </c>
      <c r="BB4094">
        <v>1</v>
      </c>
      <c r="BC4094">
        <v>0</v>
      </c>
      <c r="BD4094">
        <v>0</v>
      </c>
      <c r="BE4094">
        <v>0</v>
      </c>
      <c r="BF4094">
        <v>16</v>
      </c>
      <c r="BG4094">
        <v>2135</v>
      </c>
      <c r="BH4094">
        <v>0</v>
      </c>
      <c r="BI4094">
        <v>10</v>
      </c>
      <c r="BJ4094" s="2">
        <v>45944</v>
      </c>
      <c r="BK4094">
        <v>0</v>
      </c>
      <c r="BL4094" s="3" t="str">
        <f>VLOOKUP(O4094,DropDownList!$H$1:$I$7,2,FALSE)</f>
        <v>2025/26</v>
      </c>
      <c r="BM4094" s="3" t="str">
        <f t="shared" si="64"/>
        <v>SC COURT</v>
      </c>
    </row>
    <row r="4095" spans="1:65" x14ac:dyDescent="0.2">
      <c r="A4095">
        <v>2025</v>
      </c>
      <c r="B4095">
        <v>10</v>
      </c>
      <c r="C4095" t="s">
        <v>162</v>
      </c>
      <c r="D4095" t="s">
        <v>167</v>
      </c>
      <c r="E4095" t="s">
        <v>11</v>
      </c>
      <c r="F4095">
        <v>9711</v>
      </c>
      <c r="G4095" t="s">
        <v>158</v>
      </c>
      <c r="H4095" t="s">
        <v>164</v>
      </c>
      <c r="I4095" t="s">
        <v>164</v>
      </c>
      <c r="J4095" s="1">
        <v>45931</v>
      </c>
      <c r="K4095" t="s">
        <v>253</v>
      </c>
      <c r="L4095">
        <v>3</v>
      </c>
      <c r="M4095" t="s">
        <v>429</v>
      </c>
      <c r="N4095" t="s">
        <v>145</v>
      </c>
      <c r="O4095" t="s">
        <v>149</v>
      </c>
      <c r="P4095" t="s">
        <v>161</v>
      </c>
      <c r="Q4095">
        <v>110</v>
      </c>
      <c r="R4095">
        <v>16</v>
      </c>
      <c r="S4095">
        <v>390</v>
      </c>
      <c r="T4095">
        <v>0</v>
      </c>
      <c r="U4095">
        <v>10</v>
      </c>
      <c r="V4095">
        <v>5</v>
      </c>
      <c r="W4095">
        <v>100</v>
      </c>
      <c r="X4095">
        <v>100</v>
      </c>
      <c r="Y4095">
        <v>0</v>
      </c>
      <c r="Z4095">
        <v>0</v>
      </c>
      <c r="AA4095">
        <v>280</v>
      </c>
      <c r="AB4095">
        <v>0</v>
      </c>
      <c r="AC4095">
        <v>0</v>
      </c>
      <c r="AD4095">
        <v>5</v>
      </c>
      <c r="AE4095">
        <v>0</v>
      </c>
      <c r="AF4095">
        <v>10</v>
      </c>
      <c r="AG4095">
        <v>0</v>
      </c>
      <c r="AH4095">
        <v>0</v>
      </c>
      <c r="AI4095">
        <v>6</v>
      </c>
      <c r="AJ4095">
        <v>0</v>
      </c>
      <c r="AK4095">
        <v>0</v>
      </c>
      <c r="AL4095">
        <v>0</v>
      </c>
      <c r="AM4095">
        <v>0</v>
      </c>
      <c r="AN4095">
        <v>0</v>
      </c>
      <c r="AO4095">
        <v>10</v>
      </c>
      <c r="AP4095">
        <v>20</v>
      </c>
      <c r="AQ4095">
        <v>10</v>
      </c>
      <c r="AR4095">
        <v>0</v>
      </c>
      <c r="AS4095">
        <v>3</v>
      </c>
      <c r="AT4095">
        <v>2</v>
      </c>
      <c r="AU4095">
        <v>0</v>
      </c>
      <c r="AV4095">
        <v>0</v>
      </c>
      <c r="AW4095">
        <v>0</v>
      </c>
      <c r="AX4095">
        <v>0</v>
      </c>
      <c r="AY4095">
        <v>1</v>
      </c>
      <c r="AZ4095">
        <v>1</v>
      </c>
      <c r="BA4095">
        <v>0</v>
      </c>
      <c r="BB4095">
        <v>1</v>
      </c>
      <c r="BC4095">
        <v>0</v>
      </c>
      <c r="BD4095">
        <v>0</v>
      </c>
      <c r="BE4095">
        <v>0</v>
      </c>
      <c r="BF4095">
        <v>16</v>
      </c>
      <c r="BG4095">
        <v>110</v>
      </c>
      <c r="BH4095">
        <v>0</v>
      </c>
      <c r="BI4095">
        <v>10</v>
      </c>
      <c r="BJ4095" s="2">
        <v>45944</v>
      </c>
      <c r="BK4095">
        <v>0</v>
      </c>
      <c r="BL4095" s="3" t="str">
        <f>VLOOKUP(O4095,DropDownList!$H$1:$I$7,2,FALSE)</f>
        <v>2025/26</v>
      </c>
      <c r="BM4095" s="3" t="str">
        <f t="shared" si="64"/>
        <v>VSUR</v>
      </c>
    </row>
    <row r="4096" spans="1:65" x14ac:dyDescent="0.2">
      <c r="A4096">
        <v>2025</v>
      </c>
      <c r="B4096">
        <v>10</v>
      </c>
      <c r="C4096" t="s">
        <v>162</v>
      </c>
      <c r="D4096" t="s">
        <v>167</v>
      </c>
      <c r="E4096" t="s">
        <v>11</v>
      </c>
      <c r="F4096">
        <v>9711</v>
      </c>
      <c r="G4096" t="s">
        <v>158</v>
      </c>
      <c r="H4096" t="s">
        <v>164</v>
      </c>
      <c r="I4096" t="s">
        <v>164</v>
      </c>
      <c r="J4096" s="1">
        <v>45931</v>
      </c>
      <c r="K4096" t="s">
        <v>253</v>
      </c>
      <c r="L4096">
        <v>3</v>
      </c>
      <c r="M4096" t="s">
        <v>429</v>
      </c>
      <c r="N4096" t="s">
        <v>145</v>
      </c>
      <c r="O4096" t="s">
        <v>147</v>
      </c>
      <c r="P4096" t="s">
        <v>160</v>
      </c>
      <c r="Q4096">
        <v>7957.8</v>
      </c>
      <c r="R4096">
        <v>73</v>
      </c>
      <c r="S4096">
        <v>36680</v>
      </c>
      <c r="T4096">
        <v>1360</v>
      </c>
      <c r="U4096">
        <v>25</v>
      </c>
      <c r="V4096">
        <v>5</v>
      </c>
      <c r="W4096">
        <v>1660</v>
      </c>
      <c r="X4096">
        <v>1880</v>
      </c>
      <c r="Y4096">
        <v>0</v>
      </c>
      <c r="Z4096">
        <v>0</v>
      </c>
      <c r="AA4096">
        <v>27362.2</v>
      </c>
      <c r="AB4096">
        <v>175</v>
      </c>
      <c r="AC4096">
        <v>25542.2</v>
      </c>
      <c r="AD4096">
        <v>2</v>
      </c>
      <c r="AE4096">
        <v>3</v>
      </c>
      <c r="AF4096">
        <v>44</v>
      </c>
      <c r="AG4096">
        <v>16</v>
      </c>
      <c r="AH4096">
        <v>4</v>
      </c>
      <c r="AI4096">
        <v>9</v>
      </c>
      <c r="AJ4096">
        <v>0</v>
      </c>
      <c r="AK4096">
        <v>0</v>
      </c>
      <c r="AL4096">
        <v>0</v>
      </c>
      <c r="AM4096">
        <v>0</v>
      </c>
      <c r="AN4096">
        <v>0</v>
      </c>
      <c r="AO4096">
        <v>41</v>
      </c>
      <c r="AP4096">
        <v>134</v>
      </c>
      <c r="AQ4096">
        <v>41</v>
      </c>
      <c r="AR4096">
        <v>0</v>
      </c>
      <c r="AS4096">
        <v>15</v>
      </c>
      <c r="AT4096">
        <v>7</v>
      </c>
      <c r="AU4096">
        <v>3</v>
      </c>
      <c r="AV4096">
        <v>0</v>
      </c>
      <c r="AW4096">
        <v>3</v>
      </c>
      <c r="AX4096">
        <v>0</v>
      </c>
      <c r="AY4096">
        <v>20</v>
      </c>
      <c r="AZ4096">
        <v>29</v>
      </c>
      <c r="BA4096">
        <v>11</v>
      </c>
      <c r="BB4096">
        <v>1</v>
      </c>
      <c r="BC4096">
        <v>0</v>
      </c>
      <c r="BD4096">
        <v>0</v>
      </c>
      <c r="BE4096">
        <v>0</v>
      </c>
      <c r="BF4096">
        <v>70</v>
      </c>
      <c r="BG4096">
        <v>3275</v>
      </c>
      <c r="BH4096">
        <v>0</v>
      </c>
      <c r="BI4096">
        <v>25</v>
      </c>
      <c r="BJ4096" s="2">
        <v>45944</v>
      </c>
      <c r="BK4096">
        <v>0</v>
      </c>
      <c r="BL4096" s="3" t="str">
        <f>VLOOKUP(O4096,DropDownList!$H$1:$I$7,2,FALSE)</f>
        <v>2024/25</v>
      </c>
      <c r="BM4096" s="3" t="str">
        <f t="shared" si="64"/>
        <v>SC COURT</v>
      </c>
    </row>
    <row r="4097" spans="1:65" x14ac:dyDescent="0.2">
      <c r="A4097">
        <v>2025</v>
      </c>
      <c r="B4097">
        <v>10</v>
      </c>
      <c r="C4097" t="s">
        <v>162</v>
      </c>
      <c r="D4097" t="s">
        <v>167</v>
      </c>
      <c r="E4097" t="s">
        <v>11</v>
      </c>
      <c r="F4097">
        <v>9711</v>
      </c>
      <c r="G4097" t="s">
        <v>158</v>
      </c>
      <c r="H4097" t="s">
        <v>164</v>
      </c>
      <c r="I4097" t="s">
        <v>164</v>
      </c>
      <c r="J4097" s="1">
        <v>45931</v>
      </c>
      <c r="K4097" t="s">
        <v>253</v>
      </c>
      <c r="L4097">
        <v>3</v>
      </c>
      <c r="M4097" t="s">
        <v>429</v>
      </c>
      <c r="N4097" t="s">
        <v>145</v>
      </c>
      <c r="O4097" t="s">
        <v>147</v>
      </c>
      <c r="P4097" t="s">
        <v>161</v>
      </c>
      <c r="Q4097">
        <v>170</v>
      </c>
      <c r="R4097">
        <v>71</v>
      </c>
      <c r="S4097">
        <v>1825</v>
      </c>
      <c r="T4097">
        <v>30</v>
      </c>
      <c r="U4097">
        <v>25</v>
      </c>
      <c r="V4097">
        <v>2</v>
      </c>
      <c r="W4097">
        <v>40</v>
      </c>
      <c r="X4097">
        <v>40</v>
      </c>
      <c r="Y4097">
        <v>0</v>
      </c>
      <c r="Z4097">
        <v>0</v>
      </c>
      <c r="AA4097">
        <v>1625</v>
      </c>
      <c r="AB4097">
        <v>0</v>
      </c>
      <c r="AC4097">
        <v>0</v>
      </c>
      <c r="AD4097">
        <v>2</v>
      </c>
      <c r="AE4097">
        <v>0</v>
      </c>
      <c r="AF4097">
        <v>60</v>
      </c>
      <c r="AG4097">
        <v>0</v>
      </c>
      <c r="AH4097">
        <v>2</v>
      </c>
      <c r="AI4097">
        <v>9</v>
      </c>
      <c r="AJ4097">
        <v>0</v>
      </c>
      <c r="AK4097">
        <v>0</v>
      </c>
      <c r="AL4097">
        <v>0</v>
      </c>
      <c r="AM4097">
        <v>0</v>
      </c>
      <c r="AN4097">
        <v>0</v>
      </c>
      <c r="AO4097">
        <v>39</v>
      </c>
      <c r="AP4097">
        <v>141</v>
      </c>
      <c r="AQ4097">
        <v>43</v>
      </c>
      <c r="AR4097">
        <v>0</v>
      </c>
      <c r="AS4097">
        <v>16</v>
      </c>
      <c r="AT4097">
        <v>8</v>
      </c>
      <c r="AU4097">
        <v>3</v>
      </c>
      <c r="AV4097">
        <v>0</v>
      </c>
      <c r="AW4097">
        <v>1</v>
      </c>
      <c r="AX4097">
        <v>0</v>
      </c>
      <c r="AY4097">
        <v>21</v>
      </c>
      <c r="AZ4097">
        <v>31</v>
      </c>
      <c r="BA4097">
        <v>12</v>
      </c>
      <c r="BB4097">
        <v>1</v>
      </c>
      <c r="BC4097">
        <v>0</v>
      </c>
      <c r="BD4097">
        <v>0</v>
      </c>
      <c r="BE4097">
        <v>0</v>
      </c>
      <c r="BF4097">
        <v>70</v>
      </c>
      <c r="BG4097">
        <v>170</v>
      </c>
      <c r="BH4097">
        <v>0</v>
      </c>
      <c r="BI4097">
        <v>25</v>
      </c>
      <c r="BJ4097" s="2">
        <v>45944</v>
      </c>
      <c r="BK4097">
        <v>0</v>
      </c>
      <c r="BL4097" s="3" t="str">
        <f>VLOOKUP(O4097,DropDownList!$H$1:$I$7,2,FALSE)</f>
        <v>2024/25</v>
      </c>
      <c r="BM4097" s="3" t="str">
        <f t="shared" si="64"/>
        <v>VSUR</v>
      </c>
    </row>
    <row r="4098" spans="1:65" x14ac:dyDescent="0.2">
      <c r="A4098">
        <v>2025</v>
      </c>
      <c r="B4098">
        <v>10</v>
      </c>
      <c r="C4098" t="s">
        <v>162</v>
      </c>
      <c r="D4098" t="s">
        <v>167</v>
      </c>
      <c r="E4098" t="s">
        <v>11</v>
      </c>
      <c r="F4098">
        <v>9711</v>
      </c>
      <c r="G4098" t="s">
        <v>158</v>
      </c>
      <c r="H4098" t="s">
        <v>164</v>
      </c>
      <c r="I4098" t="s">
        <v>164</v>
      </c>
      <c r="J4098" s="1">
        <v>45931</v>
      </c>
      <c r="K4098" t="s">
        <v>253</v>
      </c>
      <c r="L4098">
        <v>3</v>
      </c>
      <c r="M4098" t="s">
        <v>429</v>
      </c>
      <c r="N4098" t="s">
        <v>145</v>
      </c>
      <c r="O4098" t="s">
        <v>155</v>
      </c>
      <c r="P4098" t="s">
        <v>160</v>
      </c>
      <c r="Q4098">
        <v>7688.89</v>
      </c>
      <c r="R4098">
        <v>70</v>
      </c>
      <c r="S4098">
        <v>40205</v>
      </c>
      <c r="T4098">
        <v>1780.91</v>
      </c>
      <c r="U4098">
        <v>15</v>
      </c>
      <c r="V4098">
        <v>8</v>
      </c>
      <c r="W4098">
        <v>5555.87</v>
      </c>
      <c r="X4098">
        <v>5555.87</v>
      </c>
      <c r="Y4098">
        <v>0</v>
      </c>
      <c r="Z4098">
        <v>0</v>
      </c>
      <c r="AA4098">
        <v>30735.200000000001</v>
      </c>
      <c r="AB4098">
        <v>2164.7800000000002</v>
      </c>
      <c r="AC4098">
        <v>26875.42</v>
      </c>
      <c r="AD4098">
        <v>2</v>
      </c>
      <c r="AE4098">
        <v>6</v>
      </c>
      <c r="AF4098">
        <v>49</v>
      </c>
      <c r="AG4098">
        <v>11</v>
      </c>
      <c r="AH4098">
        <v>3</v>
      </c>
      <c r="AI4098">
        <v>4</v>
      </c>
      <c r="AJ4098">
        <v>0</v>
      </c>
      <c r="AK4098">
        <v>0</v>
      </c>
      <c r="AL4098">
        <v>0</v>
      </c>
      <c r="AM4098">
        <v>0</v>
      </c>
      <c r="AN4098">
        <v>0</v>
      </c>
      <c r="AO4098">
        <v>43</v>
      </c>
      <c r="AP4098">
        <v>221</v>
      </c>
      <c r="AQ4098">
        <v>52</v>
      </c>
      <c r="AR4098">
        <v>0</v>
      </c>
      <c r="AS4098">
        <v>27</v>
      </c>
      <c r="AT4098">
        <v>5</v>
      </c>
      <c r="AU4098">
        <v>10</v>
      </c>
      <c r="AV4098">
        <v>0</v>
      </c>
      <c r="AW4098">
        <v>4</v>
      </c>
      <c r="AX4098">
        <v>0</v>
      </c>
      <c r="AY4098">
        <v>22</v>
      </c>
      <c r="AZ4098">
        <v>37</v>
      </c>
      <c r="BA4098">
        <v>25</v>
      </c>
      <c r="BB4098">
        <v>9</v>
      </c>
      <c r="BC4098">
        <v>6</v>
      </c>
      <c r="BD4098">
        <v>1</v>
      </c>
      <c r="BE4098">
        <v>0</v>
      </c>
      <c r="BF4098">
        <v>63</v>
      </c>
      <c r="BG4098">
        <v>3245</v>
      </c>
      <c r="BH4098">
        <v>3</v>
      </c>
      <c r="BI4098">
        <v>11</v>
      </c>
      <c r="BJ4098" s="2">
        <v>45944</v>
      </c>
      <c r="BK4098">
        <v>2</v>
      </c>
      <c r="BL4098" s="3" t="str">
        <f>VLOOKUP(O4098,DropDownList!$H$1:$I$7,2,FALSE)</f>
        <v>2022/23</v>
      </c>
      <c r="BM4098" s="3" t="str">
        <f t="shared" si="64"/>
        <v>SC COURT</v>
      </c>
    </row>
    <row r="4099" spans="1:65" x14ac:dyDescent="0.2">
      <c r="A4099">
        <v>2025</v>
      </c>
      <c r="B4099">
        <v>10</v>
      </c>
      <c r="C4099" t="s">
        <v>162</v>
      </c>
      <c r="D4099" t="s">
        <v>167</v>
      </c>
      <c r="E4099" t="s">
        <v>11</v>
      </c>
      <c r="F4099">
        <v>9711</v>
      </c>
      <c r="G4099" t="s">
        <v>158</v>
      </c>
      <c r="H4099" t="s">
        <v>164</v>
      </c>
      <c r="I4099" t="s">
        <v>164</v>
      </c>
      <c r="J4099" s="1">
        <v>45931</v>
      </c>
      <c r="K4099" t="s">
        <v>253</v>
      </c>
      <c r="L4099">
        <v>3</v>
      </c>
      <c r="M4099" t="s">
        <v>429</v>
      </c>
      <c r="N4099" t="s">
        <v>145</v>
      </c>
      <c r="O4099" t="s">
        <v>156</v>
      </c>
      <c r="P4099" t="s">
        <v>160</v>
      </c>
      <c r="Q4099">
        <v>3160.08</v>
      </c>
      <c r="R4099">
        <v>58</v>
      </c>
      <c r="S4099">
        <v>30955</v>
      </c>
      <c r="T4099">
        <v>2660.46</v>
      </c>
      <c r="U4099">
        <v>12</v>
      </c>
      <c r="V4099">
        <v>5</v>
      </c>
      <c r="W4099">
        <v>1580.83</v>
      </c>
      <c r="X4099">
        <v>1580.83</v>
      </c>
      <c r="Y4099">
        <v>0</v>
      </c>
      <c r="Z4099">
        <v>0</v>
      </c>
      <c r="AA4099">
        <v>25134.46</v>
      </c>
      <c r="AB4099">
        <v>50</v>
      </c>
      <c r="AC4099">
        <v>23709.46</v>
      </c>
      <c r="AD4099">
        <v>2</v>
      </c>
      <c r="AE4099">
        <v>3</v>
      </c>
      <c r="AF4099">
        <v>40</v>
      </c>
      <c r="AG4099">
        <v>10</v>
      </c>
      <c r="AH4099">
        <v>3</v>
      </c>
      <c r="AI4099">
        <v>2</v>
      </c>
      <c r="AJ4099">
        <v>0</v>
      </c>
      <c r="AK4099">
        <v>0</v>
      </c>
      <c r="AL4099">
        <v>0</v>
      </c>
      <c r="AM4099">
        <v>0</v>
      </c>
      <c r="AN4099">
        <v>0</v>
      </c>
      <c r="AO4099">
        <v>41</v>
      </c>
      <c r="AP4099">
        <v>140</v>
      </c>
      <c r="AQ4099">
        <v>47</v>
      </c>
      <c r="AR4099">
        <v>0</v>
      </c>
      <c r="AS4099">
        <v>14</v>
      </c>
      <c r="AT4099">
        <v>3</v>
      </c>
      <c r="AU4099">
        <v>4</v>
      </c>
      <c r="AV4099">
        <v>1</v>
      </c>
      <c r="AW4099">
        <v>2</v>
      </c>
      <c r="AX4099">
        <v>0</v>
      </c>
      <c r="AY4099">
        <v>20</v>
      </c>
      <c r="AZ4099">
        <v>27</v>
      </c>
      <c r="BA4099">
        <v>12</v>
      </c>
      <c r="BB4099">
        <v>3</v>
      </c>
      <c r="BC4099">
        <v>2</v>
      </c>
      <c r="BD4099">
        <v>1</v>
      </c>
      <c r="BE4099">
        <v>0</v>
      </c>
      <c r="BF4099">
        <v>54</v>
      </c>
      <c r="BG4099">
        <v>770</v>
      </c>
      <c r="BH4099">
        <v>3</v>
      </c>
      <c r="BI4099">
        <v>11</v>
      </c>
      <c r="BJ4099" s="2">
        <v>45944</v>
      </c>
      <c r="BK4099">
        <v>0</v>
      </c>
      <c r="BL4099" s="3" t="str">
        <f>VLOOKUP(O4099,DropDownList!$H$1:$I$7,2,FALSE)</f>
        <v>2023/24</v>
      </c>
      <c r="BM4099" s="3" t="str">
        <f t="shared" si="64"/>
        <v>SC COURT</v>
      </c>
    </row>
    <row r="4100" spans="1:65" x14ac:dyDescent="0.2">
      <c r="A4100">
        <v>2025</v>
      </c>
      <c r="B4100">
        <v>10</v>
      </c>
      <c r="C4100" t="s">
        <v>162</v>
      </c>
      <c r="D4100" t="s">
        <v>167</v>
      </c>
      <c r="E4100" t="s">
        <v>11</v>
      </c>
      <c r="F4100">
        <v>9711</v>
      </c>
      <c r="G4100" t="s">
        <v>158</v>
      </c>
      <c r="H4100" t="s">
        <v>164</v>
      </c>
      <c r="I4100" t="s">
        <v>164</v>
      </c>
      <c r="J4100" s="1">
        <v>45931</v>
      </c>
      <c r="K4100" t="s">
        <v>253</v>
      </c>
      <c r="L4100">
        <v>3</v>
      </c>
      <c r="M4100" t="s">
        <v>429</v>
      </c>
      <c r="N4100" t="s">
        <v>145</v>
      </c>
      <c r="O4100" t="s">
        <v>155</v>
      </c>
      <c r="P4100" t="s">
        <v>161</v>
      </c>
      <c r="Q4100">
        <v>145</v>
      </c>
      <c r="R4100">
        <v>65</v>
      </c>
      <c r="S4100">
        <v>1860</v>
      </c>
      <c r="T4100">
        <v>20</v>
      </c>
      <c r="U4100">
        <v>15</v>
      </c>
      <c r="V4100">
        <v>2</v>
      </c>
      <c r="W4100">
        <v>115</v>
      </c>
      <c r="X4100">
        <v>115</v>
      </c>
      <c r="Y4100">
        <v>0</v>
      </c>
      <c r="Z4100">
        <v>0</v>
      </c>
      <c r="AA4100">
        <v>1695</v>
      </c>
      <c r="AB4100">
        <v>0</v>
      </c>
      <c r="AC4100">
        <v>0</v>
      </c>
      <c r="AD4100">
        <v>2</v>
      </c>
      <c r="AE4100">
        <v>0</v>
      </c>
      <c r="AF4100">
        <v>60</v>
      </c>
      <c r="AG4100">
        <v>0</v>
      </c>
      <c r="AH4100">
        <v>1</v>
      </c>
      <c r="AI4100">
        <v>4</v>
      </c>
      <c r="AJ4100">
        <v>0</v>
      </c>
      <c r="AK4100">
        <v>0</v>
      </c>
      <c r="AL4100">
        <v>0</v>
      </c>
      <c r="AM4100">
        <v>0</v>
      </c>
      <c r="AN4100">
        <v>0</v>
      </c>
      <c r="AO4100">
        <v>39</v>
      </c>
      <c r="AP4100">
        <v>214</v>
      </c>
      <c r="AQ4100">
        <v>48</v>
      </c>
      <c r="AR4100">
        <v>0</v>
      </c>
      <c r="AS4100">
        <v>25</v>
      </c>
      <c r="AT4100">
        <v>4</v>
      </c>
      <c r="AU4100">
        <v>10</v>
      </c>
      <c r="AV4100">
        <v>0</v>
      </c>
      <c r="AW4100">
        <v>2</v>
      </c>
      <c r="AX4100">
        <v>0</v>
      </c>
      <c r="AY4100">
        <v>24</v>
      </c>
      <c r="AZ4100">
        <v>38</v>
      </c>
      <c r="BA4100">
        <v>26</v>
      </c>
      <c r="BB4100">
        <v>9</v>
      </c>
      <c r="BC4100">
        <v>6</v>
      </c>
      <c r="BD4100">
        <v>1</v>
      </c>
      <c r="BE4100">
        <v>0</v>
      </c>
      <c r="BF4100">
        <v>60</v>
      </c>
      <c r="BG4100">
        <v>145</v>
      </c>
      <c r="BH4100">
        <v>0</v>
      </c>
      <c r="BI4100">
        <v>11</v>
      </c>
      <c r="BJ4100" s="2">
        <v>45944</v>
      </c>
      <c r="BK4100">
        <v>2</v>
      </c>
      <c r="BL4100" s="3" t="str">
        <f>VLOOKUP(O4100,DropDownList!$H$1:$I$7,2,FALSE)</f>
        <v>2022/23</v>
      </c>
      <c r="BM4100" s="3" t="str">
        <f t="shared" si="64"/>
        <v>VSUR</v>
      </c>
    </row>
    <row r="4101" spans="1:65" x14ac:dyDescent="0.2">
      <c r="A4101">
        <v>2025</v>
      </c>
      <c r="B4101">
        <v>10</v>
      </c>
      <c r="C4101" t="s">
        <v>162</v>
      </c>
      <c r="D4101" t="s">
        <v>168</v>
      </c>
      <c r="E4101" t="s">
        <v>12</v>
      </c>
      <c r="F4101">
        <v>9341</v>
      </c>
      <c r="G4101" t="s">
        <v>141</v>
      </c>
      <c r="H4101" t="s">
        <v>164</v>
      </c>
      <c r="I4101" t="s">
        <v>164</v>
      </c>
      <c r="J4101" s="1">
        <v>45931</v>
      </c>
      <c r="K4101" t="s">
        <v>253</v>
      </c>
      <c r="L4101">
        <v>3</v>
      </c>
      <c r="M4101" t="s">
        <v>429</v>
      </c>
      <c r="N4101" t="s">
        <v>145</v>
      </c>
      <c r="O4101" t="s">
        <v>155</v>
      </c>
      <c r="P4101" t="s">
        <v>151</v>
      </c>
      <c r="Q4101">
        <v>0</v>
      </c>
      <c r="R4101">
        <v>206</v>
      </c>
      <c r="S4101">
        <v>6180</v>
      </c>
      <c r="T4101">
        <v>1440</v>
      </c>
      <c r="U4101">
        <v>0</v>
      </c>
      <c r="V4101">
        <v>0</v>
      </c>
      <c r="W4101">
        <v>0</v>
      </c>
      <c r="X4101">
        <v>0</v>
      </c>
      <c r="Y4101">
        <v>0</v>
      </c>
      <c r="Z4101">
        <v>0</v>
      </c>
      <c r="AA4101">
        <v>4740</v>
      </c>
      <c r="AB4101">
        <v>0</v>
      </c>
      <c r="AC4101">
        <v>4740</v>
      </c>
      <c r="AD4101">
        <v>0</v>
      </c>
      <c r="AE4101">
        <v>0</v>
      </c>
      <c r="AF4101">
        <v>158</v>
      </c>
      <c r="AG4101">
        <v>0</v>
      </c>
      <c r="AH4101">
        <v>48</v>
      </c>
      <c r="AI4101">
        <v>0</v>
      </c>
      <c r="AJ4101">
        <v>0</v>
      </c>
      <c r="AK4101">
        <v>0</v>
      </c>
      <c r="AL4101">
        <v>0</v>
      </c>
      <c r="AM4101">
        <v>5</v>
      </c>
      <c r="AN4101">
        <v>0</v>
      </c>
      <c r="AO4101">
        <v>0</v>
      </c>
      <c r="AP4101">
        <v>0</v>
      </c>
      <c r="AQ4101">
        <v>0</v>
      </c>
      <c r="AR4101">
        <v>0</v>
      </c>
      <c r="AS4101">
        <v>0</v>
      </c>
      <c r="AT4101">
        <v>0</v>
      </c>
      <c r="AU4101">
        <v>0</v>
      </c>
      <c r="AV4101">
        <v>0</v>
      </c>
      <c r="AW4101">
        <v>0</v>
      </c>
      <c r="AX4101">
        <v>0</v>
      </c>
      <c r="AY4101">
        <v>0</v>
      </c>
      <c r="AZ4101">
        <v>0</v>
      </c>
      <c r="BA4101">
        <v>0</v>
      </c>
      <c r="BB4101">
        <v>0</v>
      </c>
      <c r="BC4101">
        <v>0</v>
      </c>
      <c r="BD4101">
        <v>0</v>
      </c>
      <c r="BE4101">
        <v>0</v>
      </c>
      <c r="BF4101">
        <v>0</v>
      </c>
      <c r="BG4101">
        <v>0</v>
      </c>
      <c r="BH4101">
        <v>0</v>
      </c>
      <c r="BI4101">
        <v>0</v>
      </c>
      <c r="BJ4101" s="2">
        <v>45944</v>
      </c>
      <c r="BK4101">
        <v>0</v>
      </c>
      <c r="BL4101" s="3" t="str">
        <f>VLOOKUP(O4101,DropDownList!$H$1:$I$7,2,FALSE)</f>
        <v>2022/23</v>
      </c>
      <c r="BM4101" s="3" t="str">
        <f t="shared" si="64"/>
        <v>PCPF</v>
      </c>
    </row>
    <row r="4102" spans="1:65" x14ac:dyDescent="0.2">
      <c r="A4102">
        <v>2025</v>
      </c>
      <c r="B4102">
        <v>10</v>
      </c>
      <c r="C4102" t="s">
        <v>162</v>
      </c>
      <c r="D4102" t="s">
        <v>168</v>
      </c>
      <c r="E4102" t="s">
        <v>12</v>
      </c>
      <c r="F4102">
        <v>9341</v>
      </c>
      <c r="G4102" t="s">
        <v>141</v>
      </c>
      <c r="H4102" t="s">
        <v>164</v>
      </c>
      <c r="I4102" t="s">
        <v>164</v>
      </c>
      <c r="J4102" s="1">
        <v>45931</v>
      </c>
      <c r="K4102" t="s">
        <v>253</v>
      </c>
      <c r="L4102">
        <v>3</v>
      </c>
      <c r="M4102" t="s">
        <v>429</v>
      </c>
      <c r="N4102" t="s">
        <v>145</v>
      </c>
      <c r="O4102" t="s">
        <v>155</v>
      </c>
      <c r="P4102" t="s">
        <v>148</v>
      </c>
      <c r="Q4102">
        <v>120</v>
      </c>
      <c r="R4102">
        <v>14</v>
      </c>
      <c r="S4102">
        <v>840</v>
      </c>
      <c r="T4102">
        <v>100</v>
      </c>
      <c r="U4102">
        <v>2</v>
      </c>
      <c r="V4102">
        <v>2</v>
      </c>
      <c r="W4102">
        <v>120</v>
      </c>
      <c r="X4102">
        <v>120</v>
      </c>
      <c r="Y4102">
        <v>0</v>
      </c>
      <c r="Z4102">
        <v>0</v>
      </c>
      <c r="AA4102">
        <v>620</v>
      </c>
      <c r="AB4102">
        <v>0</v>
      </c>
      <c r="AC4102">
        <v>620</v>
      </c>
      <c r="AD4102">
        <v>2</v>
      </c>
      <c r="AE4102">
        <v>0</v>
      </c>
      <c r="AF4102">
        <v>9</v>
      </c>
      <c r="AG4102">
        <v>0</v>
      </c>
      <c r="AH4102">
        <v>1</v>
      </c>
      <c r="AI4102">
        <v>2</v>
      </c>
      <c r="AJ4102">
        <v>0</v>
      </c>
      <c r="AK4102">
        <v>0</v>
      </c>
      <c r="AL4102">
        <v>0</v>
      </c>
      <c r="AM4102">
        <v>0</v>
      </c>
      <c r="AN4102">
        <v>0</v>
      </c>
      <c r="AO4102">
        <v>8</v>
      </c>
      <c r="AP4102">
        <v>44</v>
      </c>
      <c r="AQ4102">
        <v>8</v>
      </c>
      <c r="AR4102">
        <v>0</v>
      </c>
      <c r="AS4102">
        <v>3</v>
      </c>
      <c r="AT4102">
        <v>0</v>
      </c>
      <c r="AU4102">
        <v>1</v>
      </c>
      <c r="AV4102">
        <v>0</v>
      </c>
      <c r="AW4102">
        <v>0</v>
      </c>
      <c r="AX4102">
        <v>0</v>
      </c>
      <c r="AY4102">
        <v>5</v>
      </c>
      <c r="AZ4102">
        <v>12</v>
      </c>
      <c r="BA4102">
        <v>9</v>
      </c>
      <c r="BB4102">
        <v>2</v>
      </c>
      <c r="BC4102">
        <v>2</v>
      </c>
      <c r="BD4102">
        <v>0</v>
      </c>
      <c r="BE4102">
        <v>0</v>
      </c>
      <c r="BF4102">
        <v>7</v>
      </c>
      <c r="BG4102">
        <v>120</v>
      </c>
      <c r="BH4102">
        <v>2</v>
      </c>
      <c r="BI4102">
        <v>1</v>
      </c>
      <c r="BJ4102" s="2">
        <v>45944</v>
      </c>
      <c r="BK4102">
        <v>0</v>
      </c>
      <c r="BL4102" s="3" t="str">
        <f>VLOOKUP(O4102,DropDownList!$H$1:$I$7,2,FALSE)</f>
        <v>2022/23</v>
      </c>
      <c r="BM4102" s="3" t="str">
        <f t="shared" si="64"/>
        <v>PRAS</v>
      </c>
    </row>
    <row r="4103" spans="1:65" x14ac:dyDescent="0.2">
      <c r="A4103">
        <v>2025</v>
      </c>
      <c r="B4103">
        <v>10</v>
      </c>
      <c r="C4103" t="s">
        <v>162</v>
      </c>
      <c r="D4103" t="s">
        <v>168</v>
      </c>
      <c r="E4103" t="s">
        <v>12</v>
      </c>
      <c r="F4103">
        <v>9341</v>
      </c>
      <c r="G4103" t="s">
        <v>141</v>
      </c>
      <c r="H4103" t="s">
        <v>164</v>
      </c>
      <c r="I4103" t="s">
        <v>164</v>
      </c>
      <c r="J4103" s="1">
        <v>45931</v>
      </c>
      <c r="K4103" t="s">
        <v>253</v>
      </c>
      <c r="L4103">
        <v>3</v>
      </c>
      <c r="M4103" t="s">
        <v>429</v>
      </c>
      <c r="N4103" t="s">
        <v>145</v>
      </c>
      <c r="O4103" t="s">
        <v>156</v>
      </c>
      <c r="P4103" t="s">
        <v>152</v>
      </c>
      <c r="Q4103">
        <v>0</v>
      </c>
      <c r="R4103">
        <v>39</v>
      </c>
      <c r="S4103">
        <v>1560</v>
      </c>
      <c r="T4103">
        <v>720</v>
      </c>
      <c r="U4103">
        <v>0</v>
      </c>
      <c r="V4103">
        <v>0</v>
      </c>
      <c r="W4103">
        <v>0</v>
      </c>
      <c r="X4103">
        <v>0</v>
      </c>
      <c r="Y4103">
        <v>0</v>
      </c>
      <c r="Z4103">
        <v>0</v>
      </c>
      <c r="AA4103">
        <v>840</v>
      </c>
      <c r="AB4103">
        <v>0</v>
      </c>
      <c r="AC4103">
        <v>840</v>
      </c>
      <c r="AD4103">
        <v>0</v>
      </c>
      <c r="AE4103">
        <v>0</v>
      </c>
      <c r="AF4103">
        <v>21</v>
      </c>
      <c r="AG4103">
        <v>0</v>
      </c>
      <c r="AH4103">
        <v>18</v>
      </c>
      <c r="AI4103">
        <v>0</v>
      </c>
      <c r="AJ4103">
        <v>0</v>
      </c>
      <c r="AK4103">
        <v>0</v>
      </c>
      <c r="AL4103">
        <v>0</v>
      </c>
      <c r="AM4103">
        <v>0</v>
      </c>
      <c r="AN4103">
        <v>0</v>
      </c>
      <c r="AO4103">
        <v>0</v>
      </c>
      <c r="AP4103">
        <v>0</v>
      </c>
      <c r="AQ4103">
        <v>0</v>
      </c>
      <c r="AR4103">
        <v>0</v>
      </c>
      <c r="AS4103">
        <v>0</v>
      </c>
      <c r="AT4103">
        <v>0</v>
      </c>
      <c r="AU4103">
        <v>0</v>
      </c>
      <c r="AV4103">
        <v>0</v>
      </c>
      <c r="AW4103">
        <v>0</v>
      </c>
      <c r="AX4103">
        <v>0</v>
      </c>
      <c r="AY4103">
        <v>0</v>
      </c>
      <c r="AZ4103">
        <v>0</v>
      </c>
      <c r="BA4103">
        <v>0</v>
      </c>
      <c r="BB4103">
        <v>0</v>
      </c>
      <c r="BC4103">
        <v>0</v>
      </c>
      <c r="BD4103">
        <v>0</v>
      </c>
      <c r="BE4103">
        <v>0</v>
      </c>
      <c r="BF4103">
        <v>0</v>
      </c>
      <c r="BG4103">
        <v>0</v>
      </c>
      <c r="BH4103">
        <v>0</v>
      </c>
      <c r="BI4103">
        <v>0</v>
      </c>
      <c r="BJ4103" s="2">
        <v>45944</v>
      </c>
      <c r="BK4103">
        <v>0</v>
      </c>
      <c r="BL4103" s="3" t="str">
        <f>VLOOKUP(O4103,DropDownList!$H$1:$I$7,2,FALSE)</f>
        <v>2023/24</v>
      </c>
      <c r="BM4103" s="3" t="str">
        <f t="shared" si="64"/>
        <v>PCOA</v>
      </c>
    </row>
    <row r="4104" spans="1:65" x14ac:dyDescent="0.2">
      <c r="A4104">
        <v>2025</v>
      </c>
      <c r="B4104">
        <v>10</v>
      </c>
      <c r="C4104" t="s">
        <v>162</v>
      </c>
      <c r="D4104" t="s">
        <v>168</v>
      </c>
      <c r="E4104" t="s">
        <v>12</v>
      </c>
      <c r="F4104">
        <v>9341</v>
      </c>
      <c r="G4104" t="s">
        <v>141</v>
      </c>
      <c r="H4104" t="s">
        <v>164</v>
      </c>
      <c r="I4104" t="s">
        <v>164</v>
      </c>
      <c r="J4104" s="1">
        <v>45931</v>
      </c>
      <c r="K4104" t="s">
        <v>253</v>
      </c>
      <c r="L4104">
        <v>3</v>
      </c>
      <c r="M4104" t="s">
        <v>429</v>
      </c>
      <c r="N4104" t="s">
        <v>145</v>
      </c>
      <c r="O4104" t="s">
        <v>156</v>
      </c>
      <c r="P4104" t="s">
        <v>148</v>
      </c>
      <c r="Q4104">
        <v>420</v>
      </c>
      <c r="R4104">
        <v>18</v>
      </c>
      <c r="S4104">
        <v>1080</v>
      </c>
      <c r="T4104">
        <v>60</v>
      </c>
      <c r="U4104">
        <v>7</v>
      </c>
      <c r="V4104">
        <v>5</v>
      </c>
      <c r="W4104">
        <v>300</v>
      </c>
      <c r="X4104">
        <v>300</v>
      </c>
      <c r="Y4104">
        <v>0</v>
      </c>
      <c r="Z4104">
        <v>0</v>
      </c>
      <c r="AA4104">
        <v>600</v>
      </c>
      <c r="AB4104">
        <v>0</v>
      </c>
      <c r="AC4104">
        <v>600</v>
      </c>
      <c r="AD4104">
        <v>5</v>
      </c>
      <c r="AE4104">
        <v>0</v>
      </c>
      <c r="AF4104">
        <v>10</v>
      </c>
      <c r="AG4104">
        <v>0</v>
      </c>
      <c r="AH4104">
        <v>1</v>
      </c>
      <c r="AI4104">
        <v>7</v>
      </c>
      <c r="AJ4104">
        <v>0</v>
      </c>
      <c r="AK4104">
        <v>0</v>
      </c>
      <c r="AL4104">
        <v>0</v>
      </c>
      <c r="AM4104">
        <v>0</v>
      </c>
      <c r="AN4104">
        <v>0</v>
      </c>
      <c r="AO4104">
        <v>14</v>
      </c>
      <c r="AP4104">
        <v>53</v>
      </c>
      <c r="AQ4104">
        <v>14</v>
      </c>
      <c r="AR4104">
        <v>0</v>
      </c>
      <c r="AS4104">
        <v>7</v>
      </c>
      <c r="AT4104">
        <v>0</v>
      </c>
      <c r="AU4104">
        <v>0</v>
      </c>
      <c r="AV4104">
        <v>0</v>
      </c>
      <c r="AW4104">
        <v>0</v>
      </c>
      <c r="AX4104">
        <v>0</v>
      </c>
      <c r="AY4104">
        <v>5</v>
      </c>
      <c r="AZ4104">
        <v>12</v>
      </c>
      <c r="BA4104">
        <v>7</v>
      </c>
      <c r="BB4104">
        <v>3</v>
      </c>
      <c r="BC4104">
        <v>3</v>
      </c>
      <c r="BD4104">
        <v>0</v>
      </c>
      <c r="BE4104">
        <v>0</v>
      </c>
      <c r="BF4104">
        <v>14</v>
      </c>
      <c r="BG4104">
        <v>420</v>
      </c>
      <c r="BH4104">
        <v>0</v>
      </c>
      <c r="BI4104">
        <v>7</v>
      </c>
      <c r="BJ4104" s="2">
        <v>45944</v>
      </c>
      <c r="BK4104">
        <v>0</v>
      </c>
      <c r="BL4104" s="3" t="str">
        <f>VLOOKUP(O4104,DropDownList!$H$1:$I$7,2,FALSE)</f>
        <v>2023/24</v>
      </c>
      <c r="BM4104" s="3" t="str">
        <f t="shared" si="64"/>
        <v>PRAS</v>
      </c>
    </row>
    <row r="4105" spans="1:65" x14ac:dyDescent="0.2">
      <c r="A4105">
        <v>2025</v>
      </c>
      <c r="B4105">
        <v>10</v>
      </c>
      <c r="C4105" t="s">
        <v>162</v>
      </c>
      <c r="D4105" t="s">
        <v>168</v>
      </c>
      <c r="E4105" t="s">
        <v>12</v>
      </c>
      <c r="F4105">
        <v>9341</v>
      </c>
      <c r="G4105" t="s">
        <v>141</v>
      </c>
      <c r="H4105" t="s">
        <v>164</v>
      </c>
      <c r="I4105" t="s">
        <v>164</v>
      </c>
      <c r="J4105" s="1">
        <v>45931</v>
      </c>
      <c r="K4105" t="s">
        <v>253</v>
      </c>
      <c r="L4105">
        <v>3</v>
      </c>
      <c r="M4105" t="s">
        <v>429</v>
      </c>
      <c r="N4105" t="s">
        <v>145</v>
      </c>
      <c r="O4105" t="s">
        <v>156</v>
      </c>
      <c r="P4105" t="s">
        <v>154</v>
      </c>
      <c r="Q4105">
        <v>6966.36</v>
      </c>
      <c r="R4105">
        <v>151</v>
      </c>
      <c r="S4105">
        <v>44361.33</v>
      </c>
      <c r="T4105">
        <v>0</v>
      </c>
      <c r="U4105">
        <v>28</v>
      </c>
      <c r="V4105">
        <v>15</v>
      </c>
      <c r="W4105">
        <v>3986.52</v>
      </c>
      <c r="X4105">
        <v>3986.52</v>
      </c>
      <c r="Y4105">
        <v>0</v>
      </c>
      <c r="Z4105">
        <v>0</v>
      </c>
      <c r="AA4105">
        <v>37394.97</v>
      </c>
      <c r="AB4105">
        <v>350</v>
      </c>
      <c r="AC4105">
        <v>34754.97</v>
      </c>
      <c r="AD4105">
        <v>7</v>
      </c>
      <c r="AE4105">
        <v>8</v>
      </c>
      <c r="AF4105">
        <v>123</v>
      </c>
      <c r="AG4105">
        <v>14</v>
      </c>
      <c r="AH4105">
        <v>0</v>
      </c>
      <c r="AI4105">
        <v>14</v>
      </c>
      <c r="AJ4105">
        <v>0</v>
      </c>
      <c r="AK4105">
        <v>0</v>
      </c>
      <c r="AL4105">
        <v>0</v>
      </c>
      <c r="AM4105">
        <v>0</v>
      </c>
      <c r="AN4105">
        <v>0</v>
      </c>
      <c r="AO4105">
        <v>74</v>
      </c>
      <c r="AP4105">
        <v>312</v>
      </c>
      <c r="AQ4105">
        <v>77</v>
      </c>
      <c r="AR4105">
        <v>0</v>
      </c>
      <c r="AS4105">
        <v>48</v>
      </c>
      <c r="AT4105">
        <v>1</v>
      </c>
      <c r="AU4105">
        <v>8</v>
      </c>
      <c r="AV4105">
        <v>2</v>
      </c>
      <c r="AW4105">
        <v>0</v>
      </c>
      <c r="AX4105">
        <v>0</v>
      </c>
      <c r="AY4105">
        <v>32</v>
      </c>
      <c r="AZ4105">
        <v>60</v>
      </c>
      <c r="BA4105">
        <v>38</v>
      </c>
      <c r="BB4105">
        <v>19</v>
      </c>
      <c r="BC4105">
        <v>10</v>
      </c>
      <c r="BD4105">
        <v>0</v>
      </c>
      <c r="BE4105">
        <v>0</v>
      </c>
      <c r="BF4105">
        <v>149</v>
      </c>
      <c r="BG4105">
        <v>4095</v>
      </c>
      <c r="BH4105">
        <v>0</v>
      </c>
      <c r="BI4105">
        <v>27</v>
      </c>
      <c r="BJ4105" s="2">
        <v>45944</v>
      </c>
      <c r="BK4105">
        <v>0</v>
      </c>
      <c r="BL4105" s="3" t="str">
        <f>VLOOKUP(O4105,DropDownList!$H$1:$I$7,2,FALSE)</f>
        <v>2023/24</v>
      </c>
      <c r="BM4105" s="3" t="str">
        <f t="shared" si="64"/>
        <v>JP COURT</v>
      </c>
    </row>
    <row r="4106" spans="1:65" x14ac:dyDescent="0.2">
      <c r="A4106">
        <v>2025</v>
      </c>
      <c r="B4106">
        <v>10</v>
      </c>
      <c r="C4106" t="s">
        <v>162</v>
      </c>
      <c r="D4106" t="s">
        <v>168</v>
      </c>
      <c r="E4106" t="s">
        <v>12</v>
      </c>
      <c r="F4106">
        <v>9341</v>
      </c>
      <c r="G4106" t="s">
        <v>141</v>
      </c>
      <c r="H4106" t="s">
        <v>164</v>
      </c>
      <c r="I4106" t="s">
        <v>164</v>
      </c>
      <c r="J4106" s="1">
        <v>45931</v>
      </c>
      <c r="K4106" t="s">
        <v>253</v>
      </c>
      <c r="L4106">
        <v>3</v>
      </c>
      <c r="M4106" t="s">
        <v>429</v>
      </c>
      <c r="N4106" t="s">
        <v>145</v>
      </c>
      <c r="O4106" t="s">
        <v>147</v>
      </c>
      <c r="P4106" t="s">
        <v>152</v>
      </c>
      <c r="Q4106">
        <v>0</v>
      </c>
      <c r="R4106">
        <v>20</v>
      </c>
      <c r="S4106">
        <v>800</v>
      </c>
      <c r="T4106">
        <v>200</v>
      </c>
      <c r="U4106">
        <v>0</v>
      </c>
      <c r="V4106">
        <v>0</v>
      </c>
      <c r="W4106">
        <v>0</v>
      </c>
      <c r="X4106">
        <v>0</v>
      </c>
      <c r="Y4106">
        <v>0</v>
      </c>
      <c r="Z4106">
        <v>0</v>
      </c>
      <c r="AA4106">
        <v>600</v>
      </c>
      <c r="AB4106">
        <v>0</v>
      </c>
      <c r="AC4106">
        <v>600</v>
      </c>
      <c r="AD4106">
        <v>0</v>
      </c>
      <c r="AE4106">
        <v>0</v>
      </c>
      <c r="AF4106">
        <v>15</v>
      </c>
      <c r="AG4106">
        <v>0</v>
      </c>
      <c r="AH4106">
        <v>5</v>
      </c>
      <c r="AI4106">
        <v>0</v>
      </c>
      <c r="AJ4106">
        <v>0</v>
      </c>
      <c r="AK4106">
        <v>0</v>
      </c>
      <c r="AL4106">
        <v>0</v>
      </c>
      <c r="AM4106">
        <v>1</v>
      </c>
      <c r="AN4106">
        <v>0</v>
      </c>
      <c r="AO4106">
        <v>0</v>
      </c>
      <c r="AP4106">
        <v>0</v>
      </c>
      <c r="AQ4106">
        <v>0</v>
      </c>
      <c r="AR4106">
        <v>0</v>
      </c>
      <c r="AS4106">
        <v>0</v>
      </c>
      <c r="AT4106">
        <v>0</v>
      </c>
      <c r="AU4106">
        <v>0</v>
      </c>
      <c r="AV4106">
        <v>0</v>
      </c>
      <c r="AW4106">
        <v>0</v>
      </c>
      <c r="AX4106">
        <v>0</v>
      </c>
      <c r="AY4106">
        <v>0</v>
      </c>
      <c r="AZ4106">
        <v>0</v>
      </c>
      <c r="BA4106">
        <v>0</v>
      </c>
      <c r="BB4106">
        <v>0</v>
      </c>
      <c r="BC4106">
        <v>0</v>
      </c>
      <c r="BD4106">
        <v>0</v>
      </c>
      <c r="BE4106">
        <v>0</v>
      </c>
      <c r="BF4106">
        <v>0</v>
      </c>
      <c r="BG4106">
        <v>0</v>
      </c>
      <c r="BH4106">
        <v>0</v>
      </c>
      <c r="BI4106">
        <v>0</v>
      </c>
      <c r="BJ4106" s="2">
        <v>45944</v>
      </c>
      <c r="BK4106">
        <v>0</v>
      </c>
      <c r="BL4106" s="3" t="str">
        <f>VLOOKUP(O4106,DropDownList!$H$1:$I$7,2,FALSE)</f>
        <v>2024/25</v>
      </c>
      <c r="BM4106" s="3" t="str">
        <f t="shared" si="64"/>
        <v>PCOA</v>
      </c>
    </row>
    <row r="4107" spans="1:65" x14ac:dyDescent="0.2">
      <c r="A4107">
        <v>2025</v>
      </c>
      <c r="B4107">
        <v>10</v>
      </c>
      <c r="C4107" t="s">
        <v>162</v>
      </c>
      <c r="D4107" t="s">
        <v>168</v>
      </c>
      <c r="E4107" t="s">
        <v>12</v>
      </c>
      <c r="F4107">
        <v>9341</v>
      </c>
      <c r="G4107" t="s">
        <v>141</v>
      </c>
      <c r="H4107" t="s">
        <v>164</v>
      </c>
      <c r="I4107" t="s">
        <v>164</v>
      </c>
      <c r="J4107" s="1">
        <v>45931</v>
      </c>
      <c r="K4107" t="s">
        <v>253</v>
      </c>
      <c r="L4107">
        <v>3</v>
      </c>
      <c r="M4107" t="s">
        <v>429</v>
      </c>
      <c r="N4107" t="s">
        <v>145</v>
      </c>
      <c r="O4107" t="s">
        <v>155</v>
      </c>
      <c r="P4107" t="s">
        <v>150</v>
      </c>
      <c r="Q4107">
        <v>3277.51</v>
      </c>
      <c r="R4107">
        <v>161</v>
      </c>
      <c r="S4107">
        <v>27285.23</v>
      </c>
      <c r="T4107">
        <v>2234.13</v>
      </c>
      <c r="U4107">
        <v>25</v>
      </c>
      <c r="V4107">
        <v>10</v>
      </c>
      <c r="W4107">
        <v>1112.92</v>
      </c>
      <c r="X4107">
        <v>1112.92</v>
      </c>
      <c r="Y4107">
        <v>145</v>
      </c>
      <c r="Z4107">
        <v>25051.1</v>
      </c>
      <c r="AA4107">
        <v>21773.59</v>
      </c>
      <c r="AB4107">
        <v>8748.7999999999993</v>
      </c>
      <c r="AC4107">
        <v>13024.79</v>
      </c>
      <c r="AD4107">
        <v>7</v>
      </c>
      <c r="AE4107">
        <v>3</v>
      </c>
      <c r="AF4107">
        <v>119</v>
      </c>
      <c r="AG4107">
        <v>13</v>
      </c>
      <c r="AH4107">
        <v>16</v>
      </c>
      <c r="AI4107">
        <v>12</v>
      </c>
      <c r="AJ4107">
        <v>41</v>
      </c>
      <c r="AK4107">
        <v>17</v>
      </c>
      <c r="AL4107">
        <v>2</v>
      </c>
      <c r="AM4107">
        <v>10</v>
      </c>
      <c r="AN4107">
        <v>1</v>
      </c>
      <c r="AO4107">
        <v>95</v>
      </c>
      <c r="AP4107">
        <v>449</v>
      </c>
      <c r="AQ4107">
        <v>112</v>
      </c>
      <c r="AR4107">
        <v>0</v>
      </c>
      <c r="AS4107">
        <v>54</v>
      </c>
      <c r="AT4107">
        <v>12</v>
      </c>
      <c r="AU4107">
        <v>2</v>
      </c>
      <c r="AV4107">
        <v>2</v>
      </c>
      <c r="AW4107">
        <v>0</v>
      </c>
      <c r="AX4107">
        <v>0</v>
      </c>
      <c r="AY4107">
        <v>54</v>
      </c>
      <c r="AZ4107">
        <v>106</v>
      </c>
      <c r="BA4107">
        <v>70</v>
      </c>
      <c r="BB4107">
        <v>13</v>
      </c>
      <c r="BC4107">
        <v>7</v>
      </c>
      <c r="BD4107">
        <v>1</v>
      </c>
      <c r="BE4107">
        <v>0</v>
      </c>
      <c r="BF4107">
        <v>96</v>
      </c>
      <c r="BG4107">
        <v>1597.94</v>
      </c>
      <c r="BH4107">
        <v>1</v>
      </c>
      <c r="BI4107">
        <v>25</v>
      </c>
      <c r="BJ4107" s="2">
        <v>45944</v>
      </c>
      <c r="BK4107">
        <v>0</v>
      </c>
      <c r="BL4107" s="3" t="str">
        <f>VLOOKUP(O4107,DropDownList!$H$1:$I$7,2,FALSE)</f>
        <v>2022/23</v>
      </c>
      <c r="BM4107" s="3" t="str">
        <f t="shared" si="64"/>
        <v>FISCAL FINES</v>
      </c>
    </row>
    <row r="4108" spans="1:65" x14ac:dyDescent="0.2">
      <c r="A4108">
        <v>2025</v>
      </c>
      <c r="B4108">
        <v>10</v>
      </c>
      <c r="C4108" t="s">
        <v>162</v>
      </c>
      <c r="D4108" t="s">
        <v>168</v>
      </c>
      <c r="E4108" t="s">
        <v>12</v>
      </c>
      <c r="F4108">
        <v>9341</v>
      </c>
      <c r="G4108" t="s">
        <v>141</v>
      </c>
      <c r="H4108" t="s">
        <v>164</v>
      </c>
      <c r="I4108" t="s">
        <v>164</v>
      </c>
      <c r="J4108" s="1">
        <v>45931</v>
      </c>
      <c r="K4108" t="s">
        <v>253</v>
      </c>
      <c r="L4108">
        <v>3</v>
      </c>
      <c r="M4108" t="s">
        <v>429</v>
      </c>
      <c r="N4108" t="s">
        <v>145</v>
      </c>
      <c r="O4108" t="s">
        <v>147</v>
      </c>
      <c r="P4108" t="s">
        <v>154</v>
      </c>
      <c r="Q4108">
        <v>14227.66</v>
      </c>
      <c r="R4108">
        <v>153</v>
      </c>
      <c r="S4108">
        <v>42510</v>
      </c>
      <c r="T4108">
        <v>60</v>
      </c>
      <c r="U4108">
        <v>68</v>
      </c>
      <c r="V4108">
        <v>40</v>
      </c>
      <c r="W4108">
        <v>7305.35</v>
      </c>
      <c r="X4108">
        <v>7820.35</v>
      </c>
      <c r="Y4108">
        <v>0</v>
      </c>
      <c r="Z4108">
        <v>0</v>
      </c>
      <c r="AA4108">
        <v>28222.34</v>
      </c>
      <c r="AB4108">
        <v>1080</v>
      </c>
      <c r="AC4108">
        <v>25182.67</v>
      </c>
      <c r="AD4108">
        <v>19</v>
      </c>
      <c r="AE4108">
        <v>21</v>
      </c>
      <c r="AF4108">
        <v>84</v>
      </c>
      <c r="AG4108">
        <v>33</v>
      </c>
      <c r="AH4108">
        <v>1</v>
      </c>
      <c r="AI4108">
        <v>35</v>
      </c>
      <c r="AJ4108">
        <v>0</v>
      </c>
      <c r="AK4108">
        <v>0</v>
      </c>
      <c r="AL4108">
        <v>0</v>
      </c>
      <c r="AM4108">
        <v>0</v>
      </c>
      <c r="AN4108">
        <v>0</v>
      </c>
      <c r="AO4108">
        <v>107</v>
      </c>
      <c r="AP4108">
        <v>382</v>
      </c>
      <c r="AQ4108">
        <v>123</v>
      </c>
      <c r="AR4108">
        <v>0</v>
      </c>
      <c r="AS4108">
        <v>58</v>
      </c>
      <c r="AT4108">
        <v>0</v>
      </c>
      <c r="AU4108">
        <v>10</v>
      </c>
      <c r="AV4108">
        <v>3</v>
      </c>
      <c r="AW4108">
        <v>0</v>
      </c>
      <c r="AX4108">
        <v>0</v>
      </c>
      <c r="AY4108">
        <v>32</v>
      </c>
      <c r="AZ4108">
        <v>66</v>
      </c>
      <c r="BA4108">
        <v>31</v>
      </c>
      <c r="BB4108">
        <v>24</v>
      </c>
      <c r="BC4108">
        <v>7</v>
      </c>
      <c r="BD4108">
        <v>2</v>
      </c>
      <c r="BE4108">
        <v>0</v>
      </c>
      <c r="BF4108">
        <v>153</v>
      </c>
      <c r="BG4108">
        <v>9430</v>
      </c>
      <c r="BH4108">
        <v>0</v>
      </c>
      <c r="BI4108">
        <v>68</v>
      </c>
      <c r="BJ4108" s="2">
        <v>45944</v>
      </c>
      <c r="BK4108">
        <v>0</v>
      </c>
      <c r="BL4108" s="3" t="str">
        <f>VLOOKUP(O4108,DropDownList!$H$1:$I$7,2,FALSE)</f>
        <v>2024/25</v>
      </c>
      <c r="BM4108" s="3" t="str">
        <f t="shared" si="64"/>
        <v>JP COURT</v>
      </c>
    </row>
    <row r="4109" spans="1:65" x14ac:dyDescent="0.2">
      <c r="A4109">
        <v>2025</v>
      </c>
      <c r="B4109">
        <v>10</v>
      </c>
      <c r="C4109" t="s">
        <v>162</v>
      </c>
      <c r="D4109" t="s">
        <v>168</v>
      </c>
      <c r="E4109" t="s">
        <v>12</v>
      </c>
      <c r="F4109">
        <v>9341</v>
      </c>
      <c r="G4109" t="s">
        <v>141</v>
      </c>
      <c r="H4109" t="s">
        <v>164</v>
      </c>
      <c r="I4109" t="s">
        <v>164</v>
      </c>
      <c r="J4109" s="1">
        <v>45931</v>
      </c>
      <c r="K4109" t="s">
        <v>253</v>
      </c>
      <c r="L4109">
        <v>3</v>
      </c>
      <c r="M4109" t="s">
        <v>429</v>
      </c>
      <c r="N4109" t="s">
        <v>145</v>
      </c>
      <c r="O4109" t="s">
        <v>156</v>
      </c>
      <c r="P4109" t="s">
        <v>146</v>
      </c>
      <c r="Q4109">
        <v>280</v>
      </c>
      <c r="R4109">
        <v>150</v>
      </c>
      <c r="S4109">
        <v>2570</v>
      </c>
      <c r="T4109">
        <v>0</v>
      </c>
      <c r="U4109">
        <v>27</v>
      </c>
      <c r="V4109">
        <v>8</v>
      </c>
      <c r="W4109">
        <v>150</v>
      </c>
      <c r="X4109">
        <v>150</v>
      </c>
      <c r="Y4109">
        <v>0</v>
      </c>
      <c r="Z4109">
        <v>0</v>
      </c>
      <c r="AA4109">
        <v>2290</v>
      </c>
      <c r="AB4109">
        <v>0</v>
      </c>
      <c r="AC4109">
        <v>0</v>
      </c>
      <c r="AD4109">
        <v>8</v>
      </c>
      <c r="AE4109">
        <v>0</v>
      </c>
      <c r="AF4109">
        <v>135</v>
      </c>
      <c r="AG4109">
        <v>0</v>
      </c>
      <c r="AH4109">
        <v>0</v>
      </c>
      <c r="AI4109">
        <v>15</v>
      </c>
      <c r="AJ4109">
        <v>0</v>
      </c>
      <c r="AK4109">
        <v>0</v>
      </c>
      <c r="AL4109">
        <v>0</v>
      </c>
      <c r="AM4109">
        <v>0</v>
      </c>
      <c r="AN4109">
        <v>0</v>
      </c>
      <c r="AO4109">
        <v>73</v>
      </c>
      <c r="AP4109">
        <v>303</v>
      </c>
      <c r="AQ4109">
        <v>75</v>
      </c>
      <c r="AR4109">
        <v>0</v>
      </c>
      <c r="AS4109">
        <v>47</v>
      </c>
      <c r="AT4109">
        <v>1</v>
      </c>
      <c r="AU4109">
        <v>8</v>
      </c>
      <c r="AV4109">
        <v>2</v>
      </c>
      <c r="AW4109">
        <v>0</v>
      </c>
      <c r="AX4109">
        <v>0</v>
      </c>
      <c r="AY4109">
        <v>32</v>
      </c>
      <c r="AZ4109">
        <v>59</v>
      </c>
      <c r="BA4109">
        <v>37</v>
      </c>
      <c r="BB4109">
        <v>17</v>
      </c>
      <c r="BC4109">
        <v>9</v>
      </c>
      <c r="BD4109">
        <v>0</v>
      </c>
      <c r="BE4109">
        <v>0</v>
      </c>
      <c r="BF4109">
        <v>148</v>
      </c>
      <c r="BG4109">
        <v>280</v>
      </c>
      <c r="BH4109">
        <v>0</v>
      </c>
      <c r="BI4109">
        <v>26</v>
      </c>
      <c r="BJ4109" s="2">
        <v>45944</v>
      </c>
      <c r="BK4109">
        <v>0</v>
      </c>
      <c r="BL4109" s="3" t="str">
        <f>VLOOKUP(O4109,DropDownList!$H$1:$I$7,2,FALSE)</f>
        <v>2023/24</v>
      </c>
      <c r="BM4109" s="3" t="str">
        <f t="shared" si="64"/>
        <v>VSUR</v>
      </c>
    </row>
    <row r="4110" spans="1:65" x14ac:dyDescent="0.2">
      <c r="A4110">
        <v>2025</v>
      </c>
      <c r="B4110">
        <v>10</v>
      </c>
      <c r="C4110" t="s">
        <v>162</v>
      </c>
      <c r="D4110" t="s">
        <v>168</v>
      </c>
      <c r="E4110" t="s">
        <v>12</v>
      </c>
      <c r="F4110">
        <v>9341</v>
      </c>
      <c r="G4110" t="s">
        <v>141</v>
      </c>
      <c r="H4110" t="s">
        <v>164</v>
      </c>
      <c r="I4110" t="s">
        <v>164</v>
      </c>
      <c r="J4110" s="1">
        <v>45931</v>
      </c>
      <c r="K4110" t="s">
        <v>253</v>
      </c>
      <c r="L4110">
        <v>3</v>
      </c>
      <c r="M4110" t="s">
        <v>429</v>
      </c>
      <c r="N4110" t="s">
        <v>145</v>
      </c>
      <c r="O4110" t="s">
        <v>155</v>
      </c>
      <c r="P4110" t="s">
        <v>153</v>
      </c>
      <c r="Q4110">
        <v>0</v>
      </c>
      <c r="R4110">
        <v>32</v>
      </c>
      <c r="S4110">
        <v>1440</v>
      </c>
      <c r="T4110">
        <v>825</v>
      </c>
      <c r="U4110">
        <v>0</v>
      </c>
      <c r="V4110">
        <v>0</v>
      </c>
      <c r="W4110">
        <v>0</v>
      </c>
      <c r="X4110">
        <v>0</v>
      </c>
      <c r="Y4110">
        <v>0</v>
      </c>
      <c r="Z4110">
        <v>0</v>
      </c>
      <c r="AA4110">
        <v>615</v>
      </c>
      <c r="AB4110">
        <v>0</v>
      </c>
      <c r="AC4110">
        <v>615</v>
      </c>
      <c r="AD4110">
        <v>0</v>
      </c>
      <c r="AE4110">
        <v>0</v>
      </c>
      <c r="AF4110">
        <v>13</v>
      </c>
      <c r="AG4110">
        <v>0</v>
      </c>
      <c r="AH4110">
        <v>18</v>
      </c>
      <c r="AI4110">
        <v>0</v>
      </c>
      <c r="AJ4110">
        <v>0</v>
      </c>
      <c r="AK4110">
        <v>0</v>
      </c>
      <c r="AL4110">
        <v>0</v>
      </c>
      <c r="AM4110">
        <v>0</v>
      </c>
      <c r="AN4110">
        <v>0</v>
      </c>
      <c r="AO4110">
        <v>18</v>
      </c>
      <c r="AP4110">
        <v>19</v>
      </c>
      <c r="AQ4110">
        <v>18</v>
      </c>
      <c r="AR4110">
        <v>0</v>
      </c>
      <c r="AS4110">
        <v>1</v>
      </c>
      <c r="AT4110">
        <v>0</v>
      </c>
      <c r="AU4110">
        <v>0</v>
      </c>
      <c r="AV4110">
        <v>0</v>
      </c>
      <c r="AW4110">
        <v>0</v>
      </c>
      <c r="AX4110">
        <v>0</v>
      </c>
      <c r="AY4110">
        <v>0</v>
      </c>
      <c r="AZ4110">
        <v>0</v>
      </c>
      <c r="BA4110">
        <v>0</v>
      </c>
      <c r="BB4110">
        <v>0</v>
      </c>
      <c r="BC4110">
        <v>0</v>
      </c>
      <c r="BD4110">
        <v>0</v>
      </c>
      <c r="BE4110">
        <v>0</v>
      </c>
      <c r="BF4110">
        <v>19</v>
      </c>
      <c r="BG4110">
        <v>0</v>
      </c>
      <c r="BH4110">
        <v>1</v>
      </c>
      <c r="BI4110">
        <v>0</v>
      </c>
      <c r="BJ4110" s="2">
        <v>45944</v>
      </c>
      <c r="BK4110">
        <v>0</v>
      </c>
      <c r="BL4110" s="3" t="str">
        <f>VLOOKUP(O4110,DropDownList!$H$1:$I$7,2,FALSE)</f>
        <v>2022/23</v>
      </c>
      <c r="BM4110" s="3" t="str">
        <f t="shared" si="64"/>
        <v>PREG</v>
      </c>
    </row>
    <row r="4111" spans="1:65" x14ac:dyDescent="0.2">
      <c r="A4111">
        <v>2025</v>
      </c>
      <c r="B4111">
        <v>10</v>
      </c>
      <c r="C4111" t="s">
        <v>162</v>
      </c>
      <c r="D4111" t="s">
        <v>168</v>
      </c>
      <c r="E4111" t="s">
        <v>12</v>
      </c>
      <c r="F4111">
        <v>9341</v>
      </c>
      <c r="G4111" t="s">
        <v>141</v>
      </c>
      <c r="H4111" t="s">
        <v>164</v>
      </c>
      <c r="I4111" t="s">
        <v>164</v>
      </c>
      <c r="J4111" s="1">
        <v>45931</v>
      </c>
      <c r="K4111" t="s">
        <v>253</v>
      </c>
      <c r="L4111">
        <v>3</v>
      </c>
      <c r="M4111" t="s">
        <v>429</v>
      </c>
      <c r="N4111" t="s">
        <v>145</v>
      </c>
      <c r="O4111" t="s">
        <v>147</v>
      </c>
      <c r="P4111" t="s">
        <v>153</v>
      </c>
      <c r="Q4111">
        <v>270</v>
      </c>
      <c r="R4111">
        <v>74</v>
      </c>
      <c r="S4111">
        <v>3330</v>
      </c>
      <c r="T4111">
        <v>1905</v>
      </c>
      <c r="U4111">
        <v>6</v>
      </c>
      <c r="V4111">
        <v>6</v>
      </c>
      <c r="W4111">
        <v>270</v>
      </c>
      <c r="X4111">
        <v>270</v>
      </c>
      <c r="Y4111">
        <v>0</v>
      </c>
      <c r="Z4111">
        <v>0</v>
      </c>
      <c r="AA4111">
        <v>1155</v>
      </c>
      <c r="AB4111">
        <v>0</v>
      </c>
      <c r="AC4111">
        <v>1155</v>
      </c>
      <c r="AD4111">
        <v>6</v>
      </c>
      <c r="AE4111">
        <v>0</v>
      </c>
      <c r="AF4111">
        <v>25</v>
      </c>
      <c r="AG4111">
        <v>0</v>
      </c>
      <c r="AH4111">
        <v>42</v>
      </c>
      <c r="AI4111">
        <v>6</v>
      </c>
      <c r="AJ4111">
        <v>0</v>
      </c>
      <c r="AK4111">
        <v>0</v>
      </c>
      <c r="AL4111">
        <v>0</v>
      </c>
      <c r="AM4111">
        <v>0</v>
      </c>
      <c r="AN4111">
        <v>0</v>
      </c>
      <c r="AO4111">
        <v>59</v>
      </c>
      <c r="AP4111">
        <v>60</v>
      </c>
      <c r="AQ4111">
        <v>60</v>
      </c>
      <c r="AR4111">
        <v>0</v>
      </c>
      <c r="AS4111">
        <v>0</v>
      </c>
      <c r="AT4111">
        <v>0</v>
      </c>
      <c r="AU4111">
        <v>0</v>
      </c>
      <c r="AV4111">
        <v>0</v>
      </c>
      <c r="AW4111">
        <v>0</v>
      </c>
      <c r="AX4111">
        <v>0</v>
      </c>
      <c r="AY4111">
        <v>0</v>
      </c>
      <c r="AZ4111">
        <v>0</v>
      </c>
      <c r="BA4111">
        <v>0</v>
      </c>
      <c r="BB4111">
        <v>0</v>
      </c>
      <c r="BC4111">
        <v>0</v>
      </c>
      <c r="BD4111">
        <v>0</v>
      </c>
      <c r="BE4111">
        <v>0</v>
      </c>
      <c r="BF4111">
        <v>59</v>
      </c>
      <c r="BG4111">
        <v>270</v>
      </c>
      <c r="BH4111">
        <v>1</v>
      </c>
      <c r="BI4111">
        <v>6</v>
      </c>
      <c r="BJ4111" s="2">
        <v>45944</v>
      </c>
      <c r="BK4111">
        <v>0</v>
      </c>
      <c r="BL4111" s="3" t="str">
        <f>VLOOKUP(O4111,DropDownList!$H$1:$I$7,2,FALSE)</f>
        <v>2024/25</v>
      </c>
      <c r="BM4111" s="3" t="str">
        <f t="shared" si="64"/>
        <v>PREG</v>
      </c>
    </row>
    <row r="4112" spans="1:65" x14ac:dyDescent="0.2">
      <c r="A4112">
        <v>2025</v>
      </c>
      <c r="B4112">
        <v>10</v>
      </c>
      <c r="C4112" t="s">
        <v>162</v>
      </c>
      <c r="D4112" t="s">
        <v>168</v>
      </c>
      <c r="E4112" t="s">
        <v>12</v>
      </c>
      <c r="F4112">
        <v>9341</v>
      </c>
      <c r="G4112" t="s">
        <v>141</v>
      </c>
      <c r="H4112" t="s">
        <v>164</v>
      </c>
      <c r="I4112" t="s">
        <v>164</v>
      </c>
      <c r="J4112" s="1">
        <v>45931</v>
      </c>
      <c r="K4112" t="s">
        <v>253</v>
      </c>
      <c r="L4112">
        <v>3</v>
      </c>
      <c r="M4112" t="s">
        <v>429</v>
      </c>
      <c r="N4112" t="s">
        <v>145</v>
      </c>
      <c r="O4112" t="s">
        <v>147</v>
      </c>
      <c r="P4112" t="s">
        <v>151</v>
      </c>
      <c r="Q4112">
        <v>0</v>
      </c>
      <c r="R4112">
        <v>991</v>
      </c>
      <c r="S4112">
        <v>29750</v>
      </c>
      <c r="T4112">
        <v>5670</v>
      </c>
      <c r="U4112">
        <v>0</v>
      </c>
      <c r="V4112">
        <v>0</v>
      </c>
      <c r="W4112">
        <v>0</v>
      </c>
      <c r="X4112">
        <v>0</v>
      </c>
      <c r="Y4112">
        <v>0</v>
      </c>
      <c r="Z4112">
        <v>0</v>
      </c>
      <c r="AA4112">
        <v>24080</v>
      </c>
      <c r="AB4112">
        <v>0</v>
      </c>
      <c r="AC4112">
        <v>24080</v>
      </c>
      <c r="AD4112">
        <v>0</v>
      </c>
      <c r="AE4112">
        <v>0</v>
      </c>
      <c r="AF4112">
        <v>802</v>
      </c>
      <c r="AG4112">
        <v>0</v>
      </c>
      <c r="AH4112">
        <v>189</v>
      </c>
      <c r="AI4112">
        <v>0</v>
      </c>
      <c r="AJ4112">
        <v>0</v>
      </c>
      <c r="AK4112">
        <v>0</v>
      </c>
      <c r="AL4112">
        <v>0</v>
      </c>
      <c r="AM4112">
        <v>34</v>
      </c>
      <c r="AN4112">
        <v>0</v>
      </c>
      <c r="AO4112">
        <v>0</v>
      </c>
      <c r="AP4112">
        <v>0</v>
      </c>
      <c r="AQ4112">
        <v>0</v>
      </c>
      <c r="AR4112">
        <v>0</v>
      </c>
      <c r="AS4112">
        <v>0</v>
      </c>
      <c r="AT4112">
        <v>0</v>
      </c>
      <c r="AU4112">
        <v>0</v>
      </c>
      <c r="AV4112">
        <v>0</v>
      </c>
      <c r="AW4112">
        <v>0</v>
      </c>
      <c r="AX4112">
        <v>0</v>
      </c>
      <c r="AY4112">
        <v>0</v>
      </c>
      <c r="AZ4112">
        <v>0</v>
      </c>
      <c r="BA4112">
        <v>0</v>
      </c>
      <c r="BB4112">
        <v>0</v>
      </c>
      <c r="BC4112">
        <v>0</v>
      </c>
      <c r="BD4112">
        <v>0</v>
      </c>
      <c r="BE4112">
        <v>0</v>
      </c>
      <c r="BF4112">
        <v>0</v>
      </c>
      <c r="BG4112">
        <v>0</v>
      </c>
      <c r="BH4112">
        <v>0</v>
      </c>
      <c r="BI4112">
        <v>0</v>
      </c>
      <c r="BJ4112" s="2">
        <v>45944</v>
      </c>
      <c r="BK4112">
        <v>0</v>
      </c>
      <c r="BL4112" s="3" t="str">
        <f>VLOOKUP(O4112,DropDownList!$H$1:$I$7,2,FALSE)</f>
        <v>2024/25</v>
      </c>
      <c r="BM4112" s="3" t="str">
        <f t="shared" si="64"/>
        <v>PCPF</v>
      </c>
    </row>
    <row r="4113" spans="1:65" x14ac:dyDescent="0.2">
      <c r="A4113">
        <v>2025</v>
      </c>
      <c r="B4113">
        <v>10</v>
      </c>
      <c r="C4113" t="s">
        <v>162</v>
      </c>
      <c r="D4113" t="s">
        <v>168</v>
      </c>
      <c r="E4113" t="s">
        <v>12</v>
      </c>
      <c r="F4113">
        <v>9341</v>
      </c>
      <c r="G4113" t="s">
        <v>141</v>
      </c>
      <c r="H4113" t="s">
        <v>164</v>
      </c>
      <c r="I4113" t="s">
        <v>164</v>
      </c>
      <c r="J4113" s="1">
        <v>45931</v>
      </c>
      <c r="K4113" t="s">
        <v>253</v>
      </c>
      <c r="L4113">
        <v>3</v>
      </c>
      <c r="M4113" t="s">
        <v>429</v>
      </c>
      <c r="N4113" t="s">
        <v>145</v>
      </c>
      <c r="O4113" t="s">
        <v>147</v>
      </c>
      <c r="P4113" t="s">
        <v>148</v>
      </c>
      <c r="Q4113">
        <v>120</v>
      </c>
      <c r="R4113">
        <v>4</v>
      </c>
      <c r="S4113">
        <v>240</v>
      </c>
      <c r="T4113">
        <v>0</v>
      </c>
      <c r="U4113">
        <v>2</v>
      </c>
      <c r="V4113">
        <v>2</v>
      </c>
      <c r="W4113">
        <v>120</v>
      </c>
      <c r="X4113">
        <v>120</v>
      </c>
      <c r="Y4113">
        <v>0</v>
      </c>
      <c r="Z4113">
        <v>0</v>
      </c>
      <c r="AA4113">
        <v>120</v>
      </c>
      <c r="AB4113">
        <v>0</v>
      </c>
      <c r="AC4113">
        <v>120</v>
      </c>
      <c r="AD4113">
        <v>2</v>
      </c>
      <c r="AE4113">
        <v>0</v>
      </c>
      <c r="AF4113">
        <v>2</v>
      </c>
      <c r="AG4113">
        <v>0</v>
      </c>
      <c r="AH4113">
        <v>0</v>
      </c>
      <c r="AI4113">
        <v>2</v>
      </c>
      <c r="AJ4113">
        <v>0</v>
      </c>
      <c r="AK4113">
        <v>0</v>
      </c>
      <c r="AL4113">
        <v>0</v>
      </c>
      <c r="AM4113">
        <v>0</v>
      </c>
      <c r="AN4113">
        <v>0</v>
      </c>
      <c r="AO4113">
        <v>2</v>
      </c>
      <c r="AP4113">
        <v>8</v>
      </c>
      <c r="AQ4113">
        <v>2</v>
      </c>
      <c r="AR4113">
        <v>0</v>
      </c>
      <c r="AS4113">
        <v>2</v>
      </c>
      <c r="AT4113">
        <v>0</v>
      </c>
      <c r="AU4113">
        <v>0</v>
      </c>
      <c r="AV4113">
        <v>0</v>
      </c>
      <c r="AW4113">
        <v>0</v>
      </c>
      <c r="AX4113">
        <v>0</v>
      </c>
      <c r="AY4113">
        <v>0</v>
      </c>
      <c r="AZ4113">
        <v>2</v>
      </c>
      <c r="BA4113">
        <v>2</v>
      </c>
      <c r="BB4113">
        <v>0</v>
      </c>
      <c r="BC4113">
        <v>0</v>
      </c>
      <c r="BD4113">
        <v>0</v>
      </c>
      <c r="BE4113">
        <v>0</v>
      </c>
      <c r="BF4113">
        <v>2</v>
      </c>
      <c r="BG4113">
        <v>120</v>
      </c>
      <c r="BH4113">
        <v>0</v>
      </c>
      <c r="BI4113">
        <v>2</v>
      </c>
      <c r="BJ4113" s="2">
        <v>45944</v>
      </c>
      <c r="BK4113">
        <v>0</v>
      </c>
      <c r="BL4113" s="3" t="str">
        <f>VLOOKUP(O4113,DropDownList!$H$1:$I$7,2,FALSE)</f>
        <v>2024/25</v>
      </c>
      <c r="BM4113" s="3" t="str">
        <f t="shared" si="64"/>
        <v>PRAS</v>
      </c>
    </row>
    <row r="4114" spans="1:65" x14ac:dyDescent="0.2">
      <c r="A4114">
        <v>2025</v>
      </c>
      <c r="B4114">
        <v>10</v>
      </c>
      <c r="C4114" t="s">
        <v>162</v>
      </c>
      <c r="D4114" t="s">
        <v>168</v>
      </c>
      <c r="E4114" t="s">
        <v>12</v>
      </c>
      <c r="F4114">
        <v>9341</v>
      </c>
      <c r="G4114" t="s">
        <v>141</v>
      </c>
      <c r="H4114" t="s">
        <v>164</v>
      </c>
      <c r="I4114" t="s">
        <v>164</v>
      </c>
      <c r="J4114" s="1">
        <v>45931</v>
      </c>
      <c r="K4114" t="s">
        <v>253</v>
      </c>
      <c r="L4114">
        <v>3</v>
      </c>
      <c r="M4114" t="s">
        <v>429</v>
      </c>
      <c r="N4114" t="s">
        <v>145</v>
      </c>
      <c r="O4114" t="s">
        <v>155</v>
      </c>
      <c r="P4114" t="s">
        <v>152</v>
      </c>
      <c r="Q4114">
        <v>0</v>
      </c>
      <c r="R4114">
        <v>28</v>
      </c>
      <c r="S4114">
        <v>1120</v>
      </c>
      <c r="T4114">
        <v>560</v>
      </c>
      <c r="U4114">
        <v>0</v>
      </c>
      <c r="V4114">
        <v>0</v>
      </c>
      <c r="W4114">
        <v>0</v>
      </c>
      <c r="X4114">
        <v>0</v>
      </c>
      <c r="Y4114">
        <v>0</v>
      </c>
      <c r="Z4114">
        <v>0</v>
      </c>
      <c r="AA4114">
        <v>560</v>
      </c>
      <c r="AB4114">
        <v>0</v>
      </c>
      <c r="AC4114">
        <v>560</v>
      </c>
      <c r="AD4114">
        <v>0</v>
      </c>
      <c r="AE4114">
        <v>0</v>
      </c>
      <c r="AF4114">
        <v>14</v>
      </c>
      <c r="AG4114">
        <v>0</v>
      </c>
      <c r="AH4114">
        <v>14</v>
      </c>
      <c r="AI4114">
        <v>0</v>
      </c>
      <c r="AJ4114">
        <v>0</v>
      </c>
      <c r="AK4114">
        <v>0</v>
      </c>
      <c r="AL4114">
        <v>0</v>
      </c>
      <c r="AM4114">
        <v>0</v>
      </c>
      <c r="AN4114">
        <v>0</v>
      </c>
      <c r="AO4114">
        <v>0</v>
      </c>
      <c r="AP4114">
        <v>0</v>
      </c>
      <c r="AQ4114">
        <v>0</v>
      </c>
      <c r="AR4114">
        <v>0</v>
      </c>
      <c r="AS4114">
        <v>0</v>
      </c>
      <c r="AT4114">
        <v>0</v>
      </c>
      <c r="AU4114">
        <v>0</v>
      </c>
      <c r="AV4114">
        <v>0</v>
      </c>
      <c r="AW4114">
        <v>0</v>
      </c>
      <c r="AX4114">
        <v>0</v>
      </c>
      <c r="AY4114">
        <v>0</v>
      </c>
      <c r="AZ4114">
        <v>0</v>
      </c>
      <c r="BA4114">
        <v>0</v>
      </c>
      <c r="BB4114">
        <v>0</v>
      </c>
      <c r="BC4114">
        <v>0</v>
      </c>
      <c r="BD4114">
        <v>0</v>
      </c>
      <c r="BE4114">
        <v>0</v>
      </c>
      <c r="BF4114">
        <v>0</v>
      </c>
      <c r="BG4114">
        <v>0</v>
      </c>
      <c r="BH4114">
        <v>0</v>
      </c>
      <c r="BI4114">
        <v>0</v>
      </c>
      <c r="BJ4114" s="2">
        <v>45944</v>
      </c>
      <c r="BK4114">
        <v>0</v>
      </c>
      <c r="BL4114" s="3" t="str">
        <f>VLOOKUP(O4114,DropDownList!$H$1:$I$7,2,FALSE)</f>
        <v>2022/23</v>
      </c>
      <c r="BM4114" s="3" t="str">
        <f t="shared" si="64"/>
        <v>PCOA</v>
      </c>
    </row>
    <row r="4115" spans="1:65" x14ac:dyDescent="0.2">
      <c r="A4115">
        <v>2025</v>
      </c>
      <c r="B4115">
        <v>10</v>
      </c>
      <c r="C4115" t="s">
        <v>162</v>
      </c>
      <c r="D4115" t="s">
        <v>168</v>
      </c>
      <c r="E4115" t="s">
        <v>12</v>
      </c>
      <c r="F4115">
        <v>9341</v>
      </c>
      <c r="G4115" t="s">
        <v>141</v>
      </c>
      <c r="H4115" t="s">
        <v>164</v>
      </c>
      <c r="I4115" t="s">
        <v>164</v>
      </c>
      <c r="J4115" s="1">
        <v>45931</v>
      </c>
      <c r="K4115" t="s">
        <v>253</v>
      </c>
      <c r="L4115">
        <v>3</v>
      </c>
      <c r="M4115" t="s">
        <v>429</v>
      </c>
      <c r="N4115" t="s">
        <v>145</v>
      </c>
      <c r="O4115" t="s">
        <v>156</v>
      </c>
      <c r="P4115" t="s">
        <v>150</v>
      </c>
      <c r="Q4115">
        <v>6196.44</v>
      </c>
      <c r="R4115">
        <v>134</v>
      </c>
      <c r="S4115">
        <v>21967.21</v>
      </c>
      <c r="T4115">
        <v>848.34</v>
      </c>
      <c r="U4115">
        <v>40</v>
      </c>
      <c r="V4115">
        <v>21</v>
      </c>
      <c r="W4115">
        <v>3865.63</v>
      </c>
      <c r="X4115">
        <v>3865.63</v>
      </c>
      <c r="Y4115">
        <v>129</v>
      </c>
      <c r="Z4115">
        <v>21118.87</v>
      </c>
      <c r="AA4115">
        <v>14922.43</v>
      </c>
      <c r="AB4115">
        <v>4716.46</v>
      </c>
      <c r="AC4115">
        <v>10205.969999999999</v>
      </c>
      <c r="AD4115">
        <v>16</v>
      </c>
      <c r="AE4115">
        <v>5</v>
      </c>
      <c r="AF4115">
        <v>88</v>
      </c>
      <c r="AG4115">
        <v>17</v>
      </c>
      <c r="AH4115">
        <v>5</v>
      </c>
      <c r="AI4115">
        <v>23</v>
      </c>
      <c r="AJ4115">
        <v>30</v>
      </c>
      <c r="AK4115">
        <v>17</v>
      </c>
      <c r="AL4115">
        <v>2</v>
      </c>
      <c r="AM4115">
        <v>1</v>
      </c>
      <c r="AN4115">
        <v>1</v>
      </c>
      <c r="AO4115">
        <v>86</v>
      </c>
      <c r="AP4115">
        <v>378</v>
      </c>
      <c r="AQ4115">
        <v>91</v>
      </c>
      <c r="AR4115">
        <v>0</v>
      </c>
      <c r="AS4115">
        <v>56</v>
      </c>
      <c r="AT4115">
        <v>0</v>
      </c>
      <c r="AU4115">
        <v>4</v>
      </c>
      <c r="AV4115">
        <v>2</v>
      </c>
      <c r="AW4115">
        <v>0</v>
      </c>
      <c r="AX4115">
        <v>0</v>
      </c>
      <c r="AY4115">
        <v>50</v>
      </c>
      <c r="AZ4115">
        <v>91</v>
      </c>
      <c r="BA4115">
        <v>55</v>
      </c>
      <c r="BB4115">
        <v>9</v>
      </c>
      <c r="BC4115">
        <v>2</v>
      </c>
      <c r="BD4115">
        <v>0</v>
      </c>
      <c r="BE4115">
        <v>0</v>
      </c>
      <c r="BF4115">
        <v>86</v>
      </c>
      <c r="BG4115">
        <v>4173.7299999999996</v>
      </c>
      <c r="BH4115">
        <v>1</v>
      </c>
      <c r="BI4115">
        <v>40</v>
      </c>
      <c r="BJ4115" s="2">
        <v>45944</v>
      </c>
      <c r="BK4115">
        <v>0</v>
      </c>
      <c r="BL4115" s="3" t="str">
        <f>VLOOKUP(O4115,DropDownList!$H$1:$I$7,2,FALSE)</f>
        <v>2023/24</v>
      </c>
      <c r="BM4115" s="3" t="str">
        <f t="shared" si="64"/>
        <v>FISCAL FINES</v>
      </c>
    </row>
    <row r="4116" spans="1:65" x14ac:dyDescent="0.2">
      <c r="A4116">
        <v>2025</v>
      </c>
      <c r="B4116">
        <v>10</v>
      </c>
      <c r="C4116" t="s">
        <v>162</v>
      </c>
      <c r="D4116" t="s">
        <v>168</v>
      </c>
      <c r="E4116" t="s">
        <v>12</v>
      </c>
      <c r="F4116">
        <v>9341</v>
      </c>
      <c r="G4116" t="s">
        <v>141</v>
      </c>
      <c r="H4116" t="s">
        <v>164</v>
      </c>
      <c r="I4116" t="s">
        <v>164</v>
      </c>
      <c r="J4116" s="1">
        <v>45931</v>
      </c>
      <c r="K4116" t="s">
        <v>253</v>
      </c>
      <c r="L4116">
        <v>3</v>
      </c>
      <c r="M4116" t="s">
        <v>429</v>
      </c>
      <c r="N4116" t="s">
        <v>145</v>
      </c>
      <c r="O4116" t="s">
        <v>155</v>
      </c>
      <c r="P4116" t="s">
        <v>146</v>
      </c>
      <c r="Q4116">
        <v>245</v>
      </c>
      <c r="R4116">
        <v>179</v>
      </c>
      <c r="S4116">
        <v>2940</v>
      </c>
      <c r="T4116">
        <v>90</v>
      </c>
      <c r="U4116">
        <v>27</v>
      </c>
      <c r="V4116">
        <v>12</v>
      </c>
      <c r="W4116">
        <v>160</v>
      </c>
      <c r="X4116">
        <v>160</v>
      </c>
      <c r="Y4116">
        <v>0</v>
      </c>
      <c r="Z4116">
        <v>0</v>
      </c>
      <c r="AA4116">
        <v>2605</v>
      </c>
      <c r="AB4116">
        <v>0</v>
      </c>
      <c r="AC4116">
        <v>0</v>
      </c>
      <c r="AD4116">
        <v>12</v>
      </c>
      <c r="AE4116">
        <v>0</v>
      </c>
      <c r="AF4116">
        <v>156</v>
      </c>
      <c r="AG4116">
        <v>1</v>
      </c>
      <c r="AH4116">
        <v>4</v>
      </c>
      <c r="AI4116">
        <v>18</v>
      </c>
      <c r="AJ4116">
        <v>0</v>
      </c>
      <c r="AK4116">
        <v>0</v>
      </c>
      <c r="AL4116">
        <v>0</v>
      </c>
      <c r="AM4116">
        <v>0</v>
      </c>
      <c r="AN4116">
        <v>0</v>
      </c>
      <c r="AO4116">
        <v>100</v>
      </c>
      <c r="AP4116">
        <v>525</v>
      </c>
      <c r="AQ4116">
        <v>112</v>
      </c>
      <c r="AR4116">
        <v>0</v>
      </c>
      <c r="AS4116">
        <v>66</v>
      </c>
      <c r="AT4116">
        <v>18</v>
      </c>
      <c r="AU4116">
        <v>18</v>
      </c>
      <c r="AV4116">
        <v>5</v>
      </c>
      <c r="AW4116">
        <v>1</v>
      </c>
      <c r="AX4116">
        <v>0</v>
      </c>
      <c r="AY4116">
        <v>63</v>
      </c>
      <c r="AZ4116">
        <v>100</v>
      </c>
      <c r="BA4116">
        <v>62</v>
      </c>
      <c r="BB4116">
        <v>22</v>
      </c>
      <c r="BC4116">
        <v>17</v>
      </c>
      <c r="BD4116">
        <v>3</v>
      </c>
      <c r="BE4116">
        <v>1</v>
      </c>
      <c r="BF4116">
        <v>176</v>
      </c>
      <c r="BG4116">
        <v>240</v>
      </c>
      <c r="BH4116">
        <v>0</v>
      </c>
      <c r="BI4116">
        <v>26</v>
      </c>
      <c r="BJ4116" s="2">
        <v>45944</v>
      </c>
      <c r="BK4116">
        <v>0</v>
      </c>
      <c r="BL4116" s="3" t="str">
        <f>VLOOKUP(O4116,DropDownList!$H$1:$I$7,2,FALSE)</f>
        <v>2022/23</v>
      </c>
      <c r="BM4116" s="3" t="str">
        <f t="shared" si="64"/>
        <v>VSUR</v>
      </c>
    </row>
    <row r="4117" spans="1:65" x14ac:dyDescent="0.2">
      <c r="A4117">
        <v>2025</v>
      </c>
      <c r="B4117">
        <v>10</v>
      </c>
      <c r="C4117" t="s">
        <v>162</v>
      </c>
      <c r="D4117" t="s">
        <v>168</v>
      </c>
      <c r="E4117" t="s">
        <v>12</v>
      </c>
      <c r="F4117">
        <v>9341</v>
      </c>
      <c r="G4117" t="s">
        <v>141</v>
      </c>
      <c r="H4117" t="s">
        <v>164</v>
      </c>
      <c r="I4117" t="s">
        <v>164</v>
      </c>
      <c r="J4117" s="1">
        <v>45931</v>
      </c>
      <c r="K4117" t="s">
        <v>253</v>
      </c>
      <c r="L4117">
        <v>3</v>
      </c>
      <c r="M4117" t="s">
        <v>429</v>
      </c>
      <c r="N4117" t="s">
        <v>145</v>
      </c>
      <c r="O4117" t="s">
        <v>147</v>
      </c>
      <c r="P4117" t="s">
        <v>146</v>
      </c>
      <c r="Q4117">
        <v>570.33000000000004</v>
      </c>
      <c r="R4117">
        <v>153</v>
      </c>
      <c r="S4117">
        <v>2540</v>
      </c>
      <c r="T4117">
        <v>10</v>
      </c>
      <c r="U4117">
        <v>68</v>
      </c>
      <c r="V4117">
        <v>19</v>
      </c>
      <c r="W4117">
        <v>300</v>
      </c>
      <c r="X4117">
        <v>300</v>
      </c>
      <c r="Y4117">
        <v>0</v>
      </c>
      <c r="Z4117">
        <v>0</v>
      </c>
      <c r="AA4117">
        <v>1959.67</v>
      </c>
      <c r="AB4117">
        <v>0</v>
      </c>
      <c r="AC4117">
        <v>0</v>
      </c>
      <c r="AD4117">
        <v>19</v>
      </c>
      <c r="AE4117">
        <v>0</v>
      </c>
      <c r="AF4117">
        <v>116</v>
      </c>
      <c r="AG4117">
        <v>1</v>
      </c>
      <c r="AH4117">
        <v>1</v>
      </c>
      <c r="AI4117">
        <v>35</v>
      </c>
      <c r="AJ4117">
        <v>0</v>
      </c>
      <c r="AK4117">
        <v>0</v>
      </c>
      <c r="AL4117">
        <v>0</v>
      </c>
      <c r="AM4117">
        <v>0</v>
      </c>
      <c r="AN4117">
        <v>0</v>
      </c>
      <c r="AO4117">
        <v>107</v>
      </c>
      <c r="AP4117">
        <v>382</v>
      </c>
      <c r="AQ4117">
        <v>123</v>
      </c>
      <c r="AR4117">
        <v>0</v>
      </c>
      <c r="AS4117">
        <v>58</v>
      </c>
      <c r="AT4117">
        <v>0</v>
      </c>
      <c r="AU4117">
        <v>10</v>
      </c>
      <c r="AV4117">
        <v>3</v>
      </c>
      <c r="AW4117">
        <v>0</v>
      </c>
      <c r="AX4117">
        <v>0</v>
      </c>
      <c r="AY4117">
        <v>32</v>
      </c>
      <c r="AZ4117">
        <v>66</v>
      </c>
      <c r="BA4117">
        <v>31</v>
      </c>
      <c r="BB4117">
        <v>24</v>
      </c>
      <c r="BC4117">
        <v>7</v>
      </c>
      <c r="BD4117">
        <v>2</v>
      </c>
      <c r="BE4117">
        <v>0</v>
      </c>
      <c r="BF4117">
        <v>153</v>
      </c>
      <c r="BG4117">
        <v>570</v>
      </c>
      <c r="BH4117">
        <v>0</v>
      </c>
      <c r="BI4117">
        <v>68</v>
      </c>
      <c r="BJ4117" s="2">
        <v>45944</v>
      </c>
      <c r="BK4117">
        <v>0</v>
      </c>
      <c r="BL4117" s="3" t="str">
        <f>VLOOKUP(O4117,DropDownList!$H$1:$I$7,2,FALSE)</f>
        <v>2024/25</v>
      </c>
      <c r="BM4117" s="3" t="str">
        <f t="shared" si="64"/>
        <v>VSUR</v>
      </c>
    </row>
    <row r="4118" spans="1:65" x14ac:dyDescent="0.2">
      <c r="A4118">
        <v>2025</v>
      </c>
      <c r="B4118">
        <v>10</v>
      </c>
      <c r="C4118" t="s">
        <v>162</v>
      </c>
      <c r="D4118" t="s">
        <v>168</v>
      </c>
      <c r="E4118" t="s">
        <v>12</v>
      </c>
      <c r="F4118">
        <v>9341</v>
      </c>
      <c r="G4118" t="s">
        <v>141</v>
      </c>
      <c r="H4118" t="s">
        <v>164</v>
      </c>
      <c r="I4118" t="s">
        <v>164</v>
      </c>
      <c r="J4118" s="1">
        <v>45931</v>
      </c>
      <c r="K4118" t="s">
        <v>253</v>
      </c>
      <c r="L4118">
        <v>3</v>
      </c>
      <c r="M4118" t="s">
        <v>429</v>
      </c>
      <c r="N4118" t="s">
        <v>145</v>
      </c>
      <c r="O4118" t="s">
        <v>149</v>
      </c>
      <c r="P4118" t="s">
        <v>150</v>
      </c>
      <c r="Q4118">
        <v>2731.38</v>
      </c>
      <c r="R4118">
        <v>28</v>
      </c>
      <c r="S4118">
        <v>4349.63</v>
      </c>
      <c r="T4118">
        <v>231.66</v>
      </c>
      <c r="U4118">
        <v>17</v>
      </c>
      <c r="V4118">
        <v>16</v>
      </c>
      <c r="W4118">
        <v>1573.35</v>
      </c>
      <c r="X4118">
        <v>2631.38</v>
      </c>
      <c r="Y4118">
        <v>26</v>
      </c>
      <c r="Z4118">
        <v>4117.97</v>
      </c>
      <c r="AA4118">
        <v>1386.59</v>
      </c>
      <c r="AB4118">
        <v>374.09</v>
      </c>
      <c r="AC4118">
        <v>1012.5</v>
      </c>
      <c r="AD4118">
        <v>13</v>
      </c>
      <c r="AE4118">
        <v>3</v>
      </c>
      <c r="AF4118">
        <v>9</v>
      </c>
      <c r="AG4118">
        <v>3</v>
      </c>
      <c r="AH4118">
        <v>2</v>
      </c>
      <c r="AI4118">
        <v>14</v>
      </c>
      <c r="AJ4118">
        <v>6</v>
      </c>
      <c r="AK4118">
        <v>2</v>
      </c>
      <c r="AL4118">
        <v>1</v>
      </c>
      <c r="AM4118">
        <v>1</v>
      </c>
      <c r="AN4118">
        <v>0</v>
      </c>
      <c r="AO4118">
        <v>16</v>
      </c>
      <c r="AP4118">
        <v>27</v>
      </c>
      <c r="AQ4118">
        <v>17</v>
      </c>
      <c r="AR4118">
        <v>0</v>
      </c>
      <c r="AS4118">
        <v>1</v>
      </c>
      <c r="AT4118">
        <v>0</v>
      </c>
      <c r="AU4118">
        <v>0</v>
      </c>
      <c r="AV4118">
        <v>0</v>
      </c>
      <c r="AW4118">
        <v>0</v>
      </c>
      <c r="AX4118">
        <v>0</v>
      </c>
      <c r="AY4118">
        <v>1</v>
      </c>
      <c r="AZ4118">
        <v>4</v>
      </c>
      <c r="BA4118">
        <v>0</v>
      </c>
      <c r="BB4118">
        <v>0</v>
      </c>
      <c r="BC4118">
        <v>0</v>
      </c>
      <c r="BD4118">
        <v>0</v>
      </c>
      <c r="BE4118">
        <v>0</v>
      </c>
      <c r="BF4118">
        <v>16</v>
      </c>
      <c r="BG4118">
        <v>2518.88</v>
      </c>
      <c r="BH4118">
        <v>0</v>
      </c>
      <c r="BI4118">
        <v>14</v>
      </c>
      <c r="BJ4118" s="2">
        <v>45944</v>
      </c>
      <c r="BK4118">
        <v>0</v>
      </c>
      <c r="BL4118" s="3" t="str">
        <f>VLOOKUP(O4118,DropDownList!$H$1:$I$7,2,FALSE)</f>
        <v>2025/26</v>
      </c>
      <c r="BM4118" s="3" t="str">
        <f t="shared" si="64"/>
        <v>FISCAL FINES</v>
      </c>
    </row>
    <row r="4119" spans="1:65" x14ac:dyDescent="0.2">
      <c r="A4119">
        <v>2025</v>
      </c>
      <c r="B4119">
        <v>10</v>
      </c>
      <c r="C4119" t="s">
        <v>162</v>
      </c>
      <c r="D4119" t="s">
        <v>168</v>
      </c>
      <c r="E4119" t="s">
        <v>12</v>
      </c>
      <c r="F4119">
        <v>9341</v>
      </c>
      <c r="G4119" t="s">
        <v>141</v>
      </c>
      <c r="H4119" t="s">
        <v>164</v>
      </c>
      <c r="I4119" t="s">
        <v>164</v>
      </c>
      <c r="J4119" s="1">
        <v>45931</v>
      </c>
      <c r="K4119" t="s">
        <v>253</v>
      </c>
      <c r="L4119">
        <v>3</v>
      </c>
      <c r="M4119" t="s">
        <v>429</v>
      </c>
      <c r="N4119" t="s">
        <v>145</v>
      </c>
      <c r="O4119" t="s">
        <v>149</v>
      </c>
      <c r="P4119" t="s">
        <v>153</v>
      </c>
      <c r="Q4119">
        <v>90</v>
      </c>
      <c r="R4119">
        <v>5</v>
      </c>
      <c r="S4119">
        <v>225</v>
      </c>
      <c r="T4119">
        <v>0</v>
      </c>
      <c r="U4119">
        <v>2</v>
      </c>
      <c r="V4119">
        <v>0</v>
      </c>
      <c r="W4119">
        <v>0</v>
      </c>
      <c r="X4119">
        <v>0</v>
      </c>
      <c r="Y4119">
        <v>0</v>
      </c>
      <c r="Z4119">
        <v>0</v>
      </c>
      <c r="AA4119">
        <v>135</v>
      </c>
      <c r="AB4119">
        <v>0</v>
      </c>
      <c r="AC4119">
        <v>135</v>
      </c>
      <c r="AD4119">
        <v>0</v>
      </c>
      <c r="AE4119">
        <v>0</v>
      </c>
      <c r="AF4119">
        <v>3</v>
      </c>
      <c r="AG4119">
        <v>0</v>
      </c>
      <c r="AH4119">
        <v>0</v>
      </c>
      <c r="AI4119">
        <v>2</v>
      </c>
      <c r="AJ4119">
        <v>0</v>
      </c>
      <c r="AK4119">
        <v>0</v>
      </c>
      <c r="AL4119">
        <v>0</v>
      </c>
      <c r="AM4119">
        <v>0</v>
      </c>
      <c r="AN4119">
        <v>0</v>
      </c>
      <c r="AO4119">
        <v>0</v>
      </c>
      <c r="AP4119">
        <v>0</v>
      </c>
      <c r="AQ4119">
        <v>0</v>
      </c>
      <c r="AR4119">
        <v>0</v>
      </c>
      <c r="AS4119">
        <v>0</v>
      </c>
      <c r="AT4119">
        <v>0</v>
      </c>
      <c r="AU4119">
        <v>0</v>
      </c>
      <c r="AV4119">
        <v>0</v>
      </c>
      <c r="AW4119">
        <v>0</v>
      </c>
      <c r="AX4119">
        <v>0</v>
      </c>
      <c r="AY4119">
        <v>0</v>
      </c>
      <c r="AZ4119">
        <v>0</v>
      </c>
      <c r="BA4119">
        <v>0</v>
      </c>
      <c r="BB4119">
        <v>0</v>
      </c>
      <c r="BC4119">
        <v>0</v>
      </c>
      <c r="BD4119">
        <v>0</v>
      </c>
      <c r="BE4119">
        <v>0</v>
      </c>
      <c r="BF4119">
        <v>0</v>
      </c>
      <c r="BG4119">
        <v>90</v>
      </c>
      <c r="BH4119">
        <v>0</v>
      </c>
      <c r="BI4119">
        <v>0</v>
      </c>
      <c r="BJ4119" s="2">
        <v>45944</v>
      </c>
      <c r="BK4119">
        <v>0</v>
      </c>
      <c r="BL4119" s="3" t="str">
        <f>VLOOKUP(O4119,DropDownList!$H$1:$I$7,2,FALSE)</f>
        <v>2025/26</v>
      </c>
      <c r="BM4119" s="3" t="str">
        <f t="shared" si="64"/>
        <v>PREG</v>
      </c>
    </row>
    <row r="4120" spans="1:65" x14ac:dyDescent="0.2">
      <c r="A4120">
        <v>2025</v>
      </c>
      <c r="B4120">
        <v>10</v>
      </c>
      <c r="C4120" t="s">
        <v>162</v>
      </c>
      <c r="D4120" t="s">
        <v>168</v>
      </c>
      <c r="E4120" t="s">
        <v>12</v>
      </c>
      <c r="F4120">
        <v>9341</v>
      </c>
      <c r="G4120" t="s">
        <v>141</v>
      </c>
      <c r="H4120" t="s">
        <v>164</v>
      </c>
      <c r="I4120" t="s">
        <v>164</v>
      </c>
      <c r="J4120" s="1">
        <v>45931</v>
      </c>
      <c r="K4120" t="s">
        <v>253</v>
      </c>
      <c r="L4120">
        <v>3</v>
      </c>
      <c r="M4120" t="s">
        <v>429</v>
      </c>
      <c r="N4120" t="s">
        <v>145</v>
      </c>
      <c r="O4120" t="s">
        <v>149</v>
      </c>
      <c r="P4120" t="s">
        <v>151</v>
      </c>
      <c r="Q4120">
        <v>0</v>
      </c>
      <c r="R4120">
        <v>41</v>
      </c>
      <c r="S4120">
        <v>1230</v>
      </c>
      <c r="T4120">
        <v>300</v>
      </c>
      <c r="U4120">
        <v>1</v>
      </c>
      <c r="V4120">
        <v>0</v>
      </c>
      <c r="W4120">
        <v>0</v>
      </c>
      <c r="X4120">
        <v>0</v>
      </c>
      <c r="Y4120">
        <v>0</v>
      </c>
      <c r="Z4120">
        <v>0</v>
      </c>
      <c r="AA4120">
        <v>930</v>
      </c>
      <c r="AB4120">
        <v>0</v>
      </c>
      <c r="AC4120">
        <v>930</v>
      </c>
      <c r="AD4120">
        <v>0</v>
      </c>
      <c r="AE4120">
        <v>0</v>
      </c>
      <c r="AF4120">
        <v>31</v>
      </c>
      <c r="AG4120">
        <v>0</v>
      </c>
      <c r="AH4120">
        <v>10</v>
      </c>
      <c r="AI4120">
        <v>0</v>
      </c>
      <c r="AJ4120">
        <v>0</v>
      </c>
      <c r="AK4120">
        <v>0</v>
      </c>
      <c r="AL4120">
        <v>0</v>
      </c>
      <c r="AM4120">
        <v>5</v>
      </c>
      <c r="AN4120">
        <v>0</v>
      </c>
      <c r="AO4120">
        <v>0</v>
      </c>
      <c r="AP4120">
        <v>0</v>
      </c>
      <c r="AQ4120">
        <v>0</v>
      </c>
      <c r="AR4120">
        <v>0</v>
      </c>
      <c r="AS4120">
        <v>0</v>
      </c>
      <c r="AT4120">
        <v>0</v>
      </c>
      <c r="AU4120">
        <v>0</v>
      </c>
      <c r="AV4120">
        <v>0</v>
      </c>
      <c r="AW4120">
        <v>0</v>
      </c>
      <c r="AX4120">
        <v>0</v>
      </c>
      <c r="AY4120">
        <v>0</v>
      </c>
      <c r="AZ4120">
        <v>0</v>
      </c>
      <c r="BA4120">
        <v>0</v>
      </c>
      <c r="BB4120">
        <v>0</v>
      </c>
      <c r="BC4120">
        <v>0</v>
      </c>
      <c r="BD4120">
        <v>0</v>
      </c>
      <c r="BE4120">
        <v>0</v>
      </c>
      <c r="BF4120">
        <v>0</v>
      </c>
      <c r="BG4120">
        <v>0</v>
      </c>
      <c r="BH4120">
        <v>0</v>
      </c>
      <c r="BI4120">
        <v>0</v>
      </c>
      <c r="BJ4120" s="2">
        <v>45944</v>
      </c>
      <c r="BK4120">
        <v>0</v>
      </c>
      <c r="BL4120" s="3" t="str">
        <f>VLOOKUP(O4120,DropDownList!$H$1:$I$7,2,FALSE)</f>
        <v>2025/26</v>
      </c>
      <c r="BM4120" s="3" t="str">
        <f t="shared" si="64"/>
        <v>PCPF</v>
      </c>
    </row>
    <row r="4121" spans="1:65" x14ac:dyDescent="0.2">
      <c r="A4121">
        <v>2025</v>
      </c>
      <c r="B4121">
        <v>10</v>
      </c>
      <c r="C4121" t="s">
        <v>162</v>
      </c>
      <c r="D4121" t="s">
        <v>168</v>
      </c>
      <c r="E4121" t="s">
        <v>12</v>
      </c>
      <c r="F4121">
        <v>9341</v>
      </c>
      <c r="G4121" t="s">
        <v>141</v>
      </c>
      <c r="H4121" t="s">
        <v>164</v>
      </c>
      <c r="I4121" t="s">
        <v>164</v>
      </c>
      <c r="J4121" s="1">
        <v>45931</v>
      </c>
      <c r="K4121" t="s">
        <v>253</v>
      </c>
      <c r="L4121">
        <v>3</v>
      </c>
      <c r="M4121" t="s">
        <v>429</v>
      </c>
      <c r="N4121" t="s">
        <v>145</v>
      </c>
      <c r="O4121" t="s">
        <v>147</v>
      </c>
      <c r="P4121" t="s">
        <v>150</v>
      </c>
      <c r="Q4121">
        <v>8809.07</v>
      </c>
      <c r="R4121">
        <v>118</v>
      </c>
      <c r="S4121">
        <v>22232.35</v>
      </c>
      <c r="T4121">
        <v>2657.47</v>
      </c>
      <c r="U4121">
        <v>45</v>
      </c>
      <c r="V4121">
        <v>34</v>
      </c>
      <c r="W4121">
        <v>6180.84</v>
      </c>
      <c r="X4121">
        <v>7248.4</v>
      </c>
      <c r="Y4121">
        <v>108</v>
      </c>
      <c r="Z4121">
        <v>19574.88</v>
      </c>
      <c r="AA4121">
        <v>10765.81</v>
      </c>
      <c r="AB4121">
        <v>4233.3500000000004</v>
      </c>
      <c r="AC4121">
        <v>6532.46</v>
      </c>
      <c r="AD4121">
        <v>26</v>
      </c>
      <c r="AE4121">
        <v>8</v>
      </c>
      <c r="AF4121">
        <v>62</v>
      </c>
      <c r="AG4121">
        <v>14</v>
      </c>
      <c r="AH4121">
        <v>10</v>
      </c>
      <c r="AI4121">
        <v>31</v>
      </c>
      <c r="AJ4121">
        <v>24</v>
      </c>
      <c r="AK4121">
        <v>14</v>
      </c>
      <c r="AL4121">
        <v>2</v>
      </c>
      <c r="AM4121">
        <v>6</v>
      </c>
      <c r="AN4121">
        <v>1</v>
      </c>
      <c r="AO4121">
        <v>76</v>
      </c>
      <c r="AP4121">
        <v>257</v>
      </c>
      <c r="AQ4121">
        <v>85</v>
      </c>
      <c r="AR4121">
        <v>0</v>
      </c>
      <c r="AS4121">
        <v>47</v>
      </c>
      <c r="AT4121">
        <v>0</v>
      </c>
      <c r="AU4121">
        <v>1</v>
      </c>
      <c r="AV4121">
        <v>0</v>
      </c>
      <c r="AW4121">
        <v>0</v>
      </c>
      <c r="AX4121">
        <v>0</v>
      </c>
      <c r="AY4121">
        <v>16</v>
      </c>
      <c r="AZ4121">
        <v>51</v>
      </c>
      <c r="BA4121">
        <v>33</v>
      </c>
      <c r="BB4121">
        <v>7</v>
      </c>
      <c r="BC4121">
        <v>1</v>
      </c>
      <c r="BD4121">
        <v>1</v>
      </c>
      <c r="BE4121">
        <v>0</v>
      </c>
      <c r="BF4121">
        <v>78</v>
      </c>
      <c r="BG4121">
        <v>5468.82</v>
      </c>
      <c r="BH4121">
        <v>1</v>
      </c>
      <c r="BI4121">
        <v>45</v>
      </c>
      <c r="BJ4121" s="2">
        <v>45944</v>
      </c>
      <c r="BK4121">
        <v>0</v>
      </c>
      <c r="BL4121" s="3" t="str">
        <f>VLOOKUP(O4121,DropDownList!$H$1:$I$7,2,FALSE)</f>
        <v>2024/25</v>
      </c>
      <c r="BM4121" s="3" t="str">
        <f t="shared" si="64"/>
        <v>FISCAL FINES</v>
      </c>
    </row>
    <row r="4122" spans="1:65" x14ac:dyDescent="0.2">
      <c r="A4122">
        <v>2025</v>
      </c>
      <c r="B4122">
        <v>10</v>
      </c>
      <c r="C4122" t="s">
        <v>162</v>
      </c>
      <c r="D4122" t="s">
        <v>168</v>
      </c>
      <c r="E4122" t="s">
        <v>12</v>
      </c>
      <c r="F4122">
        <v>9341</v>
      </c>
      <c r="G4122" t="s">
        <v>141</v>
      </c>
      <c r="H4122" t="s">
        <v>164</v>
      </c>
      <c r="I4122" t="s">
        <v>164</v>
      </c>
      <c r="J4122" s="1">
        <v>45931</v>
      </c>
      <c r="K4122" t="s">
        <v>253</v>
      </c>
      <c r="L4122">
        <v>3</v>
      </c>
      <c r="M4122" t="s">
        <v>429</v>
      </c>
      <c r="N4122" t="s">
        <v>145</v>
      </c>
      <c r="O4122" t="s">
        <v>149</v>
      </c>
      <c r="P4122" t="s">
        <v>146</v>
      </c>
      <c r="Q4122">
        <v>190</v>
      </c>
      <c r="R4122">
        <v>34</v>
      </c>
      <c r="S4122">
        <v>540</v>
      </c>
      <c r="T4122">
        <v>0</v>
      </c>
      <c r="U4122">
        <v>17</v>
      </c>
      <c r="V4122">
        <v>11</v>
      </c>
      <c r="W4122">
        <v>180</v>
      </c>
      <c r="X4122">
        <v>180</v>
      </c>
      <c r="Y4122">
        <v>0</v>
      </c>
      <c r="Z4122">
        <v>0</v>
      </c>
      <c r="AA4122">
        <v>350</v>
      </c>
      <c r="AB4122">
        <v>0</v>
      </c>
      <c r="AC4122">
        <v>0</v>
      </c>
      <c r="AD4122">
        <v>11</v>
      </c>
      <c r="AE4122">
        <v>0</v>
      </c>
      <c r="AF4122">
        <v>22</v>
      </c>
      <c r="AG4122">
        <v>0</v>
      </c>
      <c r="AH4122">
        <v>0</v>
      </c>
      <c r="AI4122">
        <v>12</v>
      </c>
      <c r="AJ4122">
        <v>0</v>
      </c>
      <c r="AK4122">
        <v>0</v>
      </c>
      <c r="AL4122">
        <v>0</v>
      </c>
      <c r="AM4122">
        <v>0</v>
      </c>
      <c r="AN4122">
        <v>0</v>
      </c>
      <c r="AO4122">
        <v>18</v>
      </c>
      <c r="AP4122">
        <v>30</v>
      </c>
      <c r="AQ4122">
        <v>18</v>
      </c>
      <c r="AR4122">
        <v>0</v>
      </c>
      <c r="AS4122">
        <v>1</v>
      </c>
      <c r="AT4122">
        <v>0</v>
      </c>
      <c r="AU4122">
        <v>0</v>
      </c>
      <c r="AV4122">
        <v>0</v>
      </c>
      <c r="AW4122">
        <v>0</v>
      </c>
      <c r="AX4122">
        <v>0</v>
      </c>
      <c r="AY4122">
        <v>1</v>
      </c>
      <c r="AZ4122">
        <v>5</v>
      </c>
      <c r="BA4122">
        <v>0</v>
      </c>
      <c r="BB4122">
        <v>0</v>
      </c>
      <c r="BC4122">
        <v>0</v>
      </c>
      <c r="BD4122">
        <v>0</v>
      </c>
      <c r="BE4122">
        <v>0</v>
      </c>
      <c r="BF4122">
        <v>34</v>
      </c>
      <c r="BG4122">
        <v>190</v>
      </c>
      <c r="BH4122">
        <v>0</v>
      </c>
      <c r="BI4122">
        <v>17</v>
      </c>
      <c r="BJ4122" s="2">
        <v>45944</v>
      </c>
      <c r="BK4122">
        <v>0</v>
      </c>
      <c r="BL4122" s="3" t="str">
        <f>VLOOKUP(O4122,DropDownList!$H$1:$I$7,2,FALSE)</f>
        <v>2025/26</v>
      </c>
      <c r="BM4122" s="3" t="str">
        <f t="shared" si="64"/>
        <v>VSUR</v>
      </c>
    </row>
    <row r="4123" spans="1:65" x14ac:dyDescent="0.2">
      <c r="A4123">
        <v>2025</v>
      </c>
      <c r="B4123">
        <v>10</v>
      </c>
      <c r="C4123" t="s">
        <v>162</v>
      </c>
      <c r="D4123" t="s">
        <v>168</v>
      </c>
      <c r="E4123" t="s">
        <v>12</v>
      </c>
      <c r="F4123">
        <v>9341</v>
      </c>
      <c r="G4123" t="s">
        <v>141</v>
      </c>
      <c r="H4123" t="s">
        <v>164</v>
      </c>
      <c r="I4123" t="s">
        <v>164</v>
      </c>
      <c r="J4123" s="1">
        <v>45931</v>
      </c>
      <c r="K4123" t="s">
        <v>253</v>
      </c>
      <c r="L4123">
        <v>3</v>
      </c>
      <c r="M4123" t="s">
        <v>429</v>
      </c>
      <c r="N4123" t="s">
        <v>145</v>
      </c>
      <c r="O4123" t="s">
        <v>149</v>
      </c>
      <c r="P4123" t="s">
        <v>152</v>
      </c>
      <c r="Q4123">
        <v>0</v>
      </c>
      <c r="R4123">
        <v>13</v>
      </c>
      <c r="S4123">
        <v>520</v>
      </c>
      <c r="T4123">
        <v>200</v>
      </c>
      <c r="U4123">
        <v>0</v>
      </c>
      <c r="V4123">
        <v>0</v>
      </c>
      <c r="W4123">
        <v>0</v>
      </c>
      <c r="X4123">
        <v>0</v>
      </c>
      <c r="Y4123">
        <v>0</v>
      </c>
      <c r="Z4123">
        <v>0</v>
      </c>
      <c r="AA4123">
        <v>320</v>
      </c>
      <c r="AB4123">
        <v>0</v>
      </c>
      <c r="AC4123">
        <v>320</v>
      </c>
      <c r="AD4123">
        <v>0</v>
      </c>
      <c r="AE4123">
        <v>0</v>
      </c>
      <c r="AF4123">
        <v>8</v>
      </c>
      <c r="AG4123">
        <v>0</v>
      </c>
      <c r="AH4123">
        <v>5</v>
      </c>
      <c r="AI4123">
        <v>0</v>
      </c>
      <c r="AJ4123">
        <v>0</v>
      </c>
      <c r="AK4123">
        <v>0</v>
      </c>
      <c r="AL4123">
        <v>0</v>
      </c>
      <c r="AM4123">
        <v>0</v>
      </c>
      <c r="AN4123">
        <v>0</v>
      </c>
      <c r="AO4123">
        <v>0</v>
      </c>
      <c r="AP4123">
        <v>0</v>
      </c>
      <c r="AQ4123">
        <v>0</v>
      </c>
      <c r="AR4123">
        <v>0</v>
      </c>
      <c r="AS4123">
        <v>0</v>
      </c>
      <c r="AT4123">
        <v>0</v>
      </c>
      <c r="AU4123">
        <v>0</v>
      </c>
      <c r="AV4123">
        <v>0</v>
      </c>
      <c r="AW4123">
        <v>0</v>
      </c>
      <c r="AX4123">
        <v>0</v>
      </c>
      <c r="AY4123">
        <v>0</v>
      </c>
      <c r="AZ4123">
        <v>0</v>
      </c>
      <c r="BA4123">
        <v>0</v>
      </c>
      <c r="BB4123">
        <v>0</v>
      </c>
      <c r="BC4123">
        <v>0</v>
      </c>
      <c r="BD4123">
        <v>0</v>
      </c>
      <c r="BE4123">
        <v>0</v>
      </c>
      <c r="BF4123">
        <v>0</v>
      </c>
      <c r="BG4123">
        <v>0</v>
      </c>
      <c r="BH4123">
        <v>0</v>
      </c>
      <c r="BI4123">
        <v>0</v>
      </c>
      <c r="BJ4123" s="2">
        <v>45944</v>
      </c>
      <c r="BK4123">
        <v>0</v>
      </c>
      <c r="BL4123" s="3" t="str">
        <f>VLOOKUP(O4123,DropDownList!$H$1:$I$7,2,FALSE)</f>
        <v>2025/26</v>
      </c>
      <c r="BM4123" s="3" t="str">
        <f t="shared" si="64"/>
        <v>PCOA</v>
      </c>
    </row>
    <row r="4124" spans="1:65" x14ac:dyDescent="0.2">
      <c r="A4124">
        <v>2025</v>
      </c>
      <c r="B4124">
        <v>10</v>
      </c>
      <c r="C4124" t="s">
        <v>162</v>
      </c>
      <c r="D4124" t="s">
        <v>168</v>
      </c>
      <c r="E4124" t="s">
        <v>12</v>
      </c>
      <c r="F4124">
        <v>9341</v>
      </c>
      <c r="G4124" t="s">
        <v>141</v>
      </c>
      <c r="H4124" t="s">
        <v>164</v>
      </c>
      <c r="I4124" t="s">
        <v>164</v>
      </c>
      <c r="J4124" s="1">
        <v>45931</v>
      </c>
      <c r="K4124" t="s">
        <v>253</v>
      </c>
      <c r="L4124">
        <v>3</v>
      </c>
      <c r="M4124" t="s">
        <v>429</v>
      </c>
      <c r="N4124" t="s">
        <v>145</v>
      </c>
      <c r="O4124" t="s">
        <v>149</v>
      </c>
      <c r="P4124" t="s">
        <v>148</v>
      </c>
      <c r="Q4124">
        <v>240</v>
      </c>
      <c r="R4124">
        <v>5</v>
      </c>
      <c r="S4124">
        <v>300</v>
      </c>
      <c r="T4124">
        <v>0</v>
      </c>
      <c r="U4124">
        <v>4</v>
      </c>
      <c r="V4124">
        <v>4</v>
      </c>
      <c r="W4124">
        <v>240</v>
      </c>
      <c r="X4124">
        <v>240</v>
      </c>
      <c r="Y4124">
        <v>0</v>
      </c>
      <c r="Z4124">
        <v>0</v>
      </c>
      <c r="AA4124">
        <v>60</v>
      </c>
      <c r="AB4124">
        <v>0</v>
      </c>
      <c r="AC4124">
        <v>60</v>
      </c>
      <c r="AD4124">
        <v>4</v>
      </c>
      <c r="AE4124">
        <v>0</v>
      </c>
      <c r="AF4124">
        <v>1</v>
      </c>
      <c r="AG4124">
        <v>0</v>
      </c>
      <c r="AH4124">
        <v>0</v>
      </c>
      <c r="AI4124">
        <v>4</v>
      </c>
      <c r="AJ4124">
        <v>0</v>
      </c>
      <c r="AK4124">
        <v>0</v>
      </c>
      <c r="AL4124">
        <v>0</v>
      </c>
      <c r="AM4124">
        <v>0</v>
      </c>
      <c r="AN4124">
        <v>0</v>
      </c>
      <c r="AO4124">
        <v>4</v>
      </c>
      <c r="AP4124">
        <v>5</v>
      </c>
      <c r="AQ4124">
        <v>5</v>
      </c>
      <c r="AR4124">
        <v>0</v>
      </c>
      <c r="AS4124">
        <v>0</v>
      </c>
      <c r="AT4124">
        <v>0</v>
      </c>
      <c r="AU4124">
        <v>0</v>
      </c>
      <c r="AV4124">
        <v>0</v>
      </c>
      <c r="AW4124">
        <v>0</v>
      </c>
      <c r="AX4124">
        <v>0</v>
      </c>
      <c r="AY4124">
        <v>0</v>
      </c>
      <c r="AZ4124">
        <v>0</v>
      </c>
      <c r="BA4124">
        <v>0</v>
      </c>
      <c r="BB4124">
        <v>0</v>
      </c>
      <c r="BC4124">
        <v>0</v>
      </c>
      <c r="BD4124">
        <v>0</v>
      </c>
      <c r="BE4124">
        <v>0</v>
      </c>
      <c r="BF4124">
        <v>4</v>
      </c>
      <c r="BG4124">
        <v>240</v>
      </c>
      <c r="BH4124">
        <v>0</v>
      </c>
      <c r="BI4124">
        <v>4</v>
      </c>
      <c r="BJ4124" s="2">
        <v>45944</v>
      </c>
      <c r="BK4124">
        <v>0</v>
      </c>
      <c r="BL4124" s="3" t="str">
        <f>VLOOKUP(O4124,DropDownList!$H$1:$I$7,2,FALSE)</f>
        <v>2025/26</v>
      </c>
      <c r="BM4124" s="3" t="str">
        <f t="shared" si="64"/>
        <v>PRAS</v>
      </c>
    </row>
    <row r="4125" spans="1:65" x14ac:dyDescent="0.2">
      <c r="A4125">
        <v>2025</v>
      </c>
      <c r="B4125">
        <v>10</v>
      </c>
      <c r="C4125" t="s">
        <v>162</v>
      </c>
      <c r="D4125" t="s">
        <v>168</v>
      </c>
      <c r="E4125" t="s">
        <v>12</v>
      </c>
      <c r="F4125">
        <v>9341</v>
      </c>
      <c r="G4125" t="s">
        <v>141</v>
      </c>
      <c r="H4125" t="s">
        <v>164</v>
      </c>
      <c r="I4125" t="s">
        <v>164</v>
      </c>
      <c r="J4125" s="1">
        <v>45931</v>
      </c>
      <c r="K4125" t="s">
        <v>253</v>
      </c>
      <c r="L4125">
        <v>3</v>
      </c>
      <c r="M4125" t="s">
        <v>429</v>
      </c>
      <c r="N4125" t="s">
        <v>145</v>
      </c>
      <c r="O4125" t="s">
        <v>149</v>
      </c>
      <c r="P4125" t="s">
        <v>154</v>
      </c>
      <c r="Q4125">
        <v>4182</v>
      </c>
      <c r="R4125">
        <v>34</v>
      </c>
      <c r="S4125">
        <v>8580</v>
      </c>
      <c r="T4125">
        <v>0</v>
      </c>
      <c r="U4125">
        <v>17</v>
      </c>
      <c r="V4125">
        <v>15</v>
      </c>
      <c r="W4125">
        <v>2067</v>
      </c>
      <c r="X4125">
        <v>3852</v>
      </c>
      <c r="Y4125">
        <v>0</v>
      </c>
      <c r="Z4125">
        <v>0</v>
      </c>
      <c r="AA4125">
        <v>4398</v>
      </c>
      <c r="AB4125">
        <v>0</v>
      </c>
      <c r="AC4125">
        <v>4048</v>
      </c>
      <c r="AD4125">
        <v>11</v>
      </c>
      <c r="AE4125">
        <v>4</v>
      </c>
      <c r="AF4125">
        <v>17</v>
      </c>
      <c r="AG4125">
        <v>5</v>
      </c>
      <c r="AH4125">
        <v>0</v>
      </c>
      <c r="AI4125">
        <v>12</v>
      </c>
      <c r="AJ4125">
        <v>0</v>
      </c>
      <c r="AK4125">
        <v>0</v>
      </c>
      <c r="AL4125">
        <v>0</v>
      </c>
      <c r="AM4125">
        <v>0</v>
      </c>
      <c r="AN4125">
        <v>0</v>
      </c>
      <c r="AO4125">
        <v>18</v>
      </c>
      <c r="AP4125">
        <v>30</v>
      </c>
      <c r="AQ4125">
        <v>18</v>
      </c>
      <c r="AR4125">
        <v>0</v>
      </c>
      <c r="AS4125">
        <v>1</v>
      </c>
      <c r="AT4125">
        <v>0</v>
      </c>
      <c r="AU4125">
        <v>0</v>
      </c>
      <c r="AV4125">
        <v>0</v>
      </c>
      <c r="AW4125">
        <v>0</v>
      </c>
      <c r="AX4125">
        <v>0</v>
      </c>
      <c r="AY4125">
        <v>1</v>
      </c>
      <c r="AZ4125">
        <v>5</v>
      </c>
      <c r="BA4125">
        <v>0</v>
      </c>
      <c r="BB4125">
        <v>0</v>
      </c>
      <c r="BC4125">
        <v>0</v>
      </c>
      <c r="BD4125">
        <v>0</v>
      </c>
      <c r="BE4125">
        <v>0</v>
      </c>
      <c r="BF4125">
        <v>34</v>
      </c>
      <c r="BG4125">
        <v>3080</v>
      </c>
      <c r="BH4125">
        <v>0</v>
      </c>
      <c r="BI4125">
        <v>17</v>
      </c>
      <c r="BJ4125" s="2">
        <v>45944</v>
      </c>
      <c r="BK4125">
        <v>0</v>
      </c>
      <c r="BL4125" s="3" t="str">
        <f>VLOOKUP(O4125,DropDownList!$H$1:$I$7,2,FALSE)</f>
        <v>2025/26</v>
      </c>
      <c r="BM4125" s="3" t="str">
        <f t="shared" si="64"/>
        <v>JP COURT</v>
      </c>
    </row>
    <row r="4126" spans="1:65" x14ac:dyDescent="0.2">
      <c r="A4126">
        <v>2025</v>
      </c>
      <c r="B4126">
        <v>10</v>
      </c>
      <c r="C4126" t="s">
        <v>162</v>
      </c>
      <c r="D4126" t="s">
        <v>168</v>
      </c>
      <c r="E4126" t="s">
        <v>12</v>
      </c>
      <c r="F4126">
        <v>9341</v>
      </c>
      <c r="G4126" t="s">
        <v>141</v>
      </c>
      <c r="H4126" t="s">
        <v>164</v>
      </c>
      <c r="I4126" t="s">
        <v>164</v>
      </c>
      <c r="J4126" s="1">
        <v>45931</v>
      </c>
      <c r="K4126" t="s">
        <v>253</v>
      </c>
      <c r="L4126">
        <v>3</v>
      </c>
      <c r="M4126" t="s">
        <v>429</v>
      </c>
      <c r="N4126" t="s">
        <v>145</v>
      </c>
      <c r="O4126" t="s">
        <v>156</v>
      </c>
      <c r="P4126" t="s">
        <v>151</v>
      </c>
      <c r="Q4126">
        <v>0</v>
      </c>
      <c r="R4126">
        <v>247</v>
      </c>
      <c r="S4126">
        <v>7410</v>
      </c>
      <c r="T4126">
        <v>1410</v>
      </c>
      <c r="U4126">
        <v>0</v>
      </c>
      <c r="V4126">
        <v>0</v>
      </c>
      <c r="W4126">
        <v>0</v>
      </c>
      <c r="X4126">
        <v>0</v>
      </c>
      <c r="Y4126">
        <v>0</v>
      </c>
      <c r="Z4126">
        <v>0</v>
      </c>
      <c r="AA4126">
        <v>6000</v>
      </c>
      <c r="AB4126">
        <v>0</v>
      </c>
      <c r="AC4126">
        <v>6000</v>
      </c>
      <c r="AD4126">
        <v>0</v>
      </c>
      <c r="AE4126">
        <v>0</v>
      </c>
      <c r="AF4126">
        <v>200</v>
      </c>
      <c r="AG4126">
        <v>0</v>
      </c>
      <c r="AH4126">
        <v>47</v>
      </c>
      <c r="AI4126">
        <v>0</v>
      </c>
      <c r="AJ4126">
        <v>0</v>
      </c>
      <c r="AK4126">
        <v>0</v>
      </c>
      <c r="AL4126">
        <v>0</v>
      </c>
      <c r="AM4126">
        <v>6</v>
      </c>
      <c r="AN4126">
        <v>0</v>
      </c>
      <c r="AO4126">
        <v>0</v>
      </c>
      <c r="AP4126">
        <v>0</v>
      </c>
      <c r="AQ4126">
        <v>0</v>
      </c>
      <c r="AR4126">
        <v>0</v>
      </c>
      <c r="AS4126">
        <v>0</v>
      </c>
      <c r="AT4126">
        <v>0</v>
      </c>
      <c r="AU4126">
        <v>0</v>
      </c>
      <c r="AV4126">
        <v>0</v>
      </c>
      <c r="AW4126">
        <v>0</v>
      </c>
      <c r="AX4126">
        <v>0</v>
      </c>
      <c r="AY4126">
        <v>0</v>
      </c>
      <c r="AZ4126">
        <v>0</v>
      </c>
      <c r="BA4126">
        <v>0</v>
      </c>
      <c r="BB4126">
        <v>0</v>
      </c>
      <c r="BC4126">
        <v>0</v>
      </c>
      <c r="BD4126">
        <v>0</v>
      </c>
      <c r="BE4126">
        <v>0</v>
      </c>
      <c r="BF4126">
        <v>0</v>
      </c>
      <c r="BG4126">
        <v>0</v>
      </c>
      <c r="BH4126">
        <v>0</v>
      </c>
      <c r="BI4126">
        <v>0</v>
      </c>
      <c r="BJ4126" s="2">
        <v>45944</v>
      </c>
      <c r="BK4126">
        <v>0</v>
      </c>
      <c r="BL4126" s="3" t="str">
        <f>VLOOKUP(O4126,DropDownList!$H$1:$I$7,2,FALSE)</f>
        <v>2023/24</v>
      </c>
      <c r="BM4126" s="3" t="str">
        <f t="shared" si="64"/>
        <v>PCPF</v>
      </c>
    </row>
    <row r="4127" spans="1:65" x14ac:dyDescent="0.2">
      <c r="A4127">
        <v>2025</v>
      </c>
      <c r="B4127">
        <v>10</v>
      </c>
      <c r="C4127" t="s">
        <v>162</v>
      </c>
      <c r="D4127" t="s">
        <v>168</v>
      </c>
      <c r="E4127" t="s">
        <v>12</v>
      </c>
      <c r="F4127">
        <v>9341</v>
      </c>
      <c r="G4127" t="s">
        <v>141</v>
      </c>
      <c r="H4127" t="s">
        <v>164</v>
      </c>
      <c r="I4127" t="s">
        <v>164</v>
      </c>
      <c r="J4127" s="1">
        <v>45931</v>
      </c>
      <c r="K4127" t="s">
        <v>253</v>
      </c>
      <c r="L4127">
        <v>3</v>
      </c>
      <c r="M4127" t="s">
        <v>429</v>
      </c>
      <c r="N4127" t="s">
        <v>145</v>
      </c>
      <c r="O4127" t="s">
        <v>156</v>
      </c>
      <c r="P4127" t="s">
        <v>153</v>
      </c>
      <c r="Q4127">
        <v>0</v>
      </c>
      <c r="R4127">
        <v>78</v>
      </c>
      <c r="S4127">
        <v>3510</v>
      </c>
      <c r="T4127">
        <v>2610</v>
      </c>
      <c r="U4127">
        <v>0</v>
      </c>
      <c r="V4127">
        <v>0</v>
      </c>
      <c r="W4127">
        <v>0</v>
      </c>
      <c r="X4127">
        <v>0</v>
      </c>
      <c r="Y4127">
        <v>0</v>
      </c>
      <c r="Z4127">
        <v>0</v>
      </c>
      <c r="AA4127">
        <v>900</v>
      </c>
      <c r="AB4127">
        <v>0</v>
      </c>
      <c r="AC4127">
        <v>900</v>
      </c>
      <c r="AD4127">
        <v>0</v>
      </c>
      <c r="AE4127">
        <v>0</v>
      </c>
      <c r="AF4127">
        <v>20</v>
      </c>
      <c r="AG4127">
        <v>0</v>
      </c>
      <c r="AH4127">
        <v>58</v>
      </c>
      <c r="AI4127">
        <v>0</v>
      </c>
      <c r="AJ4127">
        <v>0</v>
      </c>
      <c r="AK4127">
        <v>0</v>
      </c>
      <c r="AL4127">
        <v>0</v>
      </c>
      <c r="AM4127">
        <v>0</v>
      </c>
      <c r="AN4127">
        <v>0</v>
      </c>
      <c r="AO4127">
        <v>66</v>
      </c>
      <c r="AP4127">
        <v>67</v>
      </c>
      <c r="AQ4127">
        <v>67</v>
      </c>
      <c r="AR4127">
        <v>0</v>
      </c>
      <c r="AS4127">
        <v>0</v>
      </c>
      <c r="AT4127">
        <v>0</v>
      </c>
      <c r="AU4127">
        <v>0</v>
      </c>
      <c r="AV4127">
        <v>0</v>
      </c>
      <c r="AW4127">
        <v>0</v>
      </c>
      <c r="AX4127">
        <v>0</v>
      </c>
      <c r="AY4127">
        <v>0</v>
      </c>
      <c r="AZ4127">
        <v>0</v>
      </c>
      <c r="BA4127">
        <v>0</v>
      </c>
      <c r="BB4127">
        <v>0</v>
      </c>
      <c r="BC4127">
        <v>0</v>
      </c>
      <c r="BD4127">
        <v>0</v>
      </c>
      <c r="BE4127">
        <v>0</v>
      </c>
      <c r="BF4127">
        <v>66</v>
      </c>
      <c r="BG4127">
        <v>0</v>
      </c>
      <c r="BH4127">
        <v>0</v>
      </c>
      <c r="BI4127">
        <v>0</v>
      </c>
      <c r="BJ4127" s="2">
        <v>45944</v>
      </c>
      <c r="BK4127">
        <v>0</v>
      </c>
      <c r="BL4127" s="3" t="str">
        <f>VLOOKUP(O4127,DropDownList!$H$1:$I$7,2,FALSE)</f>
        <v>2023/24</v>
      </c>
      <c r="BM4127" s="3" t="str">
        <f t="shared" si="64"/>
        <v>PREG</v>
      </c>
    </row>
    <row r="4128" spans="1:65" x14ac:dyDescent="0.2">
      <c r="A4128">
        <v>2025</v>
      </c>
      <c r="B4128">
        <v>10</v>
      </c>
      <c r="C4128" t="s">
        <v>162</v>
      </c>
      <c r="D4128" t="s">
        <v>168</v>
      </c>
      <c r="E4128" t="s">
        <v>12</v>
      </c>
      <c r="F4128">
        <v>9341</v>
      </c>
      <c r="G4128" t="s">
        <v>141</v>
      </c>
      <c r="H4128" t="s">
        <v>164</v>
      </c>
      <c r="I4128" t="s">
        <v>164</v>
      </c>
      <c r="J4128" s="1">
        <v>45931</v>
      </c>
      <c r="K4128" t="s">
        <v>253</v>
      </c>
      <c r="L4128">
        <v>3</v>
      </c>
      <c r="M4128" t="s">
        <v>429</v>
      </c>
      <c r="N4128" t="s">
        <v>145</v>
      </c>
      <c r="O4128" t="s">
        <v>155</v>
      </c>
      <c r="P4128" t="s">
        <v>154</v>
      </c>
      <c r="Q4128">
        <v>7224.78</v>
      </c>
      <c r="R4128">
        <v>182</v>
      </c>
      <c r="S4128">
        <v>52231</v>
      </c>
      <c r="T4128">
        <v>2510.0300000000002</v>
      </c>
      <c r="U4128">
        <v>27</v>
      </c>
      <c r="V4128">
        <v>14</v>
      </c>
      <c r="W4128">
        <v>3462.94</v>
      </c>
      <c r="X4128">
        <v>3682.94</v>
      </c>
      <c r="Y4128">
        <v>0</v>
      </c>
      <c r="Z4128">
        <v>0</v>
      </c>
      <c r="AA4128">
        <v>42496.19</v>
      </c>
      <c r="AB4128">
        <v>581</v>
      </c>
      <c r="AC4128">
        <v>39270.19</v>
      </c>
      <c r="AD4128">
        <v>13</v>
      </c>
      <c r="AE4128">
        <v>1</v>
      </c>
      <c r="AF4128">
        <v>147</v>
      </c>
      <c r="AG4128">
        <v>9</v>
      </c>
      <c r="AH4128">
        <v>5</v>
      </c>
      <c r="AI4128">
        <v>18</v>
      </c>
      <c r="AJ4128">
        <v>0</v>
      </c>
      <c r="AK4128">
        <v>0</v>
      </c>
      <c r="AL4128">
        <v>0</v>
      </c>
      <c r="AM4128">
        <v>0</v>
      </c>
      <c r="AN4128">
        <v>0</v>
      </c>
      <c r="AO4128">
        <v>103</v>
      </c>
      <c r="AP4128">
        <v>519</v>
      </c>
      <c r="AQ4128">
        <v>111</v>
      </c>
      <c r="AR4128">
        <v>0</v>
      </c>
      <c r="AS4128">
        <v>64</v>
      </c>
      <c r="AT4128">
        <v>19</v>
      </c>
      <c r="AU4128">
        <v>19</v>
      </c>
      <c r="AV4128">
        <v>6</v>
      </c>
      <c r="AW4128">
        <v>2</v>
      </c>
      <c r="AX4128">
        <v>0</v>
      </c>
      <c r="AY4128">
        <v>62</v>
      </c>
      <c r="AZ4128">
        <v>99</v>
      </c>
      <c r="BA4128">
        <v>62</v>
      </c>
      <c r="BB4128">
        <v>20</v>
      </c>
      <c r="BC4128">
        <v>15</v>
      </c>
      <c r="BD4128">
        <v>4</v>
      </c>
      <c r="BE4128">
        <v>1</v>
      </c>
      <c r="BF4128">
        <v>178</v>
      </c>
      <c r="BG4128">
        <v>4520</v>
      </c>
      <c r="BH4128">
        <v>3</v>
      </c>
      <c r="BI4128">
        <v>26</v>
      </c>
      <c r="BJ4128" s="2">
        <v>45944</v>
      </c>
      <c r="BK4128">
        <v>0</v>
      </c>
      <c r="BL4128" s="3" t="str">
        <f>VLOOKUP(O4128,DropDownList!$H$1:$I$7,2,FALSE)</f>
        <v>2022/23</v>
      </c>
      <c r="BM4128" s="3" t="str">
        <f t="shared" si="64"/>
        <v>JP COURT</v>
      </c>
    </row>
    <row r="4129" spans="1:65" x14ac:dyDescent="0.2">
      <c r="A4129">
        <v>2025</v>
      </c>
      <c r="B4129">
        <v>10</v>
      </c>
      <c r="C4129" t="s">
        <v>162</v>
      </c>
      <c r="D4129" t="s">
        <v>169</v>
      </c>
      <c r="E4129" t="s">
        <v>12</v>
      </c>
      <c r="F4129">
        <v>9742</v>
      </c>
      <c r="G4129" t="s">
        <v>158</v>
      </c>
      <c r="H4129" t="s">
        <v>164</v>
      </c>
      <c r="I4129" t="s">
        <v>164</v>
      </c>
      <c r="J4129" s="1">
        <v>45931</v>
      </c>
      <c r="K4129" t="s">
        <v>253</v>
      </c>
      <c r="L4129">
        <v>3</v>
      </c>
      <c r="M4129" t="s">
        <v>429</v>
      </c>
      <c r="N4129" t="s">
        <v>145</v>
      </c>
      <c r="O4129" t="s">
        <v>147</v>
      </c>
      <c r="P4129" t="s">
        <v>161</v>
      </c>
      <c r="Q4129">
        <v>707.63</v>
      </c>
      <c r="R4129">
        <v>175</v>
      </c>
      <c r="S4129">
        <v>5045</v>
      </c>
      <c r="T4129">
        <v>10</v>
      </c>
      <c r="U4129">
        <v>67</v>
      </c>
      <c r="V4129">
        <v>19</v>
      </c>
      <c r="W4129">
        <v>445</v>
      </c>
      <c r="X4129">
        <v>445</v>
      </c>
      <c r="Y4129">
        <v>0</v>
      </c>
      <c r="Z4129">
        <v>0</v>
      </c>
      <c r="AA4129">
        <v>4327.37</v>
      </c>
      <c r="AB4129">
        <v>0</v>
      </c>
      <c r="AC4129">
        <v>0</v>
      </c>
      <c r="AD4129">
        <v>16</v>
      </c>
      <c r="AE4129">
        <v>3</v>
      </c>
      <c r="AF4129">
        <v>144</v>
      </c>
      <c r="AG4129">
        <v>5</v>
      </c>
      <c r="AH4129">
        <v>1</v>
      </c>
      <c r="AI4129">
        <v>25</v>
      </c>
      <c r="AJ4129">
        <v>0</v>
      </c>
      <c r="AK4129">
        <v>0</v>
      </c>
      <c r="AL4129">
        <v>0</v>
      </c>
      <c r="AM4129">
        <v>0</v>
      </c>
      <c r="AN4129">
        <v>0</v>
      </c>
      <c r="AO4129">
        <v>99</v>
      </c>
      <c r="AP4129">
        <v>287</v>
      </c>
      <c r="AQ4129">
        <v>117</v>
      </c>
      <c r="AR4129">
        <v>0</v>
      </c>
      <c r="AS4129">
        <v>32</v>
      </c>
      <c r="AT4129">
        <v>0</v>
      </c>
      <c r="AU4129">
        <v>9</v>
      </c>
      <c r="AV4129">
        <v>5</v>
      </c>
      <c r="AW4129">
        <v>3</v>
      </c>
      <c r="AX4129">
        <v>0</v>
      </c>
      <c r="AY4129">
        <v>25</v>
      </c>
      <c r="AZ4129">
        <v>47</v>
      </c>
      <c r="BA4129">
        <v>20</v>
      </c>
      <c r="BB4129">
        <v>9</v>
      </c>
      <c r="BC4129">
        <v>4</v>
      </c>
      <c r="BD4129">
        <v>2</v>
      </c>
      <c r="BE4129">
        <v>0</v>
      </c>
      <c r="BF4129">
        <v>171</v>
      </c>
      <c r="BG4129">
        <v>635</v>
      </c>
      <c r="BH4129">
        <v>0</v>
      </c>
      <c r="BI4129">
        <v>63</v>
      </c>
      <c r="BJ4129" s="2">
        <v>45944</v>
      </c>
      <c r="BK4129">
        <v>1</v>
      </c>
      <c r="BL4129" s="3" t="str">
        <f>VLOOKUP(O4129,DropDownList!$H$1:$I$7,2,FALSE)</f>
        <v>2024/25</v>
      </c>
      <c r="BM4129" s="3" t="str">
        <f t="shared" si="64"/>
        <v>VSUR</v>
      </c>
    </row>
    <row r="4130" spans="1:65" x14ac:dyDescent="0.2">
      <c r="A4130">
        <v>2025</v>
      </c>
      <c r="B4130">
        <v>10</v>
      </c>
      <c r="C4130" t="s">
        <v>162</v>
      </c>
      <c r="D4130" t="s">
        <v>169</v>
      </c>
      <c r="E4130" t="s">
        <v>12</v>
      </c>
      <c r="F4130">
        <v>9742</v>
      </c>
      <c r="G4130" t="s">
        <v>158</v>
      </c>
      <c r="H4130" t="s">
        <v>164</v>
      </c>
      <c r="I4130" t="s">
        <v>164</v>
      </c>
      <c r="J4130" s="1">
        <v>45931</v>
      </c>
      <c r="K4130" t="s">
        <v>253</v>
      </c>
      <c r="L4130">
        <v>3</v>
      </c>
      <c r="M4130" t="s">
        <v>429</v>
      </c>
      <c r="N4130" t="s">
        <v>145</v>
      </c>
      <c r="O4130" t="s">
        <v>156</v>
      </c>
      <c r="P4130" t="s">
        <v>160</v>
      </c>
      <c r="Q4130">
        <v>18453.11</v>
      </c>
      <c r="R4130">
        <v>193</v>
      </c>
      <c r="S4130">
        <v>112631</v>
      </c>
      <c r="T4130">
        <v>4185.87</v>
      </c>
      <c r="U4130">
        <v>43</v>
      </c>
      <c r="V4130">
        <v>20</v>
      </c>
      <c r="W4130">
        <v>10764.83</v>
      </c>
      <c r="X4130">
        <v>10924.83</v>
      </c>
      <c r="Y4130">
        <v>0</v>
      </c>
      <c r="Z4130">
        <v>0</v>
      </c>
      <c r="AA4130">
        <v>89992.02</v>
      </c>
      <c r="AB4130">
        <v>9813.35</v>
      </c>
      <c r="AC4130">
        <v>75080.23</v>
      </c>
      <c r="AD4130">
        <v>12</v>
      </c>
      <c r="AE4130">
        <v>8</v>
      </c>
      <c r="AF4130">
        <v>139</v>
      </c>
      <c r="AG4130">
        <v>27</v>
      </c>
      <c r="AH4130">
        <v>9</v>
      </c>
      <c r="AI4130">
        <v>16</v>
      </c>
      <c r="AJ4130">
        <v>0</v>
      </c>
      <c r="AK4130">
        <v>0</v>
      </c>
      <c r="AL4130">
        <v>0</v>
      </c>
      <c r="AM4130">
        <v>0</v>
      </c>
      <c r="AN4130">
        <v>0</v>
      </c>
      <c r="AO4130">
        <v>93</v>
      </c>
      <c r="AP4130">
        <v>326</v>
      </c>
      <c r="AQ4130">
        <v>89</v>
      </c>
      <c r="AR4130">
        <v>0</v>
      </c>
      <c r="AS4130">
        <v>33</v>
      </c>
      <c r="AT4130">
        <v>3</v>
      </c>
      <c r="AU4130">
        <v>10</v>
      </c>
      <c r="AV4130">
        <v>6</v>
      </c>
      <c r="AW4130">
        <v>14</v>
      </c>
      <c r="AX4130">
        <v>0</v>
      </c>
      <c r="AY4130">
        <v>36</v>
      </c>
      <c r="AZ4130">
        <v>67</v>
      </c>
      <c r="BA4130">
        <v>33</v>
      </c>
      <c r="BB4130">
        <v>13</v>
      </c>
      <c r="BC4130">
        <v>8</v>
      </c>
      <c r="BD4130">
        <v>0</v>
      </c>
      <c r="BE4130">
        <v>0</v>
      </c>
      <c r="BF4130">
        <v>174</v>
      </c>
      <c r="BG4130">
        <v>8755</v>
      </c>
      <c r="BH4130">
        <v>2</v>
      </c>
      <c r="BI4130">
        <v>34</v>
      </c>
      <c r="BJ4130" s="2">
        <v>45944</v>
      </c>
      <c r="BK4130">
        <v>0</v>
      </c>
      <c r="BL4130" s="3" t="str">
        <f>VLOOKUP(O4130,DropDownList!$H$1:$I$7,2,FALSE)</f>
        <v>2023/24</v>
      </c>
      <c r="BM4130" s="3" t="str">
        <f t="shared" si="64"/>
        <v>SC COURT</v>
      </c>
    </row>
    <row r="4131" spans="1:65" x14ac:dyDescent="0.2">
      <c r="A4131">
        <v>2025</v>
      </c>
      <c r="B4131">
        <v>10</v>
      </c>
      <c r="C4131" t="s">
        <v>162</v>
      </c>
      <c r="D4131" t="s">
        <v>169</v>
      </c>
      <c r="E4131" t="s">
        <v>12</v>
      </c>
      <c r="F4131">
        <v>9742</v>
      </c>
      <c r="G4131" t="s">
        <v>158</v>
      </c>
      <c r="H4131" t="s">
        <v>164</v>
      </c>
      <c r="I4131" t="s">
        <v>164</v>
      </c>
      <c r="J4131" s="1">
        <v>45931</v>
      </c>
      <c r="K4131" t="s">
        <v>253</v>
      </c>
      <c r="L4131">
        <v>3</v>
      </c>
      <c r="M4131" t="s">
        <v>429</v>
      </c>
      <c r="N4131" t="s">
        <v>145</v>
      </c>
      <c r="O4131" t="s">
        <v>155</v>
      </c>
      <c r="P4131" t="s">
        <v>161</v>
      </c>
      <c r="Q4131">
        <v>250.33</v>
      </c>
      <c r="R4131">
        <v>222</v>
      </c>
      <c r="S4131">
        <v>6150</v>
      </c>
      <c r="T4131">
        <v>374.81</v>
      </c>
      <c r="U4131">
        <v>48</v>
      </c>
      <c r="V4131">
        <v>5</v>
      </c>
      <c r="W4131">
        <v>130</v>
      </c>
      <c r="X4131">
        <v>130</v>
      </c>
      <c r="Y4131">
        <v>0</v>
      </c>
      <c r="Z4131">
        <v>0</v>
      </c>
      <c r="AA4131">
        <v>5524.86</v>
      </c>
      <c r="AB4131">
        <v>0</v>
      </c>
      <c r="AC4131">
        <v>0</v>
      </c>
      <c r="AD4131">
        <v>5</v>
      </c>
      <c r="AE4131">
        <v>0</v>
      </c>
      <c r="AF4131">
        <v>193</v>
      </c>
      <c r="AG4131">
        <v>1</v>
      </c>
      <c r="AH4131">
        <v>16</v>
      </c>
      <c r="AI4131">
        <v>11</v>
      </c>
      <c r="AJ4131">
        <v>0</v>
      </c>
      <c r="AK4131">
        <v>0</v>
      </c>
      <c r="AL4131">
        <v>0</v>
      </c>
      <c r="AM4131">
        <v>0</v>
      </c>
      <c r="AN4131">
        <v>0</v>
      </c>
      <c r="AO4131">
        <v>140</v>
      </c>
      <c r="AP4131">
        <v>589</v>
      </c>
      <c r="AQ4131">
        <v>150</v>
      </c>
      <c r="AR4131">
        <v>0</v>
      </c>
      <c r="AS4131">
        <v>76</v>
      </c>
      <c r="AT4131">
        <v>9</v>
      </c>
      <c r="AU4131">
        <v>16</v>
      </c>
      <c r="AV4131">
        <v>8</v>
      </c>
      <c r="AW4131">
        <v>9</v>
      </c>
      <c r="AX4131">
        <v>0</v>
      </c>
      <c r="AY4131">
        <v>77</v>
      </c>
      <c r="AZ4131">
        <v>120</v>
      </c>
      <c r="BA4131">
        <v>69</v>
      </c>
      <c r="BB4131">
        <v>17</v>
      </c>
      <c r="BC4131">
        <v>9</v>
      </c>
      <c r="BD4131">
        <v>4</v>
      </c>
      <c r="BE4131">
        <v>1</v>
      </c>
      <c r="BF4131">
        <v>213</v>
      </c>
      <c r="BG4131">
        <v>250</v>
      </c>
      <c r="BH4131">
        <v>1</v>
      </c>
      <c r="BI4131">
        <v>47</v>
      </c>
      <c r="BJ4131" s="2">
        <v>45944</v>
      </c>
      <c r="BK4131">
        <v>0</v>
      </c>
      <c r="BL4131" s="3" t="str">
        <f>VLOOKUP(O4131,DropDownList!$H$1:$I$7,2,FALSE)</f>
        <v>2022/23</v>
      </c>
      <c r="BM4131" s="3" t="str">
        <f t="shared" si="64"/>
        <v>VSUR</v>
      </c>
    </row>
    <row r="4132" spans="1:65" x14ac:dyDescent="0.2">
      <c r="A4132">
        <v>2025</v>
      </c>
      <c r="B4132">
        <v>10</v>
      </c>
      <c r="C4132" t="s">
        <v>162</v>
      </c>
      <c r="D4132" t="s">
        <v>169</v>
      </c>
      <c r="E4132" t="s">
        <v>12</v>
      </c>
      <c r="F4132">
        <v>9742</v>
      </c>
      <c r="G4132" t="s">
        <v>158</v>
      </c>
      <c r="H4132" t="s">
        <v>164</v>
      </c>
      <c r="I4132" t="s">
        <v>164</v>
      </c>
      <c r="J4132" s="1">
        <v>45931</v>
      </c>
      <c r="K4132" t="s">
        <v>253</v>
      </c>
      <c r="L4132">
        <v>3</v>
      </c>
      <c r="M4132" t="s">
        <v>429</v>
      </c>
      <c r="N4132" t="s">
        <v>145</v>
      </c>
      <c r="O4132" t="s">
        <v>147</v>
      </c>
      <c r="P4132" t="s">
        <v>160</v>
      </c>
      <c r="Q4132">
        <v>28927.53</v>
      </c>
      <c r="R4132">
        <v>194</v>
      </c>
      <c r="S4132">
        <v>113640.79</v>
      </c>
      <c r="T4132">
        <v>2810</v>
      </c>
      <c r="U4132">
        <v>72</v>
      </c>
      <c r="V4132">
        <v>43</v>
      </c>
      <c r="W4132">
        <v>13519</v>
      </c>
      <c r="X4132">
        <v>18655</v>
      </c>
      <c r="Y4132">
        <v>0</v>
      </c>
      <c r="Z4132">
        <v>0</v>
      </c>
      <c r="AA4132">
        <v>81903.259999999995</v>
      </c>
      <c r="AB4132">
        <v>8888.81</v>
      </c>
      <c r="AC4132">
        <v>68687.08</v>
      </c>
      <c r="AD4132">
        <v>19</v>
      </c>
      <c r="AE4132">
        <v>24</v>
      </c>
      <c r="AF4132">
        <v>115</v>
      </c>
      <c r="AG4132">
        <v>44</v>
      </c>
      <c r="AH4132">
        <v>7</v>
      </c>
      <c r="AI4132">
        <v>28</v>
      </c>
      <c r="AJ4132">
        <v>0</v>
      </c>
      <c r="AK4132">
        <v>0</v>
      </c>
      <c r="AL4132">
        <v>0</v>
      </c>
      <c r="AM4132">
        <v>0</v>
      </c>
      <c r="AN4132">
        <v>0</v>
      </c>
      <c r="AO4132">
        <v>112</v>
      </c>
      <c r="AP4132">
        <v>316</v>
      </c>
      <c r="AQ4132">
        <v>123</v>
      </c>
      <c r="AR4132">
        <v>0</v>
      </c>
      <c r="AS4132">
        <v>35</v>
      </c>
      <c r="AT4132">
        <v>0</v>
      </c>
      <c r="AU4132">
        <v>10</v>
      </c>
      <c r="AV4132">
        <v>5</v>
      </c>
      <c r="AW4132">
        <v>11</v>
      </c>
      <c r="AX4132">
        <v>0</v>
      </c>
      <c r="AY4132">
        <v>28</v>
      </c>
      <c r="AZ4132">
        <v>51</v>
      </c>
      <c r="BA4132">
        <v>22</v>
      </c>
      <c r="BB4132">
        <v>10</v>
      </c>
      <c r="BC4132">
        <v>5</v>
      </c>
      <c r="BD4132">
        <v>2</v>
      </c>
      <c r="BE4132">
        <v>0</v>
      </c>
      <c r="BF4132">
        <v>180</v>
      </c>
      <c r="BG4132">
        <v>15491</v>
      </c>
      <c r="BH4132">
        <v>0</v>
      </c>
      <c r="BI4132">
        <v>66</v>
      </c>
      <c r="BJ4132" s="2">
        <v>45944</v>
      </c>
      <c r="BK4132">
        <v>1</v>
      </c>
      <c r="BL4132" s="3" t="str">
        <f>VLOOKUP(O4132,DropDownList!$H$1:$I$7,2,FALSE)</f>
        <v>2024/25</v>
      </c>
      <c r="BM4132" s="3" t="str">
        <f t="shared" si="64"/>
        <v>SC COURT</v>
      </c>
    </row>
    <row r="4133" spans="1:65" x14ac:dyDescent="0.2">
      <c r="A4133">
        <v>2025</v>
      </c>
      <c r="B4133">
        <v>10</v>
      </c>
      <c r="C4133" t="s">
        <v>162</v>
      </c>
      <c r="D4133" t="s">
        <v>169</v>
      </c>
      <c r="E4133" t="s">
        <v>12</v>
      </c>
      <c r="F4133">
        <v>9742</v>
      </c>
      <c r="G4133" t="s">
        <v>158</v>
      </c>
      <c r="H4133" t="s">
        <v>164</v>
      </c>
      <c r="I4133" t="s">
        <v>164</v>
      </c>
      <c r="J4133" s="1">
        <v>45931</v>
      </c>
      <c r="K4133" t="s">
        <v>253</v>
      </c>
      <c r="L4133">
        <v>3</v>
      </c>
      <c r="M4133" t="s">
        <v>429</v>
      </c>
      <c r="N4133" t="s">
        <v>145</v>
      </c>
      <c r="O4133" t="s">
        <v>149</v>
      </c>
      <c r="P4133" t="s">
        <v>161</v>
      </c>
      <c r="Q4133">
        <v>215</v>
      </c>
      <c r="R4133">
        <v>42</v>
      </c>
      <c r="S4133">
        <v>1195</v>
      </c>
      <c r="T4133">
        <v>10</v>
      </c>
      <c r="U4133">
        <v>20</v>
      </c>
      <c r="V4133">
        <v>5</v>
      </c>
      <c r="W4133">
        <v>120</v>
      </c>
      <c r="X4133">
        <v>120</v>
      </c>
      <c r="Y4133">
        <v>0</v>
      </c>
      <c r="Z4133">
        <v>0</v>
      </c>
      <c r="AA4133">
        <v>970</v>
      </c>
      <c r="AB4133">
        <v>0</v>
      </c>
      <c r="AC4133">
        <v>0</v>
      </c>
      <c r="AD4133">
        <v>5</v>
      </c>
      <c r="AE4133">
        <v>0</v>
      </c>
      <c r="AF4133">
        <v>34</v>
      </c>
      <c r="AG4133">
        <v>0</v>
      </c>
      <c r="AH4133">
        <v>1</v>
      </c>
      <c r="AI4133">
        <v>7</v>
      </c>
      <c r="AJ4133">
        <v>0</v>
      </c>
      <c r="AK4133">
        <v>0</v>
      </c>
      <c r="AL4133">
        <v>0</v>
      </c>
      <c r="AM4133">
        <v>0</v>
      </c>
      <c r="AN4133">
        <v>0</v>
      </c>
      <c r="AO4133">
        <v>21</v>
      </c>
      <c r="AP4133">
        <v>33</v>
      </c>
      <c r="AQ4133">
        <v>22</v>
      </c>
      <c r="AR4133">
        <v>0</v>
      </c>
      <c r="AS4133">
        <v>1</v>
      </c>
      <c r="AT4133">
        <v>0</v>
      </c>
      <c r="AU4133">
        <v>0</v>
      </c>
      <c r="AV4133">
        <v>0</v>
      </c>
      <c r="AW4133">
        <v>1</v>
      </c>
      <c r="AX4133">
        <v>0</v>
      </c>
      <c r="AY4133">
        <v>1</v>
      </c>
      <c r="AZ4133">
        <v>4</v>
      </c>
      <c r="BA4133">
        <v>0</v>
      </c>
      <c r="BB4133">
        <v>0</v>
      </c>
      <c r="BC4133">
        <v>0</v>
      </c>
      <c r="BD4133">
        <v>0</v>
      </c>
      <c r="BE4133">
        <v>0</v>
      </c>
      <c r="BF4133">
        <v>41</v>
      </c>
      <c r="BG4133">
        <v>215</v>
      </c>
      <c r="BH4133">
        <v>0</v>
      </c>
      <c r="BI4133">
        <v>20</v>
      </c>
      <c r="BJ4133" s="2">
        <v>45944</v>
      </c>
      <c r="BK4133">
        <v>0</v>
      </c>
      <c r="BL4133" s="3" t="str">
        <f>VLOOKUP(O4133,DropDownList!$H$1:$I$7,2,FALSE)</f>
        <v>2025/26</v>
      </c>
      <c r="BM4133" s="3" t="str">
        <f t="shared" si="64"/>
        <v>VSUR</v>
      </c>
    </row>
    <row r="4134" spans="1:65" x14ac:dyDescent="0.2">
      <c r="A4134">
        <v>2025</v>
      </c>
      <c r="B4134">
        <v>10</v>
      </c>
      <c r="C4134" t="s">
        <v>162</v>
      </c>
      <c r="D4134" t="s">
        <v>169</v>
      </c>
      <c r="E4134" t="s">
        <v>12</v>
      </c>
      <c r="F4134">
        <v>9742</v>
      </c>
      <c r="G4134" t="s">
        <v>158</v>
      </c>
      <c r="H4134" t="s">
        <v>164</v>
      </c>
      <c r="I4134" t="s">
        <v>164</v>
      </c>
      <c r="J4134" s="1">
        <v>45931</v>
      </c>
      <c r="K4134" t="s">
        <v>253</v>
      </c>
      <c r="L4134">
        <v>3</v>
      </c>
      <c r="M4134" t="s">
        <v>429</v>
      </c>
      <c r="N4134" t="s">
        <v>145</v>
      </c>
      <c r="O4134" t="s">
        <v>147</v>
      </c>
      <c r="P4134" t="s">
        <v>159</v>
      </c>
      <c r="Q4134">
        <v>0</v>
      </c>
      <c r="R4134">
        <v>2</v>
      </c>
      <c r="S4134">
        <v>3520</v>
      </c>
      <c r="T4134">
        <v>1760</v>
      </c>
      <c r="U4134">
        <v>0</v>
      </c>
      <c r="V4134">
        <v>0</v>
      </c>
      <c r="W4134">
        <v>0</v>
      </c>
      <c r="X4134">
        <v>0</v>
      </c>
      <c r="Y4134">
        <v>0</v>
      </c>
      <c r="Z4134">
        <v>0</v>
      </c>
      <c r="AA4134">
        <v>1760</v>
      </c>
      <c r="AB4134">
        <v>0</v>
      </c>
      <c r="AC4134">
        <v>0</v>
      </c>
      <c r="AD4134">
        <v>0</v>
      </c>
      <c r="AE4134">
        <v>0</v>
      </c>
      <c r="AF4134">
        <v>1</v>
      </c>
      <c r="AG4134">
        <v>0</v>
      </c>
      <c r="AH4134">
        <v>1</v>
      </c>
      <c r="AI4134">
        <v>0</v>
      </c>
      <c r="AJ4134">
        <v>0</v>
      </c>
      <c r="AK4134">
        <v>0</v>
      </c>
      <c r="AL4134">
        <v>0</v>
      </c>
      <c r="AM4134">
        <v>0</v>
      </c>
      <c r="AN4134">
        <v>0</v>
      </c>
      <c r="AO4134">
        <v>0</v>
      </c>
      <c r="AP4134">
        <v>0</v>
      </c>
      <c r="AQ4134">
        <v>0</v>
      </c>
      <c r="AR4134">
        <v>0</v>
      </c>
      <c r="AS4134">
        <v>0</v>
      </c>
      <c r="AT4134">
        <v>0</v>
      </c>
      <c r="AU4134">
        <v>0</v>
      </c>
      <c r="AV4134">
        <v>0</v>
      </c>
      <c r="AW4134">
        <v>0</v>
      </c>
      <c r="AX4134">
        <v>0</v>
      </c>
      <c r="AY4134">
        <v>0</v>
      </c>
      <c r="AZ4134">
        <v>0</v>
      </c>
      <c r="BA4134">
        <v>0</v>
      </c>
      <c r="BB4134">
        <v>0</v>
      </c>
      <c r="BC4134">
        <v>0</v>
      </c>
      <c r="BD4134">
        <v>0</v>
      </c>
      <c r="BE4134">
        <v>0</v>
      </c>
      <c r="BF4134">
        <v>0</v>
      </c>
      <c r="BG4134">
        <v>0</v>
      </c>
      <c r="BH4134">
        <v>0</v>
      </c>
      <c r="BI4134">
        <v>0</v>
      </c>
      <c r="BJ4134" s="2">
        <v>45944</v>
      </c>
      <c r="BK4134">
        <v>0</v>
      </c>
      <c r="BL4134" s="3" t="str">
        <f>VLOOKUP(O4134,DropDownList!$H$1:$I$7,2,FALSE)</f>
        <v>2024/25</v>
      </c>
      <c r="BM4134" s="3" t="str">
        <f t="shared" ref="BM4134:BM4197" si="65">IF(RIGHT(P4134,4)="VSUR","VSUR",IF(RIGHT(P4134,4)="CONF","CONF",P4134))</f>
        <v>CONF</v>
      </c>
    </row>
    <row r="4135" spans="1:65" x14ac:dyDescent="0.2">
      <c r="A4135">
        <v>2025</v>
      </c>
      <c r="B4135">
        <v>10</v>
      </c>
      <c r="C4135" t="s">
        <v>162</v>
      </c>
      <c r="D4135" t="s">
        <v>169</v>
      </c>
      <c r="E4135" t="s">
        <v>12</v>
      </c>
      <c r="F4135">
        <v>9742</v>
      </c>
      <c r="G4135" t="s">
        <v>158</v>
      </c>
      <c r="H4135" t="s">
        <v>164</v>
      </c>
      <c r="I4135" t="s">
        <v>164</v>
      </c>
      <c r="J4135" s="1">
        <v>45931</v>
      </c>
      <c r="K4135" t="s">
        <v>253</v>
      </c>
      <c r="L4135">
        <v>3</v>
      </c>
      <c r="M4135" t="s">
        <v>429</v>
      </c>
      <c r="N4135" t="s">
        <v>145</v>
      </c>
      <c r="O4135" t="s">
        <v>149</v>
      </c>
      <c r="P4135" t="s">
        <v>160</v>
      </c>
      <c r="Q4135">
        <v>10155</v>
      </c>
      <c r="R4135">
        <v>46</v>
      </c>
      <c r="S4135">
        <v>29380</v>
      </c>
      <c r="T4135">
        <v>1260</v>
      </c>
      <c r="U4135">
        <v>22</v>
      </c>
      <c r="V4135">
        <v>19</v>
      </c>
      <c r="W4135">
        <v>3315</v>
      </c>
      <c r="X4135">
        <v>7350</v>
      </c>
      <c r="Y4135">
        <v>0</v>
      </c>
      <c r="Z4135">
        <v>0</v>
      </c>
      <c r="AA4135">
        <v>17965</v>
      </c>
      <c r="AB4135">
        <v>2080</v>
      </c>
      <c r="AC4135">
        <v>14895</v>
      </c>
      <c r="AD4135">
        <v>6</v>
      </c>
      <c r="AE4135">
        <v>13</v>
      </c>
      <c r="AF4135">
        <v>22</v>
      </c>
      <c r="AG4135">
        <v>14</v>
      </c>
      <c r="AH4135">
        <v>2</v>
      </c>
      <c r="AI4135">
        <v>8</v>
      </c>
      <c r="AJ4135">
        <v>0</v>
      </c>
      <c r="AK4135">
        <v>0</v>
      </c>
      <c r="AL4135">
        <v>0</v>
      </c>
      <c r="AM4135">
        <v>0</v>
      </c>
      <c r="AN4135">
        <v>0</v>
      </c>
      <c r="AO4135">
        <v>23</v>
      </c>
      <c r="AP4135">
        <v>35</v>
      </c>
      <c r="AQ4135">
        <v>22</v>
      </c>
      <c r="AR4135">
        <v>0</v>
      </c>
      <c r="AS4135">
        <v>2</v>
      </c>
      <c r="AT4135">
        <v>0</v>
      </c>
      <c r="AU4135">
        <v>0</v>
      </c>
      <c r="AV4135">
        <v>0</v>
      </c>
      <c r="AW4135">
        <v>2</v>
      </c>
      <c r="AX4135">
        <v>0</v>
      </c>
      <c r="AY4135">
        <v>1</v>
      </c>
      <c r="AZ4135">
        <v>4</v>
      </c>
      <c r="BA4135">
        <v>0</v>
      </c>
      <c r="BB4135">
        <v>0</v>
      </c>
      <c r="BC4135">
        <v>0</v>
      </c>
      <c r="BD4135">
        <v>0</v>
      </c>
      <c r="BE4135">
        <v>0</v>
      </c>
      <c r="BF4135">
        <v>44</v>
      </c>
      <c r="BG4135">
        <v>5005</v>
      </c>
      <c r="BH4135">
        <v>0</v>
      </c>
      <c r="BI4135">
        <v>21</v>
      </c>
      <c r="BJ4135" s="2">
        <v>45944</v>
      </c>
      <c r="BK4135">
        <v>0</v>
      </c>
      <c r="BL4135" s="3" t="str">
        <f>VLOOKUP(O4135,DropDownList!$H$1:$I$7,2,FALSE)</f>
        <v>2025/26</v>
      </c>
      <c r="BM4135" s="3" t="str">
        <f t="shared" si="65"/>
        <v>SC COURT</v>
      </c>
    </row>
    <row r="4136" spans="1:65" x14ac:dyDescent="0.2">
      <c r="A4136">
        <v>2025</v>
      </c>
      <c r="B4136">
        <v>10</v>
      </c>
      <c r="C4136" t="s">
        <v>162</v>
      </c>
      <c r="D4136" t="s">
        <v>169</v>
      </c>
      <c r="E4136" t="s">
        <v>12</v>
      </c>
      <c r="F4136">
        <v>9742</v>
      </c>
      <c r="G4136" t="s">
        <v>158</v>
      </c>
      <c r="H4136" t="s">
        <v>164</v>
      </c>
      <c r="I4136" t="s">
        <v>164</v>
      </c>
      <c r="J4136" s="1">
        <v>45931</v>
      </c>
      <c r="K4136" t="s">
        <v>253</v>
      </c>
      <c r="L4136">
        <v>3</v>
      </c>
      <c r="M4136" t="s">
        <v>429</v>
      </c>
      <c r="N4136" t="s">
        <v>145</v>
      </c>
      <c r="O4136" t="s">
        <v>156</v>
      </c>
      <c r="P4136" t="s">
        <v>161</v>
      </c>
      <c r="Q4136">
        <v>355</v>
      </c>
      <c r="R4136">
        <v>175</v>
      </c>
      <c r="S4136">
        <v>5100</v>
      </c>
      <c r="T4136">
        <v>146.56</v>
      </c>
      <c r="U4136">
        <v>38</v>
      </c>
      <c r="V4136">
        <v>9</v>
      </c>
      <c r="W4136">
        <v>275</v>
      </c>
      <c r="X4136">
        <v>275</v>
      </c>
      <c r="Y4136">
        <v>0</v>
      </c>
      <c r="Z4136">
        <v>0</v>
      </c>
      <c r="AA4136">
        <v>4598.4399999999996</v>
      </c>
      <c r="AB4136">
        <v>0</v>
      </c>
      <c r="AC4136">
        <v>0</v>
      </c>
      <c r="AD4136">
        <v>9</v>
      </c>
      <c r="AE4136">
        <v>0</v>
      </c>
      <c r="AF4136">
        <v>155</v>
      </c>
      <c r="AG4136">
        <v>0</v>
      </c>
      <c r="AH4136">
        <v>6</v>
      </c>
      <c r="AI4136">
        <v>13</v>
      </c>
      <c r="AJ4136">
        <v>0</v>
      </c>
      <c r="AK4136">
        <v>0</v>
      </c>
      <c r="AL4136">
        <v>0</v>
      </c>
      <c r="AM4136">
        <v>0</v>
      </c>
      <c r="AN4136">
        <v>0</v>
      </c>
      <c r="AO4136">
        <v>81</v>
      </c>
      <c r="AP4136">
        <v>303</v>
      </c>
      <c r="AQ4136">
        <v>82</v>
      </c>
      <c r="AR4136">
        <v>0</v>
      </c>
      <c r="AS4136">
        <v>33</v>
      </c>
      <c r="AT4136">
        <v>3</v>
      </c>
      <c r="AU4136">
        <v>10</v>
      </c>
      <c r="AV4136">
        <v>6</v>
      </c>
      <c r="AW4136">
        <v>8</v>
      </c>
      <c r="AX4136">
        <v>0</v>
      </c>
      <c r="AY4136">
        <v>33</v>
      </c>
      <c r="AZ4136">
        <v>62</v>
      </c>
      <c r="BA4136">
        <v>31</v>
      </c>
      <c r="BB4136">
        <v>13</v>
      </c>
      <c r="BC4136">
        <v>8</v>
      </c>
      <c r="BD4136">
        <v>0</v>
      </c>
      <c r="BE4136">
        <v>0</v>
      </c>
      <c r="BF4136">
        <v>164</v>
      </c>
      <c r="BG4136">
        <v>355</v>
      </c>
      <c r="BH4136">
        <v>1</v>
      </c>
      <c r="BI4136">
        <v>32</v>
      </c>
      <c r="BJ4136" s="2">
        <v>45944</v>
      </c>
      <c r="BK4136">
        <v>0</v>
      </c>
      <c r="BL4136" s="3" t="str">
        <f>VLOOKUP(O4136,DropDownList!$H$1:$I$7,2,FALSE)</f>
        <v>2023/24</v>
      </c>
      <c r="BM4136" s="3" t="str">
        <f t="shared" si="65"/>
        <v>VSUR</v>
      </c>
    </row>
    <row r="4137" spans="1:65" x14ac:dyDescent="0.2">
      <c r="A4137">
        <v>2025</v>
      </c>
      <c r="B4137">
        <v>10</v>
      </c>
      <c r="C4137" t="s">
        <v>162</v>
      </c>
      <c r="D4137" t="s">
        <v>169</v>
      </c>
      <c r="E4137" t="s">
        <v>12</v>
      </c>
      <c r="F4137">
        <v>9742</v>
      </c>
      <c r="G4137" t="s">
        <v>158</v>
      </c>
      <c r="H4137" t="s">
        <v>164</v>
      </c>
      <c r="I4137" t="s">
        <v>164</v>
      </c>
      <c r="J4137" s="1">
        <v>45931</v>
      </c>
      <c r="K4137" t="s">
        <v>253</v>
      </c>
      <c r="L4137">
        <v>3</v>
      </c>
      <c r="M4137" t="s">
        <v>429</v>
      </c>
      <c r="N4137" t="s">
        <v>145</v>
      </c>
      <c r="O4137" t="s">
        <v>155</v>
      </c>
      <c r="P4137" t="s">
        <v>160</v>
      </c>
      <c r="Q4137">
        <v>14480.96</v>
      </c>
      <c r="R4137">
        <v>241</v>
      </c>
      <c r="S4137">
        <v>127550</v>
      </c>
      <c r="T4137">
        <v>9141.81</v>
      </c>
      <c r="U4137">
        <v>49</v>
      </c>
      <c r="V4137">
        <v>13</v>
      </c>
      <c r="W4137">
        <v>4550</v>
      </c>
      <c r="X4137">
        <v>4550</v>
      </c>
      <c r="Y4137">
        <v>0</v>
      </c>
      <c r="Z4137">
        <v>0</v>
      </c>
      <c r="AA4137">
        <v>103927.23</v>
      </c>
      <c r="AB4137">
        <v>5707.35</v>
      </c>
      <c r="AC4137">
        <v>92685.02</v>
      </c>
      <c r="AD4137">
        <v>5</v>
      </c>
      <c r="AE4137">
        <v>8</v>
      </c>
      <c r="AF4137">
        <v>172</v>
      </c>
      <c r="AG4137">
        <v>38</v>
      </c>
      <c r="AH4137">
        <v>15</v>
      </c>
      <c r="AI4137">
        <v>11</v>
      </c>
      <c r="AJ4137">
        <v>0</v>
      </c>
      <c r="AK4137">
        <v>0</v>
      </c>
      <c r="AL4137">
        <v>0</v>
      </c>
      <c r="AM4137">
        <v>0</v>
      </c>
      <c r="AN4137">
        <v>0</v>
      </c>
      <c r="AO4137">
        <v>152</v>
      </c>
      <c r="AP4137">
        <v>637</v>
      </c>
      <c r="AQ4137">
        <v>160</v>
      </c>
      <c r="AR4137">
        <v>0</v>
      </c>
      <c r="AS4137">
        <v>82</v>
      </c>
      <c r="AT4137">
        <v>10</v>
      </c>
      <c r="AU4137">
        <v>20</v>
      </c>
      <c r="AV4137">
        <v>10</v>
      </c>
      <c r="AW4137">
        <v>10</v>
      </c>
      <c r="AX4137">
        <v>0</v>
      </c>
      <c r="AY4137">
        <v>82</v>
      </c>
      <c r="AZ4137">
        <v>129</v>
      </c>
      <c r="BA4137">
        <v>74</v>
      </c>
      <c r="BB4137">
        <v>17</v>
      </c>
      <c r="BC4137">
        <v>9</v>
      </c>
      <c r="BD4137">
        <v>5</v>
      </c>
      <c r="BE4137">
        <v>1</v>
      </c>
      <c r="BF4137">
        <v>231</v>
      </c>
      <c r="BG4137">
        <v>4570</v>
      </c>
      <c r="BH4137">
        <v>5</v>
      </c>
      <c r="BI4137">
        <v>48</v>
      </c>
      <c r="BJ4137" s="2">
        <v>45944</v>
      </c>
      <c r="BK4137">
        <v>0</v>
      </c>
      <c r="BL4137" s="3" t="str">
        <f>VLOOKUP(O4137,DropDownList!$H$1:$I$7,2,FALSE)</f>
        <v>2022/23</v>
      </c>
      <c r="BM4137" s="3" t="str">
        <f t="shared" si="65"/>
        <v>SC COURT</v>
      </c>
    </row>
    <row r="4138" spans="1:65" x14ac:dyDescent="0.2">
      <c r="A4138">
        <v>2025</v>
      </c>
      <c r="B4138">
        <v>10</v>
      </c>
      <c r="C4138" t="s">
        <v>162</v>
      </c>
      <c r="D4138" t="s">
        <v>170</v>
      </c>
      <c r="E4138" t="s">
        <v>13</v>
      </c>
      <c r="F4138">
        <v>9345</v>
      </c>
      <c r="G4138" t="s">
        <v>141</v>
      </c>
      <c r="H4138" t="s">
        <v>171</v>
      </c>
      <c r="I4138" t="s">
        <v>172</v>
      </c>
      <c r="J4138" s="1">
        <v>45931</v>
      </c>
      <c r="K4138" t="s">
        <v>253</v>
      </c>
      <c r="L4138">
        <v>3</v>
      </c>
      <c r="M4138" t="s">
        <v>429</v>
      </c>
      <c r="N4138" t="s">
        <v>145</v>
      </c>
      <c r="O4138" t="s">
        <v>156</v>
      </c>
      <c r="P4138" t="s">
        <v>150</v>
      </c>
      <c r="Q4138">
        <v>1653.2</v>
      </c>
      <c r="R4138">
        <v>51</v>
      </c>
      <c r="S4138">
        <v>11304.01</v>
      </c>
      <c r="T4138">
        <v>1847.5</v>
      </c>
      <c r="U4138">
        <v>10</v>
      </c>
      <c r="V4138">
        <v>8</v>
      </c>
      <c r="W4138">
        <v>1341.56</v>
      </c>
      <c r="X4138">
        <v>1341.56</v>
      </c>
      <c r="Y4138">
        <v>48</v>
      </c>
      <c r="Z4138">
        <v>9456.51</v>
      </c>
      <c r="AA4138">
        <v>7803.31</v>
      </c>
      <c r="AB4138">
        <v>3695.6</v>
      </c>
      <c r="AC4138">
        <v>4107.71</v>
      </c>
      <c r="AD4138">
        <v>5</v>
      </c>
      <c r="AE4138">
        <v>3</v>
      </c>
      <c r="AF4138">
        <v>38</v>
      </c>
      <c r="AG4138">
        <v>4</v>
      </c>
      <c r="AH4138">
        <v>3</v>
      </c>
      <c r="AI4138">
        <v>6</v>
      </c>
      <c r="AJ4138">
        <v>9</v>
      </c>
      <c r="AK4138">
        <v>5</v>
      </c>
      <c r="AL4138">
        <v>0</v>
      </c>
      <c r="AM4138">
        <v>2</v>
      </c>
      <c r="AN4138">
        <v>0</v>
      </c>
      <c r="AO4138">
        <v>36</v>
      </c>
      <c r="AP4138">
        <v>215</v>
      </c>
      <c r="AQ4138">
        <v>39</v>
      </c>
      <c r="AR4138">
        <v>0</v>
      </c>
      <c r="AS4138">
        <v>29</v>
      </c>
      <c r="AT4138">
        <v>45</v>
      </c>
      <c r="AU4138">
        <v>3</v>
      </c>
      <c r="AV4138">
        <v>2</v>
      </c>
      <c r="AW4138">
        <v>0</v>
      </c>
      <c r="AX4138">
        <v>0</v>
      </c>
      <c r="AY4138">
        <v>8</v>
      </c>
      <c r="AZ4138">
        <v>31</v>
      </c>
      <c r="BA4138">
        <v>25</v>
      </c>
      <c r="BB4138">
        <v>14</v>
      </c>
      <c r="BC4138">
        <v>5</v>
      </c>
      <c r="BD4138">
        <v>0</v>
      </c>
      <c r="BE4138">
        <v>0</v>
      </c>
      <c r="BF4138">
        <v>36</v>
      </c>
      <c r="BG4138">
        <v>1174.27</v>
      </c>
      <c r="BH4138">
        <v>0</v>
      </c>
      <c r="BI4138">
        <v>10</v>
      </c>
      <c r="BJ4138" s="2">
        <v>45944</v>
      </c>
      <c r="BK4138">
        <v>0</v>
      </c>
      <c r="BL4138" s="3" t="str">
        <f>VLOOKUP(O4138,DropDownList!$H$1:$I$7,2,FALSE)</f>
        <v>2023/24</v>
      </c>
      <c r="BM4138" s="3" t="str">
        <f t="shared" si="65"/>
        <v>FISCAL FINES</v>
      </c>
    </row>
    <row r="4139" spans="1:65" x14ac:dyDescent="0.2">
      <c r="A4139">
        <v>2025</v>
      </c>
      <c r="B4139">
        <v>10</v>
      </c>
      <c r="C4139" t="s">
        <v>162</v>
      </c>
      <c r="D4139" t="s">
        <v>170</v>
      </c>
      <c r="E4139" t="s">
        <v>13</v>
      </c>
      <c r="F4139">
        <v>9345</v>
      </c>
      <c r="G4139" t="s">
        <v>141</v>
      </c>
      <c r="H4139" t="s">
        <v>171</v>
      </c>
      <c r="I4139" t="s">
        <v>172</v>
      </c>
      <c r="J4139" s="1">
        <v>45931</v>
      </c>
      <c r="K4139" t="s">
        <v>253</v>
      </c>
      <c r="L4139">
        <v>3</v>
      </c>
      <c r="M4139" t="s">
        <v>429</v>
      </c>
      <c r="N4139" t="s">
        <v>145</v>
      </c>
      <c r="O4139" t="s">
        <v>156</v>
      </c>
      <c r="P4139" t="s">
        <v>154</v>
      </c>
      <c r="Q4139">
        <v>5196.8100000000004</v>
      </c>
      <c r="R4139">
        <v>67</v>
      </c>
      <c r="S4139">
        <v>22355</v>
      </c>
      <c r="T4139">
        <v>370</v>
      </c>
      <c r="U4139">
        <v>16</v>
      </c>
      <c r="V4139">
        <v>8</v>
      </c>
      <c r="W4139">
        <v>3535</v>
      </c>
      <c r="X4139">
        <v>3535</v>
      </c>
      <c r="Y4139">
        <v>0</v>
      </c>
      <c r="Z4139">
        <v>0</v>
      </c>
      <c r="AA4139">
        <v>16788.189999999999</v>
      </c>
      <c r="AB4139">
        <v>200</v>
      </c>
      <c r="AC4139">
        <v>15558.19</v>
      </c>
      <c r="AD4139">
        <v>5</v>
      </c>
      <c r="AE4139">
        <v>3</v>
      </c>
      <c r="AF4139">
        <v>50</v>
      </c>
      <c r="AG4139">
        <v>9</v>
      </c>
      <c r="AH4139">
        <v>1</v>
      </c>
      <c r="AI4139">
        <v>7</v>
      </c>
      <c r="AJ4139">
        <v>0</v>
      </c>
      <c r="AK4139">
        <v>0</v>
      </c>
      <c r="AL4139">
        <v>0</v>
      </c>
      <c r="AM4139">
        <v>0</v>
      </c>
      <c r="AN4139">
        <v>0</v>
      </c>
      <c r="AO4139">
        <v>35</v>
      </c>
      <c r="AP4139">
        <v>146</v>
      </c>
      <c r="AQ4139">
        <v>36</v>
      </c>
      <c r="AR4139">
        <v>0</v>
      </c>
      <c r="AS4139">
        <v>28</v>
      </c>
      <c r="AT4139">
        <v>11</v>
      </c>
      <c r="AU4139">
        <v>5</v>
      </c>
      <c r="AV4139">
        <v>3</v>
      </c>
      <c r="AW4139">
        <v>1</v>
      </c>
      <c r="AX4139">
        <v>0</v>
      </c>
      <c r="AY4139">
        <v>11</v>
      </c>
      <c r="AZ4139">
        <v>21</v>
      </c>
      <c r="BA4139">
        <v>12</v>
      </c>
      <c r="BB4139">
        <v>4</v>
      </c>
      <c r="BC4139">
        <v>3</v>
      </c>
      <c r="BD4139">
        <v>1</v>
      </c>
      <c r="BE4139">
        <v>0</v>
      </c>
      <c r="BF4139">
        <v>66</v>
      </c>
      <c r="BG4139">
        <v>3360</v>
      </c>
      <c r="BH4139">
        <v>0</v>
      </c>
      <c r="BI4139">
        <v>15</v>
      </c>
      <c r="BJ4139" s="2">
        <v>45944</v>
      </c>
      <c r="BK4139">
        <v>0</v>
      </c>
      <c r="BL4139" s="3" t="str">
        <f>VLOOKUP(O4139,DropDownList!$H$1:$I$7,2,FALSE)</f>
        <v>2023/24</v>
      </c>
      <c r="BM4139" s="3" t="str">
        <f t="shared" si="65"/>
        <v>JP COURT</v>
      </c>
    </row>
    <row r="4140" spans="1:65" x14ac:dyDescent="0.2">
      <c r="A4140">
        <v>2025</v>
      </c>
      <c r="B4140">
        <v>10</v>
      </c>
      <c r="C4140" t="s">
        <v>162</v>
      </c>
      <c r="D4140" t="s">
        <v>170</v>
      </c>
      <c r="E4140" t="s">
        <v>13</v>
      </c>
      <c r="F4140">
        <v>9345</v>
      </c>
      <c r="G4140" t="s">
        <v>141</v>
      </c>
      <c r="H4140" t="s">
        <v>171</v>
      </c>
      <c r="I4140" t="s">
        <v>172</v>
      </c>
      <c r="J4140" s="1">
        <v>45931</v>
      </c>
      <c r="K4140" t="s">
        <v>253</v>
      </c>
      <c r="L4140">
        <v>3</v>
      </c>
      <c r="M4140" t="s">
        <v>429</v>
      </c>
      <c r="N4140" t="s">
        <v>145</v>
      </c>
      <c r="O4140" t="s">
        <v>149</v>
      </c>
      <c r="P4140" t="s">
        <v>150</v>
      </c>
      <c r="Q4140">
        <v>809.5</v>
      </c>
      <c r="R4140">
        <v>10</v>
      </c>
      <c r="S4140">
        <v>1574.18</v>
      </c>
      <c r="T4140">
        <v>207.5</v>
      </c>
      <c r="U4140">
        <v>5</v>
      </c>
      <c r="V4140">
        <v>5</v>
      </c>
      <c r="W4140">
        <v>599.48</v>
      </c>
      <c r="X4140">
        <v>809.5</v>
      </c>
      <c r="Y4140">
        <v>9</v>
      </c>
      <c r="Z4140">
        <v>1366.68</v>
      </c>
      <c r="AA4140">
        <v>557.17999999999995</v>
      </c>
      <c r="AB4140">
        <v>82.18</v>
      </c>
      <c r="AC4140">
        <v>475</v>
      </c>
      <c r="AD4140">
        <v>4</v>
      </c>
      <c r="AE4140">
        <v>1</v>
      </c>
      <c r="AF4140">
        <v>4</v>
      </c>
      <c r="AG4140">
        <v>1</v>
      </c>
      <c r="AH4140">
        <v>1</v>
      </c>
      <c r="AI4140">
        <v>4</v>
      </c>
      <c r="AJ4140">
        <v>3</v>
      </c>
      <c r="AK4140">
        <v>1</v>
      </c>
      <c r="AL4140">
        <v>0</v>
      </c>
      <c r="AM4140">
        <v>0</v>
      </c>
      <c r="AN4140">
        <v>0</v>
      </c>
      <c r="AO4140">
        <v>6</v>
      </c>
      <c r="AP4140">
        <v>14</v>
      </c>
      <c r="AQ4140">
        <v>6</v>
      </c>
      <c r="AR4140">
        <v>0</v>
      </c>
      <c r="AS4140">
        <v>3</v>
      </c>
      <c r="AT4140">
        <v>0</v>
      </c>
      <c r="AU4140">
        <v>0</v>
      </c>
      <c r="AV4140">
        <v>0</v>
      </c>
      <c r="AW4140">
        <v>0</v>
      </c>
      <c r="AX4140">
        <v>0</v>
      </c>
      <c r="AY4140">
        <v>0</v>
      </c>
      <c r="AZ4140">
        <v>0</v>
      </c>
      <c r="BA4140">
        <v>0</v>
      </c>
      <c r="BB4140">
        <v>2</v>
      </c>
      <c r="BC4140">
        <v>1</v>
      </c>
      <c r="BD4140">
        <v>0</v>
      </c>
      <c r="BE4140">
        <v>0</v>
      </c>
      <c r="BF4140">
        <v>6</v>
      </c>
      <c r="BG4140">
        <v>592.5</v>
      </c>
      <c r="BH4140">
        <v>0</v>
      </c>
      <c r="BI4140">
        <v>5</v>
      </c>
      <c r="BJ4140" s="2">
        <v>45944</v>
      </c>
      <c r="BK4140">
        <v>0</v>
      </c>
      <c r="BL4140" s="3" t="str">
        <f>VLOOKUP(O4140,DropDownList!$H$1:$I$7,2,FALSE)</f>
        <v>2025/26</v>
      </c>
      <c r="BM4140" s="3" t="str">
        <f t="shared" si="65"/>
        <v>FISCAL FINES</v>
      </c>
    </row>
    <row r="4141" spans="1:65" x14ac:dyDescent="0.2">
      <c r="A4141">
        <v>2025</v>
      </c>
      <c r="B4141">
        <v>10</v>
      </c>
      <c r="C4141" t="s">
        <v>162</v>
      </c>
      <c r="D4141" t="s">
        <v>170</v>
      </c>
      <c r="E4141" t="s">
        <v>13</v>
      </c>
      <c r="F4141">
        <v>9345</v>
      </c>
      <c r="G4141" t="s">
        <v>141</v>
      </c>
      <c r="H4141" t="s">
        <v>171</v>
      </c>
      <c r="I4141" t="s">
        <v>172</v>
      </c>
      <c r="J4141" s="1">
        <v>45931</v>
      </c>
      <c r="K4141" t="s">
        <v>253</v>
      </c>
      <c r="L4141">
        <v>3</v>
      </c>
      <c r="M4141" t="s">
        <v>429</v>
      </c>
      <c r="N4141" t="s">
        <v>145</v>
      </c>
      <c r="O4141" t="s">
        <v>149</v>
      </c>
      <c r="P4141" t="s">
        <v>154</v>
      </c>
      <c r="Q4141">
        <v>1490</v>
      </c>
      <c r="R4141">
        <v>12</v>
      </c>
      <c r="S4141">
        <v>3645</v>
      </c>
      <c r="T4141">
        <v>0</v>
      </c>
      <c r="U4141">
        <v>4</v>
      </c>
      <c r="V4141">
        <v>3</v>
      </c>
      <c r="W4141">
        <v>540</v>
      </c>
      <c r="X4141">
        <v>1170</v>
      </c>
      <c r="Y4141">
        <v>0</v>
      </c>
      <c r="Z4141">
        <v>0</v>
      </c>
      <c r="AA4141">
        <v>2155</v>
      </c>
      <c r="AB4141">
        <v>0</v>
      </c>
      <c r="AC4141">
        <v>1965</v>
      </c>
      <c r="AD4141">
        <v>1</v>
      </c>
      <c r="AE4141">
        <v>2</v>
      </c>
      <c r="AF4141">
        <v>8</v>
      </c>
      <c r="AG4141">
        <v>2</v>
      </c>
      <c r="AH4141">
        <v>0</v>
      </c>
      <c r="AI4141">
        <v>2</v>
      </c>
      <c r="AJ4141">
        <v>0</v>
      </c>
      <c r="AK4141">
        <v>0</v>
      </c>
      <c r="AL4141">
        <v>0</v>
      </c>
      <c r="AM4141">
        <v>0</v>
      </c>
      <c r="AN4141">
        <v>0</v>
      </c>
      <c r="AO4141">
        <v>4</v>
      </c>
      <c r="AP4141">
        <v>10</v>
      </c>
      <c r="AQ4141">
        <v>4</v>
      </c>
      <c r="AR4141">
        <v>0</v>
      </c>
      <c r="AS4141">
        <v>1</v>
      </c>
      <c r="AT4141">
        <v>0</v>
      </c>
      <c r="AU4141">
        <v>0</v>
      </c>
      <c r="AV4141">
        <v>0</v>
      </c>
      <c r="AW4141">
        <v>0</v>
      </c>
      <c r="AX4141">
        <v>0</v>
      </c>
      <c r="AY4141">
        <v>1</v>
      </c>
      <c r="AZ4141">
        <v>3</v>
      </c>
      <c r="BA4141">
        <v>0</v>
      </c>
      <c r="BB4141">
        <v>0</v>
      </c>
      <c r="BC4141">
        <v>0</v>
      </c>
      <c r="BD4141">
        <v>0</v>
      </c>
      <c r="BE4141">
        <v>0</v>
      </c>
      <c r="BF4141">
        <v>12</v>
      </c>
      <c r="BG4141">
        <v>610</v>
      </c>
      <c r="BH4141">
        <v>0</v>
      </c>
      <c r="BI4141">
        <v>4</v>
      </c>
      <c r="BJ4141" s="2">
        <v>45944</v>
      </c>
      <c r="BK4141">
        <v>0</v>
      </c>
      <c r="BL4141" s="3" t="str">
        <f>VLOOKUP(O4141,DropDownList!$H$1:$I$7,2,FALSE)</f>
        <v>2025/26</v>
      </c>
      <c r="BM4141" s="3" t="str">
        <f t="shared" si="65"/>
        <v>JP COURT</v>
      </c>
    </row>
    <row r="4142" spans="1:65" x14ac:dyDescent="0.2">
      <c r="A4142">
        <v>2025</v>
      </c>
      <c r="B4142">
        <v>10</v>
      </c>
      <c r="C4142" t="s">
        <v>162</v>
      </c>
      <c r="D4142" t="s">
        <v>170</v>
      </c>
      <c r="E4142" t="s">
        <v>13</v>
      </c>
      <c r="F4142">
        <v>9345</v>
      </c>
      <c r="G4142" t="s">
        <v>141</v>
      </c>
      <c r="H4142" t="s">
        <v>171</v>
      </c>
      <c r="I4142" t="s">
        <v>172</v>
      </c>
      <c r="J4142" s="1">
        <v>45931</v>
      </c>
      <c r="K4142" t="s">
        <v>253</v>
      </c>
      <c r="L4142">
        <v>3</v>
      </c>
      <c r="M4142" t="s">
        <v>429</v>
      </c>
      <c r="N4142" t="s">
        <v>145</v>
      </c>
      <c r="O4142" t="s">
        <v>149</v>
      </c>
      <c r="P4142" t="s">
        <v>146</v>
      </c>
      <c r="Q4142">
        <v>40</v>
      </c>
      <c r="R4142">
        <v>12</v>
      </c>
      <c r="S4142">
        <v>230</v>
      </c>
      <c r="T4142">
        <v>0</v>
      </c>
      <c r="U4142">
        <v>4</v>
      </c>
      <c r="V4142">
        <v>1</v>
      </c>
      <c r="W4142">
        <v>20</v>
      </c>
      <c r="X4142">
        <v>20</v>
      </c>
      <c r="Y4142">
        <v>0</v>
      </c>
      <c r="Z4142">
        <v>0</v>
      </c>
      <c r="AA4142">
        <v>190</v>
      </c>
      <c r="AB4142">
        <v>0</v>
      </c>
      <c r="AC4142">
        <v>0</v>
      </c>
      <c r="AD4142">
        <v>1</v>
      </c>
      <c r="AE4142">
        <v>0</v>
      </c>
      <c r="AF4142">
        <v>10</v>
      </c>
      <c r="AG4142">
        <v>0</v>
      </c>
      <c r="AH4142">
        <v>0</v>
      </c>
      <c r="AI4142">
        <v>2</v>
      </c>
      <c r="AJ4142">
        <v>0</v>
      </c>
      <c r="AK4142">
        <v>0</v>
      </c>
      <c r="AL4142">
        <v>0</v>
      </c>
      <c r="AM4142">
        <v>0</v>
      </c>
      <c r="AN4142">
        <v>0</v>
      </c>
      <c r="AO4142">
        <v>4</v>
      </c>
      <c r="AP4142">
        <v>10</v>
      </c>
      <c r="AQ4142">
        <v>4</v>
      </c>
      <c r="AR4142">
        <v>0</v>
      </c>
      <c r="AS4142">
        <v>1</v>
      </c>
      <c r="AT4142">
        <v>0</v>
      </c>
      <c r="AU4142">
        <v>0</v>
      </c>
      <c r="AV4142">
        <v>0</v>
      </c>
      <c r="AW4142">
        <v>0</v>
      </c>
      <c r="AX4142">
        <v>0</v>
      </c>
      <c r="AY4142">
        <v>1</v>
      </c>
      <c r="AZ4142">
        <v>3</v>
      </c>
      <c r="BA4142">
        <v>0</v>
      </c>
      <c r="BB4142">
        <v>0</v>
      </c>
      <c r="BC4142">
        <v>0</v>
      </c>
      <c r="BD4142">
        <v>0</v>
      </c>
      <c r="BE4142">
        <v>0</v>
      </c>
      <c r="BF4142">
        <v>12</v>
      </c>
      <c r="BG4142">
        <v>40</v>
      </c>
      <c r="BH4142">
        <v>0</v>
      </c>
      <c r="BI4142">
        <v>4</v>
      </c>
      <c r="BJ4142" s="2">
        <v>45944</v>
      </c>
      <c r="BK4142">
        <v>0</v>
      </c>
      <c r="BL4142" s="3" t="str">
        <f>VLOOKUP(O4142,DropDownList!$H$1:$I$7,2,FALSE)</f>
        <v>2025/26</v>
      </c>
      <c r="BM4142" s="3" t="str">
        <f t="shared" si="65"/>
        <v>VSUR</v>
      </c>
    </row>
    <row r="4143" spans="1:65" x14ac:dyDescent="0.2">
      <c r="A4143">
        <v>2025</v>
      </c>
      <c r="B4143">
        <v>10</v>
      </c>
      <c r="C4143" t="s">
        <v>162</v>
      </c>
      <c r="D4143" t="s">
        <v>170</v>
      </c>
      <c r="E4143" t="s">
        <v>13</v>
      </c>
      <c r="F4143">
        <v>9345</v>
      </c>
      <c r="G4143" t="s">
        <v>141</v>
      </c>
      <c r="H4143" t="s">
        <v>171</v>
      </c>
      <c r="I4143" t="s">
        <v>172</v>
      </c>
      <c r="J4143" s="1">
        <v>45931</v>
      </c>
      <c r="K4143" t="s">
        <v>253</v>
      </c>
      <c r="L4143">
        <v>3</v>
      </c>
      <c r="M4143" t="s">
        <v>429</v>
      </c>
      <c r="N4143" t="s">
        <v>145</v>
      </c>
      <c r="O4143" t="s">
        <v>156</v>
      </c>
      <c r="P4143" t="s">
        <v>152</v>
      </c>
      <c r="Q4143">
        <v>0</v>
      </c>
      <c r="R4143">
        <v>8</v>
      </c>
      <c r="S4143">
        <v>320</v>
      </c>
      <c r="T4143">
        <v>200</v>
      </c>
      <c r="U4143">
        <v>0</v>
      </c>
      <c r="V4143">
        <v>0</v>
      </c>
      <c r="W4143">
        <v>0</v>
      </c>
      <c r="X4143">
        <v>0</v>
      </c>
      <c r="Y4143">
        <v>0</v>
      </c>
      <c r="Z4143">
        <v>0</v>
      </c>
      <c r="AA4143">
        <v>120</v>
      </c>
      <c r="AB4143">
        <v>0</v>
      </c>
      <c r="AC4143">
        <v>120</v>
      </c>
      <c r="AD4143">
        <v>0</v>
      </c>
      <c r="AE4143">
        <v>0</v>
      </c>
      <c r="AF4143">
        <v>3</v>
      </c>
      <c r="AG4143">
        <v>0</v>
      </c>
      <c r="AH4143">
        <v>5</v>
      </c>
      <c r="AI4143">
        <v>0</v>
      </c>
      <c r="AJ4143">
        <v>0</v>
      </c>
      <c r="AK4143">
        <v>0</v>
      </c>
      <c r="AL4143">
        <v>0</v>
      </c>
      <c r="AM4143">
        <v>0</v>
      </c>
      <c r="AN4143">
        <v>0</v>
      </c>
      <c r="AO4143">
        <v>0</v>
      </c>
      <c r="AP4143">
        <v>0</v>
      </c>
      <c r="AQ4143">
        <v>0</v>
      </c>
      <c r="AR4143">
        <v>0</v>
      </c>
      <c r="AS4143">
        <v>0</v>
      </c>
      <c r="AT4143">
        <v>0</v>
      </c>
      <c r="AU4143">
        <v>0</v>
      </c>
      <c r="AV4143">
        <v>0</v>
      </c>
      <c r="AW4143">
        <v>0</v>
      </c>
      <c r="AX4143">
        <v>0</v>
      </c>
      <c r="AY4143">
        <v>0</v>
      </c>
      <c r="AZ4143">
        <v>0</v>
      </c>
      <c r="BA4143">
        <v>0</v>
      </c>
      <c r="BB4143">
        <v>0</v>
      </c>
      <c r="BC4143">
        <v>0</v>
      </c>
      <c r="BD4143">
        <v>0</v>
      </c>
      <c r="BE4143">
        <v>0</v>
      </c>
      <c r="BF4143">
        <v>0</v>
      </c>
      <c r="BG4143">
        <v>0</v>
      </c>
      <c r="BH4143">
        <v>0</v>
      </c>
      <c r="BI4143">
        <v>0</v>
      </c>
      <c r="BJ4143" s="2">
        <v>45944</v>
      </c>
      <c r="BK4143">
        <v>0</v>
      </c>
      <c r="BL4143" s="3" t="str">
        <f>VLOOKUP(O4143,DropDownList!$H$1:$I$7,2,FALSE)</f>
        <v>2023/24</v>
      </c>
      <c r="BM4143" s="3" t="str">
        <f t="shared" si="65"/>
        <v>PCOA</v>
      </c>
    </row>
    <row r="4144" spans="1:65" x14ac:dyDescent="0.2">
      <c r="A4144">
        <v>2025</v>
      </c>
      <c r="B4144">
        <v>10</v>
      </c>
      <c r="C4144" t="s">
        <v>162</v>
      </c>
      <c r="D4144" t="s">
        <v>170</v>
      </c>
      <c r="E4144" t="s">
        <v>13</v>
      </c>
      <c r="F4144">
        <v>9345</v>
      </c>
      <c r="G4144" t="s">
        <v>141</v>
      </c>
      <c r="H4144" t="s">
        <v>171</v>
      </c>
      <c r="I4144" t="s">
        <v>172</v>
      </c>
      <c r="J4144" s="1">
        <v>45931</v>
      </c>
      <c r="K4144" t="s">
        <v>253</v>
      </c>
      <c r="L4144">
        <v>3</v>
      </c>
      <c r="M4144" t="s">
        <v>429</v>
      </c>
      <c r="N4144" t="s">
        <v>145</v>
      </c>
      <c r="O4144" t="s">
        <v>147</v>
      </c>
      <c r="P4144" t="s">
        <v>150</v>
      </c>
      <c r="Q4144">
        <v>1547.12</v>
      </c>
      <c r="R4144">
        <v>31</v>
      </c>
      <c r="S4144">
        <v>4575.68</v>
      </c>
      <c r="T4144">
        <v>503.83</v>
      </c>
      <c r="U4144">
        <v>11</v>
      </c>
      <c r="V4144">
        <v>9</v>
      </c>
      <c r="W4144">
        <v>1207.93</v>
      </c>
      <c r="X4144">
        <v>1207.93</v>
      </c>
      <c r="Y4144">
        <v>28</v>
      </c>
      <c r="Z4144">
        <v>4071.85</v>
      </c>
      <c r="AA4144">
        <v>2524.73</v>
      </c>
      <c r="AB4144">
        <v>1227.73</v>
      </c>
      <c r="AC4144">
        <v>1297</v>
      </c>
      <c r="AD4144">
        <v>8</v>
      </c>
      <c r="AE4144">
        <v>1</v>
      </c>
      <c r="AF4144">
        <v>16</v>
      </c>
      <c r="AG4144">
        <v>1</v>
      </c>
      <c r="AH4144">
        <v>3</v>
      </c>
      <c r="AI4144">
        <v>10</v>
      </c>
      <c r="AJ4144">
        <v>12</v>
      </c>
      <c r="AK4144">
        <v>0</v>
      </c>
      <c r="AL4144">
        <v>0</v>
      </c>
      <c r="AM4144">
        <v>1</v>
      </c>
      <c r="AN4144">
        <v>0</v>
      </c>
      <c r="AO4144">
        <v>16</v>
      </c>
      <c r="AP4144">
        <v>64</v>
      </c>
      <c r="AQ4144">
        <v>16</v>
      </c>
      <c r="AR4144">
        <v>0</v>
      </c>
      <c r="AS4144">
        <v>8</v>
      </c>
      <c r="AT4144">
        <v>14</v>
      </c>
      <c r="AU4144">
        <v>0</v>
      </c>
      <c r="AV4144">
        <v>0</v>
      </c>
      <c r="AW4144">
        <v>0</v>
      </c>
      <c r="AX4144">
        <v>0</v>
      </c>
      <c r="AY4144">
        <v>2</v>
      </c>
      <c r="AZ4144">
        <v>11</v>
      </c>
      <c r="BA4144">
        <v>7</v>
      </c>
      <c r="BB4144">
        <v>0</v>
      </c>
      <c r="BC4144">
        <v>0</v>
      </c>
      <c r="BD4144">
        <v>0</v>
      </c>
      <c r="BE4144">
        <v>0</v>
      </c>
      <c r="BF4144">
        <v>16</v>
      </c>
      <c r="BG4144">
        <v>1357.12</v>
      </c>
      <c r="BH4144">
        <v>1</v>
      </c>
      <c r="BI4144">
        <v>11</v>
      </c>
      <c r="BJ4144" s="2">
        <v>45944</v>
      </c>
      <c r="BK4144">
        <v>0</v>
      </c>
      <c r="BL4144" s="3" t="str">
        <f>VLOOKUP(O4144,DropDownList!$H$1:$I$7,2,FALSE)</f>
        <v>2024/25</v>
      </c>
      <c r="BM4144" s="3" t="str">
        <f t="shared" si="65"/>
        <v>FISCAL FINES</v>
      </c>
    </row>
    <row r="4145" spans="1:65" x14ac:dyDescent="0.2">
      <c r="A4145">
        <v>2025</v>
      </c>
      <c r="B4145">
        <v>10</v>
      </c>
      <c r="C4145" t="s">
        <v>162</v>
      </c>
      <c r="D4145" t="s">
        <v>170</v>
      </c>
      <c r="E4145" t="s">
        <v>13</v>
      </c>
      <c r="F4145">
        <v>9345</v>
      </c>
      <c r="G4145" t="s">
        <v>141</v>
      </c>
      <c r="H4145" t="s">
        <v>171</v>
      </c>
      <c r="I4145" t="s">
        <v>172</v>
      </c>
      <c r="J4145" s="1">
        <v>45931</v>
      </c>
      <c r="K4145" t="s">
        <v>253</v>
      </c>
      <c r="L4145">
        <v>3</v>
      </c>
      <c r="M4145" t="s">
        <v>429</v>
      </c>
      <c r="N4145" t="s">
        <v>145</v>
      </c>
      <c r="O4145" t="s">
        <v>147</v>
      </c>
      <c r="P4145" t="s">
        <v>146</v>
      </c>
      <c r="Q4145">
        <v>120</v>
      </c>
      <c r="R4145">
        <v>52</v>
      </c>
      <c r="S4145">
        <v>920</v>
      </c>
      <c r="T4145">
        <v>20</v>
      </c>
      <c r="U4145">
        <v>15</v>
      </c>
      <c r="V4145">
        <v>4</v>
      </c>
      <c r="W4145">
        <v>80</v>
      </c>
      <c r="X4145">
        <v>80</v>
      </c>
      <c r="Y4145">
        <v>0</v>
      </c>
      <c r="Z4145">
        <v>0</v>
      </c>
      <c r="AA4145">
        <v>780</v>
      </c>
      <c r="AB4145">
        <v>0</v>
      </c>
      <c r="AC4145">
        <v>0</v>
      </c>
      <c r="AD4145">
        <v>4</v>
      </c>
      <c r="AE4145">
        <v>0</v>
      </c>
      <c r="AF4145">
        <v>44</v>
      </c>
      <c r="AG4145">
        <v>0</v>
      </c>
      <c r="AH4145">
        <v>1</v>
      </c>
      <c r="AI4145">
        <v>7</v>
      </c>
      <c r="AJ4145">
        <v>0</v>
      </c>
      <c r="AK4145">
        <v>0</v>
      </c>
      <c r="AL4145">
        <v>0</v>
      </c>
      <c r="AM4145">
        <v>0</v>
      </c>
      <c r="AN4145">
        <v>0</v>
      </c>
      <c r="AO4145">
        <v>23</v>
      </c>
      <c r="AP4145">
        <v>83</v>
      </c>
      <c r="AQ4145">
        <v>22</v>
      </c>
      <c r="AR4145">
        <v>0</v>
      </c>
      <c r="AS4145">
        <v>13</v>
      </c>
      <c r="AT4145">
        <v>7</v>
      </c>
      <c r="AU4145">
        <v>1</v>
      </c>
      <c r="AV4145">
        <v>0</v>
      </c>
      <c r="AW4145">
        <v>1</v>
      </c>
      <c r="AX4145">
        <v>0</v>
      </c>
      <c r="AY4145">
        <v>9</v>
      </c>
      <c r="AZ4145">
        <v>15</v>
      </c>
      <c r="BA4145">
        <v>6</v>
      </c>
      <c r="BB4145">
        <v>3</v>
      </c>
      <c r="BC4145">
        <v>1</v>
      </c>
      <c r="BD4145">
        <v>0</v>
      </c>
      <c r="BE4145">
        <v>0</v>
      </c>
      <c r="BF4145">
        <v>50</v>
      </c>
      <c r="BG4145">
        <v>120</v>
      </c>
      <c r="BH4145">
        <v>0</v>
      </c>
      <c r="BI4145">
        <v>14</v>
      </c>
      <c r="BJ4145" s="2">
        <v>45944</v>
      </c>
      <c r="BK4145">
        <v>0</v>
      </c>
      <c r="BL4145" s="3" t="str">
        <f>VLOOKUP(O4145,DropDownList!$H$1:$I$7,2,FALSE)</f>
        <v>2024/25</v>
      </c>
      <c r="BM4145" s="3" t="str">
        <f t="shared" si="65"/>
        <v>VSUR</v>
      </c>
    </row>
    <row r="4146" spans="1:65" x14ac:dyDescent="0.2">
      <c r="A4146">
        <v>2025</v>
      </c>
      <c r="B4146">
        <v>10</v>
      </c>
      <c r="C4146" t="s">
        <v>162</v>
      </c>
      <c r="D4146" t="s">
        <v>170</v>
      </c>
      <c r="E4146" t="s">
        <v>13</v>
      </c>
      <c r="F4146">
        <v>9345</v>
      </c>
      <c r="G4146" t="s">
        <v>141</v>
      </c>
      <c r="H4146" t="s">
        <v>171</v>
      </c>
      <c r="I4146" t="s">
        <v>172</v>
      </c>
      <c r="J4146" s="1">
        <v>45931</v>
      </c>
      <c r="K4146" t="s">
        <v>253</v>
      </c>
      <c r="L4146">
        <v>3</v>
      </c>
      <c r="M4146" t="s">
        <v>429</v>
      </c>
      <c r="N4146" t="s">
        <v>145</v>
      </c>
      <c r="O4146" t="s">
        <v>156</v>
      </c>
      <c r="P4146" t="s">
        <v>148</v>
      </c>
      <c r="Q4146">
        <v>120</v>
      </c>
      <c r="R4146">
        <v>6</v>
      </c>
      <c r="S4146">
        <v>360</v>
      </c>
      <c r="T4146">
        <v>129.71</v>
      </c>
      <c r="U4146">
        <v>2</v>
      </c>
      <c r="V4146">
        <v>2</v>
      </c>
      <c r="W4146">
        <v>120</v>
      </c>
      <c r="X4146">
        <v>120</v>
      </c>
      <c r="Y4146">
        <v>0</v>
      </c>
      <c r="Z4146">
        <v>0</v>
      </c>
      <c r="AA4146">
        <v>110.29</v>
      </c>
      <c r="AB4146">
        <v>0</v>
      </c>
      <c r="AC4146">
        <v>110.29</v>
      </c>
      <c r="AD4146">
        <v>2</v>
      </c>
      <c r="AE4146">
        <v>0</v>
      </c>
      <c r="AF4146">
        <v>1</v>
      </c>
      <c r="AG4146">
        <v>0</v>
      </c>
      <c r="AH4146">
        <v>2</v>
      </c>
      <c r="AI4146">
        <v>2</v>
      </c>
      <c r="AJ4146">
        <v>0</v>
      </c>
      <c r="AK4146">
        <v>0</v>
      </c>
      <c r="AL4146">
        <v>0</v>
      </c>
      <c r="AM4146">
        <v>0</v>
      </c>
      <c r="AN4146">
        <v>0</v>
      </c>
      <c r="AO4146">
        <v>6</v>
      </c>
      <c r="AP4146">
        <v>33</v>
      </c>
      <c r="AQ4146">
        <v>7</v>
      </c>
      <c r="AR4146">
        <v>0</v>
      </c>
      <c r="AS4146">
        <v>3</v>
      </c>
      <c r="AT4146">
        <v>8</v>
      </c>
      <c r="AU4146">
        <v>0</v>
      </c>
      <c r="AV4146">
        <v>0</v>
      </c>
      <c r="AW4146">
        <v>0</v>
      </c>
      <c r="AX4146">
        <v>0</v>
      </c>
      <c r="AY4146">
        <v>1</v>
      </c>
      <c r="AZ4146">
        <v>5</v>
      </c>
      <c r="BA4146">
        <v>5</v>
      </c>
      <c r="BB4146">
        <v>1</v>
      </c>
      <c r="BC4146">
        <v>0</v>
      </c>
      <c r="BD4146">
        <v>0</v>
      </c>
      <c r="BE4146">
        <v>0</v>
      </c>
      <c r="BF4146">
        <v>6</v>
      </c>
      <c r="BG4146">
        <v>120</v>
      </c>
      <c r="BH4146">
        <v>1</v>
      </c>
      <c r="BI4146">
        <v>2</v>
      </c>
      <c r="BJ4146" s="2">
        <v>45944</v>
      </c>
      <c r="BK4146">
        <v>0</v>
      </c>
      <c r="BL4146" s="3" t="str">
        <f>VLOOKUP(O4146,DropDownList!$H$1:$I$7,2,FALSE)</f>
        <v>2023/24</v>
      </c>
      <c r="BM4146" s="3" t="str">
        <f t="shared" si="65"/>
        <v>PRAS</v>
      </c>
    </row>
    <row r="4147" spans="1:65" x14ac:dyDescent="0.2">
      <c r="A4147">
        <v>2025</v>
      </c>
      <c r="B4147">
        <v>10</v>
      </c>
      <c r="C4147" t="s">
        <v>162</v>
      </c>
      <c r="D4147" t="s">
        <v>170</v>
      </c>
      <c r="E4147" t="s">
        <v>13</v>
      </c>
      <c r="F4147">
        <v>9345</v>
      </c>
      <c r="G4147" t="s">
        <v>141</v>
      </c>
      <c r="H4147" t="s">
        <v>171</v>
      </c>
      <c r="I4147" t="s">
        <v>172</v>
      </c>
      <c r="J4147" s="1">
        <v>45931</v>
      </c>
      <c r="K4147" t="s">
        <v>253</v>
      </c>
      <c r="L4147">
        <v>3</v>
      </c>
      <c r="M4147" t="s">
        <v>429</v>
      </c>
      <c r="N4147" t="s">
        <v>145</v>
      </c>
      <c r="O4147" t="s">
        <v>147</v>
      </c>
      <c r="P4147" t="s">
        <v>154</v>
      </c>
      <c r="Q4147">
        <v>3797.56</v>
      </c>
      <c r="R4147">
        <v>52</v>
      </c>
      <c r="S4147">
        <v>15565</v>
      </c>
      <c r="T4147">
        <v>340</v>
      </c>
      <c r="U4147">
        <v>15</v>
      </c>
      <c r="V4147">
        <v>7</v>
      </c>
      <c r="W4147">
        <v>2195</v>
      </c>
      <c r="X4147">
        <v>2195</v>
      </c>
      <c r="Y4147">
        <v>0</v>
      </c>
      <c r="Z4147">
        <v>0</v>
      </c>
      <c r="AA4147">
        <v>11427.44</v>
      </c>
      <c r="AB4147">
        <v>0</v>
      </c>
      <c r="AC4147">
        <v>10647.44</v>
      </c>
      <c r="AD4147">
        <v>4</v>
      </c>
      <c r="AE4147">
        <v>3</v>
      </c>
      <c r="AF4147">
        <v>36</v>
      </c>
      <c r="AG4147">
        <v>8</v>
      </c>
      <c r="AH4147">
        <v>1</v>
      </c>
      <c r="AI4147">
        <v>7</v>
      </c>
      <c r="AJ4147">
        <v>0</v>
      </c>
      <c r="AK4147">
        <v>0</v>
      </c>
      <c r="AL4147">
        <v>0</v>
      </c>
      <c r="AM4147">
        <v>0</v>
      </c>
      <c r="AN4147">
        <v>0</v>
      </c>
      <c r="AO4147">
        <v>23</v>
      </c>
      <c r="AP4147">
        <v>83</v>
      </c>
      <c r="AQ4147">
        <v>22</v>
      </c>
      <c r="AR4147">
        <v>0</v>
      </c>
      <c r="AS4147">
        <v>13</v>
      </c>
      <c r="AT4147">
        <v>7</v>
      </c>
      <c r="AU4147">
        <v>1</v>
      </c>
      <c r="AV4147">
        <v>0</v>
      </c>
      <c r="AW4147">
        <v>1</v>
      </c>
      <c r="AX4147">
        <v>0</v>
      </c>
      <c r="AY4147">
        <v>9</v>
      </c>
      <c r="AZ4147">
        <v>15</v>
      </c>
      <c r="BA4147">
        <v>6</v>
      </c>
      <c r="BB4147">
        <v>3</v>
      </c>
      <c r="BC4147">
        <v>1</v>
      </c>
      <c r="BD4147">
        <v>0</v>
      </c>
      <c r="BE4147">
        <v>0</v>
      </c>
      <c r="BF4147">
        <v>50</v>
      </c>
      <c r="BG4147">
        <v>1865</v>
      </c>
      <c r="BH4147">
        <v>0</v>
      </c>
      <c r="BI4147">
        <v>14</v>
      </c>
      <c r="BJ4147" s="2">
        <v>45944</v>
      </c>
      <c r="BK4147">
        <v>0</v>
      </c>
      <c r="BL4147" s="3" t="str">
        <f>VLOOKUP(O4147,DropDownList!$H$1:$I$7,2,FALSE)</f>
        <v>2024/25</v>
      </c>
      <c r="BM4147" s="3" t="str">
        <f t="shared" si="65"/>
        <v>JP COURT</v>
      </c>
    </row>
    <row r="4148" spans="1:65" x14ac:dyDescent="0.2">
      <c r="A4148">
        <v>2025</v>
      </c>
      <c r="B4148">
        <v>10</v>
      </c>
      <c r="C4148" t="s">
        <v>162</v>
      </c>
      <c r="D4148" t="s">
        <v>170</v>
      </c>
      <c r="E4148" t="s">
        <v>13</v>
      </c>
      <c r="F4148">
        <v>9345</v>
      </c>
      <c r="G4148" t="s">
        <v>141</v>
      </c>
      <c r="H4148" t="s">
        <v>171</v>
      </c>
      <c r="I4148" t="s">
        <v>172</v>
      </c>
      <c r="J4148" s="1">
        <v>45931</v>
      </c>
      <c r="K4148" t="s">
        <v>253</v>
      </c>
      <c r="L4148">
        <v>3</v>
      </c>
      <c r="M4148" t="s">
        <v>429</v>
      </c>
      <c r="N4148" t="s">
        <v>145</v>
      </c>
      <c r="O4148" t="s">
        <v>155</v>
      </c>
      <c r="P4148" t="s">
        <v>150</v>
      </c>
      <c r="Q4148">
        <v>310.36</v>
      </c>
      <c r="R4148">
        <v>51</v>
      </c>
      <c r="S4148">
        <v>7789.8</v>
      </c>
      <c r="T4148">
        <v>1276.8</v>
      </c>
      <c r="U4148">
        <v>4</v>
      </c>
      <c r="V4148">
        <v>3</v>
      </c>
      <c r="W4148">
        <v>245.39</v>
      </c>
      <c r="X4148">
        <v>245.39</v>
      </c>
      <c r="Y4148">
        <v>44</v>
      </c>
      <c r="Z4148">
        <v>6513</v>
      </c>
      <c r="AA4148">
        <v>6202.64</v>
      </c>
      <c r="AB4148">
        <v>1687.71</v>
      </c>
      <c r="AC4148">
        <v>4514.93</v>
      </c>
      <c r="AD4148">
        <v>0</v>
      </c>
      <c r="AE4148">
        <v>3</v>
      </c>
      <c r="AF4148">
        <v>37</v>
      </c>
      <c r="AG4148">
        <v>4</v>
      </c>
      <c r="AH4148">
        <v>7</v>
      </c>
      <c r="AI4148">
        <v>0</v>
      </c>
      <c r="AJ4148">
        <v>12</v>
      </c>
      <c r="AK4148">
        <v>5</v>
      </c>
      <c r="AL4148">
        <v>0</v>
      </c>
      <c r="AM4148">
        <v>6</v>
      </c>
      <c r="AN4148">
        <v>0</v>
      </c>
      <c r="AO4148">
        <v>27</v>
      </c>
      <c r="AP4148">
        <v>181</v>
      </c>
      <c r="AQ4148">
        <v>28</v>
      </c>
      <c r="AR4148">
        <v>0</v>
      </c>
      <c r="AS4148">
        <v>19</v>
      </c>
      <c r="AT4148">
        <v>41</v>
      </c>
      <c r="AU4148">
        <v>2</v>
      </c>
      <c r="AV4148">
        <v>0</v>
      </c>
      <c r="AW4148">
        <v>0</v>
      </c>
      <c r="AX4148">
        <v>0</v>
      </c>
      <c r="AY4148">
        <v>15</v>
      </c>
      <c r="AZ4148">
        <v>31</v>
      </c>
      <c r="BA4148">
        <v>26</v>
      </c>
      <c r="BB4148">
        <v>6</v>
      </c>
      <c r="BC4148">
        <v>4</v>
      </c>
      <c r="BD4148">
        <v>0</v>
      </c>
      <c r="BE4148">
        <v>0</v>
      </c>
      <c r="BF4148">
        <v>27</v>
      </c>
      <c r="BG4148">
        <v>0</v>
      </c>
      <c r="BH4148">
        <v>3</v>
      </c>
      <c r="BI4148">
        <v>4</v>
      </c>
      <c r="BJ4148" s="2">
        <v>45944</v>
      </c>
      <c r="BK4148">
        <v>0</v>
      </c>
      <c r="BL4148" s="3" t="str">
        <f>VLOOKUP(O4148,DropDownList!$H$1:$I$7,2,FALSE)</f>
        <v>2022/23</v>
      </c>
      <c r="BM4148" s="3" t="str">
        <f t="shared" si="65"/>
        <v>FISCAL FINES</v>
      </c>
    </row>
    <row r="4149" spans="1:65" x14ac:dyDescent="0.2">
      <c r="A4149">
        <v>2025</v>
      </c>
      <c r="B4149">
        <v>10</v>
      </c>
      <c r="C4149" t="s">
        <v>162</v>
      </c>
      <c r="D4149" t="s">
        <v>170</v>
      </c>
      <c r="E4149" t="s">
        <v>13</v>
      </c>
      <c r="F4149">
        <v>9345</v>
      </c>
      <c r="G4149" t="s">
        <v>141</v>
      </c>
      <c r="H4149" t="s">
        <v>171</v>
      </c>
      <c r="I4149" t="s">
        <v>172</v>
      </c>
      <c r="J4149" s="1">
        <v>45931</v>
      </c>
      <c r="K4149" t="s">
        <v>253</v>
      </c>
      <c r="L4149">
        <v>3</v>
      </c>
      <c r="M4149" t="s">
        <v>429</v>
      </c>
      <c r="N4149" t="s">
        <v>145</v>
      </c>
      <c r="O4149" t="s">
        <v>156</v>
      </c>
      <c r="P4149" t="s">
        <v>146</v>
      </c>
      <c r="Q4149">
        <v>140</v>
      </c>
      <c r="R4149">
        <v>65</v>
      </c>
      <c r="S4149">
        <v>1190</v>
      </c>
      <c r="T4149">
        <v>20</v>
      </c>
      <c r="U4149">
        <v>15</v>
      </c>
      <c r="V4149">
        <v>4</v>
      </c>
      <c r="W4149">
        <v>110</v>
      </c>
      <c r="X4149">
        <v>110</v>
      </c>
      <c r="Y4149">
        <v>0</v>
      </c>
      <c r="Z4149">
        <v>0</v>
      </c>
      <c r="AA4149">
        <v>1030</v>
      </c>
      <c r="AB4149">
        <v>0</v>
      </c>
      <c r="AC4149">
        <v>0</v>
      </c>
      <c r="AD4149">
        <v>4</v>
      </c>
      <c r="AE4149">
        <v>0</v>
      </c>
      <c r="AF4149">
        <v>58</v>
      </c>
      <c r="AG4149">
        <v>0</v>
      </c>
      <c r="AH4149">
        <v>1</v>
      </c>
      <c r="AI4149">
        <v>6</v>
      </c>
      <c r="AJ4149">
        <v>0</v>
      </c>
      <c r="AK4149">
        <v>0</v>
      </c>
      <c r="AL4149">
        <v>0</v>
      </c>
      <c r="AM4149">
        <v>0</v>
      </c>
      <c r="AN4149">
        <v>0</v>
      </c>
      <c r="AO4149">
        <v>33</v>
      </c>
      <c r="AP4149">
        <v>144</v>
      </c>
      <c r="AQ4149">
        <v>35</v>
      </c>
      <c r="AR4149">
        <v>0</v>
      </c>
      <c r="AS4149">
        <v>28</v>
      </c>
      <c r="AT4149">
        <v>11</v>
      </c>
      <c r="AU4149">
        <v>5</v>
      </c>
      <c r="AV4149">
        <v>3</v>
      </c>
      <c r="AW4149">
        <v>0</v>
      </c>
      <c r="AX4149">
        <v>0</v>
      </c>
      <c r="AY4149">
        <v>11</v>
      </c>
      <c r="AZ4149">
        <v>21</v>
      </c>
      <c r="BA4149">
        <v>12</v>
      </c>
      <c r="BB4149">
        <v>4</v>
      </c>
      <c r="BC4149">
        <v>3</v>
      </c>
      <c r="BD4149">
        <v>1</v>
      </c>
      <c r="BE4149">
        <v>0</v>
      </c>
      <c r="BF4149">
        <v>65</v>
      </c>
      <c r="BG4149">
        <v>140</v>
      </c>
      <c r="BH4149">
        <v>0</v>
      </c>
      <c r="BI4149">
        <v>15</v>
      </c>
      <c r="BJ4149" s="2">
        <v>45944</v>
      </c>
      <c r="BK4149">
        <v>0</v>
      </c>
      <c r="BL4149" s="3" t="str">
        <f>VLOOKUP(O4149,DropDownList!$H$1:$I$7,2,FALSE)</f>
        <v>2023/24</v>
      </c>
      <c r="BM4149" s="3" t="str">
        <f t="shared" si="65"/>
        <v>VSUR</v>
      </c>
    </row>
    <row r="4150" spans="1:65" x14ac:dyDescent="0.2">
      <c r="A4150">
        <v>2025</v>
      </c>
      <c r="B4150">
        <v>10</v>
      </c>
      <c r="C4150" t="s">
        <v>162</v>
      </c>
      <c r="D4150" t="s">
        <v>170</v>
      </c>
      <c r="E4150" t="s">
        <v>13</v>
      </c>
      <c r="F4150">
        <v>9345</v>
      </c>
      <c r="G4150" t="s">
        <v>141</v>
      </c>
      <c r="H4150" t="s">
        <v>171</v>
      </c>
      <c r="I4150" t="s">
        <v>172</v>
      </c>
      <c r="J4150" s="1">
        <v>45931</v>
      </c>
      <c r="K4150" t="s">
        <v>253</v>
      </c>
      <c r="L4150">
        <v>3</v>
      </c>
      <c r="M4150" t="s">
        <v>429</v>
      </c>
      <c r="N4150" t="s">
        <v>145</v>
      </c>
      <c r="O4150" t="s">
        <v>155</v>
      </c>
      <c r="P4150" t="s">
        <v>152</v>
      </c>
      <c r="Q4150">
        <v>0</v>
      </c>
      <c r="R4150">
        <v>9</v>
      </c>
      <c r="S4150">
        <v>360</v>
      </c>
      <c r="T4150">
        <v>120</v>
      </c>
      <c r="U4150">
        <v>0</v>
      </c>
      <c r="V4150">
        <v>0</v>
      </c>
      <c r="W4150">
        <v>0</v>
      </c>
      <c r="X4150">
        <v>0</v>
      </c>
      <c r="Y4150">
        <v>0</v>
      </c>
      <c r="Z4150">
        <v>0</v>
      </c>
      <c r="AA4150">
        <v>240</v>
      </c>
      <c r="AB4150">
        <v>0</v>
      </c>
      <c r="AC4150">
        <v>240</v>
      </c>
      <c r="AD4150">
        <v>0</v>
      </c>
      <c r="AE4150">
        <v>0</v>
      </c>
      <c r="AF4150">
        <v>6</v>
      </c>
      <c r="AG4150">
        <v>0</v>
      </c>
      <c r="AH4150">
        <v>3</v>
      </c>
      <c r="AI4150">
        <v>0</v>
      </c>
      <c r="AJ4150">
        <v>0</v>
      </c>
      <c r="AK4150">
        <v>0</v>
      </c>
      <c r="AL4150">
        <v>0</v>
      </c>
      <c r="AM4150">
        <v>0</v>
      </c>
      <c r="AN4150">
        <v>0</v>
      </c>
      <c r="AO4150">
        <v>0</v>
      </c>
      <c r="AP4150">
        <v>0</v>
      </c>
      <c r="AQ4150">
        <v>0</v>
      </c>
      <c r="AR4150">
        <v>0</v>
      </c>
      <c r="AS4150">
        <v>0</v>
      </c>
      <c r="AT4150">
        <v>0</v>
      </c>
      <c r="AU4150">
        <v>0</v>
      </c>
      <c r="AV4150">
        <v>0</v>
      </c>
      <c r="AW4150">
        <v>0</v>
      </c>
      <c r="AX4150">
        <v>0</v>
      </c>
      <c r="AY4150">
        <v>0</v>
      </c>
      <c r="AZ4150">
        <v>0</v>
      </c>
      <c r="BA4150">
        <v>0</v>
      </c>
      <c r="BB4150">
        <v>0</v>
      </c>
      <c r="BC4150">
        <v>0</v>
      </c>
      <c r="BD4150">
        <v>0</v>
      </c>
      <c r="BE4150">
        <v>0</v>
      </c>
      <c r="BF4150">
        <v>0</v>
      </c>
      <c r="BG4150">
        <v>0</v>
      </c>
      <c r="BH4150">
        <v>0</v>
      </c>
      <c r="BI4150">
        <v>0</v>
      </c>
      <c r="BJ4150" s="2">
        <v>45944</v>
      </c>
      <c r="BK4150">
        <v>0</v>
      </c>
      <c r="BL4150" s="3" t="str">
        <f>VLOOKUP(O4150,DropDownList!$H$1:$I$7,2,FALSE)</f>
        <v>2022/23</v>
      </c>
      <c r="BM4150" s="3" t="str">
        <f t="shared" si="65"/>
        <v>PCOA</v>
      </c>
    </row>
    <row r="4151" spans="1:65" x14ac:dyDescent="0.2">
      <c r="A4151">
        <v>2025</v>
      </c>
      <c r="B4151">
        <v>10</v>
      </c>
      <c r="C4151" t="s">
        <v>162</v>
      </c>
      <c r="D4151" t="s">
        <v>170</v>
      </c>
      <c r="E4151" t="s">
        <v>13</v>
      </c>
      <c r="F4151">
        <v>9345</v>
      </c>
      <c r="G4151" t="s">
        <v>141</v>
      </c>
      <c r="H4151" t="s">
        <v>171</v>
      </c>
      <c r="I4151" t="s">
        <v>172</v>
      </c>
      <c r="J4151" s="1">
        <v>45931</v>
      </c>
      <c r="K4151" t="s">
        <v>253</v>
      </c>
      <c r="L4151">
        <v>3</v>
      </c>
      <c r="M4151" t="s">
        <v>429</v>
      </c>
      <c r="N4151" t="s">
        <v>145</v>
      </c>
      <c r="O4151" t="s">
        <v>155</v>
      </c>
      <c r="P4151" t="s">
        <v>148</v>
      </c>
      <c r="Q4151">
        <v>60</v>
      </c>
      <c r="R4151">
        <v>3</v>
      </c>
      <c r="S4151">
        <v>180</v>
      </c>
      <c r="T4151">
        <v>60</v>
      </c>
      <c r="U4151">
        <v>1</v>
      </c>
      <c r="V4151">
        <v>0</v>
      </c>
      <c r="W4151">
        <v>0</v>
      </c>
      <c r="X4151">
        <v>0</v>
      </c>
      <c r="Y4151">
        <v>0</v>
      </c>
      <c r="Z4151">
        <v>0</v>
      </c>
      <c r="AA4151">
        <v>60</v>
      </c>
      <c r="AB4151">
        <v>0</v>
      </c>
      <c r="AC4151">
        <v>60</v>
      </c>
      <c r="AD4151">
        <v>0</v>
      </c>
      <c r="AE4151">
        <v>0</v>
      </c>
      <c r="AF4151">
        <v>1</v>
      </c>
      <c r="AG4151">
        <v>0</v>
      </c>
      <c r="AH4151">
        <v>1</v>
      </c>
      <c r="AI4151">
        <v>1</v>
      </c>
      <c r="AJ4151">
        <v>0</v>
      </c>
      <c r="AK4151">
        <v>0</v>
      </c>
      <c r="AL4151">
        <v>0</v>
      </c>
      <c r="AM4151">
        <v>0</v>
      </c>
      <c r="AN4151">
        <v>0</v>
      </c>
      <c r="AO4151">
        <v>1</v>
      </c>
      <c r="AP4151">
        <v>10</v>
      </c>
      <c r="AQ4151">
        <v>1</v>
      </c>
      <c r="AR4151">
        <v>0</v>
      </c>
      <c r="AS4151">
        <v>0</v>
      </c>
      <c r="AT4151">
        <v>2</v>
      </c>
      <c r="AU4151">
        <v>0</v>
      </c>
      <c r="AV4151">
        <v>0</v>
      </c>
      <c r="AW4151">
        <v>0</v>
      </c>
      <c r="AX4151">
        <v>0</v>
      </c>
      <c r="AY4151">
        <v>2</v>
      </c>
      <c r="AZ4151">
        <v>2</v>
      </c>
      <c r="BA4151">
        <v>1</v>
      </c>
      <c r="BB4151">
        <v>1</v>
      </c>
      <c r="BC4151">
        <v>1</v>
      </c>
      <c r="BD4151">
        <v>0</v>
      </c>
      <c r="BE4151">
        <v>0</v>
      </c>
      <c r="BF4151">
        <v>1</v>
      </c>
      <c r="BG4151">
        <v>60</v>
      </c>
      <c r="BH4151">
        <v>0</v>
      </c>
      <c r="BI4151">
        <v>1</v>
      </c>
      <c r="BJ4151" s="2">
        <v>45944</v>
      </c>
      <c r="BK4151">
        <v>0</v>
      </c>
      <c r="BL4151" s="3" t="str">
        <f>VLOOKUP(O4151,DropDownList!$H$1:$I$7,2,FALSE)</f>
        <v>2022/23</v>
      </c>
      <c r="BM4151" s="3" t="str">
        <f t="shared" si="65"/>
        <v>PRAS</v>
      </c>
    </row>
    <row r="4152" spans="1:65" x14ac:dyDescent="0.2">
      <c r="A4152">
        <v>2025</v>
      </c>
      <c r="B4152">
        <v>10</v>
      </c>
      <c r="C4152" t="s">
        <v>162</v>
      </c>
      <c r="D4152" t="s">
        <v>170</v>
      </c>
      <c r="E4152" t="s">
        <v>13</v>
      </c>
      <c r="F4152">
        <v>9345</v>
      </c>
      <c r="G4152" t="s">
        <v>141</v>
      </c>
      <c r="H4152" t="s">
        <v>171</v>
      </c>
      <c r="I4152" t="s">
        <v>172</v>
      </c>
      <c r="J4152" s="1">
        <v>45931</v>
      </c>
      <c r="K4152" t="s">
        <v>253</v>
      </c>
      <c r="L4152">
        <v>3</v>
      </c>
      <c r="M4152" t="s">
        <v>429</v>
      </c>
      <c r="N4152" t="s">
        <v>145</v>
      </c>
      <c r="O4152" t="s">
        <v>147</v>
      </c>
      <c r="P4152" t="s">
        <v>148</v>
      </c>
      <c r="Q4152">
        <v>0</v>
      </c>
      <c r="R4152">
        <v>1</v>
      </c>
      <c r="S4152">
        <v>60</v>
      </c>
      <c r="T4152">
        <v>0</v>
      </c>
      <c r="U4152">
        <v>0</v>
      </c>
      <c r="V4152">
        <v>0</v>
      </c>
      <c r="W4152">
        <v>0</v>
      </c>
      <c r="X4152">
        <v>0</v>
      </c>
      <c r="Y4152">
        <v>0</v>
      </c>
      <c r="Z4152">
        <v>0</v>
      </c>
      <c r="AA4152">
        <v>60</v>
      </c>
      <c r="AB4152">
        <v>0</v>
      </c>
      <c r="AC4152">
        <v>60</v>
      </c>
      <c r="AD4152">
        <v>0</v>
      </c>
      <c r="AE4152">
        <v>0</v>
      </c>
      <c r="AF4152">
        <v>1</v>
      </c>
      <c r="AG4152">
        <v>0</v>
      </c>
      <c r="AH4152">
        <v>0</v>
      </c>
      <c r="AI4152">
        <v>0</v>
      </c>
      <c r="AJ4152">
        <v>0</v>
      </c>
      <c r="AK4152">
        <v>0</v>
      </c>
      <c r="AL4152">
        <v>0</v>
      </c>
      <c r="AM4152">
        <v>0</v>
      </c>
      <c r="AN4152">
        <v>0</v>
      </c>
      <c r="AO4152">
        <v>1</v>
      </c>
      <c r="AP4152">
        <v>1</v>
      </c>
      <c r="AQ4152">
        <v>1</v>
      </c>
      <c r="AR4152">
        <v>0</v>
      </c>
      <c r="AS4152">
        <v>0</v>
      </c>
      <c r="AT4152">
        <v>0</v>
      </c>
      <c r="AU4152">
        <v>0</v>
      </c>
      <c r="AV4152">
        <v>0</v>
      </c>
      <c r="AW4152">
        <v>0</v>
      </c>
      <c r="AX4152">
        <v>0</v>
      </c>
      <c r="AY4152">
        <v>0</v>
      </c>
      <c r="AZ4152">
        <v>0</v>
      </c>
      <c r="BA4152">
        <v>0</v>
      </c>
      <c r="BB4152">
        <v>0</v>
      </c>
      <c r="BC4152">
        <v>0</v>
      </c>
      <c r="BD4152">
        <v>0</v>
      </c>
      <c r="BE4152">
        <v>0</v>
      </c>
      <c r="BF4152">
        <v>1</v>
      </c>
      <c r="BG4152">
        <v>0</v>
      </c>
      <c r="BH4152">
        <v>0</v>
      </c>
      <c r="BI4152">
        <v>0</v>
      </c>
      <c r="BJ4152" s="2">
        <v>45944</v>
      </c>
      <c r="BK4152">
        <v>0</v>
      </c>
      <c r="BL4152" s="3" t="str">
        <f>VLOOKUP(O4152,DropDownList!$H$1:$I$7,2,FALSE)</f>
        <v>2024/25</v>
      </c>
      <c r="BM4152" s="3" t="str">
        <f t="shared" si="65"/>
        <v>PRAS</v>
      </c>
    </row>
    <row r="4153" spans="1:65" x14ac:dyDescent="0.2">
      <c r="A4153">
        <v>2025</v>
      </c>
      <c r="B4153">
        <v>10</v>
      </c>
      <c r="C4153" t="s">
        <v>162</v>
      </c>
      <c r="D4153" t="s">
        <v>170</v>
      </c>
      <c r="E4153" t="s">
        <v>13</v>
      </c>
      <c r="F4153">
        <v>9345</v>
      </c>
      <c r="G4153" t="s">
        <v>141</v>
      </c>
      <c r="H4153" t="s">
        <v>171</v>
      </c>
      <c r="I4153" t="s">
        <v>172</v>
      </c>
      <c r="J4153" s="1">
        <v>45931</v>
      </c>
      <c r="K4153" t="s">
        <v>253</v>
      </c>
      <c r="L4153">
        <v>3</v>
      </c>
      <c r="M4153" t="s">
        <v>429</v>
      </c>
      <c r="N4153" t="s">
        <v>145</v>
      </c>
      <c r="O4153" t="s">
        <v>155</v>
      </c>
      <c r="P4153" t="s">
        <v>154</v>
      </c>
      <c r="Q4153">
        <v>4900.04</v>
      </c>
      <c r="R4153">
        <v>82</v>
      </c>
      <c r="S4153">
        <v>24335</v>
      </c>
      <c r="T4153">
        <v>720</v>
      </c>
      <c r="U4153">
        <v>14</v>
      </c>
      <c r="V4153">
        <v>9</v>
      </c>
      <c r="W4153">
        <v>3194.89</v>
      </c>
      <c r="X4153">
        <v>3194.89</v>
      </c>
      <c r="Y4153">
        <v>0</v>
      </c>
      <c r="Z4153">
        <v>0</v>
      </c>
      <c r="AA4153">
        <v>18714.96</v>
      </c>
      <c r="AB4153">
        <v>0</v>
      </c>
      <c r="AC4153">
        <v>17524.96</v>
      </c>
      <c r="AD4153">
        <v>6</v>
      </c>
      <c r="AE4153">
        <v>3</v>
      </c>
      <c r="AF4153">
        <v>65</v>
      </c>
      <c r="AG4153">
        <v>7</v>
      </c>
      <c r="AH4153">
        <v>2</v>
      </c>
      <c r="AI4153">
        <v>7</v>
      </c>
      <c r="AJ4153">
        <v>0</v>
      </c>
      <c r="AK4153">
        <v>0</v>
      </c>
      <c r="AL4153">
        <v>0</v>
      </c>
      <c r="AM4153">
        <v>0</v>
      </c>
      <c r="AN4153">
        <v>0</v>
      </c>
      <c r="AO4153">
        <v>40</v>
      </c>
      <c r="AP4153">
        <v>222</v>
      </c>
      <c r="AQ4153">
        <v>42</v>
      </c>
      <c r="AR4153">
        <v>0</v>
      </c>
      <c r="AS4153">
        <v>34</v>
      </c>
      <c r="AT4153">
        <v>20</v>
      </c>
      <c r="AU4153">
        <v>9</v>
      </c>
      <c r="AV4153">
        <v>4</v>
      </c>
      <c r="AW4153">
        <v>0</v>
      </c>
      <c r="AX4153">
        <v>0</v>
      </c>
      <c r="AY4153">
        <v>21</v>
      </c>
      <c r="AZ4153">
        <v>36</v>
      </c>
      <c r="BA4153">
        <v>28</v>
      </c>
      <c r="BB4153">
        <v>8</v>
      </c>
      <c r="BC4153">
        <v>2</v>
      </c>
      <c r="BD4153">
        <v>0</v>
      </c>
      <c r="BE4153">
        <v>0</v>
      </c>
      <c r="BF4153">
        <v>80</v>
      </c>
      <c r="BG4153">
        <v>2880</v>
      </c>
      <c r="BH4153">
        <v>1</v>
      </c>
      <c r="BI4153">
        <v>14</v>
      </c>
      <c r="BJ4153" s="2">
        <v>45944</v>
      </c>
      <c r="BK4153">
        <v>0</v>
      </c>
      <c r="BL4153" s="3" t="str">
        <f>VLOOKUP(O4153,DropDownList!$H$1:$I$7,2,FALSE)</f>
        <v>2022/23</v>
      </c>
      <c r="BM4153" s="3" t="str">
        <f t="shared" si="65"/>
        <v>JP COURT</v>
      </c>
    </row>
    <row r="4154" spans="1:65" x14ac:dyDescent="0.2">
      <c r="A4154">
        <v>2025</v>
      </c>
      <c r="B4154">
        <v>10</v>
      </c>
      <c r="C4154" t="s">
        <v>162</v>
      </c>
      <c r="D4154" t="s">
        <v>170</v>
      </c>
      <c r="E4154" t="s">
        <v>13</v>
      </c>
      <c r="F4154">
        <v>9345</v>
      </c>
      <c r="G4154" t="s">
        <v>141</v>
      </c>
      <c r="H4154" t="s">
        <v>171</v>
      </c>
      <c r="I4154" t="s">
        <v>172</v>
      </c>
      <c r="J4154" s="1">
        <v>45931</v>
      </c>
      <c r="K4154" t="s">
        <v>253</v>
      </c>
      <c r="L4154">
        <v>3</v>
      </c>
      <c r="M4154" t="s">
        <v>429</v>
      </c>
      <c r="N4154" t="s">
        <v>145</v>
      </c>
      <c r="O4154" t="s">
        <v>147</v>
      </c>
      <c r="P4154" t="s">
        <v>152</v>
      </c>
      <c r="Q4154">
        <v>0</v>
      </c>
      <c r="R4154">
        <v>2</v>
      </c>
      <c r="S4154">
        <v>80</v>
      </c>
      <c r="T4154">
        <v>40</v>
      </c>
      <c r="U4154">
        <v>0</v>
      </c>
      <c r="V4154">
        <v>0</v>
      </c>
      <c r="W4154">
        <v>0</v>
      </c>
      <c r="X4154">
        <v>0</v>
      </c>
      <c r="Y4154">
        <v>0</v>
      </c>
      <c r="Z4154">
        <v>0</v>
      </c>
      <c r="AA4154">
        <v>40</v>
      </c>
      <c r="AB4154">
        <v>0</v>
      </c>
      <c r="AC4154">
        <v>40</v>
      </c>
      <c r="AD4154">
        <v>0</v>
      </c>
      <c r="AE4154">
        <v>0</v>
      </c>
      <c r="AF4154">
        <v>1</v>
      </c>
      <c r="AG4154">
        <v>0</v>
      </c>
      <c r="AH4154">
        <v>1</v>
      </c>
      <c r="AI4154">
        <v>0</v>
      </c>
      <c r="AJ4154">
        <v>0</v>
      </c>
      <c r="AK4154">
        <v>0</v>
      </c>
      <c r="AL4154">
        <v>0</v>
      </c>
      <c r="AM4154">
        <v>0</v>
      </c>
      <c r="AN4154">
        <v>0</v>
      </c>
      <c r="AO4154">
        <v>0</v>
      </c>
      <c r="AP4154">
        <v>0</v>
      </c>
      <c r="AQ4154">
        <v>0</v>
      </c>
      <c r="AR4154">
        <v>0</v>
      </c>
      <c r="AS4154">
        <v>0</v>
      </c>
      <c r="AT4154">
        <v>0</v>
      </c>
      <c r="AU4154">
        <v>0</v>
      </c>
      <c r="AV4154">
        <v>0</v>
      </c>
      <c r="AW4154">
        <v>0</v>
      </c>
      <c r="AX4154">
        <v>0</v>
      </c>
      <c r="AY4154">
        <v>0</v>
      </c>
      <c r="AZ4154">
        <v>0</v>
      </c>
      <c r="BA4154">
        <v>0</v>
      </c>
      <c r="BB4154">
        <v>0</v>
      </c>
      <c r="BC4154">
        <v>0</v>
      </c>
      <c r="BD4154">
        <v>0</v>
      </c>
      <c r="BE4154">
        <v>0</v>
      </c>
      <c r="BF4154">
        <v>0</v>
      </c>
      <c r="BG4154">
        <v>0</v>
      </c>
      <c r="BH4154">
        <v>0</v>
      </c>
      <c r="BI4154">
        <v>0</v>
      </c>
      <c r="BJ4154" s="2">
        <v>45944</v>
      </c>
      <c r="BK4154">
        <v>0</v>
      </c>
      <c r="BL4154" s="3" t="str">
        <f>VLOOKUP(O4154,DropDownList!$H$1:$I$7,2,FALSE)</f>
        <v>2024/25</v>
      </c>
      <c r="BM4154" s="3" t="str">
        <f t="shared" si="65"/>
        <v>PCOA</v>
      </c>
    </row>
    <row r="4155" spans="1:65" x14ac:dyDescent="0.2">
      <c r="A4155">
        <v>2025</v>
      </c>
      <c r="B4155">
        <v>10</v>
      </c>
      <c r="C4155" t="s">
        <v>162</v>
      </c>
      <c r="D4155" t="s">
        <v>170</v>
      </c>
      <c r="E4155" t="s">
        <v>13</v>
      </c>
      <c r="F4155">
        <v>9345</v>
      </c>
      <c r="G4155" t="s">
        <v>141</v>
      </c>
      <c r="H4155" t="s">
        <v>171</v>
      </c>
      <c r="I4155" t="s">
        <v>172</v>
      </c>
      <c r="J4155" s="1">
        <v>45931</v>
      </c>
      <c r="K4155" t="s">
        <v>253</v>
      </c>
      <c r="L4155">
        <v>3</v>
      </c>
      <c r="M4155" t="s">
        <v>429</v>
      </c>
      <c r="N4155" t="s">
        <v>145</v>
      </c>
      <c r="O4155" t="s">
        <v>155</v>
      </c>
      <c r="P4155" t="s">
        <v>146</v>
      </c>
      <c r="Q4155">
        <v>100</v>
      </c>
      <c r="R4155">
        <v>81</v>
      </c>
      <c r="S4155">
        <v>1320</v>
      </c>
      <c r="T4155">
        <v>30</v>
      </c>
      <c r="U4155">
        <v>13</v>
      </c>
      <c r="V4155">
        <v>6</v>
      </c>
      <c r="W4155">
        <v>100</v>
      </c>
      <c r="X4155">
        <v>100</v>
      </c>
      <c r="Y4155">
        <v>0</v>
      </c>
      <c r="Z4155">
        <v>0</v>
      </c>
      <c r="AA4155">
        <v>1190</v>
      </c>
      <c r="AB4155">
        <v>0</v>
      </c>
      <c r="AC4155">
        <v>0</v>
      </c>
      <c r="AD4155">
        <v>6</v>
      </c>
      <c r="AE4155">
        <v>0</v>
      </c>
      <c r="AF4155">
        <v>73</v>
      </c>
      <c r="AG4155">
        <v>0</v>
      </c>
      <c r="AH4155">
        <v>2</v>
      </c>
      <c r="AI4155">
        <v>6</v>
      </c>
      <c r="AJ4155">
        <v>0</v>
      </c>
      <c r="AK4155">
        <v>0</v>
      </c>
      <c r="AL4155">
        <v>0</v>
      </c>
      <c r="AM4155">
        <v>0</v>
      </c>
      <c r="AN4155">
        <v>0</v>
      </c>
      <c r="AO4155">
        <v>39</v>
      </c>
      <c r="AP4155">
        <v>219</v>
      </c>
      <c r="AQ4155">
        <v>41</v>
      </c>
      <c r="AR4155">
        <v>0</v>
      </c>
      <c r="AS4155">
        <v>34</v>
      </c>
      <c r="AT4155">
        <v>20</v>
      </c>
      <c r="AU4155">
        <v>9</v>
      </c>
      <c r="AV4155">
        <v>4</v>
      </c>
      <c r="AW4155">
        <v>0</v>
      </c>
      <c r="AX4155">
        <v>0</v>
      </c>
      <c r="AY4155">
        <v>20</v>
      </c>
      <c r="AZ4155">
        <v>35</v>
      </c>
      <c r="BA4155">
        <v>28</v>
      </c>
      <c r="BB4155">
        <v>8</v>
      </c>
      <c r="BC4155">
        <v>2</v>
      </c>
      <c r="BD4155">
        <v>0</v>
      </c>
      <c r="BE4155">
        <v>0</v>
      </c>
      <c r="BF4155">
        <v>79</v>
      </c>
      <c r="BG4155">
        <v>100</v>
      </c>
      <c r="BH4155">
        <v>0</v>
      </c>
      <c r="BI4155">
        <v>13</v>
      </c>
      <c r="BJ4155" s="2">
        <v>45944</v>
      </c>
      <c r="BK4155">
        <v>0</v>
      </c>
      <c r="BL4155" s="3" t="str">
        <f>VLOOKUP(O4155,DropDownList!$H$1:$I$7,2,FALSE)</f>
        <v>2022/23</v>
      </c>
      <c r="BM4155" s="3" t="str">
        <f t="shared" si="65"/>
        <v>VSUR</v>
      </c>
    </row>
    <row r="4156" spans="1:65" x14ac:dyDescent="0.2">
      <c r="A4156">
        <v>2025</v>
      </c>
      <c r="B4156">
        <v>10</v>
      </c>
      <c r="C4156" t="s">
        <v>162</v>
      </c>
      <c r="D4156" t="s">
        <v>173</v>
      </c>
      <c r="E4156" t="s">
        <v>13</v>
      </c>
      <c r="F4156">
        <v>9753</v>
      </c>
      <c r="G4156" t="s">
        <v>158</v>
      </c>
      <c r="H4156" t="s">
        <v>171</v>
      </c>
      <c r="I4156" t="s">
        <v>172</v>
      </c>
      <c r="J4156" s="1">
        <v>45931</v>
      </c>
      <c r="K4156" t="s">
        <v>253</v>
      </c>
      <c r="L4156">
        <v>3</v>
      </c>
      <c r="M4156" t="s">
        <v>429</v>
      </c>
      <c r="N4156" t="s">
        <v>145</v>
      </c>
      <c r="O4156" t="s">
        <v>147</v>
      </c>
      <c r="P4156" t="s">
        <v>160</v>
      </c>
      <c r="Q4156">
        <v>8800.4500000000007</v>
      </c>
      <c r="R4156">
        <v>65</v>
      </c>
      <c r="S4156">
        <v>34805</v>
      </c>
      <c r="T4156">
        <v>4235</v>
      </c>
      <c r="U4156">
        <v>23</v>
      </c>
      <c r="V4156">
        <v>13</v>
      </c>
      <c r="W4156">
        <v>4530</v>
      </c>
      <c r="X4156">
        <v>5770</v>
      </c>
      <c r="Y4156">
        <v>0</v>
      </c>
      <c r="Z4156">
        <v>0</v>
      </c>
      <c r="AA4156">
        <v>21769.55</v>
      </c>
      <c r="AB4156">
        <v>1340</v>
      </c>
      <c r="AC4156">
        <v>19224.55</v>
      </c>
      <c r="AD4156">
        <v>8</v>
      </c>
      <c r="AE4156">
        <v>5</v>
      </c>
      <c r="AF4156">
        <v>37</v>
      </c>
      <c r="AG4156">
        <v>12</v>
      </c>
      <c r="AH4156">
        <v>5</v>
      </c>
      <c r="AI4156">
        <v>11</v>
      </c>
      <c r="AJ4156">
        <v>0</v>
      </c>
      <c r="AK4156">
        <v>0</v>
      </c>
      <c r="AL4156">
        <v>0</v>
      </c>
      <c r="AM4156">
        <v>0</v>
      </c>
      <c r="AN4156">
        <v>0</v>
      </c>
      <c r="AO4156">
        <v>35</v>
      </c>
      <c r="AP4156">
        <v>120</v>
      </c>
      <c r="AQ4156">
        <v>30</v>
      </c>
      <c r="AR4156">
        <v>0</v>
      </c>
      <c r="AS4156">
        <v>20</v>
      </c>
      <c r="AT4156">
        <v>9</v>
      </c>
      <c r="AU4156">
        <v>2</v>
      </c>
      <c r="AV4156">
        <v>0</v>
      </c>
      <c r="AW4156">
        <v>6</v>
      </c>
      <c r="AX4156">
        <v>0</v>
      </c>
      <c r="AY4156">
        <v>11</v>
      </c>
      <c r="AZ4156">
        <v>17</v>
      </c>
      <c r="BA4156">
        <v>7</v>
      </c>
      <c r="BB4156">
        <v>6</v>
      </c>
      <c r="BC4156">
        <v>4</v>
      </c>
      <c r="BD4156">
        <v>0</v>
      </c>
      <c r="BE4156">
        <v>0</v>
      </c>
      <c r="BF4156">
        <v>58</v>
      </c>
      <c r="BG4156">
        <v>4110</v>
      </c>
      <c r="BH4156">
        <v>0</v>
      </c>
      <c r="BI4156">
        <v>20</v>
      </c>
      <c r="BJ4156" s="2">
        <v>45944</v>
      </c>
      <c r="BK4156">
        <v>0</v>
      </c>
      <c r="BL4156" s="3" t="str">
        <f>VLOOKUP(O4156,DropDownList!$H$1:$I$7,2,FALSE)</f>
        <v>2024/25</v>
      </c>
      <c r="BM4156" s="3" t="str">
        <f t="shared" si="65"/>
        <v>SC COURT</v>
      </c>
    </row>
    <row r="4157" spans="1:65" x14ac:dyDescent="0.2">
      <c r="A4157">
        <v>2025</v>
      </c>
      <c r="B4157">
        <v>10</v>
      </c>
      <c r="C4157" t="s">
        <v>162</v>
      </c>
      <c r="D4157" t="s">
        <v>173</v>
      </c>
      <c r="E4157" t="s">
        <v>13</v>
      </c>
      <c r="F4157">
        <v>9753</v>
      </c>
      <c r="G4157" t="s">
        <v>158</v>
      </c>
      <c r="H4157" t="s">
        <v>171</v>
      </c>
      <c r="I4157" t="s">
        <v>172</v>
      </c>
      <c r="J4157" s="1">
        <v>45931</v>
      </c>
      <c r="K4157" t="s">
        <v>253</v>
      </c>
      <c r="L4157">
        <v>3</v>
      </c>
      <c r="M4157" t="s">
        <v>429</v>
      </c>
      <c r="N4157" t="s">
        <v>145</v>
      </c>
      <c r="O4157" t="s">
        <v>156</v>
      </c>
      <c r="P4157" t="s">
        <v>161</v>
      </c>
      <c r="Q4157">
        <v>64.59</v>
      </c>
      <c r="R4157">
        <v>63</v>
      </c>
      <c r="S4157">
        <v>2015</v>
      </c>
      <c r="T4157">
        <v>85</v>
      </c>
      <c r="U4157">
        <v>12</v>
      </c>
      <c r="V4157">
        <v>2</v>
      </c>
      <c r="W4157">
        <v>40.33</v>
      </c>
      <c r="X4157">
        <v>40.33</v>
      </c>
      <c r="Y4157">
        <v>0</v>
      </c>
      <c r="Z4157">
        <v>0</v>
      </c>
      <c r="AA4157">
        <v>1865.41</v>
      </c>
      <c r="AB4157">
        <v>0</v>
      </c>
      <c r="AC4157">
        <v>0</v>
      </c>
      <c r="AD4157">
        <v>1</v>
      </c>
      <c r="AE4157">
        <v>1</v>
      </c>
      <c r="AF4157">
        <v>57</v>
      </c>
      <c r="AG4157">
        <v>3</v>
      </c>
      <c r="AH4157">
        <v>2</v>
      </c>
      <c r="AI4157">
        <v>1</v>
      </c>
      <c r="AJ4157">
        <v>0</v>
      </c>
      <c r="AK4157">
        <v>0</v>
      </c>
      <c r="AL4157">
        <v>0</v>
      </c>
      <c r="AM4157">
        <v>0</v>
      </c>
      <c r="AN4157">
        <v>0</v>
      </c>
      <c r="AO4157">
        <v>31</v>
      </c>
      <c r="AP4157">
        <v>129</v>
      </c>
      <c r="AQ4157">
        <v>29</v>
      </c>
      <c r="AR4157">
        <v>0</v>
      </c>
      <c r="AS4157">
        <v>25</v>
      </c>
      <c r="AT4157">
        <v>15</v>
      </c>
      <c r="AU4157">
        <v>3</v>
      </c>
      <c r="AV4157">
        <v>2</v>
      </c>
      <c r="AW4157">
        <v>1</v>
      </c>
      <c r="AX4157">
        <v>0</v>
      </c>
      <c r="AY4157">
        <v>9</v>
      </c>
      <c r="AZ4157">
        <v>14</v>
      </c>
      <c r="BA4157">
        <v>9</v>
      </c>
      <c r="BB4157">
        <v>6</v>
      </c>
      <c r="BC4157">
        <v>5</v>
      </c>
      <c r="BD4157">
        <v>4</v>
      </c>
      <c r="BE4157">
        <v>0</v>
      </c>
      <c r="BF4157">
        <v>62</v>
      </c>
      <c r="BG4157">
        <v>20</v>
      </c>
      <c r="BH4157">
        <v>0</v>
      </c>
      <c r="BI4157">
        <v>12</v>
      </c>
      <c r="BJ4157" s="2">
        <v>45944</v>
      </c>
      <c r="BK4157">
        <v>0</v>
      </c>
      <c r="BL4157" s="3" t="str">
        <f>VLOOKUP(O4157,DropDownList!$H$1:$I$7,2,FALSE)</f>
        <v>2023/24</v>
      </c>
      <c r="BM4157" s="3" t="str">
        <f t="shared" si="65"/>
        <v>VSUR</v>
      </c>
    </row>
    <row r="4158" spans="1:65" x14ac:dyDescent="0.2">
      <c r="A4158">
        <v>2025</v>
      </c>
      <c r="B4158">
        <v>10</v>
      </c>
      <c r="C4158" t="s">
        <v>162</v>
      </c>
      <c r="D4158" t="s">
        <v>173</v>
      </c>
      <c r="E4158" t="s">
        <v>13</v>
      </c>
      <c r="F4158">
        <v>9753</v>
      </c>
      <c r="G4158" t="s">
        <v>158</v>
      </c>
      <c r="H4158" t="s">
        <v>171</v>
      </c>
      <c r="I4158" t="s">
        <v>172</v>
      </c>
      <c r="J4158" s="1">
        <v>45931</v>
      </c>
      <c r="K4158" t="s">
        <v>253</v>
      </c>
      <c r="L4158">
        <v>3</v>
      </c>
      <c r="M4158" t="s">
        <v>429</v>
      </c>
      <c r="N4158" t="s">
        <v>145</v>
      </c>
      <c r="O4158" t="s">
        <v>149</v>
      </c>
      <c r="P4158" t="s">
        <v>161</v>
      </c>
      <c r="Q4158">
        <v>185</v>
      </c>
      <c r="R4158">
        <v>19</v>
      </c>
      <c r="S4158">
        <v>560</v>
      </c>
      <c r="T4158">
        <v>0</v>
      </c>
      <c r="U4158">
        <v>14</v>
      </c>
      <c r="V4158">
        <v>3</v>
      </c>
      <c r="W4158">
        <v>135</v>
      </c>
      <c r="X4158">
        <v>135</v>
      </c>
      <c r="Y4158">
        <v>0</v>
      </c>
      <c r="Z4158">
        <v>0</v>
      </c>
      <c r="AA4158">
        <v>375</v>
      </c>
      <c r="AB4158">
        <v>0</v>
      </c>
      <c r="AC4158">
        <v>0</v>
      </c>
      <c r="AD4158">
        <v>3</v>
      </c>
      <c r="AE4158">
        <v>0</v>
      </c>
      <c r="AF4158">
        <v>13</v>
      </c>
      <c r="AG4158">
        <v>0</v>
      </c>
      <c r="AH4158">
        <v>0</v>
      </c>
      <c r="AI4158">
        <v>6</v>
      </c>
      <c r="AJ4158">
        <v>0</v>
      </c>
      <c r="AK4158">
        <v>0</v>
      </c>
      <c r="AL4158">
        <v>0</v>
      </c>
      <c r="AM4158">
        <v>0</v>
      </c>
      <c r="AN4158">
        <v>0</v>
      </c>
      <c r="AO4158">
        <v>12</v>
      </c>
      <c r="AP4158">
        <v>30</v>
      </c>
      <c r="AQ4158">
        <v>12</v>
      </c>
      <c r="AR4158">
        <v>0</v>
      </c>
      <c r="AS4158">
        <v>5</v>
      </c>
      <c r="AT4158">
        <v>1</v>
      </c>
      <c r="AU4158">
        <v>0</v>
      </c>
      <c r="AV4158">
        <v>1</v>
      </c>
      <c r="AW4158">
        <v>0</v>
      </c>
      <c r="AX4158">
        <v>0</v>
      </c>
      <c r="AY4158">
        <v>4</v>
      </c>
      <c r="AZ4158">
        <v>5</v>
      </c>
      <c r="BA4158">
        <v>1</v>
      </c>
      <c r="BB4158">
        <v>0</v>
      </c>
      <c r="BC4158">
        <v>0</v>
      </c>
      <c r="BD4158">
        <v>0</v>
      </c>
      <c r="BE4158">
        <v>0</v>
      </c>
      <c r="BF4158">
        <v>19</v>
      </c>
      <c r="BG4158">
        <v>185</v>
      </c>
      <c r="BH4158">
        <v>0</v>
      </c>
      <c r="BI4158">
        <v>14</v>
      </c>
      <c r="BJ4158" s="2">
        <v>45944</v>
      </c>
      <c r="BK4158">
        <v>0</v>
      </c>
      <c r="BL4158" s="3" t="str">
        <f>VLOOKUP(O4158,DropDownList!$H$1:$I$7,2,FALSE)</f>
        <v>2025/26</v>
      </c>
      <c r="BM4158" s="3" t="str">
        <f t="shared" si="65"/>
        <v>VSUR</v>
      </c>
    </row>
    <row r="4159" spans="1:65" x14ac:dyDescent="0.2">
      <c r="A4159">
        <v>2025</v>
      </c>
      <c r="B4159">
        <v>10</v>
      </c>
      <c r="C4159" t="s">
        <v>162</v>
      </c>
      <c r="D4159" t="s">
        <v>173</v>
      </c>
      <c r="E4159" t="s">
        <v>13</v>
      </c>
      <c r="F4159">
        <v>9753</v>
      </c>
      <c r="G4159" t="s">
        <v>158</v>
      </c>
      <c r="H4159" t="s">
        <v>171</v>
      </c>
      <c r="I4159" t="s">
        <v>172</v>
      </c>
      <c r="J4159" s="1">
        <v>45931</v>
      </c>
      <c r="K4159" t="s">
        <v>253</v>
      </c>
      <c r="L4159">
        <v>3</v>
      </c>
      <c r="M4159" t="s">
        <v>429</v>
      </c>
      <c r="N4159" t="s">
        <v>145</v>
      </c>
      <c r="O4159" t="s">
        <v>149</v>
      </c>
      <c r="P4159" t="s">
        <v>160</v>
      </c>
      <c r="Q4159">
        <v>8069.98</v>
      </c>
      <c r="R4159">
        <v>19</v>
      </c>
      <c r="S4159">
        <v>11810</v>
      </c>
      <c r="T4159">
        <v>0</v>
      </c>
      <c r="U4159">
        <v>14</v>
      </c>
      <c r="V4159">
        <v>7</v>
      </c>
      <c r="W4159">
        <v>2190</v>
      </c>
      <c r="X4159">
        <v>5530</v>
      </c>
      <c r="Y4159">
        <v>0</v>
      </c>
      <c r="Z4159">
        <v>0</v>
      </c>
      <c r="AA4159">
        <v>3740.02</v>
      </c>
      <c r="AB4159">
        <v>0</v>
      </c>
      <c r="AC4159">
        <v>3365.02</v>
      </c>
      <c r="AD4159">
        <v>3</v>
      </c>
      <c r="AE4159">
        <v>4</v>
      </c>
      <c r="AF4159">
        <v>5</v>
      </c>
      <c r="AG4159">
        <v>8</v>
      </c>
      <c r="AH4159">
        <v>0</v>
      </c>
      <c r="AI4159">
        <v>6</v>
      </c>
      <c r="AJ4159">
        <v>0</v>
      </c>
      <c r="AK4159">
        <v>0</v>
      </c>
      <c r="AL4159">
        <v>0</v>
      </c>
      <c r="AM4159">
        <v>0</v>
      </c>
      <c r="AN4159">
        <v>0</v>
      </c>
      <c r="AO4159">
        <v>12</v>
      </c>
      <c r="AP4159">
        <v>30</v>
      </c>
      <c r="AQ4159">
        <v>12</v>
      </c>
      <c r="AR4159">
        <v>0</v>
      </c>
      <c r="AS4159">
        <v>5</v>
      </c>
      <c r="AT4159">
        <v>1</v>
      </c>
      <c r="AU4159">
        <v>0</v>
      </c>
      <c r="AV4159">
        <v>1</v>
      </c>
      <c r="AW4159">
        <v>0</v>
      </c>
      <c r="AX4159">
        <v>0</v>
      </c>
      <c r="AY4159">
        <v>4</v>
      </c>
      <c r="AZ4159">
        <v>5</v>
      </c>
      <c r="BA4159">
        <v>1</v>
      </c>
      <c r="BB4159">
        <v>0</v>
      </c>
      <c r="BC4159">
        <v>0</v>
      </c>
      <c r="BD4159">
        <v>0</v>
      </c>
      <c r="BE4159">
        <v>0</v>
      </c>
      <c r="BF4159">
        <v>19</v>
      </c>
      <c r="BG4159">
        <v>5010</v>
      </c>
      <c r="BH4159">
        <v>0</v>
      </c>
      <c r="BI4159">
        <v>14</v>
      </c>
      <c r="BJ4159" s="2">
        <v>45944</v>
      </c>
      <c r="BK4159">
        <v>0</v>
      </c>
      <c r="BL4159" s="3" t="str">
        <f>VLOOKUP(O4159,DropDownList!$H$1:$I$7,2,FALSE)</f>
        <v>2025/26</v>
      </c>
      <c r="BM4159" s="3" t="str">
        <f t="shared" si="65"/>
        <v>SC COURT</v>
      </c>
    </row>
    <row r="4160" spans="1:65" x14ac:dyDescent="0.2">
      <c r="A4160">
        <v>2025</v>
      </c>
      <c r="B4160">
        <v>10</v>
      </c>
      <c r="C4160" t="s">
        <v>162</v>
      </c>
      <c r="D4160" t="s">
        <v>173</v>
      </c>
      <c r="E4160" t="s">
        <v>13</v>
      </c>
      <c r="F4160">
        <v>9753</v>
      </c>
      <c r="G4160" t="s">
        <v>158</v>
      </c>
      <c r="H4160" t="s">
        <v>171</v>
      </c>
      <c r="I4160" t="s">
        <v>172</v>
      </c>
      <c r="J4160" s="1">
        <v>45931</v>
      </c>
      <c r="K4160" t="s">
        <v>253</v>
      </c>
      <c r="L4160">
        <v>3</v>
      </c>
      <c r="M4160" t="s">
        <v>429</v>
      </c>
      <c r="N4160" t="s">
        <v>145</v>
      </c>
      <c r="O4160" t="s">
        <v>147</v>
      </c>
      <c r="P4160" t="s">
        <v>161</v>
      </c>
      <c r="Q4160">
        <v>190</v>
      </c>
      <c r="R4160">
        <v>57</v>
      </c>
      <c r="S4160">
        <v>1530</v>
      </c>
      <c r="T4160">
        <v>135</v>
      </c>
      <c r="U4160">
        <v>22</v>
      </c>
      <c r="V4160">
        <v>8</v>
      </c>
      <c r="W4160">
        <v>140</v>
      </c>
      <c r="X4160">
        <v>140</v>
      </c>
      <c r="Y4160">
        <v>0</v>
      </c>
      <c r="Z4160">
        <v>0</v>
      </c>
      <c r="AA4160">
        <v>1205</v>
      </c>
      <c r="AB4160">
        <v>0</v>
      </c>
      <c r="AC4160">
        <v>0</v>
      </c>
      <c r="AD4160">
        <v>7</v>
      </c>
      <c r="AE4160">
        <v>1</v>
      </c>
      <c r="AF4160">
        <v>43</v>
      </c>
      <c r="AG4160">
        <v>1</v>
      </c>
      <c r="AH4160">
        <v>3</v>
      </c>
      <c r="AI4160">
        <v>10</v>
      </c>
      <c r="AJ4160">
        <v>0</v>
      </c>
      <c r="AK4160">
        <v>0</v>
      </c>
      <c r="AL4160">
        <v>0</v>
      </c>
      <c r="AM4160">
        <v>0</v>
      </c>
      <c r="AN4160">
        <v>0</v>
      </c>
      <c r="AO4160">
        <v>31</v>
      </c>
      <c r="AP4160">
        <v>114</v>
      </c>
      <c r="AQ4160">
        <v>29</v>
      </c>
      <c r="AR4160">
        <v>0</v>
      </c>
      <c r="AS4160">
        <v>19</v>
      </c>
      <c r="AT4160">
        <v>8</v>
      </c>
      <c r="AU4160">
        <v>2</v>
      </c>
      <c r="AV4160">
        <v>0</v>
      </c>
      <c r="AW4160">
        <v>3</v>
      </c>
      <c r="AX4160">
        <v>0</v>
      </c>
      <c r="AY4160">
        <v>11</v>
      </c>
      <c r="AZ4160">
        <v>17</v>
      </c>
      <c r="BA4160">
        <v>7</v>
      </c>
      <c r="BB4160">
        <v>6</v>
      </c>
      <c r="BC4160">
        <v>4</v>
      </c>
      <c r="BD4160">
        <v>0</v>
      </c>
      <c r="BE4160">
        <v>0</v>
      </c>
      <c r="BF4160">
        <v>53</v>
      </c>
      <c r="BG4160">
        <v>180</v>
      </c>
      <c r="BH4160">
        <v>0</v>
      </c>
      <c r="BI4160">
        <v>20</v>
      </c>
      <c r="BJ4160" s="2">
        <v>45944</v>
      </c>
      <c r="BK4160">
        <v>0</v>
      </c>
      <c r="BL4160" s="3" t="str">
        <f>VLOOKUP(O4160,DropDownList!$H$1:$I$7,2,FALSE)</f>
        <v>2024/25</v>
      </c>
      <c r="BM4160" s="3" t="str">
        <f t="shared" si="65"/>
        <v>VSUR</v>
      </c>
    </row>
    <row r="4161" spans="1:65" x14ac:dyDescent="0.2">
      <c r="A4161">
        <v>2025</v>
      </c>
      <c r="B4161">
        <v>10</v>
      </c>
      <c r="C4161" t="s">
        <v>162</v>
      </c>
      <c r="D4161" t="s">
        <v>173</v>
      </c>
      <c r="E4161" t="s">
        <v>13</v>
      </c>
      <c r="F4161">
        <v>9753</v>
      </c>
      <c r="G4161" t="s">
        <v>158</v>
      </c>
      <c r="H4161" t="s">
        <v>171</v>
      </c>
      <c r="I4161" t="s">
        <v>172</v>
      </c>
      <c r="J4161" s="1">
        <v>45931</v>
      </c>
      <c r="K4161" t="s">
        <v>253</v>
      </c>
      <c r="L4161">
        <v>3</v>
      </c>
      <c r="M4161" t="s">
        <v>429</v>
      </c>
      <c r="N4161" t="s">
        <v>145</v>
      </c>
      <c r="O4161" t="s">
        <v>155</v>
      </c>
      <c r="P4161" t="s">
        <v>160</v>
      </c>
      <c r="Q4161">
        <v>5913.71</v>
      </c>
      <c r="R4161">
        <v>88</v>
      </c>
      <c r="S4161">
        <v>66975.33</v>
      </c>
      <c r="T4161">
        <v>2569.4299999999998</v>
      </c>
      <c r="U4161">
        <v>17</v>
      </c>
      <c r="V4161">
        <v>9</v>
      </c>
      <c r="W4161">
        <v>3036.08</v>
      </c>
      <c r="X4161">
        <v>3036.08</v>
      </c>
      <c r="Y4161">
        <v>0</v>
      </c>
      <c r="Z4161">
        <v>0</v>
      </c>
      <c r="AA4161">
        <v>58492.19</v>
      </c>
      <c r="AB4161">
        <v>16281.67</v>
      </c>
      <c r="AC4161">
        <v>40070.519999999997</v>
      </c>
      <c r="AD4161">
        <v>6</v>
      </c>
      <c r="AE4161">
        <v>3</v>
      </c>
      <c r="AF4161">
        <v>64</v>
      </c>
      <c r="AG4161">
        <v>11</v>
      </c>
      <c r="AH4161">
        <v>6</v>
      </c>
      <c r="AI4161">
        <v>6</v>
      </c>
      <c r="AJ4161">
        <v>0</v>
      </c>
      <c r="AK4161">
        <v>0</v>
      </c>
      <c r="AL4161">
        <v>0</v>
      </c>
      <c r="AM4161">
        <v>0</v>
      </c>
      <c r="AN4161">
        <v>0</v>
      </c>
      <c r="AO4161">
        <v>56</v>
      </c>
      <c r="AP4161">
        <v>227</v>
      </c>
      <c r="AQ4161">
        <v>56</v>
      </c>
      <c r="AR4161">
        <v>0</v>
      </c>
      <c r="AS4161">
        <v>26</v>
      </c>
      <c r="AT4161">
        <v>16</v>
      </c>
      <c r="AU4161">
        <v>8</v>
      </c>
      <c r="AV4161">
        <v>4</v>
      </c>
      <c r="AW4161">
        <v>2</v>
      </c>
      <c r="AX4161">
        <v>0</v>
      </c>
      <c r="AY4161">
        <v>28</v>
      </c>
      <c r="AZ4161">
        <v>35</v>
      </c>
      <c r="BA4161">
        <v>19</v>
      </c>
      <c r="BB4161">
        <v>9</v>
      </c>
      <c r="BC4161">
        <v>2</v>
      </c>
      <c r="BD4161">
        <v>4</v>
      </c>
      <c r="BE4161">
        <v>0</v>
      </c>
      <c r="BF4161">
        <v>85</v>
      </c>
      <c r="BG4161">
        <v>2005</v>
      </c>
      <c r="BH4161">
        <v>1</v>
      </c>
      <c r="BI4161">
        <v>16</v>
      </c>
      <c r="BJ4161" s="2">
        <v>45944</v>
      </c>
      <c r="BK4161">
        <v>0</v>
      </c>
      <c r="BL4161" s="3" t="str">
        <f>VLOOKUP(O4161,DropDownList!$H$1:$I$7,2,FALSE)</f>
        <v>2022/23</v>
      </c>
      <c r="BM4161" s="3" t="str">
        <f t="shared" si="65"/>
        <v>SC COURT</v>
      </c>
    </row>
    <row r="4162" spans="1:65" x14ac:dyDescent="0.2">
      <c r="A4162">
        <v>2025</v>
      </c>
      <c r="B4162">
        <v>10</v>
      </c>
      <c r="C4162" t="s">
        <v>162</v>
      </c>
      <c r="D4162" t="s">
        <v>173</v>
      </c>
      <c r="E4162" t="s">
        <v>13</v>
      </c>
      <c r="F4162">
        <v>9753</v>
      </c>
      <c r="G4162" t="s">
        <v>158</v>
      </c>
      <c r="H4162" t="s">
        <v>171</v>
      </c>
      <c r="I4162" t="s">
        <v>172</v>
      </c>
      <c r="J4162" s="1">
        <v>45931</v>
      </c>
      <c r="K4162" t="s">
        <v>253</v>
      </c>
      <c r="L4162">
        <v>3</v>
      </c>
      <c r="M4162" t="s">
        <v>429</v>
      </c>
      <c r="N4162" t="s">
        <v>145</v>
      </c>
      <c r="O4162" t="s">
        <v>156</v>
      </c>
      <c r="P4162" t="s">
        <v>160</v>
      </c>
      <c r="Q4162">
        <v>6362.09</v>
      </c>
      <c r="R4162">
        <v>64</v>
      </c>
      <c r="S4162">
        <v>46385</v>
      </c>
      <c r="T4162">
        <v>1585</v>
      </c>
      <c r="U4162">
        <v>12</v>
      </c>
      <c r="V4162">
        <v>7</v>
      </c>
      <c r="W4162">
        <v>3732.59</v>
      </c>
      <c r="X4162">
        <v>4192.59</v>
      </c>
      <c r="Y4162">
        <v>0</v>
      </c>
      <c r="Z4162">
        <v>0</v>
      </c>
      <c r="AA4162">
        <v>38437.910000000003</v>
      </c>
      <c r="AB4162">
        <v>5200</v>
      </c>
      <c r="AC4162">
        <v>31372.5</v>
      </c>
      <c r="AD4162">
        <v>1</v>
      </c>
      <c r="AE4162">
        <v>6</v>
      </c>
      <c r="AF4162">
        <v>50</v>
      </c>
      <c r="AG4162">
        <v>11</v>
      </c>
      <c r="AH4162">
        <v>2</v>
      </c>
      <c r="AI4162">
        <v>1</v>
      </c>
      <c r="AJ4162">
        <v>0</v>
      </c>
      <c r="AK4162">
        <v>0</v>
      </c>
      <c r="AL4162">
        <v>0</v>
      </c>
      <c r="AM4162">
        <v>0</v>
      </c>
      <c r="AN4162">
        <v>0</v>
      </c>
      <c r="AO4162">
        <v>31</v>
      </c>
      <c r="AP4162">
        <v>129</v>
      </c>
      <c r="AQ4162">
        <v>29</v>
      </c>
      <c r="AR4162">
        <v>0</v>
      </c>
      <c r="AS4162">
        <v>25</v>
      </c>
      <c r="AT4162">
        <v>15</v>
      </c>
      <c r="AU4162">
        <v>3</v>
      </c>
      <c r="AV4162">
        <v>2</v>
      </c>
      <c r="AW4162">
        <v>1</v>
      </c>
      <c r="AX4162">
        <v>0</v>
      </c>
      <c r="AY4162">
        <v>9</v>
      </c>
      <c r="AZ4162">
        <v>14</v>
      </c>
      <c r="BA4162">
        <v>9</v>
      </c>
      <c r="BB4162">
        <v>6</v>
      </c>
      <c r="BC4162">
        <v>5</v>
      </c>
      <c r="BD4162">
        <v>4</v>
      </c>
      <c r="BE4162">
        <v>0</v>
      </c>
      <c r="BF4162">
        <v>63</v>
      </c>
      <c r="BG4162">
        <v>520</v>
      </c>
      <c r="BH4162">
        <v>0</v>
      </c>
      <c r="BI4162">
        <v>12</v>
      </c>
      <c r="BJ4162" s="2">
        <v>45944</v>
      </c>
      <c r="BK4162">
        <v>0</v>
      </c>
      <c r="BL4162" s="3" t="str">
        <f>VLOOKUP(O4162,DropDownList!$H$1:$I$7,2,FALSE)</f>
        <v>2023/24</v>
      </c>
      <c r="BM4162" s="3" t="str">
        <f t="shared" si="65"/>
        <v>SC COURT</v>
      </c>
    </row>
    <row r="4163" spans="1:65" x14ac:dyDescent="0.2">
      <c r="A4163">
        <v>2025</v>
      </c>
      <c r="B4163">
        <v>10</v>
      </c>
      <c r="C4163" t="s">
        <v>162</v>
      </c>
      <c r="D4163" t="s">
        <v>173</v>
      </c>
      <c r="E4163" t="s">
        <v>13</v>
      </c>
      <c r="F4163">
        <v>9753</v>
      </c>
      <c r="G4163" t="s">
        <v>158</v>
      </c>
      <c r="H4163" t="s">
        <v>171</v>
      </c>
      <c r="I4163" t="s">
        <v>172</v>
      </c>
      <c r="J4163" s="1">
        <v>45931</v>
      </c>
      <c r="K4163" t="s">
        <v>253</v>
      </c>
      <c r="L4163">
        <v>3</v>
      </c>
      <c r="M4163" t="s">
        <v>429</v>
      </c>
      <c r="N4163" t="s">
        <v>145</v>
      </c>
      <c r="O4163" t="s">
        <v>155</v>
      </c>
      <c r="P4163" t="s">
        <v>161</v>
      </c>
      <c r="Q4163">
        <v>175</v>
      </c>
      <c r="R4163">
        <v>80</v>
      </c>
      <c r="S4163">
        <v>2375</v>
      </c>
      <c r="T4163">
        <v>90</v>
      </c>
      <c r="U4163">
        <v>17</v>
      </c>
      <c r="V4163">
        <v>6</v>
      </c>
      <c r="W4163">
        <v>120</v>
      </c>
      <c r="X4163">
        <v>120</v>
      </c>
      <c r="Y4163">
        <v>0</v>
      </c>
      <c r="Z4163">
        <v>0</v>
      </c>
      <c r="AA4163">
        <v>2110</v>
      </c>
      <c r="AB4163">
        <v>0</v>
      </c>
      <c r="AC4163">
        <v>0</v>
      </c>
      <c r="AD4163">
        <v>6</v>
      </c>
      <c r="AE4163">
        <v>0</v>
      </c>
      <c r="AF4163">
        <v>68</v>
      </c>
      <c r="AG4163">
        <v>1</v>
      </c>
      <c r="AH4163">
        <v>4</v>
      </c>
      <c r="AI4163">
        <v>7</v>
      </c>
      <c r="AJ4163">
        <v>0</v>
      </c>
      <c r="AK4163">
        <v>0</v>
      </c>
      <c r="AL4163">
        <v>0</v>
      </c>
      <c r="AM4163">
        <v>0</v>
      </c>
      <c r="AN4163">
        <v>0</v>
      </c>
      <c r="AO4163">
        <v>51</v>
      </c>
      <c r="AP4163">
        <v>222</v>
      </c>
      <c r="AQ4163">
        <v>54</v>
      </c>
      <c r="AR4163">
        <v>0</v>
      </c>
      <c r="AS4163">
        <v>24</v>
      </c>
      <c r="AT4163">
        <v>16</v>
      </c>
      <c r="AU4163">
        <v>8</v>
      </c>
      <c r="AV4163">
        <v>4</v>
      </c>
      <c r="AW4163">
        <v>2</v>
      </c>
      <c r="AX4163">
        <v>0</v>
      </c>
      <c r="AY4163">
        <v>27</v>
      </c>
      <c r="AZ4163">
        <v>34</v>
      </c>
      <c r="BA4163">
        <v>18</v>
      </c>
      <c r="BB4163">
        <v>9</v>
      </c>
      <c r="BC4163">
        <v>2</v>
      </c>
      <c r="BD4163">
        <v>7</v>
      </c>
      <c r="BE4163">
        <v>0</v>
      </c>
      <c r="BF4163">
        <v>77</v>
      </c>
      <c r="BG4163">
        <v>160</v>
      </c>
      <c r="BH4163">
        <v>0</v>
      </c>
      <c r="BI4163">
        <v>16</v>
      </c>
      <c r="BJ4163" s="2">
        <v>45944</v>
      </c>
      <c r="BK4163">
        <v>0</v>
      </c>
      <c r="BL4163" s="3" t="str">
        <f>VLOOKUP(O4163,DropDownList!$H$1:$I$7,2,FALSE)</f>
        <v>2022/23</v>
      </c>
      <c r="BM4163" s="3" t="str">
        <f t="shared" si="65"/>
        <v>VSUR</v>
      </c>
    </row>
    <row r="4164" spans="1:65" x14ac:dyDescent="0.2">
      <c r="A4164">
        <v>2025</v>
      </c>
      <c r="B4164">
        <v>10</v>
      </c>
      <c r="C4164" t="s">
        <v>162</v>
      </c>
      <c r="D4164" t="s">
        <v>174</v>
      </c>
      <c r="E4164" t="s">
        <v>14</v>
      </c>
      <c r="F4164">
        <v>9346</v>
      </c>
      <c r="G4164" t="s">
        <v>141</v>
      </c>
      <c r="H4164" t="s">
        <v>171</v>
      </c>
      <c r="I4164" t="s">
        <v>172</v>
      </c>
      <c r="J4164" s="1">
        <v>45931</v>
      </c>
      <c r="K4164" t="s">
        <v>253</v>
      </c>
      <c r="L4164">
        <v>3</v>
      </c>
      <c r="M4164" t="s">
        <v>429</v>
      </c>
      <c r="N4164" t="s">
        <v>145</v>
      </c>
      <c r="O4164" t="s">
        <v>147</v>
      </c>
      <c r="P4164" t="s">
        <v>153</v>
      </c>
      <c r="Q4164">
        <v>45</v>
      </c>
      <c r="R4164">
        <v>7</v>
      </c>
      <c r="S4164">
        <v>315</v>
      </c>
      <c r="T4164">
        <v>0</v>
      </c>
      <c r="U4164">
        <v>1</v>
      </c>
      <c r="V4164">
        <v>1</v>
      </c>
      <c r="W4164">
        <v>45</v>
      </c>
      <c r="X4164">
        <v>45</v>
      </c>
      <c r="Y4164">
        <v>0</v>
      </c>
      <c r="Z4164">
        <v>0</v>
      </c>
      <c r="AA4164">
        <v>270</v>
      </c>
      <c r="AB4164">
        <v>0</v>
      </c>
      <c r="AC4164">
        <v>270</v>
      </c>
      <c r="AD4164">
        <v>1</v>
      </c>
      <c r="AE4164">
        <v>0</v>
      </c>
      <c r="AF4164">
        <v>6</v>
      </c>
      <c r="AG4164">
        <v>0</v>
      </c>
      <c r="AH4164">
        <v>0</v>
      </c>
      <c r="AI4164">
        <v>1</v>
      </c>
      <c r="AJ4164">
        <v>0</v>
      </c>
      <c r="AK4164">
        <v>0</v>
      </c>
      <c r="AL4164">
        <v>0</v>
      </c>
      <c r="AM4164">
        <v>0</v>
      </c>
      <c r="AN4164">
        <v>0</v>
      </c>
      <c r="AO4164">
        <v>3</v>
      </c>
      <c r="AP4164">
        <v>3</v>
      </c>
      <c r="AQ4164">
        <v>3</v>
      </c>
      <c r="AR4164">
        <v>0</v>
      </c>
      <c r="AS4164">
        <v>0</v>
      </c>
      <c r="AT4164">
        <v>0</v>
      </c>
      <c r="AU4164">
        <v>0</v>
      </c>
      <c r="AV4164">
        <v>0</v>
      </c>
      <c r="AW4164">
        <v>0</v>
      </c>
      <c r="AX4164">
        <v>0</v>
      </c>
      <c r="AY4164">
        <v>0</v>
      </c>
      <c r="AZ4164">
        <v>0</v>
      </c>
      <c r="BA4164">
        <v>0</v>
      </c>
      <c r="BB4164">
        <v>0</v>
      </c>
      <c r="BC4164">
        <v>0</v>
      </c>
      <c r="BD4164">
        <v>0</v>
      </c>
      <c r="BE4164">
        <v>0</v>
      </c>
      <c r="BF4164">
        <v>3</v>
      </c>
      <c r="BG4164">
        <v>45</v>
      </c>
      <c r="BH4164">
        <v>0</v>
      </c>
      <c r="BI4164">
        <v>1</v>
      </c>
      <c r="BJ4164" s="2">
        <v>45944</v>
      </c>
      <c r="BK4164">
        <v>0</v>
      </c>
      <c r="BL4164" s="3" t="str">
        <f>VLOOKUP(O4164,DropDownList!$H$1:$I$7,2,FALSE)</f>
        <v>2024/25</v>
      </c>
      <c r="BM4164" s="3" t="str">
        <f t="shared" si="65"/>
        <v>PREG</v>
      </c>
    </row>
    <row r="4165" spans="1:65" x14ac:dyDescent="0.2">
      <c r="A4165">
        <v>2025</v>
      </c>
      <c r="B4165">
        <v>10</v>
      </c>
      <c r="C4165" t="s">
        <v>162</v>
      </c>
      <c r="D4165" t="s">
        <v>174</v>
      </c>
      <c r="E4165" t="s">
        <v>14</v>
      </c>
      <c r="F4165">
        <v>9346</v>
      </c>
      <c r="G4165" t="s">
        <v>141</v>
      </c>
      <c r="H4165" t="s">
        <v>171</v>
      </c>
      <c r="I4165" t="s">
        <v>172</v>
      </c>
      <c r="J4165" s="1">
        <v>45931</v>
      </c>
      <c r="K4165" t="s">
        <v>253</v>
      </c>
      <c r="L4165">
        <v>3</v>
      </c>
      <c r="M4165" t="s">
        <v>429</v>
      </c>
      <c r="N4165" t="s">
        <v>145</v>
      </c>
      <c r="O4165" t="s">
        <v>149</v>
      </c>
      <c r="P4165" t="s">
        <v>146</v>
      </c>
      <c r="Q4165">
        <v>480</v>
      </c>
      <c r="R4165">
        <v>117</v>
      </c>
      <c r="S4165">
        <v>1760</v>
      </c>
      <c r="T4165">
        <v>10</v>
      </c>
      <c r="U4165">
        <v>56</v>
      </c>
      <c r="V4165">
        <v>31</v>
      </c>
      <c r="W4165">
        <v>460</v>
      </c>
      <c r="X4165">
        <v>460</v>
      </c>
      <c r="Y4165">
        <v>0</v>
      </c>
      <c r="Z4165">
        <v>0</v>
      </c>
      <c r="AA4165">
        <v>1270</v>
      </c>
      <c r="AB4165">
        <v>0</v>
      </c>
      <c r="AC4165">
        <v>0</v>
      </c>
      <c r="AD4165">
        <v>29</v>
      </c>
      <c r="AE4165">
        <v>2</v>
      </c>
      <c r="AF4165">
        <v>83</v>
      </c>
      <c r="AG4165">
        <v>2</v>
      </c>
      <c r="AH4165">
        <v>1</v>
      </c>
      <c r="AI4165">
        <v>31</v>
      </c>
      <c r="AJ4165">
        <v>0</v>
      </c>
      <c r="AK4165">
        <v>0</v>
      </c>
      <c r="AL4165">
        <v>0</v>
      </c>
      <c r="AM4165">
        <v>0</v>
      </c>
      <c r="AN4165">
        <v>0</v>
      </c>
      <c r="AO4165">
        <v>55</v>
      </c>
      <c r="AP4165">
        <v>69</v>
      </c>
      <c r="AQ4165">
        <v>55</v>
      </c>
      <c r="AR4165">
        <v>0</v>
      </c>
      <c r="AS4165">
        <v>2</v>
      </c>
      <c r="AT4165">
        <v>0</v>
      </c>
      <c r="AU4165">
        <v>1</v>
      </c>
      <c r="AV4165">
        <v>0</v>
      </c>
      <c r="AW4165">
        <v>1</v>
      </c>
      <c r="AX4165">
        <v>0</v>
      </c>
      <c r="AY4165">
        <v>1</v>
      </c>
      <c r="AZ4165">
        <v>2</v>
      </c>
      <c r="BA4165">
        <v>1</v>
      </c>
      <c r="BB4165">
        <v>0</v>
      </c>
      <c r="BC4165">
        <v>0</v>
      </c>
      <c r="BD4165">
        <v>0</v>
      </c>
      <c r="BE4165">
        <v>0</v>
      </c>
      <c r="BF4165">
        <v>114</v>
      </c>
      <c r="BG4165">
        <v>460</v>
      </c>
      <c r="BH4165">
        <v>0</v>
      </c>
      <c r="BI4165">
        <v>54</v>
      </c>
      <c r="BJ4165" s="2">
        <v>45944</v>
      </c>
      <c r="BK4165">
        <v>0</v>
      </c>
      <c r="BL4165" s="3" t="str">
        <f>VLOOKUP(O4165,DropDownList!$H$1:$I$7,2,FALSE)</f>
        <v>2025/26</v>
      </c>
      <c r="BM4165" s="3" t="str">
        <f t="shared" si="65"/>
        <v>VSUR</v>
      </c>
    </row>
    <row r="4166" spans="1:65" x14ac:dyDescent="0.2">
      <c r="A4166">
        <v>2025</v>
      </c>
      <c r="B4166">
        <v>10</v>
      </c>
      <c r="C4166" t="s">
        <v>162</v>
      </c>
      <c r="D4166" t="s">
        <v>174</v>
      </c>
      <c r="E4166" t="s">
        <v>14</v>
      </c>
      <c r="F4166">
        <v>9346</v>
      </c>
      <c r="G4166" t="s">
        <v>141</v>
      </c>
      <c r="H4166" t="s">
        <v>171</v>
      </c>
      <c r="I4166" t="s">
        <v>172</v>
      </c>
      <c r="J4166" s="1">
        <v>45931</v>
      </c>
      <c r="K4166" t="s">
        <v>253</v>
      </c>
      <c r="L4166">
        <v>3</v>
      </c>
      <c r="M4166" t="s">
        <v>429</v>
      </c>
      <c r="N4166" t="s">
        <v>145</v>
      </c>
      <c r="O4166" t="s">
        <v>156</v>
      </c>
      <c r="P4166" t="s">
        <v>153</v>
      </c>
      <c r="Q4166">
        <v>0</v>
      </c>
      <c r="R4166">
        <v>1</v>
      </c>
      <c r="S4166">
        <v>45</v>
      </c>
      <c r="T4166">
        <v>0</v>
      </c>
      <c r="U4166">
        <v>0</v>
      </c>
      <c r="V4166">
        <v>0</v>
      </c>
      <c r="W4166">
        <v>0</v>
      </c>
      <c r="X4166">
        <v>0</v>
      </c>
      <c r="Y4166">
        <v>0</v>
      </c>
      <c r="Z4166">
        <v>0</v>
      </c>
      <c r="AA4166">
        <v>45</v>
      </c>
      <c r="AB4166">
        <v>0</v>
      </c>
      <c r="AC4166">
        <v>45</v>
      </c>
      <c r="AD4166">
        <v>0</v>
      </c>
      <c r="AE4166">
        <v>0</v>
      </c>
      <c r="AF4166">
        <v>1</v>
      </c>
      <c r="AG4166">
        <v>0</v>
      </c>
      <c r="AH4166">
        <v>0</v>
      </c>
      <c r="AI4166">
        <v>0</v>
      </c>
      <c r="AJ4166">
        <v>0</v>
      </c>
      <c r="AK4166">
        <v>0</v>
      </c>
      <c r="AL4166">
        <v>0</v>
      </c>
      <c r="AM4166">
        <v>0</v>
      </c>
      <c r="AN4166">
        <v>0</v>
      </c>
      <c r="AO4166">
        <v>1</v>
      </c>
      <c r="AP4166">
        <v>1</v>
      </c>
      <c r="AQ4166">
        <v>1</v>
      </c>
      <c r="AR4166">
        <v>0</v>
      </c>
      <c r="AS4166">
        <v>0</v>
      </c>
      <c r="AT4166">
        <v>0</v>
      </c>
      <c r="AU4166">
        <v>0</v>
      </c>
      <c r="AV4166">
        <v>0</v>
      </c>
      <c r="AW4166">
        <v>0</v>
      </c>
      <c r="AX4166">
        <v>0</v>
      </c>
      <c r="AY4166">
        <v>0</v>
      </c>
      <c r="AZ4166">
        <v>0</v>
      </c>
      <c r="BA4166">
        <v>0</v>
      </c>
      <c r="BB4166">
        <v>0</v>
      </c>
      <c r="BC4166">
        <v>0</v>
      </c>
      <c r="BD4166">
        <v>0</v>
      </c>
      <c r="BE4166">
        <v>0</v>
      </c>
      <c r="BF4166">
        <v>1</v>
      </c>
      <c r="BG4166">
        <v>0</v>
      </c>
      <c r="BH4166">
        <v>0</v>
      </c>
      <c r="BI4166">
        <v>0</v>
      </c>
      <c r="BJ4166" s="2">
        <v>45944</v>
      </c>
      <c r="BK4166">
        <v>0</v>
      </c>
      <c r="BL4166" s="3" t="str">
        <f>VLOOKUP(O4166,DropDownList!$H$1:$I$7,2,FALSE)</f>
        <v>2023/24</v>
      </c>
      <c r="BM4166" s="3" t="str">
        <f t="shared" si="65"/>
        <v>PREG</v>
      </c>
    </row>
    <row r="4167" spans="1:65" x14ac:dyDescent="0.2">
      <c r="A4167">
        <v>2025</v>
      </c>
      <c r="B4167">
        <v>10</v>
      </c>
      <c r="C4167" t="s">
        <v>162</v>
      </c>
      <c r="D4167" t="s">
        <v>174</v>
      </c>
      <c r="E4167" t="s">
        <v>14</v>
      </c>
      <c r="F4167">
        <v>9346</v>
      </c>
      <c r="G4167" t="s">
        <v>141</v>
      </c>
      <c r="H4167" t="s">
        <v>171</v>
      </c>
      <c r="I4167" t="s">
        <v>172</v>
      </c>
      <c r="J4167" s="1">
        <v>45931</v>
      </c>
      <c r="K4167" t="s">
        <v>253</v>
      </c>
      <c r="L4167">
        <v>3</v>
      </c>
      <c r="M4167" t="s">
        <v>429</v>
      </c>
      <c r="N4167" t="s">
        <v>145</v>
      </c>
      <c r="O4167" t="s">
        <v>156</v>
      </c>
      <c r="P4167" t="s">
        <v>151</v>
      </c>
      <c r="Q4167">
        <v>0</v>
      </c>
      <c r="R4167">
        <v>2</v>
      </c>
      <c r="S4167">
        <v>60</v>
      </c>
      <c r="T4167">
        <v>0</v>
      </c>
      <c r="U4167">
        <v>1</v>
      </c>
      <c r="V4167">
        <v>0</v>
      </c>
      <c r="W4167">
        <v>0</v>
      </c>
      <c r="X4167">
        <v>0</v>
      </c>
      <c r="Y4167">
        <v>0</v>
      </c>
      <c r="Z4167">
        <v>0</v>
      </c>
      <c r="AA4167">
        <v>60</v>
      </c>
      <c r="AB4167">
        <v>0</v>
      </c>
      <c r="AC4167">
        <v>60</v>
      </c>
      <c r="AD4167">
        <v>0</v>
      </c>
      <c r="AE4167">
        <v>0</v>
      </c>
      <c r="AF4167">
        <v>2</v>
      </c>
      <c r="AG4167">
        <v>0</v>
      </c>
      <c r="AH4167">
        <v>0</v>
      </c>
      <c r="AI4167">
        <v>0</v>
      </c>
      <c r="AJ4167">
        <v>0</v>
      </c>
      <c r="AK4167">
        <v>0</v>
      </c>
      <c r="AL4167">
        <v>0</v>
      </c>
      <c r="AM4167">
        <v>0</v>
      </c>
      <c r="AN4167">
        <v>0</v>
      </c>
      <c r="AO4167">
        <v>0</v>
      </c>
      <c r="AP4167">
        <v>0</v>
      </c>
      <c r="AQ4167">
        <v>0</v>
      </c>
      <c r="AR4167">
        <v>0</v>
      </c>
      <c r="AS4167">
        <v>0</v>
      </c>
      <c r="AT4167">
        <v>0</v>
      </c>
      <c r="AU4167">
        <v>0</v>
      </c>
      <c r="AV4167">
        <v>0</v>
      </c>
      <c r="AW4167">
        <v>0</v>
      </c>
      <c r="AX4167">
        <v>0</v>
      </c>
      <c r="AY4167">
        <v>0</v>
      </c>
      <c r="AZ4167">
        <v>0</v>
      </c>
      <c r="BA4167">
        <v>0</v>
      </c>
      <c r="BB4167">
        <v>0</v>
      </c>
      <c r="BC4167">
        <v>0</v>
      </c>
      <c r="BD4167">
        <v>0</v>
      </c>
      <c r="BE4167">
        <v>0</v>
      </c>
      <c r="BF4167">
        <v>0</v>
      </c>
      <c r="BG4167">
        <v>0</v>
      </c>
      <c r="BH4167">
        <v>0</v>
      </c>
      <c r="BI4167">
        <v>0</v>
      </c>
      <c r="BJ4167" s="2">
        <v>45944</v>
      </c>
      <c r="BK4167">
        <v>0</v>
      </c>
      <c r="BL4167" s="3" t="str">
        <f>VLOOKUP(O4167,DropDownList!$H$1:$I$7,2,FALSE)</f>
        <v>2023/24</v>
      </c>
      <c r="BM4167" s="3" t="str">
        <f t="shared" si="65"/>
        <v>PCPF</v>
      </c>
    </row>
    <row r="4168" spans="1:65" x14ac:dyDescent="0.2">
      <c r="A4168">
        <v>2025</v>
      </c>
      <c r="B4168">
        <v>10</v>
      </c>
      <c r="C4168" t="s">
        <v>162</v>
      </c>
      <c r="D4168" t="s">
        <v>174</v>
      </c>
      <c r="E4168" t="s">
        <v>14</v>
      </c>
      <c r="F4168">
        <v>9346</v>
      </c>
      <c r="G4168" t="s">
        <v>141</v>
      </c>
      <c r="H4168" t="s">
        <v>171</v>
      </c>
      <c r="I4168" t="s">
        <v>172</v>
      </c>
      <c r="J4168" s="1">
        <v>45931</v>
      </c>
      <c r="K4168" t="s">
        <v>253</v>
      </c>
      <c r="L4168">
        <v>3</v>
      </c>
      <c r="M4168" t="s">
        <v>429</v>
      </c>
      <c r="N4168" t="s">
        <v>145</v>
      </c>
      <c r="O4168" t="s">
        <v>149</v>
      </c>
      <c r="P4168" t="s">
        <v>154</v>
      </c>
      <c r="Q4168">
        <v>12635</v>
      </c>
      <c r="R4168">
        <v>119</v>
      </c>
      <c r="S4168">
        <v>28065</v>
      </c>
      <c r="T4168">
        <v>185</v>
      </c>
      <c r="U4168">
        <v>58</v>
      </c>
      <c r="V4168">
        <v>47</v>
      </c>
      <c r="W4168">
        <v>7370</v>
      </c>
      <c r="X4168">
        <v>10715</v>
      </c>
      <c r="Y4168">
        <v>0</v>
      </c>
      <c r="Z4168">
        <v>0</v>
      </c>
      <c r="AA4168">
        <v>15245</v>
      </c>
      <c r="AB4168">
        <v>230</v>
      </c>
      <c r="AC4168">
        <v>13745</v>
      </c>
      <c r="AD4168">
        <v>30</v>
      </c>
      <c r="AE4168">
        <v>17</v>
      </c>
      <c r="AF4168">
        <v>60</v>
      </c>
      <c r="AG4168">
        <v>26</v>
      </c>
      <c r="AH4168">
        <v>1</v>
      </c>
      <c r="AI4168">
        <v>32</v>
      </c>
      <c r="AJ4168">
        <v>0</v>
      </c>
      <c r="AK4168">
        <v>0</v>
      </c>
      <c r="AL4168">
        <v>0</v>
      </c>
      <c r="AM4168">
        <v>0</v>
      </c>
      <c r="AN4168">
        <v>0</v>
      </c>
      <c r="AO4168">
        <v>57</v>
      </c>
      <c r="AP4168">
        <v>71</v>
      </c>
      <c r="AQ4168">
        <v>55</v>
      </c>
      <c r="AR4168">
        <v>0</v>
      </c>
      <c r="AS4168">
        <v>2</v>
      </c>
      <c r="AT4168">
        <v>0</v>
      </c>
      <c r="AU4168">
        <v>1</v>
      </c>
      <c r="AV4168">
        <v>0</v>
      </c>
      <c r="AW4168">
        <v>3</v>
      </c>
      <c r="AX4168">
        <v>0</v>
      </c>
      <c r="AY4168">
        <v>1</v>
      </c>
      <c r="AZ4168">
        <v>2</v>
      </c>
      <c r="BA4168">
        <v>1</v>
      </c>
      <c r="BB4168">
        <v>0</v>
      </c>
      <c r="BC4168">
        <v>0</v>
      </c>
      <c r="BD4168">
        <v>0</v>
      </c>
      <c r="BE4168">
        <v>0</v>
      </c>
      <c r="BF4168">
        <v>114</v>
      </c>
      <c r="BG4168">
        <v>7615</v>
      </c>
      <c r="BH4168">
        <v>0</v>
      </c>
      <c r="BI4168">
        <v>54</v>
      </c>
      <c r="BJ4168" s="2">
        <v>45944</v>
      </c>
      <c r="BK4168">
        <v>0</v>
      </c>
      <c r="BL4168" s="3" t="str">
        <f>VLOOKUP(O4168,DropDownList!$H$1:$I$7,2,FALSE)</f>
        <v>2025/26</v>
      </c>
      <c r="BM4168" s="3" t="str">
        <f t="shared" si="65"/>
        <v>JP COURT</v>
      </c>
    </row>
    <row r="4169" spans="1:65" x14ac:dyDescent="0.2">
      <c r="A4169">
        <v>2025</v>
      </c>
      <c r="B4169">
        <v>10</v>
      </c>
      <c r="C4169" t="s">
        <v>162</v>
      </c>
      <c r="D4169" t="s">
        <v>174</v>
      </c>
      <c r="E4169" t="s">
        <v>14</v>
      </c>
      <c r="F4169">
        <v>9346</v>
      </c>
      <c r="G4169" t="s">
        <v>141</v>
      </c>
      <c r="H4169" t="s">
        <v>171</v>
      </c>
      <c r="I4169" t="s">
        <v>172</v>
      </c>
      <c r="J4169" s="1">
        <v>45931</v>
      </c>
      <c r="K4169" t="s">
        <v>253</v>
      </c>
      <c r="L4169">
        <v>3</v>
      </c>
      <c r="M4169" t="s">
        <v>429</v>
      </c>
      <c r="N4169" t="s">
        <v>145</v>
      </c>
      <c r="O4169" t="s">
        <v>149</v>
      </c>
      <c r="P4169" t="s">
        <v>152</v>
      </c>
      <c r="Q4169">
        <v>0</v>
      </c>
      <c r="R4169">
        <v>9</v>
      </c>
      <c r="S4169">
        <v>360</v>
      </c>
      <c r="T4169">
        <v>200</v>
      </c>
      <c r="U4169">
        <v>0</v>
      </c>
      <c r="V4169">
        <v>0</v>
      </c>
      <c r="W4169">
        <v>0</v>
      </c>
      <c r="X4169">
        <v>0</v>
      </c>
      <c r="Y4169">
        <v>0</v>
      </c>
      <c r="Z4169">
        <v>0</v>
      </c>
      <c r="AA4169">
        <v>160</v>
      </c>
      <c r="AB4169">
        <v>0</v>
      </c>
      <c r="AC4169">
        <v>160</v>
      </c>
      <c r="AD4169">
        <v>0</v>
      </c>
      <c r="AE4169">
        <v>0</v>
      </c>
      <c r="AF4169">
        <v>4</v>
      </c>
      <c r="AG4169">
        <v>0</v>
      </c>
      <c r="AH4169">
        <v>5</v>
      </c>
      <c r="AI4169">
        <v>0</v>
      </c>
      <c r="AJ4169">
        <v>0</v>
      </c>
      <c r="AK4169">
        <v>0</v>
      </c>
      <c r="AL4169">
        <v>0</v>
      </c>
      <c r="AM4169">
        <v>0</v>
      </c>
      <c r="AN4169">
        <v>0</v>
      </c>
      <c r="AO4169">
        <v>0</v>
      </c>
      <c r="AP4169">
        <v>0</v>
      </c>
      <c r="AQ4169">
        <v>0</v>
      </c>
      <c r="AR4169">
        <v>0</v>
      </c>
      <c r="AS4169">
        <v>0</v>
      </c>
      <c r="AT4169">
        <v>0</v>
      </c>
      <c r="AU4169">
        <v>0</v>
      </c>
      <c r="AV4169">
        <v>0</v>
      </c>
      <c r="AW4169">
        <v>0</v>
      </c>
      <c r="AX4169">
        <v>0</v>
      </c>
      <c r="AY4169">
        <v>0</v>
      </c>
      <c r="AZ4169">
        <v>0</v>
      </c>
      <c r="BA4169">
        <v>0</v>
      </c>
      <c r="BB4169">
        <v>0</v>
      </c>
      <c r="BC4169">
        <v>0</v>
      </c>
      <c r="BD4169">
        <v>0</v>
      </c>
      <c r="BE4169">
        <v>0</v>
      </c>
      <c r="BF4169">
        <v>0</v>
      </c>
      <c r="BG4169">
        <v>0</v>
      </c>
      <c r="BH4169">
        <v>0</v>
      </c>
      <c r="BI4169">
        <v>0</v>
      </c>
      <c r="BJ4169" s="2">
        <v>45944</v>
      </c>
      <c r="BK4169">
        <v>0</v>
      </c>
      <c r="BL4169" s="3" t="str">
        <f>VLOOKUP(O4169,DropDownList!$H$1:$I$7,2,FALSE)</f>
        <v>2025/26</v>
      </c>
      <c r="BM4169" s="3" t="str">
        <f t="shared" si="65"/>
        <v>PCOA</v>
      </c>
    </row>
    <row r="4170" spans="1:65" x14ac:dyDescent="0.2">
      <c r="A4170">
        <v>2025</v>
      </c>
      <c r="B4170">
        <v>10</v>
      </c>
      <c r="C4170" t="s">
        <v>162</v>
      </c>
      <c r="D4170" t="s">
        <v>174</v>
      </c>
      <c r="E4170" t="s">
        <v>14</v>
      </c>
      <c r="F4170">
        <v>9346</v>
      </c>
      <c r="G4170" t="s">
        <v>141</v>
      </c>
      <c r="H4170" t="s">
        <v>171</v>
      </c>
      <c r="I4170" t="s">
        <v>172</v>
      </c>
      <c r="J4170" s="1">
        <v>45931</v>
      </c>
      <c r="K4170" t="s">
        <v>253</v>
      </c>
      <c r="L4170">
        <v>3</v>
      </c>
      <c r="M4170" t="s">
        <v>429</v>
      </c>
      <c r="N4170" t="s">
        <v>145</v>
      </c>
      <c r="O4170" t="s">
        <v>149</v>
      </c>
      <c r="P4170" t="s">
        <v>148</v>
      </c>
      <c r="Q4170">
        <v>300</v>
      </c>
      <c r="R4170">
        <v>5</v>
      </c>
      <c r="S4170">
        <v>300</v>
      </c>
      <c r="T4170">
        <v>0</v>
      </c>
      <c r="U4170">
        <v>5</v>
      </c>
      <c r="V4170">
        <v>5</v>
      </c>
      <c r="W4170">
        <v>300</v>
      </c>
      <c r="X4170">
        <v>300</v>
      </c>
      <c r="Y4170">
        <v>0</v>
      </c>
      <c r="Z4170">
        <v>0</v>
      </c>
      <c r="AA4170">
        <v>0</v>
      </c>
      <c r="AB4170">
        <v>0</v>
      </c>
      <c r="AC4170">
        <v>0</v>
      </c>
      <c r="AD4170">
        <v>5</v>
      </c>
      <c r="AE4170">
        <v>0</v>
      </c>
      <c r="AF4170">
        <v>0</v>
      </c>
      <c r="AG4170">
        <v>0</v>
      </c>
      <c r="AH4170">
        <v>0</v>
      </c>
      <c r="AI4170">
        <v>5</v>
      </c>
      <c r="AJ4170">
        <v>0</v>
      </c>
      <c r="AK4170">
        <v>0</v>
      </c>
      <c r="AL4170">
        <v>0</v>
      </c>
      <c r="AM4170">
        <v>0</v>
      </c>
      <c r="AN4170">
        <v>0</v>
      </c>
      <c r="AO4170">
        <v>5</v>
      </c>
      <c r="AP4170">
        <v>5</v>
      </c>
      <c r="AQ4170">
        <v>5</v>
      </c>
      <c r="AR4170">
        <v>0</v>
      </c>
      <c r="AS4170">
        <v>0</v>
      </c>
      <c r="AT4170">
        <v>0</v>
      </c>
      <c r="AU4170">
        <v>0</v>
      </c>
      <c r="AV4170">
        <v>0</v>
      </c>
      <c r="AW4170">
        <v>0</v>
      </c>
      <c r="AX4170">
        <v>0</v>
      </c>
      <c r="AY4170">
        <v>0</v>
      </c>
      <c r="AZ4170">
        <v>0</v>
      </c>
      <c r="BA4170">
        <v>0</v>
      </c>
      <c r="BB4170">
        <v>0</v>
      </c>
      <c r="BC4170">
        <v>0</v>
      </c>
      <c r="BD4170">
        <v>0</v>
      </c>
      <c r="BE4170">
        <v>0</v>
      </c>
      <c r="BF4170">
        <v>5</v>
      </c>
      <c r="BG4170">
        <v>300</v>
      </c>
      <c r="BH4170">
        <v>0</v>
      </c>
      <c r="BI4170">
        <v>5</v>
      </c>
      <c r="BJ4170" s="2">
        <v>45944</v>
      </c>
      <c r="BK4170">
        <v>0</v>
      </c>
      <c r="BL4170" s="3" t="str">
        <f>VLOOKUP(O4170,DropDownList!$H$1:$I$7,2,FALSE)</f>
        <v>2025/26</v>
      </c>
      <c r="BM4170" s="3" t="str">
        <f t="shared" si="65"/>
        <v>PRAS</v>
      </c>
    </row>
    <row r="4171" spans="1:65" x14ac:dyDescent="0.2">
      <c r="A4171">
        <v>2025</v>
      </c>
      <c r="B4171">
        <v>10</v>
      </c>
      <c r="C4171" t="s">
        <v>162</v>
      </c>
      <c r="D4171" t="s">
        <v>174</v>
      </c>
      <c r="E4171" t="s">
        <v>14</v>
      </c>
      <c r="F4171">
        <v>9346</v>
      </c>
      <c r="G4171" t="s">
        <v>141</v>
      </c>
      <c r="H4171" t="s">
        <v>171</v>
      </c>
      <c r="I4171" t="s">
        <v>172</v>
      </c>
      <c r="J4171" s="1">
        <v>45931</v>
      </c>
      <c r="K4171" t="s">
        <v>253</v>
      </c>
      <c r="L4171">
        <v>3</v>
      </c>
      <c r="M4171" t="s">
        <v>429</v>
      </c>
      <c r="N4171" t="s">
        <v>145</v>
      </c>
      <c r="O4171" t="s">
        <v>147</v>
      </c>
      <c r="P4171" t="s">
        <v>150</v>
      </c>
      <c r="Q4171">
        <v>14698.43</v>
      </c>
      <c r="R4171">
        <v>246</v>
      </c>
      <c r="S4171">
        <v>41165</v>
      </c>
      <c r="T4171">
        <v>6071.59</v>
      </c>
      <c r="U4171">
        <v>99</v>
      </c>
      <c r="V4171">
        <v>60</v>
      </c>
      <c r="W4171">
        <v>9387.5300000000007</v>
      </c>
      <c r="X4171">
        <v>9872.98</v>
      </c>
      <c r="Y4171">
        <v>210</v>
      </c>
      <c r="Z4171">
        <v>35093.410000000003</v>
      </c>
      <c r="AA4171">
        <v>20394.98</v>
      </c>
      <c r="AB4171">
        <v>9574.02</v>
      </c>
      <c r="AC4171">
        <v>10820.96</v>
      </c>
      <c r="AD4171">
        <v>50</v>
      </c>
      <c r="AE4171">
        <v>10</v>
      </c>
      <c r="AF4171">
        <v>110</v>
      </c>
      <c r="AG4171">
        <v>30</v>
      </c>
      <c r="AH4171">
        <v>36</v>
      </c>
      <c r="AI4171">
        <v>69</v>
      </c>
      <c r="AJ4171">
        <v>44</v>
      </c>
      <c r="AK4171">
        <v>21</v>
      </c>
      <c r="AL4171">
        <v>0</v>
      </c>
      <c r="AM4171">
        <v>20</v>
      </c>
      <c r="AN4171">
        <v>1</v>
      </c>
      <c r="AO4171">
        <v>159</v>
      </c>
      <c r="AP4171">
        <v>414</v>
      </c>
      <c r="AQ4171">
        <v>161</v>
      </c>
      <c r="AR4171">
        <v>0</v>
      </c>
      <c r="AS4171">
        <v>63</v>
      </c>
      <c r="AT4171">
        <v>8</v>
      </c>
      <c r="AU4171">
        <v>2</v>
      </c>
      <c r="AV4171">
        <v>0</v>
      </c>
      <c r="AW4171">
        <v>0</v>
      </c>
      <c r="AX4171">
        <v>0</v>
      </c>
      <c r="AY4171">
        <v>49</v>
      </c>
      <c r="AZ4171">
        <v>73</v>
      </c>
      <c r="BA4171">
        <v>23</v>
      </c>
      <c r="BB4171">
        <v>4</v>
      </c>
      <c r="BC4171">
        <v>0</v>
      </c>
      <c r="BD4171">
        <v>3</v>
      </c>
      <c r="BE4171">
        <v>0</v>
      </c>
      <c r="BF4171">
        <v>164</v>
      </c>
      <c r="BG4171">
        <v>11341.29</v>
      </c>
      <c r="BH4171">
        <v>1</v>
      </c>
      <c r="BI4171">
        <v>99</v>
      </c>
      <c r="BJ4171" s="2">
        <v>45944</v>
      </c>
      <c r="BK4171">
        <v>0</v>
      </c>
      <c r="BL4171" s="3" t="str">
        <f>VLOOKUP(O4171,DropDownList!$H$1:$I$7,2,FALSE)</f>
        <v>2024/25</v>
      </c>
      <c r="BM4171" s="3" t="str">
        <f t="shared" si="65"/>
        <v>FISCAL FINES</v>
      </c>
    </row>
    <row r="4172" spans="1:65" x14ac:dyDescent="0.2">
      <c r="A4172">
        <v>2025</v>
      </c>
      <c r="B4172">
        <v>10</v>
      </c>
      <c r="C4172" t="s">
        <v>162</v>
      </c>
      <c r="D4172" t="s">
        <v>174</v>
      </c>
      <c r="E4172" t="s">
        <v>14</v>
      </c>
      <c r="F4172">
        <v>9346</v>
      </c>
      <c r="G4172" t="s">
        <v>141</v>
      </c>
      <c r="H4172" t="s">
        <v>171</v>
      </c>
      <c r="I4172" t="s">
        <v>172</v>
      </c>
      <c r="J4172" s="1">
        <v>45931</v>
      </c>
      <c r="K4172" t="s">
        <v>253</v>
      </c>
      <c r="L4172">
        <v>3</v>
      </c>
      <c r="M4172" t="s">
        <v>429</v>
      </c>
      <c r="N4172" t="s">
        <v>145</v>
      </c>
      <c r="O4172" t="s">
        <v>149</v>
      </c>
      <c r="P4172" t="s">
        <v>150</v>
      </c>
      <c r="Q4172">
        <v>5180.42</v>
      </c>
      <c r="R4172">
        <v>66</v>
      </c>
      <c r="S4172">
        <v>9426.5</v>
      </c>
      <c r="T4172">
        <v>844.16</v>
      </c>
      <c r="U4172">
        <v>34</v>
      </c>
      <c r="V4172">
        <v>34</v>
      </c>
      <c r="W4172">
        <v>3948.76</v>
      </c>
      <c r="X4172">
        <v>5180.42</v>
      </c>
      <c r="Y4172">
        <v>59</v>
      </c>
      <c r="Z4172">
        <v>8582.34</v>
      </c>
      <c r="AA4172">
        <v>3401.92</v>
      </c>
      <c r="AB4172">
        <v>576.91999999999996</v>
      </c>
      <c r="AC4172">
        <v>2825</v>
      </c>
      <c r="AD4172">
        <v>30</v>
      </c>
      <c r="AE4172">
        <v>4</v>
      </c>
      <c r="AF4172">
        <v>25</v>
      </c>
      <c r="AG4172">
        <v>4</v>
      </c>
      <c r="AH4172">
        <v>7</v>
      </c>
      <c r="AI4172">
        <v>30</v>
      </c>
      <c r="AJ4172">
        <v>18</v>
      </c>
      <c r="AK4172">
        <v>8</v>
      </c>
      <c r="AL4172">
        <v>0</v>
      </c>
      <c r="AM4172">
        <v>4</v>
      </c>
      <c r="AN4172">
        <v>0</v>
      </c>
      <c r="AO4172">
        <v>37</v>
      </c>
      <c r="AP4172">
        <v>39</v>
      </c>
      <c r="AQ4172">
        <v>37</v>
      </c>
      <c r="AR4172">
        <v>0</v>
      </c>
      <c r="AS4172">
        <v>0</v>
      </c>
      <c r="AT4172">
        <v>0</v>
      </c>
      <c r="AU4172">
        <v>0</v>
      </c>
      <c r="AV4172">
        <v>0</v>
      </c>
      <c r="AW4172">
        <v>0</v>
      </c>
      <c r="AX4172">
        <v>0</v>
      </c>
      <c r="AY4172">
        <v>0</v>
      </c>
      <c r="AZ4172">
        <v>0</v>
      </c>
      <c r="BA4172">
        <v>0</v>
      </c>
      <c r="BB4172">
        <v>1</v>
      </c>
      <c r="BC4172">
        <v>1</v>
      </c>
      <c r="BD4172">
        <v>0</v>
      </c>
      <c r="BE4172">
        <v>0</v>
      </c>
      <c r="BF4172">
        <v>38</v>
      </c>
      <c r="BG4172">
        <v>4848.76</v>
      </c>
      <c r="BH4172">
        <v>0</v>
      </c>
      <c r="BI4172">
        <v>34</v>
      </c>
      <c r="BJ4172" s="2">
        <v>45944</v>
      </c>
      <c r="BK4172">
        <v>0</v>
      </c>
      <c r="BL4172" s="3" t="str">
        <f>VLOOKUP(O4172,DropDownList!$H$1:$I$7,2,FALSE)</f>
        <v>2025/26</v>
      </c>
      <c r="BM4172" s="3" t="str">
        <f t="shared" si="65"/>
        <v>FISCAL FINES</v>
      </c>
    </row>
    <row r="4173" spans="1:65" x14ac:dyDescent="0.2">
      <c r="A4173">
        <v>2025</v>
      </c>
      <c r="B4173">
        <v>10</v>
      </c>
      <c r="C4173" t="s">
        <v>162</v>
      </c>
      <c r="D4173" t="s">
        <v>174</v>
      </c>
      <c r="E4173" t="s">
        <v>14</v>
      </c>
      <c r="F4173">
        <v>9346</v>
      </c>
      <c r="G4173" t="s">
        <v>141</v>
      </c>
      <c r="H4173" t="s">
        <v>171</v>
      </c>
      <c r="I4173" t="s">
        <v>172</v>
      </c>
      <c r="J4173" s="1">
        <v>45931</v>
      </c>
      <c r="K4173" t="s">
        <v>253</v>
      </c>
      <c r="L4173">
        <v>3</v>
      </c>
      <c r="M4173" t="s">
        <v>429</v>
      </c>
      <c r="N4173" t="s">
        <v>145</v>
      </c>
      <c r="O4173" t="s">
        <v>147</v>
      </c>
      <c r="P4173" t="s">
        <v>146</v>
      </c>
      <c r="Q4173">
        <v>1710.33</v>
      </c>
      <c r="R4173">
        <v>584</v>
      </c>
      <c r="S4173">
        <v>8260</v>
      </c>
      <c r="T4173">
        <v>80</v>
      </c>
      <c r="U4173">
        <v>162</v>
      </c>
      <c r="V4173">
        <v>85</v>
      </c>
      <c r="W4173">
        <v>1390</v>
      </c>
      <c r="X4173">
        <v>1420</v>
      </c>
      <c r="Y4173">
        <v>0</v>
      </c>
      <c r="Z4173">
        <v>0</v>
      </c>
      <c r="AA4173">
        <v>6469.67</v>
      </c>
      <c r="AB4173">
        <v>0</v>
      </c>
      <c r="AC4173">
        <v>0</v>
      </c>
      <c r="AD4173">
        <v>84</v>
      </c>
      <c r="AE4173">
        <v>1</v>
      </c>
      <c r="AF4173">
        <v>477</v>
      </c>
      <c r="AG4173">
        <v>2</v>
      </c>
      <c r="AH4173">
        <v>4</v>
      </c>
      <c r="AI4173">
        <v>101</v>
      </c>
      <c r="AJ4173">
        <v>0</v>
      </c>
      <c r="AK4173">
        <v>0</v>
      </c>
      <c r="AL4173">
        <v>0</v>
      </c>
      <c r="AM4173">
        <v>0</v>
      </c>
      <c r="AN4173">
        <v>0</v>
      </c>
      <c r="AO4173">
        <v>281</v>
      </c>
      <c r="AP4173">
        <v>816</v>
      </c>
      <c r="AQ4173">
        <v>283</v>
      </c>
      <c r="AR4173">
        <v>1</v>
      </c>
      <c r="AS4173">
        <v>157</v>
      </c>
      <c r="AT4173">
        <v>9</v>
      </c>
      <c r="AU4173">
        <v>16</v>
      </c>
      <c r="AV4173">
        <v>9</v>
      </c>
      <c r="AW4173">
        <v>4</v>
      </c>
      <c r="AX4173">
        <v>0</v>
      </c>
      <c r="AY4173">
        <v>48</v>
      </c>
      <c r="AZ4173">
        <v>109</v>
      </c>
      <c r="BA4173">
        <v>53</v>
      </c>
      <c r="BB4173">
        <v>37</v>
      </c>
      <c r="BC4173">
        <v>13</v>
      </c>
      <c r="BD4173">
        <v>3</v>
      </c>
      <c r="BE4173">
        <v>0</v>
      </c>
      <c r="BF4173">
        <v>579</v>
      </c>
      <c r="BG4173">
        <v>1700</v>
      </c>
      <c r="BH4173">
        <v>0</v>
      </c>
      <c r="BI4173">
        <v>157</v>
      </c>
      <c r="BJ4173" s="2">
        <v>45944</v>
      </c>
      <c r="BK4173">
        <v>0</v>
      </c>
      <c r="BL4173" s="3" t="str">
        <f>VLOOKUP(O4173,DropDownList!$H$1:$I$7,2,FALSE)</f>
        <v>2024/25</v>
      </c>
      <c r="BM4173" s="3" t="str">
        <f t="shared" si="65"/>
        <v>VSUR</v>
      </c>
    </row>
    <row r="4174" spans="1:65" x14ac:dyDescent="0.2">
      <c r="A4174">
        <v>2025</v>
      </c>
      <c r="B4174">
        <v>10</v>
      </c>
      <c r="C4174" t="s">
        <v>162</v>
      </c>
      <c r="D4174" t="s">
        <v>174</v>
      </c>
      <c r="E4174" t="s">
        <v>14</v>
      </c>
      <c r="F4174">
        <v>9346</v>
      </c>
      <c r="G4174" t="s">
        <v>141</v>
      </c>
      <c r="H4174" t="s">
        <v>171</v>
      </c>
      <c r="I4174" t="s">
        <v>172</v>
      </c>
      <c r="J4174" s="1">
        <v>45931</v>
      </c>
      <c r="K4174" t="s">
        <v>253</v>
      </c>
      <c r="L4174">
        <v>3</v>
      </c>
      <c r="M4174" t="s">
        <v>429</v>
      </c>
      <c r="N4174" t="s">
        <v>145</v>
      </c>
      <c r="O4174" t="s">
        <v>156</v>
      </c>
      <c r="P4174" t="s">
        <v>150</v>
      </c>
      <c r="Q4174">
        <v>10455.629999999999</v>
      </c>
      <c r="R4174">
        <v>329</v>
      </c>
      <c r="S4174">
        <v>50583.07</v>
      </c>
      <c r="T4174">
        <v>8227.9599999999991</v>
      </c>
      <c r="U4174">
        <v>83</v>
      </c>
      <c r="V4174">
        <v>49</v>
      </c>
      <c r="W4174">
        <v>6923.29</v>
      </c>
      <c r="X4174">
        <v>6923.29</v>
      </c>
      <c r="Y4174">
        <v>278</v>
      </c>
      <c r="Z4174">
        <v>42355.11</v>
      </c>
      <c r="AA4174">
        <v>31899.48</v>
      </c>
      <c r="AB4174">
        <v>9703.7900000000009</v>
      </c>
      <c r="AC4174">
        <v>22195.69</v>
      </c>
      <c r="AD4174">
        <v>34</v>
      </c>
      <c r="AE4174">
        <v>15</v>
      </c>
      <c r="AF4174">
        <v>191</v>
      </c>
      <c r="AG4174">
        <v>34</v>
      </c>
      <c r="AH4174">
        <v>51</v>
      </c>
      <c r="AI4174">
        <v>49</v>
      </c>
      <c r="AJ4174">
        <v>83</v>
      </c>
      <c r="AK4174">
        <v>29</v>
      </c>
      <c r="AL4174">
        <v>8</v>
      </c>
      <c r="AM4174">
        <v>16</v>
      </c>
      <c r="AN4174">
        <v>3</v>
      </c>
      <c r="AO4174">
        <v>193</v>
      </c>
      <c r="AP4174">
        <v>795</v>
      </c>
      <c r="AQ4174">
        <v>204</v>
      </c>
      <c r="AR4174">
        <v>0</v>
      </c>
      <c r="AS4174">
        <v>83</v>
      </c>
      <c r="AT4174">
        <v>40</v>
      </c>
      <c r="AU4174">
        <v>3</v>
      </c>
      <c r="AV4174">
        <v>1</v>
      </c>
      <c r="AW4174">
        <v>0</v>
      </c>
      <c r="AX4174">
        <v>0</v>
      </c>
      <c r="AY4174">
        <v>119</v>
      </c>
      <c r="AZ4174">
        <v>174</v>
      </c>
      <c r="BA4174">
        <v>98</v>
      </c>
      <c r="BB4174">
        <v>17</v>
      </c>
      <c r="BC4174">
        <v>6</v>
      </c>
      <c r="BD4174">
        <v>2</v>
      </c>
      <c r="BE4174">
        <v>0</v>
      </c>
      <c r="BF4174">
        <v>197</v>
      </c>
      <c r="BG4174">
        <v>6780.46</v>
      </c>
      <c r="BH4174">
        <v>4</v>
      </c>
      <c r="BI4174">
        <v>83</v>
      </c>
      <c r="BJ4174" s="2">
        <v>45944</v>
      </c>
      <c r="BK4174">
        <v>0</v>
      </c>
      <c r="BL4174" s="3" t="str">
        <f>VLOOKUP(O4174,DropDownList!$H$1:$I$7,2,FALSE)</f>
        <v>2023/24</v>
      </c>
      <c r="BM4174" s="3" t="str">
        <f t="shared" si="65"/>
        <v>FISCAL FINES</v>
      </c>
    </row>
    <row r="4175" spans="1:65" x14ac:dyDescent="0.2">
      <c r="A4175">
        <v>2025</v>
      </c>
      <c r="B4175">
        <v>10</v>
      </c>
      <c r="C4175" t="s">
        <v>162</v>
      </c>
      <c r="D4175" t="s">
        <v>174</v>
      </c>
      <c r="E4175" t="s">
        <v>14</v>
      </c>
      <c r="F4175">
        <v>9346</v>
      </c>
      <c r="G4175" t="s">
        <v>141</v>
      </c>
      <c r="H4175" t="s">
        <v>171</v>
      </c>
      <c r="I4175" t="s">
        <v>172</v>
      </c>
      <c r="J4175" s="1">
        <v>45931</v>
      </c>
      <c r="K4175" t="s">
        <v>253</v>
      </c>
      <c r="L4175">
        <v>3</v>
      </c>
      <c r="M4175" t="s">
        <v>429</v>
      </c>
      <c r="N4175" t="s">
        <v>145</v>
      </c>
      <c r="O4175" t="s">
        <v>155</v>
      </c>
      <c r="P4175" t="s">
        <v>152</v>
      </c>
      <c r="Q4175">
        <v>0</v>
      </c>
      <c r="R4175">
        <v>43</v>
      </c>
      <c r="S4175">
        <v>1720</v>
      </c>
      <c r="T4175">
        <v>760</v>
      </c>
      <c r="U4175">
        <v>0</v>
      </c>
      <c r="V4175">
        <v>0</v>
      </c>
      <c r="W4175">
        <v>0</v>
      </c>
      <c r="X4175">
        <v>0</v>
      </c>
      <c r="Y4175">
        <v>0</v>
      </c>
      <c r="Z4175">
        <v>0</v>
      </c>
      <c r="AA4175">
        <v>960</v>
      </c>
      <c r="AB4175">
        <v>0</v>
      </c>
      <c r="AC4175">
        <v>960</v>
      </c>
      <c r="AD4175">
        <v>0</v>
      </c>
      <c r="AE4175">
        <v>0</v>
      </c>
      <c r="AF4175">
        <v>24</v>
      </c>
      <c r="AG4175">
        <v>0</v>
      </c>
      <c r="AH4175">
        <v>19</v>
      </c>
      <c r="AI4175">
        <v>0</v>
      </c>
      <c r="AJ4175">
        <v>0</v>
      </c>
      <c r="AK4175">
        <v>0</v>
      </c>
      <c r="AL4175">
        <v>0</v>
      </c>
      <c r="AM4175">
        <v>1</v>
      </c>
      <c r="AN4175">
        <v>0</v>
      </c>
      <c r="AO4175">
        <v>0</v>
      </c>
      <c r="AP4175">
        <v>0</v>
      </c>
      <c r="AQ4175">
        <v>0</v>
      </c>
      <c r="AR4175">
        <v>0</v>
      </c>
      <c r="AS4175">
        <v>0</v>
      </c>
      <c r="AT4175">
        <v>0</v>
      </c>
      <c r="AU4175">
        <v>0</v>
      </c>
      <c r="AV4175">
        <v>0</v>
      </c>
      <c r="AW4175">
        <v>0</v>
      </c>
      <c r="AX4175">
        <v>0</v>
      </c>
      <c r="AY4175">
        <v>0</v>
      </c>
      <c r="AZ4175">
        <v>0</v>
      </c>
      <c r="BA4175">
        <v>0</v>
      </c>
      <c r="BB4175">
        <v>0</v>
      </c>
      <c r="BC4175">
        <v>0</v>
      </c>
      <c r="BD4175">
        <v>0</v>
      </c>
      <c r="BE4175">
        <v>0</v>
      </c>
      <c r="BF4175">
        <v>0</v>
      </c>
      <c r="BG4175">
        <v>0</v>
      </c>
      <c r="BH4175">
        <v>0</v>
      </c>
      <c r="BI4175">
        <v>0</v>
      </c>
      <c r="BJ4175" s="2">
        <v>45944</v>
      </c>
      <c r="BK4175">
        <v>0</v>
      </c>
      <c r="BL4175" s="3" t="str">
        <f>VLOOKUP(O4175,DropDownList!$H$1:$I$7,2,FALSE)</f>
        <v>2022/23</v>
      </c>
      <c r="BM4175" s="3" t="str">
        <f t="shared" si="65"/>
        <v>PCOA</v>
      </c>
    </row>
    <row r="4176" spans="1:65" x14ac:dyDescent="0.2">
      <c r="A4176">
        <v>2025</v>
      </c>
      <c r="B4176">
        <v>10</v>
      </c>
      <c r="C4176" t="s">
        <v>162</v>
      </c>
      <c r="D4176" t="s">
        <v>174</v>
      </c>
      <c r="E4176" t="s">
        <v>14</v>
      </c>
      <c r="F4176">
        <v>9346</v>
      </c>
      <c r="G4176" t="s">
        <v>141</v>
      </c>
      <c r="H4176" t="s">
        <v>171</v>
      </c>
      <c r="I4176" t="s">
        <v>172</v>
      </c>
      <c r="J4176" s="1">
        <v>45931</v>
      </c>
      <c r="K4176" t="s">
        <v>253</v>
      </c>
      <c r="L4176">
        <v>3</v>
      </c>
      <c r="M4176" t="s">
        <v>429</v>
      </c>
      <c r="N4176" t="s">
        <v>145</v>
      </c>
      <c r="O4176" t="s">
        <v>155</v>
      </c>
      <c r="P4176" t="s">
        <v>148</v>
      </c>
      <c r="Q4176">
        <v>240</v>
      </c>
      <c r="R4176">
        <v>18</v>
      </c>
      <c r="S4176">
        <v>1080</v>
      </c>
      <c r="T4176">
        <v>60</v>
      </c>
      <c r="U4176">
        <v>4</v>
      </c>
      <c r="V4176">
        <v>4</v>
      </c>
      <c r="W4176">
        <v>240</v>
      </c>
      <c r="X4176">
        <v>240</v>
      </c>
      <c r="Y4176">
        <v>0</v>
      </c>
      <c r="Z4176">
        <v>0</v>
      </c>
      <c r="AA4176">
        <v>780</v>
      </c>
      <c r="AB4176">
        <v>0</v>
      </c>
      <c r="AC4176">
        <v>780</v>
      </c>
      <c r="AD4176">
        <v>4</v>
      </c>
      <c r="AE4176">
        <v>0</v>
      </c>
      <c r="AF4176">
        <v>13</v>
      </c>
      <c r="AG4176">
        <v>0</v>
      </c>
      <c r="AH4176">
        <v>1</v>
      </c>
      <c r="AI4176">
        <v>4</v>
      </c>
      <c r="AJ4176">
        <v>0</v>
      </c>
      <c r="AK4176">
        <v>0</v>
      </c>
      <c r="AL4176">
        <v>0</v>
      </c>
      <c r="AM4176">
        <v>0</v>
      </c>
      <c r="AN4176">
        <v>0</v>
      </c>
      <c r="AO4176">
        <v>13</v>
      </c>
      <c r="AP4176">
        <v>50</v>
      </c>
      <c r="AQ4176">
        <v>15</v>
      </c>
      <c r="AR4176">
        <v>0</v>
      </c>
      <c r="AS4176">
        <v>4</v>
      </c>
      <c r="AT4176">
        <v>4</v>
      </c>
      <c r="AU4176">
        <v>0</v>
      </c>
      <c r="AV4176">
        <v>0</v>
      </c>
      <c r="AW4176">
        <v>0</v>
      </c>
      <c r="AX4176">
        <v>0</v>
      </c>
      <c r="AY4176">
        <v>5</v>
      </c>
      <c r="AZ4176">
        <v>11</v>
      </c>
      <c r="BA4176">
        <v>8</v>
      </c>
      <c r="BB4176">
        <v>1</v>
      </c>
      <c r="BC4176">
        <v>1</v>
      </c>
      <c r="BD4176">
        <v>0</v>
      </c>
      <c r="BE4176">
        <v>0</v>
      </c>
      <c r="BF4176">
        <v>13</v>
      </c>
      <c r="BG4176">
        <v>240</v>
      </c>
      <c r="BH4176">
        <v>0</v>
      </c>
      <c r="BI4176">
        <v>4</v>
      </c>
      <c r="BJ4176" s="2">
        <v>45944</v>
      </c>
      <c r="BK4176">
        <v>0</v>
      </c>
      <c r="BL4176" s="3" t="str">
        <f>VLOOKUP(O4176,DropDownList!$H$1:$I$7,2,FALSE)</f>
        <v>2022/23</v>
      </c>
      <c r="BM4176" s="3" t="str">
        <f t="shared" si="65"/>
        <v>PRAS</v>
      </c>
    </row>
    <row r="4177" spans="1:65" x14ac:dyDescent="0.2">
      <c r="A4177">
        <v>2025</v>
      </c>
      <c r="B4177">
        <v>10</v>
      </c>
      <c r="C4177" t="s">
        <v>162</v>
      </c>
      <c r="D4177" t="s">
        <v>174</v>
      </c>
      <c r="E4177" t="s">
        <v>14</v>
      </c>
      <c r="F4177">
        <v>9346</v>
      </c>
      <c r="G4177" t="s">
        <v>141</v>
      </c>
      <c r="H4177" t="s">
        <v>171</v>
      </c>
      <c r="I4177" t="s">
        <v>172</v>
      </c>
      <c r="J4177" s="1">
        <v>45931</v>
      </c>
      <c r="K4177" t="s">
        <v>253</v>
      </c>
      <c r="L4177">
        <v>3</v>
      </c>
      <c r="M4177" t="s">
        <v>429</v>
      </c>
      <c r="N4177" t="s">
        <v>145</v>
      </c>
      <c r="O4177" t="s">
        <v>156</v>
      </c>
      <c r="P4177" t="s">
        <v>152</v>
      </c>
      <c r="Q4177">
        <v>0</v>
      </c>
      <c r="R4177">
        <v>31</v>
      </c>
      <c r="S4177">
        <v>1240</v>
      </c>
      <c r="T4177">
        <v>400</v>
      </c>
      <c r="U4177">
        <v>0</v>
      </c>
      <c r="V4177">
        <v>0</v>
      </c>
      <c r="W4177">
        <v>0</v>
      </c>
      <c r="X4177">
        <v>0</v>
      </c>
      <c r="Y4177">
        <v>0</v>
      </c>
      <c r="Z4177">
        <v>0</v>
      </c>
      <c r="AA4177">
        <v>840</v>
      </c>
      <c r="AB4177">
        <v>0</v>
      </c>
      <c r="AC4177">
        <v>840</v>
      </c>
      <c r="AD4177">
        <v>0</v>
      </c>
      <c r="AE4177">
        <v>0</v>
      </c>
      <c r="AF4177">
        <v>21</v>
      </c>
      <c r="AG4177">
        <v>0</v>
      </c>
      <c r="AH4177">
        <v>10</v>
      </c>
      <c r="AI4177">
        <v>0</v>
      </c>
      <c r="AJ4177">
        <v>0</v>
      </c>
      <c r="AK4177">
        <v>0</v>
      </c>
      <c r="AL4177">
        <v>0</v>
      </c>
      <c r="AM4177">
        <v>0</v>
      </c>
      <c r="AN4177">
        <v>0</v>
      </c>
      <c r="AO4177">
        <v>0</v>
      </c>
      <c r="AP4177">
        <v>0</v>
      </c>
      <c r="AQ4177">
        <v>0</v>
      </c>
      <c r="AR4177">
        <v>0</v>
      </c>
      <c r="AS4177">
        <v>0</v>
      </c>
      <c r="AT4177">
        <v>0</v>
      </c>
      <c r="AU4177">
        <v>0</v>
      </c>
      <c r="AV4177">
        <v>0</v>
      </c>
      <c r="AW4177">
        <v>0</v>
      </c>
      <c r="AX4177">
        <v>0</v>
      </c>
      <c r="AY4177">
        <v>0</v>
      </c>
      <c r="AZ4177">
        <v>0</v>
      </c>
      <c r="BA4177">
        <v>0</v>
      </c>
      <c r="BB4177">
        <v>0</v>
      </c>
      <c r="BC4177">
        <v>0</v>
      </c>
      <c r="BD4177">
        <v>0</v>
      </c>
      <c r="BE4177">
        <v>0</v>
      </c>
      <c r="BF4177">
        <v>0</v>
      </c>
      <c r="BG4177">
        <v>0</v>
      </c>
      <c r="BH4177">
        <v>0</v>
      </c>
      <c r="BI4177">
        <v>0</v>
      </c>
      <c r="BJ4177" s="2">
        <v>45944</v>
      </c>
      <c r="BK4177">
        <v>0</v>
      </c>
      <c r="BL4177" s="3" t="str">
        <f>VLOOKUP(O4177,DropDownList!$H$1:$I$7,2,FALSE)</f>
        <v>2023/24</v>
      </c>
      <c r="BM4177" s="3" t="str">
        <f t="shared" si="65"/>
        <v>PCOA</v>
      </c>
    </row>
    <row r="4178" spans="1:65" x14ac:dyDescent="0.2">
      <c r="A4178">
        <v>2025</v>
      </c>
      <c r="B4178">
        <v>10</v>
      </c>
      <c r="C4178" t="s">
        <v>162</v>
      </c>
      <c r="D4178" t="s">
        <v>174</v>
      </c>
      <c r="E4178" t="s">
        <v>14</v>
      </c>
      <c r="F4178">
        <v>9346</v>
      </c>
      <c r="G4178" t="s">
        <v>141</v>
      </c>
      <c r="H4178" t="s">
        <v>171</v>
      </c>
      <c r="I4178" t="s">
        <v>172</v>
      </c>
      <c r="J4178" s="1">
        <v>45931</v>
      </c>
      <c r="K4178" t="s">
        <v>253</v>
      </c>
      <c r="L4178">
        <v>3</v>
      </c>
      <c r="M4178" t="s">
        <v>429</v>
      </c>
      <c r="N4178" t="s">
        <v>145</v>
      </c>
      <c r="O4178" t="s">
        <v>156</v>
      </c>
      <c r="P4178" t="s">
        <v>148</v>
      </c>
      <c r="Q4178">
        <v>240</v>
      </c>
      <c r="R4178">
        <v>10</v>
      </c>
      <c r="S4178">
        <v>600</v>
      </c>
      <c r="T4178">
        <v>41.56</v>
      </c>
      <c r="U4178">
        <v>4</v>
      </c>
      <c r="V4178">
        <v>3</v>
      </c>
      <c r="W4178">
        <v>180</v>
      </c>
      <c r="X4178">
        <v>180</v>
      </c>
      <c r="Y4178">
        <v>0</v>
      </c>
      <c r="Z4178">
        <v>0</v>
      </c>
      <c r="AA4178">
        <v>318.44</v>
      </c>
      <c r="AB4178">
        <v>0</v>
      </c>
      <c r="AC4178">
        <v>318.44</v>
      </c>
      <c r="AD4178">
        <v>3</v>
      </c>
      <c r="AE4178">
        <v>0</v>
      </c>
      <c r="AF4178">
        <v>5</v>
      </c>
      <c r="AG4178">
        <v>0</v>
      </c>
      <c r="AH4178">
        <v>0</v>
      </c>
      <c r="AI4178">
        <v>4</v>
      </c>
      <c r="AJ4178">
        <v>0</v>
      </c>
      <c r="AK4178">
        <v>0</v>
      </c>
      <c r="AL4178">
        <v>0</v>
      </c>
      <c r="AM4178">
        <v>0</v>
      </c>
      <c r="AN4178">
        <v>0</v>
      </c>
      <c r="AO4178">
        <v>8</v>
      </c>
      <c r="AP4178">
        <v>32</v>
      </c>
      <c r="AQ4178">
        <v>8</v>
      </c>
      <c r="AR4178">
        <v>0</v>
      </c>
      <c r="AS4178">
        <v>1</v>
      </c>
      <c r="AT4178">
        <v>2</v>
      </c>
      <c r="AU4178">
        <v>1</v>
      </c>
      <c r="AV4178">
        <v>0</v>
      </c>
      <c r="AW4178">
        <v>0</v>
      </c>
      <c r="AX4178">
        <v>0</v>
      </c>
      <c r="AY4178">
        <v>3</v>
      </c>
      <c r="AZ4178">
        <v>8</v>
      </c>
      <c r="BA4178">
        <v>6</v>
      </c>
      <c r="BB4178">
        <v>0</v>
      </c>
      <c r="BC4178">
        <v>0</v>
      </c>
      <c r="BD4178">
        <v>1</v>
      </c>
      <c r="BE4178">
        <v>0</v>
      </c>
      <c r="BF4178">
        <v>8</v>
      </c>
      <c r="BG4178">
        <v>240</v>
      </c>
      <c r="BH4178">
        <v>1</v>
      </c>
      <c r="BI4178">
        <v>4</v>
      </c>
      <c r="BJ4178" s="2">
        <v>45944</v>
      </c>
      <c r="BK4178">
        <v>0</v>
      </c>
      <c r="BL4178" s="3" t="str">
        <f>VLOOKUP(O4178,DropDownList!$H$1:$I$7,2,FALSE)</f>
        <v>2023/24</v>
      </c>
      <c r="BM4178" s="3" t="str">
        <f t="shared" si="65"/>
        <v>PRAS</v>
      </c>
    </row>
    <row r="4179" spans="1:65" x14ac:dyDescent="0.2">
      <c r="A4179">
        <v>2025</v>
      </c>
      <c r="B4179">
        <v>10</v>
      </c>
      <c r="C4179" t="s">
        <v>162</v>
      </c>
      <c r="D4179" t="s">
        <v>174</v>
      </c>
      <c r="E4179" t="s">
        <v>14</v>
      </c>
      <c r="F4179">
        <v>9346</v>
      </c>
      <c r="G4179" t="s">
        <v>141</v>
      </c>
      <c r="H4179" t="s">
        <v>171</v>
      </c>
      <c r="I4179" t="s">
        <v>172</v>
      </c>
      <c r="J4179" s="1">
        <v>45931</v>
      </c>
      <c r="K4179" t="s">
        <v>253</v>
      </c>
      <c r="L4179">
        <v>3</v>
      </c>
      <c r="M4179" t="s">
        <v>429</v>
      </c>
      <c r="N4179" t="s">
        <v>145</v>
      </c>
      <c r="O4179" t="s">
        <v>156</v>
      </c>
      <c r="P4179" t="s">
        <v>154</v>
      </c>
      <c r="Q4179">
        <v>15032.06</v>
      </c>
      <c r="R4179">
        <v>313</v>
      </c>
      <c r="S4179">
        <v>82565</v>
      </c>
      <c r="T4179">
        <v>3607.64</v>
      </c>
      <c r="U4179">
        <v>58</v>
      </c>
      <c r="V4179">
        <v>38</v>
      </c>
      <c r="W4179">
        <v>10518.38</v>
      </c>
      <c r="X4179">
        <v>11533.38</v>
      </c>
      <c r="Y4179">
        <v>0</v>
      </c>
      <c r="Z4179">
        <v>0</v>
      </c>
      <c r="AA4179">
        <v>63925.3</v>
      </c>
      <c r="AB4179">
        <v>1519.99</v>
      </c>
      <c r="AC4179">
        <v>58136.38</v>
      </c>
      <c r="AD4179">
        <v>20</v>
      </c>
      <c r="AE4179">
        <v>18</v>
      </c>
      <c r="AF4179">
        <v>239</v>
      </c>
      <c r="AG4179">
        <v>30</v>
      </c>
      <c r="AH4179">
        <v>12</v>
      </c>
      <c r="AI4179">
        <v>28</v>
      </c>
      <c r="AJ4179">
        <v>0</v>
      </c>
      <c r="AK4179">
        <v>0</v>
      </c>
      <c r="AL4179">
        <v>0</v>
      </c>
      <c r="AM4179">
        <v>0</v>
      </c>
      <c r="AN4179">
        <v>0</v>
      </c>
      <c r="AO4179">
        <v>160</v>
      </c>
      <c r="AP4179">
        <v>581</v>
      </c>
      <c r="AQ4179">
        <v>157</v>
      </c>
      <c r="AR4179">
        <v>0</v>
      </c>
      <c r="AS4179">
        <v>74</v>
      </c>
      <c r="AT4179">
        <v>28</v>
      </c>
      <c r="AU4179">
        <v>24</v>
      </c>
      <c r="AV4179">
        <v>11</v>
      </c>
      <c r="AW4179">
        <v>5</v>
      </c>
      <c r="AX4179">
        <v>0</v>
      </c>
      <c r="AY4179">
        <v>57</v>
      </c>
      <c r="AZ4179">
        <v>98</v>
      </c>
      <c r="BA4179">
        <v>60</v>
      </c>
      <c r="BB4179">
        <v>22</v>
      </c>
      <c r="BC4179">
        <v>8</v>
      </c>
      <c r="BD4179">
        <v>5</v>
      </c>
      <c r="BE4179">
        <v>0</v>
      </c>
      <c r="BF4179">
        <v>304</v>
      </c>
      <c r="BG4179">
        <v>8705</v>
      </c>
      <c r="BH4179">
        <v>4</v>
      </c>
      <c r="BI4179">
        <v>55</v>
      </c>
      <c r="BJ4179" s="2">
        <v>45944</v>
      </c>
      <c r="BK4179">
        <v>0</v>
      </c>
      <c r="BL4179" s="3" t="str">
        <f>VLOOKUP(O4179,DropDownList!$H$1:$I$7,2,FALSE)</f>
        <v>2023/24</v>
      </c>
      <c r="BM4179" s="3" t="str">
        <f t="shared" si="65"/>
        <v>JP COURT</v>
      </c>
    </row>
    <row r="4180" spans="1:65" x14ac:dyDescent="0.2">
      <c r="A4180">
        <v>2025</v>
      </c>
      <c r="B4180">
        <v>10</v>
      </c>
      <c r="C4180" t="s">
        <v>162</v>
      </c>
      <c r="D4180" t="s">
        <v>174</v>
      </c>
      <c r="E4180" t="s">
        <v>14</v>
      </c>
      <c r="F4180">
        <v>9346</v>
      </c>
      <c r="G4180" t="s">
        <v>141</v>
      </c>
      <c r="H4180" t="s">
        <v>171</v>
      </c>
      <c r="I4180" t="s">
        <v>172</v>
      </c>
      <c r="J4180" s="1">
        <v>45931</v>
      </c>
      <c r="K4180" t="s">
        <v>253</v>
      </c>
      <c r="L4180">
        <v>3</v>
      </c>
      <c r="M4180" t="s">
        <v>429</v>
      </c>
      <c r="N4180" t="s">
        <v>145</v>
      </c>
      <c r="O4180" t="s">
        <v>155</v>
      </c>
      <c r="P4180" t="s">
        <v>146</v>
      </c>
      <c r="Q4180">
        <v>413.25</v>
      </c>
      <c r="R4180">
        <v>349</v>
      </c>
      <c r="S4180">
        <v>5300</v>
      </c>
      <c r="T4180">
        <v>141.56</v>
      </c>
      <c r="U4180">
        <v>49</v>
      </c>
      <c r="V4180">
        <v>19</v>
      </c>
      <c r="W4180">
        <v>293.25</v>
      </c>
      <c r="X4180">
        <v>293.25</v>
      </c>
      <c r="Y4180">
        <v>0</v>
      </c>
      <c r="Z4180">
        <v>0</v>
      </c>
      <c r="AA4180">
        <v>4745.1899999999996</v>
      </c>
      <c r="AB4180">
        <v>0</v>
      </c>
      <c r="AC4180">
        <v>0</v>
      </c>
      <c r="AD4180">
        <v>18</v>
      </c>
      <c r="AE4180">
        <v>1</v>
      </c>
      <c r="AF4180">
        <v>312</v>
      </c>
      <c r="AG4180">
        <v>1</v>
      </c>
      <c r="AH4180">
        <v>9</v>
      </c>
      <c r="AI4180">
        <v>26</v>
      </c>
      <c r="AJ4180">
        <v>0</v>
      </c>
      <c r="AK4180">
        <v>0</v>
      </c>
      <c r="AL4180">
        <v>0</v>
      </c>
      <c r="AM4180">
        <v>0</v>
      </c>
      <c r="AN4180">
        <v>0</v>
      </c>
      <c r="AO4180">
        <v>199</v>
      </c>
      <c r="AP4180">
        <v>952</v>
      </c>
      <c r="AQ4180">
        <v>211</v>
      </c>
      <c r="AR4180">
        <v>1</v>
      </c>
      <c r="AS4180">
        <v>130</v>
      </c>
      <c r="AT4180">
        <v>53</v>
      </c>
      <c r="AU4180">
        <v>30</v>
      </c>
      <c r="AV4180">
        <v>13</v>
      </c>
      <c r="AW4180">
        <v>2</v>
      </c>
      <c r="AX4180">
        <v>0</v>
      </c>
      <c r="AY4180">
        <v>71</v>
      </c>
      <c r="AZ4180">
        <v>165</v>
      </c>
      <c r="BA4180">
        <v>123</v>
      </c>
      <c r="BB4180">
        <v>43</v>
      </c>
      <c r="BC4180">
        <v>26</v>
      </c>
      <c r="BD4180">
        <v>2</v>
      </c>
      <c r="BE4180">
        <v>0</v>
      </c>
      <c r="BF4180">
        <v>342</v>
      </c>
      <c r="BG4180">
        <v>410</v>
      </c>
      <c r="BH4180">
        <v>1</v>
      </c>
      <c r="BI4180">
        <v>46</v>
      </c>
      <c r="BJ4180" s="2">
        <v>45944</v>
      </c>
      <c r="BK4180">
        <v>0</v>
      </c>
      <c r="BL4180" s="3" t="str">
        <f>VLOOKUP(O4180,DropDownList!$H$1:$I$7,2,FALSE)</f>
        <v>2022/23</v>
      </c>
      <c r="BM4180" s="3" t="str">
        <f t="shared" si="65"/>
        <v>VSUR</v>
      </c>
    </row>
    <row r="4181" spans="1:65" x14ac:dyDescent="0.2">
      <c r="A4181">
        <v>2025</v>
      </c>
      <c r="B4181">
        <v>10</v>
      </c>
      <c r="C4181" t="s">
        <v>162</v>
      </c>
      <c r="D4181" t="s">
        <v>174</v>
      </c>
      <c r="E4181" t="s">
        <v>14</v>
      </c>
      <c r="F4181">
        <v>9346</v>
      </c>
      <c r="G4181" t="s">
        <v>141</v>
      </c>
      <c r="H4181" t="s">
        <v>171</v>
      </c>
      <c r="I4181" t="s">
        <v>172</v>
      </c>
      <c r="J4181" s="1">
        <v>45931</v>
      </c>
      <c r="K4181" t="s">
        <v>253</v>
      </c>
      <c r="L4181">
        <v>3</v>
      </c>
      <c r="M4181" t="s">
        <v>429</v>
      </c>
      <c r="N4181" t="s">
        <v>145</v>
      </c>
      <c r="O4181" t="s">
        <v>147</v>
      </c>
      <c r="P4181" t="s">
        <v>148</v>
      </c>
      <c r="Q4181">
        <v>370</v>
      </c>
      <c r="R4181">
        <v>12</v>
      </c>
      <c r="S4181">
        <v>720</v>
      </c>
      <c r="T4181">
        <v>0</v>
      </c>
      <c r="U4181">
        <v>7</v>
      </c>
      <c r="V4181">
        <v>6</v>
      </c>
      <c r="W4181">
        <v>260</v>
      </c>
      <c r="X4181">
        <v>310</v>
      </c>
      <c r="Y4181">
        <v>0</v>
      </c>
      <c r="Z4181">
        <v>0</v>
      </c>
      <c r="AA4181">
        <v>350</v>
      </c>
      <c r="AB4181">
        <v>0</v>
      </c>
      <c r="AC4181">
        <v>350</v>
      </c>
      <c r="AD4181">
        <v>5</v>
      </c>
      <c r="AE4181">
        <v>1</v>
      </c>
      <c r="AF4181">
        <v>5</v>
      </c>
      <c r="AG4181">
        <v>1</v>
      </c>
      <c r="AH4181">
        <v>0</v>
      </c>
      <c r="AI4181">
        <v>6</v>
      </c>
      <c r="AJ4181">
        <v>0</v>
      </c>
      <c r="AK4181">
        <v>0</v>
      </c>
      <c r="AL4181">
        <v>0</v>
      </c>
      <c r="AM4181">
        <v>0</v>
      </c>
      <c r="AN4181">
        <v>0</v>
      </c>
      <c r="AO4181">
        <v>11</v>
      </c>
      <c r="AP4181">
        <v>34</v>
      </c>
      <c r="AQ4181">
        <v>14</v>
      </c>
      <c r="AR4181">
        <v>0</v>
      </c>
      <c r="AS4181">
        <v>5</v>
      </c>
      <c r="AT4181">
        <v>0</v>
      </c>
      <c r="AU4181">
        <v>2</v>
      </c>
      <c r="AV4181">
        <v>1</v>
      </c>
      <c r="AW4181">
        <v>0</v>
      </c>
      <c r="AX4181">
        <v>0</v>
      </c>
      <c r="AY4181">
        <v>3</v>
      </c>
      <c r="AZ4181">
        <v>6</v>
      </c>
      <c r="BA4181">
        <v>2</v>
      </c>
      <c r="BB4181">
        <v>0</v>
      </c>
      <c r="BC4181">
        <v>0</v>
      </c>
      <c r="BD4181">
        <v>0</v>
      </c>
      <c r="BE4181">
        <v>0</v>
      </c>
      <c r="BF4181">
        <v>11</v>
      </c>
      <c r="BG4181">
        <v>360</v>
      </c>
      <c r="BH4181">
        <v>0</v>
      </c>
      <c r="BI4181">
        <v>7</v>
      </c>
      <c r="BJ4181" s="2">
        <v>45944</v>
      </c>
      <c r="BK4181">
        <v>0</v>
      </c>
      <c r="BL4181" s="3" t="str">
        <f>VLOOKUP(O4181,DropDownList!$H$1:$I$7,2,FALSE)</f>
        <v>2024/25</v>
      </c>
      <c r="BM4181" s="3" t="str">
        <f t="shared" si="65"/>
        <v>PRAS</v>
      </c>
    </row>
    <row r="4182" spans="1:65" x14ac:dyDescent="0.2">
      <c r="A4182">
        <v>2025</v>
      </c>
      <c r="B4182">
        <v>10</v>
      </c>
      <c r="C4182" t="s">
        <v>162</v>
      </c>
      <c r="D4182" t="s">
        <v>174</v>
      </c>
      <c r="E4182" t="s">
        <v>14</v>
      </c>
      <c r="F4182">
        <v>9346</v>
      </c>
      <c r="G4182" t="s">
        <v>141</v>
      </c>
      <c r="H4182" t="s">
        <v>171</v>
      </c>
      <c r="I4182" t="s">
        <v>172</v>
      </c>
      <c r="J4182" s="1">
        <v>45931</v>
      </c>
      <c r="K4182" t="s">
        <v>253</v>
      </c>
      <c r="L4182">
        <v>3</v>
      </c>
      <c r="M4182" t="s">
        <v>429</v>
      </c>
      <c r="N4182" t="s">
        <v>145</v>
      </c>
      <c r="O4182" t="s">
        <v>147</v>
      </c>
      <c r="P4182" t="s">
        <v>152</v>
      </c>
      <c r="Q4182">
        <v>0</v>
      </c>
      <c r="R4182">
        <v>34</v>
      </c>
      <c r="S4182">
        <v>1360</v>
      </c>
      <c r="T4182">
        <v>520</v>
      </c>
      <c r="U4182">
        <v>1</v>
      </c>
      <c r="V4182">
        <v>0</v>
      </c>
      <c r="W4182">
        <v>0</v>
      </c>
      <c r="X4182">
        <v>0</v>
      </c>
      <c r="Y4182">
        <v>0</v>
      </c>
      <c r="Z4182">
        <v>0</v>
      </c>
      <c r="AA4182">
        <v>840</v>
      </c>
      <c r="AB4182">
        <v>0</v>
      </c>
      <c r="AC4182">
        <v>840</v>
      </c>
      <c r="AD4182">
        <v>0</v>
      </c>
      <c r="AE4182">
        <v>0</v>
      </c>
      <c r="AF4182">
        <v>21</v>
      </c>
      <c r="AG4182">
        <v>0</v>
      </c>
      <c r="AH4182">
        <v>13</v>
      </c>
      <c r="AI4182">
        <v>0</v>
      </c>
      <c r="AJ4182">
        <v>0</v>
      </c>
      <c r="AK4182">
        <v>0</v>
      </c>
      <c r="AL4182">
        <v>0</v>
      </c>
      <c r="AM4182">
        <v>0</v>
      </c>
      <c r="AN4182">
        <v>0</v>
      </c>
      <c r="AO4182">
        <v>0</v>
      </c>
      <c r="AP4182">
        <v>0</v>
      </c>
      <c r="AQ4182">
        <v>0</v>
      </c>
      <c r="AR4182">
        <v>0</v>
      </c>
      <c r="AS4182">
        <v>0</v>
      </c>
      <c r="AT4182">
        <v>0</v>
      </c>
      <c r="AU4182">
        <v>0</v>
      </c>
      <c r="AV4182">
        <v>0</v>
      </c>
      <c r="AW4182">
        <v>0</v>
      </c>
      <c r="AX4182">
        <v>0</v>
      </c>
      <c r="AY4182">
        <v>0</v>
      </c>
      <c r="AZ4182">
        <v>0</v>
      </c>
      <c r="BA4182">
        <v>0</v>
      </c>
      <c r="BB4182">
        <v>0</v>
      </c>
      <c r="BC4182">
        <v>0</v>
      </c>
      <c r="BD4182">
        <v>0</v>
      </c>
      <c r="BE4182">
        <v>0</v>
      </c>
      <c r="BF4182">
        <v>0</v>
      </c>
      <c r="BG4182">
        <v>0</v>
      </c>
      <c r="BH4182">
        <v>0</v>
      </c>
      <c r="BI4182">
        <v>0</v>
      </c>
      <c r="BJ4182" s="2">
        <v>45944</v>
      </c>
      <c r="BK4182">
        <v>0</v>
      </c>
      <c r="BL4182" s="3" t="str">
        <f>VLOOKUP(O4182,DropDownList!$H$1:$I$7,2,FALSE)</f>
        <v>2024/25</v>
      </c>
      <c r="BM4182" s="3" t="str">
        <f t="shared" si="65"/>
        <v>PCOA</v>
      </c>
    </row>
    <row r="4183" spans="1:65" x14ac:dyDescent="0.2">
      <c r="A4183">
        <v>2025</v>
      </c>
      <c r="B4183">
        <v>10</v>
      </c>
      <c r="C4183" t="s">
        <v>162</v>
      </c>
      <c r="D4183" t="s">
        <v>174</v>
      </c>
      <c r="E4183" t="s">
        <v>14</v>
      </c>
      <c r="F4183">
        <v>9346</v>
      </c>
      <c r="G4183" t="s">
        <v>141</v>
      </c>
      <c r="H4183" t="s">
        <v>171</v>
      </c>
      <c r="I4183" t="s">
        <v>172</v>
      </c>
      <c r="J4183" s="1">
        <v>45931</v>
      </c>
      <c r="K4183" t="s">
        <v>253</v>
      </c>
      <c r="L4183">
        <v>3</v>
      </c>
      <c r="M4183" t="s">
        <v>429</v>
      </c>
      <c r="N4183" t="s">
        <v>145</v>
      </c>
      <c r="O4183" t="s">
        <v>155</v>
      </c>
      <c r="P4183" t="s">
        <v>150</v>
      </c>
      <c r="Q4183">
        <v>7740.82</v>
      </c>
      <c r="R4183">
        <v>285</v>
      </c>
      <c r="S4183">
        <v>40035.42</v>
      </c>
      <c r="T4183">
        <v>6267.98</v>
      </c>
      <c r="U4183">
        <v>52</v>
      </c>
      <c r="V4183">
        <v>36</v>
      </c>
      <c r="W4183">
        <v>5880.46</v>
      </c>
      <c r="X4183">
        <v>5880.46</v>
      </c>
      <c r="Y4183">
        <v>244</v>
      </c>
      <c r="Z4183">
        <v>33767.440000000002</v>
      </c>
      <c r="AA4183">
        <v>26026.62</v>
      </c>
      <c r="AB4183">
        <v>5373.69</v>
      </c>
      <c r="AC4183">
        <v>20652.93</v>
      </c>
      <c r="AD4183">
        <v>26</v>
      </c>
      <c r="AE4183">
        <v>10</v>
      </c>
      <c r="AF4183">
        <v>184</v>
      </c>
      <c r="AG4183">
        <v>16</v>
      </c>
      <c r="AH4183">
        <v>41</v>
      </c>
      <c r="AI4183">
        <v>36</v>
      </c>
      <c r="AJ4183">
        <v>68</v>
      </c>
      <c r="AK4183">
        <v>25</v>
      </c>
      <c r="AL4183">
        <v>5</v>
      </c>
      <c r="AM4183">
        <v>24</v>
      </c>
      <c r="AN4183">
        <v>1</v>
      </c>
      <c r="AO4183">
        <v>162</v>
      </c>
      <c r="AP4183">
        <v>766</v>
      </c>
      <c r="AQ4183">
        <v>174</v>
      </c>
      <c r="AR4183">
        <v>0</v>
      </c>
      <c r="AS4183">
        <v>92</v>
      </c>
      <c r="AT4183">
        <v>62</v>
      </c>
      <c r="AU4183">
        <v>0</v>
      </c>
      <c r="AV4183">
        <v>0</v>
      </c>
      <c r="AW4183">
        <v>1</v>
      </c>
      <c r="AX4183">
        <v>0</v>
      </c>
      <c r="AY4183">
        <v>95</v>
      </c>
      <c r="AZ4183">
        <v>168</v>
      </c>
      <c r="BA4183">
        <v>110</v>
      </c>
      <c r="BB4183">
        <v>16</v>
      </c>
      <c r="BC4183">
        <v>6</v>
      </c>
      <c r="BD4183">
        <v>5</v>
      </c>
      <c r="BE4183">
        <v>0</v>
      </c>
      <c r="BF4183">
        <v>164</v>
      </c>
      <c r="BG4183">
        <v>5780.6</v>
      </c>
      <c r="BH4183">
        <v>8</v>
      </c>
      <c r="BI4183">
        <v>52</v>
      </c>
      <c r="BJ4183" s="2">
        <v>45944</v>
      </c>
      <c r="BK4183">
        <v>0</v>
      </c>
      <c r="BL4183" s="3" t="str">
        <f>VLOOKUP(O4183,DropDownList!$H$1:$I$7,2,FALSE)</f>
        <v>2022/23</v>
      </c>
      <c r="BM4183" s="3" t="str">
        <f t="shared" si="65"/>
        <v>FISCAL FINES</v>
      </c>
    </row>
    <row r="4184" spans="1:65" x14ac:dyDescent="0.2">
      <c r="A4184">
        <v>2025</v>
      </c>
      <c r="B4184">
        <v>10</v>
      </c>
      <c r="C4184" t="s">
        <v>162</v>
      </c>
      <c r="D4184" t="s">
        <v>174</v>
      </c>
      <c r="E4184" t="s">
        <v>14</v>
      </c>
      <c r="F4184">
        <v>9346</v>
      </c>
      <c r="G4184" t="s">
        <v>141</v>
      </c>
      <c r="H4184" t="s">
        <v>171</v>
      </c>
      <c r="I4184" t="s">
        <v>172</v>
      </c>
      <c r="J4184" s="1">
        <v>45931</v>
      </c>
      <c r="K4184" t="s">
        <v>253</v>
      </c>
      <c r="L4184">
        <v>3</v>
      </c>
      <c r="M4184" t="s">
        <v>429</v>
      </c>
      <c r="N4184" t="s">
        <v>145</v>
      </c>
      <c r="O4184" t="s">
        <v>147</v>
      </c>
      <c r="P4184" t="s">
        <v>154</v>
      </c>
      <c r="Q4184">
        <v>38841.339999999997</v>
      </c>
      <c r="R4184">
        <v>588</v>
      </c>
      <c r="S4184">
        <v>130585</v>
      </c>
      <c r="T4184">
        <v>2225</v>
      </c>
      <c r="U4184">
        <v>163</v>
      </c>
      <c r="V4184">
        <v>125</v>
      </c>
      <c r="W4184">
        <v>26547.9</v>
      </c>
      <c r="X4184">
        <v>29292.9</v>
      </c>
      <c r="Y4184">
        <v>0</v>
      </c>
      <c r="Z4184">
        <v>0</v>
      </c>
      <c r="AA4184">
        <v>89518.66</v>
      </c>
      <c r="AB4184">
        <v>1920</v>
      </c>
      <c r="AC4184">
        <v>81068.990000000005</v>
      </c>
      <c r="AD4184">
        <v>85</v>
      </c>
      <c r="AE4184">
        <v>40</v>
      </c>
      <c r="AF4184">
        <v>418</v>
      </c>
      <c r="AG4184">
        <v>61</v>
      </c>
      <c r="AH4184">
        <v>6</v>
      </c>
      <c r="AI4184">
        <v>102</v>
      </c>
      <c r="AJ4184">
        <v>0</v>
      </c>
      <c r="AK4184">
        <v>0</v>
      </c>
      <c r="AL4184">
        <v>0</v>
      </c>
      <c r="AM4184">
        <v>0</v>
      </c>
      <c r="AN4184">
        <v>0</v>
      </c>
      <c r="AO4184">
        <v>284</v>
      </c>
      <c r="AP4184">
        <v>809</v>
      </c>
      <c r="AQ4184">
        <v>280</v>
      </c>
      <c r="AR4184">
        <v>1</v>
      </c>
      <c r="AS4184">
        <v>156</v>
      </c>
      <c r="AT4184">
        <v>9</v>
      </c>
      <c r="AU4184">
        <v>16</v>
      </c>
      <c r="AV4184">
        <v>9</v>
      </c>
      <c r="AW4184">
        <v>7</v>
      </c>
      <c r="AX4184">
        <v>0</v>
      </c>
      <c r="AY4184">
        <v>45</v>
      </c>
      <c r="AZ4184">
        <v>106</v>
      </c>
      <c r="BA4184">
        <v>53</v>
      </c>
      <c r="BB4184">
        <v>37</v>
      </c>
      <c r="BC4184">
        <v>13</v>
      </c>
      <c r="BD4184">
        <v>3</v>
      </c>
      <c r="BE4184">
        <v>0</v>
      </c>
      <c r="BF4184">
        <v>580</v>
      </c>
      <c r="BG4184">
        <v>28280</v>
      </c>
      <c r="BH4184">
        <v>1</v>
      </c>
      <c r="BI4184">
        <v>157</v>
      </c>
      <c r="BJ4184" s="2">
        <v>45944</v>
      </c>
      <c r="BK4184">
        <v>0</v>
      </c>
      <c r="BL4184" s="3" t="str">
        <f>VLOOKUP(O4184,DropDownList!$H$1:$I$7,2,FALSE)</f>
        <v>2024/25</v>
      </c>
      <c r="BM4184" s="3" t="str">
        <f t="shared" si="65"/>
        <v>JP COURT</v>
      </c>
    </row>
    <row r="4185" spans="1:65" x14ac:dyDescent="0.2">
      <c r="A4185">
        <v>2025</v>
      </c>
      <c r="B4185">
        <v>10</v>
      </c>
      <c r="C4185" t="s">
        <v>162</v>
      </c>
      <c r="D4185" t="s">
        <v>174</v>
      </c>
      <c r="E4185" t="s">
        <v>14</v>
      </c>
      <c r="F4185">
        <v>9346</v>
      </c>
      <c r="G4185" t="s">
        <v>141</v>
      </c>
      <c r="H4185" t="s">
        <v>171</v>
      </c>
      <c r="I4185" t="s">
        <v>172</v>
      </c>
      <c r="J4185" s="1">
        <v>45931</v>
      </c>
      <c r="K4185" t="s">
        <v>253</v>
      </c>
      <c r="L4185">
        <v>3</v>
      </c>
      <c r="M4185" t="s">
        <v>429</v>
      </c>
      <c r="N4185" t="s">
        <v>145</v>
      </c>
      <c r="O4185" t="s">
        <v>156</v>
      </c>
      <c r="P4185" t="s">
        <v>146</v>
      </c>
      <c r="Q4185">
        <v>586.07000000000005</v>
      </c>
      <c r="R4185">
        <v>313</v>
      </c>
      <c r="S4185">
        <v>5005</v>
      </c>
      <c r="T4185">
        <v>180</v>
      </c>
      <c r="U4185">
        <v>58</v>
      </c>
      <c r="V4185">
        <v>21</v>
      </c>
      <c r="W4185">
        <v>445</v>
      </c>
      <c r="X4185">
        <v>455</v>
      </c>
      <c r="Y4185">
        <v>0</v>
      </c>
      <c r="Z4185">
        <v>0</v>
      </c>
      <c r="AA4185">
        <v>4238.93</v>
      </c>
      <c r="AB4185">
        <v>0</v>
      </c>
      <c r="AC4185">
        <v>0</v>
      </c>
      <c r="AD4185">
        <v>21</v>
      </c>
      <c r="AE4185">
        <v>0</v>
      </c>
      <c r="AF4185">
        <v>270</v>
      </c>
      <c r="AG4185">
        <v>1</v>
      </c>
      <c r="AH4185">
        <v>12</v>
      </c>
      <c r="AI4185">
        <v>30</v>
      </c>
      <c r="AJ4185">
        <v>0</v>
      </c>
      <c r="AK4185">
        <v>0</v>
      </c>
      <c r="AL4185">
        <v>0</v>
      </c>
      <c r="AM4185">
        <v>0</v>
      </c>
      <c r="AN4185">
        <v>0</v>
      </c>
      <c r="AO4185">
        <v>160</v>
      </c>
      <c r="AP4185">
        <v>588</v>
      </c>
      <c r="AQ4185">
        <v>159</v>
      </c>
      <c r="AR4185">
        <v>0</v>
      </c>
      <c r="AS4185">
        <v>74</v>
      </c>
      <c r="AT4185">
        <v>28</v>
      </c>
      <c r="AU4185">
        <v>25</v>
      </c>
      <c r="AV4185">
        <v>11</v>
      </c>
      <c r="AW4185">
        <v>5</v>
      </c>
      <c r="AX4185">
        <v>0</v>
      </c>
      <c r="AY4185">
        <v>58</v>
      </c>
      <c r="AZ4185">
        <v>99</v>
      </c>
      <c r="BA4185">
        <v>61</v>
      </c>
      <c r="BB4185">
        <v>22</v>
      </c>
      <c r="BC4185">
        <v>8</v>
      </c>
      <c r="BD4185">
        <v>5</v>
      </c>
      <c r="BE4185">
        <v>0</v>
      </c>
      <c r="BF4185">
        <v>304</v>
      </c>
      <c r="BG4185">
        <v>575</v>
      </c>
      <c r="BH4185">
        <v>0</v>
      </c>
      <c r="BI4185">
        <v>55</v>
      </c>
      <c r="BJ4185" s="2">
        <v>45944</v>
      </c>
      <c r="BK4185">
        <v>0</v>
      </c>
      <c r="BL4185" s="3" t="str">
        <f>VLOOKUP(O4185,DropDownList!$H$1:$I$7,2,FALSE)</f>
        <v>2023/24</v>
      </c>
      <c r="BM4185" s="3" t="str">
        <f t="shared" si="65"/>
        <v>VSUR</v>
      </c>
    </row>
    <row r="4186" spans="1:65" x14ac:dyDescent="0.2">
      <c r="A4186">
        <v>2025</v>
      </c>
      <c r="B4186">
        <v>10</v>
      </c>
      <c r="C4186" t="s">
        <v>162</v>
      </c>
      <c r="D4186" t="s">
        <v>174</v>
      </c>
      <c r="E4186" t="s">
        <v>14</v>
      </c>
      <c r="F4186">
        <v>9346</v>
      </c>
      <c r="G4186" t="s">
        <v>141</v>
      </c>
      <c r="H4186" t="s">
        <v>171</v>
      </c>
      <c r="I4186" t="s">
        <v>172</v>
      </c>
      <c r="J4186" s="1">
        <v>45931</v>
      </c>
      <c r="K4186" t="s">
        <v>253</v>
      </c>
      <c r="L4186">
        <v>3</v>
      </c>
      <c r="M4186" t="s">
        <v>429</v>
      </c>
      <c r="N4186" t="s">
        <v>145</v>
      </c>
      <c r="O4186" t="s">
        <v>147</v>
      </c>
      <c r="P4186" t="s">
        <v>151</v>
      </c>
      <c r="Q4186">
        <v>0</v>
      </c>
      <c r="R4186">
        <v>2</v>
      </c>
      <c r="S4186">
        <v>60</v>
      </c>
      <c r="T4186">
        <v>0</v>
      </c>
      <c r="U4186">
        <v>0</v>
      </c>
      <c r="V4186">
        <v>0</v>
      </c>
      <c r="W4186">
        <v>0</v>
      </c>
      <c r="X4186">
        <v>0</v>
      </c>
      <c r="Y4186">
        <v>0</v>
      </c>
      <c r="Z4186">
        <v>0</v>
      </c>
      <c r="AA4186">
        <v>60</v>
      </c>
      <c r="AB4186">
        <v>0</v>
      </c>
      <c r="AC4186">
        <v>60</v>
      </c>
      <c r="AD4186">
        <v>0</v>
      </c>
      <c r="AE4186">
        <v>0</v>
      </c>
      <c r="AF4186">
        <v>2</v>
      </c>
      <c r="AG4186">
        <v>0</v>
      </c>
      <c r="AH4186">
        <v>0</v>
      </c>
      <c r="AI4186">
        <v>0</v>
      </c>
      <c r="AJ4186">
        <v>0</v>
      </c>
      <c r="AK4186">
        <v>0</v>
      </c>
      <c r="AL4186">
        <v>0</v>
      </c>
      <c r="AM4186">
        <v>0</v>
      </c>
      <c r="AN4186">
        <v>0</v>
      </c>
      <c r="AO4186">
        <v>0</v>
      </c>
      <c r="AP4186">
        <v>0</v>
      </c>
      <c r="AQ4186">
        <v>0</v>
      </c>
      <c r="AR4186">
        <v>0</v>
      </c>
      <c r="AS4186">
        <v>0</v>
      </c>
      <c r="AT4186">
        <v>0</v>
      </c>
      <c r="AU4186">
        <v>0</v>
      </c>
      <c r="AV4186">
        <v>0</v>
      </c>
      <c r="AW4186">
        <v>0</v>
      </c>
      <c r="AX4186">
        <v>0</v>
      </c>
      <c r="AY4186">
        <v>0</v>
      </c>
      <c r="AZ4186">
        <v>0</v>
      </c>
      <c r="BA4186">
        <v>0</v>
      </c>
      <c r="BB4186">
        <v>0</v>
      </c>
      <c r="BC4186">
        <v>0</v>
      </c>
      <c r="BD4186">
        <v>0</v>
      </c>
      <c r="BE4186">
        <v>0</v>
      </c>
      <c r="BF4186">
        <v>0</v>
      </c>
      <c r="BG4186">
        <v>0</v>
      </c>
      <c r="BH4186">
        <v>0</v>
      </c>
      <c r="BI4186">
        <v>0</v>
      </c>
      <c r="BJ4186" s="2">
        <v>45944</v>
      </c>
      <c r="BK4186">
        <v>0</v>
      </c>
      <c r="BL4186" s="3" t="str">
        <f>VLOOKUP(O4186,DropDownList!$H$1:$I$7,2,FALSE)</f>
        <v>2024/25</v>
      </c>
      <c r="BM4186" s="3" t="str">
        <f t="shared" si="65"/>
        <v>PCPF</v>
      </c>
    </row>
    <row r="4187" spans="1:65" x14ac:dyDescent="0.2">
      <c r="A4187">
        <v>2025</v>
      </c>
      <c r="B4187">
        <v>10</v>
      </c>
      <c r="C4187" t="s">
        <v>162</v>
      </c>
      <c r="D4187" t="s">
        <v>174</v>
      </c>
      <c r="E4187" t="s">
        <v>14</v>
      </c>
      <c r="F4187">
        <v>9346</v>
      </c>
      <c r="G4187" t="s">
        <v>141</v>
      </c>
      <c r="H4187" t="s">
        <v>171</v>
      </c>
      <c r="I4187" t="s">
        <v>172</v>
      </c>
      <c r="J4187" s="1">
        <v>45931</v>
      </c>
      <c r="K4187" t="s">
        <v>253</v>
      </c>
      <c r="L4187">
        <v>3</v>
      </c>
      <c r="M4187" t="s">
        <v>429</v>
      </c>
      <c r="N4187" t="s">
        <v>145</v>
      </c>
      <c r="O4187" t="s">
        <v>155</v>
      </c>
      <c r="P4187" t="s">
        <v>154</v>
      </c>
      <c r="Q4187">
        <v>11353.77</v>
      </c>
      <c r="R4187">
        <v>351</v>
      </c>
      <c r="S4187">
        <v>87835</v>
      </c>
      <c r="T4187">
        <v>3326.56</v>
      </c>
      <c r="U4187">
        <v>49</v>
      </c>
      <c r="V4187">
        <v>35</v>
      </c>
      <c r="W4187">
        <v>7890.35</v>
      </c>
      <c r="X4187">
        <v>7890.35</v>
      </c>
      <c r="Y4187">
        <v>0</v>
      </c>
      <c r="Z4187">
        <v>0</v>
      </c>
      <c r="AA4187">
        <v>73154.67</v>
      </c>
      <c r="AB4187">
        <v>100</v>
      </c>
      <c r="AC4187">
        <v>68309.48</v>
      </c>
      <c r="AD4187">
        <v>18</v>
      </c>
      <c r="AE4187">
        <v>17</v>
      </c>
      <c r="AF4187">
        <v>283</v>
      </c>
      <c r="AG4187">
        <v>23</v>
      </c>
      <c r="AH4187">
        <v>11</v>
      </c>
      <c r="AI4187">
        <v>26</v>
      </c>
      <c r="AJ4187">
        <v>0</v>
      </c>
      <c r="AK4187">
        <v>0</v>
      </c>
      <c r="AL4187">
        <v>0</v>
      </c>
      <c r="AM4187">
        <v>0</v>
      </c>
      <c r="AN4187">
        <v>0</v>
      </c>
      <c r="AO4187">
        <v>201</v>
      </c>
      <c r="AP4187">
        <v>940</v>
      </c>
      <c r="AQ4187">
        <v>209</v>
      </c>
      <c r="AR4187">
        <v>1</v>
      </c>
      <c r="AS4187">
        <v>128</v>
      </c>
      <c r="AT4187">
        <v>53</v>
      </c>
      <c r="AU4187">
        <v>30</v>
      </c>
      <c r="AV4187">
        <v>13</v>
      </c>
      <c r="AW4187">
        <v>4</v>
      </c>
      <c r="AX4187">
        <v>0</v>
      </c>
      <c r="AY4187">
        <v>69</v>
      </c>
      <c r="AZ4187">
        <v>159</v>
      </c>
      <c r="BA4187">
        <v>121</v>
      </c>
      <c r="BB4187">
        <v>43</v>
      </c>
      <c r="BC4187">
        <v>26</v>
      </c>
      <c r="BD4187">
        <v>2</v>
      </c>
      <c r="BE4187">
        <v>0</v>
      </c>
      <c r="BF4187">
        <v>342</v>
      </c>
      <c r="BG4187">
        <v>7215</v>
      </c>
      <c r="BH4187">
        <v>8</v>
      </c>
      <c r="BI4187">
        <v>46</v>
      </c>
      <c r="BJ4187" s="2">
        <v>45944</v>
      </c>
      <c r="BK4187">
        <v>0</v>
      </c>
      <c r="BL4187" s="3" t="str">
        <f>VLOOKUP(O4187,DropDownList!$H$1:$I$7,2,FALSE)</f>
        <v>2022/23</v>
      </c>
      <c r="BM4187" s="3" t="str">
        <f t="shared" si="65"/>
        <v>JP COURT</v>
      </c>
    </row>
    <row r="4188" spans="1:65" x14ac:dyDescent="0.2">
      <c r="A4188">
        <v>2025</v>
      </c>
      <c r="B4188">
        <v>10</v>
      </c>
      <c r="C4188" t="s">
        <v>162</v>
      </c>
      <c r="D4188" t="s">
        <v>175</v>
      </c>
      <c r="E4188" t="s">
        <v>14</v>
      </c>
      <c r="F4188">
        <v>9781</v>
      </c>
      <c r="G4188" t="s">
        <v>158</v>
      </c>
      <c r="H4188" t="s">
        <v>171</v>
      </c>
      <c r="I4188" t="s">
        <v>172</v>
      </c>
      <c r="J4188" s="1">
        <v>45931</v>
      </c>
      <c r="K4188" t="s">
        <v>253</v>
      </c>
      <c r="L4188">
        <v>3</v>
      </c>
      <c r="M4188" t="s">
        <v>429</v>
      </c>
      <c r="N4188" t="s">
        <v>145</v>
      </c>
      <c r="O4188" t="s">
        <v>155</v>
      </c>
      <c r="P4188" t="s">
        <v>160</v>
      </c>
      <c r="Q4188">
        <v>51480.94</v>
      </c>
      <c r="R4188">
        <v>724</v>
      </c>
      <c r="S4188">
        <v>381500</v>
      </c>
      <c r="T4188">
        <v>25843.7</v>
      </c>
      <c r="U4188">
        <v>172</v>
      </c>
      <c r="V4188">
        <v>85</v>
      </c>
      <c r="W4188">
        <v>29600.2</v>
      </c>
      <c r="X4188">
        <v>30110.2</v>
      </c>
      <c r="Y4188">
        <v>0</v>
      </c>
      <c r="Z4188">
        <v>0</v>
      </c>
      <c r="AA4188">
        <v>304175.35999999999</v>
      </c>
      <c r="AB4188">
        <v>17734.919999999998</v>
      </c>
      <c r="AC4188">
        <v>270826.69</v>
      </c>
      <c r="AD4188">
        <v>36</v>
      </c>
      <c r="AE4188">
        <v>49</v>
      </c>
      <c r="AF4188">
        <v>483</v>
      </c>
      <c r="AG4188">
        <v>108</v>
      </c>
      <c r="AH4188">
        <v>46</v>
      </c>
      <c r="AI4188">
        <v>64</v>
      </c>
      <c r="AJ4188">
        <v>0</v>
      </c>
      <c r="AK4188">
        <v>0</v>
      </c>
      <c r="AL4188">
        <v>0</v>
      </c>
      <c r="AM4188">
        <v>0</v>
      </c>
      <c r="AN4188">
        <v>0</v>
      </c>
      <c r="AO4188">
        <v>498</v>
      </c>
      <c r="AP4188">
        <v>2117</v>
      </c>
      <c r="AQ4188">
        <v>485</v>
      </c>
      <c r="AR4188">
        <v>0</v>
      </c>
      <c r="AS4188">
        <v>222</v>
      </c>
      <c r="AT4188">
        <v>90</v>
      </c>
      <c r="AU4188">
        <v>58</v>
      </c>
      <c r="AV4188">
        <v>32</v>
      </c>
      <c r="AW4188">
        <v>52</v>
      </c>
      <c r="AX4188">
        <v>0</v>
      </c>
      <c r="AY4188">
        <v>260</v>
      </c>
      <c r="AZ4188">
        <v>409</v>
      </c>
      <c r="BA4188">
        <v>258</v>
      </c>
      <c r="BB4188">
        <v>67</v>
      </c>
      <c r="BC4188">
        <v>35</v>
      </c>
      <c r="BD4188">
        <v>13</v>
      </c>
      <c r="BE4188">
        <v>0</v>
      </c>
      <c r="BF4188">
        <v>659</v>
      </c>
      <c r="BG4188">
        <v>27240</v>
      </c>
      <c r="BH4188">
        <v>23</v>
      </c>
      <c r="BI4188">
        <v>153</v>
      </c>
      <c r="BJ4188" s="2">
        <v>45944</v>
      </c>
      <c r="BK4188">
        <v>3</v>
      </c>
      <c r="BL4188" s="3" t="str">
        <f>VLOOKUP(O4188,DropDownList!$H$1:$I$7,2,FALSE)</f>
        <v>2022/23</v>
      </c>
      <c r="BM4188" s="3" t="str">
        <f t="shared" si="65"/>
        <v>SC COURT</v>
      </c>
    </row>
    <row r="4189" spans="1:65" x14ac:dyDescent="0.2">
      <c r="A4189">
        <v>2025</v>
      </c>
      <c r="B4189">
        <v>10</v>
      </c>
      <c r="C4189" t="s">
        <v>162</v>
      </c>
      <c r="D4189" t="s">
        <v>175</v>
      </c>
      <c r="E4189" t="s">
        <v>14</v>
      </c>
      <c r="F4189">
        <v>9781</v>
      </c>
      <c r="G4189" t="s">
        <v>158</v>
      </c>
      <c r="H4189" t="s">
        <v>171</v>
      </c>
      <c r="I4189" t="s">
        <v>172</v>
      </c>
      <c r="J4189" s="1">
        <v>45931</v>
      </c>
      <c r="K4189" t="s">
        <v>253</v>
      </c>
      <c r="L4189">
        <v>3</v>
      </c>
      <c r="M4189" t="s">
        <v>429</v>
      </c>
      <c r="N4189" t="s">
        <v>145</v>
      </c>
      <c r="O4189" t="s">
        <v>156</v>
      </c>
      <c r="P4189" t="s">
        <v>161</v>
      </c>
      <c r="Q4189">
        <v>1748.12</v>
      </c>
      <c r="R4189">
        <v>524</v>
      </c>
      <c r="S4189">
        <v>15330</v>
      </c>
      <c r="T4189">
        <v>465</v>
      </c>
      <c r="U4189">
        <v>158</v>
      </c>
      <c r="V4189">
        <v>51</v>
      </c>
      <c r="W4189">
        <v>1128.1199999999999</v>
      </c>
      <c r="X4189">
        <v>1128.1199999999999</v>
      </c>
      <c r="Y4189">
        <v>0</v>
      </c>
      <c r="Z4189">
        <v>0</v>
      </c>
      <c r="AA4189">
        <v>13116.88</v>
      </c>
      <c r="AB4189">
        <v>0</v>
      </c>
      <c r="AC4189">
        <v>0</v>
      </c>
      <c r="AD4189">
        <v>46</v>
      </c>
      <c r="AE4189">
        <v>5</v>
      </c>
      <c r="AF4189">
        <v>417</v>
      </c>
      <c r="AG4189">
        <v>5</v>
      </c>
      <c r="AH4189">
        <v>21</v>
      </c>
      <c r="AI4189">
        <v>81</v>
      </c>
      <c r="AJ4189">
        <v>0</v>
      </c>
      <c r="AK4189">
        <v>0</v>
      </c>
      <c r="AL4189">
        <v>0</v>
      </c>
      <c r="AM4189">
        <v>0</v>
      </c>
      <c r="AN4189">
        <v>0</v>
      </c>
      <c r="AO4189">
        <v>345</v>
      </c>
      <c r="AP4189">
        <v>1357</v>
      </c>
      <c r="AQ4189">
        <v>339</v>
      </c>
      <c r="AR4189">
        <v>2</v>
      </c>
      <c r="AS4189">
        <v>152</v>
      </c>
      <c r="AT4189">
        <v>58</v>
      </c>
      <c r="AU4189">
        <v>29</v>
      </c>
      <c r="AV4189">
        <v>15</v>
      </c>
      <c r="AW4189">
        <v>35</v>
      </c>
      <c r="AX4189">
        <v>0</v>
      </c>
      <c r="AY4189">
        <v>166</v>
      </c>
      <c r="AZ4189">
        <v>264</v>
      </c>
      <c r="BA4189">
        <v>151</v>
      </c>
      <c r="BB4189">
        <v>41</v>
      </c>
      <c r="BC4189">
        <v>19</v>
      </c>
      <c r="BD4189">
        <v>4</v>
      </c>
      <c r="BE4189">
        <v>2</v>
      </c>
      <c r="BF4189">
        <v>487</v>
      </c>
      <c r="BG4189">
        <v>1690</v>
      </c>
      <c r="BH4189">
        <v>0</v>
      </c>
      <c r="BI4189">
        <v>139</v>
      </c>
      <c r="BJ4189" s="2">
        <v>45944</v>
      </c>
      <c r="BK4189">
        <v>2</v>
      </c>
      <c r="BL4189" s="3" t="str">
        <f>VLOOKUP(O4189,DropDownList!$H$1:$I$7,2,FALSE)</f>
        <v>2023/24</v>
      </c>
      <c r="BM4189" s="3" t="str">
        <f t="shared" si="65"/>
        <v>VSUR</v>
      </c>
    </row>
    <row r="4190" spans="1:65" x14ac:dyDescent="0.2">
      <c r="A4190">
        <v>2025</v>
      </c>
      <c r="B4190">
        <v>10</v>
      </c>
      <c r="C4190" t="s">
        <v>162</v>
      </c>
      <c r="D4190" t="s">
        <v>175</v>
      </c>
      <c r="E4190" t="s">
        <v>14</v>
      </c>
      <c r="F4190">
        <v>9781</v>
      </c>
      <c r="G4190" t="s">
        <v>158</v>
      </c>
      <c r="H4190" t="s">
        <v>171</v>
      </c>
      <c r="I4190" t="s">
        <v>172</v>
      </c>
      <c r="J4190" s="1">
        <v>45931</v>
      </c>
      <c r="K4190" t="s">
        <v>253</v>
      </c>
      <c r="L4190">
        <v>3</v>
      </c>
      <c r="M4190" t="s">
        <v>429</v>
      </c>
      <c r="N4190" t="s">
        <v>145</v>
      </c>
      <c r="O4190" t="s">
        <v>149</v>
      </c>
      <c r="P4190" t="s">
        <v>160</v>
      </c>
      <c r="Q4190">
        <v>58474.8</v>
      </c>
      <c r="R4190">
        <v>186</v>
      </c>
      <c r="S4190">
        <v>126155</v>
      </c>
      <c r="T4190">
        <v>790</v>
      </c>
      <c r="U4190">
        <v>135</v>
      </c>
      <c r="V4190">
        <v>99</v>
      </c>
      <c r="W4190">
        <v>24464.799999999999</v>
      </c>
      <c r="X4190">
        <v>47099.8</v>
      </c>
      <c r="Y4190">
        <v>0</v>
      </c>
      <c r="Z4190">
        <v>0</v>
      </c>
      <c r="AA4190">
        <v>66890.2</v>
      </c>
      <c r="AB4190">
        <v>1090.2</v>
      </c>
      <c r="AC4190">
        <v>60575</v>
      </c>
      <c r="AD4190">
        <v>55</v>
      </c>
      <c r="AE4190">
        <v>44</v>
      </c>
      <c r="AF4190">
        <v>49</v>
      </c>
      <c r="AG4190">
        <v>78</v>
      </c>
      <c r="AH4190">
        <v>1</v>
      </c>
      <c r="AI4190">
        <v>57</v>
      </c>
      <c r="AJ4190">
        <v>0</v>
      </c>
      <c r="AK4190">
        <v>0</v>
      </c>
      <c r="AL4190">
        <v>0</v>
      </c>
      <c r="AM4190">
        <v>0</v>
      </c>
      <c r="AN4190">
        <v>0</v>
      </c>
      <c r="AO4190">
        <v>111</v>
      </c>
      <c r="AP4190">
        <v>162</v>
      </c>
      <c r="AQ4190">
        <v>97</v>
      </c>
      <c r="AR4190">
        <v>0</v>
      </c>
      <c r="AS4190">
        <v>30</v>
      </c>
      <c r="AT4190">
        <v>0</v>
      </c>
      <c r="AU4190">
        <v>1</v>
      </c>
      <c r="AV4190">
        <v>1</v>
      </c>
      <c r="AW4190">
        <v>11</v>
      </c>
      <c r="AX4190">
        <v>0</v>
      </c>
      <c r="AY4190">
        <v>2</v>
      </c>
      <c r="AZ4190">
        <v>9</v>
      </c>
      <c r="BA4190">
        <v>0</v>
      </c>
      <c r="BB4190">
        <v>2</v>
      </c>
      <c r="BC4190">
        <v>1</v>
      </c>
      <c r="BD4190">
        <v>3</v>
      </c>
      <c r="BE4190">
        <v>0</v>
      </c>
      <c r="BF4190">
        <v>174</v>
      </c>
      <c r="BG4190">
        <v>29490</v>
      </c>
      <c r="BH4190">
        <v>1</v>
      </c>
      <c r="BI4190">
        <v>125</v>
      </c>
      <c r="BJ4190" s="2">
        <v>45944</v>
      </c>
      <c r="BK4190">
        <v>0</v>
      </c>
      <c r="BL4190" s="3" t="str">
        <f>VLOOKUP(O4190,DropDownList!$H$1:$I$7,2,FALSE)</f>
        <v>2025/26</v>
      </c>
      <c r="BM4190" s="3" t="str">
        <f t="shared" si="65"/>
        <v>SC COURT</v>
      </c>
    </row>
    <row r="4191" spans="1:65" x14ac:dyDescent="0.2">
      <c r="A4191">
        <v>2025</v>
      </c>
      <c r="B4191">
        <v>10</v>
      </c>
      <c r="C4191" t="s">
        <v>162</v>
      </c>
      <c r="D4191" t="s">
        <v>175</v>
      </c>
      <c r="E4191" t="s">
        <v>14</v>
      </c>
      <c r="F4191">
        <v>9781</v>
      </c>
      <c r="G4191" t="s">
        <v>158</v>
      </c>
      <c r="H4191" t="s">
        <v>171</v>
      </c>
      <c r="I4191" t="s">
        <v>172</v>
      </c>
      <c r="J4191" s="1">
        <v>45931</v>
      </c>
      <c r="K4191" t="s">
        <v>253</v>
      </c>
      <c r="L4191">
        <v>3</v>
      </c>
      <c r="M4191" t="s">
        <v>429</v>
      </c>
      <c r="N4191" t="s">
        <v>145</v>
      </c>
      <c r="O4191" t="s">
        <v>149</v>
      </c>
      <c r="P4191" t="s">
        <v>159</v>
      </c>
      <c r="Q4191">
        <v>4080</v>
      </c>
      <c r="R4191">
        <v>4</v>
      </c>
      <c r="S4191">
        <v>29505</v>
      </c>
      <c r="T4191">
        <v>0</v>
      </c>
      <c r="U4191">
        <v>1</v>
      </c>
      <c r="V4191">
        <v>0</v>
      </c>
      <c r="W4191">
        <v>0</v>
      </c>
      <c r="X4191">
        <v>0</v>
      </c>
      <c r="Y4191">
        <v>0</v>
      </c>
      <c r="Z4191">
        <v>0</v>
      </c>
      <c r="AA4191">
        <v>25425</v>
      </c>
      <c r="AB4191">
        <v>0</v>
      </c>
      <c r="AC4191">
        <v>0</v>
      </c>
      <c r="AD4191">
        <v>0</v>
      </c>
      <c r="AE4191">
        <v>0</v>
      </c>
      <c r="AF4191">
        <v>3</v>
      </c>
      <c r="AG4191">
        <v>0</v>
      </c>
      <c r="AH4191">
        <v>0</v>
      </c>
      <c r="AI4191">
        <v>1</v>
      </c>
      <c r="AJ4191">
        <v>0</v>
      </c>
      <c r="AK4191">
        <v>0</v>
      </c>
      <c r="AL4191">
        <v>0</v>
      </c>
      <c r="AM4191">
        <v>0</v>
      </c>
      <c r="AN4191">
        <v>0</v>
      </c>
      <c r="AO4191">
        <v>0</v>
      </c>
      <c r="AP4191">
        <v>0</v>
      </c>
      <c r="AQ4191">
        <v>0</v>
      </c>
      <c r="AR4191">
        <v>0</v>
      </c>
      <c r="AS4191">
        <v>0</v>
      </c>
      <c r="AT4191">
        <v>0</v>
      </c>
      <c r="AU4191">
        <v>0</v>
      </c>
      <c r="AV4191">
        <v>0</v>
      </c>
      <c r="AW4191">
        <v>0</v>
      </c>
      <c r="AX4191">
        <v>0</v>
      </c>
      <c r="AY4191">
        <v>0</v>
      </c>
      <c r="AZ4191">
        <v>0</v>
      </c>
      <c r="BA4191">
        <v>0</v>
      </c>
      <c r="BB4191">
        <v>0</v>
      </c>
      <c r="BC4191">
        <v>0</v>
      </c>
      <c r="BD4191">
        <v>0</v>
      </c>
      <c r="BE4191">
        <v>0</v>
      </c>
      <c r="BF4191">
        <v>0</v>
      </c>
      <c r="BG4191">
        <v>4080</v>
      </c>
      <c r="BH4191">
        <v>0</v>
      </c>
      <c r="BI4191">
        <v>0</v>
      </c>
      <c r="BJ4191" s="2">
        <v>45944</v>
      </c>
      <c r="BK4191">
        <v>0</v>
      </c>
      <c r="BL4191" s="3" t="str">
        <f>VLOOKUP(O4191,DropDownList!$H$1:$I$7,2,FALSE)</f>
        <v>2025/26</v>
      </c>
      <c r="BM4191" s="3" t="str">
        <f t="shared" si="65"/>
        <v>CONF</v>
      </c>
    </row>
    <row r="4192" spans="1:65" x14ac:dyDescent="0.2">
      <c r="A4192">
        <v>2025</v>
      </c>
      <c r="B4192">
        <v>10</v>
      </c>
      <c r="C4192" t="s">
        <v>162</v>
      </c>
      <c r="D4192" t="s">
        <v>175</v>
      </c>
      <c r="E4192" t="s">
        <v>14</v>
      </c>
      <c r="F4192">
        <v>9781</v>
      </c>
      <c r="G4192" t="s">
        <v>158</v>
      </c>
      <c r="H4192" t="s">
        <v>171</v>
      </c>
      <c r="I4192" t="s">
        <v>172</v>
      </c>
      <c r="J4192" s="1">
        <v>45931</v>
      </c>
      <c r="K4192" t="s">
        <v>253</v>
      </c>
      <c r="L4192">
        <v>3</v>
      </c>
      <c r="M4192" t="s">
        <v>429</v>
      </c>
      <c r="N4192" t="s">
        <v>145</v>
      </c>
      <c r="O4192" t="s">
        <v>156</v>
      </c>
      <c r="P4192" t="s">
        <v>159</v>
      </c>
      <c r="Q4192">
        <v>39394.230000000003</v>
      </c>
      <c r="R4192">
        <v>8</v>
      </c>
      <c r="S4192">
        <v>65915.649999999994</v>
      </c>
      <c r="T4192">
        <v>39.17</v>
      </c>
      <c r="U4192">
        <v>1</v>
      </c>
      <c r="V4192">
        <v>1</v>
      </c>
      <c r="W4192">
        <v>39394.230000000003</v>
      </c>
      <c r="X4192">
        <v>39394.230000000003</v>
      </c>
      <c r="Y4192">
        <v>0</v>
      </c>
      <c r="Z4192">
        <v>0</v>
      </c>
      <c r="AA4192">
        <v>26482.25</v>
      </c>
      <c r="AB4192">
        <v>0</v>
      </c>
      <c r="AC4192">
        <v>0</v>
      </c>
      <c r="AD4192">
        <v>1</v>
      </c>
      <c r="AE4192">
        <v>0</v>
      </c>
      <c r="AF4192">
        <v>4</v>
      </c>
      <c r="AG4192">
        <v>0</v>
      </c>
      <c r="AH4192">
        <v>0</v>
      </c>
      <c r="AI4192">
        <v>1</v>
      </c>
      <c r="AJ4192">
        <v>0</v>
      </c>
      <c r="AK4192">
        <v>0</v>
      </c>
      <c r="AL4192">
        <v>0</v>
      </c>
      <c r="AM4192">
        <v>0</v>
      </c>
      <c r="AN4192">
        <v>0</v>
      </c>
      <c r="AO4192">
        <v>0</v>
      </c>
      <c r="AP4192">
        <v>0</v>
      </c>
      <c r="AQ4192">
        <v>0</v>
      </c>
      <c r="AR4192">
        <v>0</v>
      </c>
      <c r="AS4192">
        <v>0</v>
      </c>
      <c r="AT4192">
        <v>0</v>
      </c>
      <c r="AU4192">
        <v>0</v>
      </c>
      <c r="AV4192">
        <v>0</v>
      </c>
      <c r="AW4192">
        <v>0</v>
      </c>
      <c r="AX4192">
        <v>0</v>
      </c>
      <c r="AY4192">
        <v>0</v>
      </c>
      <c r="AZ4192">
        <v>0</v>
      </c>
      <c r="BA4192">
        <v>0</v>
      </c>
      <c r="BB4192">
        <v>0</v>
      </c>
      <c r="BC4192">
        <v>0</v>
      </c>
      <c r="BD4192">
        <v>0</v>
      </c>
      <c r="BE4192">
        <v>0</v>
      </c>
      <c r="BF4192">
        <v>0</v>
      </c>
      <c r="BG4192">
        <v>39394.230000000003</v>
      </c>
      <c r="BH4192">
        <v>3</v>
      </c>
      <c r="BI4192">
        <v>0</v>
      </c>
      <c r="BJ4192" s="2">
        <v>45944</v>
      </c>
      <c r="BK4192">
        <v>0</v>
      </c>
      <c r="BL4192" s="3" t="str">
        <f>VLOOKUP(O4192,DropDownList!$H$1:$I$7,2,FALSE)</f>
        <v>2023/24</v>
      </c>
      <c r="BM4192" s="3" t="str">
        <f t="shared" si="65"/>
        <v>CONF</v>
      </c>
    </row>
    <row r="4193" spans="1:65" x14ac:dyDescent="0.2">
      <c r="A4193">
        <v>2025</v>
      </c>
      <c r="B4193">
        <v>10</v>
      </c>
      <c r="C4193" t="s">
        <v>162</v>
      </c>
      <c r="D4193" t="s">
        <v>175</v>
      </c>
      <c r="E4193" t="s">
        <v>14</v>
      </c>
      <c r="F4193">
        <v>9781</v>
      </c>
      <c r="G4193" t="s">
        <v>158</v>
      </c>
      <c r="H4193" t="s">
        <v>171</v>
      </c>
      <c r="I4193" t="s">
        <v>172</v>
      </c>
      <c r="J4193" s="1">
        <v>45931</v>
      </c>
      <c r="K4193" t="s">
        <v>253</v>
      </c>
      <c r="L4193">
        <v>3</v>
      </c>
      <c r="M4193" t="s">
        <v>429</v>
      </c>
      <c r="N4193" t="s">
        <v>145</v>
      </c>
      <c r="O4193" t="s">
        <v>155</v>
      </c>
      <c r="P4193" t="s">
        <v>161</v>
      </c>
      <c r="Q4193">
        <v>1326.89</v>
      </c>
      <c r="R4193">
        <v>672</v>
      </c>
      <c r="S4193">
        <v>17550</v>
      </c>
      <c r="T4193">
        <v>989.36</v>
      </c>
      <c r="U4193">
        <v>158</v>
      </c>
      <c r="V4193">
        <v>33</v>
      </c>
      <c r="W4193">
        <v>771.89</v>
      </c>
      <c r="X4193">
        <v>771.89</v>
      </c>
      <c r="Y4193">
        <v>0</v>
      </c>
      <c r="Z4193">
        <v>0</v>
      </c>
      <c r="AA4193">
        <v>15233.75</v>
      </c>
      <c r="AB4193">
        <v>0</v>
      </c>
      <c r="AC4193">
        <v>0</v>
      </c>
      <c r="AD4193">
        <v>32</v>
      </c>
      <c r="AE4193">
        <v>1</v>
      </c>
      <c r="AF4193">
        <v>568</v>
      </c>
      <c r="AG4193">
        <v>2</v>
      </c>
      <c r="AH4193">
        <v>40</v>
      </c>
      <c r="AI4193">
        <v>59</v>
      </c>
      <c r="AJ4193">
        <v>0</v>
      </c>
      <c r="AK4193">
        <v>0</v>
      </c>
      <c r="AL4193">
        <v>0</v>
      </c>
      <c r="AM4193">
        <v>0</v>
      </c>
      <c r="AN4193">
        <v>0</v>
      </c>
      <c r="AO4193">
        <v>462</v>
      </c>
      <c r="AP4193">
        <v>1988</v>
      </c>
      <c r="AQ4193">
        <v>462</v>
      </c>
      <c r="AR4193">
        <v>0</v>
      </c>
      <c r="AS4193">
        <v>210</v>
      </c>
      <c r="AT4193">
        <v>85</v>
      </c>
      <c r="AU4193">
        <v>53</v>
      </c>
      <c r="AV4193">
        <v>29</v>
      </c>
      <c r="AW4193">
        <v>42</v>
      </c>
      <c r="AX4193">
        <v>0</v>
      </c>
      <c r="AY4193">
        <v>250</v>
      </c>
      <c r="AZ4193">
        <v>390</v>
      </c>
      <c r="BA4193">
        <v>243</v>
      </c>
      <c r="BB4193">
        <v>59</v>
      </c>
      <c r="BC4193">
        <v>30</v>
      </c>
      <c r="BD4193">
        <v>13</v>
      </c>
      <c r="BE4193">
        <v>0</v>
      </c>
      <c r="BF4193">
        <v>620</v>
      </c>
      <c r="BG4193">
        <v>1300</v>
      </c>
      <c r="BH4193">
        <v>3</v>
      </c>
      <c r="BI4193">
        <v>144</v>
      </c>
      <c r="BJ4193" s="2">
        <v>45944</v>
      </c>
      <c r="BK4193">
        <v>3</v>
      </c>
      <c r="BL4193" s="3" t="str">
        <f>VLOOKUP(O4193,DropDownList!$H$1:$I$7,2,FALSE)</f>
        <v>2022/23</v>
      </c>
      <c r="BM4193" s="3" t="str">
        <f t="shared" si="65"/>
        <v>VSUR</v>
      </c>
    </row>
    <row r="4194" spans="1:65" x14ac:dyDescent="0.2">
      <c r="A4194">
        <v>2025</v>
      </c>
      <c r="B4194">
        <v>10</v>
      </c>
      <c r="C4194" t="s">
        <v>162</v>
      </c>
      <c r="D4194" t="s">
        <v>175</v>
      </c>
      <c r="E4194" t="s">
        <v>14</v>
      </c>
      <c r="F4194">
        <v>9781</v>
      </c>
      <c r="G4194" t="s">
        <v>158</v>
      </c>
      <c r="H4194" t="s">
        <v>171</v>
      </c>
      <c r="I4194" t="s">
        <v>172</v>
      </c>
      <c r="J4194" s="1">
        <v>45931</v>
      </c>
      <c r="K4194" t="s">
        <v>253</v>
      </c>
      <c r="L4194">
        <v>3</v>
      </c>
      <c r="M4194" t="s">
        <v>429</v>
      </c>
      <c r="N4194" t="s">
        <v>145</v>
      </c>
      <c r="O4194" t="s">
        <v>155</v>
      </c>
      <c r="P4194" t="s">
        <v>159</v>
      </c>
      <c r="Q4194">
        <v>0</v>
      </c>
      <c r="R4194">
        <v>8</v>
      </c>
      <c r="S4194">
        <v>32691.63</v>
      </c>
      <c r="T4194">
        <v>228.42</v>
      </c>
      <c r="U4194">
        <v>0</v>
      </c>
      <c r="V4194">
        <v>0</v>
      </c>
      <c r="W4194">
        <v>0</v>
      </c>
      <c r="X4194">
        <v>0</v>
      </c>
      <c r="Y4194">
        <v>0</v>
      </c>
      <c r="Z4194">
        <v>0</v>
      </c>
      <c r="AA4194">
        <v>32463.21</v>
      </c>
      <c r="AB4194">
        <v>0</v>
      </c>
      <c r="AC4194">
        <v>0</v>
      </c>
      <c r="AD4194">
        <v>0</v>
      </c>
      <c r="AE4194">
        <v>0</v>
      </c>
      <c r="AF4194">
        <v>6</v>
      </c>
      <c r="AG4194">
        <v>0</v>
      </c>
      <c r="AH4194">
        <v>0</v>
      </c>
      <c r="AI4194">
        <v>0</v>
      </c>
      <c r="AJ4194">
        <v>0</v>
      </c>
      <c r="AK4194">
        <v>0</v>
      </c>
      <c r="AL4194">
        <v>0</v>
      </c>
      <c r="AM4194">
        <v>0</v>
      </c>
      <c r="AN4194">
        <v>0</v>
      </c>
      <c r="AO4194">
        <v>1</v>
      </c>
      <c r="AP4194">
        <v>2</v>
      </c>
      <c r="AQ4194">
        <v>0</v>
      </c>
      <c r="AR4194">
        <v>0</v>
      </c>
      <c r="AS4194">
        <v>0</v>
      </c>
      <c r="AT4194">
        <v>0</v>
      </c>
      <c r="AU4194">
        <v>0</v>
      </c>
      <c r="AV4194">
        <v>0</v>
      </c>
      <c r="AW4194">
        <v>1</v>
      </c>
      <c r="AX4194">
        <v>0</v>
      </c>
      <c r="AY4194">
        <v>0</v>
      </c>
      <c r="AZ4194">
        <v>0</v>
      </c>
      <c r="BA4194">
        <v>0</v>
      </c>
      <c r="BB4194">
        <v>0</v>
      </c>
      <c r="BC4194">
        <v>0</v>
      </c>
      <c r="BD4194">
        <v>0</v>
      </c>
      <c r="BE4194">
        <v>0</v>
      </c>
      <c r="BF4194">
        <v>0</v>
      </c>
      <c r="BG4194">
        <v>0</v>
      </c>
      <c r="BH4194">
        <v>2</v>
      </c>
      <c r="BI4194">
        <v>0</v>
      </c>
      <c r="BJ4194" s="2">
        <v>45944</v>
      </c>
      <c r="BK4194">
        <v>0</v>
      </c>
      <c r="BL4194" s="3" t="str">
        <f>VLOOKUP(O4194,DropDownList!$H$1:$I$7,2,FALSE)</f>
        <v>2022/23</v>
      </c>
      <c r="BM4194" s="3" t="str">
        <f t="shared" si="65"/>
        <v>CONF</v>
      </c>
    </row>
    <row r="4195" spans="1:65" x14ac:dyDescent="0.2">
      <c r="A4195">
        <v>2025</v>
      </c>
      <c r="B4195">
        <v>10</v>
      </c>
      <c r="C4195" t="s">
        <v>162</v>
      </c>
      <c r="D4195" t="s">
        <v>175</v>
      </c>
      <c r="E4195" t="s">
        <v>14</v>
      </c>
      <c r="F4195">
        <v>9781</v>
      </c>
      <c r="G4195" t="s">
        <v>158</v>
      </c>
      <c r="H4195" t="s">
        <v>171</v>
      </c>
      <c r="I4195" t="s">
        <v>172</v>
      </c>
      <c r="J4195" s="1">
        <v>45931</v>
      </c>
      <c r="K4195" t="s">
        <v>253</v>
      </c>
      <c r="L4195">
        <v>3</v>
      </c>
      <c r="M4195" t="s">
        <v>429</v>
      </c>
      <c r="N4195" t="s">
        <v>145</v>
      </c>
      <c r="O4195" t="s">
        <v>149</v>
      </c>
      <c r="P4195" t="s">
        <v>161</v>
      </c>
      <c r="Q4195">
        <v>1165</v>
      </c>
      <c r="R4195">
        <v>171</v>
      </c>
      <c r="S4195">
        <v>6390</v>
      </c>
      <c r="T4195">
        <v>0</v>
      </c>
      <c r="U4195">
        <v>122</v>
      </c>
      <c r="V4195">
        <v>49</v>
      </c>
      <c r="W4195">
        <v>1125</v>
      </c>
      <c r="X4195">
        <v>1125</v>
      </c>
      <c r="Y4195">
        <v>0</v>
      </c>
      <c r="Z4195">
        <v>0</v>
      </c>
      <c r="AA4195">
        <v>5225</v>
      </c>
      <c r="AB4195">
        <v>0</v>
      </c>
      <c r="AC4195">
        <v>0</v>
      </c>
      <c r="AD4195">
        <v>47</v>
      </c>
      <c r="AE4195">
        <v>2</v>
      </c>
      <c r="AF4195">
        <v>120</v>
      </c>
      <c r="AG4195">
        <v>2</v>
      </c>
      <c r="AH4195">
        <v>0</v>
      </c>
      <c r="AI4195">
        <v>49</v>
      </c>
      <c r="AJ4195">
        <v>0</v>
      </c>
      <c r="AK4195">
        <v>0</v>
      </c>
      <c r="AL4195">
        <v>0</v>
      </c>
      <c r="AM4195">
        <v>0</v>
      </c>
      <c r="AN4195">
        <v>0</v>
      </c>
      <c r="AO4195">
        <v>97</v>
      </c>
      <c r="AP4195">
        <v>147</v>
      </c>
      <c r="AQ4195">
        <v>94</v>
      </c>
      <c r="AR4195">
        <v>0</v>
      </c>
      <c r="AS4195">
        <v>28</v>
      </c>
      <c r="AT4195">
        <v>0</v>
      </c>
      <c r="AU4195">
        <v>1</v>
      </c>
      <c r="AV4195">
        <v>1</v>
      </c>
      <c r="AW4195">
        <v>2</v>
      </c>
      <c r="AX4195">
        <v>0</v>
      </c>
      <c r="AY4195">
        <v>2</v>
      </c>
      <c r="AZ4195">
        <v>9</v>
      </c>
      <c r="BA4195">
        <v>0</v>
      </c>
      <c r="BB4195">
        <v>2</v>
      </c>
      <c r="BC4195">
        <v>1</v>
      </c>
      <c r="BD4195">
        <v>2</v>
      </c>
      <c r="BE4195">
        <v>0</v>
      </c>
      <c r="BF4195">
        <v>168</v>
      </c>
      <c r="BG4195">
        <v>1145</v>
      </c>
      <c r="BH4195">
        <v>0</v>
      </c>
      <c r="BI4195">
        <v>120</v>
      </c>
      <c r="BJ4195" s="2">
        <v>45944</v>
      </c>
      <c r="BK4195">
        <v>0</v>
      </c>
      <c r="BL4195" s="3" t="str">
        <f>VLOOKUP(O4195,DropDownList!$H$1:$I$7,2,FALSE)</f>
        <v>2025/26</v>
      </c>
      <c r="BM4195" s="3" t="str">
        <f t="shared" si="65"/>
        <v>VSUR</v>
      </c>
    </row>
    <row r="4196" spans="1:65" x14ac:dyDescent="0.2">
      <c r="A4196">
        <v>2025</v>
      </c>
      <c r="B4196">
        <v>10</v>
      </c>
      <c r="C4196" t="s">
        <v>162</v>
      </c>
      <c r="D4196" t="s">
        <v>175</v>
      </c>
      <c r="E4196" t="s">
        <v>14</v>
      </c>
      <c r="F4196">
        <v>9781</v>
      </c>
      <c r="G4196" t="s">
        <v>158</v>
      </c>
      <c r="H4196" t="s">
        <v>171</v>
      </c>
      <c r="I4196" t="s">
        <v>172</v>
      </c>
      <c r="J4196" s="1">
        <v>45931</v>
      </c>
      <c r="K4196" t="s">
        <v>253</v>
      </c>
      <c r="L4196">
        <v>3</v>
      </c>
      <c r="M4196" t="s">
        <v>429</v>
      </c>
      <c r="N4196" t="s">
        <v>145</v>
      </c>
      <c r="O4196" t="s">
        <v>147</v>
      </c>
      <c r="P4196" t="s">
        <v>159</v>
      </c>
      <c r="Q4196">
        <v>5460</v>
      </c>
      <c r="R4196">
        <v>14</v>
      </c>
      <c r="S4196">
        <v>46477.01</v>
      </c>
      <c r="T4196">
        <v>43.86</v>
      </c>
      <c r="U4196">
        <v>1</v>
      </c>
      <c r="V4196">
        <v>1</v>
      </c>
      <c r="W4196">
        <v>5460</v>
      </c>
      <c r="X4196">
        <v>5460</v>
      </c>
      <c r="Y4196">
        <v>0</v>
      </c>
      <c r="Z4196">
        <v>0</v>
      </c>
      <c r="AA4196">
        <v>40973.15</v>
      </c>
      <c r="AB4196">
        <v>0</v>
      </c>
      <c r="AC4196">
        <v>0</v>
      </c>
      <c r="AD4196">
        <v>1</v>
      </c>
      <c r="AE4196">
        <v>0</v>
      </c>
      <c r="AF4196">
        <v>10</v>
      </c>
      <c r="AG4196">
        <v>0</v>
      </c>
      <c r="AH4196">
        <v>0</v>
      </c>
      <c r="AI4196">
        <v>1</v>
      </c>
      <c r="AJ4196">
        <v>0</v>
      </c>
      <c r="AK4196">
        <v>0</v>
      </c>
      <c r="AL4196">
        <v>0</v>
      </c>
      <c r="AM4196">
        <v>0</v>
      </c>
      <c r="AN4196">
        <v>0</v>
      </c>
      <c r="AO4196">
        <v>1</v>
      </c>
      <c r="AP4196">
        <v>1</v>
      </c>
      <c r="AQ4196">
        <v>0</v>
      </c>
      <c r="AR4196">
        <v>0</v>
      </c>
      <c r="AS4196">
        <v>0</v>
      </c>
      <c r="AT4196">
        <v>0</v>
      </c>
      <c r="AU4196">
        <v>0</v>
      </c>
      <c r="AV4196">
        <v>0</v>
      </c>
      <c r="AW4196">
        <v>0</v>
      </c>
      <c r="AX4196">
        <v>0</v>
      </c>
      <c r="AY4196">
        <v>0</v>
      </c>
      <c r="AZ4196">
        <v>0</v>
      </c>
      <c r="BA4196">
        <v>0</v>
      </c>
      <c r="BB4196">
        <v>0</v>
      </c>
      <c r="BC4196">
        <v>0</v>
      </c>
      <c r="BD4196">
        <v>0</v>
      </c>
      <c r="BE4196">
        <v>0</v>
      </c>
      <c r="BF4196">
        <v>0</v>
      </c>
      <c r="BG4196">
        <v>5460</v>
      </c>
      <c r="BH4196">
        <v>3</v>
      </c>
      <c r="BI4196">
        <v>0</v>
      </c>
      <c r="BJ4196" s="2">
        <v>45944</v>
      </c>
      <c r="BK4196">
        <v>0</v>
      </c>
      <c r="BL4196" s="3" t="str">
        <f>VLOOKUP(O4196,DropDownList!$H$1:$I$7,2,FALSE)</f>
        <v>2024/25</v>
      </c>
      <c r="BM4196" s="3" t="str">
        <f t="shared" si="65"/>
        <v>CONF</v>
      </c>
    </row>
    <row r="4197" spans="1:65" x14ac:dyDescent="0.2">
      <c r="A4197">
        <v>2025</v>
      </c>
      <c r="B4197">
        <v>10</v>
      </c>
      <c r="C4197" t="s">
        <v>162</v>
      </c>
      <c r="D4197" t="s">
        <v>175</v>
      </c>
      <c r="E4197" t="s">
        <v>14</v>
      </c>
      <c r="F4197">
        <v>9781</v>
      </c>
      <c r="G4197" t="s">
        <v>158</v>
      </c>
      <c r="H4197" t="s">
        <v>171</v>
      </c>
      <c r="I4197" t="s">
        <v>172</v>
      </c>
      <c r="J4197" s="1">
        <v>45931</v>
      </c>
      <c r="K4197" t="s">
        <v>253</v>
      </c>
      <c r="L4197">
        <v>3</v>
      </c>
      <c r="M4197" t="s">
        <v>429</v>
      </c>
      <c r="N4197" t="s">
        <v>145</v>
      </c>
      <c r="O4197" t="s">
        <v>147</v>
      </c>
      <c r="P4197" t="s">
        <v>160</v>
      </c>
      <c r="Q4197">
        <v>179909.27</v>
      </c>
      <c r="R4197">
        <v>781</v>
      </c>
      <c r="S4197">
        <v>537312.06000000006</v>
      </c>
      <c r="T4197">
        <v>27316.32</v>
      </c>
      <c r="U4197">
        <v>393</v>
      </c>
      <c r="V4197">
        <v>262</v>
      </c>
      <c r="W4197">
        <v>89827.62</v>
      </c>
      <c r="X4197">
        <v>134387.62</v>
      </c>
      <c r="Y4197">
        <v>0</v>
      </c>
      <c r="Z4197">
        <v>0</v>
      </c>
      <c r="AA4197">
        <v>330086.46999999997</v>
      </c>
      <c r="AB4197">
        <v>11011.11</v>
      </c>
      <c r="AC4197">
        <v>299286.93</v>
      </c>
      <c r="AD4197">
        <v>123</v>
      </c>
      <c r="AE4197">
        <v>139</v>
      </c>
      <c r="AF4197">
        <v>336</v>
      </c>
      <c r="AG4197">
        <v>230</v>
      </c>
      <c r="AH4197">
        <v>47</v>
      </c>
      <c r="AI4197">
        <v>163</v>
      </c>
      <c r="AJ4197">
        <v>0</v>
      </c>
      <c r="AK4197">
        <v>0</v>
      </c>
      <c r="AL4197">
        <v>0</v>
      </c>
      <c r="AM4197">
        <v>0</v>
      </c>
      <c r="AN4197">
        <v>0</v>
      </c>
      <c r="AO4197">
        <v>519</v>
      </c>
      <c r="AP4197">
        <v>1279</v>
      </c>
      <c r="AQ4197">
        <v>451</v>
      </c>
      <c r="AR4197">
        <v>0</v>
      </c>
      <c r="AS4197">
        <v>184</v>
      </c>
      <c r="AT4197">
        <v>9</v>
      </c>
      <c r="AU4197">
        <v>20</v>
      </c>
      <c r="AV4197">
        <v>6</v>
      </c>
      <c r="AW4197">
        <v>87</v>
      </c>
      <c r="AX4197">
        <v>0</v>
      </c>
      <c r="AY4197">
        <v>120</v>
      </c>
      <c r="AZ4197">
        <v>195</v>
      </c>
      <c r="BA4197">
        <v>64</v>
      </c>
      <c r="BB4197">
        <v>25</v>
      </c>
      <c r="BC4197">
        <v>8</v>
      </c>
      <c r="BD4197">
        <v>9</v>
      </c>
      <c r="BE4197">
        <v>2</v>
      </c>
      <c r="BF4197">
        <v>688</v>
      </c>
      <c r="BG4197">
        <v>86013</v>
      </c>
      <c r="BH4197">
        <v>5</v>
      </c>
      <c r="BI4197">
        <v>350</v>
      </c>
      <c r="BJ4197" s="2">
        <v>45944</v>
      </c>
      <c r="BK4197">
        <v>1</v>
      </c>
      <c r="BL4197" s="3" t="str">
        <f>VLOOKUP(O4197,DropDownList!$H$1:$I$7,2,FALSE)</f>
        <v>2024/25</v>
      </c>
      <c r="BM4197" s="3" t="str">
        <f t="shared" si="65"/>
        <v>SC COURT</v>
      </c>
    </row>
    <row r="4198" spans="1:65" x14ac:dyDescent="0.2">
      <c r="A4198">
        <v>2025</v>
      </c>
      <c r="B4198">
        <v>10</v>
      </c>
      <c r="C4198" t="s">
        <v>162</v>
      </c>
      <c r="D4198" t="s">
        <v>175</v>
      </c>
      <c r="E4198" t="s">
        <v>14</v>
      </c>
      <c r="F4198">
        <v>9781</v>
      </c>
      <c r="G4198" t="s">
        <v>158</v>
      </c>
      <c r="H4198" t="s">
        <v>171</v>
      </c>
      <c r="I4198" t="s">
        <v>172</v>
      </c>
      <c r="J4198" s="1">
        <v>45931</v>
      </c>
      <c r="K4198" t="s">
        <v>253</v>
      </c>
      <c r="L4198">
        <v>3</v>
      </c>
      <c r="M4198" t="s">
        <v>429</v>
      </c>
      <c r="N4198" t="s">
        <v>145</v>
      </c>
      <c r="O4198" t="s">
        <v>147</v>
      </c>
      <c r="P4198" t="s">
        <v>161</v>
      </c>
      <c r="Q4198">
        <v>4206.57</v>
      </c>
      <c r="R4198">
        <v>730</v>
      </c>
      <c r="S4198">
        <v>61835</v>
      </c>
      <c r="T4198">
        <v>800</v>
      </c>
      <c r="U4198">
        <v>379</v>
      </c>
      <c r="V4198">
        <v>112</v>
      </c>
      <c r="W4198">
        <v>3200</v>
      </c>
      <c r="X4198">
        <v>3200</v>
      </c>
      <c r="Y4198">
        <v>0</v>
      </c>
      <c r="Z4198">
        <v>0</v>
      </c>
      <c r="AA4198">
        <v>56828.43</v>
      </c>
      <c r="AB4198">
        <v>0</v>
      </c>
      <c r="AC4198">
        <v>0</v>
      </c>
      <c r="AD4198">
        <v>109</v>
      </c>
      <c r="AE4198">
        <v>3</v>
      </c>
      <c r="AF4198">
        <v>546</v>
      </c>
      <c r="AG4198">
        <v>10</v>
      </c>
      <c r="AH4198">
        <v>23</v>
      </c>
      <c r="AI4198">
        <v>151</v>
      </c>
      <c r="AJ4198">
        <v>0</v>
      </c>
      <c r="AK4198">
        <v>0</v>
      </c>
      <c r="AL4198">
        <v>0</v>
      </c>
      <c r="AM4198">
        <v>0</v>
      </c>
      <c r="AN4198">
        <v>0</v>
      </c>
      <c r="AO4198">
        <v>481</v>
      </c>
      <c r="AP4198">
        <v>1255</v>
      </c>
      <c r="AQ4198">
        <v>453</v>
      </c>
      <c r="AR4198">
        <v>0</v>
      </c>
      <c r="AS4198">
        <v>182</v>
      </c>
      <c r="AT4198">
        <v>9</v>
      </c>
      <c r="AU4198">
        <v>19</v>
      </c>
      <c r="AV4198">
        <v>6</v>
      </c>
      <c r="AW4198">
        <v>54</v>
      </c>
      <c r="AX4198">
        <v>0</v>
      </c>
      <c r="AY4198">
        <v>123</v>
      </c>
      <c r="AZ4198">
        <v>198</v>
      </c>
      <c r="BA4198">
        <v>64</v>
      </c>
      <c r="BB4198">
        <v>27</v>
      </c>
      <c r="BC4198">
        <v>10</v>
      </c>
      <c r="BD4198">
        <v>8</v>
      </c>
      <c r="BE4198">
        <v>2</v>
      </c>
      <c r="BF4198">
        <v>671</v>
      </c>
      <c r="BG4198">
        <v>4115</v>
      </c>
      <c r="BH4198">
        <v>0</v>
      </c>
      <c r="BI4198">
        <v>345</v>
      </c>
      <c r="BJ4198" s="2">
        <v>45944</v>
      </c>
      <c r="BK4198">
        <v>1</v>
      </c>
      <c r="BL4198" s="3" t="str">
        <f>VLOOKUP(O4198,DropDownList!$H$1:$I$7,2,FALSE)</f>
        <v>2024/25</v>
      </c>
      <c r="BM4198" s="3" t="str">
        <f t="shared" ref="BM4198:BM4261" si="66">IF(RIGHT(P4198,4)="VSUR","VSUR",IF(RIGHT(P4198,4)="CONF","CONF",P4198))</f>
        <v>VSUR</v>
      </c>
    </row>
    <row r="4199" spans="1:65" x14ac:dyDescent="0.2">
      <c r="A4199">
        <v>2025</v>
      </c>
      <c r="B4199">
        <v>10</v>
      </c>
      <c r="C4199" t="s">
        <v>162</v>
      </c>
      <c r="D4199" t="s">
        <v>175</v>
      </c>
      <c r="E4199" t="s">
        <v>14</v>
      </c>
      <c r="F4199">
        <v>9781</v>
      </c>
      <c r="G4199" t="s">
        <v>158</v>
      </c>
      <c r="H4199" t="s">
        <v>171</v>
      </c>
      <c r="I4199" t="s">
        <v>172</v>
      </c>
      <c r="J4199" s="1">
        <v>45931</v>
      </c>
      <c r="K4199" t="s">
        <v>253</v>
      </c>
      <c r="L4199">
        <v>3</v>
      </c>
      <c r="M4199" t="s">
        <v>429</v>
      </c>
      <c r="N4199" t="s">
        <v>145</v>
      </c>
      <c r="O4199" t="s">
        <v>156</v>
      </c>
      <c r="P4199" t="s">
        <v>160</v>
      </c>
      <c r="Q4199">
        <v>68634.460000000006</v>
      </c>
      <c r="R4199">
        <v>571</v>
      </c>
      <c r="S4199">
        <v>332215.5</v>
      </c>
      <c r="T4199">
        <v>16548.73</v>
      </c>
      <c r="U4199">
        <v>175</v>
      </c>
      <c r="V4199">
        <v>106</v>
      </c>
      <c r="W4199">
        <v>47512.54</v>
      </c>
      <c r="X4199">
        <v>50142.54</v>
      </c>
      <c r="Y4199">
        <v>0</v>
      </c>
      <c r="Z4199">
        <v>0</v>
      </c>
      <c r="AA4199">
        <v>247032.31</v>
      </c>
      <c r="AB4199">
        <v>19277.63</v>
      </c>
      <c r="AC4199">
        <v>214607.8</v>
      </c>
      <c r="AD4199">
        <v>60</v>
      </c>
      <c r="AE4199">
        <v>46</v>
      </c>
      <c r="AF4199">
        <v>352</v>
      </c>
      <c r="AG4199">
        <v>83</v>
      </c>
      <c r="AH4199">
        <v>34</v>
      </c>
      <c r="AI4199">
        <v>92</v>
      </c>
      <c r="AJ4199">
        <v>0</v>
      </c>
      <c r="AK4199">
        <v>0</v>
      </c>
      <c r="AL4199">
        <v>0</v>
      </c>
      <c r="AM4199">
        <v>0</v>
      </c>
      <c r="AN4199">
        <v>0</v>
      </c>
      <c r="AO4199">
        <v>384</v>
      </c>
      <c r="AP4199">
        <v>1392</v>
      </c>
      <c r="AQ4199">
        <v>346</v>
      </c>
      <c r="AR4199">
        <v>2</v>
      </c>
      <c r="AS4199">
        <v>160</v>
      </c>
      <c r="AT4199">
        <v>60</v>
      </c>
      <c r="AU4199">
        <v>30</v>
      </c>
      <c r="AV4199">
        <v>15</v>
      </c>
      <c r="AW4199">
        <v>62</v>
      </c>
      <c r="AX4199">
        <v>0</v>
      </c>
      <c r="AY4199">
        <v>160</v>
      </c>
      <c r="AZ4199">
        <v>260</v>
      </c>
      <c r="BA4199">
        <v>150</v>
      </c>
      <c r="BB4199">
        <v>41</v>
      </c>
      <c r="BC4199">
        <v>19</v>
      </c>
      <c r="BD4199">
        <v>4</v>
      </c>
      <c r="BE4199">
        <v>1</v>
      </c>
      <c r="BF4199">
        <v>506</v>
      </c>
      <c r="BG4199">
        <v>38252</v>
      </c>
      <c r="BH4199">
        <v>10</v>
      </c>
      <c r="BI4199">
        <v>142</v>
      </c>
      <c r="BJ4199" s="2">
        <v>45944</v>
      </c>
      <c r="BK4199">
        <v>2</v>
      </c>
      <c r="BL4199" s="3" t="str">
        <f>VLOOKUP(O4199,DropDownList!$H$1:$I$7,2,FALSE)</f>
        <v>2023/24</v>
      </c>
      <c r="BM4199" s="3" t="str">
        <f t="shared" si="66"/>
        <v>SC COURT</v>
      </c>
    </row>
    <row r="4200" spans="1:65" x14ac:dyDescent="0.2">
      <c r="A4200">
        <v>2025</v>
      </c>
      <c r="B4200">
        <v>10</v>
      </c>
      <c r="C4200" t="s">
        <v>162</v>
      </c>
      <c r="D4200" t="s">
        <v>176</v>
      </c>
      <c r="E4200" t="s">
        <v>15</v>
      </c>
      <c r="F4200">
        <v>9805</v>
      </c>
      <c r="G4200" t="s">
        <v>158</v>
      </c>
      <c r="H4200" t="s">
        <v>171</v>
      </c>
      <c r="I4200" t="s">
        <v>172</v>
      </c>
      <c r="J4200" s="1">
        <v>45931</v>
      </c>
      <c r="K4200" t="s">
        <v>253</v>
      </c>
      <c r="L4200">
        <v>3</v>
      </c>
      <c r="M4200" t="s">
        <v>429</v>
      </c>
      <c r="N4200" t="s">
        <v>145</v>
      </c>
      <c r="O4200" t="s">
        <v>149</v>
      </c>
      <c r="P4200" t="s">
        <v>160</v>
      </c>
      <c r="Q4200">
        <v>2180</v>
      </c>
      <c r="R4200">
        <v>17</v>
      </c>
      <c r="S4200">
        <v>9383</v>
      </c>
      <c r="T4200">
        <v>0</v>
      </c>
      <c r="U4200">
        <v>9</v>
      </c>
      <c r="V4200">
        <v>2</v>
      </c>
      <c r="W4200">
        <v>420</v>
      </c>
      <c r="X4200">
        <v>860</v>
      </c>
      <c r="Y4200">
        <v>0</v>
      </c>
      <c r="Z4200">
        <v>0</v>
      </c>
      <c r="AA4200">
        <v>7203</v>
      </c>
      <c r="AB4200">
        <v>1190</v>
      </c>
      <c r="AC4200">
        <v>5633</v>
      </c>
      <c r="AD4200">
        <v>1</v>
      </c>
      <c r="AE4200">
        <v>1</v>
      </c>
      <c r="AF4200">
        <v>8</v>
      </c>
      <c r="AG4200">
        <v>8</v>
      </c>
      <c r="AH4200">
        <v>0</v>
      </c>
      <c r="AI4200">
        <v>1</v>
      </c>
      <c r="AJ4200">
        <v>0</v>
      </c>
      <c r="AK4200">
        <v>0</v>
      </c>
      <c r="AL4200">
        <v>0</v>
      </c>
      <c r="AM4200">
        <v>0</v>
      </c>
      <c r="AN4200">
        <v>0</v>
      </c>
      <c r="AO4200">
        <v>4</v>
      </c>
      <c r="AP4200">
        <v>5</v>
      </c>
      <c r="AQ4200">
        <v>3</v>
      </c>
      <c r="AR4200">
        <v>0</v>
      </c>
      <c r="AS4200">
        <v>1</v>
      </c>
      <c r="AT4200">
        <v>0</v>
      </c>
      <c r="AU4200">
        <v>0</v>
      </c>
      <c r="AV4200">
        <v>0</v>
      </c>
      <c r="AW4200">
        <v>0</v>
      </c>
      <c r="AX4200">
        <v>0</v>
      </c>
      <c r="AY4200">
        <v>0</v>
      </c>
      <c r="AZ4200">
        <v>0</v>
      </c>
      <c r="BA4200">
        <v>0</v>
      </c>
      <c r="BB4200">
        <v>0</v>
      </c>
      <c r="BC4200">
        <v>0</v>
      </c>
      <c r="BD4200">
        <v>1</v>
      </c>
      <c r="BE4200">
        <v>0</v>
      </c>
      <c r="BF4200">
        <v>17</v>
      </c>
      <c r="BG4200">
        <v>320</v>
      </c>
      <c r="BH4200">
        <v>0</v>
      </c>
      <c r="BI4200">
        <v>9</v>
      </c>
      <c r="BJ4200" s="2">
        <v>45944</v>
      </c>
      <c r="BK4200">
        <v>0</v>
      </c>
      <c r="BL4200" s="3" t="str">
        <f>VLOOKUP(O4200,DropDownList!$H$1:$I$7,2,FALSE)</f>
        <v>2025/26</v>
      </c>
      <c r="BM4200" s="3" t="str">
        <f t="shared" si="66"/>
        <v>SC COURT</v>
      </c>
    </row>
    <row r="4201" spans="1:65" x14ac:dyDescent="0.2">
      <c r="A4201">
        <v>2025</v>
      </c>
      <c r="B4201">
        <v>10</v>
      </c>
      <c r="C4201" t="s">
        <v>162</v>
      </c>
      <c r="D4201" t="s">
        <v>176</v>
      </c>
      <c r="E4201" t="s">
        <v>15</v>
      </c>
      <c r="F4201">
        <v>9805</v>
      </c>
      <c r="G4201" t="s">
        <v>158</v>
      </c>
      <c r="H4201" t="s">
        <v>171</v>
      </c>
      <c r="I4201" t="s">
        <v>172</v>
      </c>
      <c r="J4201" s="1">
        <v>45931</v>
      </c>
      <c r="K4201" t="s">
        <v>253</v>
      </c>
      <c r="L4201">
        <v>3</v>
      </c>
      <c r="M4201" t="s">
        <v>429</v>
      </c>
      <c r="N4201" t="s">
        <v>145</v>
      </c>
      <c r="O4201" t="s">
        <v>149</v>
      </c>
      <c r="P4201" t="s">
        <v>150</v>
      </c>
      <c r="Q4201">
        <v>1080.8399999999999</v>
      </c>
      <c r="R4201">
        <v>16</v>
      </c>
      <c r="S4201">
        <v>2100</v>
      </c>
      <c r="T4201">
        <v>150</v>
      </c>
      <c r="U4201">
        <v>8</v>
      </c>
      <c r="V4201">
        <v>8</v>
      </c>
      <c r="W4201">
        <v>980.84</v>
      </c>
      <c r="X4201">
        <v>1080.8399999999999</v>
      </c>
      <c r="Y4201">
        <v>15</v>
      </c>
      <c r="Z4201">
        <v>1950</v>
      </c>
      <c r="AA4201">
        <v>869.16</v>
      </c>
      <c r="AB4201">
        <v>69.16</v>
      </c>
      <c r="AC4201">
        <v>800</v>
      </c>
      <c r="AD4201">
        <v>8</v>
      </c>
      <c r="AE4201">
        <v>0</v>
      </c>
      <c r="AF4201">
        <v>7</v>
      </c>
      <c r="AG4201">
        <v>0</v>
      </c>
      <c r="AH4201">
        <v>1</v>
      </c>
      <c r="AI4201">
        <v>8</v>
      </c>
      <c r="AJ4201">
        <v>3</v>
      </c>
      <c r="AK4201">
        <v>1</v>
      </c>
      <c r="AL4201">
        <v>0</v>
      </c>
      <c r="AM4201">
        <v>0</v>
      </c>
      <c r="AN4201">
        <v>0</v>
      </c>
      <c r="AO4201">
        <v>9</v>
      </c>
      <c r="AP4201">
        <v>15</v>
      </c>
      <c r="AQ4201">
        <v>11</v>
      </c>
      <c r="AR4201">
        <v>0</v>
      </c>
      <c r="AS4201">
        <v>2</v>
      </c>
      <c r="AT4201">
        <v>0</v>
      </c>
      <c r="AU4201">
        <v>0</v>
      </c>
      <c r="AV4201">
        <v>0</v>
      </c>
      <c r="AW4201">
        <v>0</v>
      </c>
      <c r="AX4201">
        <v>0</v>
      </c>
      <c r="AY4201">
        <v>0</v>
      </c>
      <c r="AZ4201">
        <v>1</v>
      </c>
      <c r="BA4201">
        <v>0</v>
      </c>
      <c r="BB4201">
        <v>0</v>
      </c>
      <c r="BC4201">
        <v>0</v>
      </c>
      <c r="BD4201">
        <v>0</v>
      </c>
      <c r="BE4201">
        <v>0</v>
      </c>
      <c r="BF4201">
        <v>9</v>
      </c>
      <c r="BG4201">
        <v>1080.8399999999999</v>
      </c>
      <c r="BH4201">
        <v>0</v>
      </c>
      <c r="BI4201">
        <v>8</v>
      </c>
      <c r="BJ4201" s="2">
        <v>45944</v>
      </c>
      <c r="BK4201">
        <v>0</v>
      </c>
      <c r="BL4201" s="3" t="str">
        <f>VLOOKUP(O4201,DropDownList!$H$1:$I$7,2,FALSE)</f>
        <v>2025/26</v>
      </c>
      <c r="BM4201" s="3" t="str">
        <f t="shared" si="66"/>
        <v>FISCAL FINES</v>
      </c>
    </row>
    <row r="4202" spans="1:65" x14ac:dyDescent="0.2">
      <c r="A4202">
        <v>2025</v>
      </c>
      <c r="B4202">
        <v>10</v>
      </c>
      <c r="C4202" t="s">
        <v>162</v>
      </c>
      <c r="D4202" t="s">
        <v>176</v>
      </c>
      <c r="E4202" t="s">
        <v>15</v>
      </c>
      <c r="F4202">
        <v>9805</v>
      </c>
      <c r="G4202" t="s">
        <v>158</v>
      </c>
      <c r="H4202" t="s">
        <v>171</v>
      </c>
      <c r="I4202" t="s">
        <v>172</v>
      </c>
      <c r="J4202" s="1">
        <v>45931</v>
      </c>
      <c r="K4202" t="s">
        <v>253</v>
      </c>
      <c r="L4202">
        <v>3</v>
      </c>
      <c r="M4202" t="s">
        <v>429</v>
      </c>
      <c r="N4202" t="s">
        <v>145</v>
      </c>
      <c r="O4202" t="s">
        <v>149</v>
      </c>
      <c r="P4202" t="s">
        <v>151</v>
      </c>
      <c r="Q4202">
        <v>0</v>
      </c>
      <c r="R4202">
        <v>5</v>
      </c>
      <c r="S4202">
        <v>150</v>
      </c>
      <c r="T4202">
        <v>30</v>
      </c>
      <c r="U4202">
        <v>0</v>
      </c>
      <c r="V4202">
        <v>0</v>
      </c>
      <c r="W4202">
        <v>0</v>
      </c>
      <c r="X4202">
        <v>0</v>
      </c>
      <c r="Y4202">
        <v>0</v>
      </c>
      <c r="Z4202">
        <v>0</v>
      </c>
      <c r="AA4202">
        <v>120</v>
      </c>
      <c r="AB4202">
        <v>0</v>
      </c>
      <c r="AC4202">
        <v>120</v>
      </c>
      <c r="AD4202">
        <v>0</v>
      </c>
      <c r="AE4202">
        <v>0</v>
      </c>
      <c r="AF4202">
        <v>4</v>
      </c>
      <c r="AG4202">
        <v>0</v>
      </c>
      <c r="AH4202">
        <v>1</v>
      </c>
      <c r="AI4202">
        <v>0</v>
      </c>
      <c r="AJ4202">
        <v>0</v>
      </c>
      <c r="AK4202">
        <v>0</v>
      </c>
      <c r="AL4202">
        <v>0</v>
      </c>
      <c r="AM4202">
        <v>0</v>
      </c>
      <c r="AN4202">
        <v>0</v>
      </c>
      <c r="AO4202">
        <v>0</v>
      </c>
      <c r="AP4202">
        <v>0</v>
      </c>
      <c r="AQ4202">
        <v>0</v>
      </c>
      <c r="AR4202">
        <v>0</v>
      </c>
      <c r="AS4202">
        <v>0</v>
      </c>
      <c r="AT4202">
        <v>0</v>
      </c>
      <c r="AU4202">
        <v>0</v>
      </c>
      <c r="AV4202">
        <v>0</v>
      </c>
      <c r="AW4202">
        <v>0</v>
      </c>
      <c r="AX4202">
        <v>0</v>
      </c>
      <c r="AY4202">
        <v>0</v>
      </c>
      <c r="AZ4202">
        <v>0</v>
      </c>
      <c r="BA4202">
        <v>0</v>
      </c>
      <c r="BB4202">
        <v>0</v>
      </c>
      <c r="BC4202">
        <v>0</v>
      </c>
      <c r="BD4202">
        <v>0</v>
      </c>
      <c r="BE4202">
        <v>0</v>
      </c>
      <c r="BF4202">
        <v>0</v>
      </c>
      <c r="BG4202">
        <v>0</v>
      </c>
      <c r="BH4202">
        <v>0</v>
      </c>
      <c r="BI4202">
        <v>0</v>
      </c>
      <c r="BJ4202" s="2">
        <v>45944</v>
      </c>
      <c r="BK4202">
        <v>0</v>
      </c>
      <c r="BL4202" s="3" t="str">
        <f>VLOOKUP(O4202,DropDownList!$H$1:$I$7,2,FALSE)</f>
        <v>2025/26</v>
      </c>
      <c r="BM4202" s="3" t="str">
        <f t="shared" si="66"/>
        <v>PCPF</v>
      </c>
    </row>
    <row r="4203" spans="1:65" x14ac:dyDescent="0.2">
      <c r="A4203">
        <v>2025</v>
      </c>
      <c r="B4203">
        <v>10</v>
      </c>
      <c r="C4203" t="s">
        <v>162</v>
      </c>
      <c r="D4203" t="s">
        <v>176</v>
      </c>
      <c r="E4203" t="s">
        <v>15</v>
      </c>
      <c r="F4203">
        <v>9805</v>
      </c>
      <c r="G4203" t="s">
        <v>158</v>
      </c>
      <c r="H4203" t="s">
        <v>171</v>
      </c>
      <c r="I4203" t="s">
        <v>172</v>
      </c>
      <c r="J4203" s="1">
        <v>45931</v>
      </c>
      <c r="K4203" t="s">
        <v>253</v>
      </c>
      <c r="L4203">
        <v>3</v>
      </c>
      <c r="M4203" t="s">
        <v>429</v>
      </c>
      <c r="N4203" t="s">
        <v>145</v>
      </c>
      <c r="O4203" t="s">
        <v>147</v>
      </c>
      <c r="P4203" t="s">
        <v>150</v>
      </c>
      <c r="Q4203">
        <v>1253.3399999999999</v>
      </c>
      <c r="R4203">
        <v>36</v>
      </c>
      <c r="S4203">
        <v>5488.34</v>
      </c>
      <c r="T4203">
        <v>815</v>
      </c>
      <c r="U4203">
        <v>10</v>
      </c>
      <c r="V4203">
        <v>10</v>
      </c>
      <c r="W4203">
        <v>1253.3399999999999</v>
      </c>
      <c r="X4203">
        <v>1253.3399999999999</v>
      </c>
      <c r="Y4203">
        <v>32</v>
      </c>
      <c r="Z4203">
        <v>4673.34</v>
      </c>
      <c r="AA4203">
        <v>3420</v>
      </c>
      <c r="AB4203">
        <v>1160</v>
      </c>
      <c r="AC4203">
        <v>2260</v>
      </c>
      <c r="AD4203">
        <v>8</v>
      </c>
      <c r="AE4203">
        <v>2</v>
      </c>
      <c r="AF4203">
        <v>21</v>
      </c>
      <c r="AG4203">
        <v>2</v>
      </c>
      <c r="AH4203">
        <v>4</v>
      </c>
      <c r="AI4203">
        <v>8</v>
      </c>
      <c r="AJ4203">
        <v>11</v>
      </c>
      <c r="AK4203">
        <v>4</v>
      </c>
      <c r="AL4203">
        <v>1</v>
      </c>
      <c r="AM4203">
        <v>2</v>
      </c>
      <c r="AN4203">
        <v>0</v>
      </c>
      <c r="AO4203">
        <v>19</v>
      </c>
      <c r="AP4203">
        <v>58</v>
      </c>
      <c r="AQ4203">
        <v>23</v>
      </c>
      <c r="AR4203">
        <v>0</v>
      </c>
      <c r="AS4203">
        <v>9</v>
      </c>
      <c r="AT4203">
        <v>0</v>
      </c>
      <c r="AU4203">
        <v>0</v>
      </c>
      <c r="AV4203">
        <v>0</v>
      </c>
      <c r="AW4203">
        <v>0</v>
      </c>
      <c r="AX4203">
        <v>0</v>
      </c>
      <c r="AY4203">
        <v>3</v>
      </c>
      <c r="AZ4203">
        <v>10</v>
      </c>
      <c r="BA4203">
        <v>10</v>
      </c>
      <c r="BB4203">
        <v>1</v>
      </c>
      <c r="BC4203">
        <v>1</v>
      </c>
      <c r="BD4203">
        <v>0</v>
      </c>
      <c r="BE4203">
        <v>0</v>
      </c>
      <c r="BF4203">
        <v>19</v>
      </c>
      <c r="BG4203">
        <v>1085.8399999999999</v>
      </c>
      <c r="BH4203">
        <v>1</v>
      </c>
      <c r="BI4203">
        <v>10</v>
      </c>
      <c r="BJ4203" s="2">
        <v>45944</v>
      </c>
      <c r="BK4203">
        <v>0</v>
      </c>
      <c r="BL4203" s="3" t="str">
        <f>VLOOKUP(O4203,DropDownList!$H$1:$I$7,2,FALSE)</f>
        <v>2024/25</v>
      </c>
      <c r="BM4203" s="3" t="str">
        <f t="shared" si="66"/>
        <v>FISCAL FINES</v>
      </c>
    </row>
    <row r="4204" spans="1:65" x14ac:dyDescent="0.2">
      <c r="A4204">
        <v>2025</v>
      </c>
      <c r="B4204">
        <v>10</v>
      </c>
      <c r="C4204" t="s">
        <v>162</v>
      </c>
      <c r="D4204" t="s">
        <v>176</v>
      </c>
      <c r="E4204" t="s">
        <v>15</v>
      </c>
      <c r="F4204">
        <v>9805</v>
      </c>
      <c r="G4204" t="s">
        <v>158</v>
      </c>
      <c r="H4204" t="s">
        <v>171</v>
      </c>
      <c r="I4204" t="s">
        <v>172</v>
      </c>
      <c r="J4204" s="1">
        <v>45931</v>
      </c>
      <c r="K4204" t="s">
        <v>253</v>
      </c>
      <c r="L4204">
        <v>3</v>
      </c>
      <c r="M4204" t="s">
        <v>429</v>
      </c>
      <c r="N4204" t="s">
        <v>145</v>
      </c>
      <c r="O4204" t="s">
        <v>149</v>
      </c>
      <c r="P4204" t="s">
        <v>152</v>
      </c>
      <c r="Q4204">
        <v>0</v>
      </c>
      <c r="R4204">
        <v>4</v>
      </c>
      <c r="S4204">
        <v>160</v>
      </c>
      <c r="T4204">
        <v>80</v>
      </c>
      <c r="U4204">
        <v>0</v>
      </c>
      <c r="V4204">
        <v>0</v>
      </c>
      <c r="W4204">
        <v>0</v>
      </c>
      <c r="X4204">
        <v>0</v>
      </c>
      <c r="Y4204">
        <v>0</v>
      </c>
      <c r="Z4204">
        <v>0</v>
      </c>
      <c r="AA4204">
        <v>80</v>
      </c>
      <c r="AB4204">
        <v>0</v>
      </c>
      <c r="AC4204">
        <v>80</v>
      </c>
      <c r="AD4204">
        <v>0</v>
      </c>
      <c r="AE4204">
        <v>0</v>
      </c>
      <c r="AF4204">
        <v>2</v>
      </c>
      <c r="AG4204">
        <v>0</v>
      </c>
      <c r="AH4204">
        <v>2</v>
      </c>
      <c r="AI4204">
        <v>0</v>
      </c>
      <c r="AJ4204">
        <v>0</v>
      </c>
      <c r="AK4204">
        <v>0</v>
      </c>
      <c r="AL4204">
        <v>0</v>
      </c>
      <c r="AM4204">
        <v>0</v>
      </c>
      <c r="AN4204">
        <v>0</v>
      </c>
      <c r="AO4204">
        <v>0</v>
      </c>
      <c r="AP4204">
        <v>0</v>
      </c>
      <c r="AQ4204">
        <v>0</v>
      </c>
      <c r="AR4204">
        <v>0</v>
      </c>
      <c r="AS4204">
        <v>0</v>
      </c>
      <c r="AT4204">
        <v>0</v>
      </c>
      <c r="AU4204">
        <v>0</v>
      </c>
      <c r="AV4204">
        <v>0</v>
      </c>
      <c r="AW4204">
        <v>0</v>
      </c>
      <c r="AX4204">
        <v>0</v>
      </c>
      <c r="AY4204">
        <v>0</v>
      </c>
      <c r="AZ4204">
        <v>0</v>
      </c>
      <c r="BA4204">
        <v>0</v>
      </c>
      <c r="BB4204">
        <v>0</v>
      </c>
      <c r="BC4204">
        <v>0</v>
      </c>
      <c r="BD4204">
        <v>0</v>
      </c>
      <c r="BE4204">
        <v>0</v>
      </c>
      <c r="BF4204">
        <v>0</v>
      </c>
      <c r="BG4204">
        <v>0</v>
      </c>
      <c r="BH4204">
        <v>0</v>
      </c>
      <c r="BI4204">
        <v>0</v>
      </c>
      <c r="BJ4204" s="2">
        <v>45944</v>
      </c>
      <c r="BK4204">
        <v>0</v>
      </c>
      <c r="BL4204" s="3" t="str">
        <f>VLOOKUP(O4204,DropDownList!$H$1:$I$7,2,FALSE)</f>
        <v>2025/26</v>
      </c>
      <c r="BM4204" s="3" t="str">
        <f t="shared" si="66"/>
        <v>PCOA</v>
      </c>
    </row>
    <row r="4205" spans="1:65" x14ac:dyDescent="0.2">
      <c r="A4205">
        <v>2025</v>
      </c>
      <c r="B4205">
        <v>10</v>
      </c>
      <c r="C4205" t="s">
        <v>162</v>
      </c>
      <c r="D4205" t="s">
        <v>176</v>
      </c>
      <c r="E4205" t="s">
        <v>15</v>
      </c>
      <c r="F4205">
        <v>9805</v>
      </c>
      <c r="G4205" t="s">
        <v>158</v>
      </c>
      <c r="H4205" t="s">
        <v>171</v>
      </c>
      <c r="I4205" t="s">
        <v>172</v>
      </c>
      <c r="J4205" s="1">
        <v>45931</v>
      </c>
      <c r="K4205" t="s">
        <v>253</v>
      </c>
      <c r="L4205">
        <v>3</v>
      </c>
      <c r="M4205" t="s">
        <v>429</v>
      </c>
      <c r="N4205" t="s">
        <v>145</v>
      </c>
      <c r="O4205" t="s">
        <v>149</v>
      </c>
      <c r="P4205" t="s">
        <v>148</v>
      </c>
      <c r="Q4205">
        <v>120</v>
      </c>
      <c r="R4205">
        <v>2</v>
      </c>
      <c r="S4205">
        <v>120</v>
      </c>
      <c r="T4205">
        <v>0</v>
      </c>
      <c r="U4205">
        <v>2</v>
      </c>
      <c r="V4205">
        <v>2</v>
      </c>
      <c r="W4205">
        <v>120</v>
      </c>
      <c r="X4205">
        <v>120</v>
      </c>
      <c r="Y4205">
        <v>0</v>
      </c>
      <c r="Z4205">
        <v>0</v>
      </c>
      <c r="AA4205">
        <v>0</v>
      </c>
      <c r="AB4205">
        <v>0</v>
      </c>
      <c r="AC4205">
        <v>0</v>
      </c>
      <c r="AD4205">
        <v>2</v>
      </c>
      <c r="AE4205">
        <v>0</v>
      </c>
      <c r="AF4205">
        <v>0</v>
      </c>
      <c r="AG4205">
        <v>0</v>
      </c>
      <c r="AH4205">
        <v>0</v>
      </c>
      <c r="AI4205">
        <v>2</v>
      </c>
      <c r="AJ4205">
        <v>0</v>
      </c>
      <c r="AK4205">
        <v>0</v>
      </c>
      <c r="AL4205">
        <v>0</v>
      </c>
      <c r="AM4205">
        <v>0</v>
      </c>
      <c r="AN4205">
        <v>0</v>
      </c>
      <c r="AO4205">
        <v>2</v>
      </c>
      <c r="AP4205">
        <v>6</v>
      </c>
      <c r="AQ4205">
        <v>2</v>
      </c>
      <c r="AR4205">
        <v>0</v>
      </c>
      <c r="AS4205">
        <v>0</v>
      </c>
      <c r="AT4205">
        <v>0</v>
      </c>
      <c r="AU4205">
        <v>0</v>
      </c>
      <c r="AV4205">
        <v>0</v>
      </c>
      <c r="AW4205">
        <v>0</v>
      </c>
      <c r="AX4205">
        <v>0</v>
      </c>
      <c r="AY4205">
        <v>0</v>
      </c>
      <c r="AZ4205">
        <v>2</v>
      </c>
      <c r="BA4205">
        <v>0</v>
      </c>
      <c r="BB4205">
        <v>0</v>
      </c>
      <c r="BC4205">
        <v>0</v>
      </c>
      <c r="BD4205">
        <v>0</v>
      </c>
      <c r="BE4205">
        <v>0</v>
      </c>
      <c r="BF4205">
        <v>2</v>
      </c>
      <c r="BG4205">
        <v>120</v>
      </c>
      <c r="BH4205">
        <v>0</v>
      </c>
      <c r="BI4205">
        <v>2</v>
      </c>
      <c r="BJ4205" s="2">
        <v>45944</v>
      </c>
      <c r="BK4205">
        <v>0</v>
      </c>
      <c r="BL4205" s="3" t="str">
        <f>VLOOKUP(O4205,DropDownList!$H$1:$I$7,2,FALSE)</f>
        <v>2025/26</v>
      </c>
      <c r="BM4205" s="3" t="str">
        <f t="shared" si="66"/>
        <v>PRAS</v>
      </c>
    </row>
    <row r="4206" spans="1:65" x14ac:dyDescent="0.2">
      <c r="A4206">
        <v>2025</v>
      </c>
      <c r="B4206">
        <v>10</v>
      </c>
      <c r="C4206" t="s">
        <v>162</v>
      </c>
      <c r="D4206" t="s">
        <v>176</v>
      </c>
      <c r="E4206" t="s">
        <v>15</v>
      </c>
      <c r="F4206">
        <v>9805</v>
      </c>
      <c r="G4206" t="s">
        <v>158</v>
      </c>
      <c r="H4206" t="s">
        <v>171</v>
      </c>
      <c r="I4206" t="s">
        <v>172</v>
      </c>
      <c r="J4206" s="1">
        <v>45931</v>
      </c>
      <c r="K4206" t="s">
        <v>253</v>
      </c>
      <c r="L4206">
        <v>3</v>
      </c>
      <c r="M4206" t="s">
        <v>429</v>
      </c>
      <c r="N4206" t="s">
        <v>145</v>
      </c>
      <c r="O4206" t="s">
        <v>156</v>
      </c>
      <c r="P4206" t="s">
        <v>151</v>
      </c>
      <c r="Q4206">
        <v>0</v>
      </c>
      <c r="R4206">
        <v>33</v>
      </c>
      <c r="S4206">
        <v>990</v>
      </c>
      <c r="T4206">
        <v>120</v>
      </c>
      <c r="U4206">
        <v>2</v>
      </c>
      <c r="V4206">
        <v>0</v>
      </c>
      <c r="W4206">
        <v>0</v>
      </c>
      <c r="X4206">
        <v>0</v>
      </c>
      <c r="Y4206">
        <v>0</v>
      </c>
      <c r="Z4206">
        <v>0</v>
      </c>
      <c r="AA4206">
        <v>870</v>
      </c>
      <c r="AB4206">
        <v>0</v>
      </c>
      <c r="AC4206">
        <v>870</v>
      </c>
      <c r="AD4206">
        <v>0</v>
      </c>
      <c r="AE4206">
        <v>0</v>
      </c>
      <c r="AF4206">
        <v>29</v>
      </c>
      <c r="AG4206">
        <v>0</v>
      </c>
      <c r="AH4206">
        <v>4</v>
      </c>
      <c r="AI4206">
        <v>0</v>
      </c>
      <c r="AJ4206">
        <v>0</v>
      </c>
      <c r="AK4206">
        <v>0</v>
      </c>
      <c r="AL4206">
        <v>0</v>
      </c>
      <c r="AM4206">
        <v>1</v>
      </c>
      <c r="AN4206">
        <v>0</v>
      </c>
      <c r="AO4206">
        <v>0</v>
      </c>
      <c r="AP4206">
        <v>0</v>
      </c>
      <c r="AQ4206">
        <v>0</v>
      </c>
      <c r="AR4206">
        <v>0</v>
      </c>
      <c r="AS4206">
        <v>0</v>
      </c>
      <c r="AT4206">
        <v>0</v>
      </c>
      <c r="AU4206">
        <v>0</v>
      </c>
      <c r="AV4206">
        <v>0</v>
      </c>
      <c r="AW4206">
        <v>0</v>
      </c>
      <c r="AX4206">
        <v>0</v>
      </c>
      <c r="AY4206">
        <v>0</v>
      </c>
      <c r="AZ4206">
        <v>0</v>
      </c>
      <c r="BA4206">
        <v>0</v>
      </c>
      <c r="BB4206">
        <v>0</v>
      </c>
      <c r="BC4206">
        <v>0</v>
      </c>
      <c r="BD4206">
        <v>0</v>
      </c>
      <c r="BE4206">
        <v>0</v>
      </c>
      <c r="BF4206">
        <v>0</v>
      </c>
      <c r="BG4206">
        <v>0</v>
      </c>
      <c r="BH4206">
        <v>0</v>
      </c>
      <c r="BI4206">
        <v>0</v>
      </c>
      <c r="BJ4206" s="2">
        <v>45944</v>
      </c>
      <c r="BK4206">
        <v>0</v>
      </c>
      <c r="BL4206" s="3" t="str">
        <f>VLOOKUP(O4206,DropDownList!$H$1:$I$7,2,FALSE)</f>
        <v>2023/24</v>
      </c>
      <c r="BM4206" s="3" t="str">
        <f t="shared" si="66"/>
        <v>PCPF</v>
      </c>
    </row>
    <row r="4207" spans="1:65" x14ac:dyDescent="0.2">
      <c r="A4207">
        <v>2025</v>
      </c>
      <c r="B4207">
        <v>10</v>
      </c>
      <c r="C4207" t="s">
        <v>162</v>
      </c>
      <c r="D4207" t="s">
        <v>176</v>
      </c>
      <c r="E4207" t="s">
        <v>15</v>
      </c>
      <c r="F4207">
        <v>9805</v>
      </c>
      <c r="G4207" t="s">
        <v>158</v>
      </c>
      <c r="H4207" t="s">
        <v>171</v>
      </c>
      <c r="I4207" t="s">
        <v>172</v>
      </c>
      <c r="J4207" s="1">
        <v>45931</v>
      </c>
      <c r="K4207" t="s">
        <v>253</v>
      </c>
      <c r="L4207">
        <v>3</v>
      </c>
      <c r="M4207" t="s">
        <v>429</v>
      </c>
      <c r="N4207" t="s">
        <v>145</v>
      </c>
      <c r="O4207" t="s">
        <v>156</v>
      </c>
      <c r="P4207" t="s">
        <v>161</v>
      </c>
      <c r="Q4207">
        <v>140</v>
      </c>
      <c r="R4207">
        <v>79</v>
      </c>
      <c r="S4207">
        <v>2645</v>
      </c>
      <c r="T4207">
        <v>75</v>
      </c>
      <c r="U4207">
        <v>15</v>
      </c>
      <c r="V4207">
        <v>5</v>
      </c>
      <c r="W4207">
        <v>140</v>
      </c>
      <c r="X4207">
        <v>140</v>
      </c>
      <c r="Y4207">
        <v>0</v>
      </c>
      <c r="Z4207">
        <v>0</v>
      </c>
      <c r="AA4207">
        <v>2430</v>
      </c>
      <c r="AB4207">
        <v>0</v>
      </c>
      <c r="AC4207">
        <v>0</v>
      </c>
      <c r="AD4207">
        <v>5</v>
      </c>
      <c r="AE4207">
        <v>0</v>
      </c>
      <c r="AF4207">
        <v>73</v>
      </c>
      <c r="AG4207">
        <v>0</v>
      </c>
      <c r="AH4207">
        <v>1</v>
      </c>
      <c r="AI4207">
        <v>5</v>
      </c>
      <c r="AJ4207">
        <v>0</v>
      </c>
      <c r="AK4207">
        <v>0</v>
      </c>
      <c r="AL4207">
        <v>0</v>
      </c>
      <c r="AM4207">
        <v>0</v>
      </c>
      <c r="AN4207">
        <v>0</v>
      </c>
      <c r="AO4207">
        <v>32</v>
      </c>
      <c r="AP4207">
        <v>119</v>
      </c>
      <c r="AQ4207">
        <v>37</v>
      </c>
      <c r="AR4207">
        <v>0</v>
      </c>
      <c r="AS4207">
        <v>18</v>
      </c>
      <c r="AT4207">
        <v>0</v>
      </c>
      <c r="AU4207">
        <v>1</v>
      </c>
      <c r="AV4207">
        <v>0</v>
      </c>
      <c r="AW4207">
        <v>1</v>
      </c>
      <c r="AX4207">
        <v>0</v>
      </c>
      <c r="AY4207">
        <v>11</v>
      </c>
      <c r="AZ4207">
        <v>19</v>
      </c>
      <c r="BA4207">
        <v>12</v>
      </c>
      <c r="BB4207">
        <v>11</v>
      </c>
      <c r="BC4207">
        <v>5</v>
      </c>
      <c r="BD4207">
        <v>0</v>
      </c>
      <c r="BE4207">
        <v>0</v>
      </c>
      <c r="BF4207">
        <v>76</v>
      </c>
      <c r="BG4207">
        <v>140</v>
      </c>
      <c r="BH4207">
        <v>0</v>
      </c>
      <c r="BI4207">
        <v>14</v>
      </c>
      <c r="BJ4207" s="2">
        <v>45944</v>
      </c>
      <c r="BK4207">
        <v>0</v>
      </c>
      <c r="BL4207" s="3" t="str">
        <f>VLOOKUP(O4207,DropDownList!$H$1:$I$7,2,FALSE)</f>
        <v>2023/24</v>
      </c>
      <c r="BM4207" s="3" t="str">
        <f t="shared" si="66"/>
        <v>VSUR</v>
      </c>
    </row>
    <row r="4208" spans="1:65" x14ac:dyDescent="0.2">
      <c r="A4208">
        <v>2025</v>
      </c>
      <c r="B4208">
        <v>10</v>
      </c>
      <c r="C4208" t="s">
        <v>162</v>
      </c>
      <c r="D4208" t="s">
        <v>176</v>
      </c>
      <c r="E4208" t="s">
        <v>15</v>
      </c>
      <c r="F4208">
        <v>9805</v>
      </c>
      <c r="G4208" t="s">
        <v>158</v>
      </c>
      <c r="H4208" t="s">
        <v>171</v>
      </c>
      <c r="I4208" t="s">
        <v>172</v>
      </c>
      <c r="J4208" s="1">
        <v>45931</v>
      </c>
      <c r="K4208" t="s">
        <v>253</v>
      </c>
      <c r="L4208">
        <v>3</v>
      </c>
      <c r="M4208" t="s">
        <v>429</v>
      </c>
      <c r="N4208" t="s">
        <v>145</v>
      </c>
      <c r="O4208" t="s">
        <v>147</v>
      </c>
      <c r="P4208" t="s">
        <v>160</v>
      </c>
      <c r="Q4208">
        <v>4718.66</v>
      </c>
      <c r="R4208">
        <v>84</v>
      </c>
      <c r="S4208">
        <v>45162</v>
      </c>
      <c r="T4208">
        <v>0</v>
      </c>
      <c r="U4208">
        <v>17</v>
      </c>
      <c r="V4208">
        <v>13</v>
      </c>
      <c r="W4208">
        <v>3295</v>
      </c>
      <c r="X4208">
        <v>3838</v>
      </c>
      <c r="Y4208">
        <v>0</v>
      </c>
      <c r="Z4208">
        <v>0</v>
      </c>
      <c r="AA4208">
        <v>40443.339999999997</v>
      </c>
      <c r="AB4208">
        <v>315</v>
      </c>
      <c r="AC4208">
        <v>38043.339999999997</v>
      </c>
      <c r="AD4208">
        <v>9</v>
      </c>
      <c r="AE4208">
        <v>4</v>
      </c>
      <c r="AF4208">
        <v>67</v>
      </c>
      <c r="AG4208">
        <v>7</v>
      </c>
      <c r="AH4208">
        <v>0</v>
      </c>
      <c r="AI4208">
        <v>10</v>
      </c>
      <c r="AJ4208">
        <v>0</v>
      </c>
      <c r="AK4208">
        <v>0</v>
      </c>
      <c r="AL4208">
        <v>0</v>
      </c>
      <c r="AM4208">
        <v>0</v>
      </c>
      <c r="AN4208">
        <v>0</v>
      </c>
      <c r="AO4208">
        <v>32</v>
      </c>
      <c r="AP4208">
        <v>98</v>
      </c>
      <c r="AQ4208">
        <v>36</v>
      </c>
      <c r="AR4208">
        <v>0</v>
      </c>
      <c r="AS4208">
        <v>10</v>
      </c>
      <c r="AT4208">
        <v>1</v>
      </c>
      <c r="AU4208">
        <v>4</v>
      </c>
      <c r="AV4208">
        <v>0</v>
      </c>
      <c r="AW4208">
        <v>0</v>
      </c>
      <c r="AX4208">
        <v>0</v>
      </c>
      <c r="AY4208">
        <v>8</v>
      </c>
      <c r="AZ4208">
        <v>20</v>
      </c>
      <c r="BA4208">
        <v>13</v>
      </c>
      <c r="BB4208">
        <v>1</v>
      </c>
      <c r="BC4208">
        <v>1</v>
      </c>
      <c r="BD4208">
        <v>0</v>
      </c>
      <c r="BE4208">
        <v>0</v>
      </c>
      <c r="BF4208">
        <v>83</v>
      </c>
      <c r="BG4208">
        <v>3623</v>
      </c>
      <c r="BH4208">
        <v>0</v>
      </c>
      <c r="BI4208">
        <v>17</v>
      </c>
      <c r="BJ4208" s="2">
        <v>45944</v>
      </c>
      <c r="BK4208">
        <v>0</v>
      </c>
      <c r="BL4208" s="3" t="str">
        <f>VLOOKUP(O4208,DropDownList!$H$1:$I$7,2,FALSE)</f>
        <v>2024/25</v>
      </c>
      <c r="BM4208" s="3" t="str">
        <f t="shared" si="66"/>
        <v>SC COURT</v>
      </c>
    </row>
    <row r="4209" spans="1:65" x14ac:dyDescent="0.2">
      <c r="A4209">
        <v>2025</v>
      </c>
      <c r="B4209">
        <v>10</v>
      </c>
      <c r="C4209" t="s">
        <v>162</v>
      </c>
      <c r="D4209" t="s">
        <v>176</v>
      </c>
      <c r="E4209" t="s">
        <v>15</v>
      </c>
      <c r="F4209">
        <v>9805</v>
      </c>
      <c r="G4209" t="s">
        <v>158</v>
      </c>
      <c r="H4209" t="s">
        <v>171</v>
      </c>
      <c r="I4209" t="s">
        <v>172</v>
      </c>
      <c r="J4209" s="1">
        <v>45931</v>
      </c>
      <c r="K4209" t="s">
        <v>253</v>
      </c>
      <c r="L4209">
        <v>3</v>
      </c>
      <c r="M4209" t="s">
        <v>429</v>
      </c>
      <c r="N4209" t="s">
        <v>145</v>
      </c>
      <c r="O4209" t="s">
        <v>149</v>
      </c>
      <c r="P4209" t="s">
        <v>161</v>
      </c>
      <c r="Q4209">
        <v>20</v>
      </c>
      <c r="R4209">
        <v>16</v>
      </c>
      <c r="S4209">
        <v>400</v>
      </c>
      <c r="T4209">
        <v>0</v>
      </c>
      <c r="U4209">
        <v>8</v>
      </c>
      <c r="V4209">
        <v>1</v>
      </c>
      <c r="W4209">
        <v>20</v>
      </c>
      <c r="X4209">
        <v>20</v>
      </c>
      <c r="Y4209">
        <v>0</v>
      </c>
      <c r="Z4209">
        <v>0</v>
      </c>
      <c r="AA4209">
        <v>380</v>
      </c>
      <c r="AB4209">
        <v>0</v>
      </c>
      <c r="AC4209">
        <v>0</v>
      </c>
      <c r="AD4209">
        <v>1</v>
      </c>
      <c r="AE4209">
        <v>0</v>
      </c>
      <c r="AF4209">
        <v>15</v>
      </c>
      <c r="AG4209">
        <v>0</v>
      </c>
      <c r="AH4209">
        <v>0</v>
      </c>
      <c r="AI4209">
        <v>1</v>
      </c>
      <c r="AJ4209">
        <v>0</v>
      </c>
      <c r="AK4209">
        <v>0</v>
      </c>
      <c r="AL4209">
        <v>0</v>
      </c>
      <c r="AM4209">
        <v>0</v>
      </c>
      <c r="AN4209">
        <v>0</v>
      </c>
      <c r="AO4209">
        <v>4</v>
      </c>
      <c r="AP4209">
        <v>5</v>
      </c>
      <c r="AQ4209">
        <v>3</v>
      </c>
      <c r="AR4209">
        <v>0</v>
      </c>
      <c r="AS4209">
        <v>1</v>
      </c>
      <c r="AT4209">
        <v>0</v>
      </c>
      <c r="AU4209">
        <v>0</v>
      </c>
      <c r="AV4209">
        <v>0</v>
      </c>
      <c r="AW4209">
        <v>0</v>
      </c>
      <c r="AX4209">
        <v>0</v>
      </c>
      <c r="AY4209">
        <v>0</v>
      </c>
      <c r="AZ4209">
        <v>0</v>
      </c>
      <c r="BA4209">
        <v>0</v>
      </c>
      <c r="BB4209">
        <v>0</v>
      </c>
      <c r="BC4209">
        <v>0</v>
      </c>
      <c r="BD4209">
        <v>1</v>
      </c>
      <c r="BE4209">
        <v>0</v>
      </c>
      <c r="BF4209">
        <v>16</v>
      </c>
      <c r="BG4209">
        <v>20</v>
      </c>
      <c r="BH4209">
        <v>0</v>
      </c>
      <c r="BI4209">
        <v>8</v>
      </c>
      <c r="BJ4209" s="2">
        <v>45944</v>
      </c>
      <c r="BK4209">
        <v>0</v>
      </c>
      <c r="BL4209" s="3" t="str">
        <f>VLOOKUP(O4209,DropDownList!$H$1:$I$7,2,FALSE)</f>
        <v>2025/26</v>
      </c>
      <c r="BM4209" s="3" t="str">
        <f t="shared" si="66"/>
        <v>VSUR</v>
      </c>
    </row>
    <row r="4210" spans="1:65" x14ac:dyDescent="0.2">
      <c r="A4210">
        <v>2025</v>
      </c>
      <c r="B4210">
        <v>10</v>
      </c>
      <c r="C4210" t="s">
        <v>162</v>
      </c>
      <c r="D4210" t="s">
        <v>176</v>
      </c>
      <c r="E4210" t="s">
        <v>15</v>
      </c>
      <c r="F4210">
        <v>9805</v>
      </c>
      <c r="G4210" t="s">
        <v>158</v>
      </c>
      <c r="H4210" t="s">
        <v>171</v>
      </c>
      <c r="I4210" t="s">
        <v>172</v>
      </c>
      <c r="J4210" s="1">
        <v>45931</v>
      </c>
      <c r="K4210" t="s">
        <v>253</v>
      </c>
      <c r="L4210">
        <v>3</v>
      </c>
      <c r="M4210" t="s">
        <v>429</v>
      </c>
      <c r="N4210" t="s">
        <v>145</v>
      </c>
      <c r="O4210" t="s">
        <v>155</v>
      </c>
      <c r="P4210" t="s">
        <v>160</v>
      </c>
      <c r="Q4210">
        <v>640.69000000000005</v>
      </c>
      <c r="R4210">
        <v>89</v>
      </c>
      <c r="S4210">
        <v>41188</v>
      </c>
      <c r="T4210">
        <v>0</v>
      </c>
      <c r="U4210">
        <v>4</v>
      </c>
      <c r="V4210">
        <v>3</v>
      </c>
      <c r="W4210">
        <v>570.39</v>
      </c>
      <c r="X4210">
        <v>570.39</v>
      </c>
      <c r="Y4210">
        <v>0</v>
      </c>
      <c r="Z4210">
        <v>0</v>
      </c>
      <c r="AA4210">
        <v>40547.31</v>
      </c>
      <c r="AB4210">
        <v>1763</v>
      </c>
      <c r="AC4210">
        <v>36789.31</v>
      </c>
      <c r="AD4210">
        <v>1</v>
      </c>
      <c r="AE4210">
        <v>2</v>
      </c>
      <c r="AF4210">
        <v>85</v>
      </c>
      <c r="AG4210">
        <v>3</v>
      </c>
      <c r="AH4210">
        <v>0</v>
      </c>
      <c r="AI4210">
        <v>1</v>
      </c>
      <c r="AJ4210">
        <v>0</v>
      </c>
      <c r="AK4210">
        <v>0</v>
      </c>
      <c r="AL4210">
        <v>0</v>
      </c>
      <c r="AM4210">
        <v>0</v>
      </c>
      <c r="AN4210">
        <v>0</v>
      </c>
      <c r="AO4210">
        <v>34</v>
      </c>
      <c r="AP4210">
        <v>111</v>
      </c>
      <c r="AQ4210">
        <v>40</v>
      </c>
      <c r="AR4210">
        <v>0</v>
      </c>
      <c r="AS4210">
        <v>12</v>
      </c>
      <c r="AT4210">
        <v>2</v>
      </c>
      <c r="AU4210">
        <v>4</v>
      </c>
      <c r="AV4210">
        <v>0</v>
      </c>
      <c r="AW4210">
        <v>0</v>
      </c>
      <c r="AX4210">
        <v>0</v>
      </c>
      <c r="AY4210">
        <v>8</v>
      </c>
      <c r="AZ4210">
        <v>20</v>
      </c>
      <c r="BA4210">
        <v>14</v>
      </c>
      <c r="BB4210">
        <v>5</v>
      </c>
      <c r="BC4210">
        <v>1</v>
      </c>
      <c r="BD4210">
        <v>0</v>
      </c>
      <c r="BE4210">
        <v>0</v>
      </c>
      <c r="BF4210">
        <v>86</v>
      </c>
      <c r="BG4210">
        <v>250</v>
      </c>
      <c r="BH4210">
        <v>0</v>
      </c>
      <c r="BI4210">
        <v>2</v>
      </c>
      <c r="BJ4210" s="2">
        <v>45944</v>
      </c>
      <c r="BK4210">
        <v>0</v>
      </c>
      <c r="BL4210" s="3" t="str">
        <f>VLOOKUP(O4210,DropDownList!$H$1:$I$7,2,FALSE)</f>
        <v>2022/23</v>
      </c>
      <c r="BM4210" s="3" t="str">
        <f t="shared" si="66"/>
        <v>SC COURT</v>
      </c>
    </row>
    <row r="4211" spans="1:65" x14ac:dyDescent="0.2">
      <c r="A4211">
        <v>2025</v>
      </c>
      <c r="B4211">
        <v>10</v>
      </c>
      <c r="C4211" t="s">
        <v>162</v>
      </c>
      <c r="D4211" t="s">
        <v>176</v>
      </c>
      <c r="E4211" t="s">
        <v>15</v>
      </c>
      <c r="F4211">
        <v>9805</v>
      </c>
      <c r="G4211" t="s">
        <v>158</v>
      </c>
      <c r="H4211" t="s">
        <v>171</v>
      </c>
      <c r="I4211" t="s">
        <v>172</v>
      </c>
      <c r="J4211" s="1">
        <v>45931</v>
      </c>
      <c r="K4211" t="s">
        <v>253</v>
      </c>
      <c r="L4211">
        <v>3</v>
      </c>
      <c r="M4211" t="s">
        <v>429</v>
      </c>
      <c r="N4211" t="s">
        <v>145</v>
      </c>
      <c r="O4211" t="s">
        <v>147</v>
      </c>
      <c r="P4211" t="s">
        <v>152</v>
      </c>
      <c r="Q4211">
        <v>0</v>
      </c>
      <c r="R4211">
        <v>4</v>
      </c>
      <c r="S4211">
        <v>160</v>
      </c>
      <c r="T4211">
        <v>40</v>
      </c>
      <c r="U4211">
        <v>0</v>
      </c>
      <c r="V4211">
        <v>0</v>
      </c>
      <c r="W4211">
        <v>0</v>
      </c>
      <c r="X4211">
        <v>0</v>
      </c>
      <c r="Y4211">
        <v>0</v>
      </c>
      <c r="Z4211">
        <v>0</v>
      </c>
      <c r="AA4211">
        <v>120</v>
      </c>
      <c r="AB4211">
        <v>0</v>
      </c>
      <c r="AC4211">
        <v>120</v>
      </c>
      <c r="AD4211">
        <v>0</v>
      </c>
      <c r="AE4211">
        <v>0</v>
      </c>
      <c r="AF4211">
        <v>3</v>
      </c>
      <c r="AG4211">
        <v>0</v>
      </c>
      <c r="AH4211">
        <v>1</v>
      </c>
      <c r="AI4211">
        <v>0</v>
      </c>
      <c r="AJ4211">
        <v>0</v>
      </c>
      <c r="AK4211">
        <v>0</v>
      </c>
      <c r="AL4211">
        <v>0</v>
      </c>
      <c r="AM4211">
        <v>0</v>
      </c>
      <c r="AN4211">
        <v>0</v>
      </c>
      <c r="AO4211">
        <v>0</v>
      </c>
      <c r="AP4211">
        <v>0</v>
      </c>
      <c r="AQ4211">
        <v>0</v>
      </c>
      <c r="AR4211">
        <v>0</v>
      </c>
      <c r="AS4211">
        <v>0</v>
      </c>
      <c r="AT4211">
        <v>0</v>
      </c>
      <c r="AU4211">
        <v>0</v>
      </c>
      <c r="AV4211">
        <v>0</v>
      </c>
      <c r="AW4211">
        <v>0</v>
      </c>
      <c r="AX4211">
        <v>0</v>
      </c>
      <c r="AY4211">
        <v>0</v>
      </c>
      <c r="AZ4211">
        <v>0</v>
      </c>
      <c r="BA4211">
        <v>0</v>
      </c>
      <c r="BB4211">
        <v>0</v>
      </c>
      <c r="BC4211">
        <v>0</v>
      </c>
      <c r="BD4211">
        <v>0</v>
      </c>
      <c r="BE4211">
        <v>0</v>
      </c>
      <c r="BF4211">
        <v>0</v>
      </c>
      <c r="BG4211">
        <v>0</v>
      </c>
      <c r="BH4211">
        <v>0</v>
      </c>
      <c r="BI4211">
        <v>0</v>
      </c>
      <c r="BJ4211" s="2">
        <v>45944</v>
      </c>
      <c r="BK4211">
        <v>0</v>
      </c>
      <c r="BL4211" s="3" t="str">
        <f>VLOOKUP(O4211,DropDownList!$H$1:$I$7,2,FALSE)</f>
        <v>2024/25</v>
      </c>
      <c r="BM4211" s="3" t="str">
        <f t="shared" si="66"/>
        <v>PCOA</v>
      </c>
    </row>
    <row r="4212" spans="1:65" x14ac:dyDescent="0.2">
      <c r="A4212">
        <v>2025</v>
      </c>
      <c r="B4212">
        <v>10</v>
      </c>
      <c r="C4212" t="s">
        <v>162</v>
      </c>
      <c r="D4212" t="s">
        <v>176</v>
      </c>
      <c r="E4212" t="s">
        <v>15</v>
      </c>
      <c r="F4212">
        <v>9805</v>
      </c>
      <c r="G4212" t="s">
        <v>158</v>
      </c>
      <c r="H4212" t="s">
        <v>171</v>
      </c>
      <c r="I4212" t="s">
        <v>172</v>
      </c>
      <c r="J4212" s="1">
        <v>45931</v>
      </c>
      <c r="K4212" t="s">
        <v>253</v>
      </c>
      <c r="L4212">
        <v>3</v>
      </c>
      <c r="M4212" t="s">
        <v>429</v>
      </c>
      <c r="N4212" t="s">
        <v>145</v>
      </c>
      <c r="O4212" t="s">
        <v>155</v>
      </c>
      <c r="P4212" t="s">
        <v>150</v>
      </c>
      <c r="Q4212">
        <v>815.11</v>
      </c>
      <c r="R4212">
        <v>38</v>
      </c>
      <c r="S4212">
        <v>6770.75</v>
      </c>
      <c r="T4212">
        <v>205.39</v>
      </c>
      <c r="U4212">
        <v>4</v>
      </c>
      <c r="V4212">
        <v>2</v>
      </c>
      <c r="W4212">
        <v>490</v>
      </c>
      <c r="X4212">
        <v>490</v>
      </c>
      <c r="Y4212">
        <v>37</v>
      </c>
      <c r="Z4212">
        <v>6565.36</v>
      </c>
      <c r="AA4212">
        <v>5750.25</v>
      </c>
      <c r="AB4212">
        <v>2125.36</v>
      </c>
      <c r="AC4212">
        <v>3624.89</v>
      </c>
      <c r="AD4212">
        <v>1</v>
      </c>
      <c r="AE4212">
        <v>1</v>
      </c>
      <c r="AF4212">
        <v>32</v>
      </c>
      <c r="AG4212">
        <v>2</v>
      </c>
      <c r="AH4212">
        <v>1</v>
      </c>
      <c r="AI4212">
        <v>2</v>
      </c>
      <c r="AJ4212">
        <v>14</v>
      </c>
      <c r="AK4212">
        <v>5</v>
      </c>
      <c r="AL4212">
        <v>0</v>
      </c>
      <c r="AM4212">
        <v>1</v>
      </c>
      <c r="AN4212">
        <v>0</v>
      </c>
      <c r="AO4212">
        <v>18</v>
      </c>
      <c r="AP4212">
        <v>85</v>
      </c>
      <c r="AQ4212">
        <v>21</v>
      </c>
      <c r="AR4212">
        <v>0</v>
      </c>
      <c r="AS4212">
        <v>8</v>
      </c>
      <c r="AT4212">
        <v>0</v>
      </c>
      <c r="AU4212">
        <v>3</v>
      </c>
      <c r="AV4212">
        <v>0</v>
      </c>
      <c r="AW4212">
        <v>0</v>
      </c>
      <c r="AX4212">
        <v>0</v>
      </c>
      <c r="AY4212">
        <v>8</v>
      </c>
      <c r="AZ4212">
        <v>20</v>
      </c>
      <c r="BA4212">
        <v>15</v>
      </c>
      <c r="BB4212">
        <v>4</v>
      </c>
      <c r="BC4212">
        <v>2</v>
      </c>
      <c r="BD4212">
        <v>0</v>
      </c>
      <c r="BE4212">
        <v>0</v>
      </c>
      <c r="BF4212">
        <v>18</v>
      </c>
      <c r="BG4212">
        <v>250</v>
      </c>
      <c r="BH4212">
        <v>1</v>
      </c>
      <c r="BI4212">
        <v>4</v>
      </c>
      <c r="BJ4212" s="2">
        <v>45944</v>
      </c>
      <c r="BK4212">
        <v>0</v>
      </c>
      <c r="BL4212" s="3" t="str">
        <f>VLOOKUP(O4212,DropDownList!$H$1:$I$7,2,FALSE)</f>
        <v>2022/23</v>
      </c>
      <c r="BM4212" s="3" t="str">
        <f t="shared" si="66"/>
        <v>FISCAL FINES</v>
      </c>
    </row>
    <row r="4213" spans="1:65" x14ac:dyDescent="0.2">
      <c r="A4213">
        <v>2025</v>
      </c>
      <c r="B4213">
        <v>10</v>
      </c>
      <c r="C4213" t="s">
        <v>162</v>
      </c>
      <c r="D4213" t="s">
        <v>176</v>
      </c>
      <c r="E4213" t="s">
        <v>15</v>
      </c>
      <c r="F4213">
        <v>9805</v>
      </c>
      <c r="G4213" t="s">
        <v>158</v>
      </c>
      <c r="H4213" t="s">
        <v>171</v>
      </c>
      <c r="I4213" t="s">
        <v>172</v>
      </c>
      <c r="J4213" s="1">
        <v>45931</v>
      </c>
      <c r="K4213" t="s">
        <v>253</v>
      </c>
      <c r="L4213">
        <v>3</v>
      </c>
      <c r="M4213" t="s">
        <v>429</v>
      </c>
      <c r="N4213" t="s">
        <v>145</v>
      </c>
      <c r="O4213" t="s">
        <v>147</v>
      </c>
      <c r="P4213" t="s">
        <v>161</v>
      </c>
      <c r="Q4213">
        <v>210</v>
      </c>
      <c r="R4213">
        <v>83</v>
      </c>
      <c r="S4213">
        <v>2275</v>
      </c>
      <c r="T4213">
        <v>0</v>
      </c>
      <c r="U4213">
        <v>17</v>
      </c>
      <c r="V4213">
        <v>9</v>
      </c>
      <c r="W4213">
        <v>170</v>
      </c>
      <c r="X4213">
        <v>170</v>
      </c>
      <c r="Y4213">
        <v>0</v>
      </c>
      <c r="Z4213">
        <v>0</v>
      </c>
      <c r="AA4213">
        <v>2065</v>
      </c>
      <c r="AB4213">
        <v>0</v>
      </c>
      <c r="AC4213">
        <v>0</v>
      </c>
      <c r="AD4213">
        <v>9</v>
      </c>
      <c r="AE4213">
        <v>0</v>
      </c>
      <c r="AF4213">
        <v>73</v>
      </c>
      <c r="AG4213">
        <v>0</v>
      </c>
      <c r="AH4213">
        <v>0</v>
      </c>
      <c r="AI4213">
        <v>10</v>
      </c>
      <c r="AJ4213">
        <v>0</v>
      </c>
      <c r="AK4213">
        <v>0</v>
      </c>
      <c r="AL4213">
        <v>0</v>
      </c>
      <c r="AM4213">
        <v>0</v>
      </c>
      <c r="AN4213">
        <v>0</v>
      </c>
      <c r="AO4213">
        <v>31</v>
      </c>
      <c r="AP4213">
        <v>97</v>
      </c>
      <c r="AQ4213">
        <v>35</v>
      </c>
      <c r="AR4213">
        <v>0</v>
      </c>
      <c r="AS4213">
        <v>10</v>
      </c>
      <c r="AT4213">
        <v>1</v>
      </c>
      <c r="AU4213">
        <v>4</v>
      </c>
      <c r="AV4213">
        <v>0</v>
      </c>
      <c r="AW4213">
        <v>0</v>
      </c>
      <c r="AX4213">
        <v>0</v>
      </c>
      <c r="AY4213">
        <v>8</v>
      </c>
      <c r="AZ4213">
        <v>20</v>
      </c>
      <c r="BA4213">
        <v>13</v>
      </c>
      <c r="BB4213">
        <v>1</v>
      </c>
      <c r="BC4213">
        <v>1</v>
      </c>
      <c r="BD4213">
        <v>0</v>
      </c>
      <c r="BE4213">
        <v>0</v>
      </c>
      <c r="BF4213">
        <v>83</v>
      </c>
      <c r="BG4213">
        <v>210</v>
      </c>
      <c r="BH4213">
        <v>0</v>
      </c>
      <c r="BI4213">
        <v>17</v>
      </c>
      <c r="BJ4213" s="2">
        <v>45944</v>
      </c>
      <c r="BK4213">
        <v>0</v>
      </c>
      <c r="BL4213" s="3" t="str">
        <f>VLOOKUP(O4213,DropDownList!$H$1:$I$7,2,FALSE)</f>
        <v>2024/25</v>
      </c>
      <c r="BM4213" s="3" t="str">
        <f t="shared" si="66"/>
        <v>VSUR</v>
      </c>
    </row>
    <row r="4214" spans="1:65" x14ac:dyDescent="0.2">
      <c r="A4214">
        <v>2025</v>
      </c>
      <c r="B4214">
        <v>10</v>
      </c>
      <c r="C4214" t="s">
        <v>162</v>
      </c>
      <c r="D4214" t="s">
        <v>176</v>
      </c>
      <c r="E4214" t="s">
        <v>15</v>
      </c>
      <c r="F4214">
        <v>9805</v>
      </c>
      <c r="G4214" t="s">
        <v>158</v>
      </c>
      <c r="H4214" t="s">
        <v>171</v>
      </c>
      <c r="I4214" t="s">
        <v>172</v>
      </c>
      <c r="J4214" s="1">
        <v>45931</v>
      </c>
      <c r="K4214" t="s">
        <v>253</v>
      </c>
      <c r="L4214">
        <v>3</v>
      </c>
      <c r="M4214" t="s">
        <v>429</v>
      </c>
      <c r="N4214" t="s">
        <v>145</v>
      </c>
      <c r="O4214" t="s">
        <v>147</v>
      </c>
      <c r="P4214" t="s">
        <v>151</v>
      </c>
      <c r="Q4214">
        <v>0</v>
      </c>
      <c r="R4214">
        <v>10</v>
      </c>
      <c r="S4214">
        <v>300</v>
      </c>
      <c r="T4214">
        <v>0</v>
      </c>
      <c r="U4214">
        <v>0</v>
      </c>
      <c r="V4214">
        <v>0</v>
      </c>
      <c r="W4214">
        <v>0</v>
      </c>
      <c r="X4214">
        <v>0</v>
      </c>
      <c r="Y4214">
        <v>0</v>
      </c>
      <c r="Z4214">
        <v>0</v>
      </c>
      <c r="AA4214">
        <v>300</v>
      </c>
      <c r="AB4214">
        <v>0</v>
      </c>
      <c r="AC4214">
        <v>300</v>
      </c>
      <c r="AD4214">
        <v>0</v>
      </c>
      <c r="AE4214">
        <v>0</v>
      </c>
      <c r="AF4214">
        <v>10</v>
      </c>
      <c r="AG4214">
        <v>0</v>
      </c>
      <c r="AH4214">
        <v>0</v>
      </c>
      <c r="AI4214">
        <v>0</v>
      </c>
      <c r="AJ4214">
        <v>0</v>
      </c>
      <c r="AK4214">
        <v>0</v>
      </c>
      <c r="AL4214">
        <v>0</v>
      </c>
      <c r="AM4214">
        <v>0</v>
      </c>
      <c r="AN4214">
        <v>0</v>
      </c>
      <c r="AO4214">
        <v>0</v>
      </c>
      <c r="AP4214">
        <v>0</v>
      </c>
      <c r="AQ4214">
        <v>0</v>
      </c>
      <c r="AR4214">
        <v>0</v>
      </c>
      <c r="AS4214">
        <v>0</v>
      </c>
      <c r="AT4214">
        <v>0</v>
      </c>
      <c r="AU4214">
        <v>0</v>
      </c>
      <c r="AV4214">
        <v>0</v>
      </c>
      <c r="AW4214">
        <v>0</v>
      </c>
      <c r="AX4214">
        <v>0</v>
      </c>
      <c r="AY4214">
        <v>0</v>
      </c>
      <c r="AZ4214">
        <v>0</v>
      </c>
      <c r="BA4214">
        <v>0</v>
      </c>
      <c r="BB4214">
        <v>0</v>
      </c>
      <c r="BC4214">
        <v>0</v>
      </c>
      <c r="BD4214">
        <v>0</v>
      </c>
      <c r="BE4214">
        <v>0</v>
      </c>
      <c r="BF4214">
        <v>0</v>
      </c>
      <c r="BG4214">
        <v>0</v>
      </c>
      <c r="BH4214">
        <v>0</v>
      </c>
      <c r="BI4214">
        <v>0</v>
      </c>
      <c r="BJ4214" s="2">
        <v>45944</v>
      </c>
      <c r="BK4214">
        <v>0</v>
      </c>
      <c r="BL4214" s="3" t="str">
        <f>VLOOKUP(O4214,DropDownList!$H$1:$I$7,2,FALSE)</f>
        <v>2024/25</v>
      </c>
      <c r="BM4214" s="3" t="str">
        <f t="shared" si="66"/>
        <v>PCPF</v>
      </c>
    </row>
    <row r="4215" spans="1:65" x14ac:dyDescent="0.2">
      <c r="A4215">
        <v>2025</v>
      </c>
      <c r="B4215">
        <v>10</v>
      </c>
      <c r="C4215" t="s">
        <v>162</v>
      </c>
      <c r="D4215" t="s">
        <v>176</v>
      </c>
      <c r="E4215" t="s">
        <v>15</v>
      </c>
      <c r="F4215">
        <v>9805</v>
      </c>
      <c r="G4215" t="s">
        <v>158</v>
      </c>
      <c r="H4215" t="s">
        <v>171</v>
      </c>
      <c r="I4215" t="s">
        <v>172</v>
      </c>
      <c r="J4215" s="1">
        <v>45931</v>
      </c>
      <c r="K4215" t="s">
        <v>253</v>
      </c>
      <c r="L4215">
        <v>3</v>
      </c>
      <c r="M4215" t="s">
        <v>429</v>
      </c>
      <c r="N4215" t="s">
        <v>145</v>
      </c>
      <c r="O4215" t="s">
        <v>147</v>
      </c>
      <c r="P4215" t="s">
        <v>148</v>
      </c>
      <c r="Q4215">
        <v>0</v>
      </c>
      <c r="R4215">
        <v>1</v>
      </c>
      <c r="S4215">
        <v>60</v>
      </c>
      <c r="T4215">
        <v>0</v>
      </c>
      <c r="U4215">
        <v>0</v>
      </c>
      <c r="V4215">
        <v>0</v>
      </c>
      <c r="W4215">
        <v>0</v>
      </c>
      <c r="X4215">
        <v>0</v>
      </c>
      <c r="Y4215">
        <v>0</v>
      </c>
      <c r="Z4215">
        <v>0</v>
      </c>
      <c r="AA4215">
        <v>60</v>
      </c>
      <c r="AB4215">
        <v>0</v>
      </c>
      <c r="AC4215">
        <v>60</v>
      </c>
      <c r="AD4215">
        <v>0</v>
      </c>
      <c r="AE4215">
        <v>0</v>
      </c>
      <c r="AF4215">
        <v>1</v>
      </c>
      <c r="AG4215">
        <v>0</v>
      </c>
      <c r="AH4215">
        <v>0</v>
      </c>
      <c r="AI4215">
        <v>0</v>
      </c>
      <c r="AJ4215">
        <v>0</v>
      </c>
      <c r="AK4215">
        <v>0</v>
      </c>
      <c r="AL4215">
        <v>0</v>
      </c>
      <c r="AM4215">
        <v>0</v>
      </c>
      <c r="AN4215">
        <v>0</v>
      </c>
      <c r="AO4215">
        <v>0</v>
      </c>
      <c r="AP4215">
        <v>0</v>
      </c>
      <c r="AQ4215">
        <v>0</v>
      </c>
      <c r="AR4215">
        <v>0</v>
      </c>
      <c r="AS4215">
        <v>0</v>
      </c>
      <c r="AT4215">
        <v>0</v>
      </c>
      <c r="AU4215">
        <v>0</v>
      </c>
      <c r="AV4215">
        <v>0</v>
      </c>
      <c r="AW4215">
        <v>0</v>
      </c>
      <c r="AX4215">
        <v>0</v>
      </c>
      <c r="AY4215">
        <v>0</v>
      </c>
      <c r="AZ4215">
        <v>0</v>
      </c>
      <c r="BA4215">
        <v>0</v>
      </c>
      <c r="BB4215">
        <v>0</v>
      </c>
      <c r="BC4215">
        <v>0</v>
      </c>
      <c r="BD4215">
        <v>0</v>
      </c>
      <c r="BE4215">
        <v>0</v>
      </c>
      <c r="BF4215">
        <v>0</v>
      </c>
      <c r="BG4215">
        <v>0</v>
      </c>
      <c r="BH4215">
        <v>0</v>
      </c>
      <c r="BI4215">
        <v>0</v>
      </c>
      <c r="BJ4215" s="2">
        <v>45944</v>
      </c>
      <c r="BK4215">
        <v>0</v>
      </c>
      <c r="BL4215" s="3" t="str">
        <f>VLOOKUP(O4215,DropDownList!$H$1:$I$7,2,FALSE)</f>
        <v>2024/25</v>
      </c>
      <c r="BM4215" s="3" t="str">
        <f t="shared" si="66"/>
        <v>PRAS</v>
      </c>
    </row>
    <row r="4216" spans="1:65" x14ac:dyDescent="0.2">
      <c r="A4216">
        <v>2025</v>
      </c>
      <c r="B4216">
        <v>10</v>
      </c>
      <c r="C4216" t="s">
        <v>162</v>
      </c>
      <c r="D4216" t="s">
        <v>176</v>
      </c>
      <c r="E4216" t="s">
        <v>15</v>
      </c>
      <c r="F4216">
        <v>9805</v>
      </c>
      <c r="G4216" t="s">
        <v>158</v>
      </c>
      <c r="H4216" t="s">
        <v>171</v>
      </c>
      <c r="I4216" t="s">
        <v>172</v>
      </c>
      <c r="J4216" s="1">
        <v>45931</v>
      </c>
      <c r="K4216" t="s">
        <v>253</v>
      </c>
      <c r="L4216">
        <v>3</v>
      </c>
      <c r="M4216" t="s">
        <v>429</v>
      </c>
      <c r="N4216" t="s">
        <v>145</v>
      </c>
      <c r="O4216" t="s">
        <v>155</v>
      </c>
      <c r="P4216" t="s">
        <v>152</v>
      </c>
      <c r="Q4216">
        <v>0</v>
      </c>
      <c r="R4216">
        <v>17</v>
      </c>
      <c r="S4216">
        <v>680</v>
      </c>
      <c r="T4216">
        <v>160</v>
      </c>
      <c r="U4216">
        <v>0</v>
      </c>
      <c r="V4216">
        <v>0</v>
      </c>
      <c r="W4216">
        <v>0</v>
      </c>
      <c r="X4216">
        <v>0</v>
      </c>
      <c r="Y4216">
        <v>0</v>
      </c>
      <c r="Z4216">
        <v>0</v>
      </c>
      <c r="AA4216">
        <v>520</v>
      </c>
      <c r="AB4216">
        <v>0</v>
      </c>
      <c r="AC4216">
        <v>520</v>
      </c>
      <c r="AD4216">
        <v>0</v>
      </c>
      <c r="AE4216">
        <v>0</v>
      </c>
      <c r="AF4216">
        <v>13</v>
      </c>
      <c r="AG4216">
        <v>0</v>
      </c>
      <c r="AH4216">
        <v>4</v>
      </c>
      <c r="AI4216">
        <v>0</v>
      </c>
      <c r="AJ4216">
        <v>0</v>
      </c>
      <c r="AK4216">
        <v>0</v>
      </c>
      <c r="AL4216">
        <v>0</v>
      </c>
      <c r="AM4216">
        <v>0</v>
      </c>
      <c r="AN4216">
        <v>0</v>
      </c>
      <c r="AO4216">
        <v>0</v>
      </c>
      <c r="AP4216">
        <v>0</v>
      </c>
      <c r="AQ4216">
        <v>0</v>
      </c>
      <c r="AR4216">
        <v>0</v>
      </c>
      <c r="AS4216">
        <v>0</v>
      </c>
      <c r="AT4216">
        <v>0</v>
      </c>
      <c r="AU4216">
        <v>0</v>
      </c>
      <c r="AV4216">
        <v>0</v>
      </c>
      <c r="AW4216">
        <v>0</v>
      </c>
      <c r="AX4216">
        <v>0</v>
      </c>
      <c r="AY4216">
        <v>0</v>
      </c>
      <c r="AZ4216">
        <v>0</v>
      </c>
      <c r="BA4216">
        <v>0</v>
      </c>
      <c r="BB4216">
        <v>0</v>
      </c>
      <c r="BC4216">
        <v>0</v>
      </c>
      <c r="BD4216">
        <v>0</v>
      </c>
      <c r="BE4216">
        <v>0</v>
      </c>
      <c r="BF4216">
        <v>0</v>
      </c>
      <c r="BG4216">
        <v>0</v>
      </c>
      <c r="BH4216">
        <v>0</v>
      </c>
      <c r="BI4216">
        <v>0</v>
      </c>
      <c r="BJ4216" s="2">
        <v>45944</v>
      </c>
      <c r="BK4216">
        <v>0</v>
      </c>
      <c r="BL4216" s="3" t="str">
        <f>VLOOKUP(O4216,DropDownList!$H$1:$I$7,2,FALSE)</f>
        <v>2022/23</v>
      </c>
      <c r="BM4216" s="3" t="str">
        <f t="shared" si="66"/>
        <v>PCOA</v>
      </c>
    </row>
    <row r="4217" spans="1:65" x14ac:dyDescent="0.2">
      <c r="A4217">
        <v>2025</v>
      </c>
      <c r="B4217">
        <v>10</v>
      </c>
      <c r="C4217" t="s">
        <v>162</v>
      </c>
      <c r="D4217" t="s">
        <v>176</v>
      </c>
      <c r="E4217" t="s">
        <v>15</v>
      </c>
      <c r="F4217">
        <v>9805</v>
      </c>
      <c r="G4217" t="s">
        <v>158</v>
      </c>
      <c r="H4217" t="s">
        <v>171</v>
      </c>
      <c r="I4217" t="s">
        <v>172</v>
      </c>
      <c r="J4217" s="1">
        <v>45931</v>
      </c>
      <c r="K4217" t="s">
        <v>253</v>
      </c>
      <c r="L4217">
        <v>3</v>
      </c>
      <c r="M4217" t="s">
        <v>429</v>
      </c>
      <c r="N4217" t="s">
        <v>145</v>
      </c>
      <c r="O4217" t="s">
        <v>156</v>
      </c>
      <c r="P4217" t="s">
        <v>150</v>
      </c>
      <c r="Q4217">
        <v>1655.32</v>
      </c>
      <c r="R4217">
        <v>43</v>
      </c>
      <c r="S4217">
        <v>7112.24</v>
      </c>
      <c r="T4217">
        <v>716.25</v>
      </c>
      <c r="U4217">
        <v>5</v>
      </c>
      <c r="V4217">
        <v>5</v>
      </c>
      <c r="W4217">
        <v>1655.32</v>
      </c>
      <c r="X4217">
        <v>1655.32</v>
      </c>
      <c r="Y4217">
        <v>39</v>
      </c>
      <c r="Z4217">
        <v>6395.99</v>
      </c>
      <c r="AA4217">
        <v>4740.67</v>
      </c>
      <c r="AB4217">
        <v>940.67</v>
      </c>
      <c r="AC4217">
        <v>3800</v>
      </c>
      <c r="AD4217">
        <v>4</v>
      </c>
      <c r="AE4217">
        <v>1</v>
      </c>
      <c r="AF4217">
        <v>34</v>
      </c>
      <c r="AG4217">
        <v>1</v>
      </c>
      <c r="AH4217">
        <v>4</v>
      </c>
      <c r="AI4217">
        <v>4</v>
      </c>
      <c r="AJ4217">
        <v>15</v>
      </c>
      <c r="AK4217">
        <v>6</v>
      </c>
      <c r="AL4217">
        <v>0</v>
      </c>
      <c r="AM4217">
        <v>1</v>
      </c>
      <c r="AN4217">
        <v>0</v>
      </c>
      <c r="AO4217">
        <v>18</v>
      </c>
      <c r="AP4217">
        <v>69</v>
      </c>
      <c r="AQ4217">
        <v>20</v>
      </c>
      <c r="AR4217">
        <v>0</v>
      </c>
      <c r="AS4217">
        <v>15</v>
      </c>
      <c r="AT4217">
        <v>0</v>
      </c>
      <c r="AU4217">
        <v>0</v>
      </c>
      <c r="AV4217">
        <v>0</v>
      </c>
      <c r="AW4217">
        <v>0</v>
      </c>
      <c r="AX4217">
        <v>0</v>
      </c>
      <c r="AY4217">
        <v>4</v>
      </c>
      <c r="AZ4217">
        <v>14</v>
      </c>
      <c r="BA4217">
        <v>13</v>
      </c>
      <c r="BB4217">
        <v>1</v>
      </c>
      <c r="BC4217">
        <v>0</v>
      </c>
      <c r="BD4217">
        <v>0</v>
      </c>
      <c r="BE4217">
        <v>0</v>
      </c>
      <c r="BF4217">
        <v>18</v>
      </c>
      <c r="BG4217">
        <v>727.5</v>
      </c>
      <c r="BH4217">
        <v>0</v>
      </c>
      <c r="BI4217">
        <v>5</v>
      </c>
      <c r="BJ4217" s="2">
        <v>45944</v>
      </c>
      <c r="BK4217">
        <v>0</v>
      </c>
      <c r="BL4217" s="3" t="str">
        <f>VLOOKUP(O4217,DropDownList!$H$1:$I$7,2,FALSE)</f>
        <v>2023/24</v>
      </c>
      <c r="BM4217" s="3" t="str">
        <f t="shared" si="66"/>
        <v>FISCAL FINES</v>
      </c>
    </row>
    <row r="4218" spans="1:65" x14ac:dyDescent="0.2">
      <c r="A4218">
        <v>2025</v>
      </c>
      <c r="B4218">
        <v>10</v>
      </c>
      <c r="C4218" t="s">
        <v>162</v>
      </c>
      <c r="D4218" t="s">
        <v>176</v>
      </c>
      <c r="E4218" t="s">
        <v>15</v>
      </c>
      <c r="F4218">
        <v>9805</v>
      </c>
      <c r="G4218" t="s">
        <v>158</v>
      </c>
      <c r="H4218" t="s">
        <v>171</v>
      </c>
      <c r="I4218" t="s">
        <v>172</v>
      </c>
      <c r="J4218" s="1">
        <v>45931</v>
      </c>
      <c r="K4218" t="s">
        <v>253</v>
      </c>
      <c r="L4218">
        <v>3</v>
      </c>
      <c r="M4218" t="s">
        <v>429</v>
      </c>
      <c r="N4218" t="s">
        <v>145</v>
      </c>
      <c r="O4218" t="s">
        <v>155</v>
      </c>
      <c r="P4218" t="s">
        <v>161</v>
      </c>
      <c r="Q4218">
        <v>0</v>
      </c>
      <c r="R4218">
        <v>84</v>
      </c>
      <c r="S4218">
        <v>1995</v>
      </c>
      <c r="T4218">
        <v>0</v>
      </c>
      <c r="U4218">
        <v>2</v>
      </c>
      <c r="V4218">
        <v>0</v>
      </c>
      <c r="W4218">
        <v>0</v>
      </c>
      <c r="X4218">
        <v>0</v>
      </c>
      <c r="Y4218">
        <v>0</v>
      </c>
      <c r="Z4218">
        <v>0</v>
      </c>
      <c r="AA4218">
        <v>1995</v>
      </c>
      <c r="AB4218">
        <v>0</v>
      </c>
      <c r="AC4218">
        <v>0</v>
      </c>
      <c r="AD4218">
        <v>0</v>
      </c>
      <c r="AE4218">
        <v>0</v>
      </c>
      <c r="AF4218">
        <v>84</v>
      </c>
      <c r="AG4218">
        <v>0</v>
      </c>
      <c r="AH4218">
        <v>0</v>
      </c>
      <c r="AI4218">
        <v>0</v>
      </c>
      <c r="AJ4218">
        <v>0</v>
      </c>
      <c r="AK4218">
        <v>0</v>
      </c>
      <c r="AL4218">
        <v>0</v>
      </c>
      <c r="AM4218">
        <v>0</v>
      </c>
      <c r="AN4218">
        <v>0</v>
      </c>
      <c r="AO4218">
        <v>30</v>
      </c>
      <c r="AP4218">
        <v>98</v>
      </c>
      <c r="AQ4218">
        <v>36</v>
      </c>
      <c r="AR4218">
        <v>0</v>
      </c>
      <c r="AS4218">
        <v>11</v>
      </c>
      <c r="AT4218">
        <v>1</v>
      </c>
      <c r="AU4218">
        <v>2</v>
      </c>
      <c r="AV4218">
        <v>0</v>
      </c>
      <c r="AW4218">
        <v>0</v>
      </c>
      <c r="AX4218">
        <v>0</v>
      </c>
      <c r="AY4218">
        <v>8</v>
      </c>
      <c r="AZ4218">
        <v>18</v>
      </c>
      <c r="BA4218">
        <v>12</v>
      </c>
      <c r="BB4218">
        <v>5</v>
      </c>
      <c r="BC4218">
        <v>1</v>
      </c>
      <c r="BD4218">
        <v>0</v>
      </c>
      <c r="BE4218">
        <v>0</v>
      </c>
      <c r="BF4218">
        <v>84</v>
      </c>
      <c r="BG4218">
        <v>0</v>
      </c>
      <c r="BH4218">
        <v>0</v>
      </c>
      <c r="BI4218">
        <v>2</v>
      </c>
      <c r="BJ4218" s="2">
        <v>45944</v>
      </c>
      <c r="BK4218">
        <v>0</v>
      </c>
      <c r="BL4218" s="3" t="str">
        <f>VLOOKUP(O4218,DropDownList!$H$1:$I$7,2,FALSE)</f>
        <v>2022/23</v>
      </c>
      <c r="BM4218" s="3" t="str">
        <f t="shared" si="66"/>
        <v>VSUR</v>
      </c>
    </row>
    <row r="4219" spans="1:65" x14ac:dyDescent="0.2">
      <c r="A4219">
        <v>2025</v>
      </c>
      <c r="B4219">
        <v>10</v>
      </c>
      <c r="C4219" t="s">
        <v>162</v>
      </c>
      <c r="D4219" t="s">
        <v>176</v>
      </c>
      <c r="E4219" t="s">
        <v>15</v>
      </c>
      <c r="F4219">
        <v>9805</v>
      </c>
      <c r="G4219" t="s">
        <v>158</v>
      </c>
      <c r="H4219" t="s">
        <v>171</v>
      </c>
      <c r="I4219" t="s">
        <v>172</v>
      </c>
      <c r="J4219" s="1">
        <v>45931</v>
      </c>
      <c r="K4219" t="s">
        <v>253</v>
      </c>
      <c r="L4219">
        <v>3</v>
      </c>
      <c r="M4219" t="s">
        <v>429</v>
      </c>
      <c r="N4219" t="s">
        <v>145</v>
      </c>
      <c r="O4219" t="s">
        <v>155</v>
      </c>
      <c r="P4219" t="s">
        <v>153</v>
      </c>
      <c r="Q4219">
        <v>0</v>
      </c>
      <c r="R4219">
        <v>2</v>
      </c>
      <c r="S4219">
        <v>90</v>
      </c>
      <c r="T4219">
        <v>0</v>
      </c>
      <c r="U4219">
        <v>0</v>
      </c>
      <c r="V4219">
        <v>0</v>
      </c>
      <c r="W4219">
        <v>0</v>
      </c>
      <c r="X4219">
        <v>0</v>
      </c>
      <c r="Y4219">
        <v>0</v>
      </c>
      <c r="Z4219">
        <v>0</v>
      </c>
      <c r="AA4219">
        <v>90</v>
      </c>
      <c r="AB4219">
        <v>0</v>
      </c>
      <c r="AC4219">
        <v>90</v>
      </c>
      <c r="AD4219">
        <v>0</v>
      </c>
      <c r="AE4219">
        <v>0</v>
      </c>
      <c r="AF4219">
        <v>2</v>
      </c>
      <c r="AG4219">
        <v>0</v>
      </c>
      <c r="AH4219">
        <v>0</v>
      </c>
      <c r="AI4219">
        <v>0</v>
      </c>
      <c r="AJ4219">
        <v>0</v>
      </c>
      <c r="AK4219">
        <v>0</v>
      </c>
      <c r="AL4219">
        <v>0</v>
      </c>
      <c r="AM4219">
        <v>0</v>
      </c>
      <c r="AN4219">
        <v>0</v>
      </c>
      <c r="AO4219">
        <v>1</v>
      </c>
      <c r="AP4219">
        <v>1</v>
      </c>
      <c r="AQ4219">
        <v>1</v>
      </c>
      <c r="AR4219">
        <v>0</v>
      </c>
      <c r="AS4219">
        <v>0</v>
      </c>
      <c r="AT4219">
        <v>0</v>
      </c>
      <c r="AU4219">
        <v>0</v>
      </c>
      <c r="AV4219">
        <v>0</v>
      </c>
      <c r="AW4219">
        <v>0</v>
      </c>
      <c r="AX4219">
        <v>0</v>
      </c>
      <c r="AY4219">
        <v>0</v>
      </c>
      <c r="AZ4219">
        <v>0</v>
      </c>
      <c r="BA4219">
        <v>0</v>
      </c>
      <c r="BB4219">
        <v>0</v>
      </c>
      <c r="BC4219">
        <v>0</v>
      </c>
      <c r="BD4219">
        <v>0</v>
      </c>
      <c r="BE4219">
        <v>0</v>
      </c>
      <c r="BF4219">
        <v>1</v>
      </c>
      <c r="BG4219">
        <v>0</v>
      </c>
      <c r="BH4219">
        <v>0</v>
      </c>
      <c r="BI4219">
        <v>0</v>
      </c>
      <c r="BJ4219" s="2">
        <v>45944</v>
      </c>
      <c r="BK4219">
        <v>0</v>
      </c>
      <c r="BL4219" s="3" t="str">
        <f>VLOOKUP(O4219,DropDownList!$H$1:$I$7,2,FALSE)</f>
        <v>2022/23</v>
      </c>
      <c r="BM4219" s="3" t="str">
        <f t="shared" si="66"/>
        <v>PREG</v>
      </c>
    </row>
    <row r="4220" spans="1:65" x14ac:dyDescent="0.2">
      <c r="A4220">
        <v>2025</v>
      </c>
      <c r="B4220">
        <v>10</v>
      </c>
      <c r="C4220" t="s">
        <v>162</v>
      </c>
      <c r="D4220" t="s">
        <v>176</v>
      </c>
      <c r="E4220" t="s">
        <v>15</v>
      </c>
      <c r="F4220">
        <v>9805</v>
      </c>
      <c r="G4220" t="s">
        <v>158</v>
      </c>
      <c r="H4220" t="s">
        <v>171</v>
      </c>
      <c r="I4220" t="s">
        <v>172</v>
      </c>
      <c r="J4220" s="1">
        <v>45931</v>
      </c>
      <c r="K4220" t="s">
        <v>253</v>
      </c>
      <c r="L4220">
        <v>3</v>
      </c>
      <c r="M4220" t="s">
        <v>429</v>
      </c>
      <c r="N4220" t="s">
        <v>145</v>
      </c>
      <c r="O4220" t="s">
        <v>155</v>
      </c>
      <c r="P4220" t="s">
        <v>151</v>
      </c>
      <c r="Q4220">
        <v>0</v>
      </c>
      <c r="R4220">
        <v>17</v>
      </c>
      <c r="S4220">
        <v>510</v>
      </c>
      <c r="T4220">
        <v>90</v>
      </c>
      <c r="U4220">
        <v>1</v>
      </c>
      <c r="V4220">
        <v>0</v>
      </c>
      <c r="W4220">
        <v>0</v>
      </c>
      <c r="X4220">
        <v>0</v>
      </c>
      <c r="Y4220">
        <v>0</v>
      </c>
      <c r="Z4220">
        <v>0</v>
      </c>
      <c r="AA4220">
        <v>420</v>
      </c>
      <c r="AB4220">
        <v>0</v>
      </c>
      <c r="AC4220">
        <v>420</v>
      </c>
      <c r="AD4220">
        <v>0</v>
      </c>
      <c r="AE4220">
        <v>0</v>
      </c>
      <c r="AF4220">
        <v>14</v>
      </c>
      <c r="AG4220">
        <v>0</v>
      </c>
      <c r="AH4220">
        <v>3</v>
      </c>
      <c r="AI4220">
        <v>0</v>
      </c>
      <c r="AJ4220">
        <v>0</v>
      </c>
      <c r="AK4220">
        <v>0</v>
      </c>
      <c r="AL4220">
        <v>0</v>
      </c>
      <c r="AM4220">
        <v>1</v>
      </c>
      <c r="AN4220">
        <v>0</v>
      </c>
      <c r="AO4220">
        <v>0</v>
      </c>
      <c r="AP4220">
        <v>0</v>
      </c>
      <c r="AQ4220">
        <v>0</v>
      </c>
      <c r="AR4220">
        <v>0</v>
      </c>
      <c r="AS4220">
        <v>0</v>
      </c>
      <c r="AT4220">
        <v>0</v>
      </c>
      <c r="AU4220">
        <v>0</v>
      </c>
      <c r="AV4220">
        <v>0</v>
      </c>
      <c r="AW4220">
        <v>0</v>
      </c>
      <c r="AX4220">
        <v>0</v>
      </c>
      <c r="AY4220">
        <v>0</v>
      </c>
      <c r="AZ4220">
        <v>0</v>
      </c>
      <c r="BA4220">
        <v>0</v>
      </c>
      <c r="BB4220">
        <v>0</v>
      </c>
      <c r="BC4220">
        <v>0</v>
      </c>
      <c r="BD4220">
        <v>0</v>
      </c>
      <c r="BE4220">
        <v>0</v>
      </c>
      <c r="BF4220">
        <v>0</v>
      </c>
      <c r="BG4220">
        <v>0</v>
      </c>
      <c r="BH4220">
        <v>0</v>
      </c>
      <c r="BI4220">
        <v>0</v>
      </c>
      <c r="BJ4220" s="2">
        <v>45944</v>
      </c>
      <c r="BK4220">
        <v>0</v>
      </c>
      <c r="BL4220" s="3" t="str">
        <f>VLOOKUP(O4220,DropDownList!$H$1:$I$7,2,FALSE)</f>
        <v>2022/23</v>
      </c>
      <c r="BM4220" s="3" t="str">
        <f t="shared" si="66"/>
        <v>PCPF</v>
      </c>
    </row>
    <row r="4221" spans="1:65" x14ac:dyDescent="0.2">
      <c r="A4221">
        <v>2025</v>
      </c>
      <c r="B4221">
        <v>10</v>
      </c>
      <c r="C4221" t="s">
        <v>162</v>
      </c>
      <c r="D4221" t="s">
        <v>176</v>
      </c>
      <c r="E4221" t="s">
        <v>15</v>
      </c>
      <c r="F4221">
        <v>9805</v>
      </c>
      <c r="G4221" t="s">
        <v>158</v>
      </c>
      <c r="H4221" t="s">
        <v>171</v>
      </c>
      <c r="I4221" t="s">
        <v>172</v>
      </c>
      <c r="J4221" s="1">
        <v>45931</v>
      </c>
      <c r="K4221" t="s">
        <v>253</v>
      </c>
      <c r="L4221">
        <v>3</v>
      </c>
      <c r="M4221" t="s">
        <v>429</v>
      </c>
      <c r="N4221" t="s">
        <v>145</v>
      </c>
      <c r="O4221" t="s">
        <v>155</v>
      </c>
      <c r="P4221" t="s">
        <v>148</v>
      </c>
      <c r="Q4221">
        <v>0</v>
      </c>
      <c r="R4221">
        <v>4</v>
      </c>
      <c r="S4221">
        <v>240</v>
      </c>
      <c r="T4221">
        <v>0</v>
      </c>
      <c r="U4221">
        <v>0</v>
      </c>
      <c r="V4221">
        <v>0</v>
      </c>
      <c r="W4221">
        <v>0</v>
      </c>
      <c r="X4221">
        <v>0</v>
      </c>
      <c r="Y4221">
        <v>0</v>
      </c>
      <c r="Z4221">
        <v>0</v>
      </c>
      <c r="AA4221">
        <v>240</v>
      </c>
      <c r="AB4221">
        <v>0</v>
      </c>
      <c r="AC4221">
        <v>240</v>
      </c>
      <c r="AD4221">
        <v>0</v>
      </c>
      <c r="AE4221">
        <v>0</v>
      </c>
      <c r="AF4221">
        <v>4</v>
      </c>
      <c r="AG4221">
        <v>0</v>
      </c>
      <c r="AH4221">
        <v>0</v>
      </c>
      <c r="AI4221">
        <v>0</v>
      </c>
      <c r="AJ4221">
        <v>0</v>
      </c>
      <c r="AK4221">
        <v>0</v>
      </c>
      <c r="AL4221">
        <v>0</v>
      </c>
      <c r="AM4221">
        <v>0</v>
      </c>
      <c r="AN4221">
        <v>0</v>
      </c>
      <c r="AO4221">
        <v>2</v>
      </c>
      <c r="AP4221">
        <v>10</v>
      </c>
      <c r="AQ4221">
        <v>2</v>
      </c>
      <c r="AR4221">
        <v>0</v>
      </c>
      <c r="AS4221">
        <v>2</v>
      </c>
      <c r="AT4221">
        <v>0</v>
      </c>
      <c r="AU4221">
        <v>0</v>
      </c>
      <c r="AV4221">
        <v>0</v>
      </c>
      <c r="AW4221">
        <v>0</v>
      </c>
      <c r="AX4221">
        <v>0</v>
      </c>
      <c r="AY4221">
        <v>1</v>
      </c>
      <c r="AZ4221">
        <v>2</v>
      </c>
      <c r="BA4221">
        <v>1</v>
      </c>
      <c r="BB4221">
        <v>1</v>
      </c>
      <c r="BC4221">
        <v>1</v>
      </c>
      <c r="BD4221">
        <v>0</v>
      </c>
      <c r="BE4221">
        <v>0</v>
      </c>
      <c r="BF4221">
        <v>2</v>
      </c>
      <c r="BG4221">
        <v>0</v>
      </c>
      <c r="BH4221">
        <v>0</v>
      </c>
      <c r="BI4221">
        <v>0</v>
      </c>
      <c r="BJ4221" s="2">
        <v>45944</v>
      </c>
      <c r="BK4221">
        <v>0</v>
      </c>
      <c r="BL4221" s="3" t="str">
        <f>VLOOKUP(O4221,DropDownList!$H$1:$I$7,2,FALSE)</f>
        <v>2022/23</v>
      </c>
      <c r="BM4221" s="3" t="str">
        <f t="shared" si="66"/>
        <v>PRAS</v>
      </c>
    </row>
    <row r="4222" spans="1:65" x14ac:dyDescent="0.2">
      <c r="A4222">
        <v>2025</v>
      </c>
      <c r="B4222">
        <v>10</v>
      </c>
      <c r="C4222" t="s">
        <v>162</v>
      </c>
      <c r="D4222" t="s">
        <v>176</v>
      </c>
      <c r="E4222" t="s">
        <v>15</v>
      </c>
      <c r="F4222">
        <v>9805</v>
      </c>
      <c r="G4222" t="s">
        <v>158</v>
      </c>
      <c r="H4222" t="s">
        <v>171</v>
      </c>
      <c r="I4222" t="s">
        <v>172</v>
      </c>
      <c r="J4222" s="1">
        <v>45931</v>
      </c>
      <c r="K4222" t="s">
        <v>253</v>
      </c>
      <c r="L4222">
        <v>3</v>
      </c>
      <c r="M4222" t="s">
        <v>429</v>
      </c>
      <c r="N4222" t="s">
        <v>145</v>
      </c>
      <c r="O4222" t="s">
        <v>156</v>
      </c>
      <c r="P4222" t="s">
        <v>152</v>
      </c>
      <c r="Q4222">
        <v>0</v>
      </c>
      <c r="R4222">
        <v>2</v>
      </c>
      <c r="S4222">
        <v>80</v>
      </c>
      <c r="T4222">
        <v>40</v>
      </c>
      <c r="U4222">
        <v>0</v>
      </c>
      <c r="V4222">
        <v>0</v>
      </c>
      <c r="W4222">
        <v>0</v>
      </c>
      <c r="X4222">
        <v>0</v>
      </c>
      <c r="Y4222">
        <v>0</v>
      </c>
      <c r="Z4222">
        <v>0</v>
      </c>
      <c r="AA4222">
        <v>40</v>
      </c>
      <c r="AB4222">
        <v>0</v>
      </c>
      <c r="AC4222">
        <v>40</v>
      </c>
      <c r="AD4222">
        <v>0</v>
      </c>
      <c r="AE4222">
        <v>0</v>
      </c>
      <c r="AF4222">
        <v>1</v>
      </c>
      <c r="AG4222">
        <v>0</v>
      </c>
      <c r="AH4222">
        <v>1</v>
      </c>
      <c r="AI4222">
        <v>0</v>
      </c>
      <c r="AJ4222">
        <v>0</v>
      </c>
      <c r="AK4222">
        <v>0</v>
      </c>
      <c r="AL4222">
        <v>0</v>
      </c>
      <c r="AM4222">
        <v>0</v>
      </c>
      <c r="AN4222">
        <v>0</v>
      </c>
      <c r="AO4222">
        <v>0</v>
      </c>
      <c r="AP4222">
        <v>0</v>
      </c>
      <c r="AQ4222">
        <v>0</v>
      </c>
      <c r="AR4222">
        <v>0</v>
      </c>
      <c r="AS4222">
        <v>0</v>
      </c>
      <c r="AT4222">
        <v>0</v>
      </c>
      <c r="AU4222">
        <v>0</v>
      </c>
      <c r="AV4222">
        <v>0</v>
      </c>
      <c r="AW4222">
        <v>0</v>
      </c>
      <c r="AX4222">
        <v>0</v>
      </c>
      <c r="AY4222">
        <v>0</v>
      </c>
      <c r="AZ4222">
        <v>0</v>
      </c>
      <c r="BA4222">
        <v>0</v>
      </c>
      <c r="BB4222">
        <v>0</v>
      </c>
      <c r="BC4222">
        <v>0</v>
      </c>
      <c r="BD4222">
        <v>0</v>
      </c>
      <c r="BE4222">
        <v>0</v>
      </c>
      <c r="BF4222">
        <v>0</v>
      </c>
      <c r="BG4222">
        <v>0</v>
      </c>
      <c r="BH4222">
        <v>0</v>
      </c>
      <c r="BI4222">
        <v>0</v>
      </c>
      <c r="BJ4222" s="2">
        <v>45944</v>
      </c>
      <c r="BK4222">
        <v>0</v>
      </c>
      <c r="BL4222" s="3" t="str">
        <f>VLOOKUP(O4222,DropDownList!$H$1:$I$7,2,FALSE)</f>
        <v>2023/24</v>
      </c>
      <c r="BM4222" s="3" t="str">
        <f t="shared" si="66"/>
        <v>PCOA</v>
      </c>
    </row>
    <row r="4223" spans="1:65" x14ac:dyDescent="0.2">
      <c r="A4223">
        <v>2025</v>
      </c>
      <c r="B4223">
        <v>10</v>
      </c>
      <c r="C4223" t="s">
        <v>162</v>
      </c>
      <c r="D4223" t="s">
        <v>176</v>
      </c>
      <c r="E4223" t="s">
        <v>15</v>
      </c>
      <c r="F4223">
        <v>9805</v>
      </c>
      <c r="G4223" t="s">
        <v>158</v>
      </c>
      <c r="H4223" t="s">
        <v>171</v>
      </c>
      <c r="I4223" t="s">
        <v>172</v>
      </c>
      <c r="J4223" s="1">
        <v>45931</v>
      </c>
      <c r="K4223" t="s">
        <v>253</v>
      </c>
      <c r="L4223">
        <v>3</v>
      </c>
      <c r="M4223" t="s">
        <v>429</v>
      </c>
      <c r="N4223" t="s">
        <v>145</v>
      </c>
      <c r="O4223" t="s">
        <v>156</v>
      </c>
      <c r="P4223" t="s">
        <v>148</v>
      </c>
      <c r="Q4223">
        <v>0</v>
      </c>
      <c r="R4223">
        <v>1</v>
      </c>
      <c r="S4223">
        <v>60</v>
      </c>
      <c r="T4223">
        <v>0</v>
      </c>
      <c r="U4223">
        <v>0</v>
      </c>
      <c r="V4223">
        <v>0</v>
      </c>
      <c r="W4223">
        <v>0</v>
      </c>
      <c r="X4223">
        <v>0</v>
      </c>
      <c r="Y4223">
        <v>0</v>
      </c>
      <c r="Z4223">
        <v>0</v>
      </c>
      <c r="AA4223">
        <v>60</v>
      </c>
      <c r="AB4223">
        <v>0</v>
      </c>
      <c r="AC4223">
        <v>60</v>
      </c>
      <c r="AD4223">
        <v>0</v>
      </c>
      <c r="AE4223">
        <v>0</v>
      </c>
      <c r="AF4223">
        <v>1</v>
      </c>
      <c r="AG4223">
        <v>0</v>
      </c>
      <c r="AH4223">
        <v>0</v>
      </c>
      <c r="AI4223">
        <v>0</v>
      </c>
      <c r="AJ4223">
        <v>0</v>
      </c>
      <c r="AK4223">
        <v>0</v>
      </c>
      <c r="AL4223">
        <v>0</v>
      </c>
      <c r="AM4223">
        <v>0</v>
      </c>
      <c r="AN4223">
        <v>0</v>
      </c>
      <c r="AO4223">
        <v>0</v>
      </c>
      <c r="AP4223">
        <v>0</v>
      </c>
      <c r="AQ4223">
        <v>0</v>
      </c>
      <c r="AR4223">
        <v>0</v>
      </c>
      <c r="AS4223">
        <v>0</v>
      </c>
      <c r="AT4223">
        <v>0</v>
      </c>
      <c r="AU4223">
        <v>0</v>
      </c>
      <c r="AV4223">
        <v>0</v>
      </c>
      <c r="AW4223">
        <v>0</v>
      </c>
      <c r="AX4223">
        <v>0</v>
      </c>
      <c r="AY4223">
        <v>0</v>
      </c>
      <c r="AZ4223">
        <v>0</v>
      </c>
      <c r="BA4223">
        <v>0</v>
      </c>
      <c r="BB4223">
        <v>0</v>
      </c>
      <c r="BC4223">
        <v>0</v>
      </c>
      <c r="BD4223">
        <v>0</v>
      </c>
      <c r="BE4223">
        <v>0</v>
      </c>
      <c r="BF4223">
        <v>0</v>
      </c>
      <c r="BG4223">
        <v>0</v>
      </c>
      <c r="BH4223">
        <v>0</v>
      </c>
      <c r="BI4223">
        <v>0</v>
      </c>
      <c r="BJ4223" s="2">
        <v>45944</v>
      </c>
      <c r="BK4223">
        <v>0</v>
      </c>
      <c r="BL4223" s="3" t="str">
        <f>VLOOKUP(O4223,DropDownList!$H$1:$I$7,2,FALSE)</f>
        <v>2023/24</v>
      </c>
      <c r="BM4223" s="3" t="str">
        <f t="shared" si="66"/>
        <v>PRAS</v>
      </c>
    </row>
    <row r="4224" spans="1:65" x14ac:dyDescent="0.2">
      <c r="A4224">
        <v>2025</v>
      </c>
      <c r="B4224">
        <v>10</v>
      </c>
      <c r="C4224" t="s">
        <v>162</v>
      </c>
      <c r="D4224" t="s">
        <v>176</v>
      </c>
      <c r="E4224" t="s">
        <v>15</v>
      </c>
      <c r="F4224">
        <v>9805</v>
      </c>
      <c r="G4224" t="s">
        <v>158</v>
      </c>
      <c r="H4224" t="s">
        <v>171</v>
      </c>
      <c r="I4224" t="s">
        <v>172</v>
      </c>
      <c r="J4224" s="1">
        <v>45931</v>
      </c>
      <c r="K4224" t="s">
        <v>253</v>
      </c>
      <c r="L4224">
        <v>3</v>
      </c>
      <c r="M4224" t="s">
        <v>429</v>
      </c>
      <c r="N4224" t="s">
        <v>145</v>
      </c>
      <c r="O4224" t="s">
        <v>156</v>
      </c>
      <c r="P4224" t="s">
        <v>160</v>
      </c>
      <c r="Q4224">
        <v>7010.18</v>
      </c>
      <c r="R4224">
        <v>82</v>
      </c>
      <c r="S4224">
        <v>59262</v>
      </c>
      <c r="T4224">
        <v>2575</v>
      </c>
      <c r="U4224">
        <v>17</v>
      </c>
      <c r="V4224">
        <v>11</v>
      </c>
      <c r="W4224">
        <v>5426.65</v>
      </c>
      <c r="X4224">
        <v>5426.65</v>
      </c>
      <c r="Y4224">
        <v>0</v>
      </c>
      <c r="Z4224">
        <v>0</v>
      </c>
      <c r="AA4224">
        <v>49676.82</v>
      </c>
      <c r="AB4224">
        <v>1528.03</v>
      </c>
      <c r="AC4224">
        <v>45718.79</v>
      </c>
      <c r="AD4224">
        <v>6</v>
      </c>
      <c r="AE4224">
        <v>5</v>
      </c>
      <c r="AF4224">
        <v>64</v>
      </c>
      <c r="AG4224">
        <v>11</v>
      </c>
      <c r="AH4224">
        <v>1</v>
      </c>
      <c r="AI4224">
        <v>6</v>
      </c>
      <c r="AJ4224">
        <v>0</v>
      </c>
      <c r="AK4224">
        <v>0</v>
      </c>
      <c r="AL4224">
        <v>0</v>
      </c>
      <c r="AM4224">
        <v>0</v>
      </c>
      <c r="AN4224">
        <v>0</v>
      </c>
      <c r="AO4224">
        <v>34</v>
      </c>
      <c r="AP4224">
        <v>132</v>
      </c>
      <c r="AQ4224">
        <v>39</v>
      </c>
      <c r="AR4224">
        <v>0</v>
      </c>
      <c r="AS4224">
        <v>20</v>
      </c>
      <c r="AT4224">
        <v>0</v>
      </c>
      <c r="AU4224">
        <v>2</v>
      </c>
      <c r="AV4224">
        <v>1</v>
      </c>
      <c r="AW4224">
        <v>1</v>
      </c>
      <c r="AX4224">
        <v>0</v>
      </c>
      <c r="AY4224">
        <v>12</v>
      </c>
      <c r="AZ4224">
        <v>22</v>
      </c>
      <c r="BA4224">
        <v>14</v>
      </c>
      <c r="BB4224">
        <v>11</v>
      </c>
      <c r="BC4224">
        <v>5</v>
      </c>
      <c r="BD4224">
        <v>0</v>
      </c>
      <c r="BE4224">
        <v>0</v>
      </c>
      <c r="BF4224">
        <v>79</v>
      </c>
      <c r="BG4224">
        <v>3705</v>
      </c>
      <c r="BH4224">
        <v>0</v>
      </c>
      <c r="BI4224">
        <v>16</v>
      </c>
      <c r="BJ4224" s="2">
        <v>45944</v>
      </c>
      <c r="BK4224">
        <v>0</v>
      </c>
      <c r="BL4224" s="3" t="str">
        <f>VLOOKUP(O4224,DropDownList!$H$1:$I$7,2,FALSE)</f>
        <v>2023/24</v>
      </c>
      <c r="BM4224" s="3" t="str">
        <f t="shared" si="66"/>
        <v>SC COURT</v>
      </c>
    </row>
    <row r="4225" spans="1:65" x14ac:dyDescent="0.2">
      <c r="A4225">
        <v>2025</v>
      </c>
      <c r="B4225">
        <v>10</v>
      </c>
      <c r="C4225" t="s">
        <v>162</v>
      </c>
      <c r="D4225" t="s">
        <v>177</v>
      </c>
      <c r="E4225" t="s">
        <v>16</v>
      </c>
      <c r="F4225">
        <v>9812</v>
      </c>
      <c r="G4225" t="s">
        <v>158</v>
      </c>
      <c r="H4225" t="s">
        <v>171</v>
      </c>
      <c r="I4225" t="s">
        <v>172</v>
      </c>
      <c r="J4225" s="1">
        <v>45931</v>
      </c>
      <c r="K4225" t="s">
        <v>253</v>
      </c>
      <c r="L4225">
        <v>3</v>
      </c>
      <c r="M4225" t="s">
        <v>429</v>
      </c>
      <c r="N4225" t="s">
        <v>145</v>
      </c>
      <c r="O4225" t="s">
        <v>149</v>
      </c>
      <c r="P4225" t="s">
        <v>160</v>
      </c>
      <c r="Q4225">
        <v>8659</v>
      </c>
      <c r="R4225">
        <v>17</v>
      </c>
      <c r="S4225">
        <v>15735</v>
      </c>
      <c r="T4225">
        <v>0</v>
      </c>
      <c r="U4225">
        <v>13</v>
      </c>
      <c r="V4225">
        <v>10</v>
      </c>
      <c r="W4225">
        <v>2315</v>
      </c>
      <c r="X4225">
        <v>5420</v>
      </c>
      <c r="Y4225">
        <v>0</v>
      </c>
      <c r="Z4225">
        <v>0</v>
      </c>
      <c r="AA4225">
        <v>7076</v>
      </c>
      <c r="AB4225">
        <v>670</v>
      </c>
      <c r="AC4225">
        <v>5876</v>
      </c>
      <c r="AD4225">
        <v>3</v>
      </c>
      <c r="AE4225">
        <v>7</v>
      </c>
      <c r="AF4225">
        <v>4</v>
      </c>
      <c r="AG4225">
        <v>10</v>
      </c>
      <c r="AH4225">
        <v>0</v>
      </c>
      <c r="AI4225">
        <v>3</v>
      </c>
      <c r="AJ4225">
        <v>0</v>
      </c>
      <c r="AK4225">
        <v>0</v>
      </c>
      <c r="AL4225">
        <v>0</v>
      </c>
      <c r="AM4225">
        <v>0</v>
      </c>
      <c r="AN4225">
        <v>0</v>
      </c>
      <c r="AO4225">
        <v>8</v>
      </c>
      <c r="AP4225">
        <v>9</v>
      </c>
      <c r="AQ4225">
        <v>8</v>
      </c>
      <c r="AR4225">
        <v>0</v>
      </c>
      <c r="AS4225">
        <v>1</v>
      </c>
      <c r="AT4225">
        <v>0</v>
      </c>
      <c r="AU4225">
        <v>0</v>
      </c>
      <c r="AV4225">
        <v>0</v>
      </c>
      <c r="AW4225">
        <v>0</v>
      </c>
      <c r="AX4225">
        <v>0</v>
      </c>
      <c r="AY4225">
        <v>0</v>
      </c>
      <c r="AZ4225">
        <v>0</v>
      </c>
      <c r="BA4225">
        <v>0</v>
      </c>
      <c r="BB4225">
        <v>0</v>
      </c>
      <c r="BC4225">
        <v>0</v>
      </c>
      <c r="BD4225">
        <v>0</v>
      </c>
      <c r="BE4225">
        <v>0</v>
      </c>
      <c r="BF4225">
        <v>17</v>
      </c>
      <c r="BG4225">
        <v>2535</v>
      </c>
      <c r="BH4225">
        <v>0</v>
      </c>
      <c r="BI4225">
        <v>13</v>
      </c>
      <c r="BJ4225" s="2">
        <v>45944</v>
      </c>
      <c r="BK4225">
        <v>0</v>
      </c>
      <c r="BL4225" s="3" t="str">
        <f>VLOOKUP(O4225,DropDownList!$H$1:$I$7,2,FALSE)</f>
        <v>2025/26</v>
      </c>
      <c r="BM4225" s="3" t="str">
        <f t="shared" si="66"/>
        <v>SC COURT</v>
      </c>
    </row>
    <row r="4226" spans="1:65" x14ac:dyDescent="0.2">
      <c r="A4226">
        <v>2025</v>
      </c>
      <c r="B4226">
        <v>10</v>
      </c>
      <c r="C4226" t="s">
        <v>162</v>
      </c>
      <c r="D4226" t="s">
        <v>177</v>
      </c>
      <c r="E4226" t="s">
        <v>16</v>
      </c>
      <c r="F4226">
        <v>9812</v>
      </c>
      <c r="G4226" t="s">
        <v>158</v>
      </c>
      <c r="H4226" t="s">
        <v>171</v>
      </c>
      <c r="I4226" t="s">
        <v>172</v>
      </c>
      <c r="J4226" s="1">
        <v>45931</v>
      </c>
      <c r="K4226" t="s">
        <v>253</v>
      </c>
      <c r="L4226">
        <v>3</v>
      </c>
      <c r="M4226" t="s">
        <v>429</v>
      </c>
      <c r="N4226" t="s">
        <v>145</v>
      </c>
      <c r="O4226" t="s">
        <v>147</v>
      </c>
      <c r="P4226" t="s">
        <v>150</v>
      </c>
      <c r="Q4226">
        <v>650</v>
      </c>
      <c r="R4226">
        <v>19</v>
      </c>
      <c r="S4226">
        <v>2727.08</v>
      </c>
      <c r="T4226">
        <v>100</v>
      </c>
      <c r="U4226">
        <v>7</v>
      </c>
      <c r="V4226">
        <v>7</v>
      </c>
      <c r="W4226">
        <v>650</v>
      </c>
      <c r="X4226">
        <v>650</v>
      </c>
      <c r="Y4226">
        <v>18</v>
      </c>
      <c r="Z4226">
        <v>2627.08</v>
      </c>
      <c r="AA4226">
        <v>1977.08</v>
      </c>
      <c r="AB4226">
        <v>102.08</v>
      </c>
      <c r="AC4226">
        <v>1875</v>
      </c>
      <c r="AD4226">
        <v>4</v>
      </c>
      <c r="AE4226">
        <v>3</v>
      </c>
      <c r="AF4226">
        <v>11</v>
      </c>
      <c r="AG4226">
        <v>3</v>
      </c>
      <c r="AH4226">
        <v>1</v>
      </c>
      <c r="AI4226">
        <v>4</v>
      </c>
      <c r="AJ4226">
        <v>4</v>
      </c>
      <c r="AK4226">
        <v>1</v>
      </c>
      <c r="AL4226">
        <v>0</v>
      </c>
      <c r="AM4226">
        <v>1</v>
      </c>
      <c r="AN4226">
        <v>0</v>
      </c>
      <c r="AO4226">
        <v>11</v>
      </c>
      <c r="AP4226">
        <v>30</v>
      </c>
      <c r="AQ4226">
        <v>12</v>
      </c>
      <c r="AR4226">
        <v>0</v>
      </c>
      <c r="AS4226">
        <v>6</v>
      </c>
      <c r="AT4226">
        <v>0</v>
      </c>
      <c r="AU4226">
        <v>0</v>
      </c>
      <c r="AV4226">
        <v>0</v>
      </c>
      <c r="AW4226">
        <v>0</v>
      </c>
      <c r="AX4226">
        <v>0</v>
      </c>
      <c r="AY4226">
        <v>1</v>
      </c>
      <c r="AZ4226">
        <v>6</v>
      </c>
      <c r="BA4226">
        <v>4</v>
      </c>
      <c r="BB4226">
        <v>1</v>
      </c>
      <c r="BC4226">
        <v>0</v>
      </c>
      <c r="BD4226">
        <v>0</v>
      </c>
      <c r="BE4226">
        <v>0</v>
      </c>
      <c r="BF4226">
        <v>11</v>
      </c>
      <c r="BG4226">
        <v>425</v>
      </c>
      <c r="BH4226">
        <v>0</v>
      </c>
      <c r="BI4226">
        <v>7</v>
      </c>
      <c r="BJ4226" s="2">
        <v>45944</v>
      </c>
      <c r="BK4226">
        <v>0</v>
      </c>
      <c r="BL4226" s="3" t="str">
        <f>VLOOKUP(O4226,DropDownList!$H$1:$I$7,2,FALSE)</f>
        <v>2024/25</v>
      </c>
      <c r="BM4226" s="3" t="str">
        <f t="shared" si="66"/>
        <v>FISCAL FINES</v>
      </c>
    </row>
    <row r="4227" spans="1:65" x14ac:dyDescent="0.2">
      <c r="A4227">
        <v>2025</v>
      </c>
      <c r="B4227">
        <v>10</v>
      </c>
      <c r="C4227" t="s">
        <v>162</v>
      </c>
      <c r="D4227" t="s">
        <v>177</v>
      </c>
      <c r="E4227" t="s">
        <v>16</v>
      </c>
      <c r="F4227">
        <v>9812</v>
      </c>
      <c r="G4227" t="s">
        <v>158</v>
      </c>
      <c r="H4227" t="s">
        <v>171</v>
      </c>
      <c r="I4227" t="s">
        <v>172</v>
      </c>
      <c r="J4227" s="1">
        <v>45931</v>
      </c>
      <c r="K4227" t="s">
        <v>253</v>
      </c>
      <c r="L4227">
        <v>3</v>
      </c>
      <c r="M4227" t="s">
        <v>429</v>
      </c>
      <c r="N4227" t="s">
        <v>145</v>
      </c>
      <c r="O4227" t="s">
        <v>156</v>
      </c>
      <c r="P4227" t="s">
        <v>150</v>
      </c>
      <c r="Q4227">
        <v>350</v>
      </c>
      <c r="R4227">
        <v>18</v>
      </c>
      <c r="S4227">
        <v>2700</v>
      </c>
      <c r="T4227">
        <v>150</v>
      </c>
      <c r="U4227">
        <v>2</v>
      </c>
      <c r="V4227">
        <v>2</v>
      </c>
      <c r="W4227">
        <v>350</v>
      </c>
      <c r="X4227">
        <v>350</v>
      </c>
      <c r="Y4227">
        <v>17</v>
      </c>
      <c r="Z4227">
        <v>2550</v>
      </c>
      <c r="AA4227">
        <v>2200</v>
      </c>
      <c r="AB4227">
        <v>100</v>
      </c>
      <c r="AC4227">
        <v>2100</v>
      </c>
      <c r="AD4227">
        <v>2</v>
      </c>
      <c r="AE4227">
        <v>0</v>
      </c>
      <c r="AF4227">
        <v>15</v>
      </c>
      <c r="AG4227">
        <v>0</v>
      </c>
      <c r="AH4227">
        <v>1</v>
      </c>
      <c r="AI4227">
        <v>2</v>
      </c>
      <c r="AJ4227">
        <v>10</v>
      </c>
      <c r="AK4227">
        <v>2</v>
      </c>
      <c r="AL4227">
        <v>0</v>
      </c>
      <c r="AM4227">
        <v>1</v>
      </c>
      <c r="AN4227">
        <v>0</v>
      </c>
      <c r="AO4227">
        <v>6</v>
      </c>
      <c r="AP4227">
        <v>29</v>
      </c>
      <c r="AQ4227">
        <v>6</v>
      </c>
      <c r="AR4227">
        <v>0</v>
      </c>
      <c r="AS4227">
        <v>6</v>
      </c>
      <c r="AT4227">
        <v>0</v>
      </c>
      <c r="AU4227">
        <v>0</v>
      </c>
      <c r="AV4227">
        <v>0</v>
      </c>
      <c r="AW4227">
        <v>0</v>
      </c>
      <c r="AX4227">
        <v>0</v>
      </c>
      <c r="AY4227">
        <v>4</v>
      </c>
      <c r="AZ4227">
        <v>7</v>
      </c>
      <c r="BA4227">
        <v>5</v>
      </c>
      <c r="BB4227">
        <v>0</v>
      </c>
      <c r="BC4227">
        <v>0</v>
      </c>
      <c r="BD4227">
        <v>1</v>
      </c>
      <c r="BE4227">
        <v>0</v>
      </c>
      <c r="BF4227">
        <v>6</v>
      </c>
      <c r="BG4227">
        <v>350</v>
      </c>
      <c r="BH4227">
        <v>0</v>
      </c>
      <c r="BI4227">
        <v>2</v>
      </c>
      <c r="BJ4227" s="2">
        <v>45944</v>
      </c>
      <c r="BK4227">
        <v>0</v>
      </c>
      <c r="BL4227" s="3" t="str">
        <f>VLOOKUP(O4227,DropDownList!$H$1:$I$7,2,FALSE)</f>
        <v>2023/24</v>
      </c>
      <c r="BM4227" s="3" t="str">
        <f t="shared" si="66"/>
        <v>FISCAL FINES</v>
      </c>
    </row>
    <row r="4228" spans="1:65" x14ac:dyDescent="0.2">
      <c r="A4228">
        <v>2025</v>
      </c>
      <c r="B4228">
        <v>10</v>
      </c>
      <c r="C4228" t="s">
        <v>162</v>
      </c>
      <c r="D4228" t="s">
        <v>177</v>
      </c>
      <c r="E4228" t="s">
        <v>16</v>
      </c>
      <c r="F4228">
        <v>9812</v>
      </c>
      <c r="G4228" t="s">
        <v>158</v>
      </c>
      <c r="H4228" t="s">
        <v>171</v>
      </c>
      <c r="I4228" t="s">
        <v>172</v>
      </c>
      <c r="J4228" s="1">
        <v>45931</v>
      </c>
      <c r="K4228" t="s">
        <v>253</v>
      </c>
      <c r="L4228">
        <v>3</v>
      </c>
      <c r="M4228" t="s">
        <v>429</v>
      </c>
      <c r="N4228" t="s">
        <v>145</v>
      </c>
      <c r="O4228" t="s">
        <v>156</v>
      </c>
      <c r="P4228" t="s">
        <v>160</v>
      </c>
      <c r="Q4228">
        <v>7781.76</v>
      </c>
      <c r="R4228">
        <v>85</v>
      </c>
      <c r="S4228">
        <v>57530</v>
      </c>
      <c r="T4228">
        <v>0</v>
      </c>
      <c r="U4228">
        <v>18</v>
      </c>
      <c r="V4228">
        <v>14</v>
      </c>
      <c r="W4228">
        <v>7000</v>
      </c>
      <c r="X4228">
        <v>7440</v>
      </c>
      <c r="Y4228">
        <v>0</v>
      </c>
      <c r="Z4228">
        <v>0</v>
      </c>
      <c r="AA4228">
        <v>49748.24</v>
      </c>
      <c r="AB4228">
        <v>2200</v>
      </c>
      <c r="AC4228">
        <v>45328.24</v>
      </c>
      <c r="AD4228">
        <v>5</v>
      </c>
      <c r="AE4228">
        <v>9</v>
      </c>
      <c r="AF4228">
        <v>67</v>
      </c>
      <c r="AG4228">
        <v>12</v>
      </c>
      <c r="AH4228">
        <v>0</v>
      </c>
      <c r="AI4228">
        <v>6</v>
      </c>
      <c r="AJ4228">
        <v>0</v>
      </c>
      <c r="AK4228">
        <v>0</v>
      </c>
      <c r="AL4228">
        <v>0</v>
      </c>
      <c r="AM4228">
        <v>0</v>
      </c>
      <c r="AN4228">
        <v>0</v>
      </c>
      <c r="AO4228">
        <v>52</v>
      </c>
      <c r="AP4228">
        <v>172</v>
      </c>
      <c r="AQ4228">
        <v>65</v>
      </c>
      <c r="AR4228">
        <v>0</v>
      </c>
      <c r="AS4228">
        <v>25</v>
      </c>
      <c r="AT4228">
        <v>0</v>
      </c>
      <c r="AU4228">
        <v>1</v>
      </c>
      <c r="AV4228">
        <v>0</v>
      </c>
      <c r="AW4228">
        <v>1</v>
      </c>
      <c r="AX4228">
        <v>0</v>
      </c>
      <c r="AY4228">
        <v>13</v>
      </c>
      <c r="AZ4228">
        <v>30</v>
      </c>
      <c r="BA4228">
        <v>20</v>
      </c>
      <c r="BB4228">
        <v>4</v>
      </c>
      <c r="BC4228">
        <v>2</v>
      </c>
      <c r="BD4228">
        <v>0</v>
      </c>
      <c r="BE4228">
        <v>0</v>
      </c>
      <c r="BF4228">
        <v>83</v>
      </c>
      <c r="BG4228">
        <v>2520</v>
      </c>
      <c r="BH4228">
        <v>0</v>
      </c>
      <c r="BI4228">
        <v>16</v>
      </c>
      <c r="BJ4228" s="2">
        <v>45944</v>
      </c>
      <c r="BK4228">
        <v>0</v>
      </c>
      <c r="BL4228" s="3" t="str">
        <f>VLOOKUP(O4228,DropDownList!$H$1:$I$7,2,FALSE)</f>
        <v>2023/24</v>
      </c>
      <c r="BM4228" s="3" t="str">
        <f t="shared" si="66"/>
        <v>SC COURT</v>
      </c>
    </row>
    <row r="4229" spans="1:65" x14ac:dyDescent="0.2">
      <c r="A4229">
        <v>2025</v>
      </c>
      <c r="B4229">
        <v>10</v>
      </c>
      <c r="C4229" t="s">
        <v>162</v>
      </c>
      <c r="D4229" t="s">
        <v>177</v>
      </c>
      <c r="E4229" t="s">
        <v>16</v>
      </c>
      <c r="F4229">
        <v>9812</v>
      </c>
      <c r="G4229" t="s">
        <v>158</v>
      </c>
      <c r="H4229" t="s">
        <v>171</v>
      </c>
      <c r="I4229" t="s">
        <v>172</v>
      </c>
      <c r="J4229" s="1">
        <v>45931</v>
      </c>
      <c r="K4229" t="s">
        <v>253</v>
      </c>
      <c r="L4229">
        <v>3</v>
      </c>
      <c r="M4229" t="s">
        <v>429</v>
      </c>
      <c r="N4229" t="s">
        <v>145</v>
      </c>
      <c r="O4229" t="s">
        <v>155</v>
      </c>
      <c r="P4229" t="s">
        <v>159</v>
      </c>
      <c r="Q4229">
        <v>0</v>
      </c>
      <c r="R4229">
        <v>1</v>
      </c>
      <c r="S4229">
        <v>30255</v>
      </c>
      <c r="T4229">
        <v>0</v>
      </c>
      <c r="U4229">
        <v>0</v>
      </c>
      <c r="V4229">
        <v>0</v>
      </c>
      <c r="W4229">
        <v>0</v>
      </c>
      <c r="X4229">
        <v>0</v>
      </c>
      <c r="Y4229">
        <v>0</v>
      </c>
      <c r="Z4229">
        <v>0</v>
      </c>
      <c r="AA4229">
        <v>30255</v>
      </c>
      <c r="AB4229">
        <v>0</v>
      </c>
      <c r="AC4229">
        <v>0</v>
      </c>
      <c r="AD4229">
        <v>0</v>
      </c>
      <c r="AE4229">
        <v>0</v>
      </c>
      <c r="AF4229">
        <v>1</v>
      </c>
      <c r="AG4229">
        <v>0</v>
      </c>
      <c r="AH4229">
        <v>0</v>
      </c>
      <c r="AI4229">
        <v>0</v>
      </c>
      <c r="AJ4229">
        <v>0</v>
      </c>
      <c r="AK4229">
        <v>0</v>
      </c>
      <c r="AL4229">
        <v>0</v>
      </c>
      <c r="AM4229">
        <v>0</v>
      </c>
      <c r="AN4229">
        <v>0</v>
      </c>
      <c r="AO4229">
        <v>0</v>
      </c>
      <c r="AP4229">
        <v>0</v>
      </c>
      <c r="AQ4229">
        <v>0</v>
      </c>
      <c r="AR4229">
        <v>0</v>
      </c>
      <c r="AS4229">
        <v>0</v>
      </c>
      <c r="AT4229">
        <v>0</v>
      </c>
      <c r="AU4229">
        <v>0</v>
      </c>
      <c r="AV4229">
        <v>0</v>
      </c>
      <c r="AW4229">
        <v>0</v>
      </c>
      <c r="AX4229">
        <v>0</v>
      </c>
      <c r="AY4229">
        <v>0</v>
      </c>
      <c r="AZ4229">
        <v>0</v>
      </c>
      <c r="BA4229">
        <v>0</v>
      </c>
      <c r="BB4229">
        <v>0</v>
      </c>
      <c r="BC4229">
        <v>0</v>
      </c>
      <c r="BD4229">
        <v>0</v>
      </c>
      <c r="BE4229">
        <v>0</v>
      </c>
      <c r="BF4229">
        <v>0</v>
      </c>
      <c r="BG4229">
        <v>0</v>
      </c>
      <c r="BH4229">
        <v>0</v>
      </c>
      <c r="BI4229">
        <v>0</v>
      </c>
      <c r="BJ4229" s="2">
        <v>45944</v>
      </c>
      <c r="BK4229">
        <v>0</v>
      </c>
      <c r="BL4229" s="3" t="str">
        <f>VLOOKUP(O4229,DropDownList!$H$1:$I$7,2,FALSE)</f>
        <v>2022/23</v>
      </c>
      <c r="BM4229" s="3" t="str">
        <f t="shared" si="66"/>
        <v>CONF</v>
      </c>
    </row>
    <row r="4230" spans="1:65" x14ac:dyDescent="0.2">
      <c r="A4230">
        <v>2025</v>
      </c>
      <c r="B4230">
        <v>10</v>
      </c>
      <c r="C4230" t="s">
        <v>162</v>
      </c>
      <c r="D4230" t="s">
        <v>177</v>
      </c>
      <c r="E4230" t="s">
        <v>16</v>
      </c>
      <c r="F4230">
        <v>9812</v>
      </c>
      <c r="G4230" t="s">
        <v>158</v>
      </c>
      <c r="H4230" t="s">
        <v>171</v>
      </c>
      <c r="I4230" t="s">
        <v>172</v>
      </c>
      <c r="J4230" s="1">
        <v>45931</v>
      </c>
      <c r="K4230" t="s">
        <v>253</v>
      </c>
      <c r="L4230">
        <v>3</v>
      </c>
      <c r="M4230" t="s">
        <v>429</v>
      </c>
      <c r="N4230" t="s">
        <v>145</v>
      </c>
      <c r="O4230" t="s">
        <v>156</v>
      </c>
      <c r="P4230" t="s">
        <v>152</v>
      </c>
      <c r="Q4230">
        <v>0</v>
      </c>
      <c r="R4230">
        <v>28</v>
      </c>
      <c r="S4230">
        <v>1120</v>
      </c>
      <c r="T4230">
        <v>280</v>
      </c>
      <c r="U4230">
        <v>0</v>
      </c>
      <c r="V4230">
        <v>0</v>
      </c>
      <c r="W4230">
        <v>0</v>
      </c>
      <c r="X4230">
        <v>0</v>
      </c>
      <c r="Y4230">
        <v>0</v>
      </c>
      <c r="Z4230">
        <v>0</v>
      </c>
      <c r="AA4230">
        <v>840</v>
      </c>
      <c r="AB4230">
        <v>0</v>
      </c>
      <c r="AC4230">
        <v>840</v>
      </c>
      <c r="AD4230">
        <v>0</v>
      </c>
      <c r="AE4230">
        <v>0</v>
      </c>
      <c r="AF4230">
        <v>21</v>
      </c>
      <c r="AG4230">
        <v>0</v>
      </c>
      <c r="AH4230">
        <v>7</v>
      </c>
      <c r="AI4230">
        <v>0</v>
      </c>
      <c r="AJ4230">
        <v>0</v>
      </c>
      <c r="AK4230">
        <v>0</v>
      </c>
      <c r="AL4230">
        <v>0</v>
      </c>
      <c r="AM4230">
        <v>0</v>
      </c>
      <c r="AN4230">
        <v>0</v>
      </c>
      <c r="AO4230">
        <v>0</v>
      </c>
      <c r="AP4230">
        <v>0</v>
      </c>
      <c r="AQ4230">
        <v>0</v>
      </c>
      <c r="AR4230">
        <v>0</v>
      </c>
      <c r="AS4230">
        <v>0</v>
      </c>
      <c r="AT4230">
        <v>0</v>
      </c>
      <c r="AU4230">
        <v>0</v>
      </c>
      <c r="AV4230">
        <v>0</v>
      </c>
      <c r="AW4230">
        <v>0</v>
      </c>
      <c r="AX4230">
        <v>0</v>
      </c>
      <c r="AY4230">
        <v>0</v>
      </c>
      <c r="AZ4230">
        <v>0</v>
      </c>
      <c r="BA4230">
        <v>0</v>
      </c>
      <c r="BB4230">
        <v>0</v>
      </c>
      <c r="BC4230">
        <v>0</v>
      </c>
      <c r="BD4230">
        <v>0</v>
      </c>
      <c r="BE4230">
        <v>0</v>
      </c>
      <c r="BF4230">
        <v>0</v>
      </c>
      <c r="BG4230">
        <v>0</v>
      </c>
      <c r="BH4230">
        <v>0</v>
      </c>
      <c r="BI4230">
        <v>0</v>
      </c>
      <c r="BJ4230" s="2">
        <v>45944</v>
      </c>
      <c r="BK4230">
        <v>0</v>
      </c>
      <c r="BL4230" s="3" t="str">
        <f>VLOOKUP(O4230,DropDownList!$H$1:$I$7,2,FALSE)</f>
        <v>2023/24</v>
      </c>
      <c r="BM4230" s="3" t="str">
        <f t="shared" si="66"/>
        <v>PCOA</v>
      </c>
    </row>
    <row r="4231" spans="1:65" x14ac:dyDescent="0.2">
      <c r="A4231">
        <v>2025</v>
      </c>
      <c r="B4231">
        <v>10</v>
      </c>
      <c r="C4231" t="s">
        <v>162</v>
      </c>
      <c r="D4231" t="s">
        <v>177</v>
      </c>
      <c r="E4231" t="s">
        <v>16</v>
      </c>
      <c r="F4231">
        <v>9812</v>
      </c>
      <c r="G4231" t="s">
        <v>158</v>
      </c>
      <c r="H4231" t="s">
        <v>171</v>
      </c>
      <c r="I4231" t="s">
        <v>172</v>
      </c>
      <c r="J4231" s="1">
        <v>45931</v>
      </c>
      <c r="K4231" t="s">
        <v>253</v>
      </c>
      <c r="L4231">
        <v>3</v>
      </c>
      <c r="M4231" t="s">
        <v>429</v>
      </c>
      <c r="N4231" t="s">
        <v>145</v>
      </c>
      <c r="O4231" t="s">
        <v>155</v>
      </c>
      <c r="P4231" t="s">
        <v>148</v>
      </c>
      <c r="Q4231">
        <v>120</v>
      </c>
      <c r="R4231">
        <v>7</v>
      </c>
      <c r="S4231">
        <v>420</v>
      </c>
      <c r="T4231">
        <v>60</v>
      </c>
      <c r="U4231">
        <v>2</v>
      </c>
      <c r="V4231">
        <v>2</v>
      </c>
      <c r="W4231">
        <v>120</v>
      </c>
      <c r="X4231">
        <v>120</v>
      </c>
      <c r="Y4231">
        <v>0</v>
      </c>
      <c r="Z4231">
        <v>0</v>
      </c>
      <c r="AA4231">
        <v>240</v>
      </c>
      <c r="AB4231">
        <v>0</v>
      </c>
      <c r="AC4231">
        <v>240</v>
      </c>
      <c r="AD4231">
        <v>2</v>
      </c>
      <c r="AE4231">
        <v>0</v>
      </c>
      <c r="AF4231">
        <v>4</v>
      </c>
      <c r="AG4231">
        <v>0</v>
      </c>
      <c r="AH4231">
        <v>1</v>
      </c>
      <c r="AI4231">
        <v>2</v>
      </c>
      <c r="AJ4231">
        <v>0</v>
      </c>
      <c r="AK4231">
        <v>0</v>
      </c>
      <c r="AL4231">
        <v>0</v>
      </c>
      <c r="AM4231">
        <v>0</v>
      </c>
      <c r="AN4231">
        <v>0</v>
      </c>
      <c r="AO4231">
        <v>6</v>
      </c>
      <c r="AP4231">
        <v>33</v>
      </c>
      <c r="AQ4231">
        <v>11</v>
      </c>
      <c r="AR4231">
        <v>0</v>
      </c>
      <c r="AS4231">
        <v>3</v>
      </c>
      <c r="AT4231">
        <v>0</v>
      </c>
      <c r="AU4231">
        <v>0</v>
      </c>
      <c r="AV4231">
        <v>0</v>
      </c>
      <c r="AW4231">
        <v>0</v>
      </c>
      <c r="AX4231">
        <v>0</v>
      </c>
      <c r="AY4231">
        <v>3</v>
      </c>
      <c r="AZ4231">
        <v>8</v>
      </c>
      <c r="BA4231">
        <v>7</v>
      </c>
      <c r="BB4231">
        <v>0</v>
      </c>
      <c r="BC4231">
        <v>0</v>
      </c>
      <c r="BD4231">
        <v>0</v>
      </c>
      <c r="BE4231">
        <v>0</v>
      </c>
      <c r="BF4231">
        <v>6</v>
      </c>
      <c r="BG4231">
        <v>120</v>
      </c>
      <c r="BH4231">
        <v>0</v>
      </c>
      <c r="BI4231">
        <v>2</v>
      </c>
      <c r="BJ4231" s="2">
        <v>45944</v>
      </c>
      <c r="BK4231">
        <v>0</v>
      </c>
      <c r="BL4231" s="3" t="str">
        <f>VLOOKUP(O4231,DropDownList!$H$1:$I$7,2,FALSE)</f>
        <v>2022/23</v>
      </c>
      <c r="BM4231" s="3" t="str">
        <f t="shared" si="66"/>
        <v>PRAS</v>
      </c>
    </row>
    <row r="4232" spans="1:65" x14ac:dyDescent="0.2">
      <c r="A4232">
        <v>2025</v>
      </c>
      <c r="B4232">
        <v>10</v>
      </c>
      <c r="C4232" t="s">
        <v>162</v>
      </c>
      <c r="D4232" t="s">
        <v>177</v>
      </c>
      <c r="E4232" t="s">
        <v>16</v>
      </c>
      <c r="F4232">
        <v>9812</v>
      </c>
      <c r="G4232" t="s">
        <v>158</v>
      </c>
      <c r="H4232" t="s">
        <v>171</v>
      </c>
      <c r="I4232" t="s">
        <v>172</v>
      </c>
      <c r="J4232" s="1">
        <v>45931</v>
      </c>
      <c r="K4232" t="s">
        <v>253</v>
      </c>
      <c r="L4232">
        <v>3</v>
      </c>
      <c r="M4232" t="s">
        <v>429</v>
      </c>
      <c r="N4232" t="s">
        <v>145</v>
      </c>
      <c r="O4232" t="s">
        <v>155</v>
      </c>
      <c r="P4232" t="s">
        <v>151</v>
      </c>
      <c r="Q4232">
        <v>0</v>
      </c>
      <c r="R4232">
        <v>12</v>
      </c>
      <c r="S4232">
        <v>360</v>
      </c>
      <c r="T4232">
        <v>180</v>
      </c>
      <c r="U4232">
        <v>0</v>
      </c>
      <c r="V4232">
        <v>0</v>
      </c>
      <c r="W4232">
        <v>0</v>
      </c>
      <c r="X4232">
        <v>0</v>
      </c>
      <c r="Y4232">
        <v>0</v>
      </c>
      <c r="Z4232">
        <v>0</v>
      </c>
      <c r="AA4232">
        <v>180</v>
      </c>
      <c r="AB4232">
        <v>0</v>
      </c>
      <c r="AC4232">
        <v>180</v>
      </c>
      <c r="AD4232">
        <v>0</v>
      </c>
      <c r="AE4232">
        <v>0</v>
      </c>
      <c r="AF4232">
        <v>6</v>
      </c>
      <c r="AG4232">
        <v>0</v>
      </c>
      <c r="AH4232">
        <v>6</v>
      </c>
      <c r="AI4232">
        <v>0</v>
      </c>
      <c r="AJ4232">
        <v>0</v>
      </c>
      <c r="AK4232">
        <v>0</v>
      </c>
      <c r="AL4232">
        <v>0</v>
      </c>
      <c r="AM4232">
        <v>4</v>
      </c>
      <c r="AN4232">
        <v>0</v>
      </c>
      <c r="AO4232">
        <v>0</v>
      </c>
      <c r="AP4232">
        <v>0</v>
      </c>
      <c r="AQ4232">
        <v>0</v>
      </c>
      <c r="AR4232">
        <v>0</v>
      </c>
      <c r="AS4232">
        <v>0</v>
      </c>
      <c r="AT4232">
        <v>0</v>
      </c>
      <c r="AU4232">
        <v>0</v>
      </c>
      <c r="AV4232">
        <v>0</v>
      </c>
      <c r="AW4232">
        <v>0</v>
      </c>
      <c r="AX4232">
        <v>0</v>
      </c>
      <c r="AY4232">
        <v>0</v>
      </c>
      <c r="AZ4232">
        <v>0</v>
      </c>
      <c r="BA4232">
        <v>0</v>
      </c>
      <c r="BB4232">
        <v>0</v>
      </c>
      <c r="BC4232">
        <v>0</v>
      </c>
      <c r="BD4232">
        <v>0</v>
      </c>
      <c r="BE4232">
        <v>0</v>
      </c>
      <c r="BF4232">
        <v>0</v>
      </c>
      <c r="BG4232">
        <v>0</v>
      </c>
      <c r="BH4232">
        <v>0</v>
      </c>
      <c r="BI4232">
        <v>0</v>
      </c>
      <c r="BJ4232" s="2">
        <v>45944</v>
      </c>
      <c r="BK4232">
        <v>0</v>
      </c>
      <c r="BL4232" s="3" t="str">
        <f>VLOOKUP(O4232,DropDownList!$H$1:$I$7,2,FALSE)</f>
        <v>2022/23</v>
      </c>
      <c r="BM4232" s="3" t="str">
        <f t="shared" si="66"/>
        <v>PCPF</v>
      </c>
    </row>
    <row r="4233" spans="1:65" x14ac:dyDescent="0.2">
      <c r="A4233">
        <v>2025</v>
      </c>
      <c r="B4233">
        <v>10</v>
      </c>
      <c r="C4233" t="s">
        <v>162</v>
      </c>
      <c r="D4233" t="s">
        <v>177</v>
      </c>
      <c r="E4233" t="s">
        <v>16</v>
      </c>
      <c r="F4233">
        <v>9812</v>
      </c>
      <c r="G4233" t="s">
        <v>158</v>
      </c>
      <c r="H4233" t="s">
        <v>171</v>
      </c>
      <c r="I4233" t="s">
        <v>172</v>
      </c>
      <c r="J4233" s="1">
        <v>45931</v>
      </c>
      <c r="K4233" t="s">
        <v>253</v>
      </c>
      <c r="L4233">
        <v>3</v>
      </c>
      <c r="M4233" t="s">
        <v>429</v>
      </c>
      <c r="N4233" t="s">
        <v>145</v>
      </c>
      <c r="O4233" t="s">
        <v>155</v>
      </c>
      <c r="P4233" t="s">
        <v>153</v>
      </c>
      <c r="Q4233">
        <v>0</v>
      </c>
      <c r="R4233">
        <v>1</v>
      </c>
      <c r="S4233">
        <v>45</v>
      </c>
      <c r="T4233">
        <v>0</v>
      </c>
      <c r="U4233">
        <v>0</v>
      </c>
      <c r="V4233">
        <v>0</v>
      </c>
      <c r="W4233">
        <v>0</v>
      </c>
      <c r="X4233">
        <v>0</v>
      </c>
      <c r="Y4233">
        <v>0</v>
      </c>
      <c r="Z4233">
        <v>0</v>
      </c>
      <c r="AA4233">
        <v>45</v>
      </c>
      <c r="AB4233">
        <v>0</v>
      </c>
      <c r="AC4233">
        <v>45</v>
      </c>
      <c r="AD4233">
        <v>0</v>
      </c>
      <c r="AE4233">
        <v>0</v>
      </c>
      <c r="AF4233">
        <v>1</v>
      </c>
      <c r="AG4233">
        <v>0</v>
      </c>
      <c r="AH4233">
        <v>0</v>
      </c>
      <c r="AI4233">
        <v>0</v>
      </c>
      <c r="AJ4233">
        <v>0</v>
      </c>
      <c r="AK4233">
        <v>0</v>
      </c>
      <c r="AL4233">
        <v>0</v>
      </c>
      <c r="AM4233">
        <v>0</v>
      </c>
      <c r="AN4233">
        <v>0</v>
      </c>
      <c r="AO4233">
        <v>1</v>
      </c>
      <c r="AP4233">
        <v>1</v>
      </c>
      <c r="AQ4233">
        <v>1</v>
      </c>
      <c r="AR4233">
        <v>0</v>
      </c>
      <c r="AS4233">
        <v>0</v>
      </c>
      <c r="AT4233">
        <v>0</v>
      </c>
      <c r="AU4233">
        <v>0</v>
      </c>
      <c r="AV4233">
        <v>0</v>
      </c>
      <c r="AW4233">
        <v>0</v>
      </c>
      <c r="AX4233">
        <v>0</v>
      </c>
      <c r="AY4233">
        <v>0</v>
      </c>
      <c r="AZ4233">
        <v>0</v>
      </c>
      <c r="BA4233">
        <v>0</v>
      </c>
      <c r="BB4233">
        <v>0</v>
      </c>
      <c r="BC4233">
        <v>0</v>
      </c>
      <c r="BD4233">
        <v>0</v>
      </c>
      <c r="BE4233">
        <v>0</v>
      </c>
      <c r="BF4233">
        <v>1</v>
      </c>
      <c r="BG4233">
        <v>0</v>
      </c>
      <c r="BH4233">
        <v>0</v>
      </c>
      <c r="BI4233">
        <v>0</v>
      </c>
      <c r="BJ4233" s="2">
        <v>45944</v>
      </c>
      <c r="BK4233">
        <v>0</v>
      </c>
      <c r="BL4233" s="3" t="str">
        <f>VLOOKUP(O4233,DropDownList!$H$1:$I$7,2,FALSE)</f>
        <v>2022/23</v>
      </c>
      <c r="BM4233" s="3" t="str">
        <f t="shared" si="66"/>
        <v>PREG</v>
      </c>
    </row>
    <row r="4234" spans="1:65" x14ac:dyDescent="0.2">
      <c r="A4234">
        <v>2025</v>
      </c>
      <c r="B4234">
        <v>10</v>
      </c>
      <c r="C4234" t="s">
        <v>162</v>
      </c>
      <c r="D4234" t="s">
        <v>177</v>
      </c>
      <c r="E4234" t="s">
        <v>16</v>
      </c>
      <c r="F4234">
        <v>9812</v>
      </c>
      <c r="G4234" t="s">
        <v>158</v>
      </c>
      <c r="H4234" t="s">
        <v>171</v>
      </c>
      <c r="I4234" t="s">
        <v>172</v>
      </c>
      <c r="J4234" s="1">
        <v>45931</v>
      </c>
      <c r="K4234" t="s">
        <v>253</v>
      </c>
      <c r="L4234">
        <v>3</v>
      </c>
      <c r="M4234" t="s">
        <v>429</v>
      </c>
      <c r="N4234" t="s">
        <v>145</v>
      </c>
      <c r="O4234" t="s">
        <v>147</v>
      </c>
      <c r="P4234" t="s">
        <v>161</v>
      </c>
      <c r="Q4234">
        <v>520.30999999999995</v>
      </c>
      <c r="R4234">
        <v>90</v>
      </c>
      <c r="S4234">
        <v>3025</v>
      </c>
      <c r="T4234">
        <v>20</v>
      </c>
      <c r="U4234">
        <v>36</v>
      </c>
      <c r="V4234">
        <v>12</v>
      </c>
      <c r="W4234">
        <v>375</v>
      </c>
      <c r="X4234">
        <v>375</v>
      </c>
      <c r="Y4234">
        <v>0</v>
      </c>
      <c r="Z4234">
        <v>0</v>
      </c>
      <c r="AA4234">
        <v>2484.69</v>
      </c>
      <c r="AB4234">
        <v>0</v>
      </c>
      <c r="AC4234">
        <v>0</v>
      </c>
      <c r="AD4234">
        <v>12</v>
      </c>
      <c r="AE4234">
        <v>0</v>
      </c>
      <c r="AF4234">
        <v>71</v>
      </c>
      <c r="AG4234">
        <v>1</v>
      </c>
      <c r="AH4234">
        <v>1</v>
      </c>
      <c r="AI4234">
        <v>17</v>
      </c>
      <c r="AJ4234">
        <v>0</v>
      </c>
      <c r="AK4234">
        <v>0</v>
      </c>
      <c r="AL4234">
        <v>0</v>
      </c>
      <c r="AM4234">
        <v>0</v>
      </c>
      <c r="AN4234">
        <v>0</v>
      </c>
      <c r="AO4234">
        <v>50</v>
      </c>
      <c r="AP4234">
        <v>140</v>
      </c>
      <c r="AQ4234">
        <v>52</v>
      </c>
      <c r="AR4234">
        <v>0</v>
      </c>
      <c r="AS4234">
        <v>21</v>
      </c>
      <c r="AT4234">
        <v>0</v>
      </c>
      <c r="AU4234">
        <v>3</v>
      </c>
      <c r="AV4234">
        <v>1</v>
      </c>
      <c r="AW4234">
        <v>0</v>
      </c>
      <c r="AX4234">
        <v>0</v>
      </c>
      <c r="AY4234">
        <v>11</v>
      </c>
      <c r="AZ4234">
        <v>29</v>
      </c>
      <c r="BA4234">
        <v>14</v>
      </c>
      <c r="BB4234">
        <v>2</v>
      </c>
      <c r="BC4234">
        <v>2</v>
      </c>
      <c r="BD4234">
        <v>0</v>
      </c>
      <c r="BE4234">
        <v>0</v>
      </c>
      <c r="BF4234">
        <v>89</v>
      </c>
      <c r="BG4234">
        <v>485</v>
      </c>
      <c r="BH4234">
        <v>0</v>
      </c>
      <c r="BI4234">
        <v>36</v>
      </c>
      <c r="BJ4234" s="2">
        <v>45944</v>
      </c>
      <c r="BK4234">
        <v>0</v>
      </c>
      <c r="BL4234" s="3" t="str">
        <f>VLOOKUP(O4234,DropDownList!$H$1:$I$7,2,FALSE)</f>
        <v>2024/25</v>
      </c>
      <c r="BM4234" s="3" t="str">
        <f t="shared" si="66"/>
        <v>VSUR</v>
      </c>
    </row>
    <row r="4235" spans="1:65" x14ac:dyDescent="0.2">
      <c r="A4235">
        <v>2025</v>
      </c>
      <c r="B4235">
        <v>10</v>
      </c>
      <c r="C4235" t="s">
        <v>162</v>
      </c>
      <c r="D4235" t="s">
        <v>177</v>
      </c>
      <c r="E4235" t="s">
        <v>16</v>
      </c>
      <c r="F4235">
        <v>9812</v>
      </c>
      <c r="G4235" t="s">
        <v>158</v>
      </c>
      <c r="H4235" t="s">
        <v>171</v>
      </c>
      <c r="I4235" t="s">
        <v>172</v>
      </c>
      <c r="J4235" s="1">
        <v>45931</v>
      </c>
      <c r="K4235" t="s">
        <v>253</v>
      </c>
      <c r="L4235">
        <v>3</v>
      </c>
      <c r="M4235" t="s">
        <v>429</v>
      </c>
      <c r="N4235" t="s">
        <v>145</v>
      </c>
      <c r="O4235" t="s">
        <v>155</v>
      </c>
      <c r="P4235" t="s">
        <v>161</v>
      </c>
      <c r="Q4235">
        <v>180</v>
      </c>
      <c r="R4235">
        <v>103</v>
      </c>
      <c r="S4235">
        <v>3050</v>
      </c>
      <c r="T4235">
        <v>10</v>
      </c>
      <c r="U4235">
        <v>14</v>
      </c>
      <c r="V4235">
        <v>5</v>
      </c>
      <c r="W4235">
        <v>140</v>
      </c>
      <c r="X4235">
        <v>140</v>
      </c>
      <c r="Y4235">
        <v>0</v>
      </c>
      <c r="Z4235">
        <v>0</v>
      </c>
      <c r="AA4235">
        <v>2860</v>
      </c>
      <c r="AB4235">
        <v>0</v>
      </c>
      <c r="AC4235">
        <v>0</v>
      </c>
      <c r="AD4235">
        <v>5</v>
      </c>
      <c r="AE4235">
        <v>0</v>
      </c>
      <c r="AF4235">
        <v>95</v>
      </c>
      <c r="AG4235">
        <v>0</v>
      </c>
      <c r="AH4235">
        <v>1</v>
      </c>
      <c r="AI4235">
        <v>7</v>
      </c>
      <c r="AJ4235">
        <v>0</v>
      </c>
      <c r="AK4235">
        <v>0</v>
      </c>
      <c r="AL4235">
        <v>0</v>
      </c>
      <c r="AM4235">
        <v>0</v>
      </c>
      <c r="AN4235">
        <v>0</v>
      </c>
      <c r="AO4235">
        <v>59</v>
      </c>
      <c r="AP4235">
        <v>218</v>
      </c>
      <c r="AQ4235">
        <v>72</v>
      </c>
      <c r="AR4235">
        <v>0</v>
      </c>
      <c r="AS4235">
        <v>42</v>
      </c>
      <c r="AT4235">
        <v>2</v>
      </c>
      <c r="AU4235">
        <v>2</v>
      </c>
      <c r="AV4235">
        <v>3</v>
      </c>
      <c r="AW4235">
        <v>1</v>
      </c>
      <c r="AX4235">
        <v>0</v>
      </c>
      <c r="AY4235">
        <v>19</v>
      </c>
      <c r="AZ4235">
        <v>34</v>
      </c>
      <c r="BA4235">
        <v>24</v>
      </c>
      <c r="BB4235">
        <v>6</v>
      </c>
      <c r="BC4235">
        <v>3</v>
      </c>
      <c r="BD4235">
        <v>1</v>
      </c>
      <c r="BE4235">
        <v>0</v>
      </c>
      <c r="BF4235">
        <v>101</v>
      </c>
      <c r="BG4235">
        <v>180</v>
      </c>
      <c r="BH4235">
        <v>0</v>
      </c>
      <c r="BI4235">
        <v>13</v>
      </c>
      <c r="BJ4235" s="2">
        <v>45944</v>
      </c>
      <c r="BK4235">
        <v>0</v>
      </c>
      <c r="BL4235" s="3" t="str">
        <f>VLOOKUP(O4235,DropDownList!$H$1:$I$7,2,FALSE)</f>
        <v>2022/23</v>
      </c>
      <c r="BM4235" s="3" t="str">
        <f t="shared" si="66"/>
        <v>VSUR</v>
      </c>
    </row>
    <row r="4236" spans="1:65" x14ac:dyDescent="0.2">
      <c r="A4236">
        <v>2025</v>
      </c>
      <c r="B4236">
        <v>10</v>
      </c>
      <c r="C4236" t="s">
        <v>162</v>
      </c>
      <c r="D4236" t="s">
        <v>177</v>
      </c>
      <c r="E4236" t="s">
        <v>16</v>
      </c>
      <c r="F4236">
        <v>9812</v>
      </c>
      <c r="G4236" t="s">
        <v>158</v>
      </c>
      <c r="H4236" t="s">
        <v>171</v>
      </c>
      <c r="I4236" t="s">
        <v>172</v>
      </c>
      <c r="J4236" s="1">
        <v>45931</v>
      </c>
      <c r="K4236" t="s">
        <v>253</v>
      </c>
      <c r="L4236">
        <v>3</v>
      </c>
      <c r="M4236" t="s">
        <v>429</v>
      </c>
      <c r="N4236" t="s">
        <v>145</v>
      </c>
      <c r="O4236" t="s">
        <v>149</v>
      </c>
      <c r="P4236" t="s">
        <v>148</v>
      </c>
      <c r="Q4236">
        <v>0</v>
      </c>
      <c r="R4236">
        <v>1</v>
      </c>
      <c r="S4236">
        <v>60</v>
      </c>
      <c r="T4236">
        <v>0</v>
      </c>
      <c r="U4236">
        <v>0</v>
      </c>
      <c r="V4236">
        <v>0</v>
      </c>
      <c r="W4236">
        <v>0</v>
      </c>
      <c r="X4236">
        <v>0</v>
      </c>
      <c r="Y4236">
        <v>0</v>
      </c>
      <c r="Z4236">
        <v>0</v>
      </c>
      <c r="AA4236">
        <v>60</v>
      </c>
      <c r="AB4236">
        <v>0</v>
      </c>
      <c r="AC4236">
        <v>60</v>
      </c>
      <c r="AD4236">
        <v>0</v>
      </c>
      <c r="AE4236">
        <v>0</v>
      </c>
      <c r="AF4236">
        <v>1</v>
      </c>
      <c r="AG4236">
        <v>0</v>
      </c>
      <c r="AH4236">
        <v>0</v>
      </c>
      <c r="AI4236">
        <v>0</v>
      </c>
      <c r="AJ4236">
        <v>0</v>
      </c>
      <c r="AK4236">
        <v>0</v>
      </c>
      <c r="AL4236">
        <v>0</v>
      </c>
      <c r="AM4236">
        <v>0</v>
      </c>
      <c r="AN4236">
        <v>0</v>
      </c>
      <c r="AO4236">
        <v>1</v>
      </c>
      <c r="AP4236">
        <v>1</v>
      </c>
      <c r="AQ4236">
        <v>1</v>
      </c>
      <c r="AR4236">
        <v>0</v>
      </c>
      <c r="AS4236">
        <v>0</v>
      </c>
      <c r="AT4236">
        <v>0</v>
      </c>
      <c r="AU4236">
        <v>0</v>
      </c>
      <c r="AV4236">
        <v>0</v>
      </c>
      <c r="AW4236">
        <v>0</v>
      </c>
      <c r="AX4236">
        <v>0</v>
      </c>
      <c r="AY4236">
        <v>0</v>
      </c>
      <c r="AZ4236">
        <v>0</v>
      </c>
      <c r="BA4236">
        <v>0</v>
      </c>
      <c r="BB4236">
        <v>0</v>
      </c>
      <c r="BC4236">
        <v>0</v>
      </c>
      <c r="BD4236">
        <v>0</v>
      </c>
      <c r="BE4236">
        <v>0</v>
      </c>
      <c r="BF4236">
        <v>1</v>
      </c>
      <c r="BG4236">
        <v>0</v>
      </c>
      <c r="BH4236">
        <v>0</v>
      </c>
      <c r="BI4236">
        <v>0</v>
      </c>
      <c r="BJ4236" s="2">
        <v>45944</v>
      </c>
      <c r="BK4236">
        <v>0</v>
      </c>
      <c r="BL4236" s="3" t="str">
        <f>VLOOKUP(O4236,DropDownList!$H$1:$I$7,2,FALSE)</f>
        <v>2025/26</v>
      </c>
      <c r="BM4236" s="3" t="str">
        <f t="shared" si="66"/>
        <v>PRAS</v>
      </c>
    </row>
    <row r="4237" spans="1:65" x14ac:dyDescent="0.2">
      <c r="A4237">
        <v>2025</v>
      </c>
      <c r="B4237">
        <v>10</v>
      </c>
      <c r="C4237" t="s">
        <v>162</v>
      </c>
      <c r="D4237" t="s">
        <v>177</v>
      </c>
      <c r="E4237" t="s">
        <v>16</v>
      </c>
      <c r="F4237">
        <v>9812</v>
      </c>
      <c r="G4237" t="s">
        <v>158</v>
      </c>
      <c r="H4237" t="s">
        <v>171</v>
      </c>
      <c r="I4237" t="s">
        <v>172</v>
      </c>
      <c r="J4237" s="1">
        <v>45931</v>
      </c>
      <c r="K4237" t="s">
        <v>253</v>
      </c>
      <c r="L4237">
        <v>3</v>
      </c>
      <c r="M4237" t="s">
        <v>429</v>
      </c>
      <c r="N4237" t="s">
        <v>145</v>
      </c>
      <c r="O4237" t="s">
        <v>149</v>
      </c>
      <c r="P4237" t="s">
        <v>159</v>
      </c>
      <c r="Q4237">
        <v>0</v>
      </c>
      <c r="R4237">
        <v>3</v>
      </c>
      <c r="S4237">
        <v>5375</v>
      </c>
      <c r="T4237">
        <v>430</v>
      </c>
      <c r="U4237">
        <v>0</v>
      </c>
      <c r="V4237">
        <v>0</v>
      </c>
      <c r="W4237">
        <v>0</v>
      </c>
      <c r="X4237">
        <v>0</v>
      </c>
      <c r="Y4237">
        <v>0</v>
      </c>
      <c r="Z4237">
        <v>0</v>
      </c>
      <c r="AA4237">
        <v>4945</v>
      </c>
      <c r="AB4237">
        <v>0</v>
      </c>
      <c r="AC4237">
        <v>0</v>
      </c>
      <c r="AD4237">
        <v>0</v>
      </c>
      <c r="AE4237">
        <v>0</v>
      </c>
      <c r="AF4237">
        <v>2</v>
      </c>
      <c r="AG4237">
        <v>0</v>
      </c>
      <c r="AH4237">
        <v>1</v>
      </c>
      <c r="AI4237">
        <v>0</v>
      </c>
      <c r="AJ4237">
        <v>0</v>
      </c>
      <c r="AK4237">
        <v>0</v>
      </c>
      <c r="AL4237">
        <v>0</v>
      </c>
      <c r="AM4237">
        <v>0</v>
      </c>
      <c r="AN4237">
        <v>0</v>
      </c>
      <c r="AO4237">
        <v>0</v>
      </c>
      <c r="AP4237">
        <v>0</v>
      </c>
      <c r="AQ4237">
        <v>0</v>
      </c>
      <c r="AR4237">
        <v>0</v>
      </c>
      <c r="AS4237">
        <v>0</v>
      </c>
      <c r="AT4237">
        <v>0</v>
      </c>
      <c r="AU4237">
        <v>0</v>
      </c>
      <c r="AV4237">
        <v>0</v>
      </c>
      <c r="AW4237">
        <v>0</v>
      </c>
      <c r="AX4237">
        <v>0</v>
      </c>
      <c r="AY4237">
        <v>0</v>
      </c>
      <c r="AZ4237">
        <v>0</v>
      </c>
      <c r="BA4237">
        <v>0</v>
      </c>
      <c r="BB4237">
        <v>0</v>
      </c>
      <c r="BC4237">
        <v>0</v>
      </c>
      <c r="BD4237">
        <v>0</v>
      </c>
      <c r="BE4237">
        <v>0</v>
      </c>
      <c r="BF4237">
        <v>0</v>
      </c>
      <c r="BG4237">
        <v>0</v>
      </c>
      <c r="BH4237">
        <v>0</v>
      </c>
      <c r="BI4237">
        <v>0</v>
      </c>
      <c r="BJ4237" s="2">
        <v>45944</v>
      </c>
      <c r="BK4237">
        <v>0</v>
      </c>
      <c r="BL4237" s="3" t="str">
        <f>VLOOKUP(O4237,DropDownList!$H$1:$I$7,2,FALSE)</f>
        <v>2025/26</v>
      </c>
      <c r="BM4237" s="3" t="str">
        <f t="shared" si="66"/>
        <v>CONF</v>
      </c>
    </row>
    <row r="4238" spans="1:65" x14ac:dyDescent="0.2">
      <c r="A4238">
        <v>2025</v>
      </c>
      <c r="B4238">
        <v>10</v>
      </c>
      <c r="C4238" t="s">
        <v>162</v>
      </c>
      <c r="D4238" t="s">
        <v>177</v>
      </c>
      <c r="E4238" t="s">
        <v>16</v>
      </c>
      <c r="F4238">
        <v>9812</v>
      </c>
      <c r="G4238" t="s">
        <v>158</v>
      </c>
      <c r="H4238" t="s">
        <v>171</v>
      </c>
      <c r="I4238" t="s">
        <v>172</v>
      </c>
      <c r="J4238" s="1">
        <v>45931</v>
      </c>
      <c r="K4238" t="s">
        <v>253</v>
      </c>
      <c r="L4238">
        <v>3</v>
      </c>
      <c r="M4238" t="s">
        <v>429</v>
      </c>
      <c r="N4238" t="s">
        <v>145</v>
      </c>
      <c r="O4238" t="s">
        <v>149</v>
      </c>
      <c r="P4238" t="s">
        <v>152</v>
      </c>
      <c r="Q4238">
        <v>0</v>
      </c>
      <c r="R4238">
        <v>1</v>
      </c>
      <c r="S4238">
        <v>40</v>
      </c>
      <c r="T4238">
        <v>40</v>
      </c>
      <c r="U4238">
        <v>0</v>
      </c>
      <c r="V4238">
        <v>0</v>
      </c>
      <c r="W4238">
        <v>0</v>
      </c>
      <c r="X4238">
        <v>0</v>
      </c>
      <c r="Y4238">
        <v>0</v>
      </c>
      <c r="Z4238">
        <v>0</v>
      </c>
      <c r="AA4238">
        <v>0</v>
      </c>
      <c r="AB4238">
        <v>0</v>
      </c>
      <c r="AC4238">
        <v>0</v>
      </c>
      <c r="AD4238">
        <v>0</v>
      </c>
      <c r="AE4238">
        <v>0</v>
      </c>
      <c r="AF4238">
        <v>0</v>
      </c>
      <c r="AG4238">
        <v>0</v>
      </c>
      <c r="AH4238">
        <v>1</v>
      </c>
      <c r="AI4238">
        <v>0</v>
      </c>
      <c r="AJ4238">
        <v>0</v>
      </c>
      <c r="AK4238">
        <v>0</v>
      </c>
      <c r="AL4238">
        <v>0</v>
      </c>
      <c r="AM4238">
        <v>0</v>
      </c>
      <c r="AN4238">
        <v>0</v>
      </c>
      <c r="AO4238">
        <v>0</v>
      </c>
      <c r="AP4238">
        <v>0</v>
      </c>
      <c r="AQ4238">
        <v>0</v>
      </c>
      <c r="AR4238">
        <v>0</v>
      </c>
      <c r="AS4238">
        <v>0</v>
      </c>
      <c r="AT4238">
        <v>0</v>
      </c>
      <c r="AU4238">
        <v>0</v>
      </c>
      <c r="AV4238">
        <v>0</v>
      </c>
      <c r="AW4238">
        <v>0</v>
      </c>
      <c r="AX4238">
        <v>0</v>
      </c>
      <c r="AY4238">
        <v>0</v>
      </c>
      <c r="AZ4238">
        <v>0</v>
      </c>
      <c r="BA4238">
        <v>0</v>
      </c>
      <c r="BB4238">
        <v>0</v>
      </c>
      <c r="BC4238">
        <v>0</v>
      </c>
      <c r="BD4238">
        <v>0</v>
      </c>
      <c r="BE4238">
        <v>0</v>
      </c>
      <c r="BF4238">
        <v>0</v>
      </c>
      <c r="BG4238">
        <v>0</v>
      </c>
      <c r="BH4238">
        <v>0</v>
      </c>
      <c r="BI4238">
        <v>0</v>
      </c>
      <c r="BJ4238" s="2">
        <v>45944</v>
      </c>
      <c r="BK4238">
        <v>0</v>
      </c>
      <c r="BL4238" s="3" t="str">
        <f>VLOOKUP(O4238,DropDownList!$H$1:$I$7,2,FALSE)</f>
        <v>2025/26</v>
      </c>
      <c r="BM4238" s="3" t="str">
        <f t="shared" si="66"/>
        <v>PCOA</v>
      </c>
    </row>
    <row r="4239" spans="1:65" x14ac:dyDescent="0.2">
      <c r="A4239">
        <v>2025</v>
      </c>
      <c r="B4239">
        <v>10</v>
      </c>
      <c r="C4239" t="s">
        <v>162</v>
      </c>
      <c r="D4239" t="s">
        <v>177</v>
      </c>
      <c r="E4239" t="s">
        <v>16</v>
      </c>
      <c r="F4239">
        <v>9812</v>
      </c>
      <c r="G4239" t="s">
        <v>158</v>
      </c>
      <c r="H4239" t="s">
        <v>171</v>
      </c>
      <c r="I4239" t="s">
        <v>172</v>
      </c>
      <c r="J4239" s="1">
        <v>45931</v>
      </c>
      <c r="K4239" t="s">
        <v>253</v>
      </c>
      <c r="L4239">
        <v>3</v>
      </c>
      <c r="M4239" t="s">
        <v>429</v>
      </c>
      <c r="N4239" t="s">
        <v>145</v>
      </c>
      <c r="O4239" t="s">
        <v>156</v>
      </c>
      <c r="P4239" t="s">
        <v>161</v>
      </c>
      <c r="Q4239">
        <v>130</v>
      </c>
      <c r="R4239">
        <v>81</v>
      </c>
      <c r="S4239">
        <v>2240</v>
      </c>
      <c r="T4239">
        <v>0</v>
      </c>
      <c r="U4239">
        <v>17</v>
      </c>
      <c r="V4239">
        <v>5</v>
      </c>
      <c r="W4239">
        <v>110</v>
      </c>
      <c r="X4239">
        <v>110</v>
      </c>
      <c r="Y4239">
        <v>0</v>
      </c>
      <c r="Z4239">
        <v>0</v>
      </c>
      <c r="AA4239">
        <v>2110</v>
      </c>
      <c r="AB4239">
        <v>0</v>
      </c>
      <c r="AC4239">
        <v>0</v>
      </c>
      <c r="AD4239">
        <v>5</v>
      </c>
      <c r="AE4239">
        <v>0</v>
      </c>
      <c r="AF4239">
        <v>74</v>
      </c>
      <c r="AG4239">
        <v>0</v>
      </c>
      <c r="AH4239">
        <v>0</v>
      </c>
      <c r="AI4239">
        <v>7</v>
      </c>
      <c r="AJ4239">
        <v>0</v>
      </c>
      <c r="AK4239">
        <v>0</v>
      </c>
      <c r="AL4239">
        <v>0</v>
      </c>
      <c r="AM4239">
        <v>0</v>
      </c>
      <c r="AN4239">
        <v>0</v>
      </c>
      <c r="AO4239">
        <v>51</v>
      </c>
      <c r="AP4239">
        <v>168</v>
      </c>
      <c r="AQ4239">
        <v>64</v>
      </c>
      <c r="AR4239">
        <v>0</v>
      </c>
      <c r="AS4239">
        <v>25</v>
      </c>
      <c r="AT4239">
        <v>0</v>
      </c>
      <c r="AU4239">
        <v>1</v>
      </c>
      <c r="AV4239">
        <v>0</v>
      </c>
      <c r="AW4239">
        <v>1</v>
      </c>
      <c r="AX4239">
        <v>0</v>
      </c>
      <c r="AY4239">
        <v>12</v>
      </c>
      <c r="AZ4239">
        <v>29</v>
      </c>
      <c r="BA4239">
        <v>19</v>
      </c>
      <c r="BB4239">
        <v>4</v>
      </c>
      <c r="BC4239">
        <v>2</v>
      </c>
      <c r="BD4239">
        <v>0</v>
      </c>
      <c r="BE4239">
        <v>0</v>
      </c>
      <c r="BF4239">
        <v>80</v>
      </c>
      <c r="BG4239">
        <v>130</v>
      </c>
      <c r="BH4239">
        <v>0</v>
      </c>
      <c r="BI4239">
        <v>15</v>
      </c>
      <c r="BJ4239" s="2">
        <v>45944</v>
      </c>
      <c r="BK4239">
        <v>0</v>
      </c>
      <c r="BL4239" s="3" t="str">
        <f>VLOOKUP(O4239,DropDownList!$H$1:$I$7,2,FALSE)</f>
        <v>2023/24</v>
      </c>
      <c r="BM4239" s="3" t="str">
        <f t="shared" si="66"/>
        <v>VSUR</v>
      </c>
    </row>
    <row r="4240" spans="1:65" x14ac:dyDescent="0.2">
      <c r="A4240">
        <v>2025</v>
      </c>
      <c r="B4240">
        <v>10</v>
      </c>
      <c r="C4240" t="s">
        <v>162</v>
      </c>
      <c r="D4240" t="s">
        <v>177</v>
      </c>
      <c r="E4240" t="s">
        <v>16</v>
      </c>
      <c r="F4240">
        <v>9812</v>
      </c>
      <c r="G4240" t="s">
        <v>158</v>
      </c>
      <c r="H4240" t="s">
        <v>171</v>
      </c>
      <c r="I4240" t="s">
        <v>172</v>
      </c>
      <c r="J4240" s="1">
        <v>45931</v>
      </c>
      <c r="K4240" t="s">
        <v>253</v>
      </c>
      <c r="L4240">
        <v>3</v>
      </c>
      <c r="M4240" t="s">
        <v>429</v>
      </c>
      <c r="N4240" t="s">
        <v>145</v>
      </c>
      <c r="O4240" t="s">
        <v>156</v>
      </c>
      <c r="P4240" t="s">
        <v>148</v>
      </c>
      <c r="Q4240">
        <v>180</v>
      </c>
      <c r="R4240">
        <v>7</v>
      </c>
      <c r="S4240">
        <v>420</v>
      </c>
      <c r="T4240">
        <v>0</v>
      </c>
      <c r="U4240">
        <v>3</v>
      </c>
      <c r="V4240">
        <v>3</v>
      </c>
      <c r="W4240">
        <v>180</v>
      </c>
      <c r="X4240">
        <v>180</v>
      </c>
      <c r="Y4240">
        <v>0</v>
      </c>
      <c r="Z4240">
        <v>0</v>
      </c>
      <c r="AA4240">
        <v>240</v>
      </c>
      <c r="AB4240">
        <v>0</v>
      </c>
      <c r="AC4240">
        <v>240</v>
      </c>
      <c r="AD4240">
        <v>3</v>
      </c>
      <c r="AE4240">
        <v>0</v>
      </c>
      <c r="AF4240">
        <v>4</v>
      </c>
      <c r="AG4240">
        <v>0</v>
      </c>
      <c r="AH4240">
        <v>0</v>
      </c>
      <c r="AI4240">
        <v>3</v>
      </c>
      <c r="AJ4240">
        <v>0</v>
      </c>
      <c r="AK4240">
        <v>0</v>
      </c>
      <c r="AL4240">
        <v>0</v>
      </c>
      <c r="AM4240">
        <v>0</v>
      </c>
      <c r="AN4240">
        <v>0</v>
      </c>
      <c r="AO4240">
        <v>6</v>
      </c>
      <c r="AP4240">
        <v>22</v>
      </c>
      <c r="AQ4240">
        <v>7</v>
      </c>
      <c r="AR4240">
        <v>0</v>
      </c>
      <c r="AS4240">
        <v>1</v>
      </c>
      <c r="AT4240">
        <v>0</v>
      </c>
      <c r="AU4240">
        <v>0</v>
      </c>
      <c r="AV4240">
        <v>0</v>
      </c>
      <c r="AW4240">
        <v>0</v>
      </c>
      <c r="AX4240">
        <v>0</v>
      </c>
      <c r="AY4240">
        <v>2</v>
      </c>
      <c r="AZ4240">
        <v>6</v>
      </c>
      <c r="BA4240">
        <v>5</v>
      </c>
      <c r="BB4240">
        <v>0</v>
      </c>
      <c r="BC4240">
        <v>0</v>
      </c>
      <c r="BD4240">
        <v>0</v>
      </c>
      <c r="BE4240">
        <v>0</v>
      </c>
      <c r="BF4240">
        <v>6</v>
      </c>
      <c r="BG4240">
        <v>180</v>
      </c>
      <c r="BH4240">
        <v>0</v>
      </c>
      <c r="BI4240">
        <v>3</v>
      </c>
      <c r="BJ4240" s="2">
        <v>45944</v>
      </c>
      <c r="BK4240">
        <v>0</v>
      </c>
      <c r="BL4240" s="3" t="str">
        <f>VLOOKUP(O4240,DropDownList!$H$1:$I$7,2,FALSE)</f>
        <v>2023/24</v>
      </c>
      <c r="BM4240" s="3" t="str">
        <f t="shared" si="66"/>
        <v>PRAS</v>
      </c>
    </row>
    <row r="4241" spans="1:65" x14ac:dyDescent="0.2">
      <c r="A4241">
        <v>2025</v>
      </c>
      <c r="B4241">
        <v>10</v>
      </c>
      <c r="C4241" t="s">
        <v>162</v>
      </c>
      <c r="D4241" t="s">
        <v>177</v>
      </c>
      <c r="E4241" t="s">
        <v>16</v>
      </c>
      <c r="F4241">
        <v>9812</v>
      </c>
      <c r="G4241" t="s">
        <v>158</v>
      </c>
      <c r="H4241" t="s">
        <v>171</v>
      </c>
      <c r="I4241" t="s">
        <v>172</v>
      </c>
      <c r="J4241" s="1">
        <v>45931</v>
      </c>
      <c r="K4241" t="s">
        <v>253</v>
      </c>
      <c r="L4241">
        <v>3</v>
      </c>
      <c r="M4241" t="s">
        <v>429</v>
      </c>
      <c r="N4241" t="s">
        <v>145</v>
      </c>
      <c r="O4241" t="s">
        <v>149</v>
      </c>
      <c r="P4241" t="s">
        <v>161</v>
      </c>
      <c r="Q4241">
        <v>175</v>
      </c>
      <c r="R4241">
        <v>17</v>
      </c>
      <c r="S4241">
        <v>705</v>
      </c>
      <c r="T4241">
        <v>0</v>
      </c>
      <c r="U4241">
        <v>13</v>
      </c>
      <c r="V4241">
        <v>4</v>
      </c>
      <c r="W4241">
        <v>175</v>
      </c>
      <c r="X4241">
        <v>175</v>
      </c>
      <c r="Y4241">
        <v>0</v>
      </c>
      <c r="Z4241">
        <v>0</v>
      </c>
      <c r="AA4241">
        <v>530</v>
      </c>
      <c r="AB4241">
        <v>0</v>
      </c>
      <c r="AC4241">
        <v>0</v>
      </c>
      <c r="AD4241">
        <v>4</v>
      </c>
      <c r="AE4241">
        <v>0</v>
      </c>
      <c r="AF4241">
        <v>13</v>
      </c>
      <c r="AG4241">
        <v>0</v>
      </c>
      <c r="AH4241">
        <v>0</v>
      </c>
      <c r="AI4241">
        <v>4</v>
      </c>
      <c r="AJ4241">
        <v>0</v>
      </c>
      <c r="AK4241">
        <v>0</v>
      </c>
      <c r="AL4241">
        <v>0</v>
      </c>
      <c r="AM4241">
        <v>0</v>
      </c>
      <c r="AN4241">
        <v>0</v>
      </c>
      <c r="AO4241">
        <v>8</v>
      </c>
      <c r="AP4241">
        <v>9</v>
      </c>
      <c r="AQ4241">
        <v>8</v>
      </c>
      <c r="AR4241">
        <v>0</v>
      </c>
      <c r="AS4241">
        <v>1</v>
      </c>
      <c r="AT4241">
        <v>0</v>
      </c>
      <c r="AU4241">
        <v>0</v>
      </c>
      <c r="AV4241">
        <v>0</v>
      </c>
      <c r="AW4241">
        <v>0</v>
      </c>
      <c r="AX4241">
        <v>0</v>
      </c>
      <c r="AY4241">
        <v>0</v>
      </c>
      <c r="AZ4241">
        <v>0</v>
      </c>
      <c r="BA4241">
        <v>0</v>
      </c>
      <c r="BB4241">
        <v>0</v>
      </c>
      <c r="BC4241">
        <v>0</v>
      </c>
      <c r="BD4241">
        <v>0</v>
      </c>
      <c r="BE4241">
        <v>0</v>
      </c>
      <c r="BF4241">
        <v>17</v>
      </c>
      <c r="BG4241">
        <v>175</v>
      </c>
      <c r="BH4241">
        <v>0</v>
      </c>
      <c r="BI4241">
        <v>13</v>
      </c>
      <c r="BJ4241" s="2">
        <v>45944</v>
      </c>
      <c r="BK4241">
        <v>0</v>
      </c>
      <c r="BL4241" s="3" t="str">
        <f>VLOOKUP(O4241,DropDownList!$H$1:$I$7,2,FALSE)</f>
        <v>2025/26</v>
      </c>
      <c r="BM4241" s="3" t="str">
        <f t="shared" si="66"/>
        <v>VSUR</v>
      </c>
    </row>
    <row r="4242" spans="1:65" x14ac:dyDescent="0.2">
      <c r="A4242">
        <v>2025</v>
      </c>
      <c r="B4242">
        <v>10</v>
      </c>
      <c r="C4242" t="s">
        <v>162</v>
      </c>
      <c r="D4242" t="s">
        <v>177</v>
      </c>
      <c r="E4242" t="s">
        <v>16</v>
      </c>
      <c r="F4242">
        <v>9812</v>
      </c>
      <c r="G4242" t="s">
        <v>158</v>
      </c>
      <c r="H4242" t="s">
        <v>171</v>
      </c>
      <c r="I4242" t="s">
        <v>172</v>
      </c>
      <c r="J4242" s="1">
        <v>45931</v>
      </c>
      <c r="K4242" t="s">
        <v>253</v>
      </c>
      <c r="L4242">
        <v>3</v>
      </c>
      <c r="M4242" t="s">
        <v>429</v>
      </c>
      <c r="N4242" t="s">
        <v>145</v>
      </c>
      <c r="O4242" t="s">
        <v>155</v>
      </c>
      <c r="P4242" t="s">
        <v>160</v>
      </c>
      <c r="Q4242">
        <v>4832.6099999999997</v>
      </c>
      <c r="R4242">
        <v>103</v>
      </c>
      <c r="S4242">
        <v>62437</v>
      </c>
      <c r="T4242">
        <v>1248.31</v>
      </c>
      <c r="U4242">
        <v>14</v>
      </c>
      <c r="V4242">
        <v>9</v>
      </c>
      <c r="W4242">
        <v>3786.17</v>
      </c>
      <c r="X4242">
        <v>3786.17</v>
      </c>
      <c r="Y4242">
        <v>0</v>
      </c>
      <c r="Z4242">
        <v>0</v>
      </c>
      <c r="AA4242">
        <v>56356.08</v>
      </c>
      <c r="AB4242">
        <v>2102</v>
      </c>
      <c r="AC4242">
        <v>51394.080000000002</v>
      </c>
      <c r="AD4242">
        <v>5</v>
      </c>
      <c r="AE4242">
        <v>4</v>
      </c>
      <c r="AF4242">
        <v>85</v>
      </c>
      <c r="AG4242">
        <v>9</v>
      </c>
      <c r="AH4242">
        <v>1</v>
      </c>
      <c r="AI4242">
        <v>5</v>
      </c>
      <c r="AJ4242">
        <v>0</v>
      </c>
      <c r="AK4242">
        <v>0</v>
      </c>
      <c r="AL4242">
        <v>0</v>
      </c>
      <c r="AM4242">
        <v>0</v>
      </c>
      <c r="AN4242">
        <v>0</v>
      </c>
      <c r="AO4242">
        <v>59</v>
      </c>
      <c r="AP4242">
        <v>218</v>
      </c>
      <c r="AQ4242">
        <v>71</v>
      </c>
      <c r="AR4242">
        <v>0</v>
      </c>
      <c r="AS4242">
        <v>40</v>
      </c>
      <c r="AT4242">
        <v>2</v>
      </c>
      <c r="AU4242">
        <v>2</v>
      </c>
      <c r="AV4242">
        <v>3</v>
      </c>
      <c r="AW4242">
        <v>1</v>
      </c>
      <c r="AX4242">
        <v>0</v>
      </c>
      <c r="AY4242">
        <v>20</v>
      </c>
      <c r="AZ4242">
        <v>35</v>
      </c>
      <c r="BA4242">
        <v>25</v>
      </c>
      <c r="BB4242">
        <v>6</v>
      </c>
      <c r="BC4242">
        <v>3</v>
      </c>
      <c r="BD4242">
        <v>1</v>
      </c>
      <c r="BE4242">
        <v>0</v>
      </c>
      <c r="BF4242">
        <v>101</v>
      </c>
      <c r="BG4242">
        <v>2625</v>
      </c>
      <c r="BH4242">
        <v>3</v>
      </c>
      <c r="BI4242">
        <v>13</v>
      </c>
      <c r="BJ4242" s="2">
        <v>45944</v>
      </c>
      <c r="BK4242">
        <v>0</v>
      </c>
      <c r="BL4242" s="3" t="str">
        <f>VLOOKUP(O4242,DropDownList!$H$1:$I$7,2,FALSE)</f>
        <v>2022/23</v>
      </c>
      <c r="BM4242" s="3" t="str">
        <f t="shared" si="66"/>
        <v>SC COURT</v>
      </c>
    </row>
    <row r="4243" spans="1:65" x14ac:dyDescent="0.2">
      <c r="A4243">
        <v>2025</v>
      </c>
      <c r="B4243">
        <v>10</v>
      </c>
      <c r="C4243" t="s">
        <v>162</v>
      </c>
      <c r="D4243" t="s">
        <v>177</v>
      </c>
      <c r="E4243" t="s">
        <v>16</v>
      </c>
      <c r="F4243">
        <v>9812</v>
      </c>
      <c r="G4243" t="s">
        <v>158</v>
      </c>
      <c r="H4243" t="s">
        <v>171</v>
      </c>
      <c r="I4243" t="s">
        <v>172</v>
      </c>
      <c r="J4243" s="1">
        <v>45931</v>
      </c>
      <c r="K4243" t="s">
        <v>253</v>
      </c>
      <c r="L4243">
        <v>3</v>
      </c>
      <c r="M4243" t="s">
        <v>429</v>
      </c>
      <c r="N4243" t="s">
        <v>145</v>
      </c>
      <c r="O4243" t="s">
        <v>155</v>
      </c>
      <c r="P4243" t="s">
        <v>150</v>
      </c>
      <c r="Q4243">
        <v>843</v>
      </c>
      <c r="R4243">
        <v>32</v>
      </c>
      <c r="S4243">
        <v>4825</v>
      </c>
      <c r="T4243">
        <v>501.24</v>
      </c>
      <c r="U4243">
        <v>5</v>
      </c>
      <c r="V4243">
        <v>4</v>
      </c>
      <c r="W4243">
        <v>718</v>
      </c>
      <c r="X4243">
        <v>718</v>
      </c>
      <c r="Y4243">
        <v>29</v>
      </c>
      <c r="Z4243">
        <v>4323.76</v>
      </c>
      <c r="AA4243">
        <v>3480.76</v>
      </c>
      <c r="AB4243">
        <v>100</v>
      </c>
      <c r="AC4243">
        <v>3380.76</v>
      </c>
      <c r="AD4243">
        <v>2</v>
      </c>
      <c r="AE4243">
        <v>2</v>
      </c>
      <c r="AF4243">
        <v>23</v>
      </c>
      <c r="AG4243">
        <v>2</v>
      </c>
      <c r="AH4243">
        <v>3</v>
      </c>
      <c r="AI4243">
        <v>3</v>
      </c>
      <c r="AJ4243">
        <v>14</v>
      </c>
      <c r="AK4243">
        <v>3</v>
      </c>
      <c r="AL4243">
        <v>0</v>
      </c>
      <c r="AM4243">
        <v>1</v>
      </c>
      <c r="AN4243">
        <v>1</v>
      </c>
      <c r="AO4243">
        <v>12</v>
      </c>
      <c r="AP4243">
        <v>54</v>
      </c>
      <c r="AQ4243">
        <v>13</v>
      </c>
      <c r="AR4243">
        <v>0</v>
      </c>
      <c r="AS4243">
        <v>10</v>
      </c>
      <c r="AT4243">
        <v>0</v>
      </c>
      <c r="AU4243">
        <v>0</v>
      </c>
      <c r="AV4243">
        <v>0</v>
      </c>
      <c r="AW4243">
        <v>0</v>
      </c>
      <c r="AX4243">
        <v>0</v>
      </c>
      <c r="AY4243">
        <v>6</v>
      </c>
      <c r="AZ4243">
        <v>11</v>
      </c>
      <c r="BA4243">
        <v>9</v>
      </c>
      <c r="BB4243">
        <v>1</v>
      </c>
      <c r="BC4243">
        <v>1</v>
      </c>
      <c r="BD4243">
        <v>0</v>
      </c>
      <c r="BE4243">
        <v>0</v>
      </c>
      <c r="BF4243">
        <v>12</v>
      </c>
      <c r="BG4243">
        <v>525</v>
      </c>
      <c r="BH4243">
        <v>1</v>
      </c>
      <c r="BI4243">
        <v>5</v>
      </c>
      <c r="BJ4243" s="2">
        <v>45944</v>
      </c>
      <c r="BK4243">
        <v>0</v>
      </c>
      <c r="BL4243" s="3" t="str">
        <f>VLOOKUP(O4243,DropDownList!$H$1:$I$7,2,FALSE)</f>
        <v>2022/23</v>
      </c>
      <c r="BM4243" s="3" t="str">
        <f t="shared" si="66"/>
        <v>FISCAL FINES</v>
      </c>
    </row>
    <row r="4244" spans="1:65" x14ac:dyDescent="0.2">
      <c r="A4244">
        <v>2025</v>
      </c>
      <c r="B4244">
        <v>10</v>
      </c>
      <c r="C4244" t="s">
        <v>162</v>
      </c>
      <c r="D4244" t="s">
        <v>177</v>
      </c>
      <c r="E4244" t="s">
        <v>16</v>
      </c>
      <c r="F4244">
        <v>9812</v>
      </c>
      <c r="G4244" t="s">
        <v>158</v>
      </c>
      <c r="H4244" t="s">
        <v>171</v>
      </c>
      <c r="I4244" t="s">
        <v>172</v>
      </c>
      <c r="J4244" s="1">
        <v>45931</v>
      </c>
      <c r="K4244" t="s">
        <v>253</v>
      </c>
      <c r="L4244">
        <v>3</v>
      </c>
      <c r="M4244" t="s">
        <v>429</v>
      </c>
      <c r="N4244" t="s">
        <v>145</v>
      </c>
      <c r="O4244" t="s">
        <v>147</v>
      </c>
      <c r="P4244" t="s">
        <v>160</v>
      </c>
      <c r="Q4244">
        <v>27208.12</v>
      </c>
      <c r="R4244">
        <v>93</v>
      </c>
      <c r="S4244">
        <v>81293.87</v>
      </c>
      <c r="T4244">
        <v>420</v>
      </c>
      <c r="U4244">
        <v>37</v>
      </c>
      <c r="V4244">
        <v>20</v>
      </c>
      <c r="W4244">
        <v>17250</v>
      </c>
      <c r="X4244">
        <v>19929.87</v>
      </c>
      <c r="Y4244">
        <v>0</v>
      </c>
      <c r="Z4244">
        <v>0</v>
      </c>
      <c r="AA4244">
        <v>53665.75</v>
      </c>
      <c r="AB4244">
        <v>7879</v>
      </c>
      <c r="AC4244">
        <v>42302.06</v>
      </c>
      <c r="AD4244">
        <v>12</v>
      </c>
      <c r="AE4244">
        <v>8</v>
      </c>
      <c r="AF4244">
        <v>55</v>
      </c>
      <c r="AG4244">
        <v>21</v>
      </c>
      <c r="AH4244">
        <v>1</v>
      </c>
      <c r="AI4244">
        <v>16</v>
      </c>
      <c r="AJ4244">
        <v>0</v>
      </c>
      <c r="AK4244">
        <v>0</v>
      </c>
      <c r="AL4244">
        <v>0</v>
      </c>
      <c r="AM4244">
        <v>0</v>
      </c>
      <c r="AN4244">
        <v>0</v>
      </c>
      <c r="AO4244">
        <v>50</v>
      </c>
      <c r="AP4244">
        <v>138</v>
      </c>
      <c r="AQ4244">
        <v>52</v>
      </c>
      <c r="AR4244">
        <v>0</v>
      </c>
      <c r="AS4244">
        <v>19</v>
      </c>
      <c r="AT4244">
        <v>0</v>
      </c>
      <c r="AU4244">
        <v>3</v>
      </c>
      <c r="AV4244">
        <v>1</v>
      </c>
      <c r="AW4244">
        <v>0</v>
      </c>
      <c r="AX4244">
        <v>0</v>
      </c>
      <c r="AY4244">
        <v>11</v>
      </c>
      <c r="AZ4244">
        <v>29</v>
      </c>
      <c r="BA4244">
        <v>14</v>
      </c>
      <c r="BB4244">
        <v>2</v>
      </c>
      <c r="BC4244">
        <v>2</v>
      </c>
      <c r="BD4244">
        <v>0</v>
      </c>
      <c r="BE4244">
        <v>0</v>
      </c>
      <c r="BF4244">
        <v>92</v>
      </c>
      <c r="BG4244">
        <v>15529.87</v>
      </c>
      <c r="BH4244">
        <v>0</v>
      </c>
      <c r="BI4244">
        <v>37</v>
      </c>
      <c r="BJ4244" s="2">
        <v>45944</v>
      </c>
      <c r="BK4244">
        <v>0</v>
      </c>
      <c r="BL4244" s="3" t="str">
        <f>VLOOKUP(O4244,DropDownList!$H$1:$I$7,2,FALSE)</f>
        <v>2024/25</v>
      </c>
      <c r="BM4244" s="3" t="str">
        <f t="shared" si="66"/>
        <v>SC COURT</v>
      </c>
    </row>
    <row r="4245" spans="1:65" x14ac:dyDescent="0.2">
      <c r="A4245">
        <v>2025</v>
      </c>
      <c r="B4245">
        <v>10</v>
      </c>
      <c r="C4245" t="s">
        <v>162</v>
      </c>
      <c r="D4245" t="s">
        <v>177</v>
      </c>
      <c r="E4245" t="s">
        <v>16</v>
      </c>
      <c r="F4245">
        <v>9812</v>
      </c>
      <c r="G4245" t="s">
        <v>158</v>
      </c>
      <c r="H4245" t="s">
        <v>171</v>
      </c>
      <c r="I4245" t="s">
        <v>172</v>
      </c>
      <c r="J4245" s="1">
        <v>45931</v>
      </c>
      <c r="K4245" t="s">
        <v>253</v>
      </c>
      <c r="L4245">
        <v>3</v>
      </c>
      <c r="M4245" t="s">
        <v>429</v>
      </c>
      <c r="N4245" t="s">
        <v>145</v>
      </c>
      <c r="O4245" t="s">
        <v>156</v>
      </c>
      <c r="P4245" t="s">
        <v>159</v>
      </c>
      <c r="Q4245">
        <v>0</v>
      </c>
      <c r="R4245">
        <v>1</v>
      </c>
      <c r="S4245">
        <v>7020</v>
      </c>
      <c r="T4245">
        <v>0</v>
      </c>
      <c r="U4245">
        <v>0</v>
      </c>
      <c r="V4245">
        <v>0</v>
      </c>
      <c r="W4245">
        <v>0</v>
      </c>
      <c r="X4245">
        <v>0</v>
      </c>
      <c r="Y4245">
        <v>0</v>
      </c>
      <c r="Z4245">
        <v>0</v>
      </c>
      <c r="AA4245">
        <v>7020</v>
      </c>
      <c r="AB4245">
        <v>0</v>
      </c>
      <c r="AC4245">
        <v>0</v>
      </c>
      <c r="AD4245">
        <v>0</v>
      </c>
      <c r="AE4245">
        <v>0</v>
      </c>
      <c r="AF4245">
        <v>1</v>
      </c>
      <c r="AG4245">
        <v>0</v>
      </c>
      <c r="AH4245">
        <v>0</v>
      </c>
      <c r="AI4245">
        <v>0</v>
      </c>
      <c r="AJ4245">
        <v>0</v>
      </c>
      <c r="AK4245">
        <v>0</v>
      </c>
      <c r="AL4245">
        <v>0</v>
      </c>
      <c r="AM4245">
        <v>0</v>
      </c>
      <c r="AN4245">
        <v>0</v>
      </c>
      <c r="AO4245">
        <v>0</v>
      </c>
      <c r="AP4245">
        <v>0</v>
      </c>
      <c r="AQ4245">
        <v>0</v>
      </c>
      <c r="AR4245">
        <v>0</v>
      </c>
      <c r="AS4245">
        <v>0</v>
      </c>
      <c r="AT4245">
        <v>0</v>
      </c>
      <c r="AU4245">
        <v>0</v>
      </c>
      <c r="AV4245">
        <v>0</v>
      </c>
      <c r="AW4245">
        <v>0</v>
      </c>
      <c r="AX4245">
        <v>0</v>
      </c>
      <c r="AY4245">
        <v>0</v>
      </c>
      <c r="AZ4245">
        <v>0</v>
      </c>
      <c r="BA4245">
        <v>0</v>
      </c>
      <c r="BB4245">
        <v>0</v>
      </c>
      <c r="BC4245">
        <v>0</v>
      </c>
      <c r="BD4245">
        <v>0</v>
      </c>
      <c r="BE4245">
        <v>0</v>
      </c>
      <c r="BF4245">
        <v>0</v>
      </c>
      <c r="BG4245">
        <v>0</v>
      </c>
      <c r="BH4245">
        <v>0</v>
      </c>
      <c r="BI4245">
        <v>0</v>
      </c>
      <c r="BJ4245" s="2">
        <v>45944</v>
      </c>
      <c r="BK4245">
        <v>0</v>
      </c>
      <c r="BL4245" s="3" t="str">
        <f>VLOOKUP(O4245,DropDownList!$H$1:$I$7,2,FALSE)</f>
        <v>2023/24</v>
      </c>
      <c r="BM4245" s="3" t="str">
        <f t="shared" si="66"/>
        <v>CONF</v>
      </c>
    </row>
    <row r="4246" spans="1:65" x14ac:dyDescent="0.2">
      <c r="A4246">
        <v>2025</v>
      </c>
      <c r="B4246">
        <v>10</v>
      </c>
      <c r="C4246" t="s">
        <v>162</v>
      </c>
      <c r="D4246" t="s">
        <v>177</v>
      </c>
      <c r="E4246" t="s">
        <v>16</v>
      </c>
      <c r="F4246">
        <v>9812</v>
      </c>
      <c r="G4246" t="s">
        <v>158</v>
      </c>
      <c r="H4246" t="s">
        <v>171</v>
      </c>
      <c r="I4246" t="s">
        <v>172</v>
      </c>
      <c r="J4246" s="1">
        <v>45931</v>
      </c>
      <c r="K4246" t="s">
        <v>253</v>
      </c>
      <c r="L4246">
        <v>3</v>
      </c>
      <c r="M4246" t="s">
        <v>429</v>
      </c>
      <c r="N4246" t="s">
        <v>145</v>
      </c>
      <c r="O4246" t="s">
        <v>155</v>
      </c>
      <c r="P4246" t="s">
        <v>152</v>
      </c>
      <c r="Q4246">
        <v>0</v>
      </c>
      <c r="R4246">
        <v>21</v>
      </c>
      <c r="S4246">
        <v>840</v>
      </c>
      <c r="T4246">
        <v>280</v>
      </c>
      <c r="U4246">
        <v>0</v>
      </c>
      <c r="V4246">
        <v>0</v>
      </c>
      <c r="W4246">
        <v>0</v>
      </c>
      <c r="X4246">
        <v>0</v>
      </c>
      <c r="Y4246">
        <v>0</v>
      </c>
      <c r="Z4246">
        <v>0</v>
      </c>
      <c r="AA4246">
        <v>560</v>
      </c>
      <c r="AB4246">
        <v>0</v>
      </c>
      <c r="AC4246">
        <v>560</v>
      </c>
      <c r="AD4246">
        <v>0</v>
      </c>
      <c r="AE4246">
        <v>0</v>
      </c>
      <c r="AF4246">
        <v>14</v>
      </c>
      <c r="AG4246">
        <v>0</v>
      </c>
      <c r="AH4246">
        <v>7</v>
      </c>
      <c r="AI4246">
        <v>0</v>
      </c>
      <c r="AJ4246">
        <v>0</v>
      </c>
      <c r="AK4246">
        <v>0</v>
      </c>
      <c r="AL4246">
        <v>0</v>
      </c>
      <c r="AM4246">
        <v>0</v>
      </c>
      <c r="AN4246">
        <v>0</v>
      </c>
      <c r="AO4246">
        <v>0</v>
      </c>
      <c r="AP4246">
        <v>0</v>
      </c>
      <c r="AQ4246">
        <v>0</v>
      </c>
      <c r="AR4246">
        <v>0</v>
      </c>
      <c r="AS4246">
        <v>0</v>
      </c>
      <c r="AT4246">
        <v>0</v>
      </c>
      <c r="AU4246">
        <v>0</v>
      </c>
      <c r="AV4246">
        <v>0</v>
      </c>
      <c r="AW4246">
        <v>0</v>
      </c>
      <c r="AX4246">
        <v>0</v>
      </c>
      <c r="AY4246">
        <v>0</v>
      </c>
      <c r="AZ4246">
        <v>0</v>
      </c>
      <c r="BA4246">
        <v>0</v>
      </c>
      <c r="BB4246">
        <v>0</v>
      </c>
      <c r="BC4246">
        <v>0</v>
      </c>
      <c r="BD4246">
        <v>0</v>
      </c>
      <c r="BE4246">
        <v>0</v>
      </c>
      <c r="BF4246">
        <v>0</v>
      </c>
      <c r="BG4246">
        <v>0</v>
      </c>
      <c r="BH4246">
        <v>0</v>
      </c>
      <c r="BI4246">
        <v>0</v>
      </c>
      <c r="BJ4246" s="2">
        <v>45944</v>
      </c>
      <c r="BK4246">
        <v>0</v>
      </c>
      <c r="BL4246" s="3" t="str">
        <f>VLOOKUP(O4246,DropDownList!$H$1:$I$7,2,FALSE)</f>
        <v>2022/23</v>
      </c>
      <c r="BM4246" s="3" t="str">
        <f t="shared" si="66"/>
        <v>PCOA</v>
      </c>
    </row>
    <row r="4247" spans="1:65" x14ac:dyDescent="0.2">
      <c r="A4247">
        <v>2025</v>
      </c>
      <c r="B4247">
        <v>10</v>
      </c>
      <c r="C4247" t="s">
        <v>162</v>
      </c>
      <c r="D4247" t="s">
        <v>177</v>
      </c>
      <c r="E4247" t="s">
        <v>16</v>
      </c>
      <c r="F4247">
        <v>9812</v>
      </c>
      <c r="G4247" t="s">
        <v>158</v>
      </c>
      <c r="H4247" t="s">
        <v>171</v>
      </c>
      <c r="I4247" t="s">
        <v>172</v>
      </c>
      <c r="J4247" s="1">
        <v>45931</v>
      </c>
      <c r="K4247" t="s">
        <v>253</v>
      </c>
      <c r="L4247">
        <v>3</v>
      </c>
      <c r="M4247" t="s">
        <v>429</v>
      </c>
      <c r="N4247" t="s">
        <v>145</v>
      </c>
      <c r="O4247" t="s">
        <v>147</v>
      </c>
      <c r="P4247" t="s">
        <v>153</v>
      </c>
      <c r="Q4247">
        <v>0</v>
      </c>
      <c r="R4247">
        <v>1</v>
      </c>
      <c r="S4247">
        <v>45</v>
      </c>
      <c r="T4247">
        <v>0</v>
      </c>
      <c r="U4247">
        <v>0</v>
      </c>
      <c r="V4247">
        <v>0</v>
      </c>
      <c r="W4247">
        <v>0</v>
      </c>
      <c r="X4247">
        <v>0</v>
      </c>
      <c r="Y4247">
        <v>0</v>
      </c>
      <c r="Z4247">
        <v>0</v>
      </c>
      <c r="AA4247">
        <v>45</v>
      </c>
      <c r="AB4247">
        <v>0</v>
      </c>
      <c r="AC4247">
        <v>45</v>
      </c>
      <c r="AD4247">
        <v>0</v>
      </c>
      <c r="AE4247">
        <v>0</v>
      </c>
      <c r="AF4247">
        <v>1</v>
      </c>
      <c r="AG4247">
        <v>0</v>
      </c>
      <c r="AH4247">
        <v>0</v>
      </c>
      <c r="AI4247">
        <v>0</v>
      </c>
      <c r="AJ4247">
        <v>0</v>
      </c>
      <c r="AK4247">
        <v>0</v>
      </c>
      <c r="AL4247">
        <v>0</v>
      </c>
      <c r="AM4247">
        <v>0</v>
      </c>
      <c r="AN4247">
        <v>0</v>
      </c>
      <c r="AO4247">
        <v>1</v>
      </c>
      <c r="AP4247">
        <v>1</v>
      </c>
      <c r="AQ4247">
        <v>1</v>
      </c>
      <c r="AR4247">
        <v>0</v>
      </c>
      <c r="AS4247">
        <v>0</v>
      </c>
      <c r="AT4247">
        <v>0</v>
      </c>
      <c r="AU4247">
        <v>0</v>
      </c>
      <c r="AV4247">
        <v>0</v>
      </c>
      <c r="AW4247">
        <v>0</v>
      </c>
      <c r="AX4247">
        <v>0</v>
      </c>
      <c r="AY4247">
        <v>0</v>
      </c>
      <c r="AZ4247">
        <v>0</v>
      </c>
      <c r="BA4247">
        <v>0</v>
      </c>
      <c r="BB4247">
        <v>0</v>
      </c>
      <c r="BC4247">
        <v>0</v>
      </c>
      <c r="BD4247">
        <v>0</v>
      </c>
      <c r="BE4247">
        <v>0</v>
      </c>
      <c r="BF4247">
        <v>1</v>
      </c>
      <c r="BG4247">
        <v>0</v>
      </c>
      <c r="BH4247">
        <v>0</v>
      </c>
      <c r="BI4247">
        <v>0</v>
      </c>
      <c r="BJ4247" s="2">
        <v>45944</v>
      </c>
      <c r="BK4247">
        <v>0</v>
      </c>
      <c r="BL4247" s="3" t="str">
        <f>VLOOKUP(O4247,DropDownList!$H$1:$I$7,2,FALSE)</f>
        <v>2024/25</v>
      </c>
      <c r="BM4247" s="3" t="str">
        <f t="shared" si="66"/>
        <v>PREG</v>
      </c>
    </row>
    <row r="4248" spans="1:65" x14ac:dyDescent="0.2">
      <c r="A4248">
        <v>2025</v>
      </c>
      <c r="B4248">
        <v>10</v>
      </c>
      <c r="C4248" t="s">
        <v>162</v>
      </c>
      <c r="D4248" t="s">
        <v>177</v>
      </c>
      <c r="E4248" t="s">
        <v>16</v>
      </c>
      <c r="F4248">
        <v>9812</v>
      </c>
      <c r="G4248" t="s">
        <v>158</v>
      </c>
      <c r="H4248" t="s">
        <v>171</v>
      </c>
      <c r="I4248" t="s">
        <v>172</v>
      </c>
      <c r="J4248" s="1">
        <v>45931</v>
      </c>
      <c r="K4248" t="s">
        <v>253</v>
      </c>
      <c r="L4248">
        <v>3</v>
      </c>
      <c r="M4248" t="s">
        <v>429</v>
      </c>
      <c r="N4248" t="s">
        <v>145</v>
      </c>
      <c r="O4248" t="s">
        <v>147</v>
      </c>
      <c r="P4248" t="s">
        <v>151</v>
      </c>
      <c r="Q4248">
        <v>0</v>
      </c>
      <c r="R4248">
        <v>6</v>
      </c>
      <c r="S4248">
        <v>180</v>
      </c>
      <c r="T4248">
        <v>30</v>
      </c>
      <c r="U4248">
        <v>0</v>
      </c>
      <c r="V4248">
        <v>0</v>
      </c>
      <c r="W4248">
        <v>0</v>
      </c>
      <c r="X4248">
        <v>0</v>
      </c>
      <c r="Y4248">
        <v>0</v>
      </c>
      <c r="Z4248">
        <v>0</v>
      </c>
      <c r="AA4248">
        <v>150</v>
      </c>
      <c r="AB4248">
        <v>0</v>
      </c>
      <c r="AC4248">
        <v>150</v>
      </c>
      <c r="AD4248">
        <v>0</v>
      </c>
      <c r="AE4248">
        <v>0</v>
      </c>
      <c r="AF4248">
        <v>5</v>
      </c>
      <c r="AG4248">
        <v>0</v>
      </c>
      <c r="AH4248">
        <v>1</v>
      </c>
      <c r="AI4248">
        <v>0</v>
      </c>
      <c r="AJ4248">
        <v>0</v>
      </c>
      <c r="AK4248">
        <v>0</v>
      </c>
      <c r="AL4248">
        <v>0</v>
      </c>
      <c r="AM4248">
        <v>0</v>
      </c>
      <c r="AN4248">
        <v>0</v>
      </c>
      <c r="AO4248">
        <v>0</v>
      </c>
      <c r="AP4248">
        <v>0</v>
      </c>
      <c r="AQ4248">
        <v>0</v>
      </c>
      <c r="AR4248">
        <v>0</v>
      </c>
      <c r="AS4248">
        <v>0</v>
      </c>
      <c r="AT4248">
        <v>0</v>
      </c>
      <c r="AU4248">
        <v>0</v>
      </c>
      <c r="AV4248">
        <v>0</v>
      </c>
      <c r="AW4248">
        <v>0</v>
      </c>
      <c r="AX4248">
        <v>0</v>
      </c>
      <c r="AY4248">
        <v>0</v>
      </c>
      <c r="AZ4248">
        <v>0</v>
      </c>
      <c r="BA4248">
        <v>0</v>
      </c>
      <c r="BB4248">
        <v>0</v>
      </c>
      <c r="BC4248">
        <v>0</v>
      </c>
      <c r="BD4248">
        <v>0</v>
      </c>
      <c r="BE4248">
        <v>0</v>
      </c>
      <c r="BF4248">
        <v>0</v>
      </c>
      <c r="BG4248">
        <v>0</v>
      </c>
      <c r="BH4248">
        <v>0</v>
      </c>
      <c r="BI4248">
        <v>0</v>
      </c>
      <c r="BJ4248" s="2">
        <v>45944</v>
      </c>
      <c r="BK4248">
        <v>0</v>
      </c>
      <c r="BL4248" s="3" t="str">
        <f>VLOOKUP(O4248,DropDownList!$H$1:$I$7,2,FALSE)</f>
        <v>2024/25</v>
      </c>
      <c r="BM4248" s="3" t="str">
        <f t="shared" si="66"/>
        <v>PCPF</v>
      </c>
    </row>
    <row r="4249" spans="1:65" x14ac:dyDescent="0.2">
      <c r="A4249">
        <v>2025</v>
      </c>
      <c r="B4249">
        <v>10</v>
      </c>
      <c r="C4249" t="s">
        <v>162</v>
      </c>
      <c r="D4249" t="s">
        <v>177</v>
      </c>
      <c r="E4249" t="s">
        <v>16</v>
      </c>
      <c r="F4249">
        <v>9812</v>
      </c>
      <c r="G4249" t="s">
        <v>158</v>
      </c>
      <c r="H4249" t="s">
        <v>171</v>
      </c>
      <c r="I4249" t="s">
        <v>172</v>
      </c>
      <c r="J4249" s="1">
        <v>45931</v>
      </c>
      <c r="K4249" t="s">
        <v>253</v>
      </c>
      <c r="L4249">
        <v>3</v>
      </c>
      <c r="M4249" t="s">
        <v>429</v>
      </c>
      <c r="N4249" t="s">
        <v>145</v>
      </c>
      <c r="O4249" t="s">
        <v>147</v>
      </c>
      <c r="P4249" t="s">
        <v>148</v>
      </c>
      <c r="Q4249">
        <v>70.83</v>
      </c>
      <c r="R4249">
        <v>2</v>
      </c>
      <c r="S4249">
        <v>120</v>
      </c>
      <c r="T4249">
        <v>0</v>
      </c>
      <c r="U4249">
        <v>2</v>
      </c>
      <c r="V4249">
        <v>2</v>
      </c>
      <c r="W4249">
        <v>70.83</v>
      </c>
      <c r="X4249">
        <v>70.83</v>
      </c>
      <c r="Y4249">
        <v>0</v>
      </c>
      <c r="Z4249">
        <v>0</v>
      </c>
      <c r="AA4249">
        <v>49.17</v>
      </c>
      <c r="AB4249">
        <v>0</v>
      </c>
      <c r="AC4249">
        <v>49.17</v>
      </c>
      <c r="AD4249">
        <v>1</v>
      </c>
      <c r="AE4249">
        <v>1</v>
      </c>
      <c r="AF4249">
        <v>0</v>
      </c>
      <c r="AG4249">
        <v>1</v>
      </c>
      <c r="AH4249">
        <v>0</v>
      </c>
      <c r="AI4249">
        <v>1</v>
      </c>
      <c r="AJ4249">
        <v>0</v>
      </c>
      <c r="AK4249">
        <v>0</v>
      </c>
      <c r="AL4249">
        <v>0</v>
      </c>
      <c r="AM4249">
        <v>0</v>
      </c>
      <c r="AN4249">
        <v>0</v>
      </c>
      <c r="AO4249">
        <v>2</v>
      </c>
      <c r="AP4249">
        <v>8</v>
      </c>
      <c r="AQ4249">
        <v>2</v>
      </c>
      <c r="AR4249">
        <v>0</v>
      </c>
      <c r="AS4249">
        <v>1</v>
      </c>
      <c r="AT4249">
        <v>0</v>
      </c>
      <c r="AU4249">
        <v>0</v>
      </c>
      <c r="AV4249">
        <v>0</v>
      </c>
      <c r="AW4249">
        <v>0</v>
      </c>
      <c r="AX4249">
        <v>0</v>
      </c>
      <c r="AY4249">
        <v>1</v>
      </c>
      <c r="AZ4249">
        <v>2</v>
      </c>
      <c r="BA4249">
        <v>2</v>
      </c>
      <c r="BB4249">
        <v>0</v>
      </c>
      <c r="BC4249">
        <v>0</v>
      </c>
      <c r="BD4249">
        <v>0</v>
      </c>
      <c r="BE4249">
        <v>0</v>
      </c>
      <c r="BF4249">
        <v>2</v>
      </c>
      <c r="BG4249">
        <v>60</v>
      </c>
      <c r="BH4249">
        <v>0</v>
      </c>
      <c r="BI4249">
        <v>2</v>
      </c>
      <c r="BJ4249" s="2">
        <v>45944</v>
      </c>
      <c r="BK4249">
        <v>0</v>
      </c>
      <c r="BL4249" s="3" t="str">
        <f>VLOOKUP(O4249,DropDownList!$H$1:$I$7,2,FALSE)</f>
        <v>2024/25</v>
      </c>
      <c r="BM4249" s="3" t="str">
        <f t="shared" si="66"/>
        <v>PRAS</v>
      </c>
    </row>
    <row r="4250" spans="1:65" x14ac:dyDescent="0.2">
      <c r="A4250">
        <v>2025</v>
      </c>
      <c r="B4250">
        <v>10</v>
      </c>
      <c r="C4250" t="s">
        <v>162</v>
      </c>
      <c r="D4250" t="s">
        <v>177</v>
      </c>
      <c r="E4250" t="s">
        <v>16</v>
      </c>
      <c r="F4250">
        <v>9812</v>
      </c>
      <c r="G4250" t="s">
        <v>158</v>
      </c>
      <c r="H4250" t="s">
        <v>171</v>
      </c>
      <c r="I4250" t="s">
        <v>172</v>
      </c>
      <c r="J4250" s="1">
        <v>45931</v>
      </c>
      <c r="K4250" t="s">
        <v>253</v>
      </c>
      <c r="L4250">
        <v>3</v>
      </c>
      <c r="M4250" t="s">
        <v>429</v>
      </c>
      <c r="N4250" t="s">
        <v>145</v>
      </c>
      <c r="O4250" t="s">
        <v>147</v>
      </c>
      <c r="P4250" t="s">
        <v>152</v>
      </c>
      <c r="Q4250">
        <v>0</v>
      </c>
      <c r="R4250">
        <v>11</v>
      </c>
      <c r="S4250">
        <v>440</v>
      </c>
      <c r="T4250">
        <v>80</v>
      </c>
      <c r="U4250">
        <v>0</v>
      </c>
      <c r="V4250">
        <v>0</v>
      </c>
      <c r="W4250">
        <v>0</v>
      </c>
      <c r="X4250">
        <v>0</v>
      </c>
      <c r="Y4250">
        <v>0</v>
      </c>
      <c r="Z4250">
        <v>0</v>
      </c>
      <c r="AA4250">
        <v>360</v>
      </c>
      <c r="AB4250">
        <v>0</v>
      </c>
      <c r="AC4250">
        <v>360</v>
      </c>
      <c r="AD4250">
        <v>0</v>
      </c>
      <c r="AE4250">
        <v>0</v>
      </c>
      <c r="AF4250">
        <v>9</v>
      </c>
      <c r="AG4250">
        <v>0</v>
      </c>
      <c r="AH4250">
        <v>2</v>
      </c>
      <c r="AI4250">
        <v>0</v>
      </c>
      <c r="AJ4250">
        <v>0</v>
      </c>
      <c r="AK4250">
        <v>0</v>
      </c>
      <c r="AL4250">
        <v>0</v>
      </c>
      <c r="AM4250">
        <v>0</v>
      </c>
      <c r="AN4250">
        <v>0</v>
      </c>
      <c r="AO4250">
        <v>0</v>
      </c>
      <c r="AP4250">
        <v>0</v>
      </c>
      <c r="AQ4250">
        <v>0</v>
      </c>
      <c r="AR4250">
        <v>0</v>
      </c>
      <c r="AS4250">
        <v>0</v>
      </c>
      <c r="AT4250">
        <v>0</v>
      </c>
      <c r="AU4250">
        <v>0</v>
      </c>
      <c r="AV4250">
        <v>0</v>
      </c>
      <c r="AW4250">
        <v>0</v>
      </c>
      <c r="AX4250">
        <v>0</v>
      </c>
      <c r="AY4250">
        <v>0</v>
      </c>
      <c r="AZ4250">
        <v>0</v>
      </c>
      <c r="BA4250">
        <v>0</v>
      </c>
      <c r="BB4250">
        <v>0</v>
      </c>
      <c r="BC4250">
        <v>0</v>
      </c>
      <c r="BD4250">
        <v>0</v>
      </c>
      <c r="BE4250">
        <v>0</v>
      </c>
      <c r="BF4250">
        <v>0</v>
      </c>
      <c r="BG4250">
        <v>0</v>
      </c>
      <c r="BH4250">
        <v>0</v>
      </c>
      <c r="BI4250">
        <v>0</v>
      </c>
      <c r="BJ4250" s="2">
        <v>45944</v>
      </c>
      <c r="BK4250">
        <v>0</v>
      </c>
      <c r="BL4250" s="3" t="str">
        <f>VLOOKUP(O4250,DropDownList!$H$1:$I$7,2,FALSE)</f>
        <v>2024/25</v>
      </c>
      <c r="BM4250" s="3" t="str">
        <f t="shared" si="66"/>
        <v>PCOA</v>
      </c>
    </row>
    <row r="4251" spans="1:65" x14ac:dyDescent="0.2">
      <c r="A4251">
        <v>2025</v>
      </c>
      <c r="B4251">
        <v>10</v>
      </c>
      <c r="C4251" t="s">
        <v>162</v>
      </c>
      <c r="D4251" t="s">
        <v>177</v>
      </c>
      <c r="E4251" t="s">
        <v>16</v>
      </c>
      <c r="F4251">
        <v>9812</v>
      </c>
      <c r="G4251" t="s">
        <v>158</v>
      </c>
      <c r="H4251" t="s">
        <v>171</v>
      </c>
      <c r="I4251" t="s">
        <v>172</v>
      </c>
      <c r="J4251" s="1">
        <v>45931</v>
      </c>
      <c r="K4251" t="s">
        <v>253</v>
      </c>
      <c r="L4251">
        <v>3</v>
      </c>
      <c r="M4251" t="s">
        <v>429</v>
      </c>
      <c r="N4251" t="s">
        <v>145</v>
      </c>
      <c r="O4251" t="s">
        <v>147</v>
      </c>
      <c r="P4251" t="s">
        <v>159</v>
      </c>
      <c r="Q4251">
        <v>0</v>
      </c>
      <c r="R4251">
        <v>1</v>
      </c>
      <c r="S4251">
        <v>1698.73</v>
      </c>
      <c r="T4251">
        <v>0</v>
      </c>
      <c r="U4251">
        <v>0</v>
      </c>
      <c r="V4251">
        <v>0</v>
      </c>
      <c r="W4251">
        <v>0</v>
      </c>
      <c r="X4251">
        <v>0</v>
      </c>
      <c r="Y4251">
        <v>0</v>
      </c>
      <c r="Z4251">
        <v>0</v>
      </c>
      <c r="AA4251">
        <v>1698.73</v>
      </c>
      <c r="AB4251">
        <v>0</v>
      </c>
      <c r="AC4251">
        <v>0</v>
      </c>
      <c r="AD4251">
        <v>0</v>
      </c>
      <c r="AE4251">
        <v>0</v>
      </c>
      <c r="AF4251">
        <v>1</v>
      </c>
      <c r="AG4251">
        <v>0</v>
      </c>
      <c r="AH4251">
        <v>0</v>
      </c>
      <c r="AI4251">
        <v>0</v>
      </c>
      <c r="AJ4251">
        <v>0</v>
      </c>
      <c r="AK4251">
        <v>0</v>
      </c>
      <c r="AL4251">
        <v>0</v>
      </c>
      <c r="AM4251">
        <v>0</v>
      </c>
      <c r="AN4251">
        <v>0</v>
      </c>
      <c r="AO4251">
        <v>0</v>
      </c>
      <c r="AP4251">
        <v>0</v>
      </c>
      <c r="AQ4251">
        <v>0</v>
      </c>
      <c r="AR4251">
        <v>0</v>
      </c>
      <c r="AS4251">
        <v>0</v>
      </c>
      <c r="AT4251">
        <v>0</v>
      </c>
      <c r="AU4251">
        <v>0</v>
      </c>
      <c r="AV4251">
        <v>0</v>
      </c>
      <c r="AW4251">
        <v>0</v>
      </c>
      <c r="AX4251">
        <v>0</v>
      </c>
      <c r="AY4251">
        <v>0</v>
      </c>
      <c r="AZ4251">
        <v>0</v>
      </c>
      <c r="BA4251">
        <v>0</v>
      </c>
      <c r="BB4251">
        <v>0</v>
      </c>
      <c r="BC4251">
        <v>0</v>
      </c>
      <c r="BD4251">
        <v>0</v>
      </c>
      <c r="BE4251">
        <v>0</v>
      </c>
      <c r="BF4251">
        <v>0</v>
      </c>
      <c r="BG4251">
        <v>0</v>
      </c>
      <c r="BH4251">
        <v>0</v>
      </c>
      <c r="BI4251">
        <v>0</v>
      </c>
      <c r="BJ4251" s="2">
        <v>45944</v>
      </c>
      <c r="BK4251">
        <v>0</v>
      </c>
      <c r="BL4251" s="3" t="str">
        <f>VLOOKUP(O4251,DropDownList!$H$1:$I$7,2,FALSE)</f>
        <v>2024/25</v>
      </c>
      <c r="BM4251" s="3" t="str">
        <f t="shared" si="66"/>
        <v>CONF</v>
      </c>
    </row>
    <row r="4252" spans="1:65" x14ac:dyDescent="0.2">
      <c r="A4252">
        <v>2025</v>
      </c>
      <c r="B4252">
        <v>10</v>
      </c>
      <c r="C4252" t="s">
        <v>162</v>
      </c>
      <c r="D4252" t="s">
        <v>178</v>
      </c>
      <c r="E4252" t="s">
        <v>17</v>
      </c>
      <c r="F4252">
        <v>9814</v>
      </c>
      <c r="G4252" t="s">
        <v>158</v>
      </c>
      <c r="H4252" t="s">
        <v>171</v>
      </c>
      <c r="I4252" t="s">
        <v>172</v>
      </c>
      <c r="J4252" s="1">
        <v>45931</v>
      </c>
      <c r="K4252" t="s">
        <v>253</v>
      </c>
      <c r="L4252">
        <v>3</v>
      </c>
      <c r="M4252" t="s">
        <v>429</v>
      </c>
      <c r="N4252" t="s">
        <v>145</v>
      </c>
      <c r="O4252" t="s">
        <v>149</v>
      </c>
      <c r="P4252" t="s">
        <v>161</v>
      </c>
      <c r="Q4252">
        <v>40</v>
      </c>
      <c r="R4252">
        <v>1</v>
      </c>
      <c r="S4252">
        <v>40</v>
      </c>
      <c r="T4252">
        <v>0</v>
      </c>
      <c r="U4252">
        <v>1</v>
      </c>
      <c r="V4252">
        <v>1</v>
      </c>
      <c r="W4252">
        <v>40</v>
      </c>
      <c r="X4252">
        <v>40</v>
      </c>
      <c r="Y4252">
        <v>0</v>
      </c>
      <c r="Z4252">
        <v>0</v>
      </c>
      <c r="AA4252">
        <v>0</v>
      </c>
      <c r="AB4252">
        <v>0</v>
      </c>
      <c r="AC4252">
        <v>0</v>
      </c>
      <c r="AD4252">
        <v>1</v>
      </c>
      <c r="AE4252">
        <v>0</v>
      </c>
      <c r="AF4252">
        <v>0</v>
      </c>
      <c r="AG4252">
        <v>0</v>
      </c>
      <c r="AH4252">
        <v>0</v>
      </c>
      <c r="AI4252">
        <v>1</v>
      </c>
      <c r="AJ4252">
        <v>0</v>
      </c>
      <c r="AK4252">
        <v>0</v>
      </c>
      <c r="AL4252">
        <v>0</v>
      </c>
      <c r="AM4252">
        <v>0</v>
      </c>
      <c r="AN4252">
        <v>0</v>
      </c>
      <c r="AO4252">
        <v>1</v>
      </c>
      <c r="AP4252">
        <v>2</v>
      </c>
      <c r="AQ4252">
        <v>1</v>
      </c>
      <c r="AR4252">
        <v>0</v>
      </c>
      <c r="AS4252">
        <v>1</v>
      </c>
      <c r="AT4252">
        <v>0</v>
      </c>
      <c r="AU4252">
        <v>0</v>
      </c>
      <c r="AV4252">
        <v>0</v>
      </c>
      <c r="AW4252">
        <v>0</v>
      </c>
      <c r="AX4252">
        <v>0</v>
      </c>
      <c r="AY4252">
        <v>0</v>
      </c>
      <c r="AZ4252">
        <v>0</v>
      </c>
      <c r="BA4252">
        <v>0</v>
      </c>
      <c r="BB4252">
        <v>0</v>
      </c>
      <c r="BC4252">
        <v>0</v>
      </c>
      <c r="BD4252">
        <v>0</v>
      </c>
      <c r="BE4252">
        <v>0</v>
      </c>
      <c r="BF4252">
        <v>1</v>
      </c>
      <c r="BG4252">
        <v>40</v>
      </c>
      <c r="BH4252">
        <v>0</v>
      </c>
      <c r="BI4252">
        <v>1</v>
      </c>
      <c r="BJ4252" s="2">
        <v>45944</v>
      </c>
      <c r="BK4252">
        <v>0</v>
      </c>
      <c r="BL4252" s="3" t="str">
        <f>VLOOKUP(O4252,DropDownList!$H$1:$I$7,2,FALSE)</f>
        <v>2025/26</v>
      </c>
      <c r="BM4252" s="3" t="str">
        <f t="shared" si="66"/>
        <v>VSUR</v>
      </c>
    </row>
    <row r="4253" spans="1:65" x14ac:dyDescent="0.2">
      <c r="A4253">
        <v>2025</v>
      </c>
      <c r="B4253">
        <v>10</v>
      </c>
      <c r="C4253" t="s">
        <v>162</v>
      </c>
      <c r="D4253" t="s">
        <v>178</v>
      </c>
      <c r="E4253" t="s">
        <v>17</v>
      </c>
      <c r="F4253">
        <v>9814</v>
      </c>
      <c r="G4253" t="s">
        <v>158</v>
      </c>
      <c r="H4253" t="s">
        <v>171</v>
      </c>
      <c r="I4253" t="s">
        <v>172</v>
      </c>
      <c r="J4253" s="1">
        <v>45931</v>
      </c>
      <c r="K4253" t="s">
        <v>253</v>
      </c>
      <c r="L4253">
        <v>3</v>
      </c>
      <c r="M4253" t="s">
        <v>429</v>
      </c>
      <c r="N4253" t="s">
        <v>145</v>
      </c>
      <c r="O4253" t="s">
        <v>156</v>
      </c>
      <c r="P4253" t="s">
        <v>150</v>
      </c>
      <c r="Q4253">
        <v>0</v>
      </c>
      <c r="R4253">
        <v>1</v>
      </c>
      <c r="S4253">
        <v>206.68</v>
      </c>
      <c r="T4253">
        <v>0</v>
      </c>
      <c r="U4253">
        <v>0</v>
      </c>
      <c r="V4253">
        <v>0</v>
      </c>
      <c r="W4253">
        <v>0</v>
      </c>
      <c r="X4253">
        <v>0</v>
      </c>
      <c r="Y4253">
        <v>1</v>
      </c>
      <c r="Z4253">
        <v>206.68</v>
      </c>
      <c r="AA4253">
        <v>206.68</v>
      </c>
      <c r="AB4253">
        <v>106.68</v>
      </c>
      <c r="AC4253">
        <v>100</v>
      </c>
      <c r="AD4253">
        <v>0</v>
      </c>
      <c r="AE4253">
        <v>0</v>
      </c>
      <c r="AF4253">
        <v>1</v>
      </c>
      <c r="AG4253">
        <v>0</v>
      </c>
      <c r="AH4253">
        <v>0</v>
      </c>
      <c r="AI4253">
        <v>0</v>
      </c>
      <c r="AJ4253">
        <v>0</v>
      </c>
      <c r="AK4253">
        <v>0</v>
      </c>
      <c r="AL4253">
        <v>0</v>
      </c>
      <c r="AM4253">
        <v>0</v>
      </c>
      <c r="AN4253">
        <v>0</v>
      </c>
      <c r="AO4253">
        <v>1</v>
      </c>
      <c r="AP4253">
        <v>1</v>
      </c>
      <c r="AQ4253">
        <v>1</v>
      </c>
      <c r="AR4253">
        <v>0</v>
      </c>
      <c r="AS4253">
        <v>0</v>
      </c>
      <c r="AT4253">
        <v>0</v>
      </c>
      <c r="AU4253">
        <v>0</v>
      </c>
      <c r="AV4253">
        <v>0</v>
      </c>
      <c r="AW4253">
        <v>0</v>
      </c>
      <c r="AX4253">
        <v>0</v>
      </c>
      <c r="AY4253">
        <v>0</v>
      </c>
      <c r="AZ4253">
        <v>0</v>
      </c>
      <c r="BA4253">
        <v>0</v>
      </c>
      <c r="BB4253">
        <v>0</v>
      </c>
      <c r="BC4253">
        <v>0</v>
      </c>
      <c r="BD4253">
        <v>0</v>
      </c>
      <c r="BE4253">
        <v>0</v>
      </c>
      <c r="BF4253">
        <v>1</v>
      </c>
      <c r="BG4253">
        <v>0</v>
      </c>
      <c r="BH4253">
        <v>0</v>
      </c>
      <c r="BI4253">
        <v>0</v>
      </c>
      <c r="BJ4253" s="2">
        <v>45944</v>
      </c>
      <c r="BK4253">
        <v>0</v>
      </c>
      <c r="BL4253" s="3" t="str">
        <f>VLOOKUP(O4253,DropDownList!$H$1:$I$7,2,FALSE)</f>
        <v>2023/24</v>
      </c>
      <c r="BM4253" s="3" t="str">
        <f t="shared" si="66"/>
        <v>FISCAL FINES</v>
      </c>
    </row>
    <row r="4254" spans="1:65" x14ac:dyDescent="0.2">
      <c r="A4254">
        <v>2025</v>
      </c>
      <c r="B4254">
        <v>10</v>
      </c>
      <c r="C4254" t="s">
        <v>162</v>
      </c>
      <c r="D4254" t="s">
        <v>178</v>
      </c>
      <c r="E4254" t="s">
        <v>17</v>
      </c>
      <c r="F4254">
        <v>9814</v>
      </c>
      <c r="G4254" t="s">
        <v>158</v>
      </c>
      <c r="H4254" t="s">
        <v>171</v>
      </c>
      <c r="I4254" t="s">
        <v>172</v>
      </c>
      <c r="J4254" s="1">
        <v>45931</v>
      </c>
      <c r="K4254" t="s">
        <v>253</v>
      </c>
      <c r="L4254">
        <v>3</v>
      </c>
      <c r="M4254" t="s">
        <v>429</v>
      </c>
      <c r="N4254" t="s">
        <v>145</v>
      </c>
      <c r="O4254" t="s">
        <v>147</v>
      </c>
      <c r="P4254" t="s">
        <v>160</v>
      </c>
      <c r="Q4254">
        <v>1950</v>
      </c>
      <c r="R4254">
        <v>9</v>
      </c>
      <c r="S4254">
        <v>8626</v>
      </c>
      <c r="T4254">
        <v>0</v>
      </c>
      <c r="U4254">
        <v>2</v>
      </c>
      <c r="V4254">
        <v>2</v>
      </c>
      <c r="W4254">
        <v>1875</v>
      </c>
      <c r="X4254">
        <v>1950</v>
      </c>
      <c r="Y4254">
        <v>0</v>
      </c>
      <c r="Z4254">
        <v>0</v>
      </c>
      <c r="AA4254">
        <v>6676</v>
      </c>
      <c r="AB4254">
        <v>350</v>
      </c>
      <c r="AC4254">
        <v>5991</v>
      </c>
      <c r="AD4254">
        <v>1</v>
      </c>
      <c r="AE4254">
        <v>1</v>
      </c>
      <c r="AF4254">
        <v>7</v>
      </c>
      <c r="AG4254">
        <v>1</v>
      </c>
      <c r="AH4254">
        <v>0</v>
      </c>
      <c r="AI4254">
        <v>1</v>
      </c>
      <c r="AJ4254">
        <v>0</v>
      </c>
      <c r="AK4254">
        <v>0</v>
      </c>
      <c r="AL4254">
        <v>0</v>
      </c>
      <c r="AM4254">
        <v>0</v>
      </c>
      <c r="AN4254">
        <v>0</v>
      </c>
      <c r="AO4254">
        <v>6</v>
      </c>
      <c r="AP4254">
        <v>10</v>
      </c>
      <c r="AQ4254">
        <v>6</v>
      </c>
      <c r="AR4254">
        <v>0</v>
      </c>
      <c r="AS4254">
        <v>3</v>
      </c>
      <c r="AT4254">
        <v>0</v>
      </c>
      <c r="AU4254">
        <v>0</v>
      </c>
      <c r="AV4254">
        <v>0</v>
      </c>
      <c r="AW4254">
        <v>0</v>
      </c>
      <c r="AX4254">
        <v>0</v>
      </c>
      <c r="AY4254">
        <v>0</v>
      </c>
      <c r="AZ4254">
        <v>0</v>
      </c>
      <c r="BA4254">
        <v>0</v>
      </c>
      <c r="BB4254">
        <v>0</v>
      </c>
      <c r="BC4254">
        <v>0</v>
      </c>
      <c r="BD4254">
        <v>0</v>
      </c>
      <c r="BE4254">
        <v>0</v>
      </c>
      <c r="BF4254">
        <v>9</v>
      </c>
      <c r="BG4254">
        <v>1675</v>
      </c>
      <c r="BH4254">
        <v>0</v>
      </c>
      <c r="BI4254">
        <v>2</v>
      </c>
      <c r="BJ4254" s="2">
        <v>45944</v>
      </c>
      <c r="BK4254">
        <v>0</v>
      </c>
      <c r="BL4254" s="3" t="str">
        <f>VLOOKUP(O4254,DropDownList!$H$1:$I$7,2,FALSE)</f>
        <v>2024/25</v>
      </c>
      <c r="BM4254" s="3" t="str">
        <f t="shared" si="66"/>
        <v>SC COURT</v>
      </c>
    </row>
    <row r="4255" spans="1:65" x14ac:dyDescent="0.2">
      <c r="A4255">
        <v>2025</v>
      </c>
      <c r="B4255">
        <v>10</v>
      </c>
      <c r="C4255" t="s">
        <v>162</v>
      </c>
      <c r="D4255" t="s">
        <v>178</v>
      </c>
      <c r="E4255" t="s">
        <v>17</v>
      </c>
      <c r="F4255">
        <v>9814</v>
      </c>
      <c r="G4255" t="s">
        <v>158</v>
      </c>
      <c r="H4255" t="s">
        <v>171</v>
      </c>
      <c r="I4255" t="s">
        <v>172</v>
      </c>
      <c r="J4255" s="1">
        <v>45931</v>
      </c>
      <c r="K4255" t="s">
        <v>253</v>
      </c>
      <c r="L4255">
        <v>3</v>
      </c>
      <c r="M4255" t="s">
        <v>429</v>
      </c>
      <c r="N4255" t="s">
        <v>145</v>
      </c>
      <c r="O4255" t="s">
        <v>156</v>
      </c>
      <c r="P4255" t="s">
        <v>160</v>
      </c>
      <c r="Q4255">
        <v>1120</v>
      </c>
      <c r="R4255">
        <v>15</v>
      </c>
      <c r="S4255">
        <v>7536</v>
      </c>
      <c r="T4255">
        <v>0</v>
      </c>
      <c r="U4255">
        <v>1</v>
      </c>
      <c r="V4255">
        <v>1</v>
      </c>
      <c r="W4255">
        <v>1120</v>
      </c>
      <c r="X4255">
        <v>1120</v>
      </c>
      <c r="Y4255">
        <v>0</v>
      </c>
      <c r="Z4255">
        <v>0</v>
      </c>
      <c r="AA4255">
        <v>6416</v>
      </c>
      <c r="AB4255">
        <v>600</v>
      </c>
      <c r="AC4255">
        <v>5506</v>
      </c>
      <c r="AD4255">
        <v>1</v>
      </c>
      <c r="AE4255">
        <v>0</v>
      </c>
      <c r="AF4255">
        <v>14</v>
      </c>
      <c r="AG4255">
        <v>0</v>
      </c>
      <c r="AH4255">
        <v>0</v>
      </c>
      <c r="AI4255">
        <v>1</v>
      </c>
      <c r="AJ4255">
        <v>0</v>
      </c>
      <c r="AK4255">
        <v>0</v>
      </c>
      <c r="AL4255">
        <v>0</v>
      </c>
      <c r="AM4255">
        <v>0</v>
      </c>
      <c r="AN4255">
        <v>0</v>
      </c>
      <c r="AO4255">
        <v>6</v>
      </c>
      <c r="AP4255">
        <v>22</v>
      </c>
      <c r="AQ4255">
        <v>7</v>
      </c>
      <c r="AR4255">
        <v>0</v>
      </c>
      <c r="AS4255">
        <v>5</v>
      </c>
      <c r="AT4255">
        <v>0</v>
      </c>
      <c r="AU4255">
        <v>2</v>
      </c>
      <c r="AV4255">
        <v>1</v>
      </c>
      <c r="AW4255">
        <v>0</v>
      </c>
      <c r="AX4255">
        <v>0</v>
      </c>
      <c r="AY4255">
        <v>0</v>
      </c>
      <c r="AZ4255">
        <v>2</v>
      </c>
      <c r="BA4255">
        <v>2</v>
      </c>
      <c r="BB4255">
        <v>1</v>
      </c>
      <c r="BC4255">
        <v>1</v>
      </c>
      <c r="BD4255">
        <v>0</v>
      </c>
      <c r="BE4255">
        <v>0</v>
      </c>
      <c r="BF4255">
        <v>15</v>
      </c>
      <c r="BG4255">
        <v>1120</v>
      </c>
      <c r="BH4255">
        <v>0</v>
      </c>
      <c r="BI4255">
        <v>1</v>
      </c>
      <c r="BJ4255" s="2">
        <v>45944</v>
      </c>
      <c r="BK4255">
        <v>0</v>
      </c>
      <c r="BL4255" s="3" t="str">
        <f>VLOOKUP(O4255,DropDownList!$H$1:$I$7,2,FALSE)</f>
        <v>2023/24</v>
      </c>
      <c r="BM4255" s="3" t="str">
        <f t="shared" si="66"/>
        <v>SC COURT</v>
      </c>
    </row>
    <row r="4256" spans="1:65" x14ac:dyDescent="0.2">
      <c r="A4256">
        <v>2025</v>
      </c>
      <c r="B4256">
        <v>10</v>
      </c>
      <c r="C4256" t="s">
        <v>162</v>
      </c>
      <c r="D4256" t="s">
        <v>178</v>
      </c>
      <c r="E4256" t="s">
        <v>17</v>
      </c>
      <c r="F4256">
        <v>9814</v>
      </c>
      <c r="G4256" t="s">
        <v>158</v>
      </c>
      <c r="H4256" t="s">
        <v>171</v>
      </c>
      <c r="I4256" t="s">
        <v>172</v>
      </c>
      <c r="J4256" s="1">
        <v>45931</v>
      </c>
      <c r="K4256" t="s">
        <v>253</v>
      </c>
      <c r="L4256">
        <v>3</v>
      </c>
      <c r="M4256" t="s">
        <v>429</v>
      </c>
      <c r="N4256" t="s">
        <v>145</v>
      </c>
      <c r="O4256" t="s">
        <v>155</v>
      </c>
      <c r="P4256" t="s">
        <v>161</v>
      </c>
      <c r="Q4256">
        <v>0</v>
      </c>
      <c r="R4256">
        <v>14</v>
      </c>
      <c r="S4256">
        <v>395</v>
      </c>
      <c r="T4256">
        <v>0</v>
      </c>
      <c r="U4256">
        <v>0</v>
      </c>
      <c r="V4256">
        <v>0</v>
      </c>
      <c r="W4256">
        <v>0</v>
      </c>
      <c r="X4256">
        <v>0</v>
      </c>
      <c r="Y4256">
        <v>0</v>
      </c>
      <c r="Z4256">
        <v>0</v>
      </c>
      <c r="AA4256">
        <v>395</v>
      </c>
      <c r="AB4256">
        <v>0</v>
      </c>
      <c r="AC4256">
        <v>0</v>
      </c>
      <c r="AD4256">
        <v>0</v>
      </c>
      <c r="AE4256">
        <v>0</v>
      </c>
      <c r="AF4256">
        <v>14</v>
      </c>
      <c r="AG4256">
        <v>0</v>
      </c>
      <c r="AH4256">
        <v>0</v>
      </c>
      <c r="AI4256">
        <v>0</v>
      </c>
      <c r="AJ4256">
        <v>0</v>
      </c>
      <c r="AK4256">
        <v>0</v>
      </c>
      <c r="AL4256">
        <v>0</v>
      </c>
      <c r="AM4256">
        <v>0</v>
      </c>
      <c r="AN4256">
        <v>0</v>
      </c>
      <c r="AO4256">
        <v>4</v>
      </c>
      <c r="AP4256">
        <v>18</v>
      </c>
      <c r="AQ4256">
        <v>6</v>
      </c>
      <c r="AR4256">
        <v>0</v>
      </c>
      <c r="AS4256">
        <v>4</v>
      </c>
      <c r="AT4256">
        <v>0</v>
      </c>
      <c r="AU4256">
        <v>1</v>
      </c>
      <c r="AV4256">
        <v>1</v>
      </c>
      <c r="AW4256">
        <v>0</v>
      </c>
      <c r="AX4256">
        <v>0</v>
      </c>
      <c r="AY4256">
        <v>1</v>
      </c>
      <c r="AZ4256">
        <v>3</v>
      </c>
      <c r="BA4256">
        <v>1</v>
      </c>
      <c r="BB4256">
        <v>0</v>
      </c>
      <c r="BC4256">
        <v>0</v>
      </c>
      <c r="BD4256">
        <v>1</v>
      </c>
      <c r="BE4256">
        <v>0</v>
      </c>
      <c r="BF4256">
        <v>14</v>
      </c>
      <c r="BG4256">
        <v>0</v>
      </c>
      <c r="BH4256">
        <v>0</v>
      </c>
      <c r="BI4256">
        <v>0</v>
      </c>
      <c r="BJ4256" s="2">
        <v>45944</v>
      </c>
      <c r="BK4256">
        <v>0</v>
      </c>
      <c r="BL4256" s="3" t="str">
        <f>VLOOKUP(O4256,DropDownList!$H$1:$I$7,2,FALSE)</f>
        <v>2022/23</v>
      </c>
      <c r="BM4256" s="3" t="str">
        <f t="shared" si="66"/>
        <v>VSUR</v>
      </c>
    </row>
    <row r="4257" spans="1:65" x14ac:dyDescent="0.2">
      <c r="A4257">
        <v>2025</v>
      </c>
      <c r="B4257">
        <v>10</v>
      </c>
      <c r="C4257" t="s">
        <v>162</v>
      </c>
      <c r="D4257" t="s">
        <v>178</v>
      </c>
      <c r="E4257" t="s">
        <v>17</v>
      </c>
      <c r="F4257">
        <v>9814</v>
      </c>
      <c r="G4257" t="s">
        <v>158</v>
      </c>
      <c r="H4257" t="s">
        <v>171</v>
      </c>
      <c r="I4257" t="s">
        <v>172</v>
      </c>
      <c r="J4257" s="1">
        <v>45931</v>
      </c>
      <c r="K4257" t="s">
        <v>253</v>
      </c>
      <c r="L4257">
        <v>3</v>
      </c>
      <c r="M4257" t="s">
        <v>429</v>
      </c>
      <c r="N4257" t="s">
        <v>145</v>
      </c>
      <c r="O4257" t="s">
        <v>149</v>
      </c>
      <c r="P4257" t="s">
        <v>160</v>
      </c>
      <c r="Q4257">
        <v>640</v>
      </c>
      <c r="R4257">
        <v>1</v>
      </c>
      <c r="S4257">
        <v>640</v>
      </c>
      <c r="T4257">
        <v>0</v>
      </c>
      <c r="U4257">
        <v>1</v>
      </c>
      <c r="V4257">
        <v>1</v>
      </c>
      <c r="W4257">
        <v>640</v>
      </c>
      <c r="X4257">
        <v>640</v>
      </c>
      <c r="Y4257">
        <v>0</v>
      </c>
      <c r="Z4257">
        <v>0</v>
      </c>
      <c r="AA4257">
        <v>0</v>
      </c>
      <c r="AB4257">
        <v>0</v>
      </c>
      <c r="AC4257">
        <v>0</v>
      </c>
      <c r="AD4257">
        <v>1</v>
      </c>
      <c r="AE4257">
        <v>0</v>
      </c>
      <c r="AF4257">
        <v>0</v>
      </c>
      <c r="AG4257">
        <v>0</v>
      </c>
      <c r="AH4257">
        <v>0</v>
      </c>
      <c r="AI4257">
        <v>1</v>
      </c>
      <c r="AJ4257">
        <v>0</v>
      </c>
      <c r="AK4257">
        <v>0</v>
      </c>
      <c r="AL4257">
        <v>0</v>
      </c>
      <c r="AM4257">
        <v>0</v>
      </c>
      <c r="AN4257">
        <v>0</v>
      </c>
      <c r="AO4257">
        <v>1</v>
      </c>
      <c r="AP4257">
        <v>2</v>
      </c>
      <c r="AQ4257">
        <v>1</v>
      </c>
      <c r="AR4257">
        <v>0</v>
      </c>
      <c r="AS4257">
        <v>1</v>
      </c>
      <c r="AT4257">
        <v>0</v>
      </c>
      <c r="AU4257">
        <v>0</v>
      </c>
      <c r="AV4257">
        <v>0</v>
      </c>
      <c r="AW4257">
        <v>0</v>
      </c>
      <c r="AX4257">
        <v>0</v>
      </c>
      <c r="AY4257">
        <v>0</v>
      </c>
      <c r="AZ4257">
        <v>0</v>
      </c>
      <c r="BA4257">
        <v>0</v>
      </c>
      <c r="BB4257">
        <v>0</v>
      </c>
      <c r="BC4257">
        <v>0</v>
      </c>
      <c r="BD4257">
        <v>0</v>
      </c>
      <c r="BE4257">
        <v>0</v>
      </c>
      <c r="BF4257">
        <v>1</v>
      </c>
      <c r="BG4257">
        <v>640</v>
      </c>
      <c r="BH4257">
        <v>0</v>
      </c>
      <c r="BI4257">
        <v>1</v>
      </c>
      <c r="BJ4257" s="2">
        <v>45944</v>
      </c>
      <c r="BK4257">
        <v>0</v>
      </c>
      <c r="BL4257" s="3" t="str">
        <f>VLOOKUP(O4257,DropDownList!$H$1:$I$7,2,FALSE)</f>
        <v>2025/26</v>
      </c>
      <c r="BM4257" s="3" t="str">
        <f t="shared" si="66"/>
        <v>SC COURT</v>
      </c>
    </row>
    <row r="4258" spans="1:65" x14ac:dyDescent="0.2">
      <c r="A4258">
        <v>2025</v>
      </c>
      <c r="B4258">
        <v>10</v>
      </c>
      <c r="C4258" t="s">
        <v>162</v>
      </c>
      <c r="D4258" t="s">
        <v>178</v>
      </c>
      <c r="E4258" t="s">
        <v>17</v>
      </c>
      <c r="F4258">
        <v>9814</v>
      </c>
      <c r="G4258" t="s">
        <v>158</v>
      </c>
      <c r="H4258" t="s">
        <v>171</v>
      </c>
      <c r="I4258" t="s">
        <v>172</v>
      </c>
      <c r="J4258" s="1">
        <v>45931</v>
      </c>
      <c r="K4258" t="s">
        <v>253</v>
      </c>
      <c r="L4258">
        <v>3</v>
      </c>
      <c r="M4258" t="s">
        <v>429</v>
      </c>
      <c r="N4258" t="s">
        <v>145</v>
      </c>
      <c r="O4258" t="s">
        <v>155</v>
      </c>
      <c r="P4258" t="s">
        <v>150</v>
      </c>
      <c r="Q4258">
        <v>0</v>
      </c>
      <c r="R4258">
        <v>2</v>
      </c>
      <c r="S4258">
        <v>150</v>
      </c>
      <c r="T4258">
        <v>0</v>
      </c>
      <c r="U4258">
        <v>0</v>
      </c>
      <c r="V4258">
        <v>0</v>
      </c>
      <c r="W4258">
        <v>0</v>
      </c>
      <c r="X4258">
        <v>0</v>
      </c>
      <c r="Y4258">
        <v>2</v>
      </c>
      <c r="Z4258">
        <v>150</v>
      </c>
      <c r="AA4258">
        <v>150</v>
      </c>
      <c r="AB4258">
        <v>0</v>
      </c>
      <c r="AC4258">
        <v>150</v>
      </c>
      <c r="AD4258">
        <v>0</v>
      </c>
      <c r="AE4258">
        <v>0</v>
      </c>
      <c r="AF4258">
        <v>2</v>
      </c>
      <c r="AG4258">
        <v>0</v>
      </c>
      <c r="AH4258">
        <v>0</v>
      </c>
      <c r="AI4258">
        <v>0</v>
      </c>
      <c r="AJ4258">
        <v>2</v>
      </c>
      <c r="AK4258">
        <v>0</v>
      </c>
      <c r="AL4258">
        <v>0</v>
      </c>
      <c r="AM4258">
        <v>0</v>
      </c>
      <c r="AN4258">
        <v>0</v>
      </c>
      <c r="AO4258">
        <v>0</v>
      </c>
      <c r="AP4258">
        <v>0</v>
      </c>
      <c r="AQ4258">
        <v>0</v>
      </c>
      <c r="AR4258">
        <v>0</v>
      </c>
      <c r="AS4258">
        <v>0</v>
      </c>
      <c r="AT4258">
        <v>0</v>
      </c>
      <c r="AU4258">
        <v>0</v>
      </c>
      <c r="AV4258">
        <v>0</v>
      </c>
      <c r="AW4258">
        <v>0</v>
      </c>
      <c r="AX4258">
        <v>0</v>
      </c>
      <c r="AY4258">
        <v>0</v>
      </c>
      <c r="AZ4258">
        <v>0</v>
      </c>
      <c r="BA4258">
        <v>0</v>
      </c>
      <c r="BB4258">
        <v>0</v>
      </c>
      <c r="BC4258">
        <v>0</v>
      </c>
      <c r="BD4258">
        <v>0</v>
      </c>
      <c r="BE4258">
        <v>0</v>
      </c>
      <c r="BF4258">
        <v>0</v>
      </c>
      <c r="BG4258">
        <v>0</v>
      </c>
      <c r="BH4258">
        <v>0</v>
      </c>
      <c r="BI4258">
        <v>0</v>
      </c>
      <c r="BJ4258" s="2">
        <v>45944</v>
      </c>
      <c r="BK4258">
        <v>0</v>
      </c>
      <c r="BL4258" s="3" t="str">
        <f>VLOOKUP(O4258,DropDownList!$H$1:$I$7,2,FALSE)</f>
        <v>2022/23</v>
      </c>
      <c r="BM4258" s="3" t="str">
        <f t="shared" si="66"/>
        <v>FISCAL FINES</v>
      </c>
    </row>
    <row r="4259" spans="1:65" x14ac:dyDescent="0.2">
      <c r="A4259">
        <v>2025</v>
      </c>
      <c r="B4259">
        <v>10</v>
      </c>
      <c r="C4259" t="s">
        <v>162</v>
      </c>
      <c r="D4259" t="s">
        <v>178</v>
      </c>
      <c r="E4259" t="s">
        <v>17</v>
      </c>
      <c r="F4259">
        <v>9814</v>
      </c>
      <c r="G4259" t="s">
        <v>158</v>
      </c>
      <c r="H4259" t="s">
        <v>171</v>
      </c>
      <c r="I4259" t="s">
        <v>172</v>
      </c>
      <c r="J4259" s="1">
        <v>45931</v>
      </c>
      <c r="K4259" t="s">
        <v>253</v>
      </c>
      <c r="L4259">
        <v>3</v>
      </c>
      <c r="M4259" t="s">
        <v>429</v>
      </c>
      <c r="N4259" t="s">
        <v>145</v>
      </c>
      <c r="O4259" t="s">
        <v>155</v>
      </c>
      <c r="P4259" t="s">
        <v>160</v>
      </c>
      <c r="Q4259">
        <v>0</v>
      </c>
      <c r="R4259">
        <v>15</v>
      </c>
      <c r="S4259">
        <v>14956</v>
      </c>
      <c r="T4259">
        <v>0</v>
      </c>
      <c r="U4259">
        <v>0</v>
      </c>
      <c r="V4259">
        <v>0</v>
      </c>
      <c r="W4259">
        <v>0</v>
      </c>
      <c r="X4259">
        <v>0</v>
      </c>
      <c r="Y4259">
        <v>0</v>
      </c>
      <c r="Z4259">
        <v>0</v>
      </c>
      <c r="AA4259">
        <v>14956</v>
      </c>
      <c r="AB4259">
        <v>1000</v>
      </c>
      <c r="AC4259">
        <v>13561</v>
      </c>
      <c r="AD4259">
        <v>0</v>
      </c>
      <c r="AE4259">
        <v>0</v>
      </c>
      <c r="AF4259">
        <v>15</v>
      </c>
      <c r="AG4259">
        <v>0</v>
      </c>
      <c r="AH4259">
        <v>0</v>
      </c>
      <c r="AI4259">
        <v>0</v>
      </c>
      <c r="AJ4259">
        <v>0</v>
      </c>
      <c r="AK4259">
        <v>0</v>
      </c>
      <c r="AL4259">
        <v>0</v>
      </c>
      <c r="AM4259">
        <v>0</v>
      </c>
      <c r="AN4259">
        <v>0</v>
      </c>
      <c r="AO4259">
        <v>4</v>
      </c>
      <c r="AP4259">
        <v>18</v>
      </c>
      <c r="AQ4259">
        <v>6</v>
      </c>
      <c r="AR4259">
        <v>0</v>
      </c>
      <c r="AS4259">
        <v>4</v>
      </c>
      <c r="AT4259">
        <v>0</v>
      </c>
      <c r="AU4259">
        <v>1</v>
      </c>
      <c r="AV4259">
        <v>1</v>
      </c>
      <c r="AW4259">
        <v>0</v>
      </c>
      <c r="AX4259">
        <v>0</v>
      </c>
      <c r="AY4259">
        <v>1</v>
      </c>
      <c r="AZ4259">
        <v>3</v>
      </c>
      <c r="BA4259">
        <v>1</v>
      </c>
      <c r="BB4259">
        <v>0</v>
      </c>
      <c r="BC4259">
        <v>0</v>
      </c>
      <c r="BD4259">
        <v>1</v>
      </c>
      <c r="BE4259">
        <v>0</v>
      </c>
      <c r="BF4259">
        <v>15</v>
      </c>
      <c r="BG4259">
        <v>0</v>
      </c>
      <c r="BH4259">
        <v>0</v>
      </c>
      <c r="BI4259">
        <v>0</v>
      </c>
      <c r="BJ4259" s="2">
        <v>45944</v>
      </c>
      <c r="BK4259">
        <v>0</v>
      </c>
      <c r="BL4259" s="3" t="str">
        <f>VLOOKUP(O4259,DropDownList!$H$1:$I$7,2,FALSE)</f>
        <v>2022/23</v>
      </c>
      <c r="BM4259" s="3" t="str">
        <f t="shared" si="66"/>
        <v>SC COURT</v>
      </c>
    </row>
    <row r="4260" spans="1:65" x14ac:dyDescent="0.2">
      <c r="A4260">
        <v>2025</v>
      </c>
      <c r="B4260">
        <v>10</v>
      </c>
      <c r="C4260" t="s">
        <v>162</v>
      </c>
      <c r="D4260" t="s">
        <v>178</v>
      </c>
      <c r="E4260" t="s">
        <v>17</v>
      </c>
      <c r="F4260">
        <v>9814</v>
      </c>
      <c r="G4260" t="s">
        <v>158</v>
      </c>
      <c r="H4260" t="s">
        <v>171</v>
      </c>
      <c r="I4260" t="s">
        <v>172</v>
      </c>
      <c r="J4260" s="1">
        <v>45931</v>
      </c>
      <c r="K4260" t="s">
        <v>253</v>
      </c>
      <c r="L4260">
        <v>3</v>
      </c>
      <c r="M4260" t="s">
        <v>429</v>
      </c>
      <c r="N4260" t="s">
        <v>145</v>
      </c>
      <c r="O4260" t="s">
        <v>147</v>
      </c>
      <c r="P4260" t="s">
        <v>161</v>
      </c>
      <c r="Q4260">
        <v>75</v>
      </c>
      <c r="R4260">
        <v>8</v>
      </c>
      <c r="S4260">
        <v>410</v>
      </c>
      <c r="T4260">
        <v>0</v>
      </c>
      <c r="U4260">
        <v>2</v>
      </c>
      <c r="V4260">
        <v>1</v>
      </c>
      <c r="W4260">
        <v>75</v>
      </c>
      <c r="X4260">
        <v>75</v>
      </c>
      <c r="Y4260">
        <v>0</v>
      </c>
      <c r="Z4260">
        <v>0</v>
      </c>
      <c r="AA4260">
        <v>335</v>
      </c>
      <c r="AB4260">
        <v>0</v>
      </c>
      <c r="AC4260">
        <v>0</v>
      </c>
      <c r="AD4260">
        <v>1</v>
      </c>
      <c r="AE4260">
        <v>0</v>
      </c>
      <c r="AF4260">
        <v>7</v>
      </c>
      <c r="AG4260">
        <v>0</v>
      </c>
      <c r="AH4260">
        <v>0</v>
      </c>
      <c r="AI4260">
        <v>1</v>
      </c>
      <c r="AJ4260">
        <v>0</v>
      </c>
      <c r="AK4260">
        <v>0</v>
      </c>
      <c r="AL4260">
        <v>0</v>
      </c>
      <c r="AM4260">
        <v>0</v>
      </c>
      <c r="AN4260">
        <v>0</v>
      </c>
      <c r="AO4260">
        <v>5</v>
      </c>
      <c r="AP4260">
        <v>8</v>
      </c>
      <c r="AQ4260">
        <v>5</v>
      </c>
      <c r="AR4260">
        <v>0</v>
      </c>
      <c r="AS4260">
        <v>2</v>
      </c>
      <c r="AT4260">
        <v>0</v>
      </c>
      <c r="AU4260">
        <v>0</v>
      </c>
      <c r="AV4260">
        <v>0</v>
      </c>
      <c r="AW4260">
        <v>0</v>
      </c>
      <c r="AX4260">
        <v>0</v>
      </c>
      <c r="AY4260">
        <v>0</v>
      </c>
      <c r="AZ4260">
        <v>0</v>
      </c>
      <c r="BA4260">
        <v>0</v>
      </c>
      <c r="BB4260">
        <v>0</v>
      </c>
      <c r="BC4260">
        <v>0</v>
      </c>
      <c r="BD4260">
        <v>0</v>
      </c>
      <c r="BE4260">
        <v>0</v>
      </c>
      <c r="BF4260">
        <v>8</v>
      </c>
      <c r="BG4260">
        <v>75</v>
      </c>
      <c r="BH4260">
        <v>0</v>
      </c>
      <c r="BI4260">
        <v>2</v>
      </c>
      <c r="BJ4260" s="2">
        <v>45944</v>
      </c>
      <c r="BK4260">
        <v>0</v>
      </c>
      <c r="BL4260" s="3" t="str">
        <f>VLOOKUP(O4260,DropDownList!$H$1:$I$7,2,FALSE)</f>
        <v>2024/25</v>
      </c>
      <c r="BM4260" s="3" t="str">
        <f t="shared" si="66"/>
        <v>VSUR</v>
      </c>
    </row>
    <row r="4261" spans="1:65" x14ac:dyDescent="0.2">
      <c r="A4261">
        <v>2025</v>
      </c>
      <c r="B4261">
        <v>10</v>
      </c>
      <c r="C4261" t="s">
        <v>162</v>
      </c>
      <c r="D4261" t="s">
        <v>178</v>
      </c>
      <c r="E4261" t="s">
        <v>17</v>
      </c>
      <c r="F4261">
        <v>9814</v>
      </c>
      <c r="G4261" t="s">
        <v>158</v>
      </c>
      <c r="H4261" t="s">
        <v>171</v>
      </c>
      <c r="I4261" t="s">
        <v>172</v>
      </c>
      <c r="J4261" s="1">
        <v>45931</v>
      </c>
      <c r="K4261" t="s">
        <v>253</v>
      </c>
      <c r="L4261">
        <v>3</v>
      </c>
      <c r="M4261" t="s">
        <v>429</v>
      </c>
      <c r="N4261" t="s">
        <v>145</v>
      </c>
      <c r="O4261" t="s">
        <v>156</v>
      </c>
      <c r="P4261" t="s">
        <v>161</v>
      </c>
      <c r="Q4261">
        <v>20</v>
      </c>
      <c r="R4261">
        <v>15</v>
      </c>
      <c r="S4261">
        <v>330</v>
      </c>
      <c r="T4261">
        <v>0</v>
      </c>
      <c r="U4261">
        <v>1</v>
      </c>
      <c r="V4261">
        <v>1</v>
      </c>
      <c r="W4261">
        <v>20</v>
      </c>
      <c r="X4261">
        <v>20</v>
      </c>
      <c r="Y4261">
        <v>0</v>
      </c>
      <c r="Z4261">
        <v>0</v>
      </c>
      <c r="AA4261">
        <v>310</v>
      </c>
      <c r="AB4261">
        <v>0</v>
      </c>
      <c r="AC4261">
        <v>0</v>
      </c>
      <c r="AD4261">
        <v>1</v>
      </c>
      <c r="AE4261">
        <v>0</v>
      </c>
      <c r="AF4261">
        <v>14</v>
      </c>
      <c r="AG4261">
        <v>0</v>
      </c>
      <c r="AH4261">
        <v>0</v>
      </c>
      <c r="AI4261">
        <v>1</v>
      </c>
      <c r="AJ4261">
        <v>0</v>
      </c>
      <c r="AK4261">
        <v>0</v>
      </c>
      <c r="AL4261">
        <v>0</v>
      </c>
      <c r="AM4261">
        <v>0</v>
      </c>
      <c r="AN4261">
        <v>0</v>
      </c>
      <c r="AO4261">
        <v>6</v>
      </c>
      <c r="AP4261">
        <v>22</v>
      </c>
      <c r="AQ4261">
        <v>7</v>
      </c>
      <c r="AR4261">
        <v>0</v>
      </c>
      <c r="AS4261">
        <v>5</v>
      </c>
      <c r="AT4261">
        <v>0</v>
      </c>
      <c r="AU4261">
        <v>2</v>
      </c>
      <c r="AV4261">
        <v>1</v>
      </c>
      <c r="AW4261">
        <v>0</v>
      </c>
      <c r="AX4261">
        <v>0</v>
      </c>
      <c r="AY4261">
        <v>0</v>
      </c>
      <c r="AZ4261">
        <v>2</v>
      </c>
      <c r="BA4261">
        <v>2</v>
      </c>
      <c r="BB4261">
        <v>1</v>
      </c>
      <c r="BC4261">
        <v>1</v>
      </c>
      <c r="BD4261">
        <v>0</v>
      </c>
      <c r="BE4261">
        <v>0</v>
      </c>
      <c r="BF4261">
        <v>15</v>
      </c>
      <c r="BG4261">
        <v>20</v>
      </c>
      <c r="BH4261">
        <v>0</v>
      </c>
      <c r="BI4261">
        <v>1</v>
      </c>
      <c r="BJ4261" s="2">
        <v>45944</v>
      </c>
      <c r="BK4261">
        <v>0</v>
      </c>
      <c r="BL4261" s="3" t="str">
        <f>VLOOKUP(O4261,DropDownList!$H$1:$I$7,2,FALSE)</f>
        <v>2023/24</v>
      </c>
      <c r="BM4261" s="3" t="str">
        <f t="shared" si="66"/>
        <v>VSUR</v>
      </c>
    </row>
    <row r="4262" spans="1:65" x14ac:dyDescent="0.2">
      <c r="A4262">
        <v>2025</v>
      </c>
      <c r="B4262">
        <v>10</v>
      </c>
      <c r="C4262" t="s">
        <v>162</v>
      </c>
      <c r="D4262" t="s">
        <v>179</v>
      </c>
      <c r="E4262" t="s">
        <v>18</v>
      </c>
      <c r="F4262">
        <v>9253</v>
      </c>
      <c r="G4262" t="s">
        <v>141</v>
      </c>
      <c r="H4262" t="s">
        <v>164</v>
      </c>
      <c r="I4262" t="s">
        <v>164</v>
      </c>
      <c r="J4262" s="1">
        <v>45931</v>
      </c>
      <c r="K4262" t="s">
        <v>253</v>
      </c>
      <c r="L4262">
        <v>3</v>
      </c>
      <c r="M4262" t="s">
        <v>429</v>
      </c>
      <c r="N4262" t="s">
        <v>145</v>
      </c>
      <c r="O4262" t="s">
        <v>147</v>
      </c>
      <c r="P4262" t="s">
        <v>154</v>
      </c>
      <c r="Q4262">
        <v>15775.08</v>
      </c>
      <c r="R4262">
        <v>135</v>
      </c>
      <c r="S4262">
        <v>36516</v>
      </c>
      <c r="T4262">
        <v>130</v>
      </c>
      <c r="U4262">
        <v>67</v>
      </c>
      <c r="V4262">
        <v>34</v>
      </c>
      <c r="W4262">
        <v>7989</v>
      </c>
      <c r="X4262">
        <v>9169</v>
      </c>
      <c r="Y4262">
        <v>0</v>
      </c>
      <c r="Z4262">
        <v>0</v>
      </c>
      <c r="AA4262">
        <v>20610.919999999998</v>
      </c>
      <c r="AB4262">
        <v>0</v>
      </c>
      <c r="AC4262">
        <v>18991.25</v>
      </c>
      <c r="AD4262">
        <v>18</v>
      </c>
      <c r="AE4262">
        <v>16</v>
      </c>
      <c r="AF4262">
        <v>67</v>
      </c>
      <c r="AG4262">
        <v>33</v>
      </c>
      <c r="AH4262">
        <v>1</v>
      </c>
      <c r="AI4262">
        <v>34</v>
      </c>
      <c r="AJ4262">
        <v>0</v>
      </c>
      <c r="AK4262">
        <v>0</v>
      </c>
      <c r="AL4262">
        <v>0</v>
      </c>
      <c r="AM4262">
        <v>0</v>
      </c>
      <c r="AN4262">
        <v>0</v>
      </c>
      <c r="AO4262">
        <v>98</v>
      </c>
      <c r="AP4262">
        <v>341</v>
      </c>
      <c r="AQ4262">
        <v>98</v>
      </c>
      <c r="AR4262">
        <v>0</v>
      </c>
      <c r="AS4262">
        <v>41</v>
      </c>
      <c r="AT4262">
        <v>22</v>
      </c>
      <c r="AU4262">
        <v>7</v>
      </c>
      <c r="AV4262">
        <v>2</v>
      </c>
      <c r="AW4262">
        <v>1</v>
      </c>
      <c r="AX4262">
        <v>0</v>
      </c>
      <c r="AY4262">
        <v>36</v>
      </c>
      <c r="AZ4262">
        <v>58</v>
      </c>
      <c r="BA4262">
        <v>21</v>
      </c>
      <c r="BB4262">
        <v>18</v>
      </c>
      <c r="BC4262">
        <v>9</v>
      </c>
      <c r="BD4262">
        <v>1</v>
      </c>
      <c r="BE4262">
        <v>0</v>
      </c>
      <c r="BF4262">
        <v>133</v>
      </c>
      <c r="BG4262">
        <v>9455</v>
      </c>
      <c r="BH4262">
        <v>0</v>
      </c>
      <c r="BI4262">
        <v>64</v>
      </c>
      <c r="BJ4262" s="2">
        <v>45944</v>
      </c>
      <c r="BK4262">
        <v>1</v>
      </c>
      <c r="BL4262" s="3" t="str">
        <f>VLOOKUP(O4262,DropDownList!$H$1:$I$7,2,FALSE)</f>
        <v>2024/25</v>
      </c>
      <c r="BM4262" s="3" t="str">
        <f t="shared" ref="BM4262:BM4325" si="67">IF(RIGHT(P4262,4)="VSUR","VSUR",IF(RIGHT(P4262,4)="CONF","CONF",P4262))</f>
        <v>JP COURT</v>
      </c>
    </row>
    <row r="4263" spans="1:65" x14ac:dyDescent="0.2">
      <c r="A4263">
        <v>2025</v>
      </c>
      <c r="B4263">
        <v>10</v>
      </c>
      <c r="C4263" t="s">
        <v>162</v>
      </c>
      <c r="D4263" t="s">
        <v>179</v>
      </c>
      <c r="E4263" t="s">
        <v>18</v>
      </c>
      <c r="F4263">
        <v>9253</v>
      </c>
      <c r="G4263" t="s">
        <v>141</v>
      </c>
      <c r="H4263" t="s">
        <v>164</v>
      </c>
      <c r="I4263" t="s">
        <v>164</v>
      </c>
      <c r="J4263" s="1">
        <v>45931</v>
      </c>
      <c r="K4263" t="s">
        <v>253</v>
      </c>
      <c r="L4263">
        <v>3</v>
      </c>
      <c r="M4263" t="s">
        <v>429</v>
      </c>
      <c r="N4263" t="s">
        <v>145</v>
      </c>
      <c r="O4263" t="s">
        <v>155</v>
      </c>
      <c r="P4263" t="s">
        <v>146</v>
      </c>
      <c r="Q4263">
        <v>320</v>
      </c>
      <c r="R4263">
        <v>190</v>
      </c>
      <c r="S4263">
        <v>3180</v>
      </c>
      <c r="T4263">
        <v>130</v>
      </c>
      <c r="U4263">
        <v>34</v>
      </c>
      <c r="V4263">
        <v>15</v>
      </c>
      <c r="W4263">
        <v>250</v>
      </c>
      <c r="X4263">
        <v>250</v>
      </c>
      <c r="Y4263">
        <v>0</v>
      </c>
      <c r="Z4263">
        <v>0</v>
      </c>
      <c r="AA4263">
        <v>2730</v>
      </c>
      <c r="AB4263">
        <v>0</v>
      </c>
      <c r="AC4263">
        <v>0</v>
      </c>
      <c r="AD4263">
        <v>15</v>
      </c>
      <c r="AE4263">
        <v>0</v>
      </c>
      <c r="AF4263">
        <v>163</v>
      </c>
      <c r="AG4263">
        <v>0</v>
      </c>
      <c r="AH4263">
        <v>8</v>
      </c>
      <c r="AI4263">
        <v>19</v>
      </c>
      <c r="AJ4263">
        <v>0</v>
      </c>
      <c r="AK4263">
        <v>0</v>
      </c>
      <c r="AL4263">
        <v>0</v>
      </c>
      <c r="AM4263">
        <v>0</v>
      </c>
      <c r="AN4263">
        <v>0</v>
      </c>
      <c r="AO4263">
        <v>130</v>
      </c>
      <c r="AP4263">
        <v>734</v>
      </c>
      <c r="AQ4263">
        <v>128</v>
      </c>
      <c r="AR4263">
        <v>0</v>
      </c>
      <c r="AS4263">
        <v>92</v>
      </c>
      <c r="AT4263">
        <v>70</v>
      </c>
      <c r="AU4263">
        <v>34</v>
      </c>
      <c r="AV4263">
        <v>20</v>
      </c>
      <c r="AW4263">
        <v>6</v>
      </c>
      <c r="AX4263">
        <v>0</v>
      </c>
      <c r="AY4263">
        <v>73</v>
      </c>
      <c r="AZ4263">
        <v>118</v>
      </c>
      <c r="BA4263">
        <v>79</v>
      </c>
      <c r="BB4263">
        <v>46</v>
      </c>
      <c r="BC4263">
        <v>23</v>
      </c>
      <c r="BD4263">
        <v>2</v>
      </c>
      <c r="BE4263">
        <v>0</v>
      </c>
      <c r="BF4263">
        <v>179</v>
      </c>
      <c r="BG4263">
        <v>320</v>
      </c>
      <c r="BH4263">
        <v>0</v>
      </c>
      <c r="BI4263">
        <v>30</v>
      </c>
      <c r="BJ4263" s="2">
        <v>45944</v>
      </c>
      <c r="BK4263">
        <v>4</v>
      </c>
      <c r="BL4263" s="3" t="str">
        <f>VLOOKUP(O4263,DropDownList!$H$1:$I$7,2,FALSE)</f>
        <v>2022/23</v>
      </c>
      <c r="BM4263" s="3" t="str">
        <f t="shared" si="67"/>
        <v>VSUR</v>
      </c>
    </row>
    <row r="4264" spans="1:65" x14ac:dyDescent="0.2">
      <c r="A4264">
        <v>2025</v>
      </c>
      <c r="B4264">
        <v>10</v>
      </c>
      <c r="C4264" t="s">
        <v>162</v>
      </c>
      <c r="D4264" t="s">
        <v>179</v>
      </c>
      <c r="E4264" t="s">
        <v>18</v>
      </c>
      <c r="F4264">
        <v>9253</v>
      </c>
      <c r="G4264" t="s">
        <v>141</v>
      </c>
      <c r="H4264" t="s">
        <v>164</v>
      </c>
      <c r="I4264" t="s">
        <v>164</v>
      </c>
      <c r="J4264" s="1">
        <v>45931</v>
      </c>
      <c r="K4264" t="s">
        <v>253</v>
      </c>
      <c r="L4264">
        <v>3</v>
      </c>
      <c r="M4264" t="s">
        <v>429</v>
      </c>
      <c r="N4264" t="s">
        <v>145</v>
      </c>
      <c r="O4264" t="s">
        <v>156</v>
      </c>
      <c r="P4264" t="s">
        <v>154</v>
      </c>
      <c r="Q4264">
        <v>10129.18</v>
      </c>
      <c r="R4264">
        <v>156</v>
      </c>
      <c r="S4264">
        <v>44508</v>
      </c>
      <c r="T4264">
        <v>1665</v>
      </c>
      <c r="U4264">
        <v>45</v>
      </c>
      <c r="V4264">
        <v>17</v>
      </c>
      <c r="W4264">
        <v>4619.58</v>
      </c>
      <c r="X4264">
        <v>4809.58</v>
      </c>
      <c r="Y4264">
        <v>0</v>
      </c>
      <c r="Z4264">
        <v>0</v>
      </c>
      <c r="AA4264">
        <v>32713.82</v>
      </c>
      <c r="AB4264">
        <v>107.12</v>
      </c>
      <c r="AC4264">
        <v>30286.7</v>
      </c>
      <c r="AD4264">
        <v>6</v>
      </c>
      <c r="AE4264">
        <v>11</v>
      </c>
      <c r="AF4264">
        <v>105</v>
      </c>
      <c r="AG4264">
        <v>30</v>
      </c>
      <c r="AH4264">
        <v>6</v>
      </c>
      <c r="AI4264">
        <v>15</v>
      </c>
      <c r="AJ4264">
        <v>0</v>
      </c>
      <c r="AK4264">
        <v>0</v>
      </c>
      <c r="AL4264">
        <v>0</v>
      </c>
      <c r="AM4264">
        <v>0</v>
      </c>
      <c r="AN4264">
        <v>0</v>
      </c>
      <c r="AO4264">
        <v>97</v>
      </c>
      <c r="AP4264">
        <v>462</v>
      </c>
      <c r="AQ4264">
        <v>97</v>
      </c>
      <c r="AR4264">
        <v>0</v>
      </c>
      <c r="AS4264">
        <v>62</v>
      </c>
      <c r="AT4264">
        <v>39</v>
      </c>
      <c r="AU4264">
        <v>7</v>
      </c>
      <c r="AV4264">
        <v>1</v>
      </c>
      <c r="AW4264">
        <v>4</v>
      </c>
      <c r="AX4264">
        <v>0</v>
      </c>
      <c r="AY4264">
        <v>59</v>
      </c>
      <c r="AZ4264">
        <v>89</v>
      </c>
      <c r="BA4264">
        <v>52</v>
      </c>
      <c r="BB4264">
        <v>18</v>
      </c>
      <c r="BC4264">
        <v>7</v>
      </c>
      <c r="BD4264">
        <v>2</v>
      </c>
      <c r="BE4264">
        <v>0</v>
      </c>
      <c r="BF4264">
        <v>151</v>
      </c>
      <c r="BG4264">
        <v>4385</v>
      </c>
      <c r="BH4264">
        <v>0</v>
      </c>
      <c r="BI4264">
        <v>44</v>
      </c>
      <c r="BJ4264" s="2">
        <v>45944</v>
      </c>
      <c r="BK4264">
        <v>1</v>
      </c>
      <c r="BL4264" s="3" t="str">
        <f>VLOOKUP(O4264,DropDownList!$H$1:$I$7,2,FALSE)</f>
        <v>2023/24</v>
      </c>
      <c r="BM4264" s="3" t="str">
        <f t="shared" si="67"/>
        <v>JP COURT</v>
      </c>
    </row>
    <row r="4265" spans="1:65" x14ac:dyDescent="0.2">
      <c r="A4265">
        <v>2025</v>
      </c>
      <c r="B4265">
        <v>10</v>
      </c>
      <c r="C4265" t="s">
        <v>162</v>
      </c>
      <c r="D4265" t="s">
        <v>179</v>
      </c>
      <c r="E4265" t="s">
        <v>18</v>
      </c>
      <c r="F4265">
        <v>9253</v>
      </c>
      <c r="G4265" t="s">
        <v>141</v>
      </c>
      <c r="H4265" t="s">
        <v>164</v>
      </c>
      <c r="I4265" t="s">
        <v>164</v>
      </c>
      <c r="J4265" s="1">
        <v>45931</v>
      </c>
      <c r="K4265" t="s">
        <v>253</v>
      </c>
      <c r="L4265">
        <v>3</v>
      </c>
      <c r="M4265" t="s">
        <v>429</v>
      </c>
      <c r="N4265" t="s">
        <v>145</v>
      </c>
      <c r="O4265" t="s">
        <v>156</v>
      </c>
      <c r="P4265" t="s">
        <v>148</v>
      </c>
      <c r="Q4265">
        <v>179.82</v>
      </c>
      <c r="R4265">
        <v>11</v>
      </c>
      <c r="S4265">
        <v>660</v>
      </c>
      <c r="T4265">
        <v>60.18</v>
      </c>
      <c r="U4265">
        <v>3</v>
      </c>
      <c r="V4265">
        <v>1</v>
      </c>
      <c r="W4265">
        <v>60</v>
      </c>
      <c r="X4265">
        <v>60</v>
      </c>
      <c r="Y4265">
        <v>0</v>
      </c>
      <c r="Z4265">
        <v>0</v>
      </c>
      <c r="AA4265">
        <v>420</v>
      </c>
      <c r="AB4265">
        <v>0</v>
      </c>
      <c r="AC4265">
        <v>420</v>
      </c>
      <c r="AD4265">
        <v>1</v>
      </c>
      <c r="AE4265">
        <v>0</v>
      </c>
      <c r="AF4265">
        <v>6</v>
      </c>
      <c r="AG4265">
        <v>1</v>
      </c>
      <c r="AH4265">
        <v>1</v>
      </c>
      <c r="AI4265">
        <v>2</v>
      </c>
      <c r="AJ4265">
        <v>0</v>
      </c>
      <c r="AK4265">
        <v>0</v>
      </c>
      <c r="AL4265">
        <v>0</v>
      </c>
      <c r="AM4265">
        <v>0</v>
      </c>
      <c r="AN4265">
        <v>0</v>
      </c>
      <c r="AO4265">
        <v>8</v>
      </c>
      <c r="AP4265">
        <v>38</v>
      </c>
      <c r="AQ4265">
        <v>8</v>
      </c>
      <c r="AR4265">
        <v>0</v>
      </c>
      <c r="AS4265">
        <v>2</v>
      </c>
      <c r="AT4265">
        <v>4</v>
      </c>
      <c r="AU4265">
        <v>1</v>
      </c>
      <c r="AV4265">
        <v>0</v>
      </c>
      <c r="AW4265">
        <v>0</v>
      </c>
      <c r="AX4265">
        <v>0</v>
      </c>
      <c r="AY4265">
        <v>6</v>
      </c>
      <c r="AZ4265">
        <v>9</v>
      </c>
      <c r="BA4265">
        <v>5</v>
      </c>
      <c r="BB4265">
        <v>1</v>
      </c>
      <c r="BC4265">
        <v>0</v>
      </c>
      <c r="BD4265">
        <v>0</v>
      </c>
      <c r="BE4265">
        <v>0</v>
      </c>
      <c r="BF4265">
        <v>8</v>
      </c>
      <c r="BG4265">
        <v>120</v>
      </c>
      <c r="BH4265">
        <v>1</v>
      </c>
      <c r="BI4265">
        <v>3</v>
      </c>
      <c r="BJ4265" s="2">
        <v>45944</v>
      </c>
      <c r="BK4265">
        <v>0</v>
      </c>
      <c r="BL4265" s="3" t="str">
        <f>VLOOKUP(O4265,DropDownList!$H$1:$I$7,2,FALSE)</f>
        <v>2023/24</v>
      </c>
      <c r="BM4265" s="3" t="str">
        <f t="shared" si="67"/>
        <v>PRAS</v>
      </c>
    </row>
    <row r="4266" spans="1:65" x14ac:dyDescent="0.2">
      <c r="A4266">
        <v>2025</v>
      </c>
      <c r="B4266">
        <v>10</v>
      </c>
      <c r="C4266" t="s">
        <v>162</v>
      </c>
      <c r="D4266" t="s">
        <v>179</v>
      </c>
      <c r="E4266" t="s">
        <v>18</v>
      </c>
      <c r="F4266">
        <v>9253</v>
      </c>
      <c r="G4266" t="s">
        <v>141</v>
      </c>
      <c r="H4266" t="s">
        <v>164</v>
      </c>
      <c r="I4266" t="s">
        <v>164</v>
      </c>
      <c r="J4266" s="1">
        <v>45931</v>
      </c>
      <c r="K4266" t="s">
        <v>253</v>
      </c>
      <c r="L4266">
        <v>3</v>
      </c>
      <c r="M4266" t="s">
        <v>429</v>
      </c>
      <c r="N4266" t="s">
        <v>145</v>
      </c>
      <c r="O4266" t="s">
        <v>156</v>
      </c>
      <c r="P4266" t="s">
        <v>152</v>
      </c>
      <c r="Q4266">
        <v>0</v>
      </c>
      <c r="R4266">
        <v>25</v>
      </c>
      <c r="S4266">
        <v>1000</v>
      </c>
      <c r="T4266">
        <v>480</v>
      </c>
      <c r="U4266">
        <v>0</v>
      </c>
      <c r="V4266">
        <v>0</v>
      </c>
      <c r="W4266">
        <v>0</v>
      </c>
      <c r="X4266">
        <v>0</v>
      </c>
      <c r="Y4266">
        <v>0</v>
      </c>
      <c r="Z4266">
        <v>0</v>
      </c>
      <c r="AA4266">
        <v>520</v>
      </c>
      <c r="AB4266">
        <v>0</v>
      </c>
      <c r="AC4266">
        <v>520</v>
      </c>
      <c r="AD4266">
        <v>0</v>
      </c>
      <c r="AE4266">
        <v>0</v>
      </c>
      <c r="AF4266">
        <v>13</v>
      </c>
      <c r="AG4266">
        <v>0</v>
      </c>
      <c r="AH4266">
        <v>12</v>
      </c>
      <c r="AI4266">
        <v>0</v>
      </c>
      <c r="AJ4266">
        <v>0</v>
      </c>
      <c r="AK4266">
        <v>0</v>
      </c>
      <c r="AL4266">
        <v>0</v>
      </c>
      <c r="AM4266">
        <v>1</v>
      </c>
      <c r="AN4266">
        <v>0</v>
      </c>
      <c r="AO4266">
        <v>0</v>
      </c>
      <c r="AP4266">
        <v>0</v>
      </c>
      <c r="AQ4266">
        <v>0</v>
      </c>
      <c r="AR4266">
        <v>0</v>
      </c>
      <c r="AS4266">
        <v>0</v>
      </c>
      <c r="AT4266">
        <v>0</v>
      </c>
      <c r="AU4266">
        <v>0</v>
      </c>
      <c r="AV4266">
        <v>0</v>
      </c>
      <c r="AW4266">
        <v>0</v>
      </c>
      <c r="AX4266">
        <v>0</v>
      </c>
      <c r="AY4266">
        <v>0</v>
      </c>
      <c r="AZ4266">
        <v>0</v>
      </c>
      <c r="BA4266">
        <v>0</v>
      </c>
      <c r="BB4266">
        <v>0</v>
      </c>
      <c r="BC4266">
        <v>0</v>
      </c>
      <c r="BD4266">
        <v>0</v>
      </c>
      <c r="BE4266">
        <v>0</v>
      </c>
      <c r="BF4266">
        <v>0</v>
      </c>
      <c r="BG4266">
        <v>0</v>
      </c>
      <c r="BH4266">
        <v>0</v>
      </c>
      <c r="BI4266">
        <v>0</v>
      </c>
      <c r="BJ4266" s="2">
        <v>45944</v>
      </c>
      <c r="BK4266">
        <v>0</v>
      </c>
      <c r="BL4266" s="3" t="str">
        <f>VLOOKUP(O4266,DropDownList!$H$1:$I$7,2,FALSE)</f>
        <v>2023/24</v>
      </c>
      <c r="BM4266" s="3" t="str">
        <f t="shared" si="67"/>
        <v>PCOA</v>
      </c>
    </row>
    <row r="4267" spans="1:65" x14ac:dyDescent="0.2">
      <c r="A4267">
        <v>2025</v>
      </c>
      <c r="B4267">
        <v>10</v>
      </c>
      <c r="C4267" t="s">
        <v>162</v>
      </c>
      <c r="D4267" t="s">
        <v>179</v>
      </c>
      <c r="E4267" t="s">
        <v>18</v>
      </c>
      <c r="F4267">
        <v>9253</v>
      </c>
      <c r="G4267" t="s">
        <v>141</v>
      </c>
      <c r="H4267" t="s">
        <v>164</v>
      </c>
      <c r="I4267" t="s">
        <v>164</v>
      </c>
      <c r="J4267" s="1">
        <v>45931</v>
      </c>
      <c r="K4267" t="s">
        <v>253</v>
      </c>
      <c r="L4267">
        <v>3</v>
      </c>
      <c r="M4267" t="s">
        <v>429</v>
      </c>
      <c r="N4267" t="s">
        <v>145</v>
      </c>
      <c r="O4267" t="s">
        <v>155</v>
      </c>
      <c r="P4267" t="s">
        <v>148</v>
      </c>
      <c r="Q4267">
        <v>180</v>
      </c>
      <c r="R4267">
        <v>21</v>
      </c>
      <c r="S4267">
        <v>1260</v>
      </c>
      <c r="T4267">
        <v>80</v>
      </c>
      <c r="U4267">
        <v>3</v>
      </c>
      <c r="V4267">
        <v>2</v>
      </c>
      <c r="W4267">
        <v>120</v>
      </c>
      <c r="X4267">
        <v>120</v>
      </c>
      <c r="Y4267">
        <v>0</v>
      </c>
      <c r="Z4267">
        <v>0</v>
      </c>
      <c r="AA4267">
        <v>1000</v>
      </c>
      <c r="AB4267">
        <v>0</v>
      </c>
      <c r="AC4267">
        <v>1000</v>
      </c>
      <c r="AD4267">
        <v>2</v>
      </c>
      <c r="AE4267">
        <v>0</v>
      </c>
      <c r="AF4267">
        <v>16</v>
      </c>
      <c r="AG4267">
        <v>0</v>
      </c>
      <c r="AH4267">
        <v>1</v>
      </c>
      <c r="AI4267">
        <v>3</v>
      </c>
      <c r="AJ4267">
        <v>0</v>
      </c>
      <c r="AK4267">
        <v>0</v>
      </c>
      <c r="AL4267">
        <v>0</v>
      </c>
      <c r="AM4267">
        <v>0</v>
      </c>
      <c r="AN4267">
        <v>0</v>
      </c>
      <c r="AO4267">
        <v>16</v>
      </c>
      <c r="AP4267">
        <v>59</v>
      </c>
      <c r="AQ4267">
        <v>16</v>
      </c>
      <c r="AR4267">
        <v>0</v>
      </c>
      <c r="AS4267">
        <v>5</v>
      </c>
      <c r="AT4267">
        <v>11</v>
      </c>
      <c r="AU4267">
        <v>0</v>
      </c>
      <c r="AV4267">
        <v>0</v>
      </c>
      <c r="AW4267">
        <v>0</v>
      </c>
      <c r="AX4267">
        <v>0</v>
      </c>
      <c r="AY4267">
        <v>8</v>
      </c>
      <c r="AZ4267">
        <v>11</v>
      </c>
      <c r="BA4267">
        <v>6</v>
      </c>
      <c r="BB4267">
        <v>0</v>
      </c>
      <c r="BC4267">
        <v>0</v>
      </c>
      <c r="BD4267">
        <v>0</v>
      </c>
      <c r="BE4267">
        <v>0</v>
      </c>
      <c r="BF4267">
        <v>16</v>
      </c>
      <c r="BG4267">
        <v>180</v>
      </c>
      <c r="BH4267">
        <v>1</v>
      </c>
      <c r="BI4267">
        <v>3</v>
      </c>
      <c r="BJ4267" s="2">
        <v>45944</v>
      </c>
      <c r="BK4267">
        <v>0</v>
      </c>
      <c r="BL4267" s="3" t="str">
        <f>VLOOKUP(O4267,DropDownList!$H$1:$I$7,2,FALSE)</f>
        <v>2022/23</v>
      </c>
      <c r="BM4267" s="3" t="str">
        <f t="shared" si="67"/>
        <v>PRAS</v>
      </c>
    </row>
    <row r="4268" spans="1:65" x14ac:dyDescent="0.2">
      <c r="A4268">
        <v>2025</v>
      </c>
      <c r="B4268">
        <v>10</v>
      </c>
      <c r="C4268" t="s">
        <v>162</v>
      </c>
      <c r="D4268" t="s">
        <v>179</v>
      </c>
      <c r="E4268" t="s">
        <v>18</v>
      </c>
      <c r="F4268">
        <v>9253</v>
      </c>
      <c r="G4268" t="s">
        <v>141</v>
      </c>
      <c r="H4268" t="s">
        <v>164</v>
      </c>
      <c r="I4268" t="s">
        <v>164</v>
      </c>
      <c r="J4268" s="1">
        <v>45931</v>
      </c>
      <c r="K4268" t="s">
        <v>253</v>
      </c>
      <c r="L4268">
        <v>3</v>
      </c>
      <c r="M4268" t="s">
        <v>429</v>
      </c>
      <c r="N4268" t="s">
        <v>145</v>
      </c>
      <c r="O4268" t="s">
        <v>155</v>
      </c>
      <c r="P4268" t="s">
        <v>151</v>
      </c>
      <c r="Q4268">
        <v>0</v>
      </c>
      <c r="R4268">
        <v>20</v>
      </c>
      <c r="S4268">
        <v>600</v>
      </c>
      <c r="T4268">
        <v>210</v>
      </c>
      <c r="U4268">
        <v>0</v>
      </c>
      <c r="V4268">
        <v>0</v>
      </c>
      <c r="W4268">
        <v>0</v>
      </c>
      <c r="X4268">
        <v>0</v>
      </c>
      <c r="Y4268">
        <v>0</v>
      </c>
      <c r="Z4268">
        <v>0</v>
      </c>
      <c r="AA4268">
        <v>390</v>
      </c>
      <c r="AB4268">
        <v>0</v>
      </c>
      <c r="AC4268">
        <v>390</v>
      </c>
      <c r="AD4268">
        <v>0</v>
      </c>
      <c r="AE4268">
        <v>0</v>
      </c>
      <c r="AF4268">
        <v>13</v>
      </c>
      <c r="AG4268">
        <v>0</v>
      </c>
      <c r="AH4268">
        <v>7</v>
      </c>
      <c r="AI4268">
        <v>0</v>
      </c>
      <c r="AJ4268">
        <v>0</v>
      </c>
      <c r="AK4268">
        <v>0</v>
      </c>
      <c r="AL4268">
        <v>0</v>
      </c>
      <c r="AM4268">
        <v>1</v>
      </c>
      <c r="AN4268">
        <v>0</v>
      </c>
      <c r="AO4268">
        <v>0</v>
      </c>
      <c r="AP4268">
        <v>0</v>
      </c>
      <c r="AQ4268">
        <v>0</v>
      </c>
      <c r="AR4268">
        <v>0</v>
      </c>
      <c r="AS4268">
        <v>0</v>
      </c>
      <c r="AT4268">
        <v>0</v>
      </c>
      <c r="AU4268">
        <v>0</v>
      </c>
      <c r="AV4268">
        <v>0</v>
      </c>
      <c r="AW4268">
        <v>0</v>
      </c>
      <c r="AX4268">
        <v>0</v>
      </c>
      <c r="AY4268">
        <v>0</v>
      </c>
      <c r="AZ4268">
        <v>0</v>
      </c>
      <c r="BA4268">
        <v>0</v>
      </c>
      <c r="BB4268">
        <v>0</v>
      </c>
      <c r="BC4268">
        <v>0</v>
      </c>
      <c r="BD4268">
        <v>0</v>
      </c>
      <c r="BE4268">
        <v>0</v>
      </c>
      <c r="BF4268">
        <v>0</v>
      </c>
      <c r="BG4268">
        <v>0</v>
      </c>
      <c r="BH4268">
        <v>0</v>
      </c>
      <c r="BI4268">
        <v>0</v>
      </c>
      <c r="BJ4268" s="2">
        <v>45944</v>
      </c>
      <c r="BK4268">
        <v>0</v>
      </c>
      <c r="BL4268" s="3" t="str">
        <f>VLOOKUP(O4268,DropDownList!$H$1:$I$7,2,FALSE)</f>
        <v>2022/23</v>
      </c>
      <c r="BM4268" s="3" t="str">
        <f t="shared" si="67"/>
        <v>PCPF</v>
      </c>
    </row>
    <row r="4269" spans="1:65" x14ac:dyDescent="0.2">
      <c r="A4269">
        <v>2025</v>
      </c>
      <c r="B4269">
        <v>10</v>
      </c>
      <c r="C4269" t="s">
        <v>162</v>
      </c>
      <c r="D4269" t="s">
        <v>179</v>
      </c>
      <c r="E4269" t="s">
        <v>18</v>
      </c>
      <c r="F4269">
        <v>9253</v>
      </c>
      <c r="G4269" t="s">
        <v>141</v>
      </c>
      <c r="H4269" t="s">
        <v>164</v>
      </c>
      <c r="I4269" t="s">
        <v>164</v>
      </c>
      <c r="J4269" s="1">
        <v>45931</v>
      </c>
      <c r="K4269" t="s">
        <v>253</v>
      </c>
      <c r="L4269">
        <v>3</v>
      </c>
      <c r="M4269" t="s">
        <v>429</v>
      </c>
      <c r="N4269" t="s">
        <v>145</v>
      </c>
      <c r="O4269" t="s">
        <v>147</v>
      </c>
      <c r="P4269" t="s">
        <v>146</v>
      </c>
      <c r="Q4269">
        <v>550.33000000000004</v>
      </c>
      <c r="R4269">
        <v>135</v>
      </c>
      <c r="S4269">
        <v>2180</v>
      </c>
      <c r="T4269">
        <v>10</v>
      </c>
      <c r="U4269">
        <v>67</v>
      </c>
      <c r="V4269">
        <v>18</v>
      </c>
      <c r="W4269">
        <v>320</v>
      </c>
      <c r="X4269">
        <v>320</v>
      </c>
      <c r="Y4269">
        <v>0</v>
      </c>
      <c r="Z4269">
        <v>0</v>
      </c>
      <c r="AA4269">
        <v>1619.67</v>
      </c>
      <c r="AB4269">
        <v>0</v>
      </c>
      <c r="AC4269">
        <v>0</v>
      </c>
      <c r="AD4269">
        <v>18</v>
      </c>
      <c r="AE4269">
        <v>0</v>
      </c>
      <c r="AF4269">
        <v>99</v>
      </c>
      <c r="AG4269">
        <v>1</v>
      </c>
      <c r="AH4269">
        <v>1</v>
      </c>
      <c r="AI4269">
        <v>34</v>
      </c>
      <c r="AJ4269">
        <v>0</v>
      </c>
      <c r="AK4269">
        <v>0</v>
      </c>
      <c r="AL4269">
        <v>0</v>
      </c>
      <c r="AM4269">
        <v>0</v>
      </c>
      <c r="AN4269">
        <v>0</v>
      </c>
      <c r="AO4269">
        <v>98</v>
      </c>
      <c r="AP4269">
        <v>349</v>
      </c>
      <c r="AQ4269">
        <v>99</v>
      </c>
      <c r="AR4269">
        <v>0</v>
      </c>
      <c r="AS4269">
        <v>43</v>
      </c>
      <c r="AT4269">
        <v>22</v>
      </c>
      <c r="AU4269">
        <v>7</v>
      </c>
      <c r="AV4269">
        <v>2</v>
      </c>
      <c r="AW4269">
        <v>1</v>
      </c>
      <c r="AX4269">
        <v>0</v>
      </c>
      <c r="AY4269">
        <v>36</v>
      </c>
      <c r="AZ4269">
        <v>59</v>
      </c>
      <c r="BA4269">
        <v>22</v>
      </c>
      <c r="BB4269">
        <v>19</v>
      </c>
      <c r="BC4269">
        <v>10</v>
      </c>
      <c r="BD4269">
        <v>1</v>
      </c>
      <c r="BE4269">
        <v>0</v>
      </c>
      <c r="BF4269">
        <v>133</v>
      </c>
      <c r="BG4269">
        <v>550</v>
      </c>
      <c r="BH4269">
        <v>0</v>
      </c>
      <c r="BI4269">
        <v>64</v>
      </c>
      <c r="BJ4269" s="2">
        <v>45944</v>
      </c>
      <c r="BK4269">
        <v>1</v>
      </c>
      <c r="BL4269" s="3" t="str">
        <f>VLOOKUP(O4269,DropDownList!$H$1:$I$7,2,FALSE)</f>
        <v>2024/25</v>
      </c>
      <c r="BM4269" s="3" t="str">
        <f t="shared" si="67"/>
        <v>VSUR</v>
      </c>
    </row>
    <row r="4270" spans="1:65" x14ac:dyDescent="0.2">
      <c r="A4270">
        <v>2025</v>
      </c>
      <c r="B4270">
        <v>10</v>
      </c>
      <c r="C4270" t="s">
        <v>162</v>
      </c>
      <c r="D4270" t="s">
        <v>179</v>
      </c>
      <c r="E4270" t="s">
        <v>18</v>
      </c>
      <c r="F4270">
        <v>9253</v>
      </c>
      <c r="G4270" t="s">
        <v>141</v>
      </c>
      <c r="H4270" t="s">
        <v>164</v>
      </c>
      <c r="I4270" t="s">
        <v>164</v>
      </c>
      <c r="J4270" s="1">
        <v>45931</v>
      </c>
      <c r="K4270" t="s">
        <v>253</v>
      </c>
      <c r="L4270">
        <v>3</v>
      </c>
      <c r="M4270" t="s">
        <v>429</v>
      </c>
      <c r="N4270" t="s">
        <v>145</v>
      </c>
      <c r="O4270" t="s">
        <v>156</v>
      </c>
      <c r="P4270" t="s">
        <v>150</v>
      </c>
      <c r="Q4270">
        <v>9058.82</v>
      </c>
      <c r="R4270">
        <v>189</v>
      </c>
      <c r="S4270">
        <v>31891.86</v>
      </c>
      <c r="T4270">
        <v>2657.95</v>
      </c>
      <c r="U4270">
        <v>55</v>
      </c>
      <c r="V4270">
        <v>23</v>
      </c>
      <c r="W4270">
        <v>3869.1</v>
      </c>
      <c r="X4270">
        <v>5174.1099999999997</v>
      </c>
      <c r="Y4270">
        <v>170</v>
      </c>
      <c r="Z4270">
        <v>29233.91</v>
      </c>
      <c r="AA4270">
        <v>20175.09</v>
      </c>
      <c r="AB4270">
        <v>7093.35</v>
      </c>
      <c r="AC4270">
        <v>13081.74</v>
      </c>
      <c r="AD4270">
        <v>11</v>
      </c>
      <c r="AE4270">
        <v>12</v>
      </c>
      <c r="AF4270">
        <v>113</v>
      </c>
      <c r="AG4270">
        <v>30</v>
      </c>
      <c r="AH4270">
        <v>19</v>
      </c>
      <c r="AI4270">
        <v>25</v>
      </c>
      <c r="AJ4270">
        <v>26</v>
      </c>
      <c r="AK4270">
        <v>12</v>
      </c>
      <c r="AL4270">
        <v>2</v>
      </c>
      <c r="AM4270">
        <v>8</v>
      </c>
      <c r="AN4270">
        <v>1</v>
      </c>
      <c r="AO4270">
        <v>139</v>
      </c>
      <c r="AP4270">
        <v>629</v>
      </c>
      <c r="AQ4270">
        <v>146</v>
      </c>
      <c r="AR4270">
        <v>0</v>
      </c>
      <c r="AS4270">
        <v>66</v>
      </c>
      <c r="AT4270">
        <v>51</v>
      </c>
      <c r="AU4270">
        <v>8</v>
      </c>
      <c r="AV4270">
        <v>3</v>
      </c>
      <c r="AW4270">
        <v>0</v>
      </c>
      <c r="AX4270">
        <v>0</v>
      </c>
      <c r="AY4270">
        <v>103</v>
      </c>
      <c r="AZ4270">
        <v>138</v>
      </c>
      <c r="BA4270">
        <v>71</v>
      </c>
      <c r="BB4270">
        <v>11</v>
      </c>
      <c r="BC4270">
        <v>5</v>
      </c>
      <c r="BD4270">
        <v>3</v>
      </c>
      <c r="BE4270">
        <v>0</v>
      </c>
      <c r="BF4270">
        <v>141</v>
      </c>
      <c r="BG4270">
        <v>3974.24</v>
      </c>
      <c r="BH4270">
        <v>2</v>
      </c>
      <c r="BI4270">
        <v>55</v>
      </c>
      <c r="BJ4270" s="2">
        <v>45944</v>
      </c>
      <c r="BK4270">
        <v>0</v>
      </c>
      <c r="BL4270" s="3" t="str">
        <f>VLOOKUP(O4270,DropDownList!$H$1:$I$7,2,FALSE)</f>
        <v>2023/24</v>
      </c>
      <c r="BM4270" s="3" t="str">
        <f t="shared" si="67"/>
        <v>FISCAL FINES</v>
      </c>
    </row>
    <row r="4271" spans="1:65" x14ac:dyDescent="0.2">
      <c r="A4271">
        <v>2025</v>
      </c>
      <c r="B4271">
        <v>10</v>
      </c>
      <c r="C4271" t="s">
        <v>162</v>
      </c>
      <c r="D4271" t="s">
        <v>179</v>
      </c>
      <c r="E4271" t="s">
        <v>18</v>
      </c>
      <c r="F4271">
        <v>9253</v>
      </c>
      <c r="G4271" t="s">
        <v>141</v>
      </c>
      <c r="H4271" t="s">
        <v>164</v>
      </c>
      <c r="I4271" t="s">
        <v>164</v>
      </c>
      <c r="J4271" s="1">
        <v>45931</v>
      </c>
      <c r="K4271" t="s">
        <v>253</v>
      </c>
      <c r="L4271">
        <v>3</v>
      </c>
      <c r="M4271" t="s">
        <v>429</v>
      </c>
      <c r="N4271" t="s">
        <v>145</v>
      </c>
      <c r="O4271" t="s">
        <v>155</v>
      </c>
      <c r="P4271" t="s">
        <v>152</v>
      </c>
      <c r="Q4271">
        <v>0</v>
      </c>
      <c r="R4271">
        <v>34</v>
      </c>
      <c r="S4271">
        <v>1360</v>
      </c>
      <c r="T4271">
        <v>800</v>
      </c>
      <c r="U4271">
        <v>0</v>
      </c>
      <c r="V4271">
        <v>0</v>
      </c>
      <c r="W4271">
        <v>0</v>
      </c>
      <c r="X4271">
        <v>0</v>
      </c>
      <c r="Y4271">
        <v>0</v>
      </c>
      <c r="Z4271">
        <v>0</v>
      </c>
      <c r="AA4271">
        <v>560</v>
      </c>
      <c r="AB4271">
        <v>0</v>
      </c>
      <c r="AC4271">
        <v>560</v>
      </c>
      <c r="AD4271">
        <v>0</v>
      </c>
      <c r="AE4271">
        <v>0</v>
      </c>
      <c r="AF4271">
        <v>14</v>
      </c>
      <c r="AG4271">
        <v>0</v>
      </c>
      <c r="AH4271">
        <v>20</v>
      </c>
      <c r="AI4271">
        <v>0</v>
      </c>
      <c r="AJ4271">
        <v>0</v>
      </c>
      <c r="AK4271">
        <v>0</v>
      </c>
      <c r="AL4271">
        <v>0</v>
      </c>
      <c r="AM4271">
        <v>0</v>
      </c>
      <c r="AN4271">
        <v>0</v>
      </c>
      <c r="AO4271">
        <v>0</v>
      </c>
      <c r="AP4271">
        <v>0</v>
      </c>
      <c r="AQ4271">
        <v>0</v>
      </c>
      <c r="AR4271">
        <v>0</v>
      </c>
      <c r="AS4271">
        <v>0</v>
      </c>
      <c r="AT4271">
        <v>0</v>
      </c>
      <c r="AU4271">
        <v>0</v>
      </c>
      <c r="AV4271">
        <v>0</v>
      </c>
      <c r="AW4271">
        <v>0</v>
      </c>
      <c r="AX4271">
        <v>0</v>
      </c>
      <c r="AY4271">
        <v>0</v>
      </c>
      <c r="AZ4271">
        <v>0</v>
      </c>
      <c r="BA4271">
        <v>0</v>
      </c>
      <c r="BB4271">
        <v>0</v>
      </c>
      <c r="BC4271">
        <v>0</v>
      </c>
      <c r="BD4271">
        <v>0</v>
      </c>
      <c r="BE4271">
        <v>0</v>
      </c>
      <c r="BF4271">
        <v>0</v>
      </c>
      <c r="BG4271">
        <v>0</v>
      </c>
      <c r="BH4271">
        <v>0</v>
      </c>
      <c r="BI4271">
        <v>0</v>
      </c>
      <c r="BJ4271" s="2">
        <v>45944</v>
      </c>
      <c r="BK4271">
        <v>0</v>
      </c>
      <c r="BL4271" s="3" t="str">
        <f>VLOOKUP(O4271,DropDownList!$H$1:$I$7,2,FALSE)</f>
        <v>2022/23</v>
      </c>
      <c r="BM4271" s="3" t="str">
        <f t="shared" si="67"/>
        <v>PCOA</v>
      </c>
    </row>
    <row r="4272" spans="1:65" x14ac:dyDescent="0.2">
      <c r="A4272">
        <v>2025</v>
      </c>
      <c r="B4272">
        <v>10</v>
      </c>
      <c r="C4272" t="s">
        <v>162</v>
      </c>
      <c r="D4272" t="s">
        <v>179</v>
      </c>
      <c r="E4272" t="s">
        <v>18</v>
      </c>
      <c r="F4272">
        <v>9253</v>
      </c>
      <c r="G4272" t="s">
        <v>141</v>
      </c>
      <c r="H4272" t="s">
        <v>164</v>
      </c>
      <c r="I4272" t="s">
        <v>164</v>
      </c>
      <c r="J4272" s="1">
        <v>45931</v>
      </c>
      <c r="K4272" t="s">
        <v>253</v>
      </c>
      <c r="L4272">
        <v>3</v>
      </c>
      <c r="M4272" t="s">
        <v>429</v>
      </c>
      <c r="N4272" t="s">
        <v>145</v>
      </c>
      <c r="O4272" t="s">
        <v>147</v>
      </c>
      <c r="P4272" t="s">
        <v>148</v>
      </c>
      <c r="Q4272">
        <v>120</v>
      </c>
      <c r="R4272">
        <v>6</v>
      </c>
      <c r="S4272">
        <v>360</v>
      </c>
      <c r="T4272">
        <v>0</v>
      </c>
      <c r="U4272">
        <v>2</v>
      </c>
      <c r="V4272">
        <v>2</v>
      </c>
      <c r="W4272">
        <v>120</v>
      </c>
      <c r="X4272">
        <v>120</v>
      </c>
      <c r="Y4272">
        <v>0</v>
      </c>
      <c r="Z4272">
        <v>0</v>
      </c>
      <c r="AA4272">
        <v>240</v>
      </c>
      <c r="AB4272">
        <v>0</v>
      </c>
      <c r="AC4272">
        <v>240</v>
      </c>
      <c r="AD4272">
        <v>2</v>
      </c>
      <c r="AE4272">
        <v>0</v>
      </c>
      <c r="AF4272">
        <v>4</v>
      </c>
      <c r="AG4272">
        <v>0</v>
      </c>
      <c r="AH4272">
        <v>0</v>
      </c>
      <c r="AI4272">
        <v>2</v>
      </c>
      <c r="AJ4272">
        <v>0</v>
      </c>
      <c r="AK4272">
        <v>0</v>
      </c>
      <c r="AL4272">
        <v>0</v>
      </c>
      <c r="AM4272">
        <v>0</v>
      </c>
      <c r="AN4272">
        <v>0</v>
      </c>
      <c r="AO4272">
        <v>3</v>
      </c>
      <c r="AP4272">
        <v>6</v>
      </c>
      <c r="AQ4272">
        <v>3</v>
      </c>
      <c r="AR4272">
        <v>0</v>
      </c>
      <c r="AS4272">
        <v>0</v>
      </c>
      <c r="AT4272">
        <v>1</v>
      </c>
      <c r="AU4272">
        <v>0</v>
      </c>
      <c r="AV4272">
        <v>0</v>
      </c>
      <c r="AW4272">
        <v>0</v>
      </c>
      <c r="AX4272">
        <v>0</v>
      </c>
      <c r="AY4272">
        <v>0</v>
      </c>
      <c r="AZ4272">
        <v>1</v>
      </c>
      <c r="BA4272">
        <v>1</v>
      </c>
      <c r="BB4272">
        <v>0</v>
      </c>
      <c r="BC4272">
        <v>0</v>
      </c>
      <c r="BD4272">
        <v>0</v>
      </c>
      <c r="BE4272">
        <v>0</v>
      </c>
      <c r="BF4272">
        <v>3</v>
      </c>
      <c r="BG4272">
        <v>120</v>
      </c>
      <c r="BH4272">
        <v>0</v>
      </c>
      <c r="BI4272">
        <v>2</v>
      </c>
      <c r="BJ4272" s="2">
        <v>45944</v>
      </c>
      <c r="BK4272">
        <v>0</v>
      </c>
      <c r="BL4272" s="3" t="str">
        <f>VLOOKUP(O4272,DropDownList!$H$1:$I$7,2,FALSE)</f>
        <v>2024/25</v>
      </c>
      <c r="BM4272" s="3" t="str">
        <f t="shared" si="67"/>
        <v>PRAS</v>
      </c>
    </row>
    <row r="4273" spans="1:65" x14ac:dyDescent="0.2">
      <c r="A4273">
        <v>2025</v>
      </c>
      <c r="B4273">
        <v>10</v>
      </c>
      <c r="C4273" t="s">
        <v>162</v>
      </c>
      <c r="D4273" t="s">
        <v>179</v>
      </c>
      <c r="E4273" t="s">
        <v>18</v>
      </c>
      <c r="F4273">
        <v>9253</v>
      </c>
      <c r="G4273" t="s">
        <v>141</v>
      </c>
      <c r="H4273" t="s">
        <v>164</v>
      </c>
      <c r="I4273" t="s">
        <v>164</v>
      </c>
      <c r="J4273" s="1">
        <v>45931</v>
      </c>
      <c r="K4273" t="s">
        <v>253</v>
      </c>
      <c r="L4273">
        <v>3</v>
      </c>
      <c r="M4273" t="s">
        <v>429</v>
      </c>
      <c r="N4273" t="s">
        <v>145</v>
      </c>
      <c r="O4273" t="s">
        <v>147</v>
      </c>
      <c r="P4273" t="s">
        <v>151</v>
      </c>
      <c r="Q4273">
        <v>0</v>
      </c>
      <c r="R4273">
        <v>27</v>
      </c>
      <c r="S4273">
        <v>810</v>
      </c>
      <c r="T4273">
        <v>90</v>
      </c>
      <c r="U4273">
        <v>0</v>
      </c>
      <c r="V4273">
        <v>0</v>
      </c>
      <c r="W4273">
        <v>0</v>
      </c>
      <c r="X4273">
        <v>0</v>
      </c>
      <c r="Y4273">
        <v>0</v>
      </c>
      <c r="Z4273">
        <v>0</v>
      </c>
      <c r="AA4273">
        <v>720</v>
      </c>
      <c r="AB4273">
        <v>0</v>
      </c>
      <c r="AC4273">
        <v>720</v>
      </c>
      <c r="AD4273">
        <v>0</v>
      </c>
      <c r="AE4273">
        <v>0</v>
      </c>
      <c r="AF4273">
        <v>24</v>
      </c>
      <c r="AG4273">
        <v>0</v>
      </c>
      <c r="AH4273">
        <v>3</v>
      </c>
      <c r="AI4273">
        <v>0</v>
      </c>
      <c r="AJ4273">
        <v>0</v>
      </c>
      <c r="AK4273">
        <v>0</v>
      </c>
      <c r="AL4273">
        <v>0</v>
      </c>
      <c r="AM4273">
        <v>0</v>
      </c>
      <c r="AN4273">
        <v>0</v>
      </c>
      <c r="AO4273">
        <v>0</v>
      </c>
      <c r="AP4273">
        <v>0</v>
      </c>
      <c r="AQ4273">
        <v>0</v>
      </c>
      <c r="AR4273">
        <v>0</v>
      </c>
      <c r="AS4273">
        <v>0</v>
      </c>
      <c r="AT4273">
        <v>0</v>
      </c>
      <c r="AU4273">
        <v>0</v>
      </c>
      <c r="AV4273">
        <v>0</v>
      </c>
      <c r="AW4273">
        <v>0</v>
      </c>
      <c r="AX4273">
        <v>0</v>
      </c>
      <c r="AY4273">
        <v>0</v>
      </c>
      <c r="AZ4273">
        <v>0</v>
      </c>
      <c r="BA4273">
        <v>0</v>
      </c>
      <c r="BB4273">
        <v>0</v>
      </c>
      <c r="BC4273">
        <v>0</v>
      </c>
      <c r="BD4273">
        <v>0</v>
      </c>
      <c r="BE4273">
        <v>0</v>
      </c>
      <c r="BF4273">
        <v>0</v>
      </c>
      <c r="BG4273">
        <v>0</v>
      </c>
      <c r="BH4273">
        <v>0</v>
      </c>
      <c r="BI4273">
        <v>0</v>
      </c>
      <c r="BJ4273" s="2">
        <v>45944</v>
      </c>
      <c r="BK4273">
        <v>0</v>
      </c>
      <c r="BL4273" s="3" t="str">
        <f>VLOOKUP(O4273,DropDownList!$H$1:$I$7,2,FALSE)</f>
        <v>2024/25</v>
      </c>
      <c r="BM4273" s="3" t="str">
        <f t="shared" si="67"/>
        <v>PCPF</v>
      </c>
    </row>
    <row r="4274" spans="1:65" x14ac:dyDescent="0.2">
      <c r="A4274">
        <v>2025</v>
      </c>
      <c r="B4274">
        <v>10</v>
      </c>
      <c r="C4274" t="s">
        <v>162</v>
      </c>
      <c r="D4274" t="s">
        <v>179</v>
      </c>
      <c r="E4274" t="s">
        <v>18</v>
      </c>
      <c r="F4274">
        <v>9253</v>
      </c>
      <c r="G4274" t="s">
        <v>141</v>
      </c>
      <c r="H4274" t="s">
        <v>164</v>
      </c>
      <c r="I4274" t="s">
        <v>164</v>
      </c>
      <c r="J4274" s="1">
        <v>45931</v>
      </c>
      <c r="K4274" t="s">
        <v>253</v>
      </c>
      <c r="L4274">
        <v>3</v>
      </c>
      <c r="M4274" t="s">
        <v>429</v>
      </c>
      <c r="N4274" t="s">
        <v>145</v>
      </c>
      <c r="O4274" t="s">
        <v>147</v>
      </c>
      <c r="P4274" t="s">
        <v>153</v>
      </c>
      <c r="Q4274">
        <v>0</v>
      </c>
      <c r="R4274">
        <v>1</v>
      </c>
      <c r="S4274">
        <v>45</v>
      </c>
      <c r="T4274">
        <v>0</v>
      </c>
      <c r="U4274">
        <v>0</v>
      </c>
      <c r="V4274">
        <v>0</v>
      </c>
      <c r="W4274">
        <v>0</v>
      </c>
      <c r="X4274">
        <v>0</v>
      </c>
      <c r="Y4274">
        <v>0</v>
      </c>
      <c r="Z4274">
        <v>0</v>
      </c>
      <c r="AA4274">
        <v>45</v>
      </c>
      <c r="AB4274">
        <v>0</v>
      </c>
      <c r="AC4274">
        <v>45</v>
      </c>
      <c r="AD4274">
        <v>0</v>
      </c>
      <c r="AE4274">
        <v>0</v>
      </c>
      <c r="AF4274">
        <v>1</v>
      </c>
      <c r="AG4274">
        <v>0</v>
      </c>
      <c r="AH4274">
        <v>0</v>
      </c>
      <c r="AI4274">
        <v>0</v>
      </c>
      <c r="AJ4274">
        <v>0</v>
      </c>
      <c r="AK4274">
        <v>0</v>
      </c>
      <c r="AL4274">
        <v>0</v>
      </c>
      <c r="AM4274">
        <v>0</v>
      </c>
      <c r="AN4274">
        <v>0</v>
      </c>
      <c r="AO4274">
        <v>0</v>
      </c>
      <c r="AP4274">
        <v>0</v>
      </c>
      <c r="AQ4274">
        <v>0</v>
      </c>
      <c r="AR4274">
        <v>0</v>
      </c>
      <c r="AS4274">
        <v>0</v>
      </c>
      <c r="AT4274">
        <v>0</v>
      </c>
      <c r="AU4274">
        <v>0</v>
      </c>
      <c r="AV4274">
        <v>0</v>
      </c>
      <c r="AW4274">
        <v>0</v>
      </c>
      <c r="AX4274">
        <v>0</v>
      </c>
      <c r="AY4274">
        <v>0</v>
      </c>
      <c r="AZ4274">
        <v>0</v>
      </c>
      <c r="BA4274">
        <v>0</v>
      </c>
      <c r="BB4274">
        <v>0</v>
      </c>
      <c r="BC4274">
        <v>0</v>
      </c>
      <c r="BD4274">
        <v>0</v>
      </c>
      <c r="BE4274">
        <v>0</v>
      </c>
      <c r="BF4274">
        <v>0</v>
      </c>
      <c r="BG4274">
        <v>0</v>
      </c>
      <c r="BH4274">
        <v>0</v>
      </c>
      <c r="BI4274">
        <v>0</v>
      </c>
      <c r="BJ4274" s="2">
        <v>45944</v>
      </c>
      <c r="BK4274">
        <v>0</v>
      </c>
      <c r="BL4274" s="3" t="str">
        <f>VLOOKUP(O4274,DropDownList!$H$1:$I$7,2,FALSE)</f>
        <v>2024/25</v>
      </c>
      <c r="BM4274" s="3" t="str">
        <f t="shared" si="67"/>
        <v>PREG</v>
      </c>
    </row>
    <row r="4275" spans="1:65" x14ac:dyDescent="0.2">
      <c r="A4275">
        <v>2025</v>
      </c>
      <c r="B4275">
        <v>10</v>
      </c>
      <c r="C4275" t="s">
        <v>162</v>
      </c>
      <c r="D4275" t="s">
        <v>179</v>
      </c>
      <c r="E4275" t="s">
        <v>18</v>
      </c>
      <c r="F4275">
        <v>9253</v>
      </c>
      <c r="G4275" t="s">
        <v>141</v>
      </c>
      <c r="H4275" t="s">
        <v>164</v>
      </c>
      <c r="I4275" t="s">
        <v>164</v>
      </c>
      <c r="J4275" s="1">
        <v>45931</v>
      </c>
      <c r="K4275" t="s">
        <v>253</v>
      </c>
      <c r="L4275">
        <v>3</v>
      </c>
      <c r="M4275" t="s">
        <v>429</v>
      </c>
      <c r="N4275" t="s">
        <v>145</v>
      </c>
      <c r="O4275" t="s">
        <v>155</v>
      </c>
      <c r="P4275" t="s">
        <v>153</v>
      </c>
      <c r="Q4275">
        <v>0</v>
      </c>
      <c r="R4275">
        <v>5</v>
      </c>
      <c r="S4275">
        <v>225</v>
      </c>
      <c r="T4275">
        <v>135</v>
      </c>
      <c r="U4275">
        <v>0</v>
      </c>
      <c r="V4275">
        <v>0</v>
      </c>
      <c r="W4275">
        <v>0</v>
      </c>
      <c r="X4275">
        <v>0</v>
      </c>
      <c r="Y4275">
        <v>0</v>
      </c>
      <c r="Z4275">
        <v>0</v>
      </c>
      <c r="AA4275">
        <v>90</v>
      </c>
      <c r="AB4275">
        <v>0</v>
      </c>
      <c r="AC4275">
        <v>90</v>
      </c>
      <c r="AD4275">
        <v>0</v>
      </c>
      <c r="AE4275">
        <v>0</v>
      </c>
      <c r="AF4275">
        <v>2</v>
      </c>
      <c r="AG4275">
        <v>0</v>
      </c>
      <c r="AH4275">
        <v>3</v>
      </c>
      <c r="AI4275">
        <v>0</v>
      </c>
      <c r="AJ4275">
        <v>0</v>
      </c>
      <c r="AK4275">
        <v>0</v>
      </c>
      <c r="AL4275">
        <v>0</v>
      </c>
      <c r="AM4275">
        <v>0</v>
      </c>
      <c r="AN4275">
        <v>0</v>
      </c>
      <c r="AO4275">
        <v>5</v>
      </c>
      <c r="AP4275">
        <v>5</v>
      </c>
      <c r="AQ4275">
        <v>5</v>
      </c>
      <c r="AR4275">
        <v>0</v>
      </c>
      <c r="AS4275">
        <v>0</v>
      </c>
      <c r="AT4275">
        <v>0</v>
      </c>
      <c r="AU4275">
        <v>0</v>
      </c>
      <c r="AV4275">
        <v>0</v>
      </c>
      <c r="AW4275">
        <v>0</v>
      </c>
      <c r="AX4275">
        <v>0</v>
      </c>
      <c r="AY4275">
        <v>0</v>
      </c>
      <c r="AZ4275">
        <v>0</v>
      </c>
      <c r="BA4275">
        <v>0</v>
      </c>
      <c r="BB4275">
        <v>0</v>
      </c>
      <c r="BC4275">
        <v>0</v>
      </c>
      <c r="BD4275">
        <v>0</v>
      </c>
      <c r="BE4275">
        <v>0</v>
      </c>
      <c r="BF4275">
        <v>5</v>
      </c>
      <c r="BG4275">
        <v>0</v>
      </c>
      <c r="BH4275">
        <v>0</v>
      </c>
      <c r="BI4275">
        <v>0</v>
      </c>
      <c r="BJ4275" s="2">
        <v>45944</v>
      </c>
      <c r="BK4275">
        <v>0</v>
      </c>
      <c r="BL4275" s="3" t="str">
        <f>VLOOKUP(O4275,DropDownList!$H$1:$I$7,2,FALSE)</f>
        <v>2022/23</v>
      </c>
      <c r="BM4275" s="3" t="str">
        <f t="shared" si="67"/>
        <v>PREG</v>
      </c>
    </row>
    <row r="4276" spans="1:65" x14ac:dyDescent="0.2">
      <c r="A4276">
        <v>2025</v>
      </c>
      <c r="B4276">
        <v>10</v>
      </c>
      <c r="C4276" t="s">
        <v>162</v>
      </c>
      <c r="D4276" t="s">
        <v>179</v>
      </c>
      <c r="E4276" t="s">
        <v>18</v>
      </c>
      <c r="F4276">
        <v>9253</v>
      </c>
      <c r="G4276" t="s">
        <v>141</v>
      </c>
      <c r="H4276" t="s">
        <v>164</v>
      </c>
      <c r="I4276" t="s">
        <v>164</v>
      </c>
      <c r="J4276" s="1">
        <v>45931</v>
      </c>
      <c r="K4276" t="s">
        <v>253</v>
      </c>
      <c r="L4276">
        <v>3</v>
      </c>
      <c r="M4276" t="s">
        <v>429</v>
      </c>
      <c r="N4276" t="s">
        <v>145</v>
      </c>
      <c r="O4276" t="s">
        <v>156</v>
      </c>
      <c r="P4276" t="s">
        <v>146</v>
      </c>
      <c r="Q4276">
        <v>260</v>
      </c>
      <c r="R4276">
        <v>155</v>
      </c>
      <c r="S4276">
        <v>2660</v>
      </c>
      <c r="T4276">
        <v>90</v>
      </c>
      <c r="U4276">
        <v>44</v>
      </c>
      <c r="V4276">
        <v>6</v>
      </c>
      <c r="W4276">
        <v>110</v>
      </c>
      <c r="X4276">
        <v>110</v>
      </c>
      <c r="Y4276">
        <v>0</v>
      </c>
      <c r="Z4276">
        <v>0</v>
      </c>
      <c r="AA4276">
        <v>2310</v>
      </c>
      <c r="AB4276">
        <v>0</v>
      </c>
      <c r="AC4276">
        <v>0</v>
      </c>
      <c r="AD4276">
        <v>6</v>
      </c>
      <c r="AE4276">
        <v>0</v>
      </c>
      <c r="AF4276">
        <v>134</v>
      </c>
      <c r="AG4276">
        <v>0</v>
      </c>
      <c r="AH4276">
        <v>6</v>
      </c>
      <c r="AI4276">
        <v>15</v>
      </c>
      <c r="AJ4276">
        <v>0</v>
      </c>
      <c r="AK4276">
        <v>0</v>
      </c>
      <c r="AL4276">
        <v>0</v>
      </c>
      <c r="AM4276">
        <v>0</v>
      </c>
      <c r="AN4276">
        <v>0</v>
      </c>
      <c r="AO4276">
        <v>96</v>
      </c>
      <c r="AP4276">
        <v>466</v>
      </c>
      <c r="AQ4276">
        <v>97</v>
      </c>
      <c r="AR4276">
        <v>0</v>
      </c>
      <c r="AS4276">
        <v>63</v>
      </c>
      <c r="AT4276">
        <v>41</v>
      </c>
      <c r="AU4276">
        <v>7</v>
      </c>
      <c r="AV4276">
        <v>1</v>
      </c>
      <c r="AW4276">
        <v>4</v>
      </c>
      <c r="AX4276">
        <v>0</v>
      </c>
      <c r="AY4276">
        <v>58</v>
      </c>
      <c r="AZ4276">
        <v>89</v>
      </c>
      <c r="BA4276">
        <v>52</v>
      </c>
      <c r="BB4276">
        <v>19</v>
      </c>
      <c r="BC4276">
        <v>7</v>
      </c>
      <c r="BD4276">
        <v>2</v>
      </c>
      <c r="BE4276">
        <v>0</v>
      </c>
      <c r="BF4276">
        <v>150</v>
      </c>
      <c r="BG4276">
        <v>260</v>
      </c>
      <c r="BH4276">
        <v>0</v>
      </c>
      <c r="BI4276">
        <v>43</v>
      </c>
      <c r="BJ4276" s="2">
        <v>45944</v>
      </c>
      <c r="BK4276">
        <v>1</v>
      </c>
      <c r="BL4276" s="3" t="str">
        <f>VLOOKUP(O4276,DropDownList!$H$1:$I$7,2,FALSE)</f>
        <v>2023/24</v>
      </c>
      <c r="BM4276" s="3" t="str">
        <f t="shared" si="67"/>
        <v>VSUR</v>
      </c>
    </row>
    <row r="4277" spans="1:65" x14ac:dyDescent="0.2">
      <c r="A4277">
        <v>2025</v>
      </c>
      <c r="B4277">
        <v>10</v>
      </c>
      <c r="C4277" t="s">
        <v>162</v>
      </c>
      <c r="D4277" t="s">
        <v>179</v>
      </c>
      <c r="E4277" t="s">
        <v>18</v>
      </c>
      <c r="F4277">
        <v>9253</v>
      </c>
      <c r="G4277" t="s">
        <v>141</v>
      </c>
      <c r="H4277" t="s">
        <v>164</v>
      </c>
      <c r="I4277" t="s">
        <v>164</v>
      </c>
      <c r="J4277" s="1">
        <v>45931</v>
      </c>
      <c r="K4277" t="s">
        <v>253</v>
      </c>
      <c r="L4277">
        <v>3</v>
      </c>
      <c r="M4277" t="s">
        <v>429</v>
      </c>
      <c r="N4277" t="s">
        <v>145</v>
      </c>
      <c r="O4277" t="s">
        <v>155</v>
      </c>
      <c r="P4277" t="s">
        <v>150</v>
      </c>
      <c r="Q4277">
        <v>5896.7</v>
      </c>
      <c r="R4277">
        <v>245</v>
      </c>
      <c r="S4277">
        <v>33590.07</v>
      </c>
      <c r="T4277">
        <v>5135.47</v>
      </c>
      <c r="U4277">
        <v>49</v>
      </c>
      <c r="V4277">
        <v>22</v>
      </c>
      <c r="W4277">
        <v>3366.83</v>
      </c>
      <c r="X4277">
        <v>3376.83</v>
      </c>
      <c r="Y4277">
        <v>207</v>
      </c>
      <c r="Z4277">
        <v>28454.6</v>
      </c>
      <c r="AA4277">
        <v>22557.9</v>
      </c>
      <c r="AB4277">
        <v>6717.83</v>
      </c>
      <c r="AC4277">
        <v>15840.07</v>
      </c>
      <c r="AD4277">
        <v>18</v>
      </c>
      <c r="AE4277">
        <v>4</v>
      </c>
      <c r="AF4277">
        <v>152</v>
      </c>
      <c r="AG4277">
        <v>22</v>
      </c>
      <c r="AH4277">
        <v>38</v>
      </c>
      <c r="AI4277">
        <v>27</v>
      </c>
      <c r="AJ4277">
        <v>38</v>
      </c>
      <c r="AK4277">
        <v>21</v>
      </c>
      <c r="AL4277">
        <v>2</v>
      </c>
      <c r="AM4277">
        <v>13</v>
      </c>
      <c r="AN4277">
        <v>3</v>
      </c>
      <c r="AO4277">
        <v>173</v>
      </c>
      <c r="AP4277">
        <v>972</v>
      </c>
      <c r="AQ4277">
        <v>181</v>
      </c>
      <c r="AR4277">
        <v>0</v>
      </c>
      <c r="AS4277">
        <v>95</v>
      </c>
      <c r="AT4277">
        <v>101</v>
      </c>
      <c r="AU4277">
        <v>10</v>
      </c>
      <c r="AV4277">
        <v>4</v>
      </c>
      <c r="AW4277">
        <v>0</v>
      </c>
      <c r="AX4277">
        <v>0</v>
      </c>
      <c r="AY4277">
        <v>151</v>
      </c>
      <c r="AZ4277">
        <v>199</v>
      </c>
      <c r="BA4277">
        <v>127</v>
      </c>
      <c r="BB4277">
        <v>32</v>
      </c>
      <c r="BC4277">
        <v>15</v>
      </c>
      <c r="BD4277">
        <v>1</v>
      </c>
      <c r="BE4277">
        <v>0</v>
      </c>
      <c r="BF4277">
        <v>173</v>
      </c>
      <c r="BG4277">
        <v>4164.22</v>
      </c>
      <c r="BH4277">
        <v>6</v>
      </c>
      <c r="BI4277">
        <v>46</v>
      </c>
      <c r="BJ4277" s="2">
        <v>45944</v>
      </c>
      <c r="BK4277">
        <v>0</v>
      </c>
      <c r="BL4277" s="3" t="str">
        <f>VLOOKUP(O4277,DropDownList!$H$1:$I$7,2,FALSE)</f>
        <v>2022/23</v>
      </c>
      <c r="BM4277" s="3" t="str">
        <f t="shared" si="67"/>
        <v>FISCAL FINES</v>
      </c>
    </row>
    <row r="4278" spans="1:65" x14ac:dyDescent="0.2">
      <c r="A4278">
        <v>2025</v>
      </c>
      <c r="B4278">
        <v>10</v>
      </c>
      <c r="C4278" t="s">
        <v>162</v>
      </c>
      <c r="D4278" t="s">
        <v>179</v>
      </c>
      <c r="E4278" t="s">
        <v>18</v>
      </c>
      <c r="F4278">
        <v>9253</v>
      </c>
      <c r="G4278" t="s">
        <v>141</v>
      </c>
      <c r="H4278" t="s">
        <v>164</v>
      </c>
      <c r="I4278" t="s">
        <v>164</v>
      </c>
      <c r="J4278" s="1">
        <v>45931</v>
      </c>
      <c r="K4278" t="s">
        <v>253</v>
      </c>
      <c r="L4278">
        <v>3</v>
      </c>
      <c r="M4278" t="s">
        <v>429</v>
      </c>
      <c r="N4278" t="s">
        <v>145</v>
      </c>
      <c r="O4278" t="s">
        <v>147</v>
      </c>
      <c r="P4278" t="s">
        <v>152</v>
      </c>
      <c r="Q4278">
        <v>0</v>
      </c>
      <c r="R4278">
        <v>13</v>
      </c>
      <c r="S4278">
        <v>520</v>
      </c>
      <c r="T4278">
        <v>240</v>
      </c>
      <c r="U4278">
        <v>0</v>
      </c>
      <c r="V4278">
        <v>0</v>
      </c>
      <c r="W4278">
        <v>0</v>
      </c>
      <c r="X4278">
        <v>0</v>
      </c>
      <c r="Y4278">
        <v>0</v>
      </c>
      <c r="Z4278">
        <v>0</v>
      </c>
      <c r="AA4278">
        <v>280</v>
      </c>
      <c r="AB4278">
        <v>0</v>
      </c>
      <c r="AC4278">
        <v>280</v>
      </c>
      <c r="AD4278">
        <v>0</v>
      </c>
      <c r="AE4278">
        <v>0</v>
      </c>
      <c r="AF4278">
        <v>7</v>
      </c>
      <c r="AG4278">
        <v>0</v>
      </c>
      <c r="AH4278">
        <v>6</v>
      </c>
      <c r="AI4278">
        <v>0</v>
      </c>
      <c r="AJ4278">
        <v>0</v>
      </c>
      <c r="AK4278">
        <v>0</v>
      </c>
      <c r="AL4278">
        <v>0</v>
      </c>
      <c r="AM4278">
        <v>0</v>
      </c>
      <c r="AN4278">
        <v>0</v>
      </c>
      <c r="AO4278">
        <v>0</v>
      </c>
      <c r="AP4278">
        <v>0</v>
      </c>
      <c r="AQ4278">
        <v>0</v>
      </c>
      <c r="AR4278">
        <v>0</v>
      </c>
      <c r="AS4278">
        <v>0</v>
      </c>
      <c r="AT4278">
        <v>0</v>
      </c>
      <c r="AU4278">
        <v>0</v>
      </c>
      <c r="AV4278">
        <v>0</v>
      </c>
      <c r="AW4278">
        <v>0</v>
      </c>
      <c r="AX4278">
        <v>0</v>
      </c>
      <c r="AY4278">
        <v>0</v>
      </c>
      <c r="AZ4278">
        <v>0</v>
      </c>
      <c r="BA4278">
        <v>0</v>
      </c>
      <c r="BB4278">
        <v>0</v>
      </c>
      <c r="BC4278">
        <v>0</v>
      </c>
      <c r="BD4278">
        <v>0</v>
      </c>
      <c r="BE4278">
        <v>0</v>
      </c>
      <c r="BF4278">
        <v>0</v>
      </c>
      <c r="BG4278">
        <v>0</v>
      </c>
      <c r="BH4278">
        <v>0</v>
      </c>
      <c r="BI4278">
        <v>0</v>
      </c>
      <c r="BJ4278" s="2">
        <v>45944</v>
      </c>
      <c r="BK4278">
        <v>0</v>
      </c>
      <c r="BL4278" s="3" t="str">
        <f>VLOOKUP(O4278,DropDownList!$H$1:$I$7,2,FALSE)</f>
        <v>2024/25</v>
      </c>
      <c r="BM4278" s="3" t="str">
        <f t="shared" si="67"/>
        <v>PCOA</v>
      </c>
    </row>
    <row r="4279" spans="1:65" x14ac:dyDescent="0.2">
      <c r="A4279">
        <v>2025</v>
      </c>
      <c r="B4279">
        <v>10</v>
      </c>
      <c r="C4279" t="s">
        <v>162</v>
      </c>
      <c r="D4279" t="s">
        <v>179</v>
      </c>
      <c r="E4279" t="s">
        <v>18</v>
      </c>
      <c r="F4279">
        <v>9253</v>
      </c>
      <c r="G4279" t="s">
        <v>141</v>
      </c>
      <c r="H4279" t="s">
        <v>164</v>
      </c>
      <c r="I4279" t="s">
        <v>164</v>
      </c>
      <c r="J4279" s="1">
        <v>45931</v>
      </c>
      <c r="K4279" t="s">
        <v>253</v>
      </c>
      <c r="L4279">
        <v>3</v>
      </c>
      <c r="M4279" t="s">
        <v>429</v>
      </c>
      <c r="N4279" t="s">
        <v>145</v>
      </c>
      <c r="O4279" t="s">
        <v>155</v>
      </c>
      <c r="P4279" t="s">
        <v>154</v>
      </c>
      <c r="Q4279">
        <v>8928.83</v>
      </c>
      <c r="R4279">
        <v>190</v>
      </c>
      <c r="S4279">
        <v>54190</v>
      </c>
      <c r="T4279">
        <v>2058.0100000000002</v>
      </c>
      <c r="U4279">
        <v>34</v>
      </c>
      <c r="V4279">
        <v>23</v>
      </c>
      <c r="W4279">
        <v>6560.55</v>
      </c>
      <c r="X4279">
        <v>6790.55</v>
      </c>
      <c r="Y4279">
        <v>0</v>
      </c>
      <c r="Z4279">
        <v>0</v>
      </c>
      <c r="AA4279">
        <v>43203.16</v>
      </c>
      <c r="AB4279">
        <v>180</v>
      </c>
      <c r="AC4279">
        <v>40273.160000000003</v>
      </c>
      <c r="AD4279">
        <v>15</v>
      </c>
      <c r="AE4279">
        <v>8</v>
      </c>
      <c r="AF4279">
        <v>146</v>
      </c>
      <c r="AG4279">
        <v>15</v>
      </c>
      <c r="AH4279">
        <v>7</v>
      </c>
      <c r="AI4279">
        <v>19</v>
      </c>
      <c r="AJ4279">
        <v>0</v>
      </c>
      <c r="AK4279">
        <v>0</v>
      </c>
      <c r="AL4279">
        <v>0</v>
      </c>
      <c r="AM4279">
        <v>0</v>
      </c>
      <c r="AN4279">
        <v>0</v>
      </c>
      <c r="AO4279">
        <v>130</v>
      </c>
      <c r="AP4279">
        <v>737</v>
      </c>
      <c r="AQ4279">
        <v>127</v>
      </c>
      <c r="AR4279">
        <v>0</v>
      </c>
      <c r="AS4279">
        <v>91</v>
      </c>
      <c r="AT4279">
        <v>71</v>
      </c>
      <c r="AU4279">
        <v>33</v>
      </c>
      <c r="AV4279">
        <v>19</v>
      </c>
      <c r="AW4279">
        <v>6</v>
      </c>
      <c r="AX4279">
        <v>0</v>
      </c>
      <c r="AY4279">
        <v>74</v>
      </c>
      <c r="AZ4279">
        <v>119</v>
      </c>
      <c r="BA4279">
        <v>80</v>
      </c>
      <c r="BB4279">
        <v>47</v>
      </c>
      <c r="BC4279">
        <v>24</v>
      </c>
      <c r="BD4279">
        <v>2</v>
      </c>
      <c r="BE4279">
        <v>0</v>
      </c>
      <c r="BF4279">
        <v>179</v>
      </c>
      <c r="BG4279">
        <v>5655</v>
      </c>
      <c r="BH4279">
        <v>3</v>
      </c>
      <c r="BI4279">
        <v>30</v>
      </c>
      <c r="BJ4279" s="2">
        <v>45944</v>
      </c>
      <c r="BK4279">
        <v>4</v>
      </c>
      <c r="BL4279" s="3" t="str">
        <f>VLOOKUP(O4279,DropDownList!$H$1:$I$7,2,FALSE)</f>
        <v>2022/23</v>
      </c>
      <c r="BM4279" s="3" t="str">
        <f t="shared" si="67"/>
        <v>JP COURT</v>
      </c>
    </row>
    <row r="4280" spans="1:65" x14ac:dyDescent="0.2">
      <c r="A4280">
        <v>2025</v>
      </c>
      <c r="B4280">
        <v>10</v>
      </c>
      <c r="C4280" t="s">
        <v>162</v>
      </c>
      <c r="D4280" t="s">
        <v>179</v>
      </c>
      <c r="E4280" t="s">
        <v>18</v>
      </c>
      <c r="F4280">
        <v>9253</v>
      </c>
      <c r="G4280" t="s">
        <v>141</v>
      </c>
      <c r="H4280" t="s">
        <v>164</v>
      </c>
      <c r="I4280" t="s">
        <v>164</v>
      </c>
      <c r="J4280" s="1">
        <v>45931</v>
      </c>
      <c r="K4280" t="s">
        <v>253</v>
      </c>
      <c r="L4280">
        <v>3</v>
      </c>
      <c r="M4280" t="s">
        <v>429</v>
      </c>
      <c r="N4280" t="s">
        <v>145</v>
      </c>
      <c r="O4280" t="s">
        <v>149</v>
      </c>
      <c r="P4280" t="s">
        <v>146</v>
      </c>
      <c r="Q4280">
        <v>70</v>
      </c>
      <c r="R4280">
        <v>27</v>
      </c>
      <c r="S4280">
        <v>460</v>
      </c>
      <c r="T4280">
        <v>20</v>
      </c>
      <c r="U4280">
        <v>18</v>
      </c>
      <c r="V4280">
        <v>3</v>
      </c>
      <c r="W4280">
        <v>50</v>
      </c>
      <c r="X4280">
        <v>50</v>
      </c>
      <c r="Y4280">
        <v>0</v>
      </c>
      <c r="Z4280">
        <v>0</v>
      </c>
      <c r="AA4280">
        <v>370</v>
      </c>
      <c r="AB4280">
        <v>0</v>
      </c>
      <c r="AC4280">
        <v>0</v>
      </c>
      <c r="AD4280">
        <v>3</v>
      </c>
      <c r="AE4280">
        <v>0</v>
      </c>
      <c r="AF4280">
        <v>21</v>
      </c>
      <c r="AG4280">
        <v>0</v>
      </c>
      <c r="AH4280">
        <v>1</v>
      </c>
      <c r="AI4280">
        <v>5</v>
      </c>
      <c r="AJ4280">
        <v>0</v>
      </c>
      <c r="AK4280">
        <v>0</v>
      </c>
      <c r="AL4280">
        <v>0</v>
      </c>
      <c r="AM4280">
        <v>0</v>
      </c>
      <c r="AN4280">
        <v>0</v>
      </c>
      <c r="AO4280">
        <v>18</v>
      </c>
      <c r="AP4280">
        <v>43</v>
      </c>
      <c r="AQ4280">
        <v>18</v>
      </c>
      <c r="AR4280">
        <v>0</v>
      </c>
      <c r="AS4280">
        <v>6</v>
      </c>
      <c r="AT4280">
        <v>1</v>
      </c>
      <c r="AU4280">
        <v>0</v>
      </c>
      <c r="AV4280">
        <v>0</v>
      </c>
      <c r="AW4280">
        <v>0</v>
      </c>
      <c r="AX4280">
        <v>0</v>
      </c>
      <c r="AY4280">
        <v>4</v>
      </c>
      <c r="AZ4280">
        <v>5</v>
      </c>
      <c r="BA4280">
        <v>0</v>
      </c>
      <c r="BB4280">
        <v>2</v>
      </c>
      <c r="BC4280">
        <v>0</v>
      </c>
      <c r="BD4280">
        <v>1</v>
      </c>
      <c r="BE4280">
        <v>0</v>
      </c>
      <c r="BF4280">
        <v>27</v>
      </c>
      <c r="BG4280">
        <v>70</v>
      </c>
      <c r="BH4280">
        <v>0</v>
      </c>
      <c r="BI4280">
        <v>18</v>
      </c>
      <c r="BJ4280" s="2">
        <v>45944</v>
      </c>
      <c r="BK4280">
        <v>0</v>
      </c>
      <c r="BL4280" s="3" t="str">
        <f>VLOOKUP(O4280,DropDownList!$H$1:$I$7,2,FALSE)</f>
        <v>2025/26</v>
      </c>
      <c r="BM4280" s="3" t="str">
        <f t="shared" si="67"/>
        <v>VSUR</v>
      </c>
    </row>
    <row r="4281" spans="1:65" x14ac:dyDescent="0.2">
      <c r="A4281">
        <v>2025</v>
      </c>
      <c r="B4281">
        <v>10</v>
      </c>
      <c r="C4281" t="s">
        <v>162</v>
      </c>
      <c r="D4281" t="s">
        <v>179</v>
      </c>
      <c r="E4281" t="s">
        <v>18</v>
      </c>
      <c r="F4281">
        <v>9253</v>
      </c>
      <c r="G4281" t="s">
        <v>141</v>
      </c>
      <c r="H4281" t="s">
        <v>164</v>
      </c>
      <c r="I4281" t="s">
        <v>164</v>
      </c>
      <c r="J4281" s="1">
        <v>45931</v>
      </c>
      <c r="K4281" t="s">
        <v>253</v>
      </c>
      <c r="L4281">
        <v>3</v>
      </c>
      <c r="M4281" t="s">
        <v>429</v>
      </c>
      <c r="N4281" t="s">
        <v>145</v>
      </c>
      <c r="O4281" t="s">
        <v>156</v>
      </c>
      <c r="P4281" t="s">
        <v>153</v>
      </c>
      <c r="Q4281">
        <v>45</v>
      </c>
      <c r="R4281">
        <v>2</v>
      </c>
      <c r="S4281">
        <v>90</v>
      </c>
      <c r="T4281">
        <v>0</v>
      </c>
      <c r="U4281">
        <v>1</v>
      </c>
      <c r="V4281">
        <v>1</v>
      </c>
      <c r="W4281">
        <v>45</v>
      </c>
      <c r="X4281">
        <v>45</v>
      </c>
      <c r="Y4281">
        <v>0</v>
      </c>
      <c r="Z4281">
        <v>0</v>
      </c>
      <c r="AA4281">
        <v>45</v>
      </c>
      <c r="AB4281">
        <v>0</v>
      </c>
      <c r="AC4281">
        <v>45</v>
      </c>
      <c r="AD4281">
        <v>1</v>
      </c>
      <c r="AE4281">
        <v>0</v>
      </c>
      <c r="AF4281">
        <v>1</v>
      </c>
      <c r="AG4281">
        <v>0</v>
      </c>
      <c r="AH4281">
        <v>0</v>
      </c>
      <c r="AI4281">
        <v>1</v>
      </c>
      <c r="AJ4281">
        <v>0</v>
      </c>
      <c r="AK4281">
        <v>0</v>
      </c>
      <c r="AL4281">
        <v>0</v>
      </c>
      <c r="AM4281">
        <v>0</v>
      </c>
      <c r="AN4281">
        <v>0</v>
      </c>
      <c r="AO4281">
        <v>2</v>
      </c>
      <c r="AP4281">
        <v>2</v>
      </c>
      <c r="AQ4281">
        <v>2</v>
      </c>
      <c r="AR4281">
        <v>0</v>
      </c>
      <c r="AS4281">
        <v>0</v>
      </c>
      <c r="AT4281">
        <v>0</v>
      </c>
      <c r="AU4281">
        <v>0</v>
      </c>
      <c r="AV4281">
        <v>0</v>
      </c>
      <c r="AW4281">
        <v>0</v>
      </c>
      <c r="AX4281">
        <v>0</v>
      </c>
      <c r="AY4281">
        <v>0</v>
      </c>
      <c r="AZ4281">
        <v>0</v>
      </c>
      <c r="BA4281">
        <v>0</v>
      </c>
      <c r="BB4281">
        <v>0</v>
      </c>
      <c r="BC4281">
        <v>0</v>
      </c>
      <c r="BD4281">
        <v>0</v>
      </c>
      <c r="BE4281">
        <v>0</v>
      </c>
      <c r="BF4281">
        <v>2</v>
      </c>
      <c r="BG4281">
        <v>45</v>
      </c>
      <c r="BH4281">
        <v>0</v>
      </c>
      <c r="BI4281">
        <v>1</v>
      </c>
      <c r="BJ4281" s="2">
        <v>45944</v>
      </c>
      <c r="BK4281">
        <v>0</v>
      </c>
      <c r="BL4281" s="3" t="str">
        <f>VLOOKUP(O4281,DropDownList!$H$1:$I$7,2,FALSE)</f>
        <v>2023/24</v>
      </c>
      <c r="BM4281" s="3" t="str">
        <f t="shared" si="67"/>
        <v>PREG</v>
      </c>
    </row>
    <row r="4282" spans="1:65" x14ac:dyDescent="0.2">
      <c r="A4282">
        <v>2025</v>
      </c>
      <c r="B4282">
        <v>10</v>
      </c>
      <c r="C4282" t="s">
        <v>162</v>
      </c>
      <c r="D4282" t="s">
        <v>179</v>
      </c>
      <c r="E4282" t="s">
        <v>18</v>
      </c>
      <c r="F4282">
        <v>9253</v>
      </c>
      <c r="G4282" t="s">
        <v>141</v>
      </c>
      <c r="H4282" t="s">
        <v>164</v>
      </c>
      <c r="I4282" t="s">
        <v>164</v>
      </c>
      <c r="J4282" s="1">
        <v>45931</v>
      </c>
      <c r="K4282" t="s">
        <v>253</v>
      </c>
      <c r="L4282">
        <v>3</v>
      </c>
      <c r="M4282" t="s">
        <v>429</v>
      </c>
      <c r="N4282" t="s">
        <v>145</v>
      </c>
      <c r="O4282" t="s">
        <v>156</v>
      </c>
      <c r="P4282" t="s">
        <v>151</v>
      </c>
      <c r="Q4282">
        <v>0</v>
      </c>
      <c r="R4282">
        <v>20</v>
      </c>
      <c r="S4282">
        <v>600</v>
      </c>
      <c r="T4282">
        <v>180</v>
      </c>
      <c r="U4282">
        <v>0</v>
      </c>
      <c r="V4282">
        <v>0</v>
      </c>
      <c r="W4282">
        <v>0</v>
      </c>
      <c r="X4282">
        <v>0</v>
      </c>
      <c r="Y4282">
        <v>0</v>
      </c>
      <c r="Z4282">
        <v>0</v>
      </c>
      <c r="AA4282">
        <v>420</v>
      </c>
      <c r="AB4282">
        <v>0</v>
      </c>
      <c r="AC4282">
        <v>420</v>
      </c>
      <c r="AD4282">
        <v>0</v>
      </c>
      <c r="AE4282">
        <v>0</v>
      </c>
      <c r="AF4282">
        <v>14</v>
      </c>
      <c r="AG4282">
        <v>0</v>
      </c>
      <c r="AH4282">
        <v>6</v>
      </c>
      <c r="AI4282">
        <v>0</v>
      </c>
      <c r="AJ4282">
        <v>0</v>
      </c>
      <c r="AK4282">
        <v>0</v>
      </c>
      <c r="AL4282">
        <v>0</v>
      </c>
      <c r="AM4282">
        <v>2</v>
      </c>
      <c r="AN4282">
        <v>0</v>
      </c>
      <c r="AO4282">
        <v>0</v>
      </c>
      <c r="AP4282">
        <v>0</v>
      </c>
      <c r="AQ4282">
        <v>0</v>
      </c>
      <c r="AR4282">
        <v>0</v>
      </c>
      <c r="AS4282">
        <v>0</v>
      </c>
      <c r="AT4282">
        <v>0</v>
      </c>
      <c r="AU4282">
        <v>0</v>
      </c>
      <c r="AV4282">
        <v>0</v>
      </c>
      <c r="AW4282">
        <v>0</v>
      </c>
      <c r="AX4282">
        <v>0</v>
      </c>
      <c r="AY4282">
        <v>0</v>
      </c>
      <c r="AZ4282">
        <v>0</v>
      </c>
      <c r="BA4282">
        <v>0</v>
      </c>
      <c r="BB4282">
        <v>0</v>
      </c>
      <c r="BC4282">
        <v>0</v>
      </c>
      <c r="BD4282">
        <v>0</v>
      </c>
      <c r="BE4282">
        <v>0</v>
      </c>
      <c r="BF4282">
        <v>0</v>
      </c>
      <c r="BG4282">
        <v>0</v>
      </c>
      <c r="BH4282">
        <v>0</v>
      </c>
      <c r="BI4282">
        <v>0</v>
      </c>
      <c r="BJ4282" s="2">
        <v>45944</v>
      </c>
      <c r="BK4282">
        <v>0</v>
      </c>
      <c r="BL4282" s="3" t="str">
        <f>VLOOKUP(O4282,DropDownList!$H$1:$I$7,2,FALSE)</f>
        <v>2023/24</v>
      </c>
      <c r="BM4282" s="3" t="str">
        <f t="shared" si="67"/>
        <v>PCPF</v>
      </c>
    </row>
    <row r="4283" spans="1:65" x14ac:dyDescent="0.2">
      <c r="A4283">
        <v>2025</v>
      </c>
      <c r="B4283">
        <v>10</v>
      </c>
      <c r="C4283" t="s">
        <v>162</v>
      </c>
      <c r="D4283" t="s">
        <v>179</v>
      </c>
      <c r="E4283" t="s">
        <v>18</v>
      </c>
      <c r="F4283">
        <v>9253</v>
      </c>
      <c r="G4283" t="s">
        <v>141</v>
      </c>
      <c r="H4283" t="s">
        <v>164</v>
      </c>
      <c r="I4283" t="s">
        <v>164</v>
      </c>
      <c r="J4283" s="1">
        <v>45931</v>
      </c>
      <c r="K4283" t="s">
        <v>253</v>
      </c>
      <c r="L4283">
        <v>3</v>
      </c>
      <c r="M4283" t="s">
        <v>429</v>
      </c>
      <c r="N4283" t="s">
        <v>145</v>
      </c>
      <c r="O4283" t="s">
        <v>149</v>
      </c>
      <c r="P4283" t="s">
        <v>154</v>
      </c>
      <c r="Q4283">
        <v>3894.98</v>
      </c>
      <c r="R4283">
        <v>27</v>
      </c>
      <c r="S4283">
        <v>8345</v>
      </c>
      <c r="T4283">
        <v>400</v>
      </c>
      <c r="U4283">
        <v>18</v>
      </c>
      <c r="V4283">
        <v>12</v>
      </c>
      <c r="W4283">
        <v>1600</v>
      </c>
      <c r="X4283">
        <v>2865</v>
      </c>
      <c r="Y4283">
        <v>0</v>
      </c>
      <c r="Z4283">
        <v>0</v>
      </c>
      <c r="AA4283">
        <v>4050.02</v>
      </c>
      <c r="AB4283">
        <v>0</v>
      </c>
      <c r="AC4283">
        <v>3680.02</v>
      </c>
      <c r="AD4283">
        <v>3</v>
      </c>
      <c r="AE4283">
        <v>9</v>
      </c>
      <c r="AF4283">
        <v>8</v>
      </c>
      <c r="AG4283">
        <v>13</v>
      </c>
      <c r="AH4283">
        <v>1</v>
      </c>
      <c r="AI4283">
        <v>5</v>
      </c>
      <c r="AJ4283">
        <v>0</v>
      </c>
      <c r="AK4283">
        <v>0</v>
      </c>
      <c r="AL4283">
        <v>0</v>
      </c>
      <c r="AM4283">
        <v>0</v>
      </c>
      <c r="AN4283">
        <v>0</v>
      </c>
      <c r="AO4283">
        <v>18</v>
      </c>
      <c r="AP4283">
        <v>43</v>
      </c>
      <c r="AQ4283">
        <v>18</v>
      </c>
      <c r="AR4283">
        <v>0</v>
      </c>
      <c r="AS4283">
        <v>6</v>
      </c>
      <c r="AT4283">
        <v>1</v>
      </c>
      <c r="AU4283">
        <v>0</v>
      </c>
      <c r="AV4283">
        <v>0</v>
      </c>
      <c r="AW4283">
        <v>0</v>
      </c>
      <c r="AX4283">
        <v>0</v>
      </c>
      <c r="AY4283">
        <v>4</v>
      </c>
      <c r="AZ4283">
        <v>5</v>
      </c>
      <c r="BA4283">
        <v>0</v>
      </c>
      <c r="BB4283">
        <v>2</v>
      </c>
      <c r="BC4283">
        <v>0</v>
      </c>
      <c r="BD4283">
        <v>1</v>
      </c>
      <c r="BE4283">
        <v>0</v>
      </c>
      <c r="BF4283">
        <v>27</v>
      </c>
      <c r="BG4283">
        <v>1280</v>
      </c>
      <c r="BH4283">
        <v>0</v>
      </c>
      <c r="BI4283">
        <v>18</v>
      </c>
      <c r="BJ4283" s="2">
        <v>45944</v>
      </c>
      <c r="BK4283">
        <v>0</v>
      </c>
      <c r="BL4283" s="3" t="str">
        <f>VLOOKUP(O4283,DropDownList!$H$1:$I$7,2,FALSE)</f>
        <v>2025/26</v>
      </c>
      <c r="BM4283" s="3" t="str">
        <f t="shared" si="67"/>
        <v>JP COURT</v>
      </c>
    </row>
    <row r="4284" spans="1:65" x14ac:dyDescent="0.2">
      <c r="A4284">
        <v>2025</v>
      </c>
      <c r="B4284">
        <v>10</v>
      </c>
      <c r="C4284" t="s">
        <v>162</v>
      </c>
      <c r="D4284" t="s">
        <v>179</v>
      </c>
      <c r="E4284" t="s">
        <v>18</v>
      </c>
      <c r="F4284">
        <v>9253</v>
      </c>
      <c r="G4284" t="s">
        <v>141</v>
      </c>
      <c r="H4284" t="s">
        <v>164</v>
      </c>
      <c r="I4284" t="s">
        <v>164</v>
      </c>
      <c r="J4284" s="1">
        <v>45931</v>
      </c>
      <c r="K4284" t="s">
        <v>253</v>
      </c>
      <c r="L4284">
        <v>3</v>
      </c>
      <c r="M4284" t="s">
        <v>429</v>
      </c>
      <c r="N4284" t="s">
        <v>145</v>
      </c>
      <c r="O4284" t="s">
        <v>149</v>
      </c>
      <c r="P4284" t="s">
        <v>152</v>
      </c>
      <c r="Q4284">
        <v>0</v>
      </c>
      <c r="R4284">
        <v>4</v>
      </c>
      <c r="S4284">
        <v>160</v>
      </c>
      <c r="T4284">
        <v>0</v>
      </c>
      <c r="U4284">
        <v>0</v>
      </c>
      <c r="V4284">
        <v>0</v>
      </c>
      <c r="W4284">
        <v>0</v>
      </c>
      <c r="X4284">
        <v>0</v>
      </c>
      <c r="Y4284">
        <v>0</v>
      </c>
      <c r="Z4284">
        <v>0</v>
      </c>
      <c r="AA4284">
        <v>160</v>
      </c>
      <c r="AB4284">
        <v>0</v>
      </c>
      <c r="AC4284">
        <v>160</v>
      </c>
      <c r="AD4284">
        <v>0</v>
      </c>
      <c r="AE4284">
        <v>0</v>
      </c>
      <c r="AF4284">
        <v>4</v>
      </c>
      <c r="AG4284">
        <v>0</v>
      </c>
      <c r="AH4284">
        <v>0</v>
      </c>
      <c r="AI4284">
        <v>0</v>
      </c>
      <c r="AJ4284">
        <v>0</v>
      </c>
      <c r="AK4284">
        <v>0</v>
      </c>
      <c r="AL4284">
        <v>0</v>
      </c>
      <c r="AM4284">
        <v>0</v>
      </c>
      <c r="AN4284">
        <v>0</v>
      </c>
      <c r="AO4284">
        <v>0</v>
      </c>
      <c r="AP4284">
        <v>0</v>
      </c>
      <c r="AQ4284">
        <v>0</v>
      </c>
      <c r="AR4284">
        <v>0</v>
      </c>
      <c r="AS4284">
        <v>0</v>
      </c>
      <c r="AT4284">
        <v>0</v>
      </c>
      <c r="AU4284">
        <v>0</v>
      </c>
      <c r="AV4284">
        <v>0</v>
      </c>
      <c r="AW4284">
        <v>0</v>
      </c>
      <c r="AX4284">
        <v>0</v>
      </c>
      <c r="AY4284">
        <v>0</v>
      </c>
      <c r="AZ4284">
        <v>0</v>
      </c>
      <c r="BA4284">
        <v>0</v>
      </c>
      <c r="BB4284">
        <v>0</v>
      </c>
      <c r="BC4284">
        <v>0</v>
      </c>
      <c r="BD4284">
        <v>0</v>
      </c>
      <c r="BE4284">
        <v>0</v>
      </c>
      <c r="BF4284">
        <v>0</v>
      </c>
      <c r="BG4284">
        <v>0</v>
      </c>
      <c r="BH4284">
        <v>0</v>
      </c>
      <c r="BI4284">
        <v>0</v>
      </c>
      <c r="BJ4284" s="2">
        <v>45944</v>
      </c>
      <c r="BK4284">
        <v>0</v>
      </c>
      <c r="BL4284" s="3" t="str">
        <f>VLOOKUP(O4284,DropDownList!$H$1:$I$7,2,FALSE)</f>
        <v>2025/26</v>
      </c>
      <c r="BM4284" s="3" t="str">
        <f t="shared" si="67"/>
        <v>PCOA</v>
      </c>
    </row>
    <row r="4285" spans="1:65" x14ac:dyDescent="0.2">
      <c r="A4285">
        <v>2025</v>
      </c>
      <c r="B4285">
        <v>10</v>
      </c>
      <c r="C4285" t="s">
        <v>162</v>
      </c>
      <c r="D4285" t="s">
        <v>179</v>
      </c>
      <c r="E4285" t="s">
        <v>18</v>
      </c>
      <c r="F4285">
        <v>9253</v>
      </c>
      <c r="G4285" t="s">
        <v>141</v>
      </c>
      <c r="H4285" t="s">
        <v>164</v>
      </c>
      <c r="I4285" t="s">
        <v>164</v>
      </c>
      <c r="J4285" s="1">
        <v>45931</v>
      </c>
      <c r="K4285" t="s">
        <v>253</v>
      </c>
      <c r="L4285">
        <v>3</v>
      </c>
      <c r="M4285" t="s">
        <v>429</v>
      </c>
      <c r="N4285" t="s">
        <v>145</v>
      </c>
      <c r="O4285" t="s">
        <v>147</v>
      </c>
      <c r="P4285" t="s">
        <v>150</v>
      </c>
      <c r="Q4285">
        <v>8041.53</v>
      </c>
      <c r="R4285">
        <v>119</v>
      </c>
      <c r="S4285">
        <v>18051.38</v>
      </c>
      <c r="T4285">
        <v>1872.5</v>
      </c>
      <c r="U4285">
        <v>61</v>
      </c>
      <c r="V4285">
        <v>37</v>
      </c>
      <c r="W4285">
        <v>5352.11</v>
      </c>
      <c r="X4285">
        <v>5560.87</v>
      </c>
      <c r="Y4285">
        <v>110</v>
      </c>
      <c r="Z4285">
        <v>16178.88</v>
      </c>
      <c r="AA4285">
        <v>8137.35</v>
      </c>
      <c r="AB4285">
        <v>2821.91</v>
      </c>
      <c r="AC4285">
        <v>5315.44</v>
      </c>
      <c r="AD4285">
        <v>30</v>
      </c>
      <c r="AE4285">
        <v>7</v>
      </c>
      <c r="AF4285">
        <v>49</v>
      </c>
      <c r="AG4285">
        <v>19</v>
      </c>
      <c r="AH4285">
        <v>9</v>
      </c>
      <c r="AI4285">
        <v>42</v>
      </c>
      <c r="AJ4285">
        <v>20</v>
      </c>
      <c r="AK4285">
        <v>7</v>
      </c>
      <c r="AL4285">
        <v>1</v>
      </c>
      <c r="AM4285">
        <v>4</v>
      </c>
      <c r="AN4285">
        <v>1</v>
      </c>
      <c r="AO4285">
        <v>86</v>
      </c>
      <c r="AP4285">
        <v>330</v>
      </c>
      <c r="AQ4285">
        <v>89</v>
      </c>
      <c r="AR4285">
        <v>1</v>
      </c>
      <c r="AS4285">
        <v>37</v>
      </c>
      <c r="AT4285">
        <v>31</v>
      </c>
      <c r="AU4285">
        <v>5</v>
      </c>
      <c r="AV4285">
        <v>3</v>
      </c>
      <c r="AW4285">
        <v>0</v>
      </c>
      <c r="AX4285">
        <v>0</v>
      </c>
      <c r="AY4285">
        <v>36</v>
      </c>
      <c r="AZ4285">
        <v>62</v>
      </c>
      <c r="BA4285">
        <v>31</v>
      </c>
      <c r="BB4285">
        <v>10</v>
      </c>
      <c r="BC4285">
        <v>4</v>
      </c>
      <c r="BD4285">
        <v>1</v>
      </c>
      <c r="BE4285">
        <v>0</v>
      </c>
      <c r="BF4285">
        <v>89</v>
      </c>
      <c r="BG4285">
        <v>6461.27</v>
      </c>
      <c r="BH4285">
        <v>0</v>
      </c>
      <c r="BI4285">
        <v>61</v>
      </c>
      <c r="BJ4285" s="2">
        <v>45944</v>
      </c>
      <c r="BK4285">
        <v>0</v>
      </c>
      <c r="BL4285" s="3" t="str">
        <f>VLOOKUP(O4285,DropDownList!$H$1:$I$7,2,FALSE)</f>
        <v>2024/25</v>
      </c>
      <c r="BM4285" s="3" t="str">
        <f t="shared" si="67"/>
        <v>FISCAL FINES</v>
      </c>
    </row>
    <row r="4286" spans="1:65" x14ac:dyDescent="0.2">
      <c r="A4286">
        <v>2025</v>
      </c>
      <c r="B4286">
        <v>10</v>
      </c>
      <c r="C4286" t="s">
        <v>162</v>
      </c>
      <c r="D4286" t="s">
        <v>179</v>
      </c>
      <c r="E4286" t="s">
        <v>18</v>
      </c>
      <c r="F4286">
        <v>9253</v>
      </c>
      <c r="G4286" t="s">
        <v>141</v>
      </c>
      <c r="H4286" t="s">
        <v>164</v>
      </c>
      <c r="I4286" t="s">
        <v>164</v>
      </c>
      <c r="J4286" s="1">
        <v>45931</v>
      </c>
      <c r="K4286" t="s">
        <v>253</v>
      </c>
      <c r="L4286">
        <v>3</v>
      </c>
      <c r="M4286" t="s">
        <v>429</v>
      </c>
      <c r="N4286" t="s">
        <v>145</v>
      </c>
      <c r="O4286" t="s">
        <v>149</v>
      </c>
      <c r="P4286" t="s">
        <v>151</v>
      </c>
      <c r="Q4286">
        <v>0</v>
      </c>
      <c r="R4286">
        <v>14</v>
      </c>
      <c r="S4286">
        <v>420</v>
      </c>
      <c r="T4286">
        <v>90</v>
      </c>
      <c r="U4286">
        <v>0</v>
      </c>
      <c r="V4286">
        <v>0</v>
      </c>
      <c r="W4286">
        <v>0</v>
      </c>
      <c r="X4286">
        <v>0</v>
      </c>
      <c r="Y4286">
        <v>0</v>
      </c>
      <c r="Z4286">
        <v>0</v>
      </c>
      <c r="AA4286">
        <v>330</v>
      </c>
      <c r="AB4286">
        <v>0</v>
      </c>
      <c r="AC4286">
        <v>330</v>
      </c>
      <c r="AD4286">
        <v>0</v>
      </c>
      <c r="AE4286">
        <v>0</v>
      </c>
      <c r="AF4286">
        <v>11</v>
      </c>
      <c r="AG4286">
        <v>0</v>
      </c>
      <c r="AH4286">
        <v>3</v>
      </c>
      <c r="AI4286">
        <v>0</v>
      </c>
      <c r="AJ4286">
        <v>0</v>
      </c>
      <c r="AK4286">
        <v>0</v>
      </c>
      <c r="AL4286">
        <v>0</v>
      </c>
      <c r="AM4286">
        <v>0</v>
      </c>
      <c r="AN4286">
        <v>0</v>
      </c>
      <c r="AO4286">
        <v>0</v>
      </c>
      <c r="AP4286">
        <v>0</v>
      </c>
      <c r="AQ4286">
        <v>0</v>
      </c>
      <c r="AR4286">
        <v>0</v>
      </c>
      <c r="AS4286">
        <v>0</v>
      </c>
      <c r="AT4286">
        <v>0</v>
      </c>
      <c r="AU4286">
        <v>0</v>
      </c>
      <c r="AV4286">
        <v>0</v>
      </c>
      <c r="AW4286">
        <v>0</v>
      </c>
      <c r="AX4286">
        <v>0</v>
      </c>
      <c r="AY4286">
        <v>0</v>
      </c>
      <c r="AZ4286">
        <v>0</v>
      </c>
      <c r="BA4286">
        <v>0</v>
      </c>
      <c r="BB4286">
        <v>0</v>
      </c>
      <c r="BC4286">
        <v>0</v>
      </c>
      <c r="BD4286">
        <v>0</v>
      </c>
      <c r="BE4286">
        <v>0</v>
      </c>
      <c r="BF4286">
        <v>0</v>
      </c>
      <c r="BG4286">
        <v>0</v>
      </c>
      <c r="BH4286">
        <v>0</v>
      </c>
      <c r="BI4286">
        <v>0</v>
      </c>
      <c r="BJ4286" s="2">
        <v>45944</v>
      </c>
      <c r="BK4286">
        <v>0</v>
      </c>
      <c r="BL4286" s="3" t="str">
        <f>VLOOKUP(O4286,DropDownList!$H$1:$I$7,2,FALSE)</f>
        <v>2025/26</v>
      </c>
      <c r="BM4286" s="3" t="str">
        <f t="shared" si="67"/>
        <v>PCPF</v>
      </c>
    </row>
    <row r="4287" spans="1:65" x14ac:dyDescent="0.2">
      <c r="A4287">
        <v>2025</v>
      </c>
      <c r="B4287">
        <v>10</v>
      </c>
      <c r="C4287" t="s">
        <v>162</v>
      </c>
      <c r="D4287" t="s">
        <v>179</v>
      </c>
      <c r="E4287" t="s">
        <v>18</v>
      </c>
      <c r="F4287">
        <v>9253</v>
      </c>
      <c r="G4287" t="s">
        <v>141</v>
      </c>
      <c r="H4287" t="s">
        <v>164</v>
      </c>
      <c r="I4287" t="s">
        <v>164</v>
      </c>
      <c r="J4287" s="1">
        <v>45931</v>
      </c>
      <c r="K4287" t="s">
        <v>253</v>
      </c>
      <c r="L4287">
        <v>3</v>
      </c>
      <c r="M4287" t="s">
        <v>429</v>
      </c>
      <c r="N4287" t="s">
        <v>145</v>
      </c>
      <c r="O4287" t="s">
        <v>149</v>
      </c>
      <c r="P4287" t="s">
        <v>150</v>
      </c>
      <c r="Q4287">
        <v>3457.14</v>
      </c>
      <c r="R4287">
        <v>36</v>
      </c>
      <c r="S4287">
        <v>5312.97</v>
      </c>
      <c r="T4287">
        <v>290</v>
      </c>
      <c r="U4287">
        <v>21</v>
      </c>
      <c r="V4287">
        <v>21</v>
      </c>
      <c r="W4287">
        <v>2284.6</v>
      </c>
      <c r="X4287">
        <v>3457.14</v>
      </c>
      <c r="Y4287">
        <v>34</v>
      </c>
      <c r="Z4287">
        <v>5022.97</v>
      </c>
      <c r="AA4287">
        <v>1565.83</v>
      </c>
      <c r="AB4287">
        <v>445.83</v>
      </c>
      <c r="AC4287">
        <v>1120</v>
      </c>
      <c r="AD4287">
        <v>20</v>
      </c>
      <c r="AE4287">
        <v>1</v>
      </c>
      <c r="AF4287">
        <v>13</v>
      </c>
      <c r="AG4287">
        <v>1</v>
      </c>
      <c r="AH4287">
        <v>2</v>
      </c>
      <c r="AI4287">
        <v>20</v>
      </c>
      <c r="AJ4287">
        <v>9</v>
      </c>
      <c r="AK4287">
        <v>1</v>
      </c>
      <c r="AL4287">
        <v>0</v>
      </c>
      <c r="AM4287">
        <v>1</v>
      </c>
      <c r="AN4287">
        <v>0</v>
      </c>
      <c r="AO4287">
        <v>21</v>
      </c>
      <c r="AP4287">
        <v>45</v>
      </c>
      <c r="AQ4287">
        <v>21</v>
      </c>
      <c r="AR4287">
        <v>0</v>
      </c>
      <c r="AS4287">
        <v>6</v>
      </c>
      <c r="AT4287">
        <v>4</v>
      </c>
      <c r="AU4287">
        <v>1</v>
      </c>
      <c r="AV4287">
        <v>0</v>
      </c>
      <c r="AW4287">
        <v>0</v>
      </c>
      <c r="AX4287">
        <v>0</v>
      </c>
      <c r="AY4287">
        <v>0</v>
      </c>
      <c r="AZ4287">
        <v>6</v>
      </c>
      <c r="BA4287">
        <v>0</v>
      </c>
      <c r="BB4287">
        <v>0</v>
      </c>
      <c r="BC4287">
        <v>0</v>
      </c>
      <c r="BD4287">
        <v>1</v>
      </c>
      <c r="BE4287">
        <v>0</v>
      </c>
      <c r="BF4287">
        <v>22</v>
      </c>
      <c r="BG4287">
        <v>3402.14</v>
      </c>
      <c r="BH4287">
        <v>0</v>
      </c>
      <c r="BI4287">
        <v>21</v>
      </c>
      <c r="BJ4287" s="2">
        <v>45944</v>
      </c>
      <c r="BK4287">
        <v>0</v>
      </c>
      <c r="BL4287" s="3" t="str">
        <f>VLOOKUP(O4287,DropDownList!$H$1:$I$7,2,FALSE)</f>
        <v>2025/26</v>
      </c>
      <c r="BM4287" s="3" t="str">
        <f t="shared" si="67"/>
        <v>FISCAL FINES</v>
      </c>
    </row>
    <row r="4288" spans="1:65" x14ac:dyDescent="0.2">
      <c r="A4288">
        <v>2025</v>
      </c>
      <c r="B4288">
        <v>10</v>
      </c>
      <c r="C4288" t="s">
        <v>162</v>
      </c>
      <c r="D4288" t="s">
        <v>180</v>
      </c>
      <c r="E4288" t="s">
        <v>18</v>
      </c>
      <c r="F4288">
        <v>9854</v>
      </c>
      <c r="G4288" t="s">
        <v>158</v>
      </c>
      <c r="H4288" t="s">
        <v>164</v>
      </c>
      <c r="I4288" t="s">
        <v>164</v>
      </c>
      <c r="J4288" s="1">
        <v>45931</v>
      </c>
      <c r="K4288" t="s">
        <v>253</v>
      </c>
      <c r="L4288">
        <v>3</v>
      </c>
      <c r="M4288" t="s">
        <v>429</v>
      </c>
      <c r="N4288" t="s">
        <v>145</v>
      </c>
      <c r="O4288" t="s">
        <v>155</v>
      </c>
      <c r="P4288" t="s">
        <v>160</v>
      </c>
      <c r="Q4288">
        <v>18878.16</v>
      </c>
      <c r="R4288">
        <v>256</v>
      </c>
      <c r="S4288">
        <v>143750</v>
      </c>
      <c r="T4288">
        <v>19013.16</v>
      </c>
      <c r="U4288">
        <v>43</v>
      </c>
      <c r="V4288">
        <v>25</v>
      </c>
      <c r="W4288">
        <v>14426.52</v>
      </c>
      <c r="X4288">
        <v>14814.52</v>
      </c>
      <c r="Y4288">
        <v>0</v>
      </c>
      <c r="Z4288">
        <v>0</v>
      </c>
      <c r="AA4288">
        <v>105858.68</v>
      </c>
      <c r="AB4288">
        <v>3276.87</v>
      </c>
      <c r="AC4288">
        <v>97204.38</v>
      </c>
      <c r="AD4288">
        <v>8</v>
      </c>
      <c r="AE4288">
        <v>17</v>
      </c>
      <c r="AF4288">
        <v>172</v>
      </c>
      <c r="AG4288">
        <v>30</v>
      </c>
      <c r="AH4288">
        <v>32</v>
      </c>
      <c r="AI4288">
        <v>13</v>
      </c>
      <c r="AJ4288">
        <v>0</v>
      </c>
      <c r="AK4288">
        <v>0</v>
      </c>
      <c r="AL4288">
        <v>0</v>
      </c>
      <c r="AM4288">
        <v>0</v>
      </c>
      <c r="AN4288">
        <v>0</v>
      </c>
      <c r="AO4288">
        <v>178</v>
      </c>
      <c r="AP4288">
        <v>846</v>
      </c>
      <c r="AQ4288">
        <v>161</v>
      </c>
      <c r="AR4288">
        <v>0</v>
      </c>
      <c r="AS4288">
        <v>79</v>
      </c>
      <c r="AT4288">
        <v>76</v>
      </c>
      <c r="AU4288">
        <v>41</v>
      </c>
      <c r="AV4288">
        <v>18</v>
      </c>
      <c r="AW4288">
        <v>37</v>
      </c>
      <c r="AX4288">
        <v>0</v>
      </c>
      <c r="AY4288">
        <v>99</v>
      </c>
      <c r="AZ4288">
        <v>132</v>
      </c>
      <c r="BA4288">
        <v>89</v>
      </c>
      <c r="BB4288">
        <v>38</v>
      </c>
      <c r="BC4288">
        <v>24</v>
      </c>
      <c r="BD4288">
        <v>3</v>
      </c>
      <c r="BE4288">
        <v>0</v>
      </c>
      <c r="BF4288">
        <v>215</v>
      </c>
      <c r="BG4288">
        <v>9460</v>
      </c>
      <c r="BH4288">
        <v>9</v>
      </c>
      <c r="BI4288">
        <v>38</v>
      </c>
      <c r="BJ4288" s="2">
        <v>45944</v>
      </c>
      <c r="BK4288">
        <v>1</v>
      </c>
      <c r="BL4288" s="3" t="str">
        <f>VLOOKUP(O4288,DropDownList!$H$1:$I$7,2,FALSE)</f>
        <v>2022/23</v>
      </c>
      <c r="BM4288" s="3" t="str">
        <f t="shared" si="67"/>
        <v>SC COURT</v>
      </c>
    </row>
    <row r="4289" spans="1:65" x14ac:dyDescent="0.2">
      <c r="A4289">
        <v>2025</v>
      </c>
      <c r="B4289">
        <v>10</v>
      </c>
      <c r="C4289" t="s">
        <v>162</v>
      </c>
      <c r="D4289" t="s">
        <v>180</v>
      </c>
      <c r="E4289" t="s">
        <v>18</v>
      </c>
      <c r="F4289">
        <v>9854</v>
      </c>
      <c r="G4289" t="s">
        <v>158</v>
      </c>
      <c r="H4289" t="s">
        <v>164</v>
      </c>
      <c r="I4289" t="s">
        <v>164</v>
      </c>
      <c r="J4289" s="1">
        <v>45931</v>
      </c>
      <c r="K4289" t="s">
        <v>253</v>
      </c>
      <c r="L4289">
        <v>3</v>
      </c>
      <c r="M4289" t="s">
        <v>429</v>
      </c>
      <c r="N4289" t="s">
        <v>145</v>
      </c>
      <c r="O4289" t="s">
        <v>155</v>
      </c>
      <c r="P4289" t="s">
        <v>159</v>
      </c>
      <c r="Q4289">
        <v>0</v>
      </c>
      <c r="R4289">
        <v>1</v>
      </c>
      <c r="S4289">
        <v>1685</v>
      </c>
      <c r="T4289">
        <v>0</v>
      </c>
      <c r="U4289">
        <v>0</v>
      </c>
      <c r="V4289">
        <v>0</v>
      </c>
      <c r="W4289">
        <v>0</v>
      </c>
      <c r="X4289">
        <v>0</v>
      </c>
      <c r="Y4289">
        <v>0</v>
      </c>
      <c r="Z4289">
        <v>0</v>
      </c>
      <c r="AA4289">
        <v>1685</v>
      </c>
      <c r="AB4289">
        <v>0</v>
      </c>
      <c r="AC4289">
        <v>0</v>
      </c>
      <c r="AD4289">
        <v>0</v>
      </c>
      <c r="AE4289">
        <v>0</v>
      </c>
      <c r="AF4289">
        <v>1</v>
      </c>
      <c r="AG4289">
        <v>0</v>
      </c>
      <c r="AH4289">
        <v>0</v>
      </c>
      <c r="AI4289">
        <v>0</v>
      </c>
      <c r="AJ4289">
        <v>0</v>
      </c>
      <c r="AK4289">
        <v>0</v>
      </c>
      <c r="AL4289">
        <v>0</v>
      </c>
      <c r="AM4289">
        <v>0</v>
      </c>
      <c r="AN4289">
        <v>0</v>
      </c>
      <c r="AO4289">
        <v>0</v>
      </c>
      <c r="AP4289">
        <v>0</v>
      </c>
      <c r="AQ4289">
        <v>0</v>
      </c>
      <c r="AR4289">
        <v>0</v>
      </c>
      <c r="AS4289">
        <v>0</v>
      </c>
      <c r="AT4289">
        <v>0</v>
      </c>
      <c r="AU4289">
        <v>0</v>
      </c>
      <c r="AV4289">
        <v>0</v>
      </c>
      <c r="AW4289">
        <v>0</v>
      </c>
      <c r="AX4289">
        <v>0</v>
      </c>
      <c r="AY4289">
        <v>0</v>
      </c>
      <c r="AZ4289">
        <v>0</v>
      </c>
      <c r="BA4289">
        <v>0</v>
      </c>
      <c r="BB4289">
        <v>0</v>
      </c>
      <c r="BC4289">
        <v>0</v>
      </c>
      <c r="BD4289">
        <v>0</v>
      </c>
      <c r="BE4289">
        <v>0</v>
      </c>
      <c r="BF4289">
        <v>0</v>
      </c>
      <c r="BG4289">
        <v>0</v>
      </c>
      <c r="BH4289">
        <v>0</v>
      </c>
      <c r="BI4289">
        <v>0</v>
      </c>
      <c r="BJ4289" s="2">
        <v>45944</v>
      </c>
      <c r="BK4289">
        <v>0</v>
      </c>
      <c r="BL4289" s="3" t="str">
        <f>VLOOKUP(O4289,DropDownList!$H$1:$I$7,2,FALSE)</f>
        <v>2022/23</v>
      </c>
      <c r="BM4289" s="3" t="str">
        <f t="shared" si="67"/>
        <v>CONF</v>
      </c>
    </row>
    <row r="4290" spans="1:65" x14ac:dyDescent="0.2">
      <c r="A4290">
        <v>2025</v>
      </c>
      <c r="B4290">
        <v>10</v>
      </c>
      <c r="C4290" t="s">
        <v>162</v>
      </c>
      <c r="D4290" t="s">
        <v>180</v>
      </c>
      <c r="E4290" t="s">
        <v>18</v>
      </c>
      <c r="F4290">
        <v>9854</v>
      </c>
      <c r="G4290" t="s">
        <v>158</v>
      </c>
      <c r="H4290" t="s">
        <v>164</v>
      </c>
      <c r="I4290" t="s">
        <v>164</v>
      </c>
      <c r="J4290" s="1">
        <v>45931</v>
      </c>
      <c r="K4290" t="s">
        <v>253</v>
      </c>
      <c r="L4290">
        <v>3</v>
      </c>
      <c r="M4290" t="s">
        <v>429</v>
      </c>
      <c r="N4290" t="s">
        <v>145</v>
      </c>
      <c r="O4290" t="s">
        <v>149</v>
      </c>
      <c r="P4290" t="s">
        <v>160</v>
      </c>
      <c r="Q4290">
        <v>29768.98</v>
      </c>
      <c r="R4290">
        <v>58</v>
      </c>
      <c r="S4290">
        <v>50539</v>
      </c>
      <c r="T4290">
        <v>940</v>
      </c>
      <c r="U4290">
        <v>43</v>
      </c>
      <c r="V4290">
        <v>26</v>
      </c>
      <c r="W4290">
        <v>6590</v>
      </c>
      <c r="X4290">
        <v>15105</v>
      </c>
      <c r="Y4290">
        <v>0</v>
      </c>
      <c r="Z4290">
        <v>0</v>
      </c>
      <c r="AA4290">
        <v>19830.02</v>
      </c>
      <c r="AB4290">
        <v>249</v>
      </c>
      <c r="AC4290">
        <v>17541.02</v>
      </c>
      <c r="AD4290">
        <v>8</v>
      </c>
      <c r="AE4290">
        <v>18</v>
      </c>
      <c r="AF4290">
        <v>14</v>
      </c>
      <c r="AG4290">
        <v>33</v>
      </c>
      <c r="AH4290">
        <v>1</v>
      </c>
      <c r="AI4290">
        <v>10</v>
      </c>
      <c r="AJ4290">
        <v>0</v>
      </c>
      <c r="AK4290">
        <v>0</v>
      </c>
      <c r="AL4290">
        <v>0</v>
      </c>
      <c r="AM4290">
        <v>0</v>
      </c>
      <c r="AN4290">
        <v>0</v>
      </c>
      <c r="AO4290">
        <v>33</v>
      </c>
      <c r="AP4290">
        <v>65</v>
      </c>
      <c r="AQ4290">
        <v>34</v>
      </c>
      <c r="AR4290">
        <v>0</v>
      </c>
      <c r="AS4290">
        <v>8</v>
      </c>
      <c r="AT4290">
        <v>0</v>
      </c>
      <c r="AU4290">
        <v>0</v>
      </c>
      <c r="AV4290">
        <v>0</v>
      </c>
      <c r="AW4290">
        <v>1</v>
      </c>
      <c r="AX4290">
        <v>0</v>
      </c>
      <c r="AY4290">
        <v>3</v>
      </c>
      <c r="AZ4290">
        <v>7</v>
      </c>
      <c r="BA4290">
        <v>0</v>
      </c>
      <c r="BB4290">
        <v>2</v>
      </c>
      <c r="BC4290">
        <v>0</v>
      </c>
      <c r="BD4290">
        <v>2</v>
      </c>
      <c r="BE4290">
        <v>0</v>
      </c>
      <c r="BF4290">
        <v>51</v>
      </c>
      <c r="BG4290">
        <v>4110</v>
      </c>
      <c r="BH4290">
        <v>0</v>
      </c>
      <c r="BI4290">
        <v>36</v>
      </c>
      <c r="BJ4290" s="2">
        <v>45944</v>
      </c>
      <c r="BK4290">
        <v>0</v>
      </c>
      <c r="BL4290" s="3" t="str">
        <f>VLOOKUP(O4290,DropDownList!$H$1:$I$7,2,FALSE)</f>
        <v>2025/26</v>
      </c>
      <c r="BM4290" s="3" t="str">
        <f t="shared" si="67"/>
        <v>SC COURT</v>
      </c>
    </row>
    <row r="4291" spans="1:65" x14ac:dyDescent="0.2">
      <c r="A4291">
        <v>2025</v>
      </c>
      <c r="B4291">
        <v>10</v>
      </c>
      <c r="C4291" t="s">
        <v>162</v>
      </c>
      <c r="D4291" t="s">
        <v>180</v>
      </c>
      <c r="E4291" t="s">
        <v>18</v>
      </c>
      <c r="F4291">
        <v>9854</v>
      </c>
      <c r="G4291" t="s">
        <v>158</v>
      </c>
      <c r="H4291" t="s">
        <v>164</v>
      </c>
      <c r="I4291" t="s">
        <v>164</v>
      </c>
      <c r="J4291" s="1">
        <v>45931</v>
      </c>
      <c r="K4291" t="s">
        <v>253</v>
      </c>
      <c r="L4291">
        <v>3</v>
      </c>
      <c r="M4291" t="s">
        <v>429</v>
      </c>
      <c r="N4291" t="s">
        <v>145</v>
      </c>
      <c r="O4291" t="s">
        <v>156</v>
      </c>
      <c r="P4291" t="s">
        <v>159</v>
      </c>
      <c r="Q4291">
        <v>0</v>
      </c>
      <c r="R4291">
        <v>1</v>
      </c>
      <c r="S4291">
        <v>15480.83</v>
      </c>
      <c r="T4291">
        <v>0</v>
      </c>
      <c r="U4291">
        <v>0</v>
      </c>
      <c r="V4291">
        <v>0</v>
      </c>
      <c r="W4291">
        <v>0</v>
      </c>
      <c r="X4291">
        <v>0</v>
      </c>
      <c r="Y4291">
        <v>0</v>
      </c>
      <c r="Z4291">
        <v>0</v>
      </c>
      <c r="AA4291">
        <v>15480.83</v>
      </c>
      <c r="AB4291">
        <v>0</v>
      </c>
      <c r="AC4291">
        <v>0</v>
      </c>
      <c r="AD4291">
        <v>0</v>
      </c>
      <c r="AE4291">
        <v>0</v>
      </c>
      <c r="AF4291">
        <v>1</v>
      </c>
      <c r="AG4291">
        <v>0</v>
      </c>
      <c r="AH4291">
        <v>0</v>
      </c>
      <c r="AI4291">
        <v>0</v>
      </c>
      <c r="AJ4291">
        <v>0</v>
      </c>
      <c r="AK4291">
        <v>0</v>
      </c>
      <c r="AL4291">
        <v>0</v>
      </c>
      <c r="AM4291">
        <v>0</v>
      </c>
      <c r="AN4291">
        <v>0</v>
      </c>
      <c r="AO4291">
        <v>0</v>
      </c>
      <c r="AP4291">
        <v>0</v>
      </c>
      <c r="AQ4291">
        <v>0</v>
      </c>
      <c r="AR4291">
        <v>0</v>
      </c>
      <c r="AS4291">
        <v>0</v>
      </c>
      <c r="AT4291">
        <v>0</v>
      </c>
      <c r="AU4291">
        <v>0</v>
      </c>
      <c r="AV4291">
        <v>0</v>
      </c>
      <c r="AW4291">
        <v>0</v>
      </c>
      <c r="AX4291">
        <v>0</v>
      </c>
      <c r="AY4291">
        <v>0</v>
      </c>
      <c r="AZ4291">
        <v>0</v>
      </c>
      <c r="BA4291">
        <v>0</v>
      </c>
      <c r="BB4291">
        <v>0</v>
      </c>
      <c r="BC4291">
        <v>0</v>
      </c>
      <c r="BD4291">
        <v>0</v>
      </c>
      <c r="BE4291">
        <v>0</v>
      </c>
      <c r="BF4291">
        <v>0</v>
      </c>
      <c r="BG4291">
        <v>0</v>
      </c>
      <c r="BH4291">
        <v>0</v>
      </c>
      <c r="BI4291">
        <v>0</v>
      </c>
      <c r="BJ4291" s="2">
        <v>45944</v>
      </c>
      <c r="BK4291">
        <v>0</v>
      </c>
      <c r="BL4291" s="3" t="str">
        <f>VLOOKUP(O4291,DropDownList!$H$1:$I$7,2,FALSE)</f>
        <v>2023/24</v>
      </c>
      <c r="BM4291" s="3" t="str">
        <f t="shared" si="67"/>
        <v>CONF</v>
      </c>
    </row>
    <row r="4292" spans="1:65" x14ac:dyDescent="0.2">
      <c r="A4292">
        <v>2025</v>
      </c>
      <c r="B4292">
        <v>10</v>
      </c>
      <c r="C4292" t="s">
        <v>162</v>
      </c>
      <c r="D4292" t="s">
        <v>180</v>
      </c>
      <c r="E4292" t="s">
        <v>18</v>
      </c>
      <c r="F4292">
        <v>9854</v>
      </c>
      <c r="G4292" t="s">
        <v>158</v>
      </c>
      <c r="H4292" t="s">
        <v>164</v>
      </c>
      <c r="I4292" t="s">
        <v>164</v>
      </c>
      <c r="J4292" s="1">
        <v>45931</v>
      </c>
      <c r="K4292" t="s">
        <v>253</v>
      </c>
      <c r="L4292">
        <v>3</v>
      </c>
      <c r="M4292" t="s">
        <v>429</v>
      </c>
      <c r="N4292" t="s">
        <v>145</v>
      </c>
      <c r="O4292" t="s">
        <v>155</v>
      </c>
      <c r="P4292" t="s">
        <v>161</v>
      </c>
      <c r="Q4292">
        <v>507.57</v>
      </c>
      <c r="R4292">
        <v>244</v>
      </c>
      <c r="S4292">
        <v>6510</v>
      </c>
      <c r="T4292">
        <v>635</v>
      </c>
      <c r="U4292">
        <v>41</v>
      </c>
      <c r="V4292">
        <v>13</v>
      </c>
      <c r="W4292">
        <v>388.25</v>
      </c>
      <c r="X4292">
        <v>388.25</v>
      </c>
      <c r="Y4292">
        <v>0</v>
      </c>
      <c r="Z4292">
        <v>0</v>
      </c>
      <c r="AA4292">
        <v>5367.43</v>
      </c>
      <c r="AB4292">
        <v>0</v>
      </c>
      <c r="AC4292">
        <v>0</v>
      </c>
      <c r="AD4292">
        <v>12</v>
      </c>
      <c r="AE4292">
        <v>1</v>
      </c>
      <c r="AF4292">
        <v>195</v>
      </c>
      <c r="AG4292">
        <v>3</v>
      </c>
      <c r="AH4292">
        <v>28</v>
      </c>
      <c r="AI4292">
        <v>18</v>
      </c>
      <c r="AJ4292">
        <v>0</v>
      </c>
      <c r="AK4292">
        <v>0</v>
      </c>
      <c r="AL4292">
        <v>0</v>
      </c>
      <c r="AM4292">
        <v>0</v>
      </c>
      <c r="AN4292">
        <v>0</v>
      </c>
      <c r="AO4292">
        <v>169</v>
      </c>
      <c r="AP4292">
        <v>803</v>
      </c>
      <c r="AQ4292">
        <v>155</v>
      </c>
      <c r="AR4292">
        <v>0</v>
      </c>
      <c r="AS4292">
        <v>72</v>
      </c>
      <c r="AT4292">
        <v>74</v>
      </c>
      <c r="AU4292">
        <v>37</v>
      </c>
      <c r="AV4292">
        <v>18</v>
      </c>
      <c r="AW4292">
        <v>33</v>
      </c>
      <c r="AX4292">
        <v>0</v>
      </c>
      <c r="AY4292">
        <v>93</v>
      </c>
      <c r="AZ4292">
        <v>126</v>
      </c>
      <c r="BA4292">
        <v>86</v>
      </c>
      <c r="BB4292">
        <v>36</v>
      </c>
      <c r="BC4292">
        <v>22</v>
      </c>
      <c r="BD4292">
        <v>3</v>
      </c>
      <c r="BE4292">
        <v>0</v>
      </c>
      <c r="BF4292">
        <v>208</v>
      </c>
      <c r="BG4292">
        <v>495</v>
      </c>
      <c r="BH4292">
        <v>0</v>
      </c>
      <c r="BI4292">
        <v>35</v>
      </c>
      <c r="BJ4292" s="2">
        <v>45944</v>
      </c>
      <c r="BK4292">
        <v>1</v>
      </c>
      <c r="BL4292" s="3" t="str">
        <f>VLOOKUP(O4292,DropDownList!$H$1:$I$7,2,FALSE)</f>
        <v>2022/23</v>
      </c>
      <c r="BM4292" s="3" t="str">
        <f t="shared" si="67"/>
        <v>VSUR</v>
      </c>
    </row>
    <row r="4293" spans="1:65" x14ac:dyDescent="0.2">
      <c r="A4293">
        <v>2025</v>
      </c>
      <c r="B4293">
        <v>10</v>
      </c>
      <c r="C4293" t="s">
        <v>162</v>
      </c>
      <c r="D4293" t="s">
        <v>180</v>
      </c>
      <c r="E4293" t="s">
        <v>18</v>
      </c>
      <c r="F4293">
        <v>9854</v>
      </c>
      <c r="G4293" t="s">
        <v>158</v>
      </c>
      <c r="H4293" t="s">
        <v>164</v>
      </c>
      <c r="I4293" t="s">
        <v>164</v>
      </c>
      <c r="J4293" s="1">
        <v>45931</v>
      </c>
      <c r="K4293" t="s">
        <v>253</v>
      </c>
      <c r="L4293">
        <v>3</v>
      </c>
      <c r="M4293" t="s">
        <v>429</v>
      </c>
      <c r="N4293" t="s">
        <v>145</v>
      </c>
      <c r="O4293" t="s">
        <v>147</v>
      </c>
      <c r="P4293" t="s">
        <v>161</v>
      </c>
      <c r="Q4293">
        <v>1416.08</v>
      </c>
      <c r="R4293">
        <v>253</v>
      </c>
      <c r="S4293">
        <v>7475</v>
      </c>
      <c r="T4293">
        <v>310</v>
      </c>
      <c r="U4293">
        <v>113</v>
      </c>
      <c r="V4293">
        <v>24</v>
      </c>
      <c r="W4293">
        <v>805</v>
      </c>
      <c r="X4293">
        <v>805</v>
      </c>
      <c r="Y4293">
        <v>0</v>
      </c>
      <c r="Z4293">
        <v>0</v>
      </c>
      <c r="AA4293">
        <v>5748.92</v>
      </c>
      <c r="AB4293">
        <v>0</v>
      </c>
      <c r="AC4293">
        <v>0</v>
      </c>
      <c r="AD4293">
        <v>23</v>
      </c>
      <c r="AE4293">
        <v>1</v>
      </c>
      <c r="AF4293">
        <v>184</v>
      </c>
      <c r="AG4293">
        <v>3</v>
      </c>
      <c r="AH4293">
        <v>18</v>
      </c>
      <c r="AI4293">
        <v>48</v>
      </c>
      <c r="AJ4293">
        <v>0</v>
      </c>
      <c r="AK4293">
        <v>0</v>
      </c>
      <c r="AL4293">
        <v>0</v>
      </c>
      <c r="AM4293">
        <v>0</v>
      </c>
      <c r="AN4293">
        <v>0</v>
      </c>
      <c r="AO4293">
        <v>173</v>
      </c>
      <c r="AP4293">
        <v>541</v>
      </c>
      <c r="AQ4293">
        <v>164</v>
      </c>
      <c r="AR4293">
        <v>0</v>
      </c>
      <c r="AS4293">
        <v>57</v>
      </c>
      <c r="AT4293">
        <v>37</v>
      </c>
      <c r="AU4293">
        <v>8</v>
      </c>
      <c r="AV4293">
        <v>0</v>
      </c>
      <c r="AW4293">
        <v>27</v>
      </c>
      <c r="AX4293">
        <v>0</v>
      </c>
      <c r="AY4293">
        <v>65</v>
      </c>
      <c r="AZ4293">
        <v>87</v>
      </c>
      <c r="BA4293">
        <v>34</v>
      </c>
      <c r="BB4293">
        <v>17</v>
      </c>
      <c r="BC4293">
        <v>10</v>
      </c>
      <c r="BD4293">
        <v>5</v>
      </c>
      <c r="BE4293">
        <v>0</v>
      </c>
      <c r="BF4293">
        <v>219</v>
      </c>
      <c r="BG4293">
        <v>1395</v>
      </c>
      <c r="BH4293">
        <v>0</v>
      </c>
      <c r="BI4293">
        <v>103</v>
      </c>
      <c r="BJ4293" s="2">
        <v>45944</v>
      </c>
      <c r="BK4293">
        <v>1</v>
      </c>
      <c r="BL4293" s="3" t="str">
        <f>VLOOKUP(O4293,DropDownList!$H$1:$I$7,2,FALSE)</f>
        <v>2024/25</v>
      </c>
      <c r="BM4293" s="3" t="str">
        <f t="shared" si="67"/>
        <v>VSUR</v>
      </c>
    </row>
    <row r="4294" spans="1:65" x14ac:dyDescent="0.2">
      <c r="A4294">
        <v>2025</v>
      </c>
      <c r="B4294">
        <v>10</v>
      </c>
      <c r="C4294" t="s">
        <v>162</v>
      </c>
      <c r="D4294" t="s">
        <v>180</v>
      </c>
      <c r="E4294" t="s">
        <v>18</v>
      </c>
      <c r="F4294">
        <v>9854</v>
      </c>
      <c r="G4294" t="s">
        <v>158</v>
      </c>
      <c r="H4294" t="s">
        <v>164</v>
      </c>
      <c r="I4294" t="s">
        <v>164</v>
      </c>
      <c r="J4294" s="1">
        <v>45931</v>
      </c>
      <c r="K4294" t="s">
        <v>253</v>
      </c>
      <c r="L4294">
        <v>3</v>
      </c>
      <c r="M4294" t="s">
        <v>429</v>
      </c>
      <c r="N4294" t="s">
        <v>145</v>
      </c>
      <c r="O4294" t="s">
        <v>149</v>
      </c>
      <c r="P4294" t="s">
        <v>161</v>
      </c>
      <c r="Q4294">
        <v>230</v>
      </c>
      <c r="R4294">
        <v>57</v>
      </c>
      <c r="S4294">
        <v>2310</v>
      </c>
      <c r="T4294">
        <v>40</v>
      </c>
      <c r="U4294">
        <v>42</v>
      </c>
      <c r="V4294">
        <v>8</v>
      </c>
      <c r="W4294">
        <v>200</v>
      </c>
      <c r="X4294">
        <v>200</v>
      </c>
      <c r="Y4294">
        <v>0</v>
      </c>
      <c r="Z4294">
        <v>0</v>
      </c>
      <c r="AA4294">
        <v>2040</v>
      </c>
      <c r="AB4294">
        <v>0</v>
      </c>
      <c r="AC4294">
        <v>0</v>
      </c>
      <c r="AD4294">
        <v>8</v>
      </c>
      <c r="AE4294">
        <v>0</v>
      </c>
      <c r="AF4294">
        <v>46</v>
      </c>
      <c r="AG4294">
        <v>0</v>
      </c>
      <c r="AH4294">
        <v>1</v>
      </c>
      <c r="AI4294">
        <v>10</v>
      </c>
      <c r="AJ4294">
        <v>0</v>
      </c>
      <c r="AK4294">
        <v>0</v>
      </c>
      <c r="AL4294">
        <v>0</v>
      </c>
      <c r="AM4294">
        <v>0</v>
      </c>
      <c r="AN4294">
        <v>0</v>
      </c>
      <c r="AO4294">
        <v>33</v>
      </c>
      <c r="AP4294">
        <v>67</v>
      </c>
      <c r="AQ4294">
        <v>34</v>
      </c>
      <c r="AR4294">
        <v>0</v>
      </c>
      <c r="AS4294">
        <v>9</v>
      </c>
      <c r="AT4294">
        <v>0</v>
      </c>
      <c r="AU4294">
        <v>0</v>
      </c>
      <c r="AV4294">
        <v>0</v>
      </c>
      <c r="AW4294">
        <v>1</v>
      </c>
      <c r="AX4294">
        <v>0</v>
      </c>
      <c r="AY4294">
        <v>3</v>
      </c>
      <c r="AZ4294">
        <v>7</v>
      </c>
      <c r="BA4294">
        <v>0</v>
      </c>
      <c r="BB4294">
        <v>2</v>
      </c>
      <c r="BC4294">
        <v>0</v>
      </c>
      <c r="BD4294">
        <v>3</v>
      </c>
      <c r="BE4294">
        <v>0</v>
      </c>
      <c r="BF4294">
        <v>52</v>
      </c>
      <c r="BG4294">
        <v>230</v>
      </c>
      <c r="BH4294">
        <v>0</v>
      </c>
      <c r="BI4294">
        <v>37</v>
      </c>
      <c r="BJ4294" s="2">
        <v>45944</v>
      </c>
      <c r="BK4294">
        <v>0</v>
      </c>
      <c r="BL4294" s="3" t="str">
        <f>VLOOKUP(O4294,DropDownList!$H$1:$I$7,2,FALSE)</f>
        <v>2025/26</v>
      </c>
      <c r="BM4294" s="3" t="str">
        <f t="shared" si="67"/>
        <v>VSUR</v>
      </c>
    </row>
    <row r="4295" spans="1:65" x14ac:dyDescent="0.2">
      <c r="A4295">
        <v>2025</v>
      </c>
      <c r="B4295">
        <v>10</v>
      </c>
      <c r="C4295" t="s">
        <v>162</v>
      </c>
      <c r="D4295" t="s">
        <v>180</v>
      </c>
      <c r="E4295" t="s">
        <v>18</v>
      </c>
      <c r="F4295">
        <v>9854</v>
      </c>
      <c r="G4295" t="s">
        <v>158</v>
      </c>
      <c r="H4295" t="s">
        <v>164</v>
      </c>
      <c r="I4295" t="s">
        <v>164</v>
      </c>
      <c r="J4295" s="1">
        <v>45931</v>
      </c>
      <c r="K4295" t="s">
        <v>253</v>
      </c>
      <c r="L4295">
        <v>3</v>
      </c>
      <c r="M4295" t="s">
        <v>429</v>
      </c>
      <c r="N4295" t="s">
        <v>145</v>
      </c>
      <c r="O4295" t="s">
        <v>156</v>
      </c>
      <c r="P4295" t="s">
        <v>160</v>
      </c>
      <c r="Q4295">
        <v>24522.43</v>
      </c>
      <c r="R4295">
        <v>269</v>
      </c>
      <c r="S4295">
        <v>147684.97</v>
      </c>
      <c r="T4295">
        <v>31404.73</v>
      </c>
      <c r="U4295">
        <v>72</v>
      </c>
      <c r="V4295">
        <v>38</v>
      </c>
      <c r="W4295">
        <v>13143.28</v>
      </c>
      <c r="X4295">
        <v>13143.28</v>
      </c>
      <c r="Y4295">
        <v>0</v>
      </c>
      <c r="Z4295">
        <v>0</v>
      </c>
      <c r="AA4295">
        <v>91757.81</v>
      </c>
      <c r="AB4295">
        <v>1639.4</v>
      </c>
      <c r="AC4295">
        <v>85585.3</v>
      </c>
      <c r="AD4295">
        <v>26</v>
      </c>
      <c r="AE4295">
        <v>12</v>
      </c>
      <c r="AF4295">
        <v>121</v>
      </c>
      <c r="AG4295">
        <v>31</v>
      </c>
      <c r="AH4295">
        <v>68</v>
      </c>
      <c r="AI4295">
        <v>41</v>
      </c>
      <c r="AJ4295">
        <v>0</v>
      </c>
      <c r="AK4295">
        <v>0</v>
      </c>
      <c r="AL4295">
        <v>0</v>
      </c>
      <c r="AM4295">
        <v>0</v>
      </c>
      <c r="AN4295">
        <v>0</v>
      </c>
      <c r="AO4295">
        <v>208</v>
      </c>
      <c r="AP4295">
        <v>641</v>
      </c>
      <c r="AQ4295">
        <v>130</v>
      </c>
      <c r="AR4295">
        <v>2</v>
      </c>
      <c r="AS4295">
        <v>48</v>
      </c>
      <c r="AT4295">
        <v>48</v>
      </c>
      <c r="AU4295">
        <v>18</v>
      </c>
      <c r="AV4295">
        <v>5</v>
      </c>
      <c r="AW4295">
        <v>93</v>
      </c>
      <c r="AX4295">
        <v>0</v>
      </c>
      <c r="AY4295">
        <v>86</v>
      </c>
      <c r="AZ4295">
        <v>105</v>
      </c>
      <c r="BA4295">
        <v>62</v>
      </c>
      <c r="BB4295">
        <v>6</v>
      </c>
      <c r="BC4295">
        <v>4</v>
      </c>
      <c r="BD4295">
        <v>7</v>
      </c>
      <c r="BE4295">
        <v>0</v>
      </c>
      <c r="BF4295">
        <v>172</v>
      </c>
      <c r="BG4295">
        <v>15123</v>
      </c>
      <c r="BH4295">
        <v>8</v>
      </c>
      <c r="BI4295">
        <v>47</v>
      </c>
      <c r="BJ4295" s="2">
        <v>45944</v>
      </c>
      <c r="BK4295">
        <v>0</v>
      </c>
      <c r="BL4295" s="3" t="str">
        <f>VLOOKUP(O4295,DropDownList!$H$1:$I$7,2,FALSE)</f>
        <v>2023/24</v>
      </c>
      <c r="BM4295" s="3" t="str">
        <f t="shared" si="67"/>
        <v>SC COURT</v>
      </c>
    </row>
    <row r="4296" spans="1:65" x14ac:dyDescent="0.2">
      <c r="A4296">
        <v>2025</v>
      </c>
      <c r="B4296">
        <v>10</v>
      </c>
      <c r="C4296" t="s">
        <v>162</v>
      </c>
      <c r="D4296" t="s">
        <v>180</v>
      </c>
      <c r="E4296" t="s">
        <v>18</v>
      </c>
      <c r="F4296">
        <v>9854</v>
      </c>
      <c r="G4296" t="s">
        <v>158</v>
      </c>
      <c r="H4296" t="s">
        <v>164</v>
      </c>
      <c r="I4296" t="s">
        <v>164</v>
      </c>
      <c r="J4296" s="1">
        <v>45931</v>
      </c>
      <c r="K4296" t="s">
        <v>253</v>
      </c>
      <c r="L4296">
        <v>3</v>
      </c>
      <c r="M4296" t="s">
        <v>429</v>
      </c>
      <c r="N4296" t="s">
        <v>145</v>
      </c>
      <c r="O4296" t="s">
        <v>156</v>
      </c>
      <c r="P4296" t="s">
        <v>161</v>
      </c>
      <c r="Q4296">
        <v>641.89</v>
      </c>
      <c r="R4296">
        <v>230</v>
      </c>
      <c r="S4296">
        <v>6120</v>
      </c>
      <c r="T4296">
        <v>997.5</v>
      </c>
      <c r="U4296">
        <v>62</v>
      </c>
      <c r="V4296">
        <v>17</v>
      </c>
      <c r="W4296">
        <v>361.56</v>
      </c>
      <c r="X4296">
        <v>361.56</v>
      </c>
      <c r="Y4296">
        <v>0</v>
      </c>
      <c r="Z4296">
        <v>0</v>
      </c>
      <c r="AA4296">
        <v>4480.6099999999997</v>
      </c>
      <c r="AB4296">
        <v>0</v>
      </c>
      <c r="AC4296">
        <v>0</v>
      </c>
      <c r="AD4296">
        <v>16</v>
      </c>
      <c r="AE4296">
        <v>1</v>
      </c>
      <c r="AF4296">
        <v>150</v>
      </c>
      <c r="AG4296">
        <v>2</v>
      </c>
      <c r="AH4296">
        <v>45</v>
      </c>
      <c r="AI4296">
        <v>32</v>
      </c>
      <c r="AJ4296">
        <v>0</v>
      </c>
      <c r="AK4296">
        <v>0</v>
      </c>
      <c r="AL4296">
        <v>0</v>
      </c>
      <c r="AM4296">
        <v>0</v>
      </c>
      <c r="AN4296">
        <v>0</v>
      </c>
      <c r="AO4296">
        <v>172</v>
      </c>
      <c r="AP4296">
        <v>653</v>
      </c>
      <c r="AQ4296">
        <v>139</v>
      </c>
      <c r="AR4296">
        <v>1</v>
      </c>
      <c r="AS4296">
        <v>52</v>
      </c>
      <c r="AT4296">
        <v>49</v>
      </c>
      <c r="AU4296">
        <v>19</v>
      </c>
      <c r="AV4296">
        <v>5</v>
      </c>
      <c r="AW4296">
        <v>65</v>
      </c>
      <c r="AX4296">
        <v>0</v>
      </c>
      <c r="AY4296">
        <v>94</v>
      </c>
      <c r="AZ4296">
        <v>114</v>
      </c>
      <c r="BA4296">
        <v>69</v>
      </c>
      <c r="BB4296">
        <v>6</v>
      </c>
      <c r="BC4296">
        <v>4</v>
      </c>
      <c r="BD4296">
        <v>7</v>
      </c>
      <c r="BE4296">
        <v>0</v>
      </c>
      <c r="BF4296">
        <v>168</v>
      </c>
      <c r="BG4296">
        <v>640</v>
      </c>
      <c r="BH4296">
        <v>1</v>
      </c>
      <c r="BI4296">
        <v>47</v>
      </c>
      <c r="BJ4296" s="2">
        <v>45944</v>
      </c>
      <c r="BK4296">
        <v>0</v>
      </c>
      <c r="BL4296" s="3" t="str">
        <f>VLOOKUP(O4296,DropDownList!$H$1:$I$7,2,FALSE)</f>
        <v>2023/24</v>
      </c>
      <c r="BM4296" s="3" t="str">
        <f t="shared" si="67"/>
        <v>VSUR</v>
      </c>
    </row>
    <row r="4297" spans="1:65" x14ac:dyDescent="0.2">
      <c r="A4297">
        <v>2025</v>
      </c>
      <c r="B4297">
        <v>10</v>
      </c>
      <c r="C4297" t="s">
        <v>162</v>
      </c>
      <c r="D4297" t="s">
        <v>180</v>
      </c>
      <c r="E4297" t="s">
        <v>18</v>
      </c>
      <c r="F4297">
        <v>9854</v>
      </c>
      <c r="G4297" t="s">
        <v>158</v>
      </c>
      <c r="H4297" t="s">
        <v>164</v>
      </c>
      <c r="I4297" t="s">
        <v>164</v>
      </c>
      <c r="J4297" s="1">
        <v>45931</v>
      </c>
      <c r="K4297" t="s">
        <v>253</v>
      </c>
      <c r="L4297">
        <v>3</v>
      </c>
      <c r="M4297" t="s">
        <v>429</v>
      </c>
      <c r="N4297" t="s">
        <v>145</v>
      </c>
      <c r="O4297" t="s">
        <v>147</v>
      </c>
      <c r="P4297" t="s">
        <v>159</v>
      </c>
      <c r="Q4297">
        <v>0</v>
      </c>
      <c r="R4297">
        <v>4</v>
      </c>
      <c r="S4297">
        <v>42611.95</v>
      </c>
      <c r="T4297">
        <v>0</v>
      </c>
      <c r="U4297">
        <v>0</v>
      </c>
      <c r="V4297">
        <v>0</v>
      </c>
      <c r="W4297">
        <v>0</v>
      </c>
      <c r="X4297">
        <v>0</v>
      </c>
      <c r="Y4297">
        <v>0</v>
      </c>
      <c r="Z4297">
        <v>0</v>
      </c>
      <c r="AA4297">
        <v>42611.95</v>
      </c>
      <c r="AB4297">
        <v>0</v>
      </c>
      <c r="AC4297">
        <v>0</v>
      </c>
      <c r="AD4297">
        <v>0</v>
      </c>
      <c r="AE4297">
        <v>0</v>
      </c>
      <c r="AF4297">
        <v>4</v>
      </c>
      <c r="AG4297">
        <v>0</v>
      </c>
      <c r="AH4297">
        <v>0</v>
      </c>
      <c r="AI4297">
        <v>0</v>
      </c>
      <c r="AJ4297">
        <v>0</v>
      </c>
      <c r="AK4297">
        <v>0</v>
      </c>
      <c r="AL4297">
        <v>0</v>
      </c>
      <c r="AM4297">
        <v>0</v>
      </c>
      <c r="AN4297">
        <v>0</v>
      </c>
      <c r="AO4297">
        <v>2</v>
      </c>
      <c r="AP4297">
        <v>2</v>
      </c>
      <c r="AQ4297">
        <v>0</v>
      </c>
      <c r="AR4297">
        <v>0</v>
      </c>
      <c r="AS4297">
        <v>0</v>
      </c>
      <c r="AT4297">
        <v>0</v>
      </c>
      <c r="AU4297">
        <v>0</v>
      </c>
      <c r="AV4297">
        <v>0</v>
      </c>
      <c r="AW4297">
        <v>0</v>
      </c>
      <c r="AX4297">
        <v>0</v>
      </c>
      <c r="AY4297">
        <v>0</v>
      </c>
      <c r="AZ4297">
        <v>0</v>
      </c>
      <c r="BA4297">
        <v>0</v>
      </c>
      <c r="BB4297">
        <v>0</v>
      </c>
      <c r="BC4297">
        <v>0</v>
      </c>
      <c r="BD4297">
        <v>0</v>
      </c>
      <c r="BE4297">
        <v>0</v>
      </c>
      <c r="BF4297">
        <v>0</v>
      </c>
      <c r="BG4297">
        <v>0</v>
      </c>
      <c r="BH4297">
        <v>0</v>
      </c>
      <c r="BI4297">
        <v>0</v>
      </c>
      <c r="BJ4297" s="2">
        <v>45944</v>
      </c>
      <c r="BK4297">
        <v>0</v>
      </c>
      <c r="BL4297" s="3" t="str">
        <f>VLOOKUP(O4297,DropDownList!$H$1:$I$7,2,FALSE)</f>
        <v>2024/25</v>
      </c>
      <c r="BM4297" s="3" t="str">
        <f t="shared" si="67"/>
        <v>CONF</v>
      </c>
    </row>
    <row r="4298" spans="1:65" x14ac:dyDescent="0.2">
      <c r="A4298">
        <v>2025</v>
      </c>
      <c r="B4298">
        <v>10</v>
      </c>
      <c r="C4298" t="s">
        <v>162</v>
      </c>
      <c r="D4298" t="s">
        <v>180</v>
      </c>
      <c r="E4298" t="s">
        <v>18</v>
      </c>
      <c r="F4298">
        <v>9854</v>
      </c>
      <c r="G4298" t="s">
        <v>158</v>
      </c>
      <c r="H4298" t="s">
        <v>164</v>
      </c>
      <c r="I4298" t="s">
        <v>164</v>
      </c>
      <c r="J4298" s="1">
        <v>45931</v>
      </c>
      <c r="K4298" t="s">
        <v>253</v>
      </c>
      <c r="L4298">
        <v>3</v>
      </c>
      <c r="M4298" t="s">
        <v>429</v>
      </c>
      <c r="N4298" t="s">
        <v>145</v>
      </c>
      <c r="O4298" t="s">
        <v>147</v>
      </c>
      <c r="P4298" t="s">
        <v>160</v>
      </c>
      <c r="Q4298">
        <v>55863.519999999997</v>
      </c>
      <c r="R4298">
        <v>277</v>
      </c>
      <c r="S4298">
        <v>170425</v>
      </c>
      <c r="T4298">
        <v>12390</v>
      </c>
      <c r="U4298">
        <v>121</v>
      </c>
      <c r="V4298">
        <v>59</v>
      </c>
      <c r="W4298">
        <v>22684.76</v>
      </c>
      <c r="X4298">
        <v>32694.76</v>
      </c>
      <c r="Y4298">
        <v>0</v>
      </c>
      <c r="Z4298">
        <v>0</v>
      </c>
      <c r="AA4298">
        <v>102171.48</v>
      </c>
      <c r="AB4298">
        <v>1509.36</v>
      </c>
      <c r="AC4298">
        <v>94853.2</v>
      </c>
      <c r="AD4298">
        <v>26</v>
      </c>
      <c r="AE4298">
        <v>33</v>
      </c>
      <c r="AF4298">
        <v>125</v>
      </c>
      <c r="AG4298">
        <v>71</v>
      </c>
      <c r="AH4298">
        <v>27</v>
      </c>
      <c r="AI4298">
        <v>50</v>
      </c>
      <c r="AJ4298">
        <v>0</v>
      </c>
      <c r="AK4298">
        <v>0</v>
      </c>
      <c r="AL4298">
        <v>0</v>
      </c>
      <c r="AM4298">
        <v>0</v>
      </c>
      <c r="AN4298">
        <v>0</v>
      </c>
      <c r="AO4298">
        <v>192</v>
      </c>
      <c r="AP4298">
        <v>566</v>
      </c>
      <c r="AQ4298">
        <v>168</v>
      </c>
      <c r="AR4298">
        <v>0</v>
      </c>
      <c r="AS4298">
        <v>58</v>
      </c>
      <c r="AT4298">
        <v>38</v>
      </c>
      <c r="AU4298">
        <v>10</v>
      </c>
      <c r="AV4298">
        <v>1</v>
      </c>
      <c r="AW4298">
        <v>39</v>
      </c>
      <c r="AX4298">
        <v>0</v>
      </c>
      <c r="AY4298">
        <v>64</v>
      </c>
      <c r="AZ4298">
        <v>88</v>
      </c>
      <c r="BA4298">
        <v>35</v>
      </c>
      <c r="BB4298">
        <v>18</v>
      </c>
      <c r="BC4298">
        <v>10</v>
      </c>
      <c r="BD4298">
        <v>4</v>
      </c>
      <c r="BE4298">
        <v>0</v>
      </c>
      <c r="BF4298">
        <v>229</v>
      </c>
      <c r="BG4298">
        <v>28080</v>
      </c>
      <c r="BH4298">
        <v>4</v>
      </c>
      <c r="BI4298">
        <v>106</v>
      </c>
      <c r="BJ4298" s="2">
        <v>45944</v>
      </c>
      <c r="BK4298">
        <v>2</v>
      </c>
      <c r="BL4298" s="3" t="str">
        <f>VLOOKUP(O4298,DropDownList!$H$1:$I$7,2,FALSE)</f>
        <v>2024/25</v>
      </c>
      <c r="BM4298" s="3" t="str">
        <f t="shared" si="67"/>
        <v>SC COURT</v>
      </c>
    </row>
    <row r="4299" spans="1:65" x14ac:dyDescent="0.2">
      <c r="A4299">
        <v>2025</v>
      </c>
      <c r="B4299">
        <v>10</v>
      </c>
      <c r="C4299" t="s">
        <v>162</v>
      </c>
      <c r="D4299" t="s">
        <v>181</v>
      </c>
      <c r="E4299" t="s">
        <v>19</v>
      </c>
      <c r="F4299">
        <v>9347</v>
      </c>
      <c r="G4299" t="s">
        <v>141</v>
      </c>
      <c r="H4299" t="s">
        <v>171</v>
      </c>
      <c r="I4299" t="s">
        <v>172</v>
      </c>
      <c r="J4299" s="1">
        <v>45931</v>
      </c>
      <c r="K4299" t="s">
        <v>253</v>
      </c>
      <c r="L4299">
        <v>3</v>
      </c>
      <c r="M4299" t="s">
        <v>429</v>
      </c>
      <c r="N4299" t="s">
        <v>145</v>
      </c>
      <c r="O4299" t="s">
        <v>155</v>
      </c>
      <c r="P4299" t="s">
        <v>152</v>
      </c>
      <c r="Q4299">
        <v>0</v>
      </c>
      <c r="R4299">
        <v>2</v>
      </c>
      <c r="S4299">
        <v>80</v>
      </c>
      <c r="T4299">
        <v>0</v>
      </c>
      <c r="U4299">
        <v>0</v>
      </c>
      <c r="V4299">
        <v>0</v>
      </c>
      <c r="W4299">
        <v>0</v>
      </c>
      <c r="X4299">
        <v>0</v>
      </c>
      <c r="Y4299">
        <v>0</v>
      </c>
      <c r="Z4299">
        <v>0</v>
      </c>
      <c r="AA4299">
        <v>80</v>
      </c>
      <c r="AB4299">
        <v>0</v>
      </c>
      <c r="AC4299">
        <v>80</v>
      </c>
      <c r="AD4299">
        <v>0</v>
      </c>
      <c r="AE4299">
        <v>0</v>
      </c>
      <c r="AF4299">
        <v>2</v>
      </c>
      <c r="AG4299">
        <v>0</v>
      </c>
      <c r="AH4299">
        <v>0</v>
      </c>
      <c r="AI4299">
        <v>0</v>
      </c>
      <c r="AJ4299">
        <v>0</v>
      </c>
      <c r="AK4299">
        <v>0</v>
      </c>
      <c r="AL4299">
        <v>0</v>
      </c>
      <c r="AM4299">
        <v>0</v>
      </c>
      <c r="AN4299">
        <v>0</v>
      </c>
      <c r="AO4299">
        <v>0</v>
      </c>
      <c r="AP4299">
        <v>0</v>
      </c>
      <c r="AQ4299">
        <v>0</v>
      </c>
      <c r="AR4299">
        <v>0</v>
      </c>
      <c r="AS4299">
        <v>0</v>
      </c>
      <c r="AT4299">
        <v>0</v>
      </c>
      <c r="AU4299">
        <v>0</v>
      </c>
      <c r="AV4299">
        <v>0</v>
      </c>
      <c r="AW4299">
        <v>0</v>
      </c>
      <c r="AX4299">
        <v>0</v>
      </c>
      <c r="AY4299">
        <v>0</v>
      </c>
      <c r="AZ4299">
        <v>0</v>
      </c>
      <c r="BA4299">
        <v>0</v>
      </c>
      <c r="BB4299">
        <v>0</v>
      </c>
      <c r="BC4299">
        <v>0</v>
      </c>
      <c r="BD4299">
        <v>0</v>
      </c>
      <c r="BE4299">
        <v>0</v>
      </c>
      <c r="BF4299">
        <v>0</v>
      </c>
      <c r="BG4299">
        <v>0</v>
      </c>
      <c r="BH4299">
        <v>0</v>
      </c>
      <c r="BI4299">
        <v>0</v>
      </c>
      <c r="BJ4299" s="2">
        <v>45944</v>
      </c>
      <c r="BK4299">
        <v>0</v>
      </c>
      <c r="BL4299" s="3" t="str">
        <f>VLOOKUP(O4299,DropDownList!$H$1:$I$7,2,FALSE)</f>
        <v>2022/23</v>
      </c>
      <c r="BM4299" s="3" t="str">
        <f t="shared" si="67"/>
        <v>PCOA</v>
      </c>
    </row>
    <row r="4300" spans="1:65" x14ac:dyDescent="0.2">
      <c r="A4300">
        <v>2025</v>
      </c>
      <c r="B4300">
        <v>10</v>
      </c>
      <c r="C4300" t="s">
        <v>162</v>
      </c>
      <c r="D4300" t="s">
        <v>181</v>
      </c>
      <c r="E4300" t="s">
        <v>19</v>
      </c>
      <c r="F4300">
        <v>9347</v>
      </c>
      <c r="G4300" t="s">
        <v>141</v>
      </c>
      <c r="H4300" t="s">
        <v>171</v>
      </c>
      <c r="I4300" t="s">
        <v>172</v>
      </c>
      <c r="J4300" s="1">
        <v>45931</v>
      </c>
      <c r="K4300" t="s">
        <v>253</v>
      </c>
      <c r="L4300">
        <v>3</v>
      </c>
      <c r="M4300" t="s">
        <v>429</v>
      </c>
      <c r="N4300" t="s">
        <v>145</v>
      </c>
      <c r="O4300" t="s">
        <v>156</v>
      </c>
      <c r="P4300" t="s">
        <v>152</v>
      </c>
      <c r="Q4300">
        <v>0</v>
      </c>
      <c r="R4300">
        <v>2</v>
      </c>
      <c r="S4300">
        <v>80</v>
      </c>
      <c r="T4300">
        <v>40</v>
      </c>
      <c r="U4300">
        <v>0</v>
      </c>
      <c r="V4300">
        <v>0</v>
      </c>
      <c r="W4300">
        <v>0</v>
      </c>
      <c r="X4300">
        <v>0</v>
      </c>
      <c r="Y4300">
        <v>0</v>
      </c>
      <c r="Z4300">
        <v>0</v>
      </c>
      <c r="AA4300">
        <v>40</v>
      </c>
      <c r="AB4300">
        <v>0</v>
      </c>
      <c r="AC4300">
        <v>40</v>
      </c>
      <c r="AD4300">
        <v>0</v>
      </c>
      <c r="AE4300">
        <v>0</v>
      </c>
      <c r="AF4300">
        <v>1</v>
      </c>
      <c r="AG4300">
        <v>0</v>
      </c>
      <c r="AH4300">
        <v>1</v>
      </c>
      <c r="AI4300">
        <v>0</v>
      </c>
      <c r="AJ4300">
        <v>0</v>
      </c>
      <c r="AK4300">
        <v>0</v>
      </c>
      <c r="AL4300">
        <v>0</v>
      </c>
      <c r="AM4300">
        <v>0</v>
      </c>
      <c r="AN4300">
        <v>0</v>
      </c>
      <c r="AO4300">
        <v>0</v>
      </c>
      <c r="AP4300">
        <v>0</v>
      </c>
      <c r="AQ4300">
        <v>0</v>
      </c>
      <c r="AR4300">
        <v>0</v>
      </c>
      <c r="AS4300">
        <v>0</v>
      </c>
      <c r="AT4300">
        <v>0</v>
      </c>
      <c r="AU4300">
        <v>0</v>
      </c>
      <c r="AV4300">
        <v>0</v>
      </c>
      <c r="AW4300">
        <v>0</v>
      </c>
      <c r="AX4300">
        <v>0</v>
      </c>
      <c r="AY4300">
        <v>0</v>
      </c>
      <c r="AZ4300">
        <v>0</v>
      </c>
      <c r="BA4300">
        <v>0</v>
      </c>
      <c r="BB4300">
        <v>0</v>
      </c>
      <c r="BC4300">
        <v>0</v>
      </c>
      <c r="BD4300">
        <v>0</v>
      </c>
      <c r="BE4300">
        <v>0</v>
      </c>
      <c r="BF4300">
        <v>0</v>
      </c>
      <c r="BG4300">
        <v>0</v>
      </c>
      <c r="BH4300">
        <v>0</v>
      </c>
      <c r="BI4300">
        <v>0</v>
      </c>
      <c r="BJ4300" s="2">
        <v>45944</v>
      </c>
      <c r="BK4300">
        <v>0</v>
      </c>
      <c r="BL4300" s="3" t="str">
        <f>VLOOKUP(O4300,DropDownList!$H$1:$I$7,2,FALSE)</f>
        <v>2023/24</v>
      </c>
      <c r="BM4300" s="3" t="str">
        <f t="shared" si="67"/>
        <v>PCOA</v>
      </c>
    </row>
    <row r="4301" spans="1:65" x14ac:dyDescent="0.2">
      <c r="A4301">
        <v>2025</v>
      </c>
      <c r="B4301">
        <v>10</v>
      </c>
      <c r="C4301" t="s">
        <v>162</v>
      </c>
      <c r="D4301" t="s">
        <v>182</v>
      </c>
      <c r="E4301" t="s">
        <v>19</v>
      </c>
      <c r="F4301">
        <v>9855</v>
      </c>
      <c r="G4301" t="s">
        <v>158</v>
      </c>
      <c r="H4301" t="s">
        <v>171</v>
      </c>
      <c r="I4301" t="s">
        <v>172</v>
      </c>
      <c r="J4301" s="1">
        <v>45931</v>
      </c>
      <c r="K4301" t="s">
        <v>253</v>
      </c>
      <c r="L4301">
        <v>3</v>
      </c>
      <c r="M4301" t="s">
        <v>429</v>
      </c>
      <c r="N4301" t="s">
        <v>145</v>
      </c>
      <c r="O4301" t="s">
        <v>149</v>
      </c>
      <c r="P4301" t="s">
        <v>160</v>
      </c>
      <c r="Q4301">
        <v>960</v>
      </c>
      <c r="R4301">
        <v>4</v>
      </c>
      <c r="S4301">
        <v>2500</v>
      </c>
      <c r="T4301">
        <v>0</v>
      </c>
      <c r="U4301">
        <v>2</v>
      </c>
      <c r="V4301">
        <v>1</v>
      </c>
      <c r="W4301">
        <v>300</v>
      </c>
      <c r="X4301">
        <v>520</v>
      </c>
      <c r="Y4301">
        <v>0</v>
      </c>
      <c r="Z4301">
        <v>0</v>
      </c>
      <c r="AA4301">
        <v>1540</v>
      </c>
      <c r="AB4301">
        <v>0</v>
      </c>
      <c r="AC4301">
        <v>1460</v>
      </c>
      <c r="AD4301">
        <v>1</v>
      </c>
      <c r="AE4301">
        <v>0</v>
      </c>
      <c r="AF4301">
        <v>2</v>
      </c>
      <c r="AG4301">
        <v>1</v>
      </c>
      <c r="AH4301">
        <v>0</v>
      </c>
      <c r="AI4301">
        <v>1</v>
      </c>
      <c r="AJ4301">
        <v>0</v>
      </c>
      <c r="AK4301">
        <v>0</v>
      </c>
      <c r="AL4301">
        <v>0</v>
      </c>
      <c r="AM4301">
        <v>0</v>
      </c>
      <c r="AN4301">
        <v>0</v>
      </c>
      <c r="AO4301">
        <v>1</v>
      </c>
      <c r="AP4301">
        <v>2</v>
      </c>
      <c r="AQ4301">
        <v>1</v>
      </c>
      <c r="AR4301">
        <v>0</v>
      </c>
      <c r="AS4301">
        <v>1</v>
      </c>
      <c r="AT4301">
        <v>0</v>
      </c>
      <c r="AU4301">
        <v>0</v>
      </c>
      <c r="AV4301">
        <v>0</v>
      </c>
      <c r="AW4301">
        <v>0</v>
      </c>
      <c r="AX4301">
        <v>0</v>
      </c>
      <c r="AY4301">
        <v>0</v>
      </c>
      <c r="AZ4301">
        <v>0</v>
      </c>
      <c r="BA4301">
        <v>0</v>
      </c>
      <c r="BB4301">
        <v>0</v>
      </c>
      <c r="BC4301">
        <v>0</v>
      </c>
      <c r="BD4301">
        <v>0</v>
      </c>
      <c r="BE4301">
        <v>0</v>
      </c>
      <c r="BF4301">
        <v>4</v>
      </c>
      <c r="BG4301">
        <v>520</v>
      </c>
      <c r="BH4301">
        <v>0</v>
      </c>
      <c r="BI4301">
        <v>2</v>
      </c>
      <c r="BJ4301" s="2">
        <v>45944</v>
      </c>
      <c r="BK4301">
        <v>0</v>
      </c>
      <c r="BL4301" s="3" t="str">
        <f>VLOOKUP(O4301,DropDownList!$H$1:$I$7,2,FALSE)</f>
        <v>2025/26</v>
      </c>
      <c r="BM4301" s="3" t="str">
        <f t="shared" si="67"/>
        <v>SC COURT</v>
      </c>
    </row>
    <row r="4302" spans="1:65" x14ac:dyDescent="0.2">
      <c r="A4302">
        <v>2025</v>
      </c>
      <c r="B4302">
        <v>10</v>
      </c>
      <c r="C4302" t="s">
        <v>162</v>
      </c>
      <c r="D4302" t="s">
        <v>182</v>
      </c>
      <c r="E4302" t="s">
        <v>19</v>
      </c>
      <c r="F4302">
        <v>9855</v>
      </c>
      <c r="G4302" t="s">
        <v>158</v>
      </c>
      <c r="H4302" t="s">
        <v>171</v>
      </c>
      <c r="I4302" t="s">
        <v>172</v>
      </c>
      <c r="J4302" s="1">
        <v>45931</v>
      </c>
      <c r="K4302" t="s">
        <v>253</v>
      </c>
      <c r="L4302">
        <v>3</v>
      </c>
      <c r="M4302" t="s">
        <v>429</v>
      </c>
      <c r="N4302" t="s">
        <v>145</v>
      </c>
      <c r="O4302" t="s">
        <v>149</v>
      </c>
      <c r="P4302" t="s">
        <v>150</v>
      </c>
      <c r="Q4302">
        <v>745.84</v>
      </c>
      <c r="R4302">
        <v>5</v>
      </c>
      <c r="S4302">
        <v>770.84</v>
      </c>
      <c r="T4302">
        <v>0</v>
      </c>
      <c r="U4302">
        <v>5</v>
      </c>
      <c r="V4302">
        <v>5</v>
      </c>
      <c r="W4302">
        <v>695.84</v>
      </c>
      <c r="X4302">
        <v>745.84</v>
      </c>
      <c r="Y4302">
        <v>5</v>
      </c>
      <c r="Z4302">
        <v>770.84</v>
      </c>
      <c r="AA4302">
        <v>25</v>
      </c>
      <c r="AB4302">
        <v>25</v>
      </c>
      <c r="AC4302">
        <v>0</v>
      </c>
      <c r="AD4302">
        <v>4</v>
      </c>
      <c r="AE4302">
        <v>1</v>
      </c>
      <c r="AF4302">
        <v>0</v>
      </c>
      <c r="AG4302">
        <v>1</v>
      </c>
      <c r="AH4302">
        <v>0</v>
      </c>
      <c r="AI4302">
        <v>4</v>
      </c>
      <c r="AJ4302">
        <v>0</v>
      </c>
      <c r="AK4302">
        <v>0</v>
      </c>
      <c r="AL4302">
        <v>0</v>
      </c>
      <c r="AM4302">
        <v>0</v>
      </c>
      <c r="AN4302">
        <v>0</v>
      </c>
      <c r="AO4302">
        <v>5</v>
      </c>
      <c r="AP4302">
        <v>5</v>
      </c>
      <c r="AQ4302">
        <v>5</v>
      </c>
      <c r="AR4302">
        <v>0</v>
      </c>
      <c r="AS4302">
        <v>0</v>
      </c>
      <c r="AT4302">
        <v>0</v>
      </c>
      <c r="AU4302">
        <v>0</v>
      </c>
      <c r="AV4302">
        <v>0</v>
      </c>
      <c r="AW4302">
        <v>0</v>
      </c>
      <c r="AX4302">
        <v>0</v>
      </c>
      <c r="AY4302">
        <v>0</v>
      </c>
      <c r="AZ4302">
        <v>0</v>
      </c>
      <c r="BA4302">
        <v>0</v>
      </c>
      <c r="BB4302">
        <v>0</v>
      </c>
      <c r="BC4302">
        <v>0</v>
      </c>
      <c r="BD4302">
        <v>0</v>
      </c>
      <c r="BE4302">
        <v>0</v>
      </c>
      <c r="BF4302">
        <v>5</v>
      </c>
      <c r="BG4302">
        <v>615</v>
      </c>
      <c r="BH4302">
        <v>0</v>
      </c>
      <c r="BI4302">
        <v>5</v>
      </c>
      <c r="BJ4302" s="2">
        <v>45944</v>
      </c>
      <c r="BK4302">
        <v>0</v>
      </c>
      <c r="BL4302" s="3" t="str">
        <f>VLOOKUP(O4302,DropDownList!$H$1:$I$7,2,FALSE)</f>
        <v>2025/26</v>
      </c>
      <c r="BM4302" s="3" t="str">
        <f t="shared" si="67"/>
        <v>FISCAL FINES</v>
      </c>
    </row>
    <row r="4303" spans="1:65" x14ac:dyDescent="0.2">
      <c r="A4303">
        <v>2025</v>
      </c>
      <c r="B4303">
        <v>10</v>
      </c>
      <c r="C4303" t="s">
        <v>162</v>
      </c>
      <c r="D4303" t="s">
        <v>182</v>
      </c>
      <c r="E4303" t="s">
        <v>19</v>
      </c>
      <c r="F4303">
        <v>9855</v>
      </c>
      <c r="G4303" t="s">
        <v>158</v>
      </c>
      <c r="H4303" t="s">
        <v>171</v>
      </c>
      <c r="I4303" t="s">
        <v>172</v>
      </c>
      <c r="J4303" s="1">
        <v>45931</v>
      </c>
      <c r="K4303" t="s">
        <v>253</v>
      </c>
      <c r="L4303">
        <v>3</v>
      </c>
      <c r="M4303" t="s">
        <v>429</v>
      </c>
      <c r="N4303" t="s">
        <v>145</v>
      </c>
      <c r="O4303" t="s">
        <v>147</v>
      </c>
      <c r="P4303" t="s">
        <v>161</v>
      </c>
      <c r="Q4303">
        <v>350</v>
      </c>
      <c r="R4303">
        <v>42</v>
      </c>
      <c r="S4303">
        <v>1140</v>
      </c>
      <c r="T4303">
        <v>20</v>
      </c>
      <c r="U4303">
        <v>17</v>
      </c>
      <c r="V4303">
        <v>9</v>
      </c>
      <c r="W4303">
        <v>350</v>
      </c>
      <c r="X4303">
        <v>350</v>
      </c>
      <c r="Y4303">
        <v>0</v>
      </c>
      <c r="Z4303">
        <v>0</v>
      </c>
      <c r="AA4303">
        <v>770</v>
      </c>
      <c r="AB4303">
        <v>0</v>
      </c>
      <c r="AC4303">
        <v>0</v>
      </c>
      <c r="AD4303">
        <v>9</v>
      </c>
      <c r="AE4303">
        <v>0</v>
      </c>
      <c r="AF4303">
        <v>32</v>
      </c>
      <c r="AG4303">
        <v>0</v>
      </c>
      <c r="AH4303">
        <v>1</v>
      </c>
      <c r="AI4303">
        <v>9</v>
      </c>
      <c r="AJ4303">
        <v>0</v>
      </c>
      <c r="AK4303">
        <v>0</v>
      </c>
      <c r="AL4303">
        <v>0</v>
      </c>
      <c r="AM4303">
        <v>0</v>
      </c>
      <c r="AN4303">
        <v>0</v>
      </c>
      <c r="AO4303">
        <v>24</v>
      </c>
      <c r="AP4303">
        <v>67</v>
      </c>
      <c r="AQ4303">
        <v>26</v>
      </c>
      <c r="AR4303">
        <v>0</v>
      </c>
      <c r="AS4303">
        <v>11</v>
      </c>
      <c r="AT4303">
        <v>0</v>
      </c>
      <c r="AU4303">
        <v>3</v>
      </c>
      <c r="AV4303">
        <v>3</v>
      </c>
      <c r="AW4303">
        <v>1</v>
      </c>
      <c r="AX4303">
        <v>0</v>
      </c>
      <c r="AY4303">
        <v>2</v>
      </c>
      <c r="AZ4303">
        <v>7</v>
      </c>
      <c r="BA4303">
        <v>5</v>
      </c>
      <c r="BB4303">
        <v>2</v>
      </c>
      <c r="BC4303">
        <v>2</v>
      </c>
      <c r="BD4303">
        <v>0</v>
      </c>
      <c r="BE4303">
        <v>0</v>
      </c>
      <c r="BF4303">
        <v>41</v>
      </c>
      <c r="BG4303">
        <v>350</v>
      </c>
      <c r="BH4303">
        <v>0</v>
      </c>
      <c r="BI4303">
        <v>16</v>
      </c>
      <c r="BJ4303" s="2">
        <v>45944</v>
      </c>
      <c r="BK4303">
        <v>0</v>
      </c>
      <c r="BL4303" s="3" t="str">
        <f>VLOOKUP(O4303,DropDownList!$H$1:$I$7,2,FALSE)</f>
        <v>2024/25</v>
      </c>
      <c r="BM4303" s="3" t="str">
        <f t="shared" si="67"/>
        <v>VSUR</v>
      </c>
    </row>
    <row r="4304" spans="1:65" x14ac:dyDescent="0.2">
      <c r="A4304">
        <v>2025</v>
      </c>
      <c r="B4304">
        <v>10</v>
      </c>
      <c r="C4304" t="s">
        <v>162</v>
      </c>
      <c r="D4304" t="s">
        <v>182</v>
      </c>
      <c r="E4304" t="s">
        <v>19</v>
      </c>
      <c r="F4304">
        <v>9855</v>
      </c>
      <c r="G4304" t="s">
        <v>158</v>
      </c>
      <c r="H4304" t="s">
        <v>171</v>
      </c>
      <c r="I4304" t="s">
        <v>172</v>
      </c>
      <c r="J4304" s="1">
        <v>45931</v>
      </c>
      <c r="K4304" t="s">
        <v>253</v>
      </c>
      <c r="L4304">
        <v>3</v>
      </c>
      <c r="M4304" t="s">
        <v>429</v>
      </c>
      <c r="N4304" t="s">
        <v>145</v>
      </c>
      <c r="O4304" t="s">
        <v>156</v>
      </c>
      <c r="P4304" t="s">
        <v>161</v>
      </c>
      <c r="Q4304">
        <v>200</v>
      </c>
      <c r="R4304">
        <v>37</v>
      </c>
      <c r="S4304">
        <v>1030</v>
      </c>
      <c r="T4304">
        <v>0</v>
      </c>
      <c r="U4304">
        <v>10</v>
      </c>
      <c r="V4304">
        <v>5</v>
      </c>
      <c r="W4304">
        <v>180</v>
      </c>
      <c r="X4304">
        <v>180</v>
      </c>
      <c r="Y4304">
        <v>0</v>
      </c>
      <c r="Z4304">
        <v>0</v>
      </c>
      <c r="AA4304">
        <v>830</v>
      </c>
      <c r="AB4304">
        <v>0</v>
      </c>
      <c r="AC4304">
        <v>0</v>
      </c>
      <c r="AD4304">
        <v>5</v>
      </c>
      <c r="AE4304">
        <v>0</v>
      </c>
      <c r="AF4304">
        <v>31</v>
      </c>
      <c r="AG4304">
        <v>0</v>
      </c>
      <c r="AH4304">
        <v>0</v>
      </c>
      <c r="AI4304">
        <v>6</v>
      </c>
      <c r="AJ4304">
        <v>0</v>
      </c>
      <c r="AK4304">
        <v>0</v>
      </c>
      <c r="AL4304">
        <v>0</v>
      </c>
      <c r="AM4304">
        <v>0</v>
      </c>
      <c r="AN4304">
        <v>0</v>
      </c>
      <c r="AO4304">
        <v>20</v>
      </c>
      <c r="AP4304">
        <v>105</v>
      </c>
      <c r="AQ4304">
        <v>22</v>
      </c>
      <c r="AR4304">
        <v>0</v>
      </c>
      <c r="AS4304">
        <v>11</v>
      </c>
      <c r="AT4304">
        <v>3</v>
      </c>
      <c r="AU4304">
        <v>12</v>
      </c>
      <c r="AV4304">
        <v>6</v>
      </c>
      <c r="AW4304">
        <v>0</v>
      </c>
      <c r="AX4304">
        <v>0</v>
      </c>
      <c r="AY4304">
        <v>6</v>
      </c>
      <c r="AZ4304">
        <v>12</v>
      </c>
      <c r="BA4304">
        <v>8</v>
      </c>
      <c r="BB4304">
        <v>2</v>
      </c>
      <c r="BC4304">
        <v>2</v>
      </c>
      <c r="BD4304">
        <v>1</v>
      </c>
      <c r="BE4304">
        <v>0</v>
      </c>
      <c r="BF4304">
        <v>37</v>
      </c>
      <c r="BG4304">
        <v>200</v>
      </c>
      <c r="BH4304">
        <v>0</v>
      </c>
      <c r="BI4304">
        <v>7</v>
      </c>
      <c r="BJ4304" s="2">
        <v>45944</v>
      </c>
      <c r="BK4304">
        <v>0</v>
      </c>
      <c r="BL4304" s="3" t="str">
        <f>VLOOKUP(O4304,DropDownList!$H$1:$I$7,2,FALSE)</f>
        <v>2023/24</v>
      </c>
      <c r="BM4304" s="3" t="str">
        <f t="shared" si="67"/>
        <v>VSUR</v>
      </c>
    </row>
    <row r="4305" spans="1:65" x14ac:dyDescent="0.2">
      <c r="A4305">
        <v>2025</v>
      </c>
      <c r="B4305">
        <v>10</v>
      </c>
      <c r="C4305" t="s">
        <v>162</v>
      </c>
      <c r="D4305" t="s">
        <v>182</v>
      </c>
      <c r="E4305" t="s">
        <v>19</v>
      </c>
      <c r="F4305">
        <v>9855</v>
      </c>
      <c r="G4305" t="s">
        <v>158</v>
      </c>
      <c r="H4305" t="s">
        <v>171</v>
      </c>
      <c r="I4305" t="s">
        <v>172</v>
      </c>
      <c r="J4305" s="1">
        <v>45931</v>
      </c>
      <c r="K4305" t="s">
        <v>253</v>
      </c>
      <c r="L4305">
        <v>3</v>
      </c>
      <c r="M4305" t="s">
        <v>429</v>
      </c>
      <c r="N4305" t="s">
        <v>145</v>
      </c>
      <c r="O4305" t="s">
        <v>147</v>
      </c>
      <c r="P4305" t="s">
        <v>160</v>
      </c>
      <c r="Q4305">
        <v>11890.65</v>
      </c>
      <c r="R4305">
        <v>44</v>
      </c>
      <c r="S4305">
        <v>25745</v>
      </c>
      <c r="T4305">
        <v>370</v>
      </c>
      <c r="U4305">
        <v>19</v>
      </c>
      <c r="V4305">
        <v>17</v>
      </c>
      <c r="W4305">
        <v>9190</v>
      </c>
      <c r="X4305">
        <v>11290</v>
      </c>
      <c r="Y4305">
        <v>0</v>
      </c>
      <c r="Z4305">
        <v>0</v>
      </c>
      <c r="AA4305">
        <v>13484.35</v>
      </c>
      <c r="AB4305">
        <v>750</v>
      </c>
      <c r="AC4305">
        <v>11964.35</v>
      </c>
      <c r="AD4305">
        <v>11</v>
      </c>
      <c r="AE4305">
        <v>6</v>
      </c>
      <c r="AF4305">
        <v>24</v>
      </c>
      <c r="AG4305">
        <v>8</v>
      </c>
      <c r="AH4305">
        <v>1</v>
      </c>
      <c r="AI4305">
        <v>11</v>
      </c>
      <c r="AJ4305">
        <v>0</v>
      </c>
      <c r="AK4305">
        <v>0</v>
      </c>
      <c r="AL4305">
        <v>0</v>
      </c>
      <c r="AM4305">
        <v>0</v>
      </c>
      <c r="AN4305">
        <v>0</v>
      </c>
      <c r="AO4305">
        <v>26</v>
      </c>
      <c r="AP4305">
        <v>70</v>
      </c>
      <c r="AQ4305">
        <v>27</v>
      </c>
      <c r="AR4305">
        <v>0</v>
      </c>
      <c r="AS4305">
        <v>12</v>
      </c>
      <c r="AT4305">
        <v>0</v>
      </c>
      <c r="AU4305">
        <v>3</v>
      </c>
      <c r="AV4305">
        <v>3</v>
      </c>
      <c r="AW4305">
        <v>2</v>
      </c>
      <c r="AX4305">
        <v>0</v>
      </c>
      <c r="AY4305">
        <v>2</v>
      </c>
      <c r="AZ4305">
        <v>7</v>
      </c>
      <c r="BA4305">
        <v>5</v>
      </c>
      <c r="BB4305">
        <v>2</v>
      </c>
      <c r="BC4305">
        <v>2</v>
      </c>
      <c r="BD4305">
        <v>0</v>
      </c>
      <c r="BE4305">
        <v>0</v>
      </c>
      <c r="BF4305">
        <v>42</v>
      </c>
      <c r="BG4305">
        <v>8530</v>
      </c>
      <c r="BH4305">
        <v>0</v>
      </c>
      <c r="BI4305">
        <v>17</v>
      </c>
      <c r="BJ4305" s="2">
        <v>45944</v>
      </c>
      <c r="BK4305">
        <v>0</v>
      </c>
      <c r="BL4305" s="3" t="str">
        <f>VLOOKUP(O4305,DropDownList!$H$1:$I$7,2,FALSE)</f>
        <v>2024/25</v>
      </c>
      <c r="BM4305" s="3" t="str">
        <f t="shared" si="67"/>
        <v>SC COURT</v>
      </c>
    </row>
    <row r="4306" spans="1:65" x14ac:dyDescent="0.2">
      <c r="A4306">
        <v>2025</v>
      </c>
      <c r="B4306">
        <v>10</v>
      </c>
      <c r="C4306" t="s">
        <v>162</v>
      </c>
      <c r="D4306" t="s">
        <v>182</v>
      </c>
      <c r="E4306" t="s">
        <v>19</v>
      </c>
      <c r="F4306">
        <v>9855</v>
      </c>
      <c r="G4306" t="s">
        <v>158</v>
      </c>
      <c r="H4306" t="s">
        <v>171</v>
      </c>
      <c r="I4306" t="s">
        <v>172</v>
      </c>
      <c r="J4306" s="1">
        <v>45931</v>
      </c>
      <c r="K4306" t="s">
        <v>253</v>
      </c>
      <c r="L4306">
        <v>3</v>
      </c>
      <c r="M4306" t="s">
        <v>429</v>
      </c>
      <c r="N4306" t="s">
        <v>145</v>
      </c>
      <c r="O4306" t="s">
        <v>156</v>
      </c>
      <c r="P4306" t="s">
        <v>148</v>
      </c>
      <c r="Q4306">
        <v>0</v>
      </c>
      <c r="R4306">
        <v>1</v>
      </c>
      <c r="S4306">
        <v>60</v>
      </c>
      <c r="T4306">
        <v>0</v>
      </c>
      <c r="U4306">
        <v>0</v>
      </c>
      <c r="V4306">
        <v>0</v>
      </c>
      <c r="W4306">
        <v>0</v>
      </c>
      <c r="X4306">
        <v>0</v>
      </c>
      <c r="Y4306">
        <v>0</v>
      </c>
      <c r="Z4306">
        <v>0</v>
      </c>
      <c r="AA4306">
        <v>60</v>
      </c>
      <c r="AB4306">
        <v>0</v>
      </c>
      <c r="AC4306">
        <v>60</v>
      </c>
      <c r="AD4306">
        <v>0</v>
      </c>
      <c r="AE4306">
        <v>0</v>
      </c>
      <c r="AF4306">
        <v>1</v>
      </c>
      <c r="AG4306">
        <v>0</v>
      </c>
      <c r="AH4306">
        <v>0</v>
      </c>
      <c r="AI4306">
        <v>0</v>
      </c>
      <c r="AJ4306">
        <v>0</v>
      </c>
      <c r="AK4306">
        <v>0</v>
      </c>
      <c r="AL4306">
        <v>0</v>
      </c>
      <c r="AM4306">
        <v>0</v>
      </c>
      <c r="AN4306">
        <v>0</v>
      </c>
      <c r="AO4306">
        <v>1</v>
      </c>
      <c r="AP4306">
        <v>3</v>
      </c>
      <c r="AQ4306">
        <v>2</v>
      </c>
      <c r="AR4306">
        <v>0</v>
      </c>
      <c r="AS4306">
        <v>0</v>
      </c>
      <c r="AT4306">
        <v>0</v>
      </c>
      <c r="AU4306">
        <v>0</v>
      </c>
      <c r="AV4306">
        <v>0</v>
      </c>
      <c r="AW4306">
        <v>0</v>
      </c>
      <c r="AX4306">
        <v>0</v>
      </c>
      <c r="AY4306">
        <v>0</v>
      </c>
      <c r="AZ4306">
        <v>0</v>
      </c>
      <c r="BA4306">
        <v>0</v>
      </c>
      <c r="BB4306">
        <v>0</v>
      </c>
      <c r="BC4306">
        <v>0</v>
      </c>
      <c r="BD4306">
        <v>0</v>
      </c>
      <c r="BE4306">
        <v>0</v>
      </c>
      <c r="BF4306">
        <v>1</v>
      </c>
      <c r="BG4306">
        <v>0</v>
      </c>
      <c r="BH4306">
        <v>0</v>
      </c>
      <c r="BI4306">
        <v>0</v>
      </c>
      <c r="BJ4306" s="2">
        <v>45944</v>
      </c>
      <c r="BK4306">
        <v>0</v>
      </c>
      <c r="BL4306" s="3" t="str">
        <f>VLOOKUP(O4306,DropDownList!$H$1:$I$7,2,FALSE)</f>
        <v>2023/24</v>
      </c>
      <c r="BM4306" s="3" t="str">
        <f t="shared" si="67"/>
        <v>PRAS</v>
      </c>
    </row>
    <row r="4307" spans="1:65" x14ac:dyDescent="0.2">
      <c r="A4307">
        <v>2025</v>
      </c>
      <c r="B4307">
        <v>10</v>
      </c>
      <c r="C4307" t="s">
        <v>162</v>
      </c>
      <c r="D4307" t="s">
        <v>182</v>
      </c>
      <c r="E4307" t="s">
        <v>19</v>
      </c>
      <c r="F4307">
        <v>9855</v>
      </c>
      <c r="G4307" t="s">
        <v>158</v>
      </c>
      <c r="H4307" t="s">
        <v>171</v>
      </c>
      <c r="I4307" t="s">
        <v>172</v>
      </c>
      <c r="J4307" s="1">
        <v>45931</v>
      </c>
      <c r="K4307" t="s">
        <v>253</v>
      </c>
      <c r="L4307">
        <v>3</v>
      </c>
      <c r="M4307" t="s">
        <v>429</v>
      </c>
      <c r="N4307" t="s">
        <v>145</v>
      </c>
      <c r="O4307" t="s">
        <v>155</v>
      </c>
      <c r="P4307" t="s">
        <v>161</v>
      </c>
      <c r="Q4307">
        <v>0</v>
      </c>
      <c r="R4307">
        <v>31</v>
      </c>
      <c r="S4307">
        <v>685</v>
      </c>
      <c r="T4307">
        <v>20</v>
      </c>
      <c r="U4307">
        <v>2</v>
      </c>
      <c r="V4307">
        <v>0</v>
      </c>
      <c r="W4307">
        <v>0</v>
      </c>
      <c r="X4307">
        <v>0</v>
      </c>
      <c r="Y4307">
        <v>0</v>
      </c>
      <c r="Z4307">
        <v>0</v>
      </c>
      <c r="AA4307">
        <v>665</v>
      </c>
      <c r="AB4307">
        <v>0</v>
      </c>
      <c r="AC4307">
        <v>0</v>
      </c>
      <c r="AD4307">
        <v>0</v>
      </c>
      <c r="AE4307">
        <v>0</v>
      </c>
      <c r="AF4307">
        <v>30</v>
      </c>
      <c r="AG4307">
        <v>0</v>
      </c>
      <c r="AH4307">
        <v>1</v>
      </c>
      <c r="AI4307">
        <v>0</v>
      </c>
      <c r="AJ4307">
        <v>0</v>
      </c>
      <c r="AK4307">
        <v>0</v>
      </c>
      <c r="AL4307">
        <v>0</v>
      </c>
      <c r="AM4307">
        <v>0</v>
      </c>
      <c r="AN4307">
        <v>0</v>
      </c>
      <c r="AO4307">
        <v>21</v>
      </c>
      <c r="AP4307">
        <v>66</v>
      </c>
      <c r="AQ4307">
        <v>22</v>
      </c>
      <c r="AR4307">
        <v>0</v>
      </c>
      <c r="AS4307">
        <v>13</v>
      </c>
      <c r="AT4307">
        <v>1</v>
      </c>
      <c r="AU4307">
        <v>3</v>
      </c>
      <c r="AV4307">
        <v>1</v>
      </c>
      <c r="AW4307">
        <v>0</v>
      </c>
      <c r="AX4307">
        <v>0</v>
      </c>
      <c r="AY4307">
        <v>3</v>
      </c>
      <c r="AZ4307">
        <v>10</v>
      </c>
      <c r="BA4307">
        <v>7</v>
      </c>
      <c r="BB4307">
        <v>2</v>
      </c>
      <c r="BC4307">
        <v>0</v>
      </c>
      <c r="BD4307">
        <v>0</v>
      </c>
      <c r="BE4307">
        <v>0</v>
      </c>
      <c r="BF4307">
        <v>31</v>
      </c>
      <c r="BG4307">
        <v>0</v>
      </c>
      <c r="BH4307">
        <v>0</v>
      </c>
      <c r="BI4307">
        <v>2</v>
      </c>
      <c r="BJ4307" s="2">
        <v>45944</v>
      </c>
      <c r="BK4307">
        <v>0</v>
      </c>
      <c r="BL4307" s="3" t="str">
        <f>VLOOKUP(O4307,DropDownList!$H$1:$I$7,2,FALSE)</f>
        <v>2022/23</v>
      </c>
      <c r="BM4307" s="3" t="str">
        <f t="shared" si="67"/>
        <v>VSUR</v>
      </c>
    </row>
    <row r="4308" spans="1:65" x14ac:dyDescent="0.2">
      <c r="A4308">
        <v>2025</v>
      </c>
      <c r="B4308">
        <v>10</v>
      </c>
      <c r="C4308" t="s">
        <v>162</v>
      </c>
      <c r="D4308" t="s">
        <v>182</v>
      </c>
      <c r="E4308" t="s">
        <v>19</v>
      </c>
      <c r="F4308">
        <v>9855</v>
      </c>
      <c r="G4308" t="s">
        <v>158</v>
      </c>
      <c r="H4308" t="s">
        <v>171</v>
      </c>
      <c r="I4308" t="s">
        <v>172</v>
      </c>
      <c r="J4308" s="1">
        <v>45931</v>
      </c>
      <c r="K4308" t="s">
        <v>253</v>
      </c>
      <c r="L4308">
        <v>3</v>
      </c>
      <c r="M4308" t="s">
        <v>429</v>
      </c>
      <c r="N4308" t="s">
        <v>145</v>
      </c>
      <c r="O4308" t="s">
        <v>147</v>
      </c>
      <c r="P4308" t="s">
        <v>150</v>
      </c>
      <c r="Q4308">
        <v>1345.38</v>
      </c>
      <c r="R4308">
        <v>27</v>
      </c>
      <c r="S4308">
        <v>4731.24</v>
      </c>
      <c r="T4308">
        <v>600</v>
      </c>
      <c r="U4308">
        <v>10</v>
      </c>
      <c r="V4308">
        <v>8</v>
      </c>
      <c r="W4308">
        <v>1276.26</v>
      </c>
      <c r="X4308">
        <v>1276.26</v>
      </c>
      <c r="Y4308">
        <v>24</v>
      </c>
      <c r="Z4308">
        <v>4131.24</v>
      </c>
      <c r="AA4308">
        <v>2785.86</v>
      </c>
      <c r="AB4308">
        <v>1154.98</v>
      </c>
      <c r="AC4308">
        <v>1630.88</v>
      </c>
      <c r="AD4308">
        <v>7</v>
      </c>
      <c r="AE4308">
        <v>1</v>
      </c>
      <c r="AF4308">
        <v>14</v>
      </c>
      <c r="AG4308">
        <v>3</v>
      </c>
      <c r="AH4308">
        <v>3</v>
      </c>
      <c r="AI4308">
        <v>7</v>
      </c>
      <c r="AJ4308">
        <v>10</v>
      </c>
      <c r="AK4308">
        <v>1</v>
      </c>
      <c r="AL4308">
        <v>2</v>
      </c>
      <c r="AM4308">
        <v>1</v>
      </c>
      <c r="AN4308">
        <v>0</v>
      </c>
      <c r="AO4308">
        <v>14</v>
      </c>
      <c r="AP4308">
        <v>48</v>
      </c>
      <c r="AQ4308">
        <v>14</v>
      </c>
      <c r="AR4308">
        <v>0</v>
      </c>
      <c r="AS4308">
        <v>11</v>
      </c>
      <c r="AT4308">
        <v>0</v>
      </c>
      <c r="AU4308">
        <v>1</v>
      </c>
      <c r="AV4308">
        <v>1</v>
      </c>
      <c r="AW4308">
        <v>0</v>
      </c>
      <c r="AX4308">
        <v>0</v>
      </c>
      <c r="AY4308">
        <v>3</v>
      </c>
      <c r="AZ4308">
        <v>9</v>
      </c>
      <c r="BA4308">
        <v>5</v>
      </c>
      <c r="BB4308">
        <v>1</v>
      </c>
      <c r="BC4308">
        <v>1</v>
      </c>
      <c r="BD4308">
        <v>0</v>
      </c>
      <c r="BE4308">
        <v>0</v>
      </c>
      <c r="BF4308">
        <v>14</v>
      </c>
      <c r="BG4308">
        <v>1176.26</v>
      </c>
      <c r="BH4308">
        <v>0</v>
      </c>
      <c r="BI4308">
        <v>10</v>
      </c>
      <c r="BJ4308" s="2">
        <v>45944</v>
      </c>
      <c r="BK4308">
        <v>0</v>
      </c>
      <c r="BL4308" s="3" t="str">
        <f>VLOOKUP(O4308,DropDownList!$H$1:$I$7,2,FALSE)</f>
        <v>2024/25</v>
      </c>
      <c r="BM4308" s="3" t="str">
        <f t="shared" si="67"/>
        <v>FISCAL FINES</v>
      </c>
    </row>
    <row r="4309" spans="1:65" x14ac:dyDescent="0.2">
      <c r="A4309">
        <v>2025</v>
      </c>
      <c r="B4309">
        <v>10</v>
      </c>
      <c r="C4309" t="s">
        <v>162</v>
      </c>
      <c r="D4309" t="s">
        <v>182</v>
      </c>
      <c r="E4309" t="s">
        <v>19</v>
      </c>
      <c r="F4309">
        <v>9855</v>
      </c>
      <c r="G4309" t="s">
        <v>158</v>
      </c>
      <c r="H4309" t="s">
        <v>171</v>
      </c>
      <c r="I4309" t="s">
        <v>172</v>
      </c>
      <c r="J4309" s="1">
        <v>45931</v>
      </c>
      <c r="K4309" t="s">
        <v>253</v>
      </c>
      <c r="L4309">
        <v>3</v>
      </c>
      <c r="M4309" t="s">
        <v>429</v>
      </c>
      <c r="N4309" t="s">
        <v>145</v>
      </c>
      <c r="O4309" t="s">
        <v>149</v>
      </c>
      <c r="P4309" t="s">
        <v>161</v>
      </c>
      <c r="Q4309">
        <v>20</v>
      </c>
      <c r="R4309">
        <v>4</v>
      </c>
      <c r="S4309">
        <v>100</v>
      </c>
      <c r="T4309">
        <v>0</v>
      </c>
      <c r="U4309">
        <v>2</v>
      </c>
      <c r="V4309">
        <v>1</v>
      </c>
      <c r="W4309">
        <v>20</v>
      </c>
      <c r="X4309">
        <v>20</v>
      </c>
      <c r="Y4309">
        <v>0</v>
      </c>
      <c r="Z4309">
        <v>0</v>
      </c>
      <c r="AA4309">
        <v>80</v>
      </c>
      <c r="AB4309">
        <v>0</v>
      </c>
      <c r="AC4309">
        <v>0</v>
      </c>
      <c r="AD4309">
        <v>1</v>
      </c>
      <c r="AE4309">
        <v>0</v>
      </c>
      <c r="AF4309">
        <v>3</v>
      </c>
      <c r="AG4309">
        <v>0</v>
      </c>
      <c r="AH4309">
        <v>0</v>
      </c>
      <c r="AI4309">
        <v>1</v>
      </c>
      <c r="AJ4309">
        <v>0</v>
      </c>
      <c r="AK4309">
        <v>0</v>
      </c>
      <c r="AL4309">
        <v>0</v>
      </c>
      <c r="AM4309">
        <v>0</v>
      </c>
      <c r="AN4309">
        <v>0</v>
      </c>
      <c r="AO4309">
        <v>1</v>
      </c>
      <c r="AP4309">
        <v>2</v>
      </c>
      <c r="AQ4309">
        <v>1</v>
      </c>
      <c r="AR4309">
        <v>0</v>
      </c>
      <c r="AS4309">
        <v>1</v>
      </c>
      <c r="AT4309">
        <v>0</v>
      </c>
      <c r="AU4309">
        <v>0</v>
      </c>
      <c r="AV4309">
        <v>0</v>
      </c>
      <c r="AW4309">
        <v>0</v>
      </c>
      <c r="AX4309">
        <v>0</v>
      </c>
      <c r="AY4309">
        <v>0</v>
      </c>
      <c r="AZ4309">
        <v>0</v>
      </c>
      <c r="BA4309">
        <v>0</v>
      </c>
      <c r="BB4309">
        <v>0</v>
      </c>
      <c r="BC4309">
        <v>0</v>
      </c>
      <c r="BD4309">
        <v>0</v>
      </c>
      <c r="BE4309">
        <v>0</v>
      </c>
      <c r="BF4309">
        <v>4</v>
      </c>
      <c r="BG4309">
        <v>20</v>
      </c>
      <c r="BH4309">
        <v>0</v>
      </c>
      <c r="BI4309">
        <v>2</v>
      </c>
      <c r="BJ4309" s="2">
        <v>45944</v>
      </c>
      <c r="BK4309">
        <v>0</v>
      </c>
      <c r="BL4309" s="3" t="str">
        <f>VLOOKUP(O4309,DropDownList!$H$1:$I$7,2,FALSE)</f>
        <v>2025/26</v>
      </c>
      <c r="BM4309" s="3" t="str">
        <f t="shared" si="67"/>
        <v>VSUR</v>
      </c>
    </row>
    <row r="4310" spans="1:65" x14ac:dyDescent="0.2">
      <c r="A4310">
        <v>2025</v>
      </c>
      <c r="B4310">
        <v>10</v>
      </c>
      <c r="C4310" t="s">
        <v>162</v>
      </c>
      <c r="D4310" t="s">
        <v>182</v>
      </c>
      <c r="E4310" t="s">
        <v>19</v>
      </c>
      <c r="F4310">
        <v>9855</v>
      </c>
      <c r="G4310" t="s">
        <v>158</v>
      </c>
      <c r="H4310" t="s">
        <v>171</v>
      </c>
      <c r="I4310" t="s">
        <v>172</v>
      </c>
      <c r="J4310" s="1">
        <v>45931</v>
      </c>
      <c r="K4310" t="s">
        <v>253</v>
      </c>
      <c r="L4310">
        <v>3</v>
      </c>
      <c r="M4310" t="s">
        <v>429</v>
      </c>
      <c r="N4310" t="s">
        <v>145</v>
      </c>
      <c r="O4310" t="s">
        <v>156</v>
      </c>
      <c r="P4310" t="s">
        <v>160</v>
      </c>
      <c r="Q4310">
        <v>4303.01</v>
      </c>
      <c r="R4310">
        <v>38</v>
      </c>
      <c r="S4310">
        <v>20445</v>
      </c>
      <c r="T4310">
        <v>0</v>
      </c>
      <c r="U4310">
        <v>10</v>
      </c>
      <c r="V4310">
        <v>7</v>
      </c>
      <c r="W4310">
        <v>3805</v>
      </c>
      <c r="X4310">
        <v>3805</v>
      </c>
      <c r="Y4310">
        <v>0</v>
      </c>
      <c r="Z4310">
        <v>0</v>
      </c>
      <c r="AA4310">
        <v>16141.99</v>
      </c>
      <c r="AB4310">
        <v>600</v>
      </c>
      <c r="AC4310">
        <v>14711.99</v>
      </c>
      <c r="AD4310">
        <v>5</v>
      </c>
      <c r="AE4310">
        <v>2</v>
      </c>
      <c r="AF4310">
        <v>28</v>
      </c>
      <c r="AG4310">
        <v>4</v>
      </c>
      <c r="AH4310">
        <v>0</v>
      </c>
      <c r="AI4310">
        <v>6</v>
      </c>
      <c r="AJ4310">
        <v>0</v>
      </c>
      <c r="AK4310">
        <v>0</v>
      </c>
      <c r="AL4310">
        <v>0</v>
      </c>
      <c r="AM4310">
        <v>0</v>
      </c>
      <c r="AN4310">
        <v>0</v>
      </c>
      <c r="AO4310">
        <v>20</v>
      </c>
      <c r="AP4310">
        <v>105</v>
      </c>
      <c r="AQ4310">
        <v>22</v>
      </c>
      <c r="AR4310">
        <v>0</v>
      </c>
      <c r="AS4310">
        <v>11</v>
      </c>
      <c r="AT4310">
        <v>3</v>
      </c>
      <c r="AU4310">
        <v>12</v>
      </c>
      <c r="AV4310">
        <v>6</v>
      </c>
      <c r="AW4310">
        <v>0</v>
      </c>
      <c r="AX4310">
        <v>0</v>
      </c>
      <c r="AY4310">
        <v>6</v>
      </c>
      <c r="AZ4310">
        <v>12</v>
      </c>
      <c r="BA4310">
        <v>8</v>
      </c>
      <c r="BB4310">
        <v>2</v>
      </c>
      <c r="BC4310">
        <v>2</v>
      </c>
      <c r="BD4310">
        <v>1</v>
      </c>
      <c r="BE4310">
        <v>0</v>
      </c>
      <c r="BF4310">
        <v>38</v>
      </c>
      <c r="BG4310">
        <v>3725</v>
      </c>
      <c r="BH4310">
        <v>0</v>
      </c>
      <c r="BI4310">
        <v>7</v>
      </c>
      <c r="BJ4310" s="2">
        <v>45944</v>
      </c>
      <c r="BK4310">
        <v>0</v>
      </c>
      <c r="BL4310" s="3" t="str">
        <f>VLOOKUP(O4310,DropDownList!$H$1:$I$7,2,FALSE)</f>
        <v>2023/24</v>
      </c>
      <c r="BM4310" s="3" t="str">
        <f t="shared" si="67"/>
        <v>SC COURT</v>
      </c>
    </row>
    <row r="4311" spans="1:65" x14ac:dyDescent="0.2">
      <c r="A4311">
        <v>2025</v>
      </c>
      <c r="B4311">
        <v>10</v>
      </c>
      <c r="C4311" t="s">
        <v>162</v>
      </c>
      <c r="D4311" t="s">
        <v>182</v>
      </c>
      <c r="E4311" t="s">
        <v>19</v>
      </c>
      <c r="F4311">
        <v>9855</v>
      </c>
      <c r="G4311" t="s">
        <v>158</v>
      </c>
      <c r="H4311" t="s">
        <v>171</v>
      </c>
      <c r="I4311" t="s">
        <v>172</v>
      </c>
      <c r="J4311" s="1">
        <v>45931</v>
      </c>
      <c r="K4311" t="s">
        <v>253</v>
      </c>
      <c r="L4311">
        <v>3</v>
      </c>
      <c r="M4311" t="s">
        <v>429</v>
      </c>
      <c r="N4311" t="s">
        <v>145</v>
      </c>
      <c r="O4311" t="s">
        <v>155</v>
      </c>
      <c r="P4311" t="s">
        <v>160</v>
      </c>
      <c r="Q4311">
        <v>481.57</v>
      </c>
      <c r="R4311">
        <v>32</v>
      </c>
      <c r="S4311">
        <v>13910</v>
      </c>
      <c r="T4311">
        <v>620</v>
      </c>
      <c r="U4311">
        <v>2</v>
      </c>
      <c r="V4311">
        <v>1</v>
      </c>
      <c r="W4311">
        <v>40</v>
      </c>
      <c r="X4311">
        <v>371.13</v>
      </c>
      <c r="Y4311">
        <v>0</v>
      </c>
      <c r="Z4311">
        <v>0</v>
      </c>
      <c r="AA4311">
        <v>12808.43</v>
      </c>
      <c r="AB4311">
        <v>0</v>
      </c>
      <c r="AC4311">
        <v>12143.43</v>
      </c>
      <c r="AD4311">
        <v>0</v>
      </c>
      <c r="AE4311">
        <v>1</v>
      </c>
      <c r="AF4311">
        <v>29</v>
      </c>
      <c r="AG4311">
        <v>2</v>
      </c>
      <c r="AH4311">
        <v>1</v>
      </c>
      <c r="AI4311">
        <v>0</v>
      </c>
      <c r="AJ4311">
        <v>0</v>
      </c>
      <c r="AK4311">
        <v>0</v>
      </c>
      <c r="AL4311">
        <v>0</v>
      </c>
      <c r="AM4311">
        <v>0</v>
      </c>
      <c r="AN4311">
        <v>0</v>
      </c>
      <c r="AO4311">
        <v>22</v>
      </c>
      <c r="AP4311">
        <v>76</v>
      </c>
      <c r="AQ4311">
        <v>23</v>
      </c>
      <c r="AR4311">
        <v>0</v>
      </c>
      <c r="AS4311">
        <v>15</v>
      </c>
      <c r="AT4311">
        <v>2</v>
      </c>
      <c r="AU4311">
        <v>5</v>
      </c>
      <c r="AV4311">
        <v>2</v>
      </c>
      <c r="AW4311">
        <v>0</v>
      </c>
      <c r="AX4311">
        <v>0</v>
      </c>
      <c r="AY4311">
        <v>3</v>
      </c>
      <c r="AZ4311">
        <v>10</v>
      </c>
      <c r="BA4311">
        <v>8</v>
      </c>
      <c r="BB4311">
        <v>2</v>
      </c>
      <c r="BC4311">
        <v>0</v>
      </c>
      <c r="BD4311">
        <v>0</v>
      </c>
      <c r="BE4311">
        <v>0</v>
      </c>
      <c r="BF4311">
        <v>32</v>
      </c>
      <c r="BG4311">
        <v>0</v>
      </c>
      <c r="BH4311">
        <v>0</v>
      </c>
      <c r="BI4311">
        <v>2</v>
      </c>
      <c r="BJ4311" s="2">
        <v>45944</v>
      </c>
      <c r="BK4311">
        <v>0</v>
      </c>
      <c r="BL4311" s="3" t="str">
        <f>VLOOKUP(O4311,DropDownList!$H$1:$I$7,2,FALSE)</f>
        <v>2022/23</v>
      </c>
      <c r="BM4311" s="3" t="str">
        <f t="shared" si="67"/>
        <v>SC COURT</v>
      </c>
    </row>
    <row r="4312" spans="1:65" x14ac:dyDescent="0.2">
      <c r="A4312">
        <v>2025</v>
      </c>
      <c r="B4312">
        <v>10</v>
      </c>
      <c r="C4312" t="s">
        <v>162</v>
      </c>
      <c r="D4312" t="s">
        <v>182</v>
      </c>
      <c r="E4312" t="s">
        <v>19</v>
      </c>
      <c r="F4312">
        <v>9855</v>
      </c>
      <c r="G4312" t="s">
        <v>158</v>
      </c>
      <c r="H4312" t="s">
        <v>171</v>
      </c>
      <c r="I4312" t="s">
        <v>172</v>
      </c>
      <c r="J4312" s="1">
        <v>45931</v>
      </c>
      <c r="K4312" t="s">
        <v>253</v>
      </c>
      <c r="L4312">
        <v>3</v>
      </c>
      <c r="M4312" t="s">
        <v>429</v>
      </c>
      <c r="N4312" t="s">
        <v>145</v>
      </c>
      <c r="O4312" t="s">
        <v>156</v>
      </c>
      <c r="P4312" t="s">
        <v>150</v>
      </c>
      <c r="Q4312">
        <v>4872.8900000000003</v>
      </c>
      <c r="R4312">
        <v>32</v>
      </c>
      <c r="S4312">
        <v>9538.51</v>
      </c>
      <c r="T4312">
        <v>576.48</v>
      </c>
      <c r="U4312">
        <v>6</v>
      </c>
      <c r="V4312">
        <v>3</v>
      </c>
      <c r="W4312">
        <v>537.89</v>
      </c>
      <c r="X4312">
        <v>537.89</v>
      </c>
      <c r="Y4312">
        <v>30</v>
      </c>
      <c r="Z4312">
        <v>8962.0300000000007</v>
      </c>
      <c r="AA4312">
        <v>4089.14</v>
      </c>
      <c r="AB4312">
        <v>1859.14</v>
      </c>
      <c r="AC4312">
        <v>2230</v>
      </c>
      <c r="AD4312">
        <v>2</v>
      </c>
      <c r="AE4312">
        <v>1</v>
      </c>
      <c r="AF4312">
        <v>23</v>
      </c>
      <c r="AG4312">
        <v>3</v>
      </c>
      <c r="AH4312">
        <v>2</v>
      </c>
      <c r="AI4312">
        <v>3</v>
      </c>
      <c r="AJ4312">
        <v>9</v>
      </c>
      <c r="AK4312">
        <v>1</v>
      </c>
      <c r="AL4312">
        <v>0</v>
      </c>
      <c r="AM4312">
        <v>2</v>
      </c>
      <c r="AN4312">
        <v>0</v>
      </c>
      <c r="AO4312">
        <v>20</v>
      </c>
      <c r="AP4312">
        <v>75</v>
      </c>
      <c r="AQ4312">
        <v>20</v>
      </c>
      <c r="AR4312">
        <v>0</v>
      </c>
      <c r="AS4312">
        <v>12</v>
      </c>
      <c r="AT4312">
        <v>1</v>
      </c>
      <c r="AU4312">
        <v>2</v>
      </c>
      <c r="AV4312">
        <v>1</v>
      </c>
      <c r="AW4312">
        <v>0</v>
      </c>
      <c r="AX4312">
        <v>0</v>
      </c>
      <c r="AY4312">
        <v>5</v>
      </c>
      <c r="AZ4312">
        <v>15</v>
      </c>
      <c r="BA4312">
        <v>11</v>
      </c>
      <c r="BB4312">
        <v>0</v>
      </c>
      <c r="BC4312">
        <v>0</v>
      </c>
      <c r="BD4312">
        <v>0</v>
      </c>
      <c r="BE4312">
        <v>0</v>
      </c>
      <c r="BF4312">
        <v>20</v>
      </c>
      <c r="BG4312">
        <v>508.34</v>
      </c>
      <c r="BH4312">
        <v>1</v>
      </c>
      <c r="BI4312">
        <v>6</v>
      </c>
      <c r="BJ4312" s="2">
        <v>45944</v>
      </c>
      <c r="BK4312">
        <v>0</v>
      </c>
      <c r="BL4312" s="3" t="str">
        <f>VLOOKUP(O4312,DropDownList!$H$1:$I$7,2,FALSE)</f>
        <v>2023/24</v>
      </c>
      <c r="BM4312" s="3" t="str">
        <f t="shared" si="67"/>
        <v>FISCAL FINES</v>
      </c>
    </row>
    <row r="4313" spans="1:65" x14ac:dyDescent="0.2">
      <c r="A4313">
        <v>2025</v>
      </c>
      <c r="B4313">
        <v>10</v>
      </c>
      <c r="C4313" t="s">
        <v>162</v>
      </c>
      <c r="D4313" t="s">
        <v>182</v>
      </c>
      <c r="E4313" t="s">
        <v>19</v>
      </c>
      <c r="F4313">
        <v>9855</v>
      </c>
      <c r="G4313" t="s">
        <v>158</v>
      </c>
      <c r="H4313" t="s">
        <v>171</v>
      </c>
      <c r="I4313" t="s">
        <v>172</v>
      </c>
      <c r="J4313" s="1">
        <v>45931</v>
      </c>
      <c r="K4313" t="s">
        <v>253</v>
      </c>
      <c r="L4313">
        <v>3</v>
      </c>
      <c r="M4313" t="s">
        <v>429</v>
      </c>
      <c r="N4313" t="s">
        <v>145</v>
      </c>
      <c r="O4313" t="s">
        <v>155</v>
      </c>
      <c r="P4313" t="s">
        <v>150</v>
      </c>
      <c r="Q4313">
        <v>150</v>
      </c>
      <c r="R4313">
        <v>31</v>
      </c>
      <c r="S4313">
        <v>4360.88</v>
      </c>
      <c r="T4313">
        <v>763.12</v>
      </c>
      <c r="U4313">
        <v>1</v>
      </c>
      <c r="V4313">
        <v>0</v>
      </c>
      <c r="W4313">
        <v>0</v>
      </c>
      <c r="X4313">
        <v>0</v>
      </c>
      <c r="Y4313">
        <v>29</v>
      </c>
      <c r="Z4313">
        <v>3597.76</v>
      </c>
      <c r="AA4313">
        <v>3447.76</v>
      </c>
      <c r="AB4313">
        <v>447.76</v>
      </c>
      <c r="AC4313">
        <v>3000</v>
      </c>
      <c r="AD4313">
        <v>0</v>
      </c>
      <c r="AE4313">
        <v>0</v>
      </c>
      <c r="AF4313">
        <v>27</v>
      </c>
      <c r="AG4313">
        <v>0</v>
      </c>
      <c r="AH4313">
        <v>2</v>
      </c>
      <c r="AI4313">
        <v>1</v>
      </c>
      <c r="AJ4313">
        <v>17</v>
      </c>
      <c r="AK4313">
        <v>0</v>
      </c>
      <c r="AL4313">
        <v>1</v>
      </c>
      <c r="AM4313">
        <v>0</v>
      </c>
      <c r="AN4313">
        <v>0</v>
      </c>
      <c r="AO4313">
        <v>10</v>
      </c>
      <c r="AP4313">
        <v>39</v>
      </c>
      <c r="AQ4313">
        <v>10</v>
      </c>
      <c r="AR4313">
        <v>0</v>
      </c>
      <c r="AS4313">
        <v>8</v>
      </c>
      <c r="AT4313">
        <v>0</v>
      </c>
      <c r="AU4313">
        <v>0</v>
      </c>
      <c r="AV4313">
        <v>0</v>
      </c>
      <c r="AW4313">
        <v>0</v>
      </c>
      <c r="AX4313">
        <v>0</v>
      </c>
      <c r="AY4313">
        <v>3</v>
      </c>
      <c r="AZ4313">
        <v>10</v>
      </c>
      <c r="BA4313">
        <v>7</v>
      </c>
      <c r="BB4313">
        <v>0</v>
      </c>
      <c r="BC4313">
        <v>0</v>
      </c>
      <c r="BD4313">
        <v>0</v>
      </c>
      <c r="BE4313">
        <v>0</v>
      </c>
      <c r="BF4313">
        <v>10</v>
      </c>
      <c r="BG4313">
        <v>150</v>
      </c>
      <c r="BH4313">
        <v>1</v>
      </c>
      <c r="BI4313">
        <v>1</v>
      </c>
      <c r="BJ4313" s="2">
        <v>45944</v>
      </c>
      <c r="BK4313">
        <v>0</v>
      </c>
      <c r="BL4313" s="3" t="str">
        <f>VLOOKUP(O4313,DropDownList!$H$1:$I$7,2,FALSE)</f>
        <v>2022/23</v>
      </c>
      <c r="BM4313" s="3" t="str">
        <f t="shared" si="67"/>
        <v>FISCAL FINES</v>
      </c>
    </row>
    <row r="4314" spans="1:65" x14ac:dyDescent="0.2">
      <c r="A4314">
        <v>2025</v>
      </c>
      <c r="B4314">
        <v>10</v>
      </c>
      <c r="C4314" t="s">
        <v>162</v>
      </c>
      <c r="D4314" t="s">
        <v>183</v>
      </c>
      <c r="E4314" t="s">
        <v>20</v>
      </c>
      <c r="F4314">
        <v>9384</v>
      </c>
      <c r="G4314" t="s">
        <v>141</v>
      </c>
      <c r="H4314" t="s">
        <v>171</v>
      </c>
      <c r="I4314" t="s">
        <v>172</v>
      </c>
      <c r="J4314" s="1">
        <v>45931</v>
      </c>
      <c r="K4314" t="s">
        <v>253</v>
      </c>
      <c r="L4314">
        <v>3</v>
      </c>
      <c r="M4314" t="s">
        <v>429</v>
      </c>
      <c r="N4314" t="s">
        <v>145</v>
      </c>
      <c r="O4314" t="s">
        <v>147</v>
      </c>
      <c r="P4314" t="s">
        <v>151</v>
      </c>
      <c r="Q4314">
        <v>0</v>
      </c>
      <c r="R4314">
        <v>44</v>
      </c>
      <c r="S4314">
        <v>1320</v>
      </c>
      <c r="T4314">
        <v>330</v>
      </c>
      <c r="U4314">
        <v>0</v>
      </c>
      <c r="V4314">
        <v>0</v>
      </c>
      <c r="W4314">
        <v>0</v>
      </c>
      <c r="X4314">
        <v>0</v>
      </c>
      <c r="Y4314">
        <v>0</v>
      </c>
      <c r="Z4314">
        <v>0</v>
      </c>
      <c r="AA4314">
        <v>990</v>
      </c>
      <c r="AB4314">
        <v>0</v>
      </c>
      <c r="AC4314">
        <v>990</v>
      </c>
      <c r="AD4314">
        <v>0</v>
      </c>
      <c r="AE4314">
        <v>0</v>
      </c>
      <c r="AF4314">
        <v>33</v>
      </c>
      <c r="AG4314">
        <v>0</v>
      </c>
      <c r="AH4314">
        <v>11</v>
      </c>
      <c r="AI4314">
        <v>0</v>
      </c>
      <c r="AJ4314">
        <v>0</v>
      </c>
      <c r="AK4314">
        <v>0</v>
      </c>
      <c r="AL4314">
        <v>0</v>
      </c>
      <c r="AM4314">
        <v>2</v>
      </c>
      <c r="AN4314">
        <v>0</v>
      </c>
      <c r="AO4314">
        <v>0</v>
      </c>
      <c r="AP4314">
        <v>0</v>
      </c>
      <c r="AQ4314">
        <v>0</v>
      </c>
      <c r="AR4314">
        <v>0</v>
      </c>
      <c r="AS4314">
        <v>0</v>
      </c>
      <c r="AT4314">
        <v>0</v>
      </c>
      <c r="AU4314">
        <v>0</v>
      </c>
      <c r="AV4314">
        <v>0</v>
      </c>
      <c r="AW4314">
        <v>0</v>
      </c>
      <c r="AX4314">
        <v>0</v>
      </c>
      <c r="AY4314">
        <v>0</v>
      </c>
      <c r="AZ4314">
        <v>0</v>
      </c>
      <c r="BA4314">
        <v>0</v>
      </c>
      <c r="BB4314">
        <v>0</v>
      </c>
      <c r="BC4314">
        <v>0</v>
      </c>
      <c r="BD4314">
        <v>0</v>
      </c>
      <c r="BE4314">
        <v>0</v>
      </c>
      <c r="BF4314">
        <v>0</v>
      </c>
      <c r="BG4314">
        <v>0</v>
      </c>
      <c r="BH4314">
        <v>0</v>
      </c>
      <c r="BI4314">
        <v>0</v>
      </c>
      <c r="BJ4314" s="2">
        <v>45944</v>
      </c>
      <c r="BK4314">
        <v>0</v>
      </c>
      <c r="BL4314" s="3" t="str">
        <f>VLOOKUP(O4314,DropDownList!$H$1:$I$7,2,FALSE)</f>
        <v>2024/25</v>
      </c>
      <c r="BM4314" s="3" t="str">
        <f t="shared" si="67"/>
        <v>PCPF</v>
      </c>
    </row>
    <row r="4315" spans="1:65" x14ac:dyDescent="0.2">
      <c r="A4315">
        <v>2025</v>
      </c>
      <c r="B4315">
        <v>10</v>
      </c>
      <c r="C4315" t="s">
        <v>162</v>
      </c>
      <c r="D4315" t="s">
        <v>183</v>
      </c>
      <c r="E4315" t="s">
        <v>20</v>
      </c>
      <c r="F4315">
        <v>9384</v>
      </c>
      <c r="G4315" t="s">
        <v>141</v>
      </c>
      <c r="H4315" t="s">
        <v>171</v>
      </c>
      <c r="I4315" t="s">
        <v>172</v>
      </c>
      <c r="J4315" s="1">
        <v>45931</v>
      </c>
      <c r="K4315" t="s">
        <v>253</v>
      </c>
      <c r="L4315">
        <v>3</v>
      </c>
      <c r="M4315" t="s">
        <v>429</v>
      </c>
      <c r="N4315" t="s">
        <v>145</v>
      </c>
      <c r="O4315" t="s">
        <v>155</v>
      </c>
      <c r="P4315" t="s">
        <v>151</v>
      </c>
      <c r="Q4315">
        <v>0</v>
      </c>
      <c r="R4315">
        <v>1</v>
      </c>
      <c r="S4315">
        <v>30</v>
      </c>
      <c r="T4315">
        <v>30</v>
      </c>
      <c r="U4315">
        <v>0</v>
      </c>
      <c r="V4315">
        <v>0</v>
      </c>
      <c r="W4315">
        <v>0</v>
      </c>
      <c r="X4315">
        <v>0</v>
      </c>
      <c r="Y4315">
        <v>0</v>
      </c>
      <c r="Z4315">
        <v>0</v>
      </c>
      <c r="AA4315">
        <v>0</v>
      </c>
      <c r="AB4315">
        <v>0</v>
      </c>
      <c r="AC4315">
        <v>0</v>
      </c>
      <c r="AD4315">
        <v>0</v>
      </c>
      <c r="AE4315">
        <v>0</v>
      </c>
      <c r="AF4315">
        <v>0</v>
      </c>
      <c r="AG4315">
        <v>0</v>
      </c>
      <c r="AH4315">
        <v>1</v>
      </c>
      <c r="AI4315">
        <v>0</v>
      </c>
      <c r="AJ4315">
        <v>0</v>
      </c>
      <c r="AK4315">
        <v>0</v>
      </c>
      <c r="AL4315">
        <v>0</v>
      </c>
      <c r="AM4315">
        <v>1</v>
      </c>
      <c r="AN4315">
        <v>0</v>
      </c>
      <c r="AO4315">
        <v>0</v>
      </c>
      <c r="AP4315">
        <v>0</v>
      </c>
      <c r="AQ4315">
        <v>0</v>
      </c>
      <c r="AR4315">
        <v>0</v>
      </c>
      <c r="AS4315">
        <v>0</v>
      </c>
      <c r="AT4315">
        <v>0</v>
      </c>
      <c r="AU4315">
        <v>0</v>
      </c>
      <c r="AV4315">
        <v>0</v>
      </c>
      <c r="AW4315">
        <v>0</v>
      </c>
      <c r="AX4315">
        <v>0</v>
      </c>
      <c r="AY4315">
        <v>0</v>
      </c>
      <c r="AZ4315">
        <v>0</v>
      </c>
      <c r="BA4315">
        <v>0</v>
      </c>
      <c r="BB4315">
        <v>0</v>
      </c>
      <c r="BC4315">
        <v>0</v>
      </c>
      <c r="BD4315">
        <v>0</v>
      </c>
      <c r="BE4315">
        <v>0</v>
      </c>
      <c r="BF4315">
        <v>0</v>
      </c>
      <c r="BG4315">
        <v>0</v>
      </c>
      <c r="BH4315">
        <v>0</v>
      </c>
      <c r="BI4315">
        <v>0</v>
      </c>
      <c r="BJ4315" s="2">
        <v>45944</v>
      </c>
      <c r="BK4315">
        <v>0</v>
      </c>
      <c r="BL4315" s="3" t="str">
        <f>VLOOKUP(O4315,DropDownList!$H$1:$I$7,2,FALSE)</f>
        <v>2022/23</v>
      </c>
      <c r="BM4315" s="3" t="str">
        <f t="shared" si="67"/>
        <v>PCPF</v>
      </c>
    </row>
    <row r="4316" spans="1:65" x14ac:dyDescent="0.2">
      <c r="A4316">
        <v>2025</v>
      </c>
      <c r="B4316">
        <v>10</v>
      </c>
      <c r="C4316" t="s">
        <v>162</v>
      </c>
      <c r="D4316" t="s">
        <v>183</v>
      </c>
      <c r="E4316" t="s">
        <v>20</v>
      </c>
      <c r="F4316">
        <v>9384</v>
      </c>
      <c r="G4316" t="s">
        <v>141</v>
      </c>
      <c r="H4316" t="s">
        <v>171</v>
      </c>
      <c r="I4316" t="s">
        <v>172</v>
      </c>
      <c r="J4316" s="1">
        <v>45931</v>
      </c>
      <c r="K4316" t="s">
        <v>253</v>
      </c>
      <c r="L4316">
        <v>3</v>
      </c>
      <c r="M4316" t="s">
        <v>429</v>
      </c>
      <c r="N4316" t="s">
        <v>145</v>
      </c>
      <c r="O4316" t="s">
        <v>156</v>
      </c>
      <c r="P4316" t="s">
        <v>151</v>
      </c>
      <c r="Q4316">
        <v>0</v>
      </c>
      <c r="R4316">
        <v>14</v>
      </c>
      <c r="S4316">
        <v>420</v>
      </c>
      <c r="T4316">
        <v>120</v>
      </c>
      <c r="U4316">
        <v>0</v>
      </c>
      <c r="V4316">
        <v>0</v>
      </c>
      <c r="W4316">
        <v>0</v>
      </c>
      <c r="X4316">
        <v>0</v>
      </c>
      <c r="Y4316">
        <v>0</v>
      </c>
      <c r="Z4316">
        <v>0</v>
      </c>
      <c r="AA4316">
        <v>300</v>
      </c>
      <c r="AB4316">
        <v>0</v>
      </c>
      <c r="AC4316">
        <v>300</v>
      </c>
      <c r="AD4316">
        <v>0</v>
      </c>
      <c r="AE4316">
        <v>0</v>
      </c>
      <c r="AF4316">
        <v>10</v>
      </c>
      <c r="AG4316">
        <v>0</v>
      </c>
      <c r="AH4316">
        <v>4</v>
      </c>
      <c r="AI4316">
        <v>0</v>
      </c>
      <c r="AJ4316">
        <v>0</v>
      </c>
      <c r="AK4316">
        <v>0</v>
      </c>
      <c r="AL4316">
        <v>0</v>
      </c>
      <c r="AM4316">
        <v>1</v>
      </c>
      <c r="AN4316">
        <v>0</v>
      </c>
      <c r="AO4316">
        <v>0</v>
      </c>
      <c r="AP4316">
        <v>0</v>
      </c>
      <c r="AQ4316">
        <v>0</v>
      </c>
      <c r="AR4316">
        <v>0</v>
      </c>
      <c r="AS4316">
        <v>0</v>
      </c>
      <c r="AT4316">
        <v>0</v>
      </c>
      <c r="AU4316">
        <v>0</v>
      </c>
      <c r="AV4316">
        <v>0</v>
      </c>
      <c r="AW4316">
        <v>0</v>
      </c>
      <c r="AX4316">
        <v>0</v>
      </c>
      <c r="AY4316">
        <v>0</v>
      </c>
      <c r="AZ4316">
        <v>0</v>
      </c>
      <c r="BA4316">
        <v>0</v>
      </c>
      <c r="BB4316">
        <v>0</v>
      </c>
      <c r="BC4316">
        <v>0</v>
      </c>
      <c r="BD4316">
        <v>0</v>
      </c>
      <c r="BE4316">
        <v>0</v>
      </c>
      <c r="BF4316">
        <v>0</v>
      </c>
      <c r="BG4316">
        <v>0</v>
      </c>
      <c r="BH4316">
        <v>0</v>
      </c>
      <c r="BI4316">
        <v>0</v>
      </c>
      <c r="BJ4316" s="2">
        <v>45944</v>
      </c>
      <c r="BK4316">
        <v>0</v>
      </c>
      <c r="BL4316" s="3" t="str">
        <f>VLOOKUP(O4316,DropDownList!$H$1:$I$7,2,FALSE)</f>
        <v>2023/24</v>
      </c>
      <c r="BM4316" s="3" t="str">
        <f t="shared" si="67"/>
        <v>PCPF</v>
      </c>
    </row>
    <row r="4317" spans="1:65" x14ac:dyDescent="0.2">
      <c r="A4317">
        <v>2025</v>
      </c>
      <c r="B4317">
        <v>10</v>
      </c>
      <c r="C4317" t="s">
        <v>162</v>
      </c>
      <c r="D4317" t="s">
        <v>183</v>
      </c>
      <c r="E4317" t="s">
        <v>20</v>
      </c>
      <c r="F4317">
        <v>9384</v>
      </c>
      <c r="G4317" t="s">
        <v>141</v>
      </c>
      <c r="H4317" t="s">
        <v>171</v>
      </c>
      <c r="I4317" t="s">
        <v>172</v>
      </c>
      <c r="J4317" s="1">
        <v>45931</v>
      </c>
      <c r="K4317" t="s">
        <v>253</v>
      </c>
      <c r="L4317">
        <v>3</v>
      </c>
      <c r="M4317" t="s">
        <v>429</v>
      </c>
      <c r="N4317" t="s">
        <v>145</v>
      </c>
      <c r="O4317" t="s">
        <v>149</v>
      </c>
      <c r="P4317" t="s">
        <v>151</v>
      </c>
      <c r="Q4317">
        <v>0</v>
      </c>
      <c r="R4317">
        <v>1</v>
      </c>
      <c r="S4317">
        <v>30</v>
      </c>
      <c r="T4317">
        <v>0</v>
      </c>
      <c r="U4317">
        <v>0</v>
      </c>
      <c r="V4317">
        <v>0</v>
      </c>
      <c r="W4317">
        <v>0</v>
      </c>
      <c r="X4317">
        <v>0</v>
      </c>
      <c r="Y4317">
        <v>0</v>
      </c>
      <c r="Z4317">
        <v>0</v>
      </c>
      <c r="AA4317">
        <v>30</v>
      </c>
      <c r="AB4317">
        <v>0</v>
      </c>
      <c r="AC4317">
        <v>30</v>
      </c>
      <c r="AD4317">
        <v>0</v>
      </c>
      <c r="AE4317">
        <v>0</v>
      </c>
      <c r="AF4317">
        <v>1</v>
      </c>
      <c r="AG4317">
        <v>0</v>
      </c>
      <c r="AH4317">
        <v>0</v>
      </c>
      <c r="AI4317">
        <v>0</v>
      </c>
      <c r="AJ4317">
        <v>0</v>
      </c>
      <c r="AK4317">
        <v>0</v>
      </c>
      <c r="AL4317">
        <v>0</v>
      </c>
      <c r="AM4317">
        <v>0</v>
      </c>
      <c r="AN4317">
        <v>0</v>
      </c>
      <c r="AO4317">
        <v>0</v>
      </c>
      <c r="AP4317">
        <v>0</v>
      </c>
      <c r="AQ4317">
        <v>0</v>
      </c>
      <c r="AR4317">
        <v>0</v>
      </c>
      <c r="AS4317">
        <v>0</v>
      </c>
      <c r="AT4317">
        <v>0</v>
      </c>
      <c r="AU4317">
        <v>0</v>
      </c>
      <c r="AV4317">
        <v>0</v>
      </c>
      <c r="AW4317">
        <v>0</v>
      </c>
      <c r="AX4317">
        <v>0</v>
      </c>
      <c r="AY4317">
        <v>0</v>
      </c>
      <c r="AZ4317">
        <v>0</v>
      </c>
      <c r="BA4317">
        <v>0</v>
      </c>
      <c r="BB4317">
        <v>0</v>
      </c>
      <c r="BC4317">
        <v>0</v>
      </c>
      <c r="BD4317">
        <v>0</v>
      </c>
      <c r="BE4317">
        <v>0</v>
      </c>
      <c r="BF4317">
        <v>0</v>
      </c>
      <c r="BG4317">
        <v>0</v>
      </c>
      <c r="BH4317">
        <v>0</v>
      </c>
      <c r="BI4317">
        <v>0</v>
      </c>
      <c r="BJ4317" s="2">
        <v>45944</v>
      </c>
      <c r="BK4317">
        <v>0</v>
      </c>
      <c r="BL4317" s="3" t="str">
        <f>VLOOKUP(O4317,DropDownList!$H$1:$I$7,2,FALSE)</f>
        <v>2025/26</v>
      </c>
      <c r="BM4317" s="3" t="str">
        <f t="shared" si="67"/>
        <v>PCPF</v>
      </c>
    </row>
    <row r="4318" spans="1:65" x14ac:dyDescent="0.2">
      <c r="A4318">
        <v>2025</v>
      </c>
      <c r="B4318">
        <v>10</v>
      </c>
      <c r="C4318" t="s">
        <v>162</v>
      </c>
      <c r="D4318" t="s">
        <v>184</v>
      </c>
      <c r="E4318" t="s">
        <v>20</v>
      </c>
      <c r="F4318">
        <v>9874</v>
      </c>
      <c r="G4318" t="s">
        <v>158</v>
      </c>
      <c r="H4318" t="s">
        <v>171</v>
      </c>
      <c r="I4318" t="s">
        <v>172</v>
      </c>
      <c r="J4318" s="1">
        <v>45931</v>
      </c>
      <c r="K4318" t="s">
        <v>253</v>
      </c>
      <c r="L4318">
        <v>3</v>
      </c>
      <c r="M4318" t="s">
        <v>429</v>
      </c>
      <c r="N4318" t="s">
        <v>145</v>
      </c>
      <c r="O4318" t="s">
        <v>149</v>
      </c>
      <c r="P4318" t="s">
        <v>160</v>
      </c>
      <c r="Q4318">
        <v>5845</v>
      </c>
      <c r="R4318">
        <v>18</v>
      </c>
      <c r="S4318">
        <v>14405</v>
      </c>
      <c r="T4318">
        <v>810</v>
      </c>
      <c r="U4318">
        <v>8</v>
      </c>
      <c r="V4318">
        <v>6</v>
      </c>
      <c r="W4318">
        <v>1160</v>
      </c>
      <c r="X4318">
        <v>2280</v>
      </c>
      <c r="Y4318">
        <v>0</v>
      </c>
      <c r="Z4318">
        <v>0</v>
      </c>
      <c r="AA4318">
        <v>7750</v>
      </c>
      <c r="AB4318">
        <v>400</v>
      </c>
      <c r="AC4318">
        <v>6825</v>
      </c>
      <c r="AD4318">
        <v>3</v>
      </c>
      <c r="AE4318">
        <v>3</v>
      </c>
      <c r="AF4318">
        <v>8</v>
      </c>
      <c r="AG4318">
        <v>5</v>
      </c>
      <c r="AH4318">
        <v>1</v>
      </c>
      <c r="AI4318">
        <v>3</v>
      </c>
      <c r="AJ4318">
        <v>0</v>
      </c>
      <c r="AK4318">
        <v>0</v>
      </c>
      <c r="AL4318">
        <v>0</v>
      </c>
      <c r="AM4318">
        <v>0</v>
      </c>
      <c r="AN4318">
        <v>0</v>
      </c>
      <c r="AO4318">
        <v>6</v>
      </c>
      <c r="AP4318">
        <v>8</v>
      </c>
      <c r="AQ4318">
        <v>3</v>
      </c>
      <c r="AR4318">
        <v>0</v>
      </c>
      <c r="AS4318">
        <v>2</v>
      </c>
      <c r="AT4318">
        <v>0</v>
      </c>
      <c r="AU4318">
        <v>0</v>
      </c>
      <c r="AV4318">
        <v>0</v>
      </c>
      <c r="AW4318">
        <v>2</v>
      </c>
      <c r="AX4318">
        <v>0</v>
      </c>
      <c r="AY4318">
        <v>0</v>
      </c>
      <c r="AZ4318">
        <v>0</v>
      </c>
      <c r="BA4318">
        <v>0</v>
      </c>
      <c r="BB4318">
        <v>0</v>
      </c>
      <c r="BC4318">
        <v>0</v>
      </c>
      <c r="BD4318">
        <v>1</v>
      </c>
      <c r="BE4318">
        <v>0</v>
      </c>
      <c r="BF4318">
        <v>15</v>
      </c>
      <c r="BG4318">
        <v>1260</v>
      </c>
      <c r="BH4318">
        <v>1</v>
      </c>
      <c r="BI4318">
        <v>6</v>
      </c>
      <c r="BJ4318" s="2">
        <v>45944</v>
      </c>
      <c r="BK4318">
        <v>0</v>
      </c>
      <c r="BL4318" s="3" t="str">
        <f>VLOOKUP(O4318,DropDownList!$H$1:$I$7,2,FALSE)</f>
        <v>2025/26</v>
      </c>
      <c r="BM4318" s="3" t="str">
        <f t="shared" si="67"/>
        <v>SC COURT</v>
      </c>
    </row>
    <row r="4319" spans="1:65" x14ac:dyDescent="0.2">
      <c r="A4319">
        <v>2025</v>
      </c>
      <c r="B4319">
        <v>10</v>
      </c>
      <c r="C4319" t="s">
        <v>162</v>
      </c>
      <c r="D4319" t="s">
        <v>184</v>
      </c>
      <c r="E4319" t="s">
        <v>20</v>
      </c>
      <c r="F4319">
        <v>9874</v>
      </c>
      <c r="G4319" t="s">
        <v>158</v>
      </c>
      <c r="H4319" t="s">
        <v>171</v>
      </c>
      <c r="I4319" t="s">
        <v>172</v>
      </c>
      <c r="J4319" s="1">
        <v>45931</v>
      </c>
      <c r="K4319" t="s">
        <v>253</v>
      </c>
      <c r="L4319">
        <v>3</v>
      </c>
      <c r="M4319" t="s">
        <v>429</v>
      </c>
      <c r="N4319" t="s">
        <v>145</v>
      </c>
      <c r="O4319" t="s">
        <v>155</v>
      </c>
      <c r="P4319" t="s">
        <v>150</v>
      </c>
      <c r="Q4319">
        <v>725</v>
      </c>
      <c r="R4319">
        <v>39</v>
      </c>
      <c r="S4319">
        <v>6002.08</v>
      </c>
      <c r="T4319">
        <v>391.25</v>
      </c>
      <c r="U4319">
        <v>4</v>
      </c>
      <c r="V4319">
        <v>4</v>
      </c>
      <c r="W4319">
        <v>725</v>
      </c>
      <c r="X4319">
        <v>725</v>
      </c>
      <c r="Y4319">
        <v>36</v>
      </c>
      <c r="Z4319">
        <v>5610.83</v>
      </c>
      <c r="AA4319">
        <v>4885.83</v>
      </c>
      <c r="AB4319">
        <v>635.83000000000004</v>
      </c>
      <c r="AC4319">
        <v>4250</v>
      </c>
      <c r="AD4319">
        <v>3</v>
      </c>
      <c r="AE4319">
        <v>1</v>
      </c>
      <c r="AF4319">
        <v>32</v>
      </c>
      <c r="AG4319">
        <v>1</v>
      </c>
      <c r="AH4319">
        <v>3</v>
      </c>
      <c r="AI4319">
        <v>3</v>
      </c>
      <c r="AJ4319">
        <v>13</v>
      </c>
      <c r="AK4319">
        <v>7</v>
      </c>
      <c r="AL4319">
        <v>1</v>
      </c>
      <c r="AM4319">
        <v>2</v>
      </c>
      <c r="AN4319">
        <v>0</v>
      </c>
      <c r="AO4319">
        <v>19</v>
      </c>
      <c r="AP4319">
        <v>79</v>
      </c>
      <c r="AQ4319">
        <v>24</v>
      </c>
      <c r="AR4319">
        <v>0</v>
      </c>
      <c r="AS4319">
        <v>11</v>
      </c>
      <c r="AT4319">
        <v>1</v>
      </c>
      <c r="AU4319">
        <v>2</v>
      </c>
      <c r="AV4319">
        <v>0</v>
      </c>
      <c r="AW4319">
        <v>0</v>
      </c>
      <c r="AX4319">
        <v>0</v>
      </c>
      <c r="AY4319">
        <v>7</v>
      </c>
      <c r="AZ4319">
        <v>16</v>
      </c>
      <c r="BA4319">
        <v>13</v>
      </c>
      <c r="BB4319">
        <v>2</v>
      </c>
      <c r="BC4319">
        <v>1</v>
      </c>
      <c r="BD4319">
        <v>0</v>
      </c>
      <c r="BE4319">
        <v>0</v>
      </c>
      <c r="BF4319">
        <v>19</v>
      </c>
      <c r="BG4319">
        <v>500</v>
      </c>
      <c r="BH4319">
        <v>0</v>
      </c>
      <c r="BI4319">
        <v>4</v>
      </c>
      <c r="BJ4319" s="2">
        <v>45944</v>
      </c>
      <c r="BK4319">
        <v>0</v>
      </c>
      <c r="BL4319" s="3" t="str">
        <f>VLOOKUP(O4319,DropDownList!$H$1:$I$7,2,FALSE)</f>
        <v>2022/23</v>
      </c>
      <c r="BM4319" s="3" t="str">
        <f t="shared" si="67"/>
        <v>FISCAL FINES</v>
      </c>
    </row>
    <row r="4320" spans="1:65" x14ac:dyDescent="0.2">
      <c r="A4320">
        <v>2025</v>
      </c>
      <c r="B4320">
        <v>10</v>
      </c>
      <c r="C4320" t="s">
        <v>162</v>
      </c>
      <c r="D4320" t="s">
        <v>184</v>
      </c>
      <c r="E4320" t="s">
        <v>20</v>
      </c>
      <c r="F4320">
        <v>9874</v>
      </c>
      <c r="G4320" t="s">
        <v>158</v>
      </c>
      <c r="H4320" t="s">
        <v>171</v>
      </c>
      <c r="I4320" t="s">
        <v>172</v>
      </c>
      <c r="J4320" s="1">
        <v>45931</v>
      </c>
      <c r="K4320" t="s">
        <v>253</v>
      </c>
      <c r="L4320">
        <v>3</v>
      </c>
      <c r="M4320" t="s">
        <v>429</v>
      </c>
      <c r="N4320" t="s">
        <v>145</v>
      </c>
      <c r="O4320" t="s">
        <v>156</v>
      </c>
      <c r="P4320" t="s">
        <v>151</v>
      </c>
      <c r="Q4320">
        <v>0</v>
      </c>
      <c r="R4320">
        <v>14</v>
      </c>
      <c r="S4320">
        <v>420</v>
      </c>
      <c r="T4320">
        <v>90</v>
      </c>
      <c r="U4320">
        <v>2</v>
      </c>
      <c r="V4320">
        <v>0</v>
      </c>
      <c r="W4320">
        <v>0</v>
      </c>
      <c r="X4320">
        <v>0</v>
      </c>
      <c r="Y4320">
        <v>0</v>
      </c>
      <c r="Z4320">
        <v>0</v>
      </c>
      <c r="AA4320">
        <v>330</v>
      </c>
      <c r="AB4320">
        <v>0</v>
      </c>
      <c r="AC4320">
        <v>330</v>
      </c>
      <c r="AD4320">
        <v>0</v>
      </c>
      <c r="AE4320">
        <v>0</v>
      </c>
      <c r="AF4320">
        <v>11</v>
      </c>
      <c r="AG4320">
        <v>0</v>
      </c>
      <c r="AH4320">
        <v>3</v>
      </c>
      <c r="AI4320">
        <v>0</v>
      </c>
      <c r="AJ4320">
        <v>0</v>
      </c>
      <c r="AK4320">
        <v>0</v>
      </c>
      <c r="AL4320">
        <v>0</v>
      </c>
      <c r="AM4320">
        <v>1</v>
      </c>
      <c r="AN4320">
        <v>0</v>
      </c>
      <c r="AO4320">
        <v>0</v>
      </c>
      <c r="AP4320">
        <v>0</v>
      </c>
      <c r="AQ4320">
        <v>0</v>
      </c>
      <c r="AR4320">
        <v>0</v>
      </c>
      <c r="AS4320">
        <v>0</v>
      </c>
      <c r="AT4320">
        <v>0</v>
      </c>
      <c r="AU4320">
        <v>0</v>
      </c>
      <c r="AV4320">
        <v>0</v>
      </c>
      <c r="AW4320">
        <v>0</v>
      </c>
      <c r="AX4320">
        <v>0</v>
      </c>
      <c r="AY4320">
        <v>0</v>
      </c>
      <c r="AZ4320">
        <v>0</v>
      </c>
      <c r="BA4320">
        <v>0</v>
      </c>
      <c r="BB4320">
        <v>0</v>
      </c>
      <c r="BC4320">
        <v>0</v>
      </c>
      <c r="BD4320">
        <v>0</v>
      </c>
      <c r="BE4320">
        <v>0</v>
      </c>
      <c r="BF4320">
        <v>0</v>
      </c>
      <c r="BG4320">
        <v>0</v>
      </c>
      <c r="BH4320">
        <v>0</v>
      </c>
      <c r="BI4320">
        <v>0</v>
      </c>
      <c r="BJ4320" s="2">
        <v>45944</v>
      </c>
      <c r="BK4320">
        <v>0</v>
      </c>
      <c r="BL4320" s="3" t="str">
        <f>VLOOKUP(O4320,DropDownList!$H$1:$I$7,2,FALSE)</f>
        <v>2023/24</v>
      </c>
      <c r="BM4320" s="3" t="str">
        <f t="shared" si="67"/>
        <v>PCPF</v>
      </c>
    </row>
    <row r="4321" spans="1:65" x14ac:dyDescent="0.2">
      <c r="A4321">
        <v>2025</v>
      </c>
      <c r="B4321">
        <v>10</v>
      </c>
      <c r="C4321" t="s">
        <v>162</v>
      </c>
      <c r="D4321" t="s">
        <v>184</v>
      </c>
      <c r="E4321" t="s">
        <v>20</v>
      </c>
      <c r="F4321">
        <v>9874</v>
      </c>
      <c r="G4321" t="s">
        <v>158</v>
      </c>
      <c r="H4321" t="s">
        <v>171</v>
      </c>
      <c r="I4321" t="s">
        <v>172</v>
      </c>
      <c r="J4321" s="1">
        <v>45931</v>
      </c>
      <c r="K4321" t="s">
        <v>253</v>
      </c>
      <c r="L4321">
        <v>3</v>
      </c>
      <c r="M4321" t="s">
        <v>429</v>
      </c>
      <c r="N4321" t="s">
        <v>145</v>
      </c>
      <c r="O4321" t="s">
        <v>156</v>
      </c>
      <c r="P4321" t="s">
        <v>161</v>
      </c>
      <c r="Q4321">
        <v>100</v>
      </c>
      <c r="R4321">
        <v>71</v>
      </c>
      <c r="S4321">
        <v>1655</v>
      </c>
      <c r="T4321">
        <v>10</v>
      </c>
      <c r="U4321">
        <v>10</v>
      </c>
      <c r="V4321">
        <v>1</v>
      </c>
      <c r="W4321">
        <v>10</v>
      </c>
      <c r="X4321">
        <v>10</v>
      </c>
      <c r="Y4321">
        <v>0</v>
      </c>
      <c r="Z4321">
        <v>0</v>
      </c>
      <c r="AA4321">
        <v>1545</v>
      </c>
      <c r="AB4321">
        <v>0</v>
      </c>
      <c r="AC4321">
        <v>0</v>
      </c>
      <c r="AD4321">
        <v>1</v>
      </c>
      <c r="AE4321">
        <v>0</v>
      </c>
      <c r="AF4321">
        <v>65</v>
      </c>
      <c r="AG4321">
        <v>0</v>
      </c>
      <c r="AH4321">
        <v>1</v>
      </c>
      <c r="AI4321">
        <v>5</v>
      </c>
      <c r="AJ4321">
        <v>0</v>
      </c>
      <c r="AK4321">
        <v>0</v>
      </c>
      <c r="AL4321">
        <v>0</v>
      </c>
      <c r="AM4321">
        <v>0</v>
      </c>
      <c r="AN4321">
        <v>0</v>
      </c>
      <c r="AO4321">
        <v>39</v>
      </c>
      <c r="AP4321">
        <v>138</v>
      </c>
      <c r="AQ4321">
        <v>41</v>
      </c>
      <c r="AR4321">
        <v>1</v>
      </c>
      <c r="AS4321">
        <v>21</v>
      </c>
      <c r="AT4321">
        <v>2</v>
      </c>
      <c r="AU4321">
        <v>14</v>
      </c>
      <c r="AV4321">
        <v>5</v>
      </c>
      <c r="AW4321">
        <v>1</v>
      </c>
      <c r="AX4321">
        <v>0</v>
      </c>
      <c r="AY4321">
        <v>10</v>
      </c>
      <c r="AZ4321">
        <v>20</v>
      </c>
      <c r="BA4321">
        <v>14</v>
      </c>
      <c r="BB4321">
        <v>2</v>
      </c>
      <c r="BC4321">
        <v>1</v>
      </c>
      <c r="BD4321">
        <v>4</v>
      </c>
      <c r="BE4321">
        <v>0</v>
      </c>
      <c r="BF4321">
        <v>64</v>
      </c>
      <c r="BG4321">
        <v>100</v>
      </c>
      <c r="BH4321">
        <v>0</v>
      </c>
      <c r="BI4321">
        <v>10</v>
      </c>
      <c r="BJ4321" s="2">
        <v>45944</v>
      </c>
      <c r="BK4321">
        <v>0</v>
      </c>
      <c r="BL4321" s="3" t="str">
        <f>VLOOKUP(O4321,DropDownList!$H$1:$I$7,2,FALSE)</f>
        <v>2023/24</v>
      </c>
      <c r="BM4321" s="3" t="str">
        <f t="shared" si="67"/>
        <v>VSUR</v>
      </c>
    </row>
    <row r="4322" spans="1:65" x14ac:dyDescent="0.2">
      <c r="A4322">
        <v>2025</v>
      </c>
      <c r="B4322">
        <v>10</v>
      </c>
      <c r="C4322" t="s">
        <v>162</v>
      </c>
      <c r="D4322" t="s">
        <v>184</v>
      </c>
      <c r="E4322" t="s">
        <v>20</v>
      </c>
      <c r="F4322">
        <v>9874</v>
      </c>
      <c r="G4322" t="s">
        <v>158</v>
      </c>
      <c r="H4322" t="s">
        <v>171</v>
      </c>
      <c r="I4322" t="s">
        <v>172</v>
      </c>
      <c r="J4322" s="1">
        <v>45931</v>
      </c>
      <c r="K4322" t="s">
        <v>253</v>
      </c>
      <c r="L4322">
        <v>3</v>
      </c>
      <c r="M4322" t="s">
        <v>429</v>
      </c>
      <c r="N4322" t="s">
        <v>145</v>
      </c>
      <c r="O4322" t="s">
        <v>147</v>
      </c>
      <c r="P4322" t="s">
        <v>160</v>
      </c>
      <c r="Q4322">
        <v>5582.72</v>
      </c>
      <c r="R4322">
        <v>65</v>
      </c>
      <c r="S4322">
        <v>32381.95</v>
      </c>
      <c r="T4322">
        <v>320</v>
      </c>
      <c r="U4322">
        <v>18</v>
      </c>
      <c r="V4322">
        <v>11</v>
      </c>
      <c r="W4322">
        <v>3040</v>
      </c>
      <c r="X4322">
        <v>4085</v>
      </c>
      <c r="Y4322">
        <v>0</v>
      </c>
      <c r="Z4322">
        <v>0</v>
      </c>
      <c r="AA4322">
        <v>26479.23</v>
      </c>
      <c r="AB4322">
        <v>2173.38</v>
      </c>
      <c r="AC4322">
        <v>23030.85</v>
      </c>
      <c r="AD4322">
        <v>2</v>
      </c>
      <c r="AE4322">
        <v>9</v>
      </c>
      <c r="AF4322">
        <v>46</v>
      </c>
      <c r="AG4322">
        <v>16</v>
      </c>
      <c r="AH4322">
        <v>1</v>
      </c>
      <c r="AI4322">
        <v>2</v>
      </c>
      <c r="AJ4322">
        <v>0</v>
      </c>
      <c r="AK4322">
        <v>0</v>
      </c>
      <c r="AL4322">
        <v>0</v>
      </c>
      <c r="AM4322">
        <v>0</v>
      </c>
      <c r="AN4322">
        <v>0</v>
      </c>
      <c r="AO4322">
        <v>28</v>
      </c>
      <c r="AP4322">
        <v>73</v>
      </c>
      <c r="AQ4322">
        <v>27</v>
      </c>
      <c r="AR4322">
        <v>0</v>
      </c>
      <c r="AS4322">
        <v>13</v>
      </c>
      <c r="AT4322">
        <v>7</v>
      </c>
      <c r="AU4322">
        <v>0</v>
      </c>
      <c r="AV4322">
        <v>0</v>
      </c>
      <c r="AW4322">
        <v>1</v>
      </c>
      <c r="AX4322">
        <v>0</v>
      </c>
      <c r="AY4322">
        <v>7</v>
      </c>
      <c r="AZ4322">
        <v>11</v>
      </c>
      <c r="BA4322">
        <v>5</v>
      </c>
      <c r="BB4322">
        <v>1</v>
      </c>
      <c r="BC4322">
        <v>0</v>
      </c>
      <c r="BD4322">
        <v>1</v>
      </c>
      <c r="BE4322">
        <v>0</v>
      </c>
      <c r="BF4322">
        <v>63</v>
      </c>
      <c r="BG4322">
        <v>890</v>
      </c>
      <c r="BH4322">
        <v>0</v>
      </c>
      <c r="BI4322">
        <v>17</v>
      </c>
      <c r="BJ4322" s="2">
        <v>45944</v>
      </c>
      <c r="BK4322">
        <v>0</v>
      </c>
      <c r="BL4322" s="3" t="str">
        <f>VLOOKUP(O4322,DropDownList!$H$1:$I$7,2,FALSE)</f>
        <v>2024/25</v>
      </c>
      <c r="BM4322" s="3" t="str">
        <f t="shared" si="67"/>
        <v>SC COURT</v>
      </c>
    </row>
    <row r="4323" spans="1:65" x14ac:dyDescent="0.2">
      <c r="A4323">
        <v>2025</v>
      </c>
      <c r="B4323">
        <v>10</v>
      </c>
      <c r="C4323" t="s">
        <v>162</v>
      </c>
      <c r="D4323" t="s">
        <v>184</v>
      </c>
      <c r="E4323" t="s">
        <v>20</v>
      </c>
      <c r="F4323">
        <v>9874</v>
      </c>
      <c r="G4323" t="s">
        <v>158</v>
      </c>
      <c r="H4323" t="s">
        <v>171</v>
      </c>
      <c r="I4323" t="s">
        <v>172</v>
      </c>
      <c r="J4323" s="1">
        <v>45931</v>
      </c>
      <c r="K4323" t="s">
        <v>253</v>
      </c>
      <c r="L4323">
        <v>3</v>
      </c>
      <c r="M4323" t="s">
        <v>429</v>
      </c>
      <c r="N4323" t="s">
        <v>145</v>
      </c>
      <c r="O4323" t="s">
        <v>156</v>
      </c>
      <c r="P4323" t="s">
        <v>153</v>
      </c>
      <c r="Q4323">
        <v>45</v>
      </c>
      <c r="R4323">
        <v>4</v>
      </c>
      <c r="S4323">
        <v>180</v>
      </c>
      <c r="T4323">
        <v>45</v>
      </c>
      <c r="U4323">
        <v>1</v>
      </c>
      <c r="V4323">
        <v>1</v>
      </c>
      <c r="W4323">
        <v>45</v>
      </c>
      <c r="X4323">
        <v>45</v>
      </c>
      <c r="Y4323">
        <v>0</v>
      </c>
      <c r="Z4323">
        <v>0</v>
      </c>
      <c r="AA4323">
        <v>90</v>
      </c>
      <c r="AB4323">
        <v>0</v>
      </c>
      <c r="AC4323">
        <v>90</v>
      </c>
      <c r="AD4323">
        <v>1</v>
      </c>
      <c r="AE4323">
        <v>0</v>
      </c>
      <c r="AF4323">
        <v>2</v>
      </c>
      <c r="AG4323">
        <v>0</v>
      </c>
      <c r="AH4323">
        <v>1</v>
      </c>
      <c r="AI4323">
        <v>1</v>
      </c>
      <c r="AJ4323">
        <v>0</v>
      </c>
      <c r="AK4323">
        <v>0</v>
      </c>
      <c r="AL4323">
        <v>0</v>
      </c>
      <c r="AM4323">
        <v>0</v>
      </c>
      <c r="AN4323">
        <v>0</v>
      </c>
      <c r="AO4323">
        <v>1</v>
      </c>
      <c r="AP4323">
        <v>4</v>
      </c>
      <c r="AQ4323">
        <v>2</v>
      </c>
      <c r="AR4323">
        <v>0</v>
      </c>
      <c r="AS4323">
        <v>1</v>
      </c>
      <c r="AT4323">
        <v>1</v>
      </c>
      <c r="AU4323">
        <v>0</v>
      </c>
      <c r="AV4323">
        <v>0</v>
      </c>
      <c r="AW4323">
        <v>0</v>
      </c>
      <c r="AX4323">
        <v>0</v>
      </c>
      <c r="AY4323">
        <v>0</v>
      </c>
      <c r="AZ4323">
        <v>0</v>
      </c>
      <c r="BA4323">
        <v>0</v>
      </c>
      <c r="BB4323">
        <v>0</v>
      </c>
      <c r="BC4323">
        <v>0</v>
      </c>
      <c r="BD4323">
        <v>0</v>
      </c>
      <c r="BE4323">
        <v>0</v>
      </c>
      <c r="BF4323">
        <v>1</v>
      </c>
      <c r="BG4323">
        <v>45</v>
      </c>
      <c r="BH4323">
        <v>0</v>
      </c>
      <c r="BI4323">
        <v>1</v>
      </c>
      <c r="BJ4323" s="2">
        <v>45944</v>
      </c>
      <c r="BK4323">
        <v>0</v>
      </c>
      <c r="BL4323" s="3" t="str">
        <f>VLOOKUP(O4323,DropDownList!$H$1:$I$7,2,FALSE)</f>
        <v>2023/24</v>
      </c>
      <c r="BM4323" s="3" t="str">
        <f t="shared" si="67"/>
        <v>PREG</v>
      </c>
    </row>
    <row r="4324" spans="1:65" x14ac:dyDescent="0.2">
      <c r="A4324">
        <v>2025</v>
      </c>
      <c r="B4324">
        <v>10</v>
      </c>
      <c r="C4324" t="s">
        <v>162</v>
      </c>
      <c r="D4324" t="s">
        <v>184</v>
      </c>
      <c r="E4324" t="s">
        <v>20</v>
      </c>
      <c r="F4324">
        <v>9874</v>
      </c>
      <c r="G4324" t="s">
        <v>158</v>
      </c>
      <c r="H4324" t="s">
        <v>171</v>
      </c>
      <c r="I4324" t="s">
        <v>172</v>
      </c>
      <c r="J4324" s="1">
        <v>45931</v>
      </c>
      <c r="K4324" t="s">
        <v>253</v>
      </c>
      <c r="L4324">
        <v>3</v>
      </c>
      <c r="M4324" t="s">
        <v>429</v>
      </c>
      <c r="N4324" t="s">
        <v>145</v>
      </c>
      <c r="O4324" t="s">
        <v>147</v>
      </c>
      <c r="P4324" t="s">
        <v>148</v>
      </c>
      <c r="Q4324">
        <v>0</v>
      </c>
      <c r="R4324">
        <v>1</v>
      </c>
      <c r="S4324">
        <v>60</v>
      </c>
      <c r="T4324">
        <v>0</v>
      </c>
      <c r="U4324">
        <v>0</v>
      </c>
      <c r="V4324">
        <v>0</v>
      </c>
      <c r="W4324">
        <v>0</v>
      </c>
      <c r="X4324">
        <v>0</v>
      </c>
      <c r="Y4324">
        <v>0</v>
      </c>
      <c r="Z4324">
        <v>0</v>
      </c>
      <c r="AA4324">
        <v>60</v>
      </c>
      <c r="AB4324">
        <v>0</v>
      </c>
      <c r="AC4324">
        <v>60</v>
      </c>
      <c r="AD4324">
        <v>0</v>
      </c>
      <c r="AE4324">
        <v>0</v>
      </c>
      <c r="AF4324">
        <v>1</v>
      </c>
      <c r="AG4324">
        <v>0</v>
      </c>
      <c r="AH4324">
        <v>0</v>
      </c>
      <c r="AI4324">
        <v>0</v>
      </c>
      <c r="AJ4324">
        <v>0</v>
      </c>
      <c r="AK4324">
        <v>0</v>
      </c>
      <c r="AL4324">
        <v>0</v>
      </c>
      <c r="AM4324">
        <v>0</v>
      </c>
      <c r="AN4324">
        <v>0</v>
      </c>
      <c r="AO4324">
        <v>1</v>
      </c>
      <c r="AP4324">
        <v>2</v>
      </c>
      <c r="AQ4324">
        <v>1</v>
      </c>
      <c r="AR4324">
        <v>0</v>
      </c>
      <c r="AS4324">
        <v>1</v>
      </c>
      <c r="AT4324">
        <v>0</v>
      </c>
      <c r="AU4324">
        <v>0</v>
      </c>
      <c r="AV4324">
        <v>0</v>
      </c>
      <c r="AW4324">
        <v>0</v>
      </c>
      <c r="AX4324">
        <v>0</v>
      </c>
      <c r="AY4324">
        <v>0</v>
      </c>
      <c r="AZ4324">
        <v>0</v>
      </c>
      <c r="BA4324">
        <v>0</v>
      </c>
      <c r="BB4324">
        <v>0</v>
      </c>
      <c r="BC4324">
        <v>0</v>
      </c>
      <c r="BD4324">
        <v>0</v>
      </c>
      <c r="BE4324">
        <v>0</v>
      </c>
      <c r="BF4324">
        <v>1</v>
      </c>
      <c r="BG4324">
        <v>0</v>
      </c>
      <c r="BH4324">
        <v>0</v>
      </c>
      <c r="BI4324">
        <v>0</v>
      </c>
      <c r="BJ4324" s="2">
        <v>45944</v>
      </c>
      <c r="BK4324">
        <v>0</v>
      </c>
      <c r="BL4324" s="3" t="str">
        <f>VLOOKUP(O4324,DropDownList!$H$1:$I$7,2,FALSE)</f>
        <v>2024/25</v>
      </c>
      <c r="BM4324" s="3" t="str">
        <f t="shared" si="67"/>
        <v>PRAS</v>
      </c>
    </row>
    <row r="4325" spans="1:65" x14ac:dyDescent="0.2">
      <c r="A4325">
        <v>2025</v>
      </c>
      <c r="B4325">
        <v>10</v>
      </c>
      <c r="C4325" t="s">
        <v>162</v>
      </c>
      <c r="D4325" t="s">
        <v>184</v>
      </c>
      <c r="E4325" t="s">
        <v>20</v>
      </c>
      <c r="F4325">
        <v>9874</v>
      </c>
      <c r="G4325" t="s">
        <v>158</v>
      </c>
      <c r="H4325" t="s">
        <v>171</v>
      </c>
      <c r="I4325" t="s">
        <v>172</v>
      </c>
      <c r="J4325" s="1">
        <v>45931</v>
      </c>
      <c r="K4325" t="s">
        <v>253</v>
      </c>
      <c r="L4325">
        <v>3</v>
      </c>
      <c r="M4325" t="s">
        <v>429</v>
      </c>
      <c r="N4325" t="s">
        <v>145</v>
      </c>
      <c r="O4325" t="s">
        <v>156</v>
      </c>
      <c r="P4325" t="s">
        <v>160</v>
      </c>
      <c r="Q4325">
        <v>4552.3100000000004</v>
      </c>
      <c r="R4325">
        <v>74</v>
      </c>
      <c r="S4325">
        <v>34622</v>
      </c>
      <c r="T4325">
        <v>210</v>
      </c>
      <c r="U4325">
        <v>12</v>
      </c>
      <c r="V4325">
        <v>6</v>
      </c>
      <c r="W4325">
        <v>1841.92</v>
      </c>
      <c r="X4325">
        <v>2591.92</v>
      </c>
      <c r="Y4325">
        <v>0</v>
      </c>
      <c r="Z4325">
        <v>0</v>
      </c>
      <c r="AA4325">
        <v>29859.69</v>
      </c>
      <c r="AB4325">
        <v>1703.74</v>
      </c>
      <c r="AC4325">
        <v>26590.95</v>
      </c>
      <c r="AD4325">
        <v>1</v>
      </c>
      <c r="AE4325">
        <v>5</v>
      </c>
      <c r="AF4325">
        <v>61</v>
      </c>
      <c r="AG4325">
        <v>7</v>
      </c>
      <c r="AH4325">
        <v>1</v>
      </c>
      <c r="AI4325">
        <v>5</v>
      </c>
      <c r="AJ4325">
        <v>0</v>
      </c>
      <c r="AK4325">
        <v>0</v>
      </c>
      <c r="AL4325">
        <v>0</v>
      </c>
      <c r="AM4325">
        <v>0</v>
      </c>
      <c r="AN4325">
        <v>0</v>
      </c>
      <c r="AO4325">
        <v>42</v>
      </c>
      <c r="AP4325">
        <v>151</v>
      </c>
      <c r="AQ4325">
        <v>44</v>
      </c>
      <c r="AR4325">
        <v>1</v>
      </c>
      <c r="AS4325">
        <v>22</v>
      </c>
      <c r="AT4325">
        <v>3</v>
      </c>
      <c r="AU4325">
        <v>14</v>
      </c>
      <c r="AV4325">
        <v>5</v>
      </c>
      <c r="AW4325">
        <v>1</v>
      </c>
      <c r="AX4325">
        <v>0</v>
      </c>
      <c r="AY4325">
        <v>10</v>
      </c>
      <c r="AZ4325">
        <v>23</v>
      </c>
      <c r="BA4325">
        <v>17</v>
      </c>
      <c r="BB4325">
        <v>2</v>
      </c>
      <c r="BC4325">
        <v>1</v>
      </c>
      <c r="BD4325">
        <v>4</v>
      </c>
      <c r="BE4325">
        <v>0</v>
      </c>
      <c r="BF4325">
        <v>67</v>
      </c>
      <c r="BG4325">
        <v>1715</v>
      </c>
      <c r="BH4325">
        <v>0</v>
      </c>
      <c r="BI4325">
        <v>12</v>
      </c>
      <c r="BJ4325" s="2">
        <v>45944</v>
      </c>
      <c r="BK4325">
        <v>0</v>
      </c>
      <c r="BL4325" s="3" t="str">
        <f>VLOOKUP(O4325,DropDownList!$H$1:$I$7,2,FALSE)</f>
        <v>2023/24</v>
      </c>
      <c r="BM4325" s="3" t="str">
        <f t="shared" si="67"/>
        <v>SC COURT</v>
      </c>
    </row>
    <row r="4326" spans="1:65" x14ac:dyDescent="0.2">
      <c r="A4326">
        <v>2025</v>
      </c>
      <c r="B4326">
        <v>10</v>
      </c>
      <c r="C4326" t="s">
        <v>162</v>
      </c>
      <c r="D4326" t="s">
        <v>184</v>
      </c>
      <c r="E4326" t="s">
        <v>20</v>
      </c>
      <c r="F4326">
        <v>9874</v>
      </c>
      <c r="G4326" t="s">
        <v>158</v>
      </c>
      <c r="H4326" t="s">
        <v>171</v>
      </c>
      <c r="I4326" t="s">
        <v>172</v>
      </c>
      <c r="J4326" s="1">
        <v>45931</v>
      </c>
      <c r="K4326" t="s">
        <v>253</v>
      </c>
      <c r="L4326">
        <v>3</v>
      </c>
      <c r="M4326" t="s">
        <v>429</v>
      </c>
      <c r="N4326" t="s">
        <v>145</v>
      </c>
      <c r="O4326" t="s">
        <v>147</v>
      </c>
      <c r="P4326" t="s">
        <v>152</v>
      </c>
      <c r="Q4326">
        <v>0</v>
      </c>
      <c r="R4326">
        <v>4</v>
      </c>
      <c r="S4326">
        <v>160</v>
      </c>
      <c r="T4326">
        <v>40</v>
      </c>
      <c r="U4326">
        <v>0</v>
      </c>
      <c r="V4326">
        <v>0</v>
      </c>
      <c r="W4326">
        <v>0</v>
      </c>
      <c r="X4326">
        <v>0</v>
      </c>
      <c r="Y4326">
        <v>0</v>
      </c>
      <c r="Z4326">
        <v>0</v>
      </c>
      <c r="AA4326">
        <v>120</v>
      </c>
      <c r="AB4326">
        <v>0</v>
      </c>
      <c r="AC4326">
        <v>120</v>
      </c>
      <c r="AD4326">
        <v>0</v>
      </c>
      <c r="AE4326">
        <v>0</v>
      </c>
      <c r="AF4326">
        <v>3</v>
      </c>
      <c r="AG4326">
        <v>0</v>
      </c>
      <c r="AH4326">
        <v>1</v>
      </c>
      <c r="AI4326">
        <v>0</v>
      </c>
      <c r="AJ4326">
        <v>0</v>
      </c>
      <c r="AK4326">
        <v>0</v>
      </c>
      <c r="AL4326">
        <v>0</v>
      </c>
      <c r="AM4326">
        <v>0</v>
      </c>
      <c r="AN4326">
        <v>0</v>
      </c>
      <c r="AO4326">
        <v>0</v>
      </c>
      <c r="AP4326">
        <v>0</v>
      </c>
      <c r="AQ4326">
        <v>0</v>
      </c>
      <c r="AR4326">
        <v>0</v>
      </c>
      <c r="AS4326">
        <v>0</v>
      </c>
      <c r="AT4326">
        <v>0</v>
      </c>
      <c r="AU4326">
        <v>0</v>
      </c>
      <c r="AV4326">
        <v>0</v>
      </c>
      <c r="AW4326">
        <v>0</v>
      </c>
      <c r="AX4326">
        <v>0</v>
      </c>
      <c r="AY4326">
        <v>0</v>
      </c>
      <c r="AZ4326">
        <v>0</v>
      </c>
      <c r="BA4326">
        <v>0</v>
      </c>
      <c r="BB4326">
        <v>0</v>
      </c>
      <c r="BC4326">
        <v>0</v>
      </c>
      <c r="BD4326">
        <v>0</v>
      </c>
      <c r="BE4326">
        <v>0</v>
      </c>
      <c r="BF4326">
        <v>0</v>
      </c>
      <c r="BG4326">
        <v>0</v>
      </c>
      <c r="BH4326">
        <v>0</v>
      </c>
      <c r="BI4326">
        <v>0</v>
      </c>
      <c r="BJ4326" s="2">
        <v>45944</v>
      </c>
      <c r="BK4326">
        <v>0</v>
      </c>
      <c r="BL4326" s="3" t="str">
        <f>VLOOKUP(O4326,DropDownList!$H$1:$I$7,2,FALSE)</f>
        <v>2024/25</v>
      </c>
      <c r="BM4326" s="3" t="str">
        <f t="shared" ref="BM4326:BM4389" si="68">IF(RIGHT(P4326,4)="VSUR","VSUR",IF(RIGHT(P4326,4)="CONF","CONF",P4326))</f>
        <v>PCOA</v>
      </c>
    </row>
    <row r="4327" spans="1:65" x14ac:dyDescent="0.2">
      <c r="A4327">
        <v>2025</v>
      </c>
      <c r="B4327">
        <v>10</v>
      </c>
      <c r="C4327" t="s">
        <v>162</v>
      </c>
      <c r="D4327" t="s">
        <v>184</v>
      </c>
      <c r="E4327" t="s">
        <v>20</v>
      </c>
      <c r="F4327">
        <v>9874</v>
      </c>
      <c r="G4327" t="s">
        <v>158</v>
      </c>
      <c r="H4327" t="s">
        <v>171</v>
      </c>
      <c r="I4327" t="s">
        <v>172</v>
      </c>
      <c r="J4327" s="1">
        <v>45931</v>
      </c>
      <c r="K4327" t="s">
        <v>253</v>
      </c>
      <c r="L4327">
        <v>3</v>
      </c>
      <c r="M4327" t="s">
        <v>429</v>
      </c>
      <c r="N4327" t="s">
        <v>145</v>
      </c>
      <c r="O4327" t="s">
        <v>147</v>
      </c>
      <c r="P4327" t="s">
        <v>151</v>
      </c>
      <c r="Q4327">
        <v>0</v>
      </c>
      <c r="R4327">
        <v>7</v>
      </c>
      <c r="S4327">
        <v>210</v>
      </c>
      <c r="T4327">
        <v>0</v>
      </c>
      <c r="U4327">
        <v>3</v>
      </c>
      <c r="V4327">
        <v>0</v>
      </c>
      <c r="W4327">
        <v>0</v>
      </c>
      <c r="X4327">
        <v>0</v>
      </c>
      <c r="Y4327">
        <v>0</v>
      </c>
      <c r="Z4327">
        <v>0</v>
      </c>
      <c r="AA4327">
        <v>210</v>
      </c>
      <c r="AB4327">
        <v>0</v>
      </c>
      <c r="AC4327">
        <v>210</v>
      </c>
      <c r="AD4327">
        <v>0</v>
      </c>
      <c r="AE4327">
        <v>0</v>
      </c>
      <c r="AF4327">
        <v>7</v>
      </c>
      <c r="AG4327">
        <v>0</v>
      </c>
      <c r="AH4327">
        <v>0</v>
      </c>
      <c r="AI4327">
        <v>0</v>
      </c>
      <c r="AJ4327">
        <v>0</v>
      </c>
      <c r="AK4327">
        <v>0</v>
      </c>
      <c r="AL4327">
        <v>0</v>
      </c>
      <c r="AM4327">
        <v>0</v>
      </c>
      <c r="AN4327">
        <v>0</v>
      </c>
      <c r="AO4327">
        <v>0</v>
      </c>
      <c r="AP4327">
        <v>0</v>
      </c>
      <c r="AQ4327">
        <v>0</v>
      </c>
      <c r="AR4327">
        <v>0</v>
      </c>
      <c r="AS4327">
        <v>0</v>
      </c>
      <c r="AT4327">
        <v>0</v>
      </c>
      <c r="AU4327">
        <v>0</v>
      </c>
      <c r="AV4327">
        <v>0</v>
      </c>
      <c r="AW4327">
        <v>0</v>
      </c>
      <c r="AX4327">
        <v>0</v>
      </c>
      <c r="AY4327">
        <v>0</v>
      </c>
      <c r="AZ4327">
        <v>0</v>
      </c>
      <c r="BA4327">
        <v>0</v>
      </c>
      <c r="BB4327">
        <v>0</v>
      </c>
      <c r="BC4327">
        <v>0</v>
      </c>
      <c r="BD4327">
        <v>0</v>
      </c>
      <c r="BE4327">
        <v>0</v>
      </c>
      <c r="BF4327">
        <v>0</v>
      </c>
      <c r="BG4327">
        <v>0</v>
      </c>
      <c r="BH4327">
        <v>0</v>
      </c>
      <c r="BI4327">
        <v>0</v>
      </c>
      <c r="BJ4327" s="2">
        <v>45944</v>
      </c>
      <c r="BK4327">
        <v>0</v>
      </c>
      <c r="BL4327" s="3" t="str">
        <f>VLOOKUP(O4327,DropDownList!$H$1:$I$7,2,FALSE)</f>
        <v>2024/25</v>
      </c>
      <c r="BM4327" s="3" t="str">
        <f t="shared" si="68"/>
        <v>PCPF</v>
      </c>
    </row>
    <row r="4328" spans="1:65" x14ac:dyDescent="0.2">
      <c r="A4328">
        <v>2025</v>
      </c>
      <c r="B4328">
        <v>10</v>
      </c>
      <c r="C4328" t="s">
        <v>162</v>
      </c>
      <c r="D4328" t="s">
        <v>184</v>
      </c>
      <c r="E4328" t="s">
        <v>20</v>
      </c>
      <c r="F4328">
        <v>9874</v>
      </c>
      <c r="G4328" t="s">
        <v>158</v>
      </c>
      <c r="H4328" t="s">
        <v>171</v>
      </c>
      <c r="I4328" t="s">
        <v>172</v>
      </c>
      <c r="J4328" s="1">
        <v>45931</v>
      </c>
      <c r="K4328" t="s">
        <v>253</v>
      </c>
      <c r="L4328">
        <v>3</v>
      </c>
      <c r="M4328" t="s">
        <v>429</v>
      </c>
      <c r="N4328" t="s">
        <v>145</v>
      </c>
      <c r="O4328" t="s">
        <v>147</v>
      </c>
      <c r="P4328" t="s">
        <v>161</v>
      </c>
      <c r="Q4328">
        <v>50</v>
      </c>
      <c r="R4328">
        <v>57</v>
      </c>
      <c r="S4328">
        <v>1315</v>
      </c>
      <c r="T4328">
        <v>10</v>
      </c>
      <c r="U4328">
        <v>13</v>
      </c>
      <c r="V4328">
        <v>2</v>
      </c>
      <c r="W4328">
        <v>40</v>
      </c>
      <c r="X4328">
        <v>40</v>
      </c>
      <c r="Y4328">
        <v>0</v>
      </c>
      <c r="Z4328">
        <v>0</v>
      </c>
      <c r="AA4328">
        <v>1255</v>
      </c>
      <c r="AB4328">
        <v>0</v>
      </c>
      <c r="AC4328">
        <v>0</v>
      </c>
      <c r="AD4328">
        <v>2</v>
      </c>
      <c r="AE4328">
        <v>0</v>
      </c>
      <c r="AF4328">
        <v>53</v>
      </c>
      <c r="AG4328">
        <v>0</v>
      </c>
      <c r="AH4328">
        <v>1</v>
      </c>
      <c r="AI4328">
        <v>3</v>
      </c>
      <c r="AJ4328">
        <v>0</v>
      </c>
      <c r="AK4328">
        <v>0</v>
      </c>
      <c r="AL4328">
        <v>0</v>
      </c>
      <c r="AM4328">
        <v>0</v>
      </c>
      <c r="AN4328">
        <v>0</v>
      </c>
      <c r="AO4328">
        <v>23</v>
      </c>
      <c r="AP4328">
        <v>64</v>
      </c>
      <c r="AQ4328">
        <v>24</v>
      </c>
      <c r="AR4328">
        <v>0</v>
      </c>
      <c r="AS4328">
        <v>12</v>
      </c>
      <c r="AT4328">
        <v>3</v>
      </c>
      <c r="AU4328">
        <v>0</v>
      </c>
      <c r="AV4328">
        <v>0</v>
      </c>
      <c r="AW4328">
        <v>1</v>
      </c>
      <c r="AX4328">
        <v>0</v>
      </c>
      <c r="AY4328">
        <v>6</v>
      </c>
      <c r="AZ4328">
        <v>11</v>
      </c>
      <c r="BA4328">
        <v>6</v>
      </c>
      <c r="BB4328">
        <v>1</v>
      </c>
      <c r="BC4328">
        <v>0</v>
      </c>
      <c r="BD4328">
        <v>0</v>
      </c>
      <c r="BE4328">
        <v>0</v>
      </c>
      <c r="BF4328">
        <v>56</v>
      </c>
      <c r="BG4328">
        <v>50</v>
      </c>
      <c r="BH4328">
        <v>0</v>
      </c>
      <c r="BI4328">
        <v>12</v>
      </c>
      <c r="BJ4328" s="2">
        <v>45944</v>
      </c>
      <c r="BK4328">
        <v>0</v>
      </c>
      <c r="BL4328" s="3" t="str">
        <f>VLOOKUP(O4328,DropDownList!$H$1:$I$7,2,FALSE)</f>
        <v>2024/25</v>
      </c>
      <c r="BM4328" s="3" t="str">
        <f t="shared" si="68"/>
        <v>VSUR</v>
      </c>
    </row>
    <row r="4329" spans="1:65" x14ac:dyDescent="0.2">
      <c r="A4329">
        <v>2025</v>
      </c>
      <c r="B4329">
        <v>10</v>
      </c>
      <c r="C4329" t="s">
        <v>162</v>
      </c>
      <c r="D4329" t="s">
        <v>184</v>
      </c>
      <c r="E4329" t="s">
        <v>20</v>
      </c>
      <c r="F4329">
        <v>9874</v>
      </c>
      <c r="G4329" t="s">
        <v>158</v>
      </c>
      <c r="H4329" t="s">
        <v>171</v>
      </c>
      <c r="I4329" t="s">
        <v>172</v>
      </c>
      <c r="J4329" s="1">
        <v>45931</v>
      </c>
      <c r="K4329" t="s">
        <v>253</v>
      </c>
      <c r="L4329">
        <v>3</v>
      </c>
      <c r="M4329" t="s">
        <v>429</v>
      </c>
      <c r="N4329" t="s">
        <v>145</v>
      </c>
      <c r="O4329" t="s">
        <v>147</v>
      </c>
      <c r="P4329" t="s">
        <v>153</v>
      </c>
      <c r="Q4329">
        <v>45</v>
      </c>
      <c r="R4329">
        <v>2</v>
      </c>
      <c r="S4329">
        <v>90</v>
      </c>
      <c r="T4329">
        <v>0</v>
      </c>
      <c r="U4329">
        <v>1</v>
      </c>
      <c r="V4329">
        <v>1</v>
      </c>
      <c r="W4329">
        <v>45</v>
      </c>
      <c r="X4329">
        <v>45</v>
      </c>
      <c r="Y4329">
        <v>0</v>
      </c>
      <c r="Z4329">
        <v>0</v>
      </c>
      <c r="AA4329">
        <v>45</v>
      </c>
      <c r="AB4329">
        <v>0</v>
      </c>
      <c r="AC4329">
        <v>45</v>
      </c>
      <c r="AD4329">
        <v>1</v>
      </c>
      <c r="AE4329">
        <v>0</v>
      </c>
      <c r="AF4329">
        <v>1</v>
      </c>
      <c r="AG4329">
        <v>0</v>
      </c>
      <c r="AH4329">
        <v>0</v>
      </c>
      <c r="AI4329">
        <v>1</v>
      </c>
      <c r="AJ4329">
        <v>0</v>
      </c>
      <c r="AK4329">
        <v>0</v>
      </c>
      <c r="AL4329">
        <v>0</v>
      </c>
      <c r="AM4329">
        <v>0</v>
      </c>
      <c r="AN4329">
        <v>0</v>
      </c>
      <c r="AO4329">
        <v>2</v>
      </c>
      <c r="AP4329">
        <v>4</v>
      </c>
      <c r="AQ4329">
        <v>2</v>
      </c>
      <c r="AR4329">
        <v>0</v>
      </c>
      <c r="AS4329">
        <v>1</v>
      </c>
      <c r="AT4329">
        <v>1</v>
      </c>
      <c r="AU4329">
        <v>0</v>
      </c>
      <c r="AV4329">
        <v>0</v>
      </c>
      <c r="AW4329">
        <v>0</v>
      </c>
      <c r="AX4329">
        <v>0</v>
      </c>
      <c r="AY4329">
        <v>0</v>
      </c>
      <c r="AZ4329">
        <v>0</v>
      </c>
      <c r="BA4329">
        <v>0</v>
      </c>
      <c r="BB4329">
        <v>0</v>
      </c>
      <c r="BC4329">
        <v>0</v>
      </c>
      <c r="BD4329">
        <v>0</v>
      </c>
      <c r="BE4329">
        <v>0</v>
      </c>
      <c r="BF4329">
        <v>2</v>
      </c>
      <c r="BG4329">
        <v>45</v>
      </c>
      <c r="BH4329">
        <v>0</v>
      </c>
      <c r="BI4329">
        <v>1</v>
      </c>
      <c r="BJ4329" s="2">
        <v>45944</v>
      </c>
      <c r="BK4329">
        <v>0</v>
      </c>
      <c r="BL4329" s="3" t="str">
        <f>VLOOKUP(O4329,DropDownList!$H$1:$I$7,2,FALSE)</f>
        <v>2024/25</v>
      </c>
      <c r="BM4329" s="3" t="str">
        <f t="shared" si="68"/>
        <v>PREG</v>
      </c>
    </row>
    <row r="4330" spans="1:65" x14ac:dyDescent="0.2">
      <c r="A4330">
        <v>2025</v>
      </c>
      <c r="B4330">
        <v>10</v>
      </c>
      <c r="C4330" t="s">
        <v>162</v>
      </c>
      <c r="D4330" t="s">
        <v>184</v>
      </c>
      <c r="E4330" t="s">
        <v>20</v>
      </c>
      <c r="F4330">
        <v>9874</v>
      </c>
      <c r="G4330" t="s">
        <v>158</v>
      </c>
      <c r="H4330" t="s">
        <v>171</v>
      </c>
      <c r="I4330" t="s">
        <v>172</v>
      </c>
      <c r="J4330" s="1">
        <v>45931</v>
      </c>
      <c r="K4330" t="s">
        <v>253</v>
      </c>
      <c r="L4330">
        <v>3</v>
      </c>
      <c r="M4330" t="s">
        <v>429</v>
      </c>
      <c r="N4330" t="s">
        <v>145</v>
      </c>
      <c r="O4330" t="s">
        <v>155</v>
      </c>
      <c r="P4330" t="s">
        <v>152</v>
      </c>
      <c r="Q4330">
        <v>0</v>
      </c>
      <c r="R4330">
        <v>10</v>
      </c>
      <c r="S4330">
        <v>400</v>
      </c>
      <c r="T4330">
        <v>40</v>
      </c>
      <c r="U4330">
        <v>0</v>
      </c>
      <c r="V4330">
        <v>0</v>
      </c>
      <c r="W4330">
        <v>0</v>
      </c>
      <c r="X4330">
        <v>0</v>
      </c>
      <c r="Y4330">
        <v>0</v>
      </c>
      <c r="Z4330">
        <v>0</v>
      </c>
      <c r="AA4330">
        <v>360</v>
      </c>
      <c r="AB4330">
        <v>0</v>
      </c>
      <c r="AC4330">
        <v>360</v>
      </c>
      <c r="AD4330">
        <v>0</v>
      </c>
      <c r="AE4330">
        <v>0</v>
      </c>
      <c r="AF4330">
        <v>9</v>
      </c>
      <c r="AG4330">
        <v>0</v>
      </c>
      <c r="AH4330">
        <v>1</v>
      </c>
      <c r="AI4330">
        <v>0</v>
      </c>
      <c r="AJ4330">
        <v>0</v>
      </c>
      <c r="AK4330">
        <v>0</v>
      </c>
      <c r="AL4330">
        <v>0</v>
      </c>
      <c r="AM4330">
        <v>0</v>
      </c>
      <c r="AN4330">
        <v>0</v>
      </c>
      <c r="AO4330">
        <v>0</v>
      </c>
      <c r="AP4330">
        <v>0</v>
      </c>
      <c r="AQ4330">
        <v>0</v>
      </c>
      <c r="AR4330">
        <v>0</v>
      </c>
      <c r="AS4330">
        <v>0</v>
      </c>
      <c r="AT4330">
        <v>0</v>
      </c>
      <c r="AU4330">
        <v>0</v>
      </c>
      <c r="AV4330">
        <v>0</v>
      </c>
      <c r="AW4330">
        <v>0</v>
      </c>
      <c r="AX4330">
        <v>0</v>
      </c>
      <c r="AY4330">
        <v>0</v>
      </c>
      <c r="AZ4330">
        <v>0</v>
      </c>
      <c r="BA4330">
        <v>0</v>
      </c>
      <c r="BB4330">
        <v>0</v>
      </c>
      <c r="BC4330">
        <v>0</v>
      </c>
      <c r="BD4330">
        <v>0</v>
      </c>
      <c r="BE4330">
        <v>0</v>
      </c>
      <c r="BF4330">
        <v>0</v>
      </c>
      <c r="BG4330">
        <v>0</v>
      </c>
      <c r="BH4330">
        <v>0</v>
      </c>
      <c r="BI4330">
        <v>0</v>
      </c>
      <c r="BJ4330" s="2">
        <v>45944</v>
      </c>
      <c r="BK4330">
        <v>0</v>
      </c>
      <c r="BL4330" s="3" t="str">
        <f>VLOOKUP(O4330,DropDownList!$H$1:$I$7,2,FALSE)</f>
        <v>2022/23</v>
      </c>
      <c r="BM4330" s="3" t="str">
        <f t="shared" si="68"/>
        <v>PCOA</v>
      </c>
    </row>
    <row r="4331" spans="1:65" x14ac:dyDescent="0.2">
      <c r="A4331">
        <v>2025</v>
      </c>
      <c r="B4331">
        <v>10</v>
      </c>
      <c r="C4331" t="s">
        <v>162</v>
      </c>
      <c r="D4331" t="s">
        <v>184</v>
      </c>
      <c r="E4331" t="s">
        <v>20</v>
      </c>
      <c r="F4331">
        <v>9874</v>
      </c>
      <c r="G4331" t="s">
        <v>158</v>
      </c>
      <c r="H4331" t="s">
        <v>171</v>
      </c>
      <c r="I4331" t="s">
        <v>172</v>
      </c>
      <c r="J4331" s="1">
        <v>45931</v>
      </c>
      <c r="K4331" t="s">
        <v>253</v>
      </c>
      <c r="L4331">
        <v>3</v>
      </c>
      <c r="M4331" t="s">
        <v>429</v>
      </c>
      <c r="N4331" t="s">
        <v>145</v>
      </c>
      <c r="O4331" t="s">
        <v>156</v>
      </c>
      <c r="P4331" t="s">
        <v>150</v>
      </c>
      <c r="Q4331">
        <v>500.27</v>
      </c>
      <c r="R4331">
        <v>46</v>
      </c>
      <c r="S4331">
        <v>7460.39</v>
      </c>
      <c r="T4331">
        <v>1745.84</v>
      </c>
      <c r="U4331">
        <v>6</v>
      </c>
      <c r="V4331">
        <v>2</v>
      </c>
      <c r="W4331">
        <v>193.86</v>
      </c>
      <c r="X4331">
        <v>193.86</v>
      </c>
      <c r="Y4331">
        <v>35</v>
      </c>
      <c r="Z4331">
        <v>5714.55</v>
      </c>
      <c r="AA4331">
        <v>5214.28</v>
      </c>
      <c r="AB4331">
        <v>1305.1600000000001</v>
      </c>
      <c r="AC4331">
        <v>3909.12</v>
      </c>
      <c r="AD4331">
        <v>2</v>
      </c>
      <c r="AE4331">
        <v>0</v>
      </c>
      <c r="AF4331">
        <v>29</v>
      </c>
      <c r="AG4331">
        <v>4</v>
      </c>
      <c r="AH4331">
        <v>11</v>
      </c>
      <c r="AI4331">
        <v>2</v>
      </c>
      <c r="AJ4331">
        <v>10</v>
      </c>
      <c r="AK4331">
        <v>6</v>
      </c>
      <c r="AL4331">
        <v>0</v>
      </c>
      <c r="AM4331">
        <v>7</v>
      </c>
      <c r="AN4331">
        <v>0</v>
      </c>
      <c r="AO4331">
        <v>20</v>
      </c>
      <c r="AP4331">
        <v>85</v>
      </c>
      <c r="AQ4331">
        <v>22</v>
      </c>
      <c r="AR4331">
        <v>0</v>
      </c>
      <c r="AS4331">
        <v>15</v>
      </c>
      <c r="AT4331">
        <v>4</v>
      </c>
      <c r="AU4331">
        <v>0</v>
      </c>
      <c r="AV4331">
        <v>0</v>
      </c>
      <c r="AW4331">
        <v>0</v>
      </c>
      <c r="AX4331">
        <v>0</v>
      </c>
      <c r="AY4331">
        <v>9</v>
      </c>
      <c r="AZ4331">
        <v>18</v>
      </c>
      <c r="BA4331">
        <v>12</v>
      </c>
      <c r="BB4331">
        <v>2</v>
      </c>
      <c r="BC4331">
        <v>1</v>
      </c>
      <c r="BD4331">
        <v>0</v>
      </c>
      <c r="BE4331">
        <v>0</v>
      </c>
      <c r="BF4331">
        <v>21</v>
      </c>
      <c r="BG4331">
        <v>193.86</v>
      </c>
      <c r="BH4331">
        <v>0</v>
      </c>
      <c r="BI4331">
        <v>6</v>
      </c>
      <c r="BJ4331" s="2">
        <v>45944</v>
      </c>
      <c r="BK4331">
        <v>0</v>
      </c>
      <c r="BL4331" s="3" t="str">
        <f>VLOOKUP(O4331,DropDownList!$H$1:$I$7,2,FALSE)</f>
        <v>2023/24</v>
      </c>
      <c r="BM4331" s="3" t="str">
        <f t="shared" si="68"/>
        <v>FISCAL FINES</v>
      </c>
    </row>
    <row r="4332" spans="1:65" x14ac:dyDescent="0.2">
      <c r="A4332">
        <v>2025</v>
      </c>
      <c r="B4332">
        <v>10</v>
      </c>
      <c r="C4332" t="s">
        <v>162</v>
      </c>
      <c r="D4332" t="s">
        <v>184</v>
      </c>
      <c r="E4332" t="s">
        <v>20</v>
      </c>
      <c r="F4332">
        <v>9874</v>
      </c>
      <c r="G4332" t="s">
        <v>158</v>
      </c>
      <c r="H4332" t="s">
        <v>171</v>
      </c>
      <c r="I4332" t="s">
        <v>172</v>
      </c>
      <c r="J4332" s="1">
        <v>45931</v>
      </c>
      <c r="K4332" t="s">
        <v>253</v>
      </c>
      <c r="L4332">
        <v>3</v>
      </c>
      <c r="M4332" t="s">
        <v>429</v>
      </c>
      <c r="N4332" t="s">
        <v>145</v>
      </c>
      <c r="O4332" t="s">
        <v>155</v>
      </c>
      <c r="P4332" t="s">
        <v>161</v>
      </c>
      <c r="Q4332">
        <v>40</v>
      </c>
      <c r="R4332">
        <v>71</v>
      </c>
      <c r="S4332">
        <v>1900</v>
      </c>
      <c r="T4332">
        <v>20</v>
      </c>
      <c r="U4332">
        <v>9</v>
      </c>
      <c r="V4332">
        <v>2</v>
      </c>
      <c r="W4332">
        <v>20</v>
      </c>
      <c r="X4332">
        <v>20</v>
      </c>
      <c r="Y4332">
        <v>0</v>
      </c>
      <c r="Z4332">
        <v>0</v>
      </c>
      <c r="AA4332">
        <v>1840</v>
      </c>
      <c r="AB4332">
        <v>0</v>
      </c>
      <c r="AC4332">
        <v>0</v>
      </c>
      <c r="AD4332">
        <v>2</v>
      </c>
      <c r="AE4332">
        <v>0</v>
      </c>
      <c r="AF4332">
        <v>66</v>
      </c>
      <c r="AG4332">
        <v>0</v>
      </c>
      <c r="AH4332">
        <v>2</v>
      </c>
      <c r="AI4332">
        <v>3</v>
      </c>
      <c r="AJ4332">
        <v>0</v>
      </c>
      <c r="AK4332">
        <v>0</v>
      </c>
      <c r="AL4332">
        <v>0</v>
      </c>
      <c r="AM4332">
        <v>0</v>
      </c>
      <c r="AN4332">
        <v>0</v>
      </c>
      <c r="AO4332">
        <v>41</v>
      </c>
      <c r="AP4332">
        <v>151</v>
      </c>
      <c r="AQ4332">
        <v>42</v>
      </c>
      <c r="AR4332">
        <v>0</v>
      </c>
      <c r="AS4332">
        <v>24</v>
      </c>
      <c r="AT4332">
        <v>2</v>
      </c>
      <c r="AU4332">
        <v>9</v>
      </c>
      <c r="AV4332">
        <v>3</v>
      </c>
      <c r="AW4332">
        <v>2</v>
      </c>
      <c r="AX4332">
        <v>0</v>
      </c>
      <c r="AY4332">
        <v>15</v>
      </c>
      <c r="AZ4332">
        <v>22</v>
      </c>
      <c r="BA4332">
        <v>16</v>
      </c>
      <c r="BB4332">
        <v>6</v>
      </c>
      <c r="BC4332">
        <v>5</v>
      </c>
      <c r="BD4332">
        <v>3</v>
      </c>
      <c r="BE4332">
        <v>0</v>
      </c>
      <c r="BF4332">
        <v>68</v>
      </c>
      <c r="BG4332">
        <v>40</v>
      </c>
      <c r="BH4332">
        <v>0</v>
      </c>
      <c r="BI4332">
        <v>9</v>
      </c>
      <c r="BJ4332" s="2">
        <v>45944</v>
      </c>
      <c r="BK4332">
        <v>0</v>
      </c>
      <c r="BL4332" s="3" t="str">
        <f>VLOOKUP(O4332,DropDownList!$H$1:$I$7,2,FALSE)</f>
        <v>2022/23</v>
      </c>
      <c r="BM4332" s="3" t="str">
        <f t="shared" si="68"/>
        <v>VSUR</v>
      </c>
    </row>
    <row r="4333" spans="1:65" x14ac:dyDescent="0.2">
      <c r="A4333">
        <v>2025</v>
      </c>
      <c r="B4333">
        <v>10</v>
      </c>
      <c r="C4333" t="s">
        <v>162</v>
      </c>
      <c r="D4333" t="s">
        <v>184</v>
      </c>
      <c r="E4333" t="s">
        <v>20</v>
      </c>
      <c r="F4333">
        <v>9874</v>
      </c>
      <c r="G4333" t="s">
        <v>158</v>
      </c>
      <c r="H4333" t="s">
        <v>171</v>
      </c>
      <c r="I4333" t="s">
        <v>172</v>
      </c>
      <c r="J4333" s="1">
        <v>45931</v>
      </c>
      <c r="K4333" t="s">
        <v>253</v>
      </c>
      <c r="L4333">
        <v>3</v>
      </c>
      <c r="M4333" t="s">
        <v>429</v>
      </c>
      <c r="N4333" t="s">
        <v>145</v>
      </c>
      <c r="O4333" t="s">
        <v>155</v>
      </c>
      <c r="P4333" t="s">
        <v>148</v>
      </c>
      <c r="Q4333">
        <v>0</v>
      </c>
      <c r="R4333">
        <v>2</v>
      </c>
      <c r="S4333">
        <v>120</v>
      </c>
      <c r="T4333">
        <v>0</v>
      </c>
      <c r="U4333">
        <v>0</v>
      </c>
      <c r="V4333">
        <v>0</v>
      </c>
      <c r="W4333">
        <v>0</v>
      </c>
      <c r="X4333">
        <v>0</v>
      </c>
      <c r="Y4333">
        <v>0</v>
      </c>
      <c r="Z4333">
        <v>0</v>
      </c>
      <c r="AA4333">
        <v>120</v>
      </c>
      <c r="AB4333">
        <v>0</v>
      </c>
      <c r="AC4333">
        <v>120</v>
      </c>
      <c r="AD4333">
        <v>0</v>
      </c>
      <c r="AE4333">
        <v>0</v>
      </c>
      <c r="AF4333">
        <v>2</v>
      </c>
      <c r="AG4333">
        <v>0</v>
      </c>
      <c r="AH4333">
        <v>0</v>
      </c>
      <c r="AI4333">
        <v>0</v>
      </c>
      <c r="AJ4333">
        <v>0</v>
      </c>
      <c r="AK4333">
        <v>0</v>
      </c>
      <c r="AL4333">
        <v>0</v>
      </c>
      <c r="AM4333">
        <v>0</v>
      </c>
      <c r="AN4333">
        <v>0</v>
      </c>
      <c r="AO4333">
        <v>1</v>
      </c>
      <c r="AP4333">
        <v>1</v>
      </c>
      <c r="AQ4333">
        <v>1</v>
      </c>
      <c r="AR4333">
        <v>0</v>
      </c>
      <c r="AS4333">
        <v>0</v>
      </c>
      <c r="AT4333">
        <v>0</v>
      </c>
      <c r="AU4333">
        <v>0</v>
      </c>
      <c r="AV4333">
        <v>0</v>
      </c>
      <c r="AW4333">
        <v>0</v>
      </c>
      <c r="AX4333">
        <v>0</v>
      </c>
      <c r="AY4333">
        <v>0</v>
      </c>
      <c r="AZ4333">
        <v>0</v>
      </c>
      <c r="BA4333">
        <v>0</v>
      </c>
      <c r="BB4333">
        <v>0</v>
      </c>
      <c r="BC4333">
        <v>0</v>
      </c>
      <c r="BD4333">
        <v>0</v>
      </c>
      <c r="BE4333">
        <v>0</v>
      </c>
      <c r="BF4333">
        <v>1</v>
      </c>
      <c r="BG4333">
        <v>0</v>
      </c>
      <c r="BH4333">
        <v>0</v>
      </c>
      <c r="BI4333">
        <v>0</v>
      </c>
      <c r="BJ4333" s="2">
        <v>45944</v>
      </c>
      <c r="BK4333">
        <v>0</v>
      </c>
      <c r="BL4333" s="3" t="str">
        <f>VLOOKUP(O4333,DropDownList!$H$1:$I$7,2,FALSE)</f>
        <v>2022/23</v>
      </c>
      <c r="BM4333" s="3" t="str">
        <f t="shared" si="68"/>
        <v>PRAS</v>
      </c>
    </row>
    <row r="4334" spans="1:65" x14ac:dyDescent="0.2">
      <c r="A4334">
        <v>2025</v>
      </c>
      <c r="B4334">
        <v>10</v>
      </c>
      <c r="C4334" t="s">
        <v>162</v>
      </c>
      <c r="D4334" t="s">
        <v>184</v>
      </c>
      <c r="E4334" t="s">
        <v>20</v>
      </c>
      <c r="F4334">
        <v>9874</v>
      </c>
      <c r="G4334" t="s">
        <v>158</v>
      </c>
      <c r="H4334" t="s">
        <v>171</v>
      </c>
      <c r="I4334" t="s">
        <v>172</v>
      </c>
      <c r="J4334" s="1">
        <v>45931</v>
      </c>
      <c r="K4334" t="s">
        <v>253</v>
      </c>
      <c r="L4334">
        <v>3</v>
      </c>
      <c r="M4334" t="s">
        <v>429</v>
      </c>
      <c r="N4334" t="s">
        <v>145</v>
      </c>
      <c r="O4334" t="s">
        <v>156</v>
      </c>
      <c r="P4334" t="s">
        <v>152</v>
      </c>
      <c r="Q4334">
        <v>0</v>
      </c>
      <c r="R4334">
        <v>5</v>
      </c>
      <c r="S4334">
        <v>200</v>
      </c>
      <c r="T4334">
        <v>160</v>
      </c>
      <c r="U4334">
        <v>0</v>
      </c>
      <c r="V4334">
        <v>0</v>
      </c>
      <c r="W4334">
        <v>0</v>
      </c>
      <c r="X4334">
        <v>0</v>
      </c>
      <c r="Y4334">
        <v>0</v>
      </c>
      <c r="Z4334">
        <v>0</v>
      </c>
      <c r="AA4334">
        <v>40</v>
      </c>
      <c r="AB4334">
        <v>0</v>
      </c>
      <c r="AC4334">
        <v>40</v>
      </c>
      <c r="AD4334">
        <v>0</v>
      </c>
      <c r="AE4334">
        <v>0</v>
      </c>
      <c r="AF4334">
        <v>1</v>
      </c>
      <c r="AG4334">
        <v>0</v>
      </c>
      <c r="AH4334">
        <v>4</v>
      </c>
      <c r="AI4334">
        <v>0</v>
      </c>
      <c r="AJ4334">
        <v>0</v>
      </c>
      <c r="AK4334">
        <v>0</v>
      </c>
      <c r="AL4334">
        <v>0</v>
      </c>
      <c r="AM4334">
        <v>0</v>
      </c>
      <c r="AN4334">
        <v>0</v>
      </c>
      <c r="AO4334">
        <v>0</v>
      </c>
      <c r="AP4334">
        <v>0</v>
      </c>
      <c r="AQ4334">
        <v>0</v>
      </c>
      <c r="AR4334">
        <v>0</v>
      </c>
      <c r="AS4334">
        <v>0</v>
      </c>
      <c r="AT4334">
        <v>0</v>
      </c>
      <c r="AU4334">
        <v>0</v>
      </c>
      <c r="AV4334">
        <v>0</v>
      </c>
      <c r="AW4334">
        <v>0</v>
      </c>
      <c r="AX4334">
        <v>0</v>
      </c>
      <c r="AY4334">
        <v>0</v>
      </c>
      <c r="AZ4334">
        <v>0</v>
      </c>
      <c r="BA4334">
        <v>0</v>
      </c>
      <c r="BB4334">
        <v>0</v>
      </c>
      <c r="BC4334">
        <v>0</v>
      </c>
      <c r="BD4334">
        <v>0</v>
      </c>
      <c r="BE4334">
        <v>0</v>
      </c>
      <c r="BF4334">
        <v>0</v>
      </c>
      <c r="BG4334">
        <v>0</v>
      </c>
      <c r="BH4334">
        <v>0</v>
      </c>
      <c r="BI4334">
        <v>0</v>
      </c>
      <c r="BJ4334" s="2">
        <v>45944</v>
      </c>
      <c r="BK4334">
        <v>0</v>
      </c>
      <c r="BL4334" s="3" t="str">
        <f>VLOOKUP(O4334,DropDownList!$H$1:$I$7,2,FALSE)</f>
        <v>2023/24</v>
      </c>
      <c r="BM4334" s="3" t="str">
        <f t="shared" si="68"/>
        <v>PCOA</v>
      </c>
    </row>
    <row r="4335" spans="1:65" x14ac:dyDescent="0.2">
      <c r="A4335">
        <v>2025</v>
      </c>
      <c r="B4335">
        <v>10</v>
      </c>
      <c r="C4335" t="s">
        <v>162</v>
      </c>
      <c r="D4335" t="s">
        <v>184</v>
      </c>
      <c r="E4335" t="s">
        <v>20</v>
      </c>
      <c r="F4335">
        <v>9874</v>
      </c>
      <c r="G4335" t="s">
        <v>158</v>
      </c>
      <c r="H4335" t="s">
        <v>171</v>
      </c>
      <c r="I4335" t="s">
        <v>172</v>
      </c>
      <c r="J4335" s="1">
        <v>45931</v>
      </c>
      <c r="K4335" t="s">
        <v>253</v>
      </c>
      <c r="L4335">
        <v>3</v>
      </c>
      <c r="M4335" t="s">
        <v>429</v>
      </c>
      <c r="N4335" t="s">
        <v>145</v>
      </c>
      <c r="O4335" t="s">
        <v>156</v>
      </c>
      <c r="P4335" t="s">
        <v>148</v>
      </c>
      <c r="Q4335">
        <v>60</v>
      </c>
      <c r="R4335">
        <v>4</v>
      </c>
      <c r="S4335">
        <v>240</v>
      </c>
      <c r="T4335">
        <v>60</v>
      </c>
      <c r="U4335">
        <v>1</v>
      </c>
      <c r="V4335">
        <v>0</v>
      </c>
      <c r="W4335">
        <v>0</v>
      </c>
      <c r="X4335">
        <v>0</v>
      </c>
      <c r="Y4335">
        <v>0</v>
      </c>
      <c r="Z4335">
        <v>0</v>
      </c>
      <c r="AA4335">
        <v>120</v>
      </c>
      <c r="AB4335">
        <v>0</v>
      </c>
      <c r="AC4335">
        <v>120</v>
      </c>
      <c r="AD4335">
        <v>0</v>
      </c>
      <c r="AE4335">
        <v>0</v>
      </c>
      <c r="AF4335">
        <v>2</v>
      </c>
      <c r="AG4335">
        <v>0</v>
      </c>
      <c r="AH4335">
        <v>1</v>
      </c>
      <c r="AI4335">
        <v>1</v>
      </c>
      <c r="AJ4335">
        <v>0</v>
      </c>
      <c r="AK4335">
        <v>0</v>
      </c>
      <c r="AL4335">
        <v>0</v>
      </c>
      <c r="AM4335">
        <v>0</v>
      </c>
      <c r="AN4335">
        <v>0</v>
      </c>
      <c r="AO4335">
        <v>3</v>
      </c>
      <c r="AP4335">
        <v>14</v>
      </c>
      <c r="AQ4335">
        <v>3</v>
      </c>
      <c r="AR4335">
        <v>0</v>
      </c>
      <c r="AS4335">
        <v>3</v>
      </c>
      <c r="AT4335">
        <v>1</v>
      </c>
      <c r="AU4335">
        <v>0</v>
      </c>
      <c r="AV4335">
        <v>0</v>
      </c>
      <c r="AW4335">
        <v>0</v>
      </c>
      <c r="AX4335">
        <v>0</v>
      </c>
      <c r="AY4335">
        <v>2</v>
      </c>
      <c r="AZ4335">
        <v>3</v>
      </c>
      <c r="BA4335">
        <v>1</v>
      </c>
      <c r="BB4335">
        <v>0</v>
      </c>
      <c r="BC4335">
        <v>0</v>
      </c>
      <c r="BD4335">
        <v>0</v>
      </c>
      <c r="BE4335">
        <v>0</v>
      </c>
      <c r="BF4335">
        <v>3</v>
      </c>
      <c r="BG4335">
        <v>60</v>
      </c>
      <c r="BH4335">
        <v>0</v>
      </c>
      <c r="BI4335">
        <v>1</v>
      </c>
      <c r="BJ4335" s="2">
        <v>45944</v>
      </c>
      <c r="BK4335">
        <v>0</v>
      </c>
      <c r="BL4335" s="3" t="str">
        <f>VLOOKUP(O4335,DropDownList!$H$1:$I$7,2,FALSE)</f>
        <v>2023/24</v>
      </c>
      <c r="BM4335" s="3" t="str">
        <f t="shared" si="68"/>
        <v>PRAS</v>
      </c>
    </row>
    <row r="4336" spans="1:65" x14ac:dyDescent="0.2">
      <c r="A4336">
        <v>2025</v>
      </c>
      <c r="B4336">
        <v>10</v>
      </c>
      <c r="C4336" t="s">
        <v>162</v>
      </c>
      <c r="D4336" t="s">
        <v>184</v>
      </c>
      <c r="E4336" t="s">
        <v>20</v>
      </c>
      <c r="F4336">
        <v>9874</v>
      </c>
      <c r="G4336" t="s">
        <v>158</v>
      </c>
      <c r="H4336" t="s">
        <v>171</v>
      </c>
      <c r="I4336" t="s">
        <v>172</v>
      </c>
      <c r="J4336" s="1">
        <v>45931</v>
      </c>
      <c r="K4336" t="s">
        <v>253</v>
      </c>
      <c r="L4336">
        <v>3</v>
      </c>
      <c r="M4336" t="s">
        <v>429</v>
      </c>
      <c r="N4336" t="s">
        <v>145</v>
      </c>
      <c r="O4336" t="s">
        <v>155</v>
      </c>
      <c r="P4336" t="s">
        <v>159</v>
      </c>
      <c r="Q4336">
        <v>0</v>
      </c>
      <c r="R4336">
        <v>1</v>
      </c>
      <c r="S4336">
        <v>3590</v>
      </c>
      <c r="T4336">
        <v>0</v>
      </c>
      <c r="U4336">
        <v>0</v>
      </c>
      <c r="V4336">
        <v>0</v>
      </c>
      <c r="W4336">
        <v>0</v>
      </c>
      <c r="X4336">
        <v>0</v>
      </c>
      <c r="Y4336">
        <v>0</v>
      </c>
      <c r="Z4336">
        <v>0</v>
      </c>
      <c r="AA4336">
        <v>3590</v>
      </c>
      <c r="AB4336">
        <v>0</v>
      </c>
      <c r="AC4336">
        <v>0</v>
      </c>
      <c r="AD4336">
        <v>0</v>
      </c>
      <c r="AE4336">
        <v>0</v>
      </c>
      <c r="AF4336">
        <v>1</v>
      </c>
      <c r="AG4336">
        <v>0</v>
      </c>
      <c r="AH4336">
        <v>0</v>
      </c>
      <c r="AI4336">
        <v>0</v>
      </c>
      <c r="AJ4336">
        <v>0</v>
      </c>
      <c r="AK4336">
        <v>0</v>
      </c>
      <c r="AL4336">
        <v>0</v>
      </c>
      <c r="AM4336">
        <v>0</v>
      </c>
      <c r="AN4336">
        <v>0</v>
      </c>
      <c r="AO4336">
        <v>0</v>
      </c>
      <c r="AP4336">
        <v>0</v>
      </c>
      <c r="AQ4336">
        <v>0</v>
      </c>
      <c r="AR4336">
        <v>0</v>
      </c>
      <c r="AS4336">
        <v>0</v>
      </c>
      <c r="AT4336">
        <v>0</v>
      </c>
      <c r="AU4336">
        <v>0</v>
      </c>
      <c r="AV4336">
        <v>0</v>
      </c>
      <c r="AW4336">
        <v>0</v>
      </c>
      <c r="AX4336">
        <v>0</v>
      </c>
      <c r="AY4336">
        <v>0</v>
      </c>
      <c r="AZ4336">
        <v>0</v>
      </c>
      <c r="BA4336">
        <v>0</v>
      </c>
      <c r="BB4336">
        <v>0</v>
      </c>
      <c r="BC4336">
        <v>0</v>
      </c>
      <c r="BD4336">
        <v>0</v>
      </c>
      <c r="BE4336">
        <v>0</v>
      </c>
      <c r="BF4336">
        <v>0</v>
      </c>
      <c r="BG4336">
        <v>0</v>
      </c>
      <c r="BH4336">
        <v>0</v>
      </c>
      <c r="BI4336">
        <v>0</v>
      </c>
      <c r="BJ4336" s="2">
        <v>45944</v>
      </c>
      <c r="BK4336">
        <v>0</v>
      </c>
      <c r="BL4336" s="3" t="str">
        <f>VLOOKUP(O4336,DropDownList!$H$1:$I$7,2,FALSE)</f>
        <v>2022/23</v>
      </c>
      <c r="BM4336" s="3" t="str">
        <f t="shared" si="68"/>
        <v>CONF</v>
      </c>
    </row>
    <row r="4337" spans="1:65" x14ac:dyDescent="0.2">
      <c r="A4337">
        <v>2025</v>
      </c>
      <c r="B4337">
        <v>10</v>
      </c>
      <c r="C4337" t="s">
        <v>162</v>
      </c>
      <c r="D4337" t="s">
        <v>184</v>
      </c>
      <c r="E4337" t="s">
        <v>20</v>
      </c>
      <c r="F4337">
        <v>9874</v>
      </c>
      <c r="G4337" t="s">
        <v>158</v>
      </c>
      <c r="H4337" t="s">
        <v>171</v>
      </c>
      <c r="I4337" t="s">
        <v>172</v>
      </c>
      <c r="J4337" s="1">
        <v>45931</v>
      </c>
      <c r="K4337" t="s">
        <v>253</v>
      </c>
      <c r="L4337">
        <v>3</v>
      </c>
      <c r="M4337" t="s">
        <v>429</v>
      </c>
      <c r="N4337" t="s">
        <v>145</v>
      </c>
      <c r="O4337" t="s">
        <v>149</v>
      </c>
      <c r="P4337" t="s">
        <v>152</v>
      </c>
      <c r="Q4337">
        <v>0</v>
      </c>
      <c r="R4337">
        <v>3</v>
      </c>
      <c r="S4337">
        <v>120</v>
      </c>
      <c r="T4337">
        <v>0</v>
      </c>
      <c r="U4337">
        <v>0</v>
      </c>
      <c r="V4337">
        <v>0</v>
      </c>
      <c r="W4337">
        <v>0</v>
      </c>
      <c r="X4337">
        <v>0</v>
      </c>
      <c r="Y4337">
        <v>0</v>
      </c>
      <c r="Z4337">
        <v>0</v>
      </c>
      <c r="AA4337">
        <v>120</v>
      </c>
      <c r="AB4337">
        <v>0</v>
      </c>
      <c r="AC4337">
        <v>120</v>
      </c>
      <c r="AD4337">
        <v>0</v>
      </c>
      <c r="AE4337">
        <v>0</v>
      </c>
      <c r="AF4337">
        <v>3</v>
      </c>
      <c r="AG4337">
        <v>0</v>
      </c>
      <c r="AH4337">
        <v>0</v>
      </c>
      <c r="AI4337">
        <v>0</v>
      </c>
      <c r="AJ4337">
        <v>0</v>
      </c>
      <c r="AK4337">
        <v>0</v>
      </c>
      <c r="AL4337">
        <v>0</v>
      </c>
      <c r="AM4337">
        <v>0</v>
      </c>
      <c r="AN4337">
        <v>0</v>
      </c>
      <c r="AO4337">
        <v>0</v>
      </c>
      <c r="AP4337">
        <v>0</v>
      </c>
      <c r="AQ4337">
        <v>0</v>
      </c>
      <c r="AR4337">
        <v>0</v>
      </c>
      <c r="AS4337">
        <v>0</v>
      </c>
      <c r="AT4337">
        <v>0</v>
      </c>
      <c r="AU4337">
        <v>0</v>
      </c>
      <c r="AV4337">
        <v>0</v>
      </c>
      <c r="AW4337">
        <v>0</v>
      </c>
      <c r="AX4337">
        <v>0</v>
      </c>
      <c r="AY4337">
        <v>0</v>
      </c>
      <c r="AZ4337">
        <v>0</v>
      </c>
      <c r="BA4337">
        <v>0</v>
      </c>
      <c r="BB4337">
        <v>0</v>
      </c>
      <c r="BC4337">
        <v>0</v>
      </c>
      <c r="BD4337">
        <v>0</v>
      </c>
      <c r="BE4337">
        <v>0</v>
      </c>
      <c r="BF4337">
        <v>0</v>
      </c>
      <c r="BG4337">
        <v>0</v>
      </c>
      <c r="BH4337">
        <v>0</v>
      </c>
      <c r="BI4337">
        <v>0</v>
      </c>
      <c r="BJ4337" s="2">
        <v>45944</v>
      </c>
      <c r="BK4337">
        <v>0</v>
      </c>
      <c r="BL4337" s="3" t="str">
        <f>VLOOKUP(O4337,DropDownList!$H$1:$I$7,2,FALSE)</f>
        <v>2025/26</v>
      </c>
      <c r="BM4337" s="3" t="str">
        <f t="shared" si="68"/>
        <v>PCOA</v>
      </c>
    </row>
    <row r="4338" spans="1:65" x14ac:dyDescent="0.2">
      <c r="A4338">
        <v>2025</v>
      </c>
      <c r="B4338">
        <v>10</v>
      </c>
      <c r="C4338" t="s">
        <v>162</v>
      </c>
      <c r="D4338" t="s">
        <v>184</v>
      </c>
      <c r="E4338" t="s">
        <v>20</v>
      </c>
      <c r="F4338">
        <v>9874</v>
      </c>
      <c r="G4338" t="s">
        <v>158</v>
      </c>
      <c r="H4338" t="s">
        <v>171</v>
      </c>
      <c r="I4338" t="s">
        <v>172</v>
      </c>
      <c r="J4338" s="1">
        <v>45931</v>
      </c>
      <c r="K4338" t="s">
        <v>253</v>
      </c>
      <c r="L4338">
        <v>3</v>
      </c>
      <c r="M4338" t="s">
        <v>429</v>
      </c>
      <c r="N4338" t="s">
        <v>145</v>
      </c>
      <c r="O4338" t="s">
        <v>147</v>
      </c>
      <c r="P4338" t="s">
        <v>150</v>
      </c>
      <c r="Q4338">
        <v>649.28</v>
      </c>
      <c r="R4338">
        <v>22</v>
      </c>
      <c r="S4338">
        <v>3254.19</v>
      </c>
      <c r="T4338">
        <v>300</v>
      </c>
      <c r="U4338">
        <v>6</v>
      </c>
      <c r="V4338">
        <v>5</v>
      </c>
      <c r="W4338">
        <v>588.34</v>
      </c>
      <c r="X4338">
        <v>588.34</v>
      </c>
      <c r="Y4338">
        <v>21</v>
      </c>
      <c r="Z4338">
        <v>2954.19</v>
      </c>
      <c r="AA4338">
        <v>2304.91</v>
      </c>
      <c r="AB4338">
        <v>747.53</v>
      </c>
      <c r="AC4338">
        <v>1557.38</v>
      </c>
      <c r="AD4338">
        <v>4</v>
      </c>
      <c r="AE4338">
        <v>1</v>
      </c>
      <c r="AF4338">
        <v>15</v>
      </c>
      <c r="AG4338">
        <v>2</v>
      </c>
      <c r="AH4338">
        <v>1</v>
      </c>
      <c r="AI4338">
        <v>4</v>
      </c>
      <c r="AJ4338">
        <v>8</v>
      </c>
      <c r="AK4338">
        <v>0</v>
      </c>
      <c r="AL4338">
        <v>0</v>
      </c>
      <c r="AM4338">
        <v>1</v>
      </c>
      <c r="AN4338">
        <v>0</v>
      </c>
      <c r="AO4338">
        <v>11</v>
      </c>
      <c r="AP4338">
        <v>35</v>
      </c>
      <c r="AQ4338">
        <v>12</v>
      </c>
      <c r="AR4338">
        <v>0</v>
      </c>
      <c r="AS4338">
        <v>6</v>
      </c>
      <c r="AT4338">
        <v>7</v>
      </c>
      <c r="AU4338">
        <v>0</v>
      </c>
      <c r="AV4338">
        <v>0</v>
      </c>
      <c r="AW4338">
        <v>0</v>
      </c>
      <c r="AX4338">
        <v>0</v>
      </c>
      <c r="AY4338">
        <v>3</v>
      </c>
      <c r="AZ4338">
        <v>5</v>
      </c>
      <c r="BA4338">
        <v>2</v>
      </c>
      <c r="BB4338">
        <v>0</v>
      </c>
      <c r="BC4338">
        <v>0</v>
      </c>
      <c r="BD4338">
        <v>0</v>
      </c>
      <c r="BE4338">
        <v>0</v>
      </c>
      <c r="BF4338">
        <v>11</v>
      </c>
      <c r="BG4338">
        <v>556.66</v>
      </c>
      <c r="BH4338">
        <v>0</v>
      </c>
      <c r="BI4338">
        <v>6</v>
      </c>
      <c r="BJ4338" s="2">
        <v>45944</v>
      </c>
      <c r="BK4338">
        <v>0</v>
      </c>
      <c r="BL4338" s="3" t="str">
        <f>VLOOKUP(O4338,DropDownList!$H$1:$I$7,2,FALSE)</f>
        <v>2024/25</v>
      </c>
      <c r="BM4338" s="3" t="str">
        <f t="shared" si="68"/>
        <v>FISCAL FINES</v>
      </c>
    </row>
    <row r="4339" spans="1:65" x14ac:dyDescent="0.2">
      <c r="A4339">
        <v>2025</v>
      </c>
      <c r="B4339">
        <v>10</v>
      </c>
      <c r="C4339" t="s">
        <v>162</v>
      </c>
      <c r="D4339" t="s">
        <v>184</v>
      </c>
      <c r="E4339" t="s">
        <v>20</v>
      </c>
      <c r="F4339">
        <v>9874</v>
      </c>
      <c r="G4339" t="s">
        <v>158</v>
      </c>
      <c r="H4339" t="s">
        <v>171</v>
      </c>
      <c r="I4339" t="s">
        <v>172</v>
      </c>
      <c r="J4339" s="1">
        <v>45931</v>
      </c>
      <c r="K4339" t="s">
        <v>253</v>
      </c>
      <c r="L4339">
        <v>3</v>
      </c>
      <c r="M4339" t="s">
        <v>429</v>
      </c>
      <c r="N4339" t="s">
        <v>145</v>
      </c>
      <c r="O4339" t="s">
        <v>149</v>
      </c>
      <c r="P4339" t="s">
        <v>161</v>
      </c>
      <c r="Q4339">
        <v>60</v>
      </c>
      <c r="R4339">
        <v>16</v>
      </c>
      <c r="S4339">
        <v>595</v>
      </c>
      <c r="T4339">
        <v>10</v>
      </c>
      <c r="U4339">
        <v>6</v>
      </c>
      <c r="V4339">
        <v>3</v>
      </c>
      <c r="W4339">
        <v>60</v>
      </c>
      <c r="X4339">
        <v>60</v>
      </c>
      <c r="Y4339">
        <v>0</v>
      </c>
      <c r="Z4339">
        <v>0</v>
      </c>
      <c r="AA4339">
        <v>525</v>
      </c>
      <c r="AB4339">
        <v>0</v>
      </c>
      <c r="AC4339">
        <v>0</v>
      </c>
      <c r="AD4339">
        <v>3</v>
      </c>
      <c r="AE4339">
        <v>0</v>
      </c>
      <c r="AF4339">
        <v>12</v>
      </c>
      <c r="AG4339">
        <v>0</v>
      </c>
      <c r="AH4339">
        <v>1</v>
      </c>
      <c r="AI4339">
        <v>3</v>
      </c>
      <c r="AJ4339">
        <v>0</v>
      </c>
      <c r="AK4339">
        <v>0</v>
      </c>
      <c r="AL4339">
        <v>0</v>
      </c>
      <c r="AM4339">
        <v>0</v>
      </c>
      <c r="AN4339">
        <v>0</v>
      </c>
      <c r="AO4339">
        <v>4</v>
      </c>
      <c r="AP4339">
        <v>6</v>
      </c>
      <c r="AQ4339">
        <v>2</v>
      </c>
      <c r="AR4339">
        <v>0</v>
      </c>
      <c r="AS4339">
        <v>2</v>
      </c>
      <c r="AT4339">
        <v>0</v>
      </c>
      <c r="AU4339">
        <v>0</v>
      </c>
      <c r="AV4339">
        <v>0</v>
      </c>
      <c r="AW4339">
        <v>2</v>
      </c>
      <c r="AX4339">
        <v>0</v>
      </c>
      <c r="AY4339">
        <v>0</v>
      </c>
      <c r="AZ4339">
        <v>0</v>
      </c>
      <c r="BA4339">
        <v>0</v>
      </c>
      <c r="BB4339">
        <v>0</v>
      </c>
      <c r="BC4339">
        <v>0</v>
      </c>
      <c r="BD4339">
        <v>0</v>
      </c>
      <c r="BE4339">
        <v>0</v>
      </c>
      <c r="BF4339">
        <v>13</v>
      </c>
      <c r="BG4339">
        <v>60</v>
      </c>
      <c r="BH4339">
        <v>0</v>
      </c>
      <c r="BI4339">
        <v>4</v>
      </c>
      <c r="BJ4339" s="2">
        <v>45944</v>
      </c>
      <c r="BK4339">
        <v>0</v>
      </c>
      <c r="BL4339" s="3" t="str">
        <f>VLOOKUP(O4339,DropDownList!$H$1:$I$7,2,FALSE)</f>
        <v>2025/26</v>
      </c>
      <c r="BM4339" s="3" t="str">
        <f t="shared" si="68"/>
        <v>VSUR</v>
      </c>
    </row>
    <row r="4340" spans="1:65" x14ac:dyDescent="0.2">
      <c r="A4340">
        <v>2025</v>
      </c>
      <c r="B4340">
        <v>10</v>
      </c>
      <c r="C4340" t="s">
        <v>162</v>
      </c>
      <c r="D4340" t="s">
        <v>184</v>
      </c>
      <c r="E4340" t="s">
        <v>20</v>
      </c>
      <c r="F4340">
        <v>9874</v>
      </c>
      <c r="G4340" t="s">
        <v>158</v>
      </c>
      <c r="H4340" t="s">
        <v>171</v>
      </c>
      <c r="I4340" t="s">
        <v>172</v>
      </c>
      <c r="J4340" s="1">
        <v>45931</v>
      </c>
      <c r="K4340" t="s">
        <v>253</v>
      </c>
      <c r="L4340">
        <v>3</v>
      </c>
      <c r="M4340" t="s">
        <v>429</v>
      </c>
      <c r="N4340" t="s">
        <v>145</v>
      </c>
      <c r="O4340" t="s">
        <v>149</v>
      </c>
      <c r="P4340" t="s">
        <v>150</v>
      </c>
      <c r="Q4340">
        <v>254.17</v>
      </c>
      <c r="R4340">
        <v>6</v>
      </c>
      <c r="S4340">
        <v>765.01</v>
      </c>
      <c r="T4340">
        <v>150</v>
      </c>
      <c r="U4340">
        <v>2</v>
      </c>
      <c r="V4340">
        <v>2</v>
      </c>
      <c r="W4340">
        <v>248.33</v>
      </c>
      <c r="X4340">
        <v>254.17</v>
      </c>
      <c r="Y4340">
        <v>5</v>
      </c>
      <c r="Z4340">
        <v>615.01</v>
      </c>
      <c r="AA4340">
        <v>360.84</v>
      </c>
      <c r="AB4340">
        <v>109.17</v>
      </c>
      <c r="AC4340">
        <v>251.67</v>
      </c>
      <c r="AD4340">
        <v>1</v>
      </c>
      <c r="AE4340">
        <v>1</v>
      </c>
      <c r="AF4340">
        <v>3</v>
      </c>
      <c r="AG4340">
        <v>1</v>
      </c>
      <c r="AH4340">
        <v>1</v>
      </c>
      <c r="AI4340">
        <v>1</v>
      </c>
      <c r="AJ4340">
        <v>2</v>
      </c>
      <c r="AK4340">
        <v>1</v>
      </c>
      <c r="AL4340">
        <v>0</v>
      </c>
      <c r="AM4340">
        <v>1</v>
      </c>
      <c r="AN4340">
        <v>0</v>
      </c>
      <c r="AO4340">
        <v>3</v>
      </c>
      <c r="AP4340">
        <v>7</v>
      </c>
      <c r="AQ4340">
        <v>3</v>
      </c>
      <c r="AR4340">
        <v>0</v>
      </c>
      <c r="AS4340">
        <v>1</v>
      </c>
      <c r="AT4340">
        <v>1</v>
      </c>
      <c r="AU4340">
        <v>0</v>
      </c>
      <c r="AV4340">
        <v>0</v>
      </c>
      <c r="AW4340">
        <v>0</v>
      </c>
      <c r="AX4340">
        <v>0</v>
      </c>
      <c r="AY4340">
        <v>0</v>
      </c>
      <c r="AZ4340">
        <v>1</v>
      </c>
      <c r="BA4340">
        <v>1</v>
      </c>
      <c r="BB4340">
        <v>0</v>
      </c>
      <c r="BC4340">
        <v>0</v>
      </c>
      <c r="BD4340">
        <v>0</v>
      </c>
      <c r="BE4340">
        <v>0</v>
      </c>
      <c r="BF4340">
        <v>3</v>
      </c>
      <c r="BG4340">
        <v>155.84</v>
      </c>
      <c r="BH4340">
        <v>0</v>
      </c>
      <c r="BI4340">
        <v>2</v>
      </c>
      <c r="BJ4340" s="2">
        <v>45944</v>
      </c>
      <c r="BK4340">
        <v>0</v>
      </c>
      <c r="BL4340" s="3" t="str">
        <f>VLOOKUP(O4340,DropDownList!$H$1:$I$7,2,FALSE)</f>
        <v>2025/26</v>
      </c>
      <c r="BM4340" s="3" t="str">
        <f t="shared" si="68"/>
        <v>FISCAL FINES</v>
      </c>
    </row>
    <row r="4341" spans="1:65" x14ac:dyDescent="0.2">
      <c r="A4341">
        <v>2025</v>
      </c>
      <c r="B4341">
        <v>10</v>
      </c>
      <c r="C4341" t="s">
        <v>162</v>
      </c>
      <c r="D4341" t="s">
        <v>184</v>
      </c>
      <c r="E4341" t="s">
        <v>20</v>
      </c>
      <c r="F4341">
        <v>9874</v>
      </c>
      <c r="G4341" t="s">
        <v>158</v>
      </c>
      <c r="H4341" t="s">
        <v>171</v>
      </c>
      <c r="I4341" t="s">
        <v>172</v>
      </c>
      <c r="J4341" s="1">
        <v>45931</v>
      </c>
      <c r="K4341" t="s">
        <v>253</v>
      </c>
      <c r="L4341">
        <v>3</v>
      </c>
      <c r="M4341" t="s">
        <v>429</v>
      </c>
      <c r="N4341" t="s">
        <v>145</v>
      </c>
      <c r="O4341" t="s">
        <v>155</v>
      </c>
      <c r="P4341" t="s">
        <v>160</v>
      </c>
      <c r="Q4341">
        <v>3705.12</v>
      </c>
      <c r="R4341">
        <v>71</v>
      </c>
      <c r="S4341">
        <v>37761.43</v>
      </c>
      <c r="T4341">
        <v>595</v>
      </c>
      <c r="U4341">
        <v>8</v>
      </c>
      <c r="V4341">
        <v>4</v>
      </c>
      <c r="W4341">
        <v>2144.04</v>
      </c>
      <c r="X4341">
        <v>2144.04</v>
      </c>
      <c r="Y4341">
        <v>0</v>
      </c>
      <c r="Z4341">
        <v>0</v>
      </c>
      <c r="AA4341">
        <v>33461.31</v>
      </c>
      <c r="AB4341">
        <v>1810</v>
      </c>
      <c r="AC4341">
        <v>29811.31</v>
      </c>
      <c r="AD4341">
        <v>2</v>
      </c>
      <c r="AE4341">
        <v>2</v>
      </c>
      <c r="AF4341">
        <v>60</v>
      </c>
      <c r="AG4341">
        <v>5</v>
      </c>
      <c r="AH4341">
        <v>2</v>
      </c>
      <c r="AI4341">
        <v>3</v>
      </c>
      <c r="AJ4341">
        <v>0</v>
      </c>
      <c r="AK4341">
        <v>0</v>
      </c>
      <c r="AL4341">
        <v>0</v>
      </c>
      <c r="AM4341">
        <v>0</v>
      </c>
      <c r="AN4341">
        <v>0</v>
      </c>
      <c r="AO4341">
        <v>40</v>
      </c>
      <c r="AP4341">
        <v>145</v>
      </c>
      <c r="AQ4341">
        <v>42</v>
      </c>
      <c r="AR4341">
        <v>0</v>
      </c>
      <c r="AS4341">
        <v>23</v>
      </c>
      <c r="AT4341">
        <v>1</v>
      </c>
      <c r="AU4341">
        <v>8</v>
      </c>
      <c r="AV4341">
        <v>3</v>
      </c>
      <c r="AW4341">
        <v>2</v>
      </c>
      <c r="AX4341">
        <v>0</v>
      </c>
      <c r="AY4341">
        <v>14</v>
      </c>
      <c r="AZ4341">
        <v>21</v>
      </c>
      <c r="BA4341">
        <v>15</v>
      </c>
      <c r="BB4341">
        <v>7</v>
      </c>
      <c r="BC4341">
        <v>4</v>
      </c>
      <c r="BD4341">
        <v>2</v>
      </c>
      <c r="BE4341">
        <v>0</v>
      </c>
      <c r="BF4341">
        <v>68</v>
      </c>
      <c r="BG4341">
        <v>690</v>
      </c>
      <c r="BH4341">
        <v>1</v>
      </c>
      <c r="BI4341">
        <v>8</v>
      </c>
      <c r="BJ4341" s="2">
        <v>45944</v>
      </c>
      <c r="BK4341">
        <v>0</v>
      </c>
      <c r="BL4341" s="3" t="str">
        <f>VLOOKUP(O4341,DropDownList!$H$1:$I$7,2,FALSE)</f>
        <v>2022/23</v>
      </c>
      <c r="BM4341" s="3" t="str">
        <f t="shared" si="68"/>
        <v>SC COURT</v>
      </c>
    </row>
    <row r="4342" spans="1:65" x14ac:dyDescent="0.2">
      <c r="A4342">
        <v>2025</v>
      </c>
      <c r="B4342">
        <v>10</v>
      </c>
      <c r="C4342" t="s">
        <v>162</v>
      </c>
      <c r="D4342" t="s">
        <v>185</v>
      </c>
      <c r="E4342" t="s">
        <v>21</v>
      </c>
      <c r="F4342">
        <v>9348</v>
      </c>
      <c r="G4342" t="s">
        <v>141</v>
      </c>
      <c r="H4342" t="s">
        <v>171</v>
      </c>
      <c r="I4342" t="s">
        <v>172</v>
      </c>
      <c r="J4342" s="1">
        <v>45931</v>
      </c>
      <c r="K4342" t="s">
        <v>253</v>
      </c>
      <c r="L4342">
        <v>3</v>
      </c>
      <c r="M4342" t="s">
        <v>429</v>
      </c>
      <c r="N4342" t="s">
        <v>145</v>
      </c>
      <c r="O4342" t="s">
        <v>149</v>
      </c>
      <c r="P4342" t="s">
        <v>150</v>
      </c>
      <c r="Q4342">
        <v>1014.18</v>
      </c>
      <c r="R4342">
        <v>12</v>
      </c>
      <c r="S4342">
        <v>1930.43</v>
      </c>
      <c r="T4342">
        <v>0</v>
      </c>
      <c r="U4342">
        <v>6</v>
      </c>
      <c r="V4342">
        <v>6</v>
      </c>
      <c r="W4342">
        <v>739.18</v>
      </c>
      <c r="X4342">
        <v>1014.18</v>
      </c>
      <c r="Y4342">
        <v>12</v>
      </c>
      <c r="Z4342">
        <v>1930.43</v>
      </c>
      <c r="AA4342">
        <v>916.25</v>
      </c>
      <c r="AB4342">
        <v>66.25</v>
      </c>
      <c r="AC4342">
        <v>850</v>
      </c>
      <c r="AD4342">
        <v>4</v>
      </c>
      <c r="AE4342">
        <v>2</v>
      </c>
      <c r="AF4342">
        <v>6</v>
      </c>
      <c r="AG4342">
        <v>2</v>
      </c>
      <c r="AH4342">
        <v>0</v>
      </c>
      <c r="AI4342">
        <v>4</v>
      </c>
      <c r="AJ4342">
        <v>2</v>
      </c>
      <c r="AK4342">
        <v>2</v>
      </c>
      <c r="AL4342">
        <v>0</v>
      </c>
      <c r="AM4342">
        <v>0</v>
      </c>
      <c r="AN4342">
        <v>0</v>
      </c>
      <c r="AO4342">
        <v>8</v>
      </c>
      <c r="AP4342">
        <v>13</v>
      </c>
      <c r="AQ4342">
        <v>9</v>
      </c>
      <c r="AR4342">
        <v>0</v>
      </c>
      <c r="AS4342">
        <v>0</v>
      </c>
      <c r="AT4342">
        <v>0</v>
      </c>
      <c r="AU4342">
        <v>0</v>
      </c>
      <c r="AV4342">
        <v>0</v>
      </c>
      <c r="AW4342">
        <v>0</v>
      </c>
      <c r="AX4342">
        <v>0</v>
      </c>
      <c r="AY4342">
        <v>0</v>
      </c>
      <c r="AZ4342">
        <v>1</v>
      </c>
      <c r="BA4342">
        <v>0</v>
      </c>
      <c r="BB4342">
        <v>0</v>
      </c>
      <c r="BC4342">
        <v>0</v>
      </c>
      <c r="BD4342">
        <v>0</v>
      </c>
      <c r="BE4342">
        <v>0</v>
      </c>
      <c r="BF4342">
        <v>8</v>
      </c>
      <c r="BG4342">
        <v>796.68</v>
      </c>
      <c r="BH4342">
        <v>0</v>
      </c>
      <c r="BI4342">
        <v>6</v>
      </c>
      <c r="BJ4342" s="2">
        <v>45944</v>
      </c>
      <c r="BK4342">
        <v>0</v>
      </c>
      <c r="BL4342" s="3" t="str">
        <f>VLOOKUP(O4342,DropDownList!$H$1:$I$7,2,FALSE)</f>
        <v>2025/26</v>
      </c>
      <c r="BM4342" s="3" t="str">
        <f t="shared" si="68"/>
        <v>FISCAL FINES</v>
      </c>
    </row>
    <row r="4343" spans="1:65" x14ac:dyDescent="0.2">
      <c r="A4343">
        <v>2025</v>
      </c>
      <c r="B4343">
        <v>10</v>
      </c>
      <c r="C4343" t="s">
        <v>162</v>
      </c>
      <c r="D4343" t="s">
        <v>185</v>
      </c>
      <c r="E4343" t="s">
        <v>21</v>
      </c>
      <c r="F4343">
        <v>9348</v>
      </c>
      <c r="G4343" t="s">
        <v>141</v>
      </c>
      <c r="H4343" t="s">
        <v>171</v>
      </c>
      <c r="I4343" t="s">
        <v>172</v>
      </c>
      <c r="J4343" s="1">
        <v>45931</v>
      </c>
      <c r="K4343" t="s">
        <v>253</v>
      </c>
      <c r="L4343">
        <v>3</v>
      </c>
      <c r="M4343" t="s">
        <v>429</v>
      </c>
      <c r="N4343" t="s">
        <v>145</v>
      </c>
      <c r="O4343" t="s">
        <v>155</v>
      </c>
      <c r="P4343" t="s">
        <v>146</v>
      </c>
      <c r="Q4343">
        <v>140</v>
      </c>
      <c r="R4343">
        <v>85</v>
      </c>
      <c r="S4343">
        <v>1370</v>
      </c>
      <c r="T4343">
        <v>50</v>
      </c>
      <c r="U4343">
        <v>16</v>
      </c>
      <c r="V4343">
        <v>5</v>
      </c>
      <c r="W4343">
        <v>90</v>
      </c>
      <c r="X4343">
        <v>90</v>
      </c>
      <c r="Y4343">
        <v>0</v>
      </c>
      <c r="Z4343">
        <v>0</v>
      </c>
      <c r="AA4343">
        <v>1180</v>
      </c>
      <c r="AB4343">
        <v>0</v>
      </c>
      <c r="AC4343">
        <v>0</v>
      </c>
      <c r="AD4343">
        <v>5</v>
      </c>
      <c r="AE4343">
        <v>0</v>
      </c>
      <c r="AF4343">
        <v>73</v>
      </c>
      <c r="AG4343">
        <v>0</v>
      </c>
      <c r="AH4343">
        <v>3</v>
      </c>
      <c r="AI4343">
        <v>9</v>
      </c>
      <c r="AJ4343">
        <v>0</v>
      </c>
      <c r="AK4343">
        <v>0</v>
      </c>
      <c r="AL4343">
        <v>0</v>
      </c>
      <c r="AM4343">
        <v>0</v>
      </c>
      <c r="AN4343">
        <v>0</v>
      </c>
      <c r="AO4343">
        <v>50</v>
      </c>
      <c r="AP4343">
        <v>224</v>
      </c>
      <c r="AQ4343">
        <v>56</v>
      </c>
      <c r="AR4343">
        <v>0</v>
      </c>
      <c r="AS4343">
        <v>25</v>
      </c>
      <c r="AT4343">
        <v>11</v>
      </c>
      <c r="AU4343">
        <v>6</v>
      </c>
      <c r="AV4343">
        <v>2</v>
      </c>
      <c r="AW4343">
        <v>1</v>
      </c>
      <c r="AX4343">
        <v>0</v>
      </c>
      <c r="AY4343">
        <v>28</v>
      </c>
      <c r="AZ4343">
        <v>44</v>
      </c>
      <c r="BA4343">
        <v>24</v>
      </c>
      <c r="BB4343">
        <v>8</v>
      </c>
      <c r="BC4343">
        <v>5</v>
      </c>
      <c r="BD4343">
        <v>0</v>
      </c>
      <c r="BE4343">
        <v>0</v>
      </c>
      <c r="BF4343">
        <v>82</v>
      </c>
      <c r="BG4343">
        <v>140</v>
      </c>
      <c r="BH4343">
        <v>0</v>
      </c>
      <c r="BI4343">
        <v>14</v>
      </c>
      <c r="BJ4343" s="2">
        <v>45944</v>
      </c>
      <c r="BK4343">
        <v>2</v>
      </c>
      <c r="BL4343" s="3" t="str">
        <f>VLOOKUP(O4343,DropDownList!$H$1:$I$7,2,FALSE)</f>
        <v>2022/23</v>
      </c>
      <c r="BM4343" s="3" t="str">
        <f t="shared" si="68"/>
        <v>VSUR</v>
      </c>
    </row>
    <row r="4344" spans="1:65" x14ac:dyDescent="0.2">
      <c r="A4344">
        <v>2025</v>
      </c>
      <c r="B4344">
        <v>10</v>
      </c>
      <c r="C4344" t="s">
        <v>162</v>
      </c>
      <c r="D4344" t="s">
        <v>185</v>
      </c>
      <c r="E4344" t="s">
        <v>21</v>
      </c>
      <c r="F4344">
        <v>9348</v>
      </c>
      <c r="G4344" t="s">
        <v>141</v>
      </c>
      <c r="H4344" t="s">
        <v>171</v>
      </c>
      <c r="I4344" t="s">
        <v>172</v>
      </c>
      <c r="J4344" s="1">
        <v>45931</v>
      </c>
      <c r="K4344" t="s">
        <v>253</v>
      </c>
      <c r="L4344">
        <v>3</v>
      </c>
      <c r="M4344" t="s">
        <v>429</v>
      </c>
      <c r="N4344" t="s">
        <v>145</v>
      </c>
      <c r="O4344" t="s">
        <v>156</v>
      </c>
      <c r="P4344" t="s">
        <v>154</v>
      </c>
      <c r="Q4344">
        <v>6230.13</v>
      </c>
      <c r="R4344">
        <v>81</v>
      </c>
      <c r="S4344">
        <v>23955</v>
      </c>
      <c r="T4344">
        <v>320</v>
      </c>
      <c r="U4344">
        <v>20</v>
      </c>
      <c r="V4344">
        <v>8</v>
      </c>
      <c r="W4344">
        <v>3395</v>
      </c>
      <c r="X4344">
        <v>3395</v>
      </c>
      <c r="Y4344">
        <v>0</v>
      </c>
      <c r="Z4344">
        <v>0</v>
      </c>
      <c r="AA4344">
        <v>17404.87</v>
      </c>
      <c r="AB4344">
        <v>0</v>
      </c>
      <c r="AC4344">
        <v>16264.87</v>
      </c>
      <c r="AD4344">
        <v>7</v>
      </c>
      <c r="AE4344">
        <v>1</v>
      </c>
      <c r="AF4344">
        <v>61</v>
      </c>
      <c r="AG4344">
        <v>8</v>
      </c>
      <c r="AH4344">
        <v>0</v>
      </c>
      <c r="AI4344">
        <v>12</v>
      </c>
      <c r="AJ4344">
        <v>0</v>
      </c>
      <c r="AK4344">
        <v>0</v>
      </c>
      <c r="AL4344">
        <v>0</v>
      </c>
      <c r="AM4344">
        <v>0</v>
      </c>
      <c r="AN4344">
        <v>0</v>
      </c>
      <c r="AO4344">
        <v>58</v>
      </c>
      <c r="AP4344">
        <v>217</v>
      </c>
      <c r="AQ4344">
        <v>60</v>
      </c>
      <c r="AR4344">
        <v>0</v>
      </c>
      <c r="AS4344">
        <v>25</v>
      </c>
      <c r="AT4344">
        <v>12</v>
      </c>
      <c r="AU4344">
        <v>8</v>
      </c>
      <c r="AV4344">
        <v>3</v>
      </c>
      <c r="AW4344">
        <v>3</v>
      </c>
      <c r="AX4344">
        <v>0</v>
      </c>
      <c r="AY4344">
        <v>25</v>
      </c>
      <c r="AZ4344">
        <v>39</v>
      </c>
      <c r="BA4344">
        <v>18</v>
      </c>
      <c r="BB4344">
        <v>4</v>
      </c>
      <c r="BC4344">
        <v>3</v>
      </c>
      <c r="BD4344">
        <v>2</v>
      </c>
      <c r="BE4344">
        <v>0</v>
      </c>
      <c r="BF4344">
        <v>76</v>
      </c>
      <c r="BG4344">
        <v>4835</v>
      </c>
      <c r="BH4344">
        <v>0</v>
      </c>
      <c r="BI4344">
        <v>15</v>
      </c>
      <c r="BJ4344" s="2">
        <v>45944</v>
      </c>
      <c r="BK4344">
        <v>2</v>
      </c>
      <c r="BL4344" s="3" t="str">
        <f>VLOOKUP(O4344,DropDownList!$H$1:$I$7,2,FALSE)</f>
        <v>2023/24</v>
      </c>
      <c r="BM4344" s="3" t="str">
        <f t="shared" si="68"/>
        <v>JP COURT</v>
      </c>
    </row>
    <row r="4345" spans="1:65" x14ac:dyDescent="0.2">
      <c r="A4345">
        <v>2025</v>
      </c>
      <c r="B4345">
        <v>10</v>
      </c>
      <c r="C4345" t="s">
        <v>162</v>
      </c>
      <c r="D4345" t="s">
        <v>185</v>
      </c>
      <c r="E4345" t="s">
        <v>21</v>
      </c>
      <c r="F4345">
        <v>9348</v>
      </c>
      <c r="G4345" t="s">
        <v>141</v>
      </c>
      <c r="H4345" t="s">
        <v>171</v>
      </c>
      <c r="I4345" t="s">
        <v>172</v>
      </c>
      <c r="J4345" s="1">
        <v>45931</v>
      </c>
      <c r="K4345" t="s">
        <v>253</v>
      </c>
      <c r="L4345">
        <v>3</v>
      </c>
      <c r="M4345" t="s">
        <v>429</v>
      </c>
      <c r="N4345" t="s">
        <v>145</v>
      </c>
      <c r="O4345" t="s">
        <v>156</v>
      </c>
      <c r="P4345" t="s">
        <v>152</v>
      </c>
      <c r="Q4345">
        <v>0</v>
      </c>
      <c r="R4345">
        <v>4</v>
      </c>
      <c r="S4345">
        <v>160</v>
      </c>
      <c r="T4345">
        <v>160</v>
      </c>
      <c r="U4345">
        <v>0</v>
      </c>
      <c r="V4345">
        <v>0</v>
      </c>
      <c r="W4345">
        <v>0</v>
      </c>
      <c r="X4345">
        <v>0</v>
      </c>
      <c r="Y4345">
        <v>0</v>
      </c>
      <c r="Z4345">
        <v>0</v>
      </c>
      <c r="AA4345">
        <v>0</v>
      </c>
      <c r="AB4345">
        <v>0</v>
      </c>
      <c r="AC4345">
        <v>0</v>
      </c>
      <c r="AD4345">
        <v>0</v>
      </c>
      <c r="AE4345">
        <v>0</v>
      </c>
      <c r="AF4345">
        <v>0</v>
      </c>
      <c r="AG4345">
        <v>0</v>
      </c>
      <c r="AH4345">
        <v>4</v>
      </c>
      <c r="AI4345">
        <v>0</v>
      </c>
      <c r="AJ4345">
        <v>0</v>
      </c>
      <c r="AK4345">
        <v>0</v>
      </c>
      <c r="AL4345">
        <v>0</v>
      </c>
      <c r="AM4345">
        <v>0</v>
      </c>
      <c r="AN4345">
        <v>0</v>
      </c>
      <c r="AO4345">
        <v>0</v>
      </c>
      <c r="AP4345">
        <v>0</v>
      </c>
      <c r="AQ4345">
        <v>0</v>
      </c>
      <c r="AR4345">
        <v>0</v>
      </c>
      <c r="AS4345">
        <v>0</v>
      </c>
      <c r="AT4345">
        <v>0</v>
      </c>
      <c r="AU4345">
        <v>0</v>
      </c>
      <c r="AV4345">
        <v>0</v>
      </c>
      <c r="AW4345">
        <v>0</v>
      </c>
      <c r="AX4345">
        <v>0</v>
      </c>
      <c r="AY4345">
        <v>0</v>
      </c>
      <c r="AZ4345">
        <v>0</v>
      </c>
      <c r="BA4345">
        <v>0</v>
      </c>
      <c r="BB4345">
        <v>0</v>
      </c>
      <c r="BC4345">
        <v>0</v>
      </c>
      <c r="BD4345">
        <v>0</v>
      </c>
      <c r="BE4345">
        <v>0</v>
      </c>
      <c r="BF4345">
        <v>0</v>
      </c>
      <c r="BG4345">
        <v>0</v>
      </c>
      <c r="BH4345">
        <v>0</v>
      </c>
      <c r="BI4345">
        <v>0</v>
      </c>
      <c r="BJ4345" s="2">
        <v>45944</v>
      </c>
      <c r="BK4345">
        <v>0</v>
      </c>
      <c r="BL4345" s="3" t="str">
        <f>VLOOKUP(O4345,DropDownList!$H$1:$I$7,2,FALSE)</f>
        <v>2023/24</v>
      </c>
      <c r="BM4345" s="3" t="str">
        <f t="shared" si="68"/>
        <v>PCOA</v>
      </c>
    </row>
    <row r="4346" spans="1:65" x14ac:dyDescent="0.2">
      <c r="A4346">
        <v>2025</v>
      </c>
      <c r="B4346">
        <v>10</v>
      </c>
      <c r="C4346" t="s">
        <v>162</v>
      </c>
      <c r="D4346" t="s">
        <v>185</v>
      </c>
      <c r="E4346" t="s">
        <v>21</v>
      </c>
      <c r="F4346">
        <v>9348</v>
      </c>
      <c r="G4346" t="s">
        <v>141</v>
      </c>
      <c r="H4346" t="s">
        <v>171</v>
      </c>
      <c r="I4346" t="s">
        <v>172</v>
      </c>
      <c r="J4346" s="1">
        <v>45931</v>
      </c>
      <c r="K4346" t="s">
        <v>253</v>
      </c>
      <c r="L4346">
        <v>3</v>
      </c>
      <c r="M4346" t="s">
        <v>429</v>
      </c>
      <c r="N4346" t="s">
        <v>145</v>
      </c>
      <c r="O4346" t="s">
        <v>155</v>
      </c>
      <c r="P4346" t="s">
        <v>148</v>
      </c>
      <c r="Q4346">
        <v>0</v>
      </c>
      <c r="R4346">
        <v>4</v>
      </c>
      <c r="S4346">
        <v>240</v>
      </c>
      <c r="T4346">
        <v>120</v>
      </c>
      <c r="U4346">
        <v>0</v>
      </c>
      <c r="V4346">
        <v>0</v>
      </c>
      <c r="W4346">
        <v>0</v>
      </c>
      <c r="X4346">
        <v>0</v>
      </c>
      <c r="Y4346">
        <v>0</v>
      </c>
      <c r="Z4346">
        <v>0</v>
      </c>
      <c r="AA4346">
        <v>120</v>
      </c>
      <c r="AB4346">
        <v>0</v>
      </c>
      <c r="AC4346">
        <v>120</v>
      </c>
      <c r="AD4346">
        <v>0</v>
      </c>
      <c r="AE4346">
        <v>0</v>
      </c>
      <c r="AF4346">
        <v>2</v>
      </c>
      <c r="AG4346">
        <v>0</v>
      </c>
      <c r="AH4346">
        <v>2</v>
      </c>
      <c r="AI4346">
        <v>0</v>
      </c>
      <c r="AJ4346">
        <v>0</v>
      </c>
      <c r="AK4346">
        <v>0</v>
      </c>
      <c r="AL4346">
        <v>0</v>
      </c>
      <c r="AM4346">
        <v>0</v>
      </c>
      <c r="AN4346">
        <v>0</v>
      </c>
      <c r="AO4346">
        <v>3</v>
      </c>
      <c r="AP4346">
        <v>10</v>
      </c>
      <c r="AQ4346">
        <v>3</v>
      </c>
      <c r="AR4346">
        <v>0</v>
      </c>
      <c r="AS4346">
        <v>0</v>
      </c>
      <c r="AT4346">
        <v>0</v>
      </c>
      <c r="AU4346">
        <v>0</v>
      </c>
      <c r="AV4346">
        <v>0</v>
      </c>
      <c r="AW4346">
        <v>0</v>
      </c>
      <c r="AX4346">
        <v>0</v>
      </c>
      <c r="AY4346">
        <v>3</v>
      </c>
      <c r="AZ4346">
        <v>3</v>
      </c>
      <c r="BA4346">
        <v>1</v>
      </c>
      <c r="BB4346">
        <v>0</v>
      </c>
      <c r="BC4346">
        <v>0</v>
      </c>
      <c r="BD4346">
        <v>0</v>
      </c>
      <c r="BE4346">
        <v>0</v>
      </c>
      <c r="BF4346">
        <v>3</v>
      </c>
      <c r="BG4346">
        <v>0</v>
      </c>
      <c r="BH4346">
        <v>0</v>
      </c>
      <c r="BI4346">
        <v>0</v>
      </c>
      <c r="BJ4346" s="2">
        <v>45944</v>
      </c>
      <c r="BK4346">
        <v>0</v>
      </c>
      <c r="BL4346" s="3" t="str">
        <f>VLOOKUP(O4346,DropDownList!$H$1:$I$7,2,FALSE)</f>
        <v>2022/23</v>
      </c>
      <c r="BM4346" s="3" t="str">
        <f t="shared" si="68"/>
        <v>PRAS</v>
      </c>
    </row>
    <row r="4347" spans="1:65" x14ac:dyDescent="0.2">
      <c r="A4347">
        <v>2025</v>
      </c>
      <c r="B4347">
        <v>10</v>
      </c>
      <c r="C4347" t="s">
        <v>162</v>
      </c>
      <c r="D4347" t="s">
        <v>185</v>
      </c>
      <c r="E4347" t="s">
        <v>21</v>
      </c>
      <c r="F4347">
        <v>9348</v>
      </c>
      <c r="G4347" t="s">
        <v>141</v>
      </c>
      <c r="H4347" t="s">
        <v>171</v>
      </c>
      <c r="I4347" t="s">
        <v>172</v>
      </c>
      <c r="J4347" s="1">
        <v>45931</v>
      </c>
      <c r="K4347" t="s">
        <v>253</v>
      </c>
      <c r="L4347">
        <v>3</v>
      </c>
      <c r="M4347" t="s">
        <v>429</v>
      </c>
      <c r="N4347" t="s">
        <v>145</v>
      </c>
      <c r="O4347" t="s">
        <v>147</v>
      </c>
      <c r="P4347" t="s">
        <v>146</v>
      </c>
      <c r="Q4347">
        <v>277.5</v>
      </c>
      <c r="R4347">
        <v>90</v>
      </c>
      <c r="S4347">
        <v>1500</v>
      </c>
      <c r="T4347">
        <v>50</v>
      </c>
      <c r="U4347">
        <v>37</v>
      </c>
      <c r="V4347">
        <v>9</v>
      </c>
      <c r="W4347">
        <v>137.5</v>
      </c>
      <c r="X4347">
        <v>137.5</v>
      </c>
      <c r="Y4347">
        <v>0</v>
      </c>
      <c r="Z4347">
        <v>0</v>
      </c>
      <c r="AA4347">
        <v>1172.5</v>
      </c>
      <c r="AB4347">
        <v>0</v>
      </c>
      <c r="AC4347">
        <v>0</v>
      </c>
      <c r="AD4347">
        <v>7</v>
      </c>
      <c r="AE4347">
        <v>2</v>
      </c>
      <c r="AF4347">
        <v>68</v>
      </c>
      <c r="AG4347">
        <v>2</v>
      </c>
      <c r="AH4347">
        <v>3</v>
      </c>
      <c r="AI4347">
        <v>17</v>
      </c>
      <c r="AJ4347">
        <v>0</v>
      </c>
      <c r="AK4347">
        <v>0</v>
      </c>
      <c r="AL4347">
        <v>0</v>
      </c>
      <c r="AM4347">
        <v>0</v>
      </c>
      <c r="AN4347">
        <v>0</v>
      </c>
      <c r="AO4347">
        <v>53</v>
      </c>
      <c r="AP4347">
        <v>178</v>
      </c>
      <c r="AQ4347">
        <v>56</v>
      </c>
      <c r="AR4347">
        <v>0</v>
      </c>
      <c r="AS4347">
        <v>20</v>
      </c>
      <c r="AT4347">
        <v>2</v>
      </c>
      <c r="AU4347">
        <v>3</v>
      </c>
      <c r="AV4347">
        <v>1</v>
      </c>
      <c r="AW4347">
        <v>0</v>
      </c>
      <c r="AX4347">
        <v>0</v>
      </c>
      <c r="AY4347">
        <v>24</v>
      </c>
      <c r="AZ4347">
        <v>35</v>
      </c>
      <c r="BA4347">
        <v>16</v>
      </c>
      <c r="BB4347">
        <v>7</v>
      </c>
      <c r="BC4347">
        <v>2</v>
      </c>
      <c r="BD4347">
        <v>0</v>
      </c>
      <c r="BE4347">
        <v>0</v>
      </c>
      <c r="BF4347">
        <v>89</v>
      </c>
      <c r="BG4347">
        <v>250</v>
      </c>
      <c r="BH4347">
        <v>0</v>
      </c>
      <c r="BI4347">
        <v>37</v>
      </c>
      <c r="BJ4347" s="2">
        <v>45944</v>
      </c>
      <c r="BK4347">
        <v>0</v>
      </c>
      <c r="BL4347" s="3" t="str">
        <f>VLOOKUP(O4347,DropDownList!$H$1:$I$7,2,FALSE)</f>
        <v>2024/25</v>
      </c>
      <c r="BM4347" s="3" t="str">
        <f t="shared" si="68"/>
        <v>VSUR</v>
      </c>
    </row>
    <row r="4348" spans="1:65" x14ac:dyDescent="0.2">
      <c r="A4348">
        <v>2025</v>
      </c>
      <c r="B4348">
        <v>10</v>
      </c>
      <c r="C4348" t="s">
        <v>162</v>
      </c>
      <c r="D4348" t="s">
        <v>185</v>
      </c>
      <c r="E4348" t="s">
        <v>21</v>
      </c>
      <c r="F4348">
        <v>9348</v>
      </c>
      <c r="G4348" t="s">
        <v>141</v>
      </c>
      <c r="H4348" t="s">
        <v>171</v>
      </c>
      <c r="I4348" t="s">
        <v>172</v>
      </c>
      <c r="J4348" s="1">
        <v>45931</v>
      </c>
      <c r="K4348" t="s">
        <v>253</v>
      </c>
      <c r="L4348">
        <v>3</v>
      </c>
      <c r="M4348" t="s">
        <v>429</v>
      </c>
      <c r="N4348" t="s">
        <v>145</v>
      </c>
      <c r="O4348" t="s">
        <v>147</v>
      </c>
      <c r="P4348" t="s">
        <v>152</v>
      </c>
      <c r="Q4348">
        <v>0</v>
      </c>
      <c r="R4348">
        <v>11</v>
      </c>
      <c r="S4348">
        <v>440</v>
      </c>
      <c r="T4348">
        <v>240</v>
      </c>
      <c r="U4348">
        <v>0</v>
      </c>
      <c r="V4348">
        <v>0</v>
      </c>
      <c r="W4348">
        <v>0</v>
      </c>
      <c r="X4348">
        <v>0</v>
      </c>
      <c r="Y4348">
        <v>0</v>
      </c>
      <c r="Z4348">
        <v>0</v>
      </c>
      <c r="AA4348">
        <v>200</v>
      </c>
      <c r="AB4348">
        <v>0</v>
      </c>
      <c r="AC4348">
        <v>200</v>
      </c>
      <c r="AD4348">
        <v>0</v>
      </c>
      <c r="AE4348">
        <v>0</v>
      </c>
      <c r="AF4348">
        <v>5</v>
      </c>
      <c r="AG4348">
        <v>0</v>
      </c>
      <c r="AH4348">
        <v>6</v>
      </c>
      <c r="AI4348">
        <v>0</v>
      </c>
      <c r="AJ4348">
        <v>0</v>
      </c>
      <c r="AK4348">
        <v>0</v>
      </c>
      <c r="AL4348">
        <v>0</v>
      </c>
      <c r="AM4348">
        <v>0</v>
      </c>
      <c r="AN4348">
        <v>0</v>
      </c>
      <c r="AO4348">
        <v>0</v>
      </c>
      <c r="AP4348">
        <v>0</v>
      </c>
      <c r="AQ4348">
        <v>0</v>
      </c>
      <c r="AR4348">
        <v>0</v>
      </c>
      <c r="AS4348">
        <v>0</v>
      </c>
      <c r="AT4348">
        <v>0</v>
      </c>
      <c r="AU4348">
        <v>0</v>
      </c>
      <c r="AV4348">
        <v>0</v>
      </c>
      <c r="AW4348">
        <v>0</v>
      </c>
      <c r="AX4348">
        <v>0</v>
      </c>
      <c r="AY4348">
        <v>0</v>
      </c>
      <c r="AZ4348">
        <v>0</v>
      </c>
      <c r="BA4348">
        <v>0</v>
      </c>
      <c r="BB4348">
        <v>0</v>
      </c>
      <c r="BC4348">
        <v>0</v>
      </c>
      <c r="BD4348">
        <v>0</v>
      </c>
      <c r="BE4348">
        <v>0</v>
      </c>
      <c r="BF4348">
        <v>0</v>
      </c>
      <c r="BG4348">
        <v>0</v>
      </c>
      <c r="BH4348">
        <v>0</v>
      </c>
      <c r="BI4348">
        <v>0</v>
      </c>
      <c r="BJ4348" s="2">
        <v>45944</v>
      </c>
      <c r="BK4348">
        <v>0</v>
      </c>
      <c r="BL4348" s="3" t="str">
        <f>VLOOKUP(O4348,DropDownList!$H$1:$I$7,2,FALSE)</f>
        <v>2024/25</v>
      </c>
      <c r="BM4348" s="3" t="str">
        <f t="shared" si="68"/>
        <v>PCOA</v>
      </c>
    </row>
    <row r="4349" spans="1:65" x14ac:dyDescent="0.2">
      <c r="A4349">
        <v>2025</v>
      </c>
      <c r="B4349">
        <v>10</v>
      </c>
      <c r="C4349" t="s">
        <v>162</v>
      </c>
      <c r="D4349" t="s">
        <v>185</v>
      </c>
      <c r="E4349" t="s">
        <v>21</v>
      </c>
      <c r="F4349">
        <v>9348</v>
      </c>
      <c r="G4349" t="s">
        <v>141</v>
      </c>
      <c r="H4349" t="s">
        <v>171</v>
      </c>
      <c r="I4349" t="s">
        <v>172</v>
      </c>
      <c r="J4349" s="1">
        <v>45931</v>
      </c>
      <c r="K4349" t="s">
        <v>253</v>
      </c>
      <c r="L4349">
        <v>3</v>
      </c>
      <c r="M4349" t="s">
        <v>429</v>
      </c>
      <c r="N4349" t="s">
        <v>145</v>
      </c>
      <c r="O4349" t="s">
        <v>155</v>
      </c>
      <c r="P4349" t="s">
        <v>154</v>
      </c>
      <c r="Q4349">
        <v>3535.13</v>
      </c>
      <c r="R4349">
        <v>87</v>
      </c>
      <c r="S4349">
        <v>23297.02</v>
      </c>
      <c r="T4349">
        <v>895</v>
      </c>
      <c r="U4349">
        <v>16</v>
      </c>
      <c r="V4349">
        <v>9</v>
      </c>
      <c r="W4349">
        <v>2309.42</v>
      </c>
      <c r="X4349">
        <v>2309.42</v>
      </c>
      <c r="Y4349">
        <v>0</v>
      </c>
      <c r="Z4349">
        <v>0</v>
      </c>
      <c r="AA4349">
        <v>18866.89</v>
      </c>
      <c r="AB4349">
        <v>157.02000000000001</v>
      </c>
      <c r="AC4349">
        <v>17529.87</v>
      </c>
      <c r="AD4349">
        <v>7</v>
      </c>
      <c r="AE4349">
        <v>2</v>
      </c>
      <c r="AF4349">
        <v>67</v>
      </c>
      <c r="AG4349">
        <v>5</v>
      </c>
      <c r="AH4349">
        <v>1</v>
      </c>
      <c r="AI4349">
        <v>11</v>
      </c>
      <c r="AJ4349">
        <v>0</v>
      </c>
      <c r="AK4349">
        <v>0</v>
      </c>
      <c r="AL4349">
        <v>0</v>
      </c>
      <c r="AM4349">
        <v>0</v>
      </c>
      <c r="AN4349">
        <v>0</v>
      </c>
      <c r="AO4349">
        <v>51</v>
      </c>
      <c r="AP4349">
        <v>227</v>
      </c>
      <c r="AQ4349">
        <v>57</v>
      </c>
      <c r="AR4349">
        <v>0</v>
      </c>
      <c r="AS4349">
        <v>25</v>
      </c>
      <c r="AT4349">
        <v>11</v>
      </c>
      <c r="AU4349">
        <v>6</v>
      </c>
      <c r="AV4349">
        <v>2</v>
      </c>
      <c r="AW4349">
        <v>1</v>
      </c>
      <c r="AX4349">
        <v>0</v>
      </c>
      <c r="AY4349">
        <v>29</v>
      </c>
      <c r="AZ4349">
        <v>45</v>
      </c>
      <c r="BA4349">
        <v>24</v>
      </c>
      <c r="BB4349">
        <v>8</v>
      </c>
      <c r="BC4349">
        <v>5</v>
      </c>
      <c r="BD4349">
        <v>0</v>
      </c>
      <c r="BE4349">
        <v>0</v>
      </c>
      <c r="BF4349">
        <v>84</v>
      </c>
      <c r="BG4349">
        <v>2510</v>
      </c>
      <c r="BH4349">
        <v>3</v>
      </c>
      <c r="BI4349">
        <v>14</v>
      </c>
      <c r="BJ4349" s="2">
        <v>45944</v>
      </c>
      <c r="BK4349">
        <v>2</v>
      </c>
      <c r="BL4349" s="3" t="str">
        <f>VLOOKUP(O4349,DropDownList!$H$1:$I$7,2,FALSE)</f>
        <v>2022/23</v>
      </c>
      <c r="BM4349" s="3" t="str">
        <f t="shared" si="68"/>
        <v>JP COURT</v>
      </c>
    </row>
    <row r="4350" spans="1:65" x14ac:dyDescent="0.2">
      <c r="A4350">
        <v>2025</v>
      </c>
      <c r="B4350">
        <v>10</v>
      </c>
      <c r="C4350" t="s">
        <v>162</v>
      </c>
      <c r="D4350" t="s">
        <v>185</v>
      </c>
      <c r="E4350" t="s">
        <v>21</v>
      </c>
      <c r="F4350">
        <v>9348</v>
      </c>
      <c r="G4350" t="s">
        <v>141</v>
      </c>
      <c r="H4350" t="s">
        <v>171</v>
      </c>
      <c r="I4350" t="s">
        <v>172</v>
      </c>
      <c r="J4350" s="1">
        <v>45931</v>
      </c>
      <c r="K4350" t="s">
        <v>253</v>
      </c>
      <c r="L4350">
        <v>3</v>
      </c>
      <c r="M4350" t="s">
        <v>429</v>
      </c>
      <c r="N4350" t="s">
        <v>145</v>
      </c>
      <c r="O4350" t="s">
        <v>147</v>
      </c>
      <c r="P4350" t="s">
        <v>148</v>
      </c>
      <c r="Q4350">
        <v>120</v>
      </c>
      <c r="R4350">
        <v>6</v>
      </c>
      <c r="S4350">
        <v>360</v>
      </c>
      <c r="T4350">
        <v>60</v>
      </c>
      <c r="U4350">
        <v>2</v>
      </c>
      <c r="V4350">
        <v>2</v>
      </c>
      <c r="W4350">
        <v>120</v>
      </c>
      <c r="X4350">
        <v>120</v>
      </c>
      <c r="Y4350">
        <v>0</v>
      </c>
      <c r="Z4350">
        <v>0</v>
      </c>
      <c r="AA4350">
        <v>180</v>
      </c>
      <c r="AB4350">
        <v>0</v>
      </c>
      <c r="AC4350">
        <v>180</v>
      </c>
      <c r="AD4350">
        <v>2</v>
      </c>
      <c r="AE4350">
        <v>0</v>
      </c>
      <c r="AF4350">
        <v>3</v>
      </c>
      <c r="AG4350">
        <v>0</v>
      </c>
      <c r="AH4350">
        <v>1</v>
      </c>
      <c r="AI4350">
        <v>2</v>
      </c>
      <c r="AJ4350">
        <v>0</v>
      </c>
      <c r="AK4350">
        <v>0</v>
      </c>
      <c r="AL4350">
        <v>0</v>
      </c>
      <c r="AM4350">
        <v>0</v>
      </c>
      <c r="AN4350">
        <v>0</v>
      </c>
      <c r="AO4350">
        <v>6</v>
      </c>
      <c r="AP4350">
        <v>11</v>
      </c>
      <c r="AQ4350">
        <v>6</v>
      </c>
      <c r="AR4350">
        <v>0</v>
      </c>
      <c r="AS4350">
        <v>1</v>
      </c>
      <c r="AT4350">
        <v>0</v>
      </c>
      <c r="AU4350">
        <v>0</v>
      </c>
      <c r="AV4350">
        <v>0</v>
      </c>
      <c r="AW4350">
        <v>0</v>
      </c>
      <c r="AX4350">
        <v>0</v>
      </c>
      <c r="AY4350">
        <v>1</v>
      </c>
      <c r="AZ4350">
        <v>3</v>
      </c>
      <c r="BA4350">
        <v>0</v>
      </c>
      <c r="BB4350">
        <v>0</v>
      </c>
      <c r="BC4350">
        <v>0</v>
      </c>
      <c r="BD4350">
        <v>0</v>
      </c>
      <c r="BE4350">
        <v>0</v>
      </c>
      <c r="BF4350">
        <v>6</v>
      </c>
      <c r="BG4350">
        <v>120</v>
      </c>
      <c r="BH4350">
        <v>0</v>
      </c>
      <c r="BI4350">
        <v>2</v>
      </c>
      <c r="BJ4350" s="2">
        <v>45944</v>
      </c>
      <c r="BK4350">
        <v>0</v>
      </c>
      <c r="BL4350" s="3" t="str">
        <f>VLOOKUP(O4350,DropDownList!$H$1:$I$7,2,FALSE)</f>
        <v>2024/25</v>
      </c>
      <c r="BM4350" s="3" t="str">
        <f t="shared" si="68"/>
        <v>PRAS</v>
      </c>
    </row>
    <row r="4351" spans="1:65" x14ac:dyDescent="0.2">
      <c r="A4351">
        <v>2025</v>
      </c>
      <c r="B4351">
        <v>10</v>
      </c>
      <c r="C4351" t="s">
        <v>162</v>
      </c>
      <c r="D4351" t="s">
        <v>185</v>
      </c>
      <c r="E4351" t="s">
        <v>21</v>
      </c>
      <c r="F4351">
        <v>9348</v>
      </c>
      <c r="G4351" t="s">
        <v>141</v>
      </c>
      <c r="H4351" t="s">
        <v>171</v>
      </c>
      <c r="I4351" t="s">
        <v>172</v>
      </c>
      <c r="J4351" s="1">
        <v>45931</v>
      </c>
      <c r="K4351" t="s">
        <v>253</v>
      </c>
      <c r="L4351">
        <v>3</v>
      </c>
      <c r="M4351" t="s">
        <v>429</v>
      </c>
      <c r="N4351" t="s">
        <v>145</v>
      </c>
      <c r="O4351" t="s">
        <v>156</v>
      </c>
      <c r="P4351" t="s">
        <v>150</v>
      </c>
      <c r="Q4351">
        <v>2767.64</v>
      </c>
      <c r="R4351">
        <v>79</v>
      </c>
      <c r="S4351">
        <v>12886.49</v>
      </c>
      <c r="T4351">
        <v>627.61</v>
      </c>
      <c r="U4351">
        <v>17</v>
      </c>
      <c r="V4351">
        <v>8</v>
      </c>
      <c r="W4351">
        <v>1298.77</v>
      </c>
      <c r="X4351">
        <v>1298.77</v>
      </c>
      <c r="Y4351">
        <v>74</v>
      </c>
      <c r="Z4351">
        <v>12258.88</v>
      </c>
      <c r="AA4351">
        <v>9491.24</v>
      </c>
      <c r="AB4351">
        <v>2951.57</v>
      </c>
      <c r="AC4351">
        <v>6539.67</v>
      </c>
      <c r="AD4351">
        <v>6</v>
      </c>
      <c r="AE4351">
        <v>2</v>
      </c>
      <c r="AF4351">
        <v>56</v>
      </c>
      <c r="AG4351">
        <v>7</v>
      </c>
      <c r="AH4351">
        <v>5</v>
      </c>
      <c r="AI4351">
        <v>10</v>
      </c>
      <c r="AJ4351">
        <v>22</v>
      </c>
      <c r="AK4351">
        <v>6</v>
      </c>
      <c r="AL4351">
        <v>3</v>
      </c>
      <c r="AM4351">
        <v>2</v>
      </c>
      <c r="AN4351">
        <v>0</v>
      </c>
      <c r="AO4351">
        <v>44</v>
      </c>
      <c r="AP4351">
        <v>198</v>
      </c>
      <c r="AQ4351">
        <v>47</v>
      </c>
      <c r="AR4351">
        <v>0</v>
      </c>
      <c r="AS4351">
        <v>23</v>
      </c>
      <c r="AT4351">
        <v>23</v>
      </c>
      <c r="AU4351">
        <v>0</v>
      </c>
      <c r="AV4351">
        <v>0</v>
      </c>
      <c r="AW4351">
        <v>0</v>
      </c>
      <c r="AX4351">
        <v>0</v>
      </c>
      <c r="AY4351">
        <v>22</v>
      </c>
      <c r="AZ4351">
        <v>42</v>
      </c>
      <c r="BA4351">
        <v>23</v>
      </c>
      <c r="BB4351">
        <v>7</v>
      </c>
      <c r="BC4351">
        <v>2</v>
      </c>
      <c r="BD4351">
        <v>0</v>
      </c>
      <c r="BE4351">
        <v>0</v>
      </c>
      <c r="BF4351">
        <v>45</v>
      </c>
      <c r="BG4351">
        <v>1467.94</v>
      </c>
      <c r="BH4351">
        <v>1</v>
      </c>
      <c r="BI4351">
        <v>17</v>
      </c>
      <c r="BJ4351" s="2">
        <v>45944</v>
      </c>
      <c r="BK4351">
        <v>0</v>
      </c>
      <c r="BL4351" s="3" t="str">
        <f>VLOOKUP(O4351,DropDownList!$H$1:$I$7,2,FALSE)</f>
        <v>2023/24</v>
      </c>
      <c r="BM4351" s="3" t="str">
        <f t="shared" si="68"/>
        <v>FISCAL FINES</v>
      </c>
    </row>
    <row r="4352" spans="1:65" x14ac:dyDescent="0.2">
      <c r="A4352">
        <v>2025</v>
      </c>
      <c r="B4352">
        <v>10</v>
      </c>
      <c r="C4352" t="s">
        <v>162</v>
      </c>
      <c r="D4352" t="s">
        <v>185</v>
      </c>
      <c r="E4352" t="s">
        <v>21</v>
      </c>
      <c r="F4352">
        <v>9348</v>
      </c>
      <c r="G4352" t="s">
        <v>141</v>
      </c>
      <c r="H4352" t="s">
        <v>171</v>
      </c>
      <c r="I4352" t="s">
        <v>172</v>
      </c>
      <c r="J4352" s="1">
        <v>45931</v>
      </c>
      <c r="K4352" t="s">
        <v>253</v>
      </c>
      <c r="L4352">
        <v>3</v>
      </c>
      <c r="M4352" t="s">
        <v>429</v>
      </c>
      <c r="N4352" t="s">
        <v>145</v>
      </c>
      <c r="O4352" t="s">
        <v>149</v>
      </c>
      <c r="P4352" t="s">
        <v>148</v>
      </c>
      <c r="Q4352">
        <v>120</v>
      </c>
      <c r="R4352">
        <v>3</v>
      </c>
      <c r="S4352">
        <v>180</v>
      </c>
      <c r="T4352">
        <v>0</v>
      </c>
      <c r="U4352">
        <v>2</v>
      </c>
      <c r="V4352">
        <v>2</v>
      </c>
      <c r="W4352">
        <v>120</v>
      </c>
      <c r="X4352">
        <v>120</v>
      </c>
      <c r="Y4352">
        <v>0</v>
      </c>
      <c r="Z4352">
        <v>0</v>
      </c>
      <c r="AA4352">
        <v>60</v>
      </c>
      <c r="AB4352">
        <v>0</v>
      </c>
      <c r="AC4352">
        <v>60</v>
      </c>
      <c r="AD4352">
        <v>2</v>
      </c>
      <c r="AE4352">
        <v>0</v>
      </c>
      <c r="AF4352">
        <v>1</v>
      </c>
      <c r="AG4352">
        <v>0</v>
      </c>
      <c r="AH4352">
        <v>0</v>
      </c>
      <c r="AI4352">
        <v>2</v>
      </c>
      <c r="AJ4352">
        <v>0</v>
      </c>
      <c r="AK4352">
        <v>0</v>
      </c>
      <c r="AL4352">
        <v>0</v>
      </c>
      <c r="AM4352">
        <v>0</v>
      </c>
      <c r="AN4352">
        <v>0</v>
      </c>
      <c r="AO4352">
        <v>2</v>
      </c>
      <c r="AP4352">
        <v>2</v>
      </c>
      <c r="AQ4352">
        <v>2</v>
      </c>
      <c r="AR4352">
        <v>0</v>
      </c>
      <c r="AS4352">
        <v>0</v>
      </c>
      <c r="AT4352">
        <v>0</v>
      </c>
      <c r="AU4352">
        <v>0</v>
      </c>
      <c r="AV4352">
        <v>0</v>
      </c>
      <c r="AW4352">
        <v>0</v>
      </c>
      <c r="AX4352">
        <v>0</v>
      </c>
      <c r="AY4352">
        <v>0</v>
      </c>
      <c r="AZ4352">
        <v>0</v>
      </c>
      <c r="BA4352">
        <v>0</v>
      </c>
      <c r="BB4352">
        <v>0</v>
      </c>
      <c r="BC4352">
        <v>0</v>
      </c>
      <c r="BD4352">
        <v>0</v>
      </c>
      <c r="BE4352">
        <v>0</v>
      </c>
      <c r="BF4352">
        <v>2</v>
      </c>
      <c r="BG4352">
        <v>120</v>
      </c>
      <c r="BH4352">
        <v>0</v>
      </c>
      <c r="BI4352">
        <v>2</v>
      </c>
      <c r="BJ4352" s="2">
        <v>45944</v>
      </c>
      <c r="BK4352">
        <v>0</v>
      </c>
      <c r="BL4352" s="3" t="str">
        <f>VLOOKUP(O4352,DropDownList!$H$1:$I$7,2,FALSE)</f>
        <v>2025/26</v>
      </c>
      <c r="BM4352" s="3" t="str">
        <f t="shared" si="68"/>
        <v>PRAS</v>
      </c>
    </row>
    <row r="4353" spans="1:65" x14ac:dyDescent="0.2">
      <c r="A4353">
        <v>2025</v>
      </c>
      <c r="B4353">
        <v>10</v>
      </c>
      <c r="C4353" t="s">
        <v>162</v>
      </c>
      <c r="D4353" t="s">
        <v>185</v>
      </c>
      <c r="E4353" t="s">
        <v>21</v>
      </c>
      <c r="F4353">
        <v>9348</v>
      </c>
      <c r="G4353" t="s">
        <v>141</v>
      </c>
      <c r="H4353" t="s">
        <v>171</v>
      </c>
      <c r="I4353" t="s">
        <v>172</v>
      </c>
      <c r="J4353" s="1">
        <v>45931</v>
      </c>
      <c r="K4353" t="s">
        <v>253</v>
      </c>
      <c r="L4353">
        <v>3</v>
      </c>
      <c r="M4353" t="s">
        <v>429</v>
      </c>
      <c r="N4353" t="s">
        <v>145</v>
      </c>
      <c r="O4353" t="s">
        <v>149</v>
      </c>
      <c r="P4353" t="s">
        <v>146</v>
      </c>
      <c r="Q4353">
        <v>120</v>
      </c>
      <c r="R4353">
        <v>13</v>
      </c>
      <c r="S4353">
        <v>230</v>
      </c>
      <c r="T4353">
        <v>0</v>
      </c>
      <c r="U4353">
        <v>9</v>
      </c>
      <c r="V4353">
        <v>7</v>
      </c>
      <c r="W4353">
        <v>120</v>
      </c>
      <c r="X4353">
        <v>120</v>
      </c>
      <c r="Y4353">
        <v>0</v>
      </c>
      <c r="Z4353">
        <v>0</v>
      </c>
      <c r="AA4353">
        <v>110</v>
      </c>
      <c r="AB4353">
        <v>0</v>
      </c>
      <c r="AC4353">
        <v>0</v>
      </c>
      <c r="AD4353">
        <v>7</v>
      </c>
      <c r="AE4353">
        <v>0</v>
      </c>
      <c r="AF4353">
        <v>6</v>
      </c>
      <c r="AG4353">
        <v>0</v>
      </c>
      <c r="AH4353">
        <v>0</v>
      </c>
      <c r="AI4353">
        <v>7</v>
      </c>
      <c r="AJ4353">
        <v>0</v>
      </c>
      <c r="AK4353">
        <v>0</v>
      </c>
      <c r="AL4353">
        <v>0</v>
      </c>
      <c r="AM4353">
        <v>0</v>
      </c>
      <c r="AN4353">
        <v>0</v>
      </c>
      <c r="AO4353">
        <v>10</v>
      </c>
      <c r="AP4353">
        <v>21</v>
      </c>
      <c r="AQ4353">
        <v>9</v>
      </c>
      <c r="AR4353">
        <v>0</v>
      </c>
      <c r="AS4353">
        <v>2</v>
      </c>
      <c r="AT4353">
        <v>0</v>
      </c>
      <c r="AU4353">
        <v>0</v>
      </c>
      <c r="AV4353">
        <v>0</v>
      </c>
      <c r="AW4353">
        <v>0</v>
      </c>
      <c r="AX4353">
        <v>0</v>
      </c>
      <c r="AY4353">
        <v>0</v>
      </c>
      <c r="AZ4353">
        <v>3</v>
      </c>
      <c r="BA4353">
        <v>0</v>
      </c>
      <c r="BB4353">
        <v>2</v>
      </c>
      <c r="BC4353">
        <v>1</v>
      </c>
      <c r="BD4353">
        <v>0</v>
      </c>
      <c r="BE4353">
        <v>0</v>
      </c>
      <c r="BF4353">
        <v>13</v>
      </c>
      <c r="BG4353">
        <v>120</v>
      </c>
      <c r="BH4353">
        <v>0</v>
      </c>
      <c r="BI4353">
        <v>9</v>
      </c>
      <c r="BJ4353" s="2">
        <v>45944</v>
      </c>
      <c r="BK4353">
        <v>0</v>
      </c>
      <c r="BL4353" s="3" t="str">
        <f>VLOOKUP(O4353,DropDownList!$H$1:$I$7,2,FALSE)</f>
        <v>2025/26</v>
      </c>
      <c r="BM4353" s="3" t="str">
        <f t="shared" si="68"/>
        <v>VSUR</v>
      </c>
    </row>
    <row r="4354" spans="1:65" x14ac:dyDescent="0.2">
      <c r="A4354">
        <v>2025</v>
      </c>
      <c r="B4354">
        <v>10</v>
      </c>
      <c r="C4354" t="s">
        <v>162</v>
      </c>
      <c r="D4354" t="s">
        <v>185</v>
      </c>
      <c r="E4354" t="s">
        <v>21</v>
      </c>
      <c r="F4354">
        <v>9348</v>
      </c>
      <c r="G4354" t="s">
        <v>141</v>
      </c>
      <c r="H4354" t="s">
        <v>171</v>
      </c>
      <c r="I4354" t="s">
        <v>172</v>
      </c>
      <c r="J4354" s="1">
        <v>45931</v>
      </c>
      <c r="K4354" t="s">
        <v>253</v>
      </c>
      <c r="L4354">
        <v>3</v>
      </c>
      <c r="M4354" t="s">
        <v>429</v>
      </c>
      <c r="N4354" t="s">
        <v>145</v>
      </c>
      <c r="O4354" t="s">
        <v>149</v>
      </c>
      <c r="P4354" t="s">
        <v>152</v>
      </c>
      <c r="Q4354">
        <v>0</v>
      </c>
      <c r="R4354">
        <v>4</v>
      </c>
      <c r="S4354">
        <v>160</v>
      </c>
      <c r="T4354">
        <v>120</v>
      </c>
      <c r="U4354">
        <v>0</v>
      </c>
      <c r="V4354">
        <v>0</v>
      </c>
      <c r="W4354">
        <v>0</v>
      </c>
      <c r="X4354">
        <v>0</v>
      </c>
      <c r="Y4354">
        <v>0</v>
      </c>
      <c r="Z4354">
        <v>0</v>
      </c>
      <c r="AA4354">
        <v>40</v>
      </c>
      <c r="AB4354">
        <v>0</v>
      </c>
      <c r="AC4354">
        <v>40</v>
      </c>
      <c r="AD4354">
        <v>0</v>
      </c>
      <c r="AE4354">
        <v>0</v>
      </c>
      <c r="AF4354">
        <v>1</v>
      </c>
      <c r="AG4354">
        <v>0</v>
      </c>
      <c r="AH4354">
        <v>3</v>
      </c>
      <c r="AI4354">
        <v>0</v>
      </c>
      <c r="AJ4354">
        <v>0</v>
      </c>
      <c r="AK4354">
        <v>0</v>
      </c>
      <c r="AL4354">
        <v>0</v>
      </c>
      <c r="AM4354">
        <v>0</v>
      </c>
      <c r="AN4354">
        <v>0</v>
      </c>
      <c r="AO4354">
        <v>0</v>
      </c>
      <c r="AP4354">
        <v>0</v>
      </c>
      <c r="AQ4354">
        <v>0</v>
      </c>
      <c r="AR4354">
        <v>0</v>
      </c>
      <c r="AS4354">
        <v>0</v>
      </c>
      <c r="AT4354">
        <v>0</v>
      </c>
      <c r="AU4354">
        <v>0</v>
      </c>
      <c r="AV4354">
        <v>0</v>
      </c>
      <c r="AW4354">
        <v>0</v>
      </c>
      <c r="AX4354">
        <v>0</v>
      </c>
      <c r="AY4354">
        <v>0</v>
      </c>
      <c r="AZ4354">
        <v>0</v>
      </c>
      <c r="BA4354">
        <v>0</v>
      </c>
      <c r="BB4354">
        <v>0</v>
      </c>
      <c r="BC4354">
        <v>0</v>
      </c>
      <c r="BD4354">
        <v>0</v>
      </c>
      <c r="BE4354">
        <v>0</v>
      </c>
      <c r="BF4354">
        <v>0</v>
      </c>
      <c r="BG4354">
        <v>0</v>
      </c>
      <c r="BH4354">
        <v>0</v>
      </c>
      <c r="BI4354">
        <v>0</v>
      </c>
      <c r="BJ4354" s="2">
        <v>45944</v>
      </c>
      <c r="BK4354">
        <v>0</v>
      </c>
      <c r="BL4354" s="3" t="str">
        <f>VLOOKUP(O4354,DropDownList!$H$1:$I$7,2,FALSE)</f>
        <v>2025/26</v>
      </c>
      <c r="BM4354" s="3" t="str">
        <f t="shared" si="68"/>
        <v>PCOA</v>
      </c>
    </row>
    <row r="4355" spans="1:65" x14ac:dyDescent="0.2">
      <c r="A4355">
        <v>2025</v>
      </c>
      <c r="B4355">
        <v>10</v>
      </c>
      <c r="C4355" t="s">
        <v>162</v>
      </c>
      <c r="D4355" t="s">
        <v>185</v>
      </c>
      <c r="E4355" t="s">
        <v>21</v>
      </c>
      <c r="F4355">
        <v>9348</v>
      </c>
      <c r="G4355" t="s">
        <v>141</v>
      </c>
      <c r="H4355" t="s">
        <v>171</v>
      </c>
      <c r="I4355" t="s">
        <v>172</v>
      </c>
      <c r="J4355" s="1">
        <v>45931</v>
      </c>
      <c r="K4355" t="s">
        <v>253</v>
      </c>
      <c r="L4355">
        <v>3</v>
      </c>
      <c r="M4355" t="s">
        <v>429</v>
      </c>
      <c r="N4355" t="s">
        <v>145</v>
      </c>
      <c r="O4355" t="s">
        <v>149</v>
      </c>
      <c r="P4355" t="s">
        <v>154</v>
      </c>
      <c r="Q4355">
        <v>2070</v>
      </c>
      <c r="R4355">
        <v>13</v>
      </c>
      <c r="S4355">
        <v>3620</v>
      </c>
      <c r="T4355">
        <v>240</v>
      </c>
      <c r="U4355">
        <v>9</v>
      </c>
      <c r="V4355">
        <v>8</v>
      </c>
      <c r="W4355">
        <v>1270</v>
      </c>
      <c r="X4355">
        <v>2000</v>
      </c>
      <c r="Y4355">
        <v>0</v>
      </c>
      <c r="Z4355">
        <v>0</v>
      </c>
      <c r="AA4355">
        <v>1310</v>
      </c>
      <c r="AB4355">
        <v>0</v>
      </c>
      <c r="AC4355">
        <v>1200</v>
      </c>
      <c r="AD4355">
        <v>7</v>
      </c>
      <c r="AE4355">
        <v>1</v>
      </c>
      <c r="AF4355">
        <v>3</v>
      </c>
      <c r="AG4355">
        <v>2</v>
      </c>
      <c r="AH4355">
        <v>0</v>
      </c>
      <c r="AI4355">
        <v>7</v>
      </c>
      <c r="AJ4355">
        <v>0</v>
      </c>
      <c r="AK4355">
        <v>0</v>
      </c>
      <c r="AL4355">
        <v>0</v>
      </c>
      <c r="AM4355">
        <v>0</v>
      </c>
      <c r="AN4355">
        <v>0</v>
      </c>
      <c r="AO4355">
        <v>10</v>
      </c>
      <c r="AP4355">
        <v>21</v>
      </c>
      <c r="AQ4355">
        <v>9</v>
      </c>
      <c r="AR4355">
        <v>0</v>
      </c>
      <c r="AS4355">
        <v>2</v>
      </c>
      <c r="AT4355">
        <v>0</v>
      </c>
      <c r="AU4355">
        <v>0</v>
      </c>
      <c r="AV4355">
        <v>0</v>
      </c>
      <c r="AW4355">
        <v>0</v>
      </c>
      <c r="AX4355">
        <v>0</v>
      </c>
      <c r="AY4355">
        <v>0</v>
      </c>
      <c r="AZ4355">
        <v>3</v>
      </c>
      <c r="BA4355">
        <v>0</v>
      </c>
      <c r="BB4355">
        <v>2</v>
      </c>
      <c r="BC4355">
        <v>1</v>
      </c>
      <c r="BD4355">
        <v>0</v>
      </c>
      <c r="BE4355">
        <v>0</v>
      </c>
      <c r="BF4355">
        <v>13</v>
      </c>
      <c r="BG4355">
        <v>1900</v>
      </c>
      <c r="BH4355">
        <v>1</v>
      </c>
      <c r="BI4355">
        <v>9</v>
      </c>
      <c r="BJ4355" s="2">
        <v>45944</v>
      </c>
      <c r="BK4355">
        <v>0</v>
      </c>
      <c r="BL4355" s="3" t="str">
        <f>VLOOKUP(O4355,DropDownList!$H$1:$I$7,2,FALSE)</f>
        <v>2025/26</v>
      </c>
      <c r="BM4355" s="3" t="str">
        <f t="shared" si="68"/>
        <v>JP COURT</v>
      </c>
    </row>
    <row r="4356" spans="1:65" x14ac:dyDescent="0.2">
      <c r="A4356">
        <v>2025</v>
      </c>
      <c r="B4356">
        <v>10</v>
      </c>
      <c r="C4356" t="s">
        <v>162</v>
      </c>
      <c r="D4356" t="s">
        <v>185</v>
      </c>
      <c r="E4356" t="s">
        <v>21</v>
      </c>
      <c r="F4356">
        <v>9348</v>
      </c>
      <c r="G4356" t="s">
        <v>141</v>
      </c>
      <c r="H4356" t="s">
        <v>171</v>
      </c>
      <c r="I4356" t="s">
        <v>172</v>
      </c>
      <c r="J4356" s="1">
        <v>45931</v>
      </c>
      <c r="K4356" t="s">
        <v>253</v>
      </c>
      <c r="L4356">
        <v>3</v>
      </c>
      <c r="M4356" t="s">
        <v>429</v>
      </c>
      <c r="N4356" t="s">
        <v>145</v>
      </c>
      <c r="O4356" t="s">
        <v>156</v>
      </c>
      <c r="P4356" t="s">
        <v>148</v>
      </c>
      <c r="Q4356">
        <v>60</v>
      </c>
      <c r="R4356">
        <v>4</v>
      </c>
      <c r="S4356">
        <v>240</v>
      </c>
      <c r="T4356">
        <v>0</v>
      </c>
      <c r="U4356">
        <v>1</v>
      </c>
      <c r="V4356">
        <v>0</v>
      </c>
      <c r="W4356">
        <v>0</v>
      </c>
      <c r="X4356">
        <v>0</v>
      </c>
      <c r="Y4356">
        <v>0</v>
      </c>
      <c r="Z4356">
        <v>0</v>
      </c>
      <c r="AA4356">
        <v>180</v>
      </c>
      <c r="AB4356">
        <v>0</v>
      </c>
      <c r="AC4356">
        <v>180</v>
      </c>
      <c r="AD4356">
        <v>0</v>
      </c>
      <c r="AE4356">
        <v>0</v>
      </c>
      <c r="AF4356">
        <v>3</v>
      </c>
      <c r="AG4356">
        <v>0</v>
      </c>
      <c r="AH4356">
        <v>0</v>
      </c>
      <c r="AI4356">
        <v>1</v>
      </c>
      <c r="AJ4356">
        <v>0</v>
      </c>
      <c r="AK4356">
        <v>0</v>
      </c>
      <c r="AL4356">
        <v>0</v>
      </c>
      <c r="AM4356">
        <v>0</v>
      </c>
      <c r="AN4356">
        <v>0</v>
      </c>
      <c r="AO4356">
        <v>3</v>
      </c>
      <c r="AP4356">
        <v>8</v>
      </c>
      <c r="AQ4356">
        <v>4</v>
      </c>
      <c r="AR4356">
        <v>0</v>
      </c>
      <c r="AS4356">
        <v>0</v>
      </c>
      <c r="AT4356">
        <v>0</v>
      </c>
      <c r="AU4356">
        <v>0</v>
      </c>
      <c r="AV4356">
        <v>0</v>
      </c>
      <c r="AW4356">
        <v>0</v>
      </c>
      <c r="AX4356">
        <v>0</v>
      </c>
      <c r="AY4356">
        <v>1</v>
      </c>
      <c r="AZ4356">
        <v>2</v>
      </c>
      <c r="BA4356">
        <v>1</v>
      </c>
      <c r="BB4356">
        <v>0</v>
      </c>
      <c r="BC4356">
        <v>0</v>
      </c>
      <c r="BD4356">
        <v>0</v>
      </c>
      <c r="BE4356">
        <v>0</v>
      </c>
      <c r="BF4356">
        <v>3</v>
      </c>
      <c r="BG4356">
        <v>60</v>
      </c>
      <c r="BH4356">
        <v>0</v>
      </c>
      <c r="BI4356">
        <v>1</v>
      </c>
      <c r="BJ4356" s="2">
        <v>45944</v>
      </c>
      <c r="BK4356">
        <v>0</v>
      </c>
      <c r="BL4356" s="3" t="str">
        <f>VLOOKUP(O4356,DropDownList!$H$1:$I$7,2,FALSE)</f>
        <v>2023/24</v>
      </c>
      <c r="BM4356" s="3" t="str">
        <f t="shared" si="68"/>
        <v>PRAS</v>
      </c>
    </row>
    <row r="4357" spans="1:65" x14ac:dyDescent="0.2">
      <c r="A4357">
        <v>2025</v>
      </c>
      <c r="B4357">
        <v>10</v>
      </c>
      <c r="C4357" t="s">
        <v>162</v>
      </c>
      <c r="D4357" t="s">
        <v>185</v>
      </c>
      <c r="E4357" t="s">
        <v>21</v>
      </c>
      <c r="F4357">
        <v>9348</v>
      </c>
      <c r="G4357" t="s">
        <v>141</v>
      </c>
      <c r="H4357" t="s">
        <v>171</v>
      </c>
      <c r="I4357" t="s">
        <v>172</v>
      </c>
      <c r="J4357" s="1">
        <v>45931</v>
      </c>
      <c r="K4357" t="s">
        <v>253</v>
      </c>
      <c r="L4357">
        <v>3</v>
      </c>
      <c r="M4357" t="s">
        <v>429</v>
      </c>
      <c r="N4357" t="s">
        <v>145</v>
      </c>
      <c r="O4357" t="s">
        <v>147</v>
      </c>
      <c r="P4357" t="s">
        <v>150</v>
      </c>
      <c r="Q4357">
        <v>3799.62</v>
      </c>
      <c r="R4357">
        <v>59</v>
      </c>
      <c r="S4357">
        <v>10367.61</v>
      </c>
      <c r="T4357">
        <v>789.55</v>
      </c>
      <c r="U4357">
        <v>16</v>
      </c>
      <c r="V4357">
        <v>10</v>
      </c>
      <c r="W4357">
        <v>1827.51</v>
      </c>
      <c r="X4357">
        <v>3128.86</v>
      </c>
      <c r="Y4357">
        <v>53</v>
      </c>
      <c r="Z4357">
        <v>9578.06</v>
      </c>
      <c r="AA4357">
        <v>5778.44</v>
      </c>
      <c r="AB4357">
        <v>2374.25</v>
      </c>
      <c r="AC4357">
        <v>3404.19</v>
      </c>
      <c r="AD4357">
        <v>8</v>
      </c>
      <c r="AE4357">
        <v>2</v>
      </c>
      <c r="AF4357">
        <v>36</v>
      </c>
      <c r="AG4357">
        <v>5</v>
      </c>
      <c r="AH4357">
        <v>6</v>
      </c>
      <c r="AI4357">
        <v>11</v>
      </c>
      <c r="AJ4357">
        <v>16</v>
      </c>
      <c r="AK4357">
        <v>5</v>
      </c>
      <c r="AL4357">
        <v>0</v>
      </c>
      <c r="AM4357">
        <v>2</v>
      </c>
      <c r="AN4357">
        <v>1</v>
      </c>
      <c r="AO4357">
        <v>37</v>
      </c>
      <c r="AP4357">
        <v>107</v>
      </c>
      <c r="AQ4357">
        <v>45</v>
      </c>
      <c r="AR4357">
        <v>0</v>
      </c>
      <c r="AS4357">
        <v>12</v>
      </c>
      <c r="AT4357">
        <v>3</v>
      </c>
      <c r="AU4357">
        <v>1</v>
      </c>
      <c r="AV4357">
        <v>0</v>
      </c>
      <c r="AW4357">
        <v>0</v>
      </c>
      <c r="AX4357">
        <v>0</v>
      </c>
      <c r="AY4357">
        <v>9</v>
      </c>
      <c r="AZ4357">
        <v>20</v>
      </c>
      <c r="BA4357">
        <v>8</v>
      </c>
      <c r="BB4357">
        <v>2</v>
      </c>
      <c r="BC4357">
        <v>0</v>
      </c>
      <c r="BD4357">
        <v>0</v>
      </c>
      <c r="BE4357">
        <v>0</v>
      </c>
      <c r="BF4357">
        <v>37</v>
      </c>
      <c r="BG4357">
        <v>1565.85</v>
      </c>
      <c r="BH4357">
        <v>1</v>
      </c>
      <c r="BI4357">
        <v>16</v>
      </c>
      <c r="BJ4357" s="2">
        <v>45944</v>
      </c>
      <c r="BK4357">
        <v>0</v>
      </c>
      <c r="BL4357" s="3" t="str">
        <f>VLOOKUP(O4357,DropDownList!$H$1:$I$7,2,FALSE)</f>
        <v>2024/25</v>
      </c>
      <c r="BM4357" s="3" t="str">
        <f t="shared" si="68"/>
        <v>FISCAL FINES</v>
      </c>
    </row>
    <row r="4358" spans="1:65" x14ac:dyDescent="0.2">
      <c r="A4358">
        <v>2025</v>
      </c>
      <c r="B4358">
        <v>10</v>
      </c>
      <c r="C4358" t="s">
        <v>162</v>
      </c>
      <c r="D4358" t="s">
        <v>185</v>
      </c>
      <c r="E4358" t="s">
        <v>21</v>
      </c>
      <c r="F4358">
        <v>9348</v>
      </c>
      <c r="G4358" t="s">
        <v>141</v>
      </c>
      <c r="H4358" t="s">
        <v>171</v>
      </c>
      <c r="I4358" t="s">
        <v>172</v>
      </c>
      <c r="J4358" s="1">
        <v>45931</v>
      </c>
      <c r="K4358" t="s">
        <v>253</v>
      </c>
      <c r="L4358">
        <v>3</v>
      </c>
      <c r="M4358" t="s">
        <v>429</v>
      </c>
      <c r="N4358" t="s">
        <v>145</v>
      </c>
      <c r="O4358" t="s">
        <v>147</v>
      </c>
      <c r="P4358" t="s">
        <v>154</v>
      </c>
      <c r="Q4358">
        <v>7732.98</v>
      </c>
      <c r="R4358">
        <v>90</v>
      </c>
      <c r="S4358">
        <v>23085</v>
      </c>
      <c r="T4358">
        <v>892.43</v>
      </c>
      <c r="U4358">
        <v>37</v>
      </c>
      <c r="V4358">
        <v>18</v>
      </c>
      <c r="W4358">
        <v>3994.97</v>
      </c>
      <c r="X4358">
        <v>4124.97</v>
      </c>
      <c r="Y4358">
        <v>0</v>
      </c>
      <c r="Z4358">
        <v>0</v>
      </c>
      <c r="AA4358">
        <v>14459.59</v>
      </c>
      <c r="AB4358">
        <v>0</v>
      </c>
      <c r="AC4358">
        <v>13284.59</v>
      </c>
      <c r="AD4358">
        <v>7</v>
      </c>
      <c r="AE4358">
        <v>11</v>
      </c>
      <c r="AF4358">
        <v>49</v>
      </c>
      <c r="AG4358">
        <v>20</v>
      </c>
      <c r="AH4358">
        <v>3</v>
      </c>
      <c r="AI4358">
        <v>17</v>
      </c>
      <c r="AJ4358">
        <v>0</v>
      </c>
      <c r="AK4358">
        <v>0</v>
      </c>
      <c r="AL4358">
        <v>0</v>
      </c>
      <c r="AM4358">
        <v>0</v>
      </c>
      <c r="AN4358">
        <v>0</v>
      </c>
      <c r="AO4358">
        <v>53</v>
      </c>
      <c r="AP4358">
        <v>174</v>
      </c>
      <c r="AQ4358">
        <v>55</v>
      </c>
      <c r="AR4358">
        <v>0</v>
      </c>
      <c r="AS4358">
        <v>20</v>
      </c>
      <c r="AT4358">
        <v>2</v>
      </c>
      <c r="AU4358">
        <v>3</v>
      </c>
      <c r="AV4358">
        <v>1</v>
      </c>
      <c r="AW4358">
        <v>0</v>
      </c>
      <c r="AX4358">
        <v>0</v>
      </c>
      <c r="AY4358">
        <v>23</v>
      </c>
      <c r="AZ4358">
        <v>34</v>
      </c>
      <c r="BA4358">
        <v>15</v>
      </c>
      <c r="BB4358">
        <v>7</v>
      </c>
      <c r="BC4358">
        <v>2</v>
      </c>
      <c r="BD4358">
        <v>0</v>
      </c>
      <c r="BE4358">
        <v>0</v>
      </c>
      <c r="BF4358">
        <v>89</v>
      </c>
      <c r="BG4358">
        <v>3655</v>
      </c>
      <c r="BH4358">
        <v>1</v>
      </c>
      <c r="BI4358">
        <v>37</v>
      </c>
      <c r="BJ4358" s="2">
        <v>45944</v>
      </c>
      <c r="BK4358">
        <v>0</v>
      </c>
      <c r="BL4358" s="3" t="str">
        <f>VLOOKUP(O4358,DropDownList!$H$1:$I$7,2,FALSE)</f>
        <v>2024/25</v>
      </c>
      <c r="BM4358" s="3" t="str">
        <f t="shared" si="68"/>
        <v>JP COURT</v>
      </c>
    </row>
    <row r="4359" spans="1:65" x14ac:dyDescent="0.2">
      <c r="A4359">
        <v>2025</v>
      </c>
      <c r="B4359">
        <v>10</v>
      </c>
      <c r="C4359" t="s">
        <v>162</v>
      </c>
      <c r="D4359" t="s">
        <v>185</v>
      </c>
      <c r="E4359" t="s">
        <v>21</v>
      </c>
      <c r="F4359">
        <v>9348</v>
      </c>
      <c r="G4359" t="s">
        <v>141</v>
      </c>
      <c r="H4359" t="s">
        <v>171</v>
      </c>
      <c r="I4359" t="s">
        <v>172</v>
      </c>
      <c r="J4359" s="1">
        <v>45931</v>
      </c>
      <c r="K4359" t="s">
        <v>253</v>
      </c>
      <c r="L4359">
        <v>3</v>
      </c>
      <c r="M4359" t="s">
        <v>429</v>
      </c>
      <c r="N4359" t="s">
        <v>145</v>
      </c>
      <c r="O4359" t="s">
        <v>155</v>
      </c>
      <c r="P4359" t="s">
        <v>150</v>
      </c>
      <c r="Q4359">
        <v>2452.85</v>
      </c>
      <c r="R4359">
        <v>75</v>
      </c>
      <c r="S4359">
        <v>11791.83</v>
      </c>
      <c r="T4359">
        <v>2142.8000000000002</v>
      </c>
      <c r="U4359">
        <v>18</v>
      </c>
      <c r="V4359">
        <v>12</v>
      </c>
      <c r="W4359">
        <v>2006.58</v>
      </c>
      <c r="X4359">
        <v>2006.58</v>
      </c>
      <c r="Y4359">
        <v>63</v>
      </c>
      <c r="Z4359">
        <v>9649.0300000000007</v>
      </c>
      <c r="AA4359">
        <v>7196.18</v>
      </c>
      <c r="AB4359">
        <v>3113.58</v>
      </c>
      <c r="AC4359">
        <v>4082.6</v>
      </c>
      <c r="AD4359">
        <v>10</v>
      </c>
      <c r="AE4359">
        <v>2</v>
      </c>
      <c r="AF4359">
        <v>44</v>
      </c>
      <c r="AG4359">
        <v>5</v>
      </c>
      <c r="AH4359">
        <v>12</v>
      </c>
      <c r="AI4359">
        <v>13</v>
      </c>
      <c r="AJ4359">
        <v>20</v>
      </c>
      <c r="AK4359">
        <v>2</v>
      </c>
      <c r="AL4359">
        <v>3</v>
      </c>
      <c r="AM4359">
        <v>5</v>
      </c>
      <c r="AN4359">
        <v>0</v>
      </c>
      <c r="AO4359">
        <v>45</v>
      </c>
      <c r="AP4359">
        <v>312</v>
      </c>
      <c r="AQ4359">
        <v>48</v>
      </c>
      <c r="AR4359">
        <v>0</v>
      </c>
      <c r="AS4359">
        <v>29</v>
      </c>
      <c r="AT4359">
        <v>65</v>
      </c>
      <c r="AU4359">
        <v>2</v>
      </c>
      <c r="AV4359">
        <v>0</v>
      </c>
      <c r="AW4359">
        <v>0</v>
      </c>
      <c r="AX4359">
        <v>0</v>
      </c>
      <c r="AY4359">
        <v>25</v>
      </c>
      <c r="AZ4359">
        <v>66</v>
      </c>
      <c r="BA4359">
        <v>55</v>
      </c>
      <c r="BB4359">
        <v>7</v>
      </c>
      <c r="BC4359">
        <v>2</v>
      </c>
      <c r="BD4359">
        <v>0</v>
      </c>
      <c r="BE4359">
        <v>0</v>
      </c>
      <c r="BF4359">
        <v>44</v>
      </c>
      <c r="BG4359">
        <v>1978.58</v>
      </c>
      <c r="BH4359">
        <v>1</v>
      </c>
      <c r="BI4359">
        <v>18</v>
      </c>
      <c r="BJ4359" s="2">
        <v>45944</v>
      </c>
      <c r="BK4359">
        <v>0</v>
      </c>
      <c r="BL4359" s="3" t="str">
        <f>VLOOKUP(O4359,DropDownList!$H$1:$I$7,2,FALSE)</f>
        <v>2022/23</v>
      </c>
      <c r="BM4359" s="3" t="str">
        <f t="shared" si="68"/>
        <v>FISCAL FINES</v>
      </c>
    </row>
    <row r="4360" spans="1:65" x14ac:dyDescent="0.2">
      <c r="A4360">
        <v>2025</v>
      </c>
      <c r="B4360">
        <v>10</v>
      </c>
      <c r="C4360" t="s">
        <v>162</v>
      </c>
      <c r="D4360" t="s">
        <v>185</v>
      </c>
      <c r="E4360" t="s">
        <v>21</v>
      </c>
      <c r="F4360">
        <v>9348</v>
      </c>
      <c r="G4360" t="s">
        <v>141</v>
      </c>
      <c r="H4360" t="s">
        <v>171</v>
      </c>
      <c r="I4360" t="s">
        <v>172</v>
      </c>
      <c r="J4360" s="1">
        <v>45931</v>
      </c>
      <c r="K4360" t="s">
        <v>253</v>
      </c>
      <c r="L4360">
        <v>3</v>
      </c>
      <c r="M4360" t="s">
        <v>429</v>
      </c>
      <c r="N4360" t="s">
        <v>145</v>
      </c>
      <c r="O4360" t="s">
        <v>156</v>
      </c>
      <c r="P4360" t="s">
        <v>146</v>
      </c>
      <c r="Q4360">
        <v>240</v>
      </c>
      <c r="R4360">
        <v>81</v>
      </c>
      <c r="S4360">
        <v>1400</v>
      </c>
      <c r="T4360">
        <v>20</v>
      </c>
      <c r="U4360">
        <v>20</v>
      </c>
      <c r="V4360">
        <v>6</v>
      </c>
      <c r="W4360">
        <v>140</v>
      </c>
      <c r="X4360">
        <v>140</v>
      </c>
      <c r="Y4360">
        <v>0</v>
      </c>
      <c r="Z4360">
        <v>0</v>
      </c>
      <c r="AA4360">
        <v>1140</v>
      </c>
      <c r="AB4360">
        <v>0</v>
      </c>
      <c r="AC4360">
        <v>0</v>
      </c>
      <c r="AD4360">
        <v>6</v>
      </c>
      <c r="AE4360">
        <v>0</v>
      </c>
      <c r="AF4360">
        <v>69</v>
      </c>
      <c r="AG4360">
        <v>0</v>
      </c>
      <c r="AH4360">
        <v>1</v>
      </c>
      <c r="AI4360">
        <v>11</v>
      </c>
      <c r="AJ4360">
        <v>0</v>
      </c>
      <c r="AK4360">
        <v>0</v>
      </c>
      <c r="AL4360">
        <v>0</v>
      </c>
      <c r="AM4360">
        <v>0</v>
      </c>
      <c r="AN4360">
        <v>0</v>
      </c>
      <c r="AO4360">
        <v>58</v>
      </c>
      <c r="AP4360">
        <v>237</v>
      </c>
      <c r="AQ4360">
        <v>62</v>
      </c>
      <c r="AR4360">
        <v>0</v>
      </c>
      <c r="AS4360">
        <v>27</v>
      </c>
      <c r="AT4360">
        <v>14</v>
      </c>
      <c r="AU4360">
        <v>8</v>
      </c>
      <c r="AV4360">
        <v>3</v>
      </c>
      <c r="AW4360">
        <v>5</v>
      </c>
      <c r="AX4360">
        <v>0</v>
      </c>
      <c r="AY4360">
        <v>29</v>
      </c>
      <c r="AZ4360">
        <v>43</v>
      </c>
      <c r="BA4360">
        <v>22</v>
      </c>
      <c r="BB4360">
        <v>4</v>
      </c>
      <c r="BC4360">
        <v>3</v>
      </c>
      <c r="BD4360">
        <v>2</v>
      </c>
      <c r="BE4360">
        <v>0</v>
      </c>
      <c r="BF4360">
        <v>76</v>
      </c>
      <c r="BG4360">
        <v>240</v>
      </c>
      <c r="BH4360">
        <v>0</v>
      </c>
      <c r="BI4360">
        <v>15</v>
      </c>
      <c r="BJ4360" s="2">
        <v>45944</v>
      </c>
      <c r="BK4360">
        <v>2</v>
      </c>
      <c r="BL4360" s="3" t="str">
        <f>VLOOKUP(O4360,DropDownList!$H$1:$I$7,2,FALSE)</f>
        <v>2023/24</v>
      </c>
      <c r="BM4360" s="3" t="str">
        <f t="shared" si="68"/>
        <v>VSUR</v>
      </c>
    </row>
    <row r="4361" spans="1:65" x14ac:dyDescent="0.2">
      <c r="A4361">
        <v>2025</v>
      </c>
      <c r="B4361">
        <v>10</v>
      </c>
      <c r="C4361" t="s">
        <v>162</v>
      </c>
      <c r="D4361" t="s">
        <v>185</v>
      </c>
      <c r="E4361" t="s">
        <v>21</v>
      </c>
      <c r="F4361">
        <v>9348</v>
      </c>
      <c r="G4361" t="s">
        <v>141</v>
      </c>
      <c r="H4361" t="s">
        <v>171</v>
      </c>
      <c r="I4361" t="s">
        <v>172</v>
      </c>
      <c r="J4361" s="1">
        <v>45931</v>
      </c>
      <c r="K4361" t="s">
        <v>253</v>
      </c>
      <c r="L4361">
        <v>3</v>
      </c>
      <c r="M4361" t="s">
        <v>429</v>
      </c>
      <c r="N4361" t="s">
        <v>145</v>
      </c>
      <c r="O4361" t="s">
        <v>155</v>
      </c>
      <c r="P4361" t="s">
        <v>152</v>
      </c>
      <c r="Q4361">
        <v>0</v>
      </c>
      <c r="R4361">
        <v>4</v>
      </c>
      <c r="S4361">
        <v>160</v>
      </c>
      <c r="T4361">
        <v>120</v>
      </c>
      <c r="U4361">
        <v>0</v>
      </c>
      <c r="V4361">
        <v>0</v>
      </c>
      <c r="W4361">
        <v>0</v>
      </c>
      <c r="X4361">
        <v>0</v>
      </c>
      <c r="Y4361">
        <v>0</v>
      </c>
      <c r="Z4361">
        <v>0</v>
      </c>
      <c r="AA4361">
        <v>40</v>
      </c>
      <c r="AB4361">
        <v>0</v>
      </c>
      <c r="AC4361">
        <v>40</v>
      </c>
      <c r="AD4361">
        <v>0</v>
      </c>
      <c r="AE4361">
        <v>0</v>
      </c>
      <c r="AF4361">
        <v>1</v>
      </c>
      <c r="AG4361">
        <v>0</v>
      </c>
      <c r="AH4361">
        <v>3</v>
      </c>
      <c r="AI4361">
        <v>0</v>
      </c>
      <c r="AJ4361">
        <v>0</v>
      </c>
      <c r="AK4361">
        <v>0</v>
      </c>
      <c r="AL4361">
        <v>0</v>
      </c>
      <c r="AM4361">
        <v>0</v>
      </c>
      <c r="AN4361">
        <v>0</v>
      </c>
      <c r="AO4361">
        <v>0</v>
      </c>
      <c r="AP4361">
        <v>0</v>
      </c>
      <c r="AQ4361">
        <v>0</v>
      </c>
      <c r="AR4361">
        <v>0</v>
      </c>
      <c r="AS4361">
        <v>0</v>
      </c>
      <c r="AT4361">
        <v>0</v>
      </c>
      <c r="AU4361">
        <v>0</v>
      </c>
      <c r="AV4361">
        <v>0</v>
      </c>
      <c r="AW4361">
        <v>0</v>
      </c>
      <c r="AX4361">
        <v>0</v>
      </c>
      <c r="AY4361">
        <v>0</v>
      </c>
      <c r="AZ4361">
        <v>0</v>
      </c>
      <c r="BA4361">
        <v>0</v>
      </c>
      <c r="BB4361">
        <v>0</v>
      </c>
      <c r="BC4361">
        <v>0</v>
      </c>
      <c r="BD4361">
        <v>0</v>
      </c>
      <c r="BE4361">
        <v>0</v>
      </c>
      <c r="BF4361">
        <v>0</v>
      </c>
      <c r="BG4361">
        <v>0</v>
      </c>
      <c r="BH4361">
        <v>0</v>
      </c>
      <c r="BI4361">
        <v>0</v>
      </c>
      <c r="BJ4361" s="2">
        <v>45944</v>
      </c>
      <c r="BK4361">
        <v>0</v>
      </c>
      <c r="BL4361" s="3" t="str">
        <f>VLOOKUP(O4361,DropDownList!$H$1:$I$7,2,FALSE)</f>
        <v>2022/23</v>
      </c>
      <c r="BM4361" s="3" t="str">
        <f t="shared" si="68"/>
        <v>PCOA</v>
      </c>
    </row>
    <row r="4362" spans="1:65" x14ac:dyDescent="0.2">
      <c r="A4362">
        <v>2025</v>
      </c>
      <c r="B4362">
        <v>10</v>
      </c>
      <c r="C4362" t="s">
        <v>162</v>
      </c>
      <c r="D4362" t="s">
        <v>185</v>
      </c>
      <c r="E4362" t="s">
        <v>21</v>
      </c>
      <c r="F4362">
        <v>9348</v>
      </c>
      <c r="G4362" t="s">
        <v>141</v>
      </c>
      <c r="H4362" t="s">
        <v>171</v>
      </c>
      <c r="I4362" t="s">
        <v>172</v>
      </c>
      <c r="J4362" s="1">
        <v>45931</v>
      </c>
      <c r="K4362" t="s">
        <v>253</v>
      </c>
      <c r="L4362">
        <v>3</v>
      </c>
      <c r="M4362" t="s">
        <v>429</v>
      </c>
      <c r="N4362" t="s">
        <v>145</v>
      </c>
      <c r="O4362" t="s">
        <v>147</v>
      </c>
      <c r="P4362" t="s">
        <v>153</v>
      </c>
      <c r="Q4362">
        <v>0</v>
      </c>
      <c r="R4362">
        <v>1</v>
      </c>
      <c r="S4362">
        <v>45</v>
      </c>
      <c r="T4362">
        <v>45</v>
      </c>
      <c r="U4362">
        <v>0</v>
      </c>
      <c r="V4362">
        <v>0</v>
      </c>
      <c r="W4362">
        <v>0</v>
      </c>
      <c r="X4362">
        <v>0</v>
      </c>
      <c r="Y4362">
        <v>0</v>
      </c>
      <c r="Z4362">
        <v>0</v>
      </c>
      <c r="AA4362">
        <v>0</v>
      </c>
      <c r="AB4362">
        <v>0</v>
      </c>
      <c r="AC4362">
        <v>0</v>
      </c>
      <c r="AD4362">
        <v>0</v>
      </c>
      <c r="AE4362">
        <v>0</v>
      </c>
      <c r="AF4362">
        <v>0</v>
      </c>
      <c r="AG4362">
        <v>0</v>
      </c>
      <c r="AH4362">
        <v>1</v>
      </c>
      <c r="AI4362">
        <v>0</v>
      </c>
      <c r="AJ4362">
        <v>0</v>
      </c>
      <c r="AK4362">
        <v>0</v>
      </c>
      <c r="AL4362">
        <v>0</v>
      </c>
      <c r="AM4362">
        <v>0</v>
      </c>
      <c r="AN4362">
        <v>0</v>
      </c>
      <c r="AO4362">
        <v>1</v>
      </c>
      <c r="AP4362">
        <v>1</v>
      </c>
      <c r="AQ4362">
        <v>1</v>
      </c>
      <c r="AR4362">
        <v>0</v>
      </c>
      <c r="AS4362">
        <v>0</v>
      </c>
      <c r="AT4362">
        <v>0</v>
      </c>
      <c r="AU4362">
        <v>0</v>
      </c>
      <c r="AV4362">
        <v>0</v>
      </c>
      <c r="AW4362">
        <v>0</v>
      </c>
      <c r="AX4362">
        <v>0</v>
      </c>
      <c r="AY4362">
        <v>0</v>
      </c>
      <c r="AZ4362">
        <v>0</v>
      </c>
      <c r="BA4362">
        <v>0</v>
      </c>
      <c r="BB4362">
        <v>0</v>
      </c>
      <c r="BC4362">
        <v>0</v>
      </c>
      <c r="BD4362">
        <v>0</v>
      </c>
      <c r="BE4362">
        <v>0</v>
      </c>
      <c r="BF4362">
        <v>1</v>
      </c>
      <c r="BG4362">
        <v>0</v>
      </c>
      <c r="BH4362">
        <v>0</v>
      </c>
      <c r="BI4362">
        <v>0</v>
      </c>
      <c r="BJ4362" s="2">
        <v>45944</v>
      </c>
      <c r="BK4362">
        <v>0</v>
      </c>
      <c r="BL4362" s="3" t="str">
        <f>VLOOKUP(O4362,DropDownList!$H$1:$I$7,2,FALSE)</f>
        <v>2024/25</v>
      </c>
      <c r="BM4362" s="3" t="str">
        <f t="shared" si="68"/>
        <v>PREG</v>
      </c>
    </row>
    <row r="4363" spans="1:65" x14ac:dyDescent="0.2">
      <c r="A4363">
        <v>2025</v>
      </c>
      <c r="B4363">
        <v>10</v>
      </c>
      <c r="C4363" t="s">
        <v>162</v>
      </c>
      <c r="D4363" t="s">
        <v>186</v>
      </c>
      <c r="E4363" t="s">
        <v>21</v>
      </c>
      <c r="F4363">
        <v>9881</v>
      </c>
      <c r="G4363" t="s">
        <v>158</v>
      </c>
      <c r="H4363" t="s">
        <v>171</v>
      </c>
      <c r="I4363" t="s">
        <v>172</v>
      </c>
      <c r="J4363" s="1">
        <v>45931</v>
      </c>
      <c r="K4363" t="s">
        <v>253</v>
      </c>
      <c r="L4363">
        <v>3</v>
      </c>
      <c r="M4363" t="s">
        <v>429</v>
      </c>
      <c r="N4363" t="s">
        <v>145</v>
      </c>
      <c r="O4363" t="s">
        <v>155</v>
      </c>
      <c r="P4363" t="s">
        <v>159</v>
      </c>
      <c r="Q4363">
        <v>0</v>
      </c>
      <c r="R4363">
        <v>1</v>
      </c>
      <c r="S4363">
        <v>1940</v>
      </c>
      <c r="T4363">
        <v>0</v>
      </c>
      <c r="U4363">
        <v>0</v>
      </c>
      <c r="V4363">
        <v>0</v>
      </c>
      <c r="W4363">
        <v>0</v>
      </c>
      <c r="X4363">
        <v>0</v>
      </c>
      <c r="Y4363">
        <v>0</v>
      </c>
      <c r="Z4363">
        <v>0</v>
      </c>
      <c r="AA4363">
        <v>1940</v>
      </c>
      <c r="AB4363">
        <v>0</v>
      </c>
      <c r="AC4363">
        <v>0</v>
      </c>
      <c r="AD4363">
        <v>0</v>
      </c>
      <c r="AE4363">
        <v>0</v>
      </c>
      <c r="AF4363">
        <v>1</v>
      </c>
      <c r="AG4363">
        <v>0</v>
      </c>
      <c r="AH4363">
        <v>0</v>
      </c>
      <c r="AI4363">
        <v>0</v>
      </c>
      <c r="AJ4363">
        <v>0</v>
      </c>
      <c r="AK4363">
        <v>0</v>
      </c>
      <c r="AL4363">
        <v>0</v>
      </c>
      <c r="AM4363">
        <v>0</v>
      </c>
      <c r="AN4363">
        <v>0</v>
      </c>
      <c r="AO4363">
        <v>0</v>
      </c>
      <c r="AP4363">
        <v>0</v>
      </c>
      <c r="AQ4363">
        <v>0</v>
      </c>
      <c r="AR4363">
        <v>0</v>
      </c>
      <c r="AS4363">
        <v>0</v>
      </c>
      <c r="AT4363">
        <v>0</v>
      </c>
      <c r="AU4363">
        <v>0</v>
      </c>
      <c r="AV4363">
        <v>0</v>
      </c>
      <c r="AW4363">
        <v>0</v>
      </c>
      <c r="AX4363">
        <v>0</v>
      </c>
      <c r="AY4363">
        <v>0</v>
      </c>
      <c r="AZ4363">
        <v>0</v>
      </c>
      <c r="BA4363">
        <v>0</v>
      </c>
      <c r="BB4363">
        <v>0</v>
      </c>
      <c r="BC4363">
        <v>0</v>
      </c>
      <c r="BD4363">
        <v>0</v>
      </c>
      <c r="BE4363">
        <v>0</v>
      </c>
      <c r="BF4363">
        <v>0</v>
      </c>
      <c r="BG4363">
        <v>0</v>
      </c>
      <c r="BH4363">
        <v>0</v>
      </c>
      <c r="BI4363">
        <v>0</v>
      </c>
      <c r="BJ4363" s="2">
        <v>45944</v>
      </c>
      <c r="BK4363">
        <v>0</v>
      </c>
      <c r="BL4363" s="3" t="str">
        <f>VLOOKUP(O4363,DropDownList!$H$1:$I$7,2,FALSE)</f>
        <v>2022/23</v>
      </c>
      <c r="BM4363" s="3" t="str">
        <f t="shared" si="68"/>
        <v>CONF</v>
      </c>
    </row>
    <row r="4364" spans="1:65" x14ac:dyDescent="0.2">
      <c r="A4364">
        <v>2025</v>
      </c>
      <c r="B4364">
        <v>10</v>
      </c>
      <c r="C4364" t="s">
        <v>162</v>
      </c>
      <c r="D4364" t="s">
        <v>186</v>
      </c>
      <c r="E4364" t="s">
        <v>21</v>
      </c>
      <c r="F4364">
        <v>9881</v>
      </c>
      <c r="G4364" t="s">
        <v>158</v>
      </c>
      <c r="H4364" t="s">
        <v>171</v>
      </c>
      <c r="I4364" t="s">
        <v>172</v>
      </c>
      <c r="J4364" s="1">
        <v>45931</v>
      </c>
      <c r="K4364" t="s">
        <v>253</v>
      </c>
      <c r="L4364">
        <v>3</v>
      </c>
      <c r="M4364" t="s">
        <v>429</v>
      </c>
      <c r="N4364" t="s">
        <v>145</v>
      </c>
      <c r="O4364" t="s">
        <v>147</v>
      </c>
      <c r="P4364" t="s">
        <v>160</v>
      </c>
      <c r="Q4364">
        <v>20430.23</v>
      </c>
      <c r="R4364">
        <v>115</v>
      </c>
      <c r="S4364">
        <v>67850</v>
      </c>
      <c r="T4364">
        <v>960</v>
      </c>
      <c r="U4364">
        <v>53</v>
      </c>
      <c r="V4364">
        <v>31</v>
      </c>
      <c r="W4364">
        <v>12474.07</v>
      </c>
      <c r="X4364">
        <v>13911.07</v>
      </c>
      <c r="Y4364">
        <v>0</v>
      </c>
      <c r="Z4364">
        <v>0</v>
      </c>
      <c r="AA4364">
        <v>46459.77</v>
      </c>
      <c r="AB4364">
        <v>2200</v>
      </c>
      <c r="AC4364">
        <v>41525.360000000001</v>
      </c>
      <c r="AD4364">
        <v>15</v>
      </c>
      <c r="AE4364">
        <v>16</v>
      </c>
      <c r="AF4364">
        <v>60</v>
      </c>
      <c r="AG4364">
        <v>32</v>
      </c>
      <c r="AH4364">
        <v>1</v>
      </c>
      <c r="AI4364">
        <v>21</v>
      </c>
      <c r="AJ4364">
        <v>0</v>
      </c>
      <c r="AK4364">
        <v>0</v>
      </c>
      <c r="AL4364">
        <v>0</v>
      </c>
      <c r="AM4364">
        <v>0</v>
      </c>
      <c r="AN4364">
        <v>0</v>
      </c>
      <c r="AO4364">
        <v>70</v>
      </c>
      <c r="AP4364">
        <v>180</v>
      </c>
      <c r="AQ4364">
        <v>65</v>
      </c>
      <c r="AR4364">
        <v>0</v>
      </c>
      <c r="AS4364">
        <v>20</v>
      </c>
      <c r="AT4364">
        <v>1</v>
      </c>
      <c r="AU4364">
        <v>7</v>
      </c>
      <c r="AV4364">
        <v>1</v>
      </c>
      <c r="AW4364">
        <v>7</v>
      </c>
      <c r="AX4364">
        <v>0</v>
      </c>
      <c r="AY4364">
        <v>18</v>
      </c>
      <c r="AZ4364">
        <v>32</v>
      </c>
      <c r="BA4364">
        <v>14</v>
      </c>
      <c r="BB4364">
        <v>6</v>
      </c>
      <c r="BC4364">
        <v>0</v>
      </c>
      <c r="BD4364">
        <v>3</v>
      </c>
      <c r="BE4364">
        <v>0</v>
      </c>
      <c r="BF4364">
        <v>107</v>
      </c>
      <c r="BG4364">
        <v>10885</v>
      </c>
      <c r="BH4364">
        <v>1</v>
      </c>
      <c r="BI4364">
        <v>49</v>
      </c>
      <c r="BJ4364" s="2">
        <v>45944</v>
      </c>
      <c r="BK4364">
        <v>0</v>
      </c>
      <c r="BL4364" s="3" t="str">
        <f>VLOOKUP(O4364,DropDownList!$H$1:$I$7,2,FALSE)</f>
        <v>2024/25</v>
      </c>
      <c r="BM4364" s="3" t="str">
        <f t="shared" si="68"/>
        <v>SC COURT</v>
      </c>
    </row>
    <row r="4365" spans="1:65" x14ac:dyDescent="0.2">
      <c r="A4365">
        <v>2025</v>
      </c>
      <c r="B4365">
        <v>10</v>
      </c>
      <c r="C4365" t="s">
        <v>162</v>
      </c>
      <c r="D4365" t="s">
        <v>186</v>
      </c>
      <c r="E4365" t="s">
        <v>21</v>
      </c>
      <c r="F4365">
        <v>9881</v>
      </c>
      <c r="G4365" t="s">
        <v>158</v>
      </c>
      <c r="H4365" t="s">
        <v>171</v>
      </c>
      <c r="I4365" t="s">
        <v>172</v>
      </c>
      <c r="J4365" s="1">
        <v>45931</v>
      </c>
      <c r="K4365" t="s">
        <v>253</v>
      </c>
      <c r="L4365">
        <v>3</v>
      </c>
      <c r="M4365" t="s">
        <v>429</v>
      </c>
      <c r="N4365" t="s">
        <v>145</v>
      </c>
      <c r="O4365" t="s">
        <v>156</v>
      </c>
      <c r="P4365" t="s">
        <v>161</v>
      </c>
      <c r="Q4365">
        <v>185</v>
      </c>
      <c r="R4365">
        <v>93</v>
      </c>
      <c r="S4365">
        <v>2980</v>
      </c>
      <c r="T4365">
        <v>50</v>
      </c>
      <c r="U4365">
        <v>27</v>
      </c>
      <c r="V4365">
        <v>4</v>
      </c>
      <c r="W4365">
        <v>145</v>
      </c>
      <c r="X4365">
        <v>145</v>
      </c>
      <c r="Y4365">
        <v>0</v>
      </c>
      <c r="Z4365">
        <v>0</v>
      </c>
      <c r="AA4365">
        <v>2745</v>
      </c>
      <c r="AB4365">
        <v>0</v>
      </c>
      <c r="AC4365">
        <v>0</v>
      </c>
      <c r="AD4365">
        <v>4</v>
      </c>
      <c r="AE4365">
        <v>0</v>
      </c>
      <c r="AF4365">
        <v>84</v>
      </c>
      <c r="AG4365">
        <v>0</v>
      </c>
      <c r="AH4365">
        <v>4</v>
      </c>
      <c r="AI4365">
        <v>5</v>
      </c>
      <c r="AJ4365">
        <v>0</v>
      </c>
      <c r="AK4365">
        <v>0</v>
      </c>
      <c r="AL4365">
        <v>0</v>
      </c>
      <c r="AM4365">
        <v>0</v>
      </c>
      <c r="AN4365">
        <v>0</v>
      </c>
      <c r="AO4365">
        <v>59</v>
      </c>
      <c r="AP4365">
        <v>207</v>
      </c>
      <c r="AQ4365">
        <v>61</v>
      </c>
      <c r="AR4365">
        <v>0</v>
      </c>
      <c r="AS4365">
        <v>19</v>
      </c>
      <c r="AT4365">
        <v>11</v>
      </c>
      <c r="AU4365">
        <v>3</v>
      </c>
      <c r="AV4365">
        <v>0</v>
      </c>
      <c r="AW4365">
        <v>3</v>
      </c>
      <c r="AX4365">
        <v>0</v>
      </c>
      <c r="AY4365">
        <v>32</v>
      </c>
      <c r="AZ4365">
        <v>43</v>
      </c>
      <c r="BA4365">
        <v>21</v>
      </c>
      <c r="BB4365">
        <v>4</v>
      </c>
      <c r="BC4365">
        <v>2</v>
      </c>
      <c r="BD4365">
        <v>0</v>
      </c>
      <c r="BE4365">
        <v>0</v>
      </c>
      <c r="BF4365">
        <v>90</v>
      </c>
      <c r="BG4365">
        <v>185</v>
      </c>
      <c r="BH4365">
        <v>0</v>
      </c>
      <c r="BI4365">
        <v>24</v>
      </c>
      <c r="BJ4365" s="2">
        <v>45944</v>
      </c>
      <c r="BK4365">
        <v>0</v>
      </c>
      <c r="BL4365" s="3" t="str">
        <f>VLOOKUP(O4365,DropDownList!$H$1:$I$7,2,FALSE)</f>
        <v>2023/24</v>
      </c>
      <c r="BM4365" s="3" t="str">
        <f t="shared" si="68"/>
        <v>VSUR</v>
      </c>
    </row>
    <row r="4366" spans="1:65" x14ac:dyDescent="0.2">
      <c r="A4366">
        <v>2025</v>
      </c>
      <c r="B4366">
        <v>10</v>
      </c>
      <c r="C4366" t="s">
        <v>162</v>
      </c>
      <c r="D4366" t="s">
        <v>186</v>
      </c>
      <c r="E4366" t="s">
        <v>21</v>
      </c>
      <c r="F4366">
        <v>9881</v>
      </c>
      <c r="G4366" t="s">
        <v>158</v>
      </c>
      <c r="H4366" t="s">
        <v>171</v>
      </c>
      <c r="I4366" t="s">
        <v>172</v>
      </c>
      <c r="J4366" s="1">
        <v>45931</v>
      </c>
      <c r="K4366" t="s">
        <v>253</v>
      </c>
      <c r="L4366">
        <v>3</v>
      </c>
      <c r="M4366" t="s">
        <v>429</v>
      </c>
      <c r="N4366" t="s">
        <v>145</v>
      </c>
      <c r="O4366" t="s">
        <v>156</v>
      </c>
      <c r="P4366" t="s">
        <v>160</v>
      </c>
      <c r="Q4366">
        <v>10576.89</v>
      </c>
      <c r="R4366">
        <v>98</v>
      </c>
      <c r="S4366">
        <v>61150</v>
      </c>
      <c r="T4366">
        <v>2740</v>
      </c>
      <c r="U4366">
        <v>27</v>
      </c>
      <c r="V4366">
        <v>8</v>
      </c>
      <c r="W4366">
        <v>4865</v>
      </c>
      <c r="X4366">
        <v>4865</v>
      </c>
      <c r="Y4366">
        <v>0</v>
      </c>
      <c r="Z4366">
        <v>0</v>
      </c>
      <c r="AA4366">
        <v>47833.11</v>
      </c>
      <c r="AB4366">
        <v>2110</v>
      </c>
      <c r="AC4366">
        <v>42978.11</v>
      </c>
      <c r="AD4366">
        <v>5</v>
      </c>
      <c r="AE4366">
        <v>3</v>
      </c>
      <c r="AF4366">
        <v>65</v>
      </c>
      <c r="AG4366">
        <v>21</v>
      </c>
      <c r="AH4366">
        <v>5</v>
      </c>
      <c r="AI4366">
        <v>6</v>
      </c>
      <c r="AJ4366">
        <v>0</v>
      </c>
      <c r="AK4366">
        <v>0</v>
      </c>
      <c r="AL4366">
        <v>0</v>
      </c>
      <c r="AM4366">
        <v>0</v>
      </c>
      <c r="AN4366">
        <v>0</v>
      </c>
      <c r="AO4366">
        <v>60</v>
      </c>
      <c r="AP4366">
        <v>205</v>
      </c>
      <c r="AQ4366">
        <v>61</v>
      </c>
      <c r="AR4366">
        <v>0</v>
      </c>
      <c r="AS4366">
        <v>19</v>
      </c>
      <c r="AT4366">
        <v>11</v>
      </c>
      <c r="AU4366">
        <v>3</v>
      </c>
      <c r="AV4366">
        <v>0</v>
      </c>
      <c r="AW4366">
        <v>4</v>
      </c>
      <c r="AX4366">
        <v>0</v>
      </c>
      <c r="AY4366">
        <v>31</v>
      </c>
      <c r="AZ4366">
        <v>43</v>
      </c>
      <c r="BA4366">
        <v>20</v>
      </c>
      <c r="BB4366">
        <v>4</v>
      </c>
      <c r="BC4366">
        <v>2</v>
      </c>
      <c r="BD4366">
        <v>0</v>
      </c>
      <c r="BE4366">
        <v>0</v>
      </c>
      <c r="BF4366">
        <v>93</v>
      </c>
      <c r="BG4366">
        <v>4215</v>
      </c>
      <c r="BH4366">
        <v>1</v>
      </c>
      <c r="BI4366">
        <v>23</v>
      </c>
      <c r="BJ4366" s="2">
        <v>45944</v>
      </c>
      <c r="BK4366">
        <v>0</v>
      </c>
      <c r="BL4366" s="3" t="str">
        <f>VLOOKUP(O4366,DropDownList!$H$1:$I$7,2,FALSE)</f>
        <v>2023/24</v>
      </c>
      <c r="BM4366" s="3" t="str">
        <f t="shared" si="68"/>
        <v>SC COURT</v>
      </c>
    </row>
    <row r="4367" spans="1:65" x14ac:dyDescent="0.2">
      <c r="A4367">
        <v>2025</v>
      </c>
      <c r="B4367">
        <v>10</v>
      </c>
      <c r="C4367" t="s">
        <v>162</v>
      </c>
      <c r="D4367" t="s">
        <v>186</v>
      </c>
      <c r="E4367" t="s">
        <v>21</v>
      </c>
      <c r="F4367">
        <v>9881</v>
      </c>
      <c r="G4367" t="s">
        <v>158</v>
      </c>
      <c r="H4367" t="s">
        <v>171</v>
      </c>
      <c r="I4367" t="s">
        <v>172</v>
      </c>
      <c r="J4367" s="1">
        <v>45931</v>
      </c>
      <c r="K4367" t="s">
        <v>253</v>
      </c>
      <c r="L4367">
        <v>3</v>
      </c>
      <c r="M4367" t="s">
        <v>429</v>
      </c>
      <c r="N4367" t="s">
        <v>145</v>
      </c>
      <c r="O4367" t="s">
        <v>149</v>
      </c>
      <c r="P4367" t="s">
        <v>160</v>
      </c>
      <c r="Q4367">
        <v>5145</v>
      </c>
      <c r="R4367">
        <v>27</v>
      </c>
      <c r="S4367">
        <v>12740</v>
      </c>
      <c r="T4367">
        <v>200</v>
      </c>
      <c r="U4367">
        <v>14</v>
      </c>
      <c r="V4367">
        <v>10</v>
      </c>
      <c r="W4367">
        <v>1625</v>
      </c>
      <c r="X4367">
        <v>3675</v>
      </c>
      <c r="Y4367">
        <v>0</v>
      </c>
      <c r="Z4367">
        <v>0</v>
      </c>
      <c r="AA4367">
        <v>7395</v>
      </c>
      <c r="AB4367">
        <v>0</v>
      </c>
      <c r="AC4367">
        <v>6905</v>
      </c>
      <c r="AD4367">
        <v>4</v>
      </c>
      <c r="AE4367">
        <v>6</v>
      </c>
      <c r="AF4367">
        <v>12</v>
      </c>
      <c r="AG4367">
        <v>9</v>
      </c>
      <c r="AH4367">
        <v>1</v>
      </c>
      <c r="AI4367">
        <v>5</v>
      </c>
      <c r="AJ4367">
        <v>0</v>
      </c>
      <c r="AK4367">
        <v>0</v>
      </c>
      <c r="AL4367">
        <v>0</v>
      </c>
      <c r="AM4367">
        <v>0</v>
      </c>
      <c r="AN4367">
        <v>0</v>
      </c>
      <c r="AO4367">
        <v>12</v>
      </c>
      <c r="AP4367">
        <v>12</v>
      </c>
      <c r="AQ4367">
        <v>11</v>
      </c>
      <c r="AR4367">
        <v>0</v>
      </c>
      <c r="AS4367">
        <v>0</v>
      </c>
      <c r="AT4367">
        <v>0</v>
      </c>
      <c r="AU4367">
        <v>0</v>
      </c>
      <c r="AV4367">
        <v>0</v>
      </c>
      <c r="AW4367">
        <v>1</v>
      </c>
      <c r="AX4367">
        <v>0</v>
      </c>
      <c r="AY4367">
        <v>0</v>
      </c>
      <c r="AZ4367">
        <v>0</v>
      </c>
      <c r="BA4367">
        <v>0</v>
      </c>
      <c r="BB4367">
        <v>0</v>
      </c>
      <c r="BC4367">
        <v>0</v>
      </c>
      <c r="BD4367">
        <v>0</v>
      </c>
      <c r="BE4367">
        <v>0</v>
      </c>
      <c r="BF4367">
        <v>26</v>
      </c>
      <c r="BG4367">
        <v>2420</v>
      </c>
      <c r="BH4367">
        <v>0</v>
      </c>
      <c r="BI4367">
        <v>14</v>
      </c>
      <c r="BJ4367" s="2">
        <v>45944</v>
      </c>
      <c r="BK4367">
        <v>0</v>
      </c>
      <c r="BL4367" s="3" t="str">
        <f>VLOOKUP(O4367,DropDownList!$H$1:$I$7,2,FALSE)</f>
        <v>2025/26</v>
      </c>
      <c r="BM4367" s="3" t="str">
        <f t="shared" si="68"/>
        <v>SC COURT</v>
      </c>
    </row>
    <row r="4368" spans="1:65" x14ac:dyDescent="0.2">
      <c r="A4368">
        <v>2025</v>
      </c>
      <c r="B4368">
        <v>10</v>
      </c>
      <c r="C4368" t="s">
        <v>162</v>
      </c>
      <c r="D4368" t="s">
        <v>186</v>
      </c>
      <c r="E4368" t="s">
        <v>21</v>
      </c>
      <c r="F4368">
        <v>9881</v>
      </c>
      <c r="G4368" t="s">
        <v>158</v>
      </c>
      <c r="H4368" t="s">
        <v>171</v>
      </c>
      <c r="I4368" t="s">
        <v>172</v>
      </c>
      <c r="J4368" s="1">
        <v>45931</v>
      </c>
      <c r="K4368" t="s">
        <v>253</v>
      </c>
      <c r="L4368">
        <v>3</v>
      </c>
      <c r="M4368" t="s">
        <v>429</v>
      </c>
      <c r="N4368" t="s">
        <v>145</v>
      </c>
      <c r="O4368" t="s">
        <v>155</v>
      </c>
      <c r="P4368" t="s">
        <v>160</v>
      </c>
      <c r="Q4368">
        <v>13675.43</v>
      </c>
      <c r="R4368">
        <v>132</v>
      </c>
      <c r="S4368">
        <v>92505</v>
      </c>
      <c r="T4368">
        <v>4412.08</v>
      </c>
      <c r="U4368">
        <v>29</v>
      </c>
      <c r="V4368">
        <v>14</v>
      </c>
      <c r="W4368">
        <v>5246.56</v>
      </c>
      <c r="X4368">
        <v>6601.56</v>
      </c>
      <c r="Y4368">
        <v>0</v>
      </c>
      <c r="Z4368">
        <v>0</v>
      </c>
      <c r="AA4368">
        <v>74417.490000000005</v>
      </c>
      <c r="AB4368">
        <v>1177.6400000000001</v>
      </c>
      <c r="AC4368">
        <v>69771.23</v>
      </c>
      <c r="AD4368">
        <v>5</v>
      </c>
      <c r="AE4368">
        <v>9</v>
      </c>
      <c r="AF4368">
        <v>93</v>
      </c>
      <c r="AG4368">
        <v>21</v>
      </c>
      <c r="AH4368">
        <v>4</v>
      </c>
      <c r="AI4368">
        <v>8</v>
      </c>
      <c r="AJ4368">
        <v>0</v>
      </c>
      <c r="AK4368">
        <v>0</v>
      </c>
      <c r="AL4368">
        <v>0</v>
      </c>
      <c r="AM4368">
        <v>0</v>
      </c>
      <c r="AN4368">
        <v>0</v>
      </c>
      <c r="AO4368">
        <v>94</v>
      </c>
      <c r="AP4368">
        <v>441</v>
      </c>
      <c r="AQ4368">
        <v>90</v>
      </c>
      <c r="AR4368">
        <v>0</v>
      </c>
      <c r="AS4368">
        <v>59</v>
      </c>
      <c r="AT4368">
        <v>31</v>
      </c>
      <c r="AU4368">
        <v>28</v>
      </c>
      <c r="AV4368">
        <v>8</v>
      </c>
      <c r="AW4368">
        <v>9</v>
      </c>
      <c r="AX4368">
        <v>0</v>
      </c>
      <c r="AY4368">
        <v>39</v>
      </c>
      <c r="AZ4368">
        <v>71</v>
      </c>
      <c r="BA4368">
        <v>45</v>
      </c>
      <c r="BB4368">
        <v>15</v>
      </c>
      <c r="BC4368">
        <v>12</v>
      </c>
      <c r="BD4368">
        <v>1</v>
      </c>
      <c r="BE4368">
        <v>0</v>
      </c>
      <c r="BF4368">
        <v>121</v>
      </c>
      <c r="BG4368">
        <v>4565</v>
      </c>
      <c r="BH4368">
        <v>6</v>
      </c>
      <c r="BI4368">
        <v>25</v>
      </c>
      <c r="BJ4368" s="2">
        <v>45944</v>
      </c>
      <c r="BK4368">
        <v>1</v>
      </c>
      <c r="BL4368" s="3" t="str">
        <f>VLOOKUP(O4368,DropDownList!$H$1:$I$7,2,FALSE)</f>
        <v>2022/23</v>
      </c>
      <c r="BM4368" s="3" t="str">
        <f t="shared" si="68"/>
        <v>SC COURT</v>
      </c>
    </row>
    <row r="4369" spans="1:65" x14ac:dyDescent="0.2">
      <c r="A4369">
        <v>2025</v>
      </c>
      <c r="B4369">
        <v>10</v>
      </c>
      <c r="C4369" t="s">
        <v>162</v>
      </c>
      <c r="D4369" t="s">
        <v>186</v>
      </c>
      <c r="E4369" t="s">
        <v>21</v>
      </c>
      <c r="F4369">
        <v>9881</v>
      </c>
      <c r="G4369" t="s">
        <v>158</v>
      </c>
      <c r="H4369" t="s">
        <v>171</v>
      </c>
      <c r="I4369" t="s">
        <v>172</v>
      </c>
      <c r="J4369" s="1">
        <v>45931</v>
      </c>
      <c r="K4369" t="s">
        <v>253</v>
      </c>
      <c r="L4369">
        <v>3</v>
      </c>
      <c r="M4369" t="s">
        <v>429</v>
      </c>
      <c r="N4369" t="s">
        <v>145</v>
      </c>
      <c r="O4369" t="s">
        <v>149</v>
      </c>
      <c r="P4369" t="s">
        <v>161</v>
      </c>
      <c r="Q4369">
        <v>120</v>
      </c>
      <c r="R4369">
        <v>26</v>
      </c>
      <c r="S4369">
        <v>610</v>
      </c>
      <c r="T4369">
        <v>0</v>
      </c>
      <c r="U4369">
        <v>14</v>
      </c>
      <c r="V4369">
        <v>4</v>
      </c>
      <c r="W4369">
        <v>80</v>
      </c>
      <c r="X4369">
        <v>80</v>
      </c>
      <c r="Y4369">
        <v>0</v>
      </c>
      <c r="Z4369">
        <v>0</v>
      </c>
      <c r="AA4369">
        <v>490</v>
      </c>
      <c r="AB4369">
        <v>0</v>
      </c>
      <c r="AC4369">
        <v>0</v>
      </c>
      <c r="AD4369">
        <v>4</v>
      </c>
      <c r="AE4369">
        <v>0</v>
      </c>
      <c r="AF4369">
        <v>21</v>
      </c>
      <c r="AG4369">
        <v>0</v>
      </c>
      <c r="AH4369">
        <v>0</v>
      </c>
      <c r="AI4369">
        <v>5</v>
      </c>
      <c r="AJ4369">
        <v>0</v>
      </c>
      <c r="AK4369">
        <v>0</v>
      </c>
      <c r="AL4369">
        <v>0</v>
      </c>
      <c r="AM4369">
        <v>0</v>
      </c>
      <c r="AN4369">
        <v>0</v>
      </c>
      <c r="AO4369">
        <v>11</v>
      </c>
      <c r="AP4369">
        <v>11</v>
      </c>
      <c r="AQ4369">
        <v>11</v>
      </c>
      <c r="AR4369">
        <v>0</v>
      </c>
      <c r="AS4369">
        <v>0</v>
      </c>
      <c r="AT4369">
        <v>0</v>
      </c>
      <c r="AU4369">
        <v>0</v>
      </c>
      <c r="AV4369">
        <v>0</v>
      </c>
      <c r="AW4369">
        <v>0</v>
      </c>
      <c r="AX4369">
        <v>0</v>
      </c>
      <c r="AY4369">
        <v>0</v>
      </c>
      <c r="AZ4369">
        <v>0</v>
      </c>
      <c r="BA4369">
        <v>0</v>
      </c>
      <c r="BB4369">
        <v>0</v>
      </c>
      <c r="BC4369">
        <v>0</v>
      </c>
      <c r="BD4369">
        <v>0</v>
      </c>
      <c r="BE4369">
        <v>0</v>
      </c>
      <c r="BF4369">
        <v>26</v>
      </c>
      <c r="BG4369">
        <v>120</v>
      </c>
      <c r="BH4369">
        <v>0</v>
      </c>
      <c r="BI4369">
        <v>14</v>
      </c>
      <c r="BJ4369" s="2">
        <v>45944</v>
      </c>
      <c r="BK4369">
        <v>0</v>
      </c>
      <c r="BL4369" s="3" t="str">
        <f>VLOOKUP(O4369,DropDownList!$H$1:$I$7,2,FALSE)</f>
        <v>2025/26</v>
      </c>
      <c r="BM4369" s="3" t="str">
        <f t="shared" si="68"/>
        <v>VSUR</v>
      </c>
    </row>
    <row r="4370" spans="1:65" x14ac:dyDescent="0.2">
      <c r="A4370">
        <v>2025</v>
      </c>
      <c r="B4370">
        <v>10</v>
      </c>
      <c r="C4370" t="s">
        <v>162</v>
      </c>
      <c r="D4370" t="s">
        <v>186</v>
      </c>
      <c r="E4370" t="s">
        <v>21</v>
      </c>
      <c r="F4370">
        <v>9881</v>
      </c>
      <c r="G4370" t="s">
        <v>158</v>
      </c>
      <c r="H4370" t="s">
        <v>171</v>
      </c>
      <c r="I4370" t="s">
        <v>172</v>
      </c>
      <c r="J4370" s="1">
        <v>45931</v>
      </c>
      <c r="K4370" t="s">
        <v>253</v>
      </c>
      <c r="L4370">
        <v>3</v>
      </c>
      <c r="M4370" t="s">
        <v>429</v>
      </c>
      <c r="N4370" t="s">
        <v>145</v>
      </c>
      <c r="O4370" t="s">
        <v>147</v>
      </c>
      <c r="P4370" t="s">
        <v>161</v>
      </c>
      <c r="Q4370">
        <v>505.59</v>
      </c>
      <c r="R4370">
        <v>113</v>
      </c>
      <c r="S4370">
        <v>3230</v>
      </c>
      <c r="T4370">
        <v>20</v>
      </c>
      <c r="U4370">
        <v>51</v>
      </c>
      <c r="V4370">
        <v>15</v>
      </c>
      <c r="W4370">
        <v>370</v>
      </c>
      <c r="X4370">
        <v>370</v>
      </c>
      <c r="Y4370">
        <v>0</v>
      </c>
      <c r="Z4370">
        <v>0</v>
      </c>
      <c r="AA4370">
        <v>2704.41</v>
      </c>
      <c r="AB4370">
        <v>0</v>
      </c>
      <c r="AC4370">
        <v>0</v>
      </c>
      <c r="AD4370">
        <v>14</v>
      </c>
      <c r="AE4370">
        <v>1</v>
      </c>
      <c r="AF4370">
        <v>90</v>
      </c>
      <c r="AG4370">
        <v>2</v>
      </c>
      <c r="AH4370">
        <v>1</v>
      </c>
      <c r="AI4370">
        <v>20</v>
      </c>
      <c r="AJ4370">
        <v>0</v>
      </c>
      <c r="AK4370">
        <v>0</v>
      </c>
      <c r="AL4370">
        <v>0</v>
      </c>
      <c r="AM4370">
        <v>0</v>
      </c>
      <c r="AN4370">
        <v>0</v>
      </c>
      <c r="AO4370">
        <v>68</v>
      </c>
      <c r="AP4370">
        <v>181</v>
      </c>
      <c r="AQ4370">
        <v>66</v>
      </c>
      <c r="AR4370">
        <v>0</v>
      </c>
      <c r="AS4370">
        <v>21</v>
      </c>
      <c r="AT4370">
        <v>1</v>
      </c>
      <c r="AU4370">
        <v>7</v>
      </c>
      <c r="AV4370">
        <v>1</v>
      </c>
      <c r="AW4370">
        <v>6</v>
      </c>
      <c r="AX4370">
        <v>0</v>
      </c>
      <c r="AY4370">
        <v>18</v>
      </c>
      <c r="AZ4370">
        <v>32</v>
      </c>
      <c r="BA4370">
        <v>14</v>
      </c>
      <c r="BB4370">
        <v>6</v>
      </c>
      <c r="BC4370">
        <v>0</v>
      </c>
      <c r="BD4370">
        <v>3</v>
      </c>
      <c r="BE4370">
        <v>0</v>
      </c>
      <c r="BF4370">
        <v>106</v>
      </c>
      <c r="BG4370">
        <v>460</v>
      </c>
      <c r="BH4370">
        <v>0</v>
      </c>
      <c r="BI4370">
        <v>48</v>
      </c>
      <c r="BJ4370" s="2">
        <v>45944</v>
      </c>
      <c r="BK4370">
        <v>0</v>
      </c>
      <c r="BL4370" s="3" t="str">
        <f>VLOOKUP(O4370,DropDownList!$H$1:$I$7,2,FALSE)</f>
        <v>2024/25</v>
      </c>
      <c r="BM4370" s="3" t="str">
        <f t="shared" si="68"/>
        <v>VSUR</v>
      </c>
    </row>
    <row r="4371" spans="1:65" x14ac:dyDescent="0.2">
      <c r="A4371">
        <v>2025</v>
      </c>
      <c r="B4371">
        <v>10</v>
      </c>
      <c r="C4371" t="s">
        <v>162</v>
      </c>
      <c r="D4371" t="s">
        <v>186</v>
      </c>
      <c r="E4371" t="s">
        <v>21</v>
      </c>
      <c r="F4371">
        <v>9881</v>
      </c>
      <c r="G4371" t="s">
        <v>158</v>
      </c>
      <c r="H4371" t="s">
        <v>171</v>
      </c>
      <c r="I4371" t="s">
        <v>172</v>
      </c>
      <c r="J4371" s="1">
        <v>45931</v>
      </c>
      <c r="K4371" t="s">
        <v>253</v>
      </c>
      <c r="L4371">
        <v>3</v>
      </c>
      <c r="M4371" t="s">
        <v>429</v>
      </c>
      <c r="N4371" t="s">
        <v>145</v>
      </c>
      <c r="O4371" t="s">
        <v>155</v>
      </c>
      <c r="P4371" t="s">
        <v>161</v>
      </c>
      <c r="Q4371">
        <v>256.38</v>
      </c>
      <c r="R4371">
        <v>127</v>
      </c>
      <c r="S4371">
        <v>9885</v>
      </c>
      <c r="T4371">
        <v>200</v>
      </c>
      <c r="U4371">
        <v>28</v>
      </c>
      <c r="V4371">
        <v>6</v>
      </c>
      <c r="W4371">
        <v>136.38</v>
      </c>
      <c r="X4371">
        <v>136.38</v>
      </c>
      <c r="Y4371">
        <v>0</v>
      </c>
      <c r="Z4371">
        <v>0</v>
      </c>
      <c r="AA4371">
        <v>9428.6200000000008</v>
      </c>
      <c r="AB4371">
        <v>0</v>
      </c>
      <c r="AC4371">
        <v>0</v>
      </c>
      <c r="AD4371">
        <v>4</v>
      </c>
      <c r="AE4371">
        <v>2</v>
      </c>
      <c r="AF4371">
        <v>112</v>
      </c>
      <c r="AG4371">
        <v>2</v>
      </c>
      <c r="AH4371">
        <v>6</v>
      </c>
      <c r="AI4371">
        <v>7</v>
      </c>
      <c r="AJ4371">
        <v>0</v>
      </c>
      <c r="AK4371">
        <v>0</v>
      </c>
      <c r="AL4371">
        <v>0</v>
      </c>
      <c r="AM4371">
        <v>0</v>
      </c>
      <c r="AN4371">
        <v>0</v>
      </c>
      <c r="AO4371">
        <v>90</v>
      </c>
      <c r="AP4371">
        <v>438</v>
      </c>
      <c r="AQ4371">
        <v>89</v>
      </c>
      <c r="AR4371">
        <v>0</v>
      </c>
      <c r="AS4371">
        <v>57</v>
      </c>
      <c r="AT4371">
        <v>31</v>
      </c>
      <c r="AU4371">
        <v>28</v>
      </c>
      <c r="AV4371">
        <v>8</v>
      </c>
      <c r="AW4371">
        <v>9</v>
      </c>
      <c r="AX4371">
        <v>0</v>
      </c>
      <c r="AY4371">
        <v>41</v>
      </c>
      <c r="AZ4371">
        <v>73</v>
      </c>
      <c r="BA4371">
        <v>45</v>
      </c>
      <c r="BB4371">
        <v>14</v>
      </c>
      <c r="BC4371">
        <v>11</v>
      </c>
      <c r="BD4371">
        <v>1</v>
      </c>
      <c r="BE4371">
        <v>0</v>
      </c>
      <c r="BF4371">
        <v>116</v>
      </c>
      <c r="BG4371">
        <v>240</v>
      </c>
      <c r="BH4371">
        <v>0</v>
      </c>
      <c r="BI4371">
        <v>24</v>
      </c>
      <c r="BJ4371" s="2">
        <v>45944</v>
      </c>
      <c r="BK4371">
        <v>1</v>
      </c>
      <c r="BL4371" s="3" t="str">
        <f>VLOOKUP(O4371,DropDownList!$H$1:$I$7,2,FALSE)</f>
        <v>2022/23</v>
      </c>
      <c r="BM4371" s="3" t="str">
        <f t="shared" si="68"/>
        <v>VSUR</v>
      </c>
    </row>
    <row r="4372" spans="1:65" x14ac:dyDescent="0.2">
      <c r="A4372">
        <v>2025</v>
      </c>
      <c r="B4372">
        <v>10</v>
      </c>
      <c r="C4372" t="s">
        <v>162</v>
      </c>
      <c r="D4372" t="s">
        <v>187</v>
      </c>
      <c r="E4372" t="s">
        <v>22</v>
      </c>
      <c r="F4372">
        <v>9349</v>
      </c>
      <c r="G4372" t="s">
        <v>141</v>
      </c>
      <c r="H4372" t="s">
        <v>171</v>
      </c>
      <c r="I4372" t="s">
        <v>172</v>
      </c>
      <c r="J4372" s="1">
        <v>45931</v>
      </c>
      <c r="K4372" t="s">
        <v>253</v>
      </c>
      <c r="L4372">
        <v>3</v>
      </c>
      <c r="M4372" t="s">
        <v>429</v>
      </c>
      <c r="N4372" t="s">
        <v>145</v>
      </c>
      <c r="O4372" t="s">
        <v>156</v>
      </c>
      <c r="P4372" t="s">
        <v>152</v>
      </c>
      <c r="Q4372">
        <v>0</v>
      </c>
      <c r="R4372">
        <v>5</v>
      </c>
      <c r="S4372">
        <v>200</v>
      </c>
      <c r="T4372">
        <v>40</v>
      </c>
      <c r="U4372">
        <v>0</v>
      </c>
      <c r="V4372">
        <v>0</v>
      </c>
      <c r="W4372">
        <v>0</v>
      </c>
      <c r="X4372">
        <v>0</v>
      </c>
      <c r="Y4372">
        <v>0</v>
      </c>
      <c r="Z4372">
        <v>0</v>
      </c>
      <c r="AA4372">
        <v>160</v>
      </c>
      <c r="AB4372">
        <v>0</v>
      </c>
      <c r="AC4372">
        <v>160</v>
      </c>
      <c r="AD4372">
        <v>0</v>
      </c>
      <c r="AE4372">
        <v>0</v>
      </c>
      <c r="AF4372">
        <v>4</v>
      </c>
      <c r="AG4372">
        <v>0</v>
      </c>
      <c r="AH4372">
        <v>1</v>
      </c>
      <c r="AI4372">
        <v>0</v>
      </c>
      <c r="AJ4372">
        <v>0</v>
      </c>
      <c r="AK4372">
        <v>0</v>
      </c>
      <c r="AL4372">
        <v>0</v>
      </c>
      <c r="AM4372">
        <v>0</v>
      </c>
      <c r="AN4372">
        <v>0</v>
      </c>
      <c r="AO4372">
        <v>0</v>
      </c>
      <c r="AP4372">
        <v>0</v>
      </c>
      <c r="AQ4372">
        <v>0</v>
      </c>
      <c r="AR4372">
        <v>0</v>
      </c>
      <c r="AS4372">
        <v>0</v>
      </c>
      <c r="AT4372">
        <v>0</v>
      </c>
      <c r="AU4372">
        <v>0</v>
      </c>
      <c r="AV4372">
        <v>0</v>
      </c>
      <c r="AW4372">
        <v>0</v>
      </c>
      <c r="AX4372">
        <v>0</v>
      </c>
      <c r="AY4372">
        <v>0</v>
      </c>
      <c r="AZ4372">
        <v>0</v>
      </c>
      <c r="BA4372">
        <v>0</v>
      </c>
      <c r="BB4372">
        <v>0</v>
      </c>
      <c r="BC4372">
        <v>0</v>
      </c>
      <c r="BD4372">
        <v>0</v>
      </c>
      <c r="BE4372">
        <v>0</v>
      </c>
      <c r="BF4372">
        <v>0</v>
      </c>
      <c r="BG4372">
        <v>0</v>
      </c>
      <c r="BH4372">
        <v>0</v>
      </c>
      <c r="BI4372">
        <v>0</v>
      </c>
      <c r="BJ4372" s="2">
        <v>45944</v>
      </c>
      <c r="BK4372">
        <v>0</v>
      </c>
      <c r="BL4372" s="3" t="str">
        <f>VLOOKUP(O4372,DropDownList!$H$1:$I$7,2,FALSE)</f>
        <v>2023/24</v>
      </c>
      <c r="BM4372" s="3" t="str">
        <f t="shared" si="68"/>
        <v>PCOA</v>
      </c>
    </row>
    <row r="4373" spans="1:65" x14ac:dyDescent="0.2">
      <c r="A4373">
        <v>2025</v>
      </c>
      <c r="B4373">
        <v>10</v>
      </c>
      <c r="C4373" t="s">
        <v>162</v>
      </c>
      <c r="D4373" t="s">
        <v>187</v>
      </c>
      <c r="E4373" t="s">
        <v>22</v>
      </c>
      <c r="F4373">
        <v>9349</v>
      </c>
      <c r="G4373" t="s">
        <v>141</v>
      </c>
      <c r="H4373" t="s">
        <v>171</v>
      </c>
      <c r="I4373" t="s">
        <v>172</v>
      </c>
      <c r="J4373" s="1">
        <v>45931</v>
      </c>
      <c r="K4373" t="s">
        <v>253</v>
      </c>
      <c r="L4373">
        <v>3</v>
      </c>
      <c r="M4373" t="s">
        <v>429</v>
      </c>
      <c r="N4373" t="s">
        <v>145</v>
      </c>
      <c r="O4373" t="s">
        <v>155</v>
      </c>
      <c r="P4373" t="s">
        <v>148</v>
      </c>
      <c r="Q4373">
        <v>0</v>
      </c>
      <c r="R4373">
        <v>2</v>
      </c>
      <c r="S4373">
        <v>120</v>
      </c>
      <c r="T4373">
        <v>0</v>
      </c>
      <c r="U4373">
        <v>0</v>
      </c>
      <c r="V4373">
        <v>0</v>
      </c>
      <c r="W4373">
        <v>0</v>
      </c>
      <c r="X4373">
        <v>0</v>
      </c>
      <c r="Y4373">
        <v>0</v>
      </c>
      <c r="Z4373">
        <v>0</v>
      </c>
      <c r="AA4373">
        <v>120</v>
      </c>
      <c r="AB4373">
        <v>0</v>
      </c>
      <c r="AC4373">
        <v>120</v>
      </c>
      <c r="AD4373">
        <v>0</v>
      </c>
      <c r="AE4373">
        <v>0</v>
      </c>
      <c r="AF4373">
        <v>2</v>
      </c>
      <c r="AG4373">
        <v>0</v>
      </c>
      <c r="AH4373">
        <v>0</v>
      </c>
      <c r="AI4373">
        <v>0</v>
      </c>
      <c r="AJ4373">
        <v>0</v>
      </c>
      <c r="AK4373">
        <v>0</v>
      </c>
      <c r="AL4373">
        <v>0</v>
      </c>
      <c r="AM4373">
        <v>0</v>
      </c>
      <c r="AN4373">
        <v>0</v>
      </c>
      <c r="AO4373">
        <v>0</v>
      </c>
      <c r="AP4373">
        <v>0</v>
      </c>
      <c r="AQ4373">
        <v>0</v>
      </c>
      <c r="AR4373">
        <v>0</v>
      </c>
      <c r="AS4373">
        <v>0</v>
      </c>
      <c r="AT4373">
        <v>0</v>
      </c>
      <c r="AU4373">
        <v>0</v>
      </c>
      <c r="AV4373">
        <v>0</v>
      </c>
      <c r="AW4373">
        <v>0</v>
      </c>
      <c r="AX4373">
        <v>0</v>
      </c>
      <c r="AY4373">
        <v>0</v>
      </c>
      <c r="AZ4373">
        <v>0</v>
      </c>
      <c r="BA4373">
        <v>0</v>
      </c>
      <c r="BB4373">
        <v>0</v>
      </c>
      <c r="BC4373">
        <v>0</v>
      </c>
      <c r="BD4373">
        <v>0</v>
      </c>
      <c r="BE4373">
        <v>0</v>
      </c>
      <c r="BF4373">
        <v>0</v>
      </c>
      <c r="BG4373">
        <v>0</v>
      </c>
      <c r="BH4373">
        <v>0</v>
      </c>
      <c r="BI4373">
        <v>0</v>
      </c>
      <c r="BJ4373" s="2">
        <v>45944</v>
      </c>
      <c r="BK4373">
        <v>0</v>
      </c>
      <c r="BL4373" s="3" t="str">
        <f>VLOOKUP(O4373,DropDownList!$H$1:$I$7,2,FALSE)</f>
        <v>2022/23</v>
      </c>
      <c r="BM4373" s="3" t="str">
        <f t="shared" si="68"/>
        <v>PRAS</v>
      </c>
    </row>
    <row r="4374" spans="1:65" x14ac:dyDescent="0.2">
      <c r="A4374">
        <v>2025</v>
      </c>
      <c r="B4374">
        <v>10</v>
      </c>
      <c r="C4374" t="s">
        <v>162</v>
      </c>
      <c r="D4374" t="s">
        <v>187</v>
      </c>
      <c r="E4374" t="s">
        <v>22</v>
      </c>
      <c r="F4374">
        <v>9349</v>
      </c>
      <c r="G4374" t="s">
        <v>141</v>
      </c>
      <c r="H4374" t="s">
        <v>171</v>
      </c>
      <c r="I4374" t="s">
        <v>172</v>
      </c>
      <c r="J4374" s="1">
        <v>45931</v>
      </c>
      <c r="K4374" t="s">
        <v>253</v>
      </c>
      <c r="L4374">
        <v>3</v>
      </c>
      <c r="M4374" t="s">
        <v>429</v>
      </c>
      <c r="N4374" t="s">
        <v>145</v>
      </c>
      <c r="O4374" t="s">
        <v>149</v>
      </c>
      <c r="P4374" t="s">
        <v>148</v>
      </c>
      <c r="Q4374">
        <v>60</v>
      </c>
      <c r="R4374">
        <v>1</v>
      </c>
      <c r="S4374">
        <v>60</v>
      </c>
      <c r="T4374">
        <v>0</v>
      </c>
      <c r="U4374">
        <v>1</v>
      </c>
      <c r="V4374">
        <v>1</v>
      </c>
      <c r="W4374">
        <v>60</v>
      </c>
      <c r="X4374">
        <v>60</v>
      </c>
      <c r="Y4374">
        <v>0</v>
      </c>
      <c r="Z4374">
        <v>0</v>
      </c>
      <c r="AA4374">
        <v>0</v>
      </c>
      <c r="AB4374">
        <v>0</v>
      </c>
      <c r="AC4374">
        <v>0</v>
      </c>
      <c r="AD4374">
        <v>1</v>
      </c>
      <c r="AE4374">
        <v>0</v>
      </c>
      <c r="AF4374">
        <v>0</v>
      </c>
      <c r="AG4374">
        <v>0</v>
      </c>
      <c r="AH4374">
        <v>0</v>
      </c>
      <c r="AI4374">
        <v>1</v>
      </c>
      <c r="AJ4374">
        <v>0</v>
      </c>
      <c r="AK4374">
        <v>0</v>
      </c>
      <c r="AL4374">
        <v>0</v>
      </c>
      <c r="AM4374">
        <v>0</v>
      </c>
      <c r="AN4374">
        <v>0</v>
      </c>
      <c r="AO4374">
        <v>0</v>
      </c>
      <c r="AP4374">
        <v>0</v>
      </c>
      <c r="AQ4374">
        <v>0</v>
      </c>
      <c r="AR4374">
        <v>0</v>
      </c>
      <c r="AS4374">
        <v>0</v>
      </c>
      <c r="AT4374">
        <v>0</v>
      </c>
      <c r="AU4374">
        <v>0</v>
      </c>
      <c r="AV4374">
        <v>0</v>
      </c>
      <c r="AW4374">
        <v>0</v>
      </c>
      <c r="AX4374">
        <v>0</v>
      </c>
      <c r="AY4374">
        <v>0</v>
      </c>
      <c r="AZ4374">
        <v>0</v>
      </c>
      <c r="BA4374">
        <v>0</v>
      </c>
      <c r="BB4374">
        <v>0</v>
      </c>
      <c r="BC4374">
        <v>0</v>
      </c>
      <c r="BD4374">
        <v>0</v>
      </c>
      <c r="BE4374">
        <v>0</v>
      </c>
      <c r="BF4374">
        <v>0</v>
      </c>
      <c r="BG4374">
        <v>60</v>
      </c>
      <c r="BH4374">
        <v>0</v>
      </c>
      <c r="BI4374">
        <v>0</v>
      </c>
      <c r="BJ4374" s="2">
        <v>45944</v>
      </c>
      <c r="BK4374">
        <v>0</v>
      </c>
      <c r="BL4374" s="3" t="str">
        <f>VLOOKUP(O4374,DropDownList!$H$1:$I$7,2,FALSE)</f>
        <v>2025/26</v>
      </c>
      <c r="BM4374" s="3" t="str">
        <f t="shared" si="68"/>
        <v>PRAS</v>
      </c>
    </row>
    <row r="4375" spans="1:65" x14ac:dyDescent="0.2">
      <c r="A4375">
        <v>2025</v>
      </c>
      <c r="B4375">
        <v>10</v>
      </c>
      <c r="C4375" t="s">
        <v>162</v>
      </c>
      <c r="D4375" t="s">
        <v>187</v>
      </c>
      <c r="E4375" t="s">
        <v>22</v>
      </c>
      <c r="F4375">
        <v>9349</v>
      </c>
      <c r="G4375" t="s">
        <v>141</v>
      </c>
      <c r="H4375" t="s">
        <v>171</v>
      </c>
      <c r="I4375" t="s">
        <v>172</v>
      </c>
      <c r="J4375" s="1">
        <v>45931</v>
      </c>
      <c r="K4375" t="s">
        <v>253</v>
      </c>
      <c r="L4375">
        <v>3</v>
      </c>
      <c r="M4375" t="s">
        <v>429</v>
      </c>
      <c r="N4375" t="s">
        <v>145</v>
      </c>
      <c r="O4375" t="s">
        <v>149</v>
      </c>
      <c r="P4375" t="s">
        <v>152</v>
      </c>
      <c r="Q4375">
        <v>0</v>
      </c>
      <c r="R4375">
        <v>1</v>
      </c>
      <c r="S4375">
        <v>40</v>
      </c>
      <c r="T4375">
        <v>40</v>
      </c>
      <c r="U4375">
        <v>0</v>
      </c>
      <c r="V4375">
        <v>0</v>
      </c>
      <c r="W4375">
        <v>0</v>
      </c>
      <c r="X4375">
        <v>0</v>
      </c>
      <c r="Y4375">
        <v>0</v>
      </c>
      <c r="Z4375">
        <v>0</v>
      </c>
      <c r="AA4375">
        <v>0</v>
      </c>
      <c r="AB4375">
        <v>0</v>
      </c>
      <c r="AC4375">
        <v>0</v>
      </c>
      <c r="AD4375">
        <v>0</v>
      </c>
      <c r="AE4375">
        <v>0</v>
      </c>
      <c r="AF4375">
        <v>0</v>
      </c>
      <c r="AG4375">
        <v>0</v>
      </c>
      <c r="AH4375">
        <v>1</v>
      </c>
      <c r="AI4375">
        <v>0</v>
      </c>
      <c r="AJ4375">
        <v>0</v>
      </c>
      <c r="AK4375">
        <v>0</v>
      </c>
      <c r="AL4375">
        <v>0</v>
      </c>
      <c r="AM4375">
        <v>0</v>
      </c>
      <c r="AN4375">
        <v>0</v>
      </c>
      <c r="AO4375">
        <v>0</v>
      </c>
      <c r="AP4375">
        <v>0</v>
      </c>
      <c r="AQ4375">
        <v>0</v>
      </c>
      <c r="AR4375">
        <v>0</v>
      </c>
      <c r="AS4375">
        <v>0</v>
      </c>
      <c r="AT4375">
        <v>0</v>
      </c>
      <c r="AU4375">
        <v>0</v>
      </c>
      <c r="AV4375">
        <v>0</v>
      </c>
      <c r="AW4375">
        <v>0</v>
      </c>
      <c r="AX4375">
        <v>0</v>
      </c>
      <c r="AY4375">
        <v>0</v>
      </c>
      <c r="AZ4375">
        <v>0</v>
      </c>
      <c r="BA4375">
        <v>0</v>
      </c>
      <c r="BB4375">
        <v>0</v>
      </c>
      <c r="BC4375">
        <v>0</v>
      </c>
      <c r="BD4375">
        <v>0</v>
      </c>
      <c r="BE4375">
        <v>0</v>
      </c>
      <c r="BF4375">
        <v>0</v>
      </c>
      <c r="BG4375">
        <v>0</v>
      </c>
      <c r="BH4375">
        <v>0</v>
      </c>
      <c r="BI4375">
        <v>0</v>
      </c>
      <c r="BJ4375" s="2">
        <v>45944</v>
      </c>
      <c r="BK4375">
        <v>0</v>
      </c>
      <c r="BL4375" s="3" t="str">
        <f>VLOOKUP(O4375,DropDownList!$H$1:$I$7,2,FALSE)</f>
        <v>2025/26</v>
      </c>
      <c r="BM4375" s="3" t="str">
        <f t="shared" si="68"/>
        <v>PCOA</v>
      </c>
    </row>
    <row r="4376" spans="1:65" x14ac:dyDescent="0.2">
      <c r="A4376">
        <v>2025</v>
      </c>
      <c r="B4376">
        <v>10</v>
      </c>
      <c r="C4376" t="s">
        <v>162</v>
      </c>
      <c r="D4376" t="s">
        <v>187</v>
      </c>
      <c r="E4376" t="s">
        <v>22</v>
      </c>
      <c r="F4376">
        <v>9349</v>
      </c>
      <c r="G4376" t="s">
        <v>141</v>
      </c>
      <c r="H4376" t="s">
        <v>171</v>
      </c>
      <c r="I4376" t="s">
        <v>172</v>
      </c>
      <c r="J4376" s="1">
        <v>45931</v>
      </c>
      <c r="K4376" t="s">
        <v>253</v>
      </c>
      <c r="L4376">
        <v>3</v>
      </c>
      <c r="M4376" t="s">
        <v>429</v>
      </c>
      <c r="N4376" t="s">
        <v>145</v>
      </c>
      <c r="O4376" t="s">
        <v>147</v>
      </c>
      <c r="P4376" t="s">
        <v>152</v>
      </c>
      <c r="Q4376">
        <v>0</v>
      </c>
      <c r="R4376">
        <v>3</v>
      </c>
      <c r="S4376">
        <v>120</v>
      </c>
      <c r="T4376">
        <v>80</v>
      </c>
      <c r="U4376">
        <v>0</v>
      </c>
      <c r="V4376">
        <v>0</v>
      </c>
      <c r="W4376">
        <v>0</v>
      </c>
      <c r="X4376">
        <v>0</v>
      </c>
      <c r="Y4376">
        <v>0</v>
      </c>
      <c r="Z4376">
        <v>0</v>
      </c>
      <c r="AA4376">
        <v>40</v>
      </c>
      <c r="AB4376">
        <v>0</v>
      </c>
      <c r="AC4376">
        <v>40</v>
      </c>
      <c r="AD4376">
        <v>0</v>
      </c>
      <c r="AE4376">
        <v>0</v>
      </c>
      <c r="AF4376">
        <v>1</v>
      </c>
      <c r="AG4376">
        <v>0</v>
      </c>
      <c r="AH4376">
        <v>2</v>
      </c>
      <c r="AI4376">
        <v>0</v>
      </c>
      <c r="AJ4376">
        <v>0</v>
      </c>
      <c r="AK4376">
        <v>0</v>
      </c>
      <c r="AL4376">
        <v>0</v>
      </c>
      <c r="AM4376">
        <v>0</v>
      </c>
      <c r="AN4376">
        <v>0</v>
      </c>
      <c r="AO4376">
        <v>0</v>
      </c>
      <c r="AP4376">
        <v>0</v>
      </c>
      <c r="AQ4376">
        <v>0</v>
      </c>
      <c r="AR4376">
        <v>0</v>
      </c>
      <c r="AS4376">
        <v>0</v>
      </c>
      <c r="AT4376">
        <v>0</v>
      </c>
      <c r="AU4376">
        <v>0</v>
      </c>
      <c r="AV4376">
        <v>0</v>
      </c>
      <c r="AW4376">
        <v>0</v>
      </c>
      <c r="AX4376">
        <v>0</v>
      </c>
      <c r="AY4376">
        <v>0</v>
      </c>
      <c r="AZ4376">
        <v>0</v>
      </c>
      <c r="BA4376">
        <v>0</v>
      </c>
      <c r="BB4376">
        <v>0</v>
      </c>
      <c r="BC4376">
        <v>0</v>
      </c>
      <c r="BD4376">
        <v>0</v>
      </c>
      <c r="BE4376">
        <v>0</v>
      </c>
      <c r="BF4376">
        <v>0</v>
      </c>
      <c r="BG4376">
        <v>0</v>
      </c>
      <c r="BH4376">
        <v>0</v>
      </c>
      <c r="BI4376">
        <v>0</v>
      </c>
      <c r="BJ4376" s="2">
        <v>45944</v>
      </c>
      <c r="BK4376">
        <v>0</v>
      </c>
      <c r="BL4376" s="3" t="str">
        <f>VLOOKUP(O4376,DropDownList!$H$1:$I$7,2,FALSE)</f>
        <v>2024/25</v>
      </c>
      <c r="BM4376" s="3" t="str">
        <f t="shared" si="68"/>
        <v>PCOA</v>
      </c>
    </row>
    <row r="4377" spans="1:65" x14ac:dyDescent="0.2">
      <c r="A4377">
        <v>2025</v>
      </c>
      <c r="B4377">
        <v>10</v>
      </c>
      <c r="C4377" t="s">
        <v>162</v>
      </c>
      <c r="D4377" t="s">
        <v>187</v>
      </c>
      <c r="E4377" t="s">
        <v>22</v>
      </c>
      <c r="F4377">
        <v>9349</v>
      </c>
      <c r="G4377" t="s">
        <v>141</v>
      </c>
      <c r="H4377" t="s">
        <v>171</v>
      </c>
      <c r="I4377" t="s">
        <v>172</v>
      </c>
      <c r="J4377" s="1">
        <v>45931</v>
      </c>
      <c r="K4377" t="s">
        <v>253</v>
      </c>
      <c r="L4377">
        <v>3</v>
      </c>
      <c r="M4377" t="s">
        <v>429</v>
      </c>
      <c r="N4377" t="s">
        <v>145</v>
      </c>
      <c r="O4377" t="s">
        <v>147</v>
      </c>
      <c r="P4377" t="s">
        <v>148</v>
      </c>
      <c r="Q4377">
        <v>60</v>
      </c>
      <c r="R4377">
        <v>2</v>
      </c>
      <c r="S4377">
        <v>120</v>
      </c>
      <c r="T4377">
        <v>0</v>
      </c>
      <c r="U4377">
        <v>1</v>
      </c>
      <c r="V4377">
        <v>1</v>
      </c>
      <c r="W4377">
        <v>60</v>
      </c>
      <c r="X4377">
        <v>60</v>
      </c>
      <c r="Y4377">
        <v>0</v>
      </c>
      <c r="Z4377">
        <v>0</v>
      </c>
      <c r="AA4377">
        <v>60</v>
      </c>
      <c r="AB4377">
        <v>0</v>
      </c>
      <c r="AC4377">
        <v>60</v>
      </c>
      <c r="AD4377">
        <v>1</v>
      </c>
      <c r="AE4377">
        <v>0</v>
      </c>
      <c r="AF4377">
        <v>1</v>
      </c>
      <c r="AG4377">
        <v>0</v>
      </c>
      <c r="AH4377">
        <v>0</v>
      </c>
      <c r="AI4377">
        <v>1</v>
      </c>
      <c r="AJ4377">
        <v>0</v>
      </c>
      <c r="AK4377">
        <v>0</v>
      </c>
      <c r="AL4377">
        <v>0</v>
      </c>
      <c r="AM4377">
        <v>0</v>
      </c>
      <c r="AN4377">
        <v>0</v>
      </c>
      <c r="AO4377">
        <v>0</v>
      </c>
      <c r="AP4377">
        <v>0</v>
      </c>
      <c r="AQ4377">
        <v>0</v>
      </c>
      <c r="AR4377">
        <v>0</v>
      </c>
      <c r="AS4377">
        <v>0</v>
      </c>
      <c r="AT4377">
        <v>0</v>
      </c>
      <c r="AU4377">
        <v>0</v>
      </c>
      <c r="AV4377">
        <v>0</v>
      </c>
      <c r="AW4377">
        <v>0</v>
      </c>
      <c r="AX4377">
        <v>0</v>
      </c>
      <c r="AY4377">
        <v>0</v>
      </c>
      <c r="AZ4377">
        <v>0</v>
      </c>
      <c r="BA4377">
        <v>0</v>
      </c>
      <c r="BB4377">
        <v>0</v>
      </c>
      <c r="BC4377">
        <v>0</v>
      </c>
      <c r="BD4377">
        <v>0</v>
      </c>
      <c r="BE4377">
        <v>0</v>
      </c>
      <c r="BF4377">
        <v>0</v>
      </c>
      <c r="BG4377">
        <v>60</v>
      </c>
      <c r="BH4377">
        <v>0</v>
      </c>
      <c r="BI4377">
        <v>0</v>
      </c>
      <c r="BJ4377" s="2">
        <v>45944</v>
      </c>
      <c r="BK4377">
        <v>0</v>
      </c>
      <c r="BL4377" s="3" t="str">
        <f>VLOOKUP(O4377,DropDownList!$H$1:$I$7,2,FALSE)</f>
        <v>2024/25</v>
      </c>
      <c r="BM4377" s="3" t="str">
        <f t="shared" si="68"/>
        <v>PRAS</v>
      </c>
    </row>
    <row r="4378" spans="1:65" x14ac:dyDescent="0.2">
      <c r="A4378">
        <v>2025</v>
      </c>
      <c r="B4378">
        <v>10</v>
      </c>
      <c r="C4378" t="s">
        <v>162</v>
      </c>
      <c r="D4378" t="s">
        <v>187</v>
      </c>
      <c r="E4378" t="s">
        <v>22</v>
      </c>
      <c r="F4378">
        <v>9349</v>
      </c>
      <c r="G4378" t="s">
        <v>141</v>
      </c>
      <c r="H4378" t="s">
        <v>171</v>
      </c>
      <c r="I4378" t="s">
        <v>172</v>
      </c>
      <c r="J4378" s="1">
        <v>45931</v>
      </c>
      <c r="K4378" t="s">
        <v>253</v>
      </c>
      <c r="L4378">
        <v>3</v>
      </c>
      <c r="M4378" t="s">
        <v>429</v>
      </c>
      <c r="N4378" t="s">
        <v>145</v>
      </c>
      <c r="O4378" t="s">
        <v>155</v>
      </c>
      <c r="P4378" t="s">
        <v>152</v>
      </c>
      <c r="Q4378">
        <v>0</v>
      </c>
      <c r="R4378">
        <v>8</v>
      </c>
      <c r="S4378">
        <v>320</v>
      </c>
      <c r="T4378">
        <v>120</v>
      </c>
      <c r="U4378">
        <v>0</v>
      </c>
      <c r="V4378">
        <v>0</v>
      </c>
      <c r="W4378">
        <v>0</v>
      </c>
      <c r="X4378">
        <v>0</v>
      </c>
      <c r="Y4378">
        <v>0</v>
      </c>
      <c r="Z4378">
        <v>0</v>
      </c>
      <c r="AA4378">
        <v>200</v>
      </c>
      <c r="AB4378">
        <v>0</v>
      </c>
      <c r="AC4378">
        <v>200</v>
      </c>
      <c r="AD4378">
        <v>0</v>
      </c>
      <c r="AE4378">
        <v>0</v>
      </c>
      <c r="AF4378">
        <v>5</v>
      </c>
      <c r="AG4378">
        <v>0</v>
      </c>
      <c r="AH4378">
        <v>3</v>
      </c>
      <c r="AI4378">
        <v>0</v>
      </c>
      <c r="AJ4378">
        <v>0</v>
      </c>
      <c r="AK4378">
        <v>0</v>
      </c>
      <c r="AL4378">
        <v>0</v>
      </c>
      <c r="AM4378">
        <v>0</v>
      </c>
      <c r="AN4378">
        <v>0</v>
      </c>
      <c r="AO4378">
        <v>0</v>
      </c>
      <c r="AP4378">
        <v>0</v>
      </c>
      <c r="AQ4378">
        <v>0</v>
      </c>
      <c r="AR4378">
        <v>0</v>
      </c>
      <c r="AS4378">
        <v>0</v>
      </c>
      <c r="AT4378">
        <v>0</v>
      </c>
      <c r="AU4378">
        <v>0</v>
      </c>
      <c r="AV4378">
        <v>0</v>
      </c>
      <c r="AW4378">
        <v>0</v>
      </c>
      <c r="AX4378">
        <v>0</v>
      </c>
      <c r="AY4378">
        <v>0</v>
      </c>
      <c r="AZ4378">
        <v>0</v>
      </c>
      <c r="BA4378">
        <v>0</v>
      </c>
      <c r="BB4378">
        <v>0</v>
      </c>
      <c r="BC4378">
        <v>0</v>
      </c>
      <c r="BD4378">
        <v>0</v>
      </c>
      <c r="BE4378">
        <v>0</v>
      </c>
      <c r="BF4378">
        <v>0</v>
      </c>
      <c r="BG4378">
        <v>0</v>
      </c>
      <c r="BH4378">
        <v>0</v>
      </c>
      <c r="BI4378">
        <v>0</v>
      </c>
      <c r="BJ4378" s="2">
        <v>45944</v>
      </c>
      <c r="BK4378">
        <v>0</v>
      </c>
      <c r="BL4378" s="3" t="str">
        <f>VLOOKUP(O4378,DropDownList!$H$1:$I$7,2,FALSE)</f>
        <v>2022/23</v>
      </c>
      <c r="BM4378" s="3" t="str">
        <f t="shared" si="68"/>
        <v>PCOA</v>
      </c>
    </row>
    <row r="4379" spans="1:65" x14ac:dyDescent="0.2">
      <c r="A4379">
        <v>2025</v>
      </c>
      <c r="B4379">
        <v>10</v>
      </c>
      <c r="C4379" t="s">
        <v>162</v>
      </c>
      <c r="D4379" t="s">
        <v>187</v>
      </c>
      <c r="E4379" t="s">
        <v>22</v>
      </c>
      <c r="F4379">
        <v>9349</v>
      </c>
      <c r="G4379" t="s">
        <v>141</v>
      </c>
      <c r="H4379" t="s">
        <v>171</v>
      </c>
      <c r="I4379" t="s">
        <v>172</v>
      </c>
      <c r="J4379" s="1">
        <v>45931</v>
      </c>
      <c r="K4379" t="s">
        <v>253</v>
      </c>
      <c r="L4379">
        <v>3</v>
      </c>
      <c r="M4379" t="s">
        <v>429</v>
      </c>
      <c r="N4379" t="s">
        <v>145</v>
      </c>
      <c r="O4379" t="s">
        <v>156</v>
      </c>
      <c r="P4379" t="s">
        <v>148</v>
      </c>
      <c r="Q4379">
        <v>0</v>
      </c>
      <c r="R4379">
        <v>1</v>
      </c>
      <c r="S4379">
        <v>60</v>
      </c>
      <c r="T4379">
        <v>0</v>
      </c>
      <c r="U4379">
        <v>0</v>
      </c>
      <c r="V4379">
        <v>0</v>
      </c>
      <c r="W4379">
        <v>0</v>
      </c>
      <c r="X4379">
        <v>0</v>
      </c>
      <c r="Y4379">
        <v>0</v>
      </c>
      <c r="Z4379">
        <v>0</v>
      </c>
      <c r="AA4379">
        <v>60</v>
      </c>
      <c r="AB4379">
        <v>0</v>
      </c>
      <c r="AC4379">
        <v>60</v>
      </c>
      <c r="AD4379">
        <v>0</v>
      </c>
      <c r="AE4379">
        <v>0</v>
      </c>
      <c r="AF4379">
        <v>1</v>
      </c>
      <c r="AG4379">
        <v>0</v>
      </c>
      <c r="AH4379">
        <v>0</v>
      </c>
      <c r="AI4379">
        <v>0</v>
      </c>
      <c r="AJ4379">
        <v>0</v>
      </c>
      <c r="AK4379">
        <v>0</v>
      </c>
      <c r="AL4379">
        <v>0</v>
      </c>
      <c r="AM4379">
        <v>0</v>
      </c>
      <c r="AN4379">
        <v>0</v>
      </c>
      <c r="AO4379">
        <v>0</v>
      </c>
      <c r="AP4379">
        <v>0</v>
      </c>
      <c r="AQ4379">
        <v>0</v>
      </c>
      <c r="AR4379">
        <v>0</v>
      </c>
      <c r="AS4379">
        <v>0</v>
      </c>
      <c r="AT4379">
        <v>0</v>
      </c>
      <c r="AU4379">
        <v>0</v>
      </c>
      <c r="AV4379">
        <v>0</v>
      </c>
      <c r="AW4379">
        <v>0</v>
      </c>
      <c r="AX4379">
        <v>0</v>
      </c>
      <c r="AY4379">
        <v>0</v>
      </c>
      <c r="AZ4379">
        <v>0</v>
      </c>
      <c r="BA4379">
        <v>0</v>
      </c>
      <c r="BB4379">
        <v>0</v>
      </c>
      <c r="BC4379">
        <v>0</v>
      </c>
      <c r="BD4379">
        <v>0</v>
      </c>
      <c r="BE4379">
        <v>0</v>
      </c>
      <c r="BF4379">
        <v>0</v>
      </c>
      <c r="BG4379">
        <v>0</v>
      </c>
      <c r="BH4379">
        <v>0</v>
      </c>
      <c r="BI4379">
        <v>0</v>
      </c>
      <c r="BJ4379" s="2">
        <v>45944</v>
      </c>
      <c r="BK4379">
        <v>0</v>
      </c>
      <c r="BL4379" s="3" t="str">
        <f>VLOOKUP(O4379,DropDownList!$H$1:$I$7,2,FALSE)</f>
        <v>2023/24</v>
      </c>
      <c r="BM4379" s="3" t="str">
        <f t="shared" si="68"/>
        <v>PRAS</v>
      </c>
    </row>
    <row r="4380" spans="1:65" x14ac:dyDescent="0.2">
      <c r="A4380">
        <v>2025</v>
      </c>
      <c r="B4380">
        <v>10</v>
      </c>
      <c r="C4380" t="s">
        <v>162</v>
      </c>
      <c r="D4380" t="s">
        <v>188</v>
      </c>
      <c r="E4380" t="s">
        <v>22</v>
      </c>
      <c r="F4380">
        <v>9891</v>
      </c>
      <c r="G4380" t="s">
        <v>158</v>
      </c>
      <c r="H4380" t="s">
        <v>171</v>
      </c>
      <c r="I4380" t="s">
        <v>172</v>
      </c>
      <c r="J4380" s="1">
        <v>45931</v>
      </c>
      <c r="K4380" t="s">
        <v>253</v>
      </c>
      <c r="L4380">
        <v>3</v>
      </c>
      <c r="M4380" t="s">
        <v>429</v>
      </c>
      <c r="N4380" t="s">
        <v>145</v>
      </c>
      <c r="O4380" t="s">
        <v>147</v>
      </c>
      <c r="P4380" t="s">
        <v>161</v>
      </c>
      <c r="Q4380">
        <v>390</v>
      </c>
      <c r="R4380">
        <v>107</v>
      </c>
      <c r="S4380">
        <v>2265</v>
      </c>
      <c r="T4380">
        <v>20</v>
      </c>
      <c r="U4380">
        <v>41</v>
      </c>
      <c r="V4380">
        <v>15</v>
      </c>
      <c r="W4380">
        <v>260</v>
      </c>
      <c r="X4380">
        <v>260</v>
      </c>
      <c r="Y4380">
        <v>0</v>
      </c>
      <c r="Z4380">
        <v>0</v>
      </c>
      <c r="AA4380">
        <v>1855</v>
      </c>
      <c r="AB4380">
        <v>0</v>
      </c>
      <c r="AC4380">
        <v>0</v>
      </c>
      <c r="AD4380">
        <v>15</v>
      </c>
      <c r="AE4380">
        <v>0</v>
      </c>
      <c r="AF4380">
        <v>83</v>
      </c>
      <c r="AG4380">
        <v>0</v>
      </c>
      <c r="AH4380">
        <v>1</v>
      </c>
      <c r="AI4380">
        <v>23</v>
      </c>
      <c r="AJ4380">
        <v>0</v>
      </c>
      <c r="AK4380">
        <v>0</v>
      </c>
      <c r="AL4380">
        <v>0</v>
      </c>
      <c r="AM4380">
        <v>0</v>
      </c>
      <c r="AN4380">
        <v>0</v>
      </c>
      <c r="AO4380">
        <v>57</v>
      </c>
      <c r="AP4380">
        <v>159</v>
      </c>
      <c r="AQ4380">
        <v>59</v>
      </c>
      <c r="AR4380">
        <v>0</v>
      </c>
      <c r="AS4380">
        <v>19</v>
      </c>
      <c r="AT4380">
        <v>3</v>
      </c>
      <c r="AU4380">
        <v>5</v>
      </c>
      <c r="AV4380">
        <v>1</v>
      </c>
      <c r="AW4380">
        <v>1</v>
      </c>
      <c r="AX4380">
        <v>0</v>
      </c>
      <c r="AY4380">
        <v>20</v>
      </c>
      <c r="AZ4380">
        <v>28</v>
      </c>
      <c r="BA4380">
        <v>11</v>
      </c>
      <c r="BB4380">
        <v>3</v>
      </c>
      <c r="BC4380">
        <v>2</v>
      </c>
      <c r="BD4380">
        <v>0</v>
      </c>
      <c r="BE4380">
        <v>0</v>
      </c>
      <c r="BF4380">
        <v>103</v>
      </c>
      <c r="BG4380">
        <v>390</v>
      </c>
      <c r="BH4380">
        <v>0</v>
      </c>
      <c r="BI4380">
        <v>41</v>
      </c>
      <c r="BJ4380" s="2">
        <v>45944</v>
      </c>
      <c r="BK4380">
        <v>0</v>
      </c>
      <c r="BL4380" s="3" t="str">
        <f>VLOOKUP(O4380,DropDownList!$H$1:$I$7,2,FALSE)</f>
        <v>2024/25</v>
      </c>
      <c r="BM4380" s="3" t="str">
        <f t="shared" si="68"/>
        <v>VSUR</v>
      </c>
    </row>
    <row r="4381" spans="1:65" x14ac:dyDescent="0.2">
      <c r="A4381">
        <v>2025</v>
      </c>
      <c r="B4381">
        <v>10</v>
      </c>
      <c r="C4381" t="s">
        <v>162</v>
      </c>
      <c r="D4381" t="s">
        <v>188</v>
      </c>
      <c r="E4381" t="s">
        <v>22</v>
      </c>
      <c r="F4381">
        <v>9891</v>
      </c>
      <c r="G4381" t="s">
        <v>158</v>
      </c>
      <c r="H4381" t="s">
        <v>171</v>
      </c>
      <c r="I4381" t="s">
        <v>172</v>
      </c>
      <c r="J4381" s="1">
        <v>45931</v>
      </c>
      <c r="K4381" t="s">
        <v>253</v>
      </c>
      <c r="L4381">
        <v>3</v>
      </c>
      <c r="M4381" t="s">
        <v>429</v>
      </c>
      <c r="N4381" t="s">
        <v>145</v>
      </c>
      <c r="O4381" t="s">
        <v>156</v>
      </c>
      <c r="P4381" t="s">
        <v>150</v>
      </c>
      <c r="Q4381">
        <v>1858.54</v>
      </c>
      <c r="R4381">
        <v>59</v>
      </c>
      <c r="S4381">
        <v>8903.68</v>
      </c>
      <c r="T4381">
        <v>638.12</v>
      </c>
      <c r="U4381">
        <v>13</v>
      </c>
      <c r="V4381">
        <v>11</v>
      </c>
      <c r="W4381">
        <v>1479.95</v>
      </c>
      <c r="X4381">
        <v>1479.95</v>
      </c>
      <c r="Y4381">
        <v>55</v>
      </c>
      <c r="Z4381">
        <v>8265.56</v>
      </c>
      <c r="AA4381">
        <v>6407.02</v>
      </c>
      <c r="AB4381">
        <v>2295.14</v>
      </c>
      <c r="AC4381">
        <v>4111.88</v>
      </c>
      <c r="AD4381">
        <v>7</v>
      </c>
      <c r="AE4381">
        <v>4</v>
      </c>
      <c r="AF4381">
        <v>41</v>
      </c>
      <c r="AG4381">
        <v>5</v>
      </c>
      <c r="AH4381">
        <v>4</v>
      </c>
      <c r="AI4381">
        <v>8</v>
      </c>
      <c r="AJ4381">
        <v>19</v>
      </c>
      <c r="AK4381">
        <v>5</v>
      </c>
      <c r="AL4381">
        <v>1</v>
      </c>
      <c r="AM4381">
        <v>3</v>
      </c>
      <c r="AN4381">
        <v>0</v>
      </c>
      <c r="AO4381">
        <v>33</v>
      </c>
      <c r="AP4381">
        <v>134</v>
      </c>
      <c r="AQ4381">
        <v>35</v>
      </c>
      <c r="AR4381">
        <v>0</v>
      </c>
      <c r="AS4381">
        <v>16</v>
      </c>
      <c r="AT4381">
        <v>9</v>
      </c>
      <c r="AU4381">
        <v>1</v>
      </c>
      <c r="AV4381">
        <v>0</v>
      </c>
      <c r="AW4381">
        <v>0</v>
      </c>
      <c r="AX4381">
        <v>0</v>
      </c>
      <c r="AY4381">
        <v>25</v>
      </c>
      <c r="AZ4381">
        <v>29</v>
      </c>
      <c r="BA4381">
        <v>17</v>
      </c>
      <c r="BB4381">
        <v>1</v>
      </c>
      <c r="BC4381">
        <v>0</v>
      </c>
      <c r="BD4381">
        <v>0</v>
      </c>
      <c r="BE4381">
        <v>0</v>
      </c>
      <c r="BF4381">
        <v>33</v>
      </c>
      <c r="BG4381">
        <v>1125.3399999999999</v>
      </c>
      <c r="BH4381">
        <v>1</v>
      </c>
      <c r="BI4381">
        <v>13</v>
      </c>
      <c r="BJ4381" s="2">
        <v>45944</v>
      </c>
      <c r="BK4381">
        <v>0</v>
      </c>
      <c r="BL4381" s="3" t="str">
        <f>VLOOKUP(O4381,DropDownList!$H$1:$I$7,2,FALSE)</f>
        <v>2023/24</v>
      </c>
      <c r="BM4381" s="3" t="str">
        <f t="shared" si="68"/>
        <v>FISCAL FINES</v>
      </c>
    </row>
    <row r="4382" spans="1:65" x14ac:dyDescent="0.2">
      <c r="A4382">
        <v>2025</v>
      </c>
      <c r="B4382">
        <v>10</v>
      </c>
      <c r="C4382" t="s">
        <v>162</v>
      </c>
      <c r="D4382" t="s">
        <v>188</v>
      </c>
      <c r="E4382" t="s">
        <v>22</v>
      </c>
      <c r="F4382">
        <v>9891</v>
      </c>
      <c r="G4382" t="s">
        <v>158</v>
      </c>
      <c r="H4382" t="s">
        <v>171</v>
      </c>
      <c r="I4382" t="s">
        <v>172</v>
      </c>
      <c r="J4382" s="1">
        <v>45931</v>
      </c>
      <c r="K4382" t="s">
        <v>253</v>
      </c>
      <c r="L4382">
        <v>3</v>
      </c>
      <c r="M4382" t="s">
        <v>429</v>
      </c>
      <c r="N4382" t="s">
        <v>145</v>
      </c>
      <c r="O4382" t="s">
        <v>155</v>
      </c>
      <c r="P4382" t="s">
        <v>161</v>
      </c>
      <c r="Q4382">
        <v>140</v>
      </c>
      <c r="R4382">
        <v>118</v>
      </c>
      <c r="S4382">
        <v>2580</v>
      </c>
      <c r="T4382">
        <v>40</v>
      </c>
      <c r="U4382">
        <v>18</v>
      </c>
      <c r="V4382">
        <v>5</v>
      </c>
      <c r="W4382">
        <v>80</v>
      </c>
      <c r="X4382">
        <v>80</v>
      </c>
      <c r="Y4382">
        <v>0</v>
      </c>
      <c r="Z4382">
        <v>0</v>
      </c>
      <c r="AA4382">
        <v>2400</v>
      </c>
      <c r="AB4382">
        <v>0</v>
      </c>
      <c r="AC4382">
        <v>0</v>
      </c>
      <c r="AD4382">
        <v>5</v>
      </c>
      <c r="AE4382">
        <v>0</v>
      </c>
      <c r="AF4382">
        <v>109</v>
      </c>
      <c r="AG4382">
        <v>0</v>
      </c>
      <c r="AH4382">
        <v>2</v>
      </c>
      <c r="AI4382">
        <v>7</v>
      </c>
      <c r="AJ4382">
        <v>0</v>
      </c>
      <c r="AK4382">
        <v>0</v>
      </c>
      <c r="AL4382">
        <v>0</v>
      </c>
      <c r="AM4382">
        <v>0</v>
      </c>
      <c r="AN4382">
        <v>0</v>
      </c>
      <c r="AO4382">
        <v>68</v>
      </c>
      <c r="AP4382">
        <v>306</v>
      </c>
      <c r="AQ4382">
        <v>67</v>
      </c>
      <c r="AR4382">
        <v>0</v>
      </c>
      <c r="AS4382">
        <v>28</v>
      </c>
      <c r="AT4382">
        <v>21</v>
      </c>
      <c r="AU4382">
        <v>17</v>
      </c>
      <c r="AV4382">
        <v>10</v>
      </c>
      <c r="AW4382">
        <v>3</v>
      </c>
      <c r="AX4382">
        <v>0</v>
      </c>
      <c r="AY4382">
        <v>43</v>
      </c>
      <c r="AZ4382">
        <v>57</v>
      </c>
      <c r="BA4382">
        <v>33</v>
      </c>
      <c r="BB4382">
        <v>7</v>
      </c>
      <c r="BC4382">
        <v>5</v>
      </c>
      <c r="BD4382">
        <v>3</v>
      </c>
      <c r="BE4382">
        <v>0</v>
      </c>
      <c r="BF4382">
        <v>108</v>
      </c>
      <c r="BG4382">
        <v>140</v>
      </c>
      <c r="BH4382">
        <v>0</v>
      </c>
      <c r="BI4382">
        <v>15</v>
      </c>
      <c r="BJ4382" s="2">
        <v>45944</v>
      </c>
      <c r="BK4382">
        <v>1</v>
      </c>
      <c r="BL4382" s="3" t="str">
        <f>VLOOKUP(O4382,DropDownList!$H$1:$I$7,2,FALSE)</f>
        <v>2022/23</v>
      </c>
      <c r="BM4382" s="3" t="str">
        <f t="shared" si="68"/>
        <v>VSUR</v>
      </c>
    </row>
    <row r="4383" spans="1:65" x14ac:dyDescent="0.2">
      <c r="A4383">
        <v>2025</v>
      </c>
      <c r="B4383">
        <v>10</v>
      </c>
      <c r="C4383" t="s">
        <v>162</v>
      </c>
      <c r="D4383" t="s">
        <v>188</v>
      </c>
      <c r="E4383" t="s">
        <v>22</v>
      </c>
      <c r="F4383">
        <v>9891</v>
      </c>
      <c r="G4383" t="s">
        <v>158</v>
      </c>
      <c r="H4383" t="s">
        <v>171</v>
      </c>
      <c r="I4383" t="s">
        <v>172</v>
      </c>
      <c r="J4383" s="1">
        <v>45931</v>
      </c>
      <c r="K4383" t="s">
        <v>253</v>
      </c>
      <c r="L4383">
        <v>3</v>
      </c>
      <c r="M4383" t="s">
        <v>429</v>
      </c>
      <c r="N4383" t="s">
        <v>145</v>
      </c>
      <c r="O4383" t="s">
        <v>155</v>
      </c>
      <c r="P4383" t="s">
        <v>148</v>
      </c>
      <c r="Q4383">
        <v>0</v>
      </c>
      <c r="R4383">
        <v>1</v>
      </c>
      <c r="S4383">
        <v>60</v>
      </c>
      <c r="T4383">
        <v>0</v>
      </c>
      <c r="U4383">
        <v>0</v>
      </c>
      <c r="V4383">
        <v>0</v>
      </c>
      <c r="W4383">
        <v>0</v>
      </c>
      <c r="X4383">
        <v>0</v>
      </c>
      <c r="Y4383">
        <v>0</v>
      </c>
      <c r="Z4383">
        <v>0</v>
      </c>
      <c r="AA4383">
        <v>60</v>
      </c>
      <c r="AB4383">
        <v>0</v>
      </c>
      <c r="AC4383">
        <v>60</v>
      </c>
      <c r="AD4383">
        <v>0</v>
      </c>
      <c r="AE4383">
        <v>0</v>
      </c>
      <c r="AF4383">
        <v>1</v>
      </c>
      <c r="AG4383">
        <v>0</v>
      </c>
      <c r="AH4383">
        <v>0</v>
      </c>
      <c r="AI4383">
        <v>0</v>
      </c>
      <c r="AJ4383">
        <v>0</v>
      </c>
      <c r="AK4383">
        <v>0</v>
      </c>
      <c r="AL4383">
        <v>0</v>
      </c>
      <c r="AM4383">
        <v>0</v>
      </c>
      <c r="AN4383">
        <v>0</v>
      </c>
      <c r="AO4383">
        <v>1</v>
      </c>
      <c r="AP4383">
        <v>3</v>
      </c>
      <c r="AQ4383">
        <v>1</v>
      </c>
      <c r="AR4383">
        <v>0</v>
      </c>
      <c r="AS4383">
        <v>0</v>
      </c>
      <c r="AT4383">
        <v>0</v>
      </c>
      <c r="AU4383">
        <v>0</v>
      </c>
      <c r="AV4383">
        <v>0</v>
      </c>
      <c r="AW4383">
        <v>0</v>
      </c>
      <c r="AX4383">
        <v>0</v>
      </c>
      <c r="AY4383">
        <v>0</v>
      </c>
      <c r="AZ4383">
        <v>1</v>
      </c>
      <c r="BA4383">
        <v>0</v>
      </c>
      <c r="BB4383">
        <v>0</v>
      </c>
      <c r="BC4383">
        <v>0</v>
      </c>
      <c r="BD4383">
        <v>0</v>
      </c>
      <c r="BE4383">
        <v>0</v>
      </c>
      <c r="BF4383">
        <v>1</v>
      </c>
      <c r="BG4383">
        <v>0</v>
      </c>
      <c r="BH4383">
        <v>0</v>
      </c>
      <c r="BI4383">
        <v>0</v>
      </c>
      <c r="BJ4383" s="2">
        <v>45944</v>
      </c>
      <c r="BK4383">
        <v>0</v>
      </c>
      <c r="BL4383" s="3" t="str">
        <f>VLOOKUP(O4383,DropDownList!$H$1:$I$7,2,FALSE)</f>
        <v>2022/23</v>
      </c>
      <c r="BM4383" s="3" t="str">
        <f t="shared" si="68"/>
        <v>PRAS</v>
      </c>
    </row>
    <row r="4384" spans="1:65" x14ac:dyDescent="0.2">
      <c r="A4384">
        <v>2025</v>
      </c>
      <c r="B4384">
        <v>10</v>
      </c>
      <c r="C4384" t="s">
        <v>162</v>
      </c>
      <c r="D4384" t="s">
        <v>188</v>
      </c>
      <c r="E4384" t="s">
        <v>22</v>
      </c>
      <c r="F4384">
        <v>9891</v>
      </c>
      <c r="G4384" t="s">
        <v>158</v>
      </c>
      <c r="H4384" t="s">
        <v>171</v>
      </c>
      <c r="I4384" t="s">
        <v>172</v>
      </c>
      <c r="J4384" s="1">
        <v>45931</v>
      </c>
      <c r="K4384" t="s">
        <v>253</v>
      </c>
      <c r="L4384">
        <v>3</v>
      </c>
      <c r="M4384" t="s">
        <v>429</v>
      </c>
      <c r="N4384" t="s">
        <v>145</v>
      </c>
      <c r="O4384" t="s">
        <v>155</v>
      </c>
      <c r="P4384" t="s">
        <v>150</v>
      </c>
      <c r="Q4384">
        <v>455.84</v>
      </c>
      <c r="R4384">
        <v>65</v>
      </c>
      <c r="S4384">
        <v>7486.44</v>
      </c>
      <c r="T4384">
        <v>701.5</v>
      </c>
      <c r="U4384">
        <v>5</v>
      </c>
      <c r="V4384">
        <v>3</v>
      </c>
      <c r="W4384">
        <v>330.84</v>
      </c>
      <c r="X4384">
        <v>330.84</v>
      </c>
      <c r="Y4384">
        <v>60</v>
      </c>
      <c r="Z4384">
        <v>6784.94</v>
      </c>
      <c r="AA4384">
        <v>6329.1</v>
      </c>
      <c r="AB4384">
        <v>1016.6</v>
      </c>
      <c r="AC4384">
        <v>5312.5</v>
      </c>
      <c r="AD4384">
        <v>3</v>
      </c>
      <c r="AE4384">
        <v>0</v>
      </c>
      <c r="AF4384">
        <v>54</v>
      </c>
      <c r="AG4384">
        <v>0</v>
      </c>
      <c r="AH4384">
        <v>5</v>
      </c>
      <c r="AI4384">
        <v>5</v>
      </c>
      <c r="AJ4384">
        <v>13</v>
      </c>
      <c r="AK4384">
        <v>10</v>
      </c>
      <c r="AL4384">
        <v>0</v>
      </c>
      <c r="AM4384">
        <v>3</v>
      </c>
      <c r="AN4384">
        <v>0</v>
      </c>
      <c r="AO4384">
        <v>39</v>
      </c>
      <c r="AP4384">
        <v>167</v>
      </c>
      <c r="AQ4384">
        <v>39</v>
      </c>
      <c r="AR4384">
        <v>0</v>
      </c>
      <c r="AS4384">
        <v>13</v>
      </c>
      <c r="AT4384">
        <v>27</v>
      </c>
      <c r="AU4384">
        <v>3</v>
      </c>
      <c r="AV4384">
        <v>1</v>
      </c>
      <c r="AW4384">
        <v>0</v>
      </c>
      <c r="AX4384">
        <v>0</v>
      </c>
      <c r="AY4384">
        <v>29</v>
      </c>
      <c r="AZ4384">
        <v>34</v>
      </c>
      <c r="BA4384">
        <v>15</v>
      </c>
      <c r="BB4384">
        <v>1</v>
      </c>
      <c r="BC4384">
        <v>1</v>
      </c>
      <c r="BD4384">
        <v>1</v>
      </c>
      <c r="BE4384">
        <v>0</v>
      </c>
      <c r="BF4384">
        <v>39</v>
      </c>
      <c r="BG4384">
        <v>455.84</v>
      </c>
      <c r="BH4384">
        <v>1</v>
      </c>
      <c r="BI4384">
        <v>5</v>
      </c>
      <c r="BJ4384" s="2">
        <v>45944</v>
      </c>
      <c r="BK4384">
        <v>0</v>
      </c>
      <c r="BL4384" s="3" t="str">
        <f>VLOOKUP(O4384,DropDownList!$H$1:$I$7,2,FALSE)</f>
        <v>2022/23</v>
      </c>
      <c r="BM4384" s="3" t="str">
        <f t="shared" si="68"/>
        <v>FISCAL FINES</v>
      </c>
    </row>
    <row r="4385" spans="1:65" x14ac:dyDescent="0.2">
      <c r="A4385">
        <v>2025</v>
      </c>
      <c r="B4385">
        <v>10</v>
      </c>
      <c r="C4385" t="s">
        <v>162</v>
      </c>
      <c r="D4385" t="s">
        <v>188</v>
      </c>
      <c r="E4385" t="s">
        <v>22</v>
      </c>
      <c r="F4385">
        <v>9891</v>
      </c>
      <c r="G4385" t="s">
        <v>158</v>
      </c>
      <c r="H4385" t="s">
        <v>171</v>
      </c>
      <c r="I4385" t="s">
        <v>172</v>
      </c>
      <c r="J4385" s="1">
        <v>45931</v>
      </c>
      <c r="K4385" t="s">
        <v>253</v>
      </c>
      <c r="L4385">
        <v>3</v>
      </c>
      <c r="M4385" t="s">
        <v>429</v>
      </c>
      <c r="N4385" t="s">
        <v>145</v>
      </c>
      <c r="O4385" t="s">
        <v>155</v>
      </c>
      <c r="P4385" t="s">
        <v>160</v>
      </c>
      <c r="Q4385">
        <v>6678.7</v>
      </c>
      <c r="R4385">
        <v>130</v>
      </c>
      <c r="S4385">
        <v>56030</v>
      </c>
      <c r="T4385">
        <v>1270</v>
      </c>
      <c r="U4385">
        <v>19</v>
      </c>
      <c r="V4385">
        <v>13</v>
      </c>
      <c r="W4385">
        <v>4908.6000000000004</v>
      </c>
      <c r="X4385">
        <v>4908.6000000000004</v>
      </c>
      <c r="Y4385">
        <v>0</v>
      </c>
      <c r="Z4385">
        <v>0</v>
      </c>
      <c r="AA4385">
        <v>48081.3</v>
      </c>
      <c r="AB4385">
        <v>5683.83</v>
      </c>
      <c r="AC4385">
        <v>39997.47</v>
      </c>
      <c r="AD4385">
        <v>4</v>
      </c>
      <c r="AE4385">
        <v>9</v>
      </c>
      <c r="AF4385">
        <v>107</v>
      </c>
      <c r="AG4385">
        <v>13</v>
      </c>
      <c r="AH4385">
        <v>3</v>
      </c>
      <c r="AI4385">
        <v>6</v>
      </c>
      <c r="AJ4385">
        <v>0</v>
      </c>
      <c r="AK4385">
        <v>0</v>
      </c>
      <c r="AL4385">
        <v>0</v>
      </c>
      <c r="AM4385">
        <v>0</v>
      </c>
      <c r="AN4385">
        <v>0</v>
      </c>
      <c r="AO4385">
        <v>76</v>
      </c>
      <c r="AP4385">
        <v>342</v>
      </c>
      <c r="AQ4385">
        <v>74</v>
      </c>
      <c r="AR4385">
        <v>0</v>
      </c>
      <c r="AS4385">
        <v>31</v>
      </c>
      <c r="AT4385">
        <v>24</v>
      </c>
      <c r="AU4385">
        <v>18</v>
      </c>
      <c r="AV4385">
        <v>10</v>
      </c>
      <c r="AW4385">
        <v>4</v>
      </c>
      <c r="AX4385">
        <v>0</v>
      </c>
      <c r="AY4385">
        <v>51</v>
      </c>
      <c r="AZ4385">
        <v>64</v>
      </c>
      <c r="BA4385">
        <v>38</v>
      </c>
      <c r="BB4385">
        <v>7</v>
      </c>
      <c r="BC4385">
        <v>5</v>
      </c>
      <c r="BD4385">
        <v>4</v>
      </c>
      <c r="BE4385">
        <v>0</v>
      </c>
      <c r="BF4385">
        <v>118</v>
      </c>
      <c r="BG4385">
        <v>2040</v>
      </c>
      <c r="BH4385">
        <v>1</v>
      </c>
      <c r="BI4385">
        <v>16</v>
      </c>
      <c r="BJ4385" s="2">
        <v>45944</v>
      </c>
      <c r="BK4385">
        <v>1</v>
      </c>
      <c r="BL4385" s="3" t="str">
        <f>VLOOKUP(O4385,DropDownList!$H$1:$I$7,2,FALSE)</f>
        <v>2022/23</v>
      </c>
      <c r="BM4385" s="3" t="str">
        <f t="shared" si="68"/>
        <v>SC COURT</v>
      </c>
    </row>
    <row r="4386" spans="1:65" x14ac:dyDescent="0.2">
      <c r="A4386">
        <v>2025</v>
      </c>
      <c r="B4386">
        <v>10</v>
      </c>
      <c r="C4386" t="s">
        <v>162</v>
      </c>
      <c r="D4386" t="s">
        <v>188</v>
      </c>
      <c r="E4386" t="s">
        <v>22</v>
      </c>
      <c r="F4386">
        <v>9891</v>
      </c>
      <c r="G4386" t="s">
        <v>158</v>
      </c>
      <c r="H4386" t="s">
        <v>171</v>
      </c>
      <c r="I4386" t="s">
        <v>172</v>
      </c>
      <c r="J4386" s="1">
        <v>45931</v>
      </c>
      <c r="K4386" t="s">
        <v>253</v>
      </c>
      <c r="L4386">
        <v>3</v>
      </c>
      <c r="M4386" t="s">
        <v>429</v>
      </c>
      <c r="N4386" t="s">
        <v>145</v>
      </c>
      <c r="O4386" t="s">
        <v>156</v>
      </c>
      <c r="P4386" t="s">
        <v>161</v>
      </c>
      <c r="Q4386">
        <v>290</v>
      </c>
      <c r="R4386">
        <v>130</v>
      </c>
      <c r="S4386">
        <v>3322.5</v>
      </c>
      <c r="T4386">
        <v>0</v>
      </c>
      <c r="U4386">
        <v>34</v>
      </c>
      <c r="V4386">
        <v>13</v>
      </c>
      <c r="W4386">
        <v>210</v>
      </c>
      <c r="X4386">
        <v>210</v>
      </c>
      <c r="Y4386">
        <v>0</v>
      </c>
      <c r="Z4386">
        <v>0</v>
      </c>
      <c r="AA4386">
        <v>3032.5</v>
      </c>
      <c r="AB4386">
        <v>0</v>
      </c>
      <c r="AC4386">
        <v>0</v>
      </c>
      <c r="AD4386">
        <v>13</v>
      </c>
      <c r="AE4386">
        <v>0</v>
      </c>
      <c r="AF4386">
        <v>114</v>
      </c>
      <c r="AG4386">
        <v>0</v>
      </c>
      <c r="AH4386">
        <v>0</v>
      </c>
      <c r="AI4386">
        <v>16</v>
      </c>
      <c r="AJ4386">
        <v>0</v>
      </c>
      <c r="AK4386">
        <v>0</v>
      </c>
      <c r="AL4386">
        <v>0</v>
      </c>
      <c r="AM4386">
        <v>0</v>
      </c>
      <c r="AN4386">
        <v>0</v>
      </c>
      <c r="AO4386">
        <v>77</v>
      </c>
      <c r="AP4386">
        <v>298</v>
      </c>
      <c r="AQ4386">
        <v>78</v>
      </c>
      <c r="AR4386">
        <v>0</v>
      </c>
      <c r="AS4386">
        <v>36</v>
      </c>
      <c r="AT4386">
        <v>18</v>
      </c>
      <c r="AU4386">
        <v>11</v>
      </c>
      <c r="AV4386">
        <v>5</v>
      </c>
      <c r="AW4386">
        <v>2</v>
      </c>
      <c r="AX4386">
        <v>0</v>
      </c>
      <c r="AY4386">
        <v>39</v>
      </c>
      <c r="AZ4386">
        <v>56</v>
      </c>
      <c r="BA4386">
        <v>34</v>
      </c>
      <c r="BB4386">
        <v>5</v>
      </c>
      <c r="BC4386">
        <v>1</v>
      </c>
      <c r="BD4386">
        <v>2</v>
      </c>
      <c r="BE4386">
        <v>0</v>
      </c>
      <c r="BF4386">
        <v>123</v>
      </c>
      <c r="BG4386">
        <v>290</v>
      </c>
      <c r="BH4386">
        <v>0</v>
      </c>
      <c r="BI4386">
        <v>32</v>
      </c>
      <c r="BJ4386" s="2">
        <v>45944</v>
      </c>
      <c r="BK4386">
        <v>0</v>
      </c>
      <c r="BL4386" s="3" t="str">
        <f>VLOOKUP(O4386,DropDownList!$H$1:$I$7,2,FALSE)</f>
        <v>2023/24</v>
      </c>
      <c r="BM4386" s="3" t="str">
        <f t="shared" si="68"/>
        <v>VSUR</v>
      </c>
    </row>
    <row r="4387" spans="1:65" x14ac:dyDescent="0.2">
      <c r="A4387">
        <v>2025</v>
      </c>
      <c r="B4387">
        <v>10</v>
      </c>
      <c r="C4387" t="s">
        <v>162</v>
      </c>
      <c r="D4387" t="s">
        <v>188</v>
      </c>
      <c r="E4387" t="s">
        <v>22</v>
      </c>
      <c r="F4387">
        <v>9891</v>
      </c>
      <c r="G4387" t="s">
        <v>158</v>
      </c>
      <c r="H4387" t="s">
        <v>171</v>
      </c>
      <c r="I4387" t="s">
        <v>172</v>
      </c>
      <c r="J4387" s="1">
        <v>45931</v>
      </c>
      <c r="K4387" t="s">
        <v>253</v>
      </c>
      <c r="L4387">
        <v>3</v>
      </c>
      <c r="M4387" t="s">
        <v>429</v>
      </c>
      <c r="N4387" t="s">
        <v>145</v>
      </c>
      <c r="O4387" t="s">
        <v>147</v>
      </c>
      <c r="P4387" t="s">
        <v>150</v>
      </c>
      <c r="Q4387">
        <v>1882.72</v>
      </c>
      <c r="R4387">
        <v>40</v>
      </c>
      <c r="S4387">
        <v>7758.87</v>
      </c>
      <c r="T4387">
        <v>250</v>
      </c>
      <c r="U4387">
        <v>16</v>
      </c>
      <c r="V4387">
        <v>10</v>
      </c>
      <c r="W4387">
        <v>1252.24</v>
      </c>
      <c r="X4387">
        <v>1316.24</v>
      </c>
      <c r="Y4387">
        <v>38</v>
      </c>
      <c r="Z4387">
        <v>7508.87</v>
      </c>
      <c r="AA4387">
        <v>5626.15</v>
      </c>
      <c r="AB4387">
        <v>2535.29</v>
      </c>
      <c r="AC4387">
        <v>3090.86</v>
      </c>
      <c r="AD4387">
        <v>6</v>
      </c>
      <c r="AE4387">
        <v>4</v>
      </c>
      <c r="AF4387">
        <v>22</v>
      </c>
      <c r="AG4387">
        <v>7</v>
      </c>
      <c r="AH4387">
        <v>2</v>
      </c>
      <c r="AI4387">
        <v>9</v>
      </c>
      <c r="AJ4387">
        <v>15</v>
      </c>
      <c r="AK4387">
        <v>7</v>
      </c>
      <c r="AL4387">
        <v>1</v>
      </c>
      <c r="AM4387">
        <v>1</v>
      </c>
      <c r="AN4387">
        <v>0</v>
      </c>
      <c r="AO4387">
        <v>19</v>
      </c>
      <c r="AP4387">
        <v>59</v>
      </c>
      <c r="AQ4387">
        <v>21</v>
      </c>
      <c r="AR4387">
        <v>0</v>
      </c>
      <c r="AS4387">
        <v>9</v>
      </c>
      <c r="AT4387">
        <v>1</v>
      </c>
      <c r="AU4387">
        <v>1</v>
      </c>
      <c r="AV4387">
        <v>0</v>
      </c>
      <c r="AW4387">
        <v>0</v>
      </c>
      <c r="AX4387">
        <v>0</v>
      </c>
      <c r="AY4387">
        <v>6</v>
      </c>
      <c r="AZ4387">
        <v>13</v>
      </c>
      <c r="BA4387">
        <v>7</v>
      </c>
      <c r="BB4387">
        <v>0</v>
      </c>
      <c r="BC4387">
        <v>0</v>
      </c>
      <c r="BD4387">
        <v>0</v>
      </c>
      <c r="BE4387">
        <v>0</v>
      </c>
      <c r="BF4387">
        <v>19</v>
      </c>
      <c r="BG4387">
        <v>1236.25</v>
      </c>
      <c r="BH4387">
        <v>0</v>
      </c>
      <c r="BI4387">
        <v>16</v>
      </c>
      <c r="BJ4387" s="2">
        <v>45944</v>
      </c>
      <c r="BK4387">
        <v>0</v>
      </c>
      <c r="BL4387" s="3" t="str">
        <f>VLOOKUP(O4387,DropDownList!$H$1:$I$7,2,FALSE)</f>
        <v>2024/25</v>
      </c>
      <c r="BM4387" s="3" t="str">
        <f t="shared" si="68"/>
        <v>FISCAL FINES</v>
      </c>
    </row>
    <row r="4388" spans="1:65" x14ac:dyDescent="0.2">
      <c r="A4388">
        <v>2025</v>
      </c>
      <c r="B4388">
        <v>10</v>
      </c>
      <c r="C4388" t="s">
        <v>162</v>
      </c>
      <c r="D4388" t="s">
        <v>188</v>
      </c>
      <c r="E4388" t="s">
        <v>22</v>
      </c>
      <c r="F4388">
        <v>9891</v>
      </c>
      <c r="G4388" t="s">
        <v>158</v>
      </c>
      <c r="H4388" t="s">
        <v>171</v>
      </c>
      <c r="I4388" t="s">
        <v>172</v>
      </c>
      <c r="J4388" s="1">
        <v>45931</v>
      </c>
      <c r="K4388" t="s">
        <v>253</v>
      </c>
      <c r="L4388">
        <v>3</v>
      </c>
      <c r="M4388" t="s">
        <v>429</v>
      </c>
      <c r="N4388" t="s">
        <v>145</v>
      </c>
      <c r="O4388" t="s">
        <v>149</v>
      </c>
      <c r="P4388" t="s">
        <v>161</v>
      </c>
      <c r="Q4388">
        <v>80</v>
      </c>
      <c r="R4388">
        <v>20</v>
      </c>
      <c r="S4388">
        <v>370</v>
      </c>
      <c r="T4388">
        <v>0</v>
      </c>
      <c r="U4388">
        <v>11</v>
      </c>
      <c r="V4388">
        <v>5</v>
      </c>
      <c r="W4388">
        <v>80</v>
      </c>
      <c r="X4388">
        <v>80</v>
      </c>
      <c r="Y4388">
        <v>0</v>
      </c>
      <c r="Z4388">
        <v>0</v>
      </c>
      <c r="AA4388">
        <v>290</v>
      </c>
      <c r="AB4388">
        <v>0</v>
      </c>
      <c r="AC4388">
        <v>0</v>
      </c>
      <c r="AD4388">
        <v>5</v>
      </c>
      <c r="AE4388">
        <v>0</v>
      </c>
      <c r="AF4388">
        <v>15</v>
      </c>
      <c r="AG4388">
        <v>0</v>
      </c>
      <c r="AH4388">
        <v>0</v>
      </c>
      <c r="AI4388">
        <v>5</v>
      </c>
      <c r="AJ4388">
        <v>0</v>
      </c>
      <c r="AK4388">
        <v>0</v>
      </c>
      <c r="AL4388">
        <v>0</v>
      </c>
      <c r="AM4388">
        <v>0</v>
      </c>
      <c r="AN4388">
        <v>0</v>
      </c>
      <c r="AO4388">
        <v>7</v>
      </c>
      <c r="AP4388">
        <v>10</v>
      </c>
      <c r="AQ4388">
        <v>8</v>
      </c>
      <c r="AR4388">
        <v>0</v>
      </c>
      <c r="AS4388">
        <v>0</v>
      </c>
      <c r="AT4388">
        <v>0</v>
      </c>
      <c r="AU4388">
        <v>0</v>
      </c>
      <c r="AV4388">
        <v>0</v>
      </c>
      <c r="AW4388">
        <v>0</v>
      </c>
      <c r="AX4388">
        <v>0</v>
      </c>
      <c r="AY4388">
        <v>0</v>
      </c>
      <c r="AZ4388">
        <v>0</v>
      </c>
      <c r="BA4388">
        <v>0</v>
      </c>
      <c r="BB4388">
        <v>0</v>
      </c>
      <c r="BC4388">
        <v>0</v>
      </c>
      <c r="BD4388">
        <v>0</v>
      </c>
      <c r="BE4388">
        <v>0</v>
      </c>
      <c r="BF4388">
        <v>19</v>
      </c>
      <c r="BG4388">
        <v>80</v>
      </c>
      <c r="BH4388">
        <v>0</v>
      </c>
      <c r="BI4388">
        <v>11</v>
      </c>
      <c r="BJ4388" s="2">
        <v>45944</v>
      </c>
      <c r="BK4388">
        <v>0</v>
      </c>
      <c r="BL4388" s="3" t="str">
        <f>VLOOKUP(O4388,DropDownList!$H$1:$I$7,2,FALSE)</f>
        <v>2025/26</v>
      </c>
      <c r="BM4388" s="3" t="str">
        <f t="shared" si="68"/>
        <v>VSUR</v>
      </c>
    </row>
    <row r="4389" spans="1:65" x14ac:dyDescent="0.2">
      <c r="A4389">
        <v>2025</v>
      </c>
      <c r="B4389">
        <v>10</v>
      </c>
      <c r="C4389" t="s">
        <v>162</v>
      </c>
      <c r="D4389" t="s">
        <v>188</v>
      </c>
      <c r="E4389" t="s">
        <v>22</v>
      </c>
      <c r="F4389">
        <v>9891</v>
      </c>
      <c r="G4389" t="s">
        <v>158</v>
      </c>
      <c r="H4389" t="s">
        <v>171</v>
      </c>
      <c r="I4389" t="s">
        <v>172</v>
      </c>
      <c r="J4389" s="1">
        <v>45931</v>
      </c>
      <c r="K4389" t="s">
        <v>253</v>
      </c>
      <c r="L4389">
        <v>3</v>
      </c>
      <c r="M4389" t="s">
        <v>429</v>
      </c>
      <c r="N4389" t="s">
        <v>145</v>
      </c>
      <c r="O4389" t="s">
        <v>147</v>
      </c>
      <c r="P4389" t="s">
        <v>160</v>
      </c>
      <c r="Q4389">
        <v>16673.060000000001</v>
      </c>
      <c r="R4389">
        <v>120</v>
      </c>
      <c r="S4389">
        <v>54369</v>
      </c>
      <c r="T4389">
        <v>420</v>
      </c>
      <c r="U4389">
        <v>46</v>
      </c>
      <c r="V4389">
        <v>27</v>
      </c>
      <c r="W4389">
        <v>9669.66</v>
      </c>
      <c r="X4389">
        <v>11339.66</v>
      </c>
      <c r="Y4389">
        <v>0</v>
      </c>
      <c r="Z4389">
        <v>0</v>
      </c>
      <c r="AA4389">
        <v>37275.94</v>
      </c>
      <c r="AB4389">
        <v>6405</v>
      </c>
      <c r="AC4389">
        <v>29015.94</v>
      </c>
      <c r="AD4389">
        <v>18</v>
      </c>
      <c r="AE4389">
        <v>9</v>
      </c>
      <c r="AF4389">
        <v>74</v>
      </c>
      <c r="AG4389">
        <v>19</v>
      </c>
      <c r="AH4389">
        <v>1</v>
      </c>
      <c r="AI4389">
        <v>26</v>
      </c>
      <c r="AJ4389">
        <v>0</v>
      </c>
      <c r="AK4389">
        <v>0</v>
      </c>
      <c r="AL4389">
        <v>0</v>
      </c>
      <c r="AM4389">
        <v>0</v>
      </c>
      <c r="AN4389">
        <v>0</v>
      </c>
      <c r="AO4389">
        <v>61</v>
      </c>
      <c r="AP4389">
        <v>173</v>
      </c>
      <c r="AQ4389">
        <v>63</v>
      </c>
      <c r="AR4389">
        <v>0</v>
      </c>
      <c r="AS4389">
        <v>19</v>
      </c>
      <c r="AT4389">
        <v>5</v>
      </c>
      <c r="AU4389">
        <v>6</v>
      </c>
      <c r="AV4389">
        <v>2</v>
      </c>
      <c r="AW4389">
        <v>1</v>
      </c>
      <c r="AX4389">
        <v>0</v>
      </c>
      <c r="AY4389">
        <v>21</v>
      </c>
      <c r="AZ4389">
        <v>31</v>
      </c>
      <c r="BA4389">
        <v>13</v>
      </c>
      <c r="BB4389">
        <v>3</v>
      </c>
      <c r="BC4389">
        <v>2</v>
      </c>
      <c r="BD4389">
        <v>0</v>
      </c>
      <c r="BE4389">
        <v>0</v>
      </c>
      <c r="BF4389">
        <v>116</v>
      </c>
      <c r="BG4389">
        <v>9014</v>
      </c>
      <c r="BH4389">
        <v>0</v>
      </c>
      <c r="BI4389">
        <v>46</v>
      </c>
      <c r="BJ4389" s="2">
        <v>45944</v>
      </c>
      <c r="BK4389">
        <v>0</v>
      </c>
      <c r="BL4389" s="3" t="str">
        <f>VLOOKUP(O4389,DropDownList!$H$1:$I$7,2,FALSE)</f>
        <v>2024/25</v>
      </c>
      <c r="BM4389" s="3" t="str">
        <f t="shared" si="68"/>
        <v>SC COURT</v>
      </c>
    </row>
    <row r="4390" spans="1:65" x14ac:dyDescent="0.2">
      <c r="A4390">
        <v>2025</v>
      </c>
      <c r="B4390">
        <v>10</v>
      </c>
      <c r="C4390" t="s">
        <v>162</v>
      </c>
      <c r="D4390" t="s">
        <v>188</v>
      </c>
      <c r="E4390" t="s">
        <v>22</v>
      </c>
      <c r="F4390">
        <v>9891</v>
      </c>
      <c r="G4390" t="s">
        <v>158</v>
      </c>
      <c r="H4390" t="s">
        <v>171</v>
      </c>
      <c r="I4390" t="s">
        <v>172</v>
      </c>
      <c r="J4390" s="1">
        <v>45931</v>
      </c>
      <c r="K4390" t="s">
        <v>253</v>
      </c>
      <c r="L4390">
        <v>3</v>
      </c>
      <c r="M4390" t="s">
        <v>429</v>
      </c>
      <c r="N4390" t="s">
        <v>145</v>
      </c>
      <c r="O4390" t="s">
        <v>156</v>
      </c>
      <c r="P4390" t="s">
        <v>160</v>
      </c>
      <c r="Q4390">
        <v>9015.8799999999992</v>
      </c>
      <c r="R4390">
        <v>145</v>
      </c>
      <c r="S4390">
        <v>69963.5</v>
      </c>
      <c r="T4390">
        <v>630</v>
      </c>
      <c r="U4390">
        <v>36</v>
      </c>
      <c r="V4390">
        <v>22</v>
      </c>
      <c r="W4390">
        <v>5919.81</v>
      </c>
      <c r="X4390">
        <v>6104.81</v>
      </c>
      <c r="Y4390">
        <v>0</v>
      </c>
      <c r="Z4390">
        <v>0</v>
      </c>
      <c r="AA4390">
        <v>60317.62</v>
      </c>
      <c r="AB4390">
        <v>7881.55</v>
      </c>
      <c r="AC4390">
        <v>49403.57</v>
      </c>
      <c r="AD4390">
        <v>13</v>
      </c>
      <c r="AE4390">
        <v>9</v>
      </c>
      <c r="AF4390">
        <v>107</v>
      </c>
      <c r="AG4390">
        <v>20</v>
      </c>
      <c r="AH4390">
        <v>0</v>
      </c>
      <c r="AI4390">
        <v>16</v>
      </c>
      <c r="AJ4390">
        <v>0</v>
      </c>
      <c r="AK4390">
        <v>0</v>
      </c>
      <c r="AL4390">
        <v>0</v>
      </c>
      <c r="AM4390">
        <v>0</v>
      </c>
      <c r="AN4390">
        <v>0</v>
      </c>
      <c r="AO4390">
        <v>85</v>
      </c>
      <c r="AP4390">
        <v>322</v>
      </c>
      <c r="AQ4390">
        <v>86</v>
      </c>
      <c r="AR4390">
        <v>0</v>
      </c>
      <c r="AS4390">
        <v>38</v>
      </c>
      <c r="AT4390">
        <v>18</v>
      </c>
      <c r="AU4390">
        <v>12</v>
      </c>
      <c r="AV4390">
        <v>5</v>
      </c>
      <c r="AW4390">
        <v>2</v>
      </c>
      <c r="AX4390">
        <v>0</v>
      </c>
      <c r="AY4390">
        <v>42</v>
      </c>
      <c r="AZ4390">
        <v>61</v>
      </c>
      <c r="BA4390">
        <v>36</v>
      </c>
      <c r="BB4390">
        <v>6</v>
      </c>
      <c r="BC4390">
        <v>1</v>
      </c>
      <c r="BD4390">
        <v>3</v>
      </c>
      <c r="BE4390">
        <v>0</v>
      </c>
      <c r="BF4390">
        <v>137</v>
      </c>
      <c r="BG4390">
        <v>5255</v>
      </c>
      <c r="BH4390">
        <v>2</v>
      </c>
      <c r="BI4390">
        <v>34</v>
      </c>
      <c r="BJ4390" s="2">
        <v>45944</v>
      </c>
      <c r="BK4390">
        <v>0</v>
      </c>
      <c r="BL4390" s="3" t="str">
        <f>VLOOKUP(O4390,DropDownList!$H$1:$I$7,2,FALSE)</f>
        <v>2023/24</v>
      </c>
      <c r="BM4390" s="3" t="str">
        <f t="shared" ref="BM4390:BM4453" si="69">IF(RIGHT(P4390,4)="VSUR","VSUR",IF(RIGHT(P4390,4)="CONF","CONF",P4390))</f>
        <v>SC COURT</v>
      </c>
    </row>
    <row r="4391" spans="1:65" x14ac:dyDescent="0.2">
      <c r="A4391">
        <v>2025</v>
      </c>
      <c r="B4391">
        <v>10</v>
      </c>
      <c r="C4391" t="s">
        <v>162</v>
      </c>
      <c r="D4391" t="s">
        <v>188</v>
      </c>
      <c r="E4391" t="s">
        <v>22</v>
      </c>
      <c r="F4391">
        <v>9891</v>
      </c>
      <c r="G4391" t="s">
        <v>158</v>
      </c>
      <c r="H4391" t="s">
        <v>171</v>
      </c>
      <c r="I4391" t="s">
        <v>172</v>
      </c>
      <c r="J4391" s="1">
        <v>45931</v>
      </c>
      <c r="K4391" t="s">
        <v>253</v>
      </c>
      <c r="L4391">
        <v>3</v>
      </c>
      <c r="M4391" t="s">
        <v>429</v>
      </c>
      <c r="N4391" t="s">
        <v>145</v>
      </c>
      <c r="O4391" t="s">
        <v>149</v>
      </c>
      <c r="P4391" t="s">
        <v>160</v>
      </c>
      <c r="Q4391">
        <v>3520</v>
      </c>
      <c r="R4391">
        <v>22</v>
      </c>
      <c r="S4391">
        <v>9260</v>
      </c>
      <c r="T4391">
        <v>0</v>
      </c>
      <c r="U4391">
        <v>12</v>
      </c>
      <c r="V4391">
        <v>8</v>
      </c>
      <c r="W4391">
        <v>1470</v>
      </c>
      <c r="X4391">
        <v>2940</v>
      </c>
      <c r="Y4391">
        <v>0</v>
      </c>
      <c r="Z4391">
        <v>0</v>
      </c>
      <c r="AA4391">
        <v>5740</v>
      </c>
      <c r="AB4391">
        <v>0</v>
      </c>
      <c r="AC4391">
        <v>5450</v>
      </c>
      <c r="AD4391">
        <v>6</v>
      </c>
      <c r="AE4391">
        <v>2</v>
      </c>
      <c r="AF4391">
        <v>10</v>
      </c>
      <c r="AG4391">
        <v>6</v>
      </c>
      <c r="AH4391">
        <v>0</v>
      </c>
      <c r="AI4391">
        <v>6</v>
      </c>
      <c r="AJ4391">
        <v>0</v>
      </c>
      <c r="AK4391">
        <v>0</v>
      </c>
      <c r="AL4391">
        <v>0</v>
      </c>
      <c r="AM4391">
        <v>0</v>
      </c>
      <c r="AN4391">
        <v>0</v>
      </c>
      <c r="AO4391">
        <v>8</v>
      </c>
      <c r="AP4391">
        <v>9</v>
      </c>
      <c r="AQ4391">
        <v>7</v>
      </c>
      <c r="AR4391">
        <v>0</v>
      </c>
      <c r="AS4391">
        <v>0</v>
      </c>
      <c r="AT4391">
        <v>0</v>
      </c>
      <c r="AU4391">
        <v>0</v>
      </c>
      <c r="AV4391">
        <v>0</v>
      </c>
      <c r="AW4391">
        <v>1</v>
      </c>
      <c r="AX4391">
        <v>0</v>
      </c>
      <c r="AY4391">
        <v>0</v>
      </c>
      <c r="AZ4391">
        <v>0</v>
      </c>
      <c r="BA4391">
        <v>0</v>
      </c>
      <c r="BB4391">
        <v>0</v>
      </c>
      <c r="BC4391">
        <v>0</v>
      </c>
      <c r="BD4391">
        <v>0</v>
      </c>
      <c r="BE4391">
        <v>0</v>
      </c>
      <c r="BF4391">
        <v>20</v>
      </c>
      <c r="BG4391">
        <v>2150</v>
      </c>
      <c r="BH4391">
        <v>0</v>
      </c>
      <c r="BI4391">
        <v>11</v>
      </c>
      <c r="BJ4391" s="2">
        <v>45944</v>
      </c>
      <c r="BK4391">
        <v>0</v>
      </c>
      <c r="BL4391" s="3" t="str">
        <f>VLOOKUP(O4391,DropDownList!$H$1:$I$7,2,FALSE)</f>
        <v>2025/26</v>
      </c>
      <c r="BM4391" s="3" t="str">
        <f t="shared" si="69"/>
        <v>SC COURT</v>
      </c>
    </row>
    <row r="4392" spans="1:65" x14ac:dyDescent="0.2">
      <c r="A4392">
        <v>2025</v>
      </c>
      <c r="B4392">
        <v>10</v>
      </c>
      <c r="C4392" t="s">
        <v>162</v>
      </c>
      <c r="D4392" t="s">
        <v>188</v>
      </c>
      <c r="E4392" t="s">
        <v>22</v>
      </c>
      <c r="F4392">
        <v>9891</v>
      </c>
      <c r="G4392" t="s">
        <v>158</v>
      </c>
      <c r="H4392" t="s">
        <v>171</v>
      </c>
      <c r="I4392" t="s">
        <v>172</v>
      </c>
      <c r="J4392" s="1">
        <v>45931</v>
      </c>
      <c r="K4392" t="s">
        <v>253</v>
      </c>
      <c r="L4392">
        <v>3</v>
      </c>
      <c r="M4392" t="s">
        <v>429</v>
      </c>
      <c r="N4392" t="s">
        <v>145</v>
      </c>
      <c r="O4392" t="s">
        <v>149</v>
      </c>
      <c r="P4392" t="s">
        <v>150</v>
      </c>
      <c r="Q4392">
        <v>847.59</v>
      </c>
      <c r="R4392">
        <v>14</v>
      </c>
      <c r="S4392">
        <v>2081.77</v>
      </c>
      <c r="T4392">
        <v>358.76</v>
      </c>
      <c r="U4392">
        <v>5</v>
      </c>
      <c r="V4392">
        <v>5</v>
      </c>
      <c r="W4392">
        <v>771.75</v>
      </c>
      <c r="X4392">
        <v>847.59</v>
      </c>
      <c r="Y4392">
        <v>11</v>
      </c>
      <c r="Z4392">
        <v>1723.01</v>
      </c>
      <c r="AA4392">
        <v>875.42</v>
      </c>
      <c r="AB4392">
        <v>175.42</v>
      </c>
      <c r="AC4392">
        <v>700</v>
      </c>
      <c r="AD4392">
        <v>4</v>
      </c>
      <c r="AE4392">
        <v>1</v>
      </c>
      <c r="AF4392">
        <v>6</v>
      </c>
      <c r="AG4392">
        <v>1</v>
      </c>
      <c r="AH4392">
        <v>3</v>
      </c>
      <c r="AI4392">
        <v>4</v>
      </c>
      <c r="AJ4392">
        <v>5</v>
      </c>
      <c r="AK4392">
        <v>1</v>
      </c>
      <c r="AL4392">
        <v>1</v>
      </c>
      <c r="AM4392">
        <v>0</v>
      </c>
      <c r="AN4392">
        <v>0</v>
      </c>
      <c r="AO4392">
        <v>5</v>
      </c>
      <c r="AP4392">
        <v>5</v>
      </c>
      <c r="AQ4392">
        <v>5</v>
      </c>
      <c r="AR4392">
        <v>0</v>
      </c>
      <c r="AS4392">
        <v>0</v>
      </c>
      <c r="AT4392">
        <v>0</v>
      </c>
      <c r="AU4392">
        <v>0</v>
      </c>
      <c r="AV4392">
        <v>0</v>
      </c>
      <c r="AW4392">
        <v>0</v>
      </c>
      <c r="AX4392">
        <v>0</v>
      </c>
      <c r="AY4392">
        <v>0</v>
      </c>
      <c r="AZ4392">
        <v>0</v>
      </c>
      <c r="BA4392">
        <v>0</v>
      </c>
      <c r="BB4392">
        <v>0</v>
      </c>
      <c r="BC4392">
        <v>0</v>
      </c>
      <c r="BD4392">
        <v>0</v>
      </c>
      <c r="BE4392">
        <v>0</v>
      </c>
      <c r="BF4392">
        <v>5</v>
      </c>
      <c r="BG4392">
        <v>721.75</v>
      </c>
      <c r="BH4392">
        <v>0</v>
      </c>
      <c r="BI4392">
        <v>5</v>
      </c>
      <c r="BJ4392" s="2">
        <v>45944</v>
      </c>
      <c r="BK4392">
        <v>0</v>
      </c>
      <c r="BL4392" s="3" t="str">
        <f>VLOOKUP(O4392,DropDownList!$H$1:$I$7,2,FALSE)</f>
        <v>2025/26</v>
      </c>
      <c r="BM4392" s="3" t="str">
        <f t="shared" si="69"/>
        <v>FISCAL FINES</v>
      </c>
    </row>
    <row r="4393" spans="1:65" x14ac:dyDescent="0.2">
      <c r="A4393">
        <v>2025</v>
      </c>
      <c r="B4393">
        <v>10</v>
      </c>
      <c r="C4393" t="s">
        <v>189</v>
      </c>
      <c r="D4393" t="s">
        <v>190</v>
      </c>
      <c r="E4393" t="s">
        <v>24</v>
      </c>
      <c r="F4393">
        <v>9278</v>
      </c>
      <c r="G4393" t="s">
        <v>141</v>
      </c>
      <c r="H4393" t="s">
        <v>189</v>
      </c>
      <c r="I4393" t="s">
        <v>189</v>
      </c>
      <c r="J4393" s="1">
        <v>45931</v>
      </c>
      <c r="K4393" t="s">
        <v>253</v>
      </c>
      <c r="L4393">
        <v>3</v>
      </c>
      <c r="M4393" t="s">
        <v>429</v>
      </c>
      <c r="N4393" t="s">
        <v>145</v>
      </c>
      <c r="O4393" t="s">
        <v>147</v>
      </c>
      <c r="P4393" t="s">
        <v>151</v>
      </c>
      <c r="Q4393">
        <v>0</v>
      </c>
      <c r="R4393">
        <v>81</v>
      </c>
      <c r="S4393">
        <v>2430</v>
      </c>
      <c r="T4393">
        <v>600</v>
      </c>
      <c r="U4393">
        <v>0</v>
      </c>
      <c r="V4393">
        <v>0</v>
      </c>
      <c r="W4393">
        <v>0</v>
      </c>
      <c r="X4393">
        <v>0</v>
      </c>
      <c r="Y4393">
        <v>0</v>
      </c>
      <c r="Z4393">
        <v>0</v>
      </c>
      <c r="AA4393">
        <v>1830</v>
      </c>
      <c r="AB4393">
        <v>0</v>
      </c>
      <c r="AC4393">
        <v>1830</v>
      </c>
      <c r="AD4393">
        <v>0</v>
      </c>
      <c r="AE4393">
        <v>0</v>
      </c>
      <c r="AF4393">
        <v>61</v>
      </c>
      <c r="AG4393">
        <v>0</v>
      </c>
      <c r="AH4393">
        <v>20</v>
      </c>
      <c r="AI4393">
        <v>0</v>
      </c>
      <c r="AJ4393">
        <v>0</v>
      </c>
      <c r="AK4393">
        <v>0</v>
      </c>
      <c r="AL4393">
        <v>0</v>
      </c>
      <c r="AM4393">
        <v>3</v>
      </c>
      <c r="AN4393">
        <v>0</v>
      </c>
      <c r="AO4393">
        <v>0</v>
      </c>
      <c r="AP4393">
        <v>0</v>
      </c>
      <c r="AQ4393">
        <v>0</v>
      </c>
      <c r="AR4393">
        <v>0</v>
      </c>
      <c r="AS4393">
        <v>0</v>
      </c>
      <c r="AT4393">
        <v>0</v>
      </c>
      <c r="AU4393">
        <v>0</v>
      </c>
      <c r="AV4393">
        <v>0</v>
      </c>
      <c r="AW4393">
        <v>0</v>
      </c>
      <c r="AX4393">
        <v>0</v>
      </c>
      <c r="AY4393">
        <v>0</v>
      </c>
      <c r="AZ4393">
        <v>0</v>
      </c>
      <c r="BA4393">
        <v>0</v>
      </c>
      <c r="BB4393">
        <v>0</v>
      </c>
      <c r="BC4393">
        <v>0</v>
      </c>
      <c r="BD4393">
        <v>0</v>
      </c>
      <c r="BE4393">
        <v>0</v>
      </c>
      <c r="BF4393">
        <v>0</v>
      </c>
      <c r="BG4393">
        <v>0</v>
      </c>
      <c r="BH4393">
        <v>0</v>
      </c>
      <c r="BI4393">
        <v>0</v>
      </c>
      <c r="BJ4393" s="2">
        <v>45944</v>
      </c>
      <c r="BK4393">
        <v>0</v>
      </c>
      <c r="BL4393" s="3" t="str">
        <f>VLOOKUP(O4393,DropDownList!$H$1:$I$7,2,FALSE)</f>
        <v>2024/25</v>
      </c>
      <c r="BM4393" s="3" t="str">
        <f t="shared" si="69"/>
        <v>PCPF</v>
      </c>
    </row>
    <row r="4394" spans="1:65" x14ac:dyDescent="0.2">
      <c r="A4394">
        <v>2025</v>
      </c>
      <c r="B4394">
        <v>10</v>
      </c>
      <c r="C4394" t="s">
        <v>189</v>
      </c>
      <c r="D4394" t="s">
        <v>190</v>
      </c>
      <c r="E4394" t="s">
        <v>24</v>
      </c>
      <c r="F4394">
        <v>9278</v>
      </c>
      <c r="G4394" t="s">
        <v>141</v>
      </c>
      <c r="H4394" t="s">
        <v>189</v>
      </c>
      <c r="I4394" t="s">
        <v>189</v>
      </c>
      <c r="J4394" s="1">
        <v>45931</v>
      </c>
      <c r="K4394" t="s">
        <v>253</v>
      </c>
      <c r="L4394">
        <v>3</v>
      </c>
      <c r="M4394" t="s">
        <v>429</v>
      </c>
      <c r="N4394" t="s">
        <v>145</v>
      </c>
      <c r="O4394" t="s">
        <v>156</v>
      </c>
      <c r="P4394" t="s">
        <v>150</v>
      </c>
      <c r="Q4394">
        <v>80725.97</v>
      </c>
      <c r="R4394">
        <v>1595</v>
      </c>
      <c r="S4394">
        <v>271666.08</v>
      </c>
      <c r="T4394">
        <v>32542.880000000001</v>
      </c>
      <c r="U4394">
        <v>510</v>
      </c>
      <c r="V4394">
        <v>317</v>
      </c>
      <c r="W4394">
        <v>53571</v>
      </c>
      <c r="X4394">
        <v>54806</v>
      </c>
      <c r="Y4394">
        <v>1404</v>
      </c>
      <c r="Z4394">
        <v>239123.20000000001</v>
      </c>
      <c r="AA4394">
        <v>158397.23000000001</v>
      </c>
      <c r="AB4394">
        <v>57087.63</v>
      </c>
      <c r="AC4394">
        <v>101309.6</v>
      </c>
      <c r="AD4394">
        <v>260</v>
      </c>
      <c r="AE4394">
        <v>57</v>
      </c>
      <c r="AF4394">
        <v>888</v>
      </c>
      <c r="AG4394">
        <v>158</v>
      </c>
      <c r="AH4394">
        <v>191</v>
      </c>
      <c r="AI4394">
        <v>352</v>
      </c>
      <c r="AJ4394">
        <v>314</v>
      </c>
      <c r="AK4394">
        <v>133</v>
      </c>
      <c r="AL4394">
        <v>26</v>
      </c>
      <c r="AM4394">
        <v>92</v>
      </c>
      <c r="AN4394">
        <v>30</v>
      </c>
      <c r="AO4394">
        <v>1018</v>
      </c>
      <c r="AP4394">
        <v>4172</v>
      </c>
      <c r="AQ4394">
        <v>1106</v>
      </c>
      <c r="AR4394">
        <v>11</v>
      </c>
      <c r="AS4394">
        <v>711</v>
      </c>
      <c r="AT4394">
        <v>63</v>
      </c>
      <c r="AU4394">
        <v>26</v>
      </c>
      <c r="AV4394">
        <v>15</v>
      </c>
      <c r="AW4394">
        <v>0</v>
      </c>
      <c r="AX4394">
        <v>0</v>
      </c>
      <c r="AY4394">
        <v>422</v>
      </c>
      <c r="AZ4394">
        <v>968</v>
      </c>
      <c r="BA4394">
        <v>593</v>
      </c>
      <c r="BB4394">
        <v>52</v>
      </c>
      <c r="BC4394">
        <v>23</v>
      </c>
      <c r="BD4394">
        <v>6</v>
      </c>
      <c r="BE4394">
        <v>0</v>
      </c>
      <c r="BF4394">
        <v>1058</v>
      </c>
      <c r="BG4394">
        <v>60304.79</v>
      </c>
      <c r="BH4394">
        <v>6</v>
      </c>
      <c r="BI4394">
        <v>506</v>
      </c>
      <c r="BJ4394" s="2">
        <v>45944</v>
      </c>
      <c r="BK4394">
        <v>0</v>
      </c>
      <c r="BL4394" s="3" t="str">
        <f>VLOOKUP(O4394,DropDownList!$H$1:$I$7,2,FALSE)</f>
        <v>2023/24</v>
      </c>
      <c r="BM4394" s="3" t="str">
        <f t="shared" si="69"/>
        <v>FISCAL FINES</v>
      </c>
    </row>
    <row r="4395" spans="1:65" x14ac:dyDescent="0.2">
      <c r="A4395">
        <v>2025</v>
      </c>
      <c r="B4395">
        <v>10</v>
      </c>
      <c r="C4395" t="s">
        <v>189</v>
      </c>
      <c r="D4395" t="s">
        <v>190</v>
      </c>
      <c r="E4395" t="s">
        <v>24</v>
      </c>
      <c r="F4395">
        <v>9278</v>
      </c>
      <c r="G4395" t="s">
        <v>141</v>
      </c>
      <c r="H4395" t="s">
        <v>189</v>
      </c>
      <c r="I4395" t="s">
        <v>189</v>
      </c>
      <c r="J4395" s="1">
        <v>45931</v>
      </c>
      <c r="K4395" t="s">
        <v>253</v>
      </c>
      <c r="L4395">
        <v>3</v>
      </c>
      <c r="M4395" t="s">
        <v>429</v>
      </c>
      <c r="N4395" t="s">
        <v>145</v>
      </c>
      <c r="O4395" t="s">
        <v>155</v>
      </c>
      <c r="P4395" t="s">
        <v>152</v>
      </c>
      <c r="Q4395">
        <v>0</v>
      </c>
      <c r="R4395">
        <v>162</v>
      </c>
      <c r="S4395">
        <v>6480</v>
      </c>
      <c r="T4395">
        <v>3040</v>
      </c>
      <c r="U4395">
        <v>0</v>
      </c>
      <c r="V4395">
        <v>0</v>
      </c>
      <c r="W4395">
        <v>0</v>
      </c>
      <c r="X4395">
        <v>0</v>
      </c>
      <c r="Y4395">
        <v>0</v>
      </c>
      <c r="Z4395">
        <v>0</v>
      </c>
      <c r="AA4395">
        <v>3440</v>
      </c>
      <c r="AB4395">
        <v>0</v>
      </c>
      <c r="AC4395">
        <v>3440</v>
      </c>
      <c r="AD4395">
        <v>0</v>
      </c>
      <c r="AE4395">
        <v>0</v>
      </c>
      <c r="AF4395">
        <v>86</v>
      </c>
      <c r="AG4395">
        <v>0</v>
      </c>
      <c r="AH4395">
        <v>76</v>
      </c>
      <c r="AI4395">
        <v>0</v>
      </c>
      <c r="AJ4395">
        <v>0</v>
      </c>
      <c r="AK4395">
        <v>0</v>
      </c>
      <c r="AL4395">
        <v>0</v>
      </c>
      <c r="AM4395">
        <v>2</v>
      </c>
      <c r="AN4395">
        <v>0</v>
      </c>
      <c r="AO4395">
        <v>0</v>
      </c>
      <c r="AP4395">
        <v>0</v>
      </c>
      <c r="AQ4395">
        <v>0</v>
      </c>
      <c r="AR4395">
        <v>0</v>
      </c>
      <c r="AS4395">
        <v>0</v>
      </c>
      <c r="AT4395">
        <v>0</v>
      </c>
      <c r="AU4395">
        <v>0</v>
      </c>
      <c r="AV4395">
        <v>0</v>
      </c>
      <c r="AW4395">
        <v>0</v>
      </c>
      <c r="AX4395">
        <v>0</v>
      </c>
      <c r="AY4395">
        <v>0</v>
      </c>
      <c r="AZ4395">
        <v>0</v>
      </c>
      <c r="BA4395">
        <v>0</v>
      </c>
      <c r="BB4395">
        <v>0</v>
      </c>
      <c r="BC4395">
        <v>0</v>
      </c>
      <c r="BD4395">
        <v>0</v>
      </c>
      <c r="BE4395">
        <v>0</v>
      </c>
      <c r="BF4395">
        <v>0</v>
      </c>
      <c r="BG4395">
        <v>0</v>
      </c>
      <c r="BH4395">
        <v>0</v>
      </c>
      <c r="BI4395">
        <v>0</v>
      </c>
      <c r="BJ4395" s="2">
        <v>45944</v>
      </c>
      <c r="BK4395">
        <v>0</v>
      </c>
      <c r="BL4395" s="3" t="str">
        <f>VLOOKUP(O4395,DropDownList!$H$1:$I$7,2,FALSE)</f>
        <v>2022/23</v>
      </c>
      <c r="BM4395" s="3" t="str">
        <f t="shared" si="69"/>
        <v>PCOA</v>
      </c>
    </row>
    <row r="4396" spans="1:65" x14ac:dyDescent="0.2">
      <c r="A4396">
        <v>2025</v>
      </c>
      <c r="B4396">
        <v>10</v>
      </c>
      <c r="C4396" t="s">
        <v>189</v>
      </c>
      <c r="D4396" t="s">
        <v>190</v>
      </c>
      <c r="E4396" t="s">
        <v>24</v>
      </c>
      <c r="F4396">
        <v>9278</v>
      </c>
      <c r="G4396" t="s">
        <v>141</v>
      </c>
      <c r="H4396" t="s">
        <v>189</v>
      </c>
      <c r="I4396" t="s">
        <v>189</v>
      </c>
      <c r="J4396" s="1">
        <v>45931</v>
      </c>
      <c r="K4396" t="s">
        <v>253</v>
      </c>
      <c r="L4396">
        <v>3</v>
      </c>
      <c r="M4396" t="s">
        <v>429</v>
      </c>
      <c r="N4396" t="s">
        <v>145</v>
      </c>
      <c r="O4396" t="s">
        <v>155</v>
      </c>
      <c r="P4396" t="s">
        <v>148</v>
      </c>
      <c r="Q4396">
        <v>1335.02</v>
      </c>
      <c r="R4396">
        <v>78</v>
      </c>
      <c r="S4396">
        <v>4680</v>
      </c>
      <c r="T4396">
        <v>341.56</v>
      </c>
      <c r="U4396">
        <v>24</v>
      </c>
      <c r="V4396">
        <v>12</v>
      </c>
      <c r="W4396">
        <v>690.78</v>
      </c>
      <c r="X4396">
        <v>690.78</v>
      </c>
      <c r="Y4396">
        <v>0</v>
      </c>
      <c r="Z4396">
        <v>0</v>
      </c>
      <c r="AA4396">
        <v>3003.42</v>
      </c>
      <c r="AB4396">
        <v>0</v>
      </c>
      <c r="AC4396">
        <v>3003.42</v>
      </c>
      <c r="AD4396">
        <v>11</v>
      </c>
      <c r="AE4396">
        <v>1</v>
      </c>
      <c r="AF4396">
        <v>48</v>
      </c>
      <c r="AG4396">
        <v>3</v>
      </c>
      <c r="AH4396">
        <v>5</v>
      </c>
      <c r="AI4396">
        <v>21</v>
      </c>
      <c r="AJ4396">
        <v>0</v>
      </c>
      <c r="AK4396">
        <v>0</v>
      </c>
      <c r="AL4396">
        <v>0</v>
      </c>
      <c r="AM4396">
        <v>0</v>
      </c>
      <c r="AN4396">
        <v>0</v>
      </c>
      <c r="AO4396">
        <v>56</v>
      </c>
      <c r="AP4396">
        <v>279</v>
      </c>
      <c r="AQ4396">
        <v>63</v>
      </c>
      <c r="AR4396">
        <v>0</v>
      </c>
      <c r="AS4396">
        <v>53</v>
      </c>
      <c r="AT4396">
        <v>8</v>
      </c>
      <c r="AU4396">
        <v>1</v>
      </c>
      <c r="AV4396">
        <v>0</v>
      </c>
      <c r="AW4396">
        <v>0</v>
      </c>
      <c r="AX4396">
        <v>0</v>
      </c>
      <c r="AY4396">
        <v>37</v>
      </c>
      <c r="AZ4396">
        <v>64</v>
      </c>
      <c r="BA4396">
        <v>42</v>
      </c>
      <c r="BB4396">
        <v>2</v>
      </c>
      <c r="BC4396">
        <v>2</v>
      </c>
      <c r="BD4396">
        <v>2</v>
      </c>
      <c r="BE4396">
        <v>0</v>
      </c>
      <c r="BF4396">
        <v>60</v>
      </c>
      <c r="BG4396">
        <v>1260</v>
      </c>
      <c r="BH4396">
        <v>1</v>
      </c>
      <c r="BI4396">
        <v>24</v>
      </c>
      <c r="BJ4396" s="2">
        <v>45944</v>
      </c>
      <c r="BK4396">
        <v>0</v>
      </c>
      <c r="BL4396" s="3" t="str">
        <f>VLOOKUP(O4396,DropDownList!$H$1:$I$7,2,FALSE)</f>
        <v>2022/23</v>
      </c>
      <c r="BM4396" s="3" t="str">
        <f t="shared" si="69"/>
        <v>PRAS</v>
      </c>
    </row>
    <row r="4397" spans="1:65" x14ac:dyDescent="0.2">
      <c r="A4397">
        <v>2025</v>
      </c>
      <c r="B4397">
        <v>10</v>
      </c>
      <c r="C4397" t="s">
        <v>189</v>
      </c>
      <c r="D4397" t="s">
        <v>190</v>
      </c>
      <c r="E4397" t="s">
        <v>24</v>
      </c>
      <c r="F4397">
        <v>9278</v>
      </c>
      <c r="G4397" t="s">
        <v>141</v>
      </c>
      <c r="H4397" t="s">
        <v>189</v>
      </c>
      <c r="I4397" t="s">
        <v>189</v>
      </c>
      <c r="J4397" s="1">
        <v>45931</v>
      </c>
      <c r="K4397" t="s">
        <v>253</v>
      </c>
      <c r="L4397">
        <v>3</v>
      </c>
      <c r="M4397" t="s">
        <v>429</v>
      </c>
      <c r="N4397" t="s">
        <v>145</v>
      </c>
      <c r="O4397" t="s">
        <v>155</v>
      </c>
      <c r="P4397" t="s">
        <v>151</v>
      </c>
      <c r="Q4397">
        <v>0</v>
      </c>
      <c r="R4397">
        <v>12</v>
      </c>
      <c r="S4397">
        <v>360</v>
      </c>
      <c r="T4397">
        <v>60</v>
      </c>
      <c r="U4397">
        <v>0</v>
      </c>
      <c r="V4397">
        <v>0</v>
      </c>
      <c r="W4397">
        <v>0</v>
      </c>
      <c r="X4397">
        <v>0</v>
      </c>
      <c r="Y4397">
        <v>0</v>
      </c>
      <c r="Z4397">
        <v>0</v>
      </c>
      <c r="AA4397">
        <v>300</v>
      </c>
      <c r="AB4397">
        <v>0</v>
      </c>
      <c r="AC4397">
        <v>300</v>
      </c>
      <c r="AD4397">
        <v>0</v>
      </c>
      <c r="AE4397">
        <v>0</v>
      </c>
      <c r="AF4397">
        <v>10</v>
      </c>
      <c r="AG4397">
        <v>0</v>
      </c>
      <c r="AH4397">
        <v>2</v>
      </c>
      <c r="AI4397">
        <v>0</v>
      </c>
      <c r="AJ4397">
        <v>0</v>
      </c>
      <c r="AK4397">
        <v>0</v>
      </c>
      <c r="AL4397">
        <v>0</v>
      </c>
      <c r="AM4397">
        <v>0</v>
      </c>
      <c r="AN4397">
        <v>0</v>
      </c>
      <c r="AO4397">
        <v>0</v>
      </c>
      <c r="AP4397">
        <v>0</v>
      </c>
      <c r="AQ4397">
        <v>0</v>
      </c>
      <c r="AR4397">
        <v>0</v>
      </c>
      <c r="AS4397">
        <v>0</v>
      </c>
      <c r="AT4397">
        <v>0</v>
      </c>
      <c r="AU4397">
        <v>0</v>
      </c>
      <c r="AV4397">
        <v>0</v>
      </c>
      <c r="AW4397">
        <v>0</v>
      </c>
      <c r="AX4397">
        <v>0</v>
      </c>
      <c r="AY4397">
        <v>0</v>
      </c>
      <c r="AZ4397">
        <v>0</v>
      </c>
      <c r="BA4397">
        <v>0</v>
      </c>
      <c r="BB4397">
        <v>0</v>
      </c>
      <c r="BC4397">
        <v>0</v>
      </c>
      <c r="BD4397">
        <v>0</v>
      </c>
      <c r="BE4397">
        <v>0</v>
      </c>
      <c r="BF4397">
        <v>0</v>
      </c>
      <c r="BG4397">
        <v>0</v>
      </c>
      <c r="BH4397">
        <v>0</v>
      </c>
      <c r="BI4397">
        <v>0</v>
      </c>
      <c r="BJ4397" s="2">
        <v>45944</v>
      </c>
      <c r="BK4397">
        <v>0</v>
      </c>
      <c r="BL4397" s="3" t="str">
        <f>VLOOKUP(O4397,DropDownList!$H$1:$I$7,2,FALSE)</f>
        <v>2022/23</v>
      </c>
      <c r="BM4397" s="3" t="str">
        <f t="shared" si="69"/>
        <v>PCPF</v>
      </c>
    </row>
    <row r="4398" spans="1:65" x14ac:dyDescent="0.2">
      <c r="A4398">
        <v>2025</v>
      </c>
      <c r="B4398">
        <v>10</v>
      </c>
      <c r="C4398" t="s">
        <v>189</v>
      </c>
      <c r="D4398" t="s">
        <v>190</v>
      </c>
      <c r="E4398" t="s">
        <v>24</v>
      </c>
      <c r="F4398">
        <v>9278</v>
      </c>
      <c r="G4398" t="s">
        <v>141</v>
      </c>
      <c r="H4398" t="s">
        <v>189</v>
      </c>
      <c r="I4398" t="s">
        <v>189</v>
      </c>
      <c r="J4398" s="1">
        <v>45931</v>
      </c>
      <c r="K4398" t="s">
        <v>253</v>
      </c>
      <c r="L4398">
        <v>3</v>
      </c>
      <c r="M4398" t="s">
        <v>429</v>
      </c>
      <c r="N4398" t="s">
        <v>145</v>
      </c>
      <c r="O4398" t="s">
        <v>155</v>
      </c>
      <c r="P4398" t="s">
        <v>153</v>
      </c>
      <c r="Q4398">
        <v>45</v>
      </c>
      <c r="R4398">
        <v>9</v>
      </c>
      <c r="S4398">
        <v>615</v>
      </c>
      <c r="T4398">
        <v>317.12</v>
      </c>
      <c r="U4398">
        <v>1</v>
      </c>
      <c r="V4398">
        <v>1</v>
      </c>
      <c r="W4398">
        <v>45</v>
      </c>
      <c r="X4398">
        <v>45</v>
      </c>
      <c r="Y4398">
        <v>0</v>
      </c>
      <c r="Z4398">
        <v>0</v>
      </c>
      <c r="AA4398">
        <v>252.88</v>
      </c>
      <c r="AB4398">
        <v>0</v>
      </c>
      <c r="AC4398">
        <v>252.88</v>
      </c>
      <c r="AD4398">
        <v>1</v>
      </c>
      <c r="AE4398">
        <v>0</v>
      </c>
      <c r="AF4398">
        <v>5</v>
      </c>
      <c r="AG4398">
        <v>0</v>
      </c>
      <c r="AH4398">
        <v>2</v>
      </c>
      <c r="AI4398">
        <v>1</v>
      </c>
      <c r="AJ4398">
        <v>0</v>
      </c>
      <c r="AK4398">
        <v>0</v>
      </c>
      <c r="AL4398">
        <v>0</v>
      </c>
      <c r="AM4398">
        <v>0</v>
      </c>
      <c r="AN4398">
        <v>0</v>
      </c>
      <c r="AO4398">
        <v>9</v>
      </c>
      <c r="AP4398">
        <v>22</v>
      </c>
      <c r="AQ4398">
        <v>9</v>
      </c>
      <c r="AR4398">
        <v>0</v>
      </c>
      <c r="AS4398">
        <v>4</v>
      </c>
      <c r="AT4398">
        <v>0</v>
      </c>
      <c r="AU4398">
        <v>0</v>
      </c>
      <c r="AV4398">
        <v>0</v>
      </c>
      <c r="AW4398">
        <v>0</v>
      </c>
      <c r="AX4398">
        <v>0</v>
      </c>
      <c r="AY4398">
        <v>2</v>
      </c>
      <c r="AZ4398">
        <v>4</v>
      </c>
      <c r="BA4398">
        <v>3</v>
      </c>
      <c r="BB4398">
        <v>0</v>
      </c>
      <c r="BC4398">
        <v>0</v>
      </c>
      <c r="BD4398">
        <v>0</v>
      </c>
      <c r="BE4398">
        <v>0</v>
      </c>
      <c r="BF4398">
        <v>9</v>
      </c>
      <c r="BG4398">
        <v>45</v>
      </c>
      <c r="BH4398">
        <v>1</v>
      </c>
      <c r="BI4398">
        <v>1</v>
      </c>
      <c r="BJ4398" s="2">
        <v>45944</v>
      </c>
      <c r="BK4398">
        <v>0</v>
      </c>
      <c r="BL4398" s="3" t="str">
        <f>VLOOKUP(O4398,DropDownList!$H$1:$I$7,2,FALSE)</f>
        <v>2022/23</v>
      </c>
      <c r="BM4398" s="3" t="str">
        <f t="shared" si="69"/>
        <v>PREG</v>
      </c>
    </row>
    <row r="4399" spans="1:65" x14ac:dyDescent="0.2">
      <c r="A4399">
        <v>2025</v>
      </c>
      <c r="B4399">
        <v>10</v>
      </c>
      <c r="C4399" t="s">
        <v>189</v>
      </c>
      <c r="D4399" t="s">
        <v>190</v>
      </c>
      <c r="E4399" t="s">
        <v>24</v>
      </c>
      <c r="F4399">
        <v>9278</v>
      </c>
      <c r="G4399" t="s">
        <v>141</v>
      </c>
      <c r="H4399" t="s">
        <v>189</v>
      </c>
      <c r="I4399" t="s">
        <v>189</v>
      </c>
      <c r="J4399" s="1">
        <v>45931</v>
      </c>
      <c r="K4399" t="s">
        <v>253</v>
      </c>
      <c r="L4399">
        <v>3</v>
      </c>
      <c r="M4399" t="s">
        <v>429</v>
      </c>
      <c r="N4399" t="s">
        <v>145</v>
      </c>
      <c r="O4399" t="s">
        <v>149</v>
      </c>
      <c r="P4399" t="s">
        <v>148</v>
      </c>
      <c r="Q4399">
        <v>720</v>
      </c>
      <c r="R4399">
        <v>16</v>
      </c>
      <c r="S4399">
        <v>960</v>
      </c>
      <c r="T4399">
        <v>60</v>
      </c>
      <c r="U4399">
        <v>12</v>
      </c>
      <c r="V4399">
        <v>12</v>
      </c>
      <c r="W4399">
        <v>720</v>
      </c>
      <c r="X4399">
        <v>720</v>
      </c>
      <c r="Y4399">
        <v>0</v>
      </c>
      <c r="Z4399">
        <v>0</v>
      </c>
      <c r="AA4399">
        <v>180</v>
      </c>
      <c r="AB4399">
        <v>0</v>
      </c>
      <c r="AC4399">
        <v>180</v>
      </c>
      <c r="AD4399">
        <v>12</v>
      </c>
      <c r="AE4399">
        <v>0</v>
      </c>
      <c r="AF4399">
        <v>3</v>
      </c>
      <c r="AG4399">
        <v>0</v>
      </c>
      <c r="AH4399">
        <v>1</v>
      </c>
      <c r="AI4399">
        <v>12</v>
      </c>
      <c r="AJ4399">
        <v>0</v>
      </c>
      <c r="AK4399">
        <v>0</v>
      </c>
      <c r="AL4399">
        <v>0</v>
      </c>
      <c r="AM4399">
        <v>0</v>
      </c>
      <c r="AN4399">
        <v>0</v>
      </c>
      <c r="AO4399">
        <v>15</v>
      </c>
      <c r="AP4399">
        <v>16</v>
      </c>
      <c r="AQ4399">
        <v>15</v>
      </c>
      <c r="AR4399">
        <v>0</v>
      </c>
      <c r="AS4399">
        <v>0</v>
      </c>
      <c r="AT4399">
        <v>0</v>
      </c>
      <c r="AU4399">
        <v>0</v>
      </c>
      <c r="AV4399">
        <v>0</v>
      </c>
      <c r="AW4399">
        <v>0</v>
      </c>
      <c r="AX4399">
        <v>0</v>
      </c>
      <c r="AY4399">
        <v>0</v>
      </c>
      <c r="AZ4399">
        <v>0</v>
      </c>
      <c r="BA4399">
        <v>0</v>
      </c>
      <c r="BB4399">
        <v>0</v>
      </c>
      <c r="BC4399">
        <v>0</v>
      </c>
      <c r="BD4399">
        <v>0</v>
      </c>
      <c r="BE4399">
        <v>0</v>
      </c>
      <c r="BF4399">
        <v>15</v>
      </c>
      <c r="BG4399">
        <v>720</v>
      </c>
      <c r="BH4399">
        <v>0</v>
      </c>
      <c r="BI4399">
        <v>12</v>
      </c>
      <c r="BJ4399" s="2">
        <v>45944</v>
      </c>
      <c r="BK4399">
        <v>0</v>
      </c>
      <c r="BL4399" s="3" t="str">
        <f>VLOOKUP(O4399,DropDownList!$H$1:$I$7,2,FALSE)</f>
        <v>2025/26</v>
      </c>
      <c r="BM4399" s="3" t="str">
        <f t="shared" si="69"/>
        <v>PRAS</v>
      </c>
    </row>
    <row r="4400" spans="1:65" x14ac:dyDescent="0.2">
      <c r="A4400">
        <v>2025</v>
      </c>
      <c r="B4400">
        <v>10</v>
      </c>
      <c r="C4400" t="s">
        <v>189</v>
      </c>
      <c r="D4400" t="s">
        <v>190</v>
      </c>
      <c r="E4400" t="s">
        <v>24</v>
      </c>
      <c r="F4400">
        <v>9278</v>
      </c>
      <c r="G4400" t="s">
        <v>141</v>
      </c>
      <c r="H4400" t="s">
        <v>189</v>
      </c>
      <c r="I4400" t="s">
        <v>189</v>
      </c>
      <c r="J4400" s="1">
        <v>45931</v>
      </c>
      <c r="K4400" t="s">
        <v>253</v>
      </c>
      <c r="L4400">
        <v>3</v>
      </c>
      <c r="M4400" t="s">
        <v>429</v>
      </c>
      <c r="N4400" t="s">
        <v>145</v>
      </c>
      <c r="O4400" t="s">
        <v>155</v>
      </c>
      <c r="P4400" t="s">
        <v>150</v>
      </c>
      <c r="Q4400">
        <v>61288.24</v>
      </c>
      <c r="R4400">
        <v>1476</v>
      </c>
      <c r="S4400">
        <v>237036.43</v>
      </c>
      <c r="T4400">
        <v>28289.83</v>
      </c>
      <c r="U4400">
        <v>394</v>
      </c>
      <c r="V4400">
        <v>246</v>
      </c>
      <c r="W4400">
        <v>34656.54</v>
      </c>
      <c r="X4400">
        <v>34606.54</v>
      </c>
      <c r="Y4400">
        <v>1288</v>
      </c>
      <c r="Z4400">
        <v>208673.4</v>
      </c>
      <c r="AA4400">
        <v>147458.35999999999</v>
      </c>
      <c r="AB4400">
        <v>44858.61</v>
      </c>
      <c r="AC4400">
        <v>102599.75</v>
      </c>
      <c r="AD4400">
        <v>197</v>
      </c>
      <c r="AE4400">
        <v>49</v>
      </c>
      <c r="AF4400">
        <v>879</v>
      </c>
      <c r="AG4400">
        <v>136</v>
      </c>
      <c r="AH4400">
        <v>187</v>
      </c>
      <c r="AI4400">
        <v>258</v>
      </c>
      <c r="AJ4400">
        <v>292</v>
      </c>
      <c r="AK4400">
        <v>120</v>
      </c>
      <c r="AL4400">
        <v>25</v>
      </c>
      <c r="AM4400">
        <v>76</v>
      </c>
      <c r="AN4400">
        <v>25</v>
      </c>
      <c r="AO4400">
        <v>974</v>
      </c>
      <c r="AP4400">
        <v>4924</v>
      </c>
      <c r="AQ4400">
        <v>1066</v>
      </c>
      <c r="AR4400">
        <v>14</v>
      </c>
      <c r="AS4400">
        <v>970</v>
      </c>
      <c r="AT4400">
        <v>162</v>
      </c>
      <c r="AU4400">
        <v>25</v>
      </c>
      <c r="AV4400">
        <v>14</v>
      </c>
      <c r="AW4400">
        <v>1</v>
      </c>
      <c r="AX4400">
        <v>0</v>
      </c>
      <c r="AY4400">
        <v>476</v>
      </c>
      <c r="AZ4400">
        <v>1120</v>
      </c>
      <c r="BA4400">
        <v>762</v>
      </c>
      <c r="BB4400">
        <v>77</v>
      </c>
      <c r="BC4400">
        <v>41</v>
      </c>
      <c r="BD4400">
        <v>9</v>
      </c>
      <c r="BE4400">
        <v>0</v>
      </c>
      <c r="BF4400">
        <v>1000</v>
      </c>
      <c r="BG4400">
        <v>39589.47</v>
      </c>
      <c r="BH4400">
        <v>16</v>
      </c>
      <c r="BI4400">
        <v>391</v>
      </c>
      <c r="BJ4400" s="2">
        <v>45944</v>
      </c>
      <c r="BK4400">
        <v>0</v>
      </c>
      <c r="BL4400" s="3" t="str">
        <f>VLOOKUP(O4400,DropDownList!$H$1:$I$7,2,FALSE)</f>
        <v>2022/23</v>
      </c>
      <c r="BM4400" s="3" t="str">
        <f t="shared" si="69"/>
        <v>FISCAL FINES</v>
      </c>
    </row>
    <row r="4401" spans="1:65" x14ac:dyDescent="0.2">
      <c r="A4401">
        <v>2025</v>
      </c>
      <c r="B4401">
        <v>10</v>
      </c>
      <c r="C4401" t="s">
        <v>189</v>
      </c>
      <c r="D4401" t="s">
        <v>190</v>
      </c>
      <c r="E4401" t="s">
        <v>24</v>
      </c>
      <c r="F4401">
        <v>9278</v>
      </c>
      <c r="G4401" t="s">
        <v>141</v>
      </c>
      <c r="H4401" t="s">
        <v>189</v>
      </c>
      <c r="I4401" t="s">
        <v>189</v>
      </c>
      <c r="J4401" s="1">
        <v>45931</v>
      </c>
      <c r="K4401" t="s">
        <v>253</v>
      </c>
      <c r="L4401">
        <v>3</v>
      </c>
      <c r="M4401" t="s">
        <v>429</v>
      </c>
      <c r="N4401" t="s">
        <v>145</v>
      </c>
      <c r="O4401" t="s">
        <v>147</v>
      </c>
      <c r="P4401" t="s">
        <v>146</v>
      </c>
      <c r="Q4401">
        <v>3785.35</v>
      </c>
      <c r="R4401">
        <v>1335</v>
      </c>
      <c r="S4401">
        <v>18990</v>
      </c>
      <c r="T4401">
        <v>170</v>
      </c>
      <c r="U4401">
        <v>461</v>
      </c>
      <c r="V4401">
        <v>179</v>
      </c>
      <c r="W4401">
        <v>2644.98</v>
      </c>
      <c r="X4401">
        <v>2644.98</v>
      </c>
      <c r="Y4401">
        <v>0</v>
      </c>
      <c r="Z4401">
        <v>0</v>
      </c>
      <c r="AA4401">
        <v>15034.65</v>
      </c>
      <c r="AB4401">
        <v>0</v>
      </c>
      <c r="AC4401">
        <v>0</v>
      </c>
      <c r="AD4401">
        <v>178</v>
      </c>
      <c r="AE4401">
        <v>1</v>
      </c>
      <c r="AF4401">
        <v>1072</v>
      </c>
      <c r="AG4401">
        <v>6</v>
      </c>
      <c r="AH4401">
        <v>14</v>
      </c>
      <c r="AI4401">
        <v>243</v>
      </c>
      <c r="AJ4401">
        <v>0</v>
      </c>
      <c r="AK4401">
        <v>0</v>
      </c>
      <c r="AL4401">
        <v>0</v>
      </c>
      <c r="AM4401">
        <v>0</v>
      </c>
      <c r="AN4401">
        <v>0</v>
      </c>
      <c r="AO4401">
        <v>743</v>
      </c>
      <c r="AP4401">
        <v>2070</v>
      </c>
      <c r="AQ4401">
        <v>738</v>
      </c>
      <c r="AR4401">
        <v>0</v>
      </c>
      <c r="AS4401">
        <v>322</v>
      </c>
      <c r="AT4401">
        <v>26</v>
      </c>
      <c r="AU4401">
        <v>16</v>
      </c>
      <c r="AV4401">
        <v>9</v>
      </c>
      <c r="AW4401">
        <v>8</v>
      </c>
      <c r="AX4401">
        <v>0</v>
      </c>
      <c r="AY4401">
        <v>168</v>
      </c>
      <c r="AZ4401">
        <v>376</v>
      </c>
      <c r="BA4401">
        <v>190</v>
      </c>
      <c r="BB4401">
        <v>55</v>
      </c>
      <c r="BC4401">
        <v>29</v>
      </c>
      <c r="BD4401">
        <v>17</v>
      </c>
      <c r="BE4401">
        <v>0</v>
      </c>
      <c r="BF4401">
        <v>1327</v>
      </c>
      <c r="BG4401">
        <v>3740</v>
      </c>
      <c r="BH4401">
        <v>0</v>
      </c>
      <c r="BI4401">
        <v>458</v>
      </c>
      <c r="BJ4401" s="2">
        <v>45944</v>
      </c>
      <c r="BK4401">
        <v>0</v>
      </c>
      <c r="BL4401" s="3" t="str">
        <f>VLOOKUP(O4401,DropDownList!$H$1:$I$7,2,FALSE)</f>
        <v>2024/25</v>
      </c>
      <c r="BM4401" s="3" t="str">
        <f t="shared" si="69"/>
        <v>VSUR</v>
      </c>
    </row>
    <row r="4402" spans="1:65" x14ac:dyDescent="0.2">
      <c r="A4402">
        <v>2025</v>
      </c>
      <c r="B4402">
        <v>10</v>
      </c>
      <c r="C4402" t="s">
        <v>189</v>
      </c>
      <c r="D4402" t="s">
        <v>190</v>
      </c>
      <c r="E4402" t="s">
        <v>24</v>
      </c>
      <c r="F4402">
        <v>9278</v>
      </c>
      <c r="G4402" t="s">
        <v>141</v>
      </c>
      <c r="H4402" t="s">
        <v>189</v>
      </c>
      <c r="I4402" t="s">
        <v>189</v>
      </c>
      <c r="J4402" s="1">
        <v>45931</v>
      </c>
      <c r="K4402" t="s">
        <v>253</v>
      </c>
      <c r="L4402">
        <v>3</v>
      </c>
      <c r="M4402" t="s">
        <v>429</v>
      </c>
      <c r="N4402" t="s">
        <v>145</v>
      </c>
      <c r="O4402" t="s">
        <v>155</v>
      </c>
      <c r="P4402" t="s">
        <v>146</v>
      </c>
      <c r="Q4402">
        <v>2422.85</v>
      </c>
      <c r="R4402">
        <v>1558</v>
      </c>
      <c r="S4402">
        <v>23010</v>
      </c>
      <c r="T4402">
        <v>328.25</v>
      </c>
      <c r="U4402">
        <v>307</v>
      </c>
      <c r="V4402">
        <v>96</v>
      </c>
      <c r="W4402">
        <v>1541.29</v>
      </c>
      <c r="X4402">
        <v>1541.29</v>
      </c>
      <c r="Y4402">
        <v>0</v>
      </c>
      <c r="Z4402">
        <v>0</v>
      </c>
      <c r="AA4402">
        <v>20258.900000000001</v>
      </c>
      <c r="AB4402">
        <v>0</v>
      </c>
      <c r="AC4402">
        <v>0</v>
      </c>
      <c r="AD4402">
        <v>93</v>
      </c>
      <c r="AE4402">
        <v>3</v>
      </c>
      <c r="AF4402">
        <v>1392</v>
      </c>
      <c r="AG4402">
        <v>4</v>
      </c>
      <c r="AH4402">
        <v>16</v>
      </c>
      <c r="AI4402">
        <v>145</v>
      </c>
      <c r="AJ4402">
        <v>0</v>
      </c>
      <c r="AK4402">
        <v>0</v>
      </c>
      <c r="AL4402">
        <v>0</v>
      </c>
      <c r="AM4402">
        <v>0</v>
      </c>
      <c r="AN4402">
        <v>0</v>
      </c>
      <c r="AO4402">
        <v>901</v>
      </c>
      <c r="AP4402">
        <v>4394</v>
      </c>
      <c r="AQ4402">
        <v>940</v>
      </c>
      <c r="AR4402">
        <v>0</v>
      </c>
      <c r="AS4402">
        <v>992</v>
      </c>
      <c r="AT4402">
        <v>79</v>
      </c>
      <c r="AU4402">
        <v>58</v>
      </c>
      <c r="AV4402">
        <v>38</v>
      </c>
      <c r="AW4402">
        <v>1</v>
      </c>
      <c r="AX4402">
        <v>0</v>
      </c>
      <c r="AY4402">
        <v>387</v>
      </c>
      <c r="AZ4402">
        <v>858</v>
      </c>
      <c r="BA4402">
        <v>588</v>
      </c>
      <c r="BB4402">
        <v>131</v>
      </c>
      <c r="BC4402">
        <v>80</v>
      </c>
      <c r="BD4402">
        <v>18</v>
      </c>
      <c r="BE4402">
        <v>0</v>
      </c>
      <c r="BF4402">
        <v>1555</v>
      </c>
      <c r="BG4402">
        <v>2390</v>
      </c>
      <c r="BH4402">
        <v>1</v>
      </c>
      <c r="BI4402">
        <v>302</v>
      </c>
      <c r="BJ4402" s="2">
        <v>45944</v>
      </c>
      <c r="BK4402">
        <v>1</v>
      </c>
      <c r="BL4402" s="3" t="str">
        <f>VLOOKUP(O4402,DropDownList!$H$1:$I$7,2,FALSE)</f>
        <v>2022/23</v>
      </c>
      <c r="BM4402" s="3" t="str">
        <f t="shared" si="69"/>
        <v>VSUR</v>
      </c>
    </row>
    <row r="4403" spans="1:65" x14ac:dyDescent="0.2">
      <c r="A4403">
        <v>2025</v>
      </c>
      <c r="B4403">
        <v>10</v>
      </c>
      <c r="C4403" t="s">
        <v>189</v>
      </c>
      <c r="D4403" t="s">
        <v>190</v>
      </c>
      <c r="E4403" t="s">
        <v>24</v>
      </c>
      <c r="F4403">
        <v>9278</v>
      </c>
      <c r="G4403" t="s">
        <v>141</v>
      </c>
      <c r="H4403" t="s">
        <v>189</v>
      </c>
      <c r="I4403" t="s">
        <v>189</v>
      </c>
      <c r="J4403" s="1">
        <v>45931</v>
      </c>
      <c r="K4403" t="s">
        <v>253</v>
      </c>
      <c r="L4403">
        <v>3</v>
      </c>
      <c r="M4403" t="s">
        <v>429</v>
      </c>
      <c r="N4403" t="s">
        <v>145</v>
      </c>
      <c r="O4403" t="s">
        <v>155</v>
      </c>
      <c r="P4403" t="s">
        <v>154</v>
      </c>
      <c r="Q4403">
        <v>66238.09</v>
      </c>
      <c r="R4403">
        <v>1579</v>
      </c>
      <c r="S4403">
        <v>374167.87</v>
      </c>
      <c r="T4403">
        <v>6653.1</v>
      </c>
      <c r="U4403">
        <v>307</v>
      </c>
      <c r="V4403">
        <v>181</v>
      </c>
      <c r="W4403">
        <v>40697.589999999997</v>
      </c>
      <c r="X4403">
        <v>40927.589999999997</v>
      </c>
      <c r="Y4403">
        <v>0</v>
      </c>
      <c r="Z4403">
        <v>0</v>
      </c>
      <c r="AA4403">
        <v>301276.68</v>
      </c>
      <c r="AB4403">
        <v>4487.1899999999996</v>
      </c>
      <c r="AC4403">
        <v>276410.59000000003</v>
      </c>
      <c r="AD4403">
        <v>92</v>
      </c>
      <c r="AE4403">
        <v>89</v>
      </c>
      <c r="AF4403">
        <v>1246</v>
      </c>
      <c r="AG4403">
        <v>163</v>
      </c>
      <c r="AH4403">
        <v>15</v>
      </c>
      <c r="AI4403">
        <v>144</v>
      </c>
      <c r="AJ4403">
        <v>0</v>
      </c>
      <c r="AK4403">
        <v>0</v>
      </c>
      <c r="AL4403">
        <v>0</v>
      </c>
      <c r="AM4403">
        <v>0</v>
      </c>
      <c r="AN4403">
        <v>0</v>
      </c>
      <c r="AO4403">
        <v>913</v>
      </c>
      <c r="AP4403">
        <v>4380</v>
      </c>
      <c r="AQ4403">
        <v>941</v>
      </c>
      <c r="AR4403">
        <v>0</v>
      </c>
      <c r="AS4403">
        <v>983</v>
      </c>
      <c r="AT4403">
        <v>80</v>
      </c>
      <c r="AU4403">
        <v>59</v>
      </c>
      <c r="AV4403">
        <v>39</v>
      </c>
      <c r="AW4403">
        <v>1</v>
      </c>
      <c r="AX4403">
        <v>0</v>
      </c>
      <c r="AY4403">
        <v>388</v>
      </c>
      <c r="AZ4403">
        <v>856</v>
      </c>
      <c r="BA4403">
        <v>584</v>
      </c>
      <c r="BB4403">
        <v>129</v>
      </c>
      <c r="BC4403">
        <v>78</v>
      </c>
      <c r="BD4403">
        <v>18</v>
      </c>
      <c r="BE4403">
        <v>0</v>
      </c>
      <c r="BF4403">
        <v>1576</v>
      </c>
      <c r="BG4403">
        <v>39470</v>
      </c>
      <c r="BH4403">
        <v>11</v>
      </c>
      <c r="BI4403">
        <v>302</v>
      </c>
      <c r="BJ4403" s="2">
        <v>45944</v>
      </c>
      <c r="BK4403">
        <v>1</v>
      </c>
      <c r="BL4403" s="3" t="str">
        <f>VLOOKUP(O4403,DropDownList!$H$1:$I$7,2,FALSE)</f>
        <v>2022/23</v>
      </c>
      <c r="BM4403" s="3" t="str">
        <f t="shared" si="69"/>
        <v>JP COURT</v>
      </c>
    </row>
    <row r="4404" spans="1:65" x14ac:dyDescent="0.2">
      <c r="A4404">
        <v>2025</v>
      </c>
      <c r="B4404">
        <v>10</v>
      </c>
      <c r="C4404" t="s">
        <v>189</v>
      </c>
      <c r="D4404" t="s">
        <v>190</v>
      </c>
      <c r="E4404" t="s">
        <v>24</v>
      </c>
      <c r="F4404">
        <v>9278</v>
      </c>
      <c r="G4404" t="s">
        <v>141</v>
      </c>
      <c r="H4404" t="s">
        <v>189</v>
      </c>
      <c r="I4404" t="s">
        <v>189</v>
      </c>
      <c r="J4404" s="1">
        <v>45931</v>
      </c>
      <c r="K4404" t="s">
        <v>253</v>
      </c>
      <c r="L4404">
        <v>3</v>
      </c>
      <c r="M4404" t="s">
        <v>429</v>
      </c>
      <c r="N4404" t="s">
        <v>145</v>
      </c>
      <c r="O4404" t="s">
        <v>147</v>
      </c>
      <c r="P4404" t="s">
        <v>148</v>
      </c>
      <c r="Q4404">
        <v>2368.3000000000002</v>
      </c>
      <c r="R4404">
        <v>84</v>
      </c>
      <c r="S4404">
        <v>5040</v>
      </c>
      <c r="T4404">
        <v>300</v>
      </c>
      <c r="U4404">
        <v>40</v>
      </c>
      <c r="V4404">
        <v>30</v>
      </c>
      <c r="W4404">
        <v>1800</v>
      </c>
      <c r="X4404">
        <v>1800</v>
      </c>
      <c r="Y4404">
        <v>0</v>
      </c>
      <c r="Z4404">
        <v>0</v>
      </c>
      <c r="AA4404">
        <v>2371.6999999999998</v>
      </c>
      <c r="AB4404">
        <v>0</v>
      </c>
      <c r="AC4404">
        <v>2371.6999999999998</v>
      </c>
      <c r="AD4404">
        <v>30</v>
      </c>
      <c r="AE4404">
        <v>0</v>
      </c>
      <c r="AF4404">
        <v>39</v>
      </c>
      <c r="AG4404">
        <v>1</v>
      </c>
      <c r="AH4404">
        <v>5</v>
      </c>
      <c r="AI4404">
        <v>39</v>
      </c>
      <c r="AJ4404">
        <v>0</v>
      </c>
      <c r="AK4404">
        <v>0</v>
      </c>
      <c r="AL4404">
        <v>0</v>
      </c>
      <c r="AM4404">
        <v>0</v>
      </c>
      <c r="AN4404">
        <v>0</v>
      </c>
      <c r="AO4404">
        <v>53</v>
      </c>
      <c r="AP4404">
        <v>171</v>
      </c>
      <c r="AQ4404">
        <v>58</v>
      </c>
      <c r="AR4404">
        <v>0</v>
      </c>
      <c r="AS4404">
        <v>22</v>
      </c>
      <c r="AT4404">
        <v>2</v>
      </c>
      <c r="AU4404">
        <v>0</v>
      </c>
      <c r="AV4404">
        <v>0</v>
      </c>
      <c r="AW4404">
        <v>0</v>
      </c>
      <c r="AX4404">
        <v>0</v>
      </c>
      <c r="AY4404">
        <v>11</v>
      </c>
      <c r="AZ4404">
        <v>43</v>
      </c>
      <c r="BA4404">
        <v>27</v>
      </c>
      <c r="BB4404">
        <v>0</v>
      </c>
      <c r="BC4404">
        <v>0</v>
      </c>
      <c r="BD4404">
        <v>0</v>
      </c>
      <c r="BE4404">
        <v>0</v>
      </c>
      <c r="BF4404">
        <v>56</v>
      </c>
      <c r="BG4404">
        <v>2340</v>
      </c>
      <c r="BH4404">
        <v>0</v>
      </c>
      <c r="BI4404">
        <v>40</v>
      </c>
      <c r="BJ4404" s="2">
        <v>45944</v>
      </c>
      <c r="BK4404">
        <v>0</v>
      </c>
      <c r="BL4404" s="3" t="str">
        <f>VLOOKUP(O4404,DropDownList!$H$1:$I$7,2,FALSE)</f>
        <v>2024/25</v>
      </c>
      <c r="BM4404" s="3" t="str">
        <f t="shared" si="69"/>
        <v>PRAS</v>
      </c>
    </row>
    <row r="4405" spans="1:65" x14ac:dyDescent="0.2">
      <c r="A4405">
        <v>2025</v>
      </c>
      <c r="B4405">
        <v>10</v>
      </c>
      <c r="C4405" t="s">
        <v>189</v>
      </c>
      <c r="D4405" t="s">
        <v>190</v>
      </c>
      <c r="E4405" t="s">
        <v>24</v>
      </c>
      <c r="F4405">
        <v>9278</v>
      </c>
      <c r="G4405" t="s">
        <v>141</v>
      </c>
      <c r="H4405" t="s">
        <v>189</v>
      </c>
      <c r="I4405" t="s">
        <v>189</v>
      </c>
      <c r="J4405" s="1">
        <v>45931</v>
      </c>
      <c r="K4405" t="s">
        <v>253</v>
      </c>
      <c r="L4405">
        <v>3</v>
      </c>
      <c r="M4405" t="s">
        <v>429</v>
      </c>
      <c r="N4405" t="s">
        <v>145</v>
      </c>
      <c r="O4405" t="s">
        <v>147</v>
      </c>
      <c r="P4405" t="s">
        <v>154</v>
      </c>
      <c r="Q4405">
        <v>102406.84</v>
      </c>
      <c r="R4405">
        <v>1348</v>
      </c>
      <c r="S4405">
        <v>306988.64</v>
      </c>
      <c r="T4405">
        <v>2509.9899999999998</v>
      </c>
      <c r="U4405">
        <v>469</v>
      </c>
      <c r="V4405">
        <v>324</v>
      </c>
      <c r="W4405">
        <v>63141.120000000003</v>
      </c>
      <c r="X4405">
        <v>68276.12</v>
      </c>
      <c r="Y4405">
        <v>0</v>
      </c>
      <c r="Z4405">
        <v>0</v>
      </c>
      <c r="AA4405">
        <v>202071.81</v>
      </c>
      <c r="AB4405">
        <v>3729.18</v>
      </c>
      <c r="AC4405">
        <v>183277.98</v>
      </c>
      <c r="AD4405">
        <v>181</v>
      </c>
      <c r="AE4405">
        <v>143</v>
      </c>
      <c r="AF4405">
        <v>864</v>
      </c>
      <c r="AG4405">
        <v>225</v>
      </c>
      <c r="AH4405">
        <v>14</v>
      </c>
      <c r="AI4405">
        <v>244</v>
      </c>
      <c r="AJ4405">
        <v>0</v>
      </c>
      <c r="AK4405">
        <v>0</v>
      </c>
      <c r="AL4405">
        <v>0</v>
      </c>
      <c r="AM4405">
        <v>0</v>
      </c>
      <c r="AN4405">
        <v>0</v>
      </c>
      <c r="AO4405">
        <v>754</v>
      </c>
      <c r="AP4405">
        <v>2108</v>
      </c>
      <c r="AQ4405">
        <v>746</v>
      </c>
      <c r="AR4405">
        <v>0</v>
      </c>
      <c r="AS4405">
        <v>329</v>
      </c>
      <c r="AT4405">
        <v>28</v>
      </c>
      <c r="AU4405">
        <v>17</v>
      </c>
      <c r="AV4405">
        <v>9</v>
      </c>
      <c r="AW4405">
        <v>8</v>
      </c>
      <c r="AX4405">
        <v>0</v>
      </c>
      <c r="AY4405">
        <v>171</v>
      </c>
      <c r="AZ4405">
        <v>383</v>
      </c>
      <c r="BA4405">
        <v>195</v>
      </c>
      <c r="BB4405">
        <v>57</v>
      </c>
      <c r="BC4405">
        <v>30</v>
      </c>
      <c r="BD4405">
        <v>17</v>
      </c>
      <c r="BE4405">
        <v>0</v>
      </c>
      <c r="BF4405">
        <v>1340</v>
      </c>
      <c r="BG4405">
        <v>62422.5</v>
      </c>
      <c r="BH4405">
        <v>1</v>
      </c>
      <c r="BI4405">
        <v>466</v>
      </c>
      <c r="BJ4405" s="2">
        <v>45944</v>
      </c>
      <c r="BK4405">
        <v>0</v>
      </c>
      <c r="BL4405" s="3" t="str">
        <f>VLOOKUP(O4405,DropDownList!$H$1:$I$7,2,FALSE)</f>
        <v>2024/25</v>
      </c>
      <c r="BM4405" s="3" t="str">
        <f t="shared" si="69"/>
        <v>JP COURT</v>
      </c>
    </row>
    <row r="4406" spans="1:65" x14ac:dyDescent="0.2">
      <c r="A4406">
        <v>2025</v>
      </c>
      <c r="B4406">
        <v>10</v>
      </c>
      <c r="C4406" t="s">
        <v>189</v>
      </c>
      <c r="D4406" t="s">
        <v>190</v>
      </c>
      <c r="E4406" t="s">
        <v>24</v>
      </c>
      <c r="F4406">
        <v>9278</v>
      </c>
      <c r="G4406" t="s">
        <v>141</v>
      </c>
      <c r="H4406" t="s">
        <v>189</v>
      </c>
      <c r="I4406" t="s">
        <v>189</v>
      </c>
      <c r="J4406" s="1">
        <v>45931</v>
      </c>
      <c r="K4406" t="s">
        <v>253</v>
      </c>
      <c r="L4406">
        <v>3</v>
      </c>
      <c r="M4406" t="s">
        <v>429</v>
      </c>
      <c r="N4406" t="s">
        <v>145</v>
      </c>
      <c r="O4406" t="s">
        <v>156</v>
      </c>
      <c r="P4406" t="s">
        <v>146</v>
      </c>
      <c r="Q4406">
        <v>2765.71</v>
      </c>
      <c r="R4406">
        <v>1034</v>
      </c>
      <c r="S4406">
        <v>16970</v>
      </c>
      <c r="T4406">
        <v>180</v>
      </c>
      <c r="U4406">
        <v>304</v>
      </c>
      <c r="V4406">
        <v>86</v>
      </c>
      <c r="W4406">
        <v>1555.48</v>
      </c>
      <c r="X4406">
        <v>1555.48</v>
      </c>
      <c r="Y4406">
        <v>0</v>
      </c>
      <c r="Z4406">
        <v>0</v>
      </c>
      <c r="AA4406">
        <v>14024.29</v>
      </c>
      <c r="AB4406">
        <v>0</v>
      </c>
      <c r="AC4406">
        <v>0</v>
      </c>
      <c r="AD4406">
        <v>85</v>
      </c>
      <c r="AE4406">
        <v>1</v>
      </c>
      <c r="AF4406">
        <v>861</v>
      </c>
      <c r="AG4406">
        <v>7</v>
      </c>
      <c r="AH4406">
        <v>10</v>
      </c>
      <c r="AI4406">
        <v>156</v>
      </c>
      <c r="AJ4406">
        <v>0</v>
      </c>
      <c r="AK4406">
        <v>0</v>
      </c>
      <c r="AL4406">
        <v>0</v>
      </c>
      <c r="AM4406">
        <v>0</v>
      </c>
      <c r="AN4406">
        <v>0</v>
      </c>
      <c r="AO4406">
        <v>642</v>
      </c>
      <c r="AP4406">
        <v>2617</v>
      </c>
      <c r="AQ4406">
        <v>655</v>
      </c>
      <c r="AR4406">
        <v>0</v>
      </c>
      <c r="AS4406">
        <v>535</v>
      </c>
      <c r="AT4406">
        <v>36</v>
      </c>
      <c r="AU4406">
        <v>45</v>
      </c>
      <c r="AV4406">
        <v>22</v>
      </c>
      <c r="AW4406">
        <v>4</v>
      </c>
      <c r="AX4406">
        <v>0</v>
      </c>
      <c r="AY4406">
        <v>246</v>
      </c>
      <c r="AZ4406">
        <v>533</v>
      </c>
      <c r="BA4406">
        <v>319</v>
      </c>
      <c r="BB4406">
        <v>64</v>
      </c>
      <c r="BC4406">
        <v>26</v>
      </c>
      <c r="BD4406">
        <v>9</v>
      </c>
      <c r="BE4406">
        <v>0</v>
      </c>
      <c r="BF4406">
        <v>1029</v>
      </c>
      <c r="BG4406">
        <v>2710</v>
      </c>
      <c r="BH4406">
        <v>0</v>
      </c>
      <c r="BI4406">
        <v>298</v>
      </c>
      <c r="BJ4406" s="2">
        <v>45944</v>
      </c>
      <c r="BK4406">
        <v>0</v>
      </c>
      <c r="BL4406" s="3" t="str">
        <f>VLOOKUP(O4406,DropDownList!$H$1:$I$7,2,FALSE)</f>
        <v>2023/24</v>
      </c>
      <c r="BM4406" s="3" t="str">
        <f t="shared" si="69"/>
        <v>VSUR</v>
      </c>
    </row>
    <row r="4407" spans="1:65" x14ac:dyDescent="0.2">
      <c r="A4407">
        <v>2025</v>
      </c>
      <c r="B4407">
        <v>10</v>
      </c>
      <c r="C4407" t="s">
        <v>189</v>
      </c>
      <c r="D4407" t="s">
        <v>190</v>
      </c>
      <c r="E4407" t="s">
        <v>24</v>
      </c>
      <c r="F4407">
        <v>9278</v>
      </c>
      <c r="G4407" t="s">
        <v>141</v>
      </c>
      <c r="H4407" t="s">
        <v>189</v>
      </c>
      <c r="I4407" t="s">
        <v>189</v>
      </c>
      <c r="J4407" s="1">
        <v>45931</v>
      </c>
      <c r="K4407" t="s">
        <v>253</v>
      </c>
      <c r="L4407">
        <v>3</v>
      </c>
      <c r="M4407" t="s">
        <v>429</v>
      </c>
      <c r="N4407" t="s">
        <v>145</v>
      </c>
      <c r="O4407" t="s">
        <v>149</v>
      </c>
      <c r="P4407" t="s">
        <v>152</v>
      </c>
      <c r="Q4407">
        <v>0</v>
      </c>
      <c r="R4407">
        <v>53</v>
      </c>
      <c r="S4407">
        <v>2120</v>
      </c>
      <c r="T4407">
        <v>640</v>
      </c>
      <c r="U4407">
        <v>0</v>
      </c>
      <c r="V4407">
        <v>0</v>
      </c>
      <c r="W4407">
        <v>0</v>
      </c>
      <c r="X4407">
        <v>0</v>
      </c>
      <c r="Y4407">
        <v>0</v>
      </c>
      <c r="Z4407">
        <v>0</v>
      </c>
      <c r="AA4407">
        <v>1480</v>
      </c>
      <c r="AB4407">
        <v>0</v>
      </c>
      <c r="AC4407">
        <v>1480</v>
      </c>
      <c r="AD4407">
        <v>0</v>
      </c>
      <c r="AE4407">
        <v>0</v>
      </c>
      <c r="AF4407">
        <v>37</v>
      </c>
      <c r="AG4407">
        <v>0</v>
      </c>
      <c r="AH4407">
        <v>16</v>
      </c>
      <c r="AI4407">
        <v>0</v>
      </c>
      <c r="AJ4407">
        <v>0</v>
      </c>
      <c r="AK4407">
        <v>0</v>
      </c>
      <c r="AL4407">
        <v>0</v>
      </c>
      <c r="AM4407">
        <v>0</v>
      </c>
      <c r="AN4407">
        <v>0</v>
      </c>
      <c r="AO4407">
        <v>0</v>
      </c>
      <c r="AP4407">
        <v>0</v>
      </c>
      <c r="AQ4407">
        <v>0</v>
      </c>
      <c r="AR4407">
        <v>0</v>
      </c>
      <c r="AS4407">
        <v>0</v>
      </c>
      <c r="AT4407">
        <v>0</v>
      </c>
      <c r="AU4407">
        <v>0</v>
      </c>
      <c r="AV4407">
        <v>0</v>
      </c>
      <c r="AW4407">
        <v>0</v>
      </c>
      <c r="AX4407">
        <v>0</v>
      </c>
      <c r="AY4407">
        <v>0</v>
      </c>
      <c r="AZ4407">
        <v>0</v>
      </c>
      <c r="BA4407">
        <v>0</v>
      </c>
      <c r="BB4407">
        <v>0</v>
      </c>
      <c r="BC4407">
        <v>0</v>
      </c>
      <c r="BD4407">
        <v>0</v>
      </c>
      <c r="BE4407">
        <v>0</v>
      </c>
      <c r="BF4407">
        <v>0</v>
      </c>
      <c r="BG4407">
        <v>0</v>
      </c>
      <c r="BH4407">
        <v>0</v>
      </c>
      <c r="BI4407">
        <v>0</v>
      </c>
      <c r="BJ4407" s="2">
        <v>45944</v>
      </c>
      <c r="BK4407">
        <v>0</v>
      </c>
      <c r="BL4407" s="3" t="str">
        <f>VLOOKUP(O4407,DropDownList!$H$1:$I$7,2,FALSE)</f>
        <v>2025/26</v>
      </c>
      <c r="BM4407" s="3" t="str">
        <f t="shared" si="69"/>
        <v>PCOA</v>
      </c>
    </row>
    <row r="4408" spans="1:65" x14ac:dyDescent="0.2">
      <c r="A4408">
        <v>2025</v>
      </c>
      <c r="B4408">
        <v>10</v>
      </c>
      <c r="C4408" t="s">
        <v>189</v>
      </c>
      <c r="D4408" t="s">
        <v>190</v>
      </c>
      <c r="E4408" t="s">
        <v>24</v>
      </c>
      <c r="F4408">
        <v>9278</v>
      </c>
      <c r="G4408" t="s">
        <v>141</v>
      </c>
      <c r="H4408" t="s">
        <v>189</v>
      </c>
      <c r="I4408" t="s">
        <v>189</v>
      </c>
      <c r="J4408" s="1">
        <v>45931</v>
      </c>
      <c r="K4408" t="s">
        <v>253</v>
      </c>
      <c r="L4408">
        <v>3</v>
      </c>
      <c r="M4408" t="s">
        <v>429</v>
      </c>
      <c r="N4408" t="s">
        <v>145</v>
      </c>
      <c r="O4408" t="s">
        <v>156</v>
      </c>
      <c r="P4408" t="s">
        <v>151</v>
      </c>
      <c r="Q4408">
        <v>0</v>
      </c>
      <c r="R4408">
        <v>67</v>
      </c>
      <c r="S4408">
        <v>2010</v>
      </c>
      <c r="T4408">
        <v>510</v>
      </c>
      <c r="U4408">
        <v>0</v>
      </c>
      <c r="V4408">
        <v>0</v>
      </c>
      <c r="W4408">
        <v>0</v>
      </c>
      <c r="X4408">
        <v>0</v>
      </c>
      <c r="Y4408">
        <v>0</v>
      </c>
      <c r="Z4408">
        <v>0</v>
      </c>
      <c r="AA4408">
        <v>1500</v>
      </c>
      <c r="AB4408">
        <v>0</v>
      </c>
      <c r="AC4408">
        <v>1500</v>
      </c>
      <c r="AD4408">
        <v>0</v>
      </c>
      <c r="AE4408">
        <v>0</v>
      </c>
      <c r="AF4408">
        <v>50</v>
      </c>
      <c r="AG4408">
        <v>0</v>
      </c>
      <c r="AH4408">
        <v>17</v>
      </c>
      <c r="AI4408">
        <v>0</v>
      </c>
      <c r="AJ4408">
        <v>0</v>
      </c>
      <c r="AK4408">
        <v>0</v>
      </c>
      <c r="AL4408">
        <v>0</v>
      </c>
      <c r="AM4408">
        <v>1</v>
      </c>
      <c r="AN4408">
        <v>0</v>
      </c>
      <c r="AO4408">
        <v>0</v>
      </c>
      <c r="AP4408">
        <v>0</v>
      </c>
      <c r="AQ4408">
        <v>0</v>
      </c>
      <c r="AR4408">
        <v>0</v>
      </c>
      <c r="AS4408">
        <v>0</v>
      </c>
      <c r="AT4408">
        <v>0</v>
      </c>
      <c r="AU4408">
        <v>0</v>
      </c>
      <c r="AV4408">
        <v>0</v>
      </c>
      <c r="AW4408">
        <v>0</v>
      </c>
      <c r="AX4408">
        <v>0</v>
      </c>
      <c r="AY4408">
        <v>0</v>
      </c>
      <c r="AZ4408">
        <v>0</v>
      </c>
      <c r="BA4408">
        <v>0</v>
      </c>
      <c r="BB4408">
        <v>0</v>
      </c>
      <c r="BC4408">
        <v>0</v>
      </c>
      <c r="BD4408">
        <v>0</v>
      </c>
      <c r="BE4408">
        <v>0</v>
      </c>
      <c r="BF4408">
        <v>0</v>
      </c>
      <c r="BG4408">
        <v>0</v>
      </c>
      <c r="BH4408">
        <v>0</v>
      </c>
      <c r="BI4408">
        <v>0</v>
      </c>
      <c r="BJ4408" s="2">
        <v>45944</v>
      </c>
      <c r="BK4408">
        <v>0</v>
      </c>
      <c r="BL4408" s="3" t="str">
        <f>VLOOKUP(O4408,DropDownList!$H$1:$I$7,2,FALSE)</f>
        <v>2023/24</v>
      </c>
      <c r="BM4408" s="3" t="str">
        <f t="shared" si="69"/>
        <v>PCPF</v>
      </c>
    </row>
    <row r="4409" spans="1:65" x14ac:dyDescent="0.2">
      <c r="A4409">
        <v>2025</v>
      </c>
      <c r="B4409">
        <v>10</v>
      </c>
      <c r="C4409" t="s">
        <v>189</v>
      </c>
      <c r="D4409" t="s">
        <v>190</v>
      </c>
      <c r="E4409" t="s">
        <v>24</v>
      </c>
      <c r="F4409">
        <v>9278</v>
      </c>
      <c r="G4409" t="s">
        <v>141</v>
      </c>
      <c r="H4409" t="s">
        <v>189</v>
      </c>
      <c r="I4409" t="s">
        <v>189</v>
      </c>
      <c r="J4409" s="1">
        <v>45931</v>
      </c>
      <c r="K4409" t="s">
        <v>253</v>
      </c>
      <c r="L4409">
        <v>3</v>
      </c>
      <c r="M4409" t="s">
        <v>429</v>
      </c>
      <c r="N4409" t="s">
        <v>145</v>
      </c>
      <c r="O4409" t="s">
        <v>149</v>
      </c>
      <c r="P4409" t="s">
        <v>154</v>
      </c>
      <c r="Q4409">
        <v>29148.97</v>
      </c>
      <c r="R4409">
        <v>278</v>
      </c>
      <c r="S4409">
        <v>61277</v>
      </c>
      <c r="T4409">
        <v>410</v>
      </c>
      <c r="U4409">
        <v>138</v>
      </c>
      <c r="V4409">
        <v>115</v>
      </c>
      <c r="W4409">
        <v>17121</v>
      </c>
      <c r="X4409">
        <v>25359</v>
      </c>
      <c r="Y4409">
        <v>0</v>
      </c>
      <c r="Z4409">
        <v>0</v>
      </c>
      <c r="AA4409">
        <v>31718.03</v>
      </c>
      <c r="AB4409">
        <v>200</v>
      </c>
      <c r="AC4409">
        <v>28938.03</v>
      </c>
      <c r="AD4409">
        <v>79</v>
      </c>
      <c r="AE4409">
        <v>36</v>
      </c>
      <c r="AF4409">
        <v>138</v>
      </c>
      <c r="AG4409">
        <v>53</v>
      </c>
      <c r="AH4409">
        <v>2</v>
      </c>
      <c r="AI4409">
        <v>85</v>
      </c>
      <c r="AJ4409">
        <v>0</v>
      </c>
      <c r="AK4409">
        <v>0</v>
      </c>
      <c r="AL4409">
        <v>0</v>
      </c>
      <c r="AM4409">
        <v>0</v>
      </c>
      <c r="AN4409">
        <v>0</v>
      </c>
      <c r="AO4409">
        <v>162</v>
      </c>
      <c r="AP4409">
        <v>266</v>
      </c>
      <c r="AQ4409">
        <v>160</v>
      </c>
      <c r="AR4409">
        <v>0</v>
      </c>
      <c r="AS4409">
        <v>24</v>
      </c>
      <c r="AT4409">
        <v>0</v>
      </c>
      <c r="AU4409">
        <v>0</v>
      </c>
      <c r="AV4409">
        <v>0</v>
      </c>
      <c r="AW4409">
        <v>0</v>
      </c>
      <c r="AX4409">
        <v>0</v>
      </c>
      <c r="AY4409">
        <v>7</v>
      </c>
      <c r="AZ4409">
        <v>32</v>
      </c>
      <c r="BA4409">
        <v>14</v>
      </c>
      <c r="BB4409">
        <v>3</v>
      </c>
      <c r="BC4409">
        <v>1</v>
      </c>
      <c r="BD4409">
        <v>5</v>
      </c>
      <c r="BE4409">
        <v>0</v>
      </c>
      <c r="BF4409">
        <v>277</v>
      </c>
      <c r="BG4409">
        <v>19929</v>
      </c>
      <c r="BH4409">
        <v>0</v>
      </c>
      <c r="BI4409">
        <v>136</v>
      </c>
      <c r="BJ4409" s="2">
        <v>45944</v>
      </c>
      <c r="BK4409">
        <v>0</v>
      </c>
      <c r="BL4409" s="3" t="str">
        <f>VLOOKUP(O4409,DropDownList!$H$1:$I$7,2,FALSE)</f>
        <v>2025/26</v>
      </c>
      <c r="BM4409" s="3" t="str">
        <f t="shared" si="69"/>
        <v>JP COURT</v>
      </c>
    </row>
    <row r="4410" spans="1:65" x14ac:dyDescent="0.2">
      <c r="A4410">
        <v>2025</v>
      </c>
      <c r="B4410">
        <v>10</v>
      </c>
      <c r="C4410" t="s">
        <v>189</v>
      </c>
      <c r="D4410" t="s">
        <v>190</v>
      </c>
      <c r="E4410" t="s">
        <v>24</v>
      </c>
      <c r="F4410">
        <v>9278</v>
      </c>
      <c r="G4410" t="s">
        <v>141</v>
      </c>
      <c r="H4410" t="s">
        <v>189</v>
      </c>
      <c r="I4410" t="s">
        <v>189</v>
      </c>
      <c r="J4410" s="1">
        <v>45931</v>
      </c>
      <c r="K4410" t="s">
        <v>253</v>
      </c>
      <c r="L4410">
        <v>3</v>
      </c>
      <c r="M4410" t="s">
        <v>429</v>
      </c>
      <c r="N4410" t="s">
        <v>145</v>
      </c>
      <c r="O4410" t="s">
        <v>156</v>
      </c>
      <c r="P4410" t="s">
        <v>148</v>
      </c>
      <c r="Q4410">
        <v>1157.4000000000001</v>
      </c>
      <c r="R4410">
        <v>76</v>
      </c>
      <c r="S4410">
        <v>4560</v>
      </c>
      <c r="T4410">
        <v>360</v>
      </c>
      <c r="U4410">
        <v>21</v>
      </c>
      <c r="V4410">
        <v>15</v>
      </c>
      <c r="W4410">
        <v>850</v>
      </c>
      <c r="X4410">
        <v>880</v>
      </c>
      <c r="Y4410">
        <v>0</v>
      </c>
      <c r="Z4410">
        <v>0</v>
      </c>
      <c r="AA4410">
        <v>3042.6</v>
      </c>
      <c r="AB4410">
        <v>0</v>
      </c>
      <c r="AC4410">
        <v>3042.6</v>
      </c>
      <c r="AD4410">
        <v>14</v>
      </c>
      <c r="AE4410">
        <v>1</v>
      </c>
      <c r="AF4410">
        <v>49</v>
      </c>
      <c r="AG4410">
        <v>4</v>
      </c>
      <c r="AH4410">
        <v>6</v>
      </c>
      <c r="AI4410">
        <v>17</v>
      </c>
      <c r="AJ4410">
        <v>0</v>
      </c>
      <c r="AK4410">
        <v>0</v>
      </c>
      <c r="AL4410">
        <v>0</v>
      </c>
      <c r="AM4410">
        <v>0</v>
      </c>
      <c r="AN4410">
        <v>0</v>
      </c>
      <c r="AO4410">
        <v>49</v>
      </c>
      <c r="AP4410">
        <v>223</v>
      </c>
      <c r="AQ4410">
        <v>53</v>
      </c>
      <c r="AR4410">
        <v>0</v>
      </c>
      <c r="AS4410">
        <v>28</v>
      </c>
      <c r="AT4410">
        <v>8</v>
      </c>
      <c r="AU4410">
        <v>4</v>
      </c>
      <c r="AV4410">
        <v>4</v>
      </c>
      <c r="AW4410">
        <v>0</v>
      </c>
      <c r="AX4410">
        <v>0</v>
      </c>
      <c r="AY4410">
        <v>23</v>
      </c>
      <c r="AZ4410">
        <v>59</v>
      </c>
      <c r="BA4410">
        <v>39</v>
      </c>
      <c r="BB4410">
        <v>1</v>
      </c>
      <c r="BC4410">
        <v>0</v>
      </c>
      <c r="BD4410">
        <v>0</v>
      </c>
      <c r="BE4410">
        <v>0</v>
      </c>
      <c r="BF4410">
        <v>53</v>
      </c>
      <c r="BG4410">
        <v>1020</v>
      </c>
      <c r="BH4410">
        <v>0</v>
      </c>
      <c r="BI4410">
        <v>21</v>
      </c>
      <c r="BJ4410" s="2">
        <v>45944</v>
      </c>
      <c r="BK4410">
        <v>0</v>
      </c>
      <c r="BL4410" s="3" t="str">
        <f>VLOOKUP(O4410,DropDownList!$H$1:$I$7,2,FALSE)</f>
        <v>2023/24</v>
      </c>
      <c r="BM4410" s="3" t="str">
        <f t="shared" si="69"/>
        <v>PRAS</v>
      </c>
    </row>
    <row r="4411" spans="1:65" x14ac:dyDescent="0.2">
      <c r="A4411">
        <v>2025</v>
      </c>
      <c r="B4411">
        <v>10</v>
      </c>
      <c r="C4411" t="s">
        <v>189</v>
      </c>
      <c r="D4411" t="s">
        <v>190</v>
      </c>
      <c r="E4411" t="s">
        <v>24</v>
      </c>
      <c r="F4411">
        <v>9278</v>
      </c>
      <c r="G4411" t="s">
        <v>141</v>
      </c>
      <c r="H4411" t="s">
        <v>189</v>
      </c>
      <c r="I4411" t="s">
        <v>189</v>
      </c>
      <c r="J4411" s="1">
        <v>45931</v>
      </c>
      <c r="K4411" t="s">
        <v>253</v>
      </c>
      <c r="L4411">
        <v>3</v>
      </c>
      <c r="M4411" t="s">
        <v>429</v>
      </c>
      <c r="N4411" t="s">
        <v>145</v>
      </c>
      <c r="O4411" t="s">
        <v>156</v>
      </c>
      <c r="P4411" t="s">
        <v>153</v>
      </c>
      <c r="Q4411">
        <v>300</v>
      </c>
      <c r="R4411">
        <v>23</v>
      </c>
      <c r="S4411">
        <v>1170</v>
      </c>
      <c r="T4411">
        <v>90</v>
      </c>
      <c r="U4411">
        <v>6</v>
      </c>
      <c r="V4411">
        <v>2</v>
      </c>
      <c r="W4411">
        <v>90</v>
      </c>
      <c r="X4411">
        <v>90</v>
      </c>
      <c r="Y4411">
        <v>0</v>
      </c>
      <c r="Z4411">
        <v>0</v>
      </c>
      <c r="AA4411">
        <v>780</v>
      </c>
      <c r="AB4411">
        <v>0</v>
      </c>
      <c r="AC4411">
        <v>780</v>
      </c>
      <c r="AD4411">
        <v>2</v>
      </c>
      <c r="AE4411">
        <v>0</v>
      </c>
      <c r="AF4411">
        <v>15</v>
      </c>
      <c r="AG4411">
        <v>0</v>
      </c>
      <c r="AH4411">
        <v>2</v>
      </c>
      <c r="AI4411">
        <v>6</v>
      </c>
      <c r="AJ4411">
        <v>0</v>
      </c>
      <c r="AK4411">
        <v>0</v>
      </c>
      <c r="AL4411">
        <v>0</v>
      </c>
      <c r="AM4411">
        <v>0</v>
      </c>
      <c r="AN4411">
        <v>0</v>
      </c>
      <c r="AO4411">
        <v>19</v>
      </c>
      <c r="AP4411">
        <v>65</v>
      </c>
      <c r="AQ4411">
        <v>20</v>
      </c>
      <c r="AR4411">
        <v>1</v>
      </c>
      <c r="AS4411">
        <v>12</v>
      </c>
      <c r="AT4411">
        <v>0</v>
      </c>
      <c r="AU4411">
        <v>0</v>
      </c>
      <c r="AV4411">
        <v>0</v>
      </c>
      <c r="AW4411">
        <v>0</v>
      </c>
      <c r="AX4411">
        <v>0</v>
      </c>
      <c r="AY4411">
        <v>8</v>
      </c>
      <c r="AZ4411">
        <v>12</v>
      </c>
      <c r="BA4411">
        <v>6</v>
      </c>
      <c r="BB4411">
        <v>0</v>
      </c>
      <c r="BC4411">
        <v>0</v>
      </c>
      <c r="BD4411">
        <v>0</v>
      </c>
      <c r="BE4411">
        <v>0</v>
      </c>
      <c r="BF4411">
        <v>19</v>
      </c>
      <c r="BG4411">
        <v>300</v>
      </c>
      <c r="BH4411">
        <v>0</v>
      </c>
      <c r="BI4411">
        <v>5</v>
      </c>
      <c r="BJ4411" s="2">
        <v>45944</v>
      </c>
      <c r="BK4411">
        <v>0</v>
      </c>
      <c r="BL4411" s="3" t="str">
        <f>VLOOKUP(O4411,DropDownList!$H$1:$I$7,2,FALSE)</f>
        <v>2023/24</v>
      </c>
      <c r="BM4411" s="3" t="str">
        <f t="shared" si="69"/>
        <v>PREG</v>
      </c>
    </row>
    <row r="4412" spans="1:65" x14ac:dyDescent="0.2">
      <c r="A4412">
        <v>2025</v>
      </c>
      <c r="B4412">
        <v>10</v>
      </c>
      <c r="C4412" t="s">
        <v>189</v>
      </c>
      <c r="D4412" t="s">
        <v>190</v>
      </c>
      <c r="E4412" t="s">
        <v>24</v>
      </c>
      <c r="F4412">
        <v>9278</v>
      </c>
      <c r="G4412" t="s">
        <v>141</v>
      </c>
      <c r="H4412" t="s">
        <v>189</v>
      </c>
      <c r="I4412" t="s">
        <v>189</v>
      </c>
      <c r="J4412" s="1">
        <v>45931</v>
      </c>
      <c r="K4412" t="s">
        <v>253</v>
      </c>
      <c r="L4412">
        <v>3</v>
      </c>
      <c r="M4412" t="s">
        <v>429</v>
      </c>
      <c r="N4412" t="s">
        <v>145</v>
      </c>
      <c r="O4412" t="s">
        <v>147</v>
      </c>
      <c r="P4412" t="s">
        <v>150</v>
      </c>
      <c r="Q4412">
        <v>89704.81</v>
      </c>
      <c r="R4412">
        <v>1158</v>
      </c>
      <c r="S4412">
        <v>183364.25</v>
      </c>
      <c r="T4412">
        <v>15992.92</v>
      </c>
      <c r="U4412">
        <v>593</v>
      </c>
      <c r="V4412">
        <v>432</v>
      </c>
      <c r="W4412">
        <v>64779</v>
      </c>
      <c r="X4412">
        <v>68551.31</v>
      </c>
      <c r="Y4412">
        <v>1066</v>
      </c>
      <c r="Z4412">
        <v>167371.32999999999</v>
      </c>
      <c r="AA4412">
        <v>77666.52</v>
      </c>
      <c r="AB4412">
        <v>23133.95</v>
      </c>
      <c r="AC4412">
        <v>54532.57</v>
      </c>
      <c r="AD4412">
        <v>368</v>
      </c>
      <c r="AE4412">
        <v>64</v>
      </c>
      <c r="AF4412">
        <v>471</v>
      </c>
      <c r="AG4412">
        <v>146</v>
      </c>
      <c r="AH4412">
        <v>92</v>
      </c>
      <c r="AI4412">
        <v>447</v>
      </c>
      <c r="AJ4412">
        <v>218</v>
      </c>
      <c r="AK4412">
        <v>88</v>
      </c>
      <c r="AL4412">
        <v>17</v>
      </c>
      <c r="AM4412">
        <v>55</v>
      </c>
      <c r="AN4412">
        <v>5</v>
      </c>
      <c r="AO4412">
        <v>796</v>
      </c>
      <c r="AP4412">
        <v>2400</v>
      </c>
      <c r="AQ4412">
        <v>838</v>
      </c>
      <c r="AR4412">
        <v>2</v>
      </c>
      <c r="AS4412">
        <v>327</v>
      </c>
      <c r="AT4412">
        <v>31</v>
      </c>
      <c r="AU4412">
        <v>8</v>
      </c>
      <c r="AV4412">
        <v>3</v>
      </c>
      <c r="AW4412">
        <v>0</v>
      </c>
      <c r="AX4412">
        <v>0</v>
      </c>
      <c r="AY4412">
        <v>210</v>
      </c>
      <c r="AZ4412">
        <v>530</v>
      </c>
      <c r="BA4412">
        <v>282</v>
      </c>
      <c r="BB4412">
        <v>27</v>
      </c>
      <c r="BC4412">
        <v>7</v>
      </c>
      <c r="BD4412">
        <v>4</v>
      </c>
      <c r="BE4412">
        <v>0</v>
      </c>
      <c r="BF4412">
        <v>819</v>
      </c>
      <c r="BG4412">
        <v>70005.91</v>
      </c>
      <c r="BH4412">
        <v>2</v>
      </c>
      <c r="BI4412">
        <v>593</v>
      </c>
      <c r="BJ4412" s="2">
        <v>45944</v>
      </c>
      <c r="BK4412">
        <v>0</v>
      </c>
      <c r="BL4412" s="3" t="str">
        <f>VLOOKUP(O4412,DropDownList!$H$1:$I$7,2,FALSE)</f>
        <v>2024/25</v>
      </c>
      <c r="BM4412" s="3" t="str">
        <f t="shared" si="69"/>
        <v>FISCAL FINES</v>
      </c>
    </row>
    <row r="4413" spans="1:65" x14ac:dyDescent="0.2">
      <c r="A4413">
        <v>2025</v>
      </c>
      <c r="B4413">
        <v>10</v>
      </c>
      <c r="C4413" t="s">
        <v>189</v>
      </c>
      <c r="D4413" t="s">
        <v>190</v>
      </c>
      <c r="E4413" t="s">
        <v>24</v>
      </c>
      <c r="F4413">
        <v>9278</v>
      </c>
      <c r="G4413" t="s">
        <v>141</v>
      </c>
      <c r="H4413" t="s">
        <v>189</v>
      </c>
      <c r="I4413" t="s">
        <v>189</v>
      </c>
      <c r="J4413" s="1">
        <v>45931</v>
      </c>
      <c r="K4413" t="s">
        <v>253</v>
      </c>
      <c r="L4413">
        <v>3</v>
      </c>
      <c r="M4413" t="s">
        <v>429</v>
      </c>
      <c r="N4413" t="s">
        <v>145</v>
      </c>
      <c r="O4413" t="s">
        <v>149</v>
      </c>
      <c r="P4413" t="s">
        <v>146</v>
      </c>
      <c r="Q4413">
        <v>1250</v>
      </c>
      <c r="R4413">
        <v>275</v>
      </c>
      <c r="S4413">
        <v>3860</v>
      </c>
      <c r="T4413">
        <v>30</v>
      </c>
      <c r="U4413">
        <v>135</v>
      </c>
      <c r="V4413">
        <v>78</v>
      </c>
      <c r="W4413">
        <v>1180</v>
      </c>
      <c r="X4413">
        <v>1180</v>
      </c>
      <c r="Y4413">
        <v>0</v>
      </c>
      <c r="Z4413">
        <v>0</v>
      </c>
      <c r="AA4413">
        <v>2580</v>
      </c>
      <c r="AB4413">
        <v>0</v>
      </c>
      <c r="AC4413">
        <v>0</v>
      </c>
      <c r="AD4413">
        <v>78</v>
      </c>
      <c r="AE4413">
        <v>0</v>
      </c>
      <c r="AF4413">
        <v>189</v>
      </c>
      <c r="AG4413">
        <v>0</v>
      </c>
      <c r="AH4413">
        <v>2</v>
      </c>
      <c r="AI4413">
        <v>84</v>
      </c>
      <c r="AJ4413">
        <v>0</v>
      </c>
      <c r="AK4413">
        <v>0</v>
      </c>
      <c r="AL4413">
        <v>0</v>
      </c>
      <c r="AM4413">
        <v>0</v>
      </c>
      <c r="AN4413">
        <v>0</v>
      </c>
      <c r="AO4413">
        <v>159</v>
      </c>
      <c r="AP4413">
        <v>263</v>
      </c>
      <c r="AQ4413">
        <v>157</v>
      </c>
      <c r="AR4413">
        <v>0</v>
      </c>
      <c r="AS4413">
        <v>24</v>
      </c>
      <c r="AT4413">
        <v>0</v>
      </c>
      <c r="AU4413">
        <v>0</v>
      </c>
      <c r="AV4413">
        <v>0</v>
      </c>
      <c r="AW4413">
        <v>0</v>
      </c>
      <c r="AX4413">
        <v>0</v>
      </c>
      <c r="AY4413">
        <v>7</v>
      </c>
      <c r="AZ4413">
        <v>32</v>
      </c>
      <c r="BA4413">
        <v>14</v>
      </c>
      <c r="BB4413">
        <v>3</v>
      </c>
      <c r="BC4413">
        <v>1</v>
      </c>
      <c r="BD4413">
        <v>5</v>
      </c>
      <c r="BE4413">
        <v>0</v>
      </c>
      <c r="BF4413">
        <v>275</v>
      </c>
      <c r="BG4413">
        <v>1250</v>
      </c>
      <c r="BH4413">
        <v>0</v>
      </c>
      <c r="BI4413">
        <v>134</v>
      </c>
      <c r="BJ4413" s="2">
        <v>45944</v>
      </c>
      <c r="BK4413">
        <v>0</v>
      </c>
      <c r="BL4413" s="3" t="str">
        <f>VLOOKUP(O4413,DropDownList!$H$1:$I$7,2,FALSE)</f>
        <v>2025/26</v>
      </c>
      <c r="BM4413" s="3" t="str">
        <f t="shared" si="69"/>
        <v>VSUR</v>
      </c>
    </row>
    <row r="4414" spans="1:65" x14ac:dyDescent="0.2">
      <c r="A4414">
        <v>2025</v>
      </c>
      <c r="B4414">
        <v>10</v>
      </c>
      <c r="C4414" t="s">
        <v>189</v>
      </c>
      <c r="D4414" t="s">
        <v>190</v>
      </c>
      <c r="E4414" t="s">
        <v>24</v>
      </c>
      <c r="F4414">
        <v>9278</v>
      </c>
      <c r="G4414" t="s">
        <v>141</v>
      </c>
      <c r="H4414" t="s">
        <v>189</v>
      </c>
      <c r="I4414" t="s">
        <v>189</v>
      </c>
      <c r="J4414" s="1">
        <v>45931</v>
      </c>
      <c r="K4414" t="s">
        <v>253</v>
      </c>
      <c r="L4414">
        <v>3</v>
      </c>
      <c r="M4414" t="s">
        <v>429</v>
      </c>
      <c r="N4414" t="s">
        <v>145</v>
      </c>
      <c r="O4414" t="s">
        <v>149</v>
      </c>
      <c r="P4414" t="s">
        <v>153</v>
      </c>
      <c r="Q4414">
        <v>45</v>
      </c>
      <c r="R4414">
        <v>1</v>
      </c>
      <c r="S4414">
        <v>45</v>
      </c>
      <c r="T4414">
        <v>0</v>
      </c>
      <c r="U4414">
        <v>1</v>
      </c>
      <c r="V4414">
        <v>0</v>
      </c>
      <c r="W4414">
        <v>0</v>
      </c>
      <c r="X4414">
        <v>0</v>
      </c>
      <c r="Y4414">
        <v>0</v>
      </c>
      <c r="Z4414">
        <v>0</v>
      </c>
      <c r="AA4414">
        <v>0</v>
      </c>
      <c r="AB4414">
        <v>0</v>
      </c>
      <c r="AC4414">
        <v>0</v>
      </c>
      <c r="AD4414">
        <v>0</v>
      </c>
      <c r="AE4414">
        <v>0</v>
      </c>
      <c r="AF4414">
        <v>0</v>
      </c>
      <c r="AG4414">
        <v>0</v>
      </c>
      <c r="AH4414">
        <v>0</v>
      </c>
      <c r="AI4414">
        <v>1</v>
      </c>
      <c r="AJ4414">
        <v>0</v>
      </c>
      <c r="AK4414">
        <v>0</v>
      </c>
      <c r="AL4414">
        <v>0</v>
      </c>
      <c r="AM4414">
        <v>0</v>
      </c>
      <c r="AN4414">
        <v>0</v>
      </c>
      <c r="AO4414">
        <v>0</v>
      </c>
      <c r="AP4414">
        <v>0</v>
      </c>
      <c r="AQ4414">
        <v>0</v>
      </c>
      <c r="AR4414">
        <v>0</v>
      </c>
      <c r="AS4414">
        <v>0</v>
      </c>
      <c r="AT4414">
        <v>0</v>
      </c>
      <c r="AU4414">
        <v>0</v>
      </c>
      <c r="AV4414">
        <v>0</v>
      </c>
      <c r="AW4414">
        <v>0</v>
      </c>
      <c r="AX4414">
        <v>0</v>
      </c>
      <c r="AY4414">
        <v>0</v>
      </c>
      <c r="AZ4414">
        <v>0</v>
      </c>
      <c r="BA4414">
        <v>0</v>
      </c>
      <c r="BB4414">
        <v>0</v>
      </c>
      <c r="BC4414">
        <v>0</v>
      </c>
      <c r="BD4414">
        <v>0</v>
      </c>
      <c r="BE4414">
        <v>0</v>
      </c>
      <c r="BF4414">
        <v>0</v>
      </c>
      <c r="BG4414">
        <v>45</v>
      </c>
      <c r="BH4414">
        <v>0</v>
      </c>
      <c r="BI4414">
        <v>0</v>
      </c>
      <c r="BJ4414" s="2">
        <v>45944</v>
      </c>
      <c r="BK4414">
        <v>0</v>
      </c>
      <c r="BL4414" s="3" t="str">
        <f>VLOOKUP(O4414,DropDownList!$H$1:$I$7,2,FALSE)</f>
        <v>2025/26</v>
      </c>
      <c r="BM4414" s="3" t="str">
        <f t="shared" si="69"/>
        <v>PREG</v>
      </c>
    </row>
    <row r="4415" spans="1:65" x14ac:dyDescent="0.2">
      <c r="A4415">
        <v>2025</v>
      </c>
      <c r="B4415">
        <v>10</v>
      </c>
      <c r="C4415" t="s">
        <v>189</v>
      </c>
      <c r="D4415" t="s">
        <v>190</v>
      </c>
      <c r="E4415" t="s">
        <v>24</v>
      </c>
      <c r="F4415">
        <v>9278</v>
      </c>
      <c r="G4415" t="s">
        <v>141</v>
      </c>
      <c r="H4415" t="s">
        <v>189</v>
      </c>
      <c r="I4415" t="s">
        <v>189</v>
      </c>
      <c r="J4415" s="1">
        <v>45931</v>
      </c>
      <c r="K4415" t="s">
        <v>253</v>
      </c>
      <c r="L4415">
        <v>3</v>
      </c>
      <c r="M4415" t="s">
        <v>429</v>
      </c>
      <c r="N4415" t="s">
        <v>145</v>
      </c>
      <c r="O4415" t="s">
        <v>149</v>
      </c>
      <c r="P4415" t="s">
        <v>151</v>
      </c>
      <c r="Q4415">
        <v>120</v>
      </c>
      <c r="R4415">
        <v>30</v>
      </c>
      <c r="S4415">
        <v>900</v>
      </c>
      <c r="T4415">
        <v>180</v>
      </c>
      <c r="U4415">
        <v>4</v>
      </c>
      <c r="V4415">
        <v>0</v>
      </c>
      <c r="W4415">
        <v>0</v>
      </c>
      <c r="X4415">
        <v>0</v>
      </c>
      <c r="Y4415">
        <v>0</v>
      </c>
      <c r="Z4415">
        <v>0</v>
      </c>
      <c r="AA4415">
        <v>600</v>
      </c>
      <c r="AB4415">
        <v>0</v>
      </c>
      <c r="AC4415">
        <v>600</v>
      </c>
      <c r="AD4415">
        <v>0</v>
      </c>
      <c r="AE4415">
        <v>0</v>
      </c>
      <c r="AF4415">
        <v>20</v>
      </c>
      <c r="AG4415">
        <v>0</v>
      </c>
      <c r="AH4415">
        <v>6</v>
      </c>
      <c r="AI4415">
        <v>4</v>
      </c>
      <c r="AJ4415">
        <v>0</v>
      </c>
      <c r="AK4415">
        <v>0</v>
      </c>
      <c r="AL4415">
        <v>0</v>
      </c>
      <c r="AM4415">
        <v>0</v>
      </c>
      <c r="AN4415">
        <v>0</v>
      </c>
      <c r="AO4415">
        <v>0</v>
      </c>
      <c r="AP4415">
        <v>0</v>
      </c>
      <c r="AQ4415">
        <v>0</v>
      </c>
      <c r="AR4415">
        <v>0</v>
      </c>
      <c r="AS4415">
        <v>0</v>
      </c>
      <c r="AT4415">
        <v>0</v>
      </c>
      <c r="AU4415">
        <v>0</v>
      </c>
      <c r="AV4415">
        <v>0</v>
      </c>
      <c r="AW4415">
        <v>0</v>
      </c>
      <c r="AX4415">
        <v>0</v>
      </c>
      <c r="AY4415">
        <v>0</v>
      </c>
      <c r="AZ4415">
        <v>0</v>
      </c>
      <c r="BA4415">
        <v>0</v>
      </c>
      <c r="BB4415">
        <v>0</v>
      </c>
      <c r="BC4415">
        <v>0</v>
      </c>
      <c r="BD4415">
        <v>0</v>
      </c>
      <c r="BE4415">
        <v>0</v>
      </c>
      <c r="BF4415">
        <v>0</v>
      </c>
      <c r="BG4415">
        <v>120</v>
      </c>
      <c r="BH4415">
        <v>0</v>
      </c>
      <c r="BI4415">
        <v>0</v>
      </c>
      <c r="BJ4415" s="2">
        <v>45944</v>
      </c>
      <c r="BK4415">
        <v>0</v>
      </c>
      <c r="BL4415" s="3" t="str">
        <f>VLOOKUP(O4415,DropDownList!$H$1:$I$7,2,FALSE)</f>
        <v>2025/26</v>
      </c>
      <c r="BM4415" s="3" t="str">
        <f t="shared" si="69"/>
        <v>PCPF</v>
      </c>
    </row>
    <row r="4416" spans="1:65" x14ac:dyDescent="0.2">
      <c r="A4416">
        <v>2025</v>
      </c>
      <c r="B4416">
        <v>10</v>
      </c>
      <c r="C4416" t="s">
        <v>189</v>
      </c>
      <c r="D4416" t="s">
        <v>190</v>
      </c>
      <c r="E4416" t="s">
        <v>24</v>
      </c>
      <c r="F4416">
        <v>9278</v>
      </c>
      <c r="G4416" t="s">
        <v>141</v>
      </c>
      <c r="H4416" t="s">
        <v>189</v>
      </c>
      <c r="I4416" t="s">
        <v>189</v>
      </c>
      <c r="J4416" s="1">
        <v>45931</v>
      </c>
      <c r="K4416" t="s">
        <v>253</v>
      </c>
      <c r="L4416">
        <v>3</v>
      </c>
      <c r="M4416" t="s">
        <v>429</v>
      </c>
      <c r="N4416" t="s">
        <v>145</v>
      </c>
      <c r="O4416" t="s">
        <v>156</v>
      </c>
      <c r="P4416" t="s">
        <v>152</v>
      </c>
      <c r="Q4416">
        <v>0</v>
      </c>
      <c r="R4416">
        <v>188</v>
      </c>
      <c r="S4416">
        <v>7520</v>
      </c>
      <c r="T4416">
        <v>3040</v>
      </c>
      <c r="U4416">
        <v>0</v>
      </c>
      <c r="V4416">
        <v>0</v>
      </c>
      <c r="W4416">
        <v>0</v>
      </c>
      <c r="X4416">
        <v>0</v>
      </c>
      <c r="Y4416">
        <v>0</v>
      </c>
      <c r="Z4416">
        <v>0</v>
      </c>
      <c r="AA4416">
        <v>4480</v>
      </c>
      <c r="AB4416">
        <v>0</v>
      </c>
      <c r="AC4416">
        <v>4480</v>
      </c>
      <c r="AD4416">
        <v>0</v>
      </c>
      <c r="AE4416">
        <v>0</v>
      </c>
      <c r="AF4416">
        <v>112</v>
      </c>
      <c r="AG4416">
        <v>0</v>
      </c>
      <c r="AH4416">
        <v>76</v>
      </c>
      <c r="AI4416">
        <v>0</v>
      </c>
      <c r="AJ4416">
        <v>0</v>
      </c>
      <c r="AK4416">
        <v>0</v>
      </c>
      <c r="AL4416">
        <v>0</v>
      </c>
      <c r="AM4416">
        <v>0</v>
      </c>
      <c r="AN4416">
        <v>0</v>
      </c>
      <c r="AO4416">
        <v>0</v>
      </c>
      <c r="AP4416">
        <v>0</v>
      </c>
      <c r="AQ4416">
        <v>0</v>
      </c>
      <c r="AR4416">
        <v>0</v>
      </c>
      <c r="AS4416">
        <v>0</v>
      </c>
      <c r="AT4416">
        <v>0</v>
      </c>
      <c r="AU4416">
        <v>0</v>
      </c>
      <c r="AV4416">
        <v>0</v>
      </c>
      <c r="AW4416">
        <v>0</v>
      </c>
      <c r="AX4416">
        <v>0</v>
      </c>
      <c r="AY4416">
        <v>0</v>
      </c>
      <c r="AZ4416">
        <v>0</v>
      </c>
      <c r="BA4416">
        <v>0</v>
      </c>
      <c r="BB4416">
        <v>0</v>
      </c>
      <c r="BC4416">
        <v>0</v>
      </c>
      <c r="BD4416">
        <v>0</v>
      </c>
      <c r="BE4416">
        <v>0</v>
      </c>
      <c r="BF4416">
        <v>0</v>
      </c>
      <c r="BG4416">
        <v>0</v>
      </c>
      <c r="BH4416">
        <v>0</v>
      </c>
      <c r="BI4416">
        <v>0</v>
      </c>
      <c r="BJ4416" s="2">
        <v>45944</v>
      </c>
      <c r="BK4416">
        <v>0</v>
      </c>
      <c r="BL4416" s="3" t="str">
        <f>VLOOKUP(O4416,DropDownList!$H$1:$I$7,2,FALSE)</f>
        <v>2023/24</v>
      </c>
      <c r="BM4416" s="3" t="str">
        <f t="shared" si="69"/>
        <v>PCOA</v>
      </c>
    </row>
    <row r="4417" spans="1:65" x14ac:dyDescent="0.2">
      <c r="A4417">
        <v>2025</v>
      </c>
      <c r="B4417">
        <v>10</v>
      </c>
      <c r="C4417" t="s">
        <v>189</v>
      </c>
      <c r="D4417" t="s">
        <v>190</v>
      </c>
      <c r="E4417" t="s">
        <v>24</v>
      </c>
      <c r="F4417">
        <v>9278</v>
      </c>
      <c r="G4417" t="s">
        <v>141</v>
      </c>
      <c r="H4417" t="s">
        <v>189</v>
      </c>
      <c r="I4417" t="s">
        <v>189</v>
      </c>
      <c r="J4417" s="1">
        <v>45931</v>
      </c>
      <c r="K4417" t="s">
        <v>253</v>
      </c>
      <c r="L4417">
        <v>3</v>
      </c>
      <c r="M4417" t="s">
        <v>429</v>
      </c>
      <c r="N4417" t="s">
        <v>145</v>
      </c>
      <c r="O4417" t="s">
        <v>149</v>
      </c>
      <c r="P4417" t="s">
        <v>150</v>
      </c>
      <c r="Q4417">
        <v>30074.19</v>
      </c>
      <c r="R4417">
        <v>359</v>
      </c>
      <c r="S4417">
        <v>56719.97</v>
      </c>
      <c r="T4417">
        <v>8362.5300000000007</v>
      </c>
      <c r="U4417">
        <v>204</v>
      </c>
      <c r="V4417">
        <v>191</v>
      </c>
      <c r="W4417">
        <v>21670.73</v>
      </c>
      <c r="X4417">
        <v>27749.34</v>
      </c>
      <c r="Y4417">
        <v>317</v>
      </c>
      <c r="Z4417">
        <v>48357.440000000002</v>
      </c>
      <c r="AA4417">
        <v>18283.25</v>
      </c>
      <c r="AB4417">
        <v>5312.75</v>
      </c>
      <c r="AC4417">
        <v>12970.5</v>
      </c>
      <c r="AD4417">
        <v>170</v>
      </c>
      <c r="AE4417">
        <v>21</v>
      </c>
      <c r="AF4417">
        <v>113</v>
      </c>
      <c r="AG4417">
        <v>29</v>
      </c>
      <c r="AH4417">
        <v>42</v>
      </c>
      <c r="AI4417">
        <v>175</v>
      </c>
      <c r="AJ4417">
        <v>64</v>
      </c>
      <c r="AK4417">
        <v>25</v>
      </c>
      <c r="AL4417">
        <v>4</v>
      </c>
      <c r="AM4417">
        <v>29</v>
      </c>
      <c r="AN4417">
        <v>8</v>
      </c>
      <c r="AO4417">
        <v>230</v>
      </c>
      <c r="AP4417">
        <v>312</v>
      </c>
      <c r="AQ4417">
        <v>229</v>
      </c>
      <c r="AR4417">
        <v>0</v>
      </c>
      <c r="AS4417">
        <v>13</v>
      </c>
      <c r="AT4417">
        <v>3</v>
      </c>
      <c r="AU4417">
        <v>0</v>
      </c>
      <c r="AV4417">
        <v>0</v>
      </c>
      <c r="AW4417">
        <v>0</v>
      </c>
      <c r="AX4417">
        <v>0</v>
      </c>
      <c r="AY4417">
        <v>8</v>
      </c>
      <c r="AZ4417">
        <v>31</v>
      </c>
      <c r="BA4417">
        <v>9</v>
      </c>
      <c r="BB4417">
        <v>0</v>
      </c>
      <c r="BC4417">
        <v>0</v>
      </c>
      <c r="BD4417">
        <v>2</v>
      </c>
      <c r="BE4417">
        <v>0</v>
      </c>
      <c r="BF4417">
        <v>239</v>
      </c>
      <c r="BG4417">
        <v>26106.26</v>
      </c>
      <c r="BH4417">
        <v>0</v>
      </c>
      <c r="BI4417">
        <v>201</v>
      </c>
      <c r="BJ4417" s="2">
        <v>45944</v>
      </c>
      <c r="BK4417">
        <v>0</v>
      </c>
      <c r="BL4417" s="3" t="str">
        <f>VLOOKUP(O4417,DropDownList!$H$1:$I$7,2,FALSE)</f>
        <v>2025/26</v>
      </c>
      <c r="BM4417" s="3" t="str">
        <f t="shared" si="69"/>
        <v>FISCAL FINES</v>
      </c>
    </row>
    <row r="4418" spans="1:65" x14ac:dyDescent="0.2">
      <c r="A4418">
        <v>2025</v>
      </c>
      <c r="B4418">
        <v>10</v>
      </c>
      <c r="C4418" t="s">
        <v>189</v>
      </c>
      <c r="D4418" t="s">
        <v>190</v>
      </c>
      <c r="E4418" t="s">
        <v>24</v>
      </c>
      <c r="F4418">
        <v>9278</v>
      </c>
      <c r="G4418" t="s">
        <v>141</v>
      </c>
      <c r="H4418" t="s">
        <v>189</v>
      </c>
      <c r="I4418" t="s">
        <v>189</v>
      </c>
      <c r="J4418" s="1">
        <v>45931</v>
      </c>
      <c r="K4418" t="s">
        <v>253</v>
      </c>
      <c r="L4418">
        <v>3</v>
      </c>
      <c r="M4418" t="s">
        <v>429</v>
      </c>
      <c r="N4418" t="s">
        <v>145</v>
      </c>
      <c r="O4418" t="s">
        <v>147</v>
      </c>
      <c r="P4418" t="s">
        <v>152</v>
      </c>
      <c r="Q4418">
        <v>0</v>
      </c>
      <c r="R4418">
        <v>212</v>
      </c>
      <c r="S4418">
        <v>8480</v>
      </c>
      <c r="T4418">
        <v>3360</v>
      </c>
      <c r="U4418">
        <v>0</v>
      </c>
      <c r="V4418">
        <v>0</v>
      </c>
      <c r="W4418">
        <v>0</v>
      </c>
      <c r="X4418">
        <v>0</v>
      </c>
      <c r="Y4418">
        <v>0</v>
      </c>
      <c r="Z4418">
        <v>0</v>
      </c>
      <c r="AA4418">
        <v>5120</v>
      </c>
      <c r="AB4418">
        <v>0</v>
      </c>
      <c r="AC4418">
        <v>5120</v>
      </c>
      <c r="AD4418">
        <v>0</v>
      </c>
      <c r="AE4418">
        <v>0</v>
      </c>
      <c r="AF4418">
        <v>128</v>
      </c>
      <c r="AG4418">
        <v>0</v>
      </c>
      <c r="AH4418">
        <v>84</v>
      </c>
      <c r="AI4418">
        <v>0</v>
      </c>
      <c r="AJ4418">
        <v>0</v>
      </c>
      <c r="AK4418">
        <v>0</v>
      </c>
      <c r="AL4418">
        <v>0</v>
      </c>
      <c r="AM4418">
        <v>2</v>
      </c>
      <c r="AN4418">
        <v>0</v>
      </c>
      <c r="AO4418">
        <v>0</v>
      </c>
      <c r="AP4418">
        <v>0</v>
      </c>
      <c r="AQ4418">
        <v>0</v>
      </c>
      <c r="AR4418">
        <v>0</v>
      </c>
      <c r="AS4418">
        <v>0</v>
      </c>
      <c r="AT4418">
        <v>0</v>
      </c>
      <c r="AU4418">
        <v>0</v>
      </c>
      <c r="AV4418">
        <v>0</v>
      </c>
      <c r="AW4418">
        <v>0</v>
      </c>
      <c r="AX4418">
        <v>0</v>
      </c>
      <c r="AY4418">
        <v>0</v>
      </c>
      <c r="AZ4418">
        <v>0</v>
      </c>
      <c r="BA4418">
        <v>0</v>
      </c>
      <c r="BB4418">
        <v>0</v>
      </c>
      <c r="BC4418">
        <v>0</v>
      </c>
      <c r="BD4418">
        <v>0</v>
      </c>
      <c r="BE4418">
        <v>0</v>
      </c>
      <c r="BF4418">
        <v>0</v>
      </c>
      <c r="BG4418">
        <v>0</v>
      </c>
      <c r="BH4418">
        <v>0</v>
      </c>
      <c r="BI4418">
        <v>0</v>
      </c>
      <c r="BJ4418" s="2">
        <v>45944</v>
      </c>
      <c r="BK4418">
        <v>0</v>
      </c>
      <c r="BL4418" s="3" t="str">
        <f>VLOOKUP(O4418,DropDownList!$H$1:$I$7,2,FALSE)</f>
        <v>2024/25</v>
      </c>
      <c r="BM4418" s="3" t="str">
        <f t="shared" si="69"/>
        <v>PCOA</v>
      </c>
    </row>
    <row r="4419" spans="1:65" x14ac:dyDescent="0.2">
      <c r="A4419">
        <v>2025</v>
      </c>
      <c r="B4419">
        <v>10</v>
      </c>
      <c r="C4419" t="s">
        <v>189</v>
      </c>
      <c r="D4419" t="s">
        <v>190</v>
      </c>
      <c r="E4419" t="s">
        <v>24</v>
      </c>
      <c r="F4419">
        <v>9278</v>
      </c>
      <c r="G4419" t="s">
        <v>141</v>
      </c>
      <c r="H4419" t="s">
        <v>189</v>
      </c>
      <c r="I4419" t="s">
        <v>189</v>
      </c>
      <c r="J4419" s="1">
        <v>45931</v>
      </c>
      <c r="K4419" t="s">
        <v>253</v>
      </c>
      <c r="L4419">
        <v>3</v>
      </c>
      <c r="M4419" t="s">
        <v>429</v>
      </c>
      <c r="N4419" t="s">
        <v>145</v>
      </c>
      <c r="O4419" t="s">
        <v>156</v>
      </c>
      <c r="P4419" t="s">
        <v>154</v>
      </c>
      <c r="Q4419">
        <v>76804.33</v>
      </c>
      <c r="R4419">
        <v>1056</v>
      </c>
      <c r="S4419">
        <v>292874.28999999998</v>
      </c>
      <c r="T4419">
        <v>4325</v>
      </c>
      <c r="U4419">
        <v>307</v>
      </c>
      <c r="V4419">
        <v>158</v>
      </c>
      <c r="W4419">
        <v>41368.32</v>
      </c>
      <c r="X4419">
        <v>41893.32</v>
      </c>
      <c r="Y4419">
        <v>0</v>
      </c>
      <c r="Z4419">
        <v>0</v>
      </c>
      <c r="AA4419">
        <v>211744.96</v>
      </c>
      <c r="AB4419">
        <v>4617.49</v>
      </c>
      <c r="AC4419">
        <v>193043.18</v>
      </c>
      <c r="AD4419">
        <v>85</v>
      </c>
      <c r="AE4419">
        <v>73</v>
      </c>
      <c r="AF4419">
        <v>733</v>
      </c>
      <c r="AG4419">
        <v>152</v>
      </c>
      <c r="AH4419">
        <v>14</v>
      </c>
      <c r="AI4419">
        <v>155</v>
      </c>
      <c r="AJ4419">
        <v>0</v>
      </c>
      <c r="AK4419">
        <v>0</v>
      </c>
      <c r="AL4419">
        <v>0</v>
      </c>
      <c r="AM4419">
        <v>0</v>
      </c>
      <c r="AN4419">
        <v>0</v>
      </c>
      <c r="AO4419">
        <v>658</v>
      </c>
      <c r="AP4419">
        <v>2654</v>
      </c>
      <c r="AQ4419">
        <v>664</v>
      </c>
      <c r="AR4419">
        <v>1</v>
      </c>
      <c r="AS4419">
        <v>535</v>
      </c>
      <c r="AT4419">
        <v>36</v>
      </c>
      <c r="AU4419">
        <v>47</v>
      </c>
      <c r="AV4419">
        <v>23</v>
      </c>
      <c r="AW4419">
        <v>5</v>
      </c>
      <c r="AX4419">
        <v>0</v>
      </c>
      <c r="AY4419">
        <v>252</v>
      </c>
      <c r="AZ4419">
        <v>544</v>
      </c>
      <c r="BA4419">
        <v>328</v>
      </c>
      <c r="BB4419">
        <v>64</v>
      </c>
      <c r="BC4419">
        <v>25</v>
      </c>
      <c r="BD4419">
        <v>8</v>
      </c>
      <c r="BE4419">
        <v>0</v>
      </c>
      <c r="BF4419">
        <v>1049</v>
      </c>
      <c r="BG4419">
        <v>46236.800000000003</v>
      </c>
      <c r="BH4419">
        <v>2</v>
      </c>
      <c r="BI4419">
        <v>301</v>
      </c>
      <c r="BJ4419" s="2">
        <v>45944</v>
      </c>
      <c r="BK4419">
        <v>0</v>
      </c>
      <c r="BL4419" s="3" t="str">
        <f>VLOOKUP(O4419,DropDownList!$H$1:$I$7,2,FALSE)</f>
        <v>2023/24</v>
      </c>
      <c r="BM4419" s="3" t="str">
        <f t="shared" si="69"/>
        <v>JP COURT</v>
      </c>
    </row>
    <row r="4420" spans="1:65" x14ac:dyDescent="0.2">
      <c r="A4420">
        <v>2025</v>
      </c>
      <c r="B4420">
        <v>10</v>
      </c>
      <c r="C4420" t="s">
        <v>189</v>
      </c>
      <c r="D4420" t="s">
        <v>190</v>
      </c>
      <c r="E4420" t="s">
        <v>24</v>
      </c>
      <c r="F4420">
        <v>9278</v>
      </c>
      <c r="G4420" t="s">
        <v>141</v>
      </c>
      <c r="H4420" t="s">
        <v>189</v>
      </c>
      <c r="I4420" t="s">
        <v>189</v>
      </c>
      <c r="J4420" s="1">
        <v>45931</v>
      </c>
      <c r="K4420" t="s">
        <v>253</v>
      </c>
      <c r="L4420">
        <v>3</v>
      </c>
      <c r="M4420" t="s">
        <v>429</v>
      </c>
      <c r="N4420" t="s">
        <v>145</v>
      </c>
      <c r="O4420" t="s">
        <v>147</v>
      </c>
      <c r="P4420" t="s">
        <v>153</v>
      </c>
      <c r="Q4420">
        <v>405</v>
      </c>
      <c r="R4420">
        <v>20</v>
      </c>
      <c r="S4420">
        <v>990</v>
      </c>
      <c r="T4420">
        <v>0</v>
      </c>
      <c r="U4420">
        <v>9</v>
      </c>
      <c r="V4420">
        <v>9</v>
      </c>
      <c r="W4420">
        <v>405</v>
      </c>
      <c r="X4420">
        <v>405</v>
      </c>
      <c r="Y4420">
        <v>0</v>
      </c>
      <c r="Z4420">
        <v>0</v>
      </c>
      <c r="AA4420">
        <v>585</v>
      </c>
      <c r="AB4420">
        <v>0</v>
      </c>
      <c r="AC4420">
        <v>585</v>
      </c>
      <c r="AD4420">
        <v>9</v>
      </c>
      <c r="AE4420">
        <v>0</v>
      </c>
      <c r="AF4420">
        <v>11</v>
      </c>
      <c r="AG4420">
        <v>0</v>
      </c>
      <c r="AH4420">
        <v>0</v>
      </c>
      <c r="AI4420">
        <v>9</v>
      </c>
      <c r="AJ4420">
        <v>0</v>
      </c>
      <c r="AK4420">
        <v>0</v>
      </c>
      <c r="AL4420">
        <v>0</v>
      </c>
      <c r="AM4420">
        <v>0</v>
      </c>
      <c r="AN4420">
        <v>0</v>
      </c>
      <c r="AO4420">
        <v>14</v>
      </c>
      <c r="AP4420">
        <v>31</v>
      </c>
      <c r="AQ4420">
        <v>16</v>
      </c>
      <c r="AR4420">
        <v>2</v>
      </c>
      <c r="AS4420">
        <v>6</v>
      </c>
      <c r="AT4420">
        <v>0</v>
      </c>
      <c r="AU4420">
        <v>0</v>
      </c>
      <c r="AV4420">
        <v>0</v>
      </c>
      <c r="AW4420">
        <v>0</v>
      </c>
      <c r="AX4420">
        <v>0</v>
      </c>
      <c r="AY4420">
        <v>0</v>
      </c>
      <c r="AZ4420">
        <v>2</v>
      </c>
      <c r="BA4420">
        <v>1</v>
      </c>
      <c r="BB4420">
        <v>0</v>
      </c>
      <c r="BC4420">
        <v>0</v>
      </c>
      <c r="BD4420">
        <v>0</v>
      </c>
      <c r="BE4420">
        <v>0</v>
      </c>
      <c r="BF4420">
        <v>13</v>
      </c>
      <c r="BG4420">
        <v>405</v>
      </c>
      <c r="BH4420">
        <v>0</v>
      </c>
      <c r="BI4420">
        <v>6</v>
      </c>
      <c r="BJ4420" s="2">
        <v>45944</v>
      </c>
      <c r="BK4420">
        <v>0</v>
      </c>
      <c r="BL4420" s="3" t="str">
        <f>VLOOKUP(O4420,DropDownList!$H$1:$I$7,2,FALSE)</f>
        <v>2024/25</v>
      </c>
      <c r="BM4420" s="3" t="str">
        <f t="shared" si="69"/>
        <v>PREG</v>
      </c>
    </row>
    <row r="4421" spans="1:65" x14ac:dyDescent="0.2">
      <c r="A4421">
        <v>2025</v>
      </c>
      <c r="B4421">
        <v>10</v>
      </c>
      <c r="C4421" t="s">
        <v>189</v>
      </c>
      <c r="D4421" t="s">
        <v>191</v>
      </c>
      <c r="E4421" t="s">
        <v>24</v>
      </c>
      <c r="F4421">
        <v>9741</v>
      </c>
      <c r="G4421" t="s">
        <v>158</v>
      </c>
      <c r="H4421" t="s">
        <v>189</v>
      </c>
      <c r="I4421" t="s">
        <v>189</v>
      </c>
      <c r="J4421" s="1">
        <v>45931</v>
      </c>
      <c r="K4421" t="s">
        <v>253</v>
      </c>
      <c r="L4421">
        <v>3</v>
      </c>
      <c r="M4421" t="s">
        <v>429</v>
      </c>
      <c r="N4421" t="s">
        <v>145</v>
      </c>
      <c r="O4421" t="s">
        <v>147</v>
      </c>
      <c r="P4421" t="s">
        <v>161</v>
      </c>
      <c r="Q4421">
        <v>11102.24</v>
      </c>
      <c r="R4421">
        <v>1911</v>
      </c>
      <c r="S4421">
        <v>44630</v>
      </c>
      <c r="T4421">
        <v>1532.85</v>
      </c>
      <c r="U4421">
        <v>1042</v>
      </c>
      <c r="V4421">
        <v>317</v>
      </c>
      <c r="W4421">
        <v>6877.66</v>
      </c>
      <c r="X4421">
        <v>6877.66</v>
      </c>
      <c r="Y4421">
        <v>0</v>
      </c>
      <c r="Z4421">
        <v>0</v>
      </c>
      <c r="AA4421">
        <v>31994.91</v>
      </c>
      <c r="AB4421">
        <v>0</v>
      </c>
      <c r="AC4421">
        <v>0</v>
      </c>
      <c r="AD4421">
        <v>307</v>
      </c>
      <c r="AE4421">
        <v>10</v>
      </c>
      <c r="AF4421">
        <v>1290</v>
      </c>
      <c r="AG4421">
        <v>26</v>
      </c>
      <c r="AH4421">
        <v>79</v>
      </c>
      <c r="AI4421">
        <v>513</v>
      </c>
      <c r="AJ4421">
        <v>0</v>
      </c>
      <c r="AK4421">
        <v>0</v>
      </c>
      <c r="AL4421">
        <v>0</v>
      </c>
      <c r="AM4421">
        <v>0</v>
      </c>
      <c r="AN4421">
        <v>0</v>
      </c>
      <c r="AO4421">
        <v>1395</v>
      </c>
      <c r="AP4421">
        <v>3799</v>
      </c>
      <c r="AQ4421">
        <v>1362</v>
      </c>
      <c r="AR4421">
        <v>5</v>
      </c>
      <c r="AS4421">
        <v>452</v>
      </c>
      <c r="AT4421">
        <v>45</v>
      </c>
      <c r="AU4421">
        <v>29</v>
      </c>
      <c r="AV4421">
        <v>17</v>
      </c>
      <c r="AW4421">
        <v>48</v>
      </c>
      <c r="AX4421">
        <v>0</v>
      </c>
      <c r="AY4421">
        <v>498</v>
      </c>
      <c r="AZ4421">
        <v>798</v>
      </c>
      <c r="BA4421">
        <v>276</v>
      </c>
      <c r="BB4421">
        <v>44</v>
      </c>
      <c r="BC4421">
        <v>24</v>
      </c>
      <c r="BD4421">
        <v>37</v>
      </c>
      <c r="BE4421">
        <v>0</v>
      </c>
      <c r="BF4421">
        <v>1853</v>
      </c>
      <c r="BG4421">
        <v>10765</v>
      </c>
      <c r="BH4421">
        <v>3</v>
      </c>
      <c r="BI4421">
        <v>1026</v>
      </c>
      <c r="BJ4421" s="2">
        <v>45944</v>
      </c>
      <c r="BK4421">
        <v>1</v>
      </c>
      <c r="BL4421" s="3" t="str">
        <f>VLOOKUP(O4421,DropDownList!$H$1:$I$7,2,FALSE)</f>
        <v>2024/25</v>
      </c>
      <c r="BM4421" s="3" t="str">
        <f t="shared" si="69"/>
        <v>VSUR</v>
      </c>
    </row>
    <row r="4422" spans="1:65" x14ac:dyDescent="0.2">
      <c r="A4422">
        <v>2025</v>
      </c>
      <c r="B4422">
        <v>10</v>
      </c>
      <c r="C4422" t="s">
        <v>189</v>
      </c>
      <c r="D4422" t="s">
        <v>191</v>
      </c>
      <c r="E4422" t="s">
        <v>24</v>
      </c>
      <c r="F4422">
        <v>9741</v>
      </c>
      <c r="G4422" t="s">
        <v>158</v>
      </c>
      <c r="H4422" t="s">
        <v>189</v>
      </c>
      <c r="I4422" t="s">
        <v>189</v>
      </c>
      <c r="J4422" s="1">
        <v>45931</v>
      </c>
      <c r="K4422" t="s">
        <v>253</v>
      </c>
      <c r="L4422">
        <v>3</v>
      </c>
      <c r="M4422" t="s">
        <v>429</v>
      </c>
      <c r="N4422" t="s">
        <v>145</v>
      </c>
      <c r="O4422" t="s">
        <v>155</v>
      </c>
      <c r="P4422" t="s">
        <v>161</v>
      </c>
      <c r="Q4422">
        <v>4993.74</v>
      </c>
      <c r="R4422">
        <v>1955</v>
      </c>
      <c r="S4422">
        <v>39575</v>
      </c>
      <c r="T4422">
        <v>1280</v>
      </c>
      <c r="U4422">
        <v>535</v>
      </c>
      <c r="V4422">
        <v>101</v>
      </c>
      <c r="W4422">
        <v>2277.42</v>
      </c>
      <c r="X4422">
        <v>2277.42</v>
      </c>
      <c r="Y4422">
        <v>0</v>
      </c>
      <c r="Z4422">
        <v>0</v>
      </c>
      <c r="AA4422">
        <v>33301.26</v>
      </c>
      <c r="AB4422">
        <v>0</v>
      </c>
      <c r="AC4422">
        <v>0</v>
      </c>
      <c r="AD4422">
        <v>100</v>
      </c>
      <c r="AE4422">
        <v>1</v>
      </c>
      <c r="AF4422">
        <v>1622</v>
      </c>
      <c r="AG4422">
        <v>12</v>
      </c>
      <c r="AH4422">
        <v>76</v>
      </c>
      <c r="AI4422">
        <v>245</v>
      </c>
      <c r="AJ4422">
        <v>0</v>
      </c>
      <c r="AK4422">
        <v>0</v>
      </c>
      <c r="AL4422">
        <v>0</v>
      </c>
      <c r="AM4422">
        <v>0</v>
      </c>
      <c r="AN4422">
        <v>0</v>
      </c>
      <c r="AO4422">
        <v>1394</v>
      </c>
      <c r="AP4422">
        <v>6326</v>
      </c>
      <c r="AQ4422">
        <v>1441</v>
      </c>
      <c r="AR4422">
        <v>0</v>
      </c>
      <c r="AS4422">
        <v>1061</v>
      </c>
      <c r="AT4422">
        <v>144</v>
      </c>
      <c r="AU4422">
        <v>138</v>
      </c>
      <c r="AV4422">
        <v>70</v>
      </c>
      <c r="AW4422">
        <v>30</v>
      </c>
      <c r="AX4422">
        <v>0</v>
      </c>
      <c r="AY4422">
        <v>807</v>
      </c>
      <c r="AZ4422">
        <v>1332</v>
      </c>
      <c r="BA4422">
        <v>721</v>
      </c>
      <c r="BB4422">
        <v>147</v>
      </c>
      <c r="BC4422">
        <v>90</v>
      </c>
      <c r="BD4422">
        <v>51</v>
      </c>
      <c r="BE4422">
        <v>0</v>
      </c>
      <c r="BF4422">
        <v>1922</v>
      </c>
      <c r="BG4422">
        <v>4870</v>
      </c>
      <c r="BH4422">
        <v>0</v>
      </c>
      <c r="BI4422">
        <v>523</v>
      </c>
      <c r="BJ4422" s="2">
        <v>45944</v>
      </c>
      <c r="BK4422">
        <v>1</v>
      </c>
      <c r="BL4422" s="3" t="str">
        <f>VLOOKUP(O4422,DropDownList!$H$1:$I$7,2,FALSE)</f>
        <v>2022/23</v>
      </c>
      <c r="BM4422" s="3" t="str">
        <f t="shared" si="69"/>
        <v>VSUR</v>
      </c>
    </row>
    <row r="4423" spans="1:65" x14ac:dyDescent="0.2">
      <c r="A4423">
        <v>2025</v>
      </c>
      <c r="B4423">
        <v>10</v>
      </c>
      <c r="C4423" t="s">
        <v>189</v>
      </c>
      <c r="D4423" t="s">
        <v>191</v>
      </c>
      <c r="E4423" t="s">
        <v>24</v>
      </c>
      <c r="F4423">
        <v>9741</v>
      </c>
      <c r="G4423" t="s">
        <v>158</v>
      </c>
      <c r="H4423" t="s">
        <v>189</v>
      </c>
      <c r="I4423" t="s">
        <v>189</v>
      </c>
      <c r="J4423" s="1">
        <v>45931</v>
      </c>
      <c r="K4423" t="s">
        <v>253</v>
      </c>
      <c r="L4423">
        <v>3</v>
      </c>
      <c r="M4423" t="s">
        <v>429</v>
      </c>
      <c r="N4423" t="s">
        <v>145</v>
      </c>
      <c r="O4423" t="s">
        <v>147</v>
      </c>
      <c r="P4423" t="s">
        <v>159</v>
      </c>
      <c r="Q4423">
        <v>811593.96</v>
      </c>
      <c r="R4423">
        <v>15</v>
      </c>
      <c r="S4423">
        <v>924907.95</v>
      </c>
      <c r="T4423">
        <v>30</v>
      </c>
      <c r="U4423">
        <v>4</v>
      </c>
      <c r="V4423">
        <v>4</v>
      </c>
      <c r="W4423">
        <v>804552.5</v>
      </c>
      <c r="X4423">
        <v>811593.96</v>
      </c>
      <c r="Y4423">
        <v>0</v>
      </c>
      <c r="Z4423">
        <v>0</v>
      </c>
      <c r="AA4423">
        <v>113283.99</v>
      </c>
      <c r="AB4423">
        <v>0</v>
      </c>
      <c r="AC4423">
        <v>0</v>
      </c>
      <c r="AD4423">
        <v>3</v>
      </c>
      <c r="AE4423">
        <v>1</v>
      </c>
      <c r="AF4423">
        <v>10</v>
      </c>
      <c r="AG4423">
        <v>1</v>
      </c>
      <c r="AH4423">
        <v>0</v>
      </c>
      <c r="AI4423">
        <v>3</v>
      </c>
      <c r="AJ4423">
        <v>0</v>
      </c>
      <c r="AK4423">
        <v>0</v>
      </c>
      <c r="AL4423">
        <v>0</v>
      </c>
      <c r="AM4423">
        <v>0</v>
      </c>
      <c r="AN4423">
        <v>0</v>
      </c>
      <c r="AO4423">
        <v>9</v>
      </c>
      <c r="AP4423">
        <v>11</v>
      </c>
      <c r="AQ4423">
        <v>5</v>
      </c>
      <c r="AR4423">
        <v>0</v>
      </c>
      <c r="AS4423">
        <v>0</v>
      </c>
      <c r="AT4423">
        <v>0</v>
      </c>
      <c r="AU4423">
        <v>3</v>
      </c>
      <c r="AV4423">
        <v>0</v>
      </c>
      <c r="AW4423">
        <v>0</v>
      </c>
      <c r="AX4423">
        <v>0</v>
      </c>
      <c r="AY4423">
        <v>0</v>
      </c>
      <c r="AZ4423">
        <v>0</v>
      </c>
      <c r="BA4423">
        <v>0</v>
      </c>
      <c r="BB4423">
        <v>0</v>
      </c>
      <c r="BC4423">
        <v>0</v>
      </c>
      <c r="BD4423">
        <v>0</v>
      </c>
      <c r="BE4423">
        <v>0</v>
      </c>
      <c r="BF4423">
        <v>0</v>
      </c>
      <c r="BG4423">
        <v>607060.75</v>
      </c>
      <c r="BH4423">
        <v>1</v>
      </c>
      <c r="BI4423">
        <v>0</v>
      </c>
      <c r="BJ4423" s="2">
        <v>45944</v>
      </c>
      <c r="BK4423">
        <v>0</v>
      </c>
      <c r="BL4423" s="3" t="str">
        <f>VLOOKUP(O4423,DropDownList!$H$1:$I$7,2,FALSE)</f>
        <v>2024/25</v>
      </c>
      <c r="BM4423" s="3" t="str">
        <f t="shared" si="69"/>
        <v>CONF</v>
      </c>
    </row>
    <row r="4424" spans="1:65" x14ac:dyDescent="0.2">
      <c r="A4424">
        <v>2025</v>
      </c>
      <c r="B4424">
        <v>10</v>
      </c>
      <c r="C4424" t="s">
        <v>189</v>
      </c>
      <c r="D4424" t="s">
        <v>191</v>
      </c>
      <c r="E4424" t="s">
        <v>24</v>
      </c>
      <c r="F4424">
        <v>9741</v>
      </c>
      <c r="G4424" t="s">
        <v>158</v>
      </c>
      <c r="H4424" t="s">
        <v>189</v>
      </c>
      <c r="I4424" t="s">
        <v>189</v>
      </c>
      <c r="J4424" s="1">
        <v>45931</v>
      </c>
      <c r="K4424" t="s">
        <v>253</v>
      </c>
      <c r="L4424">
        <v>3</v>
      </c>
      <c r="M4424" t="s">
        <v>429</v>
      </c>
      <c r="N4424" t="s">
        <v>145</v>
      </c>
      <c r="O4424" t="s">
        <v>156</v>
      </c>
      <c r="P4424" t="s">
        <v>150</v>
      </c>
      <c r="Q4424">
        <v>0</v>
      </c>
      <c r="R4424">
        <v>1</v>
      </c>
      <c r="S4424">
        <v>300</v>
      </c>
      <c r="T4424">
        <v>0</v>
      </c>
      <c r="U4424">
        <v>0</v>
      </c>
      <c r="V4424">
        <v>0</v>
      </c>
      <c r="W4424">
        <v>0</v>
      </c>
      <c r="X4424">
        <v>0</v>
      </c>
      <c r="Y4424">
        <v>1</v>
      </c>
      <c r="Z4424">
        <v>300</v>
      </c>
      <c r="AA4424">
        <v>300</v>
      </c>
      <c r="AB4424">
        <v>0</v>
      </c>
      <c r="AC4424">
        <v>300</v>
      </c>
      <c r="AD4424">
        <v>0</v>
      </c>
      <c r="AE4424">
        <v>0</v>
      </c>
      <c r="AF4424">
        <v>1</v>
      </c>
      <c r="AG4424">
        <v>0</v>
      </c>
      <c r="AH4424">
        <v>0</v>
      </c>
      <c r="AI4424">
        <v>0</v>
      </c>
      <c r="AJ4424">
        <v>1</v>
      </c>
      <c r="AK4424">
        <v>0</v>
      </c>
      <c r="AL4424">
        <v>0</v>
      </c>
      <c r="AM4424">
        <v>0</v>
      </c>
      <c r="AN4424">
        <v>0</v>
      </c>
      <c r="AO4424">
        <v>0</v>
      </c>
      <c r="AP4424">
        <v>0</v>
      </c>
      <c r="AQ4424">
        <v>0</v>
      </c>
      <c r="AR4424">
        <v>0</v>
      </c>
      <c r="AS4424">
        <v>0</v>
      </c>
      <c r="AT4424">
        <v>0</v>
      </c>
      <c r="AU4424">
        <v>0</v>
      </c>
      <c r="AV4424">
        <v>0</v>
      </c>
      <c r="AW4424">
        <v>0</v>
      </c>
      <c r="AX4424">
        <v>0</v>
      </c>
      <c r="AY4424">
        <v>0</v>
      </c>
      <c r="AZ4424">
        <v>0</v>
      </c>
      <c r="BA4424">
        <v>0</v>
      </c>
      <c r="BB4424">
        <v>0</v>
      </c>
      <c r="BC4424">
        <v>0</v>
      </c>
      <c r="BD4424">
        <v>0</v>
      </c>
      <c r="BE4424">
        <v>0</v>
      </c>
      <c r="BF4424">
        <v>0</v>
      </c>
      <c r="BG4424">
        <v>0</v>
      </c>
      <c r="BH4424">
        <v>0</v>
      </c>
      <c r="BI4424">
        <v>0</v>
      </c>
      <c r="BJ4424" s="2">
        <v>45944</v>
      </c>
      <c r="BK4424">
        <v>0</v>
      </c>
      <c r="BL4424" s="3" t="str">
        <f>VLOOKUP(O4424,DropDownList!$H$1:$I$7,2,FALSE)</f>
        <v>2023/24</v>
      </c>
      <c r="BM4424" s="3" t="str">
        <f t="shared" si="69"/>
        <v>FISCAL FINES</v>
      </c>
    </row>
    <row r="4425" spans="1:65" x14ac:dyDescent="0.2">
      <c r="A4425">
        <v>2025</v>
      </c>
      <c r="B4425">
        <v>10</v>
      </c>
      <c r="C4425" t="s">
        <v>189</v>
      </c>
      <c r="D4425" t="s">
        <v>191</v>
      </c>
      <c r="E4425" t="s">
        <v>24</v>
      </c>
      <c r="F4425">
        <v>9741</v>
      </c>
      <c r="G4425" t="s">
        <v>158</v>
      </c>
      <c r="H4425" t="s">
        <v>189</v>
      </c>
      <c r="I4425" t="s">
        <v>189</v>
      </c>
      <c r="J4425" s="1">
        <v>45931</v>
      </c>
      <c r="K4425" t="s">
        <v>253</v>
      </c>
      <c r="L4425">
        <v>3</v>
      </c>
      <c r="M4425" t="s">
        <v>429</v>
      </c>
      <c r="N4425" t="s">
        <v>145</v>
      </c>
      <c r="O4425" t="s">
        <v>156</v>
      </c>
      <c r="P4425" t="s">
        <v>160</v>
      </c>
      <c r="Q4425">
        <v>338982.42</v>
      </c>
      <c r="R4425">
        <v>2069</v>
      </c>
      <c r="S4425">
        <v>986694.17</v>
      </c>
      <c r="T4425">
        <v>34526.94</v>
      </c>
      <c r="U4425">
        <v>812</v>
      </c>
      <c r="V4425">
        <v>338</v>
      </c>
      <c r="W4425">
        <v>181777.85</v>
      </c>
      <c r="X4425">
        <v>200715.26</v>
      </c>
      <c r="Y4425">
        <v>0</v>
      </c>
      <c r="Z4425">
        <v>0</v>
      </c>
      <c r="AA4425">
        <v>613184.81000000006</v>
      </c>
      <c r="AB4425">
        <v>98895.03</v>
      </c>
      <c r="AC4425">
        <v>480377.4</v>
      </c>
      <c r="AD4425">
        <v>199</v>
      </c>
      <c r="AE4425">
        <v>139</v>
      </c>
      <c r="AF4425">
        <v>1158</v>
      </c>
      <c r="AG4425">
        <v>438</v>
      </c>
      <c r="AH4425">
        <v>78</v>
      </c>
      <c r="AI4425">
        <v>374</v>
      </c>
      <c r="AJ4425">
        <v>0</v>
      </c>
      <c r="AK4425">
        <v>0</v>
      </c>
      <c r="AL4425">
        <v>0</v>
      </c>
      <c r="AM4425">
        <v>0</v>
      </c>
      <c r="AN4425">
        <v>0</v>
      </c>
      <c r="AO4425">
        <v>1505</v>
      </c>
      <c r="AP4425">
        <v>5582</v>
      </c>
      <c r="AQ4425">
        <v>1478</v>
      </c>
      <c r="AR4425">
        <v>48</v>
      </c>
      <c r="AS4425">
        <v>844</v>
      </c>
      <c r="AT4425">
        <v>93</v>
      </c>
      <c r="AU4425">
        <v>100</v>
      </c>
      <c r="AV4425">
        <v>63</v>
      </c>
      <c r="AW4425">
        <v>37</v>
      </c>
      <c r="AX4425">
        <v>0</v>
      </c>
      <c r="AY4425">
        <v>719</v>
      </c>
      <c r="AZ4425">
        <v>1225</v>
      </c>
      <c r="BA4425">
        <v>587</v>
      </c>
      <c r="BB4425">
        <v>109</v>
      </c>
      <c r="BC4425">
        <v>59</v>
      </c>
      <c r="BD4425">
        <v>16</v>
      </c>
      <c r="BE4425">
        <v>0</v>
      </c>
      <c r="BF4425">
        <v>1980</v>
      </c>
      <c r="BG4425">
        <v>190222</v>
      </c>
      <c r="BH4425">
        <v>21</v>
      </c>
      <c r="BI4425">
        <v>745</v>
      </c>
      <c r="BJ4425" s="2">
        <v>45944</v>
      </c>
      <c r="BK4425">
        <v>2</v>
      </c>
      <c r="BL4425" s="3" t="str">
        <f>VLOOKUP(O4425,DropDownList!$H$1:$I$7,2,FALSE)</f>
        <v>2023/24</v>
      </c>
      <c r="BM4425" s="3" t="str">
        <f t="shared" si="69"/>
        <v>SC COURT</v>
      </c>
    </row>
    <row r="4426" spans="1:65" x14ac:dyDescent="0.2">
      <c r="A4426">
        <v>2025</v>
      </c>
      <c r="B4426">
        <v>10</v>
      </c>
      <c r="C4426" t="s">
        <v>189</v>
      </c>
      <c r="D4426" t="s">
        <v>191</v>
      </c>
      <c r="E4426" t="s">
        <v>24</v>
      </c>
      <c r="F4426">
        <v>9741</v>
      </c>
      <c r="G4426" t="s">
        <v>158</v>
      </c>
      <c r="H4426" t="s">
        <v>189</v>
      </c>
      <c r="I4426" t="s">
        <v>189</v>
      </c>
      <c r="J4426" s="1">
        <v>45931</v>
      </c>
      <c r="K4426" t="s">
        <v>253</v>
      </c>
      <c r="L4426">
        <v>3</v>
      </c>
      <c r="M4426" t="s">
        <v>429</v>
      </c>
      <c r="N4426" t="s">
        <v>145</v>
      </c>
      <c r="O4426" t="s">
        <v>155</v>
      </c>
      <c r="P4426" t="s">
        <v>159</v>
      </c>
      <c r="Q4426">
        <v>0</v>
      </c>
      <c r="R4426">
        <v>11</v>
      </c>
      <c r="S4426">
        <v>175636.34</v>
      </c>
      <c r="T4426">
        <v>0</v>
      </c>
      <c r="U4426">
        <v>0</v>
      </c>
      <c r="V4426">
        <v>0</v>
      </c>
      <c r="W4426">
        <v>0</v>
      </c>
      <c r="X4426">
        <v>0</v>
      </c>
      <c r="Y4426">
        <v>0</v>
      </c>
      <c r="Z4426">
        <v>0</v>
      </c>
      <c r="AA4426">
        <v>175636.34</v>
      </c>
      <c r="AB4426">
        <v>0</v>
      </c>
      <c r="AC4426">
        <v>0</v>
      </c>
      <c r="AD4426">
        <v>0</v>
      </c>
      <c r="AE4426">
        <v>0</v>
      </c>
      <c r="AF4426">
        <v>11</v>
      </c>
      <c r="AG4426">
        <v>0</v>
      </c>
      <c r="AH4426">
        <v>0</v>
      </c>
      <c r="AI4426">
        <v>0</v>
      </c>
      <c r="AJ4426">
        <v>0</v>
      </c>
      <c r="AK4426">
        <v>0</v>
      </c>
      <c r="AL4426">
        <v>0</v>
      </c>
      <c r="AM4426">
        <v>0</v>
      </c>
      <c r="AN4426">
        <v>0</v>
      </c>
      <c r="AO4426">
        <v>6</v>
      </c>
      <c r="AP4426">
        <v>6</v>
      </c>
      <c r="AQ4426">
        <v>4</v>
      </c>
      <c r="AR4426">
        <v>0</v>
      </c>
      <c r="AS4426">
        <v>0</v>
      </c>
      <c r="AT4426">
        <v>0</v>
      </c>
      <c r="AU4426">
        <v>0</v>
      </c>
      <c r="AV4426">
        <v>0</v>
      </c>
      <c r="AW4426">
        <v>0</v>
      </c>
      <c r="AX4426">
        <v>0</v>
      </c>
      <c r="AY4426">
        <v>0</v>
      </c>
      <c r="AZ4426">
        <v>0</v>
      </c>
      <c r="BA4426">
        <v>0</v>
      </c>
      <c r="BB4426">
        <v>0</v>
      </c>
      <c r="BC4426">
        <v>0</v>
      </c>
      <c r="BD4426">
        <v>0</v>
      </c>
      <c r="BE4426">
        <v>0</v>
      </c>
      <c r="BF4426">
        <v>0</v>
      </c>
      <c r="BG4426">
        <v>0</v>
      </c>
      <c r="BH4426">
        <v>0</v>
      </c>
      <c r="BI4426">
        <v>0</v>
      </c>
      <c r="BJ4426" s="2">
        <v>45944</v>
      </c>
      <c r="BK4426">
        <v>0</v>
      </c>
      <c r="BL4426" s="3" t="str">
        <f>VLOOKUP(O4426,DropDownList!$H$1:$I$7,2,FALSE)</f>
        <v>2022/23</v>
      </c>
      <c r="BM4426" s="3" t="str">
        <f t="shared" si="69"/>
        <v>CONF</v>
      </c>
    </row>
    <row r="4427" spans="1:65" x14ac:dyDescent="0.2">
      <c r="A4427">
        <v>2025</v>
      </c>
      <c r="B4427">
        <v>10</v>
      </c>
      <c r="C4427" t="s">
        <v>189</v>
      </c>
      <c r="D4427" t="s">
        <v>191</v>
      </c>
      <c r="E4427" t="s">
        <v>24</v>
      </c>
      <c r="F4427">
        <v>9741</v>
      </c>
      <c r="G4427" t="s">
        <v>158</v>
      </c>
      <c r="H4427" t="s">
        <v>189</v>
      </c>
      <c r="I4427" t="s">
        <v>189</v>
      </c>
      <c r="J4427" s="1">
        <v>45931</v>
      </c>
      <c r="K4427" t="s">
        <v>253</v>
      </c>
      <c r="L4427">
        <v>3</v>
      </c>
      <c r="M4427" t="s">
        <v>429</v>
      </c>
      <c r="N4427" t="s">
        <v>145</v>
      </c>
      <c r="O4427" t="s">
        <v>149</v>
      </c>
      <c r="P4427" t="s">
        <v>161</v>
      </c>
      <c r="Q4427">
        <v>3739.4</v>
      </c>
      <c r="R4427">
        <v>454</v>
      </c>
      <c r="S4427">
        <v>16720</v>
      </c>
      <c r="T4427">
        <v>370</v>
      </c>
      <c r="U4427">
        <v>320</v>
      </c>
      <c r="V4427">
        <v>145</v>
      </c>
      <c r="W4427">
        <v>3070</v>
      </c>
      <c r="X4427">
        <v>3070</v>
      </c>
      <c r="Y4427">
        <v>0</v>
      </c>
      <c r="Z4427">
        <v>0</v>
      </c>
      <c r="AA4427">
        <v>12610.6</v>
      </c>
      <c r="AB4427">
        <v>0</v>
      </c>
      <c r="AC4427">
        <v>0</v>
      </c>
      <c r="AD4427">
        <v>143</v>
      </c>
      <c r="AE4427">
        <v>2</v>
      </c>
      <c r="AF4427">
        <v>263</v>
      </c>
      <c r="AG4427">
        <v>3</v>
      </c>
      <c r="AH4427">
        <v>15</v>
      </c>
      <c r="AI4427">
        <v>173</v>
      </c>
      <c r="AJ4427">
        <v>0</v>
      </c>
      <c r="AK4427">
        <v>0</v>
      </c>
      <c r="AL4427">
        <v>0</v>
      </c>
      <c r="AM4427">
        <v>0</v>
      </c>
      <c r="AN4427">
        <v>0</v>
      </c>
      <c r="AO4427">
        <v>297</v>
      </c>
      <c r="AP4427">
        <v>518</v>
      </c>
      <c r="AQ4427">
        <v>291</v>
      </c>
      <c r="AR4427">
        <v>0</v>
      </c>
      <c r="AS4427">
        <v>51</v>
      </c>
      <c r="AT4427">
        <v>2</v>
      </c>
      <c r="AU4427">
        <v>0</v>
      </c>
      <c r="AV4427">
        <v>0</v>
      </c>
      <c r="AW4427">
        <v>12</v>
      </c>
      <c r="AX4427">
        <v>0</v>
      </c>
      <c r="AY4427">
        <v>30</v>
      </c>
      <c r="AZ4427">
        <v>76</v>
      </c>
      <c r="BA4427">
        <v>11</v>
      </c>
      <c r="BB4427">
        <v>1</v>
      </c>
      <c r="BC4427">
        <v>1</v>
      </c>
      <c r="BD4427">
        <v>7</v>
      </c>
      <c r="BE4427">
        <v>0</v>
      </c>
      <c r="BF4427">
        <v>440</v>
      </c>
      <c r="BG4427">
        <v>3690</v>
      </c>
      <c r="BH4427">
        <v>0</v>
      </c>
      <c r="BI4427">
        <v>320</v>
      </c>
      <c r="BJ4427" s="2">
        <v>45944</v>
      </c>
      <c r="BK4427">
        <v>0</v>
      </c>
      <c r="BL4427" s="3" t="str">
        <f>VLOOKUP(O4427,DropDownList!$H$1:$I$7,2,FALSE)</f>
        <v>2025/26</v>
      </c>
      <c r="BM4427" s="3" t="str">
        <f t="shared" si="69"/>
        <v>VSUR</v>
      </c>
    </row>
    <row r="4428" spans="1:65" x14ac:dyDescent="0.2">
      <c r="A4428">
        <v>2025</v>
      </c>
      <c r="B4428">
        <v>10</v>
      </c>
      <c r="C4428" t="s">
        <v>189</v>
      </c>
      <c r="D4428" t="s">
        <v>191</v>
      </c>
      <c r="E4428" t="s">
        <v>24</v>
      </c>
      <c r="F4428">
        <v>9741</v>
      </c>
      <c r="G4428" t="s">
        <v>158</v>
      </c>
      <c r="H4428" t="s">
        <v>189</v>
      </c>
      <c r="I4428" t="s">
        <v>189</v>
      </c>
      <c r="J4428" s="1">
        <v>45931</v>
      </c>
      <c r="K4428" t="s">
        <v>253</v>
      </c>
      <c r="L4428">
        <v>3</v>
      </c>
      <c r="M4428" t="s">
        <v>429</v>
      </c>
      <c r="N4428" t="s">
        <v>145</v>
      </c>
      <c r="O4428" t="s">
        <v>156</v>
      </c>
      <c r="P4428" t="s">
        <v>161</v>
      </c>
      <c r="Q4428">
        <v>10671.09</v>
      </c>
      <c r="R4428">
        <v>1912</v>
      </c>
      <c r="S4428">
        <v>128600</v>
      </c>
      <c r="T4428">
        <v>1465</v>
      </c>
      <c r="U4428">
        <v>759</v>
      </c>
      <c r="V4428">
        <v>197</v>
      </c>
      <c r="W4428">
        <v>7595</v>
      </c>
      <c r="X4428">
        <v>7595</v>
      </c>
      <c r="Y4428">
        <v>0</v>
      </c>
      <c r="Z4428">
        <v>0</v>
      </c>
      <c r="AA4428">
        <v>116463.91</v>
      </c>
      <c r="AB4428">
        <v>0</v>
      </c>
      <c r="AC4428">
        <v>0</v>
      </c>
      <c r="AD4428">
        <v>194</v>
      </c>
      <c r="AE4428">
        <v>3</v>
      </c>
      <c r="AF4428">
        <v>1448</v>
      </c>
      <c r="AG4428">
        <v>14</v>
      </c>
      <c r="AH4428">
        <v>75</v>
      </c>
      <c r="AI4428">
        <v>375</v>
      </c>
      <c r="AJ4428">
        <v>0</v>
      </c>
      <c r="AK4428">
        <v>0</v>
      </c>
      <c r="AL4428">
        <v>0</v>
      </c>
      <c r="AM4428">
        <v>0</v>
      </c>
      <c r="AN4428">
        <v>0</v>
      </c>
      <c r="AO4428">
        <v>1394</v>
      </c>
      <c r="AP4428">
        <v>5339</v>
      </c>
      <c r="AQ4428">
        <v>1404</v>
      </c>
      <c r="AR4428">
        <v>47</v>
      </c>
      <c r="AS4428">
        <v>822</v>
      </c>
      <c r="AT4428">
        <v>91</v>
      </c>
      <c r="AU4428">
        <v>98</v>
      </c>
      <c r="AV4428">
        <v>63</v>
      </c>
      <c r="AW4428">
        <v>35</v>
      </c>
      <c r="AX4428">
        <v>0</v>
      </c>
      <c r="AY4428">
        <v>682</v>
      </c>
      <c r="AZ4428">
        <v>1175</v>
      </c>
      <c r="BA4428">
        <v>566</v>
      </c>
      <c r="BB4428">
        <v>96</v>
      </c>
      <c r="BC4428">
        <v>53</v>
      </c>
      <c r="BD4428">
        <v>12</v>
      </c>
      <c r="BE4428">
        <v>0</v>
      </c>
      <c r="BF4428">
        <v>1824</v>
      </c>
      <c r="BG4428">
        <v>10545</v>
      </c>
      <c r="BH4428">
        <v>0</v>
      </c>
      <c r="BI4428">
        <v>696</v>
      </c>
      <c r="BJ4428" s="2">
        <v>45944</v>
      </c>
      <c r="BK4428">
        <v>2</v>
      </c>
      <c r="BL4428" s="3" t="str">
        <f>VLOOKUP(O4428,DropDownList!$H$1:$I$7,2,FALSE)</f>
        <v>2023/24</v>
      </c>
      <c r="BM4428" s="3" t="str">
        <f t="shared" si="69"/>
        <v>VSUR</v>
      </c>
    </row>
    <row r="4429" spans="1:65" x14ac:dyDescent="0.2">
      <c r="A4429">
        <v>2025</v>
      </c>
      <c r="B4429">
        <v>10</v>
      </c>
      <c r="C4429" t="s">
        <v>189</v>
      </c>
      <c r="D4429" t="s">
        <v>191</v>
      </c>
      <c r="E4429" t="s">
        <v>24</v>
      </c>
      <c r="F4429">
        <v>9741</v>
      </c>
      <c r="G4429" t="s">
        <v>158</v>
      </c>
      <c r="H4429" t="s">
        <v>189</v>
      </c>
      <c r="I4429" t="s">
        <v>189</v>
      </c>
      <c r="J4429" s="1">
        <v>45931</v>
      </c>
      <c r="K4429" t="s">
        <v>253</v>
      </c>
      <c r="L4429">
        <v>3</v>
      </c>
      <c r="M4429" t="s">
        <v>429</v>
      </c>
      <c r="N4429" t="s">
        <v>145</v>
      </c>
      <c r="O4429" t="s">
        <v>156</v>
      </c>
      <c r="P4429" t="s">
        <v>159</v>
      </c>
      <c r="Q4429">
        <v>1974.35</v>
      </c>
      <c r="R4429">
        <v>15</v>
      </c>
      <c r="S4429">
        <v>120356.39</v>
      </c>
      <c r="T4429">
        <v>24651.439999999999</v>
      </c>
      <c r="U4429">
        <v>2</v>
      </c>
      <c r="V4429">
        <v>0</v>
      </c>
      <c r="W4429">
        <v>0</v>
      </c>
      <c r="X4429">
        <v>0</v>
      </c>
      <c r="Y4429">
        <v>0</v>
      </c>
      <c r="Z4429">
        <v>0</v>
      </c>
      <c r="AA4429">
        <v>93730.6</v>
      </c>
      <c r="AB4429">
        <v>0</v>
      </c>
      <c r="AC4429">
        <v>0</v>
      </c>
      <c r="AD4429">
        <v>0</v>
      </c>
      <c r="AE4429">
        <v>0</v>
      </c>
      <c r="AF4429">
        <v>11</v>
      </c>
      <c r="AG4429">
        <v>2</v>
      </c>
      <c r="AH4429">
        <v>1</v>
      </c>
      <c r="AI4429">
        <v>0</v>
      </c>
      <c r="AJ4429">
        <v>0</v>
      </c>
      <c r="AK4429">
        <v>0</v>
      </c>
      <c r="AL4429">
        <v>0</v>
      </c>
      <c r="AM4429">
        <v>0</v>
      </c>
      <c r="AN4429">
        <v>0</v>
      </c>
      <c r="AO4429">
        <v>8</v>
      </c>
      <c r="AP4429">
        <v>14</v>
      </c>
      <c r="AQ4429">
        <v>6</v>
      </c>
      <c r="AR4429">
        <v>0</v>
      </c>
      <c r="AS4429">
        <v>0</v>
      </c>
      <c r="AT4429">
        <v>0</v>
      </c>
      <c r="AU4429">
        <v>3</v>
      </c>
      <c r="AV4429">
        <v>1</v>
      </c>
      <c r="AW4429">
        <v>1</v>
      </c>
      <c r="AX4429">
        <v>0</v>
      </c>
      <c r="AY4429">
        <v>0</v>
      </c>
      <c r="AZ4429">
        <v>0</v>
      </c>
      <c r="BA4429">
        <v>0</v>
      </c>
      <c r="BB4429">
        <v>0</v>
      </c>
      <c r="BC4429">
        <v>0</v>
      </c>
      <c r="BD4429">
        <v>0</v>
      </c>
      <c r="BE4429">
        <v>0</v>
      </c>
      <c r="BF4429">
        <v>1</v>
      </c>
      <c r="BG4429">
        <v>0</v>
      </c>
      <c r="BH4429">
        <v>1</v>
      </c>
      <c r="BI4429">
        <v>1</v>
      </c>
      <c r="BJ4429" s="2">
        <v>45944</v>
      </c>
      <c r="BK4429">
        <v>0</v>
      </c>
      <c r="BL4429" s="3" t="str">
        <f>VLOOKUP(O4429,DropDownList!$H$1:$I$7,2,FALSE)</f>
        <v>2023/24</v>
      </c>
      <c r="BM4429" s="3" t="str">
        <f t="shared" si="69"/>
        <v>CONF</v>
      </c>
    </row>
    <row r="4430" spans="1:65" x14ac:dyDescent="0.2">
      <c r="A4430">
        <v>2025</v>
      </c>
      <c r="B4430">
        <v>10</v>
      </c>
      <c r="C4430" t="s">
        <v>189</v>
      </c>
      <c r="D4430" t="s">
        <v>191</v>
      </c>
      <c r="E4430" t="s">
        <v>24</v>
      </c>
      <c r="F4430">
        <v>9741</v>
      </c>
      <c r="G4430" t="s">
        <v>158</v>
      </c>
      <c r="H4430" t="s">
        <v>189</v>
      </c>
      <c r="I4430" t="s">
        <v>189</v>
      </c>
      <c r="J4430" s="1">
        <v>45931</v>
      </c>
      <c r="K4430" t="s">
        <v>253</v>
      </c>
      <c r="L4430">
        <v>3</v>
      </c>
      <c r="M4430" t="s">
        <v>429</v>
      </c>
      <c r="N4430" t="s">
        <v>145</v>
      </c>
      <c r="O4430" t="s">
        <v>147</v>
      </c>
      <c r="P4430" t="s">
        <v>160</v>
      </c>
      <c r="Q4430">
        <v>421826.53</v>
      </c>
      <c r="R4430">
        <v>2054</v>
      </c>
      <c r="S4430">
        <v>1065928.73</v>
      </c>
      <c r="T4430">
        <v>35187.49</v>
      </c>
      <c r="U4430">
        <v>1120</v>
      </c>
      <c r="V4430">
        <v>608</v>
      </c>
      <c r="W4430">
        <v>184220.24</v>
      </c>
      <c r="X4430">
        <v>236327.7</v>
      </c>
      <c r="Y4430">
        <v>0</v>
      </c>
      <c r="Z4430">
        <v>0</v>
      </c>
      <c r="AA4430">
        <v>608914.71</v>
      </c>
      <c r="AB4430">
        <v>91284.21</v>
      </c>
      <c r="AC4430">
        <v>484450.12</v>
      </c>
      <c r="AD4430">
        <v>317</v>
      </c>
      <c r="AE4430">
        <v>291</v>
      </c>
      <c r="AF4430">
        <v>838</v>
      </c>
      <c r="AG4430">
        <v>602</v>
      </c>
      <c r="AH4430">
        <v>86</v>
      </c>
      <c r="AI4430">
        <v>518</v>
      </c>
      <c r="AJ4430">
        <v>0</v>
      </c>
      <c r="AK4430">
        <v>0</v>
      </c>
      <c r="AL4430">
        <v>0</v>
      </c>
      <c r="AM4430">
        <v>0</v>
      </c>
      <c r="AN4430">
        <v>0</v>
      </c>
      <c r="AO4430">
        <v>1483</v>
      </c>
      <c r="AP4430">
        <v>3980</v>
      </c>
      <c r="AQ4430">
        <v>1415</v>
      </c>
      <c r="AR4430">
        <v>12</v>
      </c>
      <c r="AS4430">
        <v>473</v>
      </c>
      <c r="AT4430">
        <v>45</v>
      </c>
      <c r="AU4430">
        <v>30</v>
      </c>
      <c r="AV4430">
        <v>17</v>
      </c>
      <c r="AW4430">
        <v>54</v>
      </c>
      <c r="AX4430">
        <v>0</v>
      </c>
      <c r="AY4430">
        <v>520</v>
      </c>
      <c r="AZ4430">
        <v>834</v>
      </c>
      <c r="BA4430">
        <v>288</v>
      </c>
      <c r="BB4430">
        <v>46</v>
      </c>
      <c r="BC4430">
        <v>24</v>
      </c>
      <c r="BD4430">
        <v>40</v>
      </c>
      <c r="BE4430">
        <v>0</v>
      </c>
      <c r="BF4430">
        <v>1983</v>
      </c>
      <c r="BG4430">
        <v>234923.75</v>
      </c>
      <c r="BH4430">
        <v>10</v>
      </c>
      <c r="BI4430">
        <v>1104</v>
      </c>
      <c r="BJ4430" s="2">
        <v>45944</v>
      </c>
      <c r="BK4430">
        <v>1</v>
      </c>
      <c r="BL4430" s="3" t="str">
        <f>VLOOKUP(O4430,DropDownList!$H$1:$I$7,2,FALSE)</f>
        <v>2024/25</v>
      </c>
      <c r="BM4430" s="3" t="str">
        <f t="shared" si="69"/>
        <v>SC COURT</v>
      </c>
    </row>
    <row r="4431" spans="1:65" x14ac:dyDescent="0.2">
      <c r="A4431">
        <v>2025</v>
      </c>
      <c r="B4431">
        <v>10</v>
      </c>
      <c r="C4431" t="s">
        <v>189</v>
      </c>
      <c r="D4431" t="s">
        <v>191</v>
      </c>
      <c r="E4431" t="s">
        <v>24</v>
      </c>
      <c r="F4431">
        <v>9741</v>
      </c>
      <c r="G4431" t="s">
        <v>158</v>
      </c>
      <c r="H4431" t="s">
        <v>189</v>
      </c>
      <c r="I4431" t="s">
        <v>189</v>
      </c>
      <c r="J4431" s="1">
        <v>45931</v>
      </c>
      <c r="K4431" t="s">
        <v>253</v>
      </c>
      <c r="L4431">
        <v>3</v>
      </c>
      <c r="M4431" t="s">
        <v>429</v>
      </c>
      <c r="N4431" t="s">
        <v>145</v>
      </c>
      <c r="O4431" t="s">
        <v>155</v>
      </c>
      <c r="P4431" t="s">
        <v>160</v>
      </c>
      <c r="Q4431">
        <v>203334.1</v>
      </c>
      <c r="R4431">
        <v>2174</v>
      </c>
      <c r="S4431">
        <v>948071.5</v>
      </c>
      <c r="T4431">
        <v>44401.06</v>
      </c>
      <c r="U4431">
        <v>588</v>
      </c>
      <c r="V4431">
        <v>215</v>
      </c>
      <c r="W4431">
        <v>86394.96</v>
      </c>
      <c r="X4431">
        <v>87099.07</v>
      </c>
      <c r="Y4431">
        <v>0</v>
      </c>
      <c r="Z4431">
        <v>0</v>
      </c>
      <c r="AA4431">
        <v>700336.34</v>
      </c>
      <c r="AB4431">
        <v>96970.12</v>
      </c>
      <c r="AC4431">
        <v>569724.96</v>
      </c>
      <c r="AD4431">
        <v>104</v>
      </c>
      <c r="AE4431">
        <v>111</v>
      </c>
      <c r="AF4431">
        <v>1455</v>
      </c>
      <c r="AG4431">
        <v>340</v>
      </c>
      <c r="AH4431">
        <v>87</v>
      </c>
      <c r="AI4431">
        <v>248</v>
      </c>
      <c r="AJ4431">
        <v>0</v>
      </c>
      <c r="AK4431">
        <v>0</v>
      </c>
      <c r="AL4431">
        <v>0</v>
      </c>
      <c r="AM4431">
        <v>0</v>
      </c>
      <c r="AN4431">
        <v>0</v>
      </c>
      <c r="AO4431">
        <v>1559</v>
      </c>
      <c r="AP4431">
        <v>6860</v>
      </c>
      <c r="AQ4431">
        <v>1581</v>
      </c>
      <c r="AR4431">
        <v>4</v>
      </c>
      <c r="AS4431">
        <v>1164</v>
      </c>
      <c r="AT4431">
        <v>149</v>
      </c>
      <c r="AU4431">
        <v>137</v>
      </c>
      <c r="AV4431">
        <v>70</v>
      </c>
      <c r="AW4431">
        <v>36</v>
      </c>
      <c r="AX4431">
        <v>0</v>
      </c>
      <c r="AY4431">
        <v>891</v>
      </c>
      <c r="AZ4431">
        <v>1450</v>
      </c>
      <c r="BA4431">
        <v>773</v>
      </c>
      <c r="BB4431">
        <v>156</v>
      </c>
      <c r="BC4431">
        <v>93</v>
      </c>
      <c r="BD4431">
        <v>56</v>
      </c>
      <c r="BE4431">
        <v>0</v>
      </c>
      <c r="BF4431">
        <v>2131</v>
      </c>
      <c r="BG4431">
        <v>91582.62</v>
      </c>
      <c r="BH4431">
        <v>44</v>
      </c>
      <c r="BI4431">
        <v>576</v>
      </c>
      <c r="BJ4431" s="2">
        <v>45944</v>
      </c>
      <c r="BK4431">
        <v>1</v>
      </c>
      <c r="BL4431" s="3" t="str">
        <f>VLOOKUP(O4431,DropDownList!$H$1:$I$7,2,FALSE)</f>
        <v>2022/23</v>
      </c>
      <c r="BM4431" s="3" t="str">
        <f t="shared" si="69"/>
        <v>SC COURT</v>
      </c>
    </row>
    <row r="4432" spans="1:65" x14ac:dyDescent="0.2">
      <c r="A4432">
        <v>2025</v>
      </c>
      <c r="B4432">
        <v>10</v>
      </c>
      <c r="C4432" t="s">
        <v>189</v>
      </c>
      <c r="D4432" t="s">
        <v>191</v>
      </c>
      <c r="E4432" t="s">
        <v>24</v>
      </c>
      <c r="F4432">
        <v>9741</v>
      </c>
      <c r="G4432" t="s">
        <v>158</v>
      </c>
      <c r="H4432" t="s">
        <v>189</v>
      </c>
      <c r="I4432" t="s">
        <v>189</v>
      </c>
      <c r="J4432" s="1">
        <v>45931</v>
      </c>
      <c r="K4432" t="s">
        <v>253</v>
      </c>
      <c r="L4432">
        <v>3</v>
      </c>
      <c r="M4432" t="s">
        <v>429</v>
      </c>
      <c r="N4432" t="s">
        <v>145</v>
      </c>
      <c r="O4432" t="s">
        <v>149</v>
      </c>
      <c r="P4432" t="s">
        <v>160</v>
      </c>
      <c r="Q4432">
        <v>140173.49</v>
      </c>
      <c r="R4432">
        <v>487</v>
      </c>
      <c r="S4432">
        <v>253222.95</v>
      </c>
      <c r="T4432">
        <v>6490</v>
      </c>
      <c r="U4432">
        <v>346</v>
      </c>
      <c r="V4432">
        <v>229</v>
      </c>
      <c r="W4432">
        <v>48183.5</v>
      </c>
      <c r="X4432">
        <v>99289.55</v>
      </c>
      <c r="Y4432">
        <v>0</v>
      </c>
      <c r="Z4432">
        <v>0</v>
      </c>
      <c r="AA4432">
        <v>106559.46</v>
      </c>
      <c r="AB4432">
        <v>14774.92</v>
      </c>
      <c r="AC4432">
        <v>84988.94</v>
      </c>
      <c r="AD4432">
        <v>146</v>
      </c>
      <c r="AE4432">
        <v>83</v>
      </c>
      <c r="AF4432">
        <v>127</v>
      </c>
      <c r="AG4432">
        <v>170</v>
      </c>
      <c r="AH4432">
        <v>14</v>
      </c>
      <c r="AI4432">
        <v>176</v>
      </c>
      <c r="AJ4432">
        <v>0</v>
      </c>
      <c r="AK4432">
        <v>0</v>
      </c>
      <c r="AL4432">
        <v>0</v>
      </c>
      <c r="AM4432">
        <v>0</v>
      </c>
      <c r="AN4432">
        <v>0</v>
      </c>
      <c r="AO4432">
        <v>319</v>
      </c>
      <c r="AP4432">
        <v>546</v>
      </c>
      <c r="AQ4432">
        <v>301</v>
      </c>
      <c r="AR4432">
        <v>8</v>
      </c>
      <c r="AS4432">
        <v>52</v>
      </c>
      <c r="AT4432">
        <v>2</v>
      </c>
      <c r="AU4432">
        <v>0</v>
      </c>
      <c r="AV4432">
        <v>0</v>
      </c>
      <c r="AW4432">
        <v>12</v>
      </c>
      <c r="AX4432">
        <v>0</v>
      </c>
      <c r="AY4432">
        <v>33</v>
      </c>
      <c r="AZ4432">
        <v>79</v>
      </c>
      <c r="BA4432">
        <v>11</v>
      </c>
      <c r="BB4432">
        <v>1</v>
      </c>
      <c r="BC4432">
        <v>1</v>
      </c>
      <c r="BD4432">
        <v>7</v>
      </c>
      <c r="BE4432">
        <v>0</v>
      </c>
      <c r="BF4432">
        <v>468</v>
      </c>
      <c r="BG4432">
        <v>79473.05</v>
      </c>
      <c r="BH4432">
        <v>0</v>
      </c>
      <c r="BI4432">
        <v>341</v>
      </c>
      <c r="BJ4432" s="2">
        <v>45944</v>
      </c>
      <c r="BK4432">
        <v>0</v>
      </c>
      <c r="BL4432" s="3" t="str">
        <f>VLOOKUP(O4432,DropDownList!$H$1:$I$7,2,FALSE)</f>
        <v>2025/26</v>
      </c>
      <c r="BM4432" s="3" t="str">
        <f t="shared" si="69"/>
        <v>SC COURT</v>
      </c>
    </row>
    <row r="4433" spans="1:65" x14ac:dyDescent="0.2">
      <c r="A4433">
        <v>2025</v>
      </c>
      <c r="B4433">
        <v>10</v>
      </c>
      <c r="C4433" t="s">
        <v>189</v>
      </c>
      <c r="D4433" t="s">
        <v>191</v>
      </c>
      <c r="E4433" t="s">
        <v>24</v>
      </c>
      <c r="F4433">
        <v>9741</v>
      </c>
      <c r="G4433" t="s">
        <v>158</v>
      </c>
      <c r="H4433" t="s">
        <v>189</v>
      </c>
      <c r="I4433" t="s">
        <v>189</v>
      </c>
      <c r="J4433" s="1">
        <v>45931</v>
      </c>
      <c r="K4433" t="s">
        <v>253</v>
      </c>
      <c r="L4433">
        <v>3</v>
      </c>
      <c r="M4433" t="s">
        <v>429</v>
      </c>
      <c r="N4433" t="s">
        <v>145</v>
      </c>
      <c r="O4433" t="s">
        <v>149</v>
      </c>
      <c r="P4433" t="s">
        <v>159</v>
      </c>
      <c r="Q4433">
        <v>98947.93</v>
      </c>
      <c r="R4433">
        <v>6</v>
      </c>
      <c r="S4433">
        <v>136520.62</v>
      </c>
      <c r="T4433">
        <v>0</v>
      </c>
      <c r="U4433">
        <v>4</v>
      </c>
      <c r="V4433">
        <v>1</v>
      </c>
      <c r="W4433">
        <v>11514.82</v>
      </c>
      <c r="X4433">
        <v>26086.02</v>
      </c>
      <c r="Y4433">
        <v>0</v>
      </c>
      <c r="Z4433">
        <v>0</v>
      </c>
      <c r="AA4433">
        <v>37572.69</v>
      </c>
      <c r="AB4433">
        <v>0</v>
      </c>
      <c r="AC4433">
        <v>0</v>
      </c>
      <c r="AD4433">
        <v>0</v>
      </c>
      <c r="AE4433">
        <v>1</v>
      </c>
      <c r="AF4433">
        <v>2</v>
      </c>
      <c r="AG4433">
        <v>3</v>
      </c>
      <c r="AH4433">
        <v>0</v>
      </c>
      <c r="AI4433">
        <v>1</v>
      </c>
      <c r="AJ4433">
        <v>0</v>
      </c>
      <c r="AK4433">
        <v>0</v>
      </c>
      <c r="AL4433">
        <v>0</v>
      </c>
      <c r="AM4433">
        <v>0</v>
      </c>
      <c r="AN4433">
        <v>0</v>
      </c>
      <c r="AO4433">
        <v>2</v>
      </c>
      <c r="AP4433">
        <v>3</v>
      </c>
      <c r="AQ4433">
        <v>0</v>
      </c>
      <c r="AR4433">
        <v>0</v>
      </c>
      <c r="AS4433">
        <v>0</v>
      </c>
      <c r="AT4433">
        <v>0</v>
      </c>
      <c r="AU4433">
        <v>0</v>
      </c>
      <c r="AV4433">
        <v>0</v>
      </c>
      <c r="AW4433">
        <v>0</v>
      </c>
      <c r="AX4433">
        <v>0</v>
      </c>
      <c r="AY4433">
        <v>0</v>
      </c>
      <c r="AZ4433">
        <v>0</v>
      </c>
      <c r="BA4433">
        <v>0</v>
      </c>
      <c r="BB4433">
        <v>0</v>
      </c>
      <c r="BC4433">
        <v>0</v>
      </c>
      <c r="BD4433">
        <v>0</v>
      </c>
      <c r="BE4433">
        <v>0</v>
      </c>
      <c r="BF4433">
        <v>0</v>
      </c>
      <c r="BG4433">
        <v>63068.38</v>
      </c>
      <c r="BH4433">
        <v>0</v>
      </c>
      <c r="BI4433">
        <v>0</v>
      </c>
      <c r="BJ4433" s="2">
        <v>45944</v>
      </c>
      <c r="BK4433">
        <v>0</v>
      </c>
      <c r="BL4433" s="3" t="str">
        <f>VLOOKUP(O4433,DropDownList!$H$1:$I$7,2,FALSE)</f>
        <v>2025/26</v>
      </c>
      <c r="BM4433" s="3" t="str">
        <f t="shared" si="69"/>
        <v>CONF</v>
      </c>
    </row>
    <row r="4434" spans="1:65" x14ac:dyDescent="0.2">
      <c r="A4434">
        <v>2025</v>
      </c>
      <c r="B4434">
        <v>10</v>
      </c>
      <c r="C4434" t="s">
        <v>189</v>
      </c>
      <c r="D4434" t="s">
        <v>192</v>
      </c>
      <c r="E4434" t="s">
        <v>25</v>
      </c>
      <c r="F4434">
        <v>9351</v>
      </c>
      <c r="G4434" t="s">
        <v>141</v>
      </c>
      <c r="H4434" t="s">
        <v>189</v>
      </c>
      <c r="I4434" t="s">
        <v>189</v>
      </c>
      <c r="J4434" s="1">
        <v>45931</v>
      </c>
      <c r="K4434" t="s">
        <v>253</v>
      </c>
      <c r="L4434">
        <v>3</v>
      </c>
      <c r="M4434" t="s">
        <v>429</v>
      </c>
      <c r="N4434" t="s">
        <v>145</v>
      </c>
      <c r="O4434" t="s">
        <v>149</v>
      </c>
      <c r="P4434" t="s">
        <v>152</v>
      </c>
      <c r="Q4434">
        <v>0</v>
      </c>
      <c r="R4434">
        <v>4</v>
      </c>
      <c r="S4434">
        <v>160</v>
      </c>
      <c r="T4434">
        <v>0</v>
      </c>
      <c r="U4434">
        <v>0</v>
      </c>
      <c r="V4434">
        <v>0</v>
      </c>
      <c r="W4434">
        <v>0</v>
      </c>
      <c r="X4434">
        <v>0</v>
      </c>
      <c r="Y4434">
        <v>0</v>
      </c>
      <c r="Z4434">
        <v>0</v>
      </c>
      <c r="AA4434">
        <v>160</v>
      </c>
      <c r="AB4434">
        <v>0</v>
      </c>
      <c r="AC4434">
        <v>160</v>
      </c>
      <c r="AD4434">
        <v>0</v>
      </c>
      <c r="AE4434">
        <v>0</v>
      </c>
      <c r="AF4434">
        <v>4</v>
      </c>
      <c r="AG4434">
        <v>0</v>
      </c>
      <c r="AH4434">
        <v>0</v>
      </c>
      <c r="AI4434">
        <v>0</v>
      </c>
      <c r="AJ4434">
        <v>0</v>
      </c>
      <c r="AK4434">
        <v>0</v>
      </c>
      <c r="AL4434">
        <v>0</v>
      </c>
      <c r="AM4434">
        <v>0</v>
      </c>
      <c r="AN4434">
        <v>0</v>
      </c>
      <c r="AO4434">
        <v>0</v>
      </c>
      <c r="AP4434">
        <v>0</v>
      </c>
      <c r="AQ4434">
        <v>0</v>
      </c>
      <c r="AR4434">
        <v>0</v>
      </c>
      <c r="AS4434">
        <v>0</v>
      </c>
      <c r="AT4434">
        <v>0</v>
      </c>
      <c r="AU4434">
        <v>0</v>
      </c>
      <c r="AV4434">
        <v>0</v>
      </c>
      <c r="AW4434">
        <v>0</v>
      </c>
      <c r="AX4434">
        <v>0</v>
      </c>
      <c r="AY4434">
        <v>0</v>
      </c>
      <c r="AZ4434">
        <v>0</v>
      </c>
      <c r="BA4434">
        <v>0</v>
      </c>
      <c r="BB4434">
        <v>0</v>
      </c>
      <c r="BC4434">
        <v>0</v>
      </c>
      <c r="BD4434">
        <v>0</v>
      </c>
      <c r="BE4434">
        <v>0</v>
      </c>
      <c r="BF4434">
        <v>0</v>
      </c>
      <c r="BG4434">
        <v>0</v>
      </c>
      <c r="BH4434">
        <v>0</v>
      </c>
      <c r="BI4434">
        <v>0</v>
      </c>
      <c r="BJ4434" s="2">
        <v>45944</v>
      </c>
      <c r="BK4434">
        <v>0</v>
      </c>
      <c r="BL4434" s="3" t="str">
        <f>VLOOKUP(O4434,DropDownList!$H$1:$I$7,2,FALSE)</f>
        <v>2025/26</v>
      </c>
      <c r="BM4434" s="3" t="str">
        <f t="shared" si="69"/>
        <v>PCOA</v>
      </c>
    </row>
    <row r="4435" spans="1:65" x14ac:dyDescent="0.2">
      <c r="A4435">
        <v>2025</v>
      </c>
      <c r="B4435">
        <v>10</v>
      </c>
      <c r="C4435" t="s">
        <v>189</v>
      </c>
      <c r="D4435" t="s">
        <v>192</v>
      </c>
      <c r="E4435" t="s">
        <v>25</v>
      </c>
      <c r="F4435">
        <v>9351</v>
      </c>
      <c r="G4435" t="s">
        <v>141</v>
      </c>
      <c r="H4435" t="s">
        <v>189</v>
      </c>
      <c r="I4435" t="s">
        <v>189</v>
      </c>
      <c r="J4435" s="1">
        <v>45931</v>
      </c>
      <c r="K4435" t="s">
        <v>253</v>
      </c>
      <c r="L4435">
        <v>3</v>
      </c>
      <c r="M4435" t="s">
        <v>429</v>
      </c>
      <c r="N4435" t="s">
        <v>145</v>
      </c>
      <c r="O4435" t="s">
        <v>147</v>
      </c>
      <c r="P4435" t="s">
        <v>148</v>
      </c>
      <c r="Q4435">
        <v>180</v>
      </c>
      <c r="R4435">
        <v>4</v>
      </c>
      <c r="S4435">
        <v>240</v>
      </c>
      <c r="T4435">
        <v>0</v>
      </c>
      <c r="U4435">
        <v>3</v>
      </c>
      <c r="V4435">
        <v>3</v>
      </c>
      <c r="W4435">
        <v>180</v>
      </c>
      <c r="X4435">
        <v>180</v>
      </c>
      <c r="Y4435">
        <v>0</v>
      </c>
      <c r="Z4435">
        <v>0</v>
      </c>
      <c r="AA4435">
        <v>60</v>
      </c>
      <c r="AB4435">
        <v>0</v>
      </c>
      <c r="AC4435">
        <v>60</v>
      </c>
      <c r="AD4435">
        <v>3</v>
      </c>
      <c r="AE4435">
        <v>0</v>
      </c>
      <c r="AF4435">
        <v>1</v>
      </c>
      <c r="AG4435">
        <v>0</v>
      </c>
      <c r="AH4435">
        <v>0</v>
      </c>
      <c r="AI4435">
        <v>3</v>
      </c>
      <c r="AJ4435">
        <v>0</v>
      </c>
      <c r="AK4435">
        <v>0</v>
      </c>
      <c r="AL4435">
        <v>0</v>
      </c>
      <c r="AM4435">
        <v>0</v>
      </c>
      <c r="AN4435">
        <v>0</v>
      </c>
      <c r="AO4435">
        <v>4</v>
      </c>
      <c r="AP4435">
        <v>15</v>
      </c>
      <c r="AQ4435">
        <v>4</v>
      </c>
      <c r="AR4435">
        <v>2</v>
      </c>
      <c r="AS4435">
        <v>0</v>
      </c>
      <c r="AT4435">
        <v>2</v>
      </c>
      <c r="AU4435">
        <v>0</v>
      </c>
      <c r="AV4435">
        <v>0</v>
      </c>
      <c r="AW4435">
        <v>0</v>
      </c>
      <c r="AX4435">
        <v>0</v>
      </c>
      <c r="AY4435">
        <v>0</v>
      </c>
      <c r="AZ4435">
        <v>3</v>
      </c>
      <c r="BA4435">
        <v>3</v>
      </c>
      <c r="BB4435">
        <v>0</v>
      </c>
      <c r="BC4435">
        <v>0</v>
      </c>
      <c r="BD4435">
        <v>0</v>
      </c>
      <c r="BE4435">
        <v>0</v>
      </c>
      <c r="BF4435">
        <v>4</v>
      </c>
      <c r="BG4435">
        <v>180</v>
      </c>
      <c r="BH4435">
        <v>0</v>
      </c>
      <c r="BI4435">
        <v>3</v>
      </c>
      <c r="BJ4435" s="2">
        <v>45944</v>
      </c>
      <c r="BK4435">
        <v>0</v>
      </c>
      <c r="BL4435" s="3" t="str">
        <f>VLOOKUP(O4435,DropDownList!$H$1:$I$7,2,FALSE)</f>
        <v>2024/25</v>
      </c>
      <c r="BM4435" s="3" t="str">
        <f t="shared" si="69"/>
        <v>PRAS</v>
      </c>
    </row>
    <row r="4436" spans="1:65" x14ac:dyDescent="0.2">
      <c r="A4436">
        <v>2025</v>
      </c>
      <c r="B4436">
        <v>10</v>
      </c>
      <c r="C4436" t="s">
        <v>189</v>
      </c>
      <c r="D4436" t="s">
        <v>192</v>
      </c>
      <c r="E4436" t="s">
        <v>25</v>
      </c>
      <c r="F4436">
        <v>9351</v>
      </c>
      <c r="G4436" t="s">
        <v>141</v>
      </c>
      <c r="H4436" t="s">
        <v>189</v>
      </c>
      <c r="I4436" t="s">
        <v>189</v>
      </c>
      <c r="J4436" s="1">
        <v>45931</v>
      </c>
      <c r="K4436" t="s">
        <v>253</v>
      </c>
      <c r="L4436">
        <v>3</v>
      </c>
      <c r="M4436" t="s">
        <v>429</v>
      </c>
      <c r="N4436" t="s">
        <v>145</v>
      </c>
      <c r="O4436" t="s">
        <v>149</v>
      </c>
      <c r="P4436" t="s">
        <v>154</v>
      </c>
      <c r="Q4436">
        <v>4545</v>
      </c>
      <c r="R4436">
        <v>13</v>
      </c>
      <c r="S4436">
        <v>5530</v>
      </c>
      <c r="T4436">
        <v>0</v>
      </c>
      <c r="U4436">
        <v>10</v>
      </c>
      <c r="V4436">
        <v>9</v>
      </c>
      <c r="W4436">
        <v>1485</v>
      </c>
      <c r="X4436">
        <v>4285</v>
      </c>
      <c r="Y4436">
        <v>0</v>
      </c>
      <c r="Z4436">
        <v>0</v>
      </c>
      <c r="AA4436">
        <v>985</v>
      </c>
      <c r="AB4436">
        <v>60</v>
      </c>
      <c r="AC4436">
        <v>845</v>
      </c>
      <c r="AD4436">
        <v>6</v>
      </c>
      <c r="AE4436">
        <v>3</v>
      </c>
      <c r="AF4436">
        <v>3</v>
      </c>
      <c r="AG4436">
        <v>4</v>
      </c>
      <c r="AH4436">
        <v>0</v>
      </c>
      <c r="AI4436">
        <v>6</v>
      </c>
      <c r="AJ4436">
        <v>0</v>
      </c>
      <c r="AK4436">
        <v>0</v>
      </c>
      <c r="AL4436">
        <v>0</v>
      </c>
      <c r="AM4436">
        <v>0</v>
      </c>
      <c r="AN4436">
        <v>0</v>
      </c>
      <c r="AO4436">
        <v>11</v>
      </c>
      <c r="AP4436">
        <v>13</v>
      </c>
      <c r="AQ4436">
        <v>11</v>
      </c>
      <c r="AR4436">
        <v>0</v>
      </c>
      <c r="AS4436">
        <v>2</v>
      </c>
      <c r="AT4436">
        <v>0</v>
      </c>
      <c r="AU4436">
        <v>0</v>
      </c>
      <c r="AV4436">
        <v>0</v>
      </c>
      <c r="AW4436">
        <v>0</v>
      </c>
      <c r="AX4436">
        <v>0</v>
      </c>
      <c r="AY4436">
        <v>0</v>
      </c>
      <c r="AZ4436">
        <v>0</v>
      </c>
      <c r="BA4436">
        <v>0</v>
      </c>
      <c r="BB4436">
        <v>0</v>
      </c>
      <c r="BC4436">
        <v>0</v>
      </c>
      <c r="BD4436">
        <v>0</v>
      </c>
      <c r="BE4436">
        <v>0</v>
      </c>
      <c r="BF4436">
        <v>13</v>
      </c>
      <c r="BG4436">
        <v>3710</v>
      </c>
      <c r="BH4436">
        <v>0</v>
      </c>
      <c r="BI4436">
        <v>10</v>
      </c>
      <c r="BJ4436" s="2">
        <v>45944</v>
      </c>
      <c r="BK4436">
        <v>0</v>
      </c>
      <c r="BL4436" s="3" t="str">
        <f>VLOOKUP(O4436,DropDownList!$H$1:$I$7,2,FALSE)</f>
        <v>2025/26</v>
      </c>
      <c r="BM4436" s="3" t="str">
        <f t="shared" si="69"/>
        <v>JP COURT</v>
      </c>
    </row>
    <row r="4437" spans="1:65" x14ac:dyDescent="0.2">
      <c r="A4437">
        <v>2025</v>
      </c>
      <c r="B4437">
        <v>10</v>
      </c>
      <c r="C4437" t="s">
        <v>189</v>
      </c>
      <c r="D4437" t="s">
        <v>192</v>
      </c>
      <c r="E4437" t="s">
        <v>25</v>
      </c>
      <c r="F4437">
        <v>9351</v>
      </c>
      <c r="G4437" t="s">
        <v>141</v>
      </c>
      <c r="H4437" t="s">
        <v>189</v>
      </c>
      <c r="I4437" t="s">
        <v>189</v>
      </c>
      <c r="J4437" s="1">
        <v>45931</v>
      </c>
      <c r="K4437" t="s">
        <v>253</v>
      </c>
      <c r="L4437">
        <v>3</v>
      </c>
      <c r="M4437" t="s">
        <v>429</v>
      </c>
      <c r="N4437" t="s">
        <v>145</v>
      </c>
      <c r="O4437" t="s">
        <v>147</v>
      </c>
      <c r="P4437" t="s">
        <v>151</v>
      </c>
      <c r="Q4437">
        <v>0</v>
      </c>
      <c r="R4437">
        <v>421</v>
      </c>
      <c r="S4437">
        <v>12630</v>
      </c>
      <c r="T4437">
        <v>3810</v>
      </c>
      <c r="U4437">
        <v>0</v>
      </c>
      <c r="V4437">
        <v>0</v>
      </c>
      <c r="W4437">
        <v>0</v>
      </c>
      <c r="X4437">
        <v>0</v>
      </c>
      <c r="Y4437">
        <v>0</v>
      </c>
      <c r="Z4437">
        <v>0</v>
      </c>
      <c r="AA4437">
        <v>8820</v>
      </c>
      <c r="AB4437">
        <v>0</v>
      </c>
      <c r="AC4437">
        <v>8820</v>
      </c>
      <c r="AD4437">
        <v>0</v>
      </c>
      <c r="AE4437">
        <v>0</v>
      </c>
      <c r="AF4437">
        <v>294</v>
      </c>
      <c r="AG4437">
        <v>0</v>
      </c>
      <c r="AH4437">
        <v>127</v>
      </c>
      <c r="AI4437">
        <v>0</v>
      </c>
      <c r="AJ4437">
        <v>0</v>
      </c>
      <c r="AK4437">
        <v>0</v>
      </c>
      <c r="AL4437">
        <v>0</v>
      </c>
      <c r="AM4437">
        <v>9</v>
      </c>
      <c r="AN4437">
        <v>0</v>
      </c>
      <c r="AO4437">
        <v>0</v>
      </c>
      <c r="AP4437">
        <v>0</v>
      </c>
      <c r="AQ4437">
        <v>0</v>
      </c>
      <c r="AR4437">
        <v>0</v>
      </c>
      <c r="AS4437">
        <v>0</v>
      </c>
      <c r="AT4437">
        <v>0</v>
      </c>
      <c r="AU4437">
        <v>0</v>
      </c>
      <c r="AV4437">
        <v>0</v>
      </c>
      <c r="AW4437">
        <v>0</v>
      </c>
      <c r="AX4437">
        <v>0</v>
      </c>
      <c r="AY4437">
        <v>0</v>
      </c>
      <c r="AZ4437">
        <v>0</v>
      </c>
      <c r="BA4437">
        <v>0</v>
      </c>
      <c r="BB4437">
        <v>0</v>
      </c>
      <c r="BC4437">
        <v>0</v>
      </c>
      <c r="BD4437">
        <v>0</v>
      </c>
      <c r="BE4437">
        <v>0</v>
      </c>
      <c r="BF4437">
        <v>0</v>
      </c>
      <c r="BG4437">
        <v>0</v>
      </c>
      <c r="BH4437">
        <v>0</v>
      </c>
      <c r="BI4437">
        <v>0</v>
      </c>
      <c r="BJ4437" s="2">
        <v>45944</v>
      </c>
      <c r="BK4437">
        <v>0</v>
      </c>
      <c r="BL4437" s="3" t="str">
        <f>VLOOKUP(O4437,DropDownList!$H$1:$I$7,2,FALSE)</f>
        <v>2024/25</v>
      </c>
      <c r="BM4437" s="3" t="str">
        <f t="shared" si="69"/>
        <v>PCPF</v>
      </c>
    </row>
    <row r="4438" spans="1:65" x14ac:dyDescent="0.2">
      <c r="A4438">
        <v>2025</v>
      </c>
      <c r="B4438">
        <v>10</v>
      </c>
      <c r="C4438" t="s">
        <v>189</v>
      </c>
      <c r="D4438" t="s">
        <v>192</v>
      </c>
      <c r="E4438" t="s">
        <v>25</v>
      </c>
      <c r="F4438">
        <v>9351</v>
      </c>
      <c r="G4438" t="s">
        <v>141</v>
      </c>
      <c r="H4438" t="s">
        <v>189</v>
      </c>
      <c r="I4438" t="s">
        <v>189</v>
      </c>
      <c r="J4438" s="1">
        <v>45931</v>
      </c>
      <c r="K4438" t="s">
        <v>253</v>
      </c>
      <c r="L4438">
        <v>3</v>
      </c>
      <c r="M4438" t="s">
        <v>429</v>
      </c>
      <c r="N4438" t="s">
        <v>145</v>
      </c>
      <c r="O4438" t="s">
        <v>155</v>
      </c>
      <c r="P4438" t="s">
        <v>153</v>
      </c>
      <c r="Q4438">
        <v>475</v>
      </c>
      <c r="R4438">
        <v>55</v>
      </c>
      <c r="S4438">
        <v>2475</v>
      </c>
      <c r="T4438">
        <v>90</v>
      </c>
      <c r="U4438">
        <v>11</v>
      </c>
      <c r="V4438">
        <v>6</v>
      </c>
      <c r="W4438">
        <v>250</v>
      </c>
      <c r="X4438">
        <v>250</v>
      </c>
      <c r="Y4438">
        <v>0</v>
      </c>
      <c r="Z4438">
        <v>0</v>
      </c>
      <c r="AA4438">
        <v>1910</v>
      </c>
      <c r="AB4438">
        <v>0</v>
      </c>
      <c r="AC4438">
        <v>1910</v>
      </c>
      <c r="AD4438">
        <v>4</v>
      </c>
      <c r="AE4438">
        <v>2</v>
      </c>
      <c r="AF4438">
        <v>42</v>
      </c>
      <c r="AG4438">
        <v>2</v>
      </c>
      <c r="AH4438">
        <v>2</v>
      </c>
      <c r="AI4438">
        <v>9</v>
      </c>
      <c r="AJ4438">
        <v>0</v>
      </c>
      <c r="AK4438">
        <v>0</v>
      </c>
      <c r="AL4438">
        <v>0</v>
      </c>
      <c r="AM4438">
        <v>0</v>
      </c>
      <c r="AN4438">
        <v>0</v>
      </c>
      <c r="AO4438">
        <v>39</v>
      </c>
      <c r="AP4438">
        <v>166</v>
      </c>
      <c r="AQ4438">
        <v>46</v>
      </c>
      <c r="AR4438">
        <v>0</v>
      </c>
      <c r="AS4438">
        <v>46</v>
      </c>
      <c r="AT4438">
        <v>8</v>
      </c>
      <c r="AU4438">
        <v>0</v>
      </c>
      <c r="AV4438">
        <v>0</v>
      </c>
      <c r="AW4438">
        <v>0</v>
      </c>
      <c r="AX4438">
        <v>0</v>
      </c>
      <c r="AY4438">
        <v>13</v>
      </c>
      <c r="AZ4438">
        <v>24</v>
      </c>
      <c r="BA4438">
        <v>15</v>
      </c>
      <c r="BB4438">
        <v>3</v>
      </c>
      <c r="BC4438">
        <v>1</v>
      </c>
      <c r="BD4438">
        <v>0</v>
      </c>
      <c r="BE4438">
        <v>0</v>
      </c>
      <c r="BF4438">
        <v>40</v>
      </c>
      <c r="BG4438">
        <v>405</v>
      </c>
      <c r="BH4438">
        <v>0</v>
      </c>
      <c r="BI4438">
        <v>11</v>
      </c>
      <c r="BJ4438" s="2">
        <v>45944</v>
      </c>
      <c r="BK4438">
        <v>0</v>
      </c>
      <c r="BL4438" s="3" t="str">
        <f>VLOOKUP(O4438,DropDownList!$H$1:$I$7,2,FALSE)</f>
        <v>2022/23</v>
      </c>
      <c r="BM4438" s="3" t="str">
        <f t="shared" si="69"/>
        <v>PREG</v>
      </c>
    </row>
    <row r="4439" spans="1:65" x14ac:dyDescent="0.2">
      <c r="A4439">
        <v>2025</v>
      </c>
      <c r="B4439">
        <v>10</v>
      </c>
      <c r="C4439" t="s">
        <v>189</v>
      </c>
      <c r="D4439" t="s">
        <v>192</v>
      </c>
      <c r="E4439" t="s">
        <v>25</v>
      </c>
      <c r="F4439">
        <v>9351</v>
      </c>
      <c r="G4439" t="s">
        <v>141</v>
      </c>
      <c r="H4439" t="s">
        <v>189</v>
      </c>
      <c r="I4439" t="s">
        <v>189</v>
      </c>
      <c r="J4439" s="1">
        <v>45931</v>
      </c>
      <c r="K4439" t="s">
        <v>253</v>
      </c>
      <c r="L4439">
        <v>3</v>
      </c>
      <c r="M4439" t="s">
        <v>429</v>
      </c>
      <c r="N4439" t="s">
        <v>145</v>
      </c>
      <c r="O4439" t="s">
        <v>155</v>
      </c>
      <c r="P4439" t="s">
        <v>148</v>
      </c>
      <c r="Q4439">
        <v>101.56</v>
      </c>
      <c r="R4439">
        <v>5</v>
      </c>
      <c r="S4439">
        <v>300</v>
      </c>
      <c r="T4439">
        <v>120</v>
      </c>
      <c r="U4439">
        <v>2</v>
      </c>
      <c r="V4439">
        <v>1</v>
      </c>
      <c r="W4439">
        <v>60</v>
      </c>
      <c r="X4439">
        <v>60</v>
      </c>
      <c r="Y4439">
        <v>0</v>
      </c>
      <c r="Z4439">
        <v>0</v>
      </c>
      <c r="AA4439">
        <v>78.44</v>
      </c>
      <c r="AB4439">
        <v>0</v>
      </c>
      <c r="AC4439">
        <v>78.44</v>
      </c>
      <c r="AD4439">
        <v>1</v>
      </c>
      <c r="AE4439">
        <v>0</v>
      </c>
      <c r="AF4439">
        <v>1</v>
      </c>
      <c r="AG4439">
        <v>1</v>
      </c>
      <c r="AH4439">
        <v>2</v>
      </c>
      <c r="AI4439">
        <v>1</v>
      </c>
      <c r="AJ4439">
        <v>0</v>
      </c>
      <c r="AK4439">
        <v>0</v>
      </c>
      <c r="AL4439">
        <v>0</v>
      </c>
      <c r="AM4439">
        <v>0</v>
      </c>
      <c r="AN4439">
        <v>0</v>
      </c>
      <c r="AO4439">
        <v>4</v>
      </c>
      <c r="AP4439">
        <v>26</v>
      </c>
      <c r="AQ4439">
        <v>4</v>
      </c>
      <c r="AR4439">
        <v>1</v>
      </c>
      <c r="AS4439">
        <v>4</v>
      </c>
      <c r="AT4439">
        <v>5</v>
      </c>
      <c r="AU4439">
        <v>0</v>
      </c>
      <c r="AV4439">
        <v>0</v>
      </c>
      <c r="AW4439">
        <v>0</v>
      </c>
      <c r="AX4439">
        <v>0</v>
      </c>
      <c r="AY4439">
        <v>2</v>
      </c>
      <c r="AZ4439">
        <v>6</v>
      </c>
      <c r="BA4439">
        <v>4</v>
      </c>
      <c r="BB4439">
        <v>0</v>
      </c>
      <c r="BC4439">
        <v>0</v>
      </c>
      <c r="BD4439">
        <v>0</v>
      </c>
      <c r="BE4439">
        <v>0</v>
      </c>
      <c r="BF4439">
        <v>4</v>
      </c>
      <c r="BG4439">
        <v>60</v>
      </c>
      <c r="BH4439">
        <v>0</v>
      </c>
      <c r="BI4439">
        <v>2</v>
      </c>
      <c r="BJ4439" s="2">
        <v>45944</v>
      </c>
      <c r="BK4439">
        <v>0</v>
      </c>
      <c r="BL4439" s="3" t="str">
        <f>VLOOKUP(O4439,DropDownList!$H$1:$I$7,2,FALSE)</f>
        <v>2022/23</v>
      </c>
      <c r="BM4439" s="3" t="str">
        <f t="shared" si="69"/>
        <v>PRAS</v>
      </c>
    </row>
    <row r="4440" spans="1:65" x14ac:dyDescent="0.2">
      <c r="A4440">
        <v>2025</v>
      </c>
      <c r="B4440">
        <v>10</v>
      </c>
      <c r="C4440" t="s">
        <v>189</v>
      </c>
      <c r="D4440" t="s">
        <v>192</v>
      </c>
      <c r="E4440" t="s">
        <v>25</v>
      </c>
      <c r="F4440">
        <v>9351</v>
      </c>
      <c r="G4440" t="s">
        <v>141</v>
      </c>
      <c r="H4440" t="s">
        <v>189</v>
      </c>
      <c r="I4440" t="s">
        <v>189</v>
      </c>
      <c r="J4440" s="1">
        <v>45931</v>
      </c>
      <c r="K4440" t="s">
        <v>253</v>
      </c>
      <c r="L4440">
        <v>3</v>
      </c>
      <c r="M4440" t="s">
        <v>429</v>
      </c>
      <c r="N4440" t="s">
        <v>145</v>
      </c>
      <c r="O4440" t="s">
        <v>147</v>
      </c>
      <c r="P4440" t="s">
        <v>146</v>
      </c>
      <c r="Q4440">
        <v>474.42</v>
      </c>
      <c r="R4440">
        <v>71</v>
      </c>
      <c r="S4440">
        <v>1220</v>
      </c>
      <c r="T4440">
        <v>30</v>
      </c>
      <c r="U4440">
        <v>36</v>
      </c>
      <c r="V4440">
        <v>18</v>
      </c>
      <c r="W4440">
        <v>330</v>
      </c>
      <c r="X4440">
        <v>330</v>
      </c>
      <c r="Y4440">
        <v>0</v>
      </c>
      <c r="Z4440">
        <v>0</v>
      </c>
      <c r="AA4440">
        <v>715.58</v>
      </c>
      <c r="AB4440">
        <v>0</v>
      </c>
      <c r="AC4440">
        <v>0</v>
      </c>
      <c r="AD4440">
        <v>18</v>
      </c>
      <c r="AE4440">
        <v>0</v>
      </c>
      <c r="AF4440">
        <v>44</v>
      </c>
      <c r="AG4440">
        <v>1</v>
      </c>
      <c r="AH4440">
        <v>2</v>
      </c>
      <c r="AI4440">
        <v>24</v>
      </c>
      <c r="AJ4440">
        <v>0</v>
      </c>
      <c r="AK4440">
        <v>0</v>
      </c>
      <c r="AL4440">
        <v>0</v>
      </c>
      <c r="AM4440">
        <v>0</v>
      </c>
      <c r="AN4440">
        <v>0</v>
      </c>
      <c r="AO4440">
        <v>46</v>
      </c>
      <c r="AP4440">
        <v>145</v>
      </c>
      <c r="AQ4440">
        <v>46</v>
      </c>
      <c r="AR4440">
        <v>0</v>
      </c>
      <c r="AS4440">
        <v>33</v>
      </c>
      <c r="AT4440">
        <v>6</v>
      </c>
      <c r="AU4440">
        <v>0</v>
      </c>
      <c r="AV4440">
        <v>0</v>
      </c>
      <c r="AW4440">
        <v>0</v>
      </c>
      <c r="AX4440">
        <v>0</v>
      </c>
      <c r="AY4440">
        <v>15</v>
      </c>
      <c r="AZ4440">
        <v>27</v>
      </c>
      <c r="BA4440">
        <v>12</v>
      </c>
      <c r="BB4440">
        <v>0</v>
      </c>
      <c r="BC4440">
        <v>0</v>
      </c>
      <c r="BD4440">
        <v>2</v>
      </c>
      <c r="BE4440">
        <v>0</v>
      </c>
      <c r="BF4440">
        <v>71</v>
      </c>
      <c r="BG4440">
        <v>450</v>
      </c>
      <c r="BH4440">
        <v>0</v>
      </c>
      <c r="BI4440">
        <v>35</v>
      </c>
      <c r="BJ4440" s="2">
        <v>45944</v>
      </c>
      <c r="BK4440">
        <v>0</v>
      </c>
      <c r="BL4440" s="3" t="str">
        <f>VLOOKUP(O4440,DropDownList!$H$1:$I$7,2,FALSE)</f>
        <v>2024/25</v>
      </c>
      <c r="BM4440" s="3" t="str">
        <f t="shared" si="69"/>
        <v>VSUR</v>
      </c>
    </row>
    <row r="4441" spans="1:65" x14ac:dyDescent="0.2">
      <c r="A4441">
        <v>2025</v>
      </c>
      <c r="B4441">
        <v>10</v>
      </c>
      <c r="C4441" t="s">
        <v>189</v>
      </c>
      <c r="D4441" t="s">
        <v>192</v>
      </c>
      <c r="E4441" t="s">
        <v>25</v>
      </c>
      <c r="F4441">
        <v>9351</v>
      </c>
      <c r="G4441" t="s">
        <v>141</v>
      </c>
      <c r="H4441" t="s">
        <v>189</v>
      </c>
      <c r="I4441" t="s">
        <v>189</v>
      </c>
      <c r="J4441" s="1">
        <v>45931</v>
      </c>
      <c r="K4441" t="s">
        <v>253</v>
      </c>
      <c r="L4441">
        <v>3</v>
      </c>
      <c r="M4441" t="s">
        <v>429</v>
      </c>
      <c r="N4441" t="s">
        <v>145</v>
      </c>
      <c r="O4441" t="s">
        <v>155</v>
      </c>
      <c r="P4441" t="s">
        <v>151</v>
      </c>
      <c r="Q4441">
        <v>0</v>
      </c>
      <c r="R4441">
        <v>380</v>
      </c>
      <c r="S4441">
        <v>11390</v>
      </c>
      <c r="T4441">
        <v>2340</v>
      </c>
      <c r="U4441">
        <v>0</v>
      </c>
      <c r="V4441">
        <v>0</v>
      </c>
      <c r="W4441">
        <v>0</v>
      </c>
      <c r="X4441">
        <v>0</v>
      </c>
      <c r="Y4441">
        <v>0</v>
      </c>
      <c r="Z4441">
        <v>0</v>
      </c>
      <c r="AA4441">
        <v>9050</v>
      </c>
      <c r="AB4441">
        <v>0</v>
      </c>
      <c r="AC4441">
        <v>9050</v>
      </c>
      <c r="AD4441">
        <v>0</v>
      </c>
      <c r="AE4441">
        <v>0</v>
      </c>
      <c r="AF4441">
        <v>302</v>
      </c>
      <c r="AG4441">
        <v>0</v>
      </c>
      <c r="AH4441">
        <v>78</v>
      </c>
      <c r="AI4441">
        <v>0</v>
      </c>
      <c r="AJ4441">
        <v>0</v>
      </c>
      <c r="AK4441">
        <v>0</v>
      </c>
      <c r="AL4441">
        <v>0</v>
      </c>
      <c r="AM4441">
        <v>3</v>
      </c>
      <c r="AN4441">
        <v>0</v>
      </c>
      <c r="AO4441">
        <v>0</v>
      </c>
      <c r="AP4441">
        <v>0</v>
      </c>
      <c r="AQ4441">
        <v>0</v>
      </c>
      <c r="AR4441">
        <v>0</v>
      </c>
      <c r="AS4441">
        <v>0</v>
      </c>
      <c r="AT4441">
        <v>0</v>
      </c>
      <c r="AU4441">
        <v>0</v>
      </c>
      <c r="AV4441">
        <v>0</v>
      </c>
      <c r="AW4441">
        <v>0</v>
      </c>
      <c r="AX4441">
        <v>0</v>
      </c>
      <c r="AY4441">
        <v>0</v>
      </c>
      <c r="AZ4441">
        <v>0</v>
      </c>
      <c r="BA4441">
        <v>0</v>
      </c>
      <c r="BB4441">
        <v>0</v>
      </c>
      <c r="BC4441">
        <v>0</v>
      </c>
      <c r="BD4441">
        <v>0</v>
      </c>
      <c r="BE4441">
        <v>0</v>
      </c>
      <c r="BF4441">
        <v>0</v>
      </c>
      <c r="BG4441">
        <v>0</v>
      </c>
      <c r="BH4441">
        <v>0</v>
      </c>
      <c r="BI4441">
        <v>0</v>
      </c>
      <c r="BJ4441" s="2">
        <v>45944</v>
      </c>
      <c r="BK4441">
        <v>0</v>
      </c>
      <c r="BL4441" s="3" t="str">
        <f>VLOOKUP(O4441,DropDownList!$H$1:$I$7,2,FALSE)</f>
        <v>2022/23</v>
      </c>
      <c r="BM4441" s="3" t="str">
        <f t="shared" si="69"/>
        <v>PCPF</v>
      </c>
    </row>
    <row r="4442" spans="1:65" x14ac:dyDescent="0.2">
      <c r="A4442">
        <v>2025</v>
      </c>
      <c r="B4442">
        <v>10</v>
      </c>
      <c r="C4442" t="s">
        <v>189</v>
      </c>
      <c r="D4442" t="s">
        <v>192</v>
      </c>
      <c r="E4442" t="s">
        <v>25</v>
      </c>
      <c r="F4442">
        <v>9351</v>
      </c>
      <c r="G4442" t="s">
        <v>141</v>
      </c>
      <c r="H4442" t="s">
        <v>189</v>
      </c>
      <c r="I4442" t="s">
        <v>189</v>
      </c>
      <c r="J4442" s="1">
        <v>45931</v>
      </c>
      <c r="K4442" t="s">
        <v>253</v>
      </c>
      <c r="L4442">
        <v>3</v>
      </c>
      <c r="M4442" t="s">
        <v>429</v>
      </c>
      <c r="N4442" t="s">
        <v>145</v>
      </c>
      <c r="O4442" t="s">
        <v>155</v>
      </c>
      <c r="P4442" t="s">
        <v>146</v>
      </c>
      <c r="Q4442">
        <v>210</v>
      </c>
      <c r="R4442">
        <v>104</v>
      </c>
      <c r="S4442">
        <v>1490</v>
      </c>
      <c r="T4442">
        <v>20</v>
      </c>
      <c r="U4442">
        <v>20</v>
      </c>
      <c r="V4442">
        <v>8</v>
      </c>
      <c r="W4442">
        <v>130</v>
      </c>
      <c r="X4442">
        <v>130</v>
      </c>
      <c r="Y4442">
        <v>0</v>
      </c>
      <c r="Z4442">
        <v>0</v>
      </c>
      <c r="AA4442">
        <v>1260</v>
      </c>
      <c r="AB4442">
        <v>0</v>
      </c>
      <c r="AC4442">
        <v>0</v>
      </c>
      <c r="AD4442">
        <v>8</v>
      </c>
      <c r="AE4442">
        <v>0</v>
      </c>
      <c r="AF4442">
        <v>89</v>
      </c>
      <c r="AG4442">
        <v>0</v>
      </c>
      <c r="AH4442">
        <v>1</v>
      </c>
      <c r="AI4442">
        <v>14</v>
      </c>
      <c r="AJ4442">
        <v>0</v>
      </c>
      <c r="AK4442">
        <v>0</v>
      </c>
      <c r="AL4442">
        <v>0</v>
      </c>
      <c r="AM4442">
        <v>0</v>
      </c>
      <c r="AN4442">
        <v>0</v>
      </c>
      <c r="AO4442">
        <v>64</v>
      </c>
      <c r="AP4442">
        <v>297</v>
      </c>
      <c r="AQ4442">
        <v>66</v>
      </c>
      <c r="AR4442">
        <v>0</v>
      </c>
      <c r="AS4442">
        <v>67</v>
      </c>
      <c r="AT4442">
        <v>10</v>
      </c>
      <c r="AU4442">
        <v>0</v>
      </c>
      <c r="AV4442">
        <v>0</v>
      </c>
      <c r="AW4442">
        <v>0</v>
      </c>
      <c r="AX4442">
        <v>0</v>
      </c>
      <c r="AY4442">
        <v>28</v>
      </c>
      <c r="AZ4442">
        <v>52</v>
      </c>
      <c r="BA4442">
        <v>41</v>
      </c>
      <c r="BB4442">
        <v>8</v>
      </c>
      <c r="BC4442">
        <v>6</v>
      </c>
      <c r="BD4442">
        <v>1</v>
      </c>
      <c r="BE4442">
        <v>0</v>
      </c>
      <c r="BF4442">
        <v>103</v>
      </c>
      <c r="BG4442">
        <v>210</v>
      </c>
      <c r="BH4442">
        <v>0</v>
      </c>
      <c r="BI4442">
        <v>20</v>
      </c>
      <c r="BJ4442" s="2">
        <v>45944</v>
      </c>
      <c r="BK4442">
        <v>0</v>
      </c>
      <c r="BL4442" s="3" t="str">
        <f>VLOOKUP(O4442,DropDownList!$H$1:$I$7,2,FALSE)</f>
        <v>2022/23</v>
      </c>
      <c r="BM4442" s="3" t="str">
        <f t="shared" si="69"/>
        <v>VSUR</v>
      </c>
    </row>
    <row r="4443" spans="1:65" x14ac:dyDescent="0.2">
      <c r="A4443">
        <v>2025</v>
      </c>
      <c r="B4443">
        <v>10</v>
      </c>
      <c r="C4443" t="s">
        <v>189</v>
      </c>
      <c r="D4443" t="s">
        <v>192</v>
      </c>
      <c r="E4443" t="s">
        <v>25</v>
      </c>
      <c r="F4443">
        <v>9351</v>
      </c>
      <c r="G4443" t="s">
        <v>141</v>
      </c>
      <c r="H4443" t="s">
        <v>189</v>
      </c>
      <c r="I4443" t="s">
        <v>189</v>
      </c>
      <c r="J4443" s="1">
        <v>45931</v>
      </c>
      <c r="K4443" t="s">
        <v>253</v>
      </c>
      <c r="L4443">
        <v>3</v>
      </c>
      <c r="M4443" t="s">
        <v>429</v>
      </c>
      <c r="N4443" t="s">
        <v>145</v>
      </c>
      <c r="O4443" t="s">
        <v>156</v>
      </c>
      <c r="P4443" t="s">
        <v>150</v>
      </c>
      <c r="Q4443">
        <v>6113.04</v>
      </c>
      <c r="R4443">
        <v>129</v>
      </c>
      <c r="S4443">
        <v>20935.55</v>
      </c>
      <c r="T4443">
        <v>1878.34</v>
      </c>
      <c r="U4443">
        <v>36</v>
      </c>
      <c r="V4443">
        <v>17</v>
      </c>
      <c r="W4443">
        <v>2721.59</v>
      </c>
      <c r="X4443">
        <v>2721.59</v>
      </c>
      <c r="Y4443">
        <v>116</v>
      </c>
      <c r="Z4443">
        <v>19057.21</v>
      </c>
      <c r="AA4443">
        <v>12944.17</v>
      </c>
      <c r="AB4443">
        <v>5424.06</v>
      </c>
      <c r="AC4443">
        <v>7520.11</v>
      </c>
      <c r="AD4443">
        <v>15</v>
      </c>
      <c r="AE4443">
        <v>2</v>
      </c>
      <c r="AF4443">
        <v>80</v>
      </c>
      <c r="AG4443">
        <v>13</v>
      </c>
      <c r="AH4443">
        <v>13</v>
      </c>
      <c r="AI4443">
        <v>23</v>
      </c>
      <c r="AJ4443">
        <v>33</v>
      </c>
      <c r="AK4443">
        <v>14</v>
      </c>
      <c r="AL4443">
        <v>2</v>
      </c>
      <c r="AM4443">
        <v>2</v>
      </c>
      <c r="AN4443">
        <v>2</v>
      </c>
      <c r="AO4443">
        <v>78</v>
      </c>
      <c r="AP4443">
        <v>419</v>
      </c>
      <c r="AQ4443">
        <v>83</v>
      </c>
      <c r="AR4443">
        <v>3</v>
      </c>
      <c r="AS4443">
        <v>97</v>
      </c>
      <c r="AT4443">
        <v>21</v>
      </c>
      <c r="AU4443">
        <v>0</v>
      </c>
      <c r="AV4443">
        <v>0</v>
      </c>
      <c r="AW4443">
        <v>0</v>
      </c>
      <c r="AX4443">
        <v>0</v>
      </c>
      <c r="AY4443">
        <v>40</v>
      </c>
      <c r="AZ4443">
        <v>84</v>
      </c>
      <c r="BA4443">
        <v>55</v>
      </c>
      <c r="BB4443">
        <v>10</v>
      </c>
      <c r="BC4443">
        <v>4</v>
      </c>
      <c r="BD4443">
        <v>1</v>
      </c>
      <c r="BE4443">
        <v>0</v>
      </c>
      <c r="BF4443">
        <v>76</v>
      </c>
      <c r="BG4443">
        <v>3783.83</v>
      </c>
      <c r="BH4443">
        <v>0</v>
      </c>
      <c r="BI4443">
        <v>36</v>
      </c>
      <c r="BJ4443" s="2">
        <v>45944</v>
      </c>
      <c r="BK4443">
        <v>0</v>
      </c>
      <c r="BL4443" s="3" t="str">
        <f>VLOOKUP(O4443,DropDownList!$H$1:$I$7,2,FALSE)</f>
        <v>2023/24</v>
      </c>
      <c r="BM4443" s="3" t="str">
        <f t="shared" si="69"/>
        <v>FISCAL FINES</v>
      </c>
    </row>
    <row r="4444" spans="1:65" x14ac:dyDescent="0.2">
      <c r="A4444">
        <v>2025</v>
      </c>
      <c r="B4444">
        <v>10</v>
      </c>
      <c r="C4444" t="s">
        <v>189</v>
      </c>
      <c r="D4444" t="s">
        <v>192</v>
      </c>
      <c r="E4444" t="s">
        <v>25</v>
      </c>
      <c r="F4444">
        <v>9351</v>
      </c>
      <c r="G4444" t="s">
        <v>141</v>
      </c>
      <c r="H4444" t="s">
        <v>189</v>
      </c>
      <c r="I4444" t="s">
        <v>189</v>
      </c>
      <c r="J4444" s="1">
        <v>45931</v>
      </c>
      <c r="K4444" t="s">
        <v>253</v>
      </c>
      <c r="L4444">
        <v>3</v>
      </c>
      <c r="M4444" t="s">
        <v>429</v>
      </c>
      <c r="N4444" t="s">
        <v>145</v>
      </c>
      <c r="O4444" t="s">
        <v>156</v>
      </c>
      <c r="P4444" t="s">
        <v>154</v>
      </c>
      <c r="Q4444">
        <v>7420.34</v>
      </c>
      <c r="R4444">
        <v>102</v>
      </c>
      <c r="S4444">
        <v>29310</v>
      </c>
      <c r="T4444">
        <v>410</v>
      </c>
      <c r="U4444">
        <v>30</v>
      </c>
      <c r="V4444">
        <v>9</v>
      </c>
      <c r="W4444">
        <v>2420</v>
      </c>
      <c r="X4444">
        <v>2440</v>
      </c>
      <c r="Y4444">
        <v>0</v>
      </c>
      <c r="Z4444">
        <v>0</v>
      </c>
      <c r="AA4444">
        <v>21479.66</v>
      </c>
      <c r="AB4444">
        <v>39.340000000000003</v>
      </c>
      <c r="AC4444">
        <v>19860.32</v>
      </c>
      <c r="AD4444">
        <v>2</v>
      </c>
      <c r="AE4444">
        <v>7</v>
      </c>
      <c r="AF4444">
        <v>70</v>
      </c>
      <c r="AG4444">
        <v>21</v>
      </c>
      <c r="AH4444">
        <v>2</v>
      </c>
      <c r="AI4444">
        <v>9</v>
      </c>
      <c r="AJ4444">
        <v>0</v>
      </c>
      <c r="AK4444">
        <v>0</v>
      </c>
      <c r="AL4444">
        <v>0</v>
      </c>
      <c r="AM4444">
        <v>0</v>
      </c>
      <c r="AN4444">
        <v>0</v>
      </c>
      <c r="AO4444">
        <v>54</v>
      </c>
      <c r="AP4444">
        <v>207</v>
      </c>
      <c r="AQ4444">
        <v>54</v>
      </c>
      <c r="AR4444">
        <v>0</v>
      </c>
      <c r="AS4444">
        <v>46</v>
      </c>
      <c r="AT4444">
        <v>4</v>
      </c>
      <c r="AU4444">
        <v>0</v>
      </c>
      <c r="AV4444">
        <v>0</v>
      </c>
      <c r="AW4444">
        <v>1</v>
      </c>
      <c r="AX4444">
        <v>0</v>
      </c>
      <c r="AY4444">
        <v>32</v>
      </c>
      <c r="AZ4444">
        <v>43</v>
      </c>
      <c r="BA4444">
        <v>17</v>
      </c>
      <c r="BB4444">
        <v>2</v>
      </c>
      <c r="BC4444">
        <v>2</v>
      </c>
      <c r="BD4444">
        <v>1</v>
      </c>
      <c r="BE4444">
        <v>0</v>
      </c>
      <c r="BF4444">
        <v>101</v>
      </c>
      <c r="BG4444">
        <v>2465</v>
      </c>
      <c r="BH4444">
        <v>0</v>
      </c>
      <c r="BI4444">
        <v>29</v>
      </c>
      <c r="BJ4444" s="2">
        <v>45944</v>
      </c>
      <c r="BK4444">
        <v>0</v>
      </c>
      <c r="BL4444" s="3" t="str">
        <f>VLOOKUP(O4444,DropDownList!$H$1:$I$7,2,FALSE)</f>
        <v>2023/24</v>
      </c>
      <c r="BM4444" s="3" t="str">
        <f t="shared" si="69"/>
        <v>JP COURT</v>
      </c>
    </row>
    <row r="4445" spans="1:65" x14ac:dyDescent="0.2">
      <c r="A4445">
        <v>2025</v>
      </c>
      <c r="B4445">
        <v>10</v>
      </c>
      <c r="C4445" t="s">
        <v>189</v>
      </c>
      <c r="D4445" t="s">
        <v>192</v>
      </c>
      <c r="E4445" t="s">
        <v>25</v>
      </c>
      <c r="F4445">
        <v>9351</v>
      </c>
      <c r="G4445" t="s">
        <v>141</v>
      </c>
      <c r="H4445" t="s">
        <v>189</v>
      </c>
      <c r="I4445" t="s">
        <v>189</v>
      </c>
      <c r="J4445" s="1">
        <v>45931</v>
      </c>
      <c r="K4445" t="s">
        <v>253</v>
      </c>
      <c r="L4445">
        <v>3</v>
      </c>
      <c r="M4445" t="s">
        <v>429</v>
      </c>
      <c r="N4445" t="s">
        <v>145</v>
      </c>
      <c r="O4445" t="s">
        <v>149</v>
      </c>
      <c r="P4445" t="s">
        <v>150</v>
      </c>
      <c r="Q4445">
        <v>1895.4</v>
      </c>
      <c r="R4445">
        <v>24</v>
      </c>
      <c r="S4445">
        <v>3184.54</v>
      </c>
      <c r="T4445">
        <v>150</v>
      </c>
      <c r="U4445">
        <v>12</v>
      </c>
      <c r="V4445">
        <v>11</v>
      </c>
      <c r="W4445">
        <v>1254.1500000000001</v>
      </c>
      <c r="X4445">
        <v>1745.4</v>
      </c>
      <c r="Y4445">
        <v>23</v>
      </c>
      <c r="Z4445">
        <v>3034.54</v>
      </c>
      <c r="AA4445">
        <v>1139.1400000000001</v>
      </c>
      <c r="AB4445">
        <v>339.14</v>
      </c>
      <c r="AC4445">
        <v>800</v>
      </c>
      <c r="AD4445">
        <v>10</v>
      </c>
      <c r="AE4445">
        <v>1</v>
      </c>
      <c r="AF4445">
        <v>11</v>
      </c>
      <c r="AG4445">
        <v>1</v>
      </c>
      <c r="AH4445">
        <v>1</v>
      </c>
      <c r="AI4445">
        <v>11</v>
      </c>
      <c r="AJ4445">
        <v>6</v>
      </c>
      <c r="AK4445">
        <v>0</v>
      </c>
      <c r="AL4445">
        <v>0</v>
      </c>
      <c r="AM4445">
        <v>1</v>
      </c>
      <c r="AN4445">
        <v>0</v>
      </c>
      <c r="AO4445">
        <v>14</v>
      </c>
      <c r="AP4445">
        <v>20</v>
      </c>
      <c r="AQ4445">
        <v>14</v>
      </c>
      <c r="AR4445">
        <v>0</v>
      </c>
      <c r="AS4445">
        <v>0</v>
      </c>
      <c r="AT4445">
        <v>0</v>
      </c>
      <c r="AU4445">
        <v>0</v>
      </c>
      <c r="AV4445">
        <v>0</v>
      </c>
      <c r="AW4445">
        <v>0</v>
      </c>
      <c r="AX4445">
        <v>0</v>
      </c>
      <c r="AY4445">
        <v>1</v>
      </c>
      <c r="AZ4445">
        <v>3</v>
      </c>
      <c r="BA4445">
        <v>0</v>
      </c>
      <c r="BB4445">
        <v>0</v>
      </c>
      <c r="BC4445">
        <v>0</v>
      </c>
      <c r="BD4445">
        <v>0</v>
      </c>
      <c r="BE4445">
        <v>0</v>
      </c>
      <c r="BF4445">
        <v>14</v>
      </c>
      <c r="BG4445">
        <v>1520.4</v>
      </c>
      <c r="BH4445">
        <v>0</v>
      </c>
      <c r="BI4445">
        <v>12</v>
      </c>
      <c r="BJ4445" s="2">
        <v>45944</v>
      </c>
      <c r="BK4445">
        <v>0</v>
      </c>
      <c r="BL4445" s="3" t="str">
        <f>VLOOKUP(O4445,DropDownList!$H$1:$I$7,2,FALSE)</f>
        <v>2025/26</v>
      </c>
      <c r="BM4445" s="3" t="str">
        <f t="shared" si="69"/>
        <v>FISCAL FINES</v>
      </c>
    </row>
    <row r="4446" spans="1:65" x14ac:dyDescent="0.2">
      <c r="A4446">
        <v>2025</v>
      </c>
      <c r="B4446">
        <v>10</v>
      </c>
      <c r="C4446" t="s">
        <v>189</v>
      </c>
      <c r="D4446" t="s">
        <v>192</v>
      </c>
      <c r="E4446" t="s">
        <v>25</v>
      </c>
      <c r="F4446">
        <v>9351</v>
      </c>
      <c r="G4446" t="s">
        <v>141</v>
      </c>
      <c r="H4446" t="s">
        <v>189</v>
      </c>
      <c r="I4446" t="s">
        <v>189</v>
      </c>
      <c r="J4446" s="1">
        <v>45931</v>
      </c>
      <c r="K4446" t="s">
        <v>253</v>
      </c>
      <c r="L4446">
        <v>3</v>
      </c>
      <c r="M4446" t="s">
        <v>429</v>
      </c>
      <c r="N4446" t="s">
        <v>145</v>
      </c>
      <c r="O4446" t="s">
        <v>147</v>
      </c>
      <c r="P4446" t="s">
        <v>153</v>
      </c>
      <c r="Q4446">
        <v>1350</v>
      </c>
      <c r="R4446">
        <v>58</v>
      </c>
      <c r="S4446">
        <v>2610</v>
      </c>
      <c r="T4446">
        <v>60</v>
      </c>
      <c r="U4446">
        <v>30</v>
      </c>
      <c r="V4446">
        <v>30</v>
      </c>
      <c r="W4446">
        <v>1350</v>
      </c>
      <c r="X4446">
        <v>1350</v>
      </c>
      <c r="Y4446">
        <v>0</v>
      </c>
      <c r="Z4446">
        <v>0</v>
      </c>
      <c r="AA4446">
        <v>1200</v>
      </c>
      <c r="AB4446">
        <v>0</v>
      </c>
      <c r="AC4446">
        <v>1200</v>
      </c>
      <c r="AD4446">
        <v>30</v>
      </c>
      <c r="AE4446">
        <v>0</v>
      </c>
      <c r="AF4446">
        <v>26</v>
      </c>
      <c r="AG4446">
        <v>0</v>
      </c>
      <c r="AH4446">
        <v>1</v>
      </c>
      <c r="AI4446">
        <v>30</v>
      </c>
      <c r="AJ4446">
        <v>0</v>
      </c>
      <c r="AK4446">
        <v>0</v>
      </c>
      <c r="AL4446">
        <v>0</v>
      </c>
      <c r="AM4446">
        <v>0</v>
      </c>
      <c r="AN4446">
        <v>0</v>
      </c>
      <c r="AO4446">
        <v>48</v>
      </c>
      <c r="AP4446">
        <v>90</v>
      </c>
      <c r="AQ4446">
        <v>49</v>
      </c>
      <c r="AR4446">
        <v>4</v>
      </c>
      <c r="AS4446">
        <v>30</v>
      </c>
      <c r="AT4446">
        <v>1</v>
      </c>
      <c r="AU4446">
        <v>0</v>
      </c>
      <c r="AV4446">
        <v>0</v>
      </c>
      <c r="AW4446">
        <v>0</v>
      </c>
      <c r="AX4446">
        <v>0</v>
      </c>
      <c r="AY4446">
        <v>0</v>
      </c>
      <c r="AZ4446">
        <v>2</v>
      </c>
      <c r="BA4446">
        <v>1</v>
      </c>
      <c r="BB4446">
        <v>1</v>
      </c>
      <c r="BC4446">
        <v>0</v>
      </c>
      <c r="BD4446">
        <v>0</v>
      </c>
      <c r="BE4446">
        <v>0</v>
      </c>
      <c r="BF4446">
        <v>42</v>
      </c>
      <c r="BG4446">
        <v>1350</v>
      </c>
      <c r="BH4446">
        <v>1</v>
      </c>
      <c r="BI4446">
        <v>27</v>
      </c>
      <c r="BJ4446" s="2">
        <v>45944</v>
      </c>
      <c r="BK4446">
        <v>0</v>
      </c>
      <c r="BL4446" s="3" t="str">
        <f>VLOOKUP(O4446,DropDownList!$H$1:$I$7,2,FALSE)</f>
        <v>2024/25</v>
      </c>
      <c r="BM4446" s="3" t="str">
        <f t="shared" si="69"/>
        <v>PREG</v>
      </c>
    </row>
    <row r="4447" spans="1:65" x14ac:dyDescent="0.2">
      <c r="A4447">
        <v>2025</v>
      </c>
      <c r="B4447">
        <v>10</v>
      </c>
      <c r="C4447" t="s">
        <v>189</v>
      </c>
      <c r="D4447" t="s">
        <v>192</v>
      </c>
      <c r="E4447" t="s">
        <v>25</v>
      </c>
      <c r="F4447">
        <v>9351</v>
      </c>
      <c r="G4447" t="s">
        <v>141</v>
      </c>
      <c r="H4447" t="s">
        <v>189</v>
      </c>
      <c r="I4447" t="s">
        <v>189</v>
      </c>
      <c r="J4447" s="1">
        <v>45931</v>
      </c>
      <c r="K4447" t="s">
        <v>253</v>
      </c>
      <c r="L4447">
        <v>3</v>
      </c>
      <c r="M4447" t="s">
        <v>429</v>
      </c>
      <c r="N4447" t="s">
        <v>145</v>
      </c>
      <c r="O4447" t="s">
        <v>155</v>
      </c>
      <c r="P4447" t="s">
        <v>152</v>
      </c>
      <c r="Q4447">
        <v>0</v>
      </c>
      <c r="R4447">
        <v>14</v>
      </c>
      <c r="S4447">
        <v>560</v>
      </c>
      <c r="T4447">
        <v>200</v>
      </c>
      <c r="U4447">
        <v>0</v>
      </c>
      <c r="V4447">
        <v>0</v>
      </c>
      <c r="W4447">
        <v>0</v>
      </c>
      <c r="X4447">
        <v>0</v>
      </c>
      <c r="Y4447">
        <v>0</v>
      </c>
      <c r="Z4447">
        <v>0</v>
      </c>
      <c r="AA4447">
        <v>360</v>
      </c>
      <c r="AB4447">
        <v>0</v>
      </c>
      <c r="AC4447">
        <v>360</v>
      </c>
      <c r="AD4447">
        <v>0</v>
      </c>
      <c r="AE4447">
        <v>0</v>
      </c>
      <c r="AF4447">
        <v>9</v>
      </c>
      <c r="AG4447">
        <v>0</v>
      </c>
      <c r="AH4447">
        <v>5</v>
      </c>
      <c r="AI4447">
        <v>0</v>
      </c>
      <c r="AJ4447">
        <v>0</v>
      </c>
      <c r="AK4447">
        <v>0</v>
      </c>
      <c r="AL4447">
        <v>0</v>
      </c>
      <c r="AM4447">
        <v>0</v>
      </c>
      <c r="AN4447">
        <v>0</v>
      </c>
      <c r="AO4447">
        <v>0</v>
      </c>
      <c r="AP4447">
        <v>0</v>
      </c>
      <c r="AQ4447">
        <v>0</v>
      </c>
      <c r="AR4447">
        <v>0</v>
      </c>
      <c r="AS4447">
        <v>0</v>
      </c>
      <c r="AT4447">
        <v>0</v>
      </c>
      <c r="AU4447">
        <v>0</v>
      </c>
      <c r="AV4447">
        <v>0</v>
      </c>
      <c r="AW4447">
        <v>0</v>
      </c>
      <c r="AX4447">
        <v>0</v>
      </c>
      <c r="AY4447">
        <v>0</v>
      </c>
      <c r="AZ4447">
        <v>0</v>
      </c>
      <c r="BA4447">
        <v>0</v>
      </c>
      <c r="BB4447">
        <v>0</v>
      </c>
      <c r="BC4447">
        <v>0</v>
      </c>
      <c r="BD4447">
        <v>0</v>
      </c>
      <c r="BE4447">
        <v>0</v>
      </c>
      <c r="BF4447">
        <v>0</v>
      </c>
      <c r="BG4447">
        <v>0</v>
      </c>
      <c r="BH4447">
        <v>0</v>
      </c>
      <c r="BI4447">
        <v>0</v>
      </c>
      <c r="BJ4447" s="2">
        <v>45944</v>
      </c>
      <c r="BK4447">
        <v>0</v>
      </c>
      <c r="BL4447" s="3" t="str">
        <f>VLOOKUP(O4447,DropDownList!$H$1:$I$7,2,FALSE)</f>
        <v>2022/23</v>
      </c>
      <c r="BM4447" s="3" t="str">
        <f t="shared" si="69"/>
        <v>PCOA</v>
      </c>
    </row>
    <row r="4448" spans="1:65" x14ac:dyDescent="0.2">
      <c r="A4448">
        <v>2025</v>
      </c>
      <c r="B4448">
        <v>10</v>
      </c>
      <c r="C4448" t="s">
        <v>189</v>
      </c>
      <c r="D4448" t="s">
        <v>192</v>
      </c>
      <c r="E4448" t="s">
        <v>25</v>
      </c>
      <c r="F4448">
        <v>9351</v>
      </c>
      <c r="G4448" t="s">
        <v>141</v>
      </c>
      <c r="H4448" t="s">
        <v>189</v>
      </c>
      <c r="I4448" t="s">
        <v>189</v>
      </c>
      <c r="J4448" s="1">
        <v>45931</v>
      </c>
      <c r="K4448" t="s">
        <v>253</v>
      </c>
      <c r="L4448">
        <v>3</v>
      </c>
      <c r="M4448" t="s">
        <v>429</v>
      </c>
      <c r="N4448" t="s">
        <v>145</v>
      </c>
      <c r="O4448" t="s">
        <v>155</v>
      </c>
      <c r="P4448" t="s">
        <v>154</v>
      </c>
      <c r="Q4448">
        <v>4936.54</v>
      </c>
      <c r="R4448">
        <v>104</v>
      </c>
      <c r="S4448">
        <v>25840</v>
      </c>
      <c r="T4448">
        <v>350</v>
      </c>
      <c r="U4448">
        <v>20</v>
      </c>
      <c r="V4448">
        <v>12</v>
      </c>
      <c r="W4448">
        <v>3364</v>
      </c>
      <c r="X4448">
        <v>3364</v>
      </c>
      <c r="Y4448">
        <v>0</v>
      </c>
      <c r="Z4448">
        <v>0</v>
      </c>
      <c r="AA4448">
        <v>20553.46</v>
      </c>
      <c r="AB4448">
        <v>90</v>
      </c>
      <c r="AC4448">
        <v>19203.46</v>
      </c>
      <c r="AD4448">
        <v>8</v>
      </c>
      <c r="AE4448">
        <v>4</v>
      </c>
      <c r="AF4448">
        <v>83</v>
      </c>
      <c r="AG4448">
        <v>6</v>
      </c>
      <c r="AH4448">
        <v>1</v>
      </c>
      <c r="AI4448">
        <v>14</v>
      </c>
      <c r="AJ4448">
        <v>0</v>
      </c>
      <c r="AK4448">
        <v>0</v>
      </c>
      <c r="AL4448">
        <v>0</v>
      </c>
      <c r="AM4448">
        <v>0</v>
      </c>
      <c r="AN4448">
        <v>0</v>
      </c>
      <c r="AO4448">
        <v>64</v>
      </c>
      <c r="AP4448">
        <v>297</v>
      </c>
      <c r="AQ4448">
        <v>66</v>
      </c>
      <c r="AR4448">
        <v>0</v>
      </c>
      <c r="AS4448">
        <v>67</v>
      </c>
      <c r="AT4448">
        <v>10</v>
      </c>
      <c r="AU4448">
        <v>0</v>
      </c>
      <c r="AV4448">
        <v>0</v>
      </c>
      <c r="AW4448">
        <v>0</v>
      </c>
      <c r="AX4448">
        <v>0</v>
      </c>
      <c r="AY4448">
        <v>28</v>
      </c>
      <c r="AZ4448">
        <v>52</v>
      </c>
      <c r="BA4448">
        <v>41</v>
      </c>
      <c r="BB4448">
        <v>8</v>
      </c>
      <c r="BC4448">
        <v>6</v>
      </c>
      <c r="BD4448">
        <v>1</v>
      </c>
      <c r="BE4448">
        <v>0</v>
      </c>
      <c r="BF4448">
        <v>103</v>
      </c>
      <c r="BG4448">
        <v>3480</v>
      </c>
      <c r="BH4448">
        <v>0</v>
      </c>
      <c r="BI4448">
        <v>20</v>
      </c>
      <c r="BJ4448" s="2">
        <v>45944</v>
      </c>
      <c r="BK4448">
        <v>0</v>
      </c>
      <c r="BL4448" s="3" t="str">
        <f>VLOOKUP(O4448,DropDownList!$H$1:$I$7,2,FALSE)</f>
        <v>2022/23</v>
      </c>
      <c r="BM4448" s="3" t="str">
        <f t="shared" si="69"/>
        <v>JP COURT</v>
      </c>
    </row>
    <row r="4449" spans="1:65" x14ac:dyDescent="0.2">
      <c r="A4449">
        <v>2025</v>
      </c>
      <c r="B4449">
        <v>10</v>
      </c>
      <c r="C4449" t="s">
        <v>189</v>
      </c>
      <c r="D4449" t="s">
        <v>192</v>
      </c>
      <c r="E4449" t="s">
        <v>25</v>
      </c>
      <c r="F4449">
        <v>9351</v>
      </c>
      <c r="G4449" t="s">
        <v>141</v>
      </c>
      <c r="H4449" t="s">
        <v>189</v>
      </c>
      <c r="I4449" t="s">
        <v>189</v>
      </c>
      <c r="J4449" s="1">
        <v>45931</v>
      </c>
      <c r="K4449" t="s">
        <v>253</v>
      </c>
      <c r="L4449">
        <v>3</v>
      </c>
      <c r="M4449" t="s">
        <v>429</v>
      </c>
      <c r="N4449" t="s">
        <v>145</v>
      </c>
      <c r="O4449" t="s">
        <v>147</v>
      </c>
      <c r="P4449" t="s">
        <v>152</v>
      </c>
      <c r="Q4449">
        <v>0</v>
      </c>
      <c r="R4449">
        <v>9</v>
      </c>
      <c r="S4449">
        <v>360</v>
      </c>
      <c r="T4449">
        <v>160</v>
      </c>
      <c r="U4449">
        <v>0</v>
      </c>
      <c r="V4449">
        <v>0</v>
      </c>
      <c r="W4449">
        <v>0</v>
      </c>
      <c r="X4449">
        <v>0</v>
      </c>
      <c r="Y4449">
        <v>0</v>
      </c>
      <c r="Z4449">
        <v>0</v>
      </c>
      <c r="AA4449">
        <v>200</v>
      </c>
      <c r="AB4449">
        <v>0</v>
      </c>
      <c r="AC4449">
        <v>200</v>
      </c>
      <c r="AD4449">
        <v>0</v>
      </c>
      <c r="AE4449">
        <v>0</v>
      </c>
      <c r="AF4449">
        <v>5</v>
      </c>
      <c r="AG4449">
        <v>0</v>
      </c>
      <c r="AH4449">
        <v>4</v>
      </c>
      <c r="AI4449">
        <v>0</v>
      </c>
      <c r="AJ4449">
        <v>0</v>
      </c>
      <c r="AK4449">
        <v>0</v>
      </c>
      <c r="AL4449">
        <v>0</v>
      </c>
      <c r="AM4449">
        <v>0</v>
      </c>
      <c r="AN4449">
        <v>0</v>
      </c>
      <c r="AO4449">
        <v>0</v>
      </c>
      <c r="AP4449">
        <v>0</v>
      </c>
      <c r="AQ4449">
        <v>0</v>
      </c>
      <c r="AR4449">
        <v>0</v>
      </c>
      <c r="AS4449">
        <v>0</v>
      </c>
      <c r="AT4449">
        <v>0</v>
      </c>
      <c r="AU4449">
        <v>0</v>
      </c>
      <c r="AV4449">
        <v>0</v>
      </c>
      <c r="AW4449">
        <v>0</v>
      </c>
      <c r="AX4449">
        <v>0</v>
      </c>
      <c r="AY4449">
        <v>0</v>
      </c>
      <c r="AZ4449">
        <v>0</v>
      </c>
      <c r="BA4449">
        <v>0</v>
      </c>
      <c r="BB4449">
        <v>0</v>
      </c>
      <c r="BC4449">
        <v>0</v>
      </c>
      <c r="BD4449">
        <v>0</v>
      </c>
      <c r="BE4449">
        <v>0</v>
      </c>
      <c r="BF4449">
        <v>0</v>
      </c>
      <c r="BG4449">
        <v>0</v>
      </c>
      <c r="BH4449">
        <v>0</v>
      </c>
      <c r="BI4449">
        <v>0</v>
      </c>
      <c r="BJ4449" s="2">
        <v>45944</v>
      </c>
      <c r="BK4449">
        <v>0</v>
      </c>
      <c r="BL4449" s="3" t="str">
        <f>VLOOKUP(O4449,DropDownList!$H$1:$I$7,2,FALSE)</f>
        <v>2024/25</v>
      </c>
      <c r="BM4449" s="3" t="str">
        <f t="shared" si="69"/>
        <v>PCOA</v>
      </c>
    </row>
    <row r="4450" spans="1:65" x14ac:dyDescent="0.2">
      <c r="A4450">
        <v>2025</v>
      </c>
      <c r="B4450">
        <v>10</v>
      </c>
      <c r="C4450" t="s">
        <v>189</v>
      </c>
      <c r="D4450" t="s">
        <v>192</v>
      </c>
      <c r="E4450" t="s">
        <v>25</v>
      </c>
      <c r="F4450">
        <v>9351</v>
      </c>
      <c r="G4450" t="s">
        <v>141</v>
      </c>
      <c r="H4450" t="s">
        <v>189</v>
      </c>
      <c r="I4450" t="s">
        <v>189</v>
      </c>
      <c r="J4450" s="1">
        <v>45931</v>
      </c>
      <c r="K4450" t="s">
        <v>253</v>
      </c>
      <c r="L4450">
        <v>3</v>
      </c>
      <c r="M4450" t="s">
        <v>429</v>
      </c>
      <c r="N4450" t="s">
        <v>145</v>
      </c>
      <c r="O4450" t="s">
        <v>155</v>
      </c>
      <c r="P4450" t="s">
        <v>150</v>
      </c>
      <c r="Q4450">
        <v>4630.5200000000004</v>
      </c>
      <c r="R4450">
        <v>121</v>
      </c>
      <c r="S4450">
        <v>20663.349999999999</v>
      </c>
      <c r="T4450">
        <v>4323.6099999999997</v>
      </c>
      <c r="U4450">
        <v>31</v>
      </c>
      <c r="V4450">
        <v>13</v>
      </c>
      <c r="W4450">
        <v>2380.6</v>
      </c>
      <c r="X4450">
        <v>2585.6</v>
      </c>
      <c r="Y4450">
        <v>109</v>
      </c>
      <c r="Z4450">
        <v>16339.74</v>
      </c>
      <c r="AA4450">
        <v>11709.22</v>
      </c>
      <c r="AB4450">
        <v>1957.55</v>
      </c>
      <c r="AC4450">
        <v>9751.67</v>
      </c>
      <c r="AD4450">
        <v>8</v>
      </c>
      <c r="AE4450">
        <v>5</v>
      </c>
      <c r="AF4450">
        <v>76</v>
      </c>
      <c r="AG4450">
        <v>12</v>
      </c>
      <c r="AH4450">
        <v>12</v>
      </c>
      <c r="AI4450">
        <v>19</v>
      </c>
      <c r="AJ4450">
        <v>28</v>
      </c>
      <c r="AK4450">
        <v>11</v>
      </c>
      <c r="AL4450">
        <v>2</v>
      </c>
      <c r="AM4450">
        <v>4</v>
      </c>
      <c r="AN4450">
        <v>1</v>
      </c>
      <c r="AO4450">
        <v>84</v>
      </c>
      <c r="AP4450">
        <v>391</v>
      </c>
      <c r="AQ4450">
        <v>91</v>
      </c>
      <c r="AR4450">
        <v>9</v>
      </c>
      <c r="AS4450">
        <v>53</v>
      </c>
      <c r="AT4450">
        <v>12</v>
      </c>
      <c r="AU4450">
        <v>0</v>
      </c>
      <c r="AV4450">
        <v>0</v>
      </c>
      <c r="AW4450">
        <v>0</v>
      </c>
      <c r="AX4450">
        <v>0</v>
      </c>
      <c r="AY4450">
        <v>59</v>
      </c>
      <c r="AZ4450">
        <v>89</v>
      </c>
      <c r="BA4450">
        <v>48</v>
      </c>
      <c r="BB4450">
        <v>5</v>
      </c>
      <c r="BC4450">
        <v>1</v>
      </c>
      <c r="BD4450">
        <v>1</v>
      </c>
      <c r="BE4450">
        <v>0</v>
      </c>
      <c r="BF4450">
        <v>81</v>
      </c>
      <c r="BG4450">
        <v>3347.93</v>
      </c>
      <c r="BH4450">
        <v>2</v>
      </c>
      <c r="BI4450">
        <v>31</v>
      </c>
      <c r="BJ4450" s="2">
        <v>45944</v>
      </c>
      <c r="BK4450">
        <v>0</v>
      </c>
      <c r="BL4450" s="3" t="str">
        <f>VLOOKUP(O4450,DropDownList!$H$1:$I$7,2,FALSE)</f>
        <v>2022/23</v>
      </c>
      <c r="BM4450" s="3" t="str">
        <f t="shared" si="69"/>
        <v>FISCAL FINES</v>
      </c>
    </row>
    <row r="4451" spans="1:65" x14ac:dyDescent="0.2">
      <c r="A4451">
        <v>2025</v>
      </c>
      <c r="B4451">
        <v>10</v>
      </c>
      <c r="C4451" t="s">
        <v>189</v>
      </c>
      <c r="D4451" t="s">
        <v>192</v>
      </c>
      <c r="E4451" t="s">
        <v>25</v>
      </c>
      <c r="F4451">
        <v>9351</v>
      </c>
      <c r="G4451" t="s">
        <v>141</v>
      </c>
      <c r="H4451" t="s">
        <v>189</v>
      </c>
      <c r="I4451" t="s">
        <v>189</v>
      </c>
      <c r="J4451" s="1">
        <v>45931</v>
      </c>
      <c r="K4451" t="s">
        <v>253</v>
      </c>
      <c r="L4451">
        <v>3</v>
      </c>
      <c r="M4451" t="s">
        <v>429</v>
      </c>
      <c r="N4451" t="s">
        <v>145</v>
      </c>
      <c r="O4451" t="s">
        <v>147</v>
      </c>
      <c r="P4451" t="s">
        <v>154</v>
      </c>
      <c r="Q4451">
        <v>11367.61</v>
      </c>
      <c r="R4451">
        <v>73</v>
      </c>
      <c r="S4451">
        <v>21866</v>
      </c>
      <c r="T4451">
        <v>430</v>
      </c>
      <c r="U4451">
        <v>36</v>
      </c>
      <c r="V4451">
        <v>24</v>
      </c>
      <c r="W4451">
        <v>6987.67</v>
      </c>
      <c r="X4451">
        <v>7978.67</v>
      </c>
      <c r="Y4451">
        <v>0</v>
      </c>
      <c r="Z4451">
        <v>0</v>
      </c>
      <c r="AA4451">
        <v>10068.39</v>
      </c>
      <c r="AB4451">
        <v>540.02</v>
      </c>
      <c r="AC4451">
        <v>8812.7900000000009</v>
      </c>
      <c r="AD4451">
        <v>18</v>
      </c>
      <c r="AE4451">
        <v>6</v>
      </c>
      <c r="AF4451">
        <v>35</v>
      </c>
      <c r="AG4451">
        <v>13</v>
      </c>
      <c r="AH4451">
        <v>2</v>
      </c>
      <c r="AI4451">
        <v>23</v>
      </c>
      <c r="AJ4451">
        <v>0</v>
      </c>
      <c r="AK4451">
        <v>0</v>
      </c>
      <c r="AL4451">
        <v>0</v>
      </c>
      <c r="AM4451">
        <v>0</v>
      </c>
      <c r="AN4451">
        <v>0</v>
      </c>
      <c r="AO4451">
        <v>47</v>
      </c>
      <c r="AP4451">
        <v>148</v>
      </c>
      <c r="AQ4451">
        <v>47</v>
      </c>
      <c r="AR4451">
        <v>0</v>
      </c>
      <c r="AS4451">
        <v>33</v>
      </c>
      <c r="AT4451">
        <v>6</v>
      </c>
      <c r="AU4451">
        <v>0</v>
      </c>
      <c r="AV4451">
        <v>0</v>
      </c>
      <c r="AW4451">
        <v>0</v>
      </c>
      <c r="AX4451">
        <v>0</v>
      </c>
      <c r="AY4451">
        <v>16</v>
      </c>
      <c r="AZ4451">
        <v>28</v>
      </c>
      <c r="BA4451">
        <v>12</v>
      </c>
      <c r="BB4451">
        <v>0</v>
      </c>
      <c r="BC4451">
        <v>0</v>
      </c>
      <c r="BD4451">
        <v>2</v>
      </c>
      <c r="BE4451">
        <v>0</v>
      </c>
      <c r="BF4451">
        <v>73</v>
      </c>
      <c r="BG4451">
        <v>8116</v>
      </c>
      <c r="BH4451">
        <v>0</v>
      </c>
      <c r="BI4451">
        <v>35</v>
      </c>
      <c r="BJ4451" s="2">
        <v>45944</v>
      </c>
      <c r="BK4451">
        <v>0</v>
      </c>
      <c r="BL4451" s="3" t="str">
        <f>VLOOKUP(O4451,DropDownList!$H$1:$I$7,2,FALSE)</f>
        <v>2024/25</v>
      </c>
      <c r="BM4451" s="3" t="str">
        <f t="shared" si="69"/>
        <v>JP COURT</v>
      </c>
    </row>
    <row r="4452" spans="1:65" x14ac:dyDescent="0.2">
      <c r="A4452">
        <v>2025</v>
      </c>
      <c r="B4452">
        <v>10</v>
      </c>
      <c r="C4452" t="s">
        <v>189</v>
      </c>
      <c r="D4452" t="s">
        <v>192</v>
      </c>
      <c r="E4452" t="s">
        <v>25</v>
      </c>
      <c r="F4452">
        <v>9351</v>
      </c>
      <c r="G4452" t="s">
        <v>141</v>
      </c>
      <c r="H4452" t="s">
        <v>189</v>
      </c>
      <c r="I4452" t="s">
        <v>189</v>
      </c>
      <c r="J4452" s="1">
        <v>45931</v>
      </c>
      <c r="K4452" t="s">
        <v>253</v>
      </c>
      <c r="L4452">
        <v>3</v>
      </c>
      <c r="M4452" t="s">
        <v>429</v>
      </c>
      <c r="N4452" t="s">
        <v>145</v>
      </c>
      <c r="O4452" t="s">
        <v>156</v>
      </c>
      <c r="P4452" t="s">
        <v>146</v>
      </c>
      <c r="Q4452">
        <v>170</v>
      </c>
      <c r="R4452">
        <v>102</v>
      </c>
      <c r="S4452">
        <v>1760</v>
      </c>
      <c r="T4452">
        <v>10</v>
      </c>
      <c r="U4452">
        <v>31</v>
      </c>
      <c r="V4452">
        <v>2</v>
      </c>
      <c r="W4452">
        <v>60</v>
      </c>
      <c r="X4452">
        <v>60</v>
      </c>
      <c r="Y4452">
        <v>0</v>
      </c>
      <c r="Z4452">
        <v>0</v>
      </c>
      <c r="AA4452">
        <v>1580</v>
      </c>
      <c r="AB4452">
        <v>0</v>
      </c>
      <c r="AC4452">
        <v>0</v>
      </c>
      <c r="AD4452">
        <v>2</v>
      </c>
      <c r="AE4452">
        <v>0</v>
      </c>
      <c r="AF4452">
        <v>91</v>
      </c>
      <c r="AG4452">
        <v>0</v>
      </c>
      <c r="AH4452">
        <v>1</v>
      </c>
      <c r="AI4452">
        <v>10</v>
      </c>
      <c r="AJ4452">
        <v>0</v>
      </c>
      <c r="AK4452">
        <v>0</v>
      </c>
      <c r="AL4452">
        <v>0</v>
      </c>
      <c r="AM4452">
        <v>0</v>
      </c>
      <c r="AN4452">
        <v>0</v>
      </c>
      <c r="AO4452">
        <v>54</v>
      </c>
      <c r="AP4452">
        <v>212</v>
      </c>
      <c r="AQ4452">
        <v>55</v>
      </c>
      <c r="AR4452">
        <v>0</v>
      </c>
      <c r="AS4452">
        <v>46</v>
      </c>
      <c r="AT4452">
        <v>4</v>
      </c>
      <c r="AU4452">
        <v>0</v>
      </c>
      <c r="AV4452">
        <v>0</v>
      </c>
      <c r="AW4452">
        <v>0</v>
      </c>
      <c r="AX4452">
        <v>0</v>
      </c>
      <c r="AY4452">
        <v>34</v>
      </c>
      <c r="AZ4452">
        <v>45</v>
      </c>
      <c r="BA4452">
        <v>18</v>
      </c>
      <c r="BB4452">
        <v>2</v>
      </c>
      <c r="BC4452">
        <v>2</v>
      </c>
      <c r="BD4452">
        <v>1</v>
      </c>
      <c r="BE4452">
        <v>0</v>
      </c>
      <c r="BF4452">
        <v>102</v>
      </c>
      <c r="BG4452">
        <v>170</v>
      </c>
      <c r="BH4452">
        <v>0</v>
      </c>
      <c r="BI4452">
        <v>30</v>
      </c>
      <c r="BJ4452" s="2">
        <v>45944</v>
      </c>
      <c r="BK4452">
        <v>0</v>
      </c>
      <c r="BL4452" s="3" t="str">
        <f>VLOOKUP(O4452,DropDownList!$H$1:$I$7,2,FALSE)</f>
        <v>2023/24</v>
      </c>
      <c r="BM4452" s="3" t="str">
        <f t="shared" si="69"/>
        <v>VSUR</v>
      </c>
    </row>
    <row r="4453" spans="1:65" x14ac:dyDescent="0.2">
      <c r="A4453">
        <v>2025</v>
      </c>
      <c r="B4453">
        <v>10</v>
      </c>
      <c r="C4453" t="s">
        <v>189</v>
      </c>
      <c r="D4453" t="s">
        <v>192</v>
      </c>
      <c r="E4453" t="s">
        <v>25</v>
      </c>
      <c r="F4453">
        <v>9351</v>
      </c>
      <c r="G4453" t="s">
        <v>141</v>
      </c>
      <c r="H4453" t="s">
        <v>189</v>
      </c>
      <c r="I4453" t="s">
        <v>189</v>
      </c>
      <c r="J4453" s="1">
        <v>45931</v>
      </c>
      <c r="K4453" t="s">
        <v>253</v>
      </c>
      <c r="L4453">
        <v>3</v>
      </c>
      <c r="M4453" t="s">
        <v>429</v>
      </c>
      <c r="N4453" t="s">
        <v>145</v>
      </c>
      <c r="O4453" t="s">
        <v>156</v>
      </c>
      <c r="P4453" t="s">
        <v>151</v>
      </c>
      <c r="Q4453">
        <v>0</v>
      </c>
      <c r="R4453">
        <v>601</v>
      </c>
      <c r="S4453">
        <v>18030</v>
      </c>
      <c r="T4453">
        <v>4380</v>
      </c>
      <c r="U4453">
        <v>0</v>
      </c>
      <c r="V4453">
        <v>0</v>
      </c>
      <c r="W4453">
        <v>0</v>
      </c>
      <c r="X4453">
        <v>0</v>
      </c>
      <c r="Y4453">
        <v>0</v>
      </c>
      <c r="Z4453">
        <v>0</v>
      </c>
      <c r="AA4453">
        <v>13650</v>
      </c>
      <c r="AB4453">
        <v>0</v>
      </c>
      <c r="AC4453">
        <v>13650</v>
      </c>
      <c r="AD4453">
        <v>0</v>
      </c>
      <c r="AE4453">
        <v>0</v>
      </c>
      <c r="AF4453">
        <v>455</v>
      </c>
      <c r="AG4453">
        <v>0</v>
      </c>
      <c r="AH4453">
        <v>146</v>
      </c>
      <c r="AI4453">
        <v>0</v>
      </c>
      <c r="AJ4453">
        <v>0</v>
      </c>
      <c r="AK4453">
        <v>0</v>
      </c>
      <c r="AL4453">
        <v>0</v>
      </c>
      <c r="AM4453">
        <v>7</v>
      </c>
      <c r="AN4453">
        <v>0</v>
      </c>
      <c r="AO4453">
        <v>0</v>
      </c>
      <c r="AP4453">
        <v>0</v>
      </c>
      <c r="AQ4453">
        <v>0</v>
      </c>
      <c r="AR4453">
        <v>0</v>
      </c>
      <c r="AS4453">
        <v>0</v>
      </c>
      <c r="AT4453">
        <v>0</v>
      </c>
      <c r="AU4453">
        <v>0</v>
      </c>
      <c r="AV4453">
        <v>0</v>
      </c>
      <c r="AW4453">
        <v>0</v>
      </c>
      <c r="AX4453">
        <v>0</v>
      </c>
      <c r="AY4453">
        <v>0</v>
      </c>
      <c r="AZ4453">
        <v>0</v>
      </c>
      <c r="BA4453">
        <v>0</v>
      </c>
      <c r="BB4453">
        <v>0</v>
      </c>
      <c r="BC4453">
        <v>0</v>
      </c>
      <c r="BD4453">
        <v>0</v>
      </c>
      <c r="BE4453">
        <v>0</v>
      </c>
      <c r="BF4453">
        <v>0</v>
      </c>
      <c r="BG4453">
        <v>0</v>
      </c>
      <c r="BH4453">
        <v>0</v>
      </c>
      <c r="BI4453">
        <v>0</v>
      </c>
      <c r="BJ4453" s="2">
        <v>45944</v>
      </c>
      <c r="BK4453">
        <v>0</v>
      </c>
      <c r="BL4453" s="3" t="str">
        <f>VLOOKUP(O4453,DropDownList!$H$1:$I$7,2,FALSE)</f>
        <v>2023/24</v>
      </c>
      <c r="BM4453" s="3" t="str">
        <f t="shared" si="69"/>
        <v>PCPF</v>
      </c>
    </row>
    <row r="4454" spans="1:65" x14ac:dyDescent="0.2">
      <c r="A4454">
        <v>2025</v>
      </c>
      <c r="B4454">
        <v>10</v>
      </c>
      <c r="C4454" t="s">
        <v>189</v>
      </c>
      <c r="D4454" t="s">
        <v>192</v>
      </c>
      <c r="E4454" t="s">
        <v>25</v>
      </c>
      <c r="F4454">
        <v>9351</v>
      </c>
      <c r="G4454" t="s">
        <v>141</v>
      </c>
      <c r="H4454" t="s">
        <v>189</v>
      </c>
      <c r="I4454" t="s">
        <v>189</v>
      </c>
      <c r="J4454" s="1">
        <v>45931</v>
      </c>
      <c r="K4454" t="s">
        <v>253</v>
      </c>
      <c r="L4454">
        <v>3</v>
      </c>
      <c r="M4454" t="s">
        <v>429</v>
      </c>
      <c r="N4454" t="s">
        <v>145</v>
      </c>
      <c r="O4454" t="s">
        <v>156</v>
      </c>
      <c r="P4454" t="s">
        <v>153</v>
      </c>
      <c r="Q4454">
        <v>1327.85</v>
      </c>
      <c r="R4454">
        <v>105</v>
      </c>
      <c r="S4454">
        <v>4725</v>
      </c>
      <c r="T4454">
        <v>0</v>
      </c>
      <c r="U4454">
        <v>32</v>
      </c>
      <c r="V4454">
        <v>21</v>
      </c>
      <c r="W4454">
        <v>871.54</v>
      </c>
      <c r="X4454">
        <v>871.54</v>
      </c>
      <c r="Y4454">
        <v>0</v>
      </c>
      <c r="Z4454">
        <v>0</v>
      </c>
      <c r="AA4454">
        <v>3397.15</v>
      </c>
      <c r="AB4454">
        <v>0</v>
      </c>
      <c r="AC4454">
        <v>3397.15</v>
      </c>
      <c r="AD4454">
        <v>19</v>
      </c>
      <c r="AE4454">
        <v>2</v>
      </c>
      <c r="AF4454">
        <v>73</v>
      </c>
      <c r="AG4454">
        <v>4</v>
      </c>
      <c r="AH4454">
        <v>0</v>
      </c>
      <c r="AI4454">
        <v>28</v>
      </c>
      <c r="AJ4454">
        <v>0</v>
      </c>
      <c r="AK4454">
        <v>0</v>
      </c>
      <c r="AL4454">
        <v>0</v>
      </c>
      <c r="AM4454">
        <v>0</v>
      </c>
      <c r="AN4454">
        <v>0</v>
      </c>
      <c r="AO4454">
        <v>90</v>
      </c>
      <c r="AP4454">
        <v>467</v>
      </c>
      <c r="AQ4454">
        <v>100</v>
      </c>
      <c r="AR4454">
        <v>3</v>
      </c>
      <c r="AS4454">
        <v>166</v>
      </c>
      <c r="AT4454">
        <v>22</v>
      </c>
      <c r="AU4454">
        <v>0</v>
      </c>
      <c r="AV4454">
        <v>0</v>
      </c>
      <c r="AW4454">
        <v>0</v>
      </c>
      <c r="AX4454">
        <v>0</v>
      </c>
      <c r="AY4454">
        <v>20</v>
      </c>
      <c r="AZ4454">
        <v>59</v>
      </c>
      <c r="BA4454">
        <v>42</v>
      </c>
      <c r="BB4454">
        <v>27</v>
      </c>
      <c r="BC4454">
        <v>4</v>
      </c>
      <c r="BD4454">
        <v>0</v>
      </c>
      <c r="BE4454">
        <v>0</v>
      </c>
      <c r="BF4454">
        <v>84</v>
      </c>
      <c r="BG4454">
        <v>1260</v>
      </c>
      <c r="BH4454">
        <v>0</v>
      </c>
      <c r="BI4454">
        <v>30</v>
      </c>
      <c r="BJ4454" s="2">
        <v>45944</v>
      </c>
      <c r="BK4454">
        <v>0</v>
      </c>
      <c r="BL4454" s="3" t="str">
        <f>VLOOKUP(O4454,DropDownList!$H$1:$I$7,2,FALSE)</f>
        <v>2023/24</v>
      </c>
      <c r="BM4454" s="3" t="str">
        <f t="shared" ref="BM4454:BM4517" si="70">IF(RIGHT(P4454,4)="VSUR","VSUR",IF(RIGHT(P4454,4)="CONF","CONF",P4454))</f>
        <v>PREG</v>
      </c>
    </row>
    <row r="4455" spans="1:65" x14ac:dyDescent="0.2">
      <c r="A4455">
        <v>2025</v>
      </c>
      <c r="B4455">
        <v>10</v>
      </c>
      <c r="C4455" t="s">
        <v>189</v>
      </c>
      <c r="D4455" t="s">
        <v>192</v>
      </c>
      <c r="E4455" t="s">
        <v>25</v>
      </c>
      <c r="F4455">
        <v>9351</v>
      </c>
      <c r="G4455" t="s">
        <v>141</v>
      </c>
      <c r="H4455" t="s">
        <v>189</v>
      </c>
      <c r="I4455" t="s">
        <v>189</v>
      </c>
      <c r="J4455" s="1">
        <v>45931</v>
      </c>
      <c r="K4455" t="s">
        <v>253</v>
      </c>
      <c r="L4455">
        <v>3</v>
      </c>
      <c r="M4455" t="s">
        <v>429</v>
      </c>
      <c r="N4455" t="s">
        <v>145</v>
      </c>
      <c r="O4455" t="s">
        <v>149</v>
      </c>
      <c r="P4455" t="s">
        <v>146</v>
      </c>
      <c r="Q4455">
        <v>170</v>
      </c>
      <c r="R4455">
        <v>13</v>
      </c>
      <c r="S4455">
        <v>250</v>
      </c>
      <c r="T4455">
        <v>0</v>
      </c>
      <c r="U4455">
        <v>10</v>
      </c>
      <c r="V4455">
        <v>7</v>
      </c>
      <c r="W4455">
        <v>170</v>
      </c>
      <c r="X4455">
        <v>170</v>
      </c>
      <c r="Y4455">
        <v>0</v>
      </c>
      <c r="Z4455">
        <v>0</v>
      </c>
      <c r="AA4455">
        <v>80</v>
      </c>
      <c r="AB4455">
        <v>0</v>
      </c>
      <c r="AC4455">
        <v>0</v>
      </c>
      <c r="AD4455">
        <v>7</v>
      </c>
      <c r="AE4455">
        <v>0</v>
      </c>
      <c r="AF4455">
        <v>6</v>
      </c>
      <c r="AG4455">
        <v>0</v>
      </c>
      <c r="AH4455">
        <v>0</v>
      </c>
      <c r="AI4455">
        <v>7</v>
      </c>
      <c r="AJ4455">
        <v>0</v>
      </c>
      <c r="AK4455">
        <v>0</v>
      </c>
      <c r="AL4455">
        <v>0</v>
      </c>
      <c r="AM4455">
        <v>0</v>
      </c>
      <c r="AN4455">
        <v>0</v>
      </c>
      <c r="AO4455">
        <v>11</v>
      </c>
      <c r="AP4455">
        <v>14</v>
      </c>
      <c r="AQ4455">
        <v>12</v>
      </c>
      <c r="AR4455">
        <v>0</v>
      </c>
      <c r="AS4455">
        <v>2</v>
      </c>
      <c r="AT4455">
        <v>0</v>
      </c>
      <c r="AU4455">
        <v>0</v>
      </c>
      <c r="AV4455">
        <v>0</v>
      </c>
      <c r="AW4455">
        <v>0</v>
      </c>
      <c r="AX4455">
        <v>0</v>
      </c>
      <c r="AY4455">
        <v>0</v>
      </c>
      <c r="AZ4455">
        <v>0</v>
      </c>
      <c r="BA4455">
        <v>0</v>
      </c>
      <c r="BB4455">
        <v>0</v>
      </c>
      <c r="BC4455">
        <v>0</v>
      </c>
      <c r="BD4455">
        <v>0</v>
      </c>
      <c r="BE4455">
        <v>0</v>
      </c>
      <c r="BF4455">
        <v>13</v>
      </c>
      <c r="BG4455">
        <v>170</v>
      </c>
      <c r="BH4455">
        <v>0</v>
      </c>
      <c r="BI4455">
        <v>10</v>
      </c>
      <c r="BJ4455" s="2">
        <v>45944</v>
      </c>
      <c r="BK4455">
        <v>0</v>
      </c>
      <c r="BL4455" s="3" t="str">
        <f>VLOOKUP(O4455,DropDownList!$H$1:$I$7,2,FALSE)</f>
        <v>2025/26</v>
      </c>
      <c r="BM4455" s="3" t="str">
        <f t="shared" si="70"/>
        <v>VSUR</v>
      </c>
    </row>
    <row r="4456" spans="1:65" x14ac:dyDescent="0.2">
      <c r="A4456">
        <v>2025</v>
      </c>
      <c r="B4456">
        <v>10</v>
      </c>
      <c r="C4456" t="s">
        <v>189</v>
      </c>
      <c r="D4456" t="s">
        <v>192</v>
      </c>
      <c r="E4456" t="s">
        <v>25</v>
      </c>
      <c r="F4456">
        <v>9351</v>
      </c>
      <c r="G4456" t="s">
        <v>141</v>
      </c>
      <c r="H4456" t="s">
        <v>189</v>
      </c>
      <c r="I4456" t="s">
        <v>189</v>
      </c>
      <c r="J4456" s="1">
        <v>45931</v>
      </c>
      <c r="K4456" t="s">
        <v>253</v>
      </c>
      <c r="L4456">
        <v>3</v>
      </c>
      <c r="M4456" t="s">
        <v>429</v>
      </c>
      <c r="N4456" t="s">
        <v>145</v>
      </c>
      <c r="O4456" t="s">
        <v>149</v>
      </c>
      <c r="P4456" t="s">
        <v>151</v>
      </c>
      <c r="Q4456">
        <v>30</v>
      </c>
      <c r="R4456">
        <v>12</v>
      </c>
      <c r="S4456">
        <v>360</v>
      </c>
      <c r="T4456">
        <v>120</v>
      </c>
      <c r="U4456">
        <v>1</v>
      </c>
      <c r="V4456">
        <v>0</v>
      </c>
      <c r="W4456">
        <v>0</v>
      </c>
      <c r="X4456">
        <v>0</v>
      </c>
      <c r="Y4456">
        <v>0</v>
      </c>
      <c r="Z4456">
        <v>0</v>
      </c>
      <c r="AA4456">
        <v>210</v>
      </c>
      <c r="AB4456">
        <v>0</v>
      </c>
      <c r="AC4456">
        <v>210</v>
      </c>
      <c r="AD4456">
        <v>0</v>
      </c>
      <c r="AE4456">
        <v>0</v>
      </c>
      <c r="AF4456">
        <v>7</v>
      </c>
      <c r="AG4456">
        <v>0</v>
      </c>
      <c r="AH4456">
        <v>4</v>
      </c>
      <c r="AI4456">
        <v>1</v>
      </c>
      <c r="AJ4456">
        <v>0</v>
      </c>
      <c r="AK4456">
        <v>0</v>
      </c>
      <c r="AL4456">
        <v>0</v>
      </c>
      <c r="AM4456">
        <v>0</v>
      </c>
      <c r="AN4456">
        <v>0</v>
      </c>
      <c r="AO4456">
        <v>0</v>
      </c>
      <c r="AP4456">
        <v>0</v>
      </c>
      <c r="AQ4456">
        <v>0</v>
      </c>
      <c r="AR4456">
        <v>0</v>
      </c>
      <c r="AS4456">
        <v>0</v>
      </c>
      <c r="AT4456">
        <v>0</v>
      </c>
      <c r="AU4456">
        <v>0</v>
      </c>
      <c r="AV4456">
        <v>0</v>
      </c>
      <c r="AW4456">
        <v>0</v>
      </c>
      <c r="AX4456">
        <v>0</v>
      </c>
      <c r="AY4456">
        <v>0</v>
      </c>
      <c r="AZ4456">
        <v>0</v>
      </c>
      <c r="BA4456">
        <v>0</v>
      </c>
      <c r="BB4456">
        <v>0</v>
      </c>
      <c r="BC4456">
        <v>0</v>
      </c>
      <c r="BD4456">
        <v>0</v>
      </c>
      <c r="BE4456">
        <v>0</v>
      </c>
      <c r="BF4456">
        <v>0</v>
      </c>
      <c r="BG4456">
        <v>30</v>
      </c>
      <c r="BH4456">
        <v>0</v>
      </c>
      <c r="BI4456">
        <v>0</v>
      </c>
      <c r="BJ4456" s="2">
        <v>45944</v>
      </c>
      <c r="BK4456">
        <v>0</v>
      </c>
      <c r="BL4456" s="3" t="str">
        <f>VLOOKUP(O4456,DropDownList!$H$1:$I$7,2,FALSE)</f>
        <v>2025/26</v>
      </c>
      <c r="BM4456" s="3" t="str">
        <f t="shared" si="70"/>
        <v>PCPF</v>
      </c>
    </row>
    <row r="4457" spans="1:65" x14ac:dyDescent="0.2">
      <c r="A4457">
        <v>2025</v>
      </c>
      <c r="B4457">
        <v>10</v>
      </c>
      <c r="C4457" t="s">
        <v>189</v>
      </c>
      <c r="D4457" t="s">
        <v>192</v>
      </c>
      <c r="E4457" t="s">
        <v>25</v>
      </c>
      <c r="F4457">
        <v>9351</v>
      </c>
      <c r="G4457" t="s">
        <v>141</v>
      </c>
      <c r="H4457" t="s">
        <v>189</v>
      </c>
      <c r="I4457" t="s">
        <v>189</v>
      </c>
      <c r="J4457" s="1">
        <v>45931</v>
      </c>
      <c r="K4457" t="s">
        <v>253</v>
      </c>
      <c r="L4457">
        <v>3</v>
      </c>
      <c r="M4457" t="s">
        <v>429</v>
      </c>
      <c r="N4457" t="s">
        <v>145</v>
      </c>
      <c r="O4457" t="s">
        <v>147</v>
      </c>
      <c r="P4457" t="s">
        <v>150</v>
      </c>
      <c r="Q4457">
        <v>7445.66</v>
      </c>
      <c r="R4457">
        <v>111</v>
      </c>
      <c r="S4457">
        <v>18180.689999999999</v>
      </c>
      <c r="T4457">
        <v>818.84</v>
      </c>
      <c r="U4457">
        <v>39</v>
      </c>
      <c r="V4457">
        <v>26</v>
      </c>
      <c r="W4457">
        <v>3823.34</v>
      </c>
      <c r="X4457">
        <v>5178.29</v>
      </c>
      <c r="Y4457">
        <v>105</v>
      </c>
      <c r="Z4457">
        <v>17361.849999999999</v>
      </c>
      <c r="AA4457">
        <v>9916.19</v>
      </c>
      <c r="AB4457">
        <v>3225.3</v>
      </c>
      <c r="AC4457">
        <v>6690.89</v>
      </c>
      <c r="AD4457">
        <v>19</v>
      </c>
      <c r="AE4457">
        <v>7</v>
      </c>
      <c r="AF4457">
        <v>65</v>
      </c>
      <c r="AG4457">
        <v>12</v>
      </c>
      <c r="AH4457">
        <v>6</v>
      </c>
      <c r="AI4457">
        <v>27</v>
      </c>
      <c r="AJ4457">
        <v>29</v>
      </c>
      <c r="AK4457">
        <v>11</v>
      </c>
      <c r="AL4457">
        <v>0</v>
      </c>
      <c r="AM4457">
        <v>3</v>
      </c>
      <c r="AN4457">
        <v>1</v>
      </c>
      <c r="AO4457">
        <v>63</v>
      </c>
      <c r="AP4457">
        <v>212</v>
      </c>
      <c r="AQ4457">
        <v>68</v>
      </c>
      <c r="AR4457">
        <v>3</v>
      </c>
      <c r="AS4457">
        <v>44</v>
      </c>
      <c r="AT4457">
        <v>7</v>
      </c>
      <c r="AU4457">
        <v>0</v>
      </c>
      <c r="AV4457">
        <v>0</v>
      </c>
      <c r="AW4457">
        <v>0</v>
      </c>
      <c r="AX4457">
        <v>0</v>
      </c>
      <c r="AY4457">
        <v>20</v>
      </c>
      <c r="AZ4457">
        <v>40</v>
      </c>
      <c r="BA4457">
        <v>18</v>
      </c>
      <c r="BB4457">
        <v>5</v>
      </c>
      <c r="BC4457">
        <v>3</v>
      </c>
      <c r="BD4457">
        <v>0</v>
      </c>
      <c r="BE4457">
        <v>0</v>
      </c>
      <c r="BF4457">
        <v>62</v>
      </c>
      <c r="BG4457">
        <v>4334.18</v>
      </c>
      <c r="BH4457">
        <v>1</v>
      </c>
      <c r="BI4457">
        <v>39</v>
      </c>
      <c r="BJ4457" s="2">
        <v>45944</v>
      </c>
      <c r="BK4457">
        <v>0</v>
      </c>
      <c r="BL4457" s="3" t="str">
        <f>VLOOKUP(O4457,DropDownList!$H$1:$I$7,2,FALSE)</f>
        <v>2024/25</v>
      </c>
      <c r="BM4457" s="3" t="str">
        <f t="shared" si="70"/>
        <v>FISCAL FINES</v>
      </c>
    </row>
    <row r="4458" spans="1:65" x14ac:dyDescent="0.2">
      <c r="A4458">
        <v>2025</v>
      </c>
      <c r="B4458">
        <v>10</v>
      </c>
      <c r="C4458" t="s">
        <v>189</v>
      </c>
      <c r="D4458" t="s">
        <v>192</v>
      </c>
      <c r="E4458" t="s">
        <v>25</v>
      </c>
      <c r="F4458">
        <v>9351</v>
      </c>
      <c r="G4458" t="s">
        <v>141</v>
      </c>
      <c r="H4458" t="s">
        <v>189</v>
      </c>
      <c r="I4458" t="s">
        <v>189</v>
      </c>
      <c r="J4458" s="1">
        <v>45931</v>
      </c>
      <c r="K4458" t="s">
        <v>253</v>
      </c>
      <c r="L4458">
        <v>3</v>
      </c>
      <c r="M4458" t="s">
        <v>429</v>
      </c>
      <c r="N4458" t="s">
        <v>145</v>
      </c>
      <c r="O4458" t="s">
        <v>156</v>
      </c>
      <c r="P4458" t="s">
        <v>152</v>
      </c>
      <c r="Q4458">
        <v>0</v>
      </c>
      <c r="R4458">
        <v>21</v>
      </c>
      <c r="S4458">
        <v>840</v>
      </c>
      <c r="T4458">
        <v>120</v>
      </c>
      <c r="U4458">
        <v>0</v>
      </c>
      <c r="V4458">
        <v>0</v>
      </c>
      <c r="W4458">
        <v>0</v>
      </c>
      <c r="X4458">
        <v>0</v>
      </c>
      <c r="Y4458">
        <v>0</v>
      </c>
      <c r="Z4458">
        <v>0</v>
      </c>
      <c r="AA4458">
        <v>720</v>
      </c>
      <c r="AB4458">
        <v>0</v>
      </c>
      <c r="AC4458">
        <v>720</v>
      </c>
      <c r="AD4458">
        <v>0</v>
      </c>
      <c r="AE4458">
        <v>0</v>
      </c>
      <c r="AF4458">
        <v>18</v>
      </c>
      <c r="AG4458">
        <v>0</v>
      </c>
      <c r="AH4458">
        <v>3</v>
      </c>
      <c r="AI4458">
        <v>0</v>
      </c>
      <c r="AJ4458">
        <v>0</v>
      </c>
      <c r="AK4458">
        <v>0</v>
      </c>
      <c r="AL4458">
        <v>0</v>
      </c>
      <c r="AM4458">
        <v>1</v>
      </c>
      <c r="AN4458">
        <v>0</v>
      </c>
      <c r="AO4458">
        <v>0</v>
      </c>
      <c r="AP4458">
        <v>0</v>
      </c>
      <c r="AQ4458">
        <v>0</v>
      </c>
      <c r="AR4458">
        <v>0</v>
      </c>
      <c r="AS4458">
        <v>0</v>
      </c>
      <c r="AT4458">
        <v>0</v>
      </c>
      <c r="AU4458">
        <v>0</v>
      </c>
      <c r="AV4458">
        <v>0</v>
      </c>
      <c r="AW4458">
        <v>0</v>
      </c>
      <c r="AX4458">
        <v>0</v>
      </c>
      <c r="AY4458">
        <v>0</v>
      </c>
      <c r="AZ4458">
        <v>0</v>
      </c>
      <c r="BA4458">
        <v>0</v>
      </c>
      <c r="BB4458">
        <v>0</v>
      </c>
      <c r="BC4458">
        <v>0</v>
      </c>
      <c r="BD4458">
        <v>0</v>
      </c>
      <c r="BE4458">
        <v>0</v>
      </c>
      <c r="BF4458">
        <v>0</v>
      </c>
      <c r="BG4458">
        <v>0</v>
      </c>
      <c r="BH4458">
        <v>0</v>
      </c>
      <c r="BI4458">
        <v>0</v>
      </c>
      <c r="BJ4458" s="2">
        <v>45944</v>
      </c>
      <c r="BK4458">
        <v>0</v>
      </c>
      <c r="BL4458" s="3" t="str">
        <f>VLOOKUP(O4458,DropDownList!$H$1:$I$7,2,FALSE)</f>
        <v>2023/24</v>
      </c>
      <c r="BM4458" s="3" t="str">
        <f t="shared" si="70"/>
        <v>PCOA</v>
      </c>
    </row>
    <row r="4459" spans="1:65" x14ac:dyDescent="0.2">
      <c r="A4459">
        <v>2025</v>
      </c>
      <c r="B4459">
        <v>10</v>
      </c>
      <c r="C4459" t="s">
        <v>189</v>
      </c>
      <c r="D4459" t="s">
        <v>192</v>
      </c>
      <c r="E4459" t="s">
        <v>25</v>
      </c>
      <c r="F4459">
        <v>9351</v>
      </c>
      <c r="G4459" t="s">
        <v>141</v>
      </c>
      <c r="H4459" t="s">
        <v>189</v>
      </c>
      <c r="I4459" t="s">
        <v>189</v>
      </c>
      <c r="J4459" s="1">
        <v>45931</v>
      </c>
      <c r="K4459" t="s">
        <v>253</v>
      </c>
      <c r="L4459">
        <v>3</v>
      </c>
      <c r="M4459" t="s">
        <v>429</v>
      </c>
      <c r="N4459" t="s">
        <v>145</v>
      </c>
      <c r="O4459" t="s">
        <v>156</v>
      </c>
      <c r="P4459" t="s">
        <v>148</v>
      </c>
      <c r="Q4459">
        <v>0</v>
      </c>
      <c r="R4459">
        <v>2</v>
      </c>
      <c r="S4459">
        <v>120</v>
      </c>
      <c r="T4459">
        <v>0</v>
      </c>
      <c r="U4459">
        <v>0</v>
      </c>
      <c r="V4459">
        <v>0</v>
      </c>
      <c r="W4459">
        <v>0</v>
      </c>
      <c r="X4459">
        <v>0</v>
      </c>
      <c r="Y4459">
        <v>0</v>
      </c>
      <c r="Z4459">
        <v>0</v>
      </c>
      <c r="AA4459">
        <v>120</v>
      </c>
      <c r="AB4459">
        <v>0</v>
      </c>
      <c r="AC4459">
        <v>120</v>
      </c>
      <c r="AD4459">
        <v>0</v>
      </c>
      <c r="AE4459">
        <v>0</v>
      </c>
      <c r="AF4459">
        <v>2</v>
      </c>
      <c r="AG4459">
        <v>0</v>
      </c>
      <c r="AH4459">
        <v>0</v>
      </c>
      <c r="AI4459">
        <v>0</v>
      </c>
      <c r="AJ4459">
        <v>0</v>
      </c>
      <c r="AK4459">
        <v>0</v>
      </c>
      <c r="AL4459">
        <v>0</v>
      </c>
      <c r="AM4459">
        <v>0</v>
      </c>
      <c r="AN4459">
        <v>0</v>
      </c>
      <c r="AO4459">
        <v>2</v>
      </c>
      <c r="AP4459">
        <v>6</v>
      </c>
      <c r="AQ4459">
        <v>2</v>
      </c>
      <c r="AR4459">
        <v>0</v>
      </c>
      <c r="AS4459">
        <v>0</v>
      </c>
      <c r="AT4459">
        <v>0</v>
      </c>
      <c r="AU4459">
        <v>0</v>
      </c>
      <c r="AV4459">
        <v>0</v>
      </c>
      <c r="AW4459">
        <v>0</v>
      </c>
      <c r="AX4459">
        <v>0</v>
      </c>
      <c r="AY4459">
        <v>2</v>
      </c>
      <c r="AZ4459">
        <v>2</v>
      </c>
      <c r="BA4459">
        <v>0</v>
      </c>
      <c r="BB4459">
        <v>0</v>
      </c>
      <c r="BC4459">
        <v>0</v>
      </c>
      <c r="BD4459">
        <v>0</v>
      </c>
      <c r="BE4459">
        <v>0</v>
      </c>
      <c r="BF4459">
        <v>2</v>
      </c>
      <c r="BG4459">
        <v>0</v>
      </c>
      <c r="BH4459">
        <v>0</v>
      </c>
      <c r="BI4459">
        <v>0</v>
      </c>
      <c r="BJ4459" s="2">
        <v>45944</v>
      </c>
      <c r="BK4459">
        <v>0</v>
      </c>
      <c r="BL4459" s="3" t="str">
        <f>VLOOKUP(O4459,DropDownList!$H$1:$I$7,2,FALSE)</f>
        <v>2023/24</v>
      </c>
      <c r="BM4459" s="3" t="str">
        <f t="shared" si="70"/>
        <v>PRAS</v>
      </c>
    </row>
    <row r="4460" spans="1:65" x14ac:dyDescent="0.2">
      <c r="A4460">
        <v>2025</v>
      </c>
      <c r="B4460">
        <v>10</v>
      </c>
      <c r="C4460" t="s">
        <v>189</v>
      </c>
      <c r="D4460" t="s">
        <v>193</v>
      </c>
      <c r="E4460" t="s">
        <v>25</v>
      </c>
      <c r="F4460">
        <v>9791</v>
      </c>
      <c r="G4460" t="s">
        <v>158</v>
      </c>
      <c r="H4460" t="s">
        <v>189</v>
      </c>
      <c r="I4460" t="s">
        <v>189</v>
      </c>
      <c r="J4460" s="1">
        <v>45931</v>
      </c>
      <c r="K4460" t="s">
        <v>253</v>
      </c>
      <c r="L4460">
        <v>3</v>
      </c>
      <c r="M4460" t="s">
        <v>429</v>
      </c>
      <c r="N4460" t="s">
        <v>145</v>
      </c>
      <c r="O4460" t="s">
        <v>147</v>
      </c>
      <c r="P4460" t="s">
        <v>161</v>
      </c>
      <c r="Q4460">
        <v>10036.530000000001</v>
      </c>
      <c r="R4460">
        <v>178</v>
      </c>
      <c r="S4460">
        <v>12865</v>
      </c>
      <c r="T4460">
        <v>60</v>
      </c>
      <c r="U4460">
        <v>102</v>
      </c>
      <c r="V4460">
        <v>32</v>
      </c>
      <c r="W4460">
        <v>588.6</v>
      </c>
      <c r="X4460">
        <v>588.6</v>
      </c>
      <c r="Y4460">
        <v>0</v>
      </c>
      <c r="Z4460">
        <v>0</v>
      </c>
      <c r="AA4460">
        <v>2768.47</v>
      </c>
      <c r="AB4460">
        <v>0</v>
      </c>
      <c r="AC4460">
        <v>0</v>
      </c>
      <c r="AD4460">
        <v>30</v>
      </c>
      <c r="AE4460">
        <v>2</v>
      </c>
      <c r="AF4460">
        <v>119</v>
      </c>
      <c r="AG4460">
        <v>3</v>
      </c>
      <c r="AH4460">
        <v>3</v>
      </c>
      <c r="AI4460">
        <v>53</v>
      </c>
      <c r="AJ4460">
        <v>0</v>
      </c>
      <c r="AK4460">
        <v>0</v>
      </c>
      <c r="AL4460">
        <v>0</v>
      </c>
      <c r="AM4460">
        <v>0</v>
      </c>
      <c r="AN4460">
        <v>0</v>
      </c>
      <c r="AO4460">
        <v>117</v>
      </c>
      <c r="AP4460">
        <v>339</v>
      </c>
      <c r="AQ4460">
        <v>119</v>
      </c>
      <c r="AR4460">
        <v>0</v>
      </c>
      <c r="AS4460">
        <v>45</v>
      </c>
      <c r="AT4460">
        <v>2</v>
      </c>
      <c r="AU4460">
        <v>4</v>
      </c>
      <c r="AV4460">
        <v>2</v>
      </c>
      <c r="AW4460">
        <v>1</v>
      </c>
      <c r="AX4460">
        <v>0</v>
      </c>
      <c r="AY4460">
        <v>41</v>
      </c>
      <c r="AZ4460">
        <v>69</v>
      </c>
      <c r="BA4460">
        <v>31</v>
      </c>
      <c r="BB4460">
        <v>8</v>
      </c>
      <c r="BC4460">
        <v>5</v>
      </c>
      <c r="BD4460">
        <v>2</v>
      </c>
      <c r="BE4460">
        <v>0</v>
      </c>
      <c r="BF4460">
        <v>175</v>
      </c>
      <c r="BG4460">
        <v>10015</v>
      </c>
      <c r="BH4460">
        <v>0</v>
      </c>
      <c r="BI4460">
        <v>99</v>
      </c>
      <c r="BJ4460" s="2">
        <v>45944</v>
      </c>
      <c r="BK4460">
        <v>1</v>
      </c>
      <c r="BL4460" s="3" t="str">
        <f>VLOOKUP(O4460,DropDownList!$H$1:$I$7,2,FALSE)</f>
        <v>2024/25</v>
      </c>
      <c r="BM4460" s="3" t="str">
        <f t="shared" si="70"/>
        <v>VSUR</v>
      </c>
    </row>
    <row r="4461" spans="1:65" x14ac:dyDescent="0.2">
      <c r="A4461">
        <v>2025</v>
      </c>
      <c r="B4461">
        <v>10</v>
      </c>
      <c r="C4461" t="s">
        <v>189</v>
      </c>
      <c r="D4461" t="s">
        <v>193</v>
      </c>
      <c r="E4461" t="s">
        <v>25</v>
      </c>
      <c r="F4461">
        <v>9791</v>
      </c>
      <c r="G4461" t="s">
        <v>158</v>
      </c>
      <c r="H4461" t="s">
        <v>189</v>
      </c>
      <c r="I4461" t="s">
        <v>189</v>
      </c>
      <c r="J4461" s="1">
        <v>45931</v>
      </c>
      <c r="K4461" t="s">
        <v>253</v>
      </c>
      <c r="L4461">
        <v>3</v>
      </c>
      <c r="M4461" t="s">
        <v>429</v>
      </c>
      <c r="N4461" t="s">
        <v>145</v>
      </c>
      <c r="O4461" t="s">
        <v>149</v>
      </c>
      <c r="P4461" t="s">
        <v>161</v>
      </c>
      <c r="Q4461">
        <v>360</v>
      </c>
      <c r="R4461">
        <v>49</v>
      </c>
      <c r="S4461">
        <v>1040</v>
      </c>
      <c r="T4461">
        <v>40</v>
      </c>
      <c r="U4461">
        <v>33</v>
      </c>
      <c r="V4461">
        <v>17</v>
      </c>
      <c r="W4461">
        <v>340</v>
      </c>
      <c r="X4461">
        <v>340</v>
      </c>
      <c r="Y4461">
        <v>0</v>
      </c>
      <c r="Z4461">
        <v>0</v>
      </c>
      <c r="AA4461">
        <v>640</v>
      </c>
      <c r="AB4461">
        <v>0</v>
      </c>
      <c r="AC4461">
        <v>0</v>
      </c>
      <c r="AD4461">
        <v>17</v>
      </c>
      <c r="AE4461">
        <v>0</v>
      </c>
      <c r="AF4461">
        <v>29</v>
      </c>
      <c r="AG4461">
        <v>0</v>
      </c>
      <c r="AH4461">
        <v>1</v>
      </c>
      <c r="AI4461">
        <v>19</v>
      </c>
      <c r="AJ4461">
        <v>0</v>
      </c>
      <c r="AK4461">
        <v>0</v>
      </c>
      <c r="AL4461">
        <v>0</v>
      </c>
      <c r="AM4461">
        <v>0</v>
      </c>
      <c r="AN4461">
        <v>0</v>
      </c>
      <c r="AO4461">
        <v>32</v>
      </c>
      <c r="AP4461">
        <v>52</v>
      </c>
      <c r="AQ4461">
        <v>29</v>
      </c>
      <c r="AR4461">
        <v>0</v>
      </c>
      <c r="AS4461">
        <v>11</v>
      </c>
      <c r="AT4461">
        <v>1</v>
      </c>
      <c r="AU4461">
        <v>0</v>
      </c>
      <c r="AV4461">
        <v>0</v>
      </c>
      <c r="AW4461">
        <v>1</v>
      </c>
      <c r="AX4461">
        <v>0</v>
      </c>
      <c r="AY4461">
        <v>1</v>
      </c>
      <c r="AZ4461">
        <v>4</v>
      </c>
      <c r="BA4461">
        <v>0</v>
      </c>
      <c r="BB4461">
        <v>1</v>
      </c>
      <c r="BC4461">
        <v>0</v>
      </c>
      <c r="BD4461">
        <v>1</v>
      </c>
      <c r="BE4461">
        <v>0</v>
      </c>
      <c r="BF4461">
        <v>48</v>
      </c>
      <c r="BG4461">
        <v>360</v>
      </c>
      <c r="BH4461">
        <v>0</v>
      </c>
      <c r="BI4461">
        <v>32</v>
      </c>
      <c r="BJ4461" s="2">
        <v>45944</v>
      </c>
      <c r="BK4461">
        <v>0</v>
      </c>
      <c r="BL4461" s="3" t="str">
        <f>VLOOKUP(O4461,DropDownList!$H$1:$I$7,2,FALSE)</f>
        <v>2025/26</v>
      </c>
      <c r="BM4461" s="3" t="str">
        <f t="shared" si="70"/>
        <v>VSUR</v>
      </c>
    </row>
    <row r="4462" spans="1:65" x14ac:dyDescent="0.2">
      <c r="A4462">
        <v>2025</v>
      </c>
      <c r="B4462">
        <v>10</v>
      </c>
      <c r="C4462" t="s">
        <v>189</v>
      </c>
      <c r="D4462" t="s">
        <v>193</v>
      </c>
      <c r="E4462" t="s">
        <v>25</v>
      </c>
      <c r="F4462">
        <v>9791</v>
      </c>
      <c r="G4462" t="s">
        <v>158</v>
      </c>
      <c r="H4462" t="s">
        <v>189</v>
      </c>
      <c r="I4462" t="s">
        <v>189</v>
      </c>
      <c r="J4462" s="1">
        <v>45931</v>
      </c>
      <c r="K4462" t="s">
        <v>253</v>
      </c>
      <c r="L4462">
        <v>3</v>
      </c>
      <c r="M4462" t="s">
        <v>429</v>
      </c>
      <c r="N4462" t="s">
        <v>145</v>
      </c>
      <c r="O4462" t="s">
        <v>155</v>
      </c>
      <c r="P4462" t="s">
        <v>161</v>
      </c>
      <c r="Q4462">
        <v>238.81</v>
      </c>
      <c r="R4462">
        <v>190</v>
      </c>
      <c r="S4462">
        <v>3560</v>
      </c>
      <c r="T4462">
        <v>80</v>
      </c>
      <c r="U4462">
        <v>44</v>
      </c>
      <c r="V4462">
        <v>8</v>
      </c>
      <c r="W4462">
        <v>160</v>
      </c>
      <c r="X4462">
        <v>160</v>
      </c>
      <c r="Y4462">
        <v>0</v>
      </c>
      <c r="Z4462">
        <v>0</v>
      </c>
      <c r="AA4462">
        <v>3241.19</v>
      </c>
      <c r="AB4462">
        <v>0</v>
      </c>
      <c r="AC4462">
        <v>0</v>
      </c>
      <c r="AD4462">
        <v>8</v>
      </c>
      <c r="AE4462">
        <v>0</v>
      </c>
      <c r="AF4462">
        <v>170</v>
      </c>
      <c r="AG4462">
        <v>1</v>
      </c>
      <c r="AH4462">
        <v>5</v>
      </c>
      <c r="AI4462">
        <v>14</v>
      </c>
      <c r="AJ4462">
        <v>0</v>
      </c>
      <c r="AK4462">
        <v>0</v>
      </c>
      <c r="AL4462">
        <v>0</v>
      </c>
      <c r="AM4462">
        <v>0</v>
      </c>
      <c r="AN4462">
        <v>0</v>
      </c>
      <c r="AO4462">
        <v>124</v>
      </c>
      <c r="AP4462">
        <v>601</v>
      </c>
      <c r="AQ4462">
        <v>132</v>
      </c>
      <c r="AR4462">
        <v>0</v>
      </c>
      <c r="AS4462">
        <v>84</v>
      </c>
      <c r="AT4462">
        <v>21</v>
      </c>
      <c r="AU4462">
        <v>16</v>
      </c>
      <c r="AV4462">
        <v>8</v>
      </c>
      <c r="AW4462">
        <v>3</v>
      </c>
      <c r="AX4462">
        <v>0</v>
      </c>
      <c r="AY4462">
        <v>78</v>
      </c>
      <c r="AZ4462">
        <v>130</v>
      </c>
      <c r="BA4462">
        <v>70</v>
      </c>
      <c r="BB4462">
        <v>9</v>
      </c>
      <c r="BC4462">
        <v>4</v>
      </c>
      <c r="BD4462">
        <v>7</v>
      </c>
      <c r="BE4462">
        <v>0</v>
      </c>
      <c r="BF4462">
        <v>187</v>
      </c>
      <c r="BG4462">
        <v>230</v>
      </c>
      <c r="BH4462">
        <v>0</v>
      </c>
      <c r="BI4462">
        <v>43</v>
      </c>
      <c r="BJ4462" s="2">
        <v>45944</v>
      </c>
      <c r="BK4462">
        <v>1</v>
      </c>
      <c r="BL4462" s="3" t="str">
        <f>VLOOKUP(O4462,DropDownList!$H$1:$I$7,2,FALSE)</f>
        <v>2022/23</v>
      </c>
      <c r="BM4462" s="3" t="str">
        <f t="shared" si="70"/>
        <v>VSUR</v>
      </c>
    </row>
    <row r="4463" spans="1:65" x14ac:dyDescent="0.2">
      <c r="A4463">
        <v>2025</v>
      </c>
      <c r="B4463">
        <v>10</v>
      </c>
      <c r="C4463" t="s">
        <v>189</v>
      </c>
      <c r="D4463" t="s">
        <v>193</v>
      </c>
      <c r="E4463" t="s">
        <v>25</v>
      </c>
      <c r="F4463">
        <v>9791</v>
      </c>
      <c r="G4463" t="s">
        <v>158</v>
      </c>
      <c r="H4463" t="s">
        <v>189</v>
      </c>
      <c r="I4463" t="s">
        <v>189</v>
      </c>
      <c r="J4463" s="1">
        <v>45931</v>
      </c>
      <c r="K4463" t="s">
        <v>253</v>
      </c>
      <c r="L4463">
        <v>3</v>
      </c>
      <c r="M4463" t="s">
        <v>429</v>
      </c>
      <c r="N4463" t="s">
        <v>145</v>
      </c>
      <c r="O4463" t="s">
        <v>155</v>
      </c>
      <c r="P4463" t="s">
        <v>160</v>
      </c>
      <c r="Q4463">
        <v>12996.02</v>
      </c>
      <c r="R4463">
        <v>200</v>
      </c>
      <c r="S4463">
        <v>79579</v>
      </c>
      <c r="T4463">
        <v>1430</v>
      </c>
      <c r="U4463">
        <v>48</v>
      </c>
      <c r="V4463">
        <v>21</v>
      </c>
      <c r="W4463">
        <v>6696.11</v>
      </c>
      <c r="X4463">
        <v>6696.11</v>
      </c>
      <c r="Y4463">
        <v>0</v>
      </c>
      <c r="Z4463">
        <v>0</v>
      </c>
      <c r="AA4463">
        <v>65152.98</v>
      </c>
      <c r="AB4463">
        <v>9925.2199999999993</v>
      </c>
      <c r="AC4463">
        <v>51916.57</v>
      </c>
      <c r="AD4463">
        <v>8</v>
      </c>
      <c r="AE4463">
        <v>13</v>
      </c>
      <c r="AF4463">
        <v>146</v>
      </c>
      <c r="AG4463">
        <v>34</v>
      </c>
      <c r="AH4463">
        <v>5</v>
      </c>
      <c r="AI4463">
        <v>14</v>
      </c>
      <c r="AJ4463">
        <v>0</v>
      </c>
      <c r="AK4463">
        <v>0</v>
      </c>
      <c r="AL4463">
        <v>0</v>
      </c>
      <c r="AM4463">
        <v>0</v>
      </c>
      <c r="AN4463">
        <v>0</v>
      </c>
      <c r="AO4463">
        <v>131</v>
      </c>
      <c r="AP4463">
        <v>604</v>
      </c>
      <c r="AQ4463">
        <v>135</v>
      </c>
      <c r="AR4463">
        <v>0</v>
      </c>
      <c r="AS4463">
        <v>82</v>
      </c>
      <c r="AT4463">
        <v>20</v>
      </c>
      <c r="AU4463">
        <v>18</v>
      </c>
      <c r="AV4463">
        <v>9</v>
      </c>
      <c r="AW4463">
        <v>3</v>
      </c>
      <c r="AX4463">
        <v>0</v>
      </c>
      <c r="AY4463">
        <v>79</v>
      </c>
      <c r="AZ4463">
        <v>130</v>
      </c>
      <c r="BA4463">
        <v>71</v>
      </c>
      <c r="BB4463">
        <v>9</v>
      </c>
      <c r="BC4463">
        <v>4</v>
      </c>
      <c r="BD4463">
        <v>6</v>
      </c>
      <c r="BE4463">
        <v>0</v>
      </c>
      <c r="BF4463">
        <v>196</v>
      </c>
      <c r="BG4463">
        <v>4335</v>
      </c>
      <c r="BH4463">
        <v>1</v>
      </c>
      <c r="BI4463">
        <v>46</v>
      </c>
      <c r="BJ4463" s="2">
        <v>45944</v>
      </c>
      <c r="BK4463">
        <v>2</v>
      </c>
      <c r="BL4463" s="3" t="str">
        <f>VLOOKUP(O4463,DropDownList!$H$1:$I$7,2,FALSE)</f>
        <v>2022/23</v>
      </c>
      <c r="BM4463" s="3" t="str">
        <f t="shared" si="70"/>
        <v>SC COURT</v>
      </c>
    </row>
    <row r="4464" spans="1:65" x14ac:dyDescent="0.2">
      <c r="A4464">
        <v>2025</v>
      </c>
      <c r="B4464">
        <v>10</v>
      </c>
      <c r="C4464" t="s">
        <v>189</v>
      </c>
      <c r="D4464" t="s">
        <v>193</v>
      </c>
      <c r="E4464" t="s">
        <v>25</v>
      </c>
      <c r="F4464">
        <v>9791</v>
      </c>
      <c r="G4464" t="s">
        <v>158</v>
      </c>
      <c r="H4464" t="s">
        <v>189</v>
      </c>
      <c r="I4464" t="s">
        <v>189</v>
      </c>
      <c r="J4464" s="1">
        <v>45931</v>
      </c>
      <c r="K4464" t="s">
        <v>253</v>
      </c>
      <c r="L4464">
        <v>3</v>
      </c>
      <c r="M4464" t="s">
        <v>429</v>
      </c>
      <c r="N4464" t="s">
        <v>145</v>
      </c>
      <c r="O4464" t="s">
        <v>149</v>
      </c>
      <c r="P4464" t="s">
        <v>160</v>
      </c>
      <c r="Q4464">
        <v>11859.22</v>
      </c>
      <c r="R4464">
        <v>50</v>
      </c>
      <c r="S4464">
        <v>21270</v>
      </c>
      <c r="T4464">
        <v>1440</v>
      </c>
      <c r="U4464">
        <v>33</v>
      </c>
      <c r="V4464">
        <v>28</v>
      </c>
      <c r="W4464">
        <v>5271.22</v>
      </c>
      <c r="X4464">
        <v>10505.22</v>
      </c>
      <c r="Y4464">
        <v>0</v>
      </c>
      <c r="Z4464">
        <v>0</v>
      </c>
      <c r="AA4464">
        <v>7970.78</v>
      </c>
      <c r="AB4464">
        <v>200</v>
      </c>
      <c r="AC4464">
        <v>7120.78</v>
      </c>
      <c r="AD4464">
        <v>17</v>
      </c>
      <c r="AE4464">
        <v>11</v>
      </c>
      <c r="AF4464">
        <v>14</v>
      </c>
      <c r="AG4464">
        <v>14</v>
      </c>
      <c r="AH4464">
        <v>3</v>
      </c>
      <c r="AI4464">
        <v>19</v>
      </c>
      <c r="AJ4464">
        <v>0</v>
      </c>
      <c r="AK4464">
        <v>0</v>
      </c>
      <c r="AL4464">
        <v>0</v>
      </c>
      <c r="AM4464">
        <v>0</v>
      </c>
      <c r="AN4464">
        <v>0</v>
      </c>
      <c r="AO4464">
        <v>33</v>
      </c>
      <c r="AP4464">
        <v>53</v>
      </c>
      <c r="AQ4464">
        <v>29</v>
      </c>
      <c r="AR4464">
        <v>0</v>
      </c>
      <c r="AS4464">
        <v>11</v>
      </c>
      <c r="AT4464">
        <v>1</v>
      </c>
      <c r="AU4464">
        <v>0</v>
      </c>
      <c r="AV4464">
        <v>0</v>
      </c>
      <c r="AW4464">
        <v>2</v>
      </c>
      <c r="AX4464">
        <v>0</v>
      </c>
      <c r="AY4464">
        <v>1</v>
      </c>
      <c r="AZ4464">
        <v>4</v>
      </c>
      <c r="BA4464">
        <v>0</v>
      </c>
      <c r="BB4464">
        <v>1</v>
      </c>
      <c r="BC4464">
        <v>0</v>
      </c>
      <c r="BD4464">
        <v>1</v>
      </c>
      <c r="BE4464">
        <v>0</v>
      </c>
      <c r="BF4464">
        <v>48</v>
      </c>
      <c r="BG4464">
        <v>6865</v>
      </c>
      <c r="BH4464">
        <v>0</v>
      </c>
      <c r="BI4464">
        <v>32</v>
      </c>
      <c r="BJ4464" s="2">
        <v>45944</v>
      </c>
      <c r="BK4464">
        <v>0</v>
      </c>
      <c r="BL4464" s="3" t="str">
        <f>VLOOKUP(O4464,DropDownList!$H$1:$I$7,2,FALSE)</f>
        <v>2025/26</v>
      </c>
      <c r="BM4464" s="3" t="str">
        <f t="shared" si="70"/>
        <v>SC COURT</v>
      </c>
    </row>
    <row r="4465" spans="1:65" x14ac:dyDescent="0.2">
      <c r="A4465">
        <v>2025</v>
      </c>
      <c r="B4465">
        <v>10</v>
      </c>
      <c r="C4465" t="s">
        <v>189</v>
      </c>
      <c r="D4465" t="s">
        <v>193</v>
      </c>
      <c r="E4465" t="s">
        <v>25</v>
      </c>
      <c r="F4465">
        <v>9791</v>
      </c>
      <c r="G4465" t="s">
        <v>158</v>
      </c>
      <c r="H4465" t="s">
        <v>189</v>
      </c>
      <c r="I4465" t="s">
        <v>189</v>
      </c>
      <c r="J4465" s="1">
        <v>45931</v>
      </c>
      <c r="K4465" t="s">
        <v>253</v>
      </c>
      <c r="L4465">
        <v>3</v>
      </c>
      <c r="M4465" t="s">
        <v>429</v>
      </c>
      <c r="N4465" t="s">
        <v>145</v>
      </c>
      <c r="O4465" t="s">
        <v>156</v>
      </c>
      <c r="P4465" t="s">
        <v>161</v>
      </c>
      <c r="Q4465">
        <v>575</v>
      </c>
      <c r="R4465">
        <v>174</v>
      </c>
      <c r="S4465">
        <v>3485</v>
      </c>
      <c r="T4465">
        <v>150</v>
      </c>
      <c r="U4465">
        <v>57</v>
      </c>
      <c r="V4465">
        <v>13</v>
      </c>
      <c r="W4465">
        <v>335</v>
      </c>
      <c r="X4465">
        <v>335</v>
      </c>
      <c r="Y4465">
        <v>0</v>
      </c>
      <c r="Z4465">
        <v>0</v>
      </c>
      <c r="AA4465">
        <v>2760</v>
      </c>
      <c r="AB4465">
        <v>0</v>
      </c>
      <c r="AC4465">
        <v>0</v>
      </c>
      <c r="AD4465">
        <v>13</v>
      </c>
      <c r="AE4465">
        <v>0</v>
      </c>
      <c r="AF4465">
        <v>136</v>
      </c>
      <c r="AG4465">
        <v>0</v>
      </c>
      <c r="AH4465">
        <v>9</v>
      </c>
      <c r="AI4465">
        <v>29</v>
      </c>
      <c r="AJ4465">
        <v>0</v>
      </c>
      <c r="AK4465">
        <v>0</v>
      </c>
      <c r="AL4465">
        <v>0</v>
      </c>
      <c r="AM4465">
        <v>0</v>
      </c>
      <c r="AN4465">
        <v>0</v>
      </c>
      <c r="AO4465">
        <v>116</v>
      </c>
      <c r="AP4465">
        <v>481</v>
      </c>
      <c r="AQ4465">
        <v>120</v>
      </c>
      <c r="AR4465">
        <v>0</v>
      </c>
      <c r="AS4465">
        <v>93</v>
      </c>
      <c r="AT4465">
        <v>13</v>
      </c>
      <c r="AU4465">
        <v>12</v>
      </c>
      <c r="AV4465">
        <v>1</v>
      </c>
      <c r="AW4465">
        <v>8</v>
      </c>
      <c r="AX4465">
        <v>0</v>
      </c>
      <c r="AY4465">
        <v>60</v>
      </c>
      <c r="AZ4465">
        <v>91</v>
      </c>
      <c r="BA4465">
        <v>42</v>
      </c>
      <c r="BB4465">
        <v>7</v>
      </c>
      <c r="BC4465">
        <v>4</v>
      </c>
      <c r="BD4465">
        <v>5</v>
      </c>
      <c r="BE4465">
        <v>0</v>
      </c>
      <c r="BF4465">
        <v>166</v>
      </c>
      <c r="BG4465">
        <v>575</v>
      </c>
      <c r="BH4465">
        <v>0</v>
      </c>
      <c r="BI4465">
        <v>56</v>
      </c>
      <c r="BJ4465" s="2">
        <v>45944</v>
      </c>
      <c r="BK4465">
        <v>0</v>
      </c>
      <c r="BL4465" s="3" t="str">
        <f>VLOOKUP(O4465,DropDownList!$H$1:$I$7,2,FALSE)</f>
        <v>2023/24</v>
      </c>
      <c r="BM4465" s="3" t="str">
        <f t="shared" si="70"/>
        <v>VSUR</v>
      </c>
    </row>
    <row r="4466" spans="1:65" x14ac:dyDescent="0.2">
      <c r="A4466">
        <v>2025</v>
      </c>
      <c r="B4466">
        <v>10</v>
      </c>
      <c r="C4466" t="s">
        <v>189</v>
      </c>
      <c r="D4466" t="s">
        <v>193</v>
      </c>
      <c r="E4466" t="s">
        <v>25</v>
      </c>
      <c r="F4466">
        <v>9791</v>
      </c>
      <c r="G4466" t="s">
        <v>158</v>
      </c>
      <c r="H4466" t="s">
        <v>189</v>
      </c>
      <c r="I4466" t="s">
        <v>189</v>
      </c>
      <c r="J4466" s="1">
        <v>45931</v>
      </c>
      <c r="K4466" t="s">
        <v>253</v>
      </c>
      <c r="L4466">
        <v>3</v>
      </c>
      <c r="M4466" t="s">
        <v>429</v>
      </c>
      <c r="N4466" t="s">
        <v>145</v>
      </c>
      <c r="O4466" t="s">
        <v>156</v>
      </c>
      <c r="P4466" t="s">
        <v>160</v>
      </c>
      <c r="Q4466">
        <v>22222.27</v>
      </c>
      <c r="R4466">
        <v>178</v>
      </c>
      <c r="S4466">
        <v>78322</v>
      </c>
      <c r="T4466">
        <v>3054.68</v>
      </c>
      <c r="U4466">
        <v>60</v>
      </c>
      <c r="V4466">
        <v>25</v>
      </c>
      <c r="W4466">
        <v>14305.9</v>
      </c>
      <c r="X4466">
        <v>14375.9</v>
      </c>
      <c r="Y4466">
        <v>0</v>
      </c>
      <c r="Z4466">
        <v>0</v>
      </c>
      <c r="AA4466">
        <v>53045.05</v>
      </c>
      <c r="AB4466">
        <v>3367</v>
      </c>
      <c r="AC4466">
        <v>46868.05</v>
      </c>
      <c r="AD4466">
        <v>13</v>
      </c>
      <c r="AE4466">
        <v>12</v>
      </c>
      <c r="AF4466">
        <v>109</v>
      </c>
      <c r="AG4466">
        <v>33</v>
      </c>
      <c r="AH4466">
        <v>8</v>
      </c>
      <c r="AI4466">
        <v>27</v>
      </c>
      <c r="AJ4466">
        <v>0</v>
      </c>
      <c r="AK4466">
        <v>0</v>
      </c>
      <c r="AL4466">
        <v>0</v>
      </c>
      <c r="AM4466">
        <v>0</v>
      </c>
      <c r="AN4466">
        <v>0</v>
      </c>
      <c r="AO4466">
        <v>120</v>
      </c>
      <c r="AP4466">
        <v>478</v>
      </c>
      <c r="AQ4466">
        <v>119</v>
      </c>
      <c r="AR4466">
        <v>1</v>
      </c>
      <c r="AS4466">
        <v>91</v>
      </c>
      <c r="AT4466">
        <v>14</v>
      </c>
      <c r="AU4466">
        <v>16</v>
      </c>
      <c r="AV4466">
        <v>3</v>
      </c>
      <c r="AW4466">
        <v>7</v>
      </c>
      <c r="AX4466">
        <v>0</v>
      </c>
      <c r="AY4466">
        <v>57</v>
      </c>
      <c r="AZ4466">
        <v>88</v>
      </c>
      <c r="BA4466">
        <v>41</v>
      </c>
      <c r="BB4466">
        <v>7</v>
      </c>
      <c r="BC4466">
        <v>4</v>
      </c>
      <c r="BD4466">
        <v>5</v>
      </c>
      <c r="BE4466">
        <v>0</v>
      </c>
      <c r="BF4466">
        <v>171</v>
      </c>
      <c r="BG4466">
        <v>16265</v>
      </c>
      <c r="BH4466">
        <v>1</v>
      </c>
      <c r="BI4466">
        <v>59</v>
      </c>
      <c r="BJ4466" s="2">
        <v>45944</v>
      </c>
      <c r="BK4466">
        <v>0</v>
      </c>
      <c r="BL4466" s="3" t="str">
        <f>VLOOKUP(O4466,DropDownList!$H$1:$I$7,2,FALSE)</f>
        <v>2023/24</v>
      </c>
      <c r="BM4466" s="3" t="str">
        <f t="shared" si="70"/>
        <v>SC COURT</v>
      </c>
    </row>
    <row r="4467" spans="1:65" x14ac:dyDescent="0.2">
      <c r="A4467">
        <v>2025</v>
      </c>
      <c r="B4467">
        <v>10</v>
      </c>
      <c r="C4467" t="s">
        <v>189</v>
      </c>
      <c r="D4467" t="s">
        <v>193</v>
      </c>
      <c r="E4467" t="s">
        <v>25</v>
      </c>
      <c r="F4467">
        <v>9791</v>
      </c>
      <c r="G4467" t="s">
        <v>158</v>
      </c>
      <c r="H4467" t="s">
        <v>189</v>
      </c>
      <c r="I4467" t="s">
        <v>189</v>
      </c>
      <c r="J4467" s="1">
        <v>45931</v>
      </c>
      <c r="K4467" t="s">
        <v>253</v>
      </c>
      <c r="L4467">
        <v>3</v>
      </c>
      <c r="M4467" t="s">
        <v>429</v>
      </c>
      <c r="N4467" t="s">
        <v>145</v>
      </c>
      <c r="O4467" t="s">
        <v>147</v>
      </c>
      <c r="P4467" t="s">
        <v>159</v>
      </c>
      <c r="Q4467">
        <v>0</v>
      </c>
      <c r="R4467">
        <v>2</v>
      </c>
      <c r="S4467">
        <v>2920</v>
      </c>
      <c r="T4467">
        <v>0</v>
      </c>
      <c r="U4467">
        <v>0</v>
      </c>
      <c r="V4467">
        <v>0</v>
      </c>
      <c r="W4467">
        <v>0</v>
      </c>
      <c r="X4467">
        <v>0</v>
      </c>
      <c r="Y4467">
        <v>0</v>
      </c>
      <c r="Z4467">
        <v>0</v>
      </c>
      <c r="AA4467">
        <v>2920</v>
      </c>
      <c r="AB4467">
        <v>0</v>
      </c>
      <c r="AC4467">
        <v>0</v>
      </c>
      <c r="AD4467">
        <v>0</v>
      </c>
      <c r="AE4467">
        <v>0</v>
      </c>
      <c r="AF4467">
        <v>2</v>
      </c>
      <c r="AG4467">
        <v>0</v>
      </c>
      <c r="AH4467">
        <v>0</v>
      </c>
      <c r="AI4467">
        <v>0</v>
      </c>
      <c r="AJ4467">
        <v>0</v>
      </c>
      <c r="AK4467">
        <v>0</v>
      </c>
      <c r="AL4467">
        <v>0</v>
      </c>
      <c r="AM4467">
        <v>0</v>
      </c>
      <c r="AN4467">
        <v>0</v>
      </c>
      <c r="AO4467">
        <v>0</v>
      </c>
      <c r="AP4467">
        <v>0</v>
      </c>
      <c r="AQ4467">
        <v>0</v>
      </c>
      <c r="AR4467">
        <v>0</v>
      </c>
      <c r="AS4467">
        <v>0</v>
      </c>
      <c r="AT4467">
        <v>0</v>
      </c>
      <c r="AU4467">
        <v>0</v>
      </c>
      <c r="AV4467">
        <v>0</v>
      </c>
      <c r="AW4467">
        <v>0</v>
      </c>
      <c r="AX4467">
        <v>0</v>
      </c>
      <c r="AY4467">
        <v>0</v>
      </c>
      <c r="AZ4467">
        <v>0</v>
      </c>
      <c r="BA4467">
        <v>0</v>
      </c>
      <c r="BB4467">
        <v>0</v>
      </c>
      <c r="BC4467">
        <v>0</v>
      </c>
      <c r="BD4467">
        <v>0</v>
      </c>
      <c r="BE4467">
        <v>0</v>
      </c>
      <c r="BF4467">
        <v>0</v>
      </c>
      <c r="BG4467">
        <v>0</v>
      </c>
      <c r="BH4467">
        <v>0</v>
      </c>
      <c r="BI4467">
        <v>0</v>
      </c>
      <c r="BJ4467" s="2">
        <v>45944</v>
      </c>
      <c r="BK4467">
        <v>0</v>
      </c>
      <c r="BL4467" s="3" t="str">
        <f>VLOOKUP(O4467,DropDownList!$H$1:$I$7,2,FALSE)</f>
        <v>2024/25</v>
      </c>
      <c r="BM4467" s="3" t="str">
        <f t="shared" si="70"/>
        <v>CONF</v>
      </c>
    </row>
    <row r="4468" spans="1:65" x14ac:dyDescent="0.2">
      <c r="A4468">
        <v>2025</v>
      </c>
      <c r="B4468">
        <v>10</v>
      </c>
      <c r="C4468" t="s">
        <v>189</v>
      </c>
      <c r="D4468" t="s">
        <v>193</v>
      </c>
      <c r="E4468" t="s">
        <v>25</v>
      </c>
      <c r="F4468">
        <v>9791</v>
      </c>
      <c r="G4468" t="s">
        <v>158</v>
      </c>
      <c r="H4468" t="s">
        <v>189</v>
      </c>
      <c r="I4468" t="s">
        <v>189</v>
      </c>
      <c r="J4468" s="1">
        <v>45931</v>
      </c>
      <c r="K4468" t="s">
        <v>253</v>
      </c>
      <c r="L4468">
        <v>3</v>
      </c>
      <c r="M4468" t="s">
        <v>429</v>
      </c>
      <c r="N4468" t="s">
        <v>145</v>
      </c>
      <c r="O4468" t="s">
        <v>147</v>
      </c>
      <c r="P4468" t="s">
        <v>160</v>
      </c>
      <c r="Q4468">
        <v>32515.759999999998</v>
      </c>
      <c r="R4468">
        <v>183</v>
      </c>
      <c r="S4468">
        <v>82336.09</v>
      </c>
      <c r="T4468">
        <v>2700</v>
      </c>
      <c r="U4468">
        <v>100</v>
      </c>
      <c r="V4468">
        <v>62</v>
      </c>
      <c r="W4468">
        <v>17856.740000000002</v>
      </c>
      <c r="X4468">
        <v>21228.74</v>
      </c>
      <c r="Y4468">
        <v>0</v>
      </c>
      <c r="Z4468">
        <v>0</v>
      </c>
      <c r="AA4468">
        <v>47120.33</v>
      </c>
      <c r="AB4468">
        <v>4770.99</v>
      </c>
      <c r="AC4468">
        <v>39502.269999999997</v>
      </c>
      <c r="AD4468">
        <v>29</v>
      </c>
      <c r="AE4468">
        <v>33</v>
      </c>
      <c r="AF4468">
        <v>78</v>
      </c>
      <c r="AG4468">
        <v>53</v>
      </c>
      <c r="AH4468">
        <v>4</v>
      </c>
      <c r="AI4468">
        <v>47</v>
      </c>
      <c r="AJ4468">
        <v>0</v>
      </c>
      <c r="AK4468">
        <v>0</v>
      </c>
      <c r="AL4468">
        <v>0</v>
      </c>
      <c r="AM4468">
        <v>0</v>
      </c>
      <c r="AN4468">
        <v>0</v>
      </c>
      <c r="AO4468">
        <v>119</v>
      </c>
      <c r="AP4468">
        <v>311</v>
      </c>
      <c r="AQ4468">
        <v>113</v>
      </c>
      <c r="AR4468">
        <v>0</v>
      </c>
      <c r="AS4468">
        <v>45</v>
      </c>
      <c r="AT4468">
        <v>2</v>
      </c>
      <c r="AU4468">
        <v>5</v>
      </c>
      <c r="AV4468">
        <v>2</v>
      </c>
      <c r="AW4468">
        <v>1</v>
      </c>
      <c r="AX4468">
        <v>0</v>
      </c>
      <c r="AY4468">
        <v>34</v>
      </c>
      <c r="AZ4468">
        <v>61</v>
      </c>
      <c r="BA4468">
        <v>22</v>
      </c>
      <c r="BB4468">
        <v>8</v>
      </c>
      <c r="BC4468">
        <v>5</v>
      </c>
      <c r="BD4468">
        <v>2</v>
      </c>
      <c r="BE4468">
        <v>0</v>
      </c>
      <c r="BF4468">
        <v>179</v>
      </c>
      <c r="BG4468">
        <v>18379.09</v>
      </c>
      <c r="BH4468">
        <v>1</v>
      </c>
      <c r="BI4468">
        <v>98</v>
      </c>
      <c r="BJ4468" s="2">
        <v>45944</v>
      </c>
      <c r="BK4468">
        <v>1</v>
      </c>
      <c r="BL4468" s="3" t="str">
        <f>VLOOKUP(O4468,DropDownList!$H$1:$I$7,2,FALSE)</f>
        <v>2024/25</v>
      </c>
      <c r="BM4468" s="3" t="str">
        <f t="shared" si="70"/>
        <v>SC COURT</v>
      </c>
    </row>
    <row r="4469" spans="1:65" x14ac:dyDescent="0.2">
      <c r="A4469">
        <v>2025</v>
      </c>
      <c r="B4469">
        <v>10</v>
      </c>
      <c r="C4469" t="s">
        <v>189</v>
      </c>
      <c r="D4469" t="s">
        <v>194</v>
      </c>
      <c r="E4469" t="s">
        <v>26</v>
      </c>
      <c r="F4469">
        <v>9380</v>
      </c>
      <c r="G4469" t="s">
        <v>141</v>
      </c>
      <c r="H4469" t="s">
        <v>189</v>
      </c>
      <c r="I4469" t="s">
        <v>189</v>
      </c>
      <c r="J4469" s="1">
        <v>45931</v>
      </c>
      <c r="K4469" t="s">
        <v>253</v>
      </c>
      <c r="L4469">
        <v>3</v>
      </c>
      <c r="M4469" t="s">
        <v>429</v>
      </c>
      <c r="N4469" t="s">
        <v>145</v>
      </c>
      <c r="O4469" t="s">
        <v>149</v>
      </c>
      <c r="P4469" t="s">
        <v>146</v>
      </c>
      <c r="Q4469">
        <v>510</v>
      </c>
      <c r="R4469">
        <v>53</v>
      </c>
      <c r="S4469">
        <v>1020</v>
      </c>
      <c r="T4469">
        <v>20</v>
      </c>
      <c r="U4469">
        <v>39</v>
      </c>
      <c r="V4469">
        <v>23</v>
      </c>
      <c r="W4469">
        <v>480</v>
      </c>
      <c r="X4469">
        <v>480</v>
      </c>
      <c r="Y4469">
        <v>0</v>
      </c>
      <c r="Z4469">
        <v>0</v>
      </c>
      <c r="AA4469">
        <v>490</v>
      </c>
      <c r="AB4469">
        <v>0</v>
      </c>
      <c r="AC4469">
        <v>0</v>
      </c>
      <c r="AD4469">
        <v>23</v>
      </c>
      <c r="AE4469">
        <v>0</v>
      </c>
      <c r="AF4469">
        <v>27</v>
      </c>
      <c r="AG4469">
        <v>0</v>
      </c>
      <c r="AH4469">
        <v>1</v>
      </c>
      <c r="AI4469">
        <v>25</v>
      </c>
      <c r="AJ4469">
        <v>0</v>
      </c>
      <c r="AK4469">
        <v>0</v>
      </c>
      <c r="AL4469">
        <v>0</v>
      </c>
      <c r="AM4469">
        <v>0</v>
      </c>
      <c r="AN4469">
        <v>0</v>
      </c>
      <c r="AO4469">
        <v>38</v>
      </c>
      <c r="AP4469">
        <v>68</v>
      </c>
      <c r="AQ4469">
        <v>37</v>
      </c>
      <c r="AR4469">
        <v>0</v>
      </c>
      <c r="AS4469">
        <v>9</v>
      </c>
      <c r="AT4469">
        <v>0</v>
      </c>
      <c r="AU4469">
        <v>0</v>
      </c>
      <c r="AV4469">
        <v>0</v>
      </c>
      <c r="AW4469">
        <v>0</v>
      </c>
      <c r="AX4469">
        <v>0</v>
      </c>
      <c r="AY4469">
        <v>2</v>
      </c>
      <c r="AZ4469">
        <v>10</v>
      </c>
      <c r="BA4469">
        <v>4</v>
      </c>
      <c r="BB4469">
        <v>1</v>
      </c>
      <c r="BC4469">
        <v>0</v>
      </c>
      <c r="BD4469">
        <v>1</v>
      </c>
      <c r="BE4469">
        <v>0</v>
      </c>
      <c r="BF4469">
        <v>53</v>
      </c>
      <c r="BG4469">
        <v>510</v>
      </c>
      <c r="BH4469">
        <v>0</v>
      </c>
      <c r="BI4469">
        <v>39</v>
      </c>
      <c r="BJ4469" s="2">
        <v>45944</v>
      </c>
      <c r="BK4469">
        <v>0</v>
      </c>
      <c r="BL4469" s="3" t="str">
        <f>VLOOKUP(O4469,DropDownList!$H$1:$I$7,2,FALSE)</f>
        <v>2025/26</v>
      </c>
      <c r="BM4469" s="3" t="str">
        <f t="shared" si="70"/>
        <v>VSUR</v>
      </c>
    </row>
    <row r="4470" spans="1:65" x14ac:dyDescent="0.2">
      <c r="A4470">
        <v>2025</v>
      </c>
      <c r="B4470">
        <v>10</v>
      </c>
      <c r="C4470" t="s">
        <v>189</v>
      </c>
      <c r="D4470" t="s">
        <v>194</v>
      </c>
      <c r="E4470" t="s">
        <v>26</v>
      </c>
      <c r="F4470">
        <v>9380</v>
      </c>
      <c r="G4470" t="s">
        <v>141</v>
      </c>
      <c r="H4470" t="s">
        <v>189</v>
      </c>
      <c r="I4470" t="s">
        <v>189</v>
      </c>
      <c r="J4470" s="1">
        <v>45931</v>
      </c>
      <c r="K4470" t="s">
        <v>253</v>
      </c>
      <c r="L4470">
        <v>3</v>
      </c>
      <c r="M4470" t="s">
        <v>429</v>
      </c>
      <c r="N4470" t="s">
        <v>145</v>
      </c>
      <c r="O4470" t="s">
        <v>147</v>
      </c>
      <c r="P4470" t="s">
        <v>150</v>
      </c>
      <c r="Q4470">
        <v>35791.35</v>
      </c>
      <c r="R4470">
        <v>426</v>
      </c>
      <c r="S4470">
        <v>65124.29</v>
      </c>
      <c r="T4470">
        <v>5143.7700000000004</v>
      </c>
      <c r="U4470">
        <v>240</v>
      </c>
      <c r="V4470">
        <v>166</v>
      </c>
      <c r="W4470">
        <v>23890.92</v>
      </c>
      <c r="X4470">
        <v>27416.09</v>
      </c>
      <c r="Y4470">
        <v>389</v>
      </c>
      <c r="Z4470">
        <v>59980.52</v>
      </c>
      <c r="AA4470">
        <v>24189.17</v>
      </c>
      <c r="AB4470">
        <v>7414.93</v>
      </c>
      <c r="AC4470">
        <v>16774.240000000002</v>
      </c>
      <c r="AD4470">
        <v>135</v>
      </c>
      <c r="AE4470">
        <v>31</v>
      </c>
      <c r="AF4470">
        <v>148</v>
      </c>
      <c r="AG4470">
        <v>69</v>
      </c>
      <c r="AH4470">
        <v>37</v>
      </c>
      <c r="AI4470">
        <v>171</v>
      </c>
      <c r="AJ4470">
        <v>63</v>
      </c>
      <c r="AK4470">
        <v>29</v>
      </c>
      <c r="AL4470">
        <v>10</v>
      </c>
      <c r="AM4470">
        <v>12</v>
      </c>
      <c r="AN4470">
        <v>5</v>
      </c>
      <c r="AO4470">
        <v>308</v>
      </c>
      <c r="AP4470">
        <v>966</v>
      </c>
      <c r="AQ4470">
        <v>316</v>
      </c>
      <c r="AR4470">
        <v>4</v>
      </c>
      <c r="AS4470">
        <v>149</v>
      </c>
      <c r="AT4470">
        <v>23</v>
      </c>
      <c r="AU4470">
        <v>1</v>
      </c>
      <c r="AV4470">
        <v>0</v>
      </c>
      <c r="AW4470">
        <v>0</v>
      </c>
      <c r="AX4470">
        <v>0</v>
      </c>
      <c r="AY4470">
        <v>97</v>
      </c>
      <c r="AZ4470">
        <v>199</v>
      </c>
      <c r="BA4470">
        <v>94</v>
      </c>
      <c r="BB4470">
        <v>14</v>
      </c>
      <c r="BC4470">
        <v>8</v>
      </c>
      <c r="BD4470">
        <v>0</v>
      </c>
      <c r="BE4470">
        <v>0</v>
      </c>
      <c r="BF4470">
        <v>312</v>
      </c>
      <c r="BG4470">
        <v>28170.33</v>
      </c>
      <c r="BH4470">
        <v>1</v>
      </c>
      <c r="BI4470">
        <v>240</v>
      </c>
      <c r="BJ4470" s="2">
        <v>45944</v>
      </c>
      <c r="BK4470">
        <v>0</v>
      </c>
      <c r="BL4470" s="3" t="str">
        <f>VLOOKUP(O4470,DropDownList!$H$1:$I$7,2,FALSE)</f>
        <v>2024/25</v>
      </c>
      <c r="BM4470" s="3" t="str">
        <f t="shared" si="70"/>
        <v>FISCAL FINES</v>
      </c>
    </row>
    <row r="4471" spans="1:65" x14ac:dyDescent="0.2">
      <c r="A4471">
        <v>2025</v>
      </c>
      <c r="B4471">
        <v>10</v>
      </c>
      <c r="C4471" t="s">
        <v>189</v>
      </c>
      <c r="D4471" t="s">
        <v>194</v>
      </c>
      <c r="E4471" t="s">
        <v>26</v>
      </c>
      <c r="F4471">
        <v>9380</v>
      </c>
      <c r="G4471" t="s">
        <v>141</v>
      </c>
      <c r="H4471" t="s">
        <v>189</v>
      </c>
      <c r="I4471" t="s">
        <v>189</v>
      </c>
      <c r="J4471" s="1">
        <v>45931</v>
      </c>
      <c r="K4471" t="s">
        <v>253</v>
      </c>
      <c r="L4471">
        <v>3</v>
      </c>
      <c r="M4471" t="s">
        <v>429</v>
      </c>
      <c r="N4471" t="s">
        <v>145</v>
      </c>
      <c r="O4471" t="s">
        <v>147</v>
      </c>
      <c r="P4471" t="s">
        <v>153</v>
      </c>
      <c r="Q4471">
        <v>225</v>
      </c>
      <c r="R4471">
        <v>15</v>
      </c>
      <c r="S4471">
        <v>1080</v>
      </c>
      <c r="T4471">
        <v>0</v>
      </c>
      <c r="U4471">
        <v>5</v>
      </c>
      <c r="V4471">
        <v>5</v>
      </c>
      <c r="W4471">
        <v>225</v>
      </c>
      <c r="X4471">
        <v>225</v>
      </c>
      <c r="Y4471">
        <v>0</v>
      </c>
      <c r="Z4471">
        <v>0</v>
      </c>
      <c r="AA4471">
        <v>855</v>
      </c>
      <c r="AB4471">
        <v>0</v>
      </c>
      <c r="AC4471">
        <v>855</v>
      </c>
      <c r="AD4471">
        <v>5</v>
      </c>
      <c r="AE4471">
        <v>0</v>
      </c>
      <c r="AF4471">
        <v>10</v>
      </c>
      <c r="AG4471">
        <v>0</v>
      </c>
      <c r="AH4471">
        <v>0</v>
      </c>
      <c r="AI4471">
        <v>5</v>
      </c>
      <c r="AJ4471">
        <v>0</v>
      </c>
      <c r="AK4471">
        <v>0</v>
      </c>
      <c r="AL4471">
        <v>0</v>
      </c>
      <c r="AM4471">
        <v>0</v>
      </c>
      <c r="AN4471">
        <v>0</v>
      </c>
      <c r="AO4471">
        <v>10</v>
      </c>
      <c r="AP4471">
        <v>24</v>
      </c>
      <c r="AQ4471">
        <v>11</v>
      </c>
      <c r="AR4471">
        <v>0</v>
      </c>
      <c r="AS4471">
        <v>7</v>
      </c>
      <c r="AT4471">
        <v>0</v>
      </c>
      <c r="AU4471">
        <v>0</v>
      </c>
      <c r="AV4471">
        <v>0</v>
      </c>
      <c r="AW4471">
        <v>0</v>
      </c>
      <c r="AX4471">
        <v>0</v>
      </c>
      <c r="AY4471">
        <v>1</v>
      </c>
      <c r="AZ4471">
        <v>3</v>
      </c>
      <c r="BA4471">
        <v>2</v>
      </c>
      <c r="BB4471">
        <v>0</v>
      </c>
      <c r="BC4471">
        <v>0</v>
      </c>
      <c r="BD4471">
        <v>0</v>
      </c>
      <c r="BE4471">
        <v>0</v>
      </c>
      <c r="BF4471">
        <v>10</v>
      </c>
      <c r="BG4471">
        <v>225</v>
      </c>
      <c r="BH4471">
        <v>0</v>
      </c>
      <c r="BI4471">
        <v>5</v>
      </c>
      <c r="BJ4471" s="2">
        <v>45944</v>
      </c>
      <c r="BK4471">
        <v>0</v>
      </c>
      <c r="BL4471" s="3" t="str">
        <f>VLOOKUP(O4471,DropDownList!$H$1:$I$7,2,FALSE)</f>
        <v>2024/25</v>
      </c>
      <c r="BM4471" s="3" t="str">
        <f t="shared" si="70"/>
        <v>PREG</v>
      </c>
    </row>
    <row r="4472" spans="1:65" x14ac:dyDescent="0.2">
      <c r="A4472">
        <v>2025</v>
      </c>
      <c r="B4472">
        <v>10</v>
      </c>
      <c r="C4472" t="s">
        <v>189</v>
      </c>
      <c r="D4472" t="s">
        <v>194</v>
      </c>
      <c r="E4472" t="s">
        <v>26</v>
      </c>
      <c r="F4472">
        <v>9380</v>
      </c>
      <c r="G4472" t="s">
        <v>141</v>
      </c>
      <c r="H4472" t="s">
        <v>189</v>
      </c>
      <c r="I4472" t="s">
        <v>189</v>
      </c>
      <c r="J4472" s="1">
        <v>45931</v>
      </c>
      <c r="K4472" t="s">
        <v>253</v>
      </c>
      <c r="L4472">
        <v>3</v>
      </c>
      <c r="M4472" t="s">
        <v>429</v>
      </c>
      <c r="N4472" t="s">
        <v>145</v>
      </c>
      <c r="O4472" t="s">
        <v>155</v>
      </c>
      <c r="P4472" t="s">
        <v>152</v>
      </c>
      <c r="Q4472">
        <v>0</v>
      </c>
      <c r="R4472">
        <v>42</v>
      </c>
      <c r="S4472">
        <v>1680</v>
      </c>
      <c r="T4472">
        <v>920</v>
      </c>
      <c r="U4472">
        <v>0</v>
      </c>
      <c r="V4472">
        <v>0</v>
      </c>
      <c r="W4472">
        <v>0</v>
      </c>
      <c r="X4472">
        <v>0</v>
      </c>
      <c r="Y4472">
        <v>0</v>
      </c>
      <c r="Z4472">
        <v>0</v>
      </c>
      <c r="AA4472">
        <v>760</v>
      </c>
      <c r="AB4472">
        <v>0</v>
      </c>
      <c r="AC4472">
        <v>760</v>
      </c>
      <c r="AD4472">
        <v>0</v>
      </c>
      <c r="AE4472">
        <v>0</v>
      </c>
      <c r="AF4472">
        <v>19</v>
      </c>
      <c r="AG4472">
        <v>0</v>
      </c>
      <c r="AH4472">
        <v>23</v>
      </c>
      <c r="AI4472">
        <v>0</v>
      </c>
      <c r="AJ4472">
        <v>0</v>
      </c>
      <c r="AK4472">
        <v>0</v>
      </c>
      <c r="AL4472">
        <v>0</v>
      </c>
      <c r="AM4472">
        <v>0</v>
      </c>
      <c r="AN4472">
        <v>0</v>
      </c>
      <c r="AO4472">
        <v>0</v>
      </c>
      <c r="AP4472">
        <v>0</v>
      </c>
      <c r="AQ4472">
        <v>0</v>
      </c>
      <c r="AR4472">
        <v>0</v>
      </c>
      <c r="AS4472">
        <v>0</v>
      </c>
      <c r="AT4472">
        <v>0</v>
      </c>
      <c r="AU4472">
        <v>0</v>
      </c>
      <c r="AV4472">
        <v>0</v>
      </c>
      <c r="AW4472">
        <v>0</v>
      </c>
      <c r="AX4472">
        <v>0</v>
      </c>
      <c r="AY4472">
        <v>0</v>
      </c>
      <c r="AZ4472">
        <v>0</v>
      </c>
      <c r="BA4472">
        <v>0</v>
      </c>
      <c r="BB4472">
        <v>0</v>
      </c>
      <c r="BC4472">
        <v>0</v>
      </c>
      <c r="BD4472">
        <v>0</v>
      </c>
      <c r="BE4472">
        <v>0</v>
      </c>
      <c r="BF4472">
        <v>0</v>
      </c>
      <c r="BG4472">
        <v>0</v>
      </c>
      <c r="BH4472">
        <v>0</v>
      </c>
      <c r="BI4472">
        <v>0</v>
      </c>
      <c r="BJ4472" s="2">
        <v>45944</v>
      </c>
      <c r="BK4472">
        <v>0</v>
      </c>
      <c r="BL4472" s="3" t="str">
        <f>VLOOKUP(O4472,DropDownList!$H$1:$I$7,2,FALSE)</f>
        <v>2022/23</v>
      </c>
      <c r="BM4472" s="3" t="str">
        <f t="shared" si="70"/>
        <v>PCOA</v>
      </c>
    </row>
    <row r="4473" spans="1:65" x14ac:dyDescent="0.2">
      <c r="A4473">
        <v>2025</v>
      </c>
      <c r="B4473">
        <v>10</v>
      </c>
      <c r="C4473" t="s">
        <v>189</v>
      </c>
      <c r="D4473" t="s">
        <v>194</v>
      </c>
      <c r="E4473" t="s">
        <v>26</v>
      </c>
      <c r="F4473">
        <v>9380</v>
      </c>
      <c r="G4473" t="s">
        <v>141</v>
      </c>
      <c r="H4473" t="s">
        <v>189</v>
      </c>
      <c r="I4473" t="s">
        <v>189</v>
      </c>
      <c r="J4473" s="1">
        <v>45931</v>
      </c>
      <c r="K4473" t="s">
        <v>253</v>
      </c>
      <c r="L4473">
        <v>3</v>
      </c>
      <c r="M4473" t="s">
        <v>429</v>
      </c>
      <c r="N4473" t="s">
        <v>145</v>
      </c>
      <c r="O4473" t="s">
        <v>155</v>
      </c>
      <c r="P4473" t="s">
        <v>148</v>
      </c>
      <c r="Q4473">
        <v>461.56</v>
      </c>
      <c r="R4473">
        <v>24</v>
      </c>
      <c r="S4473">
        <v>1440</v>
      </c>
      <c r="T4473">
        <v>61.56</v>
      </c>
      <c r="U4473">
        <v>8</v>
      </c>
      <c r="V4473">
        <v>4</v>
      </c>
      <c r="W4473">
        <v>240</v>
      </c>
      <c r="X4473">
        <v>240</v>
      </c>
      <c r="Y4473">
        <v>0</v>
      </c>
      <c r="Z4473">
        <v>0</v>
      </c>
      <c r="AA4473">
        <v>916.88</v>
      </c>
      <c r="AB4473">
        <v>0</v>
      </c>
      <c r="AC4473">
        <v>916.88</v>
      </c>
      <c r="AD4473">
        <v>4</v>
      </c>
      <c r="AE4473">
        <v>0</v>
      </c>
      <c r="AF4473">
        <v>14</v>
      </c>
      <c r="AG4473">
        <v>1</v>
      </c>
      <c r="AH4473">
        <v>1</v>
      </c>
      <c r="AI4473">
        <v>7</v>
      </c>
      <c r="AJ4473">
        <v>0</v>
      </c>
      <c r="AK4473">
        <v>0</v>
      </c>
      <c r="AL4473">
        <v>0</v>
      </c>
      <c r="AM4473">
        <v>0</v>
      </c>
      <c r="AN4473">
        <v>0</v>
      </c>
      <c r="AO4473">
        <v>20</v>
      </c>
      <c r="AP4473">
        <v>146</v>
      </c>
      <c r="AQ4473">
        <v>22</v>
      </c>
      <c r="AR4473">
        <v>0</v>
      </c>
      <c r="AS4473">
        <v>24</v>
      </c>
      <c r="AT4473">
        <v>4</v>
      </c>
      <c r="AU4473">
        <v>0</v>
      </c>
      <c r="AV4473">
        <v>0</v>
      </c>
      <c r="AW4473">
        <v>0</v>
      </c>
      <c r="AX4473">
        <v>0</v>
      </c>
      <c r="AY4473">
        <v>17</v>
      </c>
      <c r="AZ4473">
        <v>43</v>
      </c>
      <c r="BA4473">
        <v>30</v>
      </c>
      <c r="BB4473">
        <v>0</v>
      </c>
      <c r="BC4473">
        <v>0</v>
      </c>
      <c r="BD4473">
        <v>0</v>
      </c>
      <c r="BE4473">
        <v>0</v>
      </c>
      <c r="BF4473">
        <v>20</v>
      </c>
      <c r="BG4473">
        <v>420</v>
      </c>
      <c r="BH4473">
        <v>1</v>
      </c>
      <c r="BI4473">
        <v>8</v>
      </c>
      <c r="BJ4473" s="2">
        <v>45944</v>
      </c>
      <c r="BK4473">
        <v>0</v>
      </c>
      <c r="BL4473" s="3" t="str">
        <f>VLOOKUP(O4473,DropDownList!$H$1:$I$7,2,FALSE)</f>
        <v>2022/23</v>
      </c>
      <c r="BM4473" s="3" t="str">
        <f t="shared" si="70"/>
        <v>PRAS</v>
      </c>
    </row>
    <row r="4474" spans="1:65" x14ac:dyDescent="0.2">
      <c r="A4474">
        <v>2025</v>
      </c>
      <c r="B4474">
        <v>10</v>
      </c>
      <c r="C4474" t="s">
        <v>189</v>
      </c>
      <c r="D4474" t="s">
        <v>194</v>
      </c>
      <c r="E4474" t="s">
        <v>26</v>
      </c>
      <c r="F4474">
        <v>9380</v>
      </c>
      <c r="G4474" t="s">
        <v>141</v>
      </c>
      <c r="H4474" t="s">
        <v>189</v>
      </c>
      <c r="I4474" t="s">
        <v>189</v>
      </c>
      <c r="J4474" s="1">
        <v>45931</v>
      </c>
      <c r="K4474" t="s">
        <v>253</v>
      </c>
      <c r="L4474">
        <v>3</v>
      </c>
      <c r="M4474" t="s">
        <v>429</v>
      </c>
      <c r="N4474" t="s">
        <v>145</v>
      </c>
      <c r="O4474" t="s">
        <v>155</v>
      </c>
      <c r="P4474" t="s">
        <v>151</v>
      </c>
      <c r="Q4474">
        <v>0</v>
      </c>
      <c r="R4474">
        <v>119</v>
      </c>
      <c r="S4474">
        <v>3570</v>
      </c>
      <c r="T4474">
        <v>1080</v>
      </c>
      <c r="U4474">
        <v>0</v>
      </c>
      <c r="V4474">
        <v>0</v>
      </c>
      <c r="W4474">
        <v>0</v>
      </c>
      <c r="X4474">
        <v>0</v>
      </c>
      <c r="Y4474">
        <v>0</v>
      </c>
      <c r="Z4474">
        <v>0</v>
      </c>
      <c r="AA4474">
        <v>2490</v>
      </c>
      <c r="AB4474">
        <v>0</v>
      </c>
      <c r="AC4474">
        <v>2490</v>
      </c>
      <c r="AD4474">
        <v>0</v>
      </c>
      <c r="AE4474">
        <v>0</v>
      </c>
      <c r="AF4474">
        <v>83</v>
      </c>
      <c r="AG4474">
        <v>0</v>
      </c>
      <c r="AH4474">
        <v>36</v>
      </c>
      <c r="AI4474">
        <v>0</v>
      </c>
      <c r="AJ4474">
        <v>0</v>
      </c>
      <c r="AK4474">
        <v>0</v>
      </c>
      <c r="AL4474">
        <v>0</v>
      </c>
      <c r="AM4474">
        <v>17</v>
      </c>
      <c r="AN4474">
        <v>0</v>
      </c>
      <c r="AO4474">
        <v>0</v>
      </c>
      <c r="AP4474">
        <v>0</v>
      </c>
      <c r="AQ4474">
        <v>0</v>
      </c>
      <c r="AR4474">
        <v>0</v>
      </c>
      <c r="AS4474">
        <v>0</v>
      </c>
      <c r="AT4474">
        <v>0</v>
      </c>
      <c r="AU4474">
        <v>0</v>
      </c>
      <c r="AV4474">
        <v>0</v>
      </c>
      <c r="AW4474">
        <v>0</v>
      </c>
      <c r="AX4474">
        <v>0</v>
      </c>
      <c r="AY4474">
        <v>0</v>
      </c>
      <c r="AZ4474">
        <v>0</v>
      </c>
      <c r="BA4474">
        <v>0</v>
      </c>
      <c r="BB4474">
        <v>0</v>
      </c>
      <c r="BC4474">
        <v>0</v>
      </c>
      <c r="BD4474">
        <v>0</v>
      </c>
      <c r="BE4474">
        <v>0</v>
      </c>
      <c r="BF4474">
        <v>0</v>
      </c>
      <c r="BG4474">
        <v>0</v>
      </c>
      <c r="BH4474">
        <v>0</v>
      </c>
      <c r="BI4474">
        <v>0</v>
      </c>
      <c r="BJ4474" s="2">
        <v>45944</v>
      </c>
      <c r="BK4474">
        <v>0</v>
      </c>
      <c r="BL4474" s="3" t="str">
        <f>VLOOKUP(O4474,DropDownList!$H$1:$I$7,2,FALSE)</f>
        <v>2022/23</v>
      </c>
      <c r="BM4474" s="3" t="str">
        <f t="shared" si="70"/>
        <v>PCPF</v>
      </c>
    </row>
    <row r="4475" spans="1:65" x14ac:dyDescent="0.2">
      <c r="A4475">
        <v>2025</v>
      </c>
      <c r="B4475">
        <v>10</v>
      </c>
      <c r="C4475" t="s">
        <v>189</v>
      </c>
      <c r="D4475" t="s">
        <v>194</v>
      </c>
      <c r="E4475" t="s">
        <v>26</v>
      </c>
      <c r="F4475">
        <v>9380</v>
      </c>
      <c r="G4475" t="s">
        <v>141</v>
      </c>
      <c r="H4475" t="s">
        <v>189</v>
      </c>
      <c r="I4475" t="s">
        <v>189</v>
      </c>
      <c r="J4475" s="1">
        <v>45931</v>
      </c>
      <c r="K4475" t="s">
        <v>253</v>
      </c>
      <c r="L4475">
        <v>3</v>
      </c>
      <c r="M4475" t="s">
        <v>429</v>
      </c>
      <c r="N4475" t="s">
        <v>145</v>
      </c>
      <c r="O4475" t="s">
        <v>155</v>
      </c>
      <c r="P4475" t="s">
        <v>153</v>
      </c>
      <c r="Q4475">
        <v>233.12</v>
      </c>
      <c r="R4475">
        <v>18</v>
      </c>
      <c r="S4475">
        <v>810</v>
      </c>
      <c r="T4475">
        <v>0</v>
      </c>
      <c r="U4475">
        <v>6</v>
      </c>
      <c r="V4475">
        <v>5</v>
      </c>
      <c r="W4475">
        <v>225</v>
      </c>
      <c r="X4475">
        <v>225</v>
      </c>
      <c r="Y4475">
        <v>0</v>
      </c>
      <c r="Z4475">
        <v>0</v>
      </c>
      <c r="AA4475">
        <v>576.88</v>
      </c>
      <c r="AB4475">
        <v>0</v>
      </c>
      <c r="AC4475">
        <v>576.88</v>
      </c>
      <c r="AD4475">
        <v>5</v>
      </c>
      <c r="AE4475">
        <v>0</v>
      </c>
      <c r="AF4475">
        <v>12</v>
      </c>
      <c r="AG4475">
        <v>1</v>
      </c>
      <c r="AH4475">
        <v>0</v>
      </c>
      <c r="AI4475">
        <v>5</v>
      </c>
      <c r="AJ4475">
        <v>0</v>
      </c>
      <c r="AK4475">
        <v>0</v>
      </c>
      <c r="AL4475">
        <v>0</v>
      </c>
      <c r="AM4475">
        <v>0</v>
      </c>
      <c r="AN4475">
        <v>0</v>
      </c>
      <c r="AO4475">
        <v>14</v>
      </c>
      <c r="AP4475">
        <v>56</v>
      </c>
      <c r="AQ4475">
        <v>16</v>
      </c>
      <c r="AR4475">
        <v>1</v>
      </c>
      <c r="AS4475">
        <v>19</v>
      </c>
      <c r="AT4475">
        <v>3</v>
      </c>
      <c r="AU4475">
        <v>0</v>
      </c>
      <c r="AV4475">
        <v>0</v>
      </c>
      <c r="AW4475">
        <v>0</v>
      </c>
      <c r="AX4475">
        <v>0</v>
      </c>
      <c r="AY4475">
        <v>1</v>
      </c>
      <c r="AZ4475">
        <v>7</v>
      </c>
      <c r="BA4475">
        <v>5</v>
      </c>
      <c r="BB4475">
        <v>0</v>
      </c>
      <c r="BC4475">
        <v>0</v>
      </c>
      <c r="BD4475">
        <v>0</v>
      </c>
      <c r="BE4475">
        <v>0</v>
      </c>
      <c r="BF4475">
        <v>13</v>
      </c>
      <c r="BG4475">
        <v>225</v>
      </c>
      <c r="BH4475">
        <v>0</v>
      </c>
      <c r="BI4475">
        <v>5</v>
      </c>
      <c r="BJ4475" s="2">
        <v>45944</v>
      </c>
      <c r="BK4475">
        <v>0</v>
      </c>
      <c r="BL4475" s="3" t="str">
        <f>VLOOKUP(O4475,DropDownList!$H$1:$I$7,2,FALSE)</f>
        <v>2022/23</v>
      </c>
      <c r="BM4475" s="3" t="str">
        <f t="shared" si="70"/>
        <v>PREG</v>
      </c>
    </row>
    <row r="4476" spans="1:65" x14ac:dyDescent="0.2">
      <c r="A4476">
        <v>2025</v>
      </c>
      <c r="B4476">
        <v>10</v>
      </c>
      <c r="C4476" t="s">
        <v>189</v>
      </c>
      <c r="D4476" t="s">
        <v>194</v>
      </c>
      <c r="E4476" t="s">
        <v>26</v>
      </c>
      <c r="F4476">
        <v>9380</v>
      </c>
      <c r="G4476" t="s">
        <v>141</v>
      </c>
      <c r="H4476" t="s">
        <v>189</v>
      </c>
      <c r="I4476" t="s">
        <v>189</v>
      </c>
      <c r="J4476" s="1">
        <v>45931</v>
      </c>
      <c r="K4476" t="s">
        <v>253</v>
      </c>
      <c r="L4476">
        <v>3</v>
      </c>
      <c r="M4476" t="s">
        <v>429</v>
      </c>
      <c r="N4476" t="s">
        <v>145</v>
      </c>
      <c r="O4476" t="s">
        <v>147</v>
      </c>
      <c r="P4476" t="s">
        <v>146</v>
      </c>
      <c r="Q4476">
        <v>1341.57</v>
      </c>
      <c r="R4476">
        <v>297</v>
      </c>
      <c r="S4476">
        <v>5030</v>
      </c>
      <c r="T4476">
        <v>120</v>
      </c>
      <c r="U4476">
        <v>158</v>
      </c>
      <c r="V4476">
        <v>43</v>
      </c>
      <c r="W4476">
        <v>700</v>
      </c>
      <c r="X4476">
        <v>700</v>
      </c>
      <c r="Y4476">
        <v>0</v>
      </c>
      <c r="Z4476">
        <v>0</v>
      </c>
      <c r="AA4476">
        <v>3568.43</v>
      </c>
      <c r="AB4476">
        <v>0</v>
      </c>
      <c r="AC4476">
        <v>0</v>
      </c>
      <c r="AD4476">
        <v>43</v>
      </c>
      <c r="AE4476">
        <v>0</v>
      </c>
      <c r="AF4476">
        <v>211</v>
      </c>
      <c r="AG4476">
        <v>1</v>
      </c>
      <c r="AH4476">
        <v>5</v>
      </c>
      <c r="AI4476">
        <v>80</v>
      </c>
      <c r="AJ4476">
        <v>0</v>
      </c>
      <c r="AK4476">
        <v>0</v>
      </c>
      <c r="AL4476">
        <v>0</v>
      </c>
      <c r="AM4476">
        <v>0</v>
      </c>
      <c r="AN4476">
        <v>0</v>
      </c>
      <c r="AO4476">
        <v>205</v>
      </c>
      <c r="AP4476">
        <v>608</v>
      </c>
      <c r="AQ4476">
        <v>199</v>
      </c>
      <c r="AR4476">
        <v>0</v>
      </c>
      <c r="AS4476">
        <v>78</v>
      </c>
      <c r="AT4476">
        <v>13</v>
      </c>
      <c r="AU4476">
        <v>4</v>
      </c>
      <c r="AV4476">
        <v>0</v>
      </c>
      <c r="AW4476">
        <v>4</v>
      </c>
      <c r="AX4476">
        <v>0</v>
      </c>
      <c r="AY4476">
        <v>84</v>
      </c>
      <c r="AZ4476">
        <v>135</v>
      </c>
      <c r="BA4476">
        <v>44</v>
      </c>
      <c r="BB4476">
        <v>12</v>
      </c>
      <c r="BC4476">
        <v>5</v>
      </c>
      <c r="BD4476">
        <v>7</v>
      </c>
      <c r="BE4476">
        <v>0</v>
      </c>
      <c r="BF4476">
        <v>293</v>
      </c>
      <c r="BG4476">
        <v>1340</v>
      </c>
      <c r="BH4476">
        <v>0</v>
      </c>
      <c r="BI4476">
        <v>158</v>
      </c>
      <c r="BJ4476" s="2">
        <v>45944</v>
      </c>
      <c r="BK4476">
        <v>0</v>
      </c>
      <c r="BL4476" s="3" t="str">
        <f>VLOOKUP(O4476,DropDownList!$H$1:$I$7,2,FALSE)</f>
        <v>2024/25</v>
      </c>
      <c r="BM4476" s="3" t="str">
        <f t="shared" si="70"/>
        <v>VSUR</v>
      </c>
    </row>
    <row r="4477" spans="1:65" x14ac:dyDescent="0.2">
      <c r="A4477">
        <v>2025</v>
      </c>
      <c r="B4477">
        <v>10</v>
      </c>
      <c r="C4477" t="s">
        <v>189</v>
      </c>
      <c r="D4477" t="s">
        <v>194</v>
      </c>
      <c r="E4477" t="s">
        <v>26</v>
      </c>
      <c r="F4477">
        <v>9380</v>
      </c>
      <c r="G4477" t="s">
        <v>141</v>
      </c>
      <c r="H4477" t="s">
        <v>189</v>
      </c>
      <c r="I4477" t="s">
        <v>189</v>
      </c>
      <c r="J4477" s="1">
        <v>45931</v>
      </c>
      <c r="K4477" t="s">
        <v>253</v>
      </c>
      <c r="L4477">
        <v>3</v>
      </c>
      <c r="M4477" t="s">
        <v>429</v>
      </c>
      <c r="N4477" t="s">
        <v>145</v>
      </c>
      <c r="O4477" t="s">
        <v>156</v>
      </c>
      <c r="P4477" t="s">
        <v>150</v>
      </c>
      <c r="Q4477">
        <v>21743.65</v>
      </c>
      <c r="R4477">
        <v>446</v>
      </c>
      <c r="S4477">
        <v>68409.72</v>
      </c>
      <c r="T4477">
        <v>6241.03</v>
      </c>
      <c r="U4477">
        <v>159</v>
      </c>
      <c r="V4477">
        <v>84</v>
      </c>
      <c r="W4477">
        <v>12001.03</v>
      </c>
      <c r="X4477">
        <v>12001.03</v>
      </c>
      <c r="Y4477">
        <v>409</v>
      </c>
      <c r="Z4477">
        <v>62168.69</v>
      </c>
      <c r="AA4477">
        <v>40425.040000000001</v>
      </c>
      <c r="AB4477">
        <v>12612.57</v>
      </c>
      <c r="AC4477">
        <v>27812.47</v>
      </c>
      <c r="AD4477">
        <v>66</v>
      </c>
      <c r="AE4477">
        <v>18</v>
      </c>
      <c r="AF4477">
        <v>247</v>
      </c>
      <c r="AG4477">
        <v>63</v>
      </c>
      <c r="AH4477">
        <v>37</v>
      </c>
      <c r="AI4477">
        <v>96</v>
      </c>
      <c r="AJ4477">
        <v>60</v>
      </c>
      <c r="AK4477">
        <v>45</v>
      </c>
      <c r="AL4477">
        <v>6</v>
      </c>
      <c r="AM4477">
        <v>13</v>
      </c>
      <c r="AN4477">
        <v>5</v>
      </c>
      <c r="AO4477">
        <v>334</v>
      </c>
      <c r="AP4477">
        <v>1567</v>
      </c>
      <c r="AQ4477">
        <v>368</v>
      </c>
      <c r="AR4477">
        <v>10</v>
      </c>
      <c r="AS4477">
        <v>299</v>
      </c>
      <c r="AT4477">
        <v>37</v>
      </c>
      <c r="AU4477">
        <v>2</v>
      </c>
      <c r="AV4477">
        <v>1</v>
      </c>
      <c r="AW4477">
        <v>0</v>
      </c>
      <c r="AX4477">
        <v>0</v>
      </c>
      <c r="AY4477">
        <v>177</v>
      </c>
      <c r="AZ4477">
        <v>352</v>
      </c>
      <c r="BA4477">
        <v>208</v>
      </c>
      <c r="BB4477">
        <v>29</v>
      </c>
      <c r="BC4477">
        <v>17</v>
      </c>
      <c r="BD4477">
        <v>3</v>
      </c>
      <c r="BE4477">
        <v>0</v>
      </c>
      <c r="BF4477">
        <v>336</v>
      </c>
      <c r="BG4477">
        <v>13917.34</v>
      </c>
      <c r="BH4477">
        <v>3</v>
      </c>
      <c r="BI4477">
        <v>159</v>
      </c>
      <c r="BJ4477" s="2">
        <v>45944</v>
      </c>
      <c r="BK4477">
        <v>0</v>
      </c>
      <c r="BL4477" s="3" t="str">
        <f>VLOOKUP(O4477,DropDownList!$H$1:$I$7,2,FALSE)</f>
        <v>2023/24</v>
      </c>
      <c r="BM4477" s="3" t="str">
        <f t="shared" si="70"/>
        <v>FISCAL FINES</v>
      </c>
    </row>
    <row r="4478" spans="1:65" x14ac:dyDescent="0.2">
      <c r="A4478">
        <v>2025</v>
      </c>
      <c r="B4478">
        <v>10</v>
      </c>
      <c r="C4478" t="s">
        <v>189</v>
      </c>
      <c r="D4478" t="s">
        <v>194</v>
      </c>
      <c r="E4478" t="s">
        <v>26</v>
      </c>
      <c r="F4478">
        <v>9380</v>
      </c>
      <c r="G4478" t="s">
        <v>141</v>
      </c>
      <c r="H4478" t="s">
        <v>189</v>
      </c>
      <c r="I4478" t="s">
        <v>189</v>
      </c>
      <c r="J4478" s="1">
        <v>45931</v>
      </c>
      <c r="K4478" t="s">
        <v>253</v>
      </c>
      <c r="L4478">
        <v>3</v>
      </c>
      <c r="M4478" t="s">
        <v>429</v>
      </c>
      <c r="N4478" t="s">
        <v>145</v>
      </c>
      <c r="O4478" t="s">
        <v>155</v>
      </c>
      <c r="P4478" t="s">
        <v>146</v>
      </c>
      <c r="Q4478">
        <v>340</v>
      </c>
      <c r="R4478">
        <v>286</v>
      </c>
      <c r="S4478">
        <v>4630</v>
      </c>
      <c r="T4478">
        <v>140</v>
      </c>
      <c r="U4478">
        <v>65</v>
      </c>
      <c r="V4478">
        <v>17</v>
      </c>
      <c r="W4478">
        <v>260</v>
      </c>
      <c r="X4478">
        <v>260</v>
      </c>
      <c r="Y4478">
        <v>0</v>
      </c>
      <c r="Z4478">
        <v>0</v>
      </c>
      <c r="AA4478">
        <v>4150</v>
      </c>
      <c r="AB4478">
        <v>0</v>
      </c>
      <c r="AC4478">
        <v>0</v>
      </c>
      <c r="AD4478">
        <v>17</v>
      </c>
      <c r="AE4478">
        <v>0</v>
      </c>
      <c r="AF4478">
        <v>257</v>
      </c>
      <c r="AG4478">
        <v>0</v>
      </c>
      <c r="AH4478">
        <v>7</v>
      </c>
      <c r="AI4478">
        <v>22</v>
      </c>
      <c r="AJ4478">
        <v>0</v>
      </c>
      <c r="AK4478">
        <v>0</v>
      </c>
      <c r="AL4478">
        <v>0</v>
      </c>
      <c r="AM4478">
        <v>0</v>
      </c>
      <c r="AN4478">
        <v>0</v>
      </c>
      <c r="AO4478">
        <v>204</v>
      </c>
      <c r="AP4478">
        <v>1074</v>
      </c>
      <c r="AQ4478">
        <v>221</v>
      </c>
      <c r="AR4478">
        <v>0</v>
      </c>
      <c r="AS4478">
        <v>220</v>
      </c>
      <c r="AT4478">
        <v>33</v>
      </c>
      <c r="AU4478">
        <v>15</v>
      </c>
      <c r="AV4478">
        <v>5</v>
      </c>
      <c r="AW4478">
        <v>5</v>
      </c>
      <c r="AX4478">
        <v>0</v>
      </c>
      <c r="AY4478">
        <v>104</v>
      </c>
      <c r="AZ4478">
        <v>202</v>
      </c>
      <c r="BA4478">
        <v>128</v>
      </c>
      <c r="BB4478">
        <v>55</v>
      </c>
      <c r="BC4478">
        <v>33</v>
      </c>
      <c r="BD4478">
        <v>4</v>
      </c>
      <c r="BE4478">
        <v>0</v>
      </c>
      <c r="BF4478">
        <v>280</v>
      </c>
      <c r="BG4478">
        <v>340</v>
      </c>
      <c r="BH4478">
        <v>0</v>
      </c>
      <c r="BI4478">
        <v>64</v>
      </c>
      <c r="BJ4478" s="2">
        <v>45944</v>
      </c>
      <c r="BK4478">
        <v>0</v>
      </c>
      <c r="BL4478" s="3" t="str">
        <f>VLOOKUP(O4478,DropDownList!$H$1:$I$7,2,FALSE)</f>
        <v>2022/23</v>
      </c>
      <c r="BM4478" s="3" t="str">
        <f t="shared" si="70"/>
        <v>VSUR</v>
      </c>
    </row>
    <row r="4479" spans="1:65" x14ac:dyDescent="0.2">
      <c r="A4479">
        <v>2025</v>
      </c>
      <c r="B4479">
        <v>10</v>
      </c>
      <c r="C4479" t="s">
        <v>189</v>
      </c>
      <c r="D4479" t="s">
        <v>194</v>
      </c>
      <c r="E4479" t="s">
        <v>26</v>
      </c>
      <c r="F4479">
        <v>9380</v>
      </c>
      <c r="G4479" t="s">
        <v>141</v>
      </c>
      <c r="H4479" t="s">
        <v>189</v>
      </c>
      <c r="I4479" t="s">
        <v>189</v>
      </c>
      <c r="J4479" s="1">
        <v>45931</v>
      </c>
      <c r="K4479" t="s">
        <v>253</v>
      </c>
      <c r="L4479">
        <v>3</v>
      </c>
      <c r="M4479" t="s">
        <v>429</v>
      </c>
      <c r="N4479" t="s">
        <v>145</v>
      </c>
      <c r="O4479" t="s">
        <v>156</v>
      </c>
      <c r="P4479" t="s">
        <v>154</v>
      </c>
      <c r="Q4479">
        <v>24183.91</v>
      </c>
      <c r="R4479">
        <v>275</v>
      </c>
      <c r="S4479">
        <v>84223</v>
      </c>
      <c r="T4479">
        <v>610</v>
      </c>
      <c r="U4479">
        <v>95</v>
      </c>
      <c r="V4479">
        <v>36</v>
      </c>
      <c r="W4479">
        <v>10323.82</v>
      </c>
      <c r="X4479">
        <v>10625.82</v>
      </c>
      <c r="Y4479">
        <v>0</v>
      </c>
      <c r="Z4479">
        <v>0</v>
      </c>
      <c r="AA4479">
        <v>59429.09</v>
      </c>
      <c r="AB4479">
        <v>2133.67</v>
      </c>
      <c r="AC4479">
        <v>53123.96</v>
      </c>
      <c r="AD4479">
        <v>18</v>
      </c>
      <c r="AE4479">
        <v>18</v>
      </c>
      <c r="AF4479">
        <v>178</v>
      </c>
      <c r="AG4479">
        <v>63</v>
      </c>
      <c r="AH4479">
        <v>1</v>
      </c>
      <c r="AI4479">
        <v>32</v>
      </c>
      <c r="AJ4479">
        <v>0</v>
      </c>
      <c r="AK4479">
        <v>0</v>
      </c>
      <c r="AL4479">
        <v>0</v>
      </c>
      <c r="AM4479">
        <v>0</v>
      </c>
      <c r="AN4479">
        <v>0</v>
      </c>
      <c r="AO4479">
        <v>189</v>
      </c>
      <c r="AP4479">
        <v>801</v>
      </c>
      <c r="AQ4479">
        <v>198</v>
      </c>
      <c r="AR4479">
        <v>0</v>
      </c>
      <c r="AS4479">
        <v>164</v>
      </c>
      <c r="AT4479">
        <v>13</v>
      </c>
      <c r="AU4479">
        <v>4</v>
      </c>
      <c r="AV4479">
        <v>1</v>
      </c>
      <c r="AW4479">
        <v>1</v>
      </c>
      <c r="AX4479">
        <v>0</v>
      </c>
      <c r="AY4479">
        <v>99</v>
      </c>
      <c r="AZ4479">
        <v>169</v>
      </c>
      <c r="BA4479">
        <v>88</v>
      </c>
      <c r="BB4479">
        <v>20</v>
      </c>
      <c r="BC4479">
        <v>9</v>
      </c>
      <c r="BD4479">
        <v>5</v>
      </c>
      <c r="BE4479">
        <v>0</v>
      </c>
      <c r="BF4479">
        <v>274</v>
      </c>
      <c r="BG4479">
        <v>10300</v>
      </c>
      <c r="BH4479">
        <v>1</v>
      </c>
      <c r="BI4479">
        <v>94</v>
      </c>
      <c r="BJ4479" s="2">
        <v>45944</v>
      </c>
      <c r="BK4479">
        <v>0</v>
      </c>
      <c r="BL4479" s="3" t="str">
        <f>VLOOKUP(O4479,DropDownList!$H$1:$I$7,2,FALSE)</f>
        <v>2023/24</v>
      </c>
      <c r="BM4479" s="3" t="str">
        <f t="shared" si="70"/>
        <v>JP COURT</v>
      </c>
    </row>
    <row r="4480" spans="1:65" x14ac:dyDescent="0.2">
      <c r="A4480">
        <v>2025</v>
      </c>
      <c r="B4480">
        <v>10</v>
      </c>
      <c r="C4480" t="s">
        <v>189</v>
      </c>
      <c r="D4480" t="s">
        <v>194</v>
      </c>
      <c r="E4480" t="s">
        <v>26</v>
      </c>
      <c r="F4480">
        <v>9380</v>
      </c>
      <c r="G4480" t="s">
        <v>141</v>
      </c>
      <c r="H4480" t="s">
        <v>189</v>
      </c>
      <c r="I4480" t="s">
        <v>189</v>
      </c>
      <c r="J4480" s="1">
        <v>45931</v>
      </c>
      <c r="K4480" t="s">
        <v>253</v>
      </c>
      <c r="L4480">
        <v>3</v>
      </c>
      <c r="M4480" t="s">
        <v>429</v>
      </c>
      <c r="N4480" t="s">
        <v>145</v>
      </c>
      <c r="O4480" t="s">
        <v>156</v>
      </c>
      <c r="P4480" t="s">
        <v>152</v>
      </c>
      <c r="Q4480">
        <v>0</v>
      </c>
      <c r="R4480">
        <v>43</v>
      </c>
      <c r="S4480">
        <v>1720</v>
      </c>
      <c r="T4480">
        <v>920</v>
      </c>
      <c r="U4480">
        <v>0</v>
      </c>
      <c r="V4480">
        <v>0</v>
      </c>
      <c r="W4480">
        <v>0</v>
      </c>
      <c r="X4480">
        <v>0</v>
      </c>
      <c r="Y4480">
        <v>0</v>
      </c>
      <c r="Z4480">
        <v>0</v>
      </c>
      <c r="AA4480">
        <v>800</v>
      </c>
      <c r="AB4480">
        <v>0</v>
      </c>
      <c r="AC4480">
        <v>800</v>
      </c>
      <c r="AD4480">
        <v>0</v>
      </c>
      <c r="AE4480">
        <v>0</v>
      </c>
      <c r="AF4480">
        <v>20</v>
      </c>
      <c r="AG4480">
        <v>0</v>
      </c>
      <c r="AH4480">
        <v>23</v>
      </c>
      <c r="AI4480">
        <v>0</v>
      </c>
      <c r="AJ4480">
        <v>0</v>
      </c>
      <c r="AK4480">
        <v>0</v>
      </c>
      <c r="AL4480">
        <v>0</v>
      </c>
      <c r="AM4480">
        <v>1</v>
      </c>
      <c r="AN4480">
        <v>0</v>
      </c>
      <c r="AO4480">
        <v>0</v>
      </c>
      <c r="AP4480">
        <v>0</v>
      </c>
      <c r="AQ4480">
        <v>0</v>
      </c>
      <c r="AR4480">
        <v>0</v>
      </c>
      <c r="AS4480">
        <v>0</v>
      </c>
      <c r="AT4480">
        <v>0</v>
      </c>
      <c r="AU4480">
        <v>0</v>
      </c>
      <c r="AV4480">
        <v>0</v>
      </c>
      <c r="AW4480">
        <v>0</v>
      </c>
      <c r="AX4480">
        <v>0</v>
      </c>
      <c r="AY4480">
        <v>0</v>
      </c>
      <c r="AZ4480">
        <v>0</v>
      </c>
      <c r="BA4480">
        <v>0</v>
      </c>
      <c r="BB4480">
        <v>0</v>
      </c>
      <c r="BC4480">
        <v>0</v>
      </c>
      <c r="BD4480">
        <v>0</v>
      </c>
      <c r="BE4480">
        <v>0</v>
      </c>
      <c r="BF4480">
        <v>0</v>
      </c>
      <c r="BG4480">
        <v>0</v>
      </c>
      <c r="BH4480">
        <v>0</v>
      </c>
      <c r="BI4480">
        <v>0</v>
      </c>
      <c r="BJ4480" s="2">
        <v>45944</v>
      </c>
      <c r="BK4480">
        <v>0</v>
      </c>
      <c r="BL4480" s="3" t="str">
        <f>VLOOKUP(O4480,DropDownList!$H$1:$I$7,2,FALSE)</f>
        <v>2023/24</v>
      </c>
      <c r="BM4480" s="3" t="str">
        <f t="shared" si="70"/>
        <v>PCOA</v>
      </c>
    </row>
    <row r="4481" spans="1:65" x14ac:dyDescent="0.2">
      <c r="A4481">
        <v>2025</v>
      </c>
      <c r="B4481">
        <v>10</v>
      </c>
      <c r="C4481" t="s">
        <v>189</v>
      </c>
      <c r="D4481" t="s">
        <v>194</v>
      </c>
      <c r="E4481" t="s">
        <v>26</v>
      </c>
      <c r="F4481">
        <v>9380</v>
      </c>
      <c r="G4481" t="s">
        <v>141</v>
      </c>
      <c r="H4481" t="s">
        <v>189</v>
      </c>
      <c r="I4481" t="s">
        <v>189</v>
      </c>
      <c r="J4481" s="1">
        <v>45931</v>
      </c>
      <c r="K4481" t="s">
        <v>253</v>
      </c>
      <c r="L4481">
        <v>3</v>
      </c>
      <c r="M4481" t="s">
        <v>429</v>
      </c>
      <c r="N4481" t="s">
        <v>145</v>
      </c>
      <c r="O4481" t="s">
        <v>149</v>
      </c>
      <c r="P4481" t="s">
        <v>151</v>
      </c>
      <c r="Q4481">
        <v>120</v>
      </c>
      <c r="R4481">
        <v>48</v>
      </c>
      <c r="S4481">
        <v>1440</v>
      </c>
      <c r="T4481">
        <v>60</v>
      </c>
      <c r="U4481">
        <v>4</v>
      </c>
      <c r="V4481">
        <v>0</v>
      </c>
      <c r="W4481">
        <v>0</v>
      </c>
      <c r="X4481">
        <v>0</v>
      </c>
      <c r="Y4481">
        <v>0</v>
      </c>
      <c r="Z4481">
        <v>0</v>
      </c>
      <c r="AA4481">
        <v>1260</v>
      </c>
      <c r="AB4481">
        <v>0</v>
      </c>
      <c r="AC4481">
        <v>1260</v>
      </c>
      <c r="AD4481">
        <v>0</v>
      </c>
      <c r="AE4481">
        <v>0</v>
      </c>
      <c r="AF4481">
        <v>42</v>
      </c>
      <c r="AG4481">
        <v>0</v>
      </c>
      <c r="AH4481">
        <v>2</v>
      </c>
      <c r="AI4481">
        <v>4</v>
      </c>
      <c r="AJ4481">
        <v>0</v>
      </c>
      <c r="AK4481">
        <v>0</v>
      </c>
      <c r="AL4481">
        <v>0</v>
      </c>
      <c r="AM4481">
        <v>0</v>
      </c>
      <c r="AN4481">
        <v>0</v>
      </c>
      <c r="AO4481">
        <v>0</v>
      </c>
      <c r="AP4481">
        <v>0</v>
      </c>
      <c r="AQ4481">
        <v>0</v>
      </c>
      <c r="AR4481">
        <v>0</v>
      </c>
      <c r="AS4481">
        <v>0</v>
      </c>
      <c r="AT4481">
        <v>0</v>
      </c>
      <c r="AU4481">
        <v>0</v>
      </c>
      <c r="AV4481">
        <v>0</v>
      </c>
      <c r="AW4481">
        <v>0</v>
      </c>
      <c r="AX4481">
        <v>0</v>
      </c>
      <c r="AY4481">
        <v>0</v>
      </c>
      <c r="AZ4481">
        <v>0</v>
      </c>
      <c r="BA4481">
        <v>0</v>
      </c>
      <c r="BB4481">
        <v>0</v>
      </c>
      <c r="BC4481">
        <v>0</v>
      </c>
      <c r="BD4481">
        <v>0</v>
      </c>
      <c r="BE4481">
        <v>0</v>
      </c>
      <c r="BF4481">
        <v>0</v>
      </c>
      <c r="BG4481">
        <v>120</v>
      </c>
      <c r="BH4481">
        <v>0</v>
      </c>
      <c r="BI4481">
        <v>0</v>
      </c>
      <c r="BJ4481" s="2">
        <v>45944</v>
      </c>
      <c r="BK4481">
        <v>0</v>
      </c>
      <c r="BL4481" s="3" t="str">
        <f>VLOOKUP(O4481,DropDownList!$H$1:$I$7,2,FALSE)</f>
        <v>2025/26</v>
      </c>
      <c r="BM4481" s="3" t="str">
        <f t="shared" si="70"/>
        <v>PCPF</v>
      </c>
    </row>
    <row r="4482" spans="1:65" x14ac:dyDescent="0.2">
      <c r="A4482">
        <v>2025</v>
      </c>
      <c r="B4482">
        <v>10</v>
      </c>
      <c r="C4482" t="s">
        <v>189</v>
      </c>
      <c r="D4482" t="s">
        <v>194</v>
      </c>
      <c r="E4482" t="s">
        <v>26</v>
      </c>
      <c r="F4482">
        <v>9380</v>
      </c>
      <c r="G4482" t="s">
        <v>141</v>
      </c>
      <c r="H4482" t="s">
        <v>189</v>
      </c>
      <c r="I4482" t="s">
        <v>189</v>
      </c>
      <c r="J4482" s="1">
        <v>45931</v>
      </c>
      <c r="K4482" t="s">
        <v>253</v>
      </c>
      <c r="L4482">
        <v>3</v>
      </c>
      <c r="M4482" t="s">
        <v>429</v>
      </c>
      <c r="N4482" t="s">
        <v>145</v>
      </c>
      <c r="O4482" t="s">
        <v>149</v>
      </c>
      <c r="P4482" t="s">
        <v>152</v>
      </c>
      <c r="Q4482">
        <v>0</v>
      </c>
      <c r="R4482">
        <v>5</v>
      </c>
      <c r="S4482">
        <v>200</v>
      </c>
      <c r="T4482">
        <v>160</v>
      </c>
      <c r="U4482">
        <v>0</v>
      </c>
      <c r="V4482">
        <v>0</v>
      </c>
      <c r="W4482">
        <v>0</v>
      </c>
      <c r="X4482">
        <v>0</v>
      </c>
      <c r="Y4482">
        <v>0</v>
      </c>
      <c r="Z4482">
        <v>0</v>
      </c>
      <c r="AA4482">
        <v>40</v>
      </c>
      <c r="AB4482">
        <v>0</v>
      </c>
      <c r="AC4482">
        <v>40</v>
      </c>
      <c r="AD4482">
        <v>0</v>
      </c>
      <c r="AE4482">
        <v>0</v>
      </c>
      <c r="AF4482">
        <v>1</v>
      </c>
      <c r="AG4482">
        <v>0</v>
      </c>
      <c r="AH4482">
        <v>4</v>
      </c>
      <c r="AI4482">
        <v>0</v>
      </c>
      <c r="AJ4482">
        <v>0</v>
      </c>
      <c r="AK4482">
        <v>0</v>
      </c>
      <c r="AL4482">
        <v>0</v>
      </c>
      <c r="AM4482">
        <v>0</v>
      </c>
      <c r="AN4482">
        <v>0</v>
      </c>
      <c r="AO4482">
        <v>0</v>
      </c>
      <c r="AP4482">
        <v>0</v>
      </c>
      <c r="AQ4482">
        <v>0</v>
      </c>
      <c r="AR4482">
        <v>0</v>
      </c>
      <c r="AS4482">
        <v>0</v>
      </c>
      <c r="AT4482">
        <v>0</v>
      </c>
      <c r="AU4482">
        <v>0</v>
      </c>
      <c r="AV4482">
        <v>0</v>
      </c>
      <c r="AW4482">
        <v>0</v>
      </c>
      <c r="AX4482">
        <v>0</v>
      </c>
      <c r="AY4482">
        <v>0</v>
      </c>
      <c r="AZ4482">
        <v>0</v>
      </c>
      <c r="BA4482">
        <v>0</v>
      </c>
      <c r="BB4482">
        <v>0</v>
      </c>
      <c r="BC4482">
        <v>0</v>
      </c>
      <c r="BD4482">
        <v>0</v>
      </c>
      <c r="BE4482">
        <v>0</v>
      </c>
      <c r="BF4482">
        <v>0</v>
      </c>
      <c r="BG4482">
        <v>0</v>
      </c>
      <c r="BH4482">
        <v>0</v>
      </c>
      <c r="BI4482">
        <v>0</v>
      </c>
      <c r="BJ4482" s="2">
        <v>45944</v>
      </c>
      <c r="BK4482">
        <v>0</v>
      </c>
      <c r="BL4482" s="3" t="str">
        <f>VLOOKUP(O4482,DropDownList!$H$1:$I$7,2,FALSE)</f>
        <v>2025/26</v>
      </c>
      <c r="BM4482" s="3" t="str">
        <f t="shared" si="70"/>
        <v>PCOA</v>
      </c>
    </row>
    <row r="4483" spans="1:65" x14ac:dyDescent="0.2">
      <c r="A4483">
        <v>2025</v>
      </c>
      <c r="B4483">
        <v>10</v>
      </c>
      <c r="C4483" t="s">
        <v>189</v>
      </c>
      <c r="D4483" t="s">
        <v>194</v>
      </c>
      <c r="E4483" t="s">
        <v>26</v>
      </c>
      <c r="F4483">
        <v>9380</v>
      </c>
      <c r="G4483" t="s">
        <v>141</v>
      </c>
      <c r="H4483" t="s">
        <v>189</v>
      </c>
      <c r="I4483" t="s">
        <v>189</v>
      </c>
      <c r="J4483" s="1">
        <v>45931</v>
      </c>
      <c r="K4483" t="s">
        <v>253</v>
      </c>
      <c r="L4483">
        <v>3</v>
      </c>
      <c r="M4483" t="s">
        <v>429</v>
      </c>
      <c r="N4483" t="s">
        <v>145</v>
      </c>
      <c r="O4483" t="s">
        <v>149</v>
      </c>
      <c r="P4483" t="s">
        <v>154</v>
      </c>
      <c r="Q4483">
        <v>11135</v>
      </c>
      <c r="R4483">
        <v>52</v>
      </c>
      <c r="S4483">
        <v>18160</v>
      </c>
      <c r="T4483">
        <v>520</v>
      </c>
      <c r="U4483">
        <v>38</v>
      </c>
      <c r="V4483">
        <v>30</v>
      </c>
      <c r="W4483">
        <v>5480</v>
      </c>
      <c r="X4483">
        <v>9625</v>
      </c>
      <c r="Y4483">
        <v>0</v>
      </c>
      <c r="Z4483">
        <v>0</v>
      </c>
      <c r="AA4483">
        <v>6505</v>
      </c>
      <c r="AB4483">
        <v>0</v>
      </c>
      <c r="AC4483">
        <v>6005</v>
      </c>
      <c r="AD4483">
        <v>22</v>
      </c>
      <c r="AE4483">
        <v>8</v>
      </c>
      <c r="AF4483">
        <v>13</v>
      </c>
      <c r="AG4483">
        <v>14</v>
      </c>
      <c r="AH4483">
        <v>1</v>
      </c>
      <c r="AI4483">
        <v>24</v>
      </c>
      <c r="AJ4483">
        <v>0</v>
      </c>
      <c r="AK4483">
        <v>0</v>
      </c>
      <c r="AL4483">
        <v>0</v>
      </c>
      <c r="AM4483">
        <v>0</v>
      </c>
      <c r="AN4483">
        <v>0</v>
      </c>
      <c r="AO4483">
        <v>37</v>
      </c>
      <c r="AP4483">
        <v>65</v>
      </c>
      <c r="AQ4483">
        <v>36</v>
      </c>
      <c r="AR4483">
        <v>0</v>
      </c>
      <c r="AS4483">
        <v>8</v>
      </c>
      <c r="AT4483">
        <v>0</v>
      </c>
      <c r="AU4483">
        <v>0</v>
      </c>
      <c r="AV4483">
        <v>0</v>
      </c>
      <c r="AW4483">
        <v>0</v>
      </c>
      <c r="AX4483">
        <v>0</v>
      </c>
      <c r="AY4483">
        <v>2</v>
      </c>
      <c r="AZ4483">
        <v>9</v>
      </c>
      <c r="BA4483">
        <v>4</v>
      </c>
      <c r="BB4483">
        <v>1</v>
      </c>
      <c r="BC4483">
        <v>0</v>
      </c>
      <c r="BD4483">
        <v>1</v>
      </c>
      <c r="BE4483">
        <v>0</v>
      </c>
      <c r="BF4483">
        <v>52</v>
      </c>
      <c r="BG4483">
        <v>8810</v>
      </c>
      <c r="BH4483">
        <v>0</v>
      </c>
      <c r="BI4483">
        <v>38</v>
      </c>
      <c r="BJ4483" s="2">
        <v>45944</v>
      </c>
      <c r="BK4483">
        <v>0</v>
      </c>
      <c r="BL4483" s="3" t="str">
        <f>VLOOKUP(O4483,DropDownList!$H$1:$I$7,2,FALSE)</f>
        <v>2025/26</v>
      </c>
      <c r="BM4483" s="3" t="str">
        <f t="shared" si="70"/>
        <v>JP COURT</v>
      </c>
    </row>
    <row r="4484" spans="1:65" x14ac:dyDescent="0.2">
      <c r="A4484">
        <v>2025</v>
      </c>
      <c r="B4484">
        <v>10</v>
      </c>
      <c r="C4484" t="s">
        <v>189</v>
      </c>
      <c r="D4484" t="s">
        <v>194</v>
      </c>
      <c r="E4484" t="s">
        <v>26</v>
      </c>
      <c r="F4484">
        <v>9380</v>
      </c>
      <c r="G4484" t="s">
        <v>141</v>
      </c>
      <c r="H4484" t="s">
        <v>189</v>
      </c>
      <c r="I4484" t="s">
        <v>189</v>
      </c>
      <c r="J4484" s="1">
        <v>45931</v>
      </c>
      <c r="K4484" t="s">
        <v>253</v>
      </c>
      <c r="L4484">
        <v>3</v>
      </c>
      <c r="M4484" t="s">
        <v>429</v>
      </c>
      <c r="N4484" t="s">
        <v>145</v>
      </c>
      <c r="O4484" t="s">
        <v>149</v>
      </c>
      <c r="P4484" t="s">
        <v>150</v>
      </c>
      <c r="Q4484">
        <v>8576.09</v>
      </c>
      <c r="R4484">
        <v>107</v>
      </c>
      <c r="S4484">
        <v>16601.95</v>
      </c>
      <c r="T4484">
        <v>3077.1</v>
      </c>
      <c r="U4484">
        <v>62</v>
      </c>
      <c r="V4484">
        <v>58</v>
      </c>
      <c r="W4484">
        <v>6458.44</v>
      </c>
      <c r="X4484">
        <v>8059.84</v>
      </c>
      <c r="Y4484">
        <v>94</v>
      </c>
      <c r="Z4484">
        <v>13524.85</v>
      </c>
      <c r="AA4484">
        <v>4948.76</v>
      </c>
      <c r="AB4484">
        <v>1654.6</v>
      </c>
      <c r="AC4484">
        <v>3294.16</v>
      </c>
      <c r="AD4484">
        <v>52</v>
      </c>
      <c r="AE4484">
        <v>6</v>
      </c>
      <c r="AF4484">
        <v>32</v>
      </c>
      <c r="AG4484">
        <v>8</v>
      </c>
      <c r="AH4484">
        <v>13</v>
      </c>
      <c r="AI4484">
        <v>54</v>
      </c>
      <c r="AJ4484">
        <v>16</v>
      </c>
      <c r="AK4484">
        <v>11</v>
      </c>
      <c r="AL4484">
        <v>5</v>
      </c>
      <c r="AM4484">
        <v>6</v>
      </c>
      <c r="AN4484">
        <v>2</v>
      </c>
      <c r="AO4484">
        <v>71</v>
      </c>
      <c r="AP4484">
        <v>106</v>
      </c>
      <c r="AQ4484">
        <v>71</v>
      </c>
      <c r="AR4484">
        <v>0</v>
      </c>
      <c r="AS4484">
        <v>4</v>
      </c>
      <c r="AT4484">
        <v>0</v>
      </c>
      <c r="AU4484">
        <v>0</v>
      </c>
      <c r="AV4484">
        <v>0</v>
      </c>
      <c r="AW4484">
        <v>0</v>
      </c>
      <c r="AX4484">
        <v>0</v>
      </c>
      <c r="AY4484">
        <v>2</v>
      </c>
      <c r="AZ4484">
        <v>15</v>
      </c>
      <c r="BA4484">
        <v>2</v>
      </c>
      <c r="BB4484">
        <v>0</v>
      </c>
      <c r="BC4484">
        <v>0</v>
      </c>
      <c r="BD4484">
        <v>0</v>
      </c>
      <c r="BE4484">
        <v>0</v>
      </c>
      <c r="BF4484">
        <v>68</v>
      </c>
      <c r="BG4484">
        <v>7842.74</v>
      </c>
      <c r="BH4484">
        <v>0</v>
      </c>
      <c r="BI4484">
        <v>59</v>
      </c>
      <c r="BJ4484" s="2">
        <v>45944</v>
      </c>
      <c r="BK4484">
        <v>0</v>
      </c>
      <c r="BL4484" s="3" t="str">
        <f>VLOOKUP(O4484,DropDownList!$H$1:$I$7,2,FALSE)</f>
        <v>2025/26</v>
      </c>
      <c r="BM4484" s="3" t="str">
        <f t="shared" si="70"/>
        <v>FISCAL FINES</v>
      </c>
    </row>
    <row r="4485" spans="1:65" x14ac:dyDescent="0.2">
      <c r="A4485">
        <v>2025</v>
      </c>
      <c r="B4485">
        <v>10</v>
      </c>
      <c r="C4485" t="s">
        <v>189</v>
      </c>
      <c r="D4485" t="s">
        <v>194</v>
      </c>
      <c r="E4485" t="s">
        <v>26</v>
      </c>
      <c r="F4485">
        <v>9380</v>
      </c>
      <c r="G4485" t="s">
        <v>141</v>
      </c>
      <c r="H4485" t="s">
        <v>189</v>
      </c>
      <c r="I4485" t="s">
        <v>189</v>
      </c>
      <c r="J4485" s="1">
        <v>45931</v>
      </c>
      <c r="K4485" t="s">
        <v>253</v>
      </c>
      <c r="L4485">
        <v>3</v>
      </c>
      <c r="M4485" t="s">
        <v>429</v>
      </c>
      <c r="N4485" t="s">
        <v>145</v>
      </c>
      <c r="O4485" t="s">
        <v>147</v>
      </c>
      <c r="P4485" t="s">
        <v>148</v>
      </c>
      <c r="Q4485">
        <v>905</v>
      </c>
      <c r="R4485">
        <v>29</v>
      </c>
      <c r="S4485">
        <v>1740</v>
      </c>
      <c r="T4485">
        <v>60</v>
      </c>
      <c r="U4485">
        <v>16</v>
      </c>
      <c r="V4485">
        <v>13</v>
      </c>
      <c r="W4485">
        <v>780</v>
      </c>
      <c r="X4485">
        <v>780</v>
      </c>
      <c r="Y4485">
        <v>0</v>
      </c>
      <c r="Z4485">
        <v>0</v>
      </c>
      <c r="AA4485">
        <v>775</v>
      </c>
      <c r="AB4485">
        <v>0</v>
      </c>
      <c r="AC4485">
        <v>775</v>
      </c>
      <c r="AD4485">
        <v>13</v>
      </c>
      <c r="AE4485">
        <v>0</v>
      </c>
      <c r="AF4485">
        <v>12</v>
      </c>
      <c r="AG4485">
        <v>1</v>
      </c>
      <c r="AH4485">
        <v>1</v>
      </c>
      <c r="AI4485">
        <v>15</v>
      </c>
      <c r="AJ4485">
        <v>0</v>
      </c>
      <c r="AK4485">
        <v>0</v>
      </c>
      <c r="AL4485">
        <v>0</v>
      </c>
      <c r="AM4485">
        <v>0</v>
      </c>
      <c r="AN4485">
        <v>0</v>
      </c>
      <c r="AO4485">
        <v>20</v>
      </c>
      <c r="AP4485">
        <v>51</v>
      </c>
      <c r="AQ4485">
        <v>22</v>
      </c>
      <c r="AR4485">
        <v>0</v>
      </c>
      <c r="AS4485">
        <v>3</v>
      </c>
      <c r="AT4485">
        <v>0</v>
      </c>
      <c r="AU4485">
        <v>0</v>
      </c>
      <c r="AV4485">
        <v>0</v>
      </c>
      <c r="AW4485">
        <v>0</v>
      </c>
      <c r="AX4485">
        <v>0</v>
      </c>
      <c r="AY4485">
        <v>7</v>
      </c>
      <c r="AZ4485">
        <v>13</v>
      </c>
      <c r="BA4485">
        <v>5</v>
      </c>
      <c r="BB4485">
        <v>0</v>
      </c>
      <c r="BC4485">
        <v>0</v>
      </c>
      <c r="BD4485">
        <v>0</v>
      </c>
      <c r="BE4485">
        <v>0</v>
      </c>
      <c r="BF4485">
        <v>21</v>
      </c>
      <c r="BG4485">
        <v>900</v>
      </c>
      <c r="BH4485">
        <v>0</v>
      </c>
      <c r="BI4485">
        <v>16</v>
      </c>
      <c r="BJ4485" s="2">
        <v>45944</v>
      </c>
      <c r="BK4485">
        <v>0</v>
      </c>
      <c r="BL4485" s="3" t="str">
        <f>VLOOKUP(O4485,DropDownList!$H$1:$I$7,2,FALSE)</f>
        <v>2024/25</v>
      </c>
      <c r="BM4485" s="3" t="str">
        <f t="shared" si="70"/>
        <v>PRAS</v>
      </c>
    </row>
    <row r="4486" spans="1:65" x14ac:dyDescent="0.2">
      <c r="A4486">
        <v>2025</v>
      </c>
      <c r="B4486">
        <v>10</v>
      </c>
      <c r="C4486" t="s">
        <v>189</v>
      </c>
      <c r="D4486" t="s">
        <v>194</v>
      </c>
      <c r="E4486" t="s">
        <v>26</v>
      </c>
      <c r="F4486">
        <v>9380</v>
      </c>
      <c r="G4486" t="s">
        <v>141</v>
      </c>
      <c r="H4486" t="s">
        <v>189</v>
      </c>
      <c r="I4486" t="s">
        <v>189</v>
      </c>
      <c r="J4486" s="1">
        <v>45931</v>
      </c>
      <c r="K4486" t="s">
        <v>253</v>
      </c>
      <c r="L4486">
        <v>3</v>
      </c>
      <c r="M4486" t="s">
        <v>429</v>
      </c>
      <c r="N4486" t="s">
        <v>145</v>
      </c>
      <c r="O4486" t="s">
        <v>147</v>
      </c>
      <c r="P4486" t="s">
        <v>152</v>
      </c>
      <c r="Q4486">
        <v>0</v>
      </c>
      <c r="R4486">
        <v>40</v>
      </c>
      <c r="S4486">
        <v>1600</v>
      </c>
      <c r="T4486">
        <v>1240</v>
      </c>
      <c r="U4486">
        <v>0</v>
      </c>
      <c r="V4486">
        <v>0</v>
      </c>
      <c r="W4486">
        <v>0</v>
      </c>
      <c r="X4486">
        <v>0</v>
      </c>
      <c r="Y4486">
        <v>0</v>
      </c>
      <c r="Z4486">
        <v>0</v>
      </c>
      <c r="AA4486">
        <v>360</v>
      </c>
      <c r="AB4486">
        <v>0</v>
      </c>
      <c r="AC4486">
        <v>360</v>
      </c>
      <c r="AD4486">
        <v>0</v>
      </c>
      <c r="AE4486">
        <v>0</v>
      </c>
      <c r="AF4486">
        <v>9</v>
      </c>
      <c r="AG4486">
        <v>0</v>
      </c>
      <c r="AH4486">
        <v>31</v>
      </c>
      <c r="AI4486">
        <v>0</v>
      </c>
      <c r="AJ4486">
        <v>0</v>
      </c>
      <c r="AK4486">
        <v>0</v>
      </c>
      <c r="AL4486">
        <v>0</v>
      </c>
      <c r="AM4486">
        <v>2</v>
      </c>
      <c r="AN4486">
        <v>0</v>
      </c>
      <c r="AO4486">
        <v>0</v>
      </c>
      <c r="AP4486">
        <v>0</v>
      </c>
      <c r="AQ4486">
        <v>0</v>
      </c>
      <c r="AR4486">
        <v>0</v>
      </c>
      <c r="AS4486">
        <v>0</v>
      </c>
      <c r="AT4486">
        <v>0</v>
      </c>
      <c r="AU4486">
        <v>0</v>
      </c>
      <c r="AV4486">
        <v>0</v>
      </c>
      <c r="AW4486">
        <v>0</v>
      </c>
      <c r="AX4486">
        <v>0</v>
      </c>
      <c r="AY4486">
        <v>0</v>
      </c>
      <c r="AZ4486">
        <v>0</v>
      </c>
      <c r="BA4486">
        <v>0</v>
      </c>
      <c r="BB4486">
        <v>0</v>
      </c>
      <c r="BC4486">
        <v>0</v>
      </c>
      <c r="BD4486">
        <v>0</v>
      </c>
      <c r="BE4486">
        <v>0</v>
      </c>
      <c r="BF4486">
        <v>0</v>
      </c>
      <c r="BG4486">
        <v>0</v>
      </c>
      <c r="BH4486">
        <v>0</v>
      </c>
      <c r="BI4486">
        <v>0</v>
      </c>
      <c r="BJ4486" s="2">
        <v>45944</v>
      </c>
      <c r="BK4486">
        <v>0</v>
      </c>
      <c r="BL4486" s="3" t="str">
        <f>VLOOKUP(O4486,DropDownList!$H$1:$I$7,2,FALSE)</f>
        <v>2024/25</v>
      </c>
      <c r="BM4486" s="3" t="str">
        <f t="shared" si="70"/>
        <v>PCOA</v>
      </c>
    </row>
    <row r="4487" spans="1:65" x14ac:dyDescent="0.2">
      <c r="A4487">
        <v>2025</v>
      </c>
      <c r="B4487">
        <v>10</v>
      </c>
      <c r="C4487" t="s">
        <v>189</v>
      </c>
      <c r="D4487" t="s">
        <v>194</v>
      </c>
      <c r="E4487" t="s">
        <v>26</v>
      </c>
      <c r="F4487">
        <v>9380</v>
      </c>
      <c r="G4487" t="s">
        <v>141</v>
      </c>
      <c r="H4487" t="s">
        <v>189</v>
      </c>
      <c r="I4487" t="s">
        <v>189</v>
      </c>
      <c r="J4487" s="1">
        <v>45931</v>
      </c>
      <c r="K4487" t="s">
        <v>253</v>
      </c>
      <c r="L4487">
        <v>3</v>
      </c>
      <c r="M4487" t="s">
        <v>429</v>
      </c>
      <c r="N4487" t="s">
        <v>145</v>
      </c>
      <c r="O4487" t="s">
        <v>155</v>
      </c>
      <c r="P4487" t="s">
        <v>154</v>
      </c>
      <c r="Q4487">
        <v>13590.02</v>
      </c>
      <c r="R4487">
        <v>290</v>
      </c>
      <c r="S4487">
        <v>75675</v>
      </c>
      <c r="T4487">
        <v>3875</v>
      </c>
      <c r="U4487">
        <v>67</v>
      </c>
      <c r="V4487">
        <v>30</v>
      </c>
      <c r="W4487">
        <v>6138.67</v>
      </c>
      <c r="X4487">
        <v>6703.67</v>
      </c>
      <c r="Y4487">
        <v>0</v>
      </c>
      <c r="Z4487">
        <v>0</v>
      </c>
      <c r="AA4487">
        <v>58209.98</v>
      </c>
      <c r="AB4487">
        <v>600</v>
      </c>
      <c r="AC4487">
        <v>53369.98</v>
      </c>
      <c r="AD4487">
        <v>17</v>
      </c>
      <c r="AE4487">
        <v>13</v>
      </c>
      <c r="AF4487">
        <v>212</v>
      </c>
      <c r="AG4487">
        <v>43</v>
      </c>
      <c r="AH4487">
        <v>8</v>
      </c>
      <c r="AI4487">
        <v>24</v>
      </c>
      <c r="AJ4487">
        <v>0</v>
      </c>
      <c r="AK4487">
        <v>0</v>
      </c>
      <c r="AL4487">
        <v>0</v>
      </c>
      <c r="AM4487">
        <v>0</v>
      </c>
      <c r="AN4487">
        <v>0</v>
      </c>
      <c r="AO4487">
        <v>206</v>
      </c>
      <c r="AP4487">
        <v>1058</v>
      </c>
      <c r="AQ4487">
        <v>215</v>
      </c>
      <c r="AR4487">
        <v>0</v>
      </c>
      <c r="AS4487">
        <v>217</v>
      </c>
      <c r="AT4487">
        <v>33</v>
      </c>
      <c r="AU4487">
        <v>14</v>
      </c>
      <c r="AV4487">
        <v>5</v>
      </c>
      <c r="AW4487">
        <v>6</v>
      </c>
      <c r="AX4487">
        <v>0</v>
      </c>
      <c r="AY4487">
        <v>101</v>
      </c>
      <c r="AZ4487">
        <v>199</v>
      </c>
      <c r="BA4487">
        <v>127</v>
      </c>
      <c r="BB4487">
        <v>54</v>
      </c>
      <c r="BC4487">
        <v>34</v>
      </c>
      <c r="BD4487">
        <v>4</v>
      </c>
      <c r="BE4487">
        <v>0</v>
      </c>
      <c r="BF4487">
        <v>283</v>
      </c>
      <c r="BG4487">
        <v>5280</v>
      </c>
      <c r="BH4487">
        <v>3</v>
      </c>
      <c r="BI4487">
        <v>66</v>
      </c>
      <c r="BJ4487" s="2">
        <v>45944</v>
      </c>
      <c r="BK4487">
        <v>0</v>
      </c>
      <c r="BL4487" s="3" t="str">
        <f>VLOOKUP(O4487,DropDownList!$H$1:$I$7,2,FALSE)</f>
        <v>2022/23</v>
      </c>
      <c r="BM4487" s="3" t="str">
        <f t="shared" si="70"/>
        <v>JP COURT</v>
      </c>
    </row>
    <row r="4488" spans="1:65" x14ac:dyDescent="0.2">
      <c r="A4488">
        <v>2025</v>
      </c>
      <c r="B4488">
        <v>10</v>
      </c>
      <c r="C4488" t="s">
        <v>189</v>
      </c>
      <c r="D4488" t="s">
        <v>194</v>
      </c>
      <c r="E4488" t="s">
        <v>26</v>
      </c>
      <c r="F4488">
        <v>9380</v>
      </c>
      <c r="G4488" t="s">
        <v>141</v>
      </c>
      <c r="H4488" t="s">
        <v>189</v>
      </c>
      <c r="I4488" t="s">
        <v>189</v>
      </c>
      <c r="J4488" s="1">
        <v>45931</v>
      </c>
      <c r="K4488" t="s">
        <v>253</v>
      </c>
      <c r="L4488">
        <v>3</v>
      </c>
      <c r="M4488" t="s">
        <v>429</v>
      </c>
      <c r="N4488" t="s">
        <v>145</v>
      </c>
      <c r="O4488" t="s">
        <v>147</v>
      </c>
      <c r="P4488" t="s">
        <v>154</v>
      </c>
      <c r="Q4488">
        <v>40690.910000000003</v>
      </c>
      <c r="R4488">
        <v>300</v>
      </c>
      <c r="S4488">
        <v>89866.81</v>
      </c>
      <c r="T4488">
        <v>2350</v>
      </c>
      <c r="U4488">
        <v>161</v>
      </c>
      <c r="V4488">
        <v>79</v>
      </c>
      <c r="W4488">
        <v>16657</v>
      </c>
      <c r="X4488">
        <v>19660</v>
      </c>
      <c r="Y4488">
        <v>0</v>
      </c>
      <c r="Z4488">
        <v>0</v>
      </c>
      <c r="AA4488">
        <v>46825.9</v>
      </c>
      <c r="AB4488">
        <v>687.21</v>
      </c>
      <c r="AC4488">
        <v>42570.26</v>
      </c>
      <c r="AD4488">
        <v>43</v>
      </c>
      <c r="AE4488">
        <v>36</v>
      </c>
      <c r="AF4488">
        <v>134</v>
      </c>
      <c r="AG4488">
        <v>84</v>
      </c>
      <c r="AH4488">
        <v>5</v>
      </c>
      <c r="AI4488">
        <v>77</v>
      </c>
      <c r="AJ4488">
        <v>0</v>
      </c>
      <c r="AK4488">
        <v>0</v>
      </c>
      <c r="AL4488">
        <v>0</v>
      </c>
      <c r="AM4488">
        <v>0</v>
      </c>
      <c r="AN4488">
        <v>0</v>
      </c>
      <c r="AO4488">
        <v>208</v>
      </c>
      <c r="AP4488">
        <v>617</v>
      </c>
      <c r="AQ4488">
        <v>201</v>
      </c>
      <c r="AR4488">
        <v>0</v>
      </c>
      <c r="AS4488">
        <v>80</v>
      </c>
      <c r="AT4488">
        <v>13</v>
      </c>
      <c r="AU4488">
        <v>4</v>
      </c>
      <c r="AV4488">
        <v>0</v>
      </c>
      <c r="AW4488">
        <v>4</v>
      </c>
      <c r="AX4488">
        <v>0</v>
      </c>
      <c r="AY4488">
        <v>85</v>
      </c>
      <c r="AZ4488">
        <v>138</v>
      </c>
      <c r="BA4488">
        <v>45</v>
      </c>
      <c r="BB4488">
        <v>12</v>
      </c>
      <c r="BC4488">
        <v>5</v>
      </c>
      <c r="BD4488">
        <v>7</v>
      </c>
      <c r="BE4488">
        <v>0</v>
      </c>
      <c r="BF4488">
        <v>296</v>
      </c>
      <c r="BG4488">
        <v>24216</v>
      </c>
      <c r="BH4488">
        <v>0</v>
      </c>
      <c r="BI4488">
        <v>161</v>
      </c>
      <c r="BJ4488" s="2">
        <v>45944</v>
      </c>
      <c r="BK4488">
        <v>0</v>
      </c>
      <c r="BL4488" s="3" t="str">
        <f>VLOOKUP(O4488,DropDownList!$H$1:$I$7,2,FALSE)</f>
        <v>2024/25</v>
      </c>
      <c r="BM4488" s="3" t="str">
        <f t="shared" si="70"/>
        <v>JP COURT</v>
      </c>
    </row>
    <row r="4489" spans="1:65" x14ac:dyDescent="0.2">
      <c r="A4489">
        <v>2025</v>
      </c>
      <c r="B4489">
        <v>10</v>
      </c>
      <c r="C4489" t="s">
        <v>189</v>
      </c>
      <c r="D4489" t="s">
        <v>194</v>
      </c>
      <c r="E4489" t="s">
        <v>26</v>
      </c>
      <c r="F4489">
        <v>9380</v>
      </c>
      <c r="G4489" t="s">
        <v>141</v>
      </c>
      <c r="H4489" t="s">
        <v>189</v>
      </c>
      <c r="I4489" t="s">
        <v>189</v>
      </c>
      <c r="J4489" s="1">
        <v>45931</v>
      </c>
      <c r="K4489" t="s">
        <v>253</v>
      </c>
      <c r="L4489">
        <v>3</v>
      </c>
      <c r="M4489" t="s">
        <v>429</v>
      </c>
      <c r="N4489" t="s">
        <v>145</v>
      </c>
      <c r="O4489" t="s">
        <v>155</v>
      </c>
      <c r="P4489" t="s">
        <v>150</v>
      </c>
      <c r="Q4489">
        <v>11417.86</v>
      </c>
      <c r="R4489">
        <v>386</v>
      </c>
      <c r="S4489">
        <v>55227.86</v>
      </c>
      <c r="T4489">
        <v>7659.47</v>
      </c>
      <c r="U4489">
        <v>93</v>
      </c>
      <c r="V4489">
        <v>60</v>
      </c>
      <c r="W4489">
        <v>7347.36</v>
      </c>
      <c r="X4489">
        <v>7347.36</v>
      </c>
      <c r="Y4489">
        <v>333</v>
      </c>
      <c r="Z4489">
        <v>47568.39</v>
      </c>
      <c r="AA4489">
        <v>36150.53</v>
      </c>
      <c r="AB4489">
        <v>12426.16</v>
      </c>
      <c r="AC4489">
        <v>23724.37</v>
      </c>
      <c r="AD4489">
        <v>42</v>
      </c>
      <c r="AE4489">
        <v>18</v>
      </c>
      <c r="AF4489">
        <v>231</v>
      </c>
      <c r="AG4489">
        <v>40</v>
      </c>
      <c r="AH4489">
        <v>53</v>
      </c>
      <c r="AI4489">
        <v>53</v>
      </c>
      <c r="AJ4489">
        <v>65</v>
      </c>
      <c r="AK4489">
        <v>30</v>
      </c>
      <c r="AL4489">
        <v>8</v>
      </c>
      <c r="AM4489">
        <v>17</v>
      </c>
      <c r="AN4489">
        <v>8</v>
      </c>
      <c r="AO4489">
        <v>270</v>
      </c>
      <c r="AP4489">
        <v>1440</v>
      </c>
      <c r="AQ4489">
        <v>299</v>
      </c>
      <c r="AR4489">
        <v>11</v>
      </c>
      <c r="AS4489">
        <v>319</v>
      </c>
      <c r="AT4489">
        <v>50</v>
      </c>
      <c r="AU4489">
        <v>3</v>
      </c>
      <c r="AV4489">
        <v>0</v>
      </c>
      <c r="AW4489">
        <v>0</v>
      </c>
      <c r="AX4489">
        <v>0</v>
      </c>
      <c r="AY4489">
        <v>131</v>
      </c>
      <c r="AZ4489">
        <v>302</v>
      </c>
      <c r="BA4489">
        <v>211</v>
      </c>
      <c r="BB4489">
        <v>31</v>
      </c>
      <c r="BC4489">
        <v>14</v>
      </c>
      <c r="BD4489">
        <v>0</v>
      </c>
      <c r="BE4489">
        <v>0</v>
      </c>
      <c r="BF4489">
        <v>272</v>
      </c>
      <c r="BG4489">
        <v>7083.26</v>
      </c>
      <c r="BH4489">
        <v>9</v>
      </c>
      <c r="BI4489">
        <v>92</v>
      </c>
      <c r="BJ4489" s="2">
        <v>45944</v>
      </c>
      <c r="BK4489">
        <v>0</v>
      </c>
      <c r="BL4489" s="3" t="str">
        <f>VLOOKUP(O4489,DropDownList!$H$1:$I$7,2,FALSE)</f>
        <v>2022/23</v>
      </c>
      <c r="BM4489" s="3" t="str">
        <f t="shared" si="70"/>
        <v>FISCAL FINES</v>
      </c>
    </row>
    <row r="4490" spans="1:65" x14ac:dyDescent="0.2">
      <c r="A4490">
        <v>2025</v>
      </c>
      <c r="B4490">
        <v>10</v>
      </c>
      <c r="C4490" t="s">
        <v>189</v>
      </c>
      <c r="D4490" t="s">
        <v>194</v>
      </c>
      <c r="E4490" t="s">
        <v>26</v>
      </c>
      <c r="F4490">
        <v>9380</v>
      </c>
      <c r="G4490" t="s">
        <v>141</v>
      </c>
      <c r="H4490" t="s">
        <v>189</v>
      </c>
      <c r="I4490" t="s">
        <v>189</v>
      </c>
      <c r="J4490" s="1">
        <v>45931</v>
      </c>
      <c r="K4490" t="s">
        <v>253</v>
      </c>
      <c r="L4490">
        <v>3</v>
      </c>
      <c r="M4490" t="s">
        <v>429</v>
      </c>
      <c r="N4490" t="s">
        <v>145</v>
      </c>
      <c r="O4490" t="s">
        <v>156</v>
      </c>
      <c r="P4490" t="s">
        <v>146</v>
      </c>
      <c r="Q4490">
        <v>753.54</v>
      </c>
      <c r="R4490">
        <v>274</v>
      </c>
      <c r="S4490">
        <v>4925</v>
      </c>
      <c r="T4490">
        <v>20</v>
      </c>
      <c r="U4490">
        <v>97</v>
      </c>
      <c r="V4490">
        <v>19</v>
      </c>
      <c r="W4490">
        <v>378.21</v>
      </c>
      <c r="X4490">
        <v>378.21</v>
      </c>
      <c r="Y4490">
        <v>0</v>
      </c>
      <c r="Z4490">
        <v>0</v>
      </c>
      <c r="AA4490">
        <v>4151.46</v>
      </c>
      <c r="AB4490">
        <v>0</v>
      </c>
      <c r="AC4490">
        <v>0</v>
      </c>
      <c r="AD4490">
        <v>18</v>
      </c>
      <c r="AE4490">
        <v>1</v>
      </c>
      <c r="AF4490">
        <v>235</v>
      </c>
      <c r="AG4490">
        <v>2</v>
      </c>
      <c r="AH4490">
        <v>1</v>
      </c>
      <c r="AI4490">
        <v>36</v>
      </c>
      <c r="AJ4490">
        <v>0</v>
      </c>
      <c r="AK4490">
        <v>0</v>
      </c>
      <c r="AL4490">
        <v>0</v>
      </c>
      <c r="AM4490">
        <v>0</v>
      </c>
      <c r="AN4490">
        <v>0</v>
      </c>
      <c r="AO4490">
        <v>188</v>
      </c>
      <c r="AP4490">
        <v>799</v>
      </c>
      <c r="AQ4490">
        <v>197</v>
      </c>
      <c r="AR4490">
        <v>0</v>
      </c>
      <c r="AS4490">
        <v>164</v>
      </c>
      <c r="AT4490">
        <v>13</v>
      </c>
      <c r="AU4490">
        <v>4</v>
      </c>
      <c r="AV4490">
        <v>1</v>
      </c>
      <c r="AW4490">
        <v>1</v>
      </c>
      <c r="AX4490">
        <v>0</v>
      </c>
      <c r="AY4490">
        <v>98</v>
      </c>
      <c r="AZ4490">
        <v>169</v>
      </c>
      <c r="BA4490">
        <v>87</v>
      </c>
      <c r="BB4490">
        <v>20</v>
      </c>
      <c r="BC4490">
        <v>9</v>
      </c>
      <c r="BD4490">
        <v>6</v>
      </c>
      <c r="BE4490">
        <v>0</v>
      </c>
      <c r="BF4490">
        <v>273</v>
      </c>
      <c r="BG4490">
        <v>745</v>
      </c>
      <c r="BH4490">
        <v>0</v>
      </c>
      <c r="BI4490">
        <v>96</v>
      </c>
      <c r="BJ4490" s="2">
        <v>45944</v>
      </c>
      <c r="BK4490">
        <v>0</v>
      </c>
      <c r="BL4490" s="3" t="str">
        <f>VLOOKUP(O4490,DropDownList!$H$1:$I$7,2,FALSE)</f>
        <v>2023/24</v>
      </c>
      <c r="BM4490" s="3" t="str">
        <f t="shared" si="70"/>
        <v>VSUR</v>
      </c>
    </row>
    <row r="4491" spans="1:65" x14ac:dyDescent="0.2">
      <c r="A4491">
        <v>2025</v>
      </c>
      <c r="B4491">
        <v>10</v>
      </c>
      <c r="C4491" t="s">
        <v>189</v>
      </c>
      <c r="D4491" t="s">
        <v>194</v>
      </c>
      <c r="E4491" t="s">
        <v>26</v>
      </c>
      <c r="F4491">
        <v>9380</v>
      </c>
      <c r="G4491" t="s">
        <v>141</v>
      </c>
      <c r="H4491" t="s">
        <v>189</v>
      </c>
      <c r="I4491" t="s">
        <v>189</v>
      </c>
      <c r="J4491" s="1">
        <v>45931</v>
      </c>
      <c r="K4491" t="s">
        <v>253</v>
      </c>
      <c r="L4491">
        <v>3</v>
      </c>
      <c r="M4491" t="s">
        <v>429</v>
      </c>
      <c r="N4491" t="s">
        <v>145</v>
      </c>
      <c r="O4491" t="s">
        <v>156</v>
      </c>
      <c r="P4491" t="s">
        <v>153</v>
      </c>
      <c r="Q4491">
        <v>365.32</v>
      </c>
      <c r="R4491">
        <v>20</v>
      </c>
      <c r="S4491">
        <v>900</v>
      </c>
      <c r="T4491">
        <v>45</v>
      </c>
      <c r="U4491">
        <v>9</v>
      </c>
      <c r="V4491">
        <v>7</v>
      </c>
      <c r="W4491">
        <v>315</v>
      </c>
      <c r="X4491">
        <v>315</v>
      </c>
      <c r="Y4491">
        <v>0</v>
      </c>
      <c r="Z4491">
        <v>0</v>
      </c>
      <c r="AA4491">
        <v>489.68</v>
      </c>
      <c r="AB4491">
        <v>0</v>
      </c>
      <c r="AC4491">
        <v>489.68</v>
      </c>
      <c r="AD4491">
        <v>7</v>
      </c>
      <c r="AE4491">
        <v>0</v>
      </c>
      <c r="AF4491">
        <v>10</v>
      </c>
      <c r="AG4491">
        <v>1</v>
      </c>
      <c r="AH4491">
        <v>1</v>
      </c>
      <c r="AI4491">
        <v>8</v>
      </c>
      <c r="AJ4491">
        <v>0</v>
      </c>
      <c r="AK4491">
        <v>0</v>
      </c>
      <c r="AL4491">
        <v>0</v>
      </c>
      <c r="AM4491">
        <v>0</v>
      </c>
      <c r="AN4491">
        <v>0</v>
      </c>
      <c r="AO4491">
        <v>17</v>
      </c>
      <c r="AP4491">
        <v>61</v>
      </c>
      <c r="AQ4491">
        <v>19</v>
      </c>
      <c r="AR4491">
        <v>1</v>
      </c>
      <c r="AS4491">
        <v>11</v>
      </c>
      <c r="AT4491">
        <v>1</v>
      </c>
      <c r="AU4491">
        <v>0</v>
      </c>
      <c r="AV4491">
        <v>0</v>
      </c>
      <c r="AW4491">
        <v>0</v>
      </c>
      <c r="AX4491">
        <v>0</v>
      </c>
      <c r="AY4491">
        <v>4</v>
      </c>
      <c r="AZ4491">
        <v>11</v>
      </c>
      <c r="BA4491">
        <v>7</v>
      </c>
      <c r="BB4491">
        <v>0</v>
      </c>
      <c r="BC4491">
        <v>0</v>
      </c>
      <c r="BD4491">
        <v>1</v>
      </c>
      <c r="BE4491">
        <v>0</v>
      </c>
      <c r="BF4491">
        <v>16</v>
      </c>
      <c r="BG4491">
        <v>360</v>
      </c>
      <c r="BH4491">
        <v>0</v>
      </c>
      <c r="BI4491">
        <v>8</v>
      </c>
      <c r="BJ4491" s="2">
        <v>45944</v>
      </c>
      <c r="BK4491">
        <v>0</v>
      </c>
      <c r="BL4491" s="3" t="str">
        <f>VLOOKUP(O4491,DropDownList!$H$1:$I$7,2,FALSE)</f>
        <v>2023/24</v>
      </c>
      <c r="BM4491" s="3" t="str">
        <f t="shared" si="70"/>
        <v>PREG</v>
      </c>
    </row>
    <row r="4492" spans="1:65" x14ac:dyDescent="0.2">
      <c r="A4492">
        <v>2025</v>
      </c>
      <c r="B4492">
        <v>10</v>
      </c>
      <c r="C4492" t="s">
        <v>189</v>
      </c>
      <c r="D4492" t="s">
        <v>194</v>
      </c>
      <c r="E4492" t="s">
        <v>26</v>
      </c>
      <c r="F4492">
        <v>9380</v>
      </c>
      <c r="G4492" t="s">
        <v>141</v>
      </c>
      <c r="H4492" t="s">
        <v>189</v>
      </c>
      <c r="I4492" t="s">
        <v>189</v>
      </c>
      <c r="J4492" s="1">
        <v>45931</v>
      </c>
      <c r="K4492" t="s">
        <v>253</v>
      </c>
      <c r="L4492">
        <v>3</v>
      </c>
      <c r="M4492" t="s">
        <v>429</v>
      </c>
      <c r="N4492" t="s">
        <v>145</v>
      </c>
      <c r="O4492" t="s">
        <v>156</v>
      </c>
      <c r="P4492" t="s">
        <v>151</v>
      </c>
      <c r="Q4492">
        <v>0</v>
      </c>
      <c r="R4492">
        <v>223</v>
      </c>
      <c r="S4492">
        <v>6690</v>
      </c>
      <c r="T4492">
        <v>1230</v>
      </c>
      <c r="U4492">
        <v>0</v>
      </c>
      <c r="V4492">
        <v>0</v>
      </c>
      <c r="W4492">
        <v>0</v>
      </c>
      <c r="X4492">
        <v>0</v>
      </c>
      <c r="Y4492">
        <v>0</v>
      </c>
      <c r="Z4492">
        <v>0</v>
      </c>
      <c r="AA4492">
        <v>5460</v>
      </c>
      <c r="AB4492">
        <v>0</v>
      </c>
      <c r="AC4492">
        <v>5460</v>
      </c>
      <c r="AD4492">
        <v>0</v>
      </c>
      <c r="AE4492">
        <v>0</v>
      </c>
      <c r="AF4492">
        <v>182</v>
      </c>
      <c r="AG4492">
        <v>0</v>
      </c>
      <c r="AH4492">
        <v>41</v>
      </c>
      <c r="AI4492">
        <v>0</v>
      </c>
      <c r="AJ4492">
        <v>0</v>
      </c>
      <c r="AK4492">
        <v>0</v>
      </c>
      <c r="AL4492">
        <v>0</v>
      </c>
      <c r="AM4492">
        <v>0</v>
      </c>
      <c r="AN4492">
        <v>0</v>
      </c>
      <c r="AO4492">
        <v>0</v>
      </c>
      <c r="AP4492">
        <v>0</v>
      </c>
      <c r="AQ4492">
        <v>0</v>
      </c>
      <c r="AR4492">
        <v>0</v>
      </c>
      <c r="AS4492">
        <v>0</v>
      </c>
      <c r="AT4492">
        <v>0</v>
      </c>
      <c r="AU4492">
        <v>0</v>
      </c>
      <c r="AV4492">
        <v>0</v>
      </c>
      <c r="AW4492">
        <v>0</v>
      </c>
      <c r="AX4492">
        <v>0</v>
      </c>
      <c r="AY4492">
        <v>0</v>
      </c>
      <c r="AZ4492">
        <v>0</v>
      </c>
      <c r="BA4492">
        <v>0</v>
      </c>
      <c r="BB4492">
        <v>0</v>
      </c>
      <c r="BC4492">
        <v>0</v>
      </c>
      <c r="BD4492">
        <v>0</v>
      </c>
      <c r="BE4492">
        <v>0</v>
      </c>
      <c r="BF4492">
        <v>0</v>
      </c>
      <c r="BG4492">
        <v>0</v>
      </c>
      <c r="BH4492">
        <v>0</v>
      </c>
      <c r="BI4492">
        <v>0</v>
      </c>
      <c r="BJ4492" s="2">
        <v>45944</v>
      </c>
      <c r="BK4492">
        <v>0</v>
      </c>
      <c r="BL4492" s="3" t="str">
        <f>VLOOKUP(O4492,DropDownList!$H$1:$I$7,2,FALSE)</f>
        <v>2023/24</v>
      </c>
      <c r="BM4492" s="3" t="str">
        <f t="shared" si="70"/>
        <v>PCPF</v>
      </c>
    </row>
    <row r="4493" spans="1:65" x14ac:dyDescent="0.2">
      <c r="A4493">
        <v>2025</v>
      </c>
      <c r="B4493">
        <v>10</v>
      </c>
      <c r="C4493" t="s">
        <v>189</v>
      </c>
      <c r="D4493" t="s">
        <v>194</v>
      </c>
      <c r="E4493" t="s">
        <v>26</v>
      </c>
      <c r="F4493">
        <v>9380</v>
      </c>
      <c r="G4493" t="s">
        <v>141</v>
      </c>
      <c r="H4493" t="s">
        <v>189</v>
      </c>
      <c r="I4493" t="s">
        <v>189</v>
      </c>
      <c r="J4493" s="1">
        <v>45931</v>
      </c>
      <c r="K4493" t="s">
        <v>253</v>
      </c>
      <c r="L4493">
        <v>3</v>
      </c>
      <c r="M4493" t="s">
        <v>429</v>
      </c>
      <c r="N4493" t="s">
        <v>145</v>
      </c>
      <c r="O4493" t="s">
        <v>156</v>
      </c>
      <c r="P4493" t="s">
        <v>148</v>
      </c>
      <c r="Q4493">
        <v>521.32000000000005</v>
      </c>
      <c r="R4493">
        <v>22</v>
      </c>
      <c r="S4493">
        <v>1320</v>
      </c>
      <c r="T4493">
        <v>60</v>
      </c>
      <c r="U4493">
        <v>10</v>
      </c>
      <c r="V4493">
        <v>3</v>
      </c>
      <c r="W4493">
        <v>180</v>
      </c>
      <c r="X4493">
        <v>180</v>
      </c>
      <c r="Y4493">
        <v>0</v>
      </c>
      <c r="Z4493">
        <v>0</v>
      </c>
      <c r="AA4493">
        <v>738.68</v>
      </c>
      <c r="AB4493">
        <v>0</v>
      </c>
      <c r="AC4493">
        <v>738.68</v>
      </c>
      <c r="AD4493">
        <v>3</v>
      </c>
      <c r="AE4493">
        <v>0</v>
      </c>
      <c r="AF4493">
        <v>11</v>
      </c>
      <c r="AG4493">
        <v>2</v>
      </c>
      <c r="AH4493">
        <v>1</v>
      </c>
      <c r="AI4493">
        <v>8</v>
      </c>
      <c r="AJ4493">
        <v>0</v>
      </c>
      <c r="AK4493">
        <v>0</v>
      </c>
      <c r="AL4493">
        <v>0</v>
      </c>
      <c r="AM4493">
        <v>0</v>
      </c>
      <c r="AN4493">
        <v>0</v>
      </c>
      <c r="AO4493">
        <v>20</v>
      </c>
      <c r="AP4493">
        <v>63</v>
      </c>
      <c r="AQ4493">
        <v>20</v>
      </c>
      <c r="AR4493">
        <v>0</v>
      </c>
      <c r="AS4493">
        <v>5</v>
      </c>
      <c r="AT4493">
        <v>3</v>
      </c>
      <c r="AU4493">
        <v>0</v>
      </c>
      <c r="AV4493">
        <v>0</v>
      </c>
      <c r="AW4493">
        <v>0</v>
      </c>
      <c r="AX4493">
        <v>0</v>
      </c>
      <c r="AY4493">
        <v>14</v>
      </c>
      <c r="AZ4493">
        <v>15</v>
      </c>
      <c r="BA4493">
        <v>3</v>
      </c>
      <c r="BB4493">
        <v>1</v>
      </c>
      <c r="BC4493">
        <v>1</v>
      </c>
      <c r="BD4493">
        <v>0</v>
      </c>
      <c r="BE4493">
        <v>0</v>
      </c>
      <c r="BF4493">
        <v>21</v>
      </c>
      <c r="BG4493">
        <v>480</v>
      </c>
      <c r="BH4493">
        <v>0</v>
      </c>
      <c r="BI4493">
        <v>10</v>
      </c>
      <c r="BJ4493" s="2">
        <v>45944</v>
      </c>
      <c r="BK4493">
        <v>0</v>
      </c>
      <c r="BL4493" s="3" t="str">
        <f>VLOOKUP(O4493,DropDownList!$H$1:$I$7,2,FALSE)</f>
        <v>2023/24</v>
      </c>
      <c r="BM4493" s="3" t="str">
        <f t="shared" si="70"/>
        <v>PRAS</v>
      </c>
    </row>
    <row r="4494" spans="1:65" x14ac:dyDescent="0.2">
      <c r="A4494">
        <v>2025</v>
      </c>
      <c r="B4494">
        <v>10</v>
      </c>
      <c r="C4494" t="s">
        <v>189</v>
      </c>
      <c r="D4494" t="s">
        <v>194</v>
      </c>
      <c r="E4494" t="s">
        <v>26</v>
      </c>
      <c r="F4494">
        <v>9380</v>
      </c>
      <c r="G4494" t="s">
        <v>141</v>
      </c>
      <c r="H4494" t="s">
        <v>189</v>
      </c>
      <c r="I4494" t="s">
        <v>189</v>
      </c>
      <c r="J4494" s="1">
        <v>45931</v>
      </c>
      <c r="K4494" t="s">
        <v>253</v>
      </c>
      <c r="L4494">
        <v>3</v>
      </c>
      <c r="M4494" t="s">
        <v>429</v>
      </c>
      <c r="N4494" t="s">
        <v>145</v>
      </c>
      <c r="O4494" t="s">
        <v>147</v>
      </c>
      <c r="P4494" t="s">
        <v>151</v>
      </c>
      <c r="Q4494">
        <v>0</v>
      </c>
      <c r="R4494">
        <v>173</v>
      </c>
      <c r="S4494">
        <v>5190</v>
      </c>
      <c r="T4494">
        <v>1140</v>
      </c>
      <c r="U4494">
        <v>0</v>
      </c>
      <c r="V4494">
        <v>0</v>
      </c>
      <c r="W4494">
        <v>0</v>
      </c>
      <c r="X4494">
        <v>0</v>
      </c>
      <c r="Y4494">
        <v>0</v>
      </c>
      <c r="Z4494">
        <v>0</v>
      </c>
      <c r="AA4494">
        <v>4050</v>
      </c>
      <c r="AB4494">
        <v>0</v>
      </c>
      <c r="AC4494">
        <v>4050</v>
      </c>
      <c r="AD4494">
        <v>0</v>
      </c>
      <c r="AE4494">
        <v>0</v>
      </c>
      <c r="AF4494">
        <v>135</v>
      </c>
      <c r="AG4494">
        <v>0</v>
      </c>
      <c r="AH4494">
        <v>38</v>
      </c>
      <c r="AI4494">
        <v>0</v>
      </c>
      <c r="AJ4494">
        <v>0</v>
      </c>
      <c r="AK4494">
        <v>0</v>
      </c>
      <c r="AL4494">
        <v>0</v>
      </c>
      <c r="AM4494">
        <v>3</v>
      </c>
      <c r="AN4494">
        <v>0</v>
      </c>
      <c r="AO4494">
        <v>0</v>
      </c>
      <c r="AP4494">
        <v>0</v>
      </c>
      <c r="AQ4494">
        <v>0</v>
      </c>
      <c r="AR4494">
        <v>0</v>
      </c>
      <c r="AS4494">
        <v>0</v>
      </c>
      <c r="AT4494">
        <v>0</v>
      </c>
      <c r="AU4494">
        <v>0</v>
      </c>
      <c r="AV4494">
        <v>0</v>
      </c>
      <c r="AW4494">
        <v>0</v>
      </c>
      <c r="AX4494">
        <v>0</v>
      </c>
      <c r="AY4494">
        <v>0</v>
      </c>
      <c r="AZ4494">
        <v>0</v>
      </c>
      <c r="BA4494">
        <v>0</v>
      </c>
      <c r="BB4494">
        <v>0</v>
      </c>
      <c r="BC4494">
        <v>0</v>
      </c>
      <c r="BD4494">
        <v>0</v>
      </c>
      <c r="BE4494">
        <v>0</v>
      </c>
      <c r="BF4494">
        <v>0</v>
      </c>
      <c r="BG4494">
        <v>0</v>
      </c>
      <c r="BH4494">
        <v>0</v>
      </c>
      <c r="BI4494">
        <v>0</v>
      </c>
      <c r="BJ4494" s="2">
        <v>45944</v>
      </c>
      <c r="BK4494">
        <v>0</v>
      </c>
      <c r="BL4494" s="3" t="str">
        <f>VLOOKUP(O4494,DropDownList!$H$1:$I$7,2,FALSE)</f>
        <v>2024/25</v>
      </c>
      <c r="BM4494" s="3" t="str">
        <f t="shared" si="70"/>
        <v>PCPF</v>
      </c>
    </row>
    <row r="4495" spans="1:65" x14ac:dyDescent="0.2">
      <c r="A4495">
        <v>2025</v>
      </c>
      <c r="B4495">
        <v>10</v>
      </c>
      <c r="C4495" t="s">
        <v>189</v>
      </c>
      <c r="D4495" t="s">
        <v>194</v>
      </c>
      <c r="E4495" t="s">
        <v>26</v>
      </c>
      <c r="F4495">
        <v>9380</v>
      </c>
      <c r="G4495" t="s">
        <v>141</v>
      </c>
      <c r="H4495" t="s">
        <v>189</v>
      </c>
      <c r="I4495" t="s">
        <v>189</v>
      </c>
      <c r="J4495" s="1">
        <v>45931</v>
      </c>
      <c r="K4495" t="s">
        <v>253</v>
      </c>
      <c r="L4495">
        <v>3</v>
      </c>
      <c r="M4495" t="s">
        <v>429</v>
      </c>
      <c r="N4495" t="s">
        <v>145</v>
      </c>
      <c r="O4495" t="s">
        <v>149</v>
      </c>
      <c r="P4495" t="s">
        <v>148</v>
      </c>
      <c r="Q4495">
        <v>240</v>
      </c>
      <c r="R4495">
        <v>4</v>
      </c>
      <c r="S4495">
        <v>240</v>
      </c>
      <c r="T4495">
        <v>0</v>
      </c>
      <c r="U4495">
        <v>4</v>
      </c>
      <c r="V4495">
        <v>4</v>
      </c>
      <c r="W4495">
        <v>240</v>
      </c>
      <c r="X4495">
        <v>240</v>
      </c>
      <c r="Y4495">
        <v>0</v>
      </c>
      <c r="Z4495">
        <v>0</v>
      </c>
      <c r="AA4495">
        <v>0</v>
      </c>
      <c r="AB4495">
        <v>0</v>
      </c>
      <c r="AC4495">
        <v>0</v>
      </c>
      <c r="AD4495">
        <v>4</v>
      </c>
      <c r="AE4495">
        <v>0</v>
      </c>
      <c r="AF4495">
        <v>0</v>
      </c>
      <c r="AG4495">
        <v>0</v>
      </c>
      <c r="AH4495">
        <v>0</v>
      </c>
      <c r="AI4495">
        <v>4</v>
      </c>
      <c r="AJ4495">
        <v>0</v>
      </c>
      <c r="AK4495">
        <v>0</v>
      </c>
      <c r="AL4495">
        <v>0</v>
      </c>
      <c r="AM4495">
        <v>0</v>
      </c>
      <c r="AN4495">
        <v>0</v>
      </c>
      <c r="AO4495">
        <v>4</v>
      </c>
      <c r="AP4495">
        <v>9</v>
      </c>
      <c r="AQ4495">
        <v>4</v>
      </c>
      <c r="AR4495">
        <v>0</v>
      </c>
      <c r="AS4495">
        <v>3</v>
      </c>
      <c r="AT4495">
        <v>0</v>
      </c>
      <c r="AU4495">
        <v>0</v>
      </c>
      <c r="AV4495">
        <v>0</v>
      </c>
      <c r="AW4495">
        <v>0</v>
      </c>
      <c r="AX4495">
        <v>0</v>
      </c>
      <c r="AY4495">
        <v>0</v>
      </c>
      <c r="AZ4495">
        <v>1</v>
      </c>
      <c r="BA4495">
        <v>0</v>
      </c>
      <c r="BB4495">
        <v>0</v>
      </c>
      <c r="BC4495">
        <v>0</v>
      </c>
      <c r="BD4495">
        <v>0</v>
      </c>
      <c r="BE4495">
        <v>0</v>
      </c>
      <c r="BF4495">
        <v>4</v>
      </c>
      <c r="BG4495">
        <v>240</v>
      </c>
      <c r="BH4495">
        <v>0</v>
      </c>
      <c r="BI4495">
        <v>4</v>
      </c>
      <c r="BJ4495" s="2">
        <v>45944</v>
      </c>
      <c r="BK4495">
        <v>0</v>
      </c>
      <c r="BL4495" s="3" t="str">
        <f>VLOOKUP(O4495,DropDownList!$H$1:$I$7,2,FALSE)</f>
        <v>2025/26</v>
      </c>
      <c r="BM4495" s="3" t="str">
        <f t="shared" si="70"/>
        <v>PRAS</v>
      </c>
    </row>
    <row r="4496" spans="1:65" x14ac:dyDescent="0.2">
      <c r="A4496">
        <v>2025</v>
      </c>
      <c r="B4496">
        <v>10</v>
      </c>
      <c r="C4496" t="s">
        <v>189</v>
      </c>
      <c r="D4496" t="s">
        <v>194</v>
      </c>
      <c r="E4496" t="s">
        <v>26</v>
      </c>
      <c r="F4496">
        <v>9380</v>
      </c>
      <c r="G4496" t="s">
        <v>141</v>
      </c>
      <c r="H4496" t="s">
        <v>189</v>
      </c>
      <c r="I4496" t="s">
        <v>189</v>
      </c>
      <c r="J4496" s="1">
        <v>45931</v>
      </c>
      <c r="K4496" t="s">
        <v>253</v>
      </c>
      <c r="L4496">
        <v>3</v>
      </c>
      <c r="M4496" t="s">
        <v>429</v>
      </c>
      <c r="N4496" t="s">
        <v>145</v>
      </c>
      <c r="O4496" t="s">
        <v>149</v>
      </c>
      <c r="P4496" t="s">
        <v>153</v>
      </c>
      <c r="Q4496">
        <v>45</v>
      </c>
      <c r="R4496">
        <v>1</v>
      </c>
      <c r="S4496">
        <v>45</v>
      </c>
      <c r="T4496">
        <v>0</v>
      </c>
      <c r="U4496">
        <v>1</v>
      </c>
      <c r="V4496">
        <v>0</v>
      </c>
      <c r="W4496">
        <v>0</v>
      </c>
      <c r="X4496">
        <v>0</v>
      </c>
      <c r="Y4496">
        <v>0</v>
      </c>
      <c r="Z4496">
        <v>0</v>
      </c>
      <c r="AA4496">
        <v>0</v>
      </c>
      <c r="AB4496">
        <v>0</v>
      </c>
      <c r="AC4496">
        <v>0</v>
      </c>
      <c r="AD4496">
        <v>0</v>
      </c>
      <c r="AE4496">
        <v>0</v>
      </c>
      <c r="AF4496">
        <v>0</v>
      </c>
      <c r="AG4496">
        <v>0</v>
      </c>
      <c r="AH4496">
        <v>0</v>
      </c>
      <c r="AI4496">
        <v>1</v>
      </c>
      <c r="AJ4496">
        <v>0</v>
      </c>
      <c r="AK4496">
        <v>0</v>
      </c>
      <c r="AL4496">
        <v>0</v>
      </c>
      <c r="AM4496">
        <v>0</v>
      </c>
      <c r="AN4496">
        <v>0</v>
      </c>
      <c r="AO4496">
        <v>0</v>
      </c>
      <c r="AP4496">
        <v>0</v>
      </c>
      <c r="AQ4496">
        <v>0</v>
      </c>
      <c r="AR4496">
        <v>0</v>
      </c>
      <c r="AS4496">
        <v>0</v>
      </c>
      <c r="AT4496">
        <v>0</v>
      </c>
      <c r="AU4496">
        <v>0</v>
      </c>
      <c r="AV4496">
        <v>0</v>
      </c>
      <c r="AW4496">
        <v>0</v>
      </c>
      <c r="AX4496">
        <v>0</v>
      </c>
      <c r="AY4496">
        <v>0</v>
      </c>
      <c r="AZ4496">
        <v>0</v>
      </c>
      <c r="BA4496">
        <v>0</v>
      </c>
      <c r="BB4496">
        <v>0</v>
      </c>
      <c r="BC4496">
        <v>0</v>
      </c>
      <c r="BD4496">
        <v>0</v>
      </c>
      <c r="BE4496">
        <v>0</v>
      </c>
      <c r="BF4496">
        <v>0</v>
      </c>
      <c r="BG4496">
        <v>45</v>
      </c>
      <c r="BH4496">
        <v>0</v>
      </c>
      <c r="BI4496">
        <v>0</v>
      </c>
      <c r="BJ4496" s="2">
        <v>45944</v>
      </c>
      <c r="BK4496">
        <v>0</v>
      </c>
      <c r="BL4496" s="3" t="str">
        <f>VLOOKUP(O4496,DropDownList!$H$1:$I$7,2,FALSE)</f>
        <v>2025/26</v>
      </c>
      <c r="BM4496" s="3" t="str">
        <f t="shared" si="70"/>
        <v>PREG</v>
      </c>
    </row>
    <row r="4497" spans="1:65" x14ac:dyDescent="0.2">
      <c r="A4497">
        <v>2025</v>
      </c>
      <c r="B4497">
        <v>10</v>
      </c>
      <c r="C4497" t="s">
        <v>189</v>
      </c>
      <c r="D4497" t="s">
        <v>195</v>
      </c>
      <c r="E4497" t="s">
        <v>26</v>
      </c>
      <c r="F4497">
        <v>9815</v>
      </c>
      <c r="G4497" t="s">
        <v>158</v>
      </c>
      <c r="H4497" t="s">
        <v>189</v>
      </c>
      <c r="I4497" t="s">
        <v>189</v>
      </c>
      <c r="J4497" s="1">
        <v>45931</v>
      </c>
      <c r="K4497" t="s">
        <v>253</v>
      </c>
      <c r="L4497">
        <v>3</v>
      </c>
      <c r="M4497" t="s">
        <v>429</v>
      </c>
      <c r="N4497" t="s">
        <v>145</v>
      </c>
      <c r="O4497" t="s">
        <v>147</v>
      </c>
      <c r="P4497" t="s">
        <v>161</v>
      </c>
      <c r="Q4497">
        <v>1762.68</v>
      </c>
      <c r="R4497">
        <v>393</v>
      </c>
      <c r="S4497">
        <v>9500</v>
      </c>
      <c r="T4497">
        <v>390</v>
      </c>
      <c r="U4497">
        <v>199</v>
      </c>
      <c r="V4497">
        <v>54</v>
      </c>
      <c r="W4497">
        <v>1105</v>
      </c>
      <c r="X4497">
        <v>1105</v>
      </c>
      <c r="Y4497">
        <v>0</v>
      </c>
      <c r="Z4497">
        <v>0</v>
      </c>
      <c r="AA4497">
        <v>7347.32</v>
      </c>
      <c r="AB4497">
        <v>0</v>
      </c>
      <c r="AC4497">
        <v>0</v>
      </c>
      <c r="AD4497">
        <v>54</v>
      </c>
      <c r="AE4497">
        <v>0</v>
      </c>
      <c r="AF4497">
        <v>283</v>
      </c>
      <c r="AG4497">
        <v>1</v>
      </c>
      <c r="AH4497">
        <v>19</v>
      </c>
      <c r="AI4497">
        <v>90</v>
      </c>
      <c r="AJ4497">
        <v>0</v>
      </c>
      <c r="AK4497">
        <v>0</v>
      </c>
      <c r="AL4497">
        <v>0</v>
      </c>
      <c r="AM4497">
        <v>0</v>
      </c>
      <c r="AN4497">
        <v>0</v>
      </c>
      <c r="AO4497">
        <v>266</v>
      </c>
      <c r="AP4497">
        <v>700</v>
      </c>
      <c r="AQ4497">
        <v>255</v>
      </c>
      <c r="AR4497">
        <v>0</v>
      </c>
      <c r="AS4497">
        <v>88</v>
      </c>
      <c r="AT4497">
        <v>6</v>
      </c>
      <c r="AU4497">
        <v>5</v>
      </c>
      <c r="AV4497">
        <v>4</v>
      </c>
      <c r="AW4497">
        <v>21</v>
      </c>
      <c r="AX4497">
        <v>0</v>
      </c>
      <c r="AY4497">
        <v>78</v>
      </c>
      <c r="AZ4497">
        <v>130</v>
      </c>
      <c r="BA4497">
        <v>47</v>
      </c>
      <c r="BB4497">
        <v>14</v>
      </c>
      <c r="BC4497">
        <v>8</v>
      </c>
      <c r="BD4497">
        <v>10</v>
      </c>
      <c r="BE4497">
        <v>0</v>
      </c>
      <c r="BF4497">
        <v>367</v>
      </c>
      <c r="BG4497">
        <v>1755</v>
      </c>
      <c r="BH4497">
        <v>0</v>
      </c>
      <c r="BI4497">
        <v>197</v>
      </c>
      <c r="BJ4497" s="2">
        <v>45944</v>
      </c>
      <c r="BK4497">
        <v>0</v>
      </c>
      <c r="BL4497" s="3" t="str">
        <f>VLOOKUP(O4497,DropDownList!$H$1:$I$7,2,FALSE)</f>
        <v>2024/25</v>
      </c>
      <c r="BM4497" s="3" t="str">
        <f t="shared" si="70"/>
        <v>VSUR</v>
      </c>
    </row>
    <row r="4498" spans="1:65" x14ac:dyDescent="0.2">
      <c r="A4498">
        <v>2025</v>
      </c>
      <c r="B4498">
        <v>10</v>
      </c>
      <c r="C4498" t="s">
        <v>189</v>
      </c>
      <c r="D4498" t="s">
        <v>195</v>
      </c>
      <c r="E4498" t="s">
        <v>26</v>
      </c>
      <c r="F4498">
        <v>9815</v>
      </c>
      <c r="G4498" t="s">
        <v>158</v>
      </c>
      <c r="H4498" t="s">
        <v>189</v>
      </c>
      <c r="I4498" t="s">
        <v>189</v>
      </c>
      <c r="J4498" s="1">
        <v>45931</v>
      </c>
      <c r="K4498" t="s">
        <v>253</v>
      </c>
      <c r="L4498">
        <v>3</v>
      </c>
      <c r="M4498" t="s">
        <v>429</v>
      </c>
      <c r="N4498" t="s">
        <v>145</v>
      </c>
      <c r="O4498" t="s">
        <v>149</v>
      </c>
      <c r="P4498" t="s">
        <v>161</v>
      </c>
      <c r="Q4498">
        <v>680</v>
      </c>
      <c r="R4498">
        <v>92</v>
      </c>
      <c r="S4498">
        <v>2010</v>
      </c>
      <c r="T4498">
        <v>60</v>
      </c>
      <c r="U4498">
        <v>62</v>
      </c>
      <c r="V4498">
        <v>28</v>
      </c>
      <c r="W4498">
        <v>510</v>
      </c>
      <c r="X4498">
        <v>510</v>
      </c>
      <c r="Y4498">
        <v>0</v>
      </c>
      <c r="Z4498">
        <v>0</v>
      </c>
      <c r="AA4498">
        <v>1270</v>
      </c>
      <c r="AB4498">
        <v>0</v>
      </c>
      <c r="AC4498">
        <v>0</v>
      </c>
      <c r="AD4498">
        <v>28</v>
      </c>
      <c r="AE4498">
        <v>0</v>
      </c>
      <c r="AF4498">
        <v>52</v>
      </c>
      <c r="AG4498">
        <v>0</v>
      </c>
      <c r="AH4498">
        <v>4</v>
      </c>
      <c r="AI4498">
        <v>36</v>
      </c>
      <c r="AJ4498">
        <v>0</v>
      </c>
      <c r="AK4498">
        <v>0</v>
      </c>
      <c r="AL4498">
        <v>0</v>
      </c>
      <c r="AM4498">
        <v>0</v>
      </c>
      <c r="AN4498">
        <v>0</v>
      </c>
      <c r="AO4498">
        <v>53</v>
      </c>
      <c r="AP4498">
        <v>77</v>
      </c>
      <c r="AQ4498">
        <v>48</v>
      </c>
      <c r="AR4498">
        <v>0</v>
      </c>
      <c r="AS4498">
        <v>5</v>
      </c>
      <c r="AT4498">
        <v>0</v>
      </c>
      <c r="AU4498">
        <v>0</v>
      </c>
      <c r="AV4498">
        <v>0</v>
      </c>
      <c r="AW4498">
        <v>5</v>
      </c>
      <c r="AX4498">
        <v>0</v>
      </c>
      <c r="AY4498">
        <v>2</v>
      </c>
      <c r="AZ4498">
        <v>10</v>
      </c>
      <c r="BA4498">
        <v>0</v>
      </c>
      <c r="BB4498">
        <v>0</v>
      </c>
      <c r="BC4498">
        <v>0</v>
      </c>
      <c r="BD4498">
        <v>0</v>
      </c>
      <c r="BE4498">
        <v>0</v>
      </c>
      <c r="BF4498">
        <v>86</v>
      </c>
      <c r="BG4498">
        <v>680</v>
      </c>
      <c r="BH4498">
        <v>0</v>
      </c>
      <c r="BI4498">
        <v>62</v>
      </c>
      <c r="BJ4498" s="2">
        <v>45944</v>
      </c>
      <c r="BK4498">
        <v>0</v>
      </c>
      <c r="BL4498" s="3" t="str">
        <f>VLOOKUP(O4498,DropDownList!$H$1:$I$7,2,FALSE)</f>
        <v>2025/26</v>
      </c>
      <c r="BM4498" s="3" t="str">
        <f t="shared" si="70"/>
        <v>VSUR</v>
      </c>
    </row>
    <row r="4499" spans="1:65" x14ac:dyDescent="0.2">
      <c r="A4499">
        <v>2025</v>
      </c>
      <c r="B4499">
        <v>10</v>
      </c>
      <c r="C4499" t="s">
        <v>189</v>
      </c>
      <c r="D4499" t="s">
        <v>195</v>
      </c>
      <c r="E4499" t="s">
        <v>26</v>
      </c>
      <c r="F4499">
        <v>9815</v>
      </c>
      <c r="G4499" t="s">
        <v>158</v>
      </c>
      <c r="H4499" t="s">
        <v>189</v>
      </c>
      <c r="I4499" t="s">
        <v>189</v>
      </c>
      <c r="J4499" s="1">
        <v>45931</v>
      </c>
      <c r="K4499" t="s">
        <v>253</v>
      </c>
      <c r="L4499">
        <v>3</v>
      </c>
      <c r="M4499" t="s">
        <v>429</v>
      </c>
      <c r="N4499" t="s">
        <v>145</v>
      </c>
      <c r="O4499" t="s">
        <v>156</v>
      </c>
      <c r="P4499" t="s">
        <v>160</v>
      </c>
      <c r="Q4499">
        <v>52413.63</v>
      </c>
      <c r="R4499">
        <v>398</v>
      </c>
      <c r="S4499">
        <v>229829.2</v>
      </c>
      <c r="T4499">
        <v>10085.200000000001</v>
      </c>
      <c r="U4499">
        <v>136</v>
      </c>
      <c r="V4499">
        <v>45</v>
      </c>
      <c r="W4499">
        <v>24006.94</v>
      </c>
      <c r="X4499">
        <v>24231.94</v>
      </c>
      <c r="Y4499">
        <v>0</v>
      </c>
      <c r="Z4499">
        <v>0</v>
      </c>
      <c r="AA4499">
        <v>167330.37</v>
      </c>
      <c r="AB4499">
        <v>11182.22</v>
      </c>
      <c r="AC4499">
        <v>148593.13</v>
      </c>
      <c r="AD4499">
        <v>21</v>
      </c>
      <c r="AE4499">
        <v>24</v>
      </c>
      <c r="AF4499">
        <v>240</v>
      </c>
      <c r="AG4499">
        <v>82</v>
      </c>
      <c r="AH4499">
        <v>17</v>
      </c>
      <c r="AI4499">
        <v>54</v>
      </c>
      <c r="AJ4499">
        <v>0</v>
      </c>
      <c r="AK4499">
        <v>0</v>
      </c>
      <c r="AL4499">
        <v>0</v>
      </c>
      <c r="AM4499">
        <v>0</v>
      </c>
      <c r="AN4499">
        <v>0</v>
      </c>
      <c r="AO4499">
        <v>292</v>
      </c>
      <c r="AP4499">
        <v>1074</v>
      </c>
      <c r="AQ4499">
        <v>279</v>
      </c>
      <c r="AR4499">
        <v>0</v>
      </c>
      <c r="AS4499">
        <v>160</v>
      </c>
      <c r="AT4499">
        <v>28</v>
      </c>
      <c r="AU4499">
        <v>27</v>
      </c>
      <c r="AV4499">
        <v>11</v>
      </c>
      <c r="AW4499">
        <v>16</v>
      </c>
      <c r="AX4499">
        <v>0</v>
      </c>
      <c r="AY4499">
        <v>144</v>
      </c>
      <c r="AZ4499">
        <v>225</v>
      </c>
      <c r="BA4499">
        <v>99</v>
      </c>
      <c r="BB4499">
        <v>23</v>
      </c>
      <c r="BC4499">
        <v>11</v>
      </c>
      <c r="BD4499">
        <v>8</v>
      </c>
      <c r="BE4499">
        <v>0</v>
      </c>
      <c r="BF4499">
        <v>380</v>
      </c>
      <c r="BG4499">
        <v>22977</v>
      </c>
      <c r="BH4499">
        <v>5</v>
      </c>
      <c r="BI4499">
        <v>136</v>
      </c>
      <c r="BJ4499" s="2">
        <v>45944</v>
      </c>
      <c r="BK4499">
        <v>2</v>
      </c>
      <c r="BL4499" s="3" t="str">
        <f>VLOOKUP(O4499,DropDownList!$H$1:$I$7,2,FALSE)</f>
        <v>2023/24</v>
      </c>
      <c r="BM4499" s="3" t="str">
        <f t="shared" si="70"/>
        <v>SC COURT</v>
      </c>
    </row>
    <row r="4500" spans="1:65" x14ac:dyDescent="0.2">
      <c r="A4500">
        <v>2025</v>
      </c>
      <c r="B4500">
        <v>10</v>
      </c>
      <c r="C4500" t="s">
        <v>189</v>
      </c>
      <c r="D4500" t="s">
        <v>195</v>
      </c>
      <c r="E4500" t="s">
        <v>26</v>
      </c>
      <c r="F4500">
        <v>9815</v>
      </c>
      <c r="G4500" t="s">
        <v>158</v>
      </c>
      <c r="H4500" t="s">
        <v>189</v>
      </c>
      <c r="I4500" t="s">
        <v>189</v>
      </c>
      <c r="J4500" s="1">
        <v>45931</v>
      </c>
      <c r="K4500" t="s">
        <v>253</v>
      </c>
      <c r="L4500">
        <v>3</v>
      </c>
      <c r="M4500" t="s">
        <v>429</v>
      </c>
      <c r="N4500" t="s">
        <v>145</v>
      </c>
      <c r="O4500" t="s">
        <v>155</v>
      </c>
      <c r="P4500" t="s">
        <v>160</v>
      </c>
      <c r="Q4500">
        <v>33987.82</v>
      </c>
      <c r="R4500">
        <v>532</v>
      </c>
      <c r="S4500">
        <v>216468</v>
      </c>
      <c r="T4500">
        <v>10465.219999999999</v>
      </c>
      <c r="U4500">
        <v>123</v>
      </c>
      <c r="V4500">
        <v>42</v>
      </c>
      <c r="W4500">
        <v>11653.02</v>
      </c>
      <c r="X4500">
        <v>12023.02</v>
      </c>
      <c r="Y4500">
        <v>0</v>
      </c>
      <c r="Z4500">
        <v>0</v>
      </c>
      <c r="AA4500">
        <v>172014.96</v>
      </c>
      <c r="AB4500">
        <v>8935.5400000000009</v>
      </c>
      <c r="AC4500">
        <v>153788.51</v>
      </c>
      <c r="AD4500">
        <v>20</v>
      </c>
      <c r="AE4500">
        <v>22</v>
      </c>
      <c r="AF4500">
        <v>368</v>
      </c>
      <c r="AG4500">
        <v>78</v>
      </c>
      <c r="AH4500">
        <v>25</v>
      </c>
      <c r="AI4500">
        <v>45</v>
      </c>
      <c r="AJ4500">
        <v>0</v>
      </c>
      <c r="AK4500">
        <v>0</v>
      </c>
      <c r="AL4500">
        <v>0</v>
      </c>
      <c r="AM4500">
        <v>0</v>
      </c>
      <c r="AN4500">
        <v>0</v>
      </c>
      <c r="AO4500">
        <v>389</v>
      </c>
      <c r="AP4500">
        <v>1877</v>
      </c>
      <c r="AQ4500">
        <v>378</v>
      </c>
      <c r="AR4500">
        <v>0</v>
      </c>
      <c r="AS4500">
        <v>311</v>
      </c>
      <c r="AT4500">
        <v>44</v>
      </c>
      <c r="AU4500">
        <v>53</v>
      </c>
      <c r="AV4500">
        <v>23</v>
      </c>
      <c r="AW4500">
        <v>37</v>
      </c>
      <c r="AX4500">
        <v>0</v>
      </c>
      <c r="AY4500">
        <v>223</v>
      </c>
      <c r="AZ4500">
        <v>389</v>
      </c>
      <c r="BA4500">
        <v>228</v>
      </c>
      <c r="BB4500">
        <v>51</v>
      </c>
      <c r="BC4500">
        <v>30</v>
      </c>
      <c r="BD4500">
        <v>15</v>
      </c>
      <c r="BE4500">
        <v>0</v>
      </c>
      <c r="BF4500">
        <v>492</v>
      </c>
      <c r="BG4500">
        <v>16240</v>
      </c>
      <c r="BH4500">
        <v>16</v>
      </c>
      <c r="BI4500">
        <v>118</v>
      </c>
      <c r="BJ4500" s="2">
        <v>45944</v>
      </c>
      <c r="BK4500">
        <v>2</v>
      </c>
      <c r="BL4500" s="3" t="str">
        <f>VLOOKUP(O4500,DropDownList!$H$1:$I$7,2,FALSE)</f>
        <v>2022/23</v>
      </c>
      <c r="BM4500" s="3" t="str">
        <f t="shared" si="70"/>
        <v>SC COURT</v>
      </c>
    </row>
    <row r="4501" spans="1:65" x14ac:dyDescent="0.2">
      <c r="A4501">
        <v>2025</v>
      </c>
      <c r="B4501">
        <v>10</v>
      </c>
      <c r="C4501" t="s">
        <v>189</v>
      </c>
      <c r="D4501" t="s">
        <v>195</v>
      </c>
      <c r="E4501" t="s">
        <v>26</v>
      </c>
      <c r="F4501">
        <v>9815</v>
      </c>
      <c r="G4501" t="s">
        <v>158</v>
      </c>
      <c r="H4501" t="s">
        <v>189</v>
      </c>
      <c r="I4501" t="s">
        <v>189</v>
      </c>
      <c r="J4501" s="1">
        <v>45931</v>
      </c>
      <c r="K4501" t="s">
        <v>253</v>
      </c>
      <c r="L4501">
        <v>3</v>
      </c>
      <c r="M4501" t="s">
        <v>429</v>
      </c>
      <c r="N4501" t="s">
        <v>145</v>
      </c>
      <c r="O4501" t="s">
        <v>155</v>
      </c>
      <c r="P4501" t="s">
        <v>161</v>
      </c>
      <c r="Q4501">
        <v>886.55</v>
      </c>
      <c r="R4501">
        <v>478</v>
      </c>
      <c r="S4501">
        <v>10465</v>
      </c>
      <c r="T4501">
        <v>382.54</v>
      </c>
      <c r="U4501">
        <v>115</v>
      </c>
      <c r="V4501">
        <v>20</v>
      </c>
      <c r="W4501">
        <v>365</v>
      </c>
      <c r="X4501">
        <v>365</v>
      </c>
      <c r="Y4501">
        <v>0</v>
      </c>
      <c r="Z4501">
        <v>0</v>
      </c>
      <c r="AA4501">
        <v>9195.91</v>
      </c>
      <c r="AB4501">
        <v>0</v>
      </c>
      <c r="AC4501">
        <v>0</v>
      </c>
      <c r="AD4501">
        <v>19</v>
      </c>
      <c r="AE4501">
        <v>1</v>
      </c>
      <c r="AF4501">
        <v>411</v>
      </c>
      <c r="AG4501">
        <v>3</v>
      </c>
      <c r="AH4501">
        <v>19</v>
      </c>
      <c r="AI4501">
        <v>42</v>
      </c>
      <c r="AJ4501">
        <v>0</v>
      </c>
      <c r="AK4501">
        <v>0</v>
      </c>
      <c r="AL4501">
        <v>0</v>
      </c>
      <c r="AM4501">
        <v>0</v>
      </c>
      <c r="AN4501">
        <v>0</v>
      </c>
      <c r="AO4501">
        <v>348</v>
      </c>
      <c r="AP4501">
        <v>1753</v>
      </c>
      <c r="AQ4501">
        <v>346</v>
      </c>
      <c r="AR4501">
        <v>0</v>
      </c>
      <c r="AS4501">
        <v>295</v>
      </c>
      <c r="AT4501">
        <v>42</v>
      </c>
      <c r="AU4501">
        <v>51</v>
      </c>
      <c r="AV4501">
        <v>21</v>
      </c>
      <c r="AW4501">
        <v>30</v>
      </c>
      <c r="AX4501">
        <v>0</v>
      </c>
      <c r="AY4501">
        <v>205</v>
      </c>
      <c r="AZ4501">
        <v>367</v>
      </c>
      <c r="BA4501">
        <v>219</v>
      </c>
      <c r="BB4501">
        <v>45</v>
      </c>
      <c r="BC4501">
        <v>27</v>
      </c>
      <c r="BD4501">
        <v>13</v>
      </c>
      <c r="BE4501">
        <v>0</v>
      </c>
      <c r="BF4501">
        <v>447</v>
      </c>
      <c r="BG4501">
        <v>860</v>
      </c>
      <c r="BH4501">
        <v>3</v>
      </c>
      <c r="BI4501">
        <v>112</v>
      </c>
      <c r="BJ4501" s="2">
        <v>45944</v>
      </c>
      <c r="BK4501">
        <v>2</v>
      </c>
      <c r="BL4501" s="3" t="str">
        <f>VLOOKUP(O4501,DropDownList!$H$1:$I$7,2,FALSE)</f>
        <v>2022/23</v>
      </c>
      <c r="BM4501" s="3" t="str">
        <f t="shared" si="70"/>
        <v>VSUR</v>
      </c>
    </row>
    <row r="4502" spans="1:65" x14ac:dyDescent="0.2">
      <c r="A4502">
        <v>2025</v>
      </c>
      <c r="B4502">
        <v>10</v>
      </c>
      <c r="C4502" t="s">
        <v>189</v>
      </c>
      <c r="D4502" t="s">
        <v>195</v>
      </c>
      <c r="E4502" t="s">
        <v>26</v>
      </c>
      <c r="F4502">
        <v>9815</v>
      </c>
      <c r="G4502" t="s">
        <v>158</v>
      </c>
      <c r="H4502" t="s">
        <v>189</v>
      </c>
      <c r="I4502" t="s">
        <v>189</v>
      </c>
      <c r="J4502" s="1">
        <v>45931</v>
      </c>
      <c r="K4502" t="s">
        <v>253</v>
      </c>
      <c r="L4502">
        <v>3</v>
      </c>
      <c r="M4502" t="s">
        <v>429</v>
      </c>
      <c r="N4502" t="s">
        <v>145</v>
      </c>
      <c r="O4502" t="s">
        <v>149</v>
      </c>
      <c r="P4502" t="s">
        <v>159</v>
      </c>
      <c r="Q4502">
        <v>0</v>
      </c>
      <c r="R4502">
        <v>2</v>
      </c>
      <c r="S4502">
        <v>14101.98</v>
      </c>
      <c r="T4502">
        <v>1</v>
      </c>
      <c r="U4502">
        <v>0</v>
      </c>
      <c r="V4502">
        <v>0</v>
      </c>
      <c r="W4502">
        <v>0</v>
      </c>
      <c r="X4502">
        <v>0</v>
      </c>
      <c r="Y4502">
        <v>0</v>
      </c>
      <c r="Z4502">
        <v>0</v>
      </c>
      <c r="AA4502">
        <v>14100.98</v>
      </c>
      <c r="AB4502">
        <v>0</v>
      </c>
      <c r="AC4502">
        <v>0</v>
      </c>
      <c r="AD4502">
        <v>0</v>
      </c>
      <c r="AE4502">
        <v>0</v>
      </c>
      <c r="AF4502">
        <v>1</v>
      </c>
      <c r="AG4502">
        <v>0</v>
      </c>
      <c r="AH4502">
        <v>1</v>
      </c>
      <c r="AI4502">
        <v>0</v>
      </c>
      <c r="AJ4502">
        <v>0</v>
      </c>
      <c r="AK4502">
        <v>0</v>
      </c>
      <c r="AL4502">
        <v>0</v>
      </c>
      <c r="AM4502">
        <v>0</v>
      </c>
      <c r="AN4502">
        <v>0</v>
      </c>
      <c r="AO4502">
        <v>1</v>
      </c>
      <c r="AP4502">
        <v>2</v>
      </c>
      <c r="AQ4502">
        <v>1</v>
      </c>
      <c r="AR4502">
        <v>0</v>
      </c>
      <c r="AS4502">
        <v>0</v>
      </c>
      <c r="AT4502">
        <v>0</v>
      </c>
      <c r="AU4502">
        <v>0</v>
      </c>
      <c r="AV4502">
        <v>0</v>
      </c>
      <c r="AW4502">
        <v>0</v>
      </c>
      <c r="AX4502">
        <v>0</v>
      </c>
      <c r="AY4502">
        <v>0</v>
      </c>
      <c r="AZ4502">
        <v>0</v>
      </c>
      <c r="BA4502">
        <v>0</v>
      </c>
      <c r="BB4502">
        <v>0</v>
      </c>
      <c r="BC4502">
        <v>0</v>
      </c>
      <c r="BD4502">
        <v>0</v>
      </c>
      <c r="BE4502">
        <v>0</v>
      </c>
      <c r="BF4502">
        <v>0</v>
      </c>
      <c r="BG4502">
        <v>0</v>
      </c>
      <c r="BH4502">
        <v>0</v>
      </c>
      <c r="BI4502">
        <v>0</v>
      </c>
      <c r="BJ4502" s="2">
        <v>45944</v>
      </c>
      <c r="BK4502">
        <v>0</v>
      </c>
      <c r="BL4502" s="3" t="str">
        <f>VLOOKUP(O4502,DropDownList!$H$1:$I$7,2,FALSE)</f>
        <v>2025/26</v>
      </c>
      <c r="BM4502" s="3" t="str">
        <f t="shared" si="70"/>
        <v>CONF</v>
      </c>
    </row>
    <row r="4503" spans="1:65" x14ac:dyDescent="0.2">
      <c r="A4503">
        <v>2025</v>
      </c>
      <c r="B4503">
        <v>10</v>
      </c>
      <c r="C4503" t="s">
        <v>189</v>
      </c>
      <c r="D4503" t="s">
        <v>195</v>
      </c>
      <c r="E4503" t="s">
        <v>26</v>
      </c>
      <c r="F4503">
        <v>9815</v>
      </c>
      <c r="G4503" t="s">
        <v>158</v>
      </c>
      <c r="H4503" t="s">
        <v>189</v>
      </c>
      <c r="I4503" t="s">
        <v>189</v>
      </c>
      <c r="J4503" s="1">
        <v>45931</v>
      </c>
      <c r="K4503" t="s">
        <v>253</v>
      </c>
      <c r="L4503">
        <v>3</v>
      </c>
      <c r="M4503" t="s">
        <v>429</v>
      </c>
      <c r="N4503" t="s">
        <v>145</v>
      </c>
      <c r="O4503" t="s">
        <v>156</v>
      </c>
      <c r="P4503" t="s">
        <v>161</v>
      </c>
      <c r="Q4503">
        <v>1374.98</v>
      </c>
      <c r="R4503">
        <v>376</v>
      </c>
      <c r="S4503">
        <v>9160</v>
      </c>
      <c r="T4503">
        <v>300</v>
      </c>
      <c r="U4503">
        <v>131</v>
      </c>
      <c r="V4503">
        <v>21</v>
      </c>
      <c r="W4503">
        <v>505</v>
      </c>
      <c r="X4503">
        <v>505</v>
      </c>
      <c r="Y4503">
        <v>0</v>
      </c>
      <c r="Z4503">
        <v>0</v>
      </c>
      <c r="AA4503">
        <v>7485.02</v>
      </c>
      <c r="AB4503">
        <v>0</v>
      </c>
      <c r="AC4503">
        <v>0</v>
      </c>
      <c r="AD4503">
        <v>20</v>
      </c>
      <c r="AE4503">
        <v>1</v>
      </c>
      <c r="AF4503">
        <v>301</v>
      </c>
      <c r="AG4503">
        <v>3</v>
      </c>
      <c r="AH4503">
        <v>14</v>
      </c>
      <c r="AI4503">
        <v>57</v>
      </c>
      <c r="AJ4503">
        <v>0</v>
      </c>
      <c r="AK4503">
        <v>0</v>
      </c>
      <c r="AL4503">
        <v>0</v>
      </c>
      <c r="AM4503">
        <v>0</v>
      </c>
      <c r="AN4503">
        <v>0</v>
      </c>
      <c r="AO4503">
        <v>278</v>
      </c>
      <c r="AP4503">
        <v>1068</v>
      </c>
      <c r="AQ4503">
        <v>281</v>
      </c>
      <c r="AR4503">
        <v>0</v>
      </c>
      <c r="AS4503">
        <v>161</v>
      </c>
      <c r="AT4503">
        <v>27</v>
      </c>
      <c r="AU4503">
        <v>24</v>
      </c>
      <c r="AV4503">
        <v>8</v>
      </c>
      <c r="AW4503">
        <v>14</v>
      </c>
      <c r="AX4503">
        <v>0</v>
      </c>
      <c r="AY4503">
        <v>141</v>
      </c>
      <c r="AZ4503">
        <v>228</v>
      </c>
      <c r="BA4503">
        <v>104</v>
      </c>
      <c r="BB4503">
        <v>22</v>
      </c>
      <c r="BC4503">
        <v>12</v>
      </c>
      <c r="BD4503">
        <v>6</v>
      </c>
      <c r="BE4503">
        <v>0</v>
      </c>
      <c r="BF4503">
        <v>361</v>
      </c>
      <c r="BG4503">
        <v>1305</v>
      </c>
      <c r="BH4503">
        <v>1</v>
      </c>
      <c r="BI4503">
        <v>131</v>
      </c>
      <c r="BJ4503" s="2">
        <v>45944</v>
      </c>
      <c r="BK4503">
        <v>2</v>
      </c>
      <c r="BL4503" s="3" t="str">
        <f>VLOOKUP(O4503,DropDownList!$H$1:$I$7,2,FALSE)</f>
        <v>2023/24</v>
      </c>
      <c r="BM4503" s="3" t="str">
        <f t="shared" si="70"/>
        <v>VSUR</v>
      </c>
    </row>
    <row r="4504" spans="1:65" x14ac:dyDescent="0.2">
      <c r="A4504">
        <v>2025</v>
      </c>
      <c r="B4504">
        <v>10</v>
      </c>
      <c r="C4504" t="s">
        <v>189</v>
      </c>
      <c r="D4504" t="s">
        <v>195</v>
      </c>
      <c r="E4504" t="s">
        <v>26</v>
      </c>
      <c r="F4504">
        <v>9815</v>
      </c>
      <c r="G4504" t="s">
        <v>158</v>
      </c>
      <c r="H4504" t="s">
        <v>189</v>
      </c>
      <c r="I4504" t="s">
        <v>189</v>
      </c>
      <c r="J4504" s="1">
        <v>45931</v>
      </c>
      <c r="K4504" t="s">
        <v>253</v>
      </c>
      <c r="L4504">
        <v>3</v>
      </c>
      <c r="M4504" t="s">
        <v>429</v>
      </c>
      <c r="N4504" t="s">
        <v>145</v>
      </c>
      <c r="O4504" t="s">
        <v>155</v>
      </c>
      <c r="P4504" t="s">
        <v>159</v>
      </c>
      <c r="Q4504">
        <v>0</v>
      </c>
      <c r="R4504">
        <v>2</v>
      </c>
      <c r="S4504">
        <v>41262.879999999997</v>
      </c>
      <c r="T4504">
        <v>34699.83</v>
      </c>
      <c r="U4504">
        <v>0</v>
      </c>
      <c r="V4504">
        <v>0</v>
      </c>
      <c r="W4504">
        <v>0</v>
      </c>
      <c r="X4504">
        <v>0</v>
      </c>
      <c r="Y4504">
        <v>0</v>
      </c>
      <c r="Z4504">
        <v>0</v>
      </c>
      <c r="AA4504">
        <v>6563.05</v>
      </c>
      <c r="AB4504">
        <v>0</v>
      </c>
      <c r="AC4504">
        <v>0</v>
      </c>
      <c r="AD4504">
        <v>0</v>
      </c>
      <c r="AE4504">
        <v>0</v>
      </c>
      <c r="AF4504">
        <v>0</v>
      </c>
      <c r="AG4504">
        <v>0</v>
      </c>
      <c r="AH4504">
        <v>1</v>
      </c>
      <c r="AI4504">
        <v>0</v>
      </c>
      <c r="AJ4504">
        <v>0</v>
      </c>
      <c r="AK4504">
        <v>0</v>
      </c>
      <c r="AL4504">
        <v>0</v>
      </c>
      <c r="AM4504">
        <v>0</v>
      </c>
      <c r="AN4504">
        <v>0</v>
      </c>
      <c r="AO4504">
        <v>2</v>
      </c>
      <c r="AP4504">
        <v>4</v>
      </c>
      <c r="AQ4504">
        <v>1</v>
      </c>
      <c r="AR4504">
        <v>0</v>
      </c>
      <c r="AS4504">
        <v>0</v>
      </c>
      <c r="AT4504">
        <v>0</v>
      </c>
      <c r="AU4504">
        <v>1</v>
      </c>
      <c r="AV4504">
        <v>0</v>
      </c>
      <c r="AW4504">
        <v>0</v>
      </c>
      <c r="AX4504">
        <v>0</v>
      </c>
      <c r="AY4504">
        <v>0</v>
      </c>
      <c r="AZ4504">
        <v>0</v>
      </c>
      <c r="BA4504">
        <v>0</v>
      </c>
      <c r="BB4504">
        <v>0</v>
      </c>
      <c r="BC4504">
        <v>0</v>
      </c>
      <c r="BD4504">
        <v>0</v>
      </c>
      <c r="BE4504">
        <v>0</v>
      </c>
      <c r="BF4504">
        <v>0</v>
      </c>
      <c r="BG4504">
        <v>0</v>
      </c>
      <c r="BH4504">
        <v>1</v>
      </c>
      <c r="BI4504">
        <v>0</v>
      </c>
      <c r="BJ4504" s="2">
        <v>45944</v>
      </c>
      <c r="BK4504">
        <v>0</v>
      </c>
      <c r="BL4504" s="3" t="str">
        <f>VLOOKUP(O4504,DropDownList!$H$1:$I$7,2,FALSE)</f>
        <v>2022/23</v>
      </c>
      <c r="BM4504" s="3" t="str">
        <f t="shared" si="70"/>
        <v>CONF</v>
      </c>
    </row>
    <row r="4505" spans="1:65" x14ac:dyDescent="0.2">
      <c r="A4505">
        <v>2025</v>
      </c>
      <c r="B4505">
        <v>10</v>
      </c>
      <c r="C4505" t="s">
        <v>189</v>
      </c>
      <c r="D4505" t="s">
        <v>195</v>
      </c>
      <c r="E4505" t="s">
        <v>26</v>
      </c>
      <c r="F4505">
        <v>9815</v>
      </c>
      <c r="G4505" t="s">
        <v>158</v>
      </c>
      <c r="H4505" t="s">
        <v>189</v>
      </c>
      <c r="I4505" t="s">
        <v>189</v>
      </c>
      <c r="J4505" s="1">
        <v>45931</v>
      </c>
      <c r="K4505" t="s">
        <v>253</v>
      </c>
      <c r="L4505">
        <v>3</v>
      </c>
      <c r="M4505" t="s">
        <v>429</v>
      </c>
      <c r="N4505" t="s">
        <v>145</v>
      </c>
      <c r="O4505" t="s">
        <v>149</v>
      </c>
      <c r="P4505" t="s">
        <v>160</v>
      </c>
      <c r="Q4505">
        <v>24495</v>
      </c>
      <c r="R4505">
        <v>101</v>
      </c>
      <c r="S4505">
        <v>44026</v>
      </c>
      <c r="T4505">
        <v>1405</v>
      </c>
      <c r="U4505">
        <v>67</v>
      </c>
      <c r="V4505">
        <v>46</v>
      </c>
      <c r="W4505">
        <v>6904</v>
      </c>
      <c r="X4505">
        <v>15970</v>
      </c>
      <c r="Y4505">
        <v>0</v>
      </c>
      <c r="Z4505">
        <v>0</v>
      </c>
      <c r="AA4505">
        <v>18126</v>
      </c>
      <c r="AB4505">
        <v>2111</v>
      </c>
      <c r="AC4505">
        <v>14745</v>
      </c>
      <c r="AD4505">
        <v>29</v>
      </c>
      <c r="AE4505">
        <v>17</v>
      </c>
      <c r="AF4505">
        <v>29</v>
      </c>
      <c r="AG4505">
        <v>30</v>
      </c>
      <c r="AH4505">
        <v>4</v>
      </c>
      <c r="AI4505">
        <v>37</v>
      </c>
      <c r="AJ4505">
        <v>0</v>
      </c>
      <c r="AK4505">
        <v>0</v>
      </c>
      <c r="AL4505">
        <v>0</v>
      </c>
      <c r="AM4505">
        <v>0</v>
      </c>
      <c r="AN4505">
        <v>0</v>
      </c>
      <c r="AO4505">
        <v>58</v>
      </c>
      <c r="AP4505">
        <v>88</v>
      </c>
      <c r="AQ4505">
        <v>52</v>
      </c>
      <c r="AR4505">
        <v>0</v>
      </c>
      <c r="AS4505">
        <v>6</v>
      </c>
      <c r="AT4505">
        <v>0</v>
      </c>
      <c r="AU4505">
        <v>0</v>
      </c>
      <c r="AV4505">
        <v>0</v>
      </c>
      <c r="AW4505">
        <v>5</v>
      </c>
      <c r="AX4505">
        <v>0</v>
      </c>
      <c r="AY4505">
        <v>3</v>
      </c>
      <c r="AZ4505">
        <v>12</v>
      </c>
      <c r="BA4505">
        <v>1</v>
      </c>
      <c r="BB4505">
        <v>0</v>
      </c>
      <c r="BC4505">
        <v>0</v>
      </c>
      <c r="BD4505">
        <v>0</v>
      </c>
      <c r="BE4505">
        <v>0</v>
      </c>
      <c r="BF4505">
        <v>94</v>
      </c>
      <c r="BG4505">
        <v>13235</v>
      </c>
      <c r="BH4505">
        <v>1</v>
      </c>
      <c r="BI4505">
        <v>67</v>
      </c>
      <c r="BJ4505" s="2">
        <v>45944</v>
      </c>
      <c r="BK4505">
        <v>0</v>
      </c>
      <c r="BL4505" s="3" t="str">
        <f>VLOOKUP(O4505,DropDownList!$H$1:$I$7,2,FALSE)</f>
        <v>2025/26</v>
      </c>
      <c r="BM4505" s="3" t="str">
        <f t="shared" si="70"/>
        <v>SC COURT</v>
      </c>
    </row>
    <row r="4506" spans="1:65" x14ac:dyDescent="0.2">
      <c r="A4506">
        <v>2025</v>
      </c>
      <c r="B4506">
        <v>10</v>
      </c>
      <c r="C4506" t="s">
        <v>189</v>
      </c>
      <c r="D4506" t="s">
        <v>195</v>
      </c>
      <c r="E4506" t="s">
        <v>26</v>
      </c>
      <c r="F4506">
        <v>9815</v>
      </c>
      <c r="G4506" t="s">
        <v>158</v>
      </c>
      <c r="H4506" t="s">
        <v>189</v>
      </c>
      <c r="I4506" t="s">
        <v>189</v>
      </c>
      <c r="J4506" s="1">
        <v>45931</v>
      </c>
      <c r="K4506" t="s">
        <v>253</v>
      </c>
      <c r="L4506">
        <v>3</v>
      </c>
      <c r="M4506" t="s">
        <v>429</v>
      </c>
      <c r="N4506" t="s">
        <v>145</v>
      </c>
      <c r="O4506" t="s">
        <v>147</v>
      </c>
      <c r="P4506" t="s">
        <v>159</v>
      </c>
      <c r="Q4506">
        <v>29998.23</v>
      </c>
      <c r="R4506">
        <v>5</v>
      </c>
      <c r="S4506">
        <v>135307.45000000001</v>
      </c>
      <c r="T4506">
        <v>86782.41</v>
      </c>
      <c r="U4506">
        <v>1</v>
      </c>
      <c r="V4506">
        <v>1</v>
      </c>
      <c r="W4506">
        <v>29998.23</v>
      </c>
      <c r="X4506">
        <v>29998.23</v>
      </c>
      <c r="Y4506">
        <v>0</v>
      </c>
      <c r="Z4506">
        <v>0</v>
      </c>
      <c r="AA4506">
        <v>18526.810000000001</v>
      </c>
      <c r="AB4506">
        <v>0</v>
      </c>
      <c r="AC4506">
        <v>0</v>
      </c>
      <c r="AD4506">
        <v>1</v>
      </c>
      <c r="AE4506">
        <v>0</v>
      </c>
      <c r="AF4506">
        <v>2</v>
      </c>
      <c r="AG4506">
        <v>0</v>
      </c>
      <c r="AH4506">
        <v>0</v>
      </c>
      <c r="AI4506">
        <v>1</v>
      </c>
      <c r="AJ4506">
        <v>0</v>
      </c>
      <c r="AK4506">
        <v>0</v>
      </c>
      <c r="AL4506">
        <v>0</v>
      </c>
      <c r="AM4506">
        <v>0</v>
      </c>
      <c r="AN4506">
        <v>0</v>
      </c>
      <c r="AO4506">
        <v>3</v>
      </c>
      <c r="AP4506">
        <v>8</v>
      </c>
      <c r="AQ4506">
        <v>3</v>
      </c>
      <c r="AR4506">
        <v>0</v>
      </c>
      <c r="AS4506">
        <v>0</v>
      </c>
      <c r="AT4506">
        <v>0</v>
      </c>
      <c r="AU4506">
        <v>4</v>
      </c>
      <c r="AV4506">
        <v>0</v>
      </c>
      <c r="AW4506">
        <v>0</v>
      </c>
      <c r="AX4506">
        <v>0</v>
      </c>
      <c r="AY4506">
        <v>0</v>
      </c>
      <c r="AZ4506">
        <v>0</v>
      </c>
      <c r="BA4506">
        <v>0</v>
      </c>
      <c r="BB4506">
        <v>0</v>
      </c>
      <c r="BC4506">
        <v>0</v>
      </c>
      <c r="BD4506">
        <v>0</v>
      </c>
      <c r="BE4506">
        <v>0</v>
      </c>
      <c r="BF4506">
        <v>0</v>
      </c>
      <c r="BG4506">
        <v>29998.23</v>
      </c>
      <c r="BH4506">
        <v>2</v>
      </c>
      <c r="BI4506">
        <v>0</v>
      </c>
      <c r="BJ4506" s="2">
        <v>45944</v>
      </c>
      <c r="BK4506">
        <v>0</v>
      </c>
      <c r="BL4506" s="3" t="str">
        <f>VLOOKUP(O4506,DropDownList!$H$1:$I$7,2,FALSE)</f>
        <v>2024/25</v>
      </c>
      <c r="BM4506" s="3" t="str">
        <f t="shared" si="70"/>
        <v>CONF</v>
      </c>
    </row>
    <row r="4507" spans="1:65" x14ac:dyDescent="0.2">
      <c r="A4507">
        <v>2025</v>
      </c>
      <c r="B4507">
        <v>10</v>
      </c>
      <c r="C4507" t="s">
        <v>189</v>
      </c>
      <c r="D4507" t="s">
        <v>195</v>
      </c>
      <c r="E4507" t="s">
        <v>26</v>
      </c>
      <c r="F4507">
        <v>9815</v>
      </c>
      <c r="G4507" t="s">
        <v>158</v>
      </c>
      <c r="H4507" t="s">
        <v>189</v>
      </c>
      <c r="I4507" t="s">
        <v>189</v>
      </c>
      <c r="J4507" s="1">
        <v>45931</v>
      </c>
      <c r="K4507" t="s">
        <v>253</v>
      </c>
      <c r="L4507">
        <v>3</v>
      </c>
      <c r="M4507" t="s">
        <v>429</v>
      </c>
      <c r="N4507" t="s">
        <v>145</v>
      </c>
      <c r="O4507" t="s">
        <v>156</v>
      </c>
      <c r="P4507" t="s">
        <v>159</v>
      </c>
      <c r="Q4507">
        <v>0</v>
      </c>
      <c r="R4507">
        <v>4</v>
      </c>
      <c r="S4507">
        <v>124950.39</v>
      </c>
      <c r="T4507">
        <v>6.64</v>
      </c>
      <c r="U4507">
        <v>0</v>
      </c>
      <c r="V4507">
        <v>0</v>
      </c>
      <c r="W4507">
        <v>0</v>
      </c>
      <c r="X4507">
        <v>0</v>
      </c>
      <c r="Y4507">
        <v>0</v>
      </c>
      <c r="Z4507">
        <v>0</v>
      </c>
      <c r="AA4507">
        <v>124943.75</v>
      </c>
      <c r="AB4507">
        <v>0</v>
      </c>
      <c r="AC4507">
        <v>0</v>
      </c>
      <c r="AD4507">
        <v>0</v>
      </c>
      <c r="AE4507">
        <v>0</v>
      </c>
      <c r="AF4507">
        <v>2</v>
      </c>
      <c r="AG4507">
        <v>0</v>
      </c>
      <c r="AH4507">
        <v>0</v>
      </c>
      <c r="AI4507">
        <v>0</v>
      </c>
      <c r="AJ4507">
        <v>0</v>
      </c>
      <c r="AK4507">
        <v>0</v>
      </c>
      <c r="AL4507">
        <v>0</v>
      </c>
      <c r="AM4507">
        <v>0</v>
      </c>
      <c r="AN4507">
        <v>0</v>
      </c>
      <c r="AO4507">
        <v>4</v>
      </c>
      <c r="AP4507">
        <v>5</v>
      </c>
      <c r="AQ4507">
        <v>1</v>
      </c>
      <c r="AR4507">
        <v>0</v>
      </c>
      <c r="AS4507">
        <v>0</v>
      </c>
      <c r="AT4507">
        <v>0</v>
      </c>
      <c r="AU4507">
        <v>1</v>
      </c>
      <c r="AV4507">
        <v>0</v>
      </c>
      <c r="AW4507">
        <v>0</v>
      </c>
      <c r="AX4507">
        <v>0</v>
      </c>
      <c r="AY4507">
        <v>0</v>
      </c>
      <c r="AZ4507">
        <v>0</v>
      </c>
      <c r="BA4507">
        <v>0</v>
      </c>
      <c r="BB4507">
        <v>0</v>
      </c>
      <c r="BC4507">
        <v>0</v>
      </c>
      <c r="BD4507">
        <v>0</v>
      </c>
      <c r="BE4507">
        <v>0</v>
      </c>
      <c r="BF4507">
        <v>0</v>
      </c>
      <c r="BG4507">
        <v>0</v>
      </c>
      <c r="BH4507">
        <v>2</v>
      </c>
      <c r="BI4507">
        <v>0</v>
      </c>
      <c r="BJ4507" s="2">
        <v>45944</v>
      </c>
      <c r="BK4507">
        <v>0</v>
      </c>
      <c r="BL4507" s="3" t="str">
        <f>VLOOKUP(O4507,DropDownList!$H$1:$I$7,2,FALSE)</f>
        <v>2023/24</v>
      </c>
      <c r="BM4507" s="3" t="str">
        <f t="shared" si="70"/>
        <v>CONF</v>
      </c>
    </row>
    <row r="4508" spans="1:65" x14ac:dyDescent="0.2">
      <c r="A4508">
        <v>2025</v>
      </c>
      <c r="B4508">
        <v>10</v>
      </c>
      <c r="C4508" t="s">
        <v>189</v>
      </c>
      <c r="D4508" t="s">
        <v>195</v>
      </c>
      <c r="E4508" t="s">
        <v>26</v>
      </c>
      <c r="F4508">
        <v>9815</v>
      </c>
      <c r="G4508" t="s">
        <v>158</v>
      </c>
      <c r="H4508" t="s">
        <v>189</v>
      </c>
      <c r="I4508" t="s">
        <v>189</v>
      </c>
      <c r="J4508" s="1">
        <v>45931</v>
      </c>
      <c r="K4508" t="s">
        <v>253</v>
      </c>
      <c r="L4508">
        <v>3</v>
      </c>
      <c r="M4508" t="s">
        <v>429</v>
      </c>
      <c r="N4508" t="s">
        <v>145</v>
      </c>
      <c r="O4508" t="s">
        <v>147</v>
      </c>
      <c r="P4508" t="s">
        <v>160</v>
      </c>
      <c r="Q4508">
        <v>68085.8</v>
      </c>
      <c r="R4508">
        <v>422</v>
      </c>
      <c r="S4508">
        <v>214830.54</v>
      </c>
      <c r="T4508">
        <v>9746.65</v>
      </c>
      <c r="U4508">
        <v>212</v>
      </c>
      <c r="V4508">
        <v>121</v>
      </c>
      <c r="W4508">
        <v>36828.660000000003</v>
      </c>
      <c r="X4508">
        <v>41995.199999999997</v>
      </c>
      <c r="Y4508">
        <v>0</v>
      </c>
      <c r="Z4508">
        <v>0</v>
      </c>
      <c r="AA4508">
        <v>136998.09</v>
      </c>
      <c r="AB4508">
        <v>18495.97</v>
      </c>
      <c r="AC4508">
        <v>111134.8</v>
      </c>
      <c r="AD4508">
        <v>50</v>
      </c>
      <c r="AE4508">
        <v>71</v>
      </c>
      <c r="AF4508">
        <v>180</v>
      </c>
      <c r="AG4508">
        <v>125</v>
      </c>
      <c r="AH4508">
        <v>25</v>
      </c>
      <c r="AI4508">
        <v>87</v>
      </c>
      <c r="AJ4508">
        <v>0</v>
      </c>
      <c r="AK4508">
        <v>0</v>
      </c>
      <c r="AL4508">
        <v>0</v>
      </c>
      <c r="AM4508">
        <v>0</v>
      </c>
      <c r="AN4508">
        <v>0</v>
      </c>
      <c r="AO4508">
        <v>286</v>
      </c>
      <c r="AP4508">
        <v>745</v>
      </c>
      <c r="AQ4508">
        <v>268</v>
      </c>
      <c r="AR4508">
        <v>0</v>
      </c>
      <c r="AS4508">
        <v>91</v>
      </c>
      <c r="AT4508">
        <v>7</v>
      </c>
      <c r="AU4508">
        <v>5</v>
      </c>
      <c r="AV4508">
        <v>4</v>
      </c>
      <c r="AW4508">
        <v>27</v>
      </c>
      <c r="AX4508">
        <v>0</v>
      </c>
      <c r="AY4508">
        <v>85</v>
      </c>
      <c r="AZ4508">
        <v>140</v>
      </c>
      <c r="BA4508">
        <v>49</v>
      </c>
      <c r="BB4508">
        <v>15</v>
      </c>
      <c r="BC4508">
        <v>8</v>
      </c>
      <c r="BD4508">
        <v>11</v>
      </c>
      <c r="BE4508">
        <v>0</v>
      </c>
      <c r="BF4508">
        <v>390</v>
      </c>
      <c r="BG4508">
        <v>33295</v>
      </c>
      <c r="BH4508">
        <v>5</v>
      </c>
      <c r="BI4508">
        <v>210</v>
      </c>
      <c r="BJ4508" s="2">
        <v>45944</v>
      </c>
      <c r="BK4508">
        <v>0</v>
      </c>
      <c r="BL4508" s="3" t="str">
        <f>VLOOKUP(O4508,DropDownList!$H$1:$I$7,2,FALSE)</f>
        <v>2024/25</v>
      </c>
      <c r="BM4508" s="3" t="str">
        <f t="shared" si="70"/>
        <v>SC COURT</v>
      </c>
    </row>
    <row r="4509" spans="1:65" x14ac:dyDescent="0.2">
      <c r="A4509">
        <v>2025</v>
      </c>
      <c r="B4509">
        <v>10</v>
      </c>
      <c r="C4509" t="s">
        <v>189</v>
      </c>
      <c r="D4509" t="s">
        <v>196</v>
      </c>
      <c r="E4509" t="s">
        <v>27</v>
      </c>
      <c r="F4509">
        <v>9353</v>
      </c>
      <c r="G4509" t="s">
        <v>141</v>
      </c>
      <c r="H4509" t="s">
        <v>189</v>
      </c>
      <c r="I4509" t="s">
        <v>189</v>
      </c>
      <c r="J4509" s="1">
        <v>45931</v>
      </c>
      <c r="K4509" t="s">
        <v>253</v>
      </c>
      <c r="L4509">
        <v>3</v>
      </c>
      <c r="M4509" t="s">
        <v>429</v>
      </c>
      <c r="N4509" t="s">
        <v>145</v>
      </c>
      <c r="O4509" t="s">
        <v>147</v>
      </c>
      <c r="P4509" t="s">
        <v>150</v>
      </c>
      <c r="Q4509">
        <v>9143.57</v>
      </c>
      <c r="R4509">
        <v>99</v>
      </c>
      <c r="S4509">
        <v>18721.34</v>
      </c>
      <c r="T4509">
        <v>943.66</v>
      </c>
      <c r="U4509">
        <v>51</v>
      </c>
      <c r="V4509">
        <v>37</v>
      </c>
      <c r="W4509">
        <v>5592.61</v>
      </c>
      <c r="X4509">
        <v>6817.61</v>
      </c>
      <c r="Y4509">
        <v>92</v>
      </c>
      <c r="Z4509">
        <v>17777.68</v>
      </c>
      <c r="AA4509">
        <v>8634.11</v>
      </c>
      <c r="AB4509">
        <v>4107.04</v>
      </c>
      <c r="AC4509">
        <v>4527.07</v>
      </c>
      <c r="AD4509">
        <v>28</v>
      </c>
      <c r="AE4509">
        <v>9</v>
      </c>
      <c r="AF4509">
        <v>39</v>
      </c>
      <c r="AG4509">
        <v>18</v>
      </c>
      <c r="AH4509">
        <v>7</v>
      </c>
      <c r="AI4509">
        <v>33</v>
      </c>
      <c r="AJ4509">
        <v>22</v>
      </c>
      <c r="AK4509">
        <v>9</v>
      </c>
      <c r="AL4509">
        <v>2</v>
      </c>
      <c r="AM4509">
        <v>3</v>
      </c>
      <c r="AN4509">
        <v>1</v>
      </c>
      <c r="AO4509">
        <v>66</v>
      </c>
      <c r="AP4509">
        <v>212</v>
      </c>
      <c r="AQ4509">
        <v>69</v>
      </c>
      <c r="AR4509">
        <v>3</v>
      </c>
      <c r="AS4509">
        <v>25</v>
      </c>
      <c r="AT4509">
        <v>0</v>
      </c>
      <c r="AU4509">
        <v>0</v>
      </c>
      <c r="AV4509">
        <v>0</v>
      </c>
      <c r="AW4509">
        <v>0</v>
      </c>
      <c r="AX4509">
        <v>0</v>
      </c>
      <c r="AY4509">
        <v>20</v>
      </c>
      <c r="AZ4509">
        <v>43</v>
      </c>
      <c r="BA4509">
        <v>26</v>
      </c>
      <c r="BB4509">
        <v>3</v>
      </c>
      <c r="BC4509">
        <v>2</v>
      </c>
      <c r="BD4509">
        <v>0</v>
      </c>
      <c r="BE4509">
        <v>0</v>
      </c>
      <c r="BF4509">
        <v>65</v>
      </c>
      <c r="BG4509">
        <v>4973.78</v>
      </c>
      <c r="BH4509">
        <v>2</v>
      </c>
      <c r="BI4509">
        <v>51</v>
      </c>
      <c r="BJ4509" s="2">
        <v>45944</v>
      </c>
      <c r="BK4509">
        <v>0</v>
      </c>
      <c r="BL4509" s="3" t="str">
        <f>VLOOKUP(O4509,DropDownList!$H$1:$I$7,2,FALSE)</f>
        <v>2024/25</v>
      </c>
      <c r="BM4509" s="3" t="str">
        <f t="shared" si="70"/>
        <v>FISCAL FINES</v>
      </c>
    </row>
    <row r="4510" spans="1:65" x14ac:dyDescent="0.2">
      <c r="A4510">
        <v>2025</v>
      </c>
      <c r="B4510">
        <v>10</v>
      </c>
      <c r="C4510" t="s">
        <v>189</v>
      </c>
      <c r="D4510" t="s">
        <v>196</v>
      </c>
      <c r="E4510" t="s">
        <v>27</v>
      </c>
      <c r="F4510">
        <v>9353</v>
      </c>
      <c r="G4510" t="s">
        <v>141</v>
      </c>
      <c r="H4510" t="s">
        <v>189</v>
      </c>
      <c r="I4510" t="s">
        <v>189</v>
      </c>
      <c r="J4510" s="1">
        <v>45931</v>
      </c>
      <c r="K4510" t="s">
        <v>253</v>
      </c>
      <c r="L4510">
        <v>3</v>
      </c>
      <c r="M4510" t="s">
        <v>429</v>
      </c>
      <c r="N4510" t="s">
        <v>145</v>
      </c>
      <c r="O4510" t="s">
        <v>149</v>
      </c>
      <c r="P4510" t="s">
        <v>146</v>
      </c>
      <c r="Q4510">
        <v>230</v>
      </c>
      <c r="R4510">
        <v>42</v>
      </c>
      <c r="S4510">
        <v>650</v>
      </c>
      <c r="T4510">
        <v>0</v>
      </c>
      <c r="U4510">
        <v>27</v>
      </c>
      <c r="V4510">
        <v>13</v>
      </c>
      <c r="W4510">
        <v>210</v>
      </c>
      <c r="X4510">
        <v>210</v>
      </c>
      <c r="Y4510">
        <v>0</v>
      </c>
      <c r="Z4510">
        <v>0</v>
      </c>
      <c r="AA4510">
        <v>420</v>
      </c>
      <c r="AB4510">
        <v>0</v>
      </c>
      <c r="AC4510">
        <v>0</v>
      </c>
      <c r="AD4510">
        <v>13</v>
      </c>
      <c r="AE4510">
        <v>0</v>
      </c>
      <c r="AF4510">
        <v>28</v>
      </c>
      <c r="AG4510">
        <v>0</v>
      </c>
      <c r="AH4510">
        <v>0</v>
      </c>
      <c r="AI4510">
        <v>14</v>
      </c>
      <c r="AJ4510">
        <v>0</v>
      </c>
      <c r="AK4510">
        <v>0</v>
      </c>
      <c r="AL4510">
        <v>0</v>
      </c>
      <c r="AM4510">
        <v>0</v>
      </c>
      <c r="AN4510">
        <v>0</v>
      </c>
      <c r="AO4510">
        <v>20</v>
      </c>
      <c r="AP4510">
        <v>33</v>
      </c>
      <c r="AQ4510">
        <v>20</v>
      </c>
      <c r="AR4510">
        <v>0</v>
      </c>
      <c r="AS4510">
        <v>0</v>
      </c>
      <c r="AT4510">
        <v>0</v>
      </c>
      <c r="AU4510">
        <v>0</v>
      </c>
      <c r="AV4510">
        <v>0</v>
      </c>
      <c r="AW4510">
        <v>0</v>
      </c>
      <c r="AX4510">
        <v>0</v>
      </c>
      <c r="AY4510">
        <v>1</v>
      </c>
      <c r="AZ4510">
        <v>4</v>
      </c>
      <c r="BA4510">
        <v>2</v>
      </c>
      <c r="BB4510">
        <v>1</v>
      </c>
      <c r="BC4510">
        <v>0</v>
      </c>
      <c r="BD4510">
        <v>0</v>
      </c>
      <c r="BE4510">
        <v>0</v>
      </c>
      <c r="BF4510">
        <v>42</v>
      </c>
      <c r="BG4510">
        <v>230</v>
      </c>
      <c r="BH4510">
        <v>0</v>
      </c>
      <c r="BI4510">
        <v>27</v>
      </c>
      <c r="BJ4510" s="2">
        <v>45944</v>
      </c>
      <c r="BK4510">
        <v>0</v>
      </c>
      <c r="BL4510" s="3" t="str">
        <f>VLOOKUP(O4510,DropDownList!$H$1:$I$7,2,FALSE)</f>
        <v>2025/26</v>
      </c>
      <c r="BM4510" s="3" t="str">
        <f t="shared" si="70"/>
        <v>VSUR</v>
      </c>
    </row>
    <row r="4511" spans="1:65" x14ac:dyDescent="0.2">
      <c r="A4511">
        <v>2025</v>
      </c>
      <c r="B4511">
        <v>10</v>
      </c>
      <c r="C4511" t="s">
        <v>189</v>
      </c>
      <c r="D4511" t="s">
        <v>196</v>
      </c>
      <c r="E4511" t="s">
        <v>27</v>
      </c>
      <c r="F4511">
        <v>9353</v>
      </c>
      <c r="G4511" t="s">
        <v>141</v>
      </c>
      <c r="H4511" t="s">
        <v>189</v>
      </c>
      <c r="I4511" t="s">
        <v>189</v>
      </c>
      <c r="J4511" s="1">
        <v>45931</v>
      </c>
      <c r="K4511" t="s">
        <v>253</v>
      </c>
      <c r="L4511">
        <v>3</v>
      </c>
      <c r="M4511" t="s">
        <v>429</v>
      </c>
      <c r="N4511" t="s">
        <v>145</v>
      </c>
      <c r="O4511" t="s">
        <v>149</v>
      </c>
      <c r="P4511" t="s">
        <v>152</v>
      </c>
      <c r="Q4511">
        <v>0</v>
      </c>
      <c r="R4511">
        <v>4</v>
      </c>
      <c r="S4511">
        <v>160</v>
      </c>
      <c r="T4511">
        <v>0</v>
      </c>
      <c r="U4511">
        <v>0</v>
      </c>
      <c r="V4511">
        <v>0</v>
      </c>
      <c r="W4511">
        <v>0</v>
      </c>
      <c r="X4511">
        <v>0</v>
      </c>
      <c r="Y4511">
        <v>0</v>
      </c>
      <c r="Z4511">
        <v>0</v>
      </c>
      <c r="AA4511">
        <v>160</v>
      </c>
      <c r="AB4511">
        <v>0</v>
      </c>
      <c r="AC4511">
        <v>160</v>
      </c>
      <c r="AD4511">
        <v>0</v>
      </c>
      <c r="AE4511">
        <v>0</v>
      </c>
      <c r="AF4511">
        <v>4</v>
      </c>
      <c r="AG4511">
        <v>0</v>
      </c>
      <c r="AH4511">
        <v>0</v>
      </c>
      <c r="AI4511">
        <v>0</v>
      </c>
      <c r="AJ4511">
        <v>0</v>
      </c>
      <c r="AK4511">
        <v>0</v>
      </c>
      <c r="AL4511">
        <v>0</v>
      </c>
      <c r="AM4511">
        <v>0</v>
      </c>
      <c r="AN4511">
        <v>0</v>
      </c>
      <c r="AO4511">
        <v>0</v>
      </c>
      <c r="AP4511">
        <v>0</v>
      </c>
      <c r="AQ4511">
        <v>0</v>
      </c>
      <c r="AR4511">
        <v>0</v>
      </c>
      <c r="AS4511">
        <v>0</v>
      </c>
      <c r="AT4511">
        <v>0</v>
      </c>
      <c r="AU4511">
        <v>0</v>
      </c>
      <c r="AV4511">
        <v>0</v>
      </c>
      <c r="AW4511">
        <v>0</v>
      </c>
      <c r="AX4511">
        <v>0</v>
      </c>
      <c r="AY4511">
        <v>0</v>
      </c>
      <c r="AZ4511">
        <v>0</v>
      </c>
      <c r="BA4511">
        <v>0</v>
      </c>
      <c r="BB4511">
        <v>0</v>
      </c>
      <c r="BC4511">
        <v>0</v>
      </c>
      <c r="BD4511">
        <v>0</v>
      </c>
      <c r="BE4511">
        <v>0</v>
      </c>
      <c r="BF4511">
        <v>0</v>
      </c>
      <c r="BG4511">
        <v>0</v>
      </c>
      <c r="BH4511">
        <v>0</v>
      </c>
      <c r="BI4511">
        <v>0</v>
      </c>
      <c r="BJ4511" s="2">
        <v>45944</v>
      </c>
      <c r="BK4511">
        <v>0</v>
      </c>
      <c r="BL4511" s="3" t="str">
        <f>VLOOKUP(O4511,DropDownList!$H$1:$I$7,2,FALSE)</f>
        <v>2025/26</v>
      </c>
      <c r="BM4511" s="3" t="str">
        <f t="shared" si="70"/>
        <v>PCOA</v>
      </c>
    </row>
    <row r="4512" spans="1:65" x14ac:dyDescent="0.2">
      <c r="A4512">
        <v>2025</v>
      </c>
      <c r="B4512">
        <v>10</v>
      </c>
      <c r="C4512" t="s">
        <v>189</v>
      </c>
      <c r="D4512" t="s">
        <v>196</v>
      </c>
      <c r="E4512" t="s">
        <v>27</v>
      </c>
      <c r="F4512">
        <v>9353</v>
      </c>
      <c r="G4512" t="s">
        <v>141</v>
      </c>
      <c r="H4512" t="s">
        <v>189</v>
      </c>
      <c r="I4512" t="s">
        <v>189</v>
      </c>
      <c r="J4512" s="1">
        <v>45931</v>
      </c>
      <c r="K4512" t="s">
        <v>253</v>
      </c>
      <c r="L4512">
        <v>3</v>
      </c>
      <c r="M4512" t="s">
        <v>429</v>
      </c>
      <c r="N4512" t="s">
        <v>145</v>
      </c>
      <c r="O4512" t="s">
        <v>149</v>
      </c>
      <c r="P4512" t="s">
        <v>154</v>
      </c>
      <c r="Q4512">
        <v>6150.59</v>
      </c>
      <c r="R4512">
        <v>42</v>
      </c>
      <c r="S4512">
        <v>11407</v>
      </c>
      <c r="T4512">
        <v>0</v>
      </c>
      <c r="U4512">
        <v>27</v>
      </c>
      <c r="V4512">
        <v>18</v>
      </c>
      <c r="W4512">
        <v>2900</v>
      </c>
      <c r="X4512">
        <v>4922</v>
      </c>
      <c r="Y4512">
        <v>0</v>
      </c>
      <c r="Z4512">
        <v>0</v>
      </c>
      <c r="AA4512">
        <v>5256.41</v>
      </c>
      <c r="AB4512">
        <v>100</v>
      </c>
      <c r="AC4512">
        <v>4736.41</v>
      </c>
      <c r="AD4512">
        <v>12</v>
      </c>
      <c r="AE4512">
        <v>6</v>
      </c>
      <c r="AF4512">
        <v>15</v>
      </c>
      <c r="AG4512">
        <v>14</v>
      </c>
      <c r="AH4512">
        <v>0</v>
      </c>
      <c r="AI4512">
        <v>13</v>
      </c>
      <c r="AJ4512">
        <v>0</v>
      </c>
      <c r="AK4512">
        <v>0</v>
      </c>
      <c r="AL4512">
        <v>0</v>
      </c>
      <c r="AM4512">
        <v>0</v>
      </c>
      <c r="AN4512">
        <v>0</v>
      </c>
      <c r="AO4512">
        <v>20</v>
      </c>
      <c r="AP4512">
        <v>33</v>
      </c>
      <c r="AQ4512">
        <v>20</v>
      </c>
      <c r="AR4512">
        <v>0</v>
      </c>
      <c r="AS4512">
        <v>0</v>
      </c>
      <c r="AT4512">
        <v>0</v>
      </c>
      <c r="AU4512">
        <v>0</v>
      </c>
      <c r="AV4512">
        <v>0</v>
      </c>
      <c r="AW4512">
        <v>0</v>
      </c>
      <c r="AX4512">
        <v>0</v>
      </c>
      <c r="AY4512">
        <v>1</v>
      </c>
      <c r="AZ4512">
        <v>4</v>
      </c>
      <c r="BA4512">
        <v>2</v>
      </c>
      <c r="BB4512">
        <v>1</v>
      </c>
      <c r="BC4512">
        <v>0</v>
      </c>
      <c r="BD4512">
        <v>0</v>
      </c>
      <c r="BE4512">
        <v>0</v>
      </c>
      <c r="BF4512">
        <v>42</v>
      </c>
      <c r="BG4512">
        <v>3300</v>
      </c>
      <c r="BH4512">
        <v>0</v>
      </c>
      <c r="BI4512">
        <v>27</v>
      </c>
      <c r="BJ4512" s="2">
        <v>45944</v>
      </c>
      <c r="BK4512">
        <v>0</v>
      </c>
      <c r="BL4512" s="3" t="str">
        <f>VLOOKUP(O4512,DropDownList!$H$1:$I$7,2,FALSE)</f>
        <v>2025/26</v>
      </c>
      <c r="BM4512" s="3" t="str">
        <f t="shared" si="70"/>
        <v>JP COURT</v>
      </c>
    </row>
    <row r="4513" spans="1:65" x14ac:dyDescent="0.2">
      <c r="A4513">
        <v>2025</v>
      </c>
      <c r="B4513">
        <v>10</v>
      </c>
      <c r="C4513" t="s">
        <v>189</v>
      </c>
      <c r="D4513" t="s">
        <v>196</v>
      </c>
      <c r="E4513" t="s">
        <v>27</v>
      </c>
      <c r="F4513">
        <v>9353</v>
      </c>
      <c r="G4513" t="s">
        <v>141</v>
      </c>
      <c r="H4513" t="s">
        <v>189</v>
      </c>
      <c r="I4513" t="s">
        <v>189</v>
      </c>
      <c r="J4513" s="1">
        <v>45931</v>
      </c>
      <c r="K4513" t="s">
        <v>253</v>
      </c>
      <c r="L4513">
        <v>3</v>
      </c>
      <c r="M4513" t="s">
        <v>429</v>
      </c>
      <c r="N4513" t="s">
        <v>145</v>
      </c>
      <c r="O4513" t="s">
        <v>149</v>
      </c>
      <c r="P4513" t="s">
        <v>150</v>
      </c>
      <c r="Q4513">
        <v>1556.66</v>
      </c>
      <c r="R4513">
        <v>20</v>
      </c>
      <c r="S4513">
        <v>2890.41</v>
      </c>
      <c r="T4513">
        <v>100</v>
      </c>
      <c r="U4513">
        <v>13</v>
      </c>
      <c r="V4513">
        <v>12</v>
      </c>
      <c r="W4513">
        <v>1289.17</v>
      </c>
      <c r="X4513">
        <v>1510.42</v>
      </c>
      <c r="Y4513">
        <v>19</v>
      </c>
      <c r="Z4513">
        <v>2790.41</v>
      </c>
      <c r="AA4513">
        <v>1233.75</v>
      </c>
      <c r="AB4513">
        <v>364.99</v>
      </c>
      <c r="AC4513">
        <v>868.76</v>
      </c>
      <c r="AD4513">
        <v>9</v>
      </c>
      <c r="AE4513">
        <v>3</v>
      </c>
      <c r="AF4513">
        <v>6</v>
      </c>
      <c r="AG4513">
        <v>4</v>
      </c>
      <c r="AH4513">
        <v>1</v>
      </c>
      <c r="AI4513">
        <v>9</v>
      </c>
      <c r="AJ4513">
        <v>4</v>
      </c>
      <c r="AK4513">
        <v>4</v>
      </c>
      <c r="AL4513">
        <v>0</v>
      </c>
      <c r="AM4513">
        <v>0</v>
      </c>
      <c r="AN4513">
        <v>0</v>
      </c>
      <c r="AO4513">
        <v>14</v>
      </c>
      <c r="AP4513">
        <v>16</v>
      </c>
      <c r="AQ4513">
        <v>13</v>
      </c>
      <c r="AR4513">
        <v>0</v>
      </c>
      <c r="AS4513">
        <v>0</v>
      </c>
      <c r="AT4513">
        <v>0</v>
      </c>
      <c r="AU4513">
        <v>0</v>
      </c>
      <c r="AV4513">
        <v>0</v>
      </c>
      <c r="AW4513">
        <v>0</v>
      </c>
      <c r="AX4513">
        <v>0</v>
      </c>
      <c r="AY4513">
        <v>0</v>
      </c>
      <c r="AZ4513">
        <v>1</v>
      </c>
      <c r="BA4513">
        <v>0</v>
      </c>
      <c r="BB4513">
        <v>0</v>
      </c>
      <c r="BC4513">
        <v>0</v>
      </c>
      <c r="BD4513">
        <v>1</v>
      </c>
      <c r="BE4513">
        <v>0</v>
      </c>
      <c r="BF4513">
        <v>14</v>
      </c>
      <c r="BG4513">
        <v>1259.17</v>
      </c>
      <c r="BH4513">
        <v>0</v>
      </c>
      <c r="BI4513">
        <v>13</v>
      </c>
      <c r="BJ4513" s="2">
        <v>45944</v>
      </c>
      <c r="BK4513">
        <v>0</v>
      </c>
      <c r="BL4513" s="3" t="str">
        <f>VLOOKUP(O4513,DropDownList!$H$1:$I$7,2,FALSE)</f>
        <v>2025/26</v>
      </c>
      <c r="BM4513" s="3" t="str">
        <f t="shared" si="70"/>
        <v>FISCAL FINES</v>
      </c>
    </row>
    <row r="4514" spans="1:65" x14ac:dyDescent="0.2">
      <c r="A4514">
        <v>2025</v>
      </c>
      <c r="B4514">
        <v>10</v>
      </c>
      <c r="C4514" t="s">
        <v>189</v>
      </c>
      <c r="D4514" t="s">
        <v>196</v>
      </c>
      <c r="E4514" t="s">
        <v>27</v>
      </c>
      <c r="F4514">
        <v>9353</v>
      </c>
      <c r="G4514" t="s">
        <v>141</v>
      </c>
      <c r="H4514" t="s">
        <v>189</v>
      </c>
      <c r="I4514" t="s">
        <v>189</v>
      </c>
      <c r="J4514" s="1">
        <v>45931</v>
      </c>
      <c r="K4514" t="s">
        <v>253</v>
      </c>
      <c r="L4514">
        <v>3</v>
      </c>
      <c r="M4514" t="s">
        <v>429</v>
      </c>
      <c r="N4514" t="s">
        <v>145</v>
      </c>
      <c r="O4514" t="s">
        <v>155</v>
      </c>
      <c r="P4514" t="s">
        <v>152</v>
      </c>
      <c r="Q4514">
        <v>0</v>
      </c>
      <c r="R4514">
        <v>17</v>
      </c>
      <c r="S4514">
        <v>680</v>
      </c>
      <c r="T4514">
        <v>280</v>
      </c>
      <c r="U4514">
        <v>0</v>
      </c>
      <c r="V4514">
        <v>0</v>
      </c>
      <c r="W4514">
        <v>0</v>
      </c>
      <c r="X4514">
        <v>0</v>
      </c>
      <c r="Y4514">
        <v>0</v>
      </c>
      <c r="Z4514">
        <v>0</v>
      </c>
      <c r="AA4514">
        <v>400</v>
      </c>
      <c r="AB4514">
        <v>0</v>
      </c>
      <c r="AC4514">
        <v>400</v>
      </c>
      <c r="AD4514">
        <v>0</v>
      </c>
      <c r="AE4514">
        <v>0</v>
      </c>
      <c r="AF4514">
        <v>10</v>
      </c>
      <c r="AG4514">
        <v>0</v>
      </c>
      <c r="AH4514">
        <v>7</v>
      </c>
      <c r="AI4514">
        <v>0</v>
      </c>
      <c r="AJ4514">
        <v>0</v>
      </c>
      <c r="AK4514">
        <v>0</v>
      </c>
      <c r="AL4514">
        <v>0</v>
      </c>
      <c r="AM4514">
        <v>0</v>
      </c>
      <c r="AN4514">
        <v>0</v>
      </c>
      <c r="AO4514">
        <v>0</v>
      </c>
      <c r="AP4514">
        <v>0</v>
      </c>
      <c r="AQ4514">
        <v>0</v>
      </c>
      <c r="AR4514">
        <v>0</v>
      </c>
      <c r="AS4514">
        <v>0</v>
      </c>
      <c r="AT4514">
        <v>0</v>
      </c>
      <c r="AU4514">
        <v>0</v>
      </c>
      <c r="AV4514">
        <v>0</v>
      </c>
      <c r="AW4514">
        <v>0</v>
      </c>
      <c r="AX4514">
        <v>0</v>
      </c>
      <c r="AY4514">
        <v>0</v>
      </c>
      <c r="AZ4514">
        <v>0</v>
      </c>
      <c r="BA4514">
        <v>0</v>
      </c>
      <c r="BB4514">
        <v>0</v>
      </c>
      <c r="BC4514">
        <v>0</v>
      </c>
      <c r="BD4514">
        <v>0</v>
      </c>
      <c r="BE4514">
        <v>0</v>
      </c>
      <c r="BF4514">
        <v>0</v>
      </c>
      <c r="BG4514">
        <v>0</v>
      </c>
      <c r="BH4514">
        <v>0</v>
      </c>
      <c r="BI4514">
        <v>0</v>
      </c>
      <c r="BJ4514" s="2">
        <v>45944</v>
      </c>
      <c r="BK4514">
        <v>0</v>
      </c>
      <c r="BL4514" s="3" t="str">
        <f>VLOOKUP(O4514,DropDownList!$H$1:$I$7,2,FALSE)</f>
        <v>2022/23</v>
      </c>
      <c r="BM4514" s="3" t="str">
        <f t="shared" si="70"/>
        <v>PCOA</v>
      </c>
    </row>
    <row r="4515" spans="1:65" x14ac:dyDescent="0.2">
      <c r="A4515">
        <v>2025</v>
      </c>
      <c r="B4515">
        <v>10</v>
      </c>
      <c r="C4515" t="s">
        <v>189</v>
      </c>
      <c r="D4515" t="s">
        <v>196</v>
      </c>
      <c r="E4515" t="s">
        <v>27</v>
      </c>
      <c r="F4515">
        <v>9353</v>
      </c>
      <c r="G4515" t="s">
        <v>141</v>
      </c>
      <c r="H4515" t="s">
        <v>189</v>
      </c>
      <c r="I4515" t="s">
        <v>189</v>
      </c>
      <c r="J4515" s="1">
        <v>45931</v>
      </c>
      <c r="K4515" t="s">
        <v>253</v>
      </c>
      <c r="L4515">
        <v>3</v>
      </c>
      <c r="M4515" t="s">
        <v>429</v>
      </c>
      <c r="N4515" t="s">
        <v>145</v>
      </c>
      <c r="O4515" t="s">
        <v>147</v>
      </c>
      <c r="P4515" t="s">
        <v>152</v>
      </c>
      <c r="Q4515">
        <v>0</v>
      </c>
      <c r="R4515">
        <v>14</v>
      </c>
      <c r="S4515">
        <v>560</v>
      </c>
      <c r="T4515">
        <v>120</v>
      </c>
      <c r="U4515">
        <v>0</v>
      </c>
      <c r="V4515">
        <v>0</v>
      </c>
      <c r="W4515">
        <v>0</v>
      </c>
      <c r="X4515">
        <v>0</v>
      </c>
      <c r="Y4515">
        <v>0</v>
      </c>
      <c r="Z4515">
        <v>0</v>
      </c>
      <c r="AA4515">
        <v>440</v>
      </c>
      <c r="AB4515">
        <v>0</v>
      </c>
      <c r="AC4515">
        <v>440</v>
      </c>
      <c r="AD4515">
        <v>0</v>
      </c>
      <c r="AE4515">
        <v>0</v>
      </c>
      <c r="AF4515">
        <v>11</v>
      </c>
      <c r="AG4515">
        <v>0</v>
      </c>
      <c r="AH4515">
        <v>3</v>
      </c>
      <c r="AI4515">
        <v>0</v>
      </c>
      <c r="AJ4515">
        <v>0</v>
      </c>
      <c r="AK4515">
        <v>0</v>
      </c>
      <c r="AL4515">
        <v>0</v>
      </c>
      <c r="AM4515">
        <v>0</v>
      </c>
      <c r="AN4515">
        <v>0</v>
      </c>
      <c r="AO4515">
        <v>0</v>
      </c>
      <c r="AP4515">
        <v>0</v>
      </c>
      <c r="AQ4515">
        <v>0</v>
      </c>
      <c r="AR4515">
        <v>0</v>
      </c>
      <c r="AS4515">
        <v>0</v>
      </c>
      <c r="AT4515">
        <v>0</v>
      </c>
      <c r="AU4515">
        <v>0</v>
      </c>
      <c r="AV4515">
        <v>0</v>
      </c>
      <c r="AW4515">
        <v>0</v>
      </c>
      <c r="AX4515">
        <v>0</v>
      </c>
      <c r="AY4515">
        <v>0</v>
      </c>
      <c r="AZ4515">
        <v>0</v>
      </c>
      <c r="BA4515">
        <v>0</v>
      </c>
      <c r="BB4515">
        <v>0</v>
      </c>
      <c r="BC4515">
        <v>0</v>
      </c>
      <c r="BD4515">
        <v>0</v>
      </c>
      <c r="BE4515">
        <v>0</v>
      </c>
      <c r="BF4515">
        <v>0</v>
      </c>
      <c r="BG4515">
        <v>0</v>
      </c>
      <c r="BH4515">
        <v>0</v>
      </c>
      <c r="BI4515">
        <v>0</v>
      </c>
      <c r="BJ4515" s="2">
        <v>45944</v>
      </c>
      <c r="BK4515">
        <v>0</v>
      </c>
      <c r="BL4515" s="3" t="str">
        <f>VLOOKUP(O4515,DropDownList!$H$1:$I$7,2,FALSE)</f>
        <v>2024/25</v>
      </c>
      <c r="BM4515" s="3" t="str">
        <f t="shared" si="70"/>
        <v>PCOA</v>
      </c>
    </row>
    <row r="4516" spans="1:65" x14ac:dyDescent="0.2">
      <c r="A4516">
        <v>2025</v>
      </c>
      <c r="B4516">
        <v>10</v>
      </c>
      <c r="C4516" t="s">
        <v>189</v>
      </c>
      <c r="D4516" t="s">
        <v>196</v>
      </c>
      <c r="E4516" t="s">
        <v>27</v>
      </c>
      <c r="F4516">
        <v>9353</v>
      </c>
      <c r="G4516" t="s">
        <v>141</v>
      </c>
      <c r="H4516" t="s">
        <v>189</v>
      </c>
      <c r="I4516" t="s">
        <v>189</v>
      </c>
      <c r="J4516" s="1">
        <v>45931</v>
      </c>
      <c r="K4516" t="s">
        <v>253</v>
      </c>
      <c r="L4516">
        <v>3</v>
      </c>
      <c r="M4516" t="s">
        <v>429</v>
      </c>
      <c r="N4516" t="s">
        <v>145</v>
      </c>
      <c r="O4516" t="s">
        <v>155</v>
      </c>
      <c r="P4516" t="s">
        <v>154</v>
      </c>
      <c r="Q4516">
        <v>4044.81</v>
      </c>
      <c r="R4516">
        <v>120</v>
      </c>
      <c r="S4516">
        <v>27249.57</v>
      </c>
      <c r="T4516">
        <v>374.6</v>
      </c>
      <c r="U4516">
        <v>16</v>
      </c>
      <c r="V4516">
        <v>5</v>
      </c>
      <c r="W4516">
        <v>1059.82</v>
      </c>
      <c r="X4516">
        <v>1059.82</v>
      </c>
      <c r="Y4516">
        <v>0</v>
      </c>
      <c r="Z4516">
        <v>0</v>
      </c>
      <c r="AA4516">
        <v>22830.16</v>
      </c>
      <c r="AB4516">
        <v>419.57</v>
      </c>
      <c r="AC4516">
        <v>20900.59</v>
      </c>
      <c r="AD4516">
        <v>2</v>
      </c>
      <c r="AE4516">
        <v>3</v>
      </c>
      <c r="AF4516">
        <v>102</v>
      </c>
      <c r="AG4516">
        <v>10</v>
      </c>
      <c r="AH4516">
        <v>1</v>
      </c>
      <c r="AI4516">
        <v>6</v>
      </c>
      <c r="AJ4516">
        <v>0</v>
      </c>
      <c r="AK4516">
        <v>0</v>
      </c>
      <c r="AL4516">
        <v>0</v>
      </c>
      <c r="AM4516">
        <v>0</v>
      </c>
      <c r="AN4516">
        <v>0</v>
      </c>
      <c r="AO4516">
        <v>68</v>
      </c>
      <c r="AP4516">
        <v>278</v>
      </c>
      <c r="AQ4516">
        <v>68</v>
      </c>
      <c r="AR4516">
        <v>0</v>
      </c>
      <c r="AS4516">
        <v>37</v>
      </c>
      <c r="AT4516">
        <v>4</v>
      </c>
      <c r="AU4516">
        <v>2</v>
      </c>
      <c r="AV4516">
        <v>0</v>
      </c>
      <c r="AW4516">
        <v>2</v>
      </c>
      <c r="AX4516">
        <v>0</v>
      </c>
      <c r="AY4516">
        <v>43</v>
      </c>
      <c r="AZ4516">
        <v>64</v>
      </c>
      <c r="BA4516">
        <v>30</v>
      </c>
      <c r="BB4516">
        <v>6</v>
      </c>
      <c r="BC4516">
        <v>3</v>
      </c>
      <c r="BD4516">
        <v>2</v>
      </c>
      <c r="BE4516">
        <v>0</v>
      </c>
      <c r="BF4516">
        <v>118</v>
      </c>
      <c r="BG4516">
        <v>2240</v>
      </c>
      <c r="BH4516">
        <v>1</v>
      </c>
      <c r="BI4516">
        <v>16</v>
      </c>
      <c r="BJ4516" s="2">
        <v>45944</v>
      </c>
      <c r="BK4516">
        <v>0</v>
      </c>
      <c r="BL4516" s="3" t="str">
        <f>VLOOKUP(O4516,DropDownList!$H$1:$I$7,2,FALSE)</f>
        <v>2022/23</v>
      </c>
      <c r="BM4516" s="3" t="str">
        <f t="shared" si="70"/>
        <v>JP COURT</v>
      </c>
    </row>
    <row r="4517" spans="1:65" x14ac:dyDescent="0.2">
      <c r="A4517">
        <v>2025</v>
      </c>
      <c r="B4517">
        <v>10</v>
      </c>
      <c r="C4517" t="s">
        <v>189</v>
      </c>
      <c r="D4517" t="s">
        <v>196</v>
      </c>
      <c r="E4517" t="s">
        <v>27</v>
      </c>
      <c r="F4517">
        <v>9353</v>
      </c>
      <c r="G4517" t="s">
        <v>141</v>
      </c>
      <c r="H4517" t="s">
        <v>189</v>
      </c>
      <c r="I4517" t="s">
        <v>189</v>
      </c>
      <c r="J4517" s="1">
        <v>45931</v>
      </c>
      <c r="K4517" t="s">
        <v>253</v>
      </c>
      <c r="L4517">
        <v>3</v>
      </c>
      <c r="M4517" t="s">
        <v>429</v>
      </c>
      <c r="N4517" t="s">
        <v>145</v>
      </c>
      <c r="O4517" t="s">
        <v>155</v>
      </c>
      <c r="P4517" t="s">
        <v>150</v>
      </c>
      <c r="Q4517">
        <v>2924</v>
      </c>
      <c r="R4517">
        <v>98</v>
      </c>
      <c r="S4517">
        <v>15696.9</v>
      </c>
      <c r="T4517">
        <v>2003.64</v>
      </c>
      <c r="U4517">
        <v>19</v>
      </c>
      <c r="V4517">
        <v>11</v>
      </c>
      <c r="W4517">
        <v>1352.76</v>
      </c>
      <c r="X4517">
        <v>1352.76</v>
      </c>
      <c r="Y4517">
        <v>83</v>
      </c>
      <c r="Z4517">
        <v>13693.26</v>
      </c>
      <c r="AA4517">
        <v>10769.26</v>
      </c>
      <c r="AB4517">
        <v>2556.87</v>
      </c>
      <c r="AC4517">
        <v>8212.39</v>
      </c>
      <c r="AD4517">
        <v>10</v>
      </c>
      <c r="AE4517">
        <v>1</v>
      </c>
      <c r="AF4517">
        <v>62</v>
      </c>
      <c r="AG4517">
        <v>7</v>
      </c>
      <c r="AH4517">
        <v>15</v>
      </c>
      <c r="AI4517">
        <v>12</v>
      </c>
      <c r="AJ4517">
        <v>15</v>
      </c>
      <c r="AK4517">
        <v>8</v>
      </c>
      <c r="AL4517">
        <v>4</v>
      </c>
      <c r="AM4517">
        <v>6</v>
      </c>
      <c r="AN4517">
        <v>0</v>
      </c>
      <c r="AO4517">
        <v>68</v>
      </c>
      <c r="AP4517">
        <v>324</v>
      </c>
      <c r="AQ4517">
        <v>73</v>
      </c>
      <c r="AR4517">
        <v>10</v>
      </c>
      <c r="AS4517">
        <v>61</v>
      </c>
      <c r="AT4517">
        <v>8</v>
      </c>
      <c r="AU4517">
        <v>2</v>
      </c>
      <c r="AV4517">
        <v>0</v>
      </c>
      <c r="AW4517">
        <v>1</v>
      </c>
      <c r="AX4517">
        <v>0</v>
      </c>
      <c r="AY4517">
        <v>33</v>
      </c>
      <c r="AZ4517">
        <v>68</v>
      </c>
      <c r="BA4517">
        <v>45</v>
      </c>
      <c r="BB4517">
        <v>5</v>
      </c>
      <c r="BC4517">
        <v>2</v>
      </c>
      <c r="BD4517">
        <v>3</v>
      </c>
      <c r="BE4517">
        <v>0</v>
      </c>
      <c r="BF4517">
        <v>61</v>
      </c>
      <c r="BG4517">
        <v>1622.77</v>
      </c>
      <c r="BH4517">
        <v>2</v>
      </c>
      <c r="BI4517">
        <v>16</v>
      </c>
      <c r="BJ4517" s="2">
        <v>45944</v>
      </c>
      <c r="BK4517">
        <v>0</v>
      </c>
      <c r="BL4517" s="3" t="str">
        <f>VLOOKUP(O4517,DropDownList!$H$1:$I$7,2,FALSE)</f>
        <v>2022/23</v>
      </c>
      <c r="BM4517" s="3" t="str">
        <f t="shared" si="70"/>
        <v>FISCAL FINES</v>
      </c>
    </row>
    <row r="4518" spans="1:65" x14ac:dyDescent="0.2">
      <c r="A4518">
        <v>2025</v>
      </c>
      <c r="B4518">
        <v>10</v>
      </c>
      <c r="C4518" t="s">
        <v>189</v>
      </c>
      <c r="D4518" t="s">
        <v>196</v>
      </c>
      <c r="E4518" t="s">
        <v>27</v>
      </c>
      <c r="F4518">
        <v>9353</v>
      </c>
      <c r="G4518" t="s">
        <v>141</v>
      </c>
      <c r="H4518" t="s">
        <v>189</v>
      </c>
      <c r="I4518" t="s">
        <v>189</v>
      </c>
      <c r="J4518" s="1">
        <v>45931</v>
      </c>
      <c r="K4518" t="s">
        <v>253</v>
      </c>
      <c r="L4518">
        <v>3</v>
      </c>
      <c r="M4518" t="s">
        <v>429</v>
      </c>
      <c r="N4518" t="s">
        <v>145</v>
      </c>
      <c r="O4518" t="s">
        <v>147</v>
      </c>
      <c r="P4518" t="s">
        <v>154</v>
      </c>
      <c r="Q4518">
        <v>12425.45</v>
      </c>
      <c r="R4518">
        <v>144</v>
      </c>
      <c r="S4518">
        <v>37393.4</v>
      </c>
      <c r="T4518">
        <v>770</v>
      </c>
      <c r="U4518">
        <v>56</v>
      </c>
      <c r="V4518">
        <v>23</v>
      </c>
      <c r="W4518">
        <v>5244.12</v>
      </c>
      <c r="X4518">
        <v>6519.12</v>
      </c>
      <c r="Y4518">
        <v>0</v>
      </c>
      <c r="Z4518">
        <v>0</v>
      </c>
      <c r="AA4518">
        <v>24197.95</v>
      </c>
      <c r="AB4518">
        <v>1092.08</v>
      </c>
      <c r="AC4518">
        <v>21365.87</v>
      </c>
      <c r="AD4518">
        <v>12</v>
      </c>
      <c r="AE4518">
        <v>11</v>
      </c>
      <c r="AF4518">
        <v>85</v>
      </c>
      <c r="AG4518">
        <v>36</v>
      </c>
      <c r="AH4518">
        <v>3</v>
      </c>
      <c r="AI4518">
        <v>20</v>
      </c>
      <c r="AJ4518">
        <v>0</v>
      </c>
      <c r="AK4518">
        <v>0</v>
      </c>
      <c r="AL4518">
        <v>0</v>
      </c>
      <c r="AM4518">
        <v>0</v>
      </c>
      <c r="AN4518">
        <v>0</v>
      </c>
      <c r="AO4518">
        <v>85</v>
      </c>
      <c r="AP4518">
        <v>254</v>
      </c>
      <c r="AQ4518">
        <v>84</v>
      </c>
      <c r="AR4518">
        <v>0</v>
      </c>
      <c r="AS4518">
        <v>25</v>
      </c>
      <c r="AT4518">
        <v>0</v>
      </c>
      <c r="AU4518">
        <v>0</v>
      </c>
      <c r="AV4518">
        <v>0</v>
      </c>
      <c r="AW4518">
        <v>3</v>
      </c>
      <c r="AX4518">
        <v>0</v>
      </c>
      <c r="AY4518">
        <v>35</v>
      </c>
      <c r="AZ4518">
        <v>63</v>
      </c>
      <c r="BA4518">
        <v>26</v>
      </c>
      <c r="BB4518">
        <v>3</v>
      </c>
      <c r="BC4518">
        <v>0</v>
      </c>
      <c r="BD4518">
        <v>0</v>
      </c>
      <c r="BE4518">
        <v>0</v>
      </c>
      <c r="BF4518">
        <v>141</v>
      </c>
      <c r="BG4518">
        <v>4860</v>
      </c>
      <c r="BH4518">
        <v>0</v>
      </c>
      <c r="BI4518">
        <v>56</v>
      </c>
      <c r="BJ4518" s="2">
        <v>45944</v>
      </c>
      <c r="BK4518">
        <v>0</v>
      </c>
      <c r="BL4518" s="3" t="str">
        <f>VLOOKUP(O4518,DropDownList!$H$1:$I$7,2,FALSE)</f>
        <v>2024/25</v>
      </c>
      <c r="BM4518" s="3" t="str">
        <f t="shared" ref="BM4518:BM4581" si="71">IF(RIGHT(P4518,4)="VSUR","VSUR",IF(RIGHT(P4518,4)="CONF","CONF",P4518))</f>
        <v>JP COURT</v>
      </c>
    </row>
    <row r="4519" spans="1:65" x14ac:dyDescent="0.2">
      <c r="A4519">
        <v>2025</v>
      </c>
      <c r="B4519">
        <v>10</v>
      </c>
      <c r="C4519" t="s">
        <v>189</v>
      </c>
      <c r="D4519" t="s">
        <v>196</v>
      </c>
      <c r="E4519" t="s">
        <v>27</v>
      </c>
      <c r="F4519">
        <v>9353</v>
      </c>
      <c r="G4519" t="s">
        <v>141</v>
      </c>
      <c r="H4519" t="s">
        <v>189</v>
      </c>
      <c r="I4519" t="s">
        <v>189</v>
      </c>
      <c r="J4519" s="1">
        <v>45931</v>
      </c>
      <c r="K4519" t="s">
        <v>253</v>
      </c>
      <c r="L4519">
        <v>3</v>
      </c>
      <c r="M4519" t="s">
        <v>429</v>
      </c>
      <c r="N4519" t="s">
        <v>145</v>
      </c>
      <c r="O4519" t="s">
        <v>156</v>
      </c>
      <c r="P4519" t="s">
        <v>146</v>
      </c>
      <c r="Q4519">
        <v>223.87</v>
      </c>
      <c r="R4519">
        <v>113</v>
      </c>
      <c r="S4519">
        <v>1790</v>
      </c>
      <c r="T4519">
        <v>0</v>
      </c>
      <c r="U4519">
        <v>25</v>
      </c>
      <c r="V4519">
        <v>7</v>
      </c>
      <c r="W4519">
        <v>117</v>
      </c>
      <c r="X4519">
        <v>117</v>
      </c>
      <c r="Y4519">
        <v>0</v>
      </c>
      <c r="Z4519">
        <v>0</v>
      </c>
      <c r="AA4519">
        <v>1566.13</v>
      </c>
      <c r="AB4519">
        <v>0</v>
      </c>
      <c r="AC4519">
        <v>0</v>
      </c>
      <c r="AD4519">
        <v>6</v>
      </c>
      <c r="AE4519">
        <v>1</v>
      </c>
      <c r="AF4519">
        <v>99</v>
      </c>
      <c r="AG4519">
        <v>2</v>
      </c>
      <c r="AH4519">
        <v>0</v>
      </c>
      <c r="AI4519">
        <v>12</v>
      </c>
      <c r="AJ4519">
        <v>0</v>
      </c>
      <c r="AK4519">
        <v>0</v>
      </c>
      <c r="AL4519">
        <v>0</v>
      </c>
      <c r="AM4519">
        <v>0</v>
      </c>
      <c r="AN4519">
        <v>0</v>
      </c>
      <c r="AO4519">
        <v>54</v>
      </c>
      <c r="AP4519">
        <v>244</v>
      </c>
      <c r="AQ4519">
        <v>57</v>
      </c>
      <c r="AR4519">
        <v>0</v>
      </c>
      <c r="AS4519">
        <v>36</v>
      </c>
      <c r="AT4519">
        <v>3</v>
      </c>
      <c r="AU4519">
        <v>3</v>
      </c>
      <c r="AV4519">
        <v>1</v>
      </c>
      <c r="AW4519">
        <v>1</v>
      </c>
      <c r="AX4519">
        <v>0</v>
      </c>
      <c r="AY4519">
        <v>24</v>
      </c>
      <c r="AZ4519">
        <v>52</v>
      </c>
      <c r="BA4519">
        <v>33</v>
      </c>
      <c r="BB4519">
        <v>8</v>
      </c>
      <c r="BC4519">
        <v>3</v>
      </c>
      <c r="BD4519">
        <v>1</v>
      </c>
      <c r="BE4519">
        <v>0</v>
      </c>
      <c r="BF4519">
        <v>112</v>
      </c>
      <c r="BG4519">
        <v>210</v>
      </c>
      <c r="BH4519">
        <v>0</v>
      </c>
      <c r="BI4519">
        <v>23</v>
      </c>
      <c r="BJ4519" s="2">
        <v>45944</v>
      </c>
      <c r="BK4519">
        <v>0</v>
      </c>
      <c r="BL4519" s="3" t="str">
        <f>VLOOKUP(O4519,DropDownList!$H$1:$I$7,2,FALSE)</f>
        <v>2023/24</v>
      </c>
      <c r="BM4519" s="3" t="str">
        <f t="shared" si="71"/>
        <v>VSUR</v>
      </c>
    </row>
    <row r="4520" spans="1:65" x14ac:dyDescent="0.2">
      <c r="A4520">
        <v>2025</v>
      </c>
      <c r="B4520">
        <v>10</v>
      </c>
      <c r="C4520" t="s">
        <v>189</v>
      </c>
      <c r="D4520" t="s">
        <v>196</v>
      </c>
      <c r="E4520" t="s">
        <v>27</v>
      </c>
      <c r="F4520">
        <v>9353</v>
      </c>
      <c r="G4520" t="s">
        <v>141</v>
      </c>
      <c r="H4520" t="s">
        <v>189</v>
      </c>
      <c r="I4520" t="s">
        <v>189</v>
      </c>
      <c r="J4520" s="1">
        <v>45931</v>
      </c>
      <c r="K4520" t="s">
        <v>253</v>
      </c>
      <c r="L4520">
        <v>3</v>
      </c>
      <c r="M4520" t="s">
        <v>429</v>
      </c>
      <c r="N4520" t="s">
        <v>145</v>
      </c>
      <c r="O4520" t="s">
        <v>156</v>
      </c>
      <c r="P4520" t="s">
        <v>151</v>
      </c>
      <c r="Q4520">
        <v>0</v>
      </c>
      <c r="R4520">
        <v>548</v>
      </c>
      <c r="S4520">
        <v>16440</v>
      </c>
      <c r="T4520">
        <v>2910</v>
      </c>
      <c r="U4520">
        <v>0</v>
      </c>
      <c r="V4520">
        <v>0</v>
      </c>
      <c r="W4520">
        <v>0</v>
      </c>
      <c r="X4520">
        <v>0</v>
      </c>
      <c r="Y4520">
        <v>0</v>
      </c>
      <c r="Z4520">
        <v>0</v>
      </c>
      <c r="AA4520">
        <v>13530</v>
      </c>
      <c r="AB4520">
        <v>0</v>
      </c>
      <c r="AC4520">
        <v>13530</v>
      </c>
      <c r="AD4520">
        <v>0</v>
      </c>
      <c r="AE4520">
        <v>0</v>
      </c>
      <c r="AF4520">
        <v>451</v>
      </c>
      <c r="AG4520">
        <v>0</v>
      </c>
      <c r="AH4520">
        <v>97</v>
      </c>
      <c r="AI4520">
        <v>0</v>
      </c>
      <c r="AJ4520">
        <v>0</v>
      </c>
      <c r="AK4520">
        <v>0</v>
      </c>
      <c r="AL4520">
        <v>0</v>
      </c>
      <c r="AM4520">
        <v>2</v>
      </c>
      <c r="AN4520">
        <v>0</v>
      </c>
      <c r="AO4520">
        <v>0</v>
      </c>
      <c r="AP4520">
        <v>0</v>
      </c>
      <c r="AQ4520">
        <v>0</v>
      </c>
      <c r="AR4520">
        <v>0</v>
      </c>
      <c r="AS4520">
        <v>0</v>
      </c>
      <c r="AT4520">
        <v>0</v>
      </c>
      <c r="AU4520">
        <v>0</v>
      </c>
      <c r="AV4520">
        <v>0</v>
      </c>
      <c r="AW4520">
        <v>0</v>
      </c>
      <c r="AX4520">
        <v>0</v>
      </c>
      <c r="AY4520">
        <v>0</v>
      </c>
      <c r="AZ4520">
        <v>0</v>
      </c>
      <c r="BA4520">
        <v>0</v>
      </c>
      <c r="BB4520">
        <v>0</v>
      </c>
      <c r="BC4520">
        <v>0</v>
      </c>
      <c r="BD4520">
        <v>0</v>
      </c>
      <c r="BE4520">
        <v>0</v>
      </c>
      <c r="BF4520">
        <v>0</v>
      </c>
      <c r="BG4520">
        <v>0</v>
      </c>
      <c r="BH4520">
        <v>0</v>
      </c>
      <c r="BI4520">
        <v>0</v>
      </c>
      <c r="BJ4520" s="2">
        <v>45944</v>
      </c>
      <c r="BK4520">
        <v>0</v>
      </c>
      <c r="BL4520" s="3" t="str">
        <f>VLOOKUP(O4520,DropDownList!$H$1:$I$7,2,FALSE)</f>
        <v>2023/24</v>
      </c>
      <c r="BM4520" s="3" t="str">
        <f t="shared" si="71"/>
        <v>PCPF</v>
      </c>
    </row>
    <row r="4521" spans="1:65" x14ac:dyDescent="0.2">
      <c r="A4521">
        <v>2025</v>
      </c>
      <c r="B4521">
        <v>10</v>
      </c>
      <c r="C4521" t="s">
        <v>189</v>
      </c>
      <c r="D4521" t="s">
        <v>196</v>
      </c>
      <c r="E4521" t="s">
        <v>27</v>
      </c>
      <c r="F4521">
        <v>9353</v>
      </c>
      <c r="G4521" t="s">
        <v>141</v>
      </c>
      <c r="H4521" t="s">
        <v>189</v>
      </c>
      <c r="I4521" t="s">
        <v>189</v>
      </c>
      <c r="J4521" s="1">
        <v>45931</v>
      </c>
      <c r="K4521" t="s">
        <v>253</v>
      </c>
      <c r="L4521">
        <v>3</v>
      </c>
      <c r="M4521" t="s">
        <v>429</v>
      </c>
      <c r="N4521" t="s">
        <v>145</v>
      </c>
      <c r="O4521" t="s">
        <v>156</v>
      </c>
      <c r="P4521" t="s">
        <v>148</v>
      </c>
      <c r="Q4521">
        <v>120</v>
      </c>
      <c r="R4521">
        <v>6</v>
      </c>
      <c r="S4521">
        <v>360</v>
      </c>
      <c r="T4521">
        <v>0</v>
      </c>
      <c r="U4521">
        <v>2</v>
      </c>
      <c r="V4521">
        <v>0</v>
      </c>
      <c r="W4521">
        <v>0</v>
      </c>
      <c r="X4521">
        <v>0</v>
      </c>
      <c r="Y4521">
        <v>0</v>
      </c>
      <c r="Z4521">
        <v>0</v>
      </c>
      <c r="AA4521">
        <v>240</v>
      </c>
      <c r="AB4521">
        <v>0</v>
      </c>
      <c r="AC4521">
        <v>240</v>
      </c>
      <c r="AD4521">
        <v>0</v>
      </c>
      <c r="AE4521">
        <v>0</v>
      </c>
      <c r="AF4521">
        <v>4</v>
      </c>
      <c r="AG4521">
        <v>0</v>
      </c>
      <c r="AH4521">
        <v>0</v>
      </c>
      <c r="AI4521">
        <v>2</v>
      </c>
      <c r="AJ4521">
        <v>0</v>
      </c>
      <c r="AK4521">
        <v>0</v>
      </c>
      <c r="AL4521">
        <v>0</v>
      </c>
      <c r="AM4521">
        <v>0</v>
      </c>
      <c r="AN4521">
        <v>0</v>
      </c>
      <c r="AO4521">
        <v>5</v>
      </c>
      <c r="AP4521">
        <v>13</v>
      </c>
      <c r="AQ4521">
        <v>5</v>
      </c>
      <c r="AR4521">
        <v>0</v>
      </c>
      <c r="AS4521">
        <v>2</v>
      </c>
      <c r="AT4521">
        <v>0</v>
      </c>
      <c r="AU4521">
        <v>0</v>
      </c>
      <c r="AV4521">
        <v>0</v>
      </c>
      <c r="AW4521">
        <v>0</v>
      </c>
      <c r="AX4521">
        <v>0</v>
      </c>
      <c r="AY4521">
        <v>3</v>
      </c>
      <c r="AZ4521">
        <v>3</v>
      </c>
      <c r="BA4521">
        <v>0</v>
      </c>
      <c r="BB4521">
        <v>0</v>
      </c>
      <c r="BC4521">
        <v>0</v>
      </c>
      <c r="BD4521">
        <v>0</v>
      </c>
      <c r="BE4521">
        <v>0</v>
      </c>
      <c r="BF4521">
        <v>5</v>
      </c>
      <c r="BG4521">
        <v>120</v>
      </c>
      <c r="BH4521">
        <v>0</v>
      </c>
      <c r="BI4521">
        <v>2</v>
      </c>
      <c r="BJ4521" s="2">
        <v>45944</v>
      </c>
      <c r="BK4521">
        <v>0</v>
      </c>
      <c r="BL4521" s="3" t="str">
        <f>VLOOKUP(O4521,DropDownList!$H$1:$I$7,2,FALSE)</f>
        <v>2023/24</v>
      </c>
      <c r="BM4521" s="3" t="str">
        <f t="shared" si="71"/>
        <v>PRAS</v>
      </c>
    </row>
    <row r="4522" spans="1:65" x14ac:dyDescent="0.2">
      <c r="A4522">
        <v>2025</v>
      </c>
      <c r="B4522">
        <v>10</v>
      </c>
      <c r="C4522" t="s">
        <v>189</v>
      </c>
      <c r="D4522" t="s">
        <v>196</v>
      </c>
      <c r="E4522" t="s">
        <v>27</v>
      </c>
      <c r="F4522">
        <v>9353</v>
      </c>
      <c r="G4522" t="s">
        <v>141</v>
      </c>
      <c r="H4522" t="s">
        <v>189</v>
      </c>
      <c r="I4522" t="s">
        <v>189</v>
      </c>
      <c r="J4522" s="1">
        <v>45931</v>
      </c>
      <c r="K4522" t="s">
        <v>253</v>
      </c>
      <c r="L4522">
        <v>3</v>
      </c>
      <c r="M4522" t="s">
        <v>429</v>
      </c>
      <c r="N4522" t="s">
        <v>145</v>
      </c>
      <c r="O4522" t="s">
        <v>156</v>
      </c>
      <c r="P4522" t="s">
        <v>153</v>
      </c>
      <c r="Q4522">
        <v>585</v>
      </c>
      <c r="R4522">
        <v>44</v>
      </c>
      <c r="S4522">
        <v>1980</v>
      </c>
      <c r="T4522">
        <v>45</v>
      </c>
      <c r="U4522">
        <v>13</v>
      </c>
      <c r="V4522">
        <v>10</v>
      </c>
      <c r="W4522">
        <v>450</v>
      </c>
      <c r="X4522">
        <v>450</v>
      </c>
      <c r="Y4522">
        <v>0</v>
      </c>
      <c r="Z4522">
        <v>0</v>
      </c>
      <c r="AA4522">
        <v>1350</v>
      </c>
      <c r="AB4522">
        <v>0</v>
      </c>
      <c r="AC4522">
        <v>1350</v>
      </c>
      <c r="AD4522">
        <v>10</v>
      </c>
      <c r="AE4522">
        <v>0</v>
      </c>
      <c r="AF4522">
        <v>30</v>
      </c>
      <c r="AG4522">
        <v>0</v>
      </c>
      <c r="AH4522">
        <v>1</v>
      </c>
      <c r="AI4522">
        <v>13</v>
      </c>
      <c r="AJ4522">
        <v>0</v>
      </c>
      <c r="AK4522">
        <v>0</v>
      </c>
      <c r="AL4522">
        <v>0</v>
      </c>
      <c r="AM4522">
        <v>0</v>
      </c>
      <c r="AN4522">
        <v>0</v>
      </c>
      <c r="AO4522">
        <v>37</v>
      </c>
      <c r="AP4522">
        <v>127</v>
      </c>
      <c r="AQ4522">
        <v>45</v>
      </c>
      <c r="AR4522">
        <v>1</v>
      </c>
      <c r="AS4522">
        <v>22</v>
      </c>
      <c r="AT4522">
        <v>1</v>
      </c>
      <c r="AU4522">
        <v>0</v>
      </c>
      <c r="AV4522">
        <v>0</v>
      </c>
      <c r="AW4522">
        <v>0</v>
      </c>
      <c r="AX4522">
        <v>0</v>
      </c>
      <c r="AY4522">
        <v>7</v>
      </c>
      <c r="AZ4522">
        <v>23</v>
      </c>
      <c r="BA4522">
        <v>14</v>
      </c>
      <c r="BB4522">
        <v>6</v>
      </c>
      <c r="BC4522">
        <v>0</v>
      </c>
      <c r="BD4522">
        <v>0</v>
      </c>
      <c r="BE4522">
        <v>0</v>
      </c>
      <c r="BF4522">
        <v>36</v>
      </c>
      <c r="BG4522">
        <v>585</v>
      </c>
      <c r="BH4522">
        <v>0</v>
      </c>
      <c r="BI4522">
        <v>12</v>
      </c>
      <c r="BJ4522" s="2">
        <v>45944</v>
      </c>
      <c r="BK4522">
        <v>0</v>
      </c>
      <c r="BL4522" s="3" t="str">
        <f>VLOOKUP(O4522,DropDownList!$H$1:$I$7,2,FALSE)</f>
        <v>2023/24</v>
      </c>
      <c r="BM4522" s="3" t="str">
        <f t="shared" si="71"/>
        <v>PREG</v>
      </c>
    </row>
    <row r="4523" spans="1:65" x14ac:dyDescent="0.2">
      <c r="A4523">
        <v>2025</v>
      </c>
      <c r="B4523">
        <v>10</v>
      </c>
      <c r="C4523" t="s">
        <v>189</v>
      </c>
      <c r="D4523" t="s">
        <v>196</v>
      </c>
      <c r="E4523" t="s">
        <v>27</v>
      </c>
      <c r="F4523">
        <v>9353</v>
      </c>
      <c r="G4523" t="s">
        <v>141</v>
      </c>
      <c r="H4523" t="s">
        <v>189</v>
      </c>
      <c r="I4523" t="s">
        <v>189</v>
      </c>
      <c r="J4523" s="1">
        <v>45931</v>
      </c>
      <c r="K4523" t="s">
        <v>253</v>
      </c>
      <c r="L4523">
        <v>3</v>
      </c>
      <c r="M4523" t="s">
        <v>429</v>
      </c>
      <c r="N4523" t="s">
        <v>145</v>
      </c>
      <c r="O4523" t="s">
        <v>149</v>
      </c>
      <c r="P4523" t="s">
        <v>151</v>
      </c>
      <c r="Q4523">
        <v>0</v>
      </c>
      <c r="R4523">
        <v>2</v>
      </c>
      <c r="S4523">
        <v>60</v>
      </c>
      <c r="T4523">
        <v>30</v>
      </c>
      <c r="U4523">
        <v>0</v>
      </c>
      <c r="V4523">
        <v>0</v>
      </c>
      <c r="W4523">
        <v>0</v>
      </c>
      <c r="X4523">
        <v>0</v>
      </c>
      <c r="Y4523">
        <v>0</v>
      </c>
      <c r="Z4523">
        <v>0</v>
      </c>
      <c r="AA4523">
        <v>30</v>
      </c>
      <c r="AB4523">
        <v>0</v>
      </c>
      <c r="AC4523">
        <v>30</v>
      </c>
      <c r="AD4523">
        <v>0</v>
      </c>
      <c r="AE4523">
        <v>0</v>
      </c>
      <c r="AF4523">
        <v>1</v>
      </c>
      <c r="AG4523">
        <v>0</v>
      </c>
      <c r="AH4523">
        <v>1</v>
      </c>
      <c r="AI4523">
        <v>0</v>
      </c>
      <c r="AJ4523">
        <v>0</v>
      </c>
      <c r="AK4523">
        <v>0</v>
      </c>
      <c r="AL4523">
        <v>0</v>
      </c>
      <c r="AM4523">
        <v>1</v>
      </c>
      <c r="AN4523">
        <v>0</v>
      </c>
      <c r="AO4523">
        <v>0</v>
      </c>
      <c r="AP4523">
        <v>0</v>
      </c>
      <c r="AQ4523">
        <v>0</v>
      </c>
      <c r="AR4523">
        <v>0</v>
      </c>
      <c r="AS4523">
        <v>0</v>
      </c>
      <c r="AT4523">
        <v>0</v>
      </c>
      <c r="AU4523">
        <v>0</v>
      </c>
      <c r="AV4523">
        <v>0</v>
      </c>
      <c r="AW4523">
        <v>0</v>
      </c>
      <c r="AX4523">
        <v>0</v>
      </c>
      <c r="AY4523">
        <v>0</v>
      </c>
      <c r="AZ4523">
        <v>0</v>
      </c>
      <c r="BA4523">
        <v>0</v>
      </c>
      <c r="BB4523">
        <v>0</v>
      </c>
      <c r="BC4523">
        <v>0</v>
      </c>
      <c r="BD4523">
        <v>0</v>
      </c>
      <c r="BE4523">
        <v>0</v>
      </c>
      <c r="BF4523">
        <v>0</v>
      </c>
      <c r="BG4523">
        <v>0</v>
      </c>
      <c r="BH4523">
        <v>0</v>
      </c>
      <c r="BI4523">
        <v>0</v>
      </c>
      <c r="BJ4523" s="2">
        <v>45944</v>
      </c>
      <c r="BK4523">
        <v>0</v>
      </c>
      <c r="BL4523" s="3" t="str">
        <f>VLOOKUP(O4523,DropDownList!$H$1:$I$7,2,FALSE)</f>
        <v>2025/26</v>
      </c>
      <c r="BM4523" s="3" t="str">
        <f t="shared" si="71"/>
        <v>PCPF</v>
      </c>
    </row>
    <row r="4524" spans="1:65" x14ac:dyDescent="0.2">
      <c r="A4524">
        <v>2025</v>
      </c>
      <c r="B4524">
        <v>10</v>
      </c>
      <c r="C4524" t="s">
        <v>189</v>
      </c>
      <c r="D4524" t="s">
        <v>196</v>
      </c>
      <c r="E4524" t="s">
        <v>27</v>
      </c>
      <c r="F4524">
        <v>9353</v>
      </c>
      <c r="G4524" t="s">
        <v>141</v>
      </c>
      <c r="H4524" t="s">
        <v>189</v>
      </c>
      <c r="I4524" t="s">
        <v>189</v>
      </c>
      <c r="J4524" s="1">
        <v>45931</v>
      </c>
      <c r="K4524" t="s">
        <v>253</v>
      </c>
      <c r="L4524">
        <v>3</v>
      </c>
      <c r="M4524" t="s">
        <v>429</v>
      </c>
      <c r="N4524" t="s">
        <v>145</v>
      </c>
      <c r="O4524" t="s">
        <v>156</v>
      </c>
      <c r="P4524" t="s">
        <v>152</v>
      </c>
      <c r="Q4524">
        <v>0</v>
      </c>
      <c r="R4524">
        <v>17</v>
      </c>
      <c r="S4524">
        <v>680</v>
      </c>
      <c r="T4524">
        <v>280</v>
      </c>
      <c r="U4524">
        <v>0</v>
      </c>
      <c r="V4524">
        <v>0</v>
      </c>
      <c r="W4524">
        <v>0</v>
      </c>
      <c r="X4524">
        <v>0</v>
      </c>
      <c r="Y4524">
        <v>0</v>
      </c>
      <c r="Z4524">
        <v>0</v>
      </c>
      <c r="AA4524">
        <v>400</v>
      </c>
      <c r="AB4524">
        <v>0</v>
      </c>
      <c r="AC4524">
        <v>400</v>
      </c>
      <c r="AD4524">
        <v>0</v>
      </c>
      <c r="AE4524">
        <v>0</v>
      </c>
      <c r="AF4524">
        <v>10</v>
      </c>
      <c r="AG4524">
        <v>0</v>
      </c>
      <c r="AH4524">
        <v>7</v>
      </c>
      <c r="AI4524">
        <v>0</v>
      </c>
      <c r="AJ4524">
        <v>0</v>
      </c>
      <c r="AK4524">
        <v>0</v>
      </c>
      <c r="AL4524">
        <v>0</v>
      </c>
      <c r="AM4524">
        <v>0</v>
      </c>
      <c r="AN4524">
        <v>0</v>
      </c>
      <c r="AO4524">
        <v>0</v>
      </c>
      <c r="AP4524">
        <v>0</v>
      </c>
      <c r="AQ4524">
        <v>0</v>
      </c>
      <c r="AR4524">
        <v>0</v>
      </c>
      <c r="AS4524">
        <v>0</v>
      </c>
      <c r="AT4524">
        <v>0</v>
      </c>
      <c r="AU4524">
        <v>0</v>
      </c>
      <c r="AV4524">
        <v>0</v>
      </c>
      <c r="AW4524">
        <v>0</v>
      </c>
      <c r="AX4524">
        <v>0</v>
      </c>
      <c r="AY4524">
        <v>0</v>
      </c>
      <c r="AZ4524">
        <v>0</v>
      </c>
      <c r="BA4524">
        <v>0</v>
      </c>
      <c r="BB4524">
        <v>0</v>
      </c>
      <c r="BC4524">
        <v>0</v>
      </c>
      <c r="BD4524">
        <v>0</v>
      </c>
      <c r="BE4524">
        <v>0</v>
      </c>
      <c r="BF4524">
        <v>0</v>
      </c>
      <c r="BG4524">
        <v>0</v>
      </c>
      <c r="BH4524">
        <v>0</v>
      </c>
      <c r="BI4524">
        <v>0</v>
      </c>
      <c r="BJ4524" s="2">
        <v>45944</v>
      </c>
      <c r="BK4524">
        <v>0</v>
      </c>
      <c r="BL4524" s="3" t="str">
        <f>VLOOKUP(O4524,DropDownList!$H$1:$I$7,2,FALSE)</f>
        <v>2023/24</v>
      </c>
      <c r="BM4524" s="3" t="str">
        <f t="shared" si="71"/>
        <v>PCOA</v>
      </c>
    </row>
    <row r="4525" spans="1:65" x14ac:dyDescent="0.2">
      <c r="A4525">
        <v>2025</v>
      </c>
      <c r="B4525">
        <v>10</v>
      </c>
      <c r="C4525" t="s">
        <v>189</v>
      </c>
      <c r="D4525" t="s">
        <v>196</v>
      </c>
      <c r="E4525" t="s">
        <v>27</v>
      </c>
      <c r="F4525">
        <v>9353</v>
      </c>
      <c r="G4525" t="s">
        <v>141</v>
      </c>
      <c r="H4525" t="s">
        <v>189</v>
      </c>
      <c r="I4525" t="s">
        <v>189</v>
      </c>
      <c r="J4525" s="1">
        <v>45931</v>
      </c>
      <c r="K4525" t="s">
        <v>253</v>
      </c>
      <c r="L4525">
        <v>3</v>
      </c>
      <c r="M4525" t="s">
        <v>429</v>
      </c>
      <c r="N4525" t="s">
        <v>145</v>
      </c>
      <c r="O4525" t="s">
        <v>156</v>
      </c>
      <c r="P4525" t="s">
        <v>154</v>
      </c>
      <c r="Q4525">
        <v>6299.76</v>
      </c>
      <c r="R4525">
        <v>115</v>
      </c>
      <c r="S4525">
        <v>32201.69</v>
      </c>
      <c r="T4525">
        <v>87</v>
      </c>
      <c r="U4525">
        <v>26</v>
      </c>
      <c r="V4525">
        <v>12</v>
      </c>
      <c r="W4525">
        <v>3667.38</v>
      </c>
      <c r="X4525">
        <v>3667.38</v>
      </c>
      <c r="Y4525">
        <v>0</v>
      </c>
      <c r="Z4525">
        <v>0</v>
      </c>
      <c r="AA4525">
        <v>25814.93</v>
      </c>
      <c r="AB4525">
        <v>1361.37</v>
      </c>
      <c r="AC4525">
        <v>22887.43</v>
      </c>
      <c r="AD4525">
        <v>6</v>
      </c>
      <c r="AE4525">
        <v>6</v>
      </c>
      <c r="AF4525">
        <v>88</v>
      </c>
      <c r="AG4525">
        <v>14</v>
      </c>
      <c r="AH4525">
        <v>0</v>
      </c>
      <c r="AI4525">
        <v>12</v>
      </c>
      <c r="AJ4525">
        <v>0</v>
      </c>
      <c r="AK4525">
        <v>0</v>
      </c>
      <c r="AL4525">
        <v>0</v>
      </c>
      <c r="AM4525">
        <v>0</v>
      </c>
      <c r="AN4525">
        <v>0</v>
      </c>
      <c r="AO4525">
        <v>56</v>
      </c>
      <c r="AP4525">
        <v>249</v>
      </c>
      <c r="AQ4525">
        <v>60</v>
      </c>
      <c r="AR4525">
        <v>0</v>
      </c>
      <c r="AS4525">
        <v>36</v>
      </c>
      <c r="AT4525">
        <v>3</v>
      </c>
      <c r="AU4525">
        <v>3</v>
      </c>
      <c r="AV4525">
        <v>1</v>
      </c>
      <c r="AW4525">
        <v>1</v>
      </c>
      <c r="AX4525">
        <v>0</v>
      </c>
      <c r="AY4525">
        <v>25</v>
      </c>
      <c r="AZ4525">
        <v>53</v>
      </c>
      <c r="BA4525">
        <v>33</v>
      </c>
      <c r="BB4525">
        <v>8</v>
      </c>
      <c r="BC4525">
        <v>3</v>
      </c>
      <c r="BD4525">
        <v>1</v>
      </c>
      <c r="BE4525">
        <v>0</v>
      </c>
      <c r="BF4525">
        <v>114</v>
      </c>
      <c r="BG4525">
        <v>3200</v>
      </c>
      <c r="BH4525">
        <v>1</v>
      </c>
      <c r="BI4525">
        <v>24</v>
      </c>
      <c r="BJ4525" s="2">
        <v>45944</v>
      </c>
      <c r="BK4525">
        <v>0</v>
      </c>
      <c r="BL4525" s="3" t="str">
        <f>VLOOKUP(O4525,DropDownList!$H$1:$I$7,2,FALSE)</f>
        <v>2023/24</v>
      </c>
      <c r="BM4525" s="3" t="str">
        <f t="shared" si="71"/>
        <v>JP COURT</v>
      </c>
    </row>
    <row r="4526" spans="1:65" x14ac:dyDescent="0.2">
      <c r="A4526">
        <v>2025</v>
      </c>
      <c r="B4526">
        <v>10</v>
      </c>
      <c r="C4526" t="s">
        <v>189</v>
      </c>
      <c r="D4526" t="s">
        <v>196</v>
      </c>
      <c r="E4526" t="s">
        <v>27</v>
      </c>
      <c r="F4526">
        <v>9353</v>
      </c>
      <c r="G4526" t="s">
        <v>141</v>
      </c>
      <c r="H4526" t="s">
        <v>189</v>
      </c>
      <c r="I4526" t="s">
        <v>189</v>
      </c>
      <c r="J4526" s="1">
        <v>45931</v>
      </c>
      <c r="K4526" t="s">
        <v>253</v>
      </c>
      <c r="L4526">
        <v>3</v>
      </c>
      <c r="M4526" t="s">
        <v>429</v>
      </c>
      <c r="N4526" t="s">
        <v>145</v>
      </c>
      <c r="O4526" t="s">
        <v>156</v>
      </c>
      <c r="P4526" t="s">
        <v>150</v>
      </c>
      <c r="Q4526">
        <v>3641.26</v>
      </c>
      <c r="R4526">
        <v>106</v>
      </c>
      <c r="S4526">
        <v>17559.34</v>
      </c>
      <c r="T4526">
        <v>1327.48</v>
      </c>
      <c r="U4526">
        <v>27</v>
      </c>
      <c r="V4526">
        <v>10</v>
      </c>
      <c r="W4526">
        <v>1466.45</v>
      </c>
      <c r="X4526">
        <v>1466.45</v>
      </c>
      <c r="Y4526">
        <v>95</v>
      </c>
      <c r="Z4526">
        <v>16231.86</v>
      </c>
      <c r="AA4526">
        <v>12590.6</v>
      </c>
      <c r="AB4526">
        <v>5178.32</v>
      </c>
      <c r="AC4526">
        <v>7412.28</v>
      </c>
      <c r="AD4526">
        <v>9</v>
      </c>
      <c r="AE4526">
        <v>1</v>
      </c>
      <c r="AF4526">
        <v>67</v>
      </c>
      <c r="AG4526">
        <v>5</v>
      </c>
      <c r="AH4526">
        <v>11</v>
      </c>
      <c r="AI4526">
        <v>22</v>
      </c>
      <c r="AJ4526">
        <v>25</v>
      </c>
      <c r="AK4526">
        <v>14</v>
      </c>
      <c r="AL4526">
        <v>1</v>
      </c>
      <c r="AM4526">
        <v>6</v>
      </c>
      <c r="AN4526">
        <v>1</v>
      </c>
      <c r="AO4526">
        <v>65</v>
      </c>
      <c r="AP4526">
        <v>248</v>
      </c>
      <c r="AQ4526">
        <v>67</v>
      </c>
      <c r="AR4526">
        <v>3</v>
      </c>
      <c r="AS4526">
        <v>31</v>
      </c>
      <c r="AT4526">
        <v>1</v>
      </c>
      <c r="AU4526">
        <v>0</v>
      </c>
      <c r="AV4526">
        <v>0</v>
      </c>
      <c r="AW4526">
        <v>0</v>
      </c>
      <c r="AX4526">
        <v>0</v>
      </c>
      <c r="AY4526">
        <v>39</v>
      </c>
      <c r="AZ4526">
        <v>58</v>
      </c>
      <c r="BA4526">
        <v>34</v>
      </c>
      <c r="BB4526">
        <v>6</v>
      </c>
      <c r="BC4526">
        <v>0</v>
      </c>
      <c r="BD4526">
        <v>0</v>
      </c>
      <c r="BE4526">
        <v>0</v>
      </c>
      <c r="BF4526">
        <v>65</v>
      </c>
      <c r="BG4526">
        <v>3150.46</v>
      </c>
      <c r="BH4526">
        <v>1</v>
      </c>
      <c r="BI4526">
        <v>27</v>
      </c>
      <c r="BJ4526" s="2">
        <v>45944</v>
      </c>
      <c r="BK4526">
        <v>0</v>
      </c>
      <c r="BL4526" s="3" t="str">
        <f>VLOOKUP(O4526,DropDownList!$H$1:$I$7,2,FALSE)</f>
        <v>2023/24</v>
      </c>
      <c r="BM4526" s="3" t="str">
        <f t="shared" si="71"/>
        <v>FISCAL FINES</v>
      </c>
    </row>
    <row r="4527" spans="1:65" x14ac:dyDescent="0.2">
      <c r="A4527">
        <v>2025</v>
      </c>
      <c r="B4527">
        <v>10</v>
      </c>
      <c r="C4527" t="s">
        <v>189</v>
      </c>
      <c r="D4527" t="s">
        <v>196</v>
      </c>
      <c r="E4527" t="s">
        <v>27</v>
      </c>
      <c r="F4527">
        <v>9353</v>
      </c>
      <c r="G4527" t="s">
        <v>141</v>
      </c>
      <c r="H4527" t="s">
        <v>189</v>
      </c>
      <c r="I4527" t="s">
        <v>189</v>
      </c>
      <c r="J4527" s="1">
        <v>45931</v>
      </c>
      <c r="K4527" t="s">
        <v>253</v>
      </c>
      <c r="L4527">
        <v>3</v>
      </c>
      <c r="M4527" t="s">
        <v>429</v>
      </c>
      <c r="N4527" t="s">
        <v>145</v>
      </c>
      <c r="O4527" t="s">
        <v>155</v>
      </c>
      <c r="P4527" t="s">
        <v>146</v>
      </c>
      <c r="Q4527">
        <v>130</v>
      </c>
      <c r="R4527">
        <v>120</v>
      </c>
      <c r="S4527">
        <v>1650</v>
      </c>
      <c r="T4527">
        <v>10</v>
      </c>
      <c r="U4527">
        <v>16</v>
      </c>
      <c r="V4527">
        <v>2</v>
      </c>
      <c r="W4527">
        <v>30</v>
      </c>
      <c r="X4527">
        <v>30</v>
      </c>
      <c r="Y4527">
        <v>0</v>
      </c>
      <c r="Z4527">
        <v>0</v>
      </c>
      <c r="AA4527">
        <v>1510</v>
      </c>
      <c r="AB4527">
        <v>0</v>
      </c>
      <c r="AC4527">
        <v>0</v>
      </c>
      <c r="AD4527">
        <v>2</v>
      </c>
      <c r="AE4527">
        <v>0</v>
      </c>
      <c r="AF4527">
        <v>113</v>
      </c>
      <c r="AG4527">
        <v>0</v>
      </c>
      <c r="AH4527">
        <v>1</v>
      </c>
      <c r="AI4527">
        <v>6</v>
      </c>
      <c r="AJ4527">
        <v>0</v>
      </c>
      <c r="AK4527">
        <v>0</v>
      </c>
      <c r="AL4527">
        <v>0</v>
      </c>
      <c r="AM4527">
        <v>0</v>
      </c>
      <c r="AN4527">
        <v>0</v>
      </c>
      <c r="AO4527">
        <v>68</v>
      </c>
      <c r="AP4527">
        <v>283</v>
      </c>
      <c r="AQ4527">
        <v>69</v>
      </c>
      <c r="AR4527">
        <v>0</v>
      </c>
      <c r="AS4527">
        <v>37</v>
      </c>
      <c r="AT4527">
        <v>4</v>
      </c>
      <c r="AU4527">
        <v>2</v>
      </c>
      <c r="AV4527">
        <v>0</v>
      </c>
      <c r="AW4527">
        <v>2</v>
      </c>
      <c r="AX4527">
        <v>0</v>
      </c>
      <c r="AY4527">
        <v>44</v>
      </c>
      <c r="AZ4527">
        <v>65</v>
      </c>
      <c r="BA4527">
        <v>31</v>
      </c>
      <c r="BB4527">
        <v>6</v>
      </c>
      <c r="BC4527">
        <v>3</v>
      </c>
      <c r="BD4527">
        <v>2</v>
      </c>
      <c r="BE4527">
        <v>0</v>
      </c>
      <c r="BF4527">
        <v>118</v>
      </c>
      <c r="BG4527">
        <v>130</v>
      </c>
      <c r="BH4527">
        <v>0</v>
      </c>
      <c r="BI4527">
        <v>16</v>
      </c>
      <c r="BJ4527" s="2">
        <v>45944</v>
      </c>
      <c r="BK4527">
        <v>0</v>
      </c>
      <c r="BL4527" s="3" t="str">
        <f>VLOOKUP(O4527,DropDownList!$H$1:$I$7,2,FALSE)</f>
        <v>2022/23</v>
      </c>
      <c r="BM4527" s="3" t="str">
        <f t="shared" si="71"/>
        <v>VSUR</v>
      </c>
    </row>
    <row r="4528" spans="1:65" x14ac:dyDescent="0.2">
      <c r="A4528">
        <v>2025</v>
      </c>
      <c r="B4528">
        <v>10</v>
      </c>
      <c r="C4528" t="s">
        <v>189</v>
      </c>
      <c r="D4528" t="s">
        <v>196</v>
      </c>
      <c r="E4528" t="s">
        <v>27</v>
      </c>
      <c r="F4528">
        <v>9353</v>
      </c>
      <c r="G4528" t="s">
        <v>141</v>
      </c>
      <c r="H4528" t="s">
        <v>189</v>
      </c>
      <c r="I4528" t="s">
        <v>189</v>
      </c>
      <c r="J4528" s="1">
        <v>45931</v>
      </c>
      <c r="K4528" t="s">
        <v>253</v>
      </c>
      <c r="L4528">
        <v>3</v>
      </c>
      <c r="M4528" t="s">
        <v>429</v>
      </c>
      <c r="N4528" t="s">
        <v>145</v>
      </c>
      <c r="O4528" t="s">
        <v>147</v>
      </c>
      <c r="P4528" t="s">
        <v>146</v>
      </c>
      <c r="Q4528">
        <v>370</v>
      </c>
      <c r="R4528">
        <v>143</v>
      </c>
      <c r="S4528">
        <v>2140</v>
      </c>
      <c r="T4528">
        <v>30</v>
      </c>
      <c r="U4528">
        <v>56</v>
      </c>
      <c r="V4528">
        <v>13</v>
      </c>
      <c r="W4528">
        <v>210</v>
      </c>
      <c r="X4528">
        <v>210</v>
      </c>
      <c r="Y4528">
        <v>0</v>
      </c>
      <c r="Z4528">
        <v>0</v>
      </c>
      <c r="AA4528">
        <v>1740</v>
      </c>
      <c r="AB4528">
        <v>0</v>
      </c>
      <c r="AC4528">
        <v>0</v>
      </c>
      <c r="AD4528">
        <v>13</v>
      </c>
      <c r="AE4528">
        <v>0</v>
      </c>
      <c r="AF4528">
        <v>116</v>
      </c>
      <c r="AG4528">
        <v>0</v>
      </c>
      <c r="AH4528">
        <v>2</v>
      </c>
      <c r="AI4528">
        <v>25</v>
      </c>
      <c r="AJ4528">
        <v>0</v>
      </c>
      <c r="AK4528">
        <v>0</v>
      </c>
      <c r="AL4528">
        <v>0</v>
      </c>
      <c r="AM4528">
        <v>0</v>
      </c>
      <c r="AN4528">
        <v>0</v>
      </c>
      <c r="AO4528">
        <v>84</v>
      </c>
      <c r="AP4528">
        <v>253</v>
      </c>
      <c r="AQ4528">
        <v>84</v>
      </c>
      <c r="AR4528">
        <v>0</v>
      </c>
      <c r="AS4528">
        <v>25</v>
      </c>
      <c r="AT4528">
        <v>0</v>
      </c>
      <c r="AU4528">
        <v>0</v>
      </c>
      <c r="AV4528">
        <v>0</v>
      </c>
      <c r="AW4528">
        <v>2</v>
      </c>
      <c r="AX4528">
        <v>0</v>
      </c>
      <c r="AY4528">
        <v>35</v>
      </c>
      <c r="AZ4528">
        <v>63</v>
      </c>
      <c r="BA4528">
        <v>26</v>
      </c>
      <c r="BB4528">
        <v>3</v>
      </c>
      <c r="BC4528">
        <v>0</v>
      </c>
      <c r="BD4528">
        <v>0</v>
      </c>
      <c r="BE4528">
        <v>0</v>
      </c>
      <c r="BF4528">
        <v>141</v>
      </c>
      <c r="BG4528">
        <v>370</v>
      </c>
      <c r="BH4528">
        <v>0</v>
      </c>
      <c r="BI4528">
        <v>56</v>
      </c>
      <c r="BJ4528" s="2">
        <v>45944</v>
      </c>
      <c r="BK4528">
        <v>0</v>
      </c>
      <c r="BL4528" s="3" t="str">
        <f>VLOOKUP(O4528,DropDownList!$H$1:$I$7,2,FALSE)</f>
        <v>2024/25</v>
      </c>
      <c r="BM4528" s="3" t="str">
        <f t="shared" si="71"/>
        <v>VSUR</v>
      </c>
    </row>
    <row r="4529" spans="1:65" x14ac:dyDescent="0.2">
      <c r="A4529">
        <v>2025</v>
      </c>
      <c r="B4529">
        <v>10</v>
      </c>
      <c r="C4529" t="s">
        <v>189</v>
      </c>
      <c r="D4529" t="s">
        <v>196</v>
      </c>
      <c r="E4529" t="s">
        <v>27</v>
      </c>
      <c r="F4529">
        <v>9353</v>
      </c>
      <c r="G4529" t="s">
        <v>141</v>
      </c>
      <c r="H4529" t="s">
        <v>189</v>
      </c>
      <c r="I4529" t="s">
        <v>189</v>
      </c>
      <c r="J4529" s="1">
        <v>45931</v>
      </c>
      <c r="K4529" t="s">
        <v>253</v>
      </c>
      <c r="L4529">
        <v>3</v>
      </c>
      <c r="M4529" t="s">
        <v>429</v>
      </c>
      <c r="N4529" t="s">
        <v>145</v>
      </c>
      <c r="O4529" t="s">
        <v>155</v>
      </c>
      <c r="P4529" t="s">
        <v>153</v>
      </c>
      <c r="Q4529">
        <v>270</v>
      </c>
      <c r="R4529">
        <v>20</v>
      </c>
      <c r="S4529">
        <v>900</v>
      </c>
      <c r="T4529">
        <v>45</v>
      </c>
      <c r="U4529">
        <v>6</v>
      </c>
      <c r="V4529">
        <v>5</v>
      </c>
      <c r="W4529">
        <v>225</v>
      </c>
      <c r="X4529">
        <v>225</v>
      </c>
      <c r="Y4529">
        <v>0</v>
      </c>
      <c r="Z4529">
        <v>0</v>
      </c>
      <c r="AA4529">
        <v>585</v>
      </c>
      <c r="AB4529">
        <v>0</v>
      </c>
      <c r="AC4529">
        <v>585</v>
      </c>
      <c r="AD4529">
        <v>5</v>
      </c>
      <c r="AE4529">
        <v>0</v>
      </c>
      <c r="AF4529">
        <v>13</v>
      </c>
      <c r="AG4529">
        <v>0</v>
      </c>
      <c r="AH4529">
        <v>1</v>
      </c>
      <c r="AI4529">
        <v>6</v>
      </c>
      <c r="AJ4529">
        <v>0</v>
      </c>
      <c r="AK4529">
        <v>0</v>
      </c>
      <c r="AL4529">
        <v>0</v>
      </c>
      <c r="AM4529">
        <v>0</v>
      </c>
      <c r="AN4529">
        <v>0</v>
      </c>
      <c r="AO4529">
        <v>17</v>
      </c>
      <c r="AP4529">
        <v>83</v>
      </c>
      <c r="AQ4529">
        <v>25</v>
      </c>
      <c r="AR4529">
        <v>0</v>
      </c>
      <c r="AS4529">
        <v>19</v>
      </c>
      <c r="AT4529">
        <v>0</v>
      </c>
      <c r="AU4529">
        <v>0</v>
      </c>
      <c r="AV4529">
        <v>0</v>
      </c>
      <c r="AW4529">
        <v>0</v>
      </c>
      <c r="AX4529">
        <v>0</v>
      </c>
      <c r="AY4529">
        <v>2</v>
      </c>
      <c r="AZ4529">
        <v>18</v>
      </c>
      <c r="BA4529">
        <v>15</v>
      </c>
      <c r="BB4529">
        <v>0</v>
      </c>
      <c r="BC4529">
        <v>0</v>
      </c>
      <c r="BD4529">
        <v>0</v>
      </c>
      <c r="BE4529">
        <v>0</v>
      </c>
      <c r="BF4529">
        <v>16</v>
      </c>
      <c r="BG4529">
        <v>270</v>
      </c>
      <c r="BH4529">
        <v>0</v>
      </c>
      <c r="BI4529">
        <v>6</v>
      </c>
      <c r="BJ4529" s="2">
        <v>45944</v>
      </c>
      <c r="BK4529">
        <v>0</v>
      </c>
      <c r="BL4529" s="3" t="str">
        <f>VLOOKUP(O4529,DropDownList!$H$1:$I$7,2,FALSE)</f>
        <v>2022/23</v>
      </c>
      <c r="BM4529" s="3" t="str">
        <f t="shared" si="71"/>
        <v>PREG</v>
      </c>
    </row>
    <row r="4530" spans="1:65" x14ac:dyDescent="0.2">
      <c r="A4530">
        <v>2025</v>
      </c>
      <c r="B4530">
        <v>10</v>
      </c>
      <c r="C4530" t="s">
        <v>189</v>
      </c>
      <c r="D4530" t="s">
        <v>196</v>
      </c>
      <c r="E4530" t="s">
        <v>27</v>
      </c>
      <c r="F4530">
        <v>9353</v>
      </c>
      <c r="G4530" t="s">
        <v>141</v>
      </c>
      <c r="H4530" t="s">
        <v>189</v>
      </c>
      <c r="I4530" t="s">
        <v>189</v>
      </c>
      <c r="J4530" s="1">
        <v>45931</v>
      </c>
      <c r="K4530" t="s">
        <v>253</v>
      </c>
      <c r="L4530">
        <v>3</v>
      </c>
      <c r="M4530" t="s">
        <v>429</v>
      </c>
      <c r="N4530" t="s">
        <v>145</v>
      </c>
      <c r="O4530" t="s">
        <v>155</v>
      </c>
      <c r="P4530" t="s">
        <v>151</v>
      </c>
      <c r="Q4530">
        <v>0</v>
      </c>
      <c r="R4530">
        <v>170</v>
      </c>
      <c r="S4530">
        <v>5100</v>
      </c>
      <c r="T4530">
        <v>1080</v>
      </c>
      <c r="U4530">
        <v>2</v>
      </c>
      <c r="V4530">
        <v>0</v>
      </c>
      <c r="W4530">
        <v>0</v>
      </c>
      <c r="X4530">
        <v>0</v>
      </c>
      <c r="Y4530">
        <v>0</v>
      </c>
      <c r="Z4530">
        <v>0</v>
      </c>
      <c r="AA4530">
        <v>4020</v>
      </c>
      <c r="AB4530">
        <v>0</v>
      </c>
      <c r="AC4530">
        <v>4020</v>
      </c>
      <c r="AD4530">
        <v>0</v>
      </c>
      <c r="AE4530">
        <v>0</v>
      </c>
      <c r="AF4530">
        <v>134</v>
      </c>
      <c r="AG4530">
        <v>0</v>
      </c>
      <c r="AH4530">
        <v>36</v>
      </c>
      <c r="AI4530">
        <v>0</v>
      </c>
      <c r="AJ4530">
        <v>0</v>
      </c>
      <c r="AK4530">
        <v>0</v>
      </c>
      <c r="AL4530">
        <v>0</v>
      </c>
      <c r="AM4530">
        <v>3</v>
      </c>
      <c r="AN4530">
        <v>0</v>
      </c>
      <c r="AO4530">
        <v>0</v>
      </c>
      <c r="AP4530">
        <v>0</v>
      </c>
      <c r="AQ4530">
        <v>0</v>
      </c>
      <c r="AR4530">
        <v>0</v>
      </c>
      <c r="AS4530">
        <v>0</v>
      </c>
      <c r="AT4530">
        <v>0</v>
      </c>
      <c r="AU4530">
        <v>0</v>
      </c>
      <c r="AV4530">
        <v>0</v>
      </c>
      <c r="AW4530">
        <v>0</v>
      </c>
      <c r="AX4530">
        <v>0</v>
      </c>
      <c r="AY4530">
        <v>0</v>
      </c>
      <c r="AZ4530">
        <v>0</v>
      </c>
      <c r="BA4530">
        <v>0</v>
      </c>
      <c r="BB4530">
        <v>0</v>
      </c>
      <c r="BC4530">
        <v>0</v>
      </c>
      <c r="BD4530">
        <v>0</v>
      </c>
      <c r="BE4530">
        <v>0</v>
      </c>
      <c r="BF4530">
        <v>0</v>
      </c>
      <c r="BG4530">
        <v>0</v>
      </c>
      <c r="BH4530">
        <v>0</v>
      </c>
      <c r="BI4530">
        <v>0</v>
      </c>
      <c r="BJ4530" s="2">
        <v>45944</v>
      </c>
      <c r="BK4530">
        <v>0</v>
      </c>
      <c r="BL4530" s="3" t="str">
        <f>VLOOKUP(O4530,DropDownList!$H$1:$I$7,2,FALSE)</f>
        <v>2022/23</v>
      </c>
      <c r="BM4530" s="3" t="str">
        <f t="shared" si="71"/>
        <v>PCPF</v>
      </c>
    </row>
    <row r="4531" spans="1:65" x14ac:dyDescent="0.2">
      <c r="A4531">
        <v>2025</v>
      </c>
      <c r="B4531">
        <v>10</v>
      </c>
      <c r="C4531" t="s">
        <v>189</v>
      </c>
      <c r="D4531" t="s">
        <v>196</v>
      </c>
      <c r="E4531" t="s">
        <v>27</v>
      </c>
      <c r="F4531">
        <v>9353</v>
      </c>
      <c r="G4531" t="s">
        <v>141</v>
      </c>
      <c r="H4531" t="s">
        <v>189</v>
      </c>
      <c r="I4531" t="s">
        <v>189</v>
      </c>
      <c r="J4531" s="1">
        <v>45931</v>
      </c>
      <c r="K4531" t="s">
        <v>253</v>
      </c>
      <c r="L4531">
        <v>3</v>
      </c>
      <c r="M4531" t="s">
        <v>429</v>
      </c>
      <c r="N4531" t="s">
        <v>145</v>
      </c>
      <c r="O4531" t="s">
        <v>155</v>
      </c>
      <c r="P4531" t="s">
        <v>148</v>
      </c>
      <c r="Q4531">
        <v>143.12</v>
      </c>
      <c r="R4531">
        <v>7</v>
      </c>
      <c r="S4531">
        <v>420</v>
      </c>
      <c r="T4531">
        <v>0</v>
      </c>
      <c r="U4531">
        <v>3</v>
      </c>
      <c r="V4531">
        <v>2</v>
      </c>
      <c r="W4531">
        <v>83.12</v>
      </c>
      <c r="X4531">
        <v>83.12</v>
      </c>
      <c r="Y4531">
        <v>0</v>
      </c>
      <c r="Z4531">
        <v>0</v>
      </c>
      <c r="AA4531">
        <v>276.88</v>
      </c>
      <c r="AB4531">
        <v>0</v>
      </c>
      <c r="AC4531">
        <v>276.88</v>
      </c>
      <c r="AD4531">
        <v>1</v>
      </c>
      <c r="AE4531">
        <v>1</v>
      </c>
      <c r="AF4531">
        <v>4</v>
      </c>
      <c r="AG4531">
        <v>1</v>
      </c>
      <c r="AH4531">
        <v>0</v>
      </c>
      <c r="AI4531">
        <v>2</v>
      </c>
      <c r="AJ4531">
        <v>0</v>
      </c>
      <c r="AK4531">
        <v>0</v>
      </c>
      <c r="AL4531">
        <v>0</v>
      </c>
      <c r="AM4531">
        <v>0</v>
      </c>
      <c r="AN4531">
        <v>0</v>
      </c>
      <c r="AO4531">
        <v>6</v>
      </c>
      <c r="AP4531">
        <v>29</v>
      </c>
      <c r="AQ4531">
        <v>6</v>
      </c>
      <c r="AR4531">
        <v>0</v>
      </c>
      <c r="AS4531">
        <v>6</v>
      </c>
      <c r="AT4531">
        <v>0</v>
      </c>
      <c r="AU4531">
        <v>1</v>
      </c>
      <c r="AV4531">
        <v>0</v>
      </c>
      <c r="AW4531">
        <v>0</v>
      </c>
      <c r="AX4531">
        <v>0</v>
      </c>
      <c r="AY4531">
        <v>3</v>
      </c>
      <c r="AZ4531">
        <v>7</v>
      </c>
      <c r="BA4531">
        <v>6</v>
      </c>
      <c r="BB4531">
        <v>0</v>
      </c>
      <c r="BC4531">
        <v>0</v>
      </c>
      <c r="BD4531">
        <v>0</v>
      </c>
      <c r="BE4531">
        <v>0</v>
      </c>
      <c r="BF4531">
        <v>6</v>
      </c>
      <c r="BG4531">
        <v>120</v>
      </c>
      <c r="BH4531">
        <v>0</v>
      </c>
      <c r="BI4531">
        <v>3</v>
      </c>
      <c r="BJ4531" s="2">
        <v>45944</v>
      </c>
      <c r="BK4531">
        <v>0</v>
      </c>
      <c r="BL4531" s="3" t="str">
        <f>VLOOKUP(O4531,DropDownList!$H$1:$I$7,2,FALSE)</f>
        <v>2022/23</v>
      </c>
      <c r="BM4531" s="3" t="str">
        <f t="shared" si="71"/>
        <v>PRAS</v>
      </c>
    </row>
    <row r="4532" spans="1:65" x14ac:dyDescent="0.2">
      <c r="A4532">
        <v>2025</v>
      </c>
      <c r="B4532">
        <v>10</v>
      </c>
      <c r="C4532" t="s">
        <v>189</v>
      </c>
      <c r="D4532" t="s">
        <v>196</v>
      </c>
      <c r="E4532" t="s">
        <v>27</v>
      </c>
      <c r="F4532">
        <v>9353</v>
      </c>
      <c r="G4532" t="s">
        <v>141</v>
      </c>
      <c r="H4532" t="s">
        <v>189</v>
      </c>
      <c r="I4532" t="s">
        <v>189</v>
      </c>
      <c r="J4532" s="1">
        <v>45931</v>
      </c>
      <c r="K4532" t="s">
        <v>253</v>
      </c>
      <c r="L4532">
        <v>3</v>
      </c>
      <c r="M4532" t="s">
        <v>429</v>
      </c>
      <c r="N4532" t="s">
        <v>145</v>
      </c>
      <c r="O4532" t="s">
        <v>147</v>
      </c>
      <c r="P4532" t="s">
        <v>153</v>
      </c>
      <c r="Q4532">
        <v>180</v>
      </c>
      <c r="R4532">
        <v>18</v>
      </c>
      <c r="S4532">
        <v>810</v>
      </c>
      <c r="T4532">
        <v>0</v>
      </c>
      <c r="U4532">
        <v>4</v>
      </c>
      <c r="V4532">
        <v>4</v>
      </c>
      <c r="W4532">
        <v>180</v>
      </c>
      <c r="X4532">
        <v>180</v>
      </c>
      <c r="Y4532">
        <v>0</v>
      </c>
      <c r="Z4532">
        <v>0</v>
      </c>
      <c r="AA4532">
        <v>630</v>
      </c>
      <c r="AB4532">
        <v>0</v>
      </c>
      <c r="AC4532">
        <v>630</v>
      </c>
      <c r="AD4532">
        <v>4</v>
      </c>
      <c r="AE4532">
        <v>0</v>
      </c>
      <c r="AF4532">
        <v>14</v>
      </c>
      <c r="AG4532">
        <v>0</v>
      </c>
      <c r="AH4532">
        <v>0</v>
      </c>
      <c r="AI4532">
        <v>4</v>
      </c>
      <c r="AJ4532">
        <v>0</v>
      </c>
      <c r="AK4532">
        <v>0</v>
      </c>
      <c r="AL4532">
        <v>0</v>
      </c>
      <c r="AM4532">
        <v>0</v>
      </c>
      <c r="AN4532">
        <v>0</v>
      </c>
      <c r="AO4532">
        <v>12</v>
      </c>
      <c r="AP4532">
        <v>24</v>
      </c>
      <c r="AQ4532">
        <v>12</v>
      </c>
      <c r="AR4532">
        <v>1</v>
      </c>
      <c r="AS4532">
        <v>3</v>
      </c>
      <c r="AT4532">
        <v>0</v>
      </c>
      <c r="AU4532">
        <v>0</v>
      </c>
      <c r="AV4532">
        <v>0</v>
      </c>
      <c r="AW4532">
        <v>0</v>
      </c>
      <c r="AX4532">
        <v>0</v>
      </c>
      <c r="AY4532">
        <v>0</v>
      </c>
      <c r="AZ4532">
        <v>2</v>
      </c>
      <c r="BA4532">
        <v>2</v>
      </c>
      <c r="BB4532">
        <v>0</v>
      </c>
      <c r="BC4532">
        <v>0</v>
      </c>
      <c r="BD4532">
        <v>0</v>
      </c>
      <c r="BE4532">
        <v>0</v>
      </c>
      <c r="BF4532">
        <v>9</v>
      </c>
      <c r="BG4532">
        <v>180</v>
      </c>
      <c r="BH4532">
        <v>0</v>
      </c>
      <c r="BI4532">
        <v>4</v>
      </c>
      <c r="BJ4532" s="2">
        <v>45944</v>
      </c>
      <c r="BK4532">
        <v>0</v>
      </c>
      <c r="BL4532" s="3" t="str">
        <f>VLOOKUP(O4532,DropDownList!$H$1:$I$7,2,FALSE)</f>
        <v>2024/25</v>
      </c>
      <c r="BM4532" s="3" t="str">
        <f t="shared" si="71"/>
        <v>PREG</v>
      </c>
    </row>
    <row r="4533" spans="1:65" x14ac:dyDescent="0.2">
      <c r="A4533">
        <v>2025</v>
      </c>
      <c r="B4533">
        <v>10</v>
      </c>
      <c r="C4533" t="s">
        <v>189</v>
      </c>
      <c r="D4533" t="s">
        <v>196</v>
      </c>
      <c r="E4533" t="s">
        <v>27</v>
      </c>
      <c r="F4533">
        <v>9353</v>
      </c>
      <c r="G4533" t="s">
        <v>141</v>
      </c>
      <c r="H4533" t="s">
        <v>189</v>
      </c>
      <c r="I4533" t="s">
        <v>189</v>
      </c>
      <c r="J4533" s="1">
        <v>45931</v>
      </c>
      <c r="K4533" t="s">
        <v>253</v>
      </c>
      <c r="L4533">
        <v>3</v>
      </c>
      <c r="M4533" t="s">
        <v>429</v>
      </c>
      <c r="N4533" t="s">
        <v>145</v>
      </c>
      <c r="O4533" t="s">
        <v>147</v>
      </c>
      <c r="P4533" t="s">
        <v>151</v>
      </c>
      <c r="Q4533">
        <v>0</v>
      </c>
      <c r="R4533">
        <v>308</v>
      </c>
      <c r="S4533">
        <v>9240</v>
      </c>
      <c r="T4533">
        <v>1500</v>
      </c>
      <c r="U4533">
        <v>0</v>
      </c>
      <c r="V4533">
        <v>0</v>
      </c>
      <c r="W4533">
        <v>0</v>
      </c>
      <c r="X4533">
        <v>0</v>
      </c>
      <c r="Y4533">
        <v>0</v>
      </c>
      <c r="Z4533">
        <v>0</v>
      </c>
      <c r="AA4533">
        <v>7740</v>
      </c>
      <c r="AB4533">
        <v>0</v>
      </c>
      <c r="AC4533">
        <v>7740</v>
      </c>
      <c r="AD4533">
        <v>0</v>
      </c>
      <c r="AE4533">
        <v>0</v>
      </c>
      <c r="AF4533">
        <v>258</v>
      </c>
      <c r="AG4533">
        <v>0</v>
      </c>
      <c r="AH4533">
        <v>50</v>
      </c>
      <c r="AI4533">
        <v>0</v>
      </c>
      <c r="AJ4533">
        <v>0</v>
      </c>
      <c r="AK4533">
        <v>0</v>
      </c>
      <c r="AL4533">
        <v>0</v>
      </c>
      <c r="AM4533">
        <v>2</v>
      </c>
      <c r="AN4533">
        <v>0</v>
      </c>
      <c r="AO4533">
        <v>0</v>
      </c>
      <c r="AP4533">
        <v>0</v>
      </c>
      <c r="AQ4533">
        <v>0</v>
      </c>
      <c r="AR4533">
        <v>0</v>
      </c>
      <c r="AS4533">
        <v>0</v>
      </c>
      <c r="AT4533">
        <v>0</v>
      </c>
      <c r="AU4533">
        <v>0</v>
      </c>
      <c r="AV4533">
        <v>0</v>
      </c>
      <c r="AW4533">
        <v>0</v>
      </c>
      <c r="AX4533">
        <v>0</v>
      </c>
      <c r="AY4533">
        <v>0</v>
      </c>
      <c r="AZ4533">
        <v>0</v>
      </c>
      <c r="BA4533">
        <v>0</v>
      </c>
      <c r="BB4533">
        <v>0</v>
      </c>
      <c r="BC4533">
        <v>0</v>
      </c>
      <c r="BD4533">
        <v>0</v>
      </c>
      <c r="BE4533">
        <v>0</v>
      </c>
      <c r="BF4533">
        <v>0</v>
      </c>
      <c r="BG4533">
        <v>0</v>
      </c>
      <c r="BH4533">
        <v>0</v>
      </c>
      <c r="BI4533">
        <v>0</v>
      </c>
      <c r="BJ4533" s="2">
        <v>45944</v>
      </c>
      <c r="BK4533">
        <v>0</v>
      </c>
      <c r="BL4533" s="3" t="str">
        <f>VLOOKUP(O4533,DropDownList!$H$1:$I$7,2,FALSE)</f>
        <v>2024/25</v>
      </c>
      <c r="BM4533" s="3" t="str">
        <f t="shared" si="71"/>
        <v>PCPF</v>
      </c>
    </row>
    <row r="4534" spans="1:65" x14ac:dyDescent="0.2">
      <c r="A4534">
        <v>2025</v>
      </c>
      <c r="B4534">
        <v>10</v>
      </c>
      <c r="C4534" t="s">
        <v>189</v>
      </c>
      <c r="D4534" t="s">
        <v>196</v>
      </c>
      <c r="E4534" t="s">
        <v>27</v>
      </c>
      <c r="F4534">
        <v>9353</v>
      </c>
      <c r="G4534" t="s">
        <v>141</v>
      </c>
      <c r="H4534" t="s">
        <v>189</v>
      </c>
      <c r="I4534" t="s">
        <v>189</v>
      </c>
      <c r="J4534" s="1">
        <v>45931</v>
      </c>
      <c r="K4534" t="s">
        <v>253</v>
      </c>
      <c r="L4534">
        <v>3</v>
      </c>
      <c r="M4534" t="s">
        <v>429</v>
      </c>
      <c r="N4534" t="s">
        <v>145</v>
      </c>
      <c r="O4534" t="s">
        <v>147</v>
      </c>
      <c r="P4534" t="s">
        <v>148</v>
      </c>
      <c r="Q4534">
        <v>99.99</v>
      </c>
      <c r="R4534">
        <v>4</v>
      </c>
      <c r="S4534">
        <v>240</v>
      </c>
      <c r="T4534">
        <v>60</v>
      </c>
      <c r="U4534">
        <v>2</v>
      </c>
      <c r="V4534">
        <v>0</v>
      </c>
      <c r="W4534">
        <v>0</v>
      </c>
      <c r="X4534">
        <v>0</v>
      </c>
      <c r="Y4534">
        <v>0</v>
      </c>
      <c r="Z4534">
        <v>0</v>
      </c>
      <c r="AA4534">
        <v>80.010000000000005</v>
      </c>
      <c r="AB4534">
        <v>0</v>
      </c>
      <c r="AC4534">
        <v>80.010000000000005</v>
      </c>
      <c r="AD4534">
        <v>0</v>
      </c>
      <c r="AE4534">
        <v>0</v>
      </c>
      <c r="AF4534">
        <v>1</v>
      </c>
      <c r="AG4534">
        <v>1</v>
      </c>
      <c r="AH4534">
        <v>1</v>
      </c>
      <c r="AI4534">
        <v>1</v>
      </c>
      <c r="AJ4534">
        <v>0</v>
      </c>
      <c r="AK4534">
        <v>0</v>
      </c>
      <c r="AL4534">
        <v>0</v>
      </c>
      <c r="AM4534">
        <v>0</v>
      </c>
      <c r="AN4534">
        <v>0</v>
      </c>
      <c r="AO4534">
        <v>2</v>
      </c>
      <c r="AP4534">
        <v>6</v>
      </c>
      <c r="AQ4534">
        <v>2</v>
      </c>
      <c r="AR4534">
        <v>0</v>
      </c>
      <c r="AS4534">
        <v>0</v>
      </c>
      <c r="AT4534">
        <v>0</v>
      </c>
      <c r="AU4534">
        <v>0</v>
      </c>
      <c r="AV4534">
        <v>0</v>
      </c>
      <c r="AW4534">
        <v>0</v>
      </c>
      <c r="AX4534">
        <v>0</v>
      </c>
      <c r="AY4534">
        <v>2</v>
      </c>
      <c r="AZ4534">
        <v>2</v>
      </c>
      <c r="BA4534">
        <v>0</v>
      </c>
      <c r="BB4534">
        <v>0</v>
      </c>
      <c r="BC4534">
        <v>0</v>
      </c>
      <c r="BD4534">
        <v>0</v>
      </c>
      <c r="BE4534">
        <v>0</v>
      </c>
      <c r="BF4534">
        <v>2</v>
      </c>
      <c r="BG4534">
        <v>60</v>
      </c>
      <c r="BH4534">
        <v>0</v>
      </c>
      <c r="BI4534">
        <v>2</v>
      </c>
      <c r="BJ4534" s="2">
        <v>45944</v>
      </c>
      <c r="BK4534">
        <v>0</v>
      </c>
      <c r="BL4534" s="3" t="str">
        <f>VLOOKUP(O4534,DropDownList!$H$1:$I$7,2,FALSE)</f>
        <v>2024/25</v>
      </c>
      <c r="BM4534" s="3" t="str">
        <f t="shared" si="71"/>
        <v>PRAS</v>
      </c>
    </row>
    <row r="4535" spans="1:65" x14ac:dyDescent="0.2">
      <c r="A4535">
        <v>2025</v>
      </c>
      <c r="B4535">
        <v>10</v>
      </c>
      <c r="C4535" t="s">
        <v>189</v>
      </c>
      <c r="D4535" t="s">
        <v>197</v>
      </c>
      <c r="E4535" t="s">
        <v>27</v>
      </c>
      <c r="F4535">
        <v>9871</v>
      </c>
      <c r="G4535" t="s">
        <v>158</v>
      </c>
      <c r="H4535" t="s">
        <v>189</v>
      </c>
      <c r="I4535" t="s">
        <v>189</v>
      </c>
      <c r="J4535" s="1">
        <v>45931</v>
      </c>
      <c r="K4535" t="s">
        <v>253</v>
      </c>
      <c r="L4535">
        <v>3</v>
      </c>
      <c r="M4535" t="s">
        <v>429</v>
      </c>
      <c r="N4535" t="s">
        <v>145</v>
      </c>
      <c r="O4535" t="s">
        <v>149</v>
      </c>
      <c r="P4535" t="s">
        <v>159</v>
      </c>
      <c r="Q4535">
        <v>10160</v>
      </c>
      <c r="R4535">
        <v>1</v>
      </c>
      <c r="S4535">
        <v>10160</v>
      </c>
      <c r="T4535">
        <v>0</v>
      </c>
      <c r="U4535">
        <v>1</v>
      </c>
      <c r="V4535">
        <v>0</v>
      </c>
      <c r="W4535">
        <v>0</v>
      </c>
      <c r="X4535">
        <v>0</v>
      </c>
      <c r="Y4535">
        <v>0</v>
      </c>
      <c r="Z4535">
        <v>0</v>
      </c>
      <c r="AA4535">
        <v>0</v>
      </c>
      <c r="AB4535">
        <v>0</v>
      </c>
      <c r="AC4535">
        <v>0</v>
      </c>
      <c r="AD4535">
        <v>0</v>
      </c>
      <c r="AE4535">
        <v>0</v>
      </c>
      <c r="AF4535">
        <v>0</v>
      </c>
      <c r="AG4535">
        <v>0</v>
      </c>
      <c r="AH4535">
        <v>0</v>
      </c>
      <c r="AI4535">
        <v>1</v>
      </c>
      <c r="AJ4535">
        <v>0</v>
      </c>
      <c r="AK4535">
        <v>0</v>
      </c>
      <c r="AL4535">
        <v>0</v>
      </c>
      <c r="AM4535">
        <v>0</v>
      </c>
      <c r="AN4535">
        <v>0</v>
      </c>
      <c r="AO4535">
        <v>0</v>
      </c>
      <c r="AP4535">
        <v>0</v>
      </c>
      <c r="AQ4535">
        <v>0</v>
      </c>
      <c r="AR4535">
        <v>0</v>
      </c>
      <c r="AS4535">
        <v>0</v>
      </c>
      <c r="AT4535">
        <v>0</v>
      </c>
      <c r="AU4535">
        <v>0</v>
      </c>
      <c r="AV4535">
        <v>0</v>
      </c>
      <c r="AW4535">
        <v>0</v>
      </c>
      <c r="AX4535">
        <v>0</v>
      </c>
      <c r="AY4535">
        <v>0</v>
      </c>
      <c r="AZ4535">
        <v>0</v>
      </c>
      <c r="BA4535">
        <v>0</v>
      </c>
      <c r="BB4535">
        <v>0</v>
      </c>
      <c r="BC4535">
        <v>0</v>
      </c>
      <c r="BD4535">
        <v>0</v>
      </c>
      <c r="BE4535">
        <v>0</v>
      </c>
      <c r="BF4535">
        <v>0</v>
      </c>
      <c r="BG4535">
        <v>10160</v>
      </c>
      <c r="BH4535">
        <v>0</v>
      </c>
      <c r="BI4535">
        <v>0</v>
      </c>
      <c r="BJ4535" s="2">
        <v>45944</v>
      </c>
      <c r="BK4535">
        <v>0</v>
      </c>
      <c r="BL4535" s="3" t="str">
        <f>VLOOKUP(O4535,DropDownList!$H$1:$I$7,2,FALSE)</f>
        <v>2025/26</v>
      </c>
      <c r="BM4535" s="3" t="str">
        <f t="shared" si="71"/>
        <v>CONF</v>
      </c>
    </row>
    <row r="4536" spans="1:65" x14ac:dyDescent="0.2">
      <c r="A4536">
        <v>2025</v>
      </c>
      <c r="B4536">
        <v>10</v>
      </c>
      <c r="C4536" t="s">
        <v>189</v>
      </c>
      <c r="D4536" t="s">
        <v>197</v>
      </c>
      <c r="E4536" t="s">
        <v>27</v>
      </c>
      <c r="F4536">
        <v>9871</v>
      </c>
      <c r="G4536" t="s">
        <v>158</v>
      </c>
      <c r="H4536" t="s">
        <v>189</v>
      </c>
      <c r="I4536" t="s">
        <v>189</v>
      </c>
      <c r="J4536" s="1">
        <v>45931</v>
      </c>
      <c r="K4536" t="s">
        <v>253</v>
      </c>
      <c r="L4536">
        <v>3</v>
      </c>
      <c r="M4536" t="s">
        <v>429</v>
      </c>
      <c r="N4536" t="s">
        <v>145</v>
      </c>
      <c r="O4536" t="s">
        <v>149</v>
      </c>
      <c r="P4536" t="s">
        <v>160</v>
      </c>
      <c r="Q4536">
        <v>12680.98</v>
      </c>
      <c r="R4536">
        <v>58</v>
      </c>
      <c r="S4536">
        <v>25631</v>
      </c>
      <c r="T4536">
        <v>1500</v>
      </c>
      <c r="U4536">
        <v>37</v>
      </c>
      <c r="V4536">
        <v>20</v>
      </c>
      <c r="W4536">
        <v>3319</v>
      </c>
      <c r="X4536">
        <v>7873</v>
      </c>
      <c r="Y4536">
        <v>0</v>
      </c>
      <c r="Z4536">
        <v>0</v>
      </c>
      <c r="AA4536">
        <v>11450.02</v>
      </c>
      <c r="AB4536">
        <v>1018.01</v>
      </c>
      <c r="AC4536">
        <v>9642.01</v>
      </c>
      <c r="AD4536">
        <v>15</v>
      </c>
      <c r="AE4536">
        <v>5</v>
      </c>
      <c r="AF4536">
        <v>18</v>
      </c>
      <c r="AG4536">
        <v>22</v>
      </c>
      <c r="AH4536">
        <v>3</v>
      </c>
      <c r="AI4536">
        <v>15</v>
      </c>
      <c r="AJ4536">
        <v>0</v>
      </c>
      <c r="AK4536">
        <v>0</v>
      </c>
      <c r="AL4536">
        <v>0</v>
      </c>
      <c r="AM4536">
        <v>0</v>
      </c>
      <c r="AN4536">
        <v>0</v>
      </c>
      <c r="AO4536">
        <v>27</v>
      </c>
      <c r="AP4536">
        <v>48</v>
      </c>
      <c r="AQ4536">
        <v>23</v>
      </c>
      <c r="AR4536">
        <v>0</v>
      </c>
      <c r="AS4536">
        <v>1</v>
      </c>
      <c r="AT4536">
        <v>0</v>
      </c>
      <c r="AU4536">
        <v>1</v>
      </c>
      <c r="AV4536">
        <v>0</v>
      </c>
      <c r="AW4536">
        <v>3</v>
      </c>
      <c r="AX4536">
        <v>0</v>
      </c>
      <c r="AY4536">
        <v>2</v>
      </c>
      <c r="AZ4536">
        <v>8</v>
      </c>
      <c r="BA4536">
        <v>2</v>
      </c>
      <c r="BB4536">
        <v>0</v>
      </c>
      <c r="BC4536">
        <v>0</v>
      </c>
      <c r="BD4536">
        <v>0</v>
      </c>
      <c r="BE4536">
        <v>0</v>
      </c>
      <c r="BF4536">
        <v>55</v>
      </c>
      <c r="BG4536">
        <v>5435</v>
      </c>
      <c r="BH4536">
        <v>0</v>
      </c>
      <c r="BI4536">
        <v>37</v>
      </c>
      <c r="BJ4536" s="2">
        <v>45944</v>
      </c>
      <c r="BK4536">
        <v>0</v>
      </c>
      <c r="BL4536" s="3" t="str">
        <f>VLOOKUP(O4536,DropDownList!$H$1:$I$7,2,FALSE)</f>
        <v>2025/26</v>
      </c>
      <c r="BM4536" s="3" t="str">
        <f t="shared" si="71"/>
        <v>SC COURT</v>
      </c>
    </row>
    <row r="4537" spans="1:65" x14ac:dyDescent="0.2">
      <c r="A4537">
        <v>2025</v>
      </c>
      <c r="B4537">
        <v>10</v>
      </c>
      <c r="C4537" t="s">
        <v>189</v>
      </c>
      <c r="D4537" t="s">
        <v>197</v>
      </c>
      <c r="E4537" t="s">
        <v>27</v>
      </c>
      <c r="F4537">
        <v>9871</v>
      </c>
      <c r="G4537" t="s">
        <v>158</v>
      </c>
      <c r="H4537" t="s">
        <v>189</v>
      </c>
      <c r="I4537" t="s">
        <v>189</v>
      </c>
      <c r="J4537" s="1">
        <v>45931</v>
      </c>
      <c r="K4537" t="s">
        <v>253</v>
      </c>
      <c r="L4537">
        <v>3</v>
      </c>
      <c r="M4537" t="s">
        <v>429</v>
      </c>
      <c r="N4537" t="s">
        <v>145</v>
      </c>
      <c r="O4537" t="s">
        <v>155</v>
      </c>
      <c r="P4537" t="s">
        <v>160</v>
      </c>
      <c r="Q4537">
        <v>10931.07</v>
      </c>
      <c r="R4537">
        <v>203</v>
      </c>
      <c r="S4537">
        <v>80178</v>
      </c>
      <c r="T4537">
        <v>4231.8900000000003</v>
      </c>
      <c r="U4537">
        <v>42</v>
      </c>
      <c r="V4537">
        <v>12</v>
      </c>
      <c r="W4537">
        <v>4266.01</v>
      </c>
      <c r="X4537">
        <v>4306.01</v>
      </c>
      <c r="Y4537">
        <v>0</v>
      </c>
      <c r="Z4537">
        <v>0</v>
      </c>
      <c r="AA4537">
        <v>65015.040000000001</v>
      </c>
      <c r="AB4537">
        <v>12336.21</v>
      </c>
      <c r="AC4537">
        <v>49334.59</v>
      </c>
      <c r="AD4537">
        <v>5</v>
      </c>
      <c r="AE4537">
        <v>7</v>
      </c>
      <c r="AF4537">
        <v>146</v>
      </c>
      <c r="AG4537">
        <v>25</v>
      </c>
      <c r="AH4537">
        <v>10</v>
      </c>
      <c r="AI4537">
        <v>17</v>
      </c>
      <c r="AJ4537">
        <v>0</v>
      </c>
      <c r="AK4537">
        <v>0</v>
      </c>
      <c r="AL4537">
        <v>0</v>
      </c>
      <c r="AM4537">
        <v>0</v>
      </c>
      <c r="AN4537">
        <v>0</v>
      </c>
      <c r="AO4537">
        <v>122</v>
      </c>
      <c r="AP4537">
        <v>505</v>
      </c>
      <c r="AQ4537">
        <v>113</v>
      </c>
      <c r="AR4537">
        <v>0</v>
      </c>
      <c r="AS4537">
        <v>61</v>
      </c>
      <c r="AT4537">
        <v>5</v>
      </c>
      <c r="AU4537">
        <v>14</v>
      </c>
      <c r="AV4537">
        <v>5</v>
      </c>
      <c r="AW4537">
        <v>12</v>
      </c>
      <c r="AX4537">
        <v>0</v>
      </c>
      <c r="AY4537">
        <v>82</v>
      </c>
      <c r="AZ4537">
        <v>113</v>
      </c>
      <c r="BA4537">
        <v>54</v>
      </c>
      <c r="BB4537">
        <v>14</v>
      </c>
      <c r="BC4537">
        <v>8</v>
      </c>
      <c r="BD4537">
        <v>4</v>
      </c>
      <c r="BE4537">
        <v>0</v>
      </c>
      <c r="BF4537">
        <v>191</v>
      </c>
      <c r="BG4537">
        <v>5207</v>
      </c>
      <c r="BH4537">
        <v>5</v>
      </c>
      <c r="BI4537">
        <v>42</v>
      </c>
      <c r="BJ4537" s="2">
        <v>45944</v>
      </c>
      <c r="BK4537">
        <v>0</v>
      </c>
      <c r="BL4537" s="3" t="str">
        <f>VLOOKUP(O4537,DropDownList!$H$1:$I$7,2,FALSE)</f>
        <v>2022/23</v>
      </c>
      <c r="BM4537" s="3" t="str">
        <f t="shared" si="71"/>
        <v>SC COURT</v>
      </c>
    </row>
    <row r="4538" spans="1:65" x14ac:dyDescent="0.2">
      <c r="A4538">
        <v>2025</v>
      </c>
      <c r="B4538">
        <v>10</v>
      </c>
      <c r="C4538" t="s">
        <v>189</v>
      </c>
      <c r="D4538" t="s">
        <v>197</v>
      </c>
      <c r="E4538" t="s">
        <v>27</v>
      </c>
      <c r="F4538">
        <v>9871</v>
      </c>
      <c r="G4538" t="s">
        <v>158</v>
      </c>
      <c r="H4538" t="s">
        <v>189</v>
      </c>
      <c r="I4538" t="s">
        <v>189</v>
      </c>
      <c r="J4538" s="1">
        <v>45931</v>
      </c>
      <c r="K4538" t="s">
        <v>253</v>
      </c>
      <c r="L4538">
        <v>3</v>
      </c>
      <c r="M4538" t="s">
        <v>429</v>
      </c>
      <c r="N4538" t="s">
        <v>145</v>
      </c>
      <c r="O4538" t="s">
        <v>156</v>
      </c>
      <c r="P4538" t="s">
        <v>161</v>
      </c>
      <c r="Q4538">
        <v>1310.33</v>
      </c>
      <c r="R4538">
        <v>161</v>
      </c>
      <c r="S4538">
        <v>4285</v>
      </c>
      <c r="T4538">
        <v>80</v>
      </c>
      <c r="U4538">
        <v>57</v>
      </c>
      <c r="V4538">
        <v>12</v>
      </c>
      <c r="W4538">
        <v>940</v>
      </c>
      <c r="X4538">
        <v>940</v>
      </c>
      <c r="Y4538">
        <v>0</v>
      </c>
      <c r="Z4538">
        <v>0</v>
      </c>
      <c r="AA4538">
        <v>2894.67</v>
      </c>
      <c r="AB4538">
        <v>0</v>
      </c>
      <c r="AC4538">
        <v>0</v>
      </c>
      <c r="AD4538">
        <v>12</v>
      </c>
      <c r="AE4538">
        <v>0</v>
      </c>
      <c r="AF4538">
        <v>123</v>
      </c>
      <c r="AG4538">
        <v>1</v>
      </c>
      <c r="AH4538">
        <v>5</v>
      </c>
      <c r="AI4538">
        <v>32</v>
      </c>
      <c r="AJ4538">
        <v>0</v>
      </c>
      <c r="AK4538">
        <v>0</v>
      </c>
      <c r="AL4538">
        <v>0</v>
      </c>
      <c r="AM4538">
        <v>0</v>
      </c>
      <c r="AN4538">
        <v>0</v>
      </c>
      <c r="AO4538">
        <v>108</v>
      </c>
      <c r="AP4538">
        <v>448</v>
      </c>
      <c r="AQ4538">
        <v>111</v>
      </c>
      <c r="AR4538">
        <v>2</v>
      </c>
      <c r="AS4538">
        <v>74</v>
      </c>
      <c r="AT4538">
        <v>12</v>
      </c>
      <c r="AU4538">
        <v>10</v>
      </c>
      <c r="AV4538">
        <v>2</v>
      </c>
      <c r="AW4538">
        <v>4</v>
      </c>
      <c r="AX4538">
        <v>0</v>
      </c>
      <c r="AY4538">
        <v>57</v>
      </c>
      <c r="AZ4538">
        <v>90</v>
      </c>
      <c r="BA4538">
        <v>46</v>
      </c>
      <c r="BB4538">
        <v>5</v>
      </c>
      <c r="BC4538">
        <v>2</v>
      </c>
      <c r="BD4538">
        <v>3</v>
      </c>
      <c r="BE4538">
        <v>0</v>
      </c>
      <c r="BF4538">
        <v>154</v>
      </c>
      <c r="BG4538">
        <v>1290</v>
      </c>
      <c r="BH4538">
        <v>0</v>
      </c>
      <c r="BI4538">
        <v>53</v>
      </c>
      <c r="BJ4538" s="2">
        <v>45944</v>
      </c>
      <c r="BK4538">
        <v>0</v>
      </c>
      <c r="BL4538" s="3" t="str">
        <f>VLOOKUP(O4538,DropDownList!$H$1:$I$7,2,FALSE)</f>
        <v>2023/24</v>
      </c>
      <c r="BM4538" s="3" t="str">
        <f t="shared" si="71"/>
        <v>VSUR</v>
      </c>
    </row>
    <row r="4539" spans="1:65" x14ac:dyDescent="0.2">
      <c r="A4539">
        <v>2025</v>
      </c>
      <c r="B4539">
        <v>10</v>
      </c>
      <c r="C4539" t="s">
        <v>189</v>
      </c>
      <c r="D4539" t="s">
        <v>197</v>
      </c>
      <c r="E4539" t="s">
        <v>27</v>
      </c>
      <c r="F4539">
        <v>9871</v>
      </c>
      <c r="G4539" t="s">
        <v>158</v>
      </c>
      <c r="H4539" t="s">
        <v>189</v>
      </c>
      <c r="I4539" t="s">
        <v>189</v>
      </c>
      <c r="J4539" s="1">
        <v>45931</v>
      </c>
      <c r="K4539" t="s">
        <v>253</v>
      </c>
      <c r="L4539">
        <v>3</v>
      </c>
      <c r="M4539" t="s">
        <v>429</v>
      </c>
      <c r="N4539" t="s">
        <v>145</v>
      </c>
      <c r="O4539" t="s">
        <v>147</v>
      </c>
      <c r="P4539" t="s">
        <v>161</v>
      </c>
      <c r="Q4539">
        <v>1040.6600000000001</v>
      </c>
      <c r="R4539">
        <v>173</v>
      </c>
      <c r="S4539">
        <v>14130</v>
      </c>
      <c r="T4539">
        <v>20</v>
      </c>
      <c r="U4539">
        <v>97</v>
      </c>
      <c r="V4539">
        <v>20</v>
      </c>
      <c r="W4539">
        <v>480</v>
      </c>
      <c r="X4539">
        <v>480</v>
      </c>
      <c r="Y4539">
        <v>0</v>
      </c>
      <c r="Z4539">
        <v>0</v>
      </c>
      <c r="AA4539">
        <v>13069.34</v>
      </c>
      <c r="AB4539">
        <v>0</v>
      </c>
      <c r="AC4539">
        <v>0</v>
      </c>
      <c r="AD4539">
        <v>20</v>
      </c>
      <c r="AE4539">
        <v>0</v>
      </c>
      <c r="AF4539">
        <v>119</v>
      </c>
      <c r="AG4539">
        <v>2</v>
      </c>
      <c r="AH4539">
        <v>1</v>
      </c>
      <c r="AI4539">
        <v>51</v>
      </c>
      <c r="AJ4539">
        <v>0</v>
      </c>
      <c r="AK4539">
        <v>0</v>
      </c>
      <c r="AL4539">
        <v>0</v>
      </c>
      <c r="AM4539">
        <v>0</v>
      </c>
      <c r="AN4539">
        <v>0</v>
      </c>
      <c r="AO4539">
        <v>120</v>
      </c>
      <c r="AP4539">
        <v>364</v>
      </c>
      <c r="AQ4539">
        <v>117</v>
      </c>
      <c r="AR4539">
        <v>0</v>
      </c>
      <c r="AS4539">
        <v>23</v>
      </c>
      <c r="AT4539">
        <v>1</v>
      </c>
      <c r="AU4539">
        <v>5</v>
      </c>
      <c r="AV4539">
        <v>2</v>
      </c>
      <c r="AW4539">
        <v>0</v>
      </c>
      <c r="AX4539">
        <v>0</v>
      </c>
      <c r="AY4539">
        <v>64</v>
      </c>
      <c r="AZ4539">
        <v>90</v>
      </c>
      <c r="BA4539">
        <v>22</v>
      </c>
      <c r="BB4539">
        <v>4</v>
      </c>
      <c r="BC4539">
        <v>1</v>
      </c>
      <c r="BD4539">
        <v>9</v>
      </c>
      <c r="BE4539">
        <v>0</v>
      </c>
      <c r="BF4539">
        <v>171</v>
      </c>
      <c r="BG4539">
        <v>1020</v>
      </c>
      <c r="BH4539">
        <v>0</v>
      </c>
      <c r="BI4539">
        <v>96</v>
      </c>
      <c r="BJ4539" s="2">
        <v>45944</v>
      </c>
      <c r="BK4539">
        <v>0</v>
      </c>
      <c r="BL4539" s="3" t="str">
        <f>VLOOKUP(O4539,DropDownList!$H$1:$I$7,2,FALSE)</f>
        <v>2024/25</v>
      </c>
      <c r="BM4539" s="3" t="str">
        <f t="shared" si="71"/>
        <v>VSUR</v>
      </c>
    </row>
    <row r="4540" spans="1:65" x14ac:dyDescent="0.2">
      <c r="A4540">
        <v>2025</v>
      </c>
      <c r="B4540">
        <v>10</v>
      </c>
      <c r="C4540" t="s">
        <v>189</v>
      </c>
      <c r="D4540" t="s">
        <v>197</v>
      </c>
      <c r="E4540" t="s">
        <v>27</v>
      </c>
      <c r="F4540">
        <v>9871</v>
      </c>
      <c r="G4540" t="s">
        <v>158</v>
      </c>
      <c r="H4540" t="s">
        <v>189</v>
      </c>
      <c r="I4540" t="s">
        <v>189</v>
      </c>
      <c r="J4540" s="1">
        <v>45931</v>
      </c>
      <c r="K4540" t="s">
        <v>253</v>
      </c>
      <c r="L4540">
        <v>3</v>
      </c>
      <c r="M4540" t="s">
        <v>429</v>
      </c>
      <c r="N4540" t="s">
        <v>145</v>
      </c>
      <c r="O4540" t="s">
        <v>149</v>
      </c>
      <c r="P4540" t="s">
        <v>161</v>
      </c>
      <c r="Q4540">
        <v>330</v>
      </c>
      <c r="R4540">
        <v>54</v>
      </c>
      <c r="S4540">
        <v>1100</v>
      </c>
      <c r="T4540">
        <v>0</v>
      </c>
      <c r="U4540">
        <v>36</v>
      </c>
      <c r="V4540">
        <v>17</v>
      </c>
      <c r="W4540">
        <v>310</v>
      </c>
      <c r="X4540">
        <v>310</v>
      </c>
      <c r="Y4540">
        <v>0</v>
      </c>
      <c r="Z4540">
        <v>0</v>
      </c>
      <c r="AA4540">
        <v>770</v>
      </c>
      <c r="AB4540">
        <v>0</v>
      </c>
      <c r="AC4540">
        <v>0</v>
      </c>
      <c r="AD4540">
        <v>17</v>
      </c>
      <c r="AE4540">
        <v>0</v>
      </c>
      <c r="AF4540">
        <v>36</v>
      </c>
      <c r="AG4540">
        <v>0</v>
      </c>
      <c r="AH4540">
        <v>0</v>
      </c>
      <c r="AI4540">
        <v>18</v>
      </c>
      <c r="AJ4540">
        <v>0</v>
      </c>
      <c r="AK4540">
        <v>0</v>
      </c>
      <c r="AL4540">
        <v>0</v>
      </c>
      <c r="AM4540">
        <v>0</v>
      </c>
      <c r="AN4540">
        <v>0</v>
      </c>
      <c r="AO4540">
        <v>23</v>
      </c>
      <c r="AP4540">
        <v>45</v>
      </c>
      <c r="AQ4540">
        <v>23</v>
      </c>
      <c r="AR4540">
        <v>0</v>
      </c>
      <c r="AS4540">
        <v>1</v>
      </c>
      <c r="AT4540">
        <v>0</v>
      </c>
      <c r="AU4540">
        <v>1</v>
      </c>
      <c r="AV4540">
        <v>0</v>
      </c>
      <c r="AW4540">
        <v>0</v>
      </c>
      <c r="AX4540">
        <v>0</v>
      </c>
      <c r="AY4540">
        <v>2</v>
      </c>
      <c r="AZ4540">
        <v>8</v>
      </c>
      <c r="BA4540">
        <v>2</v>
      </c>
      <c r="BB4540">
        <v>0</v>
      </c>
      <c r="BC4540">
        <v>0</v>
      </c>
      <c r="BD4540">
        <v>0</v>
      </c>
      <c r="BE4540">
        <v>0</v>
      </c>
      <c r="BF4540">
        <v>54</v>
      </c>
      <c r="BG4540">
        <v>330</v>
      </c>
      <c r="BH4540">
        <v>0</v>
      </c>
      <c r="BI4540">
        <v>36</v>
      </c>
      <c r="BJ4540" s="2">
        <v>45944</v>
      </c>
      <c r="BK4540">
        <v>0</v>
      </c>
      <c r="BL4540" s="3" t="str">
        <f>VLOOKUP(O4540,DropDownList!$H$1:$I$7,2,FALSE)</f>
        <v>2025/26</v>
      </c>
      <c r="BM4540" s="3" t="str">
        <f t="shared" si="71"/>
        <v>VSUR</v>
      </c>
    </row>
    <row r="4541" spans="1:65" x14ac:dyDescent="0.2">
      <c r="A4541">
        <v>2025</v>
      </c>
      <c r="B4541">
        <v>10</v>
      </c>
      <c r="C4541" t="s">
        <v>189</v>
      </c>
      <c r="D4541" t="s">
        <v>197</v>
      </c>
      <c r="E4541" t="s">
        <v>27</v>
      </c>
      <c r="F4541">
        <v>9871</v>
      </c>
      <c r="G4541" t="s">
        <v>158</v>
      </c>
      <c r="H4541" t="s">
        <v>189</v>
      </c>
      <c r="I4541" t="s">
        <v>189</v>
      </c>
      <c r="J4541" s="1">
        <v>45931</v>
      </c>
      <c r="K4541" t="s">
        <v>253</v>
      </c>
      <c r="L4541">
        <v>3</v>
      </c>
      <c r="M4541" t="s">
        <v>429</v>
      </c>
      <c r="N4541" t="s">
        <v>145</v>
      </c>
      <c r="O4541" t="s">
        <v>156</v>
      </c>
      <c r="P4541" t="s">
        <v>160</v>
      </c>
      <c r="Q4541">
        <v>35772.449999999997</v>
      </c>
      <c r="R4541">
        <v>176</v>
      </c>
      <c r="S4541">
        <v>98261</v>
      </c>
      <c r="T4541">
        <v>3259.56</v>
      </c>
      <c r="U4541">
        <v>59</v>
      </c>
      <c r="V4541">
        <v>22</v>
      </c>
      <c r="W4541">
        <v>17495</v>
      </c>
      <c r="X4541">
        <v>24685</v>
      </c>
      <c r="Y4541">
        <v>0</v>
      </c>
      <c r="Z4541">
        <v>0</v>
      </c>
      <c r="AA4541">
        <v>59228.99</v>
      </c>
      <c r="AB4541">
        <v>11273.77</v>
      </c>
      <c r="AC4541">
        <v>45030.55</v>
      </c>
      <c r="AD4541">
        <v>10</v>
      </c>
      <c r="AE4541">
        <v>12</v>
      </c>
      <c r="AF4541">
        <v>103</v>
      </c>
      <c r="AG4541">
        <v>33</v>
      </c>
      <c r="AH4541">
        <v>9</v>
      </c>
      <c r="AI4541">
        <v>26</v>
      </c>
      <c r="AJ4541">
        <v>0</v>
      </c>
      <c r="AK4541">
        <v>0</v>
      </c>
      <c r="AL4541">
        <v>0</v>
      </c>
      <c r="AM4541">
        <v>0</v>
      </c>
      <c r="AN4541">
        <v>0</v>
      </c>
      <c r="AO4541">
        <v>120</v>
      </c>
      <c r="AP4541">
        <v>477</v>
      </c>
      <c r="AQ4541">
        <v>119</v>
      </c>
      <c r="AR4541">
        <v>2</v>
      </c>
      <c r="AS4541">
        <v>78</v>
      </c>
      <c r="AT4541">
        <v>13</v>
      </c>
      <c r="AU4541">
        <v>11</v>
      </c>
      <c r="AV4541">
        <v>2</v>
      </c>
      <c r="AW4541">
        <v>8</v>
      </c>
      <c r="AX4541">
        <v>0</v>
      </c>
      <c r="AY4541">
        <v>60</v>
      </c>
      <c r="AZ4541">
        <v>94</v>
      </c>
      <c r="BA4541">
        <v>47</v>
      </c>
      <c r="BB4541">
        <v>6</v>
      </c>
      <c r="BC4541">
        <v>3</v>
      </c>
      <c r="BD4541">
        <v>4</v>
      </c>
      <c r="BE4541">
        <v>0</v>
      </c>
      <c r="BF4541">
        <v>165</v>
      </c>
      <c r="BG4541">
        <v>19980</v>
      </c>
      <c r="BH4541">
        <v>5</v>
      </c>
      <c r="BI4541">
        <v>55</v>
      </c>
      <c r="BJ4541" s="2">
        <v>45944</v>
      </c>
      <c r="BK4541">
        <v>0</v>
      </c>
      <c r="BL4541" s="3" t="str">
        <f>VLOOKUP(O4541,DropDownList!$H$1:$I$7,2,FALSE)</f>
        <v>2023/24</v>
      </c>
      <c r="BM4541" s="3" t="str">
        <f t="shared" si="71"/>
        <v>SC COURT</v>
      </c>
    </row>
    <row r="4542" spans="1:65" x14ac:dyDescent="0.2">
      <c r="A4542">
        <v>2025</v>
      </c>
      <c r="B4542">
        <v>10</v>
      </c>
      <c r="C4542" t="s">
        <v>189</v>
      </c>
      <c r="D4542" t="s">
        <v>197</v>
      </c>
      <c r="E4542" t="s">
        <v>27</v>
      </c>
      <c r="F4542">
        <v>9871</v>
      </c>
      <c r="G4542" t="s">
        <v>158</v>
      </c>
      <c r="H4542" t="s">
        <v>189</v>
      </c>
      <c r="I4542" t="s">
        <v>189</v>
      </c>
      <c r="J4542" s="1">
        <v>45931</v>
      </c>
      <c r="K4542" t="s">
        <v>253</v>
      </c>
      <c r="L4542">
        <v>3</v>
      </c>
      <c r="M4542" t="s">
        <v>429</v>
      </c>
      <c r="N4542" t="s">
        <v>145</v>
      </c>
      <c r="O4542" t="s">
        <v>147</v>
      </c>
      <c r="P4542" t="s">
        <v>159</v>
      </c>
      <c r="Q4542">
        <v>0</v>
      </c>
      <c r="R4542">
        <v>2</v>
      </c>
      <c r="S4542">
        <v>28383.200000000001</v>
      </c>
      <c r="T4542">
        <v>86.84</v>
      </c>
      <c r="U4542">
        <v>0</v>
      </c>
      <c r="V4542">
        <v>0</v>
      </c>
      <c r="W4542">
        <v>0</v>
      </c>
      <c r="X4542">
        <v>0</v>
      </c>
      <c r="Y4542">
        <v>0</v>
      </c>
      <c r="Z4542">
        <v>0</v>
      </c>
      <c r="AA4542">
        <v>28296.36</v>
      </c>
      <c r="AB4542">
        <v>0</v>
      </c>
      <c r="AC4542">
        <v>0</v>
      </c>
      <c r="AD4542">
        <v>0</v>
      </c>
      <c r="AE4542">
        <v>0</v>
      </c>
      <c r="AF4542">
        <v>1</v>
      </c>
      <c r="AG4542">
        <v>0</v>
      </c>
      <c r="AH4542">
        <v>0</v>
      </c>
      <c r="AI4542">
        <v>0</v>
      </c>
      <c r="AJ4542">
        <v>0</v>
      </c>
      <c r="AK4542">
        <v>0</v>
      </c>
      <c r="AL4542">
        <v>0</v>
      </c>
      <c r="AM4542">
        <v>0</v>
      </c>
      <c r="AN4542">
        <v>0</v>
      </c>
      <c r="AO4542">
        <v>2</v>
      </c>
      <c r="AP4542">
        <v>2</v>
      </c>
      <c r="AQ4542">
        <v>1</v>
      </c>
      <c r="AR4542">
        <v>0</v>
      </c>
      <c r="AS4542">
        <v>0</v>
      </c>
      <c r="AT4542">
        <v>0</v>
      </c>
      <c r="AU4542">
        <v>1</v>
      </c>
      <c r="AV4542">
        <v>0</v>
      </c>
      <c r="AW4542">
        <v>0</v>
      </c>
      <c r="AX4542">
        <v>0</v>
      </c>
      <c r="AY4542">
        <v>0</v>
      </c>
      <c r="AZ4542">
        <v>0</v>
      </c>
      <c r="BA4542">
        <v>0</v>
      </c>
      <c r="BB4542">
        <v>0</v>
      </c>
      <c r="BC4542">
        <v>0</v>
      </c>
      <c r="BD4542">
        <v>0</v>
      </c>
      <c r="BE4542">
        <v>0</v>
      </c>
      <c r="BF4542">
        <v>0</v>
      </c>
      <c r="BG4542">
        <v>0</v>
      </c>
      <c r="BH4542">
        <v>1</v>
      </c>
      <c r="BI4542">
        <v>0</v>
      </c>
      <c r="BJ4542" s="2">
        <v>45944</v>
      </c>
      <c r="BK4542">
        <v>0</v>
      </c>
      <c r="BL4542" s="3" t="str">
        <f>VLOOKUP(O4542,DropDownList!$H$1:$I$7,2,FALSE)</f>
        <v>2024/25</v>
      </c>
      <c r="BM4542" s="3" t="str">
        <f t="shared" si="71"/>
        <v>CONF</v>
      </c>
    </row>
    <row r="4543" spans="1:65" x14ac:dyDescent="0.2">
      <c r="A4543">
        <v>2025</v>
      </c>
      <c r="B4543">
        <v>10</v>
      </c>
      <c r="C4543" t="s">
        <v>189</v>
      </c>
      <c r="D4543" t="s">
        <v>197</v>
      </c>
      <c r="E4543" t="s">
        <v>27</v>
      </c>
      <c r="F4543">
        <v>9871</v>
      </c>
      <c r="G4543" t="s">
        <v>158</v>
      </c>
      <c r="H4543" t="s">
        <v>189</v>
      </c>
      <c r="I4543" t="s">
        <v>189</v>
      </c>
      <c r="J4543" s="1">
        <v>45931</v>
      </c>
      <c r="K4543" t="s">
        <v>253</v>
      </c>
      <c r="L4543">
        <v>3</v>
      </c>
      <c r="M4543" t="s">
        <v>429</v>
      </c>
      <c r="N4543" t="s">
        <v>145</v>
      </c>
      <c r="O4543" t="s">
        <v>155</v>
      </c>
      <c r="P4543" t="s">
        <v>161</v>
      </c>
      <c r="Q4543">
        <v>310.76</v>
      </c>
      <c r="R4543">
        <v>191</v>
      </c>
      <c r="S4543">
        <v>3745</v>
      </c>
      <c r="T4543">
        <v>130</v>
      </c>
      <c r="U4543">
        <v>39</v>
      </c>
      <c r="V4543">
        <v>6</v>
      </c>
      <c r="W4543">
        <v>100</v>
      </c>
      <c r="X4543">
        <v>100</v>
      </c>
      <c r="Y4543">
        <v>0</v>
      </c>
      <c r="Z4543">
        <v>0</v>
      </c>
      <c r="AA4543">
        <v>3304.24</v>
      </c>
      <c r="AB4543">
        <v>0</v>
      </c>
      <c r="AC4543">
        <v>0</v>
      </c>
      <c r="AD4543">
        <v>6</v>
      </c>
      <c r="AE4543">
        <v>0</v>
      </c>
      <c r="AF4543">
        <v>161</v>
      </c>
      <c r="AG4543">
        <v>1</v>
      </c>
      <c r="AH4543">
        <v>9</v>
      </c>
      <c r="AI4543">
        <v>20</v>
      </c>
      <c r="AJ4543">
        <v>0</v>
      </c>
      <c r="AK4543">
        <v>0</v>
      </c>
      <c r="AL4543">
        <v>0</v>
      </c>
      <c r="AM4543">
        <v>0</v>
      </c>
      <c r="AN4543">
        <v>0</v>
      </c>
      <c r="AO4543">
        <v>114</v>
      </c>
      <c r="AP4543">
        <v>499</v>
      </c>
      <c r="AQ4543">
        <v>111</v>
      </c>
      <c r="AR4543">
        <v>0</v>
      </c>
      <c r="AS4543">
        <v>59</v>
      </c>
      <c r="AT4543">
        <v>5</v>
      </c>
      <c r="AU4543">
        <v>16</v>
      </c>
      <c r="AV4543">
        <v>5</v>
      </c>
      <c r="AW4543">
        <v>12</v>
      </c>
      <c r="AX4543">
        <v>0</v>
      </c>
      <c r="AY4543">
        <v>80</v>
      </c>
      <c r="AZ4543">
        <v>112</v>
      </c>
      <c r="BA4543">
        <v>56</v>
      </c>
      <c r="BB4543">
        <v>13</v>
      </c>
      <c r="BC4543">
        <v>6</v>
      </c>
      <c r="BD4543">
        <v>4</v>
      </c>
      <c r="BE4543">
        <v>0</v>
      </c>
      <c r="BF4543">
        <v>181</v>
      </c>
      <c r="BG4543">
        <v>310</v>
      </c>
      <c r="BH4543">
        <v>0</v>
      </c>
      <c r="BI4543">
        <v>39</v>
      </c>
      <c r="BJ4543" s="2">
        <v>45944</v>
      </c>
      <c r="BK4543">
        <v>0</v>
      </c>
      <c r="BL4543" s="3" t="str">
        <f>VLOOKUP(O4543,DropDownList!$H$1:$I$7,2,FALSE)</f>
        <v>2022/23</v>
      </c>
      <c r="BM4543" s="3" t="str">
        <f t="shared" si="71"/>
        <v>VSUR</v>
      </c>
    </row>
    <row r="4544" spans="1:65" x14ac:dyDescent="0.2">
      <c r="A4544">
        <v>2025</v>
      </c>
      <c r="B4544">
        <v>10</v>
      </c>
      <c r="C4544" t="s">
        <v>189</v>
      </c>
      <c r="D4544" t="s">
        <v>197</v>
      </c>
      <c r="E4544" t="s">
        <v>27</v>
      </c>
      <c r="F4544">
        <v>9871</v>
      </c>
      <c r="G4544" t="s">
        <v>158</v>
      </c>
      <c r="H4544" t="s">
        <v>189</v>
      </c>
      <c r="I4544" t="s">
        <v>189</v>
      </c>
      <c r="J4544" s="1">
        <v>45931</v>
      </c>
      <c r="K4544" t="s">
        <v>253</v>
      </c>
      <c r="L4544">
        <v>3</v>
      </c>
      <c r="M4544" t="s">
        <v>429</v>
      </c>
      <c r="N4544" t="s">
        <v>145</v>
      </c>
      <c r="O4544" t="s">
        <v>147</v>
      </c>
      <c r="P4544" t="s">
        <v>160</v>
      </c>
      <c r="Q4544">
        <v>32446.51</v>
      </c>
      <c r="R4544">
        <v>177</v>
      </c>
      <c r="S4544">
        <v>122161.85</v>
      </c>
      <c r="T4544">
        <v>370</v>
      </c>
      <c r="U4544">
        <v>98</v>
      </c>
      <c r="V4544">
        <v>36</v>
      </c>
      <c r="W4544">
        <v>10955</v>
      </c>
      <c r="X4544">
        <v>12925</v>
      </c>
      <c r="Y4544">
        <v>0</v>
      </c>
      <c r="Z4544">
        <v>0</v>
      </c>
      <c r="AA4544">
        <v>89345.34</v>
      </c>
      <c r="AB4544">
        <v>7305.53</v>
      </c>
      <c r="AC4544">
        <v>76440.47</v>
      </c>
      <c r="AD4544">
        <v>19</v>
      </c>
      <c r="AE4544">
        <v>17</v>
      </c>
      <c r="AF4544">
        <v>77</v>
      </c>
      <c r="AG4544">
        <v>49</v>
      </c>
      <c r="AH4544">
        <v>1</v>
      </c>
      <c r="AI4544">
        <v>49</v>
      </c>
      <c r="AJ4544">
        <v>0</v>
      </c>
      <c r="AK4544">
        <v>0</v>
      </c>
      <c r="AL4544">
        <v>0</v>
      </c>
      <c r="AM4544">
        <v>0</v>
      </c>
      <c r="AN4544">
        <v>0</v>
      </c>
      <c r="AO4544">
        <v>121</v>
      </c>
      <c r="AP4544">
        <v>357</v>
      </c>
      <c r="AQ4544">
        <v>115</v>
      </c>
      <c r="AR4544">
        <v>0</v>
      </c>
      <c r="AS4544">
        <v>23</v>
      </c>
      <c r="AT4544">
        <v>1</v>
      </c>
      <c r="AU4544">
        <v>5</v>
      </c>
      <c r="AV4544">
        <v>2</v>
      </c>
      <c r="AW4544">
        <v>0</v>
      </c>
      <c r="AX4544">
        <v>0</v>
      </c>
      <c r="AY4544">
        <v>62</v>
      </c>
      <c r="AZ4544">
        <v>88</v>
      </c>
      <c r="BA4544">
        <v>22</v>
      </c>
      <c r="BB4544">
        <v>4</v>
      </c>
      <c r="BC4544">
        <v>1</v>
      </c>
      <c r="BD4544">
        <v>9</v>
      </c>
      <c r="BE4544">
        <v>0</v>
      </c>
      <c r="BF4544">
        <v>176</v>
      </c>
      <c r="BG4544">
        <v>20110</v>
      </c>
      <c r="BH4544">
        <v>1</v>
      </c>
      <c r="BI4544">
        <v>97</v>
      </c>
      <c r="BJ4544" s="2">
        <v>45944</v>
      </c>
      <c r="BK4544">
        <v>0</v>
      </c>
      <c r="BL4544" s="3" t="str">
        <f>VLOOKUP(O4544,DropDownList!$H$1:$I$7,2,FALSE)</f>
        <v>2024/25</v>
      </c>
      <c r="BM4544" s="3" t="str">
        <f t="shared" si="71"/>
        <v>SC COURT</v>
      </c>
    </row>
    <row r="4545" spans="1:65" x14ac:dyDescent="0.2">
      <c r="A4545">
        <v>2025</v>
      </c>
      <c r="B4545">
        <v>10</v>
      </c>
      <c r="C4545" t="s">
        <v>198</v>
      </c>
      <c r="D4545" t="s">
        <v>199</v>
      </c>
      <c r="E4545" t="s">
        <v>29</v>
      </c>
      <c r="F4545">
        <v>9289</v>
      </c>
      <c r="G4545" t="s">
        <v>141</v>
      </c>
      <c r="H4545" t="s">
        <v>200</v>
      </c>
      <c r="I4545" t="s">
        <v>142</v>
      </c>
      <c r="J4545" s="1">
        <v>45931</v>
      </c>
      <c r="K4545" t="s">
        <v>253</v>
      </c>
      <c r="L4545">
        <v>3</v>
      </c>
      <c r="M4545" t="s">
        <v>429</v>
      </c>
      <c r="N4545" t="s">
        <v>145</v>
      </c>
      <c r="O4545" t="s">
        <v>149</v>
      </c>
      <c r="P4545" t="s">
        <v>154</v>
      </c>
      <c r="Q4545">
        <v>150</v>
      </c>
      <c r="R4545">
        <v>1</v>
      </c>
      <c r="S4545">
        <v>150</v>
      </c>
      <c r="T4545">
        <v>0</v>
      </c>
      <c r="U4545">
        <v>1</v>
      </c>
      <c r="V4545">
        <v>1</v>
      </c>
      <c r="W4545">
        <v>120</v>
      </c>
      <c r="X4545">
        <v>150</v>
      </c>
      <c r="Y4545">
        <v>0</v>
      </c>
      <c r="Z4545">
        <v>0</v>
      </c>
      <c r="AA4545">
        <v>0</v>
      </c>
      <c r="AB4545">
        <v>0</v>
      </c>
      <c r="AC4545">
        <v>0</v>
      </c>
      <c r="AD4545">
        <v>1</v>
      </c>
      <c r="AE4545">
        <v>0</v>
      </c>
      <c r="AF4545">
        <v>0</v>
      </c>
      <c r="AG4545">
        <v>0</v>
      </c>
      <c r="AH4545">
        <v>0</v>
      </c>
      <c r="AI4545">
        <v>1</v>
      </c>
      <c r="AJ4545">
        <v>0</v>
      </c>
      <c r="AK4545">
        <v>0</v>
      </c>
      <c r="AL4545">
        <v>0</v>
      </c>
      <c r="AM4545">
        <v>0</v>
      </c>
      <c r="AN4545">
        <v>0</v>
      </c>
      <c r="AO4545">
        <v>1</v>
      </c>
      <c r="AP4545">
        <v>2</v>
      </c>
      <c r="AQ4545">
        <v>1</v>
      </c>
      <c r="AR4545">
        <v>0</v>
      </c>
      <c r="AS4545">
        <v>1</v>
      </c>
      <c r="AT4545">
        <v>0</v>
      </c>
      <c r="AU4545">
        <v>0</v>
      </c>
      <c r="AV4545">
        <v>0</v>
      </c>
      <c r="AW4545">
        <v>0</v>
      </c>
      <c r="AX4545">
        <v>0</v>
      </c>
      <c r="AY4545">
        <v>0</v>
      </c>
      <c r="AZ4545">
        <v>0</v>
      </c>
      <c r="BA4545">
        <v>0</v>
      </c>
      <c r="BB4545">
        <v>0</v>
      </c>
      <c r="BC4545">
        <v>0</v>
      </c>
      <c r="BD4545">
        <v>0</v>
      </c>
      <c r="BE4545">
        <v>0</v>
      </c>
      <c r="BF4545">
        <v>1</v>
      </c>
      <c r="BG4545">
        <v>150</v>
      </c>
      <c r="BH4545">
        <v>0</v>
      </c>
      <c r="BI4545">
        <v>1</v>
      </c>
      <c r="BJ4545" s="2">
        <v>45944</v>
      </c>
      <c r="BK4545">
        <v>0</v>
      </c>
      <c r="BL4545" s="3" t="str">
        <f>VLOOKUP(O4545,DropDownList!$H$1:$I$7,2,FALSE)</f>
        <v>2025/26</v>
      </c>
      <c r="BM4545" s="3" t="str">
        <f t="shared" si="71"/>
        <v>JP COURT</v>
      </c>
    </row>
    <row r="4546" spans="1:65" x14ac:dyDescent="0.2">
      <c r="A4546">
        <v>2025</v>
      </c>
      <c r="B4546">
        <v>10</v>
      </c>
      <c r="C4546" t="s">
        <v>198</v>
      </c>
      <c r="D4546" t="s">
        <v>199</v>
      </c>
      <c r="E4546" t="s">
        <v>29</v>
      </c>
      <c r="F4546">
        <v>9289</v>
      </c>
      <c r="G4546" t="s">
        <v>141</v>
      </c>
      <c r="H4546" t="s">
        <v>200</v>
      </c>
      <c r="I4546" t="s">
        <v>142</v>
      </c>
      <c r="J4546" s="1">
        <v>45931</v>
      </c>
      <c r="K4546" t="s">
        <v>253</v>
      </c>
      <c r="L4546">
        <v>3</v>
      </c>
      <c r="M4546" t="s">
        <v>429</v>
      </c>
      <c r="N4546" t="s">
        <v>145</v>
      </c>
      <c r="O4546" t="s">
        <v>155</v>
      </c>
      <c r="P4546" t="s">
        <v>150</v>
      </c>
      <c r="Q4546">
        <v>1396.3</v>
      </c>
      <c r="R4546">
        <v>30</v>
      </c>
      <c r="S4546">
        <v>5860.46</v>
      </c>
      <c r="T4546">
        <v>378.12</v>
      </c>
      <c r="U4546">
        <v>8</v>
      </c>
      <c r="V4546">
        <v>8</v>
      </c>
      <c r="W4546">
        <v>1396.3</v>
      </c>
      <c r="X4546">
        <v>1396.3</v>
      </c>
      <c r="Y4546">
        <v>28</v>
      </c>
      <c r="Z4546">
        <v>5482.34</v>
      </c>
      <c r="AA4546">
        <v>4086.04</v>
      </c>
      <c r="AB4546">
        <v>1814.16</v>
      </c>
      <c r="AC4546">
        <v>2271.88</v>
      </c>
      <c r="AD4546">
        <v>5</v>
      </c>
      <c r="AE4546">
        <v>3</v>
      </c>
      <c r="AF4546">
        <v>19</v>
      </c>
      <c r="AG4546">
        <v>3</v>
      </c>
      <c r="AH4546">
        <v>2</v>
      </c>
      <c r="AI4546">
        <v>5</v>
      </c>
      <c r="AJ4546">
        <v>5</v>
      </c>
      <c r="AK4546">
        <v>6</v>
      </c>
      <c r="AL4546">
        <v>1</v>
      </c>
      <c r="AM4546">
        <v>1</v>
      </c>
      <c r="AN4546">
        <v>0</v>
      </c>
      <c r="AO4546">
        <v>20</v>
      </c>
      <c r="AP4546">
        <v>115</v>
      </c>
      <c r="AQ4546">
        <v>22</v>
      </c>
      <c r="AR4546">
        <v>0</v>
      </c>
      <c r="AS4546">
        <v>23</v>
      </c>
      <c r="AT4546">
        <v>0</v>
      </c>
      <c r="AU4546">
        <v>0</v>
      </c>
      <c r="AV4546">
        <v>0</v>
      </c>
      <c r="AW4546">
        <v>0</v>
      </c>
      <c r="AX4546">
        <v>0</v>
      </c>
      <c r="AY4546">
        <v>6</v>
      </c>
      <c r="AZ4546">
        <v>25</v>
      </c>
      <c r="BA4546">
        <v>20</v>
      </c>
      <c r="BB4546">
        <v>2</v>
      </c>
      <c r="BC4546">
        <v>1</v>
      </c>
      <c r="BD4546">
        <v>0</v>
      </c>
      <c r="BE4546">
        <v>0</v>
      </c>
      <c r="BF4546">
        <v>20</v>
      </c>
      <c r="BG4546">
        <v>956.99</v>
      </c>
      <c r="BH4546">
        <v>1</v>
      </c>
      <c r="BI4546">
        <v>7</v>
      </c>
      <c r="BJ4546" s="2">
        <v>45944</v>
      </c>
      <c r="BK4546">
        <v>0</v>
      </c>
      <c r="BL4546" s="3" t="str">
        <f>VLOOKUP(O4546,DropDownList!$H$1:$I$7,2,FALSE)</f>
        <v>2022/23</v>
      </c>
      <c r="BM4546" s="3" t="str">
        <f t="shared" si="71"/>
        <v>FISCAL FINES</v>
      </c>
    </row>
    <row r="4547" spans="1:65" x14ac:dyDescent="0.2">
      <c r="A4547">
        <v>2025</v>
      </c>
      <c r="B4547">
        <v>10</v>
      </c>
      <c r="C4547" t="s">
        <v>198</v>
      </c>
      <c r="D4547" t="s">
        <v>199</v>
      </c>
      <c r="E4547" t="s">
        <v>29</v>
      </c>
      <c r="F4547">
        <v>9289</v>
      </c>
      <c r="G4547" t="s">
        <v>141</v>
      </c>
      <c r="H4547" t="s">
        <v>200</v>
      </c>
      <c r="I4547" t="s">
        <v>142</v>
      </c>
      <c r="J4547" s="1">
        <v>45931</v>
      </c>
      <c r="K4547" t="s">
        <v>253</v>
      </c>
      <c r="L4547">
        <v>3</v>
      </c>
      <c r="M4547" t="s">
        <v>429</v>
      </c>
      <c r="N4547" t="s">
        <v>145</v>
      </c>
      <c r="O4547" t="s">
        <v>156</v>
      </c>
      <c r="P4547" t="s">
        <v>150</v>
      </c>
      <c r="Q4547">
        <v>1473.03</v>
      </c>
      <c r="R4547">
        <v>43</v>
      </c>
      <c r="S4547">
        <v>9420.5300000000007</v>
      </c>
      <c r="T4547">
        <v>778.17</v>
      </c>
      <c r="U4547">
        <v>6</v>
      </c>
      <c r="V4547">
        <v>5</v>
      </c>
      <c r="W4547">
        <v>1253.03</v>
      </c>
      <c r="X4547">
        <v>1253.03</v>
      </c>
      <c r="Y4547">
        <v>38</v>
      </c>
      <c r="Z4547">
        <v>8642.36</v>
      </c>
      <c r="AA4547">
        <v>7169.33</v>
      </c>
      <c r="AB4547">
        <v>3089.01</v>
      </c>
      <c r="AC4547">
        <v>4080.32</v>
      </c>
      <c r="AD4547">
        <v>3</v>
      </c>
      <c r="AE4547">
        <v>2</v>
      </c>
      <c r="AF4547">
        <v>32</v>
      </c>
      <c r="AG4547">
        <v>2</v>
      </c>
      <c r="AH4547">
        <v>5</v>
      </c>
      <c r="AI4547">
        <v>4</v>
      </c>
      <c r="AJ4547">
        <v>11</v>
      </c>
      <c r="AK4547">
        <v>7</v>
      </c>
      <c r="AL4547">
        <v>1</v>
      </c>
      <c r="AM4547">
        <v>2</v>
      </c>
      <c r="AN4547">
        <v>0</v>
      </c>
      <c r="AO4547">
        <v>25</v>
      </c>
      <c r="AP4547">
        <v>99</v>
      </c>
      <c r="AQ4547">
        <v>32</v>
      </c>
      <c r="AR4547">
        <v>0</v>
      </c>
      <c r="AS4547">
        <v>20</v>
      </c>
      <c r="AT4547">
        <v>0</v>
      </c>
      <c r="AU4547">
        <v>4</v>
      </c>
      <c r="AV4547">
        <v>0</v>
      </c>
      <c r="AW4547">
        <v>0</v>
      </c>
      <c r="AX4547">
        <v>0</v>
      </c>
      <c r="AY4547">
        <v>7</v>
      </c>
      <c r="AZ4547">
        <v>16</v>
      </c>
      <c r="BA4547">
        <v>9</v>
      </c>
      <c r="BB4547">
        <v>2</v>
      </c>
      <c r="BC4547">
        <v>2</v>
      </c>
      <c r="BD4547">
        <v>2</v>
      </c>
      <c r="BE4547">
        <v>0</v>
      </c>
      <c r="BF4547">
        <v>25</v>
      </c>
      <c r="BG4547">
        <v>1310</v>
      </c>
      <c r="BH4547">
        <v>0</v>
      </c>
      <c r="BI4547">
        <v>6</v>
      </c>
      <c r="BJ4547" s="2">
        <v>45944</v>
      </c>
      <c r="BK4547">
        <v>0</v>
      </c>
      <c r="BL4547" s="3" t="str">
        <f>VLOOKUP(O4547,DropDownList!$H$1:$I$7,2,FALSE)</f>
        <v>2023/24</v>
      </c>
      <c r="BM4547" s="3" t="str">
        <f t="shared" si="71"/>
        <v>FISCAL FINES</v>
      </c>
    </row>
    <row r="4548" spans="1:65" x14ac:dyDescent="0.2">
      <c r="A4548">
        <v>2025</v>
      </c>
      <c r="B4548">
        <v>10</v>
      </c>
      <c r="C4548" t="s">
        <v>198</v>
      </c>
      <c r="D4548" t="s">
        <v>199</v>
      </c>
      <c r="E4548" t="s">
        <v>29</v>
      </c>
      <c r="F4548">
        <v>9289</v>
      </c>
      <c r="G4548" t="s">
        <v>141</v>
      </c>
      <c r="H4548" t="s">
        <v>200</v>
      </c>
      <c r="I4548" t="s">
        <v>142</v>
      </c>
      <c r="J4548" s="1">
        <v>45931</v>
      </c>
      <c r="K4548" t="s">
        <v>253</v>
      </c>
      <c r="L4548">
        <v>3</v>
      </c>
      <c r="M4548" t="s">
        <v>429</v>
      </c>
      <c r="N4548" t="s">
        <v>145</v>
      </c>
      <c r="O4548" t="s">
        <v>149</v>
      </c>
      <c r="P4548" t="s">
        <v>152</v>
      </c>
      <c r="Q4548">
        <v>0</v>
      </c>
      <c r="R4548">
        <v>5</v>
      </c>
      <c r="S4548">
        <v>200</v>
      </c>
      <c r="T4548">
        <v>40</v>
      </c>
      <c r="U4548">
        <v>0</v>
      </c>
      <c r="V4548">
        <v>0</v>
      </c>
      <c r="W4548">
        <v>0</v>
      </c>
      <c r="X4548">
        <v>0</v>
      </c>
      <c r="Y4548">
        <v>0</v>
      </c>
      <c r="Z4548">
        <v>0</v>
      </c>
      <c r="AA4548">
        <v>160</v>
      </c>
      <c r="AB4548">
        <v>0</v>
      </c>
      <c r="AC4548">
        <v>160</v>
      </c>
      <c r="AD4548">
        <v>0</v>
      </c>
      <c r="AE4548">
        <v>0</v>
      </c>
      <c r="AF4548">
        <v>4</v>
      </c>
      <c r="AG4548">
        <v>0</v>
      </c>
      <c r="AH4548">
        <v>1</v>
      </c>
      <c r="AI4548">
        <v>0</v>
      </c>
      <c r="AJ4548">
        <v>0</v>
      </c>
      <c r="AK4548">
        <v>0</v>
      </c>
      <c r="AL4548">
        <v>0</v>
      </c>
      <c r="AM4548">
        <v>0</v>
      </c>
      <c r="AN4548">
        <v>0</v>
      </c>
      <c r="AO4548">
        <v>0</v>
      </c>
      <c r="AP4548">
        <v>0</v>
      </c>
      <c r="AQ4548">
        <v>0</v>
      </c>
      <c r="AR4548">
        <v>0</v>
      </c>
      <c r="AS4548">
        <v>0</v>
      </c>
      <c r="AT4548">
        <v>0</v>
      </c>
      <c r="AU4548">
        <v>0</v>
      </c>
      <c r="AV4548">
        <v>0</v>
      </c>
      <c r="AW4548">
        <v>0</v>
      </c>
      <c r="AX4548">
        <v>0</v>
      </c>
      <c r="AY4548">
        <v>0</v>
      </c>
      <c r="AZ4548">
        <v>0</v>
      </c>
      <c r="BA4548">
        <v>0</v>
      </c>
      <c r="BB4548">
        <v>0</v>
      </c>
      <c r="BC4548">
        <v>0</v>
      </c>
      <c r="BD4548">
        <v>0</v>
      </c>
      <c r="BE4548">
        <v>0</v>
      </c>
      <c r="BF4548">
        <v>0</v>
      </c>
      <c r="BG4548">
        <v>0</v>
      </c>
      <c r="BH4548">
        <v>0</v>
      </c>
      <c r="BI4548">
        <v>0</v>
      </c>
      <c r="BJ4548" s="2">
        <v>45944</v>
      </c>
      <c r="BK4548">
        <v>0</v>
      </c>
      <c r="BL4548" s="3" t="str">
        <f>VLOOKUP(O4548,DropDownList!$H$1:$I$7,2,FALSE)</f>
        <v>2025/26</v>
      </c>
      <c r="BM4548" s="3" t="str">
        <f t="shared" si="71"/>
        <v>PCOA</v>
      </c>
    </row>
    <row r="4549" spans="1:65" x14ac:dyDescent="0.2">
      <c r="A4549">
        <v>2025</v>
      </c>
      <c r="B4549">
        <v>10</v>
      </c>
      <c r="C4549" t="s">
        <v>198</v>
      </c>
      <c r="D4549" t="s">
        <v>199</v>
      </c>
      <c r="E4549" t="s">
        <v>29</v>
      </c>
      <c r="F4549">
        <v>9289</v>
      </c>
      <c r="G4549" t="s">
        <v>141</v>
      </c>
      <c r="H4549" t="s">
        <v>200</v>
      </c>
      <c r="I4549" t="s">
        <v>142</v>
      </c>
      <c r="J4549" s="1">
        <v>45931</v>
      </c>
      <c r="K4549" t="s">
        <v>253</v>
      </c>
      <c r="L4549">
        <v>3</v>
      </c>
      <c r="M4549" t="s">
        <v>429</v>
      </c>
      <c r="N4549" t="s">
        <v>145</v>
      </c>
      <c r="O4549" t="s">
        <v>155</v>
      </c>
      <c r="P4549" t="s">
        <v>146</v>
      </c>
      <c r="Q4549">
        <v>20</v>
      </c>
      <c r="R4549">
        <v>21</v>
      </c>
      <c r="S4549">
        <v>370</v>
      </c>
      <c r="T4549">
        <v>0</v>
      </c>
      <c r="U4549">
        <v>2</v>
      </c>
      <c r="V4549">
        <v>1</v>
      </c>
      <c r="W4549">
        <v>10</v>
      </c>
      <c r="X4549">
        <v>10</v>
      </c>
      <c r="Y4549">
        <v>0</v>
      </c>
      <c r="Z4549">
        <v>0</v>
      </c>
      <c r="AA4549">
        <v>350</v>
      </c>
      <c r="AB4549">
        <v>0</v>
      </c>
      <c r="AC4549">
        <v>0</v>
      </c>
      <c r="AD4549">
        <v>1</v>
      </c>
      <c r="AE4549">
        <v>0</v>
      </c>
      <c r="AF4549">
        <v>19</v>
      </c>
      <c r="AG4549">
        <v>0</v>
      </c>
      <c r="AH4549">
        <v>0</v>
      </c>
      <c r="AI4549">
        <v>2</v>
      </c>
      <c r="AJ4549">
        <v>0</v>
      </c>
      <c r="AK4549">
        <v>0</v>
      </c>
      <c r="AL4549">
        <v>0</v>
      </c>
      <c r="AM4549">
        <v>0</v>
      </c>
      <c r="AN4549">
        <v>0</v>
      </c>
      <c r="AO4549">
        <v>13</v>
      </c>
      <c r="AP4549">
        <v>55</v>
      </c>
      <c r="AQ4549">
        <v>15</v>
      </c>
      <c r="AR4549">
        <v>0</v>
      </c>
      <c r="AS4549">
        <v>4</v>
      </c>
      <c r="AT4549">
        <v>2</v>
      </c>
      <c r="AU4549">
        <v>5</v>
      </c>
      <c r="AV4549">
        <v>0</v>
      </c>
      <c r="AW4549">
        <v>0</v>
      </c>
      <c r="AX4549">
        <v>0</v>
      </c>
      <c r="AY4549">
        <v>2</v>
      </c>
      <c r="AZ4549">
        <v>5</v>
      </c>
      <c r="BA4549">
        <v>4</v>
      </c>
      <c r="BB4549">
        <v>8</v>
      </c>
      <c r="BC4549">
        <v>3</v>
      </c>
      <c r="BD4549">
        <v>1</v>
      </c>
      <c r="BE4549">
        <v>0</v>
      </c>
      <c r="BF4549">
        <v>21</v>
      </c>
      <c r="BG4549">
        <v>20</v>
      </c>
      <c r="BH4549">
        <v>0</v>
      </c>
      <c r="BI4549">
        <v>2</v>
      </c>
      <c r="BJ4549" s="2">
        <v>45944</v>
      </c>
      <c r="BK4549">
        <v>0</v>
      </c>
      <c r="BL4549" s="3" t="str">
        <f>VLOOKUP(O4549,DropDownList!$H$1:$I$7,2,FALSE)</f>
        <v>2022/23</v>
      </c>
      <c r="BM4549" s="3" t="str">
        <f t="shared" si="71"/>
        <v>VSUR</v>
      </c>
    </row>
    <row r="4550" spans="1:65" x14ac:dyDescent="0.2">
      <c r="A4550">
        <v>2025</v>
      </c>
      <c r="B4550">
        <v>10</v>
      </c>
      <c r="C4550" t="s">
        <v>198</v>
      </c>
      <c r="D4550" t="s">
        <v>199</v>
      </c>
      <c r="E4550" t="s">
        <v>29</v>
      </c>
      <c r="F4550">
        <v>9289</v>
      </c>
      <c r="G4550" t="s">
        <v>141</v>
      </c>
      <c r="H4550" t="s">
        <v>200</v>
      </c>
      <c r="I4550" t="s">
        <v>142</v>
      </c>
      <c r="J4550" s="1">
        <v>45931</v>
      </c>
      <c r="K4550" t="s">
        <v>253</v>
      </c>
      <c r="L4550">
        <v>3</v>
      </c>
      <c r="M4550" t="s">
        <v>429</v>
      </c>
      <c r="N4550" t="s">
        <v>145</v>
      </c>
      <c r="O4550" t="s">
        <v>156</v>
      </c>
      <c r="P4550" t="s">
        <v>146</v>
      </c>
      <c r="Q4550">
        <v>20</v>
      </c>
      <c r="R4550">
        <v>21</v>
      </c>
      <c r="S4550">
        <v>290</v>
      </c>
      <c r="T4550">
        <v>0</v>
      </c>
      <c r="U4550">
        <v>5</v>
      </c>
      <c r="V4550">
        <v>0</v>
      </c>
      <c r="W4550">
        <v>0</v>
      </c>
      <c r="X4550">
        <v>0</v>
      </c>
      <c r="Y4550">
        <v>0</v>
      </c>
      <c r="Z4550">
        <v>0</v>
      </c>
      <c r="AA4550">
        <v>270</v>
      </c>
      <c r="AB4550">
        <v>0</v>
      </c>
      <c r="AC4550">
        <v>0</v>
      </c>
      <c r="AD4550">
        <v>0</v>
      </c>
      <c r="AE4550">
        <v>0</v>
      </c>
      <c r="AF4550">
        <v>20</v>
      </c>
      <c r="AG4550">
        <v>0</v>
      </c>
      <c r="AH4550">
        <v>0</v>
      </c>
      <c r="AI4550">
        <v>1</v>
      </c>
      <c r="AJ4550">
        <v>0</v>
      </c>
      <c r="AK4550">
        <v>0</v>
      </c>
      <c r="AL4550">
        <v>0</v>
      </c>
      <c r="AM4550">
        <v>0</v>
      </c>
      <c r="AN4550">
        <v>0</v>
      </c>
      <c r="AO4550">
        <v>17</v>
      </c>
      <c r="AP4550">
        <v>57</v>
      </c>
      <c r="AQ4550">
        <v>20</v>
      </c>
      <c r="AR4550">
        <v>0</v>
      </c>
      <c r="AS4550">
        <v>9</v>
      </c>
      <c r="AT4550">
        <v>0</v>
      </c>
      <c r="AU4550">
        <v>9</v>
      </c>
      <c r="AV4550">
        <v>2</v>
      </c>
      <c r="AW4550">
        <v>0</v>
      </c>
      <c r="AX4550">
        <v>0</v>
      </c>
      <c r="AY4550">
        <v>3</v>
      </c>
      <c r="AZ4550">
        <v>6</v>
      </c>
      <c r="BA4550">
        <v>0</v>
      </c>
      <c r="BB4550">
        <v>3</v>
      </c>
      <c r="BC4550">
        <v>1</v>
      </c>
      <c r="BD4550">
        <v>0</v>
      </c>
      <c r="BE4550">
        <v>0</v>
      </c>
      <c r="BF4550">
        <v>21</v>
      </c>
      <c r="BG4550">
        <v>20</v>
      </c>
      <c r="BH4550">
        <v>0</v>
      </c>
      <c r="BI4550">
        <v>5</v>
      </c>
      <c r="BJ4550" s="2">
        <v>45944</v>
      </c>
      <c r="BK4550">
        <v>0</v>
      </c>
      <c r="BL4550" s="3" t="str">
        <f>VLOOKUP(O4550,DropDownList!$H$1:$I$7,2,FALSE)</f>
        <v>2023/24</v>
      </c>
      <c r="BM4550" s="3" t="str">
        <f t="shared" si="71"/>
        <v>VSUR</v>
      </c>
    </row>
    <row r="4551" spans="1:65" x14ac:dyDescent="0.2">
      <c r="A4551">
        <v>2025</v>
      </c>
      <c r="B4551">
        <v>10</v>
      </c>
      <c r="C4551" t="s">
        <v>198</v>
      </c>
      <c r="D4551" t="s">
        <v>199</v>
      </c>
      <c r="E4551" t="s">
        <v>29</v>
      </c>
      <c r="F4551">
        <v>9289</v>
      </c>
      <c r="G4551" t="s">
        <v>141</v>
      </c>
      <c r="H4551" t="s">
        <v>200</v>
      </c>
      <c r="I4551" t="s">
        <v>142</v>
      </c>
      <c r="J4551" s="1">
        <v>45931</v>
      </c>
      <c r="K4551" t="s">
        <v>253</v>
      </c>
      <c r="L4551">
        <v>3</v>
      </c>
      <c r="M4551" t="s">
        <v>429</v>
      </c>
      <c r="N4551" t="s">
        <v>145</v>
      </c>
      <c r="O4551" t="s">
        <v>156</v>
      </c>
      <c r="P4551" t="s">
        <v>152</v>
      </c>
      <c r="Q4551">
        <v>0</v>
      </c>
      <c r="R4551">
        <v>13</v>
      </c>
      <c r="S4551">
        <v>520</v>
      </c>
      <c r="T4551">
        <v>160</v>
      </c>
      <c r="U4551">
        <v>0</v>
      </c>
      <c r="V4551">
        <v>0</v>
      </c>
      <c r="W4551">
        <v>0</v>
      </c>
      <c r="X4551">
        <v>0</v>
      </c>
      <c r="Y4551">
        <v>0</v>
      </c>
      <c r="Z4551">
        <v>0</v>
      </c>
      <c r="AA4551">
        <v>360</v>
      </c>
      <c r="AB4551">
        <v>0</v>
      </c>
      <c r="AC4551">
        <v>360</v>
      </c>
      <c r="AD4551">
        <v>0</v>
      </c>
      <c r="AE4551">
        <v>0</v>
      </c>
      <c r="AF4551">
        <v>9</v>
      </c>
      <c r="AG4551">
        <v>0</v>
      </c>
      <c r="AH4551">
        <v>4</v>
      </c>
      <c r="AI4551">
        <v>0</v>
      </c>
      <c r="AJ4551">
        <v>0</v>
      </c>
      <c r="AK4551">
        <v>0</v>
      </c>
      <c r="AL4551">
        <v>0</v>
      </c>
      <c r="AM4551">
        <v>0</v>
      </c>
      <c r="AN4551">
        <v>0</v>
      </c>
      <c r="AO4551">
        <v>0</v>
      </c>
      <c r="AP4551">
        <v>0</v>
      </c>
      <c r="AQ4551">
        <v>0</v>
      </c>
      <c r="AR4551">
        <v>0</v>
      </c>
      <c r="AS4551">
        <v>0</v>
      </c>
      <c r="AT4551">
        <v>0</v>
      </c>
      <c r="AU4551">
        <v>0</v>
      </c>
      <c r="AV4551">
        <v>0</v>
      </c>
      <c r="AW4551">
        <v>0</v>
      </c>
      <c r="AX4551">
        <v>0</v>
      </c>
      <c r="AY4551">
        <v>0</v>
      </c>
      <c r="AZ4551">
        <v>0</v>
      </c>
      <c r="BA4551">
        <v>0</v>
      </c>
      <c r="BB4551">
        <v>0</v>
      </c>
      <c r="BC4551">
        <v>0</v>
      </c>
      <c r="BD4551">
        <v>0</v>
      </c>
      <c r="BE4551">
        <v>0</v>
      </c>
      <c r="BF4551">
        <v>0</v>
      </c>
      <c r="BG4551">
        <v>0</v>
      </c>
      <c r="BH4551">
        <v>0</v>
      </c>
      <c r="BI4551">
        <v>0</v>
      </c>
      <c r="BJ4551" s="2">
        <v>45944</v>
      </c>
      <c r="BK4551">
        <v>0</v>
      </c>
      <c r="BL4551" s="3" t="str">
        <f>VLOOKUP(O4551,DropDownList!$H$1:$I$7,2,FALSE)</f>
        <v>2023/24</v>
      </c>
      <c r="BM4551" s="3" t="str">
        <f t="shared" si="71"/>
        <v>PCOA</v>
      </c>
    </row>
    <row r="4552" spans="1:65" x14ac:dyDescent="0.2">
      <c r="A4552">
        <v>2025</v>
      </c>
      <c r="B4552">
        <v>10</v>
      </c>
      <c r="C4552" t="s">
        <v>198</v>
      </c>
      <c r="D4552" t="s">
        <v>199</v>
      </c>
      <c r="E4552" t="s">
        <v>29</v>
      </c>
      <c r="F4552">
        <v>9289</v>
      </c>
      <c r="G4552" t="s">
        <v>141</v>
      </c>
      <c r="H4552" t="s">
        <v>200</v>
      </c>
      <c r="I4552" t="s">
        <v>142</v>
      </c>
      <c r="J4552" s="1">
        <v>45931</v>
      </c>
      <c r="K4552" t="s">
        <v>253</v>
      </c>
      <c r="L4552">
        <v>3</v>
      </c>
      <c r="M4552" t="s">
        <v>429</v>
      </c>
      <c r="N4552" t="s">
        <v>145</v>
      </c>
      <c r="O4552" t="s">
        <v>156</v>
      </c>
      <c r="P4552" t="s">
        <v>154</v>
      </c>
      <c r="Q4552">
        <v>759.67</v>
      </c>
      <c r="R4552">
        <v>21</v>
      </c>
      <c r="S4552">
        <v>4507.51</v>
      </c>
      <c r="T4552">
        <v>0</v>
      </c>
      <c r="U4552">
        <v>5</v>
      </c>
      <c r="V4552">
        <v>0</v>
      </c>
      <c r="W4552">
        <v>0</v>
      </c>
      <c r="X4552">
        <v>0</v>
      </c>
      <c r="Y4552">
        <v>0</v>
      </c>
      <c r="Z4552">
        <v>0</v>
      </c>
      <c r="AA4552">
        <v>3747.84</v>
      </c>
      <c r="AB4552">
        <v>0</v>
      </c>
      <c r="AC4552">
        <v>3467.84</v>
      </c>
      <c r="AD4552">
        <v>0</v>
      </c>
      <c r="AE4552">
        <v>0</v>
      </c>
      <c r="AF4552">
        <v>16</v>
      </c>
      <c r="AG4552">
        <v>4</v>
      </c>
      <c r="AH4552">
        <v>0</v>
      </c>
      <c r="AI4552">
        <v>1</v>
      </c>
      <c r="AJ4552">
        <v>0</v>
      </c>
      <c r="AK4552">
        <v>0</v>
      </c>
      <c r="AL4552">
        <v>0</v>
      </c>
      <c r="AM4552">
        <v>0</v>
      </c>
      <c r="AN4552">
        <v>0</v>
      </c>
      <c r="AO4552">
        <v>17</v>
      </c>
      <c r="AP4552">
        <v>52</v>
      </c>
      <c r="AQ4552">
        <v>19</v>
      </c>
      <c r="AR4552">
        <v>0</v>
      </c>
      <c r="AS4552">
        <v>9</v>
      </c>
      <c r="AT4552">
        <v>0</v>
      </c>
      <c r="AU4552">
        <v>7</v>
      </c>
      <c r="AV4552">
        <v>2</v>
      </c>
      <c r="AW4552">
        <v>0</v>
      </c>
      <c r="AX4552">
        <v>0</v>
      </c>
      <c r="AY4552">
        <v>3</v>
      </c>
      <c r="AZ4552">
        <v>5</v>
      </c>
      <c r="BA4552">
        <v>0</v>
      </c>
      <c r="BB4552">
        <v>3</v>
      </c>
      <c r="BC4552">
        <v>1</v>
      </c>
      <c r="BD4552">
        <v>0</v>
      </c>
      <c r="BE4552">
        <v>0</v>
      </c>
      <c r="BF4552">
        <v>21</v>
      </c>
      <c r="BG4552">
        <v>270</v>
      </c>
      <c r="BH4552">
        <v>0</v>
      </c>
      <c r="BI4552">
        <v>5</v>
      </c>
      <c r="BJ4552" s="2">
        <v>45944</v>
      </c>
      <c r="BK4552">
        <v>0</v>
      </c>
      <c r="BL4552" s="3" t="str">
        <f>VLOOKUP(O4552,DropDownList!$H$1:$I$7,2,FALSE)</f>
        <v>2023/24</v>
      </c>
      <c r="BM4552" s="3" t="str">
        <f t="shared" si="71"/>
        <v>JP COURT</v>
      </c>
    </row>
    <row r="4553" spans="1:65" x14ac:dyDescent="0.2">
      <c r="A4553">
        <v>2025</v>
      </c>
      <c r="B4553">
        <v>10</v>
      </c>
      <c r="C4553" t="s">
        <v>198</v>
      </c>
      <c r="D4553" t="s">
        <v>199</v>
      </c>
      <c r="E4553" t="s">
        <v>29</v>
      </c>
      <c r="F4553">
        <v>9289</v>
      </c>
      <c r="G4553" t="s">
        <v>141</v>
      </c>
      <c r="H4553" t="s">
        <v>200</v>
      </c>
      <c r="I4553" t="s">
        <v>142</v>
      </c>
      <c r="J4553" s="1">
        <v>45931</v>
      </c>
      <c r="K4553" t="s">
        <v>253</v>
      </c>
      <c r="L4553">
        <v>3</v>
      </c>
      <c r="M4553" t="s">
        <v>429</v>
      </c>
      <c r="N4553" t="s">
        <v>145</v>
      </c>
      <c r="O4553" t="s">
        <v>147</v>
      </c>
      <c r="P4553" t="s">
        <v>154</v>
      </c>
      <c r="Q4553">
        <v>2476.33</v>
      </c>
      <c r="R4553">
        <v>25</v>
      </c>
      <c r="S4553">
        <v>6312</v>
      </c>
      <c r="T4553">
        <v>0</v>
      </c>
      <c r="U4553">
        <v>12</v>
      </c>
      <c r="V4553">
        <v>5</v>
      </c>
      <c r="W4553">
        <v>670</v>
      </c>
      <c r="X4553">
        <v>970</v>
      </c>
      <c r="Y4553">
        <v>0</v>
      </c>
      <c r="Z4553">
        <v>0</v>
      </c>
      <c r="AA4553">
        <v>3835.67</v>
      </c>
      <c r="AB4553">
        <v>0</v>
      </c>
      <c r="AC4553">
        <v>3565.67</v>
      </c>
      <c r="AD4553">
        <v>3</v>
      </c>
      <c r="AE4553">
        <v>2</v>
      </c>
      <c r="AF4553">
        <v>13</v>
      </c>
      <c r="AG4553">
        <v>4</v>
      </c>
      <c r="AH4553">
        <v>0</v>
      </c>
      <c r="AI4553">
        <v>8</v>
      </c>
      <c r="AJ4553">
        <v>0</v>
      </c>
      <c r="AK4553">
        <v>0</v>
      </c>
      <c r="AL4553">
        <v>0</v>
      </c>
      <c r="AM4553">
        <v>0</v>
      </c>
      <c r="AN4553">
        <v>0</v>
      </c>
      <c r="AO4553">
        <v>16</v>
      </c>
      <c r="AP4553">
        <v>44</v>
      </c>
      <c r="AQ4553">
        <v>18</v>
      </c>
      <c r="AR4553">
        <v>0</v>
      </c>
      <c r="AS4553">
        <v>8</v>
      </c>
      <c r="AT4553">
        <v>0</v>
      </c>
      <c r="AU4553">
        <v>5</v>
      </c>
      <c r="AV4553">
        <v>0</v>
      </c>
      <c r="AW4553">
        <v>0</v>
      </c>
      <c r="AX4553">
        <v>0</v>
      </c>
      <c r="AY4553">
        <v>3</v>
      </c>
      <c r="AZ4553">
        <v>6</v>
      </c>
      <c r="BA4553">
        <v>2</v>
      </c>
      <c r="BB4553">
        <v>0</v>
      </c>
      <c r="BC4553">
        <v>0</v>
      </c>
      <c r="BD4553">
        <v>0</v>
      </c>
      <c r="BE4553">
        <v>0</v>
      </c>
      <c r="BF4553">
        <v>25</v>
      </c>
      <c r="BG4553">
        <v>1870</v>
      </c>
      <c r="BH4553">
        <v>0</v>
      </c>
      <c r="BI4553">
        <v>12</v>
      </c>
      <c r="BJ4553" s="2">
        <v>45944</v>
      </c>
      <c r="BK4553">
        <v>0</v>
      </c>
      <c r="BL4553" s="3" t="str">
        <f>VLOOKUP(O4553,DropDownList!$H$1:$I$7,2,FALSE)</f>
        <v>2024/25</v>
      </c>
      <c r="BM4553" s="3" t="str">
        <f t="shared" si="71"/>
        <v>JP COURT</v>
      </c>
    </row>
    <row r="4554" spans="1:65" x14ac:dyDescent="0.2">
      <c r="A4554">
        <v>2025</v>
      </c>
      <c r="B4554">
        <v>10</v>
      </c>
      <c r="C4554" t="s">
        <v>198</v>
      </c>
      <c r="D4554" t="s">
        <v>199</v>
      </c>
      <c r="E4554" t="s">
        <v>29</v>
      </c>
      <c r="F4554">
        <v>9289</v>
      </c>
      <c r="G4554" t="s">
        <v>141</v>
      </c>
      <c r="H4554" t="s">
        <v>200</v>
      </c>
      <c r="I4554" t="s">
        <v>142</v>
      </c>
      <c r="J4554" s="1">
        <v>45931</v>
      </c>
      <c r="K4554" t="s">
        <v>253</v>
      </c>
      <c r="L4554">
        <v>3</v>
      </c>
      <c r="M4554" t="s">
        <v>429</v>
      </c>
      <c r="N4554" t="s">
        <v>145</v>
      </c>
      <c r="O4554" t="s">
        <v>156</v>
      </c>
      <c r="P4554" t="s">
        <v>148</v>
      </c>
      <c r="Q4554">
        <v>0</v>
      </c>
      <c r="R4554">
        <v>4</v>
      </c>
      <c r="S4554">
        <v>240</v>
      </c>
      <c r="T4554">
        <v>0</v>
      </c>
      <c r="U4554">
        <v>0</v>
      </c>
      <c r="V4554">
        <v>0</v>
      </c>
      <c r="W4554">
        <v>0</v>
      </c>
      <c r="X4554">
        <v>0</v>
      </c>
      <c r="Y4554">
        <v>0</v>
      </c>
      <c r="Z4554">
        <v>0</v>
      </c>
      <c r="AA4554">
        <v>240</v>
      </c>
      <c r="AB4554">
        <v>0</v>
      </c>
      <c r="AC4554">
        <v>240</v>
      </c>
      <c r="AD4554">
        <v>0</v>
      </c>
      <c r="AE4554">
        <v>0</v>
      </c>
      <c r="AF4554">
        <v>4</v>
      </c>
      <c r="AG4554">
        <v>0</v>
      </c>
      <c r="AH4554">
        <v>0</v>
      </c>
      <c r="AI4554">
        <v>0</v>
      </c>
      <c r="AJ4554">
        <v>0</v>
      </c>
      <c r="AK4554">
        <v>0</v>
      </c>
      <c r="AL4554">
        <v>0</v>
      </c>
      <c r="AM4554">
        <v>0</v>
      </c>
      <c r="AN4554">
        <v>0</v>
      </c>
      <c r="AO4554">
        <v>2</v>
      </c>
      <c r="AP4554">
        <v>11</v>
      </c>
      <c r="AQ4554">
        <v>2</v>
      </c>
      <c r="AR4554">
        <v>0</v>
      </c>
      <c r="AS4554">
        <v>2</v>
      </c>
      <c r="AT4554">
        <v>0</v>
      </c>
      <c r="AU4554">
        <v>1</v>
      </c>
      <c r="AV4554">
        <v>2</v>
      </c>
      <c r="AW4554">
        <v>0</v>
      </c>
      <c r="AX4554">
        <v>0</v>
      </c>
      <c r="AY4554">
        <v>1</v>
      </c>
      <c r="AZ4554">
        <v>2</v>
      </c>
      <c r="BA4554">
        <v>1</v>
      </c>
      <c r="BB4554">
        <v>0</v>
      </c>
      <c r="BC4554">
        <v>0</v>
      </c>
      <c r="BD4554">
        <v>0</v>
      </c>
      <c r="BE4554">
        <v>0</v>
      </c>
      <c r="BF4554">
        <v>2</v>
      </c>
      <c r="BG4554">
        <v>0</v>
      </c>
      <c r="BH4554">
        <v>0</v>
      </c>
      <c r="BI4554">
        <v>0</v>
      </c>
      <c r="BJ4554" s="2">
        <v>45944</v>
      </c>
      <c r="BK4554">
        <v>0</v>
      </c>
      <c r="BL4554" s="3" t="str">
        <f>VLOOKUP(O4554,DropDownList!$H$1:$I$7,2,FALSE)</f>
        <v>2023/24</v>
      </c>
      <c r="BM4554" s="3" t="str">
        <f t="shared" si="71"/>
        <v>PRAS</v>
      </c>
    </row>
    <row r="4555" spans="1:65" x14ac:dyDescent="0.2">
      <c r="A4555">
        <v>2025</v>
      </c>
      <c r="B4555">
        <v>10</v>
      </c>
      <c r="C4555" t="s">
        <v>198</v>
      </c>
      <c r="D4555" t="s">
        <v>199</v>
      </c>
      <c r="E4555" t="s">
        <v>29</v>
      </c>
      <c r="F4555">
        <v>9289</v>
      </c>
      <c r="G4555" t="s">
        <v>141</v>
      </c>
      <c r="H4555" t="s">
        <v>200</v>
      </c>
      <c r="I4555" t="s">
        <v>142</v>
      </c>
      <c r="J4555" s="1">
        <v>45931</v>
      </c>
      <c r="K4555" t="s">
        <v>253</v>
      </c>
      <c r="L4555">
        <v>3</v>
      </c>
      <c r="M4555" t="s">
        <v>429</v>
      </c>
      <c r="N4555" t="s">
        <v>145</v>
      </c>
      <c r="O4555" t="s">
        <v>149</v>
      </c>
      <c r="P4555" t="s">
        <v>146</v>
      </c>
      <c r="Q4555">
        <v>10</v>
      </c>
      <c r="R4555">
        <v>1</v>
      </c>
      <c r="S4555">
        <v>10</v>
      </c>
      <c r="T4555">
        <v>0</v>
      </c>
      <c r="U4555">
        <v>1</v>
      </c>
      <c r="V4555">
        <v>1</v>
      </c>
      <c r="W4555">
        <v>10</v>
      </c>
      <c r="X4555">
        <v>10</v>
      </c>
      <c r="Y4555">
        <v>0</v>
      </c>
      <c r="Z4555">
        <v>0</v>
      </c>
      <c r="AA4555">
        <v>0</v>
      </c>
      <c r="AB4555">
        <v>0</v>
      </c>
      <c r="AC4555">
        <v>0</v>
      </c>
      <c r="AD4555">
        <v>1</v>
      </c>
      <c r="AE4555">
        <v>0</v>
      </c>
      <c r="AF4555">
        <v>0</v>
      </c>
      <c r="AG4555">
        <v>0</v>
      </c>
      <c r="AH4555">
        <v>0</v>
      </c>
      <c r="AI4555">
        <v>1</v>
      </c>
      <c r="AJ4555">
        <v>0</v>
      </c>
      <c r="AK4555">
        <v>0</v>
      </c>
      <c r="AL4555">
        <v>0</v>
      </c>
      <c r="AM4555">
        <v>0</v>
      </c>
      <c r="AN4555">
        <v>0</v>
      </c>
      <c r="AO4555">
        <v>1</v>
      </c>
      <c r="AP4555">
        <v>2</v>
      </c>
      <c r="AQ4555">
        <v>1</v>
      </c>
      <c r="AR4555">
        <v>0</v>
      </c>
      <c r="AS4555">
        <v>1</v>
      </c>
      <c r="AT4555">
        <v>0</v>
      </c>
      <c r="AU4555">
        <v>0</v>
      </c>
      <c r="AV4555">
        <v>0</v>
      </c>
      <c r="AW4555">
        <v>0</v>
      </c>
      <c r="AX4555">
        <v>0</v>
      </c>
      <c r="AY4555">
        <v>0</v>
      </c>
      <c r="AZ4555">
        <v>0</v>
      </c>
      <c r="BA4555">
        <v>0</v>
      </c>
      <c r="BB4555">
        <v>0</v>
      </c>
      <c r="BC4555">
        <v>0</v>
      </c>
      <c r="BD4555">
        <v>0</v>
      </c>
      <c r="BE4555">
        <v>0</v>
      </c>
      <c r="BF4555">
        <v>1</v>
      </c>
      <c r="BG4555">
        <v>10</v>
      </c>
      <c r="BH4555">
        <v>0</v>
      </c>
      <c r="BI4555">
        <v>1</v>
      </c>
      <c r="BJ4555" s="2">
        <v>45944</v>
      </c>
      <c r="BK4555">
        <v>0</v>
      </c>
      <c r="BL4555" s="3" t="str">
        <f>VLOOKUP(O4555,DropDownList!$H$1:$I$7,2,FALSE)</f>
        <v>2025/26</v>
      </c>
      <c r="BM4555" s="3" t="str">
        <f t="shared" si="71"/>
        <v>VSUR</v>
      </c>
    </row>
    <row r="4556" spans="1:65" x14ac:dyDescent="0.2">
      <c r="A4556">
        <v>2025</v>
      </c>
      <c r="B4556">
        <v>10</v>
      </c>
      <c r="C4556" t="s">
        <v>198</v>
      </c>
      <c r="D4556" t="s">
        <v>199</v>
      </c>
      <c r="E4556" t="s">
        <v>29</v>
      </c>
      <c r="F4556">
        <v>9289</v>
      </c>
      <c r="G4556" t="s">
        <v>141</v>
      </c>
      <c r="H4556" t="s">
        <v>200</v>
      </c>
      <c r="I4556" t="s">
        <v>142</v>
      </c>
      <c r="J4556" s="1">
        <v>45931</v>
      </c>
      <c r="K4556" t="s">
        <v>253</v>
      </c>
      <c r="L4556">
        <v>3</v>
      </c>
      <c r="M4556" t="s">
        <v>429</v>
      </c>
      <c r="N4556" t="s">
        <v>145</v>
      </c>
      <c r="O4556" t="s">
        <v>147</v>
      </c>
      <c r="P4556" t="s">
        <v>150</v>
      </c>
      <c r="Q4556">
        <v>1005.84</v>
      </c>
      <c r="R4556">
        <v>27</v>
      </c>
      <c r="S4556">
        <v>4503.3500000000004</v>
      </c>
      <c r="T4556">
        <v>225</v>
      </c>
      <c r="U4556">
        <v>5</v>
      </c>
      <c r="V4556">
        <v>3</v>
      </c>
      <c r="W4556">
        <v>223.34</v>
      </c>
      <c r="X4556">
        <v>223.34</v>
      </c>
      <c r="Y4556">
        <v>25</v>
      </c>
      <c r="Z4556">
        <v>4278.3500000000004</v>
      </c>
      <c r="AA4556">
        <v>3272.51</v>
      </c>
      <c r="AB4556">
        <v>1015.01</v>
      </c>
      <c r="AC4556">
        <v>2257.5</v>
      </c>
      <c r="AD4556">
        <v>2</v>
      </c>
      <c r="AE4556">
        <v>1</v>
      </c>
      <c r="AF4556">
        <v>20</v>
      </c>
      <c r="AG4556">
        <v>2</v>
      </c>
      <c r="AH4556">
        <v>2</v>
      </c>
      <c r="AI4556">
        <v>3</v>
      </c>
      <c r="AJ4556">
        <v>9</v>
      </c>
      <c r="AK4556">
        <v>2</v>
      </c>
      <c r="AL4556">
        <v>0</v>
      </c>
      <c r="AM4556">
        <v>2</v>
      </c>
      <c r="AN4556">
        <v>0</v>
      </c>
      <c r="AO4556">
        <v>12</v>
      </c>
      <c r="AP4556">
        <v>41</v>
      </c>
      <c r="AQ4556">
        <v>14</v>
      </c>
      <c r="AR4556">
        <v>0</v>
      </c>
      <c r="AS4556">
        <v>7</v>
      </c>
      <c r="AT4556">
        <v>0</v>
      </c>
      <c r="AU4556">
        <v>1</v>
      </c>
      <c r="AV4556">
        <v>0</v>
      </c>
      <c r="AW4556">
        <v>0</v>
      </c>
      <c r="AX4556">
        <v>0</v>
      </c>
      <c r="AY4556">
        <v>1</v>
      </c>
      <c r="AZ4556">
        <v>9</v>
      </c>
      <c r="BA4556">
        <v>6</v>
      </c>
      <c r="BB4556">
        <v>0</v>
      </c>
      <c r="BC4556">
        <v>0</v>
      </c>
      <c r="BD4556">
        <v>0</v>
      </c>
      <c r="BE4556">
        <v>0</v>
      </c>
      <c r="BF4556">
        <v>13</v>
      </c>
      <c r="BG4556">
        <v>788.34</v>
      </c>
      <c r="BH4556">
        <v>0</v>
      </c>
      <c r="BI4556">
        <v>5</v>
      </c>
      <c r="BJ4556" s="2">
        <v>45944</v>
      </c>
      <c r="BK4556">
        <v>0</v>
      </c>
      <c r="BL4556" s="3" t="str">
        <f>VLOOKUP(O4556,DropDownList!$H$1:$I$7,2,FALSE)</f>
        <v>2024/25</v>
      </c>
      <c r="BM4556" s="3" t="str">
        <f t="shared" si="71"/>
        <v>FISCAL FINES</v>
      </c>
    </row>
    <row r="4557" spans="1:65" x14ac:dyDescent="0.2">
      <c r="A4557">
        <v>2025</v>
      </c>
      <c r="B4557">
        <v>10</v>
      </c>
      <c r="C4557" t="s">
        <v>198</v>
      </c>
      <c r="D4557" t="s">
        <v>199</v>
      </c>
      <c r="E4557" t="s">
        <v>29</v>
      </c>
      <c r="F4557">
        <v>9289</v>
      </c>
      <c r="G4557" t="s">
        <v>141</v>
      </c>
      <c r="H4557" t="s">
        <v>200</v>
      </c>
      <c r="I4557" t="s">
        <v>142</v>
      </c>
      <c r="J4557" s="1">
        <v>45931</v>
      </c>
      <c r="K4557" t="s">
        <v>253</v>
      </c>
      <c r="L4557">
        <v>3</v>
      </c>
      <c r="M4557" t="s">
        <v>429</v>
      </c>
      <c r="N4557" t="s">
        <v>145</v>
      </c>
      <c r="O4557" t="s">
        <v>149</v>
      </c>
      <c r="P4557" t="s">
        <v>148</v>
      </c>
      <c r="Q4557">
        <v>60</v>
      </c>
      <c r="R4557">
        <v>1</v>
      </c>
      <c r="S4557">
        <v>60</v>
      </c>
      <c r="T4557">
        <v>0</v>
      </c>
      <c r="U4557">
        <v>1</v>
      </c>
      <c r="V4557">
        <v>1</v>
      </c>
      <c r="W4557">
        <v>60</v>
      </c>
      <c r="X4557">
        <v>60</v>
      </c>
      <c r="Y4557">
        <v>0</v>
      </c>
      <c r="Z4557">
        <v>0</v>
      </c>
      <c r="AA4557">
        <v>0</v>
      </c>
      <c r="AB4557">
        <v>0</v>
      </c>
      <c r="AC4557">
        <v>0</v>
      </c>
      <c r="AD4557">
        <v>1</v>
      </c>
      <c r="AE4557">
        <v>0</v>
      </c>
      <c r="AF4557">
        <v>0</v>
      </c>
      <c r="AG4557">
        <v>0</v>
      </c>
      <c r="AH4557">
        <v>0</v>
      </c>
      <c r="AI4557">
        <v>1</v>
      </c>
      <c r="AJ4557">
        <v>0</v>
      </c>
      <c r="AK4557">
        <v>0</v>
      </c>
      <c r="AL4557">
        <v>0</v>
      </c>
      <c r="AM4557">
        <v>0</v>
      </c>
      <c r="AN4557">
        <v>0</v>
      </c>
      <c r="AO4557">
        <v>1</v>
      </c>
      <c r="AP4557">
        <v>1</v>
      </c>
      <c r="AQ4557">
        <v>1</v>
      </c>
      <c r="AR4557">
        <v>0</v>
      </c>
      <c r="AS4557">
        <v>0</v>
      </c>
      <c r="AT4557">
        <v>0</v>
      </c>
      <c r="AU4557">
        <v>0</v>
      </c>
      <c r="AV4557">
        <v>0</v>
      </c>
      <c r="AW4557">
        <v>0</v>
      </c>
      <c r="AX4557">
        <v>0</v>
      </c>
      <c r="AY4557">
        <v>0</v>
      </c>
      <c r="AZ4557">
        <v>0</v>
      </c>
      <c r="BA4557">
        <v>0</v>
      </c>
      <c r="BB4557">
        <v>0</v>
      </c>
      <c r="BC4557">
        <v>0</v>
      </c>
      <c r="BD4557">
        <v>0</v>
      </c>
      <c r="BE4557">
        <v>0</v>
      </c>
      <c r="BF4557">
        <v>1</v>
      </c>
      <c r="BG4557">
        <v>60</v>
      </c>
      <c r="BH4557">
        <v>0</v>
      </c>
      <c r="BI4557">
        <v>1</v>
      </c>
      <c r="BJ4557" s="2">
        <v>45944</v>
      </c>
      <c r="BK4557">
        <v>0</v>
      </c>
      <c r="BL4557" s="3" t="str">
        <f>VLOOKUP(O4557,DropDownList!$H$1:$I$7,2,FALSE)</f>
        <v>2025/26</v>
      </c>
      <c r="BM4557" s="3" t="str">
        <f t="shared" si="71"/>
        <v>PRAS</v>
      </c>
    </row>
    <row r="4558" spans="1:65" x14ac:dyDescent="0.2">
      <c r="A4558">
        <v>2025</v>
      </c>
      <c r="B4558">
        <v>10</v>
      </c>
      <c r="C4558" t="s">
        <v>198</v>
      </c>
      <c r="D4558" t="s">
        <v>199</v>
      </c>
      <c r="E4558" t="s">
        <v>29</v>
      </c>
      <c r="F4558">
        <v>9289</v>
      </c>
      <c r="G4558" t="s">
        <v>141</v>
      </c>
      <c r="H4558" t="s">
        <v>200</v>
      </c>
      <c r="I4558" t="s">
        <v>142</v>
      </c>
      <c r="J4558" s="1">
        <v>45931</v>
      </c>
      <c r="K4558" t="s">
        <v>253</v>
      </c>
      <c r="L4558">
        <v>3</v>
      </c>
      <c r="M4558" t="s">
        <v>429</v>
      </c>
      <c r="N4558" t="s">
        <v>145</v>
      </c>
      <c r="O4558" t="s">
        <v>155</v>
      </c>
      <c r="P4558" t="s">
        <v>153</v>
      </c>
      <c r="Q4558">
        <v>45</v>
      </c>
      <c r="R4558">
        <v>1</v>
      </c>
      <c r="S4558">
        <v>45</v>
      </c>
      <c r="T4558">
        <v>0</v>
      </c>
      <c r="U4558">
        <v>1</v>
      </c>
      <c r="V4558">
        <v>1</v>
      </c>
      <c r="W4558">
        <v>45</v>
      </c>
      <c r="X4558">
        <v>45</v>
      </c>
      <c r="Y4558">
        <v>0</v>
      </c>
      <c r="Z4558">
        <v>0</v>
      </c>
      <c r="AA4558">
        <v>0</v>
      </c>
      <c r="AB4558">
        <v>0</v>
      </c>
      <c r="AC4558">
        <v>0</v>
      </c>
      <c r="AD4558">
        <v>1</v>
      </c>
      <c r="AE4558">
        <v>0</v>
      </c>
      <c r="AF4558">
        <v>0</v>
      </c>
      <c r="AG4558">
        <v>0</v>
      </c>
      <c r="AH4558">
        <v>0</v>
      </c>
      <c r="AI4558">
        <v>1</v>
      </c>
      <c r="AJ4558">
        <v>0</v>
      </c>
      <c r="AK4558">
        <v>0</v>
      </c>
      <c r="AL4558">
        <v>0</v>
      </c>
      <c r="AM4558">
        <v>0</v>
      </c>
      <c r="AN4558">
        <v>0</v>
      </c>
      <c r="AO4558">
        <v>1</v>
      </c>
      <c r="AP4558">
        <v>1</v>
      </c>
      <c r="AQ4558">
        <v>1</v>
      </c>
      <c r="AR4558">
        <v>0</v>
      </c>
      <c r="AS4558">
        <v>0</v>
      </c>
      <c r="AT4558">
        <v>0</v>
      </c>
      <c r="AU4558">
        <v>0</v>
      </c>
      <c r="AV4558">
        <v>0</v>
      </c>
      <c r="AW4558">
        <v>0</v>
      </c>
      <c r="AX4558">
        <v>0</v>
      </c>
      <c r="AY4558">
        <v>0</v>
      </c>
      <c r="AZ4558">
        <v>0</v>
      </c>
      <c r="BA4558">
        <v>0</v>
      </c>
      <c r="BB4558">
        <v>0</v>
      </c>
      <c r="BC4558">
        <v>0</v>
      </c>
      <c r="BD4558">
        <v>0</v>
      </c>
      <c r="BE4558">
        <v>0</v>
      </c>
      <c r="BF4558">
        <v>1</v>
      </c>
      <c r="BG4558">
        <v>45</v>
      </c>
      <c r="BH4558">
        <v>0</v>
      </c>
      <c r="BI4558">
        <v>1</v>
      </c>
      <c r="BJ4558" s="2">
        <v>45944</v>
      </c>
      <c r="BK4558">
        <v>0</v>
      </c>
      <c r="BL4558" s="3" t="str">
        <f>VLOOKUP(O4558,DropDownList!$H$1:$I$7,2,FALSE)</f>
        <v>2022/23</v>
      </c>
      <c r="BM4558" s="3" t="str">
        <f t="shared" si="71"/>
        <v>PREG</v>
      </c>
    </row>
    <row r="4559" spans="1:65" x14ac:dyDescent="0.2">
      <c r="A4559">
        <v>2025</v>
      </c>
      <c r="B4559">
        <v>10</v>
      </c>
      <c r="C4559" t="s">
        <v>198</v>
      </c>
      <c r="D4559" t="s">
        <v>199</v>
      </c>
      <c r="E4559" t="s">
        <v>29</v>
      </c>
      <c r="F4559">
        <v>9289</v>
      </c>
      <c r="G4559" t="s">
        <v>141</v>
      </c>
      <c r="H4559" t="s">
        <v>200</v>
      </c>
      <c r="I4559" t="s">
        <v>142</v>
      </c>
      <c r="J4559" s="1">
        <v>45931</v>
      </c>
      <c r="K4559" t="s">
        <v>253</v>
      </c>
      <c r="L4559">
        <v>3</v>
      </c>
      <c r="M4559" t="s">
        <v>429</v>
      </c>
      <c r="N4559" t="s">
        <v>145</v>
      </c>
      <c r="O4559" t="s">
        <v>155</v>
      </c>
      <c r="P4559" t="s">
        <v>148</v>
      </c>
      <c r="Q4559">
        <v>0</v>
      </c>
      <c r="R4559">
        <v>5</v>
      </c>
      <c r="S4559">
        <v>300</v>
      </c>
      <c r="T4559">
        <v>0</v>
      </c>
      <c r="U4559">
        <v>0</v>
      </c>
      <c r="V4559">
        <v>0</v>
      </c>
      <c r="W4559">
        <v>0</v>
      </c>
      <c r="X4559">
        <v>0</v>
      </c>
      <c r="Y4559">
        <v>0</v>
      </c>
      <c r="Z4559">
        <v>0</v>
      </c>
      <c r="AA4559">
        <v>300</v>
      </c>
      <c r="AB4559">
        <v>0</v>
      </c>
      <c r="AC4559">
        <v>300</v>
      </c>
      <c r="AD4559">
        <v>0</v>
      </c>
      <c r="AE4559">
        <v>0</v>
      </c>
      <c r="AF4559">
        <v>5</v>
      </c>
      <c r="AG4559">
        <v>0</v>
      </c>
      <c r="AH4559">
        <v>0</v>
      </c>
      <c r="AI4559">
        <v>0</v>
      </c>
      <c r="AJ4559">
        <v>0</v>
      </c>
      <c r="AK4559">
        <v>0</v>
      </c>
      <c r="AL4559">
        <v>0</v>
      </c>
      <c r="AM4559">
        <v>0</v>
      </c>
      <c r="AN4559">
        <v>0</v>
      </c>
      <c r="AO4559">
        <v>3</v>
      </c>
      <c r="AP4559">
        <v>9</v>
      </c>
      <c r="AQ4559">
        <v>3</v>
      </c>
      <c r="AR4559">
        <v>0</v>
      </c>
      <c r="AS4559">
        <v>0</v>
      </c>
      <c r="AT4559">
        <v>0</v>
      </c>
      <c r="AU4559">
        <v>0</v>
      </c>
      <c r="AV4559">
        <v>0</v>
      </c>
      <c r="AW4559">
        <v>0</v>
      </c>
      <c r="AX4559">
        <v>0</v>
      </c>
      <c r="AY4559">
        <v>3</v>
      </c>
      <c r="AZ4559">
        <v>3</v>
      </c>
      <c r="BA4559">
        <v>0</v>
      </c>
      <c r="BB4559">
        <v>0</v>
      </c>
      <c r="BC4559">
        <v>0</v>
      </c>
      <c r="BD4559">
        <v>0</v>
      </c>
      <c r="BE4559">
        <v>0</v>
      </c>
      <c r="BF4559">
        <v>3</v>
      </c>
      <c r="BG4559">
        <v>0</v>
      </c>
      <c r="BH4559">
        <v>0</v>
      </c>
      <c r="BI4559">
        <v>0</v>
      </c>
      <c r="BJ4559" s="2">
        <v>45944</v>
      </c>
      <c r="BK4559">
        <v>0</v>
      </c>
      <c r="BL4559" s="3" t="str">
        <f>VLOOKUP(O4559,DropDownList!$H$1:$I$7,2,FALSE)</f>
        <v>2022/23</v>
      </c>
      <c r="BM4559" s="3" t="str">
        <f t="shared" si="71"/>
        <v>PRAS</v>
      </c>
    </row>
    <row r="4560" spans="1:65" x14ac:dyDescent="0.2">
      <c r="A4560">
        <v>2025</v>
      </c>
      <c r="B4560">
        <v>10</v>
      </c>
      <c r="C4560" t="s">
        <v>198</v>
      </c>
      <c r="D4560" t="s">
        <v>199</v>
      </c>
      <c r="E4560" t="s">
        <v>29</v>
      </c>
      <c r="F4560">
        <v>9289</v>
      </c>
      <c r="G4560" t="s">
        <v>141</v>
      </c>
      <c r="H4560" t="s">
        <v>200</v>
      </c>
      <c r="I4560" t="s">
        <v>142</v>
      </c>
      <c r="J4560" s="1">
        <v>45931</v>
      </c>
      <c r="K4560" t="s">
        <v>253</v>
      </c>
      <c r="L4560">
        <v>3</v>
      </c>
      <c r="M4560" t="s">
        <v>429</v>
      </c>
      <c r="N4560" t="s">
        <v>145</v>
      </c>
      <c r="O4560" t="s">
        <v>149</v>
      </c>
      <c r="P4560" t="s">
        <v>150</v>
      </c>
      <c r="Q4560">
        <v>1010.52</v>
      </c>
      <c r="R4560">
        <v>4</v>
      </c>
      <c r="S4560">
        <v>1510.52</v>
      </c>
      <c r="T4560">
        <v>75</v>
      </c>
      <c r="U4560">
        <v>3</v>
      </c>
      <c r="V4560">
        <v>1</v>
      </c>
      <c r="W4560">
        <v>150</v>
      </c>
      <c r="X4560">
        <v>150</v>
      </c>
      <c r="Y4560">
        <v>3</v>
      </c>
      <c r="Z4560">
        <v>1435.52</v>
      </c>
      <c r="AA4560">
        <v>425</v>
      </c>
      <c r="AB4560">
        <v>250</v>
      </c>
      <c r="AC4560">
        <v>175</v>
      </c>
      <c r="AD4560">
        <v>1</v>
      </c>
      <c r="AE4560">
        <v>0</v>
      </c>
      <c r="AF4560">
        <v>0</v>
      </c>
      <c r="AG4560">
        <v>2</v>
      </c>
      <c r="AH4560">
        <v>1</v>
      </c>
      <c r="AI4560">
        <v>1</v>
      </c>
      <c r="AJ4560">
        <v>0</v>
      </c>
      <c r="AK4560">
        <v>2</v>
      </c>
      <c r="AL4560">
        <v>1</v>
      </c>
      <c r="AM4560">
        <v>0</v>
      </c>
      <c r="AN4560">
        <v>0</v>
      </c>
      <c r="AO4560">
        <v>1</v>
      </c>
      <c r="AP4560">
        <v>1</v>
      </c>
      <c r="AQ4560">
        <v>1</v>
      </c>
      <c r="AR4560">
        <v>0</v>
      </c>
      <c r="AS4560">
        <v>0</v>
      </c>
      <c r="AT4560">
        <v>0</v>
      </c>
      <c r="AU4560">
        <v>0</v>
      </c>
      <c r="AV4560">
        <v>0</v>
      </c>
      <c r="AW4560">
        <v>0</v>
      </c>
      <c r="AX4560">
        <v>0</v>
      </c>
      <c r="AY4560">
        <v>0</v>
      </c>
      <c r="AZ4560">
        <v>0</v>
      </c>
      <c r="BA4560">
        <v>0</v>
      </c>
      <c r="BB4560">
        <v>0</v>
      </c>
      <c r="BC4560">
        <v>0</v>
      </c>
      <c r="BD4560">
        <v>0</v>
      </c>
      <c r="BE4560">
        <v>0</v>
      </c>
      <c r="BF4560">
        <v>1</v>
      </c>
      <c r="BG4560">
        <v>150</v>
      </c>
      <c r="BH4560">
        <v>0</v>
      </c>
      <c r="BI4560">
        <v>1</v>
      </c>
      <c r="BJ4560" s="2">
        <v>45944</v>
      </c>
      <c r="BK4560">
        <v>0</v>
      </c>
      <c r="BL4560" s="3" t="str">
        <f>VLOOKUP(O4560,DropDownList!$H$1:$I$7,2,FALSE)</f>
        <v>2025/26</v>
      </c>
      <c r="BM4560" s="3" t="str">
        <f t="shared" si="71"/>
        <v>FISCAL FINES</v>
      </c>
    </row>
    <row r="4561" spans="1:65" x14ac:dyDescent="0.2">
      <c r="A4561">
        <v>2025</v>
      </c>
      <c r="B4561">
        <v>10</v>
      </c>
      <c r="C4561" t="s">
        <v>198</v>
      </c>
      <c r="D4561" t="s">
        <v>199</v>
      </c>
      <c r="E4561" t="s">
        <v>29</v>
      </c>
      <c r="F4561">
        <v>9289</v>
      </c>
      <c r="G4561" t="s">
        <v>141</v>
      </c>
      <c r="H4561" t="s">
        <v>200</v>
      </c>
      <c r="I4561" t="s">
        <v>142</v>
      </c>
      <c r="J4561" s="1">
        <v>45931</v>
      </c>
      <c r="K4561" t="s">
        <v>253</v>
      </c>
      <c r="L4561">
        <v>3</v>
      </c>
      <c r="M4561" t="s">
        <v>429</v>
      </c>
      <c r="N4561" t="s">
        <v>145</v>
      </c>
      <c r="O4561" t="s">
        <v>155</v>
      </c>
      <c r="P4561" t="s">
        <v>152</v>
      </c>
      <c r="Q4561">
        <v>0</v>
      </c>
      <c r="R4561">
        <v>17</v>
      </c>
      <c r="S4561">
        <v>680</v>
      </c>
      <c r="T4561">
        <v>240</v>
      </c>
      <c r="U4561">
        <v>0</v>
      </c>
      <c r="V4561">
        <v>0</v>
      </c>
      <c r="W4561">
        <v>0</v>
      </c>
      <c r="X4561">
        <v>0</v>
      </c>
      <c r="Y4561">
        <v>0</v>
      </c>
      <c r="Z4561">
        <v>0</v>
      </c>
      <c r="AA4561">
        <v>440</v>
      </c>
      <c r="AB4561">
        <v>0</v>
      </c>
      <c r="AC4561">
        <v>440</v>
      </c>
      <c r="AD4561">
        <v>0</v>
      </c>
      <c r="AE4561">
        <v>0</v>
      </c>
      <c r="AF4561">
        <v>11</v>
      </c>
      <c r="AG4561">
        <v>0</v>
      </c>
      <c r="AH4561">
        <v>6</v>
      </c>
      <c r="AI4561">
        <v>0</v>
      </c>
      <c r="AJ4561">
        <v>0</v>
      </c>
      <c r="AK4561">
        <v>0</v>
      </c>
      <c r="AL4561">
        <v>0</v>
      </c>
      <c r="AM4561">
        <v>1</v>
      </c>
      <c r="AN4561">
        <v>0</v>
      </c>
      <c r="AO4561">
        <v>0</v>
      </c>
      <c r="AP4561">
        <v>0</v>
      </c>
      <c r="AQ4561">
        <v>0</v>
      </c>
      <c r="AR4561">
        <v>0</v>
      </c>
      <c r="AS4561">
        <v>0</v>
      </c>
      <c r="AT4561">
        <v>0</v>
      </c>
      <c r="AU4561">
        <v>0</v>
      </c>
      <c r="AV4561">
        <v>0</v>
      </c>
      <c r="AW4561">
        <v>0</v>
      </c>
      <c r="AX4561">
        <v>0</v>
      </c>
      <c r="AY4561">
        <v>0</v>
      </c>
      <c r="AZ4561">
        <v>0</v>
      </c>
      <c r="BA4561">
        <v>0</v>
      </c>
      <c r="BB4561">
        <v>0</v>
      </c>
      <c r="BC4561">
        <v>0</v>
      </c>
      <c r="BD4561">
        <v>0</v>
      </c>
      <c r="BE4561">
        <v>0</v>
      </c>
      <c r="BF4561">
        <v>0</v>
      </c>
      <c r="BG4561">
        <v>0</v>
      </c>
      <c r="BH4561">
        <v>0</v>
      </c>
      <c r="BI4561">
        <v>0</v>
      </c>
      <c r="BJ4561" s="2">
        <v>45944</v>
      </c>
      <c r="BK4561">
        <v>0</v>
      </c>
      <c r="BL4561" s="3" t="str">
        <f>VLOOKUP(O4561,DropDownList!$H$1:$I$7,2,FALSE)</f>
        <v>2022/23</v>
      </c>
      <c r="BM4561" s="3" t="str">
        <f t="shared" si="71"/>
        <v>PCOA</v>
      </c>
    </row>
    <row r="4562" spans="1:65" x14ac:dyDescent="0.2">
      <c r="A4562">
        <v>2025</v>
      </c>
      <c r="B4562">
        <v>10</v>
      </c>
      <c r="C4562" t="s">
        <v>198</v>
      </c>
      <c r="D4562" t="s">
        <v>199</v>
      </c>
      <c r="E4562" t="s">
        <v>29</v>
      </c>
      <c r="F4562">
        <v>9289</v>
      </c>
      <c r="G4562" t="s">
        <v>141</v>
      </c>
      <c r="H4562" t="s">
        <v>200</v>
      </c>
      <c r="I4562" t="s">
        <v>142</v>
      </c>
      <c r="J4562" s="1">
        <v>45931</v>
      </c>
      <c r="K4562" t="s">
        <v>253</v>
      </c>
      <c r="L4562">
        <v>3</v>
      </c>
      <c r="M4562" t="s">
        <v>429</v>
      </c>
      <c r="N4562" t="s">
        <v>145</v>
      </c>
      <c r="O4562" t="s">
        <v>147</v>
      </c>
      <c r="P4562" t="s">
        <v>148</v>
      </c>
      <c r="Q4562">
        <v>120</v>
      </c>
      <c r="R4562">
        <v>5</v>
      </c>
      <c r="S4562">
        <v>300</v>
      </c>
      <c r="T4562">
        <v>60</v>
      </c>
      <c r="U4562">
        <v>2</v>
      </c>
      <c r="V4562">
        <v>1</v>
      </c>
      <c r="W4562">
        <v>60</v>
      </c>
      <c r="X4562">
        <v>60</v>
      </c>
      <c r="Y4562">
        <v>0</v>
      </c>
      <c r="Z4562">
        <v>0</v>
      </c>
      <c r="AA4562">
        <v>120</v>
      </c>
      <c r="AB4562">
        <v>0</v>
      </c>
      <c r="AC4562">
        <v>120</v>
      </c>
      <c r="AD4562">
        <v>1</v>
      </c>
      <c r="AE4562">
        <v>0</v>
      </c>
      <c r="AF4562">
        <v>2</v>
      </c>
      <c r="AG4562">
        <v>0</v>
      </c>
      <c r="AH4562">
        <v>1</v>
      </c>
      <c r="AI4562">
        <v>2</v>
      </c>
      <c r="AJ4562">
        <v>0</v>
      </c>
      <c r="AK4562">
        <v>0</v>
      </c>
      <c r="AL4562">
        <v>0</v>
      </c>
      <c r="AM4562">
        <v>0</v>
      </c>
      <c r="AN4562">
        <v>0</v>
      </c>
      <c r="AO4562">
        <v>4</v>
      </c>
      <c r="AP4562">
        <v>16</v>
      </c>
      <c r="AQ4562">
        <v>5</v>
      </c>
      <c r="AR4562">
        <v>0</v>
      </c>
      <c r="AS4562">
        <v>3</v>
      </c>
      <c r="AT4562">
        <v>0</v>
      </c>
      <c r="AU4562">
        <v>0</v>
      </c>
      <c r="AV4562">
        <v>0</v>
      </c>
      <c r="AW4562">
        <v>0</v>
      </c>
      <c r="AX4562">
        <v>0</v>
      </c>
      <c r="AY4562">
        <v>1</v>
      </c>
      <c r="AZ4562">
        <v>3</v>
      </c>
      <c r="BA4562">
        <v>2</v>
      </c>
      <c r="BB4562">
        <v>1</v>
      </c>
      <c r="BC4562">
        <v>0</v>
      </c>
      <c r="BD4562">
        <v>0</v>
      </c>
      <c r="BE4562">
        <v>0</v>
      </c>
      <c r="BF4562">
        <v>4</v>
      </c>
      <c r="BG4562">
        <v>120</v>
      </c>
      <c r="BH4562">
        <v>0</v>
      </c>
      <c r="BI4562">
        <v>2</v>
      </c>
      <c r="BJ4562" s="2">
        <v>45944</v>
      </c>
      <c r="BK4562">
        <v>0</v>
      </c>
      <c r="BL4562" s="3" t="str">
        <f>VLOOKUP(O4562,DropDownList!$H$1:$I$7,2,FALSE)</f>
        <v>2024/25</v>
      </c>
      <c r="BM4562" s="3" t="str">
        <f t="shared" si="71"/>
        <v>PRAS</v>
      </c>
    </row>
    <row r="4563" spans="1:65" x14ac:dyDescent="0.2">
      <c r="A4563">
        <v>2025</v>
      </c>
      <c r="B4563">
        <v>10</v>
      </c>
      <c r="C4563" t="s">
        <v>198</v>
      </c>
      <c r="D4563" t="s">
        <v>199</v>
      </c>
      <c r="E4563" t="s">
        <v>29</v>
      </c>
      <c r="F4563">
        <v>9289</v>
      </c>
      <c r="G4563" t="s">
        <v>141</v>
      </c>
      <c r="H4563" t="s">
        <v>200</v>
      </c>
      <c r="I4563" t="s">
        <v>142</v>
      </c>
      <c r="J4563" s="1">
        <v>45931</v>
      </c>
      <c r="K4563" t="s">
        <v>253</v>
      </c>
      <c r="L4563">
        <v>3</v>
      </c>
      <c r="M4563" t="s">
        <v>429</v>
      </c>
      <c r="N4563" t="s">
        <v>145</v>
      </c>
      <c r="O4563" t="s">
        <v>155</v>
      </c>
      <c r="P4563" t="s">
        <v>154</v>
      </c>
      <c r="Q4563">
        <v>310</v>
      </c>
      <c r="R4563">
        <v>21</v>
      </c>
      <c r="S4563">
        <v>6140</v>
      </c>
      <c r="T4563">
        <v>0</v>
      </c>
      <c r="U4563">
        <v>2</v>
      </c>
      <c r="V4563">
        <v>1</v>
      </c>
      <c r="W4563">
        <v>120</v>
      </c>
      <c r="X4563">
        <v>160</v>
      </c>
      <c r="Y4563">
        <v>0</v>
      </c>
      <c r="Z4563">
        <v>0</v>
      </c>
      <c r="AA4563">
        <v>5830</v>
      </c>
      <c r="AB4563">
        <v>0</v>
      </c>
      <c r="AC4563">
        <v>5480</v>
      </c>
      <c r="AD4563">
        <v>1</v>
      </c>
      <c r="AE4563">
        <v>0</v>
      </c>
      <c r="AF4563">
        <v>19</v>
      </c>
      <c r="AG4563">
        <v>0</v>
      </c>
      <c r="AH4563">
        <v>0</v>
      </c>
      <c r="AI4563">
        <v>2</v>
      </c>
      <c r="AJ4563">
        <v>0</v>
      </c>
      <c r="AK4563">
        <v>0</v>
      </c>
      <c r="AL4563">
        <v>0</v>
      </c>
      <c r="AM4563">
        <v>0</v>
      </c>
      <c r="AN4563">
        <v>0</v>
      </c>
      <c r="AO4563">
        <v>13</v>
      </c>
      <c r="AP4563">
        <v>55</v>
      </c>
      <c r="AQ4563">
        <v>15</v>
      </c>
      <c r="AR4563">
        <v>0</v>
      </c>
      <c r="AS4563">
        <v>4</v>
      </c>
      <c r="AT4563">
        <v>2</v>
      </c>
      <c r="AU4563">
        <v>5</v>
      </c>
      <c r="AV4563">
        <v>0</v>
      </c>
      <c r="AW4563">
        <v>0</v>
      </c>
      <c r="AX4563">
        <v>0</v>
      </c>
      <c r="AY4563">
        <v>2</v>
      </c>
      <c r="AZ4563">
        <v>5</v>
      </c>
      <c r="BA4563">
        <v>4</v>
      </c>
      <c r="BB4563">
        <v>8</v>
      </c>
      <c r="BC4563">
        <v>3</v>
      </c>
      <c r="BD4563">
        <v>1</v>
      </c>
      <c r="BE4563">
        <v>0</v>
      </c>
      <c r="BF4563">
        <v>21</v>
      </c>
      <c r="BG4563">
        <v>310</v>
      </c>
      <c r="BH4563">
        <v>0</v>
      </c>
      <c r="BI4563">
        <v>2</v>
      </c>
      <c r="BJ4563" s="2">
        <v>45944</v>
      </c>
      <c r="BK4563">
        <v>0</v>
      </c>
      <c r="BL4563" s="3" t="str">
        <f>VLOOKUP(O4563,DropDownList!$H$1:$I$7,2,FALSE)</f>
        <v>2022/23</v>
      </c>
      <c r="BM4563" s="3" t="str">
        <f t="shared" si="71"/>
        <v>JP COURT</v>
      </c>
    </row>
    <row r="4564" spans="1:65" x14ac:dyDescent="0.2">
      <c r="A4564">
        <v>2025</v>
      </c>
      <c r="B4564">
        <v>10</v>
      </c>
      <c r="C4564" t="s">
        <v>198</v>
      </c>
      <c r="D4564" t="s">
        <v>199</v>
      </c>
      <c r="E4564" t="s">
        <v>29</v>
      </c>
      <c r="F4564">
        <v>9289</v>
      </c>
      <c r="G4564" t="s">
        <v>141</v>
      </c>
      <c r="H4564" t="s">
        <v>200</v>
      </c>
      <c r="I4564" t="s">
        <v>142</v>
      </c>
      <c r="J4564" s="1">
        <v>45931</v>
      </c>
      <c r="K4564" t="s">
        <v>253</v>
      </c>
      <c r="L4564">
        <v>3</v>
      </c>
      <c r="M4564" t="s">
        <v>429</v>
      </c>
      <c r="N4564" t="s">
        <v>145</v>
      </c>
      <c r="O4564" t="s">
        <v>147</v>
      </c>
      <c r="P4564" t="s">
        <v>152</v>
      </c>
      <c r="Q4564">
        <v>0</v>
      </c>
      <c r="R4564">
        <v>25</v>
      </c>
      <c r="S4564">
        <v>1000</v>
      </c>
      <c r="T4564">
        <v>200</v>
      </c>
      <c r="U4564">
        <v>0</v>
      </c>
      <c r="V4564">
        <v>0</v>
      </c>
      <c r="W4564">
        <v>0</v>
      </c>
      <c r="X4564">
        <v>0</v>
      </c>
      <c r="Y4564">
        <v>0</v>
      </c>
      <c r="Z4564">
        <v>0</v>
      </c>
      <c r="AA4564">
        <v>800</v>
      </c>
      <c r="AB4564">
        <v>0</v>
      </c>
      <c r="AC4564">
        <v>800</v>
      </c>
      <c r="AD4564">
        <v>0</v>
      </c>
      <c r="AE4564">
        <v>0</v>
      </c>
      <c r="AF4564">
        <v>20</v>
      </c>
      <c r="AG4564">
        <v>0</v>
      </c>
      <c r="AH4564">
        <v>5</v>
      </c>
      <c r="AI4564">
        <v>0</v>
      </c>
      <c r="AJ4564">
        <v>0</v>
      </c>
      <c r="AK4564">
        <v>0</v>
      </c>
      <c r="AL4564">
        <v>0</v>
      </c>
      <c r="AM4564">
        <v>0</v>
      </c>
      <c r="AN4564">
        <v>0</v>
      </c>
      <c r="AO4564">
        <v>0</v>
      </c>
      <c r="AP4564">
        <v>0</v>
      </c>
      <c r="AQ4564">
        <v>0</v>
      </c>
      <c r="AR4564">
        <v>0</v>
      </c>
      <c r="AS4564">
        <v>0</v>
      </c>
      <c r="AT4564">
        <v>0</v>
      </c>
      <c r="AU4564">
        <v>0</v>
      </c>
      <c r="AV4564">
        <v>0</v>
      </c>
      <c r="AW4564">
        <v>0</v>
      </c>
      <c r="AX4564">
        <v>0</v>
      </c>
      <c r="AY4564">
        <v>0</v>
      </c>
      <c r="AZ4564">
        <v>0</v>
      </c>
      <c r="BA4564">
        <v>0</v>
      </c>
      <c r="BB4564">
        <v>0</v>
      </c>
      <c r="BC4564">
        <v>0</v>
      </c>
      <c r="BD4564">
        <v>0</v>
      </c>
      <c r="BE4564">
        <v>0</v>
      </c>
      <c r="BF4564">
        <v>0</v>
      </c>
      <c r="BG4564">
        <v>0</v>
      </c>
      <c r="BH4564">
        <v>0</v>
      </c>
      <c r="BI4564">
        <v>0</v>
      </c>
      <c r="BJ4564" s="2">
        <v>45944</v>
      </c>
      <c r="BK4564">
        <v>0</v>
      </c>
      <c r="BL4564" s="3" t="str">
        <f>VLOOKUP(O4564,DropDownList!$H$1:$I$7,2,FALSE)</f>
        <v>2024/25</v>
      </c>
      <c r="BM4564" s="3" t="str">
        <f t="shared" si="71"/>
        <v>PCOA</v>
      </c>
    </row>
    <row r="4565" spans="1:65" x14ac:dyDescent="0.2">
      <c r="A4565">
        <v>2025</v>
      </c>
      <c r="B4565">
        <v>10</v>
      </c>
      <c r="C4565" t="s">
        <v>198</v>
      </c>
      <c r="D4565" t="s">
        <v>199</v>
      </c>
      <c r="E4565" t="s">
        <v>29</v>
      </c>
      <c r="F4565">
        <v>9289</v>
      </c>
      <c r="G4565" t="s">
        <v>141</v>
      </c>
      <c r="H4565" t="s">
        <v>200</v>
      </c>
      <c r="I4565" t="s">
        <v>142</v>
      </c>
      <c r="J4565" s="1">
        <v>45931</v>
      </c>
      <c r="K4565" t="s">
        <v>253</v>
      </c>
      <c r="L4565">
        <v>3</v>
      </c>
      <c r="M4565" t="s">
        <v>429</v>
      </c>
      <c r="N4565" t="s">
        <v>145</v>
      </c>
      <c r="O4565" t="s">
        <v>147</v>
      </c>
      <c r="P4565" t="s">
        <v>146</v>
      </c>
      <c r="Q4565">
        <v>110</v>
      </c>
      <c r="R4565">
        <v>25</v>
      </c>
      <c r="S4565">
        <v>380</v>
      </c>
      <c r="T4565">
        <v>0</v>
      </c>
      <c r="U4565">
        <v>12</v>
      </c>
      <c r="V4565">
        <v>3</v>
      </c>
      <c r="W4565">
        <v>40</v>
      </c>
      <c r="X4565">
        <v>40</v>
      </c>
      <c r="Y4565">
        <v>0</v>
      </c>
      <c r="Z4565">
        <v>0</v>
      </c>
      <c r="AA4565">
        <v>270</v>
      </c>
      <c r="AB4565">
        <v>0</v>
      </c>
      <c r="AC4565">
        <v>0</v>
      </c>
      <c r="AD4565">
        <v>3</v>
      </c>
      <c r="AE4565">
        <v>0</v>
      </c>
      <c r="AF4565">
        <v>17</v>
      </c>
      <c r="AG4565">
        <v>0</v>
      </c>
      <c r="AH4565">
        <v>0</v>
      </c>
      <c r="AI4565">
        <v>8</v>
      </c>
      <c r="AJ4565">
        <v>0</v>
      </c>
      <c r="AK4565">
        <v>0</v>
      </c>
      <c r="AL4565">
        <v>0</v>
      </c>
      <c r="AM4565">
        <v>0</v>
      </c>
      <c r="AN4565">
        <v>0</v>
      </c>
      <c r="AO4565">
        <v>16</v>
      </c>
      <c r="AP4565">
        <v>47</v>
      </c>
      <c r="AQ4565">
        <v>19</v>
      </c>
      <c r="AR4565">
        <v>0</v>
      </c>
      <c r="AS4565">
        <v>9</v>
      </c>
      <c r="AT4565">
        <v>0</v>
      </c>
      <c r="AU4565">
        <v>6</v>
      </c>
      <c r="AV4565">
        <v>0</v>
      </c>
      <c r="AW4565">
        <v>0</v>
      </c>
      <c r="AX4565">
        <v>0</v>
      </c>
      <c r="AY4565">
        <v>3</v>
      </c>
      <c r="AZ4565">
        <v>6</v>
      </c>
      <c r="BA4565">
        <v>2</v>
      </c>
      <c r="BB4565">
        <v>0</v>
      </c>
      <c r="BC4565">
        <v>0</v>
      </c>
      <c r="BD4565">
        <v>0</v>
      </c>
      <c r="BE4565">
        <v>0</v>
      </c>
      <c r="BF4565">
        <v>25</v>
      </c>
      <c r="BG4565">
        <v>110</v>
      </c>
      <c r="BH4565">
        <v>0</v>
      </c>
      <c r="BI4565">
        <v>12</v>
      </c>
      <c r="BJ4565" s="2">
        <v>45944</v>
      </c>
      <c r="BK4565">
        <v>0</v>
      </c>
      <c r="BL4565" s="3" t="str">
        <f>VLOOKUP(O4565,DropDownList!$H$1:$I$7,2,FALSE)</f>
        <v>2024/25</v>
      </c>
      <c r="BM4565" s="3" t="str">
        <f t="shared" si="71"/>
        <v>VSUR</v>
      </c>
    </row>
    <row r="4566" spans="1:65" x14ac:dyDescent="0.2">
      <c r="A4566">
        <v>2025</v>
      </c>
      <c r="B4566">
        <v>10</v>
      </c>
      <c r="C4566" t="s">
        <v>198</v>
      </c>
      <c r="D4566" t="s">
        <v>201</v>
      </c>
      <c r="E4566" t="s">
        <v>29</v>
      </c>
      <c r="F4566">
        <v>9716</v>
      </c>
      <c r="G4566" t="s">
        <v>158</v>
      </c>
      <c r="H4566" t="s">
        <v>200</v>
      </c>
      <c r="I4566" t="s">
        <v>142</v>
      </c>
      <c r="J4566" s="1">
        <v>45931</v>
      </c>
      <c r="K4566" t="s">
        <v>253</v>
      </c>
      <c r="L4566">
        <v>3</v>
      </c>
      <c r="M4566" t="s">
        <v>429</v>
      </c>
      <c r="N4566" t="s">
        <v>145</v>
      </c>
      <c r="O4566" t="s">
        <v>147</v>
      </c>
      <c r="P4566" t="s">
        <v>159</v>
      </c>
      <c r="Q4566">
        <v>0</v>
      </c>
      <c r="R4566">
        <v>1</v>
      </c>
      <c r="S4566">
        <v>1340</v>
      </c>
      <c r="T4566">
        <v>0.97</v>
      </c>
      <c r="U4566">
        <v>0</v>
      </c>
      <c r="V4566">
        <v>0</v>
      </c>
      <c r="W4566">
        <v>0</v>
      </c>
      <c r="X4566">
        <v>0</v>
      </c>
      <c r="Y4566">
        <v>0</v>
      </c>
      <c r="Z4566">
        <v>0</v>
      </c>
      <c r="AA4566">
        <v>1339.03</v>
      </c>
      <c r="AB4566">
        <v>0</v>
      </c>
      <c r="AC4566">
        <v>0</v>
      </c>
      <c r="AD4566">
        <v>0</v>
      </c>
      <c r="AE4566">
        <v>0</v>
      </c>
      <c r="AF4566">
        <v>0</v>
      </c>
      <c r="AG4566">
        <v>0</v>
      </c>
      <c r="AH4566">
        <v>0</v>
      </c>
      <c r="AI4566">
        <v>0</v>
      </c>
      <c r="AJ4566">
        <v>0</v>
      </c>
      <c r="AK4566">
        <v>0</v>
      </c>
      <c r="AL4566">
        <v>0</v>
      </c>
      <c r="AM4566">
        <v>0</v>
      </c>
      <c r="AN4566">
        <v>0</v>
      </c>
      <c r="AO4566">
        <v>0</v>
      </c>
      <c r="AP4566">
        <v>0</v>
      </c>
      <c r="AQ4566">
        <v>0</v>
      </c>
      <c r="AR4566">
        <v>0</v>
      </c>
      <c r="AS4566">
        <v>0</v>
      </c>
      <c r="AT4566">
        <v>0</v>
      </c>
      <c r="AU4566">
        <v>0</v>
      </c>
      <c r="AV4566">
        <v>0</v>
      </c>
      <c r="AW4566">
        <v>0</v>
      </c>
      <c r="AX4566">
        <v>0</v>
      </c>
      <c r="AY4566">
        <v>0</v>
      </c>
      <c r="AZ4566">
        <v>0</v>
      </c>
      <c r="BA4566">
        <v>0</v>
      </c>
      <c r="BB4566">
        <v>0</v>
      </c>
      <c r="BC4566">
        <v>0</v>
      </c>
      <c r="BD4566">
        <v>0</v>
      </c>
      <c r="BE4566">
        <v>0</v>
      </c>
      <c r="BF4566">
        <v>0</v>
      </c>
      <c r="BG4566">
        <v>0</v>
      </c>
      <c r="BH4566">
        <v>1</v>
      </c>
      <c r="BI4566">
        <v>0</v>
      </c>
      <c r="BJ4566" s="2">
        <v>45944</v>
      </c>
      <c r="BK4566">
        <v>0</v>
      </c>
      <c r="BL4566" s="3" t="str">
        <f>VLOOKUP(O4566,DropDownList!$H$1:$I$7,2,FALSE)</f>
        <v>2024/25</v>
      </c>
      <c r="BM4566" s="3" t="str">
        <f t="shared" si="71"/>
        <v>CONF</v>
      </c>
    </row>
    <row r="4567" spans="1:65" x14ac:dyDescent="0.2">
      <c r="A4567">
        <v>2025</v>
      </c>
      <c r="B4567">
        <v>10</v>
      </c>
      <c r="C4567" t="s">
        <v>198</v>
      </c>
      <c r="D4567" t="s">
        <v>201</v>
      </c>
      <c r="E4567" t="s">
        <v>29</v>
      </c>
      <c r="F4567">
        <v>9716</v>
      </c>
      <c r="G4567" t="s">
        <v>158</v>
      </c>
      <c r="H4567" t="s">
        <v>200</v>
      </c>
      <c r="I4567" t="s">
        <v>142</v>
      </c>
      <c r="J4567" s="1">
        <v>45931</v>
      </c>
      <c r="K4567" t="s">
        <v>253</v>
      </c>
      <c r="L4567">
        <v>3</v>
      </c>
      <c r="M4567" t="s">
        <v>429</v>
      </c>
      <c r="N4567" t="s">
        <v>145</v>
      </c>
      <c r="O4567" t="s">
        <v>155</v>
      </c>
      <c r="P4567" t="s">
        <v>159</v>
      </c>
      <c r="Q4567">
        <v>0</v>
      </c>
      <c r="R4567">
        <v>1</v>
      </c>
      <c r="S4567">
        <v>8000</v>
      </c>
      <c r="T4567">
        <v>8.77</v>
      </c>
      <c r="U4567">
        <v>0</v>
      </c>
      <c r="V4567">
        <v>0</v>
      </c>
      <c r="W4567">
        <v>0</v>
      </c>
      <c r="X4567">
        <v>0</v>
      </c>
      <c r="Y4567">
        <v>0</v>
      </c>
      <c r="Z4567">
        <v>0</v>
      </c>
      <c r="AA4567">
        <v>7991.23</v>
      </c>
      <c r="AB4567">
        <v>0</v>
      </c>
      <c r="AC4567">
        <v>0</v>
      </c>
      <c r="AD4567">
        <v>0</v>
      </c>
      <c r="AE4567">
        <v>0</v>
      </c>
      <c r="AF4567">
        <v>0</v>
      </c>
      <c r="AG4567">
        <v>0</v>
      </c>
      <c r="AH4567">
        <v>0</v>
      </c>
      <c r="AI4567">
        <v>0</v>
      </c>
      <c r="AJ4567">
        <v>0</v>
      </c>
      <c r="AK4567">
        <v>0</v>
      </c>
      <c r="AL4567">
        <v>0</v>
      </c>
      <c r="AM4567">
        <v>0</v>
      </c>
      <c r="AN4567">
        <v>0</v>
      </c>
      <c r="AO4567">
        <v>0</v>
      </c>
      <c r="AP4567">
        <v>0</v>
      </c>
      <c r="AQ4567">
        <v>0</v>
      </c>
      <c r="AR4567">
        <v>0</v>
      </c>
      <c r="AS4567">
        <v>0</v>
      </c>
      <c r="AT4567">
        <v>0</v>
      </c>
      <c r="AU4567">
        <v>0</v>
      </c>
      <c r="AV4567">
        <v>0</v>
      </c>
      <c r="AW4567">
        <v>0</v>
      </c>
      <c r="AX4567">
        <v>0</v>
      </c>
      <c r="AY4567">
        <v>0</v>
      </c>
      <c r="AZ4567">
        <v>0</v>
      </c>
      <c r="BA4567">
        <v>0</v>
      </c>
      <c r="BB4567">
        <v>0</v>
      </c>
      <c r="BC4567">
        <v>0</v>
      </c>
      <c r="BD4567">
        <v>0</v>
      </c>
      <c r="BE4567">
        <v>0</v>
      </c>
      <c r="BF4567">
        <v>0</v>
      </c>
      <c r="BG4567">
        <v>0</v>
      </c>
      <c r="BH4567">
        <v>1</v>
      </c>
      <c r="BI4567">
        <v>0</v>
      </c>
      <c r="BJ4567" s="2">
        <v>45944</v>
      </c>
      <c r="BK4567">
        <v>0</v>
      </c>
      <c r="BL4567" s="3" t="str">
        <f>VLOOKUP(O4567,DropDownList!$H$1:$I$7,2,FALSE)</f>
        <v>2022/23</v>
      </c>
      <c r="BM4567" s="3" t="str">
        <f t="shared" si="71"/>
        <v>CONF</v>
      </c>
    </row>
    <row r="4568" spans="1:65" x14ac:dyDescent="0.2">
      <c r="A4568">
        <v>2025</v>
      </c>
      <c r="B4568">
        <v>10</v>
      </c>
      <c r="C4568" t="s">
        <v>198</v>
      </c>
      <c r="D4568" t="s">
        <v>201</v>
      </c>
      <c r="E4568" t="s">
        <v>29</v>
      </c>
      <c r="F4568">
        <v>9716</v>
      </c>
      <c r="G4568" t="s">
        <v>158</v>
      </c>
      <c r="H4568" t="s">
        <v>200</v>
      </c>
      <c r="I4568" t="s">
        <v>142</v>
      </c>
      <c r="J4568" s="1">
        <v>45931</v>
      </c>
      <c r="K4568" t="s">
        <v>253</v>
      </c>
      <c r="L4568">
        <v>3</v>
      </c>
      <c r="M4568" t="s">
        <v>429</v>
      </c>
      <c r="N4568" t="s">
        <v>145</v>
      </c>
      <c r="O4568" t="s">
        <v>156</v>
      </c>
      <c r="P4568" t="s">
        <v>160</v>
      </c>
      <c r="Q4568">
        <v>860</v>
      </c>
      <c r="R4568">
        <v>35</v>
      </c>
      <c r="S4568">
        <v>17730</v>
      </c>
      <c r="T4568">
        <v>750</v>
      </c>
      <c r="U4568">
        <v>2</v>
      </c>
      <c r="V4568">
        <v>1</v>
      </c>
      <c r="W4568">
        <v>650</v>
      </c>
      <c r="X4568">
        <v>650</v>
      </c>
      <c r="Y4568">
        <v>0</v>
      </c>
      <c r="Z4568">
        <v>0</v>
      </c>
      <c r="AA4568">
        <v>16120</v>
      </c>
      <c r="AB4568">
        <v>0</v>
      </c>
      <c r="AC4568">
        <v>15240</v>
      </c>
      <c r="AD4568">
        <v>0</v>
      </c>
      <c r="AE4568">
        <v>1</v>
      </c>
      <c r="AF4568">
        <v>31</v>
      </c>
      <c r="AG4568">
        <v>1</v>
      </c>
      <c r="AH4568">
        <v>2</v>
      </c>
      <c r="AI4568">
        <v>1</v>
      </c>
      <c r="AJ4568">
        <v>0</v>
      </c>
      <c r="AK4568">
        <v>0</v>
      </c>
      <c r="AL4568">
        <v>0</v>
      </c>
      <c r="AM4568">
        <v>0</v>
      </c>
      <c r="AN4568">
        <v>0</v>
      </c>
      <c r="AO4568">
        <v>15</v>
      </c>
      <c r="AP4568">
        <v>40</v>
      </c>
      <c r="AQ4568">
        <v>16</v>
      </c>
      <c r="AR4568">
        <v>0</v>
      </c>
      <c r="AS4568">
        <v>7</v>
      </c>
      <c r="AT4568">
        <v>0</v>
      </c>
      <c r="AU4568">
        <v>1</v>
      </c>
      <c r="AV4568">
        <v>0</v>
      </c>
      <c r="AW4568">
        <v>0</v>
      </c>
      <c r="AX4568">
        <v>0</v>
      </c>
      <c r="AY4568">
        <v>3</v>
      </c>
      <c r="AZ4568">
        <v>5</v>
      </c>
      <c r="BA4568">
        <v>5</v>
      </c>
      <c r="BB4568">
        <v>1</v>
      </c>
      <c r="BC4568">
        <v>0</v>
      </c>
      <c r="BD4568">
        <v>2</v>
      </c>
      <c r="BE4568">
        <v>0</v>
      </c>
      <c r="BF4568">
        <v>31</v>
      </c>
      <c r="BG4568">
        <v>210</v>
      </c>
      <c r="BH4568">
        <v>0</v>
      </c>
      <c r="BI4568">
        <v>2</v>
      </c>
      <c r="BJ4568" s="2">
        <v>45944</v>
      </c>
      <c r="BK4568">
        <v>0</v>
      </c>
      <c r="BL4568" s="3" t="str">
        <f>VLOOKUP(O4568,DropDownList!$H$1:$I$7,2,FALSE)</f>
        <v>2023/24</v>
      </c>
      <c r="BM4568" s="3" t="str">
        <f t="shared" si="71"/>
        <v>SC COURT</v>
      </c>
    </row>
    <row r="4569" spans="1:65" x14ac:dyDescent="0.2">
      <c r="A4569">
        <v>2025</v>
      </c>
      <c r="B4569">
        <v>10</v>
      </c>
      <c r="C4569" t="s">
        <v>198</v>
      </c>
      <c r="D4569" t="s">
        <v>201</v>
      </c>
      <c r="E4569" t="s">
        <v>29</v>
      </c>
      <c r="F4569">
        <v>9716</v>
      </c>
      <c r="G4569" t="s">
        <v>158</v>
      </c>
      <c r="H4569" t="s">
        <v>200</v>
      </c>
      <c r="I4569" t="s">
        <v>142</v>
      </c>
      <c r="J4569" s="1">
        <v>45931</v>
      </c>
      <c r="K4569" t="s">
        <v>253</v>
      </c>
      <c r="L4569">
        <v>3</v>
      </c>
      <c r="M4569" t="s">
        <v>429</v>
      </c>
      <c r="N4569" t="s">
        <v>145</v>
      </c>
      <c r="O4569" t="s">
        <v>155</v>
      </c>
      <c r="P4569" t="s">
        <v>160</v>
      </c>
      <c r="Q4569">
        <v>435.45</v>
      </c>
      <c r="R4569">
        <v>47</v>
      </c>
      <c r="S4569">
        <v>24517</v>
      </c>
      <c r="T4569">
        <v>320</v>
      </c>
      <c r="U4569">
        <v>3</v>
      </c>
      <c r="V4569">
        <v>0</v>
      </c>
      <c r="W4569">
        <v>0</v>
      </c>
      <c r="X4569">
        <v>0</v>
      </c>
      <c r="Y4569">
        <v>0</v>
      </c>
      <c r="Z4569">
        <v>0</v>
      </c>
      <c r="AA4569">
        <v>23761.55</v>
      </c>
      <c r="AB4569">
        <v>3670</v>
      </c>
      <c r="AC4569">
        <v>18966.55</v>
      </c>
      <c r="AD4569">
        <v>0</v>
      </c>
      <c r="AE4569">
        <v>0</v>
      </c>
      <c r="AF4569">
        <v>43</v>
      </c>
      <c r="AG4569">
        <v>3</v>
      </c>
      <c r="AH4569">
        <v>0</v>
      </c>
      <c r="AI4569">
        <v>0</v>
      </c>
      <c r="AJ4569">
        <v>0</v>
      </c>
      <c r="AK4569">
        <v>0</v>
      </c>
      <c r="AL4569">
        <v>0</v>
      </c>
      <c r="AM4569">
        <v>0</v>
      </c>
      <c r="AN4569">
        <v>0</v>
      </c>
      <c r="AO4569">
        <v>16</v>
      </c>
      <c r="AP4569">
        <v>47</v>
      </c>
      <c r="AQ4569">
        <v>16</v>
      </c>
      <c r="AR4569">
        <v>0</v>
      </c>
      <c r="AS4569">
        <v>7</v>
      </c>
      <c r="AT4569">
        <v>0</v>
      </c>
      <c r="AU4569">
        <v>2</v>
      </c>
      <c r="AV4569">
        <v>0</v>
      </c>
      <c r="AW4569">
        <v>0</v>
      </c>
      <c r="AX4569">
        <v>0</v>
      </c>
      <c r="AY4569">
        <v>6</v>
      </c>
      <c r="AZ4569">
        <v>8</v>
      </c>
      <c r="BA4569">
        <v>4</v>
      </c>
      <c r="BB4569">
        <v>1</v>
      </c>
      <c r="BC4569">
        <v>1</v>
      </c>
      <c r="BD4569">
        <v>0</v>
      </c>
      <c r="BE4569">
        <v>0</v>
      </c>
      <c r="BF4569">
        <v>46</v>
      </c>
      <c r="BG4569">
        <v>0</v>
      </c>
      <c r="BH4569">
        <v>1</v>
      </c>
      <c r="BI4569">
        <v>3</v>
      </c>
      <c r="BJ4569" s="2">
        <v>45944</v>
      </c>
      <c r="BK4569">
        <v>0</v>
      </c>
      <c r="BL4569" s="3" t="str">
        <f>VLOOKUP(O4569,DropDownList!$H$1:$I$7,2,FALSE)</f>
        <v>2022/23</v>
      </c>
      <c r="BM4569" s="3" t="str">
        <f t="shared" si="71"/>
        <v>SC COURT</v>
      </c>
    </row>
    <row r="4570" spans="1:65" x14ac:dyDescent="0.2">
      <c r="A4570">
        <v>2025</v>
      </c>
      <c r="B4570">
        <v>10</v>
      </c>
      <c r="C4570" t="s">
        <v>198</v>
      </c>
      <c r="D4570" t="s">
        <v>201</v>
      </c>
      <c r="E4570" t="s">
        <v>29</v>
      </c>
      <c r="F4570">
        <v>9716</v>
      </c>
      <c r="G4570" t="s">
        <v>158</v>
      </c>
      <c r="H4570" t="s">
        <v>200</v>
      </c>
      <c r="I4570" t="s">
        <v>142</v>
      </c>
      <c r="J4570" s="1">
        <v>45931</v>
      </c>
      <c r="K4570" t="s">
        <v>253</v>
      </c>
      <c r="L4570">
        <v>3</v>
      </c>
      <c r="M4570" t="s">
        <v>429</v>
      </c>
      <c r="N4570" t="s">
        <v>145</v>
      </c>
      <c r="O4570" t="s">
        <v>155</v>
      </c>
      <c r="P4570" t="s">
        <v>161</v>
      </c>
      <c r="Q4570">
        <v>0</v>
      </c>
      <c r="R4570">
        <v>45</v>
      </c>
      <c r="S4570">
        <v>1125</v>
      </c>
      <c r="T4570">
        <v>0</v>
      </c>
      <c r="U4570">
        <v>3</v>
      </c>
      <c r="V4570">
        <v>0</v>
      </c>
      <c r="W4570">
        <v>0</v>
      </c>
      <c r="X4570">
        <v>0</v>
      </c>
      <c r="Y4570">
        <v>0</v>
      </c>
      <c r="Z4570">
        <v>0</v>
      </c>
      <c r="AA4570">
        <v>1125</v>
      </c>
      <c r="AB4570">
        <v>0</v>
      </c>
      <c r="AC4570">
        <v>0</v>
      </c>
      <c r="AD4570">
        <v>0</v>
      </c>
      <c r="AE4570">
        <v>0</v>
      </c>
      <c r="AF4570">
        <v>45</v>
      </c>
      <c r="AG4570">
        <v>0</v>
      </c>
      <c r="AH4570">
        <v>0</v>
      </c>
      <c r="AI4570">
        <v>0</v>
      </c>
      <c r="AJ4570">
        <v>0</v>
      </c>
      <c r="AK4570">
        <v>0</v>
      </c>
      <c r="AL4570">
        <v>0</v>
      </c>
      <c r="AM4570">
        <v>0</v>
      </c>
      <c r="AN4570">
        <v>0</v>
      </c>
      <c r="AO4570">
        <v>15</v>
      </c>
      <c r="AP4570">
        <v>43</v>
      </c>
      <c r="AQ4570">
        <v>15</v>
      </c>
      <c r="AR4570">
        <v>0</v>
      </c>
      <c r="AS4570">
        <v>7</v>
      </c>
      <c r="AT4570">
        <v>0</v>
      </c>
      <c r="AU4570">
        <v>1</v>
      </c>
      <c r="AV4570">
        <v>0</v>
      </c>
      <c r="AW4570">
        <v>0</v>
      </c>
      <c r="AX4570">
        <v>0</v>
      </c>
      <c r="AY4570">
        <v>6</v>
      </c>
      <c r="AZ4570">
        <v>7</v>
      </c>
      <c r="BA4570">
        <v>3</v>
      </c>
      <c r="BB4570">
        <v>1</v>
      </c>
      <c r="BC4570">
        <v>1</v>
      </c>
      <c r="BD4570">
        <v>0</v>
      </c>
      <c r="BE4570">
        <v>0</v>
      </c>
      <c r="BF4570">
        <v>44</v>
      </c>
      <c r="BG4570">
        <v>0</v>
      </c>
      <c r="BH4570">
        <v>0</v>
      </c>
      <c r="BI4570">
        <v>3</v>
      </c>
      <c r="BJ4570" s="2">
        <v>45944</v>
      </c>
      <c r="BK4570">
        <v>0</v>
      </c>
      <c r="BL4570" s="3" t="str">
        <f>VLOOKUP(O4570,DropDownList!$H$1:$I$7,2,FALSE)</f>
        <v>2022/23</v>
      </c>
      <c r="BM4570" s="3" t="str">
        <f t="shared" si="71"/>
        <v>VSUR</v>
      </c>
    </row>
    <row r="4571" spans="1:65" x14ac:dyDescent="0.2">
      <c r="A4571">
        <v>2025</v>
      </c>
      <c r="B4571">
        <v>10</v>
      </c>
      <c r="C4571" t="s">
        <v>198</v>
      </c>
      <c r="D4571" t="s">
        <v>201</v>
      </c>
      <c r="E4571" t="s">
        <v>29</v>
      </c>
      <c r="F4571">
        <v>9716</v>
      </c>
      <c r="G4571" t="s">
        <v>158</v>
      </c>
      <c r="H4571" t="s">
        <v>200</v>
      </c>
      <c r="I4571" t="s">
        <v>142</v>
      </c>
      <c r="J4571" s="1">
        <v>45931</v>
      </c>
      <c r="K4571" t="s">
        <v>253</v>
      </c>
      <c r="L4571">
        <v>3</v>
      </c>
      <c r="M4571" t="s">
        <v>429</v>
      </c>
      <c r="N4571" t="s">
        <v>145</v>
      </c>
      <c r="O4571" t="s">
        <v>149</v>
      </c>
      <c r="P4571" t="s">
        <v>161</v>
      </c>
      <c r="Q4571">
        <v>70</v>
      </c>
      <c r="R4571">
        <v>15</v>
      </c>
      <c r="S4571">
        <v>400</v>
      </c>
      <c r="T4571">
        <v>0</v>
      </c>
      <c r="U4571">
        <v>9</v>
      </c>
      <c r="V4571">
        <v>2</v>
      </c>
      <c r="W4571">
        <v>30</v>
      </c>
      <c r="X4571">
        <v>30</v>
      </c>
      <c r="Y4571">
        <v>0</v>
      </c>
      <c r="Z4571">
        <v>0</v>
      </c>
      <c r="AA4571">
        <v>330</v>
      </c>
      <c r="AB4571">
        <v>0</v>
      </c>
      <c r="AC4571">
        <v>0</v>
      </c>
      <c r="AD4571">
        <v>2</v>
      </c>
      <c r="AE4571">
        <v>0</v>
      </c>
      <c r="AF4571">
        <v>12</v>
      </c>
      <c r="AG4571">
        <v>0</v>
      </c>
      <c r="AH4571">
        <v>0</v>
      </c>
      <c r="AI4571">
        <v>3</v>
      </c>
      <c r="AJ4571">
        <v>0</v>
      </c>
      <c r="AK4571">
        <v>0</v>
      </c>
      <c r="AL4571">
        <v>0</v>
      </c>
      <c r="AM4571">
        <v>0</v>
      </c>
      <c r="AN4571">
        <v>0</v>
      </c>
      <c r="AO4571">
        <v>6</v>
      </c>
      <c r="AP4571">
        <v>9</v>
      </c>
      <c r="AQ4571">
        <v>6</v>
      </c>
      <c r="AR4571">
        <v>0</v>
      </c>
      <c r="AS4571">
        <v>0</v>
      </c>
      <c r="AT4571">
        <v>0</v>
      </c>
      <c r="AU4571">
        <v>0</v>
      </c>
      <c r="AV4571">
        <v>0</v>
      </c>
      <c r="AW4571">
        <v>0</v>
      </c>
      <c r="AX4571">
        <v>0</v>
      </c>
      <c r="AY4571">
        <v>0</v>
      </c>
      <c r="AZ4571">
        <v>1</v>
      </c>
      <c r="BA4571">
        <v>0</v>
      </c>
      <c r="BB4571">
        <v>0</v>
      </c>
      <c r="BC4571">
        <v>0</v>
      </c>
      <c r="BD4571">
        <v>0</v>
      </c>
      <c r="BE4571">
        <v>0</v>
      </c>
      <c r="BF4571">
        <v>15</v>
      </c>
      <c r="BG4571">
        <v>70</v>
      </c>
      <c r="BH4571">
        <v>0</v>
      </c>
      <c r="BI4571">
        <v>9</v>
      </c>
      <c r="BJ4571" s="2">
        <v>45944</v>
      </c>
      <c r="BK4571">
        <v>0</v>
      </c>
      <c r="BL4571" s="3" t="str">
        <f>VLOOKUP(O4571,DropDownList!$H$1:$I$7,2,FALSE)</f>
        <v>2025/26</v>
      </c>
      <c r="BM4571" s="3" t="str">
        <f t="shared" si="71"/>
        <v>VSUR</v>
      </c>
    </row>
    <row r="4572" spans="1:65" x14ac:dyDescent="0.2">
      <c r="A4572">
        <v>2025</v>
      </c>
      <c r="B4572">
        <v>10</v>
      </c>
      <c r="C4572" t="s">
        <v>198</v>
      </c>
      <c r="D4572" t="s">
        <v>201</v>
      </c>
      <c r="E4572" t="s">
        <v>29</v>
      </c>
      <c r="F4572">
        <v>9716</v>
      </c>
      <c r="G4572" t="s">
        <v>158</v>
      </c>
      <c r="H4572" t="s">
        <v>200</v>
      </c>
      <c r="I4572" t="s">
        <v>142</v>
      </c>
      <c r="J4572" s="1">
        <v>45931</v>
      </c>
      <c r="K4572" t="s">
        <v>253</v>
      </c>
      <c r="L4572">
        <v>3</v>
      </c>
      <c r="M4572" t="s">
        <v>429</v>
      </c>
      <c r="N4572" t="s">
        <v>145</v>
      </c>
      <c r="O4572" t="s">
        <v>147</v>
      </c>
      <c r="P4572" t="s">
        <v>160</v>
      </c>
      <c r="Q4572">
        <v>4186.88</v>
      </c>
      <c r="R4572">
        <v>31</v>
      </c>
      <c r="S4572">
        <v>19505</v>
      </c>
      <c r="T4572">
        <v>0</v>
      </c>
      <c r="U4572">
        <v>11</v>
      </c>
      <c r="V4572">
        <v>9</v>
      </c>
      <c r="W4572">
        <v>2270</v>
      </c>
      <c r="X4572">
        <v>3880</v>
      </c>
      <c r="Y4572">
        <v>0</v>
      </c>
      <c r="Z4572">
        <v>0</v>
      </c>
      <c r="AA4572">
        <v>15318.12</v>
      </c>
      <c r="AB4572">
        <v>300</v>
      </c>
      <c r="AC4572">
        <v>14153.12</v>
      </c>
      <c r="AD4572">
        <v>5</v>
      </c>
      <c r="AE4572">
        <v>4</v>
      </c>
      <c r="AF4572">
        <v>20</v>
      </c>
      <c r="AG4572">
        <v>6</v>
      </c>
      <c r="AH4572">
        <v>0</v>
      </c>
      <c r="AI4572">
        <v>5</v>
      </c>
      <c r="AJ4572">
        <v>0</v>
      </c>
      <c r="AK4572">
        <v>0</v>
      </c>
      <c r="AL4572">
        <v>0</v>
      </c>
      <c r="AM4572">
        <v>0</v>
      </c>
      <c r="AN4572">
        <v>0</v>
      </c>
      <c r="AO4572">
        <v>15</v>
      </c>
      <c r="AP4572">
        <v>33</v>
      </c>
      <c r="AQ4572">
        <v>17</v>
      </c>
      <c r="AR4572">
        <v>0</v>
      </c>
      <c r="AS4572">
        <v>6</v>
      </c>
      <c r="AT4572">
        <v>0</v>
      </c>
      <c r="AU4572">
        <v>1</v>
      </c>
      <c r="AV4572">
        <v>2</v>
      </c>
      <c r="AW4572">
        <v>0</v>
      </c>
      <c r="AX4572">
        <v>0</v>
      </c>
      <c r="AY4572">
        <v>2</v>
      </c>
      <c r="AZ4572">
        <v>3</v>
      </c>
      <c r="BA4572">
        <v>0</v>
      </c>
      <c r="BB4572">
        <v>0</v>
      </c>
      <c r="BC4572">
        <v>0</v>
      </c>
      <c r="BD4572">
        <v>1</v>
      </c>
      <c r="BE4572">
        <v>0</v>
      </c>
      <c r="BF4572">
        <v>30</v>
      </c>
      <c r="BG4572">
        <v>2860</v>
      </c>
      <c r="BH4572">
        <v>0</v>
      </c>
      <c r="BI4572">
        <v>11</v>
      </c>
      <c r="BJ4572" s="2">
        <v>45944</v>
      </c>
      <c r="BK4572">
        <v>0</v>
      </c>
      <c r="BL4572" s="3" t="str">
        <f>VLOOKUP(O4572,DropDownList!$H$1:$I$7,2,FALSE)</f>
        <v>2024/25</v>
      </c>
      <c r="BM4572" s="3" t="str">
        <f t="shared" si="71"/>
        <v>SC COURT</v>
      </c>
    </row>
    <row r="4573" spans="1:65" x14ac:dyDescent="0.2">
      <c r="A4573">
        <v>2025</v>
      </c>
      <c r="B4573">
        <v>10</v>
      </c>
      <c r="C4573" t="s">
        <v>198</v>
      </c>
      <c r="D4573" t="s">
        <v>201</v>
      </c>
      <c r="E4573" t="s">
        <v>29</v>
      </c>
      <c r="F4573">
        <v>9716</v>
      </c>
      <c r="G4573" t="s">
        <v>158</v>
      </c>
      <c r="H4573" t="s">
        <v>200</v>
      </c>
      <c r="I4573" t="s">
        <v>142</v>
      </c>
      <c r="J4573" s="1">
        <v>45931</v>
      </c>
      <c r="K4573" t="s">
        <v>253</v>
      </c>
      <c r="L4573">
        <v>3</v>
      </c>
      <c r="M4573" t="s">
        <v>429</v>
      </c>
      <c r="N4573" t="s">
        <v>145</v>
      </c>
      <c r="O4573" t="s">
        <v>156</v>
      </c>
      <c r="P4573" t="s">
        <v>161</v>
      </c>
      <c r="Q4573">
        <v>10</v>
      </c>
      <c r="R4573">
        <v>35</v>
      </c>
      <c r="S4573">
        <v>920</v>
      </c>
      <c r="T4573">
        <v>50</v>
      </c>
      <c r="U4573">
        <v>2</v>
      </c>
      <c r="V4573">
        <v>0</v>
      </c>
      <c r="W4573">
        <v>0</v>
      </c>
      <c r="X4573">
        <v>0</v>
      </c>
      <c r="Y4573">
        <v>0</v>
      </c>
      <c r="Z4573">
        <v>0</v>
      </c>
      <c r="AA4573">
        <v>860</v>
      </c>
      <c r="AB4573">
        <v>0</v>
      </c>
      <c r="AC4573">
        <v>0</v>
      </c>
      <c r="AD4573">
        <v>0</v>
      </c>
      <c r="AE4573">
        <v>0</v>
      </c>
      <c r="AF4573">
        <v>32</v>
      </c>
      <c r="AG4573">
        <v>0</v>
      </c>
      <c r="AH4573">
        <v>2</v>
      </c>
      <c r="AI4573">
        <v>1</v>
      </c>
      <c r="AJ4573">
        <v>0</v>
      </c>
      <c r="AK4573">
        <v>0</v>
      </c>
      <c r="AL4573">
        <v>0</v>
      </c>
      <c r="AM4573">
        <v>0</v>
      </c>
      <c r="AN4573">
        <v>0</v>
      </c>
      <c r="AO4573">
        <v>15</v>
      </c>
      <c r="AP4573">
        <v>42</v>
      </c>
      <c r="AQ4573">
        <v>17</v>
      </c>
      <c r="AR4573">
        <v>0</v>
      </c>
      <c r="AS4573">
        <v>8</v>
      </c>
      <c r="AT4573">
        <v>0</v>
      </c>
      <c r="AU4573">
        <v>1</v>
      </c>
      <c r="AV4573">
        <v>0</v>
      </c>
      <c r="AW4573">
        <v>0</v>
      </c>
      <c r="AX4573">
        <v>0</v>
      </c>
      <c r="AY4573">
        <v>3</v>
      </c>
      <c r="AZ4573">
        <v>5</v>
      </c>
      <c r="BA4573">
        <v>5</v>
      </c>
      <c r="BB4573">
        <v>1</v>
      </c>
      <c r="BC4573">
        <v>0</v>
      </c>
      <c r="BD4573">
        <v>2</v>
      </c>
      <c r="BE4573">
        <v>0</v>
      </c>
      <c r="BF4573">
        <v>31</v>
      </c>
      <c r="BG4573">
        <v>10</v>
      </c>
      <c r="BH4573">
        <v>0</v>
      </c>
      <c r="BI4573">
        <v>2</v>
      </c>
      <c r="BJ4573" s="2">
        <v>45944</v>
      </c>
      <c r="BK4573">
        <v>0</v>
      </c>
      <c r="BL4573" s="3" t="str">
        <f>VLOOKUP(O4573,DropDownList!$H$1:$I$7,2,FALSE)</f>
        <v>2023/24</v>
      </c>
      <c r="BM4573" s="3" t="str">
        <f t="shared" si="71"/>
        <v>VSUR</v>
      </c>
    </row>
    <row r="4574" spans="1:65" x14ac:dyDescent="0.2">
      <c r="A4574">
        <v>2025</v>
      </c>
      <c r="B4574">
        <v>10</v>
      </c>
      <c r="C4574" t="s">
        <v>198</v>
      </c>
      <c r="D4574" t="s">
        <v>201</v>
      </c>
      <c r="E4574" t="s">
        <v>29</v>
      </c>
      <c r="F4574">
        <v>9716</v>
      </c>
      <c r="G4574" t="s">
        <v>158</v>
      </c>
      <c r="H4574" t="s">
        <v>200</v>
      </c>
      <c r="I4574" t="s">
        <v>142</v>
      </c>
      <c r="J4574" s="1">
        <v>45931</v>
      </c>
      <c r="K4574" t="s">
        <v>253</v>
      </c>
      <c r="L4574">
        <v>3</v>
      </c>
      <c r="M4574" t="s">
        <v>429</v>
      </c>
      <c r="N4574" t="s">
        <v>145</v>
      </c>
      <c r="O4574" t="s">
        <v>149</v>
      </c>
      <c r="P4574" t="s">
        <v>160</v>
      </c>
      <c r="Q4574">
        <v>3095</v>
      </c>
      <c r="R4574">
        <v>15</v>
      </c>
      <c r="S4574">
        <v>6960</v>
      </c>
      <c r="T4574">
        <v>0</v>
      </c>
      <c r="U4574">
        <v>9</v>
      </c>
      <c r="V4574">
        <v>6</v>
      </c>
      <c r="W4574">
        <v>840</v>
      </c>
      <c r="X4574">
        <v>1575</v>
      </c>
      <c r="Y4574">
        <v>0</v>
      </c>
      <c r="Z4574">
        <v>0</v>
      </c>
      <c r="AA4574">
        <v>3865</v>
      </c>
      <c r="AB4574">
        <v>0</v>
      </c>
      <c r="AC4574">
        <v>3535</v>
      </c>
      <c r="AD4574">
        <v>2</v>
      </c>
      <c r="AE4574">
        <v>4</v>
      </c>
      <c r="AF4574">
        <v>6</v>
      </c>
      <c r="AG4574">
        <v>6</v>
      </c>
      <c r="AH4574">
        <v>0</v>
      </c>
      <c r="AI4574">
        <v>3</v>
      </c>
      <c r="AJ4574">
        <v>0</v>
      </c>
      <c r="AK4574">
        <v>0</v>
      </c>
      <c r="AL4574">
        <v>0</v>
      </c>
      <c r="AM4574">
        <v>0</v>
      </c>
      <c r="AN4574">
        <v>0</v>
      </c>
      <c r="AO4574">
        <v>6</v>
      </c>
      <c r="AP4574">
        <v>9</v>
      </c>
      <c r="AQ4574">
        <v>6</v>
      </c>
      <c r="AR4574">
        <v>0</v>
      </c>
      <c r="AS4574">
        <v>0</v>
      </c>
      <c r="AT4574">
        <v>0</v>
      </c>
      <c r="AU4574">
        <v>0</v>
      </c>
      <c r="AV4574">
        <v>0</v>
      </c>
      <c r="AW4574">
        <v>0</v>
      </c>
      <c r="AX4574">
        <v>0</v>
      </c>
      <c r="AY4574">
        <v>0</v>
      </c>
      <c r="AZ4574">
        <v>1</v>
      </c>
      <c r="BA4574">
        <v>0</v>
      </c>
      <c r="BB4574">
        <v>0</v>
      </c>
      <c r="BC4574">
        <v>0</v>
      </c>
      <c r="BD4574">
        <v>0</v>
      </c>
      <c r="BE4574">
        <v>0</v>
      </c>
      <c r="BF4574">
        <v>15</v>
      </c>
      <c r="BG4574">
        <v>1170</v>
      </c>
      <c r="BH4574">
        <v>0</v>
      </c>
      <c r="BI4574">
        <v>9</v>
      </c>
      <c r="BJ4574" s="2">
        <v>45944</v>
      </c>
      <c r="BK4574">
        <v>0</v>
      </c>
      <c r="BL4574" s="3" t="str">
        <f>VLOOKUP(O4574,DropDownList!$H$1:$I$7,2,FALSE)</f>
        <v>2025/26</v>
      </c>
      <c r="BM4574" s="3" t="str">
        <f t="shared" si="71"/>
        <v>SC COURT</v>
      </c>
    </row>
    <row r="4575" spans="1:65" x14ac:dyDescent="0.2">
      <c r="A4575">
        <v>2025</v>
      </c>
      <c r="B4575">
        <v>10</v>
      </c>
      <c r="C4575" t="s">
        <v>198</v>
      </c>
      <c r="D4575" t="s">
        <v>201</v>
      </c>
      <c r="E4575" t="s">
        <v>29</v>
      </c>
      <c r="F4575">
        <v>9716</v>
      </c>
      <c r="G4575" t="s">
        <v>158</v>
      </c>
      <c r="H4575" t="s">
        <v>200</v>
      </c>
      <c r="I4575" t="s">
        <v>142</v>
      </c>
      <c r="J4575" s="1">
        <v>45931</v>
      </c>
      <c r="K4575" t="s">
        <v>253</v>
      </c>
      <c r="L4575">
        <v>3</v>
      </c>
      <c r="M4575" t="s">
        <v>429</v>
      </c>
      <c r="N4575" t="s">
        <v>145</v>
      </c>
      <c r="O4575" t="s">
        <v>147</v>
      </c>
      <c r="P4575" t="s">
        <v>161</v>
      </c>
      <c r="Q4575">
        <v>140</v>
      </c>
      <c r="R4575">
        <v>31</v>
      </c>
      <c r="S4575">
        <v>1005</v>
      </c>
      <c r="T4575">
        <v>0</v>
      </c>
      <c r="U4575">
        <v>11</v>
      </c>
      <c r="V4575">
        <v>5</v>
      </c>
      <c r="W4575">
        <v>140</v>
      </c>
      <c r="X4575">
        <v>140</v>
      </c>
      <c r="Y4575">
        <v>0</v>
      </c>
      <c r="Z4575">
        <v>0</v>
      </c>
      <c r="AA4575">
        <v>865</v>
      </c>
      <c r="AB4575">
        <v>0</v>
      </c>
      <c r="AC4575">
        <v>0</v>
      </c>
      <c r="AD4575">
        <v>5</v>
      </c>
      <c r="AE4575">
        <v>0</v>
      </c>
      <c r="AF4575">
        <v>26</v>
      </c>
      <c r="AG4575">
        <v>0</v>
      </c>
      <c r="AH4575">
        <v>0</v>
      </c>
      <c r="AI4575">
        <v>5</v>
      </c>
      <c r="AJ4575">
        <v>0</v>
      </c>
      <c r="AK4575">
        <v>0</v>
      </c>
      <c r="AL4575">
        <v>0</v>
      </c>
      <c r="AM4575">
        <v>0</v>
      </c>
      <c r="AN4575">
        <v>0</v>
      </c>
      <c r="AO4575">
        <v>15</v>
      </c>
      <c r="AP4575">
        <v>35</v>
      </c>
      <c r="AQ4575">
        <v>18</v>
      </c>
      <c r="AR4575">
        <v>0</v>
      </c>
      <c r="AS4575">
        <v>6</v>
      </c>
      <c r="AT4575">
        <v>0</v>
      </c>
      <c r="AU4575">
        <v>1</v>
      </c>
      <c r="AV4575">
        <v>2</v>
      </c>
      <c r="AW4575">
        <v>0</v>
      </c>
      <c r="AX4575">
        <v>0</v>
      </c>
      <c r="AY4575">
        <v>2</v>
      </c>
      <c r="AZ4575">
        <v>4</v>
      </c>
      <c r="BA4575">
        <v>0</v>
      </c>
      <c r="BB4575">
        <v>0</v>
      </c>
      <c r="BC4575">
        <v>0</v>
      </c>
      <c r="BD4575">
        <v>1</v>
      </c>
      <c r="BE4575">
        <v>0</v>
      </c>
      <c r="BF4575">
        <v>30</v>
      </c>
      <c r="BG4575">
        <v>140</v>
      </c>
      <c r="BH4575">
        <v>0</v>
      </c>
      <c r="BI4575">
        <v>11</v>
      </c>
      <c r="BJ4575" s="2">
        <v>45944</v>
      </c>
      <c r="BK4575">
        <v>0</v>
      </c>
      <c r="BL4575" s="3" t="str">
        <f>VLOOKUP(O4575,DropDownList!$H$1:$I$7,2,FALSE)</f>
        <v>2024/25</v>
      </c>
      <c r="BM4575" s="3" t="str">
        <f t="shared" si="71"/>
        <v>VSUR</v>
      </c>
    </row>
    <row r="4576" spans="1:65" x14ac:dyDescent="0.2">
      <c r="A4576">
        <v>2025</v>
      </c>
      <c r="B4576">
        <v>10</v>
      </c>
      <c r="C4576" t="s">
        <v>198</v>
      </c>
      <c r="D4576" t="s">
        <v>202</v>
      </c>
      <c r="E4576" t="s">
        <v>30</v>
      </c>
      <c r="F4576">
        <v>9376</v>
      </c>
      <c r="G4576" t="s">
        <v>141</v>
      </c>
      <c r="H4576" t="s">
        <v>200</v>
      </c>
      <c r="I4576" t="s">
        <v>142</v>
      </c>
      <c r="J4576" s="1">
        <v>45931</v>
      </c>
      <c r="K4576" t="s">
        <v>253</v>
      </c>
      <c r="L4576">
        <v>3</v>
      </c>
      <c r="M4576" t="s">
        <v>429</v>
      </c>
      <c r="N4576" t="s">
        <v>145</v>
      </c>
      <c r="O4576" t="s">
        <v>147</v>
      </c>
      <c r="P4576" t="s">
        <v>150</v>
      </c>
      <c r="Q4576">
        <v>43046.97</v>
      </c>
      <c r="R4576">
        <v>431</v>
      </c>
      <c r="S4576">
        <v>78355.45</v>
      </c>
      <c r="T4576">
        <v>8652.42</v>
      </c>
      <c r="U4576">
        <v>243</v>
      </c>
      <c r="V4576">
        <v>122</v>
      </c>
      <c r="W4576">
        <v>21712.81</v>
      </c>
      <c r="X4576">
        <v>23868.91</v>
      </c>
      <c r="Y4576">
        <v>382</v>
      </c>
      <c r="Z4576">
        <v>69703.03</v>
      </c>
      <c r="AA4576">
        <v>26656.06</v>
      </c>
      <c r="AB4576">
        <v>8880.0499999999993</v>
      </c>
      <c r="AC4576">
        <v>17776.009999999998</v>
      </c>
      <c r="AD4576">
        <v>107</v>
      </c>
      <c r="AE4576">
        <v>15</v>
      </c>
      <c r="AF4576">
        <v>136</v>
      </c>
      <c r="AG4576">
        <v>63</v>
      </c>
      <c r="AH4576">
        <v>49</v>
      </c>
      <c r="AI4576">
        <v>180</v>
      </c>
      <c r="AJ4576">
        <v>59</v>
      </c>
      <c r="AK4576">
        <v>31</v>
      </c>
      <c r="AL4576">
        <v>9</v>
      </c>
      <c r="AM4576">
        <v>15</v>
      </c>
      <c r="AN4576">
        <v>3</v>
      </c>
      <c r="AO4576">
        <v>313</v>
      </c>
      <c r="AP4576">
        <v>952</v>
      </c>
      <c r="AQ4576">
        <v>326</v>
      </c>
      <c r="AR4576">
        <v>0</v>
      </c>
      <c r="AS4576">
        <v>128</v>
      </c>
      <c r="AT4576">
        <v>0</v>
      </c>
      <c r="AU4576">
        <v>26</v>
      </c>
      <c r="AV4576">
        <v>11</v>
      </c>
      <c r="AW4576">
        <v>0</v>
      </c>
      <c r="AX4576">
        <v>0</v>
      </c>
      <c r="AY4576">
        <v>129</v>
      </c>
      <c r="AZ4576">
        <v>192</v>
      </c>
      <c r="BA4576">
        <v>60</v>
      </c>
      <c r="BB4576">
        <v>8</v>
      </c>
      <c r="BC4576">
        <v>6</v>
      </c>
      <c r="BD4576">
        <v>0</v>
      </c>
      <c r="BE4576">
        <v>0</v>
      </c>
      <c r="BF4576">
        <v>316</v>
      </c>
      <c r="BG4576">
        <v>33559.61</v>
      </c>
      <c r="BH4576">
        <v>3</v>
      </c>
      <c r="BI4576">
        <v>242</v>
      </c>
      <c r="BJ4576" s="2">
        <v>45944</v>
      </c>
      <c r="BK4576">
        <v>0</v>
      </c>
      <c r="BL4576" s="3" t="str">
        <f>VLOOKUP(O4576,DropDownList!$H$1:$I$7,2,FALSE)</f>
        <v>2024/25</v>
      </c>
      <c r="BM4576" s="3" t="str">
        <f t="shared" si="71"/>
        <v>FISCAL FINES</v>
      </c>
    </row>
    <row r="4577" spans="1:65" x14ac:dyDescent="0.2">
      <c r="A4577">
        <v>2025</v>
      </c>
      <c r="B4577">
        <v>10</v>
      </c>
      <c r="C4577" t="s">
        <v>198</v>
      </c>
      <c r="D4577" t="s">
        <v>202</v>
      </c>
      <c r="E4577" t="s">
        <v>30</v>
      </c>
      <c r="F4577">
        <v>9376</v>
      </c>
      <c r="G4577" t="s">
        <v>141</v>
      </c>
      <c r="H4577" t="s">
        <v>200</v>
      </c>
      <c r="I4577" t="s">
        <v>142</v>
      </c>
      <c r="J4577" s="1">
        <v>45931</v>
      </c>
      <c r="K4577" t="s">
        <v>253</v>
      </c>
      <c r="L4577">
        <v>3</v>
      </c>
      <c r="M4577" t="s">
        <v>429</v>
      </c>
      <c r="N4577" t="s">
        <v>145</v>
      </c>
      <c r="O4577" t="s">
        <v>149</v>
      </c>
      <c r="P4577" t="s">
        <v>146</v>
      </c>
      <c r="Q4577">
        <v>360</v>
      </c>
      <c r="R4577">
        <v>92</v>
      </c>
      <c r="S4577">
        <v>1270</v>
      </c>
      <c r="T4577">
        <v>0</v>
      </c>
      <c r="U4577">
        <v>42</v>
      </c>
      <c r="V4577">
        <v>27</v>
      </c>
      <c r="W4577">
        <v>360</v>
      </c>
      <c r="X4577">
        <v>360</v>
      </c>
      <c r="Y4577">
        <v>0</v>
      </c>
      <c r="Z4577">
        <v>0</v>
      </c>
      <c r="AA4577">
        <v>910</v>
      </c>
      <c r="AB4577">
        <v>0</v>
      </c>
      <c r="AC4577">
        <v>0</v>
      </c>
      <c r="AD4577">
        <v>27</v>
      </c>
      <c r="AE4577">
        <v>0</v>
      </c>
      <c r="AF4577">
        <v>65</v>
      </c>
      <c r="AG4577">
        <v>0</v>
      </c>
      <c r="AH4577">
        <v>0</v>
      </c>
      <c r="AI4577">
        <v>27</v>
      </c>
      <c r="AJ4577">
        <v>0</v>
      </c>
      <c r="AK4577">
        <v>0</v>
      </c>
      <c r="AL4577">
        <v>0</v>
      </c>
      <c r="AM4577">
        <v>0</v>
      </c>
      <c r="AN4577">
        <v>0</v>
      </c>
      <c r="AO4577">
        <v>48</v>
      </c>
      <c r="AP4577">
        <v>81</v>
      </c>
      <c r="AQ4577">
        <v>48</v>
      </c>
      <c r="AR4577">
        <v>0</v>
      </c>
      <c r="AS4577">
        <v>20</v>
      </c>
      <c r="AT4577">
        <v>0</v>
      </c>
      <c r="AU4577">
        <v>0</v>
      </c>
      <c r="AV4577">
        <v>0</v>
      </c>
      <c r="AW4577">
        <v>0</v>
      </c>
      <c r="AX4577">
        <v>0</v>
      </c>
      <c r="AY4577">
        <v>0</v>
      </c>
      <c r="AZ4577">
        <v>8</v>
      </c>
      <c r="BA4577">
        <v>0</v>
      </c>
      <c r="BB4577">
        <v>1</v>
      </c>
      <c r="BC4577">
        <v>0</v>
      </c>
      <c r="BD4577">
        <v>0</v>
      </c>
      <c r="BE4577">
        <v>0</v>
      </c>
      <c r="BF4577">
        <v>92</v>
      </c>
      <c r="BG4577">
        <v>360</v>
      </c>
      <c r="BH4577">
        <v>0</v>
      </c>
      <c r="BI4577">
        <v>42</v>
      </c>
      <c r="BJ4577" s="2">
        <v>45944</v>
      </c>
      <c r="BK4577">
        <v>0</v>
      </c>
      <c r="BL4577" s="3" t="str">
        <f>VLOOKUP(O4577,DropDownList!$H$1:$I$7,2,FALSE)</f>
        <v>2025/26</v>
      </c>
      <c r="BM4577" s="3" t="str">
        <f t="shared" si="71"/>
        <v>VSUR</v>
      </c>
    </row>
    <row r="4578" spans="1:65" x14ac:dyDescent="0.2">
      <c r="A4578">
        <v>2025</v>
      </c>
      <c r="B4578">
        <v>10</v>
      </c>
      <c r="C4578" t="s">
        <v>198</v>
      </c>
      <c r="D4578" t="s">
        <v>202</v>
      </c>
      <c r="E4578" t="s">
        <v>30</v>
      </c>
      <c r="F4578">
        <v>9376</v>
      </c>
      <c r="G4578" t="s">
        <v>141</v>
      </c>
      <c r="H4578" t="s">
        <v>200</v>
      </c>
      <c r="I4578" t="s">
        <v>142</v>
      </c>
      <c r="J4578" s="1">
        <v>45931</v>
      </c>
      <c r="K4578" t="s">
        <v>253</v>
      </c>
      <c r="L4578">
        <v>3</v>
      </c>
      <c r="M4578" t="s">
        <v>429</v>
      </c>
      <c r="N4578" t="s">
        <v>145</v>
      </c>
      <c r="O4578" t="s">
        <v>149</v>
      </c>
      <c r="P4578" t="s">
        <v>152</v>
      </c>
      <c r="Q4578">
        <v>0</v>
      </c>
      <c r="R4578">
        <v>24</v>
      </c>
      <c r="S4578">
        <v>960</v>
      </c>
      <c r="T4578">
        <v>400</v>
      </c>
      <c r="U4578">
        <v>0</v>
      </c>
      <c r="V4578">
        <v>0</v>
      </c>
      <c r="W4578">
        <v>0</v>
      </c>
      <c r="X4578">
        <v>0</v>
      </c>
      <c r="Y4578">
        <v>0</v>
      </c>
      <c r="Z4578">
        <v>0</v>
      </c>
      <c r="AA4578">
        <v>560</v>
      </c>
      <c r="AB4578">
        <v>0</v>
      </c>
      <c r="AC4578">
        <v>560</v>
      </c>
      <c r="AD4578">
        <v>0</v>
      </c>
      <c r="AE4578">
        <v>0</v>
      </c>
      <c r="AF4578">
        <v>14</v>
      </c>
      <c r="AG4578">
        <v>0</v>
      </c>
      <c r="AH4578">
        <v>10</v>
      </c>
      <c r="AI4578">
        <v>0</v>
      </c>
      <c r="AJ4578">
        <v>0</v>
      </c>
      <c r="AK4578">
        <v>0</v>
      </c>
      <c r="AL4578">
        <v>0</v>
      </c>
      <c r="AM4578">
        <v>0</v>
      </c>
      <c r="AN4578">
        <v>0</v>
      </c>
      <c r="AO4578">
        <v>0</v>
      </c>
      <c r="AP4578">
        <v>0</v>
      </c>
      <c r="AQ4578">
        <v>0</v>
      </c>
      <c r="AR4578">
        <v>0</v>
      </c>
      <c r="AS4578">
        <v>0</v>
      </c>
      <c r="AT4578">
        <v>0</v>
      </c>
      <c r="AU4578">
        <v>0</v>
      </c>
      <c r="AV4578">
        <v>0</v>
      </c>
      <c r="AW4578">
        <v>0</v>
      </c>
      <c r="AX4578">
        <v>0</v>
      </c>
      <c r="AY4578">
        <v>0</v>
      </c>
      <c r="AZ4578">
        <v>0</v>
      </c>
      <c r="BA4578">
        <v>0</v>
      </c>
      <c r="BB4578">
        <v>0</v>
      </c>
      <c r="BC4578">
        <v>0</v>
      </c>
      <c r="BD4578">
        <v>0</v>
      </c>
      <c r="BE4578">
        <v>0</v>
      </c>
      <c r="BF4578">
        <v>0</v>
      </c>
      <c r="BG4578">
        <v>0</v>
      </c>
      <c r="BH4578">
        <v>0</v>
      </c>
      <c r="BI4578">
        <v>0</v>
      </c>
      <c r="BJ4578" s="2">
        <v>45944</v>
      </c>
      <c r="BK4578">
        <v>0</v>
      </c>
      <c r="BL4578" s="3" t="str">
        <f>VLOOKUP(O4578,DropDownList!$H$1:$I$7,2,FALSE)</f>
        <v>2025/26</v>
      </c>
      <c r="BM4578" s="3" t="str">
        <f t="shared" si="71"/>
        <v>PCOA</v>
      </c>
    </row>
    <row r="4579" spans="1:65" x14ac:dyDescent="0.2">
      <c r="A4579">
        <v>2025</v>
      </c>
      <c r="B4579">
        <v>10</v>
      </c>
      <c r="C4579" t="s">
        <v>198</v>
      </c>
      <c r="D4579" t="s">
        <v>202</v>
      </c>
      <c r="E4579" t="s">
        <v>30</v>
      </c>
      <c r="F4579">
        <v>9376</v>
      </c>
      <c r="G4579" t="s">
        <v>141</v>
      </c>
      <c r="H4579" t="s">
        <v>200</v>
      </c>
      <c r="I4579" t="s">
        <v>142</v>
      </c>
      <c r="J4579" s="1">
        <v>45931</v>
      </c>
      <c r="K4579" t="s">
        <v>253</v>
      </c>
      <c r="L4579">
        <v>3</v>
      </c>
      <c r="M4579" t="s">
        <v>429</v>
      </c>
      <c r="N4579" t="s">
        <v>145</v>
      </c>
      <c r="O4579" t="s">
        <v>149</v>
      </c>
      <c r="P4579" t="s">
        <v>148</v>
      </c>
      <c r="Q4579">
        <v>480</v>
      </c>
      <c r="R4579">
        <v>10</v>
      </c>
      <c r="S4579">
        <v>600</v>
      </c>
      <c r="T4579">
        <v>0</v>
      </c>
      <c r="U4579">
        <v>8</v>
      </c>
      <c r="V4579">
        <v>8</v>
      </c>
      <c r="W4579">
        <v>480</v>
      </c>
      <c r="X4579">
        <v>480</v>
      </c>
      <c r="Y4579">
        <v>0</v>
      </c>
      <c r="Z4579">
        <v>0</v>
      </c>
      <c r="AA4579">
        <v>120</v>
      </c>
      <c r="AB4579">
        <v>0</v>
      </c>
      <c r="AC4579">
        <v>120</v>
      </c>
      <c r="AD4579">
        <v>8</v>
      </c>
      <c r="AE4579">
        <v>0</v>
      </c>
      <c r="AF4579">
        <v>2</v>
      </c>
      <c r="AG4579">
        <v>0</v>
      </c>
      <c r="AH4579">
        <v>0</v>
      </c>
      <c r="AI4579">
        <v>8</v>
      </c>
      <c r="AJ4579">
        <v>0</v>
      </c>
      <c r="AK4579">
        <v>0</v>
      </c>
      <c r="AL4579">
        <v>0</v>
      </c>
      <c r="AM4579">
        <v>0</v>
      </c>
      <c r="AN4579">
        <v>0</v>
      </c>
      <c r="AO4579">
        <v>9</v>
      </c>
      <c r="AP4579">
        <v>9</v>
      </c>
      <c r="AQ4579">
        <v>9</v>
      </c>
      <c r="AR4579">
        <v>0</v>
      </c>
      <c r="AS4579">
        <v>0</v>
      </c>
      <c r="AT4579">
        <v>0</v>
      </c>
      <c r="AU4579">
        <v>0</v>
      </c>
      <c r="AV4579">
        <v>0</v>
      </c>
      <c r="AW4579">
        <v>0</v>
      </c>
      <c r="AX4579">
        <v>0</v>
      </c>
      <c r="AY4579">
        <v>0</v>
      </c>
      <c r="AZ4579">
        <v>0</v>
      </c>
      <c r="BA4579">
        <v>0</v>
      </c>
      <c r="BB4579">
        <v>0</v>
      </c>
      <c r="BC4579">
        <v>0</v>
      </c>
      <c r="BD4579">
        <v>0</v>
      </c>
      <c r="BE4579">
        <v>0</v>
      </c>
      <c r="BF4579">
        <v>9</v>
      </c>
      <c r="BG4579">
        <v>480</v>
      </c>
      <c r="BH4579">
        <v>0</v>
      </c>
      <c r="BI4579">
        <v>8</v>
      </c>
      <c r="BJ4579" s="2">
        <v>45944</v>
      </c>
      <c r="BK4579">
        <v>0</v>
      </c>
      <c r="BL4579" s="3" t="str">
        <f>VLOOKUP(O4579,DropDownList!$H$1:$I$7,2,FALSE)</f>
        <v>2025/26</v>
      </c>
      <c r="BM4579" s="3" t="str">
        <f t="shared" si="71"/>
        <v>PRAS</v>
      </c>
    </row>
    <row r="4580" spans="1:65" x14ac:dyDescent="0.2">
      <c r="A4580">
        <v>2025</v>
      </c>
      <c r="B4580">
        <v>10</v>
      </c>
      <c r="C4580" t="s">
        <v>198</v>
      </c>
      <c r="D4580" t="s">
        <v>202</v>
      </c>
      <c r="E4580" t="s">
        <v>30</v>
      </c>
      <c r="F4580">
        <v>9376</v>
      </c>
      <c r="G4580" t="s">
        <v>141</v>
      </c>
      <c r="H4580" t="s">
        <v>200</v>
      </c>
      <c r="I4580" t="s">
        <v>142</v>
      </c>
      <c r="J4580" s="1">
        <v>45931</v>
      </c>
      <c r="K4580" t="s">
        <v>253</v>
      </c>
      <c r="L4580">
        <v>3</v>
      </c>
      <c r="M4580" t="s">
        <v>429</v>
      </c>
      <c r="N4580" t="s">
        <v>145</v>
      </c>
      <c r="O4580" t="s">
        <v>149</v>
      </c>
      <c r="P4580" t="s">
        <v>154</v>
      </c>
      <c r="Q4580">
        <v>7878</v>
      </c>
      <c r="R4580">
        <v>92</v>
      </c>
      <c r="S4580">
        <v>20187</v>
      </c>
      <c r="T4580">
        <v>0</v>
      </c>
      <c r="U4580">
        <v>42</v>
      </c>
      <c r="V4580">
        <v>38</v>
      </c>
      <c r="W4580">
        <v>5208</v>
      </c>
      <c r="X4580">
        <v>7058</v>
      </c>
      <c r="Y4580">
        <v>0</v>
      </c>
      <c r="Z4580">
        <v>0</v>
      </c>
      <c r="AA4580">
        <v>12309</v>
      </c>
      <c r="AB4580">
        <v>0</v>
      </c>
      <c r="AC4580">
        <v>11399</v>
      </c>
      <c r="AD4580">
        <v>27</v>
      </c>
      <c r="AE4580">
        <v>11</v>
      </c>
      <c r="AF4580">
        <v>50</v>
      </c>
      <c r="AG4580">
        <v>15</v>
      </c>
      <c r="AH4580">
        <v>0</v>
      </c>
      <c r="AI4580">
        <v>27</v>
      </c>
      <c r="AJ4580">
        <v>0</v>
      </c>
      <c r="AK4580">
        <v>0</v>
      </c>
      <c r="AL4580">
        <v>0</v>
      </c>
      <c r="AM4580">
        <v>0</v>
      </c>
      <c r="AN4580">
        <v>0</v>
      </c>
      <c r="AO4580">
        <v>48</v>
      </c>
      <c r="AP4580">
        <v>81</v>
      </c>
      <c r="AQ4580">
        <v>48</v>
      </c>
      <c r="AR4580">
        <v>0</v>
      </c>
      <c r="AS4580">
        <v>20</v>
      </c>
      <c r="AT4580">
        <v>0</v>
      </c>
      <c r="AU4580">
        <v>0</v>
      </c>
      <c r="AV4580">
        <v>0</v>
      </c>
      <c r="AW4580">
        <v>0</v>
      </c>
      <c r="AX4580">
        <v>0</v>
      </c>
      <c r="AY4580">
        <v>0</v>
      </c>
      <c r="AZ4580">
        <v>8</v>
      </c>
      <c r="BA4580">
        <v>0</v>
      </c>
      <c r="BB4580">
        <v>1</v>
      </c>
      <c r="BC4580">
        <v>0</v>
      </c>
      <c r="BD4580">
        <v>0</v>
      </c>
      <c r="BE4580">
        <v>0</v>
      </c>
      <c r="BF4580">
        <v>92</v>
      </c>
      <c r="BG4580">
        <v>5318</v>
      </c>
      <c r="BH4580">
        <v>0</v>
      </c>
      <c r="BI4580">
        <v>42</v>
      </c>
      <c r="BJ4580" s="2">
        <v>45944</v>
      </c>
      <c r="BK4580">
        <v>0</v>
      </c>
      <c r="BL4580" s="3" t="str">
        <f>VLOOKUP(O4580,DropDownList!$H$1:$I$7,2,FALSE)</f>
        <v>2025/26</v>
      </c>
      <c r="BM4580" s="3" t="str">
        <f t="shared" si="71"/>
        <v>JP COURT</v>
      </c>
    </row>
    <row r="4581" spans="1:65" x14ac:dyDescent="0.2">
      <c r="A4581">
        <v>2025</v>
      </c>
      <c r="B4581">
        <v>10</v>
      </c>
      <c r="C4581" t="s">
        <v>198</v>
      </c>
      <c r="D4581" t="s">
        <v>202</v>
      </c>
      <c r="E4581" t="s">
        <v>30</v>
      </c>
      <c r="F4581">
        <v>9376</v>
      </c>
      <c r="G4581" t="s">
        <v>141</v>
      </c>
      <c r="H4581" t="s">
        <v>200</v>
      </c>
      <c r="I4581" t="s">
        <v>142</v>
      </c>
      <c r="J4581" s="1">
        <v>45931</v>
      </c>
      <c r="K4581" t="s">
        <v>253</v>
      </c>
      <c r="L4581">
        <v>3</v>
      </c>
      <c r="M4581" t="s">
        <v>429</v>
      </c>
      <c r="N4581" t="s">
        <v>145</v>
      </c>
      <c r="O4581" t="s">
        <v>149</v>
      </c>
      <c r="P4581" t="s">
        <v>150</v>
      </c>
      <c r="Q4581">
        <v>14246.54</v>
      </c>
      <c r="R4581">
        <v>99</v>
      </c>
      <c r="S4581">
        <v>20682.21</v>
      </c>
      <c r="T4581">
        <v>2022</v>
      </c>
      <c r="U4581">
        <v>72</v>
      </c>
      <c r="V4581">
        <v>67</v>
      </c>
      <c r="W4581">
        <v>8284.2999999999993</v>
      </c>
      <c r="X4581">
        <v>12041.29</v>
      </c>
      <c r="Y4581">
        <v>97</v>
      </c>
      <c r="Z4581">
        <v>18660.21</v>
      </c>
      <c r="AA4581">
        <v>4413.67</v>
      </c>
      <c r="AB4581">
        <v>1238.92</v>
      </c>
      <c r="AC4581">
        <v>3174.75</v>
      </c>
      <c r="AD4581">
        <v>58</v>
      </c>
      <c r="AE4581">
        <v>9</v>
      </c>
      <c r="AF4581">
        <v>24</v>
      </c>
      <c r="AG4581">
        <v>12</v>
      </c>
      <c r="AH4581">
        <v>2</v>
      </c>
      <c r="AI4581">
        <v>60</v>
      </c>
      <c r="AJ4581">
        <v>16</v>
      </c>
      <c r="AK4581">
        <v>9</v>
      </c>
      <c r="AL4581">
        <v>0</v>
      </c>
      <c r="AM4581">
        <v>1</v>
      </c>
      <c r="AN4581">
        <v>0</v>
      </c>
      <c r="AO4581">
        <v>69</v>
      </c>
      <c r="AP4581">
        <v>81</v>
      </c>
      <c r="AQ4581">
        <v>67</v>
      </c>
      <c r="AR4581">
        <v>0</v>
      </c>
      <c r="AS4581">
        <v>2</v>
      </c>
      <c r="AT4581">
        <v>0</v>
      </c>
      <c r="AU4581">
        <v>0</v>
      </c>
      <c r="AV4581">
        <v>0</v>
      </c>
      <c r="AW4581">
        <v>0</v>
      </c>
      <c r="AX4581">
        <v>0</v>
      </c>
      <c r="AY4581">
        <v>2</v>
      </c>
      <c r="AZ4581">
        <v>2</v>
      </c>
      <c r="BA4581">
        <v>0</v>
      </c>
      <c r="BB4581">
        <v>2</v>
      </c>
      <c r="BC4581">
        <v>0</v>
      </c>
      <c r="BD4581">
        <v>1</v>
      </c>
      <c r="BE4581">
        <v>0</v>
      </c>
      <c r="BF4581">
        <v>70</v>
      </c>
      <c r="BG4581">
        <v>10789.25</v>
      </c>
      <c r="BH4581">
        <v>1</v>
      </c>
      <c r="BI4581">
        <v>67</v>
      </c>
      <c r="BJ4581" s="2">
        <v>45944</v>
      </c>
      <c r="BK4581">
        <v>0</v>
      </c>
      <c r="BL4581" s="3" t="str">
        <f>VLOOKUP(O4581,DropDownList!$H$1:$I$7,2,FALSE)</f>
        <v>2025/26</v>
      </c>
      <c r="BM4581" s="3" t="str">
        <f t="shared" si="71"/>
        <v>FISCAL FINES</v>
      </c>
    </row>
    <row r="4582" spans="1:65" x14ac:dyDescent="0.2">
      <c r="A4582">
        <v>2025</v>
      </c>
      <c r="B4582">
        <v>10</v>
      </c>
      <c r="C4582" t="s">
        <v>198</v>
      </c>
      <c r="D4582" t="s">
        <v>202</v>
      </c>
      <c r="E4582" t="s">
        <v>30</v>
      </c>
      <c r="F4582">
        <v>9376</v>
      </c>
      <c r="G4582" t="s">
        <v>141</v>
      </c>
      <c r="H4582" t="s">
        <v>200</v>
      </c>
      <c r="I4582" t="s">
        <v>142</v>
      </c>
      <c r="J4582" s="1">
        <v>45931</v>
      </c>
      <c r="K4582" t="s">
        <v>253</v>
      </c>
      <c r="L4582">
        <v>3</v>
      </c>
      <c r="M4582" t="s">
        <v>429</v>
      </c>
      <c r="N4582" t="s">
        <v>145</v>
      </c>
      <c r="O4582" t="s">
        <v>155</v>
      </c>
      <c r="P4582" t="s">
        <v>150</v>
      </c>
      <c r="Q4582">
        <v>16610.12</v>
      </c>
      <c r="R4582">
        <v>441</v>
      </c>
      <c r="S4582">
        <v>71956.460000000006</v>
      </c>
      <c r="T4582">
        <v>9964.4</v>
      </c>
      <c r="U4582">
        <v>113</v>
      </c>
      <c r="V4582">
        <v>57</v>
      </c>
      <c r="W4582">
        <v>9127.4</v>
      </c>
      <c r="X4582">
        <v>9877.4</v>
      </c>
      <c r="Y4582">
        <v>385</v>
      </c>
      <c r="Z4582">
        <v>61992.06</v>
      </c>
      <c r="AA4582">
        <v>45381.94</v>
      </c>
      <c r="AB4582">
        <v>13255.22</v>
      </c>
      <c r="AC4582">
        <v>32126.720000000001</v>
      </c>
      <c r="AD4582">
        <v>41</v>
      </c>
      <c r="AE4582">
        <v>16</v>
      </c>
      <c r="AF4582">
        <v>265</v>
      </c>
      <c r="AG4582">
        <v>50</v>
      </c>
      <c r="AH4582">
        <v>56</v>
      </c>
      <c r="AI4582">
        <v>63</v>
      </c>
      <c r="AJ4582">
        <v>65</v>
      </c>
      <c r="AK4582">
        <v>39</v>
      </c>
      <c r="AL4582">
        <v>14</v>
      </c>
      <c r="AM4582">
        <v>7</v>
      </c>
      <c r="AN4582">
        <v>4</v>
      </c>
      <c r="AO4582">
        <v>319</v>
      </c>
      <c r="AP4582">
        <v>1311</v>
      </c>
      <c r="AQ4582">
        <v>351</v>
      </c>
      <c r="AR4582">
        <v>0</v>
      </c>
      <c r="AS4582">
        <v>182</v>
      </c>
      <c r="AT4582">
        <v>5</v>
      </c>
      <c r="AU4582">
        <v>25</v>
      </c>
      <c r="AV4582">
        <v>9</v>
      </c>
      <c r="AW4582">
        <v>0</v>
      </c>
      <c r="AX4582">
        <v>0</v>
      </c>
      <c r="AY4582">
        <v>180</v>
      </c>
      <c r="AZ4582">
        <v>276</v>
      </c>
      <c r="BA4582">
        <v>143</v>
      </c>
      <c r="BB4582">
        <v>30</v>
      </c>
      <c r="BC4582">
        <v>11</v>
      </c>
      <c r="BD4582">
        <v>7</v>
      </c>
      <c r="BE4582">
        <v>0</v>
      </c>
      <c r="BF4582">
        <v>324</v>
      </c>
      <c r="BG4582">
        <v>10405.18</v>
      </c>
      <c r="BH4582">
        <v>7</v>
      </c>
      <c r="BI4582">
        <v>113</v>
      </c>
      <c r="BJ4582" s="2">
        <v>45944</v>
      </c>
      <c r="BK4582">
        <v>0</v>
      </c>
      <c r="BL4582" s="3" t="str">
        <f>VLOOKUP(O4582,DropDownList!$H$1:$I$7,2,FALSE)</f>
        <v>2022/23</v>
      </c>
      <c r="BM4582" s="3" t="str">
        <f t="shared" ref="BM4582:BM4645" si="72">IF(RIGHT(P4582,4)="VSUR","VSUR",IF(RIGHT(P4582,4)="CONF","CONF",P4582))</f>
        <v>FISCAL FINES</v>
      </c>
    </row>
    <row r="4583" spans="1:65" x14ac:dyDescent="0.2">
      <c r="A4583">
        <v>2025</v>
      </c>
      <c r="B4583">
        <v>10</v>
      </c>
      <c r="C4583" t="s">
        <v>198</v>
      </c>
      <c r="D4583" t="s">
        <v>202</v>
      </c>
      <c r="E4583" t="s">
        <v>30</v>
      </c>
      <c r="F4583">
        <v>9376</v>
      </c>
      <c r="G4583" t="s">
        <v>141</v>
      </c>
      <c r="H4583" t="s">
        <v>200</v>
      </c>
      <c r="I4583" t="s">
        <v>142</v>
      </c>
      <c r="J4583" s="1">
        <v>45931</v>
      </c>
      <c r="K4583" t="s">
        <v>253</v>
      </c>
      <c r="L4583">
        <v>3</v>
      </c>
      <c r="M4583" t="s">
        <v>429</v>
      </c>
      <c r="N4583" t="s">
        <v>145</v>
      </c>
      <c r="O4583" t="s">
        <v>147</v>
      </c>
      <c r="P4583" t="s">
        <v>154</v>
      </c>
      <c r="Q4583">
        <v>25966.28</v>
      </c>
      <c r="R4583">
        <v>318</v>
      </c>
      <c r="S4583">
        <v>74740.23</v>
      </c>
      <c r="T4583">
        <v>432.86</v>
      </c>
      <c r="U4583">
        <v>123</v>
      </c>
      <c r="V4583">
        <v>67</v>
      </c>
      <c r="W4583">
        <v>12427.32</v>
      </c>
      <c r="X4583">
        <v>13950.32</v>
      </c>
      <c r="Y4583">
        <v>0</v>
      </c>
      <c r="Z4583">
        <v>0</v>
      </c>
      <c r="AA4583">
        <v>48341.09</v>
      </c>
      <c r="AB4583">
        <v>199.03</v>
      </c>
      <c r="AC4583">
        <v>44630.81</v>
      </c>
      <c r="AD4583">
        <v>42</v>
      </c>
      <c r="AE4583">
        <v>25</v>
      </c>
      <c r="AF4583">
        <v>193</v>
      </c>
      <c r="AG4583">
        <v>54</v>
      </c>
      <c r="AH4583">
        <v>1</v>
      </c>
      <c r="AI4583">
        <v>69</v>
      </c>
      <c r="AJ4583">
        <v>0</v>
      </c>
      <c r="AK4583">
        <v>0</v>
      </c>
      <c r="AL4583">
        <v>0</v>
      </c>
      <c r="AM4583">
        <v>0</v>
      </c>
      <c r="AN4583">
        <v>0</v>
      </c>
      <c r="AO4583">
        <v>193</v>
      </c>
      <c r="AP4583">
        <v>563</v>
      </c>
      <c r="AQ4583">
        <v>198</v>
      </c>
      <c r="AR4583">
        <v>2</v>
      </c>
      <c r="AS4583">
        <v>102</v>
      </c>
      <c r="AT4583">
        <v>0</v>
      </c>
      <c r="AU4583">
        <v>19</v>
      </c>
      <c r="AV4583">
        <v>5</v>
      </c>
      <c r="AW4583">
        <v>4</v>
      </c>
      <c r="AX4583">
        <v>0</v>
      </c>
      <c r="AY4583">
        <v>55</v>
      </c>
      <c r="AZ4583">
        <v>86</v>
      </c>
      <c r="BA4583">
        <v>25</v>
      </c>
      <c r="BB4583">
        <v>16</v>
      </c>
      <c r="BC4583">
        <v>6</v>
      </c>
      <c r="BD4583">
        <v>1</v>
      </c>
      <c r="BE4583">
        <v>0</v>
      </c>
      <c r="BF4583">
        <v>310</v>
      </c>
      <c r="BG4583">
        <v>16042.25</v>
      </c>
      <c r="BH4583">
        <v>1</v>
      </c>
      <c r="BI4583">
        <v>115</v>
      </c>
      <c r="BJ4583" s="2">
        <v>45944</v>
      </c>
      <c r="BK4583">
        <v>0</v>
      </c>
      <c r="BL4583" s="3" t="str">
        <f>VLOOKUP(O4583,DropDownList!$H$1:$I$7,2,FALSE)</f>
        <v>2024/25</v>
      </c>
      <c r="BM4583" s="3" t="str">
        <f t="shared" si="72"/>
        <v>JP COURT</v>
      </c>
    </row>
    <row r="4584" spans="1:65" x14ac:dyDescent="0.2">
      <c r="A4584">
        <v>2025</v>
      </c>
      <c r="B4584">
        <v>10</v>
      </c>
      <c r="C4584" t="s">
        <v>198</v>
      </c>
      <c r="D4584" t="s">
        <v>202</v>
      </c>
      <c r="E4584" t="s">
        <v>30</v>
      </c>
      <c r="F4584">
        <v>9376</v>
      </c>
      <c r="G4584" t="s">
        <v>141</v>
      </c>
      <c r="H4584" t="s">
        <v>200</v>
      </c>
      <c r="I4584" t="s">
        <v>142</v>
      </c>
      <c r="J4584" s="1">
        <v>45931</v>
      </c>
      <c r="K4584" t="s">
        <v>253</v>
      </c>
      <c r="L4584">
        <v>3</v>
      </c>
      <c r="M4584" t="s">
        <v>429</v>
      </c>
      <c r="N4584" t="s">
        <v>145</v>
      </c>
      <c r="O4584" t="s">
        <v>156</v>
      </c>
      <c r="P4584" t="s">
        <v>146</v>
      </c>
      <c r="Q4584">
        <v>480.33</v>
      </c>
      <c r="R4584">
        <v>247</v>
      </c>
      <c r="S4584">
        <v>3960</v>
      </c>
      <c r="T4584">
        <v>40</v>
      </c>
      <c r="U4584">
        <v>59</v>
      </c>
      <c r="V4584">
        <v>17</v>
      </c>
      <c r="W4584">
        <v>300</v>
      </c>
      <c r="X4584">
        <v>300</v>
      </c>
      <c r="Y4584">
        <v>0</v>
      </c>
      <c r="Z4584">
        <v>0</v>
      </c>
      <c r="AA4584">
        <v>3439.67</v>
      </c>
      <c r="AB4584">
        <v>0</v>
      </c>
      <c r="AC4584">
        <v>0</v>
      </c>
      <c r="AD4584">
        <v>17</v>
      </c>
      <c r="AE4584">
        <v>0</v>
      </c>
      <c r="AF4584">
        <v>215</v>
      </c>
      <c r="AG4584">
        <v>1</v>
      </c>
      <c r="AH4584">
        <v>3</v>
      </c>
      <c r="AI4584">
        <v>28</v>
      </c>
      <c r="AJ4584">
        <v>0</v>
      </c>
      <c r="AK4584">
        <v>0</v>
      </c>
      <c r="AL4584">
        <v>0</v>
      </c>
      <c r="AM4584">
        <v>0</v>
      </c>
      <c r="AN4584">
        <v>0</v>
      </c>
      <c r="AO4584">
        <v>137</v>
      </c>
      <c r="AP4584">
        <v>544</v>
      </c>
      <c r="AQ4584">
        <v>145</v>
      </c>
      <c r="AR4584">
        <v>0</v>
      </c>
      <c r="AS4584">
        <v>76</v>
      </c>
      <c r="AT4584">
        <v>1</v>
      </c>
      <c r="AU4584">
        <v>38</v>
      </c>
      <c r="AV4584">
        <v>12</v>
      </c>
      <c r="AW4584">
        <v>2</v>
      </c>
      <c r="AX4584">
        <v>0</v>
      </c>
      <c r="AY4584">
        <v>66</v>
      </c>
      <c r="AZ4584">
        <v>92</v>
      </c>
      <c r="BA4584">
        <v>43</v>
      </c>
      <c r="BB4584">
        <v>16</v>
      </c>
      <c r="BC4584">
        <v>8</v>
      </c>
      <c r="BD4584">
        <v>1</v>
      </c>
      <c r="BE4584">
        <v>0</v>
      </c>
      <c r="BF4584">
        <v>244</v>
      </c>
      <c r="BG4584">
        <v>480</v>
      </c>
      <c r="BH4584">
        <v>0</v>
      </c>
      <c r="BI4584">
        <v>56</v>
      </c>
      <c r="BJ4584" s="2">
        <v>45944</v>
      </c>
      <c r="BK4584">
        <v>1</v>
      </c>
      <c r="BL4584" s="3" t="str">
        <f>VLOOKUP(O4584,DropDownList!$H$1:$I$7,2,FALSE)</f>
        <v>2023/24</v>
      </c>
      <c r="BM4584" s="3" t="str">
        <f t="shared" si="72"/>
        <v>VSUR</v>
      </c>
    </row>
    <row r="4585" spans="1:65" x14ac:dyDescent="0.2">
      <c r="A4585">
        <v>2025</v>
      </c>
      <c r="B4585">
        <v>10</v>
      </c>
      <c r="C4585" t="s">
        <v>198</v>
      </c>
      <c r="D4585" t="s">
        <v>202</v>
      </c>
      <c r="E4585" t="s">
        <v>30</v>
      </c>
      <c r="F4585">
        <v>9376</v>
      </c>
      <c r="G4585" t="s">
        <v>141</v>
      </c>
      <c r="H4585" t="s">
        <v>200</v>
      </c>
      <c r="I4585" t="s">
        <v>142</v>
      </c>
      <c r="J4585" s="1">
        <v>45931</v>
      </c>
      <c r="K4585" t="s">
        <v>253</v>
      </c>
      <c r="L4585">
        <v>3</v>
      </c>
      <c r="M4585" t="s">
        <v>429</v>
      </c>
      <c r="N4585" t="s">
        <v>145</v>
      </c>
      <c r="O4585" t="s">
        <v>156</v>
      </c>
      <c r="P4585" t="s">
        <v>151</v>
      </c>
      <c r="Q4585">
        <v>0</v>
      </c>
      <c r="R4585">
        <v>55</v>
      </c>
      <c r="S4585">
        <v>1650</v>
      </c>
      <c r="T4585">
        <v>390</v>
      </c>
      <c r="U4585">
        <v>12</v>
      </c>
      <c r="V4585">
        <v>0</v>
      </c>
      <c r="W4585">
        <v>0</v>
      </c>
      <c r="X4585">
        <v>0</v>
      </c>
      <c r="Y4585">
        <v>0</v>
      </c>
      <c r="Z4585">
        <v>0</v>
      </c>
      <c r="AA4585">
        <v>1260</v>
      </c>
      <c r="AB4585">
        <v>0</v>
      </c>
      <c r="AC4585">
        <v>1260</v>
      </c>
      <c r="AD4585">
        <v>0</v>
      </c>
      <c r="AE4585">
        <v>0</v>
      </c>
      <c r="AF4585">
        <v>42</v>
      </c>
      <c r="AG4585">
        <v>0</v>
      </c>
      <c r="AH4585">
        <v>13</v>
      </c>
      <c r="AI4585">
        <v>0</v>
      </c>
      <c r="AJ4585">
        <v>0</v>
      </c>
      <c r="AK4585">
        <v>0</v>
      </c>
      <c r="AL4585">
        <v>0</v>
      </c>
      <c r="AM4585">
        <v>1</v>
      </c>
      <c r="AN4585">
        <v>0</v>
      </c>
      <c r="AO4585">
        <v>0</v>
      </c>
      <c r="AP4585">
        <v>0</v>
      </c>
      <c r="AQ4585">
        <v>0</v>
      </c>
      <c r="AR4585">
        <v>0</v>
      </c>
      <c r="AS4585">
        <v>0</v>
      </c>
      <c r="AT4585">
        <v>0</v>
      </c>
      <c r="AU4585">
        <v>0</v>
      </c>
      <c r="AV4585">
        <v>0</v>
      </c>
      <c r="AW4585">
        <v>0</v>
      </c>
      <c r="AX4585">
        <v>0</v>
      </c>
      <c r="AY4585">
        <v>0</v>
      </c>
      <c r="AZ4585">
        <v>0</v>
      </c>
      <c r="BA4585">
        <v>0</v>
      </c>
      <c r="BB4585">
        <v>0</v>
      </c>
      <c r="BC4585">
        <v>0</v>
      </c>
      <c r="BD4585">
        <v>0</v>
      </c>
      <c r="BE4585">
        <v>0</v>
      </c>
      <c r="BF4585">
        <v>0</v>
      </c>
      <c r="BG4585">
        <v>0</v>
      </c>
      <c r="BH4585">
        <v>0</v>
      </c>
      <c r="BI4585">
        <v>0</v>
      </c>
      <c r="BJ4585" s="2">
        <v>45944</v>
      </c>
      <c r="BK4585">
        <v>0</v>
      </c>
      <c r="BL4585" s="3" t="str">
        <f>VLOOKUP(O4585,DropDownList!$H$1:$I$7,2,FALSE)</f>
        <v>2023/24</v>
      </c>
      <c r="BM4585" s="3" t="str">
        <f t="shared" si="72"/>
        <v>PCPF</v>
      </c>
    </row>
    <row r="4586" spans="1:65" x14ac:dyDescent="0.2">
      <c r="A4586">
        <v>2025</v>
      </c>
      <c r="B4586">
        <v>10</v>
      </c>
      <c r="C4586" t="s">
        <v>198</v>
      </c>
      <c r="D4586" t="s">
        <v>202</v>
      </c>
      <c r="E4586" t="s">
        <v>30</v>
      </c>
      <c r="F4586">
        <v>9376</v>
      </c>
      <c r="G4586" t="s">
        <v>141</v>
      </c>
      <c r="H4586" t="s">
        <v>200</v>
      </c>
      <c r="I4586" t="s">
        <v>142</v>
      </c>
      <c r="J4586" s="1">
        <v>45931</v>
      </c>
      <c r="K4586" t="s">
        <v>253</v>
      </c>
      <c r="L4586">
        <v>3</v>
      </c>
      <c r="M4586" t="s">
        <v>429</v>
      </c>
      <c r="N4586" t="s">
        <v>145</v>
      </c>
      <c r="O4586" t="s">
        <v>156</v>
      </c>
      <c r="P4586" t="s">
        <v>153</v>
      </c>
      <c r="Q4586">
        <v>0</v>
      </c>
      <c r="R4586">
        <v>5</v>
      </c>
      <c r="S4586">
        <v>255</v>
      </c>
      <c r="T4586">
        <v>135</v>
      </c>
      <c r="U4586">
        <v>0</v>
      </c>
      <c r="V4586">
        <v>0</v>
      </c>
      <c r="W4586">
        <v>0</v>
      </c>
      <c r="X4586">
        <v>0</v>
      </c>
      <c r="Y4586">
        <v>0</v>
      </c>
      <c r="Z4586">
        <v>0</v>
      </c>
      <c r="AA4586">
        <v>120</v>
      </c>
      <c r="AB4586">
        <v>0</v>
      </c>
      <c r="AC4586">
        <v>120</v>
      </c>
      <c r="AD4586">
        <v>0</v>
      </c>
      <c r="AE4586">
        <v>0</v>
      </c>
      <c r="AF4586">
        <v>2</v>
      </c>
      <c r="AG4586">
        <v>0</v>
      </c>
      <c r="AH4586">
        <v>3</v>
      </c>
      <c r="AI4586">
        <v>0</v>
      </c>
      <c r="AJ4586">
        <v>0</v>
      </c>
      <c r="AK4586">
        <v>0</v>
      </c>
      <c r="AL4586">
        <v>0</v>
      </c>
      <c r="AM4586">
        <v>0</v>
      </c>
      <c r="AN4586">
        <v>0</v>
      </c>
      <c r="AO4586">
        <v>3</v>
      </c>
      <c r="AP4586">
        <v>3</v>
      </c>
      <c r="AQ4586">
        <v>3</v>
      </c>
      <c r="AR4586">
        <v>0</v>
      </c>
      <c r="AS4586">
        <v>0</v>
      </c>
      <c r="AT4586">
        <v>0</v>
      </c>
      <c r="AU4586">
        <v>0</v>
      </c>
      <c r="AV4586">
        <v>0</v>
      </c>
      <c r="AW4586">
        <v>0</v>
      </c>
      <c r="AX4586">
        <v>0</v>
      </c>
      <c r="AY4586">
        <v>0</v>
      </c>
      <c r="AZ4586">
        <v>0</v>
      </c>
      <c r="BA4586">
        <v>0</v>
      </c>
      <c r="BB4586">
        <v>0</v>
      </c>
      <c r="BC4586">
        <v>0</v>
      </c>
      <c r="BD4586">
        <v>0</v>
      </c>
      <c r="BE4586">
        <v>0</v>
      </c>
      <c r="BF4586">
        <v>3</v>
      </c>
      <c r="BG4586">
        <v>0</v>
      </c>
      <c r="BH4586">
        <v>0</v>
      </c>
      <c r="BI4586">
        <v>0</v>
      </c>
      <c r="BJ4586" s="2">
        <v>45944</v>
      </c>
      <c r="BK4586">
        <v>0</v>
      </c>
      <c r="BL4586" s="3" t="str">
        <f>VLOOKUP(O4586,DropDownList!$H$1:$I$7,2,FALSE)</f>
        <v>2023/24</v>
      </c>
      <c r="BM4586" s="3" t="str">
        <f t="shared" si="72"/>
        <v>PREG</v>
      </c>
    </row>
    <row r="4587" spans="1:65" x14ac:dyDescent="0.2">
      <c r="A4587">
        <v>2025</v>
      </c>
      <c r="B4587">
        <v>10</v>
      </c>
      <c r="C4587" t="s">
        <v>198</v>
      </c>
      <c r="D4587" t="s">
        <v>202</v>
      </c>
      <c r="E4587" t="s">
        <v>30</v>
      </c>
      <c r="F4587">
        <v>9376</v>
      </c>
      <c r="G4587" t="s">
        <v>141</v>
      </c>
      <c r="H4587" t="s">
        <v>200</v>
      </c>
      <c r="I4587" t="s">
        <v>142</v>
      </c>
      <c r="J4587" s="1">
        <v>45931</v>
      </c>
      <c r="K4587" t="s">
        <v>253</v>
      </c>
      <c r="L4587">
        <v>3</v>
      </c>
      <c r="M4587" t="s">
        <v>429</v>
      </c>
      <c r="N4587" t="s">
        <v>145</v>
      </c>
      <c r="O4587" t="s">
        <v>155</v>
      </c>
      <c r="P4587" t="s">
        <v>153</v>
      </c>
      <c r="Q4587">
        <v>25.33</v>
      </c>
      <c r="R4587">
        <v>7</v>
      </c>
      <c r="S4587">
        <v>315</v>
      </c>
      <c r="T4587">
        <v>135</v>
      </c>
      <c r="U4587">
        <v>1</v>
      </c>
      <c r="V4587">
        <v>1</v>
      </c>
      <c r="W4587">
        <v>25.33</v>
      </c>
      <c r="X4587">
        <v>25.33</v>
      </c>
      <c r="Y4587">
        <v>0</v>
      </c>
      <c r="Z4587">
        <v>0</v>
      </c>
      <c r="AA4587">
        <v>154.66999999999999</v>
      </c>
      <c r="AB4587">
        <v>0</v>
      </c>
      <c r="AC4587">
        <v>154.66999999999999</v>
      </c>
      <c r="AD4587">
        <v>0</v>
      </c>
      <c r="AE4587">
        <v>1</v>
      </c>
      <c r="AF4587">
        <v>3</v>
      </c>
      <c r="AG4587">
        <v>1</v>
      </c>
      <c r="AH4587">
        <v>3</v>
      </c>
      <c r="AI4587">
        <v>0</v>
      </c>
      <c r="AJ4587">
        <v>0</v>
      </c>
      <c r="AK4587">
        <v>0</v>
      </c>
      <c r="AL4587">
        <v>0</v>
      </c>
      <c r="AM4587">
        <v>0</v>
      </c>
      <c r="AN4587">
        <v>0</v>
      </c>
      <c r="AO4587">
        <v>6</v>
      </c>
      <c r="AP4587">
        <v>13</v>
      </c>
      <c r="AQ4587">
        <v>7</v>
      </c>
      <c r="AR4587">
        <v>0</v>
      </c>
      <c r="AS4587">
        <v>1</v>
      </c>
      <c r="AT4587">
        <v>0</v>
      </c>
      <c r="AU4587">
        <v>0</v>
      </c>
      <c r="AV4587">
        <v>0</v>
      </c>
      <c r="AW4587">
        <v>0</v>
      </c>
      <c r="AX4587">
        <v>0</v>
      </c>
      <c r="AY4587">
        <v>1</v>
      </c>
      <c r="AZ4587">
        <v>1</v>
      </c>
      <c r="BA4587">
        <v>1</v>
      </c>
      <c r="BB4587">
        <v>0</v>
      </c>
      <c r="BC4587">
        <v>0</v>
      </c>
      <c r="BD4587">
        <v>0</v>
      </c>
      <c r="BE4587">
        <v>0</v>
      </c>
      <c r="BF4587">
        <v>6</v>
      </c>
      <c r="BG4587">
        <v>0</v>
      </c>
      <c r="BH4587">
        <v>0</v>
      </c>
      <c r="BI4587">
        <v>1</v>
      </c>
      <c r="BJ4587" s="2">
        <v>45944</v>
      </c>
      <c r="BK4587">
        <v>0</v>
      </c>
      <c r="BL4587" s="3" t="str">
        <f>VLOOKUP(O4587,DropDownList!$H$1:$I$7,2,FALSE)</f>
        <v>2022/23</v>
      </c>
      <c r="BM4587" s="3" t="str">
        <f t="shared" si="72"/>
        <v>PREG</v>
      </c>
    </row>
    <row r="4588" spans="1:65" x14ac:dyDescent="0.2">
      <c r="A4588">
        <v>2025</v>
      </c>
      <c r="B4588">
        <v>10</v>
      </c>
      <c r="C4588" t="s">
        <v>198</v>
      </c>
      <c r="D4588" t="s">
        <v>202</v>
      </c>
      <c r="E4588" t="s">
        <v>30</v>
      </c>
      <c r="F4588">
        <v>9376</v>
      </c>
      <c r="G4588" t="s">
        <v>141</v>
      </c>
      <c r="H4588" t="s">
        <v>200</v>
      </c>
      <c r="I4588" t="s">
        <v>142</v>
      </c>
      <c r="J4588" s="1">
        <v>45931</v>
      </c>
      <c r="K4588" t="s">
        <v>253</v>
      </c>
      <c r="L4588">
        <v>3</v>
      </c>
      <c r="M4588" t="s">
        <v>429</v>
      </c>
      <c r="N4588" t="s">
        <v>145</v>
      </c>
      <c r="O4588" t="s">
        <v>155</v>
      </c>
      <c r="P4588" t="s">
        <v>151</v>
      </c>
      <c r="Q4588">
        <v>0</v>
      </c>
      <c r="R4588">
        <v>14</v>
      </c>
      <c r="S4588">
        <v>420</v>
      </c>
      <c r="T4588">
        <v>180</v>
      </c>
      <c r="U4588">
        <v>0</v>
      </c>
      <c r="V4588">
        <v>0</v>
      </c>
      <c r="W4588">
        <v>0</v>
      </c>
      <c r="X4588">
        <v>0</v>
      </c>
      <c r="Y4588">
        <v>0</v>
      </c>
      <c r="Z4588">
        <v>0</v>
      </c>
      <c r="AA4588">
        <v>240</v>
      </c>
      <c r="AB4588">
        <v>0</v>
      </c>
      <c r="AC4588">
        <v>240</v>
      </c>
      <c r="AD4588">
        <v>0</v>
      </c>
      <c r="AE4588">
        <v>0</v>
      </c>
      <c r="AF4588">
        <v>8</v>
      </c>
      <c r="AG4588">
        <v>0</v>
      </c>
      <c r="AH4588">
        <v>6</v>
      </c>
      <c r="AI4588">
        <v>0</v>
      </c>
      <c r="AJ4588">
        <v>0</v>
      </c>
      <c r="AK4588">
        <v>0</v>
      </c>
      <c r="AL4588">
        <v>0</v>
      </c>
      <c r="AM4588">
        <v>0</v>
      </c>
      <c r="AN4588">
        <v>0</v>
      </c>
      <c r="AO4588">
        <v>0</v>
      </c>
      <c r="AP4588">
        <v>0</v>
      </c>
      <c r="AQ4588">
        <v>0</v>
      </c>
      <c r="AR4588">
        <v>0</v>
      </c>
      <c r="AS4588">
        <v>0</v>
      </c>
      <c r="AT4588">
        <v>0</v>
      </c>
      <c r="AU4588">
        <v>0</v>
      </c>
      <c r="AV4588">
        <v>0</v>
      </c>
      <c r="AW4588">
        <v>0</v>
      </c>
      <c r="AX4588">
        <v>0</v>
      </c>
      <c r="AY4588">
        <v>0</v>
      </c>
      <c r="AZ4588">
        <v>0</v>
      </c>
      <c r="BA4588">
        <v>0</v>
      </c>
      <c r="BB4588">
        <v>0</v>
      </c>
      <c r="BC4588">
        <v>0</v>
      </c>
      <c r="BD4588">
        <v>0</v>
      </c>
      <c r="BE4588">
        <v>0</v>
      </c>
      <c r="BF4588">
        <v>0</v>
      </c>
      <c r="BG4588">
        <v>0</v>
      </c>
      <c r="BH4588">
        <v>0</v>
      </c>
      <c r="BI4588">
        <v>0</v>
      </c>
      <c r="BJ4588" s="2">
        <v>45944</v>
      </c>
      <c r="BK4588">
        <v>0</v>
      </c>
      <c r="BL4588" s="3" t="str">
        <f>VLOOKUP(O4588,DropDownList!$H$1:$I$7,2,FALSE)</f>
        <v>2022/23</v>
      </c>
      <c r="BM4588" s="3" t="str">
        <f t="shared" si="72"/>
        <v>PCPF</v>
      </c>
    </row>
    <row r="4589" spans="1:65" x14ac:dyDescent="0.2">
      <c r="A4589">
        <v>2025</v>
      </c>
      <c r="B4589">
        <v>10</v>
      </c>
      <c r="C4589" t="s">
        <v>198</v>
      </c>
      <c r="D4589" t="s">
        <v>202</v>
      </c>
      <c r="E4589" t="s">
        <v>30</v>
      </c>
      <c r="F4589">
        <v>9376</v>
      </c>
      <c r="G4589" t="s">
        <v>141</v>
      </c>
      <c r="H4589" t="s">
        <v>200</v>
      </c>
      <c r="I4589" t="s">
        <v>142</v>
      </c>
      <c r="J4589" s="1">
        <v>45931</v>
      </c>
      <c r="K4589" t="s">
        <v>253</v>
      </c>
      <c r="L4589">
        <v>3</v>
      </c>
      <c r="M4589" t="s">
        <v>429</v>
      </c>
      <c r="N4589" t="s">
        <v>145</v>
      </c>
      <c r="O4589" t="s">
        <v>155</v>
      </c>
      <c r="P4589" t="s">
        <v>148</v>
      </c>
      <c r="Q4589">
        <v>3432.94</v>
      </c>
      <c r="R4589">
        <v>206</v>
      </c>
      <c r="S4589">
        <v>12360</v>
      </c>
      <c r="T4589">
        <v>1434.36</v>
      </c>
      <c r="U4589">
        <v>64</v>
      </c>
      <c r="V4589">
        <v>33</v>
      </c>
      <c r="W4589">
        <v>1847.36</v>
      </c>
      <c r="X4589">
        <v>1847.36</v>
      </c>
      <c r="Y4589">
        <v>0</v>
      </c>
      <c r="Z4589">
        <v>0</v>
      </c>
      <c r="AA4589">
        <v>7492.7</v>
      </c>
      <c r="AB4589">
        <v>0</v>
      </c>
      <c r="AC4589">
        <v>7492.7</v>
      </c>
      <c r="AD4589">
        <v>29</v>
      </c>
      <c r="AE4589">
        <v>4</v>
      </c>
      <c r="AF4589">
        <v>118</v>
      </c>
      <c r="AG4589">
        <v>12</v>
      </c>
      <c r="AH4589">
        <v>23</v>
      </c>
      <c r="AI4589">
        <v>52</v>
      </c>
      <c r="AJ4589">
        <v>0</v>
      </c>
      <c r="AK4589">
        <v>0</v>
      </c>
      <c r="AL4589">
        <v>0</v>
      </c>
      <c r="AM4589">
        <v>0</v>
      </c>
      <c r="AN4589">
        <v>0</v>
      </c>
      <c r="AO4589">
        <v>176</v>
      </c>
      <c r="AP4589">
        <v>669</v>
      </c>
      <c r="AQ4589">
        <v>190</v>
      </c>
      <c r="AR4589">
        <v>0</v>
      </c>
      <c r="AS4589">
        <v>87</v>
      </c>
      <c r="AT4589">
        <v>1</v>
      </c>
      <c r="AU4589">
        <v>8</v>
      </c>
      <c r="AV4589">
        <v>1</v>
      </c>
      <c r="AW4589">
        <v>0</v>
      </c>
      <c r="AX4589">
        <v>0</v>
      </c>
      <c r="AY4589">
        <v>113</v>
      </c>
      <c r="AZ4589">
        <v>159</v>
      </c>
      <c r="BA4589">
        <v>74</v>
      </c>
      <c r="BB4589">
        <v>5</v>
      </c>
      <c r="BC4589">
        <v>2</v>
      </c>
      <c r="BD4589">
        <v>2</v>
      </c>
      <c r="BE4589">
        <v>0</v>
      </c>
      <c r="BF4589">
        <v>176</v>
      </c>
      <c r="BG4589">
        <v>3120</v>
      </c>
      <c r="BH4589">
        <v>1</v>
      </c>
      <c r="BI4589">
        <v>64</v>
      </c>
      <c r="BJ4589" s="2">
        <v>45944</v>
      </c>
      <c r="BK4589">
        <v>0</v>
      </c>
      <c r="BL4589" s="3" t="str">
        <f>VLOOKUP(O4589,DropDownList!$H$1:$I$7,2,FALSE)</f>
        <v>2022/23</v>
      </c>
      <c r="BM4589" s="3" t="str">
        <f t="shared" si="72"/>
        <v>PRAS</v>
      </c>
    </row>
    <row r="4590" spans="1:65" x14ac:dyDescent="0.2">
      <c r="A4590">
        <v>2025</v>
      </c>
      <c r="B4590">
        <v>10</v>
      </c>
      <c r="C4590" t="s">
        <v>198</v>
      </c>
      <c r="D4590" t="s">
        <v>202</v>
      </c>
      <c r="E4590" t="s">
        <v>30</v>
      </c>
      <c r="F4590">
        <v>9376</v>
      </c>
      <c r="G4590" t="s">
        <v>141</v>
      </c>
      <c r="H4590" t="s">
        <v>200</v>
      </c>
      <c r="I4590" t="s">
        <v>142</v>
      </c>
      <c r="J4590" s="1">
        <v>45931</v>
      </c>
      <c r="K4590" t="s">
        <v>253</v>
      </c>
      <c r="L4590">
        <v>3</v>
      </c>
      <c r="M4590" t="s">
        <v>429</v>
      </c>
      <c r="N4590" t="s">
        <v>145</v>
      </c>
      <c r="O4590" t="s">
        <v>147</v>
      </c>
      <c r="P4590" t="s">
        <v>153</v>
      </c>
      <c r="Q4590">
        <v>45</v>
      </c>
      <c r="R4590">
        <v>4</v>
      </c>
      <c r="S4590">
        <v>180</v>
      </c>
      <c r="T4590">
        <v>0</v>
      </c>
      <c r="U4590">
        <v>1</v>
      </c>
      <c r="V4590">
        <v>1</v>
      </c>
      <c r="W4590">
        <v>45</v>
      </c>
      <c r="X4590">
        <v>45</v>
      </c>
      <c r="Y4590">
        <v>0</v>
      </c>
      <c r="Z4590">
        <v>0</v>
      </c>
      <c r="AA4590">
        <v>135</v>
      </c>
      <c r="AB4590">
        <v>0</v>
      </c>
      <c r="AC4590">
        <v>135</v>
      </c>
      <c r="AD4590">
        <v>1</v>
      </c>
      <c r="AE4590">
        <v>0</v>
      </c>
      <c r="AF4590">
        <v>3</v>
      </c>
      <c r="AG4590">
        <v>0</v>
      </c>
      <c r="AH4590">
        <v>0</v>
      </c>
      <c r="AI4590">
        <v>1</v>
      </c>
      <c r="AJ4590">
        <v>0</v>
      </c>
      <c r="AK4590">
        <v>0</v>
      </c>
      <c r="AL4590">
        <v>0</v>
      </c>
      <c r="AM4590">
        <v>0</v>
      </c>
      <c r="AN4590">
        <v>0</v>
      </c>
      <c r="AO4590">
        <v>2</v>
      </c>
      <c r="AP4590">
        <v>2</v>
      </c>
      <c r="AQ4590">
        <v>2</v>
      </c>
      <c r="AR4590">
        <v>0</v>
      </c>
      <c r="AS4590">
        <v>0</v>
      </c>
      <c r="AT4590">
        <v>0</v>
      </c>
      <c r="AU4590">
        <v>0</v>
      </c>
      <c r="AV4590">
        <v>0</v>
      </c>
      <c r="AW4590">
        <v>0</v>
      </c>
      <c r="AX4590">
        <v>0</v>
      </c>
      <c r="AY4590">
        <v>0</v>
      </c>
      <c r="AZ4590">
        <v>0</v>
      </c>
      <c r="BA4590">
        <v>0</v>
      </c>
      <c r="BB4590">
        <v>0</v>
      </c>
      <c r="BC4590">
        <v>0</v>
      </c>
      <c r="BD4590">
        <v>0</v>
      </c>
      <c r="BE4590">
        <v>0</v>
      </c>
      <c r="BF4590">
        <v>2</v>
      </c>
      <c r="BG4590">
        <v>45</v>
      </c>
      <c r="BH4590">
        <v>0</v>
      </c>
      <c r="BI4590">
        <v>1</v>
      </c>
      <c r="BJ4590" s="2">
        <v>45944</v>
      </c>
      <c r="BK4590">
        <v>0</v>
      </c>
      <c r="BL4590" s="3" t="str">
        <f>VLOOKUP(O4590,DropDownList!$H$1:$I$7,2,FALSE)</f>
        <v>2024/25</v>
      </c>
      <c r="BM4590" s="3" t="str">
        <f t="shared" si="72"/>
        <v>PREG</v>
      </c>
    </row>
    <row r="4591" spans="1:65" x14ac:dyDescent="0.2">
      <c r="A4591">
        <v>2025</v>
      </c>
      <c r="B4591">
        <v>10</v>
      </c>
      <c r="C4591" t="s">
        <v>198</v>
      </c>
      <c r="D4591" t="s">
        <v>202</v>
      </c>
      <c r="E4591" t="s">
        <v>30</v>
      </c>
      <c r="F4591">
        <v>9376</v>
      </c>
      <c r="G4591" t="s">
        <v>141</v>
      </c>
      <c r="H4591" t="s">
        <v>200</v>
      </c>
      <c r="I4591" t="s">
        <v>142</v>
      </c>
      <c r="J4591" s="1">
        <v>45931</v>
      </c>
      <c r="K4591" t="s">
        <v>253</v>
      </c>
      <c r="L4591">
        <v>3</v>
      </c>
      <c r="M4591" t="s">
        <v>429</v>
      </c>
      <c r="N4591" t="s">
        <v>145</v>
      </c>
      <c r="O4591" t="s">
        <v>147</v>
      </c>
      <c r="P4591" t="s">
        <v>151</v>
      </c>
      <c r="Q4591">
        <v>0</v>
      </c>
      <c r="R4591">
        <v>7</v>
      </c>
      <c r="S4591">
        <v>210</v>
      </c>
      <c r="T4591">
        <v>60</v>
      </c>
      <c r="U4591">
        <v>1</v>
      </c>
      <c r="V4591">
        <v>0</v>
      </c>
      <c r="W4591">
        <v>0</v>
      </c>
      <c r="X4591">
        <v>0</v>
      </c>
      <c r="Y4591">
        <v>0</v>
      </c>
      <c r="Z4591">
        <v>0</v>
      </c>
      <c r="AA4591">
        <v>150</v>
      </c>
      <c r="AB4591">
        <v>0</v>
      </c>
      <c r="AC4591">
        <v>150</v>
      </c>
      <c r="AD4591">
        <v>0</v>
      </c>
      <c r="AE4591">
        <v>0</v>
      </c>
      <c r="AF4591">
        <v>5</v>
      </c>
      <c r="AG4591">
        <v>0</v>
      </c>
      <c r="AH4591">
        <v>2</v>
      </c>
      <c r="AI4591">
        <v>0</v>
      </c>
      <c r="AJ4591">
        <v>0</v>
      </c>
      <c r="AK4591">
        <v>0</v>
      </c>
      <c r="AL4591">
        <v>0</v>
      </c>
      <c r="AM4591">
        <v>0</v>
      </c>
      <c r="AN4591">
        <v>0</v>
      </c>
      <c r="AO4591">
        <v>0</v>
      </c>
      <c r="AP4591">
        <v>0</v>
      </c>
      <c r="AQ4591">
        <v>0</v>
      </c>
      <c r="AR4591">
        <v>0</v>
      </c>
      <c r="AS4591">
        <v>0</v>
      </c>
      <c r="AT4591">
        <v>0</v>
      </c>
      <c r="AU4591">
        <v>0</v>
      </c>
      <c r="AV4591">
        <v>0</v>
      </c>
      <c r="AW4591">
        <v>0</v>
      </c>
      <c r="AX4591">
        <v>0</v>
      </c>
      <c r="AY4591">
        <v>0</v>
      </c>
      <c r="AZ4591">
        <v>0</v>
      </c>
      <c r="BA4591">
        <v>0</v>
      </c>
      <c r="BB4591">
        <v>0</v>
      </c>
      <c r="BC4591">
        <v>0</v>
      </c>
      <c r="BD4591">
        <v>0</v>
      </c>
      <c r="BE4591">
        <v>0</v>
      </c>
      <c r="BF4591">
        <v>0</v>
      </c>
      <c r="BG4591">
        <v>0</v>
      </c>
      <c r="BH4591">
        <v>0</v>
      </c>
      <c r="BI4591">
        <v>0</v>
      </c>
      <c r="BJ4591" s="2">
        <v>45944</v>
      </c>
      <c r="BK4591">
        <v>0</v>
      </c>
      <c r="BL4591" s="3" t="str">
        <f>VLOOKUP(O4591,DropDownList!$H$1:$I$7,2,FALSE)</f>
        <v>2024/25</v>
      </c>
      <c r="BM4591" s="3" t="str">
        <f t="shared" si="72"/>
        <v>PCPF</v>
      </c>
    </row>
    <row r="4592" spans="1:65" x14ac:dyDescent="0.2">
      <c r="A4592">
        <v>2025</v>
      </c>
      <c r="B4592">
        <v>10</v>
      </c>
      <c r="C4592" t="s">
        <v>198</v>
      </c>
      <c r="D4592" t="s">
        <v>202</v>
      </c>
      <c r="E4592" t="s">
        <v>30</v>
      </c>
      <c r="F4592">
        <v>9376</v>
      </c>
      <c r="G4592" t="s">
        <v>141</v>
      </c>
      <c r="H4592" t="s">
        <v>200</v>
      </c>
      <c r="I4592" t="s">
        <v>142</v>
      </c>
      <c r="J4592" s="1">
        <v>45931</v>
      </c>
      <c r="K4592" t="s">
        <v>253</v>
      </c>
      <c r="L4592">
        <v>3</v>
      </c>
      <c r="M4592" t="s">
        <v>429</v>
      </c>
      <c r="N4592" t="s">
        <v>145</v>
      </c>
      <c r="O4592" t="s">
        <v>147</v>
      </c>
      <c r="P4592" t="s">
        <v>148</v>
      </c>
      <c r="Q4592">
        <v>5337.07</v>
      </c>
      <c r="R4592">
        <v>130</v>
      </c>
      <c r="S4592">
        <v>7800</v>
      </c>
      <c r="T4592">
        <v>480</v>
      </c>
      <c r="U4592">
        <v>96</v>
      </c>
      <c r="V4592">
        <v>29</v>
      </c>
      <c r="W4592">
        <v>1690</v>
      </c>
      <c r="X4592">
        <v>1690</v>
      </c>
      <c r="Y4592">
        <v>0</v>
      </c>
      <c r="Z4592">
        <v>0</v>
      </c>
      <c r="AA4592">
        <v>1982.93</v>
      </c>
      <c r="AB4592">
        <v>0</v>
      </c>
      <c r="AC4592">
        <v>1982.93</v>
      </c>
      <c r="AD4592">
        <v>28</v>
      </c>
      <c r="AE4592">
        <v>1</v>
      </c>
      <c r="AF4592">
        <v>26</v>
      </c>
      <c r="AG4592">
        <v>15</v>
      </c>
      <c r="AH4592">
        <v>8</v>
      </c>
      <c r="AI4592">
        <v>81</v>
      </c>
      <c r="AJ4592">
        <v>0</v>
      </c>
      <c r="AK4592">
        <v>0</v>
      </c>
      <c r="AL4592">
        <v>0</v>
      </c>
      <c r="AM4592">
        <v>0</v>
      </c>
      <c r="AN4592">
        <v>0</v>
      </c>
      <c r="AO4592">
        <v>118</v>
      </c>
      <c r="AP4592">
        <v>354</v>
      </c>
      <c r="AQ4592">
        <v>111</v>
      </c>
      <c r="AR4592">
        <v>0</v>
      </c>
      <c r="AS4592">
        <v>39</v>
      </c>
      <c r="AT4592">
        <v>0</v>
      </c>
      <c r="AU4592">
        <v>7</v>
      </c>
      <c r="AV4592">
        <v>0</v>
      </c>
      <c r="AW4592">
        <v>0</v>
      </c>
      <c r="AX4592">
        <v>0</v>
      </c>
      <c r="AY4592">
        <v>71</v>
      </c>
      <c r="AZ4592">
        <v>87</v>
      </c>
      <c r="BA4592">
        <v>18</v>
      </c>
      <c r="BB4592">
        <v>0</v>
      </c>
      <c r="BC4592">
        <v>0</v>
      </c>
      <c r="BD4592">
        <v>0</v>
      </c>
      <c r="BE4592">
        <v>0</v>
      </c>
      <c r="BF4592">
        <v>119</v>
      </c>
      <c r="BG4592">
        <v>4860</v>
      </c>
      <c r="BH4592">
        <v>0</v>
      </c>
      <c r="BI4592">
        <v>96</v>
      </c>
      <c r="BJ4592" s="2">
        <v>45944</v>
      </c>
      <c r="BK4592">
        <v>0</v>
      </c>
      <c r="BL4592" s="3" t="str">
        <f>VLOOKUP(O4592,DropDownList!$H$1:$I$7,2,FALSE)</f>
        <v>2024/25</v>
      </c>
      <c r="BM4592" s="3" t="str">
        <f t="shared" si="72"/>
        <v>PRAS</v>
      </c>
    </row>
    <row r="4593" spans="1:65" x14ac:dyDescent="0.2">
      <c r="A4593">
        <v>2025</v>
      </c>
      <c r="B4593">
        <v>10</v>
      </c>
      <c r="C4593" t="s">
        <v>198</v>
      </c>
      <c r="D4593" t="s">
        <v>202</v>
      </c>
      <c r="E4593" t="s">
        <v>30</v>
      </c>
      <c r="F4593">
        <v>9376</v>
      </c>
      <c r="G4593" t="s">
        <v>141</v>
      </c>
      <c r="H4593" t="s">
        <v>200</v>
      </c>
      <c r="I4593" t="s">
        <v>142</v>
      </c>
      <c r="J4593" s="1">
        <v>45931</v>
      </c>
      <c r="K4593" t="s">
        <v>253</v>
      </c>
      <c r="L4593">
        <v>3</v>
      </c>
      <c r="M4593" t="s">
        <v>429</v>
      </c>
      <c r="N4593" t="s">
        <v>145</v>
      </c>
      <c r="O4593" t="s">
        <v>155</v>
      </c>
      <c r="P4593" t="s">
        <v>152</v>
      </c>
      <c r="Q4593">
        <v>0</v>
      </c>
      <c r="R4593">
        <v>310</v>
      </c>
      <c r="S4593">
        <v>12400</v>
      </c>
      <c r="T4593">
        <v>8120</v>
      </c>
      <c r="U4593">
        <v>0</v>
      </c>
      <c r="V4593">
        <v>0</v>
      </c>
      <c r="W4593">
        <v>0</v>
      </c>
      <c r="X4593">
        <v>0</v>
      </c>
      <c r="Y4593">
        <v>0</v>
      </c>
      <c r="Z4593">
        <v>0</v>
      </c>
      <c r="AA4593">
        <v>4280</v>
      </c>
      <c r="AB4593">
        <v>0</v>
      </c>
      <c r="AC4593">
        <v>4280</v>
      </c>
      <c r="AD4593">
        <v>0</v>
      </c>
      <c r="AE4593">
        <v>0</v>
      </c>
      <c r="AF4593">
        <v>107</v>
      </c>
      <c r="AG4593">
        <v>0</v>
      </c>
      <c r="AH4593">
        <v>203</v>
      </c>
      <c r="AI4593">
        <v>0</v>
      </c>
      <c r="AJ4593">
        <v>0</v>
      </c>
      <c r="AK4593">
        <v>0</v>
      </c>
      <c r="AL4593">
        <v>0</v>
      </c>
      <c r="AM4593">
        <v>0</v>
      </c>
      <c r="AN4593">
        <v>0</v>
      </c>
      <c r="AO4593">
        <v>0</v>
      </c>
      <c r="AP4593">
        <v>0</v>
      </c>
      <c r="AQ4593">
        <v>0</v>
      </c>
      <c r="AR4593">
        <v>0</v>
      </c>
      <c r="AS4593">
        <v>0</v>
      </c>
      <c r="AT4593">
        <v>0</v>
      </c>
      <c r="AU4593">
        <v>0</v>
      </c>
      <c r="AV4593">
        <v>0</v>
      </c>
      <c r="AW4593">
        <v>0</v>
      </c>
      <c r="AX4593">
        <v>0</v>
      </c>
      <c r="AY4593">
        <v>0</v>
      </c>
      <c r="AZ4593">
        <v>0</v>
      </c>
      <c r="BA4593">
        <v>0</v>
      </c>
      <c r="BB4593">
        <v>0</v>
      </c>
      <c r="BC4593">
        <v>0</v>
      </c>
      <c r="BD4593">
        <v>0</v>
      </c>
      <c r="BE4593">
        <v>0</v>
      </c>
      <c r="BF4593">
        <v>0</v>
      </c>
      <c r="BG4593">
        <v>0</v>
      </c>
      <c r="BH4593">
        <v>0</v>
      </c>
      <c r="BI4593">
        <v>0</v>
      </c>
      <c r="BJ4593" s="2">
        <v>45944</v>
      </c>
      <c r="BK4593">
        <v>0</v>
      </c>
      <c r="BL4593" s="3" t="str">
        <f>VLOOKUP(O4593,DropDownList!$H$1:$I$7,2,FALSE)</f>
        <v>2022/23</v>
      </c>
      <c r="BM4593" s="3" t="str">
        <f t="shared" si="72"/>
        <v>PCOA</v>
      </c>
    </row>
    <row r="4594" spans="1:65" x14ac:dyDescent="0.2">
      <c r="A4594">
        <v>2025</v>
      </c>
      <c r="B4594">
        <v>10</v>
      </c>
      <c r="C4594" t="s">
        <v>198</v>
      </c>
      <c r="D4594" t="s">
        <v>202</v>
      </c>
      <c r="E4594" t="s">
        <v>30</v>
      </c>
      <c r="F4594">
        <v>9376</v>
      </c>
      <c r="G4594" t="s">
        <v>141</v>
      </c>
      <c r="H4594" t="s">
        <v>200</v>
      </c>
      <c r="I4594" t="s">
        <v>142</v>
      </c>
      <c r="J4594" s="1">
        <v>45931</v>
      </c>
      <c r="K4594" t="s">
        <v>253</v>
      </c>
      <c r="L4594">
        <v>3</v>
      </c>
      <c r="M4594" t="s">
        <v>429</v>
      </c>
      <c r="N4594" t="s">
        <v>145</v>
      </c>
      <c r="O4594" t="s">
        <v>147</v>
      </c>
      <c r="P4594" t="s">
        <v>152</v>
      </c>
      <c r="Q4594">
        <v>0</v>
      </c>
      <c r="R4594">
        <v>178</v>
      </c>
      <c r="S4594">
        <v>7120</v>
      </c>
      <c r="T4594">
        <v>5120</v>
      </c>
      <c r="U4594">
        <v>0</v>
      </c>
      <c r="V4594">
        <v>0</v>
      </c>
      <c r="W4594">
        <v>0</v>
      </c>
      <c r="X4594">
        <v>0</v>
      </c>
      <c r="Y4594">
        <v>0</v>
      </c>
      <c r="Z4594">
        <v>0</v>
      </c>
      <c r="AA4594">
        <v>2000</v>
      </c>
      <c r="AB4594">
        <v>0</v>
      </c>
      <c r="AC4594">
        <v>2000</v>
      </c>
      <c r="AD4594">
        <v>0</v>
      </c>
      <c r="AE4594">
        <v>0</v>
      </c>
      <c r="AF4594">
        <v>50</v>
      </c>
      <c r="AG4594">
        <v>0</v>
      </c>
      <c r="AH4594">
        <v>128</v>
      </c>
      <c r="AI4594">
        <v>0</v>
      </c>
      <c r="AJ4594">
        <v>0</v>
      </c>
      <c r="AK4594">
        <v>0</v>
      </c>
      <c r="AL4594">
        <v>0</v>
      </c>
      <c r="AM4594">
        <v>0</v>
      </c>
      <c r="AN4594">
        <v>0</v>
      </c>
      <c r="AO4594">
        <v>0</v>
      </c>
      <c r="AP4594">
        <v>0</v>
      </c>
      <c r="AQ4594">
        <v>0</v>
      </c>
      <c r="AR4594">
        <v>0</v>
      </c>
      <c r="AS4594">
        <v>0</v>
      </c>
      <c r="AT4594">
        <v>0</v>
      </c>
      <c r="AU4594">
        <v>0</v>
      </c>
      <c r="AV4594">
        <v>0</v>
      </c>
      <c r="AW4594">
        <v>0</v>
      </c>
      <c r="AX4594">
        <v>0</v>
      </c>
      <c r="AY4594">
        <v>0</v>
      </c>
      <c r="AZ4594">
        <v>0</v>
      </c>
      <c r="BA4594">
        <v>0</v>
      </c>
      <c r="BB4594">
        <v>0</v>
      </c>
      <c r="BC4594">
        <v>0</v>
      </c>
      <c r="BD4594">
        <v>0</v>
      </c>
      <c r="BE4594">
        <v>0</v>
      </c>
      <c r="BF4594">
        <v>0</v>
      </c>
      <c r="BG4594">
        <v>0</v>
      </c>
      <c r="BH4594">
        <v>0</v>
      </c>
      <c r="BI4594">
        <v>0</v>
      </c>
      <c r="BJ4594" s="2">
        <v>45944</v>
      </c>
      <c r="BK4594">
        <v>0</v>
      </c>
      <c r="BL4594" s="3" t="str">
        <f>VLOOKUP(O4594,DropDownList!$H$1:$I$7,2,FALSE)</f>
        <v>2024/25</v>
      </c>
      <c r="BM4594" s="3" t="str">
        <f t="shared" si="72"/>
        <v>PCOA</v>
      </c>
    </row>
    <row r="4595" spans="1:65" x14ac:dyDescent="0.2">
      <c r="A4595">
        <v>2025</v>
      </c>
      <c r="B4595">
        <v>10</v>
      </c>
      <c r="C4595" t="s">
        <v>198</v>
      </c>
      <c r="D4595" t="s">
        <v>202</v>
      </c>
      <c r="E4595" t="s">
        <v>30</v>
      </c>
      <c r="F4595">
        <v>9376</v>
      </c>
      <c r="G4595" t="s">
        <v>141</v>
      </c>
      <c r="H4595" t="s">
        <v>200</v>
      </c>
      <c r="I4595" t="s">
        <v>142</v>
      </c>
      <c r="J4595" s="1">
        <v>45931</v>
      </c>
      <c r="K4595" t="s">
        <v>253</v>
      </c>
      <c r="L4595">
        <v>3</v>
      </c>
      <c r="M4595" t="s">
        <v>429</v>
      </c>
      <c r="N4595" t="s">
        <v>145</v>
      </c>
      <c r="O4595" t="s">
        <v>155</v>
      </c>
      <c r="P4595" t="s">
        <v>154</v>
      </c>
      <c r="Q4595">
        <v>15660.48</v>
      </c>
      <c r="R4595">
        <v>419</v>
      </c>
      <c r="S4595">
        <v>100325</v>
      </c>
      <c r="T4595">
        <v>2193</v>
      </c>
      <c r="U4595">
        <v>75</v>
      </c>
      <c r="V4595">
        <v>41</v>
      </c>
      <c r="W4595">
        <v>8482.49</v>
      </c>
      <c r="X4595">
        <v>9432.49</v>
      </c>
      <c r="Y4595">
        <v>0</v>
      </c>
      <c r="Z4595">
        <v>0</v>
      </c>
      <c r="AA4595">
        <v>82471.520000000004</v>
      </c>
      <c r="AB4595">
        <v>1247.67</v>
      </c>
      <c r="AC4595">
        <v>75634.45</v>
      </c>
      <c r="AD4595">
        <v>16</v>
      </c>
      <c r="AE4595">
        <v>25</v>
      </c>
      <c r="AF4595">
        <v>333</v>
      </c>
      <c r="AG4595">
        <v>50</v>
      </c>
      <c r="AH4595">
        <v>6</v>
      </c>
      <c r="AI4595">
        <v>25</v>
      </c>
      <c r="AJ4595">
        <v>0</v>
      </c>
      <c r="AK4595">
        <v>0</v>
      </c>
      <c r="AL4595">
        <v>0</v>
      </c>
      <c r="AM4595">
        <v>0</v>
      </c>
      <c r="AN4595">
        <v>0</v>
      </c>
      <c r="AO4595">
        <v>258</v>
      </c>
      <c r="AP4595">
        <v>1122</v>
      </c>
      <c r="AQ4595">
        <v>270</v>
      </c>
      <c r="AR4595">
        <v>0</v>
      </c>
      <c r="AS4595">
        <v>175</v>
      </c>
      <c r="AT4595">
        <v>9</v>
      </c>
      <c r="AU4595">
        <v>71</v>
      </c>
      <c r="AV4595">
        <v>20</v>
      </c>
      <c r="AW4595">
        <v>3</v>
      </c>
      <c r="AX4595">
        <v>0</v>
      </c>
      <c r="AY4595">
        <v>140</v>
      </c>
      <c r="AZ4595">
        <v>194</v>
      </c>
      <c r="BA4595">
        <v>113</v>
      </c>
      <c r="BB4595">
        <v>36</v>
      </c>
      <c r="BC4595">
        <v>20</v>
      </c>
      <c r="BD4595">
        <v>4</v>
      </c>
      <c r="BE4595">
        <v>0</v>
      </c>
      <c r="BF4595">
        <v>411</v>
      </c>
      <c r="BG4595">
        <v>6870</v>
      </c>
      <c r="BH4595">
        <v>5</v>
      </c>
      <c r="BI4595">
        <v>70</v>
      </c>
      <c r="BJ4595" s="2">
        <v>45944</v>
      </c>
      <c r="BK4595">
        <v>1</v>
      </c>
      <c r="BL4595" s="3" t="str">
        <f>VLOOKUP(O4595,DropDownList!$H$1:$I$7,2,FALSE)</f>
        <v>2022/23</v>
      </c>
      <c r="BM4595" s="3" t="str">
        <f t="shared" si="72"/>
        <v>JP COURT</v>
      </c>
    </row>
    <row r="4596" spans="1:65" x14ac:dyDescent="0.2">
      <c r="A4596">
        <v>2025</v>
      </c>
      <c r="B4596">
        <v>10</v>
      </c>
      <c r="C4596" t="s">
        <v>198</v>
      </c>
      <c r="D4596" t="s">
        <v>202</v>
      </c>
      <c r="E4596" t="s">
        <v>30</v>
      </c>
      <c r="F4596">
        <v>9376</v>
      </c>
      <c r="G4596" t="s">
        <v>141</v>
      </c>
      <c r="H4596" t="s">
        <v>200</v>
      </c>
      <c r="I4596" t="s">
        <v>142</v>
      </c>
      <c r="J4596" s="1">
        <v>45931</v>
      </c>
      <c r="K4596" t="s">
        <v>253</v>
      </c>
      <c r="L4596">
        <v>3</v>
      </c>
      <c r="M4596" t="s">
        <v>429</v>
      </c>
      <c r="N4596" t="s">
        <v>145</v>
      </c>
      <c r="O4596" t="s">
        <v>156</v>
      </c>
      <c r="P4596" t="s">
        <v>152</v>
      </c>
      <c r="Q4596">
        <v>0</v>
      </c>
      <c r="R4596">
        <v>358</v>
      </c>
      <c r="S4596">
        <v>14320</v>
      </c>
      <c r="T4596">
        <v>9960</v>
      </c>
      <c r="U4596">
        <v>0</v>
      </c>
      <c r="V4596">
        <v>0</v>
      </c>
      <c r="W4596">
        <v>0</v>
      </c>
      <c r="X4596">
        <v>0</v>
      </c>
      <c r="Y4596">
        <v>0</v>
      </c>
      <c r="Z4596">
        <v>0</v>
      </c>
      <c r="AA4596">
        <v>4360</v>
      </c>
      <c r="AB4596">
        <v>0</v>
      </c>
      <c r="AC4596">
        <v>4360</v>
      </c>
      <c r="AD4596">
        <v>0</v>
      </c>
      <c r="AE4596">
        <v>0</v>
      </c>
      <c r="AF4596">
        <v>109</v>
      </c>
      <c r="AG4596">
        <v>0</v>
      </c>
      <c r="AH4596">
        <v>249</v>
      </c>
      <c r="AI4596">
        <v>0</v>
      </c>
      <c r="AJ4596">
        <v>0</v>
      </c>
      <c r="AK4596">
        <v>0</v>
      </c>
      <c r="AL4596">
        <v>0</v>
      </c>
      <c r="AM4596">
        <v>0</v>
      </c>
      <c r="AN4596">
        <v>0</v>
      </c>
      <c r="AO4596">
        <v>0</v>
      </c>
      <c r="AP4596">
        <v>0</v>
      </c>
      <c r="AQ4596">
        <v>0</v>
      </c>
      <c r="AR4596">
        <v>0</v>
      </c>
      <c r="AS4596">
        <v>0</v>
      </c>
      <c r="AT4596">
        <v>0</v>
      </c>
      <c r="AU4596">
        <v>0</v>
      </c>
      <c r="AV4596">
        <v>0</v>
      </c>
      <c r="AW4596">
        <v>0</v>
      </c>
      <c r="AX4596">
        <v>0</v>
      </c>
      <c r="AY4596">
        <v>0</v>
      </c>
      <c r="AZ4596">
        <v>0</v>
      </c>
      <c r="BA4596">
        <v>0</v>
      </c>
      <c r="BB4596">
        <v>0</v>
      </c>
      <c r="BC4596">
        <v>0</v>
      </c>
      <c r="BD4596">
        <v>0</v>
      </c>
      <c r="BE4596">
        <v>0</v>
      </c>
      <c r="BF4596">
        <v>0</v>
      </c>
      <c r="BG4596">
        <v>0</v>
      </c>
      <c r="BH4596">
        <v>0</v>
      </c>
      <c r="BI4596">
        <v>0</v>
      </c>
      <c r="BJ4596" s="2">
        <v>45944</v>
      </c>
      <c r="BK4596">
        <v>0</v>
      </c>
      <c r="BL4596" s="3" t="str">
        <f>VLOOKUP(O4596,DropDownList!$H$1:$I$7,2,FALSE)</f>
        <v>2023/24</v>
      </c>
      <c r="BM4596" s="3" t="str">
        <f t="shared" si="72"/>
        <v>PCOA</v>
      </c>
    </row>
    <row r="4597" spans="1:65" x14ac:dyDescent="0.2">
      <c r="A4597">
        <v>2025</v>
      </c>
      <c r="B4597">
        <v>10</v>
      </c>
      <c r="C4597" t="s">
        <v>198</v>
      </c>
      <c r="D4597" t="s">
        <v>202</v>
      </c>
      <c r="E4597" t="s">
        <v>30</v>
      </c>
      <c r="F4597">
        <v>9376</v>
      </c>
      <c r="G4597" t="s">
        <v>141</v>
      </c>
      <c r="H4597" t="s">
        <v>200</v>
      </c>
      <c r="I4597" t="s">
        <v>142</v>
      </c>
      <c r="J4597" s="1">
        <v>45931</v>
      </c>
      <c r="K4597" t="s">
        <v>253</v>
      </c>
      <c r="L4597">
        <v>3</v>
      </c>
      <c r="M4597" t="s">
        <v>429</v>
      </c>
      <c r="N4597" t="s">
        <v>145</v>
      </c>
      <c r="O4597" t="s">
        <v>156</v>
      </c>
      <c r="P4597" t="s">
        <v>148</v>
      </c>
      <c r="Q4597">
        <v>6343.72</v>
      </c>
      <c r="R4597">
        <v>246</v>
      </c>
      <c r="S4597">
        <v>14760</v>
      </c>
      <c r="T4597">
        <v>1170.33</v>
      </c>
      <c r="U4597">
        <v>116</v>
      </c>
      <c r="V4597">
        <v>51</v>
      </c>
      <c r="W4597">
        <v>2950.97</v>
      </c>
      <c r="X4597">
        <v>2950.97</v>
      </c>
      <c r="Y4597">
        <v>0</v>
      </c>
      <c r="Z4597">
        <v>0</v>
      </c>
      <c r="AA4597">
        <v>7245.95</v>
      </c>
      <c r="AB4597">
        <v>0</v>
      </c>
      <c r="AC4597">
        <v>7245.95</v>
      </c>
      <c r="AD4597">
        <v>48</v>
      </c>
      <c r="AE4597">
        <v>3</v>
      </c>
      <c r="AF4597">
        <v>110</v>
      </c>
      <c r="AG4597">
        <v>21</v>
      </c>
      <c r="AH4597">
        <v>18</v>
      </c>
      <c r="AI4597">
        <v>95</v>
      </c>
      <c r="AJ4597">
        <v>0</v>
      </c>
      <c r="AK4597">
        <v>0</v>
      </c>
      <c r="AL4597">
        <v>0</v>
      </c>
      <c r="AM4597">
        <v>0</v>
      </c>
      <c r="AN4597">
        <v>0</v>
      </c>
      <c r="AO4597">
        <v>216</v>
      </c>
      <c r="AP4597">
        <v>792</v>
      </c>
      <c r="AQ4597">
        <v>223</v>
      </c>
      <c r="AR4597">
        <v>0</v>
      </c>
      <c r="AS4597">
        <v>109</v>
      </c>
      <c r="AT4597">
        <v>0</v>
      </c>
      <c r="AU4597">
        <v>8</v>
      </c>
      <c r="AV4597">
        <v>2</v>
      </c>
      <c r="AW4597">
        <v>0</v>
      </c>
      <c r="AX4597">
        <v>0</v>
      </c>
      <c r="AY4597">
        <v>132</v>
      </c>
      <c r="AZ4597">
        <v>191</v>
      </c>
      <c r="BA4597">
        <v>72</v>
      </c>
      <c r="BB4597">
        <v>7</v>
      </c>
      <c r="BC4597">
        <v>4</v>
      </c>
      <c r="BD4597">
        <v>0</v>
      </c>
      <c r="BE4597">
        <v>0</v>
      </c>
      <c r="BF4597">
        <v>216</v>
      </c>
      <c r="BG4597">
        <v>5700</v>
      </c>
      <c r="BH4597">
        <v>2</v>
      </c>
      <c r="BI4597">
        <v>116</v>
      </c>
      <c r="BJ4597" s="2">
        <v>45944</v>
      </c>
      <c r="BK4597">
        <v>0</v>
      </c>
      <c r="BL4597" s="3" t="str">
        <f>VLOOKUP(O4597,DropDownList!$H$1:$I$7,2,FALSE)</f>
        <v>2023/24</v>
      </c>
      <c r="BM4597" s="3" t="str">
        <f t="shared" si="72"/>
        <v>PRAS</v>
      </c>
    </row>
    <row r="4598" spans="1:65" x14ac:dyDescent="0.2">
      <c r="A4598">
        <v>2025</v>
      </c>
      <c r="B4598">
        <v>10</v>
      </c>
      <c r="C4598" t="s">
        <v>198</v>
      </c>
      <c r="D4598" t="s">
        <v>202</v>
      </c>
      <c r="E4598" t="s">
        <v>30</v>
      </c>
      <c r="F4598">
        <v>9376</v>
      </c>
      <c r="G4598" t="s">
        <v>141</v>
      </c>
      <c r="H4598" t="s">
        <v>200</v>
      </c>
      <c r="I4598" t="s">
        <v>142</v>
      </c>
      <c r="J4598" s="1">
        <v>45931</v>
      </c>
      <c r="K4598" t="s">
        <v>253</v>
      </c>
      <c r="L4598">
        <v>3</v>
      </c>
      <c r="M4598" t="s">
        <v>429</v>
      </c>
      <c r="N4598" t="s">
        <v>145</v>
      </c>
      <c r="O4598" t="s">
        <v>156</v>
      </c>
      <c r="P4598" t="s">
        <v>154</v>
      </c>
      <c r="Q4598">
        <v>14382.07</v>
      </c>
      <c r="R4598">
        <v>249</v>
      </c>
      <c r="S4598">
        <v>69817.95</v>
      </c>
      <c r="T4598">
        <v>652</v>
      </c>
      <c r="U4598">
        <v>59</v>
      </c>
      <c r="V4598">
        <v>30</v>
      </c>
      <c r="W4598">
        <v>7408.94</v>
      </c>
      <c r="X4598">
        <v>7514.94</v>
      </c>
      <c r="Y4598">
        <v>0</v>
      </c>
      <c r="Z4598">
        <v>0</v>
      </c>
      <c r="AA4598">
        <v>54783.88</v>
      </c>
      <c r="AB4598">
        <v>3885.95</v>
      </c>
      <c r="AC4598">
        <v>47458.26</v>
      </c>
      <c r="AD4598">
        <v>17</v>
      </c>
      <c r="AE4598">
        <v>13</v>
      </c>
      <c r="AF4598">
        <v>186</v>
      </c>
      <c r="AG4598">
        <v>32</v>
      </c>
      <c r="AH4598">
        <v>3</v>
      </c>
      <c r="AI4598">
        <v>27</v>
      </c>
      <c r="AJ4598">
        <v>0</v>
      </c>
      <c r="AK4598">
        <v>0</v>
      </c>
      <c r="AL4598">
        <v>0</v>
      </c>
      <c r="AM4598">
        <v>0</v>
      </c>
      <c r="AN4598">
        <v>0</v>
      </c>
      <c r="AO4598">
        <v>138</v>
      </c>
      <c r="AP4598">
        <v>538</v>
      </c>
      <c r="AQ4598">
        <v>144</v>
      </c>
      <c r="AR4598">
        <v>0</v>
      </c>
      <c r="AS4598">
        <v>76</v>
      </c>
      <c r="AT4598">
        <v>1</v>
      </c>
      <c r="AU4598">
        <v>38</v>
      </c>
      <c r="AV4598">
        <v>12</v>
      </c>
      <c r="AW4598">
        <v>2</v>
      </c>
      <c r="AX4598">
        <v>0</v>
      </c>
      <c r="AY4598">
        <v>63</v>
      </c>
      <c r="AZ4598">
        <v>90</v>
      </c>
      <c r="BA4598">
        <v>42</v>
      </c>
      <c r="BB4598">
        <v>16</v>
      </c>
      <c r="BC4598">
        <v>8</v>
      </c>
      <c r="BD4598">
        <v>2</v>
      </c>
      <c r="BE4598">
        <v>0</v>
      </c>
      <c r="BF4598">
        <v>246</v>
      </c>
      <c r="BG4598">
        <v>8960</v>
      </c>
      <c r="BH4598">
        <v>1</v>
      </c>
      <c r="BI4598">
        <v>56</v>
      </c>
      <c r="BJ4598" s="2">
        <v>45944</v>
      </c>
      <c r="BK4598">
        <v>1</v>
      </c>
      <c r="BL4598" s="3" t="str">
        <f>VLOOKUP(O4598,DropDownList!$H$1:$I$7,2,FALSE)</f>
        <v>2023/24</v>
      </c>
      <c r="BM4598" s="3" t="str">
        <f t="shared" si="72"/>
        <v>JP COURT</v>
      </c>
    </row>
    <row r="4599" spans="1:65" x14ac:dyDescent="0.2">
      <c r="A4599">
        <v>2025</v>
      </c>
      <c r="B4599">
        <v>10</v>
      </c>
      <c r="C4599" t="s">
        <v>198</v>
      </c>
      <c r="D4599" t="s">
        <v>202</v>
      </c>
      <c r="E4599" t="s">
        <v>30</v>
      </c>
      <c r="F4599">
        <v>9376</v>
      </c>
      <c r="G4599" t="s">
        <v>141</v>
      </c>
      <c r="H4599" t="s">
        <v>200</v>
      </c>
      <c r="I4599" t="s">
        <v>142</v>
      </c>
      <c r="J4599" s="1">
        <v>45931</v>
      </c>
      <c r="K4599" t="s">
        <v>253</v>
      </c>
      <c r="L4599">
        <v>3</v>
      </c>
      <c r="M4599" t="s">
        <v>429</v>
      </c>
      <c r="N4599" t="s">
        <v>145</v>
      </c>
      <c r="O4599" t="s">
        <v>156</v>
      </c>
      <c r="P4599" t="s">
        <v>150</v>
      </c>
      <c r="Q4599">
        <v>26372.11</v>
      </c>
      <c r="R4599">
        <v>472</v>
      </c>
      <c r="S4599">
        <v>78350.210000000006</v>
      </c>
      <c r="T4599">
        <v>8280.2199999999993</v>
      </c>
      <c r="U4599">
        <v>175</v>
      </c>
      <c r="V4599">
        <v>78</v>
      </c>
      <c r="W4599">
        <v>13423.76</v>
      </c>
      <c r="X4599">
        <v>13816.26</v>
      </c>
      <c r="Y4599">
        <v>417</v>
      </c>
      <c r="Z4599">
        <v>70069.990000000005</v>
      </c>
      <c r="AA4599">
        <v>43697.88</v>
      </c>
      <c r="AB4599">
        <v>12142.64</v>
      </c>
      <c r="AC4599">
        <v>31555.24</v>
      </c>
      <c r="AD4599">
        <v>67</v>
      </c>
      <c r="AE4599">
        <v>11</v>
      </c>
      <c r="AF4599">
        <v>237</v>
      </c>
      <c r="AG4599">
        <v>54</v>
      </c>
      <c r="AH4599">
        <v>55</v>
      </c>
      <c r="AI4599">
        <v>121</v>
      </c>
      <c r="AJ4599">
        <v>72</v>
      </c>
      <c r="AK4599">
        <v>35</v>
      </c>
      <c r="AL4599">
        <v>5</v>
      </c>
      <c r="AM4599">
        <v>19</v>
      </c>
      <c r="AN4599">
        <v>5</v>
      </c>
      <c r="AO4599">
        <v>342</v>
      </c>
      <c r="AP4599">
        <v>1396</v>
      </c>
      <c r="AQ4599">
        <v>374</v>
      </c>
      <c r="AR4599">
        <v>0</v>
      </c>
      <c r="AS4599">
        <v>216</v>
      </c>
      <c r="AT4599">
        <v>5</v>
      </c>
      <c r="AU4599">
        <v>42</v>
      </c>
      <c r="AV4599">
        <v>14</v>
      </c>
      <c r="AW4599">
        <v>0</v>
      </c>
      <c r="AX4599">
        <v>0</v>
      </c>
      <c r="AY4599">
        <v>183</v>
      </c>
      <c r="AZ4599">
        <v>287</v>
      </c>
      <c r="BA4599">
        <v>142</v>
      </c>
      <c r="BB4599">
        <v>20</v>
      </c>
      <c r="BC4599">
        <v>7</v>
      </c>
      <c r="BD4599">
        <v>0</v>
      </c>
      <c r="BE4599">
        <v>0</v>
      </c>
      <c r="BF4599">
        <v>346</v>
      </c>
      <c r="BG4599">
        <v>19768.43</v>
      </c>
      <c r="BH4599">
        <v>5</v>
      </c>
      <c r="BI4599">
        <v>172</v>
      </c>
      <c r="BJ4599" s="2">
        <v>45944</v>
      </c>
      <c r="BK4599">
        <v>0</v>
      </c>
      <c r="BL4599" s="3" t="str">
        <f>VLOOKUP(O4599,DropDownList!$H$1:$I$7,2,FALSE)</f>
        <v>2023/24</v>
      </c>
      <c r="BM4599" s="3" t="str">
        <f t="shared" si="72"/>
        <v>FISCAL FINES</v>
      </c>
    </row>
    <row r="4600" spans="1:65" x14ac:dyDescent="0.2">
      <c r="A4600">
        <v>2025</v>
      </c>
      <c r="B4600">
        <v>10</v>
      </c>
      <c r="C4600" t="s">
        <v>198</v>
      </c>
      <c r="D4600" t="s">
        <v>202</v>
      </c>
      <c r="E4600" t="s">
        <v>30</v>
      </c>
      <c r="F4600">
        <v>9376</v>
      </c>
      <c r="G4600" t="s">
        <v>141</v>
      </c>
      <c r="H4600" t="s">
        <v>200</v>
      </c>
      <c r="I4600" t="s">
        <v>142</v>
      </c>
      <c r="J4600" s="1">
        <v>45931</v>
      </c>
      <c r="K4600" t="s">
        <v>253</v>
      </c>
      <c r="L4600">
        <v>3</v>
      </c>
      <c r="M4600" t="s">
        <v>429</v>
      </c>
      <c r="N4600" t="s">
        <v>145</v>
      </c>
      <c r="O4600" t="s">
        <v>155</v>
      </c>
      <c r="P4600" t="s">
        <v>146</v>
      </c>
      <c r="Q4600">
        <v>420.6</v>
      </c>
      <c r="R4600">
        <v>417</v>
      </c>
      <c r="S4600">
        <v>6100</v>
      </c>
      <c r="T4600">
        <v>90</v>
      </c>
      <c r="U4600">
        <v>73</v>
      </c>
      <c r="V4600">
        <v>19</v>
      </c>
      <c r="W4600">
        <v>260.60000000000002</v>
      </c>
      <c r="X4600">
        <v>260.60000000000002</v>
      </c>
      <c r="Y4600">
        <v>0</v>
      </c>
      <c r="Z4600">
        <v>0</v>
      </c>
      <c r="AA4600">
        <v>5589.4</v>
      </c>
      <c r="AB4600">
        <v>0</v>
      </c>
      <c r="AC4600">
        <v>0</v>
      </c>
      <c r="AD4600">
        <v>17</v>
      </c>
      <c r="AE4600">
        <v>2</v>
      </c>
      <c r="AF4600">
        <v>383</v>
      </c>
      <c r="AG4600">
        <v>2</v>
      </c>
      <c r="AH4600">
        <v>6</v>
      </c>
      <c r="AI4600">
        <v>26</v>
      </c>
      <c r="AJ4600">
        <v>0</v>
      </c>
      <c r="AK4600">
        <v>0</v>
      </c>
      <c r="AL4600">
        <v>0</v>
      </c>
      <c r="AM4600">
        <v>0</v>
      </c>
      <c r="AN4600">
        <v>0</v>
      </c>
      <c r="AO4600">
        <v>255</v>
      </c>
      <c r="AP4600">
        <v>1113</v>
      </c>
      <c r="AQ4600">
        <v>268</v>
      </c>
      <c r="AR4600">
        <v>0</v>
      </c>
      <c r="AS4600">
        <v>173</v>
      </c>
      <c r="AT4600">
        <v>9</v>
      </c>
      <c r="AU4600">
        <v>71</v>
      </c>
      <c r="AV4600">
        <v>21</v>
      </c>
      <c r="AW4600">
        <v>3</v>
      </c>
      <c r="AX4600">
        <v>0</v>
      </c>
      <c r="AY4600">
        <v>138</v>
      </c>
      <c r="AZ4600">
        <v>192</v>
      </c>
      <c r="BA4600">
        <v>112</v>
      </c>
      <c r="BB4600">
        <v>36</v>
      </c>
      <c r="BC4600">
        <v>20</v>
      </c>
      <c r="BD4600">
        <v>3</v>
      </c>
      <c r="BE4600">
        <v>0</v>
      </c>
      <c r="BF4600">
        <v>409</v>
      </c>
      <c r="BG4600">
        <v>410</v>
      </c>
      <c r="BH4600">
        <v>0</v>
      </c>
      <c r="BI4600">
        <v>68</v>
      </c>
      <c r="BJ4600" s="2">
        <v>45944</v>
      </c>
      <c r="BK4600">
        <v>1</v>
      </c>
      <c r="BL4600" s="3" t="str">
        <f>VLOOKUP(O4600,DropDownList!$H$1:$I$7,2,FALSE)</f>
        <v>2022/23</v>
      </c>
      <c r="BM4600" s="3" t="str">
        <f t="shared" si="72"/>
        <v>VSUR</v>
      </c>
    </row>
    <row r="4601" spans="1:65" x14ac:dyDescent="0.2">
      <c r="A4601">
        <v>2025</v>
      </c>
      <c r="B4601">
        <v>10</v>
      </c>
      <c r="C4601" t="s">
        <v>198</v>
      </c>
      <c r="D4601" t="s">
        <v>202</v>
      </c>
      <c r="E4601" t="s">
        <v>30</v>
      </c>
      <c r="F4601">
        <v>9376</v>
      </c>
      <c r="G4601" t="s">
        <v>141</v>
      </c>
      <c r="H4601" t="s">
        <v>200</v>
      </c>
      <c r="I4601" t="s">
        <v>142</v>
      </c>
      <c r="J4601" s="1">
        <v>45931</v>
      </c>
      <c r="K4601" t="s">
        <v>253</v>
      </c>
      <c r="L4601">
        <v>3</v>
      </c>
      <c r="M4601" t="s">
        <v>429</v>
      </c>
      <c r="N4601" t="s">
        <v>145</v>
      </c>
      <c r="O4601" t="s">
        <v>147</v>
      </c>
      <c r="P4601" t="s">
        <v>146</v>
      </c>
      <c r="Q4601">
        <v>1018.75</v>
      </c>
      <c r="R4601">
        <v>317</v>
      </c>
      <c r="S4601">
        <v>4520</v>
      </c>
      <c r="T4601">
        <v>20</v>
      </c>
      <c r="U4601">
        <v>122</v>
      </c>
      <c r="V4601">
        <v>45</v>
      </c>
      <c r="W4601">
        <v>664</v>
      </c>
      <c r="X4601">
        <v>664</v>
      </c>
      <c r="Y4601">
        <v>0</v>
      </c>
      <c r="Z4601">
        <v>0</v>
      </c>
      <c r="AA4601">
        <v>3481.25</v>
      </c>
      <c r="AB4601">
        <v>0</v>
      </c>
      <c r="AC4601">
        <v>0</v>
      </c>
      <c r="AD4601">
        <v>42</v>
      </c>
      <c r="AE4601">
        <v>3</v>
      </c>
      <c r="AF4601">
        <v>242</v>
      </c>
      <c r="AG4601">
        <v>5</v>
      </c>
      <c r="AH4601">
        <v>1</v>
      </c>
      <c r="AI4601">
        <v>69</v>
      </c>
      <c r="AJ4601">
        <v>0</v>
      </c>
      <c r="AK4601">
        <v>0</v>
      </c>
      <c r="AL4601">
        <v>0</v>
      </c>
      <c r="AM4601">
        <v>0</v>
      </c>
      <c r="AN4601">
        <v>0</v>
      </c>
      <c r="AO4601">
        <v>192</v>
      </c>
      <c r="AP4601">
        <v>567</v>
      </c>
      <c r="AQ4601">
        <v>199</v>
      </c>
      <c r="AR4601">
        <v>2</v>
      </c>
      <c r="AS4601">
        <v>102</v>
      </c>
      <c r="AT4601">
        <v>0</v>
      </c>
      <c r="AU4601">
        <v>20</v>
      </c>
      <c r="AV4601">
        <v>6</v>
      </c>
      <c r="AW4601">
        <v>4</v>
      </c>
      <c r="AX4601">
        <v>0</v>
      </c>
      <c r="AY4601">
        <v>54</v>
      </c>
      <c r="AZ4601">
        <v>86</v>
      </c>
      <c r="BA4601">
        <v>26</v>
      </c>
      <c r="BB4601">
        <v>16</v>
      </c>
      <c r="BC4601">
        <v>6</v>
      </c>
      <c r="BD4601">
        <v>1</v>
      </c>
      <c r="BE4601">
        <v>0</v>
      </c>
      <c r="BF4601">
        <v>309</v>
      </c>
      <c r="BG4601">
        <v>990</v>
      </c>
      <c r="BH4601">
        <v>0</v>
      </c>
      <c r="BI4601">
        <v>114</v>
      </c>
      <c r="BJ4601" s="2">
        <v>45944</v>
      </c>
      <c r="BK4601">
        <v>0</v>
      </c>
      <c r="BL4601" s="3" t="str">
        <f>VLOOKUP(O4601,DropDownList!$H$1:$I$7,2,FALSE)</f>
        <v>2024/25</v>
      </c>
      <c r="BM4601" s="3" t="str">
        <f t="shared" si="72"/>
        <v>VSUR</v>
      </c>
    </row>
    <row r="4602" spans="1:65" x14ac:dyDescent="0.2">
      <c r="A4602">
        <v>2025</v>
      </c>
      <c r="B4602">
        <v>10</v>
      </c>
      <c r="C4602" t="s">
        <v>198</v>
      </c>
      <c r="D4602" t="s">
        <v>203</v>
      </c>
      <c r="E4602" t="s">
        <v>30</v>
      </c>
      <c r="F4602">
        <v>9723</v>
      </c>
      <c r="G4602" t="s">
        <v>158</v>
      </c>
      <c r="H4602" t="s">
        <v>200</v>
      </c>
      <c r="I4602" t="s">
        <v>142</v>
      </c>
      <c r="J4602" s="1">
        <v>45931</v>
      </c>
      <c r="K4602" t="s">
        <v>253</v>
      </c>
      <c r="L4602">
        <v>3</v>
      </c>
      <c r="M4602" t="s">
        <v>429</v>
      </c>
      <c r="N4602" t="s">
        <v>145</v>
      </c>
      <c r="O4602" t="s">
        <v>147</v>
      </c>
      <c r="P4602" t="s">
        <v>161</v>
      </c>
      <c r="Q4602">
        <v>1762.18</v>
      </c>
      <c r="R4602">
        <v>389</v>
      </c>
      <c r="S4602">
        <v>8845</v>
      </c>
      <c r="T4602">
        <v>250</v>
      </c>
      <c r="U4602">
        <v>174</v>
      </c>
      <c r="V4602">
        <v>45</v>
      </c>
      <c r="W4602">
        <v>905</v>
      </c>
      <c r="X4602">
        <v>905</v>
      </c>
      <c r="Y4602">
        <v>0</v>
      </c>
      <c r="Z4602">
        <v>0</v>
      </c>
      <c r="AA4602">
        <v>6832.82</v>
      </c>
      <c r="AB4602">
        <v>0</v>
      </c>
      <c r="AC4602">
        <v>0</v>
      </c>
      <c r="AD4602">
        <v>44</v>
      </c>
      <c r="AE4602">
        <v>1</v>
      </c>
      <c r="AF4602">
        <v>292</v>
      </c>
      <c r="AG4602">
        <v>5</v>
      </c>
      <c r="AH4602">
        <v>11</v>
      </c>
      <c r="AI4602">
        <v>81</v>
      </c>
      <c r="AJ4602">
        <v>0</v>
      </c>
      <c r="AK4602">
        <v>0</v>
      </c>
      <c r="AL4602">
        <v>0</v>
      </c>
      <c r="AM4602">
        <v>0</v>
      </c>
      <c r="AN4602">
        <v>0</v>
      </c>
      <c r="AO4602">
        <v>246</v>
      </c>
      <c r="AP4602">
        <v>699</v>
      </c>
      <c r="AQ4602">
        <v>238</v>
      </c>
      <c r="AR4602">
        <v>1</v>
      </c>
      <c r="AS4602">
        <v>114</v>
      </c>
      <c r="AT4602">
        <v>2</v>
      </c>
      <c r="AU4602">
        <v>19</v>
      </c>
      <c r="AV4602">
        <v>6</v>
      </c>
      <c r="AW4602">
        <v>20</v>
      </c>
      <c r="AX4602">
        <v>0</v>
      </c>
      <c r="AY4602">
        <v>89</v>
      </c>
      <c r="AZ4602">
        <v>115</v>
      </c>
      <c r="BA4602">
        <v>26</v>
      </c>
      <c r="BB4602">
        <v>15</v>
      </c>
      <c r="BC4602">
        <v>2</v>
      </c>
      <c r="BD4602">
        <v>1</v>
      </c>
      <c r="BE4602">
        <v>0</v>
      </c>
      <c r="BF4602">
        <v>367</v>
      </c>
      <c r="BG4602">
        <v>1665</v>
      </c>
      <c r="BH4602">
        <v>0</v>
      </c>
      <c r="BI4602">
        <v>164</v>
      </c>
      <c r="BJ4602" s="2">
        <v>45944</v>
      </c>
      <c r="BK4602">
        <v>0</v>
      </c>
      <c r="BL4602" s="3" t="str">
        <f>VLOOKUP(O4602,DropDownList!$H$1:$I$7,2,FALSE)</f>
        <v>2024/25</v>
      </c>
      <c r="BM4602" s="3" t="str">
        <f t="shared" si="72"/>
        <v>VSUR</v>
      </c>
    </row>
    <row r="4603" spans="1:65" x14ac:dyDescent="0.2">
      <c r="A4603">
        <v>2025</v>
      </c>
      <c r="B4603">
        <v>10</v>
      </c>
      <c r="C4603" t="s">
        <v>198</v>
      </c>
      <c r="D4603" t="s">
        <v>203</v>
      </c>
      <c r="E4603" t="s">
        <v>30</v>
      </c>
      <c r="F4603">
        <v>9723</v>
      </c>
      <c r="G4603" t="s">
        <v>158</v>
      </c>
      <c r="H4603" t="s">
        <v>200</v>
      </c>
      <c r="I4603" t="s">
        <v>142</v>
      </c>
      <c r="J4603" s="1">
        <v>45931</v>
      </c>
      <c r="K4603" t="s">
        <v>253</v>
      </c>
      <c r="L4603">
        <v>3</v>
      </c>
      <c r="M4603" t="s">
        <v>429</v>
      </c>
      <c r="N4603" t="s">
        <v>145</v>
      </c>
      <c r="O4603" t="s">
        <v>149</v>
      </c>
      <c r="P4603" t="s">
        <v>160</v>
      </c>
      <c r="Q4603">
        <v>27532.22</v>
      </c>
      <c r="R4603">
        <v>104</v>
      </c>
      <c r="S4603">
        <v>50692.22</v>
      </c>
      <c r="T4603">
        <v>850</v>
      </c>
      <c r="U4603">
        <v>73</v>
      </c>
      <c r="V4603">
        <v>57</v>
      </c>
      <c r="W4603">
        <v>12640</v>
      </c>
      <c r="X4603">
        <v>23242.22</v>
      </c>
      <c r="Y4603">
        <v>0</v>
      </c>
      <c r="Z4603">
        <v>0</v>
      </c>
      <c r="AA4603">
        <v>22310</v>
      </c>
      <c r="AB4603">
        <v>690</v>
      </c>
      <c r="AC4603">
        <v>19945</v>
      </c>
      <c r="AD4603">
        <v>36</v>
      </c>
      <c r="AE4603">
        <v>21</v>
      </c>
      <c r="AF4603">
        <v>30</v>
      </c>
      <c r="AG4603">
        <v>33</v>
      </c>
      <c r="AH4603">
        <v>1</v>
      </c>
      <c r="AI4603">
        <v>40</v>
      </c>
      <c r="AJ4603">
        <v>0</v>
      </c>
      <c r="AK4603">
        <v>0</v>
      </c>
      <c r="AL4603">
        <v>0</v>
      </c>
      <c r="AM4603">
        <v>0</v>
      </c>
      <c r="AN4603">
        <v>0</v>
      </c>
      <c r="AO4603">
        <v>63</v>
      </c>
      <c r="AP4603">
        <v>108</v>
      </c>
      <c r="AQ4603">
        <v>55</v>
      </c>
      <c r="AR4603">
        <v>0</v>
      </c>
      <c r="AS4603">
        <v>18</v>
      </c>
      <c r="AT4603">
        <v>0</v>
      </c>
      <c r="AU4603">
        <v>0</v>
      </c>
      <c r="AV4603">
        <v>0</v>
      </c>
      <c r="AW4603">
        <v>3</v>
      </c>
      <c r="AX4603">
        <v>0</v>
      </c>
      <c r="AY4603">
        <v>4</v>
      </c>
      <c r="AZ4603">
        <v>16</v>
      </c>
      <c r="BA4603">
        <v>0</v>
      </c>
      <c r="BB4603">
        <v>1</v>
      </c>
      <c r="BC4603">
        <v>1</v>
      </c>
      <c r="BD4603">
        <v>1</v>
      </c>
      <c r="BE4603">
        <v>0</v>
      </c>
      <c r="BF4603">
        <v>101</v>
      </c>
      <c r="BG4603">
        <v>16657.22</v>
      </c>
      <c r="BH4603">
        <v>0</v>
      </c>
      <c r="BI4603">
        <v>71</v>
      </c>
      <c r="BJ4603" s="2">
        <v>45944</v>
      </c>
      <c r="BK4603">
        <v>0</v>
      </c>
      <c r="BL4603" s="3" t="str">
        <f>VLOOKUP(O4603,DropDownList!$H$1:$I$7,2,FALSE)</f>
        <v>2025/26</v>
      </c>
      <c r="BM4603" s="3" t="str">
        <f t="shared" si="72"/>
        <v>SC COURT</v>
      </c>
    </row>
    <row r="4604" spans="1:65" x14ac:dyDescent="0.2">
      <c r="A4604">
        <v>2025</v>
      </c>
      <c r="B4604">
        <v>10</v>
      </c>
      <c r="C4604" t="s">
        <v>198</v>
      </c>
      <c r="D4604" t="s">
        <v>203</v>
      </c>
      <c r="E4604" t="s">
        <v>30</v>
      </c>
      <c r="F4604">
        <v>9723</v>
      </c>
      <c r="G4604" t="s">
        <v>158</v>
      </c>
      <c r="H4604" t="s">
        <v>200</v>
      </c>
      <c r="I4604" t="s">
        <v>142</v>
      </c>
      <c r="J4604" s="1">
        <v>45931</v>
      </c>
      <c r="K4604" t="s">
        <v>253</v>
      </c>
      <c r="L4604">
        <v>3</v>
      </c>
      <c r="M4604" t="s">
        <v>429</v>
      </c>
      <c r="N4604" t="s">
        <v>145</v>
      </c>
      <c r="O4604" t="s">
        <v>149</v>
      </c>
      <c r="P4604" t="s">
        <v>161</v>
      </c>
      <c r="Q4604">
        <v>865</v>
      </c>
      <c r="R4604">
        <v>99</v>
      </c>
      <c r="S4604">
        <v>2580</v>
      </c>
      <c r="T4604">
        <v>40</v>
      </c>
      <c r="U4604">
        <v>69</v>
      </c>
      <c r="V4604">
        <v>36</v>
      </c>
      <c r="W4604">
        <v>805</v>
      </c>
      <c r="X4604">
        <v>805</v>
      </c>
      <c r="Y4604">
        <v>0</v>
      </c>
      <c r="Z4604">
        <v>0</v>
      </c>
      <c r="AA4604">
        <v>1675</v>
      </c>
      <c r="AB4604">
        <v>0</v>
      </c>
      <c r="AC4604">
        <v>0</v>
      </c>
      <c r="AD4604">
        <v>34</v>
      </c>
      <c r="AE4604">
        <v>2</v>
      </c>
      <c r="AF4604">
        <v>59</v>
      </c>
      <c r="AG4604">
        <v>2</v>
      </c>
      <c r="AH4604">
        <v>1</v>
      </c>
      <c r="AI4604">
        <v>37</v>
      </c>
      <c r="AJ4604">
        <v>0</v>
      </c>
      <c r="AK4604">
        <v>0</v>
      </c>
      <c r="AL4604">
        <v>0</v>
      </c>
      <c r="AM4604">
        <v>0</v>
      </c>
      <c r="AN4604">
        <v>0</v>
      </c>
      <c r="AO4604">
        <v>59</v>
      </c>
      <c r="AP4604">
        <v>99</v>
      </c>
      <c r="AQ4604">
        <v>51</v>
      </c>
      <c r="AR4604">
        <v>0</v>
      </c>
      <c r="AS4604">
        <v>18</v>
      </c>
      <c r="AT4604">
        <v>0</v>
      </c>
      <c r="AU4604">
        <v>0</v>
      </c>
      <c r="AV4604">
        <v>0</v>
      </c>
      <c r="AW4604">
        <v>3</v>
      </c>
      <c r="AX4604">
        <v>0</v>
      </c>
      <c r="AY4604">
        <v>3</v>
      </c>
      <c r="AZ4604">
        <v>13</v>
      </c>
      <c r="BA4604">
        <v>0</v>
      </c>
      <c r="BB4604">
        <v>1</v>
      </c>
      <c r="BC4604">
        <v>1</v>
      </c>
      <c r="BD4604">
        <v>1</v>
      </c>
      <c r="BE4604">
        <v>0</v>
      </c>
      <c r="BF4604">
        <v>96</v>
      </c>
      <c r="BG4604">
        <v>840</v>
      </c>
      <c r="BH4604">
        <v>0</v>
      </c>
      <c r="BI4604">
        <v>67</v>
      </c>
      <c r="BJ4604" s="2">
        <v>45944</v>
      </c>
      <c r="BK4604">
        <v>0</v>
      </c>
      <c r="BL4604" s="3" t="str">
        <f>VLOOKUP(O4604,DropDownList!$H$1:$I$7,2,FALSE)</f>
        <v>2025/26</v>
      </c>
      <c r="BM4604" s="3" t="str">
        <f t="shared" si="72"/>
        <v>VSUR</v>
      </c>
    </row>
    <row r="4605" spans="1:65" x14ac:dyDescent="0.2">
      <c r="A4605">
        <v>2025</v>
      </c>
      <c r="B4605">
        <v>10</v>
      </c>
      <c r="C4605" t="s">
        <v>198</v>
      </c>
      <c r="D4605" t="s">
        <v>203</v>
      </c>
      <c r="E4605" t="s">
        <v>30</v>
      </c>
      <c r="F4605">
        <v>9723</v>
      </c>
      <c r="G4605" t="s">
        <v>158</v>
      </c>
      <c r="H4605" t="s">
        <v>200</v>
      </c>
      <c r="I4605" t="s">
        <v>142</v>
      </c>
      <c r="J4605" s="1">
        <v>45931</v>
      </c>
      <c r="K4605" t="s">
        <v>253</v>
      </c>
      <c r="L4605">
        <v>3</v>
      </c>
      <c r="M4605" t="s">
        <v>429</v>
      </c>
      <c r="N4605" t="s">
        <v>145</v>
      </c>
      <c r="O4605" t="s">
        <v>147</v>
      </c>
      <c r="P4605" t="s">
        <v>160</v>
      </c>
      <c r="Q4605">
        <v>70071.47</v>
      </c>
      <c r="R4605">
        <v>420</v>
      </c>
      <c r="S4605">
        <v>200808.09</v>
      </c>
      <c r="T4605">
        <v>5119</v>
      </c>
      <c r="U4605">
        <v>189</v>
      </c>
      <c r="V4605">
        <v>94</v>
      </c>
      <c r="W4605">
        <v>29936.31</v>
      </c>
      <c r="X4605">
        <v>38008.71</v>
      </c>
      <c r="Y4605">
        <v>0</v>
      </c>
      <c r="Z4605">
        <v>0</v>
      </c>
      <c r="AA4605">
        <v>125617.62</v>
      </c>
      <c r="AB4605">
        <v>21180.55</v>
      </c>
      <c r="AC4605">
        <v>97594.25</v>
      </c>
      <c r="AD4605">
        <v>47</v>
      </c>
      <c r="AE4605">
        <v>47</v>
      </c>
      <c r="AF4605">
        <v>218</v>
      </c>
      <c r="AG4605">
        <v>106</v>
      </c>
      <c r="AH4605">
        <v>12</v>
      </c>
      <c r="AI4605">
        <v>83</v>
      </c>
      <c r="AJ4605">
        <v>0</v>
      </c>
      <c r="AK4605">
        <v>0</v>
      </c>
      <c r="AL4605">
        <v>0</v>
      </c>
      <c r="AM4605">
        <v>0</v>
      </c>
      <c r="AN4605">
        <v>0</v>
      </c>
      <c r="AO4605">
        <v>266</v>
      </c>
      <c r="AP4605">
        <v>741</v>
      </c>
      <c r="AQ4605">
        <v>255</v>
      </c>
      <c r="AR4605">
        <v>1</v>
      </c>
      <c r="AS4605">
        <v>119</v>
      </c>
      <c r="AT4605">
        <v>2</v>
      </c>
      <c r="AU4605">
        <v>21</v>
      </c>
      <c r="AV4605">
        <v>7</v>
      </c>
      <c r="AW4605">
        <v>21</v>
      </c>
      <c r="AX4605">
        <v>0</v>
      </c>
      <c r="AY4605">
        <v>93</v>
      </c>
      <c r="AZ4605">
        <v>122</v>
      </c>
      <c r="BA4605">
        <v>29</v>
      </c>
      <c r="BB4605">
        <v>13</v>
      </c>
      <c r="BC4605">
        <v>2</v>
      </c>
      <c r="BD4605">
        <v>1</v>
      </c>
      <c r="BE4605">
        <v>0</v>
      </c>
      <c r="BF4605">
        <v>397</v>
      </c>
      <c r="BG4605">
        <v>35902.400000000001</v>
      </c>
      <c r="BH4605">
        <v>1</v>
      </c>
      <c r="BI4605">
        <v>179</v>
      </c>
      <c r="BJ4605" s="2">
        <v>45944</v>
      </c>
      <c r="BK4605">
        <v>0</v>
      </c>
      <c r="BL4605" s="3" t="str">
        <f>VLOOKUP(O4605,DropDownList!$H$1:$I$7,2,FALSE)</f>
        <v>2024/25</v>
      </c>
      <c r="BM4605" s="3" t="str">
        <f t="shared" si="72"/>
        <v>SC COURT</v>
      </c>
    </row>
    <row r="4606" spans="1:65" x14ac:dyDescent="0.2">
      <c r="A4606">
        <v>2025</v>
      </c>
      <c r="B4606">
        <v>10</v>
      </c>
      <c r="C4606" t="s">
        <v>198</v>
      </c>
      <c r="D4606" t="s">
        <v>203</v>
      </c>
      <c r="E4606" t="s">
        <v>30</v>
      </c>
      <c r="F4606">
        <v>9723</v>
      </c>
      <c r="G4606" t="s">
        <v>158</v>
      </c>
      <c r="H4606" t="s">
        <v>200</v>
      </c>
      <c r="I4606" t="s">
        <v>142</v>
      </c>
      <c r="J4606" s="1">
        <v>45931</v>
      </c>
      <c r="K4606" t="s">
        <v>253</v>
      </c>
      <c r="L4606">
        <v>3</v>
      </c>
      <c r="M4606" t="s">
        <v>429</v>
      </c>
      <c r="N4606" t="s">
        <v>145</v>
      </c>
      <c r="O4606" t="s">
        <v>156</v>
      </c>
      <c r="P4606" t="s">
        <v>161</v>
      </c>
      <c r="Q4606">
        <v>1002.37</v>
      </c>
      <c r="R4606">
        <v>408</v>
      </c>
      <c r="S4606">
        <v>8450</v>
      </c>
      <c r="T4606">
        <v>240</v>
      </c>
      <c r="U4606">
        <v>108</v>
      </c>
      <c r="V4606">
        <v>31</v>
      </c>
      <c r="W4606">
        <v>655.33000000000004</v>
      </c>
      <c r="X4606">
        <v>655.33000000000004</v>
      </c>
      <c r="Y4606">
        <v>0</v>
      </c>
      <c r="Z4606">
        <v>0</v>
      </c>
      <c r="AA4606">
        <v>7207.63</v>
      </c>
      <c r="AB4606">
        <v>0</v>
      </c>
      <c r="AC4606">
        <v>0</v>
      </c>
      <c r="AD4606">
        <v>28</v>
      </c>
      <c r="AE4606">
        <v>3</v>
      </c>
      <c r="AF4606">
        <v>341</v>
      </c>
      <c r="AG4606">
        <v>4</v>
      </c>
      <c r="AH4606">
        <v>13</v>
      </c>
      <c r="AI4606">
        <v>50</v>
      </c>
      <c r="AJ4606">
        <v>0</v>
      </c>
      <c r="AK4606">
        <v>0</v>
      </c>
      <c r="AL4606">
        <v>0</v>
      </c>
      <c r="AM4606">
        <v>0</v>
      </c>
      <c r="AN4606">
        <v>0</v>
      </c>
      <c r="AO4606">
        <v>247</v>
      </c>
      <c r="AP4606">
        <v>942</v>
      </c>
      <c r="AQ4606">
        <v>256</v>
      </c>
      <c r="AR4606">
        <v>1</v>
      </c>
      <c r="AS4606">
        <v>126</v>
      </c>
      <c r="AT4606">
        <v>4</v>
      </c>
      <c r="AU4606">
        <v>59</v>
      </c>
      <c r="AV4606">
        <v>22</v>
      </c>
      <c r="AW4606">
        <v>11</v>
      </c>
      <c r="AX4606">
        <v>0</v>
      </c>
      <c r="AY4606">
        <v>121</v>
      </c>
      <c r="AZ4606">
        <v>169</v>
      </c>
      <c r="BA4606">
        <v>77</v>
      </c>
      <c r="BB4606">
        <v>11</v>
      </c>
      <c r="BC4606">
        <v>5</v>
      </c>
      <c r="BD4606">
        <v>3</v>
      </c>
      <c r="BE4606">
        <v>0</v>
      </c>
      <c r="BF4606">
        <v>395</v>
      </c>
      <c r="BG4606">
        <v>920</v>
      </c>
      <c r="BH4606">
        <v>0</v>
      </c>
      <c r="BI4606">
        <v>101</v>
      </c>
      <c r="BJ4606" s="2">
        <v>45944</v>
      </c>
      <c r="BK4606">
        <v>0</v>
      </c>
      <c r="BL4606" s="3" t="str">
        <f>VLOOKUP(O4606,DropDownList!$H$1:$I$7,2,FALSE)</f>
        <v>2023/24</v>
      </c>
      <c r="BM4606" s="3" t="str">
        <f t="shared" si="72"/>
        <v>VSUR</v>
      </c>
    </row>
    <row r="4607" spans="1:65" x14ac:dyDescent="0.2">
      <c r="A4607">
        <v>2025</v>
      </c>
      <c r="B4607">
        <v>10</v>
      </c>
      <c r="C4607" t="s">
        <v>198</v>
      </c>
      <c r="D4607" t="s">
        <v>203</v>
      </c>
      <c r="E4607" t="s">
        <v>30</v>
      </c>
      <c r="F4607">
        <v>9723</v>
      </c>
      <c r="G4607" t="s">
        <v>158</v>
      </c>
      <c r="H4607" t="s">
        <v>200</v>
      </c>
      <c r="I4607" t="s">
        <v>142</v>
      </c>
      <c r="J4607" s="1">
        <v>45931</v>
      </c>
      <c r="K4607" t="s">
        <v>253</v>
      </c>
      <c r="L4607">
        <v>3</v>
      </c>
      <c r="M4607" t="s">
        <v>429</v>
      </c>
      <c r="N4607" t="s">
        <v>145</v>
      </c>
      <c r="O4607" t="s">
        <v>155</v>
      </c>
      <c r="P4607" t="s">
        <v>161</v>
      </c>
      <c r="Q4607">
        <v>725</v>
      </c>
      <c r="R4607">
        <v>448</v>
      </c>
      <c r="S4607">
        <v>9405</v>
      </c>
      <c r="T4607">
        <v>350</v>
      </c>
      <c r="U4607">
        <v>80</v>
      </c>
      <c r="V4607">
        <v>23</v>
      </c>
      <c r="W4607">
        <v>445</v>
      </c>
      <c r="X4607">
        <v>445</v>
      </c>
      <c r="Y4607">
        <v>0</v>
      </c>
      <c r="Z4607">
        <v>0</v>
      </c>
      <c r="AA4607">
        <v>8330</v>
      </c>
      <c r="AB4607">
        <v>0</v>
      </c>
      <c r="AC4607">
        <v>0</v>
      </c>
      <c r="AD4607">
        <v>23</v>
      </c>
      <c r="AE4607">
        <v>0</v>
      </c>
      <c r="AF4607">
        <v>394</v>
      </c>
      <c r="AG4607">
        <v>0</v>
      </c>
      <c r="AH4607">
        <v>18</v>
      </c>
      <c r="AI4607">
        <v>36</v>
      </c>
      <c r="AJ4607">
        <v>0</v>
      </c>
      <c r="AK4607">
        <v>0</v>
      </c>
      <c r="AL4607">
        <v>0</v>
      </c>
      <c r="AM4607">
        <v>0</v>
      </c>
      <c r="AN4607">
        <v>0</v>
      </c>
      <c r="AO4607">
        <v>297</v>
      </c>
      <c r="AP4607">
        <v>1219</v>
      </c>
      <c r="AQ4607">
        <v>320</v>
      </c>
      <c r="AR4607">
        <v>0</v>
      </c>
      <c r="AS4607">
        <v>173</v>
      </c>
      <c r="AT4607">
        <v>18</v>
      </c>
      <c r="AU4607">
        <v>81</v>
      </c>
      <c r="AV4607">
        <v>35</v>
      </c>
      <c r="AW4607">
        <v>12</v>
      </c>
      <c r="AX4607">
        <v>0</v>
      </c>
      <c r="AY4607">
        <v>141</v>
      </c>
      <c r="AZ4607">
        <v>199</v>
      </c>
      <c r="BA4607">
        <v>101</v>
      </c>
      <c r="BB4607">
        <v>29</v>
      </c>
      <c r="BC4607">
        <v>17</v>
      </c>
      <c r="BD4607">
        <v>12</v>
      </c>
      <c r="BE4607">
        <v>0</v>
      </c>
      <c r="BF4607">
        <v>432</v>
      </c>
      <c r="BG4607">
        <v>725</v>
      </c>
      <c r="BH4607">
        <v>0</v>
      </c>
      <c r="BI4607">
        <v>73</v>
      </c>
      <c r="BJ4607" s="2">
        <v>45944</v>
      </c>
      <c r="BK4607">
        <v>2</v>
      </c>
      <c r="BL4607" s="3" t="str">
        <f>VLOOKUP(O4607,DropDownList!$H$1:$I$7,2,FALSE)</f>
        <v>2022/23</v>
      </c>
      <c r="BM4607" s="3" t="str">
        <f t="shared" si="72"/>
        <v>VSUR</v>
      </c>
    </row>
    <row r="4608" spans="1:65" x14ac:dyDescent="0.2">
      <c r="A4608">
        <v>2025</v>
      </c>
      <c r="B4608">
        <v>10</v>
      </c>
      <c r="C4608" t="s">
        <v>198</v>
      </c>
      <c r="D4608" t="s">
        <v>203</v>
      </c>
      <c r="E4608" t="s">
        <v>30</v>
      </c>
      <c r="F4608">
        <v>9723</v>
      </c>
      <c r="G4608" t="s">
        <v>158</v>
      </c>
      <c r="H4608" t="s">
        <v>200</v>
      </c>
      <c r="I4608" t="s">
        <v>142</v>
      </c>
      <c r="J4608" s="1">
        <v>45931</v>
      </c>
      <c r="K4608" t="s">
        <v>253</v>
      </c>
      <c r="L4608">
        <v>3</v>
      </c>
      <c r="M4608" t="s">
        <v>429</v>
      </c>
      <c r="N4608" t="s">
        <v>145</v>
      </c>
      <c r="O4608" t="s">
        <v>156</v>
      </c>
      <c r="P4608" t="s">
        <v>159</v>
      </c>
      <c r="Q4608">
        <v>0</v>
      </c>
      <c r="R4608">
        <v>4</v>
      </c>
      <c r="S4608">
        <v>116040.53</v>
      </c>
      <c r="T4608">
        <v>1450.28</v>
      </c>
      <c r="U4608">
        <v>0</v>
      </c>
      <c r="V4608">
        <v>0</v>
      </c>
      <c r="W4608">
        <v>0</v>
      </c>
      <c r="X4608">
        <v>0</v>
      </c>
      <c r="Y4608">
        <v>0</v>
      </c>
      <c r="Z4608">
        <v>0</v>
      </c>
      <c r="AA4608">
        <v>114590.25</v>
      </c>
      <c r="AB4608">
        <v>0</v>
      </c>
      <c r="AC4608">
        <v>0</v>
      </c>
      <c r="AD4608">
        <v>0</v>
      </c>
      <c r="AE4608">
        <v>0</v>
      </c>
      <c r="AF4608">
        <v>2</v>
      </c>
      <c r="AG4608">
        <v>0</v>
      </c>
      <c r="AH4608">
        <v>0</v>
      </c>
      <c r="AI4608">
        <v>0</v>
      </c>
      <c r="AJ4608">
        <v>0</v>
      </c>
      <c r="AK4608">
        <v>0</v>
      </c>
      <c r="AL4608">
        <v>0</v>
      </c>
      <c r="AM4608">
        <v>0</v>
      </c>
      <c r="AN4608">
        <v>0</v>
      </c>
      <c r="AO4608">
        <v>1</v>
      </c>
      <c r="AP4608">
        <v>2</v>
      </c>
      <c r="AQ4608">
        <v>2</v>
      </c>
      <c r="AR4608">
        <v>0</v>
      </c>
      <c r="AS4608">
        <v>0</v>
      </c>
      <c r="AT4608">
        <v>0</v>
      </c>
      <c r="AU4608">
        <v>0</v>
      </c>
      <c r="AV4608">
        <v>0</v>
      </c>
      <c r="AW4608">
        <v>0</v>
      </c>
      <c r="AX4608">
        <v>0</v>
      </c>
      <c r="AY4608">
        <v>0</v>
      </c>
      <c r="AZ4608">
        <v>0</v>
      </c>
      <c r="BA4608">
        <v>0</v>
      </c>
      <c r="BB4608">
        <v>0</v>
      </c>
      <c r="BC4608">
        <v>0</v>
      </c>
      <c r="BD4608">
        <v>0</v>
      </c>
      <c r="BE4608">
        <v>0</v>
      </c>
      <c r="BF4608">
        <v>0</v>
      </c>
      <c r="BG4608">
        <v>0</v>
      </c>
      <c r="BH4608">
        <v>2</v>
      </c>
      <c r="BI4608">
        <v>0</v>
      </c>
      <c r="BJ4608" s="2">
        <v>45944</v>
      </c>
      <c r="BK4608">
        <v>0</v>
      </c>
      <c r="BL4608" s="3" t="str">
        <f>VLOOKUP(O4608,DropDownList!$H$1:$I$7,2,FALSE)</f>
        <v>2023/24</v>
      </c>
      <c r="BM4608" s="3" t="str">
        <f t="shared" si="72"/>
        <v>CONF</v>
      </c>
    </row>
    <row r="4609" spans="1:65" x14ac:dyDescent="0.2">
      <c r="A4609">
        <v>2025</v>
      </c>
      <c r="B4609">
        <v>10</v>
      </c>
      <c r="C4609" t="s">
        <v>198</v>
      </c>
      <c r="D4609" t="s">
        <v>203</v>
      </c>
      <c r="E4609" t="s">
        <v>30</v>
      </c>
      <c r="F4609">
        <v>9723</v>
      </c>
      <c r="G4609" t="s">
        <v>158</v>
      </c>
      <c r="H4609" t="s">
        <v>200</v>
      </c>
      <c r="I4609" t="s">
        <v>142</v>
      </c>
      <c r="J4609" s="1">
        <v>45931</v>
      </c>
      <c r="K4609" t="s">
        <v>253</v>
      </c>
      <c r="L4609">
        <v>3</v>
      </c>
      <c r="M4609" t="s">
        <v>429</v>
      </c>
      <c r="N4609" t="s">
        <v>145</v>
      </c>
      <c r="O4609" t="s">
        <v>156</v>
      </c>
      <c r="P4609" t="s">
        <v>160</v>
      </c>
      <c r="Q4609">
        <v>36039.550000000003</v>
      </c>
      <c r="R4609">
        <v>424</v>
      </c>
      <c r="S4609">
        <v>178030</v>
      </c>
      <c r="T4609">
        <v>5010</v>
      </c>
      <c r="U4609">
        <v>113</v>
      </c>
      <c r="V4609">
        <v>51</v>
      </c>
      <c r="W4609">
        <v>18021.77</v>
      </c>
      <c r="X4609">
        <v>20066.77</v>
      </c>
      <c r="Y4609">
        <v>0</v>
      </c>
      <c r="Z4609">
        <v>0</v>
      </c>
      <c r="AA4609">
        <v>136980.45000000001</v>
      </c>
      <c r="AB4609">
        <v>14928.08</v>
      </c>
      <c r="AC4609">
        <v>114754.74</v>
      </c>
      <c r="AD4609">
        <v>29</v>
      </c>
      <c r="AE4609">
        <v>22</v>
      </c>
      <c r="AF4609">
        <v>297</v>
      </c>
      <c r="AG4609">
        <v>63</v>
      </c>
      <c r="AH4609">
        <v>14</v>
      </c>
      <c r="AI4609">
        <v>50</v>
      </c>
      <c r="AJ4609">
        <v>0</v>
      </c>
      <c r="AK4609">
        <v>0</v>
      </c>
      <c r="AL4609">
        <v>0</v>
      </c>
      <c r="AM4609">
        <v>0</v>
      </c>
      <c r="AN4609">
        <v>0</v>
      </c>
      <c r="AO4609">
        <v>256</v>
      </c>
      <c r="AP4609">
        <v>946</v>
      </c>
      <c r="AQ4609">
        <v>256</v>
      </c>
      <c r="AR4609">
        <v>2</v>
      </c>
      <c r="AS4609">
        <v>123</v>
      </c>
      <c r="AT4609">
        <v>4</v>
      </c>
      <c r="AU4609">
        <v>59</v>
      </c>
      <c r="AV4609">
        <v>23</v>
      </c>
      <c r="AW4609">
        <v>12</v>
      </c>
      <c r="AX4609">
        <v>0</v>
      </c>
      <c r="AY4609">
        <v>122</v>
      </c>
      <c r="AZ4609">
        <v>169</v>
      </c>
      <c r="BA4609">
        <v>78</v>
      </c>
      <c r="BB4609">
        <v>11</v>
      </c>
      <c r="BC4609">
        <v>5</v>
      </c>
      <c r="BD4609">
        <v>3</v>
      </c>
      <c r="BE4609">
        <v>0</v>
      </c>
      <c r="BF4609">
        <v>409</v>
      </c>
      <c r="BG4609">
        <v>18185</v>
      </c>
      <c r="BH4609">
        <v>0</v>
      </c>
      <c r="BI4609">
        <v>106</v>
      </c>
      <c r="BJ4609" s="2">
        <v>45944</v>
      </c>
      <c r="BK4609">
        <v>0</v>
      </c>
      <c r="BL4609" s="3" t="str">
        <f>VLOOKUP(O4609,DropDownList!$H$1:$I$7,2,FALSE)</f>
        <v>2023/24</v>
      </c>
      <c r="BM4609" s="3" t="str">
        <f t="shared" si="72"/>
        <v>SC COURT</v>
      </c>
    </row>
    <row r="4610" spans="1:65" x14ac:dyDescent="0.2">
      <c r="A4610">
        <v>2025</v>
      </c>
      <c r="B4610">
        <v>10</v>
      </c>
      <c r="C4610" t="s">
        <v>198</v>
      </c>
      <c r="D4610" t="s">
        <v>203</v>
      </c>
      <c r="E4610" t="s">
        <v>30</v>
      </c>
      <c r="F4610">
        <v>9723</v>
      </c>
      <c r="G4610" t="s">
        <v>158</v>
      </c>
      <c r="H4610" t="s">
        <v>200</v>
      </c>
      <c r="I4610" t="s">
        <v>142</v>
      </c>
      <c r="J4610" s="1">
        <v>45931</v>
      </c>
      <c r="K4610" t="s">
        <v>253</v>
      </c>
      <c r="L4610">
        <v>3</v>
      </c>
      <c r="M4610" t="s">
        <v>429</v>
      </c>
      <c r="N4610" t="s">
        <v>145</v>
      </c>
      <c r="O4610" t="s">
        <v>155</v>
      </c>
      <c r="P4610" t="s">
        <v>159</v>
      </c>
      <c r="Q4610">
        <v>0</v>
      </c>
      <c r="R4610">
        <v>6</v>
      </c>
      <c r="S4610">
        <v>118368.8</v>
      </c>
      <c r="T4610">
        <v>0</v>
      </c>
      <c r="U4610">
        <v>0</v>
      </c>
      <c r="V4610">
        <v>0</v>
      </c>
      <c r="W4610">
        <v>0</v>
      </c>
      <c r="X4610">
        <v>0</v>
      </c>
      <c r="Y4610">
        <v>0</v>
      </c>
      <c r="Z4610">
        <v>0</v>
      </c>
      <c r="AA4610">
        <v>118368.8</v>
      </c>
      <c r="AB4610">
        <v>0</v>
      </c>
      <c r="AC4610">
        <v>0</v>
      </c>
      <c r="AD4610">
        <v>0</v>
      </c>
      <c r="AE4610">
        <v>0</v>
      </c>
      <c r="AF4610">
        <v>6</v>
      </c>
      <c r="AG4610">
        <v>0</v>
      </c>
      <c r="AH4610">
        <v>0</v>
      </c>
      <c r="AI4610">
        <v>0</v>
      </c>
      <c r="AJ4610">
        <v>0</v>
      </c>
      <c r="AK4610">
        <v>0</v>
      </c>
      <c r="AL4610">
        <v>0</v>
      </c>
      <c r="AM4610">
        <v>0</v>
      </c>
      <c r="AN4610">
        <v>0</v>
      </c>
      <c r="AO4610">
        <v>0</v>
      </c>
      <c r="AP4610">
        <v>0</v>
      </c>
      <c r="AQ4610">
        <v>0</v>
      </c>
      <c r="AR4610">
        <v>0</v>
      </c>
      <c r="AS4610">
        <v>0</v>
      </c>
      <c r="AT4610">
        <v>0</v>
      </c>
      <c r="AU4610">
        <v>0</v>
      </c>
      <c r="AV4610">
        <v>0</v>
      </c>
      <c r="AW4610">
        <v>0</v>
      </c>
      <c r="AX4610">
        <v>0</v>
      </c>
      <c r="AY4610">
        <v>0</v>
      </c>
      <c r="AZ4610">
        <v>0</v>
      </c>
      <c r="BA4610">
        <v>0</v>
      </c>
      <c r="BB4610">
        <v>0</v>
      </c>
      <c r="BC4610">
        <v>0</v>
      </c>
      <c r="BD4610">
        <v>0</v>
      </c>
      <c r="BE4610">
        <v>0</v>
      </c>
      <c r="BF4610">
        <v>0</v>
      </c>
      <c r="BG4610">
        <v>0</v>
      </c>
      <c r="BH4610">
        <v>0</v>
      </c>
      <c r="BI4610">
        <v>0</v>
      </c>
      <c r="BJ4610" s="2">
        <v>45944</v>
      </c>
      <c r="BK4610">
        <v>0</v>
      </c>
      <c r="BL4610" s="3" t="str">
        <f>VLOOKUP(O4610,DropDownList!$H$1:$I$7,2,FALSE)</f>
        <v>2022/23</v>
      </c>
      <c r="BM4610" s="3" t="str">
        <f t="shared" si="72"/>
        <v>CONF</v>
      </c>
    </row>
    <row r="4611" spans="1:65" x14ac:dyDescent="0.2">
      <c r="A4611">
        <v>2025</v>
      </c>
      <c r="B4611">
        <v>10</v>
      </c>
      <c r="C4611" t="s">
        <v>198</v>
      </c>
      <c r="D4611" t="s">
        <v>203</v>
      </c>
      <c r="E4611" t="s">
        <v>30</v>
      </c>
      <c r="F4611">
        <v>9723</v>
      </c>
      <c r="G4611" t="s">
        <v>158</v>
      </c>
      <c r="H4611" t="s">
        <v>200</v>
      </c>
      <c r="I4611" t="s">
        <v>142</v>
      </c>
      <c r="J4611" s="1">
        <v>45931</v>
      </c>
      <c r="K4611" t="s">
        <v>253</v>
      </c>
      <c r="L4611">
        <v>3</v>
      </c>
      <c r="M4611" t="s">
        <v>429</v>
      </c>
      <c r="N4611" t="s">
        <v>145</v>
      </c>
      <c r="O4611" t="s">
        <v>147</v>
      </c>
      <c r="P4611" t="s">
        <v>159</v>
      </c>
      <c r="Q4611">
        <v>4121.25</v>
      </c>
      <c r="R4611">
        <v>6</v>
      </c>
      <c r="S4611">
        <v>19022.25</v>
      </c>
      <c r="T4611">
        <v>187.54</v>
      </c>
      <c r="U4611">
        <v>2</v>
      </c>
      <c r="V4611">
        <v>2</v>
      </c>
      <c r="W4611">
        <v>4121.25</v>
      </c>
      <c r="X4611">
        <v>4121.25</v>
      </c>
      <c r="Y4611">
        <v>0</v>
      </c>
      <c r="Z4611">
        <v>0</v>
      </c>
      <c r="AA4611">
        <v>14713.46</v>
      </c>
      <c r="AB4611">
        <v>0</v>
      </c>
      <c r="AC4611">
        <v>0</v>
      </c>
      <c r="AD4611">
        <v>2</v>
      </c>
      <c r="AE4611">
        <v>0</v>
      </c>
      <c r="AF4611">
        <v>2</v>
      </c>
      <c r="AG4611">
        <v>0</v>
      </c>
      <c r="AH4611">
        <v>0</v>
      </c>
      <c r="AI4611">
        <v>2</v>
      </c>
      <c r="AJ4611">
        <v>0</v>
      </c>
      <c r="AK4611">
        <v>0</v>
      </c>
      <c r="AL4611">
        <v>0</v>
      </c>
      <c r="AM4611">
        <v>0</v>
      </c>
      <c r="AN4611">
        <v>0</v>
      </c>
      <c r="AO4611">
        <v>1</v>
      </c>
      <c r="AP4611">
        <v>1</v>
      </c>
      <c r="AQ4611">
        <v>1</v>
      </c>
      <c r="AR4611">
        <v>0</v>
      </c>
      <c r="AS4611">
        <v>0</v>
      </c>
      <c r="AT4611">
        <v>0</v>
      </c>
      <c r="AU4611">
        <v>0</v>
      </c>
      <c r="AV4611">
        <v>0</v>
      </c>
      <c r="AW4611">
        <v>0</v>
      </c>
      <c r="AX4611">
        <v>0</v>
      </c>
      <c r="AY4611">
        <v>0</v>
      </c>
      <c r="AZ4611">
        <v>0</v>
      </c>
      <c r="BA4611">
        <v>0</v>
      </c>
      <c r="BB4611">
        <v>0</v>
      </c>
      <c r="BC4611">
        <v>0</v>
      </c>
      <c r="BD4611">
        <v>0</v>
      </c>
      <c r="BE4611">
        <v>0</v>
      </c>
      <c r="BF4611">
        <v>0</v>
      </c>
      <c r="BG4611">
        <v>4121.25</v>
      </c>
      <c r="BH4611">
        <v>2</v>
      </c>
      <c r="BI4611">
        <v>0</v>
      </c>
      <c r="BJ4611" s="2">
        <v>45944</v>
      </c>
      <c r="BK4611">
        <v>0</v>
      </c>
      <c r="BL4611" s="3" t="str">
        <f>VLOOKUP(O4611,DropDownList!$H$1:$I$7,2,FALSE)</f>
        <v>2024/25</v>
      </c>
      <c r="BM4611" s="3" t="str">
        <f t="shared" si="72"/>
        <v>CONF</v>
      </c>
    </row>
    <row r="4612" spans="1:65" x14ac:dyDescent="0.2">
      <c r="A4612">
        <v>2025</v>
      </c>
      <c r="B4612">
        <v>10</v>
      </c>
      <c r="C4612" t="s">
        <v>198</v>
      </c>
      <c r="D4612" t="s">
        <v>203</v>
      </c>
      <c r="E4612" t="s">
        <v>30</v>
      </c>
      <c r="F4612">
        <v>9723</v>
      </c>
      <c r="G4612" t="s">
        <v>158</v>
      </c>
      <c r="H4612" t="s">
        <v>200</v>
      </c>
      <c r="I4612" t="s">
        <v>142</v>
      </c>
      <c r="J4612" s="1">
        <v>45931</v>
      </c>
      <c r="K4612" t="s">
        <v>253</v>
      </c>
      <c r="L4612">
        <v>3</v>
      </c>
      <c r="M4612" t="s">
        <v>429</v>
      </c>
      <c r="N4612" t="s">
        <v>145</v>
      </c>
      <c r="O4612" t="s">
        <v>149</v>
      </c>
      <c r="P4612" t="s">
        <v>159</v>
      </c>
      <c r="Q4612">
        <v>3135.6</v>
      </c>
      <c r="R4612">
        <v>1</v>
      </c>
      <c r="S4612">
        <v>50880.6</v>
      </c>
      <c r="T4612">
        <v>0</v>
      </c>
      <c r="U4612">
        <v>1</v>
      </c>
      <c r="V4612">
        <v>0</v>
      </c>
      <c r="W4612">
        <v>0</v>
      </c>
      <c r="X4612">
        <v>0</v>
      </c>
      <c r="Y4612">
        <v>0</v>
      </c>
      <c r="Z4612">
        <v>0</v>
      </c>
      <c r="AA4612">
        <v>47745</v>
      </c>
      <c r="AB4612">
        <v>0</v>
      </c>
      <c r="AC4612">
        <v>0</v>
      </c>
      <c r="AD4612">
        <v>0</v>
      </c>
      <c r="AE4612">
        <v>0</v>
      </c>
      <c r="AF4612">
        <v>0</v>
      </c>
      <c r="AG4612">
        <v>1</v>
      </c>
      <c r="AH4612">
        <v>0</v>
      </c>
      <c r="AI4612">
        <v>0</v>
      </c>
      <c r="AJ4612">
        <v>0</v>
      </c>
      <c r="AK4612">
        <v>0</v>
      </c>
      <c r="AL4612">
        <v>0</v>
      </c>
      <c r="AM4612">
        <v>0</v>
      </c>
      <c r="AN4612">
        <v>0</v>
      </c>
      <c r="AO4612">
        <v>0</v>
      </c>
      <c r="AP4612">
        <v>0</v>
      </c>
      <c r="AQ4612">
        <v>0</v>
      </c>
      <c r="AR4612">
        <v>0</v>
      </c>
      <c r="AS4612">
        <v>0</v>
      </c>
      <c r="AT4612">
        <v>0</v>
      </c>
      <c r="AU4612">
        <v>0</v>
      </c>
      <c r="AV4612">
        <v>0</v>
      </c>
      <c r="AW4612">
        <v>0</v>
      </c>
      <c r="AX4612">
        <v>0</v>
      </c>
      <c r="AY4612">
        <v>0</v>
      </c>
      <c r="AZ4612">
        <v>0</v>
      </c>
      <c r="BA4612">
        <v>0</v>
      </c>
      <c r="BB4612">
        <v>0</v>
      </c>
      <c r="BC4612">
        <v>0</v>
      </c>
      <c r="BD4612">
        <v>0</v>
      </c>
      <c r="BE4612">
        <v>0</v>
      </c>
      <c r="BF4612">
        <v>0</v>
      </c>
      <c r="BG4612">
        <v>0</v>
      </c>
      <c r="BH4612">
        <v>0</v>
      </c>
      <c r="BI4612">
        <v>0</v>
      </c>
      <c r="BJ4612" s="2">
        <v>45944</v>
      </c>
      <c r="BK4612">
        <v>0</v>
      </c>
      <c r="BL4612" s="3" t="str">
        <f>VLOOKUP(O4612,DropDownList!$H$1:$I$7,2,FALSE)</f>
        <v>2025/26</v>
      </c>
      <c r="BM4612" s="3" t="str">
        <f t="shared" si="72"/>
        <v>CONF</v>
      </c>
    </row>
    <row r="4613" spans="1:65" x14ac:dyDescent="0.2">
      <c r="A4613">
        <v>2025</v>
      </c>
      <c r="B4613">
        <v>10</v>
      </c>
      <c r="C4613" t="s">
        <v>198</v>
      </c>
      <c r="D4613" t="s">
        <v>203</v>
      </c>
      <c r="E4613" t="s">
        <v>30</v>
      </c>
      <c r="F4613">
        <v>9723</v>
      </c>
      <c r="G4613" t="s">
        <v>158</v>
      </c>
      <c r="H4613" t="s">
        <v>200</v>
      </c>
      <c r="I4613" t="s">
        <v>142</v>
      </c>
      <c r="J4613" s="1">
        <v>45931</v>
      </c>
      <c r="K4613" t="s">
        <v>253</v>
      </c>
      <c r="L4613">
        <v>3</v>
      </c>
      <c r="M4613" t="s">
        <v>429</v>
      </c>
      <c r="N4613" t="s">
        <v>145</v>
      </c>
      <c r="O4613" t="s">
        <v>155</v>
      </c>
      <c r="P4613" t="s">
        <v>160</v>
      </c>
      <c r="Q4613">
        <v>26115.42</v>
      </c>
      <c r="R4613">
        <v>477</v>
      </c>
      <c r="S4613">
        <v>198797.9</v>
      </c>
      <c r="T4613">
        <v>8223.2099999999991</v>
      </c>
      <c r="U4613">
        <v>86</v>
      </c>
      <c r="V4613">
        <v>38</v>
      </c>
      <c r="W4613">
        <v>10711.83</v>
      </c>
      <c r="X4613">
        <v>11641.83</v>
      </c>
      <c r="Y4613">
        <v>0</v>
      </c>
      <c r="Z4613">
        <v>0</v>
      </c>
      <c r="AA4613">
        <v>164459.26999999999</v>
      </c>
      <c r="AB4613">
        <v>14311.15</v>
      </c>
      <c r="AC4613">
        <v>141768.12</v>
      </c>
      <c r="AD4613">
        <v>24</v>
      </c>
      <c r="AE4613">
        <v>14</v>
      </c>
      <c r="AF4613">
        <v>364</v>
      </c>
      <c r="AG4613">
        <v>47</v>
      </c>
      <c r="AH4613">
        <v>18</v>
      </c>
      <c r="AI4613">
        <v>39</v>
      </c>
      <c r="AJ4613">
        <v>0</v>
      </c>
      <c r="AK4613">
        <v>0</v>
      </c>
      <c r="AL4613">
        <v>0</v>
      </c>
      <c r="AM4613">
        <v>0</v>
      </c>
      <c r="AN4613">
        <v>0</v>
      </c>
      <c r="AO4613">
        <v>315</v>
      </c>
      <c r="AP4613">
        <v>1298</v>
      </c>
      <c r="AQ4613">
        <v>336</v>
      </c>
      <c r="AR4613">
        <v>0</v>
      </c>
      <c r="AS4613">
        <v>176</v>
      </c>
      <c r="AT4613">
        <v>19</v>
      </c>
      <c r="AU4613">
        <v>85</v>
      </c>
      <c r="AV4613">
        <v>37</v>
      </c>
      <c r="AW4613">
        <v>12</v>
      </c>
      <c r="AX4613">
        <v>0</v>
      </c>
      <c r="AY4613">
        <v>151</v>
      </c>
      <c r="AZ4613">
        <v>215</v>
      </c>
      <c r="BA4613">
        <v>112</v>
      </c>
      <c r="BB4613">
        <v>31</v>
      </c>
      <c r="BC4613">
        <v>19</v>
      </c>
      <c r="BD4613">
        <v>14</v>
      </c>
      <c r="BE4613">
        <v>0</v>
      </c>
      <c r="BF4613">
        <v>461</v>
      </c>
      <c r="BG4613">
        <v>13656</v>
      </c>
      <c r="BH4613">
        <v>9</v>
      </c>
      <c r="BI4613">
        <v>78</v>
      </c>
      <c r="BJ4613" s="2">
        <v>45944</v>
      </c>
      <c r="BK4613">
        <v>2</v>
      </c>
      <c r="BL4613" s="3" t="str">
        <f>VLOOKUP(O4613,DropDownList!$H$1:$I$7,2,FALSE)</f>
        <v>2022/23</v>
      </c>
      <c r="BM4613" s="3" t="str">
        <f t="shared" si="72"/>
        <v>SC COURT</v>
      </c>
    </row>
    <row r="4614" spans="1:65" x14ac:dyDescent="0.2">
      <c r="A4614">
        <v>2025</v>
      </c>
      <c r="B4614">
        <v>10</v>
      </c>
      <c r="C4614" t="s">
        <v>198</v>
      </c>
      <c r="D4614" t="s">
        <v>204</v>
      </c>
      <c r="E4614" t="s">
        <v>31</v>
      </c>
      <c r="F4614">
        <v>9290</v>
      </c>
      <c r="G4614" t="s">
        <v>141</v>
      </c>
      <c r="H4614" t="s">
        <v>200</v>
      </c>
      <c r="I4614" t="s">
        <v>142</v>
      </c>
      <c r="J4614" s="1">
        <v>45931</v>
      </c>
      <c r="K4614" t="s">
        <v>253</v>
      </c>
      <c r="L4614">
        <v>3</v>
      </c>
      <c r="M4614" t="s">
        <v>429</v>
      </c>
      <c r="N4614" t="s">
        <v>145</v>
      </c>
      <c r="O4614" t="s">
        <v>147</v>
      </c>
      <c r="P4614" t="s">
        <v>146</v>
      </c>
      <c r="Q4614">
        <v>50</v>
      </c>
      <c r="R4614">
        <v>29</v>
      </c>
      <c r="S4614">
        <v>470</v>
      </c>
      <c r="T4614">
        <v>0</v>
      </c>
      <c r="U4614">
        <v>9</v>
      </c>
      <c r="V4614">
        <v>0</v>
      </c>
      <c r="W4614">
        <v>0</v>
      </c>
      <c r="X4614">
        <v>0</v>
      </c>
      <c r="Y4614">
        <v>0</v>
      </c>
      <c r="Z4614">
        <v>0</v>
      </c>
      <c r="AA4614">
        <v>420</v>
      </c>
      <c r="AB4614">
        <v>0</v>
      </c>
      <c r="AC4614">
        <v>0</v>
      </c>
      <c r="AD4614">
        <v>0</v>
      </c>
      <c r="AE4614">
        <v>0</v>
      </c>
      <c r="AF4614">
        <v>26</v>
      </c>
      <c r="AG4614">
        <v>0</v>
      </c>
      <c r="AH4614">
        <v>0</v>
      </c>
      <c r="AI4614">
        <v>3</v>
      </c>
      <c r="AJ4614">
        <v>0</v>
      </c>
      <c r="AK4614">
        <v>0</v>
      </c>
      <c r="AL4614">
        <v>0</v>
      </c>
      <c r="AM4614">
        <v>0</v>
      </c>
      <c r="AN4614">
        <v>0</v>
      </c>
      <c r="AO4614">
        <v>12</v>
      </c>
      <c r="AP4614">
        <v>58</v>
      </c>
      <c r="AQ4614">
        <v>12</v>
      </c>
      <c r="AR4614">
        <v>0</v>
      </c>
      <c r="AS4614">
        <v>4</v>
      </c>
      <c r="AT4614">
        <v>1</v>
      </c>
      <c r="AU4614">
        <v>3</v>
      </c>
      <c r="AV4614">
        <v>2</v>
      </c>
      <c r="AW4614">
        <v>0</v>
      </c>
      <c r="AX4614">
        <v>0</v>
      </c>
      <c r="AY4614">
        <v>8</v>
      </c>
      <c r="AZ4614">
        <v>11</v>
      </c>
      <c r="BA4614">
        <v>4</v>
      </c>
      <c r="BB4614">
        <v>5</v>
      </c>
      <c r="BC4614">
        <v>4</v>
      </c>
      <c r="BD4614">
        <v>0</v>
      </c>
      <c r="BE4614">
        <v>0</v>
      </c>
      <c r="BF4614">
        <v>29</v>
      </c>
      <c r="BG4614">
        <v>50</v>
      </c>
      <c r="BH4614">
        <v>0</v>
      </c>
      <c r="BI4614">
        <v>9</v>
      </c>
      <c r="BJ4614" s="2">
        <v>45944</v>
      </c>
      <c r="BK4614">
        <v>0</v>
      </c>
      <c r="BL4614" s="3" t="str">
        <f>VLOOKUP(O4614,DropDownList!$H$1:$I$7,2,FALSE)</f>
        <v>2024/25</v>
      </c>
      <c r="BM4614" s="3" t="str">
        <f t="shared" si="72"/>
        <v>VSUR</v>
      </c>
    </row>
    <row r="4615" spans="1:65" x14ac:dyDescent="0.2">
      <c r="A4615">
        <v>2025</v>
      </c>
      <c r="B4615">
        <v>10</v>
      </c>
      <c r="C4615" t="s">
        <v>198</v>
      </c>
      <c r="D4615" t="s">
        <v>204</v>
      </c>
      <c r="E4615" t="s">
        <v>31</v>
      </c>
      <c r="F4615">
        <v>9290</v>
      </c>
      <c r="G4615" t="s">
        <v>141</v>
      </c>
      <c r="H4615" t="s">
        <v>200</v>
      </c>
      <c r="I4615" t="s">
        <v>142</v>
      </c>
      <c r="J4615" s="1">
        <v>45931</v>
      </c>
      <c r="K4615" t="s">
        <v>253</v>
      </c>
      <c r="L4615">
        <v>3</v>
      </c>
      <c r="M4615" t="s">
        <v>429</v>
      </c>
      <c r="N4615" t="s">
        <v>145</v>
      </c>
      <c r="O4615" t="s">
        <v>156</v>
      </c>
      <c r="P4615" t="s">
        <v>146</v>
      </c>
      <c r="Q4615">
        <v>20</v>
      </c>
      <c r="R4615">
        <v>30</v>
      </c>
      <c r="S4615">
        <v>490</v>
      </c>
      <c r="T4615">
        <v>0</v>
      </c>
      <c r="U4615">
        <v>3</v>
      </c>
      <c r="V4615">
        <v>1</v>
      </c>
      <c r="W4615">
        <v>20</v>
      </c>
      <c r="X4615">
        <v>20</v>
      </c>
      <c r="Y4615">
        <v>0</v>
      </c>
      <c r="Z4615">
        <v>0</v>
      </c>
      <c r="AA4615">
        <v>470</v>
      </c>
      <c r="AB4615">
        <v>0</v>
      </c>
      <c r="AC4615">
        <v>0</v>
      </c>
      <c r="AD4615">
        <v>1</v>
      </c>
      <c r="AE4615">
        <v>0</v>
      </c>
      <c r="AF4615">
        <v>29</v>
      </c>
      <c r="AG4615">
        <v>0</v>
      </c>
      <c r="AH4615">
        <v>0</v>
      </c>
      <c r="AI4615">
        <v>1</v>
      </c>
      <c r="AJ4615">
        <v>0</v>
      </c>
      <c r="AK4615">
        <v>0</v>
      </c>
      <c r="AL4615">
        <v>0</v>
      </c>
      <c r="AM4615">
        <v>0</v>
      </c>
      <c r="AN4615">
        <v>0</v>
      </c>
      <c r="AO4615">
        <v>13</v>
      </c>
      <c r="AP4615">
        <v>57</v>
      </c>
      <c r="AQ4615">
        <v>16</v>
      </c>
      <c r="AR4615">
        <v>0</v>
      </c>
      <c r="AS4615">
        <v>8</v>
      </c>
      <c r="AT4615">
        <v>0</v>
      </c>
      <c r="AU4615">
        <v>3</v>
      </c>
      <c r="AV4615">
        <v>3</v>
      </c>
      <c r="AW4615">
        <v>0</v>
      </c>
      <c r="AX4615">
        <v>0</v>
      </c>
      <c r="AY4615">
        <v>3</v>
      </c>
      <c r="AZ4615">
        <v>7</v>
      </c>
      <c r="BA4615">
        <v>5</v>
      </c>
      <c r="BB4615">
        <v>4</v>
      </c>
      <c r="BC4615">
        <v>3</v>
      </c>
      <c r="BD4615">
        <v>1</v>
      </c>
      <c r="BE4615">
        <v>0</v>
      </c>
      <c r="BF4615">
        <v>30</v>
      </c>
      <c r="BG4615">
        <v>20</v>
      </c>
      <c r="BH4615">
        <v>0</v>
      </c>
      <c r="BI4615">
        <v>3</v>
      </c>
      <c r="BJ4615" s="2">
        <v>45944</v>
      </c>
      <c r="BK4615">
        <v>0</v>
      </c>
      <c r="BL4615" s="3" t="str">
        <f>VLOOKUP(O4615,DropDownList!$H$1:$I$7,2,FALSE)</f>
        <v>2023/24</v>
      </c>
      <c r="BM4615" s="3" t="str">
        <f t="shared" si="72"/>
        <v>VSUR</v>
      </c>
    </row>
    <row r="4616" spans="1:65" x14ac:dyDescent="0.2">
      <c r="A4616">
        <v>2025</v>
      </c>
      <c r="B4616">
        <v>10</v>
      </c>
      <c r="C4616" t="s">
        <v>198</v>
      </c>
      <c r="D4616" t="s">
        <v>204</v>
      </c>
      <c r="E4616" t="s">
        <v>31</v>
      </c>
      <c r="F4616">
        <v>9290</v>
      </c>
      <c r="G4616" t="s">
        <v>141</v>
      </c>
      <c r="H4616" t="s">
        <v>200</v>
      </c>
      <c r="I4616" t="s">
        <v>142</v>
      </c>
      <c r="J4616" s="1">
        <v>45931</v>
      </c>
      <c r="K4616" t="s">
        <v>253</v>
      </c>
      <c r="L4616">
        <v>3</v>
      </c>
      <c r="M4616" t="s">
        <v>429</v>
      </c>
      <c r="N4616" t="s">
        <v>145</v>
      </c>
      <c r="O4616" t="s">
        <v>147</v>
      </c>
      <c r="P4616" t="s">
        <v>154</v>
      </c>
      <c r="Q4616">
        <v>2151.38</v>
      </c>
      <c r="R4616">
        <v>29</v>
      </c>
      <c r="S4616">
        <v>8310</v>
      </c>
      <c r="T4616">
        <v>0</v>
      </c>
      <c r="U4616">
        <v>9</v>
      </c>
      <c r="V4616">
        <v>2</v>
      </c>
      <c r="W4616">
        <v>490</v>
      </c>
      <c r="X4616">
        <v>490</v>
      </c>
      <c r="Y4616">
        <v>0</v>
      </c>
      <c r="Z4616">
        <v>0</v>
      </c>
      <c r="AA4616">
        <v>6158.62</v>
      </c>
      <c r="AB4616">
        <v>50</v>
      </c>
      <c r="AC4616">
        <v>5688.62</v>
      </c>
      <c r="AD4616">
        <v>0</v>
      </c>
      <c r="AE4616">
        <v>2</v>
      </c>
      <c r="AF4616">
        <v>20</v>
      </c>
      <c r="AG4616">
        <v>6</v>
      </c>
      <c r="AH4616">
        <v>0</v>
      </c>
      <c r="AI4616">
        <v>3</v>
      </c>
      <c r="AJ4616">
        <v>0</v>
      </c>
      <c r="AK4616">
        <v>0</v>
      </c>
      <c r="AL4616">
        <v>0</v>
      </c>
      <c r="AM4616">
        <v>0</v>
      </c>
      <c r="AN4616">
        <v>0</v>
      </c>
      <c r="AO4616">
        <v>12</v>
      </c>
      <c r="AP4616">
        <v>58</v>
      </c>
      <c r="AQ4616">
        <v>12</v>
      </c>
      <c r="AR4616">
        <v>0</v>
      </c>
      <c r="AS4616">
        <v>4</v>
      </c>
      <c r="AT4616">
        <v>1</v>
      </c>
      <c r="AU4616">
        <v>3</v>
      </c>
      <c r="AV4616">
        <v>2</v>
      </c>
      <c r="AW4616">
        <v>0</v>
      </c>
      <c r="AX4616">
        <v>0</v>
      </c>
      <c r="AY4616">
        <v>8</v>
      </c>
      <c r="AZ4616">
        <v>11</v>
      </c>
      <c r="BA4616">
        <v>4</v>
      </c>
      <c r="BB4616">
        <v>5</v>
      </c>
      <c r="BC4616">
        <v>4</v>
      </c>
      <c r="BD4616">
        <v>0</v>
      </c>
      <c r="BE4616">
        <v>0</v>
      </c>
      <c r="BF4616">
        <v>29</v>
      </c>
      <c r="BG4616">
        <v>1155</v>
      </c>
      <c r="BH4616">
        <v>0</v>
      </c>
      <c r="BI4616">
        <v>9</v>
      </c>
      <c r="BJ4616" s="2">
        <v>45944</v>
      </c>
      <c r="BK4616">
        <v>0</v>
      </c>
      <c r="BL4616" s="3" t="str">
        <f>VLOOKUP(O4616,DropDownList!$H$1:$I$7,2,FALSE)</f>
        <v>2024/25</v>
      </c>
      <c r="BM4616" s="3" t="str">
        <f t="shared" si="72"/>
        <v>JP COURT</v>
      </c>
    </row>
    <row r="4617" spans="1:65" x14ac:dyDescent="0.2">
      <c r="A4617">
        <v>2025</v>
      </c>
      <c r="B4617">
        <v>10</v>
      </c>
      <c r="C4617" t="s">
        <v>198</v>
      </c>
      <c r="D4617" t="s">
        <v>204</v>
      </c>
      <c r="E4617" t="s">
        <v>31</v>
      </c>
      <c r="F4617">
        <v>9290</v>
      </c>
      <c r="G4617" t="s">
        <v>141</v>
      </c>
      <c r="H4617" t="s">
        <v>200</v>
      </c>
      <c r="I4617" t="s">
        <v>142</v>
      </c>
      <c r="J4617" s="1">
        <v>45931</v>
      </c>
      <c r="K4617" t="s">
        <v>253</v>
      </c>
      <c r="L4617">
        <v>3</v>
      </c>
      <c r="M4617" t="s">
        <v>429</v>
      </c>
      <c r="N4617" t="s">
        <v>145</v>
      </c>
      <c r="O4617" t="s">
        <v>155</v>
      </c>
      <c r="P4617" t="s">
        <v>150</v>
      </c>
      <c r="Q4617">
        <v>834.66</v>
      </c>
      <c r="R4617">
        <v>58</v>
      </c>
      <c r="S4617">
        <v>7730.18</v>
      </c>
      <c r="T4617">
        <v>1087.6199999999999</v>
      </c>
      <c r="U4617">
        <v>9</v>
      </c>
      <c r="V4617">
        <v>4</v>
      </c>
      <c r="W4617">
        <v>450.84</v>
      </c>
      <c r="X4617">
        <v>450.84</v>
      </c>
      <c r="Y4617">
        <v>51</v>
      </c>
      <c r="Z4617">
        <v>6642.56</v>
      </c>
      <c r="AA4617">
        <v>5807.9</v>
      </c>
      <c r="AB4617">
        <v>1321.51</v>
      </c>
      <c r="AC4617">
        <v>4486.3900000000003</v>
      </c>
      <c r="AD4617">
        <v>3</v>
      </c>
      <c r="AE4617">
        <v>1</v>
      </c>
      <c r="AF4617">
        <v>39</v>
      </c>
      <c r="AG4617">
        <v>3</v>
      </c>
      <c r="AH4617">
        <v>7</v>
      </c>
      <c r="AI4617">
        <v>6</v>
      </c>
      <c r="AJ4617">
        <v>13</v>
      </c>
      <c r="AK4617">
        <v>4</v>
      </c>
      <c r="AL4617">
        <v>2</v>
      </c>
      <c r="AM4617">
        <v>2</v>
      </c>
      <c r="AN4617">
        <v>0</v>
      </c>
      <c r="AO4617">
        <v>34</v>
      </c>
      <c r="AP4617">
        <v>226</v>
      </c>
      <c r="AQ4617">
        <v>38</v>
      </c>
      <c r="AR4617">
        <v>0</v>
      </c>
      <c r="AS4617">
        <v>17</v>
      </c>
      <c r="AT4617">
        <v>76</v>
      </c>
      <c r="AU4617">
        <v>0</v>
      </c>
      <c r="AV4617">
        <v>0</v>
      </c>
      <c r="AW4617">
        <v>0</v>
      </c>
      <c r="AX4617">
        <v>0</v>
      </c>
      <c r="AY4617">
        <v>17</v>
      </c>
      <c r="AZ4617">
        <v>40</v>
      </c>
      <c r="BA4617">
        <v>29</v>
      </c>
      <c r="BB4617">
        <v>2</v>
      </c>
      <c r="BC4617">
        <v>2</v>
      </c>
      <c r="BD4617">
        <v>0</v>
      </c>
      <c r="BE4617">
        <v>0</v>
      </c>
      <c r="BF4617">
        <v>33</v>
      </c>
      <c r="BG4617">
        <v>550.84</v>
      </c>
      <c r="BH4617">
        <v>3</v>
      </c>
      <c r="BI4617">
        <v>9</v>
      </c>
      <c r="BJ4617" s="2">
        <v>45944</v>
      </c>
      <c r="BK4617">
        <v>0</v>
      </c>
      <c r="BL4617" s="3" t="str">
        <f>VLOOKUP(O4617,DropDownList!$H$1:$I$7,2,FALSE)</f>
        <v>2022/23</v>
      </c>
      <c r="BM4617" s="3" t="str">
        <f t="shared" si="72"/>
        <v>FISCAL FINES</v>
      </c>
    </row>
    <row r="4618" spans="1:65" x14ac:dyDescent="0.2">
      <c r="A4618">
        <v>2025</v>
      </c>
      <c r="B4618">
        <v>10</v>
      </c>
      <c r="C4618" t="s">
        <v>198</v>
      </c>
      <c r="D4618" t="s">
        <v>204</v>
      </c>
      <c r="E4618" t="s">
        <v>31</v>
      </c>
      <c r="F4618">
        <v>9290</v>
      </c>
      <c r="G4618" t="s">
        <v>141</v>
      </c>
      <c r="H4618" t="s">
        <v>200</v>
      </c>
      <c r="I4618" t="s">
        <v>142</v>
      </c>
      <c r="J4618" s="1">
        <v>45931</v>
      </c>
      <c r="K4618" t="s">
        <v>253</v>
      </c>
      <c r="L4618">
        <v>3</v>
      </c>
      <c r="M4618" t="s">
        <v>429</v>
      </c>
      <c r="N4618" t="s">
        <v>145</v>
      </c>
      <c r="O4618" t="s">
        <v>147</v>
      </c>
      <c r="P4618" t="s">
        <v>152</v>
      </c>
      <c r="Q4618">
        <v>0</v>
      </c>
      <c r="R4618">
        <v>15</v>
      </c>
      <c r="S4618">
        <v>600</v>
      </c>
      <c r="T4618">
        <v>200</v>
      </c>
      <c r="U4618">
        <v>0</v>
      </c>
      <c r="V4618">
        <v>0</v>
      </c>
      <c r="W4618">
        <v>0</v>
      </c>
      <c r="X4618">
        <v>0</v>
      </c>
      <c r="Y4618">
        <v>0</v>
      </c>
      <c r="Z4618">
        <v>0</v>
      </c>
      <c r="AA4618">
        <v>400</v>
      </c>
      <c r="AB4618">
        <v>0</v>
      </c>
      <c r="AC4618">
        <v>400</v>
      </c>
      <c r="AD4618">
        <v>0</v>
      </c>
      <c r="AE4618">
        <v>0</v>
      </c>
      <c r="AF4618">
        <v>10</v>
      </c>
      <c r="AG4618">
        <v>0</v>
      </c>
      <c r="AH4618">
        <v>5</v>
      </c>
      <c r="AI4618">
        <v>0</v>
      </c>
      <c r="AJ4618">
        <v>0</v>
      </c>
      <c r="AK4618">
        <v>0</v>
      </c>
      <c r="AL4618">
        <v>0</v>
      </c>
      <c r="AM4618">
        <v>1</v>
      </c>
      <c r="AN4618">
        <v>0</v>
      </c>
      <c r="AO4618">
        <v>0</v>
      </c>
      <c r="AP4618">
        <v>0</v>
      </c>
      <c r="AQ4618">
        <v>0</v>
      </c>
      <c r="AR4618">
        <v>0</v>
      </c>
      <c r="AS4618">
        <v>0</v>
      </c>
      <c r="AT4618">
        <v>0</v>
      </c>
      <c r="AU4618">
        <v>0</v>
      </c>
      <c r="AV4618">
        <v>0</v>
      </c>
      <c r="AW4618">
        <v>0</v>
      </c>
      <c r="AX4618">
        <v>0</v>
      </c>
      <c r="AY4618">
        <v>0</v>
      </c>
      <c r="AZ4618">
        <v>0</v>
      </c>
      <c r="BA4618">
        <v>0</v>
      </c>
      <c r="BB4618">
        <v>0</v>
      </c>
      <c r="BC4618">
        <v>0</v>
      </c>
      <c r="BD4618">
        <v>0</v>
      </c>
      <c r="BE4618">
        <v>0</v>
      </c>
      <c r="BF4618">
        <v>0</v>
      </c>
      <c r="BG4618">
        <v>0</v>
      </c>
      <c r="BH4618">
        <v>0</v>
      </c>
      <c r="BI4618">
        <v>0</v>
      </c>
      <c r="BJ4618" s="2">
        <v>45944</v>
      </c>
      <c r="BK4618">
        <v>0</v>
      </c>
      <c r="BL4618" s="3" t="str">
        <f>VLOOKUP(O4618,DropDownList!$H$1:$I$7,2,FALSE)</f>
        <v>2024/25</v>
      </c>
      <c r="BM4618" s="3" t="str">
        <f t="shared" si="72"/>
        <v>PCOA</v>
      </c>
    </row>
    <row r="4619" spans="1:65" x14ac:dyDescent="0.2">
      <c r="A4619">
        <v>2025</v>
      </c>
      <c r="B4619">
        <v>10</v>
      </c>
      <c r="C4619" t="s">
        <v>198</v>
      </c>
      <c r="D4619" t="s">
        <v>204</v>
      </c>
      <c r="E4619" t="s">
        <v>31</v>
      </c>
      <c r="F4619">
        <v>9290</v>
      </c>
      <c r="G4619" t="s">
        <v>141</v>
      </c>
      <c r="H4619" t="s">
        <v>200</v>
      </c>
      <c r="I4619" t="s">
        <v>142</v>
      </c>
      <c r="J4619" s="1">
        <v>45931</v>
      </c>
      <c r="K4619" t="s">
        <v>253</v>
      </c>
      <c r="L4619">
        <v>3</v>
      </c>
      <c r="M4619" t="s">
        <v>429</v>
      </c>
      <c r="N4619" t="s">
        <v>145</v>
      </c>
      <c r="O4619" t="s">
        <v>149</v>
      </c>
      <c r="P4619" t="s">
        <v>150</v>
      </c>
      <c r="Q4619">
        <v>425</v>
      </c>
      <c r="R4619">
        <v>13</v>
      </c>
      <c r="S4619">
        <v>1600</v>
      </c>
      <c r="T4619">
        <v>150</v>
      </c>
      <c r="U4619">
        <v>4</v>
      </c>
      <c r="V4619">
        <v>3</v>
      </c>
      <c r="W4619">
        <v>225</v>
      </c>
      <c r="X4619">
        <v>225</v>
      </c>
      <c r="Y4619">
        <v>12</v>
      </c>
      <c r="Z4619">
        <v>1450</v>
      </c>
      <c r="AA4619">
        <v>1025</v>
      </c>
      <c r="AB4619">
        <v>100</v>
      </c>
      <c r="AC4619">
        <v>925</v>
      </c>
      <c r="AD4619">
        <v>3</v>
      </c>
      <c r="AE4619">
        <v>0</v>
      </c>
      <c r="AF4619">
        <v>8</v>
      </c>
      <c r="AG4619">
        <v>1</v>
      </c>
      <c r="AH4619">
        <v>1</v>
      </c>
      <c r="AI4619">
        <v>3</v>
      </c>
      <c r="AJ4619">
        <v>7</v>
      </c>
      <c r="AK4619">
        <v>1</v>
      </c>
      <c r="AL4619">
        <v>1</v>
      </c>
      <c r="AM4619">
        <v>0</v>
      </c>
      <c r="AN4619">
        <v>0</v>
      </c>
      <c r="AO4619">
        <v>3</v>
      </c>
      <c r="AP4619">
        <v>7</v>
      </c>
      <c r="AQ4619">
        <v>3</v>
      </c>
      <c r="AR4619">
        <v>0</v>
      </c>
      <c r="AS4619">
        <v>2</v>
      </c>
      <c r="AT4619">
        <v>0</v>
      </c>
      <c r="AU4619">
        <v>0</v>
      </c>
      <c r="AV4619">
        <v>0</v>
      </c>
      <c r="AW4619">
        <v>0</v>
      </c>
      <c r="AX4619">
        <v>0</v>
      </c>
      <c r="AY4619">
        <v>0</v>
      </c>
      <c r="AZ4619">
        <v>1</v>
      </c>
      <c r="BA4619">
        <v>0</v>
      </c>
      <c r="BB4619">
        <v>0</v>
      </c>
      <c r="BC4619">
        <v>0</v>
      </c>
      <c r="BD4619">
        <v>0</v>
      </c>
      <c r="BE4619">
        <v>0</v>
      </c>
      <c r="BF4619">
        <v>4</v>
      </c>
      <c r="BG4619">
        <v>225</v>
      </c>
      <c r="BH4619">
        <v>0</v>
      </c>
      <c r="BI4619">
        <v>4</v>
      </c>
      <c r="BJ4619" s="2">
        <v>45944</v>
      </c>
      <c r="BK4619">
        <v>0</v>
      </c>
      <c r="BL4619" s="3" t="str">
        <f>VLOOKUP(O4619,DropDownList!$H$1:$I$7,2,FALSE)</f>
        <v>2025/26</v>
      </c>
      <c r="BM4619" s="3" t="str">
        <f t="shared" si="72"/>
        <v>FISCAL FINES</v>
      </c>
    </row>
    <row r="4620" spans="1:65" x14ac:dyDescent="0.2">
      <c r="A4620">
        <v>2025</v>
      </c>
      <c r="B4620">
        <v>10</v>
      </c>
      <c r="C4620" t="s">
        <v>198</v>
      </c>
      <c r="D4620" t="s">
        <v>204</v>
      </c>
      <c r="E4620" t="s">
        <v>31</v>
      </c>
      <c r="F4620">
        <v>9290</v>
      </c>
      <c r="G4620" t="s">
        <v>141</v>
      </c>
      <c r="H4620" t="s">
        <v>200</v>
      </c>
      <c r="I4620" t="s">
        <v>142</v>
      </c>
      <c r="J4620" s="1">
        <v>45931</v>
      </c>
      <c r="K4620" t="s">
        <v>253</v>
      </c>
      <c r="L4620">
        <v>3</v>
      </c>
      <c r="M4620" t="s">
        <v>429</v>
      </c>
      <c r="N4620" t="s">
        <v>145</v>
      </c>
      <c r="O4620" t="s">
        <v>149</v>
      </c>
      <c r="P4620" t="s">
        <v>154</v>
      </c>
      <c r="Q4620">
        <v>569.98</v>
      </c>
      <c r="R4620">
        <v>1</v>
      </c>
      <c r="S4620">
        <v>610</v>
      </c>
      <c r="T4620">
        <v>0</v>
      </c>
      <c r="U4620">
        <v>1</v>
      </c>
      <c r="V4620">
        <v>0</v>
      </c>
      <c r="W4620">
        <v>0</v>
      </c>
      <c r="X4620">
        <v>0</v>
      </c>
      <c r="Y4620">
        <v>0</v>
      </c>
      <c r="Z4620">
        <v>0</v>
      </c>
      <c r="AA4620">
        <v>40.020000000000003</v>
      </c>
      <c r="AB4620">
        <v>40.020000000000003</v>
      </c>
      <c r="AC4620">
        <v>0</v>
      </c>
      <c r="AD4620">
        <v>0</v>
      </c>
      <c r="AE4620">
        <v>0</v>
      </c>
      <c r="AF4620">
        <v>0</v>
      </c>
      <c r="AG4620">
        <v>1</v>
      </c>
      <c r="AH4620">
        <v>0</v>
      </c>
      <c r="AI4620">
        <v>0</v>
      </c>
      <c r="AJ4620">
        <v>0</v>
      </c>
      <c r="AK4620">
        <v>0</v>
      </c>
      <c r="AL4620">
        <v>0</v>
      </c>
      <c r="AM4620">
        <v>0</v>
      </c>
      <c r="AN4620">
        <v>0</v>
      </c>
      <c r="AO4620">
        <v>1</v>
      </c>
      <c r="AP4620">
        <v>3</v>
      </c>
      <c r="AQ4620">
        <v>1</v>
      </c>
      <c r="AR4620">
        <v>0</v>
      </c>
      <c r="AS4620">
        <v>0</v>
      </c>
      <c r="AT4620">
        <v>0</v>
      </c>
      <c r="AU4620">
        <v>0</v>
      </c>
      <c r="AV4620">
        <v>0</v>
      </c>
      <c r="AW4620">
        <v>0</v>
      </c>
      <c r="AX4620">
        <v>0</v>
      </c>
      <c r="AY4620">
        <v>1</v>
      </c>
      <c r="AZ4620">
        <v>1</v>
      </c>
      <c r="BA4620">
        <v>0</v>
      </c>
      <c r="BB4620">
        <v>0</v>
      </c>
      <c r="BC4620">
        <v>0</v>
      </c>
      <c r="BD4620">
        <v>0</v>
      </c>
      <c r="BE4620">
        <v>0</v>
      </c>
      <c r="BF4620">
        <v>1</v>
      </c>
      <c r="BG4620">
        <v>0</v>
      </c>
      <c r="BH4620">
        <v>0</v>
      </c>
      <c r="BI4620">
        <v>1</v>
      </c>
      <c r="BJ4620" s="2">
        <v>45944</v>
      </c>
      <c r="BK4620">
        <v>0</v>
      </c>
      <c r="BL4620" s="3" t="str">
        <f>VLOOKUP(O4620,DropDownList!$H$1:$I$7,2,FALSE)</f>
        <v>2025/26</v>
      </c>
      <c r="BM4620" s="3" t="str">
        <f t="shared" si="72"/>
        <v>JP COURT</v>
      </c>
    </row>
    <row r="4621" spans="1:65" x14ac:dyDescent="0.2">
      <c r="A4621">
        <v>2025</v>
      </c>
      <c r="B4621">
        <v>10</v>
      </c>
      <c r="C4621" t="s">
        <v>198</v>
      </c>
      <c r="D4621" t="s">
        <v>204</v>
      </c>
      <c r="E4621" t="s">
        <v>31</v>
      </c>
      <c r="F4621">
        <v>9290</v>
      </c>
      <c r="G4621" t="s">
        <v>141</v>
      </c>
      <c r="H4621" t="s">
        <v>200</v>
      </c>
      <c r="I4621" t="s">
        <v>142</v>
      </c>
      <c r="J4621" s="1">
        <v>45931</v>
      </c>
      <c r="K4621" t="s">
        <v>253</v>
      </c>
      <c r="L4621">
        <v>3</v>
      </c>
      <c r="M4621" t="s">
        <v>429</v>
      </c>
      <c r="N4621" t="s">
        <v>145</v>
      </c>
      <c r="O4621" t="s">
        <v>149</v>
      </c>
      <c r="P4621" t="s">
        <v>152</v>
      </c>
      <c r="Q4621">
        <v>0</v>
      </c>
      <c r="R4621">
        <v>1</v>
      </c>
      <c r="S4621">
        <v>40</v>
      </c>
      <c r="T4621">
        <v>0</v>
      </c>
      <c r="U4621">
        <v>0</v>
      </c>
      <c r="V4621">
        <v>0</v>
      </c>
      <c r="W4621">
        <v>0</v>
      </c>
      <c r="X4621">
        <v>0</v>
      </c>
      <c r="Y4621">
        <v>0</v>
      </c>
      <c r="Z4621">
        <v>0</v>
      </c>
      <c r="AA4621">
        <v>40</v>
      </c>
      <c r="AB4621">
        <v>0</v>
      </c>
      <c r="AC4621">
        <v>40</v>
      </c>
      <c r="AD4621">
        <v>0</v>
      </c>
      <c r="AE4621">
        <v>0</v>
      </c>
      <c r="AF4621">
        <v>1</v>
      </c>
      <c r="AG4621">
        <v>0</v>
      </c>
      <c r="AH4621">
        <v>0</v>
      </c>
      <c r="AI4621">
        <v>0</v>
      </c>
      <c r="AJ4621">
        <v>0</v>
      </c>
      <c r="AK4621">
        <v>0</v>
      </c>
      <c r="AL4621">
        <v>0</v>
      </c>
      <c r="AM4621">
        <v>0</v>
      </c>
      <c r="AN4621">
        <v>0</v>
      </c>
      <c r="AO4621">
        <v>0</v>
      </c>
      <c r="AP4621">
        <v>0</v>
      </c>
      <c r="AQ4621">
        <v>0</v>
      </c>
      <c r="AR4621">
        <v>0</v>
      </c>
      <c r="AS4621">
        <v>0</v>
      </c>
      <c r="AT4621">
        <v>0</v>
      </c>
      <c r="AU4621">
        <v>0</v>
      </c>
      <c r="AV4621">
        <v>0</v>
      </c>
      <c r="AW4621">
        <v>0</v>
      </c>
      <c r="AX4621">
        <v>0</v>
      </c>
      <c r="AY4621">
        <v>0</v>
      </c>
      <c r="AZ4621">
        <v>0</v>
      </c>
      <c r="BA4621">
        <v>0</v>
      </c>
      <c r="BB4621">
        <v>0</v>
      </c>
      <c r="BC4621">
        <v>0</v>
      </c>
      <c r="BD4621">
        <v>0</v>
      </c>
      <c r="BE4621">
        <v>0</v>
      </c>
      <c r="BF4621">
        <v>0</v>
      </c>
      <c r="BG4621">
        <v>0</v>
      </c>
      <c r="BH4621">
        <v>0</v>
      </c>
      <c r="BI4621">
        <v>0</v>
      </c>
      <c r="BJ4621" s="2">
        <v>45944</v>
      </c>
      <c r="BK4621">
        <v>0</v>
      </c>
      <c r="BL4621" s="3" t="str">
        <f>VLOOKUP(O4621,DropDownList!$H$1:$I$7,2,FALSE)</f>
        <v>2025/26</v>
      </c>
      <c r="BM4621" s="3" t="str">
        <f t="shared" si="72"/>
        <v>PCOA</v>
      </c>
    </row>
    <row r="4622" spans="1:65" x14ac:dyDescent="0.2">
      <c r="A4622">
        <v>2025</v>
      </c>
      <c r="B4622">
        <v>10</v>
      </c>
      <c r="C4622" t="s">
        <v>198</v>
      </c>
      <c r="D4622" t="s">
        <v>204</v>
      </c>
      <c r="E4622" t="s">
        <v>31</v>
      </c>
      <c r="F4622">
        <v>9290</v>
      </c>
      <c r="G4622" t="s">
        <v>141</v>
      </c>
      <c r="H4622" t="s">
        <v>200</v>
      </c>
      <c r="I4622" t="s">
        <v>142</v>
      </c>
      <c r="J4622" s="1">
        <v>45931</v>
      </c>
      <c r="K4622" t="s">
        <v>253</v>
      </c>
      <c r="L4622">
        <v>3</v>
      </c>
      <c r="M4622" t="s">
        <v>429</v>
      </c>
      <c r="N4622" t="s">
        <v>145</v>
      </c>
      <c r="O4622" t="s">
        <v>147</v>
      </c>
      <c r="P4622" t="s">
        <v>150</v>
      </c>
      <c r="Q4622">
        <v>3806.62</v>
      </c>
      <c r="R4622">
        <v>66</v>
      </c>
      <c r="S4622">
        <v>11341.75</v>
      </c>
      <c r="T4622">
        <v>675</v>
      </c>
      <c r="U4622">
        <v>22</v>
      </c>
      <c r="V4622">
        <v>9</v>
      </c>
      <c r="W4622">
        <v>1791.25</v>
      </c>
      <c r="X4622">
        <v>2241.25</v>
      </c>
      <c r="Y4622">
        <v>61</v>
      </c>
      <c r="Z4622">
        <v>10666.75</v>
      </c>
      <c r="AA4622">
        <v>6860.13</v>
      </c>
      <c r="AB4622">
        <v>2356.73</v>
      </c>
      <c r="AC4622">
        <v>4503.3999999999996</v>
      </c>
      <c r="AD4622">
        <v>5</v>
      </c>
      <c r="AE4622">
        <v>4</v>
      </c>
      <c r="AF4622">
        <v>39</v>
      </c>
      <c r="AG4622">
        <v>12</v>
      </c>
      <c r="AH4622">
        <v>5</v>
      </c>
      <c r="AI4622">
        <v>10</v>
      </c>
      <c r="AJ4622">
        <v>21</v>
      </c>
      <c r="AK4622">
        <v>5</v>
      </c>
      <c r="AL4622">
        <v>2</v>
      </c>
      <c r="AM4622">
        <v>1</v>
      </c>
      <c r="AN4622">
        <v>1</v>
      </c>
      <c r="AO4622">
        <v>35</v>
      </c>
      <c r="AP4622">
        <v>131</v>
      </c>
      <c r="AQ4622">
        <v>39</v>
      </c>
      <c r="AR4622">
        <v>0</v>
      </c>
      <c r="AS4622">
        <v>12</v>
      </c>
      <c r="AT4622">
        <v>13</v>
      </c>
      <c r="AU4622">
        <v>1</v>
      </c>
      <c r="AV4622">
        <v>0</v>
      </c>
      <c r="AW4622">
        <v>0</v>
      </c>
      <c r="AX4622">
        <v>0</v>
      </c>
      <c r="AY4622">
        <v>16</v>
      </c>
      <c r="AZ4622">
        <v>26</v>
      </c>
      <c r="BA4622">
        <v>10</v>
      </c>
      <c r="BB4622">
        <v>3</v>
      </c>
      <c r="BC4622">
        <v>1</v>
      </c>
      <c r="BD4622">
        <v>3</v>
      </c>
      <c r="BE4622">
        <v>0</v>
      </c>
      <c r="BF4622">
        <v>36</v>
      </c>
      <c r="BG4622">
        <v>1956.25</v>
      </c>
      <c r="BH4622">
        <v>0</v>
      </c>
      <c r="BI4622">
        <v>22</v>
      </c>
      <c r="BJ4622" s="2">
        <v>45944</v>
      </c>
      <c r="BK4622">
        <v>0</v>
      </c>
      <c r="BL4622" s="3" t="str">
        <f>VLOOKUP(O4622,DropDownList!$H$1:$I$7,2,FALSE)</f>
        <v>2024/25</v>
      </c>
      <c r="BM4622" s="3" t="str">
        <f t="shared" si="72"/>
        <v>FISCAL FINES</v>
      </c>
    </row>
    <row r="4623" spans="1:65" x14ac:dyDescent="0.2">
      <c r="A4623">
        <v>2025</v>
      </c>
      <c r="B4623">
        <v>10</v>
      </c>
      <c r="C4623" t="s">
        <v>198</v>
      </c>
      <c r="D4623" t="s">
        <v>204</v>
      </c>
      <c r="E4623" t="s">
        <v>31</v>
      </c>
      <c r="F4623">
        <v>9290</v>
      </c>
      <c r="G4623" t="s">
        <v>141</v>
      </c>
      <c r="H4623" t="s">
        <v>200</v>
      </c>
      <c r="I4623" t="s">
        <v>142</v>
      </c>
      <c r="J4623" s="1">
        <v>45931</v>
      </c>
      <c r="K4623" t="s">
        <v>253</v>
      </c>
      <c r="L4623">
        <v>3</v>
      </c>
      <c r="M4623" t="s">
        <v>429</v>
      </c>
      <c r="N4623" t="s">
        <v>145</v>
      </c>
      <c r="O4623" t="s">
        <v>149</v>
      </c>
      <c r="P4623" t="s">
        <v>146</v>
      </c>
      <c r="Q4623">
        <v>10</v>
      </c>
      <c r="R4623">
        <v>1</v>
      </c>
      <c r="S4623">
        <v>10</v>
      </c>
      <c r="T4623">
        <v>0</v>
      </c>
      <c r="U4623">
        <v>1</v>
      </c>
      <c r="V4623">
        <v>0</v>
      </c>
      <c r="W4623">
        <v>0</v>
      </c>
      <c r="X4623">
        <v>0</v>
      </c>
      <c r="Y4623">
        <v>0</v>
      </c>
      <c r="Z4623">
        <v>0</v>
      </c>
      <c r="AA4623">
        <v>0</v>
      </c>
      <c r="AB4623">
        <v>0</v>
      </c>
      <c r="AC4623">
        <v>0</v>
      </c>
      <c r="AD4623">
        <v>0</v>
      </c>
      <c r="AE4623">
        <v>0</v>
      </c>
      <c r="AF4623">
        <v>0</v>
      </c>
      <c r="AG4623">
        <v>0</v>
      </c>
      <c r="AH4623">
        <v>0</v>
      </c>
      <c r="AI4623">
        <v>1</v>
      </c>
      <c r="AJ4623">
        <v>0</v>
      </c>
      <c r="AK4623">
        <v>0</v>
      </c>
      <c r="AL4623">
        <v>0</v>
      </c>
      <c r="AM4623">
        <v>0</v>
      </c>
      <c r="AN4623">
        <v>0</v>
      </c>
      <c r="AO4623">
        <v>1</v>
      </c>
      <c r="AP4623">
        <v>3</v>
      </c>
      <c r="AQ4623">
        <v>1</v>
      </c>
      <c r="AR4623">
        <v>0</v>
      </c>
      <c r="AS4623">
        <v>0</v>
      </c>
      <c r="AT4623">
        <v>0</v>
      </c>
      <c r="AU4623">
        <v>0</v>
      </c>
      <c r="AV4623">
        <v>0</v>
      </c>
      <c r="AW4623">
        <v>0</v>
      </c>
      <c r="AX4623">
        <v>0</v>
      </c>
      <c r="AY4623">
        <v>1</v>
      </c>
      <c r="AZ4623">
        <v>1</v>
      </c>
      <c r="BA4623">
        <v>0</v>
      </c>
      <c r="BB4623">
        <v>0</v>
      </c>
      <c r="BC4623">
        <v>0</v>
      </c>
      <c r="BD4623">
        <v>0</v>
      </c>
      <c r="BE4623">
        <v>0</v>
      </c>
      <c r="BF4623">
        <v>1</v>
      </c>
      <c r="BG4623">
        <v>10</v>
      </c>
      <c r="BH4623">
        <v>0</v>
      </c>
      <c r="BI4623">
        <v>1</v>
      </c>
      <c r="BJ4623" s="2">
        <v>45944</v>
      </c>
      <c r="BK4623">
        <v>0</v>
      </c>
      <c r="BL4623" s="3" t="str">
        <f>VLOOKUP(O4623,DropDownList!$H$1:$I$7,2,FALSE)</f>
        <v>2025/26</v>
      </c>
      <c r="BM4623" s="3" t="str">
        <f t="shared" si="72"/>
        <v>VSUR</v>
      </c>
    </row>
    <row r="4624" spans="1:65" x14ac:dyDescent="0.2">
      <c r="A4624">
        <v>2025</v>
      </c>
      <c r="B4624">
        <v>10</v>
      </c>
      <c r="C4624" t="s">
        <v>198</v>
      </c>
      <c r="D4624" t="s">
        <v>204</v>
      </c>
      <c r="E4624" t="s">
        <v>31</v>
      </c>
      <c r="F4624">
        <v>9290</v>
      </c>
      <c r="G4624" t="s">
        <v>141</v>
      </c>
      <c r="H4624" t="s">
        <v>200</v>
      </c>
      <c r="I4624" t="s">
        <v>142</v>
      </c>
      <c r="J4624" s="1">
        <v>45931</v>
      </c>
      <c r="K4624" t="s">
        <v>253</v>
      </c>
      <c r="L4624">
        <v>3</v>
      </c>
      <c r="M4624" t="s">
        <v>429</v>
      </c>
      <c r="N4624" t="s">
        <v>145</v>
      </c>
      <c r="O4624" t="s">
        <v>155</v>
      </c>
      <c r="P4624" t="s">
        <v>146</v>
      </c>
      <c r="Q4624">
        <v>40</v>
      </c>
      <c r="R4624">
        <v>28</v>
      </c>
      <c r="S4624">
        <v>420</v>
      </c>
      <c r="T4624">
        <v>30</v>
      </c>
      <c r="U4624">
        <v>3</v>
      </c>
      <c r="V4624">
        <v>2</v>
      </c>
      <c r="W4624">
        <v>40</v>
      </c>
      <c r="X4624">
        <v>40</v>
      </c>
      <c r="Y4624">
        <v>0</v>
      </c>
      <c r="Z4624">
        <v>0</v>
      </c>
      <c r="AA4624">
        <v>350</v>
      </c>
      <c r="AB4624">
        <v>0</v>
      </c>
      <c r="AC4624">
        <v>0</v>
      </c>
      <c r="AD4624">
        <v>2</v>
      </c>
      <c r="AE4624">
        <v>0</v>
      </c>
      <c r="AF4624">
        <v>24</v>
      </c>
      <c r="AG4624">
        <v>0</v>
      </c>
      <c r="AH4624">
        <v>2</v>
      </c>
      <c r="AI4624">
        <v>2</v>
      </c>
      <c r="AJ4624">
        <v>0</v>
      </c>
      <c r="AK4624">
        <v>0</v>
      </c>
      <c r="AL4624">
        <v>0</v>
      </c>
      <c r="AM4624">
        <v>0</v>
      </c>
      <c r="AN4624">
        <v>0</v>
      </c>
      <c r="AO4624">
        <v>17</v>
      </c>
      <c r="AP4624">
        <v>89</v>
      </c>
      <c r="AQ4624">
        <v>16</v>
      </c>
      <c r="AR4624">
        <v>0</v>
      </c>
      <c r="AS4624">
        <v>12</v>
      </c>
      <c r="AT4624">
        <v>12</v>
      </c>
      <c r="AU4624">
        <v>1</v>
      </c>
      <c r="AV4624">
        <v>1</v>
      </c>
      <c r="AW4624">
        <v>0</v>
      </c>
      <c r="AX4624">
        <v>0</v>
      </c>
      <c r="AY4624">
        <v>13</v>
      </c>
      <c r="AZ4624">
        <v>15</v>
      </c>
      <c r="BA4624">
        <v>9</v>
      </c>
      <c r="BB4624">
        <v>4</v>
      </c>
      <c r="BC4624">
        <v>2</v>
      </c>
      <c r="BD4624">
        <v>1</v>
      </c>
      <c r="BE4624">
        <v>0</v>
      </c>
      <c r="BF4624">
        <v>28</v>
      </c>
      <c r="BG4624">
        <v>40</v>
      </c>
      <c r="BH4624">
        <v>0</v>
      </c>
      <c r="BI4624">
        <v>3</v>
      </c>
      <c r="BJ4624" s="2">
        <v>45944</v>
      </c>
      <c r="BK4624">
        <v>0</v>
      </c>
      <c r="BL4624" s="3" t="str">
        <f>VLOOKUP(O4624,DropDownList!$H$1:$I$7,2,FALSE)</f>
        <v>2022/23</v>
      </c>
      <c r="BM4624" s="3" t="str">
        <f t="shared" si="72"/>
        <v>VSUR</v>
      </c>
    </row>
    <row r="4625" spans="1:65" x14ac:dyDescent="0.2">
      <c r="A4625">
        <v>2025</v>
      </c>
      <c r="B4625">
        <v>10</v>
      </c>
      <c r="C4625" t="s">
        <v>198</v>
      </c>
      <c r="D4625" t="s">
        <v>204</v>
      </c>
      <c r="E4625" t="s">
        <v>31</v>
      </c>
      <c r="F4625">
        <v>9290</v>
      </c>
      <c r="G4625" t="s">
        <v>141</v>
      </c>
      <c r="H4625" t="s">
        <v>200</v>
      </c>
      <c r="I4625" t="s">
        <v>142</v>
      </c>
      <c r="J4625" s="1">
        <v>45931</v>
      </c>
      <c r="K4625" t="s">
        <v>253</v>
      </c>
      <c r="L4625">
        <v>3</v>
      </c>
      <c r="M4625" t="s">
        <v>429</v>
      </c>
      <c r="N4625" t="s">
        <v>145</v>
      </c>
      <c r="O4625" t="s">
        <v>156</v>
      </c>
      <c r="P4625" t="s">
        <v>150</v>
      </c>
      <c r="Q4625">
        <v>2359.39</v>
      </c>
      <c r="R4625">
        <v>63</v>
      </c>
      <c r="S4625">
        <v>9433.35</v>
      </c>
      <c r="T4625">
        <v>1394.67</v>
      </c>
      <c r="U4625">
        <v>14</v>
      </c>
      <c r="V4625">
        <v>4</v>
      </c>
      <c r="W4625">
        <v>775</v>
      </c>
      <c r="X4625">
        <v>775</v>
      </c>
      <c r="Y4625">
        <v>54</v>
      </c>
      <c r="Z4625">
        <v>8038.68</v>
      </c>
      <c r="AA4625">
        <v>5679.29</v>
      </c>
      <c r="AB4625">
        <v>1262.1300000000001</v>
      </c>
      <c r="AC4625">
        <v>4417.16</v>
      </c>
      <c r="AD4625">
        <v>3</v>
      </c>
      <c r="AE4625">
        <v>1</v>
      </c>
      <c r="AF4625">
        <v>38</v>
      </c>
      <c r="AG4625">
        <v>5</v>
      </c>
      <c r="AH4625">
        <v>9</v>
      </c>
      <c r="AI4625">
        <v>9</v>
      </c>
      <c r="AJ4625">
        <v>13</v>
      </c>
      <c r="AK4625">
        <v>6</v>
      </c>
      <c r="AL4625">
        <v>3</v>
      </c>
      <c r="AM4625">
        <v>1</v>
      </c>
      <c r="AN4625">
        <v>0</v>
      </c>
      <c r="AO4625">
        <v>39</v>
      </c>
      <c r="AP4625">
        <v>218</v>
      </c>
      <c r="AQ4625">
        <v>42</v>
      </c>
      <c r="AR4625">
        <v>0</v>
      </c>
      <c r="AS4625">
        <v>24</v>
      </c>
      <c r="AT4625">
        <v>38</v>
      </c>
      <c r="AU4625">
        <v>0</v>
      </c>
      <c r="AV4625">
        <v>0</v>
      </c>
      <c r="AW4625">
        <v>0</v>
      </c>
      <c r="AX4625">
        <v>0</v>
      </c>
      <c r="AY4625">
        <v>31</v>
      </c>
      <c r="AZ4625">
        <v>41</v>
      </c>
      <c r="BA4625">
        <v>25</v>
      </c>
      <c r="BB4625">
        <v>2</v>
      </c>
      <c r="BC4625">
        <v>2</v>
      </c>
      <c r="BD4625">
        <v>0</v>
      </c>
      <c r="BE4625">
        <v>0</v>
      </c>
      <c r="BF4625">
        <v>39</v>
      </c>
      <c r="BG4625">
        <v>1100</v>
      </c>
      <c r="BH4625">
        <v>2</v>
      </c>
      <c r="BI4625">
        <v>14</v>
      </c>
      <c r="BJ4625" s="2">
        <v>45944</v>
      </c>
      <c r="BK4625">
        <v>0</v>
      </c>
      <c r="BL4625" s="3" t="str">
        <f>VLOOKUP(O4625,DropDownList!$H$1:$I$7,2,FALSE)</f>
        <v>2023/24</v>
      </c>
      <c r="BM4625" s="3" t="str">
        <f t="shared" si="72"/>
        <v>FISCAL FINES</v>
      </c>
    </row>
    <row r="4626" spans="1:65" x14ac:dyDescent="0.2">
      <c r="A4626">
        <v>2025</v>
      </c>
      <c r="B4626">
        <v>10</v>
      </c>
      <c r="C4626" t="s">
        <v>198</v>
      </c>
      <c r="D4626" t="s">
        <v>204</v>
      </c>
      <c r="E4626" t="s">
        <v>31</v>
      </c>
      <c r="F4626">
        <v>9290</v>
      </c>
      <c r="G4626" t="s">
        <v>141</v>
      </c>
      <c r="H4626" t="s">
        <v>200</v>
      </c>
      <c r="I4626" t="s">
        <v>142</v>
      </c>
      <c r="J4626" s="1">
        <v>45931</v>
      </c>
      <c r="K4626" t="s">
        <v>253</v>
      </c>
      <c r="L4626">
        <v>3</v>
      </c>
      <c r="M4626" t="s">
        <v>429</v>
      </c>
      <c r="N4626" t="s">
        <v>145</v>
      </c>
      <c r="O4626" t="s">
        <v>156</v>
      </c>
      <c r="P4626" t="s">
        <v>154</v>
      </c>
      <c r="Q4626">
        <v>699.67</v>
      </c>
      <c r="R4626">
        <v>30</v>
      </c>
      <c r="S4626">
        <v>7992</v>
      </c>
      <c r="T4626">
        <v>0</v>
      </c>
      <c r="U4626">
        <v>3</v>
      </c>
      <c r="V4626">
        <v>2</v>
      </c>
      <c r="W4626">
        <v>500</v>
      </c>
      <c r="X4626">
        <v>680</v>
      </c>
      <c r="Y4626">
        <v>0</v>
      </c>
      <c r="Z4626">
        <v>0</v>
      </c>
      <c r="AA4626">
        <v>7292.33</v>
      </c>
      <c r="AB4626">
        <v>32</v>
      </c>
      <c r="AC4626">
        <v>6790.33</v>
      </c>
      <c r="AD4626">
        <v>1</v>
      </c>
      <c r="AE4626">
        <v>1</v>
      </c>
      <c r="AF4626">
        <v>27</v>
      </c>
      <c r="AG4626">
        <v>2</v>
      </c>
      <c r="AH4626">
        <v>0</v>
      </c>
      <c r="AI4626">
        <v>1</v>
      </c>
      <c r="AJ4626">
        <v>0</v>
      </c>
      <c r="AK4626">
        <v>0</v>
      </c>
      <c r="AL4626">
        <v>0</v>
      </c>
      <c r="AM4626">
        <v>0</v>
      </c>
      <c r="AN4626">
        <v>0</v>
      </c>
      <c r="AO4626">
        <v>13</v>
      </c>
      <c r="AP4626">
        <v>57</v>
      </c>
      <c r="AQ4626">
        <v>16</v>
      </c>
      <c r="AR4626">
        <v>0</v>
      </c>
      <c r="AS4626">
        <v>8</v>
      </c>
      <c r="AT4626">
        <v>0</v>
      </c>
      <c r="AU4626">
        <v>3</v>
      </c>
      <c r="AV4626">
        <v>3</v>
      </c>
      <c r="AW4626">
        <v>0</v>
      </c>
      <c r="AX4626">
        <v>0</v>
      </c>
      <c r="AY4626">
        <v>3</v>
      </c>
      <c r="AZ4626">
        <v>7</v>
      </c>
      <c r="BA4626">
        <v>5</v>
      </c>
      <c r="BB4626">
        <v>4</v>
      </c>
      <c r="BC4626">
        <v>3</v>
      </c>
      <c r="BD4626">
        <v>1</v>
      </c>
      <c r="BE4626">
        <v>0</v>
      </c>
      <c r="BF4626">
        <v>30</v>
      </c>
      <c r="BG4626">
        <v>380</v>
      </c>
      <c r="BH4626">
        <v>0</v>
      </c>
      <c r="BI4626">
        <v>3</v>
      </c>
      <c r="BJ4626" s="2">
        <v>45944</v>
      </c>
      <c r="BK4626">
        <v>0</v>
      </c>
      <c r="BL4626" s="3" t="str">
        <f>VLOOKUP(O4626,DropDownList!$H$1:$I$7,2,FALSE)</f>
        <v>2023/24</v>
      </c>
      <c r="BM4626" s="3" t="str">
        <f t="shared" si="72"/>
        <v>JP COURT</v>
      </c>
    </row>
    <row r="4627" spans="1:65" x14ac:dyDescent="0.2">
      <c r="A4627">
        <v>2025</v>
      </c>
      <c r="B4627">
        <v>10</v>
      </c>
      <c r="C4627" t="s">
        <v>198</v>
      </c>
      <c r="D4627" t="s">
        <v>204</v>
      </c>
      <c r="E4627" t="s">
        <v>31</v>
      </c>
      <c r="F4627">
        <v>9290</v>
      </c>
      <c r="G4627" t="s">
        <v>141</v>
      </c>
      <c r="H4627" t="s">
        <v>200</v>
      </c>
      <c r="I4627" t="s">
        <v>142</v>
      </c>
      <c r="J4627" s="1">
        <v>45931</v>
      </c>
      <c r="K4627" t="s">
        <v>253</v>
      </c>
      <c r="L4627">
        <v>3</v>
      </c>
      <c r="M4627" t="s">
        <v>429</v>
      </c>
      <c r="N4627" t="s">
        <v>145</v>
      </c>
      <c r="O4627" t="s">
        <v>156</v>
      </c>
      <c r="P4627" t="s">
        <v>148</v>
      </c>
      <c r="Q4627">
        <v>120</v>
      </c>
      <c r="R4627">
        <v>2</v>
      </c>
      <c r="S4627">
        <v>120</v>
      </c>
      <c r="T4627">
        <v>0</v>
      </c>
      <c r="U4627">
        <v>2</v>
      </c>
      <c r="V4627">
        <v>2</v>
      </c>
      <c r="W4627">
        <v>120</v>
      </c>
      <c r="X4627">
        <v>120</v>
      </c>
      <c r="Y4627">
        <v>0</v>
      </c>
      <c r="Z4627">
        <v>0</v>
      </c>
      <c r="AA4627">
        <v>0</v>
      </c>
      <c r="AB4627">
        <v>0</v>
      </c>
      <c r="AC4627">
        <v>0</v>
      </c>
      <c r="AD4627">
        <v>2</v>
      </c>
      <c r="AE4627">
        <v>0</v>
      </c>
      <c r="AF4627">
        <v>0</v>
      </c>
      <c r="AG4627">
        <v>0</v>
      </c>
      <c r="AH4627">
        <v>0</v>
      </c>
      <c r="AI4627">
        <v>2</v>
      </c>
      <c r="AJ4627">
        <v>0</v>
      </c>
      <c r="AK4627">
        <v>0</v>
      </c>
      <c r="AL4627">
        <v>0</v>
      </c>
      <c r="AM4627">
        <v>0</v>
      </c>
      <c r="AN4627">
        <v>0</v>
      </c>
      <c r="AO4627">
        <v>2</v>
      </c>
      <c r="AP4627">
        <v>23</v>
      </c>
      <c r="AQ4627">
        <v>2</v>
      </c>
      <c r="AR4627">
        <v>0</v>
      </c>
      <c r="AS4627">
        <v>6</v>
      </c>
      <c r="AT4627">
        <v>9</v>
      </c>
      <c r="AU4627">
        <v>0</v>
      </c>
      <c r="AV4627">
        <v>0</v>
      </c>
      <c r="AW4627">
        <v>0</v>
      </c>
      <c r="AX4627">
        <v>0</v>
      </c>
      <c r="AY4627">
        <v>0</v>
      </c>
      <c r="AZ4627">
        <v>3</v>
      </c>
      <c r="BA4627">
        <v>3</v>
      </c>
      <c r="BB4627">
        <v>0</v>
      </c>
      <c r="BC4627">
        <v>0</v>
      </c>
      <c r="BD4627">
        <v>0</v>
      </c>
      <c r="BE4627">
        <v>0</v>
      </c>
      <c r="BF4627">
        <v>2</v>
      </c>
      <c r="BG4627">
        <v>120</v>
      </c>
      <c r="BH4627">
        <v>0</v>
      </c>
      <c r="BI4627">
        <v>2</v>
      </c>
      <c r="BJ4627" s="2">
        <v>45944</v>
      </c>
      <c r="BK4627">
        <v>0</v>
      </c>
      <c r="BL4627" s="3" t="str">
        <f>VLOOKUP(O4627,DropDownList!$H$1:$I$7,2,FALSE)</f>
        <v>2023/24</v>
      </c>
      <c r="BM4627" s="3" t="str">
        <f t="shared" si="72"/>
        <v>PRAS</v>
      </c>
    </row>
    <row r="4628" spans="1:65" x14ac:dyDescent="0.2">
      <c r="A4628">
        <v>2025</v>
      </c>
      <c r="B4628">
        <v>10</v>
      </c>
      <c r="C4628" t="s">
        <v>198</v>
      </c>
      <c r="D4628" t="s">
        <v>204</v>
      </c>
      <c r="E4628" t="s">
        <v>31</v>
      </c>
      <c r="F4628">
        <v>9290</v>
      </c>
      <c r="G4628" t="s">
        <v>141</v>
      </c>
      <c r="H4628" t="s">
        <v>200</v>
      </c>
      <c r="I4628" t="s">
        <v>142</v>
      </c>
      <c r="J4628" s="1">
        <v>45931</v>
      </c>
      <c r="K4628" t="s">
        <v>253</v>
      </c>
      <c r="L4628">
        <v>3</v>
      </c>
      <c r="M4628" t="s">
        <v>429</v>
      </c>
      <c r="N4628" t="s">
        <v>145</v>
      </c>
      <c r="O4628" t="s">
        <v>156</v>
      </c>
      <c r="P4628" t="s">
        <v>152</v>
      </c>
      <c r="Q4628">
        <v>0</v>
      </c>
      <c r="R4628">
        <v>11</v>
      </c>
      <c r="S4628">
        <v>440</v>
      </c>
      <c r="T4628">
        <v>120</v>
      </c>
      <c r="U4628">
        <v>0</v>
      </c>
      <c r="V4628">
        <v>0</v>
      </c>
      <c r="W4628">
        <v>0</v>
      </c>
      <c r="X4628">
        <v>0</v>
      </c>
      <c r="Y4628">
        <v>0</v>
      </c>
      <c r="Z4628">
        <v>0</v>
      </c>
      <c r="AA4628">
        <v>320</v>
      </c>
      <c r="AB4628">
        <v>0</v>
      </c>
      <c r="AC4628">
        <v>320</v>
      </c>
      <c r="AD4628">
        <v>0</v>
      </c>
      <c r="AE4628">
        <v>0</v>
      </c>
      <c r="AF4628">
        <v>8</v>
      </c>
      <c r="AG4628">
        <v>0</v>
      </c>
      <c r="AH4628">
        <v>3</v>
      </c>
      <c r="AI4628">
        <v>0</v>
      </c>
      <c r="AJ4628">
        <v>0</v>
      </c>
      <c r="AK4628">
        <v>0</v>
      </c>
      <c r="AL4628">
        <v>0</v>
      </c>
      <c r="AM4628">
        <v>0</v>
      </c>
      <c r="AN4628">
        <v>0</v>
      </c>
      <c r="AO4628">
        <v>0</v>
      </c>
      <c r="AP4628">
        <v>0</v>
      </c>
      <c r="AQ4628">
        <v>0</v>
      </c>
      <c r="AR4628">
        <v>0</v>
      </c>
      <c r="AS4628">
        <v>0</v>
      </c>
      <c r="AT4628">
        <v>0</v>
      </c>
      <c r="AU4628">
        <v>0</v>
      </c>
      <c r="AV4628">
        <v>0</v>
      </c>
      <c r="AW4628">
        <v>0</v>
      </c>
      <c r="AX4628">
        <v>0</v>
      </c>
      <c r="AY4628">
        <v>0</v>
      </c>
      <c r="AZ4628">
        <v>0</v>
      </c>
      <c r="BA4628">
        <v>0</v>
      </c>
      <c r="BB4628">
        <v>0</v>
      </c>
      <c r="BC4628">
        <v>0</v>
      </c>
      <c r="BD4628">
        <v>0</v>
      </c>
      <c r="BE4628">
        <v>0</v>
      </c>
      <c r="BF4628">
        <v>0</v>
      </c>
      <c r="BG4628">
        <v>0</v>
      </c>
      <c r="BH4628">
        <v>0</v>
      </c>
      <c r="BI4628">
        <v>0</v>
      </c>
      <c r="BJ4628" s="2">
        <v>45944</v>
      </c>
      <c r="BK4628">
        <v>0</v>
      </c>
      <c r="BL4628" s="3" t="str">
        <f>VLOOKUP(O4628,DropDownList!$H$1:$I$7,2,FALSE)</f>
        <v>2023/24</v>
      </c>
      <c r="BM4628" s="3" t="str">
        <f t="shared" si="72"/>
        <v>PCOA</v>
      </c>
    </row>
    <row r="4629" spans="1:65" x14ac:dyDescent="0.2">
      <c r="A4629">
        <v>2025</v>
      </c>
      <c r="B4629">
        <v>10</v>
      </c>
      <c r="C4629" t="s">
        <v>198</v>
      </c>
      <c r="D4629" t="s">
        <v>204</v>
      </c>
      <c r="E4629" t="s">
        <v>31</v>
      </c>
      <c r="F4629">
        <v>9290</v>
      </c>
      <c r="G4629" t="s">
        <v>141</v>
      </c>
      <c r="H4629" t="s">
        <v>200</v>
      </c>
      <c r="I4629" t="s">
        <v>142</v>
      </c>
      <c r="J4629" s="1">
        <v>45931</v>
      </c>
      <c r="K4629" t="s">
        <v>253</v>
      </c>
      <c r="L4629">
        <v>3</v>
      </c>
      <c r="M4629" t="s">
        <v>429</v>
      </c>
      <c r="N4629" t="s">
        <v>145</v>
      </c>
      <c r="O4629" t="s">
        <v>155</v>
      </c>
      <c r="P4629" t="s">
        <v>154</v>
      </c>
      <c r="Q4629">
        <v>881.83</v>
      </c>
      <c r="R4629">
        <v>28</v>
      </c>
      <c r="S4629">
        <v>6735</v>
      </c>
      <c r="T4629">
        <v>530</v>
      </c>
      <c r="U4629">
        <v>3</v>
      </c>
      <c r="V4629">
        <v>2</v>
      </c>
      <c r="W4629">
        <v>730</v>
      </c>
      <c r="X4629">
        <v>730</v>
      </c>
      <c r="Y4629">
        <v>0</v>
      </c>
      <c r="Z4629">
        <v>0</v>
      </c>
      <c r="AA4629">
        <v>5323.17</v>
      </c>
      <c r="AB4629">
        <v>0</v>
      </c>
      <c r="AC4629">
        <v>4973.17</v>
      </c>
      <c r="AD4629">
        <v>2</v>
      </c>
      <c r="AE4629">
        <v>0</v>
      </c>
      <c r="AF4629">
        <v>23</v>
      </c>
      <c r="AG4629">
        <v>1</v>
      </c>
      <c r="AH4629">
        <v>2</v>
      </c>
      <c r="AI4629">
        <v>2</v>
      </c>
      <c r="AJ4629">
        <v>0</v>
      </c>
      <c r="AK4629">
        <v>0</v>
      </c>
      <c r="AL4629">
        <v>0</v>
      </c>
      <c r="AM4629">
        <v>0</v>
      </c>
      <c r="AN4629">
        <v>0</v>
      </c>
      <c r="AO4629">
        <v>17</v>
      </c>
      <c r="AP4629">
        <v>89</v>
      </c>
      <c r="AQ4629">
        <v>16</v>
      </c>
      <c r="AR4629">
        <v>0</v>
      </c>
      <c r="AS4629">
        <v>12</v>
      </c>
      <c r="AT4629">
        <v>12</v>
      </c>
      <c r="AU4629">
        <v>1</v>
      </c>
      <c r="AV4629">
        <v>1</v>
      </c>
      <c r="AW4629">
        <v>0</v>
      </c>
      <c r="AX4629">
        <v>0</v>
      </c>
      <c r="AY4629">
        <v>13</v>
      </c>
      <c r="AZ4629">
        <v>15</v>
      </c>
      <c r="BA4629">
        <v>9</v>
      </c>
      <c r="BB4629">
        <v>4</v>
      </c>
      <c r="BC4629">
        <v>2</v>
      </c>
      <c r="BD4629">
        <v>1</v>
      </c>
      <c r="BE4629">
        <v>0</v>
      </c>
      <c r="BF4629">
        <v>28</v>
      </c>
      <c r="BG4629">
        <v>730</v>
      </c>
      <c r="BH4629">
        <v>0</v>
      </c>
      <c r="BI4629">
        <v>3</v>
      </c>
      <c r="BJ4629" s="2">
        <v>45944</v>
      </c>
      <c r="BK4629">
        <v>0</v>
      </c>
      <c r="BL4629" s="3" t="str">
        <f>VLOOKUP(O4629,DropDownList!$H$1:$I$7,2,FALSE)</f>
        <v>2022/23</v>
      </c>
      <c r="BM4629" s="3" t="str">
        <f t="shared" si="72"/>
        <v>JP COURT</v>
      </c>
    </row>
    <row r="4630" spans="1:65" x14ac:dyDescent="0.2">
      <c r="A4630">
        <v>2025</v>
      </c>
      <c r="B4630">
        <v>10</v>
      </c>
      <c r="C4630" t="s">
        <v>198</v>
      </c>
      <c r="D4630" t="s">
        <v>204</v>
      </c>
      <c r="E4630" t="s">
        <v>31</v>
      </c>
      <c r="F4630">
        <v>9290</v>
      </c>
      <c r="G4630" t="s">
        <v>141</v>
      </c>
      <c r="H4630" t="s">
        <v>200</v>
      </c>
      <c r="I4630" t="s">
        <v>142</v>
      </c>
      <c r="J4630" s="1">
        <v>45931</v>
      </c>
      <c r="K4630" t="s">
        <v>253</v>
      </c>
      <c r="L4630">
        <v>3</v>
      </c>
      <c r="M4630" t="s">
        <v>429</v>
      </c>
      <c r="N4630" t="s">
        <v>145</v>
      </c>
      <c r="O4630" t="s">
        <v>155</v>
      </c>
      <c r="P4630" t="s">
        <v>152</v>
      </c>
      <c r="Q4630">
        <v>0</v>
      </c>
      <c r="R4630">
        <v>31</v>
      </c>
      <c r="S4630">
        <v>1240</v>
      </c>
      <c r="T4630">
        <v>560</v>
      </c>
      <c r="U4630">
        <v>0</v>
      </c>
      <c r="V4630">
        <v>0</v>
      </c>
      <c r="W4630">
        <v>0</v>
      </c>
      <c r="X4630">
        <v>0</v>
      </c>
      <c r="Y4630">
        <v>0</v>
      </c>
      <c r="Z4630">
        <v>0</v>
      </c>
      <c r="AA4630">
        <v>680</v>
      </c>
      <c r="AB4630">
        <v>0</v>
      </c>
      <c r="AC4630">
        <v>680</v>
      </c>
      <c r="AD4630">
        <v>0</v>
      </c>
      <c r="AE4630">
        <v>0</v>
      </c>
      <c r="AF4630">
        <v>17</v>
      </c>
      <c r="AG4630">
        <v>0</v>
      </c>
      <c r="AH4630">
        <v>14</v>
      </c>
      <c r="AI4630">
        <v>0</v>
      </c>
      <c r="AJ4630">
        <v>0</v>
      </c>
      <c r="AK4630">
        <v>0</v>
      </c>
      <c r="AL4630">
        <v>0</v>
      </c>
      <c r="AM4630">
        <v>1</v>
      </c>
      <c r="AN4630">
        <v>0</v>
      </c>
      <c r="AO4630">
        <v>0</v>
      </c>
      <c r="AP4630">
        <v>0</v>
      </c>
      <c r="AQ4630">
        <v>0</v>
      </c>
      <c r="AR4630">
        <v>0</v>
      </c>
      <c r="AS4630">
        <v>0</v>
      </c>
      <c r="AT4630">
        <v>0</v>
      </c>
      <c r="AU4630">
        <v>0</v>
      </c>
      <c r="AV4630">
        <v>0</v>
      </c>
      <c r="AW4630">
        <v>0</v>
      </c>
      <c r="AX4630">
        <v>0</v>
      </c>
      <c r="AY4630">
        <v>0</v>
      </c>
      <c r="AZ4630">
        <v>0</v>
      </c>
      <c r="BA4630">
        <v>0</v>
      </c>
      <c r="BB4630">
        <v>0</v>
      </c>
      <c r="BC4630">
        <v>0</v>
      </c>
      <c r="BD4630">
        <v>0</v>
      </c>
      <c r="BE4630">
        <v>0</v>
      </c>
      <c r="BF4630">
        <v>0</v>
      </c>
      <c r="BG4630">
        <v>0</v>
      </c>
      <c r="BH4630">
        <v>0</v>
      </c>
      <c r="BI4630">
        <v>0</v>
      </c>
      <c r="BJ4630" s="2">
        <v>45944</v>
      </c>
      <c r="BK4630">
        <v>0</v>
      </c>
      <c r="BL4630" s="3" t="str">
        <f>VLOOKUP(O4630,DropDownList!$H$1:$I$7,2,FALSE)</f>
        <v>2022/23</v>
      </c>
      <c r="BM4630" s="3" t="str">
        <f t="shared" si="72"/>
        <v>PCOA</v>
      </c>
    </row>
    <row r="4631" spans="1:65" x14ac:dyDescent="0.2">
      <c r="A4631">
        <v>2025</v>
      </c>
      <c r="B4631">
        <v>10</v>
      </c>
      <c r="C4631" t="s">
        <v>198</v>
      </c>
      <c r="D4631" t="s">
        <v>204</v>
      </c>
      <c r="E4631" t="s">
        <v>31</v>
      </c>
      <c r="F4631">
        <v>9290</v>
      </c>
      <c r="G4631" t="s">
        <v>141</v>
      </c>
      <c r="H4631" t="s">
        <v>200</v>
      </c>
      <c r="I4631" t="s">
        <v>142</v>
      </c>
      <c r="J4631" s="1">
        <v>45931</v>
      </c>
      <c r="K4631" t="s">
        <v>253</v>
      </c>
      <c r="L4631">
        <v>3</v>
      </c>
      <c r="M4631" t="s">
        <v>429</v>
      </c>
      <c r="N4631" t="s">
        <v>145</v>
      </c>
      <c r="O4631" t="s">
        <v>147</v>
      </c>
      <c r="P4631" t="s">
        <v>148</v>
      </c>
      <c r="Q4631">
        <v>60</v>
      </c>
      <c r="R4631">
        <v>2</v>
      </c>
      <c r="S4631">
        <v>120</v>
      </c>
      <c r="T4631">
        <v>0</v>
      </c>
      <c r="U4631">
        <v>1</v>
      </c>
      <c r="V4631">
        <v>1</v>
      </c>
      <c r="W4631">
        <v>60</v>
      </c>
      <c r="X4631">
        <v>60</v>
      </c>
      <c r="Y4631">
        <v>0</v>
      </c>
      <c r="Z4631">
        <v>0</v>
      </c>
      <c r="AA4631">
        <v>60</v>
      </c>
      <c r="AB4631">
        <v>0</v>
      </c>
      <c r="AC4631">
        <v>60</v>
      </c>
      <c r="AD4631">
        <v>1</v>
      </c>
      <c r="AE4631">
        <v>0</v>
      </c>
      <c r="AF4631">
        <v>1</v>
      </c>
      <c r="AG4631">
        <v>0</v>
      </c>
      <c r="AH4631">
        <v>0</v>
      </c>
      <c r="AI4631">
        <v>1</v>
      </c>
      <c r="AJ4631">
        <v>0</v>
      </c>
      <c r="AK4631">
        <v>0</v>
      </c>
      <c r="AL4631">
        <v>0</v>
      </c>
      <c r="AM4631">
        <v>0</v>
      </c>
      <c r="AN4631">
        <v>0</v>
      </c>
      <c r="AO4631">
        <v>1</v>
      </c>
      <c r="AP4631">
        <v>6</v>
      </c>
      <c r="AQ4631">
        <v>1</v>
      </c>
      <c r="AR4631">
        <v>0</v>
      </c>
      <c r="AS4631">
        <v>0</v>
      </c>
      <c r="AT4631">
        <v>1</v>
      </c>
      <c r="AU4631">
        <v>0</v>
      </c>
      <c r="AV4631">
        <v>0</v>
      </c>
      <c r="AW4631">
        <v>0</v>
      </c>
      <c r="AX4631">
        <v>0</v>
      </c>
      <c r="AY4631">
        <v>0</v>
      </c>
      <c r="AZ4631">
        <v>1</v>
      </c>
      <c r="BA4631">
        <v>1</v>
      </c>
      <c r="BB4631">
        <v>1</v>
      </c>
      <c r="BC4631">
        <v>1</v>
      </c>
      <c r="BD4631">
        <v>0</v>
      </c>
      <c r="BE4631">
        <v>0</v>
      </c>
      <c r="BF4631">
        <v>1</v>
      </c>
      <c r="BG4631">
        <v>60</v>
      </c>
      <c r="BH4631">
        <v>0</v>
      </c>
      <c r="BI4631">
        <v>1</v>
      </c>
      <c r="BJ4631" s="2">
        <v>45944</v>
      </c>
      <c r="BK4631">
        <v>0</v>
      </c>
      <c r="BL4631" s="3" t="str">
        <f>VLOOKUP(O4631,DropDownList!$H$1:$I$7,2,FALSE)</f>
        <v>2024/25</v>
      </c>
      <c r="BM4631" s="3" t="str">
        <f t="shared" si="72"/>
        <v>PRAS</v>
      </c>
    </row>
    <row r="4632" spans="1:65" x14ac:dyDescent="0.2">
      <c r="A4632">
        <v>2025</v>
      </c>
      <c r="B4632">
        <v>10</v>
      </c>
      <c r="C4632" t="s">
        <v>198</v>
      </c>
      <c r="D4632" t="s">
        <v>204</v>
      </c>
      <c r="E4632" t="s">
        <v>31</v>
      </c>
      <c r="F4632">
        <v>9290</v>
      </c>
      <c r="G4632" t="s">
        <v>141</v>
      </c>
      <c r="H4632" t="s">
        <v>200</v>
      </c>
      <c r="I4632" t="s">
        <v>142</v>
      </c>
      <c r="J4632" s="1">
        <v>45931</v>
      </c>
      <c r="K4632" t="s">
        <v>253</v>
      </c>
      <c r="L4632">
        <v>3</v>
      </c>
      <c r="M4632" t="s">
        <v>429</v>
      </c>
      <c r="N4632" t="s">
        <v>145</v>
      </c>
      <c r="O4632" t="s">
        <v>155</v>
      </c>
      <c r="P4632" t="s">
        <v>148</v>
      </c>
      <c r="Q4632">
        <v>0</v>
      </c>
      <c r="R4632">
        <v>8</v>
      </c>
      <c r="S4632">
        <v>480</v>
      </c>
      <c r="T4632">
        <v>0</v>
      </c>
      <c r="U4632">
        <v>0</v>
      </c>
      <c r="V4632">
        <v>0</v>
      </c>
      <c r="W4632">
        <v>0</v>
      </c>
      <c r="X4632">
        <v>0</v>
      </c>
      <c r="Y4632">
        <v>0</v>
      </c>
      <c r="Z4632">
        <v>0</v>
      </c>
      <c r="AA4632">
        <v>480</v>
      </c>
      <c r="AB4632">
        <v>0</v>
      </c>
      <c r="AC4632">
        <v>480</v>
      </c>
      <c r="AD4632">
        <v>0</v>
      </c>
      <c r="AE4632">
        <v>0</v>
      </c>
      <c r="AF4632">
        <v>8</v>
      </c>
      <c r="AG4632">
        <v>0</v>
      </c>
      <c r="AH4632">
        <v>0</v>
      </c>
      <c r="AI4632">
        <v>0</v>
      </c>
      <c r="AJ4632">
        <v>0</v>
      </c>
      <c r="AK4632">
        <v>0</v>
      </c>
      <c r="AL4632">
        <v>0</v>
      </c>
      <c r="AM4632">
        <v>0</v>
      </c>
      <c r="AN4632">
        <v>0</v>
      </c>
      <c r="AO4632">
        <v>2</v>
      </c>
      <c r="AP4632">
        <v>17</v>
      </c>
      <c r="AQ4632">
        <v>2</v>
      </c>
      <c r="AR4632">
        <v>0</v>
      </c>
      <c r="AS4632">
        <v>4</v>
      </c>
      <c r="AT4632">
        <v>4</v>
      </c>
      <c r="AU4632">
        <v>0</v>
      </c>
      <c r="AV4632">
        <v>0</v>
      </c>
      <c r="AW4632">
        <v>0</v>
      </c>
      <c r="AX4632">
        <v>0</v>
      </c>
      <c r="AY4632">
        <v>1</v>
      </c>
      <c r="AZ4632">
        <v>3</v>
      </c>
      <c r="BA4632">
        <v>2</v>
      </c>
      <c r="BB4632">
        <v>0</v>
      </c>
      <c r="BC4632">
        <v>0</v>
      </c>
      <c r="BD4632">
        <v>0</v>
      </c>
      <c r="BE4632">
        <v>0</v>
      </c>
      <c r="BF4632">
        <v>2</v>
      </c>
      <c r="BG4632">
        <v>0</v>
      </c>
      <c r="BH4632">
        <v>0</v>
      </c>
      <c r="BI4632">
        <v>0</v>
      </c>
      <c r="BJ4632" s="2">
        <v>45944</v>
      </c>
      <c r="BK4632">
        <v>0</v>
      </c>
      <c r="BL4632" s="3" t="str">
        <f>VLOOKUP(O4632,DropDownList!$H$1:$I$7,2,FALSE)</f>
        <v>2022/23</v>
      </c>
      <c r="BM4632" s="3" t="str">
        <f t="shared" si="72"/>
        <v>PRAS</v>
      </c>
    </row>
    <row r="4633" spans="1:65" x14ac:dyDescent="0.2">
      <c r="A4633">
        <v>2025</v>
      </c>
      <c r="B4633">
        <v>10</v>
      </c>
      <c r="C4633" t="s">
        <v>198</v>
      </c>
      <c r="D4633" t="s">
        <v>205</v>
      </c>
      <c r="E4633" t="s">
        <v>31</v>
      </c>
      <c r="F4633">
        <v>9728</v>
      </c>
      <c r="G4633" t="s">
        <v>158</v>
      </c>
      <c r="H4633" t="s">
        <v>200</v>
      </c>
      <c r="I4633" t="s">
        <v>142</v>
      </c>
      <c r="J4633" s="1">
        <v>45931</v>
      </c>
      <c r="K4633" t="s">
        <v>253</v>
      </c>
      <c r="L4633">
        <v>3</v>
      </c>
      <c r="M4633" t="s">
        <v>429</v>
      </c>
      <c r="N4633" t="s">
        <v>145</v>
      </c>
      <c r="O4633" t="s">
        <v>156</v>
      </c>
      <c r="P4633" t="s">
        <v>161</v>
      </c>
      <c r="Q4633">
        <v>190</v>
      </c>
      <c r="R4633">
        <v>97</v>
      </c>
      <c r="S4633">
        <v>2945</v>
      </c>
      <c r="T4633">
        <v>40</v>
      </c>
      <c r="U4633">
        <v>19</v>
      </c>
      <c r="V4633">
        <v>3</v>
      </c>
      <c r="W4633">
        <v>100</v>
      </c>
      <c r="X4633">
        <v>100</v>
      </c>
      <c r="Y4633">
        <v>0</v>
      </c>
      <c r="Z4633">
        <v>0</v>
      </c>
      <c r="AA4633">
        <v>2715</v>
      </c>
      <c r="AB4633">
        <v>0</v>
      </c>
      <c r="AC4633">
        <v>0</v>
      </c>
      <c r="AD4633">
        <v>3</v>
      </c>
      <c r="AE4633">
        <v>0</v>
      </c>
      <c r="AF4633">
        <v>89</v>
      </c>
      <c r="AG4633">
        <v>0</v>
      </c>
      <c r="AH4633">
        <v>1</v>
      </c>
      <c r="AI4633">
        <v>7</v>
      </c>
      <c r="AJ4633">
        <v>0</v>
      </c>
      <c r="AK4633">
        <v>0</v>
      </c>
      <c r="AL4633">
        <v>0</v>
      </c>
      <c r="AM4633">
        <v>0</v>
      </c>
      <c r="AN4633">
        <v>0</v>
      </c>
      <c r="AO4633">
        <v>43</v>
      </c>
      <c r="AP4633">
        <v>163</v>
      </c>
      <c r="AQ4633">
        <v>46</v>
      </c>
      <c r="AR4633">
        <v>0</v>
      </c>
      <c r="AS4633">
        <v>17</v>
      </c>
      <c r="AT4633">
        <v>10</v>
      </c>
      <c r="AU4633">
        <v>3</v>
      </c>
      <c r="AV4633">
        <v>0</v>
      </c>
      <c r="AW4633">
        <v>1</v>
      </c>
      <c r="AX4633">
        <v>0</v>
      </c>
      <c r="AY4633">
        <v>22</v>
      </c>
      <c r="AZ4633">
        <v>32</v>
      </c>
      <c r="BA4633">
        <v>15</v>
      </c>
      <c r="BB4633">
        <v>3</v>
      </c>
      <c r="BC4633">
        <v>0</v>
      </c>
      <c r="BD4633">
        <v>9</v>
      </c>
      <c r="BE4633">
        <v>0</v>
      </c>
      <c r="BF4633">
        <v>96</v>
      </c>
      <c r="BG4633">
        <v>190</v>
      </c>
      <c r="BH4633">
        <v>0</v>
      </c>
      <c r="BI4633">
        <v>17</v>
      </c>
      <c r="BJ4633" s="2">
        <v>45944</v>
      </c>
      <c r="BK4633">
        <v>0</v>
      </c>
      <c r="BL4633" s="3" t="str">
        <f>VLOOKUP(O4633,DropDownList!$H$1:$I$7,2,FALSE)</f>
        <v>2023/24</v>
      </c>
      <c r="BM4633" s="3" t="str">
        <f t="shared" si="72"/>
        <v>VSUR</v>
      </c>
    </row>
    <row r="4634" spans="1:65" x14ac:dyDescent="0.2">
      <c r="A4634">
        <v>2025</v>
      </c>
      <c r="B4634">
        <v>10</v>
      </c>
      <c r="C4634" t="s">
        <v>198</v>
      </c>
      <c r="D4634" t="s">
        <v>205</v>
      </c>
      <c r="E4634" t="s">
        <v>31</v>
      </c>
      <c r="F4634">
        <v>9728</v>
      </c>
      <c r="G4634" t="s">
        <v>158</v>
      </c>
      <c r="H4634" t="s">
        <v>200</v>
      </c>
      <c r="I4634" t="s">
        <v>142</v>
      </c>
      <c r="J4634" s="1">
        <v>45931</v>
      </c>
      <c r="K4634" t="s">
        <v>253</v>
      </c>
      <c r="L4634">
        <v>3</v>
      </c>
      <c r="M4634" t="s">
        <v>429</v>
      </c>
      <c r="N4634" t="s">
        <v>145</v>
      </c>
      <c r="O4634" t="s">
        <v>155</v>
      </c>
      <c r="P4634" t="s">
        <v>160</v>
      </c>
      <c r="Q4634">
        <v>5591.49</v>
      </c>
      <c r="R4634">
        <v>85</v>
      </c>
      <c r="S4634">
        <v>44655</v>
      </c>
      <c r="T4634">
        <v>19.670000000000002</v>
      </c>
      <c r="U4634">
        <v>11</v>
      </c>
      <c r="V4634">
        <v>5</v>
      </c>
      <c r="W4634">
        <v>3619.7</v>
      </c>
      <c r="X4634">
        <v>3619.7</v>
      </c>
      <c r="Y4634">
        <v>0</v>
      </c>
      <c r="Z4634">
        <v>0</v>
      </c>
      <c r="AA4634">
        <v>39043.839999999997</v>
      </c>
      <c r="AB4634">
        <v>1835.44</v>
      </c>
      <c r="AC4634">
        <v>35103.4</v>
      </c>
      <c r="AD4634">
        <v>2</v>
      </c>
      <c r="AE4634">
        <v>3</v>
      </c>
      <c r="AF4634">
        <v>73</v>
      </c>
      <c r="AG4634">
        <v>9</v>
      </c>
      <c r="AH4634">
        <v>0</v>
      </c>
      <c r="AI4634">
        <v>2</v>
      </c>
      <c r="AJ4634">
        <v>0</v>
      </c>
      <c r="AK4634">
        <v>0</v>
      </c>
      <c r="AL4634">
        <v>0</v>
      </c>
      <c r="AM4634">
        <v>0</v>
      </c>
      <c r="AN4634">
        <v>0</v>
      </c>
      <c r="AO4634">
        <v>40</v>
      </c>
      <c r="AP4634">
        <v>183</v>
      </c>
      <c r="AQ4634">
        <v>43</v>
      </c>
      <c r="AR4634">
        <v>0</v>
      </c>
      <c r="AS4634">
        <v>29</v>
      </c>
      <c r="AT4634">
        <v>23</v>
      </c>
      <c r="AU4634">
        <v>2</v>
      </c>
      <c r="AV4634">
        <v>0</v>
      </c>
      <c r="AW4634">
        <v>2</v>
      </c>
      <c r="AX4634">
        <v>0</v>
      </c>
      <c r="AY4634">
        <v>16</v>
      </c>
      <c r="AZ4634">
        <v>26</v>
      </c>
      <c r="BA4634">
        <v>18</v>
      </c>
      <c r="BB4634">
        <v>5</v>
      </c>
      <c r="BC4634">
        <v>1</v>
      </c>
      <c r="BD4634">
        <v>2</v>
      </c>
      <c r="BE4634">
        <v>0</v>
      </c>
      <c r="BF4634">
        <v>83</v>
      </c>
      <c r="BG4634">
        <v>2645</v>
      </c>
      <c r="BH4634">
        <v>1</v>
      </c>
      <c r="BI4634">
        <v>9</v>
      </c>
      <c r="BJ4634" s="2">
        <v>45944</v>
      </c>
      <c r="BK4634">
        <v>0</v>
      </c>
      <c r="BL4634" s="3" t="str">
        <f>VLOOKUP(O4634,DropDownList!$H$1:$I$7,2,FALSE)</f>
        <v>2022/23</v>
      </c>
      <c r="BM4634" s="3" t="str">
        <f t="shared" si="72"/>
        <v>SC COURT</v>
      </c>
    </row>
    <row r="4635" spans="1:65" x14ac:dyDescent="0.2">
      <c r="A4635">
        <v>2025</v>
      </c>
      <c r="B4635">
        <v>10</v>
      </c>
      <c r="C4635" t="s">
        <v>198</v>
      </c>
      <c r="D4635" t="s">
        <v>205</v>
      </c>
      <c r="E4635" t="s">
        <v>31</v>
      </c>
      <c r="F4635">
        <v>9728</v>
      </c>
      <c r="G4635" t="s">
        <v>158</v>
      </c>
      <c r="H4635" t="s">
        <v>200</v>
      </c>
      <c r="I4635" t="s">
        <v>142</v>
      </c>
      <c r="J4635" s="1">
        <v>45931</v>
      </c>
      <c r="K4635" t="s">
        <v>253</v>
      </c>
      <c r="L4635">
        <v>3</v>
      </c>
      <c r="M4635" t="s">
        <v>429</v>
      </c>
      <c r="N4635" t="s">
        <v>145</v>
      </c>
      <c r="O4635" t="s">
        <v>147</v>
      </c>
      <c r="P4635" t="s">
        <v>159</v>
      </c>
      <c r="Q4635">
        <v>0</v>
      </c>
      <c r="R4635">
        <v>2</v>
      </c>
      <c r="S4635">
        <v>7595.18</v>
      </c>
      <c r="T4635">
        <v>6.26</v>
      </c>
      <c r="U4635">
        <v>0</v>
      </c>
      <c r="V4635">
        <v>0</v>
      </c>
      <c r="W4635">
        <v>0</v>
      </c>
      <c r="X4635">
        <v>0</v>
      </c>
      <c r="Y4635">
        <v>0</v>
      </c>
      <c r="Z4635">
        <v>0</v>
      </c>
      <c r="AA4635">
        <v>7588.92</v>
      </c>
      <c r="AB4635">
        <v>0</v>
      </c>
      <c r="AC4635">
        <v>0</v>
      </c>
      <c r="AD4635">
        <v>0</v>
      </c>
      <c r="AE4635">
        <v>0</v>
      </c>
      <c r="AF4635">
        <v>1</v>
      </c>
      <c r="AG4635">
        <v>0</v>
      </c>
      <c r="AH4635">
        <v>0</v>
      </c>
      <c r="AI4635">
        <v>0</v>
      </c>
      <c r="AJ4635">
        <v>0</v>
      </c>
      <c r="AK4635">
        <v>0</v>
      </c>
      <c r="AL4635">
        <v>0</v>
      </c>
      <c r="AM4635">
        <v>0</v>
      </c>
      <c r="AN4635">
        <v>0</v>
      </c>
      <c r="AO4635">
        <v>0</v>
      </c>
      <c r="AP4635">
        <v>0</v>
      </c>
      <c r="AQ4635">
        <v>0</v>
      </c>
      <c r="AR4635">
        <v>0</v>
      </c>
      <c r="AS4635">
        <v>0</v>
      </c>
      <c r="AT4635">
        <v>0</v>
      </c>
      <c r="AU4635">
        <v>0</v>
      </c>
      <c r="AV4635">
        <v>0</v>
      </c>
      <c r="AW4635">
        <v>0</v>
      </c>
      <c r="AX4635">
        <v>0</v>
      </c>
      <c r="AY4635">
        <v>0</v>
      </c>
      <c r="AZ4635">
        <v>0</v>
      </c>
      <c r="BA4635">
        <v>0</v>
      </c>
      <c r="BB4635">
        <v>0</v>
      </c>
      <c r="BC4635">
        <v>0</v>
      </c>
      <c r="BD4635">
        <v>0</v>
      </c>
      <c r="BE4635">
        <v>0</v>
      </c>
      <c r="BF4635">
        <v>0</v>
      </c>
      <c r="BG4635">
        <v>0</v>
      </c>
      <c r="BH4635">
        <v>1</v>
      </c>
      <c r="BI4635">
        <v>0</v>
      </c>
      <c r="BJ4635" s="2">
        <v>45944</v>
      </c>
      <c r="BK4635">
        <v>0</v>
      </c>
      <c r="BL4635" s="3" t="str">
        <f>VLOOKUP(O4635,DropDownList!$H$1:$I$7,2,FALSE)</f>
        <v>2024/25</v>
      </c>
      <c r="BM4635" s="3" t="str">
        <f t="shared" si="72"/>
        <v>CONF</v>
      </c>
    </row>
    <row r="4636" spans="1:65" x14ac:dyDescent="0.2">
      <c r="A4636">
        <v>2025</v>
      </c>
      <c r="B4636">
        <v>10</v>
      </c>
      <c r="C4636" t="s">
        <v>198</v>
      </c>
      <c r="D4636" t="s">
        <v>205</v>
      </c>
      <c r="E4636" t="s">
        <v>31</v>
      </c>
      <c r="F4636">
        <v>9728</v>
      </c>
      <c r="G4636" t="s">
        <v>158</v>
      </c>
      <c r="H4636" t="s">
        <v>200</v>
      </c>
      <c r="I4636" t="s">
        <v>142</v>
      </c>
      <c r="J4636" s="1">
        <v>45931</v>
      </c>
      <c r="K4636" t="s">
        <v>253</v>
      </c>
      <c r="L4636">
        <v>3</v>
      </c>
      <c r="M4636" t="s">
        <v>429</v>
      </c>
      <c r="N4636" t="s">
        <v>145</v>
      </c>
      <c r="O4636" t="s">
        <v>149</v>
      </c>
      <c r="P4636" t="s">
        <v>160</v>
      </c>
      <c r="Q4636">
        <v>8568.4</v>
      </c>
      <c r="R4636">
        <v>22</v>
      </c>
      <c r="S4636">
        <v>15223.9</v>
      </c>
      <c r="T4636">
        <v>120</v>
      </c>
      <c r="U4636">
        <v>12</v>
      </c>
      <c r="V4636">
        <v>6</v>
      </c>
      <c r="W4636">
        <v>1664.5</v>
      </c>
      <c r="X4636">
        <v>5788.4</v>
      </c>
      <c r="Y4636">
        <v>0</v>
      </c>
      <c r="Z4636">
        <v>0</v>
      </c>
      <c r="AA4636">
        <v>6535.5</v>
      </c>
      <c r="AB4636">
        <v>785.5</v>
      </c>
      <c r="AC4636">
        <v>5390</v>
      </c>
      <c r="AD4636">
        <v>3</v>
      </c>
      <c r="AE4636">
        <v>3</v>
      </c>
      <c r="AF4636">
        <v>9</v>
      </c>
      <c r="AG4636">
        <v>9</v>
      </c>
      <c r="AH4636">
        <v>0</v>
      </c>
      <c r="AI4636">
        <v>3</v>
      </c>
      <c r="AJ4636">
        <v>0</v>
      </c>
      <c r="AK4636">
        <v>0</v>
      </c>
      <c r="AL4636">
        <v>0</v>
      </c>
      <c r="AM4636">
        <v>0</v>
      </c>
      <c r="AN4636">
        <v>0</v>
      </c>
      <c r="AO4636">
        <v>12</v>
      </c>
      <c r="AP4636">
        <v>26</v>
      </c>
      <c r="AQ4636">
        <v>10</v>
      </c>
      <c r="AR4636">
        <v>0</v>
      </c>
      <c r="AS4636">
        <v>1</v>
      </c>
      <c r="AT4636">
        <v>0</v>
      </c>
      <c r="AU4636">
        <v>0</v>
      </c>
      <c r="AV4636">
        <v>0</v>
      </c>
      <c r="AW4636">
        <v>0</v>
      </c>
      <c r="AX4636">
        <v>0</v>
      </c>
      <c r="AY4636">
        <v>2</v>
      </c>
      <c r="AZ4636">
        <v>6</v>
      </c>
      <c r="BA4636">
        <v>0</v>
      </c>
      <c r="BB4636">
        <v>0</v>
      </c>
      <c r="BC4636">
        <v>0</v>
      </c>
      <c r="BD4636">
        <v>2</v>
      </c>
      <c r="BE4636">
        <v>0</v>
      </c>
      <c r="BF4636">
        <v>22</v>
      </c>
      <c r="BG4636">
        <v>960</v>
      </c>
      <c r="BH4636">
        <v>1</v>
      </c>
      <c r="BI4636">
        <v>12</v>
      </c>
      <c r="BJ4636" s="2">
        <v>45944</v>
      </c>
      <c r="BK4636">
        <v>0</v>
      </c>
      <c r="BL4636" s="3" t="str">
        <f>VLOOKUP(O4636,DropDownList!$H$1:$I$7,2,FALSE)</f>
        <v>2025/26</v>
      </c>
      <c r="BM4636" s="3" t="str">
        <f t="shared" si="72"/>
        <v>SC COURT</v>
      </c>
    </row>
    <row r="4637" spans="1:65" x14ac:dyDescent="0.2">
      <c r="A4637">
        <v>2025</v>
      </c>
      <c r="B4637">
        <v>10</v>
      </c>
      <c r="C4637" t="s">
        <v>198</v>
      </c>
      <c r="D4637" t="s">
        <v>205</v>
      </c>
      <c r="E4637" t="s">
        <v>31</v>
      </c>
      <c r="F4637">
        <v>9728</v>
      </c>
      <c r="G4637" t="s">
        <v>158</v>
      </c>
      <c r="H4637" t="s">
        <v>200</v>
      </c>
      <c r="I4637" t="s">
        <v>142</v>
      </c>
      <c r="J4637" s="1">
        <v>45931</v>
      </c>
      <c r="K4637" t="s">
        <v>253</v>
      </c>
      <c r="L4637">
        <v>3</v>
      </c>
      <c r="M4637" t="s">
        <v>429</v>
      </c>
      <c r="N4637" t="s">
        <v>145</v>
      </c>
      <c r="O4637" t="s">
        <v>155</v>
      </c>
      <c r="P4637" t="s">
        <v>161</v>
      </c>
      <c r="Q4637">
        <v>115</v>
      </c>
      <c r="R4637">
        <v>85</v>
      </c>
      <c r="S4637">
        <v>2200</v>
      </c>
      <c r="T4637">
        <v>0</v>
      </c>
      <c r="U4637">
        <v>11</v>
      </c>
      <c r="V4637">
        <v>2</v>
      </c>
      <c r="W4637">
        <v>95</v>
      </c>
      <c r="X4637">
        <v>95</v>
      </c>
      <c r="Y4637">
        <v>0</v>
      </c>
      <c r="Z4637">
        <v>0</v>
      </c>
      <c r="AA4637">
        <v>2085</v>
      </c>
      <c r="AB4637">
        <v>0</v>
      </c>
      <c r="AC4637">
        <v>0</v>
      </c>
      <c r="AD4637">
        <v>2</v>
      </c>
      <c r="AE4637">
        <v>0</v>
      </c>
      <c r="AF4637">
        <v>82</v>
      </c>
      <c r="AG4637">
        <v>0</v>
      </c>
      <c r="AH4637">
        <v>0</v>
      </c>
      <c r="AI4637">
        <v>3</v>
      </c>
      <c r="AJ4637">
        <v>0</v>
      </c>
      <c r="AK4637">
        <v>0</v>
      </c>
      <c r="AL4637">
        <v>0</v>
      </c>
      <c r="AM4637">
        <v>0</v>
      </c>
      <c r="AN4637">
        <v>0</v>
      </c>
      <c r="AO4637">
        <v>40</v>
      </c>
      <c r="AP4637">
        <v>184</v>
      </c>
      <c r="AQ4637">
        <v>44</v>
      </c>
      <c r="AR4637">
        <v>0</v>
      </c>
      <c r="AS4637">
        <v>29</v>
      </c>
      <c r="AT4637">
        <v>23</v>
      </c>
      <c r="AU4637">
        <v>2</v>
      </c>
      <c r="AV4637">
        <v>0</v>
      </c>
      <c r="AW4637">
        <v>2</v>
      </c>
      <c r="AX4637">
        <v>0</v>
      </c>
      <c r="AY4637">
        <v>16</v>
      </c>
      <c r="AZ4637">
        <v>26</v>
      </c>
      <c r="BA4637">
        <v>18</v>
      </c>
      <c r="BB4637">
        <v>5</v>
      </c>
      <c r="BC4637">
        <v>1</v>
      </c>
      <c r="BD4637">
        <v>2</v>
      </c>
      <c r="BE4637">
        <v>0</v>
      </c>
      <c r="BF4637">
        <v>83</v>
      </c>
      <c r="BG4637">
        <v>115</v>
      </c>
      <c r="BH4637">
        <v>0</v>
      </c>
      <c r="BI4637">
        <v>9</v>
      </c>
      <c r="BJ4637" s="2">
        <v>45944</v>
      </c>
      <c r="BK4637">
        <v>0</v>
      </c>
      <c r="BL4637" s="3" t="str">
        <f>VLOOKUP(O4637,DropDownList!$H$1:$I$7,2,FALSE)</f>
        <v>2022/23</v>
      </c>
      <c r="BM4637" s="3" t="str">
        <f t="shared" si="72"/>
        <v>VSUR</v>
      </c>
    </row>
    <row r="4638" spans="1:65" x14ac:dyDescent="0.2">
      <c r="A4638">
        <v>2025</v>
      </c>
      <c r="B4638">
        <v>10</v>
      </c>
      <c r="C4638" t="s">
        <v>198</v>
      </c>
      <c r="D4638" t="s">
        <v>205</v>
      </c>
      <c r="E4638" t="s">
        <v>31</v>
      </c>
      <c r="F4638">
        <v>9728</v>
      </c>
      <c r="G4638" t="s">
        <v>158</v>
      </c>
      <c r="H4638" t="s">
        <v>200</v>
      </c>
      <c r="I4638" t="s">
        <v>142</v>
      </c>
      <c r="J4638" s="1">
        <v>45931</v>
      </c>
      <c r="K4638" t="s">
        <v>253</v>
      </c>
      <c r="L4638">
        <v>3</v>
      </c>
      <c r="M4638" t="s">
        <v>429</v>
      </c>
      <c r="N4638" t="s">
        <v>145</v>
      </c>
      <c r="O4638" t="s">
        <v>147</v>
      </c>
      <c r="P4638" t="s">
        <v>161</v>
      </c>
      <c r="Q4638">
        <v>423.49</v>
      </c>
      <c r="R4638">
        <v>110</v>
      </c>
      <c r="S4638">
        <v>2710</v>
      </c>
      <c r="T4638">
        <v>10</v>
      </c>
      <c r="U4638">
        <v>34</v>
      </c>
      <c r="V4638">
        <v>9</v>
      </c>
      <c r="W4638">
        <v>233.5</v>
      </c>
      <c r="X4638">
        <v>233.5</v>
      </c>
      <c r="Y4638">
        <v>0</v>
      </c>
      <c r="Z4638">
        <v>0</v>
      </c>
      <c r="AA4638">
        <v>2276.5100000000002</v>
      </c>
      <c r="AB4638">
        <v>0</v>
      </c>
      <c r="AC4638">
        <v>0</v>
      </c>
      <c r="AD4638">
        <v>7</v>
      </c>
      <c r="AE4638">
        <v>2</v>
      </c>
      <c r="AF4638">
        <v>89</v>
      </c>
      <c r="AG4638">
        <v>3</v>
      </c>
      <c r="AH4638">
        <v>1</v>
      </c>
      <c r="AI4638">
        <v>17</v>
      </c>
      <c r="AJ4638">
        <v>0</v>
      </c>
      <c r="AK4638">
        <v>0</v>
      </c>
      <c r="AL4638">
        <v>0</v>
      </c>
      <c r="AM4638">
        <v>0</v>
      </c>
      <c r="AN4638">
        <v>0</v>
      </c>
      <c r="AO4638">
        <v>61</v>
      </c>
      <c r="AP4638">
        <v>204</v>
      </c>
      <c r="AQ4638">
        <v>67</v>
      </c>
      <c r="AR4638">
        <v>0</v>
      </c>
      <c r="AS4638">
        <v>30</v>
      </c>
      <c r="AT4638">
        <v>9</v>
      </c>
      <c r="AU4638">
        <v>8</v>
      </c>
      <c r="AV4638">
        <v>1</v>
      </c>
      <c r="AW4638">
        <v>0</v>
      </c>
      <c r="AX4638">
        <v>0</v>
      </c>
      <c r="AY4638">
        <v>24</v>
      </c>
      <c r="AZ4638">
        <v>35</v>
      </c>
      <c r="BA4638">
        <v>12</v>
      </c>
      <c r="BB4638">
        <v>6</v>
      </c>
      <c r="BC4638">
        <v>2</v>
      </c>
      <c r="BD4638">
        <v>1</v>
      </c>
      <c r="BE4638">
        <v>0</v>
      </c>
      <c r="BF4638">
        <v>109</v>
      </c>
      <c r="BG4638">
        <v>365</v>
      </c>
      <c r="BH4638">
        <v>0</v>
      </c>
      <c r="BI4638">
        <v>34</v>
      </c>
      <c r="BJ4638" s="2">
        <v>45944</v>
      </c>
      <c r="BK4638">
        <v>0</v>
      </c>
      <c r="BL4638" s="3" t="str">
        <f>VLOOKUP(O4638,DropDownList!$H$1:$I$7,2,FALSE)</f>
        <v>2024/25</v>
      </c>
      <c r="BM4638" s="3" t="str">
        <f t="shared" si="72"/>
        <v>VSUR</v>
      </c>
    </row>
    <row r="4639" spans="1:65" x14ac:dyDescent="0.2">
      <c r="A4639">
        <v>2025</v>
      </c>
      <c r="B4639">
        <v>10</v>
      </c>
      <c r="C4639" t="s">
        <v>198</v>
      </c>
      <c r="D4639" t="s">
        <v>205</v>
      </c>
      <c r="E4639" t="s">
        <v>31</v>
      </c>
      <c r="F4639">
        <v>9728</v>
      </c>
      <c r="G4639" t="s">
        <v>158</v>
      </c>
      <c r="H4639" t="s">
        <v>200</v>
      </c>
      <c r="I4639" t="s">
        <v>142</v>
      </c>
      <c r="J4639" s="1">
        <v>45931</v>
      </c>
      <c r="K4639" t="s">
        <v>253</v>
      </c>
      <c r="L4639">
        <v>3</v>
      </c>
      <c r="M4639" t="s">
        <v>429</v>
      </c>
      <c r="N4639" t="s">
        <v>145</v>
      </c>
      <c r="O4639" t="s">
        <v>147</v>
      </c>
      <c r="P4639" t="s">
        <v>160</v>
      </c>
      <c r="Q4639">
        <v>13799.52</v>
      </c>
      <c r="R4639">
        <v>112</v>
      </c>
      <c r="S4639">
        <v>55235</v>
      </c>
      <c r="T4639">
        <v>110</v>
      </c>
      <c r="U4639">
        <v>35</v>
      </c>
      <c r="V4639">
        <v>16</v>
      </c>
      <c r="W4639">
        <v>7066</v>
      </c>
      <c r="X4639">
        <v>7431</v>
      </c>
      <c r="Y4639">
        <v>0</v>
      </c>
      <c r="Z4639">
        <v>0</v>
      </c>
      <c r="AA4639">
        <v>41325.480000000003</v>
      </c>
      <c r="AB4639">
        <v>1675</v>
      </c>
      <c r="AC4639">
        <v>37316.47</v>
      </c>
      <c r="AD4639">
        <v>7</v>
      </c>
      <c r="AE4639">
        <v>9</v>
      </c>
      <c r="AF4639">
        <v>76</v>
      </c>
      <c r="AG4639">
        <v>18</v>
      </c>
      <c r="AH4639">
        <v>1</v>
      </c>
      <c r="AI4639">
        <v>17</v>
      </c>
      <c r="AJ4639">
        <v>0</v>
      </c>
      <c r="AK4639">
        <v>0</v>
      </c>
      <c r="AL4639">
        <v>0</v>
      </c>
      <c r="AM4639">
        <v>0</v>
      </c>
      <c r="AN4639">
        <v>0</v>
      </c>
      <c r="AO4639">
        <v>63</v>
      </c>
      <c r="AP4639">
        <v>196</v>
      </c>
      <c r="AQ4639">
        <v>62</v>
      </c>
      <c r="AR4639">
        <v>0</v>
      </c>
      <c r="AS4639">
        <v>29</v>
      </c>
      <c r="AT4639">
        <v>9</v>
      </c>
      <c r="AU4639">
        <v>7</v>
      </c>
      <c r="AV4639">
        <v>1</v>
      </c>
      <c r="AW4639">
        <v>1</v>
      </c>
      <c r="AX4639">
        <v>0</v>
      </c>
      <c r="AY4639">
        <v>23</v>
      </c>
      <c r="AZ4639">
        <v>34</v>
      </c>
      <c r="BA4639">
        <v>12</v>
      </c>
      <c r="BB4639">
        <v>6</v>
      </c>
      <c r="BC4639">
        <v>2</v>
      </c>
      <c r="BD4639">
        <v>1</v>
      </c>
      <c r="BE4639">
        <v>0</v>
      </c>
      <c r="BF4639">
        <v>110</v>
      </c>
      <c r="BG4639">
        <v>7090</v>
      </c>
      <c r="BH4639">
        <v>0</v>
      </c>
      <c r="BI4639">
        <v>34</v>
      </c>
      <c r="BJ4639" s="2">
        <v>45944</v>
      </c>
      <c r="BK4639">
        <v>0</v>
      </c>
      <c r="BL4639" s="3" t="str">
        <f>VLOOKUP(O4639,DropDownList!$H$1:$I$7,2,FALSE)</f>
        <v>2024/25</v>
      </c>
      <c r="BM4639" s="3" t="str">
        <f t="shared" si="72"/>
        <v>SC COURT</v>
      </c>
    </row>
    <row r="4640" spans="1:65" x14ac:dyDescent="0.2">
      <c r="A4640">
        <v>2025</v>
      </c>
      <c r="B4640">
        <v>10</v>
      </c>
      <c r="C4640" t="s">
        <v>198</v>
      </c>
      <c r="D4640" t="s">
        <v>205</v>
      </c>
      <c r="E4640" t="s">
        <v>31</v>
      </c>
      <c r="F4640">
        <v>9728</v>
      </c>
      <c r="G4640" t="s">
        <v>158</v>
      </c>
      <c r="H4640" t="s">
        <v>200</v>
      </c>
      <c r="I4640" t="s">
        <v>142</v>
      </c>
      <c r="J4640" s="1">
        <v>45931</v>
      </c>
      <c r="K4640" t="s">
        <v>253</v>
      </c>
      <c r="L4640">
        <v>3</v>
      </c>
      <c r="M4640" t="s">
        <v>429</v>
      </c>
      <c r="N4640" t="s">
        <v>145</v>
      </c>
      <c r="O4640" t="s">
        <v>149</v>
      </c>
      <c r="P4640" t="s">
        <v>161</v>
      </c>
      <c r="Q4640">
        <v>100</v>
      </c>
      <c r="R4640">
        <v>20</v>
      </c>
      <c r="S4640">
        <v>460</v>
      </c>
      <c r="T4640">
        <v>0</v>
      </c>
      <c r="U4640">
        <v>10</v>
      </c>
      <c r="V4640">
        <v>4</v>
      </c>
      <c r="W4640">
        <v>100</v>
      </c>
      <c r="X4640">
        <v>100</v>
      </c>
      <c r="Y4640">
        <v>0</v>
      </c>
      <c r="Z4640">
        <v>0</v>
      </c>
      <c r="AA4640">
        <v>360</v>
      </c>
      <c r="AB4640">
        <v>0</v>
      </c>
      <c r="AC4640">
        <v>0</v>
      </c>
      <c r="AD4640">
        <v>4</v>
      </c>
      <c r="AE4640">
        <v>0</v>
      </c>
      <c r="AF4640">
        <v>16</v>
      </c>
      <c r="AG4640">
        <v>0</v>
      </c>
      <c r="AH4640">
        <v>0</v>
      </c>
      <c r="AI4640">
        <v>4</v>
      </c>
      <c r="AJ4640">
        <v>0</v>
      </c>
      <c r="AK4640">
        <v>0</v>
      </c>
      <c r="AL4640">
        <v>0</v>
      </c>
      <c r="AM4640">
        <v>0</v>
      </c>
      <c r="AN4640">
        <v>0</v>
      </c>
      <c r="AO4640">
        <v>10</v>
      </c>
      <c r="AP4640">
        <v>20</v>
      </c>
      <c r="AQ4640">
        <v>8</v>
      </c>
      <c r="AR4640">
        <v>0</v>
      </c>
      <c r="AS4640">
        <v>1</v>
      </c>
      <c r="AT4640">
        <v>0</v>
      </c>
      <c r="AU4640">
        <v>0</v>
      </c>
      <c r="AV4640">
        <v>0</v>
      </c>
      <c r="AW4640">
        <v>0</v>
      </c>
      <c r="AX4640">
        <v>0</v>
      </c>
      <c r="AY4640">
        <v>2</v>
      </c>
      <c r="AZ4640">
        <v>4</v>
      </c>
      <c r="BA4640">
        <v>0</v>
      </c>
      <c r="BB4640">
        <v>0</v>
      </c>
      <c r="BC4640">
        <v>0</v>
      </c>
      <c r="BD4640">
        <v>2</v>
      </c>
      <c r="BE4640">
        <v>0</v>
      </c>
      <c r="BF4640">
        <v>20</v>
      </c>
      <c r="BG4640">
        <v>100</v>
      </c>
      <c r="BH4640">
        <v>0</v>
      </c>
      <c r="BI4640">
        <v>10</v>
      </c>
      <c r="BJ4640" s="2">
        <v>45944</v>
      </c>
      <c r="BK4640">
        <v>0</v>
      </c>
      <c r="BL4640" s="3" t="str">
        <f>VLOOKUP(O4640,DropDownList!$H$1:$I$7,2,FALSE)</f>
        <v>2025/26</v>
      </c>
      <c r="BM4640" s="3" t="str">
        <f t="shared" si="72"/>
        <v>VSUR</v>
      </c>
    </row>
    <row r="4641" spans="1:65" x14ac:dyDescent="0.2">
      <c r="A4641">
        <v>2025</v>
      </c>
      <c r="B4641">
        <v>10</v>
      </c>
      <c r="C4641" t="s">
        <v>198</v>
      </c>
      <c r="D4641" t="s">
        <v>205</v>
      </c>
      <c r="E4641" t="s">
        <v>31</v>
      </c>
      <c r="F4641">
        <v>9728</v>
      </c>
      <c r="G4641" t="s">
        <v>158</v>
      </c>
      <c r="H4641" t="s">
        <v>200</v>
      </c>
      <c r="I4641" t="s">
        <v>142</v>
      </c>
      <c r="J4641" s="1">
        <v>45931</v>
      </c>
      <c r="K4641" t="s">
        <v>253</v>
      </c>
      <c r="L4641">
        <v>3</v>
      </c>
      <c r="M4641" t="s">
        <v>429</v>
      </c>
      <c r="N4641" t="s">
        <v>145</v>
      </c>
      <c r="O4641" t="s">
        <v>156</v>
      </c>
      <c r="P4641" t="s">
        <v>160</v>
      </c>
      <c r="Q4641">
        <v>5400.72</v>
      </c>
      <c r="R4641">
        <v>99</v>
      </c>
      <c r="S4641">
        <v>58629.33</v>
      </c>
      <c r="T4641">
        <v>720</v>
      </c>
      <c r="U4641">
        <v>20</v>
      </c>
      <c r="V4641">
        <v>5</v>
      </c>
      <c r="W4641">
        <v>2005</v>
      </c>
      <c r="X4641">
        <v>2005</v>
      </c>
      <c r="Y4641">
        <v>0</v>
      </c>
      <c r="Z4641">
        <v>0</v>
      </c>
      <c r="AA4641">
        <v>52508.61</v>
      </c>
      <c r="AB4641">
        <v>600</v>
      </c>
      <c r="AC4641">
        <v>49173.61</v>
      </c>
      <c r="AD4641">
        <v>3</v>
      </c>
      <c r="AE4641">
        <v>2</v>
      </c>
      <c r="AF4641">
        <v>78</v>
      </c>
      <c r="AG4641">
        <v>13</v>
      </c>
      <c r="AH4641">
        <v>1</v>
      </c>
      <c r="AI4641">
        <v>7</v>
      </c>
      <c r="AJ4641">
        <v>0</v>
      </c>
      <c r="AK4641">
        <v>0</v>
      </c>
      <c r="AL4641">
        <v>0</v>
      </c>
      <c r="AM4641">
        <v>0</v>
      </c>
      <c r="AN4641">
        <v>0</v>
      </c>
      <c r="AO4641">
        <v>44</v>
      </c>
      <c r="AP4641">
        <v>166</v>
      </c>
      <c r="AQ4641">
        <v>47</v>
      </c>
      <c r="AR4641">
        <v>0</v>
      </c>
      <c r="AS4641">
        <v>17</v>
      </c>
      <c r="AT4641">
        <v>10</v>
      </c>
      <c r="AU4641">
        <v>5</v>
      </c>
      <c r="AV4641">
        <v>0</v>
      </c>
      <c r="AW4641">
        <v>1</v>
      </c>
      <c r="AX4641">
        <v>0</v>
      </c>
      <c r="AY4641">
        <v>22</v>
      </c>
      <c r="AZ4641">
        <v>32</v>
      </c>
      <c r="BA4641">
        <v>15</v>
      </c>
      <c r="BB4641">
        <v>3</v>
      </c>
      <c r="BC4641">
        <v>0</v>
      </c>
      <c r="BD4641">
        <v>9</v>
      </c>
      <c r="BE4641">
        <v>0</v>
      </c>
      <c r="BF4641">
        <v>98</v>
      </c>
      <c r="BG4641">
        <v>3228.33</v>
      </c>
      <c r="BH4641">
        <v>0</v>
      </c>
      <c r="BI4641">
        <v>18</v>
      </c>
      <c r="BJ4641" s="2">
        <v>45944</v>
      </c>
      <c r="BK4641">
        <v>0</v>
      </c>
      <c r="BL4641" s="3" t="str">
        <f>VLOOKUP(O4641,DropDownList!$H$1:$I$7,2,FALSE)</f>
        <v>2023/24</v>
      </c>
      <c r="BM4641" s="3" t="str">
        <f t="shared" si="72"/>
        <v>SC COURT</v>
      </c>
    </row>
    <row r="4642" spans="1:65" x14ac:dyDescent="0.2">
      <c r="A4642">
        <v>2025</v>
      </c>
      <c r="B4642">
        <v>10</v>
      </c>
      <c r="C4642" t="s">
        <v>198</v>
      </c>
      <c r="D4642" t="s">
        <v>206</v>
      </c>
      <c r="E4642" t="s">
        <v>32</v>
      </c>
      <c r="F4642">
        <v>9340</v>
      </c>
      <c r="G4642" t="s">
        <v>141</v>
      </c>
      <c r="H4642" t="s">
        <v>200</v>
      </c>
      <c r="I4642" t="s">
        <v>142</v>
      </c>
      <c r="J4642" s="1">
        <v>45931</v>
      </c>
      <c r="K4642" t="s">
        <v>253</v>
      </c>
      <c r="L4642">
        <v>3</v>
      </c>
      <c r="M4642" t="s">
        <v>429</v>
      </c>
      <c r="N4642" t="s">
        <v>145</v>
      </c>
      <c r="O4642" t="s">
        <v>149</v>
      </c>
      <c r="P4642" t="s">
        <v>146</v>
      </c>
      <c r="Q4642">
        <v>65</v>
      </c>
      <c r="R4642">
        <v>21</v>
      </c>
      <c r="S4642">
        <v>340</v>
      </c>
      <c r="T4642">
        <v>20</v>
      </c>
      <c r="U4642">
        <v>11</v>
      </c>
      <c r="V4642">
        <v>5</v>
      </c>
      <c r="W4642">
        <v>55</v>
      </c>
      <c r="X4642">
        <v>55</v>
      </c>
      <c r="Y4642">
        <v>0</v>
      </c>
      <c r="Z4642">
        <v>0</v>
      </c>
      <c r="AA4642">
        <v>255</v>
      </c>
      <c r="AB4642">
        <v>0</v>
      </c>
      <c r="AC4642">
        <v>0</v>
      </c>
      <c r="AD4642">
        <v>4</v>
      </c>
      <c r="AE4642">
        <v>1</v>
      </c>
      <c r="AF4642">
        <v>14</v>
      </c>
      <c r="AG4642">
        <v>1</v>
      </c>
      <c r="AH4642">
        <v>1</v>
      </c>
      <c r="AI4642">
        <v>5</v>
      </c>
      <c r="AJ4642">
        <v>0</v>
      </c>
      <c r="AK4642">
        <v>0</v>
      </c>
      <c r="AL4642">
        <v>0</v>
      </c>
      <c r="AM4642">
        <v>0</v>
      </c>
      <c r="AN4642">
        <v>0</v>
      </c>
      <c r="AO4642">
        <v>12</v>
      </c>
      <c r="AP4642">
        <v>34</v>
      </c>
      <c r="AQ4642">
        <v>12</v>
      </c>
      <c r="AR4642">
        <v>0</v>
      </c>
      <c r="AS4642">
        <v>5</v>
      </c>
      <c r="AT4642">
        <v>3</v>
      </c>
      <c r="AU4642">
        <v>0</v>
      </c>
      <c r="AV4642">
        <v>0</v>
      </c>
      <c r="AW4642">
        <v>0</v>
      </c>
      <c r="AX4642">
        <v>0</v>
      </c>
      <c r="AY4642">
        <v>3</v>
      </c>
      <c r="AZ4642">
        <v>6</v>
      </c>
      <c r="BA4642">
        <v>2</v>
      </c>
      <c r="BB4642">
        <v>1</v>
      </c>
      <c r="BC4642">
        <v>0</v>
      </c>
      <c r="BD4642">
        <v>0</v>
      </c>
      <c r="BE4642">
        <v>0</v>
      </c>
      <c r="BF4642">
        <v>21</v>
      </c>
      <c r="BG4642">
        <v>60</v>
      </c>
      <c r="BH4642">
        <v>0</v>
      </c>
      <c r="BI4642">
        <v>11</v>
      </c>
      <c r="BJ4642" s="2">
        <v>45944</v>
      </c>
      <c r="BK4642">
        <v>0</v>
      </c>
      <c r="BL4642" s="3" t="str">
        <f>VLOOKUP(O4642,DropDownList!$H$1:$I$7,2,FALSE)</f>
        <v>2025/26</v>
      </c>
      <c r="BM4642" s="3" t="str">
        <f t="shared" si="72"/>
        <v>VSUR</v>
      </c>
    </row>
    <row r="4643" spans="1:65" x14ac:dyDescent="0.2">
      <c r="A4643">
        <v>2025</v>
      </c>
      <c r="B4643">
        <v>10</v>
      </c>
      <c r="C4643" t="s">
        <v>198</v>
      </c>
      <c r="D4643" t="s">
        <v>206</v>
      </c>
      <c r="E4643" t="s">
        <v>32</v>
      </c>
      <c r="F4643">
        <v>9340</v>
      </c>
      <c r="G4643" t="s">
        <v>141</v>
      </c>
      <c r="H4643" t="s">
        <v>200</v>
      </c>
      <c r="I4643" t="s">
        <v>142</v>
      </c>
      <c r="J4643" s="1">
        <v>45931</v>
      </c>
      <c r="K4643" t="s">
        <v>253</v>
      </c>
      <c r="L4643">
        <v>3</v>
      </c>
      <c r="M4643" t="s">
        <v>429</v>
      </c>
      <c r="N4643" t="s">
        <v>145</v>
      </c>
      <c r="O4643" t="s">
        <v>147</v>
      </c>
      <c r="P4643" t="s">
        <v>146</v>
      </c>
      <c r="Q4643">
        <v>259.95999999999998</v>
      </c>
      <c r="R4643">
        <v>93</v>
      </c>
      <c r="S4643">
        <v>1350</v>
      </c>
      <c r="T4643">
        <v>20</v>
      </c>
      <c r="U4643">
        <v>43</v>
      </c>
      <c r="V4643">
        <v>11</v>
      </c>
      <c r="W4643">
        <v>130</v>
      </c>
      <c r="X4643">
        <v>130</v>
      </c>
      <c r="Y4643">
        <v>0</v>
      </c>
      <c r="Z4643">
        <v>0</v>
      </c>
      <c r="AA4643">
        <v>1070.04</v>
      </c>
      <c r="AB4643">
        <v>0</v>
      </c>
      <c r="AC4643">
        <v>0</v>
      </c>
      <c r="AD4643">
        <v>10</v>
      </c>
      <c r="AE4643">
        <v>1</v>
      </c>
      <c r="AF4643">
        <v>72</v>
      </c>
      <c r="AG4643">
        <v>2</v>
      </c>
      <c r="AH4643">
        <v>2</v>
      </c>
      <c r="AI4643">
        <v>17</v>
      </c>
      <c r="AJ4643">
        <v>0</v>
      </c>
      <c r="AK4643">
        <v>0</v>
      </c>
      <c r="AL4643">
        <v>0</v>
      </c>
      <c r="AM4643">
        <v>0</v>
      </c>
      <c r="AN4643">
        <v>0</v>
      </c>
      <c r="AO4643">
        <v>66</v>
      </c>
      <c r="AP4643">
        <v>242</v>
      </c>
      <c r="AQ4643">
        <v>68</v>
      </c>
      <c r="AR4643">
        <v>0</v>
      </c>
      <c r="AS4643">
        <v>15</v>
      </c>
      <c r="AT4643">
        <v>12</v>
      </c>
      <c r="AU4643">
        <v>5</v>
      </c>
      <c r="AV4643">
        <v>3</v>
      </c>
      <c r="AW4643">
        <v>0</v>
      </c>
      <c r="AX4643">
        <v>0</v>
      </c>
      <c r="AY4643">
        <v>43</v>
      </c>
      <c r="AZ4643">
        <v>54</v>
      </c>
      <c r="BA4643">
        <v>19</v>
      </c>
      <c r="BB4643">
        <v>5</v>
      </c>
      <c r="BC4643">
        <v>2</v>
      </c>
      <c r="BD4643">
        <v>0</v>
      </c>
      <c r="BE4643">
        <v>0</v>
      </c>
      <c r="BF4643">
        <v>91</v>
      </c>
      <c r="BG4643">
        <v>230</v>
      </c>
      <c r="BH4643">
        <v>0</v>
      </c>
      <c r="BI4643">
        <v>41</v>
      </c>
      <c r="BJ4643" s="2">
        <v>45944</v>
      </c>
      <c r="BK4643">
        <v>0</v>
      </c>
      <c r="BL4643" s="3" t="str">
        <f>VLOOKUP(O4643,DropDownList!$H$1:$I$7,2,FALSE)</f>
        <v>2024/25</v>
      </c>
      <c r="BM4643" s="3" t="str">
        <f t="shared" si="72"/>
        <v>VSUR</v>
      </c>
    </row>
    <row r="4644" spans="1:65" x14ac:dyDescent="0.2">
      <c r="A4644">
        <v>2025</v>
      </c>
      <c r="B4644">
        <v>10</v>
      </c>
      <c r="C4644" t="s">
        <v>198</v>
      </c>
      <c r="D4644" t="s">
        <v>206</v>
      </c>
      <c r="E4644" t="s">
        <v>32</v>
      </c>
      <c r="F4644">
        <v>9340</v>
      </c>
      <c r="G4644" t="s">
        <v>141</v>
      </c>
      <c r="H4644" t="s">
        <v>200</v>
      </c>
      <c r="I4644" t="s">
        <v>142</v>
      </c>
      <c r="J4644" s="1">
        <v>45931</v>
      </c>
      <c r="K4644" t="s">
        <v>253</v>
      </c>
      <c r="L4644">
        <v>3</v>
      </c>
      <c r="M4644" t="s">
        <v>429</v>
      </c>
      <c r="N4644" t="s">
        <v>145</v>
      </c>
      <c r="O4644" t="s">
        <v>156</v>
      </c>
      <c r="P4644" t="s">
        <v>150</v>
      </c>
      <c r="Q4644">
        <v>18999.39</v>
      </c>
      <c r="R4644">
        <v>382</v>
      </c>
      <c r="S4644">
        <v>63793.05</v>
      </c>
      <c r="T4644">
        <v>9030.3700000000008</v>
      </c>
      <c r="U4644">
        <v>118</v>
      </c>
      <c r="V4644">
        <v>46</v>
      </c>
      <c r="W4644">
        <v>7876.97</v>
      </c>
      <c r="X4644">
        <v>7887.37</v>
      </c>
      <c r="Y4644">
        <v>321</v>
      </c>
      <c r="Z4644">
        <v>54762.68</v>
      </c>
      <c r="AA4644">
        <v>35763.29</v>
      </c>
      <c r="AB4644">
        <v>8481.85</v>
      </c>
      <c r="AC4644">
        <v>27281.439999999999</v>
      </c>
      <c r="AD4644">
        <v>34</v>
      </c>
      <c r="AE4644">
        <v>12</v>
      </c>
      <c r="AF4644">
        <v>195</v>
      </c>
      <c r="AG4644">
        <v>46</v>
      </c>
      <c r="AH4644">
        <v>61</v>
      </c>
      <c r="AI4644">
        <v>72</v>
      </c>
      <c r="AJ4644">
        <v>53</v>
      </c>
      <c r="AK4644">
        <v>36</v>
      </c>
      <c r="AL4644">
        <v>5</v>
      </c>
      <c r="AM4644">
        <v>23</v>
      </c>
      <c r="AN4644">
        <v>1</v>
      </c>
      <c r="AO4644">
        <v>279</v>
      </c>
      <c r="AP4644">
        <v>1348</v>
      </c>
      <c r="AQ4644">
        <v>288</v>
      </c>
      <c r="AR4644">
        <v>0</v>
      </c>
      <c r="AS4644">
        <v>129</v>
      </c>
      <c r="AT4644">
        <v>126</v>
      </c>
      <c r="AU4644">
        <v>19</v>
      </c>
      <c r="AV4644">
        <v>5</v>
      </c>
      <c r="AW4644">
        <v>2</v>
      </c>
      <c r="AX4644">
        <v>0</v>
      </c>
      <c r="AY4644">
        <v>214</v>
      </c>
      <c r="AZ4644">
        <v>308</v>
      </c>
      <c r="BA4644">
        <v>158</v>
      </c>
      <c r="BB4644">
        <v>17</v>
      </c>
      <c r="BC4644">
        <v>4</v>
      </c>
      <c r="BD4644">
        <v>7</v>
      </c>
      <c r="BE4644">
        <v>0</v>
      </c>
      <c r="BF4644">
        <v>284</v>
      </c>
      <c r="BG4644">
        <v>12127.59</v>
      </c>
      <c r="BH4644">
        <v>8</v>
      </c>
      <c r="BI4644">
        <v>115</v>
      </c>
      <c r="BJ4644" s="2">
        <v>45944</v>
      </c>
      <c r="BK4644">
        <v>0</v>
      </c>
      <c r="BL4644" s="3" t="str">
        <f>VLOOKUP(O4644,DropDownList!$H$1:$I$7,2,FALSE)</f>
        <v>2023/24</v>
      </c>
      <c r="BM4644" s="3" t="str">
        <f t="shared" si="72"/>
        <v>FISCAL FINES</v>
      </c>
    </row>
    <row r="4645" spans="1:65" x14ac:dyDescent="0.2">
      <c r="A4645">
        <v>2025</v>
      </c>
      <c r="B4645">
        <v>10</v>
      </c>
      <c r="C4645" t="s">
        <v>198</v>
      </c>
      <c r="D4645" t="s">
        <v>206</v>
      </c>
      <c r="E4645" t="s">
        <v>32</v>
      </c>
      <c r="F4645">
        <v>9340</v>
      </c>
      <c r="G4645" t="s">
        <v>141</v>
      </c>
      <c r="H4645" t="s">
        <v>200</v>
      </c>
      <c r="I4645" t="s">
        <v>142</v>
      </c>
      <c r="J4645" s="1">
        <v>45931</v>
      </c>
      <c r="K4645" t="s">
        <v>253</v>
      </c>
      <c r="L4645">
        <v>3</v>
      </c>
      <c r="M4645" t="s">
        <v>429</v>
      </c>
      <c r="N4645" t="s">
        <v>145</v>
      </c>
      <c r="O4645" t="s">
        <v>155</v>
      </c>
      <c r="P4645" t="s">
        <v>146</v>
      </c>
      <c r="Q4645">
        <v>146.74</v>
      </c>
      <c r="R4645">
        <v>133</v>
      </c>
      <c r="S4645">
        <v>1890</v>
      </c>
      <c r="T4645">
        <v>50</v>
      </c>
      <c r="U4645">
        <v>18</v>
      </c>
      <c r="V4645">
        <v>3</v>
      </c>
      <c r="W4645">
        <v>40</v>
      </c>
      <c r="X4645">
        <v>40</v>
      </c>
      <c r="Y4645">
        <v>0</v>
      </c>
      <c r="Z4645">
        <v>0</v>
      </c>
      <c r="AA4645">
        <v>1693.26</v>
      </c>
      <c r="AB4645">
        <v>0</v>
      </c>
      <c r="AC4645">
        <v>0</v>
      </c>
      <c r="AD4645">
        <v>3</v>
      </c>
      <c r="AE4645">
        <v>0</v>
      </c>
      <c r="AF4645">
        <v>121</v>
      </c>
      <c r="AG4645">
        <v>1</v>
      </c>
      <c r="AH4645">
        <v>4</v>
      </c>
      <c r="AI4645">
        <v>7</v>
      </c>
      <c r="AJ4645">
        <v>0</v>
      </c>
      <c r="AK4645">
        <v>0</v>
      </c>
      <c r="AL4645">
        <v>0</v>
      </c>
      <c r="AM4645">
        <v>0</v>
      </c>
      <c r="AN4645">
        <v>0</v>
      </c>
      <c r="AO4645">
        <v>86</v>
      </c>
      <c r="AP4645">
        <v>398</v>
      </c>
      <c r="AQ4645">
        <v>82</v>
      </c>
      <c r="AR4645">
        <v>0</v>
      </c>
      <c r="AS4645">
        <v>23</v>
      </c>
      <c r="AT4645">
        <v>37</v>
      </c>
      <c r="AU4645">
        <v>17</v>
      </c>
      <c r="AV4645">
        <v>7</v>
      </c>
      <c r="AW4645">
        <v>1</v>
      </c>
      <c r="AX4645">
        <v>0</v>
      </c>
      <c r="AY4645">
        <v>61</v>
      </c>
      <c r="AZ4645">
        <v>82</v>
      </c>
      <c r="BA4645">
        <v>41</v>
      </c>
      <c r="BB4645">
        <v>14</v>
      </c>
      <c r="BC4645">
        <v>5</v>
      </c>
      <c r="BD4645">
        <v>2</v>
      </c>
      <c r="BE4645">
        <v>0</v>
      </c>
      <c r="BF4645">
        <v>132</v>
      </c>
      <c r="BG4645">
        <v>110</v>
      </c>
      <c r="BH4645">
        <v>0</v>
      </c>
      <c r="BI4645">
        <v>18</v>
      </c>
      <c r="BJ4645" s="2">
        <v>45944</v>
      </c>
      <c r="BK4645">
        <v>0</v>
      </c>
      <c r="BL4645" s="3" t="str">
        <f>VLOOKUP(O4645,DropDownList!$H$1:$I$7,2,FALSE)</f>
        <v>2022/23</v>
      </c>
      <c r="BM4645" s="3" t="str">
        <f t="shared" si="72"/>
        <v>VSUR</v>
      </c>
    </row>
    <row r="4646" spans="1:65" x14ac:dyDescent="0.2">
      <c r="A4646">
        <v>2025</v>
      </c>
      <c r="B4646">
        <v>10</v>
      </c>
      <c r="C4646" t="s">
        <v>198</v>
      </c>
      <c r="D4646" t="s">
        <v>206</v>
      </c>
      <c r="E4646" t="s">
        <v>32</v>
      </c>
      <c r="F4646">
        <v>9340</v>
      </c>
      <c r="G4646" t="s">
        <v>141</v>
      </c>
      <c r="H4646" t="s">
        <v>200</v>
      </c>
      <c r="I4646" t="s">
        <v>142</v>
      </c>
      <c r="J4646" s="1">
        <v>45931</v>
      </c>
      <c r="K4646" t="s">
        <v>253</v>
      </c>
      <c r="L4646">
        <v>3</v>
      </c>
      <c r="M4646" t="s">
        <v>429</v>
      </c>
      <c r="N4646" t="s">
        <v>145</v>
      </c>
      <c r="O4646" t="s">
        <v>156</v>
      </c>
      <c r="P4646" t="s">
        <v>154</v>
      </c>
      <c r="Q4646">
        <v>5840.1</v>
      </c>
      <c r="R4646">
        <v>105</v>
      </c>
      <c r="S4646">
        <v>27045.01</v>
      </c>
      <c r="T4646">
        <v>595.33000000000004</v>
      </c>
      <c r="U4646">
        <v>29</v>
      </c>
      <c r="V4646">
        <v>12</v>
      </c>
      <c r="W4646">
        <v>2228</v>
      </c>
      <c r="X4646">
        <v>2228</v>
      </c>
      <c r="Y4646">
        <v>0</v>
      </c>
      <c r="Z4646">
        <v>0</v>
      </c>
      <c r="AA4646">
        <v>20609.580000000002</v>
      </c>
      <c r="AB4646">
        <v>610.02</v>
      </c>
      <c r="AC4646">
        <v>18579.560000000001</v>
      </c>
      <c r="AD4646">
        <v>7</v>
      </c>
      <c r="AE4646">
        <v>5</v>
      </c>
      <c r="AF4646">
        <v>73</v>
      </c>
      <c r="AG4646">
        <v>16</v>
      </c>
      <c r="AH4646">
        <v>1</v>
      </c>
      <c r="AI4646">
        <v>13</v>
      </c>
      <c r="AJ4646">
        <v>0</v>
      </c>
      <c r="AK4646">
        <v>0</v>
      </c>
      <c r="AL4646">
        <v>0</v>
      </c>
      <c r="AM4646">
        <v>0</v>
      </c>
      <c r="AN4646">
        <v>0</v>
      </c>
      <c r="AO4646">
        <v>71</v>
      </c>
      <c r="AP4646">
        <v>313</v>
      </c>
      <c r="AQ4646">
        <v>74</v>
      </c>
      <c r="AR4646">
        <v>0</v>
      </c>
      <c r="AS4646">
        <v>41</v>
      </c>
      <c r="AT4646">
        <v>19</v>
      </c>
      <c r="AU4646">
        <v>9</v>
      </c>
      <c r="AV4646">
        <v>2</v>
      </c>
      <c r="AW4646">
        <v>0</v>
      </c>
      <c r="AX4646">
        <v>0</v>
      </c>
      <c r="AY4646">
        <v>40</v>
      </c>
      <c r="AZ4646">
        <v>61</v>
      </c>
      <c r="BA4646">
        <v>30</v>
      </c>
      <c r="BB4646">
        <v>10</v>
      </c>
      <c r="BC4646">
        <v>3</v>
      </c>
      <c r="BD4646">
        <v>3</v>
      </c>
      <c r="BE4646">
        <v>0</v>
      </c>
      <c r="BF4646">
        <v>105</v>
      </c>
      <c r="BG4646">
        <v>3500</v>
      </c>
      <c r="BH4646">
        <v>2</v>
      </c>
      <c r="BI4646">
        <v>28</v>
      </c>
      <c r="BJ4646" s="2">
        <v>45944</v>
      </c>
      <c r="BK4646">
        <v>0</v>
      </c>
      <c r="BL4646" s="3" t="str">
        <f>VLOOKUP(O4646,DropDownList!$H$1:$I$7,2,FALSE)</f>
        <v>2023/24</v>
      </c>
      <c r="BM4646" s="3" t="str">
        <f t="shared" ref="BM4646:BM4709" si="73">IF(RIGHT(P4646,4)="VSUR","VSUR",IF(RIGHT(P4646,4)="CONF","CONF",P4646))</f>
        <v>JP COURT</v>
      </c>
    </row>
    <row r="4647" spans="1:65" x14ac:dyDescent="0.2">
      <c r="A4647">
        <v>2025</v>
      </c>
      <c r="B4647">
        <v>10</v>
      </c>
      <c r="C4647" t="s">
        <v>198</v>
      </c>
      <c r="D4647" t="s">
        <v>206</v>
      </c>
      <c r="E4647" t="s">
        <v>32</v>
      </c>
      <c r="F4647">
        <v>9340</v>
      </c>
      <c r="G4647" t="s">
        <v>141</v>
      </c>
      <c r="H4647" t="s">
        <v>200</v>
      </c>
      <c r="I4647" t="s">
        <v>142</v>
      </c>
      <c r="J4647" s="1">
        <v>45931</v>
      </c>
      <c r="K4647" t="s">
        <v>253</v>
      </c>
      <c r="L4647">
        <v>3</v>
      </c>
      <c r="M4647" t="s">
        <v>429</v>
      </c>
      <c r="N4647" t="s">
        <v>145</v>
      </c>
      <c r="O4647" t="s">
        <v>156</v>
      </c>
      <c r="P4647" t="s">
        <v>152</v>
      </c>
      <c r="Q4647">
        <v>0</v>
      </c>
      <c r="R4647">
        <v>77</v>
      </c>
      <c r="S4647">
        <v>3080</v>
      </c>
      <c r="T4647">
        <v>1800</v>
      </c>
      <c r="U4647">
        <v>0</v>
      </c>
      <c r="V4647">
        <v>0</v>
      </c>
      <c r="W4647">
        <v>0</v>
      </c>
      <c r="X4647">
        <v>0</v>
      </c>
      <c r="Y4647">
        <v>0</v>
      </c>
      <c r="Z4647">
        <v>0</v>
      </c>
      <c r="AA4647">
        <v>1280</v>
      </c>
      <c r="AB4647">
        <v>0</v>
      </c>
      <c r="AC4647">
        <v>1280</v>
      </c>
      <c r="AD4647">
        <v>0</v>
      </c>
      <c r="AE4647">
        <v>0</v>
      </c>
      <c r="AF4647">
        <v>32</v>
      </c>
      <c r="AG4647">
        <v>0</v>
      </c>
      <c r="AH4647">
        <v>45</v>
      </c>
      <c r="AI4647">
        <v>0</v>
      </c>
      <c r="AJ4647">
        <v>0</v>
      </c>
      <c r="AK4647">
        <v>0</v>
      </c>
      <c r="AL4647">
        <v>0</v>
      </c>
      <c r="AM4647">
        <v>0</v>
      </c>
      <c r="AN4647">
        <v>0</v>
      </c>
      <c r="AO4647">
        <v>0</v>
      </c>
      <c r="AP4647">
        <v>0</v>
      </c>
      <c r="AQ4647">
        <v>0</v>
      </c>
      <c r="AR4647">
        <v>0</v>
      </c>
      <c r="AS4647">
        <v>0</v>
      </c>
      <c r="AT4647">
        <v>0</v>
      </c>
      <c r="AU4647">
        <v>0</v>
      </c>
      <c r="AV4647">
        <v>0</v>
      </c>
      <c r="AW4647">
        <v>0</v>
      </c>
      <c r="AX4647">
        <v>0</v>
      </c>
      <c r="AY4647">
        <v>0</v>
      </c>
      <c r="AZ4647">
        <v>0</v>
      </c>
      <c r="BA4647">
        <v>0</v>
      </c>
      <c r="BB4647">
        <v>0</v>
      </c>
      <c r="BC4647">
        <v>0</v>
      </c>
      <c r="BD4647">
        <v>0</v>
      </c>
      <c r="BE4647">
        <v>0</v>
      </c>
      <c r="BF4647">
        <v>0</v>
      </c>
      <c r="BG4647">
        <v>0</v>
      </c>
      <c r="BH4647">
        <v>0</v>
      </c>
      <c r="BI4647">
        <v>0</v>
      </c>
      <c r="BJ4647" s="2">
        <v>45944</v>
      </c>
      <c r="BK4647">
        <v>0</v>
      </c>
      <c r="BL4647" s="3" t="str">
        <f>VLOOKUP(O4647,DropDownList!$H$1:$I$7,2,FALSE)</f>
        <v>2023/24</v>
      </c>
      <c r="BM4647" s="3" t="str">
        <f t="shared" si="73"/>
        <v>PCOA</v>
      </c>
    </row>
    <row r="4648" spans="1:65" x14ac:dyDescent="0.2">
      <c r="A4648">
        <v>2025</v>
      </c>
      <c r="B4648">
        <v>10</v>
      </c>
      <c r="C4648" t="s">
        <v>198</v>
      </c>
      <c r="D4648" t="s">
        <v>206</v>
      </c>
      <c r="E4648" t="s">
        <v>32</v>
      </c>
      <c r="F4648">
        <v>9340</v>
      </c>
      <c r="G4648" t="s">
        <v>141</v>
      </c>
      <c r="H4648" t="s">
        <v>200</v>
      </c>
      <c r="I4648" t="s">
        <v>142</v>
      </c>
      <c r="J4648" s="1">
        <v>45931</v>
      </c>
      <c r="K4648" t="s">
        <v>253</v>
      </c>
      <c r="L4648">
        <v>3</v>
      </c>
      <c r="M4648" t="s">
        <v>429</v>
      </c>
      <c r="N4648" t="s">
        <v>145</v>
      </c>
      <c r="O4648" t="s">
        <v>147</v>
      </c>
      <c r="P4648" t="s">
        <v>154</v>
      </c>
      <c r="Q4648">
        <v>8178.78</v>
      </c>
      <c r="R4648">
        <v>95</v>
      </c>
      <c r="S4648">
        <v>21196</v>
      </c>
      <c r="T4648">
        <v>1232.29</v>
      </c>
      <c r="U4648">
        <v>44</v>
      </c>
      <c r="V4648">
        <v>19</v>
      </c>
      <c r="W4648">
        <v>2983.66</v>
      </c>
      <c r="X4648">
        <v>3233.66</v>
      </c>
      <c r="Y4648">
        <v>0</v>
      </c>
      <c r="Z4648">
        <v>0</v>
      </c>
      <c r="AA4648">
        <v>11784.93</v>
      </c>
      <c r="AB4648">
        <v>159.01</v>
      </c>
      <c r="AC4648">
        <v>10535.88</v>
      </c>
      <c r="AD4648">
        <v>10</v>
      </c>
      <c r="AE4648">
        <v>9</v>
      </c>
      <c r="AF4648">
        <v>47</v>
      </c>
      <c r="AG4648">
        <v>27</v>
      </c>
      <c r="AH4648">
        <v>2</v>
      </c>
      <c r="AI4648">
        <v>17</v>
      </c>
      <c r="AJ4648">
        <v>0</v>
      </c>
      <c r="AK4648">
        <v>0</v>
      </c>
      <c r="AL4648">
        <v>0</v>
      </c>
      <c r="AM4648">
        <v>0</v>
      </c>
      <c r="AN4648">
        <v>0</v>
      </c>
      <c r="AO4648">
        <v>68</v>
      </c>
      <c r="AP4648">
        <v>242</v>
      </c>
      <c r="AQ4648">
        <v>69</v>
      </c>
      <c r="AR4648">
        <v>0</v>
      </c>
      <c r="AS4648">
        <v>15</v>
      </c>
      <c r="AT4648">
        <v>12</v>
      </c>
      <c r="AU4648">
        <v>5</v>
      </c>
      <c r="AV4648">
        <v>3</v>
      </c>
      <c r="AW4648">
        <v>0</v>
      </c>
      <c r="AX4648">
        <v>0</v>
      </c>
      <c r="AY4648">
        <v>43</v>
      </c>
      <c r="AZ4648">
        <v>54</v>
      </c>
      <c r="BA4648">
        <v>18</v>
      </c>
      <c r="BB4648">
        <v>5</v>
      </c>
      <c r="BC4648">
        <v>2</v>
      </c>
      <c r="BD4648">
        <v>0</v>
      </c>
      <c r="BE4648">
        <v>0</v>
      </c>
      <c r="BF4648">
        <v>93</v>
      </c>
      <c r="BG4648">
        <v>3663</v>
      </c>
      <c r="BH4648">
        <v>2</v>
      </c>
      <c r="BI4648">
        <v>42</v>
      </c>
      <c r="BJ4648" s="2">
        <v>45944</v>
      </c>
      <c r="BK4648">
        <v>0</v>
      </c>
      <c r="BL4648" s="3" t="str">
        <f>VLOOKUP(O4648,DropDownList!$H$1:$I$7,2,FALSE)</f>
        <v>2024/25</v>
      </c>
      <c r="BM4648" s="3" t="str">
        <f t="shared" si="73"/>
        <v>JP COURT</v>
      </c>
    </row>
    <row r="4649" spans="1:65" x14ac:dyDescent="0.2">
      <c r="A4649">
        <v>2025</v>
      </c>
      <c r="B4649">
        <v>10</v>
      </c>
      <c r="C4649" t="s">
        <v>198</v>
      </c>
      <c r="D4649" t="s">
        <v>206</v>
      </c>
      <c r="E4649" t="s">
        <v>32</v>
      </c>
      <c r="F4649">
        <v>9340</v>
      </c>
      <c r="G4649" t="s">
        <v>141</v>
      </c>
      <c r="H4649" t="s">
        <v>200</v>
      </c>
      <c r="I4649" t="s">
        <v>142</v>
      </c>
      <c r="J4649" s="1">
        <v>45931</v>
      </c>
      <c r="K4649" t="s">
        <v>253</v>
      </c>
      <c r="L4649">
        <v>3</v>
      </c>
      <c r="M4649" t="s">
        <v>429</v>
      </c>
      <c r="N4649" t="s">
        <v>145</v>
      </c>
      <c r="O4649" t="s">
        <v>155</v>
      </c>
      <c r="P4649" t="s">
        <v>154</v>
      </c>
      <c r="Q4649">
        <v>5227.6000000000004</v>
      </c>
      <c r="R4649">
        <v>135</v>
      </c>
      <c r="S4649">
        <v>32685</v>
      </c>
      <c r="T4649">
        <v>1172.06</v>
      </c>
      <c r="U4649">
        <v>19</v>
      </c>
      <c r="V4649">
        <v>5</v>
      </c>
      <c r="W4649">
        <v>1155</v>
      </c>
      <c r="X4649">
        <v>1165</v>
      </c>
      <c r="Y4649">
        <v>0</v>
      </c>
      <c r="Z4649">
        <v>0</v>
      </c>
      <c r="AA4649">
        <v>26285.34</v>
      </c>
      <c r="AB4649">
        <v>850</v>
      </c>
      <c r="AC4649">
        <v>23742.080000000002</v>
      </c>
      <c r="AD4649">
        <v>3</v>
      </c>
      <c r="AE4649">
        <v>2</v>
      </c>
      <c r="AF4649">
        <v>110</v>
      </c>
      <c r="AG4649">
        <v>11</v>
      </c>
      <c r="AH4649">
        <v>4</v>
      </c>
      <c r="AI4649">
        <v>8</v>
      </c>
      <c r="AJ4649">
        <v>0</v>
      </c>
      <c r="AK4649">
        <v>0</v>
      </c>
      <c r="AL4649">
        <v>0</v>
      </c>
      <c r="AM4649">
        <v>0</v>
      </c>
      <c r="AN4649">
        <v>0</v>
      </c>
      <c r="AO4649">
        <v>87</v>
      </c>
      <c r="AP4649">
        <v>410</v>
      </c>
      <c r="AQ4649">
        <v>83</v>
      </c>
      <c r="AR4649">
        <v>0</v>
      </c>
      <c r="AS4649">
        <v>25</v>
      </c>
      <c r="AT4649">
        <v>37</v>
      </c>
      <c r="AU4649">
        <v>19</v>
      </c>
      <c r="AV4649">
        <v>8</v>
      </c>
      <c r="AW4649">
        <v>1</v>
      </c>
      <c r="AX4649">
        <v>0</v>
      </c>
      <c r="AY4649">
        <v>62</v>
      </c>
      <c r="AZ4649">
        <v>83</v>
      </c>
      <c r="BA4649">
        <v>42</v>
      </c>
      <c r="BB4649">
        <v>15</v>
      </c>
      <c r="BC4649">
        <v>6</v>
      </c>
      <c r="BD4649">
        <v>2</v>
      </c>
      <c r="BE4649">
        <v>0</v>
      </c>
      <c r="BF4649">
        <v>134</v>
      </c>
      <c r="BG4649">
        <v>2270</v>
      </c>
      <c r="BH4649">
        <v>2</v>
      </c>
      <c r="BI4649">
        <v>19</v>
      </c>
      <c r="BJ4649" s="2">
        <v>45944</v>
      </c>
      <c r="BK4649">
        <v>0</v>
      </c>
      <c r="BL4649" s="3" t="str">
        <f>VLOOKUP(O4649,DropDownList!$H$1:$I$7,2,FALSE)</f>
        <v>2022/23</v>
      </c>
      <c r="BM4649" s="3" t="str">
        <f t="shared" si="73"/>
        <v>JP COURT</v>
      </c>
    </row>
    <row r="4650" spans="1:65" x14ac:dyDescent="0.2">
      <c r="A4650">
        <v>2025</v>
      </c>
      <c r="B4650">
        <v>10</v>
      </c>
      <c r="C4650" t="s">
        <v>198</v>
      </c>
      <c r="D4650" t="s">
        <v>206</v>
      </c>
      <c r="E4650" t="s">
        <v>32</v>
      </c>
      <c r="F4650">
        <v>9340</v>
      </c>
      <c r="G4650" t="s">
        <v>141</v>
      </c>
      <c r="H4650" t="s">
        <v>200</v>
      </c>
      <c r="I4650" t="s">
        <v>142</v>
      </c>
      <c r="J4650" s="1">
        <v>45931</v>
      </c>
      <c r="K4650" t="s">
        <v>253</v>
      </c>
      <c r="L4650">
        <v>3</v>
      </c>
      <c r="M4650" t="s">
        <v>429</v>
      </c>
      <c r="N4650" t="s">
        <v>145</v>
      </c>
      <c r="O4650" t="s">
        <v>147</v>
      </c>
      <c r="P4650" t="s">
        <v>152</v>
      </c>
      <c r="Q4650">
        <v>0</v>
      </c>
      <c r="R4650">
        <v>68</v>
      </c>
      <c r="S4650">
        <v>2720</v>
      </c>
      <c r="T4650">
        <v>1160</v>
      </c>
      <c r="U4650">
        <v>0</v>
      </c>
      <c r="V4650">
        <v>0</v>
      </c>
      <c r="W4650">
        <v>0</v>
      </c>
      <c r="X4650">
        <v>0</v>
      </c>
      <c r="Y4650">
        <v>0</v>
      </c>
      <c r="Z4650">
        <v>0</v>
      </c>
      <c r="AA4650">
        <v>1560</v>
      </c>
      <c r="AB4650">
        <v>0</v>
      </c>
      <c r="AC4650">
        <v>1560</v>
      </c>
      <c r="AD4650">
        <v>0</v>
      </c>
      <c r="AE4650">
        <v>0</v>
      </c>
      <c r="AF4650">
        <v>39</v>
      </c>
      <c r="AG4650">
        <v>0</v>
      </c>
      <c r="AH4650">
        <v>29</v>
      </c>
      <c r="AI4650">
        <v>0</v>
      </c>
      <c r="AJ4650">
        <v>0</v>
      </c>
      <c r="AK4650">
        <v>0</v>
      </c>
      <c r="AL4650">
        <v>0</v>
      </c>
      <c r="AM4650">
        <v>1</v>
      </c>
      <c r="AN4650">
        <v>0</v>
      </c>
      <c r="AO4650">
        <v>0</v>
      </c>
      <c r="AP4650">
        <v>0</v>
      </c>
      <c r="AQ4650">
        <v>0</v>
      </c>
      <c r="AR4650">
        <v>0</v>
      </c>
      <c r="AS4650">
        <v>0</v>
      </c>
      <c r="AT4650">
        <v>0</v>
      </c>
      <c r="AU4650">
        <v>0</v>
      </c>
      <c r="AV4650">
        <v>0</v>
      </c>
      <c r="AW4650">
        <v>0</v>
      </c>
      <c r="AX4650">
        <v>0</v>
      </c>
      <c r="AY4650">
        <v>0</v>
      </c>
      <c r="AZ4650">
        <v>0</v>
      </c>
      <c r="BA4650">
        <v>0</v>
      </c>
      <c r="BB4650">
        <v>0</v>
      </c>
      <c r="BC4650">
        <v>0</v>
      </c>
      <c r="BD4650">
        <v>0</v>
      </c>
      <c r="BE4650">
        <v>0</v>
      </c>
      <c r="BF4650">
        <v>0</v>
      </c>
      <c r="BG4650">
        <v>0</v>
      </c>
      <c r="BH4650">
        <v>0</v>
      </c>
      <c r="BI4650">
        <v>0</v>
      </c>
      <c r="BJ4650" s="2">
        <v>45944</v>
      </c>
      <c r="BK4650">
        <v>0</v>
      </c>
      <c r="BL4650" s="3" t="str">
        <f>VLOOKUP(O4650,DropDownList!$H$1:$I$7,2,FALSE)</f>
        <v>2024/25</v>
      </c>
      <c r="BM4650" s="3" t="str">
        <f t="shared" si="73"/>
        <v>PCOA</v>
      </c>
    </row>
    <row r="4651" spans="1:65" x14ac:dyDescent="0.2">
      <c r="A4651">
        <v>2025</v>
      </c>
      <c r="B4651">
        <v>10</v>
      </c>
      <c r="C4651" t="s">
        <v>198</v>
      </c>
      <c r="D4651" t="s">
        <v>206</v>
      </c>
      <c r="E4651" t="s">
        <v>32</v>
      </c>
      <c r="F4651">
        <v>9340</v>
      </c>
      <c r="G4651" t="s">
        <v>141</v>
      </c>
      <c r="H4651" t="s">
        <v>200</v>
      </c>
      <c r="I4651" t="s">
        <v>142</v>
      </c>
      <c r="J4651" s="1">
        <v>45931</v>
      </c>
      <c r="K4651" t="s">
        <v>253</v>
      </c>
      <c r="L4651">
        <v>3</v>
      </c>
      <c r="M4651" t="s">
        <v>429</v>
      </c>
      <c r="N4651" t="s">
        <v>145</v>
      </c>
      <c r="O4651" t="s">
        <v>147</v>
      </c>
      <c r="P4651" t="s">
        <v>148</v>
      </c>
      <c r="Q4651">
        <v>620.66</v>
      </c>
      <c r="R4651">
        <v>28</v>
      </c>
      <c r="S4651">
        <v>1680</v>
      </c>
      <c r="T4651">
        <v>300</v>
      </c>
      <c r="U4651">
        <v>11</v>
      </c>
      <c r="V4651">
        <v>6</v>
      </c>
      <c r="W4651">
        <v>320.66000000000003</v>
      </c>
      <c r="X4651">
        <v>320.66000000000003</v>
      </c>
      <c r="Y4651">
        <v>0</v>
      </c>
      <c r="Z4651">
        <v>0</v>
      </c>
      <c r="AA4651">
        <v>759.34</v>
      </c>
      <c r="AB4651">
        <v>0</v>
      </c>
      <c r="AC4651">
        <v>759.34</v>
      </c>
      <c r="AD4651">
        <v>5</v>
      </c>
      <c r="AE4651">
        <v>1</v>
      </c>
      <c r="AF4651">
        <v>12</v>
      </c>
      <c r="AG4651">
        <v>1</v>
      </c>
      <c r="AH4651">
        <v>5</v>
      </c>
      <c r="AI4651">
        <v>10</v>
      </c>
      <c r="AJ4651">
        <v>0</v>
      </c>
      <c r="AK4651">
        <v>0</v>
      </c>
      <c r="AL4651">
        <v>0</v>
      </c>
      <c r="AM4651">
        <v>0</v>
      </c>
      <c r="AN4651">
        <v>0</v>
      </c>
      <c r="AO4651">
        <v>25</v>
      </c>
      <c r="AP4651">
        <v>75</v>
      </c>
      <c r="AQ4651">
        <v>25</v>
      </c>
      <c r="AR4651">
        <v>0</v>
      </c>
      <c r="AS4651">
        <v>3</v>
      </c>
      <c r="AT4651">
        <v>5</v>
      </c>
      <c r="AU4651">
        <v>0</v>
      </c>
      <c r="AV4651">
        <v>0</v>
      </c>
      <c r="AW4651">
        <v>0</v>
      </c>
      <c r="AX4651">
        <v>0</v>
      </c>
      <c r="AY4651">
        <v>15</v>
      </c>
      <c r="AZ4651">
        <v>18</v>
      </c>
      <c r="BA4651">
        <v>5</v>
      </c>
      <c r="BB4651">
        <v>0</v>
      </c>
      <c r="BC4651">
        <v>0</v>
      </c>
      <c r="BD4651">
        <v>0</v>
      </c>
      <c r="BE4651">
        <v>0</v>
      </c>
      <c r="BF4651">
        <v>25</v>
      </c>
      <c r="BG4651">
        <v>600</v>
      </c>
      <c r="BH4651">
        <v>0</v>
      </c>
      <c r="BI4651">
        <v>11</v>
      </c>
      <c r="BJ4651" s="2">
        <v>45944</v>
      </c>
      <c r="BK4651">
        <v>0</v>
      </c>
      <c r="BL4651" s="3" t="str">
        <f>VLOOKUP(O4651,DropDownList!$H$1:$I$7,2,FALSE)</f>
        <v>2024/25</v>
      </c>
      <c r="BM4651" s="3" t="str">
        <f t="shared" si="73"/>
        <v>PRAS</v>
      </c>
    </row>
    <row r="4652" spans="1:65" x14ac:dyDescent="0.2">
      <c r="A4652">
        <v>2025</v>
      </c>
      <c r="B4652">
        <v>10</v>
      </c>
      <c r="C4652" t="s">
        <v>198</v>
      </c>
      <c r="D4652" t="s">
        <v>206</v>
      </c>
      <c r="E4652" t="s">
        <v>32</v>
      </c>
      <c r="F4652">
        <v>9340</v>
      </c>
      <c r="G4652" t="s">
        <v>141</v>
      </c>
      <c r="H4652" t="s">
        <v>200</v>
      </c>
      <c r="I4652" t="s">
        <v>142</v>
      </c>
      <c r="J4652" s="1">
        <v>45931</v>
      </c>
      <c r="K4652" t="s">
        <v>253</v>
      </c>
      <c r="L4652">
        <v>3</v>
      </c>
      <c r="M4652" t="s">
        <v>429</v>
      </c>
      <c r="N4652" t="s">
        <v>145</v>
      </c>
      <c r="O4652" t="s">
        <v>155</v>
      </c>
      <c r="P4652" t="s">
        <v>152</v>
      </c>
      <c r="Q4652">
        <v>0</v>
      </c>
      <c r="R4652">
        <v>89</v>
      </c>
      <c r="S4652">
        <v>3560</v>
      </c>
      <c r="T4652">
        <v>2080</v>
      </c>
      <c r="U4652">
        <v>0</v>
      </c>
      <c r="V4652">
        <v>0</v>
      </c>
      <c r="W4652">
        <v>0</v>
      </c>
      <c r="X4652">
        <v>0</v>
      </c>
      <c r="Y4652">
        <v>0</v>
      </c>
      <c r="Z4652">
        <v>0</v>
      </c>
      <c r="AA4652">
        <v>1480</v>
      </c>
      <c r="AB4652">
        <v>0</v>
      </c>
      <c r="AC4652">
        <v>1480</v>
      </c>
      <c r="AD4652">
        <v>0</v>
      </c>
      <c r="AE4652">
        <v>0</v>
      </c>
      <c r="AF4652">
        <v>37</v>
      </c>
      <c r="AG4652">
        <v>0</v>
      </c>
      <c r="AH4652">
        <v>52</v>
      </c>
      <c r="AI4652">
        <v>0</v>
      </c>
      <c r="AJ4652">
        <v>0</v>
      </c>
      <c r="AK4652">
        <v>0</v>
      </c>
      <c r="AL4652">
        <v>0</v>
      </c>
      <c r="AM4652">
        <v>0</v>
      </c>
      <c r="AN4652">
        <v>0</v>
      </c>
      <c r="AO4652">
        <v>0</v>
      </c>
      <c r="AP4652">
        <v>0</v>
      </c>
      <c r="AQ4652">
        <v>0</v>
      </c>
      <c r="AR4652">
        <v>0</v>
      </c>
      <c r="AS4652">
        <v>0</v>
      </c>
      <c r="AT4652">
        <v>0</v>
      </c>
      <c r="AU4652">
        <v>0</v>
      </c>
      <c r="AV4652">
        <v>0</v>
      </c>
      <c r="AW4652">
        <v>0</v>
      </c>
      <c r="AX4652">
        <v>0</v>
      </c>
      <c r="AY4652">
        <v>0</v>
      </c>
      <c r="AZ4652">
        <v>0</v>
      </c>
      <c r="BA4652">
        <v>0</v>
      </c>
      <c r="BB4652">
        <v>0</v>
      </c>
      <c r="BC4652">
        <v>0</v>
      </c>
      <c r="BD4652">
        <v>0</v>
      </c>
      <c r="BE4652">
        <v>0</v>
      </c>
      <c r="BF4652">
        <v>0</v>
      </c>
      <c r="BG4652">
        <v>0</v>
      </c>
      <c r="BH4652">
        <v>0</v>
      </c>
      <c r="BI4652">
        <v>0</v>
      </c>
      <c r="BJ4652" s="2">
        <v>45944</v>
      </c>
      <c r="BK4652">
        <v>0</v>
      </c>
      <c r="BL4652" s="3" t="str">
        <f>VLOOKUP(O4652,DropDownList!$H$1:$I$7,2,FALSE)</f>
        <v>2022/23</v>
      </c>
      <c r="BM4652" s="3" t="str">
        <f t="shared" si="73"/>
        <v>PCOA</v>
      </c>
    </row>
    <row r="4653" spans="1:65" x14ac:dyDescent="0.2">
      <c r="A4653">
        <v>2025</v>
      </c>
      <c r="B4653">
        <v>10</v>
      </c>
      <c r="C4653" t="s">
        <v>198</v>
      </c>
      <c r="D4653" t="s">
        <v>206</v>
      </c>
      <c r="E4653" t="s">
        <v>32</v>
      </c>
      <c r="F4653">
        <v>9340</v>
      </c>
      <c r="G4653" t="s">
        <v>141</v>
      </c>
      <c r="H4653" t="s">
        <v>200</v>
      </c>
      <c r="I4653" t="s">
        <v>142</v>
      </c>
      <c r="J4653" s="1">
        <v>45931</v>
      </c>
      <c r="K4653" t="s">
        <v>253</v>
      </c>
      <c r="L4653">
        <v>3</v>
      </c>
      <c r="M4653" t="s">
        <v>429</v>
      </c>
      <c r="N4653" t="s">
        <v>145</v>
      </c>
      <c r="O4653" t="s">
        <v>155</v>
      </c>
      <c r="P4653" t="s">
        <v>148</v>
      </c>
      <c r="Q4653">
        <v>381.54</v>
      </c>
      <c r="R4653">
        <v>49</v>
      </c>
      <c r="S4653">
        <v>2940</v>
      </c>
      <c r="T4653">
        <v>484.68</v>
      </c>
      <c r="U4653">
        <v>8</v>
      </c>
      <c r="V4653">
        <v>4</v>
      </c>
      <c r="W4653">
        <v>196.24</v>
      </c>
      <c r="X4653">
        <v>196.24</v>
      </c>
      <c r="Y4653">
        <v>0</v>
      </c>
      <c r="Z4653">
        <v>0</v>
      </c>
      <c r="AA4653">
        <v>2073.7800000000002</v>
      </c>
      <c r="AB4653">
        <v>0</v>
      </c>
      <c r="AC4653">
        <v>2073.7800000000002</v>
      </c>
      <c r="AD4653">
        <v>3</v>
      </c>
      <c r="AE4653">
        <v>1</v>
      </c>
      <c r="AF4653">
        <v>32</v>
      </c>
      <c r="AG4653">
        <v>3</v>
      </c>
      <c r="AH4653">
        <v>8</v>
      </c>
      <c r="AI4653">
        <v>5</v>
      </c>
      <c r="AJ4653">
        <v>0</v>
      </c>
      <c r="AK4653">
        <v>0</v>
      </c>
      <c r="AL4653">
        <v>0</v>
      </c>
      <c r="AM4653">
        <v>0</v>
      </c>
      <c r="AN4653">
        <v>0</v>
      </c>
      <c r="AO4653">
        <v>41</v>
      </c>
      <c r="AP4653">
        <v>190</v>
      </c>
      <c r="AQ4653">
        <v>41</v>
      </c>
      <c r="AR4653">
        <v>0</v>
      </c>
      <c r="AS4653">
        <v>9</v>
      </c>
      <c r="AT4653">
        <v>14</v>
      </c>
      <c r="AU4653">
        <v>0</v>
      </c>
      <c r="AV4653">
        <v>0</v>
      </c>
      <c r="AW4653">
        <v>0</v>
      </c>
      <c r="AX4653">
        <v>0</v>
      </c>
      <c r="AY4653">
        <v>39</v>
      </c>
      <c r="AZ4653">
        <v>51</v>
      </c>
      <c r="BA4653">
        <v>28</v>
      </c>
      <c r="BB4653">
        <v>2</v>
      </c>
      <c r="BC4653">
        <v>1</v>
      </c>
      <c r="BD4653">
        <v>1</v>
      </c>
      <c r="BE4653">
        <v>0</v>
      </c>
      <c r="BF4653">
        <v>41</v>
      </c>
      <c r="BG4653">
        <v>300</v>
      </c>
      <c r="BH4653">
        <v>1</v>
      </c>
      <c r="BI4653">
        <v>8</v>
      </c>
      <c r="BJ4653" s="2">
        <v>45944</v>
      </c>
      <c r="BK4653">
        <v>0</v>
      </c>
      <c r="BL4653" s="3" t="str">
        <f>VLOOKUP(O4653,DropDownList!$H$1:$I$7,2,FALSE)</f>
        <v>2022/23</v>
      </c>
      <c r="BM4653" s="3" t="str">
        <f t="shared" si="73"/>
        <v>PRAS</v>
      </c>
    </row>
    <row r="4654" spans="1:65" x14ac:dyDescent="0.2">
      <c r="A4654">
        <v>2025</v>
      </c>
      <c r="B4654">
        <v>10</v>
      </c>
      <c r="C4654" t="s">
        <v>198</v>
      </c>
      <c r="D4654" t="s">
        <v>206</v>
      </c>
      <c r="E4654" t="s">
        <v>32</v>
      </c>
      <c r="F4654">
        <v>9340</v>
      </c>
      <c r="G4654" t="s">
        <v>141</v>
      </c>
      <c r="H4654" t="s">
        <v>200</v>
      </c>
      <c r="I4654" t="s">
        <v>142</v>
      </c>
      <c r="J4654" s="1">
        <v>45931</v>
      </c>
      <c r="K4654" t="s">
        <v>253</v>
      </c>
      <c r="L4654">
        <v>3</v>
      </c>
      <c r="M4654" t="s">
        <v>429</v>
      </c>
      <c r="N4654" t="s">
        <v>145</v>
      </c>
      <c r="O4654" t="s">
        <v>149</v>
      </c>
      <c r="P4654" t="s">
        <v>152</v>
      </c>
      <c r="Q4654">
        <v>0</v>
      </c>
      <c r="R4654">
        <v>23</v>
      </c>
      <c r="S4654">
        <v>920</v>
      </c>
      <c r="T4654">
        <v>400</v>
      </c>
      <c r="U4654">
        <v>0</v>
      </c>
      <c r="V4654">
        <v>0</v>
      </c>
      <c r="W4654">
        <v>0</v>
      </c>
      <c r="X4654">
        <v>0</v>
      </c>
      <c r="Y4654">
        <v>0</v>
      </c>
      <c r="Z4654">
        <v>0</v>
      </c>
      <c r="AA4654">
        <v>520</v>
      </c>
      <c r="AB4654">
        <v>0</v>
      </c>
      <c r="AC4654">
        <v>520</v>
      </c>
      <c r="AD4654">
        <v>0</v>
      </c>
      <c r="AE4654">
        <v>0</v>
      </c>
      <c r="AF4654">
        <v>13</v>
      </c>
      <c r="AG4654">
        <v>0</v>
      </c>
      <c r="AH4654">
        <v>10</v>
      </c>
      <c r="AI4654">
        <v>0</v>
      </c>
      <c r="AJ4654">
        <v>0</v>
      </c>
      <c r="AK4654">
        <v>0</v>
      </c>
      <c r="AL4654">
        <v>0</v>
      </c>
      <c r="AM4654">
        <v>0</v>
      </c>
      <c r="AN4654">
        <v>0</v>
      </c>
      <c r="AO4654">
        <v>0</v>
      </c>
      <c r="AP4654">
        <v>0</v>
      </c>
      <c r="AQ4654">
        <v>0</v>
      </c>
      <c r="AR4654">
        <v>0</v>
      </c>
      <c r="AS4654">
        <v>0</v>
      </c>
      <c r="AT4654">
        <v>0</v>
      </c>
      <c r="AU4654">
        <v>0</v>
      </c>
      <c r="AV4654">
        <v>0</v>
      </c>
      <c r="AW4654">
        <v>0</v>
      </c>
      <c r="AX4654">
        <v>0</v>
      </c>
      <c r="AY4654">
        <v>0</v>
      </c>
      <c r="AZ4654">
        <v>0</v>
      </c>
      <c r="BA4654">
        <v>0</v>
      </c>
      <c r="BB4654">
        <v>0</v>
      </c>
      <c r="BC4654">
        <v>0</v>
      </c>
      <c r="BD4654">
        <v>0</v>
      </c>
      <c r="BE4654">
        <v>0</v>
      </c>
      <c r="BF4654">
        <v>0</v>
      </c>
      <c r="BG4654">
        <v>0</v>
      </c>
      <c r="BH4654">
        <v>0</v>
      </c>
      <c r="BI4654">
        <v>0</v>
      </c>
      <c r="BJ4654" s="2">
        <v>45944</v>
      </c>
      <c r="BK4654">
        <v>0</v>
      </c>
      <c r="BL4654" s="3" t="str">
        <f>VLOOKUP(O4654,DropDownList!$H$1:$I$7,2,FALSE)</f>
        <v>2025/26</v>
      </c>
      <c r="BM4654" s="3" t="str">
        <f t="shared" si="73"/>
        <v>PCOA</v>
      </c>
    </row>
    <row r="4655" spans="1:65" x14ac:dyDescent="0.2">
      <c r="A4655">
        <v>2025</v>
      </c>
      <c r="B4655">
        <v>10</v>
      </c>
      <c r="C4655" t="s">
        <v>198</v>
      </c>
      <c r="D4655" t="s">
        <v>206</v>
      </c>
      <c r="E4655" t="s">
        <v>32</v>
      </c>
      <c r="F4655">
        <v>9340</v>
      </c>
      <c r="G4655" t="s">
        <v>141</v>
      </c>
      <c r="H4655" t="s">
        <v>200</v>
      </c>
      <c r="I4655" t="s">
        <v>142</v>
      </c>
      <c r="J4655" s="1">
        <v>45931</v>
      </c>
      <c r="K4655" t="s">
        <v>253</v>
      </c>
      <c r="L4655">
        <v>3</v>
      </c>
      <c r="M4655" t="s">
        <v>429</v>
      </c>
      <c r="N4655" t="s">
        <v>145</v>
      </c>
      <c r="O4655" t="s">
        <v>149</v>
      </c>
      <c r="P4655" t="s">
        <v>154</v>
      </c>
      <c r="Q4655">
        <v>2344.9699999999998</v>
      </c>
      <c r="R4655">
        <v>21</v>
      </c>
      <c r="S4655">
        <v>5735</v>
      </c>
      <c r="T4655">
        <v>420</v>
      </c>
      <c r="U4655">
        <v>11</v>
      </c>
      <c r="V4655">
        <v>6</v>
      </c>
      <c r="W4655">
        <v>1015</v>
      </c>
      <c r="X4655">
        <v>1125</v>
      </c>
      <c r="Y4655">
        <v>0</v>
      </c>
      <c r="Z4655">
        <v>0</v>
      </c>
      <c r="AA4655">
        <v>2970.03</v>
      </c>
      <c r="AB4655">
        <v>0</v>
      </c>
      <c r="AC4655">
        <v>2715.03</v>
      </c>
      <c r="AD4655">
        <v>4</v>
      </c>
      <c r="AE4655">
        <v>2</v>
      </c>
      <c r="AF4655">
        <v>9</v>
      </c>
      <c r="AG4655">
        <v>6</v>
      </c>
      <c r="AH4655">
        <v>1</v>
      </c>
      <c r="AI4655">
        <v>5</v>
      </c>
      <c r="AJ4655">
        <v>0</v>
      </c>
      <c r="AK4655">
        <v>0</v>
      </c>
      <c r="AL4655">
        <v>0</v>
      </c>
      <c r="AM4655">
        <v>0</v>
      </c>
      <c r="AN4655">
        <v>0</v>
      </c>
      <c r="AO4655">
        <v>12</v>
      </c>
      <c r="AP4655">
        <v>34</v>
      </c>
      <c r="AQ4655">
        <v>12</v>
      </c>
      <c r="AR4655">
        <v>0</v>
      </c>
      <c r="AS4655">
        <v>5</v>
      </c>
      <c r="AT4655">
        <v>3</v>
      </c>
      <c r="AU4655">
        <v>0</v>
      </c>
      <c r="AV4655">
        <v>0</v>
      </c>
      <c r="AW4655">
        <v>0</v>
      </c>
      <c r="AX4655">
        <v>0</v>
      </c>
      <c r="AY4655">
        <v>3</v>
      </c>
      <c r="AZ4655">
        <v>6</v>
      </c>
      <c r="BA4655">
        <v>2</v>
      </c>
      <c r="BB4655">
        <v>1</v>
      </c>
      <c r="BC4655">
        <v>0</v>
      </c>
      <c r="BD4655">
        <v>0</v>
      </c>
      <c r="BE4655">
        <v>0</v>
      </c>
      <c r="BF4655">
        <v>21</v>
      </c>
      <c r="BG4655">
        <v>990</v>
      </c>
      <c r="BH4655">
        <v>0</v>
      </c>
      <c r="BI4655">
        <v>11</v>
      </c>
      <c r="BJ4655" s="2">
        <v>45944</v>
      </c>
      <c r="BK4655">
        <v>0</v>
      </c>
      <c r="BL4655" s="3" t="str">
        <f>VLOOKUP(O4655,DropDownList!$H$1:$I$7,2,FALSE)</f>
        <v>2025/26</v>
      </c>
      <c r="BM4655" s="3" t="str">
        <f t="shared" si="73"/>
        <v>JP COURT</v>
      </c>
    </row>
    <row r="4656" spans="1:65" x14ac:dyDescent="0.2">
      <c r="A4656">
        <v>2025</v>
      </c>
      <c r="B4656">
        <v>10</v>
      </c>
      <c r="C4656" t="s">
        <v>198</v>
      </c>
      <c r="D4656" t="s">
        <v>206</v>
      </c>
      <c r="E4656" t="s">
        <v>32</v>
      </c>
      <c r="F4656">
        <v>9340</v>
      </c>
      <c r="G4656" t="s">
        <v>141</v>
      </c>
      <c r="H4656" t="s">
        <v>200</v>
      </c>
      <c r="I4656" t="s">
        <v>142</v>
      </c>
      <c r="J4656" s="1">
        <v>45931</v>
      </c>
      <c r="K4656" t="s">
        <v>253</v>
      </c>
      <c r="L4656">
        <v>3</v>
      </c>
      <c r="M4656" t="s">
        <v>429</v>
      </c>
      <c r="N4656" t="s">
        <v>145</v>
      </c>
      <c r="O4656" t="s">
        <v>149</v>
      </c>
      <c r="P4656" t="s">
        <v>150</v>
      </c>
      <c r="Q4656">
        <v>6323.2</v>
      </c>
      <c r="R4656">
        <v>72</v>
      </c>
      <c r="S4656">
        <v>9807.36</v>
      </c>
      <c r="T4656">
        <v>1000</v>
      </c>
      <c r="U4656">
        <v>49</v>
      </c>
      <c r="V4656">
        <v>41</v>
      </c>
      <c r="W4656">
        <v>4551.66</v>
      </c>
      <c r="X4656">
        <v>5404.2</v>
      </c>
      <c r="Y4656">
        <v>64</v>
      </c>
      <c r="Z4656">
        <v>8807.36</v>
      </c>
      <c r="AA4656">
        <v>2484.16</v>
      </c>
      <c r="AB4656">
        <v>685.4</v>
      </c>
      <c r="AC4656">
        <v>1798.76</v>
      </c>
      <c r="AD4656">
        <v>37</v>
      </c>
      <c r="AE4656">
        <v>4</v>
      </c>
      <c r="AF4656">
        <v>15</v>
      </c>
      <c r="AG4656">
        <v>4</v>
      </c>
      <c r="AH4656">
        <v>8</v>
      </c>
      <c r="AI4656">
        <v>45</v>
      </c>
      <c r="AJ4656">
        <v>8</v>
      </c>
      <c r="AK4656">
        <v>3</v>
      </c>
      <c r="AL4656">
        <v>2</v>
      </c>
      <c r="AM4656">
        <v>1</v>
      </c>
      <c r="AN4656">
        <v>1</v>
      </c>
      <c r="AO4656">
        <v>57</v>
      </c>
      <c r="AP4656">
        <v>131</v>
      </c>
      <c r="AQ4656">
        <v>58</v>
      </c>
      <c r="AR4656">
        <v>0</v>
      </c>
      <c r="AS4656">
        <v>4</v>
      </c>
      <c r="AT4656">
        <v>9</v>
      </c>
      <c r="AU4656">
        <v>1</v>
      </c>
      <c r="AV4656">
        <v>0</v>
      </c>
      <c r="AW4656">
        <v>0</v>
      </c>
      <c r="AX4656">
        <v>0</v>
      </c>
      <c r="AY4656">
        <v>11</v>
      </c>
      <c r="AZ4656">
        <v>26</v>
      </c>
      <c r="BA4656">
        <v>3</v>
      </c>
      <c r="BB4656">
        <v>1</v>
      </c>
      <c r="BC4656">
        <v>1</v>
      </c>
      <c r="BD4656">
        <v>0</v>
      </c>
      <c r="BE4656">
        <v>0</v>
      </c>
      <c r="BF4656">
        <v>58</v>
      </c>
      <c r="BG4656">
        <v>5946.96</v>
      </c>
      <c r="BH4656">
        <v>0</v>
      </c>
      <c r="BI4656">
        <v>49</v>
      </c>
      <c r="BJ4656" s="2">
        <v>45944</v>
      </c>
      <c r="BK4656">
        <v>0</v>
      </c>
      <c r="BL4656" s="3" t="str">
        <f>VLOOKUP(O4656,DropDownList!$H$1:$I$7,2,FALSE)</f>
        <v>2025/26</v>
      </c>
      <c r="BM4656" s="3" t="str">
        <f t="shared" si="73"/>
        <v>FISCAL FINES</v>
      </c>
    </row>
    <row r="4657" spans="1:65" x14ac:dyDescent="0.2">
      <c r="A4657">
        <v>2025</v>
      </c>
      <c r="B4657">
        <v>10</v>
      </c>
      <c r="C4657" t="s">
        <v>198</v>
      </c>
      <c r="D4657" t="s">
        <v>206</v>
      </c>
      <c r="E4657" t="s">
        <v>32</v>
      </c>
      <c r="F4657">
        <v>9340</v>
      </c>
      <c r="G4657" t="s">
        <v>141</v>
      </c>
      <c r="H4657" t="s">
        <v>200</v>
      </c>
      <c r="I4657" t="s">
        <v>142</v>
      </c>
      <c r="J4657" s="1">
        <v>45931</v>
      </c>
      <c r="K4657" t="s">
        <v>253</v>
      </c>
      <c r="L4657">
        <v>3</v>
      </c>
      <c r="M4657" t="s">
        <v>429</v>
      </c>
      <c r="N4657" t="s">
        <v>145</v>
      </c>
      <c r="O4657" t="s">
        <v>155</v>
      </c>
      <c r="P4657" t="s">
        <v>150</v>
      </c>
      <c r="Q4657">
        <v>11132.13</v>
      </c>
      <c r="R4657">
        <v>369</v>
      </c>
      <c r="S4657">
        <v>54970.9</v>
      </c>
      <c r="T4657">
        <v>8371.27</v>
      </c>
      <c r="U4657">
        <v>78</v>
      </c>
      <c r="V4657">
        <v>38</v>
      </c>
      <c r="W4657">
        <v>5534.5</v>
      </c>
      <c r="X4657">
        <v>6268.59</v>
      </c>
      <c r="Y4657">
        <v>320</v>
      </c>
      <c r="Z4657">
        <v>46599.63</v>
      </c>
      <c r="AA4657">
        <v>35467.5</v>
      </c>
      <c r="AB4657">
        <v>6608.31</v>
      </c>
      <c r="AC4657">
        <v>28859.19</v>
      </c>
      <c r="AD4657">
        <v>28</v>
      </c>
      <c r="AE4657">
        <v>10</v>
      </c>
      <c r="AF4657">
        <v>229</v>
      </c>
      <c r="AG4657">
        <v>31</v>
      </c>
      <c r="AH4657">
        <v>49</v>
      </c>
      <c r="AI4657">
        <v>47</v>
      </c>
      <c r="AJ4657">
        <v>42</v>
      </c>
      <c r="AK4657">
        <v>29</v>
      </c>
      <c r="AL4657">
        <v>6</v>
      </c>
      <c r="AM4657">
        <v>14</v>
      </c>
      <c r="AN4657">
        <v>2</v>
      </c>
      <c r="AO4657">
        <v>275</v>
      </c>
      <c r="AP4657">
        <v>1467</v>
      </c>
      <c r="AQ4657">
        <v>293</v>
      </c>
      <c r="AR4657">
        <v>0</v>
      </c>
      <c r="AS4657">
        <v>101</v>
      </c>
      <c r="AT4657">
        <v>140</v>
      </c>
      <c r="AU4657">
        <v>12</v>
      </c>
      <c r="AV4657">
        <v>5</v>
      </c>
      <c r="AW4657">
        <v>1</v>
      </c>
      <c r="AX4657">
        <v>0</v>
      </c>
      <c r="AY4657">
        <v>267</v>
      </c>
      <c r="AZ4657">
        <v>359</v>
      </c>
      <c r="BA4657">
        <v>201</v>
      </c>
      <c r="BB4657">
        <v>16</v>
      </c>
      <c r="BC4657">
        <v>5</v>
      </c>
      <c r="BD4657">
        <v>7</v>
      </c>
      <c r="BE4657">
        <v>0</v>
      </c>
      <c r="BF4657">
        <v>279</v>
      </c>
      <c r="BG4657">
        <v>6565.84</v>
      </c>
      <c r="BH4657">
        <v>13</v>
      </c>
      <c r="BI4657">
        <v>75</v>
      </c>
      <c r="BJ4657" s="2">
        <v>45944</v>
      </c>
      <c r="BK4657">
        <v>0</v>
      </c>
      <c r="BL4657" s="3" t="str">
        <f>VLOOKUP(O4657,DropDownList!$H$1:$I$7,2,FALSE)</f>
        <v>2022/23</v>
      </c>
      <c r="BM4657" s="3" t="str">
        <f t="shared" si="73"/>
        <v>FISCAL FINES</v>
      </c>
    </row>
    <row r="4658" spans="1:65" x14ac:dyDescent="0.2">
      <c r="A4658">
        <v>2025</v>
      </c>
      <c r="B4658">
        <v>10</v>
      </c>
      <c r="C4658" t="s">
        <v>198</v>
      </c>
      <c r="D4658" t="s">
        <v>206</v>
      </c>
      <c r="E4658" t="s">
        <v>32</v>
      </c>
      <c r="F4658">
        <v>9340</v>
      </c>
      <c r="G4658" t="s">
        <v>141</v>
      </c>
      <c r="H4658" t="s">
        <v>200</v>
      </c>
      <c r="I4658" t="s">
        <v>142</v>
      </c>
      <c r="J4658" s="1">
        <v>45931</v>
      </c>
      <c r="K4658" t="s">
        <v>253</v>
      </c>
      <c r="L4658">
        <v>3</v>
      </c>
      <c r="M4658" t="s">
        <v>429</v>
      </c>
      <c r="N4658" t="s">
        <v>145</v>
      </c>
      <c r="O4658" t="s">
        <v>156</v>
      </c>
      <c r="P4658" t="s">
        <v>146</v>
      </c>
      <c r="Q4658">
        <v>220</v>
      </c>
      <c r="R4658">
        <v>105</v>
      </c>
      <c r="S4658">
        <v>1660</v>
      </c>
      <c r="T4658">
        <v>20</v>
      </c>
      <c r="U4658">
        <v>29</v>
      </c>
      <c r="V4658">
        <v>7</v>
      </c>
      <c r="W4658">
        <v>80</v>
      </c>
      <c r="X4658">
        <v>80</v>
      </c>
      <c r="Y4658">
        <v>0</v>
      </c>
      <c r="Z4658">
        <v>0</v>
      </c>
      <c r="AA4658">
        <v>1420</v>
      </c>
      <c r="AB4658">
        <v>0</v>
      </c>
      <c r="AC4658">
        <v>0</v>
      </c>
      <c r="AD4658">
        <v>7</v>
      </c>
      <c r="AE4658">
        <v>0</v>
      </c>
      <c r="AF4658">
        <v>89</v>
      </c>
      <c r="AG4658">
        <v>0</v>
      </c>
      <c r="AH4658">
        <v>1</v>
      </c>
      <c r="AI4658">
        <v>15</v>
      </c>
      <c r="AJ4658">
        <v>0</v>
      </c>
      <c r="AK4658">
        <v>0</v>
      </c>
      <c r="AL4658">
        <v>0</v>
      </c>
      <c r="AM4658">
        <v>0</v>
      </c>
      <c r="AN4658">
        <v>0</v>
      </c>
      <c r="AO4658">
        <v>71</v>
      </c>
      <c r="AP4658">
        <v>313</v>
      </c>
      <c r="AQ4658">
        <v>74</v>
      </c>
      <c r="AR4658">
        <v>0</v>
      </c>
      <c r="AS4658">
        <v>41</v>
      </c>
      <c r="AT4658">
        <v>19</v>
      </c>
      <c r="AU4658">
        <v>9</v>
      </c>
      <c r="AV4658">
        <v>2</v>
      </c>
      <c r="AW4658">
        <v>0</v>
      </c>
      <c r="AX4658">
        <v>0</v>
      </c>
      <c r="AY4658">
        <v>40</v>
      </c>
      <c r="AZ4658">
        <v>61</v>
      </c>
      <c r="BA4658">
        <v>30</v>
      </c>
      <c r="BB4658">
        <v>10</v>
      </c>
      <c r="BC4658">
        <v>3</v>
      </c>
      <c r="BD4658">
        <v>3</v>
      </c>
      <c r="BE4658">
        <v>0</v>
      </c>
      <c r="BF4658">
        <v>105</v>
      </c>
      <c r="BG4658">
        <v>220</v>
      </c>
      <c r="BH4658">
        <v>0</v>
      </c>
      <c r="BI4658">
        <v>28</v>
      </c>
      <c r="BJ4658" s="2">
        <v>45944</v>
      </c>
      <c r="BK4658">
        <v>0</v>
      </c>
      <c r="BL4658" s="3" t="str">
        <f>VLOOKUP(O4658,DropDownList!$H$1:$I$7,2,FALSE)</f>
        <v>2023/24</v>
      </c>
      <c r="BM4658" s="3" t="str">
        <f t="shared" si="73"/>
        <v>VSUR</v>
      </c>
    </row>
    <row r="4659" spans="1:65" x14ac:dyDescent="0.2">
      <c r="A4659">
        <v>2025</v>
      </c>
      <c r="B4659">
        <v>10</v>
      </c>
      <c r="C4659" t="s">
        <v>198</v>
      </c>
      <c r="D4659" t="s">
        <v>206</v>
      </c>
      <c r="E4659" t="s">
        <v>32</v>
      </c>
      <c r="F4659">
        <v>9340</v>
      </c>
      <c r="G4659" t="s">
        <v>141</v>
      </c>
      <c r="H4659" t="s">
        <v>200</v>
      </c>
      <c r="I4659" t="s">
        <v>142</v>
      </c>
      <c r="J4659" s="1">
        <v>45931</v>
      </c>
      <c r="K4659" t="s">
        <v>253</v>
      </c>
      <c r="L4659">
        <v>3</v>
      </c>
      <c r="M4659" t="s">
        <v>429</v>
      </c>
      <c r="N4659" t="s">
        <v>145</v>
      </c>
      <c r="O4659" t="s">
        <v>156</v>
      </c>
      <c r="P4659" t="s">
        <v>153</v>
      </c>
      <c r="Q4659">
        <v>0</v>
      </c>
      <c r="R4659">
        <v>1</v>
      </c>
      <c r="S4659">
        <v>45</v>
      </c>
      <c r="T4659">
        <v>45</v>
      </c>
      <c r="U4659">
        <v>0</v>
      </c>
      <c r="V4659">
        <v>0</v>
      </c>
      <c r="W4659">
        <v>0</v>
      </c>
      <c r="X4659">
        <v>0</v>
      </c>
      <c r="Y4659">
        <v>0</v>
      </c>
      <c r="Z4659">
        <v>0</v>
      </c>
      <c r="AA4659">
        <v>0</v>
      </c>
      <c r="AB4659">
        <v>0</v>
      </c>
      <c r="AC4659">
        <v>0</v>
      </c>
      <c r="AD4659">
        <v>0</v>
      </c>
      <c r="AE4659">
        <v>0</v>
      </c>
      <c r="AF4659">
        <v>0</v>
      </c>
      <c r="AG4659">
        <v>0</v>
      </c>
      <c r="AH4659">
        <v>1</v>
      </c>
      <c r="AI4659">
        <v>0</v>
      </c>
      <c r="AJ4659">
        <v>0</v>
      </c>
      <c r="AK4659">
        <v>0</v>
      </c>
      <c r="AL4659">
        <v>0</v>
      </c>
      <c r="AM4659">
        <v>0</v>
      </c>
      <c r="AN4659">
        <v>0</v>
      </c>
      <c r="AO4659">
        <v>1</v>
      </c>
      <c r="AP4659">
        <v>2</v>
      </c>
      <c r="AQ4659">
        <v>1</v>
      </c>
      <c r="AR4659">
        <v>0</v>
      </c>
      <c r="AS4659">
        <v>0</v>
      </c>
      <c r="AT4659">
        <v>0</v>
      </c>
      <c r="AU4659">
        <v>0</v>
      </c>
      <c r="AV4659">
        <v>0</v>
      </c>
      <c r="AW4659">
        <v>0</v>
      </c>
      <c r="AX4659">
        <v>0</v>
      </c>
      <c r="AY4659">
        <v>0</v>
      </c>
      <c r="AZ4659">
        <v>0</v>
      </c>
      <c r="BA4659">
        <v>0</v>
      </c>
      <c r="BB4659">
        <v>0</v>
      </c>
      <c r="BC4659">
        <v>0</v>
      </c>
      <c r="BD4659">
        <v>0</v>
      </c>
      <c r="BE4659">
        <v>0</v>
      </c>
      <c r="BF4659">
        <v>1</v>
      </c>
      <c r="BG4659">
        <v>0</v>
      </c>
      <c r="BH4659">
        <v>0</v>
      </c>
      <c r="BI4659">
        <v>0</v>
      </c>
      <c r="BJ4659" s="2">
        <v>45944</v>
      </c>
      <c r="BK4659">
        <v>0</v>
      </c>
      <c r="BL4659" s="3" t="str">
        <f>VLOOKUP(O4659,DropDownList!$H$1:$I$7,2,FALSE)</f>
        <v>2023/24</v>
      </c>
      <c r="BM4659" s="3" t="str">
        <f t="shared" si="73"/>
        <v>PREG</v>
      </c>
    </row>
    <row r="4660" spans="1:65" x14ac:dyDescent="0.2">
      <c r="A4660">
        <v>2025</v>
      </c>
      <c r="B4660">
        <v>10</v>
      </c>
      <c r="C4660" t="s">
        <v>198</v>
      </c>
      <c r="D4660" t="s">
        <v>206</v>
      </c>
      <c r="E4660" t="s">
        <v>32</v>
      </c>
      <c r="F4660">
        <v>9340</v>
      </c>
      <c r="G4660" t="s">
        <v>141</v>
      </c>
      <c r="H4660" t="s">
        <v>200</v>
      </c>
      <c r="I4660" t="s">
        <v>142</v>
      </c>
      <c r="J4660" s="1">
        <v>45931</v>
      </c>
      <c r="K4660" t="s">
        <v>253</v>
      </c>
      <c r="L4660">
        <v>3</v>
      </c>
      <c r="M4660" t="s">
        <v>429</v>
      </c>
      <c r="N4660" t="s">
        <v>145</v>
      </c>
      <c r="O4660" t="s">
        <v>156</v>
      </c>
      <c r="P4660" t="s">
        <v>151</v>
      </c>
      <c r="Q4660">
        <v>0</v>
      </c>
      <c r="R4660">
        <v>3</v>
      </c>
      <c r="S4660">
        <v>90</v>
      </c>
      <c r="T4660">
        <v>0</v>
      </c>
      <c r="U4660">
        <v>0</v>
      </c>
      <c r="V4660">
        <v>0</v>
      </c>
      <c r="W4660">
        <v>0</v>
      </c>
      <c r="X4660">
        <v>0</v>
      </c>
      <c r="Y4660">
        <v>0</v>
      </c>
      <c r="Z4660">
        <v>0</v>
      </c>
      <c r="AA4660">
        <v>90</v>
      </c>
      <c r="AB4660">
        <v>0</v>
      </c>
      <c r="AC4660">
        <v>90</v>
      </c>
      <c r="AD4660">
        <v>0</v>
      </c>
      <c r="AE4660">
        <v>0</v>
      </c>
      <c r="AF4660">
        <v>3</v>
      </c>
      <c r="AG4660">
        <v>0</v>
      </c>
      <c r="AH4660">
        <v>0</v>
      </c>
      <c r="AI4660">
        <v>0</v>
      </c>
      <c r="AJ4660">
        <v>0</v>
      </c>
      <c r="AK4660">
        <v>0</v>
      </c>
      <c r="AL4660">
        <v>0</v>
      </c>
      <c r="AM4660">
        <v>0</v>
      </c>
      <c r="AN4660">
        <v>0</v>
      </c>
      <c r="AO4660">
        <v>0</v>
      </c>
      <c r="AP4660">
        <v>0</v>
      </c>
      <c r="AQ4660">
        <v>0</v>
      </c>
      <c r="AR4660">
        <v>0</v>
      </c>
      <c r="AS4660">
        <v>0</v>
      </c>
      <c r="AT4660">
        <v>0</v>
      </c>
      <c r="AU4660">
        <v>0</v>
      </c>
      <c r="AV4660">
        <v>0</v>
      </c>
      <c r="AW4660">
        <v>0</v>
      </c>
      <c r="AX4660">
        <v>0</v>
      </c>
      <c r="AY4660">
        <v>0</v>
      </c>
      <c r="AZ4660">
        <v>0</v>
      </c>
      <c r="BA4660">
        <v>0</v>
      </c>
      <c r="BB4660">
        <v>0</v>
      </c>
      <c r="BC4660">
        <v>0</v>
      </c>
      <c r="BD4660">
        <v>0</v>
      </c>
      <c r="BE4660">
        <v>0</v>
      </c>
      <c r="BF4660">
        <v>0</v>
      </c>
      <c r="BG4660">
        <v>0</v>
      </c>
      <c r="BH4660">
        <v>0</v>
      </c>
      <c r="BI4660">
        <v>0</v>
      </c>
      <c r="BJ4660" s="2">
        <v>45944</v>
      </c>
      <c r="BK4660">
        <v>0</v>
      </c>
      <c r="BL4660" s="3" t="str">
        <f>VLOOKUP(O4660,DropDownList!$H$1:$I$7,2,FALSE)</f>
        <v>2023/24</v>
      </c>
      <c r="BM4660" s="3" t="str">
        <f t="shared" si="73"/>
        <v>PCPF</v>
      </c>
    </row>
    <row r="4661" spans="1:65" x14ac:dyDescent="0.2">
      <c r="A4661">
        <v>2025</v>
      </c>
      <c r="B4661">
        <v>10</v>
      </c>
      <c r="C4661" t="s">
        <v>198</v>
      </c>
      <c r="D4661" t="s">
        <v>206</v>
      </c>
      <c r="E4661" t="s">
        <v>32</v>
      </c>
      <c r="F4661">
        <v>9340</v>
      </c>
      <c r="G4661" t="s">
        <v>141</v>
      </c>
      <c r="H4661" t="s">
        <v>200</v>
      </c>
      <c r="I4661" t="s">
        <v>142</v>
      </c>
      <c r="J4661" s="1">
        <v>45931</v>
      </c>
      <c r="K4661" t="s">
        <v>253</v>
      </c>
      <c r="L4661">
        <v>3</v>
      </c>
      <c r="M4661" t="s">
        <v>429</v>
      </c>
      <c r="N4661" t="s">
        <v>145</v>
      </c>
      <c r="O4661" t="s">
        <v>156</v>
      </c>
      <c r="P4661" t="s">
        <v>148</v>
      </c>
      <c r="Q4661">
        <v>698.8</v>
      </c>
      <c r="R4661">
        <v>46</v>
      </c>
      <c r="S4661">
        <v>2760</v>
      </c>
      <c r="T4661">
        <v>255</v>
      </c>
      <c r="U4661">
        <v>14</v>
      </c>
      <c r="V4661">
        <v>7</v>
      </c>
      <c r="W4661">
        <v>420</v>
      </c>
      <c r="X4661">
        <v>420</v>
      </c>
      <c r="Y4661">
        <v>0</v>
      </c>
      <c r="Z4661">
        <v>0</v>
      </c>
      <c r="AA4661">
        <v>1806.2</v>
      </c>
      <c r="AB4661">
        <v>0</v>
      </c>
      <c r="AC4661">
        <v>1806.2</v>
      </c>
      <c r="AD4661">
        <v>7</v>
      </c>
      <c r="AE4661">
        <v>0</v>
      </c>
      <c r="AF4661">
        <v>27</v>
      </c>
      <c r="AG4661">
        <v>4</v>
      </c>
      <c r="AH4661">
        <v>4</v>
      </c>
      <c r="AI4661">
        <v>10</v>
      </c>
      <c r="AJ4661">
        <v>0</v>
      </c>
      <c r="AK4661">
        <v>0</v>
      </c>
      <c r="AL4661">
        <v>0</v>
      </c>
      <c r="AM4661">
        <v>0</v>
      </c>
      <c r="AN4661">
        <v>0</v>
      </c>
      <c r="AO4661">
        <v>36</v>
      </c>
      <c r="AP4661">
        <v>151</v>
      </c>
      <c r="AQ4661">
        <v>37</v>
      </c>
      <c r="AR4661">
        <v>0</v>
      </c>
      <c r="AS4661">
        <v>3</v>
      </c>
      <c r="AT4661">
        <v>22</v>
      </c>
      <c r="AU4661">
        <v>0</v>
      </c>
      <c r="AV4661">
        <v>0</v>
      </c>
      <c r="AW4661">
        <v>0</v>
      </c>
      <c r="AX4661">
        <v>0</v>
      </c>
      <c r="AY4661">
        <v>25</v>
      </c>
      <c r="AZ4661">
        <v>40</v>
      </c>
      <c r="BA4661">
        <v>18</v>
      </c>
      <c r="BB4661">
        <v>0</v>
      </c>
      <c r="BC4661">
        <v>0</v>
      </c>
      <c r="BD4661">
        <v>1</v>
      </c>
      <c r="BE4661">
        <v>0</v>
      </c>
      <c r="BF4661">
        <v>37</v>
      </c>
      <c r="BG4661">
        <v>600</v>
      </c>
      <c r="BH4661">
        <v>1</v>
      </c>
      <c r="BI4661">
        <v>14</v>
      </c>
      <c r="BJ4661" s="2">
        <v>45944</v>
      </c>
      <c r="BK4661">
        <v>0</v>
      </c>
      <c r="BL4661" s="3" t="str">
        <f>VLOOKUP(O4661,DropDownList!$H$1:$I$7,2,FALSE)</f>
        <v>2023/24</v>
      </c>
      <c r="BM4661" s="3" t="str">
        <f t="shared" si="73"/>
        <v>PRAS</v>
      </c>
    </row>
    <row r="4662" spans="1:65" x14ac:dyDescent="0.2">
      <c r="A4662">
        <v>2025</v>
      </c>
      <c r="B4662">
        <v>10</v>
      </c>
      <c r="C4662" t="s">
        <v>198</v>
      </c>
      <c r="D4662" t="s">
        <v>206</v>
      </c>
      <c r="E4662" t="s">
        <v>32</v>
      </c>
      <c r="F4662">
        <v>9340</v>
      </c>
      <c r="G4662" t="s">
        <v>141</v>
      </c>
      <c r="H4662" t="s">
        <v>200</v>
      </c>
      <c r="I4662" t="s">
        <v>142</v>
      </c>
      <c r="J4662" s="1">
        <v>45931</v>
      </c>
      <c r="K4662" t="s">
        <v>253</v>
      </c>
      <c r="L4662">
        <v>3</v>
      </c>
      <c r="M4662" t="s">
        <v>429</v>
      </c>
      <c r="N4662" t="s">
        <v>145</v>
      </c>
      <c r="O4662" t="s">
        <v>147</v>
      </c>
      <c r="P4662" t="s">
        <v>150</v>
      </c>
      <c r="Q4662">
        <v>20255.71</v>
      </c>
      <c r="R4662">
        <v>286</v>
      </c>
      <c r="S4662">
        <v>43180.53</v>
      </c>
      <c r="T4662">
        <v>4831.74</v>
      </c>
      <c r="U4662">
        <v>146</v>
      </c>
      <c r="V4662">
        <v>45</v>
      </c>
      <c r="W4662">
        <v>7507.62</v>
      </c>
      <c r="X4662">
        <v>7507.62</v>
      </c>
      <c r="Y4662">
        <v>255</v>
      </c>
      <c r="Z4662">
        <v>38348.79</v>
      </c>
      <c r="AA4662">
        <v>18093.080000000002</v>
      </c>
      <c r="AB4662">
        <v>3812.94</v>
      </c>
      <c r="AC4662">
        <v>14280.14</v>
      </c>
      <c r="AD4662">
        <v>40</v>
      </c>
      <c r="AE4662">
        <v>5</v>
      </c>
      <c r="AF4662">
        <v>104</v>
      </c>
      <c r="AG4662">
        <v>56</v>
      </c>
      <c r="AH4662">
        <v>31</v>
      </c>
      <c r="AI4662">
        <v>90</v>
      </c>
      <c r="AJ4662">
        <v>24</v>
      </c>
      <c r="AK4662">
        <v>24</v>
      </c>
      <c r="AL4662">
        <v>5</v>
      </c>
      <c r="AM4662">
        <v>8</v>
      </c>
      <c r="AN4662">
        <v>0</v>
      </c>
      <c r="AO4662">
        <v>231</v>
      </c>
      <c r="AP4662">
        <v>806</v>
      </c>
      <c r="AQ4662">
        <v>241</v>
      </c>
      <c r="AR4662">
        <v>0</v>
      </c>
      <c r="AS4662">
        <v>49</v>
      </c>
      <c r="AT4662">
        <v>63</v>
      </c>
      <c r="AU4662">
        <v>9</v>
      </c>
      <c r="AV4662">
        <v>1</v>
      </c>
      <c r="AW4662">
        <v>1</v>
      </c>
      <c r="AX4662">
        <v>0</v>
      </c>
      <c r="AY4662">
        <v>149</v>
      </c>
      <c r="AZ4662">
        <v>186</v>
      </c>
      <c r="BA4662">
        <v>54</v>
      </c>
      <c r="BB4662">
        <v>10</v>
      </c>
      <c r="BC4662">
        <v>2</v>
      </c>
      <c r="BD4662">
        <v>2</v>
      </c>
      <c r="BE4662">
        <v>0</v>
      </c>
      <c r="BF4662">
        <v>230</v>
      </c>
      <c r="BG4662">
        <v>15188.6</v>
      </c>
      <c r="BH4662">
        <v>5</v>
      </c>
      <c r="BI4662">
        <v>145</v>
      </c>
      <c r="BJ4662" s="2">
        <v>45944</v>
      </c>
      <c r="BK4662">
        <v>0</v>
      </c>
      <c r="BL4662" s="3" t="str">
        <f>VLOOKUP(O4662,DropDownList!$H$1:$I$7,2,FALSE)</f>
        <v>2024/25</v>
      </c>
      <c r="BM4662" s="3" t="str">
        <f t="shared" si="73"/>
        <v>FISCAL FINES</v>
      </c>
    </row>
    <row r="4663" spans="1:65" x14ac:dyDescent="0.2">
      <c r="A4663">
        <v>2025</v>
      </c>
      <c r="B4663">
        <v>10</v>
      </c>
      <c r="C4663" t="s">
        <v>198</v>
      </c>
      <c r="D4663" t="s">
        <v>206</v>
      </c>
      <c r="E4663" t="s">
        <v>32</v>
      </c>
      <c r="F4663">
        <v>9340</v>
      </c>
      <c r="G4663" t="s">
        <v>141</v>
      </c>
      <c r="H4663" t="s">
        <v>200</v>
      </c>
      <c r="I4663" t="s">
        <v>142</v>
      </c>
      <c r="J4663" s="1">
        <v>45931</v>
      </c>
      <c r="K4663" t="s">
        <v>253</v>
      </c>
      <c r="L4663">
        <v>3</v>
      </c>
      <c r="M4663" t="s">
        <v>429</v>
      </c>
      <c r="N4663" t="s">
        <v>145</v>
      </c>
      <c r="O4663" t="s">
        <v>149</v>
      </c>
      <c r="P4663" t="s">
        <v>148</v>
      </c>
      <c r="Q4663">
        <v>519.99</v>
      </c>
      <c r="R4663">
        <v>10</v>
      </c>
      <c r="S4663">
        <v>600</v>
      </c>
      <c r="T4663">
        <v>0</v>
      </c>
      <c r="U4663">
        <v>9</v>
      </c>
      <c r="V4663">
        <v>6</v>
      </c>
      <c r="W4663">
        <v>360</v>
      </c>
      <c r="X4663">
        <v>360</v>
      </c>
      <c r="Y4663">
        <v>0</v>
      </c>
      <c r="Z4663">
        <v>0</v>
      </c>
      <c r="AA4663">
        <v>80.010000000000005</v>
      </c>
      <c r="AB4663">
        <v>0</v>
      </c>
      <c r="AC4663">
        <v>80.010000000000005</v>
      </c>
      <c r="AD4663">
        <v>6</v>
      </c>
      <c r="AE4663">
        <v>0</v>
      </c>
      <c r="AF4663">
        <v>1</v>
      </c>
      <c r="AG4663">
        <v>1</v>
      </c>
      <c r="AH4663">
        <v>0</v>
      </c>
      <c r="AI4663">
        <v>8</v>
      </c>
      <c r="AJ4663">
        <v>0</v>
      </c>
      <c r="AK4663">
        <v>0</v>
      </c>
      <c r="AL4663">
        <v>0</v>
      </c>
      <c r="AM4663">
        <v>0</v>
      </c>
      <c r="AN4663">
        <v>0</v>
      </c>
      <c r="AO4663">
        <v>9</v>
      </c>
      <c r="AP4663">
        <v>24</v>
      </c>
      <c r="AQ4663">
        <v>9</v>
      </c>
      <c r="AR4663">
        <v>0</v>
      </c>
      <c r="AS4663">
        <v>1</v>
      </c>
      <c r="AT4663">
        <v>0</v>
      </c>
      <c r="AU4663">
        <v>0</v>
      </c>
      <c r="AV4663">
        <v>0</v>
      </c>
      <c r="AW4663">
        <v>0</v>
      </c>
      <c r="AX4663">
        <v>0</v>
      </c>
      <c r="AY4663">
        <v>3</v>
      </c>
      <c r="AZ4663">
        <v>5</v>
      </c>
      <c r="BA4663">
        <v>0</v>
      </c>
      <c r="BB4663">
        <v>0</v>
      </c>
      <c r="BC4663">
        <v>0</v>
      </c>
      <c r="BD4663">
        <v>0</v>
      </c>
      <c r="BE4663">
        <v>0</v>
      </c>
      <c r="BF4663">
        <v>9</v>
      </c>
      <c r="BG4663">
        <v>480</v>
      </c>
      <c r="BH4663">
        <v>0</v>
      </c>
      <c r="BI4663">
        <v>9</v>
      </c>
      <c r="BJ4663" s="2">
        <v>45944</v>
      </c>
      <c r="BK4663">
        <v>0</v>
      </c>
      <c r="BL4663" s="3" t="str">
        <f>VLOOKUP(O4663,DropDownList!$H$1:$I$7,2,FALSE)</f>
        <v>2025/26</v>
      </c>
      <c r="BM4663" s="3" t="str">
        <f t="shared" si="73"/>
        <v>PRAS</v>
      </c>
    </row>
    <row r="4664" spans="1:65" x14ac:dyDescent="0.2">
      <c r="A4664">
        <v>2025</v>
      </c>
      <c r="B4664">
        <v>10</v>
      </c>
      <c r="C4664" t="s">
        <v>198</v>
      </c>
      <c r="D4664" t="s">
        <v>207</v>
      </c>
      <c r="E4664" t="s">
        <v>32</v>
      </c>
      <c r="F4664">
        <v>9762</v>
      </c>
      <c r="G4664" t="s">
        <v>158</v>
      </c>
      <c r="H4664" t="s">
        <v>200</v>
      </c>
      <c r="I4664" t="s">
        <v>142</v>
      </c>
      <c r="J4664" s="1">
        <v>45931</v>
      </c>
      <c r="K4664" t="s">
        <v>253</v>
      </c>
      <c r="L4664">
        <v>3</v>
      </c>
      <c r="M4664" t="s">
        <v>429</v>
      </c>
      <c r="N4664" t="s">
        <v>145</v>
      </c>
      <c r="O4664" t="s">
        <v>155</v>
      </c>
      <c r="P4664" t="s">
        <v>160</v>
      </c>
      <c r="Q4664">
        <v>20940.39</v>
      </c>
      <c r="R4664">
        <v>318</v>
      </c>
      <c r="S4664">
        <v>130629.75</v>
      </c>
      <c r="T4664">
        <v>10994.77</v>
      </c>
      <c r="U4664">
        <v>78</v>
      </c>
      <c r="V4664">
        <v>23</v>
      </c>
      <c r="W4664">
        <v>6199.21</v>
      </c>
      <c r="X4664">
        <v>6399.21</v>
      </c>
      <c r="Y4664">
        <v>0</v>
      </c>
      <c r="Z4664">
        <v>0</v>
      </c>
      <c r="AA4664">
        <v>98694.59</v>
      </c>
      <c r="AB4664">
        <v>3910.78</v>
      </c>
      <c r="AC4664">
        <v>89433.81</v>
      </c>
      <c r="AD4664">
        <v>10</v>
      </c>
      <c r="AE4664">
        <v>13</v>
      </c>
      <c r="AF4664">
        <v>203</v>
      </c>
      <c r="AG4664">
        <v>56</v>
      </c>
      <c r="AH4664">
        <v>29</v>
      </c>
      <c r="AI4664">
        <v>22</v>
      </c>
      <c r="AJ4664">
        <v>0</v>
      </c>
      <c r="AK4664">
        <v>0</v>
      </c>
      <c r="AL4664">
        <v>0</v>
      </c>
      <c r="AM4664">
        <v>0</v>
      </c>
      <c r="AN4664">
        <v>0</v>
      </c>
      <c r="AO4664">
        <v>241</v>
      </c>
      <c r="AP4664">
        <v>1269</v>
      </c>
      <c r="AQ4664">
        <v>228</v>
      </c>
      <c r="AR4664">
        <v>1</v>
      </c>
      <c r="AS4664">
        <v>85</v>
      </c>
      <c r="AT4664">
        <v>139</v>
      </c>
      <c r="AU4664">
        <v>44</v>
      </c>
      <c r="AV4664">
        <v>18</v>
      </c>
      <c r="AW4664">
        <v>29</v>
      </c>
      <c r="AX4664">
        <v>0</v>
      </c>
      <c r="AY4664">
        <v>188</v>
      </c>
      <c r="AZ4664">
        <v>255</v>
      </c>
      <c r="BA4664">
        <v>145</v>
      </c>
      <c r="BB4664">
        <v>37</v>
      </c>
      <c r="BC4664">
        <v>25</v>
      </c>
      <c r="BD4664">
        <v>18</v>
      </c>
      <c r="BE4664">
        <v>0</v>
      </c>
      <c r="BF4664">
        <v>284</v>
      </c>
      <c r="BG4664">
        <v>6515.75</v>
      </c>
      <c r="BH4664">
        <v>8</v>
      </c>
      <c r="BI4664">
        <v>76</v>
      </c>
      <c r="BJ4664" s="2">
        <v>45944</v>
      </c>
      <c r="BK4664">
        <v>3</v>
      </c>
      <c r="BL4664" s="3" t="str">
        <f>VLOOKUP(O4664,DropDownList!$H$1:$I$7,2,FALSE)</f>
        <v>2022/23</v>
      </c>
      <c r="BM4664" s="3" t="str">
        <f t="shared" si="73"/>
        <v>SC COURT</v>
      </c>
    </row>
    <row r="4665" spans="1:65" x14ac:dyDescent="0.2">
      <c r="A4665">
        <v>2025</v>
      </c>
      <c r="B4665">
        <v>10</v>
      </c>
      <c r="C4665" t="s">
        <v>198</v>
      </c>
      <c r="D4665" t="s">
        <v>207</v>
      </c>
      <c r="E4665" t="s">
        <v>32</v>
      </c>
      <c r="F4665">
        <v>9762</v>
      </c>
      <c r="G4665" t="s">
        <v>158</v>
      </c>
      <c r="H4665" t="s">
        <v>200</v>
      </c>
      <c r="I4665" t="s">
        <v>142</v>
      </c>
      <c r="J4665" s="1">
        <v>45931</v>
      </c>
      <c r="K4665" t="s">
        <v>253</v>
      </c>
      <c r="L4665">
        <v>3</v>
      </c>
      <c r="M4665" t="s">
        <v>429</v>
      </c>
      <c r="N4665" t="s">
        <v>145</v>
      </c>
      <c r="O4665" t="s">
        <v>155</v>
      </c>
      <c r="P4665" t="s">
        <v>161</v>
      </c>
      <c r="Q4665">
        <v>360</v>
      </c>
      <c r="R4665">
        <v>289</v>
      </c>
      <c r="S4665">
        <v>6110</v>
      </c>
      <c r="T4665">
        <v>450</v>
      </c>
      <c r="U4665">
        <v>70</v>
      </c>
      <c r="V4665">
        <v>8</v>
      </c>
      <c r="W4665">
        <v>170</v>
      </c>
      <c r="X4665">
        <v>170</v>
      </c>
      <c r="Y4665">
        <v>0</v>
      </c>
      <c r="Z4665">
        <v>0</v>
      </c>
      <c r="AA4665">
        <v>5300</v>
      </c>
      <c r="AB4665">
        <v>0</v>
      </c>
      <c r="AC4665">
        <v>0</v>
      </c>
      <c r="AD4665">
        <v>8</v>
      </c>
      <c r="AE4665">
        <v>0</v>
      </c>
      <c r="AF4665">
        <v>243</v>
      </c>
      <c r="AG4665">
        <v>0</v>
      </c>
      <c r="AH4665">
        <v>27</v>
      </c>
      <c r="AI4665">
        <v>19</v>
      </c>
      <c r="AJ4665">
        <v>0</v>
      </c>
      <c r="AK4665">
        <v>0</v>
      </c>
      <c r="AL4665">
        <v>0</v>
      </c>
      <c r="AM4665">
        <v>0</v>
      </c>
      <c r="AN4665">
        <v>0</v>
      </c>
      <c r="AO4665">
        <v>219</v>
      </c>
      <c r="AP4665">
        <v>1184</v>
      </c>
      <c r="AQ4665">
        <v>212</v>
      </c>
      <c r="AR4665">
        <v>0</v>
      </c>
      <c r="AS4665">
        <v>76</v>
      </c>
      <c r="AT4665">
        <v>125</v>
      </c>
      <c r="AU4665">
        <v>43</v>
      </c>
      <c r="AV4665">
        <v>18</v>
      </c>
      <c r="AW4665">
        <v>28</v>
      </c>
      <c r="AX4665">
        <v>0</v>
      </c>
      <c r="AY4665">
        <v>176</v>
      </c>
      <c r="AZ4665">
        <v>243</v>
      </c>
      <c r="BA4665">
        <v>134</v>
      </c>
      <c r="BB4665">
        <v>35</v>
      </c>
      <c r="BC4665">
        <v>23</v>
      </c>
      <c r="BD4665">
        <v>15</v>
      </c>
      <c r="BE4665">
        <v>0</v>
      </c>
      <c r="BF4665">
        <v>259</v>
      </c>
      <c r="BG4665">
        <v>360</v>
      </c>
      <c r="BH4665">
        <v>0</v>
      </c>
      <c r="BI4665">
        <v>68</v>
      </c>
      <c r="BJ4665" s="2">
        <v>45944</v>
      </c>
      <c r="BK4665">
        <v>3</v>
      </c>
      <c r="BL4665" s="3" t="str">
        <f>VLOOKUP(O4665,DropDownList!$H$1:$I$7,2,FALSE)</f>
        <v>2022/23</v>
      </c>
      <c r="BM4665" s="3" t="str">
        <f t="shared" si="73"/>
        <v>VSUR</v>
      </c>
    </row>
    <row r="4666" spans="1:65" x14ac:dyDescent="0.2">
      <c r="A4666">
        <v>2025</v>
      </c>
      <c r="B4666">
        <v>10</v>
      </c>
      <c r="C4666" t="s">
        <v>198</v>
      </c>
      <c r="D4666" t="s">
        <v>207</v>
      </c>
      <c r="E4666" t="s">
        <v>32</v>
      </c>
      <c r="F4666">
        <v>9762</v>
      </c>
      <c r="G4666" t="s">
        <v>158</v>
      </c>
      <c r="H4666" t="s">
        <v>200</v>
      </c>
      <c r="I4666" t="s">
        <v>142</v>
      </c>
      <c r="J4666" s="1">
        <v>45931</v>
      </c>
      <c r="K4666" t="s">
        <v>253</v>
      </c>
      <c r="L4666">
        <v>3</v>
      </c>
      <c r="M4666" t="s">
        <v>429</v>
      </c>
      <c r="N4666" t="s">
        <v>145</v>
      </c>
      <c r="O4666" t="s">
        <v>156</v>
      </c>
      <c r="P4666" t="s">
        <v>159</v>
      </c>
      <c r="Q4666">
        <v>0</v>
      </c>
      <c r="R4666">
        <v>2</v>
      </c>
      <c r="S4666">
        <v>6720</v>
      </c>
      <c r="T4666">
        <v>81.099999999999994</v>
      </c>
      <c r="U4666">
        <v>0</v>
      </c>
      <c r="V4666">
        <v>0</v>
      </c>
      <c r="W4666">
        <v>0</v>
      </c>
      <c r="X4666">
        <v>0</v>
      </c>
      <c r="Y4666">
        <v>0</v>
      </c>
      <c r="Z4666">
        <v>0</v>
      </c>
      <c r="AA4666">
        <v>6638.9</v>
      </c>
      <c r="AB4666">
        <v>0</v>
      </c>
      <c r="AC4666">
        <v>0</v>
      </c>
      <c r="AD4666">
        <v>0</v>
      </c>
      <c r="AE4666">
        <v>0</v>
      </c>
      <c r="AF4666">
        <v>1</v>
      </c>
      <c r="AG4666">
        <v>0</v>
      </c>
      <c r="AH4666">
        <v>0</v>
      </c>
      <c r="AI4666">
        <v>0</v>
      </c>
      <c r="AJ4666">
        <v>0</v>
      </c>
      <c r="AK4666">
        <v>0</v>
      </c>
      <c r="AL4666">
        <v>0</v>
      </c>
      <c r="AM4666">
        <v>0</v>
      </c>
      <c r="AN4666">
        <v>0</v>
      </c>
      <c r="AO4666">
        <v>1</v>
      </c>
      <c r="AP4666">
        <v>1</v>
      </c>
      <c r="AQ4666">
        <v>1</v>
      </c>
      <c r="AR4666">
        <v>0</v>
      </c>
      <c r="AS4666">
        <v>0</v>
      </c>
      <c r="AT4666">
        <v>0</v>
      </c>
      <c r="AU4666">
        <v>0</v>
      </c>
      <c r="AV4666">
        <v>0</v>
      </c>
      <c r="AW4666">
        <v>0</v>
      </c>
      <c r="AX4666">
        <v>0</v>
      </c>
      <c r="AY4666">
        <v>0</v>
      </c>
      <c r="AZ4666">
        <v>0</v>
      </c>
      <c r="BA4666">
        <v>0</v>
      </c>
      <c r="BB4666">
        <v>0</v>
      </c>
      <c r="BC4666">
        <v>0</v>
      </c>
      <c r="BD4666">
        <v>0</v>
      </c>
      <c r="BE4666">
        <v>0</v>
      </c>
      <c r="BF4666">
        <v>0</v>
      </c>
      <c r="BG4666">
        <v>0</v>
      </c>
      <c r="BH4666">
        <v>1</v>
      </c>
      <c r="BI4666">
        <v>0</v>
      </c>
      <c r="BJ4666" s="2">
        <v>45944</v>
      </c>
      <c r="BK4666">
        <v>0</v>
      </c>
      <c r="BL4666" s="3" t="str">
        <f>VLOOKUP(O4666,DropDownList!$H$1:$I$7,2,FALSE)</f>
        <v>2023/24</v>
      </c>
      <c r="BM4666" s="3" t="str">
        <f t="shared" si="73"/>
        <v>CONF</v>
      </c>
    </row>
    <row r="4667" spans="1:65" x14ac:dyDescent="0.2">
      <c r="A4667">
        <v>2025</v>
      </c>
      <c r="B4667">
        <v>10</v>
      </c>
      <c r="C4667" t="s">
        <v>198</v>
      </c>
      <c r="D4667" t="s">
        <v>207</v>
      </c>
      <c r="E4667" t="s">
        <v>32</v>
      </c>
      <c r="F4667">
        <v>9762</v>
      </c>
      <c r="G4667" t="s">
        <v>158</v>
      </c>
      <c r="H4667" t="s">
        <v>200</v>
      </c>
      <c r="I4667" t="s">
        <v>142</v>
      </c>
      <c r="J4667" s="1">
        <v>45931</v>
      </c>
      <c r="K4667" t="s">
        <v>253</v>
      </c>
      <c r="L4667">
        <v>3</v>
      </c>
      <c r="M4667" t="s">
        <v>429</v>
      </c>
      <c r="N4667" t="s">
        <v>145</v>
      </c>
      <c r="O4667" t="s">
        <v>155</v>
      </c>
      <c r="P4667" t="s">
        <v>159</v>
      </c>
      <c r="Q4667">
        <v>0</v>
      </c>
      <c r="R4667">
        <v>2</v>
      </c>
      <c r="S4667">
        <v>46140.25</v>
      </c>
      <c r="T4667">
        <v>7.2</v>
      </c>
      <c r="U4667">
        <v>0</v>
      </c>
      <c r="V4667">
        <v>0</v>
      </c>
      <c r="W4667">
        <v>0</v>
      </c>
      <c r="X4667">
        <v>0</v>
      </c>
      <c r="Y4667">
        <v>0</v>
      </c>
      <c r="Z4667">
        <v>0</v>
      </c>
      <c r="AA4667">
        <v>46133.05</v>
      </c>
      <c r="AB4667">
        <v>0</v>
      </c>
      <c r="AC4667">
        <v>0</v>
      </c>
      <c r="AD4667">
        <v>0</v>
      </c>
      <c r="AE4667">
        <v>0</v>
      </c>
      <c r="AF4667">
        <v>0</v>
      </c>
      <c r="AG4667">
        <v>0</v>
      </c>
      <c r="AH4667">
        <v>0</v>
      </c>
      <c r="AI4667">
        <v>0</v>
      </c>
      <c r="AJ4667">
        <v>0</v>
      </c>
      <c r="AK4667">
        <v>0</v>
      </c>
      <c r="AL4667">
        <v>0</v>
      </c>
      <c r="AM4667">
        <v>0</v>
      </c>
      <c r="AN4667">
        <v>0</v>
      </c>
      <c r="AO4667">
        <v>1</v>
      </c>
      <c r="AP4667">
        <v>1</v>
      </c>
      <c r="AQ4667">
        <v>1</v>
      </c>
      <c r="AR4667">
        <v>0</v>
      </c>
      <c r="AS4667">
        <v>0</v>
      </c>
      <c r="AT4667">
        <v>0</v>
      </c>
      <c r="AU4667">
        <v>0</v>
      </c>
      <c r="AV4667">
        <v>0</v>
      </c>
      <c r="AW4667">
        <v>0</v>
      </c>
      <c r="AX4667">
        <v>0</v>
      </c>
      <c r="AY4667">
        <v>0</v>
      </c>
      <c r="AZ4667">
        <v>0</v>
      </c>
      <c r="BA4667">
        <v>0</v>
      </c>
      <c r="BB4667">
        <v>0</v>
      </c>
      <c r="BC4667">
        <v>0</v>
      </c>
      <c r="BD4667">
        <v>0</v>
      </c>
      <c r="BE4667">
        <v>0</v>
      </c>
      <c r="BF4667">
        <v>0</v>
      </c>
      <c r="BG4667">
        <v>0</v>
      </c>
      <c r="BH4667">
        <v>2</v>
      </c>
      <c r="BI4667">
        <v>0</v>
      </c>
      <c r="BJ4667" s="2">
        <v>45944</v>
      </c>
      <c r="BK4667">
        <v>0</v>
      </c>
      <c r="BL4667" s="3" t="str">
        <f>VLOOKUP(O4667,DropDownList!$H$1:$I$7,2,FALSE)</f>
        <v>2022/23</v>
      </c>
      <c r="BM4667" s="3" t="str">
        <f t="shared" si="73"/>
        <v>CONF</v>
      </c>
    </row>
    <row r="4668" spans="1:65" x14ac:dyDescent="0.2">
      <c r="A4668">
        <v>2025</v>
      </c>
      <c r="B4668">
        <v>10</v>
      </c>
      <c r="C4668" t="s">
        <v>198</v>
      </c>
      <c r="D4668" t="s">
        <v>207</v>
      </c>
      <c r="E4668" t="s">
        <v>32</v>
      </c>
      <c r="F4668">
        <v>9762</v>
      </c>
      <c r="G4668" t="s">
        <v>158</v>
      </c>
      <c r="H4668" t="s">
        <v>200</v>
      </c>
      <c r="I4668" t="s">
        <v>142</v>
      </c>
      <c r="J4668" s="1">
        <v>45931</v>
      </c>
      <c r="K4668" t="s">
        <v>253</v>
      </c>
      <c r="L4668">
        <v>3</v>
      </c>
      <c r="M4668" t="s">
        <v>429</v>
      </c>
      <c r="N4668" t="s">
        <v>145</v>
      </c>
      <c r="O4668" t="s">
        <v>156</v>
      </c>
      <c r="P4668" t="s">
        <v>160</v>
      </c>
      <c r="Q4668">
        <v>24537.43</v>
      </c>
      <c r="R4668">
        <v>321</v>
      </c>
      <c r="S4668">
        <v>122676.52</v>
      </c>
      <c r="T4668">
        <v>12185.47</v>
      </c>
      <c r="U4668">
        <v>103</v>
      </c>
      <c r="V4668">
        <v>27</v>
      </c>
      <c r="W4668">
        <v>6582.65</v>
      </c>
      <c r="X4668">
        <v>8117.65</v>
      </c>
      <c r="Y4668">
        <v>0</v>
      </c>
      <c r="Z4668">
        <v>0</v>
      </c>
      <c r="AA4668">
        <v>85953.62</v>
      </c>
      <c r="AB4668">
        <v>8268.2099999999991</v>
      </c>
      <c r="AC4668">
        <v>72928.97</v>
      </c>
      <c r="AD4668">
        <v>15</v>
      </c>
      <c r="AE4668">
        <v>12</v>
      </c>
      <c r="AF4668">
        <v>184</v>
      </c>
      <c r="AG4668">
        <v>59</v>
      </c>
      <c r="AH4668">
        <v>30</v>
      </c>
      <c r="AI4668">
        <v>44</v>
      </c>
      <c r="AJ4668">
        <v>0</v>
      </c>
      <c r="AK4668">
        <v>0</v>
      </c>
      <c r="AL4668">
        <v>0</v>
      </c>
      <c r="AM4668">
        <v>0</v>
      </c>
      <c r="AN4668">
        <v>0</v>
      </c>
      <c r="AO4668">
        <v>232</v>
      </c>
      <c r="AP4668">
        <v>981</v>
      </c>
      <c r="AQ4668">
        <v>210</v>
      </c>
      <c r="AR4668">
        <v>0</v>
      </c>
      <c r="AS4668">
        <v>64</v>
      </c>
      <c r="AT4668">
        <v>49</v>
      </c>
      <c r="AU4668">
        <v>19</v>
      </c>
      <c r="AV4668">
        <v>8</v>
      </c>
      <c r="AW4668">
        <v>32</v>
      </c>
      <c r="AX4668">
        <v>0</v>
      </c>
      <c r="AY4668">
        <v>186</v>
      </c>
      <c r="AZ4668">
        <v>230</v>
      </c>
      <c r="BA4668">
        <v>104</v>
      </c>
      <c r="BB4668">
        <v>17</v>
      </c>
      <c r="BC4668">
        <v>10</v>
      </c>
      <c r="BD4668">
        <v>8</v>
      </c>
      <c r="BE4668">
        <v>0</v>
      </c>
      <c r="BF4668">
        <v>282</v>
      </c>
      <c r="BG4668">
        <v>12940.16</v>
      </c>
      <c r="BH4668">
        <v>4</v>
      </c>
      <c r="BI4668">
        <v>96</v>
      </c>
      <c r="BJ4668" s="2">
        <v>45944</v>
      </c>
      <c r="BK4668">
        <v>1</v>
      </c>
      <c r="BL4668" s="3" t="str">
        <f>VLOOKUP(O4668,DropDownList!$H$1:$I$7,2,FALSE)</f>
        <v>2023/24</v>
      </c>
      <c r="BM4668" s="3" t="str">
        <f t="shared" si="73"/>
        <v>SC COURT</v>
      </c>
    </row>
    <row r="4669" spans="1:65" x14ac:dyDescent="0.2">
      <c r="A4669">
        <v>2025</v>
      </c>
      <c r="B4669">
        <v>10</v>
      </c>
      <c r="C4669" t="s">
        <v>198</v>
      </c>
      <c r="D4669" t="s">
        <v>207</v>
      </c>
      <c r="E4669" t="s">
        <v>32</v>
      </c>
      <c r="F4669">
        <v>9762</v>
      </c>
      <c r="G4669" t="s">
        <v>158</v>
      </c>
      <c r="H4669" t="s">
        <v>200</v>
      </c>
      <c r="I4669" t="s">
        <v>142</v>
      </c>
      <c r="J4669" s="1">
        <v>45931</v>
      </c>
      <c r="K4669" t="s">
        <v>253</v>
      </c>
      <c r="L4669">
        <v>3</v>
      </c>
      <c r="M4669" t="s">
        <v>429</v>
      </c>
      <c r="N4669" t="s">
        <v>145</v>
      </c>
      <c r="O4669" t="s">
        <v>149</v>
      </c>
      <c r="P4669" t="s">
        <v>161</v>
      </c>
      <c r="Q4669">
        <v>190</v>
      </c>
      <c r="R4669">
        <v>46</v>
      </c>
      <c r="S4669">
        <v>1185</v>
      </c>
      <c r="T4669">
        <v>0</v>
      </c>
      <c r="U4669">
        <v>30</v>
      </c>
      <c r="V4669">
        <v>10</v>
      </c>
      <c r="W4669">
        <v>190</v>
      </c>
      <c r="X4669">
        <v>190</v>
      </c>
      <c r="Y4669">
        <v>0</v>
      </c>
      <c r="Z4669">
        <v>0</v>
      </c>
      <c r="AA4669">
        <v>995</v>
      </c>
      <c r="AB4669">
        <v>0</v>
      </c>
      <c r="AC4669">
        <v>0</v>
      </c>
      <c r="AD4669">
        <v>10</v>
      </c>
      <c r="AE4669">
        <v>0</v>
      </c>
      <c r="AF4669">
        <v>36</v>
      </c>
      <c r="AG4669">
        <v>0</v>
      </c>
      <c r="AH4669">
        <v>0</v>
      </c>
      <c r="AI4669">
        <v>10</v>
      </c>
      <c r="AJ4669">
        <v>0</v>
      </c>
      <c r="AK4669">
        <v>0</v>
      </c>
      <c r="AL4669">
        <v>0</v>
      </c>
      <c r="AM4669">
        <v>0</v>
      </c>
      <c r="AN4669">
        <v>0</v>
      </c>
      <c r="AO4669">
        <v>21</v>
      </c>
      <c r="AP4669">
        <v>41</v>
      </c>
      <c r="AQ4669">
        <v>21</v>
      </c>
      <c r="AR4669">
        <v>0</v>
      </c>
      <c r="AS4669">
        <v>4</v>
      </c>
      <c r="AT4669">
        <v>0</v>
      </c>
      <c r="AU4669">
        <v>0</v>
      </c>
      <c r="AV4669">
        <v>0</v>
      </c>
      <c r="AW4669">
        <v>1</v>
      </c>
      <c r="AX4669">
        <v>0</v>
      </c>
      <c r="AY4669">
        <v>0</v>
      </c>
      <c r="AZ4669">
        <v>7</v>
      </c>
      <c r="BA4669">
        <v>0</v>
      </c>
      <c r="BB4669">
        <v>1</v>
      </c>
      <c r="BC4669">
        <v>0</v>
      </c>
      <c r="BD4669">
        <v>0</v>
      </c>
      <c r="BE4669">
        <v>0</v>
      </c>
      <c r="BF4669">
        <v>44</v>
      </c>
      <c r="BG4669">
        <v>190</v>
      </c>
      <c r="BH4669">
        <v>0</v>
      </c>
      <c r="BI4669">
        <v>29</v>
      </c>
      <c r="BJ4669" s="2">
        <v>45944</v>
      </c>
      <c r="BK4669">
        <v>0</v>
      </c>
      <c r="BL4669" s="3" t="str">
        <f>VLOOKUP(O4669,DropDownList!$H$1:$I$7,2,FALSE)</f>
        <v>2025/26</v>
      </c>
      <c r="BM4669" s="3" t="str">
        <f t="shared" si="73"/>
        <v>VSUR</v>
      </c>
    </row>
    <row r="4670" spans="1:65" x14ac:dyDescent="0.2">
      <c r="A4670">
        <v>2025</v>
      </c>
      <c r="B4670">
        <v>10</v>
      </c>
      <c r="C4670" t="s">
        <v>198</v>
      </c>
      <c r="D4670" t="s">
        <v>207</v>
      </c>
      <c r="E4670" t="s">
        <v>32</v>
      </c>
      <c r="F4670">
        <v>9762</v>
      </c>
      <c r="G4670" t="s">
        <v>158</v>
      </c>
      <c r="H4670" t="s">
        <v>200</v>
      </c>
      <c r="I4670" t="s">
        <v>142</v>
      </c>
      <c r="J4670" s="1">
        <v>45931</v>
      </c>
      <c r="K4670" t="s">
        <v>253</v>
      </c>
      <c r="L4670">
        <v>3</v>
      </c>
      <c r="M4670" t="s">
        <v>429</v>
      </c>
      <c r="N4670" t="s">
        <v>145</v>
      </c>
      <c r="O4670" t="s">
        <v>149</v>
      </c>
      <c r="P4670" t="s">
        <v>160</v>
      </c>
      <c r="Q4670">
        <v>11754.26</v>
      </c>
      <c r="R4670">
        <v>51</v>
      </c>
      <c r="S4670">
        <v>26805</v>
      </c>
      <c r="T4670">
        <v>0</v>
      </c>
      <c r="U4670">
        <v>34</v>
      </c>
      <c r="V4670">
        <v>21</v>
      </c>
      <c r="W4670">
        <v>4404.28</v>
      </c>
      <c r="X4670">
        <v>8309.2800000000007</v>
      </c>
      <c r="Y4670">
        <v>0</v>
      </c>
      <c r="Z4670">
        <v>0</v>
      </c>
      <c r="AA4670">
        <v>15050.74</v>
      </c>
      <c r="AB4670">
        <v>640.02</v>
      </c>
      <c r="AC4670">
        <v>13395.72</v>
      </c>
      <c r="AD4670">
        <v>11</v>
      </c>
      <c r="AE4670">
        <v>10</v>
      </c>
      <c r="AF4670">
        <v>17</v>
      </c>
      <c r="AG4670">
        <v>23</v>
      </c>
      <c r="AH4670">
        <v>0</v>
      </c>
      <c r="AI4670">
        <v>11</v>
      </c>
      <c r="AJ4670">
        <v>0</v>
      </c>
      <c r="AK4670">
        <v>0</v>
      </c>
      <c r="AL4670">
        <v>0</v>
      </c>
      <c r="AM4670">
        <v>0</v>
      </c>
      <c r="AN4670">
        <v>0</v>
      </c>
      <c r="AO4670">
        <v>25</v>
      </c>
      <c r="AP4670">
        <v>47</v>
      </c>
      <c r="AQ4670">
        <v>24</v>
      </c>
      <c r="AR4670">
        <v>0</v>
      </c>
      <c r="AS4670">
        <v>4</v>
      </c>
      <c r="AT4670">
        <v>0</v>
      </c>
      <c r="AU4670">
        <v>0</v>
      </c>
      <c r="AV4670">
        <v>0</v>
      </c>
      <c r="AW4670">
        <v>2</v>
      </c>
      <c r="AX4670">
        <v>0</v>
      </c>
      <c r="AY4670">
        <v>1</v>
      </c>
      <c r="AZ4670">
        <v>8</v>
      </c>
      <c r="BA4670">
        <v>0</v>
      </c>
      <c r="BB4670">
        <v>1</v>
      </c>
      <c r="BC4670">
        <v>0</v>
      </c>
      <c r="BD4670">
        <v>0</v>
      </c>
      <c r="BE4670">
        <v>0</v>
      </c>
      <c r="BF4670">
        <v>48</v>
      </c>
      <c r="BG4670">
        <v>4380</v>
      </c>
      <c r="BH4670">
        <v>0</v>
      </c>
      <c r="BI4670">
        <v>32</v>
      </c>
      <c r="BJ4670" s="2">
        <v>45944</v>
      </c>
      <c r="BK4670">
        <v>0</v>
      </c>
      <c r="BL4670" s="3" t="str">
        <f>VLOOKUP(O4670,DropDownList!$H$1:$I$7,2,FALSE)</f>
        <v>2025/26</v>
      </c>
      <c r="BM4670" s="3" t="str">
        <f t="shared" si="73"/>
        <v>SC COURT</v>
      </c>
    </row>
    <row r="4671" spans="1:65" x14ac:dyDescent="0.2">
      <c r="A4671">
        <v>2025</v>
      </c>
      <c r="B4671">
        <v>10</v>
      </c>
      <c r="C4671" t="s">
        <v>198</v>
      </c>
      <c r="D4671" t="s">
        <v>207</v>
      </c>
      <c r="E4671" t="s">
        <v>32</v>
      </c>
      <c r="F4671">
        <v>9762</v>
      </c>
      <c r="G4671" t="s">
        <v>158</v>
      </c>
      <c r="H4671" t="s">
        <v>200</v>
      </c>
      <c r="I4671" t="s">
        <v>142</v>
      </c>
      <c r="J4671" s="1">
        <v>45931</v>
      </c>
      <c r="K4671" t="s">
        <v>253</v>
      </c>
      <c r="L4671">
        <v>3</v>
      </c>
      <c r="M4671" t="s">
        <v>429</v>
      </c>
      <c r="N4671" t="s">
        <v>145</v>
      </c>
      <c r="O4671" t="s">
        <v>147</v>
      </c>
      <c r="P4671" t="s">
        <v>160</v>
      </c>
      <c r="Q4671">
        <v>47840.59</v>
      </c>
      <c r="R4671">
        <v>245</v>
      </c>
      <c r="S4671">
        <v>111838.11</v>
      </c>
      <c r="T4671">
        <v>7877.31</v>
      </c>
      <c r="U4671">
        <v>133</v>
      </c>
      <c r="V4671">
        <v>33</v>
      </c>
      <c r="W4671">
        <v>16776.47</v>
      </c>
      <c r="X4671">
        <v>19016.47</v>
      </c>
      <c r="Y4671">
        <v>0</v>
      </c>
      <c r="Z4671">
        <v>0</v>
      </c>
      <c r="AA4671">
        <v>56120.21</v>
      </c>
      <c r="AB4671">
        <v>4822.66</v>
      </c>
      <c r="AC4671">
        <v>47696.47</v>
      </c>
      <c r="AD4671">
        <v>17</v>
      </c>
      <c r="AE4671">
        <v>16</v>
      </c>
      <c r="AF4671">
        <v>98</v>
      </c>
      <c r="AG4671">
        <v>69</v>
      </c>
      <c r="AH4671">
        <v>12</v>
      </c>
      <c r="AI4671">
        <v>64</v>
      </c>
      <c r="AJ4671">
        <v>0</v>
      </c>
      <c r="AK4671">
        <v>0</v>
      </c>
      <c r="AL4671">
        <v>0</v>
      </c>
      <c r="AM4671">
        <v>0</v>
      </c>
      <c r="AN4671">
        <v>0</v>
      </c>
      <c r="AO4671">
        <v>187</v>
      </c>
      <c r="AP4671">
        <v>594</v>
      </c>
      <c r="AQ4671">
        <v>173</v>
      </c>
      <c r="AR4671">
        <v>0</v>
      </c>
      <c r="AS4671">
        <v>43</v>
      </c>
      <c r="AT4671">
        <v>18</v>
      </c>
      <c r="AU4671">
        <v>13</v>
      </c>
      <c r="AV4671">
        <v>4</v>
      </c>
      <c r="AW4671">
        <v>14</v>
      </c>
      <c r="AX4671">
        <v>0</v>
      </c>
      <c r="AY4671">
        <v>114</v>
      </c>
      <c r="AZ4671">
        <v>138</v>
      </c>
      <c r="BA4671">
        <v>30</v>
      </c>
      <c r="BB4671">
        <v>10</v>
      </c>
      <c r="BC4671">
        <v>5</v>
      </c>
      <c r="BD4671">
        <v>4</v>
      </c>
      <c r="BE4671">
        <v>0</v>
      </c>
      <c r="BF4671">
        <v>230</v>
      </c>
      <c r="BG4671">
        <v>23060</v>
      </c>
      <c r="BH4671">
        <v>2</v>
      </c>
      <c r="BI4671">
        <v>125</v>
      </c>
      <c r="BJ4671" s="2">
        <v>45944</v>
      </c>
      <c r="BK4671">
        <v>0</v>
      </c>
      <c r="BL4671" s="3" t="str">
        <f>VLOOKUP(O4671,DropDownList!$H$1:$I$7,2,FALSE)</f>
        <v>2024/25</v>
      </c>
      <c r="BM4671" s="3" t="str">
        <f t="shared" si="73"/>
        <v>SC COURT</v>
      </c>
    </row>
    <row r="4672" spans="1:65" x14ac:dyDescent="0.2">
      <c r="A4672">
        <v>2025</v>
      </c>
      <c r="B4672">
        <v>10</v>
      </c>
      <c r="C4672" t="s">
        <v>198</v>
      </c>
      <c r="D4672" t="s">
        <v>207</v>
      </c>
      <c r="E4672" t="s">
        <v>32</v>
      </c>
      <c r="F4672">
        <v>9762</v>
      </c>
      <c r="G4672" t="s">
        <v>158</v>
      </c>
      <c r="H4672" t="s">
        <v>200</v>
      </c>
      <c r="I4672" t="s">
        <v>142</v>
      </c>
      <c r="J4672" s="1">
        <v>45931</v>
      </c>
      <c r="K4672" t="s">
        <v>253</v>
      </c>
      <c r="L4672">
        <v>3</v>
      </c>
      <c r="M4672" t="s">
        <v>429</v>
      </c>
      <c r="N4672" t="s">
        <v>145</v>
      </c>
      <c r="O4672" t="s">
        <v>156</v>
      </c>
      <c r="P4672" t="s">
        <v>161</v>
      </c>
      <c r="Q4672">
        <v>748.56</v>
      </c>
      <c r="R4672">
        <v>301</v>
      </c>
      <c r="S4672">
        <v>5885</v>
      </c>
      <c r="T4672">
        <v>410</v>
      </c>
      <c r="U4672">
        <v>100</v>
      </c>
      <c r="V4672">
        <v>15</v>
      </c>
      <c r="W4672">
        <v>290</v>
      </c>
      <c r="X4672">
        <v>290</v>
      </c>
      <c r="Y4672">
        <v>0</v>
      </c>
      <c r="Z4672">
        <v>0</v>
      </c>
      <c r="AA4672">
        <v>4726.4399999999996</v>
      </c>
      <c r="AB4672">
        <v>0</v>
      </c>
      <c r="AC4672">
        <v>0</v>
      </c>
      <c r="AD4672">
        <v>15</v>
      </c>
      <c r="AE4672">
        <v>0</v>
      </c>
      <c r="AF4672">
        <v>230</v>
      </c>
      <c r="AG4672">
        <v>2</v>
      </c>
      <c r="AH4672">
        <v>25</v>
      </c>
      <c r="AI4672">
        <v>44</v>
      </c>
      <c r="AJ4672">
        <v>0</v>
      </c>
      <c r="AK4672">
        <v>0</v>
      </c>
      <c r="AL4672">
        <v>0</v>
      </c>
      <c r="AM4672">
        <v>0</v>
      </c>
      <c r="AN4672">
        <v>0</v>
      </c>
      <c r="AO4672">
        <v>215</v>
      </c>
      <c r="AP4672">
        <v>925</v>
      </c>
      <c r="AQ4672">
        <v>197</v>
      </c>
      <c r="AR4672">
        <v>0</v>
      </c>
      <c r="AS4672">
        <v>61</v>
      </c>
      <c r="AT4672">
        <v>44</v>
      </c>
      <c r="AU4672">
        <v>19</v>
      </c>
      <c r="AV4672">
        <v>8</v>
      </c>
      <c r="AW4672">
        <v>28</v>
      </c>
      <c r="AX4672">
        <v>0</v>
      </c>
      <c r="AY4672">
        <v>177</v>
      </c>
      <c r="AZ4672">
        <v>216</v>
      </c>
      <c r="BA4672">
        <v>96</v>
      </c>
      <c r="BB4672">
        <v>17</v>
      </c>
      <c r="BC4672">
        <v>10</v>
      </c>
      <c r="BD4672">
        <v>9</v>
      </c>
      <c r="BE4672">
        <v>0</v>
      </c>
      <c r="BF4672">
        <v>267</v>
      </c>
      <c r="BG4672">
        <v>720</v>
      </c>
      <c r="BH4672">
        <v>0</v>
      </c>
      <c r="BI4672">
        <v>93</v>
      </c>
      <c r="BJ4672" s="2">
        <v>45944</v>
      </c>
      <c r="BK4672">
        <v>1</v>
      </c>
      <c r="BL4672" s="3" t="str">
        <f>VLOOKUP(O4672,DropDownList!$H$1:$I$7,2,FALSE)</f>
        <v>2023/24</v>
      </c>
      <c r="BM4672" s="3" t="str">
        <f t="shared" si="73"/>
        <v>VSUR</v>
      </c>
    </row>
    <row r="4673" spans="1:65" x14ac:dyDescent="0.2">
      <c r="A4673">
        <v>2025</v>
      </c>
      <c r="B4673">
        <v>10</v>
      </c>
      <c r="C4673" t="s">
        <v>198</v>
      </c>
      <c r="D4673" t="s">
        <v>207</v>
      </c>
      <c r="E4673" t="s">
        <v>32</v>
      </c>
      <c r="F4673">
        <v>9762</v>
      </c>
      <c r="G4673" t="s">
        <v>158</v>
      </c>
      <c r="H4673" t="s">
        <v>200</v>
      </c>
      <c r="I4673" t="s">
        <v>142</v>
      </c>
      <c r="J4673" s="1">
        <v>45931</v>
      </c>
      <c r="K4673" t="s">
        <v>253</v>
      </c>
      <c r="L4673">
        <v>3</v>
      </c>
      <c r="M4673" t="s">
        <v>429</v>
      </c>
      <c r="N4673" t="s">
        <v>145</v>
      </c>
      <c r="O4673" t="s">
        <v>149</v>
      </c>
      <c r="P4673" t="s">
        <v>159</v>
      </c>
      <c r="Q4673">
        <v>0</v>
      </c>
      <c r="R4673">
        <v>1</v>
      </c>
      <c r="S4673">
        <v>6000</v>
      </c>
      <c r="T4673">
        <v>0</v>
      </c>
      <c r="U4673">
        <v>0</v>
      </c>
      <c r="V4673">
        <v>0</v>
      </c>
      <c r="W4673">
        <v>0</v>
      </c>
      <c r="X4673">
        <v>0</v>
      </c>
      <c r="Y4673">
        <v>0</v>
      </c>
      <c r="Z4673">
        <v>0</v>
      </c>
      <c r="AA4673">
        <v>6000</v>
      </c>
      <c r="AB4673">
        <v>0</v>
      </c>
      <c r="AC4673">
        <v>0</v>
      </c>
      <c r="AD4673">
        <v>0</v>
      </c>
      <c r="AE4673">
        <v>0</v>
      </c>
      <c r="AF4673">
        <v>1</v>
      </c>
      <c r="AG4673">
        <v>0</v>
      </c>
      <c r="AH4673">
        <v>0</v>
      </c>
      <c r="AI4673">
        <v>0</v>
      </c>
      <c r="AJ4673">
        <v>0</v>
      </c>
      <c r="AK4673">
        <v>0</v>
      </c>
      <c r="AL4673">
        <v>0</v>
      </c>
      <c r="AM4673">
        <v>0</v>
      </c>
      <c r="AN4673">
        <v>0</v>
      </c>
      <c r="AO4673">
        <v>0</v>
      </c>
      <c r="AP4673">
        <v>0</v>
      </c>
      <c r="AQ4673">
        <v>0</v>
      </c>
      <c r="AR4673">
        <v>0</v>
      </c>
      <c r="AS4673">
        <v>0</v>
      </c>
      <c r="AT4673">
        <v>0</v>
      </c>
      <c r="AU4673">
        <v>0</v>
      </c>
      <c r="AV4673">
        <v>0</v>
      </c>
      <c r="AW4673">
        <v>0</v>
      </c>
      <c r="AX4673">
        <v>0</v>
      </c>
      <c r="AY4673">
        <v>0</v>
      </c>
      <c r="AZ4673">
        <v>0</v>
      </c>
      <c r="BA4673">
        <v>0</v>
      </c>
      <c r="BB4673">
        <v>0</v>
      </c>
      <c r="BC4673">
        <v>0</v>
      </c>
      <c r="BD4673">
        <v>0</v>
      </c>
      <c r="BE4673">
        <v>0</v>
      </c>
      <c r="BF4673">
        <v>0</v>
      </c>
      <c r="BG4673">
        <v>0</v>
      </c>
      <c r="BH4673">
        <v>0</v>
      </c>
      <c r="BI4673">
        <v>0</v>
      </c>
      <c r="BJ4673" s="2">
        <v>45944</v>
      </c>
      <c r="BK4673">
        <v>0</v>
      </c>
      <c r="BL4673" s="3" t="str">
        <f>VLOOKUP(O4673,DropDownList!$H$1:$I$7,2,FALSE)</f>
        <v>2025/26</v>
      </c>
      <c r="BM4673" s="3" t="str">
        <f t="shared" si="73"/>
        <v>CONF</v>
      </c>
    </row>
    <row r="4674" spans="1:65" x14ac:dyDescent="0.2">
      <c r="A4674">
        <v>2025</v>
      </c>
      <c r="B4674">
        <v>10</v>
      </c>
      <c r="C4674" t="s">
        <v>198</v>
      </c>
      <c r="D4674" t="s">
        <v>207</v>
      </c>
      <c r="E4674" t="s">
        <v>32</v>
      </c>
      <c r="F4674">
        <v>9762</v>
      </c>
      <c r="G4674" t="s">
        <v>158</v>
      </c>
      <c r="H4674" t="s">
        <v>200</v>
      </c>
      <c r="I4674" t="s">
        <v>142</v>
      </c>
      <c r="J4674" s="1">
        <v>45931</v>
      </c>
      <c r="K4674" t="s">
        <v>253</v>
      </c>
      <c r="L4674">
        <v>3</v>
      </c>
      <c r="M4674" t="s">
        <v>429</v>
      </c>
      <c r="N4674" t="s">
        <v>145</v>
      </c>
      <c r="O4674" t="s">
        <v>147</v>
      </c>
      <c r="P4674" t="s">
        <v>159</v>
      </c>
      <c r="Q4674">
        <v>12049.1</v>
      </c>
      <c r="R4674">
        <v>2</v>
      </c>
      <c r="S4674">
        <v>156245</v>
      </c>
      <c r="T4674">
        <v>70</v>
      </c>
      <c r="U4674">
        <v>1</v>
      </c>
      <c r="V4674">
        <v>1</v>
      </c>
      <c r="W4674">
        <v>12049.1</v>
      </c>
      <c r="X4674">
        <v>12049.1</v>
      </c>
      <c r="Y4674">
        <v>0</v>
      </c>
      <c r="Z4674">
        <v>0</v>
      </c>
      <c r="AA4674">
        <v>144125.9</v>
      </c>
      <c r="AB4674">
        <v>0</v>
      </c>
      <c r="AC4674">
        <v>0</v>
      </c>
      <c r="AD4674">
        <v>0</v>
      </c>
      <c r="AE4674">
        <v>1</v>
      </c>
      <c r="AF4674">
        <v>0</v>
      </c>
      <c r="AG4674">
        <v>1</v>
      </c>
      <c r="AH4674">
        <v>0</v>
      </c>
      <c r="AI4674">
        <v>0</v>
      </c>
      <c r="AJ4674">
        <v>0</v>
      </c>
      <c r="AK4674">
        <v>0</v>
      </c>
      <c r="AL4674">
        <v>0</v>
      </c>
      <c r="AM4674">
        <v>0</v>
      </c>
      <c r="AN4674">
        <v>0</v>
      </c>
      <c r="AO4674">
        <v>1</v>
      </c>
      <c r="AP4674">
        <v>3</v>
      </c>
      <c r="AQ4674">
        <v>0</v>
      </c>
      <c r="AR4674">
        <v>0</v>
      </c>
      <c r="AS4674">
        <v>0</v>
      </c>
      <c r="AT4674">
        <v>0</v>
      </c>
      <c r="AU4674">
        <v>1</v>
      </c>
      <c r="AV4674">
        <v>0</v>
      </c>
      <c r="AW4674">
        <v>1</v>
      </c>
      <c r="AX4674">
        <v>0</v>
      </c>
      <c r="AY4674">
        <v>0</v>
      </c>
      <c r="AZ4674">
        <v>0</v>
      </c>
      <c r="BA4674">
        <v>0</v>
      </c>
      <c r="BB4674">
        <v>0</v>
      </c>
      <c r="BC4674">
        <v>0</v>
      </c>
      <c r="BD4674">
        <v>0</v>
      </c>
      <c r="BE4674">
        <v>0</v>
      </c>
      <c r="BF4674">
        <v>0</v>
      </c>
      <c r="BG4674">
        <v>0</v>
      </c>
      <c r="BH4674">
        <v>1</v>
      </c>
      <c r="BI4674">
        <v>0</v>
      </c>
      <c r="BJ4674" s="2">
        <v>45944</v>
      </c>
      <c r="BK4674">
        <v>0</v>
      </c>
      <c r="BL4674" s="3" t="str">
        <f>VLOOKUP(O4674,DropDownList!$H$1:$I$7,2,FALSE)</f>
        <v>2024/25</v>
      </c>
      <c r="BM4674" s="3" t="str">
        <f t="shared" si="73"/>
        <v>CONF</v>
      </c>
    </row>
    <row r="4675" spans="1:65" x14ac:dyDescent="0.2">
      <c r="A4675">
        <v>2025</v>
      </c>
      <c r="B4675">
        <v>10</v>
      </c>
      <c r="C4675" t="s">
        <v>198</v>
      </c>
      <c r="D4675" t="s">
        <v>207</v>
      </c>
      <c r="E4675" t="s">
        <v>32</v>
      </c>
      <c r="F4675">
        <v>9762</v>
      </c>
      <c r="G4675" t="s">
        <v>158</v>
      </c>
      <c r="H4675" t="s">
        <v>200</v>
      </c>
      <c r="I4675" t="s">
        <v>142</v>
      </c>
      <c r="J4675" s="1">
        <v>45931</v>
      </c>
      <c r="K4675" t="s">
        <v>253</v>
      </c>
      <c r="L4675">
        <v>3</v>
      </c>
      <c r="M4675" t="s">
        <v>429</v>
      </c>
      <c r="N4675" t="s">
        <v>145</v>
      </c>
      <c r="O4675" t="s">
        <v>147</v>
      </c>
      <c r="P4675" t="s">
        <v>161</v>
      </c>
      <c r="Q4675">
        <v>1268.92</v>
      </c>
      <c r="R4675">
        <v>237</v>
      </c>
      <c r="S4675">
        <v>5305</v>
      </c>
      <c r="T4675">
        <v>435</v>
      </c>
      <c r="U4675">
        <v>130</v>
      </c>
      <c r="V4675">
        <v>18</v>
      </c>
      <c r="W4675">
        <v>445</v>
      </c>
      <c r="X4675">
        <v>445</v>
      </c>
      <c r="Y4675">
        <v>0</v>
      </c>
      <c r="Z4675">
        <v>0</v>
      </c>
      <c r="AA4675">
        <v>3601.08</v>
      </c>
      <c r="AB4675">
        <v>0</v>
      </c>
      <c r="AC4675">
        <v>0</v>
      </c>
      <c r="AD4675">
        <v>18</v>
      </c>
      <c r="AE4675">
        <v>0</v>
      </c>
      <c r="AF4675">
        <v>156</v>
      </c>
      <c r="AG4675">
        <v>1</v>
      </c>
      <c r="AH4675">
        <v>11</v>
      </c>
      <c r="AI4675">
        <v>69</v>
      </c>
      <c r="AJ4675">
        <v>0</v>
      </c>
      <c r="AK4675">
        <v>0</v>
      </c>
      <c r="AL4675">
        <v>0</v>
      </c>
      <c r="AM4675">
        <v>0</v>
      </c>
      <c r="AN4675">
        <v>0</v>
      </c>
      <c r="AO4675">
        <v>181</v>
      </c>
      <c r="AP4675">
        <v>575</v>
      </c>
      <c r="AQ4675">
        <v>168</v>
      </c>
      <c r="AR4675">
        <v>0</v>
      </c>
      <c r="AS4675">
        <v>36</v>
      </c>
      <c r="AT4675">
        <v>19</v>
      </c>
      <c r="AU4675">
        <v>13</v>
      </c>
      <c r="AV4675">
        <v>4</v>
      </c>
      <c r="AW4675">
        <v>13</v>
      </c>
      <c r="AX4675">
        <v>0</v>
      </c>
      <c r="AY4675">
        <v>113</v>
      </c>
      <c r="AZ4675">
        <v>134</v>
      </c>
      <c r="BA4675">
        <v>26</v>
      </c>
      <c r="BB4675">
        <v>10</v>
      </c>
      <c r="BC4675">
        <v>6</v>
      </c>
      <c r="BD4675">
        <v>4</v>
      </c>
      <c r="BE4675">
        <v>0</v>
      </c>
      <c r="BF4675">
        <v>223</v>
      </c>
      <c r="BG4675">
        <v>1255</v>
      </c>
      <c r="BH4675">
        <v>0</v>
      </c>
      <c r="BI4675">
        <v>123</v>
      </c>
      <c r="BJ4675" s="2">
        <v>45944</v>
      </c>
      <c r="BK4675">
        <v>0</v>
      </c>
      <c r="BL4675" s="3" t="str">
        <f>VLOOKUP(O4675,DropDownList!$H$1:$I$7,2,FALSE)</f>
        <v>2024/25</v>
      </c>
      <c r="BM4675" s="3" t="str">
        <f t="shared" si="73"/>
        <v>VSUR</v>
      </c>
    </row>
    <row r="4676" spans="1:65" x14ac:dyDescent="0.2">
      <c r="A4676">
        <v>2025</v>
      </c>
      <c r="B4676">
        <v>10</v>
      </c>
      <c r="C4676" t="s">
        <v>198</v>
      </c>
      <c r="D4676" t="s">
        <v>208</v>
      </c>
      <c r="E4676" t="s">
        <v>33</v>
      </c>
      <c r="F4676">
        <v>9261</v>
      </c>
      <c r="G4676" t="s">
        <v>141</v>
      </c>
      <c r="H4676" t="s">
        <v>209</v>
      </c>
      <c r="I4676" t="s">
        <v>142</v>
      </c>
      <c r="J4676" s="1">
        <v>45931</v>
      </c>
      <c r="K4676" t="s">
        <v>253</v>
      </c>
      <c r="L4676">
        <v>3</v>
      </c>
      <c r="M4676" t="s">
        <v>429</v>
      </c>
      <c r="N4676" t="s">
        <v>145</v>
      </c>
      <c r="O4676" t="s">
        <v>147</v>
      </c>
      <c r="P4676" t="s">
        <v>150</v>
      </c>
      <c r="Q4676">
        <v>58744.5</v>
      </c>
      <c r="R4676">
        <v>692</v>
      </c>
      <c r="S4676">
        <v>120261.13</v>
      </c>
      <c r="T4676">
        <v>11973.12</v>
      </c>
      <c r="U4676">
        <v>367</v>
      </c>
      <c r="V4676">
        <v>185</v>
      </c>
      <c r="W4676">
        <v>27777.32</v>
      </c>
      <c r="X4676">
        <v>30714.720000000001</v>
      </c>
      <c r="Y4676">
        <v>618</v>
      </c>
      <c r="Z4676">
        <v>108288.01</v>
      </c>
      <c r="AA4676">
        <v>49543.51</v>
      </c>
      <c r="AB4676">
        <v>16586.91</v>
      </c>
      <c r="AC4676">
        <v>32956.6</v>
      </c>
      <c r="AD4676">
        <v>148</v>
      </c>
      <c r="AE4676">
        <v>37</v>
      </c>
      <c r="AF4676">
        <v>246</v>
      </c>
      <c r="AG4676">
        <v>120</v>
      </c>
      <c r="AH4676">
        <v>74</v>
      </c>
      <c r="AI4676">
        <v>247</v>
      </c>
      <c r="AJ4676">
        <v>89</v>
      </c>
      <c r="AK4676">
        <v>73</v>
      </c>
      <c r="AL4676">
        <v>9</v>
      </c>
      <c r="AM4676">
        <v>19</v>
      </c>
      <c r="AN4676">
        <v>2</v>
      </c>
      <c r="AO4676">
        <v>514</v>
      </c>
      <c r="AP4676">
        <v>1736</v>
      </c>
      <c r="AQ4676">
        <v>554</v>
      </c>
      <c r="AR4676">
        <v>0</v>
      </c>
      <c r="AS4676">
        <v>159</v>
      </c>
      <c r="AT4676">
        <v>0</v>
      </c>
      <c r="AU4676">
        <v>5</v>
      </c>
      <c r="AV4676">
        <v>2</v>
      </c>
      <c r="AW4676">
        <v>0</v>
      </c>
      <c r="AX4676">
        <v>0</v>
      </c>
      <c r="AY4676">
        <v>262</v>
      </c>
      <c r="AZ4676">
        <v>451</v>
      </c>
      <c r="BA4676">
        <v>203</v>
      </c>
      <c r="BB4676">
        <v>21</v>
      </c>
      <c r="BC4676">
        <v>9</v>
      </c>
      <c r="BD4676">
        <v>3</v>
      </c>
      <c r="BE4676">
        <v>0</v>
      </c>
      <c r="BF4676">
        <v>522</v>
      </c>
      <c r="BG4676">
        <v>40875.18</v>
      </c>
      <c r="BH4676">
        <v>5</v>
      </c>
      <c r="BI4676">
        <v>366</v>
      </c>
      <c r="BJ4676" s="2">
        <v>45944</v>
      </c>
      <c r="BK4676">
        <v>0</v>
      </c>
      <c r="BL4676" s="3" t="str">
        <f>VLOOKUP(O4676,DropDownList!$H$1:$I$7,2,FALSE)</f>
        <v>2024/25</v>
      </c>
      <c r="BM4676" s="3" t="str">
        <f t="shared" si="73"/>
        <v>FISCAL FINES</v>
      </c>
    </row>
    <row r="4677" spans="1:65" x14ac:dyDescent="0.2">
      <c r="A4677">
        <v>2025</v>
      </c>
      <c r="B4677">
        <v>10</v>
      </c>
      <c r="C4677" t="s">
        <v>198</v>
      </c>
      <c r="D4677" t="s">
        <v>208</v>
      </c>
      <c r="E4677" t="s">
        <v>33</v>
      </c>
      <c r="F4677">
        <v>9261</v>
      </c>
      <c r="G4677" t="s">
        <v>141</v>
      </c>
      <c r="H4677" t="s">
        <v>209</v>
      </c>
      <c r="I4677" t="s">
        <v>142</v>
      </c>
      <c r="J4677" s="1">
        <v>45931</v>
      </c>
      <c r="K4677" t="s">
        <v>253</v>
      </c>
      <c r="L4677">
        <v>3</v>
      </c>
      <c r="M4677" t="s">
        <v>429</v>
      </c>
      <c r="N4677" t="s">
        <v>145</v>
      </c>
      <c r="O4677" t="s">
        <v>147</v>
      </c>
      <c r="P4677" t="s">
        <v>146</v>
      </c>
      <c r="Q4677">
        <v>1343</v>
      </c>
      <c r="R4677">
        <v>353</v>
      </c>
      <c r="S4677">
        <v>5925</v>
      </c>
      <c r="T4677">
        <v>80</v>
      </c>
      <c r="U4677">
        <v>171</v>
      </c>
      <c r="V4677">
        <v>58</v>
      </c>
      <c r="W4677">
        <v>993</v>
      </c>
      <c r="X4677">
        <v>993</v>
      </c>
      <c r="Y4677">
        <v>0</v>
      </c>
      <c r="Z4677">
        <v>0</v>
      </c>
      <c r="AA4677">
        <v>4502</v>
      </c>
      <c r="AB4677">
        <v>0</v>
      </c>
      <c r="AC4677">
        <v>0</v>
      </c>
      <c r="AD4677">
        <v>56</v>
      </c>
      <c r="AE4677">
        <v>2</v>
      </c>
      <c r="AF4677">
        <v>268</v>
      </c>
      <c r="AG4677">
        <v>2</v>
      </c>
      <c r="AH4677">
        <v>3</v>
      </c>
      <c r="AI4677">
        <v>80</v>
      </c>
      <c r="AJ4677">
        <v>0</v>
      </c>
      <c r="AK4677">
        <v>0</v>
      </c>
      <c r="AL4677">
        <v>0</v>
      </c>
      <c r="AM4677">
        <v>0</v>
      </c>
      <c r="AN4677">
        <v>0</v>
      </c>
      <c r="AO4677">
        <v>227</v>
      </c>
      <c r="AP4677">
        <v>760</v>
      </c>
      <c r="AQ4677">
        <v>242</v>
      </c>
      <c r="AR4677">
        <v>0</v>
      </c>
      <c r="AS4677">
        <v>118</v>
      </c>
      <c r="AT4677">
        <v>1</v>
      </c>
      <c r="AU4677">
        <v>14</v>
      </c>
      <c r="AV4677">
        <v>6</v>
      </c>
      <c r="AW4677">
        <v>6</v>
      </c>
      <c r="AX4677">
        <v>0</v>
      </c>
      <c r="AY4677">
        <v>90</v>
      </c>
      <c r="AZ4677">
        <v>146</v>
      </c>
      <c r="BA4677">
        <v>61</v>
      </c>
      <c r="BB4677">
        <v>27</v>
      </c>
      <c r="BC4677">
        <v>11</v>
      </c>
      <c r="BD4677">
        <v>4</v>
      </c>
      <c r="BE4677">
        <v>0</v>
      </c>
      <c r="BF4677">
        <v>346</v>
      </c>
      <c r="BG4677">
        <v>1320</v>
      </c>
      <c r="BH4677">
        <v>0</v>
      </c>
      <c r="BI4677">
        <v>167</v>
      </c>
      <c r="BJ4677" s="2">
        <v>45944</v>
      </c>
      <c r="BK4677">
        <v>0</v>
      </c>
      <c r="BL4677" s="3" t="str">
        <f>VLOOKUP(O4677,DropDownList!$H$1:$I$7,2,FALSE)</f>
        <v>2024/25</v>
      </c>
      <c r="BM4677" s="3" t="str">
        <f t="shared" si="73"/>
        <v>VSUR</v>
      </c>
    </row>
    <row r="4678" spans="1:65" x14ac:dyDescent="0.2">
      <c r="A4678">
        <v>2025</v>
      </c>
      <c r="B4678">
        <v>10</v>
      </c>
      <c r="C4678" t="s">
        <v>198</v>
      </c>
      <c r="D4678" t="s">
        <v>208</v>
      </c>
      <c r="E4678" t="s">
        <v>33</v>
      </c>
      <c r="F4678">
        <v>9261</v>
      </c>
      <c r="G4678" t="s">
        <v>141</v>
      </c>
      <c r="H4678" t="s">
        <v>209</v>
      </c>
      <c r="I4678" t="s">
        <v>142</v>
      </c>
      <c r="J4678" s="1">
        <v>45931</v>
      </c>
      <c r="K4678" t="s">
        <v>253</v>
      </c>
      <c r="L4678">
        <v>3</v>
      </c>
      <c r="M4678" t="s">
        <v>429</v>
      </c>
      <c r="N4678" t="s">
        <v>145</v>
      </c>
      <c r="O4678" t="s">
        <v>149</v>
      </c>
      <c r="P4678" t="s">
        <v>152</v>
      </c>
      <c r="Q4678">
        <v>0</v>
      </c>
      <c r="R4678">
        <v>30</v>
      </c>
      <c r="S4678">
        <v>1200</v>
      </c>
      <c r="T4678">
        <v>800</v>
      </c>
      <c r="U4678">
        <v>0</v>
      </c>
      <c r="V4678">
        <v>0</v>
      </c>
      <c r="W4678">
        <v>0</v>
      </c>
      <c r="X4678">
        <v>0</v>
      </c>
      <c r="Y4678">
        <v>0</v>
      </c>
      <c r="Z4678">
        <v>0</v>
      </c>
      <c r="AA4678">
        <v>400</v>
      </c>
      <c r="AB4678">
        <v>0</v>
      </c>
      <c r="AC4678">
        <v>400</v>
      </c>
      <c r="AD4678">
        <v>0</v>
      </c>
      <c r="AE4678">
        <v>0</v>
      </c>
      <c r="AF4678">
        <v>10</v>
      </c>
      <c r="AG4678">
        <v>0</v>
      </c>
      <c r="AH4678">
        <v>20</v>
      </c>
      <c r="AI4678">
        <v>0</v>
      </c>
      <c r="AJ4678">
        <v>0</v>
      </c>
      <c r="AK4678">
        <v>0</v>
      </c>
      <c r="AL4678">
        <v>0</v>
      </c>
      <c r="AM4678">
        <v>1</v>
      </c>
      <c r="AN4678">
        <v>0</v>
      </c>
      <c r="AO4678">
        <v>0</v>
      </c>
      <c r="AP4678">
        <v>0</v>
      </c>
      <c r="AQ4678">
        <v>0</v>
      </c>
      <c r="AR4678">
        <v>0</v>
      </c>
      <c r="AS4678">
        <v>0</v>
      </c>
      <c r="AT4678">
        <v>0</v>
      </c>
      <c r="AU4678">
        <v>0</v>
      </c>
      <c r="AV4678">
        <v>0</v>
      </c>
      <c r="AW4678">
        <v>0</v>
      </c>
      <c r="AX4678">
        <v>0</v>
      </c>
      <c r="AY4678">
        <v>0</v>
      </c>
      <c r="AZ4678">
        <v>0</v>
      </c>
      <c r="BA4678">
        <v>0</v>
      </c>
      <c r="BB4678">
        <v>0</v>
      </c>
      <c r="BC4678">
        <v>0</v>
      </c>
      <c r="BD4678">
        <v>0</v>
      </c>
      <c r="BE4678">
        <v>0</v>
      </c>
      <c r="BF4678">
        <v>0</v>
      </c>
      <c r="BG4678">
        <v>0</v>
      </c>
      <c r="BH4678">
        <v>0</v>
      </c>
      <c r="BI4678">
        <v>0</v>
      </c>
      <c r="BJ4678" s="2">
        <v>45944</v>
      </c>
      <c r="BK4678">
        <v>0</v>
      </c>
      <c r="BL4678" s="3" t="str">
        <f>VLOOKUP(O4678,DropDownList!$H$1:$I$7,2,FALSE)</f>
        <v>2025/26</v>
      </c>
      <c r="BM4678" s="3" t="str">
        <f t="shared" si="73"/>
        <v>PCOA</v>
      </c>
    </row>
    <row r="4679" spans="1:65" x14ac:dyDescent="0.2">
      <c r="A4679">
        <v>2025</v>
      </c>
      <c r="B4679">
        <v>10</v>
      </c>
      <c r="C4679" t="s">
        <v>198</v>
      </c>
      <c r="D4679" t="s">
        <v>208</v>
      </c>
      <c r="E4679" t="s">
        <v>33</v>
      </c>
      <c r="F4679">
        <v>9261</v>
      </c>
      <c r="G4679" t="s">
        <v>141</v>
      </c>
      <c r="H4679" t="s">
        <v>209</v>
      </c>
      <c r="I4679" t="s">
        <v>142</v>
      </c>
      <c r="J4679" s="1">
        <v>45931</v>
      </c>
      <c r="K4679" t="s">
        <v>253</v>
      </c>
      <c r="L4679">
        <v>3</v>
      </c>
      <c r="M4679" t="s">
        <v>429</v>
      </c>
      <c r="N4679" t="s">
        <v>145</v>
      </c>
      <c r="O4679" t="s">
        <v>149</v>
      </c>
      <c r="P4679" t="s">
        <v>148</v>
      </c>
      <c r="Q4679">
        <v>960</v>
      </c>
      <c r="R4679">
        <v>19</v>
      </c>
      <c r="S4679">
        <v>1140</v>
      </c>
      <c r="T4679">
        <v>0</v>
      </c>
      <c r="U4679">
        <v>16</v>
      </c>
      <c r="V4679">
        <v>14</v>
      </c>
      <c r="W4679">
        <v>840</v>
      </c>
      <c r="X4679">
        <v>840</v>
      </c>
      <c r="Y4679">
        <v>0</v>
      </c>
      <c r="Z4679">
        <v>0</v>
      </c>
      <c r="AA4679">
        <v>180</v>
      </c>
      <c r="AB4679">
        <v>0</v>
      </c>
      <c r="AC4679">
        <v>180</v>
      </c>
      <c r="AD4679">
        <v>14</v>
      </c>
      <c r="AE4679">
        <v>0</v>
      </c>
      <c r="AF4679">
        <v>3</v>
      </c>
      <c r="AG4679">
        <v>0</v>
      </c>
      <c r="AH4679">
        <v>0</v>
      </c>
      <c r="AI4679">
        <v>16</v>
      </c>
      <c r="AJ4679">
        <v>0</v>
      </c>
      <c r="AK4679">
        <v>0</v>
      </c>
      <c r="AL4679">
        <v>0</v>
      </c>
      <c r="AM4679">
        <v>0</v>
      </c>
      <c r="AN4679">
        <v>0</v>
      </c>
      <c r="AO4679">
        <v>17</v>
      </c>
      <c r="AP4679">
        <v>23</v>
      </c>
      <c r="AQ4679">
        <v>17</v>
      </c>
      <c r="AR4679">
        <v>0</v>
      </c>
      <c r="AS4679">
        <v>2</v>
      </c>
      <c r="AT4679">
        <v>0</v>
      </c>
      <c r="AU4679">
        <v>0</v>
      </c>
      <c r="AV4679">
        <v>0</v>
      </c>
      <c r="AW4679">
        <v>0</v>
      </c>
      <c r="AX4679">
        <v>0</v>
      </c>
      <c r="AY4679">
        <v>2</v>
      </c>
      <c r="AZ4679">
        <v>2</v>
      </c>
      <c r="BA4679">
        <v>0</v>
      </c>
      <c r="BB4679">
        <v>0</v>
      </c>
      <c r="BC4679">
        <v>0</v>
      </c>
      <c r="BD4679">
        <v>0</v>
      </c>
      <c r="BE4679">
        <v>0</v>
      </c>
      <c r="BF4679">
        <v>17</v>
      </c>
      <c r="BG4679">
        <v>960</v>
      </c>
      <c r="BH4679">
        <v>0</v>
      </c>
      <c r="BI4679">
        <v>16</v>
      </c>
      <c r="BJ4679" s="2">
        <v>45944</v>
      </c>
      <c r="BK4679">
        <v>0</v>
      </c>
      <c r="BL4679" s="3" t="str">
        <f>VLOOKUP(O4679,DropDownList!$H$1:$I$7,2,FALSE)</f>
        <v>2025/26</v>
      </c>
      <c r="BM4679" s="3" t="str">
        <f t="shared" si="73"/>
        <v>PRAS</v>
      </c>
    </row>
    <row r="4680" spans="1:65" x14ac:dyDescent="0.2">
      <c r="A4680">
        <v>2025</v>
      </c>
      <c r="B4680">
        <v>10</v>
      </c>
      <c r="C4680" t="s">
        <v>198</v>
      </c>
      <c r="D4680" t="s">
        <v>208</v>
      </c>
      <c r="E4680" t="s">
        <v>33</v>
      </c>
      <c r="F4680">
        <v>9261</v>
      </c>
      <c r="G4680" t="s">
        <v>141</v>
      </c>
      <c r="H4680" t="s">
        <v>209</v>
      </c>
      <c r="I4680" t="s">
        <v>142</v>
      </c>
      <c r="J4680" s="1">
        <v>45931</v>
      </c>
      <c r="K4680" t="s">
        <v>253</v>
      </c>
      <c r="L4680">
        <v>3</v>
      </c>
      <c r="M4680" t="s">
        <v>429</v>
      </c>
      <c r="N4680" t="s">
        <v>145</v>
      </c>
      <c r="O4680" t="s">
        <v>149</v>
      </c>
      <c r="P4680" t="s">
        <v>154</v>
      </c>
      <c r="Q4680">
        <v>13875</v>
      </c>
      <c r="R4680">
        <v>63</v>
      </c>
      <c r="S4680">
        <v>20360</v>
      </c>
      <c r="T4680">
        <v>0</v>
      </c>
      <c r="U4680">
        <v>42</v>
      </c>
      <c r="V4680">
        <v>37</v>
      </c>
      <c r="W4680">
        <v>6950</v>
      </c>
      <c r="X4680">
        <v>11920</v>
      </c>
      <c r="Y4680">
        <v>0</v>
      </c>
      <c r="Z4680">
        <v>0</v>
      </c>
      <c r="AA4680">
        <v>6485</v>
      </c>
      <c r="AB4680">
        <v>0</v>
      </c>
      <c r="AC4680">
        <v>5810</v>
      </c>
      <c r="AD4680">
        <v>23</v>
      </c>
      <c r="AE4680">
        <v>14</v>
      </c>
      <c r="AF4680">
        <v>21</v>
      </c>
      <c r="AG4680">
        <v>16</v>
      </c>
      <c r="AH4680">
        <v>0</v>
      </c>
      <c r="AI4680">
        <v>26</v>
      </c>
      <c r="AJ4680">
        <v>0</v>
      </c>
      <c r="AK4680">
        <v>0</v>
      </c>
      <c r="AL4680">
        <v>0</v>
      </c>
      <c r="AM4680">
        <v>0</v>
      </c>
      <c r="AN4680">
        <v>0</v>
      </c>
      <c r="AO4680">
        <v>38</v>
      </c>
      <c r="AP4680">
        <v>80</v>
      </c>
      <c r="AQ4680">
        <v>39</v>
      </c>
      <c r="AR4680">
        <v>0</v>
      </c>
      <c r="AS4680">
        <v>9</v>
      </c>
      <c r="AT4680">
        <v>0</v>
      </c>
      <c r="AU4680">
        <v>0</v>
      </c>
      <c r="AV4680">
        <v>0</v>
      </c>
      <c r="AW4680">
        <v>1</v>
      </c>
      <c r="AX4680">
        <v>0</v>
      </c>
      <c r="AY4680">
        <v>3</v>
      </c>
      <c r="AZ4680">
        <v>15</v>
      </c>
      <c r="BA4680">
        <v>1</v>
      </c>
      <c r="BB4680">
        <v>1</v>
      </c>
      <c r="BC4680">
        <v>1</v>
      </c>
      <c r="BD4680">
        <v>0</v>
      </c>
      <c r="BE4680">
        <v>0</v>
      </c>
      <c r="BF4680">
        <v>62</v>
      </c>
      <c r="BG4680">
        <v>9020</v>
      </c>
      <c r="BH4680">
        <v>0</v>
      </c>
      <c r="BI4680">
        <v>41</v>
      </c>
      <c r="BJ4680" s="2">
        <v>45944</v>
      </c>
      <c r="BK4680">
        <v>0</v>
      </c>
      <c r="BL4680" s="3" t="str">
        <f>VLOOKUP(O4680,DropDownList!$H$1:$I$7,2,FALSE)</f>
        <v>2025/26</v>
      </c>
      <c r="BM4680" s="3" t="str">
        <f t="shared" si="73"/>
        <v>JP COURT</v>
      </c>
    </row>
    <row r="4681" spans="1:65" x14ac:dyDescent="0.2">
      <c r="A4681">
        <v>2025</v>
      </c>
      <c r="B4681">
        <v>10</v>
      </c>
      <c r="C4681" t="s">
        <v>198</v>
      </c>
      <c r="D4681" t="s">
        <v>208</v>
      </c>
      <c r="E4681" t="s">
        <v>33</v>
      </c>
      <c r="F4681">
        <v>9261</v>
      </c>
      <c r="G4681" t="s">
        <v>141</v>
      </c>
      <c r="H4681" t="s">
        <v>209</v>
      </c>
      <c r="I4681" t="s">
        <v>142</v>
      </c>
      <c r="J4681" s="1">
        <v>45931</v>
      </c>
      <c r="K4681" t="s">
        <v>253</v>
      </c>
      <c r="L4681">
        <v>3</v>
      </c>
      <c r="M4681" t="s">
        <v>429</v>
      </c>
      <c r="N4681" t="s">
        <v>145</v>
      </c>
      <c r="O4681" t="s">
        <v>149</v>
      </c>
      <c r="P4681" t="s">
        <v>150</v>
      </c>
      <c r="Q4681">
        <v>16813.07</v>
      </c>
      <c r="R4681">
        <v>146</v>
      </c>
      <c r="S4681">
        <v>28529.91</v>
      </c>
      <c r="T4681">
        <v>3085</v>
      </c>
      <c r="U4681">
        <v>83</v>
      </c>
      <c r="V4681">
        <v>72</v>
      </c>
      <c r="W4681">
        <v>8216.5</v>
      </c>
      <c r="X4681">
        <v>15313.07</v>
      </c>
      <c r="Y4681">
        <v>129</v>
      </c>
      <c r="Z4681">
        <v>25444.91</v>
      </c>
      <c r="AA4681">
        <v>8631.84</v>
      </c>
      <c r="AB4681">
        <v>2284.3200000000002</v>
      </c>
      <c r="AC4681">
        <v>6347.52</v>
      </c>
      <c r="AD4681">
        <v>52</v>
      </c>
      <c r="AE4681">
        <v>20</v>
      </c>
      <c r="AF4681">
        <v>45</v>
      </c>
      <c r="AG4681">
        <v>23</v>
      </c>
      <c r="AH4681">
        <v>17</v>
      </c>
      <c r="AI4681">
        <v>60</v>
      </c>
      <c r="AJ4681">
        <v>24</v>
      </c>
      <c r="AK4681">
        <v>22</v>
      </c>
      <c r="AL4681">
        <v>1</v>
      </c>
      <c r="AM4681">
        <v>3</v>
      </c>
      <c r="AN4681">
        <v>2</v>
      </c>
      <c r="AO4681">
        <v>95</v>
      </c>
      <c r="AP4681">
        <v>170</v>
      </c>
      <c r="AQ4681">
        <v>93</v>
      </c>
      <c r="AR4681">
        <v>0</v>
      </c>
      <c r="AS4681">
        <v>6</v>
      </c>
      <c r="AT4681">
        <v>0</v>
      </c>
      <c r="AU4681">
        <v>0</v>
      </c>
      <c r="AV4681">
        <v>0</v>
      </c>
      <c r="AW4681">
        <v>0</v>
      </c>
      <c r="AX4681">
        <v>0</v>
      </c>
      <c r="AY4681">
        <v>9</v>
      </c>
      <c r="AZ4681">
        <v>32</v>
      </c>
      <c r="BA4681">
        <v>6</v>
      </c>
      <c r="BB4681">
        <v>0</v>
      </c>
      <c r="BC4681">
        <v>0</v>
      </c>
      <c r="BD4681">
        <v>0</v>
      </c>
      <c r="BE4681">
        <v>0</v>
      </c>
      <c r="BF4681">
        <v>99</v>
      </c>
      <c r="BG4681">
        <v>12884.38</v>
      </c>
      <c r="BH4681">
        <v>1</v>
      </c>
      <c r="BI4681">
        <v>79</v>
      </c>
      <c r="BJ4681" s="2">
        <v>45944</v>
      </c>
      <c r="BK4681">
        <v>0</v>
      </c>
      <c r="BL4681" s="3" t="str">
        <f>VLOOKUP(O4681,DropDownList!$H$1:$I$7,2,FALSE)</f>
        <v>2025/26</v>
      </c>
      <c r="BM4681" s="3" t="str">
        <f t="shared" si="73"/>
        <v>FISCAL FINES</v>
      </c>
    </row>
    <row r="4682" spans="1:65" x14ac:dyDescent="0.2">
      <c r="A4682">
        <v>2025</v>
      </c>
      <c r="B4682">
        <v>10</v>
      </c>
      <c r="C4682" t="s">
        <v>198</v>
      </c>
      <c r="D4682" t="s">
        <v>208</v>
      </c>
      <c r="E4682" t="s">
        <v>33</v>
      </c>
      <c r="F4682">
        <v>9261</v>
      </c>
      <c r="G4682" t="s">
        <v>141</v>
      </c>
      <c r="H4682" t="s">
        <v>209</v>
      </c>
      <c r="I4682" t="s">
        <v>142</v>
      </c>
      <c r="J4682" s="1">
        <v>45931</v>
      </c>
      <c r="K4682" t="s">
        <v>253</v>
      </c>
      <c r="L4682">
        <v>3</v>
      </c>
      <c r="M4682" t="s">
        <v>429</v>
      </c>
      <c r="N4682" t="s">
        <v>145</v>
      </c>
      <c r="O4682" t="s">
        <v>155</v>
      </c>
      <c r="P4682" t="s">
        <v>150</v>
      </c>
      <c r="Q4682">
        <v>24724.99</v>
      </c>
      <c r="R4682">
        <v>698</v>
      </c>
      <c r="S4682">
        <v>102131.33</v>
      </c>
      <c r="T4682">
        <v>13877.49</v>
      </c>
      <c r="U4682">
        <v>170</v>
      </c>
      <c r="V4682">
        <v>112</v>
      </c>
      <c r="W4682">
        <v>16283.51</v>
      </c>
      <c r="X4682">
        <v>16258.51</v>
      </c>
      <c r="Y4682">
        <v>605</v>
      </c>
      <c r="Z4682">
        <v>88253.84</v>
      </c>
      <c r="AA4682">
        <v>63528.85</v>
      </c>
      <c r="AB4682">
        <v>18324.75</v>
      </c>
      <c r="AC4682">
        <v>45204.1</v>
      </c>
      <c r="AD4682">
        <v>87</v>
      </c>
      <c r="AE4682">
        <v>25</v>
      </c>
      <c r="AF4682">
        <v>420</v>
      </c>
      <c r="AG4682">
        <v>57</v>
      </c>
      <c r="AH4682">
        <v>93</v>
      </c>
      <c r="AI4682">
        <v>113</v>
      </c>
      <c r="AJ4682">
        <v>118</v>
      </c>
      <c r="AK4682">
        <v>61</v>
      </c>
      <c r="AL4682">
        <v>17</v>
      </c>
      <c r="AM4682">
        <v>23</v>
      </c>
      <c r="AN4682">
        <v>5</v>
      </c>
      <c r="AO4682">
        <v>490</v>
      </c>
      <c r="AP4682">
        <v>2327</v>
      </c>
      <c r="AQ4682">
        <v>531</v>
      </c>
      <c r="AR4682">
        <v>0</v>
      </c>
      <c r="AS4682">
        <v>271</v>
      </c>
      <c r="AT4682">
        <v>24</v>
      </c>
      <c r="AU4682">
        <v>24</v>
      </c>
      <c r="AV4682">
        <v>11</v>
      </c>
      <c r="AW4682">
        <v>0</v>
      </c>
      <c r="AX4682">
        <v>0</v>
      </c>
      <c r="AY4682">
        <v>336</v>
      </c>
      <c r="AZ4682">
        <v>602</v>
      </c>
      <c r="BA4682">
        <v>396</v>
      </c>
      <c r="BB4682">
        <v>29</v>
      </c>
      <c r="BC4682">
        <v>17</v>
      </c>
      <c r="BD4682">
        <v>4</v>
      </c>
      <c r="BE4682">
        <v>0</v>
      </c>
      <c r="BF4682">
        <v>500</v>
      </c>
      <c r="BG4682">
        <v>16374.37</v>
      </c>
      <c r="BH4682">
        <v>15</v>
      </c>
      <c r="BI4682">
        <v>166</v>
      </c>
      <c r="BJ4682" s="2">
        <v>45944</v>
      </c>
      <c r="BK4682">
        <v>0</v>
      </c>
      <c r="BL4682" s="3" t="str">
        <f>VLOOKUP(O4682,DropDownList!$H$1:$I$7,2,FALSE)</f>
        <v>2022/23</v>
      </c>
      <c r="BM4682" s="3" t="str">
        <f t="shared" si="73"/>
        <v>FISCAL FINES</v>
      </c>
    </row>
    <row r="4683" spans="1:65" x14ac:dyDescent="0.2">
      <c r="A4683">
        <v>2025</v>
      </c>
      <c r="B4683">
        <v>10</v>
      </c>
      <c r="C4683" t="s">
        <v>198</v>
      </c>
      <c r="D4683" t="s">
        <v>208</v>
      </c>
      <c r="E4683" t="s">
        <v>33</v>
      </c>
      <c r="F4683">
        <v>9261</v>
      </c>
      <c r="G4683" t="s">
        <v>141</v>
      </c>
      <c r="H4683" t="s">
        <v>209</v>
      </c>
      <c r="I4683" t="s">
        <v>142</v>
      </c>
      <c r="J4683" s="1">
        <v>45931</v>
      </c>
      <c r="K4683" t="s">
        <v>253</v>
      </c>
      <c r="L4683">
        <v>3</v>
      </c>
      <c r="M4683" t="s">
        <v>429</v>
      </c>
      <c r="N4683" t="s">
        <v>145</v>
      </c>
      <c r="O4683" t="s">
        <v>147</v>
      </c>
      <c r="P4683" t="s">
        <v>154</v>
      </c>
      <c r="Q4683">
        <v>45255.99</v>
      </c>
      <c r="R4683">
        <v>353</v>
      </c>
      <c r="S4683">
        <v>107875</v>
      </c>
      <c r="T4683">
        <v>1850</v>
      </c>
      <c r="U4683">
        <v>170</v>
      </c>
      <c r="V4683">
        <v>106</v>
      </c>
      <c r="W4683">
        <v>27219.52</v>
      </c>
      <c r="X4683">
        <v>30292.52</v>
      </c>
      <c r="Y4683">
        <v>0</v>
      </c>
      <c r="Z4683">
        <v>0</v>
      </c>
      <c r="AA4683">
        <v>60769.01</v>
      </c>
      <c r="AB4683">
        <v>950</v>
      </c>
      <c r="AC4683">
        <v>55277.01</v>
      </c>
      <c r="AD4683">
        <v>56</v>
      </c>
      <c r="AE4683">
        <v>50</v>
      </c>
      <c r="AF4683">
        <v>177</v>
      </c>
      <c r="AG4683">
        <v>90</v>
      </c>
      <c r="AH4683">
        <v>4</v>
      </c>
      <c r="AI4683">
        <v>80</v>
      </c>
      <c r="AJ4683">
        <v>0</v>
      </c>
      <c r="AK4683">
        <v>0</v>
      </c>
      <c r="AL4683">
        <v>0</v>
      </c>
      <c r="AM4683">
        <v>0</v>
      </c>
      <c r="AN4683">
        <v>0</v>
      </c>
      <c r="AO4683">
        <v>227</v>
      </c>
      <c r="AP4683">
        <v>748</v>
      </c>
      <c r="AQ4683">
        <v>241</v>
      </c>
      <c r="AR4683">
        <v>0</v>
      </c>
      <c r="AS4683">
        <v>118</v>
      </c>
      <c r="AT4683">
        <v>1</v>
      </c>
      <c r="AU4683">
        <v>14</v>
      </c>
      <c r="AV4683">
        <v>6</v>
      </c>
      <c r="AW4683">
        <v>7</v>
      </c>
      <c r="AX4683">
        <v>0</v>
      </c>
      <c r="AY4683">
        <v>86</v>
      </c>
      <c r="AZ4683">
        <v>142</v>
      </c>
      <c r="BA4683">
        <v>59</v>
      </c>
      <c r="BB4683">
        <v>27</v>
      </c>
      <c r="BC4683">
        <v>11</v>
      </c>
      <c r="BD4683">
        <v>2</v>
      </c>
      <c r="BE4683">
        <v>0</v>
      </c>
      <c r="BF4683">
        <v>345</v>
      </c>
      <c r="BG4683">
        <v>23293</v>
      </c>
      <c r="BH4683">
        <v>2</v>
      </c>
      <c r="BI4683">
        <v>166</v>
      </c>
      <c r="BJ4683" s="2">
        <v>45944</v>
      </c>
      <c r="BK4683">
        <v>0</v>
      </c>
      <c r="BL4683" s="3" t="str">
        <f>VLOOKUP(O4683,DropDownList!$H$1:$I$7,2,FALSE)</f>
        <v>2024/25</v>
      </c>
      <c r="BM4683" s="3" t="str">
        <f t="shared" si="73"/>
        <v>JP COURT</v>
      </c>
    </row>
    <row r="4684" spans="1:65" x14ac:dyDescent="0.2">
      <c r="A4684">
        <v>2025</v>
      </c>
      <c r="B4684">
        <v>10</v>
      </c>
      <c r="C4684" t="s">
        <v>198</v>
      </c>
      <c r="D4684" t="s">
        <v>208</v>
      </c>
      <c r="E4684" t="s">
        <v>33</v>
      </c>
      <c r="F4684">
        <v>9261</v>
      </c>
      <c r="G4684" t="s">
        <v>141</v>
      </c>
      <c r="H4684" t="s">
        <v>209</v>
      </c>
      <c r="I4684" t="s">
        <v>142</v>
      </c>
      <c r="J4684" s="1">
        <v>45931</v>
      </c>
      <c r="K4684" t="s">
        <v>253</v>
      </c>
      <c r="L4684">
        <v>3</v>
      </c>
      <c r="M4684" t="s">
        <v>429</v>
      </c>
      <c r="N4684" t="s">
        <v>145</v>
      </c>
      <c r="O4684" t="s">
        <v>156</v>
      </c>
      <c r="P4684" t="s">
        <v>146</v>
      </c>
      <c r="Q4684">
        <v>925.67</v>
      </c>
      <c r="R4684">
        <v>376</v>
      </c>
      <c r="S4684">
        <v>6655</v>
      </c>
      <c r="T4684">
        <v>30</v>
      </c>
      <c r="U4684">
        <v>131</v>
      </c>
      <c r="V4684">
        <v>29</v>
      </c>
      <c r="W4684">
        <v>515.01</v>
      </c>
      <c r="X4684">
        <v>515.01</v>
      </c>
      <c r="Y4684">
        <v>0</v>
      </c>
      <c r="Z4684">
        <v>0</v>
      </c>
      <c r="AA4684">
        <v>5699.33</v>
      </c>
      <c r="AB4684">
        <v>0</v>
      </c>
      <c r="AC4684">
        <v>0</v>
      </c>
      <c r="AD4684">
        <v>27</v>
      </c>
      <c r="AE4684">
        <v>2</v>
      </c>
      <c r="AF4684">
        <v>321</v>
      </c>
      <c r="AG4684">
        <v>3</v>
      </c>
      <c r="AH4684">
        <v>3</v>
      </c>
      <c r="AI4684">
        <v>49</v>
      </c>
      <c r="AJ4684">
        <v>0</v>
      </c>
      <c r="AK4684">
        <v>0</v>
      </c>
      <c r="AL4684">
        <v>0</v>
      </c>
      <c r="AM4684">
        <v>0</v>
      </c>
      <c r="AN4684">
        <v>0</v>
      </c>
      <c r="AO4684">
        <v>246</v>
      </c>
      <c r="AP4684">
        <v>1120</v>
      </c>
      <c r="AQ4684">
        <v>281</v>
      </c>
      <c r="AR4684">
        <v>0</v>
      </c>
      <c r="AS4684">
        <v>181</v>
      </c>
      <c r="AT4684">
        <v>7</v>
      </c>
      <c r="AU4684">
        <v>30</v>
      </c>
      <c r="AV4684">
        <v>12</v>
      </c>
      <c r="AW4684">
        <v>2</v>
      </c>
      <c r="AX4684">
        <v>0</v>
      </c>
      <c r="AY4684">
        <v>132</v>
      </c>
      <c r="AZ4684">
        <v>231</v>
      </c>
      <c r="BA4684">
        <v>126</v>
      </c>
      <c r="BB4684">
        <v>33</v>
      </c>
      <c r="BC4684">
        <v>17</v>
      </c>
      <c r="BD4684">
        <v>4</v>
      </c>
      <c r="BE4684">
        <v>0</v>
      </c>
      <c r="BF4684">
        <v>371</v>
      </c>
      <c r="BG4684">
        <v>920</v>
      </c>
      <c r="BH4684">
        <v>0</v>
      </c>
      <c r="BI4684">
        <v>125</v>
      </c>
      <c r="BJ4684" s="2">
        <v>45944</v>
      </c>
      <c r="BK4684">
        <v>0</v>
      </c>
      <c r="BL4684" s="3" t="str">
        <f>VLOOKUP(O4684,DropDownList!$H$1:$I$7,2,FALSE)</f>
        <v>2023/24</v>
      </c>
      <c r="BM4684" s="3" t="str">
        <f t="shared" si="73"/>
        <v>VSUR</v>
      </c>
    </row>
    <row r="4685" spans="1:65" x14ac:dyDescent="0.2">
      <c r="A4685">
        <v>2025</v>
      </c>
      <c r="B4685">
        <v>10</v>
      </c>
      <c r="C4685" t="s">
        <v>198</v>
      </c>
      <c r="D4685" t="s">
        <v>208</v>
      </c>
      <c r="E4685" t="s">
        <v>33</v>
      </c>
      <c r="F4685">
        <v>9261</v>
      </c>
      <c r="G4685" t="s">
        <v>141</v>
      </c>
      <c r="H4685" t="s">
        <v>209</v>
      </c>
      <c r="I4685" t="s">
        <v>142</v>
      </c>
      <c r="J4685" s="1">
        <v>45931</v>
      </c>
      <c r="K4685" t="s">
        <v>253</v>
      </c>
      <c r="L4685">
        <v>3</v>
      </c>
      <c r="M4685" t="s">
        <v>429</v>
      </c>
      <c r="N4685" t="s">
        <v>145</v>
      </c>
      <c r="O4685" t="s">
        <v>156</v>
      </c>
      <c r="P4685" t="s">
        <v>151</v>
      </c>
      <c r="Q4685">
        <v>0</v>
      </c>
      <c r="R4685">
        <v>150</v>
      </c>
      <c r="S4685">
        <v>4500</v>
      </c>
      <c r="T4685">
        <v>1110</v>
      </c>
      <c r="U4685">
        <v>0</v>
      </c>
      <c r="V4685">
        <v>0</v>
      </c>
      <c r="W4685">
        <v>0</v>
      </c>
      <c r="X4685">
        <v>0</v>
      </c>
      <c r="Y4685">
        <v>0</v>
      </c>
      <c r="Z4685">
        <v>0</v>
      </c>
      <c r="AA4685">
        <v>3390</v>
      </c>
      <c r="AB4685">
        <v>0</v>
      </c>
      <c r="AC4685">
        <v>3390</v>
      </c>
      <c r="AD4685">
        <v>0</v>
      </c>
      <c r="AE4685">
        <v>0</v>
      </c>
      <c r="AF4685">
        <v>113</v>
      </c>
      <c r="AG4685">
        <v>0</v>
      </c>
      <c r="AH4685">
        <v>37</v>
      </c>
      <c r="AI4685">
        <v>0</v>
      </c>
      <c r="AJ4685">
        <v>0</v>
      </c>
      <c r="AK4685">
        <v>0</v>
      </c>
      <c r="AL4685">
        <v>0</v>
      </c>
      <c r="AM4685">
        <v>5</v>
      </c>
      <c r="AN4685">
        <v>0</v>
      </c>
      <c r="AO4685">
        <v>0</v>
      </c>
      <c r="AP4685">
        <v>0</v>
      </c>
      <c r="AQ4685">
        <v>0</v>
      </c>
      <c r="AR4685">
        <v>0</v>
      </c>
      <c r="AS4685">
        <v>0</v>
      </c>
      <c r="AT4685">
        <v>0</v>
      </c>
      <c r="AU4685">
        <v>0</v>
      </c>
      <c r="AV4685">
        <v>0</v>
      </c>
      <c r="AW4685">
        <v>0</v>
      </c>
      <c r="AX4685">
        <v>0</v>
      </c>
      <c r="AY4685">
        <v>0</v>
      </c>
      <c r="AZ4685">
        <v>0</v>
      </c>
      <c r="BA4685">
        <v>0</v>
      </c>
      <c r="BB4685">
        <v>0</v>
      </c>
      <c r="BC4685">
        <v>0</v>
      </c>
      <c r="BD4685">
        <v>0</v>
      </c>
      <c r="BE4685">
        <v>0</v>
      </c>
      <c r="BF4685">
        <v>0</v>
      </c>
      <c r="BG4685">
        <v>0</v>
      </c>
      <c r="BH4685">
        <v>0</v>
      </c>
      <c r="BI4685">
        <v>0</v>
      </c>
      <c r="BJ4685" s="2">
        <v>45944</v>
      </c>
      <c r="BK4685">
        <v>0</v>
      </c>
      <c r="BL4685" s="3" t="str">
        <f>VLOOKUP(O4685,DropDownList!$H$1:$I$7,2,FALSE)</f>
        <v>2023/24</v>
      </c>
      <c r="BM4685" s="3" t="str">
        <f t="shared" si="73"/>
        <v>PCPF</v>
      </c>
    </row>
    <row r="4686" spans="1:65" x14ac:dyDescent="0.2">
      <c r="A4686">
        <v>2025</v>
      </c>
      <c r="B4686">
        <v>10</v>
      </c>
      <c r="C4686" t="s">
        <v>198</v>
      </c>
      <c r="D4686" t="s">
        <v>208</v>
      </c>
      <c r="E4686" t="s">
        <v>33</v>
      </c>
      <c r="F4686">
        <v>9261</v>
      </c>
      <c r="G4686" t="s">
        <v>141</v>
      </c>
      <c r="H4686" t="s">
        <v>209</v>
      </c>
      <c r="I4686" t="s">
        <v>142</v>
      </c>
      <c r="J4686" s="1">
        <v>45931</v>
      </c>
      <c r="K4686" t="s">
        <v>253</v>
      </c>
      <c r="L4686">
        <v>3</v>
      </c>
      <c r="M4686" t="s">
        <v>429</v>
      </c>
      <c r="N4686" t="s">
        <v>145</v>
      </c>
      <c r="O4686" t="s">
        <v>156</v>
      </c>
      <c r="P4686" t="s">
        <v>153</v>
      </c>
      <c r="Q4686">
        <v>0</v>
      </c>
      <c r="R4686">
        <v>20</v>
      </c>
      <c r="S4686">
        <v>1035</v>
      </c>
      <c r="T4686">
        <v>690</v>
      </c>
      <c r="U4686">
        <v>0</v>
      </c>
      <c r="V4686">
        <v>0</v>
      </c>
      <c r="W4686">
        <v>0</v>
      </c>
      <c r="X4686">
        <v>0</v>
      </c>
      <c r="Y4686">
        <v>0</v>
      </c>
      <c r="Z4686">
        <v>0</v>
      </c>
      <c r="AA4686">
        <v>345</v>
      </c>
      <c r="AB4686">
        <v>0</v>
      </c>
      <c r="AC4686">
        <v>345</v>
      </c>
      <c r="AD4686">
        <v>0</v>
      </c>
      <c r="AE4686">
        <v>0</v>
      </c>
      <c r="AF4686">
        <v>4</v>
      </c>
      <c r="AG4686">
        <v>0</v>
      </c>
      <c r="AH4686">
        <v>15</v>
      </c>
      <c r="AI4686">
        <v>0</v>
      </c>
      <c r="AJ4686">
        <v>0</v>
      </c>
      <c r="AK4686">
        <v>0</v>
      </c>
      <c r="AL4686">
        <v>0</v>
      </c>
      <c r="AM4686">
        <v>0</v>
      </c>
      <c r="AN4686">
        <v>0</v>
      </c>
      <c r="AO4686">
        <v>15</v>
      </c>
      <c r="AP4686">
        <v>16</v>
      </c>
      <c r="AQ4686">
        <v>14</v>
      </c>
      <c r="AR4686">
        <v>0</v>
      </c>
      <c r="AS4686">
        <v>0</v>
      </c>
      <c r="AT4686">
        <v>0</v>
      </c>
      <c r="AU4686">
        <v>0</v>
      </c>
      <c r="AV4686">
        <v>0</v>
      </c>
      <c r="AW4686">
        <v>0</v>
      </c>
      <c r="AX4686">
        <v>0</v>
      </c>
      <c r="AY4686">
        <v>0</v>
      </c>
      <c r="AZ4686">
        <v>1</v>
      </c>
      <c r="BA4686">
        <v>0</v>
      </c>
      <c r="BB4686">
        <v>0</v>
      </c>
      <c r="BC4686">
        <v>0</v>
      </c>
      <c r="BD4686">
        <v>0</v>
      </c>
      <c r="BE4686">
        <v>0</v>
      </c>
      <c r="BF4686">
        <v>15</v>
      </c>
      <c r="BG4686">
        <v>0</v>
      </c>
      <c r="BH4686">
        <v>1</v>
      </c>
      <c r="BI4686">
        <v>0</v>
      </c>
      <c r="BJ4686" s="2">
        <v>45944</v>
      </c>
      <c r="BK4686">
        <v>0</v>
      </c>
      <c r="BL4686" s="3" t="str">
        <f>VLOOKUP(O4686,DropDownList!$H$1:$I$7,2,FALSE)</f>
        <v>2023/24</v>
      </c>
      <c r="BM4686" s="3" t="str">
        <f t="shared" si="73"/>
        <v>PREG</v>
      </c>
    </row>
    <row r="4687" spans="1:65" x14ac:dyDescent="0.2">
      <c r="A4687">
        <v>2025</v>
      </c>
      <c r="B4687">
        <v>10</v>
      </c>
      <c r="C4687" t="s">
        <v>198</v>
      </c>
      <c r="D4687" t="s">
        <v>208</v>
      </c>
      <c r="E4687" t="s">
        <v>33</v>
      </c>
      <c r="F4687">
        <v>9261</v>
      </c>
      <c r="G4687" t="s">
        <v>141</v>
      </c>
      <c r="H4687" t="s">
        <v>209</v>
      </c>
      <c r="I4687" t="s">
        <v>142</v>
      </c>
      <c r="J4687" s="1">
        <v>45931</v>
      </c>
      <c r="K4687" t="s">
        <v>253</v>
      </c>
      <c r="L4687">
        <v>3</v>
      </c>
      <c r="M4687" t="s">
        <v>429</v>
      </c>
      <c r="N4687" t="s">
        <v>145</v>
      </c>
      <c r="O4687" t="s">
        <v>155</v>
      </c>
      <c r="P4687" t="s">
        <v>153</v>
      </c>
      <c r="Q4687">
        <v>275</v>
      </c>
      <c r="R4687">
        <v>31</v>
      </c>
      <c r="S4687">
        <v>2265</v>
      </c>
      <c r="T4687">
        <v>885</v>
      </c>
      <c r="U4687">
        <v>2</v>
      </c>
      <c r="V4687">
        <v>2</v>
      </c>
      <c r="W4687">
        <v>275</v>
      </c>
      <c r="X4687">
        <v>275</v>
      </c>
      <c r="Y4687">
        <v>0</v>
      </c>
      <c r="Z4687">
        <v>0</v>
      </c>
      <c r="AA4687">
        <v>1105</v>
      </c>
      <c r="AB4687">
        <v>0</v>
      </c>
      <c r="AC4687">
        <v>1105</v>
      </c>
      <c r="AD4687">
        <v>1</v>
      </c>
      <c r="AE4687">
        <v>1</v>
      </c>
      <c r="AF4687">
        <v>10</v>
      </c>
      <c r="AG4687">
        <v>1</v>
      </c>
      <c r="AH4687">
        <v>19</v>
      </c>
      <c r="AI4687">
        <v>1</v>
      </c>
      <c r="AJ4687">
        <v>0</v>
      </c>
      <c r="AK4687">
        <v>0</v>
      </c>
      <c r="AL4687">
        <v>0</v>
      </c>
      <c r="AM4687">
        <v>0</v>
      </c>
      <c r="AN4687">
        <v>0</v>
      </c>
      <c r="AO4687">
        <v>23</v>
      </c>
      <c r="AP4687">
        <v>35</v>
      </c>
      <c r="AQ4687">
        <v>24</v>
      </c>
      <c r="AR4687">
        <v>0</v>
      </c>
      <c r="AS4687">
        <v>1</v>
      </c>
      <c r="AT4687">
        <v>0</v>
      </c>
      <c r="AU4687">
        <v>0</v>
      </c>
      <c r="AV4687">
        <v>0</v>
      </c>
      <c r="AW4687">
        <v>0</v>
      </c>
      <c r="AX4687">
        <v>0</v>
      </c>
      <c r="AY4687">
        <v>1</v>
      </c>
      <c r="AZ4687">
        <v>3</v>
      </c>
      <c r="BA4687">
        <v>3</v>
      </c>
      <c r="BB4687">
        <v>1</v>
      </c>
      <c r="BC4687">
        <v>1</v>
      </c>
      <c r="BD4687">
        <v>0</v>
      </c>
      <c r="BE4687">
        <v>0</v>
      </c>
      <c r="BF4687">
        <v>24</v>
      </c>
      <c r="BG4687">
        <v>75</v>
      </c>
      <c r="BH4687">
        <v>0</v>
      </c>
      <c r="BI4687">
        <v>2</v>
      </c>
      <c r="BJ4687" s="2">
        <v>45944</v>
      </c>
      <c r="BK4687">
        <v>0</v>
      </c>
      <c r="BL4687" s="3" t="str">
        <f>VLOOKUP(O4687,DropDownList!$H$1:$I$7,2,FALSE)</f>
        <v>2022/23</v>
      </c>
      <c r="BM4687" s="3" t="str">
        <f t="shared" si="73"/>
        <v>PREG</v>
      </c>
    </row>
    <row r="4688" spans="1:65" x14ac:dyDescent="0.2">
      <c r="A4688">
        <v>2025</v>
      </c>
      <c r="B4688">
        <v>10</v>
      </c>
      <c r="C4688" t="s">
        <v>198</v>
      </c>
      <c r="D4688" t="s">
        <v>208</v>
      </c>
      <c r="E4688" t="s">
        <v>33</v>
      </c>
      <c r="F4688">
        <v>9261</v>
      </c>
      <c r="G4688" t="s">
        <v>141</v>
      </c>
      <c r="H4688" t="s">
        <v>209</v>
      </c>
      <c r="I4688" t="s">
        <v>142</v>
      </c>
      <c r="J4688" s="1">
        <v>45931</v>
      </c>
      <c r="K4688" t="s">
        <v>253</v>
      </c>
      <c r="L4688">
        <v>3</v>
      </c>
      <c r="M4688" t="s">
        <v>429</v>
      </c>
      <c r="N4688" t="s">
        <v>145</v>
      </c>
      <c r="O4688" t="s">
        <v>155</v>
      </c>
      <c r="P4688" t="s">
        <v>151</v>
      </c>
      <c r="Q4688">
        <v>0</v>
      </c>
      <c r="R4688">
        <v>168</v>
      </c>
      <c r="S4688">
        <v>5040</v>
      </c>
      <c r="T4688">
        <v>1110</v>
      </c>
      <c r="U4688">
        <v>0</v>
      </c>
      <c r="V4688">
        <v>0</v>
      </c>
      <c r="W4688">
        <v>0</v>
      </c>
      <c r="X4688">
        <v>0</v>
      </c>
      <c r="Y4688">
        <v>0</v>
      </c>
      <c r="Z4688">
        <v>0</v>
      </c>
      <c r="AA4688">
        <v>3930</v>
      </c>
      <c r="AB4688">
        <v>0</v>
      </c>
      <c r="AC4688">
        <v>3930</v>
      </c>
      <c r="AD4688">
        <v>0</v>
      </c>
      <c r="AE4688">
        <v>0</v>
      </c>
      <c r="AF4688">
        <v>131</v>
      </c>
      <c r="AG4688">
        <v>0</v>
      </c>
      <c r="AH4688">
        <v>37</v>
      </c>
      <c r="AI4688">
        <v>0</v>
      </c>
      <c r="AJ4688">
        <v>0</v>
      </c>
      <c r="AK4688">
        <v>0</v>
      </c>
      <c r="AL4688">
        <v>0</v>
      </c>
      <c r="AM4688">
        <v>2</v>
      </c>
      <c r="AN4688">
        <v>0</v>
      </c>
      <c r="AO4688">
        <v>0</v>
      </c>
      <c r="AP4688">
        <v>0</v>
      </c>
      <c r="AQ4688">
        <v>0</v>
      </c>
      <c r="AR4688">
        <v>0</v>
      </c>
      <c r="AS4688">
        <v>0</v>
      </c>
      <c r="AT4688">
        <v>0</v>
      </c>
      <c r="AU4688">
        <v>0</v>
      </c>
      <c r="AV4688">
        <v>0</v>
      </c>
      <c r="AW4688">
        <v>0</v>
      </c>
      <c r="AX4688">
        <v>0</v>
      </c>
      <c r="AY4688">
        <v>0</v>
      </c>
      <c r="AZ4688">
        <v>0</v>
      </c>
      <c r="BA4688">
        <v>0</v>
      </c>
      <c r="BB4688">
        <v>0</v>
      </c>
      <c r="BC4688">
        <v>0</v>
      </c>
      <c r="BD4688">
        <v>0</v>
      </c>
      <c r="BE4688">
        <v>0</v>
      </c>
      <c r="BF4688">
        <v>0</v>
      </c>
      <c r="BG4688">
        <v>0</v>
      </c>
      <c r="BH4688">
        <v>0</v>
      </c>
      <c r="BI4688">
        <v>0</v>
      </c>
      <c r="BJ4688" s="2">
        <v>45944</v>
      </c>
      <c r="BK4688">
        <v>0</v>
      </c>
      <c r="BL4688" s="3" t="str">
        <f>VLOOKUP(O4688,DropDownList!$H$1:$I$7,2,FALSE)</f>
        <v>2022/23</v>
      </c>
      <c r="BM4688" s="3" t="str">
        <f t="shared" si="73"/>
        <v>PCPF</v>
      </c>
    </row>
    <row r="4689" spans="1:65" x14ac:dyDescent="0.2">
      <c r="A4689">
        <v>2025</v>
      </c>
      <c r="B4689">
        <v>10</v>
      </c>
      <c r="C4689" t="s">
        <v>198</v>
      </c>
      <c r="D4689" t="s">
        <v>208</v>
      </c>
      <c r="E4689" t="s">
        <v>33</v>
      </c>
      <c r="F4689">
        <v>9261</v>
      </c>
      <c r="G4689" t="s">
        <v>141</v>
      </c>
      <c r="H4689" t="s">
        <v>209</v>
      </c>
      <c r="I4689" t="s">
        <v>142</v>
      </c>
      <c r="J4689" s="1">
        <v>45931</v>
      </c>
      <c r="K4689" t="s">
        <v>253</v>
      </c>
      <c r="L4689">
        <v>3</v>
      </c>
      <c r="M4689" t="s">
        <v>429</v>
      </c>
      <c r="N4689" t="s">
        <v>145</v>
      </c>
      <c r="O4689" t="s">
        <v>155</v>
      </c>
      <c r="P4689" t="s">
        <v>148</v>
      </c>
      <c r="Q4689">
        <v>1703.38</v>
      </c>
      <c r="R4689">
        <v>105</v>
      </c>
      <c r="S4689">
        <v>6300</v>
      </c>
      <c r="T4689">
        <v>200</v>
      </c>
      <c r="U4689">
        <v>29</v>
      </c>
      <c r="V4689">
        <v>23</v>
      </c>
      <c r="W4689">
        <v>1365</v>
      </c>
      <c r="X4689">
        <v>1365</v>
      </c>
      <c r="Y4689">
        <v>0</v>
      </c>
      <c r="Z4689">
        <v>0</v>
      </c>
      <c r="AA4689">
        <v>4396.62</v>
      </c>
      <c r="AB4689">
        <v>0</v>
      </c>
      <c r="AC4689">
        <v>4396.62</v>
      </c>
      <c r="AD4689">
        <v>22</v>
      </c>
      <c r="AE4689">
        <v>1</v>
      </c>
      <c r="AF4689">
        <v>72</v>
      </c>
      <c r="AG4689">
        <v>3</v>
      </c>
      <c r="AH4689">
        <v>3</v>
      </c>
      <c r="AI4689">
        <v>26</v>
      </c>
      <c r="AJ4689">
        <v>0</v>
      </c>
      <c r="AK4689">
        <v>0</v>
      </c>
      <c r="AL4689">
        <v>0</v>
      </c>
      <c r="AM4689">
        <v>0</v>
      </c>
      <c r="AN4689">
        <v>0</v>
      </c>
      <c r="AO4689">
        <v>83</v>
      </c>
      <c r="AP4689">
        <v>388</v>
      </c>
      <c r="AQ4689">
        <v>86</v>
      </c>
      <c r="AR4689">
        <v>0</v>
      </c>
      <c r="AS4689">
        <v>29</v>
      </c>
      <c r="AT4689">
        <v>4</v>
      </c>
      <c r="AU4689">
        <v>2</v>
      </c>
      <c r="AV4689">
        <v>2</v>
      </c>
      <c r="AW4689">
        <v>0</v>
      </c>
      <c r="AX4689">
        <v>0</v>
      </c>
      <c r="AY4689">
        <v>70</v>
      </c>
      <c r="AZ4689">
        <v>117</v>
      </c>
      <c r="BA4689">
        <v>67</v>
      </c>
      <c r="BB4689">
        <v>3</v>
      </c>
      <c r="BC4689">
        <v>3</v>
      </c>
      <c r="BD4689">
        <v>1</v>
      </c>
      <c r="BE4689">
        <v>0</v>
      </c>
      <c r="BF4689">
        <v>84</v>
      </c>
      <c r="BG4689">
        <v>1560</v>
      </c>
      <c r="BH4689">
        <v>1</v>
      </c>
      <c r="BI4689">
        <v>29</v>
      </c>
      <c r="BJ4689" s="2">
        <v>45944</v>
      </c>
      <c r="BK4689">
        <v>0</v>
      </c>
      <c r="BL4689" s="3" t="str">
        <f>VLOOKUP(O4689,DropDownList!$H$1:$I$7,2,FALSE)</f>
        <v>2022/23</v>
      </c>
      <c r="BM4689" s="3" t="str">
        <f t="shared" si="73"/>
        <v>PRAS</v>
      </c>
    </row>
    <row r="4690" spans="1:65" x14ac:dyDescent="0.2">
      <c r="A4690">
        <v>2025</v>
      </c>
      <c r="B4690">
        <v>10</v>
      </c>
      <c r="C4690" t="s">
        <v>198</v>
      </c>
      <c r="D4690" t="s">
        <v>208</v>
      </c>
      <c r="E4690" t="s">
        <v>33</v>
      </c>
      <c r="F4690">
        <v>9261</v>
      </c>
      <c r="G4690" t="s">
        <v>141</v>
      </c>
      <c r="H4690" t="s">
        <v>209</v>
      </c>
      <c r="I4690" t="s">
        <v>142</v>
      </c>
      <c r="J4690" s="1">
        <v>45931</v>
      </c>
      <c r="K4690" t="s">
        <v>253</v>
      </c>
      <c r="L4690">
        <v>3</v>
      </c>
      <c r="M4690" t="s">
        <v>429</v>
      </c>
      <c r="N4690" t="s">
        <v>145</v>
      </c>
      <c r="O4690" t="s">
        <v>147</v>
      </c>
      <c r="P4690" t="s">
        <v>153</v>
      </c>
      <c r="Q4690">
        <v>0</v>
      </c>
      <c r="R4690">
        <v>2</v>
      </c>
      <c r="S4690">
        <v>120</v>
      </c>
      <c r="T4690">
        <v>45</v>
      </c>
      <c r="U4690">
        <v>0</v>
      </c>
      <c r="V4690">
        <v>0</v>
      </c>
      <c r="W4690">
        <v>0</v>
      </c>
      <c r="X4690">
        <v>0</v>
      </c>
      <c r="Y4690">
        <v>0</v>
      </c>
      <c r="Z4690">
        <v>0</v>
      </c>
      <c r="AA4690">
        <v>75</v>
      </c>
      <c r="AB4690">
        <v>0</v>
      </c>
      <c r="AC4690">
        <v>75</v>
      </c>
      <c r="AD4690">
        <v>0</v>
      </c>
      <c r="AE4690">
        <v>0</v>
      </c>
      <c r="AF4690">
        <v>1</v>
      </c>
      <c r="AG4690">
        <v>0</v>
      </c>
      <c r="AH4690">
        <v>1</v>
      </c>
      <c r="AI4690">
        <v>0</v>
      </c>
      <c r="AJ4690">
        <v>0</v>
      </c>
      <c r="AK4690">
        <v>0</v>
      </c>
      <c r="AL4690">
        <v>0</v>
      </c>
      <c r="AM4690">
        <v>0</v>
      </c>
      <c r="AN4690">
        <v>0</v>
      </c>
      <c r="AO4690">
        <v>2</v>
      </c>
      <c r="AP4690">
        <v>2</v>
      </c>
      <c r="AQ4690">
        <v>2</v>
      </c>
      <c r="AR4690">
        <v>0</v>
      </c>
      <c r="AS4690">
        <v>0</v>
      </c>
      <c r="AT4690">
        <v>0</v>
      </c>
      <c r="AU4690">
        <v>0</v>
      </c>
      <c r="AV4690">
        <v>0</v>
      </c>
      <c r="AW4690">
        <v>0</v>
      </c>
      <c r="AX4690">
        <v>0</v>
      </c>
      <c r="AY4690">
        <v>0</v>
      </c>
      <c r="AZ4690">
        <v>0</v>
      </c>
      <c r="BA4690">
        <v>0</v>
      </c>
      <c r="BB4690">
        <v>0</v>
      </c>
      <c r="BC4690">
        <v>0</v>
      </c>
      <c r="BD4690">
        <v>0</v>
      </c>
      <c r="BE4690">
        <v>0</v>
      </c>
      <c r="BF4690">
        <v>2</v>
      </c>
      <c r="BG4690">
        <v>0</v>
      </c>
      <c r="BH4690">
        <v>0</v>
      </c>
      <c r="BI4690">
        <v>0</v>
      </c>
      <c r="BJ4690" s="2">
        <v>45944</v>
      </c>
      <c r="BK4690">
        <v>0</v>
      </c>
      <c r="BL4690" s="3" t="str">
        <f>VLOOKUP(O4690,DropDownList!$H$1:$I$7,2,FALSE)</f>
        <v>2024/25</v>
      </c>
      <c r="BM4690" s="3" t="str">
        <f t="shared" si="73"/>
        <v>PREG</v>
      </c>
    </row>
    <row r="4691" spans="1:65" x14ac:dyDescent="0.2">
      <c r="A4691">
        <v>2025</v>
      </c>
      <c r="B4691">
        <v>10</v>
      </c>
      <c r="C4691" t="s">
        <v>198</v>
      </c>
      <c r="D4691" t="s">
        <v>208</v>
      </c>
      <c r="E4691" t="s">
        <v>33</v>
      </c>
      <c r="F4691">
        <v>9261</v>
      </c>
      <c r="G4691" t="s">
        <v>141</v>
      </c>
      <c r="H4691" t="s">
        <v>209</v>
      </c>
      <c r="I4691" t="s">
        <v>142</v>
      </c>
      <c r="J4691" s="1">
        <v>45931</v>
      </c>
      <c r="K4691" t="s">
        <v>253</v>
      </c>
      <c r="L4691">
        <v>3</v>
      </c>
      <c r="M4691" t="s">
        <v>429</v>
      </c>
      <c r="N4691" t="s">
        <v>145</v>
      </c>
      <c r="O4691" t="s">
        <v>147</v>
      </c>
      <c r="P4691" t="s">
        <v>148</v>
      </c>
      <c r="Q4691">
        <v>1563.39</v>
      </c>
      <c r="R4691">
        <v>57</v>
      </c>
      <c r="S4691">
        <v>3420</v>
      </c>
      <c r="T4691">
        <v>420</v>
      </c>
      <c r="U4691">
        <v>29</v>
      </c>
      <c r="V4691">
        <v>17</v>
      </c>
      <c r="W4691">
        <v>990</v>
      </c>
      <c r="X4691">
        <v>990</v>
      </c>
      <c r="Y4691">
        <v>0</v>
      </c>
      <c r="Z4691">
        <v>0</v>
      </c>
      <c r="AA4691">
        <v>1436.61</v>
      </c>
      <c r="AB4691">
        <v>0</v>
      </c>
      <c r="AC4691">
        <v>1436.61</v>
      </c>
      <c r="AD4691">
        <v>16</v>
      </c>
      <c r="AE4691">
        <v>1</v>
      </c>
      <c r="AF4691">
        <v>21</v>
      </c>
      <c r="AG4691">
        <v>4</v>
      </c>
      <c r="AH4691">
        <v>7</v>
      </c>
      <c r="AI4691">
        <v>25</v>
      </c>
      <c r="AJ4691">
        <v>0</v>
      </c>
      <c r="AK4691">
        <v>0</v>
      </c>
      <c r="AL4691">
        <v>0</v>
      </c>
      <c r="AM4691">
        <v>0</v>
      </c>
      <c r="AN4691">
        <v>0</v>
      </c>
      <c r="AO4691">
        <v>51</v>
      </c>
      <c r="AP4691">
        <v>161</v>
      </c>
      <c r="AQ4691">
        <v>52</v>
      </c>
      <c r="AR4691">
        <v>0</v>
      </c>
      <c r="AS4691">
        <v>9</v>
      </c>
      <c r="AT4691">
        <v>0</v>
      </c>
      <c r="AU4691">
        <v>0</v>
      </c>
      <c r="AV4691">
        <v>0</v>
      </c>
      <c r="AW4691">
        <v>0</v>
      </c>
      <c r="AX4691">
        <v>0</v>
      </c>
      <c r="AY4691">
        <v>29</v>
      </c>
      <c r="AZ4691">
        <v>46</v>
      </c>
      <c r="BA4691">
        <v>18</v>
      </c>
      <c r="BB4691">
        <v>0</v>
      </c>
      <c r="BC4691">
        <v>0</v>
      </c>
      <c r="BD4691">
        <v>0</v>
      </c>
      <c r="BE4691">
        <v>0</v>
      </c>
      <c r="BF4691">
        <v>51</v>
      </c>
      <c r="BG4691">
        <v>1500</v>
      </c>
      <c r="BH4691">
        <v>0</v>
      </c>
      <c r="BI4691">
        <v>29</v>
      </c>
      <c r="BJ4691" s="2">
        <v>45944</v>
      </c>
      <c r="BK4691">
        <v>0</v>
      </c>
      <c r="BL4691" s="3" t="str">
        <f>VLOOKUP(O4691,DropDownList!$H$1:$I$7,2,FALSE)</f>
        <v>2024/25</v>
      </c>
      <c r="BM4691" s="3" t="str">
        <f t="shared" si="73"/>
        <v>PRAS</v>
      </c>
    </row>
    <row r="4692" spans="1:65" x14ac:dyDescent="0.2">
      <c r="A4692">
        <v>2025</v>
      </c>
      <c r="B4692">
        <v>10</v>
      </c>
      <c r="C4692" t="s">
        <v>198</v>
      </c>
      <c r="D4692" t="s">
        <v>208</v>
      </c>
      <c r="E4692" t="s">
        <v>33</v>
      </c>
      <c r="F4692">
        <v>9261</v>
      </c>
      <c r="G4692" t="s">
        <v>141</v>
      </c>
      <c r="H4692" t="s">
        <v>209</v>
      </c>
      <c r="I4692" t="s">
        <v>142</v>
      </c>
      <c r="J4692" s="1">
        <v>45931</v>
      </c>
      <c r="K4692" t="s">
        <v>253</v>
      </c>
      <c r="L4692">
        <v>3</v>
      </c>
      <c r="M4692" t="s">
        <v>429</v>
      </c>
      <c r="N4692" t="s">
        <v>145</v>
      </c>
      <c r="O4692" t="s">
        <v>155</v>
      </c>
      <c r="P4692" t="s">
        <v>152</v>
      </c>
      <c r="Q4692">
        <v>0</v>
      </c>
      <c r="R4692">
        <v>172</v>
      </c>
      <c r="S4692">
        <v>6880</v>
      </c>
      <c r="T4692">
        <v>4120</v>
      </c>
      <c r="U4692">
        <v>0</v>
      </c>
      <c r="V4692">
        <v>0</v>
      </c>
      <c r="W4692">
        <v>0</v>
      </c>
      <c r="X4692">
        <v>0</v>
      </c>
      <c r="Y4692">
        <v>0</v>
      </c>
      <c r="Z4692">
        <v>0</v>
      </c>
      <c r="AA4692">
        <v>2760</v>
      </c>
      <c r="AB4692">
        <v>0</v>
      </c>
      <c r="AC4692">
        <v>2760</v>
      </c>
      <c r="AD4692">
        <v>0</v>
      </c>
      <c r="AE4692">
        <v>0</v>
      </c>
      <c r="AF4692">
        <v>69</v>
      </c>
      <c r="AG4692">
        <v>0</v>
      </c>
      <c r="AH4692">
        <v>103</v>
      </c>
      <c r="AI4692">
        <v>0</v>
      </c>
      <c r="AJ4692">
        <v>0</v>
      </c>
      <c r="AK4692">
        <v>0</v>
      </c>
      <c r="AL4692">
        <v>0</v>
      </c>
      <c r="AM4692">
        <v>0</v>
      </c>
      <c r="AN4692">
        <v>0</v>
      </c>
      <c r="AO4692">
        <v>0</v>
      </c>
      <c r="AP4692">
        <v>0</v>
      </c>
      <c r="AQ4692">
        <v>0</v>
      </c>
      <c r="AR4692">
        <v>0</v>
      </c>
      <c r="AS4692">
        <v>0</v>
      </c>
      <c r="AT4692">
        <v>0</v>
      </c>
      <c r="AU4692">
        <v>0</v>
      </c>
      <c r="AV4692">
        <v>0</v>
      </c>
      <c r="AW4692">
        <v>0</v>
      </c>
      <c r="AX4692">
        <v>0</v>
      </c>
      <c r="AY4692">
        <v>0</v>
      </c>
      <c r="AZ4692">
        <v>0</v>
      </c>
      <c r="BA4692">
        <v>0</v>
      </c>
      <c r="BB4692">
        <v>0</v>
      </c>
      <c r="BC4692">
        <v>0</v>
      </c>
      <c r="BD4692">
        <v>0</v>
      </c>
      <c r="BE4692">
        <v>0</v>
      </c>
      <c r="BF4692">
        <v>0</v>
      </c>
      <c r="BG4692">
        <v>0</v>
      </c>
      <c r="BH4692">
        <v>0</v>
      </c>
      <c r="BI4692">
        <v>0</v>
      </c>
      <c r="BJ4692" s="2">
        <v>45944</v>
      </c>
      <c r="BK4692">
        <v>0</v>
      </c>
      <c r="BL4692" s="3" t="str">
        <f>VLOOKUP(O4692,DropDownList!$H$1:$I$7,2,FALSE)</f>
        <v>2022/23</v>
      </c>
      <c r="BM4692" s="3" t="str">
        <f t="shared" si="73"/>
        <v>PCOA</v>
      </c>
    </row>
    <row r="4693" spans="1:65" x14ac:dyDescent="0.2">
      <c r="A4693">
        <v>2025</v>
      </c>
      <c r="B4693">
        <v>10</v>
      </c>
      <c r="C4693" t="s">
        <v>198</v>
      </c>
      <c r="D4693" t="s">
        <v>208</v>
      </c>
      <c r="E4693" t="s">
        <v>33</v>
      </c>
      <c r="F4693">
        <v>9261</v>
      </c>
      <c r="G4693" t="s">
        <v>141</v>
      </c>
      <c r="H4693" t="s">
        <v>209</v>
      </c>
      <c r="I4693" t="s">
        <v>142</v>
      </c>
      <c r="J4693" s="1">
        <v>45931</v>
      </c>
      <c r="K4693" t="s">
        <v>253</v>
      </c>
      <c r="L4693">
        <v>3</v>
      </c>
      <c r="M4693" t="s">
        <v>429</v>
      </c>
      <c r="N4693" t="s">
        <v>145</v>
      </c>
      <c r="O4693" t="s">
        <v>147</v>
      </c>
      <c r="P4693" t="s">
        <v>152</v>
      </c>
      <c r="Q4693">
        <v>0</v>
      </c>
      <c r="R4693">
        <v>104</v>
      </c>
      <c r="S4693">
        <v>4160</v>
      </c>
      <c r="T4693">
        <v>2280</v>
      </c>
      <c r="U4693">
        <v>0</v>
      </c>
      <c r="V4693">
        <v>0</v>
      </c>
      <c r="W4693">
        <v>0</v>
      </c>
      <c r="X4693">
        <v>0</v>
      </c>
      <c r="Y4693">
        <v>0</v>
      </c>
      <c r="Z4693">
        <v>0</v>
      </c>
      <c r="AA4693">
        <v>1880</v>
      </c>
      <c r="AB4693">
        <v>0</v>
      </c>
      <c r="AC4693">
        <v>1880</v>
      </c>
      <c r="AD4693">
        <v>0</v>
      </c>
      <c r="AE4693">
        <v>0</v>
      </c>
      <c r="AF4693">
        <v>47</v>
      </c>
      <c r="AG4693">
        <v>0</v>
      </c>
      <c r="AH4693">
        <v>57</v>
      </c>
      <c r="AI4693">
        <v>0</v>
      </c>
      <c r="AJ4693">
        <v>0</v>
      </c>
      <c r="AK4693">
        <v>0</v>
      </c>
      <c r="AL4693">
        <v>0</v>
      </c>
      <c r="AM4693">
        <v>1</v>
      </c>
      <c r="AN4693">
        <v>0</v>
      </c>
      <c r="AO4693">
        <v>0</v>
      </c>
      <c r="AP4693">
        <v>0</v>
      </c>
      <c r="AQ4693">
        <v>0</v>
      </c>
      <c r="AR4693">
        <v>0</v>
      </c>
      <c r="AS4693">
        <v>0</v>
      </c>
      <c r="AT4693">
        <v>0</v>
      </c>
      <c r="AU4693">
        <v>0</v>
      </c>
      <c r="AV4693">
        <v>0</v>
      </c>
      <c r="AW4693">
        <v>0</v>
      </c>
      <c r="AX4693">
        <v>0</v>
      </c>
      <c r="AY4693">
        <v>0</v>
      </c>
      <c r="AZ4693">
        <v>0</v>
      </c>
      <c r="BA4693">
        <v>0</v>
      </c>
      <c r="BB4693">
        <v>0</v>
      </c>
      <c r="BC4693">
        <v>0</v>
      </c>
      <c r="BD4693">
        <v>0</v>
      </c>
      <c r="BE4693">
        <v>0</v>
      </c>
      <c r="BF4693">
        <v>0</v>
      </c>
      <c r="BG4693">
        <v>0</v>
      </c>
      <c r="BH4693">
        <v>0</v>
      </c>
      <c r="BI4693">
        <v>0</v>
      </c>
      <c r="BJ4693" s="2">
        <v>45944</v>
      </c>
      <c r="BK4693">
        <v>0</v>
      </c>
      <c r="BL4693" s="3" t="str">
        <f>VLOOKUP(O4693,DropDownList!$H$1:$I$7,2,FALSE)</f>
        <v>2024/25</v>
      </c>
      <c r="BM4693" s="3" t="str">
        <f t="shared" si="73"/>
        <v>PCOA</v>
      </c>
    </row>
    <row r="4694" spans="1:65" x14ac:dyDescent="0.2">
      <c r="A4694">
        <v>2025</v>
      </c>
      <c r="B4694">
        <v>10</v>
      </c>
      <c r="C4694" t="s">
        <v>198</v>
      </c>
      <c r="D4694" t="s">
        <v>208</v>
      </c>
      <c r="E4694" t="s">
        <v>33</v>
      </c>
      <c r="F4694">
        <v>9261</v>
      </c>
      <c r="G4694" t="s">
        <v>141</v>
      </c>
      <c r="H4694" t="s">
        <v>209</v>
      </c>
      <c r="I4694" t="s">
        <v>142</v>
      </c>
      <c r="J4694" s="1">
        <v>45931</v>
      </c>
      <c r="K4694" t="s">
        <v>253</v>
      </c>
      <c r="L4694">
        <v>3</v>
      </c>
      <c r="M4694" t="s">
        <v>429</v>
      </c>
      <c r="N4694" t="s">
        <v>145</v>
      </c>
      <c r="O4694" t="s">
        <v>155</v>
      </c>
      <c r="P4694" t="s">
        <v>154</v>
      </c>
      <c r="Q4694">
        <v>30855.82</v>
      </c>
      <c r="R4694">
        <v>461</v>
      </c>
      <c r="S4694">
        <v>135927.26999999999</v>
      </c>
      <c r="T4694">
        <v>2516.11</v>
      </c>
      <c r="U4694">
        <v>124</v>
      </c>
      <c r="V4694">
        <v>71</v>
      </c>
      <c r="W4694">
        <v>18338.22</v>
      </c>
      <c r="X4694">
        <v>18348.22</v>
      </c>
      <c r="Y4694">
        <v>0</v>
      </c>
      <c r="Z4694">
        <v>0</v>
      </c>
      <c r="AA4694">
        <v>102555.34</v>
      </c>
      <c r="AB4694">
        <v>1984.71</v>
      </c>
      <c r="AC4694">
        <v>93914.32</v>
      </c>
      <c r="AD4694">
        <v>28</v>
      </c>
      <c r="AE4694">
        <v>43</v>
      </c>
      <c r="AF4694">
        <v>322</v>
      </c>
      <c r="AG4694">
        <v>80</v>
      </c>
      <c r="AH4694">
        <v>5</v>
      </c>
      <c r="AI4694">
        <v>44</v>
      </c>
      <c r="AJ4694">
        <v>0</v>
      </c>
      <c r="AK4694">
        <v>0</v>
      </c>
      <c r="AL4694">
        <v>0</v>
      </c>
      <c r="AM4694">
        <v>0</v>
      </c>
      <c r="AN4694">
        <v>0</v>
      </c>
      <c r="AO4694">
        <v>311</v>
      </c>
      <c r="AP4694">
        <v>1490</v>
      </c>
      <c r="AQ4694">
        <v>333</v>
      </c>
      <c r="AR4694">
        <v>0</v>
      </c>
      <c r="AS4694">
        <v>204</v>
      </c>
      <c r="AT4694">
        <v>26</v>
      </c>
      <c r="AU4694">
        <v>26</v>
      </c>
      <c r="AV4694">
        <v>11</v>
      </c>
      <c r="AW4694">
        <v>6</v>
      </c>
      <c r="AX4694">
        <v>0</v>
      </c>
      <c r="AY4694">
        <v>205</v>
      </c>
      <c r="AZ4694">
        <v>331</v>
      </c>
      <c r="BA4694">
        <v>209</v>
      </c>
      <c r="BB4694">
        <v>38</v>
      </c>
      <c r="BC4694">
        <v>23</v>
      </c>
      <c r="BD4694">
        <v>7</v>
      </c>
      <c r="BE4694">
        <v>1</v>
      </c>
      <c r="BF4694">
        <v>451</v>
      </c>
      <c r="BG4694">
        <v>14400</v>
      </c>
      <c r="BH4694">
        <v>10</v>
      </c>
      <c r="BI4694">
        <v>119</v>
      </c>
      <c r="BJ4694" s="2">
        <v>45944</v>
      </c>
      <c r="BK4694">
        <v>0</v>
      </c>
      <c r="BL4694" s="3" t="str">
        <f>VLOOKUP(O4694,DropDownList!$H$1:$I$7,2,FALSE)</f>
        <v>2022/23</v>
      </c>
      <c r="BM4694" s="3" t="str">
        <f t="shared" si="73"/>
        <v>JP COURT</v>
      </c>
    </row>
    <row r="4695" spans="1:65" x14ac:dyDescent="0.2">
      <c r="A4695">
        <v>2025</v>
      </c>
      <c r="B4695">
        <v>10</v>
      </c>
      <c r="C4695" t="s">
        <v>198</v>
      </c>
      <c r="D4695" t="s">
        <v>208</v>
      </c>
      <c r="E4695" t="s">
        <v>33</v>
      </c>
      <c r="F4695">
        <v>9261</v>
      </c>
      <c r="G4695" t="s">
        <v>141</v>
      </c>
      <c r="H4695" t="s">
        <v>209</v>
      </c>
      <c r="I4695" t="s">
        <v>142</v>
      </c>
      <c r="J4695" s="1">
        <v>45931</v>
      </c>
      <c r="K4695" t="s">
        <v>253</v>
      </c>
      <c r="L4695">
        <v>3</v>
      </c>
      <c r="M4695" t="s">
        <v>429</v>
      </c>
      <c r="N4695" t="s">
        <v>145</v>
      </c>
      <c r="O4695" t="s">
        <v>156</v>
      </c>
      <c r="P4695" t="s">
        <v>152</v>
      </c>
      <c r="Q4695">
        <v>0</v>
      </c>
      <c r="R4695">
        <v>177</v>
      </c>
      <c r="S4695">
        <v>7080</v>
      </c>
      <c r="T4695">
        <v>4120</v>
      </c>
      <c r="U4695">
        <v>0</v>
      </c>
      <c r="V4695">
        <v>0</v>
      </c>
      <c r="W4695">
        <v>0</v>
      </c>
      <c r="X4695">
        <v>0</v>
      </c>
      <c r="Y4695">
        <v>0</v>
      </c>
      <c r="Z4695">
        <v>0</v>
      </c>
      <c r="AA4695">
        <v>2960</v>
      </c>
      <c r="AB4695">
        <v>0</v>
      </c>
      <c r="AC4695">
        <v>2960</v>
      </c>
      <c r="AD4695">
        <v>0</v>
      </c>
      <c r="AE4695">
        <v>0</v>
      </c>
      <c r="AF4695">
        <v>74</v>
      </c>
      <c r="AG4695">
        <v>0</v>
      </c>
      <c r="AH4695">
        <v>103</v>
      </c>
      <c r="AI4695">
        <v>0</v>
      </c>
      <c r="AJ4695">
        <v>0</v>
      </c>
      <c r="AK4695">
        <v>0</v>
      </c>
      <c r="AL4695">
        <v>0</v>
      </c>
      <c r="AM4695">
        <v>0</v>
      </c>
      <c r="AN4695">
        <v>0</v>
      </c>
      <c r="AO4695">
        <v>0</v>
      </c>
      <c r="AP4695">
        <v>0</v>
      </c>
      <c r="AQ4695">
        <v>0</v>
      </c>
      <c r="AR4695">
        <v>0</v>
      </c>
      <c r="AS4695">
        <v>0</v>
      </c>
      <c r="AT4695">
        <v>0</v>
      </c>
      <c r="AU4695">
        <v>0</v>
      </c>
      <c r="AV4695">
        <v>0</v>
      </c>
      <c r="AW4695">
        <v>0</v>
      </c>
      <c r="AX4695">
        <v>0</v>
      </c>
      <c r="AY4695">
        <v>0</v>
      </c>
      <c r="AZ4695">
        <v>0</v>
      </c>
      <c r="BA4695">
        <v>0</v>
      </c>
      <c r="BB4695">
        <v>0</v>
      </c>
      <c r="BC4695">
        <v>0</v>
      </c>
      <c r="BD4695">
        <v>0</v>
      </c>
      <c r="BE4695">
        <v>0</v>
      </c>
      <c r="BF4695">
        <v>0</v>
      </c>
      <c r="BG4695">
        <v>0</v>
      </c>
      <c r="BH4695">
        <v>0</v>
      </c>
      <c r="BI4695">
        <v>0</v>
      </c>
      <c r="BJ4695" s="2">
        <v>45944</v>
      </c>
      <c r="BK4695">
        <v>0</v>
      </c>
      <c r="BL4695" s="3" t="str">
        <f>VLOOKUP(O4695,DropDownList!$H$1:$I$7,2,FALSE)</f>
        <v>2023/24</v>
      </c>
      <c r="BM4695" s="3" t="str">
        <f t="shared" si="73"/>
        <v>PCOA</v>
      </c>
    </row>
    <row r="4696" spans="1:65" x14ac:dyDescent="0.2">
      <c r="A4696">
        <v>2025</v>
      </c>
      <c r="B4696">
        <v>10</v>
      </c>
      <c r="C4696" t="s">
        <v>198</v>
      </c>
      <c r="D4696" t="s">
        <v>208</v>
      </c>
      <c r="E4696" t="s">
        <v>33</v>
      </c>
      <c r="F4696">
        <v>9261</v>
      </c>
      <c r="G4696" t="s">
        <v>141</v>
      </c>
      <c r="H4696" t="s">
        <v>209</v>
      </c>
      <c r="I4696" t="s">
        <v>142</v>
      </c>
      <c r="J4696" s="1">
        <v>45931</v>
      </c>
      <c r="K4696" t="s">
        <v>253</v>
      </c>
      <c r="L4696">
        <v>3</v>
      </c>
      <c r="M4696" t="s">
        <v>429</v>
      </c>
      <c r="N4696" t="s">
        <v>145</v>
      </c>
      <c r="O4696" t="s">
        <v>156</v>
      </c>
      <c r="P4696" t="s">
        <v>148</v>
      </c>
      <c r="Q4696">
        <v>2283.96</v>
      </c>
      <c r="R4696">
        <v>102</v>
      </c>
      <c r="S4696">
        <v>6120</v>
      </c>
      <c r="T4696">
        <v>253.45</v>
      </c>
      <c r="U4696">
        <v>40</v>
      </c>
      <c r="V4696">
        <v>24</v>
      </c>
      <c r="W4696">
        <v>1380.31</v>
      </c>
      <c r="X4696">
        <v>1380.31</v>
      </c>
      <c r="Y4696">
        <v>0</v>
      </c>
      <c r="Z4696">
        <v>0</v>
      </c>
      <c r="AA4696">
        <v>3582.59</v>
      </c>
      <c r="AB4696">
        <v>0</v>
      </c>
      <c r="AC4696">
        <v>3582.59</v>
      </c>
      <c r="AD4696">
        <v>22</v>
      </c>
      <c r="AE4696">
        <v>2</v>
      </c>
      <c r="AF4696">
        <v>56</v>
      </c>
      <c r="AG4696">
        <v>5</v>
      </c>
      <c r="AH4696">
        <v>3</v>
      </c>
      <c r="AI4696">
        <v>35</v>
      </c>
      <c r="AJ4696">
        <v>0</v>
      </c>
      <c r="AK4696">
        <v>0</v>
      </c>
      <c r="AL4696">
        <v>0</v>
      </c>
      <c r="AM4696">
        <v>0</v>
      </c>
      <c r="AN4696">
        <v>0</v>
      </c>
      <c r="AO4696">
        <v>85</v>
      </c>
      <c r="AP4696">
        <v>382</v>
      </c>
      <c r="AQ4696">
        <v>94</v>
      </c>
      <c r="AR4696">
        <v>0</v>
      </c>
      <c r="AS4696">
        <v>29</v>
      </c>
      <c r="AT4696">
        <v>0</v>
      </c>
      <c r="AU4696">
        <v>2</v>
      </c>
      <c r="AV4696">
        <v>1</v>
      </c>
      <c r="AW4696">
        <v>0</v>
      </c>
      <c r="AX4696">
        <v>0</v>
      </c>
      <c r="AY4696">
        <v>62</v>
      </c>
      <c r="AZ4696">
        <v>118</v>
      </c>
      <c r="BA4696">
        <v>70</v>
      </c>
      <c r="BB4696">
        <v>1</v>
      </c>
      <c r="BC4696">
        <v>1</v>
      </c>
      <c r="BD4696">
        <v>0</v>
      </c>
      <c r="BE4696">
        <v>0</v>
      </c>
      <c r="BF4696">
        <v>86</v>
      </c>
      <c r="BG4696">
        <v>2100</v>
      </c>
      <c r="BH4696">
        <v>3</v>
      </c>
      <c r="BI4696">
        <v>40</v>
      </c>
      <c r="BJ4696" s="2">
        <v>45944</v>
      </c>
      <c r="BK4696">
        <v>0</v>
      </c>
      <c r="BL4696" s="3" t="str">
        <f>VLOOKUP(O4696,DropDownList!$H$1:$I$7,2,FALSE)</f>
        <v>2023/24</v>
      </c>
      <c r="BM4696" s="3" t="str">
        <f t="shared" si="73"/>
        <v>PRAS</v>
      </c>
    </row>
    <row r="4697" spans="1:65" x14ac:dyDescent="0.2">
      <c r="A4697">
        <v>2025</v>
      </c>
      <c r="B4697">
        <v>10</v>
      </c>
      <c r="C4697" t="s">
        <v>198</v>
      </c>
      <c r="D4697" t="s">
        <v>208</v>
      </c>
      <c r="E4697" t="s">
        <v>33</v>
      </c>
      <c r="F4697">
        <v>9261</v>
      </c>
      <c r="G4697" t="s">
        <v>141</v>
      </c>
      <c r="H4697" t="s">
        <v>209</v>
      </c>
      <c r="I4697" t="s">
        <v>142</v>
      </c>
      <c r="J4697" s="1">
        <v>45931</v>
      </c>
      <c r="K4697" t="s">
        <v>253</v>
      </c>
      <c r="L4697">
        <v>3</v>
      </c>
      <c r="M4697" t="s">
        <v>429</v>
      </c>
      <c r="N4697" t="s">
        <v>145</v>
      </c>
      <c r="O4697" t="s">
        <v>156</v>
      </c>
      <c r="P4697" t="s">
        <v>154</v>
      </c>
      <c r="Q4697">
        <v>32397.95</v>
      </c>
      <c r="R4697">
        <v>380</v>
      </c>
      <c r="S4697">
        <v>120067.5</v>
      </c>
      <c r="T4697">
        <v>1325</v>
      </c>
      <c r="U4697">
        <v>131</v>
      </c>
      <c r="V4697">
        <v>65</v>
      </c>
      <c r="W4697">
        <v>17056.96</v>
      </c>
      <c r="X4697">
        <v>17644.96</v>
      </c>
      <c r="Y4697">
        <v>0</v>
      </c>
      <c r="Z4697">
        <v>0</v>
      </c>
      <c r="AA4697">
        <v>86344.55</v>
      </c>
      <c r="AB4697">
        <v>2752.5</v>
      </c>
      <c r="AC4697">
        <v>77892.72</v>
      </c>
      <c r="AD4697">
        <v>27</v>
      </c>
      <c r="AE4697">
        <v>38</v>
      </c>
      <c r="AF4697">
        <v>242</v>
      </c>
      <c r="AG4697">
        <v>83</v>
      </c>
      <c r="AH4697">
        <v>3</v>
      </c>
      <c r="AI4697">
        <v>48</v>
      </c>
      <c r="AJ4697">
        <v>0</v>
      </c>
      <c r="AK4697">
        <v>0</v>
      </c>
      <c r="AL4697">
        <v>0</v>
      </c>
      <c r="AM4697">
        <v>0</v>
      </c>
      <c r="AN4697">
        <v>0</v>
      </c>
      <c r="AO4697">
        <v>249</v>
      </c>
      <c r="AP4697">
        <v>1122</v>
      </c>
      <c r="AQ4697">
        <v>284</v>
      </c>
      <c r="AR4697">
        <v>0</v>
      </c>
      <c r="AS4697">
        <v>180</v>
      </c>
      <c r="AT4697">
        <v>7</v>
      </c>
      <c r="AU4697">
        <v>29</v>
      </c>
      <c r="AV4697">
        <v>11</v>
      </c>
      <c r="AW4697">
        <v>2</v>
      </c>
      <c r="AX4697">
        <v>0</v>
      </c>
      <c r="AY4697">
        <v>133</v>
      </c>
      <c r="AZ4697">
        <v>232</v>
      </c>
      <c r="BA4697">
        <v>126</v>
      </c>
      <c r="BB4697">
        <v>33</v>
      </c>
      <c r="BC4697">
        <v>17</v>
      </c>
      <c r="BD4697">
        <v>4</v>
      </c>
      <c r="BE4697">
        <v>0</v>
      </c>
      <c r="BF4697">
        <v>375</v>
      </c>
      <c r="BG4697">
        <v>16420</v>
      </c>
      <c r="BH4697">
        <v>4</v>
      </c>
      <c r="BI4697">
        <v>125</v>
      </c>
      <c r="BJ4697" s="2">
        <v>45944</v>
      </c>
      <c r="BK4697">
        <v>0</v>
      </c>
      <c r="BL4697" s="3" t="str">
        <f>VLOOKUP(O4697,DropDownList!$H$1:$I$7,2,FALSE)</f>
        <v>2023/24</v>
      </c>
      <c r="BM4697" s="3" t="str">
        <f t="shared" si="73"/>
        <v>JP COURT</v>
      </c>
    </row>
    <row r="4698" spans="1:65" x14ac:dyDescent="0.2">
      <c r="A4698">
        <v>2025</v>
      </c>
      <c r="B4698">
        <v>10</v>
      </c>
      <c r="C4698" t="s">
        <v>198</v>
      </c>
      <c r="D4698" t="s">
        <v>208</v>
      </c>
      <c r="E4698" t="s">
        <v>33</v>
      </c>
      <c r="F4698">
        <v>9261</v>
      </c>
      <c r="G4698" t="s">
        <v>141</v>
      </c>
      <c r="H4698" t="s">
        <v>209</v>
      </c>
      <c r="I4698" t="s">
        <v>142</v>
      </c>
      <c r="J4698" s="1">
        <v>45931</v>
      </c>
      <c r="K4698" t="s">
        <v>253</v>
      </c>
      <c r="L4698">
        <v>3</v>
      </c>
      <c r="M4698" t="s">
        <v>429</v>
      </c>
      <c r="N4698" t="s">
        <v>145</v>
      </c>
      <c r="O4698" t="s">
        <v>156</v>
      </c>
      <c r="P4698" t="s">
        <v>150</v>
      </c>
      <c r="Q4698">
        <v>36269.699999999997</v>
      </c>
      <c r="R4698">
        <v>688</v>
      </c>
      <c r="S4698">
        <v>115381.32</v>
      </c>
      <c r="T4698">
        <v>12629.75</v>
      </c>
      <c r="U4698">
        <v>225</v>
      </c>
      <c r="V4698">
        <v>126</v>
      </c>
      <c r="W4698">
        <v>21226.639999999999</v>
      </c>
      <c r="X4698">
        <v>21622.639999999999</v>
      </c>
      <c r="Y4698">
        <v>615</v>
      </c>
      <c r="Z4698">
        <v>102751.57</v>
      </c>
      <c r="AA4698">
        <v>66481.87</v>
      </c>
      <c r="AB4698">
        <v>20142.310000000001</v>
      </c>
      <c r="AC4698">
        <v>46339.56</v>
      </c>
      <c r="AD4698">
        <v>98</v>
      </c>
      <c r="AE4698">
        <v>28</v>
      </c>
      <c r="AF4698">
        <v>376</v>
      </c>
      <c r="AG4698">
        <v>91</v>
      </c>
      <c r="AH4698">
        <v>73</v>
      </c>
      <c r="AI4698">
        <v>134</v>
      </c>
      <c r="AJ4698">
        <v>113</v>
      </c>
      <c r="AK4698">
        <v>74</v>
      </c>
      <c r="AL4698">
        <v>13</v>
      </c>
      <c r="AM4698">
        <v>30</v>
      </c>
      <c r="AN4698">
        <v>2</v>
      </c>
      <c r="AO4698">
        <v>473</v>
      </c>
      <c r="AP4698">
        <v>2112</v>
      </c>
      <c r="AQ4698">
        <v>521</v>
      </c>
      <c r="AR4698">
        <v>0</v>
      </c>
      <c r="AS4698">
        <v>238</v>
      </c>
      <c r="AT4698">
        <v>5</v>
      </c>
      <c r="AU4698">
        <v>22</v>
      </c>
      <c r="AV4698">
        <v>11</v>
      </c>
      <c r="AW4698">
        <v>3</v>
      </c>
      <c r="AX4698">
        <v>0</v>
      </c>
      <c r="AY4698">
        <v>299</v>
      </c>
      <c r="AZ4698">
        <v>545</v>
      </c>
      <c r="BA4698">
        <v>335</v>
      </c>
      <c r="BB4698">
        <v>33</v>
      </c>
      <c r="BC4698">
        <v>23</v>
      </c>
      <c r="BD4698">
        <v>1</v>
      </c>
      <c r="BE4698">
        <v>0</v>
      </c>
      <c r="BF4698">
        <v>478</v>
      </c>
      <c r="BG4698">
        <v>23418.799999999999</v>
      </c>
      <c r="BH4698">
        <v>14</v>
      </c>
      <c r="BI4698">
        <v>221</v>
      </c>
      <c r="BJ4698" s="2">
        <v>45944</v>
      </c>
      <c r="BK4698">
        <v>0</v>
      </c>
      <c r="BL4698" s="3" t="str">
        <f>VLOOKUP(O4698,DropDownList!$H$1:$I$7,2,FALSE)</f>
        <v>2023/24</v>
      </c>
      <c r="BM4698" s="3" t="str">
        <f t="shared" si="73"/>
        <v>FISCAL FINES</v>
      </c>
    </row>
    <row r="4699" spans="1:65" x14ac:dyDescent="0.2">
      <c r="A4699">
        <v>2025</v>
      </c>
      <c r="B4699">
        <v>10</v>
      </c>
      <c r="C4699" t="s">
        <v>198</v>
      </c>
      <c r="D4699" t="s">
        <v>208</v>
      </c>
      <c r="E4699" t="s">
        <v>33</v>
      </c>
      <c r="F4699">
        <v>9261</v>
      </c>
      <c r="G4699" t="s">
        <v>141</v>
      </c>
      <c r="H4699" t="s">
        <v>209</v>
      </c>
      <c r="I4699" t="s">
        <v>142</v>
      </c>
      <c r="J4699" s="1">
        <v>45931</v>
      </c>
      <c r="K4699" t="s">
        <v>253</v>
      </c>
      <c r="L4699">
        <v>3</v>
      </c>
      <c r="M4699" t="s">
        <v>429</v>
      </c>
      <c r="N4699" t="s">
        <v>145</v>
      </c>
      <c r="O4699" t="s">
        <v>155</v>
      </c>
      <c r="P4699" t="s">
        <v>146</v>
      </c>
      <c r="Q4699">
        <v>838.69</v>
      </c>
      <c r="R4699">
        <v>459</v>
      </c>
      <c r="S4699">
        <v>7545</v>
      </c>
      <c r="T4699">
        <v>90</v>
      </c>
      <c r="U4699">
        <v>123</v>
      </c>
      <c r="V4699">
        <v>30</v>
      </c>
      <c r="W4699">
        <v>481.46</v>
      </c>
      <c r="X4699">
        <v>481.46</v>
      </c>
      <c r="Y4699">
        <v>0</v>
      </c>
      <c r="Z4699">
        <v>0</v>
      </c>
      <c r="AA4699">
        <v>6616.31</v>
      </c>
      <c r="AB4699">
        <v>0</v>
      </c>
      <c r="AC4699">
        <v>0</v>
      </c>
      <c r="AD4699">
        <v>28</v>
      </c>
      <c r="AE4699">
        <v>2</v>
      </c>
      <c r="AF4699">
        <v>403</v>
      </c>
      <c r="AG4699">
        <v>4</v>
      </c>
      <c r="AH4699">
        <v>5</v>
      </c>
      <c r="AI4699">
        <v>47</v>
      </c>
      <c r="AJ4699">
        <v>0</v>
      </c>
      <c r="AK4699">
        <v>0</v>
      </c>
      <c r="AL4699">
        <v>0</v>
      </c>
      <c r="AM4699">
        <v>0</v>
      </c>
      <c r="AN4699">
        <v>0</v>
      </c>
      <c r="AO4699">
        <v>308</v>
      </c>
      <c r="AP4699">
        <v>1503</v>
      </c>
      <c r="AQ4699">
        <v>334</v>
      </c>
      <c r="AR4699">
        <v>0</v>
      </c>
      <c r="AS4699">
        <v>205</v>
      </c>
      <c r="AT4699">
        <v>26</v>
      </c>
      <c r="AU4699">
        <v>28</v>
      </c>
      <c r="AV4699">
        <v>13</v>
      </c>
      <c r="AW4699">
        <v>5</v>
      </c>
      <c r="AX4699">
        <v>0</v>
      </c>
      <c r="AY4699">
        <v>205</v>
      </c>
      <c r="AZ4699">
        <v>333</v>
      </c>
      <c r="BA4699">
        <v>211</v>
      </c>
      <c r="BB4699">
        <v>39</v>
      </c>
      <c r="BC4699">
        <v>24</v>
      </c>
      <c r="BD4699">
        <v>7</v>
      </c>
      <c r="BE4699">
        <v>1</v>
      </c>
      <c r="BF4699">
        <v>450</v>
      </c>
      <c r="BG4699">
        <v>790</v>
      </c>
      <c r="BH4699">
        <v>0</v>
      </c>
      <c r="BI4699">
        <v>118</v>
      </c>
      <c r="BJ4699" s="2">
        <v>45944</v>
      </c>
      <c r="BK4699">
        <v>0</v>
      </c>
      <c r="BL4699" s="3" t="str">
        <f>VLOOKUP(O4699,DropDownList!$H$1:$I$7,2,FALSE)</f>
        <v>2022/23</v>
      </c>
      <c r="BM4699" s="3" t="str">
        <f t="shared" si="73"/>
        <v>VSUR</v>
      </c>
    </row>
    <row r="4700" spans="1:65" x14ac:dyDescent="0.2">
      <c r="A4700">
        <v>2025</v>
      </c>
      <c r="B4700">
        <v>10</v>
      </c>
      <c r="C4700" t="s">
        <v>198</v>
      </c>
      <c r="D4700" t="s">
        <v>208</v>
      </c>
      <c r="E4700" t="s">
        <v>33</v>
      </c>
      <c r="F4700">
        <v>9261</v>
      </c>
      <c r="G4700" t="s">
        <v>141</v>
      </c>
      <c r="H4700" t="s">
        <v>209</v>
      </c>
      <c r="I4700" t="s">
        <v>142</v>
      </c>
      <c r="J4700" s="1">
        <v>45931</v>
      </c>
      <c r="K4700" t="s">
        <v>253</v>
      </c>
      <c r="L4700">
        <v>3</v>
      </c>
      <c r="M4700" t="s">
        <v>429</v>
      </c>
      <c r="N4700" t="s">
        <v>145</v>
      </c>
      <c r="O4700" t="s">
        <v>149</v>
      </c>
      <c r="P4700" t="s">
        <v>146</v>
      </c>
      <c r="Q4700">
        <v>500</v>
      </c>
      <c r="R4700">
        <v>64</v>
      </c>
      <c r="S4700">
        <v>1175</v>
      </c>
      <c r="T4700">
        <v>0</v>
      </c>
      <c r="U4700">
        <v>43</v>
      </c>
      <c r="V4700">
        <v>24</v>
      </c>
      <c r="W4700">
        <v>440</v>
      </c>
      <c r="X4700">
        <v>440</v>
      </c>
      <c r="Y4700">
        <v>0</v>
      </c>
      <c r="Z4700">
        <v>0</v>
      </c>
      <c r="AA4700">
        <v>675</v>
      </c>
      <c r="AB4700">
        <v>0</v>
      </c>
      <c r="AC4700">
        <v>0</v>
      </c>
      <c r="AD4700">
        <v>24</v>
      </c>
      <c r="AE4700">
        <v>0</v>
      </c>
      <c r="AF4700">
        <v>37</v>
      </c>
      <c r="AG4700">
        <v>0</v>
      </c>
      <c r="AH4700">
        <v>0</v>
      </c>
      <c r="AI4700">
        <v>27</v>
      </c>
      <c r="AJ4700">
        <v>0</v>
      </c>
      <c r="AK4700">
        <v>0</v>
      </c>
      <c r="AL4700">
        <v>0</v>
      </c>
      <c r="AM4700">
        <v>0</v>
      </c>
      <c r="AN4700">
        <v>0</v>
      </c>
      <c r="AO4700">
        <v>39</v>
      </c>
      <c r="AP4700">
        <v>83</v>
      </c>
      <c r="AQ4700">
        <v>40</v>
      </c>
      <c r="AR4700">
        <v>0</v>
      </c>
      <c r="AS4700">
        <v>9</v>
      </c>
      <c r="AT4700">
        <v>0</v>
      </c>
      <c r="AU4700">
        <v>0</v>
      </c>
      <c r="AV4700">
        <v>0</v>
      </c>
      <c r="AW4700">
        <v>1</v>
      </c>
      <c r="AX4700">
        <v>0</v>
      </c>
      <c r="AY4700">
        <v>3</v>
      </c>
      <c r="AZ4700">
        <v>16</v>
      </c>
      <c r="BA4700">
        <v>1</v>
      </c>
      <c r="BB4700">
        <v>1</v>
      </c>
      <c r="BC4700">
        <v>1</v>
      </c>
      <c r="BD4700">
        <v>0</v>
      </c>
      <c r="BE4700">
        <v>0</v>
      </c>
      <c r="BF4700">
        <v>63</v>
      </c>
      <c r="BG4700">
        <v>500</v>
      </c>
      <c r="BH4700">
        <v>0</v>
      </c>
      <c r="BI4700">
        <v>42</v>
      </c>
      <c r="BJ4700" s="2">
        <v>45944</v>
      </c>
      <c r="BK4700">
        <v>0</v>
      </c>
      <c r="BL4700" s="3" t="str">
        <f>VLOOKUP(O4700,DropDownList!$H$1:$I$7,2,FALSE)</f>
        <v>2025/26</v>
      </c>
      <c r="BM4700" s="3" t="str">
        <f t="shared" si="73"/>
        <v>VSUR</v>
      </c>
    </row>
    <row r="4701" spans="1:65" x14ac:dyDescent="0.2">
      <c r="A4701">
        <v>2025</v>
      </c>
      <c r="B4701">
        <v>10</v>
      </c>
      <c r="C4701" t="s">
        <v>198</v>
      </c>
      <c r="D4701" t="s">
        <v>210</v>
      </c>
      <c r="E4701" t="s">
        <v>33</v>
      </c>
      <c r="F4701">
        <v>9801</v>
      </c>
      <c r="G4701" t="s">
        <v>158</v>
      </c>
      <c r="H4701" t="s">
        <v>209</v>
      </c>
      <c r="I4701" t="s">
        <v>142</v>
      </c>
      <c r="J4701" s="1">
        <v>45931</v>
      </c>
      <c r="K4701" t="s">
        <v>253</v>
      </c>
      <c r="L4701">
        <v>3</v>
      </c>
      <c r="M4701" t="s">
        <v>429</v>
      </c>
      <c r="N4701" t="s">
        <v>145</v>
      </c>
      <c r="O4701" t="s">
        <v>149</v>
      </c>
      <c r="P4701" t="s">
        <v>153</v>
      </c>
      <c r="Q4701">
        <v>150</v>
      </c>
      <c r="R4701">
        <v>1</v>
      </c>
      <c r="S4701">
        <v>150</v>
      </c>
      <c r="T4701">
        <v>0</v>
      </c>
      <c r="U4701">
        <v>1</v>
      </c>
      <c r="V4701">
        <v>0</v>
      </c>
      <c r="W4701">
        <v>0</v>
      </c>
      <c r="X4701">
        <v>0</v>
      </c>
      <c r="Y4701">
        <v>0</v>
      </c>
      <c r="Z4701">
        <v>0</v>
      </c>
      <c r="AA4701">
        <v>0</v>
      </c>
      <c r="AB4701">
        <v>0</v>
      </c>
      <c r="AC4701">
        <v>0</v>
      </c>
      <c r="AD4701">
        <v>0</v>
      </c>
      <c r="AE4701">
        <v>0</v>
      </c>
      <c r="AF4701">
        <v>0</v>
      </c>
      <c r="AG4701">
        <v>0</v>
      </c>
      <c r="AH4701">
        <v>0</v>
      </c>
      <c r="AI4701">
        <v>1</v>
      </c>
      <c r="AJ4701">
        <v>0</v>
      </c>
      <c r="AK4701">
        <v>0</v>
      </c>
      <c r="AL4701">
        <v>0</v>
      </c>
      <c r="AM4701">
        <v>0</v>
      </c>
      <c r="AN4701">
        <v>0</v>
      </c>
      <c r="AO4701">
        <v>0</v>
      </c>
      <c r="AP4701">
        <v>0</v>
      </c>
      <c r="AQ4701">
        <v>0</v>
      </c>
      <c r="AR4701">
        <v>0</v>
      </c>
      <c r="AS4701">
        <v>0</v>
      </c>
      <c r="AT4701">
        <v>0</v>
      </c>
      <c r="AU4701">
        <v>0</v>
      </c>
      <c r="AV4701">
        <v>0</v>
      </c>
      <c r="AW4701">
        <v>0</v>
      </c>
      <c r="AX4701">
        <v>0</v>
      </c>
      <c r="AY4701">
        <v>0</v>
      </c>
      <c r="AZ4701">
        <v>0</v>
      </c>
      <c r="BA4701">
        <v>0</v>
      </c>
      <c r="BB4701">
        <v>0</v>
      </c>
      <c r="BC4701">
        <v>0</v>
      </c>
      <c r="BD4701">
        <v>0</v>
      </c>
      <c r="BE4701">
        <v>0</v>
      </c>
      <c r="BF4701">
        <v>0</v>
      </c>
      <c r="BG4701">
        <v>150</v>
      </c>
      <c r="BH4701">
        <v>0</v>
      </c>
      <c r="BI4701">
        <v>0</v>
      </c>
      <c r="BJ4701" s="2">
        <v>45944</v>
      </c>
      <c r="BK4701">
        <v>0</v>
      </c>
      <c r="BL4701" s="3" t="str">
        <f>VLOOKUP(O4701,DropDownList!$H$1:$I$7,2,FALSE)</f>
        <v>2025/26</v>
      </c>
      <c r="BM4701" s="3" t="str">
        <f t="shared" si="73"/>
        <v>PREG</v>
      </c>
    </row>
    <row r="4702" spans="1:65" x14ac:dyDescent="0.2">
      <c r="A4702">
        <v>2025</v>
      </c>
      <c r="B4702">
        <v>10</v>
      </c>
      <c r="C4702" t="s">
        <v>198</v>
      </c>
      <c r="D4702" t="s">
        <v>210</v>
      </c>
      <c r="E4702" t="s">
        <v>33</v>
      </c>
      <c r="F4702">
        <v>9801</v>
      </c>
      <c r="G4702" t="s">
        <v>158</v>
      </c>
      <c r="H4702" t="s">
        <v>209</v>
      </c>
      <c r="I4702" t="s">
        <v>142</v>
      </c>
      <c r="J4702" s="1">
        <v>45931</v>
      </c>
      <c r="K4702" t="s">
        <v>253</v>
      </c>
      <c r="L4702">
        <v>3</v>
      </c>
      <c r="M4702" t="s">
        <v>429</v>
      </c>
      <c r="N4702" t="s">
        <v>145</v>
      </c>
      <c r="O4702" t="s">
        <v>149</v>
      </c>
      <c r="P4702" t="s">
        <v>159</v>
      </c>
      <c r="Q4702">
        <v>1900</v>
      </c>
      <c r="R4702">
        <v>1</v>
      </c>
      <c r="S4702">
        <v>12830</v>
      </c>
      <c r="T4702">
        <v>0</v>
      </c>
      <c r="U4702">
        <v>1</v>
      </c>
      <c r="V4702">
        <v>0</v>
      </c>
      <c r="W4702">
        <v>0</v>
      </c>
      <c r="X4702">
        <v>0</v>
      </c>
      <c r="Y4702">
        <v>0</v>
      </c>
      <c r="Z4702">
        <v>0</v>
      </c>
      <c r="AA4702">
        <v>10930</v>
      </c>
      <c r="AB4702">
        <v>0</v>
      </c>
      <c r="AC4702">
        <v>0</v>
      </c>
      <c r="AD4702">
        <v>0</v>
      </c>
      <c r="AE4702">
        <v>0</v>
      </c>
      <c r="AF4702">
        <v>0</v>
      </c>
      <c r="AG4702">
        <v>1</v>
      </c>
      <c r="AH4702">
        <v>0</v>
      </c>
      <c r="AI4702">
        <v>0</v>
      </c>
      <c r="AJ4702">
        <v>0</v>
      </c>
      <c r="AK4702">
        <v>0</v>
      </c>
      <c r="AL4702">
        <v>0</v>
      </c>
      <c r="AM4702">
        <v>0</v>
      </c>
      <c r="AN4702">
        <v>0</v>
      </c>
      <c r="AO4702">
        <v>1</v>
      </c>
      <c r="AP4702">
        <v>1</v>
      </c>
      <c r="AQ4702">
        <v>0</v>
      </c>
      <c r="AR4702">
        <v>0</v>
      </c>
      <c r="AS4702">
        <v>0</v>
      </c>
      <c r="AT4702">
        <v>0</v>
      </c>
      <c r="AU4702">
        <v>0</v>
      </c>
      <c r="AV4702">
        <v>0</v>
      </c>
      <c r="AW4702">
        <v>0</v>
      </c>
      <c r="AX4702">
        <v>0</v>
      </c>
      <c r="AY4702">
        <v>0</v>
      </c>
      <c r="AZ4702">
        <v>0</v>
      </c>
      <c r="BA4702">
        <v>0</v>
      </c>
      <c r="BB4702">
        <v>0</v>
      </c>
      <c r="BC4702">
        <v>0</v>
      </c>
      <c r="BD4702">
        <v>0</v>
      </c>
      <c r="BE4702">
        <v>0</v>
      </c>
      <c r="BF4702">
        <v>0</v>
      </c>
      <c r="BG4702">
        <v>0</v>
      </c>
      <c r="BH4702">
        <v>0</v>
      </c>
      <c r="BI4702">
        <v>0</v>
      </c>
      <c r="BJ4702" s="2">
        <v>45944</v>
      </c>
      <c r="BK4702">
        <v>0</v>
      </c>
      <c r="BL4702" s="3" t="str">
        <f>VLOOKUP(O4702,DropDownList!$H$1:$I$7,2,FALSE)</f>
        <v>2025/26</v>
      </c>
      <c r="BM4702" s="3" t="str">
        <f t="shared" si="73"/>
        <v>CONF</v>
      </c>
    </row>
    <row r="4703" spans="1:65" x14ac:dyDescent="0.2">
      <c r="A4703">
        <v>2025</v>
      </c>
      <c r="B4703">
        <v>10</v>
      </c>
      <c r="C4703" t="s">
        <v>198</v>
      </c>
      <c r="D4703" t="s">
        <v>210</v>
      </c>
      <c r="E4703" t="s">
        <v>33</v>
      </c>
      <c r="F4703">
        <v>9801</v>
      </c>
      <c r="G4703" t="s">
        <v>158</v>
      </c>
      <c r="H4703" t="s">
        <v>209</v>
      </c>
      <c r="I4703" t="s">
        <v>142</v>
      </c>
      <c r="J4703" s="1">
        <v>45931</v>
      </c>
      <c r="K4703" t="s">
        <v>253</v>
      </c>
      <c r="L4703">
        <v>3</v>
      </c>
      <c r="M4703" t="s">
        <v>429</v>
      </c>
      <c r="N4703" t="s">
        <v>145</v>
      </c>
      <c r="O4703" t="s">
        <v>149</v>
      </c>
      <c r="P4703" t="s">
        <v>160</v>
      </c>
      <c r="Q4703">
        <v>66280</v>
      </c>
      <c r="R4703">
        <v>180</v>
      </c>
      <c r="S4703">
        <v>115260</v>
      </c>
      <c r="T4703">
        <v>0</v>
      </c>
      <c r="U4703">
        <v>139</v>
      </c>
      <c r="V4703">
        <v>95</v>
      </c>
      <c r="W4703">
        <v>26171</v>
      </c>
      <c r="X4703">
        <v>49311</v>
      </c>
      <c r="Y4703">
        <v>0</v>
      </c>
      <c r="Z4703">
        <v>0</v>
      </c>
      <c r="AA4703">
        <v>48980</v>
      </c>
      <c r="AB4703">
        <v>2360</v>
      </c>
      <c r="AC4703">
        <v>42235</v>
      </c>
      <c r="AD4703">
        <v>59</v>
      </c>
      <c r="AE4703">
        <v>36</v>
      </c>
      <c r="AF4703">
        <v>41</v>
      </c>
      <c r="AG4703">
        <v>75</v>
      </c>
      <c r="AH4703">
        <v>0</v>
      </c>
      <c r="AI4703">
        <v>64</v>
      </c>
      <c r="AJ4703">
        <v>0</v>
      </c>
      <c r="AK4703">
        <v>0</v>
      </c>
      <c r="AL4703">
        <v>0</v>
      </c>
      <c r="AM4703">
        <v>0</v>
      </c>
      <c r="AN4703">
        <v>0</v>
      </c>
      <c r="AO4703">
        <v>98</v>
      </c>
      <c r="AP4703">
        <v>176</v>
      </c>
      <c r="AQ4703">
        <v>86</v>
      </c>
      <c r="AR4703">
        <v>0</v>
      </c>
      <c r="AS4703">
        <v>10</v>
      </c>
      <c r="AT4703">
        <v>0</v>
      </c>
      <c r="AU4703">
        <v>0</v>
      </c>
      <c r="AV4703">
        <v>0</v>
      </c>
      <c r="AW4703">
        <v>10</v>
      </c>
      <c r="AX4703">
        <v>0</v>
      </c>
      <c r="AY4703">
        <v>5</v>
      </c>
      <c r="AZ4703">
        <v>35</v>
      </c>
      <c r="BA4703">
        <v>3</v>
      </c>
      <c r="BB4703">
        <v>4</v>
      </c>
      <c r="BC4703">
        <v>1</v>
      </c>
      <c r="BD4703">
        <v>2</v>
      </c>
      <c r="BE4703">
        <v>0</v>
      </c>
      <c r="BF4703">
        <v>168</v>
      </c>
      <c r="BG4703">
        <v>35060</v>
      </c>
      <c r="BH4703">
        <v>0</v>
      </c>
      <c r="BI4703">
        <v>128</v>
      </c>
      <c r="BJ4703" s="2">
        <v>45944</v>
      </c>
      <c r="BK4703">
        <v>0</v>
      </c>
      <c r="BL4703" s="3" t="str">
        <f>VLOOKUP(O4703,DropDownList!$H$1:$I$7,2,FALSE)</f>
        <v>2025/26</v>
      </c>
      <c r="BM4703" s="3" t="str">
        <f t="shared" si="73"/>
        <v>SC COURT</v>
      </c>
    </row>
    <row r="4704" spans="1:65" x14ac:dyDescent="0.2">
      <c r="A4704">
        <v>2025</v>
      </c>
      <c r="B4704">
        <v>10</v>
      </c>
      <c r="C4704" t="s">
        <v>198</v>
      </c>
      <c r="D4704" t="s">
        <v>210</v>
      </c>
      <c r="E4704" t="s">
        <v>33</v>
      </c>
      <c r="F4704">
        <v>9801</v>
      </c>
      <c r="G4704" t="s">
        <v>158</v>
      </c>
      <c r="H4704" t="s">
        <v>209</v>
      </c>
      <c r="I4704" t="s">
        <v>142</v>
      </c>
      <c r="J4704" s="1">
        <v>45931</v>
      </c>
      <c r="K4704" t="s">
        <v>253</v>
      </c>
      <c r="L4704">
        <v>3</v>
      </c>
      <c r="M4704" t="s">
        <v>429</v>
      </c>
      <c r="N4704" t="s">
        <v>145</v>
      </c>
      <c r="O4704" t="s">
        <v>156</v>
      </c>
      <c r="P4704" t="s">
        <v>159</v>
      </c>
      <c r="Q4704">
        <v>82911.12</v>
      </c>
      <c r="R4704">
        <v>13</v>
      </c>
      <c r="S4704">
        <v>243604.71</v>
      </c>
      <c r="T4704">
        <v>36297.839999999997</v>
      </c>
      <c r="U4704">
        <v>2</v>
      </c>
      <c r="V4704">
        <v>1</v>
      </c>
      <c r="W4704">
        <v>39570.58</v>
      </c>
      <c r="X4704">
        <v>82712.800000000003</v>
      </c>
      <c r="Y4704">
        <v>0</v>
      </c>
      <c r="Z4704">
        <v>0</v>
      </c>
      <c r="AA4704">
        <v>124395.75</v>
      </c>
      <c r="AB4704">
        <v>0</v>
      </c>
      <c r="AC4704">
        <v>0</v>
      </c>
      <c r="AD4704">
        <v>0</v>
      </c>
      <c r="AE4704">
        <v>1</v>
      </c>
      <c r="AF4704">
        <v>7</v>
      </c>
      <c r="AG4704">
        <v>2</v>
      </c>
      <c r="AH4704">
        <v>0</v>
      </c>
      <c r="AI4704">
        <v>0</v>
      </c>
      <c r="AJ4704">
        <v>0</v>
      </c>
      <c r="AK4704">
        <v>0</v>
      </c>
      <c r="AL4704">
        <v>0</v>
      </c>
      <c r="AM4704">
        <v>0</v>
      </c>
      <c r="AN4704">
        <v>0</v>
      </c>
      <c r="AO4704">
        <v>3</v>
      </c>
      <c r="AP4704">
        <v>3</v>
      </c>
      <c r="AQ4704">
        <v>0</v>
      </c>
      <c r="AR4704">
        <v>0</v>
      </c>
      <c r="AS4704">
        <v>0</v>
      </c>
      <c r="AT4704">
        <v>0</v>
      </c>
      <c r="AU4704">
        <v>0</v>
      </c>
      <c r="AV4704">
        <v>0</v>
      </c>
      <c r="AW4704">
        <v>0</v>
      </c>
      <c r="AX4704">
        <v>0</v>
      </c>
      <c r="AY4704">
        <v>0</v>
      </c>
      <c r="AZ4704">
        <v>0</v>
      </c>
      <c r="BA4704">
        <v>0</v>
      </c>
      <c r="BB4704">
        <v>0</v>
      </c>
      <c r="BC4704">
        <v>0</v>
      </c>
      <c r="BD4704">
        <v>0</v>
      </c>
      <c r="BE4704">
        <v>0</v>
      </c>
      <c r="BF4704">
        <v>0</v>
      </c>
      <c r="BG4704">
        <v>0</v>
      </c>
      <c r="BH4704">
        <v>4</v>
      </c>
      <c r="BI4704">
        <v>0</v>
      </c>
      <c r="BJ4704" s="2">
        <v>45944</v>
      </c>
      <c r="BK4704">
        <v>0</v>
      </c>
      <c r="BL4704" s="3" t="str">
        <f>VLOOKUP(O4704,DropDownList!$H$1:$I$7,2,FALSE)</f>
        <v>2023/24</v>
      </c>
      <c r="BM4704" s="3" t="str">
        <f t="shared" si="73"/>
        <v>CONF</v>
      </c>
    </row>
    <row r="4705" spans="1:65" x14ac:dyDescent="0.2">
      <c r="A4705">
        <v>2025</v>
      </c>
      <c r="B4705">
        <v>10</v>
      </c>
      <c r="C4705" t="s">
        <v>198</v>
      </c>
      <c r="D4705" t="s">
        <v>210</v>
      </c>
      <c r="E4705" t="s">
        <v>33</v>
      </c>
      <c r="F4705">
        <v>9801</v>
      </c>
      <c r="G4705" t="s">
        <v>158</v>
      </c>
      <c r="H4705" t="s">
        <v>209</v>
      </c>
      <c r="I4705" t="s">
        <v>142</v>
      </c>
      <c r="J4705" s="1">
        <v>45931</v>
      </c>
      <c r="K4705" t="s">
        <v>253</v>
      </c>
      <c r="L4705">
        <v>3</v>
      </c>
      <c r="M4705" t="s">
        <v>429</v>
      </c>
      <c r="N4705" t="s">
        <v>145</v>
      </c>
      <c r="O4705" t="s">
        <v>156</v>
      </c>
      <c r="P4705" t="s">
        <v>161</v>
      </c>
      <c r="Q4705">
        <v>1951.37</v>
      </c>
      <c r="R4705">
        <v>689</v>
      </c>
      <c r="S4705">
        <v>16580</v>
      </c>
      <c r="T4705">
        <v>410</v>
      </c>
      <c r="U4705">
        <v>238</v>
      </c>
      <c r="V4705">
        <v>42</v>
      </c>
      <c r="W4705">
        <v>900</v>
      </c>
      <c r="X4705">
        <v>900</v>
      </c>
      <c r="Y4705">
        <v>0</v>
      </c>
      <c r="Z4705">
        <v>0</v>
      </c>
      <c r="AA4705">
        <v>14218.63</v>
      </c>
      <c r="AB4705">
        <v>0</v>
      </c>
      <c r="AC4705">
        <v>0</v>
      </c>
      <c r="AD4705">
        <v>40</v>
      </c>
      <c r="AE4705">
        <v>2</v>
      </c>
      <c r="AF4705">
        <v>580</v>
      </c>
      <c r="AG4705">
        <v>8</v>
      </c>
      <c r="AH4705">
        <v>17</v>
      </c>
      <c r="AI4705">
        <v>84</v>
      </c>
      <c r="AJ4705">
        <v>0</v>
      </c>
      <c r="AK4705">
        <v>0</v>
      </c>
      <c r="AL4705">
        <v>0</v>
      </c>
      <c r="AM4705">
        <v>0</v>
      </c>
      <c r="AN4705">
        <v>0</v>
      </c>
      <c r="AO4705">
        <v>469</v>
      </c>
      <c r="AP4705">
        <v>1673</v>
      </c>
      <c r="AQ4705">
        <v>517</v>
      </c>
      <c r="AR4705">
        <v>0</v>
      </c>
      <c r="AS4705">
        <v>170</v>
      </c>
      <c r="AT4705">
        <v>3</v>
      </c>
      <c r="AU4705">
        <v>25</v>
      </c>
      <c r="AV4705">
        <v>14</v>
      </c>
      <c r="AW4705">
        <v>18</v>
      </c>
      <c r="AX4705">
        <v>0</v>
      </c>
      <c r="AY4705">
        <v>259</v>
      </c>
      <c r="AZ4705">
        <v>365</v>
      </c>
      <c r="BA4705">
        <v>143</v>
      </c>
      <c r="BB4705">
        <v>56</v>
      </c>
      <c r="BC4705">
        <v>27</v>
      </c>
      <c r="BD4705">
        <v>10</v>
      </c>
      <c r="BE4705">
        <v>0</v>
      </c>
      <c r="BF4705">
        <v>670</v>
      </c>
      <c r="BG4705">
        <v>1795</v>
      </c>
      <c r="BH4705">
        <v>0</v>
      </c>
      <c r="BI4705">
        <v>226</v>
      </c>
      <c r="BJ4705" s="2">
        <v>45944</v>
      </c>
      <c r="BK4705">
        <v>0</v>
      </c>
      <c r="BL4705" s="3" t="str">
        <f>VLOOKUP(O4705,DropDownList!$H$1:$I$7,2,FALSE)</f>
        <v>2023/24</v>
      </c>
      <c r="BM4705" s="3" t="str">
        <f t="shared" si="73"/>
        <v>VSUR</v>
      </c>
    </row>
    <row r="4706" spans="1:65" x14ac:dyDescent="0.2">
      <c r="A4706">
        <v>2025</v>
      </c>
      <c r="B4706">
        <v>10</v>
      </c>
      <c r="C4706" t="s">
        <v>198</v>
      </c>
      <c r="D4706" t="s">
        <v>210</v>
      </c>
      <c r="E4706" t="s">
        <v>33</v>
      </c>
      <c r="F4706">
        <v>9801</v>
      </c>
      <c r="G4706" t="s">
        <v>158</v>
      </c>
      <c r="H4706" t="s">
        <v>209</v>
      </c>
      <c r="I4706" t="s">
        <v>142</v>
      </c>
      <c r="J4706" s="1">
        <v>45931</v>
      </c>
      <c r="K4706" t="s">
        <v>253</v>
      </c>
      <c r="L4706">
        <v>3</v>
      </c>
      <c r="M4706" t="s">
        <v>429</v>
      </c>
      <c r="N4706" t="s">
        <v>145</v>
      </c>
      <c r="O4706" t="s">
        <v>147</v>
      </c>
      <c r="P4706" t="s">
        <v>160</v>
      </c>
      <c r="Q4706">
        <v>181337.48</v>
      </c>
      <c r="R4706">
        <v>809</v>
      </c>
      <c r="S4706">
        <v>463400.55</v>
      </c>
      <c r="T4706">
        <v>22927.279999999999</v>
      </c>
      <c r="U4706">
        <v>440</v>
      </c>
      <c r="V4706">
        <v>229</v>
      </c>
      <c r="W4706">
        <v>75145.03</v>
      </c>
      <c r="X4706">
        <v>105659.5</v>
      </c>
      <c r="Y4706">
        <v>0</v>
      </c>
      <c r="Z4706">
        <v>0</v>
      </c>
      <c r="AA4706">
        <v>259135.79</v>
      </c>
      <c r="AB4706">
        <v>40169.69</v>
      </c>
      <c r="AC4706">
        <v>202748.08</v>
      </c>
      <c r="AD4706">
        <v>83</v>
      </c>
      <c r="AE4706">
        <v>146</v>
      </c>
      <c r="AF4706">
        <v>320</v>
      </c>
      <c r="AG4706">
        <v>286</v>
      </c>
      <c r="AH4706">
        <v>43</v>
      </c>
      <c r="AI4706">
        <v>154</v>
      </c>
      <c r="AJ4706">
        <v>0</v>
      </c>
      <c r="AK4706">
        <v>0</v>
      </c>
      <c r="AL4706">
        <v>0</v>
      </c>
      <c r="AM4706">
        <v>0</v>
      </c>
      <c r="AN4706">
        <v>0</v>
      </c>
      <c r="AO4706">
        <v>553</v>
      </c>
      <c r="AP4706">
        <v>1533</v>
      </c>
      <c r="AQ4706">
        <v>549</v>
      </c>
      <c r="AR4706">
        <v>0</v>
      </c>
      <c r="AS4706">
        <v>148</v>
      </c>
      <c r="AT4706">
        <v>1</v>
      </c>
      <c r="AU4706">
        <v>14</v>
      </c>
      <c r="AV4706">
        <v>6</v>
      </c>
      <c r="AW4706">
        <v>74</v>
      </c>
      <c r="AX4706">
        <v>0</v>
      </c>
      <c r="AY4706">
        <v>221</v>
      </c>
      <c r="AZ4706">
        <v>319</v>
      </c>
      <c r="BA4706">
        <v>111</v>
      </c>
      <c r="BB4706">
        <v>33</v>
      </c>
      <c r="BC4706">
        <v>11</v>
      </c>
      <c r="BD4706">
        <v>2</v>
      </c>
      <c r="BE4706">
        <v>0</v>
      </c>
      <c r="BF4706">
        <v>727</v>
      </c>
      <c r="BG4706">
        <v>76023.77</v>
      </c>
      <c r="BH4706">
        <v>6</v>
      </c>
      <c r="BI4706">
        <v>399</v>
      </c>
      <c r="BJ4706" s="2">
        <v>45944</v>
      </c>
      <c r="BK4706">
        <v>0</v>
      </c>
      <c r="BL4706" s="3" t="str">
        <f>VLOOKUP(O4706,DropDownList!$H$1:$I$7,2,FALSE)</f>
        <v>2024/25</v>
      </c>
      <c r="BM4706" s="3" t="str">
        <f t="shared" si="73"/>
        <v>SC COURT</v>
      </c>
    </row>
    <row r="4707" spans="1:65" x14ac:dyDescent="0.2">
      <c r="A4707">
        <v>2025</v>
      </c>
      <c r="B4707">
        <v>10</v>
      </c>
      <c r="C4707" t="s">
        <v>198</v>
      </c>
      <c r="D4707" t="s">
        <v>210</v>
      </c>
      <c r="E4707" t="s">
        <v>33</v>
      </c>
      <c r="F4707">
        <v>9801</v>
      </c>
      <c r="G4707" t="s">
        <v>158</v>
      </c>
      <c r="H4707" t="s">
        <v>209</v>
      </c>
      <c r="I4707" t="s">
        <v>142</v>
      </c>
      <c r="J4707" s="1">
        <v>45931</v>
      </c>
      <c r="K4707" t="s">
        <v>253</v>
      </c>
      <c r="L4707">
        <v>3</v>
      </c>
      <c r="M4707" t="s">
        <v>429</v>
      </c>
      <c r="N4707" t="s">
        <v>145</v>
      </c>
      <c r="O4707" t="s">
        <v>149</v>
      </c>
      <c r="P4707" t="s">
        <v>161</v>
      </c>
      <c r="Q4707">
        <v>1390.9</v>
      </c>
      <c r="R4707">
        <v>164</v>
      </c>
      <c r="S4707">
        <v>5395</v>
      </c>
      <c r="T4707">
        <v>0</v>
      </c>
      <c r="U4707">
        <v>126</v>
      </c>
      <c r="V4707">
        <v>53</v>
      </c>
      <c r="W4707">
        <v>1330.9</v>
      </c>
      <c r="X4707">
        <v>1330.9</v>
      </c>
      <c r="Y4707">
        <v>0</v>
      </c>
      <c r="Z4707">
        <v>0</v>
      </c>
      <c r="AA4707">
        <v>4004.1</v>
      </c>
      <c r="AB4707">
        <v>0</v>
      </c>
      <c r="AC4707">
        <v>0</v>
      </c>
      <c r="AD4707">
        <v>52</v>
      </c>
      <c r="AE4707">
        <v>1</v>
      </c>
      <c r="AF4707">
        <v>107</v>
      </c>
      <c r="AG4707">
        <v>1</v>
      </c>
      <c r="AH4707">
        <v>0</v>
      </c>
      <c r="AI4707">
        <v>56</v>
      </c>
      <c r="AJ4707">
        <v>0</v>
      </c>
      <c r="AK4707">
        <v>0</v>
      </c>
      <c r="AL4707">
        <v>0</v>
      </c>
      <c r="AM4707">
        <v>0</v>
      </c>
      <c r="AN4707">
        <v>0</v>
      </c>
      <c r="AO4707">
        <v>85</v>
      </c>
      <c r="AP4707">
        <v>160</v>
      </c>
      <c r="AQ4707">
        <v>81</v>
      </c>
      <c r="AR4707">
        <v>0</v>
      </c>
      <c r="AS4707">
        <v>9</v>
      </c>
      <c r="AT4707">
        <v>0</v>
      </c>
      <c r="AU4707">
        <v>0</v>
      </c>
      <c r="AV4707">
        <v>0</v>
      </c>
      <c r="AW4707">
        <v>4</v>
      </c>
      <c r="AX4707">
        <v>0</v>
      </c>
      <c r="AY4707">
        <v>5</v>
      </c>
      <c r="AZ4707">
        <v>34</v>
      </c>
      <c r="BA4707">
        <v>3</v>
      </c>
      <c r="BB4707">
        <v>3</v>
      </c>
      <c r="BC4707">
        <v>1</v>
      </c>
      <c r="BD4707">
        <v>2</v>
      </c>
      <c r="BE4707">
        <v>0</v>
      </c>
      <c r="BF4707">
        <v>158</v>
      </c>
      <c r="BG4707">
        <v>1390</v>
      </c>
      <c r="BH4707">
        <v>0</v>
      </c>
      <c r="BI4707">
        <v>121</v>
      </c>
      <c r="BJ4707" s="2">
        <v>45944</v>
      </c>
      <c r="BK4707">
        <v>0</v>
      </c>
      <c r="BL4707" s="3" t="str">
        <f>VLOOKUP(O4707,DropDownList!$H$1:$I$7,2,FALSE)</f>
        <v>2025/26</v>
      </c>
      <c r="BM4707" s="3" t="str">
        <f t="shared" si="73"/>
        <v>VSUR</v>
      </c>
    </row>
    <row r="4708" spans="1:65" x14ac:dyDescent="0.2">
      <c r="A4708">
        <v>2025</v>
      </c>
      <c r="B4708">
        <v>10</v>
      </c>
      <c r="C4708" t="s">
        <v>198</v>
      </c>
      <c r="D4708" t="s">
        <v>210</v>
      </c>
      <c r="E4708" t="s">
        <v>33</v>
      </c>
      <c r="F4708">
        <v>9801</v>
      </c>
      <c r="G4708" t="s">
        <v>158</v>
      </c>
      <c r="H4708" t="s">
        <v>209</v>
      </c>
      <c r="I4708" t="s">
        <v>142</v>
      </c>
      <c r="J4708" s="1">
        <v>45931</v>
      </c>
      <c r="K4708" t="s">
        <v>253</v>
      </c>
      <c r="L4708">
        <v>3</v>
      </c>
      <c r="M4708" t="s">
        <v>429</v>
      </c>
      <c r="N4708" t="s">
        <v>145</v>
      </c>
      <c r="O4708" t="s">
        <v>155</v>
      </c>
      <c r="P4708" t="s">
        <v>161</v>
      </c>
      <c r="Q4708">
        <v>1126.31</v>
      </c>
      <c r="R4708">
        <v>746</v>
      </c>
      <c r="S4708">
        <v>17675</v>
      </c>
      <c r="T4708">
        <v>713.25</v>
      </c>
      <c r="U4708">
        <v>183</v>
      </c>
      <c r="V4708">
        <v>22</v>
      </c>
      <c r="W4708">
        <v>465</v>
      </c>
      <c r="X4708">
        <v>465</v>
      </c>
      <c r="Y4708">
        <v>0</v>
      </c>
      <c r="Z4708">
        <v>0</v>
      </c>
      <c r="AA4708">
        <v>15835.44</v>
      </c>
      <c r="AB4708">
        <v>0</v>
      </c>
      <c r="AC4708">
        <v>0</v>
      </c>
      <c r="AD4708">
        <v>21</v>
      </c>
      <c r="AE4708">
        <v>1</v>
      </c>
      <c r="AF4708">
        <v>652</v>
      </c>
      <c r="AG4708">
        <v>4</v>
      </c>
      <c r="AH4708">
        <v>32</v>
      </c>
      <c r="AI4708">
        <v>57</v>
      </c>
      <c r="AJ4708">
        <v>0</v>
      </c>
      <c r="AK4708">
        <v>0</v>
      </c>
      <c r="AL4708">
        <v>0</v>
      </c>
      <c r="AM4708">
        <v>0</v>
      </c>
      <c r="AN4708">
        <v>0</v>
      </c>
      <c r="AO4708">
        <v>510</v>
      </c>
      <c r="AP4708">
        <v>2093</v>
      </c>
      <c r="AQ4708">
        <v>536</v>
      </c>
      <c r="AR4708">
        <v>0</v>
      </c>
      <c r="AS4708">
        <v>230</v>
      </c>
      <c r="AT4708">
        <v>14</v>
      </c>
      <c r="AU4708">
        <v>58</v>
      </c>
      <c r="AV4708">
        <v>31</v>
      </c>
      <c r="AW4708">
        <v>33</v>
      </c>
      <c r="AX4708">
        <v>0</v>
      </c>
      <c r="AY4708">
        <v>312</v>
      </c>
      <c r="AZ4708">
        <v>440</v>
      </c>
      <c r="BA4708">
        <v>221</v>
      </c>
      <c r="BB4708">
        <v>74</v>
      </c>
      <c r="BC4708">
        <v>40</v>
      </c>
      <c r="BD4708">
        <v>16</v>
      </c>
      <c r="BE4708">
        <v>0</v>
      </c>
      <c r="BF4708">
        <v>710</v>
      </c>
      <c r="BG4708">
        <v>1100</v>
      </c>
      <c r="BH4708">
        <v>1</v>
      </c>
      <c r="BI4708">
        <v>171</v>
      </c>
      <c r="BJ4708" s="2">
        <v>45944</v>
      </c>
      <c r="BK4708">
        <v>0</v>
      </c>
      <c r="BL4708" s="3" t="str">
        <f>VLOOKUP(O4708,DropDownList!$H$1:$I$7,2,FALSE)</f>
        <v>2022/23</v>
      </c>
      <c r="BM4708" s="3" t="str">
        <f t="shared" si="73"/>
        <v>VSUR</v>
      </c>
    </row>
    <row r="4709" spans="1:65" x14ac:dyDescent="0.2">
      <c r="A4709">
        <v>2025</v>
      </c>
      <c r="B4709">
        <v>10</v>
      </c>
      <c r="C4709" t="s">
        <v>198</v>
      </c>
      <c r="D4709" t="s">
        <v>210</v>
      </c>
      <c r="E4709" t="s">
        <v>33</v>
      </c>
      <c r="F4709">
        <v>9801</v>
      </c>
      <c r="G4709" t="s">
        <v>158</v>
      </c>
      <c r="H4709" t="s">
        <v>209</v>
      </c>
      <c r="I4709" t="s">
        <v>142</v>
      </c>
      <c r="J4709" s="1">
        <v>45931</v>
      </c>
      <c r="K4709" t="s">
        <v>253</v>
      </c>
      <c r="L4709">
        <v>3</v>
      </c>
      <c r="M4709" t="s">
        <v>429</v>
      </c>
      <c r="N4709" t="s">
        <v>145</v>
      </c>
      <c r="O4709" t="s">
        <v>147</v>
      </c>
      <c r="P4709" t="s">
        <v>161</v>
      </c>
      <c r="Q4709">
        <v>3442.03</v>
      </c>
      <c r="R4709">
        <v>715</v>
      </c>
      <c r="S4709">
        <v>24090</v>
      </c>
      <c r="T4709">
        <v>740</v>
      </c>
      <c r="U4709">
        <v>382</v>
      </c>
      <c r="V4709">
        <v>73</v>
      </c>
      <c r="W4709">
        <v>1777.62</v>
      </c>
      <c r="X4709">
        <v>1777.62</v>
      </c>
      <c r="Y4709">
        <v>0</v>
      </c>
      <c r="Z4709">
        <v>0</v>
      </c>
      <c r="AA4709">
        <v>19907.97</v>
      </c>
      <c r="AB4709">
        <v>0</v>
      </c>
      <c r="AC4709">
        <v>0</v>
      </c>
      <c r="AD4709">
        <v>68</v>
      </c>
      <c r="AE4709">
        <v>5</v>
      </c>
      <c r="AF4709">
        <v>532</v>
      </c>
      <c r="AG4709">
        <v>9</v>
      </c>
      <c r="AH4709">
        <v>32</v>
      </c>
      <c r="AI4709">
        <v>141</v>
      </c>
      <c r="AJ4709">
        <v>0</v>
      </c>
      <c r="AK4709">
        <v>0</v>
      </c>
      <c r="AL4709">
        <v>0</v>
      </c>
      <c r="AM4709">
        <v>0</v>
      </c>
      <c r="AN4709">
        <v>0</v>
      </c>
      <c r="AO4709">
        <v>475</v>
      </c>
      <c r="AP4709">
        <v>1329</v>
      </c>
      <c r="AQ4709">
        <v>489</v>
      </c>
      <c r="AR4709">
        <v>0</v>
      </c>
      <c r="AS4709">
        <v>141</v>
      </c>
      <c r="AT4709">
        <v>1</v>
      </c>
      <c r="AU4709">
        <v>13</v>
      </c>
      <c r="AV4709">
        <v>5</v>
      </c>
      <c r="AW4709">
        <v>46</v>
      </c>
      <c r="AX4709">
        <v>0</v>
      </c>
      <c r="AY4709">
        <v>196</v>
      </c>
      <c r="AZ4709">
        <v>274</v>
      </c>
      <c r="BA4709">
        <v>86</v>
      </c>
      <c r="BB4709">
        <v>32</v>
      </c>
      <c r="BC4709">
        <v>11</v>
      </c>
      <c r="BD4709">
        <v>1</v>
      </c>
      <c r="BE4709">
        <v>0</v>
      </c>
      <c r="BF4709">
        <v>662</v>
      </c>
      <c r="BG4709">
        <v>3375</v>
      </c>
      <c r="BH4709">
        <v>1</v>
      </c>
      <c r="BI4709">
        <v>358</v>
      </c>
      <c r="BJ4709" s="2">
        <v>45944</v>
      </c>
      <c r="BK4709">
        <v>0</v>
      </c>
      <c r="BL4709" s="3" t="str">
        <f>VLOOKUP(O4709,DropDownList!$H$1:$I$7,2,FALSE)</f>
        <v>2024/25</v>
      </c>
      <c r="BM4709" s="3" t="str">
        <f t="shared" si="73"/>
        <v>VSUR</v>
      </c>
    </row>
    <row r="4710" spans="1:65" x14ac:dyDescent="0.2">
      <c r="A4710">
        <v>2025</v>
      </c>
      <c r="B4710">
        <v>10</v>
      </c>
      <c r="C4710" t="s">
        <v>198</v>
      </c>
      <c r="D4710" t="s">
        <v>210</v>
      </c>
      <c r="E4710" t="s">
        <v>33</v>
      </c>
      <c r="F4710">
        <v>9801</v>
      </c>
      <c r="G4710" t="s">
        <v>158</v>
      </c>
      <c r="H4710" t="s">
        <v>209</v>
      </c>
      <c r="I4710" t="s">
        <v>142</v>
      </c>
      <c r="J4710" s="1">
        <v>45931</v>
      </c>
      <c r="K4710" t="s">
        <v>253</v>
      </c>
      <c r="L4710">
        <v>3</v>
      </c>
      <c r="M4710" t="s">
        <v>429</v>
      </c>
      <c r="N4710" t="s">
        <v>145</v>
      </c>
      <c r="O4710" t="s">
        <v>147</v>
      </c>
      <c r="P4710" t="s">
        <v>153</v>
      </c>
      <c r="Q4710">
        <v>100</v>
      </c>
      <c r="R4710">
        <v>1</v>
      </c>
      <c r="S4710">
        <v>150</v>
      </c>
      <c r="T4710">
        <v>0</v>
      </c>
      <c r="U4710">
        <v>1</v>
      </c>
      <c r="V4710">
        <v>1</v>
      </c>
      <c r="W4710">
        <v>100</v>
      </c>
      <c r="X4710">
        <v>100</v>
      </c>
      <c r="Y4710">
        <v>0</v>
      </c>
      <c r="Z4710">
        <v>0</v>
      </c>
      <c r="AA4710">
        <v>50</v>
      </c>
      <c r="AB4710">
        <v>0</v>
      </c>
      <c r="AC4710">
        <v>50</v>
      </c>
      <c r="AD4710">
        <v>0</v>
      </c>
      <c r="AE4710">
        <v>1</v>
      </c>
      <c r="AF4710">
        <v>0</v>
      </c>
      <c r="AG4710">
        <v>1</v>
      </c>
      <c r="AH4710">
        <v>0</v>
      </c>
      <c r="AI4710">
        <v>0</v>
      </c>
      <c r="AJ4710">
        <v>0</v>
      </c>
      <c r="AK4710">
        <v>0</v>
      </c>
      <c r="AL4710">
        <v>0</v>
      </c>
      <c r="AM4710">
        <v>0</v>
      </c>
      <c r="AN4710">
        <v>0</v>
      </c>
      <c r="AO4710">
        <v>0</v>
      </c>
      <c r="AP4710">
        <v>0</v>
      </c>
      <c r="AQ4710">
        <v>0</v>
      </c>
      <c r="AR4710">
        <v>0</v>
      </c>
      <c r="AS4710">
        <v>0</v>
      </c>
      <c r="AT4710">
        <v>0</v>
      </c>
      <c r="AU4710">
        <v>0</v>
      </c>
      <c r="AV4710">
        <v>0</v>
      </c>
      <c r="AW4710">
        <v>0</v>
      </c>
      <c r="AX4710">
        <v>0</v>
      </c>
      <c r="AY4710">
        <v>0</v>
      </c>
      <c r="AZ4710">
        <v>0</v>
      </c>
      <c r="BA4710">
        <v>0</v>
      </c>
      <c r="BB4710">
        <v>0</v>
      </c>
      <c r="BC4710">
        <v>0</v>
      </c>
      <c r="BD4710">
        <v>0</v>
      </c>
      <c r="BE4710">
        <v>0</v>
      </c>
      <c r="BF4710">
        <v>0</v>
      </c>
      <c r="BG4710">
        <v>0</v>
      </c>
      <c r="BH4710">
        <v>0</v>
      </c>
      <c r="BI4710">
        <v>0</v>
      </c>
      <c r="BJ4710" s="2">
        <v>45944</v>
      </c>
      <c r="BK4710">
        <v>0</v>
      </c>
      <c r="BL4710" s="3" t="str">
        <f>VLOOKUP(O4710,DropDownList!$H$1:$I$7,2,FALSE)</f>
        <v>2024/25</v>
      </c>
      <c r="BM4710" s="3" t="str">
        <f t="shared" ref="BM4710:BM4773" si="74">IF(RIGHT(P4710,4)="VSUR","VSUR",IF(RIGHT(P4710,4)="CONF","CONF",P4710))</f>
        <v>PREG</v>
      </c>
    </row>
    <row r="4711" spans="1:65" x14ac:dyDescent="0.2">
      <c r="A4711">
        <v>2025</v>
      </c>
      <c r="B4711">
        <v>10</v>
      </c>
      <c r="C4711" t="s">
        <v>198</v>
      </c>
      <c r="D4711" t="s">
        <v>210</v>
      </c>
      <c r="E4711" t="s">
        <v>33</v>
      </c>
      <c r="F4711">
        <v>9801</v>
      </c>
      <c r="G4711" t="s">
        <v>158</v>
      </c>
      <c r="H4711" t="s">
        <v>209</v>
      </c>
      <c r="I4711" t="s">
        <v>142</v>
      </c>
      <c r="J4711" s="1">
        <v>45931</v>
      </c>
      <c r="K4711" t="s">
        <v>253</v>
      </c>
      <c r="L4711">
        <v>3</v>
      </c>
      <c r="M4711" t="s">
        <v>429</v>
      </c>
      <c r="N4711" t="s">
        <v>145</v>
      </c>
      <c r="O4711" t="s">
        <v>155</v>
      </c>
      <c r="P4711" t="s">
        <v>160</v>
      </c>
      <c r="Q4711">
        <v>63909.31</v>
      </c>
      <c r="R4711">
        <v>846</v>
      </c>
      <c r="S4711">
        <v>414400.89</v>
      </c>
      <c r="T4711">
        <v>21420.28</v>
      </c>
      <c r="U4711">
        <v>214</v>
      </c>
      <c r="V4711">
        <v>80</v>
      </c>
      <c r="W4711">
        <v>27590.21</v>
      </c>
      <c r="X4711">
        <v>30133.46</v>
      </c>
      <c r="Y4711">
        <v>0</v>
      </c>
      <c r="Z4711">
        <v>0</v>
      </c>
      <c r="AA4711">
        <v>329071.3</v>
      </c>
      <c r="AB4711">
        <v>49474.96</v>
      </c>
      <c r="AC4711">
        <v>263150.90000000002</v>
      </c>
      <c r="AD4711">
        <v>23</v>
      </c>
      <c r="AE4711">
        <v>57</v>
      </c>
      <c r="AF4711">
        <v>574</v>
      </c>
      <c r="AG4711">
        <v>158</v>
      </c>
      <c r="AH4711">
        <v>42</v>
      </c>
      <c r="AI4711">
        <v>56</v>
      </c>
      <c r="AJ4711">
        <v>0</v>
      </c>
      <c r="AK4711">
        <v>0</v>
      </c>
      <c r="AL4711">
        <v>0</v>
      </c>
      <c r="AM4711">
        <v>0</v>
      </c>
      <c r="AN4711">
        <v>0</v>
      </c>
      <c r="AO4711">
        <v>583</v>
      </c>
      <c r="AP4711">
        <v>2403</v>
      </c>
      <c r="AQ4711">
        <v>604</v>
      </c>
      <c r="AR4711">
        <v>0</v>
      </c>
      <c r="AS4711">
        <v>268</v>
      </c>
      <c r="AT4711">
        <v>17</v>
      </c>
      <c r="AU4711">
        <v>63</v>
      </c>
      <c r="AV4711">
        <v>32</v>
      </c>
      <c r="AW4711">
        <v>39</v>
      </c>
      <c r="AX4711">
        <v>0</v>
      </c>
      <c r="AY4711">
        <v>354</v>
      </c>
      <c r="AZ4711">
        <v>508</v>
      </c>
      <c r="BA4711">
        <v>266</v>
      </c>
      <c r="BB4711">
        <v>76</v>
      </c>
      <c r="BC4711">
        <v>40</v>
      </c>
      <c r="BD4711">
        <v>21</v>
      </c>
      <c r="BE4711">
        <v>0</v>
      </c>
      <c r="BF4711">
        <v>801</v>
      </c>
      <c r="BG4711">
        <v>21354</v>
      </c>
      <c r="BH4711">
        <v>16</v>
      </c>
      <c r="BI4711">
        <v>201</v>
      </c>
      <c r="BJ4711" s="2">
        <v>45944</v>
      </c>
      <c r="BK4711">
        <v>0</v>
      </c>
      <c r="BL4711" s="3" t="str">
        <f>VLOOKUP(O4711,DropDownList!$H$1:$I$7,2,FALSE)</f>
        <v>2022/23</v>
      </c>
      <c r="BM4711" s="3" t="str">
        <f t="shared" si="74"/>
        <v>SC COURT</v>
      </c>
    </row>
    <row r="4712" spans="1:65" x14ac:dyDescent="0.2">
      <c r="A4712">
        <v>2025</v>
      </c>
      <c r="B4712">
        <v>10</v>
      </c>
      <c r="C4712" t="s">
        <v>198</v>
      </c>
      <c r="D4712" t="s">
        <v>210</v>
      </c>
      <c r="E4712" t="s">
        <v>33</v>
      </c>
      <c r="F4712">
        <v>9801</v>
      </c>
      <c r="G4712" t="s">
        <v>158</v>
      </c>
      <c r="H4712" t="s">
        <v>209</v>
      </c>
      <c r="I4712" t="s">
        <v>142</v>
      </c>
      <c r="J4712" s="1">
        <v>45931</v>
      </c>
      <c r="K4712" t="s">
        <v>253</v>
      </c>
      <c r="L4712">
        <v>3</v>
      </c>
      <c r="M4712" t="s">
        <v>429</v>
      </c>
      <c r="N4712" t="s">
        <v>145</v>
      </c>
      <c r="O4712" t="s">
        <v>155</v>
      </c>
      <c r="P4712" t="s">
        <v>159</v>
      </c>
      <c r="Q4712">
        <v>116934.71</v>
      </c>
      <c r="R4712">
        <v>19</v>
      </c>
      <c r="S4712">
        <v>443330.73</v>
      </c>
      <c r="T4712">
        <v>11786.57</v>
      </c>
      <c r="U4712">
        <v>3</v>
      </c>
      <c r="V4712">
        <v>2</v>
      </c>
      <c r="W4712">
        <v>116557.41</v>
      </c>
      <c r="X4712">
        <v>116557.41</v>
      </c>
      <c r="Y4712">
        <v>0</v>
      </c>
      <c r="Z4712">
        <v>0</v>
      </c>
      <c r="AA4712">
        <v>314609.45</v>
      </c>
      <c r="AB4712">
        <v>0</v>
      </c>
      <c r="AC4712">
        <v>0</v>
      </c>
      <c r="AD4712">
        <v>2</v>
      </c>
      <c r="AE4712">
        <v>0</v>
      </c>
      <c r="AF4712">
        <v>12</v>
      </c>
      <c r="AG4712">
        <v>1</v>
      </c>
      <c r="AH4712">
        <v>1</v>
      </c>
      <c r="AI4712">
        <v>2</v>
      </c>
      <c r="AJ4712">
        <v>0</v>
      </c>
      <c r="AK4712">
        <v>0</v>
      </c>
      <c r="AL4712">
        <v>0</v>
      </c>
      <c r="AM4712">
        <v>0</v>
      </c>
      <c r="AN4712">
        <v>0</v>
      </c>
      <c r="AO4712">
        <v>4</v>
      </c>
      <c r="AP4712">
        <v>7</v>
      </c>
      <c r="AQ4712">
        <v>0</v>
      </c>
      <c r="AR4712">
        <v>0</v>
      </c>
      <c r="AS4712">
        <v>0</v>
      </c>
      <c r="AT4712">
        <v>0</v>
      </c>
      <c r="AU4712">
        <v>3</v>
      </c>
      <c r="AV4712">
        <v>0</v>
      </c>
      <c r="AW4712">
        <v>1</v>
      </c>
      <c r="AX4712">
        <v>0</v>
      </c>
      <c r="AY4712">
        <v>0</v>
      </c>
      <c r="AZ4712">
        <v>0</v>
      </c>
      <c r="BA4712">
        <v>0</v>
      </c>
      <c r="BB4712">
        <v>0</v>
      </c>
      <c r="BC4712">
        <v>0</v>
      </c>
      <c r="BD4712">
        <v>0</v>
      </c>
      <c r="BE4712">
        <v>0</v>
      </c>
      <c r="BF4712">
        <v>0</v>
      </c>
      <c r="BG4712">
        <v>116557.41</v>
      </c>
      <c r="BH4712">
        <v>3</v>
      </c>
      <c r="BI4712">
        <v>0</v>
      </c>
      <c r="BJ4712" s="2">
        <v>45944</v>
      </c>
      <c r="BK4712">
        <v>0</v>
      </c>
      <c r="BL4712" s="3" t="str">
        <f>VLOOKUP(O4712,DropDownList!$H$1:$I$7,2,FALSE)</f>
        <v>2022/23</v>
      </c>
      <c r="BM4712" s="3" t="str">
        <f t="shared" si="74"/>
        <v>CONF</v>
      </c>
    </row>
    <row r="4713" spans="1:65" x14ac:dyDescent="0.2">
      <c r="A4713">
        <v>2025</v>
      </c>
      <c r="B4713">
        <v>10</v>
      </c>
      <c r="C4713" t="s">
        <v>198</v>
      </c>
      <c r="D4713" t="s">
        <v>210</v>
      </c>
      <c r="E4713" t="s">
        <v>33</v>
      </c>
      <c r="F4713">
        <v>9801</v>
      </c>
      <c r="G4713" t="s">
        <v>158</v>
      </c>
      <c r="H4713" t="s">
        <v>209</v>
      </c>
      <c r="I4713" t="s">
        <v>142</v>
      </c>
      <c r="J4713" s="1">
        <v>45931</v>
      </c>
      <c r="K4713" t="s">
        <v>253</v>
      </c>
      <c r="L4713">
        <v>3</v>
      </c>
      <c r="M4713" t="s">
        <v>429</v>
      </c>
      <c r="N4713" t="s">
        <v>145</v>
      </c>
      <c r="O4713" t="s">
        <v>156</v>
      </c>
      <c r="P4713" t="s">
        <v>160</v>
      </c>
      <c r="Q4713">
        <v>82241.64</v>
      </c>
      <c r="R4713">
        <v>752</v>
      </c>
      <c r="S4713">
        <v>361576.06</v>
      </c>
      <c r="T4713">
        <v>14622.7</v>
      </c>
      <c r="U4713">
        <v>258</v>
      </c>
      <c r="V4713">
        <v>98</v>
      </c>
      <c r="W4713">
        <v>30964.39</v>
      </c>
      <c r="X4713">
        <v>33887.39</v>
      </c>
      <c r="Y4713">
        <v>0</v>
      </c>
      <c r="Z4713">
        <v>0</v>
      </c>
      <c r="AA4713">
        <v>264711.71999999997</v>
      </c>
      <c r="AB4713">
        <v>34823.120000000003</v>
      </c>
      <c r="AC4713">
        <v>215424.97</v>
      </c>
      <c r="AD4713">
        <v>42</v>
      </c>
      <c r="AE4713">
        <v>56</v>
      </c>
      <c r="AF4713">
        <v>458</v>
      </c>
      <c r="AG4713">
        <v>173</v>
      </c>
      <c r="AH4713">
        <v>25</v>
      </c>
      <c r="AI4713">
        <v>85</v>
      </c>
      <c r="AJ4713">
        <v>0</v>
      </c>
      <c r="AK4713">
        <v>0</v>
      </c>
      <c r="AL4713">
        <v>0</v>
      </c>
      <c r="AM4713">
        <v>0</v>
      </c>
      <c r="AN4713">
        <v>0</v>
      </c>
      <c r="AO4713">
        <v>508</v>
      </c>
      <c r="AP4713">
        <v>1774</v>
      </c>
      <c r="AQ4713">
        <v>546</v>
      </c>
      <c r="AR4713">
        <v>0</v>
      </c>
      <c r="AS4713">
        <v>179</v>
      </c>
      <c r="AT4713">
        <v>3</v>
      </c>
      <c r="AU4713">
        <v>31</v>
      </c>
      <c r="AV4713">
        <v>17</v>
      </c>
      <c r="AW4713">
        <v>25</v>
      </c>
      <c r="AX4713">
        <v>0</v>
      </c>
      <c r="AY4713">
        <v>273</v>
      </c>
      <c r="AZ4713">
        <v>384</v>
      </c>
      <c r="BA4713">
        <v>154</v>
      </c>
      <c r="BB4713">
        <v>58</v>
      </c>
      <c r="BC4713">
        <v>29</v>
      </c>
      <c r="BD4713">
        <v>12</v>
      </c>
      <c r="BE4713">
        <v>0</v>
      </c>
      <c r="BF4713">
        <v>718</v>
      </c>
      <c r="BG4713">
        <v>30690</v>
      </c>
      <c r="BH4713">
        <v>11</v>
      </c>
      <c r="BI4713">
        <v>241</v>
      </c>
      <c r="BJ4713" s="2">
        <v>45944</v>
      </c>
      <c r="BK4713">
        <v>1</v>
      </c>
      <c r="BL4713" s="3" t="str">
        <f>VLOOKUP(O4713,DropDownList!$H$1:$I$7,2,FALSE)</f>
        <v>2023/24</v>
      </c>
      <c r="BM4713" s="3" t="str">
        <f t="shared" si="74"/>
        <v>SC COURT</v>
      </c>
    </row>
    <row r="4714" spans="1:65" x14ac:dyDescent="0.2">
      <c r="A4714">
        <v>2025</v>
      </c>
      <c r="B4714">
        <v>10</v>
      </c>
      <c r="C4714" t="s">
        <v>198</v>
      </c>
      <c r="D4714" t="s">
        <v>210</v>
      </c>
      <c r="E4714" t="s">
        <v>33</v>
      </c>
      <c r="F4714">
        <v>9801</v>
      </c>
      <c r="G4714" t="s">
        <v>158</v>
      </c>
      <c r="H4714" t="s">
        <v>209</v>
      </c>
      <c r="I4714" t="s">
        <v>142</v>
      </c>
      <c r="J4714" s="1">
        <v>45931</v>
      </c>
      <c r="K4714" t="s">
        <v>253</v>
      </c>
      <c r="L4714">
        <v>3</v>
      </c>
      <c r="M4714" t="s">
        <v>429</v>
      </c>
      <c r="N4714" t="s">
        <v>145</v>
      </c>
      <c r="O4714" t="s">
        <v>147</v>
      </c>
      <c r="P4714" t="s">
        <v>159</v>
      </c>
      <c r="Q4714">
        <v>4739.84</v>
      </c>
      <c r="R4714">
        <v>9</v>
      </c>
      <c r="S4714">
        <v>157039.71</v>
      </c>
      <c r="T4714">
        <v>0</v>
      </c>
      <c r="U4714">
        <v>2</v>
      </c>
      <c r="V4714">
        <v>1</v>
      </c>
      <c r="W4714">
        <v>2492.13</v>
      </c>
      <c r="X4714">
        <v>3260.53</v>
      </c>
      <c r="Y4714">
        <v>0</v>
      </c>
      <c r="Z4714">
        <v>0</v>
      </c>
      <c r="AA4714">
        <v>152299.87</v>
      </c>
      <c r="AB4714">
        <v>0</v>
      </c>
      <c r="AC4714">
        <v>0</v>
      </c>
      <c r="AD4714">
        <v>0</v>
      </c>
      <c r="AE4714">
        <v>1</v>
      </c>
      <c r="AF4714">
        <v>7</v>
      </c>
      <c r="AG4714">
        <v>2</v>
      </c>
      <c r="AH4714">
        <v>0</v>
      </c>
      <c r="AI4714">
        <v>0</v>
      </c>
      <c r="AJ4714">
        <v>0</v>
      </c>
      <c r="AK4714">
        <v>0</v>
      </c>
      <c r="AL4714">
        <v>0</v>
      </c>
      <c r="AM4714">
        <v>0</v>
      </c>
      <c r="AN4714">
        <v>0</v>
      </c>
      <c r="AO4714">
        <v>2</v>
      </c>
      <c r="AP4714">
        <v>2</v>
      </c>
      <c r="AQ4714">
        <v>0</v>
      </c>
      <c r="AR4714">
        <v>0</v>
      </c>
      <c r="AS4714">
        <v>0</v>
      </c>
      <c r="AT4714">
        <v>0</v>
      </c>
      <c r="AU4714">
        <v>1</v>
      </c>
      <c r="AV4714">
        <v>0</v>
      </c>
      <c r="AW4714">
        <v>0</v>
      </c>
      <c r="AX4714">
        <v>0</v>
      </c>
      <c r="AY4714">
        <v>0</v>
      </c>
      <c r="AZ4714">
        <v>0</v>
      </c>
      <c r="BA4714">
        <v>0</v>
      </c>
      <c r="BB4714">
        <v>0</v>
      </c>
      <c r="BC4714">
        <v>0</v>
      </c>
      <c r="BD4714">
        <v>0</v>
      </c>
      <c r="BE4714">
        <v>0</v>
      </c>
      <c r="BF4714">
        <v>0</v>
      </c>
      <c r="BG4714">
        <v>0</v>
      </c>
      <c r="BH4714">
        <v>0</v>
      </c>
      <c r="BI4714">
        <v>0</v>
      </c>
      <c r="BJ4714" s="2">
        <v>45944</v>
      </c>
      <c r="BK4714">
        <v>0</v>
      </c>
      <c r="BL4714" s="3" t="str">
        <f>VLOOKUP(O4714,DropDownList!$H$1:$I$7,2,FALSE)</f>
        <v>2024/25</v>
      </c>
      <c r="BM4714" s="3" t="str">
        <f t="shared" si="74"/>
        <v>CONF</v>
      </c>
    </row>
    <row r="4715" spans="1:65" x14ac:dyDescent="0.2">
      <c r="A4715">
        <v>2025</v>
      </c>
      <c r="B4715">
        <v>10</v>
      </c>
      <c r="C4715" t="s">
        <v>198</v>
      </c>
      <c r="D4715" t="s">
        <v>211</v>
      </c>
      <c r="E4715" t="s">
        <v>55</v>
      </c>
      <c r="F4715">
        <v>9292</v>
      </c>
      <c r="G4715" t="s">
        <v>141</v>
      </c>
      <c r="H4715" t="s">
        <v>200</v>
      </c>
      <c r="I4715" t="s">
        <v>142</v>
      </c>
      <c r="J4715" s="1">
        <v>45931</v>
      </c>
      <c r="K4715" t="s">
        <v>253</v>
      </c>
      <c r="L4715">
        <v>3</v>
      </c>
      <c r="M4715" t="s">
        <v>429</v>
      </c>
      <c r="N4715" t="s">
        <v>145</v>
      </c>
      <c r="O4715" t="s">
        <v>147</v>
      </c>
      <c r="P4715" t="s">
        <v>150</v>
      </c>
      <c r="Q4715">
        <v>260.32</v>
      </c>
      <c r="R4715">
        <v>7</v>
      </c>
      <c r="S4715">
        <v>1030.8399999999999</v>
      </c>
      <c r="T4715">
        <v>0</v>
      </c>
      <c r="U4715">
        <v>3</v>
      </c>
      <c r="V4715">
        <v>2</v>
      </c>
      <c r="W4715">
        <v>200</v>
      </c>
      <c r="X4715">
        <v>200</v>
      </c>
      <c r="Y4715">
        <v>7</v>
      </c>
      <c r="Z4715">
        <v>1030.8399999999999</v>
      </c>
      <c r="AA4715">
        <v>770.52</v>
      </c>
      <c r="AB4715">
        <v>55.84</v>
      </c>
      <c r="AC4715">
        <v>714.68</v>
      </c>
      <c r="AD4715">
        <v>1</v>
      </c>
      <c r="AE4715">
        <v>1</v>
      </c>
      <c r="AF4715">
        <v>4</v>
      </c>
      <c r="AG4715">
        <v>2</v>
      </c>
      <c r="AH4715">
        <v>0</v>
      </c>
      <c r="AI4715">
        <v>1</v>
      </c>
      <c r="AJ4715">
        <v>2</v>
      </c>
      <c r="AK4715">
        <v>0</v>
      </c>
      <c r="AL4715">
        <v>0</v>
      </c>
      <c r="AM4715">
        <v>0</v>
      </c>
      <c r="AN4715">
        <v>0</v>
      </c>
      <c r="AO4715">
        <v>5</v>
      </c>
      <c r="AP4715">
        <v>19</v>
      </c>
      <c r="AQ4715">
        <v>5</v>
      </c>
      <c r="AR4715">
        <v>0</v>
      </c>
      <c r="AS4715">
        <v>2</v>
      </c>
      <c r="AT4715">
        <v>1</v>
      </c>
      <c r="AU4715">
        <v>1</v>
      </c>
      <c r="AV4715">
        <v>0</v>
      </c>
      <c r="AW4715">
        <v>0</v>
      </c>
      <c r="AX4715">
        <v>0</v>
      </c>
      <c r="AY4715">
        <v>2</v>
      </c>
      <c r="AZ4715">
        <v>4</v>
      </c>
      <c r="BA4715">
        <v>2</v>
      </c>
      <c r="BB4715">
        <v>1</v>
      </c>
      <c r="BC4715">
        <v>0</v>
      </c>
      <c r="BD4715">
        <v>0</v>
      </c>
      <c r="BE4715">
        <v>0</v>
      </c>
      <c r="BF4715">
        <v>5</v>
      </c>
      <c r="BG4715">
        <v>75</v>
      </c>
      <c r="BH4715">
        <v>0</v>
      </c>
      <c r="BI4715">
        <v>3</v>
      </c>
      <c r="BJ4715" s="2">
        <v>45944</v>
      </c>
      <c r="BK4715">
        <v>0</v>
      </c>
      <c r="BL4715" s="3" t="str">
        <f>VLOOKUP(O4715,DropDownList!$H$1:$I$7,2,FALSE)</f>
        <v>2024/25</v>
      </c>
      <c r="BM4715" s="3" t="str">
        <f t="shared" si="74"/>
        <v>FISCAL FINES</v>
      </c>
    </row>
    <row r="4716" spans="1:65" x14ac:dyDescent="0.2">
      <c r="A4716">
        <v>2025</v>
      </c>
      <c r="B4716">
        <v>10</v>
      </c>
      <c r="C4716" t="s">
        <v>198</v>
      </c>
      <c r="D4716" t="s">
        <v>211</v>
      </c>
      <c r="E4716" t="s">
        <v>55</v>
      </c>
      <c r="F4716">
        <v>9292</v>
      </c>
      <c r="G4716" t="s">
        <v>141</v>
      </c>
      <c r="H4716" t="s">
        <v>200</v>
      </c>
      <c r="I4716" t="s">
        <v>142</v>
      </c>
      <c r="J4716" s="1">
        <v>45931</v>
      </c>
      <c r="K4716" t="s">
        <v>253</v>
      </c>
      <c r="L4716">
        <v>3</v>
      </c>
      <c r="M4716" t="s">
        <v>429</v>
      </c>
      <c r="N4716" t="s">
        <v>145</v>
      </c>
      <c r="O4716" t="s">
        <v>149</v>
      </c>
      <c r="P4716" t="s">
        <v>146</v>
      </c>
      <c r="Q4716">
        <v>0</v>
      </c>
      <c r="R4716">
        <v>2</v>
      </c>
      <c r="S4716">
        <v>50</v>
      </c>
      <c r="T4716">
        <v>0</v>
      </c>
      <c r="U4716">
        <v>1</v>
      </c>
      <c r="V4716">
        <v>0</v>
      </c>
      <c r="W4716">
        <v>0</v>
      </c>
      <c r="X4716">
        <v>0</v>
      </c>
      <c r="Y4716">
        <v>0</v>
      </c>
      <c r="Z4716">
        <v>0</v>
      </c>
      <c r="AA4716">
        <v>50</v>
      </c>
      <c r="AB4716">
        <v>0</v>
      </c>
      <c r="AC4716">
        <v>0</v>
      </c>
      <c r="AD4716">
        <v>0</v>
      </c>
      <c r="AE4716">
        <v>0</v>
      </c>
      <c r="AF4716">
        <v>2</v>
      </c>
      <c r="AG4716">
        <v>0</v>
      </c>
      <c r="AH4716">
        <v>0</v>
      </c>
      <c r="AI4716">
        <v>0</v>
      </c>
      <c r="AJ4716">
        <v>0</v>
      </c>
      <c r="AK4716">
        <v>0</v>
      </c>
      <c r="AL4716">
        <v>0</v>
      </c>
      <c r="AM4716">
        <v>0</v>
      </c>
      <c r="AN4716">
        <v>0</v>
      </c>
      <c r="AO4716">
        <v>0</v>
      </c>
      <c r="AP4716">
        <v>0</v>
      </c>
      <c r="AQ4716">
        <v>0</v>
      </c>
      <c r="AR4716">
        <v>0</v>
      </c>
      <c r="AS4716">
        <v>0</v>
      </c>
      <c r="AT4716">
        <v>0</v>
      </c>
      <c r="AU4716">
        <v>0</v>
      </c>
      <c r="AV4716">
        <v>0</v>
      </c>
      <c r="AW4716">
        <v>0</v>
      </c>
      <c r="AX4716">
        <v>0</v>
      </c>
      <c r="AY4716">
        <v>0</v>
      </c>
      <c r="AZ4716">
        <v>0</v>
      </c>
      <c r="BA4716">
        <v>0</v>
      </c>
      <c r="BB4716">
        <v>0</v>
      </c>
      <c r="BC4716">
        <v>0</v>
      </c>
      <c r="BD4716">
        <v>0</v>
      </c>
      <c r="BE4716">
        <v>0</v>
      </c>
      <c r="BF4716">
        <v>2</v>
      </c>
      <c r="BG4716">
        <v>0</v>
      </c>
      <c r="BH4716">
        <v>0</v>
      </c>
      <c r="BI4716">
        <v>1</v>
      </c>
      <c r="BJ4716" s="2">
        <v>45944</v>
      </c>
      <c r="BK4716">
        <v>0</v>
      </c>
      <c r="BL4716" s="3" t="str">
        <f>VLOOKUP(O4716,DropDownList!$H$1:$I$7,2,FALSE)</f>
        <v>2025/26</v>
      </c>
      <c r="BM4716" s="3" t="str">
        <f t="shared" si="74"/>
        <v>VSUR</v>
      </c>
    </row>
    <row r="4717" spans="1:65" x14ac:dyDescent="0.2">
      <c r="A4717">
        <v>2025</v>
      </c>
      <c r="B4717">
        <v>10</v>
      </c>
      <c r="C4717" t="s">
        <v>198</v>
      </c>
      <c r="D4717" t="s">
        <v>211</v>
      </c>
      <c r="E4717" t="s">
        <v>55</v>
      </c>
      <c r="F4717">
        <v>9292</v>
      </c>
      <c r="G4717" t="s">
        <v>141</v>
      </c>
      <c r="H4717" t="s">
        <v>200</v>
      </c>
      <c r="I4717" t="s">
        <v>142</v>
      </c>
      <c r="J4717" s="1">
        <v>45931</v>
      </c>
      <c r="K4717" t="s">
        <v>253</v>
      </c>
      <c r="L4717">
        <v>3</v>
      </c>
      <c r="M4717" t="s">
        <v>429</v>
      </c>
      <c r="N4717" t="s">
        <v>145</v>
      </c>
      <c r="O4717" t="s">
        <v>149</v>
      </c>
      <c r="P4717" t="s">
        <v>154</v>
      </c>
      <c r="Q4717">
        <v>280</v>
      </c>
      <c r="R4717">
        <v>2</v>
      </c>
      <c r="S4717">
        <v>790</v>
      </c>
      <c r="T4717">
        <v>0</v>
      </c>
      <c r="U4717">
        <v>1</v>
      </c>
      <c r="V4717">
        <v>0</v>
      </c>
      <c r="W4717">
        <v>0</v>
      </c>
      <c r="X4717">
        <v>0</v>
      </c>
      <c r="Y4717">
        <v>0</v>
      </c>
      <c r="Z4717">
        <v>0</v>
      </c>
      <c r="AA4717">
        <v>510</v>
      </c>
      <c r="AB4717">
        <v>0</v>
      </c>
      <c r="AC4717">
        <v>460</v>
      </c>
      <c r="AD4717">
        <v>0</v>
      </c>
      <c r="AE4717">
        <v>0</v>
      </c>
      <c r="AF4717">
        <v>1</v>
      </c>
      <c r="AG4717">
        <v>1</v>
      </c>
      <c r="AH4717">
        <v>0</v>
      </c>
      <c r="AI4717">
        <v>0</v>
      </c>
      <c r="AJ4717">
        <v>0</v>
      </c>
      <c r="AK4717">
        <v>0</v>
      </c>
      <c r="AL4717">
        <v>0</v>
      </c>
      <c r="AM4717">
        <v>0</v>
      </c>
      <c r="AN4717">
        <v>0</v>
      </c>
      <c r="AO4717">
        <v>0</v>
      </c>
      <c r="AP4717">
        <v>0</v>
      </c>
      <c r="AQ4717">
        <v>0</v>
      </c>
      <c r="AR4717">
        <v>0</v>
      </c>
      <c r="AS4717">
        <v>0</v>
      </c>
      <c r="AT4717">
        <v>0</v>
      </c>
      <c r="AU4717">
        <v>0</v>
      </c>
      <c r="AV4717">
        <v>0</v>
      </c>
      <c r="AW4717">
        <v>0</v>
      </c>
      <c r="AX4717">
        <v>0</v>
      </c>
      <c r="AY4717">
        <v>0</v>
      </c>
      <c r="AZ4717">
        <v>0</v>
      </c>
      <c r="BA4717">
        <v>0</v>
      </c>
      <c r="BB4717">
        <v>0</v>
      </c>
      <c r="BC4717">
        <v>0</v>
      </c>
      <c r="BD4717">
        <v>0</v>
      </c>
      <c r="BE4717">
        <v>0</v>
      </c>
      <c r="BF4717">
        <v>2</v>
      </c>
      <c r="BG4717">
        <v>0</v>
      </c>
      <c r="BH4717">
        <v>0</v>
      </c>
      <c r="BI4717">
        <v>1</v>
      </c>
      <c r="BJ4717" s="2">
        <v>45944</v>
      </c>
      <c r="BK4717">
        <v>0</v>
      </c>
      <c r="BL4717" s="3" t="str">
        <f>VLOOKUP(O4717,DropDownList!$H$1:$I$7,2,FALSE)</f>
        <v>2025/26</v>
      </c>
      <c r="BM4717" s="3" t="str">
        <f t="shared" si="74"/>
        <v>JP COURT</v>
      </c>
    </row>
    <row r="4718" spans="1:65" x14ac:dyDescent="0.2">
      <c r="A4718">
        <v>2025</v>
      </c>
      <c r="B4718">
        <v>10</v>
      </c>
      <c r="C4718" t="s">
        <v>198</v>
      </c>
      <c r="D4718" t="s">
        <v>211</v>
      </c>
      <c r="E4718" t="s">
        <v>55</v>
      </c>
      <c r="F4718">
        <v>9292</v>
      </c>
      <c r="G4718" t="s">
        <v>141</v>
      </c>
      <c r="H4718" t="s">
        <v>200</v>
      </c>
      <c r="I4718" t="s">
        <v>142</v>
      </c>
      <c r="J4718" s="1">
        <v>45931</v>
      </c>
      <c r="K4718" t="s">
        <v>253</v>
      </c>
      <c r="L4718">
        <v>3</v>
      </c>
      <c r="M4718" t="s">
        <v>429</v>
      </c>
      <c r="N4718" t="s">
        <v>145</v>
      </c>
      <c r="O4718" t="s">
        <v>147</v>
      </c>
      <c r="P4718" t="s">
        <v>154</v>
      </c>
      <c r="Q4718">
        <v>480</v>
      </c>
      <c r="R4718">
        <v>20</v>
      </c>
      <c r="S4718">
        <v>4780</v>
      </c>
      <c r="T4718">
        <v>0</v>
      </c>
      <c r="U4718">
        <v>3</v>
      </c>
      <c r="V4718">
        <v>2</v>
      </c>
      <c r="W4718">
        <v>160</v>
      </c>
      <c r="X4718">
        <v>160</v>
      </c>
      <c r="Y4718">
        <v>0</v>
      </c>
      <c r="Z4718">
        <v>0</v>
      </c>
      <c r="AA4718">
        <v>4300</v>
      </c>
      <c r="AB4718">
        <v>0</v>
      </c>
      <c r="AC4718">
        <v>4030</v>
      </c>
      <c r="AD4718">
        <v>1</v>
      </c>
      <c r="AE4718">
        <v>1</v>
      </c>
      <c r="AF4718">
        <v>17</v>
      </c>
      <c r="AG4718">
        <v>1</v>
      </c>
      <c r="AH4718">
        <v>0</v>
      </c>
      <c r="AI4718">
        <v>2</v>
      </c>
      <c r="AJ4718">
        <v>0</v>
      </c>
      <c r="AK4718">
        <v>0</v>
      </c>
      <c r="AL4718">
        <v>0</v>
      </c>
      <c r="AM4718">
        <v>0</v>
      </c>
      <c r="AN4718">
        <v>0</v>
      </c>
      <c r="AO4718">
        <v>10</v>
      </c>
      <c r="AP4718">
        <v>27</v>
      </c>
      <c r="AQ4718">
        <v>8</v>
      </c>
      <c r="AR4718">
        <v>0</v>
      </c>
      <c r="AS4718">
        <v>3</v>
      </c>
      <c r="AT4718">
        <v>0</v>
      </c>
      <c r="AU4718">
        <v>1</v>
      </c>
      <c r="AV4718">
        <v>0</v>
      </c>
      <c r="AW4718">
        <v>0</v>
      </c>
      <c r="AX4718">
        <v>0</v>
      </c>
      <c r="AY4718">
        <v>2</v>
      </c>
      <c r="AZ4718">
        <v>4</v>
      </c>
      <c r="BA4718">
        <v>4</v>
      </c>
      <c r="BB4718">
        <v>1</v>
      </c>
      <c r="BC4718">
        <v>0</v>
      </c>
      <c r="BD4718">
        <v>1</v>
      </c>
      <c r="BE4718">
        <v>0</v>
      </c>
      <c r="BF4718">
        <v>20</v>
      </c>
      <c r="BG4718">
        <v>450</v>
      </c>
      <c r="BH4718">
        <v>0</v>
      </c>
      <c r="BI4718">
        <v>3</v>
      </c>
      <c r="BJ4718" s="2">
        <v>45944</v>
      </c>
      <c r="BK4718">
        <v>0</v>
      </c>
      <c r="BL4718" s="3" t="str">
        <f>VLOOKUP(O4718,DropDownList!$H$1:$I$7,2,FALSE)</f>
        <v>2024/25</v>
      </c>
      <c r="BM4718" s="3" t="str">
        <f t="shared" si="74"/>
        <v>JP COURT</v>
      </c>
    </row>
    <row r="4719" spans="1:65" x14ac:dyDescent="0.2">
      <c r="A4719">
        <v>2025</v>
      </c>
      <c r="B4719">
        <v>10</v>
      </c>
      <c r="C4719" t="s">
        <v>198</v>
      </c>
      <c r="D4719" t="s">
        <v>211</v>
      </c>
      <c r="E4719" t="s">
        <v>55</v>
      </c>
      <c r="F4719">
        <v>9292</v>
      </c>
      <c r="G4719" t="s">
        <v>141</v>
      </c>
      <c r="H4719" t="s">
        <v>200</v>
      </c>
      <c r="I4719" t="s">
        <v>142</v>
      </c>
      <c r="J4719" s="1">
        <v>45931</v>
      </c>
      <c r="K4719" t="s">
        <v>253</v>
      </c>
      <c r="L4719">
        <v>3</v>
      </c>
      <c r="M4719" t="s">
        <v>429</v>
      </c>
      <c r="N4719" t="s">
        <v>145</v>
      </c>
      <c r="O4719" t="s">
        <v>156</v>
      </c>
      <c r="P4719" t="s">
        <v>146</v>
      </c>
      <c r="Q4719">
        <v>30</v>
      </c>
      <c r="R4719">
        <v>17</v>
      </c>
      <c r="S4719">
        <v>250</v>
      </c>
      <c r="T4719">
        <v>0</v>
      </c>
      <c r="U4719">
        <v>4</v>
      </c>
      <c r="V4719">
        <v>1</v>
      </c>
      <c r="W4719">
        <v>10</v>
      </c>
      <c r="X4719">
        <v>10</v>
      </c>
      <c r="Y4719">
        <v>0</v>
      </c>
      <c r="Z4719">
        <v>0</v>
      </c>
      <c r="AA4719">
        <v>220</v>
      </c>
      <c r="AB4719">
        <v>0</v>
      </c>
      <c r="AC4719">
        <v>0</v>
      </c>
      <c r="AD4719">
        <v>1</v>
      </c>
      <c r="AE4719">
        <v>0</v>
      </c>
      <c r="AF4719">
        <v>14</v>
      </c>
      <c r="AG4719">
        <v>0</v>
      </c>
      <c r="AH4719">
        <v>0</v>
      </c>
      <c r="AI4719">
        <v>3</v>
      </c>
      <c r="AJ4719">
        <v>0</v>
      </c>
      <c r="AK4719">
        <v>0</v>
      </c>
      <c r="AL4719">
        <v>0</v>
      </c>
      <c r="AM4719">
        <v>0</v>
      </c>
      <c r="AN4719">
        <v>0</v>
      </c>
      <c r="AO4719">
        <v>8</v>
      </c>
      <c r="AP4719">
        <v>46</v>
      </c>
      <c r="AQ4719">
        <v>8</v>
      </c>
      <c r="AR4719">
        <v>0</v>
      </c>
      <c r="AS4719">
        <v>5</v>
      </c>
      <c r="AT4719">
        <v>4</v>
      </c>
      <c r="AU4719">
        <v>1</v>
      </c>
      <c r="AV4719">
        <v>0</v>
      </c>
      <c r="AW4719">
        <v>0</v>
      </c>
      <c r="AX4719">
        <v>0</v>
      </c>
      <c r="AY4719">
        <v>6</v>
      </c>
      <c r="AZ4719">
        <v>8</v>
      </c>
      <c r="BA4719">
        <v>4</v>
      </c>
      <c r="BB4719">
        <v>4</v>
      </c>
      <c r="BC4719">
        <v>3</v>
      </c>
      <c r="BD4719">
        <v>0</v>
      </c>
      <c r="BE4719">
        <v>0</v>
      </c>
      <c r="BF4719">
        <v>16</v>
      </c>
      <c r="BG4719">
        <v>30</v>
      </c>
      <c r="BH4719">
        <v>0</v>
      </c>
      <c r="BI4719">
        <v>4</v>
      </c>
      <c r="BJ4719" s="2">
        <v>45944</v>
      </c>
      <c r="BK4719">
        <v>0</v>
      </c>
      <c r="BL4719" s="3" t="str">
        <f>VLOOKUP(O4719,DropDownList!$H$1:$I$7,2,FALSE)</f>
        <v>2023/24</v>
      </c>
      <c r="BM4719" s="3" t="str">
        <f t="shared" si="74"/>
        <v>VSUR</v>
      </c>
    </row>
    <row r="4720" spans="1:65" x14ac:dyDescent="0.2">
      <c r="A4720">
        <v>2025</v>
      </c>
      <c r="B4720">
        <v>10</v>
      </c>
      <c r="C4720" t="s">
        <v>198</v>
      </c>
      <c r="D4720" t="s">
        <v>211</v>
      </c>
      <c r="E4720" t="s">
        <v>55</v>
      </c>
      <c r="F4720">
        <v>9292</v>
      </c>
      <c r="G4720" t="s">
        <v>141</v>
      </c>
      <c r="H4720" t="s">
        <v>200</v>
      </c>
      <c r="I4720" t="s">
        <v>142</v>
      </c>
      <c r="J4720" s="1">
        <v>45931</v>
      </c>
      <c r="K4720" t="s">
        <v>253</v>
      </c>
      <c r="L4720">
        <v>3</v>
      </c>
      <c r="M4720" t="s">
        <v>429</v>
      </c>
      <c r="N4720" t="s">
        <v>145</v>
      </c>
      <c r="O4720" t="s">
        <v>147</v>
      </c>
      <c r="P4720" t="s">
        <v>146</v>
      </c>
      <c r="Q4720">
        <v>30</v>
      </c>
      <c r="R4720">
        <v>20</v>
      </c>
      <c r="S4720">
        <v>300</v>
      </c>
      <c r="T4720">
        <v>0</v>
      </c>
      <c r="U4720">
        <v>3</v>
      </c>
      <c r="V4720">
        <v>1</v>
      </c>
      <c r="W4720">
        <v>10</v>
      </c>
      <c r="X4720">
        <v>10</v>
      </c>
      <c r="Y4720">
        <v>0</v>
      </c>
      <c r="Z4720">
        <v>0</v>
      </c>
      <c r="AA4720">
        <v>270</v>
      </c>
      <c r="AB4720">
        <v>0</v>
      </c>
      <c r="AC4720">
        <v>0</v>
      </c>
      <c r="AD4720">
        <v>1</v>
      </c>
      <c r="AE4720">
        <v>0</v>
      </c>
      <c r="AF4720">
        <v>18</v>
      </c>
      <c r="AG4720">
        <v>0</v>
      </c>
      <c r="AH4720">
        <v>0</v>
      </c>
      <c r="AI4720">
        <v>2</v>
      </c>
      <c r="AJ4720">
        <v>0</v>
      </c>
      <c r="AK4720">
        <v>0</v>
      </c>
      <c r="AL4720">
        <v>0</v>
      </c>
      <c r="AM4720">
        <v>0</v>
      </c>
      <c r="AN4720">
        <v>0</v>
      </c>
      <c r="AO4720">
        <v>10</v>
      </c>
      <c r="AP4720">
        <v>27</v>
      </c>
      <c r="AQ4720">
        <v>8</v>
      </c>
      <c r="AR4720">
        <v>0</v>
      </c>
      <c r="AS4720">
        <v>3</v>
      </c>
      <c r="AT4720">
        <v>0</v>
      </c>
      <c r="AU4720">
        <v>1</v>
      </c>
      <c r="AV4720">
        <v>0</v>
      </c>
      <c r="AW4720">
        <v>0</v>
      </c>
      <c r="AX4720">
        <v>0</v>
      </c>
      <c r="AY4720">
        <v>2</v>
      </c>
      <c r="AZ4720">
        <v>4</v>
      </c>
      <c r="BA4720">
        <v>4</v>
      </c>
      <c r="BB4720">
        <v>1</v>
      </c>
      <c r="BC4720">
        <v>0</v>
      </c>
      <c r="BD4720">
        <v>1</v>
      </c>
      <c r="BE4720">
        <v>0</v>
      </c>
      <c r="BF4720">
        <v>20</v>
      </c>
      <c r="BG4720">
        <v>30</v>
      </c>
      <c r="BH4720">
        <v>0</v>
      </c>
      <c r="BI4720">
        <v>3</v>
      </c>
      <c r="BJ4720" s="2">
        <v>45944</v>
      </c>
      <c r="BK4720">
        <v>0</v>
      </c>
      <c r="BL4720" s="3" t="str">
        <f>VLOOKUP(O4720,DropDownList!$H$1:$I$7,2,FALSE)</f>
        <v>2024/25</v>
      </c>
      <c r="BM4720" s="3" t="str">
        <f t="shared" si="74"/>
        <v>VSUR</v>
      </c>
    </row>
    <row r="4721" spans="1:65" x14ac:dyDescent="0.2">
      <c r="A4721">
        <v>2025</v>
      </c>
      <c r="B4721">
        <v>10</v>
      </c>
      <c r="C4721" t="s">
        <v>198</v>
      </c>
      <c r="D4721" t="s">
        <v>211</v>
      </c>
      <c r="E4721" t="s">
        <v>55</v>
      </c>
      <c r="F4721">
        <v>9292</v>
      </c>
      <c r="G4721" t="s">
        <v>141</v>
      </c>
      <c r="H4721" t="s">
        <v>200</v>
      </c>
      <c r="I4721" t="s">
        <v>142</v>
      </c>
      <c r="J4721" s="1">
        <v>45931</v>
      </c>
      <c r="K4721" t="s">
        <v>253</v>
      </c>
      <c r="L4721">
        <v>3</v>
      </c>
      <c r="M4721" t="s">
        <v>429</v>
      </c>
      <c r="N4721" t="s">
        <v>145</v>
      </c>
      <c r="O4721" t="s">
        <v>155</v>
      </c>
      <c r="P4721" t="s">
        <v>154</v>
      </c>
      <c r="Q4721">
        <v>2.1</v>
      </c>
      <c r="R4721">
        <v>18</v>
      </c>
      <c r="S4721">
        <v>5485</v>
      </c>
      <c r="T4721">
        <v>0</v>
      </c>
      <c r="U4721">
        <v>1</v>
      </c>
      <c r="V4721">
        <v>0</v>
      </c>
      <c r="W4721">
        <v>0</v>
      </c>
      <c r="X4721">
        <v>0</v>
      </c>
      <c r="Y4721">
        <v>0</v>
      </c>
      <c r="Z4721">
        <v>0</v>
      </c>
      <c r="AA4721">
        <v>5482.9</v>
      </c>
      <c r="AB4721">
        <v>0</v>
      </c>
      <c r="AC4721">
        <v>5172.8999999999996</v>
      </c>
      <c r="AD4721">
        <v>0</v>
      </c>
      <c r="AE4721">
        <v>0</v>
      </c>
      <c r="AF4721">
        <v>17</v>
      </c>
      <c r="AG4721">
        <v>1</v>
      </c>
      <c r="AH4721">
        <v>0</v>
      </c>
      <c r="AI4721">
        <v>0</v>
      </c>
      <c r="AJ4721">
        <v>0</v>
      </c>
      <c r="AK4721">
        <v>0</v>
      </c>
      <c r="AL4721">
        <v>0</v>
      </c>
      <c r="AM4721">
        <v>0</v>
      </c>
      <c r="AN4721">
        <v>0</v>
      </c>
      <c r="AO4721">
        <v>7</v>
      </c>
      <c r="AP4721">
        <v>51</v>
      </c>
      <c r="AQ4721">
        <v>7</v>
      </c>
      <c r="AR4721">
        <v>0</v>
      </c>
      <c r="AS4721">
        <v>8</v>
      </c>
      <c r="AT4721">
        <v>8</v>
      </c>
      <c r="AU4721">
        <v>0</v>
      </c>
      <c r="AV4721">
        <v>0</v>
      </c>
      <c r="AW4721">
        <v>0</v>
      </c>
      <c r="AX4721">
        <v>0</v>
      </c>
      <c r="AY4721">
        <v>2</v>
      </c>
      <c r="AZ4721">
        <v>7</v>
      </c>
      <c r="BA4721">
        <v>5</v>
      </c>
      <c r="BB4721">
        <v>7</v>
      </c>
      <c r="BC4721">
        <v>4</v>
      </c>
      <c r="BD4721">
        <v>1</v>
      </c>
      <c r="BE4721">
        <v>0</v>
      </c>
      <c r="BF4721">
        <v>18</v>
      </c>
      <c r="BG4721">
        <v>0</v>
      </c>
      <c r="BH4721">
        <v>0</v>
      </c>
      <c r="BI4721">
        <v>1</v>
      </c>
      <c r="BJ4721" s="2">
        <v>45944</v>
      </c>
      <c r="BK4721">
        <v>0</v>
      </c>
      <c r="BL4721" s="3" t="str">
        <f>VLOOKUP(O4721,DropDownList!$H$1:$I$7,2,FALSE)</f>
        <v>2022/23</v>
      </c>
      <c r="BM4721" s="3" t="str">
        <f t="shared" si="74"/>
        <v>JP COURT</v>
      </c>
    </row>
    <row r="4722" spans="1:65" x14ac:dyDescent="0.2">
      <c r="A4722">
        <v>2025</v>
      </c>
      <c r="B4722">
        <v>10</v>
      </c>
      <c r="C4722" t="s">
        <v>198</v>
      </c>
      <c r="D4722" t="s">
        <v>211</v>
      </c>
      <c r="E4722" t="s">
        <v>55</v>
      </c>
      <c r="F4722">
        <v>9292</v>
      </c>
      <c r="G4722" t="s">
        <v>141</v>
      </c>
      <c r="H4722" t="s">
        <v>200</v>
      </c>
      <c r="I4722" t="s">
        <v>142</v>
      </c>
      <c r="J4722" s="1">
        <v>45931</v>
      </c>
      <c r="K4722" t="s">
        <v>253</v>
      </c>
      <c r="L4722">
        <v>3</v>
      </c>
      <c r="M4722" t="s">
        <v>429</v>
      </c>
      <c r="N4722" t="s">
        <v>145</v>
      </c>
      <c r="O4722" t="s">
        <v>156</v>
      </c>
      <c r="P4722" t="s">
        <v>154</v>
      </c>
      <c r="Q4722">
        <v>542.64</v>
      </c>
      <c r="R4722">
        <v>17</v>
      </c>
      <c r="S4722">
        <v>3880</v>
      </c>
      <c r="T4722">
        <v>0</v>
      </c>
      <c r="U4722">
        <v>4</v>
      </c>
      <c r="V4722">
        <v>1</v>
      </c>
      <c r="W4722">
        <v>150</v>
      </c>
      <c r="X4722">
        <v>150</v>
      </c>
      <c r="Y4722">
        <v>0</v>
      </c>
      <c r="Z4722">
        <v>0</v>
      </c>
      <c r="AA4722">
        <v>3337.36</v>
      </c>
      <c r="AB4722">
        <v>0</v>
      </c>
      <c r="AC4722">
        <v>3117.36</v>
      </c>
      <c r="AD4722">
        <v>1</v>
      </c>
      <c r="AE4722">
        <v>0</v>
      </c>
      <c r="AF4722">
        <v>13</v>
      </c>
      <c r="AG4722">
        <v>1</v>
      </c>
      <c r="AH4722">
        <v>0</v>
      </c>
      <c r="AI4722">
        <v>3</v>
      </c>
      <c r="AJ4722">
        <v>0</v>
      </c>
      <c r="AK4722">
        <v>0</v>
      </c>
      <c r="AL4722">
        <v>0</v>
      </c>
      <c r="AM4722">
        <v>0</v>
      </c>
      <c r="AN4722">
        <v>0</v>
      </c>
      <c r="AO4722">
        <v>8</v>
      </c>
      <c r="AP4722">
        <v>46</v>
      </c>
      <c r="AQ4722">
        <v>8</v>
      </c>
      <c r="AR4722">
        <v>0</v>
      </c>
      <c r="AS4722">
        <v>5</v>
      </c>
      <c r="AT4722">
        <v>4</v>
      </c>
      <c r="AU4722">
        <v>1</v>
      </c>
      <c r="AV4722">
        <v>0</v>
      </c>
      <c r="AW4722">
        <v>0</v>
      </c>
      <c r="AX4722">
        <v>0</v>
      </c>
      <c r="AY4722">
        <v>6</v>
      </c>
      <c r="AZ4722">
        <v>8</v>
      </c>
      <c r="BA4722">
        <v>4</v>
      </c>
      <c r="BB4722">
        <v>4</v>
      </c>
      <c r="BC4722">
        <v>3</v>
      </c>
      <c r="BD4722">
        <v>0</v>
      </c>
      <c r="BE4722">
        <v>0</v>
      </c>
      <c r="BF4722">
        <v>16</v>
      </c>
      <c r="BG4722">
        <v>380</v>
      </c>
      <c r="BH4722">
        <v>0</v>
      </c>
      <c r="BI4722">
        <v>4</v>
      </c>
      <c r="BJ4722" s="2">
        <v>45944</v>
      </c>
      <c r="BK4722">
        <v>0</v>
      </c>
      <c r="BL4722" s="3" t="str">
        <f>VLOOKUP(O4722,DropDownList!$H$1:$I$7,2,FALSE)</f>
        <v>2023/24</v>
      </c>
      <c r="BM4722" s="3" t="str">
        <f t="shared" si="74"/>
        <v>JP COURT</v>
      </c>
    </row>
    <row r="4723" spans="1:65" x14ac:dyDescent="0.2">
      <c r="A4723">
        <v>2025</v>
      </c>
      <c r="B4723">
        <v>10</v>
      </c>
      <c r="C4723" t="s">
        <v>198</v>
      </c>
      <c r="D4723" t="s">
        <v>211</v>
      </c>
      <c r="E4723" t="s">
        <v>55</v>
      </c>
      <c r="F4723">
        <v>9292</v>
      </c>
      <c r="G4723" t="s">
        <v>141</v>
      </c>
      <c r="H4723" t="s">
        <v>200</v>
      </c>
      <c r="I4723" t="s">
        <v>142</v>
      </c>
      <c r="J4723" s="1">
        <v>45931</v>
      </c>
      <c r="K4723" t="s">
        <v>253</v>
      </c>
      <c r="L4723">
        <v>3</v>
      </c>
      <c r="M4723" t="s">
        <v>429</v>
      </c>
      <c r="N4723" t="s">
        <v>145</v>
      </c>
      <c r="O4723" t="s">
        <v>156</v>
      </c>
      <c r="P4723" t="s">
        <v>150</v>
      </c>
      <c r="Q4723">
        <v>121.06</v>
      </c>
      <c r="R4723">
        <v>3</v>
      </c>
      <c r="S4723">
        <v>751.67</v>
      </c>
      <c r="T4723">
        <v>0</v>
      </c>
      <c r="U4723">
        <v>1</v>
      </c>
      <c r="V4723">
        <v>1</v>
      </c>
      <c r="W4723">
        <v>121.06</v>
      </c>
      <c r="X4723">
        <v>121.06</v>
      </c>
      <c r="Y4723">
        <v>3</v>
      </c>
      <c r="Z4723">
        <v>751.67</v>
      </c>
      <c r="AA4723">
        <v>630.61</v>
      </c>
      <c r="AB4723">
        <v>330.61</v>
      </c>
      <c r="AC4723">
        <v>300</v>
      </c>
      <c r="AD4723">
        <v>0</v>
      </c>
      <c r="AE4723">
        <v>1</v>
      </c>
      <c r="AF4723">
        <v>2</v>
      </c>
      <c r="AG4723">
        <v>1</v>
      </c>
      <c r="AH4723">
        <v>0</v>
      </c>
      <c r="AI4723">
        <v>0</v>
      </c>
      <c r="AJ4723">
        <v>1</v>
      </c>
      <c r="AK4723">
        <v>0</v>
      </c>
      <c r="AL4723">
        <v>0</v>
      </c>
      <c r="AM4723">
        <v>0</v>
      </c>
      <c r="AN4723">
        <v>0</v>
      </c>
      <c r="AO4723">
        <v>2</v>
      </c>
      <c r="AP4723">
        <v>15</v>
      </c>
      <c r="AQ4723">
        <v>2</v>
      </c>
      <c r="AR4723">
        <v>0</v>
      </c>
      <c r="AS4723">
        <v>1</v>
      </c>
      <c r="AT4723">
        <v>2</v>
      </c>
      <c r="AU4723">
        <v>1</v>
      </c>
      <c r="AV4723">
        <v>0</v>
      </c>
      <c r="AW4723">
        <v>0</v>
      </c>
      <c r="AX4723">
        <v>0</v>
      </c>
      <c r="AY4723">
        <v>1</v>
      </c>
      <c r="AZ4723">
        <v>2</v>
      </c>
      <c r="BA4723">
        <v>2</v>
      </c>
      <c r="BB4723">
        <v>1</v>
      </c>
      <c r="BC4723">
        <v>0</v>
      </c>
      <c r="BD4723">
        <v>0</v>
      </c>
      <c r="BE4723">
        <v>0</v>
      </c>
      <c r="BF4723">
        <v>2</v>
      </c>
      <c r="BG4723">
        <v>0</v>
      </c>
      <c r="BH4723">
        <v>0</v>
      </c>
      <c r="BI4723">
        <v>1</v>
      </c>
      <c r="BJ4723" s="2">
        <v>45944</v>
      </c>
      <c r="BK4723">
        <v>0</v>
      </c>
      <c r="BL4723" s="3" t="str">
        <f>VLOOKUP(O4723,DropDownList!$H$1:$I$7,2,FALSE)</f>
        <v>2023/24</v>
      </c>
      <c r="BM4723" s="3" t="str">
        <f t="shared" si="74"/>
        <v>FISCAL FINES</v>
      </c>
    </row>
    <row r="4724" spans="1:65" x14ac:dyDescent="0.2">
      <c r="A4724">
        <v>2025</v>
      </c>
      <c r="B4724">
        <v>10</v>
      </c>
      <c r="C4724" t="s">
        <v>198</v>
      </c>
      <c r="D4724" t="s">
        <v>211</v>
      </c>
      <c r="E4724" t="s">
        <v>55</v>
      </c>
      <c r="F4724">
        <v>9292</v>
      </c>
      <c r="G4724" t="s">
        <v>141</v>
      </c>
      <c r="H4724" t="s">
        <v>200</v>
      </c>
      <c r="I4724" t="s">
        <v>142</v>
      </c>
      <c r="J4724" s="1">
        <v>45931</v>
      </c>
      <c r="K4724" t="s">
        <v>253</v>
      </c>
      <c r="L4724">
        <v>3</v>
      </c>
      <c r="M4724" t="s">
        <v>429</v>
      </c>
      <c r="N4724" t="s">
        <v>145</v>
      </c>
      <c r="O4724" t="s">
        <v>155</v>
      </c>
      <c r="P4724" t="s">
        <v>146</v>
      </c>
      <c r="Q4724">
        <v>0</v>
      </c>
      <c r="R4724">
        <v>18</v>
      </c>
      <c r="S4724">
        <v>310</v>
      </c>
      <c r="T4724">
        <v>0</v>
      </c>
      <c r="U4724">
        <v>1</v>
      </c>
      <c r="V4724">
        <v>0</v>
      </c>
      <c r="W4724">
        <v>0</v>
      </c>
      <c r="X4724">
        <v>0</v>
      </c>
      <c r="Y4724">
        <v>0</v>
      </c>
      <c r="Z4724">
        <v>0</v>
      </c>
      <c r="AA4724">
        <v>310</v>
      </c>
      <c r="AB4724">
        <v>0</v>
      </c>
      <c r="AC4724">
        <v>0</v>
      </c>
      <c r="AD4724">
        <v>0</v>
      </c>
      <c r="AE4724">
        <v>0</v>
      </c>
      <c r="AF4724">
        <v>18</v>
      </c>
      <c r="AG4724">
        <v>0</v>
      </c>
      <c r="AH4724">
        <v>0</v>
      </c>
      <c r="AI4724">
        <v>0</v>
      </c>
      <c r="AJ4724">
        <v>0</v>
      </c>
      <c r="AK4724">
        <v>0</v>
      </c>
      <c r="AL4724">
        <v>0</v>
      </c>
      <c r="AM4724">
        <v>0</v>
      </c>
      <c r="AN4724">
        <v>0</v>
      </c>
      <c r="AO4724">
        <v>7</v>
      </c>
      <c r="AP4724">
        <v>51</v>
      </c>
      <c r="AQ4724">
        <v>7</v>
      </c>
      <c r="AR4724">
        <v>0</v>
      </c>
      <c r="AS4724">
        <v>8</v>
      </c>
      <c r="AT4724">
        <v>8</v>
      </c>
      <c r="AU4724">
        <v>0</v>
      </c>
      <c r="AV4724">
        <v>0</v>
      </c>
      <c r="AW4724">
        <v>0</v>
      </c>
      <c r="AX4724">
        <v>0</v>
      </c>
      <c r="AY4724">
        <v>2</v>
      </c>
      <c r="AZ4724">
        <v>7</v>
      </c>
      <c r="BA4724">
        <v>5</v>
      </c>
      <c r="BB4724">
        <v>7</v>
      </c>
      <c r="BC4724">
        <v>4</v>
      </c>
      <c r="BD4724">
        <v>1</v>
      </c>
      <c r="BE4724">
        <v>0</v>
      </c>
      <c r="BF4724">
        <v>18</v>
      </c>
      <c r="BG4724">
        <v>0</v>
      </c>
      <c r="BH4724">
        <v>0</v>
      </c>
      <c r="BI4724">
        <v>1</v>
      </c>
      <c r="BJ4724" s="2">
        <v>45944</v>
      </c>
      <c r="BK4724">
        <v>0</v>
      </c>
      <c r="BL4724" s="3" t="str">
        <f>VLOOKUP(O4724,DropDownList!$H$1:$I$7,2,FALSE)</f>
        <v>2022/23</v>
      </c>
      <c r="BM4724" s="3" t="str">
        <f t="shared" si="74"/>
        <v>VSUR</v>
      </c>
    </row>
    <row r="4725" spans="1:65" x14ac:dyDescent="0.2">
      <c r="A4725">
        <v>2025</v>
      </c>
      <c r="B4725">
        <v>10</v>
      </c>
      <c r="C4725" t="s">
        <v>198</v>
      </c>
      <c r="D4725" t="s">
        <v>211</v>
      </c>
      <c r="E4725" t="s">
        <v>55</v>
      </c>
      <c r="F4725">
        <v>9292</v>
      </c>
      <c r="G4725" t="s">
        <v>141</v>
      </c>
      <c r="H4725" t="s">
        <v>200</v>
      </c>
      <c r="I4725" t="s">
        <v>142</v>
      </c>
      <c r="J4725" s="1">
        <v>45931</v>
      </c>
      <c r="K4725" t="s">
        <v>253</v>
      </c>
      <c r="L4725">
        <v>3</v>
      </c>
      <c r="M4725" t="s">
        <v>429</v>
      </c>
      <c r="N4725" t="s">
        <v>145</v>
      </c>
      <c r="O4725" t="s">
        <v>147</v>
      </c>
      <c r="P4725" t="s">
        <v>153</v>
      </c>
      <c r="Q4725">
        <v>0</v>
      </c>
      <c r="R4725">
        <v>1</v>
      </c>
      <c r="S4725">
        <v>45</v>
      </c>
      <c r="T4725">
        <v>0</v>
      </c>
      <c r="U4725">
        <v>0</v>
      </c>
      <c r="V4725">
        <v>0</v>
      </c>
      <c r="W4725">
        <v>0</v>
      </c>
      <c r="X4725">
        <v>0</v>
      </c>
      <c r="Y4725">
        <v>0</v>
      </c>
      <c r="Z4725">
        <v>0</v>
      </c>
      <c r="AA4725">
        <v>45</v>
      </c>
      <c r="AB4725">
        <v>0</v>
      </c>
      <c r="AC4725">
        <v>45</v>
      </c>
      <c r="AD4725">
        <v>0</v>
      </c>
      <c r="AE4725">
        <v>0</v>
      </c>
      <c r="AF4725">
        <v>1</v>
      </c>
      <c r="AG4725">
        <v>0</v>
      </c>
      <c r="AH4725">
        <v>0</v>
      </c>
      <c r="AI4725">
        <v>0</v>
      </c>
      <c r="AJ4725">
        <v>0</v>
      </c>
      <c r="AK4725">
        <v>0</v>
      </c>
      <c r="AL4725">
        <v>0</v>
      </c>
      <c r="AM4725">
        <v>0</v>
      </c>
      <c r="AN4725">
        <v>0</v>
      </c>
      <c r="AO4725">
        <v>0</v>
      </c>
      <c r="AP4725">
        <v>0</v>
      </c>
      <c r="AQ4725">
        <v>0</v>
      </c>
      <c r="AR4725">
        <v>0</v>
      </c>
      <c r="AS4725">
        <v>0</v>
      </c>
      <c r="AT4725">
        <v>0</v>
      </c>
      <c r="AU4725">
        <v>0</v>
      </c>
      <c r="AV4725">
        <v>0</v>
      </c>
      <c r="AW4725">
        <v>0</v>
      </c>
      <c r="AX4725">
        <v>0</v>
      </c>
      <c r="AY4725">
        <v>0</v>
      </c>
      <c r="AZ4725">
        <v>0</v>
      </c>
      <c r="BA4725">
        <v>0</v>
      </c>
      <c r="BB4725">
        <v>0</v>
      </c>
      <c r="BC4725">
        <v>0</v>
      </c>
      <c r="BD4725">
        <v>0</v>
      </c>
      <c r="BE4725">
        <v>0</v>
      </c>
      <c r="BF4725">
        <v>0</v>
      </c>
      <c r="BG4725">
        <v>0</v>
      </c>
      <c r="BH4725">
        <v>0</v>
      </c>
      <c r="BI4725">
        <v>0</v>
      </c>
      <c r="BJ4725" s="2">
        <v>45944</v>
      </c>
      <c r="BK4725">
        <v>0</v>
      </c>
      <c r="BL4725" s="3" t="str">
        <f>VLOOKUP(O4725,DropDownList!$H$1:$I$7,2,FALSE)</f>
        <v>2024/25</v>
      </c>
      <c r="BM4725" s="3" t="str">
        <f t="shared" si="74"/>
        <v>PREG</v>
      </c>
    </row>
    <row r="4726" spans="1:65" x14ac:dyDescent="0.2">
      <c r="A4726">
        <v>2025</v>
      </c>
      <c r="B4726">
        <v>10</v>
      </c>
      <c r="C4726" t="s">
        <v>198</v>
      </c>
      <c r="D4726" t="s">
        <v>212</v>
      </c>
      <c r="E4726" t="s">
        <v>34</v>
      </c>
      <c r="F4726">
        <v>9293</v>
      </c>
      <c r="G4726" t="s">
        <v>141</v>
      </c>
      <c r="H4726" t="s">
        <v>200</v>
      </c>
      <c r="I4726" t="s">
        <v>142</v>
      </c>
      <c r="J4726" s="1">
        <v>45931</v>
      </c>
      <c r="K4726" t="s">
        <v>253</v>
      </c>
      <c r="L4726">
        <v>3</v>
      </c>
      <c r="M4726" t="s">
        <v>429</v>
      </c>
      <c r="N4726" t="s">
        <v>145</v>
      </c>
      <c r="O4726" t="s">
        <v>147</v>
      </c>
      <c r="P4726" t="s">
        <v>152</v>
      </c>
      <c r="Q4726">
        <v>0</v>
      </c>
      <c r="R4726">
        <v>6</v>
      </c>
      <c r="S4726">
        <v>240</v>
      </c>
      <c r="T4726">
        <v>40</v>
      </c>
      <c r="U4726">
        <v>0</v>
      </c>
      <c r="V4726">
        <v>0</v>
      </c>
      <c r="W4726">
        <v>0</v>
      </c>
      <c r="X4726">
        <v>0</v>
      </c>
      <c r="Y4726">
        <v>0</v>
      </c>
      <c r="Z4726">
        <v>0</v>
      </c>
      <c r="AA4726">
        <v>200</v>
      </c>
      <c r="AB4726">
        <v>0</v>
      </c>
      <c r="AC4726">
        <v>200</v>
      </c>
      <c r="AD4726">
        <v>0</v>
      </c>
      <c r="AE4726">
        <v>0</v>
      </c>
      <c r="AF4726">
        <v>5</v>
      </c>
      <c r="AG4726">
        <v>0</v>
      </c>
      <c r="AH4726">
        <v>1</v>
      </c>
      <c r="AI4726">
        <v>0</v>
      </c>
      <c r="AJ4726">
        <v>0</v>
      </c>
      <c r="AK4726">
        <v>0</v>
      </c>
      <c r="AL4726">
        <v>0</v>
      </c>
      <c r="AM4726">
        <v>0</v>
      </c>
      <c r="AN4726">
        <v>0</v>
      </c>
      <c r="AO4726">
        <v>0</v>
      </c>
      <c r="AP4726">
        <v>0</v>
      </c>
      <c r="AQ4726">
        <v>0</v>
      </c>
      <c r="AR4726">
        <v>0</v>
      </c>
      <c r="AS4726">
        <v>0</v>
      </c>
      <c r="AT4726">
        <v>0</v>
      </c>
      <c r="AU4726">
        <v>0</v>
      </c>
      <c r="AV4726">
        <v>0</v>
      </c>
      <c r="AW4726">
        <v>0</v>
      </c>
      <c r="AX4726">
        <v>0</v>
      </c>
      <c r="AY4726">
        <v>0</v>
      </c>
      <c r="AZ4726">
        <v>0</v>
      </c>
      <c r="BA4726">
        <v>0</v>
      </c>
      <c r="BB4726">
        <v>0</v>
      </c>
      <c r="BC4726">
        <v>0</v>
      </c>
      <c r="BD4726">
        <v>0</v>
      </c>
      <c r="BE4726">
        <v>0</v>
      </c>
      <c r="BF4726">
        <v>0</v>
      </c>
      <c r="BG4726">
        <v>0</v>
      </c>
      <c r="BH4726">
        <v>0</v>
      </c>
      <c r="BI4726">
        <v>0</v>
      </c>
      <c r="BJ4726" s="2">
        <v>45944</v>
      </c>
      <c r="BK4726">
        <v>0</v>
      </c>
      <c r="BL4726" s="3" t="str">
        <f>VLOOKUP(O4726,DropDownList!$H$1:$I$7,2,FALSE)</f>
        <v>2024/25</v>
      </c>
      <c r="BM4726" s="3" t="str">
        <f t="shared" si="74"/>
        <v>PCOA</v>
      </c>
    </row>
    <row r="4727" spans="1:65" x14ac:dyDescent="0.2">
      <c r="A4727">
        <v>2025</v>
      </c>
      <c r="B4727">
        <v>10</v>
      </c>
      <c r="C4727" t="s">
        <v>198</v>
      </c>
      <c r="D4727" t="s">
        <v>212</v>
      </c>
      <c r="E4727" t="s">
        <v>34</v>
      </c>
      <c r="F4727">
        <v>9293</v>
      </c>
      <c r="G4727" t="s">
        <v>141</v>
      </c>
      <c r="H4727" t="s">
        <v>200</v>
      </c>
      <c r="I4727" t="s">
        <v>142</v>
      </c>
      <c r="J4727" s="1">
        <v>45931</v>
      </c>
      <c r="K4727" t="s">
        <v>253</v>
      </c>
      <c r="L4727">
        <v>3</v>
      </c>
      <c r="M4727" t="s">
        <v>429</v>
      </c>
      <c r="N4727" t="s">
        <v>145</v>
      </c>
      <c r="O4727" t="s">
        <v>155</v>
      </c>
      <c r="P4727" t="s">
        <v>154</v>
      </c>
      <c r="Q4727">
        <v>493</v>
      </c>
      <c r="R4727">
        <v>30</v>
      </c>
      <c r="S4727">
        <v>8468</v>
      </c>
      <c r="T4727">
        <v>420</v>
      </c>
      <c r="U4727">
        <v>2</v>
      </c>
      <c r="V4727">
        <v>2</v>
      </c>
      <c r="W4727">
        <v>493</v>
      </c>
      <c r="X4727">
        <v>493</v>
      </c>
      <c r="Y4727">
        <v>0</v>
      </c>
      <c r="Z4727">
        <v>0</v>
      </c>
      <c r="AA4727">
        <v>7555</v>
      </c>
      <c r="AB4727">
        <v>0</v>
      </c>
      <c r="AC4727">
        <v>7125</v>
      </c>
      <c r="AD4727">
        <v>1</v>
      </c>
      <c r="AE4727">
        <v>1</v>
      </c>
      <c r="AF4727">
        <v>27</v>
      </c>
      <c r="AG4727">
        <v>1</v>
      </c>
      <c r="AH4727">
        <v>1</v>
      </c>
      <c r="AI4727">
        <v>1</v>
      </c>
      <c r="AJ4727">
        <v>0</v>
      </c>
      <c r="AK4727">
        <v>0</v>
      </c>
      <c r="AL4727">
        <v>0</v>
      </c>
      <c r="AM4727">
        <v>0</v>
      </c>
      <c r="AN4727">
        <v>0</v>
      </c>
      <c r="AO4727">
        <v>16</v>
      </c>
      <c r="AP4727">
        <v>68</v>
      </c>
      <c r="AQ4727">
        <v>17</v>
      </c>
      <c r="AR4727">
        <v>0</v>
      </c>
      <c r="AS4727">
        <v>14</v>
      </c>
      <c r="AT4727">
        <v>0</v>
      </c>
      <c r="AU4727">
        <v>5</v>
      </c>
      <c r="AV4727">
        <v>2</v>
      </c>
      <c r="AW4727">
        <v>0</v>
      </c>
      <c r="AX4727">
        <v>0</v>
      </c>
      <c r="AY4727">
        <v>3</v>
      </c>
      <c r="AZ4727">
        <v>10</v>
      </c>
      <c r="BA4727">
        <v>7</v>
      </c>
      <c r="BB4727">
        <v>4</v>
      </c>
      <c r="BC4727">
        <v>1</v>
      </c>
      <c r="BD4727">
        <v>0</v>
      </c>
      <c r="BE4727">
        <v>0</v>
      </c>
      <c r="BF4727">
        <v>30</v>
      </c>
      <c r="BG4727">
        <v>450</v>
      </c>
      <c r="BH4727">
        <v>0</v>
      </c>
      <c r="BI4727">
        <v>2</v>
      </c>
      <c r="BJ4727" s="2">
        <v>45944</v>
      </c>
      <c r="BK4727">
        <v>0</v>
      </c>
      <c r="BL4727" s="3" t="str">
        <f>VLOOKUP(O4727,DropDownList!$H$1:$I$7,2,FALSE)</f>
        <v>2022/23</v>
      </c>
      <c r="BM4727" s="3" t="str">
        <f t="shared" si="74"/>
        <v>JP COURT</v>
      </c>
    </row>
    <row r="4728" spans="1:65" x14ac:dyDescent="0.2">
      <c r="A4728">
        <v>2025</v>
      </c>
      <c r="B4728">
        <v>10</v>
      </c>
      <c r="C4728" t="s">
        <v>198</v>
      </c>
      <c r="D4728" t="s">
        <v>212</v>
      </c>
      <c r="E4728" t="s">
        <v>34</v>
      </c>
      <c r="F4728">
        <v>9293</v>
      </c>
      <c r="G4728" t="s">
        <v>141</v>
      </c>
      <c r="H4728" t="s">
        <v>200</v>
      </c>
      <c r="I4728" t="s">
        <v>142</v>
      </c>
      <c r="J4728" s="1">
        <v>45931</v>
      </c>
      <c r="K4728" t="s">
        <v>253</v>
      </c>
      <c r="L4728">
        <v>3</v>
      </c>
      <c r="M4728" t="s">
        <v>429</v>
      </c>
      <c r="N4728" t="s">
        <v>145</v>
      </c>
      <c r="O4728" t="s">
        <v>155</v>
      </c>
      <c r="P4728" t="s">
        <v>146</v>
      </c>
      <c r="Q4728">
        <v>20</v>
      </c>
      <c r="R4728">
        <v>30</v>
      </c>
      <c r="S4728">
        <v>470</v>
      </c>
      <c r="T4728">
        <v>20</v>
      </c>
      <c r="U4728">
        <v>2</v>
      </c>
      <c r="V4728">
        <v>1</v>
      </c>
      <c r="W4728">
        <v>20</v>
      </c>
      <c r="X4728">
        <v>20</v>
      </c>
      <c r="Y4728">
        <v>0</v>
      </c>
      <c r="Z4728">
        <v>0</v>
      </c>
      <c r="AA4728">
        <v>430</v>
      </c>
      <c r="AB4728">
        <v>0</v>
      </c>
      <c r="AC4728">
        <v>0</v>
      </c>
      <c r="AD4728">
        <v>1</v>
      </c>
      <c r="AE4728">
        <v>0</v>
      </c>
      <c r="AF4728">
        <v>28</v>
      </c>
      <c r="AG4728">
        <v>0</v>
      </c>
      <c r="AH4728">
        <v>1</v>
      </c>
      <c r="AI4728">
        <v>1</v>
      </c>
      <c r="AJ4728">
        <v>0</v>
      </c>
      <c r="AK4728">
        <v>0</v>
      </c>
      <c r="AL4728">
        <v>0</v>
      </c>
      <c r="AM4728">
        <v>0</v>
      </c>
      <c r="AN4728">
        <v>0</v>
      </c>
      <c r="AO4728">
        <v>16</v>
      </c>
      <c r="AP4728">
        <v>68</v>
      </c>
      <c r="AQ4728">
        <v>17</v>
      </c>
      <c r="AR4728">
        <v>0</v>
      </c>
      <c r="AS4728">
        <v>14</v>
      </c>
      <c r="AT4728">
        <v>0</v>
      </c>
      <c r="AU4728">
        <v>5</v>
      </c>
      <c r="AV4728">
        <v>2</v>
      </c>
      <c r="AW4728">
        <v>0</v>
      </c>
      <c r="AX4728">
        <v>0</v>
      </c>
      <c r="AY4728">
        <v>3</v>
      </c>
      <c r="AZ4728">
        <v>10</v>
      </c>
      <c r="BA4728">
        <v>7</v>
      </c>
      <c r="BB4728">
        <v>4</v>
      </c>
      <c r="BC4728">
        <v>1</v>
      </c>
      <c r="BD4728">
        <v>0</v>
      </c>
      <c r="BE4728">
        <v>0</v>
      </c>
      <c r="BF4728">
        <v>30</v>
      </c>
      <c r="BG4728">
        <v>20</v>
      </c>
      <c r="BH4728">
        <v>0</v>
      </c>
      <c r="BI4728">
        <v>2</v>
      </c>
      <c r="BJ4728" s="2">
        <v>45944</v>
      </c>
      <c r="BK4728">
        <v>0</v>
      </c>
      <c r="BL4728" s="3" t="str">
        <f>VLOOKUP(O4728,DropDownList!$H$1:$I$7,2,FALSE)</f>
        <v>2022/23</v>
      </c>
      <c r="BM4728" s="3" t="str">
        <f t="shared" si="74"/>
        <v>VSUR</v>
      </c>
    </row>
    <row r="4729" spans="1:65" x14ac:dyDescent="0.2">
      <c r="A4729">
        <v>2025</v>
      </c>
      <c r="B4729">
        <v>10</v>
      </c>
      <c r="C4729" t="s">
        <v>198</v>
      </c>
      <c r="D4729" t="s">
        <v>212</v>
      </c>
      <c r="E4729" t="s">
        <v>34</v>
      </c>
      <c r="F4729">
        <v>9293</v>
      </c>
      <c r="G4729" t="s">
        <v>141</v>
      </c>
      <c r="H4729" t="s">
        <v>200</v>
      </c>
      <c r="I4729" t="s">
        <v>142</v>
      </c>
      <c r="J4729" s="1">
        <v>45931</v>
      </c>
      <c r="K4729" t="s">
        <v>253</v>
      </c>
      <c r="L4729">
        <v>3</v>
      </c>
      <c r="M4729" t="s">
        <v>429</v>
      </c>
      <c r="N4729" t="s">
        <v>145</v>
      </c>
      <c r="O4729" t="s">
        <v>156</v>
      </c>
      <c r="P4729" t="s">
        <v>154</v>
      </c>
      <c r="Q4729">
        <v>730</v>
      </c>
      <c r="R4729">
        <v>35</v>
      </c>
      <c r="S4729">
        <v>12830</v>
      </c>
      <c r="T4729">
        <v>680</v>
      </c>
      <c r="U4729">
        <v>2</v>
      </c>
      <c r="V4729">
        <v>1</v>
      </c>
      <c r="W4729">
        <v>310</v>
      </c>
      <c r="X4729">
        <v>310</v>
      </c>
      <c r="Y4729">
        <v>0</v>
      </c>
      <c r="Z4729">
        <v>0</v>
      </c>
      <c r="AA4729">
        <v>11420</v>
      </c>
      <c r="AB4729">
        <v>500</v>
      </c>
      <c r="AC4729">
        <v>10340</v>
      </c>
      <c r="AD4729">
        <v>1</v>
      </c>
      <c r="AE4729">
        <v>0</v>
      </c>
      <c r="AF4729">
        <v>31</v>
      </c>
      <c r="AG4729">
        <v>0</v>
      </c>
      <c r="AH4729">
        <v>1</v>
      </c>
      <c r="AI4729">
        <v>2</v>
      </c>
      <c r="AJ4729">
        <v>0</v>
      </c>
      <c r="AK4729">
        <v>0</v>
      </c>
      <c r="AL4729">
        <v>0</v>
      </c>
      <c r="AM4729">
        <v>0</v>
      </c>
      <c r="AN4729">
        <v>0</v>
      </c>
      <c r="AO4729">
        <v>18</v>
      </c>
      <c r="AP4729">
        <v>50</v>
      </c>
      <c r="AQ4729">
        <v>18</v>
      </c>
      <c r="AR4729">
        <v>0</v>
      </c>
      <c r="AS4729">
        <v>8</v>
      </c>
      <c r="AT4729">
        <v>0</v>
      </c>
      <c r="AU4729">
        <v>3</v>
      </c>
      <c r="AV4729">
        <v>0</v>
      </c>
      <c r="AW4729">
        <v>1</v>
      </c>
      <c r="AX4729">
        <v>0</v>
      </c>
      <c r="AY4729">
        <v>4</v>
      </c>
      <c r="AZ4729">
        <v>7</v>
      </c>
      <c r="BA4729">
        <v>4</v>
      </c>
      <c r="BB4729">
        <v>2</v>
      </c>
      <c r="BC4729">
        <v>0</v>
      </c>
      <c r="BD4729">
        <v>1</v>
      </c>
      <c r="BE4729">
        <v>0</v>
      </c>
      <c r="BF4729">
        <v>33</v>
      </c>
      <c r="BG4729">
        <v>730</v>
      </c>
      <c r="BH4729">
        <v>1</v>
      </c>
      <c r="BI4729">
        <v>1</v>
      </c>
      <c r="BJ4729" s="2">
        <v>45944</v>
      </c>
      <c r="BK4729">
        <v>1</v>
      </c>
      <c r="BL4729" s="3" t="str">
        <f>VLOOKUP(O4729,DropDownList!$H$1:$I$7,2,FALSE)</f>
        <v>2023/24</v>
      </c>
      <c r="BM4729" s="3" t="str">
        <f t="shared" si="74"/>
        <v>JP COURT</v>
      </c>
    </row>
    <row r="4730" spans="1:65" x14ac:dyDescent="0.2">
      <c r="A4730">
        <v>2025</v>
      </c>
      <c r="B4730">
        <v>10</v>
      </c>
      <c r="C4730" t="s">
        <v>198</v>
      </c>
      <c r="D4730" t="s">
        <v>212</v>
      </c>
      <c r="E4730" t="s">
        <v>34</v>
      </c>
      <c r="F4730">
        <v>9293</v>
      </c>
      <c r="G4730" t="s">
        <v>141</v>
      </c>
      <c r="H4730" t="s">
        <v>200</v>
      </c>
      <c r="I4730" t="s">
        <v>142</v>
      </c>
      <c r="J4730" s="1">
        <v>45931</v>
      </c>
      <c r="K4730" t="s">
        <v>253</v>
      </c>
      <c r="L4730">
        <v>3</v>
      </c>
      <c r="M4730" t="s">
        <v>429</v>
      </c>
      <c r="N4730" t="s">
        <v>145</v>
      </c>
      <c r="O4730" t="s">
        <v>149</v>
      </c>
      <c r="P4730" t="s">
        <v>148</v>
      </c>
      <c r="Q4730">
        <v>0</v>
      </c>
      <c r="R4730">
        <v>1</v>
      </c>
      <c r="S4730">
        <v>60</v>
      </c>
      <c r="T4730">
        <v>0</v>
      </c>
      <c r="U4730">
        <v>0</v>
      </c>
      <c r="V4730">
        <v>0</v>
      </c>
      <c r="W4730">
        <v>0</v>
      </c>
      <c r="X4730">
        <v>0</v>
      </c>
      <c r="Y4730">
        <v>0</v>
      </c>
      <c r="Z4730">
        <v>0</v>
      </c>
      <c r="AA4730">
        <v>60</v>
      </c>
      <c r="AB4730">
        <v>0</v>
      </c>
      <c r="AC4730">
        <v>60</v>
      </c>
      <c r="AD4730">
        <v>0</v>
      </c>
      <c r="AE4730">
        <v>0</v>
      </c>
      <c r="AF4730">
        <v>1</v>
      </c>
      <c r="AG4730">
        <v>0</v>
      </c>
      <c r="AH4730">
        <v>0</v>
      </c>
      <c r="AI4730">
        <v>0</v>
      </c>
      <c r="AJ4730">
        <v>0</v>
      </c>
      <c r="AK4730">
        <v>0</v>
      </c>
      <c r="AL4730">
        <v>0</v>
      </c>
      <c r="AM4730">
        <v>0</v>
      </c>
      <c r="AN4730">
        <v>0</v>
      </c>
      <c r="AO4730">
        <v>0</v>
      </c>
      <c r="AP4730">
        <v>0</v>
      </c>
      <c r="AQ4730">
        <v>0</v>
      </c>
      <c r="AR4730">
        <v>0</v>
      </c>
      <c r="AS4730">
        <v>0</v>
      </c>
      <c r="AT4730">
        <v>0</v>
      </c>
      <c r="AU4730">
        <v>0</v>
      </c>
      <c r="AV4730">
        <v>0</v>
      </c>
      <c r="AW4730">
        <v>0</v>
      </c>
      <c r="AX4730">
        <v>0</v>
      </c>
      <c r="AY4730">
        <v>0</v>
      </c>
      <c r="AZ4730">
        <v>0</v>
      </c>
      <c r="BA4730">
        <v>0</v>
      </c>
      <c r="BB4730">
        <v>0</v>
      </c>
      <c r="BC4730">
        <v>0</v>
      </c>
      <c r="BD4730">
        <v>0</v>
      </c>
      <c r="BE4730">
        <v>0</v>
      </c>
      <c r="BF4730">
        <v>0</v>
      </c>
      <c r="BG4730">
        <v>0</v>
      </c>
      <c r="BH4730">
        <v>0</v>
      </c>
      <c r="BI4730">
        <v>0</v>
      </c>
      <c r="BJ4730" s="2">
        <v>45944</v>
      </c>
      <c r="BK4730">
        <v>0</v>
      </c>
      <c r="BL4730" s="3" t="str">
        <f>VLOOKUP(O4730,DropDownList!$H$1:$I$7,2,FALSE)</f>
        <v>2025/26</v>
      </c>
      <c r="BM4730" s="3" t="str">
        <f t="shared" si="74"/>
        <v>PRAS</v>
      </c>
    </row>
    <row r="4731" spans="1:65" x14ac:dyDescent="0.2">
      <c r="A4731">
        <v>2025</v>
      </c>
      <c r="B4731">
        <v>10</v>
      </c>
      <c r="C4731" t="s">
        <v>198</v>
      </c>
      <c r="D4731" t="s">
        <v>212</v>
      </c>
      <c r="E4731" t="s">
        <v>34</v>
      </c>
      <c r="F4731">
        <v>9293</v>
      </c>
      <c r="G4731" t="s">
        <v>141</v>
      </c>
      <c r="H4731" t="s">
        <v>200</v>
      </c>
      <c r="I4731" t="s">
        <v>142</v>
      </c>
      <c r="J4731" s="1">
        <v>45931</v>
      </c>
      <c r="K4731" t="s">
        <v>253</v>
      </c>
      <c r="L4731">
        <v>3</v>
      </c>
      <c r="M4731" t="s">
        <v>429</v>
      </c>
      <c r="N4731" t="s">
        <v>145</v>
      </c>
      <c r="O4731" t="s">
        <v>156</v>
      </c>
      <c r="P4731" t="s">
        <v>148</v>
      </c>
      <c r="Q4731">
        <v>0</v>
      </c>
      <c r="R4731">
        <v>2</v>
      </c>
      <c r="S4731">
        <v>120</v>
      </c>
      <c r="T4731">
        <v>0</v>
      </c>
      <c r="U4731">
        <v>0</v>
      </c>
      <c r="V4731">
        <v>0</v>
      </c>
      <c r="W4731">
        <v>0</v>
      </c>
      <c r="X4731">
        <v>0</v>
      </c>
      <c r="Y4731">
        <v>0</v>
      </c>
      <c r="Z4731">
        <v>0</v>
      </c>
      <c r="AA4731">
        <v>120</v>
      </c>
      <c r="AB4731">
        <v>0</v>
      </c>
      <c r="AC4731">
        <v>120</v>
      </c>
      <c r="AD4731">
        <v>0</v>
      </c>
      <c r="AE4731">
        <v>0</v>
      </c>
      <c r="AF4731">
        <v>2</v>
      </c>
      <c r="AG4731">
        <v>0</v>
      </c>
      <c r="AH4731">
        <v>0</v>
      </c>
      <c r="AI4731">
        <v>0</v>
      </c>
      <c r="AJ4731">
        <v>0</v>
      </c>
      <c r="AK4731">
        <v>0</v>
      </c>
      <c r="AL4731">
        <v>0</v>
      </c>
      <c r="AM4731">
        <v>0</v>
      </c>
      <c r="AN4731">
        <v>0</v>
      </c>
      <c r="AO4731">
        <v>0</v>
      </c>
      <c r="AP4731">
        <v>0</v>
      </c>
      <c r="AQ4731">
        <v>0</v>
      </c>
      <c r="AR4731">
        <v>0</v>
      </c>
      <c r="AS4731">
        <v>0</v>
      </c>
      <c r="AT4731">
        <v>0</v>
      </c>
      <c r="AU4731">
        <v>0</v>
      </c>
      <c r="AV4731">
        <v>0</v>
      </c>
      <c r="AW4731">
        <v>0</v>
      </c>
      <c r="AX4731">
        <v>0</v>
      </c>
      <c r="AY4731">
        <v>0</v>
      </c>
      <c r="AZ4731">
        <v>0</v>
      </c>
      <c r="BA4731">
        <v>0</v>
      </c>
      <c r="BB4731">
        <v>0</v>
      </c>
      <c r="BC4731">
        <v>0</v>
      </c>
      <c r="BD4731">
        <v>0</v>
      </c>
      <c r="BE4731">
        <v>0</v>
      </c>
      <c r="BF4731">
        <v>0</v>
      </c>
      <c r="BG4731">
        <v>0</v>
      </c>
      <c r="BH4731">
        <v>0</v>
      </c>
      <c r="BI4731">
        <v>0</v>
      </c>
      <c r="BJ4731" s="2">
        <v>45944</v>
      </c>
      <c r="BK4731">
        <v>0</v>
      </c>
      <c r="BL4731" s="3" t="str">
        <f>VLOOKUP(O4731,DropDownList!$H$1:$I$7,2,FALSE)</f>
        <v>2023/24</v>
      </c>
      <c r="BM4731" s="3" t="str">
        <f t="shared" si="74"/>
        <v>PRAS</v>
      </c>
    </row>
    <row r="4732" spans="1:65" x14ac:dyDescent="0.2">
      <c r="A4732">
        <v>2025</v>
      </c>
      <c r="B4732">
        <v>10</v>
      </c>
      <c r="C4732" t="s">
        <v>198</v>
      </c>
      <c r="D4732" t="s">
        <v>212</v>
      </c>
      <c r="E4732" t="s">
        <v>34</v>
      </c>
      <c r="F4732">
        <v>9293</v>
      </c>
      <c r="G4732" t="s">
        <v>141</v>
      </c>
      <c r="H4732" t="s">
        <v>200</v>
      </c>
      <c r="I4732" t="s">
        <v>142</v>
      </c>
      <c r="J4732" s="1">
        <v>45931</v>
      </c>
      <c r="K4732" t="s">
        <v>253</v>
      </c>
      <c r="L4732">
        <v>3</v>
      </c>
      <c r="M4732" t="s">
        <v>429</v>
      </c>
      <c r="N4732" t="s">
        <v>145</v>
      </c>
      <c r="O4732" t="s">
        <v>156</v>
      </c>
      <c r="P4732" t="s">
        <v>152</v>
      </c>
      <c r="Q4732">
        <v>0</v>
      </c>
      <c r="R4732">
        <v>6</v>
      </c>
      <c r="S4732">
        <v>240</v>
      </c>
      <c r="T4732">
        <v>120</v>
      </c>
      <c r="U4732">
        <v>0</v>
      </c>
      <c r="V4732">
        <v>0</v>
      </c>
      <c r="W4732">
        <v>0</v>
      </c>
      <c r="X4732">
        <v>0</v>
      </c>
      <c r="Y4732">
        <v>0</v>
      </c>
      <c r="Z4732">
        <v>0</v>
      </c>
      <c r="AA4732">
        <v>120</v>
      </c>
      <c r="AB4732">
        <v>0</v>
      </c>
      <c r="AC4732">
        <v>120</v>
      </c>
      <c r="AD4732">
        <v>0</v>
      </c>
      <c r="AE4732">
        <v>0</v>
      </c>
      <c r="AF4732">
        <v>3</v>
      </c>
      <c r="AG4732">
        <v>0</v>
      </c>
      <c r="AH4732">
        <v>3</v>
      </c>
      <c r="AI4732">
        <v>0</v>
      </c>
      <c r="AJ4732">
        <v>0</v>
      </c>
      <c r="AK4732">
        <v>0</v>
      </c>
      <c r="AL4732">
        <v>0</v>
      </c>
      <c r="AM4732">
        <v>0</v>
      </c>
      <c r="AN4732">
        <v>0</v>
      </c>
      <c r="AO4732">
        <v>0</v>
      </c>
      <c r="AP4732">
        <v>0</v>
      </c>
      <c r="AQ4732">
        <v>0</v>
      </c>
      <c r="AR4732">
        <v>0</v>
      </c>
      <c r="AS4732">
        <v>0</v>
      </c>
      <c r="AT4732">
        <v>0</v>
      </c>
      <c r="AU4732">
        <v>0</v>
      </c>
      <c r="AV4732">
        <v>0</v>
      </c>
      <c r="AW4732">
        <v>0</v>
      </c>
      <c r="AX4732">
        <v>0</v>
      </c>
      <c r="AY4732">
        <v>0</v>
      </c>
      <c r="AZ4732">
        <v>0</v>
      </c>
      <c r="BA4732">
        <v>0</v>
      </c>
      <c r="BB4732">
        <v>0</v>
      </c>
      <c r="BC4732">
        <v>0</v>
      </c>
      <c r="BD4732">
        <v>0</v>
      </c>
      <c r="BE4732">
        <v>0</v>
      </c>
      <c r="BF4732">
        <v>0</v>
      </c>
      <c r="BG4732">
        <v>0</v>
      </c>
      <c r="BH4732">
        <v>0</v>
      </c>
      <c r="BI4732">
        <v>0</v>
      </c>
      <c r="BJ4732" s="2">
        <v>45944</v>
      </c>
      <c r="BK4732">
        <v>0</v>
      </c>
      <c r="BL4732" s="3" t="str">
        <f>VLOOKUP(O4732,DropDownList!$H$1:$I$7,2,FALSE)</f>
        <v>2023/24</v>
      </c>
      <c r="BM4732" s="3" t="str">
        <f t="shared" si="74"/>
        <v>PCOA</v>
      </c>
    </row>
    <row r="4733" spans="1:65" x14ac:dyDescent="0.2">
      <c r="A4733">
        <v>2025</v>
      </c>
      <c r="B4733">
        <v>10</v>
      </c>
      <c r="C4733" t="s">
        <v>198</v>
      </c>
      <c r="D4733" t="s">
        <v>212</v>
      </c>
      <c r="E4733" t="s">
        <v>34</v>
      </c>
      <c r="F4733">
        <v>9293</v>
      </c>
      <c r="G4733" t="s">
        <v>141</v>
      </c>
      <c r="H4733" t="s">
        <v>200</v>
      </c>
      <c r="I4733" t="s">
        <v>142</v>
      </c>
      <c r="J4733" s="1">
        <v>45931</v>
      </c>
      <c r="K4733" t="s">
        <v>253</v>
      </c>
      <c r="L4733">
        <v>3</v>
      </c>
      <c r="M4733" t="s">
        <v>429</v>
      </c>
      <c r="N4733" t="s">
        <v>145</v>
      </c>
      <c r="O4733" t="s">
        <v>147</v>
      </c>
      <c r="P4733" t="s">
        <v>148</v>
      </c>
      <c r="Q4733">
        <v>0</v>
      </c>
      <c r="R4733">
        <v>1</v>
      </c>
      <c r="S4733">
        <v>60</v>
      </c>
      <c r="T4733">
        <v>0</v>
      </c>
      <c r="U4733">
        <v>0</v>
      </c>
      <c r="V4733">
        <v>0</v>
      </c>
      <c r="W4733">
        <v>0</v>
      </c>
      <c r="X4733">
        <v>0</v>
      </c>
      <c r="Y4733">
        <v>0</v>
      </c>
      <c r="Z4733">
        <v>0</v>
      </c>
      <c r="AA4733">
        <v>60</v>
      </c>
      <c r="AB4733">
        <v>0</v>
      </c>
      <c r="AC4733">
        <v>60</v>
      </c>
      <c r="AD4733">
        <v>0</v>
      </c>
      <c r="AE4733">
        <v>0</v>
      </c>
      <c r="AF4733">
        <v>1</v>
      </c>
      <c r="AG4733">
        <v>0</v>
      </c>
      <c r="AH4733">
        <v>0</v>
      </c>
      <c r="AI4733">
        <v>0</v>
      </c>
      <c r="AJ4733">
        <v>0</v>
      </c>
      <c r="AK4733">
        <v>0</v>
      </c>
      <c r="AL4733">
        <v>0</v>
      </c>
      <c r="AM4733">
        <v>0</v>
      </c>
      <c r="AN4733">
        <v>0</v>
      </c>
      <c r="AO4733">
        <v>0</v>
      </c>
      <c r="AP4733">
        <v>0</v>
      </c>
      <c r="AQ4733">
        <v>0</v>
      </c>
      <c r="AR4733">
        <v>0</v>
      </c>
      <c r="AS4733">
        <v>0</v>
      </c>
      <c r="AT4733">
        <v>0</v>
      </c>
      <c r="AU4733">
        <v>0</v>
      </c>
      <c r="AV4733">
        <v>0</v>
      </c>
      <c r="AW4733">
        <v>0</v>
      </c>
      <c r="AX4733">
        <v>0</v>
      </c>
      <c r="AY4733">
        <v>0</v>
      </c>
      <c r="AZ4733">
        <v>0</v>
      </c>
      <c r="BA4733">
        <v>0</v>
      </c>
      <c r="BB4733">
        <v>0</v>
      </c>
      <c r="BC4733">
        <v>0</v>
      </c>
      <c r="BD4733">
        <v>0</v>
      </c>
      <c r="BE4733">
        <v>0</v>
      </c>
      <c r="BF4733">
        <v>0</v>
      </c>
      <c r="BG4733">
        <v>0</v>
      </c>
      <c r="BH4733">
        <v>0</v>
      </c>
      <c r="BI4733">
        <v>0</v>
      </c>
      <c r="BJ4733" s="2">
        <v>45944</v>
      </c>
      <c r="BK4733">
        <v>0</v>
      </c>
      <c r="BL4733" s="3" t="str">
        <f>VLOOKUP(O4733,DropDownList!$H$1:$I$7,2,FALSE)</f>
        <v>2024/25</v>
      </c>
      <c r="BM4733" s="3" t="str">
        <f t="shared" si="74"/>
        <v>PRAS</v>
      </c>
    </row>
    <row r="4734" spans="1:65" x14ac:dyDescent="0.2">
      <c r="A4734">
        <v>2025</v>
      </c>
      <c r="B4734">
        <v>10</v>
      </c>
      <c r="C4734" t="s">
        <v>198</v>
      </c>
      <c r="D4734" t="s">
        <v>212</v>
      </c>
      <c r="E4734" t="s">
        <v>34</v>
      </c>
      <c r="F4734">
        <v>9293</v>
      </c>
      <c r="G4734" t="s">
        <v>141</v>
      </c>
      <c r="H4734" t="s">
        <v>200</v>
      </c>
      <c r="I4734" t="s">
        <v>142</v>
      </c>
      <c r="J4734" s="1">
        <v>45931</v>
      </c>
      <c r="K4734" t="s">
        <v>253</v>
      </c>
      <c r="L4734">
        <v>3</v>
      </c>
      <c r="M4734" t="s">
        <v>429</v>
      </c>
      <c r="N4734" t="s">
        <v>145</v>
      </c>
      <c r="O4734" t="s">
        <v>155</v>
      </c>
      <c r="P4734" t="s">
        <v>150</v>
      </c>
      <c r="Q4734">
        <v>592.16999999999996</v>
      </c>
      <c r="R4734">
        <v>54</v>
      </c>
      <c r="S4734">
        <v>10258.23</v>
      </c>
      <c r="T4734">
        <v>1703.76</v>
      </c>
      <c r="U4734">
        <v>6</v>
      </c>
      <c r="V4734">
        <v>3</v>
      </c>
      <c r="W4734">
        <v>331.66</v>
      </c>
      <c r="X4734">
        <v>331.66</v>
      </c>
      <c r="Y4734">
        <v>47</v>
      </c>
      <c r="Z4734">
        <v>8554.4699999999993</v>
      </c>
      <c r="AA4734">
        <v>7962.3</v>
      </c>
      <c r="AB4734">
        <v>2697.81</v>
      </c>
      <c r="AC4734">
        <v>5264.49</v>
      </c>
      <c r="AD4734">
        <v>3</v>
      </c>
      <c r="AE4734">
        <v>0</v>
      </c>
      <c r="AF4734">
        <v>41</v>
      </c>
      <c r="AG4734">
        <v>2</v>
      </c>
      <c r="AH4734">
        <v>7</v>
      </c>
      <c r="AI4734">
        <v>4</v>
      </c>
      <c r="AJ4734">
        <v>15</v>
      </c>
      <c r="AK4734">
        <v>5</v>
      </c>
      <c r="AL4734">
        <v>1</v>
      </c>
      <c r="AM4734">
        <v>4</v>
      </c>
      <c r="AN4734">
        <v>0</v>
      </c>
      <c r="AO4734">
        <v>31</v>
      </c>
      <c r="AP4734">
        <v>121</v>
      </c>
      <c r="AQ4734">
        <v>35</v>
      </c>
      <c r="AR4734">
        <v>0</v>
      </c>
      <c r="AS4734">
        <v>26</v>
      </c>
      <c r="AT4734">
        <v>0</v>
      </c>
      <c r="AU4734">
        <v>1</v>
      </c>
      <c r="AV4734">
        <v>0</v>
      </c>
      <c r="AW4734">
        <v>0</v>
      </c>
      <c r="AX4734">
        <v>0</v>
      </c>
      <c r="AY4734">
        <v>10</v>
      </c>
      <c r="AZ4734">
        <v>24</v>
      </c>
      <c r="BA4734">
        <v>14</v>
      </c>
      <c r="BB4734">
        <v>3</v>
      </c>
      <c r="BC4734">
        <v>2</v>
      </c>
      <c r="BD4734">
        <v>1</v>
      </c>
      <c r="BE4734">
        <v>0</v>
      </c>
      <c r="BF4734">
        <v>32</v>
      </c>
      <c r="BG4734">
        <v>431.66</v>
      </c>
      <c r="BH4734">
        <v>0</v>
      </c>
      <c r="BI4734">
        <v>6</v>
      </c>
      <c r="BJ4734" s="2">
        <v>45944</v>
      </c>
      <c r="BK4734">
        <v>0</v>
      </c>
      <c r="BL4734" s="3" t="str">
        <f>VLOOKUP(O4734,DropDownList!$H$1:$I$7,2,FALSE)</f>
        <v>2022/23</v>
      </c>
      <c r="BM4734" s="3" t="str">
        <f t="shared" si="74"/>
        <v>FISCAL FINES</v>
      </c>
    </row>
    <row r="4735" spans="1:65" x14ac:dyDescent="0.2">
      <c r="A4735">
        <v>2025</v>
      </c>
      <c r="B4735">
        <v>10</v>
      </c>
      <c r="C4735" t="s">
        <v>198</v>
      </c>
      <c r="D4735" t="s">
        <v>212</v>
      </c>
      <c r="E4735" t="s">
        <v>34</v>
      </c>
      <c r="F4735">
        <v>9293</v>
      </c>
      <c r="G4735" t="s">
        <v>141</v>
      </c>
      <c r="H4735" t="s">
        <v>200</v>
      </c>
      <c r="I4735" t="s">
        <v>142</v>
      </c>
      <c r="J4735" s="1">
        <v>45931</v>
      </c>
      <c r="K4735" t="s">
        <v>253</v>
      </c>
      <c r="L4735">
        <v>3</v>
      </c>
      <c r="M4735" t="s">
        <v>429</v>
      </c>
      <c r="N4735" t="s">
        <v>145</v>
      </c>
      <c r="O4735" t="s">
        <v>147</v>
      </c>
      <c r="P4735" t="s">
        <v>154</v>
      </c>
      <c r="Q4735">
        <v>2791.28</v>
      </c>
      <c r="R4735">
        <v>37</v>
      </c>
      <c r="S4735">
        <v>10710</v>
      </c>
      <c r="T4735">
        <v>0</v>
      </c>
      <c r="U4735">
        <v>11</v>
      </c>
      <c r="V4735">
        <v>8</v>
      </c>
      <c r="W4735">
        <v>1600.33</v>
      </c>
      <c r="X4735">
        <v>1980.33</v>
      </c>
      <c r="Y4735">
        <v>0</v>
      </c>
      <c r="Z4735">
        <v>0</v>
      </c>
      <c r="AA4735">
        <v>7918.72</v>
      </c>
      <c r="AB4735">
        <v>200</v>
      </c>
      <c r="AC4735">
        <v>7208.72</v>
      </c>
      <c r="AD4735">
        <v>3</v>
      </c>
      <c r="AE4735">
        <v>5</v>
      </c>
      <c r="AF4735">
        <v>26</v>
      </c>
      <c r="AG4735">
        <v>6</v>
      </c>
      <c r="AH4735">
        <v>0</v>
      </c>
      <c r="AI4735">
        <v>5</v>
      </c>
      <c r="AJ4735">
        <v>0</v>
      </c>
      <c r="AK4735">
        <v>0</v>
      </c>
      <c r="AL4735">
        <v>0</v>
      </c>
      <c r="AM4735">
        <v>0</v>
      </c>
      <c r="AN4735">
        <v>0</v>
      </c>
      <c r="AO4735">
        <v>21</v>
      </c>
      <c r="AP4735">
        <v>69</v>
      </c>
      <c r="AQ4735">
        <v>24</v>
      </c>
      <c r="AR4735">
        <v>0</v>
      </c>
      <c r="AS4735">
        <v>10</v>
      </c>
      <c r="AT4735">
        <v>0</v>
      </c>
      <c r="AU4735">
        <v>6</v>
      </c>
      <c r="AV4735">
        <v>1</v>
      </c>
      <c r="AW4735">
        <v>0</v>
      </c>
      <c r="AX4735">
        <v>0</v>
      </c>
      <c r="AY4735">
        <v>5</v>
      </c>
      <c r="AZ4735">
        <v>10</v>
      </c>
      <c r="BA4735">
        <v>3</v>
      </c>
      <c r="BB4735">
        <v>0</v>
      </c>
      <c r="BC4735">
        <v>0</v>
      </c>
      <c r="BD4735">
        <v>2</v>
      </c>
      <c r="BE4735">
        <v>0</v>
      </c>
      <c r="BF4735">
        <v>37</v>
      </c>
      <c r="BG4735">
        <v>1440</v>
      </c>
      <c r="BH4735">
        <v>0</v>
      </c>
      <c r="BI4735">
        <v>10</v>
      </c>
      <c r="BJ4735" s="2">
        <v>45944</v>
      </c>
      <c r="BK4735">
        <v>0</v>
      </c>
      <c r="BL4735" s="3" t="str">
        <f>VLOOKUP(O4735,DropDownList!$H$1:$I$7,2,FALSE)</f>
        <v>2024/25</v>
      </c>
      <c r="BM4735" s="3" t="str">
        <f t="shared" si="74"/>
        <v>JP COURT</v>
      </c>
    </row>
    <row r="4736" spans="1:65" x14ac:dyDescent="0.2">
      <c r="A4736">
        <v>2025</v>
      </c>
      <c r="B4736">
        <v>10</v>
      </c>
      <c r="C4736" t="s">
        <v>198</v>
      </c>
      <c r="D4736" t="s">
        <v>212</v>
      </c>
      <c r="E4736" t="s">
        <v>34</v>
      </c>
      <c r="F4736">
        <v>9293</v>
      </c>
      <c r="G4736" t="s">
        <v>141</v>
      </c>
      <c r="H4736" t="s">
        <v>200</v>
      </c>
      <c r="I4736" t="s">
        <v>142</v>
      </c>
      <c r="J4736" s="1">
        <v>45931</v>
      </c>
      <c r="K4736" t="s">
        <v>253</v>
      </c>
      <c r="L4736">
        <v>3</v>
      </c>
      <c r="M4736" t="s">
        <v>429</v>
      </c>
      <c r="N4736" t="s">
        <v>145</v>
      </c>
      <c r="O4736" t="s">
        <v>156</v>
      </c>
      <c r="P4736" t="s">
        <v>146</v>
      </c>
      <c r="Q4736">
        <v>30</v>
      </c>
      <c r="R4736">
        <v>34</v>
      </c>
      <c r="S4736">
        <v>630</v>
      </c>
      <c r="T4736">
        <v>20</v>
      </c>
      <c r="U4736">
        <v>2</v>
      </c>
      <c r="V4736">
        <v>1</v>
      </c>
      <c r="W4736">
        <v>10</v>
      </c>
      <c r="X4736">
        <v>10</v>
      </c>
      <c r="Y4736">
        <v>0</v>
      </c>
      <c r="Z4736">
        <v>0</v>
      </c>
      <c r="AA4736">
        <v>580</v>
      </c>
      <c r="AB4736">
        <v>0</v>
      </c>
      <c r="AC4736">
        <v>0</v>
      </c>
      <c r="AD4736">
        <v>1</v>
      </c>
      <c r="AE4736">
        <v>0</v>
      </c>
      <c r="AF4736">
        <v>31</v>
      </c>
      <c r="AG4736">
        <v>0</v>
      </c>
      <c r="AH4736">
        <v>1</v>
      </c>
      <c r="AI4736">
        <v>2</v>
      </c>
      <c r="AJ4736">
        <v>0</v>
      </c>
      <c r="AK4736">
        <v>0</v>
      </c>
      <c r="AL4736">
        <v>0</v>
      </c>
      <c r="AM4736">
        <v>0</v>
      </c>
      <c r="AN4736">
        <v>0</v>
      </c>
      <c r="AO4736">
        <v>18</v>
      </c>
      <c r="AP4736">
        <v>50</v>
      </c>
      <c r="AQ4736">
        <v>18</v>
      </c>
      <c r="AR4736">
        <v>0</v>
      </c>
      <c r="AS4736">
        <v>8</v>
      </c>
      <c r="AT4736">
        <v>0</v>
      </c>
      <c r="AU4736">
        <v>3</v>
      </c>
      <c r="AV4736">
        <v>0</v>
      </c>
      <c r="AW4736">
        <v>1</v>
      </c>
      <c r="AX4736">
        <v>0</v>
      </c>
      <c r="AY4736">
        <v>4</v>
      </c>
      <c r="AZ4736">
        <v>7</v>
      </c>
      <c r="BA4736">
        <v>4</v>
      </c>
      <c r="BB4736">
        <v>2</v>
      </c>
      <c r="BC4736">
        <v>0</v>
      </c>
      <c r="BD4736">
        <v>1</v>
      </c>
      <c r="BE4736">
        <v>0</v>
      </c>
      <c r="BF4736">
        <v>32</v>
      </c>
      <c r="BG4736">
        <v>30</v>
      </c>
      <c r="BH4736">
        <v>0</v>
      </c>
      <c r="BI4736">
        <v>1</v>
      </c>
      <c r="BJ4736" s="2">
        <v>45944</v>
      </c>
      <c r="BK4736">
        <v>1</v>
      </c>
      <c r="BL4736" s="3" t="str">
        <f>VLOOKUP(O4736,DropDownList!$H$1:$I$7,2,FALSE)</f>
        <v>2023/24</v>
      </c>
      <c r="BM4736" s="3" t="str">
        <f t="shared" si="74"/>
        <v>VSUR</v>
      </c>
    </row>
    <row r="4737" spans="1:65" x14ac:dyDescent="0.2">
      <c r="A4737">
        <v>2025</v>
      </c>
      <c r="B4737">
        <v>10</v>
      </c>
      <c r="C4737" t="s">
        <v>198</v>
      </c>
      <c r="D4737" t="s">
        <v>212</v>
      </c>
      <c r="E4737" t="s">
        <v>34</v>
      </c>
      <c r="F4737">
        <v>9293</v>
      </c>
      <c r="G4737" t="s">
        <v>141</v>
      </c>
      <c r="H4737" t="s">
        <v>200</v>
      </c>
      <c r="I4737" t="s">
        <v>142</v>
      </c>
      <c r="J4737" s="1">
        <v>45931</v>
      </c>
      <c r="K4737" t="s">
        <v>253</v>
      </c>
      <c r="L4737">
        <v>3</v>
      </c>
      <c r="M4737" t="s">
        <v>429</v>
      </c>
      <c r="N4737" t="s">
        <v>145</v>
      </c>
      <c r="O4737" t="s">
        <v>149</v>
      </c>
      <c r="P4737" t="s">
        <v>152</v>
      </c>
      <c r="Q4737">
        <v>0</v>
      </c>
      <c r="R4737">
        <v>1</v>
      </c>
      <c r="S4737">
        <v>40</v>
      </c>
      <c r="T4737">
        <v>40</v>
      </c>
      <c r="U4737">
        <v>0</v>
      </c>
      <c r="V4737">
        <v>0</v>
      </c>
      <c r="W4737">
        <v>0</v>
      </c>
      <c r="X4737">
        <v>0</v>
      </c>
      <c r="Y4737">
        <v>0</v>
      </c>
      <c r="Z4737">
        <v>0</v>
      </c>
      <c r="AA4737">
        <v>0</v>
      </c>
      <c r="AB4737">
        <v>0</v>
      </c>
      <c r="AC4737">
        <v>0</v>
      </c>
      <c r="AD4737">
        <v>0</v>
      </c>
      <c r="AE4737">
        <v>0</v>
      </c>
      <c r="AF4737">
        <v>0</v>
      </c>
      <c r="AG4737">
        <v>0</v>
      </c>
      <c r="AH4737">
        <v>1</v>
      </c>
      <c r="AI4737">
        <v>0</v>
      </c>
      <c r="AJ4737">
        <v>0</v>
      </c>
      <c r="AK4737">
        <v>0</v>
      </c>
      <c r="AL4737">
        <v>0</v>
      </c>
      <c r="AM4737">
        <v>0</v>
      </c>
      <c r="AN4737">
        <v>0</v>
      </c>
      <c r="AO4737">
        <v>0</v>
      </c>
      <c r="AP4737">
        <v>0</v>
      </c>
      <c r="AQ4737">
        <v>0</v>
      </c>
      <c r="AR4737">
        <v>0</v>
      </c>
      <c r="AS4737">
        <v>0</v>
      </c>
      <c r="AT4737">
        <v>0</v>
      </c>
      <c r="AU4737">
        <v>0</v>
      </c>
      <c r="AV4737">
        <v>0</v>
      </c>
      <c r="AW4737">
        <v>0</v>
      </c>
      <c r="AX4737">
        <v>0</v>
      </c>
      <c r="AY4737">
        <v>0</v>
      </c>
      <c r="AZ4737">
        <v>0</v>
      </c>
      <c r="BA4737">
        <v>0</v>
      </c>
      <c r="BB4737">
        <v>0</v>
      </c>
      <c r="BC4737">
        <v>0</v>
      </c>
      <c r="BD4737">
        <v>0</v>
      </c>
      <c r="BE4737">
        <v>0</v>
      </c>
      <c r="BF4737">
        <v>0</v>
      </c>
      <c r="BG4737">
        <v>0</v>
      </c>
      <c r="BH4737">
        <v>0</v>
      </c>
      <c r="BI4737">
        <v>0</v>
      </c>
      <c r="BJ4737" s="2">
        <v>45944</v>
      </c>
      <c r="BK4737">
        <v>0</v>
      </c>
      <c r="BL4737" s="3" t="str">
        <f>VLOOKUP(O4737,DropDownList!$H$1:$I$7,2,FALSE)</f>
        <v>2025/26</v>
      </c>
      <c r="BM4737" s="3" t="str">
        <f t="shared" si="74"/>
        <v>PCOA</v>
      </c>
    </row>
    <row r="4738" spans="1:65" x14ac:dyDescent="0.2">
      <c r="A4738">
        <v>2025</v>
      </c>
      <c r="B4738">
        <v>10</v>
      </c>
      <c r="C4738" t="s">
        <v>198</v>
      </c>
      <c r="D4738" t="s">
        <v>212</v>
      </c>
      <c r="E4738" t="s">
        <v>34</v>
      </c>
      <c r="F4738">
        <v>9293</v>
      </c>
      <c r="G4738" t="s">
        <v>141</v>
      </c>
      <c r="H4738" t="s">
        <v>200</v>
      </c>
      <c r="I4738" t="s">
        <v>142</v>
      </c>
      <c r="J4738" s="1">
        <v>45931</v>
      </c>
      <c r="K4738" t="s">
        <v>253</v>
      </c>
      <c r="L4738">
        <v>3</v>
      </c>
      <c r="M4738" t="s">
        <v>429</v>
      </c>
      <c r="N4738" t="s">
        <v>145</v>
      </c>
      <c r="O4738" t="s">
        <v>149</v>
      </c>
      <c r="P4738" t="s">
        <v>154</v>
      </c>
      <c r="Q4738">
        <v>1090</v>
      </c>
      <c r="R4738">
        <v>8</v>
      </c>
      <c r="S4738">
        <v>2840</v>
      </c>
      <c r="T4738">
        <v>0</v>
      </c>
      <c r="U4738">
        <v>4</v>
      </c>
      <c r="V4738">
        <v>3</v>
      </c>
      <c r="W4738">
        <v>270</v>
      </c>
      <c r="X4738">
        <v>770</v>
      </c>
      <c r="Y4738">
        <v>0</v>
      </c>
      <c r="Z4738">
        <v>0</v>
      </c>
      <c r="AA4738">
        <v>1750</v>
      </c>
      <c r="AB4738">
        <v>0</v>
      </c>
      <c r="AC4738">
        <v>1640</v>
      </c>
      <c r="AD4738">
        <v>1</v>
      </c>
      <c r="AE4738">
        <v>2</v>
      </c>
      <c r="AF4738">
        <v>4</v>
      </c>
      <c r="AG4738">
        <v>2</v>
      </c>
      <c r="AH4738">
        <v>0</v>
      </c>
      <c r="AI4738">
        <v>2</v>
      </c>
      <c r="AJ4738">
        <v>0</v>
      </c>
      <c r="AK4738">
        <v>0</v>
      </c>
      <c r="AL4738">
        <v>0</v>
      </c>
      <c r="AM4738">
        <v>0</v>
      </c>
      <c r="AN4738">
        <v>0</v>
      </c>
      <c r="AO4738">
        <v>2</v>
      </c>
      <c r="AP4738">
        <v>3</v>
      </c>
      <c r="AQ4738">
        <v>1</v>
      </c>
      <c r="AR4738">
        <v>0</v>
      </c>
      <c r="AS4738">
        <v>0</v>
      </c>
      <c r="AT4738">
        <v>0</v>
      </c>
      <c r="AU4738">
        <v>0</v>
      </c>
      <c r="AV4738">
        <v>0</v>
      </c>
      <c r="AW4738">
        <v>0</v>
      </c>
      <c r="AX4738">
        <v>0</v>
      </c>
      <c r="AY4738">
        <v>1</v>
      </c>
      <c r="AZ4738">
        <v>1</v>
      </c>
      <c r="BA4738">
        <v>0</v>
      </c>
      <c r="BB4738">
        <v>0</v>
      </c>
      <c r="BC4738">
        <v>0</v>
      </c>
      <c r="BD4738">
        <v>0</v>
      </c>
      <c r="BE4738">
        <v>0</v>
      </c>
      <c r="BF4738">
        <v>8</v>
      </c>
      <c r="BG4738">
        <v>530</v>
      </c>
      <c r="BH4738">
        <v>0</v>
      </c>
      <c r="BI4738">
        <v>4</v>
      </c>
      <c r="BJ4738" s="2">
        <v>45944</v>
      </c>
      <c r="BK4738">
        <v>0</v>
      </c>
      <c r="BL4738" s="3" t="str">
        <f>VLOOKUP(O4738,DropDownList!$H$1:$I$7,2,FALSE)</f>
        <v>2025/26</v>
      </c>
      <c r="BM4738" s="3" t="str">
        <f t="shared" si="74"/>
        <v>JP COURT</v>
      </c>
    </row>
    <row r="4739" spans="1:65" x14ac:dyDescent="0.2">
      <c r="A4739">
        <v>2025</v>
      </c>
      <c r="B4739">
        <v>10</v>
      </c>
      <c r="C4739" t="s">
        <v>198</v>
      </c>
      <c r="D4739" t="s">
        <v>212</v>
      </c>
      <c r="E4739" t="s">
        <v>34</v>
      </c>
      <c r="F4739">
        <v>9293</v>
      </c>
      <c r="G4739" t="s">
        <v>141</v>
      </c>
      <c r="H4739" t="s">
        <v>200</v>
      </c>
      <c r="I4739" t="s">
        <v>142</v>
      </c>
      <c r="J4739" s="1">
        <v>45931</v>
      </c>
      <c r="K4739" t="s">
        <v>253</v>
      </c>
      <c r="L4739">
        <v>3</v>
      </c>
      <c r="M4739" t="s">
        <v>429</v>
      </c>
      <c r="N4739" t="s">
        <v>145</v>
      </c>
      <c r="O4739" t="s">
        <v>147</v>
      </c>
      <c r="P4739" t="s">
        <v>150</v>
      </c>
      <c r="Q4739">
        <v>4101.92</v>
      </c>
      <c r="R4739">
        <v>55</v>
      </c>
      <c r="S4739">
        <v>10601.03</v>
      </c>
      <c r="T4739">
        <v>1225.46</v>
      </c>
      <c r="U4739">
        <v>20</v>
      </c>
      <c r="V4739">
        <v>13</v>
      </c>
      <c r="W4739">
        <v>1975.12</v>
      </c>
      <c r="X4739">
        <v>1975.12</v>
      </c>
      <c r="Y4739">
        <v>48</v>
      </c>
      <c r="Z4739">
        <v>9375.57</v>
      </c>
      <c r="AA4739">
        <v>5273.65</v>
      </c>
      <c r="AB4739">
        <v>1911.79</v>
      </c>
      <c r="AC4739">
        <v>3361.86</v>
      </c>
      <c r="AD4739">
        <v>8</v>
      </c>
      <c r="AE4739">
        <v>5</v>
      </c>
      <c r="AF4739">
        <v>28</v>
      </c>
      <c r="AG4739">
        <v>11</v>
      </c>
      <c r="AH4739">
        <v>7</v>
      </c>
      <c r="AI4739">
        <v>9</v>
      </c>
      <c r="AJ4739">
        <v>15</v>
      </c>
      <c r="AK4739">
        <v>7</v>
      </c>
      <c r="AL4739">
        <v>1</v>
      </c>
      <c r="AM4739">
        <v>4</v>
      </c>
      <c r="AN4739">
        <v>0</v>
      </c>
      <c r="AO4739">
        <v>29</v>
      </c>
      <c r="AP4739">
        <v>89</v>
      </c>
      <c r="AQ4739">
        <v>31</v>
      </c>
      <c r="AR4739">
        <v>0</v>
      </c>
      <c r="AS4739">
        <v>13</v>
      </c>
      <c r="AT4739">
        <v>0</v>
      </c>
      <c r="AU4739">
        <v>0</v>
      </c>
      <c r="AV4739">
        <v>0</v>
      </c>
      <c r="AW4739">
        <v>0</v>
      </c>
      <c r="AX4739">
        <v>0</v>
      </c>
      <c r="AY4739">
        <v>8</v>
      </c>
      <c r="AZ4739">
        <v>15</v>
      </c>
      <c r="BA4739">
        <v>5</v>
      </c>
      <c r="BB4739">
        <v>4</v>
      </c>
      <c r="BC4739">
        <v>2</v>
      </c>
      <c r="BD4739">
        <v>1</v>
      </c>
      <c r="BE4739">
        <v>0</v>
      </c>
      <c r="BF4739">
        <v>29</v>
      </c>
      <c r="BG4739">
        <v>1357.94</v>
      </c>
      <c r="BH4739">
        <v>0</v>
      </c>
      <c r="BI4739">
        <v>19</v>
      </c>
      <c r="BJ4739" s="2">
        <v>45944</v>
      </c>
      <c r="BK4739">
        <v>0</v>
      </c>
      <c r="BL4739" s="3" t="str">
        <f>VLOOKUP(O4739,DropDownList!$H$1:$I$7,2,FALSE)</f>
        <v>2024/25</v>
      </c>
      <c r="BM4739" s="3" t="str">
        <f t="shared" si="74"/>
        <v>FISCAL FINES</v>
      </c>
    </row>
    <row r="4740" spans="1:65" x14ac:dyDescent="0.2">
      <c r="A4740">
        <v>2025</v>
      </c>
      <c r="B4740">
        <v>10</v>
      </c>
      <c r="C4740" t="s">
        <v>198</v>
      </c>
      <c r="D4740" t="s">
        <v>212</v>
      </c>
      <c r="E4740" t="s">
        <v>34</v>
      </c>
      <c r="F4740">
        <v>9293</v>
      </c>
      <c r="G4740" t="s">
        <v>141</v>
      </c>
      <c r="H4740" t="s">
        <v>200</v>
      </c>
      <c r="I4740" t="s">
        <v>142</v>
      </c>
      <c r="J4740" s="1">
        <v>45931</v>
      </c>
      <c r="K4740" t="s">
        <v>253</v>
      </c>
      <c r="L4740">
        <v>3</v>
      </c>
      <c r="M4740" t="s">
        <v>429</v>
      </c>
      <c r="N4740" t="s">
        <v>145</v>
      </c>
      <c r="O4740" t="s">
        <v>149</v>
      </c>
      <c r="P4740" t="s">
        <v>150</v>
      </c>
      <c r="Q4740">
        <v>510</v>
      </c>
      <c r="R4740">
        <v>9</v>
      </c>
      <c r="S4740">
        <v>1524.6</v>
      </c>
      <c r="T4740">
        <v>200</v>
      </c>
      <c r="U4740">
        <v>3</v>
      </c>
      <c r="V4740">
        <v>3</v>
      </c>
      <c r="W4740">
        <v>325</v>
      </c>
      <c r="X4740">
        <v>510</v>
      </c>
      <c r="Y4740">
        <v>8</v>
      </c>
      <c r="Z4740">
        <v>1324.6</v>
      </c>
      <c r="AA4740">
        <v>814.6</v>
      </c>
      <c r="AB4740">
        <v>339.6</v>
      </c>
      <c r="AC4740">
        <v>475</v>
      </c>
      <c r="AD4740">
        <v>3</v>
      </c>
      <c r="AE4740">
        <v>0</v>
      </c>
      <c r="AF4740">
        <v>5</v>
      </c>
      <c r="AG4740">
        <v>0</v>
      </c>
      <c r="AH4740">
        <v>1</v>
      </c>
      <c r="AI4740">
        <v>3</v>
      </c>
      <c r="AJ4740">
        <v>4</v>
      </c>
      <c r="AK4740">
        <v>1</v>
      </c>
      <c r="AL4740">
        <v>0</v>
      </c>
      <c r="AM4740">
        <v>0</v>
      </c>
      <c r="AN4740">
        <v>0</v>
      </c>
      <c r="AO4740">
        <v>3</v>
      </c>
      <c r="AP4740">
        <v>3</v>
      </c>
      <c r="AQ4740">
        <v>3</v>
      </c>
      <c r="AR4740">
        <v>0</v>
      </c>
      <c r="AS4740">
        <v>0</v>
      </c>
      <c r="AT4740">
        <v>0</v>
      </c>
      <c r="AU4740">
        <v>0</v>
      </c>
      <c r="AV4740">
        <v>0</v>
      </c>
      <c r="AW4740">
        <v>0</v>
      </c>
      <c r="AX4740">
        <v>0</v>
      </c>
      <c r="AY4740">
        <v>0</v>
      </c>
      <c r="AZ4740">
        <v>0</v>
      </c>
      <c r="BA4740">
        <v>0</v>
      </c>
      <c r="BB4740">
        <v>0</v>
      </c>
      <c r="BC4740">
        <v>0</v>
      </c>
      <c r="BD4740">
        <v>0</v>
      </c>
      <c r="BE4740">
        <v>0</v>
      </c>
      <c r="BF4740">
        <v>4</v>
      </c>
      <c r="BG4740">
        <v>510</v>
      </c>
      <c r="BH4740">
        <v>0</v>
      </c>
      <c r="BI4740">
        <v>3</v>
      </c>
      <c r="BJ4740" s="2">
        <v>45944</v>
      </c>
      <c r="BK4740">
        <v>0</v>
      </c>
      <c r="BL4740" s="3" t="str">
        <f>VLOOKUP(O4740,DropDownList!$H$1:$I$7,2,FALSE)</f>
        <v>2025/26</v>
      </c>
      <c r="BM4740" s="3" t="str">
        <f t="shared" si="74"/>
        <v>FISCAL FINES</v>
      </c>
    </row>
    <row r="4741" spans="1:65" x14ac:dyDescent="0.2">
      <c r="A4741">
        <v>2025</v>
      </c>
      <c r="B4741">
        <v>10</v>
      </c>
      <c r="C4741" t="s">
        <v>198</v>
      </c>
      <c r="D4741" t="s">
        <v>212</v>
      </c>
      <c r="E4741" t="s">
        <v>34</v>
      </c>
      <c r="F4741">
        <v>9293</v>
      </c>
      <c r="G4741" t="s">
        <v>141</v>
      </c>
      <c r="H4741" t="s">
        <v>200</v>
      </c>
      <c r="I4741" t="s">
        <v>142</v>
      </c>
      <c r="J4741" s="1">
        <v>45931</v>
      </c>
      <c r="K4741" t="s">
        <v>253</v>
      </c>
      <c r="L4741">
        <v>3</v>
      </c>
      <c r="M4741" t="s">
        <v>429</v>
      </c>
      <c r="N4741" t="s">
        <v>145</v>
      </c>
      <c r="O4741" t="s">
        <v>149</v>
      </c>
      <c r="P4741" t="s">
        <v>146</v>
      </c>
      <c r="Q4741">
        <v>30</v>
      </c>
      <c r="R4741">
        <v>8</v>
      </c>
      <c r="S4741">
        <v>140</v>
      </c>
      <c r="T4741">
        <v>0</v>
      </c>
      <c r="U4741">
        <v>4</v>
      </c>
      <c r="V4741">
        <v>1</v>
      </c>
      <c r="W4741">
        <v>10</v>
      </c>
      <c r="X4741">
        <v>10</v>
      </c>
      <c r="Y4741">
        <v>0</v>
      </c>
      <c r="Z4741">
        <v>0</v>
      </c>
      <c r="AA4741">
        <v>110</v>
      </c>
      <c r="AB4741">
        <v>0</v>
      </c>
      <c r="AC4741">
        <v>0</v>
      </c>
      <c r="AD4741">
        <v>1</v>
      </c>
      <c r="AE4741">
        <v>0</v>
      </c>
      <c r="AF4741">
        <v>6</v>
      </c>
      <c r="AG4741">
        <v>0</v>
      </c>
      <c r="AH4741">
        <v>0</v>
      </c>
      <c r="AI4741">
        <v>2</v>
      </c>
      <c r="AJ4741">
        <v>0</v>
      </c>
      <c r="AK4741">
        <v>0</v>
      </c>
      <c r="AL4741">
        <v>0</v>
      </c>
      <c r="AM4741">
        <v>0</v>
      </c>
      <c r="AN4741">
        <v>0</v>
      </c>
      <c r="AO4741">
        <v>2</v>
      </c>
      <c r="AP4741">
        <v>3</v>
      </c>
      <c r="AQ4741">
        <v>1</v>
      </c>
      <c r="AR4741">
        <v>0</v>
      </c>
      <c r="AS4741">
        <v>0</v>
      </c>
      <c r="AT4741">
        <v>0</v>
      </c>
      <c r="AU4741">
        <v>0</v>
      </c>
      <c r="AV4741">
        <v>0</v>
      </c>
      <c r="AW4741">
        <v>0</v>
      </c>
      <c r="AX4741">
        <v>0</v>
      </c>
      <c r="AY4741">
        <v>1</v>
      </c>
      <c r="AZ4741">
        <v>1</v>
      </c>
      <c r="BA4741">
        <v>0</v>
      </c>
      <c r="BB4741">
        <v>0</v>
      </c>
      <c r="BC4741">
        <v>0</v>
      </c>
      <c r="BD4741">
        <v>0</v>
      </c>
      <c r="BE4741">
        <v>0</v>
      </c>
      <c r="BF4741">
        <v>8</v>
      </c>
      <c r="BG4741">
        <v>30</v>
      </c>
      <c r="BH4741">
        <v>0</v>
      </c>
      <c r="BI4741">
        <v>4</v>
      </c>
      <c r="BJ4741" s="2">
        <v>45944</v>
      </c>
      <c r="BK4741">
        <v>0</v>
      </c>
      <c r="BL4741" s="3" t="str">
        <f>VLOOKUP(O4741,DropDownList!$H$1:$I$7,2,FALSE)</f>
        <v>2025/26</v>
      </c>
      <c r="BM4741" s="3" t="str">
        <f t="shared" si="74"/>
        <v>VSUR</v>
      </c>
    </row>
    <row r="4742" spans="1:65" x14ac:dyDescent="0.2">
      <c r="A4742">
        <v>2025</v>
      </c>
      <c r="B4742">
        <v>10</v>
      </c>
      <c r="C4742" t="s">
        <v>198</v>
      </c>
      <c r="D4742" t="s">
        <v>212</v>
      </c>
      <c r="E4742" t="s">
        <v>34</v>
      </c>
      <c r="F4742">
        <v>9293</v>
      </c>
      <c r="G4742" t="s">
        <v>141</v>
      </c>
      <c r="H4742" t="s">
        <v>200</v>
      </c>
      <c r="I4742" t="s">
        <v>142</v>
      </c>
      <c r="J4742" s="1">
        <v>45931</v>
      </c>
      <c r="K4742" t="s">
        <v>253</v>
      </c>
      <c r="L4742">
        <v>3</v>
      </c>
      <c r="M4742" t="s">
        <v>429</v>
      </c>
      <c r="N4742" t="s">
        <v>145</v>
      </c>
      <c r="O4742" t="s">
        <v>147</v>
      </c>
      <c r="P4742" t="s">
        <v>146</v>
      </c>
      <c r="Q4742">
        <v>80</v>
      </c>
      <c r="R4742">
        <v>36</v>
      </c>
      <c r="S4742">
        <v>590</v>
      </c>
      <c r="T4742">
        <v>0</v>
      </c>
      <c r="U4742">
        <v>11</v>
      </c>
      <c r="V4742">
        <v>3</v>
      </c>
      <c r="W4742">
        <v>50</v>
      </c>
      <c r="X4742">
        <v>50</v>
      </c>
      <c r="Y4742">
        <v>0</v>
      </c>
      <c r="Z4742">
        <v>0</v>
      </c>
      <c r="AA4742">
        <v>510</v>
      </c>
      <c r="AB4742">
        <v>0</v>
      </c>
      <c r="AC4742">
        <v>0</v>
      </c>
      <c r="AD4742">
        <v>3</v>
      </c>
      <c r="AE4742">
        <v>0</v>
      </c>
      <c r="AF4742">
        <v>31</v>
      </c>
      <c r="AG4742">
        <v>0</v>
      </c>
      <c r="AH4742">
        <v>0</v>
      </c>
      <c r="AI4742">
        <v>5</v>
      </c>
      <c r="AJ4742">
        <v>0</v>
      </c>
      <c r="AK4742">
        <v>0</v>
      </c>
      <c r="AL4742">
        <v>0</v>
      </c>
      <c r="AM4742">
        <v>0</v>
      </c>
      <c r="AN4742">
        <v>0</v>
      </c>
      <c r="AO4742">
        <v>20</v>
      </c>
      <c r="AP4742">
        <v>74</v>
      </c>
      <c r="AQ4742">
        <v>25</v>
      </c>
      <c r="AR4742">
        <v>0</v>
      </c>
      <c r="AS4742">
        <v>10</v>
      </c>
      <c r="AT4742">
        <v>0</v>
      </c>
      <c r="AU4742">
        <v>6</v>
      </c>
      <c r="AV4742">
        <v>1</v>
      </c>
      <c r="AW4742">
        <v>0</v>
      </c>
      <c r="AX4742">
        <v>0</v>
      </c>
      <c r="AY4742">
        <v>7</v>
      </c>
      <c r="AZ4742">
        <v>12</v>
      </c>
      <c r="BA4742">
        <v>3</v>
      </c>
      <c r="BB4742">
        <v>0</v>
      </c>
      <c r="BC4742">
        <v>0</v>
      </c>
      <c r="BD4742">
        <v>2</v>
      </c>
      <c r="BE4742">
        <v>0</v>
      </c>
      <c r="BF4742">
        <v>36</v>
      </c>
      <c r="BG4742">
        <v>80</v>
      </c>
      <c r="BH4742">
        <v>0</v>
      </c>
      <c r="BI4742">
        <v>10</v>
      </c>
      <c r="BJ4742" s="2">
        <v>45944</v>
      </c>
      <c r="BK4742">
        <v>0</v>
      </c>
      <c r="BL4742" s="3" t="str">
        <f>VLOOKUP(O4742,DropDownList!$H$1:$I$7,2,FALSE)</f>
        <v>2024/25</v>
      </c>
      <c r="BM4742" s="3" t="str">
        <f t="shared" si="74"/>
        <v>VSUR</v>
      </c>
    </row>
    <row r="4743" spans="1:65" x14ac:dyDescent="0.2">
      <c r="A4743">
        <v>2025</v>
      </c>
      <c r="B4743">
        <v>10</v>
      </c>
      <c r="C4743" t="s">
        <v>198</v>
      </c>
      <c r="D4743" t="s">
        <v>212</v>
      </c>
      <c r="E4743" t="s">
        <v>34</v>
      </c>
      <c r="F4743">
        <v>9293</v>
      </c>
      <c r="G4743" t="s">
        <v>141</v>
      </c>
      <c r="H4743" t="s">
        <v>200</v>
      </c>
      <c r="I4743" t="s">
        <v>142</v>
      </c>
      <c r="J4743" s="1">
        <v>45931</v>
      </c>
      <c r="K4743" t="s">
        <v>253</v>
      </c>
      <c r="L4743">
        <v>3</v>
      </c>
      <c r="M4743" t="s">
        <v>429</v>
      </c>
      <c r="N4743" t="s">
        <v>145</v>
      </c>
      <c r="O4743" t="s">
        <v>155</v>
      </c>
      <c r="P4743" t="s">
        <v>148</v>
      </c>
      <c r="Q4743">
        <v>0</v>
      </c>
      <c r="R4743">
        <v>4</v>
      </c>
      <c r="S4743">
        <v>240</v>
      </c>
      <c r="T4743">
        <v>60</v>
      </c>
      <c r="U4743">
        <v>0</v>
      </c>
      <c r="V4743">
        <v>0</v>
      </c>
      <c r="W4743">
        <v>0</v>
      </c>
      <c r="X4743">
        <v>0</v>
      </c>
      <c r="Y4743">
        <v>0</v>
      </c>
      <c r="Z4743">
        <v>0</v>
      </c>
      <c r="AA4743">
        <v>180</v>
      </c>
      <c r="AB4743">
        <v>0</v>
      </c>
      <c r="AC4743">
        <v>180</v>
      </c>
      <c r="AD4743">
        <v>0</v>
      </c>
      <c r="AE4743">
        <v>0</v>
      </c>
      <c r="AF4743">
        <v>3</v>
      </c>
      <c r="AG4743">
        <v>0</v>
      </c>
      <c r="AH4743">
        <v>1</v>
      </c>
      <c r="AI4743">
        <v>0</v>
      </c>
      <c r="AJ4743">
        <v>0</v>
      </c>
      <c r="AK4743">
        <v>0</v>
      </c>
      <c r="AL4743">
        <v>0</v>
      </c>
      <c r="AM4743">
        <v>0</v>
      </c>
      <c r="AN4743">
        <v>0</v>
      </c>
      <c r="AO4743">
        <v>3</v>
      </c>
      <c r="AP4743">
        <v>7</v>
      </c>
      <c r="AQ4743">
        <v>3</v>
      </c>
      <c r="AR4743">
        <v>0</v>
      </c>
      <c r="AS4743">
        <v>0</v>
      </c>
      <c r="AT4743">
        <v>0</v>
      </c>
      <c r="AU4743">
        <v>0</v>
      </c>
      <c r="AV4743">
        <v>0</v>
      </c>
      <c r="AW4743">
        <v>0</v>
      </c>
      <c r="AX4743">
        <v>0</v>
      </c>
      <c r="AY4743">
        <v>1</v>
      </c>
      <c r="AZ4743">
        <v>1</v>
      </c>
      <c r="BA4743">
        <v>2</v>
      </c>
      <c r="BB4743">
        <v>0</v>
      </c>
      <c r="BC4743">
        <v>0</v>
      </c>
      <c r="BD4743">
        <v>0</v>
      </c>
      <c r="BE4743">
        <v>0</v>
      </c>
      <c r="BF4743">
        <v>3</v>
      </c>
      <c r="BG4743">
        <v>0</v>
      </c>
      <c r="BH4743">
        <v>0</v>
      </c>
      <c r="BI4743">
        <v>0</v>
      </c>
      <c r="BJ4743" s="2">
        <v>45944</v>
      </c>
      <c r="BK4743">
        <v>0</v>
      </c>
      <c r="BL4743" s="3" t="str">
        <f>VLOOKUP(O4743,DropDownList!$H$1:$I$7,2,FALSE)</f>
        <v>2022/23</v>
      </c>
      <c r="BM4743" s="3" t="str">
        <f t="shared" si="74"/>
        <v>PRAS</v>
      </c>
    </row>
    <row r="4744" spans="1:65" x14ac:dyDescent="0.2">
      <c r="A4744">
        <v>2025</v>
      </c>
      <c r="B4744">
        <v>10</v>
      </c>
      <c r="C4744" t="s">
        <v>198</v>
      </c>
      <c r="D4744" t="s">
        <v>212</v>
      </c>
      <c r="E4744" t="s">
        <v>34</v>
      </c>
      <c r="F4744">
        <v>9293</v>
      </c>
      <c r="G4744" t="s">
        <v>141</v>
      </c>
      <c r="H4744" t="s">
        <v>200</v>
      </c>
      <c r="I4744" t="s">
        <v>142</v>
      </c>
      <c r="J4744" s="1">
        <v>45931</v>
      </c>
      <c r="K4744" t="s">
        <v>253</v>
      </c>
      <c r="L4744">
        <v>3</v>
      </c>
      <c r="M4744" t="s">
        <v>429</v>
      </c>
      <c r="N4744" t="s">
        <v>145</v>
      </c>
      <c r="O4744" t="s">
        <v>155</v>
      </c>
      <c r="P4744" t="s">
        <v>152</v>
      </c>
      <c r="Q4744">
        <v>0</v>
      </c>
      <c r="R4744">
        <v>4</v>
      </c>
      <c r="S4744">
        <v>160</v>
      </c>
      <c r="T4744">
        <v>120</v>
      </c>
      <c r="U4744">
        <v>0</v>
      </c>
      <c r="V4744">
        <v>0</v>
      </c>
      <c r="W4744">
        <v>0</v>
      </c>
      <c r="X4744">
        <v>0</v>
      </c>
      <c r="Y4744">
        <v>0</v>
      </c>
      <c r="Z4744">
        <v>0</v>
      </c>
      <c r="AA4744">
        <v>40</v>
      </c>
      <c r="AB4744">
        <v>0</v>
      </c>
      <c r="AC4744">
        <v>40</v>
      </c>
      <c r="AD4744">
        <v>0</v>
      </c>
      <c r="AE4744">
        <v>0</v>
      </c>
      <c r="AF4744">
        <v>1</v>
      </c>
      <c r="AG4744">
        <v>0</v>
      </c>
      <c r="AH4744">
        <v>3</v>
      </c>
      <c r="AI4744">
        <v>0</v>
      </c>
      <c r="AJ4744">
        <v>0</v>
      </c>
      <c r="AK4744">
        <v>0</v>
      </c>
      <c r="AL4744">
        <v>0</v>
      </c>
      <c r="AM4744">
        <v>0</v>
      </c>
      <c r="AN4744">
        <v>0</v>
      </c>
      <c r="AO4744">
        <v>0</v>
      </c>
      <c r="AP4744">
        <v>0</v>
      </c>
      <c r="AQ4744">
        <v>0</v>
      </c>
      <c r="AR4744">
        <v>0</v>
      </c>
      <c r="AS4744">
        <v>0</v>
      </c>
      <c r="AT4744">
        <v>0</v>
      </c>
      <c r="AU4744">
        <v>0</v>
      </c>
      <c r="AV4744">
        <v>0</v>
      </c>
      <c r="AW4744">
        <v>0</v>
      </c>
      <c r="AX4744">
        <v>0</v>
      </c>
      <c r="AY4744">
        <v>0</v>
      </c>
      <c r="AZ4744">
        <v>0</v>
      </c>
      <c r="BA4744">
        <v>0</v>
      </c>
      <c r="BB4744">
        <v>0</v>
      </c>
      <c r="BC4744">
        <v>0</v>
      </c>
      <c r="BD4744">
        <v>0</v>
      </c>
      <c r="BE4744">
        <v>0</v>
      </c>
      <c r="BF4744">
        <v>0</v>
      </c>
      <c r="BG4744">
        <v>0</v>
      </c>
      <c r="BH4744">
        <v>0</v>
      </c>
      <c r="BI4744">
        <v>0</v>
      </c>
      <c r="BJ4744" s="2">
        <v>45944</v>
      </c>
      <c r="BK4744">
        <v>0</v>
      </c>
      <c r="BL4744" s="3" t="str">
        <f>VLOOKUP(O4744,DropDownList!$H$1:$I$7,2,FALSE)</f>
        <v>2022/23</v>
      </c>
      <c r="BM4744" s="3" t="str">
        <f t="shared" si="74"/>
        <v>PCOA</v>
      </c>
    </row>
    <row r="4745" spans="1:65" x14ac:dyDescent="0.2">
      <c r="A4745">
        <v>2025</v>
      </c>
      <c r="B4745">
        <v>10</v>
      </c>
      <c r="C4745" t="s">
        <v>198</v>
      </c>
      <c r="D4745" t="s">
        <v>212</v>
      </c>
      <c r="E4745" t="s">
        <v>34</v>
      </c>
      <c r="F4745">
        <v>9293</v>
      </c>
      <c r="G4745" t="s">
        <v>141</v>
      </c>
      <c r="H4745" t="s">
        <v>200</v>
      </c>
      <c r="I4745" t="s">
        <v>142</v>
      </c>
      <c r="J4745" s="1">
        <v>45931</v>
      </c>
      <c r="K4745" t="s">
        <v>253</v>
      </c>
      <c r="L4745">
        <v>3</v>
      </c>
      <c r="M4745" t="s">
        <v>429</v>
      </c>
      <c r="N4745" t="s">
        <v>145</v>
      </c>
      <c r="O4745" t="s">
        <v>156</v>
      </c>
      <c r="P4745" t="s">
        <v>150</v>
      </c>
      <c r="Q4745">
        <v>1036.03</v>
      </c>
      <c r="R4745">
        <v>67</v>
      </c>
      <c r="S4745">
        <v>11790.34</v>
      </c>
      <c r="T4745">
        <v>2635.98</v>
      </c>
      <c r="U4745">
        <v>9</v>
      </c>
      <c r="V4745">
        <v>5</v>
      </c>
      <c r="W4745">
        <v>602.75</v>
      </c>
      <c r="X4745">
        <v>602.75</v>
      </c>
      <c r="Y4745">
        <v>55</v>
      </c>
      <c r="Z4745">
        <v>9154.36</v>
      </c>
      <c r="AA4745">
        <v>8118.33</v>
      </c>
      <c r="AB4745">
        <v>2138.04</v>
      </c>
      <c r="AC4745">
        <v>5980.29</v>
      </c>
      <c r="AD4745">
        <v>2</v>
      </c>
      <c r="AE4745">
        <v>3</v>
      </c>
      <c r="AF4745">
        <v>45</v>
      </c>
      <c r="AG4745">
        <v>6</v>
      </c>
      <c r="AH4745">
        <v>12</v>
      </c>
      <c r="AI4745">
        <v>3</v>
      </c>
      <c r="AJ4745">
        <v>20</v>
      </c>
      <c r="AK4745">
        <v>7</v>
      </c>
      <c r="AL4745">
        <v>3</v>
      </c>
      <c r="AM4745">
        <v>4</v>
      </c>
      <c r="AN4745">
        <v>1</v>
      </c>
      <c r="AO4745">
        <v>39</v>
      </c>
      <c r="AP4745">
        <v>136</v>
      </c>
      <c r="AQ4745">
        <v>42</v>
      </c>
      <c r="AR4745">
        <v>0</v>
      </c>
      <c r="AS4745">
        <v>25</v>
      </c>
      <c r="AT4745">
        <v>0</v>
      </c>
      <c r="AU4745">
        <v>0</v>
      </c>
      <c r="AV4745">
        <v>0</v>
      </c>
      <c r="AW4745">
        <v>0</v>
      </c>
      <c r="AX4745">
        <v>0</v>
      </c>
      <c r="AY4745">
        <v>14</v>
      </c>
      <c r="AZ4745">
        <v>27</v>
      </c>
      <c r="BA4745">
        <v>14</v>
      </c>
      <c r="BB4745">
        <v>2</v>
      </c>
      <c r="BC4745">
        <v>0</v>
      </c>
      <c r="BD4745">
        <v>0</v>
      </c>
      <c r="BE4745">
        <v>0</v>
      </c>
      <c r="BF4745">
        <v>41</v>
      </c>
      <c r="BG4745">
        <v>400</v>
      </c>
      <c r="BH4745">
        <v>1</v>
      </c>
      <c r="BI4745">
        <v>9</v>
      </c>
      <c r="BJ4745" s="2">
        <v>45944</v>
      </c>
      <c r="BK4745">
        <v>0</v>
      </c>
      <c r="BL4745" s="3" t="str">
        <f>VLOOKUP(O4745,DropDownList!$H$1:$I$7,2,FALSE)</f>
        <v>2023/24</v>
      </c>
      <c r="BM4745" s="3" t="str">
        <f t="shared" si="74"/>
        <v>FISCAL FINES</v>
      </c>
    </row>
    <row r="4746" spans="1:65" x14ac:dyDescent="0.2">
      <c r="A4746">
        <v>2025</v>
      </c>
      <c r="B4746">
        <v>10</v>
      </c>
      <c r="C4746" t="s">
        <v>198</v>
      </c>
      <c r="D4746" t="s">
        <v>213</v>
      </c>
      <c r="E4746" t="s">
        <v>34</v>
      </c>
      <c r="F4746">
        <v>9841</v>
      </c>
      <c r="G4746" t="s">
        <v>158</v>
      </c>
      <c r="H4746" t="s">
        <v>200</v>
      </c>
      <c r="I4746" t="s">
        <v>142</v>
      </c>
      <c r="J4746" s="1">
        <v>45931</v>
      </c>
      <c r="K4746" t="s">
        <v>253</v>
      </c>
      <c r="L4746">
        <v>3</v>
      </c>
      <c r="M4746" t="s">
        <v>429</v>
      </c>
      <c r="N4746" t="s">
        <v>145</v>
      </c>
      <c r="O4746" t="s">
        <v>155</v>
      </c>
      <c r="P4746" t="s">
        <v>161</v>
      </c>
      <c r="Q4746">
        <v>80</v>
      </c>
      <c r="R4746">
        <v>72</v>
      </c>
      <c r="S4746">
        <v>2200</v>
      </c>
      <c r="T4746">
        <v>80</v>
      </c>
      <c r="U4746">
        <v>9</v>
      </c>
      <c r="V4746">
        <v>3</v>
      </c>
      <c r="W4746">
        <v>80</v>
      </c>
      <c r="X4746">
        <v>80</v>
      </c>
      <c r="Y4746">
        <v>0</v>
      </c>
      <c r="Z4746">
        <v>0</v>
      </c>
      <c r="AA4746">
        <v>2040</v>
      </c>
      <c r="AB4746">
        <v>0</v>
      </c>
      <c r="AC4746">
        <v>0</v>
      </c>
      <c r="AD4746">
        <v>3</v>
      </c>
      <c r="AE4746">
        <v>0</v>
      </c>
      <c r="AF4746">
        <v>67</v>
      </c>
      <c r="AG4746">
        <v>0</v>
      </c>
      <c r="AH4746">
        <v>2</v>
      </c>
      <c r="AI4746">
        <v>3</v>
      </c>
      <c r="AJ4746">
        <v>0</v>
      </c>
      <c r="AK4746">
        <v>0</v>
      </c>
      <c r="AL4746">
        <v>0</v>
      </c>
      <c r="AM4746">
        <v>0</v>
      </c>
      <c r="AN4746">
        <v>0</v>
      </c>
      <c r="AO4746">
        <v>41</v>
      </c>
      <c r="AP4746">
        <v>153</v>
      </c>
      <c r="AQ4746">
        <v>43</v>
      </c>
      <c r="AR4746">
        <v>0</v>
      </c>
      <c r="AS4746">
        <v>23</v>
      </c>
      <c r="AT4746">
        <v>6</v>
      </c>
      <c r="AU4746">
        <v>6</v>
      </c>
      <c r="AV4746">
        <v>3</v>
      </c>
      <c r="AW4746">
        <v>1</v>
      </c>
      <c r="AX4746">
        <v>0</v>
      </c>
      <c r="AY4746">
        <v>12</v>
      </c>
      <c r="AZ4746">
        <v>24</v>
      </c>
      <c r="BA4746">
        <v>16</v>
      </c>
      <c r="BB4746">
        <v>5</v>
      </c>
      <c r="BC4746">
        <v>3</v>
      </c>
      <c r="BD4746">
        <v>1</v>
      </c>
      <c r="BE4746">
        <v>0</v>
      </c>
      <c r="BF4746">
        <v>69</v>
      </c>
      <c r="BG4746">
        <v>80</v>
      </c>
      <c r="BH4746">
        <v>0</v>
      </c>
      <c r="BI4746">
        <v>7</v>
      </c>
      <c r="BJ4746" s="2">
        <v>45944</v>
      </c>
      <c r="BK4746">
        <v>1</v>
      </c>
      <c r="BL4746" s="3" t="str">
        <f>VLOOKUP(O4746,DropDownList!$H$1:$I$7,2,FALSE)</f>
        <v>2022/23</v>
      </c>
      <c r="BM4746" s="3" t="str">
        <f t="shared" si="74"/>
        <v>VSUR</v>
      </c>
    </row>
    <row r="4747" spans="1:65" x14ac:dyDescent="0.2">
      <c r="A4747">
        <v>2025</v>
      </c>
      <c r="B4747">
        <v>10</v>
      </c>
      <c r="C4747" t="s">
        <v>198</v>
      </c>
      <c r="D4747" t="s">
        <v>213</v>
      </c>
      <c r="E4747" t="s">
        <v>34</v>
      </c>
      <c r="F4747">
        <v>9841</v>
      </c>
      <c r="G4747" t="s">
        <v>158</v>
      </c>
      <c r="H4747" t="s">
        <v>200</v>
      </c>
      <c r="I4747" t="s">
        <v>142</v>
      </c>
      <c r="J4747" s="1">
        <v>45931</v>
      </c>
      <c r="K4747" t="s">
        <v>253</v>
      </c>
      <c r="L4747">
        <v>3</v>
      </c>
      <c r="M4747" t="s">
        <v>429</v>
      </c>
      <c r="N4747" t="s">
        <v>145</v>
      </c>
      <c r="O4747" t="s">
        <v>156</v>
      </c>
      <c r="P4747" t="s">
        <v>160</v>
      </c>
      <c r="Q4747">
        <v>4437.21</v>
      </c>
      <c r="R4747">
        <v>89</v>
      </c>
      <c r="S4747">
        <v>47647.67</v>
      </c>
      <c r="T4747">
        <v>785</v>
      </c>
      <c r="U4747">
        <v>13</v>
      </c>
      <c r="V4747">
        <v>8</v>
      </c>
      <c r="W4747">
        <v>2170</v>
      </c>
      <c r="X4747">
        <v>2370</v>
      </c>
      <c r="Y4747">
        <v>0</v>
      </c>
      <c r="Z4747">
        <v>0</v>
      </c>
      <c r="AA4747">
        <v>42425.46</v>
      </c>
      <c r="AB4747">
        <v>250</v>
      </c>
      <c r="AC4747">
        <v>39700.46</v>
      </c>
      <c r="AD4747">
        <v>2</v>
      </c>
      <c r="AE4747">
        <v>6</v>
      </c>
      <c r="AF4747">
        <v>73</v>
      </c>
      <c r="AG4747">
        <v>11</v>
      </c>
      <c r="AH4747">
        <v>2</v>
      </c>
      <c r="AI4747">
        <v>2</v>
      </c>
      <c r="AJ4747">
        <v>0</v>
      </c>
      <c r="AK4747">
        <v>0</v>
      </c>
      <c r="AL4747">
        <v>0</v>
      </c>
      <c r="AM4747">
        <v>0</v>
      </c>
      <c r="AN4747">
        <v>0</v>
      </c>
      <c r="AO4747">
        <v>44</v>
      </c>
      <c r="AP4747">
        <v>131</v>
      </c>
      <c r="AQ4747">
        <v>44</v>
      </c>
      <c r="AR4747">
        <v>0</v>
      </c>
      <c r="AS4747">
        <v>14</v>
      </c>
      <c r="AT4747">
        <v>1</v>
      </c>
      <c r="AU4747">
        <v>12</v>
      </c>
      <c r="AV4747">
        <v>2</v>
      </c>
      <c r="AW4747">
        <v>1</v>
      </c>
      <c r="AX4747">
        <v>0</v>
      </c>
      <c r="AY4747">
        <v>14</v>
      </c>
      <c r="AZ4747">
        <v>19</v>
      </c>
      <c r="BA4747">
        <v>10</v>
      </c>
      <c r="BB4747">
        <v>3</v>
      </c>
      <c r="BC4747">
        <v>2</v>
      </c>
      <c r="BD4747">
        <v>1</v>
      </c>
      <c r="BE4747">
        <v>0</v>
      </c>
      <c r="BF4747">
        <v>83</v>
      </c>
      <c r="BG4747">
        <v>820</v>
      </c>
      <c r="BH4747">
        <v>1</v>
      </c>
      <c r="BI4747">
        <v>11</v>
      </c>
      <c r="BJ4747" s="2">
        <v>45944</v>
      </c>
      <c r="BK4747">
        <v>2</v>
      </c>
      <c r="BL4747" s="3" t="str">
        <f>VLOOKUP(O4747,DropDownList!$H$1:$I$7,2,FALSE)</f>
        <v>2023/24</v>
      </c>
      <c r="BM4747" s="3" t="str">
        <f t="shared" si="74"/>
        <v>SC COURT</v>
      </c>
    </row>
    <row r="4748" spans="1:65" x14ac:dyDescent="0.2">
      <c r="A4748">
        <v>2025</v>
      </c>
      <c r="B4748">
        <v>10</v>
      </c>
      <c r="C4748" t="s">
        <v>198</v>
      </c>
      <c r="D4748" t="s">
        <v>213</v>
      </c>
      <c r="E4748" t="s">
        <v>34</v>
      </c>
      <c r="F4748">
        <v>9841</v>
      </c>
      <c r="G4748" t="s">
        <v>158</v>
      </c>
      <c r="H4748" t="s">
        <v>200</v>
      </c>
      <c r="I4748" t="s">
        <v>142</v>
      </c>
      <c r="J4748" s="1">
        <v>45931</v>
      </c>
      <c r="K4748" t="s">
        <v>253</v>
      </c>
      <c r="L4748">
        <v>3</v>
      </c>
      <c r="M4748" t="s">
        <v>429</v>
      </c>
      <c r="N4748" t="s">
        <v>145</v>
      </c>
      <c r="O4748" t="s">
        <v>147</v>
      </c>
      <c r="P4748" t="s">
        <v>161</v>
      </c>
      <c r="Q4748">
        <v>195</v>
      </c>
      <c r="R4748">
        <v>59</v>
      </c>
      <c r="S4748">
        <v>2090</v>
      </c>
      <c r="T4748">
        <v>60</v>
      </c>
      <c r="U4748">
        <v>17</v>
      </c>
      <c r="V4748">
        <v>4</v>
      </c>
      <c r="W4748">
        <v>175</v>
      </c>
      <c r="X4748">
        <v>175</v>
      </c>
      <c r="Y4748">
        <v>0</v>
      </c>
      <c r="Z4748">
        <v>0</v>
      </c>
      <c r="AA4748">
        <v>1835</v>
      </c>
      <c r="AB4748">
        <v>0</v>
      </c>
      <c r="AC4748">
        <v>0</v>
      </c>
      <c r="AD4748">
        <v>4</v>
      </c>
      <c r="AE4748">
        <v>0</v>
      </c>
      <c r="AF4748">
        <v>51</v>
      </c>
      <c r="AG4748">
        <v>0</v>
      </c>
      <c r="AH4748">
        <v>2</v>
      </c>
      <c r="AI4748">
        <v>6</v>
      </c>
      <c r="AJ4748">
        <v>0</v>
      </c>
      <c r="AK4748">
        <v>0</v>
      </c>
      <c r="AL4748">
        <v>0</v>
      </c>
      <c r="AM4748">
        <v>0</v>
      </c>
      <c r="AN4748">
        <v>0</v>
      </c>
      <c r="AO4748">
        <v>32</v>
      </c>
      <c r="AP4748">
        <v>92</v>
      </c>
      <c r="AQ4748">
        <v>36</v>
      </c>
      <c r="AR4748">
        <v>1</v>
      </c>
      <c r="AS4748">
        <v>15</v>
      </c>
      <c r="AT4748">
        <v>0</v>
      </c>
      <c r="AU4748">
        <v>4</v>
      </c>
      <c r="AV4748">
        <v>0</v>
      </c>
      <c r="AW4748">
        <v>0</v>
      </c>
      <c r="AX4748">
        <v>0</v>
      </c>
      <c r="AY4748">
        <v>6</v>
      </c>
      <c r="AZ4748">
        <v>11</v>
      </c>
      <c r="BA4748">
        <v>4</v>
      </c>
      <c r="BB4748">
        <v>3</v>
      </c>
      <c r="BC4748">
        <v>2</v>
      </c>
      <c r="BD4748">
        <v>0</v>
      </c>
      <c r="BE4748">
        <v>0</v>
      </c>
      <c r="BF4748">
        <v>56</v>
      </c>
      <c r="BG4748">
        <v>195</v>
      </c>
      <c r="BH4748">
        <v>0</v>
      </c>
      <c r="BI4748">
        <v>14</v>
      </c>
      <c r="BJ4748" s="2">
        <v>45944</v>
      </c>
      <c r="BK4748">
        <v>2</v>
      </c>
      <c r="BL4748" s="3" t="str">
        <f>VLOOKUP(O4748,DropDownList!$H$1:$I$7,2,FALSE)</f>
        <v>2024/25</v>
      </c>
      <c r="BM4748" s="3" t="str">
        <f t="shared" si="74"/>
        <v>VSUR</v>
      </c>
    </row>
    <row r="4749" spans="1:65" x14ac:dyDescent="0.2">
      <c r="A4749">
        <v>2025</v>
      </c>
      <c r="B4749">
        <v>10</v>
      </c>
      <c r="C4749" t="s">
        <v>198</v>
      </c>
      <c r="D4749" t="s">
        <v>213</v>
      </c>
      <c r="E4749" t="s">
        <v>34</v>
      </c>
      <c r="F4749">
        <v>9841</v>
      </c>
      <c r="G4749" t="s">
        <v>158</v>
      </c>
      <c r="H4749" t="s">
        <v>200</v>
      </c>
      <c r="I4749" t="s">
        <v>142</v>
      </c>
      <c r="J4749" s="1">
        <v>45931</v>
      </c>
      <c r="K4749" t="s">
        <v>253</v>
      </c>
      <c r="L4749">
        <v>3</v>
      </c>
      <c r="M4749" t="s">
        <v>429</v>
      </c>
      <c r="N4749" t="s">
        <v>145</v>
      </c>
      <c r="O4749" t="s">
        <v>147</v>
      </c>
      <c r="P4749" t="s">
        <v>160</v>
      </c>
      <c r="Q4749">
        <v>14661.84</v>
      </c>
      <c r="R4749">
        <v>61</v>
      </c>
      <c r="S4749">
        <v>44236</v>
      </c>
      <c r="T4749">
        <v>460</v>
      </c>
      <c r="U4749">
        <v>17</v>
      </c>
      <c r="V4749">
        <v>10</v>
      </c>
      <c r="W4749">
        <v>9700.15</v>
      </c>
      <c r="X4749">
        <v>13629.34</v>
      </c>
      <c r="Y4749">
        <v>0</v>
      </c>
      <c r="Z4749">
        <v>0</v>
      </c>
      <c r="AA4749">
        <v>29114.16</v>
      </c>
      <c r="AB4749">
        <v>0</v>
      </c>
      <c r="AC4749">
        <v>27279.16</v>
      </c>
      <c r="AD4749">
        <v>4</v>
      </c>
      <c r="AE4749">
        <v>6</v>
      </c>
      <c r="AF4749">
        <v>42</v>
      </c>
      <c r="AG4749">
        <v>11</v>
      </c>
      <c r="AH4749">
        <v>1</v>
      </c>
      <c r="AI4749">
        <v>6</v>
      </c>
      <c r="AJ4749">
        <v>0</v>
      </c>
      <c r="AK4749">
        <v>0</v>
      </c>
      <c r="AL4749">
        <v>0</v>
      </c>
      <c r="AM4749">
        <v>0</v>
      </c>
      <c r="AN4749">
        <v>0</v>
      </c>
      <c r="AO4749">
        <v>32</v>
      </c>
      <c r="AP4749">
        <v>92</v>
      </c>
      <c r="AQ4749">
        <v>36</v>
      </c>
      <c r="AR4749">
        <v>1</v>
      </c>
      <c r="AS4749">
        <v>15</v>
      </c>
      <c r="AT4749">
        <v>0</v>
      </c>
      <c r="AU4749">
        <v>4</v>
      </c>
      <c r="AV4749">
        <v>0</v>
      </c>
      <c r="AW4749">
        <v>0</v>
      </c>
      <c r="AX4749">
        <v>0</v>
      </c>
      <c r="AY4749">
        <v>6</v>
      </c>
      <c r="AZ4749">
        <v>11</v>
      </c>
      <c r="BA4749">
        <v>4</v>
      </c>
      <c r="BB4749">
        <v>3</v>
      </c>
      <c r="BC4749">
        <v>2</v>
      </c>
      <c r="BD4749">
        <v>0</v>
      </c>
      <c r="BE4749">
        <v>0</v>
      </c>
      <c r="BF4749">
        <v>58</v>
      </c>
      <c r="BG4749">
        <v>4071</v>
      </c>
      <c r="BH4749">
        <v>1</v>
      </c>
      <c r="BI4749">
        <v>14</v>
      </c>
      <c r="BJ4749" s="2">
        <v>45944</v>
      </c>
      <c r="BK4749">
        <v>2</v>
      </c>
      <c r="BL4749" s="3" t="str">
        <f>VLOOKUP(O4749,DropDownList!$H$1:$I$7,2,FALSE)</f>
        <v>2024/25</v>
      </c>
      <c r="BM4749" s="3" t="str">
        <f t="shared" si="74"/>
        <v>SC COURT</v>
      </c>
    </row>
    <row r="4750" spans="1:65" x14ac:dyDescent="0.2">
      <c r="A4750">
        <v>2025</v>
      </c>
      <c r="B4750">
        <v>10</v>
      </c>
      <c r="C4750" t="s">
        <v>198</v>
      </c>
      <c r="D4750" t="s">
        <v>213</v>
      </c>
      <c r="E4750" t="s">
        <v>34</v>
      </c>
      <c r="F4750">
        <v>9841</v>
      </c>
      <c r="G4750" t="s">
        <v>158</v>
      </c>
      <c r="H4750" t="s">
        <v>200</v>
      </c>
      <c r="I4750" t="s">
        <v>142</v>
      </c>
      <c r="J4750" s="1">
        <v>45931</v>
      </c>
      <c r="K4750" t="s">
        <v>253</v>
      </c>
      <c r="L4750">
        <v>3</v>
      </c>
      <c r="M4750" t="s">
        <v>429</v>
      </c>
      <c r="N4750" t="s">
        <v>145</v>
      </c>
      <c r="O4750" t="s">
        <v>156</v>
      </c>
      <c r="P4750" t="s">
        <v>161</v>
      </c>
      <c r="Q4750">
        <v>30</v>
      </c>
      <c r="R4750">
        <v>90</v>
      </c>
      <c r="S4750">
        <v>2535</v>
      </c>
      <c r="T4750">
        <v>30</v>
      </c>
      <c r="U4750">
        <v>14</v>
      </c>
      <c r="V4750">
        <v>2</v>
      </c>
      <c r="W4750">
        <v>30</v>
      </c>
      <c r="X4750">
        <v>30</v>
      </c>
      <c r="Y4750">
        <v>0</v>
      </c>
      <c r="Z4750">
        <v>0</v>
      </c>
      <c r="AA4750">
        <v>2475</v>
      </c>
      <c r="AB4750">
        <v>0</v>
      </c>
      <c r="AC4750">
        <v>0</v>
      </c>
      <c r="AD4750">
        <v>2</v>
      </c>
      <c r="AE4750">
        <v>0</v>
      </c>
      <c r="AF4750">
        <v>86</v>
      </c>
      <c r="AG4750">
        <v>0</v>
      </c>
      <c r="AH4750">
        <v>2</v>
      </c>
      <c r="AI4750">
        <v>2</v>
      </c>
      <c r="AJ4750">
        <v>0</v>
      </c>
      <c r="AK4750">
        <v>0</v>
      </c>
      <c r="AL4750">
        <v>0</v>
      </c>
      <c r="AM4750">
        <v>0</v>
      </c>
      <c r="AN4750">
        <v>0</v>
      </c>
      <c r="AO4750">
        <v>45</v>
      </c>
      <c r="AP4750">
        <v>133</v>
      </c>
      <c r="AQ4750">
        <v>45</v>
      </c>
      <c r="AR4750">
        <v>0</v>
      </c>
      <c r="AS4750">
        <v>14</v>
      </c>
      <c r="AT4750">
        <v>1</v>
      </c>
      <c r="AU4750">
        <v>12</v>
      </c>
      <c r="AV4750">
        <v>2</v>
      </c>
      <c r="AW4750">
        <v>1</v>
      </c>
      <c r="AX4750">
        <v>0</v>
      </c>
      <c r="AY4750">
        <v>14</v>
      </c>
      <c r="AZ4750">
        <v>19</v>
      </c>
      <c r="BA4750">
        <v>10</v>
      </c>
      <c r="BB4750">
        <v>3</v>
      </c>
      <c r="BC4750">
        <v>2</v>
      </c>
      <c r="BD4750">
        <v>2</v>
      </c>
      <c r="BE4750">
        <v>0</v>
      </c>
      <c r="BF4750">
        <v>84</v>
      </c>
      <c r="BG4750">
        <v>30</v>
      </c>
      <c r="BH4750">
        <v>0</v>
      </c>
      <c r="BI4750">
        <v>12</v>
      </c>
      <c r="BJ4750" s="2">
        <v>45944</v>
      </c>
      <c r="BK4750">
        <v>2</v>
      </c>
      <c r="BL4750" s="3" t="str">
        <f>VLOOKUP(O4750,DropDownList!$H$1:$I$7,2,FALSE)</f>
        <v>2023/24</v>
      </c>
      <c r="BM4750" s="3" t="str">
        <f t="shared" si="74"/>
        <v>VSUR</v>
      </c>
    </row>
    <row r="4751" spans="1:65" x14ac:dyDescent="0.2">
      <c r="A4751">
        <v>2025</v>
      </c>
      <c r="B4751">
        <v>10</v>
      </c>
      <c r="C4751" t="s">
        <v>198</v>
      </c>
      <c r="D4751" t="s">
        <v>213</v>
      </c>
      <c r="E4751" t="s">
        <v>34</v>
      </c>
      <c r="F4751">
        <v>9841</v>
      </c>
      <c r="G4751" t="s">
        <v>158</v>
      </c>
      <c r="H4751" t="s">
        <v>200</v>
      </c>
      <c r="I4751" t="s">
        <v>142</v>
      </c>
      <c r="J4751" s="1">
        <v>45931</v>
      </c>
      <c r="K4751" t="s">
        <v>253</v>
      </c>
      <c r="L4751">
        <v>3</v>
      </c>
      <c r="M4751" t="s">
        <v>429</v>
      </c>
      <c r="N4751" t="s">
        <v>145</v>
      </c>
      <c r="O4751" t="s">
        <v>156</v>
      </c>
      <c r="P4751" t="s">
        <v>159</v>
      </c>
      <c r="Q4751">
        <v>0</v>
      </c>
      <c r="R4751">
        <v>3</v>
      </c>
      <c r="S4751">
        <v>2230</v>
      </c>
      <c r="T4751">
        <v>0</v>
      </c>
      <c r="U4751">
        <v>0</v>
      </c>
      <c r="V4751">
        <v>0</v>
      </c>
      <c r="W4751">
        <v>0</v>
      </c>
      <c r="X4751">
        <v>0</v>
      </c>
      <c r="Y4751">
        <v>0</v>
      </c>
      <c r="Z4751">
        <v>0</v>
      </c>
      <c r="AA4751">
        <v>2230</v>
      </c>
      <c r="AB4751">
        <v>0</v>
      </c>
      <c r="AC4751">
        <v>0</v>
      </c>
      <c r="AD4751">
        <v>0</v>
      </c>
      <c r="AE4751">
        <v>0</v>
      </c>
      <c r="AF4751">
        <v>3</v>
      </c>
      <c r="AG4751">
        <v>0</v>
      </c>
      <c r="AH4751">
        <v>0</v>
      </c>
      <c r="AI4751">
        <v>0</v>
      </c>
      <c r="AJ4751">
        <v>0</v>
      </c>
      <c r="AK4751">
        <v>0</v>
      </c>
      <c r="AL4751">
        <v>0</v>
      </c>
      <c r="AM4751">
        <v>0</v>
      </c>
      <c r="AN4751">
        <v>0</v>
      </c>
      <c r="AO4751">
        <v>0</v>
      </c>
      <c r="AP4751">
        <v>0</v>
      </c>
      <c r="AQ4751">
        <v>0</v>
      </c>
      <c r="AR4751">
        <v>0</v>
      </c>
      <c r="AS4751">
        <v>0</v>
      </c>
      <c r="AT4751">
        <v>0</v>
      </c>
      <c r="AU4751">
        <v>0</v>
      </c>
      <c r="AV4751">
        <v>0</v>
      </c>
      <c r="AW4751">
        <v>0</v>
      </c>
      <c r="AX4751">
        <v>0</v>
      </c>
      <c r="AY4751">
        <v>0</v>
      </c>
      <c r="AZ4751">
        <v>0</v>
      </c>
      <c r="BA4751">
        <v>0</v>
      </c>
      <c r="BB4751">
        <v>0</v>
      </c>
      <c r="BC4751">
        <v>0</v>
      </c>
      <c r="BD4751">
        <v>0</v>
      </c>
      <c r="BE4751">
        <v>0</v>
      </c>
      <c r="BF4751">
        <v>0</v>
      </c>
      <c r="BG4751">
        <v>0</v>
      </c>
      <c r="BH4751">
        <v>0</v>
      </c>
      <c r="BI4751">
        <v>0</v>
      </c>
      <c r="BJ4751" s="2">
        <v>45944</v>
      </c>
      <c r="BK4751">
        <v>0</v>
      </c>
      <c r="BL4751" s="3" t="str">
        <f>VLOOKUP(O4751,DropDownList!$H$1:$I$7,2,FALSE)</f>
        <v>2023/24</v>
      </c>
      <c r="BM4751" s="3" t="str">
        <f t="shared" si="74"/>
        <v>CONF</v>
      </c>
    </row>
    <row r="4752" spans="1:65" x14ac:dyDescent="0.2">
      <c r="A4752">
        <v>2025</v>
      </c>
      <c r="B4752">
        <v>10</v>
      </c>
      <c r="C4752" t="s">
        <v>198</v>
      </c>
      <c r="D4752" t="s">
        <v>213</v>
      </c>
      <c r="E4752" t="s">
        <v>34</v>
      </c>
      <c r="F4752">
        <v>9841</v>
      </c>
      <c r="G4752" t="s">
        <v>158</v>
      </c>
      <c r="H4752" t="s">
        <v>200</v>
      </c>
      <c r="I4752" t="s">
        <v>142</v>
      </c>
      <c r="J4752" s="1">
        <v>45931</v>
      </c>
      <c r="K4752" t="s">
        <v>253</v>
      </c>
      <c r="L4752">
        <v>3</v>
      </c>
      <c r="M4752" t="s">
        <v>429</v>
      </c>
      <c r="N4752" t="s">
        <v>145</v>
      </c>
      <c r="O4752" t="s">
        <v>155</v>
      </c>
      <c r="P4752" t="s">
        <v>160</v>
      </c>
      <c r="Q4752">
        <v>3211.52</v>
      </c>
      <c r="R4752">
        <v>78</v>
      </c>
      <c r="S4752">
        <v>53611</v>
      </c>
      <c r="T4752">
        <v>1970</v>
      </c>
      <c r="U4752">
        <v>11</v>
      </c>
      <c r="V4752">
        <v>7</v>
      </c>
      <c r="W4752">
        <v>2441.8000000000002</v>
      </c>
      <c r="X4752">
        <v>2441.8000000000002</v>
      </c>
      <c r="Y4752">
        <v>0</v>
      </c>
      <c r="Z4752">
        <v>0</v>
      </c>
      <c r="AA4752">
        <v>48429.48</v>
      </c>
      <c r="AB4752">
        <v>4942.93</v>
      </c>
      <c r="AC4752">
        <v>41446.550000000003</v>
      </c>
      <c r="AD4752">
        <v>4</v>
      </c>
      <c r="AE4752">
        <v>3</v>
      </c>
      <c r="AF4752">
        <v>63</v>
      </c>
      <c r="AG4752">
        <v>7</v>
      </c>
      <c r="AH4752">
        <v>2</v>
      </c>
      <c r="AI4752">
        <v>4</v>
      </c>
      <c r="AJ4752">
        <v>0</v>
      </c>
      <c r="AK4752">
        <v>0</v>
      </c>
      <c r="AL4752">
        <v>0</v>
      </c>
      <c r="AM4752">
        <v>0</v>
      </c>
      <c r="AN4752">
        <v>0</v>
      </c>
      <c r="AO4752">
        <v>45</v>
      </c>
      <c r="AP4752">
        <v>174</v>
      </c>
      <c r="AQ4752">
        <v>47</v>
      </c>
      <c r="AR4752">
        <v>0</v>
      </c>
      <c r="AS4752">
        <v>24</v>
      </c>
      <c r="AT4752">
        <v>6</v>
      </c>
      <c r="AU4752">
        <v>9</v>
      </c>
      <c r="AV4752">
        <v>4</v>
      </c>
      <c r="AW4752">
        <v>1</v>
      </c>
      <c r="AX4752">
        <v>0</v>
      </c>
      <c r="AY4752">
        <v>14</v>
      </c>
      <c r="AZ4752">
        <v>28</v>
      </c>
      <c r="BA4752">
        <v>19</v>
      </c>
      <c r="BB4752">
        <v>6</v>
      </c>
      <c r="BC4752">
        <v>4</v>
      </c>
      <c r="BD4752">
        <v>1</v>
      </c>
      <c r="BE4752">
        <v>0</v>
      </c>
      <c r="BF4752">
        <v>75</v>
      </c>
      <c r="BG4752">
        <v>1680</v>
      </c>
      <c r="BH4752">
        <v>2</v>
      </c>
      <c r="BI4752">
        <v>9</v>
      </c>
      <c r="BJ4752" s="2">
        <v>45944</v>
      </c>
      <c r="BK4752">
        <v>1</v>
      </c>
      <c r="BL4752" s="3" t="str">
        <f>VLOOKUP(O4752,DropDownList!$H$1:$I$7,2,FALSE)</f>
        <v>2022/23</v>
      </c>
      <c r="BM4752" s="3" t="str">
        <f t="shared" si="74"/>
        <v>SC COURT</v>
      </c>
    </row>
    <row r="4753" spans="1:65" x14ac:dyDescent="0.2">
      <c r="A4753">
        <v>2025</v>
      </c>
      <c r="B4753">
        <v>10</v>
      </c>
      <c r="C4753" t="s">
        <v>198</v>
      </c>
      <c r="D4753" t="s">
        <v>213</v>
      </c>
      <c r="E4753" t="s">
        <v>34</v>
      </c>
      <c r="F4753">
        <v>9841</v>
      </c>
      <c r="G4753" t="s">
        <v>158</v>
      </c>
      <c r="H4753" t="s">
        <v>200</v>
      </c>
      <c r="I4753" t="s">
        <v>142</v>
      </c>
      <c r="J4753" s="1">
        <v>45931</v>
      </c>
      <c r="K4753" t="s">
        <v>253</v>
      </c>
      <c r="L4753">
        <v>3</v>
      </c>
      <c r="M4753" t="s">
        <v>429</v>
      </c>
      <c r="N4753" t="s">
        <v>145</v>
      </c>
      <c r="O4753" t="s">
        <v>149</v>
      </c>
      <c r="P4753" t="s">
        <v>160</v>
      </c>
      <c r="Q4753">
        <v>3635</v>
      </c>
      <c r="R4753">
        <v>19</v>
      </c>
      <c r="S4753">
        <v>10255</v>
      </c>
      <c r="T4753">
        <v>0</v>
      </c>
      <c r="U4753">
        <v>13</v>
      </c>
      <c r="V4753">
        <v>6</v>
      </c>
      <c r="W4753">
        <v>1665</v>
      </c>
      <c r="X4753">
        <v>1945</v>
      </c>
      <c r="Y4753">
        <v>0</v>
      </c>
      <c r="Z4753">
        <v>0</v>
      </c>
      <c r="AA4753">
        <v>6620</v>
      </c>
      <c r="AB4753">
        <v>0</v>
      </c>
      <c r="AC4753">
        <v>6160</v>
      </c>
      <c r="AD4753">
        <v>4</v>
      </c>
      <c r="AE4753">
        <v>2</v>
      </c>
      <c r="AF4753">
        <v>6</v>
      </c>
      <c r="AG4753">
        <v>9</v>
      </c>
      <c r="AH4753">
        <v>0</v>
      </c>
      <c r="AI4753">
        <v>4</v>
      </c>
      <c r="AJ4753">
        <v>0</v>
      </c>
      <c r="AK4753">
        <v>0</v>
      </c>
      <c r="AL4753">
        <v>0</v>
      </c>
      <c r="AM4753">
        <v>0</v>
      </c>
      <c r="AN4753">
        <v>0</v>
      </c>
      <c r="AO4753">
        <v>8</v>
      </c>
      <c r="AP4753">
        <v>10</v>
      </c>
      <c r="AQ4753">
        <v>8</v>
      </c>
      <c r="AR4753">
        <v>0</v>
      </c>
      <c r="AS4753">
        <v>2</v>
      </c>
      <c r="AT4753">
        <v>0</v>
      </c>
      <c r="AU4753">
        <v>0</v>
      </c>
      <c r="AV4753">
        <v>0</v>
      </c>
      <c r="AW4753">
        <v>0</v>
      </c>
      <c r="AX4753">
        <v>0</v>
      </c>
      <c r="AY4753">
        <v>0</v>
      </c>
      <c r="AZ4753">
        <v>0</v>
      </c>
      <c r="BA4753">
        <v>0</v>
      </c>
      <c r="BB4753">
        <v>0</v>
      </c>
      <c r="BC4753">
        <v>0</v>
      </c>
      <c r="BD4753">
        <v>0</v>
      </c>
      <c r="BE4753">
        <v>0</v>
      </c>
      <c r="BF4753">
        <v>19</v>
      </c>
      <c r="BG4753">
        <v>1565</v>
      </c>
      <c r="BH4753">
        <v>0</v>
      </c>
      <c r="BI4753">
        <v>13</v>
      </c>
      <c r="BJ4753" s="2">
        <v>45944</v>
      </c>
      <c r="BK4753">
        <v>0</v>
      </c>
      <c r="BL4753" s="3" t="str">
        <f>VLOOKUP(O4753,DropDownList!$H$1:$I$7,2,FALSE)</f>
        <v>2025/26</v>
      </c>
      <c r="BM4753" s="3" t="str">
        <f t="shared" si="74"/>
        <v>SC COURT</v>
      </c>
    </row>
    <row r="4754" spans="1:65" x14ac:dyDescent="0.2">
      <c r="A4754">
        <v>2025</v>
      </c>
      <c r="B4754">
        <v>10</v>
      </c>
      <c r="C4754" t="s">
        <v>198</v>
      </c>
      <c r="D4754" t="s">
        <v>213</v>
      </c>
      <c r="E4754" t="s">
        <v>34</v>
      </c>
      <c r="F4754">
        <v>9841</v>
      </c>
      <c r="G4754" t="s">
        <v>158</v>
      </c>
      <c r="H4754" t="s">
        <v>200</v>
      </c>
      <c r="I4754" t="s">
        <v>142</v>
      </c>
      <c r="J4754" s="1">
        <v>45931</v>
      </c>
      <c r="K4754" t="s">
        <v>253</v>
      </c>
      <c r="L4754">
        <v>3</v>
      </c>
      <c r="M4754" t="s">
        <v>429</v>
      </c>
      <c r="N4754" t="s">
        <v>145</v>
      </c>
      <c r="O4754" t="s">
        <v>149</v>
      </c>
      <c r="P4754" t="s">
        <v>161</v>
      </c>
      <c r="Q4754">
        <v>100</v>
      </c>
      <c r="R4754">
        <v>19</v>
      </c>
      <c r="S4754">
        <v>560</v>
      </c>
      <c r="T4754">
        <v>0</v>
      </c>
      <c r="U4754">
        <v>13</v>
      </c>
      <c r="V4754">
        <v>4</v>
      </c>
      <c r="W4754">
        <v>100</v>
      </c>
      <c r="X4754">
        <v>100</v>
      </c>
      <c r="Y4754">
        <v>0</v>
      </c>
      <c r="Z4754">
        <v>0</v>
      </c>
      <c r="AA4754">
        <v>460</v>
      </c>
      <c r="AB4754">
        <v>0</v>
      </c>
      <c r="AC4754">
        <v>0</v>
      </c>
      <c r="AD4754">
        <v>4</v>
      </c>
      <c r="AE4754">
        <v>0</v>
      </c>
      <c r="AF4754">
        <v>15</v>
      </c>
      <c r="AG4754">
        <v>0</v>
      </c>
      <c r="AH4754">
        <v>0</v>
      </c>
      <c r="AI4754">
        <v>4</v>
      </c>
      <c r="AJ4754">
        <v>0</v>
      </c>
      <c r="AK4754">
        <v>0</v>
      </c>
      <c r="AL4754">
        <v>0</v>
      </c>
      <c r="AM4754">
        <v>0</v>
      </c>
      <c r="AN4754">
        <v>0</v>
      </c>
      <c r="AO4754">
        <v>8</v>
      </c>
      <c r="AP4754">
        <v>10</v>
      </c>
      <c r="AQ4754">
        <v>8</v>
      </c>
      <c r="AR4754">
        <v>0</v>
      </c>
      <c r="AS4754">
        <v>2</v>
      </c>
      <c r="AT4754">
        <v>0</v>
      </c>
      <c r="AU4754">
        <v>0</v>
      </c>
      <c r="AV4754">
        <v>0</v>
      </c>
      <c r="AW4754">
        <v>0</v>
      </c>
      <c r="AX4754">
        <v>0</v>
      </c>
      <c r="AY4754">
        <v>0</v>
      </c>
      <c r="AZ4754">
        <v>0</v>
      </c>
      <c r="BA4754">
        <v>0</v>
      </c>
      <c r="BB4754">
        <v>0</v>
      </c>
      <c r="BC4754">
        <v>0</v>
      </c>
      <c r="BD4754">
        <v>0</v>
      </c>
      <c r="BE4754">
        <v>0</v>
      </c>
      <c r="BF4754">
        <v>19</v>
      </c>
      <c r="BG4754">
        <v>100</v>
      </c>
      <c r="BH4754">
        <v>0</v>
      </c>
      <c r="BI4754">
        <v>13</v>
      </c>
      <c r="BJ4754" s="2">
        <v>45944</v>
      </c>
      <c r="BK4754">
        <v>0</v>
      </c>
      <c r="BL4754" s="3" t="str">
        <f>VLOOKUP(O4754,DropDownList!$H$1:$I$7,2,FALSE)</f>
        <v>2025/26</v>
      </c>
      <c r="BM4754" s="3" t="str">
        <f t="shared" si="74"/>
        <v>VSUR</v>
      </c>
    </row>
    <row r="4755" spans="1:65" x14ac:dyDescent="0.2">
      <c r="A4755">
        <v>2025</v>
      </c>
      <c r="B4755">
        <v>10</v>
      </c>
      <c r="C4755" t="s">
        <v>198</v>
      </c>
      <c r="D4755" t="s">
        <v>214</v>
      </c>
      <c r="E4755" t="s">
        <v>35</v>
      </c>
      <c r="F4755">
        <v>9342</v>
      </c>
      <c r="G4755" t="s">
        <v>141</v>
      </c>
      <c r="H4755" t="s">
        <v>200</v>
      </c>
      <c r="I4755" t="s">
        <v>142</v>
      </c>
      <c r="J4755" s="1">
        <v>45931</v>
      </c>
      <c r="K4755" t="s">
        <v>253</v>
      </c>
      <c r="L4755">
        <v>3</v>
      </c>
      <c r="M4755" t="s">
        <v>429</v>
      </c>
      <c r="N4755" t="s">
        <v>145</v>
      </c>
      <c r="O4755" t="s">
        <v>147</v>
      </c>
      <c r="P4755" t="s">
        <v>150</v>
      </c>
      <c r="Q4755">
        <v>57582.66</v>
      </c>
      <c r="R4755">
        <v>704</v>
      </c>
      <c r="S4755">
        <v>124096.84</v>
      </c>
      <c r="T4755">
        <v>17737.34</v>
      </c>
      <c r="U4755">
        <v>342</v>
      </c>
      <c r="V4755">
        <v>156</v>
      </c>
      <c r="W4755">
        <v>25772.85</v>
      </c>
      <c r="X4755">
        <v>31776.69</v>
      </c>
      <c r="Y4755">
        <v>591</v>
      </c>
      <c r="Z4755">
        <v>106359.5</v>
      </c>
      <c r="AA4755">
        <v>48776.84</v>
      </c>
      <c r="AB4755">
        <v>15661.38</v>
      </c>
      <c r="AC4755">
        <v>33115.46</v>
      </c>
      <c r="AD4755">
        <v>130</v>
      </c>
      <c r="AE4755">
        <v>26</v>
      </c>
      <c r="AF4755">
        <v>244</v>
      </c>
      <c r="AG4755">
        <v>118</v>
      </c>
      <c r="AH4755">
        <v>113</v>
      </c>
      <c r="AI4755">
        <v>224</v>
      </c>
      <c r="AJ4755">
        <v>82</v>
      </c>
      <c r="AK4755">
        <v>52</v>
      </c>
      <c r="AL4755">
        <v>17</v>
      </c>
      <c r="AM4755">
        <v>35</v>
      </c>
      <c r="AN4755">
        <v>3</v>
      </c>
      <c r="AO4755">
        <v>530</v>
      </c>
      <c r="AP4755">
        <v>1855</v>
      </c>
      <c r="AQ4755">
        <v>538</v>
      </c>
      <c r="AR4755">
        <v>0</v>
      </c>
      <c r="AS4755">
        <v>138</v>
      </c>
      <c r="AT4755">
        <v>82</v>
      </c>
      <c r="AU4755">
        <v>24</v>
      </c>
      <c r="AV4755">
        <v>8</v>
      </c>
      <c r="AW4755">
        <v>0</v>
      </c>
      <c r="AX4755">
        <v>0</v>
      </c>
      <c r="AY4755">
        <v>280</v>
      </c>
      <c r="AZ4755">
        <v>441</v>
      </c>
      <c r="BA4755">
        <v>205</v>
      </c>
      <c r="BB4755">
        <v>30</v>
      </c>
      <c r="BC4755">
        <v>9</v>
      </c>
      <c r="BD4755">
        <v>15</v>
      </c>
      <c r="BE4755">
        <v>0</v>
      </c>
      <c r="BF4755">
        <v>530</v>
      </c>
      <c r="BG4755">
        <v>41156.400000000001</v>
      </c>
      <c r="BH4755">
        <v>5</v>
      </c>
      <c r="BI4755">
        <v>339</v>
      </c>
      <c r="BJ4755" s="2">
        <v>45944</v>
      </c>
      <c r="BK4755">
        <v>0</v>
      </c>
      <c r="BL4755" s="3" t="str">
        <f>VLOOKUP(O4755,DropDownList!$H$1:$I$7,2,FALSE)</f>
        <v>2024/25</v>
      </c>
      <c r="BM4755" s="3" t="str">
        <f t="shared" si="74"/>
        <v>FISCAL FINES</v>
      </c>
    </row>
    <row r="4756" spans="1:65" x14ac:dyDescent="0.2">
      <c r="A4756">
        <v>2025</v>
      </c>
      <c r="B4756">
        <v>10</v>
      </c>
      <c r="C4756" t="s">
        <v>198</v>
      </c>
      <c r="D4756" t="s">
        <v>214</v>
      </c>
      <c r="E4756" t="s">
        <v>35</v>
      </c>
      <c r="F4756">
        <v>9342</v>
      </c>
      <c r="G4756" t="s">
        <v>141</v>
      </c>
      <c r="H4756" t="s">
        <v>200</v>
      </c>
      <c r="I4756" t="s">
        <v>142</v>
      </c>
      <c r="J4756" s="1">
        <v>45931</v>
      </c>
      <c r="K4756" t="s">
        <v>253</v>
      </c>
      <c r="L4756">
        <v>3</v>
      </c>
      <c r="M4756" t="s">
        <v>429</v>
      </c>
      <c r="N4756" t="s">
        <v>145</v>
      </c>
      <c r="O4756" t="s">
        <v>156</v>
      </c>
      <c r="P4756" t="s">
        <v>150</v>
      </c>
      <c r="Q4756">
        <v>40262.620000000003</v>
      </c>
      <c r="R4756">
        <v>799</v>
      </c>
      <c r="S4756">
        <v>138137.29</v>
      </c>
      <c r="T4756">
        <v>20991.26</v>
      </c>
      <c r="U4756">
        <v>235</v>
      </c>
      <c r="V4756">
        <v>128</v>
      </c>
      <c r="W4756">
        <v>22180.58</v>
      </c>
      <c r="X4756">
        <v>24510.65</v>
      </c>
      <c r="Y4756">
        <v>678</v>
      </c>
      <c r="Z4756">
        <v>117146.03</v>
      </c>
      <c r="AA4756">
        <v>76883.41</v>
      </c>
      <c r="AB4756">
        <v>23379.83</v>
      </c>
      <c r="AC4756">
        <v>53503.58</v>
      </c>
      <c r="AD4756">
        <v>100</v>
      </c>
      <c r="AE4756">
        <v>28</v>
      </c>
      <c r="AF4756">
        <v>423</v>
      </c>
      <c r="AG4756">
        <v>80</v>
      </c>
      <c r="AH4756">
        <v>121</v>
      </c>
      <c r="AI4756">
        <v>155</v>
      </c>
      <c r="AJ4756">
        <v>110</v>
      </c>
      <c r="AK4756">
        <v>70</v>
      </c>
      <c r="AL4756">
        <v>12</v>
      </c>
      <c r="AM4756">
        <v>45</v>
      </c>
      <c r="AN4756">
        <v>6</v>
      </c>
      <c r="AO4756">
        <v>593</v>
      </c>
      <c r="AP4756">
        <v>2391</v>
      </c>
      <c r="AQ4756">
        <v>599</v>
      </c>
      <c r="AR4756">
        <v>0</v>
      </c>
      <c r="AS4756">
        <v>225</v>
      </c>
      <c r="AT4756">
        <v>75</v>
      </c>
      <c r="AU4756">
        <v>45</v>
      </c>
      <c r="AV4756">
        <v>13</v>
      </c>
      <c r="AW4756">
        <v>0</v>
      </c>
      <c r="AX4756">
        <v>0</v>
      </c>
      <c r="AY4756">
        <v>371</v>
      </c>
      <c r="AZ4756">
        <v>572</v>
      </c>
      <c r="BA4756">
        <v>325</v>
      </c>
      <c r="BB4756">
        <v>42</v>
      </c>
      <c r="BC4756">
        <v>14</v>
      </c>
      <c r="BD4756">
        <v>11</v>
      </c>
      <c r="BE4756">
        <v>0</v>
      </c>
      <c r="BF4756">
        <v>595</v>
      </c>
      <c r="BG4756">
        <v>28429.05</v>
      </c>
      <c r="BH4756">
        <v>20</v>
      </c>
      <c r="BI4756">
        <v>235</v>
      </c>
      <c r="BJ4756" s="2">
        <v>45944</v>
      </c>
      <c r="BK4756">
        <v>0</v>
      </c>
      <c r="BL4756" s="3" t="str">
        <f>VLOOKUP(O4756,DropDownList!$H$1:$I$7,2,FALSE)</f>
        <v>2023/24</v>
      </c>
      <c r="BM4756" s="3" t="str">
        <f t="shared" si="74"/>
        <v>FISCAL FINES</v>
      </c>
    </row>
    <row r="4757" spans="1:65" x14ac:dyDescent="0.2">
      <c r="A4757">
        <v>2025</v>
      </c>
      <c r="B4757">
        <v>10</v>
      </c>
      <c r="C4757" t="s">
        <v>198</v>
      </c>
      <c r="D4757" t="s">
        <v>214</v>
      </c>
      <c r="E4757" t="s">
        <v>35</v>
      </c>
      <c r="F4757">
        <v>9342</v>
      </c>
      <c r="G4757" t="s">
        <v>141</v>
      </c>
      <c r="H4757" t="s">
        <v>200</v>
      </c>
      <c r="I4757" t="s">
        <v>142</v>
      </c>
      <c r="J4757" s="1">
        <v>45931</v>
      </c>
      <c r="K4757" t="s">
        <v>253</v>
      </c>
      <c r="L4757">
        <v>3</v>
      </c>
      <c r="M4757" t="s">
        <v>429</v>
      </c>
      <c r="N4757" t="s">
        <v>145</v>
      </c>
      <c r="O4757" t="s">
        <v>155</v>
      </c>
      <c r="P4757" t="s">
        <v>146</v>
      </c>
      <c r="Q4757">
        <v>494.09</v>
      </c>
      <c r="R4757">
        <v>587</v>
      </c>
      <c r="S4757">
        <v>8680</v>
      </c>
      <c r="T4757">
        <v>155</v>
      </c>
      <c r="U4757">
        <v>71</v>
      </c>
      <c r="V4757">
        <v>18</v>
      </c>
      <c r="W4757">
        <v>334.09</v>
      </c>
      <c r="X4757">
        <v>334.09</v>
      </c>
      <c r="Y4757">
        <v>0</v>
      </c>
      <c r="Z4757">
        <v>0</v>
      </c>
      <c r="AA4757">
        <v>8030.91</v>
      </c>
      <c r="AB4757">
        <v>0</v>
      </c>
      <c r="AC4757">
        <v>0</v>
      </c>
      <c r="AD4757">
        <v>15</v>
      </c>
      <c r="AE4757">
        <v>3</v>
      </c>
      <c r="AF4757">
        <v>549</v>
      </c>
      <c r="AG4757">
        <v>3</v>
      </c>
      <c r="AH4757">
        <v>10</v>
      </c>
      <c r="AI4757">
        <v>24</v>
      </c>
      <c r="AJ4757">
        <v>0</v>
      </c>
      <c r="AK4757">
        <v>0</v>
      </c>
      <c r="AL4757">
        <v>0</v>
      </c>
      <c r="AM4757">
        <v>0</v>
      </c>
      <c r="AN4757">
        <v>0</v>
      </c>
      <c r="AO4757">
        <v>344</v>
      </c>
      <c r="AP4757">
        <v>1543</v>
      </c>
      <c r="AQ4757">
        <v>338</v>
      </c>
      <c r="AR4757">
        <v>0</v>
      </c>
      <c r="AS4757">
        <v>177</v>
      </c>
      <c r="AT4757">
        <v>62</v>
      </c>
      <c r="AU4757">
        <v>56</v>
      </c>
      <c r="AV4757">
        <v>20</v>
      </c>
      <c r="AW4757">
        <v>4</v>
      </c>
      <c r="AX4757">
        <v>0</v>
      </c>
      <c r="AY4757">
        <v>175</v>
      </c>
      <c r="AZ4757">
        <v>317</v>
      </c>
      <c r="BA4757">
        <v>220</v>
      </c>
      <c r="BB4757">
        <v>65</v>
      </c>
      <c r="BC4757">
        <v>23</v>
      </c>
      <c r="BD4757">
        <v>11</v>
      </c>
      <c r="BE4757">
        <v>0</v>
      </c>
      <c r="BF4757">
        <v>580</v>
      </c>
      <c r="BG4757">
        <v>460</v>
      </c>
      <c r="BH4757">
        <v>1</v>
      </c>
      <c r="BI4757">
        <v>69</v>
      </c>
      <c r="BJ4757" s="2">
        <v>45944</v>
      </c>
      <c r="BK4757">
        <v>1</v>
      </c>
      <c r="BL4757" s="3" t="str">
        <f>VLOOKUP(O4757,DropDownList!$H$1:$I$7,2,FALSE)</f>
        <v>2022/23</v>
      </c>
      <c r="BM4757" s="3" t="str">
        <f t="shared" si="74"/>
        <v>VSUR</v>
      </c>
    </row>
    <row r="4758" spans="1:65" x14ac:dyDescent="0.2">
      <c r="A4758">
        <v>2025</v>
      </c>
      <c r="B4758">
        <v>10</v>
      </c>
      <c r="C4758" t="s">
        <v>198</v>
      </c>
      <c r="D4758" t="s">
        <v>214</v>
      </c>
      <c r="E4758" t="s">
        <v>35</v>
      </c>
      <c r="F4758">
        <v>9342</v>
      </c>
      <c r="G4758" t="s">
        <v>141</v>
      </c>
      <c r="H4758" t="s">
        <v>200</v>
      </c>
      <c r="I4758" t="s">
        <v>142</v>
      </c>
      <c r="J4758" s="1">
        <v>45931</v>
      </c>
      <c r="K4758" t="s">
        <v>253</v>
      </c>
      <c r="L4758">
        <v>3</v>
      </c>
      <c r="M4758" t="s">
        <v>429</v>
      </c>
      <c r="N4758" t="s">
        <v>145</v>
      </c>
      <c r="O4758" t="s">
        <v>156</v>
      </c>
      <c r="P4758" t="s">
        <v>154</v>
      </c>
      <c r="Q4758">
        <v>17122.52</v>
      </c>
      <c r="R4758">
        <v>439</v>
      </c>
      <c r="S4758">
        <v>116720.99</v>
      </c>
      <c r="T4758">
        <v>3505.66</v>
      </c>
      <c r="U4758">
        <v>80</v>
      </c>
      <c r="V4758">
        <v>35</v>
      </c>
      <c r="W4758">
        <v>7407.56</v>
      </c>
      <c r="X4758">
        <v>8576.61</v>
      </c>
      <c r="Y4758">
        <v>0</v>
      </c>
      <c r="Z4758">
        <v>0</v>
      </c>
      <c r="AA4758">
        <v>96092.81</v>
      </c>
      <c r="AB4758">
        <v>1217.99</v>
      </c>
      <c r="AC4758">
        <v>88880.15</v>
      </c>
      <c r="AD4758">
        <v>14</v>
      </c>
      <c r="AE4758">
        <v>21</v>
      </c>
      <c r="AF4758">
        <v>347</v>
      </c>
      <c r="AG4758">
        <v>47</v>
      </c>
      <c r="AH4758">
        <v>10</v>
      </c>
      <c r="AI4758">
        <v>33</v>
      </c>
      <c r="AJ4758">
        <v>0</v>
      </c>
      <c r="AK4758">
        <v>0</v>
      </c>
      <c r="AL4758">
        <v>0</v>
      </c>
      <c r="AM4758">
        <v>0</v>
      </c>
      <c r="AN4758">
        <v>0</v>
      </c>
      <c r="AO4758">
        <v>279</v>
      </c>
      <c r="AP4758">
        <v>1038</v>
      </c>
      <c r="AQ4758">
        <v>274</v>
      </c>
      <c r="AR4758">
        <v>0</v>
      </c>
      <c r="AS4758">
        <v>124</v>
      </c>
      <c r="AT4758">
        <v>30</v>
      </c>
      <c r="AU4758">
        <v>34</v>
      </c>
      <c r="AV4758">
        <v>12</v>
      </c>
      <c r="AW4758">
        <v>5</v>
      </c>
      <c r="AX4758">
        <v>0</v>
      </c>
      <c r="AY4758">
        <v>125</v>
      </c>
      <c r="AZ4758">
        <v>205</v>
      </c>
      <c r="BA4758">
        <v>122</v>
      </c>
      <c r="BB4758">
        <v>39</v>
      </c>
      <c r="BC4758">
        <v>15</v>
      </c>
      <c r="BD4758">
        <v>14</v>
      </c>
      <c r="BE4758">
        <v>0</v>
      </c>
      <c r="BF4758">
        <v>433</v>
      </c>
      <c r="BG4758">
        <v>10326</v>
      </c>
      <c r="BH4758">
        <v>2</v>
      </c>
      <c r="BI4758">
        <v>80</v>
      </c>
      <c r="BJ4758" s="2">
        <v>45944</v>
      </c>
      <c r="BK4758">
        <v>0</v>
      </c>
      <c r="BL4758" s="3" t="str">
        <f>VLOOKUP(O4758,DropDownList!$H$1:$I$7,2,FALSE)</f>
        <v>2023/24</v>
      </c>
      <c r="BM4758" s="3" t="str">
        <f t="shared" si="74"/>
        <v>JP COURT</v>
      </c>
    </row>
    <row r="4759" spans="1:65" x14ac:dyDescent="0.2">
      <c r="A4759">
        <v>2025</v>
      </c>
      <c r="B4759">
        <v>10</v>
      </c>
      <c r="C4759" t="s">
        <v>198</v>
      </c>
      <c r="D4759" t="s">
        <v>214</v>
      </c>
      <c r="E4759" t="s">
        <v>35</v>
      </c>
      <c r="F4759">
        <v>9342</v>
      </c>
      <c r="G4759" t="s">
        <v>141</v>
      </c>
      <c r="H4759" t="s">
        <v>200</v>
      </c>
      <c r="I4759" t="s">
        <v>142</v>
      </c>
      <c r="J4759" s="1">
        <v>45931</v>
      </c>
      <c r="K4759" t="s">
        <v>253</v>
      </c>
      <c r="L4759">
        <v>3</v>
      </c>
      <c r="M4759" t="s">
        <v>429</v>
      </c>
      <c r="N4759" t="s">
        <v>145</v>
      </c>
      <c r="O4759" t="s">
        <v>156</v>
      </c>
      <c r="P4759" t="s">
        <v>148</v>
      </c>
      <c r="Q4759">
        <v>1870.76</v>
      </c>
      <c r="R4759">
        <v>106</v>
      </c>
      <c r="S4759">
        <v>6360</v>
      </c>
      <c r="T4759">
        <v>300</v>
      </c>
      <c r="U4759">
        <v>33</v>
      </c>
      <c r="V4759">
        <v>25</v>
      </c>
      <c r="W4759">
        <v>1427.73</v>
      </c>
      <c r="X4759">
        <v>1427.73</v>
      </c>
      <c r="Y4759">
        <v>0</v>
      </c>
      <c r="Z4759">
        <v>0</v>
      </c>
      <c r="AA4759">
        <v>4189.24</v>
      </c>
      <c r="AB4759">
        <v>0</v>
      </c>
      <c r="AC4759">
        <v>4189.24</v>
      </c>
      <c r="AD4759">
        <v>22</v>
      </c>
      <c r="AE4759">
        <v>3</v>
      </c>
      <c r="AF4759">
        <v>68</v>
      </c>
      <c r="AG4759">
        <v>5</v>
      </c>
      <c r="AH4759">
        <v>5</v>
      </c>
      <c r="AI4759">
        <v>28</v>
      </c>
      <c r="AJ4759">
        <v>0</v>
      </c>
      <c r="AK4759">
        <v>0</v>
      </c>
      <c r="AL4759">
        <v>0</v>
      </c>
      <c r="AM4759">
        <v>0</v>
      </c>
      <c r="AN4759">
        <v>0</v>
      </c>
      <c r="AO4759">
        <v>90</v>
      </c>
      <c r="AP4759">
        <v>358</v>
      </c>
      <c r="AQ4759">
        <v>90</v>
      </c>
      <c r="AR4759">
        <v>0</v>
      </c>
      <c r="AS4759">
        <v>27</v>
      </c>
      <c r="AT4759">
        <v>11</v>
      </c>
      <c r="AU4759">
        <v>7</v>
      </c>
      <c r="AV4759">
        <v>3</v>
      </c>
      <c r="AW4759">
        <v>0</v>
      </c>
      <c r="AX4759">
        <v>0</v>
      </c>
      <c r="AY4759">
        <v>57</v>
      </c>
      <c r="AZ4759">
        <v>88</v>
      </c>
      <c r="BA4759">
        <v>48</v>
      </c>
      <c r="BB4759">
        <v>7</v>
      </c>
      <c r="BC4759">
        <v>3</v>
      </c>
      <c r="BD4759">
        <v>0</v>
      </c>
      <c r="BE4759">
        <v>0</v>
      </c>
      <c r="BF4759">
        <v>90</v>
      </c>
      <c r="BG4759">
        <v>1680</v>
      </c>
      <c r="BH4759">
        <v>0</v>
      </c>
      <c r="BI4759">
        <v>33</v>
      </c>
      <c r="BJ4759" s="2">
        <v>45944</v>
      </c>
      <c r="BK4759">
        <v>0</v>
      </c>
      <c r="BL4759" s="3" t="str">
        <f>VLOOKUP(O4759,DropDownList!$H$1:$I$7,2,FALSE)</f>
        <v>2023/24</v>
      </c>
      <c r="BM4759" s="3" t="str">
        <f t="shared" si="74"/>
        <v>PRAS</v>
      </c>
    </row>
    <row r="4760" spans="1:65" x14ac:dyDescent="0.2">
      <c r="A4760">
        <v>2025</v>
      </c>
      <c r="B4760">
        <v>10</v>
      </c>
      <c r="C4760" t="s">
        <v>198</v>
      </c>
      <c r="D4760" t="s">
        <v>214</v>
      </c>
      <c r="E4760" t="s">
        <v>35</v>
      </c>
      <c r="F4760">
        <v>9342</v>
      </c>
      <c r="G4760" t="s">
        <v>141</v>
      </c>
      <c r="H4760" t="s">
        <v>200</v>
      </c>
      <c r="I4760" t="s">
        <v>142</v>
      </c>
      <c r="J4760" s="1">
        <v>45931</v>
      </c>
      <c r="K4760" t="s">
        <v>253</v>
      </c>
      <c r="L4760">
        <v>3</v>
      </c>
      <c r="M4760" t="s">
        <v>429</v>
      </c>
      <c r="N4760" t="s">
        <v>145</v>
      </c>
      <c r="O4760" t="s">
        <v>156</v>
      </c>
      <c r="P4760" t="s">
        <v>152</v>
      </c>
      <c r="Q4760">
        <v>0</v>
      </c>
      <c r="R4760">
        <v>240</v>
      </c>
      <c r="S4760">
        <v>9600</v>
      </c>
      <c r="T4760">
        <v>4360</v>
      </c>
      <c r="U4760">
        <v>0</v>
      </c>
      <c r="V4760">
        <v>0</v>
      </c>
      <c r="W4760">
        <v>0</v>
      </c>
      <c r="X4760">
        <v>0</v>
      </c>
      <c r="Y4760">
        <v>0</v>
      </c>
      <c r="Z4760">
        <v>0</v>
      </c>
      <c r="AA4760">
        <v>5240</v>
      </c>
      <c r="AB4760">
        <v>0</v>
      </c>
      <c r="AC4760">
        <v>5240</v>
      </c>
      <c r="AD4760">
        <v>0</v>
      </c>
      <c r="AE4760">
        <v>0</v>
      </c>
      <c r="AF4760">
        <v>131</v>
      </c>
      <c r="AG4760">
        <v>0</v>
      </c>
      <c r="AH4760">
        <v>109</v>
      </c>
      <c r="AI4760">
        <v>0</v>
      </c>
      <c r="AJ4760">
        <v>0</v>
      </c>
      <c r="AK4760">
        <v>0</v>
      </c>
      <c r="AL4760">
        <v>0</v>
      </c>
      <c r="AM4760">
        <v>0</v>
      </c>
      <c r="AN4760">
        <v>0</v>
      </c>
      <c r="AO4760">
        <v>0</v>
      </c>
      <c r="AP4760">
        <v>0</v>
      </c>
      <c r="AQ4760">
        <v>0</v>
      </c>
      <c r="AR4760">
        <v>0</v>
      </c>
      <c r="AS4760">
        <v>0</v>
      </c>
      <c r="AT4760">
        <v>0</v>
      </c>
      <c r="AU4760">
        <v>0</v>
      </c>
      <c r="AV4760">
        <v>0</v>
      </c>
      <c r="AW4760">
        <v>0</v>
      </c>
      <c r="AX4760">
        <v>0</v>
      </c>
      <c r="AY4760">
        <v>0</v>
      </c>
      <c r="AZ4760">
        <v>0</v>
      </c>
      <c r="BA4760">
        <v>0</v>
      </c>
      <c r="BB4760">
        <v>0</v>
      </c>
      <c r="BC4760">
        <v>0</v>
      </c>
      <c r="BD4760">
        <v>0</v>
      </c>
      <c r="BE4760">
        <v>0</v>
      </c>
      <c r="BF4760">
        <v>0</v>
      </c>
      <c r="BG4760">
        <v>0</v>
      </c>
      <c r="BH4760">
        <v>0</v>
      </c>
      <c r="BI4760">
        <v>0</v>
      </c>
      <c r="BJ4760" s="2">
        <v>45944</v>
      </c>
      <c r="BK4760">
        <v>0</v>
      </c>
      <c r="BL4760" s="3" t="str">
        <f>VLOOKUP(O4760,DropDownList!$H$1:$I$7,2,FALSE)</f>
        <v>2023/24</v>
      </c>
      <c r="BM4760" s="3" t="str">
        <f t="shared" si="74"/>
        <v>PCOA</v>
      </c>
    </row>
    <row r="4761" spans="1:65" x14ac:dyDescent="0.2">
      <c r="A4761">
        <v>2025</v>
      </c>
      <c r="B4761">
        <v>10</v>
      </c>
      <c r="C4761" t="s">
        <v>198</v>
      </c>
      <c r="D4761" t="s">
        <v>214</v>
      </c>
      <c r="E4761" t="s">
        <v>35</v>
      </c>
      <c r="F4761">
        <v>9342</v>
      </c>
      <c r="G4761" t="s">
        <v>141</v>
      </c>
      <c r="H4761" t="s">
        <v>200</v>
      </c>
      <c r="I4761" t="s">
        <v>142</v>
      </c>
      <c r="J4761" s="1">
        <v>45931</v>
      </c>
      <c r="K4761" t="s">
        <v>253</v>
      </c>
      <c r="L4761">
        <v>3</v>
      </c>
      <c r="M4761" t="s">
        <v>429</v>
      </c>
      <c r="N4761" t="s">
        <v>145</v>
      </c>
      <c r="O4761" t="s">
        <v>147</v>
      </c>
      <c r="P4761" t="s">
        <v>148</v>
      </c>
      <c r="Q4761">
        <v>3489.77</v>
      </c>
      <c r="R4761">
        <v>118</v>
      </c>
      <c r="S4761">
        <v>7080</v>
      </c>
      <c r="T4761">
        <v>350</v>
      </c>
      <c r="U4761">
        <v>65</v>
      </c>
      <c r="V4761">
        <v>31</v>
      </c>
      <c r="W4761">
        <v>1749.83</v>
      </c>
      <c r="X4761">
        <v>1789.83</v>
      </c>
      <c r="Y4761">
        <v>0</v>
      </c>
      <c r="Z4761">
        <v>0</v>
      </c>
      <c r="AA4761">
        <v>3240.23</v>
      </c>
      <c r="AB4761">
        <v>0</v>
      </c>
      <c r="AC4761">
        <v>3240.23</v>
      </c>
      <c r="AD4761">
        <v>28</v>
      </c>
      <c r="AE4761">
        <v>3</v>
      </c>
      <c r="AF4761">
        <v>47</v>
      </c>
      <c r="AG4761">
        <v>13</v>
      </c>
      <c r="AH4761">
        <v>5</v>
      </c>
      <c r="AI4761">
        <v>52</v>
      </c>
      <c r="AJ4761">
        <v>0</v>
      </c>
      <c r="AK4761">
        <v>0</v>
      </c>
      <c r="AL4761">
        <v>0</v>
      </c>
      <c r="AM4761">
        <v>0</v>
      </c>
      <c r="AN4761">
        <v>0</v>
      </c>
      <c r="AO4761">
        <v>100</v>
      </c>
      <c r="AP4761">
        <v>374</v>
      </c>
      <c r="AQ4761">
        <v>100</v>
      </c>
      <c r="AR4761">
        <v>0</v>
      </c>
      <c r="AS4761">
        <v>17</v>
      </c>
      <c r="AT4761">
        <v>19</v>
      </c>
      <c r="AU4761">
        <v>3</v>
      </c>
      <c r="AV4761">
        <v>1</v>
      </c>
      <c r="AW4761">
        <v>0</v>
      </c>
      <c r="AX4761">
        <v>0</v>
      </c>
      <c r="AY4761">
        <v>58</v>
      </c>
      <c r="AZ4761">
        <v>99</v>
      </c>
      <c r="BA4761">
        <v>46</v>
      </c>
      <c r="BB4761">
        <v>6</v>
      </c>
      <c r="BC4761">
        <v>1</v>
      </c>
      <c r="BD4761">
        <v>3</v>
      </c>
      <c r="BE4761">
        <v>0</v>
      </c>
      <c r="BF4761">
        <v>100</v>
      </c>
      <c r="BG4761">
        <v>3120</v>
      </c>
      <c r="BH4761">
        <v>1</v>
      </c>
      <c r="BI4761">
        <v>65</v>
      </c>
      <c r="BJ4761" s="2">
        <v>45944</v>
      </c>
      <c r="BK4761">
        <v>0</v>
      </c>
      <c r="BL4761" s="3" t="str">
        <f>VLOOKUP(O4761,DropDownList!$H$1:$I$7,2,FALSE)</f>
        <v>2024/25</v>
      </c>
      <c r="BM4761" s="3" t="str">
        <f t="shared" si="74"/>
        <v>PRAS</v>
      </c>
    </row>
    <row r="4762" spans="1:65" x14ac:dyDescent="0.2">
      <c r="A4762">
        <v>2025</v>
      </c>
      <c r="B4762">
        <v>10</v>
      </c>
      <c r="C4762" t="s">
        <v>198</v>
      </c>
      <c r="D4762" t="s">
        <v>214</v>
      </c>
      <c r="E4762" t="s">
        <v>35</v>
      </c>
      <c r="F4762">
        <v>9342</v>
      </c>
      <c r="G4762" t="s">
        <v>141</v>
      </c>
      <c r="H4762" t="s">
        <v>200</v>
      </c>
      <c r="I4762" t="s">
        <v>142</v>
      </c>
      <c r="J4762" s="1">
        <v>45931</v>
      </c>
      <c r="K4762" t="s">
        <v>253</v>
      </c>
      <c r="L4762">
        <v>3</v>
      </c>
      <c r="M4762" t="s">
        <v>429</v>
      </c>
      <c r="N4762" t="s">
        <v>145</v>
      </c>
      <c r="O4762" t="s">
        <v>155</v>
      </c>
      <c r="P4762" t="s">
        <v>154</v>
      </c>
      <c r="Q4762">
        <v>16284</v>
      </c>
      <c r="R4762">
        <v>592</v>
      </c>
      <c r="S4762">
        <v>142779</v>
      </c>
      <c r="T4762">
        <v>4197.17</v>
      </c>
      <c r="U4762">
        <v>73</v>
      </c>
      <c r="V4762">
        <v>40</v>
      </c>
      <c r="W4762">
        <v>9390.2800000000007</v>
      </c>
      <c r="X4762">
        <v>9647.64</v>
      </c>
      <c r="Y4762">
        <v>0</v>
      </c>
      <c r="Z4762">
        <v>0</v>
      </c>
      <c r="AA4762">
        <v>122297.83</v>
      </c>
      <c r="AB4762">
        <v>2242.7800000000002</v>
      </c>
      <c r="AC4762">
        <v>111974.14</v>
      </c>
      <c r="AD4762">
        <v>15</v>
      </c>
      <c r="AE4762">
        <v>25</v>
      </c>
      <c r="AF4762">
        <v>499</v>
      </c>
      <c r="AG4762">
        <v>49</v>
      </c>
      <c r="AH4762">
        <v>10</v>
      </c>
      <c r="AI4762">
        <v>24</v>
      </c>
      <c r="AJ4762">
        <v>0</v>
      </c>
      <c r="AK4762">
        <v>0</v>
      </c>
      <c r="AL4762">
        <v>0</v>
      </c>
      <c r="AM4762">
        <v>0</v>
      </c>
      <c r="AN4762">
        <v>0</v>
      </c>
      <c r="AO4762">
        <v>348</v>
      </c>
      <c r="AP4762">
        <v>1546</v>
      </c>
      <c r="AQ4762">
        <v>339</v>
      </c>
      <c r="AR4762">
        <v>0</v>
      </c>
      <c r="AS4762">
        <v>174</v>
      </c>
      <c r="AT4762">
        <v>62</v>
      </c>
      <c r="AU4762">
        <v>55</v>
      </c>
      <c r="AV4762">
        <v>20</v>
      </c>
      <c r="AW4762">
        <v>4</v>
      </c>
      <c r="AX4762">
        <v>0</v>
      </c>
      <c r="AY4762">
        <v>178</v>
      </c>
      <c r="AZ4762">
        <v>320</v>
      </c>
      <c r="BA4762">
        <v>220</v>
      </c>
      <c r="BB4762">
        <v>65</v>
      </c>
      <c r="BC4762">
        <v>23</v>
      </c>
      <c r="BD4762">
        <v>11</v>
      </c>
      <c r="BE4762">
        <v>0</v>
      </c>
      <c r="BF4762">
        <v>585</v>
      </c>
      <c r="BG4762">
        <v>7465</v>
      </c>
      <c r="BH4762">
        <v>10</v>
      </c>
      <c r="BI4762">
        <v>71</v>
      </c>
      <c r="BJ4762" s="2">
        <v>45944</v>
      </c>
      <c r="BK4762">
        <v>1</v>
      </c>
      <c r="BL4762" s="3" t="str">
        <f>VLOOKUP(O4762,DropDownList!$H$1:$I$7,2,FALSE)</f>
        <v>2022/23</v>
      </c>
      <c r="BM4762" s="3" t="str">
        <f t="shared" si="74"/>
        <v>JP COURT</v>
      </c>
    </row>
    <row r="4763" spans="1:65" x14ac:dyDescent="0.2">
      <c r="A4763">
        <v>2025</v>
      </c>
      <c r="B4763">
        <v>10</v>
      </c>
      <c r="C4763" t="s">
        <v>198</v>
      </c>
      <c r="D4763" t="s">
        <v>214</v>
      </c>
      <c r="E4763" t="s">
        <v>35</v>
      </c>
      <c r="F4763">
        <v>9342</v>
      </c>
      <c r="G4763" t="s">
        <v>141</v>
      </c>
      <c r="H4763" t="s">
        <v>200</v>
      </c>
      <c r="I4763" t="s">
        <v>142</v>
      </c>
      <c r="J4763" s="1">
        <v>45931</v>
      </c>
      <c r="K4763" t="s">
        <v>253</v>
      </c>
      <c r="L4763">
        <v>3</v>
      </c>
      <c r="M4763" t="s">
        <v>429</v>
      </c>
      <c r="N4763" t="s">
        <v>145</v>
      </c>
      <c r="O4763" t="s">
        <v>155</v>
      </c>
      <c r="P4763" t="s">
        <v>152</v>
      </c>
      <c r="Q4763">
        <v>0</v>
      </c>
      <c r="R4763">
        <v>261</v>
      </c>
      <c r="S4763">
        <v>10440</v>
      </c>
      <c r="T4763">
        <v>5280</v>
      </c>
      <c r="U4763">
        <v>0</v>
      </c>
      <c r="V4763">
        <v>0</v>
      </c>
      <c r="W4763">
        <v>0</v>
      </c>
      <c r="X4763">
        <v>0</v>
      </c>
      <c r="Y4763">
        <v>0</v>
      </c>
      <c r="Z4763">
        <v>0</v>
      </c>
      <c r="AA4763">
        <v>5160</v>
      </c>
      <c r="AB4763">
        <v>0</v>
      </c>
      <c r="AC4763">
        <v>5160</v>
      </c>
      <c r="AD4763">
        <v>0</v>
      </c>
      <c r="AE4763">
        <v>0</v>
      </c>
      <c r="AF4763">
        <v>129</v>
      </c>
      <c r="AG4763">
        <v>0</v>
      </c>
      <c r="AH4763">
        <v>132</v>
      </c>
      <c r="AI4763">
        <v>0</v>
      </c>
      <c r="AJ4763">
        <v>0</v>
      </c>
      <c r="AK4763">
        <v>0</v>
      </c>
      <c r="AL4763">
        <v>0</v>
      </c>
      <c r="AM4763">
        <v>0</v>
      </c>
      <c r="AN4763">
        <v>0</v>
      </c>
      <c r="AO4763">
        <v>0</v>
      </c>
      <c r="AP4763">
        <v>0</v>
      </c>
      <c r="AQ4763">
        <v>0</v>
      </c>
      <c r="AR4763">
        <v>0</v>
      </c>
      <c r="AS4763">
        <v>0</v>
      </c>
      <c r="AT4763">
        <v>0</v>
      </c>
      <c r="AU4763">
        <v>0</v>
      </c>
      <c r="AV4763">
        <v>0</v>
      </c>
      <c r="AW4763">
        <v>0</v>
      </c>
      <c r="AX4763">
        <v>0</v>
      </c>
      <c r="AY4763">
        <v>0</v>
      </c>
      <c r="AZ4763">
        <v>0</v>
      </c>
      <c r="BA4763">
        <v>0</v>
      </c>
      <c r="BB4763">
        <v>0</v>
      </c>
      <c r="BC4763">
        <v>0</v>
      </c>
      <c r="BD4763">
        <v>0</v>
      </c>
      <c r="BE4763">
        <v>0</v>
      </c>
      <c r="BF4763">
        <v>0</v>
      </c>
      <c r="BG4763">
        <v>0</v>
      </c>
      <c r="BH4763">
        <v>0</v>
      </c>
      <c r="BI4763">
        <v>0</v>
      </c>
      <c r="BJ4763" s="2">
        <v>45944</v>
      </c>
      <c r="BK4763">
        <v>0</v>
      </c>
      <c r="BL4763" s="3" t="str">
        <f>VLOOKUP(O4763,DropDownList!$H$1:$I$7,2,FALSE)</f>
        <v>2022/23</v>
      </c>
      <c r="BM4763" s="3" t="str">
        <f t="shared" si="74"/>
        <v>PCOA</v>
      </c>
    </row>
    <row r="4764" spans="1:65" x14ac:dyDescent="0.2">
      <c r="A4764">
        <v>2025</v>
      </c>
      <c r="B4764">
        <v>10</v>
      </c>
      <c r="C4764" t="s">
        <v>198</v>
      </c>
      <c r="D4764" t="s">
        <v>214</v>
      </c>
      <c r="E4764" t="s">
        <v>35</v>
      </c>
      <c r="F4764">
        <v>9342</v>
      </c>
      <c r="G4764" t="s">
        <v>141</v>
      </c>
      <c r="H4764" t="s">
        <v>200</v>
      </c>
      <c r="I4764" t="s">
        <v>142</v>
      </c>
      <c r="J4764" s="1">
        <v>45931</v>
      </c>
      <c r="K4764" t="s">
        <v>253</v>
      </c>
      <c r="L4764">
        <v>3</v>
      </c>
      <c r="M4764" t="s">
        <v>429</v>
      </c>
      <c r="N4764" t="s">
        <v>145</v>
      </c>
      <c r="O4764" t="s">
        <v>147</v>
      </c>
      <c r="P4764" t="s">
        <v>153</v>
      </c>
      <c r="Q4764">
        <v>0</v>
      </c>
      <c r="R4764">
        <v>1</v>
      </c>
      <c r="S4764">
        <v>45</v>
      </c>
      <c r="T4764">
        <v>0</v>
      </c>
      <c r="U4764">
        <v>0</v>
      </c>
      <c r="V4764">
        <v>0</v>
      </c>
      <c r="W4764">
        <v>0</v>
      </c>
      <c r="X4764">
        <v>0</v>
      </c>
      <c r="Y4764">
        <v>0</v>
      </c>
      <c r="Z4764">
        <v>0</v>
      </c>
      <c r="AA4764">
        <v>45</v>
      </c>
      <c r="AB4764">
        <v>0</v>
      </c>
      <c r="AC4764">
        <v>45</v>
      </c>
      <c r="AD4764">
        <v>0</v>
      </c>
      <c r="AE4764">
        <v>0</v>
      </c>
      <c r="AF4764">
        <v>1</v>
      </c>
      <c r="AG4764">
        <v>0</v>
      </c>
      <c r="AH4764">
        <v>0</v>
      </c>
      <c r="AI4764">
        <v>0</v>
      </c>
      <c r="AJ4764">
        <v>0</v>
      </c>
      <c r="AK4764">
        <v>0</v>
      </c>
      <c r="AL4764">
        <v>0</v>
      </c>
      <c r="AM4764">
        <v>0</v>
      </c>
      <c r="AN4764">
        <v>0</v>
      </c>
      <c r="AO4764">
        <v>0</v>
      </c>
      <c r="AP4764">
        <v>0</v>
      </c>
      <c r="AQ4764">
        <v>0</v>
      </c>
      <c r="AR4764">
        <v>0</v>
      </c>
      <c r="AS4764">
        <v>0</v>
      </c>
      <c r="AT4764">
        <v>0</v>
      </c>
      <c r="AU4764">
        <v>0</v>
      </c>
      <c r="AV4764">
        <v>0</v>
      </c>
      <c r="AW4764">
        <v>0</v>
      </c>
      <c r="AX4764">
        <v>0</v>
      </c>
      <c r="AY4764">
        <v>0</v>
      </c>
      <c r="AZ4764">
        <v>0</v>
      </c>
      <c r="BA4764">
        <v>0</v>
      </c>
      <c r="BB4764">
        <v>0</v>
      </c>
      <c r="BC4764">
        <v>0</v>
      </c>
      <c r="BD4764">
        <v>0</v>
      </c>
      <c r="BE4764">
        <v>0</v>
      </c>
      <c r="BF4764">
        <v>0</v>
      </c>
      <c r="BG4764">
        <v>0</v>
      </c>
      <c r="BH4764">
        <v>0</v>
      </c>
      <c r="BI4764">
        <v>0</v>
      </c>
      <c r="BJ4764" s="2">
        <v>45944</v>
      </c>
      <c r="BK4764">
        <v>0</v>
      </c>
      <c r="BL4764" s="3" t="str">
        <f>VLOOKUP(O4764,DropDownList!$H$1:$I$7,2,FALSE)</f>
        <v>2024/25</v>
      </c>
      <c r="BM4764" s="3" t="str">
        <f t="shared" si="74"/>
        <v>PREG</v>
      </c>
    </row>
    <row r="4765" spans="1:65" x14ac:dyDescent="0.2">
      <c r="A4765">
        <v>2025</v>
      </c>
      <c r="B4765">
        <v>10</v>
      </c>
      <c r="C4765" t="s">
        <v>198</v>
      </c>
      <c r="D4765" t="s">
        <v>214</v>
      </c>
      <c r="E4765" t="s">
        <v>35</v>
      </c>
      <c r="F4765">
        <v>9342</v>
      </c>
      <c r="G4765" t="s">
        <v>141</v>
      </c>
      <c r="H4765" t="s">
        <v>200</v>
      </c>
      <c r="I4765" t="s">
        <v>142</v>
      </c>
      <c r="J4765" s="1">
        <v>45931</v>
      </c>
      <c r="K4765" t="s">
        <v>253</v>
      </c>
      <c r="L4765">
        <v>3</v>
      </c>
      <c r="M4765" t="s">
        <v>429</v>
      </c>
      <c r="N4765" t="s">
        <v>145</v>
      </c>
      <c r="O4765" t="s">
        <v>155</v>
      </c>
      <c r="P4765" t="s">
        <v>148</v>
      </c>
      <c r="Q4765">
        <v>2013.25</v>
      </c>
      <c r="R4765">
        <v>137</v>
      </c>
      <c r="S4765">
        <v>8220</v>
      </c>
      <c r="T4765">
        <v>812.11</v>
      </c>
      <c r="U4765">
        <v>37</v>
      </c>
      <c r="V4765">
        <v>30</v>
      </c>
      <c r="W4765">
        <v>1628.25</v>
      </c>
      <c r="X4765">
        <v>1628.25</v>
      </c>
      <c r="Y4765">
        <v>0</v>
      </c>
      <c r="Z4765">
        <v>0</v>
      </c>
      <c r="AA4765">
        <v>5394.64</v>
      </c>
      <c r="AB4765">
        <v>0</v>
      </c>
      <c r="AC4765">
        <v>5394.64</v>
      </c>
      <c r="AD4765">
        <v>24</v>
      </c>
      <c r="AE4765">
        <v>6</v>
      </c>
      <c r="AF4765">
        <v>85</v>
      </c>
      <c r="AG4765">
        <v>7</v>
      </c>
      <c r="AH4765">
        <v>12</v>
      </c>
      <c r="AI4765">
        <v>30</v>
      </c>
      <c r="AJ4765">
        <v>0</v>
      </c>
      <c r="AK4765">
        <v>0</v>
      </c>
      <c r="AL4765">
        <v>0</v>
      </c>
      <c r="AM4765">
        <v>0</v>
      </c>
      <c r="AN4765">
        <v>0</v>
      </c>
      <c r="AO4765">
        <v>125</v>
      </c>
      <c r="AP4765">
        <v>529</v>
      </c>
      <c r="AQ4765">
        <v>126</v>
      </c>
      <c r="AR4765">
        <v>0</v>
      </c>
      <c r="AS4765">
        <v>57</v>
      </c>
      <c r="AT4765">
        <v>6</v>
      </c>
      <c r="AU4765">
        <v>7</v>
      </c>
      <c r="AV4765">
        <v>2</v>
      </c>
      <c r="AW4765">
        <v>0</v>
      </c>
      <c r="AX4765">
        <v>0</v>
      </c>
      <c r="AY4765">
        <v>81</v>
      </c>
      <c r="AZ4765">
        <v>137</v>
      </c>
      <c r="BA4765">
        <v>92</v>
      </c>
      <c r="BB4765">
        <v>8</v>
      </c>
      <c r="BC4765">
        <v>4</v>
      </c>
      <c r="BD4765">
        <v>1</v>
      </c>
      <c r="BE4765">
        <v>0</v>
      </c>
      <c r="BF4765">
        <v>123</v>
      </c>
      <c r="BG4765">
        <v>1800</v>
      </c>
      <c r="BH4765">
        <v>3</v>
      </c>
      <c r="BI4765">
        <v>37</v>
      </c>
      <c r="BJ4765" s="2">
        <v>45944</v>
      </c>
      <c r="BK4765">
        <v>0</v>
      </c>
      <c r="BL4765" s="3" t="str">
        <f>VLOOKUP(O4765,DropDownList!$H$1:$I$7,2,FALSE)</f>
        <v>2022/23</v>
      </c>
      <c r="BM4765" s="3" t="str">
        <f t="shared" si="74"/>
        <v>PRAS</v>
      </c>
    </row>
    <row r="4766" spans="1:65" x14ac:dyDescent="0.2">
      <c r="A4766">
        <v>2025</v>
      </c>
      <c r="B4766">
        <v>10</v>
      </c>
      <c r="C4766" t="s">
        <v>198</v>
      </c>
      <c r="D4766" t="s">
        <v>214</v>
      </c>
      <c r="E4766" t="s">
        <v>35</v>
      </c>
      <c r="F4766">
        <v>9342</v>
      </c>
      <c r="G4766" t="s">
        <v>141</v>
      </c>
      <c r="H4766" t="s">
        <v>200</v>
      </c>
      <c r="I4766" t="s">
        <v>142</v>
      </c>
      <c r="J4766" s="1">
        <v>45931</v>
      </c>
      <c r="K4766" t="s">
        <v>253</v>
      </c>
      <c r="L4766">
        <v>3</v>
      </c>
      <c r="M4766" t="s">
        <v>429</v>
      </c>
      <c r="N4766" t="s">
        <v>145</v>
      </c>
      <c r="O4766" t="s">
        <v>147</v>
      </c>
      <c r="P4766" t="s">
        <v>146</v>
      </c>
      <c r="Q4766">
        <v>1184.81</v>
      </c>
      <c r="R4766">
        <v>491</v>
      </c>
      <c r="S4766">
        <v>7190</v>
      </c>
      <c r="T4766">
        <v>20</v>
      </c>
      <c r="U4766">
        <v>162</v>
      </c>
      <c r="V4766">
        <v>45</v>
      </c>
      <c r="W4766">
        <v>682</v>
      </c>
      <c r="X4766">
        <v>690</v>
      </c>
      <c r="Y4766">
        <v>0</v>
      </c>
      <c r="Z4766">
        <v>0</v>
      </c>
      <c r="AA4766">
        <v>5985.19</v>
      </c>
      <c r="AB4766">
        <v>0</v>
      </c>
      <c r="AC4766">
        <v>0</v>
      </c>
      <c r="AD4766">
        <v>43</v>
      </c>
      <c r="AE4766">
        <v>2</v>
      </c>
      <c r="AF4766">
        <v>409</v>
      </c>
      <c r="AG4766">
        <v>5</v>
      </c>
      <c r="AH4766">
        <v>2</v>
      </c>
      <c r="AI4766">
        <v>75</v>
      </c>
      <c r="AJ4766">
        <v>0</v>
      </c>
      <c r="AK4766">
        <v>0</v>
      </c>
      <c r="AL4766">
        <v>0</v>
      </c>
      <c r="AM4766">
        <v>0</v>
      </c>
      <c r="AN4766">
        <v>0</v>
      </c>
      <c r="AO4766">
        <v>288</v>
      </c>
      <c r="AP4766">
        <v>948</v>
      </c>
      <c r="AQ4766">
        <v>282</v>
      </c>
      <c r="AR4766">
        <v>0</v>
      </c>
      <c r="AS4766">
        <v>120</v>
      </c>
      <c r="AT4766">
        <v>33</v>
      </c>
      <c r="AU4766">
        <v>21</v>
      </c>
      <c r="AV4766">
        <v>7</v>
      </c>
      <c r="AW4766">
        <v>2</v>
      </c>
      <c r="AX4766">
        <v>0</v>
      </c>
      <c r="AY4766">
        <v>104</v>
      </c>
      <c r="AZ4766">
        <v>179</v>
      </c>
      <c r="BA4766">
        <v>85</v>
      </c>
      <c r="BB4766">
        <v>38</v>
      </c>
      <c r="BC4766">
        <v>16</v>
      </c>
      <c r="BD4766">
        <v>17</v>
      </c>
      <c r="BE4766">
        <v>0</v>
      </c>
      <c r="BF4766">
        <v>488</v>
      </c>
      <c r="BG4766">
        <v>1160</v>
      </c>
      <c r="BH4766">
        <v>0</v>
      </c>
      <c r="BI4766">
        <v>159</v>
      </c>
      <c r="BJ4766" s="2">
        <v>45944</v>
      </c>
      <c r="BK4766">
        <v>0</v>
      </c>
      <c r="BL4766" s="3" t="str">
        <f>VLOOKUP(O4766,DropDownList!$H$1:$I$7,2,FALSE)</f>
        <v>2024/25</v>
      </c>
      <c r="BM4766" s="3" t="str">
        <f t="shared" si="74"/>
        <v>VSUR</v>
      </c>
    </row>
    <row r="4767" spans="1:65" x14ac:dyDescent="0.2">
      <c r="A4767">
        <v>2025</v>
      </c>
      <c r="B4767">
        <v>10</v>
      </c>
      <c r="C4767" t="s">
        <v>198</v>
      </c>
      <c r="D4767" t="s">
        <v>214</v>
      </c>
      <c r="E4767" t="s">
        <v>35</v>
      </c>
      <c r="F4767">
        <v>9342</v>
      </c>
      <c r="G4767" t="s">
        <v>141</v>
      </c>
      <c r="H4767" t="s">
        <v>200</v>
      </c>
      <c r="I4767" t="s">
        <v>142</v>
      </c>
      <c r="J4767" s="1">
        <v>45931</v>
      </c>
      <c r="K4767" t="s">
        <v>253</v>
      </c>
      <c r="L4767">
        <v>3</v>
      </c>
      <c r="M4767" t="s">
        <v>429</v>
      </c>
      <c r="N4767" t="s">
        <v>145</v>
      </c>
      <c r="O4767" t="s">
        <v>149</v>
      </c>
      <c r="P4767" t="s">
        <v>148</v>
      </c>
      <c r="Q4767">
        <v>1179.99</v>
      </c>
      <c r="R4767">
        <v>27</v>
      </c>
      <c r="S4767">
        <v>1620</v>
      </c>
      <c r="T4767">
        <v>60</v>
      </c>
      <c r="U4767">
        <v>20</v>
      </c>
      <c r="V4767">
        <v>15</v>
      </c>
      <c r="W4767">
        <v>900</v>
      </c>
      <c r="X4767">
        <v>900</v>
      </c>
      <c r="Y4767">
        <v>0</v>
      </c>
      <c r="Z4767">
        <v>0</v>
      </c>
      <c r="AA4767">
        <v>380.01</v>
      </c>
      <c r="AB4767">
        <v>0</v>
      </c>
      <c r="AC4767">
        <v>380.01</v>
      </c>
      <c r="AD4767">
        <v>15</v>
      </c>
      <c r="AE4767">
        <v>0</v>
      </c>
      <c r="AF4767">
        <v>6</v>
      </c>
      <c r="AG4767">
        <v>1</v>
      </c>
      <c r="AH4767">
        <v>1</v>
      </c>
      <c r="AI4767">
        <v>19</v>
      </c>
      <c r="AJ4767">
        <v>0</v>
      </c>
      <c r="AK4767">
        <v>0</v>
      </c>
      <c r="AL4767">
        <v>0</v>
      </c>
      <c r="AM4767">
        <v>0</v>
      </c>
      <c r="AN4767">
        <v>0</v>
      </c>
      <c r="AO4767">
        <v>21</v>
      </c>
      <c r="AP4767">
        <v>52</v>
      </c>
      <c r="AQ4767">
        <v>21</v>
      </c>
      <c r="AR4767">
        <v>0</v>
      </c>
      <c r="AS4767">
        <v>2</v>
      </c>
      <c r="AT4767">
        <v>6</v>
      </c>
      <c r="AU4767">
        <v>0</v>
      </c>
      <c r="AV4767">
        <v>0</v>
      </c>
      <c r="AW4767">
        <v>0</v>
      </c>
      <c r="AX4767">
        <v>0</v>
      </c>
      <c r="AY4767">
        <v>5</v>
      </c>
      <c r="AZ4767">
        <v>11</v>
      </c>
      <c r="BA4767">
        <v>4</v>
      </c>
      <c r="BB4767">
        <v>0</v>
      </c>
      <c r="BC4767">
        <v>0</v>
      </c>
      <c r="BD4767">
        <v>0</v>
      </c>
      <c r="BE4767">
        <v>0</v>
      </c>
      <c r="BF4767">
        <v>21</v>
      </c>
      <c r="BG4767">
        <v>1140</v>
      </c>
      <c r="BH4767">
        <v>0</v>
      </c>
      <c r="BI4767">
        <v>20</v>
      </c>
      <c r="BJ4767" s="2">
        <v>45944</v>
      </c>
      <c r="BK4767">
        <v>0</v>
      </c>
      <c r="BL4767" s="3" t="str">
        <f>VLOOKUP(O4767,DropDownList!$H$1:$I$7,2,FALSE)</f>
        <v>2025/26</v>
      </c>
      <c r="BM4767" s="3" t="str">
        <f t="shared" si="74"/>
        <v>PRAS</v>
      </c>
    </row>
    <row r="4768" spans="1:65" x14ac:dyDescent="0.2">
      <c r="A4768">
        <v>2025</v>
      </c>
      <c r="B4768">
        <v>10</v>
      </c>
      <c r="C4768" t="s">
        <v>198</v>
      </c>
      <c r="D4768" t="s">
        <v>214</v>
      </c>
      <c r="E4768" t="s">
        <v>35</v>
      </c>
      <c r="F4768">
        <v>9342</v>
      </c>
      <c r="G4768" t="s">
        <v>141</v>
      </c>
      <c r="H4768" t="s">
        <v>200</v>
      </c>
      <c r="I4768" t="s">
        <v>142</v>
      </c>
      <c r="J4768" s="1">
        <v>45931</v>
      </c>
      <c r="K4768" t="s">
        <v>253</v>
      </c>
      <c r="L4768">
        <v>3</v>
      </c>
      <c r="M4768" t="s">
        <v>429</v>
      </c>
      <c r="N4768" t="s">
        <v>145</v>
      </c>
      <c r="O4768" t="s">
        <v>149</v>
      </c>
      <c r="P4768" t="s">
        <v>152</v>
      </c>
      <c r="Q4768">
        <v>0</v>
      </c>
      <c r="R4768">
        <v>66</v>
      </c>
      <c r="S4768">
        <v>2640</v>
      </c>
      <c r="T4768">
        <v>1160</v>
      </c>
      <c r="U4768">
        <v>0</v>
      </c>
      <c r="V4768">
        <v>0</v>
      </c>
      <c r="W4768">
        <v>0</v>
      </c>
      <c r="X4768">
        <v>0</v>
      </c>
      <c r="Y4768">
        <v>0</v>
      </c>
      <c r="Z4768">
        <v>0</v>
      </c>
      <c r="AA4768">
        <v>1480</v>
      </c>
      <c r="AB4768">
        <v>0</v>
      </c>
      <c r="AC4768">
        <v>1480</v>
      </c>
      <c r="AD4768">
        <v>0</v>
      </c>
      <c r="AE4768">
        <v>0</v>
      </c>
      <c r="AF4768">
        <v>37</v>
      </c>
      <c r="AG4768">
        <v>0</v>
      </c>
      <c r="AH4768">
        <v>29</v>
      </c>
      <c r="AI4768">
        <v>0</v>
      </c>
      <c r="AJ4768">
        <v>0</v>
      </c>
      <c r="AK4768">
        <v>0</v>
      </c>
      <c r="AL4768">
        <v>0</v>
      </c>
      <c r="AM4768">
        <v>2</v>
      </c>
      <c r="AN4768">
        <v>0</v>
      </c>
      <c r="AO4768">
        <v>0</v>
      </c>
      <c r="AP4768">
        <v>0</v>
      </c>
      <c r="AQ4768">
        <v>0</v>
      </c>
      <c r="AR4768">
        <v>0</v>
      </c>
      <c r="AS4768">
        <v>0</v>
      </c>
      <c r="AT4768">
        <v>0</v>
      </c>
      <c r="AU4768">
        <v>0</v>
      </c>
      <c r="AV4768">
        <v>0</v>
      </c>
      <c r="AW4768">
        <v>0</v>
      </c>
      <c r="AX4768">
        <v>0</v>
      </c>
      <c r="AY4768">
        <v>0</v>
      </c>
      <c r="AZ4768">
        <v>0</v>
      </c>
      <c r="BA4768">
        <v>0</v>
      </c>
      <c r="BB4768">
        <v>0</v>
      </c>
      <c r="BC4768">
        <v>0</v>
      </c>
      <c r="BD4768">
        <v>0</v>
      </c>
      <c r="BE4768">
        <v>0</v>
      </c>
      <c r="BF4768">
        <v>0</v>
      </c>
      <c r="BG4768">
        <v>0</v>
      </c>
      <c r="BH4768">
        <v>0</v>
      </c>
      <c r="BI4768">
        <v>0</v>
      </c>
      <c r="BJ4768" s="2">
        <v>45944</v>
      </c>
      <c r="BK4768">
        <v>0</v>
      </c>
      <c r="BL4768" s="3" t="str">
        <f>VLOOKUP(O4768,DropDownList!$H$1:$I$7,2,FALSE)</f>
        <v>2025/26</v>
      </c>
      <c r="BM4768" s="3" t="str">
        <f t="shared" si="74"/>
        <v>PCOA</v>
      </c>
    </row>
    <row r="4769" spans="1:65" x14ac:dyDescent="0.2">
      <c r="A4769">
        <v>2025</v>
      </c>
      <c r="B4769">
        <v>10</v>
      </c>
      <c r="C4769" t="s">
        <v>198</v>
      </c>
      <c r="D4769" t="s">
        <v>214</v>
      </c>
      <c r="E4769" t="s">
        <v>35</v>
      </c>
      <c r="F4769">
        <v>9342</v>
      </c>
      <c r="G4769" t="s">
        <v>141</v>
      </c>
      <c r="H4769" t="s">
        <v>200</v>
      </c>
      <c r="I4769" t="s">
        <v>142</v>
      </c>
      <c r="J4769" s="1">
        <v>45931</v>
      </c>
      <c r="K4769" t="s">
        <v>253</v>
      </c>
      <c r="L4769">
        <v>3</v>
      </c>
      <c r="M4769" t="s">
        <v>429</v>
      </c>
      <c r="N4769" t="s">
        <v>145</v>
      </c>
      <c r="O4769" t="s">
        <v>149</v>
      </c>
      <c r="P4769" t="s">
        <v>154</v>
      </c>
      <c r="Q4769">
        <v>8909.99</v>
      </c>
      <c r="R4769">
        <v>59</v>
      </c>
      <c r="S4769">
        <v>17490</v>
      </c>
      <c r="T4769">
        <v>0</v>
      </c>
      <c r="U4769">
        <v>36</v>
      </c>
      <c r="V4769">
        <v>27</v>
      </c>
      <c r="W4769">
        <v>3890</v>
      </c>
      <c r="X4769">
        <v>7130</v>
      </c>
      <c r="Y4769">
        <v>0</v>
      </c>
      <c r="Z4769">
        <v>0</v>
      </c>
      <c r="AA4769">
        <v>8580.01</v>
      </c>
      <c r="AB4769">
        <v>0</v>
      </c>
      <c r="AC4769">
        <v>7910.01</v>
      </c>
      <c r="AD4769">
        <v>14</v>
      </c>
      <c r="AE4769">
        <v>13</v>
      </c>
      <c r="AF4769">
        <v>23</v>
      </c>
      <c r="AG4769">
        <v>17</v>
      </c>
      <c r="AH4769">
        <v>0</v>
      </c>
      <c r="AI4769">
        <v>19</v>
      </c>
      <c r="AJ4769">
        <v>0</v>
      </c>
      <c r="AK4769">
        <v>0</v>
      </c>
      <c r="AL4769">
        <v>0</v>
      </c>
      <c r="AM4769">
        <v>0</v>
      </c>
      <c r="AN4769">
        <v>0</v>
      </c>
      <c r="AO4769">
        <v>39</v>
      </c>
      <c r="AP4769">
        <v>76</v>
      </c>
      <c r="AQ4769">
        <v>37</v>
      </c>
      <c r="AR4769">
        <v>0</v>
      </c>
      <c r="AS4769">
        <v>12</v>
      </c>
      <c r="AT4769">
        <v>4</v>
      </c>
      <c r="AU4769">
        <v>1</v>
      </c>
      <c r="AV4769">
        <v>0</v>
      </c>
      <c r="AW4769">
        <v>0</v>
      </c>
      <c r="AX4769">
        <v>0</v>
      </c>
      <c r="AY4769">
        <v>3</v>
      </c>
      <c r="AZ4769">
        <v>6</v>
      </c>
      <c r="BA4769">
        <v>2</v>
      </c>
      <c r="BB4769">
        <v>3</v>
      </c>
      <c r="BC4769">
        <v>0</v>
      </c>
      <c r="BD4769">
        <v>1</v>
      </c>
      <c r="BE4769">
        <v>0</v>
      </c>
      <c r="BF4769">
        <v>59</v>
      </c>
      <c r="BG4769">
        <v>5345</v>
      </c>
      <c r="BH4769">
        <v>0</v>
      </c>
      <c r="BI4769">
        <v>35</v>
      </c>
      <c r="BJ4769" s="2">
        <v>45944</v>
      </c>
      <c r="BK4769">
        <v>0</v>
      </c>
      <c r="BL4769" s="3" t="str">
        <f>VLOOKUP(O4769,DropDownList!$H$1:$I$7,2,FALSE)</f>
        <v>2025/26</v>
      </c>
      <c r="BM4769" s="3" t="str">
        <f t="shared" si="74"/>
        <v>JP COURT</v>
      </c>
    </row>
    <row r="4770" spans="1:65" x14ac:dyDescent="0.2">
      <c r="A4770">
        <v>2025</v>
      </c>
      <c r="B4770">
        <v>10</v>
      </c>
      <c r="C4770" t="s">
        <v>198</v>
      </c>
      <c r="D4770" t="s">
        <v>214</v>
      </c>
      <c r="E4770" t="s">
        <v>35</v>
      </c>
      <c r="F4770">
        <v>9342</v>
      </c>
      <c r="G4770" t="s">
        <v>141</v>
      </c>
      <c r="H4770" t="s">
        <v>200</v>
      </c>
      <c r="I4770" t="s">
        <v>142</v>
      </c>
      <c r="J4770" s="1">
        <v>45931</v>
      </c>
      <c r="K4770" t="s">
        <v>253</v>
      </c>
      <c r="L4770">
        <v>3</v>
      </c>
      <c r="M4770" t="s">
        <v>429</v>
      </c>
      <c r="N4770" t="s">
        <v>145</v>
      </c>
      <c r="O4770" t="s">
        <v>149</v>
      </c>
      <c r="P4770" t="s">
        <v>150</v>
      </c>
      <c r="Q4770">
        <v>10997.66</v>
      </c>
      <c r="R4770">
        <v>150</v>
      </c>
      <c r="S4770">
        <v>20229.080000000002</v>
      </c>
      <c r="T4770">
        <v>948.76</v>
      </c>
      <c r="U4770">
        <v>89</v>
      </c>
      <c r="V4770">
        <v>61</v>
      </c>
      <c r="W4770">
        <v>6452.91</v>
      </c>
      <c r="X4770">
        <v>7830.92</v>
      </c>
      <c r="Y4770">
        <v>141</v>
      </c>
      <c r="Z4770">
        <v>19280.32</v>
      </c>
      <c r="AA4770">
        <v>8282.66</v>
      </c>
      <c r="AB4770">
        <v>1028.94</v>
      </c>
      <c r="AC4770">
        <v>7253.72</v>
      </c>
      <c r="AD4770">
        <v>55</v>
      </c>
      <c r="AE4770">
        <v>6</v>
      </c>
      <c r="AF4770">
        <v>52</v>
      </c>
      <c r="AG4770">
        <v>18</v>
      </c>
      <c r="AH4770">
        <v>9</v>
      </c>
      <c r="AI4770">
        <v>71</v>
      </c>
      <c r="AJ4770">
        <v>26</v>
      </c>
      <c r="AK4770">
        <v>15</v>
      </c>
      <c r="AL4770">
        <v>4</v>
      </c>
      <c r="AM4770">
        <v>2</v>
      </c>
      <c r="AN4770">
        <v>0</v>
      </c>
      <c r="AO4770">
        <v>108</v>
      </c>
      <c r="AP4770">
        <v>243</v>
      </c>
      <c r="AQ4770">
        <v>112</v>
      </c>
      <c r="AR4770">
        <v>0</v>
      </c>
      <c r="AS4770">
        <v>16</v>
      </c>
      <c r="AT4770">
        <v>7</v>
      </c>
      <c r="AU4770">
        <v>3</v>
      </c>
      <c r="AV4770">
        <v>0</v>
      </c>
      <c r="AW4770">
        <v>0</v>
      </c>
      <c r="AX4770">
        <v>0</v>
      </c>
      <c r="AY4770">
        <v>26</v>
      </c>
      <c r="AZ4770">
        <v>47</v>
      </c>
      <c r="BA4770">
        <v>18</v>
      </c>
      <c r="BB4770">
        <v>1</v>
      </c>
      <c r="BC4770">
        <v>0</v>
      </c>
      <c r="BD4770">
        <v>0</v>
      </c>
      <c r="BE4770">
        <v>0</v>
      </c>
      <c r="BF4770">
        <v>108</v>
      </c>
      <c r="BG4770">
        <v>9058.7099999999991</v>
      </c>
      <c r="BH4770">
        <v>0</v>
      </c>
      <c r="BI4770">
        <v>89</v>
      </c>
      <c r="BJ4770" s="2">
        <v>45944</v>
      </c>
      <c r="BK4770">
        <v>0</v>
      </c>
      <c r="BL4770" s="3" t="str">
        <f>VLOOKUP(O4770,DropDownList!$H$1:$I$7,2,FALSE)</f>
        <v>2025/26</v>
      </c>
      <c r="BM4770" s="3" t="str">
        <f t="shared" si="74"/>
        <v>FISCAL FINES</v>
      </c>
    </row>
    <row r="4771" spans="1:65" x14ac:dyDescent="0.2">
      <c r="A4771">
        <v>2025</v>
      </c>
      <c r="B4771">
        <v>10</v>
      </c>
      <c r="C4771" t="s">
        <v>198</v>
      </c>
      <c r="D4771" t="s">
        <v>214</v>
      </c>
      <c r="E4771" t="s">
        <v>35</v>
      </c>
      <c r="F4771">
        <v>9342</v>
      </c>
      <c r="G4771" t="s">
        <v>141</v>
      </c>
      <c r="H4771" t="s">
        <v>200</v>
      </c>
      <c r="I4771" t="s">
        <v>142</v>
      </c>
      <c r="J4771" s="1">
        <v>45931</v>
      </c>
      <c r="K4771" t="s">
        <v>253</v>
      </c>
      <c r="L4771">
        <v>3</v>
      </c>
      <c r="M4771" t="s">
        <v>429</v>
      </c>
      <c r="N4771" t="s">
        <v>145</v>
      </c>
      <c r="O4771" t="s">
        <v>147</v>
      </c>
      <c r="P4771" t="s">
        <v>152</v>
      </c>
      <c r="Q4771">
        <v>0</v>
      </c>
      <c r="R4771">
        <v>213</v>
      </c>
      <c r="S4771">
        <v>8520</v>
      </c>
      <c r="T4771">
        <v>4840</v>
      </c>
      <c r="U4771">
        <v>0</v>
      </c>
      <c r="V4771">
        <v>0</v>
      </c>
      <c r="W4771">
        <v>0</v>
      </c>
      <c r="X4771">
        <v>0</v>
      </c>
      <c r="Y4771">
        <v>0</v>
      </c>
      <c r="Z4771">
        <v>0</v>
      </c>
      <c r="AA4771">
        <v>3680</v>
      </c>
      <c r="AB4771">
        <v>0</v>
      </c>
      <c r="AC4771">
        <v>3680</v>
      </c>
      <c r="AD4771">
        <v>0</v>
      </c>
      <c r="AE4771">
        <v>0</v>
      </c>
      <c r="AF4771">
        <v>92</v>
      </c>
      <c r="AG4771">
        <v>0</v>
      </c>
      <c r="AH4771">
        <v>121</v>
      </c>
      <c r="AI4771">
        <v>0</v>
      </c>
      <c r="AJ4771">
        <v>0</v>
      </c>
      <c r="AK4771">
        <v>0</v>
      </c>
      <c r="AL4771">
        <v>0</v>
      </c>
      <c r="AM4771">
        <v>0</v>
      </c>
      <c r="AN4771">
        <v>0</v>
      </c>
      <c r="AO4771">
        <v>0</v>
      </c>
      <c r="AP4771">
        <v>0</v>
      </c>
      <c r="AQ4771">
        <v>0</v>
      </c>
      <c r="AR4771">
        <v>0</v>
      </c>
      <c r="AS4771">
        <v>0</v>
      </c>
      <c r="AT4771">
        <v>0</v>
      </c>
      <c r="AU4771">
        <v>0</v>
      </c>
      <c r="AV4771">
        <v>0</v>
      </c>
      <c r="AW4771">
        <v>0</v>
      </c>
      <c r="AX4771">
        <v>0</v>
      </c>
      <c r="AY4771">
        <v>0</v>
      </c>
      <c r="AZ4771">
        <v>0</v>
      </c>
      <c r="BA4771">
        <v>0</v>
      </c>
      <c r="BB4771">
        <v>0</v>
      </c>
      <c r="BC4771">
        <v>0</v>
      </c>
      <c r="BD4771">
        <v>0</v>
      </c>
      <c r="BE4771">
        <v>0</v>
      </c>
      <c r="BF4771">
        <v>0</v>
      </c>
      <c r="BG4771">
        <v>0</v>
      </c>
      <c r="BH4771">
        <v>0</v>
      </c>
      <c r="BI4771">
        <v>0</v>
      </c>
      <c r="BJ4771" s="2">
        <v>45944</v>
      </c>
      <c r="BK4771">
        <v>0</v>
      </c>
      <c r="BL4771" s="3" t="str">
        <f>VLOOKUP(O4771,DropDownList!$H$1:$I$7,2,FALSE)</f>
        <v>2024/25</v>
      </c>
      <c r="BM4771" s="3" t="str">
        <f t="shared" si="74"/>
        <v>PCOA</v>
      </c>
    </row>
    <row r="4772" spans="1:65" x14ac:dyDescent="0.2">
      <c r="A4772">
        <v>2025</v>
      </c>
      <c r="B4772">
        <v>10</v>
      </c>
      <c r="C4772" t="s">
        <v>198</v>
      </c>
      <c r="D4772" t="s">
        <v>214</v>
      </c>
      <c r="E4772" t="s">
        <v>35</v>
      </c>
      <c r="F4772">
        <v>9342</v>
      </c>
      <c r="G4772" t="s">
        <v>141</v>
      </c>
      <c r="H4772" t="s">
        <v>200</v>
      </c>
      <c r="I4772" t="s">
        <v>142</v>
      </c>
      <c r="J4772" s="1">
        <v>45931</v>
      </c>
      <c r="K4772" t="s">
        <v>253</v>
      </c>
      <c r="L4772">
        <v>3</v>
      </c>
      <c r="M4772" t="s">
        <v>429</v>
      </c>
      <c r="N4772" t="s">
        <v>145</v>
      </c>
      <c r="O4772" t="s">
        <v>155</v>
      </c>
      <c r="P4772" t="s">
        <v>150</v>
      </c>
      <c r="Q4772">
        <v>29192.69</v>
      </c>
      <c r="R4772">
        <v>868</v>
      </c>
      <c r="S4772">
        <v>126904.57</v>
      </c>
      <c r="T4772">
        <v>23117.14</v>
      </c>
      <c r="U4772">
        <v>193</v>
      </c>
      <c r="V4772">
        <v>125</v>
      </c>
      <c r="W4772">
        <v>21657.29</v>
      </c>
      <c r="X4772">
        <v>21929.21</v>
      </c>
      <c r="Y4772">
        <v>726</v>
      </c>
      <c r="Z4772">
        <v>103787.43</v>
      </c>
      <c r="AA4772">
        <v>74594.740000000005</v>
      </c>
      <c r="AB4772">
        <v>16364.38</v>
      </c>
      <c r="AC4772">
        <v>58230.36</v>
      </c>
      <c r="AD4772">
        <v>92</v>
      </c>
      <c r="AE4772">
        <v>33</v>
      </c>
      <c r="AF4772">
        <v>517</v>
      </c>
      <c r="AG4772">
        <v>66</v>
      </c>
      <c r="AH4772">
        <v>142</v>
      </c>
      <c r="AI4772">
        <v>127</v>
      </c>
      <c r="AJ4772">
        <v>136</v>
      </c>
      <c r="AK4772">
        <v>59</v>
      </c>
      <c r="AL4772">
        <v>18</v>
      </c>
      <c r="AM4772">
        <v>50</v>
      </c>
      <c r="AN4772">
        <v>7</v>
      </c>
      <c r="AO4772">
        <v>603</v>
      </c>
      <c r="AP4772">
        <v>2637</v>
      </c>
      <c r="AQ4772">
        <v>605</v>
      </c>
      <c r="AR4772">
        <v>0</v>
      </c>
      <c r="AS4772">
        <v>277</v>
      </c>
      <c r="AT4772">
        <v>62</v>
      </c>
      <c r="AU4772">
        <v>39</v>
      </c>
      <c r="AV4772">
        <v>11</v>
      </c>
      <c r="AW4772">
        <v>0</v>
      </c>
      <c r="AX4772">
        <v>0</v>
      </c>
      <c r="AY4772">
        <v>417</v>
      </c>
      <c r="AZ4772">
        <v>663</v>
      </c>
      <c r="BA4772">
        <v>406</v>
      </c>
      <c r="BB4772">
        <v>46</v>
      </c>
      <c r="BC4772">
        <v>22</v>
      </c>
      <c r="BD4772">
        <v>8</v>
      </c>
      <c r="BE4772">
        <v>0</v>
      </c>
      <c r="BF4772">
        <v>603</v>
      </c>
      <c r="BG4772">
        <v>21143.94</v>
      </c>
      <c r="BH4772">
        <v>16</v>
      </c>
      <c r="BI4772">
        <v>193</v>
      </c>
      <c r="BJ4772" s="2">
        <v>45944</v>
      </c>
      <c r="BK4772">
        <v>0</v>
      </c>
      <c r="BL4772" s="3" t="str">
        <f>VLOOKUP(O4772,DropDownList!$H$1:$I$7,2,FALSE)</f>
        <v>2022/23</v>
      </c>
      <c r="BM4772" s="3" t="str">
        <f t="shared" si="74"/>
        <v>FISCAL FINES</v>
      </c>
    </row>
    <row r="4773" spans="1:65" x14ac:dyDescent="0.2">
      <c r="A4773">
        <v>2025</v>
      </c>
      <c r="B4773">
        <v>10</v>
      </c>
      <c r="C4773" t="s">
        <v>198</v>
      </c>
      <c r="D4773" t="s">
        <v>214</v>
      </c>
      <c r="E4773" t="s">
        <v>35</v>
      </c>
      <c r="F4773">
        <v>9342</v>
      </c>
      <c r="G4773" t="s">
        <v>141</v>
      </c>
      <c r="H4773" t="s">
        <v>200</v>
      </c>
      <c r="I4773" t="s">
        <v>142</v>
      </c>
      <c r="J4773" s="1">
        <v>45931</v>
      </c>
      <c r="K4773" t="s">
        <v>253</v>
      </c>
      <c r="L4773">
        <v>3</v>
      </c>
      <c r="M4773" t="s">
        <v>429</v>
      </c>
      <c r="N4773" t="s">
        <v>145</v>
      </c>
      <c r="O4773" t="s">
        <v>147</v>
      </c>
      <c r="P4773" t="s">
        <v>154</v>
      </c>
      <c r="Q4773">
        <v>36410.980000000003</v>
      </c>
      <c r="R4773">
        <v>494</v>
      </c>
      <c r="S4773">
        <v>121375.01</v>
      </c>
      <c r="T4773">
        <v>855</v>
      </c>
      <c r="U4773">
        <v>163</v>
      </c>
      <c r="V4773">
        <v>83</v>
      </c>
      <c r="W4773">
        <v>16241.97</v>
      </c>
      <c r="X4773">
        <v>18999.97</v>
      </c>
      <c r="Y4773">
        <v>0</v>
      </c>
      <c r="Z4773">
        <v>0</v>
      </c>
      <c r="AA4773">
        <v>84109.03</v>
      </c>
      <c r="AB4773">
        <v>1059.71</v>
      </c>
      <c r="AC4773">
        <v>77064.13</v>
      </c>
      <c r="AD4773">
        <v>43</v>
      </c>
      <c r="AE4773">
        <v>40</v>
      </c>
      <c r="AF4773">
        <v>326</v>
      </c>
      <c r="AG4773">
        <v>88</v>
      </c>
      <c r="AH4773">
        <v>2</v>
      </c>
      <c r="AI4773">
        <v>75</v>
      </c>
      <c r="AJ4773">
        <v>0</v>
      </c>
      <c r="AK4773">
        <v>0</v>
      </c>
      <c r="AL4773">
        <v>0</v>
      </c>
      <c r="AM4773">
        <v>0</v>
      </c>
      <c r="AN4773">
        <v>0</v>
      </c>
      <c r="AO4773">
        <v>290</v>
      </c>
      <c r="AP4773">
        <v>955</v>
      </c>
      <c r="AQ4773">
        <v>284</v>
      </c>
      <c r="AR4773">
        <v>0</v>
      </c>
      <c r="AS4773">
        <v>121</v>
      </c>
      <c r="AT4773">
        <v>33</v>
      </c>
      <c r="AU4773">
        <v>21</v>
      </c>
      <c r="AV4773">
        <v>7</v>
      </c>
      <c r="AW4773">
        <v>2</v>
      </c>
      <c r="AX4773">
        <v>0</v>
      </c>
      <c r="AY4773">
        <v>106</v>
      </c>
      <c r="AZ4773">
        <v>181</v>
      </c>
      <c r="BA4773">
        <v>85</v>
      </c>
      <c r="BB4773">
        <v>38</v>
      </c>
      <c r="BC4773">
        <v>16</v>
      </c>
      <c r="BD4773">
        <v>17</v>
      </c>
      <c r="BE4773">
        <v>0</v>
      </c>
      <c r="BF4773">
        <v>491</v>
      </c>
      <c r="BG4773">
        <v>19775</v>
      </c>
      <c r="BH4773">
        <v>3</v>
      </c>
      <c r="BI4773">
        <v>160</v>
      </c>
      <c r="BJ4773" s="2">
        <v>45944</v>
      </c>
      <c r="BK4773">
        <v>0</v>
      </c>
      <c r="BL4773" s="3" t="str">
        <f>VLOOKUP(O4773,DropDownList!$H$1:$I$7,2,FALSE)</f>
        <v>2024/25</v>
      </c>
      <c r="BM4773" s="3" t="str">
        <f t="shared" si="74"/>
        <v>JP COURT</v>
      </c>
    </row>
    <row r="4774" spans="1:65" x14ac:dyDescent="0.2">
      <c r="A4774">
        <v>2025</v>
      </c>
      <c r="B4774">
        <v>10</v>
      </c>
      <c r="C4774" t="s">
        <v>198</v>
      </c>
      <c r="D4774" t="s">
        <v>214</v>
      </c>
      <c r="E4774" t="s">
        <v>35</v>
      </c>
      <c r="F4774">
        <v>9342</v>
      </c>
      <c r="G4774" t="s">
        <v>141</v>
      </c>
      <c r="H4774" t="s">
        <v>200</v>
      </c>
      <c r="I4774" t="s">
        <v>142</v>
      </c>
      <c r="J4774" s="1">
        <v>45931</v>
      </c>
      <c r="K4774" t="s">
        <v>253</v>
      </c>
      <c r="L4774">
        <v>3</v>
      </c>
      <c r="M4774" t="s">
        <v>429</v>
      </c>
      <c r="N4774" t="s">
        <v>145</v>
      </c>
      <c r="O4774" t="s">
        <v>156</v>
      </c>
      <c r="P4774" t="s">
        <v>146</v>
      </c>
      <c r="Q4774">
        <v>600.33000000000004</v>
      </c>
      <c r="R4774">
        <v>437</v>
      </c>
      <c r="S4774">
        <v>6770</v>
      </c>
      <c r="T4774">
        <v>175</v>
      </c>
      <c r="U4774">
        <v>80</v>
      </c>
      <c r="V4774">
        <v>15</v>
      </c>
      <c r="W4774">
        <v>290.33</v>
      </c>
      <c r="X4774">
        <v>290.33</v>
      </c>
      <c r="Y4774">
        <v>0</v>
      </c>
      <c r="Z4774">
        <v>0</v>
      </c>
      <c r="AA4774">
        <v>5994.67</v>
      </c>
      <c r="AB4774">
        <v>0</v>
      </c>
      <c r="AC4774">
        <v>0</v>
      </c>
      <c r="AD4774">
        <v>14</v>
      </c>
      <c r="AE4774">
        <v>1</v>
      </c>
      <c r="AF4774">
        <v>391</v>
      </c>
      <c r="AG4774">
        <v>1</v>
      </c>
      <c r="AH4774">
        <v>10</v>
      </c>
      <c r="AI4774">
        <v>34</v>
      </c>
      <c r="AJ4774">
        <v>0</v>
      </c>
      <c r="AK4774">
        <v>0</v>
      </c>
      <c r="AL4774">
        <v>0</v>
      </c>
      <c r="AM4774">
        <v>0</v>
      </c>
      <c r="AN4774">
        <v>0</v>
      </c>
      <c r="AO4774">
        <v>277</v>
      </c>
      <c r="AP4774">
        <v>1032</v>
      </c>
      <c r="AQ4774">
        <v>272</v>
      </c>
      <c r="AR4774">
        <v>0</v>
      </c>
      <c r="AS4774">
        <v>124</v>
      </c>
      <c r="AT4774">
        <v>30</v>
      </c>
      <c r="AU4774">
        <v>34</v>
      </c>
      <c r="AV4774">
        <v>12</v>
      </c>
      <c r="AW4774">
        <v>5</v>
      </c>
      <c r="AX4774">
        <v>0</v>
      </c>
      <c r="AY4774">
        <v>124</v>
      </c>
      <c r="AZ4774">
        <v>203</v>
      </c>
      <c r="BA4774">
        <v>121</v>
      </c>
      <c r="BB4774">
        <v>39</v>
      </c>
      <c r="BC4774">
        <v>15</v>
      </c>
      <c r="BD4774">
        <v>14</v>
      </c>
      <c r="BE4774">
        <v>0</v>
      </c>
      <c r="BF4774">
        <v>431</v>
      </c>
      <c r="BG4774">
        <v>600</v>
      </c>
      <c r="BH4774">
        <v>1</v>
      </c>
      <c r="BI4774">
        <v>80</v>
      </c>
      <c r="BJ4774" s="2">
        <v>45944</v>
      </c>
      <c r="BK4774">
        <v>0</v>
      </c>
      <c r="BL4774" s="3" t="str">
        <f>VLOOKUP(O4774,DropDownList!$H$1:$I$7,2,FALSE)</f>
        <v>2023/24</v>
      </c>
      <c r="BM4774" s="3" t="str">
        <f t="shared" ref="BM4774:BM4837" si="75">IF(RIGHT(P4774,4)="VSUR","VSUR",IF(RIGHT(P4774,4)="CONF","CONF",P4774))</f>
        <v>VSUR</v>
      </c>
    </row>
    <row r="4775" spans="1:65" x14ac:dyDescent="0.2">
      <c r="A4775">
        <v>2025</v>
      </c>
      <c r="B4775">
        <v>10</v>
      </c>
      <c r="C4775" t="s">
        <v>198</v>
      </c>
      <c r="D4775" t="s">
        <v>214</v>
      </c>
      <c r="E4775" t="s">
        <v>35</v>
      </c>
      <c r="F4775">
        <v>9342</v>
      </c>
      <c r="G4775" t="s">
        <v>141</v>
      </c>
      <c r="H4775" t="s">
        <v>200</v>
      </c>
      <c r="I4775" t="s">
        <v>142</v>
      </c>
      <c r="J4775" s="1">
        <v>45931</v>
      </c>
      <c r="K4775" t="s">
        <v>253</v>
      </c>
      <c r="L4775">
        <v>3</v>
      </c>
      <c r="M4775" t="s">
        <v>429</v>
      </c>
      <c r="N4775" t="s">
        <v>145</v>
      </c>
      <c r="O4775" t="s">
        <v>156</v>
      </c>
      <c r="P4775" t="s">
        <v>153</v>
      </c>
      <c r="Q4775">
        <v>90</v>
      </c>
      <c r="R4775">
        <v>3</v>
      </c>
      <c r="S4775">
        <v>135</v>
      </c>
      <c r="T4775">
        <v>0</v>
      </c>
      <c r="U4775">
        <v>2</v>
      </c>
      <c r="V4775">
        <v>2</v>
      </c>
      <c r="W4775">
        <v>90</v>
      </c>
      <c r="X4775">
        <v>90</v>
      </c>
      <c r="Y4775">
        <v>0</v>
      </c>
      <c r="Z4775">
        <v>0</v>
      </c>
      <c r="AA4775">
        <v>45</v>
      </c>
      <c r="AB4775">
        <v>0</v>
      </c>
      <c r="AC4775">
        <v>45</v>
      </c>
      <c r="AD4775">
        <v>2</v>
      </c>
      <c r="AE4775">
        <v>0</v>
      </c>
      <c r="AF4775">
        <v>1</v>
      </c>
      <c r="AG4775">
        <v>0</v>
      </c>
      <c r="AH4775">
        <v>0</v>
      </c>
      <c r="AI4775">
        <v>2</v>
      </c>
      <c r="AJ4775">
        <v>0</v>
      </c>
      <c r="AK4775">
        <v>0</v>
      </c>
      <c r="AL4775">
        <v>0</v>
      </c>
      <c r="AM4775">
        <v>0</v>
      </c>
      <c r="AN4775">
        <v>0</v>
      </c>
      <c r="AO4775">
        <v>2</v>
      </c>
      <c r="AP4775">
        <v>2</v>
      </c>
      <c r="AQ4775">
        <v>2</v>
      </c>
      <c r="AR4775">
        <v>0</v>
      </c>
      <c r="AS4775">
        <v>0</v>
      </c>
      <c r="AT4775">
        <v>0</v>
      </c>
      <c r="AU4775">
        <v>0</v>
      </c>
      <c r="AV4775">
        <v>0</v>
      </c>
      <c r="AW4775">
        <v>0</v>
      </c>
      <c r="AX4775">
        <v>0</v>
      </c>
      <c r="AY4775">
        <v>0</v>
      </c>
      <c r="AZ4775">
        <v>0</v>
      </c>
      <c r="BA4775">
        <v>0</v>
      </c>
      <c r="BB4775">
        <v>0</v>
      </c>
      <c r="BC4775">
        <v>0</v>
      </c>
      <c r="BD4775">
        <v>0</v>
      </c>
      <c r="BE4775">
        <v>0</v>
      </c>
      <c r="BF4775">
        <v>2</v>
      </c>
      <c r="BG4775">
        <v>90</v>
      </c>
      <c r="BH4775">
        <v>0</v>
      </c>
      <c r="BI4775">
        <v>2</v>
      </c>
      <c r="BJ4775" s="2">
        <v>45944</v>
      </c>
      <c r="BK4775">
        <v>0</v>
      </c>
      <c r="BL4775" s="3" t="str">
        <f>VLOOKUP(O4775,DropDownList!$H$1:$I$7,2,FALSE)</f>
        <v>2023/24</v>
      </c>
      <c r="BM4775" s="3" t="str">
        <f t="shared" si="75"/>
        <v>PREG</v>
      </c>
    </row>
    <row r="4776" spans="1:65" x14ac:dyDescent="0.2">
      <c r="A4776">
        <v>2025</v>
      </c>
      <c r="B4776">
        <v>10</v>
      </c>
      <c r="C4776" t="s">
        <v>198</v>
      </c>
      <c r="D4776" t="s">
        <v>214</v>
      </c>
      <c r="E4776" t="s">
        <v>35</v>
      </c>
      <c r="F4776">
        <v>9342</v>
      </c>
      <c r="G4776" t="s">
        <v>141</v>
      </c>
      <c r="H4776" t="s">
        <v>200</v>
      </c>
      <c r="I4776" t="s">
        <v>142</v>
      </c>
      <c r="J4776" s="1">
        <v>45931</v>
      </c>
      <c r="K4776" t="s">
        <v>253</v>
      </c>
      <c r="L4776">
        <v>3</v>
      </c>
      <c r="M4776" t="s">
        <v>429</v>
      </c>
      <c r="N4776" t="s">
        <v>145</v>
      </c>
      <c r="O4776" t="s">
        <v>149</v>
      </c>
      <c r="P4776" t="s">
        <v>146</v>
      </c>
      <c r="Q4776">
        <v>270</v>
      </c>
      <c r="R4776">
        <v>58</v>
      </c>
      <c r="S4776">
        <v>940</v>
      </c>
      <c r="T4776">
        <v>0</v>
      </c>
      <c r="U4776">
        <v>35</v>
      </c>
      <c r="V4776">
        <v>14</v>
      </c>
      <c r="W4776">
        <v>230</v>
      </c>
      <c r="X4776">
        <v>230</v>
      </c>
      <c r="Y4776">
        <v>0</v>
      </c>
      <c r="Z4776">
        <v>0</v>
      </c>
      <c r="AA4776">
        <v>670</v>
      </c>
      <c r="AB4776">
        <v>0</v>
      </c>
      <c r="AC4776">
        <v>0</v>
      </c>
      <c r="AD4776">
        <v>14</v>
      </c>
      <c r="AE4776">
        <v>0</v>
      </c>
      <c r="AF4776">
        <v>40</v>
      </c>
      <c r="AG4776">
        <v>0</v>
      </c>
      <c r="AH4776">
        <v>0</v>
      </c>
      <c r="AI4776">
        <v>18</v>
      </c>
      <c r="AJ4776">
        <v>0</v>
      </c>
      <c r="AK4776">
        <v>0</v>
      </c>
      <c r="AL4776">
        <v>0</v>
      </c>
      <c r="AM4776">
        <v>0</v>
      </c>
      <c r="AN4776">
        <v>0</v>
      </c>
      <c r="AO4776">
        <v>39</v>
      </c>
      <c r="AP4776">
        <v>76</v>
      </c>
      <c r="AQ4776">
        <v>37</v>
      </c>
      <c r="AR4776">
        <v>0</v>
      </c>
      <c r="AS4776">
        <v>12</v>
      </c>
      <c r="AT4776">
        <v>4</v>
      </c>
      <c r="AU4776">
        <v>1</v>
      </c>
      <c r="AV4776">
        <v>0</v>
      </c>
      <c r="AW4776">
        <v>0</v>
      </c>
      <c r="AX4776">
        <v>0</v>
      </c>
      <c r="AY4776">
        <v>3</v>
      </c>
      <c r="AZ4776">
        <v>6</v>
      </c>
      <c r="BA4776">
        <v>2</v>
      </c>
      <c r="BB4776">
        <v>3</v>
      </c>
      <c r="BC4776">
        <v>0</v>
      </c>
      <c r="BD4776">
        <v>1</v>
      </c>
      <c r="BE4776">
        <v>0</v>
      </c>
      <c r="BF4776">
        <v>58</v>
      </c>
      <c r="BG4776">
        <v>270</v>
      </c>
      <c r="BH4776">
        <v>0</v>
      </c>
      <c r="BI4776">
        <v>34</v>
      </c>
      <c r="BJ4776" s="2">
        <v>45944</v>
      </c>
      <c r="BK4776">
        <v>0</v>
      </c>
      <c r="BL4776" s="3" t="str">
        <f>VLOOKUP(O4776,DropDownList!$H$1:$I$7,2,FALSE)</f>
        <v>2025/26</v>
      </c>
      <c r="BM4776" s="3" t="str">
        <f t="shared" si="75"/>
        <v>VSUR</v>
      </c>
    </row>
    <row r="4777" spans="1:65" x14ac:dyDescent="0.2">
      <c r="A4777">
        <v>2025</v>
      </c>
      <c r="B4777">
        <v>10</v>
      </c>
      <c r="C4777" t="s">
        <v>198</v>
      </c>
      <c r="D4777" t="s">
        <v>215</v>
      </c>
      <c r="E4777" t="s">
        <v>35</v>
      </c>
      <c r="F4777">
        <v>9851</v>
      </c>
      <c r="G4777" t="s">
        <v>158</v>
      </c>
      <c r="H4777" t="s">
        <v>200</v>
      </c>
      <c r="I4777" t="s">
        <v>142</v>
      </c>
      <c r="J4777" s="1">
        <v>45931</v>
      </c>
      <c r="K4777" t="s">
        <v>253</v>
      </c>
      <c r="L4777">
        <v>3</v>
      </c>
      <c r="M4777" t="s">
        <v>429</v>
      </c>
      <c r="N4777" t="s">
        <v>145</v>
      </c>
      <c r="O4777" t="s">
        <v>156</v>
      </c>
      <c r="P4777" t="s">
        <v>160</v>
      </c>
      <c r="Q4777">
        <v>52108.89</v>
      </c>
      <c r="R4777">
        <v>753</v>
      </c>
      <c r="S4777">
        <v>363333.8</v>
      </c>
      <c r="T4777">
        <v>29307.29</v>
      </c>
      <c r="U4777">
        <v>194</v>
      </c>
      <c r="V4777">
        <v>88</v>
      </c>
      <c r="W4777">
        <v>25644.16</v>
      </c>
      <c r="X4777">
        <v>26705.73</v>
      </c>
      <c r="Y4777">
        <v>0</v>
      </c>
      <c r="Z4777">
        <v>0</v>
      </c>
      <c r="AA4777">
        <v>281917.62</v>
      </c>
      <c r="AB4777">
        <v>44909.36</v>
      </c>
      <c r="AC4777">
        <v>223127.62</v>
      </c>
      <c r="AD4777">
        <v>36</v>
      </c>
      <c r="AE4777">
        <v>52</v>
      </c>
      <c r="AF4777">
        <v>474</v>
      </c>
      <c r="AG4777">
        <v>137</v>
      </c>
      <c r="AH4777">
        <v>76</v>
      </c>
      <c r="AI4777">
        <v>57</v>
      </c>
      <c r="AJ4777">
        <v>0</v>
      </c>
      <c r="AK4777">
        <v>0</v>
      </c>
      <c r="AL4777">
        <v>0</v>
      </c>
      <c r="AM4777">
        <v>0</v>
      </c>
      <c r="AN4777">
        <v>0</v>
      </c>
      <c r="AO4777">
        <v>520</v>
      </c>
      <c r="AP4777">
        <v>1850</v>
      </c>
      <c r="AQ4777">
        <v>463</v>
      </c>
      <c r="AR4777">
        <v>5</v>
      </c>
      <c r="AS4777">
        <v>177</v>
      </c>
      <c r="AT4777">
        <v>47</v>
      </c>
      <c r="AU4777">
        <v>50</v>
      </c>
      <c r="AV4777">
        <v>21</v>
      </c>
      <c r="AW4777">
        <v>57</v>
      </c>
      <c r="AX4777">
        <v>0</v>
      </c>
      <c r="AY4777">
        <v>277</v>
      </c>
      <c r="AZ4777">
        <v>387</v>
      </c>
      <c r="BA4777">
        <v>216</v>
      </c>
      <c r="BB4777">
        <v>46</v>
      </c>
      <c r="BC4777">
        <v>17</v>
      </c>
      <c r="BD4777">
        <v>19</v>
      </c>
      <c r="BE4777">
        <v>0</v>
      </c>
      <c r="BF4777">
        <v>692</v>
      </c>
      <c r="BG4777">
        <v>22700</v>
      </c>
      <c r="BH4777">
        <v>9</v>
      </c>
      <c r="BI4777">
        <v>181</v>
      </c>
      <c r="BJ4777" s="2">
        <v>45944</v>
      </c>
      <c r="BK4777">
        <v>1</v>
      </c>
      <c r="BL4777" s="3" t="str">
        <f>VLOOKUP(O4777,DropDownList!$H$1:$I$7,2,FALSE)</f>
        <v>2023/24</v>
      </c>
      <c r="BM4777" s="3" t="str">
        <f t="shared" si="75"/>
        <v>SC COURT</v>
      </c>
    </row>
    <row r="4778" spans="1:65" x14ac:dyDescent="0.2">
      <c r="A4778">
        <v>2025</v>
      </c>
      <c r="B4778">
        <v>10</v>
      </c>
      <c r="C4778" t="s">
        <v>198</v>
      </c>
      <c r="D4778" t="s">
        <v>215</v>
      </c>
      <c r="E4778" t="s">
        <v>35</v>
      </c>
      <c r="F4778">
        <v>9851</v>
      </c>
      <c r="G4778" t="s">
        <v>158</v>
      </c>
      <c r="H4778" t="s">
        <v>200</v>
      </c>
      <c r="I4778" t="s">
        <v>142</v>
      </c>
      <c r="J4778" s="1">
        <v>45931</v>
      </c>
      <c r="K4778" t="s">
        <v>253</v>
      </c>
      <c r="L4778">
        <v>3</v>
      </c>
      <c r="M4778" t="s">
        <v>429</v>
      </c>
      <c r="N4778" t="s">
        <v>145</v>
      </c>
      <c r="O4778" t="s">
        <v>155</v>
      </c>
      <c r="P4778" t="s">
        <v>160</v>
      </c>
      <c r="Q4778">
        <v>59560.08</v>
      </c>
      <c r="R4778">
        <v>824</v>
      </c>
      <c r="S4778">
        <v>433307.08</v>
      </c>
      <c r="T4778">
        <v>36767.089999999997</v>
      </c>
      <c r="U4778">
        <v>174</v>
      </c>
      <c r="V4778">
        <v>87</v>
      </c>
      <c r="W4778">
        <v>30063.11</v>
      </c>
      <c r="X4778">
        <v>33454.85</v>
      </c>
      <c r="Y4778">
        <v>0</v>
      </c>
      <c r="Z4778">
        <v>0</v>
      </c>
      <c r="AA4778">
        <v>336979.91</v>
      </c>
      <c r="AB4778">
        <v>22675.09</v>
      </c>
      <c r="AC4778">
        <v>298741.19</v>
      </c>
      <c r="AD4778">
        <v>35</v>
      </c>
      <c r="AE4778">
        <v>52</v>
      </c>
      <c r="AF4778">
        <v>551</v>
      </c>
      <c r="AG4778">
        <v>108</v>
      </c>
      <c r="AH4778">
        <v>66</v>
      </c>
      <c r="AI4778">
        <v>66</v>
      </c>
      <c r="AJ4778">
        <v>0</v>
      </c>
      <c r="AK4778">
        <v>0</v>
      </c>
      <c r="AL4778">
        <v>0</v>
      </c>
      <c r="AM4778">
        <v>0</v>
      </c>
      <c r="AN4778">
        <v>0</v>
      </c>
      <c r="AO4778">
        <v>599</v>
      </c>
      <c r="AP4778">
        <v>2637</v>
      </c>
      <c r="AQ4778">
        <v>536</v>
      </c>
      <c r="AR4778">
        <v>12</v>
      </c>
      <c r="AS4778">
        <v>237</v>
      </c>
      <c r="AT4778">
        <v>96</v>
      </c>
      <c r="AU4778">
        <v>105</v>
      </c>
      <c r="AV4778">
        <v>37</v>
      </c>
      <c r="AW4778">
        <v>55</v>
      </c>
      <c r="AX4778">
        <v>0</v>
      </c>
      <c r="AY4778">
        <v>379</v>
      </c>
      <c r="AZ4778">
        <v>545</v>
      </c>
      <c r="BA4778">
        <v>346</v>
      </c>
      <c r="BB4778">
        <v>79</v>
      </c>
      <c r="BC4778">
        <v>48</v>
      </c>
      <c r="BD4778">
        <v>19</v>
      </c>
      <c r="BE4778">
        <v>0</v>
      </c>
      <c r="BF4778">
        <v>754</v>
      </c>
      <c r="BG4778">
        <v>32020</v>
      </c>
      <c r="BH4778">
        <v>33</v>
      </c>
      <c r="BI4778">
        <v>162</v>
      </c>
      <c r="BJ4778" s="2">
        <v>45944</v>
      </c>
      <c r="BK4778">
        <v>4</v>
      </c>
      <c r="BL4778" s="3" t="str">
        <f>VLOOKUP(O4778,DropDownList!$H$1:$I$7,2,FALSE)</f>
        <v>2022/23</v>
      </c>
      <c r="BM4778" s="3" t="str">
        <f t="shared" si="75"/>
        <v>SC COURT</v>
      </c>
    </row>
    <row r="4779" spans="1:65" x14ac:dyDescent="0.2">
      <c r="A4779">
        <v>2025</v>
      </c>
      <c r="B4779">
        <v>10</v>
      </c>
      <c r="C4779" t="s">
        <v>198</v>
      </c>
      <c r="D4779" t="s">
        <v>215</v>
      </c>
      <c r="E4779" t="s">
        <v>35</v>
      </c>
      <c r="F4779">
        <v>9851</v>
      </c>
      <c r="G4779" t="s">
        <v>158</v>
      </c>
      <c r="H4779" t="s">
        <v>200</v>
      </c>
      <c r="I4779" t="s">
        <v>142</v>
      </c>
      <c r="J4779" s="1">
        <v>45931</v>
      </c>
      <c r="K4779" t="s">
        <v>253</v>
      </c>
      <c r="L4779">
        <v>3</v>
      </c>
      <c r="M4779" t="s">
        <v>429</v>
      </c>
      <c r="N4779" t="s">
        <v>145</v>
      </c>
      <c r="O4779" t="s">
        <v>155</v>
      </c>
      <c r="P4779" t="s">
        <v>161</v>
      </c>
      <c r="Q4779">
        <v>1594.41</v>
      </c>
      <c r="R4779">
        <v>741</v>
      </c>
      <c r="S4779">
        <v>18365</v>
      </c>
      <c r="T4779">
        <v>1266.96</v>
      </c>
      <c r="U4779">
        <v>160</v>
      </c>
      <c r="V4779">
        <v>33</v>
      </c>
      <c r="W4779">
        <v>880</v>
      </c>
      <c r="X4779">
        <v>890</v>
      </c>
      <c r="Y4779">
        <v>0</v>
      </c>
      <c r="Z4779">
        <v>0</v>
      </c>
      <c r="AA4779">
        <v>15503.63</v>
      </c>
      <c r="AB4779">
        <v>0</v>
      </c>
      <c r="AC4779">
        <v>0</v>
      </c>
      <c r="AD4779">
        <v>33</v>
      </c>
      <c r="AE4779">
        <v>0</v>
      </c>
      <c r="AF4779">
        <v>618</v>
      </c>
      <c r="AG4779">
        <v>1</v>
      </c>
      <c r="AH4779">
        <v>54</v>
      </c>
      <c r="AI4779">
        <v>66</v>
      </c>
      <c r="AJ4779">
        <v>0</v>
      </c>
      <c r="AK4779">
        <v>0</v>
      </c>
      <c r="AL4779">
        <v>0</v>
      </c>
      <c r="AM4779">
        <v>0</v>
      </c>
      <c r="AN4779">
        <v>0</v>
      </c>
      <c r="AO4779">
        <v>536</v>
      </c>
      <c r="AP4779">
        <v>2422</v>
      </c>
      <c r="AQ4779">
        <v>495</v>
      </c>
      <c r="AR4779">
        <v>10</v>
      </c>
      <c r="AS4779">
        <v>218</v>
      </c>
      <c r="AT4779">
        <v>86</v>
      </c>
      <c r="AU4779">
        <v>94</v>
      </c>
      <c r="AV4779">
        <v>32</v>
      </c>
      <c r="AW4779">
        <v>45</v>
      </c>
      <c r="AX4779">
        <v>0</v>
      </c>
      <c r="AY4779">
        <v>358</v>
      </c>
      <c r="AZ4779">
        <v>506</v>
      </c>
      <c r="BA4779">
        <v>319</v>
      </c>
      <c r="BB4779">
        <v>71</v>
      </c>
      <c r="BC4779">
        <v>41</v>
      </c>
      <c r="BD4779">
        <v>16</v>
      </c>
      <c r="BE4779">
        <v>0</v>
      </c>
      <c r="BF4779">
        <v>686</v>
      </c>
      <c r="BG4779">
        <v>1590</v>
      </c>
      <c r="BH4779">
        <v>2</v>
      </c>
      <c r="BI4779">
        <v>149</v>
      </c>
      <c r="BJ4779" s="2">
        <v>45944</v>
      </c>
      <c r="BK4779">
        <v>4</v>
      </c>
      <c r="BL4779" s="3" t="str">
        <f>VLOOKUP(O4779,DropDownList!$H$1:$I$7,2,FALSE)</f>
        <v>2022/23</v>
      </c>
      <c r="BM4779" s="3" t="str">
        <f t="shared" si="75"/>
        <v>VSUR</v>
      </c>
    </row>
    <row r="4780" spans="1:65" x14ac:dyDescent="0.2">
      <c r="A4780">
        <v>2025</v>
      </c>
      <c r="B4780">
        <v>10</v>
      </c>
      <c r="C4780" t="s">
        <v>198</v>
      </c>
      <c r="D4780" t="s">
        <v>215</v>
      </c>
      <c r="E4780" t="s">
        <v>35</v>
      </c>
      <c r="F4780">
        <v>9851</v>
      </c>
      <c r="G4780" t="s">
        <v>158</v>
      </c>
      <c r="H4780" t="s">
        <v>200</v>
      </c>
      <c r="I4780" t="s">
        <v>142</v>
      </c>
      <c r="J4780" s="1">
        <v>45931</v>
      </c>
      <c r="K4780" t="s">
        <v>253</v>
      </c>
      <c r="L4780">
        <v>3</v>
      </c>
      <c r="M4780" t="s">
        <v>429</v>
      </c>
      <c r="N4780" t="s">
        <v>145</v>
      </c>
      <c r="O4780" t="s">
        <v>147</v>
      </c>
      <c r="P4780" t="s">
        <v>160</v>
      </c>
      <c r="Q4780">
        <v>108115.51</v>
      </c>
      <c r="R4780">
        <v>695</v>
      </c>
      <c r="S4780">
        <v>350446.91</v>
      </c>
      <c r="T4780">
        <v>25232.61</v>
      </c>
      <c r="U4780">
        <v>300</v>
      </c>
      <c r="V4780">
        <v>131</v>
      </c>
      <c r="W4780">
        <v>37016.980000000003</v>
      </c>
      <c r="X4780">
        <v>51277.43</v>
      </c>
      <c r="Y4780">
        <v>0</v>
      </c>
      <c r="Z4780">
        <v>0</v>
      </c>
      <c r="AA4780">
        <v>217098.79</v>
      </c>
      <c r="AB4780">
        <v>21310.94</v>
      </c>
      <c r="AC4780">
        <v>182889.12</v>
      </c>
      <c r="AD4780">
        <v>53</v>
      </c>
      <c r="AE4780">
        <v>78</v>
      </c>
      <c r="AF4780">
        <v>320</v>
      </c>
      <c r="AG4780">
        <v>188</v>
      </c>
      <c r="AH4780">
        <v>63</v>
      </c>
      <c r="AI4780">
        <v>112</v>
      </c>
      <c r="AJ4780">
        <v>0</v>
      </c>
      <c r="AK4780">
        <v>0</v>
      </c>
      <c r="AL4780">
        <v>0</v>
      </c>
      <c r="AM4780">
        <v>0</v>
      </c>
      <c r="AN4780">
        <v>0</v>
      </c>
      <c r="AO4780">
        <v>471</v>
      </c>
      <c r="AP4780">
        <v>1353</v>
      </c>
      <c r="AQ4780">
        <v>409</v>
      </c>
      <c r="AR4780">
        <v>4</v>
      </c>
      <c r="AS4780">
        <v>136</v>
      </c>
      <c r="AT4780">
        <v>39</v>
      </c>
      <c r="AU4780">
        <v>25</v>
      </c>
      <c r="AV4780">
        <v>3</v>
      </c>
      <c r="AW4780">
        <v>56</v>
      </c>
      <c r="AX4780">
        <v>0</v>
      </c>
      <c r="AY4780">
        <v>195</v>
      </c>
      <c r="AZ4780">
        <v>261</v>
      </c>
      <c r="BA4780">
        <v>106</v>
      </c>
      <c r="BB4780">
        <v>18</v>
      </c>
      <c r="BC4780">
        <v>6</v>
      </c>
      <c r="BD4780">
        <v>29</v>
      </c>
      <c r="BE4780">
        <v>0</v>
      </c>
      <c r="BF4780">
        <v>633</v>
      </c>
      <c r="BG4780">
        <v>48948.91</v>
      </c>
      <c r="BH4780">
        <v>12</v>
      </c>
      <c r="BI4780">
        <v>286</v>
      </c>
      <c r="BJ4780" s="2">
        <v>45944</v>
      </c>
      <c r="BK4780">
        <v>1</v>
      </c>
      <c r="BL4780" s="3" t="str">
        <f>VLOOKUP(O4780,DropDownList!$H$1:$I$7,2,FALSE)</f>
        <v>2024/25</v>
      </c>
      <c r="BM4780" s="3" t="str">
        <f t="shared" si="75"/>
        <v>SC COURT</v>
      </c>
    </row>
    <row r="4781" spans="1:65" x14ac:dyDescent="0.2">
      <c r="A4781">
        <v>2025</v>
      </c>
      <c r="B4781">
        <v>10</v>
      </c>
      <c r="C4781" t="s">
        <v>198</v>
      </c>
      <c r="D4781" t="s">
        <v>215</v>
      </c>
      <c r="E4781" t="s">
        <v>35</v>
      </c>
      <c r="F4781">
        <v>9851</v>
      </c>
      <c r="G4781" t="s">
        <v>158</v>
      </c>
      <c r="H4781" t="s">
        <v>200</v>
      </c>
      <c r="I4781" t="s">
        <v>142</v>
      </c>
      <c r="J4781" s="1">
        <v>45931</v>
      </c>
      <c r="K4781" t="s">
        <v>253</v>
      </c>
      <c r="L4781">
        <v>3</v>
      </c>
      <c r="M4781" t="s">
        <v>429</v>
      </c>
      <c r="N4781" t="s">
        <v>145</v>
      </c>
      <c r="O4781" t="s">
        <v>155</v>
      </c>
      <c r="P4781" t="s">
        <v>159</v>
      </c>
      <c r="Q4781">
        <v>0</v>
      </c>
      <c r="R4781">
        <v>14</v>
      </c>
      <c r="S4781">
        <v>54510.98</v>
      </c>
      <c r="T4781">
        <v>3484.54</v>
      </c>
      <c r="U4781">
        <v>0</v>
      </c>
      <c r="V4781">
        <v>0</v>
      </c>
      <c r="W4781">
        <v>0</v>
      </c>
      <c r="X4781">
        <v>0</v>
      </c>
      <c r="Y4781">
        <v>0</v>
      </c>
      <c r="Z4781">
        <v>0</v>
      </c>
      <c r="AA4781">
        <v>51026.44</v>
      </c>
      <c r="AB4781">
        <v>0</v>
      </c>
      <c r="AC4781">
        <v>0</v>
      </c>
      <c r="AD4781">
        <v>0</v>
      </c>
      <c r="AE4781">
        <v>0</v>
      </c>
      <c r="AF4781">
        <v>9</v>
      </c>
      <c r="AG4781">
        <v>0</v>
      </c>
      <c r="AH4781">
        <v>0</v>
      </c>
      <c r="AI4781">
        <v>0</v>
      </c>
      <c r="AJ4781">
        <v>0</v>
      </c>
      <c r="AK4781">
        <v>0</v>
      </c>
      <c r="AL4781">
        <v>0</v>
      </c>
      <c r="AM4781">
        <v>0</v>
      </c>
      <c r="AN4781">
        <v>0</v>
      </c>
      <c r="AO4781">
        <v>1</v>
      </c>
      <c r="AP4781">
        <v>4</v>
      </c>
      <c r="AQ4781">
        <v>0</v>
      </c>
      <c r="AR4781">
        <v>0</v>
      </c>
      <c r="AS4781">
        <v>0</v>
      </c>
      <c r="AT4781">
        <v>0</v>
      </c>
      <c r="AU4781">
        <v>2</v>
      </c>
      <c r="AV4781">
        <v>1</v>
      </c>
      <c r="AW4781">
        <v>0</v>
      </c>
      <c r="AX4781">
        <v>0</v>
      </c>
      <c r="AY4781">
        <v>0</v>
      </c>
      <c r="AZ4781">
        <v>0</v>
      </c>
      <c r="BA4781">
        <v>0</v>
      </c>
      <c r="BB4781">
        <v>0</v>
      </c>
      <c r="BC4781">
        <v>0</v>
      </c>
      <c r="BD4781">
        <v>0</v>
      </c>
      <c r="BE4781">
        <v>0</v>
      </c>
      <c r="BF4781">
        <v>0</v>
      </c>
      <c r="BG4781">
        <v>0</v>
      </c>
      <c r="BH4781">
        <v>5</v>
      </c>
      <c r="BI4781">
        <v>0</v>
      </c>
      <c r="BJ4781" s="2">
        <v>45944</v>
      </c>
      <c r="BK4781">
        <v>0</v>
      </c>
      <c r="BL4781" s="3" t="str">
        <f>VLOOKUP(O4781,DropDownList!$H$1:$I$7,2,FALSE)</f>
        <v>2022/23</v>
      </c>
      <c r="BM4781" s="3" t="str">
        <f t="shared" si="75"/>
        <v>CONF</v>
      </c>
    </row>
    <row r="4782" spans="1:65" x14ac:dyDescent="0.2">
      <c r="A4782">
        <v>2025</v>
      </c>
      <c r="B4782">
        <v>10</v>
      </c>
      <c r="C4782" t="s">
        <v>198</v>
      </c>
      <c r="D4782" t="s">
        <v>215</v>
      </c>
      <c r="E4782" t="s">
        <v>35</v>
      </c>
      <c r="F4782">
        <v>9851</v>
      </c>
      <c r="G4782" t="s">
        <v>158</v>
      </c>
      <c r="H4782" t="s">
        <v>200</v>
      </c>
      <c r="I4782" t="s">
        <v>142</v>
      </c>
      <c r="J4782" s="1">
        <v>45931</v>
      </c>
      <c r="K4782" t="s">
        <v>253</v>
      </c>
      <c r="L4782">
        <v>3</v>
      </c>
      <c r="M4782" t="s">
        <v>429</v>
      </c>
      <c r="N4782" t="s">
        <v>145</v>
      </c>
      <c r="O4782" t="s">
        <v>149</v>
      </c>
      <c r="P4782" t="s">
        <v>161</v>
      </c>
      <c r="Q4782">
        <v>745</v>
      </c>
      <c r="R4782">
        <v>148</v>
      </c>
      <c r="S4782">
        <v>3960</v>
      </c>
      <c r="T4782">
        <v>40</v>
      </c>
      <c r="U4782">
        <v>107</v>
      </c>
      <c r="V4782">
        <v>24</v>
      </c>
      <c r="W4782">
        <v>535</v>
      </c>
      <c r="X4782">
        <v>535</v>
      </c>
      <c r="Y4782">
        <v>0</v>
      </c>
      <c r="Z4782">
        <v>0</v>
      </c>
      <c r="AA4782">
        <v>3175</v>
      </c>
      <c r="AB4782">
        <v>0</v>
      </c>
      <c r="AC4782">
        <v>0</v>
      </c>
      <c r="AD4782">
        <v>23</v>
      </c>
      <c r="AE4782">
        <v>1</v>
      </c>
      <c r="AF4782">
        <v>110</v>
      </c>
      <c r="AG4782">
        <v>1</v>
      </c>
      <c r="AH4782">
        <v>3</v>
      </c>
      <c r="AI4782">
        <v>34</v>
      </c>
      <c r="AJ4782">
        <v>0</v>
      </c>
      <c r="AK4782">
        <v>0</v>
      </c>
      <c r="AL4782">
        <v>0</v>
      </c>
      <c r="AM4782">
        <v>0</v>
      </c>
      <c r="AN4782">
        <v>0</v>
      </c>
      <c r="AO4782">
        <v>87</v>
      </c>
      <c r="AP4782">
        <v>186</v>
      </c>
      <c r="AQ4782">
        <v>82</v>
      </c>
      <c r="AR4782">
        <v>0</v>
      </c>
      <c r="AS4782">
        <v>30</v>
      </c>
      <c r="AT4782">
        <v>2</v>
      </c>
      <c r="AU4782">
        <v>4</v>
      </c>
      <c r="AV4782">
        <v>1</v>
      </c>
      <c r="AW4782">
        <v>3</v>
      </c>
      <c r="AX4782">
        <v>0</v>
      </c>
      <c r="AY4782">
        <v>14</v>
      </c>
      <c r="AZ4782">
        <v>20</v>
      </c>
      <c r="BA4782">
        <v>4</v>
      </c>
      <c r="BB4782">
        <v>3</v>
      </c>
      <c r="BC4782">
        <v>1</v>
      </c>
      <c r="BD4782">
        <v>5</v>
      </c>
      <c r="BE4782">
        <v>0</v>
      </c>
      <c r="BF4782">
        <v>144</v>
      </c>
      <c r="BG4782">
        <v>710</v>
      </c>
      <c r="BH4782">
        <v>0</v>
      </c>
      <c r="BI4782">
        <v>103</v>
      </c>
      <c r="BJ4782" s="2">
        <v>45944</v>
      </c>
      <c r="BK4782">
        <v>0</v>
      </c>
      <c r="BL4782" s="3" t="str">
        <f>VLOOKUP(O4782,DropDownList!$H$1:$I$7,2,FALSE)</f>
        <v>2025/26</v>
      </c>
      <c r="BM4782" s="3" t="str">
        <f t="shared" si="75"/>
        <v>VSUR</v>
      </c>
    </row>
    <row r="4783" spans="1:65" x14ac:dyDescent="0.2">
      <c r="A4783">
        <v>2025</v>
      </c>
      <c r="B4783">
        <v>10</v>
      </c>
      <c r="C4783" t="s">
        <v>198</v>
      </c>
      <c r="D4783" t="s">
        <v>215</v>
      </c>
      <c r="E4783" t="s">
        <v>35</v>
      </c>
      <c r="F4783">
        <v>9851</v>
      </c>
      <c r="G4783" t="s">
        <v>158</v>
      </c>
      <c r="H4783" t="s">
        <v>200</v>
      </c>
      <c r="I4783" t="s">
        <v>142</v>
      </c>
      <c r="J4783" s="1">
        <v>45931</v>
      </c>
      <c r="K4783" t="s">
        <v>253</v>
      </c>
      <c r="L4783">
        <v>3</v>
      </c>
      <c r="M4783" t="s">
        <v>429</v>
      </c>
      <c r="N4783" t="s">
        <v>145</v>
      </c>
      <c r="O4783" t="s">
        <v>147</v>
      </c>
      <c r="P4783" t="s">
        <v>161</v>
      </c>
      <c r="Q4783">
        <v>2302.9899999999998</v>
      </c>
      <c r="R4783">
        <v>641</v>
      </c>
      <c r="S4783">
        <v>43085.01</v>
      </c>
      <c r="T4783">
        <v>913.29</v>
      </c>
      <c r="U4783">
        <v>282</v>
      </c>
      <c r="V4783">
        <v>55</v>
      </c>
      <c r="W4783">
        <v>1130.99</v>
      </c>
      <c r="X4783">
        <v>1130.99</v>
      </c>
      <c r="Y4783">
        <v>0</v>
      </c>
      <c r="Z4783">
        <v>0</v>
      </c>
      <c r="AA4783">
        <v>39868.730000000003</v>
      </c>
      <c r="AB4783">
        <v>0</v>
      </c>
      <c r="AC4783">
        <v>0</v>
      </c>
      <c r="AD4783">
        <v>52</v>
      </c>
      <c r="AE4783">
        <v>3</v>
      </c>
      <c r="AF4783">
        <v>476</v>
      </c>
      <c r="AG4783">
        <v>7</v>
      </c>
      <c r="AH4783">
        <v>47</v>
      </c>
      <c r="AI4783">
        <v>110</v>
      </c>
      <c r="AJ4783">
        <v>0</v>
      </c>
      <c r="AK4783">
        <v>0</v>
      </c>
      <c r="AL4783">
        <v>0</v>
      </c>
      <c r="AM4783">
        <v>0</v>
      </c>
      <c r="AN4783">
        <v>0</v>
      </c>
      <c r="AO4783">
        <v>431</v>
      </c>
      <c r="AP4783">
        <v>1280</v>
      </c>
      <c r="AQ4783">
        <v>387</v>
      </c>
      <c r="AR4783">
        <v>4</v>
      </c>
      <c r="AS4783">
        <v>130</v>
      </c>
      <c r="AT4783">
        <v>37</v>
      </c>
      <c r="AU4783">
        <v>24</v>
      </c>
      <c r="AV4783">
        <v>3</v>
      </c>
      <c r="AW4783">
        <v>38</v>
      </c>
      <c r="AX4783">
        <v>0</v>
      </c>
      <c r="AY4783">
        <v>189</v>
      </c>
      <c r="AZ4783">
        <v>252</v>
      </c>
      <c r="BA4783">
        <v>101</v>
      </c>
      <c r="BB4783">
        <v>18</v>
      </c>
      <c r="BC4783">
        <v>6</v>
      </c>
      <c r="BD4783">
        <v>27</v>
      </c>
      <c r="BE4783">
        <v>0</v>
      </c>
      <c r="BF4783">
        <v>596</v>
      </c>
      <c r="BG4783">
        <v>2175.0100000000002</v>
      </c>
      <c r="BH4783">
        <v>1</v>
      </c>
      <c r="BI4783">
        <v>269</v>
      </c>
      <c r="BJ4783" s="2">
        <v>45944</v>
      </c>
      <c r="BK4783">
        <v>1</v>
      </c>
      <c r="BL4783" s="3" t="str">
        <f>VLOOKUP(O4783,DropDownList!$H$1:$I$7,2,FALSE)</f>
        <v>2024/25</v>
      </c>
      <c r="BM4783" s="3" t="str">
        <f t="shared" si="75"/>
        <v>VSUR</v>
      </c>
    </row>
    <row r="4784" spans="1:65" x14ac:dyDescent="0.2">
      <c r="A4784">
        <v>2025</v>
      </c>
      <c r="B4784">
        <v>10</v>
      </c>
      <c r="C4784" t="s">
        <v>198</v>
      </c>
      <c r="D4784" t="s">
        <v>215</v>
      </c>
      <c r="E4784" t="s">
        <v>35</v>
      </c>
      <c r="F4784">
        <v>9851</v>
      </c>
      <c r="G4784" t="s">
        <v>158</v>
      </c>
      <c r="H4784" t="s">
        <v>200</v>
      </c>
      <c r="I4784" t="s">
        <v>142</v>
      </c>
      <c r="J4784" s="1">
        <v>45931</v>
      </c>
      <c r="K4784" t="s">
        <v>253</v>
      </c>
      <c r="L4784">
        <v>3</v>
      </c>
      <c r="M4784" t="s">
        <v>429</v>
      </c>
      <c r="N4784" t="s">
        <v>145</v>
      </c>
      <c r="O4784" t="s">
        <v>156</v>
      </c>
      <c r="P4784" t="s">
        <v>161</v>
      </c>
      <c r="Q4784">
        <v>1388.54</v>
      </c>
      <c r="R4784">
        <v>713</v>
      </c>
      <c r="S4784">
        <v>34225</v>
      </c>
      <c r="T4784">
        <v>1340</v>
      </c>
      <c r="U4784">
        <v>187</v>
      </c>
      <c r="V4784">
        <v>38</v>
      </c>
      <c r="W4784">
        <v>884.42</v>
      </c>
      <c r="X4784">
        <v>884.42</v>
      </c>
      <c r="Y4784">
        <v>0</v>
      </c>
      <c r="Z4784">
        <v>0</v>
      </c>
      <c r="AA4784">
        <v>31496.46</v>
      </c>
      <c r="AB4784">
        <v>0</v>
      </c>
      <c r="AC4784">
        <v>0</v>
      </c>
      <c r="AD4784">
        <v>37</v>
      </c>
      <c r="AE4784">
        <v>1</v>
      </c>
      <c r="AF4784">
        <v>576</v>
      </c>
      <c r="AG4784">
        <v>5</v>
      </c>
      <c r="AH4784">
        <v>72</v>
      </c>
      <c r="AI4784">
        <v>60</v>
      </c>
      <c r="AJ4784">
        <v>0</v>
      </c>
      <c r="AK4784">
        <v>0</v>
      </c>
      <c r="AL4784">
        <v>0</v>
      </c>
      <c r="AM4784">
        <v>0</v>
      </c>
      <c r="AN4784">
        <v>0</v>
      </c>
      <c r="AO4784">
        <v>495</v>
      </c>
      <c r="AP4784">
        <v>1792</v>
      </c>
      <c r="AQ4784">
        <v>444</v>
      </c>
      <c r="AR4784">
        <v>5</v>
      </c>
      <c r="AS4784">
        <v>177</v>
      </c>
      <c r="AT4784">
        <v>46</v>
      </c>
      <c r="AU4784">
        <v>49</v>
      </c>
      <c r="AV4784">
        <v>20</v>
      </c>
      <c r="AW4784">
        <v>52</v>
      </c>
      <c r="AX4784">
        <v>0</v>
      </c>
      <c r="AY4784">
        <v>269</v>
      </c>
      <c r="AZ4784">
        <v>376</v>
      </c>
      <c r="BA4784">
        <v>212</v>
      </c>
      <c r="BB4784">
        <v>45</v>
      </c>
      <c r="BC4784">
        <v>17</v>
      </c>
      <c r="BD4784">
        <v>19</v>
      </c>
      <c r="BE4784">
        <v>0</v>
      </c>
      <c r="BF4784">
        <v>656</v>
      </c>
      <c r="BG4784">
        <v>1340</v>
      </c>
      <c r="BH4784">
        <v>0</v>
      </c>
      <c r="BI4784">
        <v>175</v>
      </c>
      <c r="BJ4784" s="2">
        <v>45944</v>
      </c>
      <c r="BK4784">
        <v>1</v>
      </c>
      <c r="BL4784" s="3" t="str">
        <f>VLOOKUP(O4784,DropDownList!$H$1:$I$7,2,FALSE)</f>
        <v>2023/24</v>
      </c>
      <c r="BM4784" s="3" t="str">
        <f t="shared" si="75"/>
        <v>VSUR</v>
      </c>
    </row>
    <row r="4785" spans="1:65" x14ac:dyDescent="0.2">
      <c r="A4785">
        <v>2025</v>
      </c>
      <c r="B4785">
        <v>10</v>
      </c>
      <c r="C4785" t="s">
        <v>198</v>
      </c>
      <c r="D4785" t="s">
        <v>215</v>
      </c>
      <c r="E4785" t="s">
        <v>35</v>
      </c>
      <c r="F4785">
        <v>9851</v>
      </c>
      <c r="G4785" t="s">
        <v>158</v>
      </c>
      <c r="H4785" t="s">
        <v>200</v>
      </c>
      <c r="I4785" t="s">
        <v>142</v>
      </c>
      <c r="J4785" s="1">
        <v>45931</v>
      </c>
      <c r="K4785" t="s">
        <v>253</v>
      </c>
      <c r="L4785">
        <v>3</v>
      </c>
      <c r="M4785" t="s">
        <v>429</v>
      </c>
      <c r="N4785" t="s">
        <v>145</v>
      </c>
      <c r="O4785" t="s">
        <v>156</v>
      </c>
      <c r="P4785" t="s">
        <v>159</v>
      </c>
      <c r="Q4785">
        <v>0</v>
      </c>
      <c r="R4785">
        <v>13</v>
      </c>
      <c r="S4785">
        <v>247676.51</v>
      </c>
      <c r="T4785">
        <v>20985.93</v>
      </c>
      <c r="U4785">
        <v>0</v>
      </c>
      <c r="V4785">
        <v>0</v>
      </c>
      <c r="W4785">
        <v>0</v>
      </c>
      <c r="X4785">
        <v>0</v>
      </c>
      <c r="Y4785">
        <v>0</v>
      </c>
      <c r="Z4785">
        <v>0</v>
      </c>
      <c r="AA4785">
        <v>226690.58</v>
      </c>
      <c r="AB4785">
        <v>0</v>
      </c>
      <c r="AC4785">
        <v>0</v>
      </c>
      <c r="AD4785">
        <v>0</v>
      </c>
      <c r="AE4785">
        <v>0</v>
      </c>
      <c r="AF4785">
        <v>5</v>
      </c>
      <c r="AG4785">
        <v>0</v>
      </c>
      <c r="AH4785">
        <v>0</v>
      </c>
      <c r="AI4785">
        <v>0</v>
      </c>
      <c r="AJ4785">
        <v>0</v>
      </c>
      <c r="AK4785">
        <v>0</v>
      </c>
      <c r="AL4785">
        <v>0</v>
      </c>
      <c r="AM4785">
        <v>0</v>
      </c>
      <c r="AN4785">
        <v>0</v>
      </c>
      <c r="AO4785">
        <v>4</v>
      </c>
      <c r="AP4785">
        <v>4</v>
      </c>
      <c r="AQ4785">
        <v>0</v>
      </c>
      <c r="AR4785">
        <v>0</v>
      </c>
      <c r="AS4785">
        <v>0</v>
      </c>
      <c r="AT4785">
        <v>0</v>
      </c>
      <c r="AU4785">
        <v>2</v>
      </c>
      <c r="AV4785">
        <v>0</v>
      </c>
      <c r="AW4785">
        <v>0</v>
      </c>
      <c r="AX4785">
        <v>0</v>
      </c>
      <c r="AY4785">
        <v>0</v>
      </c>
      <c r="AZ4785">
        <v>0</v>
      </c>
      <c r="BA4785">
        <v>0</v>
      </c>
      <c r="BB4785">
        <v>0</v>
      </c>
      <c r="BC4785">
        <v>0</v>
      </c>
      <c r="BD4785">
        <v>0</v>
      </c>
      <c r="BE4785">
        <v>0</v>
      </c>
      <c r="BF4785">
        <v>0</v>
      </c>
      <c r="BG4785">
        <v>0</v>
      </c>
      <c r="BH4785">
        <v>8</v>
      </c>
      <c r="BI4785">
        <v>0</v>
      </c>
      <c r="BJ4785" s="2">
        <v>45944</v>
      </c>
      <c r="BK4785">
        <v>0</v>
      </c>
      <c r="BL4785" s="3" t="str">
        <f>VLOOKUP(O4785,DropDownList!$H$1:$I$7,2,FALSE)</f>
        <v>2023/24</v>
      </c>
      <c r="BM4785" s="3" t="str">
        <f t="shared" si="75"/>
        <v>CONF</v>
      </c>
    </row>
    <row r="4786" spans="1:65" x14ac:dyDescent="0.2">
      <c r="A4786">
        <v>2025</v>
      </c>
      <c r="B4786">
        <v>10</v>
      </c>
      <c r="C4786" t="s">
        <v>198</v>
      </c>
      <c r="D4786" t="s">
        <v>215</v>
      </c>
      <c r="E4786" t="s">
        <v>35</v>
      </c>
      <c r="F4786">
        <v>9851</v>
      </c>
      <c r="G4786" t="s">
        <v>158</v>
      </c>
      <c r="H4786" t="s">
        <v>200</v>
      </c>
      <c r="I4786" t="s">
        <v>142</v>
      </c>
      <c r="J4786" s="1">
        <v>45931</v>
      </c>
      <c r="K4786" t="s">
        <v>253</v>
      </c>
      <c r="L4786">
        <v>3</v>
      </c>
      <c r="M4786" t="s">
        <v>429</v>
      </c>
      <c r="N4786" t="s">
        <v>145</v>
      </c>
      <c r="O4786" t="s">
        <v>149</v>
      </c>
      <c r="P4786" t="s">
        <v>159</v>
      </c>
      <c r="Q4786">
        <v>51.46</v>
      </c>
      <c r="R4786">
        <v>3</v>
      </c>
      <c r="S4786">
        <v>37665</v>
      </c>
      <c r="T4786">
        <v>0</v>
      </c>
      <c r="U4786">
        <v>1</v>
      </c>
      <c r="V4786">
        <v>0</v>
      </c>
      <c r="W4786">
        <v>0</v>
      </c>
      <c r="X4786">
        <v>0</v>
      </c>
      <c r="Y4786">
        <v>0</v>
      </c>
      <c r="Z4786">
        <v>0</v>
      </c>
      <c r="AA4786">
        <v>37613.54</v>
      </c>
      <c r="AB4786">
        <v>0</v>
      </c>
      <c r="AC4786">
        <v>0</v>
      </c>
      <c r="AD4786">
        <v>0</v>
      </c>
      <c r="AE4786">
        <v>0</v>
      </c>
      <c r="AF4786">
        <v>2</v>
      </c>
      <c r="AG4786">
        <v>1</v>
      </c>
      <c r="AH4786">
        <v>0</v>
      </c>
      <c r="AI4786">
        <v>0</v>
      </c>
      <c r="AJ4786">
        <v>0</v>
      </c>
      <c r="AK4786">
        <v>0</v>
      </c>
      <c r="AL4786">
        <v>0</v>
      </c>
      <c r="AM4786">
        <v>0</v>
      </c>
      <c r="AN4786">
        <v>0</v>
      </c>
      <c r="AO4786">
        <v>0</v>
      </c>
      <c r="AP4786">
        <v>0</v>
      </c>
      <c r="AQ4786">
        <v>0</v>
      </c>
      <c r="AR4786">
        <v>0</v>
      </c>
      <c r="AS4786">
        <v>0</v>
      </c>
      <c r="AT4786">
        <v>0</v>
      </c>
      <c r="AU4786">
        <v>0</v>
      </c>
      <c r="AV4786">
        <v>0</v>
      </c>
      <c r="AW4786">
        <v>0</v>
      </c>
      <c r="AX4786">
        <v>0</v>
      </c>
      <c r="AY4786">
        <v>0</v>
      </c>
      <c r="AZ4786">
        <v>0</v>
      </c>
      <c r="BA4786">
        <v>0</v>
      </c>
      <c r="BB4786">
        <v>0</v>
      </c>
      <c r="BC4786">
        <v>0</v>
      </c>
      <c r="BD4786">
        <v>0</v>
      </c>
      <c r="BE4786">
        <v>0</v>
      </c>
      <c r="BF4786">
        <v>0</v>
      </c>
      <c r="BG4786">
        <v>0</v>
      </c>
      <c r="BH4786">
        <v>0</v>
      </c>
      <c r="BI4786">
        <v>0</v>
      </c>
      <c r="BJ4786" s="2">
        <v>45944</v>
      </c>
      <c r="BK4786">
        <v>0</v>
      </c>
      <c r="BL4786" s="3" t="str">
        <f>VLOOKUP(O4786,DropDownList!$H$1:$I$7,2,FALSE)</f>
        <v>2025/26</v>
      </c>
      <c r="BM4786" s="3" t="str">
        <f t="shared" si="75"/>
        <v>CONF</v>
      </c>
    </row>
    <row r="4787" spans="1:65" x14ac:dyDescent="0.2">
      <c r="A4787">
        <v>2025</v>
      </c>
      <c r="B4787">
        <v>10</v>
      </c>
      <c r="C4787" t="s">
        <v>198</v>
      </c>
      <c r="D4787" t="s">
        <v>215</v>
      </c>
      <c r="E4787" t="s">
        <v>35</v>
      </c>
      <c r="F4787">
        <v>9851</v>
      </c>
      <c r="G4787" t="s">
        <v>158</v>
      </c>
      <c r="H4787" t="s">
        <v>200</v>
      </c>
      <c r="I4787" t="s">
        <v>142</v>
      </c>
      <c r="J4787" s="1">
        <v>45931</v>
      </c>
      <c r="K4787" t="s">
        <v>253</v>
      </c>
      <c r="L4787">
        <v>3</v>
      </c>
      <c r="M4787" t="s">
        <v>429</v>
      </c>
      <c r="N4787" t="s">
        <v>145</v>
      </c>
      <c r="O4787" t="s">
        <v>147</v>
      </c>
      <c r="P4787" t="s">
        <v>159</v>
      </c>
      <c r="Q4787">
        <v>200969.2</v>
      </c>
      <c r="R4787">
        <v>24</v>
      </c>
      <c r="S4787">
        <v>726538.22</v>
      </c>
      <c r="T4787">
        <v>1651.23</v>
      </c>
      <c r="U4787">
        <v>3</v>
      </c>
      <c r="V4787">
        <v>1</v>
      </c>
      <c r="W4787">
        <v>101757.96</v>
      </c>
      <c r="X4787">
        <v>101757.96</v>
      </c>
      <c r="Y4787">
        <v>0</v>
      </c>
      <c r="Z4787">
        <v>0</v>
      </c>
      <c r="AA4787">
        <v>523917.79</v>
      </c>
      <c r="AB4787">
        <v>0</v>
      </c>
      <c r="AC4787">
        <v>0</v>
      </c>
      <c r="AD4787">
        <v>0</v>
      </c>
      <c r="AE4787">
        <v>1</v>
      </c>
      <c r="AF4787">
        <v>15</v>
      </c>
      <c r="AG4787">
        <v>3</v>
      </c>
      <c r="AH4787">
        <v>0</v>
      </c>
      <c r="AI4787">
        <v>0</v>
      </c>
      <c r="AJ4787">
        <v>0</v>
      </c>
      <c r="AK4787">
        <v>0</v>
      </c>
      <c r="AL4787">
        <v>0</v>
      </c>
      <c r="AM4787">
        <v>0</v>
      </c>
      <c r="AN4787">
        <v>0</v>
      </c>
      <c r="AO4787">
        <v>2</v>
      </c>
      <c r="AP4787">
        <v>3</v>
      </c>
      <c r="AQ4787">
        <v>1</v>
      </c>
      <c r="AR4787">
        <v>0</v>
      </c>
      <c r="AS4787">
        <v>0</v>
      </c>
      <c r="AT4787">
        <v>0</v>
      </c>
      <c r="AU4787">
        <v>0</v>
      </c>
      <c r="AV4787">
        <v>0</v>
      </c>
      <c r="AW4787">
        <v>1</v>
      </c>
      <c r="AX4787">
        <v>0</v>
      </c>
      <c r="AY4787">
        <v>0</v>
      </c>
      <c r="AZ4787">
        <v>0</v>
      </c>
      <c r="BA4787">
        <v>0</v>
      </c>
      <c r="BB4787">
        <v>0</v>
      </c>
      <c r="BC4787">
        <v>0</v>
      </c>
      <c r="BD4787">
        <v>0</v>
      </c>
      <c r="BE4787">
        <v>0</v>
      </c>
      <c r="BF4787">
        <v>0</v>
      </c>
      <c r="BG4787">
        <v>0</v>
      </c>
      <c r="BH4787">
        <v>6</v>
      </c>
      <c r="BI4787">
        <v>0</v>
      </c>
      <c r="BJ4787" s="2">
        <v>45944</v>
      </c>
      <c r="BK4787">
        <v>0</v>
      </c>
      <c r="BL4787" s="3" t="str">
        <f>VLOOKUP(O4787,DropDownList!$H$1:$I$7,2,FALSE)</f>
        <v>2024/25</v>
      </c>
      <c r="BM4787" s="3" t="str">
        <f t="shared" si="75"/>
        <v>CONF</v>
      </c>
    </row>
    <row r="4788" spans="1:65" x14ac:dyDescent="0.2">
      <c r="A4788">
        <v>2025</v>
      </c>
      <c r="B4788">
        <v>10</v>
      </c>
      <c r="C4788" t="s">
        <v>198</v>
      </c>
      <c r="D4788" t="s">
        <v>215</v>
      </c>
      <c r="E4788" t="s">
        <v>35</v>
      </c>
      <c r="F4788">
        <v>9851</v>
      </c>
      <c r="G4788" t="s">
        <v>158</v>
      </c>
      <c r="H4788" t="s">
        <v>200</v>
      </c>
      <c r="I4788" t="s">
        <v>142</v>
      </c>
      <c r="J4788" s="1">
        <v>45931</v>
      </c>
      <c r="K4788" t="s">
        <v>253</v>
      </c>
      <c r="L4788">
        <v>3</v>
      </c>
      <c r="M4788" t="s">
        <v>429</v>
      </c>
      <c r="N4788" t="s">
        <v>145</v>
      </c>
      <c r="O4788" t="s">
        <v>149</v>
      </c>
      <c r="P4788" t="s">
        <v>160</v>
      </c>
      <c r="Q4788">
        <v>45303.56</v>
      </c>
      <c r="R4788">
        <v>162</v>
      </c>
      <c r="S4788">
        <v>86295</v>
      </c>
      <c r="T4788">
        <v>840</v>
      </c>
      <c r="U4788">
        <v>119</v>
      </c>
      <c r="V4788">
        <v>62</v>
      </c>
      <c r="W4788">
        <v>12192</v>
      </c>
      <c r="X4788">
        <v>25272</v>
      </c>
      <c r="Y4788">
        <v>0</v>
      </c>
      <c r="Z4788">
        <v>0</v>
      </c>
      <c r="AA4788">
        <v>40151.440000000002</v>
      </c>
      <c r="AB4788">
        <v>2832</v>
      </c>
      <c r="AC4788">
        <v>34144.44</v>
      </c>
      <c r="AD4788">
        <v>29</v>
      </c>
      <c r="AE4788">
        <v>33</v>
      </c>
      <c r="AF4788">
        <v>40</v>
      </c>
      <c r="AG4788">
        <v>79</v>
      </c>
      <c r="AH4788">
        <v>3</v>
      </c>
      <c r="AI4788">
        <v>40</v>
      </c>
      <c r="AJ4788">
        <v>0</v>
      </c>
      <c r="AK4788">
        <v>0</v>
      </c>
      <c r="AL4788">
        <v>0</v>
      </c>
      <c r="AM4788">
        <v>0</v>
      </c>
      <c r="AN4788">
        <v>0</v>
      </c>
      <c r="AO4788">
        <v>98</v>
      </c>
      <c r="AP4788">
        <v>202</v>
      </c>
      <c r="AQ4788">
        <v>86</v>
      </c>
      <c r="AR4788">
        <v>0</v>
      </c>
      <c r="AS4788">
        <v>32</v>
      </c>
      <c r="AT4788">
        <v>2</v>
      </c>
      <c r="AU4788">
        <v>4</v>
      </c>
      <c r="AV4788">
        <v>1</v>
      </c>
      <c r="AW4788">
        <v>10</v>
      </c>
      <c r="AX4788">
        <v>0</v>
      </c>
      <c r="AY4788">
        <v>15</v>
      </c>
      <c r="AZ4788">
        <v>21</v>
      </c>
      <c r="BA4788">
        <v>4</v>
      </c>
      <c r="BB4788">
        <v>3</v>
      </c>
      <c r="BC4788">
        <v>1</v>
      </c>
      <c r="BD4788">
        <v>5</v>
      </c>
      <c r="BE4788">
        <v>0</v>
      </c>
      <c r="BF4788">
        <v>151</v>
      </c>
      <c r="BG4788">
        <v>17435</v>
      </c>
      <c r="BH4788">
        <v>0</v>
      </c>
      <c r="BI4788">
        <v>108</v>
      </c>
      <c r="BJ4788" s="2">
        <v>45944</v>
      </c>
      <c r="BK4788">
        <v>0</v>
      </c>
      <c r="BL4788" s="3" t="str">
        <f>VLOOKUP(O4788,DropDownList!$H$1:$I$7,2,FALSE)</f>
        <v>2025/26</v>
      </c>
      <c r="BM4788" s="3" t="str">
        <f t="shared" si="75"/>
        <v>SC COURT</v>
      </c>
    </row>
    <row r="4789" spans="1:65" x14ac:dyDescent="0.2">
      <c r="A4789">
        <v>2025</v>
      </c>
      <c r="B4789">
        <v>10</v>
      </c>
      <c r="C4789" t="s">
        <v>216</v>
      </c>
      <c r="D4789" t="s">
        <v>217</v>
      </c>
      <c r="E4789" t="s">
        <v>37</v>
      </c>
      <c r="F4789">
        <v>9355</v>
      </c>
      <c r="G4789" t="s">
        <v>141</v>
      </c>
      <c r="H4789" t="s">
        <v>218</v>
      </c>
      <c r="I4789" t="s">
        <v>142</v>
      </c>
      <c r="J4789" s="1">
        <v>45931</v>
      </c>
      <c r="K4789" t="s">
        <v>253</v>
      </c>
      <c r="L4789">
        <v>3</v>
      </c>
      <c r="M4789" t="s">
        <v>429</v>
      </c>
      <c r="N4789" t="s">
        <v>145</v>
      </c>
      <c r="O4789" t="s">
        <v>155</v>
      </c>
      <c r="P4789" t="s">
        <v>150</v>
      </c>
      <c r="Q4789">
        <v>16562</v>
      </c>
      <c r="R4789">
        <v>607</v>
      </c>
      <c r="S4789">
        <v>91918.58</v>
      </c>
      <c r="T4789">
        <v>14328.61</v>
      </c>
      <c r="U4789">
        <v>131</v>
      </c>
      <c r="V4789">
        <v>57</v>
      </c>
      <c r="W4789">
        <v>8537.0400000000009</v>
      </c>
      <c r="X4789">
        <v>8537.0400000000009</v>
      </c>
      <c r="Y4789">
        <v>542</v>
      </c>
      <c r="Z4789">
        <v>77589.97</v>
      </c>
      <c r="AA4789">
        <v>61027.97</v>
      </c>
      <c r="AB4789">
        <v>15797.71</v>
      </c>
      <c r="AC4789">
        <v>45230.26</v>
      </c>
      <c r="AD4789">
        <v>42</v>
      </c>
      <c r="AE4789">
        <v>15</v>
      </c>
      <c r="AF4789">
        <v>398</v>
      </c>
      <c r="AG4789">
        <v>56</v>
      </c>
      <c r="AH4789">
        <v>65</v>
      </c>
      <c r="AI4789">
        <v>75</v>
      </c>
      <c r="AJ4789">
        <v>82</v>
      </c>
      <c r="AK4789">
        <v>44</v>
      </c>
      <c r="AL4789">
        <v>18</v>
      </c>
      <c r="AM4789">
        <v>18</v>
      </c>
      <c r="AN4789">
        <v>3</v>
      </c>
      <c r="AO4789">
        <v>447</v>
      </c>
      <c r="AP4789">
        <v>3545</v>
      </c>
      <c r="AQ4789">
        <v>474</v>
      </c>
      <c r="AR4789">
        <v>1</v>
      </c>
      <c r="AS4789">
        <v>339</v>
      </c>
      <c r="AT4789">
        <v>819</v>
      </c>
      <c r="AU4789">
        <v>5</v>
      </c>
      <c r="AV4789">
        <v>2</v>
      </c>
      <c r="AW4789">
        <v>0</v>
      </c>
      <c r="AX4789">
        <v>0</v>
      </c>
      <c r="AY4789">
        <v>337</v>
      </c>
      <c r="AZ4789">
        <v>847</v>
      </c>
      <c r="BA4789">
        <v>574</v>
      </c>
      <c r="BB4789">
        <v>50</v>
      </c>
      <c r="BC4789">
        <v>17</v>
      </c>
      <c r="BD4789">
        <v>3</v>
      </c>
      <c r="BE4789">
        <v>0</v>
      </c>
      <c r="BF4789">
        <v>453</v>
      </c>
      <c r="BG4789">
        <v>10564.22</v>
      </c>
      <c r="BH4789">
        <v>13</v>
      </c>
      <c r="BI4789">
        <v>131</v>
      </c>
      <c r="BJ4789" s="2">
        <v>45944</v>
      </c>
      <c r="BK4789">
        <v>0</v>
      </c>
      <c r="BL4789" s="3" t="str">
        <f>VLOOKUP(O4789,DropDownList!$H$1:$I$7,2,FALSE)</f>
        <v>2022/23</v>
      </c>
      <c r="BM4789" s="3" t="str">
        <f t="shared" si="75"/>
        <v>FISCAL FINES</v>
      </c>
    </row>
    <row r="4790" spans="1:65" x14ac:dyDescent="0.2">
      <c r="A4790">
        <v>2025</v>
      </c>
      <c r="B4790">
        <v>10</v>
      </c>
      <c r="C4790" t="s">
        <v>216</v>
      </c>
      <c r="D4790" t="s">
        <v>217</v>
      </c>
      <c r="E4790" t="s">
        <v>37</v>
      </c>
      <c r="F4790">
        <v>9355</v>
      </c>
      <c r="G4790" t="s">
        <v>141</v>
      </c>
      <c r="H4790" t="s">
        <v>218</v>
      </c>
      <c r="I4790" t="s">
        <v>142</v>
      </c>
      <c r="J4790" s="1">
        <v>45931</v>
      </c>
      <c r="K4790" t="s">
        <v>253</v>
      </c>
      <c r="L4790">
        <v>3</v>
      </c>
      <c r="M4790" t="s">
        <v>429</v>
      </c>
      <c r="N4790" t="s">
        <v>145</v>
      </c>
      <c r="O4790" t="s">
        <v>155</v>
      </c>
      <c r="P4790" t="s">
        <v>146</v>
      </c>
      <c r="Q4790">
        <v>485.74</v>
      </c>
      <c r="R4790">
        <v>373</v>
      </c>
      <c r="S4790">
        <v>5560</v>
      </c>
      <c r="T4790">
        <v>107.25</v>
      </c>
      <c r="U4790">
        <v>68</v>
      </c>
      <c r="V4790">
        <v>14</v>
      </c>
      <c r="W4790">
        <v>180</v>
      </c>
      <c r="X4790">
        <v>180</v>
      </c>
      <c r="Y4790">
        <v>0</v>
      </c>
      <c r="Z4790">
        <v>0</v>
      </c>
      <c r="AA4790">
        <v>4967.01</v>
      </c>
      <c r="AB4790">
        <v>0</v>
      </c>
      <c r="AC4790">
        <v>0</v>
      </c>
      <c r="AD4790">
        <v>12</v>
      </c>
      <c r="AE4790">
        <v>2</v>
      </c>
      <c r="AF4790">
        <v>331</v>
      </c>
      <c r="AG4790">
        <v>4</v>
      </c>
      <c r="AH4790">
        <v>6</v>
      </c>
      <c r="AI4790">
        <v>30</v>
      </c>
      <c r="AJ4790">
        <v>0</v>
      </c>
      <c r="AK4790">
        <v>0</v>
      </c>
      <c r="AL4790">
        <v>0</v>
      </c>
      <c r="AM4790">
        <v>0</v>
      </c>
      <c r="AN4790">
        <v>0</v>
      </c>
      <c r="AO4790">
        <v>257</v>
      </c>
      <c r="AP4790">
        <v>1771</v>
      </c>
      <c r="AQ4790">
        <v>262</v>
      </c>
      <c r="AR4790">
        <v>0</v>
      </c>
      <c r="AS4790">
        <v>187</v>
      </c>
      <c r="AT4790">
        <v>330</v>
      </c>
      <c r="AU4790">
        <v>18</v>
      </c>
      <c r="AV4790">
        <v>5</v>
      </c>
      <c r="AW4790">
        <v>5</v>
      </c>
      <c r="AX4790">
        <v>0</v>
      </c>
      <c r="AY4790">
        <v>174</v>
      </c>
      <c r="AZ4790">
        <v>384</v>
      </c>
      <c r="BA4790">
        <v>262</v>
      </c>
      <c r="BB4790">
        <v>51</v>
      </c>
      <c r="BC4790">
        <v>24</v>
      </c>
      <c r="BD4790">
        <v>6</v>
      </c>
      <c r="BE4790">
        <v>0</v>
      </c>
      <c r="BF4790">
        <v>365</v>
      </c>
      <c r="BG4790">
        <v>460</v>
      </c>
      <c r="BH4790">
        <v>2</v>
      </c>
      <c r="BI4790">
        <v>67</v>
      </c>
      <c r="BJ4790" s="2">
        <v>45944</v>
      </c>
      <c r="BK4790">
        <v>0</v>
      </c>
      <c r="BL4790" s="3" t="str">
        <f>VLOOKUP(O4790,DropDownList!$H$1:$I$7,2,FALSE)</f>
        <v>2022/23</v>
      </c>
      <c r="BM4790" s="3" t="str">
        <f t="shared" si="75"/>
        <v>VSUR</v>
      </c>
    </row>
    <row r="4791" spans="1:65" x14ac:dyDescent="0.2">
      <c r="A4791">
        <v>2025</v>
      </c>
      <c r="B4791">
        <v>10</v>
      </c>
      <c r="C4791" t="s">
        <v>216</v>
      </c>
      <c r="D4791" t="s">
        <v>217</v>
      </c>
      <c r="E4791" t="s">
        <v>37</v>
      </c>
      <c r="F4791">
        <v>9355</v>
      </c>
      <c r="G4791" t="s">
        <v>141</v>
      </c>
      <c r="H4791" t="s">
        <v>218</v>
      </c>
      <c r="I4791" t="s">
        <v>142</v>
      </c>
      <c r="J4791" s="1">
        <v>45931</v>
      </c>
      <c r="K4791" t="s">
        <v>253</v>
      </c>
      <c r="L4791">
        <v>3</v>
      </c>
      <c r="M4791" t="s">
        <v>429</v>
      </c>
      <c r="N4791" t="s">
        <v>145</v>
      </c>
      <c r="O4791" t="s">
        <v>149</v>
      </c>
      <c r="P4791" t="s">
        <v>150</v>
      </c>
      <c r="Q4791">
        <v>14810.97</v>
      </c>
      <c r="R4791">
        <v>112</v>
      </c>
      <c r="S4791">
        <v>19891.509999999998</v>
      </c>
      <c r="T4791">
        <v>1730.94</v>
      </c>
      <c r="U4791">
        <v>87</v>
      </c>
      <c r="V4791">
        <v>66</v>
      </c>
      <c r="W4791">
        <v>7554.38</v>
      </c>
      <c r="X4791">
        <v>11035.21</v>
      </c>
      <c r="Y4791">
        <v>105</v>
      </c>
      <c r="Z4791">
        <v>18160.57</v>
      </c>
      <c r="AA4791">
        <v>3349.6</v>
      </c>
      <c r="AB4791">
        <v>1010.84</v>
      </c>
      <c r="AC4791">
        <v>2338.7600000000002</v>
      </c>
      <c r="AD4791">
        <v>57</v>
      </c>
      <c r="AE4791">
        <v>9</v>
      </c>
      <c r="AF4791">
        <v>18</v>
      </c>
      <c r="AG4791">
        <v>15</v>
      </c>
      <c r="AH4791">
        <v>7</v>
      </c>
      <c r="AI4791">
        <v>72</v>
      </c>
      <c r="AJ4791">
        <v>9</v>
      </c>
      <c r="AK4791">
        <v>4</v>
      </c>
      <c r="AL4791">
        <v>0</v>
      </c>
      <c r="AM4791">
        <v>2</v>
      </c>
      <c r="AN4791">
        <v>2</v>
      </c>
      <c r="AO4791">
        <v>99</v>
      </c>
      <c r="AP4791">
        <v>256</v>
      </c>
      <c r="AQ4791">
        <v>98</v>
      </c>
      <c r="AR4791">
        <v>4</v>
      </c>
      <c r="AS4791">
        <v>15</v>
      </c>
      <c r="AT4791">
        <v>32</v>
      </c>
      <c r="AU4791">
        <v>1</v>
      </c>
      <c r="AV4791">
        <v>0</v>
      </c>
      <c r="AW4791">
        <v>0</v>
      </c>
      <c r="AX4791">
        <v>0</v>
      </c>
      <c r="AY4791">
        <v>21</v>
      </c>
      <c r="AZ4791">
        <v>47</v>
      </c>
      <c r="BA4791">
        <v>11</v>
      </c>
      <c r="BB4791">
        <v>1</v>
      </c>
      <c r="BC4791">
        <v>0</v>
      </c>
      <c r="BD4791">
        <v>0</v>
      </c>
      <c r="BE4791">
        <v>0</v>
      </c>
      <c r="BF4791">
        <v>98</v>
      </c>
      <c r="BG4791">
        <v>13013.51</v>
      </c>
      <c r="BH4791">
        <v>0</v>
      </c>
      <c r="BI4791">
        <v>87</v>
      </c>
      <c r="BJ4791" s="2">
        <v>45944</v>
      </c>
      <c r="BK4791">
        <v>0</v>
      </c>
      <c r="BL4791" s="3" t="str">
        <f>VLOOKUP(O4791,DropDownList!$H$1:$I$7,2,FALSE)</f>
        <v>2025/26</v>
      </c>
      <c r="BM4791" s="3" t="str">
        <f t="shared" si="75"/>
        <v>FISCAL FINES</v>
      </c>
    </row>
    <row r="4792" spans="1:65" x14ac:dyDescent="0.2">
      <c r="A4792">
        <v>2025</v>
      </c>
      <c r="B4792">
        <v>10</v>
      </c>
      <c r="C4792" t="s">
        <v>216</v>
      </c>
      <c r="D4792" t="s">
        <v>217</v>
      </c>
      <c r="E4792" t="s">
        <v>37</v>
      </c>
      <c r="F4792">
        <v>9355</v>
      </c>
      <c r="G4792" t="s">
        <v>141</v>
      </c>
      <c r="H4792" t="s">
        <v>218</v>
      </c>
      <c r="I4792" t="s">
        <v>142</v>
      </c>
      <c r="J4792" s="1">
        <v>45931</v>
      </c>
      <c r="K4792" t="s">
        <v>253</v>
      </c>
      <c r="L4792">
        <v>3</v>
      </c>
      <c r="M4792" t="s">
        <v>429</v>
      </c>
      <c r="N4792" t="s">
        <v>145</v>
      </c>
      <c r="O4792" t="s">
        <v>149</v>
      </c>
      <c r="P4792" t="s">
        <v>154</v>
      </c>
      <c r="Q4792">
        <v>15076.88</v>
      </c>
      <c r="R4792">
        <v>119</v>
      </c>
      <c r="S4792">
        <v>29636</v>
      </c>
      <c r="T4792">
        <v>0</v>
      </c>
      <c r="U4792">
        <v>69</v>
      </c>
      <c r="V4792">
        <v>43</v>
      </c>
      <c r="W4792">
        <v>6226</v>
      </c>
      <c r="X4792">
        <v>9257</v>
      </c>
      <c r="Y4792">
        <v>0</v>
      </c>
      <c r="Z4792">
        <v>0</v>
      </c>
      <c r="AA4792">
        <v>14559.12</v>
      </c>
      <c r="AB4792">
        <v>60.03</v>
      </c>
      <c r="AC4792">
        <v>13209.09</v>
      </c>
      <c r="AD4792">
        <v>25</v>
      </c>
      <c r="AE4792">
        <v>18</v>
      </c>
      <c r="AF4792">
        <v>50</v>
      </c>
      <c r="AG4792">
        <v>36</v>
      </c>
      <c r="AH4792">
        <v>0</v>
      </c>
      <c r="AI4792">
        <v>33</v>
      </c>
      <c r="AJ4792">
        <v>0</v>
      </c>
      <c r="AK4792">
        <v>0</v>
      </c>
      <c r="AL4792">
        <v>0</v>
      </c>
      <c r="AM4792">
        <v>0</v>
      </c>
      <c r="AN4792">
        <v>0</v>
      </c>
      <c r="AO4792">
        <v>79</v>
      </c>
      <c r="AP4792">
        <v>197</v>
      </c>
      <c r="AQ4792">
        <v>77</v>
      </c>
      <c r="AR4792">
        <v>0</v>
      </c>
      <c r="AS4792">
        <v>16</v>
      </c>
      <c r="AT4792">
        <v>15</v>
      </c>
      <c r="AU4792">
        <v>0</v>
      </c>
      <c r="AV4792">
        <v>0</v>
      </c>
      <c r="AW4792">
        <v>0</v>
      </c>
      <c r="AX4792">
        <v>0</v>
      </c>
      <c r="AY4792">
        <v>18</v>
      </c>
      <c r="AZ4792">
        <v>40</v>
      </c>
      <c r="BA4792">
        <v>9</v>
      </c>
      <c r="BB4792">
        <v>1</v>
      </c>
      <c r="BC4792">
        <v>0</v>
      </c>
      <c r="BD4792">
        <v>0</v>
      </c>
      <c r="BE4792">
        <v>0</v>
      </c>
      <c r="BF4792">
        <v>119</v>
      </c>
      <c r="BG4792">
        <v>8787</v>
      </c>
      <c r="BH4792">
        <v>0</v>
      </c>
      <c r="BI4792">
        <v>69</v>
      </c>
      <c r="BJ4792" s="2">
        <v>45944</v>
      </c>
      <c r="BK4792">
        <v>0</v>
      </c>
      <c r="BL4792" s="3" t="str">
        <f>VLOOKUP(O4792,DropDownList!$H$1:$I$7,2,FALSE)</f>
        <v>2025/26</v>
      </c>
      <c r="BM4792" s="3" t="str">
        <f t="shared" si="75"/>
        <v>JP COURT</v>
      </c>
    </row>
    <row r="4793" spans="1:65" x14ac:dyDescent="0.2">
      <c r="A4793">
        <v>2025</v>
      </c>
      <c r="B4793">
        <v>10</v>
      </c>
      <c r="C4793" t="s">
        <v>216</v>
      </c>
      <c r="D4793" t="s">
        <v>217</v>
      </c>
      <c r="E4793" t="s">
        <v>37</v>
      </c>
      <c r="F4793">
        <v>9355</v>
      </c>
      <c r="G4793" t="s">
        <v>141</v>
      </c>
      <c r="H4793" t="s">
        <v>218</v>
      </c>
      <c r="I4793" t="s">
        <v>142</v>
      </c>
      <c r="J4793" s="1">
        <v>45931</v>
      </c>
      <c r="K4793" t="s">
        <v>253</v>
      </c>
      <c r="L4793">
        <v>3</v>
      </c>
      <c r="M4793" t="s">
        <v>429</v>
      </c>
      <c r="N4793" t="s">
        <v>145</v>
      </c>
      <c r="O4793" t="s">
        <v>149</v>
      </c>
      <c r="P4793" t="s">
        <v>146</v>
      </c>
      <c r="Q4793">
        <v>530</v>
      </c>
      <c r="R4793">
        <v>119</v>
      </c>
      <c r="S4793">
        <v>1820</v>
      </c>
      <c r="T4793">
        <v>0</v>
      </c>
      <c r="U4793">
        <v>69</v>
      </c>
      <c r="V4793">
        <v>25</v>
      </c>
      <c r="W4793">
        <v>410</v>
      </c>
      <c r="X4793">
        <v>410</v>
      </c>
      <c r="Y4793">
        <v>0</v>
      </c>
      <c r="Z4793">
        <v>0</v>
      </c>
      <c r="AA4793">
        <v>1290</v>
      </c>
      <c r="AB4793">
        <v>0</v>
      </c>
      <c r="AC4793">
        <v>0</v>
      </c>
      <c r="AD4793">
        <v>25</v>
      </c>
      <c r="AE4793">
        <v>0</v>
      </c>
      <c r="AF4793">
        <v>85</v>
      </c>
      <c r="AG4793">
        <v>0</v>
      </c>
      <c r="AH4793">
        <v>0</v>
      </c>
      <c r="AI4793">
        <v>34</v>
      </c>
      <c r="AJ4793">
        <v>0</v>
      </c>
      <c r="AK4793">
        <v>0</v>
      </c>
      <c r="AL4793">
        <v>0</v>
      </c>
      <c r="AM4793">
        <v>0</v>
      </c>
      <c r="AN4793">
        <v>0</v>
      </c>
      <c r="AO4793">
        <v>79</v>
      </c>
      <c r="AP4793">
        <v>200</v>
      </c>
      <c r="AQ4793">
        <v>78</v>
      </c>
      <c r="AR4793">
        <v>0</v>
      </c>
      <c r="AS4793">
        <v>16</v>
      </c>
      <c r="AT4793">
        <v>15</v>
      </c>
      <c r="AU4793">
        <v>0</v>
      </c>
      <c r="AV4793">
        <v>0</v>
      </c>
      <c r="AW4793">
        <v>0</v>
      </c>
      <c r="AX4793">
        <v>0</v>
      </c>
      <c r="AY4793">
        <v>19</v>
      </c>
      <c r="AZ4793">
        <v>41</v>
      </c>
      <c r="BA4793">
        <v>9</v>
      </c>
      <c r="BB4793">
        <v>1</v>
      </c>
      <c r="BC4793">
        <v>0</v>
      </c>
      <c r="BD4793">
        <v>0</v>
      </c>
      <c r="BE4793">
        <v>0</v>
      </c>
      <c r="BF4793">
        <v>119</v>
      </c>
      <c r="BG4793">
        <v>530</v>
      </c>
      <c r="BH4793">
        <v>0</v>
      </c>
      <c r="BI4793">
        <v>69</v>
      </c>
      <c r="BJ4793" s="2">
        <v>45944</v>
      </c>
      <c r="BK4793">
        <v>0</v>
      </c>
      <c r="BL4793" s="3" t="str">
        <f>VLOOKUP(O4793,DropDownList!$H$1:$I$7,2,FALSE)</f>
        <v>2025/26</v>
      </c>
      <c r="BM4793" s="3" t="str">
        <f t="shared" si="75"/>
        <v>VSUR</v>
      </c>
    </row>
    <row r="4794" spans="1:65" x14ac:dyDescent="0.2">
      <c r="A4794">
        <v>2025</v>
      </c>
      <c r="B4794">
        <v>10</v>
      </c>
      <c r="C4794" t="s">
        <v>216</v>
      </c>
      <c r="D4794" t="s">
        <v>217</v>
      </c>
      <c r="E4794" t="s">
        <v>37</v>
      </c>
      <c r="F4794">
        <v>9355</v>
      </c>
      <c r="G4794" t="s">
        <v>141</v>
      </c>
      <c r="H4794" t="s">
        <v>218</v>
      </c>
      <c r="I4794" t="s">
        <v>142</v>
      </c>
      <c r="J4794" s="1">
        <v>45931</v>
      </c>
      <c r="K4794" t="s">
        <v>253</v>
      </c>
      <c r="L4794">
        <v>3</v>
      </c>
      <c r="M4794" t="s">
        <v>429</v>
      </c>
      <c r="N4794" t="s">
        <v>145</v>
      </c>
      <c r="O4794" t="s">
        <v>156</v>
      </c>
      <c r="P4794" t="s">
        <v>150</v>
      </c>
      <c r="Q4794">
        <v>28493.52</v>
      </c>
      <c r="R4794">
        <v>608</v>
      </c>
      <c r="S4794">
        <v>107981.03</v>
      </c>
      <c r="T4794">
        <v>18648.810000000001</v>
      </c>
      <c r="U4794">
        <v>179</v>
      </c>
      <c r="V4794">
        <v>73</v>
      </c>
      <c r="W4794">
        <v>12303.29</v>
      </c>
      <c r="X4794">
        <v>12443.33</v>
      </c>
      <c r="Y4794">
        <v>514</v>
      </c>
      <c r="Z4794">
        <v>89332.22</v>
      </c>
      <c r="AA4794">
        <v>60838.7</v>
      </c>
      <c r="AB4794">
        <v>20081.38</v>
      </c>
      <c r="AC4794">
        <v>40757.32</v>
      </c>
      <c r="AD4794">
        <v>55</v>
      </c>
      <c r="AE4794">
        <v>18</v>
      </c>
      <c r="AF4794">
        <v>321</v>
      </c>
      <c r="AG4794">
        <v>77</v>
      </c>
      <c r="AH4794">
        <v>94</v>
      </c>
      <c r="AI4794">
        <v>102</v>
      </c>
      <c r="AJ4794">
        <v>83</v>
      </c>
      <c r="AK4794">
        <v>45</v>
      </c>
      <c r="AL4794">
        <v>15</v>
      </c>
      <c r="AM4794">
        <v>35</v>
      </c>
      <c r="AN4794">
        <v>6</v>
      </c>
      <c r="AO4794">
        <v>457</v>
      </c>
      <c r="AP4794">
        <v>2898</v>
      </c>
      <c r="AQ4794">
        <v>446</v>
      </c>
      <c r="AR4794">
        <v>0</v>
      </c>
      <c r="AS4794">
        <v>324</v>
      </c>
      <c r="AT4794">
        <v>554</v>
      </c>
      <c r="AU4794">
        <v>6</v>
      </c>
      <c r="AV4794">
        <v>5</v>
      </c>
      <c r="AW4794">
        <v>0</v>
      </c>
      <c r="AX4794">
        <v>0</v>
      </c>
      <c r="AY4794">
        <v>302</v>
      </c>
      <c r="AZ4794">
        <v>706</v>
      </c>
      <c r="BA4794">
        <v>420</v>
      </c>
      <c r="BB4794">
        <v>47</v>
      </c>
      <c r="BC4794">
        <v>11</v>
      </c>
      <c r="BD4794">
        <v>3</v>
      </c>
      <c r="BE4794">
        <v>0</v>
      </c>
      <c r="BF4794">
        <v>462</v>
      </c>
      <c r="BG4794">
        <v>18475.3</v>
      </c>
      <c r="BH4794">
        <v>14</v>
      </c>
      <c r="BI4794">
        <v>179</v>
      </c>
      <c r="BJ4794" s="2">
        <v>45944</v>
      </c>
      <c r="BK4794">
        <v>0</v>
      </c>
      <c r="BL4794" s="3" t="str">
        <f>VLOOKUP(O4794,DropDownList!$H$1:$I$7,2,FALSE)</f>
        <v>2023/24</v>
      </c>
      <c r="BM4794" s="3" t="str">
        <f t="shared" si="75"/>
        <v>FISCAL FINES</v>
      </c>
    </row>
    <row r="4795" spans="1:65" x14ac:dyDescent="0.2">
      <c r="A4795">
        <v>2025</v>
      </c>
      <c r="B4795">
        <v>10</v>
      </c>
      <c r="C4795" t="s">
        <v>216</v>
      </c>
      <c r="D4795" t="s">
        <v>217</v>
      </c>
      <c r="E4795" t="s">
        <v>37</v>
      </c>
      <c r="F4795">
        <v>9355</v>
      </c>
      <c r="G4795" t="s">
        <v>141</v>
      </c>
      <c r="H4795" t="s">
        <v>218</v>
      </c>
      <c r="I4795" t="s">
        <v>142</v>
      </c>
      <c r="J4795" s="1">
        <v>45931</v>
      </c>
      <c r="K4795" t="s">
        <v>253</v>
      </c>
      <c r="L4795">
        <v>3</v>
      </c>
      <c r="M4795" t="s">
        <v>429</v>
      </c>
      <c r="N4795" t="s">
        <v>145</v>
      </c>
      <c r="O4795" t="s">
        <v>147</v>
      </c>
      <c r="P4795" t="s">
        <v>150</v>
      </c>
      <c r="Q4795">
        <v>40233.99</v>
      </c>
      <c r="R4795">
        <v>491</v>
      </c>
      <c r="S4795">
        <v>83586.55</v>
      </c>
      <c r="T4795">
        <v>8844.51</v>
      </c>
      <c r="U4795">
        <v>257</v>
      </c>
      <c r="V4795">
        <v>110</v>
      </c>
      <c r="W4795">
        <v>19227.27</v>
      </c>
      <c r="X4795">
        <v>21610.15</v>
      </c>
      <c r="Y4795">
        <v>446</v>
      </c>
      <c r="Z4795">
        <v>74742.039999999994</v>
      </c>
      <c r="AA4795">
        <v>34508.050000000003</v>
      </c>
      <c r="AB4795">
        <v>10169.379999999999</v>
      </c>
      <c r="AC4795">
        <v>24338.67</v>
      </c>
      <c r="AD4795">
        <v>94</v>
      </c>
      <c r="AE4795">
        <v>16</v>
      </c>
      <c r="AF4795">
        <v>188</v>
      </c>
      <c r="AG4795">
        <v>94</v>
      </c>
      <c r="AH4795">
        <v>45</v>
      </c>
      <c r="AI4795">
        <v>163</v>
      </c>
      <c r="AJ4795">
        <v>68</v>
      </c>
      <c r="AK4795">
        <v>36</v>
      </c>
      <c r="AL4795">
        <v>5</v>
      </c>
      <c r="AM4795">
        <v>14</v>
      </c>
      <c r="AN4795">
        <v>4</v>
      </c>
      <c r="AO4795">
        <v>380</v>
      </c>
      <c r="AP4795">
        <v>1682</v>
      </c>
      <c r="AQ4795">
        <v>349</v>
      </c>
      <c r="AR4795">
        <v>1</v>
      </c>
      <c r="AS4795">
        <v>127</v>
      </c>
      <c r="AT4795">
        <v>246</v>
      </c>
      <c r="AU4795">
        <v>2</v>
      </c>
      <c r="AV4795">
        <v>0</v>
      </c>
      <c r="AW4795">
        <v>0</v>
      </c>
      <c r="AX4795">
        <v>0</v>
      </c>
      <c r="AY4795">
        <v>220</v>
      </c>
      <c r="AZ4795">
        <v>454</v>
      </c>
      <c r="BA4795">
        <v>181</v>
      </c>
      <c r="BB4795">
        <v>26</v>
      </c>
      <c r="BC4795">
        <v>3</v>
      </c>
      <c r="BD4795">
        <v>0</v>
      </c>
      <c r="BE4795">
        <v>0</v>
      </c>
      <c r="BF4795">
        <v>380</v>
      </c>
      <c r="BG4795">
        <v>27909.94</v>
      </c>
      <c r="BH4795">
        <v>1</v>
      </c>
      <c r="BI4795">
        <v>256</v>
      </c>
      <c r="BJ4795" s="2">
        <v>45944</v>
      </c>
      <c r="BK4795">
        <v>0</v>
      </c>
      <c r="BL4795" s="3" t="str">
        <f>VLOOKUP(O4795,DropDownList!$H$1:$I$7,2,FALSE)</f>
        <v>2024/25</v>
      </c>
      <c r="BM4795" s="3" t="str">
        <f t="shared" si="75"/>
        <v>FISCAL FINES</v>
      </c>
    </row>
    <row r="4796" spans="1:65" x14ac:dyDescent="0.2">
      <c r="A4796">
        <v>2025</v>
      </c>
      <c r="B4796">
        <v>10</v>
      </c>
      <c r="C4796" t="s">
        <v>216</v>
      </c>
      <c r="D4796" t="s">
        <v>217</v>
      </c>
      <c r="E4796" t="s">
        <v>37</v>
      </c>
      <c r="F4796">
        <v>9355</v>
      </c>
      <c r="G4796" t="s">
        <v>141</v>
      </c>
      <c r="H4796" t="s">
        <v>218</v>
      </c>
      <c r="I4796" t="s">
        <v>142</v>
      </c>
      <c r="J4796" s="1">
        <v>45931</v>
      </c>
      <c r="K4796" t="s">
        <v>253</v>
      </c>
      <c r="L4796">
        <v>3</v>
      </c>
      <c r="M4796" t="s">
        <v>429</v>
      </c>
      <c r="N4796" t="s">
        <v>145</v>
      </c>
      <c r="O4796" t="s">
        <v>156</v>
      </c>
      <c r="P4796" t="s">
        <v>152</v>
      </c>
      <c r="Q4796">
        <v>0</v>
      </c>
      <c r="R4796">
        <v>157</v>
      </c>
      <c r="S4796">
        <v>6280</v>
      </c>
      <c r="T4796">
        <v>4040</v>
      </c>
      <c r="U4796">
        <v>0</v>
      </c>
      <c r="V4796">
        <v>0</v>
      </c>
      <c r="W4796">
        <v>0</v>
      </c>
      <c r="X4796">
        <v>0</v>
      </c>
      <c r="Y4796">
        <v>0</v>
      </c>
      <c r="Z4796">
        <v>0</v>
      </c>
      <c r="AA4796">
        <v>2240</v>
      </c>
      <c r="AB4796">
        <v>0</v>
      </c>
      <c r="AC4796">
        <v>2240</v>
      </c>
      <c r="AD4796">
        <v>0</v>
      </c>
      <c r="AE4796">
        <v>0</v>
      </c>
      <c r="AF4796">
        <v>56</v>
      </c>
      <c r="AG4796">
        <v>0</v>
      </c>
      <c r="AH4796">
        <v>101</v>
      </c>
      <c r="AI4796">
        <v>0</v>
      </c>
      <c r="AJ4796">
        <v>0</v>
      </c>
      <c r="AK4796">
        <v>0</v>
      </c>
      <c r="AL4796">
        <v>0</v>
      </c>
      <c r="AM4796">
        <v>1</v>
      </c>
      <c r="AN4796">
        <v>0</v>
      </c>
      <c r="AO4796">
        <v>0</v>
      </c>
      <c r="AP4796">
        <v>0</v>
      </c>
      <c r="AQ4796">
        <v>0</v>
      </c>
      <c r="AR4796">
        <v>0</v>
      </c>
      <c r="AS4796">
        <v>0</v>
      </c>
      <c r="AT4796">
        <v>0</v>
      </c>
      <c r="AU4796">
        <v>0</v>
      </c>
      <c r="AV4796">
        <v>0</v>
      </c>
      <c r="AW4796">
        <v>0</v>
      </c>
      <c r="AX4796">
        <v>0</v>
      </c>
      <c r="AY4796">
        <v>0</v>
      </c>
      <c r="AZ4796">
        <v>0</v>
      </c>
      <c r="BA4796">
        <v>0</v>
      </c>
      <c r="BB4796">
        <v>0</v>
      </c>
      <c r="BC4796">
        <v>0</v>
      </c>
      <c r="BD4796">
        <v>0</v>
      </c>
      <c r="BE4796">
        <v>0</v>
      </c>
      <c r="BF4796">
        <v>0</v>
      </c>
      <c r="BG4796">
        <v>0</v>
      </c>
      <c r="BH4796">
        <v>0</v>
      </c>
      <c r="BI4796">
        <v>0</v>
      </c>
      <c r="BJ4796" s="2">
        <v>45944</v>
      </c>
      <c r="BK4796">
        <v>0</v>
      </c>
      <c r="BL4796" s="3" t="str">
        <f>VLOOKUP(O4796,DropDownList!$H$1:$I$7,2,FALSE)</f>
        <v>2023/24</v>
      </c>
      <c r="BM4796" s="3" t="str">
        <f t="shared" si="75"/>
        <v>PCOA</v>
      </c>
    </row>
    <row r="4797" spans="1:65" x14ac:dyDescent="0.2">
      <c r="A4797">
        <v>2025</v>
      </c>
      <c r="B4797">
        <v>10</v>
      </c>
      <c r="C4797" t="s">
        <v>216</v>
      </c>
      <c r="D4797" t="s">
        <v>217</v>
      </c>
      <c r="E4797" t="s">
        <v>37</v>
      </c>
      <c r="F4797">
        <v>9355</v>
      </c>
      <c r="G4797" t="s">
        <v>141</v>
      </c>
      <c r="H4797" t="s">
        <v>218</v>
      </c>
      <c r="I4797" t="s">
        <v>142</v>
      </c>
      <c r="J4797" s="1">
        <v>45931</v>
      </c>
      <c r="K4797" t="s">
        <v>253</v>
      </c>
      <c r="L4797">
        <v>3</v>
      </c>
      <c r="M4797" t="s">
        <v>429</v>
      </c>
      <c r="N4797" t="s">
        <v>145</v>
      </c>
      <c r="O4797" t="s">
        <v>155</v>
      </c>
      <c r="P4797" t="s">
        <v>152</v>
      </c>
      <c r="Q4797">
        <v>0</v>
      </c>
      <c r="R4797">
        <v>171</v>
      </c>
      <c r="S4797">
        <v>6840</v>
      </c>
      <c r="T4797">
        <v>4080</v>
      </c>
      <c r="U4797">
        <v>0</v>
      </c>
      <c r="V4797">
        <v>0</v>
      </c>
      <c r="W4797">
        <v>0</v>
      </c>
      <c r="X4797">
        <v>0</v>
      </c>
      <c r="Y4797">
        <v>0</v>
      </c>
      <c r="Z4797">
        <v>0</v>
      </c>
      <c r="AA4797">
        <v>2760</v>
      </c>
      <c r="AB4797">
        <v>0</v>
      </c>
      <c r="AC4797">
        <v>2760</v>
      </c>
      <c r="AD4797">
        <v>0</v>
      </c>
      <c r="AE4797">
        <v>0</v>
      </c>
      <c r="AF4797">
        <v>69</v>
      </c>
      <c r="AG4797">
        <v>0</v>
      </c>
      <c r="AH4797">
        <v>102</v>
      </c>
      <c r="AI4797">
        <v>0</v>
      </c>
      <c r="AJ4797">
        <v>0</v>
      </c>
      <c r="AK4797">
        <v>0</v>
      </c>
      <c r="AL4797">
        <v>0</v>
      </c>
      <c r="AM4797">
        <v>0</v>
      </c>
      <c r="AN4797">
        <v>0</v>
      </c>
      <c r="AO4797">
        <v>0</v>
      </c>
      <c r="AP4797">
        <v>0</v>
      </c>
      <c r="AQ4797">
        <v>0</v>
      </c>
      <c r="AR4797">
        <v>0</v>
      </c>
      <c r="AS4797">
        <v>0</v>
      </c>
      <c r="AT4797">
        <v>0</v>
      </c>
      <c r="AU4797">
        <v>0</v>
      </c>
      <c r="AV4797">
        <v>0</v>
      </c>
      <c r="AW4797">
        <v>0</v>
      </c>
      <c r="AX4797">
        <v>0</v>
      </c>
      <c r="AY4797">
        <v>0</v>
      </c>
      <c r="AZ4797">
        <v>0</v>
      </c>
      <c r="BA4797">
        <v>0</v>
      </c>
      <c r="BB4797">
        <v>0</v>
      </c>
      <c r="BC4797">
        <v>0</v>
      </c>
      <c r="BD4797">
        <v>0</v>
      </c>
      <c r="BE4797">
        <v>0</v>
      </c>
      <c r="BF4797">
        <v>0</v>
      </c>
      <c r="BG4797">
        <v>0</v>
      </c>
      <c r="BH4797">
        <v>0</v>
      </c>
      <c r="BI4797">
        <v>0</v>
      </c>
      <c r="BJ4797" s="2">
        <v>45944</v>
      </c>
      <c r="BK4797">
        <v>0</v>
      </c>
      <c r="BL4797" s="3" t="str">
        <f>VLOOKUP(O4797,DropDownList!$H$1:$I$7,2,FALSE)</f>
        <v>2022/23</v>
      </c>
      <c r="BM4797" s="3" t="str">
        <f t="shared" si="75"/>
        <v>PCOA</v>
      </c>
    </row>
    <row r="4798" spans="1:65" x14ac:dyDescent="0.2">
      <c r="A4798">
        <v>2025</v>
      </c>
      <c r="B4798">
        <v>10</v>
      </c>
      <c r="C4798" t="s">
        <v>216</v>
      </c>
      <c r="D4798" t="s">
        <v>217</v>
      </c>
      <c r="E4798" t="s">
        <v>37</v>
      </c>
      <c r="F4798">
        <v>9355</v>
      </c>
      <c r="G4798" t="s">
        <v>141</v>
      </c>
      <c r="H4798" t="s">
        <v>218</v>
      </c>
      <c r="I4798" t="s">
        <v>142</v>
      </c>
      <c r="J4798" s="1">
        <v>45931</v>
      </c>
      <c r="K4798" t="s">
        <v>253</v>
      </c>
      <c r="L4798">
        <v>3</v>
      </c>
      <c r="M4798" t="s">
        <v>429</v>
      </c>
      <c r="N4798" t="s">
        <v>145</v>
      </c>
      <c r="O4798" t="s">
        <v>156</v>
      </c>
      <c r="P4798" t="s">
        <v>146</v>
      </c>
      <c r="Q4798">
        <v>570</v>
      </c>
      <c r="R4798">
        <v>242</v>
      </c>
      <c r="S4798">
        <v>3930</v>
      </c>
      <c r="T4798">
        <v>10</v>
      </c>
      <c r="U4798">
        <v>81</v>
      </c>
      <c r="V4798">
        <v>12</v>
      </c>
      <c r="W4798">
        <v>230</v>
      </c>
      <c r="X4798">
        <v>230</v>
      </c>
      <c r="Y4798">
        <v>0</v>
      </c>
      <c r="Z4798">
        <v>0</v>
      </c>
      <c r="AA4798">
        <v>3350</v>
      </c>
      <c r="AB4798">
        <v>0</v>
      </c>
      <c r="AC4798">
        <v>0</v>
      </c>
      <c r="AD4798">
        <v>12</v>
      </c>
      <c r="AE4798">
        <v>0</v>
      </c>
      <c r="AF4798">
        <v>207</v>
      </c>
      <c r="AG4798">
        <v>0</v>
      </c>
      <c r="AH4798">
        <v>1</v>
      </c>
      <c r="AI4798">
        <v>34</v>
      </c>
      <c r="AJ4798">
        <v>0</v>
      </c>
      <c r="AK4798">
        <v>0</v>
      </c>
      <c r="AL4798">
        <v>0</v>
      </c>
      <c r="AM4798">
        <v>0</v>
      </c>
      <c r="AN4798">
        <v>0</v>
      </c>
      <c r="AO4798">
        <v>180</v>
      </c>
      <c r="AP4798">
        <v>1083</v>
      </c>
      <c r="AQ4798">
        <v>185</v>
      </c>
      <c r="AR4798">
        <v>0</v>
      </c>
      <c r="AS4798">
        <v>123</v>
      </c>
      <c r="AT4798">
        <v>199</v>
      </c>
      <c r="AU4798">
        <v>5</v>
      </c>
      <c r="AV4798">
        <v>2</v>
      </c>
      <c r="AW4798">
        <v>2</v>
      </c>
      <c r="AX4798">
        <v>0</v>
      </c>
      <c r="AY4798">
        <v>104</v>
      </c>
      <c r="AZ4798">
        <v>246</v>
      </c>
      <c r="BA4798">
        <v>141</v>
      </c>
      <c r="BB4798">
        <v>28</v>
      </c>
      <c r="BC4798">
        <v>3</v>
      </c>
      <c r="BD4798">
        <v>3</v>
      </c>
      <c r="BE4798">
        <v>0</v>
      </c>
      <c r="BF4798">
        <v>240</v>
      </c>
      <c r="BG4798">
        <v>570</v>
      </c>
      <c r="BH4798">
        <v>0</v>
      </c>
      <c r="BI4798">
        <v>79</v>
      </c>
      <c r="BJ4798" s="2">
        <v>45944</v>
      </c>
      <c r="BK4798">
        <v>0</v>
      </c>
      <c r="BL4798" s="3" t="str">
        <f>VLOOKUP(O4798,DropDownList!$H$1:$I$7,2,FALSE)</f>
        <v>2023/24</v>
      </c>
      <c r="BM4798" s="3" t="str">
        <f t="shared" si="75"/>
        <v>VSUR</v>
      </c>
    </row>
    <row r="4799" spans="1:65" x14ac:dyDescent="0.2">
      <c r="A4799">
        <v>2025</v>
      </c>
      <c r="B4799">
        <v>10</v>
      </c>
      <c r="C4799" t="s">
        <v>216</v>
      </c>
      <c r="D4799" t="s">
        <v>217</v>
      </c>
      <c r="E4799" t="s">
        <v>37</v>
      </c>
      <c r="F4799">
        <v>9355</v>
      </c>
      <c r="G4799" t="s">
        <v>141</v>
      </c>
      <c r="H4799" t="s">
        <v>218</v>
      </c>
      <c r="I4799" t="s">
        <v>142</v>
      </c>
      <c r="J4799" s="1">
        <v>45931</v>
      </c>
      <c r="K4799" t="s">
        <v>253</v>
      </c>
      <c r="L4799">
        <v>3</v>
      </c>
      <c r="M4799" t="s">
        <v>429</v>
      </c>
      <c r="N4799" t="s">
        <v>145</v>
      </c>
      <c r="O4799" t="s">
        <v>147</v>
      </c>
      <c r="P4799" t="s">
        <v>153</v>
      </c>
      <c r="Q4799">
        <v>45</v>
      </c>
      <c r="R4799">
        <v>3</v>
      </c>
      <c r="S4799">
        <v>135</v>
      </c>
      <c r="T4799">
        <v>0</v>
      </c>
      <c r="U4799">
        <v>1</v>
      </c>
      <c r="V4799">
        <v>1</v>
      </c>
      <c r="W4799">
        <v>45</v>
      </c>
      <c r="X4799">
        <v>45</v>
      </c>
      <c r="Y4799">
        <v>0</v>
      </c>
      <c r="Z4799">
        <v>0</v>
      </c>
      <c r="AA4799">
        <v>90</v>
      </c>
      <c r="AB4799">
        <v>0</v>
      </c>
      <c r="AC4799">
        <v>90</v>
      </c>
      <c r="AD4799">
        <v>1</v>
      </c>
      <c r="AE4799">
        <v>0</v>
      </c>
      <c r="AF4799">
        <v>2</v>
      </c>
      <c r="AG4799">
        <v>0</v>
      </c>
      <c r="AH4799">
        <v>0</v>
      </c>
      <c r="AI4799">
        <v>1</v>
      </c>
      <c r="AJ4799">
        <v>0</v>
      </c>
      <c r="AK4799">
        <v>0</v>
      </c>
      <c r="AL4799">
        <v>0</v>
      </c>
      <c r="AM4799">
        <v>0</v>
      </c>
      <c r="AN4799">
        <v>0</v>
      </c>
      <c r="AO4799">
        <v>3</v>
      </c>
      <c r="AP4799">
        <v>5</v>
      </c>
      <c r="AQ4799">
        <v>3</v>
      </c>
      <c r="AR4799">
        <v>0</v>
      </c>
      <c r="AS4799">
        <v>0</v>
      </c>
      <c r="AT4799">
        <v>2</v>
      </c>
      <c r="AU4799">
        <v>0</v>
      </c>
      <c r="AV4799">
        <v>0</v>
      </c>
      <c r="AW4799">
        <v>0</v>
      </c>
      <c r="AX4799">
        <v>0</v>
      </c>
      <c r="AY4799">
        <v>0</v>
      </c>
      <c r="AZ4799">
        <v>0</v>
      </c>
      <c r="BA4799">
        <v>0</v>
      </c>
      <c r="BB4799">
        <v>0</v>
      </c>
      <c r="BC4799">
        <v>0</v>
      </c>
      <c r="BD4799">
        <v>0</v>
      </c>
      <c r="BE4799">
        <v>0</v>
      </c>
      <c r="BF4799">
        <v>3</v>
      </c>
      <c r="BG4799">
        <v>45</v>
      </c>
      <c r="BH4799">
        <v>0</v>
      </c>
      <c r="BI4799">
        <v>1</v>
      </c>
      <c r="BJ4799" s="2">
        <v>45944</v>
      </c>
      <c r="BK4799">
        <v>0</v>
      </c>
      <c r="BL4799" s="3" t="str">
        <f>VLOOKUP(O4799,DropDownList!$H$1:$I$7,2,FALSE)</f>
        <v>2024/25</v>
      </c>
      <c r="BM4799" s="3" t="str">
        <f t="shared" si="75"/>
        <v>PREG</v>
      </c>
    </row>
    <row r="4800" spans="1:65" x14ac:dyDescent="0.2">
      <c r="A4800">
        <v>2025</v>
      </c>
      <c r="B4800">
        <v>10</v>
      </c>
      <c r="C4800" t="s">
        <v>216</v>
      </c>
      <c r="D4800" t="s">
        <v>217</v>
      </c>
      <c r="E4800" t="s">
        <v>37</v>
      </c>
      <c r="F4800">
        <v>9355</v>
      </c>
      <c r="G4800" t="s">
        <v>141</v>
      </c>
      <c r="H4800" t="s">
        <v>218</v>
      </c>
      <c r="I4800" t="s">
        <v>142</v>
      </c>
      <c r="J4800" s="1">
        <v>45931</v>
      </c>
      <c r="K4800" t="s">
        <v>253</v>
      </c>
      <c r="L4800">
        <v>3</v>
      </c>
      <c r="M4800" t="s">
        <v>429</v>
      </c>
      <c r="N4800" t="s">
        <v>145</v>
      </c>
      <c r="O4800" t="s">
        <v>156</v>
      </c>
      <c r="P4800" t="s">
        <v>148</v>
      </c>
      <c r="Q4800">
        <v>1870.56</v>
      </c>
      <c r="R4800">
        <v>97</v>
      </c>
      <c r="S4800">
        <v>5820</v>
      </c>
      <c r="T4800">
        <v>605</v>
      </c>
      <c r="U4800">
        <v>35</v>
      </c>
      <c r="V4800">
        <v>12</v>
      </c>
      <c r="W4800">
        <v>683.12</v>
      </c>
      <c r="X4800">
        <v>683.12</v>
      </c>
      <c r="Y4800">
        <v>0</v>
      </c>
      <c r="Z4800">
        <v>0</v>
      </c>
      <c r="AA4800">
        <v>3344.44</v>
      </c>
      <c r="AB4800">
        <v>0</v>
      </c>
      <c r="AC4800">
        <v>3344.44</v>
      </c>
      <c r="AD4800">
        <v>11</v>
      </c>
      <c r="AE4800">
        <v>1</v>
      </c>
      <c r="AF4800">
        <v>51</v>
      </c>
      <c r="AG4800">
        <v>7</v>
      </c>
      <c r="AH4800">
        <v>10</v>
      </c>
      <c r="AI4800">
        <v>28</v>
      </c>
      <c r="AJ4800">
        <v>0</v>
      </c>
      <c r="AK4800">
        <v>0</v>
      </c>
      <c r="AL4800">
        <v>0</v>
      </c>
      <c r="AM4800">
        <v>0</v>
      </c>
      <c r="AN4800">
        <v>0</v>
      </c>
      <c r="AO4800">
        <v>90</v>
      </c>
      <c r="AP4800">
        <v>571</v>
      </c>
      <c r="AQ4800">
        <v>97</v>
      </c>
      <c r="AR4800">
        <v>0</v>
      </c>
      <c r="AS4800">
        <v>29</v>
      </c>
      <c r="AT4800">
        <v>98</v>
      </c>
      <c r="AU4800">
        <v>0</v>
      </c>
      <c r="AV4800">
        <v>0</v>
      </c>
      <c r="AW4800">
        <v>0</v>
      </c>
      <c r="AX4800">
        <v>0</v>
      </c>
      <c r="AY4800">
        <v>81</v>
      </c>
      <c r="AZ4800">
        <v>161</v>
      </c>
      <c r="BA4800">
        <v>93</v>
      </c>
      <c r="BB4800">
        <v>1</v>
      </c>
      <c r="BC4800">
        <v>0</v>
      </c>
      <c r="BD4800">
        <v>0</v>
      </c>
      <c r="BE4800">
        <v>0</v>
      </c>
      <c r="BF4800">
        <v>94</v>
      </c>
      <c r="BG4800">
        <v>1680</v>
      </c>
      <c r="BH4800">
        <v>1</v>
      </c>
      <c r="BI4800">
        <v>35</v>
      </c>
      <c r="BJ4800" s="2">
        <v>45944</v>
      </c>
      <c r="BK4800">
        <v>0</v>
      </c>
      <c r="BL4800" s="3" t="str">
        <f>VLOOKUP(O4800,DropDownList!$H$1:$I$7,2,FALSE)</f>
        <v>2023/24</v>
      </c>
      <c r="BM4800" s="3" t="str">
        <f t="shared" si="75"/>
        <v>PRAS</v>
      </c>
    </row>
    <row r="4801" spans="1:65" x14ac:dyDescent="0.2">
      <c r="A4801">
        <v>2025</v>
      </c>
      <c r="B4801">
        <v>10</v>
      </c>
      <c r="C4801" t="s">
        <v>216</v>
      </c>
      <c r="D4801" t="s">
        <v>217</v>
      </c>
      <c r="E4801" t="s">
        <v>37</v>
      </c>
      <c r="F4801">
        <v>9355</v>
      </c>
      <c r="G4801" t="s">
        <v>141</v>
      </c>
      <c r="H4801" t="s">
        <v>218</v>
      </c>
      <c r="I4801" t="s">
        <v>142</v>
      </c>
      <c r="J4801" s="1">
        <v>45931</v>
      </c>
      <c r="K4801" t="s">
        <v>253</v>
      </c>
      <c r="L4801">
        <v>3</v>
      </c>
      <c r="M4801" t="s">
        <v>429</v>
      </c>
      <c r="N4801" t="s">
        <v>145</v>
      </c>
      <c r="O4801" t="s">
        <v>147</v>
      </c>
      <c r="P4801" t="s">
        <v>154</v>
      </c>
      <c r="Q4801">
        <v>27765.74</v>
      </c>
      <c r="R4801">
        <v>310</v>
      </c>
      <c r="S4801">
        <v>80691.34</v>
      </c>
      <c r="T4801">
        <v>2370</v>
      </c>
      <c r="U4801">
        <v>129</v>
      </c>
      <c r="V4801">
        <v>53</v>
      </c>
      <c r="W4801">
        <v>11135.37</v>
      </c>
      <c r="X4801">
        <v>12496.37</v>
      </c>
      <c r="Y4801">
        <v>0</v>
      </c>
      <c r="Z4801">
        <v>0</v>
      </c>
      <c r="AA4801">
        <v>50555.6</v>
      </c>
      <c r="AB4801">
        <v>674.23</v>
      </c>
      <c r="AC4801">
        <v>45851.7</v>
      </c>
      <c r="AD4801">
        <v>21</v>
      </c>
      <c r="AE4801">
        <v>32</v>
      </c>
      <c r="AF4801">
        <v>175</v>
      </c>
      <c r="AG4801">
        <v>82</v>
      </c>
      <c r="AH4801">
        <v>3</v>
      </c>
      <c r="AI4801">
        <v>47</v>
      </c>
      <c r="AJ4801">
        <v>0</v>
      </c>
      <c r="AK4801">
        <v>0</v>
      </c>
      <c r="AL4801">
        <v>0</v>
      </c>
      <c r="AM4801">
        <v>0</v>
      </c>
      <c r="AN4801">
        <v>0</v>
      </c>
      <c r="AO4801">
        <v>196</v>
      </c>
      <c r="AP4801">
        <v>830</v>
      </c>
      <c r="AQ4801">
        <v>154</v>
      </c>
      <c r="AR4801">
        <v>0</v>
      </c>
      <c r="AS4801">
        <v>78</v>
      </c>
      <c r="AT4801">
        <v>148</v>
      </c>
      <c r="AU4801">
        <v>4</v>
      </c>
      <c r="AV4801">
        <v>1</v>
      </c>
      <c r="AW4801">
        <v>5</v>
      </c>
      <c r="AX4801">
        <v>0</v>
      </c>
      <c r="AY4801">
        <v>96</v>
      </c>
      <c r="AZ4801">
        <v>198</v>
      </c>
      <c r="BA4801">
        <v>76</v>
      </c>
      <c r="BB4801">
        <v>20</v>
      </c>
      <c r="BC4801">
        <v>5</v>
      </c>
      <c r="BD4801">
        <v>5</v>
      </c>
      <c r="BE4801">
        <v>0</v>
      </c>
      <c r="BF4801">
        <v>305</v>
      </c>
      <c r="BG4801">
        <v>13067.11</v>
      </c>
      <c r="BH4801">
        <v>3</v>
      </c>
      <c r="BI4801">
        <v>129</v>
      </c>
      <c r="BJ4801" s="2">
        <v>45944</v>
      </c>
      <c r="BK4801">
        <v>0</v>
      </c>
      <c r="BL4801" s="3" t="str">
        <f>VLOOKUP(O4801,DropDownList!$H$1:$I$7,2,FALSE)</f>
        <v>2024/25</v>
      </c>
      <c r="BM4801" s="3" t="str">
        <f t="shared" si="75"/>
        <v>JP COURT</v>
      </c>
    </row>
    <row r="4802" spans="1:65" x14ac:dyDescent="0.2">
      <c r="A4802">
        <v>2025</v>
      </c>
      <c r="B4802">
        <v>10</v>
      </c>
      <c r="C4802" t="s">
        <v>216</v>
      </c>
      <c r="D4802" t="s">
        <v>217</v>
      </c>
      <c r="E4802" t="s">
        <v>37</v>
      </c>
      <c r="F4802">
        <v>9355</v>
      </c>
      <c r="G4802" t="s">
        <v>141</v>
      </c>
      <c r="H4802" t="s">
        <v>218</v>
      </c>
      <c r="I4802" t="s">
        <v>142</v>
      </c>
      <c r="J4802" s="1">
        <v>45931</v>
      </c>
      <c r="K4802" t="s">
        <v>253</v>
      </c>
      <c r="L4802">
        <v>3</v>
      </c>
      <c r="M4802" t="s">
        <v>429</v>
      </c>
      <c r="N4802" t="s">
        <v>145</v>
      </c>
      <c r="O4802" t="s">
        <v>156</v>
      </c>
      <c r="P4802" t="s">
        <v>154</v>
      </c>
      <c r="Q4802">
        <v>18003.64</v>
      </c>
      <c r="R4802">
        <v>244</v>
      </c>
      <c r="S4802">
        <v>66985.5</v>
      </c>
      <c r="T4802">
        <v>918.78</v>
      </c>
      <c r="U4802">
        <v>82</v>
      </c>
      <c r="V4802">
        <v>25</v>
      </c>
      <c r="W4802">
        <v>6257.97</v>
      </c>
      <c r="X4802">
        <v>6427.97</v>
      </c>
      <c r="Y4802">
        <v>0</v>
      </c>
      <c r="Z4802">
        <v>0</v>
      </c>
      <c r="AA4802">
        <v>48063.08</v>
      </c>
      <c r="AB4802">
        <v>974.5</v>
      </c>
      <c r="AC4802">
        <v>43738.58</v>
      </c>
      <c r="AD4802">
        <v>11</v>
      </c>
      <c r="AE4802">
        <v>14</v>
      </c>
      <c r="AF4802">
        <v>158</v>
      </c>
      <c r="AG4802">
        <v>50</v>
      </c>
      <c r="AH4802">
        <v>1</v>
      </c>
      <c r="AI4802">
        <v>32</v>
      </c>
      <c r="AJ4802">
        <v>0</v>
      </c>
      <c r="AK4802">
        <v>0</v>
      </c>
      <c r="AL4802">
        <v>0</v>
      </c>
      <c r="AM4802">
        <v>0</v>
      </c>
      <c r="AN4802">
        <v>0</v>
      </c>
      <c r="AO4802">
        <v>182</v>
      </c>
      <c r="AP4802">
        <v>1094</v>
      </c>
      <c r="AQ4802">
        <v>187</v>
      </c>
      <c r="AR4802">
        <v>0</v>
      </c>
      <c r="AS4802">
        <v>125</v>
      </c>
      <c r="AT4802">
        <v>200</v>
      </c>
      <c r="AU4802">
        <v>5</v>
      </c>
      <c r="AV4802">
        <v>2</v>
      </c>
      <c r="AW4802">
        <v>2</v>
      </c>
      <c r="AX4802">
        <v>0</v>
      </c>
      <c r="AY4802">
        <v>105</v>
      </c>
      <c r="AZ4802">
        <v>247</v>
      </c>
      <c r="BA4802">
        <v>142</v>
      </c>
      <c r="BB4802">
        <v>29</v>
      </c>
      <c r="BC4802">
        <v>4</v>
      </c>
      <c r="BD4802">
        <v>3</v>
      </c>
      <c r="BE4802">
        <v>0</v>
      </c>
      <c r="BF4802">
        <v>242</v>
      </c>
      <c r="BG4802">
        <v>10090</v>
      </c>
      <c r="BH4802">
        <v>3</v>
      </c>
      <c r="BI4802">
        <v>80</v>
      </c>
      <c r="BJ4802" s="2">
        <v>45944</v>
      </c>
      <c r="BK4802">
        <v>0</v>
      </c>
      <c r="BL4802" s="3" t="str">
        <f>VLOOKUP(O4802,DropDownList!$H$1:$I$7,2,FALSE)</f>
        <v>2023/24</v>
      </c>
      <c r="BM4802" s="3" t="str">
        <f t="shared" si="75"/>
        <v>JP COURT</v>
      </c>
    </row>
    <row r="4803" spans="1:65" x14ac:dyDescent="0.2">
      <c r="A4803">
        <v>2025</v>
      </c>
      <c r="B4803">
        <v>10</v>
      </c>
      <c r="C4803" t="s">
        <v>216</v>
      </c>
      <c r="D4803" t="s">
        <v>217</v>
      </c>
      <c r="E4803" t="s">
        <v>37</v>
      </c>
      <c r="F4803">
        <v>9355</v>
      </c>
      <c r="G4803" t="s">
        <v>141</v>
      </c>
      <c r="H4803" t="s">
        <v>218</v>
      </c>
      <c r="I4803" t="s">
        <v>142</v>
      </c>
      <c r="J4803" s="1">
        <v>45931</v>
      </c>
      <c r="K4803" t="s">
        <v>253</v>
      </c>
      <c r="L4803">
        <v>3</v>
      </c>
      <c r="M4803" t="s">
        <v>429</v>
      </c>
      <c r="N4803" t="s">
        <v>145</v>
      </c>
      <c r="O4803" t="s">
        <v>149</v>
      </c>
      <c r="P4803" t="s">
        <v>148</v>
      </c>
      <c r="Q4803">
        <v>1380</v>
      </c>
      <c r="R4803">
        <v>28</v>
      </c>
      <c r="S4803">
        <v>1680</v>
      </c>
      <c r="T4803">
        <v>0</v>
      </c>
      <c r="U4803">
        <v>23</v>
      </c>
      <c r="V4803">
        <v>17</v>
      </c>
      <c r="W4803">
        <v>1020</v>
      </c>
      <c r="X4803">
        <v>1020</v>
      </c>
      <c r="Y4803">
        <v>0</v>
      </c>
      <c r="Z4803">
        <v>0</v>
      </c>
      <c r="AA4803">
        <v>300</v>
      </c>
      <c r="AB4803">
        <v>0</v>
      </c>
      <c r="AC4803">
        <v>300</v>
      </c>
      <c r="AD4803">
        <v>17</v>
      </c>
      <c r="AE4803">
        <v>0</v>
      </c>
      <c r="AF4803">
        <v>5</v>
      </c>
      <c r="AG4803">
        <v>0</v>
      </c>
      <c r="AH4803">
        <v>0</v>
      </c>
      <c r="AI4803">
        <v>23</v>
      </c>
      <c r="AJ4803">
        <v>0</v>
      </c>
      <c r="AK4803">
        <v>0</v>
      </c>
      <c r="AL4803">
        <v>0</v>
      </c>
      <c r="AM4803">
        <v>0</v>
      </c>
      <c r="AN4803">
        <v>0</v>
      </c>
      <c r="AO4803">
        <v>25</v>
      </c>
      <c r="AP4803">
        <v>61</v>
      </c>
      <c r="AQ4803">
        <v>25</v>
      </c>
      <c r="AR4803">
        <v>0</v>
      </c>
      <c r="AS4803">
        <v>3</v>
      </c>
      <c r="AT4803">
        <v>2</v>
      </c>
      <c r="AU4803">
        <v>0</v>
      </c>
      <c r="AV4803">
        <v>0</v>
      </c>
      <c r="AW4803">
        <v>0</v>
      </c>
      <c r="AX4803">
        <v>0</v>
      </c>
      <c r="AY4803">
        <v>6</v>
      </c>
      <c r="AZ4803">
        <v>10</v>
      </c>
      <c r="BA4803">
        <v>0</v>
      </c>
      <c r="BB4803">
        <v>0</v>
      </c>
      <c r="BC4803">
        <v>0</v>
      </c>
      <c r="BD4803">
        <v>0</v>
      </c>
      <c r="BE4803">
        <v>0</v>
      </c>
      <c r="BF4803">
        <v>27</v>
      </c>
      <c r="BG4803">
        <v>1380</v>
      </c>
      <c r="BH4803">
        <v>0</v>
      </c>
      <c r="BI4803">
        <v>23</v>
      </c>
      <c r="BJ4803" s="2">
        <v>45944</v>
      </c>
      <c r="BK4803">
        <v>0</v>
      </c>
      <c r="BL4803" s="3" t="str">
        <f>VLOOKUP(O4803,DropDownList!$H$1:$I$7,2,FALSE)</f>
        <v>2025/26</v>
      </c>
      <c r="BM4803" s="3" t="str">
        <f t="shared" si="75"/>
        <v>PRAS</v>
      </c>
    </row>
    <row r="4804" spans="1:65" x14ac:dyDescent="0.2">
      <c r="A4804">
        <v>2025</v>
      </c>
      <c r="B4804">
        <v>10</v>
      </c>
      <c r="C4804" t="s">
        <v>216</v>
      </c>
      <c r="D4804" t="s">
        <v>217</v>
      </c>
      <c r="E4804" t="s">
        <v>37</v>
      </c>
      <c r="F4804">
        <v>9355</v>
      </c>
      <c r="G4804" t="s">
        <v>141</v>
      </c>
      <c r="H4804" t="s">
        <v>218</v>
      </c>
      <c r="I4804" t="s">
        <v>142</v>
      </c>
      <c r="J4804" s="1">
        <v>45931</v>
      </c>
      <c r="K4804" t="s">
        <v>253</v>
      </c>
      <c r="L4804">
        <v>3</v>
      </c>
      <c r="M4804" t="s">
        <v>429</v>
      </c>
      <c r="N4804" t="s">
        <v>145</v>
      </c>
      <c r="O4804" t="s">
        <v>147</v>
      </c>
      <c r="P4804" t="s">
        <v>152</v>
      </c>
      <c r="Q4804">
        <v>0</v>
      </c>
      <c r="R4804">
        <v>117</v>
      </c>
      <c r="S4804">
        <v>4680</v>
      </c>
      <c r="T4804">
        <v>2880</v>
      </c>
      <c r="U4804">
        <v>0</v>
      </c>
      <c r="V4804">
        <v>0</v>
      </c>
      <c r="W4804">
        <v>0</v>
      </c>
      <c r="X4804">
        <v>0</v>
      </c>
      <c r="Y4804">
        <v>0</v>
      </c>
      <c r="Z4804">
        <v>0</v>
      </c>
      <c r="AA4804">
        <v>1800</v>
      </c>
      <c r="AB4804">
        <v>0</v>
      </c>
      <c r="AC4804">
        <v>1800</v>
      </c>
      <c r="AD4804">
        <v>0</v>
      </c>
      <c r="AE4804">
        <v>0</v>
      </c>
      <c r="AF4804">
        <v>45</v>
      </c>
      <c r="AG4804">
        <v>0</v>
      </c>
      <c r="AH4804">
        <v>72</v>
      </c>
      <c r="AI4804">
        <v>0</v>
      </c>
      <c r="AJ4804">
        <v>0</v>
      </c>
      <c r="AK4804">
        <v>0</v>
      </c>
      <c r="AL4804">
        <v>0</v>
      </c>
      <c r="AM4804">
        <v>1</v>
      </c>
      <c r="AN4804">
        <v>0</v>
      </c>
      <c r="AO4804">
        <v>0</v>
      </c>
      <c r="AP4804">
        <v>0</v>
      </c>
      <c r="AQ4804">
        <v>0</v>
      </c>
      <c r="AR4804">
        <v>0</v>
      </c>
      <c r="AS4804">
        <v>0</v>
      </c>
      <c r="AT4804">
        <v>0</v>
      </c>
      <c r="AU4804">
        <v>0</v>
      </c>
      <c r="AV4804">
        <v>0</v>
      </c>
      <c r="AW4804">
        <v>0</v>
      </c>
      <c r="AX4804">
        <v>0</v>
      </c>
      <c r="AY4804">
        <v>0</v>
      </c>
      <c r="AZ4804">
        <v>0</v>
      </c>
      <c r="BA4804">
        <v>0</v>
      </c>
      <c r="BB4804">
        <v>0</v>
      </c>
      <c r="BC4804">
        <v>0</v>
      </c>
      <c r="BD4804">
        <v>0</v>
      </c>
      <c r="BE4804">
        <v>0</v>
      </c>
      <c r="BF4804">
        <v>0</v>
      </c>
      <c r="BG4804">
        <v>0</v>
      </c>
      <c r="BH4804">
        <v>0</v>
      </c>
      <c r="BI4804">
        <v>0</v>
      </c>
      <c r="BJ4804" s="2">
        <v>45944</v>
      </c>
      <c r="BK4804">
        <v>0</v>
      </c>
      <c r="BL4804" s="3" t="str">
        <f>VLOOKUP(O4804,DropDownList!$H$1:$I$7,2,FALSE)</f>
        <v>2024/25</v>
      </c>
      <c r="BM4804" s="3" t="str">
        <f t="shared" si="75"/>
        <v>PCOA</v>
      </c>
    </row>
    <row r="4805" spans="1:65" x14ac:dyDescent="0.2">
      <c r="A4805">
        <v>2025</v>
      </c>
      <c r="B4805">
        <v>10</v>
      </c>
      <c r="C4805" t="s">
        <v>216</v>
      </c>
      <c r="D4805" t="s">
        <v>217</v>
      </c>
      <c r="E4805" t="s">
        <v>37</v>
      </c>
      <c r="F4805">
        <v>9355</v>
      </c>
      <c r="G4805" t="s">
        <v>141</v>
      </c>
      <c r="H4805" t="s">
        <v>218</v>
      </c>
      <c r="I4805" t="s">
        <v>142</v>
      </c>
      <c r="J4805" s="1">
        <v>45931</v>
      </c>
      <c r="K4805" t="s">
        <v>253</v>
      </c>
      <c r="L4805">
        <v>3</v>
      </c>
      <c r="M4805" t="s">
        <v>429</v>
      </c>
      <c r="N4805" t="s">
        <v>145</v>
      </c>
      <c r="O4805" t="s">
        <v>155</v>
      </c>
      <c r="P4805" t="s">
        <v>148</v>
      </c>
      <c r="Q4805">
        <v>1823.93</v>
      </c>
      <c r="R4805">
        <v>105</v>
      </c>
      <c r="S4805">
        <v>6300</v>
      </c>
      <c r="T4805">
        <v>469.84</v>
      </c>
      <c r="U4805">
        <v>34</v>
      </c>
      <c r="V4805">
        <v>11</v>
      </c>
      <c r="W4805">
        <v>660</v>
      </c>
      <c r="X4805">
        <v>660</v>
      </c>
      <c r="Y4805">
        <v>0</v>
      </c>
      <c r="Z4805">
        <v>0</v>
      </c>
      <c r="AA4805">
        <v>4006.23</v>
      </c>
      <c r="AB4805">
        <v>0</v>
      </c>
      <c r="AC4805">
        <v>4006.23</v>
      </c>
      <c r="AD4805">
        <v>11</v>
      </c>
      <c r="AE4805">
        <v>0</v>
      </c>
      <c r="AF4805">
        <v>62</v>
      </c>
      <c r="AG4805">
        <v>6</v>
      </c>
      <c r="AH4805">
        <v>6</v>
      </c>
      <c r="AI4805">
        <v>28</v>
      </c>
      <c r="AJ4805">
        <v>0</v>
      </c>
      <c r="AK4805">
        <v>0</v>
      </c>
      <c r="AL4805">
        <v>0</v>
      </c>
      <c r="AM4805">
        <v>0</v>
      </c>
      <c r="AN4805">
        <v>0</v>
      </c>
      <c r="AO4805">
        <v>94</v>
      </c>
      <c r="AP4805">
        <v>789</v>
      </c>
      <c r="AQ4805">
        <v>103</v>
      </c>
      <c r="AR4805">
        <v>0</v>
      </c>
      <c r="AS4805">
        <v>81</v>
      </c>
      <c r="AT4805">
        <v>171</v>
      </c>
      <c r="AU4805">
        <v>0</v>
      </c>
      <c r="AV4805">
        <v>0</v>
      </c>
      <c r="AW4805">
        <v>0</v>
      </c>
      <c r="AX4805">
        <v>0</v>
      </c>
      <c r="AY4805">
        <v>79</v>
      </c>
      <c r="AZ4805">
        <v>204</v>
      </c>
      <c r="BA4805">
        <v>137</v>
      </c>
      <c r="BB4805">
        <v>4</v>
      </c>
      <c r="BC4805">
        <v>0</v>
      </c>
      <c r="BD4805">
        <v>2</v>
      </c>
      <c r="BE4805">
        <v>0</v>
      </c>
      <c r="BF4805">
        <v>95</v>
      </c>
      <c r="BG4805">
        <v>1680</v>
      </c>
      <c r="BH4805">
        <v>3</v>
      </c>
      <c r="BI4805">
        <v>34</v>
      </c>
      <c r="BJ4805" s="2">
        <v>45944</v>
      </c>
      <c r="BK4805">
        <v>0</v>
      </c>
      <c r="BL4805" s="3" t="str">
        <f>VLOOKUP(O4805,DropDownList!$H$1:$I$7,2,FALSE)</f>
        <v>2022/23</v>
      </c>
      <c r="BM4805" s="3" t="str">
        <f t="shared" si="75"/>
        <v>PRAS</v>
      </c>
    </row>
    <row r="4806" spans="1:65" x14ac:dyDescent="0.2">
      <c r="A4806">
        <v>2025</v>
      </c>
      <c r="B4806">
        <v>10</v>
      </c>
      <c r="C4806" t="s">
        <v>216</v>
      </c>
      <c r="D4806" t="s">
        <v>217</v>
      </c>
      <c r="E4806" t="s">
        <v>37</v>
      </c>
      <c r="F4806">
        <v>9355</v>
      </c>
      <c r="G4806" t="s">
        <v>141</v>
      </c>
      <c r="H4806" t="s">
        <v>218</v>
      </c>
      <c r="I4806" t="s">
        <v>142</v>
      </c>
      <c r="J4806" s="1">
        <v>45931</v>
      </c>
      <c r="K4806" t="s">
        <v>253</v>
      </c>
      <c r="L4806">
        <v>3</v>
      </c>
      <c r="M4806" t="s">
        <v>429</v>
      </c>
      <c r="N4806" t="s">
        <v>145</v>
      </c>
      <c r="O4806" t="s">
        <v>147</v>
      </c>
      <c r="P4806" t="s">
        <v>146</v>
      </c>
      <c r="Q4806">
        <v>760.33</v>
      </c>
      <c r="R4806">
        <v>308</v>
      </c>
      <c r="S4806">
        <v>4820</v>
      </c>
      <c r="T4806">
        <v>50</v>
      </c>
      <c r="U4806">
        <v>128</v>
      </c>
      <c r="V4806">
        <v>21</v>
      </c>
      <c r="W4806">
        <v>340</v>
      </c>
      <c r="X4806">
        <v>340</v>
      </c>
      <c r="Y4806">
        <v>0</v>
      </c>
      <c r="Z4806">
        <v>0</v>
      </c>
      <c r="AA4806">
        <v>4009.67</v>
      </c>
      <c r="AB4806">
        <v>0</v>
      </c>
      <c r="AC4806">
        <v>0</v>
      </c>
      <c r="AD4806">
        <v>21</v>
      </c>
      <c r="AE4806">
        <v>0</v>
      </c>
      <c r="AF4806">
        <v>257</v>
      </c>
      <c r="AG4806">
        <v>2</v>
      </c>
      <c r="AH4806">
        <v>3</v>
      </c>
      <c r="AI4806">
        <v>46</v>
      </c>
      <c r="AJ4806">
        <v>0</v>
      </c>
      <c r="AK4806">
        <v>0</v>
      </c>
      <c r="AL4806">
        <v>0</v>
      </c>
      <c r="AM4806">
        <v>0</v>
      </c>
      <c r="AN4806">
        <v>0</v>
      </c>
      <c r="AO4806">
        <v>195</v>
      </c>
      <c r="AP4806">
        <v>827</v>
      </c>
      <c r="AQ4806">
        <v>153</v>
      </c>
      <c r="AR4806">
        <v>0</v>
      </c>
      <c r="AS4806">
        <v>78</v>
      </c>
      <c r="AT4806">
        <v>148</v>
      </c>
      <c r="AU4806">
        <v>4</v>
      </c>
      <c r="AV4806">
        <v>1</v>
      </c>
      <c r="AW4806">
        <v>5</v>
      </c>
      <c r="AX4806">
        <v>0</v>
      </c>
      <c r="AY4806">
        <v>95</v>
      </c>
      <c r="AZ4806">
        <v>197</v>
      </c>
      <c r="BA4806">
        <v>76</v>
      </c>
      <c r="BB4806">
        <v>20</v>
      </c>
      <c r="BC4806">
        <v>5</v>
      </c>
      <c r="BD4806">
        <v>5</v>
      </c>
      <c r="BE4806">
        <v>0</v>
      </c>
      <c r="BF4806">
        <v>303</v>
      </c>
      <c r="BG4806">
        <v>750</v>
      </c>
      <c r="BH4806">
        <v>0</v>
      </c>
      <c r="BI4806">
        <v>128</v>
      </c>
      <c r="BJ4806" s="2">
        <v>45944</v>
      </c>
      <c r="BK4806">
        <v>0</v>
      </c>
      <c r="BL4806" s="3" t="str">
        <f>VLOOKUP(O4806,DropDownList!$H$1:$I$7,2,FALSE)</f>
        <v>2024/25</v>
      </c>
      <c r="BM4806" s="3" t="str">
        <f t="shared" si="75"/>
        <v>VSUR</v>
      </c>
    </row>
    <row r="4807" spans="1:65" x14ac:dyDescent="0.2">
      <c r="A4807">
        <v>2025</v>
      </c>
      <c r="B4807">
        <v>10</v>
      </c>
      <c r="C4807" t="s">
        <v>216</v>
      </c>
      <c r="D4807" t="s">
        <v>217</v>
      </c>
      <c r="E4807" t="s">
        <v>37</v>
      </c>
      <c r="F4807">
        <v>9355</v>
      </c>
      <c r="G4807" t="s">
        <v>141</v>
      </c>
      <c r="H4807" t="s">
        <v>218</v>
      </c>
      <c r="I4807" t="s">
        <v>142</v>
      </c>
      <c r="J4807" s="1">
        <v>45931</v>
      </c>
      <c r="K4807" t="s">
        <v>253</v>
      </c>
      <c r="L4807">
        <v>3</v>
      </c>
      <c r="M4807" t="s">
        <v>429</v>
      </c>
      <c r="N4807" t="s">
        <v>145</v>
      </c>
      <c r="O4807" t="s">
        <v>155</v>
      </c>
      <c r="P4807" t="s">
        <v>154</v>
      </c>
      <c r="Q4807">
        <v>15570.87</v>
      </c>
      <c r="R4807">
        <v>376</v>
      </c>
      <c r="S4807">
        <v>92853</v>
      </c>
      <c r="T4807">
        <v>3244.15</v>
      </c>
      <c r="U4807">
        <v>69</v>
      </c>
      <c r="V4807">
        <v>23</v>
      </c>
      <c r="W4807">
        <v>5501.29</v>
      </c>
      <c r="X4807">
        <v>5776.29</v>
      </c>
      <c r="Y4807">
        <v>0</v>
      </c>
      <c r="Z4807">
        <v>0</v>
      </c>
      <c r="AA4807">
        <v>74037.98</v>
      </c>
      <c r="AB4807">
        <v>482.44</v>
      </c>
      <c r="AC4807">
        <v>68588.53</v>
      </c>
      <c r="AD4807">
        <v>11</v>
      </c>
      <c r="AE4807">
        <v>12</v>
      </c>
      <c r="AF4807">
        <v>293</v>
      </c>
      <c r="AG4807">
        <v>41</v>
      </c>
      <c r="AH4807">
        <v>6</v>
      </c>
      <c r="AI4807">
        <v>28</v>
      </c>
      <c r="AJ4807">
        <v>0</v>
      </c>
      <c r="AK4807">
        <v>0</v>
      </c>
      <c r="AL4807">
        <v>0</v>
      </c>
      <c r="AM4807">
        <v>0</v>
      </c>
      <c r="AN4807">
        <v>0</v>
      </c>
      <c r="AO4807">
        <v>260</v>
      </c>
      <c r="AP4807">
        <v>1787</v>
      </c>
      <c r="AQ4807">
        <v>265</v>
      </c>
      <c r="AR4807">
        <v>0</v>
      </c>
      <c r="AS4807">
        <v>187</v>
      </c>
      <c r="AT4807">
        <v>330</v>
      </c>
      <c r="AU4807">
        <v>18</v>
      </c>
      <c r="AV4807">
        <v>5</v>
      </c>
      <c r="AW4807">
        <v>5</v>
      </c>
      <c r="AX4807">
        <v>0</v>
      </c>
      <c r="AY4807">
        <v>178</v>
      </c>
      <c r="AZ4807">
        <v>390</v>
      </c>
      <c r="BA4807">
        <v>265</v>
      </c>
      <c r="BB4807">
        <v>51</v>
      </c>
      <c r="BC4807">
        <v>24</v>
      </c>
      <c r="BD4807">
        <v>6</v>
      </c>
      <c r="BE4807">
        <v>0</v>
      </c>
      <c r="BF4807">
        <v>368</v>
      </c>
      <c r="BG4807">
        <v>7730</v>
      </c>
      <c r="BH4807">
        <v>8</v>
      </c>
      <c r="BI4807">
        <v>68</v>
      </c>
      <c r="BJ4807" s="2">
        <v>45944</v>
      </c>
      <c r="BK4807">
        <v>0</v>
      </c>
      <c r="BL4807" s="3" t="str">
        <f>VLOOKUP(O4807,DropDownList!$H$1:$I$7,2,FALSE)</f>
        <v>2022/23</v>
      </c>
      <c r="BM4807" s="3" t="str">
        <f t="shared" si="75"/>
        <v>JP COURT</v>
      </c>
    </row>
    <row r="4808" spans="1:65" x14ac:dyDescent="0.2">
      <c r="A4808">
        <v>2025</v>
      </c>
      <c r="B4808">
        <v>10</v>
      </c>
      <c r="C4808" t="s">
        <v>216</v>
      </c>
      <c r="D4808" t="s">
        <v>217</v>
      </c>
      <c r="E4808" t="s">
        <v>37</v>
      </c>
      <c r="F4808">
        <v>9355</v>
      </c>
      <c r="G4808" t="s">
        <v>141</v>
      </c>
      <c r="H4808" t="s">
        <v>218</v>
      </c>
      <c r="I4808" t="s">
        <v>142</v>
      </c>
      <c r="J4808" s="1">
        <v>45931</v>
      </c>
      <c r="K4808" t="s">
        <v>253</v>
      </c>
      <c r="L4808">
        <v>3</v>
      </c>
      <c r="M4808" t="s">
        <v>429</v>
      </c>
      <c r="N4808" t="s">
        <v>145</v>
      </c>
      <c r="O4808" t="s">
        <v>147</v>
      </c>
      <c r="P4808" t="s">
        <v>148</v>
      </c>
      <c r="Q4808">
        <v>2013.73</v>
      </c>
      <c r="R4808">
        <v>70</v>
      </c>
      <c r="S4808">
        <v>4200</v>
      </c>
      <c r="T4808">
        <v>60</v>
      </c>
      <c r="U4808">
        <v>37</v>
      </c>
      <c r="V4808">
        <v>17</v>
      </c>
      <c r="W4808">
        <v>970</v>
      </c>
      <c r="X4808">
        <v>970</v>
      </c>
      <c r="Y4808">
        <v>0</v>
      </c>
      <c r="Z4808">
        <v>0</v>
      </c>
      <c r="AA4808">
        <v>2126.27</v>
      </c>
      <c r="AB4808">
        <v>0</v>
      </c>
      <c r="AC4808">
        <v>2126.27</v>
      </c>
      <c r="AD4808">
        <v>16</v>
      </c>
      <c r="AE4808">
        <v>1</v>
      </c>
      <c r="AF4808">
        <v>32</v>
      </c>
      <c r="AG4808">
        <v>7</v>
      </c>
      <c r="AH4808">
        <v>1</v>
      </c>
      <c r="AI4808">
        <v>30</v>
      </c>
      <c r="AJ4808">
        <v>0</v>
      </c>
      <c r="AK4808">
        <v>0</v>
      </c>
      <c r="AL4808">
        <v>0</v>
      </c>
      <c r="AM4808">
        <v>0</v>
      </c>
      <c r="AN4808">
        <v>0</v>
      </c>
      <c r="AO4808">
        <v>70</v>
      </c>
      <c r="AP4808">
        <v>267</v>
      </c>
      <c r="AQ4808">
        <v>60</v>
      </c>
      <c r="AR4808">
        <v>0</v>
      </c>
      <c r="AS4808">
        <v>13</v>
      </c>
      <c r="AT4808">
        <v>31</v>
      </c>
      <c r="AU4808">
        <v>0</v>
      </c>
      <c r="AV4808">
        <v>0</v>
      </c>
      <c r="AW4808">
        <v>0</v>
      </c>
      <c r="AX4808">
        <v>0</v>
      </c>
      <c r="AY4808">
        <v>44</v>
      </c>
      <c r="AZ4808">
        <v>84</v>
      </c>
      <c r="BA4808">
        <v>24</v>
      </c>
      <c r="BB4808">
        <v>2</v>
      </c>
      <c r="BC4808">
        <v>0</v>
      </c>
      <c r="BD4808">
        <v>2</v>
      </c>
      <c r="BE4808">
        <v>0</v>
      </c>
      <c r="BF4808">
        <v>69</v>
      </c>
      <c r="BG4808">
        <v>1800</v>
      </c>
      <c r="BH4808">
        <v>0</v>
      </c>
      <c r="BI4808">
        <v>37</v>
      </c>
      <c r="BJ4808" s="2">
        <v>45944</v>
      </c>
      <c r="BK4808">
        <v>0</v>
      </c>
      <c r="BL4808" s="3" t="str">
        <f>VLOOKUP(O4808,DropDownList!$H$1:$I$7,2,FALSE)</f>
        <v>2024/25</v>
      </c>
      <c r="BM4808" s="3" t="str">
        <f t="shared" si="75"/>
        <v>PRAS</v>
      </c>
    </row>
    <row r="4809" spans="1:65" x14ac:dyDescent="0.2">
      <c r="A4809">
        <v>2025</v>
      </c>
      <c r="B4809">
        <v>10</v>
      </c>
      <c r="C4809" t="s">
        <v>216</v>
      </c>
      <c r="D4809" t="s">
        <v>217</v>
      </c>
      <c r="E4809" t="s">
        <v>37</v>
      </c>
      <c r="F4809">
        <v>9355</v>
      </c>
      <c r="G4809" t="s">
        <v>141</v>
      </c>
      <c r="H4809" t="s">
        <v>218</v>
      </c>
      <c r="I4809" t="s">
        <v>142</v>
      </c>
      <c r="J4809" s="1">
        <v>45931</v>
      </c>
      <c r="K4809" t="s">
        <v>253</v>
      </c>
      <c r="L4809">
        <v>3</v>
      </c>
      <c r="M4809" t="s">
        <v>429</v>
      </c>
      <c r="N4809" t="s">
        <v>145</v>
      </c>
      <c r="O4809" t="s">
        <v>156</v>
      </c>
      <c r="P4809" t="s">
        <v>153</v>
      </c>
      <c r="Q4809">
        <v>90</v>
      </c>
      <c r="R4809">
        <v>3</v>
      </c>
      <c r="S4809">
        <v>135</v>
      </c>
      <c r="T4809">
        <v>0</v>
      </c>
      <c r="U4809">
        <v>2</v>
      </c>
      <c r="V4809">
        <v>2</v>
      </c>
      <c r="W4809">
        <v>90</v>
      </c>
      <c r="X4809">
        <v>90</v>
      </c>
      <c r="Y4809">
        <v>0</v>
      </c>
      <c r="Z4809">
        <v>0</v>
      </c>
      <c r="AA4809">
        <v>45</v>
      </c>
      <c r="AB4809">
        <v>0</v>
      </c>
      <c r="AC4809">
        <v>45</v>
      </c>
      <c r="AD4809">
        <v>2</v>
      </c>
      <c r="AE4809">
        <v>0</v>
      </c>
      <c r="AF4809">
        <v>1</v>
      </c>
      <c r="AG4809">
        <v>0</v>
      </c>
      <c r="AH4809">
        <v>0</v>
      </c>
      <c r="AI4809">
        <v>2</v>
      </c>
      <c r="AJ4809">
        <v>0</v>
      </c>
      <c r="AK4809">
        <v>0</v>
      </c>
      <c r="AL4809">
        <v>0</v>
      </c>
      <c r="AM4809">
        <v>0</v>
      </c>
      <c r="AN4809">
        <v>0</v>
      </c>
      <c r="AO4809">
        <v>3</v>
      </c>
      <c r="AP4809">
        <v>22</v>
      </c>
      <c r="AQ4809">
        <v>3</v>
      </c>
      <c r="AR4809">
        <v>0</v>
      </c>
      <c r="AS4809">
        <v>4</v>
      </c>
      <c r="AT4809">
        <v>6</v>
      </c>
      <c r="AU4809">
        <v>0</v>
      </c>
      <c r="AV4809">
        <v>0</v>
      </c>
      <c r="AW4809">
        <v>0</v>
      </c>
      <c r="AX4809">
        <v>0</v>
      </c>
      <c r="AY4809">
        <v>0</v>
      </c>
      <c r="AZ4809">
        <v>4</v>
      </c>
      <c r="BA4809">
        <v>4</v>
      </c>
      <c r="BB4809">
        <v>0</v>
      </c>
      <c r="BC4809">
        <v>0</v>
      </c>
      <c r="BD4809">
        <v>0</v>
      </c>
      <c r="BE4809">
        <v>0</v>
      </c>
      <c r="BF4809">
        <v>3</v>
      </c>
      <c r="BG4809">
        <v>90</v>
      </c>
      <c r="BH4809">
        <v>0</v>
      </c>
      <c r="BI4809">
        <v>2</v>
      </c>
      <c r="BJ4809" s="2">
        <v>45944</v>
      </c>
      <c r="BK4809">
        <v>0</v>
      </c>
      <c r="BL4809" s="3" t="str">
        <f>VLOOKUP(O4809,DropDownList!$H$1:$I$7,2,FALSE)</f>
        <v>2023/24</v>
      </c>
      <c r="BM4809" s="3" t="str">
        <f t="shared" si="75"/>
        <v>PREG</v>
      </c>
    </row>
    <row r="4810" spans="1:65" x14ac:dyDescent="0.2">
      <c r="A4810">
        <v>2025</v>
      </c>
      <c r="B4810">
        <v>10</v>
      </c>
      <c r="C4810" t="s">
        <v>216</v>
      </c>
      <c r="D4810" t="s">
        <v>217</v>
      </c>
      <c r="E4810" t="s">
        <v>37</v>
      </c>
      <c r="F4810">
        <v>9355</v>
      </c>
      <c r="G4810" t="s">
        <v>141</v>
      </c>
      <c r="H4810" t="s">
        <v>218</v>
      </c>
      <c r="I4810" t="s">
        <v>142</v>
      </c>
      <c r="J4810" s="1">
        <v>45931</v>
      </c>
      <c r="K4810" t="s">
        <v>253</v>
      </c>
      <c r="L4810">
        <v>3</v>
      </c>
      <c r="M4810" t="s">
        <v>429</v>
      </c>
      <c r="N4810" t="s">
        <v>145</v>
      </c>
      <c r="O4810" t="s">
        <v>149</v>
      </c>
      <c r="P4810" t="s">
        <v>152</v>
      </c>
      <c r="Q4810">
        <v>0</v>
      </c>
      <c r="R4810">
        <v>44</v>
      </c>
      <c r="S4810">
        <v>1760</v>
      </c>
      <c r="T4810">
        <v>1160</v>
      </c>
      <c r="U4810">
        <v>0</v>
      </c>
      <c r="V4810">
        <v>0</v>
      </c>
      <c r="W4810">
        <v>0</v>
      </c>
      <c r="X4810">
        <v>0</v>
      </c>
      <c r="Y4810">
        <v>0</v>
      </c>
      <c r="Z4810">
        <v>0</v>
      </c>
      <c r="AA4810">
        <v>600</v>
      </c>
      <c r="AB4810">
        <v>0</v>
      </c>
      <c r="AC4810">
        <v>600</v>
      </c>
      <c r="AD4810">
        <v>0</v>
      </c>
      <c r="AE4810">
        <v>0</v>
      </c>
      <c r="AF4810">
        <v>15</v>
      </c>
      <c r="AG4810">
        <v>0</v>
      </c>
      <c r="AH4810">
        <v>29</v>
      </c>
      <c r="AI4810">
        <v>0</v>
      </c>
      <c r="AJ4810">
        <v>0</v>
      </c>
      <c r="AK4810">
        <v>0</v>
      </c>
      <c r="AL4810">
        <v>0</v>
      </c>
      <c r="AM4810">
        <v>0</v>
      </c>
      <c r="AN4810">
        <v>0</v>
      </c>
      <c r="AO4810">
        <v>0</v>
      </c>
      <c r="AP4810">
        <v>0</v>
      </c>
      <c r="AQ4810">
        <v>0</v>
      </c>
      <c r="AR4810">
        <v>0</v>
      </c>
      <c r="AS4810">
        <v>0</v>
      </c>
      <c r="AT4810">
        <v>0</v>
      </c>
      <c r="AU4810">
        <v>0</v>
      </c>
      <c r="AV4810">
        <v>0</v>
      </c>
      <c r="AW4810">
        <v>0</v>
      </c>
      <c r="AX4810">
        <v>0</v>
      </c>
      <c r="AY4810">
        <v>0</v>
      </c>
      <c r="AZ4810">
        <v>0</v>
      </c>
      <c r="BA4810">
        <v>0</v>
      </c>
      <c r="BB4810">
        <v>0</v>
      </c>
      <c r="BC4810">
        <v>0</v>
      </c>
      <c r="BD4810">
        <v>0</v>
      </c>
      <c r="BE4810">
        <v>0</v>
      </c>
      <c r="BF4810">
        <v>0</v>
      </c>
      <c r="BG4810">
        <v>0</v>
      </c>
      <c r="BH4810">
        <v>0</v>
      </c>
      <c r="BI4810">
        <v>0</v>
      </c>
      <c r="BJ4810" s="2">
        <v>45944</v>
      </c>
      <c r="BK4810">
        <v>0</v>
      </c>
      <c r="BL4810" s="3" t="str">
        <f>VLOOKUP(O4810,DropDownList!$H$1:$I$7,2,FALSE)</f>
        <v>2025/26</v>
      </c>
      <c r="BM4810" s="3" t="str">
        <f t="shared" si="75"/>
        <v>PCOA</v>
      </c>
    </row>
    <row r="4811" spans="1:65" x14ac:dyDescent="0.2">
      <c r="A4811">
        <v>2025</v>
      </c>
      <c r="B4811">
        <v>10</v>
      </c>
      <c r="C4811" t="s">
        <v>216</v>
      </c>
      <c r="D4811" t="s">
        <v>219</v>
      </c>
      <c r="E4811" t="s">
        <v>37</v>
      </c>
      <c r="F4811">
        <v>9702</v>
      </c>
      <c r="G4811" t="s">
        <v>158</v>
      </c>
      <c r="H4811" t="s">
        <v>218</v>
      </c>
      <c r="I4811" t="s">
        <v>142</v>
      </c>
      <c r="J4811" s="1">
        <v>45931</v>
      </c>
      <c r="K4811" t="s">
        <v>253</v>
      </c>
      <c r="L4811">
        <v>3</v>
      </c>
      <c r="M4811" t="s">
        <v>429</v>
      </c>
      <c r="N4811" t="s">
        <v>145</v>
      </c>
      <c r="O4811" t="s">
        <v>147</v>
      </c>
      <c r="P4811" t="s">
        <v>159</v>
      </c>
      <c r="Q4811">
        <v>1700</v>
      </c>
      <c r="R4811">
        <v>2</v>
      </c>
      <c r="S4811">
        <v>2760</v>
      </c>
      <c r="T4811">
        <v>0</v>
      </c>
      <c r="U4811">
        <v>1</v>
      </c>
      <c r="V4811">
        <v>1</v>
      </c>
      <c r="W4811">
        <v>1700</v>
      </c>
      <c r="X4811">
        <v>1700</v>
      </c>
      <c r="Y4811">
        <v>0</v>
      </c>
      <c r="Z4811">
        <v>0</v>
      </c>
      <c r="AA4811">
        <v>1060</v>
      </c>
      <c r="AB4811">
        <v>0</v>
      </c>
      <c r="AC4811">
        <v>0</v>
      </c>
      <c r="AD4811">
        <v>1</v>
      </c>
      <c r="AE4811">
        <v>0</v>
      </c>
      <c r="AF4811">
        <v>1</v>
      </c>
      <c r="AG4811">
        <v>0</v>
      </c>
      <c r="AH4811">
        <v>0</v>
      </c>
      <c r="AI4811">
        <v>1</v>
      </c>
      <c r="AJ4811">
        <v>0</v>
      </c>
      <c r="AK4811">
        <v>0</v>
      </c>
      <c r="AL4811">
        <v>0</v>
      </c>
      <c r="AM4811">
        <v>0</v>
      </c>
      <c r="AN4811">
        <v>0</v>
      </c>
      <c r="AO4811">
        <v>1</v>
      </c>
      <c r="AP4811">
        <v>1</v>
      </c>
      <c r="AQ4811">
        <v>1</v>
      </c>
      <c r="AR4811">
        <v>0</v>
      </c>
      <c r="AS4811">
        <v>0</v>
      </c>
      <c r="AT4811">
        <v>0</v>
      </c>
      <c r="AU4811">
        <v>0</v>
      </c>
      <c r="AV4811">
        <v>0</v>
      </c>
      <c r="AW4811">
        <v>0</v>
      </c>
      <c r="AX4811">
        <v>0</v>
      </c>
      <c r="AY4811">
        <v>0</v>
      </c>
      <c r="AZ4811">
        <v>0</v>
      </c>
      <c r="BA4811">
        <v>0</v>
      </c>
      <c r="BB4811">
        <v>0</v>
      </c>
      <c r="BC4811">
        <v>0</v>
      </c>
      <c r="BD4811">
        <v>0</v>
      </c>
      <c r="BE4811">
        <v>0</v>
      </c>
      <c r="BF4811">
        <v>0</v>
      </c>
      <c r="BG4811">
        <v>1700</v>
      </c>
      <c r="BH4811">
        <v>0</v>
      </c>
      <c r="BI4811">
        <v>0</v>
      </c>
      <c r="BJ4811" s="2">
        <v>45944</v>
      </c>
      <c r="BK4811">
        <v>0</v>
      </c>
      <c r="BL4811" s="3" t="str">
        <f>VLOOKUP(O4811,DropDownList!$H$1:$I$7,2,FALSE)</f>
        <v>2024/25</v>
      </c>
      <c r="BM4811" s="3" t="str">
        <f t="shared" si="75"/>
        <v>CONF</v>
      </c>
    </row>
    <row r="4812" spans="1:65" x14ac:dyDescent="0.2">
      <c r="A4812">
        <v>2025</v>
      </c>
      <c r="B4812">
        <v>10</v>
      </c>
      <c r="C4812" t="s">
        <v>216</v>
      </c>
      <c r="D4812" t="s">
        <v>219</v>
      </c>
      <c r="E4812" t="s">
        <v>37</v>
      </c>
      <c r="F4812">
        <v>9702</v>
      </c>
      <c r="G4812" t="s">
        <v>158</v>
      </c>
      <c r="H4812" t="s">
        <v>218</v>
      </c>
      <c r="I4812" t="s">
        <v>142</v>
      </c>
      <c r="J4812" s="1">
        <v>45931</v>
      </c>
      <c r="K4812" t="s">
        <v>253</v>
      </c>
      <c r="L4812">
        <v>3</v>
      </c>
      <c r="M4812" t="s">
        <v>429</v>
      </c>
      <c r="N4812" t="s">
        <v>145</v>
      </c>
      <c r="O4812" t="s">
        <v>149</v>
      </c>
      <c r="P4812" t="s">
        <v>159</v>
      </c>
      <c r="Q4812">
        <v>13560.85</v>
      </c>
      <c r="R4812">
        <v>2</v>
      </c>
      <c r="S4812">
        <v>13590.85</v>
      </c>
      <c r="T4812">
        <v>0</v>
      </c>
      <c r="U4812">
        <v>2</v>
      </c>
      <c r="V4812">
        <v>0</v>
      </c>
      <c r="W4812">
        <v>0</v>
      </c>
      <c r="X4812">
        <v>0</v>
      </c>
      <c r="Y4812">
        <v>0</v>
      </c>
      <c r="Z4812">
        <v>0</v>
      </c>
      <c r="AA4812">
        <v>30</v>
      </c>
      <c r="AB4812">
        <v>0</v>
      </c>
      <c r="AC4812">
        <v>0</v>
      </c>
      <c r="AD4812">
        <v>0</v>
      </c>
      <c r="AE4812">
        <v>0</v>
      </c>
      <c r="AF4812">
        <v>0</v>
      </c>
      <c r="AG4812">
        <v>1</v>
      </c>
      <c r="AH4812">
        <v>0</v>
      </c>
      <c r="AI4812">
        <v>1</v>
      </c>
      <c r="AJ4812">
        <v>0</v>
      </c>
      <c r="AK4812">
        <v>0</v>
      </c>
      <c r="AL4812">
        <v>0</v>
      </c>
      <c r="AM4812">
        <v>0</v>
      </c>
      <c r="AN4812">
        <v>0</v>
      </c>
      <c r="AO4812">
        <v>0</v>
      </c>
      <c r="AP4812">
        <v>0</v>
      </c>
      <c r="AQ4812">
        <v>0</v>
      </c>
      <c r="AR4812">
        <v>0</v>
      </c>
      <c r="AS4812">
        <v>0</v>
      </c>
      <c r="AT4812">
        <v>0</v>
      </c>
      <c r="AU4812">
        <v>0</v>
      </c>
      <c r="AV4812">
        <v>0</v>
      </c>
      <c r="AW4812">
        <v>0</v>
      </c>
      <c r="AX4812">
        <v>0</v>
      </c>
      <c r="AY4812">
        <v>0</v>
      </c>
      <c r="AZ4812">
        <v>0</v>
      </c>
      <c r="BA4812">
        <v>0</v>
      </c>
      <c r="BB4812">
        <v>0</v>
      </c>
      <c r="BC4812">
        <v>0</v>
      </c>
      <c r="BD4812">
        <v>0</v>
      </c>
      <c r="BE4812">
        <v>0</v>
      </c>
      <c r="BF4812">
        <v>0</v>
      </c>
      <c r="BG4812">
        <v>3685</v>
      </c>
      <c r="BH4812">
        <v>0</v>
      </c>
      <c r="BI4812">
        <v>0</v>
      </c>
      <c r="BJ4812" s="2">
        <v>45944</v>
      </c>
      <c r="BK4812">
        <v>0</v>
      </c>
      <c r="BL4812" s="3" t="str">
        <f>VLOOKUP(O4812,DropDownList!$H$1:$I$7,2,FALSE)</f>
        <v>2025/26</v>
      </c>
      <c r="BM4812" s="3" t="str">
        <f t="shared" si="75"/>
        <v>CONF</v>
      </c>
    </row>
    <row r="4813" spans="1:65" x14ac:dyDescent="0.2">
      <c r="A4813">
        <v>2025</v>
      </c>
      <c r="B4813">
        <v>10</v>
      </c>
      <c r="C4813" t="s">
        <v>216</v>
      </c>
      <c r="D4813" t="s">
        <v>219</v>
      </c>
      <c r="E4813" t="s">
        <v>37</v>
      </c>
      <c r="F4813">
        <v>9702</v>
      </c>
      <c r="G4813" t="s">
        <v>158</v>
      </c>
      <c r="H4813" t="s">
        <v>218</v>
      </c>
      <c r="I4813" t="s">
        <v>142</v>
      </c>
      <c r="J4813" s="1">
        <v>45931</v>
      </c>
      <c r="K4813" t="s">
        <v>253</v>
      </c>
      <c r="L4813">
        <v>3</v>
      </c>
      <c r="M4813" t="s">
        <v>429</v>
      </c>
      <c r="N4813" t="s">
        <v>145</v>
      </c>
      <c r="O4813" t="s">
        <v>149</v>
      </c>
      <c r="P4813" t="s">
        <v>160</v>
      </c>
      <c r="Q4813">
        <v>47248.87</v>
      </c>
      <c r="R4813">
        <v>178</v>
      </c>
      <c r="S4813">
        <v>85458.98</v>
      </c>
      <c r="T4813">
        <v>4910</v>
      </c>
      <c r="U4813">
        <v>122</v>
      </c>
      <c r="V4813">
        <v>64</v>
      </c>
      <c r="W4813">
        <v>14164.98</v>
      </c>
      <c r="X4813">
        <v>25888.98</v>
      </c>
      <c r="Y4813">
        <v>0</v>
      </c>
      <c r="Z4813">
        <v>0</v>
      </c>
      <c r="AA4813">
        <v>33300.11</v>
      </c>
      <c r="AB4813">
        <v>2790.03</v>
      </c>
      <c r="AC4813">
        <v>28005.08</v>
      </c>
      <c r="AD4813">
        <v>35</v>
      </c>
      <c r="AE4813">
        <v>29</v>
      </c>
      <c r="AF4813">
        <v>46</v>
      </c>
      <c r="AG4813">
        <v>61</v>
      </c>
      <c r="AH4813">
        <v>8</v>
      </c>
      <c r="AI4813">
        <v>61</v>
      </c>
      <c r="AJ4813">
        <v>0</v>
      </c>
      <c r="AK4813">
        <v>0</v>
      </c>
      <c r="AL4813">
        <v>0</v>
      </c>
      <c r="AM4813">
        <v>0</v>
      </c>
      <c r="AN4813">
        <v>0</v>
      </c>
      <c r="AO4813">
        <v>124</v>
      </c>
      <c r="AP4813">
        <v>319</v>
      </c>
      <c r="AQ4813">
        <v>111</v>
      </c>
      <c r="AR4813">
        <v>1</v>
      </c>
      <c r="AS4813">
        <v>27</v>
      </c>
      <c r="AT4813">
        <v>39</v>
      </c>
      <c r="AU4813">
        <v>1</v>
      </c>
      <c r="AV4813">
        <v>0</v>
      </c>
      <c r="AW4813">
        <v>8</v>
      </c>
      <c r="AX4813">
        <v>0</v>
      </c>
      <c r="AY4813">
        <v>37</v>
      </c>
      <c r="AZ4813">
        <v>69</v>
      </c>
      <c r="BA4813">
        <v>10</v>
      </c>
      <c r="BB4813">
        <v>2</v>
      </c>
      <c r="BC4813">
        <v>0</v>
      </c>
      <c r="BD4813">
        <v>2</v>
      </c>
      <c r="BE4813">
        <v>0</v>
      </c>
      <c r="BF4813">
        <v>166</v>
      </c>
      <c r="BG4813">
        <v>25938.98</v>
      </c>
      <c r="BH4813">
        <v>2</v>
      </c>
      <c r="BI4813">
        <v>119</v>
      </c>
      <c r="BJ4813" s="2">
        <v>45944</v>
      </c>
      <c r="BK4813">
        <v>0</v>
      </c>
      <c r="BL4813" s="3" t="str">
        <f>VLOOKUP(O4813,DropDownList!$H$1:$I$7,2,FALSE)</f>
        <v>2025/26</v>
      </c>
      <c r="BM4813" s="3" t="str">
        <f t="shared" si="75"/>
        <v>SC COURT</v>
      </c>
    </row>
    <row r="4814" spans="1:65" x14ac:dyDescent="0.2">
      <c r="A4814">
        <v>2025</v>
      </c>
      <c r="B4814">
        <v>10</v>
      </c>
      <c r="C4814" t="s">
        <v>216</v>
      </c>
      <c r="D4814" t="s">
        <v>219</v>
      </c>
      <c r="E4814" t="s">
        <v>37</v>
      </c>
      <c r="F4814">
        <v>9702</v>
      </c>
      <c r="G4814" t="s">
        <v>158</v>
      </c>
      <c r="H4814" t="s">
        <v>218</v>
      </c>
      <c r="I4814" t="s">
        <v>142</v>
      </c>
      <c r="J4814" s="1">
        <v>45931</v>
      </c>
      <c r="K4814" t="s">
        <v>253</v>
      </c>
      <c r="L4814">
        <v>3</v>
      </c>
      <c r="M4814" t="s">
        <v>429</v>
      </c>
      <c r="N4814" t="s">
        <v>145</v>
      </c>
      <c r="O4814" t="s">
        <v>147</v>
      </c>
      <c r="P4814" t="s">
        <v>161</v>
      </c>
      <c r="Q4814">
        <v>2637.29</v>
      </c>
      <c r="R4814">
        <v>556</v>
      </c>
      <c r="S4814">
        <v>18440</v>
      </c>
      <c r="T4814">
        <v>465</v>
      </c>
      <c r="U4814">
        <v>286</v>
      </c>
      <c r="V4814">
        <v>50</v>
      </c>
      <c r="W4814">
        <v>1080</v>
      </c>
      <c r="X4814">
        <v>1080</v>
      </c>
      <c r="Y4814">
        <v>0</v>
      </c>
      <c r="Z4814">
        <v>0</v>
      </c>
      <c r="AA4814">
        <v>15337.71</v>
      </c>
      <c r="AB4814">
        <v>0</v>
      </c>
      <c r="AC4814">
        <v>0</v>
      </c>
      <c r="AD4814">
        <v>49</v>
      </c>
      <c r="AE4814">
        <v>1</v>
      </c>
      <c r="AF4814">
        <v>400</v>
      </c>
      <c r="AG4814">
        <v>8</v>
      </c>
      <c r="AH4814">
        <v>21</v>
      </c>
      <c r="AI4814">
        <v>126</v>
      </c>
      <c r="AJ4814">
        <v>0</v>
      </c>
      <c r="AK4814">
        <v>0</v>
      </c>
      <c r="AL4814">
        <v>0</v>
      </c>
      <c r="AM4814">
        <v>0</v>
      </c>
      <c r="AN4814">
        <v>0</v>
      </c>
      <c r="AO4814">
        <v>412</v>
      </c>
      <c r="AP4814">
        <v>1713</v>
      </c>
      <c r="AQ4814">
        <v>264</v>
      </c>
      <c r="AR4814">
        <v>0</v>
      </c>
      <c r="AS4814">
        <v>145</v>
      </c>
      <c r="AT4814">
        <v>357</v>
      </c>
      <c r="AU4814">
        <v>19</v>
      </c>
      <c r="AV4814">
        <v>11</v>
      </c>
      <c r="AW4814">
        <v>22</v>
      </c>
      <c r="AX4814">
        <v>0</v>
      </c>
      <c r="AY4814">
        <v>221</v>
      </c>
      <c r="AZ4814">
        <v>402</v>
      </c>
      <c r="BA4814">
        <v>148</v>
      </c>
      <c r="BB4814">
        <v>37</v>
      </c>
      <c r="BC4814">
        <v>12</v>
      </c>
      <c r="BD4814">
        <v>16</v>
      </c>
      <c r="BE4814">
        <v>0</v>
      </c>
      <c r="BF4814">
        <v>531</v>
      </c>
      <c r="BG4814">
        <v>2615</v>
      </c>
      <c r="BH4814">
        <v>1</v>
      </c>
      <c r="BI4814">
        <v>286</v>
      </c>
      <c r="BJ4814" s="2">
        <v>45944</v>
      </c>
      <c r="BK4814">
        <v>0</v>
      </c>
      <c r="BL4814" s="3" t="str">
        <f>VLOOKUP(O4814,DropDownList!$H$1:$I$7,2,FALSE)</f>
        <v>2024/25</v>
      </c>
      <c r="BM4814" s="3" t="str">
        <f t="shared" si="75"/>
        <v>VSUR</v>
      </c>
    </row>
    <row r="4815" spans="1:65" x14ac:dyDescent="0.2">
      <c r="A4815">
        <v>2025</v>
      </c>
      <c r="B4815">
        <v>10</v>
      </c>
      <c r="C4815" t="s">
        <v>216</v>
      </c>
      <c r="D4815" t="s">
        <v>219</v>
      </c>
      <c r="E4815" t="s">
        <v>37</v>
      </c>
      <c r="F4815">
        <v>9702</v>
      </c>
      <c r="G4815" t="s">
        <v>158</v>
      </c>
      <c r="H4815" t="s">
        <v>218</v>
      </c>
      <c r="I4815" t="s">
        <v>142</v>
      </c>
      <c r="J4815" s="1">
        <v>45931</v>
      </c>
      <c r="K4815" t="s">
        <v>253</v>
      </c>
      <c r="L4815">
        <v>3</v>
      </c>
      <c r="M4815" t="s">
        <v>429</v>
      </c>
      <c r="N4815" t="s">
        <v>145</v>
      </c>
      <c r="O4815" t="s">
        <v>156</v>
      </c>
      <c r="P4815" t="s">
        <v>159</v>
      </c>
      <c r="Q4815">
        <v>0</v>
      </c>
      <c r="R4815">
        <v>7</v>
      </c>
      <c r="S4815">
        <v>171986</v>
      </c>
      <c r="T4815">
        <v>185.48</v>
      </c>
      <c r="U4815">
        <v>0</v>
      </c>
      <c r="V4815">
        <v>0</v>
      </c>
      <c r="W4815">
        <v>0</v>
      </c>
      <c r="X4815">
        <v>0</v>
      </c>
      <c r="Y4815">
        <v>0</v>
      </c>
      <c r="Z4815">
        <v>0</v>
      </c>
      <c r="AA4815">
        <v>171800.52</v>
      </c>
      <c r="AB4815">
        <v>0</v>
      </c>
      <c r="AC4815">
        <v>0</v>
      </c>
      <c r="AD4815">
        <v>0</v>
      </c>
      <c r="AE4815">
        <v>0</v>
      </c>
      <c r="AF4815">
        <v>6</v>
      </c>
      <c r="AG4815">
        <v>0</v>
      </c>
      <c r="AH4815">
        <v>0</v>
      </c>
      <c r="AI4815">
        <v>0</v>
      </c>
      <c r="AJ4815">
        <v>0</v>
      </c>
      <c r="AK4815">
        <v>0</v>
      </c>
      <c r="AL4815">
        <v>0</v>
      </c>
      <c r="AM4815">
        <v>0</v>
      </c>
      <c r="AN4815">
        <v>0</v>
      </c>
      <c r="AO4815">
        <v>3</v>
      </c>
      <c r="AP4815">
        <v>3</v>
      </c>
      <c r="AQ4815">
        <v>3</v>
      </c>
      <c r="AR4815">
        <v>0</v>
      </c>
      <c r="AS4815">
        <v>0</v>
      </c>
      <c r="AT4815">
        <v>0</v>
      </c>
      <c r="AU4815">
        <v>0</v>
      </c>
      <c r="AV4815">
        <v>0</v>
      </c>
      <c r="AW4815">
        <v>0</v>
      </c>
      <c r="AX4815">
        <v>0</v>
      </c>
      <c r="AY4815">
        <v>0</v>
      </c>
      <c r="AZ4815">
        <v>0</v>
      </c>
      <c r="BA4815">
        <v>0</v>
      </c>
      <c r="BB4815">
        <v>0</v>
      </c>
      <c r="BC4815">
        <v>0</v>
      </c>
      <c r="BD4815">
        <v>0</v>
      </c>
      <c r="BE4815">
        <v>0</v>
      </c>
      <c r="BF4815">
        <v>0</v>
      </c>
      <c r="BG4815">
        <v>0</v>
      </c>
      <c r="BH4815">
        <v>1</v>
      </c>
      <c r="BI4815">
        <v>0</v>
      </c>
      <c r="BJ4815" s="2">
        <v>45944</v>
      </c>
      <c r="BK4815">
        <v>0</v>
      </c>
      <c r="BL4815" s="3" t="str">
        <f>VLOOKUP(O4815,DropDownList!$H$1:$I$7,2,FALSE)</f>
        <v>2023/24</v>
      </c>
      <c r="BM4815" s="3" t="str">
        <f t="shared" si="75"/>
        <v>CONF</v>
      </c>
    </row>
    <row r="4816" spans="1:65" x14ac:dyDescent="0.2">
      <c r="A4816">
        <v>2025</v>
      </c>
      <c r="B4816">
        <v>10</v>
      </c>
      <c r="C4816" t="s">
        <v>216</v>
      </c>
      <c r="D4816" t="s">
        <v>219</v>
      </c>
      <c r="E4816" t="s">
        <v>37</v>
      </c>
      <c r="F4816">
        <v>9702</v>
      </c>
      <c r="G4816" t="s">
        <v>158</v>
      </c>
      <c r="H4816" t="s">
        <v>218</v>
      </c>
      <c r="I4816" t="s">
        <v>142</v>
      </c>
      <c r="J4816" s="1">
        <v>45931</v>
      </c>
      <c r="K4816" t="s">
        <v>253</v>
      </c>
      <c r="L4816">
        <v>3</v>
      </c>
      <c r="M4816" t="s">
        <v>429</v>
      </c>
      <c r="N4816" t="s">
        <v>145</v>
      </c>
      <c r="O4816" t="s">
        <v>156</v>
      </c>
      <c r="P4816" t="s">
        <v>161</v>
      </c>
      <c r="Q4816">
        <v>1285.1300000000001</v>
      </c>
      <c r="R4816">
        <v>535</v>
      </c>
      <c r="S4816">
        <v>11825</v>
      </c>
      <c r="T4816">
        <v>760</v>
      </c>
      <c r="U4816">
        <v>184</v>
      </c>
      <c r="V4816">
        <v>18</v>
      </c>
      <c r="W4816">
        <v>341.56</v>
      </c>
      <c r="X4816">
        <v>341.56</v>
      </c>
      <c r="Y4816">
        <v>0</v>
      </c>
      <c r="Z4816">
        <v>0</v>
      </c>
      <c r="AA4816">
        <v>9779.8700000000008</v>
      </c>
      <c r="AB4816">
        <v>0</v>
      </c>
      <c r="AC4816">
        <v>0</v>
      </c>
      <c r="AD4816">
        <v>17</v>
      </c>
      <c r="AE4816">
        <v>1</v>
      </c>
      <c r="AF4816">
        <v>416</v>
      </c>
      <c r="AG4816">
        <v>6</v>
      </c>
      <c r="AH4816">
        <v>43</v>
      </c>
      <c r="AI4816">
        <v>70</v>
      </c>
      <c r="AJ4816">
        <v>0</v>
      </c>
      <c r="AK4816">
        <v>0</v>
      </c>
      <c r="AL4816">
        <v>0</v>
      </c>
      <c r="AM4816">
        <v>0</v>
      </c>
      <c r="AN4816">
        <v>0</v>
      </c>
      <c r="AO4816">
        <v>398</v>
      </c>
      <c r="AP4816">
        <v>2318</v>
      </c>
      <c r="AQ4816">
        <v>375</v>
      </c>
      <c r="AR4816">
        <v>0</v>
      </c>
      <c r="AS4816">
        <v>170</v>
      </c>
      <c r="AT4816">
        <v>501</v>
      </c>
      <c r="AU4816">
        <v>32</v>
      </c>
      <c r="AV4816">
        <v>13</v>
      </c>
      <c r="AW4816">
        <v>46</v>
      </c>
      <c r="AX4816">
        <v>0</v>
      </c>
      <c r="AY4816">
        <v>282</v>
      </c>
      <c r="AZ4816">
        <v>503</v>
      </c>
      <c r="BA4816">
        <v>263</v>
      </c>
      <c r="BB4816">
        <v>45</v>
      </c>
      <c r="BC4816">
        <v>10</v>
      </c>
      <c r="BD4816">
        <v>17</v>
      </c>
      <c r="BE4816">
        <v>0</v>
      </c>
      <c r="BF4816">
        <v>488</v>
      </c>
      <c r="BG4816">
        <v>1240</v>
      </c>
      <c r="BH4816">
        <v>0</v>
      </c>
      <c r="BI4816">
        <v>183</v>
      </c>
      <c r="BJ4816" s="2">
        <v>45944</v>
      </c>
      <c r="BK4816">
        <v>1</v>
      </c>
      <c r="BL4816" s="3" t="str">
        <f>VLOOKUP(O4816,DropDownList!$H$1:$I$7,2,FALSE)</f>
        <v>2023/24</v>
      </c>
      <c r="BM4816" s="3" t="str">
        <f t="shared" si="75"/>
        <v>VSUR</v>
      </c>
    </row>
    <row r="4817" spans="1:65" x14ac:dyDescent="0.2">
      <c r="A4817">
        <v>2025</v>
      </c>
      <c r="B4817">
        <v>10</v>
      </c>
      <c r="C4817" t="s">
        <v>216</v>
      </c>
      <c r="D4817" t="s">
        <v>219</v>
      </c>
      <c r="E4817" t="s">
        <v>37</v>
      </c>
      <c r="F4817">
        <v>9702</v>
      </c>
      <c r="G4817" t="s">
        <v>158</v>
      </c>
      <c r="H4817" t="s">
        <v>218</v>
      </c>
      <c r="I4817" t="s">
        <v>142</v>
      </c>
      <c r="J4817" s="1">
        <v>45931</v>
      </c>
      <c r="K4817" t="s">
        <v>253</v>
      </c>
      <c r="L4817">
        <v>3</v>
      </c>
      <c r="M4817" t="s">
        <v>429</v>
      </c>
      <c r="N4817" t="s">
        <v>145</v>
      </c>
      <c r="O4817" t="s">
        <v>147</v>
      </c>
      <c r="P4817" t="s">
        <v>160</v>
      </c>
      <c r="Q4817">
        <v>95259.95</v>
      </c>
      <c r="R4817">
        <v>581</v>
      </c>
      <c r="S4817">
        <v>257924</v>
      </c>
      <c r="T4817">
        <v>11160</v>
      </c>
      <c r="U4817">
        <v>298</v>
      </c>
      <c r="V4817">
        <v>92</v>
      </c>
      <c r="W4817">
        <v>28966.93</v>
      </c>
      <c r="X4817">
        <v>32696.93</v>
      </c>
      <c r="Y4817">
        <v>0</v>
      </c>
      <c r="Z4817">
        <v>0</v>
      </c>
      <c r="AA4817">
        <v>151504.04999999999</v>
      </c>
      <c r="AB4817">
        <v>13141.7</v>
      </c>
      <c r="AC4817">
        <v>128994.64</v>
      </c>
      <c r="AD4817">
        <v>49</v>
      </c>
      <c r="AE4817">
        <v>43</v>
      </c>
      <c r="AF4817">
        <v>257</v>
      </c>
      <c r="AG4817">
        <v>171</v>
      </c>
      <c r="AH4817">
        <v>23</v>
      </c>
      <c r="AI4817">
        <v>127</v>
      </c>
      <c r="AJ4817">
        <v>0</v>
      </c>
      <c r="AK4817">
        <v>0</v>
      </c>
      <c r="AL4817">
        <v>0</v>
      </c>
      <c r="AM4817">
        <v>0</v>
      </c>
      <c r="AN4817">
        <v>0</v>
      </c>
      <c r="AO4817">
        <v>431</v>
      </c>
      <c r="AP4817">
        <v>1776</v>
      </c>
      <c r="AQ4817">
        <v>269</v>
      </c>
      <c r="AR4817">
        <v>0</v>
      </c>
      <c r="AS4817">
        <v>154</v>
      </c>
      <c r="AT4817">
        <v>369</v>
      </c>
      <c r="AU4817">
        <v>17</v>
      </c>
      <c r="AV4817">
        <v>10</v>
      </c>
      <c r="AW4817">
        <v>25</v>
      </c>
      <c r="AX4817">
        <v>0</v>
      </c>
      <c r="AY4817">
        <v>232</v>
      </c>
      <c r="AZ4817">
        <v>422</v>
      </c>
      <c r="BA4817">
        <v>153</v>
      </c>
      <c r="BB4817">
        <v>39</v>
      </c>
      <c r="BC4817">
        <v>12</v>
      </c>
      <c r="BD4817">
        <v>16</v>
      </c>
      <c r="BE4817">
        <v>0</v>
      </c>
      <c r="BF4817">
        <v>553</v>
      </c>
      <c r="BG4817">
        <v>49909</v>
      </c>
      <c r="BH4817">
        <v>3</v>
      </c>
      <c r="BI4817">
        <v>297</v>
      </c>
      <c r="BJ4817" s="2">
        <v>45944</v>
      </c>
      <c r="BK4817">
        <v>0</v>
      </c>
      <c r="BL4817" s="3" t="str">
        <f>VLOOKUP(O4817,DropDownList!$H$1:$I$7,2,FALSE)</f>
        <v>2024/25</v>
      </c>
      <c r="BM4817" s="3" t="str">
        <f t="shared" si="75"/>
        <v>SC COURT</v>
      </c>
    </row>
    <row r="4818" spans="1:65" x14ac:dyDescent="0.2">
      <c r="A4818">
        <v>2025</v>
      </c>
      <c r="B4818">
        <v>10</v>
      </c>
      <c r="C4818" t="s">
        <v>216</v>
      </c>
      <c r="D4818" t="s">
        <v>219</v>
      </c>
      <c r="E4818" t="s">
        <v>37</v>
      </c>
      <c r="F4818">
        <v>9702</v>
      </c>
      <c r="G4818" t="s">
        <v>158</v>
      </c>
      <c r="H4818" t="s">
        <v>218</v>
      </c>
      <c r="I4818" t="s">
        <v>142</v>
      </c>
      <c r="J4818" s="1">
        <v>45931</v>
      </c>
      <c r="K4818" t="s">
        <v>253</v>
      </c>
      <c r="L4818">
        <v>3</v>
      </c>
      <c r="M4818" t="s">
        <v>429</v>
      </c>
      <c r="N4818" t="s">
        <v>145</v>
      </c>
      <c r="O4818" t="s">
        <v>155</v>
      </c>
      <c r="P4818" t="s">
        <v>160</v>
      </c>
      <c r="Q4818">
        <v>55079.98</v>
      </c>
      <c r="R4818">
        <v>658</v>
      </c>
      <c r="S4818">
        <v>282219.02</v>
      </c>
      <c r="T4818">
        <v>20360.95</v>
      </c>
      <c r="U4818">
        <v>147</v>
      </c>
      <c r="V4818">
        <v>36</v>
      </c>
      <c r="W4818">
        <v>24604.44</v>
      </c>
      <c r="X4818">
        <v>24654.44</v>
      </c>
      <c r="Y4818">
        <v>0</v>
      </c>
      <c r="Z4818">
        <v>0</v>
      </c>
      <c r="AA4818">
        <v>206778.09</v>
      </c>
      <c r="AB4818">
        <v>18881.96</v>
      </c>
      <c r="AC4818">
        <v>176927.69</v>
      </c>
      <c r="AD4818">
        <v>17</v>
      </c>
      <c r="AE4818">
        <v>19</v>
      </c>
      <c r="AF4818">
        <v>454</v>
      </c>
      <c r="AG4818">
        <v>95</v>
      </c>
      <c r="AH4818">
        <v>48</v>
      </c>
      <c r="AI4818">
        <v>52</v>
      </c>
      <c r="AJ4818">
        <v>0</v>
      </c>
      <c r="AK4818">
        <v>0</v>
      </c>
      <c r="AL4818">
        <v>0</v>
      </c>
      <c r="AM4818">
        <v>0</v>
      </c>
      <c r="AN4818">
        <v>0</v>
      </c>
      <c r="AO4818">
        <v>461</v>
      </c>
      <c r="AP4818">
        <v>2845</v>
      </c>
      <c r="AQ4818">
        <v>446</v>
      </c>
      <c r="AR4818">
        <v>2</v>
      </c>
      <c r="AS4818">
        <v>229</v>
      </c>
      <c r="AT4818">
        <v>672</v>
      </c>
      <c r="AU4818">
        <v>45</v>
      </c>
      <c r="AV4818">
        <v>21</v>
      </c>
      <c r="AW4818">
        <v>40</v>
      </c>
      <c r="AX4818">
        <v>0</v>
      </c>
      <c r="AY4818">
        <v>296</v>
      </c>
      <c r="AZ4818">
        <v>568</v>
      </c>
      <c r="BA4818">
        <v>345</v>
      </c>
      <c r="BB4818">
        <v>61</v>
      </c>
      <c r="BC4818">
        <v>23</v>
      </c>
      <c r="BD4818">
        <v>17</v>
      </c>
      <c r="BE4818">
        <v>0</v>
      </c>
      <c r="BF4818">
        <v>610</v>
      </c>
      <c r="BG4818">
        <v>25761</v>
      </c>
      <c r="BH4818">
        <v>9</v>
      </c>
      <c r="BI4818">
        <v>143</v>
      </c>
      <c r="BJ4818" s="2">
        <v>45944</v>
      </c>
      <c r="BK4818">
        <v>2</v>
      </c>
      <c r="BL4818" s="3" t="str">
        <f>VLOOKUP(O4818,DropDownList!$H$1:$I$7,2,FALSE)</f>
        <v>2022/23</v>
      </c>
      <c r="BM4818" s="3" t="str">
        <f t="shared" si="75"/>
        <v>SC COURT</v>
      </c>
    </row>
    <row r="4819" spans="1:65" x14ac:dyDescent="0.2">
      <c r="A4819">
        <v>2025</v>
      </c>
      <c r="B4819">
        <v>10</v>
      </c>
      <c r="C4819" t="s">
        <v>216</v>
      </c>
      <c r="D4819" t="s">
        <v>219</v>
      </c>
      <c r="E4819" t="s">
        <v>37</v>
      </c>
      <c r="F4819">
        <v>9702</v>
      </c>
      <c r="G4819" t="s">
        <v>158</v>
      </c>
      <c r="H4819" t="s">
        <v>218</v>
      </c>
      <c r="I4819" t="s">
        <v>142</v>
      </c>
      <c r="J4819" s="1">
        <v>45931</v>
      </c>
      <c r="K4819" t="s">
        <v>253</v>
      </c>
      <c r="L4819">
        <v>3</v>
      </c>
      <c r="M4819" t="s">
        <v>429</v>
      </c>
      <c r="N4819" t="s">
        <v>145</v>
      </c>
      <c r="O4819" t="s">
        <v>149</v>
      </c>
      <c r="P4819" t="s">
        <v>161</v>
      </c>
      <c r="Q4819">
        <v>1240</v>
      </c>
      <c r="R4819">
        <v>173</v>
      </c>
      <c r="S4819">
        <v>3935</v>
      </c>
      <c r="T4819">
        <v>190</v>
      </c>
      <c r="U4819">
        <v>118</v>
      </c>
      <c r="V4819">
        <v>34</v>
      </c>
      <c r="W4819">
        <v>690</v>
      </c>
      <c r="X4819">
        <v>690</v>
      </c>
      <c r="Y4819">
        <v>0</v>
      </c>
      <c r="Z4819">
        <v>0</v>
      </c>
      <c r="AA4819">
        <v>2505</v>
      </c>
      <c r="AB4819">
        <v>0</v>
      </c>
      <c r="AC4819">
        <v>0</v>
      </c>
      <c r="AD4819">
        <v>34</v>
      </c>
      <c r="AE4819">
        <v>0</v>
      </c>
      <c r="AF4819">
        <v>103</v>
      </c>
      <c r="AG4819">
        <v>2</v>
      </c>
      <c r="AH4819">
        <v>8</v>
      </c>
      <c r="AI4819">
        <v>60</v>
      </c>
      <c r="AJ4819">
        <v>0</v>
      </c>
      <c r="AK4819">
        <v>0</v>
      </c>
      <c r="AL4819">
        <v>0</v>
      </c>
      <c r="AM4819">
        <v>0</v>
      </c>
      <c r="AN4819">
        <v>0</v>
      </c>
      <c r="AO4819">
        <v>120</v>
      </c>
      <c r="AP4819">
        <v>324</v>
      </c>
      <c r="AQ4819">
        <v>109</v>
      </c>
      <c r="AR4819">
        <v>0</v>
      </c>
      <c r="AS4819">
        <v>28</v>
      </c>
      <c r="AT4819">
        <v>39</v>
      </c>
      <c r="AU4819">
        <v>1</v>
      </c>
      <c r="AV4819">
        <v>0</v>
      </c>
      <c r="AW4819">
        <v>8</v>
      </c>
      <c r="AX4819">
        <v>0</v>
      </c>
      <c r="AY4819">
        <v>38</v>
      </c>
      <c r="AZ4819">
        <v>75</v>
      </c>
      <c r="BA4819">
        <v>11</v>
      </c>
      <c r="BB4819">
        <v>2</v>
      </c>
      <c r="BC4819">
        <v>0</v>
      </c>
      <c r="BD4819">
        <v>2</v>
      </c>
      <c r="BE4819">
        <v>0</v>
      </c>
      <c r="BF4819">
        <v>162</v>
      </c>
      <c r="BG4819">
        <v>1220</v>
      </c>
      <c r="BH4819">
        <v>0</v>
      </c>
      <c r="BI4819">
        <v>116</v>
      </c>
      <c r="BJ4819" s="2">
        <v>45944</v>
      </c>
      <c r="BK4819">
        <v>0</v>
      </c>
      <c r="BL4819" s="3" t="str">
        <f>VLOOKUP(O4819,DropDownList!$H$1:$I$7,2,FALSE)</f>
        <v>2025/26</v>
      </c>
      <c r="BM4819" s="3" t="str">
        <f t="shared" si="75"/>
        <v>VSUR</v>
      </c>
    </row>
    <row r="4820" spans="1:65" x14ac:dyDescent="0.2">
      <c r="A4820">
        <v>2025</v>
      </c>
      <c r="B4820">
        <v>10</v>
      </c>
      <c r="C4820" t="s">
        <v>216</v>
      </c>
      <c r="D4820" t="s">
        <v>219</v>
      </c>
      <c r="E4820" t="s">
        <v>37</v>
      </c>
      <c r="F4820">
        <v>9702</v>
      </c>
      <c r="G4820" t="s">
        <v>158</v>
      </c>
      <c r="H4820" t="s">
        <v>218</v>
      </c>
      <c r="I4820" t="s">
        <v>142</v>
      </c>
      <c r="J4820" s="1">
        <v>45931</v>
      </c>
      <c r="K4820" t="s">
        <v>253</v>
      </c>
      <c r="L4820">
        <v>3</v>
      </c>
      <c r="M4820" t="s">
        <v>429</v>
      </c>
      <c r="N4820" t="s">
        <v>145</v>
      </c>
      <c r="O4820" t="s">
        <v>156</v>
      </c>
      <c r="P4820" t="s">
        <v>160</v>
      </c>
      <c r="Q4820">
        <v>73724.97</v>
      </c>
      <c r="R4820">
        <v>585</v>
      </c>
      <c r="S4820">
        <v>282607.75</v>
      </c>
      <c r="T4820">
        <v>17867.22</v>
      </c>
      <c r="U4820">
        <v>201</v>
      </c>
      <c r="V4820">
        <v>53</v>
      </c>
      <c r="W4820">
        <v>16902.849999999999</v>
      </c>
      <c r="X4820">
        <v>19897.849999999999</v>
      </c>
      <c r="Y4820">
        <v>0</v>
      </c>
      <c r="Z4820">
        <v>0</v>
      </c>
      <c r="AA4820">
        <v>191015.56</v>
      </c>
      <c r="AB4820">
        <v>26952.54</v>
      </c>
      <c r="AC4820">
        <v>154003.15</v>
      </c>
      <c r="AD4820">
        <v>20</v>
      </c>
      <c r="AE4820">
        <v>33</v>
      </c>
      <c r="AF4820">
        <v>329</v>
      </c>
      <c r="AG4820">
        <v>128</v>
      </c>
      <c r="AH4820">
        <v>46</v>
      </c>
      <c r="AI4820">
        <v>73</v>
      </c>
      <c r="AJ4820">
        <v>0</v>
      </c>
      <c r="AK4820">
        <v>0</v>
      </c>
      <c r="AL4820">
        <v>0</v>
      </c>
      <c r="AM4820">
        <v>0</v>
      </c>
      <c r="AN4820">
        <v>0</v>
      </c>
      <c r="AO4820">
        <v>439</v>
      </c>
      <c r="AP4820">
        <v>2473</v>
      </c>
      <c r="AQ4820">
        <v>402</v>
      </c>
      <c r="AR4820">
        <v>4</v>
      </c>
      <c r="AS4820">
        <v>182</v>
      </c>
      <c r="AT4820">
        <v>542</v>
      </c>
      <c r="AU4820">
        <v>35</v>
      </c>
      <c r="AV4820">
        <v>15</v>
      </c>
      <c r="AW4820">
        <v>47</v>
      </c>
      <c r="AX4820">
        <v>0</v>
      </c>
      <c r="AY4820">
        <v>294</v>
      </c>
      <c r="AZ4820">
        <v>531</v>
      </c>
      <c r="BA4820">
        <v>278</v>
      </c>
      <c r="BB4820">
        <v>46</v>
      </c>
      <c r="BC4820">
        <v>11</v>
      </c>
      <c r="BD4820">
        <v>20</v>
      </c>
      <c r="BE4820">
        <v>0</v>
      </c>
      <c r="BF4820">
        <v>527</v>
      </c>
      <c r="BG4820">
        <v>22758</v>
      </c>
      <c r="BH4820">
        <v>9</v>
      </c>
      <c r="BI4820">
        <v>195</v>
      </c>
      <c r="BJ4820" s="2">
        <v>45944</v>
      </c>
      <c r="BK4820">
        <v>1</v>
      </c>
      <c r="BL4820" s="3" t="str">
        <f>VLOOKUP(O4820,DropDownList!$H$1:$I$7,2,FALSE)</f>
        <v>2023/24</v>
      </c>
      <c r="BM4820" s="3" t="str">
        <f t="shared" si="75"/>
        <v>SC COURT</v>
      </c>
    </row>
    <row r="4821" spans="1:65" x14ac:dyDescent="0.2">
      <c r="A4821">
        <v>2025</v>
      </c>
      <c r="B4821">
        <v>10</v>
      </c>
      <c r="C4821" t="s">
        <v>216</v>
      </c>
      <c r="D4821" t="s">
        <v>219</v>
      </c>
      <c r="E4821" t="s">
        <v>37</v>
      </c>
      <c r="F4821">
        <v>9702</v>
      </c>
      <c r="G4821" t="s">
        <v>158</v>
      </c>
      <c r="H4821" t="s">
        <v>218</v>
      </c>
      <c r="I4821" t="s">
        <v>142</v>
      </c>
      <c r="J4821" s="1">
        <v>45931</v>
      </c>
      <c r="K4821" t="s">
        <v>253</v>
      </c>
      <c r="L4821">
        <v>3</v>
      </c>
      <c r="M4821" t="s">
        <v>429</v>
      </c>
      <c r="N4821" t="s">
        <v>145</v>
      </c>
      <c r="O4821" t="s">
        <v>155</v>
      </c>
      <c r="P4821" t="s">
        <v>161</v>
      </c>
      <c r="Q4821">
        <v>1050</v>
      </c>
      <c r="R4821">
        <v>599</v>
      </c>
      <c r="S4821">
        <v>12700</v>
      </c>
      <c r="T4821">
        <v>930.78</v>
      </c>
      <c r="U4821">
        <v>130</v>
      </c>
      <c r="V4821">
        <v>17</v>
      </c>
      <c r="W4821">
        <v>340</v>
      </c>
      <c r="X4821">
        <v>340</v>
      </c>
      <c r="Y4821">
        <v>0</v>
      </c>
      <c r="Z4821">
        <v>0</v>
      </c>
      <c r="AA4821">
        <v>10719.22</v>
      </c>
      <c r="AB4821">
        <v>0</v>
      </c>
      <c r="AC4821">
        <v>0</v>
      </c>
      <c r="AD4821">
        <v>16</v>
      </c>
      <c r="AE4821">
        <v>1</v>
      </c>
      <c r="AF4821">
        <v>501</v>
      </c>
      <c r="AG4821">
        <v>1</v>
      </c>
      <c r="AH4821">
        <v>43</v>
      </c>
      <c r="AI4821">
        <v>53</v>
      </c>
      <c r="AJ4821">
        <v>0</v>
      </c>
      <c r="AK4821">
        <v>0</v>
      </c>
      <c r="AL4821">
        <v>0</v>
      </c>
      <c r="AM4821">
        <v>0</v>
      </c>
      <c r="AN4821">
        <v>0</v>
      </c>
      <c r="AO4821">
        <v>419</v>
      </c>
      <c r="AP4821">
        <v>2587</v>
      </c>
      <c r="AQ4821">
        <v>408</v>
      </c>
      <c r="AR4821">
        <v>1</v>
      </c>
      <c r="AS4821">
        <v>216</v>
      </c>
      <c r="AT4821">
        <v>583</v>
      </c>
      <c r="AU4821">
        <v>36</v>
      </c>
      <c r="AV4821">
        <v>16</v>
      </c>
      <c r="AW4821">
        <v>36</v>
      </c>
      <c r="AX4821">
        <v>0</v>
      </c>
      <c r="AY4821">
        <v>269</v>
      </c>
      <c r="AZ4821">
        <v>527</v>
      </c>
      <c r="BA4821">
        <v>324</v>
      </c>
      <c r="BB4821">
        <v>57</v>
      </c>
      <c r="BC4821">
        <v>21</v>
      </c>
      <c r="BD4821">
        <v>17</v>
      </c>
      <c r="BE4821">
        <v>0</v>
      </c>
      <c r="BF4821">
        <v>559</v>
      </c>
      <c r="BG4821">
        <v>1040</v>
      </c>
      <c r="BH4821">
        <v>1</v>
      </c>
      <c r="BI4821">
        <v>128</v>
      </c>
      <c r="BJ4821" s="2">
        <v>45944</v>
      </c>
      <c r="BK4821">
        <v>2</v>
      </c>
      <c r="BL4821" s="3" t="str">
        <f>VLOOKUP(O4821,DropDownList!$H$1:$I$7,2,FALSE)</f>
        <v>2022/23</v>
      </c>
      <c r="BM4821" s="3" t="str">
        <f t="shared" si="75"/>
        <v>VSUR</v>
      </c>
    </row>
    <row r="4822" spans="1:65" x14ac:dyDescent="0.2">
      <c r="A4822">
        <v>2025</v>
      </c>
      <c r="B4822">
        <v>10</v>
      </c>
      <c r="C4822" t="s">
        <v>216</v>
      </c>
      <c r="D4822" t="s">
        <v>219</v>
      </c>
      <c r="E4822" t="s">
        <v>37</v>
      </c>
      <c r="F4822">
        <v>9702</v>
      </c>
      <c r="G4822" t="s">
        <v>158</v>
      </c>
      <c r="H4822" t="s">
        <v>218</v>
      </c>
      <c r="I4822" t="s">
        <v>142</v>
      </c>
      <c r="J4822" s="1">
        <v>45931</v>
      </c>
      <c r="K4822" t="s">
        <v>253</v>
      </c>
      <c r="L4822">
        <v>3</v>
      </c>
      <c r="M4822" t="s">
        <v>429</v>
      </c>
      <c r="N4822" t="s">
        <v>145</v>
      </c>
      <c r="O4822" t="s">
        <v>155</v>
      </c>
      <c r="P4822" t="s">
        <v>159</v>
      </c>
      <c r="Q4822">
        <v>0</v>
      </c>
      <c r="R4822">
        <v>2</v>
      </c>
      <c r="S4822">
        <v>34402.67</v>
      </c>
      <c r="T4822">
        <v>43.47</v>
      </c>
      <c r="U4822">
        <v>0</v>
      </c>
      <c r="V4822">
        <v>0</v>
      </c>
      <c r="W4822">
        <v>0</v>
      </c>
      <c r="X4822">
        <v>0</v>
      </c>
      <c r="Y4822">
        <v>0</v>
      </c>
      <c r="Z4822">
        <v>0</v>
      </c>
      <c r="AA4822">
        <v>34359.199999999997</v>
      </c>
      <c r="AB4822">
        <v>0</v>
      </c>
      <c r="AC4822">
        <v>0</v>
      </c>
      <c r="AD4822">
        <v>0</v>
      </c>
      <c r="AE4822">
        <v>0</v>
      </c>
      <c r="AF4822">
        <v>1</v>
      </c>
      <c r="AG4822">
        <v>0</v>
      </c>
      <c r="AH4822">
        <v>0</v>
      </c>
      <c r="AI4822">
        <v>0</v>
      </c>
      <c r="AJ4822">
        <v>0</v>
      </c>
      <c r="AK4822">
        <v>0</v>
      </c>
      <c r="AL4822">
        <v>0</v>
      </c>
      <c r="AM4822">
        <v>0</v>
      </c>
      <c r="AN4822">
        <v>0</v>
      </c>
      <c r="AO4822">
        <v>0</v>
      </c>
      <c r="AP4822">
        <v>0</v>
      </c>
      <c r="AQ4822">
        <v>0</v>
      </c>
      <c r="AR4822">
        <v>0</v>
      </c>
      <c r="AS4822">
        <v>0</v>
      </c>
      <c r="AT4822">
        <v>0</v>
      </c>
      <c r="AU4822">
        <v>0</v>
      </c>
      <c r="AV4822">
        <v>0</v>
      </c>
      <c r="AW4822">
        <v>0</v>
      </c>
      <c r="AX4822">
        <v>0</v>
      </c>
      <c r="AY4822">
        <v>0</v>
      </c>
      <c r="AZ4822">
        <v>0</v>
      </c>
      <c r="BA4822">
        <v>0</v>
      </c>
      <c r="BB4822">
        <v>0</v>
      </c>
      <c r="BC4822">
        <v>0</v>
      </c>
      <c r="BD4822">
        <v>0</v>
      </c>
      <c r="BE4822">
        <v>0</v>
      </c>
      <c r="BF4822">
        <v>0</v>
      </c>
      <c r="BG4822">
        <v>0</v>
      </c>
      <c r="BH4822">
        <v>1</v>
      </c>
      <c r="BI4822">
        <v>0</v>
      </c>
      <c r="BJ4822" s="2">
        <v>45944</v>
      </c>
      <c r="BK4822">
        <v>0</v>
      </c>
      <c r="BL4822" s="3" t="str">
        <f>VLOOKUP(O4822,DropDownList!$H$1:$I$7,2,FALSE)</f>
        <v>2022/23</v>
      </c>
      <c r="BM4822" s="3" t="str">
        <f t="shared" si="75"/>
        <v>CONF</v>
      </c>
    </row>
    <row r="4823" spans="1:65" x14ac:dyDescent="0.2">
      <c r="A4823">
        <v>2025</v>
      </c>
      <c r="B4823">
        <v>10</v>
      </c>
      <c r="C4823" t="s">
        <v>216</v>
      </c>
      <c r="D4823" t="s">
        <v>220</v>
      </c>
      <c r="E4823" t="s">
        <v>38</v>
      </c>
      <c r="F4823">
        <v>9360</v>
      </c>
      <c r="G4823" t="s">
        <v>141</v>
      </c>
      <c r="H4823" t="s">
        <v>221</v>
      </c>
      <c r="I4823" t="s">
        <v>221</v>
      </c>
      <c r="J4823" s="1">
        <v>45931</v>
      </c>
      <c r="K4823" t="s">
        <v>253</v>
      </c>
      <c r="L4823">
        <v>3</v>
      </c>
      <c r="M4823" t="s">
        <v>429</v>
      </c>
      <c r="N4823" t="s">
        <v>145</v>
      </c>
      <c r="O4823" t="s">
        <v>156</v>
      </c>
      <c r="P4823" t="s">
        <v>150</v>
      </c>
      <c r="Q4823">
        <v>19610.560000000001</v>
      </c>
      <c r="R4823">
        <v>420</v>
      </c>
      <c r="S4823">
        <v>67672.72</v>
      </c>
      <c r="T4823">
        <v>8159.66</v>
      </c>
      <c r="U4823">
        <v>143</v>
      </c>
      <c r="V4823">
        <v>65</v>
      </c>
      <c r="W4823">
        <v>10355.209999999999</v>
      </c>
      <c r="X4823">
        <v>10401.42</v>
      </c>
      <c r="Y4823">
        <v>374</v>
      </c>
      <c r="Z4823">
        <v>59513.06</v>
      </c>
      <c r="AA4823">
        <v>39902.5</v>
      </c>
      <c r="AB4823">
        <v>9378.73</v>
      </c>
      <c r="AC4823">
        <v>30523.77</v>
      </c>
      <c r="AD4823">
        <v>51</v>
      </c>
      <c r="AE4823">
        <v>14</v>
      </c>
      <c r="AF4823">
        <v>228</v>
      </c>
      <c r="AG4823">
        <v>61</v>
      </c>
      <c r="AH4823">
        <v>46</v>
      </c>
      <c r="AI4823">
        <v>82</v>
      </c>
      <c r="AJ4823">
        <v>64</v>
      </c>
      <c r="AK4823">
        <v>42</v>
      </c>
      <c r="AL4823">
        <v>8</v>
      </c>
      <c r="AM4823">
        <v>14</v>
      </c>
      <c r="AN4823">
        <v>3</v>
      </c>
      <c r="AO4823">
        <v>311</v>
      </c>
      <c r="AP4823">
        <v>1227</v>
      </c>
      <c r="AQ4823">
        <v>334</v>
      </c>
      <c r="AR4823">
        <v>0</v>
      </c>
      <c r="AS4823">
        <v>117</v>
      </c>
      <c r="AT4823">
        <v>52</v>
      </c>
      <c r="AU4823">
        <v>5</v>
      </c>
      <c r="AV4823">
        <v>3</v>
      </c>
      <c r="AW4823">
        <v>0</v>
      </c>
      <c r="AX4823">
        <v>0</v>
      </c>
      <c r="AY4823">
        <v>190</v>
      </c>
      <c r="AZ4823">
        <v>308</v>
      </c>
      <c r="BA4823">
        <v>151</v>
      </c>
      <c r="BB4823">
        <v>22</v>
      </c>
      <c r="BC4823">
        <v>7</v>
      </c>
      <c r="BD4823">
        <v>9</v>
      </c>
      <c r="BE4823">
        <v>0</v>
      </c>
      <c r="BF4823">
        <v>322</v>
      </c>
      <c r="BG4823">
        <v>13475.89</v>
      </c>
      <c r="BH4823">
        <v>3</v>
      </c>
      <c r="BI4823">
        <v>143</v>
      </c>
      <c r="BJ4823" s="2">
        <v>45944</v>
      </c>
      <c r="BK4823">
        <v>0</v>
      </c>
      <c r="BL4823" s="3" t="str">
        <f>VLOOKUP(O4823,DropDownList!$H$1:$I$7,2,FALSE)</f>
        <v>2023/24</v>
      </c>
      <c r="BM4823" s="3" t="str">
        <f t="shared" si="75"/>
        <v>FISCAL FINES</v>
      </c>
    </row>
    <row r="4824" spans="1:65" x14ac:dyDescent="0.2">
      <c r="A4824">
        <v>2025</v>
      </c>
      <c r="B4824">
        <v>10</v>
      </c>
      <c r="C4824" t="s">
        <v>216</v>
      </c>
      <c r="D4824" t="s">
        <v>220</v>
      </c>
      <c r="E4824" t="s">
        <v>38</v>
      </c>
      <c r="F4824">
        <v>9360</v>
      </c>
      <c r="G4824" t="s">
        <v>141</v>
      </c>
      <c r="H4824" t="s">
        <v>221</v>
      </c>
      <c r="I4824" t="s">
        <v>221</v>
      </c>
      <c r="J4824" s="1">
        <v>45931</v>
      </c>
      <c r="K4824" t="s">
        <v>253</v>
      </c>
      <c r="L4824">
        <v>3</v>
      </c>
      <c r="M4824" t="s">
        <v>429</v>
      </c>
      <c r="N4824" t="s">
        <v>145</v>
      </c>
      <c r="O4824" t="s">
        <v>156</v>
      </c>
      <c r="P4824" t="s">
        <v>154</v>
      </c>
      <c r="Q4824">
        <v>18720.349999999999</v>
      </c>
      <c r="R4824">
        <v>287</v>
      </c>
      <c r="S4824">
        <v>66212</v>
      </c>
      <c r="T4824">
        <v>630</v>
      </c>
      <c r="U4824">
        <v>93</v>
      </c>
      <c r="V4824">
        <v>37</v>
      </c>
      <c r="W4824">
        <v>8439.68</v>
      </c>
      <c r="X4824">
        <v>8884.68</v>
      </c>
      <c r="Y4824">
        <v>0</v>
      </c>
      <c r="Z4824">
        <v>0</v>
      </c>
      <c r="AA4824">
        <v>46861.65</v>
      </c>
      <c r="AB4824">
        <v>0</v>
      </c>
      <c r="AC4824">
        <v>43417.87</v>
      </c>
      <c r="AD4824">
        <v>21</v>
      </c>
      <c r="AE4824">
        <v>16</v>
      </c>
      <c r="AF4824">
        <v>191</v>
      </c>
      <c r="AG4824">
        <v>58</v>
      </c>
      <c r="AH4824">
        <v>3</v>
      </c>
      <c r="AI4824">
        <v>35</v>
      </c>
      <c r="AJ4824">
        <v>0</v>
      </c>
      <c r="AK4824">
        <v>0</v>
      </c>
      <c r="AL4824">
        <v>0</v>
      </c>
      <c r="AM4824">
        <v>0</v>
      </c>
      <c r="AN4824">
        <v>0</v>
      </c>
      <c r="AO4824">
        <v>198</v>
      </c>
      <c r="AP4824">
        <v>813</v>
      </c>
      <c r="AQ4824">
        <v>206</v>
      </c>
      <c r="AR4824">
        <v>0</v>
      </c>
      <c r="AS4824">
        <v>118</v>
      </c>
      <c r="AT4824">
        <v>12</v>
      </c>
      <c r="AU4824">
        <v>13</v>
      </c>
      <c r="AV4824">
        <v>9</v>
      </c>
      <c r="AW4824">
        <v>2</v>
      </c>
      <c r="AX4824">
        <v>0</v>
      </c>
      <c r="AY4824">
        <v>104</v>
      </c>
      <c r="AZ4824">
        <v>182</v>
      </c>
      <c r="BA4824">
        <v>94</v>
      </c>
      <c r="BB4824">
        <v>26</v>
      </c>
      <c r="BC4824">
        <v>12</v>
      </c>
      <c r="BD4824">
        <v>8</v>
      </c>
      <c r="BE4824">
        <v>0</v>
      </c>
      <c r="BF4824">
        <v>285</v>
      </c>
      <c r="BG4824">
        <v>9890</v>
      </c>
      <c r="BH4824">
        <v>0</v>
      </c>
      <c r="BI4824">
        <v>92</v>
      </c>
      <c r="BJ4824" s="2">
        <v>45944</v>
      </c>
      <c r="BK4824">
        <v>0</v>
      </c>
      <c r="BL4824" s="3" t="str">
        <f>VLOOKUP(O4824,DropDownList!$H$1:$I$7,2,FALSE)</f>
        <v>2023/24</v>
      </c>
      <c r="BM4824" s="3" t="str">
        <f t="shared" si="75"/>
        <v>JP COURT</v>
      </c>
    </row>
    <row r="4825" spans="1:65" x14ac:dyDescent="0.2">
      <c r="A4825">
        <v>2025</v>
      </c>
      <c r="B4825">
        <v>10</v>
      </c>
      <c r="C4825" t="s">
        <v>216</v>
      </c>
      <c r="D4825" t="s">
        <v>220</v>
      </c>
      <c r="E4825" t="s">
        <v>38</v>
      </c>
      <c r="F4825">
        <v>9360</v>
      </c>
      <c r="G4825" t="s">
        <v>141</v>
      </c>
      <c r="H4825" t="s">
        <v>221</v>
      </c>
      <c r="I4825" t="s">
        <v>221</v>
      </c>
      <c r="J4825" s="1">
        <v>45931</v>
      </c>
      <c r="K4825" t="s">
        <v>253</v>
      </c>
      <c r="L4825">
        <v>3</v>
      </c>
      <c r="M4825" t="s">
        <v>429</v>
      </c>
      <c r="N4825" t="s">
        <v>145</v>
      </c>
      <c r="O4825" t="s">
        <v>156</v>
      </c>
      <c r="P4825" t="s">
        <v>148</v>
      </c>
      <c r="Q4825">
        <v>649.30999999999995</v>
      </c>
      <c r="R4825">
        <v>46</v>
      </c>
      <c r="S4825">
        <v>2760</v>
      </c>
      <c r="T4825">
        <v>203.12</v>
      </c>
      <c r="U4825">
        <v>14</v>
      </c>
      <c r="V4825">
        <v>6</v>
      </c>
      <c r="W4825">
        <v>320</v>
      </c>
      <c r="X4825">
        <v>320</v>
      </c>
      <c r="Y4825">
        <v>0</v>
      </c>
      <c r="Z4825">
        <v>0</v>
      </c>
      <c r="AA4825">
        <v>1907.57</v>
      </c>
      <c r="AB4825">
        <v>0</v>
      </c>
      <c r="AC4825">
        <v>1907.57</v>
      </c>
      <c r="AD4825">
        <v>5</v>
      </c>
      <c r="AE4825">
        <v>1</v>
      </c>
      <c r="AF4825">
        <v>28</v>
      </c>
      <c r="AG4825">
        <v>6</v>
      </c>
      <c r="AH4825">
        <v>3</v>
      </c>
      <c r="AI4825">
        <v>8</v>
      </c>
      <c r="AJ4825">
        <v>0</v>
      </c>
      <c r="AK4825">
        <v>0</v>
      </c>
      <c r="AL4825">
        <v>0</v>
      </c>
      <c r="AM4825">
        <v>0</v>
      </c>
      <c r="AN4825">
        <v>0</v>
      </c>
      <c r="AO4825">
        <v>41</v>
      </c>
      <c r="AP4825">
        <v>167</v>
      </c>
      <c r="AQ4825">
        <v>40</v>
      </c>
      <c r="AR4825">
        <v>0</v>
      </c>
      <c r="AS4825">
        <v>17</v>
      </c>
      <c r="AT4825">
        <v>10</v>
      </c>
      <c r="AU4825">
        <v>3</v>
      </c>
      <c r="AV4825">
        <v>2</v>
      </c>
      <c r="AW4825">
        <v>0</v>
      </c>
      <c r="AX4825">
        <v>0</v>
      </c>
      <c r="AY4825">
        <v>26</v>
      </c>
      <c r="AZ4825">
        <v>42</v>
      </c>
      <c r="BA4825">
        <v>19</v>
      </c>
      <c r="BB4825">
        <v>1</v>
      </c>
      <c r="BC4825">
        <v>0</v>
      </c>
      <c r="BD4825">
        <v>2</v>
      </c>
      <c r="BE4825">
        <v>0</v>
      </c>
      <c r="BF4825">
        <v>42</v>
      </c>
      <c r="BG4825">
        <v>480</v>
      </c>
      <c r="BH4825">
        <v>1</v>
      </c>
      <c r="BI4825">
        <v>14</v>
      </c>
      <c r="BJ4825" s="2">
        <v>45944</v>
      </c>
      <c r="BK4825">
        <v>0</v>
      </c>
      <c r="BL4825" s="3" t="str">
        <f>VLOOKUP(O4825,DropDownList!$H$1:$I$7,2,FALSE)</f>
        <v>2023/24</v>
      </c>
      <c r="BM4825" s="3" t="str">
        <f t="shared" si="75"/>
        <v>PRAS</v>
      </c>
    </row>
    <row r="4826" spans="1:65" x14ac:dyDescent="0.2">
      <c r="A4826">
        <v>2025</v>
      </c>
      <c r="B4826">
        <v>10</v>
      </c>
      <c r="C4826" t="s">
        <v>216</v>
      </c>
      <c r="D4826" t="s">
        <v>220</v>
      </c>
      <c r="E4826" t="s">
        <v>38</v>
      </c>
      <c r="F4826">
        <v>9360</v>
      </c>
      <c r="G4826" t="s">
        <v>141</v>
      </c>
      <c r="H4826" t="s">
        <v>221</v>
      </c>
      <c r="I4826" t="s">
        <v>221</v>
      </c>
      <c r="J4826" s="1">
        <v>45931</v>
      </c>
      <c r="K4826" t="s">
        <v>253</v>
      </c>
      <c r="L4826">
        <v>3</v>
      </c>
      <c r="M4826" t="s">
        <v>429</v>
      </c>
      <c r="N4826" t="s">
        <v>145</v>
      </c>
      <c r="O4826" t="s">
        <v>156</v>
      </c>
      <c r="P4826" t="s">
        <v>152</v>
      </c>
      <c r="Q4826">
        <v>0</v>
      </c>
      <c r="R4826">
        <v>105</v>
      </c>
      <c r="S4826">
        <v>4200</v>
      </c>
      <c r="T4826">
        <v>1760</v>
      </c>
      <c r="U4826">
        <v>0</v>
      </c>
      <c r="V4826">
        <v>0</v>
      </c>
      <c r="W4826">
        <v>0</v>
      </c>
      <c r="X4826">
        <v>0</v>
      </c>
      <c r="Y4826">
        <v>0</v>
      </c>
      <c r="Z4826">
        <v>0</v>
      </c>
      <c r="AA4826">
        <v>2440</v>
      </c>
      <c r="AB4826">
        <v>0</v>
      </c>
      <c r="AC4826">
        <v>2440</v>
      </c>
      <c r="AD4826">
        <v>0</v>
      </c>
      <c r="AE4826">
        <v>0</v>
      </c>
      <c r="AF4826">
        <v>61</v>
      </c>
      <c r="AG4826">
        <v>0</v>
      </c>
      <c r="AH4826">
        <v>44</v>
      </c>
      <c r="AI4826">
        <v>0</v>
      </c>
      <c r="AJ4826">
        <v>0</v>
      </c>
      <c r="AK4826">
        <v>0</v>
      </c>
      <c r="AL4826">
        <v>0</v>
      </c>
      <c r="AM4826">
        <v>0</v>
      </c>
      <c r="AN4826">
        <v>0</v>
      </c>
      <c r="AO4826">
        <v>0</v>
      </c>
      <c r="AP4826">
        <v>0</v>
      </c>
      <c r="AQ4826">
        <v>0</v>
      </c>
      <c r="AR4826">
        <v>0</v>
      </c>
      <c r="AS4826">
        <v>0</v>
      </c>
      <c r="AT4826">
        <v>0</v>
      </c>
      <c r="AU4826">
        <v>0</v>
      </c>
      <c r="AV4826">
        <v>0</v>
      </c>
      <c r="AW4826">
        <v>0</v>
      </c>
      <c r="AX4826">
        <v>0</v>
      </c>
      <c r="AY4826">
        <v>0</v>
      </c>
      <c r="AZ4826">
        <v>0</v>
      </c>
      <c r="BA4826">
        <v>0</v>
      </c>
      <c r="BB4826">
        <v>0</v>
      </c>
      <c r="BC4826">
        <v>0</v>
      </c>
      <c r="BD4826">
        <v>0</v>
      </c>
      <c r="BE4826">
        <v>0</v>
      </c>
      <c r="BF4826">
        <v>0</v>
      </c>
      <c r="BG4826">
        <v>0</v>
      </c>
      <c r="BH4826">
        <v>0</v>
      </c>
      <c r="BI4826">
        <v>0</v>
      </c>
      <c r="BJ4826" s="2">
        <v>45944</v>
      </c>
      <c r="BK4826">
        <v>0</v>
      </c>
      <c r="BL4826" s="3" t="str">
        <f>VLOOKUP(O4826,DropDownList!$H$1:$I$7,2,FALSE)</f>
        <v>2023/24</v>
      </c>
      <c r="BM4826" s="3" t="str">
        <f t="shared" si="75"/>
        <v>PCOA</v>
      </c>
    </row>
    <row r="4827" spans="1:65" x14ac:dyDescent="0.2">
      <c r="A4827">
        <v>2025</v>
      </c>
      <c r="B4827">
        <v>10</v>
      </c>
      <c r="C4827" t="s">
        <v>216</v>
      </c>
      <c r="D4827" t="s">
        <v>220</v>
      </c>
      <c r="E4827" t="s">
        <v>38</v>
      </c>
      <c r="F4827">
        <v>9360</v>
      </c>
      <c r="G4827" t="s">
        <v>141</v>
      </c>
      <c r="H4827" t="s">
        <v>221</v>
      </c>
      <c r="I4827" t="s">
        <v>221</v>
      </c>
      <c r="J4827" s="1">
        <v>45931</v>
      </c>
      <c r="K4827" t="s">
        <v>253</v>
      </c>
      <c r="L4827">
        <v>3</v>
      </c>
      <c r="M4827" t="s">
        <v>429</v>
      </c>
      <c r="N4827" t="s">
        <v>145</v>
      </c>
      <c r="O4827" t="s">
        <v>147</v>
      </c>
      <c r="P4827" t="s">
        <v>154</v>
      </c>
      <c r="Q4827">
        <v>26147.53</v>
      </c>
      <c r="R4827">
        <v>277</v>
      </c>
      <c r="S4827">
        <v>64538</v>
      </c>
      <c r="T4827">
        <v>955</v>
      </c>
      <c r="U4827">
        <v>121</v>
      </c>
      <c r="V4827">
        <v>46</v>
      </c>
      <c r="W4827">
        <v>10114.51</v>
      </c>
      <c r="X4827">
        <v>11694.51</v>
      </c>
      <c r="Y4827">
        <v>0</v>
      </c>
      <c r="Z4827">
        <v>0</v>
      </c>
      <c r="AA4827">
        <v>37435.47</v>
      </c>
      <c r="AB4827">
        <v>679.67</v>
      </c>
      <c r="AC4827">
        <v>33725.800000000003</v>
      </c>
      <c r="AD4827">
        <v>22</v>
      </c>
      <c r="AE4827">
        <v>24</v>
      </c>
      <c r="AF4827">
        <v>152</v>
      </c>
      <c r="AG4827">
        <v>66</v>
      </c>
      <c r="AH4827">
        <v>3</v>
      </c>
      <c r="AI4827">
        <v>55</v>
      </c>
      <c r="AJ4827">
        <v>0</v>
      </c>
      <c r="AK4827">
        <v>0</v>
      </c>
      <c r="AL4827">
        <v>0</v>
      </c>
      <c r="AM4827">
        <v>0</v>
      </c>
      <c r="AN4827">
        <v>0</v>
      </c>
      <c r="AO4827">
        <v>188</v>
      </c>
      <c r="AP4827">
        <v>556</v>
      </c>
      <c r="AQ4827">
        <v>184</v>
      </c>
      <c r="AR4827">
        <v>0</v>
      </c>
      <c r="AS4827">
        <v>60</v>
      </c>
      <c r="AT4827">
        <v>14</v>
      </c>
      <c r="AU4827">
        <v>6</v>
      </c>
      <c r="AV4827">
        <v>2</v>
      </c>
      <c r="AW4827">
        <v>3</v>
      </c>
      <c r="AX4827">
        <v>0</v>
      </c>
      <c r="AY4827">
        <v>81</v>
      </c>
      <c r="AZ4827">
        <v>119</v>
      </c>
      <c r="BA4827">
        <v>33</v>
      </c>
      <c r="BB4827">
        <v>19</v>
      </c>
      <c r="BC4827">
        <v>6</v>
      </c>
      <c r="BD4827">
        <v>8</v>
      </c>
      <c r="BE4827">
        <v>0</v>
      </c>
      <c r="BF4827">
        <v>274</v>
      </c>
      <c r="BG4827">
        <v>14512</v>
      </c>
      <c r="BH4827">
        <v>1</v>
      </c>
      <c r="BI4827">
        <v>121</v>
      </c>
      <c r="BJ4827" s="2">
        <v>45944</v>
      </c>
      <c r="BK4827">
        <v>0</v>
      </c>
      <c r="BL4827" s="3" t="str">
        <f>VLOOKUP(O4827,DropDownList!$H$1:$I$7,2,FALSE)</f>
        <v>2024/25</v>
      </c>
      <c r="BM4827" s="3" t="str">
        <f t="shared" si="75"/>
        <v>JP COURT</v>
      </c>
    </row>
    <row r="4828" spans="1:65" x14ac:dyDescent="0.2">
      <c r="A4828">
        <v>2025</v>
      </c>
      <c r="B4828">
        <v>10</v>
      </c>
      <c r="C4828" t="s">
        <v>216</v>
      </c>
      <c r="D4828" t="s">
        <v>220</v>
      </c>
      <c r="E4828" t="s">
        <v>38</v>
      </c>
      <c r="F4828">
        <v>9360</v>
      </c>
      <c r="G4828" t="s">
        <v>141</v>
      </c>
      <c r="H4828" t="s">
        <v>221</v>
      </c>
      <c r="I4828" t="s">
        <v>221</v>
      </c>
      <c r="J4828" s="1">
        <v>45931</v>
      </c>
      <c r="K4828" t="s">
        <v>253</v>
      </c>
      <c r="L4828">
        <v>3</v>
      </c>
      <c r="M4828" t="s">
        <v>429</v>
      </c>
      <c r="N4828" t="s">
        <v>145</v>
      </c>
      <c r="O4828" t="s">
        <v>155</v>
      </c>
      <c r="P4828" t="s">
        <v>150</v>
      </c>
      <c r="Q4828">
        <v>14597.89</v>
      </c>
      <c r="R4828">
        <v>399</v>
      </c>
      <c r="S4828">
        <v>64643.71</v>
      </c>
      <c r="T4828">
        <v>7692.83</v>
      </c>
      <c r="U4828">
        <v>104</v>
      </c>
      <c r="V4828">
        <v>38</v>
      </c>
      <c r="W4828">
        <v>5722.69</v>
      </c>
      <c r="X4828">
        <v>5722.69</v>
      </c>
      <c r="Y4828">
        <v>346</v>
      </c>
      <c r="Z4828">
        <v>56950.879999999997</v>
      </c>
      <c r="AA4828">
        <v>42352.99</v>
      </c>
      <c r="AB4828">
        <v>13275.46</v>
      </c>
      <c r="AC4828">
        <v>29077.53</v>
      </c>
      <c r="AD4828">
        <v>26</v>
      </c>
      <c r="AE4828">
        <v>12</v>
      </c>
      <c r="AF4828">
        <v>237</v>
      </c>
      <c r="AG4828">
        <v>57</v>
      </c>
      <c r="AH4828">
        <v>53</v>
      </c>
      <c r="AI4828">
        <v>47</v>
      </c>
      <c r="AJ4828">
        <v>71</v>
      </c>
      <c r="AK4828">
        <v>28</v>
      </c>
      <c r="AL4828">
        <v>8</v>
      </c>
      <c r="AM4828">
        <v>13</v>
      </c>
      <c r="AN4828">
        <v>6</v>
      </c>
      <c r="AO4828">
        <v>279</v>
      </c>
      <c r="AP4828">
        <v>1311</v>
      </c>
      <c r="AQ4828">
        <v>311</v>
      </c>
      <c r="AR4828">
        <v>0</v>
      </c>
      <c r="AS4828">
        <v>149</v>
      </c>
      <c r="AT4828">
        <v>49</v>
      </c>
      <c r="AU4828">
        <v>6</v>
      </c>
      <c r="AV4828">
        <v>2</v>
      </c>
      <c r="AW4828">
        <v>0</v>
      </c>
      <c r="AX4828">
        <v>0</v>
      </c>
      <c r="AY4828">
        <v>215</v>
      </c>
      <c r="AZ4828">
        <v>323</v>
      </c>
      <c r="BA4828">
        <v>176</v>
      </c>
      <c r="BB4828">
        <v>20</v>
      </c>
      <c r="BC4828">
        <v>9</v>
      </c>
      <c r="BD4828">
        <v>12</v>
      </c>
      <c r="BE4828">
        <v>0</v>
      </c>
      <c r="BF4828">
        <v>284</v>
      </c>
      <c r="BG4828">
        <v>7286.48</v>
      </c>
      <c r="BH4828">
        <v>5</v>
      </c>
      <c r="BI4828">
        <v>104</v>
      </c>
      <c r="BJ4828" s="2">
        <v>45944</v>
      </c>
      <c r="BK4828">
        <v>0</v>
      </c>
      <c r="BL4828" s="3" t="str">
        <f>VLOOKUP(O4828,DropDownList!$H$1:$I$7,2,FALSE)</f>
        <v>2022/23</v>
      </c>
      <c r="BM4828" s="3" t="str">
        <f t="shared" si="75"/>
        <v>FISCAL FINES</v>
      </c>
    </row>
    <row r="4829" spans="1:65" x14ac:dyDescent="0.2">
      <c r="A4829">
        <v>2025</v>
      </c>
      <c r="B4829">
        <v>10</v>
      </c>
      <c r="C4829" t="s">
        <v>216</v>
      </c>
      <c r="D4829" t="s">
        <v>220</v>
      </c>
      <c r="E4829" t="s">
        <v>38</v>
      </c>
      <c r="F4829">
        <v>9360</v>
      </c>
      <c r="G4829" t="s">
        <v>141</v>
      </c>
      <c r="H4829" t="s">
        <v>221</v>
      </c>
      <c r="I4829" t="s">
        <v>221</v>
      </c>
      <c r="J4829" s="1">
        <v>45931</v>
      </c>
      <c r="K4829" t="s">
        <v>253</v>
      </c>
      <c r="L4829">
        <v>3</v>
      </c>
      <c r="M4829" t="s">
        <v>429</v>
      </c>
      <c r="N4829" t="s">
        <v>145</v>
      </c>
      <c r="O4829" t="s">
        <v>155</v>
      </c>
      <c r="P4829" t="s">
        <v>154</v>
      </c>
      <c r="Q4829">
        <v>16551.66</v>
      </c>
      <c r="R4829">
        <v>269</v>
      </c>
      <c r="S4829">
        <v>68131</v>
      </c>
      <c r="T4829">
        <v>1976.81</v>
      </c>
      <c r="U4829">
        <v>72</v>
      </c>
      <c r="V4829">
        <v>28</v>
      </c>
      <c r="W4829">
        <v>7796.2</v>
      </c>
      <c r="X4829">
        <v>7796.2</v>
      </c>
      <c r="Y4829">
        <v>0</v>
      </c>
      <c r="Z4829">
        <v>0</v>
      </c>
      <c r="AA4829">
        <v>49602.53</v>
      </c>
      <c r="AB4829">
        <v>614.94000000000005</v>
      </c>
      <c r="AC4829">
        <v>45597.59</v>
      </c>
      <c r="AD4829">
        <v>14</v>
      </c>
      <c r="AE4829">
        <v>14</v>
      </c>
      <c r="AF4829">
        <v>188</v>
      </c>
      <c r="AG4829">
        <v>42</v>
      </c>
      <c r="AH4829">
        <v>5</v>
      </c>
      <c r="AI4829">
        <v>30</v>
      </c>
      <c r="AJ4829">
        <v>0</v>
      </c>
      <c r="AK4829">
        <v>0</v>
      </c>
      <c r="AL4829">
        <v>0</v>
      </c>
      <c r="AM4829">
        <v>0</v>
      </c>
      <c r="AN4829">
        <v>0</v>
      </c>
      <c r="AO4829">
        <v>194</v>
      </c>
      <c r="AP4829">
        <v>918</v>
      </c>
      <c r="AQ4829">
        <v>197</v>
      </c>
      <c r="AR4829">
        <v>0</v>
      </c>
      <c r="AS4829">
        <v>110</v>
      </c>
      <c r="AT4829">
        <v>45</v>
      </c>
      <c r="AU4829">
        <v>12</v>
      </c>
      <c r="AV4829">
        <v>7</v>
      </c>
      <c r="AW4829">
        <v>2</v>
      </c>
      <c r="AX4829">
        <v>0</v>
      </c>
      <c r="AY4829">
        <v>123</v>
      </c>
      <c r="AZ4829">
        <v>205</v>
      </c>
      <c r="BA4829">
        <v>105</v>
      </c>
      <c r="BB4829">
        <v>35</v>
      </c>
      <c r="BC4829">
        <v>13</v>
      </c>
      <c r="BD4829">
        <v>18</v>
      </c>
      <c r="BE4829">
        <v>0</v>
      </c>
      <c r="BF4829">
        <v>267</v>
      </c>
      <c r="BG4829">
        <v>9504</v>
      </c>
      <c r="BH4829">
        <v>4</v>
      </c>
      <c r="BI4829">
        <v>71</v>
      </c>
      <c r="BJ4829" s="2">
        <v>45944</v>
      </c>
      <c r="BK4829">
        <v>0</v>
      </c>
      <c r="BL4829" s="3" t="str">
        <f>VLOOKUP(O4829,DropDownList!$H$1:$I$7,2,FALSE)</f>
        <v>2022/23</v>
      </c>
      <c r="BM4829" s="3" t="str">
        <f t="shared" si="75"/>
        <v>JP COURT</v>
      </c>
    </row>
    <row r="4830" spans="1:65" x14ac:dyDescent="0.2">
      <c r="A4830">
        <v>2025</v>
      </c>
      <c r="B4830">
        <v>10</v>
      </c>
      <c r="C4830" t="s">
        <v>216</v>
      </c>
      <c r="D4830" t="s">
        <v>220</v>
      </c>
      <c r="E4830" t="s">
        <v>38</v>
      </c>
      <c r="F4830">
        <v>9360</v>
      </c>
      <c r="G4830" t="s">
        <v>141</v>
      </c>
      <c r="H4830" t="s">
        <v>221</v>
      </c>
      <c r="I4830" t="s">
        <v>221</v>
      </c>
      <c r="J4830" s="1">
        <v>45931</v>
      </c>
      <c r="K4830" t="s">
        <v>253</v>
      </c>
      <c r="L4830">
        <v>3</v>
      </c>
      <c r="M4830" t="s">
        <v>429</v>
      </c>
      <c r="N4830" t="s">
        <v>145</v>
      </c>
      <c r="O4830" t="s">
        <v>147</v>
      </c>
      <c r="P4830" t="s">
        <v>152</v>
      </c>
      <c r="Q4830">
        <v>0</v>
      </c>
      <c r="R4830">
        <v>78</v>
      </c>
      <c r="S4830">
        <v>3120</v>
      </c>
      <c r="T4830">
        <v>1720</v>
      </c>
      <c r="U4830">
        <v>0</v>
      </c>
      <c r="V4830">
        <v>0</v>
      </c>
      <c r="W4830">
        <v>0</v>
      </c>
      <c r="X4830">
        <v>0</v>
      </c>
      <c r="Y4830">
        <v>0</v>
      </c>
      <c r="Z4830">
        <v>0</v>
      </c>
      <c r="AA4830">
        <v>1400</v>
      </c>
      <c r="AB4830">
        <v>0</v>
      </c>
      <c r="AC4830">
        <v>1400</v>
      </c>
      <c r="AD4830">
        <v>0</v>
      </c>
      <c r="AE4830">
        <v>0</v>
      </c>
      <c r="AF4830">
        <v>35</v>
      </c>
      <c r="AG4830">
        <v>0</v>
      </c>
      <c r="AH4830">
        <v>43</v>
      </c>
      <c r="AI4830">
        <v>0</v>
      </c>
      <c r="AJ4830">
        <v>0</v>
      </c>
      <c r="AK4830">
        <v>0</v>
      </c>
      <c r="AL4830">
        <v>0</v>
      </c>
      <c r="AM4830">
        <v>1</v>
      </c>
      <c r="AN4830">
        <v>0</v>
      </c>
      <c r="AO4830">
        <v>0</v>
      </c>
      <c r="AP4830">
        <v>0</v>
      </c>
      <c r="AQ4830">
        <v>0</v>
      </c>
      <c r="AR4830">
        <v>0</v>
      </c>
      <c r="AS4830">
        <v>0</v>
      </c>
      <c r="AT4830">
        <v>0</v>
      </c>
      <c r="AU4830">
        <v>0</v>
      </c>
      <c r="AV4830">
        <v>0</v>
      </c>
      <c r="AW4830">
        <v>0</v>
      </c>
      <c r="AX4830">
        <v>0</v>
      </c>
      <c r="AY4830">
        <v>0</v>
      </c>
      <c r="AZ4830">
        <v>0</v>
      </c>
      <c r="BA4830">
        <v>0</v>
      </c>
      <c r="BB4830">
        <v>0</v>
      </c>
      <c r="BC4830">
        <v>0</v>
      </c>
      <c r="BD4830">
        <v>0</v>
      </c>
      <c r="BE4830">
        <v>0</v>
      </c>
      <c r="BF4830">
        <v>0</v>
      </c>
      <c r="BG4830">
        <v>0</v>
      </c>
      <c r="BH4830">
        <v>0</v>
      </c>
      <c r="BI4830">
        <v>0</v>
      </c>
      <c r="BJ4830" s="2">
        <v>45944</v>
      </c>
      <c r="BK4830">
        <v>0</v>
      </c>
      <c r="BL4830" s="3" t="str">
        <f>VLOOKUP(O4830,DropDownList!$H$1:$I$7,2,FALSE)</f>
        <v>2024/25</v>
      </c>
      <c r="BM4830" s="3" t="str">
        <f t="shared" si="75"/>
        <v>PCOA</v>
      </c>
    </row>
    <row r="4831" spans="1:65" x14ac:dyDescent="0.2">
      <c r="A4831">
        <v>2025</v>
      </c>
      <c r="B4831">
        <v>10</v>
      </c>
      <c r="C4831" t="s">
        <v>216</v>
      </c>
      <c r="D4831" t="s">
        <v>220</v>
      </c>
      <c r="E4831" t="s">
        <v>38</v>
      </c>
      <c r="F4831">
        <v>9360</v>
      </c>
      <c r="G4831" t="s">
        <v>141</v>
      </c>
      <c r="H4831" t="s">
        <v>221</v>
      </c>
      <c r="I4831" t="s">
        <v>221</v>
      </c>
      <c r="J4831" s="1">
        <v>45931</v>
      </c>
      <c r="K4831" t="s">
        <v>253</v>
      </c>
      <c r="L4831">
        <v>3</v>
      </c>
      <c r="M4831" t="s">
        <v>429</v>
      </c>
      <c r="N4831" t="s">
        <v>145</v>
      </c>
      <c r="O4831" t="s">
        <v>155</v>
      </c>
      <c r="P4831" t="s">
        <v>152</v>
      </c>
      <c r="Q4831">
        <v>0</v>
      </c>
      <c r="R4831">
        <v>126</v>
      </c>
      <c r="S4831">
        <v>5040</v>
      </c>
      <c r="T4831">
        <v>2480</v>
      </c>
      <c r="U4831">
        <v>0</v>
      </c>
      <c r="V4831">
        <v>0</v>
      </c>
      <c r="W4831">
        <v>0</v>
      </c>
      <c r="X4831">
        <v>0</v>
      </c>
      <c r="Y4831">
        <v>0</v>
      </c>
      <c r="Z4831">
        <v>0</v>
      </c>
      <c r="AA4831">
        <v>2560</v>
      </c>
      <c r="AB4831">
        <v>0</v>
      </c>
      <c r="AC4831">
        <v>2560</v>
      </c>
      <c r="AD4831">
        <v>0</v>
      </c>
      <c r="AE4831">
        <v>0</v>
      </c>
      <c r="AF4831">
        <v>64</v>
      </c>
      <c r="AG4831">
        <v>0</v>
      </c>
      <c r="AH4831">
        <v>62</v>
      </c>
      <c r="AI4831">
        <v>0</v>
      </c>
      <c r="AJ4831">
        <v>0</v>
      </c>
      <c r="AK4831">
        <v>0</v>
      </c>
      <c r="AL4831">
        <v>0</v>
      </c>
      <c r="AM4831">
        <v>0</v>
      </c>
      <c r="AN4831">
        <v>0</v>
      </c>
      <c r="AO4831">
        <v>0</v>
      </c>
      <c r="AP4831">
        <v>0</v>
      </c>
      <c r="AQ4831">
        <v>0</v>
      </c>
      <c r="AR4831">
        <v>0</v>
      </c>
      <c r="AS4831">
        <v>0</v>
      </c>
      <c r="AT4831">
        <v>0</v>
      </c>
      <c r="AU4831">
        <v>0</v>
      </c>
      <c r="AV4831">
        <v>0</v>
      </c>
      <c r="AW4831">
        <v>0</v>
      </c>
      <c r="AX4831">
        <v>0</v>
      </c>
      <c r="AY4831">
        <v>0</v>
      </c>
      <c r="AZ4831">
        <v>0</v>
      </c>
      <c r="BA4831">
        <v>0</v>
      </c>
      <c r="BB4831">
        <v>0</v>
      </c>
      <c r="BC4831">
        <v>0</v>
      </c>
      <c r="BD4831">
        <v>0</v>
      </c>
      <c r="BE4831">
        <v>0</v>
      </c>
      <c r="BF4831">
        <v>0</v>
      </c>
      <c r="BG4831">
        <v>0</v>
      </c>
      <c r="BH4831">
        <v>0</v>
      </c>
      <c r="BI4831">
        <v>0</v>
      </c>
      <c r="BJ4831" s="2">
        <v>45944</v>
      </c>
      <c r="BK4831">
        <v>0</v>
      </c>
      <c r="BL4831" s="3" t="str">
        <f>VLOOKUP(O4831,DropDownList!$H$1:$I$7,2,FALSE)</f>
        <v>2022/23</v>
      </c>
      <c r="BM4831" s="3" t="str">
        <f t="shared" si="75"/>
        <v>PCOA</v>
      </c>
    </row>
    <row r="4832" spans="1:65" x14ac:dyDescent="0.2">
      <c r="A4832">
        <v>2025</v>
      </c>
      <c r="B4832">
        <v>10</v>
      </c>
      <c r="C4832" t="s">
        <v>216</v>
      </c>
      <c r="D4832" t="s">
        <v>220</v>
      </c>
      <c r="E4832" t="s">
        <v>38</v>
      </c>
      <c r="F4832">
        <v>9360</v>
      </c>
      <c r="G4832" t="s">
        <v>141</v>
      </c>
      <c r="H4832" t="s">
        <v>221</v>
      </c>
      <c r="I4832" t="s">
        <v>221</v>
      </c>
      <c r="J4832" s="1">
        <v>45931</v>
      </c>
      <c r="K4832" t="s">
        <v>253</v>
      </c>
      <c r="L4832">
        <v>3</v>
      </c>
      <c r="M4832" t="s">
        <v>429</v>
      </c>
      <c r="N4832" t="s">
        <v>145</v>
      </c>
      <c r="O4832" t="s">
        <v>147</v>
      </c>
      <c r="P4832" t="s">
        <v>148</v>
      </c>
      <c r="Q4832">
        <v>1490</v>
      </c>
      <c r="R4832">
        <v>41</v>
      </c>
      <c r="S4832">
        <v>2460</v>
      </c>
      <c r="T4832">
        <v>20.32</v>
      </c>
      <c r="U4832">
        <v>25</v>
      </c>
      <c r="V4832">
        <v>10</v>
      </c>
      <c r="W4832">
        <v>590</v>
      </c>
      <c r="X4832">
        <v>590</v>
      </c>
      <c r="Y4832">
        <v>0</v>
      </c>
      <c r="Z4832">
        <v>0</v>
      </c>
      <c r="AA4832">
        <v>949.68</v>
      </c>
      <c r="AB4832">
        <v>0</v>
      </c>
      <c r="AC4832">
        <v>949.68</v>
      </c>
      <c r="AD4832">
        <v>9</v>
      </c>
      <c r="AE4832">
        <v>1</v>
      </c>
      <c r="AF4832">
        <v>15</v>
      </c>
      <c r="AG4832">
        <v>1</v>
      </c>
      <c r="AH4832">
        <v>0</v>
      </c>
      <c r="AI4832">
        <v>24</v>
      </c>
      <c r="AJ4832">
        <v>0</v>
      </c>
      <c r="AK4832">
        <v>0</v>
      </c>
      <c r="AL4832">
        <v>0</v>
      </c>
      <c r="AM4832">
        <v>0</v>
      </c>
      <c r="AN4832">
        <v>0</v>
      </c>
      <c r="AO4832">
        <v>37</v>
      </c>
      <c r="AP4832">
        <v>118</v>
      </c>
      <c r="AQ4832">
        <v>41</v>
      </c>
      <c r="AR4832">
        <v>0</v>
      </c>
      <c r="AS4832">
        <v>3</v>
      </c>
      <c r="AT4832">
        <v>7</v>
      </c>
      <c r="AU4832">
        <v>1</v>
      </c>
      <c r="AV4832">
        <v>1</v>
      </c>
      <c r="AW4832">
        <v>0</v>
      </c>
      <c r="AX4832">
        <v>0</v>
      </c>
      <c r="AY4832">
        <v>23</v>
      </c>
      <c r="AZ4832">
        <v>32</v>
      </c>
      <c r="BA4832">
        <v>8</v>
      </c>
      <c r="BB4832">
        <v>0</v>
      </c>
      <c r="BC4832">
        <v>0</v>
      </c>
      <c r="BD4832">
        <v>0</v>
      </c>
      <c r="BE4832">
        <v>0</v>
      </c>
      <c r="BF4832">
        <v>37</v>
      </c>
      <c r="BG4832">
        <v>1440</v>
      </c>
      <c r="BH4832">
        <v>1</v>
      </c>
      <c r="BI4832">
        <v>25</v>
      </c>
      <c r="BJ4832" s="2">
        <v>45944</v>
      </c>
      <c r="BK4832">
        <v>0</v>
      </c>
      <c r="BL4832" s="3" t="str">
        <f>VLOOKUP(O4832,DropDownList!$H$1:$I$7,2,FALSE)</f>
        <v>2024/25</v>
      </c>
      <c r="BM4832" s="3" t="str">
        <f t="shared" si="75"/>
        <v>PRAS</v>
      </c>
    </row>
    <row r="4833" spans="1:65" x14ac:dyDescent="0.2">
      <c r="A4833">
        <v>2025</v>
      </c>
      <c r="B4833">
        <v>10</v>
      </c>
      <c r="C4833" t="s">
        <v>216</v>
      </c>
      <c r="D4833" t="s">
        <v>220</v>
      </c>
      <c r="E4833" t="s">
        <v>38</v>
      </c>
      <c r="F4833">
        <v>9360</v>
      </c>
      <c r="G4833" t="s">
        <v>141</v>
      </c>
      <c r="H4833" t="s">
        <v>221</v>
      </c>
      <c r="I4833" t="s">
        <v>221</v>
      </c>
      <c r="J4833" s="1">
        <v>45931</v>
      </c>
      <c r="K4833" t="s">
        <v>253</v>
      </c>
      <c r="L4833">
        <v>3</v>
      </c>
      <c r="M4833" t="s">
        <v>429</v>
      </c>
      <c r="N4833" t="s">
        <v>145</v>
      </c>
      <c r="O4833" t="s">
        <v>147</v>
      </c>
      <c r="P4833" t="s">
        <v>151</v>
      </c>
      <c r="Q4833">
        <v>0</v>
      </c>
      <c r="R4833">
        <v>12</v>
      </c>
      <c r="S4833">
        <v>360</v>
      </c>
      <c r="T4833">
        <v>60</v>
      </c>
      <c r="U4833">
        <v>0</v>
      </c>
      <c r="V4833">
        <v>0</v>
      </c>
      <c r="W4833">
        <v>0</v>
      </c>
      <c r="X4833">
        <v>0</v>
      </c>
      <c r="Y4833">
        <v>0</v>
      </c>
      <c r="Z4833">
        <v>0</v>
      </c>
      <c r="AA4833">
        <v>300</v>
      </c>
      <c r="AB4833">
        <v>0</v>
      </c>
      <c r="AC4833">
        <v>300</v>
      </c>
      <c r="AD4833">
        <v>0</v>
      </c>
      <c r="AE4833">
        <v>0</v>
      </c>
      <c r="AF4833">
        <v>10</v>
      </c>
      <c r="AG4833">
        <v>0</v>
      </c>
      <c r="AH4833">
        <v>2</v>
      </c>
      <c r="AI4833">
        <v>0</v>
      </c>
      <c r="AJ4833">
        <v>0</v>
      </c>
      <c r="AK4833">
        <v>0</v>
      </c>
      <c r="AL4833">
        <v>0</v>
      </c>
      <c r="AM4833">
        <v>0</v>
      </c>
      <c r="AN4833">
        <v>0</v>
      </c>
      <c r="AO4833">
        <v>0</v>
      </c>
      <c r="AP4833">
        <v>0</v>
      </c>
      <c r="AQ4833">
        <v>0</v>
      </c>
      <c r="AR4833">
        <v>0</v>
      </c>
      <c r="AS4833">
        <v>0</v>
      </c>
      <c r="AT4833">
        <v>0</v>
      </c>
      <c r="AU4833">
        <v>0</v>
      </c>
      <c r="AV4833">
        <v>0</v>
      </c>
      <c r="AW4833">
        <v>0</v>
      </c>
      <c r="AX4833">
        <v>0</v>
      </c>
      <c r="AY4833">
        <v>0</v>
      </c>
      <c r="AZ4833">
        <v>0</v>
      </c>
      <c r="BA4833">
        <v>0</v>
      </c>
      <c r="BB4833">
        <v>0</v>
      </c>
      <c r="BC4833">
        <v>0</v>
      </c>
      <c r="BD4833">
        <v>0</v>
      </c>
      <c r="BE4833">
        <v>0</v>
      </c>
      <c r="BF4833">
        <v>0</v>
      </c>
      <c r="BG4833">
        <v>0</v>
      </c>
      <c r="BH4833">
        <v>0</v>
      </c>
      <c r="BI4833">
        <v>0</v>
      </c>
      <c r="BJ4833" s="2">
        <v>45944</v>
      </c>
      <c r="BK4833">
        <v>0</v>
      </c>
      <c r="BL4833" s="3" t="str">
        <f>VLOOKUP(O4833,DropDownList!$H$1:$I$7,2,FALSE)</f>
        <v>2024/25</v>
      </c>
      <c r="BM4833" s="3" t="str">
        <f t="shared" si="75"/>
        <v>PCPF</v>
      </c>
    </row>
    <row r="4834" spans="1:65" x14ac:dyDescent="0.2">
      <c r="A4834">
        <v>2025</v>
      </c>
      <c r="B4834">
        <v>10</v>
      </c>
      <c r="C4834" t="s">
        <v>216</v>
      </c>
      <c r="D4834" t="s">
        <v>220</v>
      </c>
      <c r="E4834" t="s">
        <v>38</v>
      </c>
      <c r="F4834">
        <v>9360</v>
      </c>
      <c r="G4834" t="s">
        <v>141</v>
      </c>
      <c r="H4834" t="s">
        <v>221</v>
      </c>
      <c r="I4834" t="s">
        <v>221</v>
      </c>
      <c r="J4834" s="1">
        <v>45931</v>
      </c>
      <c r="K4834" t="s">
        <v>253</v>
      </c>
      <c r="L4834">
        <v>3</v>
      </c>
      <c r="M4834" t="s">
        <v>429</v>
      </c>
      <c r="N4834" t="s">
        <v>145</v>
      </c>
      <c r="O4834" t="s">
        <v>147</v>
      </c>
      <c r="P4834" t="s">
        <v>153</v>
      </c>
      <c r="Q4834">
        <v>45</v>
      </c>
      <c r="R4834">
        <v>2</v>
      </c>
      <c r="S4834">
        <v>90</v>
      </c>
      <c r="T4834">
        <v>0</v>
      </c>
      <c r="U4834">
        <v>1</v>
      </c>
      <c r="V4834">
        <v>1</v>
      </c>
      <c r="W4834">
        <v>45</v>
      </c>
      <c r="X4834">
        <v>45</v>
      </c>
      <c r="Y4834">
        <v>0</v>
      </c>
      <c r="Z4834">
        <v>0</v>
      </c>
      <c r="AA4834">
        <v>45</v>
      </c>
      <c r="AB4834">
        <v>0</v>
      </c>
      <c r="AC4834">
        <v>45</v>
      </c>
      <c r="AD4834">
        <v>1</v>
      </c>
      <c r="AE4834">
        <v>0</v>
      </c>
      <c r="AF4834">
        <v>1</v>
      </c>
      <c r="AG4834">
        <v>0</v>
      </c>
      <c r="AH4834">
        <v>0</v>
      </c>
      <c r="AI4834">
        <v>1</v>
      </c>
      <c r="AJ4834">
        <v>0</v>
      </c>
      <c r="AK4834">
        <v>0</v>
      </c>
      <c r="AL4834">
        <v>0</v>
      </c>
      <c r="AM4834">
        <v>0</v>
      </c>
      <c r="AN4834">
        <v>0</v>
      </c>
      <c r="AO4834">
        <v>2</v>
      </c>
      <c r="AP4834">
        <v>3</v>
      </c>
      <c r="AQ4834">
        <v>2</v>
      </c>
      <c r="AR4834">
        <v>0</v>
      </c>
      <c r="AS4834">
        <v>0</v>
      </c>
      <c r="AT4834">
        <v>0</v>
      </c>
      <c r="AU4834">
        <v>0</v>
      </c>
      <c r="AV4834">
        <v>0</v>
      </c>
      <c r="AW4834">
        <v>0</v>
      </c>
      <c r="AX4834">
        <v>0</v>
      </c>
      <c r="AY4834">
        <v>0</v>
      </c>
      <c r="AZ4834">
        <v>0</v>
      </c>
      <c r="BA4834">
        <v>0</v>
      </c>
      <c r="BB4834">
        <v>0</v>
      </c>
      <c r="BC4834">
        <v>0</v>
      </c>
      <c r="BD4834">
        <v>0</v>
      </c>
      <c r="BE4834">
        <v>0</v>
      </c>
      <c r="BF4834">
        <v>2</v>
      </c>
      <c r="BG4834">
        <v>45</v>
      </c>
      <c r="BH4834">
        <v>0</v>
      </c>
      <c r="BI4834">
        <v>1</v>
      </c>
      <c r="BJ4834" s="2">
        <v>45944</v>
      </c>
      <c r="BK4834">
        <v>0</v>
      </c>
      <c r="BL4834" s="3" t="str">
        <f>VLOOKUP(O4834,DropDownList!$H$1:$I$7,2,FALSE)</f>
        <v>2024/25</v>
      </c>
      <c r="BM4834" s="3" t="str">
        <f t="shared" si="75"/>
        <v>PREG</v>
      </c>
    </row>
    <row r="4835" spans="1:65" x14ac:dyDescent="0.2">
      <c r="A4835">
        <v>2025</v>
      </c>
      <c r="B4835">
        <v>10</v>
      </c>
      <c r="C4835" t="s">
        <v>216</v>
      </c>
      <c r="D4835" t="s">
        <v>220</v>
      </c>
      <c r="E4835" t="s">
        <v>38</v>
      </c>
      <c r="F4835">
        <v>9360</v>
      </c>
      <c r="G4835" t="s">
        <v>141</v>
      </c>
      <c r="H4835" t="s">
        <v>221</v>
      </c>
      <c r="I4835" t="s">
        <v>221</v>
      </c>
      <c r="J4835" s="1">
        <v>45931</v>
      </c>
      <c r="K4835" t="s">
        <v>253</v>
      </c>
      <c r="L4835">
        <v>3</v>
      </c>
      <c r="M4835" t="s">
        <v>429</v>
      </c>
      <c r="N4835" t="s">
        <v>145</v>
      </c>
      <c r="O4835" t="s">
        <v>155</v>
      </c>
      <c r="P4835" t="s">
        <v>148</v>
      </c>
      <c r="Q4835">
        <v>748.51</v>
      </c>
      <c r="R4835">
        <v>66</v>
      </c>
      <c r="S4835">
        <v>3960</v>
      </c>
      <c r="T4835">
        <v>405.7</v>
      </c>
      <c r="U4835">
        <v>14</v>
      </c>
      <c r="V4835">
        <v>3</v>
      </c>
      <c r="W4835">
        <v>150.78</v>
      </c>
      <c r="X4835">
        <v>150.78</v>
      </c>
      <c r="Y4835">
        <v>0</v>
      </c>
      <c r="Z4835">
        <v>0</v>
      </c>
      <c r="AA4835">
        <v>2805.79</v>
      </c>
      <c r="AB4835">
        <v>0</v>
      </c>
      <c r="AC4835">
        <v>2805.79</v>
      </c>
      <c r="AD4835">
        <v>2</v>
      </c>
      <c r="AE4835">
        <v>1</v>
      </c>
      <c r="AF4835">
        <v>44</v>
      </c>
      <c r="AG4835">
        <v>3</v>
      </c>
      <c r="AH4835">
        <v>5</v>
      </c>
      <c r="AI4835">
        <v>11</v>
      </c>
      <c r="AJ4835">
        <v>0</v>
      </c>
      <c r="AK4835">
        <v>0</v>
      </c>
      <c r="AL4835">
        <v>0</v>
      </c>
      <c r="AM4835">
        <v>0</v>
      </c>
      <c r="AN4835">
        <v>0</v>
      </c>
      <c r="AO4835">
        <v>56</v>
      </c>
      <c r="AP4835">
        <v>272</v>
      </c>
      <c r="AQ4835">
        <v>60</v>
      </c>
      <c r="AR4835">
        <v>0</v>
      </c>
      <c r="AS4835">
        <v>19</v>
      </c>
      <c r="AT4835">
        <v>13</v>
      </c>
      <c r="AU4835">
        <v>2</v>
      </c>
      <c r="AV4835">
        <v>2</v>
      </c>
      <c r="AW4835">
        <v>0</v>
      </c>
      <c r="AX4835">
        <v>0</v>
      </c>
      <c r="AY4835">
        <v>51</v>
      </c>
      <c r="AZ4835">
        <v>72</v>
      </c>
      <c r="BA4835">
        <v>36</v>
      </c>
      <c r="BB4835">
        <v>3</v>
      </c>
      <c r="BC4835">
        <v>1</v>
      </c>
      <c r="BD4835">
        <v>7</v>
      </c>
      <c r="BE4835">
        <v>0</v>
      </c>
      <c r="BF4835">
        <v>57</v>
      </c>
      <c r="BG4835">
        <v>660</v>
      </c>
      <c r="BH4835">
        <v>3</v>
      </c>
      <c r="BI4835">
        <v>14</v>
      </c>
      <c r="BJ4835" s="2">
        <v>45944</v>
      </c>
      <c r="BK4835">
        <v>0</v>
      </c>
      <c r="BL4835" s="3" t="str">
        <f>VLOOKUP(O4835,DropDownList!$H$1:$I$7,2,FALSE)</f>
        <v>2022/23</v>
      </c>
      <c r="BM4835" s="3" t="str">
        <f t="shared" si="75"/>
        <v>PRAS</v>
      </c>
    </row>
    <row r="4836" spans="1:65" x14ac:dyDescent="0.2">
      <c r="A4836">
        <v>2025</v>
      </c>
      <c r="B4836">
        <v>10</v>
      </c>
      <c r="C4836" t="s">
        <v>216</v>
      </c>
      <c r="D4836" t="s">
        <v>220</v>
      </c>
      <c r="E4836" t="s">
        <v>38</v>
      </c>
      <c r="F4836">
        <v>9360</v>
      </c>
      <c r="G4836" t="s">
        <v>141</v>
      </c>
      <c r="H4836" t="s">
        <v>221</v>
      </c>
      <c r="I4836" t="s">
        <v>221</v>
      </c>
      <c r="J4836" s="1">
        <v>45931</v>
      </c>
      <c r="K4836" t="s">
        <v>253</v>
      </c>
      <c r="L4836">
        <v>3</v>
      </c>
      <c r="M4836" t="s">
        <v>429</v>
      </c>
      <c r="N4836" t="s">
        <v>145</v>
      </c>
      <c r="O4836" t="s">
        <v>149</v>
      </c>
      <c r="P4836" t="s">
        <v>152</v>
      </c>
      <c r="Q4836">
        <v>0</v>
      </c>
      <c r="R4836">
        <v>11</v>
      </c>
      <c r="S4836">
        <v>440</v>
      </c>
      <c r="T4836">
        <v>440</v>
      </c>
      <c r="U4836">
        <v>0</v>
      </c>
      <c r="V4836">
        <v>0</v>
      </c>
      <c r="W4836">
        <v>0</v>
      </c>
      <c r="X4836">
        <v>0</v>
      </c>
      <c r="Y4836">
        <v>0</v>
      </c>
      <c r="Z4836">
        <v>0</v>
      </c>
      <c r="AA4836">
        <v>0</v>
      </c>
      <c r="AB4836">
        <v>0</v>
      </c>
      <c r="AC4836">
        <v>0</v>
      </c>
      <c r="AD4836">
        <v>0</v>
      </c>
      <c r="AE4836">
        <v>0</v>
      </c>
      <c r="AF4836">
        <v>0</v>
      </c>
      <c r="AG4836">
        <v>0</v>
      </c>
      <c r="AH4836">
        <v>11</v>
      </c>
      <c r="AI4836">
        <v>0</v>
      </c>
      <c r="AJ4836">
        <v>0</v>
      </c>
      <c r="AK4836">
        <v>0</v>
      </c>
      <c r="AL4836">
        <v>0</v>
      </c>
      <c r="AM4836">
        <v>0</v>
      </c>
      <c r="AN4836">
        <v>0</v>
      </c>
      <c r="AO4836">
        <v>0</v>
      </c>
      <c r="AP4836">
        <v>0</v>
      </c>
      <c r="AQ4836">
        <v>0</v>
      </c>
      <c r="AR4836">
        <v>0</v>
      </c>
      <c r="AS4836">
        <v>0</v>
      </c>
      <c r="AT4836">
        <v>0</v>
      </c>
      <c r="AU4836">
        <v>0</v>
      </c>
      <c r="AV4836">
        <v>0</v>
      </c>
      <c r="AW4836">
        <v>0</v>
      </c>
      <c r="AX4836">
        <v>0</v>
      </c>
      <c r="AY4836">
        <v>0</v>
      </c>
      <c r="AZ4836">
        <v>0</v>
      </c>
      <c r="BA4836">
        <v>0</v>
      </c>
      <c r="BB4836">
        <v>0</v>
      </c>
      <c r="BC4836">
        <v>0</v>
      </c>
      <c r="BD4836">
        <v>0</v>
      </c>
      <c r="BE4836">
        <v>0</v>
      </c>
      <c r="BF4836">
        <v>0</v>
      </c>
      <c r="BG4836">
        <v>0</v>
      </c>
      <c r="BH4836">
        <v>0</v>
      </c>
      <c r="BI4836">
        <v>0</v>
      </c>
      <c r="BJ4836" s="2">
        <v>45944</v>
      </c>
      <c r="BK4836">
        <v>0</v>
      </c>
      <c r="BL4836" s="3" t="str">
        <f>VLOOKUP(O4836,DropDownList!$H$1:$I$7,2,FALSE)</f>
        <v>2025/26</v>
      </c>
      <c r="BM4836" s="3" t="str">
        <f t="shared" si="75"/>
        <v>PCOA</v>
      </c>
    </row>
    <row r="4837" spans="1:65" x14ac:dyDescent="0.2">
      <c r="A4837">
        <v>2025</v>
      </c>
      <c r="B4837">
        <v>10</v>
      </c>
      <c r="C4837" t="s">
        <v>216</v>
      </c>
      <c r="D4837" t="s">
        <v>220</v>
      </c>
      <c r="E4837" t="s">
        <v>38</v>
      </c>
      <c r="F4837">
        <v>9360</v>
      </c>
      <c r="G4837" t="s">
        <v>141</v>
      </c>
      <c r="H4837" t="s">
        <v>221</v>
      </c>
      <c r="I4837" t="s">
        <v>221</v>
      </c>
      <c r="J4837" s="1">
        <v>45931</v>
      </c>
      <c r="K4837" t="s">
        <v>253</v>
      </c>
      <c r="L4837">
        <v>3</v>
      </c>
      <c r="M4837" t="s">
        <v>429</v>
      </c>
      <c r="N4837" t="s">
        <v>145</v>
      </c>
      <c r="O4837" t="s">
        <v>149</v>
      </c>
      <c r="P4837" t="s">
        <v>146</v>
      </c>
      <c r="Q4837">
        <v>460</v>
      </c>
      <c r="R4837">
        <v>63</v>
      </c>
      <c r="S4837">
        <v>1020</v>
      </c>
      <c r="T4837">
        <v>0</v>
      </c>
      <c r="U4837">
        <v>42</v>
      </c>
      <c r="V4837">
        <v>22</v>
      </c>
      <c r="W4837">
        <v>340</v>
      </c>
      <c r="X4837">
        <v>340</v>
      </c>
      <c r="Y4837">
        <v>0</v>
      </c>
      <c r="Z4837">
        <v>0</v>
      </c>
      <c r="AA4837">
        <v>560</v>
      </c>
      <c r="AB4837">
        <v>0</v>
      </c>
      <c r="AC4837">
        <v>0</v>
      </c>
      <c r="AD4837">
        <v>22</v>
      </c>
      <c r="AE4837">
        <v>0</v>
      </c>
      <c r="AF4837">
        <v>34</v>
      </c>
      <c r="AG4837">
        <v>0</v>
      </c>
      <c r="AH4837">
        <v>0</v>
      </c>
      <c r="AI4837">
        <v>29</v>
      </c>
      <c r="AJ4837">
        <v>0</v>
      </c>
      <c r="AK4837">
        <v>0</v>
      </c>
      <c r="AL4837">
        <v>0</v>
      </c>
      <c r="AM4837">
        <v>0</v>
      </c>
      <c r="AN4837">
        <v>0</v>
      </c>
      <c r="AO4837">
        <v>44</v>
      </c>
      <c r="AP4837">
        <v>90</v>
      </c>
      <c r="AQ4837">
        <v>43</v>
      </c>
      <c r="AR4837">
        <v>0</v>
      </c>
      <c r="AS4837">
        <v>10</v>
      </c>
      <c r="AT4837">
        <v>1</v>
      </c>
      <c r="AU4837">
        <v>2</v>
      </c>
      <c r="AV4837">
        <v>0</v>
      </c>
      <c r="AW4837">
        <v>0</v>
      </c>
      <c r="AX4837">
        <v>0</v>
      </c>
      <c r="AY4837">
        <v>9</v>
      </c>
      <c r="AZ4837">
        <v>13</v>
      </c>
      <c r="BA4837">
        <v>3</v>
      </c>
      <c r="BB4837">
        <v>0</v>
      </c>
      <c r="BC4837">
        <v>0</v>
      </c>
      <c r="BD4837">
        <v>0</v>
      </c>
      <c r="BE4837">
        <v>0</v>
      </c>
      <c r="BF4837">
        <v>63</v>
      </c>
      <c r="BG4837">
        <v>460</v>
      </c>
      <c r="BH4837">
        <v>0</v>
      </c>
      <c r="BI4837">
        <v>41</v>
      </c>
      <c r="BJ4837" s="2">
        <v>45944</v>
      </c>
      <c r="BK4837">
        <v>0</v>
      </c>
      <c r="BL4837" s="3" t="str">
        <f>VLOOKUP(O4837,DropDownList!$H$1:$I$7,2,FALSE)</f>
        <v>2025/26</v>
      </c>
      <c r="BM4837" s="3" t="str">
        <f t="shared" si="75"/>
        <v>VSUR</v>
      </c>
    </row>
    <row r="4838" spans="1:65" x14ac:dyDescent="0.2">
      <c r="A4838">
        <v>2025</v>
      </c>
      <c r="B4838">
        <v>10</v>
      </c>
      <c r="C4838" t="s">
        <v>216</v>
      </c>
      <c r="D4838" t="s">
        <v>220</v>
      </c>
      <c r="E4838" t="s">
        <v>38</v>
      </c>
      <c r="F4838">
        <v>9360</v>
      </c>
      <c r="G4838" t="s">
        <v>141</v>
      </c>
      <c r="H4838" t="s">
        <v>221</v>
      </c>
      <c r="I4838" t="s">
        <v>221</v>
      </c>
      <c r="J4838" s="1">
        <v>45931</v>
      </c>
      <c r="K4838" t="s">
        <v>253</v>
      </c>
      <c r="L4838">
        <v>3</v>
      </c>
      <c r="M4838" t="s">
        <v>429</v>
      </c>
      <c r="N4838" t="s">
        <v>145</v>
      </c>
      <c r="O4838" t="s">
        <v>147</v>
      </c>
      <c r="P4838" t="s">
        <v>150</v>
      </c>
      <c r="Q4838">
        <v>36927.19</v>
      </c>
      <c r="R4838">
        <v>379</v>
      </c>
      <c r="S4838">
        <v>66348.710000000006</v>
      </c>
      <c r="T4838">
        <v>5034.6899999999996</v>
      </c>
      <c r="U4838">
        <v>223</v>
      </c>
      <c r="V4838">
        <v>89</v>
      </c>
      <c r="W4838">
        <v>14643.05</v>
      </c>
      <c r="X4838">
        <v>16978.54</v>
      </c>
      <c r="Y4838">
        <v>349</v>
      </c>
      <c r="Z4838">
        <v>61314.02</v>
      </c>
      <c r="AA4838">
        <v>24386.83</v>
      </c>
      <c r="AB4838">
        <v>8162.21</v>
      </c>
      <c r="AC4838">
        <v>16224.62</v>
      </c>
      <c r="AD4838">
        <v>69</v>
      </c>
      <c r="AE4838">
        <v>20</v>
      </c>
      <c r="AF4838">
        <v>123</v>
      </c>
      <c r="AG4838">
        <v>87</v>
      </c>
      <c r="AH4838">
        <v>30</v>
      </c>
      <c r="AI4838">
        <v>136</v>
      </c>
      <c r="AJ4838">
        <v>58</v>
      </c>
      <c r="AK4838">
        <v>38</v>
      </c>
      <c r="AL4838">
        <v>6</v>
      </c>
      <c r="AM4838">
        <v>11</v>
      </c>
      <c r="AN4838">
        <v>1</v>
      </c>
      <c r="AO4838">
        <v>274</v>
      </c>
      <c r="AP4838">
        <v>838</v>
      </c>
      <c r="AQ4838">
        <v>281</v>
      </c>
      <c r="AR4838">
        <v>0</v>
      </c>
      <c r="AS4838">
        <v>48</v>
      </c>
      <c r="AT4838">
        <v>13</v>
      </c>
      <c r="AU4838">
        <v>0</v>
      </c>
      <c r="AV4838">
        <v>0</v>
      </c>
      <c r="AW4838">
        <v>0</v>
      </c>
      <c r="AX4838">
        <v>0</v>
      </c>
      <c r="AY4838">
        <v>161</v>
      </c>
      <c r="AZ4838">
        <v>234</v>
      </c>
      <c r="BA4838">
        <v>58</v>
      </c>
      <c r="BB4838">
        <v>7</v>
      </c>
      <c r="BC4838">
        <v>1</v>
      </c>
      <c r="BD4838">
        <v>2</v>
      </c>
      <c r="BE4838">
        <v>0</v>
      </c>
      <c r="BF4838">
        <v>286</v>
      </c>
      <c r="BG4838">
        <v>21792.47</v>
      </c>
      <c r="BH4838">
        <v>3</v>
      </c>
      <c r="BI4838">
        <v>221</v>
      </c>
      <c r="BJ4838" s="2">
        <v>45944</v>
      </c>
      <c r="BK4838">
        <v>0</v>
      </c>
      <c r="BL4838" s="3" t="str">
        <f>VLOOKUP(O4838,DropDownList!$H$1:$I$7,2,FALSE)</f>
        <v>2024/25</v>
      </c>
      <c r="BM4838" s="3" t="str">
        <f t="shared" ref="BM4838:BM4901" si="76">IF(RIGHT(P4838,4)="VSUR","VSUR",IF(RIGHT(P4838,4)="CONF","CONF",P4838))</f>
        <v>FISCAL FINES</v>
      </c>
    </row>
    <row r="4839" spans="1:65" x14ac:dyDescent="0.2">
      <c r="A4839">
        <v>2025</v>
      </c>
      <c r="B4839">
        <v>10</v>
      </c>
      <c r="C4839" t="s">
        <v>216</v>
      </c>
      <c r="D4839" t="s">
        <v>220</v>
      </c>
      <c r="E4839" t="s">
        <v>38</v>
      </c>
      <c r="F4839">
        <v>9360</v>
      </c>
      <c r="G4839" t="s">
        <v>141</v>
      </c>
      <c r="H4839" t="s">
        <v>221</v>
      </c>
      <c r="I4839" t="s">
        <v>221</v>
      </c>
      <c r="J4839" s="1">
        <v>45931</v>
      </c>
      <c r="K4839" t="s">
        <v>253</v>
      </c>
      <c r="L4839">
        <v>3</v>
      </c>
      <c r="M4839" t="s">
        <v>429</v>
      </c>
      <c r="N4839" t="s">
        <v>145</v>
      </c>
      <c r="O4839" t="s">
        <v>149</v>
      </c>
      <c r="P4839" t="s">
        <v>151</v>
      </c>
      <c r="Q4839">
        <v>0</v>
      </c>
      <c r="R4839">
        <v>1</v>
      </c>
      <c r="S4839">
        <v>30</v>
      </c>
      <c r="T4839">
        <v>0</v>
      </c>
      <c r="U4839">
        <v>0</v>
      </c>
      <c r="V4839">
        <v>0</v>
      </c>
      <c r="W4839">
        <v>0</v>
      </c>
      <c r="X4839">
        <v>0</v>
      </c>
      <c r="Y4839">
        <v>0</v>
      </c>
      <c r="Z4839">
        <v>0</v>
      </c>
      <c r="AA4839">
        <v>30</v>
      </c>
      <c r="AB4839">
        <v>0</v>
      </c>
      <c r="AC4839">
        <v>30</v>
      </c>
      <c r="AD4839">
        <v>0</v>
      </c>
      <c r="AE4839">
        <v>0</v>
      </c>
      <c r="AF4839">
        <v>1</v>
      </c>
      <c r="AG4839">
        <v>0</v>
      </c>
      <c r="AH4839">
        <v>0</v>
      </c>
      <c r="AI4839">
        <v>0</v>
      </c>
      <c r="AJ4839">
        <v>0</v>
      </c>
      <c r="AK4839">
        <v>0</v>
      </c>
      <c r="AL4839">
        <v>0</v>
      </c>
      <c r="AM4839">
        <v>0</v>
      </c>
      <c r="AN4839">
        <v>0</v>
      </c>
      <c r="AO4839">
        <v>0</v>
      </c>
      <c r="AP4839">
        <v>0</v>
      </c>
      <c r="AQ4839">
        <v>0</v>
      </c>
      <c r="AR4839">
        <v>0</v>
      </c>
      <c r="AS4839">
        <v>0</v>
      </c>
      <c r="AT4839">
        <v>0</v>
      </c>
      <c r="AU4839">
        <v>0</v>
      </c>
      <c r="AV4839">
        <v>0</v>
      </c>
      <c r="AW4839">
        <v>0</v>
      </c>
      <c r="AX4839">
        <v>0</v>
      </c>
      <c r="AY4839">
        <v>0</v>
      </c>
      <c r="AZ4839">
        <v>0</v>
      </c>
      <c r="BA4839">
        <v>0</v>
      </c>
      <c r="BB4839">
        <v>0</v>
      </c>
      <c r="BC4839">
        <v>0</v>
      </c>
      <c r="BD4839">
        <v>0</v>
      </c>
      <c r="BE4839">
        <v>0</v>
      </c>
      <c r="BF4839">
        <v>0</v>
      </c>
      <c r="BG4839">
        <v>0</v>
      </c>
      <c r="BH4839">
        <v>0</v>
      </c>
      <c r="BI4839">
        <v>0</v>
      </c>
      <c r="BJ4839" s="2">
        <v>45944</v>
      </c>
      <c r="BK4839">
        <v>0</v>
      </c>
      <c r="BL4839" s="3" t="str">
        <f>VLOOKUP(O4839,DropDownList!$H$1:$I$7,2,FALSE)</f>
        <v>2025/26</v>
      </c>
      <c r="BM4839" s="3" t="str">
        <f t="shared" si="76"/>
        <v>PCPF</v>
      </c>
    </row>
    <row r="4840" spans="1:65" x14ac:dyDescent="0.2">
      <c r="A4840">
        <v>2025</v>
      </c>
      <c r="B4840">
        <v>10</v>
      </c>
      <c r="C4840" t="s">
        <v>216</v>
      </c>
      <c r="D4840" t="s">
        <v>220</v>
      </c>
      <c r="E4840" t="s">
        <v>38</v>
      </c>
      <c r="F4840">
        <v>9360</v>
      </c>
      <c r="G4840" t="s">
        <v>141</v>
      </c>
      <c r="H4840" t="s">
        <v>221</v>
      </c>
      <c r="I4840" t="s">
        <v>221</v>
      </c>
      <c r="J4840" s="1">
        <v>45931</v>
      </c>
      <c r="K4840" t="s">
        <v>253</v>
      </c>
      <c r="L4840">
        <v>3</v>
      </c>
      <c r="M4840" t="s">
        <v>429</v>
      </c>
      <c r="N4840" t="s">
        <v>145</v>
      </c>
      <c r="O4840" t="s">
        <v>156</v>
      </c>
      <c r="P4840" t="s">
        <v>153</v>
      </c>
      <c r="Q4840">
        <v>45</v>
      </c>
      <c r="R4840">
        <v>1</v>
      </c>
      <c r="S4840">
        <v>45</v>
      </c>
      <c r="T4840">
        <v>0</v>
      </c>
      <c r="U4840">
        <v>1</v>
      </c>
      <c r="V4840">
        <v>1</v>
      </c>
      <c r="W4840">
        <v>45</v>
      </c>
      <c r="X4840">
        <v>45</v>
      </c>
      <c r="Y4840">
        <v>0</v>
      </c>
      <c r="Z4840">
        <v>0</v>
      </c>
      <c r="AA4840">
        <v>0</v>
      </c>
      <c r="AB4840">
        <v>0</v>
      </c>
      <c r="AC4840">
        <v>0</v>
      </c>
      <c r="AD4840">
        <v>1</v>
      </c>
      <c r="AE4840">
        <v>0</v>
      </c>
      <c r="AF4840">
        <v>0</v>
      </c>
      <c r="AG4840">
        <v>0</v>
      </c>
      <c r="AH4840">
        <v>0</v>
      </c>
      <c r="AI4840">
        <v>1</v>
      </c>
      <c r="AJ4840">
        <v>0</v>
      </c>
      <c r="AK4840">
        <v>0</v>
      </c>
      <c r="AL4840">
        <v>0</v>
      </c>
      <c r="AM4840">
        <v>0</v>
      </c>
      <c r="AN4840">
        <v>0</v>
      </c>
      <c r="AO4840">
        <v>1</v>
      </c>
      <c r="AP4840">
        <v>2</v>
      </c>
      <c r="AQ4840">
        <v>1</v>
      </c>
      <c r="AR4840">
        <v>0</v>
      </c>
      <c r="AS4840">
        <v>0</v>
      </c>
      <c r="AT4840">
        <v>1</v>
      </c>
      <c r="AU4840">
        <v>0</v>
      </c>
      <c r="AV4840">
        <v>0</v>
      </c>
      <c r="AW4840">
        <v>0</v>
      </c>
      <c r="AX4840">
        <v>0</v>
      </c>
      <c r="AY4840">
        <v>0</v>
      </c>
      <c r="AZ4840">
        <v>0</v>
      </c>
      <c r="BA4840">
        <v>0</v>
      </c>
      <c r="BB4840">
        <v>0</v>
      </c>
      <c r="BC4840">
        <v>0</v>
      </c>
      <c r="BD4840">
        <v>0</v>
      </c>
      <c r="BE4840">
        <v>0</v>
      </c>
      <c r="BF4840">
        <v>1</v>
      </c>
      <c r="BG4840">
        <v>45</v>
      </c>
      <c r="BH4840">
        <v>0</v>
      </c>
      <c r="BI4840">
        <v>1</v>
      </c>
      <c r="BJ4840" s="2">
        <v>45944</v>
      </c>
      <c r="BK4840">
        <v>0</v>
      </c>
      <c r="BL4840" s="3" t="str">
        <f>VLOOKUP(O4840,DropDownList!$H$1:$I$7,2,FALSE)</f>
        <v>2023/24</v>
      </c>
      <c r="BM4840" s="3" t="str">
        <f t="shared" si="76"/>
        <v>PREG</v>
      </c>
    </row>
    <row r="4841" spans="1:65" x14ac:dyDescent="0.2">
      <c r="A4841">
        <v>2025</v>
      </c>
      <c r="B4841">
        <v>10</v>
      </c>
      <c r="C4841" t="s">
        <v>216</v>
      </c>
      <c r="D4841" t="s">
        <v>220</v>
      </c>
      <c r="E4841" t="s">
        <v>38</v>
      </c>
      <c r="F4841">
        <v>9360</v>
      </c>
      <c r="G4841" t="s">
        <v>141</v>
      </c>
      <c r="H4841" t="s">
        <v>221</v>
      </c>
      <c r="I4841" t="s">
        <v>221</v>
      </c>
      <c r="J4841" s="1">
        <v>45931</v>
      </c>
      <c r="K4841" t="s">
        <v>253</v>
      </c>
      <c r="L4841">
        <v>3</v>
      </c>
      <c r="M4841" t="s">
        <v>429</v>
      </c>
      <c r="N4841" t="s">
        <v>145</v>
      </c>
      <c r="O4841" t="s">
        <v>156</v>
      </c>
      <c r="P4841" t="s">
        <v>151</v>
      </c>
      <c r="Q4841">
        <v>0</v>
      </c>
      <c r="R4841">
        <v>8</v>
      </c>
      <c r="S4841">
        <v>240</v>
      </c>
      <c r="T4841">
        <v>0</v>
      </c>
      <c r="U4841">
        <v>0</v>
      </c>
      <c r="V4841">
        <v>0</v>
      </c>
      <c r="W4841">
        <v>0</v>
      </c>
      <c r="X4841">
        <v>0</v>
      </c>
      <c r="Y4841">
        <v>0</v>
      </c>
      <c r="Z4841">
        <v>0</v>
      </c>
      <c r="AA4841">
        <v>240</v>
      </c>
      <c r="AB4841">
        <v>0</v>
      </c>
      <c r="AC4841">
        <v>240</v>
      </c>
      <c r="AD4841">
        <v>0</v>
      </c>
      <c r="AE4841">
        <v>0</v>
      </c>
      <c r="AF4841">
        <v>8</v>
      </c>
      <c r="AG4841">
        <v>0</v>
      </c>
      <c r="AH4841">
        <v>0</v>
      </c>
      <c r="AI4841">
        <v>0</v>
      </c>
      <c r="AJ4841">
        <v>0</v>
      </c>
      <c r="AK4841">
        <v>0</v>
      </c>
      <c r="AL4841">
        <v>0</v>
      </c>
      <c r="AM4841">
        <v>0</v>
      </c>
      <c r="AN4841">
        <v>0</v>
      </c>
      <c r="AO4841">
        <v>0</v>
      </c>
      <c r="AP4841">
        <v>0</v>
      </c>
      <c r="AQ4841">
        <v>0</v>
      </c>
      <c r="AR4841">
        <v>0</v>
      </c>
      <c r="AS4841">
        <v>0</v>
      </c>
      <c r="AT4841">
        <v>0</v>
      </c>
      <c r="AU4841">
        <v>0</v>
      </c>
      <c r="AV4841">
        <v>0</v>
      </c>
      <c r="AW4841">
        <v>0</v>
      </c>
      <c r="AX4841">
        <v>0</v>
      </c>
      <c r="AY4841">
        <v>0</v>
      </c>
      <c r="AZ4841">
        <v>0</v>
      </c>
      <c r="BA4841">
        <v>0</v>
      </c>
      <c r="BB4841">
        <v>0</v>
      </c>
      <c r="BC4841">
        <v>0</v>
      </c>
      <c r="BD4841">
        <v>0</v>
      </c>
      <c r="BE4841">
        <v>0</v>
      </c>
      <c r="BF4841">
        <v>0</v>
      </c>
      <c r="BG4841">
        <v>0</v>
      </c>
      <c r="BH4841">
        <v>0</v>
      </c>
      <c r="BI4841">
        <v>0</v>
      </c>
      <c r="BJ4841" s="2">
        <v>45944</v>
      </c>
      <c r="BK4841">
        <v>0</v>
      </c>
      <c r="BL4841" s="3" t="str">
        <f>VLOOKUP(O4841,DropDownList!$H$1:$I$7,2,FALSE)</f>
        <v>2023/24</v>
      </c>
      <c r="BM4841" s="3" t="str">
        <f t="shared" si="76"/>
        <v>PCPF</v>
      </c>
    </row>
    <row r="4842" spans="1:65" x14ac:dyDescent="0.2">
      <c r="A4842">
        <v>2025</v>
      </c>
      <c r="B4842">
        <v>10</v>
      </c>
      <c r="C4842" t="s">
        <v>216</v>
      </c>
      <c r="D4842" t="s">
        <v>220</v>
      </c>
      <c r="E4842" t="s">
        <v>38</v>
      </c>
      <c r="F4842">
        <v>9360</v>
      </c>
      <c r="G4842" t="s">
        <v>141</v>
      </c>
      <c r="H4842" t="s">
        <v>221</v>
      </c>
      <c r="I4842" t="s">
        <v>221</v>
      </c>
      <c r="J4842" s="1">
        <v>45931</v>
      </c>
      <c r="K4842" t="s">
        <v>253</v>
      </c>
      <c r="L4842">
        <v>3</v>
      </c>
      <c r="M4842" t="s">
        <v>429</v>
      </c>
      <c r="N4842" t="s">
        <v>145</v>
      </c>
      <c r="O4842" t="s">
        <v>156</v>
      </c>
      <c r="P4842" t="s">
        <v>146</v>
      </c>
      <c r="Q4842">
        <v>626.22</v>
      </c>
      <c r="R4842">
        <v>286</v>
      </c>
      <c r="S4842">
        <v>4110</v>
      </c>
      <c r="T4842">
        <v>40</v>
      </c>
      <c r="U4842">
        <v>93</v>
      </c>
      <c r="V4842">
        <v>24</v>
      </c>
      <c r="W4842">
        <v>360</v>
      </c>
      <c r="X4842">
        <v>360</v>
      </c>
      <c r="Y4842">
        <v>0</v>
      </c>
      <c r="Z4842">
        <v>0</v>
      </c>
      <c r="AA4842">
        <v>3443.78</v>
      </c>
      <c r="AB4842">
        <v>0</v>
      </c>
      <c r="AC4842">
        <v>0</v>
      </c>
      <c r="AD4842">
        <v>21</v>
      </c>
      <c r="AE4842">
        <v>3</v>
      </c>
      <c r="AF4842">
        <v>242</v>
      </c>
      <c r="AG4842">
        <v>6</v>
      </c>
      <c r="AH4842">
        <v>3</v>
      </c>
      <c r="AI4842">
        <v>35</v>
      </c>
      <c r="AJ4842">
        <v>0</v>
      </c>
      <c r="AK4842">
        <v>0</v>
      </c>
      <c r="AL4842">
        <v>0</v>
      </c>
      <c r="AM4842">
        <v>0</v>
      </c>
      <c r="AN4842">
        <v>0</v>
      </c>
      <c r="AO4842">
        <v>197</v>
      </c>
      <c r="AP4842">
        <v>811</v>
      </c>
      <c r="AQ4842">
        <v>204</v>
      </c>
      <c r="AR4842">
        <v>0</v>
      </c>
      <c r="AS4842">
        <v>118</v>
      </c>
      <c r="AT4842">
        <v>12</v>
      </c>
      <c r="AU4842">
        <v>13</v>
      </c>
      <c r="AV4842">
        <v>9</v>
      </c>
      <c r="AW4842">
        <v>2</v>
      </c>
      <c r="AX4842">
        <v>0</v>
      </c>
      <c r="AY4842">
        <v>104</v>
      </c>
      <c r="AZ4842">
        <v>182</v>
      </c>
      <c r="BA4842">
        <v>94</v>
      </c>
      <c r="BB4842">
        <v>26</v>
      </c>
      <c r="BC4842">
        <v>12</v>
      </c>
      <c r="BD4842">
        <v>8</v>
      </c>
      <c r="BE4842">
        <v>0</v>
      </c>
      <c r="BF4842">
        <v>284</v>
      </c>
      <c r="BG4842">
        <v>590</v>
      </c>
      <c r="BH4842">
        <v>0</v>
      </c>
      <c r="BI4842">
        <v>92</v>
      </c>
      <c r="BJ4842" s="2">
        <v>45944</v>
      </c>
      <c r="BK4842">
        <v>0</v>
      </c>
      <c r="BL4842" s="3" t="str">
        <f>VLOOKUP(O4842,DropDownList!$H$1:$I$7,2,FALSE)</f>
        <v>2023/24</v>
      </c>
      <c r="BM4842" s="3" t="str">
        <f t="shared" si="76"/>
        <v>VSUR</v>
      </c>
    </row>
    <row r="4843" spans="1:65" x14ac:dyDescent="0.2">
      <c r="A4843">
        <v>2025</v>
      </c>
      <c r="B4843">
        <v>10</v>
      </c>
      <c r="C4843" t="s">
        <v>216</v>
      </c>
      <c r="D4843" t="s">
        <v>220</v>
      </c>
      <c r="E4843" t="s">
        <v>38</v>
      </c>
      <c r="F4843">
        <v>9360</v>
      </c>
      <c r="G4843" t="s">
        <v>141</v>
      </c>
      <c r="H4843" t="s">
        <v>221</v>
      </c>
      <c r="I4843" t="s">
        <v>221</v>
      </c>
      <c r="J4843" s="1">
        <v>45931</v>
      </c>
      <c r="K4843" t="s">
        <v>253</v>
      </c>
      <c r="L4843">
        <v>3</v>
      </c>
      <c r="M4843" t="s">
        <v>429</v>
      </c>
      <c r="N4843" t="s">
        <v>145</v>
      </c>
      <c r="O4843" t="s">
        <v>149</v>
      </c>
      <c r="P4843" t="s">
        <v>150</v>
      </c>
      <c r="Q4843">
        <v>7975.87</v>
      </c>
      <c r="R4843">
        <v>80</v>
      </c>
      <c r="S4843">
        <v>11567.36</v>
      </c>
      <c r="T4843">
        <v>164</v>
      </c>
      <c r="U4843">
        <v>58</v>
      </c>
      <c r="V4843">
        <v>44</v>
      </c>
      <c r="W4843">
        <v>5612.48</v>
      </c>
      <c r="X4843">
        <v>6399.67</v>
      </c>
      <c r="Y4843">
        <v>79</v>
      </c>
      <c r="Z4843">
        <v>11403.36</v>
      </c>
      <c r="AA4843">
        <v>3427.49</v>
      </c>
      <c r="AB4843">
        <v>391.49</v>
      </c>
      <c r="AC4843">
        <v>3036</v>
      </c>
      <c r="AD4843">
        <v>38</v>
      </c>
      <c r="AE4843">
        <v>6</v>
      </c>
      <c r="AF4843">
        <v>20</v>
      </c>
      <c r="AG4843">
        <v>8</v>
      </c>
      <c r="AH4843">
        <v>1</v>
      </c>
      <c r="AI4843">
        <v>50</v>
      </c>
      <c r="AJ4843">
        <v>15</v>
      </c>
      <c r="AK4843">
        <v>2</v>
      </c>
      <c r="AL4843">
        <v>0</v>
      </c>
      <c r="AM4843">
        <v>1</v>
      </c>
      <c r="AN4843">
        <v>0</v>
      </c>
      <c r="AO4843">
        <v>63</v>
      </c>
      <c r="AP4843">
        <v>139</v>
      </c>
      <c r="AQ4843">
        <v>66</v>
      </c>
      <c r="AR4843">
        <v>2</v>
      </c>
      <c r="AS4843">
        <v>9</v>
      </c>
      <c r="AT4843">
        <v>1</v>
      </c>
      <c r="AU4843">
        <v>0</v>
      </c>
      <c r="AV4843">
        <v>0</v>
      </c>
      <c r="AW4843">
        <v>0</v>
      </c>
      <c r="AX4843">
        <v>0</v>
      </c>
      <c r="AY4843">
        <v>12</v>
      </c>
      <c r="AZ4843">
        <v>26</v>
      </c>
      <c r="BA4843">
        <v>0</v>
      </c>
      <c r="BB4843">
        <v>0</v>
      </c>
      <c r="BC4843">
        <v>0</v>
      </c>
      <c r="BD4843">
        <v>1</v>
      </c>
      <c r="BE4843">
        <v>0</v>
      </c>
      <c r="BF4843">
        <v>63</v>
      </c>
      <c r="BG4843">
        <v>7150.87</v>
      </c>
      <c r="BH4843">
        <v>1</v>
      </c>
      <c r="BI4843">
        <v>58</v>
      </c>
      <c r="BJ4843" s="2">
        <v>45944</v>
      </c>
      <c r="BK4843">
        <v>0</v>
      </c>
      <c r="BL4843" s="3" t="str">
        <f>VLOOKUP(O4843,DropDownList!$H$1:$I$7,2,FALSE)</f>
        <v>2025/26</v>
      </c>
      <c r="BM4843" s="3" t="str">
        <f t="shared" si="76"/>
        <v>FISCAL FINES</v>
      </c>
    </row>
    <row r="4844" spans="1:65" x14ac:dyDescent="0.2">
      <c r="A4844">
        <v>2025</v>
      </c>
      <c r="B4844">
        <v>10</v>
      </c>
      <c r="C4844" t="s">
        <v>216</v>
      </c>
      <c r="D4844" t="s">
        <v>220</v>
      </c>
      <c r="E4844" t="s">
        <v>38</v>
      </c>
      <c r="F4844">
        <v>9360</v>
      </c>
      <c r="G4844" t="s">
        <v>141</v>
      </c>
      <c r="H4844" t="s">
        <v>221</v>
      </c>
      <c r="I4844" t="s">
        <v>221</v>
      </c>
      <c r="J4844" s="1">
        <v>45931</v>
      </c>
      <c r="K4844" t="s">
        <v>253</v>
      </c>
      <c r="L4844">
        <v>3</v>
      </c>
      <c r="M4844" t="s">
        <v>429</v>
      </c>
      <c r="N4844" t="s">
        <v>145</v>
      </c>
      <c r="O4844" t="s">
        <v>149</v>
      </c>
      <c r="P4844" t="s">
        <v>154</v>
      </c>
      <c r="Q4844">
        <v>9982.09</v>
      </c>
      <c r="R4844">
        <v>63</v>
      </c>
      <c r="S4844">
        <v>16898</v>
      </c>
      <c r="T4844">
        <v>0</v>
      </c>
      <c r="U4844">
        <v>42</v>
      </c>
      <c r="V4844">
        <v>26</v>
      </c>
      <c r="W4844">
        <v>3330</v>
      </c>
      <c r="X4844">
        <v>6255</v>
      </c>
      <c r="Y4844">
        <v>0</v>
      </c>
      <c r="Z4844">
        <v>0</v>
      </c>
      <c r="AA4844">
        <v>6915.91</v>
      </c>
      <c r="AB4844">
        <v>0</v>
      </c>
      <c r="AC4844">
        <v>6355.91</v>
      </c>
      <c r="AD4844">
        <v>22</v>
      </c>
      <c r="AE4844">
        <v>4</v>
      </c>
      <c r="AF4844">
        <v>21</v>
      </c>
      <c r="AG4844">
        <v>13</v>
      </c>
      <c r="AH4844">
        <v>0</v>
      </c>
      <c r="AI4844">
        <v>29</v>
      </c>
      <c r="AJ4844">
        <v>0</v>
      </c>
      <c r="AK4844">
        <v>0</v>
      </c>
      <c r="AL4844">
        <v>0</v>
      </c>
      <c r="AM4844">
        <v>0</v>
      </c>
      <c r="AN4844">
        <v>0</v>
      </c>
      <c r="AO4844">
        <v>44</v>
      </c>
      <c r="AP4844">
        <v>90</v>
      </c>
      <c r="AQ4844">
        <v>43</v>
      </c>
      <c r="AR4844">
        <v>0</v>
      </c>
      <c r="AS4844">
        <v>10</v>
      </c>
      <c r="AT4844">
        <v>1</v>
      </c>
      <c r="AU4844">
        <v>2</v>
      </c>
      <c r="AV4844">
        <v>0</v>
      </c>
      <c r="AW4844">
        <v>0</v>
      </c>
      <c r="AX4844">
        <v>0</v>
      </c>
      <c r="AY4844">
        <v>9</v>
      </c>
      <c r="AZ4844">
        <v>13</v>
      </c>
      <c r="BA4844">
        <v>3</v>
      </c>
      <c r="BB4844">
        <v>0</v>
      </c>
      <c r="BC4844">
        <v>0</v>
      </c>
      <c r="BD4844">
        <v>0</v>
      </c>
      <c r="BE4844">
        <v>0</v>
      </c>
      <c r="BF4844">
        <v>63</v>
      </c>
      <c r="BG4844">
        <v>7855</v>
      </c>
      <c r="BH4844">
        <v>0</v>
      </c>
      <c r="BI4844">
        <v>41</v>
      </c>
      <c r="BJ4844" s="2">
        <v>45944</v>
      </c>
      <c r="BK4844">
        <v>0</v>
      </c>
      <c r="BL4844" s="3" t="str">
        <f>VLOOKUP(O4844,DropDownList!$H$1:$I$7,2,FALSE)</f>
        <v>2025/26</v>
      </c>
      <c r="BM4844" s="3" t="str">
        <f t="shared" si="76"/>
        <v>JP COURT</v>
      </c>
    </row>
    <row r="4845" spans="1:65" x14ac:dyDescent="0.2">
      <c r="A4845">
        <v>2025</v>
      </c>
      <c r="B4845">
        <v>10</v>
      </c>
      <c r="C4845" t="s">
        <v>216</v>
      </c>
      <c r="D4845" t="s">
        <v>220</v>
      </c>
      <c r="E4845" t="s">
        <v>38</v>
      </c>
      <c r="F4845">
        <v>9360</v>
      </c>
      <c r="G4845" t="s">
        <v>141</v>
      </c>
      <c r="H4845" t="s">
        <v>221</v>
      </c>
      <c r="I4845" t="s">
        <v>221</v>
      </c>
      <c r="J4845" s="1">
        <v>45931</v>
      </c>
      <c r="K4845" t="s">
        <v>253</v>
      </c>
      <c r="L4845">
        <v>3</v>
      </c>
      <c r="M4845" t="s">
        <v>429</v>
      </c>
      <c r="N4845" t="s">
        <v>145</v>
      </c>
      <c r="O4845" t="s">
        <v>149</v>
      </c>
      <c r="P4845" t="s">
        <v>148</v>
      </c>
      <c r="Q4845">
        <v>455</v>
      </c>
      <c r="R4845">
        <v>11</v>
      </c>
      <c r="S4845">
        <v>660</v>
      </c>
      <c r="T4845">
        <v>0</v>
      </c>
      <c r="U4845">
        <v>8</v>
      </c>
      <c r="V4845">
        <v>7</v>
      </c>
      <c r="W4845">
        <v>395</v>
      </c>
      <c r="X4845">
        <v>395</v>
      </c>
      <c r="Y4845">
        <v>0</v>
      </c>
      <c r="Z4845">
        <v>0</v>
      </c>
      <c r="AA4845">
        <v>205</v>
      </c>
      <c r="AB4845">
        <v>0</v>
      </c>
      <c r="AC4845">
        <v>205</v>
      </c>
      <c r="AD4845">
        <v>6</v>
      </c>
      <c r="AE4845">
        <v>1</v>
      </c>
      <c r="AF4845">
        <v>3</v>
      </c>
      <c r="AG4845">
        <v>1</v>
      </c>
      <c r="AH4845">
        <v>0</v>
      </c>
      <c r="AI4845">
        <v>7</v>
      </c>
      <c r="AJ4845">
        <v>0</v>
      </c>
      <c r="AK4845">
        <v>0</v>
      </c>
      <c r="AL4845">
        <v>0</v>
      </c>
      <c r="AM4845">
        <v>0</v>
      </c>
      <c r="AN4845">
        <v>0</v>
      </c>
      <c r="AO4845">
        <v>9</v>
      </c>
      <c r="AP4845">
        <v>15</v>
      </c>
      <c r="AQ4845">
        <v>9</v>
      </c>
      <c r="AR4845">
        <v>0</v>
      </c>
      <c r="AS4845">
        <v>0</v>
      </c>
      <c r="AT4845">
        <v>0</v>
      </c>
      <c r="AU4845">
        <v>0</v>
      </c>
      <c r="AV4845">
        <v>0</v>
      </c>
      <c r="AW4845">
        <v>0</v>
      </c>
      <c r="AX4845">
        <v>0</v>
      </c>
      <c r="AY4845">
        <v>1</v>
      </c>
      <c r="AZ4845">
        <v>2</v>
      </c>
      <c r="BA4845">
        <v>0</v>
      </c>
      <c r="BB4845">
        <v>0</v>
      </c>
      <c r="BC4845">
        <v>0</v>
      </c>
      <c r="BD4845">
        <v>0</v>
      </c>
      <c r="BE4845">
        <v>0</v>
      </c>
      <c r="BF4845">
        <v>9</v>
      </c>
      <c r="BG4845">
        <v>420</v>
      </c>
      <c r="BH4845">
        <v>0</v>
      </c>
      <c r="BI4845">
        <v>8</v>
      </c>
      <c r="BJ4845" s="2">
        <v>45944</v>
      </c>
      <c r="BK4845">
        <v>0</v>
      </c>
      <c r="BL4845" s="3" t="str">
        <f>VLOOKUP(O4845,DropDownList!$H$1:$I$7,2,FALSE)</f>
        <v>2025/26</v>
      </c>
      <c r="BM4845" s="3" t="str">
        <f t="shared" si="76"/>
        <v>PRAS</v>
      </c>
    </row>
    <row r="4846" spans="1:65" x14ac:dyDescent="0.2">
      <c r="A4846">
        <v>2025</v>
      </c>
      <c r="B4846">
        <v>10</v>
      </c>
      <c r="C4846" t="s">
        <v>216</v>
      </c>
      <c r="D4846" t="s">
        <v>220</v>
      </c>
      <c r="E4846" t="s">
        <v>38</v>
      </c>
      <c r="F4846">
        <v>9360</v>
      </c>
      <c r="G4846" t="s">
        <v>141</v>
      </c>
      <c r="H4846" t="s">
        <v>221</v>
      </c>
      <c r="I4846" t="s">
        <v>221</v>
      </c>
      <c r="J4846" s="1">
        <v>45931</v>
      </c>
      <c r="K4846" t="s">
        <v>253</v>
      </c>
      <c r="L4846">
        <v>3</v>
      </c>
      <c r="M4846" t="s">
        <v>429</v>
      </c>
      <c r="N4846" t="s">
        <v>145</v>
      </c>
      <c r="O4846" t="s">
        <v>155</v>
      </c>
      <c r="P4846" t="s">
        <v>151</v>
      </c>
      <c r="Q4846">
        <v>0</v>
      </c>
      <c r="R4846">
        <v>5</v>
      </c>
      <c r="S4846">
        <v>150</v>
      </c>
      <c r="T4846">
        <v>0</v>
      </c>
      <c r="U4846">
        <v>0</v>
      </c>
      <c r="V4846">
        <v>0</v>
      </c>
      <c r="W4846">
        <v>0</v>
      </c>
      <c r="X4846">
        <v>0</v>
      </c>
      <c r="Y4846">
        <v>0</v>
      </c>
      <c r="Z4846">
        <v>0</v>
      </c>
      <c r="AA4846">
        <v>150</v>
      </c>
      <c r="AB4846">
        <v>0</v>
      </c>
      <c r="AC4846">
        <v>150</v>
      </c>
      <c r="AD4846">
        <v>0</v>
      </c>
      <c r="AE4846">
        <v>0</v>
      </c>
      <c r="AF4846">
        <v>5</v>
      </c>
      <c r="AG4846">
        <v>0</v>
      </c>
      <c r="AH4846">
        <v>0</v>
      </c>
      <c r="AI4846">
        <v>0</v>
      </c>
      <c r="AJ4846">
        <v>0</v>
      </c>
      <c r="AK4846">
        <v>0</v>
      </c>
      <c r="AL4846">
        <v>0</v>
      </c>
      <c r="AM4846">
        <v>0</v>
      </c>
      <c r="AN4846">
        <v>0</v>
      </c>
      <c r="AO4846">
        <v>0</v>
      </c>
      <c r="AP4846">
        <v>0</v>
      </c>
      <c r="AQ4846">
        <v>0</v>
      </c>
      <c r="AR4846">
        <v>0</v>
      </c>
      <c r="AS4846">
        <v>0</v>
      </c>
      <c r="AT4846">
        <v>0</v>
      </c>
      <c r="AU4846">
        <v>0</v>
      </c>
      <c r="AV4846">
        <v>0</v>
      </c>
      <c r="AW4846">
        <v>0</v>
      </c>
      <c r="AX4846">
        <v>0</v>
      </c>
      <c r="AY4846">
        <v>0</v>
      </c>
      <c r="AZ4846">
        <v>0</v>
      </c>
      <c r="BA4846">
        <v>0</v>
      </c>
      <c r="BB4846">
        <v>0</v>
      </c>
      <c r="BC4846">
        <v>0</v>
      </c>
      <c r="BD4846">
        <v>0</v>
      </c>
      <c r="BE4846">
        <v>0</v>
      </c>
      <c r="BF4846">
        <v>0</v>
      </c>
      <c r="BG4846">
        <v>0</v>
      </c>
      <c r="BH4846">
        <v>0</v>
      </c>
      <c r="BI4846">
        <v>0</v>
      </c>
      <c r="BJ4846" s="2">
        <v>45944</v>
      </c>
      <c r="BK4846">
        <v>0</v>
      </c>
      <c r="BL4846" s="3" t="str">
        <f>VLOOKUP(O4846,DropDownList!$H$1:$I$7,2,FALSE)</f>
        <v>2022/23</v>
      </c>
      <c r="BM4846" s="3" t="str">
        <f t="shared" si="76"/>
        <v>PCPF</v>
      </c>
    </row>
    <row r="4847" spans="1:65" x14ac:dyDescent="0.2">
      <c r="A4847">
        <v>2025</v>
      </c>
      <c r="B4847">
        <v>10</v>
      </c>
      <c r="C4847" t="s">
        <v>216</v>
      </c>
      <c r="D4847" t="s">
        <v>220</v>
      </c>
      <c r="E4847" t="s">
        <v>38</v>
      </c>
      <c r="F4847">
        <v>9360</v>
      </c>
      <c r="G4847" t="s">
        <v>141</v>
      </c>
      <c r="H4847" t="s">
        <v>221</v>
      </c>
      <c r="I4847" t="s">
        <v>221</v>
      </c>
      <c r="J4847" s="1">
        <v>45931</v>
      </c>
      <c r="K4847" t="s">
        <v>253</v>
      </c>
      <c r="L4847">
        <v>3</v>
      </c>
      <c r="M4847" t="s">
        <v>429</v>
      </c>
      <c r="N4847" t="s">
        <v>145</v>
      </c>
      <c r="O4847" t="s">
        <v>155</v>
      </c>
      <c r="P4847" t="s">
        <v>153</v>
      </c>
      <c r="Q4847">
        <v>45</v>
      </c>
      <c r="R4847">
        <v>3</v>
      </c>
      <c r="S4847">
        <v>135</v>
      </c>
      <c r="T4847">
        <v>0</v>
      </c>
      <c r="U4847">
        <v>1</v>
      </c>
      <c r="V4847">
        <v>0</v>
      </c>
      <c r="W4847">
        <v>0</v>
      </c>
      <c r="X4847">
        <v>0</v>
      </c>
      <c r="Y4847">
        <v>0</v>
      </c>
      <c r="Z4847">
        <v>0</v>
      </c>
      <c r="AA4847">
        <v>90</v>
      </c>
      <c r="AB4847">
        <v>0</v>
      </c>
      <c r="AC4847">
        <v>90</v>
      </c>
      <c r="AD4847">
        <v>0</v>
      </c>
      <c r="AE4847">
        <v>0</v>
      </c>
      <c r="AF4847">
        <v>2</v>
      </c>
      <c r="AG4847">
        <v>0</v>
      </c>
      <c r="AH4847">
        <v>0</v>
      </c>
      <c r="AI4847">
        <v>1</v>
      </c>
      <c r="AJ4847">
        <v>0</v>
      </c>
      <c r="AK4847">
        <v>0</v>
      </c>
      <c r="AL4847">
        <v>0</v>
      </c>
      <c r="AM4847">
        <v>0</v>
      </c>
      <c r="AN4847">
        <v>0</v>
      </c>
      <c r="AO4847">
        <v>1</v>
      </c>
      <c r="AP4847">
        <v>4</v>
      </c>
      <c r="AQ4847">
        <v>1</v>
      </c>
      <c r="AR4847">
        <v>0</v>
      </c>
      <c r="AS4847">
        <v>0</v>
      </c>
      <c r="AT4847">
        <v>0</v>
      </c>
      <c r="AU4847">
        <v>0</v>
      </c>
      <c r="AV4847">
        <v>0</v>
      </c>
      <c r="AW4847">
        <v>0</v>
      </c>
      <c r="AX4847">
        <v>0</v>
      </c>
      <c r="AY4847">
        <v>1</v>
      </c>
      <c r="AZ4847">
        <v>1</v>
      </c>
      <c r="BA4847">
        <v>1</v>
      </c>
      <c r="BB4847">
        <v>0</v>
      </c>
      <c r="BC4847">
        <v>0</v>
      </c>
      <c r="BD4847">
        <v>0</v>
      </c>
      <c r="BE4847">
        <v>0</v>
      </c>
      <c r="BF4847">
        <v>1</v>
      </c>
      <c r="BG4847">
        <v>45</v>
      </c>
      <c r="BH4847">
        <v>0</v>
      </c>
      <c r="BI4847">
        <v>1</v>
      </c>
      <c r="BJ4847" s="2">
        <v>45944</v>
      </c>
      <c r="BK4847">
        <v>0</v>
      </c>
      <c r="BL4847" s="3" t="str">
        <f>VLOOKUP(O4847,DropDownList!$H$1:$I$7,2,FALSE)</f>
        <v>2022/23</v>
      </c>
      <c r="BM4847" s="3" t="str">
        <f t="shared" si="76"/>
        <v>PREG</v>
      </c>
    </row>
    <row r="4848" spans="1:65" x14ac:dyDescent="0.2">
      <c r="A4848">
        <v>2025</v>
      </c>
      <c r="B4848">
        <v>10</v>
      </c>
      <c r="C4848" t="s">
        <v>216</v>
      </c>
      <c r="D4848" t="s">
        <v>220</v>
      </c>
      <c r="E4848" t="s">
        <v>38</v>
      </c>
      <c r="F4848">
        <v>9360</v>
      </c>
      <c r="G4848" t="s">
        <v>141</v>
      </c>
      <c r="H4848" t="s">
        <v>221</v>
      </c>
      <c r="I4848" t="s">
        <v>221</v>
      </c>
      <c r="J4848" s="1">
        <v>45931</v>
      </c>
      <c r="K4848" t="s">
        <v>253</v>
      </c>
      <c r="L4848">
        <v>3</v>
      </c>
      <c r="M4848" t="s">
        <v>429</v>
      </c>
      <c r="N4848" t="s">
        <v>145</v>
      </c>
      <c r="O4848" t="s">
        <v>147</v>
      </c>
      <c r="P4848" t="s">
        <v>146</v>
      </c>
      <c r="Q4848">
        <v>870</v>
      </c>
      <c r="R4848">
        <v>276</v>
      </c>
      <c r="S4848">
        <v>3950</v>
      </c>
      <c r="T4848">
        <v>50</v>
      </c>
      <c r="U4848">
        <v>120</v>
      </c>
      <c r="V4848">
        <v>21</v>
      </c>
      <c r="W4848">
        <v>350</v>
      </c>
      <c r="X4848">
        <v>350</v>
      </c>
      <c r="Y4848">
        <v>0</v>
      </c>
      <c r="Z4848">
        <v>0</v>
      </c>
      <c r="AA4848">
        <v>3030</v>
      </c>
      <c r="AB4848">
        <v>0</v>
      </c>
      <c r="AC4848">
        <v>0</v>
      </c>
      <c r="AD4848">
        <v>21</v>
      </c>
      <c r="AE4848">
        <v>0</v>
      </c>
      <c r="AF4848">
        <v>217</v>
      </c>
      <c r="AG4848">
        <v>1</v>
      </c>
      <c r="AH4848">
        <v>3</v>
      </c>
      <c r="AI4848">
        <v>55</v>
      </c>
      <c r="AJ4848">
        <v>0</v>
      </c>
      <c r="AK4848">
        <v>0</v>
      </c>
      <c r="AL4848">
        <v>0</v>
      </c>
      <c r="AM4848">
        <v>0</v>
      </c>
      <c r="AN4848">
        <v>0</v>
      </c>
      <c r="AO4848">
        <v>187</v>
      </c>
      <c r="AP4848">
        <v>551</v>
      </c>
      <c r="AQ4848">
        <v>183</v>
      </c>
      <c r="AR4848">
        <v>0</v>
      </c>
      <c r="AS4848">
        <v>60</v>
      </c>
      <c r="AT4848">
        <v>14</v>
      </c>
      <c r="AU4848">
        <v>6</v>
      </c>
      <c r="AV4848">
        <v>2</v>
      </c>
      <c r="AW4848">
        <v>3</v>
      </c>
      <c r="AX4848">
        <v>0</v>
      </c>
      <c r="AY4848">
        <v>81</v>
      </c>
      <c r="AZ4848">
        <v>117</v>
      </c>
      <c r="BA4848">
        <v>31</v>
      </c>
      <c r="BB4848">
        <v>19</v>
      </c>
      <c r="BC4848">
        <v>6</v>
      </c>
      <c r="BD4848">
        <v>8</v>
      </c>
      <c r="BE4848">
        <v>0</v>
      </c>
      <c r="BF4848">
        <v>273</v>
      </c>
      <c r="BG4848">
        <v>860</v>
      </c>
      <c r="BH4848">
        <v>0</v>
      </c>
      <c r="BI4848">
        <v>120</v>
      </c>
      <c r="BJ4848" s="2">
        <v>45944</v>
      </c>
      <c r="BK4848">
        <v>0</v>
      </c>
      <c r="BL4848" s="3" t="str">
        <f>VLOOKUP(O4848,DropDownList!$H$1:$I$7,2,FALSE)</f>
        <v>2024/25</v>
      </c>
      <c r="BM4848" s="3" t="str">
        <f t="shared" si="76"/>
        <v>VSUR</v>
      </c>
    </row>
    <row r="4849" spans="1:65" x14ac:dyDescent="0.2">
      <c r="A4849">
        <v>2025</v>
      </c>
      <c r="B4849">
        <v>10</v>
      </c>
      <c r="C4849" t="s">
        <v>216</v>
      </c>
      <c r="D4849" t="s">
        <v>220</v>
      </c>
      <c r="E4849" t="s">
        <v>38</v>
      </c>
      <c r="F4849">
        <v>9360</v>
      </c>
      <c r="G4849" t="s">
        <v>141</v>
      </c>
      <c r="H4849" t="s">
        <v>221</v>
      </c>
      <c r="I4849" t="s">
        <v>221</v>
      </c>
      <c r="J4849" s="1">
        <v>45931</v>
      </c>
      <c r="K4849" t="s">
        <v>253</v>
      </c>
      <c r="L4849">
        <v>3</v>
      </c>
      <c r="M4849" t="s">
        <v>429</v>
      </c>
      <c r="N4849" t="s">
        <v>145</v>
      </c>
      <c r="O4849" t="s">
        <v>155</v>
      </c>
      <c r="P4849" t="s">
        <v>146</v>
      </c>
      <c r="Q4849">
        <v>580</v>
      </c>
      <c r="R4849">
        <v>266</v>
      </c>
      <c r="S4849">
        <v>4020</v>
      </c>
      <c r="T4849">
        <v>70</v>
      </c>
      <c r="U4849">
        <v>72</v>
      </c>
      <c r="V4849">
        <v>15</v>
      </c>
      <c r="W4849">
        <v>290</v>
      </c>
      <c r="X4849">
        <v>290</v>
      </c>
      <c r="Y4849">
        <v>0</v>
      </c>
      <c r="Z4849">
        <v>0</v>
      </c>
      <c r="AA4849">
        <v>3370</v>
      </c>
      <c r="AB4849">
        <v>0</v>
      </c>
      <c r="AC4849">
        <v>0</v>
      </c>
      <c r="AD4849">
        <v>14</v>
      </c>
      <c r="AE4849">
        <v>1</v>
      </c>
      <c r="AF4849">
        <v>230</v>
      </c>
      <c r="AG4849">
        <v>1</v>
      </c>
      <c r="AH4849">
        <v>5</v>
      </c>
      <c r="AI4849">
        <v>30</v>
      </c>
      <c r="AJ4849">
        <v>0</v>
      </c>
      <c r="AK4849">
        <v>0</v>
      </c>
      <c r="AL4849">
        <v>0</v>
      </c>
      <c r="AM4849">
        <v>0</v>
      </c>
      <c r="AN4849">
        <v>0</v>
      </c>
      <c r="AO4849">
        <v>192</v>
      </c>
      <c r="AP4849">
        <v>913</v>
      </c>
      <c r="AQ4849">
        <v>196</v>
      </c>
      <c r="AR4849">
        <v>0</v>
      </c>
      <c r="AS4849">
        <v>112</v>
      </c>
      <c r="AT4849">
        <v>45</v>
      </c>
      <c r="AU4849">
        <v>12</v>
      </c>
      <c r="AV4849">
        <v>7</v>
      </c>
      <c r="AW4849">
        <v>1</v>
      </c>
      <c r="AX4849">
        <v>0</v>
      </c>
      <c r="AY4849">
        <v>122</v>
      </c>
      <c r="AZ4849">
        <v>203</v>
      </c>
      <c r="BA4849">
        <v>103</v>
      </c>
      <c r="BB4849">
        <v>36</v>
      </c>
      <c r="BC4849">
        <v>13</v>
      </c>
      <c r="BD4849">
        <v>17</v>
      </c>
      <c r="BE4849">
        <v>0</v>
      </c>
      <c r="BF4849">
        <v>265</v>
      </c>
      <c r="BG4849">
        <v>570</v>
      </c>
      <c r="BH4849">
        <v>0</v>
      </c>
      <c r="BI4849">
        <v>71</v>
      </c>
      <c r="BJ4849" s="2">
        <v>45944</v>
      </c>
      <c r="BK4849">
        <v>0</v>
      </c>
      <c r="BL4849" s="3" t="str">
        <f>VLOOKUP(O4849,DropDownList!$H$1:$I$7,2,FALSE)</f>
        <v>2022/23</v>
      </c>
      <c r="BM4849" s="3" t="str">
        <f t="shared" si="76"/>
        <v>VSUR</v>
      </c>
    </row>
    <row r="4850" spans="1:65" x14ac:dyDescent="0.2">
      <c r="A4850">
        <v>2025</v>
      </c>
      <c r="B4850">
        <v>10</v>
      </c>
      <c r="C4850" t="s">
        <v>216</v>
      </c>
      <c r="D4850" t="s">
        <v>222</v>
      </c>
      <c r="E4850" t="s">
        <v>38</v>
      </c>
      <c r="F4850">
        <v>9704</v>
      </c>
      <c r="G4850" t="s">
        <v>158</v>
      </c>
      <c r="H4850" t="s">
        <v>209</v>
      </c>
      <c r="I4850" t="s">
        <v>142</v>
      </c>
      <c r="J4850" s="1">
        <v>45931</v>
      </c>
      <c r="K4850" t="s">
        <v>253</v>
      </c>
      <c r="L4850">
        <v>3</v>
      </c>
      <c r="M4850" t="s">
        <v>429</v>
      </c>
      <c r="N4850" t="s">
        <v>145</v>
      </c>
      <c r="O4850" t="s">
        <v>147</v>
      </c>
      <c r="P4850" t="s">
        <v>159</v>
      </c>
      <c r="Q4850">
        <v>0</v>
      </c>
      <c r="R4850">
        <v>5</v>
      </c>
      <c r="S4850">
        <v>77835.850000000006</v>
      </c>
      <c r="T4850">
        <v>20</v>
      </c>
      <c r="U4850">
        <v>0</v>
      </c>
      <c r="V4850">
        <v>0</v>
      </c>
      <c r="W4850">
        <v>0</v>
      </c>
      <c r="X4850">
        <v>0</v>
      </c>
      <c r="Y4850">
        <v>0</v>
      </c>
      <c r="Z4850">
        <v>0</v>
      </c>
      <c r="AA4850">
        <v>77815.850000000006</v>
      </c>
      <c r="AB4850">
        <v>0</v>
      </c>
      <c r="AC4850">
        <v>0</v>
      </c>
      <c r="AD4850">
        <v>0</v>
      </c>
      <c r="AE4850">
        <v>0</v>
      </c>
      <c r="AF4850">
        <v>4</v>
      </c>
      <c r="AG4850">
        <v>0</v>
      </c>
      <c r="AH4850">
        <v>0</v>
      </c>
      <c r="AI4850">
        <v>0</v>
      </c>
      <c r="AJ4850">
        <v>0</v>
      </c>
      <c r="AK4850">
        <v>0</v>
      </c>
      <c r="AL4850">
        <v>0</v>
      </c>
      <c r="AM4850">
        <v>0</v>
      </c>
      <c r="AN4850">
        <v>0</v>
      </c>
      <c r="AO4850">
        <v>1</v>
      </c>
      <c r="AP4850">
        <v>1</v>
      </c>
      <c r="AQ4850">
        <v>1</v>
      </c>
      <c r="AR4850">
        <v>0</v>
      </c>
      <c r="AS4850">
        <v>0</v>
      </c>
      <c r="AT4850">
        <v>0</v>
      </c>
      <c r="AU4850">
        <v>0</v>
      </c>
      <c r="AV4850">
        <v>0</v>
      </c>
      <c r="AW4850">
        <v>0</v>
      </c>
      <c r="AX4850">
        <v>0</v>
      </c>
      <c r="AY4850">
        <v>0</v>
      </c>
      <c r="AZ4850">
        <v>0</v>
      </c>
      <c r="BA4850">
        <v>0</v>
      </c>
      <c r="BB4850">
        <v>0</v>
      </c>
      <c r="BC4850">
        <v>0</v>
      </c>
      <c r="BD4850">
        <v>0</v>
      </c>
      <c r="BE4850">
        <v>0</v>
      </c>
      <c r="BF4850">
        <v>0</v>
      </c>
      <c r="BG4850">
        <v>0</v>
      </c>
      <c r="BH4850">
        <v>1</v>
      </c>
      <c r="BI4850">
        <v>0</v>
      </c>
      <c r="BJ4850" s="2">
        <v>45944</v>
      </c>
      <c r="BK4850">
        <v>0</v>
      </c>
      <c r="BL4850" s="3" t="str">
        <f>VLOOKUP(O4850,DropDownList!$H$1:$I$7,2,FALSE)</f>
        <v>2024/25</v>
      </c>
      <c r="BM4850" s="3" t="str">
        <f t="shared" si="76"/>
        <v>CONF</v>
      </c>
    </row>
    <row r="4851" spans="1:65" x14ac:dyDescent="0.2">
      <c r="A4851">
        <v>2025</v>
      </c>
      <c r="B4851">
        <v>10</v>
      </c>
      <c r="C4851" t="s">
        <v>216</v>
      </c>
      <c r="D4851" t="s">
        <v>222</v>
      </c>
      <c r="E4851" t="s">
        <v>38</v>
      </c>
      <c r="F4851">
        <v>9704</v>
      </c>
      <c r="G4851" t="s">
        <v>158</v>
      </c>
      <c r="H4851" t="s">
        <v>209</v>
      </c>
      <c r="I4851" t="s">
        <v>142</v>
      </c>
      <c r="J4851" s="1">
        <v>45931</v>
      </c>
      <c r="K4851" t="s">
        <v>253</v>
      </c>
      <c r="L4851">
        <v>3</v>
      </c>
      <c r="M4851" t="s">
        <v>429</v>
      </c>
      <c r="N4851" t="s">
        <v>145</v>
      </c>
      <c r="O4851" t="s">
        <v>147</v>
      </c>
      <c r="P4851" t="s">
        <v>161</v>
      </c>
      <c r="Q4851">
        <v>2437.86</v>
      </c>
      <c r="R4851">
        <v>425</v>
      </c>
      <c r="S4851">
        <v>10805</v>
      </c>
      <c r="T4851">
        <v>170</v>
      </c>
      <c r="U4851">
        <v>238</v>
      </c>
      <c r="V4851">
        <v>52</v>
      </c>
      <c r="W4851">
        <v>1287.53</v>
      </c>
      <c r="X4851">
        <v>1287.53</v>
      </c>
      <c r="Y4851">
        <v>0</v>
      </c>
      <c r="Z4851">
        <v>0</v>
      </c>
      <c r="AA4851">
        <v>8197.14</v>
      </c>
      <c r="AB4851">
        <v>0</v>
      </c>
      <c r="AC4851">
        <v>0</v>
      </c>
      <c r="AD4851">
        <v>49</v>
      </c>
      <c r="AE4851">
        <v>3</v>
      </c>
      <c r="AF4851">
        <v>309</v>
      </c>
      <c r="AG4851">
        <v>6</v>
      </c>
      <c r="AH4851">
        <v>8</v>
      </c>
      <c r="AI4851">
        <v>102</v>
      </c>
      <c r="AJ4851">
        <v>0</v>
      </c>
      <c r="AK4851">
        <v>0</v>
      </c>
      <c r="AL4851">
        <v>0</v>
      </c>
      <c r="AM4851">
        <v>0</v>
      </c>
      <c r="AN4851">
        <v>0</v>
      </c>
      <c r="AO4851">
        <v>300</v>
      </c>
      <c r="AP4851">
        <v>876</v>
      </c>
      <c r="AQ4851">
        <v>298</v>
      </c>
      <c r="AR4851">
        <v>1</v>
      </c>
      <c r="AS4851">
        <v>78</v>
      </c>
      <c r="AT4851">
        <v>8</v>
      </c>
      <c r="AU4851">
        <v>5</v>
      </c>
      <c r="AV4851">
        <v>2</v>
      </c>
      <c r="AW4851">
        <v>7</v>
      </c>
      <c r="AX4851">
        <v>0</v>
      </c>
      <c r="AY4851">
        <v>128</v>
      </c>
      <c r="AZ4851">
        <v>208</v>
      </c>
      <c r="BA4851">
        <v>67</v>
      </c>
      <c r="BB4851">
        <v>16</v>
      </c>
      <c r="BC4851">
        <v>7</v>
      </c>
      <c r="BD4851">
        <v>10</v>
      </c>
      <c r="BE4851">
        <v>0</v>
      </c>
      <c r="BF4851">
        <v>413</v>
      </c>
      <c r="BG4851">
        <v>2345</v>
      </c>
      <c r="BH4851">
        <v>0</v>
      </c>
      <c r="BI4851">
        <v>230</v>
      </c>
      <c r="BJ4851" s="2">
        <v>45944</v>
      </c>
      <c r="BK4851">
        <v>0</v>
      </c>
      <c r="BL4851" s="3" t="str">
        <f>VLOOKUP(O4851,DropDownList!$H$1:$I$7,2,FALSE)</f>
        <v>2024/25</v>
      </c>
      <c r="BM4851" s="3" t="str">
        <f t="shared" si="76"/>
        <v>VSUR</v>
      </c>
    </row>
    <row r="4852" spans="1:65" x14ac:dyDescent="0.2">
      <c r="A4852">
        <v>2025</v>
      </c>
      <c r="B4852">
        <v>10</v>
      </c>
      <c r="C4852" t="s">
        <v>216</v>
      </c>
      <c r="D4852" t="s">
        <v>222</v>
      </c>
      <c r="E4852" t="s">
        <v>38</v>
      </c>
      <c r="F4852">
        <v>9704</v>
      </c>
      <c r="G4852" t="s">
        <v>158</v>
      </c>
      <c r="H4852" t="s">
        <v>209</v>
      </c>
      <c r="I4852" t="s">
        <v>142</v>
      </c>
      <c r="J4852" s="1">
        <v>45931</v>
      </c>
      <c r="K4852" t="s">
        <v>253</v>
      </c>
      <c r="L4852">
        <v>3</v>
      </c>
      <c r="M4852" t="s">
        <v>429</v>
      </c>
      <c r="N4852" t="s">
        <v>145</v>
      </c>
      <c r="O4852" t="s">
        <v>149</v>
      </c>
      <c r="P4852" t="s">
        <v>160</v>
      </c>
      <c r="Q4852">
        <v>30246.06</v>
      </c>
      <c r="R4852">
        <v>91</v>
      </c>
      <c r="S4852">
        <v>55730</v>
      </c>
      <c r="T4852">
        <v>2670</v>
      </c>
      <c r="U4852">
        <v>59</v>
      </c>
      <c r="V4852">
        <v>34</v>
      </c>
      <c r="W4852">
        <v>10170</v>
      </c>
      <c r="X4852">
        <v>16845</v>
      </c>
      <c r="Y4852">
        <v>0</v>
      </c>
      <c r="Z4852">
        <v>0</v>
      </c>
      <c r="AA4852">
        <v>22813.94</v>
      </c>
      <c r="AB4852">
        <v>2580</v>
      </c>
      <c r="AC4852">
        <v>18687.53</v>
      </c>
      <c r="AD4852">
        <v>16</v>
      </c>
      <c r="AE4852">
        <v>18</v>
      </c>
      <c r="AF4852">
        <v>28</v>
      </c>
      <c r="AG4852">
        <v>31</v>
      </c>
      <c r="AH4852">
        <v>4</v>
      </c>
      <c r="AI4852">
        <v>28</v>
      </c>
      <c r="AJ4852">
        <v>0</v>
      </c>
      <c r="AK4852">
        <v>0</v>
      </c>
      <c r="AL4852">
        <v>0</v>
      </c>
      <c r="AM4852">
        <v>0</v>
      </c>
      <c r="AN4852">
        <v>0</v>
      </c>
      <c r="AO4852">
        <v>57</v>
      </c>
      <c r="AP4852">
        <v>127</v>
      </c>
      <c r="AQ4852">
        <v>50</v>
      </c>
      <c r="AR4852">
        <v>0</v>
      </c>
      <c r="AS4852">
        <v>4</v>
      </c>
      <c r="AT4852">
        <v>2</v>
      </c>
      <c r="AU4852">
        <v>0</v>
      </c>
      <c r="AV4852">
        <v>0</v>
      </c>
      <c r="AW4852">
        <v>5</v>
      </c>
      <c r="AX4852">
        <v>0</v>
      </c>
      <c r="AY4852">
        <v>15</v>
      </c>
      <c r="AZ4852">
        <v>29</v>
      </c>
      <c r="BA4852">
        <v>13</v>
      </c>
      <c r="BB4852">
        <v>1</v>
      </c>
      <c r="BC4852">
        <v>0</v>
      </c>
      <c r="BD4852">
        <v>0</v>
      </c>
      <c r="BE4852">
        <v>0</v>
      </c>
      <c r="BF4852">
        <v>86</v>
      </c>
      <c r="BG4852">
        <v>19345</v>
      </c>
      <c r="BH4852">
        <v>0</v>
      </c>
      <c r="BI4852">
        <v>58</v>
      </c>
      <c r="BJ4852" s="2">
        <v>45944</v>
      </c>
      <c r="BK4852">
        <v>0</v>
      </c>
      <c r="BL4852" s="3" t="str">
        <f>VLOOKUP(O4852,DropDownList!$H$1:$I$7,2,FALSE)</f>
        <v>2025/26</v>
      </c>
      <c r="BM4852" s="3" t="str">
        <f t="shared" si="76"/>
        <v>SC COURT</v>
      </c>
    </row>
    <row r="4853" spans="1:65" x14ac:dyDescent="0.2">
      <c r="A4853">
        <v>2025</v>
      </c>
      <c r="B4853">
        <v>10</v>
      </c>
      <c r="C4853" t="s">
        <v>216</v>
      </c>
      <c r="D4853" t="s">
        <v>222</v>
      </c>
      <c r="E4853" t="s">
        <v>38</v>
      </c>
      <c r="F4853">
        <v>9704</v>
      </c>
      <c r="G4853" t="s">
        <v>158</v>
      </c>
      <c r="H4853" t="s">
        <v>209</v>
      </c>
      <c r="I4853" t="s">
        <v>142</v>
      </c>
      <c r="J4853" s="1">
        <v>45931</v>
      </c>
      <c r="K4853" t="s">
        <v>253</v>
      </c>
      <c r="L4853">
        <v>3</v>
      </c>
      <c r="M4853" t="s">
        <v>429</v>
      </c>
      <c r="N4853" t="s">
        <v>145</v>
      </c>
      <c r="O4853" t="s">
        <v>156</v>
      </c>
      <c r="P4853" t="s">
        <v>159</v>
      </c>
      <c r="Q4853">
        <v>0</v>
      </c>
      <c r="R4853">
        <v>10</v>
      </c>
      <c r="S4853">
        <v>142702.20000000001</v>
      </c>
      <c r="T4853">
        <v>19298.73</v>
      </c>
      <c r="U4853">
        <v>0</v>
      </c>
      <c r="V4853">
        <v>0</v>
      </c>
      <c r="W4853">
        <v>0</v>
      </c>
      <c r="X4853">
        <v>0</v>
      </c>
      <c r="Y4853">
        <v>0</v>
      </c>
      <c r="Z4853">
        <v>0</v>
      </c>
      <c r="AA4853">
        <v>123403.47</v>
      </c>
      <c r="AB4853">
        <v>0</v>
      </c>
      <c r="AC4853">
        <v>0</v>
      </c>
      <c r="AD4853">
        <v>0</v>
      </c>
      <c r="AE4853">
        <v>0</v>
      </c>
      <c r="AF4853">
        <v>7</v>
      </c>
      <c r="AG4853">
        <v>0</v>
      </c>
      <c r="AH4853">
        <v>1</v>
      </c>
      <c r="AI4853">
        <v>0</v>
      </c>
      <c r="AJ4853">
        <v>0</v>
      </c>
      <c r="AK4853">
        <v>0</v>
      </c>
      <c r="AL4853">
        <v>0</v>
      </c>
      <c r="AM4853">
        <v>0</v>
      </c>
      <c r="AN4853">
        <v>0</v>
      </c>
      <c r="AO4853">
        <v>3</v>
      </c>
      <c r="AP4853">
        <v>4</v>
      </c>
      <c r="AQ4853">
        <v>3</v>
      </c>
      <c r="AR4853">
        <v>0</v>
      </c>
      <c r="AS4853">
        <v>0</v>
      </c>
      <c r="AT4853">
        <v>0</v>
      </c>
      <c r="AU4853">
        <v>1</v>
      </c>
      <c r="AV4853">
        <v>0</v>
      </c>
      <c r="AW4853">
        <v>0</v>
      </c>
      <c r="AX4853">
        <v>0</v>
      </c>
      <c r="AY4853">
        <v>0</v>
      </c>
      <c r="AZ4853">
        <v>0</v>
      </c>
      <c r="BA4853">
        <v>0</v>
      </c>
      <c r="BB4853">
        <v>0</v>
      </c>
      <c r="BC4853">
        <v>0</v>
      </c>
      <c r="BD4853">
        <v>0</v>
      </c>
      <c r="BE4853">
        <v>0</v>
      </c>
      <c r="BF4853">
        <v>0</v>
      </c>
      <c r="BG4853">
        <v>0</v>
      </c>
      <c r="BH4853">
        <v>2</v>
      </c>
      <c r="BI4853">
        <v>0</v>
      </c>
      <c r="BJ4853" s="2">
        <v>45944</v>
      </c>
      <c r="BK4853">
        <v>0</v>
      </c>
      <c r="BL4853" s="3" t="str">
        <f>VLOOKUP(O4853,DropDownList!$H$1:$I$7,2,FALSE)</f>
        <v>2023/24</v>
      </c>
      <c r="BM4853" s="3" t="str">
        <f t="shared" si="76"/>
        <v>CONF</v>
      </c>
    </row>
    <row r="4854" spans="1:65" x14ac:dyDescent="0.2">
      <c r="A4854">
        <v>2025</v>
      </c>
      <c r="B4854">
        <v>10</v>
      </c>
      <c r="C4854" t="s">
        <v>216</v>
      </c>
      <c r="D4854" t="s">
        <v>222</v>
      </c>
      <c r="E4854" t="s">
        <v>38</v>
      </c>
      <c r="F4854">
        <v>9704</v>
      </c>
      <c r="G4854" t="s">
        <v>158</v>
      </c>
      <c r="H4854" t="s">
        <v>209</v>
      </c>
      <c r="I4854" t="s">
        <v>142</v>
      </c>
      <c r="J4854" s="1">
        <v>45931</v>
      </c>
      <c r="K4854" t="s">
        <v>253</v>
      </c>
      <c r="L4854">
        <v>3</v>
      </c>
      <c r="M4854" t="s">
        <v>429</v>
      </c>
      <c r="N4854" t="s">
        <v>145</v>
      </c>
      <c r="O4854" t="s">
        <v>156</v>
      </c>
      <c r="P4854" t="s">
        <v>161</v>
      </c>
      <c r="Q4854">
        <v>940</v>
      </c>
      <c r="R4854">
        <v>359</v>
      </c>
      <c r="S4854">
        <v>8040</v>
      </c>
      <c r="T4854">
        <v>210</v>
      </c>
      <c r="U4854">
        <v>103</v>
      </c>
      <c r="V4854">
        <v>24</v>
      </c>
      <c r="W4854">
        <v>600</v>
      </c>
      <c r="X4854">
        <v>600</v>
      </c>
      <c r="Y4854">
        <v>0</v>
      </c>
      <c r="Z4854">
        <v>0</v>
      </c>
      <c r="AA4854">
        <v>6890</v>
      </c>
      <c r="AB4854">
        <v>0</v>
      </c>
      <c r="AC4854">
        <v>0</v>
      </c>
      <c r="AD4854">
        <v>23</v>
      </c>
      <c r="AE4854">
        <v>1</v>
      </c>
      <c r="AF4854">
        <v>306</v>
      </c>
      <c r="AG4854">
        <v>1</v>
      </c>
      <c r="AH4854">
        <v>8</v>
      </c>
      <c r="AI4854">
        <v>44</v>
      </c>
      <c r="AJ4854">
        <v>0</v>
      </c>
      <c r="AK4854">
        <v>0</v>
      </c>
      <c r="AL4854">
        <v>0</v>
      </c>
      <c r="AM4854">
        <v>0</v>
      </c>
      <c r="AN4854">
        <v>0</v>
      </c>
      <c r="AO4854">
        <v>216</v>
      </c>
      <c r="AP4854">
        <v>805</v>
      </c>
      <c r="AQ4854">
        <v>214</v>
      </c>
      <c r="AR4854">
        <v>0</v>
      </c>
      <c r="AS4854">
        <v>76</v>
      </c>
      <c r="AT4854">
        <v>62</v>
      </c>
      <c r="AU4854">
        <v>10</v>
      </c>
      <c r="AV4854">
        <v>6</v>
      </c>
      <c r="AW4854">
        <v>13</v>
      </c>
      <c r="AX4854">
        <v>0</v>
      </c>
      <c r="AY4854">
        <v>105</v>
      </c>
      <c r="AZ4854">
        <v>160</v>
      </c>
      <c r="BA4854">
        <v>70</v>
      </c>
      <c r="BB4854">
        <v>17</v>
      </c>
      <c r="BC4854">
        <v>10</v>
      </c>
      <c r="BD4854">
        <v>12</v>
      </c>
      <c r="BE4854">
        <v>0</v>
      </c>
      <c r="BF4854">
        <v>348</v>
      </c>
      <c r="BG4854">
        <v>920</v>
      </c>
      <c r="BH4854">
        <v>0</v>
      </c>
      <c r="BI4854">
        <v>99</v>
      </c>
      <c r="BJ4854" s="2">
        <v>45944</v>
      </c>
      <c r="BK4854">
        <v>0</v>
      </c>
      <c r="BL4854" s="3" t="str">
        <f>VLOOKUP(O4854,DropDownList!$H$1:$I$7,2,FALSE)</f>
        <v>2023/24</v>
      </c>
      <c r="BM4854" s="3" t="str">
        <f t="shared" si="76"/>
        <v>VSUR</v>
      </c>
    </row>
    <row r="4855" spans="1:65" x14ac:dyDescent="0.2">
      <c r="A4855">
        <v>2025</v>
      </c>
      <c r="B4855">
        <v>10</v>
      </c>
      <c r="C4855" t="s">
        <v>216</v>
      </c>
      <c r="D4855" t="s">
        <v>222</v>
      </c>
      <c r="E4855" t="s">
        <v>38</v>
      </c>
      <c r="F4855">
        <v>9704</v>
      </c>
      <c r="G4855" t="s">
        <v>158</v>
      </c>
      <c r="H4855" t="s">
        <v>209</v>
      </c>
      <c r="I4855" t="s">
        <v>142</v>
      </c>
      <c r="J4855" s="1">
        <v>45931</v>
      </c>
      <c r="K4855" t="s">
        <v>253</v>
      </c>
      <c r="L4855">
        <v>3</v>
      </c>
      <c r="M4855" t="s">
        <v>429</v>
      </c>
      <c r="N4855" t="s">
        <v>145</v>
      </c>
      <c r="O4855" t="s">
        <v>149</v>
      </c>
      <c r="P4855" t="s">
        <v>161</v>
      </c>
      <c r="Q4855">
        <v>683.59</v>
      </c>
      <c r="R4855">
        <v>81</v>
      </c>
      <c r="S4855">
        <v>2355</v>
      </c>
      <c r="T4855">
        <v>125</v>
      </c>
      <c r="U4855">
        <v>52</v>
      </c>
      <c r="V4855">
        <v>15</v>
      </c>
      <c r="W4855">
        <v>435</v>
      </c>
      <c r="X4855">
        <v>435</v>
      </c>
      <c r="Y4855">
        <v>0</v>
      </c>
      <c r="Z4855">
        <v>0</v>
      </c>
      <c r="AA4855">
        <v>1546.41</v>
      </c>
      <c r="AB4855">
        <v>0</v>
      </c>
      <c r="AC4855">
        <v>0</v>
      </c>
      <c r="AD4855">
        <v>14</v>
      </c>
      <c r="AE4855">
        <v>1</v>
      </c>
      <c r="AF4855">
        <v>51</v>
      </c>
      <c r="AG4855">
        <v>2</v>
      </c>
      <c r="AH4855">
        <v>4</v>
      </c>
      <c r="AI4855">
        <v>24</v>
      </c>
      <c r="AJ4855">
        <v>0</v>
      </c>
      <c r="AK4855">
        <v>0</v>
      </c>
      <c r="AL4855">
        <v>0</v>
      </c>
      <c r="AM4855">
        <v>0</v>
      </c>
      <c r="AN4855">
        <v>0</v>
      </c>
      <c r="AO4855">
        <v>52</v>
      </c>
      <c r="AP4855">
        <v>121</v>
      </c>
      <c r="AQ4855">
        <v>47</v>
      </c>
      <c r="AR4855">
        <v>0</v>
      </c>
      <c r="AS4855">
        <v>4</v>
      </c>
      <c r="AT4855">
        <v>1</v>
      </c>
      <c r="AU4855">
        <v>0</v>
      </c>
      <c r="AV4855">
        <v>0</v>
      </c>
      <c r="AW4855">
        <v>5</v>
      </c>
      <c r="AX4855">
        <v>0</v>
      </c>
      <c r="AY4855">
        <v>14</v>
      </c>
      <c r="AZ4855">
        <v>28</v>
      </c>
      <c r="BA4855">
        <v>14</v>
      </c>
      <c r="BB4855">
        <v>1</v>
      </c>
      <c r="BC4855">
        <v>0</v>
      </c>
      <c r="BD4855">
        <v>0</v>
      </c>
      <c r="BE4855">
        <v>0</v>
      </c>
      <c r="BF4855">
        <v>76</v>
      </c>
      <c r="BG4855">
        <v>665</v>
      </c>
      <c r="BH4855">
        <v>0</v>
      </c>
      <c r="BI4855">
        <v>51</v>
      </c>
      <c r="BJ4855" s="2">
        <v>45944</v>
      </c>
      <c r="BK4855">
        <v>0</v>
      </c>
      <c r="BL4855" s="3" t="str">
        <f>VLOOKUP(O4855,DropDownList!$H$1:$I$7,2,FALSE)</f>
        <v>2025/26</v>
      </c>
      <c r="BM4855" s="3" t="str">
        <f t="shared" si="76"/>
        <v>VSUR</v>
      </c>
    </row>
    <row r="4856" spans="1:65" x14ac:dyDescent="0.2">
      <c r="A4856">
        <v>2025</v>
      </c>
      <c r="B4856">
        <v>10</v>
      </c>
      <c r="C4856" t="s">
        <v>216</v>
      </c>
      <c r="D4856" t="s">
        <v>222</v>
      </c>
      <c r="E4856" t="s">
        <v>38</v>
      </c>
      <c r="F4856">
        <v>9704</v>
      </c>
      <c r="G4856" t="s">
        <v>158</v>
      </c>
      <c r="H4856" t="s">
        <v>209</v>
      </c>
      <c r="I4856" t="s">
        <v>142</v>
      </c>
      <c r="J4856" s="1">
        <v>45931</v>
      </c>
      <c r="K4856" t="s">
        <v>253</v>
      </c>
      <c r="L4856">
        <v>3</v>
      </c>
      <c r="M4856" t="s">
        <v>429</v>
      </c>
      <c r="N4856" t="s">
        <v>145</v>
      </c>
      <c r="O4856" t="s">
        <v>149</v>
      </c>
      <c r="P4856" t="s">
        <v>159</v>
      </c>
      <c r="Q4856">
        <v>0</v>
      </c>
      <c r="R4856">
        <v>2</v>
      </c>
      <c r="S4856">
        <v>71605.149999999994</v>
      </c>
      <c r="T4856">
        <v>0</v>
      </c>
      <c r="U4856">
        <v>0</v>
      </c>
      <c r="V4856">
        <v>0</v>
      </c>
      <c r="W4856">
        <v>0</v>
      </c>
      <c r="X4856">
        <v>0</v>
      </c>
      <c r="Y4856">
        <v>0</v>
      </c>
      <c r="Z4856">
        <v>0</v>
      </c>
      <c r="AA4856">
        <v>71605.149999999994</v>
      </c>
      <c r="AB4856">
        <v>0</v>
      </c>
      <c r="AC4856">
        <v>0</v>
      </c>
      <c r="AD4856">
        <v>0</v>
      </c>
      <c r="AE4856">
        <v>0</v>
      </c>
      <c r="AF4856">
        <v>2</v>
      </c>
      <c r="AG4856">
        <v>0</v>
      </c>
      <c r="AH4856">
        <v>0</v>
      </c>
      <c r="AI4856">
        <v>0</v>
      </c>
      <c r="AJ4856">
        <v>0</v>
      </c>
      <c r="AK4856">
        <v>0</v>
      </c>
      <c r="AL4856">
        <v>0</v>
      </c>
      <c r="AM4856">
        <v>0</v>
      </c>
      <c r="AN4856">
        <v>0</v>
      </c>
      <c r="AO4856">
        <v>1</v>
      </c>
      <c r="AP4856">
        <v>1</v>
      </c>
      <c r="AQ4856">
        <v>1</v>
      </c>
      <c r="AR4856">
        <v>0</v>
      </c>
      <c r="AS4856">
        <v>0</v>
      </c>
      <c r="AT4856">
        <v>0</v>
      </c>
      <c r="AU4856">
        <v>0</v>
      </c>
      <c r="AV4856">
        <v>0</v>
      </c>
      <c r="AW4856">
        <v>0</v>
      </c>
      <c r="AX4856">
        <v>0</v>
      </c>
      <c r="AY4856">
        <v>0</v>
      </c>
      <c r="AZ4856">
        <v>0</v>
      </c>
      <c r="BA4856">
        <v>0</v>
      </c>
      <c r="BB4856">
        <v>0</v>
      </c>
      <c r="BC4856">
        <v>0</v>
      </c>
      <c r="BD4856">
        <v>0</v>
      </c>
      <c r="BE4856">
        <v>0</v>
      </c>
      <c r="BF4856">
        <v>0</v>
      </c>
      <c r="BG4856">
        <v>0</v>
      </c>
      <c r="BH4856">
        <v>0</v>
      </c>
      <c r="BI4856">
        <v>0</v>
      </c>
      <c r="BJ4856" s="2">
        <v>45944</v>
      </c>
      <c r="BK4856">
        <v>0</v>
      </c>
      <c r="BL4856" s="3" t="str">
        <f>VLOOKUP(O4856,DropDownList!$H$1:$I$7,2,FALSE)</f>
        <v>2025/26</v>
      </c>
      <c r="BM4856" s="3" t="str">
        <f t="shared" si="76"/>
        <v>CONF</v>
      </c>
    </row>
    <row r="4857" spans="1:65" x14ac:dyDescent="0.2">
      <c r="A4857">
        <v>2025</v>
      </c>
      <c r="B4857">
        <v>10</v>
      </c>
      <c r="C4857" t="s">
        <v>216</v>
      </c>
      <c r="D4857" t="s">
        <v>222</v>
      </c>
      <c r="E4857" t="s">
        <v>38</v>
      </c>
      <c r="F4857">
        <v>9704</v>
      </c>
      <c r="G4857" t="s">
        <v>158</v>
      </c>
      <c r="H4857" t="s">
        <v>209</v>
      </c>
      <c r="I4857" t="s">
        <v>142</v>
      </c>
      <c r="J4857" s="1">
        <v>45931</v>
      </c>
      <c r="K4857" t="s">
        <v>253</v>
      </c>
      <c r="L4857">
        <v>3</v>
      </c>
      <c r="M4857" t="s">
        <v>429</v>
      </c>
      <c r="N4857" t="s">
        <v>145</v>
      </c>
      <c r="O4857" t="s">
        <v>155</v>
      </c>
      <c r="P4857" t="s">
        <v>160</v>
      </c>
      <c r="Q4857">
        <v>29281.53</v>
      </c>
      <c r="R4857">
        <v>357</v>
      </c>
      <c r="S4857">
        <v>174509.5</v>
      </c>
      <c r="T4857">
        <v>10107.02</v>
      </c>
      <c r="U4857">
        <v>77</v>
      </c>
      <c r="V4857">
        <v>26</v>
      </c>
      <c r="W4857">
        <v>9742.42</v>
      </c>
      <c r="X4857">
        <v>9742.42</v>
      </c>
      <c r="Y4857">
        <v>0</v>
      </c>
      <c r="Z4857">
        <v>0</v>
      </c>
      <c r="AA4857">
        <v>135120.95000000001</v>
      </c>
      <c r="AB4857">
        <v>15361.93</v>
      </c>
      <c r="AC4857">
        <v>113280.97</v>
      </c>
      <c r="AD4857">
        <v>11</v>
      </c>
      <c r="AE4857">
        <v>15</v>
      </c>
      <c r="AF4857">
        <v>257</v>
      </c>
      <c r="AG4857">
        <v>47</v>
      </c>
      <c r="AH4857">
        <v>19</v>
      </c>
      <c r="AI4857">
        <v>30</v>
      </c>
      <c r="AJ4857">
        <v>0</v>
      </c>
      <c r="AK4857">
        <v>0</v>
      </c>
      <c r="AL4857">
        <v>0</v>
      </c>
      <c r="AM4857">
        <v>0</v>
      </c>
      <c r="AN4857">
        <v>0</v>
      </c>
      <c r="AO4857">
        <v>226</v>
      </c>
      <c r="AP4857">
        <v>1005</v>
      </c>
      <c r="AQ4857">
        <v>216</v>
      </c>
      <c r="AR4857">
        <v>0</v>
      </c>
      <c r="AS4857">
        <v>132</v>
      </c>
      <c r="AT4857">
        <v>52</v>
      </c>
      <c r="AU4857">
        <v>15</v>
      </c>
      <c r="AV4857">
        <v>5</v>
      </c>
      <c r="AW4857">
        <v>21</v>
      </c>
      <c r="AX4857">
        <v>0</v>
      </c>
      <c r="AY4857">
        <v>151</v>
      </c>
      <c r="AZ4857">
        <v>205</v>
      </c>
      <c r="BA4857">
        <v>112</v>
      </c>
      <c r="BB4857">
        <v>23</v>
      </c>
      <c r="BC4857">
        <v>12</v>
      </c>
      <c r="BD4857">
        <v>10</v>
      </c>
      <c r="BE4857">
        <v>0</v>
      </c>
      <c r="BF4857">
        <v>329</v>
      </c>
      <c r="BG4857">
        <v>13915</v>
      </c>
      <c r="BH4857">
        <v>4</v>
      </c>
      <c r="BI4857">
        <v>74</v>
      </c>
      <c r="BJ4857" s="2">
        <v>45944</v>
      </c>
      <c r="BK4857">
        <v>0</v>
      </c>
      <c r="BL4857" s="3" t="str">
        <f>VLOOKUP(O4857,DropDownList!$H$1:$I$7,2,FALSE)</f>
        <v>2022/23</v>
      </c>
      <c r="BM4857" s="3" t="str">
        <f t="shared" si="76"/>
        <v>SC COURT</v>
      </c>
    </row>
    <row r="4858" spans="1:65" x14ac:dyDescent="0.2">
      <c r="A4858">
        <v>2025</v>
      </c>
      <c r="B4858">
        <v>10</v>
      </c>
      <c r="C4858" t="s">
        <v>216</v>
      </c>
      <c r="D4858" t="s">
        <v>222</v>
      </c>
      <c r="E4858" t="s">
        <v>38</v>
      </c>
      <c r="F4858">
        <v>9704</v>
      </c>
      <c r="G4858" t="s">
        <v>158</v>
      </c>
      <c r="H4858" t="s">
        <v>209</v>
      </c>
      <c r="I4858" t="s">
        <v>142</v>
      </c>
      <c r="J4858" s="1">
        <v>45931</v>
      </c>
      <c r="K4858" t="s">
        <v>253</v>
      </c>
      <c r="L4858">
        <v>3</v>
      </c>
      <c r="M4858" t="s">
        <v>429</v>
      </c>
      <c r="N4858" t="s">
        <v>145</v>
      </c>
      <c r="O4858" t="s">
        <v>147</v>
      </c>
      <c r="P4858" t="s">
        <v>160</v>
      </c>
      <c r="Q4858">
        <v>105175.41</v>
      </c>
      <c r="R4858">
        <v>447</v>
      </c>
      <c r="S4858">
        <v>245584.96</v>
      </c>
      <c r="T4858">
        <v>3545</v>
      </c>
      <c r="U4858">
        <v>252</v>
      </c>
      <c r="V4858">
        <v>113</v>
      </c>
      <c r="W4858">
        <v>39777.94</v>
      </c>
      <c r="X4858">
        <v>53923.59</v>
      </c>
      <c r="Y4858">
        <v>0</v>
      </c>
      <c r="Z4858">
        <v>0</v>
      </c>
      <c r="AA4858">
        <v>136864.54999999999</v>
      </c>
      <c r="AB4858">
        <v>13084.52</v>
      </c>
      <c r="AC4858">
        <v>115532.89</v>
      </c>
      <c r="AD4858">
        <v>50</v>
      </c>
      <c r="AE4858">
        <v>63</v>
      </c>
      <c r="AF4858">
        <v>185</v>
      </c>
      <c r="AG4858">
        <v>150</v>
      </c>
      <c r="AH4858">
        <v>9</v>
      </c>
      <c r="AI4858">
        <v>102</v>
      </c>
      <c r="AJ4858">
        <v>0</v>
      </c>
      <c r="AK4858">
        <v>0</v>
      </c>
      <c r="AL4858">
        <v>0</v>
      </c>
      <c r="AM4858">
        <v>0</v>
      </c>
      <c r="AN4858">
        <v>0</v>
      </c>
      <c r="AO4858">
        <v>314</v>
      </c>
      <c r="AP4858">
        <v>897</v>
      </c>
      <c r="AQ4858">
        <v>306</v>
      </c>
      <c r="AR4858">
        <v>1</v>
      </c>
      <c r="AS4858">
        <v>80</v>
      </c>
      <c r="AT4858">
        <v>11</v>
      </c>
      <c r="AU4858">
        <v>5</v>
      </c>
      <c r="AV4858">
        <v>2</v>
      </c>
      <c r="AW4858">
        <v>8</v>
      </c>
      <c r="AX4858">
        <v>0</v>
      </c>
      <c r="AY4858">
        <v>131</v>
      </c>
      <c r="AZ4858">
        <v>212</v>
      </c>
      <c r="BA4858">
        <v>68</v>
      </c>
      <c r="BB4858">
        <v>16</v>
      </c>
      <c r="BC4858">
        <v>7</v>
      </c>
      <c r="BD4858">
        <v>11</v>
      </c>
      <c r="BE4858">
        <v>0</v>
      </c>
      <c r="BF4858">
        <v>433</v>
      </c>
      <c r="BG4858">
        <v>46187.93</v>
      </c>
      <c r="BH4858">
        <v>1</v>
      </c>
      <c r="BI4858">
        <v>244</v>
      </c>
      <c r="BJ4858" s="2">
        <v>45944</v>
      </c>
      <c r="BK4858">
        <v>0</v>
      </c>
      <c r="BL4858" s="3" t="str">
        <f>VLOOKUP(O4858,DropDownList!$H$1:$I$7,2,FALSE)</f>
        <v>2024/25</v>
      </c>
      <c r="BM4858" s="3" t="str">
        <f t="shared" si="76"/>
        <v>SC COURT</v>
      </c>
    </row>
    <row r="4859" spans="1:65" x14ac:dyDescent="0.2">
      <c r="A4859">
        <v>2025</v>
      </c>
      <c r="B4859">
        <v>10</v>
      </c>
      <c r="C4859" t="s">
        <v>216</v>
      </c>
      <c r="D4859" t="s">
        <v>222</v>
      </c>
      <c r="E4859" t="s">
        <v>38</v>
      </c>
      <c r="F4859">
        <v>9704</v>
      </c>
      <c r="G4859" t="s">
        <v>158</v>
      </c>
      <c r="H4859" t="s">
        <v>209</v>
      </c>
      <c r="I4859" t="s">
        <v>142</v>
      </c>
      <c r="J4859" s="1">
        <v>45931</v>
      </c>
      <c r="K4859" t="s">
        <v>253</v>
      </c>
      <c r="L4859">
        <v>3</v>
      </c>
      <c r="M4859" t="s">
        <v>429</v>
      </c>
      <c r="N4859" t="s">
        <v>145</v>
      </c>
      <c r="O4859" t="s">
        <v>155</v>
      </c>
      <c r="P4859" t="s">
        <v>159</v>
      </c>
      <c r="Q4859">
        <v>0</v>
      </c>
      <c r="R4859">
        <v>9</v>
      </c>
      <c r="S4859">
        <v>28402.3</v>
      </c>
      <c r="T4859">
        <v>131.33000000000001</v>
      </c>
      <c r="U4859">
        <v>0</v>
      </c>
      <c r="V4859">
        <v>0</v>
      </c>
      <c r="W4859">
        <v>0</v>
      </c>
      <c r="X4859">
        <v>0</v>
      </c>
      <c r="Y4859">
        <v>0</v>
      </c>
      <c r="Z4859">
        <v>0</v>
      </c>
      <c r="AA4859">
        <v>28270.97</v>
      </c>
      <c r="AB4859">
        <v>0</v>
      </c>
      <c r="AC4859">
        <v>0</v>
      </c>
      <c r="AD4859">
        <v>0</v>
      </c>
      <c r="AE4859">
        <v>0</v>
      </c>
      <c r="AF4859">
        <v>8</v>
      </c>
      <c r="AG4859">
        <v>0</v>
      </c>
      <c r="AH4859">
        <v>0</v>
      </c>
      <c r="AI4859">
        <v>0</v>
      </c>
      <c r="AJ4859">
        <v>0</v>
      </c>
      <c r="AK4859">
        <v>0</v>
      </c>
      <c r="AL4859">
        <v>0</v>
      </c>
      <c r="AM4859">
        <v>0</v>
      </c>
      <c r="AN4859">
        <v>0</v>
      </c>
      <c r="AO4859">
        <v>3</v>
      </c>
      <c r="AP4859">
        <v>6</v>
      </c>
      <c r="AQ4859">
        <v>3</v>
      </c>
      <c r="AR4859">
        <v>0</v>
      </c>
      <c r="AS4859">
        <v>0</v>
      </c>
      <c r="AT4859">
        <v>0</v>
      </c>
      <c r="AU4859">
        <v>3</v>
      </c>
      <c r="AV4859">
        <v>0</v>
      </c>
      <c r="AW4859">
        <v>0</v>
      </c>
      <c r="AX4859">
        <v>0</v>
      </c>
      <c r="AY4859">
        <v>0</v>
      </c>
      <c r="AZ4859">
        <v>0</v>
      </c>
      <c r="BA4859">
        <v>0</v>
      </c>
      <c r="BB4859">
        <v>0</v>
      </c>
      <c r="BC4859">
        <v>0</v>
      </c>
      <c r="BD4859">
        <v>0</v>
      </c>
      <c r="BE4859">
        <v>0</v>
      </c>
      <c r="BF4859">
        <v>0</v>
      </c>
      <c r="BG4859">
        <v>0</v>
      </c>
      <c r="BH4859">
        <v>1</v>
      </c>
      <c r="BI4859">
        <v>0</v>
      </c>
      <c r="BJ4859" s="2">
        <v>45944</v>
      </c>
      <c r="BK4859">
        <v>0</v>
      </c>
      <c r="BL4859" s="3" t="str">
        <f>VLOOKUP(O4859,DropDownList!$H$1:$I$7,2,FALSE)</f>
        <v>2022/23</v>
      </c>
      <c r="BM4859" s="3" t="str">
        <f t="shared" si="76"/>
        <v>CONF</v>
      </c>
    </row>
    <row r="4860" spans="1:65" x14ac:dyDescent="0.2">
      <c r="A4860">
        <v>2025</v>
      </c>
      <c r="B4860">
        <v>10</v>
      </c>
      <c r="C4860" t="s">
        <v>216</v>
      </c>
      <c r="D4860" t="s">
        <v>222</v>
      </c>
      <c r="E4860" t="s">
        <v>38</v>
      </c>
      <c r="F4860">
        <v>9704</v>
      </c>
      <c r="G4860" t="s">
        <v>158</v>
      </c>
      <c r="H4860" t="s">
        <v>209</v>
      </c>
      <c r="I4860" t="s">
        <v>142</v>
      </c>
      <c r="J4860" s="1">
        <v>45931</v>
      </c>
      <c r="K4860" t="s">
        <v>253</v>
      </c>
      <c r="L4860">
        <v>3</v>
      </c>
      <c r="M4860" t="s">
        <v>429</v>
      </c>
      <c r="N4860" t="s">
        <v>145</v>
      </c>
      <c r="O4860" t="s">
        <v>156</v>
      </c>
      <c r="P4860" t="s">
        <v>160</v>
      </c>
      <c r="Q4860">
        <v>37936.01</v>
      </c>
      <c r="R4860">
        <v>388</v>
      </c>
      <c r="S4860">
        <v>177012.01</v>
      </c>
      <c r="T4860">
        <v>5612.29</v>
      </c>
      <c r="U4860">
        <v>110</v>
      </c>
      <c r="V4860">
        <v>47</v>
      </c>
      <c r="W4860">
        <v>19467.18</v>
      </c>
      <c r="X4860">
        <v>22123.74</v>
      </c>
      <c r="Y4860">
        <v>0</v>
      </c>
      <c r="Z4860">
        <v>0</v>
      </c>
      <c r="AA4860">
        <v>133463.71</v>
      </c>
      <c r="AB4860">
        <v>15161.47</v>
      </c>
      <c r="AC4860">
        <v>111412.24</v>
      </c>
      <c r="AD4860">
        <v>22</v>
      </c>
      <c r="AE4860">
        <v>25</v>
      </c>
      <c r="AF4860">
        <v>263</v>
      </c>
      <c r="AG4860">
        <v>67</v>
      </c>
      <c r="AH4860">
        <v>10</v>
      </c>
      <c r="AI4860">
        <v>43</v>
      </c>
      <c r="AJ4860">
        <v>0</v>
      </c>
      <c r="AK4860">
        <v>0</v>
      </c>
      <c r="AL4860">
        <v>0</v>
      </c>
      <c r="AM4860">
        <v>0</v>
      </c>
      <c r="AN4860">
        <v>0</v>
      </c>
      <c r="AO4860">
        <v>238</v>
      </c>
      <c r="AP4860">
        <v>871</v>
      </c>
      <c r="AQ4860">
        <v>231</v>
      </c>
      <c r="AR4860">
        <v>0</v>
      </c>
      <c r="AS4860">
        <v>80</v>
      </c>
      <c r="AT4860">
        <v>70</v>
      </c>
      <c r="AU4860">
        <v>12</v>
      </c>
      <c r="AV4860">
        <v>6</v>
      </c>
      <c r="AW4860">
        <v>13</v>
      </c>
      <c r="AX4860">
        <v>0</v>
      </c>
      <c r="AY4860">
        <v>115</v>
      </c>
      <c r="AZ4860">
        <v>174</v>
      </c>
      <c r="BA4860">
        <v>77</v>
      </c>
      <c r="BB4860">
        <v>16</v>
      </c>
      <c r="BC4860">
        <v>10</v>
      </c>
      <c r="BD4860">
        <v>17</v>
      </c>
      <c r="BE4860">
        <v>0</v>
      </c>
      <c r="BF4860">
        <v>375</v>
      </c>
      <c r="BG4860">
        <v>19075</v>
      </c>
      <c r="BH4860">
        <v>5</v>
      </c>
      <c r="BI4860">
        <v>106</v>
      </c>
      <c r="BJ4860" s="2">
        <v>45944</v>
      </c>
      <c r="BK4860">
        <v>0</v>
      </c>
      <c r="BL4860" s="3" t="str">
        <f>VLOOKUP(O4860,DropDownList!$H$1:$I$7,2,FALSE)</f>
        <v>2023/24</v>
      </c>
      <c r="BM4860" s="3" t="str">
        <f t="shared" si="76"/>
        <v>SC COURT</v>
      </c>
    </row>
    <row r="4861" spans="1:65" x14ac:dyDescent="0.2">
      <c r="A4861">
        <v>2025</v>
      </c>
      <c r="B4861">
        <v>10</v>
      </c>
      <c r="C4861" t="s">
        <v>216</v>
      </c>
      <c r="D4861" t="s">
        <v>222</v>
      </c>
      <c r="E4861" t="s">
        <v>38</v>
      </c>
      <c r="F4861">
        <v>9704</v>
      </c>
      <c r="G4861" t="s">
        <v>158</v>
      </c>
      <c r="H4861" t="s">
        <v>209</v>
      </c>
      <c r="I4861" t="s">
        <v>142</v>
      </c>
      <c r="J4861" s="1">
        <v>45931</v>
      </c>
      <c r="K4861" t="s">
        <v>253</v>
      </c>
      <c r="L4861">
        <v>3</v>
      </c>
      <c r="M4861" t="s">
        <v>429</v>
      </c>
      <c r="N4861" t="s">
        <v>145</v>
      </c>
      <c r="O4861" t="s">
        <v>155</v>
      </c>
      <c r="P4861" t="s">
        <v>161</v>
      </c>
      <c r="Q4861">
        <v>721.95</v>
      </c>
      <c r="R4861">
        <v>318</v>
      </c>
      <c r="S4861">
        <v>7520</v>
      </c>
      <c r="T4861">
        <v>330</v>
      </c>
      <c r="U4861">
        <v>72</v>
      </c>
      <c r="V4861">
        <v>11</v>
      </c>
      <c r="W4861">
        <v>226.95</v>
      </c>
      <c r="X4861">
        <v>226.95</v>
      </c>
      <c r="Y4861">
        <v>0</v>
      </c>
      <c r="Z4861">
        <v>0</v>
      </c>
      <c r="AA4861">
        <v>6468.05</v>
      </c>
      <c r="AB4861">
        <v>0</v>
      </c>
      <c r="AC4861">
        <v>0</v>
      </c>
      <c r="AD4861">
        <v>9</v>
      </c>
      <c r="AE4861">
        <v>2</v>
      </c>
      <c r="AF4861">
        <v>271</v>
      </c>
      <c r="AG4861">
        <v>2</v>
      </c>
      <c r="AH4861">
        <v>16</v>
      </c>
      <c r="AI4861">
        <v>29</v>
      </c>
      <c r="AJ4861">
        <v>0</v>
      </c>
      <c r="AK4861">
        <v>0</v>
      </c>
      <c r="AL4861">
        <v>0</v>
      </c>
      <c r="AM4861">
        <v>0</v>
      </c>
      <c r="AN4861">
        <v>0</v>
      </c>
      <c r="AO4861">
        <v>202</v>
      </c>
      <c r="AP4861">
        <v>915</v>
      </c>
      <c r="AQ4861">
        <v>196</v>
      </c>
      <c r="AR4861">
        <v>0</v>
      </c>
      <c r="AS4861">
        <v>122</v>
      </c>
      <c r="AT4861">
        <v>46</v>
      </c>
      <c r="AU4861">
        <v>17</v>
      </c>
      <c r="AV4861">
        <v>6</v>
      </c>
      <c r="AW4861">
        <v>17</v>
      </c>
      <c r="AX4861">
        <v>0</v>
      </c>
      <c r="AY4861">
        <v>134</v>
      </c>
      <c r="AZ4861">
        <v>184</v>
      </c>
      <c r="BA4861">
        <v>103</v>
      </c>
      <c r="BB4861">
        <v>20</v>
      </c>
      <c r="BC4861">
        <v>10</v>
      </c>
      <c r="BD4861">
        <v>11</v>
      </c>
      <c r="BE4861">
        <v>0</v>
      </c>
      <c r="BF4861">
        <v>298</v>
      </c>
      <c r="BG4861">
        <v>695</v>
      </c>
      <c r="BH4861">
        <v>0</v>
      </c>
      <c r="BI4861">
        <v>70</v>
      </c>
      <c r="BJ4861" s="2">
        <v>45944</v>
      </c>
      <c r="BK4861">
        <v>0</v>
      </c>
      <c r="BL4861" s="3" t="str">
        <f>VLOOKUP(O4861,DropDownList!$H$1:$I$7,2,FALSE)</f>
        <v>2022/23</v>
      </c>
      <c r="BM4861" s="3" t="str">
        <f t="shared" si="76"/>
        <v>VSUR</v>
      </c>
    </row>
    <row r="4862" spans="1:65" x14ac:dyDescent="0.2">
      <c r="A4862">
        <v>2025</v>
      </c>
      <c r="B4862">
        <v>10</v>
      </c>
      <c r="C4862" t="s">
        <v>216</v>
      </c>
      <c r="D4862" t="s">
        <v>223</v>
      </c>
      <c r="E4862" t="s">
        <v>39</v>
      </c>
      <c r="F4862">
        <v>9246</v>
      </c>
      <c r="G4862" t="s">
        <v>141</v>
      </c>
      <c r="H4862" t="s">
        <v>221</v>
      </c>
      <c r="I4862" t="s">
        <v>221</v>
      </c>
      <c r="J4862" s="1">
        <v>45931</v>
      </c>
      <c r="K4862" t="s">
        <v>253</v>
      </c>
      <c r="L4862">
        <v>3</v>
      </c>
      <c r="M4862" t="s">
        <v>429</v>
      </c>
      <c r="N4862" t="s">
        <v>145</v>
      </c>
      <c r="O4862" t="s">
        <v>155</v>
      </c>
      <c r="P4862" t="s">
        <v>153</v>
      </c>
      <c r="Q4862">
        <v>1255.98</v>
      </c>
      <c r="R4862">
        <v>50</v>
      </c>
      <c r="S4862">
        <v>3090</v>
      </c>
      <c r="T4862">
        <v>90</v>
      </c>
      <c r="U4862">
        <v>20</v>
      </c>
      <c r="V4862">
        <v>17</v>
      </c>
      <c r="W4862">
        <v>1131</v>
      </c>
      <c r="X4862">
        <v>1131</v>
      </c>
      <c r="Y4862">
        <v>0</v>
      </c>
      <c r="Z4862">
        <v>0</v>
      </c>
      <c r="AA4862">
        <v>1744.02</v>
      </c>
      <c r="AB4862">
        <v>0</v>
      </c>
      <c r="AC4862">
        <v>1744.02</v>
      </c>
      <c r="AD4862">
        <v>15</v>
      </c>
      <c r="AE4862">
        <v>2</v>
      </c>
      <c r="AF4862">
        <v>28</v>
      </c>
      <c r="AG4862">
        <v>3</v>
      </c>
      <c r="AH4862">
        <v>2</v>
      </c>
      <c r="AI4862">
        <v>17</v>
      </c>
      <c r="AJ4862">
        <v>0</v>
      </c>
      <c r="AK4862">
        <v>0</v>
      </c>
      <c r="AL4862">
        <v>0</v>
      </c>
      <c r="AM4862">
        <v>0</v>
      </c>
      <c r="AN4862">
        <v>0</v>
      </c>
      <c r="AO4862">
        <v>40</v>
      </c>
      <c r="AP4862">
        <v>126</v>
      </c>
      <c r="AQ4862">
        <v>47</v>
      </c>
      <c r="AR4862">
        <v>0</v>
      </c>
      <c r="AS4862">
        <v>12</v>
      </c>
      <c r="AT4862">
        <v>1</v>
      </c>
      <c r="AU4862">
        <v>0</v>
      </c>
      <c r="AV4862">
        <v>0</v>
      </c>
      <c r="AW4862">
        <v>0</v>
      </c>
      <c r="AX4862">
        <v>0</v>
      </c>
      <c r="AY4862">
        <v>13</v>
      </c>
      <c r="AZ4862">
        <v>30</v>
      </c>
      <c r="BA4862">
        <v>18</v>
      </c>
      <c r="BB4862">
        <v>3</v>
      </c>
      <c r="BC4862">
        <v>1</v>
      </c>
      <c r="BD4862">
        <v>1</v>
      </c>
      <c r="BE4862">
        <v>0</v>
      </c>
      <c r="BF4862">
        <v>42</v>
      </c>
      <c r="BG4862">
        <v>1200</v>
      </c>
      <c r="BH4862">
        <v>0</v>
      </c>
      <c r="BI4862">
        <v>20</v>
      </c>
      <c r="BJ4862" s="2">
        <v>45944</v>
      </c>
      <c r="BK4862">
        <v>0</v>
      </c>
      <c r="BL4862" s="3" t="str">
        <f>VLOOKUP(O4862,DropDownList!$H$1:$I$7,2,FALSE)</f>
        <v>2022/23</v>
      </c>
      <c r="BM4862" s="3" t="str">
        <f t="shared" si="76"/>
        <v>PREG</v>
      </c>
    </row>
    <row r="4863" spans="1:65" x14ac:dyDescent="0.2">
      <c r="A4863">
        <v>2025</v>
      </c>
      <c r="B4863">
        <v>10</v>
      </c>
      <c r="C4863" t="s">
        <v>216</v>
      </c>
      <c r="D4863" t="s">
        <v>223</v>
      </c>
      <c r="E4863" t="s">
        <v>39</v>
      </c>
      <c r="F4863">
        <v>9246</v>
      </c>
      <c r="G4863" t="s">
        <v>141</v>
      </c>
      <c r="H4863" t="s">
        <v>221</v>
      </c>
      <c r="I4863" t="s">
        <v>221</v>
      </c>
      <c r="J4863" s="1">
        <v>45931</v>
      </c>
      <c r="K4863" t="s">
        <v>253</v>
      </c>
      <c r="L4863">
        <v>3</v>
      </c>
      <c r="M4863" t="s">
        <v>429</v>
      </c>
      <c r="N4863" t="s">
        <v>145</v>
      </c>
      <c r="O4863" t="s">
        <v>155</v>
      </c>
      <c r="P4863" t="s">
        <v>151</v>
      </c>
      <c r="Q4863">
        <v>0</v>
      </c>
      <c r="R4863">
        <v>279</v>
      </c>
      <c r="S4863">
        <v>8370</v>
      </c>
      <c r="T4863">
        <v>1710</v>
      </c>
      <c r="U4863">
        <v>0</v>
      </c>
      <c r="V4863">
        <v>0</v>
      </c>
      <c r="W4863">
        <v>0</v>
      </c>
      <c r="X4863">
        <v>0</v>
      </c>
      <c r="Y4863">
        <v>0</v>
      </c>
      <c r="Z4863">
        <v>0</v>
      </c>
      <c r="AA4863">
        <v>6660</v>
      </c>
      <c r="AB4863">
        <v>0</v>
      </c>
      <c r="AC4863">
        <v>6660</v>
      </c>
      <c r="AD4863">
        <v>0</v>
      </c>
      <c r="AE4863">
        <v>0</v>
      </c>
      <c r="AF4863">
        <v>222</v>
      </c>
      <c r="AG4863">
        <v>0</v>
      </c>
      <c r="AH4863">
        <v>57</v>
      </c>
      <c r="AI4863">
        <v>0</v>
      </c>
      <c r="AJ4863">
        <v>0</v>
      </c>
      <c r="AK4863">
        <v>0</v>
      </c>
      <c r="AL4863">
        <v>0</v>
      </c>
      <c r="AM4863">
        <v>11</v>
      </c>
      <c r="AN4863">
        <v>0</v>
      </c>
      <c r="AO4863">
        <v>0</v>
      </c>
      <c r="AP4863">
        <v>0</v>
      </c>
      <c r="AQ4863">
        <v>0</v>
      </c>
      <c r="AR4863">
        <v>0</v>
      </c>
      <c r="AS4863">
        <v>0</v>
      </c>
      <c r="AT4863">
        <v>0</v>
      </c>
      <c r="AU4863">
        <v>0</v>
      </c>
      <c r="AV4863">
        <v>0</v>
      </c>
      <c r="AW4863">
        <v>0</v>
      </c>
      <c r="AX4863">
        <v>0</v>
      </c>
      <c r="AY4863">
        <v>0</v>
      </c>
      <c r="AZ4863">
        <v>0</v>
      </c>
      <c r="BA4863">
        <v>0</v>
      </c>
      <c r="BB4863">
        <v>0</v>
      </c>
      <c r="BC4863">
        <v>0</v>
      </c>
      <c r="BD4863">
        <v>0</v>
      </c>
      <c r="BE4863">
        <v>0</v>
      </c>
      <c r="BF4863">
        <v>0</v>
      </c>
      <c r="BG4863">
        <v>0</v>
      </c>
      <c r="BH4863">
        <v>0</v>
      </c>
      <c r="BI4863">
        <v>0</v>
      </c>
      <c r="BJ4863" s="2">
        <v>45944</v>
      </c>
      <c r="BK4863">
        <v>0</v>
      </c>
      <c r="BL4863" s="3" t="str">
        <f>VLOOKUP(O4863,DropDownList!$H$1:$I$7,2,FALSE)</f>
        <v>2022/23</v>
      </c>
      <c r="BM4863" s="3" t="str">
        <f t="shared" si="76"/>
        <v>PCPF</v>
      </c>
    </row>
    <row r="4864" spans="1:65" x14ac:dyDescent="0.2">
      <c r="A4864">
        <v>2025</v>
      </c>
      <c r="B4864">
        <v>10</v>
      </c>
      <c r="C4864" t="s">
        <v>216</v>
      </c>
      <c r="D4864" t="s">
        <v>223</v>
      </c>
      <c r="E4864" t="s">
        <v>39</v>
      </c>
      <c r="F4864">
        <v>9246</v>
      </c>
      <c r="G4864" t="s">
        <v>141</v>
      </c>
      <c r="H4864" t="s">
        <v>221</v>
      </c>
      <c r="I4864" t="s">
        <v>221</v>
      </c>
      <c r="J4864" s="1">
        <v>45931</v>
      </c>
      <c r="K4864" t="s">
        <v>253</v>
      </c>
      <c r="L4864">
        <v>3</v>
      </c>
      <c r="M4864" t="s">
        <v>429</v>
      </c>
      <c r="N4864" t="s">
        <v>145</v>
      </c>
      <c r="O4864" t="s">
        <v>147</v>
      </c>
      <c r="P4864" t="s">
        <v>146</v>
      </c>
      <c r="Q4864">
        <v>1878.08</v>
      </c>
      <c r="R4864">
        <v>722</v>
      </c>
      <c r="S4864">
        <v>10170</v>
      </c>
      <c r="T4864">
        <v>40</v>
      </c>
      <c r="U4864">
        <v>214</v>
      </c>
      <c r="V4864">
        <v>100</v>
      </c>
      <c r="W4864">
        <v>1448.08</v>
      </c>
      <c r="X4864">
        <v>1448.08</v>
      </c>
      <c r="Y4864">
        <v>0</v>
      </c>
      <c r="Z4864">
        <v>0</v>
      </c>
      <c r="AA4864">
        <v>8251.92</v>
      </c>
      <c r="AB4864">
        <v>0</v>
      </c>
      <c r="AC4864">
        <v>0</v>
      </c>
      <c r="AD4864">
        <v>95</v>
      </c>
      <c r="AE4864">
        <v>5</v>
      </c>
      <c r="AF4864">
        <v>584</v>
      </c>
      <c r="AG4864">
        <v>5</v>
      </c>
      <c r="AH4864">
        <v>2</v>
      </c>
      <c r="AI4864">
        <v>131</v>
      </c>
      <c r="AJ4864">
        <v>0</v>
      </c>
      <c r="AK4864">
        <v>0</v>
      </c>
      <c r="AL4864">
        <v>0</v>
      </c>
      <c r="AM4864">
        <v>0</v>
      </c>
      <c r="AN4864">
        <v>0</v>
      </c>
      <c r="AO4864">
        <v>357</v>
      </c>
      <c r="AP4864">
        <v>988</v>
      </c>
      <c r="AQ4864">
        <v>362</v>
      </c>
      <c r="AR4864">
        <v>0</v>
      </c>
      <c r="AS4864">
        <v>110</v>
      </c>
      <c r="AT4864">
        <v>0</v>
      </c>
      <c r="AU4864">
        <v>7</v>
      </c>
      <c r="AV4864">
        <v>0</v>
      </c>
      <c r="AW4864">
        <v>0</v>
      </c>
      <c r="AX4864">
        <v>0</v>
      </c>
      <c r="AY4864">
        <v>79</v>
      </c>
      <c r="AZ4864">
        <v>221</v>
      </c>
      <c r="BA4864">
        <v>96</v>
      </c>
      <c r="BB4864">
        <v>45</v>
      </c>
      <c r="BC4864">
        <v>11</v>
      </c>
      <c r="BD4864">
        <v>4</v>
      </c>
      <c r="BE4864">
        <v>0</v>
      </c>
      <c r="BF4864">
        <v>721</v>
      </c>
      <c r="BG4864">
        <v>1830</v>
      </c>
      <c r="BH4864">
        <v>0</v>
      </c>
      <c r="BI4864">
        <v>208</v>
      </c>
      <c r="BJ4864" s="2">
        <v>45944</v>
      </c>
      <c r="BK4864">
        <v>0</v>
      </c>
      <c r="BL4864" s="3" t="str">
        <f>VLOOKUP(O4864,DropDownList!$H$1:$I$7,2,FALSE)</f>
        <v>2024/25</v>
      </c>
      <c r="BM4864" s="3" t="str">
        <f t="shared" si="76"/>
        <v>VSUR</v>
      </c>
    </row>
    <row r="4865" spans="1:65" x14ac:dyDescent="0.2">
      <c r="A4865">
        <v>2025</v>
      </c>
      <c r="B4865">
        <v>10</v>
      </c>
      <c r="C4865" t="s">
        <v>216</v>
      </c>
      <c r="D4865" t="s">
        <v>223</v>
      </c>
      <c r="E4865" t="s">
        <v>39</v>
      </c>
      <c r="F4865">
        <v>9246</v>
      </c>
      <c r="G4865" t="s">
        <v>141</v>
      </c>
      <c r="H4865" t="s">
        <v>221</v>
      </c>
      <c r="I4865" t="s">
        <v>221</v>
      </c>
      <c r="J4865" s="1">
        <v>45931</v>
      </c>
      <c r="K4865" t="s">
        <v>253</v>
      </c>
      <c r="L4865">
        <v>3</v>
      </c>
      <c r="M4865" t="s">
        <v>429</v>
      </c>
      <c r="N4865" t="s">
        <v>145</v>
      </c>
      <c r="O4865" t="s">
        <v>156</v>
      </c>
      <c r="P4865" t="s">
        <v>153</v>
      </c>
      <c r="Q4865">
        <v>2095</v>
      </c>
      <c r="R4865">
        <v>97</v>
      </c>
      <c r="S4865">
        <v>4980</v>
      </c>
      <c r="T4865">
        <v>195</v>
      </c>
      <c r="U4865">
        <v>47</v>
      </c>
      <c r="V4865">
        <v>44</v>
      </c>
      <c r="W4865">
        <v>1960</v>
      </c>
      <c r="X4865">
        <v>1960</v>
      </c>
      <c r="Y4865">
        <v>0</v>
      </c>
      <c r="Z4865">
        <v>0</v>
      </c>
      <c r="AA4865">
        <v>2690</v>
      </c>
      <c r="AB4865">
        <v>0</v>
      </c>
      <c r="AC4865">
        <v>2690</v>
      </c>
      <c r="AD4865">
        <v>43</v>
      </c>
      <c r="AE4865">
        <v>1</v>
      </c>
      <c r="AF4865">
        <v>48</v>
      </c>
      <c r="AG4865">
        <v>1</v>
      </c>
      <c r="AH4865">
        <v>2</v>
      </c>
      <c r="AI4865">
        <v>46</v>
      </c>
      <c r="AJ4865">
        <v>0</v>
      </c>
      <c r="AK4865">
        <v>0</v>
      </c>
      <c r="AL4865">
        <v>0</v>
      </c>
      <c r="AM4865">
        <v>0</v>
      </c>
      <c r="AN4865">
        <v>0</v>
      </c>
      <c r="AO4865">
        <v>82</v>
      </c>
      <c r="AP4865">
        <v>157</v>
      </c>
      <c r="AQ4865">
        <v>89</v>
      </c>
      <c r="AR4865">
        <v>0</v>
      </c>
      <c r="AS4865">
        <v>10</v>
      </c>
      <c r="AT4865">
        <v>2</v>
      </c>
      <c r="AU4865">
        <v>0</v>
      </c>
      <c r="AV4865">
        <v>0</v>
      </c>
      <c r="AW4865">
        <v>0</v>
      </c>
      <c r="AX4865">
        <v>0</v>
      </c>
      <c r="AY4865">
        <v>12</v>
      </c>
      <c r="AZ4865">
        <v>29</v>
      </c>
      <c r="BA4865">
        <v>15</v>
      </c>
      <c r="BB4865">
        <v>0</v>
      </c>
      <c r="BC4865">
        <v>0</v>
      </c>
      <c r="BD4865">
        <v>0</v>
      </c>
      <c r="BE4865">
        <v>0</v>
      </c>
      <c r="BF4865">
        <v>80</v>
      </c>
      <c r="BG4865">
        <v>2070</v>
      </c>
      <c r="BH4865">
        <v>0</v>
      </c>
      <c r="BI4865">
        <v>47</v>
      </c>
      <c r="BJ4865" s="2">
        <v>45944</v>
      </c>
      <c r="BK4865">
        <v>0</v>
      </c>
      <c r="BL4865" s="3" t="str">
        <f>VLOOKUP(O4865,DropDownList!$H$1:$I$7,2,FALSE)</f>
        <v>2023/24</v>
      </c>
      <c r="BM4865" s="3" t="str">
        <f t="shared" si="76"/>
        <v>PREG</v>
      </c>
    </row>
    <row r="4866" spans="1:65" x14ac:dyDescent="0.2">
      <c r="A4866">
        <v>2025</v>
      </c>
      <c r="B4866">
        <v>10</v>
      </c>
      <c r="C4866" t="s">
        <v>216</v>
      </c>
      <c r="D4866" t="s">
        <v>223</v>
      </c>
      <c r="E4866" t="s">
        <v>39</v>
      </c>
      <c r="F4866">
        <v>9246</v>
      </c>
      <c r="G4866" t="s">
        <v>141</v>
      </c>
      <c r="H4866" t="s">
        <v>221</v>
      </c>
      <c r="I4866" t="s">
        <v>221</v>
      </c>
      <c r="J4866" s="1">
        <v>45931</v>
      </c>
      <c r="K4866" t="s">
        <v>253</v>
      </c>
      <c r="L4866">
        <v>3</v>
      </c>
      <c r="M4866" t="s">
        <v>429</v>
      </c>
      <c r="N4866" t="s">
        <v>145</v>
      </c>
      <c r="O4866" t="s">
        <v>156</v>
      </c>
      <c r="P4866" t="s">
        <v>150</v>
      </c>
      <c r="Q4866">
        <v>20592.62</v>
      </c>
      <c r="R4866">
        <v>361</v>
      </c>
      <c r="S4866">
        <v>65135.7</v>
      </c>
      <c r="T4866">
        <v>7661.19</v>
      </c>
      <c r="U4866">
        <v>113</v>
      </c>
      <c r="V4866">
        <v>59</v>
      </c>
      <c r="W4866">
        <v>13138.47</v>
      </c>
      <c r="X4866">
        <v>13155.15</v>
      </c>
      <c r="Y4866">
        <v>315</v>
      </c>
      <c r="Z4866">
        <v>57474.51</v>
      </c>
      <c r="AA4866">
        <v>36881.89</v>
      </c>
      <c r="AB4866">
        <v>11071.84</v>
      </c>
      <c r="AC4866">
        <v>25810.05</v>
      </c>
      <c r="AD4866">
        <v>49</v>
      </c>
      <c r="AE4866">
        <v>10</v>
      </c>
      <c r="AF4866">
        <v>197</v>
      </c>
      <c r="AG4866">
        <v>33</v>
      </c>
      <c r="AH4866">
        <v>46</v>
      </c>
      <c r="AI4866">
        <v>80</v>
      </c>
      <c r="AJ4866">
        <v>62</v>
      </c>
      <c r="AK4866">
        <v>44</v>
      </c>
      <c r="AL4866">
        <v>6</v>
      </c>
      <c r="AM4866">
        <v>15</v>
      </c>
      <c r="AN4866">
        <v>4</v>
      </c>
      <c r="AO4866">
        <v>253</v>
      </c>
      <c r="AP4866">
        <v>1009</v>
      </c>
      <c r="AQ4866">
        <v>260</v>
      </c>
      <c r="AR4866">
        <v>1</v>
      </c>
      <c r="AS4866">
        <v>73</v>
      </c>
      <c r="AT4866">
        <v>18</v>
      </c>
      <c r="AU4866">
        <v>4</v>
      </c>
      <c r="AV4866">
        <v>0</v>
      </c>
      <c r="AW4866">
        <v>0</v>
      </c>
      <c r="AX4866">
        <v>0</v>
      </c>
      <c r="AY4866">
        <v>172</v>
      </c>
      <c r="AZ4866">
        <v>282</v>
      </c>
      <c r="BA4866">
        <v>148</v>
      </c>
      <c r="BB4866">
        <v>19</v>
      </c>
      <c r="BC4866">
        <v>3</v>
      </c>
      <c r="BD4866">
        <v>1</v>
      </c>
      <c r="BE4866">
        <v>0</v>
      </c>
      <c r="BF4866">
        <v>254</v>
      </c>
      <c r="BG4866">
        <v>15642.48</v>
      </c>
      <c r="BH4866">
        <v>5</v>
      </c>
      <c r="BI4866">
        <v>111</v>
      </c>
      <c r="BJ4866" s="2">
        <v>45944</v>
      </c>
      <c r="BK4866">
        <v>0</v>
      </c>
      <c r="BL4866" s="3" t="str">
        <f>VLOOKUP(O4866,DropDownList!$H$1:$I$7,2,FALSE)</f>
        <v>2023/24</v>
      </c>
      <c r="BM4866" s="3" t="str">
        <f t="shared" si="76"/>
        <v>FISCAL FINES</v>
      </c>
    </row>
    <row r="4867" spans="1:65" x14ac:dyDescent="0.2">
      <c r="A4867">
        <v>2025</v>
      </c>
      <c r="B4867">
        <v>10</v>
      </c>
      <c r="C4867" t="s">
        <v>216</v>
      </c>
      <c r="D4867" t="s">
        <v>223</v>
      </c>
      <c r="E4867" t="s">
        <v>39</v>
      </c>
      <c r="F4867">
        <v>9246</v>
      </c>
      <c r="G4867" t="s">
        <v>141</v>
      </c>
      <c r="H4867" t="s">
        <v>221</v>
      </c>
      <c r="I4867" t="s">
        <v>221</v>
      </c>
      <c r="J4867" s="1">
        <v>45931</v>
      </c>
      <c r="K4867" t="s">
        <v>253</v>
      </c>
      <c r="L4867">
        <v>3</v>
      </c>
      <c r="M4867" t="s">
        <v>429</v>
      </c>
      <c r="N4867" t="s">
        <v>145</v>
      </c>
      <c r="O4867" t="s">
        <v>156</v>
      </c>
      <c r="P4867" t="s">
        <v>148</v>
      </c>
      <c r="Q4867">
        <v>300</v>
      </c>
      <c r="R4867">
        <v>24</v>
      </c>
      <c r="S4867">
        <v>1440</v>
      </c>
      <c r="T4867">
        <v>120</v>
      </c>
      <c r="U4867">
        <v>5</v>
      </c>
      <c r="V4867">
        <v>5</v>
      </c>
      <c r="W4867">
        <v>300</v>
      </c>
      <c r="X4867">
        <v>300</v>
      </c>
      <c r="Y4867">
        <v>0</v>
      </c>
      <c r="Z4867">
        <v>0</v>
      </c>
      <c r="AA4867">
        <v>1020</v>
      </c>
      <c r="AB4867">
        <v>0</v>
      </c>
      <c r="AC4867">
        <v>1020</v>
      </c>
      <c r="AD4867">
        <v>5</v>
      </c>
      <c r="AE4867">
        <v>0</v>
      </c>
      <c r="AF4867">
        <v>17</v>
      </c>
      <c r="AG4867">
        <v>0</v>
      </c>
      <c r="AH4867">
        <v>2</v>
      </c>
      <c r="AI4867">
        <v>5</v>
      </c>
      <c r="AJ4867">
        <v>0</v>
      </c>
      <c r="AK4867">
        <v>0</v>
      </c>
      <c r="AL4867">
        <v>0</v>
      </c>
      <c r="AM4867">
        <v>0</v>
      </c>
      <c r="AN4867">
        <v>0</v>
      </c>
      <c r="AO4867">
        <v>17</v>
      </c>
      <c r="AP4867">
        <v>57</v>
      </c>
      <c r="AQ4867">
        <v>17</v>
      </c>
      <c r="AR4867">
        <v>0</v>
      </c>
      <c r="AS4867">
        <v>4</v>
      </c>
      <c r="AT4867">
        <v>1</v>
      </c>
      <c r="AU4867">
        <v>1</v>
      </c>
      <c r="AV4867">
        <v>0</v>
      </c>
      <c r="AW4867">
        <v>0</v>
      </c>
      <c r="AX4867">
        <v>0</v>
      </c>
      <c r="AY4867">
        <v>7</v>
      </c>
      <c r="AZ4867">
        <v>18</v>
      </c>
      <c r="BA4867">
        <v>7</v>
      </c>
      <c r="BB4867">
        <v>1</v>
      </c>
      <c r="BC4867">
        <v>0</v>
      </c>
      <c r="BD4867">
        <v>0</v>
      </c>
      <c r="BE4867">
        <v>0</v>
      </c>
      <c r="BF4867">
        <v>17</v>
      </c>
      <c r="BG4867">
        <v>300</v>
      </c>
      <c r="BH4867">
        <v>0</v>
      </c>
      <c r="BI4867">
        <v>5</v>
      </c>
      <c r="BJ4867" s="2">
        <v>45944</v>
      </c>
      <c r="BK4867">
        <v>0</v>
      </c>
      <c r="BL4867" s="3" t="str">
        <f>VLOOKUP(O4867,DropDownList!$H$1:$I$7,2,FALSE)</f>
        <v>2023/24</v>
      </c>
      <c r="BM4867" s="3" t="str">
        <f t="shared" si="76"/>
        <v>PRAS</v>
      </c>
    </row>
    <row r="4868" spans="1:65" x14ac:dyDescent="0.2">
      <c r="A4868">
        <v>2025</v>
      </c>
      <c r="B4868">
        <v>10</v>
      </c>
      <c r="C4868" t="s">
        <v>216</v>
      </c>
      <c r="D4868" t="s">
        <v>223</v>
      </c>
      <c r="E4868" t="s">
        <v>39</v>
      </c>
      <c r="F4868">
        <v>9246</v>
      </c>
      <c r="G4868" t="s">
        <v>141</v>
      </c>
      <c r="H4868" t="s">
        <v>221</v>
      </c>
      <c r="I4868" t="s">
        <v>221</v>
      </c>
      <c r="J4868" s="1">
        <v>45931</v>
      </c>
      <c r="K4868" t="s">
        <v>253</v>
      </c>
      <c r="L4868">
        <v>3</v>
      </c>
      <c r="M4868" t="s">
        <v>429</v>
      </c>
      <c r="N4868" t="s">
        <v>145</v>
      </c>
      <c r="O4868" t="s">
        <v>155</v>
      </c>
      <c r="P4868" t="s">
        <v>146</v>
      </c>
      <c r="Q4868">
        <v>940</v>
      </c>
      <c r="R4868">
        <v>674</v>
      </c>
      <c r="S4868">
        <v>9855</v>
      </c>
      <c r="T4868">
        <v>80</v>
      </c>
      <c r="U4868">
        <v>119</v>
      </c>
      <c r="V4868">
        <v>46</v>
      </c>
      <c r="W4868">
        <v>720</v>
      </c>
      <c r="X4868">
        <v>720</v>
      </c>
      <c r="Y4868">
        <v>0</v>
      </c>
      <c r="Z4868">
        <v>0</v>
      </c>
      <c r="AA4868">
        <v>8835</v>
      </c>
      <c r="AB4868">
        <v>0</v>
      </c>
      <c r="AC4868">
        <v>0</v>
      </c>
      <c r="AD4868">
        <v>45</v>
      </c>
      <c r="AE4868">
        <v>1</v>
      </c>
      <c r="AF4868">
        <v>607</v>
      </c>
      <c r="AG4868">
        <v>1</v>
      </c>
      <c r="AH4868">
        <v>6</v>
      </c>
      <c r="AI4868">
        <v>60</v>
      </c>
      <c r="AJ4868">
        <v>0</v>
      </c>
      <c r="AK4868">
        <v>0</v>
      </c>
      <c r="AL4868">
        <v>0</v>
      </c>
      <c r="AM4868">
        <v>0</v>
      </c>
      <c r="AN4868">
        <v>0</v>
      </c>
      <c r="AO4868">
        <v>370</v>
      </c>
      <c r="AP4868">
        <v>1584</v>
      </c>
      <c r="AQ4868">
        <v>390</v>
      </c>
      <c r="AR4868">
        <v>0</v>
      </c>
      <c r="AS4868">
        <v>178</v>
      </c>
      <c r="AT4868">
        <v>47</v>
      </c>
      <c r="AU4868">
        <v>13</v>
      </c>
      <c r="AV4868">
        <v>7</v>
      </c>
      <c r="AW4868">
        <v>0</v>
      </c>
      <c r="AX4868">
        <v>0</v>
      </c>
      <c r="AY4868">
        <v>170</v>
      </c>
      <c r="AZ4868">
        <v>340</v>
      </c>
      <c r="BA4868">
        <v>227</v>
      </c>
      <c r="BB4868">
        <v>73</v>
      </c>
      <c r="BC4868">
        <v>20</v>
      </c>
      <c r="BD4868">
        <v>10</v>
      </c>
      <c r="BE4868">
        <v>0</v>
      </c>
      <c r="BF4868">
        <v>672</v>
      </c>
      <c r="BG4868">
        <v>930</v>
      </c>
      <c r="BH4868">
        <v>0</v>
      </c>
      <c r="BI4868">
        <v>101</v>
      </c>
      <c r="BJ4868" s="2">
        <v>45944</v>
      </c>
      <c r="BK4868">
        <v>0</v>
      </c>
      <c r="BL4868" s="3" t="str">
        <f>VLOOKUP(O4868,DropDownList!$H$1:$I$7,2,FALSE)</f>
        <v>2022/23</v>
      </c>
      <c r="BM4868" s="3" t="str">
        <f t="shared" si="76"/>
        <v>VSUR</v>
      </c>
    </row>
    <row r="4869" spans="1:65" x14ac:dyDescent="0.2">
      <c r="A4869">
        <v>2025</v>
      </c>
      <c r="B4869">
        <v>10</v>
      </c>
      <c r="C4869" t="s">
        <v>216</v>
      </c>
      <c r="D4869" t="s">
        <v>223</v>
      </c>
      <c r="E4869" t="s">
        <v>39</v>
      </c>
      <c r="F4869">
        <v>9246</v>
      </c>
      <c r="G4869" t="s">
        <v>141</v>
      </c>
      <c r="H4869" t="s">
        <v>221</v>
      </c>
      <c r="I4869" t="s">
        <v>221</v>
      </c>
      <c r="J4869" s="1">
        <v>45931</v>
      </c>
      <c r="K4869" t="s">
        <v>253</v>
      </c>
      <c r="L4869">
        <v>3</v>
      </c>
      <c r="M4869" t="s">
        <v>429</v>
      </c>
      <c r="N4869" t="s">
        <v>145</v>
      </c>
      <c r="O4869" t="s">
        <v>156</v>
      </c>
      <c r="P4869" t="s">
        <v>154</v>
      </c>
      <c r="Q4869">
        <v>26932.83</v>
      </c>
      <c r="R4869">
        <v>504</v>
      </c>
      <c r="S4869">
        <v>132371</v>
      </c>
      <c r="T4869">
        <v>1589</v>
      </c>
      <c r="U4869">
        <v>108</v>
      </c>
      <c r="V4869">
        <v>65</v>
      </c>
      <c r="W4869">
        <v>17625.490000000002</v>
      </c>
      <c r="X4869">
        <v>17785.490000000002</v>
      </c>
      <c r="Y4869">
        <v>0</v>
      </c>
      <c r="Z4869">
        <v>0</v>
      </c>
      <c r="AA4869">
        <v>103849.17</v>
      </c>
      <c r="AB4869">
        <v>1196.97</v>
      </c>
      <c r="AC4869">
        <v>95867.73</v>
      </c>
      <c r="AD4869">
        <v>40</v>
      </c>
      <c r="AE4869">
        <v>25</v>
      </c>
      <c r="AF4869">
        <v>389</v>
      </c>
      <c r="AG4869">
        <v>50</v>
      </c>
      <c r="AH4869">
        <v>5</v>
      </c>
      <c r="AI4869">
        <v>58</v>
      </c>
      <c r="AJ4869">
        <v>0</v>
      </c>
      <c r="AK4869">
        <v>0</v>
      </c>
      <c r="AL4869">
        <v>0</v>
      </c>
      <c r="AM4869">
        <v>0</v>
      </c>
      <c r="AN4869">
        <v>0</v>
      </c>
      <c r="AO4869">
        <v>239</v>
      </c>
      <c r="AP4869">
        <v>814</v>
      </c>
      <c r="AQ4869">
        <v>260</v>
      </c>
      <c r="AR4869">
        <v>0</v>
      </c>
      <c r="AS4869">
        <v>77</v>
      </c>
      <c r="AT4869">
        <v>15</v>
      </c>
      <c r="AU4869">
        <v>16</v>
      </c>
      <c r="AV4869">
        <v>6</v>
      </c>
      <c r="AW4869">
        <v>0</v>
      </c>
      <c r="AX4869">
        <v>0</v>
      </c>
      <c r="AY4869">
        <v>91</v>
      </c>
      <c r="AZ4869">
        <v>175</v>
      </c>
      <c r="BA4869">
        <v>87</v>
      </c>
      <c r="BB4869">
        <v>24</v>
      </c>
      <c r="BC4869">
        <v>7</v>
      </c>
      <c r="BD4869">
        <v>2</v>
      </c>
      <c r="BE4869">
        <v>0</v>
      </c>
      <c r="BF4869">
        <v>499</v>
      </c>
      <c r="BG4869">
        <v>16625</v>
      </c>
      <c r="BH4869">
        <v>2</v>
      </c>
      <c r="BI4869">
        <v>99</v>
      </c>
      <c r="BJ4869" s="2">
        <v>45944</v>
      </c>
      <c r="BK4869">
        <v>0</v>
      </c>
      <c r="BL4869" s="3" t="str">
        <f>VLOOKUP(O4869,DropDownList!$H$1:$I$7,2,FALSE)</f>
        <v>2023/24</v>
      </c>
      <c r="BM4869" s="3" t="str">
        <f t="shared" si="76"/>
        <v>JP COURT</v>
      </c>
    </row>
    <row r="4870" spans="1:65" x14ac:dyDescent="0.2">
      <c r="A4870">
        <v>2025</v>
      </c>
      <c r="B4870">
        <v>10</v>
      </c>
      <c r="C4870" t="s">
        <v>216</v>
      </c>
      <c r="D4870" t="s">
        <v>223</v>
      </c>
      <c r="E4870" t="s">
        <v>39</v>
      </c>
      <c r="F4870">
        <v>9246</v>
      </c>
      <c r="G4870" t="s">
        <v>141</v>
      </c>
      <c r="H4870" t="s">
        <v>221</v>
      </c>
      <c r="I4870" t="s">
        <v>221</v>
      </c>
      <c r="J4870" s="1">
        <v>45931</v>
      </c>
      <c r="K4870" t="s">
        <v>253</v>
      </c>
      <c r="L4870">
        <v>3</v>
      </c>
      <c r="M4870" t="s">
        <v>429</v>
      </c>
      <c r="N4870" t="s">
        <v>145</v>
      </c>
      <c r="O4870" t="s">
        <v>149</v>
      </c>
      <c r="P4870" t="s">
        <v>150</v>
      </c>
      <c r="Q4870">
        <v>6438.98</v>
      </c>
      <c r="R4870">
        <v>98</v>
      </c>
      <c r="S4870">
        <v>14619.62</v>
      </c>
      <c r="T4870">
        <v>1847.76</v>
      </c>
      <c r="U4870">
        <v>51</v>
      </c>
      <c r="V4870">
        <v>39</v>
      </c>
      <c r="W4870">
        <v>3745.24</v>
      </c>
      <c r="X4870">
        <v>4458.99</v>
      </c>
      <c r="Y4870">
        <v>84</v>
      </c>
      <c r="Z4870">
        <v>12771.86</v>
      </c>
      <c r="AA4870">
        <v>6332.88</v>
      </c>
      <c r="AB4870">
        <v>2282.87</v>
      </c>
      <c r="AC4870">
        <v>4050.01</v>
      </c>
      <c r="AD4870">
        <v>30</v>
      </c>
      <c r="AE4870">
        <v>9</v>
      </c>
      <c r="AF4870">
        <v>33</v>
      </c>
      <c r="AG4870">
        <v>11</v>
      </c>
      <c r="AH4870">
        <v>14</v>
      </c>
      <c r="AI4870">
        <v>40</v>
      </c>
      <c r="AJ4870">
        <v>24</v>
      </c>
      <c r="AK4870">
        <v>4</v>
      </c>
      <c r="AL4870">
        <v>4</v>
      </c>
      <c r="AM4870">
        <v>8</v>
      </c>
      <c r="AN4870">
        <v>1</v>
      </c>
      <c r="AO4870">
        <v>59</v>
      </c>
      <c r="AP4870">
        <v>123</v>
      </c>
      <c r="AQ4870">
        <v>59</v>
      </c>
      <c r="AR4870">
        <v>1</v>
      </c>
      <c r="AS4870">
        <v>4</v>
      </c>
      <c r="AT4870">
        <v>0</v>
      </c>
      <c r="AU4870">
        <v>0</v>
      </c>
      <c r="AV4870">
        <v>0</v>
      </c>
      <c r="AW4870">
        <v>0</v>
      </c>
      <c r="AX4870">
        <v>0</v>
      </c>
      <c r="AY4870">
        <v>12</v>
      </c>
      <c r="AZ4870">
        <v>33</v>
      </c>
      <c r="BA4870">
        <v>8</v>
      </c>
      <c r="BB4870">
        <v>0</v>
      </c>
      <c r="BC4870">
        <v>0</v>
      </c>
      <c r="BD4870">
        <v>1</v>
      </c>
      <c r="BE4870">
        <v>0</v>
      </c>
      <c r="BF4870">
        <v>58</v>
      </c>
      <c r="BG4870">
        <v>5130.2299999999996</v>
      </c>
      <c r="BH4870">
        <v>0</v>
      </c>
      <c r="BI4870">
        <v>51</v>
      </c>
      <c r="BJ4870" s="2">
        <v>45944</v>
      </c>
      <c r="BK4870">
        <v>0</v>
      </c>
      <c r="BL4870" s="3" t="str">
        <f>VLOOKUP(O4870,DropDownList!$H$1:$I$7,2,FALSE)</f>
        <v>2025/26</v>
      </c>
      <c r="BM4870" s="3" t="str">
        <f t="shared" si="76"/>
        <v>FISCAL FINES</v>
      </c>
    </row>
    <row r="4871" spans="1:65" x14ac:dyDescent="0.2">
      <c r="A4871">
        <v>2025</v>
      </c>
      <c r="B4871">
        <v>10</v>
      </c>
      <c r="C4871" t="s">
        <v>216</v>
      </c>
      <c r="D4871" t="s">
        <v>223</v>
      </c>
      <c r="E4871" t="s">
        <v>39</v>
      </c>
      <c r="F4871">
        <v>9246</v>
      </c>
      <c r="G4871" t="s">
        <v>141</v>
      </c>
      <c r="H4871" t="s">
        <v>221</v>
      </c>
      <c r="I4871" t="s">
        <v>221</v>
      </c>
      <c r="J4871" s="1">
        <v>45931</v>
      </c>
      <c r="K4871" t="s">
        <v>253</v>
      </c>
      <c r="L4871">
        <v>3</v>
      </c>
      <c r="M4871" t="s">
        <v>429</v>
      </c>
      <c r="N4871" t="s">
        <v>145</v>
      </c>
      <c r="O4871" t="s">
        <v>156</v>
      </c>
      <c r="P4871" t="s">
        <v>152</v>
      </c>
      <c r="Q4871">
        <v>0</v>
      </c>
      <c r="R4871">
        <v>51</v>
      </c>
      <c r="S4871">
        <v>2040</v>
      </c>
      <c r="T4871">
        <v>1040</v>
      </c>
      <c r="U4871">
        <v>0</v>
      </c>
      <c r="V4871">
        <v>0</v>
      </c>
      <c r="W4871">
        <v>0</v>
      </c>
      <c r="X4871">
        <v>0</v>
      </c>
      <c r="Y4871">
        <v>0</v>
      </c>
      <c r="Z4871">
        <v>0</v>
      </c>
      <c r="AA4871">
        <v>1000</v>
      </c>
      <c r="AB4871">
        <v>0</v>
      </c>
      <c r="AC4871">
        <v>1000</v>
      </c>
      <c r="AD4871">
        <v>0</v>
      </c>
      <c r="AE4871">
        <v>0</v>
      </c>
      <c r="AF4871">
        <v>25</v>
      </c>
      <c r="AG4871">
        <v>0</v>
      </c>
      <c r="AH4871">
        <v>26</v>
      </c>
      <c r="AI4871">
        <v>0</v>
      </c>
      <c r="AJ4871">
        <v>0</v>
      </c>
      <c r="AK4871">
        <v>0</v>
      </c>
      <c r="AL4871">
        <v>0</v>
      </c>
      <c r="AM4871">
        <v>0</v>
      </c>
      <c r="AN4871">
        <v>0</v>
      </c>
      <c r="AO4871">
        <v>0</v>
      </c>
      <c r="AP4871">
        <v>0</v>
      </c>
      <c r="AQ4871">
        <v>0</v>
      </c>
      <c r="AR4871">
        <v>0</v>
      </c>
      <c r="AS4871">
        <v>0</v>
      </c>
      <c r="AT4871">
        <v>0</v>
      </c>
      <c r="AU4871">
        <v>0</v>
      </c>
      <c r="AV4871">
        <v>0</v>
      </c>
      <c r="AW4871">
        <v>0</v>
      </c>
      <c r="AX4871">
        <v>0</v>
      </c>
      <c r="AY4871">
        <v>0</v>
      </c>
      <c r="AZ4871">
        <v>0</v>
      </c>
      <c r="BA4871">
        <v>0</v>
      </c>
      <c r="BB4871">
        <v>0</v>
      </c>
      <c r="BC4871">
        <v>0</v>
      </c>
      <c r="BD4871">
        <v>0</v>
      </c>
      <c r="BE4871">
        <v>0</v>
      </c>
      <c r="BF4871">
        <v>0</v>
      </c>
      <c r="BG4871">
        <v>0</v>
      </c>
      <c r="BH4871">
        <v>0</v>
      </c>
      <c r="BI4871">
        <v>0</v>
      </c>
      <c r="BJ4871" s="2">
        <v>45944</v>
      </c>
      <c r="BK4871">
        <v>0</v>
      </c>
      <c r="BL4871" s="3" t="str">
        <f>VLOOKUP(O4871,DropDownList!$H$1:$I$7,2,FALSE)</f>
        <v>2023/24</v>
      </c>
      <c r="BM4871" s="3" t="str">
        <f t="shared" si="76"/>
        <v>PCOA</v>
      </c>
    </row>
    <row r="4872" spans="1:65" x14ac:dyDescent="0.2">
      <c r="A4872">
        <v>2025</v>
      </c>
      <c r="B4872">
        <v>10</v>
      </c>
      <c r="C4872" t="s">
        <v>216</v>
      </c>
      <c r="D4872" t="s">
        <v>223</v>
      </c>
      <c r="E4872" t="s">
        <v>39</v>
      </c>
      <c r="F4872">
        <v>9246</v>
      </c>
      <c r="G4872" t="s">
        <v>141</v>
      </c>
      <c r="H4872" t="s">
        <v>221</v>
      </c>
      <c r="I4872" t="s">
        <v>221</v>
      </c>
      <c r="J4872" s="1">
        <v>45931</v>
      </c>
      <c r="K4872" t="s">
        <v>253</v>
      </c>
      <c r="L4872">
        <v>3</v>
      </c>
      <c r="M4872" t="s">
        <v>429</v>
      </c>
      <c r="N4872" t="s">
        <v>145</v>
      </c>
      <c r="O4872" t="s">
        <v>155</v>
      </c>
      <c r="P4872" t="s">
        <v>150</v>
      </c>
      <c r="Q4872">
        <v>16418.849999999999</v>
      </c>
      <c r="R4872">
        <v>448</v>
      </c>
      <c r="S4872">
        <v>70368.36</v>
      </c>
      <c r="T4872">
        <v>8353.01</v>
      </c>
      <c r="U4872">
        <v>124</v>
      </c>
      <c r="V4872">
        <v>70</v>
      </c>
      <c r="W4872">
        <v>10354.81</v>
      </c>
      <c r="X4872">
        <v>10329.81</v>
      </c>
      <c r="Y4872">
        <v>407</v>
      </c>
      <c r="Z4872">
        <v>62015.35</v>
      </c>
      <c r="AA4872">
        <v>45596.5</v>
      </c>
      <c r="AB4872">
        <v>13590.89</v>
      </c>
      <c r="AC4872">
        <v>32005.61</v>
      </c>
      <c r="AD4872">
        <v>50</v>
      </c>
      <c r="AE4872">
        <v>20</v>
      </c>
      <c r="AF4872">
        <v>277</v>
      </c>
      <c r="AG4872">
        <v>50</v>
      </c>
      <c r="AH4872">
        <v>41</v>
      </c>
      <c r="AI4872">
        <v>74</v>
      </c>
      <c r="AJ4872">
        <v>99</v>
      </c>
      <c r="AK4872">
        <v>49</v>
      </c>
      <c r="AL4872">
        <v>8</v>
      </c>
      <c r="AM4872">
        <v>17</v>
      </c>
      <c r="AN4872">
        <v>3</v>
      </c>
      <c r="AO4872">
        <v>290</v>
      </c>
      <c r="AP4872">
        <v>1170</v>
      </c>
      <c r="AQ4872">
        <v>298</v>
      </c>
      <c r="AR4872">
        <v>0</v>
      </c>
      <c r="AS4872">
        <v>82</v>
      </c>
      <c r="AT4872">
        <v>23</v>
      </c>
      <c r="AU4872">
        <v>3</v>
      </c>
      <c r="AV4872">
        <v>0</v>
      </c>
      <c r="AW4872">
        <v>0</v>
      </c>
      <c r="AX4872">
        <v>0</v>
      </c>
      <c r="AY4872">
        <v>210</v>
      </c>
      <c r="AZ4872">
        <v>316</v>
      </c>
      <c r="BA4872">
        <v>173</v>
      </c>
      <c r="BB4872">
        <v>25</v>
      </c>
      <c r="BC4872">
        <v>6</v>
      </c>
      <c r="BD4872">
        <v>7</v>
      </c>
      <c r="BE4872">
        <v>0</v>
      </c>
      <c r="BF4872">
        <v>294</v>
      </c>
      <c r="BG4872">
        <v>10171.58</v>
      </c>
      <c r="BH4872">
        <v>6</v>
      </c>
      <c r="BI4872">
        <v>124</v>
      </c>
      <c r="BJ4872" s="2">
        <v>45944</v>
      </c>
      <c r="BK4872">
        <v>0</v>
      </c>
      <c r="BL4872" s="3" t="str">
        <f>VLOOKUP(O4872,DropDownList!$H$1:$I$7,2,FALSE)</f>
        <v>2022/23</v>
      </c>
      <c r="BM4872" s="3" t="str">
        <f t="shared" si="76"/>
        <v>FISCAL FINES</v>
      </c>
    </row>
    <row r="4873" spans="1:65" x14ac:dyDescent="0.2">
      <c r="A4873">
        <v>2025</v>
      </c>
      <c r="B4873">
        <v>10</v>
      </c>
      <c r="C4873" t="s">
        <v>216</v>
      </c>
      <c r="D4873" t="s">
        <v>223</v>
      </c>
      <c r="E4873" t="s">
        <v>39</v>
      </c>
      <c r="F4873">
        <v>9246</v>
      </c>
      <c r="G4873" t="s">
        <v>141</v>
      </c>
      <c r="H4873" t="s">
        <v>221</v>
      </c>
      <c r="I4873" t="s">
        <v>221</v>
      </c>
      <c r="J4873" s="1">
        <v>45931</v>
      </c>
      <c r="K4873" t="s">
        <v>253</v>
      </c>
      <c r="L4873">
        <v>3</v>
      </c>
      <c r="M4873" t="s">
        <v>429</v>
      </c>
      <c r="N4873" t="s">
        <v>145</v>
      </c>
      <c r="O4873" t="s">
        <v>156</v>
      </c>
      <c r="P4873" t="s">
        <v>146</v>
      </c>
      <c r="Q4873">
        <v>990.53</v>
      </c>
      <c r="R4873">
        <v>502</v>
      </c>
      <c r="S4873">
        <v>7825</v>
      </c>
      <c r="T4873">
        <v>70</v>
      </c>
      <c r="U4873">
        <v>109</v>
      </c>
      <c r="V4873">
        <v>42</v>
      </c>
      <c r="W4873">
        <v>690</v>
      </c>
      <c r="X4873">
        <v>690</v>
      </c>
      <c r="Y4873">
        <v>0</v>
      </c>
      <c r="Z4873">
        <v>0</v>
      </c>
      <c r="AA4873">
        <v>6764.47</v>
      </c>
      <c r="AB4873">
        <v>0</v>
      </c>
      <c r="AC4873">
        <v>0</v>
      </c>
      <c r="AD4873">
        <v>41</v>
      </c>
      <c r="AE4873">
        <v>1</v>
      </c>
      <c r="AF4873">
        <v>436</v>
      </c>
      <c r="AG4873">
        <v>2</v>
      </c>
      <c r="AH4873">
        <v>5</v>
      </c>
      <c r="AI4873">
        <v>59</v>
      </c>
      <c r="AJ4873">
        <v>0</v>
      </c>
      <c r="AK4873">
        <v>0</v>
      </c>
      <c r="AL4873">
        <v>0</v>
      </c>
      <c r="AM4873">
        <v>0</v>
      </c>
      <c r="AN4873">
        <v>0</v>
      </c>
      <c r="AO4873">
        <v>241</v>
      </c>
      <c r="AP4873">
        <v>836</v>
      </c>
      <c r="AQ4873">
        <v>265</v>
      </c>
      <c r="AR4873">
        <v>0</v>
      </c>
      <c r="AS4873">
        <v>82</v>
      </c>
      <c r="AT4873">
        <v>15</v>
      </c>
      <c r="AU4873">
        <v>17</v>
      </c>
      <c r="AV4873">
        <v>6</v>
      </c>
      <c r="AW4873">
        <v>0</v>
      </c>
      <c r="AX4873">
        <v>0</v>
      </c>
      <c r="AY4873">
        <v>90</v>
      </c>
      <c r="AZ4873">
        <v>180</v>
      </c>
      <c r="BA4873">
        <v>91</v>
      </c>
      <c r="BB4873">
        <v>25</v>
      </c>
      <c r="BC4873">
        <v>7</v>
      </c>
      <c r="BD4873">
        <v>2</v>
      </c>
      <c r="BE4873">
        <v>0</v>
      </c>
      <c r="BF4873">
        <v>497</v>
      </c>
      <c r="BG4873">
        <v>970</v>
      </c>
      <c r="BH4873">
        <v>0</v>
      </c>
      <c r="BI4873">
        <v>100</v>
      </c>
      <c r="BJ4873" s="2">
        <v>45944</v>
      </c>
      <c r="BK4873">
        <v>0</v>
      </c>
      <c r="BL4873" s="3" t="str">
        <f>VLOOKUP(O4873,DropDownList!$H$1:$I$7,2,FALSE)</f>
        <v>2023/24</v>
      </c>
      <c r="BM4873" s="3" t="str">
        <f t="shared" si="76"/>
        <v>VSUR</v>
      </c>
    </row>
    <row r="4874" spans="1:65" x14ac:dyDescent="0.2">
      <c r="A4874">
        <v>2025</v>
      </c>
      <c r="B4874">
        <v>10</v>
      </c>
      <c r="C4874" t="s">
        <v>216</v>
      </c>
      <c r="D4874" t="s">
        <v>223</v>
      </c>
      <c r="E4874" t="s">
        <v>39</v>
      </c>
      <c r="F4874">
        <v>9246</v>
      </c>
      <c r="G4874" t="s">
        <v>141</v>
      </c>
      <c r="H4874" t="s">
        <v>221</v>
      </c>
      <c r="I4874" t="s">
        <v>221</v>
      </c>
      <c r="J4874" s="1">
        <v>45931</v>
      </c>
      <c r="K4874" t="s">
        <v>253</v>
      </c>
      <c r="L4874">
        <v>3</v>
      </c>
      <c r="M4874" t="s">
        <v>429</v>
      </c>
      <c r="N4874" t="s">
        <v>145</v>
      </c>
      <c r="O4874" t="s">
        <v>149</v>
      </c>
      <c r="P4874" t="s">
        <v>153</v>
      </c>
      <c r="Q4874">
        <v>225</v>
      </c>
      <c r="R4874">
        <v>5</v>
      </c>
      <c r="S4874">
        <v>225</v>
      </c>
      <c r="T4874">
        <v>0</v>
      </c>
      <c r="U4874">
        <v>5</v>
      </c>
      <c r="V4874">
        <v>4</v>
      </c>
      <c r="W4874">
        <v>180</v>
      </c>
      <c r="X4874">
        <v>180</v>
      </c>
      <c r="Y4874">
        <v>0</v>
      </c>
      <c r="Z4874">
        <v>0</v>
      </c>
      <c r="AA4874">
        <v>0</v>
      </c>
      <c r="AB4874">
        <v>0</v>
      </c>
      <c r="AC4874">
        <v>0</v>
      </c>
      <c r="AD4874">
        <v>4</v>
      </c>
      <c r="AE4874">
        <v>0</v>
      </c>
      <c r="AF4874">
        <v>0</v>
      </c>
      <c r="AG4874">
        <v>0</v>
      </c>
      <c r="AH4874">
        <v>0</v>
      </c>
      <c r="AI4874">
        <v>5</v>
      </c>
      <c r="AJ4874">
        <v>0</v>
      </c>
      <c r="AK4874">
        <v>0</v>
      </c>
      <c r="AL4874">
        <v>0</v>
      </c>
      <c r="AM4874">
        <v>0</v>
      </c>
      <c r="AN4874">
        <v>0</v>
      </c>
      <c r="AO4874">
        <v>0</v>
      </c>
      <c r="AP4874">
        <v>0</v>
      </c>
      <c r="AQ4874">
        <v>0</v>
      </c>
      <c r="AR4874">
        <v>0</v>
      </c>
      <c r="AS4874">
        <v>0</v>
      </c>
      <c r="AT4874">
        <v>0</v>
      </c>
      <c r="AU4874">
        <v>0</v>
      </c>
      <c r="AV4874">
        <v>0</v>
      </c>
      <c r="AW4874">
        <v>0</v>
      </c>
      <c r="AX4874">
        <v>0</v>
      </c>
      <c r="AY4874">
        <v>0</v>
      </c>
      <c r="AZ4874">
        <v>0</v>
      </c>
      <c r="BA4874">
        <v>0</v>
      </c>
      <c r="BB4874">
        <v>0</v>
      </c>
      <c r="BC4874">
        <v>0</v>
      </c>
      <c r="BD4874">
        <v>0</v>
      </c>
      <c r="BE4874">
        <v>0</v>
      </c>
      <c r="BF4874">
        <v>0</v>
      </c>
      <c r="BG4874">
        <v>225</v>
      </c>
      <c r="BH4874">
        <v>0</v>
      </c>
      <c r="BI4874">
        <v>0</v>
      </c>
      <c r="BJ4874" s="2">
        <v>45944</v>
      </c>
      <c r="BK4874">
        <v>0</v>
      </c>
      <c r="BL4874" s="3" t="str">
        <f>VLOOKUP(O4874,DropDownList!$H$1:$I$7,2,FALSE)</f>
        <v>2025/26</v>
      </c>
      <c r="BM4874" s="3" t="str">
        <f t="shared" si="76"/>
        <v>PREG</v>
      </c>
    </row>
    <row r="4875" spans="1:65" x14ac:dyDescent="0.2">
      <c r="A4875">
        <v>2025</v>
      </c>
      <c r="B4875">
        <v>10</v>
      </c>
      <c r="C4875" t="s">
        <v>216</v>
      </c>
      <c r="D4875" t="s">
        <v>223</v>
      </c>
      <c r="E4875" t="s">
        <v>39</v>
      </c>
      <c r="F4875">
        <v>9246</v>
      </c>
      <c r="G4875" t="s">
        <v>141</v>
      </c>
      <c r="H4875" t="s">
        <v>221</v>
      </c>
      <c r="I4875" t="s">
        <v>221</v>
      </c>
      <c r="J4875" s="1">
        <v>45931</v>
      </c>
      <c r="K4875" t="s">
        <v>253</v>
      </c>
      <c r="L4875">
        <v>3</v>
      </c>
      <c r="M4875" t="s">
        <v>429</v>
      </c>
      <c r="N4875" t="s">
        <v>145</v>
      </c>
      <c r="O4875" t="s">
        <v>149</v>
      </c>
      <c r="P4875" t="s">
        <v>151</v>
      </c>
      <c r="Q4875">
        <v>0</v>
      </c>
      <c r="R4875">
        <v>155</v>
      </c>
      <c r="S4875">
        <v>4650</v>
      </c>
      <c r="T4875">
        <v>570</v>
      </c>
      <c r="U4875">
        <v>0</v>
      </c>
      <c r="V4875">
        <v>0</v>
      </c>
      <c r="W4875">
        <v>0</v>
      </c>
      <c r="X4875">
        <v>0</v>
      </c>
      <c r="Y4875">
        <v>0</v>
      </c>
      <c r="Z4875">
        <v>0</v>
      </c>
      <c r="AA4875">
        <v>4080</v>
      </c>
      <c r="AB4875">
        <v>0</v>
      </c>
      <c r="AC4875">
        <v>4080</v>
      </c>
      <c r="AD4875">
        <v>0</v>
      </c>
      <c r="AE4875">
        <v>0</v>
      </c>
      <c r="AF4875">
        <v>136</v>
      </c>
      <c r="AG4875">
        <v>0</v>
      </c>
      <c r="AH4875">
        <v>19</v>
      </c>
      <c r="AI4875">
        <v>0</v>
      </c>
      <c r="AJ4875">
        <v>0</v>
      </c>
      <c r="AK4875">
        <v>0</v>
      </c>
      <c r="AL4875">
        <v>0</v>
      </c>
      <c r="AM4875">
        <v>2</v>
      </c>
      <c r="AN4875">
        <v>0</v>
      </c>
      <c r="AO4875">
        <v>0</v>
      </c>
      <c r="AP4875">
        <v>0</v>
      </c>
      <c r="AQ4875">
        <v>0</v>
      </c>
      <c r="AR4875">
        <v>0</v>
      </c>
      <c r="AS4875">
        <v>0</v>
      </c>
      <c r="AT4875">
        <v>0</v>
      </c>
      <c r="AU4875">
        <v>0</v>
      </c>
      <c r="AV4875">
        <v>0</v>
      </c>
      <c r="AW4875">
        <v>0</v>
      </c>
      <c r="AX4875">
        <v>0</v>
      </c>
      <c r="AY4875">
        <v>0</v>
      </c>
      <c r="AZ4875">
        <v>0</v>
      </c>
      <c r="BA4875">
        <v>0</v>
      </c>
      <c r="BB4875">
        <v>0</v>
      </c>
      <c r="BC4875">
        <v>0</v>
      </c>
      <c r="BD4875">
        <v>0</v>
      </c>
      <c r="BE4875">
        <v>0</v>
      </c>
      <c r="BF4875">
        <v>0</v>
      </c>
      <c r="BG4875">
        <v>0</v>
      </c>
      <c r="BH4875">
        <v>0</v>
      </c>
      <c r="BI4875">
        <v>0</v>
      </c>
      <c r="BJ4875" s="2">
        <v>45944</v>
      </c>
      <c r="BK4875">
        <v>0</v>
      </c>
      <c r="BL4875" s="3" t="str">
        <f>VLOOKUP(O4875,DropDownList!$H$1:$I$7,2,FALSE)</f>
        <v>2025/26</v>
      </c>
      <c r="BM4875" s="3" t="str">
        <f t="shared" si="76"/>
        <v>PCPF</v>
      </c>
    </row>
    <row r="4876" spans="1:65" x14ac:dyDescent="0.2">
      <c r="A4876">
        <v>2025</v>
      </c>
      <c r="B4876">
        <v>10</v>
      </c>
      <c r="C4876" t="s">
        <v>216</v>
      </c>
      <c r="D4876" t="s">
        <v>223</v>
      </c>
      <c r="E4876" t="s">
        <v>39</v>
      </c>
      <c r="F4876">
        <v>9246</v>
      </c>
      <c r="G4876" t="s">
        <v>141</v>
      </c>
      <c r="H4876" t="s">
        <v>221</v>
      </c>
      <c r="I4876" t="s">
        <v>221</v>
      </c>
      <c r="J4876" s="1">
        <v>45931</v>
      </c>
      <c r="K4876" t="s">
        <v>253</v>
      </c>
      <c r="L4876">
        <v>3</v>
      </c>
      <c r="M4876" t="s">
        <v>429</v>
      </c>
      <c r="N4876" t="s">
        <v>145</v>
      </c>
      <c r="O4876" t="s">
        <v>149</v>
      </c>
      <c r="P4876" t="s">
        <v>146</v>
      </c>
      <c r="Q4876">
        <v>740</v>
      </c>
      <c r="R4876">
        <v>139</v>
      </c>
      <c r="S4876">
        <v>2070</v>
      </c>
      <c r="T4876">
        <v>0</v>
      </c>
      <c r="U4876">
        <v>75</v>
      </c>
      <c r="V4876">
        <v>30</v>
      </c>
      <c r="W4876">
        <v>420</v>
      </c>
      <c r="X4876">
        <v>420</v>
      </c>
      <c r="Y4876">
        <v>0</v>
      </c>
      <c r="Z4876">
        <v>0</v>
      </c>
      <c r="AA4876">
        <v>1330</v>
      </c>
      <c r="AB4876">
        <v>0</v>
      </c>
      <c r="AC4876">
        <v>0</v>
      </c>
      <c r="AD4876">
        <v>30</v>
      </c>
      <c r="AE4876">
        <v>0</v>
      </c>
      <c r="AF4876">
        <v>89</v>
      </c>
      <c r="AG4876">
        <v>0</v>
      </c>
      <c r="AH4876">
        <v>0</v>
      </c>
      <c r="AI4876">
        <v>50</v>
      </c>
      <c r="AJ4876">
        <v>0</v>
      </c>
      <c r="AK4876">
        <v>0</v>
      </c>
      <c r="AL4876">
        <v>0</v>
      </c>
      <c r="AM4876">
        <v>0</v>
      </c>
      <c r="AN4876">
        <v>0</v>
      </c>
      <c r="AO4876">
        <v>69</v>
      </c>
      <c r="AP4876">
        <v>130</v>
      </c>
      <c r="AQ4876">
        <v>68</v>
      </c>
      <c r="AR4876">
        <v>0</v>
      </c>
      <c r="AS4876">
        <v>10</v>
      </c>
      <c r="AT4876">
        <v>0</v>
      </c>
      <c r="AU4876">
        <v>0</v>
      </c>
      <c r="AV4876">
        <v>0</v>
      </c>
      <c r="AW4876">
        <v>0</v>
      </c>
      <c r="AX4876">
        <v>0</v>
      </c>
      <c r="AY4876">
        <v>13</v>
      </c>
      <c r="AZ4876">
        <v>22</v>
      </c>
      <c r="BA4876">
        <v>5</v>
      </c>
      <c r="BB4876">
        <v>3</v>
      </c>
      <c r="BC4876">
        <v>2</v>
      </c>
      <c r="BD4876">
        <v>0</v>
      </c>
      <c r="BE4876">
        <v>0</v>
      </c>
      <c r="BF4876">
        <v>139</v>
      </c>
      <c r="BG4876">
        <v>740</v>
      </c>
      <c r="BH4876">
        <v>0</v>
      </c>
      <c r="BI4876">
        <v>74</v>
      </c>
      <c r="BJ4876" s="2">
        <v>45944</v>
      </c>
      <c r="BK4876">
        <v>0</v>
      </c>
      <c r="BL4876" s="3" t="str">
        <f>VLOOKUP(O4876,DropDownList!$H$1:$I$7,2,FALSE)</f>
        <v>2025/26</v>
      </c>
      <c r="BM4876" s="3" t="str">
        <f t="shared" si="76"/>
        <v>VSUR</v>
      </c>
    </row>
    <row r="4877" spans="1:65" x14ac:dyDescent="0.2">
      <c r="A4877">
        <v>2025</v>
      </c>
      <c r="B4877">
        <v>10</v>
      </c>
      <c r="C4877" t="s">
        <v>216</v>
      </c>
      <c r="D4877" t="s">
        <v>223</v>
      </c>
      <c r="E4877" t="s">
        <v>39</v>
      </c>
      <c r="F4877">
        <v>9246</v>
      </c>
      <c r="G4877" t="s">
        <v>141</v>
      </c>
      <c r="H4877" t="s">
        <v>221</v>
      </c>
      <c r="I4877" t="s">
        <v>221</v>
      </c>
      <c r="J4877" s="1">
        <v>45931</v>
      </c>
      <c r="K4877" t="s">
        <v>253</v>
      </c>
      <c r="L4877">
        <v>3</v>
      </c>
      <c r="M4877" t="s">
        <v>429</v>
      </c>
      <c r="N4877" t="s">
        <v>145</v>
      </c>
      <c r="O4877" t="s">
        <v>149</v>
      </c>
      <c r="P4877" t="s">
        <v>154</v>
      </c>
      <c r="Q4877">
        <v>17368</v>
      </c>
      <c r="R4877">
        <v>142</v>
      </c>
      <c r="S4877">
        <v>33938</v>
      </c>
      <c r="T4877">
        <v>0</v>
      </c>
      <c r="U4877">
        <v>78</v>
      </c>
      <c r="V4877">
        <v>51</v>
      </c>
      <c r="W4877">
        <v>8225</v>
      </c>
      <c r="X4877">
        <v>11188</v>
      </c>
      <c r="Y4877">
        <v>0</v>
      </c>
      <c r="Z4877">
        <v>0</v>
      </c>
      <c r="AA4877">
        <v>16570</v>
      </c>
      <c r="AB4877">
        <v>0</v>
      </c>
      <c r="AC4877">
        <v>15240</v>
      </c>
      <c r="AD4877">
        <v>31</v>
      </c>
      <c r="AE4877">
        <v>20</v>
      </c>
      <c r="AF4877">
        <v>64</v>
      </c>
      <c r="AG4877">
        <v>25</v>
      </c>
      <c r="AH4877">
        <v>0</v>
      </c>
      <c r="AI4877">
        <v>53</v>
      </c>
      <c r="AJ4877">
        <v>0</v>
      </c>
      <c r="AK4877">
        <v>0</v>
      </c>
      <c r="AL4877">
        <v>0</v>
      </c>
      <c r="AM4877">
        <v>0</v>
      </c>
      <c r="AN4877">
        <v>0</v>
      </c>
      <c r="AO4877">
        <v>70</v>
      </c>
      <c r="AP4877">
        <v>131</v>
      </c>
      <c r="AQ4877">
        <v>69</v>
      </c>
      <c r="AR4877">
        <v>0</v>
      </c>
      <c r="AS4877">
        <v>10</v>
      </c>
      <c r="AT4877">
        <v>0</v>
      </c>
      <c r="AU4877">
        <v>0</v>
      </c>
      <c r="AV4877">
        <v>0</v>
      </c>
      <c r="AW4877">
        <v>0</v>
      </c>
      <c r="AX4877">
        <v>0</v>
      </c>
      <c r="AY4877">
        <v>13</v>
      </c>
      <c r="AZ4877">
        <v>22</v>
      </c>
      <c r="BA4877">
        <v>5</v>
      </c>
      <c r="BB4877">
        <v>3</v>
      </c>
      <c r="BC4877">
        <v>2</v>
      </c>
      <c r="BD4877">
        <v>0</v>
      </c>
      <c r="BE4877">
        <v>0</v>
      </c>
      <c r="BF4877">
        <v>142</v>
      </c>
      <c r="BG4877">
        <v>12623</v>
      </c>
      <c r="BH4877">
        <v>0</v>
      </c>
      <c r="BI4877">
        <v>77</v>
      </c>
      <c r="BJ4877" s="2">
        <v>45944</v>
      </c>
      <c r="BK4877">
        <v>0</v>
      </c>
      <c r="BL4877" s="3" t="str">
        <f>VLOOKUP(O4877,DropDownList!$H$1:$I$7,2,FALSE)</f>
        <v>2025/26</v>
      </c>
      <c r="BM4877" s="3" t="str">
        <f t="shared" si="76"/>
        <v>JP COURT</v>
      </c>
    </row>
    <row r="4878" spans="1:65" x14ac:dyDescent="0.2">
      <c r="A4878">
        <v>2025</v>
      </c>
      <c r="B4878">
        <v>10</v>
      </c>
      <c r="C4878" t="s">
        <v>216</v>
      </c>
      <c r="D4878" t="s">
        <v>223</v>
      </c>
      <c r="E4878" t="s">
        <v>39</v>
      </c>
      <c r="F4878">
        <v>9246</v>
      </c>
      <c r="G4878" t="s">
        <v>141</v>
      </c>
      <c r="H4878" t="s">
        <v>221</v>
      </c>
      <c r="I4878" t="s">
        <v>221</v>
      </c>
      <c r="J4878" s="1">
        <v>45931</v>
      </c>
      <c r="K4878" t="s">
        <v>253</v>
      </c>
      <c r="L4878">
        <v>3</v>
      </c>
      <c r="M4878" t="s">
        <v>429</v>
      </c>
      <c r="N4878" t="s">
        <v>145</v>
      </c>
      <c r="O4878" t="s">
        <v>149</v>
      </c>
      <c r="P4878" t="s">
        <v>148</v>
      </c>
      <c r="Q4878">
        <v>360</v>
      </c>
      <c r="R4878">
        <v>8</v>
      </c>
      <c r="S4878">
        <v>480</v>
      </c>
      <c r="T4878">
        <v>0</v>
      </c>
      <c r="U4878">
        <v>6</v>
      </c>
      <c r="V4878">
        <v>5</v>
      </c>
      <c r="W4878">
        <v>300</v>
      </c>
      <c r="X4878">
        <v>300</v>
      </c>
      <c r="Y4878">
        <v>0</v>
      </c>
      <c r="Z4878">
        <v>0</v>
      </c>
      <c r="AA4878">
        <v>120</v>
      </c>
      <c r="AB4878">
        <v>0</v>
      </c>
      <c r="AC4878">
        <v>120</v>
      </c>
      <c r="AD4878">
        <v>5</v>
      </c>
      <c r="AE4878">
        <v>0</v>
      </c>
      <c r="AF4878">
        <v>2</v>
      </c>
      <c r="AG4878">
        <v>0</v>
      </c>
      <c r="AH4878">
        <v>0</v>
      </c>
      <c r="AI4878">
        <v>6</v>
      </c>
      <c r="AJ4878">
        <v>0</v>
      </c>
      <c r="AK4878">
        <v>0</v>
      </c>
      <c r="AL4878">
        <v>0</v>
      </c>
      <c r="AM4878">
        <v>0</v>
      </c>
      <c r="AN4878">
        <v>0</v>
      </c>
      <c r="AO4878">
        <v>6</v>
      </c>
      <c r="AP4878">
        <v>9</v>
      </c>
      <c r="AQ4878">
        <v>6</v>
      </c>
      <c r="AR4878">
        <v>0</v>
      </c>
      <c r="AS4878">
        <v>0</v>
      </c>
      <c r="AT4878">
        <v>0</v>
      </c>
      <c r="AU4878">
        <v>0</v>
      </c>
      <c r="AV4878">
        <v>0</v>
      </c>
      <c r="AW4878">
        <v>0</v>
      </c>
      <c r="AX4878">
        <v>0</v>
      </c>
      <c r="AY4878">
        <v>1</v>
      </c>
      <c r="AZ4878">
        <v>1</v>
      </c>
      <c r="BA4878">
        <v>0</v>
      </c>
      <c r="BB4878">
        <v>0</v>
      </c>
      <c r="BC4878">
        <v>0</v>
      </c>
      <c r="BD4878">
        <v>0</v>
      </c>
      <c r="BE4878">
        <v>0</v>
      </c>
      <c r="BF4878">
        <v>6</v>
      </c>
      <c r="BG4878">
        <v>360</v>
      </c>
      <c r="BH4878">
        <v>0</v>
      </c>
      <c r="BI4878">
        <v>6</v>
      </c>
      <c r="BJ4878" s="2">
        <v>45944</v>
      </c>
      <c r="BK4878">
        <v>0</v>
      </c>
      <c r="BL4878" s="3" t="str">
        <f>VLOOKUP(O4878,DropDownList!$H$1:$I$7,2,FALSE)</f>
        <v>2025/26</v>
      </c>
      <c r="BM4878" s="3" t="str">
        <f t="shared" si="76"/>
        <v>PRAS</v>
      </c>
    </row>
    <row r="4879" spans="1:65" x14ac:dyDescent="0.2">
      <c r="A4879">
        <v>2025</v>
      </c>
      <c r="B4879">
        <v>10</v>
      </c>
      <c r="C4879" t="s">
        <v>216</v>
      </c>
      <c r="D4879" t="s">
        <v>223</v>
      </c>
      <c r="E4879" t="s">
        <v>39</v>
      </c>
      <c r="F4879">
        <v>9246</v>
      </c>
      <c r="G4879" t="s">
        <v>141</v>
      </c>
      <c r="H4879" t="s">
        <v>221</v>
      </c>
      <c r="I4879" t="s">
        <v>221</v>
      </c>
      <c r="J4879" s="1">
        <v>45931</v>
      </c>
      <c r="K4879" t="s">
        <v>253</v>
      </c>
      <c r="L4879">
        <v>3</v>
      </c>
      <c r="M4879" t="s">
        <v>429</v>
      </c>
      <c r="N4879" t="s">
        <v>145</v>
      </c>
      <c r="O4879" t="s">
        <v>149</v>
      </c>
      <c r="P4879" t="s">
        <v>152</v>
      </c>
      <c r="Q4879">
        <v>0</v>
      </c>
      <c r="R4879">
        <v>17</v>
      </c>
      <c r="S4879">
        <v>680</v>
      </c>
      <c r="T4879">
        <v>320</v>
      </c>
      <c r="U4879">
        <v>0</v>
      </c>
      <c r="V4879">
        <v>0</v>
      </c>
      <c r="W4879">
        <v>0</v>
      </c>
      <c r="X4879">
        <v>0</v>
      </c>
      <c r="Y4879">
        <v>0</v>
      </c>
      <c r="Z4879">
        <v>0</v>
      </c>
      <c r="AA4879">
        <v>360</v>
      </c>
      <c r="AB4879">
        <v>0</v>
      </c>
      <c r="AC4879">
        <v>360</v>
      </c>
      <c r="AD4879">
        <v>0</v>
      </c>
      <c r="AE4879">
        <v>0</v>
      </c>
      <c r="AF4879">
        <v>9</v>
      </c>
      <c r="AG4879">
        <v>0</v>
      </c>
      <c r="AH4879">
        <v>8</v>
      </c>
      <c r="AI4879">
        <v>0</v>
      </c>
      <c r="AJ4879">
        <v>0</v>
      </c>
      <c r="AK4879">
        <v>0</v>
      </c>
      <c r="AL4879">
        <v>0</v>
      </c>
      <c r="AM4879">
        <v>0</v>
      </c>
      <c r="AN4879">
        <v>0</v>
      </c>
      <c r="AO4879">
        <v>0</v>
      </c>
      <c r="AP4879">
        <v>0</v>
      </c>
      <c r="AQ4879">
        <v>0</v>
      </c>
      <c r="AR4879">
        <v>0</v>
      </c>
      <c r="AS4879">
        <v>0</v>
      </c>
      <c r="AT4879">
        <v>0</v>
      </c>
      <c r="AU4879">
        <v>0</v>
      </c>
      <c r="AV4879">
        <v>0</v>
      </c>
      <c r="AW4879">
        <v>0</v>
      </c>
      <c r="AX4879">
        <v>0</v>
      </c>
      <c r="AY4879">
        <v>0</v>
      </c>
      <c r="AZ4879">
        <v>0</v>
      </c>
      <c r="BA4879">
        <v>0</v>
      </c>
      <c r="BB4879">
        <v>0</v>
      </c>
      <c r="BC4879">
        <v>0</v>
      </c>
      <c r="BD4879">
        <v>0</v>
      </c>
      <c r="BE4879">
        <v>0</v>
      </c>
      <c r="BF4879">
        <v>0</v>
      </c>
      <c r="BG4879">
        <v>0</v>
      </c>
      <c r="BH4879">
        <v>0</v>
      </c>
      <c r="BI4879">
        <v>0</v>
      </c>
      <c r="BJ4879" s="2">
        <v>45944</v>
      </c>
      <c r="BK4879">
        <v>0</v>
      </c>
      <c r="BL4879" s="3" t="str">
        <f>VLOOKUP(O4879,DropDownList!$H$1:$I$7,2,FALSE)</f>
        <v>2025/26</v>
      </c>
      <c r="BM4879" s="3" t="str">
        <f t="shared" si="76"/>
        <v>PCOA</v>
      </c>
    </row>
    <row r="4880" spans="1:65" x14ac:dyDescent="0.2">
      <c r="A4880">
        <v>2025</v>
      </c>
      <c r="B4880">
        <v>10</v>
      </c>
      <c r="C4880" t="s">
        <v>216</v>
      </c>
      <c r="D4880" t="s">
        <v>223</v>
      </c>
      <c r="E4880" t="s">
        <v>39</v>
      </c>
      <c r="F4880">
        <v>9246</v>
      </c>
      <c r="G4880" t="s">
        <v>141</v>
      </c>
      <c r="H4880" t="s">
        <v>221</v>
      </c>
      <c r="I4880" t="s">
        <v>221</v>
      </c>
      <c r="J4880" s="1">
        <v>45931</v>
      </c>
      <c r="K4880" t="s">
        <v>253</v>
      </c>
      <c r="L4880">
        <v>3</v>
      </c>
      <c r="M4880" t="s">
        <v>429</v>
      </c>
      <c r="N4880" t="s">
        <v>145</v>
      </c>
      <c r="O4880" t="s">
        <v>155</v>
      </c>
      <c r="P4880" t="s">
        <v>148</v>
      </c>
      <c r="Q4880">
        <v>309.99</v>
      </c>
      <c r="R4880">
        <v>24</v>
      </c>
      <c r="S4880">
        <v>1440</v>
      </c>
      <c r="T4880">
        <v>0</v>
      </c>
      <c r="U4880">
        <v>6</v>
      </c>
      <c r="V4880">
        <v>4</v>
      </c>
      <c r="W4880">
        <v>210</v>
      </c>
      <c r="X4880">
        <v>210</v>
      </c>
      <c r="Y4880">
        <v>0</v>
      </c>
      <c r="Z4880">
        <v>0</v>
      </c>
      <c r="AA4880">
        <v>1130.01</v>
      </c>
      <c r="AB4880">
        <v>0</v>
      </c>
      <c r="AC4880">
        <v>1130.01</v>
      </c>
      <c r="AD4880">
        <v>3</v>
      </c>
      <c r="AE4880">
        <v>1</v>
      </c>
      <c r="AF4880">
        <v>18</v>
      </c>
      <c r="AG4880">
        <v>2</v>
      </c>
      <c r="AH4880">
        <v>0</v>
      </c>
      <c r="AI4880">
        <v>4</v>
      </c>
      <c r="AJ4880">
        <v>0</v>
      </c>
      <c r="AK4880">
        <v>0</v>
      </c>
      <c r="AL4880">
        <v>0</v>
      </c>
      <c r="AM4880">
        <v>0</v>
      </c>
      <c r="AN4880">
        <v>0</v>
      </c>
      <c r="AO4880">
        <v>20</v>
      </c>
      <c r="AP4880">
        <v>81</v>
      </c>
      <c r="AQ4880">
        <v>23</v>
      </c>
      <c r="AR4880">
        <v>0</v>
      </c>
      <c r="AS4880">
        <v>5</v>
      </c>
      <c r="AT4880">
        <v>1</v>
      </c>
      <c r="AU4880">
        <v>0</v>
      </c>
      <c r="AV4880">
        <v>0</v>
      </c>
      <c r="AW4880">
        <v>0</v>
      </c>
      <c r="AX4880">
        <v>0</v>
      </c>
      <c r="AY4880">
        <v>14</v>
      </c>
      <c r="AZ4880">
        <v>23</v>
      </c>
      <c r="BA4880">
        <v>12</v>
      </c>
      <c r="BB4880">
        <v>2</v>
      </c>
      <c r="BC4880">
        <v>0</v>
      </c>
      <c r="BD4880">
        <v>0</v>
      </c>
      <c r="BE4880">
        <v>0</v>
      </c>
      <c r="BF4880">
        <v>20</v>
      </c>
      <c r="BG4880">
        <v>240</v>
      </c>
      <c r="BH4880">
        <v>0</v>
      </c>
      <c r="BI4880">
        <v>6</v>
      </c>
      <c r="BJ4880" s="2">
        <v>45944</v>
      </c>
      <c r="BK4880">
        <v>0</v>
      </c>
      <c r="BL4880" s="3" t="str">
        <f>VLOOKUP(O4880,DropDownList!$H$1:$I$7,2,FALSE)</f>
        <v>2022/23</v>
      </c>
      <c r="BM4880" s="3" t="str">
        <f t="shared" si="76"/>
        <v>PRAS</v>
      </c>
    </row>
    <row r="4881" spans="1:65" x14ac:dyDescent="0.2">
      <c r="A4881">
        <v>2025</v>
      </c>
      <c r="B4881">
        <v>10</v>
      </c>
      <c r="C4881" t="s">
        <v>216</v>
      </c>
      <c r="D4881" t="s">
        <v>223</v>
      </c>
      <c r="E4881" t="s">
        <v>39</v>
      </c>
      <c r="F4881">
        <v>9246</v>
      </c>
      <c r="G4881" t="s">
        <v>141</v>
      </c>
      <c r="H4881" t="s">
        <v>221</v>
      </c>
      <c r="I4881" t="s">
        <v>221</v>
      </c>
      <c r="J4881" s="1">
        <v>45931</v>
      </c>
      <c r="K4881" t="s">
        <v>253</v>
      </c>
      <c r="L4881">
        <v>3</v>
      </c>
      <c r="M4881" t="s">
        <v>429</v>
      </c>
      <c r="N4881" t="s">
        <v>145</v>
      </c>
      <c r="O4881" t="s">
        <v>156</v>
      </c>
      <c r="P4881" t="s">
        <v>151</v>
      </c>
      <c r="Q4881">
        <v>0</v>
      </c>
      <c r="R4881">
        <v>815</v>
      </c>
      <c r="S4881">
        <v>24450</v>
      </c>
      <c r="T4881">
        <v>4170</v>
      </c>
      <c r="U4881">
        <v>0</v>
      </c>
      <c r="V4881">
        <v>0</v>
      </c>
      <c r="W4881">
        <v>0</v>
      </c>
      <c r="X4881">
        <v>0</v>
      </c>
      <c r="Y4881">
        <v>0</v>
      </c>
      <c r="Z4881">
        <v>0</v>
      </c>
      <c r="AA4881">
        <v>20280</v>
      </c>
      <c r="AB4881">
        <v>0</v>
      </c>
      <c r="AC4881">
        <v>20280</v>
      </c>
      <c r="AD4881">
        <v>0</v>
      </c>
      <c r="AE4881">
        <v>0</v>
      </c>
      <c r="AF4881">
        <v>676</v>
      </c>
      <c r="AG4881">
        <v>0</v>
      </c>
      <c r="AH4881">
        <v>139</v>
      </c>
      <c r="AI4881">
        <v>0</v>
      </c>
      <c r="AJ4881">
        <v>0</v>
      </c>
      <c r="AK4881">
        <v>0</v>
      </c>
      <c r="AL4881">
        <v>0</v>
      </c>
      <c r="AM4881">
        <v>13</v>
      </c>
      <c r="AN4881">
        <v>0</v>
      </c>
      <c r="AO4881">
        <v>0</v>
      </c>
      <c r="AP4881">
        <v>0</v>
      </c>
      <c r="AQ4881">
        <v>0</v>
      </c>
      <c r="AR4881">
        <v>0</v>
      </c>
      <c r="AS4881">
        <v>0</v>
      </c>
      <c r="AT4881">
        <v>0</v>
      </c>
      <c r="AU4881">
        <v>0</v>
      </c>
      <c r="AV4881">
        <v>0</v>
      </c>
      <c r="AW4881">
        <v>0</v>
      </c>
      <c r="AX4881">
        <v>0</v>
      </c>
      <c r="AY4881">
        <v>0</v>
      </c>
      <c r="AZ4881">
        <v>0</v>
      </c>
      <c r="BA4881">
        <v>0</v>
      </c>
      <c r="BB4881">
        <v>0</v>
      </c>
      <c r="BC4881">
        <v>0</v>
      </c>
      <c r="BD4881">
        <v>0</v>
      </c>
      <c r="BE4881">
        <v>0</v>
      </c>
      <c r="BF4881">
        <v>0</v>
      </c>
      <c r="BG4881">
        <v>0</v>
      </c>
      <c r="BH4881">
        <v>0</v>
      </c>
      <c r="BI4881">
        <v>0</v>
      </c>
      <c r="BJ4881" s="2">
        <v>45944</v>
      </c>
      <c r="BK4881">
        <v>0</v>
      </c>
      <c r="BL4881" s="3" t="str">
        <f>VLOOKUP(O4881,DropDownList!$H$1:$I$7,2,FALSE)</f>
        <v>2023/24</v>
      </c>
      <c r="BM4881" s="3" t="str">
        <f t="shared" si="76"/>
        <v>PCPF</v>
      </c>
    </row>
    <row r="4882" spans="1:65" x14ac:dyDescent="0.2">
      <c r="A4882">
        <v>2025</v>
      </c>
      <c r="B4882">
        <v>10</v>
      </c>
      <c r="C4882" t="s">
        <v>216</v>
      </c>
      <c r="D4882" t="s">
        <v>223</v>
      </c>
      <c r="E4882" t="s">
        <v>39</v>
      </c>
      <c r="F4882">
        <v>9246</v>
      </c>
      <c r="G4882" t="s">
        <v>141</v>
      </c>
      <c r="H4882" t="s">
        <v>221</v>
      </c>
      <c r="I4882" t="s">
        <v>221</v>
      </c>
      <c r="J4882" s="1">
        <v>45931</v>
      </c>
      <c r="K4882" t="s">
        <v>253</v>
      </c>
      <c r="L4882">
        <v>3</v>
      </c>
      <c r="M4882" t="s">
        <v>429</v>
      </c>
      <c r="N4882" t="s">
        <v>145</v>
      </c>
      <c r="O4882" t="s">
        <v>155</v>
      </c>
      <c r="P4882" t="s">
        <v>152</v>
      </c>
      <c r="Q4882">
        <v>0</v>
      </c>
      <c r="R4882">
        <v>56</v>
      </c>
      <c r="S4882">
        <v>2240</v>
      </c>
      <c r="T4882">
        <v>680</v>
      </c>
      <c r="U4882">
        <v>0</v>
      </c>
      <c r="V4882">
        <v>0</v>
      </c>
      <c r="W4882">
        <v>0</v>
      </c>
      <c r="X4882">
        <v>0</v>
      </c>
      <c r="Y4882">
        <v>0</v>
      </c>
      <c r="Z4882">
        <v>0</v>
      </c>
      <c r="AA4882">
        <v>1560</v>
      </c>
      <c r="AB4882">
        <v>0</v>
      </c>
      <c r="AC4882">
        <v>1560</v>
      </c>
      <c r="AD4882">
        <v>0</v>
      </c>
      <c r="AE4882">
        <v>0</v>
      </c>
      <c r="AF4882">
        <v>39</v>
      </c>
      <c r="AG4882">
        <v>0</v>
      </c>
      <c r="AH4882">
        <v>17</v>
      </c>
      <c r="AI4882">
        <v>0</v>
      </c>
      <c r="AJ4882">
        <v>0</v>
      </c>
      <c r="AK4882">
        <v>0</v>
      </c>
      <c r="AL4882">
        <v>0</v>
      </c>
      <c r="AM4882">
        <v>0</v>
      </c>
      <c r="AN4882">
        <v>0</v>
      </c>
      <c r="AO4882">
        <v>0</v>
      </c>
      <c r="AP4882">
        <v>0</v>
      </c>
      <c r="AQ4882">
        <v>0</v>
      </c>
      <c r="AR4882">
        <v>0</v>
      </c>
      <c r="AS4882">
        <v>0</v>
      </c>
      <c r="AT4882">
        <v>0</v>
      </c>
      <c r="AU4882">
        <v>0</v>
      </c>
      <c r="AV4882">
        <v>0</v>
      </c>
      <c r="AW4882">
        <v>0</v>
      </c>
      <c r="AX4882">
        <v>0</v>
      </c>
      <c r="AY4882">
        <v>0</v>
      </c>
      <c r="AZ4882">
        <v>0</v>
      </c>
      <c r="BA4882">
        <v>0</v>
      </c>
      <c r="BB4882">
        <v>0</v>
      </c>
      <c r="BC4882">
        <v>0</v>
      </c>
      <c r="BD4882">
        <v>0</v>
      </c>
      <c r="BE4882">
        <v>0</v>
      </c>
      <c r="BF4882">
        <v>0</v>
      </c>
      <c r="BG4882">
        <v>0</v>
      </c>
      <c r="BH4882">
        <v>0</v>
      </c>
      <c r="BI4882">
        <v>0</v>
      </c>
      <c r="BJ4882" s="2">
        <v>45944</v>
      </c>
      <c r="BK4882">
        <v>0</v>
      </c>
      <c r="BL4882" s="3" t="str">
        <f>VLOOKUP(O4882,DropDownList!$H$1:$I$7,2,FALSE)</f>
        <v>2022/23</v>
      </c>
      <c r="BM4882" s="3" t="str">
        <f t="shared" si="76"/>
        <v>PCOA</v>
      </c>
    </row>
    <row r="4883" spans="1:65" x14ac:dyDescent="0.2">
      <c r="A4883">
        <v>2025</v>
      </c>
      <c r="B4883">
        <v>10</v>
      </c>
      <c r="C4883" t="s">
        <v>216</v>
      </c>
      <c r="D4883" t="s">
        <v>223</v>
      </c>
      <c r="E4883" t="s">
        <v>39</v>
      </c>
      <c r="F4883">
        <v>9246</v>
      </c>
      <c r="G4883" t="s">
        <v>141</v>
      </c>
      <c r="H4883" t="s">
        <v>221</v>
      </c>
      <c r="I4883" t="s">
        <v>221</v>
      </c>
      <c r="J4883" s="1">
        <v>45931</v>
      </c>
      <c r="K4883" t="s">
        <v>253</v>
      </c>
      <c r="L4883">
        <v>3</v>
      </c>
      <c r="M4883" t="s">
        <v>429</v>
      </c>
      <c r="N4883" t="s">
        <v>145</v>
      </c>
      <c r="O4883" t="s">
        <v>147</v>
      </c>
      <c r="P4883" t="s">
        <v>153</v>
      </c>
      <c r="Q4883">
        <v>2205</v>
      </c>
      <c r="R4883">
        <v>74</v>
      </c>
      <c r="S4883">
        <v>3975</v>
      </c>
      <c r="T4883">
        <v>45</v>
      </c>
      <c r="U4883">
        <v>41</v>
      </c>
      <c r="V4883">
        <v>41</v>
      </c>
      <c r="W4883">
        <v>2205</v>
      </c>
      <c r="X4883">
        <v>2205</v>
      </c>
      <c r="Y4883">
        <v>0</v>
      </c>
      <c r="Z4883">
        <v>0</v>
      </c>
      <c r="AA4883">
        <v>1725</v>
      </c>
      <c r="AB4883">
        <v>0</v>
      </c>
      <c r="AC4883">
        <v>1725</v>
      </c>
      <c r="AD4883">
        <v>41</v>
      </c>
      <c r="AE4883">
        <v>0</v>
      </c>
      <c r="AF4883">
        <v>32</v>
      </c>
      <c r="AG4883">
        <v>0</v>
      </c>
      <c r="AH4883">
        <v>1</v>
      </c>
      <c r="AI4883">
        <v>41</v>
      </c>
      <c r="AJ4883">
        <v>0</v>
      </c>
      <c r="AK4883">
        <v>0</v>
      </c>
      <c r="AL4883">
        <v>0</v>
      </c>
      <c r="AM4883">
        <v>0</v>
      </c>
      <c r="AN4883">
        <v>0</v>
      </c>
      <c r="AO4883">
        <v>51</v>
      </c>
      <c r="AP4883">
        <v>51</v>
      </c>
      <c r="AQ4883">
        <v>51</v>
      </c>
      <c r="AR4883">
        <v>0</v>
      </c>
      <c r="AS4883">
        <v>0</v>
      </c>
      <c r="AT4883">
        <v>0</v>
      </c>
      <c r="AU4883">
        <v>0</v>
      </c>
      <c r="AV4883">
        <v>0</v>
      </c>
      <c r="AW4883">
        <v>0</v>
      </c>
      <c r="AX4883">
        <v>0</v>
      </c>
      <c r="AY4883">
        <v>0</v>
      </c>
      <c r="AZ4883">
        <v>0</v>
      </c>
      <c r="BA4883">
        <v>0</v>
      </c>
      <c r="BB4883">
        <v>0</v>
      </c>
      <c r="BC4883">
        <v>0</v>
      </c>
      <c r="BD4883">
        <v>0</v>
      </c>
      <c r="BE4883">
        <v>0</v>
      </c>
      <c r="BF4883">
        <v>52</v>
      </c>
      <c r="BG4883">
        <v>2205</v>
      </c>
      <c r="BH4883">
        <v>0</v>
      </c>
      <c r="BI4883">
        <v>41</v>
      </c>
      <c r="BJ4883" s="2">
        <v>45944</v>
      </c>
      <c r="BK4883">
        <v>0</v>
      </c>
      <c r="BL4883" s="3" t="str">
        <f>VLOOKUP(O4883,DropDownList!$H$1:$I$7,2,FALSE)</f>
        <v>2024/25</v>
      </c>
      <c r="BM4883" s="3" t="str">
        <f t="shared" si="76"/>
        <v>PREG</v>
      </c>
    </row>
    <row r="4884" spans="1:65" x14ac:dyDescent="0.2">
      <c r="A4884">
        <v>2025</v>
      </c>
      <c r="B4884">
        <v>10</v>
      </c>
      <c r="C4884" t="s">
        <v>216</v>
      </c>
      <c r="D4884" t="s">
        <v>223</v>
      </c>
      <c r="E4884" t="s">
        <v>39</v>
      </c>
      <c r="F4884">
        <v>9246</v>
      </c>
      <c r="G4884" t="s">
        <v>141</v>
      </c>
      <c r="H4884" t="s">
        <v>221</v>
      </c>
      <c r="I4884" t="s">
        <v>221</v>
      </c>
      <c r="J4884" s="1">
        <v>45931</v>
      </c>
      <c r="K4884" t="s">
        <v>253</v>
      </c>
      <c r="L4884">
        <v>3</v>
      </c>
      <c r="M4884" t="s">
        <v>429</v>
      </c>
      <c r="N4884" t="s">
        <v>145</v>
      </c>
      <c r="O4884" t="s">
        <v>147</v>
      </c>
      <c r="P4884" t="s">
        <v>151</v>
      </c>
      <c r="Q4884">
        <v>0</v>
      </c>
      <c r="R4884">
        <v>591</v>
      </c>
      <c r="S4884">
        <v>17730</v>
      </c>
      <c r="T4884">
        <v>3390</v>
      </c>
      <c r="U4884">
        <v>0</v>
      </c>
      <c r="V4884">
        <v>0</v>
      </c>
      <c r="W4884">
        <v>0</v>
      </c>
      <c r="X4884">
        <v>0</v>
      </c>
      <c r="Y4884">
        <v>0</v>
      </c>
      <c r="Z4884">
        <v>0</v>
      </c>
      <c r="AA4884">
        <v>14340</v>
      </c>
      <c r="AB4884">
        <v>0</v>
      </c>
      <c r="AC4884">
        <v>14340</v>
      </c>
      <c r="AD4884">
        <v>0</v>
      </c>
      <c r="AE4884">
        <v>0</v>
      </c>
      <c r="AF4884">
        <v>478</v>
      </c>
      <c r="AG4884">
        <v>0</v>
      </c>
      <c r="AH4884">
        <v>113</v>
      </c>
      <c r="AI4884">
        <v>0</v>
      </c>
      <c r="AJ4884">
        <v>0</v>
      </c>
      <c r="AK4884">
        <v>0</v>
      </c>
      <c r="AL4884">
        <v>0</v>
      </c>
      <c r="AM4884">
        <v>28</v>
      </c>
      <c r="AN4884">
        <v>0</v>
      </c>
      <c r="AO4884">
        <v>0</v>
      </c>
      <c r="AP4884">
        <v>0</v>
      </c>
      <c r="AQ4884">
        <v>0</v>
      </c>
      <c r="AR4884">
        <v>0</v>
      </c>
      <c r="AS4884">
        <v>0</v>
      </c>
      <c r="AT4884">
        <v>0</v>
      </c>
      <c r="AU4884">
        <v>0</v>
      </c>
      <c r="AV4884">
        <v>0</v>
      </c>
      <c r="AW4884">
        <v>0</v>
      </c>
      <c r="AX4884">
        <v>0</v>
      </c>
      <c r="AY4884">
        <v>0</v>
      </c>
      <c r="AZ4884">
        <v>0</v>
      </c>
      <c r="BA4884">
        <v>0</v>
      </c>
      <c r="BB4884">
        <v>0</v>
      </c>
      <c r="BC4884">
        <v>0</v>
      </c>
      <c r="BD4884">
        <v>0</v>
      </c>
      <c r="BE4884">
        <v>0</v>
      </c>
      <c r="BF4884">
        <v>0</v>
      </c>
      <c r="BG4884">
        <v>0</v>
      </c>
      <c r="BH4884">
        <v>0</v>
      </c>
      <c r="BI4884">
        <v>0</v>
      </c>
      <c r="BJ4884" s="2">
        <v>45944</v>
      </c>
      <c r="BK4884">
        <v>0</v>
      </c>
      <c r="BL4884" s="3" t="str">
        <f>VLOOKUP(O4884,DropDownList!$H$1:$I$7,2,FALSE)</f>
        <v>2024/25</v>
      </c>
      <c r="BM4884" s="3" t="str">
        <f t="shared" si="76"/>
        <v>PCPF</v>
      </c>
    </row>
    <row r="4885" spans="1:65" x14ac:dyDescent="0.2">
      <c r="A4885">
        <v>2025</v>
      </c>
      <c r="B4885">
        <v>10</v>
      </c>
      <c r="C4885" t="s">
        <v>216</v>
      </c>
      <c r="D4885" t="s">
        <v>223</v>
      </c>
      <c r="E4885" t="s">
        <v>39</v>
      </c>
      <c r="F4885">
        <v>9246</v>
      </c>
      <c r="G4885" t="s">
        <v>141</v>
      </c>
      <c r="H4885" t="s">
        <v>221</v>
      </c>
      <c r="I4885" t="s">
        <v>221</v>
      </c>
      <c r="J4885" s="1">
        <v>45931</v>
      </c>
      <c r="K4885" t="s">
        <v>253</v>
      </c>
      <c r="L4885">
        <v>3</v>
      </c>
      <c r="M4885" t="s">
        <v>429</v>
      </c>
      <c r="N4885" t="s">
        <v>145</v>
      </c>
      <c r="O4885" t="s">
        <v>147</v>
      </c>
      <c r="P4885" t="s">
        <v>148</v>
      </c>
      <c r="Q4885">
        <v>480</v>
      </c>
      <c r="R4885">
        <v>13</v>
      </c>
      <c r="S4885">
        <v>780</v>
      </c>
      <c r="T4885">
        <v>0</v>
      </c>
      <c r="U4885">
        <v>8</v>
      </c>
      <c r="V4885">
        <v>8</v>
      </c>
      <c r="W4885">
        <v>480</v>
      </c>
      <c r="X4885">
        <v>480</v>
      </c>
      <c r="Y4885">
        <v>0</v>
      </c>
      <c r="Z4885">
        <v>0</v>
      </c>
      <c r="AA4885">
        <v>300</v>
      </c>
      <c r="AB4885">
        <v>0</v>
      </c>
      <c r="AC4885">
        <v>300</v>
      </c>
      <c r="AD4885">
        <v>8</v>
      </c>
      <c r="AE4885">
        <v>0</v>
      </c>
      <c r="AF4885">
        <v>5</v>
      </c>
      <c r="AG4885">
        <v>0</v>
      </c>
      <c r="AH4885">
        <v>0</v>
      </c>
      <c r="AI4885">
        <v>8</v>
      </c>
      <c r="AJ4885">
        <v>0</v>
      </c>
      <c r="AK4885">
        <v>0</v>
      </c>
      <c r="AL4885">
        <v>0</v>
      </c>
      <c r="AM4885">
        <v>0</v>
      </c>
      <c r="AN4885">
        <v>0</v>
      </c>
      <c r="AO4885">
        <v>10</v>
      </c>
      <c r="AP4885">
        <v>18</v>
      </c>
      <c r="AQ4885">
        <v>10</v>
      </c>
      <c r="AR4885">
        <v>0</v>
      </c>
      <c r="AS4885">
        <v>0</v>
      </c>
      <c r="AT4885">
        <v>0</v>
      </c>
      <c r="AU4885">
        <v>0</v>
      </c>
      <c r="AV4885">
        <v>0</v>
      </c>
      <c r="AW4885">
        <v>0</v>
      </c>
      <c r="AX4885">
        <v>0</v>
      </c>
      <c r="AY4885">
        <v>1</v>
      </c>
      <c r="AZ4885">
        <v>5</v>
      </c>
      <c r="BA4885">
        <v>2</v>
      </c>
      <c r="BB4885">
        <v>0</v>
      </c>
      <c r="BC4885">
        <v>0</v>
      </c>
      <c r="BD4885">
        <v>0</v>
      </c>
      <c r="BE4885">
        <v>0</v>
      </c>
      <c r="BF4885">
        <v>10</v>
      </c>
      <c r="BG4885">
        <v>480</v>
      </c>
      <c r="BH4885">
        <v>0</v>
      </c>
      <c r="BI4885">
        <v>8</v>
      </c>
      <c r="BJ4885" s="2">
        <v>45944</v>
      </c>
      <c r="BK4885">
        <v>0</v>
      </c>
      <c r="BL4885" s="3" t="str">
        <f>VLOOKUP(O4885,DropDownList!$H$1:$I$7,2,FALSE)</f>
        <v>2024/25</v>
      </c>
      <c r="BM4885" s="3" t="str">
        <f t="shared" si="76"/>
        <v>PRAS</v>
      </c>
    </row>
    <row r="4886" spans="1:65" x14ac:dyDescent="0.2">
      <c r="A4886">
        <v>2025</v>
      </c>
      <c r="B4886">
        <v>10</v>
      </c>
      <c r="C4886" t="s">
        <v>216</v>
      </c>
      <c r="D4886" t="s">
        <v>223</v>
      </c>
      <c r="E4886" t="s">
        <v>39</v>
      </c>
      <c r="F4886">
        <v>9246</v>
      </c>
      <c r="G4886" t="s">
        <v>141</v>
      </c>
      <c r="H4886" t="s">
        <v>221</v>
      </c>
      <c r="I4886" t="s">
        <v>221</v>
      </c>
      <c r="J4886" s="1">
        <v>45931</v>
      </c>
      <c r="K4886" t="s">
        <v>253</v>
      </c>
      <c r="L4886">
        <v>3</v>
      </c>
      <c r="M4886" t="s">
        <v>429</v>
      </c>
      <c r="N4886" t="s">
        <v>145</v>
      </c>
      <c r="O4886" t="s">
        <v>147</v>
      </c>
      <c r="P4886" t="s">
        <v>152</v>
      </c>
      <c r="Q4886">
        <v>0</v>
      </c>
      <c r="R4886">
        <v>49</v>
      </c>
      <c r="S4886">
        <v>1960</v>
      </c>
      <c r="T4886">
        <v>560</v>
      </c>
      <c r="U4886">
        <v>0</v>
      </c>
      <c r="V4886">
        <v>0</v>
      </c>
      <c r="W4886">
        <v>0</v>
      </c>
      <c r="X4886">
        <v>0</v>
      </c>
      <c r="Y4886">
        <v>0</v>
      </c>
      <c r="Z4886">
        <v>0</v>
      </c>
      <c r="AA4886">
        <v>1400</v>
      </c>
      <c r="AB4886">
        <v>0</v>
      </c>
      <c r="AC4886">
        <v>1400</v>
      </c>
      <c r="AD4886">
        <v>0</v>
      </c>
      <c r="AE4886">
        <v>0</v>
      </c>
      <c r="AF4886">
        <v>35</v>
      </c>
      <c r="AG4886">
        <v>0</v>
      </c>
      <c r="AH4886">
        <v>14</v>
      </c>
      <c r="AI4886">
        <v>0</v>
      </c>
      <c r="AJ4886">
        <v>0</v>
      </c>
      <c r="AK4886">
        <v>0</v>
      </c>
      <c r="AL4886">
        <v>0</v>
      </c>
      <c r="AM4886">
        <v>0</v>
      </c>
      <c r="AN4886">
        <v>0</v>
      </c>
      <c r="AO4886">
        <v>0</v>
      </c>
      <c r="AP4886">
        <v>0</v>
      </c>
      <c r="AQ4886">
        <v>0</v>
      </c>
      <c r="AR4886">
        <v>0</v>
      </c>
      <c r="AS4886">
        <v>0</v>
      </c>
      <c r="AT4886">
        <v>0</v>
      </c>
      <c r="AU4886">
        <v>0</v>
      </c>
      <c r="AV4886">
        <v>0</v>
      </c>
      <c r="AW4886">
        <v>0</v>
      </c>
      <c r="AX4886">
        <v>0</v>
      </c>
      <c r="AY4886">
        <v>0</v>
      </c>
      <c r="AZ4886">
        <v>0</v>
      </c>
      <c r="BA4886">
        <v>0</v>
      </c>
      <c r="BB4886">
        <v>0</v>
      </c>
      <c r="BC4886">
        <v>0</v>
      </c>
      <c r="BD4886">
        <v>0</v>
      </c>
      <c r="BE4886">
        <v>0</v>
      </c>
      <c r="BF4886">
        <v>0</v>
      </c>
      <c r="BG4886">
        <v>0</v>
      </c>
      <c r="BH4886">
        <v>0</v>
      </c>
      <c r="BI4886">
        <v>0</v>
      </c>
      <c r="BJ4886" s="2">
        <v>45944</v>
      </c>
      <c r="BK4886">
        <v>0</v>
      </c>
      <c r="BL4886" s="3" t="str">
        <f>VLOOKUP(O4886,DropDownList!$H$1:$I$7,2,FALSE)</f>
        <v>2024/25</v>
      </c>
      <c r="BM4886" s="3" t="str">
        <f t="shared" si="76"/>
        <v>PCOA</v>
      </c>
    </row>
    <row r="4887" spans="1:65" x14ac:dyDescent="0.2">
      <c r="A4887">
        <v>2025</v>
      </c>
      <c r="B4887">
        <v>10</v>
      </c>
      <c r="C4887" t="s">
        <v>216</v>
      </c>
      <c r="D4887" t="s">
        <v>223</v>
      </c>
      <c r="E4887" t="s">
        <v>39</v>
      </c>
      <c r="F4887">
        <v>9246</v>
      </c>
      <c r="G4887" t="s">
        <v>141</v>
      </c>
      <c r="H4887" t="s">
        <v>221</v>
      </c>
      <c r="I4887" t="s">
        <v>221</v>
      </c>
      <c r="J4887" s="1">
        <v>45931</v>
      </c>
      <c r="K4887" t="s">
        <v>253</v>
      </c>
      <c r="L4887">
        <v>3</v>
      </c>
      <c r="M4887" t="s">
        <v>429</v>
      </c>
      <c r="N4887" t="s">
        <v>145</v>
      </c>
      <c r="O4887" t="s">
        <v>155</v>
      </c>
      <c r="P4887" t="s">
        <v>154</v>
      </c>
      <c r="Q4887">
        <v>24300.71</v>
      </c>
      <c r="R4887">
        <v>680</v>
      </c>
      <c r="S4887">
        <v>158778.23000000001</v>
      </c>
      <c r="T4887">
        <v>920</v>
      </c>
      <c r="U4887">
        <v>118</v>
      </c>
      <c r="V4887">
        <v>81</v>
      </c>
      <c r="W4887">
        <v>18015.7</v>
      </c>
      <c r="X4887">
        <v>18015.7</v>
      </c>
      <c r="Y4887">
        <v>0</v>
      </c>
      <c r="Z4887">
        <v>0</v>
      </c>
      <c r="AA4887">
        <v>133557.51999999999</v>
      </c>
      <c r="AB4887">
        <v>1159.23</v>
      </c>
      <c r="AC4887">
        <v>123503.29</v>
      </c>
      <c r="AD4887">
        <v>45</v>
      </c>
      <c r="AE4887">
        <v>36</v>
      </c>
      <c r="AF4887">
        <v>556</v>
      </c>
      <c r="AG4887">
        <v>58</v>
      </c>
      <c r="AH4887">
        <v>6</v>
      </c>
      <c r="AI4887">
        <v>60</v>
      </c>
      <c r="AJ4887">
        <v>0</v>
      </c>
      <c r="AK4887">
        <v>0</v>
      </c>
      <c r="AL4887">
        <v>0</v>
      </c>
      <c r="AM4887">
        <v>0</v>
      </c>
      <c r="AN4887">
        <v>0</v>
      </c>
      <c r="AO4887">
        <v>372</v>
      </c>
      <c r="AP4887">
        <v>1578</v>
      </c>
      <c r="AQ4887">
        <v>389</v>
      </c>
      <c r="AR4887">
        <v>0</v>
      </c>
      <c r="AS4887">
        <v>178</v>
      </c>
      <c r="AT4887">
        <v>47</v>
      </c>
      <c r="AU4887">
        <v>13</v>
      </c>
      <c r="AV4887">
        <v>7</v>
      </c>
      <c r="AW4887">
        <v>0</v>
      </c>
      <c r="AX4887">
        <v>0</v>
      </c>
      <c r="AY4887">
        <v>167</v>
      </c>
      <c r="AZ4887">
        <v>338</v>
      </c>
      <c r="BA4887">
        <v>227</v>
      </c>
      <c r="BB4887">
        <v>73</v>
      </c>
      <c r="BC4887">
        <v>20</v>
      </c>
      <c r="BD4887">
        <v>10</v>
      </c>
      <c r="BE4887">
        <v>0</v>
      </c>
      <c r="BF4887">
        <v>678</v>
      </c>
      <c r="BG4887">
        <v>14916</v>
      </c>
      <c r="BH4887">
        <v>0</v>
      </c>
      <c r="BI4887">
        <v>100</v>
      </c>
      <c r="BJ4887" s="2">
        <v>45944</v>
      </c>
      <c r="BK4887">
        <v>0</v>
      </c>
      <c r="BL4887" s="3" t="str">
        <f>VLOOKUP(O4887,DropDownList!$H$1:$I$7,2,FALSE)</f>
        <v>2022/23</v>
      </c>
      <c r="BM4887" s="3" t="str">
        <f t="shared" si="76"/>
        <v>JP COURT</v>
      </c>
    </row>
    <row r="4888" spans="1:65" x14ac:dyDescent="0.2">
      <c r="A4888">
        <v>2025</v>
      </c>
      <c r="B4888">
        <v>10</v>
      </c>
      <c r="C4888" t="s">
        <v>216</v>
      </c>
      <c r="D4888" t="s">
        <v>223</v>
      </c>
      <c r="E4888" t="s">
        <v>39</v>
      </c>
      <c r="F4888">
        <v>9246</v>
      </c>
      <c r="G4888" t="s">
        <v>141</v>
      </c>
      <c r="H4888" t="s">
        <v>221</v>
      </c>
      <c r="I4888" t="s">
        <v>221</v>
      </c>
      <c r="J4888" s="1">
        <v>45931</v>
      </c>
      <c r="K4888" t="s">
        <v>253</v>
      </c>
      <c r="L4888">
        <v>3</v>
      </c>
      <c r="M4888" t="s">
        <v>429</v>
      </c>
      <c r="N4888" t="s">
        <v>145</v>
      </c>
      <c r="O4888" t="s">
        <v>147</v>
      </c>
      <c r="P4888" t="s">
        <v>154</v>
      </c>
      <c r="Q4888">
        <v>46526.09</v>
      </c>
      <c r="R4888">
        <v>724</v>
      </c>
      <c r="S4888">
        <v>164304</v>
      </c>
      <c r="T4888">
        <v>650</v>
      </c>
      <c r="U4888">
        <v>215</v>
      </c>
      <c r="V4888">
        <v>144</v>
      </c>
      <c r="W4888">
        <v>33008.660000000003</v>
      </c>
      <c r="X4888">
        <v>34684</v>
      </c>
      <c r="Y4888">
        <v>0</v>
      </c>
      <c r="Z4888">
        <v>0</v>
      </c>
      <c r="AA4888">
        <v>117127.91</v>
      </c>
      <c r="AB4888">
        <v>604.01</v>
      </c>
      <c r="AC4888">
        <v>108261.98</v>
      </c>
      <c r="AD4888">
        <v>94</v>
      </c>
      <c r="AE4888">
        <v>50</v>
      </c>
      <c r="AF4888">
        <v>507</v>
      </c>
      <c r="AG4888">
        <v>87</v>
      </c>
      <c r="AH4888">
        <v>2</v>
      </c>
      <c r="AI4888">
        <v>128</v>
      </c>
      <c r="AJ4888">
        <v>0</v>
      </c>
      <c r="AK4888">
        <v>0</v>
      </c>
      <c r="AL4888">
        <v>0</v>
      </c>
      <c r="AM4888">
        <v>0</v>
      </c>
      <c r="AN4888">
        <v>0</v>
      </c>
      <c r="AO4888">
        <v>357</v>
      </c>
      <c r="AP4888">
        <v>984</v>
      </c>
      <c r="AQ4888">
        <v>360</v>
      </c>
      <c r="AR4888">
        <v>0</v>
      </c>
      <c r="AS4888">
        <v>108</v>
      </c>
      <c r="AT4888">
        <v>0</v>
      </c>
      <c r="AU4888">
        <v>7</v>
      </c>
      <c r="AV4888">
        <v>0</v>
      </c>
      <c r="AW4888">
        <v>0</v>
      </c>
      <c r="AX4888">
        <v>0</v>
      </c>
      <c r="AY4888">
        <v>80</v>
      </c>
      <c r="AZ4888">
        <v>221</v>
      </c>
      <c r="BA4888">
        <v>95</v>
      </c>
      <c r="BB4888">
        <v>45</v>
      </c>
      <c r="BC4888">
        <v>11</v>
      </c>
      <c r="BD4888">
        <v>4</v>
      </c>
      <c r="BE4888">
        <v>0</v>
      </c>
      <c r="BF4888">
        <v>723</v>
      </c>
      <c r="BG4888">
        <v>30012</v>
      </c>
      <c r="BH4888">
        <v>0</v>
      </c>
      <c r="BI4888">
        <v>209</v>
      </c>
      <c r="BJ4888" s="2">
        <v>45944</v>
      </c>
      <c r="BK4888">
        <v>0</v>
      </c>
      <c r="BL4888" s="3" t="str">
        <f>VLOOKUP(O4888,DropDownList!$H$1:$I$7,2,FALSE)</f>
        <v>2024/25</v>
      </c>
      <c r="BM4888" s="3" t="str">
        <f t="shared" si="76"/>
        <v>JP COURT</v>
      </c>
    </row>
    <row r="4889" spans="1:65" x14ac:dyDescent="0.2">
      <c r="A4889">
        <v>2025</v>
      </c>
      <c r="B4889">
        <v>10</v>
      </c>
      <c r="C4889" t="s">
        <v>216</v>
      </c>
      <c r="D4889" t="s">
        <v>223</v>
      </c>
      <c r="E4889" t="s">
        <v>39</v>
      </c>
      <c r="F4889">
        <v>9246</v>
      </c>
      <c r="G4889" t="s">
        <v>141</v>
      </c>
      <c r="H4889" t="s">
        <v>221</v>
      </c>
      <c r="I4889" t="s">
        <v>221</v>
      </c>
      <c r="J4889" s="1">
        <v>45931</v>
      </c>
      <c r="K4889" t="s">
        <v>253</v>
      </c>
      <c r="L4889">
        <v>3</v>
      </c>
      <c r="M4889" t="s">
        <v>429</v>
      </c>
      <c r="N4889" t="s">
        <v>145</v>
      </c>
      <c r="O4889" t="s">
        <v>147</v>
      </c>
      <c r="P4889" t="s">
        <v>150</v>
      </c>
      <c r="Q4889">
        <v>15737.11</v>
      </c>
      <c r="R4889">
        <v>268</v>
      </c>
      <c r="S4889">
        <v>38947.15</v>
      </c>
      <c r="T4889">
        <v>2415</v>
      </c>
      <c r="U4889">
        <v>127</v>
      </c>
      <c r="V4889">
        <v>68</v>
      </c>
      <c r="W4889">
        <v>9438.36</v>
      </c>
      <c r="X4889">
        <v>9643.36</v>
      </c>
      <c r="Y4889">
        <v>250</v>
      </c>
      <c r="Z4889">
        <v>36532.15</v>
      </c>
      <c r="AA4889">
        <v>20795.04</v>
      </c>
      <c r="AB4889">
        <v>4679.55</v>
      </c>
      <c r="AC4889">
        <v>16115.49</v>
      </c>
      <c r="AD4889">
        <v>51</v>
      </c>
      <c r="AE4889">
        <v>17</v>
      </c>
      <c r="AF4889">
        <v>122</v>
      </c>
      <c r="AG4889">
        <v>46</v>
      </c>
      <c r="AH4889">
        <v>18</v>
      </c>
      <c r="AI4889">
        <v>81</v>
      </c>
      <c r="AJ4889">
        <v>54</v>
      </c>
      <c r="AK4889">
        <v>28</v>
      </c>
      <c r="AL4889">
        <v>4</v>
      </c>
      <c r="AM4889">
        <v>4</v>
      </c>
      <c r="AN4889">
        <v>0</v>
      </c>
      <c r="AO4889">
        <v>186</v>
      </c>
      <c r="AP4889">
        <v>499</v>
      </c>
      <c r="AQ4889">
        <v>189</v>
      </c>
      <c r="AR4889">
        <v>0</v>
      </c>
      <c r="AS4889">
        <v>29</v>
      </c>
      <c r="AT4889">
        <v>0</v>
      </c>
      <c r="AU4889">
        <v>2</v>
      </c>
      <c r="AV4889">
        <v>0</v>
      </c>
      <c r="AW4889">
        <v>0</v>
      </c>
      <c r="AX4889">
        <v>0</v>
      </c>
      <c r="AY4889">
        <v>76</v>
      </c>
      <c r="AZ4889">
        <v>136</v>
      </c>
      <c r="BA4889">
        <v>47</v>
      </c>
      <c r="BB4889">
        <v>6</v>
      </c>
      <c r="BC4889">
        <v>2</v>
      </c>
      <c r="BD4889">
        <v>0</v>
      </c>
      <c r="BE4889">
        <v>0</v>
      </c>
      <c r="BF4889">
        <v>187</v>
      </c>
      <c r="BG4889">
        <v>10997.86</v>
      </c>
      <c r="BH4889">
        <v>1</v>
      </c>
      <c r="BI4889">
        <v>127</v>
      </c>
      <c r="BJ4889" s="2">
        <v>45944</v>
      </c>
      <c r="BK4889">
        <v>0</v>
      </c>
      <c r="BL4889" s="3" t="str">
        <f>VLOOKUP(O4889,DropDownList!$H$1:$I$7,2,FALSE)</f>
        <v>2024/25</v>
      </c>
      <c r="BM4889" s="3" t="str">
        <f t="shared" si="76"/>
        <v>FISCAL FINES</v>
      </c>
    </row>
    <row r="4890" spans="1:65" x14ac:dyDescent="0.2">
      <c r="A4890">
        <v>2025</v>
      </c>
      <c r="B4890">
        <v>10</v>
      </c>
      <c r="C4890" t="s">
        <v>216</v>
      </c>
      <c r="D4890" t="s">
        <v>224</v>
      </c>
      <c r="E4890" t="s">
        <v>39</v>
      </c>
      <c r="F4890">
        <v>9724</v>
      </c>
      <c r="G4890" t="s">
        <v>158</v>
      </c>
      <c r="H4890" t="s">
        <v>221</v>
      </c>
      <c r="I4890" t="s">
        <v>221</v>
      </c>
      <c r="J4890" s="1">
        <v>45931</v>
      </c>
      <c r="K4890" t="s">
        <v>253</v>
      </c>
      <c r="L4890">
        <v>3</v>
      </c>
      <c r="M4890" t="s">
        <v>429</v>
      </c>
      <c r="N4890" t="s">
        <v>145</v>
      </c>
      <c r="O4890" t="s">
        <v>155</v>
      </c>
      <c r="P4890" t="s">
        <v>161</v>
      </c>
      <c r="Q4890">
        <v>1145</v>
      </c>
      <c r="R4890">
        <v>514</v>
      </c>
      <c r="S4890">
        <v>11390</v>
      </c>
      <c r="T4890">
        <v>750</v>
      </c>
      <c r="U4890">
        <v>111</v>
      </c>
      <c r="V4890">
        <v>27</v>
      </c>
      <c r="W4890">
        <v>665</v>
      </c>
      <c r="X4890">
        <v>665</v>
      </c>
      <c r="Y4890">
        <v>0</v>
      </c>
      <c r="Z4890">
        <v>0</v>
      </c>
      <c r="AA4890">
        <v>9495</v>
      </c>
      <c r="AB4890">
        <v>0</v>
      </c>
      <c r="AC4890">
        <v>0</v>
      </c>
      <c r="AD4890">
        <v>26</v>
      </c>
      <c r="AE4890">
        <v>1</v>
      </c>
      <c r="AF4890">
        <v>434</v>
      </c>
      <c r="AG4890">
        <v>2</v>
      </c>
      <c r="AH4890">
        <v>31</v>
      </c>
      <c r="AI4890">
        <v>46</v>
      </c>
      <c r="AJ4890">
        <v>0</v>
      </c>
      <c r="AK4890">
        <v>0</v>
      </c>
      <c r="AL4890">
        <v>0</v>
      </c>
      <c r="AM4890">
        <v>0</v>
      </c>
      <c r="AN4890">
        <v>0</v>
      </c>
      <c r="AO4890">
        <v>338</v>
      </c>
      <c r="AP4890">
        <v>1349</v>
      </c>
      <c r="AQ4890">
        <v>340</v>
      </c>
      <c r="AR4890">
        <v>2</v>
      </c>
      <c r="AS4890">
        <v>99</v>
      </c>
      <c r="AT4890">
        <v>58</v>
      </c>
      <c r="AU4890">
        <v>26</v>
      </c>
      <c r="AV4890">
        <v>12</v>
      </c>
      <c r="AW4890">
        <v>36</v>
      </c>
      <c r="AX4890">
        <v>0</v>
      </c>
      <c r="AY4890">
        <v>184</v>
      </c>
      <c r="AZ4890">
        <v>292</v>
      </c>
      <c r="BA4890">
        <v>173</v>
      </c>
      <c r="BB4890">
        <v>39</v>
      </c>
      <c r="BC4890">
        <v>12</v>
      </c>
      <c r="BD4890">
        <v>8</v>
      </c>
      <c r="BE4890">
        <v>0</v>
      </c>
      <c r="BF4890">
        <v>463</v>
      </c>
      <c r="BG4890">
        <v>1105</v>
      </c>
      <c r="BH4890">
        <v>1</v>
      </c>
      <c r="BI4890">
        <v>95</v>
      </c>
      <c r="BJ4890" s="2">
        <v>45944</v>
      </c>
      <c r="BK4890">
        <v>0</v>
      </c>
      <c r="BL4890" s="3" t="str">
        <f>VLOOKUP(O4890,DropDownList!$H$1:$I$7,2,FALSE)</f>
        <v>2022/23</v>
      </c>
      <c r="BM4890" s="3" t="str">
        <f t="shared" si="76"/>
        <v>VSUR</v>
      </c>
    </row>
    <row r="4891" spans="1:65" x14ac:dyDescent="0.2">
      <c r="A4891">
        <v>2025</v>
      </c>
      <c r="B4891">
        <v>10</v>
      </c>
      <c r="C4891" t="s">
        <v>216</v>
      </c>
      <c r="D4891" t="s">
        <v>224</v>
      </c>
      <c r="E4891" t="s">
        <v>39</v>
      </c>
      <c r="F4891">
        <v>9724</v>
      </c>
      <c r="G4891" t="s">
        <v>158</v>
      </c>
      <c r="H4891" t="s">
        <v>221</v>
      </c>
      <c r="I4891" t="s">
        <v>221</v>
      </c>
      <c r="J4891" s="1">
        <v>45931</v>
      </c>
      <c r="K4891" t="s">
        <v>253</v>
      </c>
      <c r="L4891">
        <v>3</v>
      </c>
      <c r="M4891" t="s">
        <v>429</v>
      </c>
      <c r="N4891" t="s">
        <v>145</v>
      </c>
      <c r="O4891" t="s">
        <v>147</v>
      </c>
      <c r="P4891" t="s">
        <v>159</v>
      </c>
      <c r="Q4891">
        <v>0</v>
      </c>
      <c r="R4891">
        <v>9</v>
      </c>
      <c r="S4891">
        <v>173795.71</v>
      </c>
      <c r="T4891">
        <v>20</v>
      </c>
      <c r="U4891">
        <v>0</v>
      </c>
      <c r="V4891">
        <v>0</v>
      </c>
      <c r="W4891">
        <v>0</v>
      </c>
      <c r="X4891">
        <v>0</v>
      </c>
      <c r="Y4891">
        <v>0</v>
      </c>
      <c r="Z4891">
        <v>0</v>
      </c>
      <c r="AA4891">
        <v>173775.71</v>
      </c>
      <c r="AB4891">
        <v>0</v>
      </c>
      <c r="AC4891">
        <v>0</v>
      </c>
      <c r="AD4891">
        <v>0</v>
      </c>
      <c r="AE4891">
        <v>0</v>
      </c>
      <c r="AF4891">
        <v>8</v>
      </c>
      <c r="AG4891">
        <v>0</v>
      </c>
      <c r="AH4891">
        <v>0</v>
      </c>
      <c r="AI4891">
        <v>0</v>
      </c>
      <c r="AJ4891">
        <v>0</v>
      </c>
      <c r="AK4891">
        <v>0</v>
      </c>
      <c r="AL4891">
        <v>0</v>
      </c>
      <c r="AM4891">
        <v>0</v>
      </c>
      <c r="AN4891">
        <v>0</v>
      </c>
      <c r="AO4891">
        <v>1</v>
      </c>
      <c r="AP4891">
        <v>1</v>
      </c>
      <c r="AQ4891">
        <v>1</v>
      </c>
      <c r="AR4891">
        <v>0</v>
      </c>
      <c r="AS4891">
        <v>0</v>
      </c>
      <c r="AT4891">
        <v>0</v>
      </c>
      <c r="AU4891">
        <v>0</v>
      </c>
      <c r="AV4891">
        <v>0</v>
      </c>
      <c r="AW4891">
        <v>0</v>
      </c>
      <c r="AX4891">
        <v>0</v>
      </c>
      <c r="AY4891">
        <v>0</v>
      </c>
      <c r="AZ4891">
        <v>0</v>
      </c>
      <c r="BA4891">
        <v>0</v>
      </c>
      <c r="BB4891">
        <v>0</v>
      </c>
      <c r="BC4891">
        <v>0</v>
      </c>
      <c r="BD4891">
        <v>0</v>
      </c>
      <c r="BE4891">
        <v>0</v>
      </c>
      <c r="BF4891">
        <v>0</v>
      </c>
      <c r="BG4891">
        <v>0</v>
      </c>
      <c r="BH4891">
        <v>1</v>
      </c>
      <c r="BI4891">
        <v>0</v>
      </c>
      <c r="BJ4891" s="2">
        <v>45944</v>
      </c>
      <c r="BK4891">
        <v>0</v>
      </c>
      <c r="BL4891" s="3" t="str">
        <f>VLOOKUP(O4891,DropDownList!$H$1:$I$7,2,FALSE)</f>
        <v>2024/25</v>
      </c>
      <c r="BM4891" s="3" t="str">
        <f t="shared" si="76"/>
        <v>CONF</v>
      </c>
    </row>
    <row r="4892" spans="1:65" x14ac:dyDescent="0.2">
      <c r="A4892">
        <v>2025</v>
      </c>
      <c r="B4892">
        <v>10</v>
      </c>
      <c r="C4892" t="s">
        <v>216</v>
      </c>
      <c r="D4892" t="s">
        <v>224</v>
      </c>
      <c r="E4892" t="s">
        <v>39</v>
      </c>
      <c r="F4892">
        <v>9724</v>
      </c>
      <c r="G4892" t="s">
        <v>158</v>
      </c>
      <c r="H4892" t="s">
        <v>221</v>
      </c>
      <c r="I4892" t="s">
        <v>221</v>
      </c>
      <c r="J4892" s="1">
        <v>45931</v>
      </c>
      <c r="K4892" t="s">
        <v>253</v>
      </c>
      <c r="L4892">
        <v>3</v>
      </c>
      <c r="M4892" t="s">
        <v>429</v>
      </c>
      <c r="N4892" t="s">
        <v>145</v>
      </c>
      <c r="O4892" t="s">
        <v>155</v>
      </c>
      <c r="P4892" t="s">
        <v>159</v>
      </c>
      <c r="Q4892">
        <v>1848.55</v>
      </c>
      <c r="R4892">
        <v>10</v>
      </c>
      <c r="S4892">
        <v>45194.92</v>
      </c>
      <c r="T4892">
        <v>1927.74</v>
      </c>
      <c r="U4892">
        <v>2</v>
      </c>
      <c r="V4892">
        <v>1</v>
      </c>
      <c r="W4892">
        <v>1500</v>
      </c>
      <c r="X4892">
        <v>1500</v>
      </c>
      <c r="Y4892">
        <v>0</v>
      </c>
      <c r="Z4892">
        <v>0</v>
      </c>
      <c r="AA4892">
        <v>41418.629999999997</v>
      </c>
      <c r="AB4892">
        <v>0</v>
      </c>
      <c r="AC4892">
        <v>0</v>
      </c>
      <c r="AD4892">
        <v>1</v>
      </c>
      <c r="AE4892">
        <v>0</v>
      </c>
      <c r="AF4892">
        <v>6</v>
      </c>
      <c r="AG4892">
        <v>1</v>
      </c>
      <c r="AH4892">
        <v>1</v>
      </c>
      <c r="AI4892">
        <v>1</v>
      </c>
      <c r="AJ4892">
        <v>0</v>
      </c>
      <c r="AK4892">
        <v>0</v>
      </c>
      <c r="AL4892">
        <v>0</v>
      </c>
      <c r="AM4892">
        <v>0</v>
      </c>
      <c r="AN4892">
        <v>0</v>
      </c>
      <c r="AO4892">
        <v>5</v>
      </c>
      <c r="AP4892">
        <v>5</v>
      </c>
      <c r="AQ4892">
        <v>5</v>
      </c>
      <c r="AR4892">
        <v>0</v>
      </c>
      <c r="AS4892">
        <v>0</v>
      </c>
      <c r="AT4892">
        <v>0</v>
      </c>
      <c r="AU4892">
        <v>0</v>
      </c>
      <c r="AV4892">
        <v>0</v>
      </c>
      <c r="AW4892">
        <v>0</v>
      </c>
      <c r="AX4892">
        <v>0</v>
      </c>
      <c r="AY4892">
        <v>0</v>
      </c>
      <c r="AZ4892">
        <v>0</v>
      </c>
      <c r="BA4892">
        <v>0</v>
      </c>
      <c r="BB4892">
        <v>0</v>
      </c>
      <c r="BC4892">
        <v>0</v>
      </c>
      <c r="BD4892">
        <v>0</v>
      </c>
      <c r="BE4892">
        <v>0</v>
      </c>
      <c r="BF4892">
        <v>0</v>
      </c>
      <c r="BG4892">
        <v>1500</v>
      </c>
      <c r="BH4892">
        <v>1</v>
      </c>
      <c r="BI4892">
        <v>0</v>
      </c>
      <c r="BJ4892" s="2">
        <v>45944</v>
      </c>
      <c r="BK4892">
        <v>0</v>
      </c>
      <c r="BL4892" s="3" t="str">
        <f>VLOOKUP(O4892,DropDownList!$H$1:$I$7,2,FALSE)</f>
        <v>2022/23</v>
      </c>
      <c r="BM4892" s="3" t="str">
        <f t="shared" si="76"/>
        <v>CONF</v>
      </c>
    </row>
    <row r="4893" spans="1:65" x14ac:dyDescent="0.2">
      <c r="A4893">
        <v>2025</v>
      </c>
      <c r="B4893">
        <v>10</v>
      </c>
      <c r="C4893" t="s">
        <v>216</v>
      </c>
      <c r="D4893" t="s">
        <v>224</v>
      </c>
      <c r="E4893" t="s">
        <v>39</v>
      </c>
      <c r="F4893">
        <v>9724</v>
      </c>
      <c r="G4893" t="s">
        <v>158</v>
      </c>
      <c r="H4893" t="s">
        <v>221</v>
      </c>
      <c r="I4893" t="s">
        <v>221</v>
      </c>
      <c r="J4893" s="1">
        <v>45931</v>
      </c>
      <c r="K4893" t="s">
        <v>253</v>
      </c>
      <c r="L4893">
        <v>3</v>
      </c>
      <c r="M4893" t="s">
        <v>429</v>
      </c>
      <c r="N4893" t="s">
        <v>145</v>
      </c>
      <c r="O4893" t="s">
        <v>156</v>
      </c>
      <c r="P4893" t="s">
        <v>160</v>
      </c>
      <c r="Q4893">
        <v>55458.53</v>
      </c>
      <c r="R4893">
        <v>589</v>
      </c>
      <c r="S4893">
        <v>307353.2</v>
      </c>
      <c r="T4893">
        <v>16445.43</v>
      </c>
      <c r="U4893">
        <v>163</v>
      </c>
      <c r="V4893">
        <v>70</v>
      </c>
      <c r="W4893">
        <v>26933.31</v>
      </c>
      <c r="X4893">
        <v>31250.39</v>
      </c>
      <c r="Y4893">
        <v>0</v>
      </c>
      <c r="Z4893">
        <v>0</v>
      </c>
      <c r="AA4893">
        <v>235449.24</v>
      </c>
      <c r="AB4893">
        <v>63954.16</v>
      </c>
      <c r="AC4893">
        <v>161552.63</v>
      </c>
      <c r="AD4893">
        <v>31</v>
      </c>
      <c r="AE4893">
        <v>39</v>
      </c>
      <c r="AF4893">
        <v>389</v>
      </c>
      <c r="AG4893">
        <v>101</v>
      </c>
      <c r="AH4893">
        <v>30</v>
      </c>
      <c r="AI4893">
        <v>62</v>
      </c>
      <c r="AJ4893">
        <v>0</v>
      </c>
      <c r="AK4893">
        <v>0</v>
      </c>
      <c r="AL4893">
        <v>0</v>
      </c>
      <c r="AM4893">
        <v>0</v>
      </c>
      <c r="AN4893">
        <v>0</v>
      </c>
      <c r="AO4893">
        <v>380</v>
      </c>
      <c r="AP4893">
        <v>1340</v>
      </c>
      <c r="AQ4893">
        <v>380</v>
      </c>
      <c r="AR4893">
        <v>0</v>
      </c>
      <c r="AS4893">
        <v>115</v>
      </c>
      <c r="AT4893">
        <v>30</v>
      </c>
      <c r="AU4893">
        <v>36</v>
      </c>
      <c r="AV4893">
        <v>13</v>
      </c>
      <c r="AW4893">
        <v>32</v>
      </c>
      <c r="AX4893">
        <v>0</v>
      </c>
      <c r="AY4893">
        <v>192</v>
      </c>
      <c r="AZ4893">
        <v>318</v>
      </c>
      <c r="BA4893">
        <v>145</v>
      </c>
      <c r="BB4893">
        <v>24</v>
      </c>
      <c r="BC4893">
        <v>5</v>
      </c>
      <c r="BD4893">
        <v>5</v>
      </c>
      <c r="BE4893">
        <v>0</v>
      </c>
      <c r="BF4893">
        <v>543</v>
      </c>
      <c r="BG4893">
        <v>22514</v>
      </c>
      <c r="BH4893">
        <v>7</v>
      </c>
      <c r="BI4893">
        <v>144</v>
      </c>
      <c r="BJ4893" s="2">
        <v>45944</v>
      </c>
      <c r="BK4893">
        <v>0</v>
      </c>
      <c r="BL4893" s="3" t="str">
        <f>VLOOKUP(O4893,DropDownList!$H$1:$I$7,2,FALSE)</f>
        <v>2023/24</v>
      </c>
      <c r="BM4893" s="3" t="str">
        <f t="shared" si="76"/>
        <v>SC COURT</v>
      </c>
    </row>
    <row r="4894" spans="1:65" x14ac:dyDescent="0.2">
      <c r="A4894">
        <v>2025</v>
      </c>
      <c r="B4894">
        <v>10</v>
      </c>
      <c r="C4894" t="s">
        <v>216</v>
      </c>
      <c r="D4894" t="s">
        <v>224</v>
      </c>
      <c r="E4894" t="s">
        <v>39</v>
      </c>
      <c r="F4894">
        <v>9724</v>
      </c>
      <c r="G4894" t="s">
        <v>158</v>
      </c>
      <c r="H4894" t="s">
        <v>221</v>
      </c>
      <c r="I4894" t="s">
        <v>221</v>
      </c>
      <c r="J4894" s="1">
        <v>45931</v>
      </c>
      <c r="K4894" t="s">
        <v>253</v>
      </c>
      <c r="L4894">
        <v>3</v>
      </c>
      <c r="M4894" t="s">
        <v>429</v>
      </c>
      <c r="N4894" t="s">
        <v>145</v>
      </c>
      <c r="O4894" t="s">
        <v>155</v>
      </c>
      <c r="P4894" t="s">
        <v>160</v>
      </c>
      <c r="Q4894">
        <v>39340.53</v>
      </c>
      <c r="R4894">
        <v>598</v>
      </c>
      <c r="S4894">
        <v>260921.86</v>
      </c>
      <c r="T4894">
        <v>18203.59</v>
      </c>
      <c r="U4894">
        <v>135</v>
      </c>
      <c r="V4894">
        <v>64</v>
      </c>
      <c r="W4894">
        <v>20755.11</v>
      </c>
      <c r="X4894">
        <v>20775.11</v>
      </c>
      <c r="Y4894">
        <v>0</v>
      </c>
      <c r="Z4894">
        <v>0</v>
      </c>
      <c r="AA4894">
        <v>203377.74</v>
      </c>
      <c r="AB4894">
        <v>40545.71</v>
      </c>
      <c r="AC4894">
        <v>153317.03</v>
      </c>
      <c r="AD4894">
        <v>29</v>
      </c>
      <c r="AE4894">
        <v>35</v>
      </c>
      <c r="AF4894">
        <v>416</v>
      </c>
      <c r="AG4894">
        <v>84</v>
      </c>
      <c r="AH4894">
        <v>34</v>
      </c>
      <c r="AI4894">
        <v>51</v>
      </c>
      <c r="AJ4894">
        <v>0</v>
      </c>
      <c r="AK4894">
        <v>0</v>
      </c>
      <c r="AL4894">
        <v>0</v>
      </c>
      <c r="AM4894">
        <v>0</v>
      </c>
      <c r="AN4894">
        <v>0</v>
      </c>
      <c r="AO4894">
        <v>397</v>
      </c>
      <c r="AP4894">
        <v>1651</v>
      </c>
      <c r="AQ4894">
        <v>395</v>
      </c>
      <c r="AR4894">
        <v>2</v>
      </c>
      <c r="AS4894">
        <v>117</v>
      </c>
      <c r="AT4894">
        <v>65</v>
      </c>
      <c r="AU4894">
        <v>32</v>
      </c>
      <c r="AV4894">
        <v>14</v>
      </c>
      <c r="AW4894">
        <v>39</v>
      </c>
      <c r="AX4894">
        <v>0</v>
      </c>
      <c r="AY4894">
        <v>242</v>
      </c>
      <c r="AZ4894">
        <v>372</v>
      </c>
      <c r="BA4894">
        <v>220</v>
      </c>
      <c r="BB4894">
        <v>46</v>
      </c>
      <c r="BC4894">
        <v>14</v>
      </c>
      <c r="BD4894">
        <v>8</v>
      </c>
      <c r="BE4894">
        <v>0</v>
      </c>
      <c r="BF4894">
        <v>542</v>
      </c>
      <c r="BG4894">
        <v>18945</v>
      </c>
      <c r="BH4894">
        <v>13</v>
      </c>
      <c r="BI4894">
        <v>117</v>
      </c>
      <c r="BJ4894" s="2">
        <v>45944</v>
      </c>
      <c r="BK4894">
        <v>0</v>
      </c>
      <c r="BL4894" s="3" t="str">
        <f>VLOOKUP(O4894,DropDownList!$H$1:$I$7,2,FALSE)</f>
        <v>2022/23</v>
      </c>
      <c r="BM4894" s="3" t="str">
        <f t="shared" si="76"/>
        <v>SC COURT</v>
      </c>
    </row>
    <row r="4895" spans="1:65" x14ac:dyDescent="0.2">
      <c r="A4895">
        <v>2025</v>
      </c>
      <c r="B4895">
        <v>10</v>
      </c>
      <c r="C4895" t="s">
        <v>216</v>
      </c>
      <c r="D4895" t="s">
        <v>224</v>
      </c>
      <c r="E4895" t="s">
        <v>39</v>
      </c>
      <c r="F4895">
        <v>9724</v>
      </c>
      <c r="G4895" t="s">
        <v>158</v>
      </c>
      <c r="H4895" t="s">
        <v>221</v>
      </c>
      <c r="I4895" t="s">
        <v>221</v>
      </c>
      <c r="J4895" s="1">
        <v>45931</v>
      </c>
      <c r="K4895" t="s">
        <v>253</v>
      </c>
      <c r="L4895">
        <v>3</v>
      </c>
      <c r="M4895" t="s">
        <v>429</v>
      </c>
      <c r="N4895" t="s">
        <v>145</v>
      </c>
      <c r="O4895" t="s">
        <v>147</v>
      </c>
      <c r="P4895" t="s">
        <v>161</v>
      </c>
      <c r="Q4895">
        <v>1944.15</v>
      </c>
      <c r="R4895">
        <v>573</v>
      </c>
      <c r="S4895">
        <v>31140</v>
      </c>
      <c r="T4895">
        <v>960</v>
      </c>
      <c r="U4895">
        <v>223</v>
      </c>
      <c r="V4895">
        <v>46</v>
      </c>
      <c r="W4895">
        <v>1025</v>
      </c>
      <c r="X4895">
        <v>1025</v>
      </c>
      <c r="Y4895">
        <v>0</v>
      </c>
      <c r="Z4895">
        <v>0</v>
      </c>
      <c r="AA4895">
        <v>28235.85</v>
      </c>
      <c r="AB4895">
        <v>0</v>
      </c>
      <c r="AC4895">
        <v>0</v>
      </c>
      <c r="AD4895">
        <v>45</v>
      </c>
      <c r="AE4895">
        <v>1</v>
      </c>
      <c r="AF4895">
        <v>451</v>
      </c>
      <c r="AG4895">
        <v>2</v>
      </c>
      <c r="AH4895">
        <v>30</v>
      </c>
      <c r="AI4895">
        <v>90</v>
      </c>
      <c r="AJ4895">
        <v>0</v>
      </c>
      <c r="AK4895">
        <v>0</v>
      </c>
      <c r="AL4895">
        <v>0</v>
      </c>
      <c r="AM4895">
        <v>0</v>
      </c>
      <c r="AN4895">
        <v>0</v>
      </c>
      <c r="AO4895">
        <v>341</v>
      </c>
      <c r="AP4895">
        <v>922</v>
      </c>
      <c r="AQ4895">
        <v>321</v>
      </c>
      <c r="AR4895">
        <v>1</v>
      </c>
      <c r="AS4895">
        <v>49</v>
      </c>
      <c r="AT4895">
        <v>0</v>
      </c>
      <c r="AU4895">
        <v>10</v>
      </c>
      <c r="AV4895">
        <v>2</v>
      </c>
      <c r="AW4895">
        <v>28</v>
      </c>
      <c r="AX4895">
        <v>0</v>
      </c>
      <c r="AY4895">
        <v>138</v>
      </c>
      <c r="AZ4895">
        <v>224</v>
      </c>
      <c r="BA4895">
        <v>76</v>
      </c>
      <c r="BB4895">
        <v>19</v>
      </c>
      <c r="BC4895">
        <v>4</v>
      </c>
      <c r="BD4895">
        <v>1</v>
      </c>
      <c r="BE4895">
        <v>0</v>
      </c>
      <c r="BF4895">
        <v>537</v>
      </c>
      <c r="BG4895">
        <v>1920</v>
      </c>
      <c r="BH4895">
        <v>0</v>
      </c>
      <c r="BI4895">
        <v>216</v>
      </c>
      <c r="BJ4895" s="2">
        <v>45944</v>
      </c>
      <c r="BK4895">
        <v>0</v>
      </c>
      <c r="BL4895" s="3" t="str">
        <f>VLOOKUP(O4895,DropDownList!$H$1:$I$7,2,FALSE)</f>
        <v>2024/25</v>
      </c>
      <c r="BM4895" s="3" t="str">
        <f t="shared" si="76"/>
        <v>VSUR</v>
      </c>
    </row>
    <row r="4896" spans="1:65" x14ac:dyDescent="0.2">
      <c r="A4896">
        <v>2025</v>
      </c>
      <c r="B4896">
        <v>10</v>
      </c>
      <c r="C4896" t="s">
        <v>216</v>
      </c>
      <c r="D4896" t="s">
        <v>224</v>
      </c>
      <c r="E4896" t="s">
        <v>39</v>
      </c>
      <c r="F4896">
        <v>9724</v>
      </c>
      <c r="G4896" t="s">
        <v>158</v>
      </c>
      <c r="H4896" t="s">
        <v>221</v>
      </c>
      <c r="I4896" t="s">
        <v>221</v>
      </c>
      <c r="J4896" s="1">
        <v>45931</v>
      </c>
      <c r="K4896" t="s">
        <v>253</v>
      </c>
      <c r="L4896">
        <v>3</v>
      </c>
      <c r="M4896" t="s">
        <v>429</v>
      </c>
      <c r="N4896" t="s">
        <v>145</v>
      </c>
      <c r="O4896" t="s">
        <v>149</v>
      </c>
      <c r="P4896" t="s">
        <v>159</v>
      </c>
      <c r="Q4896">
        <v>41165.67</v>
      </c>
      <c r="R4896">
        <v>1</v>
      </c>
      <c r="S4896">
        <v>41165.67</v>
      </c>
      <c r="T4896">
        <v>0</v>
      </c>
      <c r="U4896">
        <v>1</v>
      </c>
      <c r="V4896">
        <v>0</v>
      </c>
      <c r="W4896">
        <v>0</v>
      </c>
      <c r="X4896">
        <v>0</v>
      </c>
      <c r="Y4896">
        <v>0</v>
      </c>
      <c r="Z4896">
        <v>0</v>
      </c>
      <c r="AA4896">
        <v>0</v>
      </c>
      <c r="AB4896">
        <v>0</v>
      </c>
      <c r="AC4896">
        <v>0</v>
      </c>
      <c r="AD4896">
        <v>0</v>
      </c>
      <c r="AE4896">
        <v>0</v>
      </c>
      <c r="AF4896">
        <v>0</v>
      </c>
      <c r="AG4896">
        <v>0</v>
      </c>
      <c r="AH4896">
        <v>0</v>
      </c>
      <c r="AI4896">
        <v>1</v>
      </c>
      <c r="AJ4896">
        <v>0</v>
      </c>
      <c r="AK4896">
        <v>0</v>
      </c>
      <c r="AL4896">
        <v>0</v>
      </c>
      <c r="AM4896">
        <v>0</v>
      </c>
      <c r="AN4896">
        <v>0</v>
      </c>
      <c r="AO4896">
        <v>0</v>
      </c>
      <c r="AP4896">
        <v>0</v>
      </c>
      <c r="AQ4896">
        <v>0</v>
      </c>
      <c r="AR4896">
        <v>0</v>
      </c>
      <c r="AS4896">
        <v>0</v>
      </c>
      <c r="AT4896">
        <v>0</v>
      </c>
      <c r="AU4896">
        <v>0</v>
      </c>
      <c r="AV4896">
        <v>0</v>
      </c>
      <c r="AW4896">
        <v>0</v>
      </c>
      <c r="AX4896">
        <v>0</v>
      </c>
      <c r="AY4896">
        <v>0</v>
      </c>
      <c r="AZ4896">
        <v>0</v>
      </c>
      <c r="BA4896">
        <v>0</v>
      </c>
      <c r="BB4896">
        <v>0</v>
      </c>
      <c r="BC4896">
        <v>0</v>
      </c>
      <c r="BD4896">
        <v>0</v>
      </c>
      <c r="BE4896">
        <v>0</v>
      </c>
      <c r="BF4896">
        <v>0</v>
      </c>
      <c r="BG4896">
        <v>41165.67</v>
      </c>
      <c r="BH4896">
        <v>0</v>
      </c>
      <c r="BI4896">
        <v>0</v>
      </c>
      <c r="BJ4896" s="2">
        <v>45944</v>
      </c>
      <c r="BK4896">
        <v>0</v>
      </c>
      <c r="BL4896" s="3" t="str">
        <f>VLOOKUP(O4896,DropDownList!$H$1:$I$7,2,FALSE)</f>
        <v>2025/26</v>
      </c>
      <c r="BM4896" s="3" t="str">
        <f t="shared" si="76"/>
        <v>CONF</v>
      </c>
    </row>
    <row r="4897" spans="1:65" x14ac:dyDescent="0.2">
      <c r="A4897">
        <v>2025</v>
      </c>
      <c r="B4897">
        <v>10</v>
      </c>
      <c r="C4897" t="s">
        <v>216</v>
      </c>
      <c r="D4897" t="s">
        <v>224</v>
      </c>
      <c r="E4897" t="s">
        <v>39</v>
      </c>
      <c r="F4897">
        <v>9724</v>
      </c>
      <c r="G4897" t="s">
        <v>158</v>
      </c>
      <c r="H4897" t="s">
        <v>221</v>
      </c>
      <c r="I4897" t="s">
        <v>221</v>
      </c>
      <c r="J4897" s="1">
        <v>45931</v>
      </c>
      <c r="K4897" t="s">
        <v>253</v>
      </c>
      <c r="L4897">
        <v>3</v>
      </c>
      <c r="M4897" t="s">
        <v>429</v>
      </c>
      <c r="N4897" t="s">
        <v>145</v>
      </c>
      <c r="O4897" t="s">
        <v>149</v>
      </c>
      <c r="P4897" t="s">
        <v>161</v>
      </c>
      <c r="Q4897">
        <v>815</v>
      </c>
      <c r="R4897">
        <v>134</v>
      </c>
      <c r="S4897">
        <v>3920</v>
      </c>
      <c r="T4897">
        <v>120</v>
      </c>
      <c r="U4897">
        <v>82</v>
      </c>
      <c r="V4897">
        <v>23</v>
      </c>
      <c r="W4897">
        <v>575</v>
      </c>
      <c r="X4897">
        <v>575</v>
      </c>
      <c r="Y4897">
        <v>0</v>
      </c>
      <c r="Z4897">
        <v>0</v>
      </c>
      <c r="AA4897">
        <v>2985</v>
      </c>
      <c r="AB4897">
        <v>0</v>
      </c>
      <c r="AC4897">
        <v>0</v>
      </c>
      <c r="AD4897">
        <v>21</v>
      </c>
      <c r="AE4897">
        <v>2</v>
      </c>
      <c r="AF4897">
        <v>98</v>
      </c>
      <c r="AG4897">
        <v>2</v>
      </c>
      <c r="AH4897">
        <v>3</v>
      </c>
      <c r="AI4897">
        <v>31</v>
      </c>
      <c r="AJ4897">
        <v>0</v>
      </c>
      <c r="AK4897">
        <v>0</v>
      </c>
      <c r="AL4897">
        <v>0</v>
      </c>
      <c r="AM4897">
        <v>0</v>
      </c>
      <c r="AN4897">
        <v>0</v>
      </c>
      <c r="AO4897">
        <v>73</v>
      </c>
      <c r="AP4897">
        <v>153</v>
      </c>
      <c r="AQ4897">
        <v>70</v>
      </c>
      <c r="AR4897">
        <v>0</v>
      </c>
      <c r="AS4897">
        <v>8</v>
      </c>
      <c r="AT4897">
        <v>0</v>
      </c>
      <c r="AU4897">
        <v>0</v>
      </c>
      <c r="AV4897">
        <v>0</v>
      </c>
      <c r="AW4897">
        <v>4</v>
      </c>
      <c r="AX4897">
        <v>0</v>
      </c>
      <c r="AY4897">
        <v>15</v>
      </c>
      <c r="AZ4897">
        <v>32</v>
      </c>
      <c r="BA4897">
        <v>7</v>
      </c>
      <c r="BB4897">
        <v>4</v>
      </c>
      <c r="BC4897">
        <v>3</v>
      </c>
      <c r="BD4897">
        <v>0</v>
      </c>
      <c r="BE4897">
        <v>0</v>
      </c>
      <c r="BF4897">
        <v>126</v>
      </c>
      <c r="BG4897">
        <v>770</v>
      </c>
      <c r="BH4897">
        <v>0</v>
      </c>
      <c r="BI4897">
        <v>76</v>
      </c>
      <c r="BJ4897" s="2">
        <v>45944</v>
      </c>
      <c r="BK4897">
        <v>0</v>
      </c>
      <c r="BL4897" s="3" t="str">
        <f>VLOOKUP(O4897,DropDownList!$H$1:$I$7,2,FALSE)</f>
        <v>2025/26</v>
      </c>
      <c r="BM4897" s="3" t="str">
        <f t="shared" si="76"/>
        <v>VSUR</v>
      </c>
    </row>
    <row r="4898" spans="1:65" x14ac:dyDescent="0.2">
      <c r="A4898">
        <v>2025</v>
      </c>
      <c r="B4898">
        <v>10</v>
      </c>
      <c r="C4898" t="s">
        <v>216</v>
      </c>
      <c r="D4898" t="s">
        <v>224</v>
      </c>
      <c r="E4898" t="s">
        <v>39</v>
      </c>
      <c r="F4898">
        <v>9724</v>
      </c>
      <c r="G4898" t="s">
        <v>158</v>
      </c>
      <c r="H4898" t="s">
        <v>221</v>
      </c>
      <c r="I4898" t="s">
        <v>221</v>
      </c>
      <c r="J4898" s="1">
        <v>45931</v>
      </c>
      <c r="K4898" t="s">
        <v>253</v>
      </c>
      <c r="L4898">
        <v>3</v>
      </c>
      <c r="M4898" t="s">
        <v>429</v>
      </c>
      <c r="N4898" t="s">
        <v>145</v>
      </c>
      <c r="O4898" t="s">
        <v>147</v>
      </c>
      <c r="P4898" t="s">
        <v>160</v>
      </c>
      <c r="Q4898">
        <v>93529.61</v>
      </c>
      <c r="R4898">
        <v>645</v>
      </c>
      <c r="S4898">
        <v>317978.14</v>
      </c>
      <c r="T4898">
        <v>17771</v>
      </c>
      <c r="U4898">
        <v>255</v>
      </c>
      <c r="V4898">
        <v>113</v>
      </c>
      <c r="W4898">
        <v>37011.53</v>
      </c>
      <c r="X4898">
        <v>47989.67</v>
      </c>
      <c r="Y4898">
        <v>0</v>
      </c>
      <c r="Z4898">
        <v>0</v>
      </c>
      <c r="AA4898">
        <v>206677.53</v>
      </c>
      <c r="AB4898">
        <v>28658.55</v>
      </c>
      <c r="AC4898">
        <v>167228.13</v>
      </c>
      <c r="AD4898">
        <v>48</v>
      </c>
      <c r="AE4898">
        <v>65</v>
      </c>
      <c r="AF4898">
        <v>355</v>
      </c>
      <c r="AG4898">
        <v>160</v>
      </c>
      <c r="AH4898">
        <v>32</v>
      </c>
      <c r="AI4898">
        <v>95</v>
      </c>
      <c r="AJ4898">
        <v>0</v>
      </c>
      <c r="AK4898">
        <v>0</v>
      </c>
      <c r="AL4898">
        <v>0</v>
      </c>
      <c r="AM4898">
        <v>0</v>
      </c>
      <c r="AN4898">
        <v>0</v>
      </c>
      <c r="AO4898">
        <v>385</v>
      </c>
      <c r="AP4898">
        <v>1019</v>
      </c>
      <c r="AQ4898">
        <v>362</v>
      </c>
      <c r="AR4898">
        <v>1</v>
      </c>
      <c r="AS4898">
        <v>55</v>
      </c>
      <c r="AT4898">
        <v>0</v>
      </c>
      <c r="AU4898">
        <v>13</v>
      </c>
      <c r="AV4898">
        <v>3</v>
      </c>
      <c r="AW4898">
        <v>30</v>
      </c>
      <c r="AX4898">
        <v>0</v>
      </c>
      <c r="AY4898">
        <v>150</v>
      </c>
      <c r="AZ4898">
        <v>248</v>
      </c>
      <c r="BA4898">
        <v>79</v>
      </c>
      <c r="BB4898">
        <v>22</v>
      </c>
      <c r="BC4898">
        <v>4</v>
      </c>
      <c r="BD4898">
        <v>1</v>
      </c>
      <c r="BE4898">
        <v>0</v>
      </c>
      <c r="BF4898">
        <v>607</v>
      </c>
      <c r="BG4898">
        <v>38757.14</v>
      </c>
      <c r="BH4898">
        <v>3</v>
      </c>
      <c r="BI4898">
        <v>248</v>
      </c>
      <c r="BJ4898" s="2">
        <v>45944</v>
      </c>
      <c r="BK4898">
        <v>0</v>
      </c>
      <c r="BL4898" s="3" t="str">
        <f>VLOOKUP(O4898,DropDownList!$H$1:$I$7,2,FALSE)</f>
        <v>2024/25</v>
      </c>
      <c r="BM4898" s="3" t="str">
        <f t="shared" si="76"/>
        <v>SC COURT</v>
      </c>
    </row>
    <row r="4899" spans="1:65" x14ac:dyDescent="0.2">
      <c r="A4899">
        <v>2025</v>
      </c>
      <c r="B4899">
        <v>10</v>
      </c>
      <c r="C4899" t="s">
        <v>216</v>
      </c>
      <c r="D4899" t="s">
        <v>224</v>
      </c>
      <c r="E4899" t="s">
        <v>39</v>
      </c>
      <c r="F4899">
        <v>9724</v>
      </c>
      <c r="G4899" t="s">
        <v>158</v>
      </c>
      <c r="H4899" t="s">
        <v>221</v>
      </c>
      <c r="I4899" t="s">
        <v>221</v>
      </c>
      <c r="J4899" s="1">
        <v>45931</v>
      </c>
      <c r="K4899" t="s">
        <v>253</v>
      </c>
      <c r="L4899">
        <v>3</v>
      </c>
      <c r="M4899" t="s">
        <v>429</v>
      </c>
      <c r="N4899" t="s">
        <v>145</v>
      </c>
      <c r="O4899" t="s">
        <v>156</v>
      </c>
      <c r="P4899" t="s">
        <v>161</v>
      </c>
      <c r="Q4899">
        <v>1077.55</v>
      </c>
      <c r="R4899">
        <v>505</v>
      </c>
      <c r="S4899">
        <v>11760</v>
      </c>
      <c r="T4899">
        <v>760</v>
      </c>
      <c r="U4899">
        <v>133</v>
      </c>
      <c r="V4899">
        <v>23</v>
      </c>
      <c r="W4899">
        <v>555</v>
      </c>
      <c r="X4899">
        <v>555</v>
      </c>
      <c r="Y4899">
        <v>0</v>
      </c>
      <c r="Z4899">
        <v>0</v>
      </c>
      <c r="AA4899">
        <v>9922.4500000000007</v>
      </c>
      <c r="AB4899">
        <v>0</v>
      </c>
      <c r="AC4899">
        <v>0</v>
      </c>
      <c r="AD4899">
        <v>23</v>
      </c>
      <c r="AE4899">
        <v>0</v>
      </c>
      <c r="AF4899">
        <v>424</v>
      </c>
      <c r="AG4899">
        <v>4</v>
      </c>
      <c r="AH4899">
        <v>27</v>
      </c>
      <c r="AI4899">
        <v>50</v>
      </c>
      <c r="AJ4899">
        <v>0</v>
      </c>
      <c r="AK4899">
        <v>0</v>
      </c>
      <c r="AL4899">
        <v>0</v>
      </c>
      <c r="AM4899">
        <v>0</v>
      </c>
      <c r="AN4899">
        <v>0</v>
      </c>
      <c r="AO4899">
        <v>322</v>
      </c>
      <c r="AP4899">
        <v>1109</v>
      </c>
      <c r="AQ4899">
        <v>323</v>
      </c>
      <c r="AR4899">
        <v>0</v>
      </c>
      <c r="AS4899">
        <v>97</v>
      </c>
      <c r="AT4899">
        <v>21</v>
      </c>
      <c r="AU4899">
        <v>27</v>
      </c>
      <c r="AV4899">
        <v>11</v>
      </c>
      <c r="AW4899">
        <v>28</v>
      </c>
      <c r="AX4899">
        <v>0</v>
      </c>
      <c r="AY4899">
        <v>159</v>
      </c>
      <c r="AZ4899">
        <v>262</v>
      </c>
      <c r="BA4899">
        <v>116</v>
      </c>
      <c r="BB4899">
        <v>19</v>
      </c>
      <c r="BC4899">
        <v>3</v>
      </c>
      <c r="BD4899">
        <v>5</v>
      </c>
      <c r="BE4899">
        <v>0</v>
      </c>
      <c r="BF4899">
        <v>464</v>
      </c>
      <c r="BG4899">
        <v>1025</v>
      </c>
      <c r="BH4899">
        <v>0</v>
      </c>
      <c r="BI4899">
        <v>117</v>
      </c>
      <c r="BJ4899" s="2">
        <v>45944</v>
      </c>
      <c r="BK4899">
        <v>0</v>
      </c>
      <c r="BL4899" s="3" t="str">
        <f>VLOOKUP(O4899,DropDownList!$H$1:$I$7,2,FALSE)</f>
        <v>2023/24</v>
      </c>
      <c r="BM4899" s="3" t="str">
        <f t="shared" si="76"/>
        <v>VSUR</v>
      </c>
    </row>
    <row r="4900" spans="1:65" x14ac:dyDescent="0.2">
      <c r="A4900">
        <v>2025</v>
      </c>
      <c r="B4900">
        <v>10</v>
      </c>
      <c r="C4900" t="s">
        <v>216</v>
      </c>
      <c r="D4900" t="s">
        <v>224</v>
      </c>
      <c r="E4900" t="s">
        <v>39</v>
      </c>
      <c r="F4900">
        <v>9724</v>
      </c>
      <c r="G4900" t="s">
        <v>158</v>
      </c>
      <c r="H4900" t="s">
        <v>221</v>
      </c>
      <c r="I4900" t="s">
        <v>221</v>
      </c>
      <c r="J4900" s="1">
        <v>45931</v>
      </c>
      <c r="K4900" t="s">
        <v>253</v>
      </c>
      <c r="L4900">
        <v>3</v>
      </c>
      <c r="M4900" t="s">
        <v>429</v>
      </c>
      <c r="N4900" t="s">
        <v>145</v>
      </c>
      <c r="O4900" t="s">
        <v>156</v>
      </c>
      <c r="P4900" t="s">
        <v>159</v>
      </c>
      <c r="Q4900">
        <v>3014.41</v>
      </c>
      <c r="R4900">
        <v>12</v>
      </c>
      <c r="S4900">
        <v>262508.33</v>
      </c>
      <c r="T4900">
        <v>356.51</v>
      </c>
      <c r="U4900">
        <v>1</v>
      </c>
      <c r="V4900">
        <v>1</v>
      </c>
      <c r="W4900">
        <v>1055.83</v>
      </c>
      <c r="X4900">
        <v>3014.41</v>
      </c>
      <c r="Y4900">
        <v>0</v>
      </c>
      <c r="Z4900">
        <v>0</v>
      </c>
      <c r="AA4900">
        <v>259137.41</v>
      </c>
      <c r="AB4900">
        <v>0</v>
      </c>
      <c r="AC4900">
        <v>0</v>
      </c>
      <c r="AD4900">
        <v>0</v>
      </c>
      <c r="AE4900">
        <v>1</v>
      </c>
      <c r="AF4900">
        <v>10</v>
      </c>
      <c r="AG4900">
        <v>1</v>
      </c>
      <c r="AH4900">
        <v>0</v>
      </c>
      <c r="AI4900">
        <v>0</v>
      </c>
      <c r="AJ4900">
        <v>0</v>
      </c>
      <c r="AK4900">
        <v>0</v>
      </c>
      <c r="AL4900">
        <v>0</v>
      </c>
      <c r="AM4900">
        <v>0</v>
      </c>
      <c r="AN4900">
        <v>0</v>
      </c>
      <c r="AO4900">
        <v>5</v>
      </c>
      <c r="AP4900">
        <v>8</v>
      </c>
      <c r="AQ4900">
        <v>5</v>
      </c>
      <c r="AR4900">
        <v>0</v>
      </c>
      <c r="AS4900">
        <v>0</v>
      </c>
      <c r="AT4900">
        <v>0</v>
      </c>
      <c r="AU4900">
        <v>1</v>
      </c>
      <c r="AV4900">
        <v>2</v>
      </c>
      <c r="AW4900">
        <v>0</v>
      </c>
      <c r="AX4900">
        <v>0</v>
      </c>
      <c r="AY4900">
        <v>0</v>
      </c>
      <c r="AZ4900">
        <v>0</v>
      </c>
      <c r="BA4900">
        <v>0</v>
      </c>
      <c r="BB4900">
        <v>0</v>
      </c>
      <c r="BC4900">
        <v>0</v>
      </c>
      <c r="BD4900">
        <v>0</v>
      </c>
      <c r="BE4900">
        <v>0</v>
      </c>
      <c r="BF4900">
        <v>0</v>
      </c>
      <c r="BG4900">
        <v>0</v>
      </c>
      <c r="BH4900">
        <v>1</v>
      </c>
      <c r="BI4900">
        <v>0</v>
      </c>
      <c r="BJ4900" s="2">
        <v>45944</v>
      </c>
      <c r="BK4900">
        <v>0</v>
      </c>
      <c r="BL4900" s="3" t="str">
        <f>VLOOKUP(O4900,DropDownList!$H$1:$I$7,2,FALSE)</f>
        <v>2023/24</v>
      </c>
      <c r="BM4900" s="3" t="str">
        <f t="shared" si="76"/>
        <v>CONF</v>
      </c>
    </row>
    <row r="4901" spans="1:65" x14ac:dyDescent="0.2">
      <c r="A4901">
        <v>2025</v>
      </c>
      <c r="B4901">
        <v>10</v>
      </c>
      <c r="C4901" t="s">
        <v>216</v>
      </c>
      <c r="D4901" t="s">
        <v>224</v>
      </c>
      <c r="E4901" t="s">
        <v>39</v>
      </c>
      <c r="F4901">
        <v>9724</v>
      </c>
      <c r="G4901" t="s">
        <v>158</v>
      </c>
      <c r="H4901" t="s">
        <v>221</v>
      </c>
      <c r="I4901" t="s">
        <v>221</v>
      </c>
      <c r="J4901" s="1">
        <v>45931</v>
      </c>
      <c r="K4901" t="s">
        <v>253</v>
      </c>
      <c r="L4901">
        <v>3</v>
      </c>
      <c r="M4901" t="s">
        <v>429</v>
      </c>
      <c r="N4901" t="s">
        <v>145</v>
      </c>
      <c r="O4901" t="s">
        <v>149</v>
      </c>
      <c r="P4901" t="s">
        <v>160</v>
      </c>
      <c r="Q4901">
        <v>38779.57</v>
      </c>
      <c r="R4901">
        <v>137</v>
      </c>
      <c r="S4901">
        <v>80102</v>
      </c>
      <c r="T4901">
        <v>2121</v>
      </c>
      <c r="U4901">
        <v>82</v>
      </c>
      <c r="V4901">
        <v>49</v>
      </c>
      <c r="W4901">
        <v>12645</v>
      </c>
      <c r="X4901">
        <v>24660</v>
      </c>
      <c r="Y4901">
        <v>0</v>
      </c>
      <c r="Z4901">
        <v>0</v>
      </c>
      <c r="AA4901">
        <v>39201.43</v>
      </c>
      <c r="AB4901">
        <v>2200</v>
      </c>
      <c r="AC4901">
        <v>34016.43</v>
      </c>
      <c r="AD4901">
        <v>20</v>
      </c>
      <c r="AE4901">
        <v>29</v>
      </c>
      <c r="AF4901">
        <v>52</v>
      </c>
      <c r="AG4901">
        <v>51</v>
      </c>
      <c r="AH4901">
        <v>3</v>
      </c>
      <c r="AI4901">
        <v>31</v>
      </c>
      <c r="AJ4901">
        <v>0</v>
      </c>
      <c r="AK4901">
        <v>0</v>
      </c>
      <c r="AL4901">
        <v>0</v>
      </c>
      <c r="AM4901">
        <v>0</v>
      </c>
      <c r="AN4901">
        <v>0</v>
      </c>
      <c r="AO4901">
        <v>75</v>
      </c>
      <c r="AP4901">
        <v>157</v>
      </c>
      <c r="AQ4901">
        <v>72</v>
      </c>
      <c r="AR4901">
        <v>0</v>
      </c>
      <c r="AS4901">
        <v>8</v>
      </c>
      <c r="AT4901">
        <v>0</v>
      </c>
      <c r="AU4901">
        <v>0</v>
      </c>
      <c r="AV4901">
        <v>0</v>
      </c>
      <c r="AW4901">
        <v>4</v>
      </c>
      <c r="AX4901">
        <v>0</v>
      </c>
      <c r="AY4901">
        <v>16</v>
      </c>
      <c r="AZ4901">
        <v>33</v>
      </c>
      <c r="BA4901">
        <v>7</v>
      </c>
      <c r="BB4901">
        <v>4</v>
      </c>
      <c r="BC4901">
        <v>3</v>
      </c>
      <c r="BD4901">
        <v>0</v>
      </c>
      <c r="BE4901">
        <v>0</v>
      </c>
      <c r="BF4901">
        <v>129</v>
      </c>
      <c r="BG4901">
        <v>14510</v>
      </c>
      <c r="BH4901">
        <v>0</v>
      </c>
      <c r="BI4901">
        <v>76</v>
      </c>
      <c r="BJ4901" s="2">
        <v>45944</v>
      </c>
      <c r="BK4901">
        <v>0</v>
      </c>
      <c r="BL4901" s="3" t="str">
        <f>VLOOKUP(O4901,DropDownList!$H$1:$I$7,2,FALSE)</f>
        <v>2025/26</v>
      </c>
      <c r="BM4901" s="3" t="str">
        <f t="shared" si="76"/>
        <v>SC COURT</v>
      </c>
    </row>
    <row r="4902" spans="1:65" x14ac:dyDescent="0.2">
      <c r="A4902">
        <v>2025</v>
      </c>
      <c r="B4902">
        <v>10</v>
      </c>
      <c r="C4902" t="s">
        <v>216</v>
      </c>
      <c r="D4902" t="s">
        <v>225</v>
      </c>
      <c r="E4902" t="s">
        <v>40</v>
      </c>
      <c r="F4902">
        <v>9366</v>
      </c>
      <c r="G4902" t="s">
        <v>141</v>
      </c>
      <c r="H4902" t="s">
        <v>218</v>
      </c>
      <c r="I4902" t="s">
        <v>142</v>
      </c>
      <c r="J4902" s="1">
        <v>45931</v>
      </c>
      <c r="K4902" t="s">
        <v>253</v>
      </c>
      <c r="L4902">
        <v>3</v>
      </c>
      <c r="M4902" t="s">
        <v>429</v>
      </c>
      <c r="N4902" t="s">
        <v>145</v>
      </c>
      <c r="O4902" t="s">
        <v>149</v>
      </c>
      <c r="P4902" t="s">
        <v>148</v>
      </c>
      <c r="Q4902">
        <v>1410</v>
      </c>
      <c r="R4902">
        <v>33</v>
      </c>
      <c r="S4902">
        <v>1980</v>
      </c>
      <c r="T4902">
        <v>0</v>
      </c>
      <c r="U4902">
        <v>24</v>
      </c>
      <c r="V4902">
        <v>22</v>
      </c>
      <c r="W4902">
        <v>1300</v>
      </c>
      <c r="X4902">
        <v>1300</v>
      </c>
      <c r="Y4902">
        <v>0</v>
      </c>
      <c r="Z4902">
        <v>0</v>
      </c>
      <c r="AA4902">
        <v>570</v>
      </c>
      <c r="AB4902">
        <v>0</v>
      </c>
      <c r="AC4902">
        <v>570</v>
      </c>
      <c r="AD4902">
        <v>21</v>
      </c>
      <c r="AE4902">
        <v>1</v>
      </c>
      <c r="AF4902">
        <v>9</v>
      </c>
      <c r="AG4902">
        <v>2</v>
      </c>
      <c r="AH4902">
        <v>0</v>
      </c>
      <c r="AI4902">
        <v>22</v>
      </c>
      <c r="AJ4902">
        <v>0</v>
      </c>
      <c r="AK4902">
        <v>0</v>
      </c>
      <c r="AL4902">
        <v>0</v>
      </c>
      <c r="AM4902">
        <v>0</v>
      </c>
      <c r="AN4902">
        <v>0</v>
      </c>
      <c r="AO4902">
        <v>8</v>
      </c>
      <c r="AP4902">
        <v>14</v>
      </c>
      <c r="AQ4902">
        <v>8</v>
      </c>
      <c r="AR4902">
        <v>0</v>
      </c>
      <c r="AS4902">
        <v>0</v>
      </c>
      <c r="AT4902">
        <v>0</v>
      </c>
      <c r="AU4902">
        <v>0</v>
      </c>
      <c r="AV4902">
        <v>0</v>
      </c>
      <c r="AW4902">
        <v>0</v>
      </c>
      <c r="AX4902">
        <v>0</v>
      </c>
      <c r="AY4902">
        <v>2</v>
      </c>
      <c r="AZ4902">
        <v>2</v>
      </c>
      <c r="BA4902">
        <v>0</v>
      </c>
      <c r="BB4902">
        <v>0</v>
      </c>
      <c r="BC4902">
        <v>0</v>
      </c>
      <c r="BD4902">
        <v>0</v>
      </c>
      <c r="BE4902">
        <v>0</v>
      </c>
      <c r="BF4902">
        <v>24</v>
      </c>
      <c r="BG4902">
        <v>1320</v>
      </c>
      <c r="BH4902">
        <v>0</v>
      </c>
      <c r="BI4902">
        <v>24</v>
      </c>
      <c r="BJ4902" s="2">
        <v>45944</v>
      </c>
      <c r="BK4902">
        <v>0</v>
      </c>
      <c r="BL4902" s="3" t="str">
        <f>VLOOKUP(O4902,DropDownList!$H$1:$I$7,2,FALSE)</f>
        <v>2025/26</v>
      </c>
      <c r="BM4902" s="3" t="str">
        <f t="shared" ref="BM4902:BM4965" si="77">IF(RIGHT(P4902,4)="VSUR","VSUR",IF(RIGHT(P4902,4)="CONF","CONF",P4902))</f>
        <v>PRAS</v>
      </c>
    </row>
    <row r="4903" spans="1:65" x14ac:dyDescent="0.2">
      <c r="A4903">
        <v>2025</v>
      </c>
      <c r="B4903">
        <v>10</v>
      </c>
      <c r="C4903" t="s">
        <v>216</v>
      </c>
      <c r="D4903" t="s">
        <v>225</v>
      </c>
      <c r="E4903" t="s">
        <v>40</v>
      </c>
      <c r="F4903">
        <v>9366</v>
      </c>
      <c r="G4903" t="s">
        <v>141</v>
      </c>
      <c r="H4903" t="s">
        <v>218</v>
      </c>
      <c r="I4903" t="s">
        <v>142</v>
      </c>
      <c r="J4903" s="1">
        <v>45931</v>
      </c>
      <c r="K4903" t="s">
        <v>253</v>
      </c>
      <c r="L4903">
        <v>3</v>
      </c>
      <c r="M4903" t="s">
        <v>429</v>
      </c>
      <c r="N4903" t="s">
        <v>145</v>
      </c>
      <c r="O4903" t="s">
        <v>149</v>
      </c>
      <c r="P4903" t="s">
        <v>152</v>
      </c>
      <c r="Q4903">
        <v>0</v>
      </c>
      <c r="R4903">
        <v>55</v>
      </c>
      <c r="S4903">
        <v>2200</v>
      </c>
      <c r="T4903">
        <v>1280</v>
      </c>
      <c r="U4903">
        <v>0</v>
      </c>
      <c r="V4903">
        <v>0</v>
      </c>
      <c r="W4903">
        <v>0</v>
      </c>
      <c r="X4903">
        <v>0</v>
      </c>
      <c r="Y4903">
        <v>0</v>
      </c>
      <c r="Z4903">
        <v>0</v>
      </c>
      <c r="AA4903">
        <v>920</v>
      </c>
      <c r="AB4903">
        <v>0</v>
      </c>
      <c r="AC4903">
        <v>920</v>
      </c>
      <c r="AD4903">
        <v>0</v>
      </c>
      <c r="AE4903">
        <v>0</v>
      </c>
      <c r="AF4903">
        <v>23</v>
      </c>
      <c r="AG4903">
        <v>0</v>
      </c>
      <c r="AH4903">
        <v>32</v>
      </c>
      <c r="AI4903">
        <v>0</v>
      </c>
      <c r="AJ4903">
        <v>0</v>
      </c>
      <c r="AK4903">
        <v>0</v>
      </c>
      <c r="AL4903">
        <v>0</v>
      </c>
      <c r="AM4903">
        <v>0</v>
      </c>
      <c r="AN4903">
        <v>0</v>
      </c>
      <c r="AO4903">
        <v>0</v>
      </c>
      <c r="AP4903">
        <v>0</v>
      </c>
      <c r="AQ4903">
        <v>0</v>
      </c>
      <c r="AR4903">
        <v>0</v>
      </c>
      <c r="AS4903">
        <v>0</v>
      </c>
      <c r="AT4903">
        <v>0</v>
      </c>
      <c r="AU4903">
        <v>0</v>
      </c>
      <c r="AV4903">
        <v>0</v>
      </c>
      <c r="AW4903">
        <v>0</v>
      </c>
      <c r="AX4903">
        <v>0</v>
      </c>
      <c r="AY4903">
        <v>0</v>
      </c>
      <c r="AZ4903">
        <v>0</v>
      </c>
      <c r="BA4903">
        <v>0</v>
      </c>
      <c r="BB4903">
        <v>0</v>
      </c>
      <c r="BC4903">
        <v>0</v>
      </c>
      <c r="BD4903">
        <v>0</v>
      </c>
      <c r="BE4903">
        <v>0</v>
      </c>
      <c r="BF4903">
        <v>0</v>
      </c>
      <c r="BG4903">
        <v>0</v>
      </c>
      <c r="BH4903">
        <v>0</v>
      </c>
      <c r="BI4903">
        <v>0</v>
      </c>
      <c r="BJ4903" s="2">
        <v>45944</v>
      </c>
      <c r="BK4903">
        <v>0</v>
      </c>
      <c r="BL4903" s="3" t="str">
        <f>VLOOKUP(O4903,DropDownList!$H$1:$I$7,2,FALSE)</f>
        <v>2025/26</v>
      </c>
      <c r="BM4903" s="3" t="str">
        <f t="shared" si="77"/>
        <v>PCOA</v>
      </c>
    </row>
    <row r="4904" spans="1:65" x14ac:dyDescent="0.2">
      <c r="A4904">
        <v>2025</v>
      </c>
      <c r="B4904">
        <v>10</v>
      </c>
      <c r="C4904" t="s">
        <v>216</v>
      </c>
      <c r="D4904" t="s">
        <v>225</v>
      </c>
      <c r="E4904" t="s">
        <v>40</v>
      </c>
      <c r="F4904">
        <v>9366</v>
      </c>
      <c r="G4904" t="s">
        <v>141</v>
      </c>
      <c r="H4904" t="s">
        <v>218</v>
      </c>
      <c r="I4904" t="s">
        <v>142</v>
      </c>
      <c r="J4904" s="1">
        <v>45931</v>
      </c>
      <c r="K4904" t="s">
        <v>253</v>
      </c>
      <c r="L4904">
        <v>3</v>
      </c>
      <c r="M4904" t="s">
        <v>429</v>
      </c>
      <c r="N4904" t="s">
        <v>145</v>
      </c>
      <c r="O4904" t="s">
        <v>149</v>
      </c>
      <c r="P4904" t="s">
        <v>154</v>
      </c>
      <c r="Q4904">
        <v>22890.57</v>
      </c>
      <c r="R4904">
        <v>130</v>
      </c>
      <c r="S4904">
        <v>40009</v>
      </c>
      <c r="T4904">
        <v>590</v>
      </c>
      <c r="U4904">
        <v>82</v>
      </c>
      <c r="V4904">
        <v>63</v>
      </c>
      <c r="W4904">
        <v>9369.57</v>
      </c>
      <c r="X4904">
        <v>17830.57</v>
      </c>
      <c r="Y4904">
        <v>0</v>
      </c>
      <c r="Z4904">
        <v>0</v>
      </c>
      <c r="AA4904">
        <v>16528.43</v>
      </c>
      <c r="AB4904">
        <v>700</v>
      </c>
      <c r="AC4904">
        <v>14468.43</v>
      </c>
      <c r="AD4904">
        <v>43</v>
      </c>
      <c r="AE4904">
        <v>20</v>
      </c>
      <c r="AF4904">
        <v>46</v>
      </c>
      <c r="AG4904">
        <v>35</v>
      </c>
      <c r="AH4904">
        <v>2</v>
      </c>
      <c r="AI4904">
        <v>47</v>
      </c>
      <c r="AJ4904">
        <v>0</v>
      </c>
      <c r="AK4904">
        <v>0</v>
      </c>
      <c r="AL4904">
        <v>0</v>
      </c>
      <c r="AM4904">
        <v>0</v>
      </c>
      <c r="AN4904">
        <v>0</v>
      </c>
      <c r="AO4904">
        <v>71</v>
      </c>
      <c r="AP4904">
        <v>152</v>
      </c>
      <c r="AQ4904">
        <v>59</v>
      </c>
      <c r="AR4904">
        <v>0</v>
      </c>
      <c r="AS4904">
        <v>23</v>
      </c>
      <c r="AT4904">
        <v>4</v>
      </c>
      <c r="AU4904">
        <v>0</v>
      </c>
      <c r="AV4904">
        <v>0</v>
      </c>
      <c r="AW4904">
        <v>1</v>
      </c>
      <c r="AX4904">
        <v>0</v>
      </c>
      <c r="AY4904">
        <v>6</v>
      </c>
      <c r="AZ4904">
        <v>28</v>
      </c>
      <c r="BA4904">
        <v>12</v>
      </c>
      <c r="BB4904">
        <v>1</v>
      </c>
      <c r="BC4904">
        <v>0</v>
      </c>
      <c r="BD4904">
        <v>0</v>
      </c>
      <c r="BE4904">
        <v>0</v>
      </c>
      <c r="BF4904">
        <v>129</v>
      </c>
      <c r="BG4904">
        <v>14489</v>
      </c>
      <c r="BH4904">
        <v>0</v>
      </c>
      <c r="BI4904">
        <v>82</v>
      </c>
      <c r="BJ4904" s="2">
        <v>45944</v>
      </c>
      <c r="BK4904">
        <v>0</v>
      </c>
      <c r="BL4904" s="3" t="str">
        <f>VLOOKUP(O4904,DropDownList!$H$1:$I$7,2,FALSE)</f>
        <v>2025/26</v>
      </c>
      <c r="BM4904" s="3" t="str">
        <f t="shared" si="77"/>
        <v>JP COURT</v>
      </c>
    </row>
    <row r="4905" spans="1:65" x14ac:dyDescent="0.2">
      <c r="A4905">
        <v>2025</v>
      </c>
      <c r="B4905">
        <v>10</v>
      </c>
      <c r="C4905" t="s">
        <v>216</v>
      </c>
      <c r="D4905" t="s">
        <v>225</v>
      </c>
      <c r="E4905" t="s">
        <v>40</v>
      </c>
      <c r="F4905">
        <v>9366</v>
      </c>
      <c r="G4905" t="s">
        <v>141</v>
      </c>
      <c r="H4905" t="s">
        <v>218</v>
      </c>
      <c r="I4905" t="s">
        <v>142</v>
      </c>
      <c r="J4905" s="1">
        <v>45931</v>
      </c>
      <c r="K4905" t="s">
        <v>253</v>
      </c>
      <c r="L4905">
        <v>3</v>
      </c>
      <c r="M4905" t="s">
        <v>429</v>
      </c>
      <c r="N4905" t="s">
        <v>145</v>
      </c>
      <c r="O4905" t="s">
        <v>149</v>
      </c>
      <c r="P4905" t="s">
        <v>150</v>
      </c>
      <c r="Q4905">
        <v>17564.75</v>
      </c>
      <c r="R4905">
        <v>162</v>
      </c>
      <c r="S4905">
        <v>28041.55</v>
      </c>
      <c r="T4905">
        <v>3934.94</v>
      </c>
      <c r="U4905">
        <v>102</v>
      </c>
      <c r="V4905">
        <v>78</v>
      </c>
      <c r="W4905">
        <v>9292.7999999999993</v>
      </c>
      <c r="X4905">
        <v>13708.5</v>
      </c>
      <c r="Y4905">
        <v>141</v>
      </c>
      <c r="Z4905">
        <v>24106.61</v>
      </c>
      <c r="AA4905">
        <v>6541.86</v>
      </c>
      <c r="AB4905">
        <v>1566.32</v>
      </c>
      <c r="AC4905">
        <v>4975.54</v>
      </c>
      <c r="AD4905">
        <v>68</v>
      </c>
      <c r="AE4905">
        <v>10</v>
      </c>
      <c r="AF4905">
        <v>39</v>
      </c>
      <c r="AG4905">
        <v>18</v>
      </c>
      <c r="AH4905">
        <v>21</v>
      </c>
      <c r="AI4905">
        <v>84</v>
      </c>
      <c r="AJ4905">
        <v>24</v>
      </c>
      <c r="AK4905">
        <v>10</v>
      </c>
      <c r="AL4905">
        <v>2</v>
      </c>
      <c r="AM4905">
        <v>9</v>
      </c>
      <c r="AN4905">
        <v>1</v>
      </c>
      <c r="AO4905">
        <v>81</v>
      </c>
      <c r="AP4905">
        <v>170</v>
      </c>
      <c r="AQ4905">
        <v>79</v>
      </c>
      <c r="AR4905">
        <v>0</v>
      </c>
      <c r="AS4905">
        <v>13</v>
      </c>
      <c r="AT4905">
        <v>0</v>
      </c>
      <c r="AU4905">
        <v>0</v>
      </c>
      <c r="AV4905">
        <v>0</v>
      </c>
      <c r="AW4905">
        <v>0</v>
      </c>
      <c r="AX4905">
        <v>0</v>
      </c>
      <c r="AY4905">
        <v>21</v>
      </c>
      <c r="AZ4905">
        <v>32</v>
      </c>
      <c r="BA4905">
        <v>8</v>
      </c>
      <c r="BB4905">
        <v>1</v>
      </c>
      <c r="BC4905">
        <v>0</v>
      </c>
      <c r="BD4905">
        <v>0</v>
      </c>
      <c r="BE4905">
        <v>0</v>
      </c>
      <c r="BF4905">
        <v>119</v>
      </c>
      <c r="BG4905">
        <v>15731.12</v>
      </c>
      <c r="BH4905">
        <v>0</v>
      </c>
      <c r="BI4905">
        <v>102</v>
      </c>
      <c r="BJ4905" s="2">
        <v>45944</v>
      </c>
      <c r="BK4905">
        <v>0</v>
      </c>
      <c r="BL4905" s="3" t="str">
        <f>VLOOKUP(O4905,DropDownList!$H$1:$I$7,2,FALSE)</f>
        <v>2025/26</v>
      </c>
      <c r="BM4905" s="3" t="str">
        <f t="shared" si="77"/>
        <v>FISCAL FINES</v>
      </c>
    </row>
    <row r="4906" spans="1:65" x14ac:dyDescent="0.2">
      <c r="A4906">
        <v>2025</v>
      </c>
      <c r="B4906">
        <v>10</v>
      </c>
      <c r="C4906" t="s">
        <v>216</v>
      </c>
      <c r="D4906" t="s">
        <v>225</v>
      </c>
      <c r="E4906" t="s">
        <v>40</v>
      </c>
      <c r="F4906">
        <v>9366</v>
      </c>
      <c r="G4906" t="s">
        <v>141</v>
      </c>
      <c r="H4906" t="s">
        <v>218</v>
      </c>
      <c r="I4906" t="s">
        <v>142</v>
      </c>
      <c r="J4906" s="1">
        <v>45931</v>
      </c>
      <c r="K4906" t="s">
        <v>253</v>
      </c>
      <c r="L4906">
        <v>3</v>
      </c>
      <c r="M4906" t="s">
        <v>429</v>
      </c>
      <c r="N4906" t="s">
        <v>145</v>
      </c>
      <c r="O4906" t="s">
        <v>155</v>
      </c>
      <c r="P4906" t="s">
        <v>150</v>
      </c>
      <c r="Q4906">
        <v>54563.63</v>
      </c>
      <c r="R4906">
        <v>1264</v>
      </c>
      <c r="S4906">
        <v>190050.65</v>
      </c>
      <c r="T4906">
        <v>29485.31</v>
      </c>
      <c r="U4906">
        <v>386</v>
      </c>
      <c r="V4906">
        <v>209</v>
      </c>
      <c r="W4906">
        <v>32400.35</v>
      </c>
      <c r="X4906">
        <v>32510.35</v>
      </c>
      <c r="Y4906">
        <v>1088</v>
      </c>
      <c r="Z4906">
        <v>160500.09</v>
      </c>
      <c r="AA4906">
        <v>106001.71</v>
      </c>
      <c r="AB4906">
        <v>27597.08</v>
      </c>
      <c r="AC4906">
        <v>78404.63</v>
      </c>
      <c r="AD4906">
        <v>167</v>
      </c>
      <c r="AE4906">
        <v>42</v>
      </c>
      <c r="AF4906">
        <v>684</v>
      </c>
      <c r="AG4906">
        <v>119</v>
      </c>
      <c r="AH4906">
        <v>175</v>
      </c>
      <c r="AI4906">
        <v>267</v>
      </c>
      <c r="AJ4906">
        <v>174</v>
      </c>
      <c r="AK4906">
        <v>92</v>
      </c>
      <c r="AL4906">
        <v>26</v>
      </c>
      <c r="AM4906">
        <v>83</v>
      </c>
      <c r="AN4906">
        <v>4</v>
      </c>
      <c r="AO4906">
        <v>909</v>
      </c>
      <c r="AP4906">
        <v>5507</v>
      </c>
      <c r="AQ4906">
        <v>983</v>
      </c>
      <c r="AR4906">
        <v>2</v>
      </c>
      <c r="AS4906">
        <v>796</v>
      </c>
      <c r="AT4906">
        <v>438</v>
      </c>
      <c r="AU4906">
        <v>43</v>
      </c>
      <c r="AV4906">
        <v>23</v>
      </c>
      <c r="AW4906">
        <v>0</v>
      </c>
      <c r="AX4906">
        <v>0</v>
      </c>
      <c r="AY4906">
        <v>649</v>
      </c>
      <c r="AZ4906">
        <v>1391</v>
      </c>
      <c r="BA4906">
        <v>962</v>
      </c>
      <c r="BB4906">
        <v>64</v>
      </c>
      <c r="BC4906">
        <v>35</v>
      </c>
      <c r="BD4906">
        <v>14</v>
      </c>
      <c r="BE4906">
        <v>2</v>
      </c>
      <c r="BF4906">
        <v>909</v>
      </c>
      <c r="BG4906">
        <v>39268.879999999997</v>
      </c>
      <c r="BH4906">
        <v>19</v>
      </c>
      <c r="BI4906">
        <v>386</v>
      </c>
      <c r="BJ4906" s="2">
        <v>45944</v>
      </c>
      <c r="BK4906">
        <v>0</v>
      </c>
      <c r="BL4906" s="3" t="str">
        <f>VLOOKUP(O4906,DropDownList!$H$1:$I$7,2,FALSE)</f>
        <v>2022/23</v>
      </c>
      <c r="BM4906" s="3" t="str">
        <f t="shared" si="77"/>
        <v>FISCAL FINES</v>
      </c>
    </row>
    <row r="4907" spans="1:65" x14ac:dyDescent="0.2">
      <c r="A4907">
        <v>2025</v>
      </c>
      <c r="B4907">
        <v>10</v>
      </c>
      <c r="C4907" t="s">
        <v>216</v>
      </c>
      <c r="D4907" t="s">
        <v>225</v>
      </c>
      <c r="E4907" t="s">
        <v>40</v>
      </c>
      <c r="F4907">
        <v>9366</v>
      </c>
      <c r="G4907" t="s">
        <v>141</v>
      </c>
      <c r="H4907" t="s">
        <v>218</v>
      </c>
      <c r="I4907" t="s">
        <v>142</v>
      </c>
      <c r="J4907" s="1">
        <v>45931</v>
      </c>
      <c r="K4907" t="s">
        <v>253</v>
      </c>
      <c r="L4907">
        <v>3</v>
      </c>
      <c r="M4907" t="s">
        <v>429</v>
      </c>
      <c r="N4907" t="s">
        <v>145</v>
      </c>
      <c r="O4907" t="s">
        <v>156</v>
      </c>
      <c r="P4907" t="s">
        <v>153</v>
      </c>
      <c r="Q4907">
        <v>135</v>
      </c>
      <c r="R4907">
        <v>6</v>
      </c>
      <c r="S4907">
        <v>675</v>
      </c>
      <c r="T4907">
        <v>450</v>
      </c>
      <c r="U4907">
        <v>3</v>
      </c>
      <c r="V4907">
        <v>3</v>
      </c>
      <c r="W4907">
        <v>135</v>
      </c>
      <c r="X4907">
        <v>135</v>
      </c>
      <c r="Y4907">
        <v>0</v>
      </c>
      <c r="Z4907">
        <v>0</v>
      </c>
      <c r="AA4907">
        <v>90</v>
      </c>
      <c r="AB4907">
        <v>0</v>
      </c>
      <c r="AC4907">
        <v>90</v>
      </c>
      <c r="AD4907">
        <v>3</v>
      </c>
      <c r="AE4907">
        <v>0</v>
      </c>
      <c r="AF4907">
        <v>2</v>
      </c>
      <c r="AG4907">
        <v>0</v>
      </c>
      <c r="AH4907">
        <v>1</v>
      </c>
      <c r="AI4907">
        <v>3</v>
      </c>
      <c r="AJ4907">
        <v>0</v>
      </c>
      <c r="AK4907">
        <v>0</v>
      </c>
      <c r="AL4907">
        <v>0</v>
      </c>
      <c r="AM4907">
        <v>0</v>
      </c>
      <c r="AN4907">
        <v>0</v>
      </c>
      <c r="AO4907">
        <v>3</v>
      </c>
      <c r="AP4907">
        <v>14</v>
      </c>
      <c r="AQ4907">
        <v>6</v>
      </c>
      <c r="AR4907">
        <v>0</v>
      </c>
      <c r="AS4907">
        <v>2</v>
      </c>
      <c r="AT4907">
        <v>2</v>
      </c>
      <c r="AU4907">
        <v>0</v>
      </c>
      <c r="AV4907">
        <v>0</v>
      </c>
      <c r="AW4907">
        <v>0</v>
      </c>
      <c r="AX4907">
        <v>0</v>
      </c>
      <c r="AY4907">
        <v>0</v>
      </c>
      <c r="AZ4907">
        <v>2</v>
      </c>
      <c r="BA4907">
        <v>2</v>
      </c>
      <c r="BB4907">
        <v>0</v>
      </c>
      <c r="BC4907">
        <v>0</v>
      </c>
      <c r="BD4907">
        <v>0</v>
      </c>
      <c r="BE4907">
        <v>0</v>
      </c>
      <c r="BF4907">
        <v>3</v>
      </c>
      <c r="BG4907">
        <v>135</v>
      </c>
      <c r="BH4907">
        <v>0</v>
      </c>
      <c r="BI4907">
        <v>3</v>
      </c>
      <c r="BJ4907" s="2">
        <v>45944</v>
      </c>
      <c r="BK4907">
        <v>0</v>
      </c>
      <c r="BL4907" s="3" t="str">
        <f>VLOOKUP(O4907,DropDownList!$H$1:$I$7,2,FALSE)</f>
        <v>2023/24</v>
      </c>
      <c r="BM4907" s="3" t="str">
        <f t="shared" si="77"/>
        <v>PREG</v>
      </c>
    </row>
    <row r="4908" spans="1:65" x14ac:dyDescent="0.2">
      <c r="A4908">
        <v>2025</v>
      </c>
      <c r="B4908">
        <v>10</v>
      </c>
      <c r="C4908" t="s">
        <v>216</v>
      </c>
      <c r="D4908" t="s">
        <v>225</v>
      </c>
      <c r="E4908" t="s">
        <v>40</v>
      </c>
      <c r="F4908">
        <v>9366</v>
      </c>
      <c r="G4908" t="s">
        <v>141</v>
      </c>
      <c r="H4908" t="s">
        <v>218</v>
      </c>
      <c r="I4908" t="s">
        <v>142</v>
      </c>
      <c r="J4908" s="1">
        <v>45931</v>
      </c>
      <c r="K4908" t="s">
        <v>253</v>
      </c>
      <c r="L4908">
        <v>3</v>
      </c>
      <c r="M4908" t="s">
        <v>429</v>
      </c>
      <c r="N4908" t="s">
        <v>145</v>
      </c>
      <c r="O4908" t="s">
        <v>149</v>
      </c>
      <c r="P4908" t="s">
        <v>146</v>
      </c>
      <c r="Q4908">
        <v>770</v>
      </c>
      <c r="R4908">
        <v>128</v>
      </c>
      <c r="S4908">
        <v>2160</v>
      </c>
      <c r="T4908">
        <v>30</v>
      </c>
      <c r="U4908">
        <v>81</v>
      </c>
      <c r="V4908">
        <v>43</v>
      </c>
      <c r="W4908">
        <v>690</v>
      </c>
      <c r="X4908">
        <v>690</v>
      </c>
      <c r="Y4908">
        <v>0</v>
      </c>
      <c r="Z4908">
        <v>0</v>
      </c>
      <c r="AA4908">
        <v>1360</v>
      </c>
      <c r="AB4908">
        <v>0</v>
      </c>
      <c r="AC4908">
        <v>0</v>
      </c>
      <c r="AD4908">
        <v>43</v>
      </c>
      <c r="AE4908">
        <v>0</v>
      </c>
      <c r="AF4908">
        <v>79</v>
      </c>
      <c r="AG4908">
        <v>1</v>
      </c>
      <c r="AH4908">
        <v>2</v>
      </c>
      <c r="AI4908">
        <v>46</v>
      </c>
      <c r="AJ4908">
        <v>0</v>
      </c>
      <c r="AK4908">
        <v>0</v>
      </c>
      <c r="AL4908">
        <v>0</v>
      </c>
      <c r="AM4908">
        <v>0</v>
      </c>
      <c r="AN4908">
        <v>0</v>
      </c>
      <c r="AO4908">
        <v>70</v>
      </c>
      <c r="AP4908">
        <v>149</v>
      </c>
      <c r="AQ4908">
        <v>58</v>
      </c>
      <c r="AR4908">
        <v>0</v>
      </c>
      <c r="AS4908">
        <v>23</v>
      </c>
      <c r="AT4908">
        <v>4</v>
      </c>
      <c r="AU4908">
        <v>0</v>
      </c>
      <c r="AV4908">
        <v>0</v>
      </c>
      <c r="AW4908">
        <v>1</v>
      </c>
      <c r="AX4908">
        <v>0</v>
      </c>
      <c r="AY4908">
        <v>5</v>
      </c>
      <c r="AZ4908">
        <v>27</v>
      </c>
      <c r="BA4908">
        <v>12</v>
      </c>
      <c r="BB4908">
        <v>1</v>
      </c>
      <c r="BC4908">
        <v>0</v>
      </c>
      <c r="BD4908">
        <v>0</v>
      </c>
      <c r="BE4908">
        <v>0</v>
      </c>
      <c r="BF4908">
        <v>127</v>
      </c>
      <c r="BG4908">
        <v>750</v>
      </c>
      <c r="BH4908">
        <v>0</v>
      </c>
      <c r="BI4908">
        <v>81</v>
      </c>
      <c r="BJ4908" s="2">
        <v>45944</v>
      </c>
      <c r="BK4908">
        <v>0</v>
      </c>
      <c r="BL4908" s="3" t="str">
        <f>VLOOKUP(O4908,DropDownList!$H$1:$I$7,2,FALSE)</f>
        <v>2025/26</v>
      </c>
      <c r="BM4908" s="3" t="str">
        <f t="shared" si="77"/>
        <v>VSUR</v>
      </c>
    </row>
    <row r="4909" spans="1:65" x14ac:dyDescent="0.2">
      <c r="A4909">
        <v>2025</v>
      </c>
      <c r="B4909">
        <v>10</v>
      </c>
      <c r="C4909" t="s">
        <v>216</v>
      </c>
      <c r="D4909" t="s">
        <v>225</v>
      </c>
      <c r="E4909" t="s">
        <v>40</v>
      </c>
      <c r="F4909">
        <v>9366</v>
      </c>
      <c r="G4909" t="s">
        <v>141</v>
      </c>
      <c r="H4909" t="s">
        <v>218</v>
      </c>
      <c r="I4909" t="s">
        <v>142</v>
      </c>
      <c r="J4909" s="1">
        <v>45931</v>
      </c>
      <c r="K4909" t="s">
        <v>253</v>
      </c>
      <c r="L4909">
        <v>3</v>
      </c>
      <c r="M4909" t="s">
        <v>429</v>
      </c>
      <c r="N4909" t="s">
        <v>145</v>
      </c>
      <c r="O4909" t="s">
        <v>147</v>
      </c>
      <c r="P4909" t="s">
        <v>150</v>
      </c>
      <c r="Q4909">
        <v>82657.570000000007</v>
      </c>
      <c r="R4909">
        <v>948</v>
      </c>
      <c r="S4909">
        <v>164920.97</v>
      </c>
      <c r="T4909">
        <v>25111.19</v>
      </c>
      <c r="U4909">
        <v>522</v>
      </c>
      <c r="V4909">
        <v>311</v>
      </c>
      <c r="W4909">
        <v>50495</v>
      </c>
      <c r="X4909">
        <v>55105.11</v>
      </c>
      <c r="Y4909">
        <v>823</v>
      </c>
      <c r="Z4909">
        <v>139809.78</v>
      </c>
      <c r="AA4909">
        <v>57152.21</v>
      </c>
      <c r="AB4909">
        <v>18472.509999999998</v>
      </c>
      <c r="AC4909">
        <v>38679.699999999997</v>
      </c>
      <c r="AD4909">
        <v>265</v>
      </c>
      <c r="AE4909">
        <v>46</v>
      </c>
      <c r="AF4909">
        <v>299</v>
      </c>
      <c r="AG4909">
        <v>130</v>
      </c>
      <c r="AH4909">
        <v>125</v>
      </c>
      <c r="AI4909">
        <v>392</v>
      </c>
      <c r="AJ4909">
        <v>122</v>
      </c>
      <c r="AK4909">
        <v>67</v>
      </c>
      <c r="AL4909">
        <v>17</v>
      </c>
      <c r="AM4909">
        <v>46</v>
      </c>
      <c r="AN4909">
        <v>8</v>
      </c>
      <c r="AO4909">
        <v>698</v>
      </c>
      <c r="AP4909">
        <v>2245</v>
      </c>
      <c r="AQ4909">
        <v>665</v>
      </c>
      <c r="AR4909">
        <v>2</v>
      </c>
      <c r="AS4909">
        <v>223</v>
      </c>
      <c r="AT4909">
        <v>55</v>
      </c>
      <c r="AU4909">
        <v>8</v>
      </c>
      <c r="AV4909">
        <v>3</v>
      </c>
      <c r="AW4909">
        <v>0</v>
      </c>
      <c r="AX4909">
        <v>0</v>
      </c>
      <c r="AY4909">
        <v>295</v>
      </c>
      <c r="AZ4909">
        <v>586</v>
      </c>
      <c r="BA4909">
        <v>288</v>
      </c>
      <c r="BB4909">
        <v>23</v>
      </c>
      <c r="BC4909">
        <v>9</v>
      </c>
      <c r="BD4909">
        <v>1</v>
      </c>
      <c r="BE4909">
        <v>1</v>
      </c>
      <c r="BF4909">
        <v>721</v>
      </c>
      <c r="BG4909">
        <v>64270.92</v>
      </c>
      <c r="BH4909">
        <v>2</v>
      </c>
      <c r="BI4909">
        <v>521</v>
      </c>
      <c r="BJ4909" s="2">
        <v>45944</v>
      </c>
      <c r="BK4909">
        <v>0</v>
      </c>
      <c r="BL4909" s="3" t="str">
        <f>VLOOKUP(O4909,DropDownList!$H$1:$I$7,2,FALSE)</f>
        <v>2024/25</v>
      </c>
      <c r="BM4909" s="3" t="str">
        <f t="shared" si="77"/>
        <v>FISCAL FINES</v>
      </c>
    </row>
    <row r="4910" spans="1:65" x14ac:dyDescent="0.2">
      <c r="A4910">
        <v>2025</v>
      </c>
      <c r="B4910">
        <v>10</v>
      </c>
      <c r="C4910" t="s">
        <v>216</v>
      </c>
      <c r="D4910" t="s">
        <v>225</v>
      </c>
      <c r="E4910" t="s">
        <v>40</v>
      </c>
      <c r="F4910">
        <v>9366</v>
      </c>
      <c r="G4910" t="s">
        <v>141</v>
      </c>
      <c r="H4910" t="s">
        <v>218</v>
      </c>
      <c r="I4910" t="s">
        <v>142</v>
      </c>
      <c r="J4910" s="1">
        <v>45931</v>
      </c>
      <c r="K4910" t="s">
        <v>253</v>
      </c>
      <c r="L4910">
        <v>3</v>
      </c>
      <c r="M4910" t="s">
        <v>429</v>
      </c>
      <c r="N4910" t="s">
        <v>145</v>
      </c>
      <c r="O4910" t="s">
        <v>155</v>
      </c>
      <c r="P4910" t="s">
        <v>148</v>
      </c>
      <c r="Q4910">
        <v>4760.37</v>
      </c>
      <c r="R4910">
        <v>268</v>
      </c>
      <c r="S4910">
        <v>16080</v>
      </c>
      <c r="T4910">
        <v>1320</v>
      </c>
      <c r="U4910">
        <v>84</v>
      </c>
      <c r="V4910">
        <v>46</v>
      </c>
      <c r="W4910">
        <v>2721.37</v>
      </c>
      <c r="X4910">
        <v>2721.37</v>
      </c>
      <c r="Y4910">
        <v>0</v>
      </c>
      <c r="Z4910">
        <v>0</v>
      </c>
      <c r="AA4910">
        <v>9999.6299999999992</v>
      </c>
      <c r="AB4910">
        <v>0</v>
      </c>
      <c r="AC4910">
        <v>9999.6299999999992</v>
      </c>
      <c r="AD4910">
        <v>44</v>
      </c>
      <c r="AE4910">
        <v>2</v>
      </c>
      <c r="AF4910">
        <v>162</v>
      </c>
      <c r="AG4910">
        <v>9</v>
      </c>
      <c r="AH4910">
        <v>22</v>
      </c>
      <c r="AI4910">
        <v>75</v>
      </c>
      <c r="AJ4910">
        <v>0</v>
      </c>
      <c r="AK4910">
        <v>0</v>
      </c>
      <c r="AL4910">
        <v>0</v>
      </c>
      <c r="AM4910">
        <v>0</v>
      </c>
      <c r="AN4910">
        <v>0</v>
      </c>
      <c r="AO4910">
        <v>232</v>
      </c>
      <c r="AP4910">
        <v>1388</v>
      </c>
      <c r="AQ4910">
        <v>257</v>
      </c>
      <c r="AR4910">
        <v>0</v>
      </c>
      <c r="AS4910">
        <v>164</v>
      </c>
      <c r="AT4910">
        <v>91</v>
      </c>
      <c r="AU4910">
        <v>10</v>
      </c>
      <c r="AV4910">
        <v>6</v>
      </c>
      <c r="AW4910">
        <v>0</v>
      </c>
      <c r="AX4910">
        <v>0</v>
      </c>
      <c r="AY4910">
        <v>196</v>
      </c>
      <c r="AZ4910">
        <v>391</v>
      </c>
      <c r="BA4910">
        <v>254</v>
      </c>
      <c r="BB4910">
        <v>4</v>
      </c>
      <c r="BC4910">
        <v>0</v>
      </c>
      <c r="BD4910">
        <v>0</v>
      </c>
      <c r="BE4910">
        <v>0</v>
      </c>
      <c r="BF4910">
        <v>239</v>
      </c>
      <c r="BG4910">
        <v>4500</v>
      </c>
      <c r="BH4910">
        <v>0</v>
      </c>
      <c r="BI4910">
        <v>84</v>
      </c>
      <c r="BJ4910" s="2">
        <v>45944</v>
      </c>
      <c r="BK4910">
        <v>0</v>
      </c>
      <c r="BL4910" s="3" t="str">
        <f>VLOOKUP(O4910,DropDownList!$H$1:$I$7,2,FALSE)</f>
        <v>2022/23</v>
      </c>
      <c r="BM4910" s="3" t="str">
        <f t="shared" si="77"/>
        <v>PRAS</v>
      </c>
    </row>
    <row r="4911" spans="1:65" x14ac:dyDescent="0.2">
      <c r="A4911">
        <v>2025</v>
      </c>
      <c r="B4911">
        <v>10</v>
      </c>
      <c r="C4911" t="s">
        <v>216</v>
      </c>
      <c r="D4911" t="s">
        <v>225</v>
      </c>
      <c r="E4911" t="s">
        <v>40</v>
      </c>
      <c r="F4911">
        <v>9366</v>
      </c>
      <c r="G4911" t="s">
        <v>141</v>
      </c>
      <c r="H4911" t="s">
        <v>218</v>
      </c>
      <c r="I4911" t="s">
        <v>142</v>
      </c>
      <c r="J4911" s="1">
        <v>45931</v>
      </c>
      <c r="K4911" t="s">
        <v>253</v>
      </c>
      <c r="L4911">
        <v>3</v>
      </c>
      <c r="M4911" t="s">
        <v>429</v>
      </c>
      <c r="N4911" t="s">
        <v>145</v>
      </c>
      <c r="O4911" t="s">
        <v>147</v>
      </c>
      <c r="P4911" t="s">
        <v>153</v>
      </c>
      <c r="Q4911">
        <v>90</v>
      </c>
      <c r="R4911">
        <v>8</v>
      </c>
      <c r="S4911">
        <v>570</v>
      </c>
      <c r="T4911">
        <v>45</v>
      </c>
      <c r="U4911">
        <v>2</v>
      </c>
      <c r="V4911">
        <v>2</v>
      </c>
      <c r="W4911">
        <v>90</v>
      </c>
      <c r="X4911">
        <v>90</v>
      </c>
      <c r="Y4911">
        <v>0</v>
      </c>
      <c r="Z4911">
        <v>0</v>
      </c>
      <c r="AA4911">
        <v>435</v>
      </c>
      <c r="AB4911">
        <v>0</v>
      </c>
      <c r="AC4911">
        <v>435</v>
      </c>
      <c r="AD4911">
        <v>2</v>
      </c>
      <c r="AE4911">
        <v>0</v>
      </c>
      <c r="AF4911">
        <v>5</v>
      </c>
      <c r="AG4911">
        <v>0</v>
      </c>
      <c r="AH4911">
        <v>1</v>
      </c>
      <c r="AI4911">
        <v>2</v>
      </c>
      <c r="AJ4911">
        <v>0</v>
      </c>
      <c r="AK4911">
        <v>0</v>
      </c>
      <c r="AL4911">
        <v>0</v>
      </c>
      <c r="AM4911">
        <v>0</v>
      </c>
      <c r="AN4911">
        <v>0</v>
      </c>
      <c r="AO4911">
        <v>3</v>
      </c>
      <c r="AP4911">
        <v>7</v>
      </c>
      <c r="AQ4911">
        <v>4</v>
      </c>
      <c r="AR4911">
        <v>0</v>
      </c>
      <c r="AS4911">
        <v>1</v>
      </c>
      <c r="AT4911">
        <v>0</v>
      </c>
      <c r="AU4911">
        <v>0</v>
      </c>
      <c r="AV4911">
        <v>0</v>
      </c>
      <c r="AW4911">
        <v>0</v>
      </c>
      <c r="AX4911">
        <v>0</v>
      </c>
      <c r="AY4911">
        <v>0</v>
      </c>
      <c r="AZ4911">
        <v>1</v>
      </c>
      <c r="BA4911">
        <v>1</v>
      </c>
      <c r="BB4911">
        <v>0</v>
      </c>
      <c r="BC4911">
        <v>0</v>
      </c>
      <c r="BD4911">
        <v>0</v>
      </c>
      <c r="BE4911">
        <v>0</v>
      </c>
      <c r="BF4911">
        <v>4</v>
      </c>
      <c r="BG4911">
        <v>90</v>
      </c>
      <c r="BH4911">
        <v>0</v>
      </c>
      <c r="BI4911">
        <v>2</v>
      </c>
      <c r="BJ4911" s="2">
        <v>45944</v>
      </c>
      <c r="BK4911">
        <v>0</v>
      </c>
      <c r="BL4911" s="3" t="str">
        <f>VLOOKUP(O4911,DropDownList!$H$1:$I$7,2,FALSE)</f>
        <v>2024/25</v>
      </c>
      <c r="BM4911" s="3" t="str">
        <f t="shared" si="77"/>
        <v>PREG</v>
      </c>
    </row>
    <row r="4912" spans="1:65" x14ac:dyDescent="0.2">
      <c r="A4912">
        <v>2025</v>
      </c>
      <c r="B4912">
        <v>10</v>
      </c>
      <c r="C4912" t="s">
        <v>216</v>
      </c>
      <c r="D4912" t="s">
        <v>225</v>
      </c>
      <c r="E4912" t="s">
        <v>40</v>
      </c>
      <c r="F4912">
        <v>9366</v>
      </c>
      <c r="G4912" t="s">
        <v>141</v>
      </c>
      <c r="H4912" t="s">
        <v>218</v>
      </c>
      <c r="I4912" t="s">
        <v>142</v>
      </c>
      <c r="J4912" s="1">
        <v>45931</v>
      </c>
      <c r="K4912" t="s">
        <v>253</v>
      </c>
      <c r="L4912">
        <v>3</v>
      </c>
      <c r="M4912" t="s">
        <v>429</v>
      </c>
      <c r="N4912" t="s">
        <v>145</v>
      </c>
      <c r="O4912" t="s">
        <v>155</v>
      </c>
      <c r="P4912" t="s">
        <v>152</v>
      </c>
      <c r="Q4912">
        <v>0</v>
      </c>
      <c r="R4912">
        <v>390</v>
      </c>
      <c r="S4912">
        <v>15600</v>
      </c>
      <c r="T4912">
        <v>10480</v>
      </c>
      <c r="U4912">
        <v>0</v>
      </c>
      <c r="V4912">
        <v>0</v>
      </c>
      <c r="W4912">
        <v>0</v>
      </c>
      <c r="X4912">
        <v>0</v>
      </c>
      <c r="Y4912">
        <v>0</v>
      </c>
      <c r="Z4912">
        <v>0</v>
      </c>
      <c r="AA4912">
        <v>5120</v>
      </c>
      <c r="AB4912">
        <v>0</v>
      </c>
      <c r="AC4912">
        <v>5120</v>
      </c>
      <c r="AD4912">
        <v>0</v>
      </c>
      <c r="AE4912">
        <v>0</v>
      </c>
      <c r="AF4912">
        <v>128</v>
      </c>
      <c r="AG4912">
        <v>0</v>
      </c>
      <c r="AH4912">
        <v>262</v>
      </c>
      <c r="AI4912">
        <v>0</v>
      </c>
      <c r="AJ4912">
        <v>0</v>
      </c>
      <c r="AK4912">
        <v>0</v>
      </c>
      <c r="AL4912">
        <v>0</v>
      </c>
      <c r="AM4912">
        <v>1</v>
      </c>
      <c r="AN4912">
        <v>0</v>
      </c>
      <c r="AO4912">
        <v>0</v>
      </c>
      <c r="AP4912">
        <v>0</v>
      </c>
      <c r="AQ4912">
        <v>0</v>
      </c>
      <c r="AR4912">
        <v>0</v>
      </c>
      <c r="AS4912">
        <v>0</v>
      </c>
      <c r="AT4912">
        <v>0</v>
      </c>
      <c r="AU4912">
        <v>0</v>
      </c>
      <c r="AV4912">
        <v>0</v>
      </c>
      <c r="AW4912">
        <v>0</v>
      </c>
      <c r="AX4912">
        <v>0</v>
      </c>
      <c r="AY4912">
        <v>0</v>
      </c>
      <c r="AZ4912">
        <v>0</v>
      </c>
      <c r="BA4912">
        <v>0</v>
      </c>
      <c r="BB4912">
        <v>0</v>
      </c>
      <c r="BC4912">
        <v>0</v>
      </c>
      <c r="BD4912">
        <v>0</v>
      </c>
      <c r="BE4912">
        <v>0</v>
      </c>
      <c r="BF4912">
        <v>0</v>
      </c>
      <c r="BG4912">
        <v>0</v>
      </c>
      <c r="BH4912">
        <v>0</v>
      </c>
      <c r="BI4912">
        <v>0</v>
      </c>
      <c r="BJ4912" s="2">
        <v>45944</v>
      </c>
      <c r="BK4912">
        <v>0</v>
      </c>
      <c r="BL4912" s="3" t="str">
        <f>VLOOKUP(O4912,DropDownList!$H$1:$I$7,2,FALSE)</f>
        <v>2022/23</v>
      </c>
      <c r="BM4912" s="3" t="str">
        <f t="shared" si="77"/>
        <v>PCOA</v>
      </c>
    </row>
    <row r="4913" spans="1:65" x14ac:dyDescent="0.2">
      <c r="A4913">
        <v>2025</v>
      </c>
      <c r="B4913">
        <v>10</v>
      </c>
      <c r="C4913" t="s">
        <v>216</v>
      </c>
      <c r="D4913" t="s">
        <v>225</v>
      </c>
      <c r="E4913" t="s">
        <v>40</v>
      </c>
      <c r="F4913">
        <v>9366</v>
      </c>
      <c r="G4913" t="s">
        <v>141</v>
      </c>
      <c r="H4913" t="s">
        <v>218</v>
      </c>
      <c r="I4913" t="s">
        <v>142</v>
      </c>
      <c r="J4913" s="1">
        <v>45931</v>
      </c>
      <c r="K4913" t="s">
        <v>253</v>
      </c>
      <c r="L4913">
        <v>3</v>
      </c>
      <c r="M4913" t="s">
        <v>429</v>
      </c>
      <c r="N4913" t="s">
        <v>145</v>
      </c>
      <c r="O4913" t="s">
        <v>147</v>
      </c>
      <c r="P4913" t="s">
        <v>148</v>
      </c>
      <c r="Q4913">
        <v>5815.06</v>
      </c>
      <c r="R4913">
        <v>172</v>
      </c>
      <c r="S4913">
        <v>10320</v>
      </c>
      <c r="T4913">
        <v>480</v>
      </c>
      <c r="U4913">
        <v>103</v>
      </c>
      <c r="V4913">
        <v>50</v>
      </c>
      <c r="W4913">
        <v>2980</v>
      </c>
      <c r="X4913">
        <v>2980</v>
      </c>
      <c r="Y4913">
        <v>0</v>
      </c>
      <c r="Z4913">
        <v>0</v>
      </c>
      <c r="AA4913">
        <v>4024.94</v>
      </c>
      <c r="AB4913">
        <v>0</v>
      </c>
      <c r="AC4913">
        <v>4024.94</v>
      </c>
      <c r="AD4913">
        <v>48</v>
      </c>
      <c r="AE4913">
        <v>2</v>
      </c>
      <c r="AF4913">
        <v>61</v>
      </c>
      <c r="AG4913">
        <v>12</v>
      </c>
      <c r="AH4913">
        <v>8</v>
      </c>
      <c r="AI4913">
        <v>91</v>
      </c>
      <c r="AJ4913">
        <v>0</v>
      </c>
      <c r="AK4913">
        <v>0</v>
      </c>
      <c r="AL4913">
        <v>0</v>
      </c>
      <c r="AM4913">
        <v>0</v>
      </c>
      <c r="AN4913">
        <v>0</v>
      </c>
      <c r="AO4913">
        <v>140</v>
      </c>
      <c r="AP4913">
        <v>423</v>
      </c>
      <c r="AQ4913">
        <v>135</v>
      </c>
      <c r="AR4913">
        <v>0</v>
      </c>
      <c r="AS4913">
        <v>19</v>
      </c>
      <c r="AT4913">
        <v>9</v>
      </c>
      <c r="AU4913">
        <v>3</v>
      </c>
      <c r="AV4913">
        <v>2</v>
      </c>
      <c r="AW4913">
        <v>0</v>
      </c>
      <c r="AX4913">
        <v>0</v>
      </c>
      <c r="AY4913">
        <v>71</v>
      </c>
      <c r="AZ4913">
        <v>120</v>
      </c>
      <c r="BA4913">
        <v>45</v>
      </c>
      <c r="BB4913">
        <v>2</v>
      </c>
      <c r="BC4913">
        <v>2</v>
      </c>
      <c r="BD4913">
        <v>0</v>
      </c>
      <c r="BE4913">
        <v>0</v>
      </c>
      <c r="BF4913">
        <v>145</v>
      </c>
      <c r="BG4913">
        <v>5460</v>
      </c>
      <c r="BH4913">
        <v>0</v>
      </c>
      <c r="BI4913">
        <v>103</v>
      </c>
      <c r="BJ4913" s="2">
        <v>45944</v>
      </c>
      <c r="BK4913">
        <v>0</v>
      </c>
      <c r="BL4913" s="3" t="str">
        <f>VLOOKUP(O4913,DropDownList!$H$1:$I$7,2,FALSE)</f>
        <v>2024/25</v>
      </c>
      <c r="BM4913" s="3" t="str">
        <f t="shared" si="77"/>
        <v>PRAS</v>
      </c>
    </row>
    <row r="4914" spans="1:65" x14ac:dyDescent="0.2">
      <c r="A4914">
        <v>2025</v>
      </c>
      <c r="B4914">
        <v>10</v>
      </c>
      <c r="C4914" t="s">
        <v>216</v>
      </c>
      <c r="D4914" t="s">
        <v>225</v>
      </c>
      <c r="E4914" t="s">
        <v>40</v>
      </c>
      <c r="F4914">
        <v>9366</v>
      </c>
      <c r="G4914" t="s">
        <v>141</v>
      </c>
      <c r="H4914" t="s">
        <v>218</v>
      </c>
      <c r="I4914" t="s">
        <v>142</v>
      </c>
      <c r="J4914" s="1">
        <v>45931</v>
      </c>
      <c r="K4914" t="s">
        <v>253</v>
      </c>
      <c r="L4914">
        <v>3</v>
      </c>
      <c r="M4914" t="s">
        <v>429</v>
      </c>
      <c r="N4914" t="s">
        <v>145</v>
      </c>
      <c r="O4914" t="s">
        <v>155</v>
      </c>
      <c r="P4914" t="s">
        <v>154</v>
      </c>
      <c r="Q4914">
        <v>45985.06</v>
      </c>
      <c r="R4914">
        <v>787</v>
      </c>
      <c r="S4914">
        <v>211481</v>
      </c>
      <c r="T4914">
        <v>6747.28</v>
      </c>
      <c r="U4914">
        <v>203</v>
      </c>
      <c r="V4914">
        <v>103</v>
      </c>
      <c r="W4914">
        <v>22589.96</v>
      </c>
      <c r="X4914">
        <v>22749.96</v>
      </c>
      <c r="Y4914">
        <v>0</v>
      </c>
      <c r="Z4914">
        <v>0</v>
      </c>
      <c r="AA4914">
        <v>158748.66</v>
      </c>
      <c r="AB4914">
        <v>2920</v>
      </c>
      <c r="AC4914">
        <v>145292.04</v>
      </c>
      <c r="AD4914">
        <v>60</v>
      </c>
      <c r="AE4914">
        <v>43</v>
      </c>
      <c r="AF4914">
        <v>557</v>
      </c>
      <c r="AG4914">
        <v>103</v>
      </c>
      <c r="AH4914">
        <v>18</v>
      </c>
      <c r="AI4914">
        <v>100</v>
      </c>
      <c r="AJ4914">
        <v>0</v>
      </c>
      <c r="AK4914">
        <v>0</v>
      </c>
      <c r="AL4914">
        <v>0</v>
      </c>
      <c r="AM4914">
        <v>0</v>
      </c>
      <c r="AN4914">
        <v>0</v>
      </c>
      <c r="AO4914">
        <v>546</v>
      </c>
      <c r="AP4914">
        <v>3325</v>
      </c>
      <c r="AQ4914">
        <v>561</v>
      </c>
      <c r="AR4914">
        <v>0</v>
      </c>
      <c r="AS4914">
        <v>493</v>
      </c>
      <c r="AT4914">
        <v>407</v>
      </c>
      <c r="AU4914">
        <v>43</v>
      </c>
      <c r="AV4914">
        <v>14</v>
      </c>
      <c r="AW4914">
        <v>10</v>
      </c>
      <c r="AX4914">
        <v>0</v>
      </c>
      <c r="AY4914">
        <v>311</v>
      </c>
      <c r="AZ4914">
        <v>715</v>
      </c>
      <c r="BA4914">
        <v>491</v>
      </c>
      <c r="BB4914">
        <v>93</v>
      </c>
      <c r="BC4914">
        <v>45</v>
      </c>
      <c r="BD4914">
        <v>14</v>
      </c>
      <c r="BE4914">
        <v>1</v>
      </c>
      <c r="BF4914">
        <v>776</v>
      </c>
      <c r="BG4914">
        <v>27025</v>
      </c>
      <c r="BH4914">
        <v>9</v>
      </c>
      <c r="BI4914">
        <v>200</v>
      </c>
      <c r="BJ4914" s="2">
        <v>45944</v>
      </c>
      <c r="BK4914">
        <v>0</v>
      </c>
      <c r="BL4914" s="3" t="str">
        <f>VLOOKUP(O4914,DropDownList!$H$1:$I$7,2,FALSE)</f>
        <v>2022/23</v>
      </c>
      <c r="BM4914" s="3" t="str">
        <f t="shared" si="77"/>
        <v>JP COURT</v>
      </c>
    </row>
    <row r="4915" spans="1:65" x14ac:dyDescent="0.2">
      <c r="A4915">
        <v>2025</v>
      </c>
      <c r="B4915">
        <v>10</v>
      </c>
      <c r="C4915" t="s">
        <v>216</v>
      </c>
      <c r="D4915" t="s">
        <v>225</v>
      </c>
      <c r="E4915" t="s">
        <v>40</v>
      </c>
      <c r="F4915">
        <v>9366</v>
      </c>
      <c r="G4915" t="s">
        <v>141</v>
      </c>
      <c r="H4915" t="s">
        <v>218</v>
      </c>
      <c r="I4915" t="s">
        <v>142</v>
      </c>
      <c r="J4915" s="1">
        <v>45931</v>
      </c>
      <c r="K4915" t="s">
        <v>253</v>
      </c>
      <c r="L4915">
        <v>3</v>
      </c>
      <c r="M4915" t="s">
        <v>429</v>
      </c>
      <c r="N4915" t="s">
        <v>145</v>
      </c>
      <c r="O4915" t="s">
        <v>147</v>
      </c>
      <c r="P4915" t="s">
        <v>152</v>
      </c>
      <c r="Q4915">
        <v>0</v>
      </c>
      <c r="R4915">
        <v>270</v>
      </c>
      <c r="S4915">
        <v>10800</v>
      </c>
      <c r="T4915">
        <v>6920</v>
      </c>
      <c r="U4915">
        <v>0</v>
      </c>
      <c r="V4915">
        <v>0</v>
      </c>
      <c r="W4915">
        <v>0</v>
      </c>
      <c r="X4915">
        <v>0</v>
      </c>
      <c r="Y4915">
        <v>0</v>
      </c>
      <c r="Z4915">
        <v>0</v>
      </c>
      <c r="AA4915">
        <v>3880</v>
      </c>
      <c r="AB4915">
        <v>0</v>
      </c>
      <c r="AC4915">
        <v>3880</v>
      </c>
      <c r="AD4915">
        <v>0</v>
      </c>
      <c r="AE4915">
        <v>0</v>
      </c>
      <c r="AF4915">
        <v>97</v>
      </c>
      <c r="AG4915">
        <v>0</v>
      </c>
      <c r="AH4915">
        <v>173</v>
      </c>
      <c r="AI4915">
        <v>0</v>
      </c>
      <c r="AJ4915">
        <v>0</v>
      </c>
      <c r="AK4915">
        <v>0</v>
      </c>
      <c r="AL4915">
        <v>0</v>
      </c>
      <c r="AM4915">
        <v>3</v>
      </c>
      <c r="AN4915">
        <v>0</v>
      </c>
      <c r="AO4915">
        <v>0</v>
      </c>
      <c r="AP4915">
        <v>0</v>
      </c>
      <c r="AQ4915">
        <v>0</v>
      </c>
      <c r="AR4915">
        <v>0</v>
      </c>
      <c r="AS4915">
        <v>0</v>
      </c>
      <c r="AT4915">
        <v>0</v>
      </c>
      <c r="AU4915">
        <v>0</v>
      </c>
      <c r="AV4915">
        <v>0</v>
      </c>
      <c r="AW4915">
        <v>0</v>
      </c>
      <c r="AX4915">
        <v>0</v>
      </c>
      <c r="AY4915">
        <v>0</v>
      </c>
      <c r="AZ4915">
        <v>0</v>
      </c>
      <c r="BA4915">
        <v>0</v>
      </c>
      <c r="BB4915">
        <v>0</v>
      </c>
      <c r="BC4915">
        <v>0</v>
      </c>
      <c r="BD4915">
        <v>0</v>
      </c>
      <c r="BE4915">
        <v>0</v>
      </c>
      <c r="BF4915">
        <v>0</v>
      </c>
      <c r="BG4915">
        <v>0</v>
      </c>
      <c r="BH4915">
        <v>0</v>
      </c>
      <c r="BI4915">
        <v>0</v>
      </c>
      <c r="BJ4915" s="2">
        <v>45944</v>
      </c>
      <c r="BK4915">
        <v>0</v>
      </c>
      <c r="BL4915" s="3" t="str">
        <f>VLOOKUP(O4915,DropDownList!$H$1:$I$7,2,FALSE)</f>
        <v>2024/25</v>
      </c>
      <c r="BM4915" s="3" t="str">
        <f t="shared" si="77"/>
        <v>PCOA</v>
      </c>
    </row>
    <row r="4916" spans="1:65" x14ac:dyDescent="0.2">
      <c r="A4916">
        <v>2025</v>
      </c>
      <c r="B4916">
        <v>10</v>
      </c>
      <c r="C4916" t="s">
        <v>216</v>
      </c>
      <c r="D4916" t="s">
        <v>225</v>
      </c>
      <c r="E4916" t="s">
        <v>40</v>
      </c>
      <c r="F4916">
        <v>9366</v>
      </c>
      <c r="G4916" t="s">
        <v>141</v>
      </c>
      <c r="H4916" t="s">
        <v>218</v>
      </c>
      <c r="I4916" t="s">
        <v>142</v>
      </c>
      <c r="J4916" s="1">
        <v>45931</v>
      </c>
      <c r="K4916" t="s">
        <v>253</v>
      </c>
      <c r="L4916">
        <v>3</v>
      </c>
      <c r="M4916" t="s">
        <v>429</v>
      </c>
      <c r="N4916" t="s">
        <v>145</v>
      </c>
      <c r="O4916" t="s">
        <v>147</v>
      </c>
      <c r="P4916" t="s">
        <v>154</v>
      </c>
      <c r="Q4916">
        <v>78665.210000000006</v>
      </c>
      <c r="R4916">
        <v>732</v>
      </c>
      <c r="S4916">
        <v>191880.5</v>
      </c>
      <c r="T4916">
        <v>3615.21</v>
      </c>
      <c r="U4916">
        <v>353</v>
      </c>
      <c r="V4916">
        <v>191</v>
      </c>
      <c r="W4916">
        <v>39460.870000000003</v>
      </c>
      <c r="X4916">
        <v>43695.87</v>
      </c>
      <c r="Y4916">
        <v>0</v>
      </c>
      <c r="Z4916">
        <v>0</v>
      </c>
      <c r="AA4916">
        <v>109600.08</v>
      </c>
      <c r="AB4916">
        <v>2454.5300000000002</v>
      </c>
      <c r="AC4916">
        <v>99060.65</v>
      </c>
      <c r="AD4916">
        <v>109</v>
      </c>
      <c r="AE4916">
        <v>82</v>
      </c>
      <c r="AF4916">
        <v>367</v>
      </c>
      <c r="AG4916">
        <v>168</v>
      </c>
      <c r="AH4916">
        <v>9</v>
      </c>
      <c r="AI4916">
        <v>185</v>
      </c>
      <c r="AJ4916">
        <v>0</v>
      </c>
      <c r="AK4916">
        <v>0</v>
      </c>
      <c r="AL4916">
        <v>0</v>
      </c>
      <c r="AM4916">
        <v>0</v>
      </c>
      <c r="AN4916">
        <v>0</v>
      </c>
      <c r="AO4916">
        <v>505</v>
      </c>
      <c r="AP4916">
        <v>1848</v>
      </c>
      <c r="AQ4916">
        <v>469</v>
      </c>
      <c r="AR4916">
        <v>0</v>
      </c>
      <c r="AS4916">
        <v>266</v>
      </c>
      <c r="AT4916">
        <v>95</v>
      </c>
      <c r="AU4916">
        <v>11</v>
      </c>
      <c r="AV4916">
        <v>5</v>
      </c>
      <c r="AW4916">
        <v>5</v>
      </c>
      <c r="AX4916">
        <v>0</v>
      </c>
      <c r="AY4916">
        <v>188</v>
      </c>
      <c r="AZ4916">
        <v>438</v>
      </c>
      <c r="BA4916">
        <v>232</v>
      </c>
      <c r="BB4916">
        <v>47</v>
      </c>
      <c r="BC4916">
        <v>13</v>
      </c>
      <c r="BD4916">
        <v>1</v>
      </c>
      <c r="BE4916">
        <v>0</v>
      </c>
      <c r="BF4916">
        <v>726</v>
      </c>
      <c r="BG4916">
        <v>48654.77</v>
      </c>
      <c r="BH4916">
        <v>3</v>
      </c>
      <c r="BI4916">
        <v>352</v>
      </c>
      <c r="BJ4916" s="2">
        <v>45944</v>
      </c>
      <c r="BK4916">
        <v>0</v>
      </c>
      <c r="BL4916" s="3" t="str">
        <f>VLOOKUP(O4916,DropDownList!$H$1:$I$7,2,FALSE)</f>
        <v>2024/25</v>
      </c>
      <c r="BM4916" s="3" t="str">
        <f t="shared" si="77"/>
        <v>JP COURT</v>
      </c>
    </row>
    <row r="4917" spans="1:65" x14ac:dyDescent="0.2">
      <c r="A4917">
        <v>2025</v>
      </c>
      <c r="B4917">
        <v>10</v>
      </c>
      <c r="C4917" t="s">
        <v>216</v>
      </c>
      <c r="D4917" t="s">
        <v>225</v>
      </c>
      <c r="E4917" t="s">
        <v>40</v>
      </c>
      <c r="F4917">
        <v>9366</v>
      </c>
      <c r="G4917" t="s">
        <v>141</v>
      </c>
      <c r="H4917" t="s">
        <v>218</v>
      </c>
      <c r="I4917" t="s">
        <v>142</v>
      </c>
      <c r="J4917" s="1">
        <v>45931</v>
      </c>
      <c r="K4917" t="s">
        <v>253</v>
      </c>
      <c r="L4917">
        <v>3</v>
      </c>
      <c r="M4917" t="s">
        <v>429</v>
      </c>
      <c r="N4917" t="s">
        <v>145</v>
      </c>
      <c r="O4917" t="s">
        <v>156</v>
      </c>
      <c r="P4917" t="s">
        <v>146</v>
      </c>
      <c r="Q4917">
        <v>1460.68</v>
      </c>
      <c r="R4917">
        <v>531</v>
      </c>
      <c r="S4917">
        <v>8860</v>
      </c>
      <c r="T4917">
        <v>100</v>
      </c>
      <c r="U4917">
        <v>175</v>
      </c>
      <c r="V4917">
        <v>40</v>
      </c>
      <c r="W4917">
        <v>666.56</v>
      </c>
      <c r="X4917">
        <v>666.56</v>
      </c>
      <c r="Y4917">
        <v>0</v>
      </c>
      <c r="Z4917">
        <v>0</v>
      </c>
      <c r="AA4917">
        <v>7299.32</v>
      </c>
      <c r="AB4917">
        <v>0</v>
      </c>
      <c r="AC4917">
        <v>0</v>
      </c>
      <c r="AD4917">
        <v>38</v>
      </c>
      <c r="AE4917">
        <v>2</v>
      </c>
      <c r="AF4917">
        <v>440</v>
      </c>
      <c r="AG4917">
        <v>4</v>
      </c>
      <c r="AH4917">
        <v>6</v>
      </c>
      <c r="AI4917">
        <v>81</v>
      </c>
      <c r="AJ4917">
        <v>0</v>
      </c>
      <c r="AK4917">
        <v>0</v>
      </c>
      <c r="AL4917">
        <v>0</v>
      </c>
      <c r="AM4917">
        <v>0</v>
      </c>
      <c r="AN4917">
        <v>0</v>
      </c>
      <c r="AO4917">
        <v>358</v>
      </c>
      <c r="AP4917">
        <v>1752</v>
      </c>
      <c r="AQ4917">
        <v>375</v>
      </c>
      <c r="AR4917">
        <v>0</v>
      </c>
      <c r="AS4917">
        <v>272</v>
      </c>
      <c r="AT4917">
        <v>136</v>
      </c>
      <c r="AU4917">
        <v>16</v>
      </c>
      <c r="AV4917">
        <v>6</v>
      </c>
      <c r="AW4917">
        <v>1</v>
      </c>
      <c r="AX4917">
        <v>0</v>
      </c>
      <c r="AY4917">
        <v>201</v>
      </c>
      <c r="AZ4917">
        <v>397</v>
      </c>
      <c r="BA4917">
        <v>252</v>
      </c>
      <c r="BB4917">
        <v>35</v>
      </c>
      <c r="BC4917">
        <v>12</v>
      </c>
      <c r="BD4917">
        <v>2</v>
      </c>
      <c r="BE4917">
        <v>0</v>
      </c>
      <c r="BF4917">
        <v>528</v>
      </c>
      <c r="BG4917">
        <v>1420</v>
      </c>
      <c r="BH4917">
        <v>0</v>
      </c>
      <c r="BI4917">
        <v>174</v>
      </c>
      <c r="BJ4917" s="2">
        <v>45944</v>
      </c>
      <c r="BK4917">
        <v>0</v>
      </c>
      <c r="BL4917" s="3" t="str">
        <f>VLOOKUP(O4917,DropDownList!$H$1:$I$7,2,FALSE)</f>
        <v>2023/24</v>
      </c>
      <c r="BM4917" s="3" t="str">
        <f t="shared" si="77"/>
        <v>VSUR</v>
      </c>
    </row>
    <row r="4918" spans="1:65" x14ac:dyDescent="0.2">
      <c r="A4918">
        <v>2025</v>
      </c>
      <c r="B4918">
        <v>10</v>
      </c>
      <c r="C4918" t="s">
        <v>216</v>
      </c>
      <c r="D4918" t="s">
        <v>225</v>
      </c>
      <c r="E4918" t="s">
        <v>40</v>
      </c>
      <c r="F4918">
        <v>9366</v>
      </c>
      <c r="G4918" t="s">
        <v>141</v>
      </c>
      <c r="H4918" t="s">
        <v>218</v>
      </c>
      <c r="I4918" t="s">
        <v>142</v>
      </c>
      <c r="J4918" s="1">
        <v>45931</v>
      </c>
      <c r="K4918" t="s">
        <v>253</v>
      </c>
      <c r="L4918">
        <v>3</v>
      </c>
      <c r="M4918" t="s">
        <v>429</v>
      </c>
      <c r="N4918" t="s">
        <v>145</v>
      </c>
      <c r="O4918" t="s">
        <v>156</v>
      </c>
      <c r="P4918" t="s">
        <v>152</v>
      </c>
      <c r="Q4918">
        <v>0</v>
      </c>
      <c r="R4918">
        <v>334</v>
      </c>
      <c r="S4918">
        <v>13360</v>
      </c>
      <c r="T4918">
        <v>8800</v>
      </c>
      <c r="U4918">
        <v>0</v>
      </c>
      <c r="V4918">
        <v>0</v>
      </c>
      <c r="W4918">
        <v>0</v>
      </c>
      <c r="X4918">
        <v>0</v>
      </c>
      <c r="Y4918">
        <v>0</v>
      </c>
      <c r="Z4918">
        <v>0</v>
      </c>
      <c r="AA4918">
        <v>4560</v>
      </c>
      <c r="AB4918">
        <v>0</v>
      </c>
      <c r="AC4918">
        <v>4560</v>
      </c>
      <c r="AD4918">
        <v>0</v>
      </c>
      <c r="AE4918">
        <v>0</v>
      </c>
      <c r="AF4918">
        <v>114</v>
      </c>
      <c r="AG4918">
        <v>0</v>
      </c>
      <c r="AH4918">
        <v>220</v>
      </c>
      <c r="AI4918">
        <v>0</v>
      </c>
      <c r="AJ4918">
        <v>0</v>
      </c>
      <c r="AK4918">
        <v>0</v>
      </c>
      <c r="AL4918">
        <v>0</v>
      </c>
      <c r="AM4918">
        <v>1</v>
      </c>
      <c r="AN4918">
        <v>0</v>
      </c>
      <c r="AO4918">
        <v>0</v>
      </c>
      <c r="AP4918">
        <v>0</v>
      </c>
      <c r="AQ4918">
        <v>0</v>
      </c>
      <c r="AR4918">
        <v>0</v>
      </c>
      <c r="AS4918">
        <v>0</v>
      </c>
      <c r="AT4918">
        <v>0</v>
      </c>
      <c r="AU4918">
        <v>0</v>
      </c>
      <c r="AV4918">
        <v>0</v>
      </c>
      <c r="AW4918">
        <v>0</v>
      </c>
      <c r="AX4918">
        <v>0</v>
      </c>
      <c r="AY4918">
        <v>0</v>
      </c>
      <c r="AZ4918">
        <v>0</v>
      </c>
      <c r="BA4918">
        <v>0</v>
      </c>
      <c r="BB4918">
        <v>0</v>
      </c>
      <c r="BC4918">
        <v>0</v>
      </c>
      <c r="BD4918">
        <v>0</v>
      </c>
      <c r="BE4918">
        <v>0</v>
      </c>
      <c r="BF4918">
        <v>0</v>
      </c>
      <c r="BG4918">
        <v>0</v>
      </c>
      <c r="BH4918">
        <v>0</v>
      </c>
      <c r="BI4918">
        <v>0</v>
      </c>
      <c r="BJ4918" s="2">
        <v>45944</v>
      </c>
      <c r="BK4918">
        <v>0</v>
      </c>
      <c r="BL4918" s="3" t="str">
        <f>VLOOKUP(O4918,DropDownList!$H$1:$I$7,2,FALSE)</f>
        <v>2023/24</v>
      </c>
      <c r="BM4918" s="3" t="str">
        <f t="shared" si="77"/>
        <v>PCOA</v>
      </c>
    </row>
    <row r="4919" spans="1:65" x14ac:dyDescent="0.2">
      <c r="A4919">
        <v>2025</v>
      </c>
      <c r="B4919">
        <v>10</v>
      </c>
      <c r="C4919" t="s">
        <v>216</v>
      </c>
      <c r="D4919" t="s">
        <v>225</v>
      </c>
      <c r="E4919" t="s">
        <v>40</v>
      </c>
      <c r="F4919">
        <v>9366</v>
      </c>
      <c r="G4919" t="s">
        <v>141</v>
      </c>
      <c r="H4919" t="s">
        <v>218</v>
      </c>
      <c r="I4919" t="s">
        <v>142</v>
      </c>
      <c r="J4919" s="1">
        <v>45931</v>
      </c>
      <c r="K4919" t="s">
        <v>253</v>
      </c>
      <c r="L4919">
        <v>3</v>
      </c>
      <c r="M4919" t="s">
        <v>429</v>
      </c>
      <c r="N4919" t="s">
        <v>145</v>
      </c>
      <c r="O4919" t="s">
        <v>156</v>
      </c>
      <c r="P4919" t="s">
        <v>148</v>
      </c>
      <c r="Q4919">
        <v>4936.96</v>
      </c>
      <c r="R4919">
        <v>216</v>
      </c>
      <c r="S4919">
        <v>12960</v>
      </c>
      <c r="T4919">
        <v>1219.74</v>
      </c>
      <c r="U4919">
        <v>90</v>
      </c>
      <c r="V4919">
        <v>47</v>
      </c>
      <c r="W4919">
        <v>2686.37</v>
      </c>
      <c r="X4919">
        <v>2686.37</v>
      </c>
      <c r="Y4919">
        <v>0</v>
      </c>
      <c r="Z4919">
        <v>0</v>
      </c>
      <c r="AA4919">
        <v>6803.3</v>
      </c>
      <c r="AB4919">
        <v>0</v>
      </c>
      <c r="AC4919">
        <v>6803.3</v>
      </c>
      <c r="AD4919">
        <v>42</v>
      </c>
      <c r="AE4919">
        <v>5</v>
      </c>
      <c r="AF4919">
        <v>104</v>
      </c>
      <c r="AG4919">
        <v>12</v>
      </c>
      <c r="AH4919">
        <v>20</v>
      </c>
      <c r="AI4919">
        <v>78</v>
      </c>
      <c r="AJ4919">
        <v>0</v>
      </c>
      <c r="AK4919">
        <v>0</v>
      </c>
      <c r="AL4919">
        <v>0</v>
      </c>
      <c r="AM4919">
        <v>0</v>
      </c>
      <c r="AN4919">
        <v>0</v>
      </c>
      <c r="AO4919">
        <v>185</v>
      </c>
      <c r="AP4919">
        <v>928</v>
      </c>
      <c r="AQ4919">
        <v>192</v>
      </c>
      <c r="AR4919">
        <v>0</v>
      </c>
      <c r="AS4919">
        <v>103</v>
      </c>
      <c r="AT4919">
        <v>35</v>
      </c>
      <c r="AU4919">
        <v>5</v>
      </c>
      <c r="AV4919">
        <v>1</v>
      </c>
      <c r="AW4919">
        <v>0</v>
      </c>
      <c r="AX4919">
        <v>0</v>
      </c>
      <c r="AY4919">
        <v>132</v>
      </c>
      <c r="AZ4919">
        <v>273</v>
      </c>
      <c r="BA4919">
        <v>172</v>
      </c>
      <c r="BB4919">
        <v>1</v>
      </c>
      <c r="BC4919">
        <v>1</v>
      </c>
      <c r="BD4919">
        <v>1</v>
      </c>
      <c r="BE4919">
        <v>0</v>
      </c>
      <c r="BF4919">
        <v>186</v>
      </c>
      <c r="BG4919">
        <v>4680</v>
      </c>
      <c r="BH4919">
        <v>2</v>
      </c>
      <c r="BI4919">
        <v>90</v>
      </c>
      <c r="BJ4919" s="2">
        <v>45944</v>
      </c>
      <c r="BK4919">
        <v>0</v>
      </c>
      <c r="BL4919" s="3" t="str">
        <f>VLOOKUP(O4919,DropDownList!$H$1:$I$7,2,FALSE)</f>
        <v>2023/24</v>
      </c>
      <c r="BM4919" s="3" t="str">
        <f t="shared" si="77"/>
        <v>PRAS</v>
      </c>
    </row>
    <row r="4920" spans="1:65" x14ac:dyDescent="0.2">
      <c r="A4920">
        <v>2025</v>
      </c>
      <c r="B4920">
        <v>10</v>
      </c>
      <c r="C4920" t="s">
        <v>216</v>
      </c>
      <c r="D4920" t="s">
        <v>225</v>
      </c>
      <c r="E4920" t="s">
        <v>40</v>
      </c>
      <c r="F4920">
        <v>9366</v>
      </c>
      <c r="G4920" t="s">
        <v>141</v>
      </c>
      <c r="H4920" t="s">
        <v>218</v>
      </c>
      <c r="I4920" t="s">
        <v>142</v>
      </c>
      <c r="J4920" s="1">
        <v>45931</v>
      </c>
      <c r="K4920" t="s">
        <v>253</v>
      </c>
      <c r="L4920">
        <v>3</v>
      </c>
      <c r="M4920" t="s">
        <v>429</v>
      </c>
      <c r="N4920" t="s">
        <v>145</v>
      </c>
      <c r="O4920" t="s">
        <v>156</v>
      </c>
      <c r="P4920" t="s">
        <v>154</v>
      </c>
      <c r="Q4920">
        <v>45866.47</v>
      </c>
      <c r="R4920">
        <v>537</v>
      </c>
      <c r="S4920">
        <v>156665.5</v>
      </c>
      <c r="T4920">
        <v>2694.37</v>
      </c>
      <c r="U4920">
        <v>178</v>
      </c>
      <c r="V4920">
        <v>72</v>
      </c>
      <c r="W4920">
        <v>19208.68</v>
      </c>
      <c r="X4920">
        <v>19506.18</v>
      </c>
      <c r="Y4920">
        <v>0</v>
      </c>
      <c r="Z4920">
        <v>0</v>
      </c>
      <c r="AA4920">
        <v>108104.66</v>
      </c>
      <c r="AB4920">
        <v>1687</v>
      </c>
      <c r="AC4920">
        <v>99098.34</v>
      </c>
      <c r="AD4920">
        <v>36</v>
      </c>
      <c r="AE4920">
        <v>36</v>
      </c>
      <c r="AF4920">
        <v>348</v>
      </c>
      <c r="AG4920">
        <v>99</v>
      </c>
      <c r="AH4920">
        <v>6</v>
      </c>
      <c r="AI4920">
        <v>79</v>
      </c>
      <c r="AJ4920">
        <v>0</v>
      </c>
      <c r="AK4920">
        <v>0</v>
      </c>
      <c r="AL4920">
        <v>0</v>
      </c>
      <c r="AM4920">
        <v>0</v>
      </c>
      <c r="AN4920">
        <v>0</v>
      </c>
      <c r="AO4920">
        <v>363</v>
      </c>
      <c r="AP4920">
        <v>1775</v>
      </c>
      <c r="AQ4920">
        <v>378</v>
      </c>
      <c r="AR4920">
        <v>0</v>
      </c>
      <c r="AS4920">
        <v>277</v>
      </c>
      <c r="AT4920">
        <v>138</v>
      </c>
      <c r="AU4920">
        <v>16</v>
      </c>
      <c r="AV4920">
        <v>6</v>
      </c>
      <c r="AW4920">
        <v>1</v>
      </c>
      <c r="AX4920">
        <v>0</v>
      </c>
      <c r="AY4920">
        <v>203</v>
      </c>
      <c r="AZ4920">
        <v>402</v>
      </c>
      <c r="BA4920">
        <v>256</v>
      </c>
      <c r="BB4920">
        <v>36</v>
      </c>
      <c r="BC4920">
        <v>12</v>
      </c>
      <c r="BD4920">
        <v>2</v>
      </c>
      <c r="BE4920">
        <v>0</v>
      </c>
      <c r="BF4920">
        <v>534</v>
      </c>
      <c r="BG4920">
        <v>25670.5</v>
      </c>
      <c r="BH4920">
        <v>5</v>
      </c>
      <c r="BI4920">
        <v>177</v>
      </c>
      <c r="BJ4920" s="2">
        <v>45944</v>
      </c>
      <c r="BK4920">
        <v>0</v>
      </c>
      <c r="BL4920" s="3" t="str">
        <f>VLOOKUP(O4920,DropDownList!$H$1:$I$7,2,FALSE)</f>
        <v>2023/24</v>
      </c>
      <c r="BM4920" s="3" t="str">
        <f t="shared" si="77"/>
        <v>JP COURT</v>
      </c>
    </row>
    <row r="4921" spans="1:65" x14ac:dyDescent="0.2">
      <c r="A4921">
        <v>2025</v>
      </c>
      <c r="B4921">
        <v>10</v>
      </c>
      <c r="C4921" t="s">
        <v>216</v>
      </c>
      <c r="D4921" t="s">
        <v>225</v>
      </c>
      <c r="E4921" t="s">
        <v>40</v>
      </c>
      <c r="F4921">
        <v>9366</v>
      </c>
      <c r="G4921" t="s">
        <v>141</v>
      </c>
      <c r="H4921" t="s">
        <v>218</v>
      </c>
      <c r="I4921" t="s">
        <v>142</v>
      </c>
      <c r="J4921" s="1">
        <v>45931</v>
      </c>
      <c r="K4921" t="s">
        <v>253</v>
      </c>
      <c r="L4921">
        <v>3</v>
      </c>
      <c r="M4921" t="s">
        <v>429</v>
      </c>
      <c r="N4921" t="s">
        <v>145</v>
      </c>
      <c r="O4921" t="s">
        <v>155</v>
      </c>
      <c r="P4921" t="s">
        <v>146</v>
      </c>
      <c r="Q4921">
        <v>1538.38</v>
      </c>
      <c r="R4921">
        <v>774</v>
      </c>
      <c r="S4921">
        <v>12365</v>
      </c>
      <c r="T4921">
        <v>320</v>
      </c>
      <c r="U4921">
        <v>197</v>
      </c>
      <c r="V4921">
        <v>60</v>
      </c>
      <c r="W4921">
        <v>896.73</v>
      </c>
      <c r="X4921">
        <v>896.73</v>
      </c>
      <c r="Y4921">
        <v>0</v>
      </c>
      <c r="Z4921">
        <v>0</v>
      </c>
      <c r="AA4921">
        <v>10506.62</v>
      </c>
      <c r="AB4921">
        <v>0</v>
      </c>
      <c r="AC4921">
        <v>0</v>
      </c>
      <c r="AD4921">
        <v>58</v>
      </c>
      <c r="AE4921">
        <v>2</v>
      </c>
      <c r="AF4921">
        <v>655</v>
      </c>
      <c r="AG4921">
        <v>4</v>
      </c>
      <c r="AH4921">
        <v>19</v>
      </c>
      <c r="AI4921">
        <v>96</v>
      </c>
      <c r="AJ4921">
        <v>0</v>
      </c>
      <c r="AK4921">
        <v>0</v>
      </c>
      <c r="AL4921">
        <v>0</v>
      </c>
      <c r="AM4921">
        <v>0</v>
      </c>
      <c r="AN4921">
        <v>0</v>
      </c>
      <c r="AO4921">
        <v>534</v>
      </c>
      <c r="AP4921">
        <v>3256</v>
      </c>
      <c r="AQ4921">
        <v>551</v>
      </c>
      <c r="AR4921">
        <v>0</v>
      </c>
      <c r="AS4921">
        <v>487</v>
      </c>
      <c r="AT4921">
        <v>398</v>
      </c>
      <c r="AU4921">
        <v>41</v>
      </c>
      <c r="AV4921">
        <v>13</v>
      </c>
      <c r="AW4921">
        <v>10</v>
      </c>
      <c r="AX4921">
        <v>0</v>
      </c>
      <c r="AY4921">
        <v>305</v>
      </c>
      <c r="AZ4921">
        <v>700</v>
      </c>
      <c r="BA4921">
        <v>483</v>
      </c>
      <c r="BB4921">
        <v>89</v>
      </c>
      <c r="BC4921">
        <v>43</v>
      </c>
      <c r="BD4921">
        <v>13</v>
      </c>
      <c r="BE4921">
        <v>1</v>
      </c>
      <c r="BF4921">
        <v>763</v>
      </c>
      <c r="BG4921">
        <v>1510</v>
      </c>
      <c r="BH4921">
        <v>0</v>
      </c>
      <c r="BI4921">
        <v>194</v>
      </c>
      <c r="BJ4921" s="2">
        <v>45944</v>
      </c>
      <c r="BK4921">
        <v>0</v>
      </c>
      <c r="BL4921" s="3" t="str">
        <f>VLOOKUP(O4921,DropDownList!$H$1:$I$7,2,FALSE)</f>
        <v>2022/23</v>
      </c>
      <c r="BM4921" s="3" t="str">
        <f t="shared" si="77"/>
        <v>VSUR</v>
      </c>
    </row>
    <row r="4922" spans="1:65" x14ac:dyDescent="0.2">
      <c r="A4922">
        <v>2025</v>
      </c>
      <c r="B4922">
        <v>10</v>
      </c>
      <c r="C4922" t="s">
        <v>216</v>
      </c>
      <c r="D4922" t="s">
        <v>225</v>
      </c>
      <c r="E4922" t="s">
        <v>40</v>
      </c>
      <c r="F4922">
        <v>9366</v>
      </c>
      <c r="G4922" t="s">
        <v>141</v>
      </c>
      <c r="H4922" t="s">
        <v>218</v>
      </c>
      <c r="I4922" t="s">
        <v>142</v>
      </c>
      <c r="J4922" s="1">
        <v>45931</v>
      </c>
      <c r="K4922" t="s">
        <v>253</v>
      </c>
      <c r="L4922">
        <v>3</v>
      </c>
      <c r="M4922" t="s">
        <v>429</v>
      </c>
      <c r="N4922" t="s">
        <v>145</v>
      </c>
      <c r="O4922" t="s">
        <v>156</v>
      </c>
      <c r="P4922" t="s">
        <v>150</v>
      </c>
      <c r="Q4922">
        <v>90454.17</v>
      </c>
      <c r="R4922">
        <v>1301</v>
      </c>
      <c r="S4922">
        <v>228327.02</v>
      </c>
      <c r="T4922">
        <v>33342.379999999997</v>
      </c>
      <c r="U4922">
        <v>560</v>
      </c>
      <c r="V4922">
        <v>282</v>
      </c>
      <c r="W4922">
        <v>53230.49</v>
      </c>
      <c r="X4922">
        <v>54520.49</v>
      </c>
      <c r="Y4922">
        <v>1143</v>
      </c>
      <c r="Z4922">
        <v>194984.64</v>
      </c>
      <c r="AA4922">
        <v>104530.47</v>
      </c>
      <c r="AB4922">
        <v>30820.19</v>
      </c>
      <c r="AC4922">
        <v>73710.28</v>
      </c>
      <c r="AD4922">
        <v>230</v>
      </c>
      <c r="AE4922">
        <v>52</v>
      </c>
      <c r="AF4922">
        <v>576</v>
      </c>
      <c r="AG4922">
        <v>178</v>
      </c>
      <c r="AH4922">
        <v>158</v>
      </c>
      <c r="AI4922">
        <v>382</v>
      </c>
      <c r="AJ4922">
        <v>170</v>
      </c>
      <c r="AK4922">
        <v>102</v>
      </c>
      <c r="AL4922">
        <v>10</v>
      </c>
      <c r="AM4922">
        <v>72</v>
      </c>
      <c r="AN4922">
        <v>9</v>
      </c>
      <c r="AO4922">
        <v>973</v>
      </c>
      <c r="AP4922">
        <v>4796</v>
      </c>
      <c r="AQ4922">
        <v>991</v>
      </c>
      <c r="AR4922">
        <v>0</v>
      </c>
      <c r="AS4922">
        <v>700</v>
      </c>
      <c r="AT4922">
        <v>193</v>
      </c>
      <c r="AU4922">
        <v>21</v>
      </c>
      <c r="AV4922">
        <v>8</v>
      </c>
      <c r="AW4922">
        <v>2</v>
      </c>
      <c r="AX4922">
        <v>0</v>
      </c>
      <c r="AY4922">
        <v>582</v>
      </c>
      <c r="AZ4922">
        <v>1331</v>
      </c>
      <c r="BA4922">
        <v>832</v>
      </c>
      <c r="BB4922">
        <v>41</v>
      </c>
      <c r="BC4922">
        <v>23</v>
      </c>
      <c r="BD4922">
        <v>4</v>
      </c>
      <c r="BE4922">
        <v>2</v>
      </c>
      <c r="BF4922">
        <v>984</v>
      </c>
      <c r="BG4922">
        <v>66503.149999999994</v>
      </c>
      <c r="BH4922">
        <v>7</v>
      </c>
      <c r="BI4922">
        <v>560</v>
      </c>
      <c r="BJ4922" s="2">
        <v>45944</v>
      </c>
      <c r="BK4922">
        <v>0</v>
      </c>
      <c r="BL4922" s="3" t="str">
        <f>VLOOKUP(O4922,DropDownList!$H$1:$I$7,2,FALSE)</f>
        <v>2023/24</v>
      </c>
      <c r="BM4922" s="3" t="str">
        <f t="shared" si="77"/>
        <v>FISCAL FINES</v>
      </c>
    </row>
    <row r="4923" spans="1:65" x14ac:dyDescent="0.2">
      <c r="A4923">
        <v>2025</v>
      </c>
      <c r="B4923">
        <v>10</v>
      </c>
      <c r="C4923" t="s">
        <v>216</v>
      </c>
      <c r="D4923" t="s">
        <v>225</v>
      </c>
      <c r="E4923" t="s">
        <v>40</v>
      </c>
      <c r="F4923">
        <v>9366</v>
      </c>
      <c r="G4923" t="s">
        <v>141</v>
      </c>
      <c r="H4923" t="s">
        <v>218</v>
      </c>
      <c r="I4923" t="s">
        <v>142</v>
      </c>
      <c r="J4923" s="1">
        <v>45931</v>
      </c>
      <c r="K4923" t="s">
        <v>253</v>
      </c>
      <c r="L4923">
        <v>3</v>
      </c>
      <c r="M4923" t="s">
        <v>429</v>
      </c>
      <c r="N4923" t="s">
        <v>145</v>
      </c>
      <c r="O4923" t="s">
        <v>147</v>
      </c>
      <c r="P4923" t="s">
        <v>146</v>
      </c>
      <c r="Q4923">
        <v>2855.1</v>
      </c>
      <c r="R4923">
        <v>723</v>
      </c>
      <c r="S4923">
        <v>11030</v>
      </c>
      <c r="T4923">
        <v>100</v>
      </c>
      <c r="U4923">
        <v>349</v>
      </c>
      <c r="V4923">
        <v>113</v>
      </c>
      <c r="W4923">
        <v>1655</v>
      </c>
      <c r="X4923">
        <v>1655</v>
      </c>
      <c r="Y4923">
        <v>0</v>
      </c>
      <c r="Z4923">
        <v>0</v>
      </c>
      <c r="AA4923">
        <v>8074.9</v>
      </c>
      <c r="AB4923">
        <v>0</v>
      </c>
      <c r="AC4923">
        <v>0</v>
      </c>
      <c r="AD4923">
        <v>110</v>
      </c>
      <c r="AE4923">
        <v>3</v>
      </c>
      <c r="AF4923">
        <v>520</v>
      </c>
      <c r="AG4923">
        <v>8</v>
      </c>
      <c r="AH4923">
        <v>7</v>
      </c>
      <c r="AI4923">
        <v>188</v>
      </c>
      <c r="AJ4923">
        <v>0</v>
      </c>
      <c r="AK4923">
        <v>0</v>
      </c>
      <c r="AL4923">
        <v>0</v>
      </c>
      <c r="AM4923">
        <v>0</v>
      </c>
      <c r="AN4923">
        <v>0</v>
      </c>
      <c r="AO4923">
        <v>500</v>
      </c>
      <c r="AP4923">
        <v>1835</v>
      </c>
      <c r="AQ4923">
        <v>467</v>
      </c>
      <c r="AR4923">
        <v>0</v>
      </c>
      <c r="AS4923">
        <v>265</v>
      </c>
      <c r="AT4923">
        <v>96</v>
      </c>
      <c r="AU4923">
        <v>11</v>
      </c>
      <c r="AV4923">
        <v>5</v>
      </c>
      <c r="AW4923">
        <v>3</v>
      </c>
      <c r="AX4923">
        <v>0</v>
      </c>
      <c r="AY4923">
        <v>186</v>
      </c>
      <c r="AZ4923">
        <v>434</v>
      </c>
      <c r="BA4923">
        <v>231</v>
      </c>
      <c r="BB4923">
        <v>47</v>
      </c>
      <c r="BC4923">
        <v>13</v>
      </c>
      <c r="BD4923">
        <v>1</v>
      </c>
      <c r="BE4923">
        <v>0</v>
      </c>
      <c r="BF4923">
        <v>719</v>
      </c>
      <c r="BG4923">
        <v>2820</v>
      </c>
      <c r="BH4923">
        <v>0</v>
      </c>
      <c r="BI4923">
        <v>348</v>
      </c>
      <c r="BJ4923" s="2">
        <v>45944</v>
      </c>
      <c r="BK4923">
        <v>0</v>
      </c>
      <c r="BL4923" s="3" t="str">
        <f>VLOOKUP(O4923,DropDownList!$H$1:$I$7,2,FALSE)</f>
        <v>2024/25</v>
      </c>
      <c r="BM4923" s="3" t="str">
        <f t="shared" si="77"/>
        <v>VSUR</v>
      </c>
    </row>
    <row r="4924" spans="1:65" x14ac:dyDescent="0.2">
      <c r="A4924">
        <v>2025</v>
      </c>
      <c r="B4924">
        <v>10</v>
      </c>
      <c r="C4924" t="s">
        <v>216</v>
      </c>
      <c r="D4924" t="s">
        <v>226</v>
      </c>
      <c r="E4924" t="s">
        <v>40</v>
      </c>
      <c r="F4924">
        <v>9772</v>
      </c>
      <c r="G4924" t="s">
        <v>158</v>
      </c>
      <c r="H4924" t="s">
        <v>218</v>
      </c>
      <c r="I4924" t="s">
        <v>142</v>
      </c>
      <c r="J4924" s="1">
        <v>45931</v>
      </c>
      <c r="K4924" t="s">
        <v>253</v>
      </c>
      <c r="L4924">
        <v>3</v>
      </c>
      <c r="M4924" t="s">
        <v>429</v>
      </c>
      <c r="N4924" t="s">
        <v>145</v>
      </c>
      <c r="O4924" t="s">
        <v>149</v>
      </c>
      <c r="P4924" t="s">
        <v>160</v>
      </c>
      <c r="Q4924">
        <v>105478.82</v>
      </c>
      <c r="R4924">
        <v>330</v>
      </c>
      <c r="S4924">
        <v>170245.83</v>
      </c>
      <c r="T4924">
        <v>11280</v>
      </c>
      <c r="U4924">
        <v>238</v>
      </c>
      <c r="V4924">
        <v>116</v>
      </c>
      <c r="W4924">
        <v>24163.99</v>
      </c>
      <c r="X4924">
        <v>44742.73</v>
      </c>
      <c r="Y4924">
        <v>0</v>
      </c>
      <c r="Z4924">
        <v>0</v>
      </c>
      <c r="AA4924">
        <v>53487.01</v>
      </c>
      <c r="AB4924">
        <v>7363.98</v>
      </c>
      <c r="AC4924">
        <v>42228.03</v>
      </c>
      <c r="AD4924">
        <v>74</v>
      </c>
      <c r="AE4924">
        <v>42</v>
      </c>
      <c r="AF4924">
        <v>69</v>
      </c>
      <c r="AG4924">
        <v>101</v>
      </c>
      <c r="AH4924">
        <v>22</v>
      </c>
      <c r="AI4924">
        <v>137</v>
      </c>
      <c r="AJ4924">
        <v>0</v>
      </c>
      <c r="AK4924">
        <v>0</v>
      </c>
      <c r="AL4924">
        <v>0</v>
      </c>
      <c r="AM4924">
        <v>0</v>
      </c>
      <c r="AN4924">
        <v>0</v>
      </c>
      <c r="AO4924">
        <v>232</v>
      </c>
      <c r="AP4924">
        <v>586</v>
      </c>
      <c r="AQ4924">
        <v>204</v>
      </c>
      <c r="AR4924">
        <v>0</v>
      </c>
      <c r="AS4924">
        <v>46</v>
      </c>
      <c r="AT4924">
        <v>19</v>
      </c>
      <c r="AU4924">
        <v>0</v>
      </c>
      <c r="AV4924">
        <v>0</v>
      </c>
      <c r="AW4924">
        <v>24</v>
      </c>
      <c r="AX4924">
        <v>0</v>
      </c>
      <c r="AY4924">
        <v>81</v>
      </c>
      <c r="AZ4924">
        <v>132</v>
      </c>
      <c r="BA4924">
        <v>35</v>
      </c>
      <c r="BB4924">
        <v>4</v>
      </c>
      <c r="BC4924">
        <v>1</v>
      </c>
      <c r="BD4924">
        <v>2</v>
      </c>
      <c r="BE4924">
        <v>0</v>
      </c>
      <c r="BF4924">
        <v>303</v>
      </c>
      <c r="BG4924">
        <v>55419.74</v>
      </c>
      <c r="BH4924">
        <v>1</v>
      </c>
      <c r="BI4924">
        <v>235</v>
      </c>
      <c r="BJ4924" s="2">
        <v>45944</v>
      </c>
      <c r="BK4924">
        <v>0</v>
      </c>
      <c r="BL4924" s="3" t="str">
        <f>VLOOKUP(O4924,DropDownList!$H$1:$I$7,2,FALSE)</f>
        <v>2025/26</v>
      </c>
      <c r="BM4924" s="3" t="str">
        <f t="shared" si="77"/>
        <v>SC COURT</v>
      </c>
    </row>
    <row r="4925" spans="1:65" x14ac:dyDescent="0.2">
      <c r="A4925">
        <v>2025</v>
      </c>
      <c r="B4925">
        <v>10</v>
      </c>
      <c r="C4925" t="s">
        <v>216</v>
      </c>
      <c r="D4925" t="s">
        <v>226</v>
      </c>
      <c r="E4925" t="s">
        <v>40</v>
      </c>
      <c r="F4925">
        <v>9772</v>
      </c>
      <c r="G4925" t="s">
        <v>158</v>
      </c>
      <c r="H4925" t="s">
        <v>218</v>
      </c>
      <c r="I4925" t="s">
        <v>142</v>
      </c>
      <c r="J4925" s="1">
        <v>45931</v>
      </c>
      <c r="K4925" t="s">
        <v>253</v>
      </c>
      <c r="L4925">
        <v>3</v>
      </c>
      <c r="M4925" t="s">
        <v>429</v>
      </c>
      <c r="N4925" t="s">
        <v>145</v>
      </c>
      <c r="O4925" t="s">
        <v>156</v>
      </c>
      <c r="P4925" t="s">
        <v>159</v>
      </c>
      <c r="Q4925">
        <v>33223.629999999997</v>
      </c>
      <c r="R4925">
        <v>21</v>
      </c>
      <c r="S4925">
        <v>452923.44</v>
      </c>
      <c r="T4925">
        <v>44304.11</v>
      </c>
      <c r="U4925">
        <v>6</v>
      </c>
      <c r="V4925">
        <v>3</v>
      </c>
      <c r="W4925">
        <v>25604.76</v>
      </c>
      <c r="X4925">
        <v>25604.76</v>
      </c>
      <c r="Y4925">
        <v>0</v>
      </c>
      <c r="Z4925">
        <v>0</v>
      </c>
      <c r="AA4925">
        <v>375395.7</v>
      </c>
      <c r="AB4925">
        <v>0</v>
      </c>
      <c r="AC4925">
        <v>0</v>
      </c>
      <c r="AD4925">
        <v>2</v>
      </c>
      <c r="AE4925">
        <v>1</v>
      </c>
      <c r="AF4925">
        <v>10</v>
      </c>
      <c r="AG4925">
        <v>3</v>
      </c>
      <c r="AH4925">
        <v>1</v>
      </c>
      <c r="AI4925">
        <v>2</v>
      </c>
      <c r="AJ4925">
        <v>0</v>
      </c>
      <c r="AK4925">
        <v>0</v>
      </c>
      <c r="AL4925">
        <v>0</v>
      </c>
      <c r="AM4925">
        <v>0</v>
      </c>
      <c r="AN4925">
        <v>0</v>
      </c>
      <c r="AO4925">
        <v>15</v>
      </c>
      <c r="AP4925">
        <v>22</v>
      </c>
      <c r="AQ4925">
        <v>14</v>
      </c>
      <c r="AR4925">
        <v>0</v>
      </c>
      <c r="AS4925">
        <v>0</v>
      </c>
      <c r="AT4925">
        <v>0</v>
      </c>
      <c r="AU4925">
        <v>0</v>
      </c>
      <c r="AV4925">
        <v>0</v>
      </c>
      <c r="AW4925">
        <v>0</v>
      </c>
      <c r="AX4925">
        <v>0</v>
      </c>
      <c r="AY4925">
        <v>0</v>
      </c>
      <c r="AZ4925">
        <v>0</v>
      </c>
      <c r="BA4925">
        <v>0</v>
      </c>
      <c r="BB4925">
        <v>0</v>
      </c>
      <c r="BC4925">
        <v>0</v>
      </c>
      <c r="BD4925">
        <v>0</v>
      </c>
      <c r="BE4925">
        <v>0</v>
      </c>
      <c r="BF4925">
        <v>0</v>
      </c>
      <c r="BG4925">
        <v>25561.13</v>
      </c>
      <c r="BH4925">
        <v>5</v>
      </c>
      <c r="BI4925">
        <v>0</v>
      </c>
      <c r="BJ4925" s="2">
        <v>45944</v>
      </c>
      <c r="BK4925">
        <v>0</v>
      </c>
      <c r="BL4925" s="3" t="str">
        <f>VLOOKUP(O4925,DropDownList!$H$1:$I$7,2,FALSE)</f>
        <v>2023/24</v>
      </c>
      <c r="BM4925" s="3" t="str">
        <f t="shared" si="77"/>
        <v>CONF</v>
      </c>
    </row>
    <row r="4926" spans="1:65" x14ac:dyDescent="0.2">
      <c r="A4926">
        <v>2025</v>
      </c>
      <c r="B4926">
        <v>10</v>
      </c>
      <c r="C4926" t="s">
        <v>216</v>
      </c>
      <c r="D4926" t="s">
        <v>226</v>
      </c>
      <c r="E4926" t="s">
        <v>40</v>
      </c>
      <c r="F4926">
        <v>9772</v>
      </c>
      <c r="G4926" t="s">
        <v>158</v>
      </c>
      <c r="H4926" t="s">
        <v>218</v>
      </c>
      <c r="I4926" t="s">
        <v>142</v>
      </c>
      <c r="J4926" s="1">
        <v>45931</v>
      </c>
      <c r="K4926" t="s">
        <v>253</v>
      </c>
      <c r="L4926">
        <v>3</v>
      </c>
      <c r="M4926" t="s">
        <v>429</v>
      </c>
      <c r="N4926" t="s">
        <v>145</v>
      </c>
      <c r="O4926" t="s">
        <v>156</v>
      </c>
      <c r="P4926" t="s">
        <v>161</v>
      </c>
      <c r="Q4926">
        <v>5363.44</v>
      </c>
      <c r="R4926">
        <v>1228</v>
      </c>
      <c r="S4926">
        <v>27772.5</v>
      </c>
      <c r="T4926">
        <v>2816.05</v>
      </c>
      <c r="U4926">
        <v>513</v>
      </c>
      <c r="V4926">
        <v>108</v>
      </c>
      <c r="W4926">
        <v>2227.81</v>
      </c>
      <c r="X4926">
        <v>2227.81</v>
      </c>
      <c r="Y4926">
        <v>0</v>
      </c>
      <c r="Z4926">
        <v>0</v>
      </c>
      <c r="AA4926">
        <v>19593.009999999998</v>
      </c>
      <c r="AB4926">
        <v>0</v>
      </c>
      <c r="AC4926">
        <v>0</v>
      </c>
      <c r="AD4926">
        <v>104</v>
      </c>
      <c r="AE4926">
        <v>4</v>
      </c>
      <c r="AF4926">
        <v>821</v>
      </c>
      <c r="AG4926">
        <v>13</v>
      </c>
      <c r="AH4926">
        <v>126</v>
      </c>
      <c r="AI4926">
        <v>266</v>
      </c>
      <c r="AJ4926">
        <v>0</v>
      </c>
      <c r="AK4926">
        <v>0</v>
      </c>
      <c r="AL4926">
        <v>0</v>
      </c>
      <c r="AM4926">
        <v>0</v>
      </c>
      <c r="AN4926">
        <v>0</v>
      </c>
      <c r="AO4926">
        <v>982</v>
      </c>
      <c r="AP4926">
        <v>4480</v>
      </c>
      <c r="AQ4926">
        <v>923</v>
      </c>
      <c r="AR4926">
        <v>3</v>
      </c>
      <c r="AS4926">
        <v>528</v>
      </c>
      <c r="AT4926">
        <v>421</v>
      </c>
      <c r="AU4926">
        <v>41</v>
      </c>
      <c r="AV4926">
        <v>14</v>
      </c>
      <c r="AW4926">
        <v>123</v>
      </c>
      <c r="AX4926">
        <v>0</v>
      </c>
      <c r="AY4926">
        <v>606</v>
      </c>
      <c r="AZ4926">
        <v>1033</v>
      </c>
      <c r="BA4926">
        <v>565</v>
      </c>
      <c r="BB4926">
        <v>76</v>
      </c>
      <c r="BC4926">
        <v>33</v>
      </c>
      <c r="BD4926">
        <v>15</v>
      </c>
      <c r="BE4926">
        <v>3</v>
      </c>
      <c r="BF4926">
        <v>1097</v>
      </c>
      <c r="BG4926">
        <v>5295</v>
      </c>
      <c r="BH4926">
        <v>2</v>
      </c>
      <c r="BI4926">
        <v>507</v>
      </c>
      <c r="BJ4926" s="2">
        <v>45944</v>
      </c>
      <c r="BK4926">
        <v>0</v>
      </c>
      <c r="BL4926" s="3" t="str">
        <f>VLOOKUP(O4926,DropDownList!$H$1:$I$7,2,FALSE)</f>
        <v>2023/24</v>
      </c>
      <c r="BM4926" s="3" t="str">
        <f t="shared" si="77"/>
        <v>VSUR</v>
      </c>
    </row>
    <row r="4927" spans="1:65" x14ac:dyDescent="0.2">
      <c r="A4927">
        <v>2025</v>
      </c>
      <c r="B4927">
        <v>10</v>
      </c>
      <c r="C4927" t="s">
        <v>216</v>
      </c>
      <c r="D4927" t="s">
        <v>226</v>
      </c>
      <c r="E4927" t="s">
        <v>40</v>
      </c>
      <c r="F4927">
        <v>9772</v>
      </c>
      <c r="G4927" t="s">
        <v>158</v>
      </c>
      <c r="H4927" t="s">
        <v>218</v>
      </c>
      <c r="I4927" t="s">
        <v>142</v>
      </c>
      <c r="J4927" s="1">
        <v>45931</v>
      </c>
      <c r="K4927" t="s">
        <v>253</v>
      </c>
      <c r="L4927">
        <v>3</v>
      </c>
      <c r="M4927" t="s">
        <v>429</v>
      </c>
      <c r="N4927" t="s">
        <v>145</v>
      </c>
      <c r="O4927" t="s">
        <v>147</v>
      </c>
      <c r="P4927" t="s">
        <v>160</v>
      </c>
      <c r="Q4927">
        <v>271501.01</v>
      </c>
      <c r="R4927">
        <v>1385</v>
      </c>
      <c r="S4927">
        <v>671578.15</v>
      </c>
      <c r="T4927">
        <v>78005.66</v>
      </c>
      <c r="U4927">
        <v>759</v>
      </c>
      <c r="V4927">
        <v>289</v>
      </c>
      <c r="W4927">
        <v>91362.52</v>
      </c>
      <c r="X4927">
        <v>121209.52</v>
      </c>
      <c r="Y4927">
        <v>0</v>
      </c>
      <c r="Z4927">
        <v>0</v>
      </c>
      <c r="AA4927">
        <v>322071.48</v>
      </c>
      <c r="AB4927">
        <v>30375.06</v>
      </c>
      <c r="AC4927">
        <v>272460.5</v>
      </c>
      <c r="AD4927">
        <v>160</v>
      </c>
      <c r="AE4927">
        <v>129</v>
      </c>
      <c r="AF4927">
        <v>477</v>
      </c>
      <c r="AG4927">
        <v>379</v>
      </c>
      <c r="AH4927">
        <v>144</v>
      </c>
      <c r="AI4927">
        <v>380</v>
      </c>
      <c r="AJ4927">
        <v>0</v>
      </c>
      <c r="AK4927">
        <v>0</v>
      </c>
      <c r="AL4927">
        <v>0</v>
      </c>
      <c r="AM4927">
        <v>0</v>
      </c>
      <c r="AN4927">
        <v>0</v>
      </c>
      <c r="AO4927">
        <v>1070</v>
      </c>
      <c r="AP4927">
        <v>3466</v>
      </c>
      <c r="AQ4927">
        <v>908</v>
      </c>
      <c r="AR4927">
        <v>1</v>
      </c>
      <c r="AS4927">
        <v>321</v>
      </c>
      <c r="AT4927">
        <v>167</v>
      </c>
      <c r="AU4927">
        <v>33</v>
      </c>
      <c r="AV4927">
        <v>12</v>
      </c>
      <c r="AW4927">
        <v>147</v>
      </c>
      <c r="AX4927">
        <v>0</v>
      </c>
      <c r="AY4927">
        <v>521</v>
      </c>
      <c r="AZ4927">
        <v>846</v>
      </c>
      <c r="BA4927">
        <v>336</v>
      </c>
      <c r="BB4927">
        <v>39</v>
      </c>
      <c r="BC4927">
        <v>19</v>
      </c>
      <c r="BD4927">
        <v>5</v>
      </c>
      <c r="BE4927">
        <v>0</v>
      </c>
      <c r="BF4927">
        <v>1230</v>
      </c>
      <c r="BG4927">
        <v>150250.5</v>
      </c>
      <c r="BH4927">
        <v>5</v>
      </c>
      <c r="BI4927">
        <v>747</v>
      </c>
      <c r="BJ4927" s="2">
        <v>45944</v>
      </c>
      <c r="BK4927">
        <v>0</v>
      </c>
      <c r="BL4927" s="3" t="str">
        <f>VLOOKUP(O4927,DropDownList!$H$1:$I$7,2,FALSE)</f>
        <v>2024/25</v>
      </c>
      <c r="BM4927" s="3" t="str">
        <f t="shared" si="77"/>
        <v>SC COURT</v>
      </c>
    </row>
    <row r="4928" spans="1:65" x14ac:dyDescent="0.2">
      <c r="A4928">
        <v>2025</v>
      </c>
      <c r="B4928">
        <v>10</v>
      </c>
      <c r="C4928" t="s">
        <v>216</v>
      </c>
      <c r="D4928" t="s">
        <v>226</v>
      </c>
      <c r="E4928" t="s">
        <v>40</v>
      </c>
      <c r="F4928">
        <v>9772</v>
      </c>
      <c r="G4928" t="s">
        <v>158</v>
      </c>
      <c r="H4928" t="s">
        <v>218</v>
      </c>
      <c r="I4928" t="s">
        <v>142</v>
      </c>
      <c r="J4928" s="1">
        <v>45931</v>
      </c>
      <c r="K4928" t="s">
        <v>253</v>
      </c>
      <c r="L4928">
        <v>3</v>
      </c>
      <c r="M4928" t="s">
        <v>429</v>
      </c>
      <c r="N4928" t="s">
        <v>145</v>
      </c>
      <c r="O4928" t="s">
        <v>149</v>
      </c>
      <c r="P4928" t="s">
        <v>161</v>
      </c>
      <c r="Q4928">
        <v>3065</v>
      </c>
      <c r="R4928">
        <v>304</v>
      </c>
      <c r="S4928">
        <v>7070</v>
      </c>
      <c r="T4928">
        <v>120</v>
      </c>
      <c r="U4928">
        <v>232</v>
      </c>
      <c r="V4928">
        <v>78</v>
      </c>
      <c r="W4928">
        <v>1745</v>
      </c>
      <c r="X4928">
        <v>1745</v>
      </c>
      <c r="Y4928">
        <v>0</v>
      </c>
      <c r="Z4928">
        <v>0</v>
      </c>
      <c r="AA4928">
        <v>3885</v>
      </c>
      <c r="AB4928">
        <v>0</v>
      </c>
      <c r="AC4928">
        <v>0</v>
      </c>
      <c r="AD4928">
        <v>77</v>
      </c>
      <c r="AE4928">
        <v>1</v>
      </c>
      <c r="AF4928">
        <v>155</v>
      </c>
      <c r="AG4928">
        <v>2</v>
      </c>
      <c r="AH4928">
        <v>6</v>
      </c>
      <c r="AI4928">
        <v>141</v>
      </c>
      <c r="AJ4928">
        <v>0</v>
      </c>
      <c r="AK4928">
        <v>0</v>
      </c>
      <c r="AL4928">
        <v>0</v>
      </c>
      <c r="AM4928">
        <v>0</v>
      </c>
      <c r="AN4928">
        <v>0</v>
      </c>
      <c r="AO4928">
        <v>212</v>
      </c>
      <c r="AP4928">
        <v>585</v>
      </c>
      <c r="AQ4928">
        <v>206</v>
      </c>
      <c r="AR4928">
        <v>0</v>
      </c>
      <c r="AS4928">
        <v>50</v>
      </c>
      <c r="AT4928">
        <v>18</v>
      </c>
      <c r="AU4928">
        <v>0</v>
      </c>
      <c r="AV4928">
        <v>0</v>
      </c>
      <c r="AW4928">
        <v>8</v>
      </c>
      <c r="AX4928">
        <v>0</v>
      </c>
      <c r="AY4928">
        <v>81</v>
      </c>
      <c r="AZ4928">
        <v>137</v>
      </c>
      <c r="BA4928">
        <v>39</v>
      </c>
      <c r="BB4928">
        <v>4</v>
      </c>
      <c r="BC4928">
        <v>1</v>
      </c>
      <c r="BD4928">
        <v>2</v>
      </c>
      <c r="BE4928">
        <v>0</v>
      </c>
      <c r="BF4928">
        <v>294</v>
      </c>
      <c r="BG4928">
        <v>3050</v>
      </c>
      <c r="BH4928">
        <v>0</v>
      </c>
      <c r="BI4928">
        <v>229</v>
      </c>
      <c r="BJ4928" s="2">
        <v>45944</v>
      </c>
      <c r="BK4928">
        <v>0</v>
      </c>
      <c r="BL4928" s="3" t="str">
        <f>VLOOKUP(O4928,DropDownList!$H$1:$I$7,2,FALSE)</f>
        <v>2025/26</v>
      </c>
      <c r="BM4928" s="3" t="str">
        <f t="shared" si="77"/>
        <v>VSUR</v>
      </c>
    </row>
    <row r="4929" spans="1:65" x14ac:dyDescent="0.2">
      <c r="A4929">
        <v>2025</v>
      </c>
      <c r="B4929">
        <v>10</v>
      </c>
      <c r="C4929" t="s">
        <v>216</v>
      </c>
      <c r="D4929" t="s">
        <v>226</v>
      </c>
      <c r="E4929" t="s">
        <v>40</v>
      </c>
      <c r="F4929">
        <v>9772</v>
      </c>
      <c r="G4929" t="s">
        <v>158</v>
      </c>
      <c r="H4929" t="s">
        <v>218</v>
      </c>
      <c r="I4929" t="s">
        <v>142</v>
      </c>
      <c r="J4929" s="1">
        <v>45931</v>
      </c>
      <c r="K4929" t="s">
        <v>253</v>
      </c>
      <c r="L4929">
        <v>3</v>
      </c>
      <c r="M4929" t="s">
        <v>429</v>
      </c>
      <c r="N4929" t="s">
        <v>145</v>
      </c>
      <c r="O4929" t="s">
        <v>155</v>
      </c>
      <c r="P4929" t="s">
        <v>161</v>
      </c>
      <c r="Q4929">
        <v>4998.92</v>
      </c>
      <c r="R4929">
        <v>1398</v>
      </c>
      <c r="S4929">
        <v>32005</v>
      </c>
      <c r="T4929">
        <v>3319.43</v>
      </c>
      <c r="U4929">
        <v>468</v>
      </c>
      <c r="V4929">
        <v>97</v>
      </c>
      <c r="W4929">
        <v>2165</v>
      </c>
      <c r="X4929">
        <v>2165</v>
      </c>
      <c r="Y4929">
        <v>0</v>
      </c>
      <c r="Z4929">
        <v>0</v>
      </c>
      <c r="AA4929">
        <v>23686.65</v>
      </c>
      <c r="AB4929">
        <v>0</v>
      </c>
      <c r="AC4929">
        <v>0</v>
      </c>
      <c r="AD4929">
        <v>96</v>
      </c>
      <c r="AE4929">
        <v>1</v>
      </c>
      <c r="AF4929">
        <v>1005</v>
      </c>
      <c r="AG4929">
        <v>7</v>
      </c>
      <c r="AH4929">
        <v>150</v>
      </c>
      <c r="AI4929">
        <v>235</v>
      </c>
      <c r="AJ4929">
        <v>0</v>
      </c>
      <c r="AK4929">
        <v>0</v>
      </c>
      <c r="AL4929">
        <v>0</v>
      </c>
      <c r="AM4929">
        <v>0</v>
      </c>
      <c r="AN4929">
        <v>0</v>
      </c>
      <c r="AO4929">
        <v>1112</v>
      </c>
      <c r="AP4929">
        <v>6084</v>
      </c>
      <c r="AQ4929">
        <v>1059</v>
      </c>
      <c r="AR4929">
        <v>8</v>
      </c>
      <c r="AS4929">
        <v>725</v>
      </c>
      <c r="AT4929">
        <v>811</v>
      </c>
      <c r="AU4929">
        <v>94</v>
      </c>
      <c r="AV4929">
        <v>35</v>
      </c>
      <c r="AW4929">
        <v>131</v>
      </c>
      <c r="AX4929">
        <v>0</v>
      </c>
      <c r="AY4929">
        <v>748</v>
      </c>
      <c r="AZ4929">
        <v>1291</v>
      </c>
      <c r="BA4929">
        <v>786</v>
      </c>
      <c r="BB4929">
        <v>109</v>
      </c>
      <c r="BC4929">
        <v>69</v>
      </c>
      <c r="BD4929">
        <v>34</v>
      </c>
      <c r="BE4929">
        <v>4</v>
      </c>
      <c r="BF4929">
        <v>1255</v>
      </c>
      <c r="BG4929">
        <v>4925</v>
      </c>
      <c r="BH4929">
        <v>1</v>
      </c>
      <c r="BI4929">
        <v>453</v>
      </c>
      <c r="BJ4929" s="2">
        <v>45944</v>
      </c>
      <c r="BK4929">
        <v>0</v>
      </c>
      <c r="BL4929" s="3" t="str">
        <f>VLOOKUP(O4929,DropDownList!$H$1:$I$7,2,FALSE)</f>
        <v>2022/23</v>
      </c>
      <c r="BM4929" s="3" t="str">
        <f t="shared" si="77"/>
        <v>VSUR</v>
      </c>
    </row>
    <row r="4930" spans="1:65" x14ac:dyDescent="0.2">
      <c r="A4930">
        <v>2025</v>
      </c>
      <c r="B4930">
        <v>10</v>
      </c>
      <c r="C4930" t="s">
        <v>216</v>
      </c>
      <c r="D4930" t="s">
        <v>226</v>
      </c>
      <c r="E4930" t="s">
        <v>40</v>
      </c>
      <c r="F4930">
        <v>9772</v>
      </c>
      <c r="G4930" t="s">
        <v>158</v>
      </c>
      <c r="H4930" t="s">
        <v>218</v>
      </c>
      <c r="I4930" t="s">
        <v>142</v>
      </c>
      <c r="J4930" s="1">
        <v>45931</v>
      </c>
      <c r="K4930" t="s">
        <v>253</v>
      </c>
      <c r="L4930">
        <v>3</v>
      </c>
      <c r="M4930" t="s">
        <v>429</v>
      </c>
      <c r="N4930" t="s">
        <v>145</v>
      </c>
      <c r="O4930" t="s">
        <v>147</v>
      </c>
      <c r="P4930" t="s">
        <v>161</v>
      </c>
      <c r="Q4930">
        <v>7759.08</v>
      </c>
      <c r="R4930">
        <v>1256</v>
      </c>
      <c r="S4930">
        <v>28395</v>
      </c>
      <c r="T4930">
        <v>1520</v>
      </c>
      <c r="U4930">
        <v>731</v>
      </c>
      <c r="V4930">
        <v>165</v>
      </c>
      <c r="W4930">
        <v>3555</v>
      </c>
      <c r="X4930">
        <v>3610</v>
      </c>
      <c r="Y4930">
        <v>0</v>
      </c>
      <c r="Z4930">
        <v>0</v>
      </c>
      <c r="AA4930">
        <v>19115.919999999998</v>
      </c>
      <c r="AB4930">
        <v>0</v>
      </c>
      <c r="AC4930">
        <v>0</v>
      </c>
      <c r="AD4930">
        <v>162</v>
      </c>
      <c r="AE4930">
        <v>3</v>
      </c>
      <c r="AF4930">
        <v>796</v>
      </c>
      <c r="AG4930">
        <v>12</v>
      </c>
      <c r="AH4930">
        <v>62</v>
      </c>
      <c r="AI4930">
        <v>386</v>
      </c>
      <c r="AJ4930">
        <v>0</v>
      </c>
      <c r="AK4930">
        <v>0</v>
      </c>
      <c r="AL4930">
        <v>0</v>
      </c>
      <c r="AM4930">
        <v>0</v>
      </c>
      <c r="AN4930">
        <v>0</v>
      </c>
      <c r="AO4930">
        <v>956</v>
      </c>
      <c r="AP4930">
        <v>3316</v>
      </c>
      <c r="AQ4930">
        <v>890</v>
      </c>
      <c r="AR4930">
        <v>0</v>
      </c>
      <c r="AS4930">
        <v>314</v>
      </c>
      <c r="AT4930">
        <v>165</v>
      </c>
      <c r="AU4930">
        <v>33</v>
      </c>
      <c r="AV4930">
        <v>12</v>
      </c>
      <c r="AW4930">
        <v>63</v>
      </c>
      <c r="AX4930">
        <v>0</v>
      </c>
      <c r="AY4930">
        <v>511</v>
      </c>
      <c r="AZ4930">
        <v>829</v>
      </c>
      <c r="BA4930">
        <v>330</v>
      </c>
      <c r="BB4930">
        <v>37</v>
      </c>
      <c r="BC4930">
        <v>17</v>
      </c>
      <c r="BD4930">
        <v>5</v>
      </c>
      <c r="BE4930">
        <v>0</v>
      </c>
      <c r="BF4930">
        <v>1187</v>
      </c>
      <c r="BG4930">
        <v>7570</v>
      </c>
      <c r="BH4930">
        <v>0</v>
      </c>
      <c r="BI4930">
        <v>723</v>
      </c>
      <c r="BJ4930" s="2">
        <v>45944</v>
      </c>
      <c r="BK4930">
        <v>0</v>
      </c>
      <c r="BL4930" s="3" t="str">
        <f>VLOOKUP(O4930,DropDownList!$H$1:$I$7,2,FALSE)</f>
        <v>2024/25</v>
      </c>
      <c r="BM4930" s="3" t="str">
        <f t="shared" si="77"/>
        <v>VSUR</v>
      </c>
    </row>
    <row r="4931" spans="1:65" x14ac:dyDescent="0.2">
      <c r="A4931">
        <v>2025</v>
      </c>
      <c r="B4931">
        <v>10</v>
      </c>
      <c r="C4931" t="s">
        <v>216</v>
      </c>
      <c r="D4931" t="s">
        <v>226</v>
      </c>
      <c r="E4931" t="s">
        <v>40</v>
      </c>
      <c r="F4931">
        <v>9772</v>
      </c>
      <c r="G4931" t="s">
        <v>158</v>
      </c>
      <c r="H4931" t="s">
        <v>218</v>
      </c>
      <c r="I4931" t="s">
        <v>142</v>
      </c>
      <c r="J4931" s="1">
        <v>45931</v>
      </c>
      <c r="K4931" t="s">
        <v>253</v>
      </c>
      <c r="L4931">
        <v>3</v>
      </c>
      <c r="M4931" t="s">
        <v>429</v>
      </c>
      <c r="N4931" t="s">
        <v>145</v>
      </c>
      <c r="O4931" t="s">
        <v>155</v>
      </c>
      <c r="P4931" t="s">
        <v>160</v>
      </c>
      <c r="Q4931">
        <v>173009.31</v>
      </c>
      <c r="R4931">
        <v>1556</v>
      </c>
      <c r="S4931">
        <v>757043.08</v>
      </c>
      <c r="T4931">
        <v>118337.48</v>
      </c>
      <c r="U4931">
        <v>507</v>
      </c>
      <c r="V4931">
        <v>188</v>
      </c>
      <c r="W4931">
        <v>79863.009999999995</v>
      </c>
      <c r="X4931">
        <v>83745.63</v>
      </c>
      <c r="Y4931">
        <v>0</v>
      </c>
      <c r="Z4931">
        <v>0</v>
      </c>
      <c r="AA4931">
        <v>465696.29</v>
      </c>
      <c r="AB4931">
        <v>75548.75</v>
      </c>
      <c r="AC4931">
        <v>366310.89</v>
      </c>
      <c r="AD4931">
        <v>98</v>
      </c>
      <c r="AE4931">
        <v>90</v>
      </c>
      <c r="AF4931">
        <v>821</v>
      </c>
      <c r="AG4931">
        <v>274</v>
      </c>
      <c r="AH4931">
        <v>193</v>
      </c>
      <c r="AI4931">
        <v>233</v>
      </c>
      <c r="AJ4931">
        <v>0</v>
      </c>
      <c r="AK4931">
        <v>0</v>
      </c>
      <c r="AL4931">
        <v>0</v>
      </c>
      <c r="AM4931">
        <v>0</v>
      </c>
      <c r="AN4931">
        <v>0</v>
      </c>
      <c r="AO4931">
        <v>1239</v>
      </c>
      <c r="AP4931">
        <v>6552</v>
      </c>
      <c r="AQ4931">
        <v>1138</v>
      </c>
      <c r="AR4931">
        <v>14</v>
      </c>
      <c r="AS4931">
        <v>770</v>
      </c>
      <c r="AT4931">
        <v>897</v>
      </c>
      <c r="AU4931">
        <v>98</v>
      </c>
      <c r="AV4931">
        <v>36</v>
      </c>
      <c r="AW4931">
        <v>169</v>
      </c>
      <c r="AX4931">
        <v>0</v>
      </c>
      <c r="AY4931">
        <v>799</v>
      </c>
      <c r="AZ4931">
        <v>1372</v>
      </c>
      <c r="BA4931">
        <v>838</v>
      </c>
      <c r="BB4931">
        <v>117</v>
      </c>
      <c r="BC4931">
        <v>74</v>
      </c>
      <c r="BD4931">
        <v>37</v>
      </c>
      <c r="BE4931">
        <v>4</v>
      </c>
      <c r="BF4931">
        <v>1366</v>
      </c>
      <c r="BG4931">
        <v>89104.9</v>
      </c>
      <c r="BH4931">
        <v>35</v>
      </c>
      <c r="BI4931">
        <v>488</v>
      </c>
      <c r="BJ4931" s="2">
        <v>45944</v>
      </c>
      <c r="BK4931">
        <v>0</v>
      </c>
      <c r="BL4931" s="3" t="str">
        <f>VLOOKUP(O4931,DropDownList!$H$1:$I$7,2,FALSE)</f>
        <v>2022/23</v>
      </c>
      <c r="BM4931" s="3" t="str">
        <f t="shared" si="77"/>
        <v>SC COURT</v>
      </c>
    </row>
    <row r="4932" spans="1:65" x14ac:dyDescent="0.2">
      <c r="A4932">
        <v>2025</v>
      </c>
      <c r="B4932">
        <v>10</v>
      </c>
      <c r="C4932" t="s">
        <v>216</v>
      </c>
      <c r="D4932" t="s">
        <v>226</v>
      </c>
      <c r="E4932" t="s">
        <v>40</v>
      </c>
      <c r="F4932">
        <v>9772</v>
      </c>
      <c r="G4932" t="s">
        <v>158</v>
      </c>
      <c r="H4932" t="s">
        <v>218</v>
      </c>
      <c r="I4932" t="s">
        <v>142</v>
      </c>
      <c r="J4932" s="1">
        <v>45931</v>
      </c>
      <c r="K4932" t="s">
        <v>253</v>
      </c>
      <c r="L4932">
        <v>3</v>
      </c>
      <c r="M4932" t="s">
        <v>429</v>
      </c>
      <c r="N4932" t="s">
        <v>145</v>
      </c>
      <c r="O4932" t="s">
        <v>156</v>
      </c>
      <c r="P4932" t="s">
        <v>160</v>
      </c>
      <c r="Q4932">
        <v>214035.08</v>
      </c>
      <c r="R4932">
        <v>1408</v>
      </c>
      <c r="S4932">
        <v>688543.08</v>
      </c>
      <c r="T4932">
        <v>90676.06</v>
      </c>
      <c r="U4932">
        <v>562</v>
      </c>
      <c r="V4932">
        <v>205</v>
      </c>
      <c r="W4932">
        <v>81744.13</v>
      </c>
      <c r="X4932">
        <v>104499.13</v>
      </c>
      <c r="Y4932">
        <v>0</v>
      </c>
      <c r="Z4932">
        <v>0</v>
      </c>
      <c r="AA4932">
        <v>383831.94</v>
      </c>
      <c r="AB4932">
        <v>67582.039999999994</v>
      </c>
      <c r="AC4932">
        <v>296546.89</v>
      </c>
      <c r="AD4932">
        <v>112</v>
      </c>
      <c r="AE4932">
        <v>93</v>
      </c>
      <c r="AF4932">
        <v>642</v>
      </c>
      <c r="AG4932">
        <v>298</v>
      </c>
      <c r="AH4932">
        <v>188</v>
      </c>
      <c r="AI4932">
        <v>264</v>
      </c>
      <c r="AJ4932">
        <v>0</v>
      </c>
      <c r="AK4932">
        <v>0</v>
      </c>
      <c r="AL4932">
        <v>0</v>
      </c>
      <c r="AM4932">
        <v>0</v>
      </c>
      <c r="AN4932">
        <v>0</v>
      </c>
      <c r="AO4932">
        <v>1134</v>
      </c>
      <c r="AP4932">
        <v>4924</v>
      </c>
      <c r="AQ4932">
        <v>994</v>
      </c>
      <c r="AR4932">
        <v>4</v>
      </c>
      <c r="AS4932">
        <v>586</v>
      </c>
      <c r="AT4932">
        <v>463</v>
      </c>
      <c r="AU4932">
        <v>44</v>
      </c>
      <c r="AV4932">
        <v>14</v>
      </c>
      <c r="AW4932">
        <v>186</v>
      </c>
      <c r="AX4932">
        <v>0</v>
      </c>
      <c r="AY4932">
        <v>650</v>
      </c>
      <c r="AZ4932">
        <v>1122</v>
      </c>
      <c r="BA4932">
        <v>623</v>
      </c>
      <c r="BB4932">
        <v>82</v>
      </c>
      <c r="BC4932">
        <v>36</v>
      </c>
      <c r="BD4932">
        <v>17</v>
      </c>
      <c r="BE4932">
        <v>3</v>
      </c>
      <c r="BF4932">
        <v>1209</v>
      </c>
      <c r="BG4932">
        <v>101976</v>
      </c>
      <c r="BH4932">
        <v>16</v>
      </c>
      <c r="BI4932">
        <v>554</v>
      </c>
      <c r="BJ4932" s="2">
        <v>45944</v>
      </c>
      <c r="BK4932">
        <v>0</v>
      </c>
      <c r="BL4932" s="3" t="str">
        <f>VLOOKUP(O4932,DropDownList!$H$1:$I$7,2,FALSE)</f>
        <v>2023/24</v>
      </c>
      <c r="BM4932" s="3" t="str">
        <f t="shared" si="77"/>
        <v>SC COURT</v>
      </c>
    </row>
    <row r="4933" spans="1:65" x14ac:dyDescent="0.2">
      <c r="A4933">
        <v>2025</v>
      </c>
      <c r="B4933">
        <v>10</v>
      </c>
      <c r="C4933" t="s">
        <v>216</v>
      </c>
      <c r="D4933" t="s">
        <v>226</v>
      </c>
      <c r="E4933" t="s">
        <v>40</v>
      </c>
      <c r="F4933">
        <v>9772</v>
      </c>
      <c r="G4933" t="s">
        <v>158</v>
      </c>
      <c r="H4933" t="s">
        <v>218</v>
      </c>
      <c r="I4933" t="s">
        <v>142</v>
      </c>
      <c r="J4933" s="1">
        <v>45931</v>
      </c>
      <c r="K4933" t="s">
        <v>253</v>
      </c>
      <c r="L4933">
        <v>3</v>
      </c>
      <c r="M4933" t="s">
        <v>429</v>
      </c>
      <c r="N4933" t="s">
        <v>145</v>
      </c>
      <c r="O4933" t="s">
        <v>155</v>
      </c>
      <c r="P4933" t="s">
        <v>159</v>
      </c>
      <c r="Q4933">
        <v>189038.84</v>
      </c>
      <c r="R4933">
        <v>14</v>
      </c>
      <c r="S4933">
        <v>487096.51</v>
      </c>
      <c r="T4933">
        <v>599.96</v>
      </c>
      <c r="U4933">
        <v>3</v>
      </c>
      <c r="V4933">
        <v>1</v>
      </c>
      <c r="W4933">
        <v>128900</v>
      </c>
      <c r="X4933">
        <v>129450</v>
      </c>
      <c r="Y4933">
        <v>0</v>
      </c>
      <c r="Z4933">
        <v>0</v>
      </c>
      <c r="AA4933">
        <v>297457.71000000002</v>
      </c>
      <c r="AB4933">
        <v>0</v>
      </c>
      <c r="AC4933">
        <v>0</v>
      </c>
      <c r="AD4933">
        <v>0</v>
      </c>
      <c r="AE4933">
        <v>1</v>
      </c>
      <c r="AF4933">
        <v>8</v>
      </c>
      <c r="AG4933">
        <v>3</v>
      </c>
      <c r="AH4933">
        <v>1</v>
      </c>
      <c r="AI4933">
        <v>0</v>
      </c>
      <c r="AJ4933">
        <v>0</v>
      </c>
      <c r="AK4933">
        <v>0</v>
      </c>
      <c r="AL4933">
        <v>0</v>
      </c>
      <c r="AM4933">
        <v>0</v>
      </c>
      <c r="AN4933">
        <v>0</v>
      </c>
      <c r="AO4933">
        <v>9</v>
      </c>
      <c r="AP4933">
        <v>14</v>
      </c>
      <c r="AQ4933">
        <v>8</v>
      </c>
      <c r="AR4933">
        <v>0</v>
      </c>
      <c r="AS4933">
        <v>0</v>
      </c>
      <c r="AT4933">
        <v>1</v>
      </c>
      <c r="AU4933">
        <v>3</v>
      </c>
      <c r="AV4933">
        <v>0</v>
      </c>
      <c r="AW4933">
        <v>0</v>
      </c>
      <c r="AX4933">
        <v>0</v>
      </c>
      <c r="AY4933">
        <v>0</v>
      </c>
      <c r="AZ4933">
        <v>0</v>
      </c>
      <c r="BA4933">
        <v>0</v>
      </c>
      <c r="BB4933">
        <v>0</v>
      </c>
      <c r="BC4933">
        <v>0</v>
      </c>
      <c r="BD4933">
        <v>0</v>
      </c>
      <c r="BE4933">
        <v>0</v>
      </c>
      <c r="BF4933">
        <v>0</v>
      </c>
      <c r="BG4933">
        <v>0</v>
      </c>
      <c r="BH4933">
        <v>2</v>
      </c>
      <c r="BI4933">
        <v>0</v>
      </c>
      <c r="BJ4933" s="2">
        <v>45944</v>
      </c>
      <c r="BK4933">
        <v>0</v>
      </c>
      <c r="BL4933" s="3" t="str">
        <f>VLOOKUP(O4933,DropDownList!$H$1:$I$7,2,FALSE)</f>
        <v>2022/23</v>
      </c>
      <c r="BM4933" s="3" t="str">
        <f t="shared" si="77"/>
        <v>CONF</v>
      </c>
    </row>
    <row r="4934" spans="1:65" x14ac:dyDescent="0.2">
      <c r="A4934">
        <v>2025</v>
      </c>
      <c r="B4934">
        <v>10</v>
      </c>
      <c r="C4934" t="s">
        <v>216</v>
      </c>
      <c r="D4934" t="s">
        <v>226</v>
      </c>
      <c r="E4934" t="s">
        <v>40</v>
      </c>
      <c r="F4934">
        <v>9772</v>
      </c>
      <c r="G4934" t="s">
        <v>158</v>
      </c>
      <c r="H4934" t="s">
        <v>218</v>
      </c>
      <c r="I4934" t="s">
        <v>142</v>
      </c>
      <c r="J4934" s="1">
        <v>45931</v>
      </c>
      <c r="K4934" t="s">
        <v>253</v>
      </c>
      <c r="L4934">
        <v>3</v>
      </c>
      <c r="M4934" t="s">
        <v>429</v>
      </c>
      <c r="N4934" t="s">
        <v>145</v>
      </c>
      <c r="O4934" t="s">
        <v>147</v>
      </c>
      <c r="P4934" t="s">
        <v>159</v>
      </c>
      <c r="Q4934">
        <v>446584.22</v>
      </c>
      <c r="R4934">
        <v>29</v>
      </c>
      <c r="S4934">
        <v>1733002.2</v>
      </c>
      <c r="T4934">
        <v>702541.89</v>
      </c>
      <c r="U4934">
        <v>8</v>
      </c>
      <c r="V4934">
        <v>4</v>
      </c>
      <c r="W4934">
        <v>341728.79</v>
      </c>
      <c r="X4934">
        <v>379808.38</v>
      </c>
      <c r="Y4934">
        <v>0</v>
      </c>
      <c r="Z4934">
        <v>0</v>
      </c>
      <c r="AA4934">
        <v>583876.09</v>
      </c>
      <c r="AB4934">
        <v>0</v>
      </c>
      <c r="AC4934">
        <v>0</v>
      </c>
      <c r="AD4934">
        <v>0</v>
      </c>
      <c r="AE4934">
        <v>4</v>
      </c>
      <c r="AF4934">
        <v>11</v>
      </c>
      <c r="AG4934">
        <v>8</v>
      </c>
      <c r="AH4934">
        <v>0</v>
      </c>
      <c r="AI4934">
        <v>0</v>
      </c>
      <c r="AJ4934">
        <v>0</v>
      </c>
      <c r="AK4934">
        <v>0</v>
      </c>
      <c r="AL4934">
        <v>0</v>
      </c>
      <c r="AM4934">
        <v>0</v>
      </c>
      <c r="AN4934">
        <v>0</v>
      </c>
      <c r="AO4934">
        <v>16</v>
      </c>
      <c r="AP4934">
        <v>20</v>
      </c>
      <c r="AQ4934">
        <v>13</v>
      </c>
      <c r="AR4934">
        <v>0</v>
      </c>
      <c r="AS4934">
        <v>0</v>
      </c>
      <c r="AT4934">
        <v>0</v>
      </c>
      <c r="AU4934">
        <v>2</v>
      </c>
      <c r="AV4934">
        <v>1</v>
      </c>
      <c r="AW4934">
        <v>0</v>
      </c>
      <c r="AX4934">
        <v>0</v>
      </c>
      <c r="AY4934">
        <v>0</v>
      </c>
      <c r="AZ4934">
        <v>0</v>
      </c>
      <c r="BA4934">
        <v>0</v>
      </c>
      <c r="BB4934">
        <v>0</v>
      </c>
      <c r="BC4934">
        <v>0</v>
      </c>
      <c r="BD4934">
        <v>0</v>
      </c>
      <c r="BE4934">
        <v>0</v>
      </c>
      <c r="BF4934">
        <v>0</v>
      </c>
      <c r="BG4934">
        <v>0</v>
      </c>
      <c r="BH4934">
        <v>10</v>
      </c>
      <c r="BI4934">
        <v>0</v>
      </c>
      <c r="BJ4934" s="2">
        <v>45944</v>
      </c>
      <c r="BK4934">
        <v>0</v>
      </c>
      <c r="BL4934" s="3" t="str">
        <f>VLOOKUP(O4934,DropDownList!$H$1:$I$7,2,FALSE)</f>
        <v>2024/25</v>
      </c>
      <c r="BM4934" s="3" t="str">
        <f t="shared" si="77"/>
        <v>CONF</v>
      </c>
    </row>
    <row r="4935" spans="1:65" x14ac:dyDescent="0.2">
      <c r="A4935">
        <v>2025</v>
      </c>
      <c r="B4935">
        <v>10</v>
      </c>
      <c r="C4935" t="s">
        <v>216</v>
      </c>
      <c r="D4935" t="s">
        <v>226</v>
      </c>
      <c r="E4935" t="s">
        <v>40</v>
      </c>
      <c r="F4935">
        <v>9772</v>
      </c>
      <c r="G4935" t="s">
        <v>158</v>
      </c>
      <c r="H4935" t="s">
        <v>218</v>
      </c>
      <c r="I4935" t="s">
        <v>142</v>
      </c>
      <c r="J4935" s="1">
        <v>45931</v>
      </c>
      <c r="K4935" t="s">
        <v>253</v>
      </c>
      <c r="L4935">
        <v>3</v>
      </c>
      <c r="M4935" t="s">
        <v>429</v>
      </c>
      <c r="N4935" t="s">
        <v>145</v>
      </c>
      <c r="O4935" t="s">
        <v>149</v>
      </c>
      <c r="P4935" t="s">
        <v>159</v>
      </c>
      <c r="Q4935">
        <v>41.23</v>
      </c>
      <c r="R4935">
        <v>2</v>
      </c>
      <c r="S4935">
        <v>4376</v>
      </c>
      <c r="T4935">
        <v>0</v>
      </c>
      <c r="U4935">
        <v>1</v>
      </c>
      <c r="V4935">
        <v>0</v>
      </c>
      <c r="W4935">
        <v>0</v>
      </c>
      <c r="X4935">
        <v>0</v>
      </c>
      <c r="Y4935">
        <v>0</v>
      </c>
      <c r="Z4935">
        <v>0</v>
      </c>
      <c r="AA4935">
        <v>4334.7700000000004</v>
      </c>
      <c r="AB4935">
        <v>0</v>
      </c>
      <c r="AC4935">
        <v>0</v>
      </c>
      <c r="AD4935">
        <v>0</v>
      </c>
      <c r="AE4935">
        <v>0</v>
      </c>
      <c r="AF4935">
        <v>1</v>
      </c>
      <c r="AG4935">
        <v>1</v>
      </c>
      <c r="AH4935">
        <v>0</v>
      </c>
      <c r="AI4935">
        <v>0</v>
      </c>
      <c r="AJ4935">
        <v>0</v>
      </c>
      <c r="AK4935">
        <v>0</v>
      </c>
      <c r="AL4935">
        <v>0</v>
      </c>
      <c r="AM4935">
        <v>0</v>
      </c>
      <c r="AN4935">
        <v>0</v>
      </c>
      <c r="AO4935">
        <v>2</v>
      </c>
      <c r="AP4935">
        <v>3</v>
      </c>
      <c r="AQ4935">
        <v>2</v>
      </c>
      <c r="AR4935">
        <v>0</v>
      </c>
      <c r="AS4935">
        <v>0</v>
      </c>
      <c r="AT4935">
        <v>0</v>
      </c>
      <c r="AU4935">
        <v>0</v>
      </c>
      <c r="AV4935">
        <v>0</v>
      </c>
      <c r="AW4935">
        <v>0</v>
      </c>
      <c r="AX4935">
        <v>0</v>
      </c>
      <c r="AY4935">
        <v>0</v>
      </c>
      <c r="AZ4935">
        <v>0</v>
      </c>
      <c r="BA4935">
        <v>0</v>
      </c>
      <c r="BB4935">
        <v>0</v>
      </c>
      <c r="BC4935">
        <v>0</v>
      </c>
      <c r="BD4935">
        <v>0</v>
      </c>
      <c r="BE4935">
        <v>0</v>
      </c>
      <c r="BF4935">
        <v>0</v>
      </c>
      <c r="BG4935">
        <v>0</v>
      </c>
      <c r="BH4935">
        <v>0</v>
      </c>
      <c r="BI4935">
        <v>0</v>
      </c>
      <c r="BJ4935" s="2">
        <v>45944</v>
      </c>
      <c r="BK4935">
        <v>0</v>
      </c>
      <c r="BL4935" s="3" t="str">
        <f>VLOOKUP(O4935,DropDownList!$H$1:$I$7,2,FALSE)</f>
        <v>2025/26</v>
      </c>
      <c r="BM4935" s="3" t="str">
        <f t="shared" si="77"/>
        <v>CONF</v>
      </c>
    </row>
    <row r="4936" spans="1:65" x14ac:dyDescent="0.2">
      <c r="A4936">
        <v>2025</v>
      </c>
      <c r="B4936">
        <v>10</v>
      </c>
      <c r="C4936" t="s">
        <v>216</v>
      </c>
      <c r="D4936" t="s">
        <v>227</v>
      </c>
      <c r="E4936" t="s">
        <v>41</v>
      </c>
      <c r="F4936">
        <v>9367</v>
      </c>
      <c r="G4936" t="s">
        <v>141</v>
      </c>
      <c r="H4936" t="s">
        <v>218</v>
      </c>
      <c r="I4936" t="s">
        <v>142</v>
      </c>
      <c r="J4936" s="1">
        <v>45931</v>
      </c>
      <c r="K4936" t="s">
        <v>253</v>
      </c>
      <c r="L4936">
        <v>3</v>
      </c>
      <c r="M4936" t="s">
        <v>429</v>
      </c>
      <c r="N4936" t="s">
        <v>145</v>
      </c>
      <c r="O4936" t="s">
        <v>149</v>
      </c>
      <c r="P4936" t="s">
        <v>148</v>
      </c>
      <c r="Q4936">
        <v>435</v>
      </c>
      <c r="R4936">
        <v>10</v>
      </c>
      <c r="S4936">
        <v>600</v>
      </c>
      <c r="T4936">
        <v>0</v>
      </c>
      <c r="U4936">
        <v>8</v>
      </c>
      <c r="V4936">
        <v>1</v>
      </c>
      <c r="W4936">
        <v>60</v>
      </c>
      <c r="X4936">
        <v>60</v>
      </c>
      <c r="Y4936">
        <v>0</v>
      </c>
      <c r="Z4936">
        <v>0</v>
      </c>
      <c r="AA4936">
        <v>165</v>
      </c>
      <c r="AB4936">
        <v>0</v>
      </c>
      <c r="AC4936">
        <v>165</v>
      </c>
      <c r="AD4936">
        <v>1</v>
      </c>
      <c r="AE4936">
        <v>0</v>
      </c>
      <c r="AF4936">
        <v>2</v>
      </c>
      <c r="AG4936">
        <v>1</v>
      </c>
      <c r="AH4936">
        <v>0</v>
      </c>
      <c r="AI4936">
        <v>7</v>
      </c>
      <c r="AJ4936">
        <v>0</v>
      </c>
      <c r="AK4936">
        <v>0</v>
      </c>
      <c r="AL4936">
        <v>0</v>
      </c>
      <c r="AM4936">
        <v>0</v>
      </c>
      <c r="AN4936">
        <v>0</v>
      </c>
      <c r="AO4936">
        <v>9</v>
      </c>
      <c r="AP4936">
        <v>27</v>
      </c>
      <c r="AQ4936">
        <v>9</v>
      </c>
      <c r="AR4936">
        <v>0</v>
      </c>
      <c r="AS4936">
        <v>0</v>
      </c>
      <c r="AT4936">
        <v>0</v>
      </c>
      <c r="AU4936">
        <v>0</v>
      </c>
      <c r="AV4936">
        <v>0</v>
      </c>
      <c r="AW4936">
        <v>0</v>
      </c>
      <c r="AX4936">
        <v>0</v>
      </c>
      <c r="AY4936">
        <v>7</v>
      </c>
      <c r="AZ4936">
        <v>8</v>
      </c>
      <c r="BA4936">
        <v>1</v>
      </c>
      <c r="BB4936">
        <v>0</v>
      </c>
      <c r="BC4936">
        <v>0</v>
      </c>
      <c r="BD4936">
        <v>0</v>
      </c>
      <c r="BE4936">
        <v>0</v>
      </c>
      <c r="BF4936">
        <v>10</v>
      </c>
      <c r="BG4936">
        <v>420</v>
      </c>
      <c r="BH4936">
        <v>0</v>
      </c>
      <c r="BI4936">
        <v>8</v>
      </c>
      <c r="BJ4936" s="2">
        <v>45944</v>
      </c>
      <c r="BK4936">
        <v>0</v>
      </c>
      <c r="BL4936" s="3" t="str">
        <f>VLOOKUP(O4936,DropDownList!$H$1:$I$7,2,FALSE)</f>
        <v>2025/26</v>
      </c>
      <c r="BM4936" s="3" t="str">
        <f t="shared" si="77"/>
        <v>PRAS</v>
      </c>
    </row>
    <row r="4937" spans="1:65" x14ac:dyDescent="0.2">
      <c r="A4937">
        <v>2025</v>
      </c>
      <c r="B4937">
        <v>10</v>
      </c>
      <c r="C4937" t="s">
        <v>216</v>
      </c>
      <c r="D4937" t="s">
        <v>227</v>
      </c>
      <c r="E4937" t="s">
        <v>41</v>
      </c>
      <c r="F4937">
        <v>9367</v>
      </c>
      <c r="G4937" t="s">
        <v>141</v>
      </c>
      <c r="H4937" t="s">
        <v>218</v>
      </c>
      <c r="I4937" t="s">
        <v>142</v>
      </c>
      <c r="J4937" s="1">
        <v>45931</v>
      </c>
      <c r="K4937" t="s">
        <v>253</v>
      </c>
      <c r="L4937">
        <v>3</v>
      </c>
      <c r="M4937" t="s">
        <v>429</v>
      </c>
      <c r="N4937" t="s">
        <v>145</v>
      </c>
      <c r="O4937" t="s">
        <v>155</v>
      </c>
      <c r="P4937" t="s">
        <v>148</v>
      </c>
      <c r="Q4937">
        <v>285.39</v>
      </c>
      <c r="R4937">
        <v>16</v>
      </c>
      <c r="S4937">
        <v>960</v>
      </c>
      <c r="T4937">
        <v>60</v>
      </c>
      <c r="U4937">
        <v>5</v>
      </c>
      <c r="V4937">
        <v>0</v>
      </c>
      <c r="W4937">
        <v>0</v>
      </c>
      <c r="X4937">
        <v>0</v>
      </c>
      <c r="Y4937">
        <v>0</v>
      </c>
      <c r="Z4937">
        <v>0</v>
      </c>
      <c r="AA4937">
        <v>614.61</v>
      </c>
      <c r="AB4937">
        <v>0</v>
      </c>
      <c r="AC4937">
        <v>614.61</v>
      </c>
      <c r="AD4937">
        <v>0</v>
      </c>
      <c r="AE4937">
        <v>0</v>
      </c>
      <c r="AF4937">
        <v>10</v>
      </c>
      <c r="AG4937">
        <v>1</v>
      </c>
      <c r="AH4937">
        <v>1</v>
      </c>
      <c r="AI4937">
        <v>4</v>
      </c>
      <c r="AJ4937">
        <v>0</v>
      </c>
      <c r="AK4937">
        <v>0</v>
      </c>
      <c r="AL4937">
        <v>0</v>
      </c>
      <c r="AM4937">
        <v>0</v>
      </c>
      <c r="AN4937">
        <v>0</v>
      </c>
      <c r="AO4937">
        <v>13</v>
      </c>
      <c r="AP4937">
        <v>49</v>
      </c>
      <c r="AQ4937">
        <v>16</v>
      </c>
      <c r="AR4937">
        <v>0</v>
      </c>
      <c r="AS4937">
        <v>2</v>
      </c>
      <c r="AT4937">
        <v>0</v>
      </c>
      <c r="AU4937">
        <v>0</v>
      </c>
      <c r="AV4937">
        <v>0</v>
      </c>
      <c r="AW4937">
        <v>0</v>
      </c>
      <c r="AX4937">
        <v>0</v>
      </c>
      <c r="AY4937">
        <v>11</v>
      </c>
      <c r="AZ4937">
        <v>14</v>
      </c>
      <c r="BA4937">
        <v>5</v>
      </c>
      <c r="BB4937">
        <v>1</v>
      </c>
      <c r="BC4937">
        <v>0</v>
      </c>
      <c r="BD4937">
        <v>0</v>
      </c>
      <c r="BE4937">
        <v>0</v>
      </c>
      <c r="BF4937">
        <v>13</v>
      </c>
      <c r="BG4937">
        <v>240</v>
      </c>
      <c r="BH4937">
        <v>0</v>
      </c>
      <c r="BI4937">
        <v>5</v>
      </c>
      <c r="BJ4937" s="2">
        <v>45944</v>
      </c>
      <c r="BK4937">
        <v>0</v>
      </c>
      <c r="BL4937" s="3" t="str">
        <f>VLOOKUP(O4937,DropDownList!$H$1:$I$7,2,FALSE)</f>
        <v>2022/23</v>
      </c>
      <c r="BM4937" s="3" t="str">
        <f t="shared" si="77"/>
        <v>PRAS</v>
      </c>
    </row>
    <row r="4938" spans="1:65" x14ac:dyDescent="0.2">
      <c r="A4938">
        <v>2025</v>
      </c>
      <c r="B4938">
        <v>10</v>
      </c>
      <c r="C4938" t="s">
        <v>216</v>
      </c>
      <c r="D4938" t="s">
        <v>227</v>
      </c>
      <c r="E4938" t="s">
        <v>41</v>
      </c>
      <c r="F4938">
        <v>9367</v>
      </c>
      <c r="G4938" t="s">
        <v>141</v>
      </c>
      <c r="H4938" t="s">
        <v>218</v>
      </c>
      <c r="I4938" t="s">
        <v>142</v>
      </c>
      <c r="J4938" s="1">
        <v>45931</v>
      </c>
      <c r="K4938" t="s">
        <v>253</v>
      </c>
      <c r="L4938">
        <v>3</v>
      </c>
      <c r="M4938" t="s">
        <v>429</v>
      </c>
      <c r="N4938" t="s">
        <v>145</v>
      </c>
      <c r="O4938" t="s">
        <v>149</v>
      </c>
      <c r="P4938" t="s">
        <v>154</v>
      </c>
      <c r="Q4938">
        <v>5298.34</v>
      </c>
      <c r="R4938">
        <v>25</v>
      </c>
      <c r="S4938">
        <v>8363.35</v>
      </c>
      <c r="T4938">
        <v>740</v>
      </c>
      <c r="U4938">
        <v>19</v>
      </c>
      <c r="V4938">
        <v>9</v>
      </c>
      <c r="W4938">
        <v>745</v>
      </c>
      <c r="X4938">
        <v>1270</v>
      </c>
      <c r="Y4938">
        <v>0</v>
      </c>
      <c r="Z4938">
        <v>0</v>
      </c>
      <c r="AA4938">
        <v>2325.0100000000002</v>
      </c>
      <c r="AB4938">
        <v>150</v>
      </c>
      <c r="AC4938">
        <v>1950.01</v>
      </c>
      <c r="AD4938">
        <v>1</v>
      </c>
      <c r="AE4938">
        <v>8</v>
      </c>
      <c r="AF4938">
        <v>5</v>
      </c>
      <c r="AG4938">
        <v>13</v>
      </c>
      <c r="AH4938">
        <v>1</v>
      </c>
      <c r="AI4938">
        <v>6</v>
      </c>
      <c r="AJ4938">
        <v>0</v>
      </c>
      <c r="AK4938">
        <v>0</v>
      </c>
      <c r="AL4938">
        <v>0</v>
      </c>
      <c r="AM4938">
        <v>0</v>
      </c>
      <c r="AN4938">
        <v>0</v>
      </c>
      <c r="AO4938">
        <v>17</v>
      </c>
      <c r="AP4938">
        <v>48</v>
      </c>
      <c r="AQ4938">
        <v>16</v>
      </c>
      <c r="AR4938">
        <v>1</v>
      </c>
      <c r="AS4938">
        <v>0</v>
      </c>
      <c r="AT4938">
        <v>9</v>
      </c>
      <c r="AU4938">
        <v>0</v>
      </c>
      <c r="AV4938">
        <v>0</v>
      </c>
      <c r="AW4938">
        <v>1</v>
      </c>
      <c r="AX4938">
        <v>0</v>
      </c>
      <c r="AY4938">
        <v>7</v>
      </c>
      <c r="AZ4938">
        <v>9</v>
      </c>
      <c r="BA4938">
        <v>1</v>
      </c>
      <c r="BB4938">
        <v>0</v>
      </c>
      <c r="BC4938">
        <v>0</v>
      </c>
      <c r="BD4938">
        <v>0</v>
      </c>
      <c r="BE4938">
        <v>0</v>
      </c>
      <c r="BF4938">
        <v>23</v>
      </c>
      <c r="BG4938">
        <v>2145</v>
      </c>
      <c r="BH4938">
        <v>0</v>
      </c>
      <c r="BI4938">
        <v>18</v>
      </c>
      <c r="BJ4938" s="2">
        <v>45944</v>
      </c>
      <c r="BK4938">
        <v>0</v>
      </c>
      <c r="BL4938" s="3" t="str">
        <f>VLOOKUP(O4938,DropDownList!$H$1:$I$7,2,FALSE)</f>
        <v>2025/26</v>
      </c>
      <c r="BM4938" s="3" t="str">
        <f t="shared" si="77"/>
        <v>JP COURT</v>
      </c>
    </row>
    <row r="4939" spans="1:65" x14ac:dyDescent="0.2">
      <c r="A4939">
        <v>2025</v>
      </c>
      <c r="B4939">
        <v>10</v>
      </c>
      <c r="C4939" t="s">
        <v>216</v>
      </c>
      <c r="D4939" t="s">
        <v>227</v>
      </c>
      <c r="E4939" t="s">
        <v>41</v>
      </c>
      <c r="F4939">
        <v>9367</v>
      </c>
      <c r="G4939" t="s">
        <v>141</v>
      </c>
      <c r="H4939" t="s">
        <v>218</v>
      </c>
      <c r="I4939" t="s">
        <v>142</v>
      </c>
      <c r="J4939" s="1">
        <v>45931</v>
      </c>
      <c r="K4939" t="s">
        <v>253</v>
      </c>
      <c r="L4939">
        <v>3</v>
      </c>
      <c r="M4939" t="s">
        <v>429</v>
      </c>
      <c r="N4939" t="s">
        <v>145</v>
      </c>
      <c r="O4939" t="s">
        <v>147</v>
      </c>
      <c r="P4939" t="s">
        <v>146</v>
      </c>
      <c r="Q4939">
        <v>485.33</v>
      </c>
      <c r="R4939">
        <v>133</v>
      </c>
      <c r="S4939">
        <v>2370</v>
      </c>
      <c r="T4939">
        <v>10</v>
      </c>
      <c r="U4939">
        <v>59</v>
      </c>
      <c r="V4939">
        <v>8</v>
      </c>
      <c r="W4939">
        <v>160.5</v>
      </c>
      <c r="X4939">
        <v>160.5</v>
      </c>
      <c r="Y4939">
        <v>0</v>
      </c>
      <c r="Z4939">
        <v>0</v>
      </c>
      <c r="AA4939">
        <v>1874.67</v>
      </c>
      <c r="AB4939">
        <v>0</v>
      </c>
      <c r="AC4939">
        <v>0</v>
      </c>
      <c r="AD4939">
        <v>6</v>
      </c>
      <c r="AE4939">
        <v>2</v>
      </c>
      <c r="AF4939">
        <v>100</v>
      </c>
      <c r="AG4939">
        <v>4</v>
      </c>
      <c r="AH4939">
        <v>1</v>
      </c>
      <c r="AI4939">
        <v>28</v>
      </c>
      <c r="AJ4939">
        <v>0</v>
      </c>
      <c r="AK4939">
        <v>0</v>
      </c>
      <c r="AL4939">
        <v>0</v>
      </c>
      <c r="AM4939">
        <v>0</v>
      </c>
      <c r="AN4939">
        <v>0</v>
      </c>
      <c r="AO4939">
        <v>85</v>
      </c>
      <c r="AP4939">
        <v>374</v>
      </c>
      <c r="AQ4939">
        <v>85</v>
      </c>
      <c r="AR4939">
        <v>0</v>
      </c>
      <c r="AS4939">
        <v>23</v>
      </c>
      <c r="AT4939">
        <v>39</v>
      </c>
      <c r="AU4939">
        <v>4</v>
      </c>
      <c r="AV4939">
        <v>2</v>
      </c>
      <c r="AW4939">
        <v>1</v>
      </c>
      <c r="AX4939">
        <v>0</v>
      </c>
      <c r="AY4939">
        <v>50</v>
      </c>
      <c r="AZ4939">
        <v>99</v>
      </c>
      <c r="BA4939">
        <v>42</v>
      </c>
      <c r="BB4939">
        <v>9</v>
      </c>
      <c r="BC4939">
        <v>2</v>
      </c>
      <c r="BD4939">
        <v>1</v>
      </c>
      <c r="BE4939">
        <v>0</v>
      </c>
      <c r="BF4939">
        <v>131</v>
      </c>
      <c r="BG4939">
        <v>450</v>
      </c>
      <c r="BH4939">
        <v>0</v>
      </c>
      <c r="BI4939">
        <v>58</v>
      </c>
      <c r="BJ4939" s="2">
        <v>45944</v>
      </c>
      <c r="BK4939">
        <v>0</v>
      </c>
      <c r="BL4939" s="3" t="str">
        <f>VLOOKUP(O4939,DropDownList!$H$1:$I$7,2,FALSE)</f>
        <v>2024/25</v>
      </c>
      <c r="BM4939" s="3" t="str">
        <f t="shared" si="77"/>
        <v>VSUR</v>
      </c>
    </row>
    <row r="4940" spans="1:65" x14ac:dyDescent="0.2">
      <c r="A4940">
        <v>2025</v>
      </c>
      <c r="B4940">
        <v>10</v>
      </c>
      <c r="C4940" t="s">
        <v>216</v>
      </c>
      <c r="D4940" t="s">
        <v>227</v>
      </c>
      <c r="E4940" t="s">
        <v>41</v>
      </c>
      <c r="F4940">
        <v>9367</v>
      </c>
      <c r="G4940" t="s">
        <v>141</v>
      </c>
      <c r="H4940" t="s">
        <v>218</v>
      </c>
      <c r="I4940" t="s">
        <v>142</v>
      </c>
      <c r="J4940" s="1">
        <v>45931</v>
      </c>
      <c r="K4940" t="s">
        <v>253</v>
      </c>
      <c r="L4940">
        <v>3</v>
      </c>
      <c r="M4940" t="s">
        <v>429</v>
      </c>
      <c r="N4940" t="s">
        <v>145</v>
      </c>
      <c r="O4940" t="s">
        <v>155</v>
      </c>
      <c r="P4940" t="s">
        <v>146</v>
      </c>
      <c r="Q4940">
        <v>430</v>
      </c>
      <c r="R4940">
        <v>160</v>
      </c>
      <c r="S4940">
        <v>2500</v>
      </c>
      <c r="T4940">
        <v>51.56</v>
      </c>
      <c r="U4940">
        <v>45</v>
      </c>
      <c r="V4940">
        <v>4</v>
      </c>
      <c r="W4940">
        <v>90</v>
      </c>
      <c r="X4940">
        <v>90</v>
      </c>
      <c r="Y4940">
        <v>0</v>
      </c>
      <c r="Z4940">
        <v>0</v>
      </c>
      <c r="AA4940">
        <v>2018.44</v>
      </c>
      <c r="AB4940">
        <v>0</v>
      </c>
      <c r="AC4940">
        <v>0</v>
      </c>
      <c r="AD4940">
        <v>4</v>
      </c>
      <c r="AE4940">
        <v>0</v>
      </c>
      <c r="AF4940">
        <v>132</v>
      </c>
      <c r="AG4940">
        <v>0</v>
      </c>
      <c r="AH4940">
        <v>4</v>
      </c>
      <c r="AI4940">
        <v>23</v>
      </c>
      <c r="AJ4940">
        <v>0</v>
      </c>
      <c r="AK4940">
        <v>0</v>
      </c>
      <c r="AL4940">
        <v>0</v>
      </c>
      <c r="AM4940">
        <v>0</v>
      </c>
      <c r="AN4940">
        <v>0</v>
      </c>
      <c r="AO4940">
        <v>112</v>
      </c>
      <c r="AP4940">
        <v>547</v>
      </c>
      <c r="AQ4940">
        <v>119</v>
      </c>
      <c r="AR4940">
        <v>0</v>
      </c>
      <c r="AS4940">
        <v>70</v>
      </c>
      <c r="AT4940">
        <v>36</v>
      </c>
      <c r="AU4940">
        <v>2</v>
      </c>
      <c r="AV4940">
        <v>3</v>
      </c>
      <c r="AW4940">
        <v>0</v>
      </c>
      <c r="AX4940">
        <v>0</v>
      </c>
      <c r="AY4940">
        <v>83</v>
      </c>
      <c r="AZ4940">
        <v>129</v>
      </c>
      <c r="BA4940">
        <v>66</v>
      </c>
      <c r="BB4940">
        <v>12</v>
      </c>
      <c r="BC4940">
        <v>7</v>
      </c>
      <c r="BD4940">
        <v>4</v>
      </c>
      <c r="BE4940">
        <v>0</v>
      </c>
      <c r="BF4940">
        <v>159</v>
      </c>
      <c r="BG4940">
        <v>430</v>
      </c>
      <c r="BH4940">
        <v>1</v>
      </c>
      <c r="BI4940">
        <v>45</v>
      </c>
      <c r="BJ4940" s="2">
        <v>45944</v>
      </c>
      <c r="BK4940">
        <v>0</v>
      </c>
      <c r="BL4940" s="3" t="str">
        <f>VLOOKUP(O4940,DropDownList!$H$1:$I$7,2,FALSE)</f>
        <v>2022/23</v>
      </c>
      <c r="BM4940" s="3" t="str">
        <f t="shared" si="77"/>
        <v>VSUR</v>
      </c>
    </row>
    <row r="4941" spans="1:65" x14ac:dyDescent="0.2">
      <c r="A4941">
        <v>2025</v>
      </c>
      <c r="B4941">
        <v>10</v>
      </c>
      <c r="C4941" t="s">
        <v>216</v>
      </c>
      <c r="D4941" t="s">
        <v>227</v>
      </c>
      <c r="E4941" t="s">
        <v>41</v>
      </c>
      <c r="F4941">
        <v>9367</v>
      </c>
      <c r="G4941" t="s">
        <v>141</v>
      </c>
      <c r="H4941" t="s">
        <v>218</v>
      </c>
      <c r="I4941" t="s">
        <v>142</v>
      </c>
      <c r="J4941" s="1">
        <v>45931</v>
      </c>
      <c r="K4941" t="s">
        <v>253</v>
      </c>
      <c r="L4941">
        <v>3</v>
      </c>
      <c r="M4941" t="s">
        <v>429</v>
      </c>
      <c r="N4941" t="s">
        <v>145</v>
      </c>
      <c r="O4941" t="s">
        <v>156</v>
      </c>
      <c r="P4941" t="s">
        <v>150</v>
      </c>
      <c r="Q4941">
        <v>7570.65</v>
      </c>
      <c r="R4941">
        <v>154</v>
      </c>
      <c r="S4941">
        <v>23073.119999999999</v>
      </c>
      <c r="T4941">
        <v>3719.37</v>
      </c>
      <c r="U4941">
        <v>62</v>
      </c>
      <c r="V4941">
        <v>17</v>
      </c>
      <c r="W4941">
        <v>2614.63</v>
      </c>
      <c r="X4941">
        <v>2707.55</v>
      </c>
      <c r="Y4941">
        <v>131</v>
      </c>
      <c r="Z4941">
        <v>19353.75</v>
      </c>
      <c r="AA4941">
        <v>11783.1</v>
      </c>
      <c r="AB4941">
        <v>2762.09</v>
      </c>
      <c r="AC4941">
        <v>9021.01</v>
      </c>
      <c r="AD4941">
        <v>13</v>
      </c>
      <c r="AE4941">
        <v>4</v>
      </c>
      <c r="AF4941">
        <v>68</v>
      </c>
      <c r="AG4941">
        <v>29</v>
      </c>
      <c r="AH4941">
        <v>23</v>
      </c>
      <c r="AI4941">
        <v>33</v>
      </c>
      <c r="AJ4941">
        <v>25</v>
      </c>
      <c r="AK4941">
        <v>13</v>
      </c>
      <c r="AL4941">
        <v>6</v>
      </c>
      <c r="AM4941">
        <v>10</v>
      </c>
      <c r="AN4941">
        <v>2</v>
      </c>
      <c r="AO4941">
        <v>107</v>
      </c>
      <c r="AP4941">
        <v>515</v>
      </c>
      <c r="AQ4941">
        <v>115</v>
      </c>
      <c r="AR4941">
        <v>0</v>
      </c>
      <c r="AS4941">
        <v>43</v>
      </c>
      <c r="AT4941">
        <v>40</v>
      </c>
      <c r="AU4941">
        <v>3</v>
      </c>
      <c r="AV4941">
        <v>2</v>
      </c>
      <c r="AW4941">
        <v>0</v>
      </c>
      <c r="AX4941">
        <v>0</v>
      </c>
      <c r="AY4941">
        <v>88</v>
      </c>
      <c r="AZ4941">
        <v>138</v>
      </c>
      <c r="BA4941">
        <v>60</v>
      </c>
      <c r="BB4941">
        <v>8</v>
      </c>
      <c r="BC4941">
        <v>3</v>
      </c>
      <c r="BD4941">
        <v>1</v>
      </c>
      <c r="BE4941">
        <v>0</v>
      </c>
      <c r="BF4941">
        <v>109</v>
      </c>
      <c r="BG4941">
        <v>4715.51</v>
      </c>
      <c r="BH4941">
        <v>1</v>
      </c>
      <c r="BI4941">
        <v>62</v>
      </c>
      <c r="BJ4941" s="2">
        <v>45944</v>
      </c>
      <c r="BK4941">
        <v>0</v>
      </c>
      <c r="BL4941" s="3" t="str">
        <f>VLOOKUP(O4941,DropDownList!$H$1:$I$7,2,FALSE)</f>
        <v>2023/24</v>
      </c>
      <c r="BM4941" s="3" t="str">
        <f t="shared" si="77"/>
        <v>FISCAL FINES</v>
      </c>
    </row>
    <row r="4942" spans="1:65" x14ac:dyDescent="0.2">
      <c r="A4942">
        <v>2025</v>
      </c>
      <c r="B4942">
        <v>10</v>
      </c>
      <c r="C4942" t="s">
        <v>216</v>
      </c>
      <c r="D4942" t="s">
        <v>227</v>
      </c>
      <c r="E4942" t="s">
        <v>41</v>
      </c>
      <c r="F4942">
        <v>9367</v>
      </c>
      <c r="G4942" t="s">
        <v>141</v>
      </c>
      <c r="H4942" t="s">
        <v>218</v>
      </c>
      <c r="I4942" t="s">
        <v>142</v>
      </c>
      <c r="J4942" s="1">
        <v>45931</v>
      </c>
      <c r="K4942" t="s">
        <v>253</v>
      </c>
      <c r="L4942">
        <v>3</v>
      </c>
      <c r="M4942" t="s">
        <v>429</v>
      </c>
      <c r="N4942" t="s">
        <v>145</v>
      </c>
      <c r="O4942" t="s">
        <v>156</v>
      </c>
      <c r="P4942" t="s">
        <v>154</v>
      </c>
      <c r="Q4942">
        <v>11045.49</v>
      </c>
      <c r="R4942">
        <v>140</v>
      </c>
      <c r="S4942">
        <v>40359</v>
      </c>
      <c r="T4942">
        <v>700</v>
      </c>
      <c r="U4942">
        <v>48</v>
      </c>
      <c r="V4942">
        <v>11</v>
      </c>
      <c r="W4942">
        <v>2498.4499999999998</v>
      </c>
      <c r="X4942">
        <v>2608.4499999999998</v>
      </c>
      <c r="Y4942">
        <v>0</v>
      </c>
      <c r="Z4942">
        <v>0</v>
      </c>
      <c r="AA4942">
        <v>28613.51</v>
      </c>
      <c r="AB4942">
        <v>29</v>
      </c>
      <c r="AC4942">
        <v>26701.49</v>
      </c>
      <c r="AD4942">
        <v>5</v>
      </c>
      <c r="AE4942">
        <v>6</v>
      </c>
      <c r="AF4942">
        <v>90</v>
      </c>
      <c r="AG4942">
        <v>28</v>
      </c>
      <c r="AH4942">
        <v>2</v>
      </c>
      <c r="AI4942">
        <v>20</v>
      </c>
      <c r="AJ4942">
        <v>0</v>
      </c>
      <c r="AK4942">
        <v>0</v>
      </c>
      <c r="AL4942">
        <v>0</v>
      </c>
      <c r="AM4942">
        <v>0</v>
      </c>
      <c r="AN4942">
        <v>0</v>
      </c>
      <c r="AO4942">
        <v>92</v>
      </c>
      <c r="AP4942">
        <v>413</v>
      </c>
      <c r="AQ4942">
        <v>94</v>
      </c>
      <c r="AR4942">
        <v>1</v>
      </c>
      <c r="AS4942">
        <v>48</v>
      </c>
      <c r="AT4942">
        <v>43</v>
      </c>
      <c r="AU4942">
        <v>5</v>
      </c>
      <c r="AV4942">
        <v>4</v>
      </c>
      <c r="AW4942">
        <v>0</v>
      </c>
      <c r="AX4942">
        <v>0</v>
      </c>
      <c r="AY4942">
        <v>52</v>
      </c>
      <c r="AZ4942">
        <v>98</v>
      </c>
      <c r="BA4942">
        <v>47</v>
      </c>
      <c r="BB4942">
        <v>7</v>
      </c>
      <c r="BC4942">
        <v>4</v>
      </c>
      <c r="BD4942">
        <v>3</v>
      </c>
      <c r="BE4942">
        <v>0</v>
      </c>
      <c r="BF4942">
        <v>139</v>
      </c>
      <c r="BG4942">
        <v>5750</v>
      </c>
      <c r="BH4942">
        <v>0</v>
      </c>
      <c r="BI4942">
        <v>47</v>
      </c>
      <c r="BJ4942" s="2">
        <v>45944</v>
      </c>
      <c r="BK4942">
        <v>0</v>
      </c>
      <c r="BL4942" s="3" t="str">
        <f>VLOOKUP(O4942,DropDownList!$H$1:$I$7,2,FALSE)</f>
        <v>2023/24</v>
      </c>
      <c r="BM4942" s="3" t="str">
        <f t="shared" si="77"/>
        <v>JP COURT</v>
      </c>
    </row>
    <row r="4943" spans="1:65" x14ac:dyDescent="0.2">
      <c r="A4943">
        <v>2025</v>
      </c>
      <c r="B4943">
        <v>10</v>
      </c>
      <c r="C4943" t="s">
        <v>216</v>
      </c>
      <c r="D4943" t="s">
        <v>227</v>
      </c>
      <c r="E4943" t="s">
        <v>41</v>
      </c>
      <c r="F4943">
        <v>9367</v>
      </c>
      <c r="G4943" t="s">
        <v>141</v>
      </c>
      <c r="H4943" t="s">
        <v>218</v>
      </c>
      <c r="I4943" t="s">
        <v>142</v>
      </c>
      <c r="J4943" s="1">
        <v>45931</v>
      </c>
      <c r="K4943" t="s">
        <v>253</v>
      </c>
      <c r="L4943">
        <v>3</v>
      </c>
      <c r="M4943" t="s">
        <v>429</v>
      </c>
      <c r="N4943" t="s">
        <v>145</v>
      </c>
      <c r="O4943" t="s">
        <v>156</v>
      </c>
      <c r="P4943" t="s">
        <v>148</v>
      </c>
      <c r="Q4943">
        <v>535.74</v>
      </c>
      <c r="R4943">
        <v>27</v>
      </c>
      <c r="S4943">
        <v>1620</v>
      </c>
      <c r="T4943">
        <v>120</v>
      </c>
      <c r="U4943">
        <v>11</v>
      </c>
      <c r="V4943">
        <v>2</v>
      </c>
      <c r="W4943">
        <v>120</v>
      </c>
      <c r="X4943">
        <v>120</v>
      </c>
      <c r="Y4943">
        <v>0</v>
      </c>
      <c r="Z4943">
        <v>0</v>
      </c>
      <c r="AA4943">
        <v>964.26</v>
      </c>
      <c r="AB4943">
        <v>0</v>
      </c>
      <c r="AC4943">
        <v>964.26</v>
      </c>
      <c r="AD4943">
        <v>2</v>
      </c>
      <c r="AE4943">
        <v>0</v>
      </c>
      <c r="AF4943">
        <v>14</v>
      </c>
      <c r="AG4943">
        <v>4</v>
      </c>
      <c r="AH4943">
        <v>2</v>
      </c>
      <c r="AI4943">
        <v>7</v>
      </c>
      <c r="AJ4943">
        <v>0</v>
      </c>
      <c r="AK4943">
        <v>0</v>
      </c>
      <c r="AL4943">
        <v>0</v>
      </c>
      <c r="AM4943">
        <v>0</v>
      </c>
      <c r="AN4943">
        <v>0</v>
      </c>
      <c r="AO4943">
        <v>24</v>
      </c>
      <c r="AP4943">
        <v>91</v>
      </c>
      <c r="AQ4943">
        <v>25</v>
      </c>
      <c r="AR4943">
        <v>0</v>
      </c>
      <c r="AS4943">
        <v>4</v>
      </c>
      <c r="AT4943">
        <v>5</v>
      </c>
      <c r="AU4943">
        <v>0</v>
      </c>
      <c r="AV4943">
        <v>0</v>
      </c>
      <c r="AW4943">
        <v>0</v>
      </c>
      <c r="AX4943">
        <v>0</v>
      </c>
      <c r="AY4943">
        <v>20</v>
      </c>
      <c r="AZ4943">
        <v>26</v>
      </c>
      <c r="BA4943">
        <v>8</v>
      </c>
      <c r="BB4943">
        <v>2</v>
      </c>
      <c r="BC4943">
        <v>1</v>
      </c>
      <c r="BD4943">
        <v>0</v>
      </c>
      <c r="BE4943">
        <v>0</v>
      </c>
      <c r="BF4943">
        <v>25</v>
      </c>
      <c r="BG4943">
        <v>420</v>
      </c>
      <c r="BH4943">
        <v>0</v>
      </c>
      <c r="BI4943">
        <v>11</v>
      </c>
      <c r="BJ4943" s="2">
        <v>45944</v>
      </c>
      <c r="BK4943">
        <v>0</v>
      </c>
      <c r="BL4943" s="3" t="str">
        <f>VLOOKUP(O4943,DropDownList!$H$1:$I$7,2,FALSE)</f>
        <v>2023/24</v>
      </c>
      <c r="BM4943" s="3" t="str">
        <f t="shared" si="77"/>
        <v>PRAS</v>
      </c>
    </row>
    <row r="4944" spans="1:65" x14ac:dyDescent="0.2">
      <c r="A4944">
        <v>2025</v>
      </c>
      <c r="B4944">
        <v>10</v>
      </c>
      <c r="C4944" t="s">
        <v>216</v>
      </c>
      <c r="D4944" t="s">
        <v>227</v>
      </c>
      <c r="E4944" t="s">
        <v>41</v>
      </c>
      <c r="F4944">
        <v>9367</v>
      </c>
      <c r="G4944" t="s">
        <v>141</v>
      </c>
      <c r="H4944" t="s">
        <v>218</v>
      </c>
      <c r="I4944" t="s">
        <v>142</v>
      </c>
      <c r="J4944" s="1">
        <v>45931</v>
      </c>
      <c r="K4944" t="s">
        <v>253</v>
      </c>
      <c r="L4944">
        <v>3</v>
      </c>
      <c r="M4944" t="s">
        <v>429</v>
      </c>
      <c r="N4944" t="s">
        <v>145</v>
      </c>
      <c r="O4944" t="s">
        <v>156</v>
      </c>
      <c r="P4944" t="s">
        <v>152</v>
      </c>
      <c r="Q4944">
        <v>0</v>
      </c>
      <c r="R4944">
        <v>40</v>
      </c>
      <c r="S4944">
        <v>1600</v>
      </c>
      <c r="T4944">
        <v>1120</v>
      </c>
      <c r="U4944">
        <v>0</v>
      </c>
      <c r="V4944">
        <v>0</v>
      </c>
      <c r="W4944">
        <v>0</v>
      </c>
      <c r="X4944">
        <v>0</v>
      </c>
      <c r="Y4944">
        <v>0</v>
      </c>
      <c r="Z4944">
        <v>0</v>
      </c>
      <c r="AA4944">
        <v>480</v>
      </c>
      <c r="AB4944">
        <v>0</v>
      </c>
      <c r="AC4944">
        <v>480</v>
      </c>
      <c r="AD4944">
        <v>0</v>
      </c>
      <c r="AE4944">
        <v>0</v>
      </c>
      <c r="AF4944">
        <v>12</v>
      </c>
      <c r="AG4944">
        <v>0</v>
      </c>
      <c r="AH4944">
        <v>28</v>
      </c>
      <c r="AI4944">
        <v>0</v>
      </c>
      <c r="AJ4944">
        <v>0</v>
      </c>
      <c r="AK4944">
        <v>0</v>
      </c>
      <c r="AL4944">
        <v>0</v>
      </c>
      <c r="AM4944">
        <v>0</v>
      </c>
      <c r="AN4944">
        <v>0</v>
      </c>
      <c r="AO4944">
        <v>0</v>
      </c>
      <c r="AP4944">
        <v>0</v>
      </c>
      <c r="AQ4944">
        <v>0</v>
      </c>
      <c r="AR4944">
        <v>0</v>
      </c>
      <c r="AS4944">
        <v>0</v>
      </c>
      <c r="AT4944">
        <v>0</v>
      </c>
      <c r="AU4944">
        <v>0</v>
      </c>
      <c r="AV4944">
        <v>0</v>
      </c>
      <c r="AW4944">
        <v>0</v>
      </c>
      <c r="AX4944">
        <v>0</v>
      </c>
      <c r="AY4944">
        <v>0</v>
      </c>
      <c r="AZ4944">
        <v>0</v>
      </c>
      <c r="BA4944">
        <v>0</v>
      </c>
      <c r="BB4944">
        <v>0</v>
      </c>
      <c r="BC4944">
        <v>0</v>
      </c>
      <c r="BD4944">
        <v>0</v>
      </c>
      <c r="BE4944">
        <v>0</v>
      </c>
      <c r="BF4944">
        <v>0</v>
      </c>
      <c r="BG4944">
        <v>0</v>
      </c>
      <c r="BH4944">
        <v>0</v>
      </c>
      <c r="BI4944">
        <v>0</v>
      </c>
      <c r="BJ4944" s="2">
        <v>45944</v>
      </c>
      <c r="BK4944">
        <v>0</v>
      </c>
      <c r="BL4944" s="3" t="str">
        <f>VLOOKUP(O4944,DropDownList!$H$1:$I$7,2,FALSE)</f>
        <v>2023/24</v>
      </c>
      <c r="BM4944" s="3" t="str">
        <f t="shared" si="77"/>
        <v>PCOA</v>
      </c>
    </row>
    <row r="4945" spans="1:65" x14ac:dyDescent="0.2">
      <c r="A4945">
        <v>2025</v>
      </c>
      <c r="B4945">
        <v>10</v>
      </c>
      <c r="C4945" t="s">
        <v>216</v>
      </c>
      <c r="D4945" t="s">
        <v>227</v>
      </c>
      <c r="E4945" t="s">
        <v>41</v>
      </c>
      <c r="F4945">
        <v>9367</v>
      </c>
      <c r="G4945" t="s">
        <v>141</v>
      </c>
      <c r="H4945" t="s">
        <v>218</v>
      </c>
      <c r="I4945" t="s">
        <v>142</v>
      </c>
      <c r="J4945" s="1">
        <v>45931</v>
      </c>
      <c r="K4945" t="s">
        <v>253</v>
      </c>
      <c r="L4945">
        <v>3</v>
      </c>
      <c r="M4945" t="s">
        <v>429</v>
      </c>
      <c r="N4945" t="s">
        <v>145</v>
      </c>
      <c r="O4945" t="s">
        <v>156</v>
      </c>
      <c r="P4945" t="s">
        <v>146</v>
      </c>
      <c r="Q4945">
        <v>356.98</v>
      </c>
      <c r="R4945">
        <v>139</v>
      </c>
      <c r="S4945">
        <v>2260</v>
      </c>
      <c r="T4945">
        <v>40</v>
      </c>
      <c r="U4945">
        <v>48</v>
      </c>
      <c r="V4945">
        <v>5</v>
      </c>
      <c r="W4945">
        <v>100</v>
      </c>
      <c r="X4945">
        <v>100</v>
      </c>
      <c r="Y4945">
        <v>0</v>
      </c>
      <c r="Z4945">
        <v>0</v>
      </c>
      <c r="AA4945">
        <v>1863.02</v>
      </c>
      <c r="AB4945">
        <v>0</v>
      </c>
      <c r="AC4945">
        <v>0</v>
      </c>
      <c r="AD4945">
        <v>5</v>
      </c>
      <c r="AE4945">
        <v>0</v>
      </c>
      <c r="AF4945">
        <v>114</v>
      </c>
      <c r="AG4945">
        <v>2</v>
      </c>
      <c r="AH4945">
        <v>2</v>
      </c>
      <c r="AI4945">
        <v>21</v>
      </c>
      <c r="AJ4945">
        <v>0</v>
      </c>
      <c r="AK4945">
        <v>0</v>
      </c>
      <c r="AL4945">
        <v>0</v>
      </c>
      <c r="AM4945">
        <v>0</v>
      </c>
      <c r="AN4945">
        <v>0</v>
      </c>
      <c r="AO4945">
        <v>92</v>
      </c>
      <c r="AP4945">
        <v>413</v>
      </c>
      <c r="AQ4945">
        <v>94</v>
      </c>
      <c r="AR4945">
        <v>1</v>
      </c>
      <c r="AS4945">
        <v>48</v>
      </c>
      <c r="AT4945">
        <v>43</v>
      </c>
      <c r="AU4945">
        <v>5</v>
      </c>
      <c r="AV4945">
        <v>4</v>
      </c>
      <c r="AW4945">
        <v>0</v>
      </c>
      <c r="AX4945">
        <v>0</v>
      </c>
      <c r="AY4945">
        <v>52</v>
      </c>
      <c r="AZ4945">
        <v>98</v>
      </c>
      <c r="BA4945">
        <v>47</v>
      </c>
      <c r="BB4945">
        <v>7</v>
      </c>
      <c r="BC4945">
        <v>4</v>
      </c>
      <c r="BD4945">
        <v>3</v>
      </c>
      <c r="BE4945">
        <v>0</v>
      </c>
      <c r="BF4945">
        <v>138</v>
      </c>
      <c r="BG4945">
        <v>350</v>
      </c>
      <c r="BH4945">
        <v>0</v>
      </c>
      <c r="BI4945">
        <v>47</v>
      </c>
      <c r="BJ4945" s="2">
        <v>45944</v>
      </c>
      <c r="BK4945">
        <v>0</v>
      </c>
      <c r="BL4945" s="3" t="str">
        <f>VLOOKUP(O4945,DropDownList!$H$1:$I$7,2,FALSE)</f>
        <v>2023/24</v>
      </c>
      <c r="BM4945" s="3" t="str">
        <f t="shared" si="77"/>
        <v>VSUR</v>
      </c>
    </row>
    <row r="4946" spans="1:65" x14ac:dyDescent="0.2">
      <c r="A4946">
        <v>2025</v>
      </c>
      <c r="B4946">
        <v>10</v>
      </c>
      <c r="C4946" t="s">
        <v>216</v>
      </c>
      <c r="D4946" t="s">
        <v>227</v>
      </c>
      <c r="E4946" t="s">
        <v>41</v>
      </c>
      <c r="F4946">
        <v>9367</v>
      </c>
      <c r="G4946" t="s">
        <v>141</v>
      </c>
      <c r="H4946" t="s">
        <v>218</v>
      </c>
      <c r="I4946" t="s">
        <v>142</v>
      </c>
      <c r="J4946" s="1">
        <v>45931</v>
      </c>
      <c r="K4946" t="s">
        <v>253</v>
      </c>
      <c r="L4946">
        <v>3</v>
      </c>
      <c r="M4946" t="s">
        <v>429</v>
      </c>
      <c r="N4946" t="s">
        <v>145</v>
      </c>
      <c r="O4946" t="s">
        <v>147</v>
      </c>
      <c r="P4946" t="s">
        <v>154</v>
      </c>
      <c r="Q4946">
        <v>14209.7</v>
      </c>
      <c r="R4946">
        <v>134</v>
      </c>
      <c r="S4946">
        <v>40647</v>
      </c>
      <c r="T4946">
        <v>280.32</v>
      </c>
      <c r="U4946">
        <v>60</v>
      </c>
      <c r="V4946">
        <v>12</v>
      </c>
      <c r="W4946">
        <v>2950.5</v>
      </c>
      <c r="X4946">
        <v>4120.5</v>
      </c>
      <c r="Y4946">
        <v>0</v>
      </c>
      <c r="Z4946">
        <v>0</v>
      </c>
      <c r="AA4946">
        <v>26156.98</v>
      </c>
      <c r="AB4946">
        <v>0</v>
      </c>
      <c r="AC4946">
        <v>24272.31</v>
      </c>
      <c r="AD4946">
        <v>6</v>
      </c>
      <c r="AE4946">
        <v>6</v>
      </c>
      <c r="AF4946">
        <v>72</v>
      </c>
      <c r="AG4946">
        <v>31</v>
      </c>
      <c r="AH4946">
        <v>1</v>
      </c>
      <c r="AI4946">
        <v>29</v>
      </c>
      <c r="AJ4946">
        <v>0</v>
      </c>
      <c r="AK4946">
        <v>0</v>
      </c>
      <c r="AL4946">
        <v>0</v>
      </c>
      <c r="AM4946">
        <v>0</v>
      </c>
      <c r="AN4946">
        <v>0</v>
      </c>
      <c r="AO4946">
        <v>86</v>
      </c>
      <c r="AP4946">
        <v>370</v>
      </c>
      <c r="AQ4946">
        <v>84</v>
      </c>
      <c r="AR4946">
        <v>0</v>
      </c>
      <c r="AS4946">
        <v>23</v>
      </c>
      <c r="AT4946">
        <v>40</v>
      </c>
      <c r="AU4946">
        <v>4</v>
      </c>
      <c r="AV4946">
        <v>2</v>
      </c>
      <c r="AW4946">
        <v>1</v>
      </c>
      <c r="AX4946">
        <v>0</v>
      </c>
      <c r="AY4946">
        <v>49</v>
      </c>
      <c r="AZ4946">
        <v>96</v>
      </c>
      <c r="BA4946">
        <v>41</v>
      </c>
      <c r="BB4946">
        <v>9</v>
      </c>
      <c r="BC4946">
        <v>2</v>
      </c>
      <c r="BD4946">
        <v>1</v>
      </c>
      <c r="BE4946">
        <v>0</v>
      </c>
      <c r="BF4946">
        <v>132</v>
      </c>
      <c r="BG4946">
        <v>8462</v>
      </c>
      <c r="BH4946">
        <v>1</v>
      </c>
      <c r="BI4946">
        <v>59</v>
      </c>
      <c r="BJ4946" s="2">
        <v>45944</v>
      </c>
      <c r="BK4946">
        <v>0</v>
      </c>
      <c r="BL4946" s="3" t="str">
        <f>VLOOKUP(O4946,DropDownList!$H$1:$I$7,2,FALSE)</f>
        <v>2024/25</v>
      </c>
      <c r="BM4946" s="3" t="str">
        <f t="shared" si="77"/>
        <v>JP COURT</v>
      </c>
    </row>
    <row r="4947" spans="1:65" x14ac:dyDescent="0.2">
      <c r="A4947">
        <v>2025</v>
      </c>
      <c r="B4947">
        <v>10</v>
      </c>
      <c r="C4947" t="s">
        <v>216</v>
      </c>
      <c r="D4947" t="s">
        <v>227</v>
      </c>
      <c r="E4947" t="s">
        <v>41</v>
      </c>
      <c r="F4947">
        <v>9367</v>
      </c>
      <c r="G4947" t="s">
        <v>141</v>
      </c>
      <c r="H4947" t="s">
        <v>218</v>
      </c>
      <c r="I4947" t="s">
        <v>142</v>
      </c>
      <c r="J4947" s="1">
        <v>45931</v>
      </c>
      <c r="K4947" t="s">
        <v>253</v>
      </c>
      <c r="L4947">
        <v>3</v>
      </c>
      <c r="M4947" t="s">
        <v>429</v>
      </c>
      <c r="N4947" t="s">
        <v>145</v>
      </c>
      <c r="O4947" t="s">
        <v>149</v>
      </c>
      <c r="P4947" t="s">
        <v>150</v>
      </c>
      <c r="Q4947">
        <v>2664.27</v>
      </c>
      <c r="R4947">
        <v>25</v>
      </c>
      <c r="S4947">
        <v>4132.1899999999996</v>
      </c>
      <c r="T4947">
        <v>450</v>
      </c>
      <c r="U4947">
        <v>14</v>
      </c>
      <c r="V4947">
        <v>7</v>
      </c>
      <c r="W4947">
        <v>875</v>
      </c>
      <c r="X4947">
        <v>1380.53</v>
      </c>
      <c r="Y4947">
        <v>22</v>
      </c>
      <c r="Z4947">
        <v>3682.19</v>
      </c>
      <c r="AA4947">
        <v>1017.92</v>
      </c>
      <c r="AB4947">
        <v>192.92</v>
      </c>
      <c r="AC4947">
        <v>825</v>
      </c>
      <c r="AD4947">
        <v>7</v>
      </c>
      <c r="AE4947">
        <v>0</v>
      </c>
      <c r="AF4947">
        <v>8</v>
      </c>
      <c r="AG4947">
        <v>1</v>
      </c>
      <c r="AH4947">
        <v>3</v>
      </c>
      <c r="AI4947">
        <v>13</v>
      </c>
      <c r="AJ4947">
        <v>5</v>
      </c>
      <c r="AK4947">
        <v>1</v>
      </c>
      <c r="AL4947">
        <v>1</v>
      </c>
      <c r="AM4947">
        <v>2</v>
      </c>
      <c r="AN4947">
        <v>0</v>
      </c>
      <c r="AO4947">
        <v>17</v>
      </c>
      <c r="AP4947">
        <v>48</v>
      </c>
      <c r="AQ4947">
        <v>17</v>
      </c>
      <c r="AR4947">
        <v>3</v>
      </c>
      <c r="AS4947">
        <v>2</v>
      </c>
      <c r="AT4947">
        <v>1</v>
      </c>
      <c r="AU4947">
        <v>0</v>
      </c>
      <c r="AV4947">
        <v>0</v>
      </c>
      <c r="AW4947">
        <v>0</v>
      </c>
      <c r="AX4947">
        <v>0</v>
      </c>
      <c r="AY4947">
        <v>7</v>
      </c>
      <c r="AZ4947">
        <v>11</v>
      </c>
      <c r="BA4947">
        <v>3</v>
      </c>
      <c r="BB4947">
        <v>0</v>
      </c>
      <c r="BC4947">
        <v>0</v>
      </c>
      <c r="BD4947">
        <v>0</v>
      </c>
      <c r="BE4947">
        <v>0</v>
      </c>
      <c r="BF4947">
        <v>17</v>
      </c>
      <c r="BG4947">
        <v>2544.2800000000002</v>
      </c>
      <c r="BH4947">
        <v>0</v>
      </c>
      <c r="BI4947">
        <v>14</v>
      </c>
      <c r="BJ4947" s="2">
        <v>45944</v>
      </c>
      <c r="BK4947">
        <v>0</v>
      </c>
      <c r="BL4947" s="3" t="str">
        <f>VLOOKUP(O4947,DropDownList!$H$1:$I$7,2,FALSE)</f>
        <v>2025/26</v>
      </c>
      <c r="BM4947" s="3" t="str">
        <f t="shared" si="77"/>
        <v>FISCAL FINES</v>
      </c>
    </row>
    <row r="4948" spans="1:65" x14ac:dyDescent="0.2">
      <c r="A4948">
        <v>2025</v>
      </c>
      <c r="B4948">
        <v>10</v>
      </c>
      <c r="C4948" t="s">
        <v>216</v>
      </c>
      <c r="D4948" t="s">
        <v>227</v>
      </c>
      <c r="E4948" t="s">
        <v>41</v>
      </c>
      <c r="F4948">
        <v>9367</v>
      </c>
      <c r="G4948" t="s">
        <v>141</v>
      </c>
      <c r="H4948" t="s">
        <v>218</v>
      </c>
      <c r="I4948" t="s">
        <v>142</v>
      </c>
      <c r="J4948" s="1">
        <v>45931</v>
      </c>
      <c r="K4948" t="s">
        <v>253</v>
      </c>
      <c r="L4948">
        <v>3</v>
      </c>
      <c r="M4948" t="s">
        <v>429</v>
      </c>
      <c r="N4948" t="s">
        <v>145</v>
      </c>
      <c r="O4948" t="s">
        <v>156</v>
      </c>
      <c r="P4948" t="s">
        <v>153</v>
      </c>
      <c r="Q4948">
        <v>45</v>
      </c>
      <c r="R4948">
        <v>1</v>
      </c>
      <c r="S4948">
        <v>45</v>
      </c>
      <c r="T4948">
        <v>0</v>
      </c>
      <c r="U4948">
        <v>1</v>
      </c>
      <c r="V4948">
        <v>1</v>
      </c>
      <c r="W4948">
        <v>45</v>
      </c>
      <c r="X4948">
        <v>45</v>
      </c>
      <c r="Y4948">
        <v>0</v>
      </c>
      <c r="Z4948">
        <v>0</v>
      </c>
      <c r="AA4948">
        <v>0</v>
      </c>
      <c r="AB4948">
        <v>0</v>
      </c>
      <c r="AC4948">
        <v>0</v>
      </c>
      <c r="AD4948">
        <v>1</v>
      </c>
      <c r="AE4948">
        <v>0</v>
      </c>
      <c r="AF4948">
        <v>0</v>
      </c>
      <c r="AG4948">
        <v>0</v>
      </c>
      <c r="AH4948">
        <v>0</v>
      </c>
      <c r="AI4948">
        <v>1</v>
      </c>
      <c r="AJ4948">
        <v>0</v>
      </c>
      <c r="AK4948">
        <v>0</v>
      </c>
      <c r="AL4948">
        <v>0</v>
      </c>
      <c r="AM4948">
        <v>0</v>
      </c>
      <c r="AN4948">
        <v>0</v>
      </c>
      <c r="AO4948">
        <v>1</v>
      </c>
      <c r="AP4948">
        <v>7</v>
      </c>
      <c r="AQ4948">
        <v>1</v>
      </c>
      <c r="AR4948">
        <v>0</v>
      </c>
      <c r="AS4948">
        <v>0</v>
      </c>
      <c r="AT4948">
        <v>6</v>
      </c>
      <c r="AU4948">
        <v>0</v>
      </c>
      <c r="AV4948">
        <v>0</v>
      </c>
      <c r="AW4948">
        <v>0</v>
      </c>
      <c r="AX4948">
        <v>0</v>
      </c>
      <c r="AY4948">
        <v>0</v>
      </c>
      <c r="AZ4948">
        <v>0</v>
      </c>
      <c r="BA4948">
        <v>0</v>
      </c>
      <c r="BB4948">
        <v>0</v>
      </c>
      <c r="BC4948">
        <v>0</v>
      </c>
      <c r="BD4948">
        <v>0</v>
      </c>
      <c r="BE4948">
        <v>0</v>
      </c>
      <c r="BF4948">
        <v>1</v>
      </c>
      <c r="BG4948">
        <v>45</v>
      </c>
      <c r="BH4948">
        <v>0</v>
      </c>
      <c r="BI4948">
        <v>1</v>
      </c>
      <c r="BJ4948" s="2">
        <v>45944</v>
      </c>
      <c r="BK4948">
        <v>0</v>
      </c>
      <c r="BL4948" s="3" t="str">
        <f>VLOOKUP(O4948,DropDownList!$H$1:$I$7,2,FALSE)</f>
        <v>2023/24</v>
      </c>
      <c r="BM4948" s="3" t="str">
        <f t="shared" si="77"/>
        <v>PREG</v>
      </c>
    </row>
    <row r="4949" spans="1:65" x14ac:dyDescent="0.2">
      <c r="A4949">
        <v>2025</v>
      </c>
      <c r="B4949">
        <v>10</v>
      </c>
      <c r="C4949" t="s">
        <v>216</v>
      </c>
      <c r="D4949" t="s">
        <v>227</v>
      </c>
      <c r="E4949" t="s">
        <v>41</v>
      </c>
      <c r="F4949">
        <v>9367</v>
      </c>
      <c r="G4949" t="s">
        <v>141</v>
      </c>
      <c r="H4949" t="s">
        <v>218</v>
      </c>
      <c r="I4949" t="s">
        <v>142</v>
      </c>
      <c r="J4949" s="1">
        <v>45931</v>
      </c>
      <c r="K4949" t="s">
        <v>253</v>
      </c>
      <c r="L4949">
        <v>3</v>
      </c>
      <c r="M4949" t="s">
        <v>429</v>
      </c>
      <c r="N4949" t="s">
        <v>145</v>
      </c>
      <c r="O4949" t="s">
        <v>147</v>
      </c>
      <c r="P4949" t="s">
        <v>150</v>
      </c>
      <c r="Q4949">
        <v>12197.3</v>
      </c>
      <c r="R4949">
        <v>141</v>
      </c>
      <c r="S4949">
        <v>24817.78</v>
      </c>
      <c r="T4949">
        <v>3038.08</v>
      </c>
      <c r="U4949">
        <v>72</v>
      </c>
      <c r="V4949">
        <v>19</v>
      </c>
      <c r="W4949">
        <v>3686.85</v>
      </c>
      <c r="X4949">
        <v>5008.13</v>
      </c>
      <c r="Y4949">
        <v>124</v>
      </c>
      <c r="Z4949">
        <v>21779.7</v>
      </c>
      <c r="AA4949">
        <v>9582.4</v>
      </c>
      <c r="AB4949">
        <v>3237.22</v>
      </c>
      <c r="AC4949">
        <v>6345.18</v>
      </c>
      <c r="AD4949">
        <v>14</v>
      </c>
      <c r="AE4949">
        <v>5</v>
      </c>
      <c r="AF4949">
        <v>50</v>
      </c>
      <c r="AG4949">
        <v>31</v>
      </c>
      <c r="AH4949">
        <v>17</v>
      </c>
      <c r="AI4949">
        <v>41</v>
      </c>
      <c r="AJ4949">
        <v>23</v>
      </c>
      <c r="AK4949">
        <v>13</v>
      </c>
      <c r="AL4949">
        <v>6</v>
      </c>
      <c r="AM4949">
        <v>3</v>
      </c>
      <c r="AN4949">
        <v>1</v>
      </c>
      <c r="AO4949">
        <v>98</v>
      </c>
      <c r="AP4949">
        <v>394</v>
      </c>
      <c r="AQ4949">
        <v>92</v>
      </c>
      <c r="AR4949">
        <v>0</v>
      </c>
      <c r="AS4949">
        <v>22</v>
      </c>
      <c r="AT4949">
        <v>36</v>
      </c>
      <c r="AU4949">
        <v>3</v>
      </c>
      <c r="AV4949">
        <v>2</v>
      </c>
      <c r="AW4949">
        <v>0</v>
      </c>
      <c r="AX4949">
        <v>0</v>
      </c>
      <c r="AY4949">
        <v>61</v>
      </c>
      <c r="AZ4949">
        <v>114</v>
      </c>
      <c r="BA4949">
        <v>40</v>
      </c>
      <c r="BB4949">
        <v>8</v>
      </c>
      <c r="BC4949">
        <v>2</v>
      </c>
      <c r="BD4949">
        <v>1</v>
      </c>
      <c r="BE4949">
        <v>0</v>
      </c>
      <c r="BF4949">
        <v>102</v>
      </c>
      <c r="BG4949">
        <v>6466.54</v>
      </c>
      <c r="BH4949">
        <v>2</v>
      </c>
      <c r="BI4949">
        <v>72</v>
      </c>
      <c r="BJ4949" s="2">
        <v>45944</v>
      </c>
      <c r="BK4949">
        <v>0</v>
      </c>
      <c r="BL4949" s="3" t="str">
        <f>VLOOKUP(O4949,DropDownList!$H$1:$I$7,2,FALSE)</f>
        <v>2024/25</v>
      </c>
      <c r="BM4949" s="3" t="str">
        <f t="shared" si="77"/>
        <v>FISCAL FINES</v>
      </c>
    </row>
    <row r="4950" spans="1:65" x14ac:dyDescent="0.2">
      <c r="A4950">
        <v>2025</v>
      </c>
      <c r="B4950">
        <v>10</v>
      </c>
      <c r="C4950" t="s">
        <v>216</v>
      </c>
      <c r="D4950" t="s">
        <v>227</v>
      </c>
      <c r="E4950" t="s">
        <v>41</v>
      </c>
      <c r="F4950">
        <v>9367</v>
      </c>
      <c r="G4950" t="s">
        <v>141</v>
      </c>
      <c r="H4950" t="s">
        <v>218</v>
      </c>
      <c r="I4950" t="s">
        <v>142</v>
      </c>
      <c r="J4950" s="1">
        <v>45931</v>
      </c>
      <c r="K4950" t="s">
        <v>253</v>
      </c>
      <c r="L4950">
        <v>3</v>
      </c>
      <c r="M4950" t="s">
        <v>429</v>
      </c>
      <c r="N4950" t="s">
        <v>145</v>
      </c>
      <c r="O4950" t="s">
        <v>149</v>
      </c>
      <c r="P4950" t="s">
        <v>146</v>
      </c>
      <c r="Q4950">
        <v>135</v>
      </c>
      <c r="R4950">
        <v>25</v>
      </c>
      <c r="S4950">
        <v>400</v>
      </c>
      <c r="T4950">
        <v>40</v>
      </c>
      <c r="U4950">
        <v>19</v>
      </c>
      <c r="V4950">
        <v>3</v>
      </c>
      <c r="W4950">
        <v>35</v>
      </c>
      <c r="X4950">
        <v>35</v>
      </c>
      <c r="Y4950">
        <v>0</v>
      </c>
      <c r="Z4950">
        <v>0</v>
      </c>
      <c r="AA4950">
        <v>225</v>
      </c>
      <c r="AB4950">
        <v>0</v>
      </c>
      <c r="AC4950">
        <v>0</v>
      </c>
      <c r="AD4950">
        <v>2</v>
      </c>
      <c r="AE4950">
        <v>1</v>
      </c>
      <c r="AF4950">
        <v>16</v>
      </c>
      <c r="AG4950">
        <v>1</v>
      </c>
      <c r="AH4950">
        <v>1</v>
      </c>
      <c r="AI4950">
        <v>7</v>
      </c>
      <c r="AJ4950">
        <v>0</v>
      </c>
      <c r="AK4950">
        <v>0</v>
      </c>
      <c r="AL4950">
        <v>0</v>
      </c>
      <c r="AM4950">
        <v>0</v>
      </c>
      <c r="AN4950">
        <v>0</v>
      </c>
      <c r="AO4950">
        <v>17</v>
      </c>
      <c r="AP4950">
        <v>48</v>
      </c>
      <c r="AQ4950">
        <v>16</v>
      </c>
      <c r="AR4950">
        <v>1</v>
      </c>
      <c r="AS4950">
        <v>0</v>
      </c>
      <c r="AT4950">
        <v>9</v>
      </c>
      <c r="AU4950">
        <v>0</v>
      </c>
      <c r="AV4950">
        <v>0</v>
      </c>
      <c r="AW4950">
        <v>1</v>
      </c>
      <c r="AX4950">
        <v>0</v>
      </c>
      <c r="AY4950">
        <v>7</v>
      </c>
      <c r="AZ4950">
        <v>9</v>
      </c>
      <c r="BA4950">
        <v>1</v>
      </c>
      <c r="BB4950">
        <v>0</v>
      </c>
      <c r="BC4950">
        <v>0</v>
      </c>
      <c r="BD4950">
        <v>0</v>
      </c>
      <c r="BE4950">
        <v>0</v>
      </c>
      <c r="BF4950">
        <v>23</v>
      </c>
      <c r="BG4950">
        <v>130</v>
      </c>
      <c r="BH4950">
        <v>0</v>
      </c>
      <c r="BI4950">
        <v>18</v>
      </c>
      <c r="BJ4950" s="2">
        <v>45944</v>
      </c>
      <c r="BK4950">
        <v>0</v>
      </c>
      <c r="BL4950" s="3" t="str">
        <f>VLOOKUP(O4950,DropDownList!$H$1:$I$7,2,FALSE)</f>
        <v>2025/26</v>
      </c>
      <c r="BM4950" s="3" t="str">
        <f t="shared" si="77"/>
        <v>VSUR</v>
      </c>
    </row>
    <row r="4951" spans="1:65" x14ac:dyDescent="0.2">
      <c r="A4951">
        <v>2025</v>
      </c>
      <c r="B4951">
        <v>10</v>
      </c>
      <c r="C4951" t="s">
        <v>216</v>
      </c>
      <c r="D4951" t="s">
        <v>227</v>
      </c>
      <c r="E4951" t="s">
        <v>41</v>
      </c>
      <c r="F4951">
        <v>9367</v>
      </c>
      <c r="G4951" t="s">
        <v>141</v>
      </c>
      <c r="H4951" t="s">
        <v>218</v>
      </c>
      <c r="I4951" t="s">
        <v>142</v>
      </c>
      <c r="J4951" s="1">
        <v>45931</v>
      </c>
      <c r="K4951" t="s">
        <v>253</v>
      </c>
      <c r="L4951">
        <v>3</v>
      </c>
      <c r="M4951" t="s">
        <v>429</v>
      </c>
      <c r="N4951" t="s">
        <v>145</v>
      </c>
      <c r="O4951" t="s">
        <v>149</v>
      </c>
      <c r="P4951" t="s">
        <v>152</v>
      </c>
      <c r="Q4951">
        <v>0</v>
      </c>
      <c r="R4951">
        <v>15</v>
      </c>
      <c r="S4951">
        <v>600</v>
      </c>
      <c r="T4951">
        <v>360</v>
      </c>
      <c r="U4951">
        <v>0</v>
      </c>
      <c r="V4951">
        <v>0</v>
      </c>
      <c r="W4951">
        <v>0</v>
      </c>
      <c r="X4951">
        <v>0</v>
      </c>
      <c r="Y4951">
        <v>0</v>
      </c>
      <c r="Z4951">
        <v>0</v>
      </c>
      <c r="AA4951">
        <v>240</v>
      </c>
      <c r="AB4951">
        <v>0</v>
      </c>
      <c r="AC4951">
        <v>240</v>
      </c>
      <c r="AD4951">
        <v>0</v>
      </c>
      <c r="AE4951">
        <v>0</v>
      </c>
      <c r="AF4951">
        <v>6</v>
      </c>
      <c r="AG4951">
        <v>0</v>
      </c>
      <c r="AH4951">
        <v>9</v>
      </c>
      <c r="AI4951">
        <v>0</v>
      </c>
      <c r="AJ4951">
        <v>0</v>
      </c>
      <c r="AK4951">
        <v>0</v>
      </c>
      <c r="AL4951">
        <v>0</v>
      </c>
      <c r="AM4951">
        <v>0</v>
      </c>
      <c r="AN4951">
        <v>0</v>
      </c>
      <c r="AO4951">
        <v>0</v>
      </c>
      <c r="AP4951">
        <v>0</v>
      </c>
      <c r="AQ4951">
        <v>0</v>
      </c>
      <c r="AR4951">
        <v>0</v>
      </c>
      <c r="AS4951">
        <v>0</v>
      </c>
      <c r="AT4951">
        <v>0</v>
      </c>
      <c r="AU4951">
        <v>0</v>
      </c>
      <c r="AV4951">
        <v>0</v>
      </c>
      <c r="AW4951">
        <v>0</v>
      </c>
      <c r="AX4951">
        <v>0</v>
      </c>
      <c r="AY4951">
        <v>0</v>
      </c>
      <c r="AZ4951">
        <v>0</v>
      </c>
      <c r="BA4951">
        <v>0</v>
      </c>
      <c r="BB4951">
        <v>0</v>
      </c>
      <c r="BC4951">
        <v>0</v>
      </c>
      <c r="BD4951">
        <v>0</v>
      </c>
      <c r="BE4951">
        <v>0</v>
      </c>
      <c r="BF4951">
        <v>0</v>
      </c>
      <c r="BG4951">
        <v>0</v>
      </c>
      <c r="BH4951">
        <v>0</v>
      </c>
      <c r="BI4951">
        <v>0</v>
      </c>
      <c r="BJ4951" s="2">
        <v>45944</v>
      </c>
      <c r="BK4951">
        <v>0</v>
      </c>
      <c r="BL4951" s="3" t="str">
        <f>VLOOKUP(O4951,DropDownList!$H$1:$I$7,2,FALSE)</f>
        <v>2025/26</v>
      </c>
      <c r="BM4951" s="3" t="str">
        <f t="shared" si="77"/>
        <v>PCOA</v>
      </c>
    </row>
    <row r="4952" spans="1:65" x14ac:dyDescent="0.2">
      <c r="A4952">
        <v>2025</v>
      </c>
      <c r="B4952">
        <v>10</v>
      </c>
      <c r="C4952" t="s">
        <v>216</v>
      </c>
      <c r="D4952" t="s">
        <v>227</v>
      </c>
      <c r="E4952" t="s">
        <v>41</v>
      </c>
      <c r="F4952">
        <v>9367</v>
      </c>
      <c r="G4952" t="s">
        <v>141</v>
      </c>
      <c r="H4952" t="s">
        <v>218</v>
      </c>
      <c r="I4952" t="s">
        <v>142</v>
      </c>
      <c r="J4952" s="1">
        <v>45931</v>
      </c>
      <c r="K4952" t="s">
        <v>253</v>
      </c>
      <c r="L4952">
        <v>3</v>
      </c>
      <c r="M4952" t="s">
        <v>429</v>
      </c>
      <c r="N4952" t="s">
        <v>145</v>
      </c>
      <c r="O4952" t="s">
        <v>147</v>
      </c>
      <c r="P4952" t="s">
        <v>153</v>
      </c>
      <c r="Q4952">
        <v>0</v>
      </c>
      <c r="R4952">
        <v>1</v>
      </c>
      <c r="S4952">
        <v>45</v>
      </c>
      <c r="T4952">
        <v>0</v>
      </c>
      <c r="U4952">
        <v>0</v>
      </c>
      <c r="V4952">
        <v>0</v>
      </c>
      <c r="W4952">
        <v>0</v>
      </c>
      <c r="X4952">
        <v>0</v>
      </c>
      <c r="Y4952">
        <v>0</v>
      </c>
      <c r="Z4952">
        <v>0</v>
      </c>
      <c r="AA4952">
        <v>45</v>
      </c>
      <c r="AB4952">
        <v>0</v>
      </c>
      <c r="AC4952">
        <v>45</v>
      </c>
      <c r="AD4952">
        <v>0</v>
      </c>
      <c r="AE4952">
        <v>0</v>
      </c>
      <c r="AF4952">
        <v>1</v>
      </c>
      <c r="AG4952">
        <v>0</v>
      </c>
      <c r="AH4952">
        <v>0</v>
      </c>
      <c r="AI4952">
        <v>0</v>
      </c>
      <c r="AJ4952">
        <v>0</v>
      </c>
      <c r="AK4952">
        <v>0</v>
      </c>
      <c r="AL4952">
        <v>0</v>
      </c>
      <c r="AM4952">
        <v>0</v>
      </c>
      <c r="AN4952">
        <v>0</v>
      </c>
      <c r="AO4952">
        <v>0</v>
      </c>
      <c r="AP4952">
        <v>0</v>
      </c>
      <c r="AQ4952">
        <v>0</v>
      </c>
      <c r="AR4952">
        <v>0</v>
      </c>
      <c r="AS4952">
        <v>0</v>
      </c>
      <c r="AT4952">
        <v>0</v>
      </c>
      <c r="AU4952">
        <v>0</v>
      </c>
      <c r="AV4952">
        <v>0</v>
      </c>
      <c r="AW4952">
        <v>0</v>
      </c>
      <c r="AX4952">
        <v>0</v>
      </c>
      <c r="AY4952">
        <v>0</v>
      </c>
      <c r="AZ4952">
        <v>0</v>
      </c>
      <c r="BA4952">
        <v>0</v>
      </c>
      <c r="BB4952">
        <v>0</v>
      </c>
      <c r="BC4952">
        <v>0</v>
      </c>
      <c r="BD4952">
        <v>0</v>
      </c>
      <c r="BE4952">
        <v>0</v>
      </c>
      <c r="BF4952">
        <v>0</v>
      </c>
      <c r="BG4952">
        <v>0</v>
      </c>
      <c r="BH4952">
        <v>0</v>
      </c>
      <c r="BI4952">
        <v>0</v>
      </c>
      <c r="BJ4952" s="2">
        <v>45944</v>
      </c>
      <c r="BK4952">
        <v>0</v>
      </c>
      <c r="BL4952" s="3" t="str">
        <f>VLOOKUP(O4952,DropDownList!$H$1:$I$7,2,FALSE)</f>
        <v>2024/25</v>
      </c>
      <c r="BM4952" s="3" t="str">
        <f t="shared" si="77"/>
        <v>PREG</v>
      </c>
    </row>
    <row r="4953" spans="1:65" x14ac:dyDescent="0.2">
      <c r="A4953">
        <v>2025</v>
      </c>
      <c r="B4953">
        <v>10</v>
      </c>
      <c r="C4953" t="s">
        <v>216</v>
      </c>
      <c r="D4953" t="s">
        <v>227</v>
      </c>
      <c r="E4953" t="s">
        <v>41</v>
      </c>
      <c r="F4953">
        <v>9367</v>
      </c>
      <c r="G4953" t="s">
        <v>141</v>
      </c>
      <c r="H4953" t="s">
        <v>218</v>
      </c>
      <c r="I4953" t="s">
        <v>142</v>
      </c>
      <c r="J4953" s="1">
        <v>45931</v>
      </c>
      <c r="K4953" t="s">
        <v>253</v>
      </c>
      <c r="L4953">
        <v>3</v>
      </c>
      <c r="M4953" t="s">
        <v>429</v>
      </c>
      <c r="N4953" t="s">
        <v>145</v>
      </c>
      <c r="O4953" t="s">
        <v>147</v>
      </c>
      <c r="P4953" t="s">
        <v>148</v>
      </c>
      <c r="Q4953">
        <v>831.12</v>
      </c>
      <c r="R4953">
        <v>23</v>
      </c>
      <c r="S4953">
        <v>1380</v>
      </c>
      <c r="T4953">
        <v>0</v>
      </c>
      <c r="U4953">
        <v>16</v>
      </c>
      <c r="V4953">
        <v>6</v>
      </c>
      <c r="W4953">
        <v>360</v>
      </c>
      <c r="X4953">
        <v>360</v>
      </c>
      <c r="Y4953">
        <v>0</v>
      </c>
      <c r="Z4953">
        <v>0</v>
      </c>
      <c r="AA4953">
        <v>548.88</v>
      </c>
      <c r="AB4953">
        <v>0</v>
      </c>
      <c r="AC4953">
        <v>548.88</v>
      </c>
      <c r="AD4953">
        <v>6</v>
      </c>
      <c r="AE4953">
        <v>0</v>
      </c>
      <c r="AF4953">
        <v>7</v>
      </c>
      <c r="AG4953">
        <v>5</v>
      </c>
      <c r="AH4953">
        <v>0</v>
      </c>
      <c r="AI4953">
        <v>11</v>
      </c>
      <c r="AJ4953">
        <v>0</v>
      </c>
      <c r="AK4953">
        <v>0</v>
      </c>
      <c r="AL4953">
        <v>0</v>
      </c>
      <c r="AM4953">
        <v>0</v>
      </c>
      <c r="AN4953">
        <v>0</v>
      </c>
      <c r="AO4953">
        <v>21</v>
      </c>
      <c r="AP4953">
        <v>85</v>
      </c>
      <c r="AQ4953">
        <v>21</v>
      </c>
      <c r="AR4953">
        <v>0</v>
      </c>
      <c r="AS4953">
        <v>5</v>
      </c>
      <c r="AT4953">
        <v>9</v>
      </c>
      <c r="AU4953">
        <v>0</v>
      </c>
      <c r="AV4953">
        <v>0</v>
      </c>
      <c r="AW4953">
        <v>0</v>
      </c>
      <c r="AX4953">
        <v>0</v>
      </c>
      <c r="AY4953">
        <v>10</v>
      </c>
      <c r="AZ4953">
        <v>27</v>
      </c>
      <c r="BA4953">
        <v>11</v>
      </c>
      <c r="BB4953">
        <v>0</v>
      </c>
      <c r="BC4953">
        <v>0</v>
      </c>
      <c r="BD4953">
        <v>0</v>
      </c>
      <c r="BE4953">
        <v>0</v>
      </c>
      <c r="BF4953">
        <v>21</v>
      </c>
      <c r="BG4953">
        <v>660</v>
      </c>
      <c r="BH4953">
        <v>0</v>
      </c>
      <c r="BI4953">
        <v>16</v>
      </c>
      <c r="BJ4953" s="2">
        <v>45944</v>
      </c>
      <c r="BK4953">
        <v>0</v>
      </c>
      <c r="BL4953" s="3" t="str">
        <f>VLOOKUP(O4953,DropDownList!$H$1:$I$7,2,FALSE)</f>
        <v>2024/25</v>
      </c>
      <c r="BM4953" s="3" t="str">
        <f t="shared" si="77"/>
        <v>PRAS</v>
      </c>
    </row>
    <row r="4954" spans="1:65" x14ac:dyDescent="0.2">
      <c r="A4954">
        <v>2025</v>
      </c>
      <c r="B4954">
        <v>10</v>
      </c>
      <c r="C4954" t="s">
        <v>216</v>
      </c>
      <c r="D4954" t="s">
        <v>227</v>
      </c>
      <c r="E4954" t="s">
        <v>41</v>
      </c>
      <c r="F4954">
        <v>9367</v>
      </c>
      <c r="G4954" t="s">
        <v>141</v>
      </c>
      <c r="H4954" t="s">
        <v>218</v>
      </c>
      <c r="I4954" t="s">
        <v>142</v>
      </c>
      <c r="J4954" s="1">
        <v>45931</v>
      </c>
      <c r="K4954" t="s">
        <v>253</v>
      </c>
      <c r="L4954">
        <v>3</v>
      </c>
      <c r="M4954" t="s">
        <v>429</v>
      </c>
      <c r="N4954" t="s">
        <v>145</v>
      </c>
      <c r="O4954" t="s">
        <v>155</v>
      </c>
      <c r="P4954" t="s">
        <v>152</v>
      </c>
      <c r="Q4954">
        <v>0</v>
      </c>
      <c r="R4954">
        <v>25</v>
      </c>
      <c r="S4954">
        <v>1000</v>
      </c>
      <c r="T4954">
        <v>600</v>
      </c>
      <c r="U4954">
        <v>0</v>
      </c>
      <c r="V4954">
        <v>0</v>
      </c>
      <c r="W4954">
        <v>0</v>
      </c>
      <c r="X4954">
        <v>0</v>
      </c>
      <c r="Y4954">
        <v>0</v>
      </c>
      <c r="Z4954">
        <v>0</v>
      </c>
      <c r="AA4954">
        <v>400</v>
      </c>
      <c r="AB4954">
        <v>0</v>
      </c>
      <c r="AC4954">
        <v>400</v>
      </c>
      <c r="AD4954">
        <v>0</v>
      </c>
      <c r="AE4954">
        <v>0</v>
      </c>
      <c r="AF4954">
        <v>10</v>
      </c>
      <c r="AG4954">
        <v>0</v>
      </c>
      <c r="AH4954">
        <v>15</v>
      </c>
      <c r="AI4954">
        <v>0</v>
      </c>
      <c r="AJ4954">
        <v>0</v>
      </c>
      <c r="AK4954">
        <v>0</v>
      </c>
      <c r="AL4954">
        <v>0</v>
      </c>
      <c r="AM4954">
        <v>0</v>
      </c>
      <c r="AN4954">
        <v>0</v>
      </c>
      <c r="AO4954">
        <v>0</v>
      </c>
      <c r="AP4954">
        <v>0</v>
      </c>
      <c r="AQ4954">
        <v>0</v>
      </c>
      <c r="AR4954">
        <v>0</v>
      </c>
      <c r="AS4954">
        <v>0</v>
      </c>
      <c r="AT4954">
        <v>0</v>
      </c>
      <c r="AU4954">
        <v>0</v>
      </c>
      <c r="AV4954">
        <v>0</v>
      </c>
      <c r="AW4954">
        <v>0</v>
      </c>
      <c r="AX4954">
        <v>0</v>
      </c>
      <c r="AY4954">
        <v>0</v>
      </c>
      <c r="AZ4954">
        <v>0</v>
      </c>
      <c r="BA4954">
        <v>0</v>
      </c>
      <c r="BB4954">
        <v>0</v>
      </c>
      <c r="BC4954">
        <v>0</v>
      </c>
      <c r="BD4954">
        <v>0</v>
      </c>
      <c r="BE4954">
        <v>0</v>
      </c>
      <c r="BF4954">
        <v>0</v>
      </c>
      <c r="BG4954">
        <v>0</v>
      </c>
      <c r="BH4954">
        <v>0</v>
      </c>
      <c r="BI4954">
        <v>0</v>
      </c>
      <c r="BJ4954" s="2">
        <v>45944</v>
      </c>
      <c r="BK4954">
        <v>0</v>
      </c>
      <c r="BL4954" s="3" t="str">
        <f>VLOOKUP(O4954,DropDownList!$H$1:$I$7,2,FALSE)</f>
        <v>2022/23</v>
      </c>
      <c r="BM4954" s="3" t="str">
        <f t="shared" si="77"/>
        <v>PCOA</v>
      </c>
    </row>
    <row r="4955" spans="1:65" x14ac:dyDescent="0.2">
      <c r="A4955">
        <v>2025</v>
      </c>
      <c r="B4955">
        <v>10</v>
      </c>
      <c r="C4955" t="s">
        <v>216</v>
      </c>
      <c r="D4955" t="s">
        <v>227</v>
      </c>
      <c r="E4955" t="s">
        <v>41</v>
      </c>
      <c r="F4955">
        <v>9367</v>
      </c>
      <c r="G4955" t="s">
        <v>141</v>
      </c>
      <c r="H4955" t="s">
        <v>218</v>
      </c>
      <c r="I4955" t="s">
        <v>142</v>
      </c>
      <c r="J4955" s="1">
        <v>45931</v>
      </c>
      <c r="K4955" t="s">
        <v>253</v>
      </c>
      <c r="L4955">
        <v>3</v>
      </c>
      <c r="M4955" t="s">
        <v>429</v>
      </c>
      <c r="N4955" t="s">
        <v>145</v>
      </c>
      <c r="O4955" t="s">
        <v>155</v>
      </c>
      <c r="P4955" t="s">
        <v>154</v>
      </c>
      <c r="Q4955">
        <v>12836.47</v>
      </c>
      <c r="R4955">
        <v>166</v>
      </c>
      <c r="S4955">
        <v>44815</v>
      </c>
      <c r="T4955">
        <v>1296.56</v>
      </c>
      <c r="U4955">
        <v>48</v>
      </c>
      <c r="V4955">
        <v>8</v>
      </c>
      <c r="W4955">
        <v>2304.81</v>
      </c>
      <c r="X4955">
        <v>2304.81</v>
      </c>
      <c r="Y4955">
        <v>0</v>
      </c>
      <c r="Z4955">
        <v>0</v>
      </c>
      <c r="AA4955">
        <v>30681.97</v>
      </c>
      <c r="AB4955">
        <v>283.08999999999997</v>
      </c>
      <c r="AC4955">
        <v>28380.44</v>
      </c>
      <c r="AD4955">
        <v>4</v>
      </c>
      <c r="AE4955">
        <v>4</v>
      </c>
      <c r="AF4955">
        <v>111</v>
      </c>
      <c r="AG4955">
        <v>24</v>
      </c>
      <c r="AH4955">
        <v>4</v>
      </c>
      <c r="AI4955">
        <v>24</v>
      </c>
      <c r="AJ4955">
        <v>0</v>
      </c>
      <c r="AK4955">
        <v>0</v>
      </c>
      <c r="AL4955">
        <v>0</v>
      </c>
      <c r="AM4955">
        <v>0</v>
      </c>
      <c r="AN4955">
        <v>0</v>
      </c>
      <c r="AO4955">
        <v>118</v>
      </c>
      <c r="AP4955">
        <v>575</v>
      </c>
      <c r="AQ4955">
        <v>124</v>
      </c>
      <c r="AR4955">
        <v>0</v>
      </c>
      <c r="AS4955">
        <v>73</v>
      </c>
      <c r="AT4955">
        <v>36</v>
      </c>
      <c r="AU4955">
        <v>2</v>
      </c>
      <c r="AV4955">
        <v>3</v>
      </c>
      <c r="AW4955">
        <v>0</v>
      </c>
      <c r="AX4955">
        <v>0</v>
      </c>
      <c r="AY4955">
        <v>88</v>
      </c>
      <c r="AZ4955">
        <v>137</v>
      </c>
      <c r="BA4955">
        <v>71</v>
      </c>
      <c r="BB4955">
        <v>13</v>
      </c>
      <c r="BC4955">
        <v>7</v>
      </c>
      <c r="BD4955">
        <v>4</v>
      </c>
      <c r="BE4955">
        <v>0</v>
      </c>
      <c r="BF4955">
        <v>165</v>
      </c>
      <c r="BG4955">
        <v>8195</v>
      </c>
      <c r="BH4955">
        <v>3</v>
      </c>
      <c r="BI4955">
        <v>48</v>
      </c>
      <c r="BJ4955" s="2">
        <v>45944</v>
      </c>
      <c r="BK4955">
        <v>0</v>
      </c>
      <c r="BL4955" s="3" t="str">
        <f>VLOOKUP(O4955,DropDownList!$H$1:$I$7,2,FALSE)</f>
        <v>2022/23</v>
      </c>
      <c r="BM4955" s="3" t="str">
        <f t="shared" si="77"/>
        <v>JP COURT</v>
      </c>
    </row>
    <row r="4956" spans="1:65" x14ac:dyDescent="0.2">
      <c r="A4956">
        <v>2025</v>
      </c>
      <c r="B4956">
        <v>10</v>
      </c>
      <c r="C4956" t="s">
        <v>216</v>
      </c>
      <c r="D4956" t="s">
        <v>227</v>
      </c>
      <c r="E4956" t="s">
        <v>41</v>
      </c>
      <c r="F4956">
        <v>9367</v>
      </c>
      <c r="G4956" t="s">
        <v>141</v>
      </c>
      <c r="H4956" t="s">
        <v>218</v>
      </c>
      <c r="I4956" t="s">
        <v>142</v>
      </c>
      <c r="J4956" s="1">
        <v>45931</v>
      </c>
      <c r="K4956" t="s">
        <v>253</v>
      </c>
      <c r="L4956">
        <v>3</v>
      </c>
      <c r="M4956" t="s">
        <v>429</v>
      </c>
      <c r="N4956" t="s">
        <v>145</v>
      </c>
      <c r="O4956" t="s">
        <v>147</v>
      </c>
      <c r="P4956" t="s">
        <v>152</v>
      </c>
      <c r="Q4956">
        <v>0</v>
      </c>
      <c r="R4956">
        <v>51</v>
      </c>
      <c r="S4956">
        <v>2040</v>
      </c>
      <c r="T4956">
        <v>960</v>
      </c>
      <c r="U4956">
        <v>0</v>
      </c>
      <c r="V4956">
        <v>0</v>
      </c>
      <c r="W4956">
        <v>0</v>
      </c>
      <c r="X4956">
        <v>0</v>
      </c>
      <c r="Y4956">
        <v>0</v>
      </c>
      <c r="Z4956">
        <v>0</v>
      </c>
      <c r="AA4956">
        <v>1080</v>
      </c>
      <c r="AB4956">
        <v>0</v>
      </c>
      <c r="AC4956">
        <v>1080</v>
      </c>
      <c r="AD4956">
        <v>0</v>
      </c>
      <c r="AE4956">
        <v>0</v>
      </c>
      <c r="AF4956">
        <v>27</v>
      </c>
      <c r="AG4956">
        <v>0</v>
      </c>
      <c r="AH4956">
        <v>24</v>
      </c>
      <c r="AI4956">
        <v>0</v>
      </c>
      <c r="AJ4956">
        <v>0</v>
      </c>
      <c r="AK4956">
        <v>0</v>
      </c>
      <c r="AL4956">
        <v>0</v>
      </c>
      <c r="AM4956">
        <v>0</v>
      </c>
      <c r="AN4956">
        <v>0</v>
      </c>
      <c r="AO4956">
        <v>0</v>
      </c>
      <c r="AP4956">
        <v>0</v>
      </c>
      <c r="AQ4956">
        <v>0</v>
      </c>
      <c r="AR4956">
        <v>0</v>
      </c>
      <c r="AS4956">
        <v>0</v>
      </c>
      <c r="AT4956">
        <v>0</v>
      </c>
      <c r="AU4956">
        <v>0</v>
      </c>
      <c r="AV4956">
        <v>0</v>
      </c>
      <c r="AW4956">
        <v>0</v>
      </c>
      <c r="AX4956">
        <v>0</v>
      </c>
      <c r="AY4956">
        <v>0</v>
      </c>
      <c r="AZ4956">
        <v>0</v>
      </c>
      <c r="BA4956">
        <v>0</v>
      </c>
      <c r="BB4956">
        <v>0</v>
      </c>
      <c r="BC4956">
        <v>0</v>
      </c>
      <c r="BD4956">
        <v>0</v>
      </c>
      <c r="BE4956">
        <v>0</v>
      </c>
      <c r="BF4956">
        <v>0</v>
      </c>
      <c r="BG4956">
        <v>0</v>
      </c>
      <c r="BH4956">
        <v>0</v>
      </c>
      <c r="BI4956">
        <v>0</v>
      </c>
      <c r="BJ4956" s="2">
        <v>45944</v>
      </c>
      <c r="BK4956">
        <v>0</v>
      </c>
      <c r="BL4956" s="3" t="str">
        <f>VLOOKUP(O4956,DropDownList!$H$1:$I$7,2,FALSE)</f>
        <v>2024/25</v>
      </c>
      <c r="BM4956" s="3" t="str">
        <f t="shared" si="77"/>
        <v>PCOA</v>
      </c>
    </row>
    <row r="4957" spans="1:65" x14ac:dyDescent="0.2">
      <c r="A4957">
        <v>2025</v>
      </c>
      <c r="B4957">
        <v>10</v>
      </c>
      <c r="C4957" t="s">
        <v>216</v>
      </c>
      <c r="D4957" t="s">
        <v>227</v>
      </c>
      <c r="E4957" t="s">
        <v>41</v>
      </c>
      <c r="F4957">
        <v>9367</v>
      </c>
      <c r="G4957" t="s">
        <v>141</v>
      </c>
      <c r="H4957" t="s">
        <v>218</v>
      </c>
      <c r="I4957" t="s">
        <v>142</v>
      </c>
      <c r="J4957" s="1">
        <v>45931</v>
      </c>
      <c r="K4957" t="s">
        <v>253</v>
      </c>
      <c r="L4957">
        <v>3</v>
      </c>
      <c r="M4957" t="s">
        <v>429</v>
      </c>
      <c r="N4957" t="s">
        <v>145</v>
      </c>
      <c r="O4957" t="s">
        <v>155</v>
      </c>
      <c r="P4957" t="s">
        <v>150</v>
      </c>
      <c r="Q4957">
        <v>5411.95</v>
      </c>
      <c r="R4957">
        <v>210</v>
      </c>
      <c r="S4957">
        <v>27934.55</v>
      </c>
      <c r="T4957">
        <v>3109.46</v>
      </c>
      <c r="U4957">
        <v>42</v>
      </c>
      <c r="V4957">
        <v>7</v>
      </c>
      <c r="W4957">
        <v>1179.08</v>
      </c>
      <c r="X4957">
        <v>1179.08</v>
      </c>
      <c r="Y4957">
        <v>190</v>
      </c>
      <c r="Z4957">
        <v>24825.09</v>
      </c>
      <c r="AA4957">
        <v>19413.14</v>
      </c>
      <c r="AB4957">
        <v>4488.21</v>
      </c>
      <c r="AC4957">
        <v>14924.93</v>
      </c>
      <c r="AD4957">
        <v>4</v>
      </c>
      <c r="AE4957">
        <v>3</v>
      </c>
      <c r="AF4957">
        <v>144</v>
      </c>
      <c r="AG4957">
        <v>17</v>
      </c>
      <c r="AH4957">
        <v>20</v>
      </c>
      <c r="AI4957">
        <v>25</v>
      </c>
      <c r="AJ4957">
        <v>37</v>
      </c>
      <c r="AK4957">
        <v>14</v>
      </c>
      <c r="AL4957">
        <v>3</v>
      </c>
      <c r="AM4957">
        <v>6</v>
      </c>
      <c r="AN4957">
        <v>0</v>
      </c>
      <c r="AO4957">
        <v>146</v>
      </c>
      <c r="AP4957">
        <v>721</v>
      </c>
      <c r="AQ4957">
        <v>153</v>
      </c>
      <c r="AR4957">
        <v>1</v>
      </c>
      <c r="AS4957">
        <v>75</v>
      </c>
      <c r="AT4957">
        <v>30</v>
      </c>
      <c r="AU4957">
        <v>3</v>
      </c>
      <c r="AV4957">
        <v>3</v>
      </c>
      <c r="AW4957">
        <v>0</v>
      </c>
      <c r="AX4957">
        <v>0</v>
      </c>
      <c r="AY4957">
        <v>120</v>
      </c>
      <c r="AZ4957">
        <v>195</v>
      </c>
      <c r="BA4957">
        <v>94</v>
      </c>
      <c r="BB4957">
        <v>10</v>
      </c>
      <c r="BC4957">
        <v>4</v>
      </c>
      <c r="BD4957">
        <v>8</v>
      </c>
      <c r="BE4957">
        <v>0</v>
      </c>
      <c r="BF4957">
        <v>149</v>
      </c>
      <c r="BG4957">
        <v>3427.1</v>
      </c>
      <c r="BH4957">
        <v>4</v>
      </c>
      <c r="BI4957">
        <v>42</v>
      </c>
      <c r="BJ4957" s="2">
        <v>45944</v>
      </c>
      <c r="BK4957">
        <v>0</v>
      </c>
      <c r="BL4957" s="3" t="str">
        <f>VLOOKUP(O4957,DropDownList!$H$1:$I$7,2,FALSE)</f>
        <v>2022/23</v>
      </c>
      <c r="BM4957" s="3" t="str">
        <f t="shared" si="77"/>
        <v>FISCAL FINES</v>
      </c>
    </row>
    <row r="4958" spans="1:65" x14ac:dyDescent="0.2">
      <c r="A4958">
        <v>2025</v>
      </c>
      <c r="B4958">
        <v>10</v>
      </c>
      <c r="C4958" t="s">
        <v>216</v>
      </c>
      <c r="D4958" t="s">
        <v>228</v>
      </c>
      <c r="E4958" t="s">
        <v>41</v>
      </c>
      <c r="F4958">
        <v>9811</v>
      </c>
      <c r="G4958" t="s">
        <v>158</v>
      </c>
      <c r="H4958" t="s">
        <v>218</v>
      </c>
      <c r="I4958" t="s">
        <v>142</v>
      </c>
      <c r="J4958" s="1">
        <v>45931</v>
      </c>
      <c r="K4958" t="s">
        <v>253</v>
      </c>
      <c r="L4958">
        <v>3</v>
      </c>
      <c r="M4958" t="s">
        <v>429</v>
      </c>
      <c r="N4958" t="s">
        <v>145</v>
      </c>
      <c r="O4958" t="s">
        <v>155</v>
      </c>
      <c r="P4958" t="s">
        <v>160</v>
      </c>
      <c r="Q4958">
        <v>17359.54</v>
      </c>
      <c r="R4958">
        <v>200</v>
      </c>
      <c r="S4958">
        <v>87000</v>
      </c>
      <c r="T4958">
        <v>3643.94</v>
      </c>
      <c r="U4958">
        <v>70</v>
      </c>
      <c r="V4958">
        <v>16</v>
      </c>
      <c r="W4958">
        <v>6878.12</v>
      </c>
      <c r="X4958">
        <v>7260.15</v>
      </c>
      <c r="Y4958">
        <v>0</v>
      </c>
      <c r="Z4958">
        <v>0</v>
      </c>
      <c r="AA4958">
        <v>65996.52</v>
      </c>
      <c r="AB4958">
        <v>4268.09</v>
      </c>
      <c r="AC4958">
        <v>58025.62</v>
      </c>
      <c r="AD4958">
        <v>6</v>
      </c>
      <c r="AE4958">
        <v>10</v>
      </c>
      <c r="AF4958">
        <v>118</v>
      </c>
      <c r="AG4958">
        <v>55</v>
      </c>
      <c r="AH4958">
        <v>8</v>
      </c>
      <c r="AI4958">
        <v>15</v>
      </c>
      <c r="AJ4958">
        <v>0</v>
      </c>
      <c r="AK4958">
        <v>0</v>
      </c>
      <c r="AL4958">
        <v>0</v>
      </c>
      <c r="AM4958">
        <v>0</v>
      </c>
      <c r="AN4958">
        <v>0</v>
      </c>
      <c r="AO4958">
        <v>148</v>
      </c>
      <c r="AP4958">
        <v>714</v>
      </c>
      <c r="AQ4958">
        <v>158</v>
      </c>
      <c r="AR4958">
        <v>0</v>
      </c>
      <c r="AS4958">
        <v>68</v>
      </c>
      <c r="AT4958">
        <v>60</v>
      </c>
      <c r="AU4958">
        <v>11</v>
      </c>
      <c r="AV4958">
        <v>5</v>
      </c>
      <c r="AW4958">
        <v>3</v>
      </c>
      <c r="AX4958">
        <v>0</v>
      </c>
      <c r="AY4958">
        <v>115</v>
      </c>
      <c r="AZ4958">
        <v>165</v>
      </c>
      <c r="BA4958">
        <v>82</v>
      </c>
      <c r="BB4958">
        <v>9</v>
      </c>
      <c r="BC4958">
        <v>4</v>
      </c>
      <c r="BD4958">
        <v>10</v>
      </c>
      <c r="BE4958">
        <v>0</v>
      </c>
      <c r="BF4958">
        <v>195</v>
      </c>
      <c r="BG4958">
        <v>6280</v>
      </c>
      <c r="BH4958">
        <v>4</v>
      </c>
      <c r="BI4958">
        <v>67</v>
      </c>
      <c r="BJ4958" s="2">
        <v>45944</v>
      </c>
      <c r="BK4958">
        <v>1</v>
      </c>
      <c r="BL4958" s="3" t="str">
        <f>VLOOKUP(O4958,DropDownList!$H$1:$I$7,2,FALSE)</f>
        <v>2022/23</v>
      </c>
      <c r="BM4958" s="3" t="str">
        <f t="shared" si="77"/>
        <v>SC COURT</v>
      </c>
    </row>
    <row r="4959" spans="1:65" x14ac:dyDescent="0.2">
      <c r="A4959">
        <v>2025</v>
      </c>
      <c r="B4959">
        <v>10</v>
      </c>
      <c r="C4959" t="s">
        <v>216</v>
      </c>
      <c r="D4959" t="s">
        <v>228</v>
      </c>
      <c r="E4959" t="s">
        <v>41</v>
      </c>
      <c r="F4959">
        <v>9811</v>
      </c>
      <c r="G4959" t="s">
        <v>158</v>
      </c>
      <c r="H4959" t="s">
        <v>218</v>
      </c>
      <c r="I4959" t="s">
        <v>142</v>
      </c>
      <c r="J4959" s="1">
        <v>45931</v>
      </c>
      <c r="K4959" t="s">
        <v>253</v>
      </c>
      <c r="L4959">
        <v>3</v>
      </c>
      <c r="M4959" t="s">
        <v>429</v>
      </c>
      <c r="N4959" t="s">
        <v>145</v>
      </c>
      <c r="O4959" t="s">
        <v>155</v>
      </c>
      <c r="P4959" t="s">
        <v>161</v>
      </c>
      <c r="Q4959">
        <v>457.19</v>
      </c>
      <c r="R4959">
        <v>185</v>
      </c>
      <c r="S4959">
        <v>4340</v>
      </c>
      <c r="T4959">
        <v>200</v>
      </c>
      <c r="U4959">
        <v>67</v>
      </c>
      <c r="V4959">
        <v>7</v>
      </c>
      <c r="W4959">
        <v>240</v>
      </c>
      <c r="X4959">
        <v>240</v>
      </c>
      <c r="Y4959">
        <v>0</v>
      </c>
      <c r="Z4959">
        <v>0</v>
      </c>
      <c r="AA4959">
        <v>3682.81</v>
      </c>
      <c r="AB4959">
        <v>0</v>
      </c>
      <c r="AC4959">
        <v>0</v>
      </c>
      <c r="AD4959">
        <v>7</v>
      </c>
      <c r="AE4959">
        <v>0</v>
      </c>
      <c r="AF4959">
        <v>155</v>
      </c>
      <c r="AG4959">
        <v>2</v>
      </c>
      <c r="AH4959">
        <v>8</v>
      </c>
      <c r="AI4959">
        <v>19</v>
      </c>
      <c r="AJ4959">
        <v>0</v>
      </c>
      <c r="AK4959">
        <v>0</v>
      </c>
      <c r="AL4959">
        <v>0</v>
      </c>
      <c r="AM4959">
        <v>0</v>
      </c>
      <c r="AN4959">
        <v>0</v>
      </c>
      <c r="AO4959">
        <v>137</v>
      </c>
      <c r="AP4959">
        <v>667</v>
      </c>
      <c r="AQ4959">
        <v>145</v>
      </c>
      <c r="AR4959">
        <v>0</v>
      </c>
      <c r="AS4959">
        <v>63</v>
      </c>
      <c r="AT4959">
        <v>58</v>
      </c>
      <c r="AU4959">
        <v>11</v>
      </c>
      <c r="AV4959">
        <v>5</v>
      </c>
      <c r="AW4959">
        <v>3</v>
      </c>
      <c r="AX4959">
        <v>0</v>
      </c>
      <c r="AY4959">
        <v>105</v>
      </c>
      <c r="AZ4959">
        <v>155</v>
      </c>
      <c r="BA4959">
        <v>76</v>
      </c>
      <c r="BB4959">
        <v>9</v>
      </c>
      <c r="BC4959">
        <v>4</v>
      </c>
      <c r="BD4959">
        <v>10</v>
      </c>
      <c r="BE4959">
        <v>0</v>
      </c>
      <c r="BF4959">
        <v>180</v>
      </c>
      <c r="BG4959">
        <v>450</v>
      </c>
      <c r="BH4959">
        <v>1</v>
      </c>
      <c r="BI4959">
        <v>64</v>
      </c>
      <c r="BJ4959" s="2">
        <v>45944</v>
      </c>
      <c r="BK4959">
        <v>1</v>
      </c>
      <c r="BL4959" s="3" t="str">
        <f>VLOOKUP(O4959,DropDownList!$H$1:$I$7,2,FALSE)</f>
        <v>2022/23</v>
      </c>
      <c r="BM4959" s="3" t="str">
        <f t="shared" si="77"/>
        <v>VSUR</v>
      </c>
    </row>
    <row r="4960" spans="1:65" x14ac:dyDescent="0.2">
      <c r="A4960">
        <v>2025</v>
      </c>
      <c r="B4960">
        <v>10</v>
      </c>
      <c r="C4960" t="s">
        <v>216</v>
      </c>
      <c r="D4960" t="s">
        <v>228</v>
      </c>
      <c r="E4960" t="s">
        <v>41</v>
      </c>
      <c r="F4960">
        <v>9811</v>
      </c>
      <c r="G4960" t="s">
        <v>158</v>
      </c>
      <c r="H4960" t="s">
        <v>218</v>
      </c>
      <c r="I4960" t="s">
        <v>142</v>
      </c>
      <c r="J4960" s="1">
        <v>45931</v>
      </c>
      <c r="K4960" t="s">
        <v>253</v>
      </c>
      <c r="L4960">
        <v>3</v>
      </c>
      <c r="M4960" t="s">
        <v>429</v>
      </c>
      <c r="N4960" t="s">
        <v>145</v>
      </c>
      <c r="O4960" t="s">
        <v>149</v>
      </c>
      <c r="P4960" t="s">
        <v>161</v>
      </c>
      <c r="Q4960">
        <v>194.15</v>
      </c>
      <c r="R4960">
        <v>34</v>
      </c>
      <c r="S4960">
        <v>520</v>
      </c>
      <c r="T4960">
        <v>20</v>
      </c>
      <c r="U4960">
        <v>20</v>
      </c>
      <c r="V4960">
        <v>4</v>
      </c>
      <c r="W4960">
        <v>60</v>
      </c>
      <c r="X4960">
        <v>60</v>
      </c>
      <c r="Y4960">
        <v>0</v>
      </c>
      <c r="Z4960">
        <v>0</v>
      </c>
      <c r="AA4960">
        <v>305.85000000000002</v>
      </c>
      <c r="AB4960">
        <v>0</v>
      </c>
      <c r="AC4960">
        <v>0</v>
      </c>
      <c r="AD4960">
        <v>4</v>
      </c>
      <c r="AE4960">
        <v>0</v>
      </c>
      <c r="AF4960">
        <v>19</v>
      </c>
      <c r="AG4960">
        <v>1</v>
      </c>
      <c r="AH4960">
        <v>1</v>
      </c>
      <c r="AI4960">
        <v>13</v>
      </c>
      <c r="AJ4960">
        <v>0</v>
      </c>
      <c r="AK4960">
        <v>0</v>
      </c>
      <c r="AL4960">
        <v>0</v>
      </c>
      <c r="AM4960">
        <v>0</v>
      </c>
      <c r="AN4960">
        <v>0</v>
      </c>
      <c r="AO4960">
        <v>22</v>
      </c>
      <c r="AP4960">
        <v>57</v>
      </c>
      <c r="AQ4960">
        <v>22</v>
      </c>
      <c r="AR4960">
        <v>0</v>
      </c>
      <c r="AS4960">
        <v>1</v>
      </c>
      <c r="AT4960">
        <v>3</v>
      </c>
      <c r="AU4960">
        <v>0</v>
      </c>
      <c r="AV4960">
        <v>0</v>
      </c>
      <c r="AW4960">
        <v>1</v>
      </c>
      <c r="AX4960">
        <v>0</v>
      </c>
      <c r="AY4960">
        <v>11</v>
      </c>
      <c r="AZ4960">
        <v>14</v>
      </c>
      <c r="BA4960">
        <v>1</v>
      </c>
      <c r="BB4960">
        <v>1</v>
      </c>
      <c r="BC4960">
        <v>0</v>
      </c>
      <c r="BD4960">
        <v>0</v>
      </c>
      <c r="BE4960">
        <v>0</v>
      </c>
      <c r="BF4960">
        <v>33</v>
      </c>
      <c r="BG4960">
        <v>190</v>
      </c>
      <c r="BH4960">
        <v>0</v>
      </c>
      <c r="BI4960">
        <v>20</v>
      </c>
      <c r="BJ4960" s="2">
        <v>45944</v>
      </c>
      <c r="BK4960">
        <v>0</v>
      </c>
      <c r="BL4960" s="3" t="str">
        <f>VLOOKUP(O4960,DropDownList!$H$1:$I$7,2,FALSE)</f>
        <v>2025/26</v>
      </c>
      <c r="BM4960" s="3" t="str">
        <f t="shared" si="77"/>
        <v>VSUR</v>
      </c>
    </row>
    <row r="4961" spans="1:65" x14ac:dyDescent="0.2">
      <c r="A4961">
        <v>2025</v>
      </c>
      <c r="B4961">
        <v>10</v>
      </c>
      <c r="C4961" t="s">
        <v>216</v>
      </c>
      <c r="D4961" t="s">
        <v>228</v>
      </c>
      <c r="E4961" t="s">
        <v>41</v>
      </c>
      <c r="F4961">
        <v>9811</v>
      </c>
      <c r="G4961" t="s">
        <v>158</v>
      </c>
      <c r="H4961" t="s">
        <v>218</v>
      </c>
      <c r="I4961" t="s">
        <v>142</v>
      </c>
      <c r="J4961" s="1">
        <v>45931</v>
      </c>
      <c r="K4961" t="s">
        <v>253</v>
      </c>
      <c r="L4961">
        <v>3</v>
      </c>
      <c r="M4961" t="s">
        <v>429</v>
      </c>
      <c r="N4961" t="s">
        <v>145</v>
      </c>
      <c r="O4961" t="s">
        <v>147</v>
      </c>
      <c r="P4961" t="s">
        <v>161</v>
      </c>
      <c r="Q4961">
        <v>1130</v>
      </c>
      <c r="R4961">
        <v>234</v>
      </c>
      <c r="S4961">
        <v>4635</v>
      </c>
      <c r="T4961">
        <v>70</v>
      </c>
      <c r="U4961">
        <v>112</v>
      </c>
      <c r="V4961">
        <v>18</v>
      </c>
      <c r="W4961">
        <v>330</v>
      </c>
      <c r="X4961">
        <v>330</v>
      </c>
      <c r="Y4961">
        <v>0</v>
      </c>
      <c r="Z4961">
        <v>0</v>
      </c>
      <c r="AA4961">
        <v>3435</v>
      </c>
      <c r="AB4961">
        <v>0</v>
      </c>
      <c r="AC4961">
        <v>0</v>
      </c>
      <c r="AD4961">
        <v>18</v>
      </c>
      <c r="AE4961">
        <v>0</v>
      </c>
      <c r="AF4961">
        <v>168</v>
      </c>
      <c r="AG4961">
        <v>0</v>
      </c>
      <c r="AH4961">
        <v>3</v>
      </c>
      <c r="AI4961">
        <v>63</v>
      </c>
      <c r="AJ4961">
        <v>0</v>
      </c>
      <c r="AK4961">
        <v>0</v>
      </c>
      <c r="AL4961">
        <v>0</v>
      </c>
      <c r="AM4961">
        <v>0</v>
      </c>
      <c r="AN4961">
        <v>0</v>
      </c>
      <c r="AO4961">
        <v>147</v>
      </c>
      <c r="AP4961">
        <v>579</v>
      </c>
      <c r="AQ4961">
        <v>135</v>
      </c>
      <c r="AR4961">
        <v>0</v>
      </c>
      <c r="AS4961">
        <v>44</v>
      </c>
      <c r="AT4961">
        <v>92</v>
      </c>
      <c r="AU4961">
        <v>11</v>
      </c>
      <c r="AV4961">
        <v>1</v>
      </c>
      <c r="AW4961">
        <v>3</v>
      </c>
      <c r="AX4961">
        <v>0</v>
      </c>
      <c r="AY4961">
        <v>80</v>
      </c>
      <c r="AZ4961">
        <v>131</v>
      </c>
      <c r="BA4961">
        <v>36</v>
      </c>
      <c r="BB4961">
        <v>9</v>
      </c>
      <c r="BC4961">
        <v>4</v>
      </c>
      <c r="BD4961">
        <v>2</v>
      </c>
      <c r="BE4961">
        <v>0</v>
      </c>
      <c r="BF4961">
        <v>229</v>
      </c>
      <c r="BG4961">
        <v>1130</v>
      </c>
      <c r="BH4961">
        <v>0</v>
      </c>
      <c r="BI4961">
        <v>110</v>
      </c>
      <c r="BJ4961" s="2">
        <v>45944</v>
      </c>
      <c r="BK4961">
        <v>1</v>
      </c>
      <c r="BL4961" s="3" t="str">
        <f>VLOOKUP(O4961,DropDownList!$H$1:$I$7,2,FALSE)</f>
        <v>2024/25</v>
      </c>
      <c r="BM4961" s="3" t="str">
        <f t="shared" si="77"/>
        <v>VSUR</v>
      </c>
    </row>
    <row r="4962" spans="1:65" x14ac:dyDescent="0.2">
      <c r="A4962">
        <v>2025</v>
      </c>
      <c r="B4962">
        <v>10</v>
      </c>
      <c r="C4962" t="s">
        <v>216</v>
      </c>
      <c r="D4962" t="s">
        <v>228</v>
      </c>
      <c r="E4962" t="s">
        <v>41</v>
      </c>
      <c r="F4962">
        <v>9811</v>
      </c>
      <c r="G4962" t="s">
        <v>158</v>
      </c>
      <c r="H4962" t="s">
        <v>218</v>
      </c>
      <c r="I4962" t="s">
        <v>142</v>
      </c>
      <c r="J4962" s="1">
        <v>45931</v>
      </c>
      <c r="K4962" t="s">
        <v>253</v>
      </c>
      <c r="L4962">
        <v>3</v>
      </c>
      <c r="M4962" t="s">
        <v>429</v>
      </c>
      <c r="N4962" t="s">
        <v>145</v>
      </c>
      <c r="O4962" t="s">
        <v>149</v>
      </c>
      <c r="P4962" t="s">
        <v>160</v>
      </c>
      <c r="Q4962">
        <v>7514.15</v>
      </c>
      <c r="R4962">
        <v>35</v>
      </c>
      <c r="S4962">
        <v>12373</v>
      </c>
      <c r="T4962">
        <v>320</v>
      </c>
      <c r="U4962">
        <v>21</v>
      </c>
      <c r="V4962">
        <v>8</v>
      </c>
      <c r="W4962">
        <v>1920</v>
      </c>
      <c r="X4962">
        <v>4130</v>
      </c>
      <c r="Y4962">
        <v>0</v>
      </c>
      <c r="Z4962">
        <v>0</v>
      </c>
      <c r="AA4962">
        <v>4538.8500000000004</v>
      </c>
      <c r="AB4962">
        <v>350</v>
      </c>
      <c r="AC4962">
        <v>3883</v>
      </c>
      <c r="AD4962">
        <v>4</v>
      </c>
      <c r="AE4962">
        <v>4</v>
      </c>
      <c r="AF4962">
        <v>13</v>
      </c>
      <c r="AG4962">
        <v>8</v>
      </c>
      <c r="AH4962">
        <v>1</v>
      </c>
      <c r="AI4962">
        <v>13</v>
      </c>
      <c r="AJ4962">
        <v>0</v>
      </c>
      <c r="AK4962">
        <v>0</v>
      </c>
      <c r="AL4962">
        <v>0</v>
      </c>
      <c r="AM4962">
        <v>0</v>
      </c>
      <c r="AN4962">
        <v>0</v>
      </c>
      <c r="AO4962">
        <v>23</v>
      </c>
      <c r="AP4962">
        <v>59</v>
      </c>
      <c r="AQ4962">
        <v>22</v>
      </c>
      <c r="AR4962">
        <v>0</v>
      </c>
      <c r="AS4962">
        <v>2</v>
      </c>
      <c r="AT4962">
        <v>6</v>
      </c>
      <c r="AU4962">
        <v>0</v>
      </c>
      <c r="AV4962">
        <v>0</v>
      </c>
      <c r="AW4962">
        <v>1</v>
      </c>
      <c r="AX4962">
        <v>0</v>
      </c>
      <c r="AY4962">
        <v>10</v>
      </c>
      <c r="AZ4962">
        <v>13</v>
      </c>
      <c r="BA4962">
        <v>1</v>
      </c>
      <c r="BB4962">
        <v>1</v>
      </c>
      <c r="BC4962">
        <v>0</v>
      </c>
      <c r="BD4962">
        <v>0</v>
      </c>
      <c r="BE4962">
        <v>0</v>
      </c>
      <c r="BF4962">
        <v>34</v>
      </c>
      <c r="BG4962">
        <v>3870</v>
      </c>
      <c r="BH4962">
        <v>0</v>
      </c>
      <c r="BI4962">
        <v>21</v>
      </c>
      <c r="BJ4962" s="2">
        <v>45944</v>
      </c>
      <c r="BK4962">
        <v>0</v>
      </c>
      <c r="BL4962" s="3" t="str">
        <f>VLOOKUP(O4962,DropDownList!$H$1:$I$7,2,FALSE)</f>
        <v>2025/26</v>
      </c>
      <c r="BM4962" s="3" t="str">
        <f t="shared" si="77"/>
        <v>SC COURT</v>
      </c>
    </row>
    <row r="4963" spans="1:65" x14ac:dyDescent="0.2">
      <c r="A4963">
        <v>2025</v>
      </c>
      <c r="B4963">
        <v>10</v>
      </c>
      <c r="C4963" t="s">
        <v>216</v>
      </c>
      <c r="D4963" t="s">
        <v>228</v>
      </c>
      <c r="E4963" t="s">
        <v>41</v>
      </c>
      <c r="F4963">
        <v>9811</v>
      </c>
      <c r="G4963" t="s">
        <v>158</v>
      </c>
      <c r="H4963" t="s">
        <v>218</v>
      </c>
      <c r="I4963" t="s">
        <v>142</v>
      </c>
      <c r="J4963" s="1">
        <v>45931</v>
      </c>
      <c r="K4963" t="s">
        <v>253</v>
      </c>
      <c r="L4963">
        <v>3</v>
      </c>
      <c r="M4963" t="s">
        <v>429</v>
      </c>
      <c r="N4963" t="s">
        <v>145</v>
      </c>
      <c r="O4963" t="s">
        <v>156</v>
      </c>
      <c r="P4963" t="s">
        <v>161</v>
      </c>
      <c r="Q4963">
        <v>599.88</v>
      </c>
      <c r="R4963">
        <v>137</v>
      </c>
      <c r="S4963">
        <v>3090</v>
      </c>
      <c r="T4963">
        <v>120</v>
      </c>
      <c r="U4963">
        <v>61</v>
      </c>
      <c r="V4963">
        <v>12</v>
      </c>
      <c r="W4963">
        <v>230</v>
      </c>
      <c r="X4963">
        <v>230</v>
      </c>
      <c r="Y4963">
        <v>0</v>
      </c>
      <c r="Z4963">
        <v>0</v>
      </c>
      <c r="AA4963">
        <v>2370.12</v>
      </c>
      <c r="AB4963">
        <v>0</v>
      </c>
      <c r="AC4963">
        <v>0</v>
      </c>
      <c r="AD4963">
        <v>10</v>
      </c>
      <c r="AE4963">
        <v>2</v>
      </c>
      <c r="AF4963">
        <v>102</v>
      </c>
      <c r="AG4963">
        <v>5</v>
      </c>
      <c r="AH4963">
        <v>3</v>
      </c>
      <c r="AI4963">
        <v>27</v>
      </c>
      <c r="AJ4963">
        <v>0</v>
      </c>
      <c r="AK4963">
        <v>0</v>
      </c>
      <c r="AL4963">
        <v>0</v>
      </c>
      <c r="AM4963">
        <v>0</v>
      </c>
      <c r="AN4963">
        <v>0</v>
      </c>
      <c r="AO4963">
        <v>100</v>
      </c>
      <c r="AP4963">
        <v>518</v>
      </c>
      <c r="AQ4963">
        <v>97</v>
      </c>
      <c r="AR4963">
        <v>0</v>
      </c>
      <c r="AS4963">
        <v>63</v>
      </c>
      <c r="AT4963">
        <v>35</v>
      </c>
      <c r="AU4963">
        <v>15</v>
      </c>
      <c r="AV4963">
        <v>4</v>
      </c>
      <c r="AW4963">
        <v>2</v>
      </c>
      <c r="AX4963">
        <v>0</v>
      </c>
      <c r="AY4963">
        <v>68</v>
      </c>
      <c r="AZ4963">
        <v>123</v>
      </c>
      <c r="BA4963">
        <v>61</v>
      </c>
      <c r="BB4963">
        <v>15</v>
      </c>
      <c r="BC4963">
        <v>9</v>
      </c>
      <c r="BD4963">
        <v>1</v>
      </c>
      <c r="BE4963">
        <v>0</v>
      </c>
      <c r="BF4963">
        <v>133</v>
      </c>
      <c r="BG4963">
        <v>510</v>
      </c>
      <c r="BH4963">
        <v>0</v>
      </c>
      <c r="BI4963">
        <v>59</v>
      </c>
      <c r="BJ4963" s="2">
        <v>45944</v>
      </c>
      <c r="BK4963">
        <v>2</v>
      </c>
      <c r="BL4963" s="3" t="str">
        <f>VLOOKUP(O4963,DropDownList!$H$1:$I$7,2,FALSE)</f>
        <v>2023/24</v>
      </c>
      <c r="BM4963" s="3" t="str">
        <f t="shared" si="77"/>
        <v>VSUR</v>
      </c>
    </row>
    <row r="4964" spans="1:65" x14ac:dyDescent="0.2">
      <c r="A4964">
        <v>2025</v>
      </c>
      <c r="B4964">
        <v>10</v>
      </c>
      <c r="C4964" t="s">
        <v>216</v>
      </c>
      <c r="D4964" t="s">
        <v>228</v>
      </c>
      <c r="E4964" t="s">
        <v>41</v>
      </c>
      <c r="F4964">
        <v>9811</v>
      </c>
      <c r="G4964" t="s">
        <v>158</v>
      </c>
      <c r="H4964" t="s">
        <v>218</v>
      </c>
      <c r="I4964" t="s">
        <v>142</v>
      </c>
      <c r="J4964" s="1">
        <v>45931</v>
      </c>
      <c r="K4964" t="s">
        <v>253</v>
      </c>
      <c r="L4964">
        <v>3</v>
      </c>
      <c r="M4964" t="s">
        <v>429</v>
      </c>
      <c r="N4964" t="s">
        <v>145</v>
      </c>
      <c r="O4964" t="s">
        <v>156</v>
      </c>
      <c r="P4964" t="s">
        <v>159</v>
      </c>
      <c r="Q4964">
        <v>0</v>
      </c>
      <c r="R4964">
        <v>2</v>
      </c>
      <c r="S4964">
        <v>2361</v>
      </c>
      <c r="T4964">
        <v>7.24</v>
      </c>
      <c r="U4964">
        <v>0</v>
      </c>
      <c r="V4964">
        <v>0</v>
      </c>
      <c r="W4964">
        <v>0</v>
      </c>
      <c r="X4964">
        <v>0</v>
      </c>
      <c r="Y4964">
        <v>0</v>
      </c>
      <c r="Z4964">
        <v>0</v>
      </c>
      <c r="AA4964">
        <v>2353.7600000000002</v>
      </c>
      <c r="AB4964">
        <v>0</v>
      </c>
      <c r="AC4964">
        <v>0</v>
      </c>
      <c r="AD4964">
        <v>0</v>
      </c>
      <c r="AE4964">
        <v>0</v>
      </c>
      <c r="AF4964">
        <v>1</v>
      </c>
      <c r="AG4964">
        <v>0</v>
      </c>
      <c r="AH4964">
        <v>0</v>
      </c>
      <c r="AI4964">
        <v>0</v>
      </c>
      <c r="AJ4964">
        <v>0</v>
      </c>
      <c r="AK4964">
        <v>0</v>
      </c>
      <c r="AL4964">
        <v>0</v>
      </c>
      <c r="AM4964">
        <v>0</v>
      </c>
      <c r="AN4964">
        <v>0</v>
      </c>
      <c r="AO4964">
        <v>2</v>
      </c>
      <c r="AP4964">
        <v>2</v>
      </c>
      <c r="AQ4964">
        <v>2</v>
      </c>
      <c r="AR4964">
        <v>0</v>
      </c>
      <c r="AS4964">
        <v>0</v>
      </c>
      <c r="AT4964">
        <v>0</v>
      </c>
      <c r="AU4964">
        <v>0</v>
      </c>
      <c r="AV4964">
        <v>0</v>
      </c>
      <c r="AW4964">
        <v>0</v>
      </c>
      <c r="AX4964">
        <v>0</v>
      </c>
      <c r="AY4964">
        <v>0</v>
      </c>
      <c r="AZ4964">
        <v>0</v>
      </c>
      <c r="BA4964">
        <v>0</v>
      </c>
      <c r="BB4964">
        <v>0</v>
      </c>
      <c r="BC4964">
        <v>0</v>
      </c>
      <c r="BD4964">
        <v>0</v>
      </c>
      <c r="BE4964">
        <v>0</v>
      </c>
      <c r="BF4964">
        <v>0</v>
      </c>
      <c r="BG4964">
        <v>0</v>
      </c>
      <c r="BH4964">
        <v>1</v>
      </c>
      <c r="BI4964">
        <v>0</v>
      </c>
      <c r="BJ4964" s="2">
        <v>45944</v>
      </c>
      <c r="BK4964">
        <v>0</v>
      </c>
      <c r="BL4964" s="3" t="str">
        <f>VLOOKUP(O4964,DropDownList!$H$1:$I$7,2,FALSE)</f>
        <v>2023/24</v>
      </c>
      <c r="BM4964" s="3" t="str">
        <f t="shared" si="77"/>
        <v>CONF</v>
      </c>
    </row>
    <row r="4965" spans="1:65" x14ac:dyDescent="0.2">
      <c r="A4965">
        <v>2025</v>
      </c>
      <c r="B4965">
        <v>10</v>
      </c>
      <c r="C4965" t="s">
        <v>216</v>
      </c>
      <c r="D4965" t="s">
        <v>228</v>
      </c>
      <c r="E4965" t="s">
        <v>41</v>
      </c>
      <c r="F4965">
        <v>9811</v>
      </c>
      <c r="G4965" t="s">
        <v>158</v>
      </c>
      <c r="H4965" t="s">
        <v>218</v>
      </c>
      <c r="I4965" t="s">
        <v>142</v>
      </c>
      <c r="J4965" s="1">
        <v>45931</v>
      </c>
      <c r="K4965" t="s">
        <v>253</v>
      </c>
      <c r="L4965">
        <v>3</v>
      </c>
      <c r="M4965" t="s">
        <v>429</v>
      </c>
      <c r="N4965" t="s">
        <v>145</v>
      </c>
      <c r="O4965" t="s">
        <v>156</v>
      </c>
      <c r="P4965" t="s">
        <v>160</v>
      </c>
      <c r="Q4965">
        <v>24008.32</v>
      </c>
      <c r="R4965">
        <v>156</v>
      </c>
      <c r="S4965">
        <v>66275</v>
      </c>
      <c r="T4965">
        <v>3810</v>
      </c>
      <c r="U4965">
        <v>71</v>
      </c>
      <c r="V4965">
        <v>23</v>
      </c>
      <c r="W4965">
        <v>10638.57</v>
      </c>
      <c r="X4965">
        <v>11178.57</v>
      </c>
      <c r="Y4965">
        <v>0</v>
      </c>
      <c r="Z4965">
        <v>0</v>
      </c>
      <c r="AA4965">
        <v>38456.68</v>
      </c>
      <c r="AB4965">
        <v>1859.01</v>
      </c>
      <c r="AC4965">
        <v>34227.550000000003</v>
      </c>
      <c r="AD4965">
        <v>12</v>
      </c>
      <c r="AE4965">
        <v>11</v>
      </c>
      <c r="AF4965">
        <v>78</v>
      </c>
      <c r="AG4965">
        <v>39</v>
      </c>
      <c r="AH4965">
        <v>6</v>
      </c>
      <c r="AI4965">
        <v>32</v>
      </c>
      <c r="AJ4965">
        <v>0</v>
      </c>
      <c r="AK4965">
        <v>0</v>
      </c>
      <c r="AL4965">
        <v>0</v>
      </c>
      <c r="AM4965">
        <v>0</v>
      </c>
      <c r="AN4965">
        <v>0</v>
      </c>
      <c r="AO4965">
        <v>117</v>
      </c>
      <c r="AP4965">
        <v>570</v>
      </c>
      <c r="AQ4965">
        <v>110</v>
      </c>
      <c r="AR4965">
        <v>1</v>
      </c>
      <c r="AS4965">
        <v>65</v>
      </c>
      <c r="AT4965">
        <v>38</v>
      </c>
      <c r="AU4965">
        <v>17</v>
      </c>
      <c r="AV4965">
        <v>5</v>
      </c>
      <c r="AW4965">
        <v>4</v>
      </c>
      <c r="AX4965">
        <v>0</v>
      </c>
      <c r="AY4965">
        <v>78</v>
      </c>
      <c r="AZ4965">
        <v>139</v>
      </c>
      <c r="BA4965">
        <v>66</v>
      </c>
      <c r="BB4965">
        <v>14</v>
      </c>
      <c r="BC4965">
        <v>8</v>
      </c>
      <c r="BD4965">
        <v>1</v>
      </c>
      <c r="BE4965">
        <v>0</v>
      </c>
      <c r="BF4965">
        <v>148</v>
      </c>
      <c r="BG4965">
        <v>12025</v>
      </c>
      <c r="BH4965">
        <v>1</v>
      </c>
      <c r="BI4965">
        <v>68</v>
      </c>
      <c r="BJ4965" s="2">
        <v>45944</v>
      </c>
      <c r="BK4965">
        <v>2</v>
      </c>
      <c r="BL4965" s="3" t="str">
        <f>VLOOKUP(O4965,DropDownList!$H$1:$I$7,2,FALSE)</f>
        <v>2023/24</v>
      </c>
      <c r="BM4965" s="3" t="str">
        <f t="shared" si="77"/>
        <v>SC COURT</v>
      </c>
    </row>
    <row r="4966" spans="1:65" x14ac:dyDescent="0.2">
      <c r="A4966">
        <v>2025</v>
      </c>
      <c r="B4966">
        <v>10</v>
      </c>
      <c r="C4966" t="s">
        <v>216</v>
      </c>
      <c r="D4966" t="s">
        <v>228</v>
      </c>
      <c r="E4966" t="s">
        <v>41</v>
      </c>
      <c r="F4966">
        <v>9811</v>
      </c>
      <c r="G4966" t="s">
        <v>158</v>
      </c>
      <c r="H4966" t="s">
        <v>218</v>
      </c>
      <c r="I4966" t="s">
        <v>142</v>
      </c>
      <c r="J4966" s="1">
        <v>45931</v>
      </c>
      <c r="K4966" t="s">
        <v>253</v>
      </c>
      <c r="L4966">
        <v>3</v>
      </c>
      <c r="M4966" t="s">
        <v>429</v>
      </c>
      <c r="N4966" t="s">
        <v>145</v>
      </c>
      <c r="O4966" t="s">
        <v>147</v>
      </c>
      <c r="P4966" t="s">
        <v>160</v>
      </c>
      <c r="Q4966">
        <v>35265.040000000001</v>
      </c>
      <c r="R4966">
        <v>247</v>
      </c>
      <c r="S4966">
        <v>97474.02</v>
      </c>
      <c r="T4966">
        <v>2660</v>
      </c>
      <c r="U4966">
        <v>120</v>
      </c>
      <c r="V4966">
        <v>35</v>
      </c>
      <c r="W4966">
        <v>8671.2199999999993</v>
      </c>
      <c r="X4966">
        <v>10591.22</v>
      </c>
      <c r="Y4966">
        <v>0</v>
      </c>
      <c r="Z4966">
        <v>0</v>
      </c>
      <c r="AA4966">
        <v>59548.98</v>
      </c>
      <c r="AB4966">
        <v>8356.91</v>
      </c>
      <c r="AC4966">
        <v>47717.07</v>
      </c>
      <c r="AD4966">
        <v>17</v>
      </c>
      <c r="AE4966">
        <v>18</v>
      </c>
      <c r="AF4966">
        <v>121</v>
      </c>
      <c r="AG4966">
        <v>57</v>
      </c>
      <c r="AH4966">
        <v>4</v>
      </c>
      <c r="AI4966">
        <v>63</v>
      </c>
      <c r="AJ4966">
        <v>0</v>
      </c>
      <c r="AK4966">
        <v>0</v>
      </c>
      <c r="AL4966">
        <v>0</v>
      </c>
      <c r="AM4966">
        <v>0</v>
      </c>
      <c r="AN4966">
        <v>0</v>
      </c>
      <c r="AO4966">
        <v>156</v>
      </c>
      <c r="AP4966">
        <v>602</v>
      </c>
      <c r="AQ4966">
        <v>141</v>
      </c>
      <c r="AR4966">
        <v>0</v>
      </c>
      <c r="AS4966">
        <v>45</v>
      </c>
      <c r="AT4966">
        <v>91</v>
      </c>
      <c r="AU4966">
        <v>11</v>
      </c>
      <c r="AV4966">
        <v>1</v>
      </c>
      <c r="AW4966">
        <v>4</v>
      </c>
      <c r="AX4966">
        <v>0</v>
      </c>
      <c r="AY4966">
        <v>85</v>
      </c>
      <c r="AZ4966">
        <v>137</v>
      </c>
      <c r="BA4966">
        <v>39</v>
      </c>
      <c r="BB4966">
        <v>9</v>
      </c>
      <c r="BC4966">
        <v>4</v>
      </c>
      <c r="BD4966">
        <v>2</v>
      </c>
      <c r="BE4966">
        <v>0</v>
      </c>
      <c r="BF4966">
        <v>241</v>
      </c>
      <c r="BG4966">
        <v>19137</v>
      </c>
      <c r="BH4966">
        <v>2</v>
      </c>
      <c r="BI4966">
        <v>118</v>
      </c>
      <c r="BJ4966" s="2">
        <v>45944</v>
      </c>
      <c r="BK4966">
        <v>1</v>
      </c>
      <c r="BL4966" s="3" t="str">
        <f>VLOOKUP(O4966,DropDownList!$H$1:$I$7,2,FALSE)</f>
        <v>2024/25</v>
      </c>
      <c r="BM4966" s="3" t="str">
        <f t="shared" ref="BM4966:BM5029" si="78">IF(RIGHT(P4966,4)="VSUR","VSUR",IF(RIGHT(P4966,4)="CONF","CONF",P4966))</f>
        <v>SC COURT</v>
      </c>
    </row>
    <row r="4967" spans="1:65" x14ac:dyDescent="0.2">
      <c r="A4967">
        <v>2025</v>
      </c>
      <c r="B4967">
        <v>10</v>
      </c>
      <c r="C4967" t="s">
        <v>216</v>
      </c>
      <c r="D4967" t="s">
        <v>229</v>
      </c>
      <c r="E4967" t="s">
        <v>42</v>
      </c>
      <c r="F4967">
        <v>9250</v>
      </c>
      <c r="G4967" t="s">
        <v>141</v>
      </c>
      <c r="H4967" t="s">
        <v>221</v>
      </c>
      <c r="I4967" t="s">
        <v>221</v>
      </c>
      <c r="J4967" s="1">
        <v>45931</v>
      </c>
      <c r="K4967" t="s">
        <v>253</v>
      </c>
      <c r="L4967">
        <v>3</v>
      </c>
      <c r="M4967" t="s">
        <v>429</v>
      </c>
      <c r="N4967" t="s">
        <v>145</v>
      </c>
      <c r="O4967" t="s">
        <v>149</v>
      </c>
      <c r="P4967" t="s">
        <v>148</v>
      </c>
      <c r="Q4967">
        <v>60</v>
      </c>
      <c r="R4967">
        <v>2</v>
      </c>
      <c r="S4967">
        <v>120</v>
      </c>
      <c r="T4967">
        <v>0</v>
      </c>
      <c r="U4967">
        <v>1</v>
      </c>
      <c r="V4967">
        <v>1</v>
      </c>
      <c r="W4967">
        <v>60</v>
      </c>
      <c r="X4967">
        <v>60</v>
      </c>
      <c r="Y4967">
        <v>0</v>
      </c>
      <c r="Z4967">
        <v>0</v>
      </c>
      <c r="AA4967">
        <v>60</v>
      </c>
      <c r="AB4967">
        <v>0</v>
      </c>
      <c r="AC4967">
        <v>60</v>
      </c>
      <c r="AD4967">
        <v>1</v>
      </c>
      <c r="AE4967">
        <v>0</v>
      </c>
      <c r="AF4967">
        <v>1</v>
      </c>
      <c r="AG4967">
        <v>0</v>
      </c>
      <c r="AH4967">
        <v>0</v>
      </c>
      <c r="AI4967">
        <v>1</v>
      </c>
      <c r="AJ4967">
        <v>0</v>
      </c>
      <c r="AK4967">
        <v>0</v>
      </c>
      <c r="AL4967">
        <v>0</v>
      </c>
      <c r="AM4967">
        <v>0</v>
      </c>
      <c r="AN4967">
        <v>0</v>
      </c>
      <c r="AO4967">
        <v>2</v>
      </c>
      <c r="AP4967">
        <v>2</v>
      </c>
      <c r="AQ4967">
        <v>2</v>
      </c>
      <c r="AR4967">
        <v>0</v>
      </c>
      <c r="AS4967">
        <v>0</v>
      </c>
      <c r="AT4967">
        <v>0</v>
      </c>
      <c r="AU4967">
        <v>0</v>
      </c>
      <c r="AV4967">
        <v>0</v>
      </c>
      <c r="AW4967">
        <v>0</v>
      </c>
      <c r="AX4967">
        <v>0</v>
      </c>
      <c r="AY4967">
        <v>0</v>
      </c>
      <c r="AZ4967">
        <v>0</v>
      </c>
      <c r="BA4967">
        <v>0</v>
      </c>
      <c r="BB4967">
        <v>0</v>
      </c>
      <c r="BC4967">
        <v>0</v>
      </c>
      <c r="BD4967">
        <v>0</v>
      </c>
      <c r="BE4967">
        <v>0</v>
      </c>
      <c r="BF4967">
        <v>1</v>
      </c>
      <c r="BG4967">
        <v>60</v>
      </c>
      <c r="BH4967">
        <v>0</v>
      </c>
      <c r="BI4967">
        <v>1</v>
      </c>
      <c r="BJ4967" s="2">
        <v>45944</v>
      </c>
      <c r="BK4967">
        <v>0</v>
      </c>
      <c r="BL4967" s="3" t="str">
        <f>VLOOKUP(O4967,DropDownList!$H$1:$I$7,2,FALSE)</f>
        <v>2025/26</v>
      </c>
      <c r="BM4967" s="3" t="str">
        <f t="shared" si="78"/>
        <v>PRAS</v>
      </c>
    </row>
    <row r="4968" spans="1:65" x14ac:dyDescent="0.2">
      <c r="A4968">
        <v>2025</v>
      </c>
      <c r="B4968">
        <v>10</v>
      </c>
      <c r="C4968" t="s">
        <v>216</v>
      </c>
      <c r="D4968" t="s">
        <v>229</v>
      </c>
      <c r="E4968" t="s">
        <v>42</v>
      </c>
      <c r="F4968">
        <v>9250</v>
      </c>
      <c r="G4968" t="s">
        <v>141</v>
      </c>
      <c r="H4968" t="s">
        <v>221</v>
      </c>
      <c r="I4968" t="s">
        <v>221</v>
      </c>
      <c r="J4968" s="1">
        <v>45931</v>
      </c>
      <c r="K4968" t="s">
        <v>253</v>
      </c>
      <c r="L4968">
        <v>3</v>
      </c>
      <c r="M4968" t="s">
        <v>429</v>
      </c>
      <c r="N4968" t="s">
        <v>145</v>
      </c>
      <c r="O4968" t="s">
        <v>155</v>
      </c>
      <c r="P4968" t="s">
        <v>148</v>
      </c>
      <c r="Q4968">
        <v>180</v>
      </c>
      <c r="R4968">
        <v>6</v>
      </c>
      <c r="S4968">
        <v>360</v>
      </c>
      <c r="T4968">
        <v>120</v>
      </c>
      <c r="U4968">
        <v>3</v>
      </c>
      <c r="V4968">
        <v>2</v>
      </c>
      <c r="W4968">
        <v>120</v>
      </c>
      <c r="X4968">
        <v>120</v>
      </c>
      <c r="Y4968">
        <v>0</v>
      </c>
      <c r="Z4968">
        <v>0</v>
      </c>
      <c r="AA4968">
        <v>60</v>
      </c>
      <c r="AB4968">
        <v>0</v>
      </c>
      <c r="AC4968">
        <v>60</v>
      </c>
      <c r="AD4968">
        <v>2</v>
      </c>
      <c r="AE4968">
        <v>0</v>
      </c>
      <c r="AF4968">
        <v>1</v>
      </c>
      <c r="AG4968">
        <v>0</v>
      </c>
      <c r="AH4968">
        <v>2</v>
      </c>
      <c r="AI4968">
        <v>3</v>
      </c>
      <c r="AJ4968">
        <v>0</v>
      </c>
      <c r="AK4968">
        <v>0</v>
      </c>
      <c r="AL4968">
        <v>0</v>
      </c>
      <c r="AM4968">
        <v>0</v>
      </c>
      <c r="AN4968">
        <v>0</v>
      </c>
      <c r="AO4968">
        <v>5</v>
      </c>
      <c r="AP4968">
        <v>41</v>
      </c>
      <c r="AQ4968">
        <v>6</v>
      </c>
      <c r="AR4968">
        <v>0</v>
      </c>
      <c r="AS4968">
        <v>5</v>
      </c>
      <c r="AT4968">
        <v>2</v>
      </c>
      <c r="AU4968">
        <v>0</v>
      </c>
      <c r="AV4968">
        <v>0</v>
      </c>
      <c r="AW4968">
        <v>0</v>
      </c>
      <c r="AX4968">
        <v>0</v>
      </c>
      <c r="AY4968">
        <v>7</v>
      </c>
      <c r="AZ4968">
        <v>10</v>
      </c>
      <c r="BA4968">
        <v>9</v>
      </c>
      <c r="BB4968">
        <v>1</v>
      </c>
      <c r="BC4968">
        <v>0</v>
      </c>
      <c r="BD4968">
        <v>0</v>
      </c>
      <c r="BE4968">
        <v>0</v>
      </c>
      <c r="BF4968">
        <v>6</v>
      </c>
      <c r="BG4968">
        <v>180</v>
      </c>
      <c r="BH4968">
        <v>0</v>
      </c>
      <c r="BI4968">
        <v>3</v>
      </c>
      <c r="BJ4968" s="2">
        <v>45944</v>
      </c>
      <c r="BK4968">
        <v>0</v>
      </c>
      <c r="BL4968" s="3" t="str">
        <f>VLOOKUP(O4968,DropDownList!$H$1:$I$7,2,FALSE)</f>
        <v>2022/23</v>
      </c>
      <c r="BM4968" s="3" t="str">
        <f t="shared" si="78"/>
        <v>PRAS</v>
      </c>
    </row>
    <row r="4969" spans="1:65" x14ac:dyDescent="0.2">
      <c r="A4969">
        <v>2025</v>
      </c>
      <c r="B4969">
        <v>10</v>
      </c>
      <c r="C4969" t="s">
        <v>216</v>
      </c>
      <c r="D4969" t="s">
        <v>229</v>
      </c>
      <c r="E4969" t="s">
        <v>42</v>
      </c>
      <c r="F4969">
        <v>9250</v>
      </c>
      <c r="G4969" t="s">
        <v>141</v>
      </c>
      <c r="H4969" t="s">
        <v>221</v>
      </c>
      <c r="I4969" t="s">
        <v>221</v>
      </c>
      <c r="J4969" s="1">
        <v>45931</v>
      </c>
      <c r="K4969" t="s">
        <v>253</v>
      </c>
      <c r="L4969">
        <v>3</v>
      </c>
      <c r="M4969" t="s">
        <v>429</v>
      </c>
      <c r="N4969" t="s">
        <v>145</v>
      </c>
      <c r="O4969" t="s">
        <v>149</v>
      </c>
      <c r="P4969" t="s">
        <v>154</v>
      </c>
      <c r="Q4969">
        <v>5699.15</v>
      </c>
      <c r="R4969">
        <v>48</v>
      </c>
      <c r="S4969">
        <v>12570</v>
      </c>
      <c r="T4969">
        <v>0</v>
      </c>
      <c r="U4969">
        <v>21</v>
      </c>
      <c r="V4969">
        <v>17</v>
      </c>
      <c r="W4969">
        <v>2034.15</v>
      </c>
      <c r="X4969">
        <v>4689.1499999999996</v>
      </c>
      <c r="Y4969">
        <v>0</v>
      </c>
      <c r="Z4969">
        <v>0</v>
      </c>
      <c r="AA4969">
        <v>6870.85</v>
      </c>
      <c r="AB4969">
        <v>0</v>
      </c>
      <c r="AC4969">
        <v>6350.85</v>
      </c>
      <c r="AD4969">
        <v>10</v>
      </c>
      <c r="AE4969">
        <v>7</v>
      </c>
      <c r="AF4969">
        <v>27</v>
      </c>
      <c r="AG4969">
        <v>8</v>
      </c>
      <c r="AH4969">
        <v>0</v>
      </c>
      <c r="AI4969">
        <v>13</v>
      </c>
      <c r="AJ4969">
        <v>0</v>
      </c>
      <c r="AK4969">
        <v>0</v>
      </c>
      <c r="AL4969">
        <v>0</v>
      </c>
      <c r="AM4969">
        <v>0</v>
      </c>
      <c r="AN4969">
        <v>0</v>
      </c>
      <c r="AO4969">
        <v>22</v>
      </c>
      <c r="AP4969">
        <v>39</v>
      </c>
      <c r="AQ4969">
        <v>22</v>
      </c>
      <c r="AR4969">
        <v>0</v>
      </c>
      <c r="AS4969">
        <v>2</v>
      </c>
      <c r="AT4969">
        <v>0</v>
      </c>
      <c r="AU4969">
        <v>0</v>
      </c>
      <c r="AV4969">
        <v>0</v>
      </c>
      <c r="AW4969">
        <v>0</v>
      </c>
      <c r="AX4969">
        <v>0</v>
      </c>
      <c r="AY4969">
        <v>3</v>
      </c>
      <c r="AZ4969">
        <v>7</v>
      </c>
      <c r="BA4969">
        <v>1</v>
      </c>
      <c r="BB4969">
        <v>0</v>
      </c>
      <c r="BC4969">
        <v>0</v>
      </c>
      <c r="BD4969">
        <v>0</v>
      </c>
      <c r="BE4969">
        <v>0</v>
      </c>
      <c r="BF4969">
        <v>48</v>
      </c>
      <c r="BG4969">
        <v>3975</v>
      </c>
      <c r="BH4969">
        <v>0</v>
      </c>
      <c r="BI4969">
        <v>21</v>
      </c>
      <c r="BJ4969" s="2">
        <v>45944</v>
      </c>
      <c r="BK4969">
        <v>0</v>
      </c>
      <c r="BL4969" s="3" t="str">
        <f>VLOOKUP(O4969,DropDownList!$H$1:$I$7,2,FALSE)</f>
        <v>2025/26</v>
      </c>
      <c r="BM4969" s="3" t="str">
        <f t="shared" si="78"/>
        <v>JP COURT</v>
      </c>
    </row>
    <row r="4970" spans="1:65" x14ac:dyDescent="0.2">
      <c r="A4970">
        <v>2025</v>
      </c>
      <c r="B4970">
        <v>10</v>
      </c>
      <c r="C4970" t="s">
        <v>216</v>
      </c>
      <c r="D4970" t="s">
        <v>229</v>
      </c>
      <c r="E4970" t="s">
        <v>42</v>
      </c>
      <c r="F4970">
        <v>9250</v>
      </c>
      <c r="G4970" t="s">
        <v>141</v>
      </c>
      <c r="H4970" t="s">
        <v>221</v>
      </c>
      <c r="I4970" t="s">
        <v>221</v>
      </c>
      <c r="J4970" s="1">
        <v>45931</v>
      </c>
      <c r="K4970" t="s">
        <v>253</v>
      </c>
      <c r="L4970">
        <v>3</v>
      </c>
      <c r="M4970" t="s">
        <v>429</v>
      </c>
      <c r="N4970" t="s">
        <v>145</v>
      </c>
      <c r="O4970" t="s">
        <v>155</v>
      </c>
      <c r="P4970" t="s">
        <v>151</v>
      </c>
      <c r="Q4970">
        <v>0</v>
      </c>
      <c r="R4970">
        <v>2</v>
      </c>
      <c r="S4970">
        <v>60</v>
      </c>
      <c r="T4970">
        <v>30</v>
      </c>
      <c r="U4970">
        <v>0</v>
      </c>
      <c r="V4970">
        <v>0</v>
      </c>
      <c r="W4970">
        <v>0</v>
      </c>
      <c r="X4970">
        <v>0</v>
      </c>
      <c r="Y4970">
        <v>0</v>
      </c>
      <c r="Z4970">
        <v>0</v>
      </c>
      <c r="AA4970">
        <v>30</v>
      </c>
      <c r="AB4970">
        <v>0</v>
      </c>
      <c r="AC4970">
        <v>30</v>
      </c>
      <c r="AD4970">
        <v>0</v>
      </c>
      <c r="AE4970">
        <v>0</v>
      </c>
      <c r="AF4970">
        <v>1</v>
      </c>
      <c r="AG4970">
        <v>0</v>
      </c>
      <c r="AH4970">
        <v>1</v>
      </c>
      <c r="AI4970">
        <v>0</v>
      </c>
      <c r="AJ4970">
        <v>0</v>
      </c>
      <c r="AK4970">
        <v>0</v>
      </c>
      <c r="AL4970">
        <v>0</v>
      </c>
      <c r="AM4970">
        <v>0</v>
      </c>
      <c r="AN4970">
        <v>0</v>
      </c>
      <c r="AO4970">
        <v>0</v>
      </c>
      <c r="AP4970">
        <v>0</v>
      </c>
      <c r="AQ4970">
        <v>0</v>
      </c>
      <c r="AR4970">
        <v>0</v>
      </c>
      <c r="AS4970">
        <v>0</v>
      </c>
      <c r="AT4970">
        <v>0</v>
      </c>
      <c r="AU4970">
        <v>0</v>
      </c>
      <c r="AV4970">
        <v>0</v>
      </c>
      <c r="AW4970">
        <v>0</v>
      </c>
      <c r="AX4970">
        <v>0</v>
      </c>
      <c r="AY4970">
        <v>0</v>
      </c>
      <c r="AZ4970">
        <v>0</v>
      </c>
      <c r="BA4970">
        <v>0</v>
      </c>
      <c r="BB4970">
        <v>0</v>
      </c>
      <c r="BC4970">
        <v>0</v>
      </c>
      <c r="BD4970">
        <v>0</v>
      </c>
      <c r="BE4970">
        <v>0</v>
      </c>
      <c r="BF4970">
        <v>0</v>
      </c>
      <c r="BG4970">
        <v>0</v>
      </c>
      <c r="BH4970">
        <v>0</v>
      </c>
      <c r="BI4970">
        <v>0</v>
      </c>
      <c r="BJ4970" s="2">
        <v>45944</v>
      </c>
      <c r="BK4970">
        <v>0</v>
      </c>
      <c r="BL4970" s="3" t="str">
        <f>VLOOKUP(O4970,DropDownList!$H$1:$I$7,2,FALSE)</f>
        <v>2022/23</v>
      </c>
      <c r="BM4970" s="3" t="str">
        <f t="shared" si="78"/>
        <v>PCPF</v>
      </c>
    </row>
    <row r="4971" spans="1:65" x14ac:dyDescent="0.2">
      <c r="A4971">
        <v>2025</v>
      </c>
      <c r="B4971">
        <v>10</v>
      </c>
      <c r="C4971" t="s">
        <v>216</v>
      </c>
      <c r="D4971" t="s">
        <v>229</v>
      </c>
      <c r="E4971" t="s">
        <v>42</v>
      </c>
      <c r="F4971">
        <v>9250</v>
      </c>
      <c r="G4971" t="s">
        <v>141</v>
      </c>
      <c r="H4971" t="s">
        <v>221</v>
      </c>
      <c r="I4971" t="s">
        <v>221</v>
      </c>
      <c r="J4971" s="1">
        <v>45931</v>
      </c>
      <c r="K4971" t="s">
        <v>253</v>
      </c>
      <c r="L4971">
        <v>3</v>
      </c>
      <c r="M4971" t="s">
        <v>429</v>
      </c>
      <c r="N4971" t="s">
        <v>145</v>
      </c>
      <c r="O4971" t="s">
        <v>147</v>
      </c>
      <c r="P4971" t="s">
        <v>146</v>
      </c>
      <c r="Q4971">
        <v>750</v>
      </c>
      <c r="R4971">
        <v>246</v>
      </c>
      <c r="S4971">
        <v>3650</v>
      </c>
      <c r="T4971">
        <v>0</v>
      </c>
      <c r="U4971">
        <v>80</v>
      </c>
      <c r="V4971">
        <v>33</v>
      </c>
      <c r="W4971">
        <v>520</v>
      </c>
      <c r="X4971">
        <v>520</v>
      </c>
      <c r="Y4971">
        <v>0</v>
      </c>
      <c r="Z4971">
        <v>0</v>
      </c>
      <c r="AA4971">
        <v>2900</v>
      </c>
      <c r="AB4971">
        <v>0</v>
      </c>
      <c r="AC4971">
        <v>0</v>
      </c>
      <c r="AD4971">
        <v>33</v>
      </c>
      <c r="AE4971">
        <v>0</v>
      </c>
      <c r="AF4971">
        <v>198</v>
      </c>
      <c r="AG4971">
        <v>0</v>
      </c>
      <c r="AH4971">
        <v>0</v>
      </c>
      <c r="AI4971">
        <v>48</v>
      </c>
      <c r="AJ4971">
        <v>0</v>
      </c>
      <c r="AK4971">
        <v>0</v>
      </c>
      <c r="AL4971">
        <v>0</v>
      </c>
      <c r="AM4971">
        <v>0</v>
      </c>
      <c r="AN4971">
        <v>0</v>
      </c>
      <c r="AO4971">
        <v>125</v>
      </c>
      <c r="AP4971">
        <v>403</v>
      </c>
      <c r="AQ4971">
        <v>120</v>
      </c>
      <c r="AR4971">
        <v>0</v>
      </c>
      <c r="AS4971">
        <v>41</v>
      </c>
      <c r="AT4971">
        <v>6</v>
      </c>
      <c r="AU4971">
        <v>0</v>
      </c>
      <c r="AV4971">
        <v>0</v>
      </c>
      <c r="AW4971">
        <v>0</v>
      </c>
      <c r="AX4971">
        <v>0</v>
      </c>
      <c r="AY4971">
        <v>46</v>
      </c>
      <c r="AZ4971">
        <v>105</v>
      </c>
      <c r="BA4971">
        <v>47</v>
      </c>
      <c r="BB4971">
        <v>10</v>
      </c>
      <c r="BC4971">
        <v>4</v>
      </c>
      <c r="BD4971">
        <v>0</v>
      </c>
      <c r="BE4971">
        <v>0</v>
      </c>
      <c r="BF4971">
        <v>246</v>
      </c>
      <c r="BG4971">
        <v>750</v>
      </c>
      <c r="BH4971">
        <v>0</v>
      </c>
      <c r="BI4971">
        <v>80</v>
      </c>
      <c r="BJ4971" s="2">
        <v>45944</v>
      </c>
      <c r="BK4971">
        <v>0</v>
      </c>
      <c r="BL4971" s="3" t="str">
        <f>VLOOKUP(O4971,DropDownList!$H$1:$I$7,2,FALSE)</f>
        <v>2024/25</v>
      </c>
      <c r="BM4971" s="3" t="str">
        <f t="shared" si="78"/>
        <v>VSUR</v>
      </c>
    </row>
    <row r="4972" spans="1:65" x14ac:dyDescent="0.2">
      <c r="A4972">
        <v>2025</v>
      </c>
      <c r="B4972">
        <v>10</v>
      </c>
      <c r="C4972" t="s">
        <v>216</v>
      </c>
      <c r="D4972" t="s">
        <v>229</v>
      </c>
      <c r="E4972" t="s">
        <v>42</v>
      </c>
      <c r="F4972">
        <v>9250</v>
      </c>
      <c r="G4972" t="s">
        <v>141</v>
      </c>
      <c r="H4972" t="s">
        <v>221</v>
      </c>
      <c r="I4972" t="s">
        <v>221</v>
      </c>
      <c r="J4972" s="1">
        <v>45931</v>
      </c>
      <c r="K4972" t="s">
        <v>253</v>
      </c>
      <c r="L4972">
        <v>3</v>
      </c>
      <c r="M4972" t="s">
        <v>429</v>
      </c>
      <c r="N4972" t="s">
        <v>145</v>
      </c>
      <c r="O4972" t="s">
        <v>155</v>
      </c>
      <c r="P4972" t="s">
        <v>146</v>
      </c>
      <c r="Q4972">
        <v>116.5</v>
      </c>
      <c r="R4972">
        <v>161</v>
      </c>
      <c r="S4972">
        <v>2360</v>
      </c>
      <c r="T4972">
        <v>0</v>
      </c>
      <c r="U4972">
        <v>31</v>
      </c>
      <c r="V4972">
        <v>8</v>
      </c>
      <c r="W4972">
        <v>76.5</v>
      </c>
      <c r="X4972">
        <v>76.5</v>
      </c>
      <c r="Y4972">
        <v>0</v>
      </c>
      <c r="Z4972">
        <v>0</v>
      </c>
      <c r="AA4972">
        <v>2243.5</v>
      </c>
      <c r="AB4972">
        <v>0</v>
      </c>
      <c r="AC4972">
        <v>0</v>
      </c>
      <c r="AD4972">
        <v>6</v>
      </c>
      <c r="AE4972">
        <v>2</v>
      </c>
      <c r="AF4972">
        <v>150</v>
      </c>
      <c r="AG4972">
        <v>3</v>
      </c>
      <c r="AH4972">
        <v>0</v>
      </c>
      <c r="AI4972">
        <v>8</v>
      </c>
      <c r="AJ4972">
        <v>0</v>
      </c>
      <c r="AK4972">
        <v>0</v>
      </c>
      <c r="AL4972">
        <v>0</v>
      </c>
      <c r="AM4972">
        <v>0</v>
      </c>
      <c r="AN4972">
        <v>0</v>
      </c>
      <c r="AO4972">
        <v>82</v>
      </c>
      <c r="AP4972">
        <v>421</v>
      </c>
      <c r="AQ4972">
        <v>89</v>
      </c>
      <c r="AR4972">
        <v>0</v>
      </c>
      <c r="AS4972">
        <v>55</v>
      </c>
      <c r="AT4972">
        <v>31</v>
      </c>
      <c r="AU4972">
        <v>0</v>
      </c>
      <c r="AV4972">
        <v>0</v>
      </c>
      <c r="AW4972">
        <v>0</v>
      </c>
      <c r="AX4972">
        <v>0</v>
      </c>
      <c r="AY4972">
        <v>39</v>
      </c>
      <c r="AZ4972">
        <v>92</v>
      </c>
      <c r="BA4972">
        <v>61</v>
      </c>
      <c r="BB4972">
        <v>13</v>
      </c>
      <c r="BC4972">
        <v>9</v>
      </c>
      <c r="BD4972">
        <v>2</v>
      </c>
      <c r="BE4972">
        <v>0</v>
      </c>
      <c r="BF4972">
        <v>161</v>
      </c>
      <c r="BG4972">
        <v>100</v>
      </c>
      <c r="BH4972">
        <v>0</v>
      </c>
      <c r="BI4972">
        <v>28</v>
      </c>
      <c r="BJ4972" s="2">
        <v>45944</v>
      </c>
      <c r="BK4972">
        <v>0</v>
      </c>
      <c r="BL4972" s="3" t="str">
        <f>VLOOKUP(O4972,DropDownList!$H$1:$I$7,2,FALSE)</f>
        <v>2022/23</v>
      </c>
      <c r="BM4972" s="3" t="str">
        <f t="shared" si="78"/>
        <v>VSUR</v>
      </c>
    </row>
    <row r="4973" spans="1:65" x14ac:dyDescent="0.2">
      <c r="A4973">
        <v>2025</v>
      </c>
      <c r="B4973">
        <v>10</v>
      </c>
      <c r="C4973" t="s">
        <v>216</v>
      </c>
      <c r="D4973" t="s">
        <v>229</v>
      </c>
      <c r="E4973" t="s">
        <v>42</v>
      </c>
      <c r="F4973">
        <v>9250</v>
      </c>
      <c r="G4973" t="s">
        <v>141</v>
      </c>
      <c r="H4973" t="s">
        <v>221</v>
      </c>
      <c r="I4973" t="s">
        <v>221</v>
      </c>
      <c r="J4973" s="1">
        <v>45931</v>
      </c>
      <c r="K4973" t="s">
        <v>253</v>
      </c>
      <c r="L4973">
        <v>3</v>
      </c>
      <c r="M4973" t="s">
        <v>429</v>
      </c>
      <c r="N4973" t="s">
        <v>145</v>
      </c>
      <c r="O4973" t="s">
        <v>156</v>
      </c>
      <c r="P4973" t="s">
        <v>150</v>
      </c>
      <c r="Q4973">
        <v>3633.03</v>
      </c>
      <c r="R4973">
        <v>98</v>
      </c>
      <c r="S4973">
        <v>16328.3</v>
      </c>
      <c r="T4973">
        <v>2292.48</v>
      </c>
      <c r="U4973">
        <v>28</v>
      </c>
      <c r="V4973">
        <v>11</v>
      </c>
      <c r="W4973">
        <v>1596.64</v>
      </c>
      <c r="X4973">
        <v>1596.64</v>
      </c>
      <c r="Y4973">
        <v>87</v>
      </c>
      <c r="Z4973">
        <v>14035.82</v>
      </c>
      <c r="AA4973">
        <v>10402.790000000001</v>
      </c>
      <c r="AB4973">
        <v>1276.33</v>
      </c>
      <c r="AC4973">
        <v>9126.4599999999991</v>
      </c>
      <c r="AD4973">
        <v>8</v>
      </c>
      <c r="AE4973">
        <v>3</v>
      </c>
      <c r="AF4973">
        <v>57</v>
      </c>
      <c r="AG4973">
        <v>13</v>
      </c>
      <c r="AH4973">
        <v>11</v>
      </c>
      <c r="AI4973">
        <v>15</v>
      </c>
      <c r="AJ4973">
        <v>20</v>
      </c>
      <c r="AK4973">
        <v>16</v>
      </c>
      <c r="AL4973">
        <v>2</v>
      </c>
      <c r="AM4973">
        <v>1</v>
      </c>
      <c r="AN4973">
        <v>2</v>
      </c>
      <c r="AO4973">
        <v>68</v>
      </c>
      <c r="AP4973">
        <v>288</v>
      </c>
      <c r="AQ4973">
        <v>69</v>
      </c>
      <c r="AR4973">
        <v>0</v>
      </c>
      <c r="AS4973">
        <v>23</v>
      </c>
      <c r="AT4973">
        <v>14</v>
      </c>
      <c r="AU4973">
        <v>0</v>
      </c>
      <c r="AV4973">
        <v>0</v>
      </c>
      <c r="AW4973">
        <v>0</v>
      </c>
      <c r="AX4973">
        <v>0</v>
      </c>
      <c r="AY4973">
        <v>49</v>
      </c>
      <c r="AZ4973">
        <v>84</v>
      </c>
      <c r="BA4973">
        <v>40</v>
      </c>
      <c r="BB4973">
        <v>2</v>
      </c>
      <c r="BC4973">
        <v>1</v>
      </c>
      <c r="BD4973">
        <v>0</v>
      </c>
      <c r="BE4973">
        <v>0</v>
      </c>
      <c r="BF4973">
        <v>72</v>
      </c>
      <c r="BG4973">
        <v>2243.7800000000002</v>
      </c>
      <c r="BH4973">
        <v>2</v>
      </c>
      <c r="BI4973">
        <v>28</v>
      </c>
      <c r="BJ4973" s="2">
        <v>45944</v>
      </c>
      <c r="BK4973">
        <v>0</v>
      </c>
      <c r="BL4973" s="3" t="str">
        <f>VLOOKUP(O4973,DropDownList!$H$1:$I$7,2,FALSE)</f>
        <v>2023/24</v>
      </c>
      <c r="BM4973" s="3" t="str">
        <f t="shared" si="78"/>
        <v>FISCAL FINES</v>
      </c>
    </row>
    <row r="4974" spans="1:65" x14ac:dyDescent="0.2">
      <c r="A4974">
        <v>2025</v>
      </c>
      <c r="B4974">
        <v>10</v>
      </c>
      <c r="C4974" t="s">
        <v>216</v>
      </c>
      <c r="D4974" t="s">
        <v>229</v>
      </c>
      <c r="E4974" t="s">
        <v>42</v>
      </c>
      <c r="F4974">
        <v>9250</v>
      </c>
      <c r="G4974" t="s">
        <v>141</v>
      </c>
      <c r="H4974" t="s">
        <v>221</v>
      </c>
      <c r="I4974" t="s">
        <v>221</v>
      </c>
      <c r="J4974" s="1">
        <v>45931</v>
      </c>
      <c r="K4974" t="s">
        <v>253</v>
      </c>
      <c r="L4974">
        <v>3</v>
      </c>
      <c r="M4974" t="s">
        <v>429</v>
      </c>
      <c r="N4974" t="s">
        <v>145</v>
      </c>
      <c r="O4974" t="s">
        <v>156</v>
      </c>
      <c r="P4974" t="s">
        <v>154</v>
      </c>
      <c r="Q4974">
        <v>6766.75</v>
      </c>
      <c r="R4974">
        <v>144</v>
      </c>
      <c r="S4974">
        <v>36967</v>
      </c>
      <c r="T4974">
        <v>0</v>
      </c>
      <c r="U4974">
        <v>31</v>
      </c>
      <c r="V4974">
        <v>14</v>
      </c>
      <c r="W4974">
        <v>3245</v>
      </c>
      <c r="X4974">
        <v>3245</v>
      </c>
      <c r="Y4974">
        <v>0</v>
      </c>
      <c r="Z4974">
        <v>0</v>
      </c>
      <c r="AA4974">
        <v>30200.25</v>
      </c>
      <c r="AB4974">
        <v>158.04</v>
      </c>
      <c r="AC4974">
        <v>28162.21</v>
      </c>
      <c r="AD4974">
        <v>10</v>
      </c>
      <c r="AE4974">
        <v>4</v>
      </c>
      <c r="AF4974">
        <v>113</v>
      </c>
      <c r="AG4974">
        <v>16</v>
      </c>
      <c r="AH4974">
        <v>0</v>
      </c>
      <c r="AI4974">
        <v>15</v>
      </c>
      <c r="AJ4974">
        <v>0</v>
      </c>
      <c r="AK4974">
        <v>0</v>
      </c>
      <c r="AL4974">
        <v>0</v>
      </c>
      <c r="AM4974">
        <v>0</v>
      </c>
      <c r="AN4974">
        <v>0</v>
      </c>
      <c r="AO4974">
        <v>67</v>
      </c>
      <c r="AP4974">
        <v>302</v>
      </c>
      <c r="AQ4974">
        <v>71</v>
      </c>
      <c r="AR4974">
        <v>0</v>
      </c>
      <c r="AS4974">
        <v>35</v>
      </c>
      <c r="AT4974">
        <v>23</v>
      </c>
      <c r="AU4974">
        <v>0</v>
      </c>
      <c r="AV4974">
        <v>0</v>
      </c>
      <c r="AW4974">
        <v>0</v>
      </c>
      <c r="AX4974">
        <v>0</v>
      </c>
      <c r="AY4974">
        <v>32</v>
      </c>
      <c r="AZ4974">
        <v>78</v>
      </c>
      <c r="BA4974">
        <v>46</v>
      </c>
      <c r="BB4974">
        <v>7</v>
      </c>
      <c r="BC4974">
        <v>3</v>
      </c>
      <c r="BD4974">
        <v>0</v>
      </c>
      <c r="BE4974">
        <v>0</v>
      </c>
      <c r="BF4974">
        <v>142</v>
      </c>
      <c r="BG4974">
        <v>4400</v>
      </c>
      <c r="BH4974">
        <v>0</v>
      </c>
      <c r="BI4974">
        <v>31</v>
      </c>
      <c r="BJ4974" s="2">
        <v>45944</v>
      </c>
      <c r="BK4974">
        <v>0</v>
      </c>
      <c r="BL4974" s="3" t="str">
        <f>VLOOKUP(O4974,DropDownList!$H$1:$I$7,2,FALSE)</f>
        <v>2023/24</v>
      </c>
      <c r="BM4974" s="3" t="str">
        <f t="shared" si="78"/>
        <v>JP COURT</v>
      </c>
    </row>
    <row r="4975" spans="1:65" x14ac:dyDescent="0.2">
      <c r="A4975">
        <v>2025</v>
      </c>
      <c r="B4975">
        <v>10</v>
      </c>
      <c r="C4975" t="s">
        <v>216</v>
      </c>
      <c r="D4975" t="s">
        <v>229</v>
      </c>
      <c r="E4975" t="s">
        <v>42</v>
      </c>
      <c r="F4975">
        <v>9250</v>
      </c>
      <c r="G4975" t="s">
        <v>141</v>
      </c>
      <c r="H4975" t="s">
        <v>221</v>
      </c>
      <c r="I4975" t="s">
        <v>221</v>
      </c>
      <c r="J4975" s="1">
        <v>45931</v>
      </c>
      <c r="K4975" t="s">
        <v>253</v>
      </c>
      <c r="L4975">
        <v>3</v>
      </c>
      <c r="M4975" t="s">
        <v>429</v>
      </c>
      <c r="N4975" t="s">
        <v>145</v>
      </c>
      <c r="O4975" t="s">
        <v>156</v>
      </c>
      <c r="P4975" t="s">
        <v>148</v>
      </c>
      <c r="Q4975">
        <v>150</v>
      </c>
      <c r="R4975">
        <v>7</v>
      </c>
      <c r="S4975">
        <v>420</v>
      </c>
      <c r="T4975">
        <v>0</v>
      </c>
      <c r="U4975">
        <v>3</v>
      </c>
      <c r="V4975">
        <v>2</v>
      </c>
      <c r="W4975">
        <v>90</v>
      </c>
      <c r="X4975">
        <v>90</v>
      </c>
      <c r="Y4975">
        <v>0</v>
      </c>
      <c r="Z4975">
        <v>0</v>
      </c>
      <c r="AA4975">
        <v>270</v>
      </c>
      <c r="AB4975">
        <v>0</v>
      </c>
      <c r="AC4975">
        <v>270</v>
      </c>
      <c r="AD4975">
        <v>1</v>
      </c>
      <c r="AE4975">
        <v>1</v>
      </c>
      <c r="AF4975">
        <v>4</v>
      </c>
      <c r="AG4975">
        <v>1</v>
      </c>
      <c r="AH4975">
        <v>0</v>
      </c>
      <c r="AI4975">
        <v>2</v>
      </c>
      <c r="AJ4975">
        <v>0</v>
      </c>
      <c r="AK4975">
        <v>0</v>
      </c>
      <c r="AL4975">
        <v>0</v>
      </c>
      <c r="AM4975">
        <v>0</v>
      </c>
      <c r="AN4975">
        <v>0</v>
      </c>
      <c r="AO4975">
        <v>6</v>
      </c>
      <c r="AP4975">
        <v>30</v>
      </c>
      <c r="AQ4975">
        <v>6</v>
      </c>
      <c r="AR4975">
        <v>0</v>
      </c>
      <c r="AS4975">
        <v>3</v>
      </c>
      <c r="AT4975">
        <v>0</v>
      </c>
      <c r="AU4975">
        <v>0</v>
      </c>
      <c r="AV4975">
        <v>0</v>
      </c>
      <c r="AW4975">
        <v>0</v>
      </c>
      <c r="AX4975">
        <v>0</v>
      </c>
      <c r="AY4975">
        <v>6</v>
      </c>
      <c r="AZ4975">
        <v>9</v>
      </c>
      <c r="BA4975">
        <v>6</v>
      </c>
      <c r="BB4975">
        <v>0</v>
      </c>
      <c r="BC4975">
        <v>0</v>
      </c>
      <c r="BD4975">
        <v>0</v>
      </c>
      <c r="BE4975">
        <v>0</v>
      </c>
      <c r="BF4975">
        <v>6</v>
      </c>
      <c r="BG4975">
        <v>120</v>
      </c>
      <c r="BH4975">
        <v>0</v>
      </c>
      <c r="BI4975">
        <v>3</v>
      </c>
      <c r="BJ4975" s="2">
        <v>45944</v>
      </c>
      <c r="BK4975">
        <v>0</v>
      </c>
      <c r="BL4975" s="3" t="str">
        <f>VLOOKUP(O4975,DropDownList!$H$1:$I$7,2,FALSE)</f>
        <v>2023/24</v>
      </c>
      <c r="BM4975" s="3" t="str">
        <f t="shared" si="78"/>
        <v>PRAS</v>
      </c>
    </row>
    <row r="4976" spans="1:65" x14ac:dyDescent="0.2">
      <c r="A4976">
        <v>2025</v>
      </c>
      <c r="B4976">
        <v>10</v>
      </c>
      <c r="C4976" t="s">
        <v>216</v>
      </c>
      <c r="D4976" t="s">
        <v>229</v>
      </c>
      <c r="E4976" t="s">
        <v>42</v>
      </c>
      <c r="F4976">
        <v>9250</v>
      </c>
      <c r="G4976" t="s">
        <v>141</v>
      </c>
      <c r="H4976" t="s">
        <v>221</v>
      </c>
      <c r="I4976" t="s">
        <v>221</v>
      </c>
      <c r="J4976" s="1">
        <v>45931</v>
      </c>
      <c r="K4976" t="s">
        <v>253</v>
      </c>
      <c r="L4976">
        <v>3</v>
      </c>
      <c r="M4976" t="s">
        <v>429</v>
      </c>
      <c r="N4976" t="s">
        <v>145</v>
      </c>
      <c r="O4976" t="s">
        <v>156</v>
      </c>
      <c r="P4976" t="s">
        <v>152</v>
      </c>
      <c r="Q4976">
        <v>0</v>
      </c>
      <c r="R4976">
        <v>21</v>
      </c>
      <c r="S4976">
        <v>840</v>
      </c>
      <c r="T4976">
        <v>280</v>
      </c>
      <c r="U4976">
        <v>0</v>
      </c>
      <c r="V4976">
        <v>0</v>
      </c>
      <c r="W4976">
        <v>0</v>
      </c>
      <c r="X4976">
        <v>0</v>
      </c>
      <c r="Y4976">
        <v>0</v>
      </c>
      <c r="Z4976">
        <v>0</v>
      </c>
      <c r="AA4976">
        <v>560</v>
      </c>
      <c r="AB4976">
        <v>0</v>
      </c>
      <c r="AC4976">
        <v>560</v>
      </c>
      <c r="AD4976">
        <v>0</v>
      </c>
      <c r="AE4976">
        <v>0</v>
      </c>
      <c r="AF4976">
        <v>14</v>
      </c>
      <c r="AG4976">
        <v>0</v>
      </c>
      <c r="AH4976">
        <v>7</v>
      </c>
      <c r="AI4976">
        <v>0</v>
      </c>
      <c r="AJ4976">
        <v>0</v>
      </c>
      <c r="AK4976">
        <v>0</v>
      </c>
      <c r="AL4976">
        <v>0</v>
      </c>
      <c r="AM4976">
        <v>0</v>
      </c>
      <c r="AN4976">
        <v>0</v>
      </c>
      <c r="AO4976">
        <v>0</v>
      </c>
      <c r="AP4976">
        <v>0</v>
      </c>
      <c r="AQ4976">
        <v>0</v>
      </c>
      <c r="AR4976">
        <v>0</v>
      </c>
      <c r="AS4976">
        <v>0</v>
      </c>
      <c r="AT4976">
        <v>0</v>
      </c>
      <c r="AU4976">
        <v>0</v>
      </c>
      <c r="AV4976">
        <v>0</v>
      </c>
      <c r="AW4976">
        <v>0</v>
      </c>
      <c r="AX4976">
        <v>0</v>
      </c>
      <c r="AY4976">
        <v>0</v>
      </c>
      <c r="AZ4976">
        <v>0</v>
      </c>
      <c r="BA4976">
        <v>0</v>
      </c>
      <c r="BB4976">
        <v>0</v>
      </c>
      <c r="BC4976">
        <v>0</v>
      </c>
      <c r="BD4976">
        <v>0</v>
      </c>
      <c r="BE4976">
        <v>0</v>
      </c>
      <c r="BF4976">
        <v>0</v>
      </c>
      <c r="BG4976">
        <v>0</v>
      </c>
      <c r="BH4976">
        <v>0</v>
      </c>
      <c r="BI4976">
        <v>0</v>
      </c>
      <c r="BJ4976" s="2">
        <v>45944</v>
      </c>
      <c r="BK4976">
        <v>0</v>
      </c>
      <c r="BL4976" s="3" t="str">
        <f>VLOOKUP(O4976,DropDownList!$H$1:$I$7,2,FALSE)</f>
        <v>2023/24</v>
      </c>
      <c r="BM4976" s="3" t="str">
        <f t="shared" si="78"/>
        <v>PCOA</v>
      </c>
    </row>
    <row r="4977" spans="1:65" x14ac:dyDescent="0.2">
      <c r="A4977">
        <v>2025</v>
      </c>
      <c r="B4977">
        <v>10</v>
      </c>
      <c r="C4977" t="s">
        <v>216</v>
      </c>
      <c r="D4977" t="s">
        <v>229</v>
      </c>
      <c r="E4977" t="s">
        <v>42</v>
      </c>
      <c r="F4977">
        <v>9250</v>
      </c>
      <c r="G4977" t="s">
        <v>141</v>
      </c>
      <c r="H4977" t="s">
        <v>221</v>
      </c>
      <c r="I4977" t="s">
        <v>221</v>
      </c>
      <c r="J4977" s="1">
        <v>45931</v>
      </c>
      <c r="K4977" t="s">
        <v>253</v>
      </c>
      <c r="L4977">
        <v>3</v>
      </c>
      <c r="M4977" t="s">
        <v>429</v>
      </c>
      <c r="N4977" t="s">
        <v>145</v>
      </c>
      <c r="O4977" t="s">
        <v>156</v>
      </c>
      <c r="P4977" t="s">
        <v>146</v>
      </c>
      <c r="Q4977">
        <v>240</v>
      </c>
      <c r="R4977">
        <v>143</v>
      </c>
      <c r="S4977">
        <v>2110</v>
      </c>
      <c r="T4977">
        <v>0</v>
      </c>
      <c r="U4977">
        <v>31</v>
      </c>
      <c r="V4977">
        <v>10</v>
      </c>
      <c r="W4977">
        <v>150</v>
      </c>
      <c r="X4977">
        <v>150</v>
      </c>
      <c r="Y4977">
        <v>0</v>
      </c>
      <c r="Z4977">
        <v>0</v>
      </c>
      <c r="AA4977">
        <v>1870</v>
      </c>
      <c r="AB4977">
        <v>0</v>
      </c>
      <c r="AC4977">
        <v>0</v>
      </c>
      <c r="AD4977">
        <v>10</v>
      </c>
      <c r="AE4977">
        <v>0</v>
      </c>
      <c r="AF4977">
        <v>127</v>
      </c>
      <c r="AG4977">
        <v>0</v>
      </c>
      <c r="AH4977">
        <v>0</v>
      </c>
      <c r="AI4977">
        <v>16</v>
      </c>
      <c r="AJ4977">
        <v>0</v>
      </c>
      <c r="AK4977">
        <v>0</v>
      </c>
      <c r="AL4977">
        <v>0</v>
      </c>
      <c r="AM4977">
        <v>0</v>
      </c>
      <c r="AN4977">
        <v>0</v>
      </c>
      <c r="AO4977">
        <v>66</v>
      </c>
      <c r="AP4977">
        <v>302</v>
      </c>
      <c r="AQ4977">
        <v>71</v>
      </c>
      <c r="AR4977">
        <v>0</v>
      </c>
      <c r="AS4977">
        <v>35</v>
      </c>
      <c r="AT4977">
        <v>22</v>
      </c>
      <c r="AU4977">
        <v>0</v>
      </c>
      <c r="AV4977">
        <v>0</v>
      </c>
      <c r="AW4977">
        <v>0</v>
      </c>
      <c r="AX4977">
        <v>0</v>
      </c>
      <c r="AY4977">
        <v>33</v>
      </c>
      <c r="AZ4977">
        <v>78</v>
      </c>
      <c r="BA4977">
        <v>46</v>
      </c>
      <c r="BB4977">
        <v>7</v>
      </c>
      <c r="BC4977">
        <v>3</v>
      </c>
      <c r="BD4977">
        <v>0</v>
      </c>
      <c r="BE4977">
        <v>0</v>
      </c>
      <c r="BF4977">
        <v>141</v>
      </c>
      <c r="BG4977">
        <v>240</v>
      </c>
      <c r="BH4977">
        <v>0</v>
      </c>
      <c r="BI4977">
        <v>31</v>
      </c>
      <c r="BJ4977" s="2">
        <v>45944</v>
      </c>
      <c r="BK4977">
        <v>0</v>
      </c>
      <c r="BL4977" s="3" t="str">
        <f>VLOOKUP(O4977,DropDownList!$H$1:$I$7,2,FALSE)</f>
        <v>2023/24</v>
      </c>
      <c r="BM4977" s="3" t="str">
        <f t="shared" si="78"/>
        <v>VSUR</v>
      </c>
    </row>
    <row r="4978" spans="1:65" x14ac:dyDescent="0.2">
      <c r="A4978">
        <v>2025</v>
      </c>
      <c r="B4978">
        <v>10</v>
      </c>
      <c r="C4978" t="s">
        <v>216</v>
      </c>
      <c r="D4978" t="s">
        <v>229</v>
      </c>
      <c r="E4978" t="s">
        <v>42</v>
      </c>
      <c r="F4978">
        <v>9250</v>
      </c>
      <c r="G4978" t="s">
        <v>141</v>
      </c>
      <c r="H4978" t="s">
        <v>221</v>
      </c>
      <c r="I4978" t="s">
        <v>221</v>
      </c>
      <c r="J4978" s="1">
        <v>45931</v>
      </c>
      <c r="K4978" t="s">
        <v>253</v>
      </c>
      <c r="L4978">
        <v>3</v>
      </c>
      <c r="M4978" t="s">
        <v>429</v>
      </c>
      <c r="N4978" t="s">
        <v>145</v>
      </c>
      <c r="O4978" t="s">
        <v>147</v>
      </c>
      <c r="P4978" t="s">
        <v>154</v>
      </c>
      <c r="Q4978">
        <v>21129.43</v>
      </c>
      <c r="R4978">
        <v>246</v>
      </c>
      <c r="S4978">
        <v>62833</v>
      </c>
      <c r="T4978">
        <v>100.01</v>
      </c>
      <c r="U4978">
        <v>79</v>
      </c>
      <c r="V4978">
        <v>46</v>
      </c>
      <c r="W4978">
        <v>12065</v>
      </c>
      <c r="X4978">
        <v>12665</v>
      </c>
      <c r="Y4978">
        <v>0</v>
      </c>
      <c r="Z4978">
        <v>0</v>
      </c>
      <c r="AA4978">
        <v>41603.56</v>
      </c>
      <c r="AB4978">
        <v>0</v>
      </c>
      <c r="AC4978">
        <v>38703.56</v>
      </c>
      <c r="AD4978">
        <v>33</v>
      </c>
      <c r="AE4978">
        <v>13</v>
      </c>
      <c r="AF4978">
        <v>165</v>
      </c>
      <c r="AG4978">
        <v>31</v>
      </c>
      <c r="AH4978">
        <v>0</v>
      </c>
      <c r="AI4978">
        <v>48</v>
      </c>
      <c r="AJ4978">
        <v>0</v>
      </c>
      <c r="AK4978">
        <v>0</v>
      </c>
      <c r="AL4978">
        <v>0</v>
      </c>
      <c r="AM4978">
        <v>0</v>
      </c>
      <c r="AN4978">
        <v>0</v>
      </c>
      <c r="AO4978">
        <v>124</v>
      </c>
      <c r="AP4978">
        <v>397</v>
      </c>
      <c r="AQ4978">
        <v>118</v>
      </c>
      <c r="AR4978">
        <v>0</v>
      </c>
      <c r="AS4978">
        <v>41</v>
      </c>
      <c r="AT4978">
        <v>6</v>
      </c>
      <c r="AU4978">
        <v>0</v>
      </c>
      <c r="AV4978">
        <v>0</v>
      </c>
      <c r="AW4978">
        <v>0</v>
      </c>
      <c r="AX4978">
        <v>0</v>
      </c>
      <c r="AY4978">
        <v>45</v>
      </c>
      <c r="AZ4978">
        <v>103</v>
      </c>
      <c r="BA4978">
        <v>46</v>
      </c>
      <c r="BB4978">
        <v>10</v>
      </c>
      <c r="BC4978">
        <v>4</v>
      </c>
      <c r="BD4978">
        <v>0</v>
      </c>
      <c r="BE4978">
        <v>0</v>
      </c>
      <c r="BF4978">
        <v>246</v>
      </c>
      <c r="BG4978">
        <v>12765</v>
      </c>
      <c r="BH4978">
        <v>2</v>
      </c>
      <c r="BI4978">
        <v>79</v>
      </c>
      <c r="BJ4978" s="2">
        <v>45944</v>
      </c>
      <c r="BK4978">
        <v>0</v>
      </c>
      <c r="BL4978" s="3" t="str">
        <f>VLOOKUP(O4978,DropDownList!$H$1:$I$7,2,FALSE)</f>
        <v>2024/25</v>
      </c>
      <c r="BM4978" s="3" t="str">
        <f t="shared" si="78"/>
        <v>JP COURT</v>
      </c>
    </row>
    <row r="4979" spans="1:65" x14ac:dyDescent="0.2">
      <c r="A4979">
        <v>2025</v>
      </c>
      <c r="B4979">
        <v>10</v>
      </c>
      <c r="C4979" t="s">
        <v>216</v>
      </c>
      <c r="D4979" t="s">
        <v>229</v>
      </c>
      <c r="E4979" t="s">
        <v>42</v>
      </c>
      <c r="F4979">
        <v>9250</v>
      </c>
      <c r="G4979" t="s">
        <v>141</v>
      </c>
      <c r="H4979" t="s">
        <v>221</v>
      </c>
      <c r="I4979" t="s">
        <v>221</v>
      </c>
      <c r="J4979" s="1">
        <v>45931</v>
      </c>
      <c r="K4979" t="s">
        <v>253</v>
      </c>
      <c r="L4979">
        <v>3</v>
      </c>
      <c r="M4979" t="s">
        <v>429</v>
      </c>
      <c r="N4979" t="s">
        <v>145</v>
      </c>
      <c r="O4979" t="s">
        <v>155</v>
      </c>
      <c r="P4979" t="s">
        <v>150</v>
      </c>
      <c r="Q4979">
        <v>3108.08</v>
      </c>
      <c r="R4979">
        <v>123</v>
      </c>
      <c r="S4979">
        <v>18015.84</v>
      </c>
      <c r="T4979">
        <v>1979.7</v>
      </c>
      <c r="U4979">
        <v>25</v>
      </c>
      <c r="V4979">
        <v>10</v>
      </c>
      <c r="W4979">
        <v>1299.1600000000001</v>
      </c>
      <c r="X4979">
        <v>1299.1600000000001</v>
      </c>
      <c r="Y4979">
        <v>108</v>
      </c>
      <c r="Z4979">
        <v>16036.14</v>
      </c>
      <c r="AA4979">
        <v>12928.06</v>
      </c>
      <c r="AB4979">
        <v>2422.91</v>
      </c>
      <c r="AC4979">
        <v>10505.15</v>
      </c>
      <c r="AD4979">
        <v>8</v>
      </c>
      <c r="AE4979">
        <v>2</v>
      </c>
      <c r="AF4979">
        <v>80</v>
      </c>
      <c r="AG4979">
        <v>8</v>
      </c>
      <c r="AH4979">
        <v>15</v>
      </c>
      <c r="AI4979">
        <v>17</v>
      </c>
      <c r="AJ4979">
        <v>29</v>
      </c>
      <c r="AK4979">
        <v>11</v>
      </c>
      <c r="AL4979">
        <v>5</v>
      </c>
      <c r="AM4979">
        <v>2</v>
      </c>
      <c r="AN4979">
        <v>0</v>
      </c>
      <c r="AO4979">
        <v>81</v>
      </c>
      <c r="AP4979">
        <v>460</v>
      </c>
      <c r="AQ4979">
        <v>93</v>
      </c>
      <c r="AR4979">
        <v>0</v>
      </c>
      <c r="AS4979">
        <v>44</v>
      </c>
      <c r="AT4979">
        <v>18</v>
      </c>
      <c r="AU4979">
        <v>0</v>
      </c>
      <c r="AV4979">
        <v>0</v>
      </c>
      <c r="AW4979">
        <v>0</v>
      </c>
      <c r="AX4979">
        <v>0</v>
      </c>
      <c r="AY4979">
        <v>74</v>
      </c>
      <c r="AZ4979">
        <v>128</v>
      </c>
      <c r="BA4979">
        <v>87</v>
      </c>
      <c r="BB4979">
        <v>3</v>
      </c>
      <c r="BC4979">
        <v>1</v>
      </c>
      <c r="BD4979">
        <v>2</v>
      </c>
      <c r="BE4979">
        <v>0</v>
      </c>
      <c r="BF4979">
        <v>81</v>
      </c>
      <c r="BG4979">
        <v>2174.16</v>
      </c>
      <c r="BH4979">
        <v>3</v>
      </c>
      <c r="BI4979">
        <v>25</v>
      </c>
      <c r="BJ4979" s="2">
        <v>45944</v>
      </c>
      <c r="BK4979">
        <v>0</v>
      </c>
      <c r="BL4979" s="3" t="str">
        <f>VLOOKUP(O4979,DropDownList!$H$1:$I$7,2,FALSE)</f>
        <v>2022/23</v>
      </c>
      <c r="BM4979" s="3" t="str">
        <f t="shared" si="78"/>
        <v>FISCAL FINES</v>
      </c>
    </row>
    <row r="4980" spans="1:65" x14ac:dyDescent="0.2">
      <c r="A4980">
        <v>2025</v>
      </c>
      <c r="B4980">
        <v>10</v>
      </c>
      <c r="C4980" t="s">
        <v>216</v>
      </c>
      <c r="D4980" t="s">
        <v>229</v>
      </c>
      <c r="E4980" t="s">
        <v>42</v>
      </c>
      <c r="F4980">
        <v>9250</v>
      </c>
      <c r="G4980" t="s">
        <v>141</v>
      </c>
      <c r="H4980" t="s">
        <v>221</v>
      </c>
      <c r="I4980" t="s">
        <v>221</v>
      </c>
      <c r="J4980" s="1">
        <v>45931</v>
      </c>
      <c r="K4980" t="s">
        <v>253</v>
      </c>
      <c r="L4980">
        <v>3</v>
      </c>
      <c r="M4980" t="s">
        <v>429</v>
      </c>
      <c r="N4980" t="s">
        <v>145</v>
      </c>
      <c r="O4980" t="s">
        <v>149</v>
      </c>
      <c r="P4980" t="s">
        <v>150</v>
      </c>
      <c r="Q4980">
        <v>1774.16</v>
      </c>
      <c r="R4980">
        <v>21</v>
      </c>
      <c r="S4980">
        <v>3054.16</v>
      </c>
      <c r="T4980">
        <v>450</v>
      </c>
      <c r="U4980">
        <v>14</v>
      </c>
      <c r="V4980">
        <v>12</v>
      </c>
      <c r="W4980">
        <v>1426.66</v>
      </c>
      <c r="X4980">
        <v>1551.66</v>
      </c>
      <c r="Y4980">
        <v>18</v>
      </c>
      <c r="Z4980">
        <v>2604.16</v>
      </c>
      <c r="AA4980">
        <v>830</v>
      </c>
      <c r="AB4980">
        <v>354.16</v>
      </c>
      <c r="AC4980">
        <v>475.84</v>
      </c>
      <c r="AD4980">
        <v>9</v>
      </c>
      <c r="AE4980">
        <v>3</v>
      </c>
      <c r="AF4980">
        <v>4</v>
      </c>
      <c r="AG4980">
        <v>4</v>
      </c>
      <c r="AH4980">
        <v>3</v>
      </c>
      <c r="AI4980">
        <v>10</v>
      </c>
      <c r="AJ4980">
        <v>2</v>
      </c>
      <c r="AK4980">
        <v>3</v>
      </c>
      <c r="AL4980">
        <v>1</v>
      </c>
      <c r="AM4980">
        <v>2</v>
      </c>
      <c r="AN4980">
        <v>0</v>
      </c>
      <c r="AO4980">
        <v>16</v>
      </c>
      <c r="AP4980">
        <v>38</v>
      </c>
      <c r="AQ4980">
        <v>16</v>
      </c>
      <c r="AR4980">
        <v>0</v>
      </c>
      <c r="AS4980">
        <v>0</v>
      </c>
      <c r="AT4980">
        <v>0</v>
      </c>
      <c r="AU4980">
        <v>0</v>
      </c>
      <c r="AV4980">
        <v>0</v>
      </c>
      <c r="AW4980">
        <v>0</v>
      </c>
      <c r="AX4980">
        <v>0</v>
      </c>
      <c r="AY4980">
        <v>2</v>
      </c>
      <c r="AZ4980">
        <v>9</v>
      </c>
      <c r="BA4980">
        <v>5</v>
      </c>
      <c r="BB4980">
        <v>0</v>
      </c>
      <c r="BC4980">
        <v>0</v>
      </c>
      <c r="BD4980">
        <v>0</v>
      </c>
      <c r="BE4980">
        <v>0</v>
      </c>
      <c r="BF4980">
        <v>15</v>
      </c>
      <c r="BG4980">
        <v>1375</v>
      </c>
      <c r="BH4980">
        <v>0</v>
      </c>
      <c r="BI4980">
        <v>14</v>
      </c>
      <c r="BJ4980" s="2">
        <v>45944</v>
      </c>
      <c r="BK4980">
        <v>0</v>
      </c>
      <c r="BL4980" s="3" t="str">
        <f>VLOOKUP(O4980,DropDownList!$H$1:$I$7,2,FALSE)</f>
        <v>2025/26</v>
      </c>
      <c r="BM4980" s="3" t="str">
        <f t="shared" si="78"/>
        <v>FISCAL FINES</v>
      </c>
    </row>
    <row r="4981" spans="1:65" x14ac:dyDescent="0.2">
      <c r="A4981">
        <v>2025</v>
      </c>
      <c r="B4981">
        <v>10</v>
      </c>
      <c r="C4981" t="s">
        <v>216</v>
      </c>
      <c r="D4981" t="s">
        <v>229</v>
      </c>
      <c r="E4981" t="s">
        <v>42</v>
      </c>
      <c r="F4981">
        <v>9250</v>
      </c>
      <c r="G4981" t="s">
        <v>141</v>
      </c>
      <c r="H4981" t="s">
        <v>221</v>
      </c>
      <c r="I4981" t="s">
        <v>221</v>
      </c>
      <c r="J4981" s="1">
        <v>45931</v>
      </c>
      <c r="K4981" t="s">
        <v>253</v>
      </c>
      <c r="L4981">
        <v>3</v>
      </c>
      <c r="M4981" t="s">
        <v>429</v>
      </c>
      <c r="N4981" t="s">
        <v>145</v>
      </c>
      <c r="O4981" t="s">
        <v>156</v>
      </c>
      <c r="P4981" t="s">
        <v>151</v>
      </c>
      <c r="Q4981">
        <v>0</v>
      </c>
      <c r="R4981">
        <v>7</v>
      </c>
      <c r="S4981">
        <v>210</v>
      </c>
      <c r="T4981">
        <v>60</v>
      </c>
      <c r="U4981">
        <v>0</v>
      </c>
      <c r="V4981">
        <v>0</v>
      </c>
      <c r="W4981">
        <v>0</v>
      </c>
      <c r="X4981">
        <v>0</v>
      </c>
      <c r="Y4981">
        <v>0</v>
      </c>
      <c r="Z4981">
        <v>0</v>
      </c>
      <c r="AA4981">
        <v>150</v>
      </c>
      <c r="AB4981">
        <v>0</v>
      </c>
      <c r="AC4981">
        <v>150</v>
      </c>
      <c r="AD4981">
        <v>0</v>
      </c>
      <c r="AE4981">
        <v>0</v>
      </c>
      <c r="AF4981">
        <v>5</v>
      </c>
      <c r="AG4981">
        <v>0</v>
      </c>
      <c r="AH4981">
        <v>2</v>
      </c>
      <c r="AI4981">
        <v>0</v>
      </c>
      <c r="AJ4981">
        <v>0</v>
      </c>
      <c r="AK4981">
        <v>0</v>
      </c>
      <c r="AL4981">
        <v>0</v>
      </c>
      <c r="AM4981">
        <v>1</v>
      </c>
      <c r="AN4981">
        <v>0</v>
      </c>
      <c r="AO4981">
        <v>0</v>
      </c>
      <c r="AP4981">
        <v>0</v>
      </c>
      <c r="AQ4981">
        <v>0</v>
      </c>
      <c r="AR4981">
        <v>0</v>
      </c>
      <c r="AS4981">
        <v>0</v>
      </c>
      <c r="AT4981">
        <v>0</v>
      </c>
      <c r="AU4981">
        <v>0</v>
      </c>
      <c r="AV4981">
        <v>0</v>
      </c>
      <c r="AW4981">
        <v>0</v>
      </c>
      <c r="AX4981">
        <v>0</v>
      </c>
      <c r="AY4981">
        <v>0</v>
      </c>
      <c r="AZ4981">
        <v>0</v>
      </c>
      <c r="BA4981">
        <v>0</v>
      </c>
      <c r="BB4981">
        <v>0</v>
      </c>
      <c r="BC4981">
        <v>0</v>
      </c>
      <c r="BD4981">
        <v>0</v>
      </c>
      <c r="BE4981">
        <v>0</v>
      </c>
      <c r="BF4981">
        <v>0</v>
      </c>
      <c r="BG4981">
        <v>0</v>
      </c>
      <c r="BH4981">
        <v>0</v>
      </c>
      <c r="BI4981">
        <v>0</v>
      </c>
      <c r="BJ4981" s="2">
        <v>45944</v>
      </c>
      <c r="BK4981">
        <v>0</v>
      </c>
      <c r="BL4981" s="3" t="str">
        <f>VLOOKUP(O4981,DropDownList!$H$1:$I$7,2,FALSE)</f>
        <v>2023/24</v>
      </c>
      <c r="BM4981" s="3" t="str">
        <f t="shared" si="78"/>
        <v>PCPF</v>
      </c>
    </row>
    <row r="4982" spans="1:65" x14ac:dyDescent="0.2">
      <c r="A4982">
        <v>2025</v>
      </c>
      <c r="B4982">
        <v>10</v>
      </c>
      <c r="C4982" t="s">
        <v>216</v>
      </c>
      <c r="D4982" t="s">
        <v>229</v>
      </c>
      <c r="E4982" t="s">
        <v>42</v>
      </c>
      <c r="F4982">
        <v>9250</v>
      </c>
      <c r="G4982" t="s">
        <v>141</v>
      </c>
      <c r="H4982" t="s">
        <v>221</v>
      </c>
      <c r="I4982" t="s">
        <v>221</v>
      </c>
      <c r="J4982" s="1">
        <v>45931</v>
      </c>
      <c r="K4982" t="s">
        <v>253</v>
      </c>
      <c r="L4982">
        <v>3</v>
      </c>
      <c r="M4982" t="s">
        <v>429</v>
      </c>
      <c r="N4982" t="s">
        <v>145</v>
      </c>
      <c r="O4982" t="s">
        <v>156</v>
      </c>
      <c r="P4982" t="s">
        <v>153</v>
      </c>
      <c r="Q4982">
        <v>0</v>
      </c>
      <c r="R4982">
        <v>3</v>
      </c>
      <c r="S4982">
        <v>135</v>
      </c>
      <c r="T4982">
        <v>0</v>
      </c>
      <c r="U4982">
        <v>0</v>
      </c>
      <c r="V4982">
        <v>0</v>
      </c>
      <c r="W4982">
        <v>0</v>
      </c>
      <c r="X4982">
        <v>0</v>
      </c>
      <c r="Y4982">
        <v>0</v>
      </c>
      <c r="Z4982">
        <v>0</v>
      </c>
      <c r="AA4982">
        <v>135</v>
      </c>
      <c r="AB4982">
        <v>0</v>
      </c>
      <c r="AC4982">
        <v>135</v>
      </c>
      <c r="AD4982">
        <v>0</v>
      </c>
      <c r="AE4982">
        <v>0</v>
      </c>
      <c r="AF4982">
        <v>3</v>
      </c>
      <c r="AG4982">
        <v>0</v>
      </c>
      <c r="AH4982">
        <v>0</v>
      </c>
      <c r="AI4982">
        <v>0</v>
      </c>
      <c r="AJ4982">
        <v>0</v>
      </c>
      <c r="AK4982">
        <v>0</v>
      </c>
      <c r="AL4982">
        <v>0</v>
      </c>
      <c r="AM4982">
        <v>0</v>
      </c>
      <c r="AN4982">
        <v>0</v>
      </c>
      <c r="AO4982">
        <v>3</v>
      </c>
      <c r="AP4982">
        <v>5</v>
      </c>
      <c r="AQ4982">
        <v>3</v>
      </c>
      <c r="AR4982">
        <v>0</v>
      </c>
      <c r="AS4982">
        <v>0</v>
      </c>
      <c r="AT4982">
        <v>0</v>
      </c>
      <c r="AU4982">
        <v>0</v>
      </c>
      <c r="AV4982">
        <v>0</v>
      </c>
      <c r="AW4982">
        <v>0</v>
      </c>
      <c r="AX4982">
        <v>0</v>
      </c>
      <c r="AY4982">
        <v>0</v>
      </c>
      <c r="AZ4982">
        <v>1</v>
      </c>
      <c r="BA4982">
        <v>1</v>
      </c>
      <c r="BB4982">
        <v>0</v>
      </c>
      <c r="BC4982">
        <v>0</v>
      </c>
      <c r="BD4982">
        <v>0</v>
      </c>
      <c r="BE4982">
        <v>0</v>
      </c>
      <c r="BF4982">
        <v>2</v>
      </c>
      <c r="BG4982">
        <v>0</v>
      </c>
      <c r="BH4982">
        <v>0</v>
      </c>
      <c r="BI4982">
        <v>0</v>
      </c>
      <c r="BJ4982" s="2">
        <v>45944</v>
      </c>
      <c r="BK4982">
        <v>0</v>
      </c>
      <c r="BL4982" s="3" t="str">
        <f>VLOOKUP(O4982,DropDownList!$H$1:$I$7,2,FALSE)</f>
        <v>2023/24</v>
      </c>
      <c r="BM4982" s="3" t="str">
        <f t="shared" si="78"/>
        <v>PREG</v>
      </c>
    </row>
    <row r="4983" spans="1:65" x14ac:dyDescent="0.2">
      <c r="A4983">
        <v>2025</v>
      </c>
      <c r="B4983">
        <v>10</v>
      </c>
      <c r="C4983" t="s">
        <v>216</v>
      </c>
      <c r="D4983" t="s">
        <v>229</v>
      </c>
      <c r="E4983" t="s">
        <v>42</v>
      </c>
      <c r="F4983">
        <v>9250</v>
      </c>
      <c r="G4983" t="s">
        <v>141</v>
      </c>
      <c r="H4983" t="s">
        <v>221</v>
      </c>
      <c r="I4983" t="s">
        <v>221</v>
      </c>
      <c r="J4983" s="1">
        <v>45931</v>
      </c>
      <c r="K4983" t="s">
        <v>253</v>
      </c>
      <c r="L4983">
        <v>3</v>
      </c>
      <c r="M4983" t="s">
        <v>429</v>
      </c>
      <c r="N4983" t="s">
        <v>145</v>
      </c>
      <c r="O4983" t="s">
        <v>147</v>
      </c>
      <c r="P4983" t="s">
        <v>150</v>
      </c>
      <c r="Q4983">
        <v>9285.7800000000007</v>
      </c>
      <c r="R4983">
        <v>95</v>
      </c>
      <c r="S4983">
        <v>21884.639999999999</v>
      </c>
      <c r="T4983">
        <v>4733.2</v>
      </c>
      <c r="U4983">
        <v>45</v>
      </c>
      <c r="V4983">
        <v>21</v>
      </c>
      <c r="W4983">
        <v>3168.5</v>
      </c>
      <c r="X4983">
        <v>3168.5</v>
      </c>
      <c r="Y4983">
        <v>88</v>
      </c>
      <c r="Z4983">
        <v>17151.439999999999</v>
      </c>
      <c r="AA4983">
        <v>7865.66</v>
      </c>
      <c r="AB4983">
        <v>2425.12</v>
      </c>
      <c r="AC4983">
        <v>5440.54</v>
      </c>
      <c r="AD4983">
        <v>14</v>
      </c>
      <c r="AE4983">
        <v>7</v>
      </c>
      <c r="AF4983">
        <v>43</v>
      </c>
      <c r="AG4983">
        <v>15</v>
      </c>
      <c r="AH4983">
        <v>7</v>
      </c>
      <c r="AI4983">
        <v>30</v>
      </c>
      <c r="AJ4983">
        <v>17</v>
      </c>
      <c r="AK4983">
        <v>16</v>
      </c>
      <c r="AL4983">
        <v>2</v>
      </c>
      <c r="AM4983">
        <v>4</v>
      </c>
      <c r="AN4983">
        <v>0</v>
      </c>
      <c r="AO4983">
        <v>66</v>
      </c>
      <c r="AP4983">
        <v>194</v>
      </c>
      <c r="AQ4983">
        <v>64</v>
      </c>
      <c r="AR4983">
        <v>0</v>
      </c>
      <c r="AS4983">
        <v>10</v>
      </c>
      <c r="AT4983">
        <v>6</v>
      </c>
      <c r="AU4983">
        <v>0</v>
      </c>
      <c r="AV4983">
        <v>0</v>
      </c>
      <c r="AW4983">
        <v>0</v>
      </c>
      <c r="AX4983">
        <v>0</v>
      </c>
      <c r="AY4983">
        <v>33</v>
      </c>
      <c r="AZ4983">
        <v>56</v>
      </c>
      <c r="BA4983">
        <v>19</v>
      </c>
      <c r="BB4983">
        <v>1</v>
      </c>
      <c r="BC4983">
        <v>0</v>
      </c>
      <c r="BD4983">
        <v>0</v>
      </c>
      <c r="BE4983">
        <v>0</v>
      </c>
      <c r="BF4983">
        <v>67</v>
      </c>
      <c r="BG4983">
        <v>4242.34</v>
      </c>
      <c r="BH4983">
        <v>0</v>
      </c>
      <c r="BI4983">
        <v>44</v>
      </c>
      <c r="BJ4983" s="2">
        <v>45944</v>
      </c>
      <c r="BK4983">
        <v>0</v>
      </c>
      <c r="BL4983" s="3" t="str">
        <f>VLOOKUP(O4983,DropDownList!$H$1:$I$7,2,FALSE)</f>
        <v>2024/25</v>
      </c>
      <c r="BM4983" s="3" t="str">
        <f t="shared" si="78"/>
        <v>FISCAL FINES</v>
      </c>
    </row>
    <row r="4984" spans="1:65" x14ac:dyDescent="0.2">
      <c r="A4984">
        <v>2025</v>
      </c>
      <c r="B4984">
        <v>10</v>
      </c>
      <c r="C4984" t="s">
        <v>216</v>
      </c>
      <c r="D4984" t="s">
        <v>229</v>
      </c>
      <c r="E4984" t="s">
        <v>42</v>
      </c>
      <c r="F4984">
        <v>9250</v>
      </c>
      <c r="G4984" t="s">
        <v>141</v>
      </c>
      <c r="H4984" t="s">
        <v>221</v>
      </c>
      <c r="I4984" t="s">
        <v>221</v>
      </c>
      <c r="J4984" s="1">
        <v>45931</v>
      </c>
      <c r="K4984" t="s">
        <v>253</v>
      </c>
      <c r="L4984">
        <v>3</v>
      </c>
      <c r="M4984" t="s">
        <v>429</v>
      </c>
      <c r="N4984" t="s">
        <v>145</v>
      </c>
      <c r="O4984" t="s">
        <v>149</v>
      </c>
      <c r="P4984" t="s">
        <v>146</v>
      </c>
      <c r="Q4984">
        <v>230</v>
      </c>
      <c r="R4984">
        <v>49</v>
      </c>
      <c r="S4984">
        <v>750</v>
      </c>
      <c r="T4984">
        <v>0</v>
      </c>
      <c r="U4984">
        <v>22</v>
      </c>
      <c r="V4984">
        <v>11</v>
      </c>
      <c r="W4984">
        <v>190</v>
      </c>
      <c r="X4984">
        <v>190</v>
      </c>
      <c r="Y4984">
        <v>0</v>
      </c>
      <c r="Z4984">
        <v>0</v>
      </c>
      <c r="AA4984">
        <v>520</v>
      </c>
      <c r="AB4984">
        <v>0</v>
      </c>
      <c r="AC4984">
        <v>0</v>
      </c>
      <c r="AD4984">
        <v>11</v>
      </c>
      <c r="AE4984">
        <v>0</v>
      </c>
      <c r="AF4984">
        <v>35</v>
      </c>
      <c r="AG4984">
        <v>0</v>
      </c>
      <c r="AH4984">
        <v>0</v>
      </c>
      <c r="AI4984">
        <v>14</v>
      </c>
      <c r="AJ4984">
        <v>0</v>
      </c>
      <c r="AK4984">
        <v>0</v>
      </c>
      <c r="AL4984">
        <v>0</v>
      </c>
      <c r="AM4984">
        <v>0</v>
      </c>
      <c r="AN4984">
        <v>0</v>
      </c>
      <c r="AO4984">
        <v>23</v>
      </c>
      <c r="AP4984">
        <v>43</v>
      </c>
      <c r="AQ4984">
        <v>24</v>
      </c>
      <c r="AR4984">
        <v>0</v>
      </c>
      <c r="AS4984">
        <v>2</v>
      </c>
      <c r="AT4984">
        <v>0</v>
      </c>
      <c r="AU4984">
        <v>0</v>
      </c>
      <c r="AV4984">
        <v>0</v>
      </c>
      <c r="AW4984">
        <v>0</v>
      </c>
      <c r="AX4984">
        <v>0</v>
      </c>
      <c r="AY4984">
        <v>4</v>
      </c>
      <c r="AZ4984">
        <v>8</v>
      </c>
      <c r="BA4984">
        <v>1</v>
      </c>
      <c r="BB4984">
        <v>0</v>
      </c>
      <c r="BC4984">
        <v>0</v>
      </c>
      <c r="BD4984">
        <v>0</v>
      </c>
      <c r="BE4984">
        <v>0</v>
      </c>
      <c r="BF4984">
        <v>49</v>
      </c>
      <c r="BG4984">
        <v>230</v>
      </c>
      <c r="BH4984">
        <v>0</v>
      </c>
      <c r="BI4984">
        <v>22</v>
      </c>
      <c r="BJ4984" s="2">
        <v>45944</v>
      </c>
      <c r="BK4984">
        <v>0</v>
      </c>
      <c r="BL4984" s="3" t="str">
        <f>VLOOKUP(O4984,DropDownList!$H$1:$I$7,2,FALSE)</f>
        <v>2025/26</v>
      </c>
      <c r="BM4984" s="3" t="str">
        <f t="shared" si="78"/>
        <v>VSUR</v>
      </c>
    </row>
    <row r="4985" spans="1:65" x14ac:dyDescent="0.2">
      <c r="A4985">
        <v>2025</v>
      </c>
      <c r="B4985">
        <v>10</v>
      </c>
      <c r="C4985" t="s">
        <v>216</v>
      </c>
      <c r="D4985" t="s">
        <v>229</v>
      </c>
      <c r="E4985" t="s">
        <v>42</v>
      </c>
      <c r="F4985">
        <v>9250</v>
      </c>
      <c r="G4985" t="s">
        <v>141</v>
      </c>
      <c r="H4985" t="s">
        <v>221</v>
      </c>
      <c r="I4985" t="s">
        <v>221</v>
      </c>
      <c r="J4985" s="1">
        <v>45931</v>
      </c>
      <c r="K4985" t="s">
        <v>253</v>
      </c>
      <c r="L4985">
        <v>3</v>
      </c>
      <c r="M4985" t="s">
        <v>429</v>
      </c>
      <c r="N4985" t="s">
        <v>145</v>
      </c>
      <c r="O4985" t="s">
        <v>149</v>
      </c>
      <c r="P4985" t="s">
        <v>152</v>
      </c>
      <c r="Q4985">
        <v>0</v>
      </c>
      <c r="R4985">
        <v>3</v>
      </c>
      <c r="S4985">
        <v>120</v>
      </c>
      <c r="T4985">
        <v>80</v>
      </c>
      <c r="U4985">
        <v>0</v>
      </c>
      <c r="V4985">
        <v>0</v>
      </c>
      <c r="W4985">
        <v>0</v>
      </c>
      <c r="X4985">
        <v>0</v>
      </c>
      <c r="Y4985">
        <v>0</v>
      </c>
      <c r="Z4985">
        <v>0</v>
      </c>
      <c r="AA4985">
        <v>40</v>
      </c>
      <c r="AB4985">
        <v>0</v>
      </c>
      <c r="AC4985">
        <v>40</v>
      </c>
      <c r="AD4985">
        <v>0</v>
      </c>
      <c r="AE4985">
        <v>0</v>
      </c>
      <c r="AF4985">
        <v>1</v>
      </c>
      <c r="AG4985">
        <v>0</v>
      </c>
      <c r="AH4985">
        <v>2</v>
      </c>
      <c r="AI4985">
        <v>0</v>
      </c>
      <c r="AJ4985">
        <v>0</v>
      </c>
      <c r="AK4985">
        <v>0</v>
      </c>
      <c r="AL4985">
        <v>0</v>
      </c>
      <c r="AM4985">
        <v>0</v>
      </c>
      <c r="AN4985">
        <v>0</v>
      </c>
      <c r="AO4985">
        <v>0</v>
      </c>
      <c r="AP4985">
        <v>0</v>
      </c>
      <c r="AQ4985">
        <v>0</v>
      </c>
      <c r="AR4985">
        <v>0</v>
      </c>
      <c r="AS4985">
        <v>0</v>
      </c>
      <c r="AT4985">
        <v>0</v>
      </c>
      <c r="AU4985">
        <v>0</v>
      </c>
      <c r="AV4985">
        <v>0</v>
      </c>
      <c r="AW4985">
        <v>0</v>
      </c>
      <c r="AX4985">
        <v>0</v>
      </c>
      <c r="AY4985">
        <v>0</v>
      </c>
      <c r="AZ4985">
        <v>0</v>
      </c>
      <c r="BA4985">
        <v>0</v>
      </c>
      <c r="BB4985">
        <v>0</v>
      </c>
      <c r="BC4985">
        <v>0</v>
      </c>
      <c r="BD4985">
        <v>0</v>
      </c>
      <c r="BE4985">
        <v>0</v>
      </c>
      <c r="BF4985">
        <v>0</v>
      </c>
      <c r="BG4985">
        <v>0</v>
      </c>
      <c r="BH4985">
        <v>0</v>
      </c>
      <c r="BI4985">
        <v>0</v>
      </c>
      <c r="BJ4985" s="2">
        <v>45944</v>
      </c>
      <c r="BK4985">
        <v>0</v>
      </c>
      <c r="BL4985" s="3" t="str">
        <f>VLOOKUP(O4985,DropDownList!$H$1:$I$7,2,FALSE)</f>
        <v>2025/26</v>
      </c>
      <c r="BM4985" s="3" t="str">
        <f t="shared" si="78"/>
        <v>PCOA</v>
      </c>
    </row>
    <row r="4986" spans="1:65" x14ac:dyDescent="0.2">
      <c r="A4986">
        <v>2025</v>
      </c>
      <c r="B4986">
        <v>10</v>
      </c>
      <c r="C4986" t="s">
        <v>216</v>
      </c>
      <c r="D4986" t="s">
        <v>229</v>
      </c>
      <c r="E4986" t="s">
        <v>42</v>
      </c>
      <c r="F4986">
        <v>9250</v>
      </c>
      <c r="G4986" t="s">
        <v>141</v>
      </c>
      <c r="H4986" t="s">
        <v>221</v>
      </c>
      <c r="I4986" t="s">
        <v>221</v>
      </c>
      <c r="J4986" s="1">
        <v>45931</v>
      </c>
      <c r="K4986" t="s">
        <v>253</v>
      </c>
      <c r="L4986">
        <v>3</v>
      </c>
      <c r="M4986" t="s">
        <v>429</v>
      </c>
      <c r="N4986" t="s">
        <v>145</v>
      </c>
      <c r="O4986" t="s">
        <v>155</v>
      </c>
      <c r="P4986" t="s">
        <v>153</v>
      </c>
      <c r="Q4986">
        <v>0</v>
      </c>
      <c r="R4986">
        <v>1</v>
      </c>
      <c r="S4986">
        <v>45</v>
      </c>
      <c r="T4986">
        <v>0</v>
      </c>
      <c r="U4986">
        <v>0</v>
      </c>
      <c r="V4986">
        <v>0</v>
      </c>
      <c r="W4986">
        <v>0</v>
      </c>
      <c r="X4986">
        <v>0</v>
      </c>
      <c r="Y4986">
        <v>0</v>
      </c>
      <c r="Z4986">
        <v>0</v>
      </c>
      <c r="AA4986">
        <v>45</v>
      </c>
      <c r="AB4986">
        <v>0</v>
      </c>
      <c r="AC4986">
        <v>45</v>
      </c>
      <c r="AD4986">
        <v>0</v>
      </c>
      <c r="AE4986">
        <v>0</v>
      </c>
      <c r="AF4986">
        <v>1</v>
      </c>
      <c r="AG4986">
        <v>0</v>
      </c>
      <c r="AH4986">
        <v>0</v>
      </c>
      <c r="AI4986">
        <v>0</v>
      </c>
      <c r="AJ4986">
        <v>0</v>
      </c>
      <c r="AK4986">
        <v>0</v>
      </c>
      <c r="AL4986">
        <v>0</v>
      </c>
      <c r="AM4986">
        <v>0</v>
      </c>
      <c r="AN4986">
        <v>0</v>
      </c>
      <c r="AO4986">
        <v>1</v>
      </c>
      <c r="AP4986">
        <v>4</v>
      </c>
      <c r="AQ4986">
        <v>2</v>
      </c>
      <c r="AR4986">
        <v>0</v>
      </c>
      <c r="AS4986">
        <v>0</v>
      </c>
      <c r="AT4986">
        <v>0</v>
      </c>
      <c r="AU4986">
        <v>0</v>
      </c>
      <c r="AV4986">
        <v>0</v>
      </c>
      <c r="AW4986">
        <v>0</v>
      </c>
      <c r="AX4986">
        <v>0</v>
      </c>
      <c r="AY4986">
        <v>1</v>
      </c>
      <c r="AZ4986">
        <v>1</v>
      </c>
      <c r="BA4986">
        <v>0</v>
      </c>
      <c r="BB4986">
        <v>0</v>
      </c>
      <c r="BC4986">
        <v>0</v>
      </c>
      <c r="BD4986">
        <v>0</v>
      </c>
      <c r="BE4986">
        <v>0</v>
      </c>
      <c r="BF4986">
        <v>1</v>
      </c>
      <c r="BG4986">
        <v>0</v>
      </c>
      <c r="BH4986">
        <v>0</v>
      </c>
      <c r="BI4986">
        <v>0</v>
      </c>
      <c r="BJ4986" s="2">
        <v>45944</v>
      </c>
      <c r="BK4986">
        <v>0</v>
      </c>
      <c r="BL4986" s="3" t="str">
        <f>VLOOKUP(O4986,DropDownList!$H$1:$I$7,2,FALSE)</f>
        <v>2022/23</v>
      </c>
      <c r="BM4986" s="3" t="str">
        <f t="shared" si="78"/>
        <v>PREG</v>
      </c>
    </row>
    <row r="4987" spans="1:65" x14ac:dyDescent="0.2">
      <c r="A4987">
        <v>2025</v>
      </c>
      <c r="B4987">
        <v>10</v>
      </c>
      <c r="C4987" t="s">
        <v>216</v>
      </c>
      <c r="D4987" t="s">
        <v>229</v>
      </c>
      <c r="E4987" t="s">
        <v>42</v>
      </c>
      <c r="F4987">
        <v>9250</v>
      </c>
      <c r="G4987" t="s">
        <v>141</v>
      </c>
      <c r="H4987" t="s">
        <v>221</v>
      </c>
      <c r="I4987" t="s">
        <v>221</v>
      </c>
      <c r="J4987" s="1">
        <v>45931</v>
      </c>
      <c r="K4987" t="s">
        <v>253</v>
      </c>
      <c r="L4987">
        <v>3</v>
      </c>
      <c r="M4987" t="s">
        <v>429</v>
      </c>
      <c r="N4987" t="s">
        <v>145</v>
      </c>
      <c r="O4987" t="s">
        <v>147</v>
      </c>
      <c r="P4987" t="s">
        <v>153</v>
      </c>
      <c r="Q4987">
        <v>135</v>
      </c>
      <c r="R4987">
        <v>6</v>
      </c>
      <c r="S4987">
        <v>480</v>
      </c>
      <c r="T4987">
        <v>150</v>
      </c>
      <c r="U4987">
        <v>3</v>
      </c>
      <c r="V4987">
        <v>3</v>
      </c>
      <c r="W4987">
        <v>135</v>
      </c>
      <c r="X4987">
        <v>135</v>
      </c>
      <c r="Y4987">
        <v>0</v>
      </c>
      <c r="Z4987">
        <v>0</v>
      </c>
      <c r="AA4987">
        <v>195</v>
      </c>
      <c r="AB4987">
        <v>0</v>
      </c>
      <c r="AC4987">
        <v>195</v>
      </c>
      <c r="AD4987">
        <v>3</v>
      </c>
      <c r="AE4987">
        <v>0</v>
      </c>
      <c r="AF4987">
        <v>2</v>
      </c>
      <c r="AG4987">
        <v>0</v>
      </c>
      <c r="AH4987">
        <v>1</v>
      </c>
      <c r="AI4987">
        <v>3</v>
      </c>
      <c r="AJ4987">
        <v>0</v>
      </c>
      <c r="AK4987">
        <v>0</v>
      </c>
      <c r="AL4987">
        <v>0</v>
      </c>
      <c r="AM4987">
        <v>0</v>
      </c>
      <c r="AN4987">
        <v>0</v>
      </c>
      <c r="AO4987">
        <v>6</v>
      </c>
      <c r="AP4987">
        <v>9</v>
      </c>
      <c r="AQ4987">
        <v>6</v>
      </c>
      <c r="AR4987">
        <v>0</v>
      </c>
      <c r="AS4987">
        <v>1</v>
      </c>
      <c r="AT4987">
        <v>0</v>
      </c>
      <c r="AU4987">
        <v>0</v>
      </c>
      <c r="AV4987">
        <v>0</v>
      </c>
      <c r="AW4987">
        <v>0</v>
      </c>
      <c r="AX4987">
        <v>0</v>
      </c>
      <c r="AY4987">
        <v>1</v>
      </c>
      <c r="AZ4987">
        <v>1</v>
      </c>
      <c r="BA4987">
        <v>0</v>
      </c>
      <c r="BB4987">
        <v>0</v>
      </c>
      <c r="BC4987">
        <v>0</v>
      </c>
      <c r="BD4987">
        <v>0</v>
      </c>
      <c r="BE4987">
        <v>0</v>
      </c>
      <c r="BF4987">
        <v>6</v>
      </c>
      <c r="BG4987">
        <v>135</v>
      </c>
      <c r="BH4987">
        <v>0</v>
      </c>
      <c r="BI4987">
        <v>3</v>
      </c>
      <c r="BJ4987" s="2">
        <v>45944</v>
      </c>
      <c r="BK4987">
        <v>0</v>
      </c>
      <c r="BL4987" s="3" t="str">
        <f>VLOOKUP(O4987,DropDownList!$H$1:$I$7,2,FALSE)</f>
        <v>2024/25</v>
      </c>
      <c r="BM4987" s="3" t="str">
        <f t="shared" si="78"/>
        <v>PREG</v>
      </c>
    </row>
    <row r="4988" spans="1:65" x14ac:dyDescent="0.2">
      <c r="A4988">
        <v>2025</v>
      </c>
      <c r="B4988">
        <v>10</v>
      </c>
      <c r="C4988" t="s">
        <v>216</v>
      </c>
      <c r="D4988" t="s">
        <v>229</v>
      </c>
      <c r="E4988" t="s">
        <v>42</v>
      </c>
      <c r="F4988">
        <v>9250</v>
      </c>
      <c r="G4988" t="s">
        <v>141</v>
      </c>
      <c r="H4988" t="s">
        <v>221</v>
      </c>
      <c r="I4988" t="s">
        <v>221</v>
      </c>
      <c r="J4988" s="1">
        <v>45931</v>
      </c>
      <c r="K4988" t="s">
        <v>253</v>
      </c>
      <c r="L4988">
        <v>3</v>
      </c>
      <c r="M4988" t="s">
        <v>429</v>
      </c>
      <c r="N4988" t="s">
        <v>145</v>
      </c>
      <c r="O4988" t="s">
        <v>147</v>
      </c>
      <c r="P4988" t="s">
        <v>151</v>
      </c>
      <c r="Q4988">
        <v>0</v>
      </c>
      <c r="R4988">
        <v>39</v>
      </c>
      <c r="S4988">
        <v>1170</v>
      </c>
      <c r="T4988">
        <v>180</v>
      </c>
      <c r="U4988">
        <v>0</v>
      </c>
      <c r="V4988">
        <v>0</v>
      </c>
      <c r="W4988">
        <v>0</v>
      </c>
      <c r="X4988">
        <v>0</v>
      </c>
      <c r="Y4988">
        <v>0</v>
      </c>
      <c r="Z4988">
        <v>0</v>
      </c>
      <c r="AA4988">
        <v>990</v>
      </c>
      <c r="AB4988">
        <v>0</v>
      </c>
      <c r="AC4988">
        <v>990</v>
      </c>
      <c r="AD4988">
        <v>0</v>
      </c>
      <c r="AE4988">
        <v>0</v>
      </c>
      <c r="AF4988">
        <v>33</v>
      </c>
      <c r="AG4988">
        <v>0</v>
      </c>
      <c r="AH4988">
        <v>6</v>
      </c>
      <c r="AI4988">
        <v>0</v>
      </c>
      <c r="AJ4988">
        <v>0</v>
      </c>
      <c r="AK4988">
        <v>0</v>
      </c>
      <c r="AL4988">
        <v>0</v>
      </c>
      <c r="AM4988">
        <v>1</v>
      </c>
      <c r="AN4988">
        <v>0</v>
      </c>
      <c r="AO4988">
        <v>0</v>
      </c>
      <c r="AP4988">
        <v>0</v>
      </c>
      <c r="AQ4988">
        <v>0</v>
      </c>
      <c r="AR4988">
        <v>0</v>
      </c>
      <c r="AS4988">
        <v>0</v>
      </c>
      <c r="AT4988">
        <v>0</v>
      </c>
      <c r="AU4988">
        <v>0</v>
      </c>
      <c r="AV4988">
        <v>0</v>
      </c>
      <c r="AW4988">
        <v>0</v>
      </c>
      <c r="AX4988">
        <v>0</v>
      </c>
      <c r="AY4988">
        <v>0</v>
      </c>
      <c r="AZ4988">
        <v>0</v>
      </c>
      <c r="BA4988">
        <v>0</v>
      </c>
      <c r="BB4988">
        <v>0</v>
      </c>
      <c r="BC4988">
        <v>0</v>
      </c>
      <c r="BD4988">
        <v>0</v>
      </c>
      <c r="BE4988">
        <v>0</v>
      </c>
      <c r="BF4988">
        <v>0</v>
      </c>
      <c r="BG4988">
        <v>0</v>
      </c>
      <c r="BH4988">
        <v>0</v>
      </c>
      <c r="BI4988">
        <v>0</v>
      </c>
      <c r="BJ4988" s="2">
        <v>45944</v>
      </c>
      <c r="BK4988">
        <v>0</v>
      </c>
      <c r="BL4988" s="3" t="str">
        <f>VLOOKUP(O4988,DropDownList!$H$1:$I$7,2,FALSE)</f>
        <v>2024/25</v>
      </c>
      <c r="BM4988" s="3" t="str">
        <f t="shared" si="78"/>
        <v>PCPF</v>
      </c>
    </row>
    <row r="4989" spans="1:65" x14ac:dyDescent="0.2">
      <c r="A4989">
        <v>2025</v>
      </c>
      <c r="B4989">
        <v>10</v>
      </c>
      <c r="C4989" t="s">
        <v>216</v>
      </c>
      <c r="D4989" t="s">
        <v>229</v>
      </c>
      <c r="E4989" t="s">
        <v>42</v>
      </c>
      <c r="F4989">
        <v>9250</v>
      </c>
      <c r="G4989" t="s">
        <v>141</v>
      </c>
      <c r="H4989" t="s">
        <v>221</v>
      </c>
      <c r="I4989" t="s">
        <v>221</v>
      </c>
      <c r="J4989" s="1">
        <v>45931</v>
      </c>
      <c r="K4989" t="s">
        <v>253</v>
      </c>
      <c r="L4989">
        <v>3</v>
      </c>
      <c r="M4989" t="s">
        <v>429</v>
      </c>
      <c r="N4989" t="s">
        <v>145</v>
      </c>
      <c r="O4989" t="s">
        <v>147</v>
      </c>
      <c r="P4989" t="s">
        <v>148</v>
      </c>
      <c r="Q4989">
        <v>177.14</v>
      </c>
      <c r="R4989">
        <v>7</v>
      </c>
      <c r="S4989">
        <v>420</v>
      </c>
      <c r="T4989">
        <v>0</v>
      </c>
      <c r="U4989">
        <v>3</v>
      </c>
      <c r="V4989">
        <v>2</v>
      </c>
      <c r="W4989">
        <v>120</v>
      </c>
      <c r="X4989">
        <v>120</v>
      </c>
      <c r="Y4989">
        <v>0</v>
      </c>
      <c r="Z4989">
        <v>0</v>
      </c>
      <c r="AA4989">
        <v>242.86</v>
      </c>
      <c r="AB4989">
        <v>0</v>
      </c>
      <c r="AC4989">
        <v>242.86</v>
      </c>
      <c r="AD4989">
        <v>2</v>
      </c>
      <c r="AE4989">
        <v>0</v>
      </c>
      <c r="AF4989">
        <v>4</v>
      </c>
      <c r="AG4989">
        <v>1</v>
      </c>
      <c r="AH4989">
        <v>0</v>
      </c>
      <c r="AI4989">
        <v>2</v>
      </c>
      <c r="AJ4989">
        <v>0</v>
      </c>
      <c r="AK4989">
        <v>0</v>
      </c>
      <c r="AL4989">
        <v>0</v>
      </c>
      <c r="AM4989">
        <v>0</v>
      </c>
      <c r="AN4989">
        <v>0</v>
      </c>
      <c r="AO4989">
        <v>5</v>
      </c>
      <c r="AP4989">
        <v>19</v>
      </c>
      <c r="AQ4989">
        <v>5</v>
      </c>
      <c r="AR4989">
        <v>0</v>
      </c>
      <c r="AS4989">
        <v>3</v>
      </c>
      <c r="AT4989">
        <v>0</v>
      </c>
      <c r="AU4989">
        <v>0</v>
      </c>
      <c r="AV4989">
        <v>0</v>
      </c>
      <c r="AW4989">
        <v>0</v>
      </c>
      <c r="AX4989">
        <v>0</v>
      </c>
      <c r="AY4989">
        <v>2</v>
      </c>
      <c r="AZ4989">
        <v>6</v>
      </c>
      <c r="BA4989">
        <v>3</v>
      </c>
      <c r="BB4989">
        <v>0</v>
      </c>
      <c r="BC4989">
        <v>0</v>
      </c>
      <c r="BD4989">
        <v>0</v>
      </c>
      <c r="BE4989">
        <v>0</v>
      </c>
      <c r="BF4989">
        <v>7</v>
      </c>
      <c r="BG4989">
        <v>120</v>
      </c>
      <c r="BH4989">
        <v>0</v>
      </c>
      <c r="BI4989">
        <v>3</v>
      </c>
      <c r="BJ4989" s="2">
        <v>45944</v>
      </c>
      <c r="BK4989">
        <v>0</v>
      </c>
      <c r="BL4989" s="3" t="str">
        <f>VLOOKUP(O4989,DropDownList!$H$1:$I$7,2,FALSE)</f>
        <v>2024/25</v>
      </c>
      <c r="BM4989" s="3" t="str">
        <f t="shared" si="78"/>
        <v>PRAS</v>
      </c>
    </row>
    <row r="4990" spans="1:65" x14ac:dyDescent="0.2">
      <c r="A4990">
        <v>2025</v>
      </c>
      <c r="B4990">
        <v>10</v>
      </c>
      <c r="C4990" t="s">
        <v>216</v>
      </c>
      <c r="D4990" t="s">
        <v>229</v>
      </c>
      <c r="E4990" t="s">
        <v>42</v>
      </c>
      <c r="F4990">
        <v>9250</v>
      </c>
      <c r="G4990" t="s">
        <v>141</v>
      </c>
      <c r="H4990" t="s">
        <v>221</v>
      </c>
      <c r="I4990" t="s">
        <v>221</v>
      </c>
      <c r="J4990" s="1">
        <v>45931</v>
      </c>
      <c r="K4990" t="s">
        <v>253</v>
      </c>
      <c r="L4990">
        <v>3</v>
      </c>
      <c r="M4990" t="s">
        <v>429</v>
      </c>
      <c r="N4990" t="s">
        <v>145</v>
      </c>
      <c r="O4990" t="s">
        <v>155</v>
      </c>
      <c r="P4990" t="s">
        <v>152</v>
      </c>
      <c r="Q4990">
        <v>0</v>
      </c>
      <c r="R4990">
        <v>21</v>
      </c>
      <c r="S4990">
        <v>840</v>
      </c>
      <c r="T4990">
        <v>240</v>
      </c>
      <c r="U4990">
        <v>0</v>
      </c>
      <c r="V4990">
        <v>0</v>
      </c>
      <c r="W4990">
        <v>0</v>
      </c>
      <c r="X4990">
        <v>0</v>
      </c>
      <c r="Y4990">
        <v>0</v>
      </c>
      <c r="Z4990">
        <v>0</v>
      </c>
      <c r="AA4990">
        <v>600</v>
      </c>
      <c r="AB4990">
        <v>0</v>
      </c>
      <c r="AC4990">
        <v>600</v>
      </c>
      <c r="AD4990">
        <v>0</v>
      </c>
      <c r="AE4990">
        <v>0</v>
      </c>
      <c r="AF4990">
        <v>15</v>
      </c>
      <c r="AG4990">
        <v>0</v>
      </c>
      <c r="AH4990">
        <v>6</v>
      </c>
      <c r="AI4990">
        <v>0</v>
      </c>
      <c r="AJ4990">
        <v>0</v>
      </c>
      <c r="AK4990">
        <v>0</v>
      </c>
      <c r="AL4990">
        <v>0</v>
      </c>
      <c r="AM4990">
        <v>0</v>
      </c>
      <c r="AN4990">
        <v>0</v>
      </c>
      <c r="AO4990">
        <v>0</v>
      </c>
      <c r="AP4990">
        <v>0</v>
      </c>
      <c r="AQ4990">
        <v>0</v>
      </c>
      <c r="AR4990">
        <v>0</v>
      </c>
      <c r="AS4990">
        <v>0</v>
      </c>
      <c r="AT4990">
        <v>0</v>
      </c>
      <c r="AU4990">
        <v>0</v>
      </c>
      <c r="AV4990">
        <v>0</v>
      </c>
      <c r="AW4990">
        <v>0</v>
      </c>
      <c r="AX4990">
        <v>0</v>
      </c>
      <c r="AY4990">
        <v>0</v>
      </c>
      <c r="AZ4990">
        <v>0</v>
      </c>
      <c r="BA4990">
        <v>0</v>
      </c>
      <c r="BB4990">
        <v>0</v>
      </c>
      <c r="BC4990">
        <v>0</v>
      </c>
      <c r="BD4990">
        <v>0</v>
      </c>
      <c r="BE4990">
        <v>0</v>
      </c>
      <c r="BF4990">
        <v>0</v>
      </c>
      <c r="BG4990">
        <v>0</v>
      </c>
      <c r="BH4990">
        <v>0</v>
      </c>
      <c r="BI4990">
        <v>0</v>
      </c>
      <c r="BJ4990" s="2">
        <v>45944</v>
      </c>
      <c r="BK4990">
        <v>0</v>
      </c>
      <c r="BL4990" s="3" t="str">
        <f>VLOOKUP(O4990,DropDownList!$H$1:$I$7,2,FALSE)</f>
        <v>2022/23</v>
      </c>
      <c r="BM4990" s="3" t="str">
        <f t="shared" si="78"/>
        <v>PCOA</v>
      </c>
    </row>
    <row r="4991" spans="1:65" x14ac:dyDescent="0.2">
      <c r="A4991">
        <v>2025</v>
      </c>
      <c r="B4991">
        <v>10</v>
      </c>
      <c r="C4991" t="s">
        <v>216</v>
      </c>
      <c r="D4991" t="s">
        <v>229</v>
      </c>
      <c r="E4991" t="s">
        <v>42</v>
      </c>
      <c r="F4991">
        <v>9250</v>
      </c>
      <c r="G4991" t="s">
        <v>141</v>
      </c>
      <c r="H4991" t="s">
        <v>221</v>
      </c>
      <c r="I4991" t="s">
        <v>221</v>
      </c>
      <c r="J4991" s="1">
        <v>45931</v>
      </c>
      <c r="K4991" t="s">
        <v>253</v>
      </c>
      <c r="L4991">
        <v>3</v>
      </c>
      <c r="M4991" t="s">
        <v>429</v>
      </c>
      <c r="N4991" t="s">
        <v>145</v>
      </c>
      <c r="O4991" t="s">
        <v>155</v>
      </c>
      <c r="P4991" t="s">
        <v>154</v>
      </c>
      <c r="Q4991">
        <v>6412.71</v>
      </c>
      <c r="R4991">
        <v>161</v>
      </c>
      <c r="S4991">
        <v>41725</v>
      </c>
      <c r="T4991">
        <v>0</v>
      </c>
      <c r="U4991">
        <v>31</v>
      </c>
      <c r="V4991">
        <v>16</v>
      </c>
      <c r="W4991">
        <v>3545.86</v>
      </c>
      <c r="X4991">
        <v>3545.86</v>
      </c>
      <c r="Y4991">
        <v>0</v>
      </c>
      <c r="Z4991">
        <v>0</v>
      </c>
      <c r="AA4991">
        <v>35312.29</v>
      </c>
      <c r="AB4991">
        <v>0</v>
      </c>
      <c r="AC4991">
        <v>33048.79</v>
      </c>
      <c r="AD4991">
        <v>6</v>
      </c>
      <c r="AE4991">
        <v>10</v>
      </c>
      <c r="AF4991">
        <v>130</v>
      </c>
      <c r="AG4991">
        <v>23</v>
      </c>
      <c r="AH4991">
        <v>0</v>
      </c>
      <c r="AI4991">
        <v>8</v>
      </c>
      <c r="AJ4991">
        <v>0</v>
      </c>
      <c r="AK4991">
        <v>0</v>
      </c>
      <c r="AL4991">
        <v>0</v>
      </c>
      <c r="AM4991">
        <v>0</v>
      </c>
      <c r="AN4991">
        <v>0</v>
      </c>
      <c r="AO4991">
        <v>82</v>
      </c>
      <c r="AP4991">
        <v>411</v>
      </c>
      <c r="AQ4991">
        <v>88</v>
      </c>
      <c r="AR4991">
        <v>0</v>
      </c>
      <c r="AS4991">
        <v>53</v>
      </c>
      <c r="AT4991">
        <v>30</v>
      </c>
      <c r="AU4991">
        <v>0</v>
      </c>
      <c r="AV4991">
        <v>0</v>
      </c>
      <c r="AW4991">
        <v>0</v>
      </c>
      <c r="AX4991">
        <v>0</v>
      </c>
      <c r="AY4991">
        <v>38</v>
      </c>
      <c r="AZ4991">
        <v>89</v>
      </c>
      <c r="BA4991">
        <v>59</v>
      </c>
      <c r="BB4991">
        <v>13</v>
      </c>
      <c r="BC4991">
        <v>9</v>
      </c>
      <c r="BD4991">
        <v>2</v>
      </c>
      <c r="BE4991">
        <v>0</v>
      </c>
      <c r="BF4991">
        <v>161</v>
      </c>
      <c r="BG4991">
        <v>1800</v>
      </c>
      <c r="BH4991">
        <v>0</v>
      </c>
      <c r="BI4991">
        <v>28</v>
      </c>
      <c r="BJ4991" s="2">
        <v>45944</v>
      </c>
      <c r="BK4991">
        <v>0</v>
      </c>
      <c r="BL4991" s="3" t="str">
        <f>VLOOKUP(O4991,DropDownList!$H$1:$I$7,2,FALSE)</f>
        <v>2022/23</v>
      </c>
      <c r="BM4991" s="3" t="str">
        <f t="shared" si="78"/>
        <v>JP COURT</v>
      </c>
    </row>
    <row r="4992" spans="1:65" x14ac:dyDescent="0.2">
      <c r="A4992">
        <v>2025</v>
      </c>
      <c r="B4992">
        <v>10</v>
      </c>
      <c r="C4992" t="s">
        <v>216</v>
      </c>
      <c r="D4992" t="s">
        <v>229</v>
      </c>
      <c r="E4992" t="s">
        <v>42</v>
      </c>
      <c r="F4992">
        <v>9250</v>
      </c>
      <c r="G4992" t="s">
        <v>141</v>
      </c>
      <c r="H4992" t="s">
        <v>221</v>
      </c>
      <c r="I4992" t="s">
        <v>221</v>
      </c>
      <c r="J4992" s="1">
        <v>45931</v>
      </c>
      <c r="K4992" t="s">
        <v>253</v>
      </c>
      <c r="L4992">
        <v>3</v>
      </c>
      <c r="M4992" t="s">
        <v>429</v>
      </c>
      <c r="N4992" t="s">
        <v>145</v>
      </c>
      <c r="O4992" t="s">
        <v>147</v>
      </c>
      <c r="P4992" t="s">
        <v>152</v>
      </c>
      <c r="Q4992">
        <v>0</v>
      </c>
      <c r="R4992">
        <v>18</v>
      </c>
      <c r="S4992">
        <v>720</v>
      </c>
      <c r="T4992">
        <v>280</v>
      </c>
      <c r="U4992">
        <v>0</v>
      </c>
      <c r="V4992">
        <v>0</v>
      </c>
      <c r="W4992">
        <v>0</v>
      </c>
      <c r="X4992">
        <v>0</v>
      </c>
      <c r="Y4992">
        <v>0</v>
      </c>
      <c r="Z4992">
        <v>0</v>
      </c>
      <c r="AA4992">
        <v>440</v>
      </c>
      <c r="AB4992">
        <v>0</v>
      </c>
      <c r="AC4992">
        <v>440</v>
      </c>
      <c r="AD4992">
        <v>0</v>
      </c>
      <c r="AE4992">
        <v>0</v>
      </c>
      <c r="AF4992">
        <v>11</v>
      </c>
      <c r="AG4992">
        <v>0</v>
      </c>
      <c r="AH4992">
        <v>7</v>
      </c>
      <c r="AI4992">
        <v>0</v>
      </c>
      <c r="AJ4992">
        <v>0</v>
      </c>
      <c r="AK4992">
        <v>0</v>
      </c>
      <c r="AL4992">
        <v>0</v>
      </c>
      <c r="AM4992">
        <v>0</v>
      </c>
      <c r="AN4992">
        <v>0</v>
      </c>
      <c r="AO4992">
        <v>0</v>
      </c>
      <c r="AP4992">
        <v>0</v>
      </c>
      <c r="AQ4992">
        <v>0</v>
      </c>
      <c r="AR4992">
        <v>0</v>
      </c>
      <c r="AS4992">
        <v>0</v>
      </c>
      <c r="AT4992">
        <v>0</v>
      </c>
      <c r="AU4992">
        <v>0</v>
      </c>
      <c r="AV4992">
        <v>0</v>
      </c>
      <c r="AW4992">
        <v>0</v>
      </c>
      <c r="AX4992">
        <v>0</v>
      </c>
      <c r="AY4992">
        <v>0</v>
      </c>
      <c r="AZ4992">
        <v>0</v>
      </c>
      <c r="BA4992">
        <v>0</v>
      </c>
      <c r="BB4992">
        <v>0</v>
      </c>
      <c r="BC4992">
        <v>0</v>
      </c>
      <c r="BD4992">
        <v>0</v>
      </c>
      <c r="BE4992">
        <v>0</v>
      </c>
      <c r="BF4992">
        <v>0</v>
      </c>
      <c r="BG4992">
        <v>0</v>
      </c>
      <c r="BH4992">
        <v>0</v>
      </c>
      <c r="BI4992">
        <v>0</v>
      </c>
      <c r="BJ4992" s="2">
        <v>45944</v>
      </c>
      <c r="BK4992">
        <v>0</v>
      </c>
      <c r="BL4992" s="3" t="str">
        <f>VLOOKUP(O4992,DropDownList!$H$1:$I$7,2,FALSE)</f>
        <v>2024/25</v>
      </c>
      <c r="BM4992" s="3" t="str">
        <f t="shared" si="78"/>
        <v>PCOA</v>
      </c>
    </row>
    <row r="4993" spans="1:65" x14ac:dyDescent="0.2">
      <c r="A4993">
        <v>2025</v>
      </c>
      <c r="B4993">
        <v>10</v>
      </c>
      <c r="C4993" t="s">
        <v>216</v>
      </c>
      <c r="D4993" t="s">
        <v>230</v>
      </c>
      <c r="E4993" t="s">
        <v>42</v>
      </c>
      <c r="F4993">
        <v>9875</v>
      </c>
      <c r="G4993" t="s">
        <v>158</v>
      </c>
      <c r="H4993" t="s">
        <v>221</v>
      </c>
      <c r="I4993" t="s">
        <v>221</v>
      </c>
      <c r="J4993" s="1">
        <v>45931</v>
      </c>
      <c r="K4993" t="s">
        <v>253</v>
      </c>
      <c r="L4993">
        <v>3</v>
      </c>
      <c r="M4993" t="s">
        <v>429</v>
      </c>
      <c r="N4993" t="s">
        <v>145</v>
      </c>
      <c r="O4993" t="s">
        <v>156</v>
      </c>
      <c r="P4993" t="s">
        <v>160</v>
      </c>
      <c r="Q4993">
        <v>12793.66</v>
      </c>
      <c r="R4993">
        <v>171</v>
      </c>
      <c r="S4993">
        <v>70328</v>
      </c>
      <c r="T4993">
        <v>1730</v>
      </c>
      <c r="U4993">
        <v>43</v>
      </c>
      <c r="V4993">
        <v>14</v>
      </c>
      <c r="W4993">
        <v>3258.06</v>
      </c>
      <c r="X4993">
        <v>3258.06</v>
      </c>
      <c r="Y4993">
        <v>0</v>
      </c>
      <c r="Z4993">
        <v>0</v>
      </c>
      <c r="AA4993">
        <v>55804.34</v>
      </c>
      <c r="AB4993">
        <v>1907.37</v>
      </c>
      <c r="AC4993">
        <v>50671.97</v>
      </c>
      <c r="AD4993">
        <v>6</v>
      </c>
      <c r="AE4993">
        <v>8</v>
      </c>
      <c r="AF4993">
        <v>122</v>
      </c>
      <c r="AG4993">
        <v>28</v>
      </c>
      <c r="AH4993">
        <v>6</v>
      </c>
      <c r="AI4993">
        <v>15</v>
      </c>
      <c r="AJ4993">
        <v>0</v>
      </c>
      <c r="AK4993">
        <v>0</v>
      </c>
      <c r="AL4993">
        <v>0</v>
      </c>
      <c r="AM4993">
        <v>0</v>
      </c>
      <c r="AN4993">
        <v>0</v>
      </c>
      <c r="AO4993">
        <v>103</v>
      </c>
      <c r="AP4993">
        <v>431</v>
      </c>
      <c r="AQ4993">
        <v>102</v>
      </c>
      <c r="AR4993">
        <v>1</v>
      </c>
      <c r="AS4993">
        <v>47</v>
      </c>
      <c r="AT4993">
        <v>25</v>
      </c>
      <c r="AU4993">
        <v>1</v>
      </c>
      <c r="AV4993">
        <v>0</v>
      </c>
      <c r="AW4993">
        <v>4</v>
      </c>
      <c r="AX4993">
        <v>0</v>
      </c>
      <c r="AY4993">
        <v>58</v>
      </c>
      <c r="AZ4993">
        <v>104</v>
      </c>
      <c r="BA4993">
        <v>62</v>
      </c>
      <c r="BB4993">
        <v>6</v>
      </c>
      <c r="BC4993">
        <v>5</v>
      </c>
      <c r="BD4993">
        <v>3</v>
      </c>
      <c r="BE4993">
        <v>0</v>
      </c>
      <c r="BF4993">
        <v>166</v>
      </c>
      <c r="BG4993">
        <v>5640</v>
      </c>
      <c r="BH4993">
        <v>0</v>
      </c>
      <c r="BI4993">
        <v>42</v>
      </c>
      <c r="BJ4993" s="2">
        <v>45944</v>
      </c>
      <c r="BK4993">
        <v>0</v>
      </c>
      <c r="BL4993" s="3" t="str">
        <f>VLOOKUP(O4993,DropDownList!$H$1:$I$7,2,FALSE)</f>
        <v>2023/24</v>
      </c>
      <c r="BM4993" s="3" t="str">
        <f t="shared" si="78"/>
        <v>SC COURT</v>
      </c>
    </row>
    <row r="4994" spans="1:65" x14ac:dyDescent="0.2">
      <c r="A4994">
        <v>2025</v>
      </c>
      <c r="B4994">
        <v>10</v>
      </c>
      <c r="C4994" t="s">
        <v>216</v>
      </c>
      <c r="D4994" t="s">
        <v>230</v>
      </c>
      <c r="E4994" t="s">
        <v>42</v>
      </c>
      <c r="F4994">
        <v>9875</v>
      </c>
      <c r="G4994" t="s">
        <v>158</v>
      </c>
      <c r="H4994" t="s">
        <v>221</v>
      </c>
      <c r="I4994" t="s">
        <v>221</v>
      </c>
      <c r="J4994" s="1">
        <v>45931</v>
      </c>
      <c r="K4994" t="s">
        <v>253</v>
      </c>
      <c r="L4994">
        <v>3</v>
      </c>
      <c r="M4994" t="s">
        <v>429</v>
      </c>
      <c r="N4994" t="s">
        <v>145</v>
      </c>
      <c r="O4994" t="s">
        <v>147</v>
      </c>
      <c r="P4994" t="s">
        <v>159</v>
      </c>
      <c r="Q4994">
        <v>0</v>
      </c>
      <c r="R4994">
        <v>3</v>
      </c>
      <c r="S4994">
        <v>5738.49</v>
      </c>
      <c r="T4994">
        <v>88.92</v>
      </c>
      <c r="U4994">
        <v>0</v>
      </c>
      <c r="V4994">
        <v>0</v>
      </c>
      <c r="W4994">
        <v>0</v>
      </c>
      <c r="X4994">
        <v>0</v>
      </c>
      <c r="Y4994">
        <v>0</v>
      </c>
      <c r="Z4994">
        <v>0</v>
      </c>
      <c r="AA4994">
        <v>5649.57</v>
      </c>
      <c r="AB4994">
        <v>0</v>
      </c>
      <c r="AC4994">
        <v>0</v>
      </c>
      <c r="AD4994">
        <v>0</v>
      </c>
      <c r="AE4994">
        <v>0</v>
      </c>
      <c r="AF4994">
        <v>1</v>
      </c>
      <c r="AG4994">
        <v>0</v>
      </c>
      <c r="AH4994">
        <v>0</v>
      </c>
      <c r="AI4994">
        <v>0</v>
      </c>
      <c r="AJ4994">
        <v>0</v>
      </c>
      <c r="AK4994">
        <v>0</v>
      </c>
      <c r="AL4994">
        <v>0</v>
      </c>
      <c r="AM4994">
        <v>0</v>
      </c>
      <c r="AN4994">
        <v>0</v>
      </c>
      <c r="AO4994">
        <v>2</v>
      </c>
      <c r="AP4994">
        <v>2</v>
      </c>
      <c r="AQ4994">
        <v>2</v>
      </c>
      <c r="AR4994">
        <v>0</v>
      </c>
      <c r="AS4994">
        <v>0</v>
      </c>
      <c r="AT4994">
        <v>0</v>
      </c>
      <c r="AU4994">
        <v>0</v>
      </c>
      <c r="AV4994">
        <v>0</v>
      </c>
      <c r="AW4994">
        <v>0</v>
      </c>
      <c r="AX4994">
        <v>0</v>
      </c>
      <c r="AY4994">
        <v>0</v>
      </c>
      <c r="AZ4994">
        <v>0</v>
      </c>
      <c r="BA4994">
        <v>0</v>
      </c>
      <c r="BB4994">
        <v>0</v>
      </c>
      <c r="BC4994">
        <v>0</v>
      </c>
      <c r="BD4994">
        <v>0</v>
      </c>
      <c r="BE4994">
        <v>0</v>
      </c>
      <c r="BF4994">
        <v>0</v>
      </c>
      <c r="BG4994">
        <v>0</v>
      </c>
      <c r="BH4994">
        <v>2</v>
      </c>
      <c r="BI4994">
        <v>0</v>
      </c>
      <c r="BJ4994" s="2">
        <v>45944</v>
      </c>
      <c r="BK4994">
        <v>0</v>
      </c>
      <c r="BL4994" s="3" t="str">
        <f>VLOOKUP(O4994,DropDownList!$H$1:$I$7,2,FALSE)</f>
        <v>2024/25</v>
      </c>
      <c r="BM4994" s="3" t="str">
        <f t="shared" si="78"/>
        <v>CONF</v>
      </c>
    </row>
    <row r="4995" spans="1:65" x14ac:dyDescent="0.2">
      <c r="A4995">
        <v>2025</v>
      </c>
      <c r="B4995">
        <v>10</v>
      </c>
      <c r="C4995" t="s">
        <v>216</v>
      </c>
      <c r="D4995" t="s">
        <v>230</v>
      </c>
      <c r="E4995" t="s">
        <v>42</v>
      </c>
      <c r="F4995">
        <v>9875</v>
      </c>
      <c r="G4995" t="s">
        <v>158</v>
      </c>
      <c r="H4995" t="s">
        <v>221</v>
      </c>
      <c r="I4995" t="s">
        <v>221</v>
      </c>
      <c r="J4995" s="1">
        <v>45931</v>
      </c>
      <c r="K4995" t="s">
        <v>253</v>
      </c>
      <c r="L4995">
        <v>3</v>
      </c>
      <c r="M4995" t="s">
        <v>429</v>
      </c>
      <c r="N4995" t="s">
        <v>145</v>
      </c>
      <c r="O4995" t="s">
        <v>155</v>
      </c>
      <c r="P4995" t="s">
        <v>159</v>
      </c>
      <c r="Q4995">
        <v>0</v>
      </c>
      <c r="R4995">
        <v>1</v>
      </c>
      <c r="S4995">
        <v>1000</v>
      </c>
      <c r="T4995">
        <v>0</v>
      </c>
      <c r="U4995">
        <v>0</v>
      </c>
      <c r="V4995">
        <v>0</v>
      </c>
      <c r="W4995">
        <v>0</v>
      </c>
      <c r="X4995">
        <v>0</v>
      </c>
      <c r="Y4995">
        <v>0</v>
      </c>
      <c r="Z4995">
        <v>0</v>
      </c>
      <c r="AA4995">
        <v>1000</v>
      </c>
      <c r="AB4995">
        <v>0</v>
      </c>
      <c r="AC4995">
        <v>0</v>
      </c>
      <c r="AD4995">
        <v>0</v>
      </c>
      <c r="AE4995">
        <v>0</v>
      </c>
      <c r="AF4995">
        <v>1</v>
      </c>
      <c r="AG4995">
        <v>0</v>
      </c>
      <c r="AH4995">
        <v>0</v>
      </c>
      <c r="AI4995">
        <v>0</v>
      </c>
      <c r="AJ4995">
        <v>0</v>
      </c>
      <c r="AK4995">
        <v>0</v>
      </c>
      <c r="AL4995">
        <v>0</v>
      </c>
      <c r="AM4995">
        <v>0</v>
      </c>
      <c r="AN4995">
        <v>0</v>
      </c>
      <c r="AO4995">
        <v>0</v>
      </c>
      <c r="AP4995">
        <v>0</v>
      </c>
      <c r="AQ4995">
        <v>0</v>
      </c>
      <c r="AR4995">
        <v>0</v>
      </c>
      <c r="AS4995">
        <v>0</v>
      </c>
      <c r="AT4995">
        <v>0</v>
      </c>
      <c r="AU4995">
        <v>0</v>
      </c>
      <c r="AV4995">
        <v>0</v>
      </c>
      <c r="AW4995">
        <v>0</v>
      </c>
      <c r="AX4995">
        <v>0</v>
      </c>
      <c r="AY4995">
        <v>0</v>
      </c>
      <c r="AZ4995">
        <v>0</v>
      </c>
      <c r="BA4995">
        <v>0</v>
      </c>
      <c r="BB4995">
        <v>0</v>
      </c>
      <c r="BC4995">
        <v>0</v>
      </c>
      <c r="BD4995">
        <v>0</v>
      </c>
      <c r="BE4995">
        <v>0</v>
      </c>
      <c r="BF4995">
        <v>0</v>
      </c>
      <c r="BG4995">
        <v>0</v>
      </c>
      <c r="BH4995">
        <v>0</v>
      </c>
      <c r="BI4995">
        <v>0</v>
      </c>
      <c r="BJ4995" s="2">
        <v>45944</v>
      </c>
      <c r="BK4995">
        <v>0</v>
      </c>
      <c r="BL4995" s="3" t="str">
        <f>VLOOKUP(O4995,DropDownList!$H$1:$I$7,2,FALSE)</f>
        <v>2022/23</v>
      </c>
      <c r="BM4995" s="3" t="str">
        <f t="shared" si="78"/>
        <v>CONF</v>
      </c>
    </row>
    <row r="4996" spans="1:65" x14ac:dyDescent="0.2">
      <c r="A4996">
        <v>2025</v>
      </c>
      <c r="B4996">
        <v>10</v>
      </c>
      <c r="C4996" t="s">
        <v>216</v>
      </c>
      <c r="D4996" t="s">
        <v>230</v>
      </c>
      <c r="E4996" t="s">
        <v>42</v>
      </c>
      <c r="F4996">
        <v>9875</v>
      </c>
      <c r="G4996" t="s">
        <v>158</v>
      </c>
      <c r="H4996" t="s">
        <v>221</v>
      </c>
      <c r="I4996" t="s">
        <v>221</v>
      </c>
      <c r="J4996" s="1">
        <v>45931</v>
      </c>
      <c r="K4996" t="s">
        <v>253</v>
      </c>
      <c r="L4996">
        <v>3</v>
      </c>
      <c r="M4996" t="s">
        <v>429</v>
      </c>
      <c r="N4996" t="s">
        <v>145</v>
      </c>
      <c r="O4996" t="s">
        <v>149</v>
      </c>
      <c r="P4996" t="s">
        <v>161</v>
      </c>
      <c r="Q4996">
        <v>250</v>
      </c>
      <c r="R4996">
        <v>27</v>
      </c>
      <c r="S4996">
        <v>5110</v>
      </c>
      <c r="T4996">
        <v>40</v>
      </c>
      <c r="U4996">
        <v>17</v>
      </c>
      <c r="V4996">
        <v>6</v>
      </c>
      <c r="W4996">
        <v>170</v>
      </c>
      <c r="X4996">
        <v>170</v>
      </c>
      <c r="Y4996">
        <v>0</v>
      </c>
      <c r="Z4996">
        <v>0</v>
      </c>
      <c r="AA4996">
        <v>4820</v>
      </c>
      <c r="AB4996">
        <v>0</v>
      </c>
      <c r="AC4996">
        <v>0</v>
      </c>
      <c r="AD4996">
        <v>6</v>
      </c>
      <c r="AE4996">
        <v>0</v>
      </c>
      <c r="AF4996">
        <v>17</v>
      </c>
      <c r="AG4996">
        <v>0</v>
      </c>
      <c r="AH4996">
        <v>1</v>
      </c>
      <c r="AI4996">
        <v>9</v>
      </c>
      <c r="AJ4996">
        <v>0</v>
      </c>
      <c r="AK4996">
        <v>0</v>
      </c>
      <c r="AL4996">
        <v>0</v>
      </c>
      <c r="AM4996">
        <v>0</v>
      </c>
      <c r="AN4996">
        <v>0</v>
      </c>
      <c r="AO4996">
        <v>22</v>
      </c>
      <c r="AP4996">
        <v>50</v>
      </c>
      <c r="AQ4996">
        <v>21</v>
      </c>
      <c r="AR4996">
        <v>0</v>
      </c>
      <c r="AS4996">
        <v>2</v>
      </c>
      <c r="AT4996">
        <v>0</v>
      </c>
      <c r="AU4996">
        <v>0</v>
      </c>
      <c r="AV4996">
        <v>0</v>
      </c>
      <c r="AW4996">
        <v>1</v>
      </c>
      <c r="AX4996">
        <v>0</v>
      </c>
      <c r="AY4996">
        <v>4</v>
      </c>
      <c r="AZ4996">
        <v>11</v>
      </c>
      <c r="BA4996">
        <v>5</v>
      </c>
      <c r="BB4996">
        <v>1</v>
      </c>
      <c r="BC4996">
        <v>0</v>
      </c>
      <c r="BD4996">
        <v>0</v>
      </c>
      <c r="BE4996">
        <v>0</v>
      </c>
      <c r="BF4996">
        <v>25</v>
      </c>
      <c r="BG4996">
        <v>250</v>
      </c>
      <c r="BH4996">
        <v>0</v>
      </c>
      <c r="BI4996">
        <v>17</v>
      </c>
      <c r="BJ4996" s="2">
        <v>45944</v>
      </c>
      <c r="BK4996">
        <v>0</v>
      </c>
      <c r="BL4996" s="3" t="str">
        <f>VLOOKUP(O4996,DropDownList!$H$1:$I$7,2,FALSE)</f>
        <v>2025/26</v>
      </c>
      <c r="BM4996" s="3" t="str">
        <f t="shared" si="78"/>
        <v>VSUR</v>
      </c>
    </row>
    <row r="4997" spans="1:65" x14ac:dyDescent="0.2">
      <c r="A4997">
        <v>2025</v>
      </c>
      <c r="B4997">
        <v>10</v>
      </c>
      <c r="C4997" t="s">
        <v>216</v>
      </c>
      <c r="D4997" t="s">
        <v>230</v>
      </c>
      <c r="E4997" t="s">
        <v>42</v>
      </c>
      <c r="F4997">
        <v>9875</v>
      </c>
      <c r="G4997" t="s">
        <v>158</v>
      </c>
      <c r="H4997" t="s">
        <v>221</v>
      </c>
      <c r="I4997" t="s">
        <v>221</v>
      </c>
      <c r="J4997" s="1">
        <v>45931</v>
      </c>
      <c r="K4997" t="s">
        <v>253</v>
      </c>
      <c r="L4997">
        <v>3</v>
      </c>
      <c r="M4997" t="s">
        <v>429</v>
      </c>
      <c r="N4997" t="s">
        <v>145</v>
      </c>
      <c r="O4997" t="s">
        <v>155</v>
      </c>
      <c r="P4997" t="s">
        <v>160</v>
      </c>
      <c r="Q4997">
        <v>10877.61</v>
      </c>
      <c r="R4997">
        <v>157</v>
      </c>
      <c r="S4997">
        <v>56925.9</v>
      </c>
      <c r="T4997">
        <v>975.3</v>
      </c>
      <c r="U4997">
        <v>40</v>
      </c>
      <c r="V4997">
        <v>23</v>
      </c>
      <c r="W4997">
        <v>7495.15</v>
      </c>
      <c r="X4997">
        <v>7495.15</v>
      </c>
      <c r="Y4997">
        <v>0</v>
      </c>
      <c r="Z4997">
        <v>0</v>
      </c>
      <c r="AA4997">
        <v>45072.99</v>
      </c>
      <c r="AB4997">
        <v>5476.34</v>
      </c>
      <c r="AC4997">
        <v>37366.65</v>
      </c>
      <c r="AD4997">
        <v>13</v>
      </c>
      <c r="AE4997">
        <v>10</v>
      </c>
      <c r="AF4997">
        <v>110</v>
      </c>
      <c r="AG4997">
        <v>23</v>
      </c>
      <c r="AH4997">
        <v>3</v>
      </c>
      <c r="AI4997">
        <v>17</v>
      </c>
      <c r="AJ4997">
        <v>0</v>
      </c>
      <c r="AK4997">
        <v>0</v>
      </c>
      <c r="AL4997">
        <v>0</v>
      </c>
      <c r="AM4997">
        <v>0</v>
      </c>
      <c r="AN4997">
        <v>0</v>
      </c>
      <c r="AO4997">
        <v>88</v>
      </c>
      <c r="AP4997">
        <v>492</v>
      </c>
      <c r="AQ4997">
        <v>92</v>
      </c>
      <c r="AR4997">
        <v>0</v>
      </c>
      <c r="AS4997">
        <v>49</v>
      </c>
      <c r="AT4997">
        <v>30</v>
      </c>
      <c r="AU4997">
        <v>3</v>
      </c>
      <c r="AV4997">
        <v>2</v>
      </c>
      <c r="AW4997">
        <v>1</v>
      </c>
      <c r="AX4997">
        <v>0</v>
      </c>
      <c r="AY4997">
        <v>62</v>
      </c>
      <c r="AZ4997">
        <v>123</v>
      </c>
      <c r="BA4997">
        <v>90</v>
      </c>
      <c r="BB4997">
        <v>12</v>
      </c>
      <c r="BC4997">
        <v>4</v>
      </c>
      <c r="BD4997">
        <v>1</v>
      </c>
      <c r="BE4997">
        <v>0</v>
      </c>
      <c r="BF4997">
        <v>152</v>
      </c>
      <c r="BG4997">
        <v>6660</v>
      </c>
      <c r="BH4997">
        <v>4</v>
      </c>
      <c r="BI4997">
        <v>37</v>
      </c>
      <c r="BJ4997" s="2">
        <v>45944</v>
      </c>
      <c r="BK4997">
        <v>0</v>
      </c>
      <c r="BL4997" s="3" t="str">
        <f>VLOOKUP(O4997,DropDownList!$H$1:$I$7,2,FALSE)</f>
        <v>2022/23</v>
      </c>
      <c r="BM4997" s="3" t="str">
        <f t="shared" si="78"/>
        <v>SC COURT</v>
      </c>
    </row>
    <row r="4998" spans="1:65" x14ac:dyDescent="0.2">
      <c r="A4998">
        <v>2025</v>
      </c>
      <c r="B4998">
        <v>10</v>
      </c>
      <c r="C4998" t="s">
        <v>216</v>
      </c>
      <c r="D4998" t="s">
        <v>230</v>
      </c>
      <c r="E4998" t="s">
        <v>42</v>
      </c>
      <c r="F4998">
        <v>9875</v>
      </c>
      <c r="G4998" t="s">
        <v>158</v>
      </c>
      <c r="H4998" t="s">
        <v>221</v>
      </c>
      <c r="I4998" t="s">
        <v>221</v>
      </c>
      <c r="J4998" s="1">
        <v>45931</v>
      </c>
      <c r="K4998" t="s">
        <v>253</v>
      </c>
      <c r="L4998">
        <v>3</v>
      </c>
      <c r="M4998" t="s">
        <v>429</v>
      </c>
      <c r="N4998" t="s">
        <v>145</v>
      </c>
      <c r="O4998" t="s">
        <v>149</v>
      </c>
      <c r="P4998" t="s">
        <v>160</v>
      </c>
      <c r="Q4998">
        <v>8146.9</v>
      </c>
      <c r="R4998">
        <v>29</v>
      </c>
      <c r="S4998">
        <v>14024.4</v>
      </c>
      <c r="T4998">
        <v>1040</v>
      </c>
      <c r="U4998">
        <v>19</v>
      </c>
      <c r="V4998">
        <v>10</v>
      </c>
      <c r="W4998">
        <v>2670</v>
      </c>
      <c r="X4998">
        <v>4350</v>
      </c>
      <c r="Y4998">
        <v>0</v>
      </c>
      <c r="Z4998">
        <v>0</v>
      </c>
      <c r="AA4998">
        <v>4837.5</v>
      </c>
      <c r="AB4998">
        <v>377.5</v>
      </c>
      <c r="AC4998">
        <v>4130</v>
      </c>
      <c r="AD4998">
        <v>6</v>
      </c>
      <c r="AE4998">
        <v>4</v>
      </c>
      <c r="AF4998">
        <v>9</v>
      </c>
      <c r="AG4998">
        <v>9</v>
      </c>
      <c r="AH4998">
        <v>1</v>
      </c>
      <c r="AI4998">
        <v>10</v>
      </c>
      <c r="AJ4998">
        <v>0</v>
      </c>
      <c r="AK4998">
        <v>0</v>
      </c>
      <c r="AL4998">
        <v>0</v>
      </c>
      <c r="AM4998">
        <v>0</v>
      </c>
      <c r="AN4998">
        <v>0</v>
      </c>
      <c r="AO4998">
        <v>22</v>
      </c>
      <c r="AP4998">
        <v>48</v>
      </c>
      <c r="AQ4998">
        <v>20</v>
      </c>
      <c r="AR4998">
        <v>0</v>
      </c>
      <c r="AS4998">
        <v>2</v>
      </c>
      <c r="AT4998">
        <v>0</v>
      </c>
      <c r="AU4998">
        <v>0</v>
      </c>
      <c r="AV4998">
        <v>0</v>
      </c>
      <c r="AW4998">
        <v>1</v>
      </c>
      <c r="AX4998">
        <v>0</v>
      </c>
      <c r="AY4998">
        <v>4</v>
      </c>
      <c r="AZ4998">
        <v>10</v>
      </c>
      <c r="BA4998">
        <v>5</v>
      </c>
      <c r="BB4998">
        <v>1</v>
      </c>
      <c r="BC4998">
        <v>0</v>
      </c>
      <c r="BD4998">
        <v>0</v>
      </c>
      <c r="BE4998">
        <v>0</v>
      </c>
      <c r="BF4998">
        <v>28</v>
      </c>
      <c r="BG4998">
        <v>4670</v>
      </c>
      <c r="BH4998">
        <v>0</v>
      </c>
      <c r="BI4998">
        <v>19</v>
      </c>
      <c r="BJ4998" s="2">
        <v>45944</v>
      </c>
      <c r="BK4998">
        <v>0</v>
      </c>
      <c r="BL4998" s="3" t="str">
        <f>VLOOKUP(O4998,DropDownList!$H$1:$I$7,2,FALSE)</f>
        <v>2025/26</v>
      </c>
      <c r="BM4998" s="3" t="str">
        <f t="shared" si="78"/>
        <v>SC COURT</v>
      </c>
    </row>
    <row r="4999" spans="1:65" x14ac:dyDescent="0.2">
      <c r="A4999">
        <v>2025</v>
      </c>
      <c r="B4999">
        <v>10</v>
      </c>
      <c r="C4999" t="s">
        <v>216</v>
      </c>
      <c r="D4999" t="s">
        <v>230</v>
      </c>
      <c r="E4999" t="s">
        <v>42</v>
      </c>
      <c r="F4999">
        <v>9875</v>
      </c>
      <c r="G4999" t="s">
        <v>158</v>
      </c>
      <c r="H4999" t="s">
        <v>221</v>
      </c>
      <c r="I4999" t="s">
        <v>221</v>
      </c>
      <c r="J4999" s="1">
        <v>45931</v>
      </c>
      <c r="K4999" t="s">
        <v>253</v>
      </c>
      <c r="L4999">
        <v>3</v>
      </c>
      <c r="M4999" t="s">
        <v>429</v>
      </c>
      <c r="N4999" t="s">
        <v>145</v>
      </c>
      <c r="O4999" t="s">
        <v>156</v>
      </c>
      <c r="P4999" t="s">
        <v>161</v>
      </c>
      <c r="Q4999">
        <v>370</v>
      </c>
      <c r="R4999">
        <v>173</v>
      </c>
      <c r="S4999">
        <v>3695</v>
      </c>
      <c r="T4999">
        <v>100</v>
      </c>
      <c r="U4999">
        <v>44</v>
      </c>
      <c r="V4999">
        <v>7</v>
      </c>
      <c r="W4999">
        <v>100</v>
      </c>
      <c r="X4999">
        <v>100</v>
      </c>
      <c r="Y4999">
        <v>0</v>
      </c>
      <c r="Z4999">
        <v>0</v>
      </c>
      <c r="AA4999">
        <v>3225</v>
      </c>
      <c r="AB4999">
        <v>0</v>
      </c>
      <c r="AC4999">
        <v>0</v>
      </c>
      <c r="AD4999">
        <v>7</v>
      </c>
      <c r="AE4999">
        <v>0</v>
      </c>
      <c r="AF4999">
        <v>148</v>
      </c>
      <c r="AG4999">
        <v>0</v>
      </c>
      <c r="AH4999">
        <v>6</v>
      </c>
      <c r="AI4999">
        <v>19</v>
      </c>
      <c r="AJ4999">
        <v>0</v>
      </c>
      <c r="AK4999">
        <v>0</v>
      </c>
      <c r="AL4999">
        <v>0</v>
      </c>
      <c r="AM4999">
        <v>0</v>
      </c>
      <c r="AN4999">
        <v>0</v>
      </c>
      <c r="AO4999">
        <v>105</v>
      </c>
      <c r="AP4999">
        <v>447</v>
      </c>
      <c r="AQ4999">
        <v>105</v>
      </c>
      <c r="AR4999">
        <v>1</v>
      </c>
      <c r="AS4999">
        <v>48</v>
      </c>
      <c r="AT4999">
        <v>25</v>
      </c>
      <c r="AU4999">
        <v>1</v>
      </c>
      <c r="AV4999">
        <v>0</v>
      </c>
      <c r="AW4999">
        <v>4</v>
      </c>
      <c r="AX4999">
        <v>0</v>
      </c>
      <c r="AY4999">
        <v>62</v>
      </c>
      <c r="AZ4999">
        <v>109</v>
      </c>
      <c r="BA4999">
        <v>65</v>
      </c>
      <c r="BB4999">
        <v>6</v>
      </c>
      <c r="BC4999">
        <v>5</v>
      </c>
      <c r="BD4999">
        <v>3</v>
      </c>
      <c r="BE4999">
        <v>0</v>
      </c>
      <c r="BF4999">
        <v>168</v>
      </c>
      <c r="BG4999">
        <v>370</v>
      </c>
      <c r="BH4999">
        <v>0</v>
      </c>
      <c r="BI4999">
        <v>43</v>
      </c>
      <c r="BJ4999" s="2">
        <v>45944</v>
      </c>
      <c r="BK4999">
        <v>0</v>
      </c>
      <c r="BL4999" s="3" t="str">
        <f>VLOOKUP(O4999,DropDownList!$H$1:$I$7,2,FALSE)</f>
        <v>2023/24</v>
      </c>
      <c r="BM4999" s="3" t="str">
        <f t="shared" si="78"/>
        <v>VSUR</v>
      </c>
    </row>
    <row r="5000" spans="1:65" x14ac:dyDescent="0.2">
      <c r="A5000">
        <v>2025</v>
      </c>
      <c r="B5000">
        <v>10</v>
      </c>
      <c r="C5000" t="s">
        <v>216</v>
      </c>
      <c r="D5000" t="s">
        <v>230</v>
      </c>
      <c r="E5000" t="s">
        <v>42</v>
      </c>
      <c r="F5000">
        <v>9875</v>
      </c>
      <c r="G5000" t="s">
        <v>158</v>
      </c>
      <c r="H5000" t="s">
        <v>221</v>
      </c>
      <c r="I5000" t="s">
        <v>221</v>
      </c>
      <c r="J5000" s="1">
        <v>45931</v>
      </c>
      <c r="K5000" t="s">
        <v>253</v>
      </c>
      <c r="L5000">
        <v>3</v>
      </c>
      <c r="M5000" t="s">
        <v>429</v>
      </c>
      <c r="N5000" t="s">
        <v>145</v>
      </c>
      <c r="O5000" t="s">
        <v>147</v>
      </c>
      <c r="P5000" t="s">
        <v>161</v>
      </c>
      <c r="Q5000">
        <v>733.3</v>
      </c>
      <c r="R5000">
        <v>179</v>
      </c>
      <c r="S5000">
        <v>3950</v>
      </c>
      <c r="T5000">
        <v>140</v>
      </c>
      <c r="U5000">
        <v>68</v>
      </c>
      <c r="V5000">
        <v>21</v>
      </c>
      <c r="W5000">
        <v>460</v>
      </c>
      <c r="X5000">
        <v>460</v>
      </c>
      <c r="Y5000">
        <v>0</v>
      </c>
      <c r="Z5000">
        <v>0</v>
      </c>
      <c r="AA5000">
        <v>3076.7</v>
      </c>
      <c r="AB5000">
        <v>0</v>
      </c>
      <c r="AC5000">
        <v>0</v>
      </c>
      <c r="AD5000">
        <v>21</v>
      </c>
      <c r="AE5000">
        <v>0</v>
      </c>
      <c r="AF5000">
        <v>140</v>
      </c>
      <c r="AG5000">
        <v>2</v>
      </c>
      <c r="AH5000">
        <v>7</v>
      </c>
      <c r="AI5000">
        <v>30</v>
      </c>
      <c r="AJ5000">
        <v>0</v>
      </c>
      <c r="AK5000">
        <v>0</v>
      </c>
      <c r="AL5000">
        <v>0</v>
      </c>
      <c r="AM5000">
        <v>0</v>
      </c>
      <c r="AN5000">
        <v>0</v>
      </c>
      <c r="AO5000">
        <v>104</v>
      </c>
      <c r="AP5000">
        <v>334</v>
      </c>
      <c r="AQ5000">
        <v>92</v>
      </c>
      <c r="AR5000">
        <v>0</v>
      </c>
      <c r="AS5000">
        <v>30</v>
      </c>
      <c r="AT5000">
        <v>8</v>
      </c>
      <c r="AU5000">
        <v>2</v>
      </c>
      <c r="AV5000">
        <v>2</v>
      </c>
      <c r="AW5000">
        <v>6</v>
      </c>
      <c r="AX5000">
        <v>0</v>
      </c>
      <c r="AY5000">
        <v>42</v>
      </c>
      <c r="AZ5000">
        <v>88</v>
      </c>
      <c r="BA5000">
        <v>37</v>
      </c>
      <c r="BB5000">
        <v>9</v>
      </c>
      <c r="BC5000">
        <v>5</v>
      </c>
      <c r="BD5000">
        <v>0</v>
      </c>
      <c r="BE5000">
        <v>0</v>
      </c>
      <c r="BF5000">
        <v>172</v>
      </c>
      <c r="BG5000">
        <v>725</v>
      </c>
      <c r="BH5000">
        <v>0</v>
      </c>
      <c r="BI5000">
        <v>67</v>
      </c>
      <c r="BJ5000" s="2">
        <v>45944</v>
      </c>
      <c r="BK5000">
        <v>0</v>
      </c>
      <c r="BL5000" s="3" t="str">
        <f>VLOOKUP(O5000,DropDownList!$H$1:$I$7,2,FALSE)</f>
        <v>2024/25</v>
      </c>
      <c r="BM5000" s="3" t="str">
        <f t="shared" si="78"/>
        <v>VSUR</v>
      </c>
    </row>
    <row r="5001" spans="1:65" x14ac:dyDescent="0.2">
      <c r="A5001">
        <v>2025</v>
      </c>
      <c r="B5001">
        <v>10</v>
      </c>
      <c r="C5001" t="s">
        <v>216</v>
      </c>
      <c r="D5001" t="s">
        <v>230</v>
      </c>
      <c r="E5001" t="s">
        <v>42</v>
      </c>
      <c r="F5001">
        <v>9875</v>
      </c>
      <c r="G5001" t="s">
        <v>158</v>
      </c>
      <c r="H5001" t="s">
        <v>221</v>
      </c>
      <c r="I5001" t="s">
        <v>221</v>
      </c>
      <c r="J5001" s="1">
        <v>45931</v>
      </c>
      <c r="K5001" t="s">
        <v>253</v>
      </c>
      <c r="L5001">
        <v>3</v>
      </c>
      <c r="M5001" t="s">
        <v>429</v>
      </c>
      <c r="N5001" t="s">
        <v>145</v>
      </c>
      <c r="O5001" t="s">
        <v>156</v>
      </c>
      <c r="P5001" t="s">
        <v>159</v>
      </c>
      <c r="Q5001">
        <v>0</v>
      </c>
      <c r="R5001">
        <v>2</v>
      </c>
      <c r="S5001">
        <v>6434.21</v>
      </c>
      <c r="T5001">
        <v>40</v>
      </c>
      <c r="U5001">
        <v>0</v>
      </c>
      <c r="V5001">
        <v>0</v>
      </c>
      <c r="W5001">
        <v>0</v>
      </c>
      <c r="X5001">
        <v>0</v>
      </c>
      <c r="Y5001">
        <v>0</v>
      </c>
      <c r="Z5001">
        <v>0</v>
      </c>
      <c r="AA5001">
        <v>6394.21</v>
      </c>
      <c r="AB5001">
        <v>0</v>
      </c>
      <c r="AC5001">
        <v>0</v>
      </c>
      <c r="AD5001">
        <v>0</v>
      </c>
      <c r="AE5001">
        <v>0</v>
      </c>
      <c r="AF5001">
        <v>1</v>
      </c>
      <c r="AG5001">
        <v>0</v>
      </c>
      <c r="AH5001">
        <v>0</v>
      </c>
      <c r="AI5001">
        <v>0</v>
      </c>
      <c r="AJ5001">
        <v>0</v>
      </c>
      <c r="AK5001">
        <v>0</v>
      </c>
      <c r="AL5001">
        <v>0</v>
      </c>
      <c r="AM5001">
        <v>0</v>
      </c>
      <c r="AN5001">
        <v>0</v>
      </c>
      <c r="AO5001">
        <v>1</v>
      </c>
      <c r="AP5001">
        <v>1</v>
      </c>
      <c r="AQ5001">
        <v>1</v>
      </c>
      <c r="AR5001">
        <v>0</v>
      </c>
      <c r="AS5001">
        <v>0</v>
      </c>
      <c r="AT5001">
        <v>0</v>
      </c>
      <c r="AU5001">
        <v>0</v>
      </c>
      <c r="AV5001">
        <v>0</v>
      </c>
      <c r="AW5001">
        <v>0</v>
      </c>
      <c r="AX5001">
        <v>0</v>
      </c>
      <c r="AY5001">
        <v>0</v>
      </c>
      <c r="AZ5001">
        <v>0</v>
      </c>
      <c r="BA5001">
        <v>0</v>
      </c>
      <c r="BB5001">
        <v>0</v>
      </c>
      <c r="BC5001">
        <v>0</v>
      </c>
      <c r="BD5001">
        <v>0</v>
      </c>
      <c r="BE5001">
        <v>0</v>
      </c>
      <c r="BF5001">
        <v>0</v>
      </c>
      <c r="BG5001">
        <v>0</v>
      </c>
      <c r="BH5001">
        <v>1</v>
      </c>
      <c r="BI5001">
        <v>0</v>
      </c>
      <c r="BJ5001" s="2">
        <v>45944</v>
      </c>
      <c r="BK5001">
        <v>0</v>
      </c>
      <c r="BL5001" s="3" t="str">
        <f>VLOOKUP(O5001,DropDownList!$H$1:$I$7,2,FALSE)</f>
        <v>2023/24</v>
      </c>
      <c r="BM5001" s="3" t="str">
        <f t="shared" si="78"/>
        <v>CONF</v>
      </c>
    </row>
    <row r="5002" spans="1:65" x14ac:dyDescent="0.2">
      <c r="A5002">
        <v>2025</v>
      </c>
      <c r="B5002">
        <v>10</v>
      </c>
      <c r="C5002" t="s">
        <v>216</v>
      </c>
      <c r="D5002" t="s">
        <v>230</v>
      </c>
      <c r="E5002" t="s">
        <v>42</v>
      </c>
      <c r="F5002">
        <v>9875</v>
      </c>
      <c r="G5002" t="s">
        <v>158</v>
      </c>
      <c r="H5002" t="s">
        <v>221</v>
      </c>
      <c r="I5002" t="s">
        <v>221</v>
      </c>
      <c r="J5002" s="1">
        <v>45931</v>
      </c>
      <c r="K5002" t="s">
        <v>253</v>
      </c>
      <c r="L5002">
        <v>3</v>
      </c>
      <c r="M5002" t="s">
        <v>429</v>
      </c>
      <c r="N5002" t="s">
        <v>145</v>
      </c>
      <c r="O5002" t="s">
        <v>155</v>
      </c>
      <c r="P5002" t="s">
        <v>161</v>
      </c>
      <c r="Q5002">
        <v>350</v>
      </c>
      <c r="R5002">
        <v>144</v>
      </c>
      <c r="S5002">
        <v>2650</v>
      </c>
      <c r="T5002">
        <v>70</v>
      </c>
      <c r="U5002">
        <v>38</v>
      </c>
      <c r="V5002">
        <v>14</v>
      </c>
      <c r="W5002">
        <v>270</v>
      </c>
      <c r="X5002">
        <v>270</v>
      </c>
      <c r="Y5002">
        <v>0</v>
      </c>
      <c r="Z5002">
        <v>0</v>
      </c>
      <c r="AA5002">
        <v>2230</v>
      </c>
      <c r="AB5002">
        <v>0</v>
      </c>
      <c r="AC5002">
        <v>0</v>
      </c>
      <c r="AD5002">
        <v>14</v>
      </c>
      <c r="AE5002">
        <v>0</v>
      </c>
      <c r="AF5002">
        <v>120</v>
      </c>
      <c r="AG5002">
        <v>0</v>
      </c>
      <c r="AH5002">
        <v>5</v>
      </c>
      <c r="AI5002">
        <v>19</v>
      </c>
      <c r="AJ5002">
        <v>0</v>
      </c>
      <c r="AK5002">
        <v>0</v>
      </c>
      <c r="AL5002">
        <v>0</v>
      </c>
      <c r="AM5002">
        <v>0</v>
      </c>
      <c r="AN5002">
        <v>0</v>
      </c>
      <c r="AO5002">
        <v>82</v>
      </c>
      <c r="AP5002">
        <v>481</v>
      </c>
      <c r="AQ5002">
        <v>87</v>
      </c>
      <c r="AR5002">
        <v>0</v>
      </c>
      <c r="AS5002">
        <v>46</v>
      </c>
      <c r="AT5002">
        <v>30</v>
      </c>
      <c r="AU5002">
        <v>3</v>
      </c>
      <c r="AV5002">
        <v>2</v>
      </c>
      <c r="AW5002">
        <v>1</v>
      </c>
      <c r="AX5002">
        <v>0</v>
      </c>
      <c r="AY5002">
        <v>62</v>
      </c>
      <c r="AZ5002">
        <v>121</v>
      </c>
      <c r="BA5002">
        <v>90</v>
      </c>
      <c r="BB5002">
        <v>12</v>
      </c>
      <c r="BC5002">
        <v>4</v>
      </c>
      <c r="BD5002">
        <v>1</v>
      </c>
      <c r="BE5002">
        <v>0</v>
      </c>
      <c r="BF5002">
        <v>142</v>
      </c>
      <c r="BG5002">
        <v>350</v>
      </c>
      <c r="BH5002">
        <v>0</v>
      </c>
      <c r="BI5002">
        <v>35</v>
      </c>
      <c r="BJ5002" s="2">
        <v>45944</v>
      </c>
      <c r="BK5002">
        <v>0</v>
      </c>
      <c r="BL5002" s="3" t="str">
        <f>VLOOKUP(O5002,DropDownList!$H$1:$I$7,2,FALSE)</f>
        <v>2022/23</v>
      </c>
      <c r="BM5002" s="3" t="str">
        <f t="shared" si="78"/>
        <v>VSUR</v>
      </c>
    </row>
    <row r="5003" spans="1:65" x14ac:dyDescent="0.2">
      <c r="A5003">
        <v>2025</v>
      </c>
      <c r="B5003">
        <v>10</v>
      </c>
      <c r="C5003" t="s">
        <v>216</v>
      </c>
      <c r="D5003" t="s">
        <v>230</v>
      </c>
      <c r="E5003" t="s">
        <v>42</v>
      </c>
      <c r="F5003">
        <v>9875</v>
      </c>
      <c r="G5003" t="s">
        <v>158</v>
      </c>
      <c r="H5003" t="s">
        <v>221</v>
      </c>
      <c r="I5003" t="s">
        <v>221</v>
      </c>
      <c r="J5003" s="1">
        <v>45931</v>
      </c>
      <c r="K5003" t="s">
        <v>253</v>
      </c>
      <c r="L5003">
        <v>3</v>
      </c>
      <c r="M5003" t="s">
        <v>429</v>
      </c>
      <c r="N5003" t="s">
        <v>145</v>
      </c>
      <c r="O5003" t="s">
        <v>147</v>
      </c>
      <c r="P5003" t="s">
        <v>160</v>
      </c>
      <c r="Q5003">
        <v>22866.49</v>
      </c>
      <c r="R5003">
        <v>183</v>
      </c>
      <c r="S5003">
        <v>77091</v>
      </c>
      <c r="T5003">
        <v>2280</v>
      </c>
      <c r="U5003">
        <v>70</v>
      </c>
      <c r="V5003">
        <v>37</v>
      </c>
      <c r="W5003">
        <v>11510.6</v>
      </c>
      <c r="X5003">
        <v>13425.6</v>
      </c>
      <c r="Y5003">
        <v>0</v>
      </c>
      <c r="Z5003">
        <v>0</v>
      </c>
      <c r="AA5003">
        <v>51944.51</v>
      </c>
      <c r="AB5003">
        <v>2472.41</v>
      </c>
      <c r="AC5003">
        <v>46395.4</v>
      </c>
      <c r="AD5003">
        <v>21</v>
      </c>
      <c r="AE5003">
        <v>16</v>
      </c>
      <c r="AF5003">
        <v>106</v>
      </c>
      <c r="AG5003">
        <v>41</v>
      </c>
      <c r="AH5003">
        <v>7</v>
      </c>
      <c r="AI5003">
        <v>29</v>
      </c>
      <c r="AJ5003">
        <v>0</v>
      </c>
      <c r="AK5003">
        <v>0</v>
      </c>
      <c r="AL5003">
        <v>0</v>
      </c>
      <c r="AM5003">
        <v>0</v>
      </c>
      <c r="AN5003">
        <v>0</v>
      </c>
      <c r="AO5003">
        <v>108</v>
      </c>
      <c r="AP5003">
        <v>356</v>
      </c>
      <c r="AQ5003">
        <v>96</v>
      </c>
      <c r="AR5003">
        <v>0</v>
      </c>
      <c r="AS5003">
        <v>34</v>
      </c>
      <c r="AT5003">
        <v>8</v>
      </c>
      <c r="AU5003">
        <v>2</v>
      </c>
      <c r="AV5003">
        <v>2</v>
      </c>
      <c r="AW5003">
        <v>6</v>
      </c>
      <c r="AX5003">
        <v>0</v>
      </c>
      <c r="AY5003">
        <v>44</v>
      </c>
      <c r="AZ5003">
        <v>95</v>
      </c>
      <c r="BA5003">
        <v>42</v>
      </c>
      <c r="BB5003">
        <v>9</v>
      </c>
      <c r="BC5003">
        <v>5</v>
      </c>
      <c r="BD5003">
        <v>0</v>
      </c>
      <c r="BE5003">
        <v>0</v>
      </c>
      <c r="BF5003">
        <v>176</v>
      </c>
      <c r="BG5003">
        <v>12785</v>
      </c>
      <c r="BH5003">
        <v>0</v>
      </c>
      <c r="BI5003">
        <v>69</v>
      </c>
      <c r="BJ5003" s="2">
        <v>45944</v>
      </c>
      <c r="BK5003">
        <v>0</v>
      </c>
      <c r="BL5003" s="3" t="str">
        <f>VLOOKUP(O5003,DropDownList!$H$1:$I$7,2,FALSE)</f>
        <v>2024/25</v>
      </c>
      <c r="BM5003" s="3" t="str">
        <f t="shared" si="78"/>
        <v>SC COURT</v>
      </c>
    </row>
    <row r="5004" spans="1:65" x14ac:dyDescent="0.2">
      <c r="A5004">
        <v>2025</v>
      </c>
      <c r="B5004">
        <v>10</v>
      </c>
      <c r="C5004" t="s">
        <v>231</v>
      </c>
      <c r="D5004" t="s">
        <v>232</v>
      </c>
      <c r="E5004" t="s">
        <v>44</v>
      </c>
      <c r="F5004">
        <v>9240</v>
      </c>
      <c r="G5004" t="s">
        <v>141</v>
      </c>
      <c r="H5004" t="s">
        <v>233</v>
      </c>
      <c r="I5004" t="s">
        <v>234</v>
      </c>
      <c r="J5004" s="1">
        <v>45931</v>
      </c>
      <c r="K5004" t="s">
        <v>253</v>
      </c>
      <c r="L5004">
        <v>3</v>
      </c>
      <c r="M5004" t="s">
        <v>429</v>
      </c>
      <c r="N5004" t="s">
        <v>145</v>
      </c>
      <c r="O5004" t="s">
        <v>149</v>
      </c>
      <c r="P5004" t="s">
        <v>150</v>
      </c>
      <c r="Q5004">
        <v>2062.09</v>
      </c>
      <c r="R5004">
        <v>29</v>
      </c>
      <c r="S5004">
        <v>3962.09</v>
      </c>
      <c r="T5004">
        <v>375</v>
      </c>
      <c r="U5004">
        <v>18</v>
      </c>
      <c r="V5004">
        <v>18</v>
      </c>
      <c r="W5004">
        <v>1973.34</v>
      </c>
      <c r="X5004">
        <v>2062.09</v>
      </c>
      <c r="Y5004">
        <v>25</v>
      </c>
      <c r="Z5004">
        <v>3587.09</v>
      </c>
      <c r="AA5004">
        <v>1525</v>
      </c>
      <c r="AB5004">
        <v>597.49</v>
      </c>
      <c r="AC5004">
        <v>927.51</v>
      </c>
      <c r="AD5004">
        <v>14</v>
      </c>
      <c r="AE5004">
        <v>4</v>
      </c>
      <c r="AF5004">
        <v>7</v>
      </c>
      <c r="AG5004">
        <v>4</v>
      </c>
      <c r="AH5004">
        <v>4</v>
      </c>
      <c r="AI5004">
        <v>14</v>
      </c>
      <c r="AJ5004">
        <v>1</v>
      </c>
      <c r="AK5004">
        <v>5</v>
      </c>
      <c r="AL5004">
        <v>1</v>
      </c>
      <c r="AM5004">
        <v>2</v>
      </c>
      <c r="AN5004">
        <v>0</v>
      </c>
      <c r="AO5004">
        <v>22</v>
      </c>
      <c r="AP5004">
        <v>28</v>
      </c>
      <c r="AQ5004">
        <v>22</v>
      </c>
      <c r="AR5004">
        <v>1</v>
      </c>
      <c r="AS5004">
        <v>0</v>
      </c>
      <c r="AT5004">
        <v>0</v>
      </c>
      <c r="AU5004">
        <v>0</v>
      </c>
      <c r="AV5004">
        <v>0</v>
      </c>
      <c r="AW5004">
        <v>0</v>
      </c>
      <c r="AX5004">
        <v>0</v>
      </c>
      <c r="AY5004">
        <v>0</v>
      </c>
      <c r="AZ5004">
        <v>1</v>
      </c>
      <c r="BA5004">
        <v>1</v>
      </c>
      <c r="BB5004">
        <v>1</v>
      </c>
      <c r="BC5004">
        <v>0</v>
      </c>
      <c r="BD5004">
        <v>1</v>
      </c>
      <c r="BE5004">
        <v>0</v>
      </c>
      <c r="BF5004">
        <v>20</v>
      </c>
      <c r="BG5004">
        <v>1639.6</v>
      </c>
      <c r="BH5004">
        <v>0</v>
      </c>
      <c r="BI5004">
        <v>18</v>
      </c>
      <c r="BJ5004" s="2">
        <v>45944</v>
      </c>
      <c r="BK5004">
        <v>0</v>
      </c>
      <c r="BL5004" s="3" t="str">
        <f>VLOOKUP(O5004,DropDownList!$H$1:$I$7,2,FALSE)</f>
        <v>2025/26</v>
      </c>
      <c r="BM5004" s="3" t="str">
        <f t="shared" si="78"/>
        <v>FISCAL FINES</v>
      </c>
    </row>
    <row r="5005" spans="1:65" x14ac:dyDescent="0.2">
      <c r="A5005">
        <v>2025</v>
      </c>
      <c r="B5005">
        <v>10</v>
      </c>
      <c r="C5005" t="s">
        <v>231</v>
      </c>
      <c r="D5005" t="s">
        <v>232</v>
      </c>
      <c r="E5005" t="s">
        <v>44</v>
      </c>
      <c r="F5005">
        <v>9240</v>
      </c>
      <c r="G5005" t="s">
        <v>141</v>
      </c>
      <c r="H5005" t="s">
        <v>233</v>
      </c>
      <c r="I5005" t="s">
        <v>234</v>
      </c>
      <c r="J5005" s="1">
        <v>45931</v>
      </c>
      <c r="K5005" t="s">
        <v>253</v>
      </c>
      <c r="L5005">
        <v>3</v>
      </c>
      <c r="M5005" t="s">
        <v>429</v>
      </c>
      <c r="N5005" t="s">
        <v>145</v>
      </c>
      <c r="O5005" t="s">
        <v>147</v>
      </c>
      <c r="P5005" t="s">
        <v>152</v>
      </c>
      <c r="Q5005">
        <v>0</v>
      </c>
      <c r="R5005">
        <v>5</v>
      </c>
      <c r="S5005">
        <v>200</v>
      </c>
      <c r="T5005">
        <v>40</v>
      </c>
      <c r="U5005">
        <v>0</v>
      </c>
      <c r="V5005">
        <v>0</v>
      </c>
      <c r="W5005">
        <v>0</v>
      </c>
      <c r="X5005">
        <v>0</v>
      </c>
      <c r="Y5005">
        <v>0</v>
      </c>
      <c r="Z5005">
        <v>0</v>
      </c>
      <c r="AA5005">
        <v>160</v>
      </c>
      <c r="AB5005">
        <v>0</v>
      </c>
      <c r="AC5005">
        <v>160</v>
      </c>
      <c r="AD5005">
        <v>0</v>
      </c>
      <c r="AE5005">
        <v>0</v>
      </c>
      <c r="AF5005">
        <v>4</v>
      </c>
      <c r="AG5005">
        <v>0</v>
      </c>
      <c r="AH5005">
        <v>1</v>
      </c>
      <c r="AI5005">
        <v>0</v>
      </c>
      <c r="AJ5005">
        <v>0</v>
      </c>
      <c r="AK5005">
        <v>0</v>
      </c>
      <c r="AL5005">
        <v>0</v>
      </c>
      <c r="AM5005">
        <v>0</v>
      </c>
      <c r="AN5005">
        <v>0</v>
      </c>
      <c r="AO5005">
        <v>0</v>
      </c>
      <c r="AP5005">
        <v>0</v>
      </c>
      <c r="AQ5005">
        <v>0</v>
      </c>
      <c r="AR5005">
        <v>0</v>
      </c>
      <c r="AS5005">
        <v>0</v>
      </c>
      <c r="AT5005">
        <v>0</v>
      </c>
      <c r="AU5005">
        <v>0</v>
      </c>
      <c r="AV5005">
        <v>0</v>
      </c>
      <c r="AW5005">
        <v>0</v>
      </c>
      <c r="AX5005">
        <v>0</v>
      </c>
      <c r="AY5005">
        <v>0</v>
      </c>
      <c r="AZ5005">
        <v>0</v>
      </c>
      <c r="BA5005">
        <v>0</v>
      </c>
      <c r="BB5005">
        <v>0</v>
      </c>
      <c r="BC5005">
        <v>0</v>
      </c>
      <c r="BD5005">
        <v>0</v>
      </c>
      <c r="BE5005">
        <v>0</v>
      </c>
      <c r="BF5005">
        <v>0</v>
      </c>
      <c r="BG5005">
        <v>0</v>
      </c>
      <c r="BH5005">
        <v>0</v>
      </c>
      <c r="BI5005">
        <v>0</v>
      </c>
      <c r="BJ5005" s="2">
        <v>45944</v>
      </c>
      <c r="BK5005">
        <v>0</v>
      </c>
      <c r="BL5005" s="3" t="str">
        <f>VLOOKUP(O5005,DropDownList!$H$1:$I$7,2,FALSE)</f>
        <v>2024/25</v>
      </c>
      <c r="BM5005" s="3" t="str">
        <f t="shared" si="78"/>
        <v>PCOA</v>
      </c>
    </row>
    <row r="5006" spans="1:65" x14ac:dyDescent="0.2">
      <c r="A5006">
        <v>2025</v>
      </c>
      <c r="B5006">
        <v>10</v>
      </c>
      <c r="C5006" t="s">
        <v>231</v>
      </c>
      <c r="D5006" t="s">
        <v>232</v>
      </c>
      <c r="E5006" t="s">
        <v>44</v>
      </c>
      <c r="F5006">
        <v>9240</v>
      </c>
      <c r="G5006" t="s">
        <v>141</v>
      </c>
      <c r="H5006" t="s">
        <v>233</v>
      </c>
      <c r="I5006" t="s">
        <v>234</v>
      </c>
      <c r="J5006" s="1">
        <v>45931</v>
      </c>
      <c r="K5006" t="s">
        <v>253</v>
      </c>
      <c r="L5006">
        <v>3</v>
      </c>
      <c r="M5006" t="s">
        <v>429</v>
      </c>
      <c r="N5006" t="s">
        <v>145</v>
      </c>
      <c r="O5006" t="s">
        <v>155</v>
      </c>
      <c r="P5006" t="s">
        <v>150</v>
      </c>
      <c r="Q5006">
        <v>4608.63</v>
      </c>
      <c r="R5006">
        <v>172</v>
      </c>
      <c r="S5006">
        <v>27697.57</v>
      </c>
      <c r="T5006">
        <v>2866.29</v>
      </c>
      <c r="U5006">
        <v>37</v>
      </c>
      <c r="V5006">
        <v>14</v>
      </c>
      <c r="W5006">
        <v>1889.03</v>
      </c>
      <c r="X5006">
        <v>1889.03</v>
      </c>
      <c r="Y5006">
        <v>158</v>
      </c>
      <c r="Z5006">
        <v>24831.279999999999</v>
      </c>
      <c r="AA5006">
        <v>20222.650000000001</v>
      </c>
      <c r="AB5006">
        <v>7980.17</v>
      </c>
      <c r="AC5006">
        <v>12242.48</v>
      </c>
      <c r="AD5006">
        <v>10</v>
      </c>
      <c r="AE5006">
        <v>4</v>
      </c>
      <c r="AF5006">
        <v>115</v>
      </c>
      <c r="AG5006">
        <v>18</v>
      </c>
      <c r="AH5006">
        <v>14</v>
      </c>
      <c r="AI5006">
        <v>19</v>
      </c>
      <c r="AJ5006">
        <v>34</v>
      </c>
      <c r="AK5006">
        <v>18</v>
      </c>
      <c r="AL5006">
        <v>1</v>
      </c>
      <c r="AM5006">
        <v>5</v>
      </c>
      <c r="AN5006">
        <v>1</v>
      </c>
      <c r="AO5006">
        <v>121</v>
      </c>
      <c r="AP5006">
        <v>575</v>
      </c>
      <c r="AQ5006">
        <v>128</v>
      </c>
      <c r="AR5006">
        <v>11</v>
      </c>
      <c r="AS5006">
        <v>80</v>
      </c>
      <c r="AT5006">
        <v>8</v>
      </c>
      <c r="AU5006">
        <v>4</v>
      </c>
      <c r="AV5006">
        <v>3</v>
      </c>
      <c r="AW5006">
        <v>0</v>
      </c>
      <c r="AX5006">
        <v>0</v>
      </c>
      <c r="AY5006">
        <v>85</v>
      </c>
      <c r="AZ5006">
        <v>145</v>
      </c>
      <c r="BA5006">
        <v>82</v>
      </c>
      <c r="BB5006">
        <v>12</v>
      </c>
      <c r="BC5006">
        <v>8</v>
      </c>
      <c r="BD5006">
        <v>0</v>
      </c>
      <c r="BE5006">
        <v>0</v>
      </c>
      <c r="BF5006">
        <v>117</v>
      </c>
      <c r="BG5006">
        <v>3084.23</v>
      </c>
      <c r="BH5006">
        <v>6</v>
      </c>
      <c r="BI5006">
        <v>37</v>
      </c>
      <c r="BJ5006" s="2">
        <v>45944</v>
      </c>
      <c r="BK5006">
        <v>0</v>
      </c>
      <c r="BL5006" s="3" t="str">
        <f>VLOOKUP(O5006,DropDownList!$H$1:$I$7,2,FALSE)</f>
        <v>2022/23</v>
      </c>
      <c r="BM5006" s="3" t="str">
        <f t="shared" si="78"/>
        <v>FISCAL FINES</v>
      </c>
    </row>
    <row r="5007" spans="1:65" x14ac:dyDescent="0.2">
      <c r="A5007">
        <v>2025</v>
      </c>
      <c r="B5007">
        <v>10</v>
      </c>
      <c r="C5007" t="s">
        <v>231</v>
      </c>
      <c r="D5007" t="s">
        <v>232</v>
      </c>
      <c r="E5007" t="s">
        <v>44</v>
      </c>
      <c r="F5007">
        <v>9240</v>
      </c>
      <c r="G5007" t="s">
        <v>141</v>
      </c>
      <c r="H5007" t="s">
        <v>233</v>
      </c>
      <c r="I5007" t="s">
        <v>234</v>
      </c>
      <c r="J5007" s="1">
        <v>45931</v>
      </c>
      <c r="K5007" t="s">
        <v>253</v>
      </c>
      <c r="L5007">
        <v>3</v>
      </c>
      <c r="M5007" t="s">
        <v>429</v>
      </c>
      <c r="N5007" t="s">
        <v>145</v>
      </c>
      <c r="O5007" t="s">
        <v>147</v>
      </c>
      <c r="P5007" t="s">
        <v>154</v>
      </c>
      <c r="Q5007">
        <v>6315.44</v>
      </c>
      <c r="R5007">
        <v>75</v>
      </c>
      <c r="S5007">
        <v>18735</v>
      </c>
      <c r="T5007">
        <v>0</v>
      </c>
      <c r="U5007">
        <v>30</v>
      </c>
      <c r="V5007">
        <v>20</v>
      </c>
      <c r="W5007">
        <v>3364</v>
      </c>
      <c r="X5007">
        <v>3814</v>
      </c>
      <c r="Y5007">
        <v>0</v>
      </c>
      <c r="Z5007">
        <v>0</v>
      </c>
      <c r="AA5007">
        <v>12419.56</v>
      </c>
      <c r="AB5007">
        <v>90</v>
      </c>
      <c r="AC5007">
        <v>11396.78</v>
      </c>
      <c r="AD5007">
        <v>6</v>
      </c>
      <c r="AE5007">
        <v>14</v>
      </c>
      <c r="AF5007">
        <v>45</v>
      </c>
      <c r="AG5007">
        <v>20</v>
      </c>
      <c r="AH5007">
        <v>0</v>
      </c>
      <c r="AI5007">
        <v>10</v>
      </c>
      <c r="AJ5007">
        <v>0</v>
      </c>
      <c r="AK5007">
        <v>0</v>
      </c>
      <c r="AL5007">
        <v>0</v>
      </c>
      <c r="AM5007">
        <v>0</v>
      </c>
      <c r="AN5007">
        <v>0</v>
      </c>
      <c r="AO5007">
        <v>40</v>
      </c>
      <c r="AP5007">
        <v>102</v>
      </c>
      <c r="AQ5007">
        <v>42</v>
      </c>
      <c r="AR5007">
        <v>0</v>
      </c>
      <c r="AS5007">
        <v>9</v>
      </c>
      <c r="AT5007">
        <v>3</v>
      </c>
      <c r="AU5007">
        <v>0</v>
      </c>
      <c r="AV5007">
        <v>0</v>
      </c>
      <c r="AW5007">
        <v>0</v>
      </c>
      <c r="AX5007">
        <v>0</v>
      </c>
      <c r="AY5007">
        <v>11</v>
      </c>
      <c r="AZ5007">
        <v>19</v>
      </c>
      <c r="BA5007">
        <v>6</v>
      </c>
      <c r="BB5007">
        <v>3</v>
      </c>
      <c r="BC5007">
        <v>0</v>
      </c>
      <c r="BD5007">
        <v>3</v>
      </c>
      <c r="BE5007">
        <v>0</v>
      </c>
      <c r="BF5007">
        <v>75</v>
      </c>
      <c r="BG5007">
        <v>3072</v>
      </c>
      <c r="BH5007">
        <v>0</v>
      </c>
      <c r="BI5007">
        <v>30</v>
      </c>
      <c r="BJ5007" s="2">
        <v>45944</v>
      </c>
      <c r="BK5007">
        <v>0</v>
      </c>
      <c r="BL5007" s="3" t="str">
        <f>VLOOKUP(O5007,DropDownList!$H$1:$I$7,2,FALSE)</f>
        <v>2024/25</v>
      </c>
      <c r="BM5007" s="3" t="str">
        <f t="shared" si="78"/>
        <v>JP COURT</v>
      </c>
    </row>
    <row r="5008" spans="1:65" x14ac:dyDescent="0.2">
      <c r="A5008">
        <v>2025</v>
      </c>
      <c r="B5008">
        <v>10</v>
      </c>
      <c r="C5008" t="s">
        <v>231</v>
      </c>
      <c r="D5008" t="s">
        <v>232</v>
      </c>
      <c r="E5008" t="s">
        <v>44</v>
      </c>
      <c r="F5008">
        <v>9240</v>
      </c>
      <c r="G5008" t="s">
        <v>141</v>
      </c>
      <c r="H5008" t="s">
        <v>233</v>
      </c>
      <c r="I5008" t="s">
        <v>234</v>
      </c>
      <c r="J5008" s="1">
        <v>45931</v>
      </c>
      <c r="K5008" t="s">
        <v>253</v>
      </c>
      <c r="L5008">
        <v>3</v>
      </c>
      <c r="M5008" t="s">
        <v>429</v>
      </c>
      <c r="N5008" t="s">
        <v>145</v>
      </c>
      <c r="O5008" t="s">
        <v>156</v>
      </c>
      <c r="P5008" t="s">
        <v>146</v>
      </c>
      <c r="Q5008">
        <v>170</v>
      </c>
      <c r="R5008">
        <v>82</v>
      </c>
      <c r="S5008">
        <v>1390</v>
      </c>
      <c r="T5008">
        <v>40</v>
      </c>
      <c r="U5008">
        <v>23</v>
      </c>
      <c r="V5008">
        <v>3</v>
      </c>
      <c r="W5008">
        <v>50</v>
      </c>
      <c r="X5008">
        <v>50</v>
      </c>
      <c r="Y5008">
        <v>0</v>
      </c>
      <c r="Z5008">
        <v>0</v>
      </c>
      <c r="AA5008">
        <v>1180</v>
      </c>
      <c r="AB5008">
        <v>0</v>
      </c>
      <c r="AC5008">
        <v>0</v>
      </c>
      <c r="AD5008">
        <v>3</v>
      </c>
      <c r="AE5008">
        <v>0</v>
      </c>
      <c r="AF5008">
        <v>68</v>
      </c>
      <c r="AG5008">
        <v>0</v>
      </c>
      <c r="AH5008">
        <v>3</v>
      </c>
      <c r="AI5008">
        <v>11</v>
      </c>
      <c r="AJ5008">
        <v>0</v>
      </c>
      <c r="AK5008">
        <v>0</v>
      </c>
      <c r="AL5008">
        <v>0</v>
      </c>
      <c r="AM5008">
        <v>0</v>
      </c>
      <c r="AN5008">
        <v>0</v>
      </c>
      <c r="AO5008">
        <v>51</v>
      </c>
      <c r="AP5008">
        <v>192</v>
      </c>
      <c r="AQ5008">
        <v>49</v>
      </c>
      <c r="AR5008">
        <v>0</v>
      </c>
      <c r="AS5008">
        <v>24</v>
      </c>
      <c r="AT5008">
        <v>3</v>
      </c>
      <c r="AU5008">
        <v>6</v>
      </c>
      <c r="AV5008">
        <v>3</v>
      </c>
      <c r="AW5008">
        <v>1</v>
      </c>
      <c r="AX5008">
        <v>0</v>
      </c>
      <c r="AY5008">
        <v>29</v>
      </c>
      <c r="AZ5008">
        <v>47</v>
      </c>
      <c r="BA5008">
        <v>20</v>
      </c>
      <c r="BB5008">
        <v>2</v>
      </c>
      <c r="BC5008">
        <v>0</v>
      </c>
      <c r="BD5008">
        <v>0</v>
      </c>
      <c r="BE5008">
        <v>0</v>
      </c>
      <c r="BF5008">
        <v>81</v>
      </c>
      <c r="BG5008">
        <v>170</v>
      </c>
      <c r="BH5008">
        <v>0</v>
      </c>
      <c r="BI5008">
        <v>23</v>
      </c>
      <c r="BJ5008" s="2">
        <v>45944</v>
      </c>
      <c r="BK5008">
        <v>0</v>
      </c>
      <c r="BL5008" s="3" t="str">
        <f>VLOOKUP(O5008,DropDownList!$H$1:$I$7,2,FALSE)</f>
        <v>2023/24</v>
      </c>
      <c r="BM5008" s="3" t="str">
        <f t="shared" si="78"/>
        <v>VSUR</v>
      </c>
    </row>
    <row r="5009" spans="1:65" x14ac:dyDescent="0.2">
      <c r="A5009">
        <v>2025</v>
      </c>
      <c r="B5009">
        <v>10</v>
      </c>
      <c r="C5009" t="s">
        <v>231</v>
      </c>
      <c r="D5009" t="s">
        <v>232</v>
      </c>
      <c r="E5009" t="s">
        <v>44</v>
      </c>
      <c r="F5009">
        <v>9240</v>
      </c>
      <c r="G5009" t="s">
        <v>141</v>
      </c>
      <c r="H5009" t="s">
        <v>233</v>
      </c>
      <c r="I5009" t="s">
        <v>234</v>
      </c>
      <c r="J5009" s="1">
        <v>45931</v>
      </c>
      <c r="K5009" t="s">
        <v>253</v>
      </c>
      <c r="L5009">
        <v>3</v>
      </c>
      <c r="M5009" t="s">
        <v>429</v>
      </c>
      <c r="N5009" t="s">
        <v>145</v>
      </c>
      <c r="O5009" t="s">
        <v>156</v>
      </c>
      <c r="P5009" t="s">
        <v>151</v>
      </c>
      <c r="Q5009">
        <v>0</v>
      </c>
      <c r="R5009">
        <v>136</v>
      </c>
      <c r="S5009">
        <v>4080</v>
      </c>
      <c r="T5009">
        <v>510</v>
      </c>
      <c r="U5009">
        <v>4</v>
      </c>
      <c r="V5009">
        <v>0</v>
      </c>
      <c r="W5009">
        <v>0</v>
      </c>
      <c r="X5009">
        <v>0</v>
      </c>
      <c r="Y5009">
        <v>0</v>
      </c>
      <c r="Z5009">
        <v>0</v>
      </c>
      <c r="AA5009">
        <v>3570</v>
      </c>
      <c r="AB5009">
        <v>0</v>
      </c>
      <c r="AC5009">
        <v>3570</v>
      </c>
      <c r="AD5009">
        <v>0</v>
      </c>
      <c r="AE5009">
        <v>0</v>
      </c>
      <c r="AF5009">
        <v>119</v>
      </c>
      <c r="AG5009">
        <v>0</v>
      </c>
      <c r="AH5009">
        <v>17</v>
      </c>
      <c r="AI5009">
        <v>0</v>
      </c>
      <c r="AJ5009">
        <v>0</v>
      </c>
      <c r="AK5009">
        <v>0</v>
      </c>
      <c r="AL5009">
        <v>0</v>
      </c>
      <c r="AM5009">
        <v>4</v>
      </c>
      <c r="AN5009">
        <v>0</v>
      </c>
      <c r="AO5009">
        <v>0</v>
      </c>
      <c r="AP5009">
        <v>0</v>
      </c>
      <c r="AQ5009">
        <v>0</v>
      </c>
      <c r="AR5009">
        <v>0</v>
      </c>
      <c r="AS5009">
        <v>0</v>
      </c>
      <c r="AT5009">
        <v>0</v>
      </c>
      <c r="AU5009">
        <v>0</v>
      </c>
      <c r="AV5009">
        <v>0</v>
      </c>
      <c r="AW5009">
        <v>0</v>
      </c>
      <c r="AX5009">
        <v>0</v>
      </c>
      <c r="AY5009">
        <v>0</v>
      </c>
      <c r="AZ5009">
        <v>0</v>
      </c>
      <c r="BA5009">
        <v>0</v>
      </c>
      <c r="BB5009">
        <v>0</v>
      </c>
      <c r="BC5009">
        <v>0</v>
      </c>
      <c r="BD5009">
        <v>0</v>
      </c>
      <c r="BE5009">
        <v>0</v>
      </c>
      <c r="BF5009">
        <v>0</v>
      </c>
      <c r="BG5009">
        <v>0</v>
      </c>
      <c r="BH5009">
        <v>0</v>
      </c>
      <c r="BI5009">
        <v>0</v>
      </c>
      <c r="BJ5009" s="2">
        <v>45944</v>
      </c>
      <c r="BK5009">
        <v>0</v>
      </c>
      <c r="BL5009" s="3" t="str">
        <f>VLOOKUP(O5009,DropDownList!$H$1:$I$7,2,FALSE)</f>
        <v>2023/24</v>
      </c>
      <c r="BM5009" s="3" t="str">
        <f t="shared" si="78"/>
        <v>PCPF</v>
      </c>
    </row>
    <row r="5010" spans="1:65" x14ac:dyDescent="0.2">
      <c r="A5010">
        <v>2025</v>
      </c>
      <c r="B5010">
        <v>10</v>
      </c>
      <c r="C5010" t="s">
        <v>231</v>
      </c>
      <c r="D5010" t="s">
        <v>232</v>
      </c>
      <c r="E5010" t="s">
        <v>44</v>
      </c>
      <c r="F5010">
        <v>9240</v>
      </c>
      <c r="G5010" t="s">
        <v>141</v>
      </c>
      <c r="H5010" t="s">
        <v>233</v>
      </c>
      <c r="I5010" t="s">
        <v>234</v>
      </c>
      <c r="J5010" s="1">
        <v>45931</v>
      </c>
      <c r="K5010" t="s">
        <v>253</v>
      </c>
      <c r="L5010">
        <v>3</v>
      </c>
      <c r="M5010" t="s">
        <v>429</v>
      </c>
      <c r="N5010" t="s">
        <v>145</v>
      </c>
      <c r="O5010" t="s">
        <v>156</v>
      </c>
      <c r="P5010" t="s">
        <v>153</v>
      </c>
      <c r="Q5010">
        <v>90</v>
      </c>
      <c r="R5010">
        <v>6</v>
      </c>
      <c r="S5010">
        <v>270</v>
      </c>
      <c r="T5010">
        <v>0</v>
      </c>
      <c r="U5010">
        <v>2</v>
      </c>
      <c r="V5010">
        <v>2</v>
      </c>
      <c r="W5010">
        <v>90</v>
      </c>
      <c r="X5010">
        <v>90</v>
      </c>
      <c r="Y5010">
        <v>0</v>
      </c>
      <c r="Z5010">
        <v>0</v>
      </c>
      <c r="AA5010">
        <v>180</v>
      </c>
      <c r="AB5010">
        <v>0</v>
      </c>
      <c r="AC5010">
        <v>180</v>
      </c>
      <c r="AD5010">
        <v>2</v>
      </c>
      <c r="AE5010">
        <v>0</v>
      </c>
      <c r="AF5010">
        <v>4</v>
      </c>
      <c r="AG5010">
        <v>0</v>
      </c>
      <c r="AH5010">
        <v>0</v>
      </c>
      <c r="AI5010">
        <v>2</v>
      </c>
      <c r="AJ5010">
        <v>0</v>
      </c>
      <c r="AK5010">
        <v>0</v>
      </c>
      <c r="AL5010">
        <v>0</v>
      </c>
      <c r="AM5010">
        <v>0</v>
      </c>
      <c r="AN5010">
        <v>0</v>
      </c>
      <c r="AO5010">
        <v>6</v>
      </c>
      <c r="AP5010">
        <v>31</v>
      </c>
      <c r="AQ5010">
        <v>9</v>
      </c>
      <c r="AR5010">
        <v>1</v>
      </c>
      <c r="AS5010">
        <v>7</v>
      </c>
      <c r="AT5010">
        <v>0</v>
      </c>
      <c r="AU5010">
        <v>0</v>
      </c>
      <c r="AV5010">
        <v>0</v>
      </c>
      <c r="AW5010">
        <v>0</v>
      </c>
      <c r="AX5010">
        <v>0</v>
      </c>
      <c r="AY5010">
        <v>1</v>
      </c>
      <c r="AZ5010">
        <v>6</v>
      </c>
      <c r="BA5010">
        <v>4</v>
      </c>
      <c r="BB5010">
        <v>0</v>
      </c>
      <c r="BC5010">
        <v>0</v>
      </c>
      <c r="BD5010">
        <v>0</v>
      </c>
      <c r="BE5010">
        <v>0</v>
      </c>
      <c r="BF5010">
        <v>5</v>
      </c>
      <c r="BG5010">
        <v>90</v>
      </c>
      <c r="BH5010">
        <v>0</v>
      </c>
      <c r="BI5010">
        <v>2</v>
      </c>
      <c r="BJ5010" s="2">
        <v>45944</v>
      </c>
      <c r="BK5010">
        <v>0</v>
      </c>
      <c r="BL5010" s="3" t="str">
        <f>VLOOKUP(O5010,DropDownList!$H$1:$I$7,2,FALSE)</f>
        <v>2023/24</v>
      </c>
      <c r="BM5010" s="3" t="str">
        <f t="shared" si="78"/>
        <v>PREG</v>
      </c>
    </row>
    <row r="5011" spans="1:65" x14ac:dyDescent="0.2">
      <c r="A5011">
        <v>2025</v>
      </c>
      <c r="B5011">
        <v>10</v>
      </c>
      <c r="C5011" t="s">
        <v>231</v>
      </c>
      <c r="D5011" t="s">
        <v>232</v>
      </c>
      <c r="E5011" t="s">
        <v>44</v>
      </c>
      <c r="F5011">
        <v>9240</v>
      </c>
      <c r="G5011" t="s">
        <v>141</v>
      </c>
      <c r="H5011" t="s">
        <v>233</v>
      </c>
      <c r="I5011" t="s">
        <v>234</v>
      </c>
      <c r="J5011" s="1">
        <v>45931</v>
      </c>
      <c r="K5011" t="s">
        <v>253</v>
      </c>
      <c r="L5011">
        <v>3</v>
      </c>
      <c r="M5011" t="s">
        <v>429</v>
      </c>
      <c r="N5011" t="s">
        <v>145</v>
      </c>
      <c r="O5011" t="s">
        <v>149</v>
      </c>
      <c r="P5011" t="s">
        <v>146</v>
      </c>
      <c r="Q5011">
        <v>50</v>
      </c>
      <c r="R5011">
        <v>12</v>
      </c>
      <c r="S5011">
        <v>220</v>
      </c>
      <c r="T5011">
        <v>20</v>
      </c>
      <c r="U5011">
        <v>4</v>
      </c>
      <c r="V5011">
        <v>3</v>
      </c>
      <c r="W5011">
        <v>50</v>
      </c>
      <c r="X5011">
        <v>50</v>
      </c>
      <c r="Y5011">
        <v>0</v>
      </c>
      <c r="Z5011">
        <v>0</v>
      </c>
      <c r="AA5011">
        <v>150</v>
      </c>
      <c r="AB5011">
        <v>0</v>
      </c>
      <c r="AC5011">
        <v>0</v>
      </c>
      <c r="AD5011">
        <v>2</v>
      </c>
      <c r="AE5011">
        <v>1</v>
      </c>
      <c r="AF5011">
        <v>8</v>
      </c>
      <c r="AG5011">
        <v>1</v>
      </c>
      <c r="AH5011">
        <v>1</v>
      </c>
      <c r="AI5011">
        <v>2</v>
      </c>
      <c r="AJ5011">
        <v>0</v>
      </c>
      <c r="AK5011">
        <v>0</v>
      </c>
      <c r="AL5011">
        <v>0</v>
      </c>
      <c r="AM5011">
        <v>0</v>
      </c>
      <c r="AN5011">
        <v>0</v>
      </c>
      <c r="AO5011">
        <v>6</v>
      </c>
      <c r="AP5011">
        <v>8</v>
      </c>
      <c r="AQ5011">
        <v>6</v>
      </c>
      <c r="AR5011">
        <v>0</v>
      </c>
      <c r="AS5011">
        <v>0</v>
      </c>
      <c r="AT5011">
        <v>0</v>
      </c>
      <c r="AU5011">
        <v>0</v>
      </c>
      <c r="AV5011">
        <v>0</v>
      </c>
      <c r="AW5011">
        <v>0</v>
      </c>
      <c r="AX5011">
        <v>0</v>
      </c>
      <c r="AY5011">
        <v>0</v>
      </c>
      <c r="AZ5011">
        <v>1</v>
      </c>
      <c r="BA5011">
        <v>0</v>
      </c>
      <c r="BB5011">
        <v>0</v>
      </c>
      <c r="BC5011">
        <v>0</v>
      </c>
      <c r="BD5011">
        <v>0</v>
      </c>
      <c r="BE5011">
        <v>0</v>
      </c>
      <c r="BF5011">
        <v>12</v>
      </c>
      <c r="BG5011">
        <v>30</v>
      </c>
      <c r="BH5011">
        <v>0</v>
      </c>
      <c r="BI5011">
        <v>4</v>
      </c>
      <c r="BJ5011" s="2">
        <v>45944</v>
      </c>
      <c r="BK5011">
        <v>0</v>
      </c>
      <c r="BL5011" s="3" t="str">
        <f>VLOOKUP(O5011,DropDownList!$H$1:$I$7,2,FALSE)</f>
        <v>2025/26</v>
      </c>
      <c r="BM5011" s="3" t="str">
        <f t="shared" si="78"/>
        <v>VSUR</v>
      </c>
    </row>
    <row r="5012" spans="1:65" x14ac:dyDescent="0.2">
      <c r="A5012">
        <v>2025</v>
      </c>
      <c r="B5012">
        <v>10</v>
      </c>
      <c r="C5012" t="s">
        <v>231</v>
      </c>
      <c r="D5012" t="s">
        <v>232</v>
      </c>
      <c r="E5012" t="s">
        <v>44</v>
      </c>
      <c r="F5012">
        <v>9240</v>
      </c>
      <c r="G5012" t="s">
        <v>141</v>
      </c>
      <c r="H5012" t="s">
        <v>233</v>
      </c>
      <c r="I5012" t="s">
        <v>234</v>
      </c>
      <c r="J5012" s="1">
        <v>45931</v>
      </c>
      <c r="K5012" t="s">
        <v>253</v>
      </c>
      <c r="L5012">
        <v>3</v>
      </c>
      <c r="M5012" t="s">
        <v>429</v>
      </c>
      <c r="N5012" t="s">
        <v>145</v>
      </c>
      <c r="O5012" t="s">
        <v>149</v>
      </c>
      <c r="P5012" t="s">
        <v>153</v>
      </c>
      <c r="Q5012">
        <v>135</v>
      </c>
      <c r="R5012">
        <v>3</v>
      </c>
      <c r="S5012">
        <v>135</v>
      </c>
      <c r="T5012">
        <v>0</v>
      </c>
      <c r="U5012">
        <v>3</v>
      </c>
      <c r="V5012">
        <v>1</v>
      </c>
      <c r="W5012">
        <v>45</v>
      </c>
      <c r="X5012">
        <v>45</v>
      </c>
      <c r="Y5012">
        <v>0</v>
      </c>
      <c r="Z5012">
        <v>0</v>
      </c>
      <c r="AA5012">
        <v>0</v>
      </c>
      <c r="AB5012">
        <v>0</v>
      </c>
      <c r="AC5012">
        <v>0</v>
      </c>
      <c r="AD5012">
        <v>1</v>
      </c>
      <c r="AE5012">
        <v>0</v>
      </c>
      <c r="AF5012">
        <v>0</v>
      </c>
      <c r="AG5012">
        <v>0</v>
      </c>
      <c r="AH5012">
        <v>0</v>
      </c>
      <c r="AI5012">
        <v>3</v>
      </c>
      <c r="AJ5012">
        <v>0</v>
      </c>
      <c r="AK5012">
        <v>0</v>
      </c>
      <c r="AL5012">
        <v>0</v>
      </c>
      <c r="AM5012">
        <v>0</v>
      </c>
      <c r="AN5012">
        <v>0</v>
      </c>
      <c r="AO5012">
        <v>0</v>
      </c>
      <c r="AP5012">
        <v>0</v>
      </c>
      <c r="AQ5012">
        <v>0</v>
      </c>
      <c r="AR5012">
        <v>0</v>
      </c>
      <c r="AS5012">
        <v>0</v>
      </c>
      <c r="AT5012">
        <v>0</v>
      </c>
      <c r="AU5012">
        <v>0</v>
      </c>
      <c r="AV5012">
        <v>0</v>
      </c>
      <c r="AW5012">
        <v>0</v>
      </c>
      <c r="AX5012">
        <v>0</v>
      </c>
      <c r="AY5012">
        <v>0</v>
      </c>
      <c r="AZ5012">
        <v>0</v>
      </c>
      <c r="BA5012">
        <v>0</v>
      </c>
      <c r="BB5012">
        <v>0</v>
      </c>
      <c r="BC5012">
        <v>0</v>
      </c>
      <c r="BD5012">
        <v>0</v>
      </c>
      <c r="BE5012">
        <v>0</v>
      </c>
      <c r="BF5012">
        <v>0</v>
      </c>
      <c r="BG5012">
        <v>135</v>
      </c>
      <c r="BH5012">
        <v>0</v>
      </c>
      <c r="BI5012">
        <v>0</v>
      </c>
      <c r="BJ5012" s="2">
        <v>45944</v>
      </c>
      <c r="BK5012">
        <v>0</v>
      </c>
      <c r="BL5012" s="3" t="str">
        <f>VLOOKUP(O5012,DropDownList!$H$1:$I$7,2,FALSE)</f>
        <v>2025/26</v>
      </c>
      <c r="BM5012" s="3" t="str">
        <f t="shared" si="78"/>
        <v>PREG</v>
      </c>
    </row>
    <row r="5013" spans="1:65" x14ac:dyDescent="0.2">
      <c r="A5013">
        <v>2025</v>
      </c>
      <c r="B5013">
        <v>10</v>
      </c>
      <c r="C5013" t="s">
        <v>231</v>
      </c>
      <c r="D5013" t="s">
        <v>232</v>
      </c>
      <c r="E5013" t="s">
        <v>44</v>
      </c>
      <c r="F5013">
        <v>9240</v>
      </c>
      <c r="G5013" t="s">
        <v>141</v>
      </c>
      <c r="H5013" t="s">
        <v>233</v>
      </c>
      <c r="I5013" t="s">
        <v>234</v>
      </c>
      <c r="J5013" s="1">
        <v>45931</v>
      </c>
      <c r="K5013" t="s">
        <v>253</v>
      </c>
      <c r="L5013">
        <v>3</v>
      </c>
      <c r="M5013" t="s">
        <v>429</v>
      </c>
      <c r="N5013" t="s">
        <v>145</v>
      </c>
      <c r="O5013" t="s">
        <v>149</v>
      </c>
      <c r="P5013" t="s">
        <v>151</v>
      </c>
      <c r="Q5013">
        <v>30</v>
      </c>
      <c r="R5013">
        <v>95</v>
      </c>
      <c r="S5013">
        <v>2850</v>
      </c>
      <c r="T5013">
        <v>390</v>
      </c>
      <c r="U5013">
        <v>1</v>
      </c>
      <c r="V5013">
        <v>0</v>
      </c>
      <c r="W5013">
        <v>0</v>
      </c>
      <c r="X5013">
        <v>0</v>
      </c>
      <c r="Y5013">
        <v>0</v>
      </c>
      <c r="Z5013">
        <v>0</v>
      </c>
      <c r="AA5013">
        <v>2430</v>
      </c>
      <c r="AB5013">
        <v>0</v>
      </c>
      <c r="AC5013">
        <v>2430</v>
      </c>
      <c r="AD5013">
        <v>0</v>
      </c>
      <c r="AE5013">
        <v>0</v>
      </c>
      <c r="AF5013">
        <v>81</v>
      </c>
      <c r="AG5013">
        <v>0</v>
      </c>
      <c r="AH5013">
        <v>13</v>
      </c>
      <c r="AI5013">
        <v>1</v>
      </c>
      <c r="AJ5013">
        <v>0</v>
      </c>
      <c r="AK5013">
        <v>0</v>
      </c>
      <c r="AL5013">
        <v>0</v>
      </c>
      <c r="AM5013">
        <v>1</v>
      </c>
      <c r="AN5013">
        <v>0</v>
      </c>
      <c r="AO5013">
        <v>0</v>
      </c>
      <c r="AP5013">
        <v>0</v>
      </c>
      <c r="AQ5013">
        <v>0</v>
      </c>
      <c r="AR5013">
        <v>0</v>
      </c>
      <c r="AS5013">
        <v>0</v>
      </c>
      <c r="AT5013">
        <v>0</v>
      </c>
      <c r="AU5013">
        <v>0</v>
      </c>
      <c r="AV5013">
        <v>0</v>
      </c>
      <c r="AW5013">
        <v>0</v>
      </c>
      <c r="AX5013">
        <v>0</v>
      </c>
      <c r="AY5013">
        <v>0</v>
      </c>
      <c r="AZ5013">
        <v>0</v>
      </c>
      <c r="BA5013">
        <v>0</v>
      </c>
      <c r="BB5013">
        <v>0</v>
      </c>
      <c r="BC5013">
        <v>0</v>
      </c>
      <c r="BD5013">
        <v>0</v>
      </c>
      <c r="BE5013">
        <v>0</v>
      </c>
      <c r="BF5013">
        <v>0</v>
      </c>
      <c r="BG5013">
        <v>30</v>
      </c>
      <c r="BH5013">
        <v>0</v>
      </c>
      <c r="BI5013">
        <v>0</v>
      </c>
      <c r="BJ5013" s="2">
        <v>45944</v>
      </c>
      <c r="BK5013">
        <v>0</v>
      </c>
      <c r="BL5013" s="3" t="str">
        <f>VLOOKUP(O5013,DropDownList!$H$1:$I$7,2,FALSE)</f>
        <v>2025/26</v>
      </c>
      <c r="BM5013" s="3" t="str">
        <f t="shared" si="78"/>
        <v>PCPF</v>
      </c>
    </row>
    <row r="5014" spans="1:65" x14ac:dyDescent="0.2">
      <c r="A5014">
        <v>2025</v>
      </c>
      <c r="B5014">
        <v>10</v>
      </c>
      <c r="C5014" t="s">
        <v>231</v>
      </c>
      <c r="D5014" t="s">
        <v>232</v>
      </c>
      <c r="E5014" t="s">
        <v>44</v>
      </c>
      <c r="F5014">
        <v>9240</v>
      </c>
      <c r="G5014" t="s">
        <v>141</v>
      </c>
      <c r="H5014" t="s">
        <v>233</v>
      </c>
      <c r="I5014" t="s">
        <v>234</v>
      </c>
      <c r="J5014" s="1">
        <v>45931</v>
      </c>
      <c r="K5014" t="s">
        <v>253</v>
      </c>
      <c r="L5014">
        <v>3</v>
      </c>
      <c r="M5014" t="s">
        <v>429</v>
      </c>
      <c r="N5014" t="s">
        <v>145</v>
      </c>
      <c r="O5014" t="s">
        <v>147</v>
      </c>
      <c r="P5014" t="s">
        <v>150</v>
      </c>
      <c r="Q5014">
        <v>7429.72</v>
      </c>
      <c r="R5014">
        <v>142</v>
      </c>
      <c r="S5014">
        <v>18776.330000000002</v>
      </c>
      <c r="T5014">
        <v>3208.35</v>
      </c>
      <c r="U5014">
        <v>57</v>
      </c>
      <c r="V5014">
        <v>19</v>
      </c>
      <c r="W5014">
        <v>2922.03</v>
      </c>
      <c r="X5014">
        <v>3023.73</v>
      </c>
      <c r="Y5014">
        <v>117</v>
      </c>
      <c r="Z5014">
        <v>15567.98</v>
      </c>
      <c r="AA5014">
        <v>8138.26</v>
      </c>
      <c r="AB5014">
        <v>1438.6</v>
      </c>
      <c r="AC5014">
        <v>6699.66</v>
      </c>
      <c r="AD5014">
        <v>15</v>
      </c>
      <c r="AE5014">
        <v>4</v>
      </c>
      <c r="AF5014">
        <v>60</v>
      </c>
      <c r="AG5014">
        <v>19</v>
      </c>
      <c r="AH5014">
        <v>25</v>
      </c>
      <c r="AI5014">
        <v>38</v>
      </c>
      <c r="AJ5014">
        <v>23</v>
      </c>
      <c r="AK5014">
        <v>16</v>
      </c>
      <c r="AL5014">
        <v>1</v>
      </c>
      <c r="AM5014">
        <v>16</v>
      </c>
      <c r="AN5014">
        <v>0</v>
      </c>
      <c r="AO5014">
        <v>91</v>
      </c>
      <c r="AP5014">
        <v>278</v>
      </c>
      <c r="AQ5014">
        <v>96</v>
      </c>
      <c r="AR5014">
        <v>13</v>
      </c>
      <c r="AS5014">
        <v>11</v>
      </c>
      <c r="AT5014">
        <v>0</v>
      </c>
      <c r="AU5014">
        <v>0</v>
      </c>
      <c r="AV5014">
        <v>0</v>
      </c>
      <c r="AW5014">
        <v>0</v>
      </c>
      <c r="AX5014">
        <v>0</v>
      </c>
      <c r="AY5014">
        <v>48</v>
      </c>
      <c r="AZ5014">
        <v>75</v>
      </c>
      <c r="BA5014">
        <v>22</v>
      </c>
      <c r="BB5014">
        <v>3</v>
      </c>
      <c r="BC5014">
        <v>1</v>
      </c>
      <c r="BD5014">
        <v>0</v>
      </c>
      <c r="BE5014">
        <v>0</v>
      </c>
      <c r="BF5014">
        <v>88</v>
      </c>
      <c r="BG5014">
        <v>5811.27</v>
      </c>
      <c r="BH5014">
        <v>0</v>
      </c>
      <c r="BI5014">
        <v>57</v>
      </c>
      <c r="BJ5014" s="2">
        <v>45944</v>
      </c>
      <c r="BK5014">
        <v>0</v>
      </c>
      <c r="BL5014" s="3" t="str">
        <f>VLOOKUP(O5014,DropDownList!$H$1:$I$7,2,FALSE)</f>
        <v>2024/25</v>
      </c>
      <c r="BM5014" s="3" t="str">
        <f t="shared" si="78"/>
        <v>FISCAL FINES</v>
      </c>
    </row>
    <row r="5015" spans="1:65" x14ac:dyDescent="0.2">
      <c r="A5015">
        <v>2025</v>
      </c>
      <c r="B5015">
        <v>10</v>
      </c>
      <c r="C5015" t="s">
        <v>231</v>
      </c>
      <c r="D5015" t="s">
        <v>232</v>
      </c>
      <c r="E5015" t="s">
        <v>44</v>
      </c>
      <c r="F5015">
        <v>9240</v>
      </c>
      <c r="G5015" t="s">
        <v>141</v>
      </c>
      <c r="H5015" t="s">
        <v>233</v>
      </c>
      <c r="I5015" t="s">
        <v>234</v>
      </c>
      <c r="J5015" s="1">
        <v>45931</v>
      </c>
      <c r="K5015" t="s">
        <v>253</v>
      </c>
      <c r="L5015">
        <v>3</v>
      </c>
      <c r="M5015" t="s">
        <v>429</v>
      </c>
      <c r="N5015" t="s">
        <v>145</v>
      </c>
      <c r="O5015" t="s">
        <v>149</v>
      </c>
      <c r="P5015" t="s">
        <v>148</v>
      </c>
      <c r="Q5015">
        <v>60</v>
      </c>
      <c r="R5015">
        <v>4</v>
      </c>
      <c r="S5015">
        <v>240</v>
      </c>
      <c r="T5015">
        <v>0</v>
      </c>
      <c r="U5015">
        <v>1</v>
      </c>
      <c r="V5015">
        <v>1</v>
      </c>
      <c r="W5015">
        <v>60</v>
      </c>
      <c r="X5015">
        <v>60</v>
      </c>
      <c r="Y5015">
        <v>0</v>
      </c>
      <c r="Z5015">
        <v>0</v>
      </c>
      <c r="AA5015">
        <v>180</v>
      </c>
      <c r="AB5015">
        <v>0</v>
      </c>
      <c r="AC5015">
        <v>180</v>
      </c>
      <c r="AD5015">
        <v>1</v>
      </c>
      <c r="AE5015">
        <v>0</v>
      </c>
      <c r="AF5015">
        <v>3</v>
      </c>
      <c r="AG5015">
        <v>0</v>
      </c>
      <c r="AH5015">
        <v>0</v>
      </c>
      <c r="AI5015">
        <v>1</v>
      </c>
      <c r="AJ5015">
        <v>0</v>
      </c>
      <c r="AK5015">
        <v>0</v>
      </c>
      <c r="AL5015">
        <v>0</v>
      </c>
      <c r="AM5015">
        <v>0</v>
      </c>
      <c r="AN5015">
        <v>0</v>
      </c>
      <c r="AO5015">
        <v>1</v>
      </c>
      <c r="AP5015">
        <v>1</v>
      </c>
      <c r="AQ5015">
        <v>1</v>
      </c>
      <c r="AR5015">
        <v>0</v>
      </c>
      <c r="AS5015">
        <v>0</v>
      </c>
      <c r="AT5015">
        <v>0</v>
      </c>
      <c r="AU5015">
        <v>0</v>
      </c>
      <c r="AV5015">
        <v>0</v>
      </c>
      <c r="AW5015">
        <v>0</v>
      </c>
      <c r="AX5015">
        <v>0</v>
      </c>
      <c r="AY5015">
        <v>0</v>
      </c>
      <c r="AZ5015">
        <v>0</v>
      </c>
      <c r="BA5015">
        <v>0</v>
      </c>
      <c r="BB5015">
        <v>0</v>
      </c>
      <c r="BC5015">
        <v>0</v>
      </c>
      <c r="BD5015">
        <v>0</v>
      </c>
      <c r="BE5015">
        <v>0</v>
      </c>
      <c r="BF5015">
        <v>1</v>
      </c>
      <c r="BG5015">
        <v>60</v>
      </c>
      <c r="BH5015">
        <v>0</v>
      </c>
      <c r="BI5015">
        <v>1</v>
      </c>
      <c r="BJ5015" s="2">
        <v>45944</v>
      </c>
      <c r="BK5015">
        <v>0</v>
      </c>
      <c r="BL5015" s="3" t="str">
        <f>VLOOKUP(O5015,DropDownList!$H$1:$I$7,2,FALSE)</f>
        <v>2025/26</v>
      </c>
      <c r="BM5015" s="3" t="str">
        <f t="shared" si="78"/>
        <v>PRAS</v>
      </c>
    </row>
    <row r="5016" spans="1:65" x14ac:dyDescent="0.2">
      <c r="A5016">
        <v>2025</v>
      </c>
      <c r="B5016">
        <v>10</v>
      </c>
      <c r="C5016" t="s">
        <v>231</v>
      </c>
      <c r="D5016" t="s">
        <v>232</v>
      </c>
      <c r="E5016" t="s">
        <v>44</v>
      </c>
      <c r="F5016">
        <v>9240</v>
      </c>
      <c r="G5016" t="s">
        <v>141</v>
      </c>
      <c r="H5016" t="s">
        <v>233</v>
      </c>
      <c r="I5016" t="s">
        <v>234</v>
      </c>
      <c r="J5016" s="1">
        <v>45931</v>
      </c>
      <c r="K5016" t="s">
        <v>253</v>
      </c>
      <c r="L5016">
        <v>3</v>
      </c>
      <c r="M5016" t="s">
        <v>429</v>
      </c>
      <c r="N5016" t="s">
        <v>145</v>
      </c>
      <c r="O5016" t="s">
        <v>149</v>
      </c>
      <c r="P5016" t="s">
        <v>152</v>
      </c>
      <c r="Q5016">
        <v>0</v>
      </c>
      <c r="R5016">
        <v>5</v>
      </c>
      <c r="S5016">
        <v>200</v>
      </c>
      <c r="T5016">
        <v>160</v>
      </c>
      <c r="U5016">
        <v>0</v>
      </c>
      <c r="V5016">
        <v>0</v>
      </c>
      <c r="W5016">
        <v>0</v>
      </c>
      <c r="X5016">
        <v>0</v>
      </c>
      <c r="Y5016">
        <v>0</v>
      </c>
      <c r="Z5016">
        <v>0</v>
      </c>
      <c r="AA5016">
        <v>40</v>
      </c>
      <c r="AB5016">
        <v>0</v>
      </c>
      <c r="AC5016">
        <v>40</v>
      </c>
      <c r="AD5016">
        <v>0</v>
      </c>
      <c r="AE5016">
        <v>0</v>
      </c>
      <c r="AF5016">
        <v>1</v>
      </c>
      <c r="AG5016">
        <v>0</v>
      </c>
      <c r="AH5016">
        <v>4</v>
      </c>
      <c r="AI5016">
        <v>0</v>
      </c>
      <c r="AJ5016">
        <v>0</v>
      </c>
      <c r="AK5016">
        <v>0</v>
      </c>
      <c r="AL5016">
        <v>0</v>
      </c>
      <c r="AM5016">
        <v>0</v>
      </c>
      <c r="AN5016">
        <v>0</v>
      </c>
      <c r="AO5016">
        <v>0</v>
      </c>
      <c r="AP5016">
        <v>0</v>
      </c>
      <c r="AQ5016">
        <v>0</v>
      </c>
      <c r="AR5016">
        <v>0</v>
      </c>
      <c r="AS5016">
        <v>0</v>
      </c>
      <c r="AT5016">
        <v>0</v>
      </c>
      <c r="AU5016">
        <v>0</v>
      </c>
      <c r="AV5016">
        <v>0</v>
      </c>
      <c r="AW5016">
        <v>0</v>
      </c>
      <c r="AX5016">
        <v>0</v>
      </c>
      <c r="AY5016">
        <v>0</v>
      </c>
      <c r="AZ5016">
        <v>0</v>
      </c>
      <c r="BA5016">
        <v>0</v>
      </c>
      <c r="BB5016">
        <v>0</v>
      </c>
      <c r="BC5016">
        <v>0</v>
      </c>
      <c r="BD5016">
        <v>0</v>
      </c>
      <c r="BE5016">
        <v>0</v>
      </c>
      <c r="BF5016">
        <v>0</v>
      </c>
      <c r="BG5016">
        <v>0</v>
      </c>
      <c r="BH5016">
        <v>0</v>
      </c>
      <c r="BI5016">
        <v>0</v>
      </c>
      <c r="BJ5016" s="2">
        <v>45944</v>
      </c>
      <c r="BK5016">
        <v>0</v>
      </c>
      <c r="BL5016" s="3" t="str">
        <f>VLOOKUP(O5016,DropDownList!$H$1:$I$7,2,FALSE)</f>
        <v>2025/26</v>
      </c>
      <c r="BM5016" s="3" t="str">
        <f t="shared" si="78"/>
        <v>PCOA</v>
      </c>
    </row>
    <row r="5017" spans="1:65" x14ac:dyDescent="0.2">
      <c r="A5017">
        <v>2025</v>
      </c>
      <c r="B5017">
        <v>10</v>
      </c>
      <c r="C5017" t="s">
        <v>231</v>
      </c>
      <c r="D5017" t="s">
        <v>232</v>
      </c>
      <c r="E5017" t="s">
        <v>44</v>
      </c>
      <c r="F5017">
        <v>9240</v>
      </c>
      <c r="G5017" t="s">
        <v>141</v>
      </c>
      <c r="H5017" t="s">
        <v>233</v>
      </c>
      <c r="I5017" t="s">
        <v>234</v>
      </c>
      <c r="J5017" s="1">
        <v>45931</v>
      </c>
      <c r="K5017" t="s">
        <v>253</v>
      </c>
      <c r="L5017">
        <v>3</v>
      </c>
      <c r="M5017" t="s">
        <v>429</v>
      </c>
      <c r="N5017" t="s">
        <v>145</v>
      </c>
      <c r="O5017" t="s">
        <v>149</v>
      </c>
      <c r="P5017" t="s">
        <v>154</v>
      </c>
      <c r="Q5017">
        <v>1145</v>
      </c>
      <c r="R5017">
        <v>12</v>
      </c>
      <c r="S5017">
        <v>3185</v>
      </c>
      <c r="T5017">
        <v>255</v>
      </c>
      <c r="U5017">
        <v>4</v>
      </c>
      <c r="V5017">
        <v>4</v>
      </c>
      <c r="W5017">
        <v>350</v>
      </c>
      <c r="X5017">
        <v>1145</v>
      </c>
      <c r="Y5017">
        <v>0</v>
      </c>
      <c r="Z5017">
        <v>0</v>
      </c>
      <c r="AA5017">
        <v>1785</v>
      </c>
      <c r="AB5017">
        <v>0</v>
      </c>
      <c r="AC5017">
        <v>1635</v>
      </c>
      <c r="AD5017">
        <v>2</v>
      </c>
      <c r="AE5017">
        <v>2</v>
      </c>
      <c r="AF5017">
        <v>7</v>
      </c>
      <c r="AG5017">
        <v>2</v>
      </c>
      <c r="AH5017">
        <v>1</v>
      </c>
      <c r="AI5017">
        <v>2</v>
      </c>
      <c r="AJ5017">
        <v>0</v>
      </c>
      <c r="AK5017">
        <v>0</v>
      </c>
      <c r="AL5017">
        <v>0</v>
      </c>
      <c r="AM5017">
        <v>0</v>
      </c>
      <c r="AN5017">
        <v>0</v>
      </c>
      <c r="AO5017">
        <v>6</v>
      </c>
      <c r="AP5017">
        <v>8</v>
      </c>
      <c r="AQ5017">
        <v>6</v>
      </c>
      <c r="AR5017">
        <v>0</v>
      </c>
      <c r="AS5017">
        <v>0</v>
      </c>
      <c r="AT5017">
        <v>0</v>
      </c>
      <c r="AU5017">
        <v>0</v>
      </c>
      <c r="AV5017">
        <v>0</v>
      </c>
      <c r="AW5017">
        <v>0</v>
      </c>
      <c r="AX5017">
        <v>0</v>
      </c>
      <c r="AY5017">
        <v>0</v>
      </c>
      <c r="AZ5017">
        <v>1</v>
      </c>
      <c r="BA5017">
        <v>0</v>
      </c>
      <c r="BB5017">
        <v>0</v>
      </c>
      <c r="BC5017">
        <v>0</v>
      </c>
      <c r="BD5017">
        <v>0</v>
      </c>
      <c r="BE5017">
        <v>0</v>
      </c>
      <c r="BF5017">
        <v>12</v>
      </c>
      <c r="BG5017">
        <v>420</v>
      </c>
      <c r="BH5017">
        <v>0</v>
      </c>
      <c r="BI5017">
        <v>4</v>
      </c>
      <c r="BJ5017" s="2">
        <v>45944</v>
      </c>
      <c r="BK5017">
        <v>0</v>
      </c>
      <c r="BL5017" s="3" t="str">
        <f>VLOOKUP(O5017,DropDownList!$H$1:$I$7,2,FALSE)</f>
        <v>2025/26</v>
      </c>
      <c r="BM5017" s="3" t="str">
        <f t="shared" si="78"/>
        <v>JP COURT</v>
      </c>
    </row>
    <row r="5018" spans="1:65" x14ac:dyDescent="0.2">
      <c r="A5018">
        <v>2025</v>
      </c>
      <c r="B5018">
        <v>10</v>
      </c>
      <c r="C5018" t="s">
        <v>231</v>
      </c>
      <c r="D5018" t="s">
        <v>232</v>
      </c>
      <c r="E5018" t="s">
        <v>44</v>
      </c>
      <c r="F5018">
        <v>9240</v>
      </c>
      <c r="G5018" t="s">
        <v>141</v>
      </c>
      <c r="H5018" t="s">
        <v>233</v>
      </c>
      <c r="I5018" t="s">
        <v>234</v>
      </c>
      <c r="J5018" s="1">
        <v>45931</v>
      </c>
      <c r="K5018" t="s">
        <v>253</v>
      </c>
      <c r="L5018">
        <v>3</v>
      </c>
      <c r="M5018" t="s">
        <v>429</v>
      </c>
      <c r="N5018" t="s">
        <v>145</v>
      </c>
      <c r="O5018" t="s">
        <v>156</v>
      </c>
      <c r="P5018" t="s">
        <v>152</v>
      </c>
      <c r="Q5018">
        <v>0</v>
      </c>
      <c r="R5018">
        <v>12</v>
      </c>
      <c r="S5018">
        <v>480</v>
      </c>
      <c r="T5018">
        <v>240</v>
      </c>
      <c r="U5018">
        <v>0</v>
      </c>
      <c r="V5018">
        <v>0</v>
      </c>
      <c r="W5018">
        <v>0</v>
      </c>
      <c r="X5018">
        <v>0</v>
      </c>
      <c r="Y5018">
        <v>0</v>
      </c>
      <c r="Z5018">
        <v>0</v>
      </c>
      <c r="AA5018">
        <v>240</v>
      </c>
      <c r="AB5018">
        <v>0</v>
      </c>
      <c r="AC5018">
        <v>240</v>
      </c>
      <c r="AD5018">
        <v>0</v>
      </c>
      <c r="AE5018">
        <v>0</v>
      </c>
      <c r="AF5018">
        <v>6</v>
      </c>
      <c r="AG5018">
        <v>0</v>
      </c>
      <c r="AH5018">
        <v>6</v>
      </c>
      <c r="AI5018">
        <v>0</v>
      </c>
      <c r="AJ5018">
        <v>0</v>
      </c>
      <c r="AK5018">
        <v>0</v>
      </c>
      <c r="AL5018">
        <v>0</v>
      </c>
      <c r="AM5018">
        <v>0</v>
      </c>
      <c r="AN5018">
        <v>0</v>
      </c>
      <c r="AO5018">
        <v>0</v>
      </c>
      <c r="AP5018">
        <v>0</v>
      </c>
      <c r="AQ5018">
        <v>0</v>
      </c>
      <c r="AR5018">
        <v>0</v>
      </c>
      <c r="AS5018">
        <v>0</v>
      </c>
      <c r="AT5018">
        <v>0</v>
      </c>
      <c r="AU5018">
        <v>0</v>
      </c>
      <c r="AV5018">
        <v>0</v>
      </c>
      <c r="AW5018">
        <v>0</v>
      </c>
      <c r="AX5018">
        <v>0</v>
      </c>
      <c r="AY5018">
        <v>0</v>
      </c>
      <c r="AZ5018">
        <v>0</v>
      </c>
      <c r="BA5018">
        <v>0</v>
      </c>
      <c r="BB5018">
        <v>0</v>
      </c>
      <c r="BC5018">
        <v>0</v>
      </c>
      <c r="BD5018">
        <v>0</v>
      </c>
      <c r="BE5018">
        <v>0</v>
      </c>
      <c r="BF5018">
        <v>0</v>
      </c>
      <c r="BG5018">
        <v>0</v>
      </c>
      <c r="BH5018">
        <v>0</v>
      </c>
      <c r="BI5018">
        <v>0</v>
      </c>
      <c r="BJ5018" s="2">
        <v>45944</v>
      </c>
      <c r="BK5018">
        <v>0</v>
      </c>
      <c r="BL5018" s="3" t="str">
        <f>VLOOKUP(O5018,DropDownList!$H$1:$I$7,2,FALSE)</f>
        <v>2023/24</v>
      </c>
      <c r="BM5018" s="3" t="str">
        <f t="shared" si="78"/>
        <v>PCOA</v>
      </c>
    </row>
    <row r="5019" spans="1:65" x14ac:dyDescent="0.2">
      <c r="A5019">
        <v>2025</v>
      </c>
      <c r="B5019">
        <v>10</v>
      </c>
      <c r="C5019" t="s">
        <v>231</v>
      </c>
      <c r="D5019" t="s">
        <v>232</v>
      </c>
      <c r="E5019" t="s">
        <v>44</v>
      </c>
      <c r="F5019">
        <v>9240</v>
      </c>
      <c r="G5019" t="s">
        <v>141</v>
      </c>
      <c r="H5019" t="s">
        <v>233</v>
      </c>
      <c r="I5019" t="s">
        <v>234</v>
      </c>
      <c r="J5019" s="1">
        <v>45931</v>
      </c>
      <c r="K5019" t="s">
        <v>253</v>
      </c>
      <c r="L5019">
        <v>3</v>
      </c>
      <c r="M5019" t="s">
        <v>429</v>
      </c>
      <c r="N5019" t="s">
        <v>145</v>
      </c>
      <c r="O5019" t="s">
        <v>156</v>
      </c>
      <c r="P5019" t="s">
        <v>148</v>
      </c>
      <c r="Q5019">
        <v>60</v>
      </c>
      <c r="R5019">
        <v>6</v>
      </c>
      <c r="S5019">
        <v>360</v>
      </c>
      <c r="T5019">
        <v>5</v>
      </c>
      <c r="U5019">
        <v>1</v>
      </c>
      <c r="V5019">
        <v>1</v>
      </c>
      <c r="W5019">
        <v>60</v>
      </c>
      <c r="X5019">
        <v>60</v>
      </c>
      <c r="Y5019">
        <v>0</v>
      </c>
      <c r="Z5019">
        <v>0</v>
      </c>
      <c r="AA5019">
        <v>295</v>
      </c>
      <c r="AB5019">
        <v>0</v>
      </c>
      <c r="AC5019">
        <v>295</v>
      </c>
      <c r="AD5019">
        <v>1</v>
      </c>
      <c r="AE5019">
        <v>0</v>
      </c>
      <c r="AF5019">
        <v>4</v>
      </c>
      <c r="AG5019">
        <v>0</v>
      </c>
      <c r="AH5019">
        <v>0</v>
      </c>
      <c r="AI5019">
        <v>1</v>
      </c>
      <c r="AJ5019">
        <v>0</v>
      </c>
      <c r="AK5019">
        <v>0</v>
      </c>
      <c r="AL5019">
        <v>0</v>
      </c>
      <c r="AM5019">
        <v>0</v>
      </c>
      <c r="AN5019">
        <v>0</v>
      </c>
      <c r="AO5019">
        <v>3</v>
      </c>
      <c r="AP5019">
        <v>6</v>
      </c>
      <c r="AQ5019">
        <v>4</v>
      </c>
      <c r="AR5019">
        <v>0</v>
      </c>
      <c r="AS5019">
        <v>0</v>
      </c>
      <c r="AT5019">
        <v>0</v>
      </c>
      <c r="AU5019">
        <v>0</v>
      </c>
      <c r="AV5019">
        <v>0</v>
      </c>
      <c r="AW5019">
        <v>0</v>
      </c>
      <c r="AX5019">
        <v>0</v>
      </c>
      <c r="AY5019">
        <v>0</v>
      </c>
      <c r="AZ5019">
        <v>1</v>
      </c>
      <c r="BA5019">
        <v>1</v>
      </c>
      <c r="BB5019">
        <v>0</v>
      </c>
      <c r="BC5019">
        <v>0</v>
      </c>
      <c r="BD5019">
        <v>0</v>
      </c>
      <c r="BE5019">
        <v>0</v>
      </c>
      <c r="BF5019">
        <v>3</v>
      </c>
      <c r="BG5019">
        <v>60</v>
      </c>
      <c r="BH5019">
        <v>1</v>
      </c>
      <c r="BI5019">
        <v>1</v>
      </c>
      <c r="BJ5019" s="2">
        <v>45944</v>
      </c>
      <c r="BK5019">
        <v>0</v>
      </c>
      <c r="BL5019" s="3" t="str">
        <f>VLOOKUP(O5019,DropDownList!$H$1:$I$7,2,FALSE)</f>
        <v>2023/24</v>
      </c>
      <c r="BM5019" s="3" t="str">
        <f t="shared" si="78"/>
        <v>PRAS</v>
      </c>
    </row>
    <row r="5020" spans="1:65" x14ac:dyDescent="0.2">
      <c r="A5020">
        <v>2025</v>
      </c>
      <c r="B5020">
        <v>10</v>
      </c>
      <c r="C5020" t="s">
        <v>231</v>
      </c>
      <c r="D5020" t="s">
        <v>232</v>
      </c>
      <c r="E5020" t="s">
        <v>44</v>
      </c>
      <c r="F5020">
        <v>9240</v>
      </c>
      <c r="G5020" t="s">
        <v>141</v>
      </c>
      <c r="H5020" t="s">
        <v>233</v>
      </c>
      <c r="I5020" t="s">
        <v>234</v>
      </c>
      <c r="J5020" s="1">
        <v>45931</v>
      </c>
      <c r="K5020" t="s">
        <v>253</v>
      </c>
      <c r="L5020">
        <v>3</v>
      </c>
      <c r="M5020" t="s">
        <v>429</v>
      </c>
      <c r="N5020" t="s">
        <v>145</v>
      </c>
      <c r="O5020" t="s">
        <v>156</v>
      </c>
      <c r="P5020" t="s">
        <v>154</v>
      </c>
      <c r="Q5020">
        <v>5925.98</v>
      </c>
      <c r="R5020">
        <v>84</v>
      </c>
      <c r="S5020">
        <v>24741.53</v>
      </c>
      <c r="T5020">
        <v>713.78</v>
      </c>
      <c r="U5020">
        <v>24</v>
      </c>
      <c r="V5020">
        <v>9</v>
      </c>
      <c r="W5020">
        <v>1857.68</v>
      </c>
      <c r="X5020">
        <v>1857.68</v>
      </c>
      <c r="Y5020">
        <v>0</v>
      </c>
      <c r="Z5020">
        <v>0</v>
      </c>
      <c r="AA5020">
        <v>18101.77</v>
      </c>
      <c r="AB5020">
        <v>945.91</v>
      </c>
      <c r="AC5020">
        <v>15965.86</v>
      </c>
      <c r="AD5020">
        <v>3</v>
      </c>
      <c r="AE5020">
        <v>6</v>
      </c>
      <c r="AF5020">
        <v>56</v>
      </c>
      <c r="AG5020">
        <v>14</v>
      </c>
      <c r="AH5020">
        <v>3</v>
      </c>
      <c r="AI5020">
        <v>10</v>
      </c>
      <c r="AJ5020">
        <v>0</v>
      </c>
      <c r="AK5020">
        <v>0</v>
      </c>
      <c r="AL5020">
        <v>0</v>
      </c>
      <c r="AM5020">
        <v>0</v>
      </c>
      <c r="AN5020">
        <v>0</v>
      </c>
      <c r="AO5020">
        <v>53</v>
      </c>
      <c r="AP5020">
        <v>207</v>
      </c>
      <c r="AQ5020">
        <v>53</v>
      </c>
      <c r="AR5020">
        <v>0</v>
      </c>
      <c r="AS5020">
        <v>28</v>
      </c>
      <c r="AT5020">
        <v>3</v>
      </c>
      <c r="AU5020">
        <v>6</v>
      </c>
      <c r="AV5020">
        <v>3</v>
      </c>
      <c r="AW5020">
        <v>1</v>
      </c>
      <c r="AX5020">
        <v>0</v>
      </c>
      <c r="AY5020">
        <v>29</v>
      </c>
      <c r="AZ5020">
        <v>50</v>
      </c>
      <c r="BA5020">
        <v>23</v>
      </c>
      <c r="BB5020">
        <v>2</v>
      </c>
      <c r="BC5020">
        <v>0</v>
      </c>
      <c r="BD5020">
        <v>0</v>
      </c>
      <c r="BE5020">
        <v>0</v>
      </c>
      <c r="BF5020">
        <v>83</v>
      </c>
      <c r="BG5020">
        <v>2575</v>
      </c>
      <c r="BH5020">
        <v>1</v>
      </c>
      <c r="BI5020">
        <v>24</v>
      </c>
      <c r="BJ5020" s="2">
        <v>45944</v>
      </c>
      <c r="BK5020">
        <v>0</v>
      </c>
      <c r="BL5020" s="3" t="str">
        <f>VLOOKUP(O5020,DropDownList!$H$1:$I$7,2,FALSE)</f>
        <v>2023/24</v>
      </c>
      <c r="BM5020" s="3" t="str">
        <f t="shared" si="78"/>
        <v>JP COURT</v>
      </c>
    </row>
    <row r="5021" spans="1:65" x14ac:dyDescent="0.2">
      <c r="A5021">
        <v>2025</v>
      </c>
      <c r="B5021">
        <v>10</v>
      </c>
      <c r="C5021" t="s">
        <v>231</v>
      </c>
      <c r="D5021" t="s">
        <v>232</v>
      </c>
      <c r="E5021" t="s">
        <v>44</v>
      </c>
      <c r="F5021">
        <v>9240</v>
      </c>
      <c r="G5021" t="s">
        <v>141</v>
      </c>
      <c r="H5021" t="s">
        <v>233</v>
      </c>
      <c r="I5021" t="s">
        <v>234</v>
      </c>
      <c r="J5021" s="1">
        <v>45931</v>
      </c>
      <c r="K5021" t="s">
        <v>253</v>
      </c>
      <c r="L5021">
        <v>3</v>
      </c>
      <c r="M5021" t="s">
        <v>429</v>
      </c>
      <c r="N5021" t="s">
        <v>145</v>
      </c>
      <c r="O5021" t="s">
        <v>155</v>
      </c>
      <c r="P5021" t="s">
        <v>146</v>
      </c>
      <c r="Q5021">
        <v>199.28</v>
      </c>
      <c r="R5021">
        <v>130</v>
      </c>
      <c r="S5021">
        <v>2140</v>
      </c>
      <c r="T5021">
        <v>95</v>
      </c>
      <c r="U5021">
        <v>38</v>
      </c>
      <c r="V5021">
        <v>4</v>
      </c>
      <c r="W5021">
        <v>45</v>
      </c>
      <c r="X5021">
        <v>45</v>
      </c>
      <c r="Y5021">
        <v>0</v>
      </c>
      <c r="Z5021">
        <v>0</v>
      </c>
      <c r="AA5021">
        <v>1845.72</v>
      </c>
      <c r="AB5021">
        <v>0</v>
      </c>
      <c r="AC5021">
        <v>0</v>
      </c>
      <c r="AD5021">
        <v>3</v>
      </c>
      <c r="AE5021">
        <v>1</v>
      </c>
      <c r="AF5021">
        <v>110</v>
      </c>
      <c r="AG5021">
        <v>2</v>
      </c>
      <c r="AH5021">
        <v>5</v>
      </c>
      <c r="AI5021">
        <v>12</v>
      </c>
      <c r="AJ5021">
        <v>0</v>
      </c>
      <c r="AK5021">
        <v>0</v>
      </c>
      <c r="AL5021">
        <v>0</v>
      </c>
      <c r="AM5021">
        <v>0</v>
      </c>
      <c r="AN5021">
        <v>0</v>
      </c>
      <c r="AO5021">
        <v>97</v>
      </c>
      <c r="AP5021">
        <v>507</v>
      </c>
      <c r="AQ5021">
        <v>98</v>
      </c>
      <c r="AR5021">
        <v>0</v>
      </c>
      <c r="AS5021">
        <v>86</v>
      </c>
      <c r="AT5021">
        <v>17</v>
      </c>
      <c r="AU5021">
        <v>9</v>
      </c>
      <c r="AV5021">
        <v>6</v>
      </c>
      <c r="AW5021">
        <v>1</v>
      </c>
      <c r="AX5021">
        <v>0</v>
      </c>
      <c r="AY5021">
        <v>70</v>
      </c>
      <c r="AZ5021">
        <v>110</v>
      </c>
      <c r="BA5021">
        <v>65</v>
      </c>
      <c r="BB5021">
        <v>9</v>
      </c>
      <c r="BC5021">
        <v>4</v>
      </c>
      <c r="BD5021">
        <v>1</v>
      </c>
      <c r="BE5021">
        <v>0</v>
      </c>
      <c r="BF5021">
        <v>129</v>
      </c>
      <c r="BG5021">
        <v>190</v>
      </c>
      <c r="BH5021">
        <v>1</v>
      </c>
      <c r="BI5021">
        <v>38</v>
      </c>
      <c r="BJ5021" s="2">
        <v>45944</v>
      </c>
      <c r="BK5021">
        <v>0</v>
      </c>
      <c r="BL5021" s="3" t="str">
        <f>VLOOKUP(O5021,DropDownList!$H$1:$I$7,2,FALSE)</f>
        <v>2022/23</v>
      </c>
      <c r="BM5021" s="3" t="str">
        <f t="shared" si="78"/>
        <v>VSUR</v>
      </c>
    </row>
    <row r="5022" spans="1:65" x14ac:dyDescent="0.2">
      <c r="A5022">
        <v>2025</v>
      </c>
      <c r="B5022">
        <v>10</v>
      </c>
      <c r="C5022" t="s">
        <v>231</v>
      </c>
      <c r="D5022" t="s">
        <v>232</v>
      </c>
      <c r="E5022" t="s">
        <v>44</v>
      </c>
      <c r="F5022">
        <v>9240</v>
      </c>
      <c r="G5022" t="s">
        <v>141</v>
      </c>
      <c r="H5022" t="s">
        <v>233</v>
      </c>
      <c r="I5022" t="s">
        <v>234</v>
      </c>
      <c r="J5022" s="1">
        <v>45931</v>
      </c>
      <c r="K5022" t="s">
        <v>253</v>
      </c>
      <c r="L5022">
        <v>3</v>
      </c>
      <c r="M5022" t="s">
        <v>429</v>
      </c>
      <c r="N5022" t="s">
        <v>145</v>
      </c>
      <c r="O5022" t="s">
        <v>156</v>
      </c>
      <c r="P5022" t="s">
        <v>150</v>
      </c>
      <c r="Q5022">
        <v>6270.68</v>
      </c>
      <c r="R5022">
        <v>156</v>
      </c>
      <c r="S5022">
        <v>24509.42</v>
      </c>
      <c r="T5022">
        <v>3226.7</v>
      </c>
      <c r="U5022">
        <v>45</v>
      </c>
      <c r="V5022">
        <v>18</v>
      </c>
      <c r="W5022">
        <v>2941.18</v>
      </c>
      <c r="X5022">
        <v>2988.7</v>
      </c>
      <c r="Y5022">
        <v>134</v>
      </c>
      <c r="Z5022">
        <v>21282.720000000001</v>
      </c>
      <c r="AA5022">
        <v>15012.04</v>
      </c>
      <c r="AB5022">
        <v>4072.45</v>
      </c>
      <c r="AC5022">
        <v>10939.59</v>
      </c>
      <c r="AD5022">
        <v>10</v>
      </c>
      <c r="AE5022">
        <v>8</v>
      </c>
      <c r="AF5022">
        <v>84</v>
      </c>
      <c r="AG5022">
        <v>23</v>
      </c>
      <c r="AH5022">
        <v>22</v>
      </c>
      <c r="AI5022">
        <v>22</v>
      </c>
      <c r="AJ5022">
        <v>27</v>
      </c>
      <c r="AK5022">
        <v>21</v>
      </c>
      <c r="AL5022">
        <v>1</v>
      </c>
      <c r="AM5022">
        <v>11</v>
      </c>
      <c r="AN5022">
        <v>0</v>
      </c>
      <c r="AO5022">
        <v>106</v>
      </c>
      <c r="AP5022">
        <v>423</v>
      </c>
      <c r="AQ5022">
        <v>111</v>
      </c>
      <c r="AR5022">
        <v>22</v>
      </c>
      <c r="AS5022">
        <v>50</v>
      </c>
      <c r="AT5022">
        <v>2</v>
      </c>
      <c r="AU5022">
        <v>3</v>
      </c>
      <c r="AV5022">
        <v>1</v>
      </c>
      <c r="AW5022">
        <v>0</v>
      </c>
      <c r="AX5022">
        <v>0</v>
      </c>
      <c r="AY5022">
        <v>68</v>
      </c>
      <c r="AZ5022">
        <v>101</v>
      </c>
      <c r="BA5022">
        <v>47</v>
      </c>
      <c r="BB5022">
        <v>7</v>
      </c>
      <c r="BC5022">
        <v>1</v>
      </c>
      <c r="BD5022">
        <v>0</v>
      </c>
      <c r="BE5022">
        <v>0</v>
      </c>
      <c r="BF5022">
        <v>105</v>
      </c>
      <c r="BG5022">
        <v>3927.49</v>
      </c>
      <c r="BH5022">
        <v>5</v>
      </c>
      <c r="BI5022">
        <v>45</v>
      </c>
      <c r="BJ5022" s="2">
        <v>45944</v>
      </c>
      <c r="BK5022">
        <v>0</v>
      </c>
      <c r="BL5022" s="3" t="str">
        <f>VLOOKUP(O5022,DropDownList!$H$1:$I$7,2,FALSE)</f>
        <v>2023/24</v>
      </c>
      <c r="BM5022" s="3" t="str">
        <f t="shared" si="78"/>
        <v>FISCAL FINES</v>
      </c>
    </row>
    <row r="5023" spans="1:65" x14ac:dyDescent="0.2">
      <c r="A5023">
        <v>2025</v>
      </c>
      <c r="B5023">
        <v>10</v>
      </c>
      <c r="C5023" t="s">
        <v>231</v>
      </c>
      <c r="D5023" t="s">
        <v>232</v>
      </c>
      <c r="E5023" t="s">
        <v>44</v>
      </c>
      <c r="F5023">
        <v>9240</v>
      </c>
      <c r="G5023" t="s">
        <v>141</v>
      </c>
      <c r="H5023" t="s">
        <v>233</v>
      </c>
      <c r="I5023" t="s">
        <v>234</v>
      </c>
      <c r="J5023" s="1">
        <v>45931</v>
      </c>
      <c r="K5023" t="s">
        <v>253</v>
      </c>
      <c r="L5023">
        <v>3</v>
      </c>
      <c r="M5023" t="s">
        <v>429</v>
      </c>
      <c r="N5023" t="s">
        <v>145</v>
      </c>
      <c r="O5023" t="s">
        <v>147</v>
      </c>
      <c r="P5023" t="s">
        <v>146</v>
      </c>
      <c r="Q5023">
        <v>197.22</v>
      </c>
      <c r="R5023">
        <v>75</v>
      </c>
      <c r="S5023">
        <v>1130</v>
      </c>
      <c r="T5023">
        <v>0</v>
      </c>
      <c r="U5023">
        <v>30</v>
      </c>
      <c r="V5023">
        <v>7</v>
      </c>
      <c r="W5023">
        <v>120</v>
      </c>
      <c r="X5023">
        <v>120</v>
      </c>
      <c r="Y5023">
        <v>0</v>
      </c>
      <c r="Z5023">
        <v>0</v>
      </c>
      <c r="AA5023">
        <v>932.78</v>
      </c>
      <c r="AB5023">
        <v>0</v>
      </c>
      <c r="AC5023">
        <v>0</v>
      </c>
      <c r="AD5023">
        <v>7</v>
      </c>
      <c r="AE5023">
        <v>0</v>
      </c>
      <c r="AF5023">
        <v>62</v>
      </c>
      <c r="AG5023">
        <v>3</v>
      </c>
      <c r="AH5023">
        <v>0</v>
      </c>
      <c r="AI5023">
        <v>10</v>
      </c>
      <c r="AJ5023">
        <v>0</v>
      </c>
      <c r="AK5023">
        <v>0</v>
      </c>
      <c r="AL5023">
        <v>0</v>
      </c>
      <c r="AM5023">
        <v>0</v>
      </c>
      <c r="AN5023">
        <v>0</v>
      </c>
      <c r="AO5023">
        <v>40</v>
      </c>
      <c r="AP5023">
        <v>102</v>
      </c>
      <c r="AQ5023">
        <v>42</v>
      </c>
      <c r="AR5023">
        <v>0</v>
      </c>
      <c r="AS5023">
        <v>9</v>
      </c>
      <c r="AT5023">
        <v>3</v>
      </c>
      <c r="AU5023">
        <v>0</v>
      </c>
      <c r="AV5023">
        <v>0</v>
      </c>
      <c r="AW5023">
        <v>0</v>
      </c>
      <c r="AX5023">
        <v>0</v>
      </c>
      <c r="AY5023">
        <v>11</v>
      </c>
      <c r="AZ5023">
        <v>19</v>
      </c>
      <c r="BA5023">
        <v>6</v>
      </c>
      <c r="BB5023">
        <v>3</v>
      </c>
      <c r="BC5023">
        <v>0</v>
      </c>
      <c r="BD5023">
        <v>3</v>
      </c>
      <c r="BE5023">
        <v>0</v>
      </c>
      <c r="BF5023">
        <v>75</v>
      </c>
      <c r="BG5023">
        <v>190</v>
      </c>
      <c r="BH5023">
        <v>0</v>
      </c>
      <c r="BI5023">
        <v>30</v>
      </c>
      <c r="BJ5023" s="2">
        <v>45944</v>
      </c>
      <c r="BK5023">
        <v>0</v>
      </c>
      <c r="BL5023" s="3" t="str">
        <f>VLOOKUP(O5023,DropDownList!$H$1:$I$7,2,FALSE)</f>
        <v>2024/25</v>
      </c>
      <c r="BM5023" s="3" t="str">
        <f t="shared" si="78"/>
        <v>VSUR</v>
      </c>
    </row>
    <row r="5024" spans="1:65" x14ac:dyDescent="0.2">
      <c r="A5024">
        <v>2025</v>
      </c>
      <c r="B5024">
        <v>10</v>
      </c>
      <c r="C5024" t="s">
        <v>231</v>
      </c>
      <c r="D5024" t="s">
        <v>232</v>
      </c>
      <c r="E5024" t="s">
        <v>44</v>
      </c>
      <c r="F5024">
        <v>9240</v>
      </c>
      <c r="G5024" t="s">
        <v>141</v>
      </c>
      <c r="H5024" t="s">
        <v>233</v>
      </c>
      <c r="I5024" t="s">
        <v>234</v>
      </c>
      <c r="J5024" s="1">
        <v>45931</v>
      </c>
      <c r="K5024" t="s">
        <v>253</v>
      </c>
      <c r="L5024">
        <v>3</v>
      </c>
      <c r="M5024" t="s">
        <v>429</v>
      </c>
      <c r="N5024" t="s">
        <v>145</v>
      </c>
      <c r="O5024" t="s">
        <v>155</v>
      </c>
      <c r="P5024" t="s">
        <v>151</v>
      </c>
      <c r="Q5024">
        <v>0</v>
      </c>
      <c r="R5024">
        <v>255</v>
      </c>
      <c r="S5024">
        <v>7650</v>
      </c>
      <c r="T5024">
        <v>1680</v>
      </c>
      <c r="U5024">
        <v>11</v>
      </c>
      <c r="V5024">
        <v>0</v>
      </c>
      <c r="W5024">
        <v>0</v>
      </c>
      <c r="X5024">
        <v>0</v>
      </c>
      <c r="Y5024">
        <v>0</v>
      </c>
      <c r="Z5024">
        <v>0</v>
      </c>
      <c r="AA5024">
        <v>5970</v>
      </c>
      <c r="AB5024">
        <v>0</v>
      </c>
      <c r="AC5024">
        <v>5970</v>
      </c>
      <c r="AD5024">
        <v>0</v>
      </c>
      <c r="AE5024">
        <v>0</v>
      </c>
      <c r="AF5024">
        <v>199</v>
      </c>
      <c r="AG5024">
        <v>0</v>
      </c>
      <c r="AH5024">
        <v>56</v>
      </c>
      <c r="AI5024">
        <v>0</v>
      </c>
      <c r="AJ5024">
        <v>0</v>
      </c>
      <c r="AK5024">
        <v>0</v>
      </c>
      <c r="AL5024">
        <v>0</v>
      </c>
      <c r="AM5024">
        <v>1</v>
      </c>
      <c r="AN5024">
        <v>0</v>
      </c>
      <c r="AO5024">
        <v>0</v>
      </c>
      <c r="AP5024">
        <v>0</v>
      </c>
      <c r="AQ5024">
        <v>0</v>
      </c>
      <c r="AR5024">
        <v>0</v>
      </c>
      <c r="AS5024">
        <v>0</v>
      </c>
      <c r="AT5024">
        <v>0</v>
      </c>
      <c r="AU5024">
        <v>0</v>
      </c>
      <c r="AV5024">
        <v>0</v>
      </c>
      <c r="AW5024">
        <v>0</v>
      </c>
      <c r="AX5024">
        <v>0</v>
      </c>
      <c r="AY5024">
        <v>0</v>
      </c>
      <c r="AZ5024">
        <v>0</v>
      </c>
      <c r="BA5024">
        <v>0</v>
      </c>
      <c r="BB5024">
        <v>0</v>
      </c>
      <c r="BC5024">
        <v>0</v>
      </c>
      <c r="BD5024">
        <v>0</v>
      </c>
      <c r="BE5024">
        <v>0</v>
      </c>
      <c r="BF5024">
        <v>0</v>
      </c>
      <c r="BG5024">
        <v>0</v>
      </c>
      <c r="BH5024">
        <v>0</v>
      </c>
      <c r="BI5024">
        <v>0</v>
      </c>
      <c r="BJ5024" s="2">
        <v>45944</v>
      </c>
      <c r="BK5024">
        <v>0</v>
      </c>
      <c r="BL5024" s="3" t="str">
        <f>VLOOKUP(O5024,DropDownList!$H$1:$I$7,2,FALSE)</f>
        <v>2022/23</v>
      </c>
      <c r="BM5024" s="3" t="str">
        <f t="shared" si="78"/>
        <v>PCPF</v>
      </c>
    </row>
    <row r="5025" spans="1:65" x14ac:dyDescent="0.2">
      <c r="A5025">
        <v>2025</v>
      </c>
      <c r="B5025">
        <v>10</v>
      </c>
      <c r="C5025" t="s">
        <v>231</v>
      </c>
      <c r="D5025" t="s">
        <v>232</v>
      </c>
      <c r="E5025" t="s">
        <v>44</v>
      </c>
      <c r="F5025">
        <v>9240</v>
      </c>
      <c r="G5025" t="s">
        <v>141</v>
      </c>
      <c r="H5025" t="s">
        <v>233</v>
      </c>
      <c r="I5025" t="s">
        <v>234</v>
      </c>
      <c r="J5025" s="1">
        <v>45931</v>
      </c>
      <c r="K5025" t="s">
        <v>253</v>
      </c>
      <c r="L5025">
        <v>3</v>
      </c>
      <c r="M5025" t="s">
        <v>429</v>
      </c>
      <c r="N5025" t="s">
        <v>145</v>
      </c>
      <c r="O5025" t="s">
        <v>155</v>
      </c>
      <c r="P5025" t="s">
        <v>148</v>
      </c>
      <c r="Q5025">
        <v>43.78</v>
      </c>
      <c r="R5025">
        <v>3</v>
      </c>
      <c r="S5025">
        <v>180</v>
      </c>
      <c r="T5025">
        <v>0</v>
      </c>
      <c r="U5025">
        <v>2</v>
      </c>
      <c r="V5025">
        <v>0</v>
      </c>
      <c r="W5025">
        <v>0</v>
      </c>
      <c r="X5025">
        <v>0</v>
      </c>
      <c r="Y5025">
        <v>0</v>
      </c>
      <c r="Z5025">
        <v>0</v>
      </c>
      <c r="AA5025">
        <v>136.22</v>
      </c>
      <c r="AB5025">
        <v>0</v>
      </c>
      <c r="AC5025">
        <v>136.22</v>
      </c>
      <c r="AD5025">
        <v>0</v>
      </c>
      <c r="AE5025">
        <v>0</v>
      </c>
      <c r="AF5025">
        <v>1</v>
      </c>
      <c r="AG5025">
        <v>2</v>
      </c>
      <c r="AH5025">
        <v>0</v>
      </c>
      <c r="AI5025">
        <v>0</v>
      </c>
      <c r="AJ5025">
        <v>0</v>
      </c>
      <c r="AK5025">
        <v>0</v>
      </c>
      <c r="AL5025">
        <v>0</v>
      </c>
      <c r="AM5025">
        <v>0</v>
      </c>
      <c r="AN5025">
        <v>0</v>
      </c>
      <c r="AO5025">
        <v>3</v>
      </c>
      <c r="AP5025">
        <v>14</v>
      </c>
      <c r="AQ5025">
        <v>3</v>
      </c>
      <c r="AR5025">
        <v>0</v>
      </c>
      <c r="AS5025">
        <v>0</v>
      </c>
      <c r="AT5025">
        <v>0</v>
      </c>
      <c r="AU5025">
        <v>0</v>
      </c>
      <c r="AV5025">
        <v>0</v>
      </c>
      <c r="AW5025">
        <v>0</v>
      </c>
      <c r="AX5025">
        <v>0</v>
      </c>
      <c r="AY5025">
        <v>5</v>
      </c>
      <c r="AZ5025">
        <v>5</v>
      </c>
      <c r="BA5025">
        <v>1</v>
      </c>
      <c r="BB5025">
        <v>0</v>
      </c>
      <c r="BC5025">
        <v>0</v>
      </c>
      <c r="BD5025">
        <v>0</v>
      </c>
      <c r="BE5025">
        <v>0</v>
      </c>
      <c r="BF5025">
        <v>3</v>
      </c>
      <c r="BG5025">
        <v>0</v>
      </c>
      <c r="BH5025">
        <v>0</v>
      </c>
      <c r="BI5025">
        <v>2</v>
      </c>
      <c r="BJ5025" s="2">
        <v>45944</v>
      </c>
      <c r="BK5025">
        <v>0</v>
      </c>
      <c r="BL5025" s="3" t="str">
        <f>VLOOKUP(O5025,DropDownList!$H$1:$I$7,2,FALSE)</f>
        <v>2022/23</v>
      </c>
      <c r="BM5025" s="3" t="str">
        <f t="shared" si="78"/>
        <v>PRAS</v>
      </c>
    </row>
    <row r="5026" spans="1:65" x14ac:dyDescent="0.2">
      <c r="A5026">
        <v>2025</v>
      </c>
      <c r="B5026">
        <v>10</v>
      </c>
      <c r="C5026" t="s">
        <v>231</v>
      </c>
      <c r="D5026" t="s">
        <v>232</v>
      </c>
      <c r="E5026" t="s">
        <v>44</v>
      </c>
      <c r="F5026">
        <v>9240</v>
      </c>
      <c r="G5026" t="s">
        <v>141</v>
      </c>
      <c r="H5026" t="s">
        <v>233</v>
      </c>
      <c r="I5026" t="s">
        <v>234</v>
      </c>
      <c r="J5026" s="1">
        <v>45931</v>
      </c>
      <c r="K5026" t="s">
        <v>253</v>
      </c>
      <c r="L5026">
        <v>3</v>
      </c>
      <c r="M5026" t="s">
        <v>429</v>
      </c>
      <c r="N5026" t="s">
        <v>145</v>
      </c>
      <c r="O5026" t="s">
        <v>155</v>
      </c>
      <c r="P5026" t="s">
        <v>153</v>
      </c>
      <c r="Q5026">
        <v>270</v>
      </c>
      <c r="R5026">
        <v>47</v>
      </c>
      <c r="S5026">
        <v>2115</v>
      </c>
      <c r="T5026">
        <v>401.56</v>
      </c>
      <c r="U5026">
        <v>6</v>
      </c>
      <c r="V5026">
        <v>6</v>
      </c>
      <c r="W5026">
        <v>270</v>
      </c>
      <c r="X5026">
        <v>270</v>
      </c>
      <c r="Y5026">
        <v>0</v>
      </c>
      <c r="Z5026">
        <v>0</v>
      </c>
      <c r="AA5026">
        <v>1443.44</v>
      </c>
      <c r="AB5026">
        <v>0</v>
      </c>
      <c r="AC5026">
        <v>1443.44</v>
      </c>
      <c r="AD5026">
        <v>6</v>
      </c>
      <c r="AE5026">
        <v>0</v>
      </c>
      <c r="AF5026">
        <v>31</v>
      </c>
      <c r="AG5026">
        <v>0</v>
      </c>
      <c r="AH5026">
        <v>8</v>
      </c>
      <c r="AI5026">
        <v>6</v>
      </c>
      <c r="AJ5026">
        <v>0</v>
      </c>
      <c r="AK5026">
        <v>0</v>
      </c>
      <c r="AL5026">
        <v>0</v>
      </c>
      <c r="AM5026">
        <v>0</v>
      </c>
      <c r="AN5026">
        <v>0</v>
      </c>
      <c r="AO5026">
        <v>38</v>
      </c>
      <c r="AP5026">
        <v>150</v>
      </c>
      <c r="AQ5026">
        <v>45</v>
      </c>
      <c r="AR5026">
        <v>3</v>
      </c>
      <c r="AS5026">
        <v>21</v>
      </c>
      <c r="AT5026">
        <v>2</v>
      </c>
      <c r="AU5026">
        <v>0</v>
      </c>
      <c r="AV5026">
        <v>0</v>
      </c>
      <c r="AW5026">
        <v>0</v>
      </c>
      <c r="AX5026">
        <v>0</v>
      </c>
      <c r="AY5026">
        <v>11</v>
      </c>
      <c r="AZ5026">
        <v>33</v>
      </c>
      <c r="BA5026">
        <v>21</v>
      </c>
      <c r="BB5026">
        <v>1</v>
      </c>
      <c r="BC5026">
        <v>0</v>
      </c>
      <c r="BD5026">
        <v>0</v>
      </c>
      <c r="BE5026">
        <v>0</v>
      </c>
      <c r="BF5026">
        <v>35</v>
      </c>
      <c r="BG5026">
        <v>270</v>
      </c>
      <c r="BH5026">
        <v>2</v>
      </c>
      <c r="BI5026">
        <v>4</v>
      </c>
      <c r="BJ5026" s="2">
        <v>45944</v>
      </c>
      <c r="BK5026">
        <v>0</v>
      </c>
      <c r="BL5026" s="3" t="str">
        <f>VLOOKUP(O5026,DropDownList!$H$1:$I$7,2,FALSE)</f>
        <v>2022/23</v>
      </c>
      <c r="BM5026" s="3" t="str">
        <f t="shared" si="78"/>
        <v>PREG</v>
      </c>
    </row>
    <row r="5027" spans="1:65" x14ac:dyDescent="0.2">
      <c r="A5027">
        <v>2025</v>
      </c>
      <c r="B5027">
        <v>10</v>
      </c>
      <c r="C5027" t="s">
        <v>231</v>
      </c>
      <c r="D5027" t="s">
        <v>232</v>
      </c>
      <c r="E5027" t="s">
        <v>44</v>
      </c>
      <c r="F5027">
        <v>9240</v>
      </c>
      <c r="G5027" t="s">
        <v>141</v>
      </c>
      <c r="H5027" t="s">
        <v>233</v>
      </c>
      <c r="I5027" t="s">
        <v>234</v>
      </c>
      <c r="J5027" s="1">
        <v>45931</v>
      </c>
      <c r="K5027" t="s">
        <v>253</v>
      </c>
      <c r="L5027">
        <v>3</v>
      </c>
      <c r="M5027" t="s">
        <v>429</v>
      </c>
      <c r="N5027" t="s">
        <v>145</v>
      </c>
      <c r="O5027" t="s">
        <v>147</v>
      </c>
      <c r="P5027" t="s">
        <v>151</v>
      </c>
      <c r="Q5027">
        <v>0</v>
      </c>
      <c r="R5027">
        <v>277</v>
      </c>
      <c r="S5027">
        <v>8310</v>
      </c>
      <c r="T5027">
        <v>1680</v>
      </c>
      <c r="U5027">
        <v>2</v>
      </c>
      <c r="V5027">
        <v>0</v>
      </c>
      <c r="W5027">
        <v>0</v>
      </c>
      <c r="X5027">
        <v>0</v>
      </c>
      <c r="Y5027">
        <v>0</v>
      </c>
      <c r="Z5027">
        <v>0</v>
      </c>
      <c r="AA5027">
        <v>6630</v>
      </c>
      <c r="AB5027">
        <v>0</v>
      </c>
      <c r="AC5027">
        <v>6630</v>
      </c>
      <c r="AD5027">
        <v>0</v>
      </c>
      <c r="AE5027">
        <v>0</v>
      </c>
      <c r="AF5027">
        <v>221</v>
      </c>
      <c r="AG5027">
        <v>0</v>
      </c>
      <c r="AH5027">
        <v>56</v>
      </c>
      <c r="AI5027">
        <v>0</v>
      </c>
      <c r="AJ5027">
        <v>0</v>
      </c>
      <c r="AK5027">
        <v>0</v>
      </c>
      <c r="AL5027">
        <v>0</v>
      </c>
      <c r="AM5027">
        <v>5</v>
      </c>
      <c r="AN5027">
        <v>0</v>
      </c>
      <c r="AO5027">
        <v>0</v>
      </c>
      <c r="AP5027">
        <v>0</v>
      </c>
      <c r="AQ5027">
        <v>0</v>
      </c>
      <c r="AR5027">
        <v>0</v>
      </c>
      <c r="AS5027">
        <v>0</v>
      </c>
      <c r="AT5027">
        <v>0</v>
      </c>
      <c r="AU5027">
        <v>0</v>
      </c>
      <c r="AV5027">
        <v>0</v>
      </c>
      <c r="AW5027">
        <v>0</v>
      </c>
      <c r="AX5027">
        <v>0</v>
      </c>
      <c r="AY5027">
        <v>0</v>
      </c>
      <c r="AZ5027">
        <v>0</v>
      </c>
      <c r="BA5027">
        <v>0</v>
      </c>
      <c r="BB5027">
        <v>0</v>
      </c>
      <c r="BC5027">
        <v>0</v>
      </c>
      <c r="BD5027">
        <v>0</v>
      </c>
      <c r="BE5027">
        <v>0</v>
      </c>
      <c r="BF5027">
        <v>0</v>
      </c>
      <c r="BG5027">
        <v>0</v>
      </c>
      <c r="BH5027">
        <v>0</v>
      </c>
      <c r="BI5027">
        <v>0</v>
      </c>
      <c r="BJ5027" s="2">
        <v>45944</v>
      </c>
      <c r="BK5027">
        <v>0</v>
      </c>
      <c r="BL5027" s="3" t="str">
        <f>VLOOKUP(O5027,DropDownList!$H$1:$I$7,2,FALSE)</f>
        <v>2024/25</v>
      </c>
      <c r="BM5027" s="3" t="str">
        <f t="shared" si="78"/>
        <v>PCPF</v>
      </c>
    </row>
    <row r="5028" spans="1:65" x14ac:dyDescent="0.2">
      <c r="A5028">
        <v>2025</v>
      </c>
      <c r="B5028">
        <v>10</v>
      </c>
      <c r="C5028" t="s">
        <v>231</v>
      </c>
      <c r="D5028" t="s">
        <v>232</v>
      </c>
      <c r="E5028" t="s">
        <v>44</v>
      </c>
      <c r="F5028">
        <v>9240</v>
      </c>
      <c r="G5028" t="s">
        <v>141</v>
      </c>
      <c r="H5028" t="s">
        <v>233</v>
      </c>
      <c r="I5028" t="s">
        <v>234</v>
      </c>
      <c r="J5028" s="1">
        <v>45931</v>
      </c>
      <c r="K5028" t="s">
        <v>253</v>
      </c>
      <c r="L5028">
        <v>3</v>
      </c>
      <c r="M5028" t="s">
        <v>429</v>
      </c>
      <c r="N5028" t="s">
        <v>145</v>
      </c>
      <c r="O5028" t="s">
        <v>147</v>
      </c>
      <c r="P5028" t="s">
        <v>153</v>
      </c>
      <c r="Q5028">
        <v>405</v>
      </c>
      <c r="R5028">
        <v>21</v>
      </c>
      <c r="S5028">
        <v>945</v>
      </c>
      <c r="T5028">
        <v>105</v>
      </c>
      <c r="U5028">
        <v>9</v>
      </c>
      <c r="V5028">
        <v>8</v>
      </c>
      <c r="W5028">
        <v>360</v>
      </c>
      <c r="X5028">
        <v>360</v>
      </c>
      <c r="Y5028">
        <v>0</v>
      </c>
      <c r="Z5028">
        <v>0</v>
      </c>
      <c r="AA5028">
        <v>435</v>
      </c>
      <c r="AB5028">
        <v>0</v>
      </c>
      <c r="AC5028">
        <v>435</v>
      </c>
      <c r="AD5028">
        <v>8</v>
      </c>
      <c r="AE5028">
        <v>0</v>
      </c>
      <c r="AF5028">
        <v>9</v>
      </c>
      <c r="AG5028">
        <v>0</v>
      </c>
      <c r="AH5028">
        <v>2</v>
      </c>
      <c r="AI5028">
        <v>9</v>
      </c>
      <c r="AJ5028">
        <v>0</v>
      </c>
      <c r="AK5028">
        <v>0</v>
      </c>
      <c r="AL5028">
        <v>0</v>
      </c>
      <c r="AM5028">
        <v>0</v>
      </c>
      <c r="AN5028">
        <v>0</v>
      </c>
      <c r="AO5028">
        <v>15</v>
      </c>
      <c r="AP5028">
        <v>21</v>
      </c>
      <c r="AQ5028">
        <v>16</v>
      </c>
      <c r="AR5028">
        <v>1</v>
      </c>
      <c r="AS5028">
        <v>1</v>
      </c>
      <c r="AT5028">
        <v>0</v>
      </c>
      <c r="AU5028">
        <v>0</v>
      </c>
      <c r="AV5028">
        <v>0</v>
      </c>
      <c r="AW5028">
        <v>0</v>
      </c>
      <c r="AX5028">
        <v>0</v>
      </c>
      <c r="AY5028">
        <v>1</v>
      </c>
      <c r="AZ5028">
        <v>1</v>
      </c>
      <c r="BA5028">
        <v>1</v>
      </c>
      <c r="BB5028">
        <v>0</v>
      </c>
      <c r="BC5028">
        <v>0</v>
      </c>
      <c r="BD5028">
        <v>0</v>
      </c>
      <c r="BE5028">
        <v>0</v>
      </c>
      <c r="BF5028">
        <v>13</v>
      </c>
      <c r="BG5028">
        <v>405</v>
      </c>
      <c r="BH5028">
        <v>1</v>
      </c>
      <c r="BI5028">
        <v>9</v>
      </c>
      <c r="BJ5028" s="2">
        <v>45944</v>
      </c>
      <c r="BK5028">
        <v>0</v>
      </c>
      <c r="BL5028" s="3" t="str">
        <f>VLOOKUP(O5028,DropDownList!$H$1:$I$7,2,FALSE)</f>
        <v>2024/25</v>
      </c>
      <c r="BM5028" s="3" t="str">
        <f t="shared" si="78"/>
        <v>PREG</v>
      </c>
    </row>
    <row r="5029" spans="1:65" x14ac:dyDescent="0.2">
      <c r="A5029">
        <v>2025</v>
      </c>
      <c r="B5029">
        <v>10</v>
      </c>
      <c r="C5029" t="s">
        <v>231</v>
      </c>
      <c r="D5029" t="s">
        <v>232</v>
      </c>
      <c r="E5029" t="s">
        <v>44</v>
      </c>
      <c r="F5029">
        <v>9240</v>
      </c>
      <c r="G5029" t="s">
        <v>141</v>
      </c>
      <c r="H5029" t="s">
        <v>233</v>
      </c>
      <c r="I5029" t="s">
        <v>234</v>
      </c>
      <c r="J5029" s="1">
        <v>45931</v>
      </c>
      <c r="K5029" t="s">
        <v>253</v>
      </c>
      <c r="L5029">
        <v>3</v>
      </c>
      <c r="M5029" t="s">
        <v>429</v>
      </c>
      <c r="N5029" t="s">
        <v>145</v>
      </c>
      <c r="O5029" t="s">
        <v>155</v>
      </c>
      <c r="P5029" t="s">
        <v>152</v>
      </c>
      <c r="Q5029">
        <v>0</v>
      </c>
      <c r="R5029">
        <v>3</v>
      </c>
      <c r="S5029">
        <v>120</v>
      </c>
      <c r="T5029">
        <v>120</v>
      </c>
      <c r="U5029">
        <v>0</v>
      </c>
      <c r="V5029">
        <v>0</v>
      </c>
      <c r="W5029">
        <v>0</v>
      </c>
      <c r="X5029">
        <v>0</v>
      </c>
      <c r="Y5029">
        <v>0</v>
      </c>
      <c r="Z5029">
        <v>0</v>
      </c>
      <c r="AA5029">
        <v>0</v>
      </c>
      <c r="AB5029">
        <v>0</v>
      </c>
      <c r="AC5029">
        <v>0</v>
      </c>
      <c r="AD5029">
        <v>0</v>
      </c>
      <c r="AE5029">
        <v>0</v>
      </c>
      <c r="AF5029">
        <v>0</v>
      </c>
      <c r="AG5029">
        <v>0</v>
      </c>
      <c r="AH5029">
        <v>3</v>
      </c>
      <c r="AI5029">
        <v>0</v>
      </c>
      <c r="AJ5029">
        <v>0</v>
      </c>
      <c r="AK5029">
        <v>0</v>
      </c>
      <c r="AL5029">
        <v>0</v>
      </c>
      <c r="AM5029">
        <v>0</v>
      </c>
      <c r="AN5029">
        <v>0</v>
      </c>
      <c r="AO5029">
        <v>0</v>
      </c>
      <c r="AP5029">
        <v>0</v>
      </c>
      <c r="AQ5029">
        <v>0</v>
      </c>
      <c r="AR5029">
        <v>0</v>
      </c>
      <c r="AS5029">
        <v>0</v>
      </c>
      <c r="AT5029">
        <v>0</v>
      </c>
      <c r="AU5029">
        <v>0</v>
      </c>
      <c r="AV5029">
        <v>0</v>
      </c>
      <c r="AW5029">
        <v>0</v>
      </c>
      <c r="AX5029">
        <v>0</v>
      </c>
      <c r="AY5029">
        <v>0</v>
      </c>
      <c r="AZ5029">
        <v>0</v>
      </c>
      <c r="BA5029">
        <v>0</v>
      </c>
      <c r="BB5029">
        <v>0</v>
      </c>
      <c r="BC5029">
        <v>0</v>
      </c>
      <c r="BD5029">
        <v>0</v>
      </c>
      <c r="BE5029">
        <v>0</v>
      </c>
      <c r="BF5029">
        <v>0</v>
      </c>
      <c r="BG5029">
        <v>0</v>
      </c>
      <c r="BH5029">
        <v>0</v>
      </c>
      <c r="BI5029">
        <v>0</v>
      </c>
      <c r="BJ5029" s="2">
        <v>45944</v>
      </c>
      <c r="BK5029">
        <v>0</v>
      </c>
      <c r="BL5029" s="3" t="str">
        <f>VLOOKUP(O5029,DropDownList!$H$1:$I$7,2,FALSE)</f>
        <v>2022/23</v>
      </c>
      <c r="BM5029" s="3" t="str">
        <f t="shared" si="78"/>
        <v>PCOA</v>
      </c>
    </row>
    <row r="5030" spans="1:65" x14ac:dyDescent="0.2">
      <c r="A5030">
        <v>2025</v>
      </c>
      <c r="B5030">
        <v>10</v>
      </c>
      <c r="C5030" t="s">
        <v>231</v>
      </c>
      <c r="D5030" t="s">
        <v>232</v>
      </c>
      <c r="E5030" t="s">
        <v>44</v>
      </c>
      <c r="F5030">
        <v>9240</v>
      </c>
      <c r="G5030" t="s">
        <v>141</v>
      </c>
      <c r="H5030" t="s">
        <v>233</v>
      </c>
      <c r="I5030" t="s">
        <v>234</v>
      </c>
      <c r="J5030" s="1">
        <v>45931</v>
      </c>
      <c r="K5030" t="s">
        <v>253</v>
      </c>
      <c r="L5030">
        <v>3</v>
      </c>
      <c r="M5030" t="s">
        <v>429</v>
      </c>
      <c r="N5030" t="s">
        <v>145</v>
      </c>
      <c r="O5030" t="s">
        <v>155</v>
      </c>
      <c r="P5030" t="s">
        <v>154</v>
      </c>
      <c r="Q5030">
        <v>8711.93</v>
      </c>
      <c r="R5030">
        <v>131</v>
      </c>
      <c r="S5030">
        <v>36676.51</v>
      </c>
      <c r="T5030">
        <v>2500</v>
      </c>
      <c r="U5030">
        <v>38</v>
      </c>
      <c r="V5030">
        <v>18</v>
      </c>
      <c r="W5030">
        <v>4600.38</v>
      </c>
      <c r="X5030">
        <v>4600.38</v>
      </c>
      <c r="Y5030">
        <v>0</v>
      </c>
      <c r="Z5030">
        <v>0</v>
      </c>
      <c r="AA5030">
        <v>25464.58</v>
      </c>
      <c r="AB5030">
        <v>178.98</v>
      </c>
      <c r="AC5030">
        <v>23439.88</v>
      </c>
      <c r="AD5030">
        <v>3</v>
      </c>
      <c r="AE5030">
        <v>15</v>
      </c>
      <c r="AF5030">
        <v>85</v>
      </c>
      <c r="AG5030">
        <v>27</v>
      </c>
      <c r="AH5030">
        <v>5</v>
      </c>
      <c r="AI5030">
        <v>11</v>
      </c>
      <c r="AJ5030">
        <v>0</v>
      </c>
      <c r="AK5030">
        <v>0</v>
      </c>
      <c r="AL5030">
        <v>0</v>
      </c>
      <c r="AM5030">
        <v>0</v>
      </c>
      <c r="AN5030">
        <v>0</v>
      </c>
      <c r="AO5030">
        <v>98</v>
      </c>
      <c r="AP5030">
        <v>512</v>
      </c>
      <c r="AQ5030">
        <v>99</v>
      </c>
      <c r="AR5030">
        <v>1</v>
      </c>
      <c r="AS5030">
        <v>88</v>
      </c>
      <c r="AT5030">
        <v>17</v>
      </c>
      <c r="AU5030">
        <v>9</v>
      </c>
      <c r="AV5030">
        <v>6</v>
      </c>
      <c r="AW5030">
        <v>1</v>
      </c>
      <c r="AX5030">
        <v>0</v>
      </c>
      <c r="AY5030">
        <v>70</v>
      </c>
      <c r="AZ5030">
        <v>110</v>
      </c>
      <c r="BA5030">
        <v>65</v>
      </c>
      <c r="BB5030">
        <v>10</v>
      </c>
      <c r="BC5030">
        <v>4</v>
      </c>
      <c r="BD5030">
        <v>1</v>
      </c>
      <c r="BE5030">
        <v>0</v>
      </c>
      <c r="BF5030">
        <v>130</v>
      </c>
      <c r="BG5030">
        <v>2950</v>
      </c>
      <c r="BH5030">
        <v>3</v>
      </c>
      <c r="BI5030">
        <v>38</v>
      </c>
      <c r="BJ5030" s="2">
        <v>45944</v>
      </c>
      <c r="BK5030">
        <v>0</v>
      </c>
      <c r="BL5030" s="3" t="str">
        <f>VLOOKUP(O5030,DropDownList!$H$1:$I$7,2,FALSE)</f>
        <v>2022/23</v>
      </c>
      <c r="BM5030" s="3" t="str">
        <f t="shared" ref="BM5030:BM5093" si="79">IF(RIGHT(P5030,4)="VSUR","VSUR",IF(RIGHT(P5030,4)="CONF","CONF",P5030))</f>
        <v>JP COURT</v>
      </c>
    </row>
    <row r="5031" spans="1:65" x14ac:dyDescent="0.2">
      <c r="A5031">
        <v>2025</v>
      </c>
      <c r="B5031">
        <v>10</v>
      </c>
      <c r="C5031" t="s">
        <v>231</v>
      </c>
      <c r="D5031" t="s">
        <v>232</v>
      </c>
      <c r="E5031" t="s">
        <v>44</v>
      </c>
      <c r="F5031">
        <v>9240</v>
      </c>
      <c r="G5031" t="s">
        <v>141</v>
      </c>
      <c r="H5031" t="s">
        <v>233</v>
      </c>
      <c r="I5031" t="s">
        <v>234</v>
      </c>
      <c r="J5031" s="1">
        <v>45931</v>
      </c>
      <c r="K5031" t="s">
        <v>253</v>
      </c>
      <c r="L5031">
        <v>3</v>
      </c>
      <c r="M5031" t="s">
        <v>429</v>
      </c>
      <c r="N5031" t="s">
        <v>145</v>
      </c>
      <c r="O5031" t="s">
        <v>147</v>
      </c>
      <c r="P5031" t="s">
        <v>148</v>
      </c>
      <c r="Q5031">
        <v>0</v>
      </c>
      <c r="R5031">
        <v>1</v>
      </c>
      <c r="S5031">
        <v>60</v>
      </c>
      <c r="T5031">
        <v>60</v>
      </c>
      <c r="U5031">
        <v>0</v>
      </c>
      <c r="V5031">
        <v>0</v>
      </c>
      <c r="W5031">
        <v>0</v>
      </c>
      <c r="X5031">
        <v>0</v>
      </c>
      <c r="Y5031">
        <v>0</v>
      </c>
      <c r="Z5031">
        <v>0</v>
      </c>
      <c r="AA5031">
        <v>0</v>
      </c>
      <c r="AB5031">
        <v>0</v>
      </c>
      <c r="AC5031">
        <v>0</v>
      </c>
      <c r="AD5031">
        <v>0</v>
      </c>
      <c r="AE5031">
        <v>0</v>
      </c>
      <c r="AF5031">
        <v>0</v>
      </c>
      <c r="AG5031">
        <v>0</v>
      </c>
      <c r="AH5031">
        <v>1</v>
      </c>
      <c r="AI5031">
        <v>0</v>
      </c>
      <c r="AJ5031">
        <v>0</v>
      </c>
      <c r="AK5031">
        <v>0</v>
      </c>
      <c r="AL5031">
        <v>0</v>
      </c>
      <c r="AM5031">
        <v>0</v>
      </c>
      <c r="AN5031">
        <v>0</v>
      </c>
      <c r="AO5031">
        <v>0</v>
      </c>
      <c r="AP5031">
        <v>0</v>
      </c>
      <c r="AQ5031">
        <v>0</v>
      </c>
      <c r="AR5031">
        <v>0</v>
      </c>
      <c r="AS5031">
        <v>0</v>
      </c>
      <c r="AT5031">
        <v>0</v>
      </c>
      <c r="AU5031">
        <v>0</v>
      </c>
      <c r="AV5031">
        <v>0</v>
      </c>
      <c r="AW5031">
        <v>0</v>
      </c>
      <c r="AX5031">
        <v>0</v>
      </c>
      <c r="AY5031">
        <v>0</v>
      </c>
      <c r="AZ5031">
        <v>0</v>
      </c>
      <c r="BA5031">
        <v>0</v>
      </c>
      <c r="BB5031">
        <v>0</v>
      </c>
      <c r="BC5031">
        <v>0</v>
      </c>
      <c r="BD5031">
        <v>0</v>
      </c>
      <c r="BE5031">
        <v>0</v>
      </c>
      <c r="BF5031">
        <v>0</v>
      </c>
      <c r="BG5031">
        <v>0</v>
      </c>
      <c r="BH5031">
        <v>0</v>
      </c>
      <c r="BI5031">
        <v>0</v>
      </c>
      <c r="BJ5031" s="2">
        <v>45944</v>
      </c>
      <c r="BK5031">
        <v>0</v>
      </c>
      <c r="BL5031" s="3" t="str">
        <f>VLOOKUP(O5031,DropDownList!$H$1:$I$7,2,FALSE)</f>
        <v>2024/25</v>
      </c>
      <c r="BM5031" s="3" t="str">
        <f t="shared" si="79"/>
        <v>PRAS</v>
      </c>
    </row>
    <row r="5032" spans="1:65" x14ac:dyDescent="0.2">
      <c r="A5032">
        <v>2025</v>
      </c>
      <c r="B5032">
        <v>10</v>
      </c>
      <c r="C5032" t="s">
        <v>231</v>
      </c>
      <c r="D5032" t="s">
        <v>235</v>
      </c>
      <c r="E5032" t="s">
        <v>44</v>
      </c>
      <c r="F5032">
        <v>9703</v>
      </c>
      <c r="G5032" t="s">
        <v>158</v>
      </c>
      <c r="H5032" t="s">
        <v>233</v>
      </c>
      <c r="I5032" t="s">
        <v>234</v>
      </c>
      <c r="J5032" s="1">
        <v>45931</v>
      </c>
      <c r="K5032" t="s">
        <v>253</v>
      </c>
      <c r="L5032">
        <v>3</v>
      </c>
      <c r="M5032" t="s">
        <v>429</v>
      </c>
      <c r="N5032" t="s">
        <v>145</v>
      </c>
      <c r="O5032" t="s">
        <v>155</v>
      </c>
      <c r="P5032" t="s">
        <v>160</v>
      </c>
      <c r="Q5032">
        <v>17198.830000000002</v>
      </c>
      <c r="R5032">
        <v>155</v>
      </c>
      <c r="S5032">
        <v>86325.5</v>
      </c>
      <c r="T5032">
        <v>1120.32</v>
      </c>
      <c r="U5032">
        <v>39</v>
      </c>
      <c r="V5032">
        <v>14</v>
      </c>
      <c r="W5032">
        <v>4644.2299999999996</v>
      </c>
      <c r="X5032">
        <v>4644.2299999999996</v>
      </c>
      <c r="Y5032">
        <v>0</v>
      </c>
      <c r="Z5032">
        <v>0</v>
      </c>
      <c r="AA5032">
        <v>68006.350000000006</v>
      </c>
      <c r="AB5032">
        <v>2960.43</v>
      </c>
      <c r="AC5032">
        <v>61628.15</v>
      </c>
      <c r="AD5032">
        <v>6</v>
      </c>
      <c r="AE5032">
        <v>8</v>
      </c>
      <c r="AF5032">
        <v>110</v>
      </c>
      <c r="AG5032">
        <v>28</v>
      </c>
      <c r="AH5032">
        <v>4</v>
      </c>
      <c r="AI5032">
        <v>11</v>
      </c>
      <c r="AJ5032">
        <v>0</v>
      </c>
      <c r="AK5032">
        <v>0</v>
      </c>
      <c r="AL5032">
        <v>0</v>
      </c>
      <c r="AM5032">
        <v>0</v>
      </c>
      <c r="AN5032">
        <v>0</v>
      </c>
      <c r="AO5032">
        <v>98</v>
      </c>
      <c r="AP5032">
        <v>475</v>
      </c>
      <c r="AQ5032">
        <v>102</v>
      </c>
      <c r="AR5032">
        <v>0</v>
      </c>
      <c r="AS5032">
        <v>85</v>
      </c>
      <c r="AT5032">
        <v>9</v>
      </c>
      <c r="AU5032">
        <v>11</v>
      </c>
      <c r="AV5032">
        <v>4</v>
      </c>
      <c r="AW5032">
        <v>1</v>
      </c>
      <c r="AX5032">
        <v>0</v>
      </c>
      <c r="AY5032">
        <v>51</v>
      </c>
      <c r="AZ5032">
        <v>105</v>
      </c>
      <c r="BA5032">
        <v>56</v>
      </c>
      <c r="BB5032">
        <v>14</v>
      </c>
      <c r="BC5032">
        <v>8</v>
      </c>
      <c r="BD5032">
        <v>6</v>
      </c>
      <c r="BE5032">
        <v>0</v>
      </c>
      <c r="BF5032">
        <v>153</v>
      </c>
      <c r="BG5032">
        <v>4735</v>
      </c>
      <c r="BH5032">
        <v>2</v>
      </c>
      <c r="BI5032">
        <v>39</v>
      </c>
      <c r="BJ5032" s="2">
        <v>45944</v>
      </c>
      <c r="BK5032">
        <v>0</v>
      </c>
      <c r="BL5032" s="3" t="str">
        <f>VLOOKUP(O5032,DropDownList!$H$1:$I$7,2,FALSE)</f>
        <v>2022/23</v>
      </c>
      <c r="BM5032" s="3" t="str">
        <f t="shared" si="79"/>
        <v>SC COURT</v>
      </c>
    </row>
    <row r="5033" spans="1:65" x14ac:dyDescent="0.2">
      <c r="A5033">
        <v>2025</v>
      </c>
      <c r="B5033">
        <v>10</v>
      </c>
      <c r="C5033" t="s">
        <v>231</v>
      </c>
      <c r="D5033" t="s">
        <v>235</v>
      </c>
      <c r="E5033" t="s">
        <v>44</v>
      </c>
      <c r="F5033">
        <v>9703</v>
      </c>
      <c r="G5033" t="s">
        <v>158</v>
      </c>
      <c r="H5033" t="s">
        <v>233</v>
      </c>
      <c r="I5033" t="s">
        <v>234</v>
      </c>
      <c r="J5033" s="1">
        <v>45931</v>
      </c>
      <c r="K5033" t="s">
        <v>253</v>
      </c>
      <c r="L5033">
        <v>3</v>
      </c>
      <c r="M5033" t="s">
        <v>429</v>
      </c>
      <c r="N5033" t="s">
        <v>145</v>
      </c>
      <c r="O5033" t="s">
        <v>156</v>
      </c>
      <c r="P5033" t="s">
        <v>159</v>
      </c>
      <c r="Q5033">
        <v>0</v>
      </c>
      <c r="R5033">
        <v>7</v>
      </c>
      <c r="S5033">
        <v>199524.16</v>
      </c>
      <c r="T5033">
        <v>208.1</v>
      </c>
      <c r="U5033">
        <v>0</v>
      </c>
      <c r="V5033">
        <v>0</v>
      </c>
      <c r="W5033">
        <v>0</v>
      </c>
      <c r="X5033">
        <v>0</v>
      </c>
      <c r="Y5033">
        <v>0</v>
      </c>
      <c r="Z5033">
        <v>0</v>
      </c>
      <c r="AA5033">
        <v>199316.06</v>
      </c>
      <c r="AB5033">
        <v>0</v>
      </c>
      <c r="AC5033">
        <v>0</v>
      </c>
      <c r="AD5033">
        <v>0</v>
      </c>
      <c r="AE5033">
        <v>0</v>
      </c>
      <c r="AF5033">
        <v>6</v>
      </c>
      <c r="AG5033">
        <v>0</v>
      </c>
      <c r="AH5033">
        <v>0</v>
      </c>
      <c r="AI5033">
        <v>0</v>
      </c>
      <c r="AJ5033">
        <v>0</v>
      </c>
      <c r="AK5033">
        <v>0</v>
      </c>
      <c r="AL5033">
        <v>0</v>
      </c>
      <c r="AM5033">
        <v>0</v>
      </c>
      <c r="AN5033">
        <v>0</v>
      </c>
      <c r="AO5033">
        <v>5</v>
      </c>
      <c r="AP5033">
        <v>7</v>
      </c>
      <c r="AQ5033">
        <v>4</v>
      </c>
      <c r="AR5033">
        <v>0</v>
      </c>
      <c r="AS5033">
        <v>0</v>
      </c>
      <c r="AT5033">
        <v>0</v>
      </c>
      <c r="AU5033">
        <v>1</v>
      </c>
      <c r="AV5033">
        <v>0</v>
      </c>
      <c r="AW5033">
        <v>0</v>
      </c>
      <c r="AX5033">
        <v>0</v>
      </c>
      <c r="AY5033">
        <v>0</v>
      </c>
      <c r="AZ5033">
        <v>0</v>
      </c>
      <c r="BA5033">
        <v>0</v>
      </c>
      <c r="BB5033">
        <v>0</v>
      </c>
      <c r="BC5033">
        <v>0</v>
      </c>
      <c r="BD5033">
        <v>0</v>
      </c>
      <c r="BE5033">
        <v>0</v>
      </c>
      <c r="BF5033">
        <v>0</v>
      </c>
      <c r="BG5033">
        <v>0</v>
      </c>
      <c r="BH5033">
        <v>1</v>
      </c>
      <c r="BI5033">
        <v>0</v>
      </c>
      <c r="BJ5033" s="2">
        <v>45944</v>
      </c>
      <c r="BK5033">
        <v>0</v>
      </c>
      <c r="BL5033" s="3" t="str">
        <f>VLOOKUP(O5033,DropDownList!$H$1:$I$7,2,FALSE)</f>
        <v>2023/24</v>
      </c>
      <c r="BM5033" s="3" t="str">
        <f t="shared" si="79"/>
        <v>CONF</v>
      </c>
    </row>
    <row r="5034" spans="1:65" x14ac:dyDescent="0.2">
      <c r="A5034">
        <v>2025</v>
      </c>
      <c r="B5034">
        <v>10</v>
      </c>
      <c r="C5034" t="s">
        <v>231</v>
      </c>
      <c r="D5034" t="s">
        <v>235</v>
      </c>
      <c r="E5034" t="s">
        <v>44</v>
      </c>
      <c r="F5034">
        <v>9703</v>
      </c>
      <c r="G5034" t="s">
        <v>158</v>
      </c>
      <c r="H5034" t="s">
        <v>233</v>
      </c>
      <c r="I5034" t="s">
        <v>234</v>
      </c>
      <c r="J5034" s="1">
        <v>45931</v>
      </c>
      <c r="K5034" t="s">
        <v>253</v>
      </c>
      <c r="L5034">
        <v>3</v>
      </c>
      <c r="M5034" t="s">
        <v>429</v>
      </c>
      <c r="N5034" t="s">
        <v>145</v>
      </c>
      <c r="O5034" t="s">
        <v>156</v>
      </c>
      <c r="P5034" t="s">
        <v>161</v>
      </c>
      <c r="Q5034">
        <v>240.33</v>
      </c>
      <c r="R5034">
        <v>103</v>
      </c>
      <c r="S5034">
        <v>2570</v>
      </c>
      <c r="T5034">
        <v>10</v>
      </c>
      <c r="U5034">
        <v>35</v>
      </c>
      <c r="V5034">
        <v>6</v>
      </c>
      <c r="W5034">
        <v>140</v>
      </c>
      <c r="X5034">
        <v>140</v>
      </c>
      <c r="Y5034">
        <v>0</v>
      </c>
      <c r="Z5034">
        <v>0</v>
      </c>
      <c r="AA5034">
        <v>2319.67</v>
      </c>
      <c r="AB5034">
        <v>0</v>
      </c>
      <c r="AC5034">
        <v>0</v>
      </c>
      <c r="AD5034">
        <v>6</v>
      </c>
      <c r="AE5034">
        <v>0</v>
      </c>
      <c r="AF5034">
        <v>90</v>
      </c>
      <c r="AG5034">
        <v>1</v>
      </c>
      <c r="AH5034">
        <v>1</v>
      </c>
      <c r="AI5034">
        <v>11</v>
      </c>
      <c r="AJ5034">
        <v>0</v>
      </c>
      <c r="AK5034">
        <v>0</v>
      </c>
      <c r="AL5034">
        <v>0</v>
      </c>
      <c r="AM5034">
        <v>0</v>
      </c>
      <c r="AN5034">
        <v>0</v>
      </c>
      <c r="AO5034">
        <v>69</v>
      </c>
      <c r="AP5034">
        <v>243</v>
      </c>
      <c r="AQ5034">
        <v>69</v>
      </c>
      <c r="AR5034">
        <v>0</v>
      </c>
      <c r="AS5034">
        <v>26</v>
      </c>
      <c r="AT5034">
        <v>11</v>
      </c>
      <c r="AU5034">
        <v>7</v>
      </c>
      <c r="AV5034">
        <v>3</v>
      </c>
      <c r="AW5034">
        <v>1</v>
      </c>
      <c r="AX5034">
        <v>0</v>
      </c>
      <c r="AY5034">
        <v>30</v>
      </c>
      <c r="AZ5034">
        <v>49</v>
      </c>
      <c r="BA5034">
        <v>20</v>
      </c>
      <c r="BB5034">
        <v>4</v>
      </c>
      <c r="BC5034">
        <v>1</v>
      </c>
      <c r="BD5034">
        <v>4</v>
      </c>
      <c r="BE5034">
        <v>0</v>
      </c>
      <c r="BF5034">
        <v>101</v>
      </c>
      <c r="BG5034">
        <v>240</v>
      </c>
      <c r="BH5034">
        <v>0</v>
      </c>
      <c r="BI5034">
        <v>34</v>
      </c>
      <c r="BJ5034" s="2">
        <v>45944</v>
      </c>
      <c r="BK5034">
        <v>0</v>
      </c>
      <c r="BL5034" s="3" t="str">
        <f>VLOOKUP(O5034,DropDownList!$H$1:$I$7,2,FALSE)</f>
        <v>2023/24</v>
      </c>
      <c r="BM5034" s="3" t="str">
        <f t="shared" si="79"/>
        <v>VSUR</v>
      </c>
    </row>
    <row r="5035" spans="1:65" x14ac:dyDescent="0.2">
      <c r="A5035">
        <v>2025</v>
      </c>
      <c r="B5035">
        <v>10</v>
      </c>
      <c r="C5035" t="s">
        <v>231</v>
      </c>
      <c r="D5035" t="s">
        <v>235</v>
      </c>
      <c r="E5035" t="s">
        <v>44</v>
      </c>
      <c r="F5035">
        <v>9703</v>
      </c>
      <c r="G5035" t="s">
        <v>158</v>
      </c>
      <c r="H5035" t="s">
        <v>233</v>
      </c>
      <c r="I5035" t="s">
        <v>234</v>
      </c>
      <c r="J5035" s="1">
        <v>45931</v>
      </c>
      <c r="K5035" t="s">
        <v>253</v>
      </c>
      <c r="L5035">
        <v>3</v>
      </c>
      <c r="M5035" t="s">
        <v>429</v>
      </c>
      <c r="N5035" t="s">
        <v>145</v>
      </c>
      <c r="O5035" t="s">
        <v>147</v>
      </c>
      <c r="P5035" t="s">
        <v>160</v>
      </c>
      <c r="Q5035">
        <v>23711.759999999998</v>
      </c>
      <c r="R5035">
        <v>123</v>
      </c>
      <c r="S5035">
        <v>63505</v>
      </c>
      <c r="T5035">
        <v>880.66</v>
      </c>
      <c r="U5035">
        <v>63</v>
      </c>
      <c r="V5035">
        <v>31</v>
      </c>
      <c r="W5035">
        <v>9815</v>
      </c>
      <c r="X5035">
        <v>14315</v>
      </c>
      <c r="Y5035">
        <v>0</v>
      </c>
      <c r="Z5035">
        <v>0</v>
      </c>
      <c r="AA5035">
        <v>38912.58</v>
      </c>
      <c r="AB5035">
        <v>2327.0700000000002</v>
      </c>
      <c r="AC5035">
        <v>34080.51</v>
      </c>
      <c r="AD5035">
        <v>10</v>
      </c>
      <c r="AE5035">
        <v>21</v>
      </c>
      <c r="AF5035">
        <v>57</v>
      </c>
      <c r="AG5035">
        <v>46</v>
      </c>
      <c r="AH5035">
        <v>2</v>
      </c>
      <c r="AI5035">
        <v>17</v>
      </c>
      <c r="AJ5035">
        <v>0</v>
      </c>
      <c r="AK5035">
        <v>0</v>
      </c>
      <c r="AL5035">
        <v>0</v>
      </c>
      <c r="AM5035">
        <v>0</v>
      </c>
      <c r="AN5035">
        <v>0</v>
      </c>
      <c r="AO5035">
        <v>78</v>
      </c>
      <c r="AP5035">
        <v>203</v>
      </c>
      <c r="AQ5035">
        <v>76</v>
      </c>
      <c r="AR5035">
        <v>1</v>
      </c>
      <c r="AS5035">
        <v>14</v>
      </c>
      <c r="AT5035">
        <v>1</v>
      </c>
      <c r="AU5035">
        <v>4</v>
      </c>
      <c r="AV5035">
        <v>3</v>
      </c>
      <c r="AW5035">
        <v>1</v>
      </c>
      <c r="AX5035">
        <v>0</v>
      </c>
      <c r="AY5035">
        <v>28</v>
      </c>
      <c r="AZ5035">
        <v>45</v>
      </c>
      <c r="BA5035">
        <v>13</v>
      </c>
      <c r="BB5035">
        <v>2</v>
      </c>
      <c r="BC5035">
        <v>1</v>
      </c>
      <c r="BD5035">
        <v>4</v>
      </c>
      <c r="BE5035">
        <v>0</v>
      </c>
      <c r="BF5035">
        <v>122</v>
      </c>
      <c r="BG5035">
        <v>8690</v>
      </c>
      <c r="BH5035">
        <v>1</v>
      </c>
      <c r="BI5035">
        <v>62</v>
      </c>
      <c r="BJ5035" s="2">
        <v>45944</v>
      </c>
      <c r="BK5035">
        <v>0</v>
      </c>
      <c r="BL5035" s="3" t="str">
        <f>VLOOKUP(O5035,DropDownList!$H$1:$I$7,2,FALSE)</f>
        <v>2024/25</v>
      </c>
      <c r="BM5035" s="3" t="str">
        <f t="shared" si="79"/>
        <v>SC COURT</v>
      </c>
    </row>
    <row r="5036" spans="1:65" x14ac:dyDescent="0.2">
      <c r="A5036">
        <v>2025</v>
      </c>
      <c r="B5036">
        <v>10</v>
      </c>
      <c r="C5036" t="s">
        <v>231</v>
      </c>
      <c r="D5036" t="s">
        <v>235</v>
      </c>
      <c r="E5036" t="s">
        <v>44</v>
      </c>
      <c r="F5036">
        <v>9703</v>
      </c>
      <c r="G5036" t="s">
        <v>158</v>
      </c>
      <c r="H5036" t="s">
        <v>233</v>
      </c>
      <c r="I5036" t="s">
        <v>234</v>
      </c>
      <c r="J5036" s="1">
        <v>45931</v>
      </c>
      <c r="K5036" t="s">
        <v>253</v>
      </c>
      <c r="L5036">
        <v>3</v>
      </c>
      <c r="M5036" t="s">
        <v>429</v>
      </c>
      <c r="N5036" t="s">
        <v>145</v>
      </c>
      <c r="O5036" t="s">
        <v>149</v>
      </c>
      <c r="P5036" t="s">
        <v>161</v>
      </c>
      <c r="Q5036">
        <v>120</v>
      </c>
      <c r="R5036">
        <v>17</v>
      </c>
      <c r="S5036">
        <v>460</v>
      </c>
      <c r="T5036">
        <v>0</v>
      </c>
      <c r="U5036">
        <v>16</v>
      </c>
      <c r="V5036">
        <v>6</v>
      </c>
      <c r="W5036">
        <v>120</v>
      </c>
      <c r="X5036">
        <v>120</v>
      </c>
      <c r="Y5036">
        <v>0</v>
      </c>
      <c r="Z5036">
        <v>0</v>
      </c>
      <c r="AA5036">
        <v>340</v>
      </c>
      <c r="AB5036">
        <v>0</v>
      </c>
      <c r="AC5036">
        <v>0</v>
      </c>
      <c r="AD5036">
        <v>6</v>
      </c>
      <c r="AE5036">
        <v>0</v>
      </c>
      <c r="AF5036">
        <v>11</v>
      </c>
      <c r="AG5036">
        <v>0</v>
      </c>
      <c r="AH5036">
        <v>0</v>
      </c>
      <c r="AI5036">
        <v>6</v>
      </c>
      <c r="AJ5036">
        <v>0</v>
      </c>
      <c r="AK5036">
        <v>0</v>
      </c>
      <c r="AL5036">
        <v>0</v>
      </c>
      <c r="AM5036">
        <v>0</v>
      </c>
      <c r="AN5036">
        <v>0</v>
      </c>
      <c r="AO5036">
        <v>8</v>
      </c>
      <c r="AP5036">
        <v>11</v>
      </c>
      <c r="AQ5036">
        <v>8</v>
      </c>
      <c r="AR5036">
        <v>0</v>
      </c>
      <c r="AS5036">
        <v>1</v>
      </c>
      <c r="AT5036">
        <v>0</v>
      </c>
      <c r="AU5036">
        <v>0</v>
      </c>
      <c r="AV5036">
        <v>0</v>
      </c>
      <c r="AW5036">
        <v>0</v>
      </c>
      <c r="AX5036">
        <v>0</v>
      </c>
      <c r="AY5036">
        <v>0</v>
      </c>
      <c r="AZ5036">
        <v>0</v>
      </c>
      <c r="BA5036">
        <v>0</v>
      </c>
      <c r="BB5036">
        <v>0</v>
      </c>
      <c r="BC5036">
        <v>0</v>
      </c>
      <c r="BD5036">
        <v>0</v>
      </c>
      <c r="BE5036">
        <v>0</v>
      </c>
      <c r="BF5036">
        <v>17</v>
      </c>
      <c r="BG5036">
        <v>120</v>
      </c>
      <c r="BH5036">
        <v>0</v>
      </c>
      <c r="BI5036">
        <v>15</v>
      </c>
      <c r="BJ5036" s="2">
        <v>45944</v>
      </c>
      <c r="BK5036">
        <v>0</v>
      </c>
      <c r="BL5036" s="3" t="str">
        <f>VLOOKUP(O5036,DropDownList!$H$1:$I$7,2,FALSE)</f>
        <v>2025/26</v>
      </c>
      <c r="BM5036" s="3" t="str">
        <f t="shared" si="79"/>
        <v>VSUR</v>
      </c>
    </row>
    <row r="5037" spans="1:65" x14ac:dyDescent="0.2">
      <c r="A5037">
        <v>2025</v>
      </c>
      <c r="B5037">
        <v>10</v>
      </c>
      <c r="C5037" t="s">
        <v>231</v>
      </c>
      <c r="D5037" t="s">
        <v>235</v>
      </c>
      <c r="E5037" t="s">
        <v>44</v>
      </c>
      <c r="F5037">
        <v>9703</v>
      </c>
      <c r="G5037" t="s">
        <v>158</v>
      </c>
      <c r="H5037" t="s">
        <v>233</v>
      </c>
      <c r="I5037" t="s">
        <v>234</v>
      </c>
      <c r="J5037" s="1">
        <v>45931</v>
      </c>
      <c r="K5037" t="s">
        <v>253</v>
      </c>
      <c r="L5037">
        <v>3</v>
      </c>
      <c r="M5037" t="s">
        <v>429</v>
      </c>
      <c r="N5037" t="s">
        <v>145</v>
      </c>
      <c r="O5037" t="s">
        <v>147</v>
      </c>
      <c r="P5037" t="s">
        <v>161</v>
      </c>
      <c r="Q5037">
        <v>640</v>
      </c>
      <c r="R5037">
        <v>120</v>
      </c>
      <c r="S5037">
        <v>3165</v>
      </c>
      <c r="T5037">
        <v>30</v>
      </c>
      <c r="U5037">
        <v>63</v>
      </c>
      <c r="V5037">
        <v>11</v>
      </c>
      <c r="W5037">
        <v>460</v>
      </c>
      <c r="X5037">
        <v>460</v>
      </c>
      <c r="Y5037">
        <v>0</v>
      </c>
      <c r="Z5037">
        <v>0</v>
      </c>
      <c r="AA5037">
        <v>2495</v>
      </c>
      <c r="AB5037">
        <v>0</v>
      </c>
      <c r="AC5037">
        <v>0</v>
      </c>
      <c r="AD5037">
        <v>11</v>
      </c>
      <c r="AE5037">
        <v>0</v>
      </c>
      <c r="AF5037">
        <v>98</v>
      </c>
      <c r="AG5037">
        <v>0</v>
      </c>
      <c r="AH5037">
        <v>2</v>
      </c>
      <c r="AI5037">
        <v>20</v>
      </c>
      <c r="AJ5037">
        <v>0</v>
      </c>
      <c r="AK5037">
        <v>0</v>
      </c>
      <c r="AL5037">
        <v>0</v>
      </c>
      <c r="AM5037">
        <v>0</v>
      </c>
      <c r="AN5037">
        <v>0</v>
      </c>
      <c r="AO5037">
        <v>76</v>
      </c>
      <c r="AP5037">
        <v>204</v>
      </c>
      <c r="AQ5037">
        <v>75</v>
      </c>
      <c r="AR5037">
        <v>0</v>
      </c>
      <c r="AS5037">
        <v>14</v>
      </c>
      <c r="AT5037">
        <v>1</v>
      </c>
      <c r="AU5037">
        <v>4</v>
      </c>
      <c r="AV5037">
        <v>3</v>
      </c>
      <c r="AW5037">
        <v>1</v>
      </c>
      <c r="AX5037">
        <v>0</v>
      </c>
      <c r="AY5037">
        <v>29</v>
      </c>
      <c r="AZ5037">
        <v>46</v>
      </c>
      <c r="BA5037">
        <v>13</v>
      </c>
      <c r="BB5037">
        <v>2</v>
      </c>
      <c r="BC5037">
        <v>1</v>
      </c>
      <c r="BD5037">
        <v>4</v>
      </c>
      <c r="BE5037">
        <v>0</v>
      </c>
      <c r="BF5037">
        <v>119</v>
      </c>
      <c r="BG5037">
        <v>640</v>
      </c>
      <c r="BH5037">
        <v>0</v>
      </c>
      <c r="BI5037">
        <v>62</v>
      </c>
      <c r="BJ5037" s="2">
        <v>45944</v>
      </c>
      <c r="BK5037">
        <v>0</v>
      </c>
      <c r="BL5037" s="3" t="str">
        <f>VLOOKUP(O5037,DropDownList!$H$1:$I$7,2,FALSE)</f>
        <v>2024/25</v>
      </c>
      <c r="BM5037" s="3" t="str">
        <f t="shared" si="79"/>
        <v>VSUR</v>
      </c>
    </row>
    <row r="5038" spans="1:65" x14ac:dyDescent="0.2">
      <c r="A5038">
        <v>2025</v>
      </c>
      <c r="B5038">
        <v>10</v>
      </c>
      <c r="C5038" t="s">
        <v>231</v>
      </c>
      <c r="D5038" t="s">
        <v>235</v>
      </c>
      <c r="E5038" t="s">
        <v>44</v>
      </c>
      <c r="F5038">
        <v>9703</v>
      </c>
      <c r="G5038" t="s">
        <v>158</v>
      </c>
      <c r="H5038" t="s">
        <v>233</v>
      </c>
      <c r="I5038" t="s">
        <v>234</v>
      </c>
      <c r="J5038" s="1">
        <v>45931</v>
      </c>
      <c r="K5038" t="s">
        <v>253</v>
      </c>
      <c r="L5038">
        <v>3</v>
      </c>
      <c r="M5038" t="s">
        <v>429</v>
      </c>
      <c r="N5038" t="s">
        <v>145</v>
      </c>
      <c r="O5038" t="s">
        <v>156</v>
      </c>
      <c r="P5038" t="s">
        <v>160</v>
      </c>
      <c r="Q5038">
        <v>11144.45</v>
      </c>
      <c r="R5038">
        <v>116</v>
      </c>
      <c r="S5038">
        <v>59035</v>
      </c>
      <c r="T5038">
        <v>6490</v>
      </c>
      <c r="U5038">
        <v>37</v>
      </c>
      <c r="V5038">
        <v>14</v>
      </c>
      <c r="W5038">
        <v>5170</v>
      </c>
      <c r="X5038">
        <v>5180</v>
      </c>
      <c r="Y5038">
        <v>0</v>
      </c>
      <c r="Z5038">
        <v>0</v>
      </c>
      <c r="AA5038">
        <v>41400.550000000003</v>
      </c>
      <c r="AB5038">
        <v>2240</v>
      </c>
      <c r="AC5038">
        <v>36830.879999999997</v>
      </c>
      <c r="AD5038">
        <v>7</v>
      </c>
      <c r="AE5038">
        <v>7</v>
      </c>
      <c r="AF5038">
        <v>69</v>
      </c>
      <c r="AG5038">
        <v>25</v>
      </c>
      <c r="AH5038">
        <v>8</v>
      </c>
      <c r="AI5038">
        <v>12</v>
      </c>
      <c r="AJ5038">
        <v>0</v>
      </c>
      <c r="AK5038">
        <v>0</v>
      </c>
      <c r="AL5038">
        <v>0</v>
      </c>
      <c r="AM5038">
        <v>0</v>
      </c>
      <c r="AN5038">
        <v>0</v>
      </c>
      <c r="AO5038">
        <v>78</v>
      </c>
      <c r="AP5038">
        <v>261</v>
      </c>
      <c r="AQ5038">
        <v>70</v>
      </c>
      <c r="AR5038">
        <v>0</v>
      </c>
      <c r="AS5038">
        <v>28</v>
      </c>
      <c r="AT5038">
        <v>11</v>
      </c>
      <c r="AU5038">
        <v>7</v>
      </c>
      <c r="AV5038">
        <v>3</v>
      </c>
      <c r="AW5038">
        <v>8</v>
      </c>
      <c r="AX5038">
        <v>0</v>
      </c>
      <c r="AY5038">
        <v>32</v>
      </c>
      <c r="AZ5038">
        <v>50</v>
      </c>
      <c r="BA5038">
        <v>21</v>
      </c>
      <c r="BB5038">
        <v>7</v>
      </c>
      <c r="BC5038">
        <v>1</v>
      </c>
      <c r="BD5038">
        <v>5</v>
      </c>
      <c r="BE5038">
        <v>0</v>
      </c>
      <c r="BF5038">
        <v>107</v>
      </c>
      <c r="BG5038">
        <v>5340</v>
      </c>
      <c r="BH5038">
        <v>2</v>
      </c>
      <c r="BI5038">
        <v>36</v>
      </c>
      <c r="BJ5038" s="2">
        <v>45944</v>
      </c>
      <c r="BK5038">
        <v>0</v>
      </c>
      <c r="BL5038" s="3" t="str">
        <f>VLOOKUP(O5038,DropDownList!$H$1:$I$7,2,FALSE)</f>
        <v>2023/24</v>
      </c>
      <c r="BM5038" s="3" t="str">
        <f t="shared" si="79"/>
        <v>SC COURT</v>
      </c>
    </row>
    <row r="5039" spans="1:65" x14ac:dyDescent="0.2">
      <c r="A5039">
        <v>2025</v>
      </c>
      <c r="B5039">
        <v>10</v>
      </c>
      <c r="C5039" t="s">
        <v>231</v>
      </c>
      <c r="D5039" t="s">
        <v>235</v>
      </c>
      <c r="E5039" t="s">
        <v>44</v>
      </c>
      <c r="F5039">
        <v>9703</v>
      </c>
      <c r="G5039" t="s">
        <v>158</v>
      </c>
      <c r="H5039" t="s">
        <v>233</v>
      </c>
      <c r="I5039" t="s">
        <v>234</v>
      </c>
      <c r="J5039" s="1">
        <v>45931</v>
      </c>
      <c r="K5039" t="s">
        <v>253</v>
      </c>
      <c r="L5039">
        <v>3</v>
      </c>
      <c r="M5039" t="s">
        <v>429</v>
      </c>
      <c r="N5039" t="s">
        <v>145</v>
      </c>
      <c r="O5039" t="s">
        <v>155</v>
      </c>
      <c r="P5039" t="s">
        <v>159</v>
      </c>
      <c r="Q5039">
        <v>0</v>
      </c>
      <c r="R5039">
        <v>5</v>
      </c>
      <c r="S5039">
        <v>51562.62</v>
      </c>
      <c r="T5039">
        <v>849.21</v>
      </c>
      <c r="U5039">
        <v>0</v>
      </c>
      <c r="V5039">
        <v>0</v>
      </c>
      <c r="W5039">
        <v>0</v>
      </c>
      <c r="X5039">
        <v>0</v>
      </c>
      <c r="Y5039">
        <v>0</v>
      </c>
      <c r="Z5039">
        <v>0</v>
      </c>
      <c r="AA5039">
        <v>50713.41</v>
      </c>
      <c r="AB5039">
        <v>0</v>
      </c>
      <c r="AC5039">
        <v>0</v>
      </c>
      <c r="AD5039">
        <v>0</v>
      </c>
      <c r="AE5039">
        <v>0</v>
      </c>
      <c r="AF5039">
        <v>2</v>
      </c>
      <c r="AG5039">
        <v>0</v>
      </c>
      <c r="AH5039">
        <v>0</v>
      </c>
      <c r="AI5039">
        <v>0</v>
      </c>
      <c r="AJ5039">
        <v>0</v>
      </c>
      <c r="AK5039">
        <v>0</v>
      </c>
      <c r="AL5039">
        <v>0</v>
      </c>
      <c r="AM5039">
        <v>0</v>
      </c>
      <c r="AN5039">
        <v>0</v>
      </c>
      <c r="AO5039">
        <v>4</v>
      </c>
      <c r="AP5039">
        <v>8</v>
      </c>
      <c r="AQ5039">
        <v>4</v>
      </c>
      <c r="AR5039">
        <v>1</v>
      </c>
      <c r="AS5039">
        <v>0</v>
      </c>
      <c r="AT5039">
        <v>0</v>
      </c>
      <c r="AU5039">
        <v>2</v>
      </c>
      <c r="AV5039">
        <v>0</v>
      </c>
      <c r="AW5039">
        <v>0</v>
      </c>
      <c r="AX5039">
        <v>0</v>
      </c>
      <c r="AY5039">
        <v>0</v>
      </c>
      <c r="AZ5039">
        <v>0</v>
      </c>
      <c r="BA5039">
        <v>0</v>
      </c>
      <c r="BB5039">
        <v>0</v>
      </c>
      <c r="BC5039">
        <v>0</v>
      </c>
      <c r="BD5039">
        <v>0</v>
      </c>
      <c r="BE5039">
        <v>0</v>
      </c>
      <c r="BF5039">
        <v>0</v>
      </c>
      <c r="BG5039">
        <v>0</v>
      </c>
      <c r="BH5039">
        <v>3</v>
      </c>
      <c r="BI5039">
        <v>0</v>
      </c>
      <c r="BJ5039" s="2">
        <v>45944</v>
      </c>
      <c r="BK5039">
        <v>0</v>
      </c>
      <c r="BL5039" s="3" t="str">
        <f>VLOOKUP(O5039,DropDownList!$H$1:$I$7,2,FALSE)</f>
        <v>2022/23</v>
      </c>
      <c r="BM5039" s="3" t="str">
        <f t="shared" si="79"/>
        <v>CONF</v>
      </c>
    </row>
    <row r="5040" spans="1:65" x14ac:dyDescent="0.2">
      <c r="A5040">
        <v>2025</v>
      </c>
      <c r="B5040">
        <v>10</v>
      </c>
      <c r="C5040" t="s">
        <v>231</v>
      </c>
      <c r="D5040" t="s">
        <v>235</v>
      </c>
      <c r="E5040" t="s">
        <v>44</v>
      </c>
      <c r="F5040">
        <v>9703</v>
      </c>
      <c r="G5040" t="s">
        <v>158</v>
      </c>
      <c r="H5040" t="s">
        <v>233</v>
      </c>
      <c r="I5040" t="s">
        <v>234</v>
      </c>
      <c r="J5040" s="1">
        <v>45931</v>
      </c>
      <c r="K5040" t="s">
        <v>253</v>
      </c>
      <c r="L5040">
        <v>3</v>
      </c>
      <c r="M5040" t="s">
        <v>429</v>
      </c>
      <c r="N5040" t="s">
        <v>145</v>
      </c>
      <c r="O5040" t="s">
        <v>147</v>
      </c>
      <c r="P5040" t="s">
        <v>159</v>
      </c>
      <c r="Q5040">
        <v>0</v>
      </c>
      <c r="R5040">
        <v>3</v>
      </c>
      <c r="S5040">
        <v>13063.91</v>
      </c>
      <c r="T5040">
        <v>0</v>
      </c>
      <c r="U5040">
        <v>1</v>
      </c>
      <c r="V5040">
        <v>0</v>
      </c>
      <c r="W5040">
        <v>0</v>
      </c>
      <c r="X5040">
        <v>0</v>
      </c>
      <c r="Y5040">
        <v>0</v>
      </c>
      <c r="Z5040">
        <v>0</v>
      </c>
      <c r="AA5040">
        <v>13063.91</v>
      </c>
      <c r="AB5040">
        <v>0</v>
      </c>
      <c r="AC5040">
        <v>0</v>
      </c>
      <c r="AD5040">
        <v>0</v>
      </c>
      <c r="AE5040">
        <v>0</v>
      </c>
      <c r="AF5040">
        <v>3</v>
      </c>
      <c r="AG5040">
        <v>0</v>
      </c>
      <c r="AH5040">
        <v>0</v>
      </c>
      <c r="AI5040">
        <v>0</v>
      </c>
      <c r="AJ5040">
        <v>0</v>
      </c>
      <c r="AK5040">
        <v>0</v>
      </c>
      <c r="AL5040">
        <v>0</v>
      </c>
      <c r="AM5040">
        <v>0</v>
      </c>
      <c r="AN5040">
        <v>0</v>
      </c>
      <c r="AO5040">
        <v>2</v>
      </c>
      <c r="AP5040">
        <v>2</v>
      </c>
      <c r="AQ5040">
        <v>2</v>
      </c>
      <c r="AR5040">
        <v>0</v>
      </c>
      <c r="AS5040">
        <v>0</v>
      </c>
      <c r="AT5040">
        <v>0</v>
      </c>
      <c r="AU5040">
        <v>0</v>
      </c>
      <c r="AV5040">
        <v>0</v>
      </c>
      <c r="AW5040">
        <v>0</v>
      </c>
      <c r="AX5040">
        <v>0</v>
      </c>
      <c r="AY5040">
        <v>0</v>
      </c>
      <c r="AZ5040">
        <v>0</v>
      </c>
      <c r="BA5040">
        <v>0</v>
      </c>
      <c r="BB5040">
        <v>0</v>
      </c>
      <c r="BC5040">
        <v>0</v>
      </c>
      <c r="BD5040">
        <v>0</v>
      </c>
      <c r="BE5040">
        <v>0</v>
      </c>
      <c r="BF5040">
        <v>0</v>
      </c>
      <c r="BG5040">
        <v>0</v>
      </c>
      <c r="BH5040">
        <v>0</v>
      </c>
      <c r="BI5040">
        <v>0</v>
      </c>
      <c r="BJ5040" s="2">
        <v>45944</v>
      </c>
      <c r="BK5040">
        <v>0</v>
      </c>
      <c r="BL5040" s="3" t="str">
        <f>VLOOKUP(O5040,DropDownList!$H$1:$I$7,2,FALSE)</f>
        <v>2024/25</v>
      </c>
      <c r="BM5040" s="3" t="str">
        <f t="shared" si="79"/>
        <v>CONF</v>
      </c>
    </row>
    <row r="5041" spans="1:65" x14ac:dyDescent="0.2">
      <c r="A5041">
        <v>2025</v>
      </c>
      <c r="B5041">
        <v>10</v>
      </c>
      <c r="C5041" t="s">
        <v>231</v>
      </c>
      <c r="D5041" t="s">
        <v>235</v>
      </c>
      <c r="E5041" t="s">
        <v>44</v>
      </c>
      <c r="F5041">
        <v>9703</v>
      </c>
      <c r="G5041" t="s">
        <v>158</v>
      </c>
      <c r="H5041" t="s">
        <v>233</v>
      </c>
      <c r="I5041" t="s">
        <v>234</v>
      </c>
      <c r="J5041" s="1">
        <v>45931</v>
      </c>
      <c r="K5041" t="s">
        <v>253</v>
      </c>
      <c r="L5041">
        <v>3</v>
      </c>
      <c r="M5041" t="s">
        <v>429</v>
      </c>
      <c r="N5041" t="s">
        <v>145</v>
      </c>
      <c r="O5041" t="s">
        <v>155</v>
      </c>
      <c r="P5041" t="s">
        <v>161</v>
      </c>
      <c r="Q5041">
        <v>282.23</v>
      </c>
      <c r="R5041">
        <v>142</v>
      </c>
      <c r="S5041">
        <v>3710</v>
      </c>
      <c r="T5041">
        <v>40</v>
      </c>
      <c r="U5041">
        <v>34</v>
      </c>
      <c r="V5041">
        <v>6</v>
      </c>
      <c r="W5041">
        <v>126.24</v>
      </c>
      <c r="X5041">
        <v>126.24</v>
      </c>
      <c r="Y5041">
        <v>0</v>
      </c>
      <c r="Z5041">
        <v>0</v>
      </c>
      <c r="AA5041">
        <v>3387.77</v>
      </c>
      <c r="AB5041">
        <v>0</v>
      </c>
      <c r="AC5041">
        <v>0</v>
      </c>
      <c r="AD5041">
        <v>5</v>
      </c>
      <c r="AE5041">
        <v>1</v>
      </c>
      <c r="AF5041">
        <v>126</v>
      </c>
      <c r="AG5041">
        <v>3</v>
      </c>
      <c r="AH5041">
        <v>3</v>
      </c>
      <c r="AI5041">
        <v>10</v>
      </c>
      <c r="AJ5041">
        <v>0</v>
      </c>
      <c r="AK5041">
        <v>0</v>
      </c>
      <c r="AL5041">
        <v>0</v>
      </c>
      <c r="AM5041">
        <v>0</v>
      </c>
      <c r="AN5041">
        <v>0</v>
      </c>
      <c r="AO5041">
        <v>88</v>
      </c>
      <c r="AP5041">
        <v>434</v>
      </c>
      <c r="AQ5041">
        <v>94</v>
      </c>
      <c r="AR5041">
        <v>0</v>
      </c>
      <c r="AS5041">
        <v>83</v>
      </c>
      <c r="AT5041">
        <v>9</v>
      </c>
      <c r="AU5041">
        <v>11</v>
      </c>
      <c r="AV5041">
        <v>4</v>
      </c>
      <c r="AW5041">
        <v>1</v>
      </c>
      <c r="AX5041">
        <v>0</v>
      </c>
      <c r="AY5041">
        <v>42</v>
      </c>
      <c r="AZ5041">
        <v>89</v>
      </c>
      <c r="BA5041">
        <v>49</v>
      </c>
      <c r="BB5041">
        <v>15</v>
      </c>
      <c r="BC5041">
        <v>8</v>
      </c>
      <c r="BD5041">
        <v>6</v>
      </c>
      <c r="BE5041">
        <v>0</v>
      </c>
      <c r="BF5041">
        <v>140</v>
      </c>
      <c r="BG5041">
        <v>220</v>
      </c>
      <c r="BH5041">
        <v>0</v>
      </c>
      <c r="BI5041">
        <v>34</v>
      </c>
      <c r="BJ5041" s="2">
        <v>45944</v>
      </c>
      <c r="BK5041">
        <v>0</v>
      </c>
      <c r="BL5041" s="3" t="str">
        <f>VLOOKUP(O5041,DropDownList!$H$1:$I$7,2,FALSE)</f>
        <v>2022/23</v>
      </c>
      <c r="BM5041" s="3" t="str">
        <f t="shared" si="79"/>
        <v>VSUR</v>
      </c>
    </row>
    <row r="5042" spans="1:65" x14ac:dyDescent="0.2">
      <c r="A5042">
        <v>2025</v>
      </c>
      <c r="B5042">
        <v>10</v>
      </c>
      <c r="C5042" t="s">
        <v>231</v>
      </c>
      <c r="D5042" t="s">
        <v>235</v>
      </c>
      <c r="E5042" t="s">
        <v>44</v>
      </c>
      <c r="F5042">
        <v>9703</v>
      </c>
      <c r="G5042" t="s">
        <v>158</v>
      </c>
      <c r="H5042" t="s">
        <v>233</v>
      </c>
      <c r="I5042" t="s">
        <v>234</v>
      </c>
      <c r="J5042" s="1">
        <v>45931</v>
      </c>
      <c r="K5042" t="s">
        <v>253</v>
      </c>
      <c r="L5042">
        <v>3</v>
      </c>
      <c r="M5042" t="s">
        <v>429</v>
      </c>
      <c r="N5042" t="s">
        <v>145</v>
      </c>
      <c r="O5042" t="s">
        <v>149</v>
      </c>
      <c r="P5042" t="s">
        <v>160</v>
      </c>
      <c r="Q5042">
        <v>5090</v>
      </c>
      <c r="R5042">
        <v>18</v>
      </c>
      <c r="S5042">
        <v>9940</v>
      </c>
      <c r="T5042">
        <v>0</v>
      </c>
      <c r="U5042">
        <v>16</v>
      </c>
      <c r="V5042">
        <v>7</v>
      </c>
      <c r="W5042">
        <v>1150</v>
      </c>
      <c r="X5042">
        <v>2740</v>
      </c>
      <c r="Y5042">
        <v>0</v>
      </c>
      <c r="Z5042">
        <v>0</v>
      </c>
      <c r="AA5042">
        <v>4850</v>
      </c>
      <c r="AB5042">
        <v>450</v>
      </c>
      <c r="AC5042">
        <v>4060</v>
      </c>
      <c r="AD5042">
        <v>5</v>
      </c>
      <c r="AE5042">
        <v>2</v>
      </c>
      <c r="AF5042">
        <v>2</v>
      </c>
      <c r="AG5042">
        <v>11</v>
      </c>
      <c r="AH5042">
        <v>0</v>
      </c>
      <c r="AI5042">
        <v>5</v>
      </c>
      <c r="AJ5042">
        <v>0</v>
      </c>
      <c r="AK5042">
        <v>0</v>
      </c>
      <c r="AL5042">
        <v>0</v>
      </c>
      <c r="AM5042">
        <v>0</v>
      </c>
      <c r="AN5042">
        <v>0</v>
      </c>
      <c r="AO5042">
        <v>8</v>
      </c>
      <c r="AP5042">
        <v>11</v>
      </c>
      <c r="AQ5042">
        <v>8</v>
      </c>
      <c r="AR5042">
        <v>0</v>
      </c>
      <c r="AS5042">
        <v>1</v>
      </c>
      <c r="AT5042">
        <v>0</v>
      </c>
      <c r="AU5042">
        <v>0</v>
      </c>
      <c r="AV5042">
        <v>0</v>
      </c>
      <c r="AW5042">
        <v>0</v>
      </c>
      <c r="AX5042">
        <v>0</v>
      </c>
      <c r="AY5042">
        <v>0</v>
      </c>
      <c r="AZ5042">
        <v>0</v>
      </c>
      <c r="BA5042">
        <v>0</v>
      </c>
      <c r="BB5042">
        <v>0</v>
      </c>
      <c r="BC5042">
        <v>0</v>
      </c>
      <c r="BD5042">
        <v>0</v>
      </c>
      <c r="BE5042">
        <v>0</v>
      </c>
      <c r="BF5042">
        <v>18</v>
      </c>
      <c r="BG5042">
        <v>2020</v>
      </c>
      <c r="BH5042">
        <v>0</v>
      </c>
      <c r="BI5042">
        <v>15</v>
      </c>
      <c r="BJ5042" s="2">
        <v>45944</v>
      </c>
      <c r="BK5042">
        <v>0</v>
      </c>
      <c r="BL5042" s="3" t="str">
        <f>VLOOKUP(O5042,DropDownList!$H$1:$I$7,2,FALSE)</f>
        <v>2025/26</v>
      </c>
      <c r="BM5042" s="3" t="str">
        <f t="shared" si="79"/>
        <v>SC COURT</v>
      </c>
    </row>
    <row r="5043" spans="1:65" x14ac:dyDescent="0.2">
      <c r="A5043">
        <v>2025</v>
      </c>
      <c r="B5043">
        <v>10</v>
      </c>
      <c r="C5043" t="s">
        <v>231</v>
      </c>
      <c r="D5043" t="s">
        <v>236</v>
      </c>
      <c r="E5043" t="s">
        <v>45</v>
      </c>
      <c r="F5043">
        <v>9256</v>
      </c>
      <c r="G5043" t="s">
        <v>141</v>
      </c>
      <c r="H5043" t="s">
        <v>237</v>
      </c>
      <c r="I5043" t="s">
        <v>237</v>
      </c>
      <c r="J5043" s="1">
        <v>45931</v>
      </c>
      <c r="K5043" t="s">
        <v>253</v>
      </c>
      <c r="L5043">
        <v>3</v>
      </c>
      <c r="M5043" t="s">
        <v>429</v>
      </c>
      <c r="N5043" t="s">
        <v>145</v>
      </c>
      <c r="O5043" t="s">
        <v>147</v>
      </c>
      <c r="P5043" t="s">
        <v>152</v>
      </c>
      <c r="Q5043">
        <v>0</v>
      </c>
      <c r="R5043">
        <v>71</v>
      </c>
      <c r="S5043">
        <v>2840</v>
      </c>
      <c r="T5043">
        <v>920</v>
      </c>
      <c r="U5043">
        <v>0</v>
      </c>
      <c r="V5043">
        <v>0</v>
      </c>
      <c r="W5043">
        <v>0</v>
      </c>
      <c r="X5043">
        <v>0</v>
      </c>
      <c r="Y5043">
        <v>0</v>
      </c>
      <c r="Z5043">
        <v>0</v>
      </c>
      <c r="AA5043">
        <v>1920</v>
      </c>
      <c r="AB5043">
        <v>0</v>
      </c>
      <c r="AC5043">
        <v>1920</v>
      </c>
      <c r="AD5043">
        <v>0</v>
      </c>
      <c r="AE5043">
        <v>0</v>
      </c>
      <c r="AF5043">
        <v>48</v>
      </c>
      <c r="AG5043">
        <v>0</v>
      </c>
      <c r="AH5043">
        <v>23</v>
      </c>
      <c r="AI5043">
        <v>0</v>
      </c>
      <c r="AJ5043">
        <v>0</v>
      </c>
      <c r="AK5043">
        <v>0</v>
      </c>
      <c r="AL5043">
        <v>0</v>
      </c>
      <c r="AM5043">
        <v>0</v>
      </c>
      <c r="AN5043">
        <v>0</v>
      </c>
      <c r="AO5043">
        <v>0</v>
      </c>
      <c r="AP5043">
        <v>0</v>
      </c>
      <c r="AQ5043">
        <v>0</v>
      </c>
      <c r="AR5043">
        <v>0</v>
      </c>
      <c r="AS5043">
        <v>0</v>
      </c>
      <c r="AT5043">
        <v>0</v>
      </c>
      <c r="AU5043">
        <v>0</v>
      </c>
      <c r="AV5043">
        <v>0</v>
      </c>
      <c r="AW5043">
        <v>0</v>
      </c>
      <c r="AX5043">
        <v>0</v>
      </c>
      <c r="AY5043">
        <v>0</v>
      </c>
      <c r="AZ5043">
        <v>0</v>
      </c>
      <c r="BA5043">
        <v>0</v>
      </c>
      <c r="BB5043">
        <v>0</v>
      </c>
      <c r="BC5043">
        <v>0</v>
      </c>
      <c r="BD5043">
        <v>0</v>
      </c>
      <c r="BE5043">
        <v>0</v>
      </c>
      <c r="BF5043">
        <v>0</v>
      </c>
      <c r="BG5043">
        <v>0</v>
      </c>
      <c r="BH5043">
        <v>0</v>
      </c>
      <c r="BI5043">
        <v>0</v>
      </c>
      <c r="BJ5043" s="2">
        <v>45944</v>
      </c>
      <c r="BK5043">
        <v>0</v>
      </c>
      <c r="BL5043" s="3" t="str">
        <f>VLOOKUP(O5043,DropDownList!$H$1:$I$7,2,FALSE)</f>
        <v>2024/25</v>
      </c>
      <c r="BM5043" s="3" t="str">
        <f t="shared" si="79"/>
        <v>PCOA</v>
      </c>
    </row>
    <row r="5044" spans="1:65" x14ac:dyDescent="0.2">
      <c r="A5044">
        <v>2025</v>
      </c>
      <c r="B5044">
        <v>10</v>
      </c>
      <c r="C5044" t="s">
        <v>231</v>
      </c>
      <c r="D5044" t="s">
        <v>236</v>
      </c>
      <c r="E5044" t="s">
        <v>45</v>
      </c>
      <c r="F5044">
        <v>9256</v>
      </c>
      <c r="G5044" t="s">
        <v>141</v>
      </c>
      <c r="H5044" t="s">
        <v>237</v>
      </c>
      <c r="I5044" t="s">
        <v>237</v>
      </c>
      <c r="J5044" s="1">
        <v>45931</v>
      </c>
      <c r="K5044" t="s">
        <v>253</v>
      </c>
      <c r="L5044">
        <v>3</v>
      </c>
      <c r="M5044" t="s">
        <v>429</v>
      </c>
      <c r="N5044" t="s">
        <v>145</v>
      </c>
      <c r="O5044" t="s">
        <v>155</v>
      </c>
      <c r="P5044" t="s">
        <v>154</v>
      </c>
      <c r="Q5044">
        <v>29124.42</v>
      </c>
      <c r="R5044">
        <v>567</v>
      </c>
      <c r="S5044">
        <v>136941.46</v>
      </c>
      <c r="T5044">
        <v>4043.03</v>
      </c>
      <c r="U5044">
        <v>147</v>
      </c>
      <c r="V5044">
        <v>74</v>
      </c>
      <c r="W5044">
        <v>14872.12</v>
      </c>
      <c r="X5044">
        <v>14872.12</v>
      </c>
      <c r="Y5044">
        <v>0</v>
      </c>
      <c r="Z5044">
        <v>0</v>
      </c>
      <c r="AA5044">
        <v>103774.01</v>
      </c>
      <c r="AB5044">
        <v>1220.27</v>
      </c>
      <c r="AC5044">
        <v>95313.36</v>
      </c>
      <c r="AD5044">
        <v>36</v>
      </c>
      <c r="AE5044">
        <v>38</v>
      </c>
      <c r="AF5044">
        <v>401</v>
      </c>
      <c r="AG5044">
        <v>90</v>
      </c>
      <c r="AH5044">
        <v>12</v>
      </c>
      <c r="AI5044">
        <v>57</v>
      </c>
      <c r="AJ5044">
        <v>0</v>
      </c>
      <c r="AK5044">
        <v>0</v>
      </c>
      <c r="AL5044">
        <v>0</v>
      </c>
      <c r="AM5044">
        <v>0</v>
      </c>
      <c r="AN5044">
        <v>0</v>
      </c>
      <c r="AO5044">
        <v>379</v>
      </c>
      <c r="AP5044">
        <v>1880</v>
      </c>
      <c r="AQ5044">
        <v>431</v>
      </c>
      <c r="AR5044">
        <v>0</v>
      </c>
      <c r="AS5044">
        <v>213</v>
      </c>
      <c r="AT5044">
        <v>25</v>
      </c>
      <c r="AU5044">
        <v>23</v>
      </c>
      <c r="AV5044">
        <v>12</v>
      </c>
      <c r="AW5044">
        <v>1</v>
      </c>
      <c r="AX5044">
        <v>0</v>
      </c>
      <c r="AY5044">
        <v>213</v>
      </c>
      <c r="AZ5044">
        <v>457</v>
      </c>
      <c r="BA5044">
        <v>313</v>
      </c>
      <c r="BB5044">
        <v>59</v>
      </c>
      <c r="BC5044">
        <v>35</v>
      </c>
      <c r="BD5044">
        <v>12</v>
      </c>
      <c r="BE5044">
        <v>0</v>
      </c>
      <c r="BF5044">
        <v>561</v>
      </c>
      <c r="BG5044">
        <v>14185</v>
      </c>
      <c r="BH5044">
        <v>7</v>
      </c>
      <c r="BI5044">
        <v>145</v>
      </c>
      <c r="BJ5044" s="2">
        <v>45944</v>
      </c>
      <c r="BK5044">
        <v>1</v>
      </c>
      <c r="BL5044" s="3" t="str">
        <f>VLOOKUP(O5044,DropDownList!$H$1:$I$7,2,FALSE)</f>
        <v>2022/23</v>
      </c>
      <c r="BM5044" s="3" t="str">
        <f t="shared" si="79"/>
        <v>JP COURT</v>
      </c>
    </row>
    <row r="5045" spans="1:65" x14ac:dyDescent="0.2">
      <c r="A5045">
        <v>2025</v>
      </c>
      <c r="B5045">
        <v>10</v>
      </c>
      <c r="C5045" t="s">
        <v>231</v>
      </c>
      <c r="D5045" t="s">
        <v>236</v>
      </c>
      <c r="E5045" t="s">
        <v>45</v>
      </c>
      <c r="F5045">
        <v>9256</v>
      </c>
      <c r="G5045" t="s">
        <v>141</v>
      </c>
      <c r="H5045" t="s">
        <v>237</v>
      </c>
      <c r="I5045" t="s">
        <v>237</v>
      </c>
      <c r="J5045" s="1">
        <v>45931</v>
      </c>
      <c r="K5045" t="s">
        <v>253</v>
      </c>
      <c r="L5045">
        <v>3</v>
      </c>
      <c r="M5045" t="s">
        <v>429</v>
      </c>
      <c r="N5045" t="s">
        <v>145</v>
      </c>
      <c r="O5045" t="s">
        <v>149</v>
      </c>
      <c r="P5045" t="s">
        <v>150</v>
      </c>
      <c r="Q5045">
        <v>13670.95</v>
      </c>
      <c r="R5045">
        <v>149</v>
      </c>
      <c r="S5045">
        <v>23065.58</v>
      </c>
      <c r="T5045">
        <v>3785.85</v>
      </c>
      <c r="U5045">
        <v>89</v>
      </c>
      <c r="V5045">
        <v>84</v>
      </c>
      <c r="W5045">
        <v>9705.02</v>
      </c>
      <c r="X5045">
        <v>12539.76</v>
      </c>
      <c r="Y5045">
        <v>124</v>
      </c>
      <c r="Z5045">
        <v>19279.73</v>
      </c>
      <c r="AA5045">
        <v>5608.78</v>
      </c>
      <c r="AB5045">
        <v>1054.57</v>
      </c>
      <c r="AC5045">
        <v>4554.21</v>
      </c>
      <c r="AD5045">
        <v>74</v>
      </c>
      <c r="AE5045">
        <v>10</v>
      </c>
      <c r="AF5045">
        <v>34</v>
      </c>
      <c r="AG5045">
        <v>12</v>
      </c>
      <c r="AH5045">
        <v>25</v>
      </c>
      <c r="AI5045">
        <v>77</v>
      </c>
      <c r="AJ5045">
        <v>20</v>
      </c>
      <c r="AK5045">
        <v>11</v>
      </c>
      <c r="AL5045">
        <v>2</v>
      </c>
      <c r="AM5045">
        <v>12</v>
      </c>
      <c r="AN5045">
        <v>2</v>
      </c>
      <c r="AO5045">
        <v>105</v>
      </c>
      <c r="AP5045">
        <v>122</v>
      </c>
      <c r="AQ5045">
        <v>104</v>
      </c>
      <c r="AR5045">
        <v>4</v>
      </c>
      <c r="AS5045">
        <v>3</v>
      </c>
      <c r="AT5045">
        <v>0</v>
      </c>
      <c r="AU5045">
        <v>0</v>
      </c>
      <c r="AV5045">
        <v>0</v>
      </c>
      <c r="AW5045">
        <v>0</v>
      </c>
      <c r="AX5045">
        <v>0</v>
      </c>
      <c r="AY5045">
        <v>2</v>
      </c>
      <c r="AZ5045">
        <v>4</v>
      </c>
      <c r="BA5045">
        <v>1</v>
      </c>
      <c r="BB5045">
        <v>1</v>
      </c>
      <c r="BC5045">
        <v>0</v>
      </c>
      <c r="BD5045">
        <v>1</v>
      </c>
      <c r="BE5045">
        <v>0</v>
      </c>
      <c r="BF5045">
        <v>103</v>
      </c>
      <c r="BG5045">
        <v>11366.05</v>
      </c>
      <c r="BH5045">
        <v>1</v>
      </c>
      <c r="BI5045">
        <v>88</v>
      </c>
      <c r="BJ5045" s="2">
        <v>45944</v>
      </c>
      <c r="BK5045">
        <v>0</v>
      </c>
      <c r="BL5045" s="3" t="str">
        <f>VLOOKUP(O5045,DropDownList!$H$1:$I$7,2,FALSE)</f>
        <v>2025/26</v>
      </c>
      <c r="BM5045" s="3" t="str">
        <f t="shared" si="79"/>
        <v>FISCAL FINES</v>
      </c>
    </row>
    <row r="5046" spans="1:65" x14ac:dyDescent="0.2">
      <c r="A5046">
        <v>2025</v>
      </c>
      <c r="B5046">
        <v>10</v>
      </c>
      <c r="C5046" t="s">
        <v>231</v>
      </c>
      <c r="D5046" t="s">
        <v>236</v>
      </c>
      <c r="E5046" t="s">
        <v>45</v>
      </c>
      <c r="F5046">
        <v>9256</v>
      </c>
      <c r="G5046" t="s">
        <v>141</v>
      </c>
      <c r="H5046" t="s">
        <v>237</v>
      </c>
      <c r="I5046" t="s">
        <v>237</v>
      </c>
      <c r="J5046" s="1">
        <v>45931</v>
      </c>
      <c r="K5046" t="s">
        <v>253</v>
      </c>
      <c r="L5046">
        <v>3</v>
      </c>
      <c r="M5046" t="s">
        <v>429</v>
      </c>
      <c r="N5046" t="s">
        <v>145</v>
      </c>
      <c r="O5046" t="s">
        <v>147</v>
      </c>
      <c r="P5046" t="s">
        <v>154</v>
      </c>
      <c r="Q5046">
        <v>41240.46</v>
      </c>
      <c r="R5046">
        <v>362</v>
      </c>
      <c r="S5046">
        <v>87532</v>
      </c>
      <c r="T5046">
        <v>1210</v>
      </c>
      <c r="U5046">
        <v>190</v>
      </c>
      <c r="V5046">
        <v>132</v>
      </c>
      <c r="W5046">
        <v>25894.17</v>
      </c>
      <c r="X5046">
        <v>28140.17</v>
      </c>
      <c r="Y5046">
        <v>0</v>
      </c>
      <c r="Z5046">
        <v>0</v>
      </c>
      <c r="AA5046">
        <v>45081.54</v>
      </c>
      <c r="AB5046">
        <v>28.5</v>
      </c>
      <c r="AC5046">
        <v>41260.67</v>
      </c>
      <c r="AD5046">
        <v>77</v>
      </c>
      <c r="AE5046">
        <v>55</v>
      </c>
      <c r="AF5046">
        <v>167</v>
      </c>
      <c r="AG5046">
        <v>96</v>
      </c>
      <c r="AH5046">
        <v>5</v>
      </c>
      <c r="AI5046">
        <v>94</v>
      </c>
      <c r="AJ5046">
        <v>0</v>
      </c>
      <c r="AK5046">
        <v>0</v>
      </c>
      <c r="AL5046">
        <v>0</v>
      </c>
      <c r="AM5046">
        <v>0</v>
      </c>
      <c r="AN5046">
        <v>0</v>
      </c>
      <c r="AO5046">
        <v>262</v>
      </c>
      <c r="AP5046">
        <v>648</v>
      </c>
      <c r="AQ5046">
        <v>263</v>
      </c>
      <c r="AR5046">
        <v>0</v>
      </c>
      <c r="AS5046">
        <v>67</v>
      </c>
      <c r="AT5046">
        <v>3</v>
      </c>
      <c r="AU5046">
        <v>2</v>
      </c>
      <c r="AV5046">
        <v>0</v>
      </c>
      <c r="AW5046">
        <v>2</v>
      </c>
      <c r="AX5046">
        <v>0</v>
      </c>
      <c r="AY5046">
        <v>58</v>
      </c>
      <c r="AZ5046">
        <v>131</v>
      </c>
      <c r="BA5046">
        <v>52</v>
      </c>
      <c r="BB5046">
        <v>16</v>
      </c>
      <c r="BC5046">
        <v>12</v>
      </c>
      <c r="BD5046">
        <v>7</v>
      </c>
      <c r="BE5046">
        <v>1</v>
      </c>
      <c r="BF5046">
        <v>360</v>
      </c>
      <c r="BG5046">
        <v>24540.17</v>
      </c>
      <c r="BH5046">
        <v>0</v>
      </c>
      <c r="BI5046">
        <v>190</v>
      </c>
      <c r="BJ5046" s="2">
        <v>45944</v>
      </c>
      <c r="BK5046">
        <v>0</v>
      </c>
      <c r="BL5046" s="3" t="str">
        <f>VLOOKUP(O5046,DropDownList!$H$1:$I$7,2,FALSE)</f>
        <v>2024/25</v>
      </c>
      <c r="BM5046" s="3" t="str">
        <f t="shared" si="79"/>
        <v>JP COURT</v>
      </c>
    </row>
    <row r="5047" spans="1:65" x14ac:dyDescent="0.2">
      <c r="A5047">
        <v>2025</v>
      </c>
      <c r="B5047">
        <v>10</v>
      </c>
      <c r="C5047" t="s">
        <v>231</v>
      </c>
      <c r="D5047" t="s">
        <v>236</v>
      </c>
      <c r="E5047" t="s">
        <v>45</v>
      </c>
      <c r="F5047">
        <v>9256</v>
      </c>
      <c r="G5047" t="s">
        <v>141</v>
      </c>
      <c r="H5047" t="s">
        <v>237</v>
      </c>
      <c r="I5047" t="s">
        <v>237</v>
      </c>
      <c r="J5047" s="1">
        <v>45931</v>
      </c>
      <c r="K5047" t="s">
        <v>253</v>
      </c>
      <c r="L5047">
        <v>3</v>
      </c>
      <c r="M5047" t="s">
        <v>429</v>
      </c>
      <c r="N5047" t="s">
        <v>145</v>
      </c>
      <c r="O5047" t="s">
        <v>155</v>
      </c>
      <c r="P5047" t="s">
        <v>150</v>
      </c>
      <c r="Q5047">
        <v>33517.71</v>
      </c>
      <c r="R5047">
        <v>750</v>
      </c>
      <c r="S5047">
        <v>127920.8</v>
      </c>
      <c r="T5047">
        <v>20864.669999999998</v>
      </c>
      <c r="U5047">
        <v>199</v>
      </c>
      <c r="V5047">
        <v>116</v>
      </c>
      <c r="W5047">
        <v>19361.66</v>
      </c>
      <c r="X5047">
        <v>19361.66</v>
      </c>
      <c r="Y5047">
        <v>618</v>
      </c>
      <c r="Z5047">
        <v>107056.13</v>
      </c>
      <c r="AA5047">
        <v>73538.42</v>
      </c>
      <c r="AB5047">
        <v>25151.91</v>
      </c>
      <c r="AC5047">
        <v>48386.51</v>
      </c>
      <c r="AD5047">
        <v>91</v>
      </c>
      <c r="AE5047">
        <v>25</v>
      </c>
      <c r="AF5047">
        <v>404</v>
      </c>
      <c r="AG5047">
        <v>78</v>
      </c>
      <c r="AH5047">
        <v>132</v>
      </c>
      <c r="AI5047">
        <v>121</v>
      </c>
      <c r="AJ5047">
        <v>100</v>
      </c>
      <c r="AK5047">
        <v>60</v>
      </c>
      <c r="AL5047">
        <v>21</v>
      </c>
      <c r="AM5047">
        <v>41</v>
      </c>
      <c r="AN5047">
        <v>8</v>
      </c>
      <c r="AO5047">
        <v>539</v>
      </c>
      <c r="AP5047">
        <v>2352</v>
      </c>
      <c r="AQ5047">
        <v>568</v>
      </c>
      <c r="AR5047">
        <v>20</v>
      </c>
      <c r="AS5047">
        <v>209</v>
      </c>
      <c r="AT5047">
        <v>36</v>
      </c>
      <c r="AU5047">
        <v>12</v>
      </c>
      <c r="AV5047">
        <v>6</v>
      </c>
      <c r="AW5047">
        <v>0</v>
      </c>
      <c r="AX5047">
        <v>0</v>
      </c>
      <c r="AY5047">
        <v>335</v>
      </c>
      <c r="AZ5047">
        <v>631</v>
      </c>
      <c r="BA5047">
        <v>395</v>
      </c>
      <c r="BB5047">
        <v>39</v>
      </c>
      <c r="BC5047">
        <v>24</v>
      </c>
      <c r="BD5047">
        <v>16</v>
      </c>
      <c r="BE5047">
        <v>0</v>
      </c>
      <c r="BF5047">
        <v>541</v>
      </c>
      <c r="BG5047">
        <v>21209.23</v>
      </c>
      <c r="BH5047">
        <v>15</v>
      </c>
      <c r="BI5047">
        <v>198</v>
      </c>
      <c r="BJ5047" s="2">
        <v>45944</v>
      </c>
      <c r="BK5047">
        <v>0</v>
      </c>
      <c r="BL5047" s="3" t="str">
        <f>VLOOKUP(O5047,DropDownList!$H$1:$I$7,2,FALSE)</f>
        <v>2022/23</v>
      </c>
      <c r="BM5047" s="3" t="str">
        <f t="shared" si="79"/>
        <v>FISCAL FINES</v>
      </c>
    </row>
    <row r="5048" spans="1:65" x14ac:dyDescent="0.2">
      <c r="A5048">
        <v>2025</v>
      </c>
      <c r="B5048">
        <v>10</v>
      </c>
      <c r="C5048" t="s">
        <v>231</v>
      </c>
      <c r="D5048" t="s">
        <v>236</v>
      </c>
      <c r="E5048" t="s">
        <v>45</v>
      </c>
      <c r="F5048">
        <v>9256</v>
      </c>
      <c r="G5048" t="s">
        <v>141</v>
      </c>
      <c r="H5048" t="s">
        <v>237</v>
      </c>
      <c r="I5048" t="s">
        <v>237</v>
      </c>
      <c r="J5048" s="1">
        <v>45931</v>
      </c>
      <c r="K5048" t="s">
        <v>253</v>
      </c>
      <c r="L5048">
        <v>3</v>
      </c>
      <c r="M5048" t="s">
        <v>429</v>
      </c>
      <c r="N5048" t="s">
        <v>145</v>
      </c>
      <c r="O5048" t="s">
        <v>156</v>
      </c>
      <c r="P5048" t="s">
        <v>146</v>
      </c>
      <c r="Q5048">
        <v>980</v>
      </c>
      <c r="R5048">
        <v>316</v>
      </c>
      <c r="S5048">
        <v>4930</v>
      </c>
      <c r="T5048">
        <v>10</v>
      </c>
      <c r="U5048">
        <v>105</v>
      </c>
      <c r="V5048">
        <v>33</v>
      </c>
      <c r="W5048">
        <v>680</v>
      </c>
      <c r="X5048">
        <v>680</v>
      </c>
      <c r="Y5048">
        <v>0</v>
      </c>
      <c r="Z5048">
        <v>0</v>
      </c>
      <c r="AA5048">
        <v>3940</v>
      </c>
      <c r="AB5048">
        <v>0</v>
      </c>
      <c r="AC5048">
        <v>0</v>
      </c>
      <c r="AD5048">
        <v>33</v>
      </c>
      <c r="AE5048">
        <v>0</v>
      </c>
      <c r="AF5048">
        <v>263</v>
      </c>
      <c r="AG5048">
        <v>0</v>
      </c>
      <c r="AH5048">
        <v>1</v>
      </c>
      <c r="AI5048">
        <v>52</v>
      </c>
      <c r="AJ5048">
        <v>0</v>
      </c>
      <c r="AK5048">
        <v>0</v>
      </c>
      <c r="AL5048">
        <v>0</v>
      </c>
      <c r="AM5048">
        <v>0</v>
      </c>
      <c r="AN5048">
        <v>0</v>
      </c>
      <c r="AO5048">
        <v>205</v>
      </c>
      <c r="AP5048">
        <v>818</v>
      </c>
      <c r="AQ5048">
        <v>248</v>
      </c>
      <c r="AR5048">
        <v>0</v>
      </c>
      <c r="AS5048">
        <v>118</v>
      </c>
      <c r="AT5048">
        <v>18</v>
      </c>
      <c r="AU5048">
        <v>6</v>
      </c>
      <c r="AV5048">
        <v>3</v>
      </c>
      <c r="AW5048">
        <v>0</v>
      </c>
      <c r="AX5048">
        <v>0</v>
      </c>
      <c r="AY5048">
        <v>84</v>
      </c>
      <c r="AZ5048">
        <v>176</v>
      </c>
      <c r="BA5048">
        <v>111</v>
      </c>
      <c r="BB5048">
        <v>14</v>
      </c>
      <c r="BC5048">
        <v>7</v>
      </c>
      <c r="BD5048">
        <v>6</v>
      </c>
      <c r="BE5048">
        <v>0</v>
      </c>
      <c r="BF5048">
        <v>315</v>
      </c>
      <c r="BG5048">
        <v>980</v>
      </c>
      <c r="BH5048">
        <v>0</v>
      </c>
      <c r="BI5048">
        <v>103</v>
      </c>
      <c r="BJ5048" s="2">
        <v>45944</v>
      </c>
      <c r="BK5048">
        <v>0</v>
      </c>
      <c r="BL5048" s="3" t="str">
        <f>VLOOKUP(O5048,DropDownList!$H$1:$I$7,2,FALSE)</f>
        <v>2023/24</v>
      </c>
      <c r="BM5048" s="3" t="str">
        <f t="shared" si="79"/>
        <v>VSUR</v>
      </c>
    </row>
    <row r="5049" spans="1:65" x14ac:dyDescent="0.2">
      <c r="A5049">
        <v>2025</v>
      </c>
      <c r="B5049">
        <v>10</v>
      </c>
      <c r="C5049" t="s">
        <v>231</v>
      </c>
      <c r="D5049" t="s">
        <v>236</v>
      </c>
      <c r="E5049" t="s">
        <v>45</v>
      </c>
      <c r="F5049">
        <v>9256</v>
      </c>
      <c r="G5049" t="s">
        <v>141</v>
      </c>
      <c r="H5049" t="s">
        <v>237</v>
      </c>
      <c r="I5049" t="s">
        <v>237</v>
      </c>
      <c r="J5049" s="1">
        <v>45931</v>
      </c>
      <c r="K5049" t="s">
        <v>253</v>
      </c>
      <c r="L5049">
        <v>3</v>
      </c>
      <c r="M5049" t="s">
        <v>429</v>
      </c>
      <c r="N5049" t="s">
        <v>145</v>
      </c>
      <c r="O5049" t="s">
        <v>156</v>
      </c>
      <c r="P5049" t="s">
        <v>148</v>
      </c>
      <c r="Q5049">
        <v>300</v>
      </c>
      <c r="R5049">
        <v>17</v>
      </c>
      <c r="S5049">
        <v>1020</v>
      </c>
      <c r="T5049">
        <v>0</v>
      </c>
      <c r="U5049">
        <v>5</v>
      </c>
      <c r="V5049">
        <v>4</v>
      </c>
      <c r="W5049">
        <v>240</v>
      </c>
      <c r="X5049">
        <v>240</v>
      </c>
      <c r="Y5049">
        <v>0</v>
      </c>
      <c r="Z5049">
        <v>0</v>
      </c>
      <c r="AA5049">
        <v>720</v>
      </c>
      <c r="AB5049">
        <v>0</v>
      </c>
      <c r="AC5049">
        <v>720</v>
      </c>
      <c r="AD5049">
        <v>4</v>
      </c>
      <c r="AE5049">
        <v>0</v>
      </c>
      <c r="AF5049">
        <v>12</v>
      </c>
      <c r="AG5049">
        <v>0</v>
      </c>
      <c r="AH5049">
        <v>0</v>
      </c>
      <c r="AI5049">
        <v>5</v>
      </c>
      <c r="AJ5049">
        <v>0</v>
      </c>
      <c r="AK5049">
        <v>0</v>
      </c>
      <c r="AL5049">
        <v>0</v>
      </c>
      <c r="AM5049">
        <v>0</v>
      </c>
      <c r="AN5049">
        <v>0</v>
      </c>
      <c r="AO5049">
        <v>13</v>
      </c>
      <c r="AP5049">
        <v>40</v>
      </c>
      <c r="AQ5049">
        <v>14</v>
      </c>
      <c r="AR5049">
        <v>0</v>
      </c>
      <c r="AS5049">
        <v>0</v>
      </c>
      <c r="AT5049">
        <v>2</v>
      </c>
      <c r="AU5049">
        <v>0</v>
      </c>
      <c r="AV5049">
        <v>0</v>
      </c>
      <c r="AW5049">
        <v>0</v>
      </c>
      <c r="AX5049">
        <v>0</v>
      </c>
      <c r="AY5049">
        <v>6</v>
      </c>
      <c r="AZ5049">
        <v>11</v>
      </c>
      <c r="BA5049">
        <v>7</v>
      </c>
      <c r="BB5049">
        <v>0</v>
      </c>
      <c r="BC5049">
        <v>0</v>
      </c>
      <c r="BD5049">
        <v>0</v>
      </c>
      <c r="BE5049">
        <v>0</v>
      </c>
      <c r="BF5049">
        <v>11</v>
      </c>
      <c r="BG5049">
        <v>300</v>
      </c>
      <c r="BH5049">
        <v>0</v>
      </c>
      <c r="BI5049">
        <v>5</v>
      </c>
      <c r="BJ5049" s="2">
        <v>45944</v>
      </c>
      <c r="BK5049">
        <v>0</v>
      </c>
      <c r="BL5049" s="3" t="str">
        <f>VLOOKUP(O5049,DropDownList!$H$1:$I$7,2,FALSE)</f>
        <v>2023/24</v>
      </c>
      <c r="BM5049" s="3" t="str">
        <f t="shared" si="79"/>
        <v>PRAS</v>
      </c>
    </row>
    <row r="5050" spans="1:65" x14ac:dyDescent="0.2">
      <c r="A5050">
        <v>2025</v>
      </c>
      <c r="B5050">
        <v>10</v>
      </c>
      <c r="C5050" t="s">
        <v>231</v>
      </c>
      <c r="D5050" t="s">
        <v>236</v>
      </c>
      <c r="E5050" t="s">
        <v>45</v>
      </c>
      <c r="F5050">
        <v>9256</v>
      </c>
      <c r="G5050" t="s">
        <v>141</v>
      </c>
      <c r="H5050" t="s">
        <v>237</v>
      </c>
      <c r="I5050" t="s">
        <v>237</v>
      </c>
      <c r="J5050" s="1">
        <v>45931</v>
      </c>
      <c r="K5050" t="s">
        <v>253</v>
      </c>
      <c r="L5050">
        <v>3</v>
      </c>
      <c r="M5050" t="s">
        <v>429</v>
      </c>
      <c r="N5050" t="s">
        <v>145</v>
      </c>
      <c r="O5050" t="s">
        <v>156</v>
      </c>
      <c r="P5050" t="s">
        <v>153</v>
      </c>
      <c r="Q5050">
        <v>0</v>
      </c>
      <c r="R5050">
        <v>1</v>
      </c>
      <c r="S5050">
        <v>45</v>
      </c>
      <c r="T5050">
        <v>0</v>
      </c>
      <c r="U5050">
        <v>0</v>
      </c>
      <c r="V5050">
        <v>0</v>
      </c>
      <c r="W5050">
        <v>0</v>
      </c>
      <c r="X5050">
        <v>0</v>
      </c>
      <c r="Y5050">
        <v>0</v>
      </c>
      <c r="Z5050">
        <v>0</v>
      </c>
      <c r="AA5050">
        <v>45</v>
      </c>
      <c r="AB5050">
        <v>0</v>
      </c>
      <c r="AC5050">
        <v>45</v>
      </c>
      <c r="AD5050">
        <v>0</v>
      </c>
      <c r="AE5050">
        <v>0</v>
      </c>
      <c r="AF5050">
        <v>1</v>
      </c>
      <c r="AG5050">
        <v>0</v>
      </c>
      <c r="AH5050">
        <v>0</v>
      </c>
      <c r="AI5050">
        <v>0</v>
      </c>
      <c r="AJ5050">
        <v>0</v>
      </c>
      <c r="AK5050">
        <v>0</v>
      </c>
      <c r="AL5050">
        <v>0</v>
      </c>
      <c r="AM5050">
        <v>0</v>
      </c>
      <c r="AN5050">
        <v>0</v>
      </c>
      <c r="AO5050">
        <v>0</v>
      </c>
      <c r="AP5050">
        <v>0</v>
      </c>
      <c r="AQ5050">
        <v>0</v>
      </c>
      <c r="AR5050">
        <v>0</v>
      </c>
      <c r="AS5050">
        <v>0</v>
      </c>
      <c r="AT5050">
        <v>0</v>
      </c>
      <c r="AU5050">
        <v>0</v>
      </c>
      <c r="AV5050">
        <v>0</v>
      </c>
      <c r="AW5050">
        <v>0</v>
      </c>
      <c r="AX5050">
        <v>0</v>
      </c>
      <c r="AY5050">
        <v>0</v>
      </c>
      <c r="AZ5050">
        <v>0</v>
      </c>
      <c r="BA5050">
        <v>0</v>
      </c>
      <c r="BB5050">
        <v>0</v>
      </c>
      <c r="BC5050">
        <v>0</v>
      </c>
      <c r="BD5050">
        <v>0</v>
      </c>
      <c r="BE5050">
        <v>0</v>
      </c>
      <c r="BF5050">
        <v>0</v>
      </c>
      <c r="BG5050">
        <v>0</v>
      </c>
      <c r="BH5050">
        <v>0</v>
      </c>
      <c r="BI5050">
        <v>0</v>
      </c>
      <c r="BJ5050" s="2">
        <v>45944</v>
      </c>
      <c r="BK5050">
        <v>0</v>
      </c>
      <c r="BL5050" s="3" t="str">
        <f>VLOOKUP(O5050,DropDownList!$H$1:$I$7,2,FALSE)</f>
        <v>2023/24</v>
      </c>
      <c r="BM5050" s="3" t="str">
        <f t="shared" si="79"/>
        <v>PREG</v>
      </c>
    </row>
    <row r="5051" spans="1:65" x14ac:dyDescent="0.2">
      <c r="A5051">
        <v>2025</v>
      </c>
      <c r="B5051">
        <v>10</v>
      </c>
      <c r="C5051" t="s">
        <v>231</v>
      </c>
      <c r="D5051" t="s">
        <v>236</v>
      </c>
      <c r="E5051" t="s">
        <v>45</v>
      </c>
      <c r="F5051">
        <v>9256</v>
      </c>
      <c r="G5051" t="s">
        <v>141</v>
      </c>
      <c r="H5051" t="s">
        <v>237</v>
      </c>
      <c r="I5051" t="s">
        <v>237</v>
      </c>
      <c r="J5051" s="1">
        <v>45931</v>
      </c>
      <c r="K5051" t="s">
        <v>253</v>
      </c>
      <c r="L5051">
        <v>3</v>
      </c>
      <c r="M5051" t="s">
        <v>429</v>
      </c>
      <c r="N5051" t="s">
        <v>145</v>
      </c>
      <c r="O5051" t="s">
        <v>147</v>
      </c>
      <c r="P5051" t="s">
        <v>150</v>
      </c>
      <c r="Q5051">
        <v>55734.82</v>
      </c>
      <c r="R5051">
        <v>520</v>
      </c>
      <c r="S5051">
        <v>90563.37</v>
      </c>
      <c r="T5051">
        <v>7695.4</v>
      </c>
      <c r="U5051">
        <v>326</v>
      </c>
      <c r="V5051">
        <v>235</v>
      </c>
      <c r="W5051">
        <v>36799.43</v>
      </c>
      <c r="X5051">
        <v>40012.129999999997</v>
      </c>
      <c r="Y5051">
        <v>475</v>
      </c>
      <c r="Z5051">
        <v>82867.97</v>
      </c>
      <c r="AA5051">
        <v>27133.15</v>
      </c>
      <c r="AB5051">
        <v>10106.27</v>
      </c>
      <c r="AC5051">
        <v>17026.88</v>
      </c>
      <c r="AD5051">
        <v>201</v>
      </c>
      <c r="AE5051">
        <v>34</v>
      </c>
      <c r="AF5051">
        <v>149</v>
      </c>
      <c r="AG5051">
        <v>81</v>
      </c>
      <c r="AH5051">
        <v>45</v>
      </c>
      <c r="AI5051">
        <v>245</v>
      </c>
      <c r="AJ5051">
        <v>62</v>
      </c>
      <c r="AK5051">
        <v>37</v>
      </c>
      <c r="AL5051">
        <v>3</v>
      </c>
      <c r="AM5051">
        <v>21</v>
      </c>
      <c r="AN5051">
        <v>4</v>
      </c>
      <c r="AO5051">
        <v>388</v>
      </c>
      <c r="AP5051">
        <v>954</v>
      </c>
      <c r="AQ5051">
        <v>394</v>
      </c>
      <c r="AR5051">
        <v>5</v>
      </c>
      <c r="AS5051">
        <v>73</v>
      </c>
      <c r="AT5051">
        <v>4</v>
      </c>
      <c r="AU5051">
        <v>1</v>
      </c>
      <c r="AV5051">
        <v>0</v>
      </c>
      <c r="AW5051">
        <v>0</v>
      </c>
      <c r="AX5051">
        <v>0</v>
      </c>
      <c r="AY5051">
        <v>103</v>
      </c>
      <c r="AZ5051">
        <v>228</v>
      </c>
      <c r="BA5051">
        <v>87</v>
      </c>
      <c r="BB5051">
        <v>7</v>
      </c>
      <c r="BC5051">
        <v>3</v>
      </c>
      <c r="BD5051">
        <v>5</v>
      </c>
      <c r="BE5051">
        <v>0</v>
      </c>
      <c r="BF5051">
        <v>387</v>
      </c>
      <c r="BG5051">
        <v>42609.51</v>
      </c>
      <c r="BH5051">
        <v>0</v>
      </c>
      <c r="BI5051">
        <v>326</v>
      </c>
      <c r="BJ5051" s="2">
        <v>45944</v>
      </c>
      <c r="BK5051">
        <v>0</v>
      </c>
      <c r="BL5051" s="3" t="str">
        <f>VLOOKUP(O5051,DropDownList!$H$1:$I$7,2,FALSE)</f>
        <v>2024/25</v>
      </c>
      <c r="BM5051" s="3" t="str">
        <f t="shared" si="79"/>
        <v>FISCAL FINES</v>
      </c>
    </row>
    <row r="5052" spans="1:65" x14ac:dyDescent="0.2">
      <c r="A5052">
        <v>2025</v>
      </c>
      <c r="B5052">
        <v>10</v>
      </c>
      <c r="C5052" t="s">
        <v>231</v>
      </c>
      <c r="D5052" t="s">
        <v>236</v>
      </c>
      <c r="E5052" t="s">
        <v>45</v>
      </c>
      <c r="F5052">
        <v>9256</v>
      </c>
      <c r="G5052" t="s">
        <v>141</v>
      </c>
      <c r="H5052" t="s">
        <v>237</v>
      </c>
      <c r="I5052" t="s">
        <v>237</v>
      </c>
      <c r="J5052" s="1">
        <v>45931</v>
      </c>
      <c r="K5052" t="s">
        <v>253</v>
      </c>
      <c r="L5052">
        <v>3</v>
      </c>
      <c r="M5052" t="s">
        <v>429</v>
      </c>
      <c r="N5052" t="s">
        <v>145</v>
      </c>
      <c r="O5052" t="s">
        <v>149</v>
      </c>
      <c r="P5052" t="s">
        <v>146</v>
      </c>
      <c r="Q5052">
        <v>440</v>
      </c>
      <c r="R5052">
        <v>89</v>
      </c>
      <c r="S5052">
        <v>1280</v>
      </c>
      <c r="T5052">
        <v>0</v>
      </c>
      <c r="U5052">
        <v>48</v>
      </c>
      <c r="V5052">
        <v>26</v>
      </c>
      <c r="W5052">
        <v>400</v>
      </c>
      <c r="X5052">
        <v>400</v>
      </c>
      <c r="Y5052">
        <v>0</v>
      </c>
      <c r="Z5052">
        <v>0</v>
      </c>
      <c r="AA5052">
        <v>840</v>
      </c>
      <c r="AB5052">
        <v>0</v>
      </c>
      <c r="AC5052">
        <v>0</v>
      </c>
      <c r="AD5052">
        <v>25</v>
      </c>
      <c r="AE5052">
        <v>1</v>
      </c>
      <c r="AF5052">
        <v>61</v>
      </c>
      <c r="AG5052">
        <v>1</v>
      </c>
      <c r="AH5052">
        <v>0</v>
      </c>
      <c r="AI5052">
        <v>27</v>
      </c>
      <c r="AJ5052">
        <v>0</v>
      </c>
      <c r="AK5052">
        <v>0</v>
      </c>
      <c r="AL5052">
        <v>0</v>
      </c>
      <c r="AM5052">
        <v>0</v>
      </c>
      <c r="AN5052">
        <v>0</v>
      </c>
      <c r="AO5052">
        <v>51</v>
      </c>
      <c r="AP5052">
        <v>61</v>
      </c>
      <c r="AQ5052">
        <v>50</v>
      </c>
      <c r="AR5052">
        <v>0</v>
      </c>
      <c r="AS5052">
        <v>1</v>
      </c>
      <c r="AT5052">
        <v>0</v>
      </c>
      <c r="AU5052">
        <v>0</v>
      </c>
      <c r="AV5052">
        <v>0</v>
      </c>
      <c r="AW5052">
        <v>0</v>
      </c>
      <c r="AX5052">
        <v>0</v>
      </c>
      <c r="AY5052">
        <v>2</v>
      </c>
      <c r="AZ5052">
        <v>3</v>
      </c>
      <c r="BA5052">
        <v>1</v>
      </c>
      <c r="BB5052">
        <v>1</v>
      </c>
      <c r="BC5052">
        <v>0</v>
      </c>
      <c r="BD5052">
        <v>1</v>
      </c>
      <c r="BE5052">
        <v>0</v>
      </c>
      <c r="BF5052">
        <v>89</v>
      </c>
      <c r="BG5052">
        <v>430</v>
      </c>
      <c r="BH5052">
        <v>0</v>
      </c>
      <c r="BI5052">
        <v>48</v>
      </c>
      <c r="BJ5052" s="2">
        <v>45944</v>
      </c>
      <c r="BK5052">
        <v>0</v>
      </c>
      <c r="BL5052" s="3" t="str">
        <f>VLOOKUP(O5052,DropDownList!$H$1:$I$7,2,FALSE)</f>
        <v>2025/26</v>
      </c>
      <c r="BM5052" s="3" t="str">
        <f t="shared" si="79"/>
        <v>VSUR</v>
      </c>
    </row>
    <row r="5053" spans="1:65" x14ac:dyDescent="0.2">
      <c r="A5053">
        <v>2025</v>
      </c>
      <c r="B5053">
        <v>10</v>
      </c>
      <c r="C5053" t="s">
        <v>231</v>
      </c>
      <c r="D5053" t="s">
        <v>236</v>
      </c>
      <c r="E5053" t="s">
        <v>45</v>
      </c>
      <c r="F5053">
        <v>9256</v>
      </c>
      <c r="G5053" t="s">
        <v>141</v>
      </c>
      <c r="H5053" t="s">
        <v>237</v>
      </c>
      <c r="I5053" t="s">
        <v>237</v>
      </c>
      <c r="J5053" s="1">
        <v>45931</v>
      </c>
      <c r="K5053" t="s">
        <v>253</v>
      </c>
      <c r="L5053">
        <v>3</v>
      </c>
      <c r="M5053" t="s">
        <v>429</v>
      </c>
      <c r="N5053" t="s">
        <v>145</v>
      </c>
      <c r="O5053" t="s">
        <v>149</v>
      </c>
      <c r="P5053" t="s">
        <v>148</v>
      </c>
      <c r="Q5053">
        <v>180</v>
      </c>
      <c r="R5053">
        <v>6</v>
      </c>
      <c r="S5053">
        <v>360</v>
      </c>
      <c r="T5053">
        <v>120</v>
      </c>
      <c r="U5053">
        <v>3</v>
      </c>
      <c r="V5053">
        <v>3</v>
      </c>
      <c r="W5053">
        <v>180</v>
      </c>
      <c r="X5053">
        <v>180</v>
      </c>
      <c r="Y5053">
        <v>0</v>
      </c>
      <c r="Z5053">
        <v>0</v>
      </c>
      <c r="AA5053">
        <v>60</v>
      </c>
      <c r="AB5053">
        <v>0</v>
      </c>
      <c r="AC5053">
        <v>60</v>
      </c>
      <c r="AD5053">
        <v>3</v>
      </c>
      <c r="AE5053">
        <v>0</v>
      </c>
      <c r="AF5053">
        <v>1</v>
      </c>
      <c r="AG5053">
        <v>0</v>
      </c>
      <c r="AH5053">
        <v>2</v>
      </c>
      <c r="AI5053">
        <v>3</v>
      </c>
      <c r="AJ5053">
        <v>0</v>
      </c>
      <c r="AK5053">
        <v>0</v>
      </c>
      <c r="AL5053">
        <v>0</v>
      </c>
      <c r="AM5053">
        <v>0</v>
      </c>
      <c r="AN5053">
        <v>0</v>
      </c>
      <c r="AO5053">
        <v>3</v>
      </c>
      <c r="AP5053">
        <v>3</v>
      </c>
      <c r="AQ5053">
        <v>3</v>
      </c>
      <c r="AR5053">
        <v>0</v>
      </c>
      <c r="AS5053">
        <v>0</v>
      </c>
      <c r="AT5053">
        <v>0</v>
      </c>
      <c r="AU5053">
        <v>0</v>
      </c>
      <c r="AV5053">
        <v>0</v>
      </c>
      <c r="AW5053">
        <v>0</v>
      </c>
      <c r="AX5053">
        <v>0</v>
      </c>
      <c r="AY5053">
        <v>0</v>
      </c>
      <c r="AZ5053">
        <v>0</v>
      </c>
      <c r="BA5053">
        <v>0</v>
      </c>
      <c r="BB5053">
        <v>0</v>
      </c>
      <c r="BC5053">
        <v>0</v>
      </c>
      <c r="BD5053">
        <v>0</v>
      </c>
      <c r="BE5053">
        <v>0</v>
      </c>
      <c r="BF5053">
        <v>3</v>
      </c>
      <c r="BG5053">
        <v>180</v>
      </c>
      <c r="BH5053">
        <v>0</v>
      </c>
      <c r="BI5053">
        <v>3</v>
      </c>
      <c r="BJ5053" s="2">
        <v>45944</v>
      </c>
      <c r="BK5053">
        <v>0</v>
      </c>
      <c r="BL5053" s="3" t="str">
        <f>VLOOKUP(O5053,DropDownList!$H$1:$I$7,2,FALSE)</f>
        <v>2025/26</v>
      </c>
      <c r="BM5053" s="3" t="str">
        <f t="shared" si="79"/>
        <v>PRAS</v>
      </c>
    </row>
    <row r="5054" spans="1:65" x14ac:dyDescent="0.2">
      <c r="A5054">
        <v>2025</v>
      </c>
      <c r="B5054">
        <v>10</v>
      </c>
      <c r="C5054" t="s">
        <v>231</v>
      </c>
      <c r="D5054" t="s">
        <v>236</v>
      </c>
      <c r="E5054" t="s">
        <v>45</v>
      </c>
      <c r="F5054">
        <v>9256</v>
      </c>
      <c r="G5054" t="s">
        <v>141</v>
      </c>
      <c r="H5054" t="s">
        <v>237</v>
      </c>
      <c r="I5054" t="s">
        <v>237</v>
      </c>
      <c r="J5054" s="1">
        <v>45931</v>
      </c>
      <c r="K5054" t="s">
        <v>253</v>
      </c>
      <c r="L5054">
        <v>3</v>
      </c>
      <c r="M5054" t="s">
        <v>429</v>
      </c>
      <c r="N5054" t="s">
        <v>145</v>
      </c>
      <c r="O5054" t="s">
        <v>149</v>
      </c>
      <c r="P5054" t="s">
        <v>152</v>
      </c>
      <c r="Q5054">
        <v>0</v>
      </c>
      <c r="R5054">
        <v>22</v>
      </c>
      <c r="S5054">
        <v>880</v>
      </c>
      <c r="T5054">
        <v>320</v>
      </c>
      <c r="U5054">
        <v>0</v>
      </c>
      <c r="V5054">
        <v>0</v>
      </c>
      <c r="W5054">
        <v>0</v>
      </c>
      <c r="X5054">
        <v>0</v>
      </c>
      <c r="Y5054">
        <v>0</v>
      </c>
      <c r="Z5054">
        <v>0</v>
      </c>
      <c r="AA5054">
        <v>560</v>
      </c>
      <c r="AB5054">
        <v>0</v>
      </c>
      <c r="AC5054">
        <v>560</v>
      </c>
      <c r="AD5054">
        <v>0</v>
      </c>
      <c r="AE5054">
        <v>0</v>
      </c>
      <c r="AF5054">
        <v>14</v>
      </c>
      <c r="AG5054">
        <v>0</v>
      </c>
      <c r="AH5054">
        <v>8</v>
      </c>
      <c r="AI5054">
        <v>0</v>
      </c>
      <c r="AJ5054">
        <v>0</v>
      </c>
      <c r="AK5054">
        <v>0</v>
      </c>
      <c r="AL5054">
        <v>0</v>
      </c>
      <c r="AM5054">
        <v>0</v>
      </c>
      <c r="AN5054">
        <v>0</v>
      </c>
      <c r="AO5054">
        <v>0</v>
      </c>
      <c r="AP5054">
        <v>0</v>
      </c>
      <c r="AQ5054">
        <v>0</v>
      </c>
      <c r="AR5054">
        <v>0</v>
      </c>
      <c r="AS5054">
        <v>0</v>
      </c>
      <c r="AT5054">
        <v>0</v>
      </c>
      <c r="AU5054">
        <v>0</v>
      </c>
      <c r="AV5054">
        <v>0</v>
      </c>
      <c r="AW5054">
        <v>0</v>
      </c>
      <c r="AX5054">
        <v>0</v>
      </c>
      <c r="AY5054">
        <v>0</v>
      </c>
      <c r="AZ5054">
        <v>0</v>
      </c>
      <c r="BA5054">
        <v>0</v>
      </c>
      <c r="BB5054">
        <v>0</v>
      </c>
      <c r="BC5054">
        <v>0</v>
      </c>
      <c r="BD5054">
        <v>0</v>
      </c>
      <c r="BE5054">
        <v>0</v>
      </c>
      <c r="BF5054">
        <v>0</v>
      </c>
      <c r="BG5054">
        <v>0</v>
      </c>
      <c r="BH5054">
        <v>0</v>
      </c>
      <c r="BI5054">
        <v>0</v>
      </c>
      <c r="BJ5054" s="2">
        <v>45944</v>
      </c>
      <c r="BK5054">
        <v>0</v>
      </c>
      <c r="BL5054" s="3" t="str">
        <f>VLOOKUP(O5054,DropDownList!$H$1:$I$7,2,FALSE)</f>
        <v>2025/26</v>
      </c>
      <c r="BM5054" s="3" t="str">
        <f t="shared" si="79"/>
        <v>PCOA</v>
      </c>
    </row>
    <row r="5055" spans="1:65" x14ac:dyDescent="0.2">
      <c r="A5055">
        <v>2025</v>
      </c>
      <c r="B5055">
        <v>10</v>
      </c>
      <c r="C5055" t="s">
        <v>231</v>
      </c>
      <c r="D5055" t="s">
        <v>236</v>
      </c>
      <c r="E5055" t="s">
        <v>45</v>
      </c>
      <c r="F5055">
        <v>9256</v>
      </c>
      <c r="G5055" t="s">
        <v>141</v>
      </c>
      <c r="H5055" t="s">
        <v>237</v>
      </c>
      <c r="I5055" t="s">
        <v>237</v>
      </c>
      <c r="J5055" s="1">
        <v>45931</v>
      </c>
      <c r="K5055" t="s">
        <v>253</v>
      </c>
      <c r="L5055">
        <v>3</v>
      </c>
      <c r="M5055" t="s">
        <v>429</v>
      </c>
      <c r="N5055" t="s">
        <v>145</v>
      </c>
      <c r="O5055" t="s">
        <v>149</v>
      </c>
      <c r="P5055" t="s">
        <v>154</v>
      </c>
      <c r="Q5055">
        <v>10784.98</v>
      </c>
      <c r="R5055">
        <v>89</v>
      </c>
      <c r="S5055">
        <v>20191.759999999998</v>
      </c>
      <c r="T5055">
        <v>0</v>
      </c>
      <c r="U5055">
        <v>48</v>
      </c>
      <c r="V5055">
        <v>40</v>
      </c>
      <c r="W5055">
        <v>4580</v>
      </c>
      <c r="X5055">
        <v>8610</v>
      </c>
      <c r="Y5055">
        <v>0</v>
      </c>
      <c r="Z5055">
        <v>0</v>
      </c>
      <c r="AA5055">
        <v>9406.7800000000007</v>
      </c>
      <c r="AB5055">
        <v>0</v>
      </c>
      <c r="AC5055">
        <v>8566.7800000000007</v>
      </c>
      <c r="AD5055">
        <v>25</v>
      </c>
      <c r="AE5055">
        <v>15</v>
      </c>
      <c r="AF5055">
        <v>41</v>
      </c>
      <c r="AG5055">
        <v>21</v>
      </c>
      <c r="AH5055">
        <v>0</v>
      </c>
      <c r="AI5055">
        <v>27</v>
      </c>
      <c r="AJ5055">
        <v>0</v>
      </c>
      <c r="AK5055">
        <v>0</v>
      </c>
      <c r="AL5055">
        <v>0</v>
      </c>
      <c r="AM5055">
        <v>0</v>
      </c>
      <c r="AN5055">
        <v>0</v>
      </c>
      <c r="AO5055">
        <v>51</v>
      </c>
      <c r="AP5055">
        <v>61</v>
      </c>
      <c r="AQ5055">
        <v>50</v>
      </c>
      <c r="AR5055">
        <v>0</v>
      </c>
      <c r="AS5055">
        <v>1</v>
      </c>
      <c r="AT5055">
        <v>0</v>
      </c>
      <c r="AU5055">
        <v>0</v>
      </c>
      <c r="AV5055">
        <v>0</v>
      </c>
      <c r="AW5055">
        <v>0</v>
      </c>
      <c r="AX5055">
        <v>0</v>
      </c>
      <c r="AY5055">
        <v>2</v>
      </c>
      <c r="AZ5055">
        <v>3</v>
      </c>
      <c r="BA5055">
        <v>1</v>
      </c>
      <c r="BB5055">
        <v>1</v>
      </c>
      <c r="BC5055">
        <v>0</v>
      </c>
      <c r="BD5055">
        <v>1</v>
      </c>
      <c r="BE5055">
        <v>0</v>
      </c>
      <c r="BF5055">
        <v>89</v>
      </c>
      <c r="BG5055">
        <v>6830</v>
      </c>
      <c r="BH5055">
        <v>0</v>
      </c>
      <c r="BI5055">
        <v>48</v>
      </c>
      <c r="BJ5055" s="2">
        <v>45944</v>
      </c>
      <c r="BK5055">
        <v>0</v>
      </c>
      <c r="BL5055" s="3" t="str">
        <f>VLOOKUP(O5055,DropDownList!$H$1:$I$7,2,FALSE)</f>
        <v>2025/26</v>
      </c>
      <c r="BM5055" s="3" t="str">
        <f t="shared" si="79"/>
        <v>JP COURT</v>
      </c>
    </row>
    <row r="5056" spans="1:65" x14ac:dyDescent="0.2">
      <c r="A5056">
        <v>2025</v>
      </c>
      <c r="B5056">
        <v>10</v>
      </c>
      <c r="C5056" t="s">
        <v>231</v>
      </c>
      <c r="D5056" t="s">
        <v>236</v>
      </c>
      <c r="E5056" t="s">
        <v>45</v>
      </c>
      <c r="F5056">
        <v>9256</v>
      </c>
      <c r="G5056" t="s">
        <v>141</v>
      </c>
      <c r="H5056" t="s">
        <v>237</v>
      </c>
      <c r="I5056" t="s">
        <v>237</v>
      </c>
      <c r="J5056" s="1">
        <v>45931</v>
      </c>
      <c r="K5056" t="s">
        <v>253</v>
      </c>
      <c r="L5056">
        <v>3</v>
      </c>
      <c r="M5056" t="s">
        <v>429</v>
      </c>
      <c r="N5056" t="s">
        <v>145</v>
      </c>
      <c r="O5056" t="s">
        <v>156</v>
      </c>
      <c r="P5056" t="s">
        <v>152</v>
      </c>
      <c r="Q5056">
        <v>0</v>
      </c>
      <c r="R5056">
        <v>62</v>
      </c>
      <c r="S5056">
        <v>2480</v>
      </c>
      <c r="T5056">
        <v>760</v>
      </c>
      <c r="U5056">
        <v>0</v>
      </c>
      <c r="V5056">
        <v>0</v>
      </c>
      <c r="W5056">
        <v>0</v>
      </c>
      <c r="X5056">
        <v>0</v>
      </c>
      <c r="Y5056">
        <v>0</v>
      </c>
      <c r="Z5056">
        <v>0</v>
      </c>
      <c r="AA5056">
        <v>1720</v>
      </c>
      <c r="AB5056">
        <v>0</v>
      </c>
      <c r="AC5056">
        <v>1720</v>
      </c>
      <c r="AD5056">
        <v>0</v>
      </c>
      <c r="AE5056">
        <v>0</v>
      </c>
      <c r="AF5056">
        <v>43</v>
      </c>
      <c r="AG5056">
        <v>0</v>
      </c>
      <c r="AH5056">
        <v>19</v>
      </c>
      <c r="AI5056">
        <v>0</v>
      </c>
      <c r="AJ5056">
        <v>0</v>
      </c>
      <c r="AK5056">
        <v>0</v>
      </c>
      <c r="AL5056">
        <v>0</v>
      </c>
      <c r="AM5056">
        <v>2</v>
      </c>
      <c r="AN5056">
        <v>0</v>
      </c>
      <c r="AO5056">
        <v>0</v>
      </c>
      <c r="AP5056">
        <v>0</v>
      </c>
      <c r="AQ5056">
        <v>0</v>
      </c>
      <c r="AR5056">
        <v>0</v>
      </c>
      <c r="AS5056">
        <v>0</v>
      </c>
      <c r="AT5056">
        <v>0</v>
      </c>
      <c r="AU5056">
        <v>0</v>
      </c>
      <c r="AV5056">
        <v>0</v>
      </c>
      <c r="AW5056">
        <v>0</v>
      </c>
      <c r="AX5056">
        <v>0</v>
      </c>
      <c r="AY5056">
        <v>0</v>
      </c>
      <c r="AZ5056">
        <v>0</v>
      </c>
      <c r="BA5056">
        <v>0</v>
      </c>
      <c r="BB5056">
        <v>0</v>
      </c>
      <c r="BC5056">
        <v>0</v>
      </c>
      <c r="BD5056">
        <v>0</v>
      </c>
      <c r="BE5056">
        <v>0</v>
      </c>
      <c r="BF5056">
        <v>0</v>
      </c>
      <c r="BG5056">
        <v>0</v>
      </c>
      <c r="BH5056">
        <v>0</v>
      </c>
      <c r="BI5056">
        <v>0</v>
      </c>
      <c r="BJ5056" s="2">
        <v>45944</v>
      </c>
      <c r="BK5056">
        <v>0</v>
      </c>
      <c r="BL5056" s="3" t="str">
        <f>VLOOKUP(O5056,DropDownList!$H$1:$I$7,2,FALSE)</f>
        <v>2023/24</v>
      </c>
      <c r="BM5056" s="3" t="str">
        <f t="shared" si="79"/>
        <v>PCOA</v>
      </c>
    </row>
    <row r="5057" spans="1:65" x14ac:dyDescent="0.2">
      <c r="A5057">
        <v>2025</v>
      </c>
      <c r="B5057">
        <v>10</v>
      </c>
      <c r="C5057" t="s">
        <v>231</v>
      </c>
      <c r="D5057" t="s">
        <v>236</v>
      </c>
      <c r="E5057" t="s">
        <v>45</v>
      </c>
      <c r="F5057">
        <v>9256</v>
      </c>
      <c r="G5057" t="s">
        <v>141</v>
      </c>
      <c r="H5057" t="s">
        <v>237</v>
      </c>
      <c r="I5057" t="s">
        <v>237</v>
      </c>
      <c r="J5057" s="1">
        <v>45931</v>
      </c>
      <c r="K5057" t="s">
        <v>253</v>
      </c>
      <c r="L5057">
        <v>3</v>
      </c>
      <c r="M5057" t="s">
        <v>429</v>
      </c>
      <c r="N5057" t="s">
        <v>145</v>
      </c>
      <c r="O5057" t="s">
        <v>156</v>
      </c>
      <c r="P5057" t="s">
        <v>154</v>
      </c>
      <c r="Q5057">
        <v>27537.7</v>
      </c>
      <c r="R5057">
        <v>321</v>
      </c>
      <c r="S5057">
        <v>87562.02</v>
      </c>
      <c r="T5057">
        <v>610.52</v>
      </c>
      <c r="U5057">
        <v>109</v>
      </c>
      <c r="V5057">
        <v>67</v>
      </c>
      <c r="W5057">
        <v>17607.72</v>
      </c>
      <c r="X5057">
        <v>17867.72</v>
      </c>
      <c r="Y5057">
        <v>0</v>
      </c>
      <c r="Z5057">
        <v>0</v>
      </c>
      <c r="AA5057">
        <v>59413.8</v>
      </c>
      <c r="AB5057">
        <v>1923.33</v>
      </c>
      <c r="AC5057">
        <v>53530.47</v>
      </c>
      <c r="AD5057">
        <v>33</v>
      </c>
      <c r="AE5057">
        <v>34</v>
      </c>
      <c r="AF5057">
        <v>206</v>
      </c>
      <c r="AG5057">
        <v>60</v>
      </c>
      <c r="AH5057">
        <v>1</v>
      </c>
      <c r="AI5057">
        <v>49</v>
      </c>
      <c r="AJ5057">
        <v>0</v>
      </c>
      <c r="AK5057">
        <v>0</v>
      </c>
      <c r="AL5057">
        <v>0</v>
      </c>
      <c r="AM5057">
        <v>0</v>
      </c>
      <c r="AN5057">
        <v>0</v>
      </c>
      <c r="AO5057">
        <v>210</v>
      </c>
      <c r="AP5057">
        <v>854</v>
      </c>
      <c r="AQ5057">
        <v>254</v>
      </c>
      <c r="AR5057">
        <v>0</v>
      </c>
      <c r="AS5057">
        <v>120</v>
      </c>
      <c r="AT5057">
        <v>19</v>
      </c>
      <c r="AU5057">
        <v>6</v>
      </c>
      <c r="AV5057">
        <v>3</v>
      </c>
      <c r="AW5057">
        <v>0</v>
      </c>
      <c r="AX5057">
        <v>0</v>
      </c>
      <c r="AY5057">
        <v>87</v>
      </c>
      <c r="AZ5057">
        <v>183</v>
      </c>
      <c r="BA5057">
        <v>118</v>
      </c>
      <c r="BB5057">
        <v>14</v>
      </c>
      <c r="BC5057">
        <v>7</v>
      </c>
      <c r="BD5057">
        <v>7</v>
      </c>
      <c r="BE5057">
        <v>0</v>
      </c>
      <c r="BF5057">
        <v>320</v>
      </c>
      <c r="BG5057">
        <v>16787</v>
      </c>
      <c r="BH5057">
        <v>5</v>
      </c>
      <c r="BI5057">
        <v>107</v>
      </c>
      <c r="BJ5057" s="2">
        <v>45944</v>
      </c>
      <c r="BK5057">
        <v>0</v>
      </c>
      <c r="BL5057" s="3" t="str">
        <f>VLOOKUP(O5057,DropDownList!$H$1:$I$7,2,FALSE)</f>
        <v>2023/24</v>
      </c>
      <c r="BM5057" s="3" t="str">
        <f t="shared" si="79"/>
        <v>JP COURT</v>
      </c>
    </row>
    <row r="5058" spans="1:65" x14ac:dyDescent="0.2">
      <c r="A5058">
        <v>2025</v>
      </c>
      <c r="B5058">
        <v>10</v>
      </c>
      <c r="C5058" t="s">
        <v>231</v>
      </c>
      <c r="D5058" t="s">
        <v>236</v>
      </c>
      <c r="E5058" t="s">
        <v>45</v>
      </c>
      <c r="F5058">
        <v>9256</v>
      </c>
      <c r="G5058" t="s">
        <v>141</v>
      </c>
      <c r="H5058" t="s">
        <v>237</v>
      </c>
      <c r="I5058" t="s">
        <v>237</v>
      </c>
      <c r="J5058" s="1">
        <v>45931</v>
      </c>
      <c r="K5058" t="s">
        <v>253</v>
      </c>
      <c r="L5058">
        <v>3</v>
      </c>
      <c r="M5058" t="s">
        <v>429</v>
      </c>
      <c r="N5058" t="s">
        <v>145</v>
      </c>
      <c r="O5058" t="s">
        <v>156</v>
      </c>
      <c r="P5058" t="s">
        <v>150</v>
      </c>
      <c r="Q5058">
        <v>35934.910000000003</v>
      </c>
      <c r="R5058">
        <v>625</v>
      </c>
      <c r="S5058">
        <v>105237.94</v>
      </c>
      <c r="T5058">
        <v>16018.5</v>
      </c>
      <c r="U5058">
        <v>234</v>
      </c>
      <c r="V5058">
        <v>133</v>
      </c>
      <c r="W5058">
        <v>22618.67</v>
      </c>
      <c r="X5058">
        <v>22687.360000000001</v>
      </c>
      <c r="Y5058">
        <v>545</v>
      </c>
      <c r="Z5058">
        <v>89219.44</v>
      </c>
      <c r="AA5058">
        <v>53284.53</v>
      </c>
      <c r="AB5058">
        <v>15758.06</v>
      </c>
      <c r="AC5058">
        <v>37526.47</v>
      </c>
      <c r="AD5058">
        <v>102</v>
      </c>
      <c r="AE5058">
        <v>31</v>
      </c>
      <c r="AF5058">
        <v>300</v>
      </c>
      <c r="AG5058">
        <v>92</v>
      </c>
      <c r="AH5058">
        <v>80</v>
      </c>
      <c r="AI5058">
        <v>142</v>
      </c>
      <c r="AJ5058">
        <v>74</v>
      </c>
      <c r="AK5058">
        <v>59</v>
      </c>
      <c r="AL5058">
        <v>11</v>
      </c>
      <c r="AM5058">
        <v>29</v>
      </c>
      <c r="AN5058">
        <v>3</v>
      </c>
      <c r="AO5058">
        <v>460</v>
      </c>
      <c r="AP5058">
        <v>1797</v>
      </c>
      <c r="AQ5058">
        <v>523</v>
      </c>
      <c r="AR5058">
        <v>6</v>
      </c>
      <c r="AS5058">
        <v>214</v>
      </c>
      <c r="AT5058">
        <v>44</v>
      </c>
      <c r="AU5058">
        <v>7</v>
      </c>
      <c r="AV5058">
        <v>2</v>
      </c>
      <c r="AW5058">
        <v>0</v>
      </c>
      <c r="AX5058">
        <v>0</v>
      </c>
      <c r="AY5058">
        <v>228</v>
      </c>
      <c r="AZ5058">
        <v>429</v>
      </c>
      <c r="BA5058">
        <v>245</v>
      </c>
      <c r="BB5058">
        <v>36</v>
      </c>
      <c r="BC5058">
        <v>24</v>
      </c>
      <c r="BD5058">
        <v>6</v>
      </c>
      <c r="BE5058">
        <v>0</v>
      </c>
      <c r="BF5058">
        <v>464</v>
      </c>
      <c r="BG5058">
        <v>23816.75</v>
      </c>
      <c r="BH5058">
        <v>11</v>
      </c>
      <c r="BI5058">
        <v>234</v>
      </c>
      <c r="BJ5058" s="2">
        <v>45944</v>
      </c>
      <c r="BK5058">
        <v>0</v>
      </c>
      <c r="BL5058" s="3" t="str">
        <f>VLOOKUP(O5058,DropDownList!$H$1:$I$7,2,FALSE)</f>
        <v>2023/24</v>
      </c>
      <c r="BM5058" s="3" t="str">
        <f t="shared" si="79"/>
        <v>FISCAL FINES</v>
      </c>
    </row>
    <row r="5059" spans="1:65" x14ac:dyDescent="0.2">
      <c r="A5059">
        <v>2025</v>
      </c>
      <c r="B5059">
        <v>10</v>
      </c>
      <c r="C5059" t="s">
        <v>231</v>
      </c>
      <c r="D5059" t="s">
        <v>236</v>
      </c>
      <c r="E5059" t="s">
        <v>45</v>
      </c>
      <c r="F5059">
        <v>9256</v>
      </c>
      <c r="G5059" t="s">
        <v>141</v>
      </c>
      <c r="H5059" t="s">
        <v>237</v>
      </c>
      <c r="I5059" t="s">
        <v>237</v>
      </c>
      <c r="J5059" s="1">
        <v>45931</v>
      </c>
      <c r="K5059" t="s">
        <v>253</v>
      </c>
      <c r="L5059">
        <v>3</v>
      </c>
      <c r="M5059" t="s">
        <v>429</v>
      </c>
      <c r="N5059" t="s">
        <v>145</v>
      </c>
      <c r="O5059" t="s">
        <v>155</v>
      </c>
      <c r="P5059" t="s">
        <v>146</v>
      </c>
      <c r="Q5059">
        <v>839.62</v>
      </c>
      <c r="R5059">
        <v>563</v>
      </c>
      <c r="S5059">
        <v>8240</v>
      </c>
      <c r="T5059">
        <v>190</v>
      </c>
      <c r="U5059">
        <v>144</v>
      </c>
      <c r="V5059">
        <v>38</v>
      </c>
      <c r="W5059">
        <v>530.86</v>
      </c>
      <c r="X5059">
        <v>530.86</v>
      </c>
      <c r="Y5059">
        <v>0</v>
      </c>
      <c r="Z5059">
        <v>0</v>
      </c>
      <c r="AA5059">
        <v>7210.38</v>
      </c>
      <c r="AB5059">
        <v>0</v>
      </c>
      <c r="AC5059">
        <v>0</v>
      </c>
      <c r="AD5059">
        <v>36</v>
      </c>
      <c r="AE5059">
        <v>2</v>
      </c>
      <c r="AF5059">
        <v>491</v>
      </c>
      <c r="AG5059">
        <v>3</v>
      </c>
      <c r="AH5059">
        <v>12</v>
      </c>
      <c r="AI5059">
        <v>57</v>
      </c>
      <c r="AJ5059">
        <v>0</v>
      </c>
      <c r="AK5059">
        <v>0</v>
      </c>
      <c r="AL5059">
        <v>0</v>
      </c>
      <c r="AM5059">
        <v>0</v>
      </c>
      <c r="AN5059">
        <v>0</v>
      </c>
      <c r="AO5059">
        <v>376</v>
      </c>
      <c r="AP5059">
        <v>1872</v>
      </c>
      <c r="AQ5059">
        <v>430</v>
      </c>
      <c r="AR5059">
        <v>0</v>
      </c>
      <c r="AS5059">
        <v>213</v>
      </c>
      <c r="AT5059">
        <v>25</v>
      </c>
      <c r="AU5059">
        <v>23</v>
      </c>
      <c r="AV5059">
        <v>12</v>
      </c>
      <c r="AW5059">
        <v>1</v>
      </c>
      <c r="AX5059">
        <v>0</v>
      </c>
      <c r="AY5059">
        <v>210</v>
      </c>
      <c r="AZ5059">
        <v>455</v>
      </c>
      <c r="BA5059">
        <v>313</v>
      </c>
      <c r="BB5059">
        <v>58</v>
      </c>
      <c r="BC5059">
        <v>35</v>
      </c>
      <c r="BD5059">
        <v>12</v>
      </c>
      <c r="BE5059">
        <v>0</v>
      </c>
      <c r="BF5059">
        <v>557</v>
      </c>
      <c r="BG5059">
        <v>820</v>
      </c>
      <c r="BH5059">
        <v>0</v>
      </c>
      <c r="BI5059">
        <v>142</v>
      </c>
      <c r="BJ5059" s="2">
        <v>45944</v>
      </c>
      <c r="BK5059">
        <v>1</v>
      </c>
      <c r="BL5059" s="3" t="str">
        <f>VLOOKUP(O5059,DropDownList!$H$1:$I$7,2,FALSE)</f>
        <v>2022/23</v>
      </c>
      <c r="BM5059" s="3" t="str">
        <f t="shared" si="79"/>
        <v>VSUR</v>
      </c>
    </row>
    <row r="5060" spans="1:65" x14ac:dyDescent="0.2">
      <c r="A5060">
        <v>2025</v>
      </c>
      <c r="B5060">
        <v>10</v>
      </c>
      <c r="C5060" t="s">
        <v>231</v>
      </c>
      <c r="D5060" t="s">
        <v>236</v>
      </c>
      <c r="E5060" t="s">
        <v>45</v>
      </c>
      <c r="F5060">
        <v>9256</v>
      </c>
      <c r="G5060" t="s">
        <v>141</v>
      </c>
      <c r="H5060" t="s">
        <v>237</v>
      </c>
      <c r="I5060" t="s">
        <v>237</v>
      </c>
      <c r="J5060" s="1">
        <v>45931</v>
      </c>
      <c r="K5060" t="s">
        <v>253</v>
      </c>
      <c r="L5060">
        <v>3</v>
      </c>
      <c r="M5060" t="s">
        <v>429</v>
      </c>
      <c r="N5060" t="s">
        <v>145</v>
      </c>
      <c r="O5060" t="s">
        <v>147</v>
      </c>
      <c r="P5060" t="s">
        <v>146</v>
      </c>
      <c r="Q5060">
        <v>1447.63</v>
      </c>
      <c r="R5060">
        <v>359</v>
      </c>
      <c r="S5060">
        <v>5290</v>
      </c>
      <c r="T5060">
        <v>50</v>
      </c>
      <c r="U5060">
        <v>188</v>
      </c>
      <c r="V5060">
        <v>77</v>
      </c>
      <c r="W5060">
        <v>1150</v>
      </c>
      <c r="X5060">
        <v>1150</v>
      </c>
      <c r="Y5060">
        <v>0</v>
      </c>
      <c r="Z5060">
        <v>0</v>
      </c>
      <c r="AA5060">
        <v>3792.37</v>
      </c>
      <c r="AB5060">
        <v>0</v>
      </c>
      <c r="AC5060">
        <v>0</v>
      </c>
      <c r="AD5060">
        <v>77</v>
      </c>
      <c r="AE5060">
        <v>0</v>
      </c>
      <c r="AF5060">
        <v>260</v>
      </c>
      <c r="AG5060">
        <v>1</v>
      </c>
      <c r="AH5060">
        <v>4</v>
      </c>
      <c r="AI5060">
        <v>94</v>
      </c>
      <c r="AJ5060">
        <v>0</v>
      </c>
      <c r="AK5060">
        <v>0</v>
      </c>
      <c r="AL5060">
        <v>0</v>
      </c>
      <c r="AM5060">
        <v>0</v>
      </c>
      <c r="AN5060">
        <v>0</v>
      </c>
      <c r="AO5060">
        <v>259</v>
      </c>
      <c r="AP5060">
        <v>651</v>
      </c>
      <c r="AQ5060">
        <v>264</v>
      </c>
      <c r="AR5060">
        <v>0</v>
      </c>
      <c r="AS5060">
        <v>69</v>
      </c>
      <c r="AT5060">
        <v>3</v>
      </c>
      <c r="AU5060">
        <v>2</v>
      </c>
      <c r="AV5060">
        <v>0</v>
      </c>
      <c r="AW5060">
        <v>1</v>
      </c>
      <c r="AX5060">
        <v>0</v>
      </c>
      <c r="AY5060">
        <v>57</v>
      </c>
      <c r="AZ5060">
        <v>131</v>
      </c>
      <c r="BA5060">
        <v>53</v>
      </c>
      <c r="BB5060">
        <v>16</v>
      </c>
      <c r="BC5060">
        <v>12</v>
      </c>
      <c r="BD5060">
        <v>7</v>
      </c>
      <c r="BE5060">
        <v>1</v>
      </c>
      <c r="BF5060">
        <v>358</v>
      </c>
      <c r="BG5060">
        <v>1430</v>
      </c>
      <c r="BH5060">
        <v>0</v>
      </c>
      <c r="BI5060">
        <v>188</v>
      </c>
      <c r="BJ5060" s="2">
        <v>45944</v>
      </c>
      <c r="BK5060">
        <v>0</v>
      </c>
      <c r="BL5060" s="3" t="str">
        <f>VLOOKUP(O5060,DropDownList!$H$1:$I$7,2,FALSE)</f>
        <v>2024/25</v>
      </c>
      <c r="BM5060" s="3" t="str">
        <f t="shared" si="79"/>
        <v>VSUR</v>
      </c>
    </row>
    <row r="5061" spans="1:65" x14ac:dyDescent="0.2">
      <c r="A5061">
        <v>2025</v>
      </c>
      <c r="B5061">
        <v>10</v>
      </c>
      <c r="C5061" t="s">
        <v>231</v>
      </c>
      <c r="D5061" t="s">
        <v>236</v>
      </c>
      <c r="E5061" t="s">
        <v>45</v>
      </c>
      <c r="F5061">
        <v>9256</v>
      </c>
      <c r="G5061" t="s">
        <v>141</v>
      </c>
      <c r="H5061" t="s">
        <v>237</v>
      </c>
      <c r="I5061" t="s">
        <v>237</v>
      </c>
      <c r="J5061" s="1">
        <v>45931</v>
      </c>
      <c r="K5061" t="s">
        <v>253</v>
      </c>
      <c r="L5061">
        <v>3</v>
      </c>
      <c r="M5061" t="s">
        <v>429</v>
      </c>
      <c r="N5061" t="s">
        <v>145</v>
      </c>
      <c r="O5061" t="s">
        <v>155</v>
      </c>
      <c r="P5061" t="s">
        <v>151</v>
      </c>
      <c r="Q5061">
        <v>0</v>
      </c>
      <c r="R5061">
        <v>1</v>
      </c>
      <c r="S5061">
        <v>30</v>
      </c>
      <c r="T5061">
        <v>30</v>
      </c>
      <c r="U5061">
        <v>0</v>
      </c>
      <c r="V5061">
        <v>0</v>
      </c>
      <c r="W5061">
        <v>0</v>
      </c>
      <c r="X5061">
        <v>0</v>
      </c>
      <c r="Y5061">
        <v>0</v>
      </c>
      <c r="Z5061">
        <v>0</v>
      </c>
      <c r="AA5061">
        <v>0</v>
      </c>
      <c r="AB5061">
        <v>0</v>
      </c>
      <c r="AC5061">
        <v>0</v>
      </c>
      <c r="AD5061">
        <v>0</v>
      </c>
      <c r="AE5061">
        <v>0</v>
      </c>
      <c r="AF5061">
        <v>0</v>
      </c>
      <c r="AG5061">
        <v>0</v>
      </c>
      <c r="AH5061">
        <v>1</v>
      </c>
      <c r="AI5061">
        <v>0</v>
      </c>
      <c r="AJ5061">
        <v>0</v>
      </c>
      <c r="AK5061">
        <v>0</v>
      </c>
      <c r="AL5061">
        <v>0</v>
      </c>
      <c r="AM5061">
        <v>0</v>
      </c>
      <c r="AN5061">
        <v>0</v>
      </c>
      <c r="AO5061">
        <v>0</v>
      </c>
      <c r="AP5061">
        <v>0</v>
      </c>
      <c r="AQ5061">
        <v>0</v>
      </c>
      <c r="AR5061">
        <v>0</v>
      </c>
      <c r="AS5061">
        <v>0</v>
      </c>
      <c r="AT5061">
        <v>0</v>
      </c>
      <c r="AU5061">
        <v>0</v>
      </c>
      <c r="AV5061">
        <v>0</v>
      </c>
      <c r="AW5061">
        <v>0</v>
      </c>
      <c r="AX5061">
        <v>0</v>
      </c>
      <c r="AY5061">
        <v>0</v>
      </c>
      <c r="AZ5061">
        <v>0</v>
      </c>
      <c r="BA5061">
        <v>0</v>
      </c>
      <c r="BB5061">
        <v>0</v>
      </c>
      <c r="BC5061">
        <v>0</v>
      </c>
      <c r="BD5061">
        <v>0</v>
      </c>
      <c r="BE5061">
        <v>0</v>
      </c>
      <c r="BF5061">
        <v>0</v>
      </c>
      <c r="BG5061">
        <v>0</v>
      </c>
      <c r="BH5061">
        <v>0</v>
      </c>
      <c r="BI5061">
        <v>0</v>
      </c>
      <c r="BJ5061" s="2">
        <v>45944</v>
      </c>
      <c r="BK5061">
        <v>0</v>
      </c>
      <c r="BL5061" s="3" t="str">
        <f>VLOOKUP(O5061,DropDownList!$H$1:$I$7,2,FALSE)</f>
        <v>2022/23</v>
      </c>
      <c r="BM5061" s="3" t="str">
        <f t="shared" si="79"/>
        <v>PCPF</v>
      </c>
    </row>
    <row r="5062" spans="1:65" x14ac:dyDescent="0.2">
      <c r="A5062">
        <v>2025</v>
      </c>
      <c r="B5062">
        <v>10</v>
      </c>
      <c r="C5062" t="s">
        <v>231</v>
      </c>
      <c r="D5062" t="s">
        <v>236</v>
      </c>
      <c r="E5062" t="s">
        <v>45</v>
      </c>
      <c r="F5062">
        <v>9256</v>
      </c>
      <c r="G5062" t="s">
        <v>141</v>
      </c>
      <c r="H5062" t="s">
        <v>237</v>
      </c>
      <c r="I5062" t="s">
        <v>237</v>
      </c>
      <c r="J5062" s="1">
        <v>45931</v>
      </c>
      <c r="K5062" t="s">
        <v>253</v>
      </c>
      <c r="L5062">
        <v>3</v>
      </c>
      <c r="M5062" t="s">
        <v>429</v>
      </c>
      <c r="N5062" t="s">
        <v>145</v>
      </c>
      <c r="O5062" t="s">
        <v>155</v>
      </c>
      <c r="P5062" t="s">
        <v>148</v>
      </c>
      <c r="Q5062">
        <v>120</v>
      </c>
      <c r="R5062">
        <v>12</v>
      </c>
      <c r="S5062">
        <v>720</v>
      </c>
      <c r="T5062">
        <v>60</v>
      </c>
      <c r="U5062">
        <v>2</v>
      </c>
      <c r="V5062">
        <v>2</v>
      </c>
      <c r="W5062">
        <v>120</v>
      </c>
      <c r="X5062">
        <v>120</v>
      </c>
      <c r="Y5062">
        <v>0</v>
      </c>
      <c r="Z5062">
        <v>0</v>
      </c>
      <c r="AA5062">
        <v>540</v>
      </c>
      <c r="AB5062">
        <v>0</v>
      </c>
      <c r="AC5062">
        <v>540</v>
      </c>
      <c r="AD5062">
        <v>2</v>
      </c>
      <c r="AE5062">
        <v>0</v>
      </c>
      <c r="AF5062">
        <v>9</v>
      </c>
      <c r="AG5062">
        <v>0</v>
      </c>
      <c r="AH5062">
        <v>1</v>
      </c>
      <c r="AI5062">
        <v>2</v>
      </c>
      <c r="AJ5062">
        <v>0</v>
      </c>
      <c r="AK5062">
        <v>0</v>
      </c>
      <c r="AL5062">
        <v>0</v>
      </c>
      <c r="AM5062">
        <v>0</v>
      </c>
      <c r="AN5062">
        <v>0</v>
      </c>
      <c r="AO5062">
        <v>7</v>
      </c>
      <c r="AP5062">
        <v>39</v>
      </c>
      <c r="AQ5062">
        <v>8</v>
      </c>
      <c r="AR5062">
        <v>2</v>
      </c>
      <c r="AS5062">
        <v>5</v>
      </c>
      <c r="AT5062">
        <v>2</v>
      </c>
      <c r="AU5062">
        <v>0</v>
      </c>
      <c r="AV5062">
        <v>0</v>
      </c>
      <c r="AW5062">
        <v>0</v>
      </c>
      <c r="AX5062">
        <v>0</v>
      </c>
      <c r="AY5062">
        <v>2</v>
      </c>
      <c r="AZ5062">
        <v>10</v>
      </c>
      <c r="BA5062">
        <v>9</v>
      </c>
      <c r="BB5062">
        <v>0</v>
      </c>
      <c r="BC5062">
        <v>0</v>
      </c>
      <c r="BD5062">
        <v>0</v>
      </c>
      <c r="BE5062">
        <v>0</v>
      </c>
      <c r="BF5062">
        <v>9</v>
      </c>
      <c r="BG5062">
        <v>120</v>
      </c>
      <c r="BH5062">
        <v>0</v>
      </c>
      <c r="BI5062">
        <v>2</v>
      </c>
      <c r="BJ5062" s="2">
        <v>45944</v>
      </c>
      <c r="BK5062">
        <v>0</v>
      </c>
      <c r="BL5062" s="3" t="str">
        <f>VLOOKUP(O5062,DropDownList!$H$1:$I$7,2,FALSE)</f>
        <v>2022/23</v>
      </c>
      <c r="BM5062" s="3" t="str">
        <f t="shared" si="79"/>
        <v>PRAS</v>
      </c>
    </row>
    <row r="5063" spans="1:65" x14ac:dyDescent="0.2">
      <c r="A5063">
        <v>2025</v>
      </c>
      <c r="B5063">
        <v>10</v>
      </c>
      <c r="C5063" t="s">
        <v>231</v>
      </c>
      <c r="D5063" t="s">
        <v>236</v>
      </c>
      <c r="E5063" t="s">
        <v>45</v>
      </c>
      <c r="F5063">
        <v>9256</v>
      </c>
      <c r="G5063" t="s">
        <v>141</v>
      </c>
      <c r="H5063" t="s">
        <v>237</v>
      </c>
      <c r="I5063" t="s">
        <v>237</v>
      </c>
      <c r="J5063" s="1">
        <v>45931</v>
      </c>
      <c r="K5063" t="s">
        <v>253</v>
      </c>
      <c r="L5063">
        <v>3</v>
      </c>
      <c r="M5063" t="s">
        <v>429</v>
      </c>
      <c r="N5063" t="s">
        <v>145</v>
      </c>
      <c r="O5063" t="s">
        <v>155</v>
      </c>
      <c r="P5063" t="s">
        <v>152</v>
      </c>
      <c r="Q5063">
        <v>0</v>
      </c>
      <c r="R5063">
        <v>38</v>
      </c>
      <c r="S5063">
        <v>1520</v>
      </c>
      <c r="T5063">
        <v>680</v>
      </c>
      <c r="U5063">
        <v>0</v>
      </c>
      <c r="V5063">
        <v>0</v>
      </c>
      <c r="W5063">
        <v>0</v>
      </c>
      <c r="X5063">
        <v>0</v>
      </c>
      <c r="Y5063">
        <v>0</v>
      </c>
      <c r="Z5063">
        <v>0</v>
      </c>
      <c r="AA5063">
        <v>840</v>
      </c>
      <c r="AB5063">
        <v>0</v>
      </c>
      <c r="AC5063">
        <v>840</v>
      </c>
      <c r="AD5063">
        <v>0</v>
      </c>
      <c r="AE5063">
        <v>0</v>
      </c>
      <c r="AF5063">
        <v>21</v>
      </c>
      <c r="AG5063">
        <v>0</v>
      </c>
      <c r="AH5063">
        <v>17</v>
      </c>
      <c r="AI5063">
        <v>0</v>
      </c>
      <c r="AJ5063">
        <v>0</v>
      </c>
      <c r="AK5063">
        <v>0</v>
      </c>
      <c r="AL5063">
        <v>0</v>
      </c>
      <c r="AM5063">
        <v>5</v>
      </c>
      <c r="AN5063">
        <v>0</v>
      </c>
      <c r="AO5063">
        <v>0</v>
      </c>
      <c r="AP5063">
        <v>0</v>
      </c>
      <c r="AQ5063">
        <v>0</v>
      </c>
      <c r="AR5063">
        <v>0</v>
      </c>
      <c r="AS5063">
        <v>0</v>
      </c>
      <c r="AT5063">
        <v>0</v>
      </c>
      <c r="AU5063">
        <v>0</v>
      </c>
      <c r="AV5063">
        <v>0</v>
      </c>
      <c r="AW5063">
        <v>0</v>
      </c>
      <c r="AX5063">
        <v>0</v>
      </c>
      <c r="AY5063">
        <v>0</v>
      </c>
      <c r="AZ5063">
        <v>0</v>
      </c>
      <c r="BA5063">
        <v>0</v>
      </c>
      <c r="BB5063">
        <v>0</v>
      </c>
      <c r="BC5063">
        <v>0</v>
      </c>
      <c r="BD5063">
        <v>0</v>
      </c>
      <c r="BE5063">
        <v>0</v>
      </c>
      <c r="BF5063">
        <v>0</v>
      </c>
      <c r="BG5063">
        <v>0</v>
      </c>
      <c r="BH5063">
        <v>0</v>
      </c>
      <c r="BI5063">
        <v>0</v>
      </c>
      <c r="BJ5063" s="2">
        <v>45944</v>
      </c>
      <c r="BK5063">
        <v>0</v>
      </c>
      <c r="BL5063" s="3" t="str">
        <f>VLOOKUP(O5063,DropDownList!$H$1:$I$7,2,FALSE)</f>
        <v>2022/23</v>
      </c>
      <c r="BM5063" s="3" t="str">
        <f t="shared" si="79"/>
        <v>PCOA</v>
      </c>
    </row>
    <row r="5064" spans="1:65" x14ac:dyDescent="0.2">
      <c r="A5064">
        <v>2025</v>
      </c>
      <c r="B5064">
        <v>10</v>
      </c>
      <c r="C5064" t="s">
        <v>231</v>
      </c>
      <c r="D5064" t="s">
        <v>236</v>
      </c>
      <c r="E5064" t="s">
        <v>45</v>
      </c>
      <c r="F5064">
        <v>9256</v>
      </c>
      <c r="G5064" t="s">
        <v>141</v>
      </c>
      <c r="H5064" t="s">
        <v>237</v>
      </c>
      <c r="I5064" t="s">
        <v>237</v>
      </c>
      <c r="J5064" s="1">
        <v>45931</v>
      </c>
      <c r="K5064" t="s">
        <v>253</v>
      </c>
      <c r="L5064">
        <v>3</v>
      </c>
      <c r="M5064" t="s">
        <v>429</v>
      </c>
      <c r="N5064" t="s">
        <v>145</v>
      </c>
      <c r="O5064" t="s">
        <v>147</v>
      </c>
      <c r="P5064" t="s">
        <v>148</v>
      </c>
      <c r="Q5064">
        <v>619.98</v>
      </c>
      <c r="R5064">
        <v>22</v>
      </c>
      <c r="S5064">
        <v>1320</v>
      </c>
      <c r="T5064">
        <v>120</v>
      </c>
      <c r="U5064">
        <v>11</v>
      </c>
      <c r="V5064">
        <v>9</v>
      </c>
      <c r="W5064">
        <v>540</v>
      </c>
      <c r="X5064">
        <v>540</v>
      </c>
      <c r="Y5064">
        <v>0</v>
      </c>
      <c r="Z5064">
        <v>0</v>
      </c>
      <c r="AA5064">
        <v>580.02</v>
      </c>
      <c r="AB5064">
        <v>0</v>
      </c>
      <c r="AC5064">
        <v>580.02</v>
      </c>
      <c r="AD5064">
        <v>9</v>
      </c>
      <c r="AE5064">
        <v>0</v>
      </c>
      <c r="AF5064">
        <v>9</v>
      </c>
      <c r="AG5064">
        <v>1</v>
      </c>
      <c r="AH5064">
        <v>2</v>
      </c>
      <c r="AI5064">
        <v>10</v>
      </c>
      <c r="AJ5064">
        <v>0</v>
      </c>
      <c r="AK5064">
        <v>0</v>
      </c>
      <c r="AL5064">
        <v>0</v>
      </c>
      <c r="AM5064">
        <v>0</v>
      </c>
      <c r="AN5064">
        <v>0</v>
      </c>
      <c r="AO5064">
        <v>16</v>
      </c>
      <c r="AP5064">
        <v>28</v>
      </c>
      <c r="AQ5064">
        <v>16</v>
      </c>
      <c r="AR5064">
        <v>2</v>
      </c>
      <c r="AS5064">
        <v>0</v>
      </c>
      <c r="AT5064">
        <v>0</v>
      </c>
      <c r="AU5064">
        <v>0</v>
      </c>
      <c r="AV5064">
        <v>0</v>
      </c>
      <c r="AW5064">
        <v>0</v>
      </c>
      <c r="AX5064">
        <v>0</v>
      </c>
      <c r="AY5064">
        <v>3</v>
      </c>
      <c r="AZ5064">
        <v>5</v>
      </c>
      <c r="BA5064">
        <v>1</v>
      </c>
      <c r="BB5064">
        <v>0</v>
      </c>
      <c r="BC5064">
        <v>0</v>
      </c>
      <c r="BD5064">
        <v>0</v>
      </c>
      <c r="BE5064">
        <v>0</v>
      </c>
      <c r="BF5064">
        <v>15</v>
      </c>
      <c r="BG5064">
        <v>600</v>
      </c>
      <c r="BH5064">
        <v>0</v>
      </c>
      <c r="BI5064">
        <v>11</v>
      </c>
      <c r="BJ5064" s="2">
        <v>45944</v>
      </c>
      <c r="BK5064">
        <v>0</v>
      </c>
      <c r="BL5064" s="3" t="str">
        <f>VLOOKUP(O5064,DropDownList!$H$1:$I$7,2,FALSE)</f>
        <v>2024/25</v>
      </c>
      <c r="BM5064" s="3" t="str">
        <f t="shared" si="79"/>
        <v>PRAS</v>
      </c>
    </row>
    <row r="5065" spans="1:65" x14ac:dyDescent="0.2">
      <c r="A5065">
        <v>2025</v>
      </c>
      <c r="B5065">
        <v>10</v>
      </c>
      <c r="C5065" t="s">
        <v>231</v>
      </c>
      <c r="D5065" t="s">
        <v>238</v>
      </c>
      <c r="E5065" t="s">
        <v>45</v>
      </c>
      <c r="F5065">
        <v>9726</v>
      </c>
      <c r="G5065" t="s">
        <v>158</v>
      </c>
      <c r="H5065" t="s">
        <v>237</v>
      </c>
      <c r="I5065" t="s">
        <v>237</v>
      </c>
      <c r="J5065" s="1">
        <v>45931</v>
      </c>
      <c r="K5065" t="s">
        <v>253</v>
      </c>
      <c r="L5065">
        <v>3</v>
      </c>
      <c r="M5065" t="s">
        <v>429</v>
      </c>
      <c r="N5065" t="s">
        <v>145</v>
      </c>
      <c r="O5065" t="s">
        <v>147</v>
      </c>
      <c r="P5065" t="s">
        <v>159</v>
      </c>
      <c r="Q5065">
        <v>65191</v>
      </c>
      <c r="R5065">
        <v>11</v>
      </c>
      <c r="S5065">
        <v>144960.71</v>
      </c>
      <c r="T5065">
        <v>0.01</v>
      </c>
      <c r="U5065">
        <v>5</v>
      </c>
      <c r="V5065">
        <v>3</v>
      </c>
      <c r="W5065">
        <v>57447</v>
      </c>
      <c r="X5065">
        <v>65131</v>
      </c>
      <c r="Y5065">
        <v>0</v>
      </c>
      <c r="Z5065">
        <v>0</v>
      </c>
      <c r="AA5065">
        <v>79769.7</v>
      </c>
      <c r="AB5065">
        <v>0</v>
      </c>
      <c r="AC5065">
        <v>0</v>
      </c>
      <c r="AD5065">
        <v>2</v>
      </c>
      <c r="AE5065">
        <v>1</v>
      </c>
      <c r="AF5065">
        <v>5</v>
      </c>
      <c r="AG5065">
        <v>3</v>
      </c>
      <c r="AH5065">
        <v>0</v>
      </c>
      <c r="AI5065">
        <v>2</v>
      </c>
      <c r="AJ5065">
        <v>0</v>
      </c>
      <c r="AK5065">
        <v>0</v>
      </c>
      <c r="AL5065">
        <v>0</v>
      </c>
      <c r="AM5065">
        <v>0</v>
      </c>
      <c r="AN5065">
        <v>0</v>
      </c>
      <c r="AO5065">
        <v>7</v>
      </c>
      <c r="AP5065">
        <v>10</v>
      </c>
      <c r="AQ5065">
        <v>8</v>
      </c>
      <c r="AR5065">
        <v>0</v>
      </c>
      <c r="AS5065">
        <v>0</v>
      </c>
      <c r="AT5065">
        <v>0</v>
      </c>
      <c r="AU5065">
        <v>0</v>
      </c>
      <c r="AV5065">
        <v>0</v>
      </c>
      <c r="AW5065">
        <v>0</v>
      </c>
      <c r="AX5065">
        <v>0</v>
      </c>
      <c r="AY5065">
        <v>0</v>
      </c>
      <c r="AZ5065">
        <v>0</v>
      </c>
      <c r="BA5065">
        <v>0</v>
      </c>
      <c r="BB5065">
        <v>0</v>
      </c>
      <c r="BC5065">
        <v>0</v>
      </c>
      <c r="BD5065">
        <v>0</v>
      </c>
      <c r="BE5065">
        <v>0</v>
      </c>
      <c r="BF5065">
        <v>0</v>
      </c>
      <c r="BG5065">
        <v>47815</v>
      </c>
      <c r="BH5065">
        <v>1</v>
      </c>
      <c r="BI5065">
        <v>0</v>
      </c>
      <c r="BJ5065" s="2">
        <v>45944</v>
      </c>
      <c r="BK5065">
        <v>0</v>
      </c>
      <c r="BL5065" s="3" t="str">
        <f>VLOOKUP(O5065,DropDownList!$H$1:$I$7,2,FALSE)</f>
        <v>2024/25</v>
      </c>
      <c r="BM5065" s="3" t="str">
        <f t="shared" si="79"/>
        <v>CONF</v>
      </c>
    </row>
    <row r="5066" spans="1:65" x14ac:dyDescent="0.2">
      <c r="A5066">
        <v>2025</v>
      </c>
      <c r="B5066">
        <v>10</v>
      </c>
      <c r="C5066" t="s">
        <v>231</v>
      </c>
      <c r="D5066" t="s">
        <v>238</v>
      </c>
      <c r="E5066" t="s">
        <v>45</v>
      </c>
      <c r="F5066">
        <v>9726</v>
      </c>
      <c r="G5066" t="s">
        <v>158</v>
      </c>
      <c r="H5066" t="s">
        <v>237</v>
      </c>
      <c r="I5066" t="s">
        <v>237</v>
      </c>
      <c r="J5066" s="1">
        <v>45931</v>
      </c>
      <c r="K5066" t="s">
        <v>253</v>
      </c>
      <c r="L5066">
        <v>3</v>
      </c>
      <c r="M5066" t="s">
        <v>429</v>
      </c>
      <c r="N5066" t="s">
        <v>145</v>
      </c>
      <c r="O5066" t="s">
        <v>149</v>
      </c>
      <c r="P5066" t="s">
        <v>160</v>
      </c>
      <c r="Q5066">
        <v>33273.29</v>
      </c>
      <c r="R5066">
        <v>136</v>
      </c>
      <c r="S5066">
        <v>57176.29</v>
      </c>
      <c r="T5066">
        <v>3640</v>
      </c>
      <c r="U5066">
        <v>91</v>
      </c>
      <c r="V5066">
        <v>74</v>
      </c>
      <c r="W5066">
        <v>16883</v>
      </c>
      <c r="X5066">
        <v>28617.99</v>
      </c>
      <c r="Y5066">
        <v>0</v>
      </c>
      <c r="Z5066">
        <v>0</v>
      </c>
      <c r="AA5066">
        <v>20263</v>
      </c>
      <c r="AB5066">
        <v>2365</v>
      </c>
      <c r="AC5066">
        <v>16506</v>
      </c>
      <c r="AD5066">
        <v>50</v>
      </c>
      <c r="AE5066">
        <v>24</v>
      </c>
      <c r="AF5066">
        <v>35</v>
      </c>
      <c r="AG5066">
        <v>37</v>
      </c>
      <c r="AH5066">
        <v>10</v>
      </c>
      <c r="AI5066">
        <v>54</v>
      </c>
      <c r="AJ5066">
        <v>0</v>
      </c>
      <c r="AK5066">
        <v>0</v>
      </c>
      <c r="AL5066">
        <v>0</v>
      </c>
      <c r="AM5066">
        <v>0</v>
      </c>
      <c r="AN5066">
        <v>0</v>
      </c>
      <c r="AO5066">
        <v>94</v>
      </c>
      <c r="AP5066">
        <v>121</v>
      </c>
      <c r="AQ5066">
        <v>84</v>
      </c>
      <c r="AR5066">
        <v>5</v>
      </c>
      <c r="AS5066">
        <v>1</v>
      </c>
      <c r="AT5066">
        <v>0</v>
      </c>
      <c r="AU5066">
        <v>0</v>
      </c>
      <c r="AV5066">
        <v>0</v>
      </c>
      <c r="AW5066">
        <v>8</v>
      </c>
      <c r="AX5066">
        <v>0</v>
      </c>
      <c r="AY5066">
        <v>2</v>
      </c>
      <c r="AZ5066">
        <v>7</v>
      </c>
      <c r="BA5066">
        <v>4</v>
      </c>
      <c r="BB5066">
        <v>0</v>
      </c>
      <c r="BC5066">
        <v>0</v>
      </c>
      <c r="BD5066">
        <v>0</v>
      </c>
      <c r="BE5066">
        <v>0</v>
      </c>
      <c r="BF5066">
        <v>120</v>
      </c>
      <c r="BG5066">
        <v>23822.29</v>
      </c>
      <c r="BH5066">
        <v>0</v>
      </c>
      <c r="BI5066">
        <v>86</v>
      </c>
      <c r="BJ5066" s="2">
        <v>45944</v>
      </c>
      <c r="BK5066">
        <v>0</v>
      </c>
      <c r="BL5066" s="3" t="str">
        <f>VLOOKUP(O5066,DropDownList!$H$1:$I$7,2,FALSE)</f>
        <v>2025/26</v>
      </c>
      <c r="BM5066" s="3" t="str">
        <f t="shared" si="79"/>
        <v>SC COURT</v>
      </c>
    </row>
    <row r="5067" spans="1:65" x14ac:dyDescent="0.2">
      <c r="A5067">
        <v>2025</v>
      </c>
      <c r="B5067">
        <v>10</v>
      </c>
      <c r="C5067" t="s">
        <v>231</v>
      </c>
      <c r="D5067" t="s">
        <v>238</v>
      </c>
      <c r="E5067" t="s">
        <v>45</v>
      </c>
      <c r="F5067">
        <v>9726</v>
      </c>
      <c r="G5067" t="s">
        <v>158</v>
      </c>
      <c r="H5067" t="s">
        <v>237</v>
      </c>
      <c r="I5067" t="s">
        <v>237</v>
      </c>
      <c r="J5067" s="1">
        <v>45931</v>
      </c>
      <c r="K5067" t="s">
        <v>253</v>
      </c>
      <c r="L5067">
        <v>3</v>
      </c>
      <c r="M5067" t="s">
        <v>429</v>
      </c>
      <c r="N5067" t="s">
        <v>145</v>
      </c>
      <c r="O5067" t="s">
        <v>155</v>
      </c>
      <c r="P5067" t="s">
        <v>159</v>
      </c>
      <c r="Q5067">
        <v>12550</v>
      </c>
      <c r="R5067">
        <v>8</v>
      </c>
      <c r="S5067">
        <v>24673.05</v>
      </c>
      <c r="T5067">
        <v>372.65</v>
      </c>
      <c r="U5067">
        <v>1</v>
      </c>
      <c r="V5067">
        <v>1</v>
      </c>
      <c r="W5067">
        <v>12550</v>
      </c>
      <c r="X5067">
        <v>12550</v>
      </c>
      <c r="Y5067">
        <v>0</v>
      </c>
      <c r="Z5067">
        <v>0</v>
      </c>
      <c r="AA5067">
        <v>11750.4</v>
      </c>
      <c r="AB5067">
        <v>0</v>
      </c>
      <c r="AC5067">
        <v>0</v>
      </c>
      <c r="AD5067">
        <v>1</v>
      </c>
      <c r="AE5067">
        <v>0</v>
      </c>
      <c r="AF5067">
        <v>4</v>
      </c>
      <c r="AG5067">
        <v>0</v>
      </c>
      <c r="AH5067">
        <v>1</v>
      </c>
      <c r="AI5067">
        <v>1</v>
      </c>
      <c r="AJ5067">
        <v>0</v>
      </c>
      <c r="AK5067">
        <v>0</v>
      </c>
      <c r="AL5067">
        <v>0</v>
      </c>
      <c r="AM5067">
        <v>0</v>
      </c>
      <c r="AN5067">
        <v>0</v>
      </c>
      <c r="AO5067">
        <v>4</v>
      </c>
      <c r="AP5067">
        <v>6</v>
      </c>
      <c r="AQ5067">
        <v>4</v>
      </c>
      <c r="AR5067">
        <v>0</v>
      </c>
      <c r="AS5067">
        <v>0</v>
      </c>
      <c r="AT5067">
        <v>0</v>
      </c>
      <c r="AU5067">
        <v>0</v>
      </c>
      <c r="AV5067">
        <v>0</v>
      </c>
      <c r="AW5067">
        <v>1</v>
      </c>
      <c r="AX5067">
        <v>0</v>
      </c>
      <c r="AY5067">
        <v>0</v>
      </c>
      <c r="AZ5067">
        <v>0</v>
      </c>
      <c r="BA5067">
        <v>0</v>
      </c>
      <c r="BB5067">
        <v>0</v>
      </c>
      <c r="BC5067">
        <v>0</v>
      </c>
      <c r="BD5067">
        <v>0</v>
      </c>
      <c r="BE5067">
        <v>0</v>
      </c>
      <c r="BF5067">
        <v>0</v>
      </c>
      <c r="BG5067">
        <v>12550</v>
      </c>
      <c r="BH5067">
        <v>2</v>
      </c>
      <c r="BI5067">
        <v>0</v>
      </c>
      <c r="BJ5067" s="2">
        <v>45944</v>
      </c>
      <c r="BK5067">
        <v>0</v>
      </c>
      <c r="BL5067" s="3" t="str">
        <f>VLOOKUP(O5067,DropDownList!$H$1:$I$7,2,FALSE)</f>
        <v>2022/23</v>
      </c>
      <c r="BM5067" s="3" t="str">
        <f t="shared" si="79"/>
        <v>CONF</v>
      </c>
    </row>
    <row r="5068" spans="1:65" x14ac:dyDescent="0.2">
      <c r="A5068">
        <v>2025</v>
      </c>
      <c r="B5068">
        <v>10</v>
      </c>
      <c r="C5068" t="s">
        <v>231</v>
      </c>
      <c r="D5068" t="s">
        <v>238</v>
      </c>
      <c r="E5068" t="s">
        <v>45</v>
      </c>
      <c r="F5068">
        <v>9726</v>
      </c>
      <c r="G5068" t="s">
        <v>158</v>
      </c>
      <c r="H5068" t="s">
        <v>237</v>
      </c>
      <c r="I5068" t="s">
        <v>237</v>
      </c>
      <c r="J5068" s="1">
        <v>45931</v>
      </c>
      <c r="K5068" t="s">
        <v>253</v>
      </c>
      <c r="L5068">
        <v>3</v>
      </c>
      <c r="M5068" t="s">
        <v>429</v>
      </c>
      <c r="N5068" t="s">
        <v>145</v>
      </c>
      <c r="O5068" t="s">
        <v>156</v>
      </c>
      <c r="P5068" t="s">
        <v>161</v>
      </c>
      <c r="Q5068">
        <v>1311.34</v>
      </c>
      <c r="R5068">
        <v>648</v>
      </c>
      <c r="S5068">
        <v>14945</v>
      </c>
      <c r="T5068">
        <v>2034.43</v>
      </c>
      <c r="U5068">
        <v>214</v>
      </c>
      <c r="V5068">
        <v>27</v>
      </c>
      <c r="W5068">
        <v>685</v>
      </c>
      <c r="X5068">
        <v>685</v>
      </c>
      <c r="Y5068">
        <v>0</v>
      </c>
      <c r="Z5068">
        <v>0</v>
      </c>
      <c r="AA5068">
        <v>11599.23</v>
      </c>
      <c r="AB5068">
        <v>0</v>
      </c>
      <c r="AC5068">
        <v>0</v>
      </c>
      <c r="AD5068">
        <v>27</v>
      </c>
      <c r="AE5068">
        <v>0</v>
      </c>
      <c r="AF5068">
        <v>537</v>
      </c>
      <c r="AG5068">
        <v>6</v>
      </c>
      <c r="AH5068">
        <v>39</v>
      </c>
      <c r="AI5068">
        <v>65</v>
      </c>
      <c r="AJ5068">
        <v>0</v>
      </c>
      <c r="AK5068">
        <v>0</v>
      </c>
      <c r="AL5068">
        <v>0</v>
      </c>
      <c r="AM5068">
        <v>0</v>
      </c>
      <c r="AN5068">
        <v>0</v>
      </c>
      <c r="AO5068">
        <v>458</v>
      </c>
      <c r="AP5068">
        <v>1848</v>
      </c>
      <c r="AQ5068">
        <v>520</v>
      </c>
      <c r="AR5068">
        <v>0</v>
      </c>
      <c r="AS5068">
        <v>170</v>
      </c>
      <c r="AT5068">
        <v>24</v>
      </c>
      <c r="AU5068">
        <v>16</v>
      </c>
      <c r="AV5068">
        <v>8</v>
      </c>
      <c r="AW5068">
        <v>11</v>
      </c>
      <c r="AX5068">
        <v>0</v>
      </c>
      <c r="AY5068">
        <v>300</v>
      </c>
      <c r="AZ5068">
        <v>434</v>
      </c>
      <c r="BA5068">
        <v>203</v>
      </c>
      <c r="BB5068">
        <v>26</v>
      </c>
      <c r="BC5068">
        <v>19</v>
      </c>
      <c r="BD5068">
        <v>26</v>
      </c>
      <c r="BE5068">
        <v>0</v>
      </c>
      <c r="BF5068">
        <v>633</v>
      </c>
      <c r="BG5068">
        <v>1275</v>
      </c>
      <c r="BH5068">
        <v>1</v>
      </c>
      <c r="BI5068">
        <v>211</v>
      </c>
      <c r="BJ5068" s="2">
        <v>45944</v>
      </c>
      <c r="BK5068">
        <v>0</v>
      </c>
      <c r="BL5068" s="3" t="str">
        <f>VLOOKUP(O5068,DropDownList!$H$1:$I$7,2,FALSE)</f>
        <v>2023/24</v>
      </c>
      <c r="BM5068" s="3" t="str">
        <f t="shared" si="79"/>
        <v>VSUR</v>
      </c>
    </row>
    <row r="5069" spans="1:65" x14ac:dyDescent="0.2">
      <c r="A5069">
        <v>2025</v>
      </c>
      <c r="B5069">
        <v>10</v>
      </c>
      <c r="C5069" t="s">
        <v>231</v>
      </c>
      <c r="D5069" t="s">
        <v>238</v>
      </c>
      <c r="E5069" t="s">
        <v>45</v>
      </c>
      <c r="F5069">
        <v>9726</v>
      </c>
      <c r="G5069" t="s">
        <v>158</v>
      </c>
      <c r="H5069" t="s">
        <v>237</v>
      </c>
      <c r="I5069" t="s">
        <v>237</v>
      </c>
      <c r="J5069" s="1">
        <v>45931</v>
      </c>
      <c r="K5069" t="s">
        <v>253</v>
      </c>
      <c r="L5069">
        <v>3</v>
      </c>
      <c r="M5069" t="s">
        <v>429</v>
      </c>
      <c r="N5069" t="s">
        <v>145</v>
      </c>
      <c r="O5069" t="s">
        <v>155</v>
      </c>
      <c r="P5069" t="s">
        <v>161</v>
      </c>
      <c r="Q5069">
        <v>1190.3900000000001</v>
      </c>
      <c r="R5069">
        <v>644</v>
      </c>
      <c r="S5069">
        <v>21075</v>
      </c>
      <c r="T5069">
        <v>669.03</v>
      </c>
      <c r="U5069">
        <v>143</v>
      </c>
      <c r="V5069">
        <v>22</v>
      </c>
      <c r="W5069">
        <v>595</v>
      </c>
      <c r="X5069">
        <v>595</v>
      </c>
      <c r="Y5069">
        <v>0</v>
      </c>
      <c r="Z5069">
        <v>0</v>
      </c>
      <c r="AA5069">
        <v>19215.580000000002</v>
      </c>
      <c r="AB5069">
        <v>0</v>
      </c>
      <c r="AC5069">
        <v>0</v>
      </c>
      <c r="AD5069">
        <v>22</v>
      </c>
      <c r="AE5069">
        <v>0</v>
      </c>
      <c r="AF5069">
        <v>535</v>
      </c>
      <c r="AG5069">
        <v>1</v>
      </c>
      <c r="AH5069">
        <v>41</v>
      </c>
      <c r="AI5069">
        <v>65</v>
      </c>
      <c r="AJ5069">
        <v>0</v>
      </c>
      <c r="AK5069">
        <v>0</v>
      </c>
      <c r="AL5069">
        <v>0</v>
      </c>
      <c r="AM5069">
        <v>0</v>
      </c>
      <c r="AN5069">
        <v>0</v>
      </c>
      <c r="AO5069">
        <v>442</v>
      </c>
      <c r="AP5069">
        <v>1910</v>
      </c>
      <c r="AQ5069">
        <v>474</v>
      </c>
      <c r="AR5069">
        <v>0</v>
      </c>
      <c r="AS5069">
        <v>162</v>
      </c>
      <c r="AT5069">
        <v>28</v>
      </c>
      <c r="AU5069">
        <v>32</v>
      </c>
      <c r="AV5069">
        <v>16</v>
      </c>
      <c r="AW5069">
        <v>19</v>
      </c>
      <c r="AX5069">
        <v>0</v>
      </c>
      <c r="AY5069">
        <v>304</v>
      </c>
      <c r="AZ5069">
        <v>441</v>
      </c>
      <c r="BA5069">
        <v>256</v>
      </c>
      <c r="BB5069">
        <v>39</v>
      </c>
      <c r="BC5069">
        <v>23</v>
      </c>
      <c r="BD5069">
        <v>21</v>
      </c>
      <c r="BE5069">
        <v>0</v>
      </c>
      <c r="BF5069">
        <v>617</v>
      </c>
      <c r="BG5069">
        <v>1185</v>
      </c>
      <c r="BH5069">
        <v>2</v>
      </c>
      <c r="BI5069">
        <v>139</v>
      </c>
      <c r="BJ5069" s="2">
        <v>45944</v>
      </c>
      <c r="BK5069">
        <v>0</v>
      </c>
      <c r="BL5069" s="3" t="str">
        <f>VLOOKUP(O5069,DropDownList!$H$1:$I$7,2,FALSE)</f>
        <v>2022/23</v>
      </c>
      <c r="BM5069" s="3" t="str">
        <f t="shared" si="79"/>
        <v>VSUR</v>
      </c>
    </row>
    <row r="5070" spans="1:65" x14ac:dyDescent="0.2">
      <c r="A5070">
        <v>2025</v>
      </c>
      <c r="B5070">
        <v>10</v>
      </c>
      <c r="C5070" t="s">
        <v>231</v>
      </c>
      <c r="D5070" t="s">
        <v>238</v>
      </c>
      <c r="E5070" t="s">
        <v>45</v>
      </c>
      <c r="F5070">
        <v>9726</v>
      </c>
      <c r="G5070" t="s">
        <v>158</v>
      </c>
      <c r="H5070" t="s">
        <v>237</v>
      </c>
      <c r="I5070" t="s">
        <v>237</v>
      </c>
      <c r="J5070" s="1">
        <v>45931</v>
      </c>
      <c r="K5070" t="s">
        <v>253</v>
      </c>
      <c r="L5070">
        <v>3</v>
      </c>
      <c r="M5070" t="s">
        <v>429</v>
      </c>
      <c r="N5070" t="s">
        <v>145</v>
      </c>
      <c r="O5070" t="s">
        <v>149</v>
      </c>
      <c r="P5070" t="s">
        <v>159</v>
      </c>
      <c r="Q5070">
        <v>1275.1199999999999</v>
      </c>
      <c r="R5070">
        <v>2</v>
      </c>
      <c r="S5070">
        <v>6465.12</v>
      </c>
      <c r="T5070">
        <v>0</v>
      </c>
      <c r="U5070">
        <v>1</v>
      </c>
      <c r="V5070">
        <v>0</v>
      </c>
      <c r="W5070">
        <v>0</v>
      </c>
      <c r="X5070">
        <v>0</v>
      </c>
      <c r="Y5070">
        <v>0</v>
      </c>
      <c r="Z5070">
        <v>0</v>
      </c>
      <c r="AA5070">
        <v>5190</v>
      </c>
      <c r="AB5070">
        <v>0</v>
      </c>
      <c r="AC5070">
        <v>0</v>
      </c>
      <c r="AD5070">
        <v>0</v>
      </c>
      <c r="AE5070">
        <v>0</v>
      </c>
      <c r="AF5070">
        <v>1</v>
      </c>
      <c r="AG5070">
        <v>0</v>
      </c>
      <c r="AH5070">
        <v>0</v>
      </c>
      <c r="AI5070">
        <v>1</v>
      </c>
      <c r="AJ5070">
        <v>0</v>
      </c>
      <c r="AK5070">
        <v>0</v>
      </c>
      <c r="AL5070">
        <v>0</v>
      </c>
      <c r="AM5070">
        <v>0</v>
      </c>
      <c r="AN5070">
        <v>0</v>
      </c>
      <c r="AO5070">
        <v>1</v>
      </c>
      <c r="AP5070">
        <v>1</v>
      </c>
      <c r="AQ5070">
        <v>0</v>
      </c>
      <c r="AR5070">
        <v>0</v>
      </c>
      <c r="AS5070">
        <v>0</v>
      </c>
      <c r="AT5070">
        <v>0</v>
      </c>
      <c r="AU5070">
        <v>0</v>
      </c>
      <c r="AV5070">
        <v>0</v>
      </c>
      <c r="AW5070">
        <v>0</v>
      </c>
      <c r="AX5070">
        <v>0</v>
      </c>
      <c r="AY5070">
        <v>0</v>
      </c>
      <c r="AZ5070">
        <v>0</v>
      </c>
      <c r="BA5070">
        <v>0</v>
      </c>
      <c r="BB5070">
        <v>0</v>
      </c>
      <c r="BC5070">
        <v>0</v>
      </c>
      <c r="BD5070">
        <v>0</v>
      </c>
      <c r="BE5070">
        <v>0</v>
      </c>
      <c r="BF5070">
        <v>0</v>
      </c>
      <c r="BG5070">
        <v>1275.1199999999999</v>
      </c>
      <c r="BH5070">
        <v>0</v>
      </c>
      <c r="BI5070">
        <v>0</v>
      </c>
      <c r="BJ5070" s="2">
        <v>45944</v>
      </c>
      <c r="BK5070">
        <v>0</v>
      </c>
      <c r="BL5070" s="3" t="str">
        <f>VLOOKUP(O5070,DropDownList!$H$1:$I$7,2,FALSE)</f>
        <v>2025/26</v>
      </c>
      <c r="BM5070" s="3" t="str">
        <f t="shared" si="79"/>
        <v>CONF</v>
      </c>
    </row>
    <row r="5071" spans="1:65" x14ac:dyDescent="0.2">
      <c r="A5071">
        <v>2025</v>
      </c>
      <c r="B5071">
        <v>10</v>
      </c>
      <c r="C5071" t="s">
        <v>231</v>
      </c>
      <c r="D5071" t="s">
        <v>238</v>
      </c>
      <c r="E5071" t="s">
        <v>45</v>
      </c>
      <c r="F5071">
        <v>9726</v>
      </c>
      <c r="G5071" t="s">
        <v>158</v>
      </c>
      <c r="H5071" t="s">
        <v>237</v>
      </c>
      <c r="I5071" t="s">
        <v>237</v>
      </c>
      <c r="J5071" s="1">
        <v>45931</v>
      </c>
      <c r="K5071" t="s">
        <v>253</v>
      </c>
      <c r="L5071">
        <v>3</v>
      </c>
      <c r="M5071" t="s">
        <v>429</v>
      </c>
      <c r="N5071" t="s">
        <v>145</v>
      </c>
      <c r="O5071" t="s">
        <v>147</v>
      </c>
      <c r="P5071" t="s">
        <v>160</v>
      </c>
      <c r="Q5071">
        <v>86543.8</v>
      </c>
      <c r="R5071">
        <v>594</v>
      </c>
      <c r="S5071">
        <v>267597</v>
      </c>
      <c r="T5071">
        <v>15493.96</v>
      </c>
      <c r="U5071">
        <v>285</v>
      </c>
      <c r="V5071">
        <v>133</v>
      </c>
      <c r="W5071">
        <v>38816.230000000003</v>
      </c>
      <c r="X5071">
        <v>46065.23</v>
      </c>
      <c r="Y5071">
        <v>0</v>
      </c>
      <c r="Z5071">
        <v>0</v>
      </c>
      <c r="AA5071">
        <v>165559.24</v>
      </c>
      <c r="AB5071">
        <v>16185.93</v>
      </c>
      <c r="AC5071">
        <v>138911.60999999999</v>
      </c>
      <c r="AD5071">
        <v>62</v>
      </c>
      <c r="AE5071">
        <v>71</v>
      </c>
      <c r="AF5071">
        <v>268</v>
      </c>
      <c r="AG5071">
        <v>166</v>
      </c>
      <c r="AH5071">
        <v>34</v>
      </c>
      <c r="AI5071">
        <v>119</v>
      </c>
      <c r="AJ5071">
        <v>0</v>
      </c>
      <c r="AK5071">
        <v>0</v>
      </c>
      <c r="AL5071">
        <v>0</v>
      </c>
      <c r="AM5071">
        <v>0</v>
      </c>
      <c r="AN5071">
        <v>0</v>
      </c>
      <c r="AO5071">
        <v>396</v>
      </c>
      <c r="AP5071">
        <v>1170</v>
      </c>
      <c r="AQ5071">
        <v>404</v>
      </c>
      <c r="AR5071">
        <v>4</v>
      </c>
      <c r="AS5071">
        <v>92</v>
      </c>
      <c r="AT5071">
        <v>2</v>
      </c>
      <c r="AU5071">
        <v>1</v>
      </c>
      <c r="AV5071">
        <v>1</v>
      </c>
      <c r="AW5071">
        <v>16</v>
      </c>
      <c r="AX5071">
        <v>0</v>
      </c>
      <c r="AY5071">
        <v>189</v>
      </c>
      <c r="AZ5071">
        <v>278</v>
      </c>
      <c r="BA5071">
        <v>103</v>
      </c>
      <c r="BB5071">
        <v>14</v>
      </c>
      <c r="BC5071">
        <v>7</v>
      </c>
      <c r="BD5071">
        <v>8</v>
      </c>
      <c r="BE5071">
        <v>0</v>
      </c>
      <c r="BF5071">
        <v>568</v>
      </c>
      <c r="BG5071">
        <v>38444</v>
      </c>
      <c r="BH5071">
        <v>7</v>
      </c>
      <c r="BI5071">
        <v>274</v>
      </c>
      <c r="BJ5071" s="2">
        <v>45944</v>
      </c>
      <c r="BK5071">
        <v>0</v>
      </c>
      <c r="BL5071" s="3" t="str">
        <f>VLOOKUP(O5071,DropDownList!$H$1:$I$7,2,FALSE)</f>
        <v>2024/25</v>
      </c>
      <c r="BM5071" s="3" t="str">
        <f t="shared" si="79"/>
        <v>SC COURT</v>
      </c>
    </row>
    <row r="5072" spans="1:65" x14ac:dyDescent="0.2">
      <c r="A5072">
        <v>2025</v>
      </c>
      <c r="B5072">
        <v>10</v>
      </c>
      <c r="C5072" t="s">
        <v>231</v>
      </c>
      <c r="D5072" t="s">
        <v>238</v>
      </c>
      <c r="E5072" t="s">
        <v>45</v>
      </c>
      <c r="F5072">
        <v>9726</v>
      </c>
      <c r="G5072" t="s">
        <v>158</v>
      </c>
      <c r="H5072" t="s">
        <v>237</v>
      </c>
      <c r="I5072" t="s">
        <v>237</v>
      </c>
      <c r="J5072" s="1">
        <v>45931</v>
      </c>
      <c r="K5072" t="s">
        <v>253</v>
      </c>
      <c r="L5072">
        <v>3</v>
      </c>
      <c r="M5072" t="s">
        <v>429</v>
      </c>
      <c r="N5072" t="s">
        <v>145</v>
      </c>
      <c r="O5072" t="s">
        <v>156</v>
      </c>
      <c r="P5072" t="s">
        <v>160</v>
      </c>
      <c r="Q5072">
        <v>63689.16</v>
      </c>
      <c r="R5072">
        <v>686</v>
      </c>
      <c r="S5072">
        <v>305990.40000000002</v>
      </c>
      <c r="T5072">
        <v>36534.33</v>
      </c>
      <c r="U5072">
        <v>220</v>
      </c>
      <c r="V5072">
        <v>69</v>
      </c>
      <c r="W5072">
        <v>26738.62</v>
      </c>
      <c r="X5072">
        <v>26988.62</v>
      </c>
      <c r="Y5072">
        <v>0</v>
      </c>
      <c r="Z5072">
        <v>0</v>
      </c>
      <c r="AA5072">
        <v>205766.91</v>
      </c>
      <c r="AB5072">
        <v>26391.72</v>
      </c>
      <c r="AC5072">
        <v>167685.53</v>
      </c>
      <c r="AD5072">
        <v>25</v>
      </c>
      <c r="AE5072">
        <v>44</v>
      </c>
      <c r="AF5072">
        <v>406</v>
      </c>
      <c r="AG5072">
        <v>159</v>
      </c>
      <c r="AH5072">
        <v>39</v>
      </c>
      <c r="AI5072">
        <v>61</v>
      </c>
      <c r="AJ5072">
        <v>0</v>
      </c>
      <c r="AK5072">
        <v>0</v>
      </c>
      <c r="AL5072">
        <v>0</v>
      </c>
      <c r="AM5072">
        <v>0</v>
      </c>
      <c r="AN5072">
        <v>0</v>
      </c>
      <c r="AO5072">
        <v>480</v>
      </c>
      <c r="AP5072">
        <v>1881</v>
      </c>
      <c r="AQ5072">
        <v>537</v>
      </c>
      <c r="AR5072">
        <v>3</v>
      </c>
      <c r="AS5072">
        <v>176</v>
      </c>
      <c r="AT5072">
        <v>23</v>
      </c>
      <c r="AU5072">
        <v>17</v>
      </c>
      <c r="AV5072">
        <v>8</v>
      </c>
      <c r="AW5072">
        <v>12</v>
      </c>
      <c r="AX5072">
        <v>0</v>
      </c>
      <c r="AY5072">
        <v>302</v>
      </c>
      <c r="AZ5072">
        <v>433</v>
      </c>
      <c r="BA5072">
        <v>203</v>
      </c>
      <c r="BB5072">
        <v>29</v>
      </c>
      <c r="BC5072">
        <v>21</v>
      </c>
      <c r="BD5072">
        <v>28</v>
      </c>
      <c r="BE5072">
        <v>0</v>
      </c>
      <c r="BF5072">
        <v>665</v>
      </c>
      <c r="BG5072">
        <v>24468</v>
      </c>
      <c r="BH5072">
        <v>21</v>
      </c>
      <c r="BI5072">
        <v>217</v>
      </c>
      <c r="BJ5072" s="2">
        <v>45944</v>
      </c>
      <c r="BK5072">
        <v>0</v>
      </c>
      <c r="BL5072" s="3" t="str">
        <f>VLOOKUP(O5072,DropDownList!$H$1:$I$7,2,FALSE)</f>
        <v>2023/24</v>
      </c>
      <c r="BM5072" s="3" t="str">
        <f t="shared" si="79"/>
        <v>SC COURT</v>
      </c>
    </row>
    <row r="5073" spans="1:65" x14ac:dyDescent="0.2">
      <c r="A5073">
        <v>2025</v>
      </c>
      <c r="B5073">
        <v>10</v>
      </c>
      <c r="C5073" t="s">
        <v>231</v>
      </c>
      <c r="D5073" t="s">
        <v>238</v>
      </c>
      <c r="E5073" t="s">
        <v>45</v>
      </c>
      <c r="F5073">
        <v>9726</v>
      </c>
      <c r="G5073" t="s">
        <v>158</v>
      </c>
      <c r="H5073" t="s">
        <v>237</v>
      </c>
      <c r="I5073" t="s">
        <v>237</v>
      </c>
      <c r="J5073" s="1">
        <v>45931</v>
      </c>
      <c r="K5073" t="s">
        <v>253</v>
      </c>
      <c r="L5073">
        <v>3</v>
      </c>
      <c r="M5073" t="s">
        <v>429</v>
      </c>
      <c r="N5073" t="s">
        <v>145</v>
      </c>
      <c r="O5073" t="s">
        <v>156</v>
      </c>
      <c r="P5073" t="s">
        <v>159</v>
      </c>
      <c r="Q5073">
        <v>0</v>
      </c>
      <c r="R5073">
        <v>17</v>
      </c>
      <c r="S5073">
        <v>103338.56</v>
      </c>
      <c r="T5073">
        <v>2876.13</v>
      </c>
      <c r="U5073">
        <v>1</v>
      </c>
      <c r="V5073">
        <v>0</v>
      </c>
      <c r="W5073">
        <v>0</v>
      </c>
      <c r="X5073">
        <v>0</v>
      </c>
      <c r="Y5073">
        <v>0</v>
      </c>
      <c r="Z5073">
        <v>0</v>
      </c>
      <c r="AA5073">
        <v>100462.43</v>
      </c>
      <c r="AB5073">
        <v>0</v>
      </c>
      <c r="AC5073">
        <v>0</v>
      </c>
      <c r="AD5073">
        <v>0</v>
      </c>
      <c r="AE5073">
        <v>0</v>
      </c>
      <c r="AF5073">
        <v>7</v>
      </c>
      <c r="AG5073">
        <v>0</v>
      </c>
      <c r="AH5073">
        <v>1</v>
      </c>
      <c r="AI5073">
        <v>0</v>
      </c>
      <c r="AJ5073">
        <v>0</v>
      </c>
      <c r="AK5073">
        <v>0</v>
      </c>
      <c r="AL5073">
        <v>0</v>
      </c>
      <c r="AM5073">
        <v>0</v>
      </c>
      <c r="AN5073">
        <v>0</v>
      </c>
      <c r="AO5073">
        <v>10</v>
      </c>
      <c r="AP5073">
        <v>17</v>
      </c>
      <c r="AQ5073">
        <v>11</v>
      </c>
      <c r="AR5073">
        <v>0</v>
      </c>
      <c r="AS5073">
        <v>1</v>
      </c>
      <c r="AT5073">
        <v>0</v>
      </c>
      <c r="AU5073">
        <v>0</v>
      </c>
      <c r="AV5073">
        <v>0</v>
      </c>
      <c r="AW5073">
        <v>0</v>
      </c>
      <c r="AX5073">
        <v>0</v>
      </c>
      <c r="AY5073">
        <v>0</v>
      </c>
      <c r="AZ5073">
        <v>0</v>
      </c>
      <c r="BA5073">
        <v>0</v>
      </c>
      <c r="BB5073">
        <v>0</v>
      </c>
      <c r="BC5073">
        <v>0</v>
      </c>
      <c r="BD5073">
        <v>1</v>
      </c>
      <c r="BE5073">
        <v>0</v>
      </c>
      <c r="BF5073">
        <v>1</v>
      </c>
      <c r="BG5073">
        <v>0</v>
      </c>
      <c r="BH5073">
        <v>9</v>
      </c>
      <c r="BI5073">
        <v>1</v>
      </c>
      <c r="BJ5073" s="2">
        <v>45944</v>
      </c>
      <c r="BK5073">
        <v>0</v>
      </c>
      <c r="BL5073" s="3" t="str">
        <f>VLOOKUP(O5073,DropDownList!$H$1:$I$7,2,FALSE)</f>
        <v>2023/24</v>
      </c>
      <c r="BM5073" s="3" t="str">
        <f t="shared" si="79"/>
        <v>CONF</v>
      </c>
    </row>
    <row r="5074" spans="1:65" x14ac:dyDescent="0.2">
      <c r="A5074">
        <v>2025</v>
      </c>
      <c r="B5074">
        <v>10</v>
      </c>
      <c r="C5074" t="s">
        <v>231</v>
      </c>
      <c r="D5074" t="s">
        <v>238</v>
      </c>
      <c r="E5074" t="s">
        <v>45</v>
      </c>
      <c r="F5074">
        <v>9726</v>
      </c>
      <c r="G5074" t="s">
        <v>158</v>
      </c>
      <c r="H5074" t="s">
        <v>237</v>
      </c>
      <c r="I5074" t="s">
        <v>237</v>
      </c>
      <c r="J5074" s="1">
        <v>45931</v>
      </c>
      <c r="K5074" t="s">
        <v>253</v>
      </c>
      <c r="L5074">
        <v>3</v>
      </c>
      <c r="M5074" t="s">
        <v>429</v>
      </c>
      <c r="N5074" t="s">
        <v>145</v>
      </c>
      <c r="O5074" t="s">
        <v>147</v>
      </c>
      <c r="P5074" t="s">
        <v>161</v>
      </c>
      <c r="Q5074">
        <v>2193.31</v>
      </c>
      <c r="R5074">
        <v>558</v>
      </c>
      <c r="S5074">
        <v>20850</v>
      </c>
      <c r="T5074">
        <v>734.99</v>
      </c>
      <c r="U5074">
        <v>270</v>
      </c>
      <c r="V5074">
        <v>64</v>
      </c>
      <c r="W5074">
        <v>1280</v>
      </c>
      <c r="X5074">
        <v>1280</v>
      </c>
      <c r="Y5074">
        <v>0</v>
      </c>
      <c r="Z5074">
        <v>0</v>
      </c>
      <c r="AA5074">
        <v>17921.7</v>
      </c>
      <c r="AB5074">
        <v>0</v>
      </c>
      <c r="AC5074">
        <v>0</v>
      </c>
      <c r="AD5074">
        <v>64</v>
      </c>
      <c r="AE5074">
        <v>0</v>
      </c>
      <c r="AF5074">
        <v>400</v>
      </c>
      <c r="AG5074">
        <v>3</v>
      </c>
      <c r="AH5074">
        <v>33</v>
      </c>
      <c r="AI5074">
        <v>121</v>
      </c>
      <c r="AJ5074">
        <v>0</v>
      </c>
      <c r="AK5074">
        <v>0</v>
      </c>
      <c r="AL5074">
        <v>0</v>
      </c>
      <c r="AM5074">
        <v>0</v>
      </c>
      <c r="AN5074">
        <v>0</v>
      </c>
      <c r="AO5074">
        <v>374</v>
      </c>
      <c r="AP5074">
        <v>1134</v>
      </c>
      <c r="AQ5074">
        <v>389</v>
      </c>
      <c r="AR5074">
        <v>1</v>
      </c>
      <c r="AS5074">
        <v>91</v>
      </c>
      <c r="AT5074">
        <v>2</v>
      </c>
      <c r="AU5074">
        <v>1</v>
      </c>
      <c r="AV5074">
        <v>1</v>
      </c>
      <c r="AW5074">
        <v>14</v>
      </c>
      <c r="AX5074">
        <v>0</v>
      </c>
      <c r="AY5074">
        <v>184</v>
      </c>
      <c r="AZ5074">
        <v>271</v>
      </c>
      <c r="BA5074">
        <v>104</v>
      </c>
      <c r="BB5074">
        <v>14</v>
      </c>
      <c r="BC5074">
        <v>7</v>
      </c>
      <c r="BD5074">
        <v>8</v>
      </c>
      <c r="BE5074">
        <v>0</v>
      </c>
      <c r="BF5074">
        <v>539</v>
      </c>
      <c r="BG5074">
        <v>2150</v>
      </c>
      <c r="BH5074">
        <v>1</v>
      </c>
      <c r="BI5074">
        <v>261</v>
      </c>
      <c r="BJ5074" s="2">
        <v>45944</v>
      </c>
      <c r="BK5074">
        <v>0</v>
      </c>
      <c r="BL5074" s="3" t="str">
        <f>VLOOKUP(O5074,DropDownList!$H$1:$I$7,2,FALSE)</f>
        <v>2024/25</v>
      </c>
      <c r="BM5074" s="3" t="str">
        <f t="shared" si="79"/>
        <v>VSUR</v>
      </c>
    </row>
    <row r="5075" spans="1:65" x14ac:dyDescent="0.2">
      <c r="A5075">
        <v>2025</v>
      </c>
      <c r="B5075">
        <v>10</v>
      </c>
      <c r="C5075" t="s">
        <v>231</v>
      </c>
      <c r="D5075" t="s">
        <v>238</v>
      </c>
      <c r="E5075" t="s">
        <v>45</v>
      </c>
      <c r="F5075">
        <v>9726</v>
      </c>
      <c r="G5075" t="s">
        <v>158</v>
      </c>
      <c r="H5075" t="s">
        <v>237</v>
      </c>
      <c r="I5075" t="s">
        <v>237</v>
      </c>
      <c r="J5075" s="1">
        <v>45931</v>
      </c>
      <c r="K5075" t="s">
        <v>253</v>
      </c>
      <c r="L5075">
        <v>3</v>
      </c>
      <c r="M5075" t="s">
        <v>429</v>
      </c>
      <c r="N5075" t="s">
        <v>145</v>
      </c>
      <c r="O5075" t="s">
        <v>149</v>
      </c>
      <c r="P5075" t="s">
        <v>161</v>
      </c>
      <c r="Q5075">
        <v>1103</v>
      </c>
      <c r="R5075">
        <v>126</v>
      </c>
      <c r="S5075">
        <v>2685</v>
      </c>
      <c r="T5075">
        <v>200</v>
      </c>
      <c r="U5075">
        <v>85</v>
      </c>
      <c r="V5075">
        <v>49</v>
      </c>
      <c r="W5075">
        <v>1003</v>
      </c>
      <c r="X5075">
        <v>1003</v>
      </c>
      <c r="Y5075">
        <v>0</v>
      </c>
      <c r="Z5075">
        <v>0</v>
      </c>
      <c r="AA5075">
        <v>1382</v>
      </c>
      <c r="AB5075">
        <v>0</v>
      </c>
      <c r="AC5075">
        <v>0</v>
      </c>
      <c r="AD5075">
        <v>47</v>
      </c>
      <c r="AE5075">
        <v>2</v>
      </c>
      <c r="AF5075">
        <v>63</v>
      </c>
      <c r="AG5075">
        <v>2</v>
      </c>
      <c r="AH5075">
        <v>10</v>
      </c>
      <c r="AI5075">
        <v>51</v>
      </c>
      <c r="AJ5075">
        <v>0</v>
      </c>
      <c r="AK5075">
        <v>0</v>
      </c>
      <c r="AL5075">
        <v>0</v>
      </c>
      <c r="AM5075">
        <v>0</v>
      </c>
      <c r="AN5075">
        <v>0</v>
      </c>
      <c r="AO5075">
        <v>86</v>
      </c>
      <c r="AP5075">
        <v>118</v>
      </c>
      <c r="AQ5075">
        <v>84</v>
      </c>
      <c r="AR5075">
        <v>0</v>
      </c>
      <c r="AS5075">
        <v>1</v>
      </c>
      <c r="AT5075">
        <v>0</v>
      </c>
      <c r="AU5075">
        <v>0</v>
      </c>
      <c r="AV5075">
        <v>0</v>
      </c>
      <c r="AW5075">
        <v>8</v>
      </c>
      <c r="AX5075">
        <v>0</v>
      </c>
      <c r="AY5075">
        <v>2</v>
      </c>
      <c r="AZ5075">
        <v>8</v>
      </c>
      <c r="BA5075">
        <v>3</v>
      </c>
      <c r="BB5075">
        <v>0</v>
      </c>
      <c r="BC5075">
        <v>0</v>
      </c>
      <c r="BD5075">
        <v>0</v>
      </c>
      <c r="BE5075">
        <v>0</v>
      </c>
      <c r="BF5075">
        <v>117</v>
      </c>
      <c r="BG5075">
        <v>1085</v>
      </c>
      <c r="BH5075">
        <v>0</v>
      </c>
      <c r="BI5075">
        <v>84</v>
      </c>
      <c r="BJ5075" s="2">
        <v>45944</v>
      </c>
      <c r="BK5075">
        <v>0</v>
      </c>
      <c r="BL5075" s="3" t="str">
        <f>VLOOKUP(O5075,DropDownList!$H$1:$I$7,2,FALSE)</f>
        <v>2025/26</v>
      </c>
      <c r="BM5075" s="3" t="str">
        <f t="shared" si="79"/>
        <v>VSUR</v>
      </c>
    </row>
    <row r="5076" spans="1:65" x14ac:dyDescent="0.2">
      <c r="A5076">
        <v>2025</v>
      </c>
      <c r="B5076">
        <v>10</v>
      </c>
      <c r="C5076" t="s">
        <v>231</v>
      </c>
      <c r="D5076" t="s">
        <v>238</v>
      </c>
      <c r="E5076" t="s">
        <v>45</v>
      </c>
      <c r="F5076">
        <v>9726</v>
      </c>
      <c r="G5076" t="s">
        <v>158</v>
      </c>
      <c r="H5076" t="s">
        <v>237</v>
      </c>
      <c r="I5076" t="s">
        <v>237</v>
      </c>
      <c r="J5076" s="1">
        <v>45931</v>
      </c>
      <c r="K5076" t="s">
        <v>253</v>
      </c>
      <c r="L5076">
        <v>3</v>
      </c>
      <c r="M5076" t="s">
        <v>429</v>
      </c>
      <c r="N5076" t="s">
        <v>145</v>
      </c>
      <c r="O5076" t="s">
        <v>155</v>
      </c>
      <c r="P5076" t="s">
        <v>153</v>
      </c>
      <c r="Q5076">
        <v>300</v>
      </c>
      <c r="R5076">
        <v>1</v>
      </c>
      <c r="S5076">
        <v>300</v>
      </c>
      <c r="T5076">
        <v>0</v>
      </c>
      <c r="U5076">
        <v>1</v>
      </c>
      <c r="V5076">
        <v>1</v>
      </c>
      <c r="W5076">
        <v>300</v>
      </c>
      <c r="X5076">
        <v>300</v>
      </c>
      <c r="Y5076">
        <v>0</v>
      </c>
      <c r="Z5076">
        <v>0</v>
      </c>
      <c r="AA5076">
        <v>0</v>
      </c>
      <c r="AB5076">
        <v>0</v>
      </c>
      <c r="AC5076">
        <v>0</v>
      </c>
      <c r="AD5076">
        <v>1</v>
      </c>
      <c r="AE5076">
        <v>0</v>
      </c>
      <c r="AF5076">
        <v>0</v>
      </c>
      <c r="AG5076">
        <v>0</v>
      </c>
      <c r="AH5076">
        <v>0</v>
      </c>
      <c r="AI5076">
        <v>1</v>
      </c>
      <c r="AJ5076">
        <v>0</v>
      </c>
      <c r="AK5076">
        <v>0</v>
      </c>
      <c r="AL5076">
        <v>0</v>
      </c>
      <c r="AM5076">
        <v>0</v>
      </c>
      <c r="AN5076">
        <v>0</v>
      </c>
      <c r="AO5076">
        <v>1</v>
      </c>
      <c r="AP5076">
        <v>6</v>
      </c>
      <c r="AQ5076">
        <v>1</v>
      </c>
      <c r="AR5076">
        <v>1</v>
      </c>
      <c r="AS5076">
        <v>0</v>
      </c>
      <c r="AT5076">
        <v>0</v>
      </c>
      <c r="AU5076">
        <v>0</v>
      </c>
      <c r="AV5076">
        <v>0</v>
      </c>
      <c r="AW5076">
        <v>0</v>
      </c>
      <c r="AX5076">
        <v>0</v>
      </c>
      <c r="AY5076">
        <v>0</v>
      </c>
      <c r="AZ5076">
        <v>2</v>
      </c>
      <c r="BA5076">
        <v>2</v>
      </c>
      <c r="BB5076">
        <v>0</v>
      </c>
      <c r="BC5076">
        <v>0</v>
      </c>
      <c r="BD5076">
        <v>0</v>
      </c>
      <c r="BE5076">
        <v>0</v>
      </c>
      <c r="BF5076">
        <v>1</v>
      </c>
      <c r="BG5076">
        <v>300</v>
      </c>
      <c r="BH5076">
        <v>0</v>
      </c>
      <c r="BI5076">
        <v>1</v>
      </c>
      <c r="BJ5076" s="2">
        <v>45944</v>
      </c>
      <c r="BK5076">
        <v>0</v>
      </c>
      <c r="BL5076" s="3" t="str">
        <f>VLOOKUP(O5076,DropDownList!$H$1:$I$7,2,FALSE)</f>
        <v>2022/23</v>
      </c>
      <c r="BM5076" s="3" t="str">
        <f t="shared" si="79"/>
        <v>PREG</v>
      </c>
    </row>
    <row r="5077" spans="1:65" x14ac:dyDescent="0.2">
      <c r="A5077">
        <v>2025</v>
      </c>
      <c r="B5077">
        <v>10</v>
      </c>
      <c r="C5077" t="s">
        <v>231</v>
      </c>
      <c r="D5077" t="s">
        <v>238</v>
      </c>
      <c r="E5077" t="s">
        <v>45</v>
      </c>
      <c r="F5077">
        <v>9726</v>
      </c>
      <c r="G5077" t="s">
        <v>158</v>
      </c>
      <c r="H5077" t="s">
        <v>237</v>
      </c>
      <c r="I5077" t="s">
        <v>237</v>
      </c>
      <c r="J5077" s="1">
        <v>45931</v>
      </c>
      <c r="K5077" t="s">
        <v>253</v>
      </c>
      <c r="L5077">
        <v>3</v>
      </c>
      <c r="M5077" t="s">
        <v>429</v>
      </c>
      <c r="N5077" t="s">
        <v>145</v>
      </c>
      <c r="O5077" t="s">
        <v>155</v>
      </c>
      <c r="P5077" t="s">
        <v>160</v>
      </c>
      <c r="Q5077">
        <v>44333.15</v>
      </c>
      <c r="R5077">
        <v>685</v>
      </c>
      <c r="S5077">
        <v>288435.19</v>
      </c>
      <c r="T5077">
        <v>15443.86</v>
      </c>
      <c r="U5077">
        <v>149</v>
      </c>
      <c r="V5077">
        <v>57</v>
      </c>
      <c r="W5077">
        <v>20251.259999999998</v>
      </c>
      <c r="X5077">
        <v>23876.26</v>
      </c>
      <c r="Y5077">
        <v>0</v>
      </c>
      <c r="Z5077">
        <v>0</v>
      </c>
      <c r="AA5077">
        <v>228658.18</v>
      </c>
      <c r="AB5077">
        <v>40309.14</v>
      </c>
      <c r="AC5077">
        <v>176543.46</v>
      </c>
      <c r="AD5077">
        <v>22</v>
      </c>
      <c r="AE5077">
        <v>35</v>
      </c>
      <c r="AF5077">
        <v>472</v>
      </c>
      <c r="AG5077">
        <v>88</v>
      </c>
      <c r="AH5077">
        <v>43</v>
      </c>
      <c r="AI5077">
        <v>61</v>
      </c>
      <c r="AJ5077">
        <v>0</v>
      </c>
      <c r="AK5077">
        <v>0</v>
      </c>
      <c r="AL5077">
        <v>0</v>
      </c>
      <c r="AM5077">
        <v>0</v>
      </c>
      <c r="AN5077">
        <v>0</v>
      </c>
      <c r="AO5077">
        <v>468</v>
      </c>
      <c r="AP5077">
        <v>2018</v>
      </c>
      <c r="AQ5077">
        <v>500</v>
      </c>
      <c r="AR5077">
        <v>1</v>
      </c>
      <c r="AS5077">
        <v>170</v>
      </c>
      <c r="AT5077">
        <v>29</v>
      </c>
      <c r="AU5077">
        <v>36</v>
      </c>
      <c r="AV5077">
        <v>16</v>
      </c>
      <c r="AW5077">
        <v>19</v>
      </c>
      <c r="AX5077">
        <v>0</v>
      </c>
      <c r="AY5077">
        <v>314</v>
      </c>
      <c r="AZ5077">
        <v>467</v>
      </c>
      <c r="BA5077">
        <v>276</v>
      </c>
      <c r="BB5077">
        <v>41</v>
      </c>
      <c r="BC5077">
        <v>24</v>
      </c>
      <c r="BD5077">
        <v>22</v>
      </c>
      <c r="BE5077">
        <v>0</v>
      </c>
      <c r="BF5077">
        <v>659</v>
      </c>
      <c r="BG5077">
        <v>22114.98</v>
      </c>
      <c r="BH5077">
        <v>21</v>
      </c>
      <c r="BI5077">
        <v>146</v>
      </c>
      <c r="BJ5077" s="2">
        <v>45944</v>
      </c>
      <c r="BK5077">
        <v>0</v>
      </c>
      <c r="BL5077" s="3" t="str">
        <f>VLOOKUP(O5077,DropDownList!$H$1:$I$7,2,FALSE)</f>
        <v>2022/23</v>
      </c>
      <c r="BM5077" s="3" t="str">
        <f t="shared" si="79"/>
        <v>SC COURT</v>
      </c>
    </row>
    <row r="5078" spans="1:65" x14ac:dyDescent="0.2">
      <c r="A5078">
        <v>2025</v>
      </c>
      <c r="B5078">
        <v>10</v>
      </c>
      <c r="C5078" t="s">
        <v>231</v>
      </c>
      <c r="D5078" t="s">
        <v>239</v>
      </c>
      <c r="E5078" t="s">
        <v>46</v>
      </c>
      <c r="F5078">
        <v>9286</v>
      </c>
      <c r="G5078" t="s">
        <v>141</v>
      </c>
      <c r="H5078" t="s">
        <v>240</v>
      </c>
      <c r="I5078" t="s">
        <v>240</v>
      </c>
      <c r="J5078" s="1">
        <v>45931</v>
      </c>
      <c r="K5078" t="s">
        <v>253</v>
      </c>
      <c r="L5078">
        <v>3</v>
      </c>
      <c r="M5078" t="s">
        <v>429</v>
      </c>
      <c r="N5078" t="s">
        <v>145</v>
      </c>
      <c r="O5078" t="s">
        <v>149</v>
      </c>
      <c r="P5078" t="s">
        <v>152</v>
      </c>
      <c r="Q5078">
        <v>0</v>
      </c>
      <c r="R5078">
        <v>11</v>
      </c>
      <c r="S5078">
        <v>440</v>
      </c>
      <c r="T5078">
        <v>200</v>
      </c>
      <c r="U5078">
        <v>0</v>
      </c>
      <c r="V5078">
        <v>0</v>
      </c>
      <c r="W5078">
        <v>0</v>
      </c>
      <c r="X5078">
        <v>0</v>
      </c>
      <c r="Y5078">
        <v>0</v>
      </c>
      <c r="Z5078">
        <v>0</v>
      </c>
      <c r="AA5078">
        <v>240</v>
      </c>
      <c r="AB5078">
        <v>0</v>
      </c>
      <c r="AC5078">
        <v>240</v>
      </c>
      <c r="AD5078">
        <v>0</v>
      </c>
      <c r="AE5078">
        <v>0</v>
      </c>
      <c r="AF5078">
        <v>6</v>
      </c>
      <c r="AG5078">
        <v>0</v>
      </c>
      <c r="AH5078">
        <v>5</v>
      </c>
      <c r="AI5078">
        <v>0</v>
      </c>
      <c r="AJ5078">
        <v>0</v>
      </c>
      <c r="AK5078">
        <v>0</v>
      </c>
      <c r="AL5078">
        <v>0</v>
      </c>
      <c r="AM5078">
        <v>0</v>
      </c>
      <c r="AN5078">
        <v>0</v>
      </c>
      <c r="AO5078">
        <v>0</v>
      </c>
      <c r="AP5078">
        <v>0</v>
      </c>
      <c r="AQ5078">
        <v>0</v>
      </c>
      <c r="AR5078">
        <v>0</v>
      </c>
      <c r="AS5078">
        <v>0</v>
      </c>
      <c r="AT5078">
        <v>0</v>
      </c>
      <c r="AU5078">
        <v>0</v>
      </c>
      <c r="AV5078">
        <v>0</v>
      </c>
      <c r="AW5078">
        <v>0</v>
      </c>
      <c r="AX5078">
        <v>0</v>
      </c>
      <c r="AY5078">
        <v>0</v>
      </c>
      <c r="AZ5078">
        <v>0</v>
      </c>
      <c r="BA5078">
        <v>0</v>
      </c>
      <c r="BB5078">
        <v>0</v>
      </c>
      <c r="BC5078">
        <v>0</v>
      </c>
      <c r="BD5078">
        <v>0</v>
      </c>
      <c r="BE5078">
        <v>0</v>
      </c>
      <c r="BF5078">
        <v>0</v>
      </c>
      <c r="BG5078">
        <v>0</v>
      </c>
      <c r="BH5078">
        <v>0</v>
      </c>
      <c r="BI5078">
        <v>0</v>
      </c>
      <c r="BJ5078" s="2">
        <v>45944</v>
      </c>
      <c r="BK5078">
        <v>0</v>
      </c>
      <c r="BL5078" s="3" t="str">
        <f>VLOOKUP(O5078,DropDownList!$H$1:$I$7,2,FALSE)</f>
        <v>2025/26</v>
      </c>
      <c r="BM5078" s="3" t="str">
        <f t="shared" si="79"/>
        <v>PCOA</v>
      </c>
    </row>
    <row r="5079" spans="1:65" x14ac:dyDescent="0.2">
      <c r="A5079">
        <v>2025</v>
      </c>
      <c r="B5079">
        <v>10</v>
      </c>
      <c r="C5079" t="s">
        <v>231</v>
      </c>
      <c r="D5079" t="s">
        <v>239</v>
      </c>
      <c r="E5079" t="s">
        <v>46</v>
      </c>
      <c r="F5079">
        <v>9286</v>
      </c>
      <c r="G5079" t="s">
        <v>141</v>
      </c>
      <c r="H5079" t="s">
        <v>240</v>
      </c>
      <c r="I5079" t="s">
        <v>240</v>
      </c>
      <c r="J5079" s="1">
        <v>45931</v>
      </c>
      <c r="K5079" t="s">
        <v>253</v>
      </c>
      <c r="L5079">
        <v>3</v>
      </c>
      <c r="M5079" t="s">
        <v>429</v>
      </c>
      <c r="N5079" t="s">
        <v>145</v>
      </c>
      <c r="O5079" t="s">
        <v>149</v>
      </c>
      <c r="P5079" t="s">
        <v>154</v>
      </c>
      <c r="Q5079">
        <v>10487</v>
      </c>
      <c r="R5079">
        <v>61</v>
      </c>
      <c r="S5079">
        <v>17109</v>
      </c>
      <c r="T5079">
        <v>0</v>
      </c>
      <c r="U5079">
        <v>38</v>
      </c>
      <c r="V5079">
        <v>34</v>
      </c>
      <c r="W5079">
        <v>5792</v>
      </c>
      <c r="X5079">
        <v>9157</v>
      </c>
      <c r="Y5079">
        <v>0</v>
      </c>
      <c r="Z5079">
        <v>0</v>
      </c>
      <c r="AA5079">
        <v>6622</v>
      </c>
      <c r="AB5079">
        <v>40</v>
      </c>
      <c r="AC5079">
        <v>6062</v>
      </c>
      <c r="AD5079">
        <v>25</v>
      </c>
      <c r="AE5079">
        <v>9</v>
      </c>
      <c r="AF5079">
        <v>23</v>
      </c>
      <c r="AG5079">
        <v>11</v>
      </c>
      <c r="AH5079">
        <v>0</v>
      </c>
      <c r="AI5079">
        <v>27</v>
      </c>
      <c r="AJ5079">
        <v>0</v>
      </c>
      <c r="AK5079">
        <v>0</v>
      </c>
      <c r="AL5079">
        <v>0</v>
      </c>
      <c r="AM5079">
        <v>0</v>
      </c>
      <c r="AN5079">
        <v>0</v>
      </c>
      <c r="AO5079">
        <v>36</v>
      </c>
      <c r="AP5079">
        <v>49</v>
      </c>
      <c r="AQ5079">
        <v>34</v>
      </c>
      <c r="AR5079">
        <v>0</v>
      </c>
      <c r="AS5079">
        <v>0</v>
      </c>
      <c r="AT5079">
        <v>0</v>
      </c>
      <c r="AU5079">
        <v>4</v>
      </c>
      <c r="AV5079">
        <v>0</v>
      </c>
      <c r="AW5079">
        <v>0</v>
      </c>
      <c r="AX5079">
        <v>0</v>
      </c>
      <c r="AY5079">
        <v>1</v>
      </c>
      <c r="AZ5079">
        <v>5</v>
      </c>
      <c r="BA5079">
        <v>0</v>
      </c>
      <c r="BB5079">
        <v>0</v>
      </c>
      <c r="BC5079">
        <v>0</v>
      </c>
      <c r="BD5079">
        <v>0</v>
      </c>
      <c r="BE5079">
        <v>0</v>
      </c>
      <c r="BF5079">
        <v>61</v>
      </c>
      <c r="BG5079">
        <v>7547</v>
      </c>
      <c r="BH5079">
        <v>0</v>
      </c>
      <c r="BI5079">
        <v>38</v>
      </c>
      <c r="BJ5079" s="2">
        <v>45944</v>
      </c>
      <c r="BK5079">
        <v>0</v>
      </c>
      <c r="BL5079" s="3" t="str">
        <f>VLOOKUP(O5079,DropDownList!$H$1:$I$7,2,FALSE)</f>
        <v>2025/26</v>
      </c>
      <c r="BM5079" s="3" t="str">
        <f t="shared" si="79"/>
        <v>JP COURT</v>
      </c>
    </row>
    <row r="5080" spans="1:65" x14ac:dyDescent="0.2">
      <c r="A5080">
        <v>2025</v>
      </c>
      <c r="B5080">
        <v>10</v>
      </c>
      <c r="C5080" t="s">
        <v>231</v>
      </c>
      <c r="D5080" t="s">
        <v>239</v>
      </c>
      <c r="E5080" t="s">
        <v>46</v>
      </c>
      <c r="F5080">
        <v>9286</v>
      </c>
      <c r="G5080" t="s">
        <v>141</v>
      </c>
      <c r="H5080" t="s">
        <v>240</v>
      </c>
      <c r="I5080" t="s">
        <v>240</v>
      </c>
      <c r="J5080" s="1">
        <v>45931</v>
      </c>
      <c r="K5080" t="s">
        <v>253</v>
      </c>
      <c r="L5080">
        <v>3</v>
      </c>
      <c r="M5080" t="s">
        <v>429</v>
      </c>
      <c r="N5080" t="s">
        <v>145</v>
      </c>
      <c r="O5080" t="s">
        <v>156</v>
      </c>
      <c r="P5080" t="s">
        <v>152</v>
      </c>
      <c r="Q5080">
        <v>0</v>
      </c>
      <c r="R5080">
        <v>32</v>
      </c>
      <c r="S5080">
        <v>1280</v>
      </c>
      <c r="T5080">
        <v>560</v>
      </c>
      <c r="U5080">
        <v>0</v>
      </c>
      <c r="V5080">
        <v>0</v>
      </c>
      <c r="W5080">
        <v>0</v>
      </c>
      <c r="X5080">
        <v>0</v>
      </c>
      <c r="Y5080">
        <v>0</v>
      </c>
      <c r="Z5080">
        <v>0</v>
      </c>
      <c r="AA5080">
        <v>720</v>
      </c>
      <c r="AB5080">
        <v>0</v>
      </c>
      <c r="AC5080">
        <v>720</v>
      </c>
      <c r="AD5080">
        <v>0</v>
      </c>
      <c r="AE5080">
        <v>0</v>
      </c>
      <c r="AF5080">
        <v>18</v>
      </c>
      <c r="AG5080">
        <v>0</v>
      </c>
      <c r="AH5080">
        <v>14</v>
      </c>
      <c r="AI5080">
        <v>0</v>
      </c>
      <c r="AJ5080">
        <v>0</v>
      </c>
      <c r="AK5080">
        <v>0</v>
      </c>
      <c r="AL5080">
        <v>0</v>
      </c>
      <c r="AM5080">
        <v>0</v>
      </c>
      <c r="AN5080">
        <v>0</v>
      </c>
      <c r="AO5080">
        <v>0</v>
      </c>
      <c r="AP5080">
        <v>0</v>
      </c>
      <c r="AQ5080">
        <v>0</v>
      </c>
      <c r="AR5080">
        <v>0</v>
      </c>
      <c r="AS5080">
        <v>0</v>
      </c>
      <c r="AT5080">
        <v>0</v>
      </c>
      <c r="AU5080">
        <v>0</v>
      </c>
      <c r="AV5080">
        <v>0</v>
      </c>
      <c r="AW5080">
        <v>0</v>
      </c>
      <c r="AX5080">
        <v>0</v>
      </c>
      <c r="AY5080">
        <v>0</v>
      </c>
      <c r="AZ5080">
        <v>0</v>
      </c>
      <c r="BA5080">
        <v>0</v>
      </c>
      <c r="BB5080">
        <v>0</v>
      </c>
      <c r="BC5080">
        <v>0</v>
      </c>
      <c r="BD5080">
        <v>0</v>
      </c>
      <c r="BE5080">
        <v>0</v>
      </c>
      <c r="BF5080">
        <v>0</v>
      </c>
      <c r="BG5080">
        <v>0</v>
      </c>
      <c r="BH5080">
        <v>0</v>
      </c>
      <c r="BI5080">
        <v>0</v>
      </c>
      <c r="BJ5080" s="2">
        <v>45944</v>
      </c>
      <c r="BK5080">
        <v>0</v>
      </c>
      <c r="BL5080" s="3" t="str">
        <f>VLOOKUP(O5080,DropDownList!$H$1:$I$7,2,FALSE)</f>
        <v>2023/24</v>
      </c>
      <c r="BM5080" s="3" t="str">
        <f t="shared" si="79"/>
        <v>PCOA</v>
      </c>
    </row>
    <row r="5081" spans="1:65" x14ac:dyDescent="0.2">
      <c r="A5081">
        <v>2025</v>
      </c>
      <c r="B5081">
        <v>10</v>
      </c>
      <c r="C5081" t="s">
        <v>231</v>
      </c>
      <c r="D5081" t="s">
        <v>239</v>
      </c>
      <c r="E5081" t="s">
        <v>46</v>
      </c>
      <c r="F5081">
        <v>9286</v>
      </c>
      <c r="G5081" t="s">
        <v>141</v>
      </c>
      <c r="H5081" t="s">
        <v>240</v>
      </c>
      <c r="I5081" t="s">
        <v>240</v>
      </c>
      <c r="J5081" s="1">
        <v>45931</v>
      </c>
      <c r="K5081" t="s">
        <v>253</v>
      </c>
      <c r="L5081">
        <v>3</v>
      </c>
      <c r="M5081" t="s">
        <v>429</v>
      </c>
      <c r="N5081" t="s">
        <v>145</v>
      </c>
      <c r="O5081" t="s">
        <v>149</v>
      </c>
      <c r="P5081" t="s">
        <v>146</v>
      </c>
      <c r="Q5081">
        <v>430</v>
      </c>
      <c r="R5081">
        <v>61</v>
      </c>
      <c r="S5081">
        <v>950</v>
      </c>
      <c r="T5081">
        <v>0</v>
      </c>
      <c r="U5081">
        <v>38</v>
      </c>
      <c r="V5081">
        <v>26</v>
      </c>
      <c r="W5081">
        <v>390</v>
      </c>
      <c r="X5081">
        <v>390</v>
      </c>
      <c r="Y5081">
        <v>0</v>
      </c>
      <c r="Z5081">
        <v>0</v>
      </c>
      <c r="AA5081">
        <v>520</v>
      </c>
      <c r="AB5081">
        <v>0</v>
      </c>
      <c r="AC5081">
        <v>0</v>
      </c>
      <c r="AD5081">
        <v>26</v>
      </c>
      <c r="AE5081">
        <v>0</v>
      </c>
      <c r="AF5081">
        <v>33</v>
      </c>
      <c r="AG5081">
        <v>0</v>
      </c>
      <c r="AH5081">
        <v>0</v>
      </c>
      <c r="AI5081">
        <v>28</v>
      </c>
      <c r="AJ5081">
        <v>0</v>
      </c>
      <c r="AK5081">
        <v>0</v>
      </c>
      <c r="AL5081">
        <v>0</v>
      </c>
      <c r="AM5081">
        <v>0</v>
      </c>
      <c r="AN5081">
        <v>0</v>
      </c>
      <c r="AO5081">
        <v>36</v>
      </c>
      <c r="AP5081">
        <v>51</v>
      </c>
      <c r="AQ5081">
        <v>35</v>
      </c>
      <c r="AR5081">
        <v>0</v>
      </c>
      <c r="AS5081">
        <v>0</v>
      </c>
      <c r="AT5081">
        <v>0</v>
      </c>
      <c r="AU5081">
        <v>5</v>
      </c>
      <c r="AV5081">
        <v>0</v>
      </c>
      <c r="AW5081">
        <v>0</v>
      </c>
      <c r="AX5081">
        <v>0</v>
      </c>
      <c r="AY5081">
        <v>1</v>
      </c>
      <c r="AZ5081">
        <v>5</v>
      </c>
      <c r="BA5081">
        <v>0</v>
      </c>
      <c r="BB5081">
        <v>0</v>
      </c>
      <c r="BC5081">
        <v>0</v>
      </c>
      <c r="BD5081">
        <v>0</v>
      </c>
      <c r="BE5081">
        <v>0</v>
      </c>
      <c r="BF5081">
        <v>61</v>
      </c>
      <c r="BG5081">
        <v>430</v>
      </c>
      <c r="BH5081">
        <v>0</v>
      </c>
      <c r="BI5081">
        <v>38</v>
      </c>
      <c r="BJ5081" s="2">
        <v>45944</v>
      </c>
      <c r="BK5081">
        <v>0</v>
      </c>
      <c r="BL5081" s="3" t="str">
        <f>VLOOKUP(O5081,DropDownList!$H$1:$I$7,2,FALSE)</f>
        <v>2025/26</v>
      </c>
      <c r="BM5081" s="3" t="str">
        <f t="shared" si="79"/>
        <v>VSUR</v>
      </c>
    </row>
    <row r="5082" spans="1:65" x14ac:dyDescent="0.2">
      <c r="A5082">
        <v>2025</v>
      </c>
      <c r="B5082">
        <v>10</v>
      </c>
      <c r="C5082" t="s">
        <v>231</v>
      </c>
      <c r="D5082" t="s">
        <v>239</v>
      </c>
      <c r="E5082" t="s">
        <v>46</v>
      </c>
      <c r="F5082">
        <v>9286</v>
      </c>
      <c r="G5082" t="s">
        <v>141</v>
      </c>
      <c r="H5082" t="s">
        <v>240</v>
      </c>
      <c r="I5082" t="s">
        <v>240</v>
      </c>
      <c r="J5082" s="1">
        <v>45931</v>
      </c>
      <c r="K5082" t="s">
        <v>253</v>
      </c>
      <c r="L5082">
        <v>3</v>
      </c>
      <c r="M5082" t="s">
        <v>429</v>
      </c>
      <c r="N5082" t="s">
        <v>145</v>
      </c>
      <c r="O5082" t="s">
        <v>149</v>
      </c>
      <c r="P5082" t="s">
        <v>153</v>
      </c>
      <c r="Q5082">
        <v>45</v>
      </c>
      <c r="R5082">
        <v>1</v>
      </c>
      <c r="S5082">
        <v>45</v>
      </c>
      <c r="T5082">
        <v>0</v>
      </c>
      <c r="U5082">
        <v>1</v>
      </c>
      <c r="V5082">
        <v>1</v>
      </c>
      <c r="W5082">
        <v>45</v>
      </c>
      <c r="X5082">
        <v>45</v>
      </c>
      <c r="Y5082">
        <v>0</v>
      </c>
      <c r="Z5082">
        <v>0</v>
      </c>
      <c r="AA5082">
        <v>0</v>
      </c>
      <c r="AB5082">
        <v>0</v>
      </c>
      <c r="AC5082">
        <v>0</v>
      </c>
      <c r="AD5082">
        <v>1</v>
      </c>
      <c r="AE5082">
        <v>0</v>
      </c>
      <c r="AF5082">
        <v>0</v>
      </c>
      <c r="AG5082">
        <v>0</v>
      </c>
      <c r="AH5082">
        <v>0</v>
      </c>
      <c r="AI5082">
        <v>1</v>
      </c>
      <c r="AJ5082">
        <v>0</v>
      </c>
      <c r="AK5082">
        <v>0</v>
      </c>
      <c r="AL5082">
        <v>0</v>
      </c>
      <c r="AM5082">
        <v>0</v>
      </c>
      <c r="AN5082">
        <v>0</v>
      </c>
      <c r="AO5082">
        <v>1</v>
      </c>
      <c r="AP5082">
        <v>1</v>
      </c>
      <c r="AQ5082">
        <v>1</v>
      </c>
      <c r="AR5082">
        <v>0</v>
      </c>
      <c r="AS5082">
        <v>0</v>
      </c>
      <c r="AT5082">
        <v>0</v>
      </c>
      <c r="AU5082">
        <v>0</v>
      </c>
      <c r="AV5082">
        <v>0</v>
      </c>
      <c r="AW5082">
        <v>0</v>
      </c>
      <c r="AX5082">
        <v>0</v>
      </c>
      <c r="AY5082">
        <v>0</v>
      </c>
      <c r="AZ5082">
        <v>0</v>
      </c>
      <c r="BA5082">
        <v>0</v>
      </c>
      <c r="BB5082">
        <v>0</v>
      </c>
      <c r="BC5082">
        <v>0</v>
      </c>
      <c r="BD5082">
        <v>0</v>
      </c>
      <c r="BE5082">
        <v>0</v>
      </c>
      <c r="BF5082">
        <v>1</v>
      </c>
      <c r="BG5082">
        <v>45</v>
      </c>
      <c r="BH5082">
        <v>0</v>
      </c>
      <c r="BI5082">
        <v>1</v>
      </c>
      <c r="BJ5082" s="2">
        <v>45944</v>
      </c>
      <c r="BK5082">
        <v>0</v>
      </c>
      <c r="BL5082" s="3" t="str">
        <f>VLOOKUP(O5082,DropDownList!$H$1:$I$7,2,FALSE)</f>
        <v>2025/26</v>
      </c>
      <c r="BM5082" s="3" t="str">
        <f t="shared" si="79"/>
        <v>PREG</v>
      </c>
    </row>
    <row r="5083" spans="1:65" x14ac:dyDescent="0.2">
      <c r="A5083">
        <v>2025</v>
      </c>
      <c r="B5083">
        <v>10</v>
      </c>
      <c r="C5083" t="s">
        <v>231</v>
      </c>
      <c r="D5083" t="s">
        <v>239</v>
      </c>
      <c r="E5083" t="s">
        <v>46</v>
      </c>
      <c r="F5083">
        <v>9286</v>
      </c>
      <c r="G5083" t="s">
        <v>141</v>
      </c>
      <c r="H5083" t="s">
        <v>240</v>
      </c>
      <c r="I5083" t="s">
        <v>240</v>
      </c>
      <c r="J5083" s="1">
        <v>45931</v>
      </c>
      <c r="K5083" t="s">
        <v>253</v>
      </c>
      <c r="L5083">
        <v>3</v>
      </c>
      <c r="M5083" t="s">
        <v>429</v>
      </c>
      <c r="N5083" t="s">
        <v>145</v>
      </c>
      <c r="O5083" t="s">
        <v>149</v>
      </c>
      <c r="P5083" t="s">
        <v>148</v>
      </c>
      <c r="Q5083">
        <v>180</v>
      </c>
      <c r="R5083">
        <v>4</v>
      </c>
      <c r="S5083">
        <v>240</v>
      </c>
      <c r="T5083">
        <v>0</v>
      </c>
      <c r="U5083">
        <v>3</v>
      </c>
      <c r="V5083">
        <v>3</v>
      </c>
      <c r="W5083">
        <v>180</v>
      </c>
      <c r="X5083">
        <v>180</v>
      </c>
      <c r="Y5083">
        <v>0</v>
      </c>
      <c r="Z5083">
        <v>0</v>
      </c>
      <c r="AA5083">
        <v>60</v>
      </c>
      <c r="AB5083">
        <v>0</v>
      </c>
      <c r="AC5083">
        <v>60</v>
      </c>
      <c r="AD5083">
        <v>3</v>
      </c>
      <c r="AE5083">
        <v>0</v>
      </c>
      <c r="AF5083">
        <v>1</v>
      </c>
      <c r="AG5083">
        <v>0</v>
      </c>
      <c r="AH5083">
        <v>0</v>
      </c>
      <c r="AI5083">
        <v>3</v>
      </c>
      <c r="AJ5083">
        <v>0</v>
      </c>
      <c r="AK5083">
        <v>0</v>
      </c>
      <c r="AL5083">
        <v>0</v>
      </c>
      <c r="AM5083">
        <v>0</v>
      </c>
      <c r="AN5083">
        <v>0</v>
      </c>
      <c r="AO5083">
        <v>3</v>
      </c>
      <c r="AP5083">
        <v>3</v>
      </c>
      <c r="AQ5083">
        <v>3</v>
      </c>
      <c r="AR5083">
        <v>0</v>
      </c>
      <c r="AS5083">
        <v>0</v>
      </c>
      <c r="AT5083">
        <v>0</v>
      </c>
      <c r="AU5083">
        <v>0</v>
      </c>
      <c r="AV5083">
        <v>0</v>
      </c>
      <c r="AW5083">
        <v>0</v>
      </c>
      <c r="AX5083">
        <v>0</v>
      </c>
      <c r="AY5083">
        <v>0</v>
      </c>
      <c r="AZ5083">
        <v>0</v>
      </c>
      <c r="BA5083">
        <v>0</v>
      </c>
      <c r="BB5083">
        <v>0</v>
      </c>
      <c r="BC5083">
        <v>0</v>
      </c>
      <c r="BD5083">
        <v>0</v>
      </c>
      <c r="BE5083">
        <v>0</v>
      </c>
      <c r="BF5083">
        <v>4</v>
      </c>
      <c r="BG5083">
        <v>180</v>
      </c>
      <c r="BH5083">
        <v>0</v>
      </c>
      <c r="BI5083">
        <v>3</v>
      </c>
      <c r="BJ5083" s="2">
        <v>45944</v>
      </c>
      <c r="BK5083">
        <v>0</v>
      </c>
      <c r="BL5083" s="3" t="str">
        <f>VLOOKUP(O5083,DropDownList!$H$1:$I$7,2,FALSE)</f>
        <v>2025/26</v>
      </c>
      <c r="BM5083" s="3" t="str">
        <f t="shared" si="79"/>
        <v>PRAS</v>
      </c>
    </row>
    <row r="5084" spans="1:65" x14ac:dyDescent="0.2">
      <c r="A5084">
        <v>2025</v>
      </c>
      <c r="B5084">
        <v>10</v>
      </c>
      <c r="C5084" t="s">
        <v>231</v>
      </c>
      <c r="D5084" t="s">
        <v>239</v>
      </c>
      <c r="E5084" t="s">
        <v>46</v>
      </c>
      <c r="F5084">
        <v>9286</v>
      </c>
      <c r="G5084" t="s">
        <v>141</v>
      </c>
      <c r="H5084" t="s">
        <v>240</v>
      </c>
      <c r="I5084" t="s">
        <v>240</v>
      </c>
      <c r="J5084" s="1">
        <v>45931</v>
      </c>
      <c r="K5084" t="s">
        <v>253</v>
      </c>
      <c r="L5084">
        <v>3</v>
      </c>
      <c r="M5084" t="s">
        <v>429</v>
      </c>
      <c r="N5084" t="s">
        <v>145</v>
      </c>
      <c r="O5084" t="s">
        <v>147</v>
      </c>
      <c r="P5084" t="s">
        <v>150</v>
      </c>
      <c r="Q5084">
        <v>21778.9</v>
      </c>
      <c r="R5084">
        <v>252</v>
      </c>
      <c r="S5084">
        <v>42218.81</v>
      </c>
      <c r="T5084">
        <v>1687.5</v>
      </c>
      <c r="U5084">
        <v>135</v>
      </c>
      <c r="V5084">
        <v>113</v>
      </c>
      <c r="W5084">
        <v>18133.07</v>
      </c>
      <c r="X5084">
        <v>18327.78</v>
      </c>
      <c r="Y5084">
        <v>240</v>
      </c>
      <c r="Z5084">
        <v>40531.31</v>
      </c>
      <c r="AA5084">
        <v>18752.41</v>
      </c>
      <c r="AB5084">
        <v>7089.79</v>
      </c>
      <c r="AC5084">
        <v>11662.62</v>
      </c>
      <c r="AD5084">
        <v>95</v>
      </c>
      <c r="AE5084">
        <v>18</v>
      </c>
      <c r="AF5084">
        <v>105</v>
      </c>
      <c r="AG5084">
        <v>30</v>
      </c>
      <c r="AH5084">
        <v>12</v>
      </c>
      <c r="AI5084">
        <v>105</v>
      </c>
      <c r="AJ5084">
        <v>48</v>
      </c>
      <c r="AK5084">
        <v>22</v>
      </c>
      <c r="AL5084">
        <v>2</v>
      </c>
      <c r="AM5084">
        <v>4</v>
      </c>
      <c r="AN5084">
        <v>1</v>
      </c>
      <c r="AO5084">
        <v>177</v>
      </c>
      <c r="AP5084">
        <v>344</v>
      </c>
      <c r="AQ5084">
        <v>180</v>
      </c>
      <c r="AR5084">
        <v>1</v>
      </c>
      <c r="AS5084">
        <v>25</v>
      </c>
      <c r="AT5084">
        <v>0</v>
      </c>
      <c r="AU5084">
        <v>4</v>
      </c>
      <c r="AV5084">
        <v>0</v>
      </c>
      <c r="AW5084">
        <v>0</v>
      </c>
      <c r="AX5084">
        <v>0</v>
      </c>
      <c r="AY5084">
        <v>25</v>
      </c>
      <c r="AZ5084">
        <v>56</v>
      </c>
      <c r="BA5084">
        <v>20</v>
      </c>
      <c r="BB5084">
        <v>8</v>
      </c>
      <c r="BC5084">
        <v>4</v>
      </c>
      <c r="BD5084">
        <v>1</v>
      </c>
      <c r="BE5084">
        <v>0</v>
      </c>
      <c r="BF5084">
        <v>176</v>
      </c>
      <c r="BG5084">
        <v>16935.68</v>
      </c>
      <c r="BH5084">
        <v>0</v>
      </c>
      <c r="BI5084">
        <v>133</v>
      </c>
      <c r="BJ5084" s="2">
        <v>45944</v>
      </c>
      <c r="BK5084">
        <v>2</v>
      </c>
      <c r="BL5084" s="3" t="str">
        <f>VLOOKUP(O5084,DropDownList!$H$1:$I$7,2,FALSE)</f>
        <v>2024/25</v>
      </c>
      <c r="BM5084" s="3" t="str">
        <f t="shared" si="79"/>
        <v>FISCAL FINES</v>
      </c>
    </row>
    <row r="5085" spans="1:65" x14ac:dyDescent="0.2">
      <c r="A5085">
        <v>2025</v>
      </c>
      <c r="B5085">
        <v>10</v>
      </c>
      <c r="C5085" t="s">
        <v>231</v>
      </c>
      <c r="D5085" t="s">
        <v>239</v>
      </c>
      <c r="E5085" t="s">
        <v>46</v>
      </c>
      <c r="F5085">
        <v>9286</v>
      </c>
      <c r="G5085" t="s">
        <v>141</v>
      </c>
      <c r="H5085" t="s">
        <v>240</v>
      </c>
      <c r="I5085" t="s">
        <v>240</v>
      </c>
      <c r="J5085" s="1">
        <v>45931</v>
      </c>
      <c r="K5085" t="s">
        <v>253</v>
      </c>
      <c r="L5085">
        <v>3</v>
      </c>
      <c r="M5085" t="s">
        <v>429</v>
      </c>
      <c r="N5085" t="s">
        <v>145</v>
      </c>
      <c r="O5085" t="s">
        <v>156</v>
      </c>
      <c r="P5085" t="s">
        <v>148</v>
      </c>
      <c r="Q5085">
        <v>252.99</v>
      </c>
      <c r="R5085">
        <v>14</v>
      </c>
      <c r="S5085">
        <v>840</v>
      </c>
      <c r="T5085">
        <v>60</v>
      </c>
      <c r="U5085">
        <v>5</v>
      </c>
      <c r="V5085">
        <v>3</v>
      </c>
      <c r="W5085">
        <v>180</v>
      </c>
      <c r="X5085">
        <v>180</v>
      </c>
      <c r="Y5085">
        <v>0</v>
      </c>
      <c r="Z5085">
        <v>0</v>
      </c>
      <c r="AA5085">
        <v>527.01</v>
      </c>
      <c r="AB5085">
        <v>0</v>
      </c>
      <c r="AC5085">
        <v>527.01</v>
      </c>
      <c r="AD5085">
        <v>3</v>
      </c>
      <c r="AE5085">
        <v>0</v>
      </c>
      <c r="AF5085">
        <v>8</v>
      </c>
      <c r="AG5085">
        <v>1</v>
      </c>
      <c r="AH5085">
        <v>1</v>
      </c>
      <c r="AI5085">
        <v>4</v>
      </c>
      <c r="AJ5085">
        <v>0</v>
      </c>
      <c r="AK5085">
        <v>0</v>
      </c>
      <c r="AL5085">
        <v>0</v>
      </c>
      <c r="AM5085">
        <v>0</v>
      </c>
      <c r="AN5085">
        <v>0</v>
      </c>
      <c r="AO5085">
        <v>11</v>
      </c>
      <c r="AP5085">
        <v>35</v>
      </c>
      <c r="AQ5085">
        <v>11</v>
      </c>
      <c r="AR5085">
        <v>3</v>
      </c>
      <c r="AS5085">
        <v>1</v>
      </c>
      <c r="AT5085">
        <v>0</v>
      </c>
      <c r="AU5085">
        <v>0</v>
      </c>
      <c r="AV5085">
        <v>0</v>
      </c>
      <c r="AW5085">
        <v>0</v>
      </c>
      <c r="AX5085">
        <v>0</v>
      </c>
      <c r="AY5085">
        <v>6</v>
      </c>
      <c r="AZ5085">
        <v>9</v>
      </c>
      <c r="BA5085">
        <v>4</v>
      </c>
      <c r="BB5085">
        <v>0</v>
      </c>
      <c r="BC5085">
        <v>0</v>
      </c>
      <c r="BD5085">
        <v>1</v>
      </c>
      <c r="BE5085">
        <v>0</v>
      </c>
      <c r="BF5085">
        <v>11</v>
      </c>
      <c r="BG5085">
        <v>240</v>
      </c>
      <c r="BH5085">
        <v>0</v>
      </c>
      <c r="BI5085">
        <v>5</v>
      </c>
      <c r="BJ5085" s="2">
        <v>45944</v>
      </c>
      <c r="BK5085">
        <v>0</v>
      </c>
      <c r="BL5085" s="3" t="str">
        <f>VLOOKUP(O5085,DropDownList!$H$1:$I$7,2,FALSE)</f>
        <v>2023/24</v>
      </c>
      <c r="BM5085" s="3" t="str">
        <f t="shared" si="79"/>
        <v>PRAS</v>
      </c>
    </row>
    <row r="5086" spans="1:65" x14ac:dyDescent="0.2">
      <c r="A5086">
        <v>2025</v>
      </c>
      <c r="B5086">
        <v>10</v>
      </c>
      <c r="C5086" t="s">
        <v>231</v>
      </c>
      <c r="D5086" t="s">
        <v>239</v>
      </c>
      <c r="E5086" t="s">
        <v>46</v>
      </c>
      <c r="F5086">
        <v>9286</v>
      </c>
      <c r="G5086" t="s">
        <v>141</v>
      </c>
      <c r="H5086" t="s">
        <v>240</v>
      </c>
      <c r="I5086" t="s">
        <v>240</v>
      </c>
      <c r="J5086" s="1">
        <v>45931</v>
      </c>
      <c r="K5086" t="s">
        <v>253</v>
      </c>
      <c r="L5086">
        <v>3</v>
      </c>
      <c r="M5086" t="s">
        <v>429</v>
      </c>
      <c r="N5086" t="s">
        <v>145</v>
      </c>
      <c r="O5086" t="s">
        <v>156</v>
      </c>
      <c r="P5086" t="s">
        <v>153</v>
      </c>
      <c r="Q5086">
        <v>0</v>
      </c>
      <c r="R5086">
        <v>1</v>
      </c>
      <c r="S5086">
        <v>45</v>
      </c>
      <c r="T5086">
        <v>45</v>
      </c>
      <c r="U5086">
        <v>0</v>
      </c>
      <c r="V5086">
        <v>0</v>
      </c>
      <c r="W5086">
        <v>0</v>
      </c>
      <c r="X5086">
        <v>0</v>
      </c>
      <c r="Y5086">
        <v>0</v>
      </c>
      <c r="Z5086">
        <v>0</v>
      </c>
      <c r="AA5086">
        <v>0</v>
      </c>
      <c r="AB5086">
        <v>0</v>
      </c>
      <c r="AC5086">
        <v>0</v>
      </c>
      <c r="AD5086">
        <v>0</v>
      </c>
      <c r="AE5086">
        <v>0</v>
      </c>
      <c r="AF5086">
        <v>0</v>
      </c>
      <c r="AG5086">
        <v>0</v>
      </c>
      <c r="AH5086">
        <v>1</v>
      </c>
      <c r="AI5086">
        <v>0</v>
      </c>
      <c r="AJ5086">
        <v>0</v>
      </c>
      <c r="AK5086">
        <v>0</v>
      </c>
      <c r="AL5086">
        <v>0</v>
      </c>
      <c r="AM5086">
        <v>0</v>
      </c>
      <c r="AN5086">
        <v>0</v>
      </c>
      <c r="AO5086">
        <v>0</v>
      </c>
      <c r="AP5086">
        <v>0</v>
      </c>
      <c r="AQ5086">
        <v>0</v>
      </c>
      <c r="AR5086">
        <v>0</v>
      </c>
      <c r="AS5086">
        <v>0</v>
      </c>
      <c r="AT5086">
        <v>0</v>
      </c>
      <c r="AU5086">
        <v>0</v>
      </c>
      <c r="AV5086">
        <v>0</v>
      </c>
      <c r="AW5086">
        <v>0</v>
      </c>
      <c r="AX5086">
        <v>0</v>
      </c>
      <c r="AY5086">
        <v>0</v>
      </c>
      <c r="AZ5086">
        <v>0</v>
      </c>
      <c r="BA5086">
        <v>0</v>
      </c>
      <c r="BB5086">
        <v>0</v>
      </c>
      <c r="BC5086">
        <v>0</v>
      </c>
      <c r="BD5086">
        <v>0</v>
      </c>
      <c r="BE5086">
        <v>0</v>
      </c>
      <c r="BF5086">
        <v>1</v>
      </c>
      <c r="BG5086">
        <v>0</v>
      </c>
      <c r="BH5086">
        <v>0</v>
      </c>
      <c r="BI5086">
        <v>0</v>
      </c>
      <c r="BJ5086" s="2">
        <v>45944</v>
      </c>
      <c r="BK5086">
        <v>0</v>
      </c>
      <c r="BL5086" s="3" t="str">
        <f>VLOOKUP(O5086,DropDownList!$H$1:$I$7,2,FALSE)</f>
        <v>2023/24</v>
      </c>
      <c r="BM5086" s="3" t="str">
        <f t="shared" si="79"/>
        <v>PREG</v>
      </c>
    </row>
    <row r="5087" spans="1:65" x14ac:dyDescent="0.2">
      <c r="A5087">
        <v>2025</v>
      </c>
      <c r="B5087">
        <v>10</v>
      </c>
      <c r="C5087" t="s">
        <v>231</v>
      </c>
      <c r="D5087" t="s">
        <v>239</v>
      </c>
      <c r="E5087" t="s">
        <v>46</v>
      </c>
      <c r="F5087">
        <v>9286</v>
      </c>
      <c r="G5087" t="s">
        <v>141</v>
      </c>
      <c r="H5087" t="s">
        <v>240</v>
      </c>
      <c r="I5087" t="s">
        <v>240</v>
      </c>
      <c r="J5087" s="1">
        <v>45931</v>
      </c>
      <c r="K5087" t="s">
        <v>253</v>
      </c>
      <c r="L5087">
        <v>3</v>
      </c>
      <c r="M5087" t="s">
        <v>429</v>
      </c>
      <c r="N5087" t="s">
        <v>145</v>
      </c>
      <c r="O5087" t="s">
        <v>156</v>
      </c>
      <c r="P5087" t="s">
        <v>146</v>
      </c>
      <c r="Q5087">
        <v>354.42</v>
      </c>
      <c r="R5087">
        <v>178</v>
      </c>
      <c r="S5087">
        <v>2985</v>
      </c>
      <c r="T5087">
        <v>155</v>
      </c>
      <c r="U5087">
        <v>48</v>
      </c>
      <c r="V5087">
        <v>7</v>
      </c>
      <c r="W5087">
        <v>110</v>
      </c>
      <c r="X5087">
        <v>110</v>
      </c>
      <c r="Y5087">
        <v>0</v>
      </c>
      <c r="Z5087">
        <v>0</v>
      </c>
      <c r="AA5087">
        <v>2475.58</v>
      </c>
      <c r="AB5087">
        <v>0</v>
      </c>
      <c r="AC5087">
        <v>0</v>
      </c>
      <c r="AD5087">
        <v>7</v>
      </c>
      <c r="AE5087">
        <v>0</v>
      </c>
      <c r="AF5087">
        <v>152</v>
      </c>
      <c r="AG5087">
        <v>2</v>
      </c>
      <c r="AH5087">
        <v>4</v>
      </c>
      <c r="AI5087">
        <v>20</v>
      </c>
      <c r="AJ5087">
        <v>0</v>
      </c>
      <c r="AK5087">
        <v>0</v>
      </c>
      <c r="AL5087">
        <v>0</v>
      </c>
      <c r="AM5087">
        <v>0</v>
      </c>
      <c r="AN5087">
        <v>0</v>
      </c>
      <c r="AO5087">
        <v>120</v>
      </c>
      <c r="AP5087">
        <v>405</v>
      </c>
      <c r="AQ5087">
        <v>126</v>
      </c>
      <c r="AR5087">
        <v>0</v>
      </c>
      <c r="AS5087">
        <v>58</v>
      </c>
      <c r="AT5087">
        <v>5</v>
      </c>
      <c r="AU5087">
        <v>11</v>
      </c>
      <c r="AV5087">
        <v>6</v>
      </c>
      <c r="AW5087">
        <v>2</v>
      </c>
      <c r="AX5087">
        <v>0</v>
      </c>
      <c r="AY5087">
        <v>39</v>
      </c>
      <c r="AZ5087">
        <v>83</v>
      </c>
      <c r="BA5087">
        <v>43</v>
      </c>
      <c r="BB5087">
        <v>9</v>
      </c>
      <c r="BC5087">
        <v>5</v>
      </c>
      <c r="BD5087">
        <v>2</v>
      </c>
      <c r="BE5087">
        <v>0</v>
      </c>
      <c r="BF5087">
        <v>176</v>
      </c>
      <c r="BG5087">
        <v>330</v>
      </c>
      <c r="BH5087">
        <v>0</v>
      </c>
      <c r="BI5087">
        <v>48</v>
      </c>
      <c r="BJ5087" s="2">
        <v>45944</v>
      </c>
      <c r="BK5087">
        <v>0</v>
      </c>
      <c r="BL5087" s="3" t="str">
        <f>VLOOKUP(O5087,DropDownList!$H$1:$I$7,2,FALSE)</f>
        <v>2023/24</v>
      </c>
      <c r="BM5087" s="3" t="str">
        <f t="shared" si="79"/>
        <v>VSUR</v>
      </c>
    </row>
    <row r="5088" spans="1:65" x14ac:dyDescent="0.2">
      <c r="A5088">
        <v>2025</v>
      </c>
      <c r="B5088">
        <v>10</v>
      </c>
      <c r="C5088" t="s">
        <v>231</v>
      </c>
      <c r="D5088" t="s">
        <v>239</v>
      </c>
      <c r="E5088" t="s">
        <v>46</v>
      </c>
      <c r="F5088">
        <v>9286</v>
      </c>
      <c r="G5088" t="s">
        <v>141</v>
      </c>
      <c r="H5088" t="s">
        <v>240</v>
      </c>
      <c r="I5088" t="s">
        <v>240</v>
      </c>
      <c r="J5088" s="1">
        <v>45931</v>
      </c>
      <c r="K5088" t="s">
        <v>253</v>
      </c>
      <c r="L5088">
        <v>3</v>
      </c>
      <c r="M5088" t="s">
        <v>429</v>
      </c>
      <c r="N5088" t="s">
        <v>145</v>
      </c>
      <c r="O5088" t="s">
        <v>155</v>
      </c>
      <c r="P5088" t="s">
        <v>150</v>
      </c>
      <c r="Q5088">
        <v>13753.6</v>
      </c>
      <c r="R5088">
        <v>369</v>
      </c>
      <c r="S5088">
        <v>52702.15</v>
      </c>
      <c r="T5088">
        <v>4984.45</v>
      </c>
      <c r="U5088">
        <v>105</v>
      </c>
      <c r="V5088">
        <v>52</v>
      </c>
      <c r="W5088">
        <v>7948.26</v>
      </c>
      <c r="X5088">
        <v>7948.26</v>
      </c>
      <c r="Y5088">
        <v>335</v>
      </c>
      <c r="Z5088">
        <v>47717.7</v>
      </c>
      <c r="AA5088">
        <v>33964.1</v>
      </c>
      <c r="AB5088">
        <v>11279.24</v>
      </c>
      <c r="AC5088">
        <v>22684.86</v>
      </c>
      <c r="AD5088">
        <v>43</v>
      </c>
      <c r="AE5088">
        <v>9</v>
      </c>
      <c r="AF5088">
        <v>227</v>
      </c>
      <c r="AG5088">
        <v>44</v>
      </c>
      <c r="AH5088">
        <v>34</v>
      </c>
      <c r="AI5088">
        <v>61</v>
      </c>
      <c r="AJ5088">
        <v>63</v>
      </c>
      <c r="AK5088">
        <v>28</v>
      </c>
      <c r="AL5088">
        <v>6</v>
      </c>
      <c r="AM5088">
        <v>10</v>
      </c>
      <c r="AN5088">
        <v>6</v>
      </c>
      <c r="AO5088">
        <v>266</v>
      </c>
      <c r="AP5088">
        <v>1456</v>
      </c>
      <c r="AQ5088">
        <v>306</v>
      </c>
      <c r="AR5088">
        <v>53</v>
      </c>
      <c r="AS5088">
        <v>263</v>
      </c>
      <c r="AT5088">
        <v>26</v>
      </c>
      <c r="AU5088">
        <v>7</v>
      </c>
      <c r="AV5088">
        <v>0</v>
      </c>
      <c r="AW5088">
        <v>0</v>
      </c>
      <c r="AX5088">
        <v>0</v>
      </c>
      <c r="AY5088">
        <v>154</v>
      </c>
      <c r="AZ5088">
        <v>324</v>
      </c>
      <c r="BA5088">
        <v>199</v>
      </c>
      <c r="BB5088">
        <v>32</v>
      </c>
      <c r="BC5088">
        <v>19</v>
      </c>
      <c r="BD5088">
        <v>0</v>
      </c>
      <c r="BE5088">
        <v>0</v>
      </c>
      <c r="BF5088">
        <v>249</v>
      </c>
      <c r="BG5088">
        <v>9118.91</v>
      </c>
      <c r="BH5088">
        <v>3</v>
      </c>
      <c r="BI5088">
        <v>105</v>
      </c>
      <c r="BJ5088" s="2">
        <v>45944</v>
      </c>
      <c r="BK5088">
        <v>0</v>
      </c>
      <c r="BL5088" s="3" t="str">
        <f>VLOOKUP(O5088,DropDownList!$H$1:$I$7,2,FALSE)</f>
        <v>2022/23</v>
      </c>
      <c r="BM5088" s="3" t="str">
        <f t="shared" si="79"/>
        <v>FISCAL FINES</v>
      </c>
    </row>
    <row r="5089" spans="1:65" x14ac:dyDescent="0.2">
      <c r="A5089">
        <v>2025</v>
      </c>
      <c r="B5089">
        <v>10</v>
      </c>
      <c r="C5089" t="s">
        <v>231</v>
      </c>
      <c r="D5089" t="s">
        <v>239</v>
      </c>
      <c r="E5089" t="s">
        <v>46</v>
      </c>
      <c r="F5089">
        <v>9286</v>
      </c>
      <c r="G5089" t="s">
        <v>141</v>
      </c>
      <c r="H5089" t="s">
        <v>240</v>
      </c>
      <c r="I5089" t="s">
        <v>240</v>
      </c>
      <c r="J5089" s="1">
        <v>45931</v>
      </c>
      <c r="K5089" t="s">
        <v>253</v>
      </c>
      <c r="L5089">
        <v>3</v>
      </c>
      <c r="M5089" t="s">
        <v>429</v>
      </c>
      <c r="N5089" t="s">
        <v>145</v>
      </c>
      <c r="O5089" t="s">
        <v>147</v>
      </c>
      <c r="P5089" t="s">
        <v>154</v>
      </c>
      <c r="Q5089">
        <v>23462.09</v>
      </c>
      <c r="R5089">
        <v>258</v>
      </c>
      <c r="S5089">
        <v>56903</v>
      </c>
      <c r="T5089">
        <v>700</v>
      </c>
      <c r="U5089">
        <v>119</v>
      </c>
      <c r="V5089">
        <v>81</v>
      </c>
      <c r="W5089">
        <v>15684</v>
      </c>
      <c r="X5089">
        <v>16481</v>
      </c>
      <c r="Y5089">
        <v>0</v>
      </c>
      <c r="Z5089">
        <v>0</v>
      </c>
      <c r="AA5089">
        <v>32740.91</v>
      </c>
      <c r="AB5089">
        <v>400</v>
      </c>
      <c r="AC5089">
        <v>29910.91</v>
      </c>
      <c r="AD5089">
        <v>57</v>
      </c>
      <c r="AE5089">
        <v>24</v>
      </c>
      <c r="AF5089">
        <v>137</v>
      </c>
      <c r="AG5089">
        <v>35</v>
      </c>
      <c r="AH5089">
        <v>2</v>
      </c>
      <c r="AI5089">
        <v>84</v>
      </c>
      <c r="AJ5089">
        <v>0</v>
      </c>
      <c r="AK5089">
        <v>0</v>
      </c>
      <c r="AL5089">
        <v>0</v>
      </c>
      <c r="AM5089">
        <v>0</v>
      </c>
      <c r="AN5089">
        <v>0</v>
      </c>
      <c r="AO5089">
        <v>163</v>
      </c>
      <c r="AP5089">
        <v>428</v>
      </c>
      <c r="AQ5089">
        <v>163</v>
      </c>
      <c r="AR5089">
        <v>0</v>
      </c>
      <c r="AS5089">
        <v>52</v>
      </c>
      <c r="AT5089">
        <v>1</v>
      </c>
      <c r="AU5089">
        <v>5</v>
      </c>
      <c r="AV5089">
        <v>2</v>
      </c>
      <c r="AW5089">
        <v>2</v>
      </c>
      <c r="AX5089">
        <v>0</v>
      </c>
      <c r="AY5089">
        <v>36</v>
      </c>
      <c r="AZ5089">
        <v>75</v>
      </c>
      <c r="BA5089">
        <v>36</v>
      </c>
      <c r="BB5089">
        <v>13</v>
      </c>
      <c r="BC5089">
        <v>8</v>
      </c>
      <c r="BD5089">
        <v>3</v>
      </c>
      <c r="BE5089">
        <v>0</v>
      </c>
      <c r="BF5089">
        <v>255</v>
      </c>
      <c r="BG5089">
        <v>17591</v>
      </c>
      <c r="BH5089">
        <v>0</v>
      </c>
      <c r="BI5089">
        <v>118</v>
      </c>
      <c r="BJ5089" s="2">
        <v>45944</v>
      </c>
      <c r="BK5089">
        <v>0</v>
      </c>
      <c r="BL5089" s="3" t="str">
        <f>VLOOKUP(O5089,DropDownList!$H$1:$I$7,2,FALSE)</f>
        <v>2024/25</v>
      </c>
      <c r="BM5089" s="3" t="str">
        <f t="shared" si="79"/>
        <v>JP COURT</v>
      </c>
    </row>
    <row r="5090" spans="1:65" x14ac:dyDescent="0.2">
      <c r="A5090">
        <v>2025</v>
      </c>
      <c r="B5090">
        <v>10</v>
      </c>
      <c r="C5090" t="s">
        <v>231</v>
      </c>
      <c r="D5090" t="s">
        <v>239</v>
      </c>
      <c r="E5090" t="s">
        <v>46</v>
      </c>
      <c r="F5090">
        <v>9286</v>
      </c>
      <c r="G5090" t="s">
        <v>141</v>
      </c>
      <c r="H5090" t="s">
        <v>240</v>
      </c>
      <c r="I5090" t="s">
        <v>240</v>
      </c>
      <c r="J5090" s="1">
        <v>45931</v>
      </c>
      <c r="K5090" t="s">
        <v>253</v>
      </c>
      <c r="L5090">
        <v>3</v>
      </c>
      <c r="M5090" t="s">
        <v>429</v>
      </c>
      <c r="N5090" t="s">
        <v>145</v>
      </c>
      <c r="O5090" t="s">
        <v>149</v>
      </c>
      <c r="P5090" t="s">
        <v>150</v>
      </c>
      <c r="Q5090">
        <v>4599.7299999999996</v>
      </c>
      <c r="R5090">
        <v>50</v>
      </c>
      <c r="S5090">
        <v>7773.47</v>
      </c>
      <c r="T5090">
        <v>305.83999999999997</v>
      </c>
      <c r="U5090">
        <v>36</v>
      </c>
      <c r="V5090">
        <v>33</v>
      </c>
      <c r="W5090">
        <v>3751.68</v>
      </c>
      <c r="X5090">
        <v>4446.42</v>
      </c>
      <c r="Y5090">
        <v>48</v>
      </c>
      <c r="Z5090">
        <v>7467.63</v>
      </c>
      <c r="AA5090">
        <v>2867.9</v>
      </c>
      <c r="AB5090">
        <v>1234.1400000000001</v>
      </c>
      <c r="AC5090">
        <v>1633.76</v>
      </c>
      <c r="AD5090">
        <v>27</v>
      </c>
      <c r="AE5090">
        <v>6</v>
      </c>
      <c r="AF5090">
        <v>12</v>
      </c>
      <c r="AG5090">
        <v>9</v>
      </c>
      <c r="AH5090">
        <v>2</v>
      </c>
      <c r="AI5090">
        <v>27</v>
      </c>
      <c r="AJ5090">
        <v>9</v>
      </c>
      <c r="AK5090">
        <v>4</v>
      </c>
      <c r="AL5090">
        <v>0</v>
      </c>
      <c r="AM5090">
        <v>2</v>
      </c>
      <c r="AN5090">
        <v>0</v>
      </c>
      <c r="AO5090">
        <v>36</v>
      </c>
      <c r="AP5090">
        <v>41</v>
      </c>
      <c r="AQ5090">
        <v>36</v>
      </c>
      <c r="AR5090">
        <v>0</v>
      </c>
      <c r="AS5090">
        <v>1</v>
      </c>
      <c r="AT5090">
        <v>0</v>
      </c>
      <c r="AU5090">
        <v>1</v>
      </c>
      <c r="AV5090">
        <v>0</v>
      </c>
      <c r="AW5090">
        <v>0</v>
      </c>
      <c r="AX5090">
        <v>0</v>
      </c>
      <c r="AY5090">
        <v>0</v>
      </c>
      <c r="AZ5090">
        <v>0</v>
      </c>
      <c r="BA5090">
        <v>0</v>
      </c>
      <c r="BB5090">
        <v>0</v>
      </c>
      <c r="BC5090">
        <v>0</v>
      </c>
      <c r="BD5090">
        <v>1</v>
      </c>
      <c r="BE5090">
        <v>0</v>
      </c>
      <c r="BF5090">
        <v>37</v>
      </c>
      <c r="BG5090">
        <v>3857.65</v>
      </c>
      <c r="BH5090">
        <v>0</v>
      </c>
      <c r="BI5090">
        <v>35</v>
      </c>
      <c r="BJ5090" s="2">
        <v>45944</v>
      </c>
      <c r="BK5090">
        <v>0</v>
      </c>
      <c r="BL5090" s="3" t="str">
        <f>VLOOKUP(O5090,DropDownList!$H$1:$I$7,2,FALSE)</f>
        <v>2025/26</v>
      </c>
      <c r="BM5090" s="3" t="str">
        <f t="shared" si="79"/>
        <v>FISCAL FINES</v>
      </c>
    </row>
    <row r="5091" spans="1:65" x14ac:dyDescent="0.2">
      <c r="A5091">
        <v>2025</v>
      </c>
      <c r="B5091">
        <v>10</v>
      </c>
      <c r="C5091" t="s">
        <v>231</v>
      </c>
      <c r="D5091" t="s">
        <v>239</v>
      </c>
      <c r="E5091" t="s">
        <v>46</v>
      </c>
      <c r="F5091">
        <v>9286</v>
      </c>
      <c r="G5091" t="s">
        <v>141</v>
      </c>
      <c r="H5091" t="s">
        <v>240</v>
      </c>
      <c r="I5091" t="s">
        <v>240</v>
      </c>
      <c r="J5091" s="1">
        <v>45931</v>
      </c>
      <c r="K5091" t="s">
        <v>253</v>
      </c>
      <c r="L5091">
        <v>3</v>
      </c>
      <c r="M5091" t="s">
        <v>429</v>
      </c>
      <c r="N5091" t="s">
        <v>145</v>
      </c>
      <c r="O5091" t="s">
        <v>155</v>
      </c>
      <c r="P5091" t="s">
        <v>154</v>
      </c>
      <c r="Q5091">
        <v>13233.82</v>
      </c>
      <c r="R5091">
        <v>322</v>
      </c>
      <c r="S5091">
        <v>77685</v>
      </c>
      <c r="T5091">
        <v>1407.56</v>
      </c>
      <c r="U5091">
        <v>64</v>
      </c>
      <c r="V5091">
        <v>24</v>
      </c>
      <c r="W5091">
        <v>5079.13</v>
      </c>
      <c r="X5091">
        <v>5264.13</v>
      </c>
      <c r="Y5091">
        <v>0</v>
      </c>
      <c r="Z5091">
        <v>0</v>
      </c>
      <c r="AA5091">
        <v>63043.62</v>
      </c>
      <c r="AB5091">
        <v>543</v>
      </c>
      <c r="AC5091">
        <v>58120.62</v>
      </c>
      <c r="AD5091">
        <v>12</v>
      </c>
      <c r="AE5091">
        <v>12</v>
      </c>
      <c r="AF5091">
        <v>252</v>
      </c>
      <c r="AG5091">
        <v>36</v>
      </c>
      <c r="AH5091">
        <v>3</v>
      </c>
      <c r="AI5091">
        <v>28</v>
      </c>
      <c r="AJ5091">
        <v>0</v>
      </c>
      <c r="AK5091">
        <v>0</v>
      </c>
      <c r="AL5091">
        <v>0</v>
      </c>
      <c r="AM5091">
        <v>0</v>
      </c>
      <c r="AN5091">
        <v>0</v>
      </c>
      <c r="AO5091">
        <v>183</v>
      </c>
      <c r="AP5091">
        <v>896</v>
      </c>
      <c r="AQ5091">
        <v>195</v>
      </c>
      <c r="AR5091">
        <v>0</v>
      </c>
      <c r="AS5091">
        <v>148</v>
      </c>
      <c r="AT5091">
        <v>18</v>
      </c>
      <c r="AU5091">
        <v>12</v>
      </c>
      <c r="AV5091">
        <v>4</v>
      </c>
      <c r="AW5091">
        <v>1</v>
      </c>
      <c r="AX5091">
        <v>0</v>
      </c>
      <c r="AY5091">
        <v>106</v>
      </c>
      <c r="AZ5091">
        <v>195</v>
      </c>
      <c r="BA5091">
        <v>110</v>
      </c>
      <c r="BB5091">
        <v>31</v>
      </c>
      <c r="BC5091">
        <v>19</v>
      </c>
      <c r="BD5091">
        <v>7</v>
      </c>
      <c r="BE5091">
        <v>0</v>
      </c>
      <c r="BF5091">
        <v>320</v>
      </c>
      <c r="BG5091">
        <v>7790</v>
      </c>
      <c r="BH5091">
        <v>3</v>
      </c>
      <c r="BI5091">
        <v>64</v>
      </c>
      <c r="BJ5091" s="2">
        <v>45944</v>
      </c>
      <c r="BK5091">
        <v>0</v>
      </c>
      <c r="BL5091" s="3" t="str">
        <f>VLOOKUP(O5091,DropDownList!$H$1:$I$7,2,FALSE)</f>
        <v>2022/23</v>
      </c>
      <c r="BM5091" s="3" t="str">
        <f t="shared" si="79"/>
        <v>JP COURT</v>
      </c>
    </row>
    <row r="5092" spans="1:65" x14ac:dyDescent="0.2">
      <c r="A5092">
        <v>2025</v>
      </c>
      <c r="B5092">
        <v>10</v>
      </c>
      <c r="C5092" t="s">
        <v>231</v>
      </c>
      <c r="D5092" t="s">
        <v>239</v>
      </c>
      <c r="E5092" t="s">
        <v>46</v>
      </c>
      <c r="F5092">
        <v>9286</v>
      </c>
      <c r="G5092" t="s">
        <v>141</v>
      </c>
      <c r="H5092" t="s">
        <v>240</v>
      </c>
      <c r="I5092" t="s">
        <v>240</v>
      </c>
      <c r="J5092" s="1">
        <v>45931</v>
      </c>
      <c r="K5092" t="s">
        <v>253</v>
      </c>
      <c r="L5092">
        <v>3</v>
      </c>
      <c r="M5092" t="s">
        <v>429</v>
      </c>
      <c r="N5092" t="s">
        <v>145</v>
      </c>
      <c r="O5092" t="s">
        <v>147</v>
      </c>
      <c r="P5092" t="s">
        <v>153</v>
      </c>
      <c r="Q5092">
        <v>90</v>
      </c>
      <c r="R5092">
        <v>2</v>
      </c>
      <c r="S5092">
        <v>90</v>
      </c>
      <c r="T5092">
        <v>0</v>
      </c>
      <c r="U5092">
        <v>2</v>
      </c>
      <c r="V5092">
        <v>2</v>
      </c>
      <c r="W5092">
        <v>90</v>
      </c>
      <c r="X5092">
        <v>90</v>
      </c>
      <c r="Y5092">
        <v>0</v>
      </c>
      <c r="Z5092">
        <v>0</v>
      </c>
      <c r="AA5092">
        <v>0</v>
      </c>
      <c r="AB5092">
        <v>0</v>
      </c>
      <c r="AC5092">
        <v>0</v>
      </c>
      <c r="AD5092">
        <v>2</v>
      </c>
      <c r="AE5092">
        <v>0</v>
      </c>
      <c r="AF5092">
        <v>0</v>
      </c>
      <c r="AG5092">
        <v>0</v>
      </c>
      <c r="AH5092">
        <v>0</v>
      </c>
      <c r="AI5092">
        <v>2</v>
      </c>
      <c r="AJ5092">
        <v>0</v>
      </c>
      <c r="AK5092">
        <v>0</v>
      </c>
      <c r="AL5092">
        <v>0</v>
      </c>
      <c r="AM5092">
        <v>0</v>
      </c>
      <c r="AN5092">
        <v>0</v>
      </c>
      <c r="AO5092">
        <v>2</v>
      </c>
      <c r="AP5092">
        <v>2</v>
      </c>
      <c r="AQ5092">
        <v>2</v>
      </c>
      <c r="AR5092">
        <v>0</v>
      </c>
      <c r="AS5092">
        <v>0</v>
      </c>
      <c r="AT5092">
        <v>0</v>
      </c>
      <c r="AU5092">
        <v>0</v>
      </c>
      <c r="AV5092">
        <v>0</v>
      </c>
      <c r="AW5092">
        <v>0</v>
      </c>
      <c r="AX5092">
        <v>0</v>
      </c>
      <c r="AY5092">
        <v>0</v>
      </c>
      <c r="AZ5092">
        <v>0</v>
      </c>
      <c r="BA5092">
        <v>0</v>
      </c>
      <c r="BB5092">
        <v>0</v>
      </c>
      <c r="BC5092">
        <v>0</v>
      </c>
      <c r="BD5092">
        <v>0</v>
      </c>
      <c r="BE5092">
        <v>0</v>
      </c>
      <c r="BF5092">
        <v>2</v>
      </c>
      <c r="BG5092">
        <v>90</v>
      </c>
      <c r="BH5092">
        <v>0</v>
      </c>
      <c r="BI5092">
        <v>2</v>
      </c>
      <c r="BJ5092" s="2">
        <v>45944</v>
      </c>
      <c r="BK5092">
        <v>0</v>
      </c>
      <c r="BL5092" s="3" t="str">
        <f>VLOOKUP(O5092,DropDownList!$H$1:$I$7,2,FALSE)</f>
        <v>2024/25</v>
      </c>
      <c r="BM5092" s="3" t="str">
        <f t="shared" si="79"/>
        <v>PREG</v>
      </c>
    </row>
    <row r="5093" spans="1:65" x14ac:dyDescent="0.2">
      <c r="A5093">
        <v>2025</v>
      </c>
      <c r="B5093">
        <v>10</v>
      </c>
      <c r="C5093" t="s">
        <v>231</v>
      </c>
      <c r="D5093" t="s">
        <v>239</v>
      </c>
      <c r="E5093" t="s">
        <v>46</v>
      </c>
      <c r="F5093">
        <v>9286</v>
      </c>
      <c r="G5093" t="s">
        <v>141</v>
      </c>
      <c r="H5093" t="s">
        <v>240</v>
      </c>
      <c r="I5093" t="s">
        <v>240</v>
      </c>
      <c r="J5093" s="1">
        <v>45931</v>
      </c>
      <c r="K5093" t="s">
        <v>253</v>
      </c>
      <c r="L5093">
        <v>3</v>
      </c>
      <c r="M5093" t="s">
        <v>429</v>
      </c>
      <c r="N5093" t="s">
        <v>145</v>
      </c>
      <c r="O5093" t="s">
        <v>147</v>
      </c>
      <c r="P5093" t="s">
        <v>148</v>
      </c>
      <c r="Q5093">
        <v>430</v>
      </c>
      <c r="R5093">
        <v>11</v>
      </c>
      <c r="S5093">
        <v>660</v>
      </c>
      <c r="T5093">
        <v>0</v>
      </c>
      <c r="U5093">
        <v>8</v>
      </c>
      <c r="V5093">
        <v>7</v>
      </c>
      <c r="W5093">
        <v>420</v>
      </c>
      <c r="X5093">
        <v>420</v>
      </c>
      <c r="Y5093">
        <v>0</v>
      </c>
      <c r="Z5093">
        <v>0</v>
      </c>
      <c r="AA5093">
        <v>230</v>
      </c>
      <c r="AB5093">
        <v>0</v>
      </c>
      <c r="AC5093">
        <v>230</v>
      </c>
      <c r="AD5093">
        <v>7</v>
      </c>
      <c r="AE5093">
        <v>0</v>
      </c>
      <c r="AF5093">
        <v>3</v>
      </c>
      <c r="AG5093">
        <v>1</v>
      </c>
      <c r="AH5093">
        <v>0</v>
      </c>
      <c r="AI5093">
        <v>7</v>
      </c>
      <c r="AJ5093">
        <v>0</v>
      </c>
      <c r="AK5093">
        <v>0</v>
      </c>
      <c r="AL5093">
        <v>0</v>
      </c>
      <c r="AM5093">
        <v>0</v>
      </c>
      <c r="AN5093">
        <v>0</v>
      </c>
      <c r="AO5093">
        <v>9</v>
      </c>
      <c r="AP5093">
        <v>14</v>
      </c>
      <c r="AQ5093">
        <v>9</v>
      </c>
      <c r="AR5093">
        <v>0</v>
      </c>
      <c r="AS5093">
        <v>1</v>
      </c>
      <c r="AT5093">
        <v>0</v>
      </c>
      <c r="AU5093">
        <v>0</v>
      </c>
      <c r="AV5093">
        <v>0</v>
      </c>
      <c r="AW5093">
        <v>0</v>
      </c>
      <c r="AX5093">
        <v>0</v>
      </c>
      <c r="AY5093">
        <v>1</v>
      </c>
      <c r="AZ5093">
        <v>2</v>
      </c>
      <c r="BA5093">
        <v>0</v>
      </c>
      <c r="BB5093">
        <v>0</v>
      </c>
      <c r="BC5093">
        <v>0</v>
      </c>
      <c r="BD5093">
        <v>0</v>
      </c>
      <c r="BE5093">
        <v>0</v>
      </c>
      <c r="BF5093">
        <v>10</v>
      </c>
      <c r="BG5093">
        <v>420</v>
      </c>
      <c r="BH5093">
        <v>0</v>
      </c>
      <c r="BI5093">
        <v>8</v>
      </c>
      <c r="BJ5093" s="2">
        <v>45944</v>
      </c>
      <c r="BK5093">
        <v>0</v>
      </c>
      <c r="BL5093" s="3" t="str">
        <f>VLOOKUP(O5093,DropDownList!$H$1:$I$7,2,FALSE)</f>
        <v>2024/25</v>
      </c>
      <c r="BM5093" s="3" t="str">
        <f t="shared" si="79"/>
        <v>PRAS</v>
      </c>
    </row>
    <row r="5094" spans="1:65" x14ac:dyDescent="0.2">
      <c r="A5094">
        <v>2025</v>
      </c>
      <c r="B5094">
        <v>10</v>
      </c>
      <c r="C5094" t="s">
        <v>231</v>
      </c>
      <c r="D5094" t="s">
        <v>239</v>
      </c>
      <c r="E5094" t="s">
        <v>46</v>
      </c>
      <c r="F5094">
        <v>9286</v>
      </c>
      <c r="G5094" t="s">
        <v>141</v>
      </c>
      <c r="H5094" t="s">
        <v>240</v>
      </c>
      <c r="I5094" t="s">
        <v>240</v>
      </c>
      <c r="J5094" s="1">
        <v>45931</v>
      </c>
      <c r="K5094" t="s">
        <v>253</v>
      </c>
      <c r="L5094">
        <v>3</v>
      </c>
      <c r="M5094" t="s">
        <v>429</v>
      </c>
      <c r="N5094" t="s">
        <v>145</v>
      </c>
      <c r="O5094" t="s">
        <v>147</v>
      </c>
      <c r="P5094" t="s">
        <v>152</v>
      </c>
      <c r="Q5094">
        <v>0</v>
      </c>
      <c r="R5094">
        <v>23</v>
      </c>
      <c r="S5094">
        <v>920</v>
      </c>
      <c r="T5094">
        <v>440</v>
      </c>
      <c r="U5094">
        <v>0</v>
      </c>
      <c r="V5094">
        <v>0</v>
      </c>
      <c r="W5094">
        <v>0</v>
      </c>
      <c r="X5094">
        <v>0</v>
      </c>
      <c r="Y5094">
        <v>0</v>
      </c>
      <c r="Z5094">
        <v>0</v>
      </c>
      <c r="AA5094">
        <v>480</v>
      </c>
      <c r="AB5094">
        <v>0</v>
      </c>
      <c r="AC5094">
        <v>480</v>
      </c>
      <c r="AD5094">
        <v>0</v>
      </c>
      <c r="AE5094">
        <v>0</v>
      </c>
      <c r="AF5094">
        <v>12</v>
      </c>
      <c r="AG5094">
        <v>0</v>
      </c>
      <c r="AH5094">
        <v>11</v>
      </c>
      <c r="AI5094">
        <v>0</v>
      </c>
      <c r="AJ5094">
        <v>0</v>
      </c>
      <c r="AK5094">
        <v>0</v>
      </c>
      <c r="AL5094">
        <v>0</v>
      </c>
      <c r="AM5094">
        <v>0</v>
      </c>
      <c r="AN5094">
        <v>0</v>
      </c>
      <c r="AO5094">
        <v>0</v>
      </c>
      <c r="AP5094">
        <v>0</v>
      </c>
      <c r="AQ5094">
        <v>0</v>
      </c>
      <c r="AR5094">
        <v>0</v>
      </c>
      <c r="AS5094">
        <v>0</v>
      </c>
      <c r="AT5094">
        <v>0</v>
      </c>
      <c r="AU5094">
        <v>0</v>
      </c>
      <c r="AV5094">
        <v>0</v>
      </c>
      <c r="AW5094">
        <v>0</v>
      </c>
      <c r="AX5094">
        <v>0</v>
      </c>
      <c r="AY5094">
        <v>0</v>
      </c>
      <c r="AZ5094">
        <v>0</v>
      </c>
      <c r="BA5094">
        <v>0</v>
      </c>
      <c r="BB5094">
        <v>0</v>
      </c>
      <c r="BC5094">
        <v>0</v>
      </c>
      <c r="BD5094">
        <v>0</v>
      </c>
      <c r="BE5094">
        <v>0</v>
      </c>
      <c r="BF5094">
        <v>0</v>
      </c>
      <c r="BG5094">
        <v>0</v>
      </c>
      <c r="BH5094">
        <v>0</v>
      </c>
      <c r="BI5094">
        <v>0</v>
      </c>
      <c r="BJ5094" s="2">
        <v>45944</v>
      </c>
      <c r="BK5094">
        <v>0</v>
      </c>
      <c r="BL5094" s="3" t="str">
        <f>VLOOKUP(O5094,DropDownList!$H$1:$I$7,2,FALSE)</f>
        <v>2024/25</v>
      </c>
      <c r="BM5094" s="3" t="str">
        <f t="shared" ref="BM5094:BM5157" si="80">IF(RIGHT(P5094,4)="VSUR","VSUR",IF(RIGHT(P5094,4)="CONF","CONF",P5094))</f>
        <v>PCOA</v>
      </c>
    </row>
    <row r="5095" spans="1:65" x14ac:dyDescent="0.2">
      <c r="A5095">
        <v>2025</v>
      </c>
      <c r="B5095">
        <v>10</v>
      </c>
      <c r="C5095" t="s">
        <v>231</v>
      </c>
      <c r="D5095" t="s">
        <v>239</v>
      </c>
      <c r="E5095" t="s">
        <v>46</v>
      </c>
      <c r="F5095">
        <v>9286</v>
      </c>
      <c r="G5095" t="s">
        <v>141</v>
      </c>
      <c r="H5095" t="s">
        <v>240</v>
      </c>
      <c r="I5095" t="s">
        <v>240</v>
      </c>
      <c r="J5095" s="1">
        <v>45931</v>
      </c>
      <c r="K5095" t="s">
        <v>253</v>
      </c>
      <c r="L5095">
        <v>3</v>
      </c>
      <c r="M5095" t="s">
        <v>429</v>
      </c>
      <c r="N5095" t="s">
        <v>145</v>
      </c>
      <c r="O5095" t="s">
        <v>155</v>
      </c>
      <c r="P5095" t="s">
        <v>152</v>
      </c>
      <c r="Q5095">
        <v>0</v>
      </c>
      <c r="R5095">
        <v>6</v>
      </c>
      <c r="S5095">
        <v>240</v>
      </c>
      <c r="T5095">
        <v>120</v>
      </c>
      <c r="U5095">
        <v>0</v>
      </c>
      <c r="V5095">
        <v>0</v>
      </c>
      <c r="W5095">
        <v>0</v>
      </c>
      <c r="X5095">
        <v>0</v>
      </c>
      <c r="Y5095">
        <v>0</v>
      </c>
      <c r="Z5095">
        <v>0</v>
      </c>
      <c r="AA5095">
        <v>120</v>
      </c>
      <c r="AB5095">
        <v>0</v>
      </c>
      <c r="AC5095">
        <v>120</v>
      </c>
      <c r="AD5095">
        <v>0</v>
      </c>
      <c r="AE5095">
        <v>0</v>
      </c>
      <c r="AF5095">
        <v>3</v>
      </c>
      <c r="AG5095">
        <v>0</v>
      </c>
      <c r="AH5095">
        <v>3</v>
      </c>
      <c r="AI5095">
        <v>0</v>
      </c>
      <c r="AJ5095">
        <v>0</v>
      </c>
      <c r="AK5095">
        <v>0</v>
      </c>
      <c r="AL5095">
        <v>0</v>
      </c>
      <c r="AM5095">
        <v>0</v>
      </c>
      <c r="AN5095">
        <v>0</v>
      </c>
      <c r="AO5095">
        <v>0</v>
      </c>
      <c r="AP5095">
        <v>0</v>
      </c>
      <c r="AQ5095">
        <v>0</v>
      </c>
      <c r="AR5095">
        <v>0</v>
      </c>
      <c r="AS5095">
        <v>0</v>
      </c>
      <c r="AT5095">
        <v>0</v>
      </c>
      <c r="AU5095">
        <v>0</v>
      </c>
      <c r="AV5095">
        <v>0</v>
      </c>
      <c r="AW5095">
        <v>0</v>
      </c>
      <c r="AX5095">
        <v>0</v>
      </c>
      <c r="AY5095">
        <v>0</v>
      </c>
      <c r="AZ5095">
        <v>0</v>
      </c>
      <c r="BA5095">
        <v>0</v>
      </c>
      <c r="BB5095">
        <v>0</v>
      </c>
      <c r="BC5095">
        <v>0</v>
      </c>
      <c r="BD5095">
        <v>0</v>
      </c>
      <c r="BE5095">
        <v>0</v>
      </c>
      <c r="BF5095">
        <v>0</v>
      </c>
      <c r="BG5095">
        <v>0</v>
      </c>
      <c r="BH5095">
        <v>0</v>
      </c>
      <c r="BI5095">
        <v>0</v>
      </c>
      <c r="BJ5095" s="2">
        <v>45944</v>
      </c>
      <c r="BK5095">
        <v>0</v>
      </c>
      <c r="BL5095" s="3" t="str">
        <f>VLOOKUP(O5095,DropDownList!$H$1:$I$7,2,FALSE)</f>
        <v>2022/23</v>
      </c>
      <c r="BM5095" s="3" t="str">
        <f t="shared" si="80"/>
        <v>PCOA</v>
      </c>
    </row>
    <row r="5096" spans="1:65" x14ac:dyDescent="0.2">
      <c r="A5096">
        <v>2025</v>
      </c>
      <c r="B5096">
        <v>10</v>
      </c>
      <c r="C5096" t="s">
        <v>231</v>
      </c>
      <c r="D5096" t="s">
        <v>239</v>
      </c>
      <c r="E5096" t="s">
        <v>46</v>
      </c>
      <c r="F5096">
        <v>9286</v>
      </c>
      <c r="G5096" t="s">
        <v>141</v>
      </c>
      <c r="H5096" t="s">
        <v>240</v>
      </c>
      <c r="I5096" t="s">
        <v>240</v>
      </c>
      <c r="J5096" s="1">
        <v>45931</v>
      </c>
      <c r="K5096" t="s">
        <v>253</v>
      </c>
      <c r="L5096">
        <v>3</v>
      </c>
      <c r="M5096" t="s">
        <v>429</v>
      </c>
      <c r="N5096" t="s">
        <v>145</v>
      </c>
      <c r="O5096" t="s">
        <v>155</v>
      </c>
      <c r="P5096" t="s">
        <v>148</v>
      </c>
      <c r="Q5096">
        <v>0</v>
      </c>
      <c r="R5096">
        <v>3</v>
      </c>
      <c r="S5096">
        <v>180</v>
      </c>
      <c r="T5096">
        <v>60</v>
      </c>
      <c r="U5096">
        <v>0</v>
      </c>
      <c r="V5096">
        <v>0</v>
      </c>
      <c r="W5096">
        <v>0</v>
      </c>
      <c r="X5096">
        <v>0</v>
      </c>
      <c r="Y5096">
        <v>0</v>
      </c>
      <c r="Z5096">
        <v>0</v>
      </c>
      <c r="AA5096">
        <v>120</v>
      </c>
      <c r="AB5096">
        <v>0</v>
      </c>
      <c r="AC5096">
        <v>120</v>
      </c>
      <c r="AD5096">
        <v>0</v>
      </c>
      <c r="AE5096">
        <v>0</v>
      </c>
      <c r="AF5096">
        <v>2</v>
      </c>
      <c r="AG5096">
        <v>0</v>
      </c>
      <c r="AH5096">
        <v>1</v>
      </c>
      <c r="AI5096">
        <v>0</v>
      </c>
      <c r="AJ5096">
        <v>0</v>
      </c>
      <c r="AK5096">
        <v>0</v>
      </c>
      <c r="AL5096">
        <v>0</v>
      </c>
      <c r="AM5096">
        <v>0</v>
      </c>
      <c r="AN5096">
        <v>0</v>
      </c>
      <c r="AO5096">
        <v>1</v>
      </c>
      <c r="AP5096">
        <v>9</v>
      </c>
      <c r="AQ5096">
        <v>1</v>
      </c>
      <c r="AR5096">
        <v>0</v>
      </c>
      <c r="AS5096">
        <v>4</v>
      </c>
      <c r="AT5096">
        <v>0</v>
      </c>
      <c r="AU5096">
        <v>0</v>
      </c>
      <c r="AV5096">
        <v>0</v>
      </c>
      <c r="AW5096">
        <v>0</v>
      </c>
      <c r="AX5096">
        <v>0</v>
      </c>
      <c r="AY5096">
        <v>0</v>
      </c>
      <c r="AZ5096">
        <v>2</v>
      </c>
      <c r="BA5096">
        <v>2</v>
      </c>
      <c r="BB5096">
        <v>0</v>
      </c>
      <c r="BC5096">
        <v>0</v>
      </c>
      <c r="BD5096">
        <v>0</v>
      </c>
      <c r="BE5096">
        <v>0</v>
      </c>
      <c r="BF5096">
        <v>2</v>
      </c>
      <c r="BG5096">
        <v>0</v>
      </c>
      <c r="BH5096">
        <v>0</v>
      </c>
      <c r="BI5096">
        <v>0</v>
      </c>
      <c r="BJ5096" s="2">
        <v>45944</v>
      </c>
      <c r="BK5096">
        <v>0</v>
      </c>
      <c r="BL5096" s="3" t="str">
        <f>VLOOKUP(O5096,DropDownList!$H$1:$I$7,2,FALSE)</f>
        <v>2022/23</v>
      </c>
      <c r="BM5096" s="3" t="str">
        <f t="shared" si="80"/>
        <v>PRAS</v>
      </c>
    </row>
    <row r="5097" spans="1:65" x14ac:dyDescent="0.2">
      <c r="A5097">
        <v>2025</v>
      </c>
      <c r="B5097">
        <v>10</v>
      </c>
      <c r="C5097" t="s">
        <v>231</v>
      </c>
      <c r="D5097" t="s">
        <v>239</v>
      </c>
      <c r="E5097" t="s">
        <v>46</v>
      </c>
      <c r="F5097">
        <v>9286</v>
      </c>
      <c r="G5097" t="s">
        <v>141</v>
      </c>
      <c r="H5097" t="s">
        <v>240</v>
      </c>
      <c r="I5097" t="s">
        <v>240</v>
      </c>
      <c r="J5097" s="1">
        <v>45931</v>
      </c>
      <c r="K5097" t="s">
        <v>253</v>
      </c>
      <c r="L5097">
        <v>3</v>
      </c>
      <c r="M5097" t="s">
        <v>429</v>
      </c>
      <c r="N5097" t="s">
        <v>145</v>
      </c>
      <c r="O5097" t="s">
        <v>155</v>
      </c>
      <c r="P5097" t="s">
        <v>153</v>
      </c>
      <c r="Q5097">
        <v>0</v>
      </c>
      <c r="R5097">
        <v>1</v>
      </c>
      <c r="S5097">
        <v>45</v>
      </c>
      <c r="T5097">
        <v>0</v>
      </c>
      <c r="U5097">
        <v>0</v>
      </c>
      <c r="V5097">
        <v>0</v>
      </c>
      <c r="W5097">
        <v>0</v>
      </c>
      <c r="X5097">
        <v>0</v>
      </c>
      <c r="Y5097">
        <v>0</v>
      </c>
      <c r="Z5097">
        <v>0</v>
      </c>
      <c r="AA5097">
        <v>45</v>
      </c>
      <c r="AB5097">
        <v>0</v>
      </c>
      <c r="AC5097">
        <v>45</v>
      </c>
      <c r="AD5097">
        <v>0</v>
      </c>
      <c r="AE5097">
        <v>0</v>
      </c>
      <c r="AF5097">
        <v>1</v>
      </c>
      <c r="AG5097">
        <v>0</v>
      </c>
      <c r="AH5097">
        <v>0</v>
      </c>
      <c r="AI5097">
        <v>0</v>
      </c>
      <c r="AJ5097">
        <v>0</v>
      </c>
      <c r="AK5097">
        <v>0</v>
      </c>
      <c r="AL5097">
        <v>0</v>
      </c>
      <c r="AM5097">
        <v>0</v>
      </c>
      <c r="AN5097">
        <v>0</v>
      </c>
      <c r="AO5097">
        <v>1</v>
      </c>
      <c r="AP5097">
        <v>1</v>
      </c>
      <c r="AQ5097">
        <v>1</v>
      </c>
      <c r="AR5097">
        <v>0</v>
      </c>
      <c r="AS5097">
        <v>0</v>
      </c>
      <c r="AT5097">
        <v>0</v>
      </c>
      <c r="AU5097">
        <v>0</v>
      </c>
      <c r="AV5097">
        <v>0</v>
      </c>
      <c r="AW5097">
        <v>0</v>
      </c>
      <c r="AX5097">
        <v>0</v>
      </c>
      <c r="AY5097">
        <v>0</v>
      </c>
      <c r="AZ5097">
        <v>0</v>
      </c>
      <c r="BA5097">
        <v>0</v>
      </c>
      <c r="BB5097">
        <v>0</v>
      </c>
      <c r="BC5097">
        <v>0</v>
      </c>
      <c r="BD5097">
        <v>0</v>
      </c>
      <c r="BE5097">
        <v>0</v>
      </c>
      <c r="BF5097">
        <v>1</v>
      </c>
      <c r="BG5097">
        <v>0</v>
      </c>
      <c r="BH5097">
        <v>0</v>
      </c>
      <c r="BI5097">
        <v>0</v>
      </c>
      <c r="BJ5097" s="2">
        <v>45944</v>
      </c>
      <c r="BK5097">
        <v>0</v>
      </c>
      <c r="BL5097" s="3" t="str">
        <f>VLOOKUP(O5097,DropDownList!$H$1:$I$7,2,FALSE)</f>
        <v>2022/23</v>
      </c>
      <c r="BM5097" s="3" t="str">
        <f t="shared" si="80"/>
        <v>PREG</v>
      </c>
    </row>
    <row r="5098" spans="1:65" x14ac:dyDescent="0.2">
      <c r="A5098">
        <v>2025</v>
      </c>
      <c r="B5098">
        <v>10</v>
      </c>
      <c r="C5098" t="s">
        <v>231</v>
      </c>
      <c r="D5098" t="s">
        <v>239</v>
      </c>
      <c r="E5098" t="s">
        <v>46</v>
      </c>
      <c r="F5098">
        <v>9286</v>
      </c>
      <c r="G5098" t="s">
        <v>141</v>
      </c>
      <c r="H5098" t="s">
        <v>240</v>
      </c>
      <c r="I5098" t="s">
        <v>240</v>
      </c>
      <c r="J5098" s="1">
        <v>45931</v>
      </c>
      <c r="K5098" t="s">
        <v>253</v>
      </c>
      <c r="L5098">
        <v>3</v>
      </c>
      <c r="M5098" t="s">
        <v>429</v>
      </c>
      <c r="N5098" t="s">
        <v>145</v>
      </c>
      <c r="O5098" t="s">
        <v>147</v>
      </c>
      <c r="P5098" t="s">
        <v>146</v>
      </c>
      <c r="Q5098">
        <v>1130</v>
      </c>
      <c r="R5098">
        <v>257</v>
      </c>
      <c r="S5098">
        <v>3590</v>
      </c>
      <c r="T5098">
        <v>40</v>
      </c>
      <c r="U5098">
        <v>119</v>
      </c>
      <c r="V5098">
        <v>57</v>
      </c>
      <c r="W5098">
        <v>760</v>
      </c>
      <c r="X5098">
        <v>760</v>
      </c>
      <c r="Y5098">
        <v>0</v>
      </c>
      <c r="Z5098">
        <v>0</v>
      </c>
      <c r="AA5098">
        <v>2420</v>
      </c>
      <c r="AB5098">
        <v>0</v>
      </c>
      <c r="AC5098">
        <v>0</v>
      </c>
      <c r="AD5098">
        <v>57</v>
      </c>
      <c r="AE5098">
        <v>0</v>
      </c>
      <c r="AF5098">
        <v>171</v>
      </c>
      <c r="AG5098">
        <v>0</v>
      </c>
      <c r="AH5098">
        <v>2</v>
      </c>
      <c r="AI5098">
        <v>84</v>
      </c>
      <c r="AJ5098">
        <v>0</v>
      </c>
      <c r="AK5098">
        <v>0</v>
      </c>
      <c r="AL5098">
        <v>0</v>
      </c>
      <c r="AM5098">
        <v>0</v>
      </c>
      <c r="AN5098">
        <v>0</v>
      </c>
      <c r="AO5098">
        <v>162</v>
      </c>
      <c r="AP5098">
        <v>432</v>
      </c>
      <c r="AQ5098">
        <v>164</v>
      </c>
      <c r="AR5098">
        <v>0</v>
      </c>
      <c r="AS5098">
        <v>52</v>
      </c>
      <c r="AT5098">
        <v>1</v>
      </c>
      <c r="AU5098">
        <v>5</v>
      </c>
      <c r="AV5098">
        <v>2</v>
      </c>
      <c r="AW5098">
        <v>2</v>
      </c>
      <c r="AX5098">
        <v>0</v>
      </c>
      <c r="AY5098">
        <v>36</v>
      </c>
      <c r="AZ5098">
        <v>76</v>
      </c>
      <c r="BA5098">
        <v>37</v>
      </c>
      <c r="BB5098">
        <v>13</v>
      </c>
      <c r="BC5098">
        <v>8</v>
      </c>
      <c r="BD5098">
        <v>3</v>
      </c>
      <c r="BE5098">
        <v>0</v>
      </c>
      <c r="BF5098">
        <v>254</v>
      </c>
      <c r="BG5098">
        <v>1130</v>
      </c>
      <c r="BH5098">
        <v>0</v>
      </c>
      <c r="BI5098">
        <v>118</v>
      </c>
      <c r="BJ5098" s="2">
        <v>45944</v>
      </c>
      <c r="BK5098">
        <v>0</v>
      </c>
      <c r="BL5098" s="3" t="str">
        <f>VLOOKUP(O5098,DropDownList!$H$1:$I$7,2,FALSE)</f>
        <v>2024/25</v>
      </c>
      <c r="BM5098" s="3" t="str">
        <f t="shared" si="80"/>
        <v>VSUR</v>
      </c>
    </row>
    <row r="5099" spans="1:65" x14ac:dyDescent="0.2">
      <c r="A5099">
        <v>2025</v>
      </c>
      <c r="B5099">
        <v>10</v>
      </c>
      <c r="C5099" t="s">
        <v>231</v>
      </c>
      <c r="D5099" t="s">
        <v>239</v>
      </c>
      <c r="E5099" t="s">
        <v>46</v>
      </c>
      <c r="F5099">
        <v>9286</v>
      </c>
      <c r="G5099" t="s">
        <v>141</v>
      </c>
      <c r="H5099" t="s">
        <v>240</v>
      </c>
      <c r="I5099" t="s">
        <v>240</v>
      </c>
      <c r="J5099" s="1">
        <v>45931</v>
      </c>
      <c r="K5099" t="s">
        <v>253</v>
      </c>
      <c r="L5099">
        <v>3</v>
      </c>
      <c r="M5099" t="s">
        <v>429</v>
      </c>
      <c r="N5099" t="s">
        <v>145</v>
      </c>
      <c r="O5099" t="s">
        <v>156</v>
      </c>
      <c r="P5099" t="s">
        <v>150</v>
      </c>
      <c r="Q5099">
        <v>22995.26</v>
      </c>
      <c r="R5099">
        <v>398</v>
      </c>
      <c r="S5099">
        <v>68483.850000000006</v>
      </c>
      <c r="T5099">
        <v>8220.5300000000007</v>
      </c>
      <c r="U5099">
        <v>147</v>
      </c>
      <c r="V5099">
        <v>74</v>
      </c>
      <c r="W5099">
        <v>13173.22</v>
      </c>
      <c r="X5099">
        <v>13173.22</v>
      </c>
      <c r="Y5099">
        <v>354</v>
      </c>
      <c r="Z5099">
        <v>60263.32</v>
      </c>
      <c r="AA5099">
        <v>37268.06</v>
      </c>
      <c r="AB5099">
        <v>15059.22</v>
      </c>
      <c r="AC5099">
        <v>22208.84</v>
      </c>
      <c r="AD5099">
        <v>62</v>
      </c>
      <c r="AE5099">
        <v>12</v>
      </c>
      <c r="AF5099">
        <v>207</v>
      </c>
      <c r="AG5099">
        <v>43</v>
      </c>
      <c r="AH5099">
        <v>44</v>
      </c>
      <c r="AI5099">
        <v>104</v>
      </c>
      <c r="AJ5099">
        <v>60</v>
      </c>
      <c r="AK5099">
        <v>33</v>
      </c>
      <c r="AL5099">
        <v>16</v>
      </c>
      <c r="AM5099">
        <v>10</v>
      </c>
      <c r="AN5099">
        <v>7</v>
      </c>
      <c r="AO5099">
        <v>289</v>
      </c>
      <c r="AP5099">
        <v>1328</v>
      </c>
      <c r="AQ5099">
        <v>318</v>
      </c>
      <c r="AR5099">
        <v>59</v>
      </c>
      <c r="AS5099">
        <v>198</v>
      </c>
      <c r="AT5099">
        <v>5</v>
      </c>
      <c r="AU5099">
        <v>11</v>
      </c>
      <c r="AV5099">
        <v>1</v>
      </c>
      <c r="AW5099">
        <v>0</v>
      </c>
      <c r="AX5099">
        <v>0</v>
      </c>
      <c r="AY5099">
        <v>134</v>
      </c>
      <c r="AZ5099">
        <v>305</v>
      </c>
      <c r="BA5099">
        <v>178</v>
      </c>
      <c r="BB5099">
        <v>33</v>
      </c>
      <c r="BC5099">
        <v>18</v>
      </c>
      <c r="BD5099">
        <v>2</v>
      </c>
      <c r="BE5099">
        <v>0</v>
      </c>
      <c r="BF5099">
        <v>278</v>
      </c>
      <c r="BG5099">
        <v>18702.78</v>
      </c>
      <c r="BH5099">
        <v>0</v>
      </c>
      <c r="BI5099">
        <v>145</v>
      </c>
      <c r="BJ5099" s="2">
        <v>45944</v>
      </c>
      <c r="BK5099">
        <v>2</v>
      </c>
      <c r="BL5099" s="3" t="str">
        <f>VLOOKUP(O5099,DropDownList!$H$1:$I$7,2,FALSE)</f>
        <v>2023/24</v>
      </c>
      <c r="BM5099" s="3" t="str">
        <f t="shared" si="80"/>
        <v>FISCAL FINES</v>
      </c>
    </row>
    <row r="5100" spans="1:65" x14ac:dyDescent="0.2">
      <c r="A5100">
        <v>2025</v>
      </c>
      <c r="B5100">
        <v>10</v>
      </c>
      <c r="C5100" t="s">
        <v>231</v>
      </c>
      <c r="D5100" t="s">
        <v>239</v>
      </c>
      <c r="E5100" t="s">
        <v>46</v>
      </c>
      <c r="F5100">
        <v>9286</v>
      </c>
      <c r="G5100" t="s">
        <v>141</v>
      </c>
      <c r="H5100" t="s">
        <v>240</v>
      </c>
      <c r="I5100" t="s">
        <v>240</v>
      </c>
      <c r="J5100" s="1">
        <v>45931</v>
      </c>
      <c r="K5100" t="s">
        <v>253</v>
      </c>
      <c r="L5100">
        <v>3</v>
      </c>
      <c r="M5100" t="s">
        <v>429</v>
      </c>
      <c r="N5100" t="s">
        <v>145</v>
      </c>
      <c r="O5100" t="s">
        <v>155</v>
      </c>
      <c r="P5100" t="s">
        <v>146</v>
      </c>
      <c r="Q5100">
        <v>490</v>
      </c>
      <c r="R5100">
        <v>319</v>
      </c>
      <c r="S5100">
        <v>4910</v>
      </c>
      <c r="T5100">
        <v>60</v>
      </c>
      <c r="U5100">
        <v>64</v>
      </c>
      <c r="V5100">
        <v>12</v>
      </c>
      <c r="W5100">
        <v>200</v>
      </c>
      <c r="X5100">
        <v>200</v>
      </c>
      <c r="Y5100">
        <v>0</v>
      </c>
      <c r="Z5100">
        <v>0</v>
      </c>
      <c r="AA5100">
        <v>4360</v>
      </c>
      <c r="AB5100">
        <v>0</v>
      </c>
      <c r="AC5100">
        <v>0</v>
      </c>
      <c r="AD5100">
        <v>12</v>
      </c>
      <c r="AE5100">
        <v>0</v>
      </c>
      <c r="AF5100">
        <v>288</v>
      </c>
      <c r="AG5100">
        <v>0</v>
      </c>
      <c r="AH5100">
        <v>3</v>
      </c>
      <c r="AI5100">
        <v>28</v>
      </c>
      <c r="AJ5100">
        <v>0</v>
      </c>
      <c r="AK5100">
        <v>0</v>
      </c>
      <c r="AL5100">
        <v>0</v>
      </c>
      <c r="AM5100">
        <v>0</v>
      </c>
      <c r="AN5100">
        <v>0</v>
      </c>
      <c r="AO5100">
        <v>182</v>
      </c>
      <c r="AP5100">
        <v>887</v>
      </c>
      <c r="AQ5100">
        <v>195</v>
      </c>
      <c r="AR5100">
        <v>0</v>
      </c>
      <c r="AS5100">
        <v>147</v>
      </c>
      <c r="AT5100">
        <v>17</v>
      </c>
      <c r="AU5100">
        <v>12</v>
      </c>
      <c r="AV5100">
        <v>4</v>
      </c>
      <c r="AW5100">
        <v>1</v>
      </c>
      <c r="AX5100">
        <v>0</v>
      </c>
      <c r="AY5100">
        <v>105</v>
      </c>
      <c r="AZ5100">
        <v>193</v>
      </c>
      <c r="BA5100">
        <v>109</v>
      </c>
      <c r="BB5100">
        <v>30</v>
      </c>
      <c r="BC5100">
        <v>18</v>
      </c>
      <c r="BD5100">
        <v>7</v>
      </c>
      <c r="BE5100">
        <v>0</v>
      </c>
      <c r="BF5100">
        <v>317</v>
      </c>
      <c r="BG5100">
        <v>490</v>
      </c>
      <c r="BH5100">
        <v>0</v>
      </c>
      <c r="BI5100">
        <v>64</v>
      </c>
      <c r="BJ5100" s="2">
        <v>45944</v>
      </c>
      <c r="BK5100">
        <v>0</v>
      </c>
      <c r="BL5100" s="3" t="str">
        <f>VLOOKUP(O5100,DropDownList!$H$1:$I$7,2,FALSE)</f>
        <v>2022/23</v>
      </c>
      <c r="BM5100" s="3" t="str">
        <f t="shared" si="80"/>
        <v>VSUR</v>
      </c>
    </row>
    <row r="5101" spans="1:65" x14ac:dyDescent="0.2">
      <c r="A5101">
        <v>2025</v>
      </c>
      <c r="B5101">
        <v>10</v>
      </c>
      <c r="C5101" t="s">
        <v>231</v>
      </c>
      <c r="D5101" t="s">
        <v>239</v>
      </c>
      <c r="E5101" t="s">
        <v>46</v>
      </c>
      <c r="F5101">
        <v>9286</v>
      </c>
      <c r="G5101" t="s">
        <v>141</v>
      </c>
      <c r="H5101" t="s">
        <v>240</v>
      </c>
      <c r="I5101" t="s">
        <v>240</v>
      </c>
      <c r="J5101" s="1">
        <v>45931</v>
      </c>
      <c r="K5101" t="s">
        <v>253</v>
      </c>
      <c r="L5101">
        <v>3</v>
      </c>
      <c r="M5101" t="s">
        <v>429</v>
      </c>
      <c r="N5101" t="s">
        <v>145</v>
      </c>
      <c r="O5101" t="s">
        <v>156</v>
      </c>
      <c r="P5101" t="s">
        <v>154</v>
      </c>
      <c r="Q5101">
        <v>12347.59</v>
      </c>
      <c r="R5101">
        <v>183</v>
      </c>
      <c r="S5101">
        <v>52987.18</v>
      </c>
      <c r="T5101">
        <v>1250</v>
      </c>
      <c r="U5101">
        <v>50</v>
      </c>
      <c r="V5101">
        <v>17</v>
      </c>
      <c r="W5101">
        <v>3480</v>
      </c>
      <c r="X5101">
        <v>5040.6499999999996</v>
      </c>
      <c r="Y5101">
        <v>0</v>
      </c>
      <c r="Z5101">
        <v>0</v>
      </c>
      <c r="AA5101">
        <v>39389.589999999997</v>
      </c>
      <c r="AB5101">
        <v>686.4</v>
      </c>
      <c r="AC5101">
        <v>36217.61</v>
      </c>
      <c r="AD5101">
        <v>9</v>
      </c>
      <c r="AE5101">
        <v>8</v>
      </c>
      <c r="AF5101">
        <v>130</v>
      </c>
      <c r="AG5101">
        <v>29</v>
      </c>
      <c r="AH5101">
        <v>3</v>
      </c>
      <c r="AI5101">
        <v>21</v>
      </c>
      <c r="AJ5101">
        <v>0</v>
      </c>
      <c r="AK5101">
        <v>0</v>
      </c>
      <c r="AL5101">
        <v>0</v>
      </c>
      <c r="AM5101">
        <v>0</v>
      </c>
      <c r="AN5101">
        <v>0</v>
      </c>
      <c r="AO5101">
        <v>125</v>
      </c>
      <c r="AP5101">
        <v>429</v>
      </c>
      <c r="AQ5101">
        <v>131</v>
      </c>
      <c r="AR5101">
        <v>0</v>
      </c>
      <c r="AS5101">
        <v>62</v>
      </c>
      <c r="AT5101">
        <v>5</v>
      </c>
      <c r="AU5101">
        <v>11</v>
      </c>
      <c r="AV5101">
        <v>6</v>
      </c>
      <c r="AW5101">
        <v>2</v>
      </c>
      <c r="AX5101">
        <v>0</v>
      </c>
      <c r="AY5101">
        <v>40</v>
      </c>
      <c r="AZ5101">
        <v>89</v>
      </c>
      <c r="BA5101">
        <v>48</v>
      </c>
      <c r="BB5101">
        <v>10</v>
      </c>
      <c r="BC5101">
        <v>5</v>
      </c>
      <c r="BD5101">
        <v>2</v>
      </c>
      <c r="BE5101">
        <v>0</v>
      </c>
      <c r="BF5101">
        <v>181</v>
      </c>
      <c r="BG5101">
        <v>6930.65</v>
      </c>
      <c r="BH5101">
        <v>0</v>
      </c>
      <c r="BI5101">
        <v>50</v>
      </c>
      <c r="BJ5101" s="2">
        <v>45944</v>
      </c>
      <c r="BK5101">
        <v>0</v>
      </c>
      <c r="BL5101" s="3" t="str">
        <f>VLOOKUP(O5101,DropDownList!$H$1:$I$7,2,FALSE)</f>
        <v>2023/24</v>
      </c>
      <c r="BM5101" s="3" t="str">
        <f t="shared" si="80"/>
        <v>JP COURT</v>
      </c>
    </row>
    <row r="5102" spans="1:65" x14ac:dyDescent="0.2">
      <c r="A5102">
        <v>2025</v>
      </c>
      <c r="B5102">
        <v>10</v>
      </c>
      <c r="C5102" t="s">
        <v>231</v>
      </c>
      <c r="D5102" t="s">
        <v>241</v>
      </c>
      <c r="E5102" t="s">
        <v>46</v>
      </c>
      <c r="F5102">
        <v>9727</v>
      </c>
      <c r="G5102" t="s">
        <v>158</v>
      </c>
      <c r="H5102" t="s">
        <v>240</v>
      </c>
      <c r="I5102" t="s">
        <v>240</v>
      </c>
      <c r="J5102" s="1">
        <v>45931</v>
      </c>
      <c r="K5102" t="s">
        <v>253</v>
      </c>
      <c r="L5102">
        <v>3</v>
      </c>
      <c r="M5102" t="s">
        <v>429</v>
      </c>
      <c r="N5102" t="s">
        <v>145</v>
      </c>
      <c r="O5102" t="s">
        <v>147</v>
      </c>
      <c r="P5102" t="s">
        <v>159</v>
      </c>
      <c r="Q5102">
        <v>0</v>
      </c>
      <c r="R5102">
        <v>1</v>
      </c>
      <c r="S5102">
        <v>2460</v>
      </c>
      <c r="T5102">
        <v>0</v>
      </c>
      <c r="U5102">
        <v>0</v>
      </c>
      <c r="V5102">
        <v>0</v>
      </c>
      <c r="W5102">
        <v>0</v>
      </c>
      <c r="X5102">
        <v>0</v>
      </c>
      <c r="Y5102">
        <v>0</v>
      </c>
      <c r="Z5102">
        <v>0</v>
      </c>
      <c r="AA5102">
        <v>2460</v>
      </c>
      <c r="AB5102">
        <v>0</v>
      </c>
      <c r="AC5102">
        <v>0</v>
      </c>
      <c r="AD5102">
        <v>0</v>
      </c>
      <c r="AE5102">
        <v>0</v>
      </c>
      <c r="AF5102">
        <v>1</v>
      </c>
      <c r="AG5102">
        <v>0</v>
      </c>
      <c r="AH5102">
        <v>0</v>
      </c>
      <c r="AI5102">
        <v>0</v>
      </c>
      <c r="AJ5102">
        <v>0</v>
      </c>
      <c r="AK5102">
        <v>0</v>
      </c>
      <c r="AL5102">
        <v>0</v>
      </c>
      <c r="AM5102">
        <v>0</v>
      </c>
      <c r="AN5102">
        <v>0</v>
      </c>
      <c r="AO5102">
        <v>0</v>
      </c>
      <c r="AP5102">
        <v>0</v>
      </c>
      <c r="AQ5102">
        <v>0</v>
      </c>
      <c r="AR5102">
        <v>0</v>
      </c>
      <c r="AS5102">
        <v>0</v>
      </c>
      <c r="AT5102">
        <v>0</v>
      </c>
      <c r="AU5102">
        <v>0</v>
      </c>
      <c r="AV5102">
        <v>0</v>
      </c>
      <c r="AW5102">
        <v>0</v>
      </c>
      <c r="AX5102">
        <v>0</v>
      </c>
      <c r="AY5102">
        <v>0</v>
      </c>
      <c r="AZ5102">
        <v>0</v>
      </c>
      <c r="BA5102">
        <v>0</v>
      </c>
      <c r="BB5102">
        <v>0</v>
      </c>
      <c r="BC5102">
        <v>0</v>
      </c>
      <c r="BD5102">
        <v>0</v>
      </c>
      <c r="BE5102">
        <v>0</v>
      </c>
      <c r="BF5102">
        <v>0</v>
      </c>
      <c r="BG5102">
        <v>0</v>
      </c>
      <c r="BH5102">
        <v>0</v>
      </c>
      <c r="BI5102">
        <v>0</v>
      </c>
      <c r="BJ5102" s="2">
        <v>45944</v>
      </c>
      <c r="BK5102">
        <v>0</v>
      </c>
      <c r="BL5102" s="3" t="str">
        <f>VLOOKUP(O5102,DropDownList!$H$1:$I$7,2,FALSE)</f>
        <v>2024/25</v>
      </c>
      <c r="BM5102" s="3" t="str">
        <f t="shared" si="80"/>
        <v>CONF</v>
      </c>
    </row>
    <row r="5103" spans="1:65" x14ac:dyDescent="0.2">
      <c r="A5103">
        <v>2025</v>
      </c>
      <c r="B5103">
        <v>10</v>
      </c>
      <c r="C5103" t="s">
        <v>231</v>
      </c>
      <c r="D5103" t="s">
        <v>241</v>
      </c>
      <c r="E5103" t="s">
        <v>46</v>
      </c>
      <c r="F5103">
        <v>9727</v>
      </c>
      <c r="G5103" t="s">
        <v>158</v>
      </c>
      <c r="H5103" t="s">
        <v>240</v>
      </c>
      <c r="I5103" t="s">
        <v>240</v>
      </c>
      <c r="J5103" s="1">
        <v>45931</v>
      </c>
      <c r="K5103" t="s">
        <v>253</v>
      </c>
      <c r="L5103">
        <v>3</v>
      </c>
      <c r="M5103" t="s">
        <v>429</v>
      </c>
      <c r="N5103" t="s">
        <v>145</v>
      </c>
      <c r="O5103" t="s">
        <v>156</v>
      </c>
      <c r="P5103" t="s">
        <v>161</v>
      </c>
      <c r="Q5103">
        <v>814</v>
      </c>
      <c r="R5103">
        <v>310</v>
      </c>
      <c r="S5103">
        <v>7350</v>
      </c>
      <c r="T5103">
        <v>495</v>
      </c>
      <c r="U5103">
        <v>107</v>
      </c>
      <c r="V5103">
        <v>9</v>
      </c>
      <c r="W5103">
        <v>254</v>
      </c>
      <c r="X5103">
        <v>254</v>
      </c>
      <c r="Y5103">
        <v>0</v>
      </c>
      <c r="Z5103">
        <v>0</v>
      </c>
      <c r="AA5103">
        <v>6041</v>
      </c>
      <c r="AB5103">
        <v>0</v>
      </c>
      <c r="AC5103">
        <v>0</v>
      </c>
      <c r="AD5103">
        <v>8</v>
      </c>
      <c r="AE5103">
        <v>1</v>
      </c>
      <c r="AF5103">
        <v>255</v>
      </c>
      <c r="AG5103">
        <v>1</v>
      </c>
      <c r="AH5103">
        <v>18</v>
      </c>
      <c r="AI5103">
        <v>36</v>
      </c>
      <c r="AJ5103">
        <v>0</v>
      </c>
      <c r="AK5103">
        <v>0</v>
      </c>
      <c r="AL5103">
        <v>0</v>
      </c>
      <c r="AM5103">
        <v>0</v>
      </c>
      <c r="AN5103">
        <v>0</v>
      </c>
      <c r="AO5103">
        <v>207</v>
      </c>
      <c r="AP5103">
        <v>751</v>
      </c>
      <c r="AQ5103">
        <v>204</v>
      </c>
      <c r="AR5103">
        <v>0</v>
      </c>
      <c r="AS5103">
        <v>95</v>
      </c>
      <c r="AT5103">
        <v>3</v>
      </c>
      <c r="AU5103">
        <v>10</v>
      </c>
      <c r="AV5103">
        <v>6</v>
      </c>
      <c r="AW5103">
        <v>17</v>
      </c>
      <c r="AX5103">
        <v>0</v>
      </c>
      <c r="AY5103">
        <v>119</v>
      </c>
      <c r="AZ5103">
        <v>172</v>
      </c>
      <c r="BA5103">
        <v>67</v>
      </c>
      <c r="BB5103">
        <v>15</v>
      </c>
      <c r="BC5103">
        <v>10</v>
      </c>
      <c r="BD5103">
        <v>5</v>
      </c>
      <c r="BE5103">
        <v>0</v>
      </c>
      <c r="BF5103">
        <v>293</v>
      </c>
      <c r="BG5103">
        <v>805</v>
      </c>
      <c r="BH5103">
        <v>0</v>
      </c>
      <c r="BI5103">
        <v>106</v>
      </c>
      <c r="BJ5103" s="2">
        <v>45944</v>
      </c>
      <c r="BK5103">
        <v>0</v>
      </c>
      <c r="BL5103" s="3" t="str">
        <f>VLOOKUP(O5103,DropDownList!$H$1:$I$7,2,FALSE)</f>
        <v>2023/24</v>
      </c>
      <c r="BM5103" s="3" t="str">
        <f t="shared" si="80"/>
        <v>VSUR</v>
      </c>
    </row>
    <row r="5104" spans="1:65" x14ac:dyDescent="0.2">
      <c r="A5104">
        <v>2025</v>
      </c>
      <c r="B5104">
        <v>10</v>
      </c>
      <c r="C5104" t="s">
        <v>231</v>
      </c>
      <c r="D5104" t="s">
        <v>241</v>
      </c>
      <c r="E5104" t="s">
        <v>46</v>
      </c>
      <c r="F5104">
        <v>9727</v>
      </c>
      <c r="G5104" t="s">
        <v>158</v>
      </c>
      <c r="H5104" t="s">
        <v>240</v>
      </c>
      <c r="I5104" t="s">
        <v>240</v>
      </c>
      <c r="J5104" s="1">
        <v>45931</v>
      </c>
      <c r="K5104" t="s">
        <v>253</v>
      </c>
      <c r="L5104">
        <v>3</v>
      </c>
      <c r="M5104" t="s">
        <v>429</v>
      </c>
      <c r="N5104" t="s">
        <v>145</v>
      </c>
      <c r="O5104" t="s">
        <v>155</v>
      </c>
      <c r="P5104" t="s">
        <v>161</v>
      </c>
      <c r="Q5104">
        <v>643.91</v>
      </c>
      <c r="R5104">
        <v>366</v>
      </c>
      <c r="S5104">
        <v>8415</v>
      </c>
      <c r="T5104">
        <v>321.56</v>
      </c>
      <c r="U5104">
        <v>84</v>
      </c>
      <c r="V5104">
        <v>10</v>
      </c>
      <c r="W5104">
        <v>177.35</v>
      </c>
      <c r="X5104">
        <v>177.35</v>
      </c>
      <c r="Y5104">
        <v>0</v>
      </c>
      <c r="Z5104">
        <v>0</v>
      </c>
      <c r="AA5104">
        <v>7449.53</v>
      </c>
      <c r="AB5104">
        <v>0</v>
      </c>
      <c r="AC5104">
        <v>0</v>
      </c>
      <c r="AD5104">
        <v>8</v>
      </c>
      <c r="AE5104">
        <v>2</v>
      </c>
      <c r="AF5104">
        <v>320</v>
      </c>
      <c r="AG5104">
        <v>3</v>
      </c>
      <c r="AH5104">
        <v>14</v>
      </c>
      <c r="AI5104">
        <v>28</v>
      </c>
      <c r="AJ5104">
        <v>0</v>
      </c>
      <c r="AK5104">
        <v>0</v>
      </c>
      <c r="AL5104">
        <v>0</v>
      </c>
      <c r="AM5104">
        <v>0</v>
      </c>
      <c r="AN5104">
        <v>0</v>
      </c>
      <c r="AO5104">
        <v>249</v>
      </c>
      <c r="AP5104">
        <v>1071</v>
      </c>
      <c r="AQ5104">
        <v>265</v>
      </c>
      <c r="AR5104">
        <v>0</v>
      </c>
      <c r="AS5104">
        <v>141</v>
      </c>
      <c r="AT5104">
        <v>16</v>
      </c>
      <c r="AU5104">
        <v>17</v>
      </c>
      <c r="AV5104">
        <v>3</v>
      </c>
      <c r="AW5104">
        <v>12</v>
      </c>
      <c r="AX5104">
        <v>0</v>
      </c>
      <c r="AY5104">
        <v>168</v>
      </c>
      <c r="AZ5104">
        <v>241</v>
      </c>
      <c r="BA5104">
        <v>119</v>
      </c>
      <c r="BB5104">
        <v>26</v>
      </c>
      <c r="BC5104">
        <v>11</v>
      </c>
      <c r="BD5104">
        <v>13</v>
      </c>
      <c r="BE5104">
        <v>0</v>
      </c>
      <c r="BF5104">
        <v>351</v>
      </c>
      <c r="BG5104">
        <v>615</v>
      </c>
      <c r="BH5104">
        <v>1</v>
      </c>
      <c r="BI5104">
        <v>80</v>
      </c>
      <c r="BJ5104" s="2">
        <v>45944</v>
      </c>
      <c r="BK5104">
        <v>2</v>
      </c>
      <c r="BL5104" s="3" t="str">
        <f>VLOOKUP(O5104,DropDownList!$H$1:$I$7,2,FALSE)</f>
        <v>2022/23</v>
      </c>
      <c r="BM5104" s="3" t="str">
        <f t="shared" si="80"/>
        <v>VSUR</v>
      </c>
    </row>
    <row r="5105" spans="1:65" x14ac:dyDescent="0.2">
      <c r="A5105">
        <v>2025</v>
      </c>
      <c r="B5105">
        <v>10</v>
      </c>
      <c r="C5105" t="s">
        <v>231</v>
      </c>
      <c r="D5105" t="s">
        <v>241</v>
      </c>
      <c r="E5105" t="s">
        <v>46</v>
      </c>
      <c r="F5105">
        <v>9727</v>
      </c>
      <c r="G5105" t="s">
        <v>158</v>
      </c>
      <c r="H5105" t="s">
        <v>240</v>
      </c>
      <c r="I5105" t="s">
        <v>240</v>
      </c>
      <c r="J5105" s="1">
        <v>45931</v>
      </c>
      <c r="K5105" t="s">
        <v>253</v>
      </c>
      <c r="L5105">
        <v>3</v>
      </c>
      <c r="M5105" t="s">
        <v>429</v>
      </c>
      <c r="N5105" t="s">
        <v>145</v>
      </c>
      <c r="O5105" t="s">
        <v>147</v>
      </c>
      <c r="P5105" t="s">
        <v>160</v>
      </c>
      <c r="Q5105">
        <v>59897.23</v>
      </c>
      <c r="R5105">
        <v>362</v>
      </c>
      <c r="S5105">
        <v>182184</v>
      </c>
      <c r="T5105">
        <v>4323.66</v>
      </c>
      <c r="U5105">
        <v>175</v>
      </c>
      <c r="V5105">
        <v>81</v>
      </c>
      <c r="W5105">
        <v>32029.31</v>
      </c>
      <c r="X5105">
        <v>38882.31</v>
      </c>
      <c r="Y5105">
        <v>0</v>
      </c>
      <c r="Z5105">
        <v>0</v>
      </c>
      <c r="AA5105">
        <v>117963.11</v>
      </c>
      <c r="AB5105">
        <v>13080.33</v>
      </c>
      <c r="AC5105">
        <v>99166.93</v>
      </c>
      <c r="AD5105">
        <v>37</v>
      </c>
      <c r="AE5105">
        <v>44</v>
      </c>
      <c r="AF5105">
        <v>172</v>
      </c>
      <c r="AG5105">
        <v>102</v>
      </c>
      <c r="AH5105">
        <v>8</v>
      </c>
      <c r="AI5105">
        <v>73</v>
      </c>
      <c r="AJ5105">
        <v>0</v>
      </c>
      <c r="AK5105">
        <v>0</v>
      </c>
      <c r="AL5105">
        <v>0</v>
      </c>
      <c r="AM5105">
        <v>0</v>
      </c>
      <c r="AN5105">
        <v>0</v>
      </c>
      <c r="AO5105">
        <v>241</v>
      </c>
      <c r="AP5105">
        <v>701</v>
      </c>
      <c r="AQ5105">
        <v>240</v>
      </c>
      <c r="AR5105">
        <v>0</v>
      </c>
      <c r="AS5105">
        <v>68</v>
      </c>
      <c r="AT5105">
        <v>5</v>
      </c>
      <c r="AU5105">
        <v>13</v>
      </c>
      <c r="AV5105">
        <v>4</v>
      </c>
      <c r="AW5105">
        <v>11</v>
      </c>
      <c r="AX5105">
        <v>0</v>
      </c>
      <c r="AY5105">
        <v>86</v>
      </c>
      <c r="AZ5105">
        <v>153</v>
      </c>
      <c r="BA5105">
        <v>63</v>
      </c>
      <c r="BB5105">
        <v>15</v>
      </c>
      <c r="BC5105">
        <v>8</v>
      </c>
      <c r="BD5105">
        <v>9</v>
      </c>
      <c r="BE5105">
        <v>0</v>
      </c>
      <c r="BF5105">
        <v>348</v>
      </c>
      <c r="BG5105">
        <v>26226</v>
      </c>
      <c r="BH5105">
        <v>7</v>
      </c>
      <c r="BI5105">
        <v>172</v>
      </c>
      <c r="BJ5105" s="2">
        <v>45944</v>
      </c>
      <c r="BK5105">
        <v>1</v>
      </c>
      <c r="BL5105" s="3" t="str">
        <f>VLOOKUP(O5105,DropDownList!$H$1:$I$7,2,FALSE)</f>
        <v>2024/25</v>
      </c>
      <c r="BM5105" s="3" t="str">
        <f t="shared" si="80"/>
        <v>SC COURT</v>
      </c>
    </row>
    <row r="5106" spans="1:65" x14ac:dyDescent="0.2">
      <c r="A5106">
        <v>2025</v>
      </c>
      <c r="B5106">
        <v>10</v>
      </c>
      <c r="C5106" t="s">
        <v>231</v>
      </c>
      <c r="D5106" t="s">
        <v>241</v>
      </c>
      <c r="E5106" t="s">
        <v>46</v>
      </c>
      <c r="F5106">
        <v>9727</v>
      </c>
      <c r="G5106" t="s">
        <v>158</v>
      </c>
      <c r="H5106" t="s">
        <v>240</v>
      </c>
      <c r="I5106" t="s">
        <v>240</v>
      </c>
      <c r="J5106" s="1">
        <v>45931</v>
      </c>
      <c r="K5106" t="s">
        <v>253</v>
      </c>
      <c r="L5106">
        <v>3</v>
      </c>
      <c r="M5106" t="s">
        <v>429</v>
      </c>
      <c r="N5106" t="s">
        <v>145</v>
      </c>
      <c r="O5106" t="s">
        <v>149</v>
      </c>
      <c r="P5106" t="s">
        <v>160</v>
      </c>
      <c r="Q5106">
        <v>14917</v>
      </c>
      <c r="R5106">
        <v>72</v>
      </c>
      <c r="S5106">
        <v>27942</v>
      </c>
      <c r="T5106">
        <v>640</v>
      </c>
      <c r="U5106">
        <v>46</v>
      </c>
      <c r="V5106">
        <v>42</v>
      </c>
      <c r="W5106">
        <v>7540</v>
      </c>
      <c r="X5106">
        <v>14462</v>
      </c>
      <c r="Y5106">
        <v>0</v>
      </c>
      <c r="Z5106">
        <v>0</v>
      </c>
      <c r="AA5106">
        <v>12385</v>
      </c>
      <c r="AB5106">
        <v>460</v>
      </c>
      <c r="AC5106">
        <v>11175</v>
      </c>
      <c r="AD5106">
        <v>29</v>
      </c>
      <c r="AE5106">
        <v>13</v>
      </c>
      <c r="AF5106">
        <v>25</v>
      </c>
      <c r="AG5106">
        <v>17</v>
      </c>
      <c r="AH5106">
        <v>1</v>
      </c>
      <c r="AI5106">
        <v>29</v>
      </c>
      <c r="AJ5106">
        <v>0</v>
      </c>
      <c r="AK5106">
        <v>0</v>
      </c>
      <c r="AL5106">
        <v>0</v>
      </c>
      <c r="AM5106">
        <v>0</v>
      </c>
      <c r="AN5106">
        <v>0</v>
      </c>
      <c r="AO5106">
        <v>43</v>
      </c>
      <c r="AP5106">
        <v>51</v>
      </c>
      <c r="AQ5106">
        <v>42</v>
      </c>
      <c r="AR5106">
        <v>0</v>
      </c>
      <c r="AS5106">
        <v>2</v>
      </c>
      <c r="AT5106">
        <v>0</v>
      </c>
      <c r="AU5106">
        <v>0</v>
      </c>
      <c r="AV5106">
        <v>0</v>
      </c>
      <c r="AW5106">
        <v>1</v>
      </c>
      <c r="AX5106">
        <v>0</v>
      </c>
      <c r="AY5106">
        <v>0</v>
      </c>
      <c r="AZ5106">
        <v>4</v>
      </c>
      <c r="BA5106">
        <v>0</v>
      </c>
      <c r="BB5106">
        <v>0</v>
      </c>
      <c r="BC5106">
        <v>0</v>
      </c>
      <c r="BD5106">
        <v>0</v>
      </c>
      <c r="BE5106">
        <v>0</v>
      </c>
      <c r="BF5106">
        <v>71</v>
      </c>
      <c r="BG5106">
        <v>10820</v>
      </c>
      <c r="BH5106">
        <v>0</v>
      </c>
      <c r="BI5106">
        <v>46</v>
      </c>
      <c r="BJ5106" s="2">
        <v>45944</v>
      </c>
      <c r="BK5106">
        <v>0</v>
      </c>
      <c r="BL5106" s="3" t="str">
        <f>VLOOKUP(O5106,DropDownList!$H$1:$I$7,2,FALSE)</f>
        <v>2025/26</v>
      </c>
      <c r="BM5106" s="3" t="str">
        <f t="shared" si="80"/>
        <v>SC COURT</v>
      </c>
    </row>
    <row r="5107" spans="1:65" x14ac:dyDescent="0.2">
      <c r="A5107">
        <v>2025</v>
      </c>
      <c r="B5107">
        <v>10</v>
      </c>
      <c r="C5107" t="s">
        <v>231</v>
      </c>
      <c r="D5107" t="s">
        <v>241</v>
      </c>
      <c r="E5107" t="s">
        <v>46</v>
      </c>
      <c r="F5107">
        <v>9727</v>
      </c>
      <c r="G5107" t="s">
        <v>158</v>
      </c>
      <c r="H5107" t="s">
        <v>240</v>
      </c>
      <c r="I5107" t="s">
        <v>240</v>
      </c>
      <c r="J5107" s="1">
        <v>45931</v>
      </c>
      <c r="K5107" t="s">
        <v>253</v>
      </c>
      <c r="L5107">
        <v>3</v>
      </c>
      <c r="M5107" t="s">
        <v>429</v>
      </c>
      <c r="N5107" t="s">
        <v>145</v>
      </c>
      <c r="O5107" t="s">
        <v>155</v>
      </c>
      <c r="P5107" t="s">
        <v>160</v>
      </c>
      <c r="Q5107">
        <v>27934.13</v>
      </c>
      <c r="R5107">
        <v>407</v>
      </c>
      <c r="S5107">
        <v>190679.5</v>
      </c>
      <c r="T5107">
        <v>8006.75</v>
      </c>
      <c r="U5107">
        <v>89</v>
      </c>
      <c r="V5107">
        <v>17</v>
      </c>
      <c r="W5107">
        <v>8291.2800000000007</v>
      </c>
      <c r="X5107">
        <v>8291.2800000000007</v>
      </c>
      <c r="Y5107">
        <v>0</v>
      </c>
      <c r="Z5107">
        <v>0</v>
      </c>
      <c r="AA5107">
        <v>154738.62</v>
      </c>
      <c r="AB5107">
        <v>17106.3</v>
      </c>
      <c r="AC5107">
        <v>130142.79</v>
      </c>
      <c r="AD5107">
        <v>8</v>
      </c>
      <c r="AE5107">
        <v>9</v>
      </c>
      <c r="AF5107">
        <v>292</v>
      </c>
      <c r="AG5107">
        <v>60</v>
      </c>
      <c r="AH5107">
        <v>16</v>
      </c>
      <c r="AI5107">
        <v>29</v>
      </c>
      <c r="AJ5107">
        <v>0</v>
      </c>
      <c r="AK5107">
        <v>0</v>
      </c>
      <c r="AL5107">
        <v>0</v>
      </c>
      <c r="AM5107">
        <v>0</v>
      </c>
      <c r="AN5107">
        <v>0</v>
      </c>
      <c r="AO5107">
        <v>278</v>
      </c>
      <c r="AP5107">
        <v>1163</v>
      </c>
      <c r="AQ5107">
        <v>291</v>
      </c>
      <c r="AR5107">
        <v>1</v>
      </c>
      <c r="AS5107">
        <v>149</v>
      </c>
      <c r="AT5107">
        <v>16</v>
      </c>
      <c r="AU5107">
        <v>18</v>
      </c>
      <c r="AV5107">
        <v>3</v>
      </c>
      <c r="AW5107">
        <v>15</v>
      </c>
      <c r="AX5107">
        <v>0</v>
      </c>
      <c r="AY5107">
        <v>188</v>
      </c>
      <c r="AZ5107">
        <v>261</v>
      </c>
      <c r="BA5107">
        <v>127</v>
      </c>
      <c r="BB5107">
        <v>29</v>
      </c>
      <c r="BC5107">
        <v>12</v>
      </c>
      <c r="BD5107">
        <v>13</v>
      </c>
      <c r="BE5107">
        <v>0</v>
      </c>
      <c r="BF5107">
        <v>388</v>
      </c>
      <c r="BG5107">
        <v>12745</v>
      </c>
      <c r="BH5107">
        <v>10</v>
      </c>
      <c r="BI5107">
        <v>85</v>
      </c>
      <c r="BJ5107" s="2">
        <v>45944</v>
      </c>
      <c r="BK5107">
        <v>2</v>
      </c>
      <c r="BL5107" s="3" t="str">
        <f>VLOOKUP(O5107,DropDownList!$H$1:$I$7,2,FALSE)</f>
        <v>2022/23</v>
      </c>
      <c r="BM5107" s="3" t="str">
        <f t="shared" si="80"/>
        <v>SC COURT</v>
      </c>
    </row>
    <row r="5108" spans="1:65" x14ac:dyDescent="0.2">
      <c r="A5108">
        <v>2025</v>
      </c>
      <c r="B5108">
        <v>10</v>
      </c>
      <c r="C5108" t="s">
        <v>231</v>
      </c>
      <c r="D5108" t="s">
        <v>241</v>
      </c>
      <c r="E5108" t="s">
        <v>46</v>
      </c>
      <c r="F5108">
        <v>9727</v>
      </c>
      <c r="G5108" t="s">
        <v>158</v>
      </c>
      <c r="H5108" t="s">
        <v>240</v>
      </c>
      <c r="I5108" t="s">
        <v>240</v>
      </c>
      <c r="J5108" s="1">
        <v>45931</v>
      </c>
      <c r="K5108" t="s">
        <v>253</v>
      </c>
      <c r="L5108">
        <v>3</v>
      </c>
      <c r="M5108" t="s">
        <v>429</v>
      </c>
      <c r="N5108" t="s">
        <v>145</v>
      </c>
      <c r="O5108" t="s">
        <v>147</v>
      </c>
      <c r="P5108" t="s">
        <v>161</v>
      </c>
      <c r="Q5108">
        <v>1429.15</v>
      </c>
      <c r="R5108">
        <v>337</v>
      </c>
      <c r="S5108">
        <v>7265</v>
      </c>
      <c r="T5108">
        <v>120</v>
      </c>
      <c r="U5108">
        <v>166</v>
      </c>
      <c r="V5108">
        <v>37</v>
      </c>
      <c r="W5108">
        <v>815</v>
      </c>
      <c r="X5108">
        <v>815</v>
      </c>
      <c r="Y5108">
        <v>0</v>
      </c>
      <c r="Z5108">
        <v>0</v>
      </c>
      <c r="AA5108">
        <v>5715.85</v>
      </c>
      <c r="AB5108">
        <v>0</v>
      </c>
      <c r="AC5108">
        <v>0</v>
      </c>
      <c r="AD5108">
        <v>35</v>
      </c>
      <c r="AE5108">
        <v>2</v>
      </c>
      <c r="AF5108">
        <v>256</v>
      </c>
      <c r="AG5108">
        <v>3</v>
      </c>
      <c r="AH5108">
        <v>8</v>
      </c>
      <c r="AI5108">
        <v>70</v>
      </c>
      <c r="AJ5108">
        <v>0</v>
      </c>
      <c r="AK5108">
        <v>0</v>
      </c>
      <c r="AL5108">
        <v>0</v>
      </c>
      <c r="AM5108">
        <v>0</v>
      </c>
      <c r="AN5108">
        <v>0</v>
      </c>
      <c r="AO5108">
        <v>225</v>
      </c>
      <c r="AP5108">
        <v>644</v>
      </c>
      <c r="AQ5108">
        <v>224</v>
      </c>
      <c r="AR5108">
        <v>0</v>
      </c>
      <c r="AS5108">
        <v>59</v>
      </c>
      <c r="AT5108">
        <v>5</v>
      </c>
      <c r="AU5108">
        <v>11</v>
      </c>
      <c r="AV5108">
        <v>3</v>
      </c>
      <c r="AW5108">
        <v>10</v>
      </c>
      <c r="AX5108">
        <v>0</v>
      </c>
      <c r="AY5108">
        <v>79</v>
      </c>
      <c r="AZ5108">
        <v>142</v>
      </c>
      <c r="BA5108">
        <v>59</v>
      </c>
      <c r="BB5108">
        <v>12</v>
      </c>
      <c r="BC5108">
        <v>7</v>
      </c>
      <c r="BD5108">
        <v>9</v>
      </c>
      <c r="BE5108">
        <v>0</v>
      </c>
      <c r="BF5108">
        <v>325</v>
      </c>
      <c r="BG5108">
        <v>1405</v>
      </c>
      <c r="BH5108">
        <v>0</v>
      </c>
      <c r="BI5108">
        <v>163</v>
      </c>
      <c r="BJ5108" s="2">
        <v>45944</v>
      </c>
      <c r="BK5108">
        <v>1</v>
      </c>
      <c r="BL5108" s="3" t="str">
        <f>VLOOKUP(O5108,DropDownList!$H$1:$I$7,2,FALSE)</f>
        <v>2024/25</v>
      </c>
      <c r="BM5108" s="3" t="str">
        <f t="shared" si="80"/>
        <v>VSUR</v>
      </c>
    </row>
    <row r="5109" spans="1:65" x14ac:dyDescent="0.2">
      <c r="A5109">
        <v>2025</v>
      </c>
      <c r="B5109">
        <v>10</v>
      </c>
      <c r="C5109" t="s">
        <v>231</v>
      </c>
      <c r="D5109" t="s">
        <v>241</v>
      </c>
      <c r="E5109" t="s">
        <v>46</v>
      </c>
      <c r="F5109">
        <v>9727</v>
      </c>
      <c r="G5109" t="s">
        <v>158</v>
      </c>
      <c r="H5109" t="s">
        <v>240</v>
      </c>
      <c r="I5109" t="s">
        <v>240</v>
      </c>
      <c r="J5109" s="1">
        <v>45931</v>
      </c>
      <c r="K5109" t="s">
        <v>253</v>
      </c>
      <c r="L5109">
        <v>3</v>
      </c>
      <c r="M5109" t="s">
        <v>429</v>
      </c>
      <c r="N5109" t="s">
        <v>145</v>
      </c>
      <c r="O5109" t="s">
        <v>156</v>
      </c>
      <c r="P5109" t="s">
        <v>159</v>
      </c>
      <c r="Q5109">
        <v>0</v>
      </c>
      <c r="R5109">
        <v>3</v>
      </c>
      <c r="S5109">
        <v>2921</v>
      </c>
      <c r="T5109">
        <v>111.88</v>
      </c>
      <c r="U5109">
        <v>0</v>
      </c>
      <c r="V5109">
        <v>0</v>
      </c>
      <c r="W5109">
        <v>0</v>
      </c>
      <c r="X5109">
        <v>0</v>
      </c>
      <c r="Y5109">
        <v>0</v>
      </c>
      <c r="Z5109">
        <v>0</v>
      </c>
      <c r="AA5109">
        <v>2809.12</v>
      </c>
      <c r="AB5109">
        <v>0</v>
      </c>
      <c r="AC5109">
        <v>0</v>
      </c>
      <c r="AD5109">
        <v>0</v>
      </c>
      <c r="AE5109">
        <v>0</v>
      </c>
      <c r="AF5109">
        <v>1</v>
      </c>
      <c r="AG5109">
        <v>0</v>
      </c>
      <c r="AH5109">
        <v>0</v>
      </c>
      <c r="AI5109">
        <v>0</v>
      </c>
      <c r="AJ5109">
        <v>0</v>
      </c>
      <c r="AK5109">
        <v>0</v>
      </c>
      <c r="AL5109">
        <v>0</v>
      </c>
      <c r="AM5109">
        <v>0</v>
      </c>
      <c r="AN5109">
        <v>0</v>
      </c>
      <c r="AO5109">
        <v>3</v>
      </c>
      <c r="AP5109">
        <v>3</v>
      </c>
      <c r="AQ5109">
        <v>3</v>
      </c>
      <c r="AR5109">
        <v>0</v>
      </c>
      <c r="AS5109">
        <v>0</v>
      </c>
      <c r="AT5109">
        <v>0</v>
      </c>
      <c r="AU5109">
        <v>0</v>
      </c>
      <c r="AV5109">
        <v>0</v>
      </c>
      <c r="AW5109">
        <v>0</v>
      </c>
      <c r="AX5109">
        <v>0</v>
      </c>
      <c r="AY5109">
        <v>0</v>
      </c>
      <c r="AZ5109">
        <v>0</v>
      </c>
      <c r="BA5109">
        <v>0</v>
      </c>
      <c r="BB5109">
        <v>0</v>
      </c>
      <c r="BC5109">
        <v>0</v>
      </c>
      <c r="BD5109">
        <v>0</v>
      </c>
      <c r="BE5109">
        <v>0</v>
      </c>
      <c r="BF5109">
        <v>0</v>
      </c>
      <c r="BG5109">
        <v>0</v>
      </c>
      <c r="BH5109">
        <v>2</v>
      </c>
      <c r="BI5109">
        <v>0</v>
      </c>
      <c r="BJ5109" s="2">
        <v>45944</v>
      </c>
      <c r="BK5109">
        <v>0</v>
      </c>
      <c r="BL5109" s="3" t="str">
        <f>VLOOKUP(O5109,DropDownList!$H$1:$I$7,2,FALSE)</f>
        <v>2023/24</v>
      </c>
      <c r="BM5109" s="3" t="str">
        <f t="shared" si="80"/>
        <v>CONF</v>
      </c>
    </row>
    <row r="5110" spans="1:65" x14ac:dyDescent="0.2">
      <c r="A5110">
        <v>2025</v>
      </c>
      <c r="B5110">
        <v>10</v>
      </c>
      <c r="C5110" t="s">
        <v>231</v>
      </c>
      <c r="D5110" t="s">
        <v>241</v>
      </c>
      <c r="E5110" t="s">
        <v>46</v>
      </c>
      <c r="F5110">
        <v>9727</v>
      </c>
      <c r="G5110" t="s">
        <v>158</v>
      </c>
      <c r="H5110" t="s">
        <v>240</v>
      </c>
      <c r="I5110" t="s">
        <v>240</v>
      </c>
      <c r="J5110" s="1">
        <v>45931</v>
      </c>
      <c r="K5110" t="s">
        <v>253</v>
      </c>
      <c r="L5110">
        <v>3</v>
      </c>
      <c r="M5110" t="s">
        <v>429</v>
      </c>
      <c r="N5110" t="s">
        <v>145</v>
      </c>
      <c r="O5110" t="s">
        <v>149</v>
      </c>
      <c r="P5110" t="s">
        <v>161</v>
      </c>
      <c r="Q5110">
        <v>560</v>
      </c>
      <c r="R5110">
        <v>70</v>
      </c>
      <c r="S5110">
        <v>1350</v>
      </c>
      <c r="T5110">
        <v>40</v>
      </c>
      <c r="U5110">
        <v>45</v>
      </c>
      <c r="V5110">
        <v>30</v>
      </c>
      <c r="W5110">
        <v>560</v>
      </c>
      <c r="X5110">
        <v>560</v>
      </c>
      <c r="Y5110">
        <v>0</v>
      </c>
      <c r="Z5110">
        <v>0</v>
      </c>
      <c r="AA5110">
        <v>750</v>
      </c>
      <c r="AB5110">
        <v>0</v>
      </c>
      <c r="AC5110">
        <v>0</v>
      </c>
      <c r="AD5110">
        <v>30</v>
      </c>
      <c r="AE5110">
        <v>0</v>
      </c>
      <c r="AF5110">
        <v>39</v>
      </c>
      <c r="AG5110">
        <v>0</v>
      </c>
      <c r="AH5110">
        <v>1</v>
      </c>
      <c r="AI5110">
        <v>30</v>
      </c>
      <c r="AJ5110">
        <v>0</v>
      </c>
      <c r="AK5110">
        <v>0</v>
      </c>
      <c r="AL5110">
        <v>0</v>
      </c>
      <c r="AM5110">
        <v>0</v>
      </c>
      <c r="AN5110">
        <v>0</v>
      </c>
      <c r="AO5110">
        <v>42</v>
      </c>
      <c r="AP5110">
        <v>52</v>
      </c>
      <c r="AQ5110">
        <v>42</v>
      </c>
      <c r="AR5110">
        <v>0</v>
      </c>
      <c r="AS5110">
        <v>2</v>
      </c>
      <c r="AT5110">
        <v>0</v>
      </c>
      <c r="AU5110">
        <v>0</v>
      </c>
      <c r="AV5110">
        <v>0</v>
      </c>
      <c r="AW5110">
        <v>1</v>
      </c>
      <c r="AX5110">
        <v>0</v>
      </c>
      <c r="AY5110">
        <v>0</v>
      </c>
      <c r="AZ5110">
        <v>5</v>
      </c>
      <c r="BA5110">
        <v>0</v>
      </c>
      <c r="BB5110">
        <v>0</v>
      </c>
      <c r="BC5110">
        <v>0</v>
      </c>
      <c r="BD5110">
        <v>0</v>
      </c>
      <c r="BE5110">
        <v>0</v>
      </c>
      <c r="BF5110">
        <v>69</v>
      </c>
      <c r="BG5110">
        <v>560</v>
      </c>
      <c r="BH5110">
        <v>0</v>
      </c>
      <c r="BI5110">
        <v>45</v>
      </c>
      <c r="BJ5110" s="2">
        <v>45944</v>
      </c>
      <c r="BK5110">
        <v>0</v>
      </c>
      <c r="BL5110" s="3" t="str">
        <f>VLOOKUP(O5110,DropDownList!$H$1:$I$7,2,FALSE)</f>
        <v>2025/26</v>
      </c>
      <c r="BM5110" s="3" t="str">
        <f t="shared" si="80"/>
        <v>VSUR</v>
      </c>
    </row>
    <row r="5111" spans="1:65" x14ac:dyDescent="0.2">
      <c r="A5111">
        <v>2025</v>
      </c>
      <c r="B5111">
        <v>10</v>
      </c>
      <c r="C5111" t="s">
        <v>231</v>
      </c>
      <c r="D5111" t="s">
        <v>241</v>
      </c>
      <c r="E5111" t="s">
        <v>46</v>
      </c>
      <c r="F5111">
        <v>9727</v>
      </c>
      <c r="G5111" t="s">
        <v>158</v>
      </c>
      <c r="H5111" t="s">
        <v>240</v>
      </c>
      <c r="I5111" t="s">
        <v>240</v>
      </c>
      <c r="J5111" s="1">
        <v>45931</v>
      </c>
      <c r="K5111" t="s">
        <v>253</v>
      </c>
      <c r="L5111">
        <v>3</v>
      </c>
      <c r="M5111" t="s">
        <v>429</v>
      </c>
      <c r="N5111" t="s">
        <v>145</v>
      </c>
      <c r="O5111" t="s">
        <v>156</v>
      </c>
      <c r="P5111" t="s">
        <v>160</v>
      </c>
      <c r="Q5111">
        <v>35663.72</v>
      </c>
      <c r="R5111">
        <v>324</v>
      </c>
      <c r="S5111">
        <v>157832</v>
      </c>
      <c r="T5111">
        <v>13120</v>
      </c>
      <c r="U5111">
        <v>112</v>
      </c>
      <c r="V5111">
        <v>24</v>
      </c>
      <c r="W5111">
        <v>9343.83</v>
      </c>
      <c r="X5111">
        <v>9503.83</v>
      </c>
      <c r="Y5111">
        <v>0</v>
      </c>
      <c r="Z5111">
        <v>0</v>
      </c>
      <c r="AA5111">
        <v>109048.28</v>
      </c>
      <c r="AB5111">
        <v>11052.97</v>
      </c>
      <c r="AC5111">
        <v>91854.31</v>
      </c>
      <c r="AD5111">
        <v>8</v>
      </c>
      <c r="AE5111">
        <v>16</v>
      </c>
      <c r="AF5111">
        <v>188</v>
      </c>
      <c r="AG5111">
        <v>79</v>
      </c>
      <c r="AH5111">
        <v>19</v>
      </c>
      <c r="AI5111">
        <v>33</v>
      </c>
      <c r="AJ5111">
        <v>0</v>
      </c>
      <c r="AK5111">
        <v>0</v>
      </c>
      <c r="AL5111">
        <v>0</v>
      </c>
      <c r="AM5111">
        <v>0</v>
      </c>
      <c r="AN5111">
        <v>0</v>
      </c>
      <c r="AO5111">
        <v>219</v>
      </c>
      <c r="AP5111">
        <v>753</v>
      </c>
      <c r="AQ5111">
        <v>206</v>
      </c>
      <c r="AR5111">
        <v>0</v>
      </c>
      <c r="AS5111">
        <v>94</v>
      </c>
      <c r="AT5111">
        <v>4</v>
      </c>
      <c r="AU5111">
        <v>10</v>
      </c>
      <c r="AV5111">
        <v>6</v>
      </c>
      <c r="AW5111">
        <v>18</v>
      </c>
      <c r="AX5111">
        <v>0</v>
      </c>
      <c r="AY5111">
        <v>118</v>
      </c>
      <c r="AZ5111">
        <v>171</v>
      </c>
      <c r="BA5111">
        <v>67</v>
      </c>
      <c r="BB5111">
        <v>15</v>
      </c>
      <c r="BC5111">
        <v>10</v>
      </c>
      <c r="BD5111">
        <v>6</v>
      </c>
      <c r="BE5111">
        <v>0</v>
      </c>
      <c r="BF5111">
        <v>306</v>
      </c>
      <c r="BG5111">
        <v>14084</v>
      </c>
      <c r="BH5111">
        <v>5</v>
      </c>
      <c r="BI5111">
        <v>111</v>
      </c>
      <c r="BJ5111" s="2">
        <v>45944</v>
      </c>
      <c r="BK5111">
        <v>0</v>
      </c>
      <c r="BL5111" s="3" t="str">
        <f>VLOOKUP(O5111,DropDownList!$H$1:$I$7,2,FALSE)</f>
        <v>2023/24</v>
      </c>
      <c r="BM5111" s="3" t="str">
        <f t="shared" si="80"/>
        <v>SC COURT</v>
      </c>
    </row>
    <row r="5112" spans="1:65" x14ac:dyDescent="0.2">
      <c r="A5112">
        <v>2025</v>
      </c>
      <c r="B5112">
        <v>10</v>
      </c>
      <c r="C5112" t="s">
        <v>231</v>
      </c>
      <c r="D5112" t="s">
        <v>242</v>
      </c>
      <c r="E5112" t="s">
        <v>47</v>
      </c>
      <c r="F5112">
        <v>9282</v>
      </c>
      <c r="G5112" t="s">
        <v>141</v>
      </c>
      <c r="H5112" t="s">
        <v>233</v>
      </c>
      <c r="I5112" t="s">
        <v>234</v>
      </c>
      <c r="J5112" s="1">
        <v>45931</v>
      </c>
      <c r="K5112" t="s">
        <v>253</v>
      </c>
      <c r="L5112">
        <v>3</v>
      </c>
      <c r="M5112" t="s">
        <v>429</v>
      </c>
      <c r="N5112" t="s">
        <v>145</v>
      </c>
      <c r="O5112" t="s">
        <v>149</v>
      </c>
      <c r="P5112" t="s">
        <v>150</v>
      </c>
      <c r="Q5112">
        <v>8248.85</v>
      </c>
      <c r="R5112">
        <v>99</v>
      </c>
      <c r="S5112">
        <v>14204.71</v>
      </c>
      <c r="T5112">
        <v>963.41</v>
      </c>
      <c r="U5112">
        <v>66</v>
      </c>
      <c r="V5112">
        <v>54</v>
      </c>
      <c r="W5112">
        <v>5635.81</v>
      </c>
      <c r="X5112">
        <v>6998.03</v>
      </c>
      <c r="Y5112">
        <v>90</v>
      </c>
      <c r="Z5112">
        <v>13241.3</v>
      </c>
      <c r="AA5112">
        <v>4992.45</v>
      </c>
      <c r="AB5112">
        <v>2307.44</v>
      </c>
      <c r="AC5112">
        <v>2685.01</v>
      </c>
      <c r="AD5112">
        <v>49</v>
      </c>
      <c r="AE5112">
        <v>5</v>
      </c>
      <c r="AF5112">
        <v>24</v>
      </c>
      <c r="AG5112">
        <v>9</v>
      </c>
      <c r="AH5112">
        <v>9</v>
      </c>
      <c r="AI5112">
        <v>57</v>
      </c>
      <c r="AJ5112">
        <v>17</v>
      </c>
      <c r="AK5112">
        <v>6</v>
      </c>
      <c r="AL5112">
        <v>2</v>
      </c>
      <c r="AM5112">
        <v>5</v>
      </c>
      <c r="AN5112">
        <v>0</v>
      </c>
      <c r="AO5112">
        <v>68</v>
      </c>
      <c r="AP5112">
        <v>128</v>
      </c>
      <c r="AQ5112">
        <v>68</v>
      </c>
      <c r="AR5112">
        <v>0</v>
      </c>
      <c r="AS5112">
        <v>3</v>
      </c>
      <c r="AT5112">
        <v>3</v>
      </c>
      <c r="AU5112">
        <v>1</v>
      </c>
      <c r="AV5112">
        <v>0</v>
      </c>
      <c r="AW5112">
        <v>0</v>
      </c>
      <c r="AX5112">
        <v>0</v>
      </c>
      <c r="AY5112">
        <v>11</v>
      </c>
      <c r="AZ5112">
        <v>25</v>
      </c>
      <c r="BA5112">
        <v>3</v>
      </c>
      <c r="BB5112">
        <v>1</v>
      </c>
      <c r="BC5112">
        <v>0</v>
      </c>
      <c r="BD5112">
        <v>0</v>
      </c>
      <c r="BE5112">
        <v>0</v>
      </c>
      <c r="BF5112">
        <v>70</v>
      </c>
      <c r="BG5112">
        <v>7341.37</v>
      </c>
      <c r="BH5112">
        <v>0</v>
      </c>
      <c r="BI5112">
        <v>65</v>
      </c>
      <c r="BJ5112" s="2">
        <v>45944</v>
      </c>
      <c r="BK5112">
        <v>0</v>
      </c>
      <c r="BL5112" s="3" t="str">
        <f>VLOOKUP(O5112,DropDownList!$H$1:$I$7,2,FALSE)</f>
        <v>2025/26</v>
      </c>
      <c r="BM5112" s="3" t="str">
        <f t="shared" si="80"/>
        <v>FISCAL FINES</v>
      </c>
    </row>
    <row r="5113" spans="1:65" x14ac:dyDescent="0.2">
      <c r="A5113">
        <v>2025</v>
      </c>
      <c r="B5113">
        <v>10</v>
      </c>
      <c r="C5113" t="s">
        <v>231</v>
      </c>
      <c r="D5113" t="s">
        <v>242</v>
      </c>
      <c r="E5113" t="s">
        <v>47</v>
      </c>
      <c r="F5113">
        <v>9282</v>
      </c>
      <c r="G5113" t="s">
        <v>141</v>
      </c>
      <c r="H5113" t="s">
        <v>233</v>
      </c>
      <c r="I5113" t="s">
        <v>234</v>
      </c>
      <c r="J5113" s="1">
        <v>45931</v>
      </c>
      <c r="K5113" t="s">
        <v>253</v>
      </c>
      <c r="L5113">
        <v>3</v>
      </c>
      <c r="M5113" t="s">
        <v>429</v>
      </c>
      <c r="N5113" t="s">
        <v>145</v>
      </c>
      <c r="O5113" t="s">
        <v>147</v>
      </c>
      <c r="P5113" t="s">
        <v>152</v>
      </c>
      <c r="Q5113">
        <v>0</v>
      </c>
      <c r="R5113">
        <v>31</v>
      </c>
      <c r="S5113">
        <v>1240</v>
      </c>
      <c r="T5113">
        <v>560</v>
      </c>
      <c r="U5113">
        <v>0</v>
      </c>
      <c r="V5113">
        <v>0</v>
      </c>
      <c r="W5113">
        <v>0</v>
      </c>
      <c r="X5113">
        <v>0</v>
      </c>
      <c r="Y5113">
        <v>0</v>
      </c>
      <c r="Z5113">
        <v>0</v>
      </c>
      <c r="AA5113">
        <v>680</v>
      </c>
      <c r="AB5113">
        <v>0</v>
      </c>
      <c r="AC5113">
        <v>680</v>
      </c>
      <c r="AD5113">
        <v>0</v>
      </c>
      <c r="AE5113">
        <v>0</v>
      </c>
      <c r="AF5113">
        <v>17</v>
      </c>
      <c r="AG5113">
        <v>0</v>
      </c>
      <c r="AH5113">
        <v>14</v>
      </c>
      <c r="AI5113">
        <v>0</v>
      </c>
      <c r="AJ5113">
        <v>0</v>
      </c>
      <c r="AK5113">
        <v>0</v>
      </c>
      <c r="AL5113">
        <v>0</v>
      </c>
      <c r="AM5113">
        <v>0</v>
      </c>
      <c r="AN5113">
        <v>0</v>
      </c>
      <c r="AO5113">
        <v>0</v>
      </c>
      <c r="AP5113">
        <v>0</v>
      </c>
      <c r="AQ5113">
        <v>0</v>
      </c>
      <c r="AR5113">
        <v>0</v>
      </c>
      <c r="AS5113">
        <v>0</v>
      </c>
      <c r="AT5113">
        <v>0</v>
      </c>
      <c r="AU5113">
        <v>0</v>
      </c>
      <c r="AV5113">
        <v>0</v>
      </c>
      <c r="AW5113">
        <v>0</v>
      </c>
      <c r="AX5113">
        <v>0</v>
      </c>
      <c r="AY5113">
        <v>0</v>
      </c>
      <c r="AZ5113">
        <v>0</v>
      </c>
      <c r="BA5113">
        <v>0</v>
      </c>
      <c r="BB5113">
        <v>0</v>
      </c>
      <c r="BC5113">
        <v>0</v>
      </c>
      <c r="BD5113">
        <v>0</v>
      </c>
      <c r="BE5113">
        <v>0</v>
      </c>
      <c r="BF5113">
        <v>0</v>
      </c>
      <c r="BG5113">
        <v>0</v>
      </c>
      <c r="BH5113">
        <v>0</v>
      </c>
      <c r="BI5113">
        <v>0</v>
      </c>
      <c r="BJ5113" s="2">
        <v>45944</v>
      </c>
      <c r="BK5113">
        <v>0</v>
      </c>
      <c r="BL5113" s="3" t="str">
        <f>VLOOKUP(O5113,DropDownList!$H$1:$I$7,2,FALSE)</f>
        <v>2024/25</v>
      </c>
      <c r="BM5113" s="3" t="str">
        <f t="shared" si="80"/>
        <v>PCOA</v>
      </c>
    </row>
    <row r="5114" spans="1:65" x14ac:dyDescent="0.2">
      <c r="A5114">
        <v>2025</v>
      </c>
      <c r="B5114">
        <v>10</v>
      </c>
      <c r="C5114" t="s">
        <v>231</v>
      </c>
      <c r="D5114" t="s">
        <v>242</v>
      </c>
      <c r="E5114" t="s">
        <v>47</v>
      </c>
      <c r="F5114">
        <v>9282</v>
      </c>
      <c r="G5114" t="s">
        <v>141</v>
      </c>
      <c r="H5114" t="s">
        <v>233</v>
      </c>
      <c r="I5114" t="s">
        <v>234</v>
      </c>
      <c r="J5114" s="1">
        <v>45931</v>
      </c>
      <c r="K5114" t="s">
        <v>253</v>
      </c>
      <c r="L5114">
        <v>3</v>
      </c>
      <c r="M5114" t="s">
        <v>429</v>
      </c>
      <c r="N5114" t="s">
        <v>145</v>
      </c>
      <c r="O5114" t="s">
        <v>155</v>
      </c>
      <c r="P5114" t="s">
        <v>150</v>
      </c>
      <c r="Q5114">
        <v>10161.950000000001</v>
      </c>
      <c r="R5114">
        <v>453</v>
      </c>
      <c r="S5114">
        <v>64598.19</v>
      </c>
      <c r="T5114">
        <v>8143.17</v>
      </c>
      <c r="U5114">
        <v>83</v>
      </c>
      <c r="V5114">
        <v>43</v>
      </c>
      <c r="W5114">
        <v>4891.7700000000004</v>
      </c>
      <c r="X5114">
        <v>4891.7700000000004</v>
      </c>
      <c r="Y5114">
        <v>408</v>
      </c>
      <c r="Z5114">
        <v>56455.02</v>
      </c>
      <c r="AA5114">
        <v>46293.07</v>
      </c>
      <c r="AB5114">
        <v>11517.02</v>
      </c>
      <c r="AC5114">
        <v>34776.050000000003</v>
      </c>
      <c r="AD5114">
        <v>28</v>
      </c>
      <c r="AE5114">
        <v>15</v>
      </c>
      <c r="AF5114">
        <v>317</v>
      </c>
      <c r="AG5114">
        <v>41</v>
      </c>
      <c r="AH5114">
        <v>45</v>
      </c>
      <c r="AI5114">
        <v>42</v>
      </c>
      <c r="AJ5114">
        <v>73</v>
      </c>
      <c r="AK5114">
        <v>46</v>
      </c>
      <c r="AL5114">
        <v>6</v>
      </c>
      <c r="AM5114">
        <v>25</v>
      </c>
      <c r="AN5114">
        <v>7</v>
      </c>
      <c r="AO5114">
        <v>325</v>
      </c>
      <c r="AP5114">
        <v>1870</v>
      </c>
      <c r="AQ5114">
        <v>423</v>
      </c>
      <c r="AR5114">
        <v>9</v>
      </c>
      <c r="AS5114">
        <v>136</v>
      </c>
      <c r="AT5114">
        <v>300</v>
      </c>
      <c r="AU5114">
        <v>6</v>
      </c>
      <c r="AV5114">
        <v>2</v>
      </c>
      <c r="AW5114">
        <v>0</v>
      </c>
      <c r="AX5114">
        <v>0</v>
      </c>
      <c r="AY5114">
        <v>229</v>
      </c>
      <c r="AZ5114">
        <v>362</v>
      </c>
      <c r="BA5114">
        <v>221</v>
      </c>
      <c r="BB5114">
        <v>39</v>
      </c>
      <c r="BC5114">
        <v>22</v>
      </c>
      <c r="BD5114">
        <v>4</v>
      </c>
      <c r="BE5114">
        <v>0</v>
      </c>
      <c r="BF5114">
        <v>335</v>
      </c>
      <c r="BG5114">
        <v>4851.5200000000004</v>
      </c>
      <c r="BH5114">
        <v>8</v>
      </c>
      <c r="BI5114">
        <v>79</v>
      </c>
      <c r="BJ5114" s="2">
        <v>45944</v>
      </c>
      <c r="BK5114">
        <v>0</v>
      </c>
      <c r="BL5114" s="3" t="str">
        <f>VLOOKUP(O5114,DropDownList!$H$1:$I$7,2,FALSE)</f>
        <v>2022/23</v>
      </c>
      <c r="BM5114" s="3" t="str">
        <f t="shared" si="80"/>
        <v>FISCAL FINES</v>
      </c>
    </row>
    <row r="5115" spans="1:65" x14ac:dyDescent="0.2">
      <c r="A5115">
        <v>2025</v>
      </c>
      <c r="B5115">
        <v>10</v>
      </c>
      <c r="C5115" t="s">
        <v>231</v>
      </c>
      <c r="D5115" t="s">
        <v>242</v>
      </c>
      <c r="E5115" t="s">
        <v>47</v>
      </c>
      <c r="F5115">
        <v>9282</v>
      </c>
      <c r="G5115" t="s">
        <v>141</v>
      </c>
      <c r="H5115" t="s">
        <v>233</v>
      </c>
      <c r="I5115" t="s">
        <v>234</v>
      </c>
      <c r="J5115" s="1">
        <v>45931</v>
      </c>
      <c r="K5115" t="s">
        <v>253</v>
      </c>
      <c r="L5115">
        <v>3</v>
      </c>
      <c r="M5115" t="s">
        <v>429</v>
      </c>
      <c r="N5115" t="s">
        <v>145</v>
      </c>
      <c r="O5115" t="s">
        <v>156</v>
      </c>
      <c r="P5115" t="s">
        <v>146</v>
      </c>
      <c r="Q5115">
        <v>317.70999999999998</v>
      </c>
      <c r="R5115">
        <v>198</v>
      </c>
      <c r="S5115">
        <v>2940</v>
      </c>
      <c r="T5115">
        <v>50</v>
      </c>
      <c r="U5115">
        <v>42</v>
      </c>
      <c r="V5115">
        <v>14</v>
      </c>
      <c r="W5115">
        <v>220</v>
      </c>
      <c r="X5115">
        <v>220</v>
      </c>
      <c r="Y5115">
        <v>0</v>
      </c>
      <c r="Z5115">
        <v>0</v>
      </c>
      <c r="AA5115">
        <v>2572.29</v>
      </c>
      <c r="AB5115">
        <v>0</v>
      </c>
      <c r="AC5115">
        <v>0</v>
      </c>
      <c r="AD5115">
        <v>14</v>
      </c>
      <c r="AE5115">
        <v>0</v>
      </c>
      <c r="AF5115">
        <v>174</v>
      </c>
      <c r="AG5115">
        <v>1</v>
      </c>
      <c r="AH5115">
        <v>4</v>
      </c>
      <c r="AI5115">
        <v>19</v>
      </c>
      <c r="AJ5115">
        <v>0</v>
      </c>
      <c r="AK5115">
        <v>0</v>
      </c>
      <c r="AL5115">
        <v>0</v>
      </c>
      <c r="AM5115">
        <v>0</v>
      </c>
      <c r="AN5115">
        <v>0</v>
      </c>
      <c r="AO5115">
        <v>113</v>
      </c>
      <c r="AP5115">
        <v>689</v>
      </c>
      <c r="AQ5115">
        <v>137</v>
      </c>
      <c r="AR5115">
        <v>0</v>
      </c>
      <c r="AS5115">
        <v>59</v>
      </c>
      <c r="AT5115">
        <v>116</v>
      </c>
      <c r="AU5115">
        <v>11</v>
      </c>
      <c r="AV5115">
        <v>5</v>
      </c>
      <c r="AW5115">
        <v>0</v>
      </c>
      <c r="AX5115">
        <v>0</v>
      </c>
      <c r="AY5115">
        <v>63</v>
      </c>
      <c r="AZ5115">
        <v>129</v>
      </c>
      <c r="BA5115">
        <v>91</v>
      </c>
      <c r="BB5115">
        <v>13</v>
      </c>
      <c r="BC5115">
        <v>3</v>
      </c>
      <c r="BD5115">
        <v>2</v>
      </c>
      <c r="BE5115">
        <v>0</v>
      </c>
      <c r="BF5115">
        <v>198</v>
      </c>
      <c r="BG5115">
        <v>310</v>
      </c>
      <c r="BH5115">
        <v>0</v>
      </c>
      <c r="BI5115">
        <v>40</v>
      </c>
      <c r="BJ5115" s="2">
        <v>45944</v>
      </c>
      <c r="BK5115">
        <v>0</v>
      </c>
      <c r="BL5115" s="3" t="str">
        <f>VLOOKUP(O5115,DropDownList!$H$1:$I$7,2,FALSE)</f>
        <v>2023/24</v>
      </c>
      <c r="BM5115" s="3" t="str">
        <f t="shared" si="80"/>
        <v>VSUR</v>
      </c>
    </row>
    <row r="5116" spans="1:65" x14ac:dyDescent="0.2">
      <c r="A5116">
        <v>2025</v>
      </c>
      <c r="B5116">
        <v>10</v>
      </c>
      <c r="C5116" t="s">
        <v>231</v>
      </c>
      <c r="D5116" t="s">
        <v>242</v>
      </c>
      <c r="E5116" t="s">
        <v>47</v>
      </c>
      <c r="F5116">
        <v>9282</v>
      </c>
      <c r="G5116" t="s">
        <v>141</v>
      </c>
      <c r="H5116" t="s">
        <v>233</v>
      </c>
      <c r="I5116" t="s">
        <v>234</v>
      </c>
      <c r="J5116" s="1">
        <v>45931</v>
      </c>
      <c r="K5116" t="s">
        <v>253</v>
      </c>
      <c r="L5116">
        <v>3</v>
      </c>
      <c r="M5116" t="s">
        <v>429</v>
      </c>
      <c r="N5116" t="s">
        <v>145</v>
      </c>
      <c r="O5116" t="s">
        <v>156</v>
      </c>
      <c r="P5116" t="s">
        <v>153</v>
      </c>
      <c r="Q5116">
        <v>0</v>
      </c>
      <c r="R5116">
        <v>2</v>
      </c>
      <c r="S5116">
        <v>120</v>
      </c>
      <c r="T5116">
        <v>0</v>
      </c>
      <c r="U5116">
        <v>0</v>
      </c>
      <c r="V5116">
        <v>0</v>
      </c>
      <c r="W5116">
        <v>0</v>
      </c>
      <c r="X5116">
        <v>0</v>
      </c>
      <c r="Y5116">
        <v>0</v>
      </c>
      <c r="Z5116">
        <v>0</v>
      </c>
      <c r="AA5116">
        <v>120</v>
      </c>
      <c r="AB5116">
        <v>0</v>
      </c>
      <c r="AC5116">
        <v>120</v>
      </c>
      <c r="AD5116">
        <v>0</v>
      </c>
      <c r="AE5116">
        <v>0</v>
      </c>
      <c r="AF5116">
        <v>2</v>
      </c>
      <c r="AG5116">
        <v>0</v>
      </c>
      <c r="AH5116">
        <v>0</v>
      </c>
      <c r="AI5116">
        <v>0</v>
      </c>
      <c r="AJ5116">
        <v>0</v>
      </c>
      <c r="AK5116">
        <v>0</v>
      </c>
      <c r="AL5116">
        <v>0</v>
      </c>
      <c r="AM5116">
        <v>0</v>
      </c>
      <c r="AN5116">
        <v>0</v>
      </c>
      <c r="AO5116">
        <v>1</v>
      </c>
      <c r="AP5116">
        <v>7</v>
      </c>
      <c r="AQ5116">
        <v>2</v>
      </c>
      <c r="AR5116">
        <v>0</v>
      </c>
      <c r="AS5116">
        <v>2</v>
      </c>
      <c r="AT5116">
        <v>0</v>
      </c>
      <c r="AU5116">
        <v>0</v>
      </c>
      <c r="AV5116">
        <v>0</v>
      </c>
      <c r="AW5116">
        <v>0</v>
      </c>
      <c r="AX5116">
        <v>0</v>
      </c>
      <c r="AY5116">
        <v>0</v>
      </c>
      <c r="AZ5116">
        <v>1</v>
      </c>
      <c r="BA5116">
        <v>1</v>
      </c>
      <c r="BB5116">
        <v>0</v>
      </c>
      <c r="BC5116">
        <v>0</v>
      </c>
      <c r="BD5116">
        <v>0</v>
      </c>
      <c r="BE5116">
        <v>0</v>
      </c>
      <c r="BF5116">
        <v>1</v>
      </c>
      <c r="BG5116">
        <v>0</v>
      </c>
      <c r="BH5116">
        <v>0</v>
      </c>
      <c r="BI5116">
        <v>0</v>
      </c>
      <c r="BJ5116" s="2">
        <v>45944</v>
      </c>
      <c r="BK5116">
        <v>0</v>
      </c>
      <c r="BL5116" s="3" t="str">
        <f>VLOOKUP(O5116,DropDownList!$H$1:$I$7,2,FALSE)</f>
        <v>2023/24</v>
      </c>
      <c r="BM5116" s="3" t="str">
        <f t="shared" si="80"/>
        <v>PREG</v>
      </c>
    </row>
    <row r="5117" spans="1:65" x14ac:dyDescent="0.2">
      <c r="A5117">
        <v>2025</v>
      </c>
      <c r="B5117">
        <v>10</v>
      </c>
      <c r="C5117" t="s">
        <v>231</v>
      </c>
      <c r="D5117" t="s">
        <v>242</v>
      </c>
      <c r="E5117" t="s">
        <v>47</v>
      </c>
      <c r="F5117">
        <v>9282</v>
      </c>
      <c r="G5117" t="s">
        <v>141</v>
      </c>
      <c r="H5117" t="s">
        <v>233</v>
      </c>
      <c r="I5117" t="s">
        <v>234</v>
      </c>
      <c r="J5117" s="1">
        <v>45931</v>
      </c>
      <c r="K5117" t="s">
        <v>253</v>
      </c>
      <c r="L5117">
        <v>3</v>
      </c>
      <c r="M5117" t="s">
        <v>429</v>
      </c>
      <c r="N5117" t="s">
        <v>145</v>
      </c>
      <c r="O5117" t="s">
        <v>156</v>
      </c>
      <c r="P5117" t="s">
        <v>148</v>
      </c>
      <c r="Q5117">
        <v>79.67</v>
      </c>
      <c r="R5117">
        <v>10</v>
      </c>
      <c r="S5117">
        <v>600</v>
      </c>
      <c r="T5117">
        <v>0</v>
      </c>
      <c r="U5117">
        <v>2</v>
      </c>
      <c r="V5117">
        <v>1</v>
      </c>
      <c r="W5117">
        <v>60</v>
      </c>
      <c r="X5117">
        <v>60</v>
      </c>
      <c r="Y5117">
        <v>0</v>
      </c>
      <c r="Z5117">
        <v>0</v>
      </c>
      <c r="AA5117">
        <v>520.33000000000004</v>
      </c>
      <c r="AB5117">
        <v>0</v>
      </c>
      <c r="AC5117">
        <v>520.33000000000004</v>
      </c>
      <c r="AD5117">
        <v>1</v>
      </c>
      <c r="AE5117">
        <v>0</v>
      </c>
      <c r="AF5117">
        <v>8</v>
      </c>
      <c r="AG5117">
        <v>1</v>
      </c>
      <c r="AH5117">
        <v>0</v>
      </c>
      <c r="AI5117">
        <v>1</v>
      </c>
      <c r="AJ5117">
        <v>0</v>
      </c>
      <c r="AK5117">
        <v>0</v>
      </c>
      <c r="AL5117">
        <v>0</v>
      </c>
      <c r="AM5117">
        <v>0</v>
      </c>
      <c r="AN5117">
        <v>0</v>
      </c>
      <c r="AO5117">
        <v>9</v>
      </c>
      <c r="AP5117">
        <v>44</v>
      </c>
      <c r="AQ5117">
        <v>10</v>
      </c>
      <c r="AR5117">
        <v>0</v>
      </c>
      <c r="AS5117">
        <v>2</v>
      </c>
      <c r="AT5117">
        <v>9</v>
      </c>
      <c r="AU5117">
        <v>1</v>
      </c>
      <c r="AV5117">
        <v>0</v>
      </c>
      <c r="AW5117">
        <v>0</v>
      </c>
      <c r="AX5117">
        <v>0</v>
      </c>
      <c r="AY5117">
        <v>7</v>
      </c>
      <c r="AZ5117">
        <v>11</v>
      </c>
      <c r="BA5117">
        <v>3</v>
      </c>
      <c r="BB5117">
        <v>0</v>
      </c>
      <c r="BC5117">
        <v>0</v>
      </c>
      <c r="BD5117">
        <v>0</v>
      </c>
      <c r="BE5117">
        <v>0</v>
      </c>
      <c r="BF5117">
        <v>10</v>
      </c>
      <c r="BG5117">
        <v>60</v>
      </c>
      <c r="BH5117">
        <v>0</v>
      </c>
      <c r="BI5117">
        <v>2</v>
      </c>
      <c r="BJ5117" s="2">
        <v>45944</v>
      </c>
      <c r="BK5117">
        <v>0</v>
      </c>
      <c r="BL5117" s="3" t="str">
        <f>VLOOKUP(O5117,DropDownList!$H$1:$I$7,2,FALSE)</f>
        <v>2023/24</v>
      </c>
      <c r="BM5117" s="3" t="str">
        <f t="shared" si="80"/>
        <v>PRAS</v>
      </c>
    </row>
    <row r="5118" spans="1:65" x14ac:dyDescent="0.2">
      <c r="A5118">
        <v>2025</v>
      </c>
      <c r="B5118">
        <v>10</v>
      </c>
      <c r="C5118" t="s">
        <v>231</v>
      </c>
      <c r="D5118" t="s">
        <v>242</v>
      </c>
      <c r="E5118" t="s">
        <v>47</v>
      </c>
      <c r="F5118">
        <v>9282</v>
      </c>
      <c r="G5118" t="s">
        <v>141</v>
      </c>
      <c r="H5118" t="s">
        <v>233</v>
      </c>
      <c r="I5118" t="s">
        <v>234</v>
      </c>
      <c r="J5118" s="1">
        <v>45931</v>
      </c>
      <c r="K5118" t="s">
        <v>253</v>
      </c>
      <c r="L5118">
        <v>3</v>
      </c>
      <c r="M5118" t="s">
        <v>429</v>
      </c>
      <c r="N5118" t="s">
        <v>145</v>
      </c>
      <c r="O5118" t="s">
        <v>147</v>
      </c>
      <c r="P5118" t="s">
        <v>150</v>
      </c>
      <c r="Q5118">
        <v>26496.3</v>
      </c>
      <c r="R5118">
        <v>411</v>
      </c>
      <c r="S5118">
        <v>64131.35</v>
      </c>
      <c r="T5118">
        <v>7791.82</v>
      </c>
      <c r="U5118">
        <v>175</v>
      </c>
      <c r="V5118">
        <v>92</v>
      </c>
      <c r="W5118">
        <v>15159.6</v>
      </c>
      <c r="X5118">
        <v>16093.85</v>
      </c>
      <c r="Y5118">
        <v>361</v>
      </c>
      <c r="Z5118">
        <v>56339.53</v>
      </c>
      <c r="AA5118">
        <v>29843.23</v>
      </c>
      <c r="AB5118">
        <v>8330.98</v>
      </c>
      <c r="AC5118">
        <v>21512.25</v>
      </c>
      <c r="AD5118">
        <v>72</v>
      </c>
      <c r="AE5118">
        <v>20</v>
      </c>
      <c r="AF5118">
        <v>181</v>
      </c>
      <c r="AG5118">
        <v>78</v>
      </c>
      <c r="AH5118">
        <v>50</v>
      </c>
      <c r="AI5118">
        <v>97</v>
      </c>
      <c r="AJ5118">
        <v>65</v>
      </c>
      <c r="AK5118">
        <v>37</v>
      </c>
      <c r="AL5118">
        <v>9</v>
      </c>
      <c r="AM5118">
        <v>21</v>
      </c>
      <c r="AN5118">
        <v>5</v>
      </c>
      <c r="AO5118">
        <v>292</v>
      </c>
      <c r="AP5118">
        <v>1161</v>
      </c>
      <c r="AQ5118">
        <v>320</v>
      </c>
      <c r="AR5118">
        <v>4</v>
      </c>
      <c r="AS5118">
        <v>63</v>
      </c>
      <c r="AT5118">
        <v>97</v>
      </c>
      <c r="AU5118">
        <v>3</v>
      </c>
      <c r="AV5118">
        <v>2</v>
      </c>
      <c r="AW5118">
        <v>0</v>
      </c>
      <c r="AX5118">
        <v>0</v>
      </c>
      <c r="AY5118">
        <v>152</v>
      </c>
      <c r="AZ5118">
        <v>277</v>
      </c>
      <c r="BA5118">
        <v>134</v>
      </c>
      <c r="BB5118">
        <v>19</v>
      </c>
      <c r="BC5118">
        <v>6</v>
      </c>
      <c r="BD5118">
        <v>2</v>
      </c>
      <c r="BE5118">
        <v>0</v>
      </c>
      <c r="BF5118">
        <v>299</v>
      </c>
      <c r="BG5118">
        <v>17749.78</v>
      </c>
      <c r="BH5118">
        <v>5</v>
      </c>
      <c r="BI5118">
        <v>174</v>
      </c>
      <c r="BJ5118" s="2">
        <v>45944</v>
      </c>
      <c r="BK5118">
        <v>0</v>
      </c>
      <c r="BL5118" s="3" t="str">
        <f>VLOOKUP(O5118,DropDownList!$H$1:$I$7,2,FALSE)</f>
        <v>2024/25</v>
      </c>
      <c r="BM5118" s="3" t="str">
        <f t="shared" si="80"/>
        <v>FISCAL FINES</v>
      </c>
    </row>
    <row r="5119" spans="1:65" x14ac:dyDescent="0.2">
      <c r="A5119">
        <v>2025</v>
      </c>
      <c r="B5119">
        <v>10</v>
      </c>
      <c r="C5119" t="s">
        <v>231</v>
      </c>
      <c r="D5119" t="s">
        <v>242</v>
      </c>
      <c r="E5119" t="s">
        <v>47</v>
      </c>
      <c r="F5119">
        <v>9282</v>
      </c>
      <c r="G5119" t="s">
        <v>141</v>
      </c>
      <c r="H5119" t="s">
        <v>233</v>
      </c>
      <c r="I5119" t="s">
        <v>234</v>
      </c>
      <c r="J5119" s="1">
        <v>45931</v>
      </c>
      <c r="K5119" t="s">
        <v>253</v>
      </c>
      <c r="L5119">
        <v>3</v>
      </c>
      <c r="M5119" t="s">
        <v>429</v>
      </c>
      <c r="N5119" t="s">
        <v>145</v>
      </c>
      <c r="O5119" t="s">
        <v>149</v>
      </c>
      <c r="P5119" t="s">
        <v>148</v>
      </c>
      <c r="Q5119">
        <v>120</v>
      </c>
      <c r="R5119">
        <v>3</v>
      </c>
      <c r="S5119">
        <v>180</v>
      </c>
      <c r="T5119">
        <v>0</v>
      </c>
      <c r="U5119">
        <v>2</v>
      </c>
      <c r="V5119">
        <v>2</v>
      </c>
      <c r="W5119">
        <v>120</v>
      </c>
      <c r="X5119">
        <v>120</v>
      </c>
      <c r="Y5119">
        <v>0</v>
      </c>
      <c r="Z5119">
        <v>0</v>
      </c>
      <c r="AA5119">
        <v>60</v>
      </c>
      <c r="AB5119">
        <v>0</v>
      </c>
      <c r="AC5119">
        <v>60</v>
      </c>
      <c r="AD5119">
        <v>2</v>
      </c>
      <c r="AE5119">
        <v>0</v>
      </c>
      <c r="AF5119">
        <v>1</v>
      </c>
      <c r="AG5119">
        <v>0</v>
      </c>
      <c r="AH5119">
        <v>0</v>
      </c>
      <c r="AI5119">
        <v>2</v>
      </c>
      <c r="AJ5119">
        <v>0</v>
      </c>
      <c r="AK5119">
        <v>0</v>
      </c>
      <c r="AL5119">
        <v>0</v>
      </c>
      <c r="AM5119">
        <v>0</v>
      </c>
      <c r="AN5119">
        <v>0</v>
      </c>
      <c r="AO5119">
        <v>3</v>
      </c>
      <c r="AP5119">
        <v>4</v>
      </c>
      <c r="AQ5119">
        <v>3</v>
      </c>
      <c r="AR5119">
        <v>0</v>
      </c>
      <c r="AS5119">
        <v>0</v>
      </c>
      <c r="AT5119">
        <v>0</v>
      </c>
      <c r="AU5119">
        <v>0</v>
      </c>
      <c r="AV5119">
        <v>0</v>
      </c>
      <c r="AW5119">
        <v>0</v>
      </c>
      <c r="AX5119">
        <v>0</v>
      </c>
      <c r="AY5119">
        <v>0</v>
      </c>
      <c r="AZ5119">
        <v>1</v>
      </c>
      <c r="BA5119">
        <v>0</v>
      </c>
      <c r="BB5119">
        <v>0</v>
      </c>
      <c r="BC5119">
        <v>0</v>
      </c>
      <c r="BD5119">
        <v>0</v>
      </c>
      <c r="BE5119">
        <v>0</v>
      </c>
      <c r="BF5119">
        <v>3</v>
      </c>
      <c r="BG5119">
        <v>120</v>
      </c>
      <c r="BH5119">
        <v>0</v>
      </c>
      <c r="BI5119">
        <v>2</v>
      </c>
      <c r="BJ5119" s="2">
        <v>45944</v>
      </c>
      <c r="BK5119">
        <v>0</v>
      </c>
      <c r="BL5119" s="3" t="str">
        <f>VLOOKUP(O5119,DropDownList!$H$1:$I$7,2,FALSE)</f>
        <v>2025/26</v>
      </c>
      <c r="BM5119" s="3" t="str">
        <f t="shared" si="80"/>
        <v>PRAS</v>
      </c>
    </row>
    <row r="5120" spans="1:65" x14ac:dyDescent="0.2">
      <c r="A5120">
        <v>2025</v>
      </c>
      <c r="B5120">
        <v>10</v>
      </c>
      <c r="C5120" t="s">
        <v>231</v>
      </c>
      <c r="D5120" t="s">
        <v>242</v>
      </c>
      <c r="E5120" t="s">
        <v>47</v>
      </c>
      <c r="F5120">
        <v>9282</v>
      </c>
      <c r="G5120" t="s">
        <v>141</v>
      </c>
      <c r="H5120" t="s">
        <v>233</v>
      </c>
      <c r="I5120" t="s">
        <v>234</v>
      </c>
      <c r="J5120" s="1">
        <v>45931</v>
      </c>
      <c r="K5120" t="s">
        <v>253</v>
      </c>
      <c r="L5120">
        <v>3</v>
      </c>
      <c r="M5120" t="s">
        <v>429</v>
      </c>
      <c r="N5120" t="s">
        <v>145</v>
      </c>
      <c r="O5120" t="s">
        <v>149</v>
      </c>
      <c r="P5120" t="s">
        <v>153</v>
      </c>
      <c r="Q5120">
        <v>795</v>
      </c>
      <c r="R5120">
        <v>4</v>
      </c>
      <c r="S5120">
        <v>795</v>
      </c>
      <c r="T5120">
        <v>0</v>
      </c>
      <c r="U5120">
        <v>4</v>
      </c>
      <c r="V5120">
        <v>3</v>
      </c>
      <c r="W5120">
        <v>750</v>
      </c>
      <c r="X5120">
        <v>750</v>
      </c>
      <c r="Y5120">
        <v>0</v>
      </c>
      <c r="Z5120">
        <v>0</v>
      </c>
      <c r="AA5120">
        <v>0</v>
      </c>
      <c r="AB5120">
        <v>0</v>
      </c>
      <c r="AC5120">
        <v>0</v>
      </c>
      <c r="AD5120">
        <v>3</v>
      </c>
      <c r="AE5120">
        <v>0</v>
      </c>
      <c r="AF5120">
        <v>0</v>
      </c>
      <c r="AG5120">
        <v>0</v>
      </c>
      <c r="AH5120">
        <v>0</v>
      </c>
      <c r="AI5120">
        <v>4</v>
      </c>
      <c r="AJ5120">
        <v>0</v>
      </c>
      <c r="AK5120">
        <v>0</v>
      </c>
      <c r="AL5120">
        <v>0</v>
      </c>
      <c r="AM5120">
        <v>0</v>
      </c>
      <c r="AN5120">
        <v>0</v>
      </c>
      <c r="AO5120">
        <v>3</v>
      </c>
      <c r="AP5120">
        <v>3</v>
      </c>
      <c r="AQ5120">
        <v>3</v>
      </c>
      <c r="AR5120">
        <v>0</v>
      </c>
      <c r="AS5120">
        <v>0</v>
      </c>
      <c r="AT5120">
        <v>0</v>
      </c>
      <c r="AU5120">
        <v>0</v>
      </c>
      <c r="AV5120">
        <v>0</v>
      </c>
      <c r="AW5120">
        <v>0</v>
      </c>
      <c r="AX5120">
        <v>0</v>
      </c>
      <c r="AY5120">
        <v>0</v>
      </c>
      <c r="AZ5120">
        <v>0</v>
      </c>
      <c r="BA5120">
        <v>0</v>
      </c>
      <c r="BB5120">
        <v>0</v>
      </c>
      <c r="BC5120">
        <v>0</v>
      </c>
      <c r="BD5120">
        <v>0</v>
      </c>
      <c r="BE5120">
        <v>0</v>
      </c>
      <c r="BF5120">
        <v>3</v>
      </c>
      <c r="BG5120">
        <v>795</v>
      </c>
      <c r="BH5120">
        <v>0</v>
      </c>
      <c r="BI5120">
        <v>3</v>
      </c>
      <c r="BJ5120" s="2">
        <v>45944</v>
      </c>
      <c r="BK5120">
        <v>0</v>
      </c>
      <c r="BL5120" s="3" t="str">
        <f>VLOOKUP(O5120,DropDownList!$H$1:$I$7,2,FALSE)</f>
        <v>2025/26</v>
      </c>
      <c r="BM5120" s="3" t="str">
        <f t="shared" si="80"/>
        <v>PREG</v>
      </c>
    </row>
    <row r="5121" spans="1:65" x14ac:dyDescent="0.2">
      <c r="A5121">
        <v>2025</v>
      </c>
      <c r="B5121">
        <v>10</v>
      </c>
      <c r="C5121" t="s">
        <v>231</v>
      </c>
      <c r="D5121" t="s">
        <v>242</v>
      </c>
      <c r="E5121" t="s">
        <v>47</v>
      </c>
      <c r="F5121">
        <v>9282</v>
      </c>
      <c r="G5121" t="s">
        <v>141</v>
      </c>
      <c r="H5121" t="s">
        <v>233</v>
      </c>
      <c r="I5121" t="s">
        <v>234</v>
      </c>
      <c r="J5121" s="1">
        <v>45931</v>
      </c>
      <c r="K5121" t="s">
        <v>253</v>
      </c>
      <c r="L5121">
        <v>3</v>
      </c>
      <c r="M5121" t="s">
        <v>429</v>
      </c>
      <c r="N5121" t="s">
        <v>145</v>
      </c>
      <c r="O5121" t="s">
        <v>149</v>
      </c>
      <c r="P5121" t="s">
        <v>146</v>
      </c>
      <c r="Q5121">
        <v>345</v>
      </c>
      <c r="R5121">
        <v>68</v>
      </c>
      <c r="S5121">
        <v>1070</v>
      </c>
      <c r="T5121">
        <v>0</v>
      </c>
      <c r="U5121">
        <v>47</v>
      </c>
      <c r="V5121">
        <v>14</v>
      </c>
      <c r="W5121">
        <v>210</v>
      </c>
      <c r="X5121">
        <v>210</v>
      </c>
      <c r="Y5121">
        <v>0</v>
      </c>
      <c r="Z5121">
        <v>0</v>
      </c>
      <c r="AA5121">
        <v>725</v>
      </c>
      <c r="AB5121">
        <v>0</v>
      </c>
      <c r="AC5121">
        <v>0</v>
      </c>
      <c r="AD5121">
        <v>13</v>
      </c>
      <c r="AE5121">
        <v>1</v>
      </c>
      <c r="AF5121">
        <v>44</v>
      </c>
      <c r="AG5121">
        <v>2</v>
      </c>
      <c r="AH5121">
        <v>0</v>
      </c>
      <c r="AI5121">
        <v>22</v>
      </c>
      <c r="AJ5121">
        <v>0</v>
      </c>
      <c r="AK5121">
        <v>0</v>
      </c>
      <c r="AL5121">
        <v>0</v>
      </c>
      <c r="AM5121">
        <v>0</v>
      </c>
      <c r="AN5121">
        <v>0</v>
      </c>
      <c r="AO5121">
        <v>42</v>
      </c>
      <c r="AP5121">
        <v>118</v>
      </c>
      <c r="AQ5121">
        <v>42</v>
      </c>
      <c r="AR5121">
        <v>0</v>
      </c>
      <c r="AS5121">
        <v>9</v>
      </c>
      <c r="AT5121">
        <v>0</v>
      </c>
      <c r="AU5121">
        <v>0</v>
      </c>
      <c r="AV5121">
        <v>0</v>
      </c>
      <c r="AW5121">
        <v>0</v>
      </c>
      <c r="AX5121">
        <v>0</v>
      </c>
      <c r="AY5121">
        <v>11</v>
      </c>
      <c r="AZ5121">
        <v>30</v>
      </c>
      <c r="BA5121">
        <v>9</v>
      </c>
      <c r="BB5121">
        <v>1</v>
      </c>
      <c r="BC5121">
        <v>0</v>
      </c>
      <c r="BD5121">
        <v>1</v>
      </c>
      <c r="BE5121">
        <v>0</v>
      </c>
      <c r="BF5121">
        <v>68</v>
      </c>
      <c r="BG5121">
        <v>330</v>
      </c>
      <c r="BH5121">
        <v>0</v>
      </c>
      <c r="BI5121">
        <v>47</v>
      </c>
      <c r="BJ5121" s="2">
        <v>45944</v>
      </c>
      <c r="BK5121">
        <v>0</v>
      </c>
      <c r="BL5121" s="3" t="str">
        <f>VLOOKUP(O5121,DropDownList!$H$1:$I$7,2,FALSE)</f>
        <v>2025/26</v>
      </c>
      <c r="BM5121" s="3" t="str">
        <f t="shared" si="80"/>
        <v>VSUR</v>
      </c>
    </row>
    <row r="5122" spans="1:65" x14ac:dyDescent="0.2">
      <c r="A5122">
        <v>2025</v>
      </c>
      <c r="B5122">
        <v>10</v>
      </c>
      <c r="C5122" t="s">
        <v>231</v>
      </c>
      <c r="D5122" t="s">
        <v>242</v>
      </c>
      <c r="E5122" t="s">
        <v>47</v>
      </c>
      <c r="F5122">
        <v>9282</v>
      </c>
      <c r="G5122" t="s">
        <v>141</v>
      </c>
      <c r="H5122" t="s">
        <v>233</v>
      </c>
      <c r="I5122" t="s">
        <v>234</v>
      </c>
      <c r="J5122" s="1">
        <v>45931</v>
      </c>
      <c r="K5122" t="s">
        <v>253</v>
      </c>
      <c r="L5122">
        <v>3</v>
      </c>
      <c r="M5122" t="s">
        <v>429</v>
      </c>
      <c r="N5122" t="s">
        <v>145</v>
      </c>
      <c r="O5122" t="s">
        <v>149</v>
      </c>
      <c r="P5122" t="s">
        <v>152</v>
      </c>
      <c r="Q5122">
        <v>0</v>
      </c>
      <c r="R5122">
        <v>8</v>
      </c>
      <c r="S5122">
        <v>320</v>
      </c>
      <c r="T5122">
        <v>120</v>
      </c>
      <c r="U5122">
        <v>0</v>
      </c>
      <c r="V5122">
        <v>0</v>
      </c>
      <c r="W5122">
        <v>0</v>
      </c>
      <c r="X5122">
        <v>0</v>
      </c>
      <c r="Y5122">
        <v>0</v>
      </c>
      <c r="Z5122">
        <v>0</v>
      </c>
      <c r="AA5122">
        <v>200</v>
      </c>
      <c r="AB5122">
        <v>0</v>
      </c>
      <c r="AC5122">
        <v>200</v>
      </c>
      <c r="AD5122">
        <v>0</v>
      </c>
      <c r="AE5122">
        <v>0</v>
      </c>
      <c r="AF5122">
        <v>5</v>
      </c>
      <c r="AG5122">
        <v>0</v>
      </c>
      <c r="AH5122">
        <v>3</v>
      </c>
      <c r="AI5122">
        <v>0</v>
      </c>
      <c r="AJ5122">
        <v>0</v>
      </c>
      <c r="AK5122">
        <v>0</v>
      </c>
      <c r="AL5122">
        <v>0</v>
      </c>
      <c r="AM5122">
        <v>0</v>
      </c>
      <c r="AN5122">
        <v>0</v>
      </c>
      <c r="AO5122">
        <v>0</v>
      </c>
      <c r="AP5122">
        <v>0</v>
      </c>
      <c r="AQ5122">
        <v>0</v>
      </c>
      <c r="AR5122">
        <v>0</v>
      </c>
      <c r="AS5122">
        <v>0</v>
      </c>
      <c r="AT5122">
        <v>0</v>
      </c>
      <c r="AU5122">
        <v>0</v>
      </c>
      <c r="AV5122">
        <v>0</v>
      </c>
      <c r="AW5122">
        <v>0</v>
      </c>
      <c r="AX5122">
        <v>0</v>
      </c>
      <c r="AY5122">
        <v>0</v>
      </c>
      <c r="AZ5122">
        <v>0</v>
      </c>
      <c r="BA5122">
        <v>0</v>
      </c>
      <c r="BB5122">
        <v>0</v>
      </c>
      <c r="BC5122">
        <v>0</v>
      </c>
      <c r="BD5122">
        <v>0</v>
      </c>
      <c r="BE5122">
        <v>0</v>
      </c>
      <c r="BF5122">
        <v>0</v>
      </c>
      <c r="BG5122">
        <v>0</v>
      </c>
      <c r="BH5122">
        <v>0</v>
      </c>
      <c r="BI5122">
        <v>0</v>
      </c>
      <c r="BJ5122" s="2">
        <v>45944</v>
      </c>
      <c r="BK5122">
        <v>0</v>
      </c>
      <c r="BL5122" s="3" t="str">
        <f>VLOOKUP(O5122,DropDownList!$H$1:$I$7,2,FALSE)</f>
        <v>2025/26</v>
      </c>
      <c r="BM5122" s="3" t="str">
        <f t="shared" si="80"/>
        <v>PCOA</v>
      </c>
    </row>
    <row r="5123" spans="1:65" x14ac:dyDescent="0.2">
      <c r="A5123">
        <v>2025</v>
      </c>
      <c r="B5123">
        <v>10</v>
      </c>
      <c r="C5123" t="s">
        <v>231</v>
      </c>
      <c r="D5123" t="s">
        <v>242</v>
      </c>
      <c r="E5123" t="s">
        <v>47</v>
      </c>
      <c r="F5123">
        <v>9282</v>
      </c>
      <c r="G5123" t="s">
        <v>141</v>
      </c>
      <c r="H5123" t="s">
        <v>233</v>
      </c>
      <c r="I5123" t="s">
        <v>234</v>
      </c>
      <c r="J5123" s="1">
        <v>45931</v>
      </c>
      <c r="K5123" t="s">
        <v>253</v>
      </c>
      <c r="L5123">
        <v>3</v>
      </c>
      <c r="M5123" t="s">
        <v>429</v>
      </c>
      <c r="N5123" t="s">
        <v>145</v>
      </c>
      <c r="O5123" t="s">
        <v>149</v>
      </c>
      <c r="P5123" t="s">
        <v>154</v>
      </c>
      <c r="Q5123">
        <v>11300</v>
      </c>
      <c r="R5123">
        <v>68</v>
      </c>
      <c r="S5123">
        <v>18940</v>
      </c>
      <c r="T5123">
        <v>0</v>
      </c>
      <c r="U5123">
        <v>47</v>
      </c>
      <c r="V5123">
        <v>29</v>
      </c>
      <c r="W5123">
        <v>3305</v>
      </c>
      <c r="X5123">
        <v>7205</v>
      </c>
      <c r="Y5123">
        <v>0</v>
      </c>
      <c r="Z5123">
        <v>0</v>
      </c>
      <c r="AA5123">
        <v>7640</v>
      </c>
      <c r="AB5123">
        <v>0</v>
      </c>
      <c r="AC5123">
        <v>6895</v>
      </c>
      <c r="AD5123">
        <v>13</v>
      </c>
      <c r="AE5123">
        <v>16</v>
      </c>
      <c r="AF5123">
        <v>21</v>
      </c>
      <c r="AG5123">
        <v>25</v>
      </c>
      <c r="AH5123">
        <v>0</v>
      </c>
      <c r="AI5123">
        <v>22</v>
      </c>
      <c r="AJ5123">
        <v>0</v>
      </c>
      <c r="AK5123">
        <v>0</v>
      </c>
      <c r="AL5123">
        <v>0</v>
      </c>
      <c r="AM5123">
        <v>0</v>
      </c>
      <c r="AN5123">
        <v>0</v>
      </c>
      <c r="AO5123">
        <v>42</v>
      </c>
      <c r="AP5123">
        <v>116</v>
      </c>
      <c r="AQ5123">
        <v>42</v>
      </c>
      <c r="AR5123">
        <v>0</v>
      </c>
      <c r="AS5123">
        <v>9</v>
      </c>
      <c r="AT5123">
        <v>0</v>
      </c>
      <c r="AU5123">
        <v>0</v>
      </c>
      <c r="AV5123">
        <v>0</v>
      </c>
      <c r="AW5123">
        <v>0</v>
      </c>
      <c r="AX5123">
        <v>0</v>
      </c>
      <c r="AY5123">
        <v>11</v>
      </c>
      <c r="AZ5123">
        <v>28</v>
      </c>
      <c r="BA5123">
        <v>9</v>
      </c>
      <c r="BB5123">
        <v>1</v>
      </c>
      <c r="BC5123">
        <v>0</v>
      </c>
      <c r="BD5123">
        <v>1</v>
      </c>
      <c r="BE5123">
        <v>0</v>
      </c>
      <c r="BF5123">
        <v>68</v>
      </c>
      <c r="BG5123">
        <v>6290</v>
      </c>
      <c r="BH5123">
        <v>0</v>
      </c>
      <c r="BI5123">
        <v>47</v>
      </c>
      <c r="BJ5123" s="2">
        <v>45944</v>
      </c>
      <c r="BK5123">
        <v>0</v>
      </c>
      <c r="BL5123" s="3" t="str">
        <f>VLOOKUP(O5123,DropDownList!$H$1:$I$7,2,FALSE)</f>
        <v>2025/26</v>
      </c>
      <c r="BM5123" s="3" t="str">
        <f t="shared" si="80"/>
        <v>JP COURT</v>
      </c>
    </row>
    <row r="5124" spans="1:65" x14ac:dyDescent="0.2">
      <c r="A5124">
        <v>2025</v>
      </c>
      <c r="B5124">
        <v>10</v>
      </c>
      <c r="C5124" t="s">
        <v>231</v>
      </c>
      <c r="D5124" t="s">
        <v>242</v>
      </c>
      <c r="E5124" t="s">
        <v>47</v>
      </c>
      <c r="F5124">
        <v>9282</v>
      </c>
      <c r="G5124" t="s">
        <v>141</v>
      </c>
      <c r="H5124" t="s">
        <v>233</v>
      </c>
      <c r="I5124" t="s">
        <v>234</v>
      </c>
      <c r="J5124" s="1">
        <v>45931</v>
      </c>
      <c r="K5124" t="s">
        <v>253</v>
      </c>
      <c r="L5124">
        <v>3</v>
      </c>
      <c r="M5124" t="s">
        <v>429</v>
      </c>
      <c r="N5124" t="s">
        <v>145</v>
      </c>
      <c r="O5124" t="s">
        <v>156</v>
      </c>
      <c r="P5124" t="s">
        <v>154</v>
      </c>
      <c r="Q5124">
        <v>8400.48</v>
      </c>
      <c r="R5124">
        <v>200</v>
      </c>
      <c r="S5124">
        <v>47915.86</v>
      </c>
      <c r="T5124">
        <v>1535.67</v>
      </c>
      <c r="U5124">
        <v>42</v>
      </c>
      <c r="V5124">
        <v>22</v>
      </c>
      <c r="W5124">
        <v>4809.3</v>
      </c>
      <c r="X5124">
        <v>4809.3</v>
      </c>
      <c r="Y5124">
        <v>0</v>
      </c>
      <c r="Z5124">
        <v>0</v>
      </c>
      <c r="AA5124">
        <v>37979.71</v>
      </c>
      <c r="AB5124">
        <v>200</v>
      </c>
      <c r="AC5124">
        <v>35207.42</v>
      </c>
      <c r="AD5124">
        <v>14</v>
      </c>
      <c r="AE5124">
        <v>8</v>
      </c>
      <c r="AF5124">
        <v>147</v>
      </c>
      <c r="AG5124">
        <v>23</v>
      </c>
      <c r="AH5124">
        <v>4</v>
      </c>
      <c r="AI5124">
        <v>19</v>
      </c>
      <c r="AJ5124">
        <v>0</v>
      </c>
      <c r="AK5124">
        <v>0</v>
      </c>
      <c r="AL5124">
        <v>0</v>
      </c>
      <c r="AM5124">
        <v>0</v>
      </c>
      <c r="AN5124">
        <v>0</v>
      </c>
      <c r="AO5124">
        <v>115</v>
      </c>
      <c r="AP5124">
        <v>693</v>
      </c>
      <c r="AQ5124">
        <v>139</v>
      </c>
      <c r="AR5124">
        <v>0</v>
      </c>
      <c r="AS5124">
        <v>59</v>
      </c>
      <c r="AT5124">
        <v>116</v>
      </c>
      <c r="AU5124">
        <v>11</v>
      </c>
      <c r="AV5124">
        <v>5</v>
      </c>
      <c r="AW5124">
        <v>0</v>
      </c>
      <c r="AX5124">
        <v>0</v>
      </c>
      <c r="AY5124">
        <v>64</v>
      </c>
      <c r="AZ5124">
        <v>130</v>
      </c>
      <c r="BA5124">
        <v>91</v>
      </c>
      <c r="BB5124">
        <v>13</v>
      </c>
      <c r="BC5124">
        <v>3</v>
      </c>
      <c r="BD5124">
        <v>2</v>
      </c>
      <c r="BE5124">
        <v>0</v>
      </c>
      <c r="BF5124">
        <v>200</v>
      </c>
      <c r="BG5124">
        <v>5050</v>
      </c>
      <c r="BH5124">
        <v>7</v>
      </c>
      <c r="BI5124">
        <v>40</v>
      </c>
      <c r="BJ5124" s="2">
        <v>45944</v>
      </c>
      <c r="BK5124">
        <v>0</v>
      </c>
      <c r="BL5124" s="3" t="str">
        <f>VLOOKUP(O5124,DropDownList!$H$1:$I$7,2,FALSE)</f>
        <v>2023/24</v>
      </c>
      <c r="BM5124" s="3" t="str">
        <f t="shared" si="80"/>
        <v>JP COURT</v>
      </c>
    </row>
    <row r="5125" spans="1:65" x14ac:dyDescent="0.2">
      <c r="A5125">
        <v>2025</v>
      </c>
      <c r="B5125">
        <v>10</v>
      </c>
      <c r="C5125" t="s">
        <v>231</v>
      </c>
      <c r="D5125" t="s">
        <v>242</v>
      </c>
      <c r="E5125" t="s">
        <v>47</v>
      </c>
      <c r="F5125">
        <v>9282</v>
      </c>
      <c r="G5125" t="s">
        <v>141</v>
      </c>
      <c r="H5125" t="s">
        <v>233</v>
      </c>
      <c r="I5125" t="s">
        <v>234</v>
      </c>
      <c r="J5125" s="1">
        <v>45931</v>
      </c>
      <c r="K5125" t="s">
        <v>253</v>
      </c>
      <c r="L5125">
        <v>3</v>
      </c>
      <c r="M5125" t="s">
        <v>429</v>
      </c>
      <c r="N5125" t="s">
        <v>145</v>
      </c>
      <c r="O5125" t="s">
        <v>156</v>
      </c>
      <c r="P5125" t="s">
        <v>152</v>
      </c>
      <c r="Q5125">
        <v>0</v>
      </c>
      <c r="R5125">
        <v>31</v>
      </c>
      <c r="S5125">
        <v>1240</v>
      </c>
      <c r="T5125">
        <v>480</v>
      </c>
      <c r="U5125">
        <v>0</v>
      </c>
      <c r="V5125">
        <v>0</v>
      </c>
      <c r="W5125">
        <v>0</v>
      </c>
      <c r="X5125">
        <v>0</v>
      </c>
      <c r="Y5125">
        <v>0</v>
      </c>
      <c r="Z5125">
        <v>0</v>
      </c>
      <c r="AA5125">
        <v>760</v>
      </c>
      <c r="AB5125">
        <v>0</v>
      </c>
      <c r="AC5125">
        <v>760</v>
      </c>
      <c r="AD5125">
        <v>0</v>
      </c>
      <c r="AE5125">
        <v>0</v>
      </c>
      <c r="AF5125">
        <v>19</v>
      </c>
      <c r="AG5125">
        <v>0</v>
      </c>
      <c r="AH5125">
        <v>12</v>
      </c>
      <c r="AI5125">
        <v>0</v>
      </c>
      <c r="AJ5125">
        <v>0</v>
      </c>
      <c r="AK5125">
        <v>0</v>
      </c>
      <c r="AL5125">
        <v>0</v>
      </c>
      <c r="AM5125">
        <v>0</v>
      </c>
      <c r="AN5125">
        <v>0</v>
      </c>
      <c r="AO5125">
        <v>0</v>
      </c>
      <c r="AP5125">
        <v>0</v>
      </c>
      <c r="AQ5125">
        <v>0</v>
      </c>
      <c r="AR5125">
        <v>0</v>
      </c>
      <c r="AS5125">
        <v>0</v>
      </c>
      <c r="AT5125">
        <v>0</v>
      </c>
      <c r="AU5125">
        <v>0</v>
      </c>
      <c r="AV5125">
        <v>0</v>
      </c>
      <c r="AW5125">
        <v>0</v>
      </c>
      <c r="AX5125">
        <v>0</v>
      </c>
      <c r="AY5125">
        <v>0</v>
      </c>
      <c r="AZ5125">
        <v>0</v>
      </c>
      <c r="BA5125">
        <v>0</v>
      </c>
      <c r="BB5125">
        <v>0</v>
      </c>
      <c r="BC5125">
        <v>0</v>
      </c>
      <c r="BD5125">
        <v>0</v>
      </c>
      <c r="BE5125">
        <v>0</v>
      </c>
      <c r="BF5125">
        <v>0</v>
      </c>
      <c r="BG5125">
        <v>0</v>
      </c>
      <c r="BH5125">
        <v>0</v>
      </c>
      <c r="BI5125">
        <v>0</v>
      </c>
      <c r="BJ5125" s="2">
        <v>45944</v>
      </c>
      <c r="BK5125">
        <v>0</v>
      </c>
      <c r="BL5125" s="3" t="str">
        <f>VLOOKUP(O5125,DropDownList!$H$1:$I$7,2,FALSE)</f>
        <v>2023/24</v>
      </c>
      <c r="BM5125" s="3" t="str">
        <f t="shared" si="80"/>
        <v>PCOA</v>
      </c>
    </row>
    <row r="5126" spans="1:65" x14ac:dyDescent="0.2">
      <c r="A5126">
        <v>2025</v>
      </c>
      <c r="B5126">
        <v>10</v>
      </c>
      <c r="C5126" t="s">
        <v>231</v>
      </c>
      <c r="D5126" t="s">
        <v>242</v>
      </c>
      <c r="E5126" t="s">
        <v>47</v>
      </c>
      <c r="F5126">
        <v>9282</v>
      </c>
      <c r="G5126" t="s">
        <v>141</v>
      </c>
      <c r="H5126" t="s">
        <v>233</v>
      </c>
      <c r="I5126" t="s">
        <v>234</v>
      </c>
      <c r="J5126" s="1">
        <v>45931</v>
      </c>
      <c r="K5126" t="s">
        <v>253</v>
      </c>
      <c r="L5126">
        <v>3</v>
      </c>
      <c r="M5126" t="s">
        <v>429</v>
      </c>
      <c r="N5126" t="s">
        <v>145</v>
      </c>
      <c r="O5126" t="s">
        <v>155</v>
      </c>
      <c r="P5126" t="s">
        <v>146</v>
      </c>
      <c r="Q5126">
        <v>400</v>
      </c>
      <c r="R5126">
        <v>374</v>
      </c>
      <c r="S5126">
        <v>5165</v>
      </c>
      <c r="T5126">
        <v>30</v>
      </c>
      <c r="U5126">
        <v>61</v>
      </c>
      <c r="V5126">
        <v>19</v>
      </c>
      <c r="W5126">
        <v>350</v>
      </c>
      <c r="X5126">
        <v>350</v>
      </c>
      <c r="Y5126">
        <v>0</v>
      </c>
      <c r="Z5126">
        <v>0</v>
      </c>
      <c r="AA5126">
        <v>4735</v>
      </c>
      <c r="AB5126">
        <v>0</v>
      </c>
      <c r="AC5126">
        <v>0</v>
      </c>
      <c r="AD5126">
        <v>19</v>
      </c>
      <c r="AE5126">
        <v>0</v>
      </c>
      <c r="AF5126">
        <v>347</v>
      </c>
      <c r="AG5126">
        <v>0</v>
      </c>
      <c r="AH5126">
        <v>3</v>
      </c>
      <c r="AI5126">
        <v>24</v>
      </c>
      <c r="AJ5126">
        <v>0</v>
      </c>
      <c r="AK5126">
        <v>0</v>
      </c>
      <c r="AL5126">
        <v>0</v>
      </c>
      <c r="AM5126">
        <v>0</v>
      </c>
      <c r="AN5126">
        <v>0</v>
      </c>
      <c r="AO5126">
        <v>233</v>
      </c>
      <c r="AP5126">
        <v>1368</v>
      </c>
      <c r="AQ5126">
        <v>278</v>
      </c>
      <c r="AR5126">
        <v>2</v>
      </c>
      <c r="AS5126">
        <v>114</v>
      </c>
      <c r="AT5126">
        <v>188</v>
      </c>
      <c r="AU5126">
        <v>48</v>
      </c>
      <c r="AV5126">
        <v>20</v>
      </c>
      <c r="AW5126">
        <v>2</v>
      </c>
      <c r="AX5126">
        <v>0</v>
      </c>
      <c r="AY5126">
        <v>128</v>
      </c>
      <c r="AZ5126">
        <v>248</v>
      </c>
      <c r="BA5126">
        <v>173</v>
      </c>
      <c r="BB5126">
        <v>32</v>
      </c>
      <c r="BC5126">
        <v>13</v>
      </c>
      <c r="BD5126">
        <v>5</v>
      </c>
      <c r="BE5126">
        <v>0</v>
      </c>
      <c r="BF5126">
        <v>372</v>
      </c>
      <c r="BG5126">
        <v>400</v>
      </c>
      <c r="BH5126">
        <v>0</v>
      </c>
      <c r="BI5126">
        <v>60</v>
      </c>
      <c r="BJ5126" s="2">
        <v>45944</v>
      </c>
      <c r="BK5126">
        <v>0</v>
      </c>
      <c r="BL5126" s="3" t="str">
        <f>VLOOKUP(O5126,DropDownList!$H$1:$I$7,2,FALSE)</f>
        <v>2022/23</v>
      </c>
      <c r="BM5126" s="3" t="str">
        <f t="shared" si="80"/>
        <v>VSUR</v>
      </c>
    </row>
    <row r="5127" spans="1:65" x14ac:dyDescent="0.2">
      <c r="A5127">
        <v>2025</v>
      </c>
      <c r="B5127">
        <v>10</v>
      </c>
      <c r="C5127" t="s">
        <v>231</v>
      </c>
      <c r="D5127" t="s">
        <v>242</v>
      </c>
      <c r="E5127" t="s">
        <v>47</v>
      </c>
      <c r="F5127">
        <v>9282</v>
      </c>
      <c r="G5127" t="s">
        <v>141</v>
      </c>
      <c r="H5127" t="s">
        <v>233</v>
      </c>
      <c r="I5127" t="s">
        <v>234</v>
      </c>
      <c r="J5127" s="1">
        <v>45931</v>
      </c>
      <c r="K5127" t="s">
        <v>253</v>
      </c>
      <c r="L5127">
        <v>3</v>
      </c>
      <c r="M5127" t="s">
        <v>429</v>
      </c>
      <c r="N5127" t="s">
        <v>145</v>
      </c>
      <c r="O5127" t="s">
        <v>156</v>
      </c>
      <c r="P5127" t="s">
        <v>150</v>
      </c>
      <c r="Q5127">
        <v>16900.93</v>
      </c>
      <c r="R5127">
        <v>445</v>
      </c>
      <c r="S5127">
        <v>70645.350000000006</v>
      </c>
      <c r="T5127">
        <v>6777.63</v>
      </c>
      <c r="U5127">
        <v>112</v>
      </c>
      <c r="V5127">
        <v>68</v>
      </c>
      <c r="W5127">
        <v>11549.7</v>
      </c>
      <c r="X5127">
        <v>11599.7</v>
      </c>
      <c r="Y5127">
        <v>402</v>
      </c>
      <c r="Z5127">
        <v>63867.72</v>
      </c>
      <c r="AA5127">
        <v>46966.79</v>
      </c>
      <c r="AB5127">
        <v>14628.5</v>
      </c>
      <c r="AC5127">
        <v>32338.29</v>
      </c>
      <c r="AD5127">
        <v>54</v>
      </c>
      <c r="AE5127">
        <v>14</v>
      </c>
      <c r="AF5127">
        <v>281</v>
      </c>
      <c r="AG5127">
        <v>41</v>
      </c>
      <c r="AH5127">
        <v>43</v>
      </c>
      <c r="AI5127">
        <v>71</v>
      </c>
      <c r="AJ5127">
        <v>79</v>
      </c>
      <c r="AK5127">
        <v>43</v>
      </c>
      <c r="AL5127">
        <v>11</v>
      </c>
      <c r="AM5127">
        <v>20</v>
      </c>
      <c r="AN5127">
        <v>2</v>
      </c>
      <c r="AO5127">
        <v>308</v>
      </c>
      <c r="AP5127">
        <v>1802</v>
      </c>
      <c r="AQ5127">
        <v>379</v>
      </c>
      <c r="AR5127">
        <v>0</v>
      </c>
      <c r="AS5127">
        <v>134</v>
      </c>
      <c r="AT5127">
        <v>287</v>
      </c>
      <c r="AU5127">
        <v>28</v>
      </c>
      <c r="AV5127">
        <v>13</v>
      </c>
      <c r="AW5127">
        <v>0</v>
      </c>
      <c r="AX5127">
        <v>0</v>
      </c>
      <c r="AY5127">
        <v>197</v>
      </c>
      <c r="AZ5127">
        <v>380</v>
      </c>
      <c r="BA5127">
        <v>233</v>
      </c>
      <c r="BB5127">
        <v>18</v>
      </c>
      <c r="BC5127">
        <v>9</v>
      </c>
      <c r="BD5127">
        <v>4</v>
      </c>
      <c r="BE5127">
        <v>0</v>
      </c>
      <c r="BF5127">
        <v>320</v>
      </c>
      <c r="BG5127">
        <v>11919.17</v>
      </c>
      <c r="BH5127">
        <v>9</v>
      </c>
      <c r="BI5127">
        <v>111</v>
      </c>
      <c r="BJ5127" s="2">
        <v>45944</v>
      </c>
      <c r="BK5127">
        <v>0</v>
      </c>
      <c r="BL5127" s="3" t="str">
        <f>VLOOKUP(O5127,DropDownList!$H$1:$I$7,2,FALSE)</f>
        <v>2023/24</v>
      </c>
      <c r="BM5127" s="3" t="str">
        <f t="shared" si="80"/>
        <v>FISCAL FINES</v>
      </c>
    </row>
    <row r="5128" spans="1:65" x14ac:dyDescent="0.2">
      <c r="A5128">
        <v>2025</v>
      </c>
      <c r="B5128">
        <v>10</v>
      </c>
      <c r="C5128" t="s">
        <v>231</v>
      </c>
      <c r="D5128" t="s">
        <v>242</v>
      </c>
      <c r="E5128" t="s">
        <v>47</v>
      </c>
      <c r="F5128">
        <v>9282</v>
      </c>
      <c r="G5128" t="s">
        <v>141</v>
      </c>
      <c r="H5128" t="s">
        <v>233</v>
      </c>
      <c r="I5128" t="s">
        <v>234</v>
      </c>
      <c r="J5128" s="1">
        <v>45931</v>
      </c>
      <c r="K5128" t="s">
        <v>253</v>
      </c>
      <c r="L5128">
        <v>3</v>
      </c>
      <c r="M5128" t="s">
        <v>429</v>
      </c>
      <c r="N5128" t="s">
        <v>145</v>
      </c>
      <c r="O5128" t="s">
        <v>147</v>
      </c>
      <c r="P5128" t="s">
        <v>146</v>
      </c>
      <c r="Q5128">
        <v>950</v>
      </c>
      <c r="R5128">
        <v>344</v>
      </c>
      <c r="S5128">
        <v>4810</v>
      </c>
      <c r="T5128">
        <v>20</v>
      </c>
      <c r="U5128">
        <v>122</v>
      </c>
      <c r="V5128">
        <v>33</v>
      </c>
      <c r="W5128">
        <v>500</v>
      </c>
      <c r="X5128">
        <v>500</v>
      </c>
      <c r="Y5128">
        <v>0</v>
      </c>
      <c r="Z5128">
        <v>0</v>
      </c>
      <c r="AA5128">
        <v>3840</v>
      </c>
      <c r="AB5128">
        <v>0</v>
      </c>
      <c r="AC5128">
        <v>0</v>
      </c>
      <c r="AD5128">
        <v>33</v>
      </c>
      <c r="AE5128">
        <v>0</v>
      </c>
      <c r="AF5128">
        <v>281</v>
      </c>
      <c r="AG5128">
        <v>0</v>
      </c>
      <c r="AH5128">
        <v>2</v>
      </c>
      <c r="AI5128">
        <v>61</v>
      </c>
      <c r="AJ5128">
        <v>0</v>
      </c>
      <c r="AK5128">
        <v>0</v>
      </c>
      <c r="AL5128">
        <v>0</v>
      </c>
      <c r="AM5128">
        <v>0</v>
      </c>
      <c r="AN5128">
        <v>0</v>
      </c>
      <c r="AO5128">
        <v>221</v>
      </c>
      <c r="AP5128">
        <v>926</v>
      </c>
      <c r="AQ5128">
        <v>241</v>
      </c>
      <c r="AR5128">
        <v>0</v>
      </c>
      <c r="AS5128">
        <v>73</v>
      </c>
      <c r="AT5128">
        <v>89</v>
      </c>
      <c r="AU5128">
        <v>6</v>
      </c>
      <c r="AV5128">
        <v>2</v>
      </c>
      <c r="AW5128">
        <v>0</v>
      </c>
      <c r="AX5128">
        <v>0</v>
      </c>
      <c r="AY5128">
        <v>101</v>
      </c>
      <c r="AZ5128">
        <v>196</v>
      </c>
      <c r="BA5128">
        <v>101</v>
      </c>
      <c r="BB5128">
        <v>28</v>
      </c>
      <c r="BC5128">
        <v>12</v>
      </c>
      <c r="BD5128">
        <v>5</v>
      </c>
      <c r="BE5128">
        <v>0</v>
      </c>
      <c r="BF5128">
        <v>343</v>
      </c>
      <c r="BG5128">
        <v>950</v>
      </c>
      <c r="BH5128">
        <v>0</v>
      </c>
      <c r="BI5128">
        <v>119</v>
      </c>
      <c r="BJ5128" s="2">
        <v>45944</v>
      </c>
      <c r="BK5128">
        <v>0</v>
      </c>
      <c r="BL5128" s="3" t="str">
        <f>VLOOKUP(O5128,DropDownList!$H$1:$I$7,2,FALSE)</f>
        <v>2024/25</v>
      </c>
      <c r="BM5128" s="3" t="str">
        <f t="shared" si="80"/>
        <v>VSUR</v>
      </c>
    </row>
    <row r="5129" spans="1:65" x14ac:dyDescent="0.2">
      <c r="A5129">
        <v>2025</v>
      </c>
      <c r="B5129">
        <v>10</v>
      </c>
      <c r="C5129" t="s">
        <v>231</v>
      </c>
      <c r="D5129" t="s">
        <v>242</v>
      </c>
      <c r="E5129" t="s">
        <v>47</v>
      </c>
      <c r="F5129">
        <v>9282</v>
      </c>
      <c r="G5129" t="s">
        <v>141</v>
      </c>
      <c r="H5129" t="s">
        <v>233</v>
      </c>
      <c r="I5129" t="s">
        <v>234</v>
      </c>
      <c r="J5129" s="1">
        <v>45931</v>
      </c>
      <c r="K5129" t="s">
        <v>253</v>
      </c>
      <c r="L5129">
        <v>3</v>
      </c>
      <c r="M5129" t="s">
        <v>429</v>
      </c>
      <c r="N5129" t="s">
        <v>145</v>
      </c>
      <c r="O5129" t="s">
        <v>155</v>
      </c>
      <c r="P5129" t="s">
        <v>153</v>
      </c>
      <c r="Q5129">
        <v>0</v>
      </c>
      <c r="R5129">
        <v>2</v>
      </c>
      <c r="S5129">
        <v>90</v>
      </c>
      <c r="T5129">
        <v>45</v>
      </c>
      <c r="U5129">
        <v>0</v>
      </c>
      <c r="V5129">
        <v>0</v>
      </c>
      <c r="W5129">
        <v>0</v>
      </c>
      <c r="X5129">
        <v>0</v>
      </c>
      <c r="Y5129">
        <v>0</v>
      </c>
      <c r="Z5129">
        <v>0</v>
      </c>
      <c r="AA5129">
        <v>45</v>
      </c>
      <c r="AB5129">
        <v>0</v>
      </c>
      <c r="AC5129">
        <v>45</v>
      </c>
      <c r="AD5129">
        <v>0</v>
      </c>
      <c r="AE5129">
        <v>0</v>
      </c>
      <c r="AF5129">
        <v>1</v>
      </c>
      <c r="AG5129">
        <v>0</v>
      </c>
      <c r="AH5129">
        <v>1</v>
      </c>
      <c r="AI5129">
        <v>0</v>
      </c>
      <c r="AJ5129">
        <v>0</v>
      </c>
      <c r="AK5129">
        <v>0</v>
      </c>
      <c r="AL5129">
        <v>0</v>
      </c>
      <c r="AM5129">
        <v>0</v>
      </c>
      <c r="AN5129">
        <v>0</v>
      </c>
      <c r="AO5129">
        <v>1</v>
      </c>
      <c r="AP5129">
        <v>1</v>
      </c>
      <c r="AQ5129">
        <v>1</v>
      </c>
      <c r="AR5129">
        <v>0</v>
      </c>
      <c r="AS5129">
        <v>0</v>
      </c>
      <c r="AT5129">
        <v>0</v>
      </c>
      <c r="AU5129">
        <v>0</v>
      </c>
      <c r="AV5129">
        <v>0</v>
      </c>
      <c r="AW5129">
        <v>0</v>
      </c>
      <c r="AX5129">
        <v>0</v>
      </c>
      <c r="AY5129">
        <v>0</v>
      </c>
      <c r="AZ5129">
        <v>0</v>
      </c>
      <c r="BA5129">
        <v>0</v>
      </c>
      <c r="BB5129">
        <v>0</v>
      </c>
      <c r="BC5129">
        <v>0</v>
      </c>
      <c r="BD5129">
        <v>0</v>
      </c>
      <c r="BE5129">
        <v>0</v>
      </c>
      <c r="BF5129">
        <v>2</v>
      </c>
      <c r="BG5129">
        <v>0</v>
      </c>
      <c r="BH5129">
        <v>0</v>
      </c>
      <c r="BI5129">
        <v>0</v>
      </c>
      <c r="BJ5129" s="2">
        <v>45944</v>
      </c>
      <c r="BK5129">
        <v>0</v>
      </c>
      <c r="BL5129" s="3" t="str">
        <f>VLOOKUP(O5129,DropDownList!$H$1:$I$7,2,FALSE)</f>
        <v>2022/23</v>
      </c>
      <c r="BM5129" s="3" t="str">
        <f t="shared" si="80"/>
        <v>PREG</v>
      </c>
    </row>
    <row r="5130" spans="1:65" x14ac:dyDescent="0.2">
      <c r="A5130">
        <v>2025</v>
      </c>
      <c r="B5130">
        <v>10</v>
      </c>
      <c r="C5130" t="s">
        <v>231</v>
      </c>
      <c r="D5130" t="s">
        <v>242</v>
      </c>
      <c r="E5130" t="s">
        <v>47</v>
      </c>
      <c r="F5130">
        <v>9282</v>
      </c>
      <c r="G5130" t="s">
        <v>141</v>
      </c>
      <c r="H5130" t="s">
        <v>233</v>
      </c>
      <c r="I5130" t="s">
        <v>234</v>
      </c>
      <c r="J5130" s="1">
        <v>45931</v>
      </c>
      <c r="K5130" t="s">
        <v>253</v>
      </c>
      <c r="L5130">
        <v>3</v>
      </c>
      <c r="M5130" t="s">
        <v>429</v>
      </c>
      <c r="N5130" t="s">
        <v>145</v>
      </c>
      <c r="O5130" t="s">
        <v>155</v>
      </c>
      <c r="P5130" t="s">
        <v>148</v>
      </c>
      <c r="Q5130">
        <v>60</v>
      </c>
      <c r="R5130">
        <v>8</v>
      </c>
      <c r="S5130">
        <v>480</v>
      </c>
      <c r="T5130">
        <v>0</v>
      </c>
      <c r="U5130">
        <v>1</v>
      </c>
      <c r="V5130">
        <v>1</v>
      </c>
      <c r="W5130">
        <v>60</v>
      </c>
      <c r="X5130">
        <v>60</v>
      </c>
      <c r="Y5130">
        <v>0</v>
      </c>
      <c r="Z5130">
        <v>0</v>
      </c>
      <c r="AA5130">
        <v>420</v>
      </c>
      <c r="AB5130">
        <v>0</v>
      </c>
      <c r="AC5130">
        <v>420</v>
      </c>
      <c r="AD5130">
        <v>1</v>
      </c>
      <c r="AE5130">
        <v>0</v>
      </c>
      <c r="AF5130">
        <v>7</v>
      </c>
      <c r="AG5130">
        <v>0</v>
      </c>
      <c r="AH5130">
        <v>0</v>
      </c>
      <c r="AI5130">
        <v>1</v>
      </c>
      <c r="AJ5130">
        <v>0</v>
      </c>
      <c r="AK5130">
        <v>0</v>
      </c>
      <c r="AL5130">
        <v>0</v>
      </c>
      <c r="AM5130">
        <v>0</v>
      </c>
      <c r="AN5130">
        <v>0</v>
      </c>
      <c r="AO5130">
        <v>8</v>
      </c>
      <c r="AP5130">
        <v>55</v>
      </c>
      <c r="AQ5130">
        <v>11</v>
      </c>
      <c r="AR5130">
        <v>0</v>
      </c>
      <c r="AS5130">
        <v>10</v>
      </c>
      <c r="AT5130">
        <v>10</v>
      </c>
      <c r="AU5130">
        <v>0</v>
      </c>
      <c r="AV5130">
        <v>0</v>
      </c>
      <c r="AW5130">
        <v>0</v>
      </c>
      <c r="AX5130">
        <v>0</v>
      </c>
      <c r="AY5130">
        <v>5</v>
      </c>
      <c r="AZ5130">
        <v>9</v>
      </c>
      <c r="BA5130">
        <v>6</v>
      </c>
      <c r="BB5130">
        <v>1</v>
      </c>
      <c r="BC5130">
        <v>0</v>
      </c>
      <c r="BD5130">
        <v>0</v>
      </c>
      <c r="BE5130">
        <v>0</v>
      </c>
      <c r="BF5130">
        <v>8</v>
      </c>
      <c r="BG5130">
        <v>60</v>
      </c>
      <c r="BH5130">
        <v>0</v>
      </c>
      <c r="BI5130">
        <v>1</v>
      </c>
      <c r="BJ5130" s="2">
        <v>45944</v>
      </c>
      <c r="BK5130">
        <v>0</v>
      </c>
      <c r="BL5130" s="3" t="str">
        <f>VLOOKUP(O5130,DropDownList!$H$1:$I$7,2,FALSE)</f>
        <v>2022/23</v>
      </c>
      <c r="BM5130" s="3" t="str">
        <f t="shared" si="80"/>
        <v>PRAS</v>
      </c>
    </row>
    <row r="5131" spans="1:65" x14ac:dyDescent="0.2">
      <c r="A5131">
        <v>2025</v>
      </c>
      <c r="B5131">
        <v>10</v>
      </c>
      <c r="C5131" t="s">
        <v>231</v>
      </c>
      <c r="D5131" t="s">
        <v>242</v>
      </c>
      <c r="E5131" t="s">
        <v>47</v>
      </c>
      <c r="F5131">
        <v>9282</v>
      </c>
      <c r="G5131" t="s">
        <v>141</v>
      </c>
      <c r="H5131" t="s">
        <v>233</v>
      </c>
      <c r="I5131" t="s">
        <v>234</v>
      </c>
      <c r="J5131" s="1">
        <v>45931</v>
      </c>
      <c r="K5131" t="s">
        <v>253</v>
      </c>
      <c r="L5131">
        <v>3</v>
      </c>
      <c r="M5131" t="s">
        <v>429</v>
      </c>
      <c r="N5131" t="s">
        <v>145</v>
      </c>
      <c r="O5131" t="s">
        <v>155</v>
      </c>
      <c r="P5131" t="s">
        <v>152</v>
      </c>
      <c r="Q5131">
        <v>0</v>
      </c>
      <c r="R5131">
        <v>25</v>
      </c>
      <c r="S5131">
        <v>1000</v>
      </c>
      <c r="T5131">
        <v>360</v>
      </c>
      <c r="U5131">
        <v>0</v>
      </c>
      <c r="V5131">
        <v>0</v>
      </c>
      <c r="W5131">
        <v>0</v>
      </c>
      <c r="X5131">
        <v>0</v>
      </c>
      <c r="Y5131">
        <v>0</v>
      </c>
      <c r="Z5131">
        <v>0</v>
      </c>
      <c r="AA5131">
        <v>640</v>
      </c>
      <c r="AB5131">
        <v>0</v>
      </c>
      <c r="AC5131">
        <v>640</v>
      </c>
      <c r="AD5131">
        <v>0</v>
      </c>
      <c r="AE5131">
        <v>0</v>
      </c>
      <c r="AF5131">
        <v>16</v>
      </c>
      <c r="AG5131">
        <v>0</v>
      </c>
      <c r="AH5131">
        <v>9</v>
      </c>
      <c r="AI5131">
        <v>0</v>
      </c>
      <c r="AJ5131">
        <v>0</v>
      </c>
      <c r="AK5131">
        <v>0</v>
      </c>
      <c r="AL5131">
        <v>0</v>
      </c>
      <c r="AM5131">
        <v>1</v>
      </c>
      <c r="AN5131">
        <v>0</v>
      </c>
      <c r="AO5131">
        <v>0</v>
      </c>
      <c r="AP5131">
        <v>0</v>
      </c>
      <c r="AQ5131">
        <v>0</v>
      </c>
      <c r="AR5131">
        <v>0</v>
      </c>
      <c r="AS5131">
        <v>0</v>
      </c>
      <c r="AT5131">
        <v>0</v>
      </c>
      <c r="AU5131">
        <v>0</v>
      </c>
      <c r="AV5131">
        <v>0</v>
      </c>
      <c r="AW5131">
        <v>0</v>
      </c>
      <c r="AX5131">
        <v>0</v>
      </c>
      <c r="AY5131">
        <v>0</v>
      </c>
      <c r="AZ5131">
        <v>0</v>
      </c>
      <c r="BA5131">
        <v>0</v>
      </c>
      <c r="BB5131">
        <v>0</v>
      </c>
      <c r="BC5131">
        <v>0</v>
      </c>
      <c r="BD5131">
        <v>0</v>
      </c>
      <c r="BE5131">
        <v>0</v>
      </c>
      <c r="BF5131">
        <v>0</v>
      </c>
      <c r="BG5131">
        <v>0</v>
      </c>
      <c r="BH5131">
        <v>0</v>
      </c>
      <c r="BI5131">
        <v>0</v>
      </c>
      <c r="BJ5131" s="2">
        <v>45944</v>
      </c>
      <c r="BK5131">
        <v>0</v>
      </c>
      <c r="BL5131" s="3" t="str">
        <f>VLOOKUP(O5131,DropDownList!$H$1:$I$7,2,FALSE)</f>
        <v>2022/23</v>
      </c>
      <c r="BM5131" s="3" t="str">
        <f t="shared" si="80"/>
        <v>PCOA</v>
      </c>
    </row>
    <row r="5132" spans="1:65" x14ac:dyDescent="0.2">
      <c r="A5132">
        <v>2025</v>
      </c>
      <c r="B5132">
        <v>10</v>
      </c>
      <c r="C5132" t="s">
        <v>231</v>
      </c>
      <c r="D5132" t="s">
        <v>242</v>
      </c>
      <c r="E5132" t="s">
        <v>47</v>
      </c>
      <c r="F5132">
        <v>9282</v>
      </c>
      <c r="G5132" t="s">
        <v>141</v>
      </c>
      <c r="H5132" t="s">
        <v>233</v>
      </c>
      <c r="I5132" t="s">
        <v>234</v>
      </c>
      <c r="J5132" s="1">
        <v>45931</v>
      </c>
      <c r="K5132" t="s">
        <v>253</v>
      </c>
      <c r="L5132">
        <v>3</v>
      </c>
      <c r="M5132" t="s">
        <v>429</v>
      </c>
      <c r="N5132" t="s">
        <v>145</v>
      </c>
      <c r="O5132" t="s">
        <v>147</v>
      </c>
      <c r="P5132" t="s">
        <v>153</v>
      </c>
      <c r="Q5132">
        <v>45</v>
      </c>
      <c r="R5132">
        <v>3</v>
      </c>
      <c r="S5132">
        <v>135</v>
      </c>
      <c r="T5132">
        <v>0</v>
      </c>
      <c r="U5132">
        <v>1</v>
      </c>
      <c r="V5132">
        <v>1</v>
      </c>
      <c r="W5132">
        <v>45</v>
      </c>
      <c r="X5132">
        <v>45</v>
      </c>
      <c r="Y5132">
        <v>0</v>
      </c>
      <c r="Z5132">
        <v>0</v>
      </c>
      <c r="AA5132">
        <v>90</v>
      </c>
      <c r="AB5132">
        <v>0</v>
      </c>
      <c r="AC5132">
        <v>90</v>
      </c>
      <c r="AD5132">
        <v>1</v>
      </c>
      <c r="AE5132">
        <v>0</v>
      </c>
      <c r="AF5132">
        <v>2</v>
      </c>
      <c r="AG5132">
        <v>0</v>
      </c>
      <c r="AH5132">
        <v>0</v>
      </c>
      <c r="AI5132">
        <v>1</v>
      </c>
      <c r="AJ5132">
        <v>0</v>
      </c>
      <c r="AK5132">
        <v>0</v>
      </c>
      <c r="AL5132">
        <v>0</v>
      </c>
      <c r="AM5132">
        <v>0</v>
      </c>
      <c r="AN5132">
        <v>0</v>
      </c>
      <c r="AO5132">
        <v>3</v>
      </c>
      <c r="AP5132">
        <v>6</v>
      </c>
      <c r="AQ5132">
        <v>4</v>
      </c>
      <c r="AR5132">
        <v>0</v>
      </c>
      <c r="AS5132">
        <v>0</v>
      </c>
      <c r="AT5132">
        <v>0</v>
      </c>
      <c r="AU5132">
        <v>0</v>
      </c>
      <c r="AV5132">
        <v>0</v>
      </c>
      <c r="AW5132">
        <v>0</v>
      </c>
      <c r="AX5132">
        <v>0</v>
      </c>
      <c r="AY5132">
        <v>0</v>
      </c>
      <c r="AZ5132">
        <v>1</v>
      </c>
      <c r="BA5132">
        <v>1</v>
      </c>
      <c r="BB5132">
        <v>0</v>
      </c>
      <c r="BC5132">
        <v>0</v>
      </c>
      <c r="BD5132">
        <v>0</v>
      </c>
      <c r="BE5132">
        <v>0</v>
      </c>
      <c r="BF5132">
        <v>3</v>
      </c>
      <c r="BG5132">
        <v>45</v>
      </c>
      <c r="BH5132">
        <v>0</v>
      </c>
      <c r="BI5132">
        <v>1</v>
      </c>
      <c r="BJ5132" s="2">
        <v>45944</v>
      </c>
      <c r="BK5132">
        <v>0</v>
      </c>
      <c r="BL5132" s="3" t="str">
        <f>VLOOKUP(O5132,DropDownList!$H$1:$I$7,2,FALSE)</f>
        <v>2024/25</v>
      </c>
      <c r="BM5132" s="3" t="str">
        <f t="shared" si="80"/>
        <v>PREG</v>
      </c>
    </row>
    <row r="5133" spans="1:65" x14ac:dyDescent="0.2">
      <c r="A5133">
        <v>2025</v>
      </c>
      <c r="B5133">
        <v>10</v>
      </c>
      <c r="C5133" t="s">
        <v>231</v>
      </c>
      <c r="D5133" t="s">
        <v>242</v>
      </c>
      <c r="E5133" t="s">
        <v>47</v>
      </c>
      <c r="F5133">
        <v>9282</v>
      </c>
      <c r="G5133" t="s">
        <v>141</v>
      </c>
      <c r="H5133" t="s">
        <v>233</v>
      </c>
      <c r="I5133" t="s">
        <v>234</v>
      </c>
      <c r="J5133" s="1">
        <v>45931</v>
      </c>
      <c r="K5133" t="s">
        <v>253</v>
      </c>
      <c r="L5133">
        <v>3</v>
      </c>
      <c r="M5133" t="s">
        <v>429</v>
      </c>
      <c r="N5133" t="s">
        <v>145</v>
      </c>
      <c r="O5133" t="s">
        <v>147</v>
      </c>
      <c r="P5133" t="s">
        <v>148</v>
      </c>
      <c r="Q5133">
        <v>265.29000000000002</v>
      </c>
      <c r="R5133">
        <v>15</v>
      </c>
      <c r="S5133">
        <v>900</v>
      </c>
      <c r="T5133">
        <v>60</v>
      </c>
      <c r="U5133">
        <v>6</v>
      </c>
      <c r="V5133">
        <v>0</v>
      </c>
      <c r="W5133">
        <v>0</v>
      </c>
      <c r="X5133">
        <v>0</v>
      </c>
      <c r="Y5133">
        <v>0</v>
      </c>
      <c r="Z5133">
        <v>0</v>
      </c>
      <c r="AA5133">
        <v>574.71</v>
      </c>
      <c r="AB5133">
        <v>0</v>
      </c>
      <c r="AC5133">
        <v>574.71</v>
      </c>
      <c r="AD5133">
        <v>0</v>
      </c>
      <c r="AE5133">
        <v>0</v>
      </c>
      <c r="AF5133">
        <v>8</v>
      </c>
      <c r="AG5133">
        <v>3</v>
      </c>
      <c r="AH5133">
        <v>1</v>
      </c>
      <c r="AI5133">
        <v>3</v>
      </c>
      <c r="AJ5133">
        <v>0</v>
      </c>
      <c r="AK5133">
        <v>0</v>
      </c>
      <c r="AL5133">
        <v>0</v>
      </c>
      <c r="AM5133">
        <v>0</v>
      </c>
      <c r="AN5133">
        <v>0</v>
      </c>
      <c r="AO5133">
        <v>13</v>
      </c>
      <c r="AP5133">
        <v>44</v>
      </c>
      <c r="AQ5133">
        <v>14</v>
      </c>
      <c r="AR5133">
        <v>0</v>
      </c>
      <c r="AS5133">
        <v>1</v>
      </c>
      <c r="AT5133">
        <v>3</v>
      </c>
      <c r="AU5133">
        <v>0</v>
      </c>
      <c r="AV5133">
        <v>0</v>
      </c>
      <c r="AW5133">
        <v>0</v>
      </c>
      <c r="AX5133">
        <v>0</v>
      </c>
      <c r="AY5133">
        <v>8</v>
      </c>
      <c r="AZ5133">
        <v>11</v>
      </c>
      <c r="BA5133">
        <v>2</v>
      </c>
      <c r="BB5133">
        <v>2</v>
      </c>
      <c r="BC5133">
        <v>1</v>
      </c>
      <c r="BD5133">
        <v>0</v>
      </c>
      <c r="BE5133">
        <v>0</v>
      </c>
      <c r="BF5133">
        <v>15</v>
      </c>
      <c r="BG5133">
        <v>180</v>
      </c>
      <c r="BH5133">
        <v>0</v>
      </c>
      <c r="BI5133">
        <v>6</v>
      </c>
      <c r="BJ5133" s="2">
        <v>45944</v>
      </c>
      <c r="BK5133">
        <v>0</v>
      </c>
      <c r="BL5133" s="3" t="str">
        <f>VLOOKUP(O5133,DropDownList!$H$1:$I$7,2,FALSE)</f>
        <v>2024/25</v>
      </c>
      <c r="BM5133" s="3" t="str">
        <f t="shared" si="80"/>
        <v>PRAS</v>
      </c>
    </row>
    <row r="5134" spans="1:65" x14ac:dyDescent="0.2">
      <c r="A5134">
        <v>2025</v>
      </c>
      <c r="B5134">
        <v>10</v>
      </c>
      <c r="C5134" t="s">
        <v>231</v>
      </c>
      <c r="D5134" t="s">
        <v>242</v>
      </c>
      <c r="E5134" t="s">
        <v>47</v>
      </c>
      <c r="F5134">
        <v>9282</v>
      </c>
      <c r="G5134" t="s">
        <v>141</v>
      </c>
      <c r="H5134" t="s">
        <v>233</v>
      </c>
      <c r="I5134" t="s">
        <v>234</v>
      </c>
      <c r="J5134" s="1">
        <v>45931</v>
      </c>
      <c r="K5134" t="s">
        <v>253</v>
      </c>
      <c r="L5134">
        <v>3</v>
      </c>
      <c r="M5134" t="s">
        <v>429</v>
      </c>
      <c r="N5134" t="s">
        <v>145</v>
      </c>
      <c r="O5134" t="s">
        <v>155</v>
      </c>
      <c r="P5134" t="s">
        <v>154</v>
      </c>
      <c r="Q5134">
        <v>13126.1</v>
      </c>
      <c r="R5134">
        <v>374</v>
      </c>
      <c r="S5134">
        <v>81793.649999999994</v>
      </c>
      <c r="T5134">
        <v>1295.53</v>
      </c>
      <c r="U5134">
        <v>60</v>
      </c>
      <c r="V5134">
        <v>31</v>
      </c>
      <c r="W5134">
        <v>8112.31</v>
      </c>
      <c r="X5134">
        <v>8347.31</v>
      </c>
      <c r="Y5134">
        <v>0</v>
      </c>
      <c r="Z5134">
        <v>0</v>
      </c>
      <c r="AA5134">
        <v>67372.02</v>
      </c>
      <c r="AB5134">
        <v>1261.6500000000001</v>
      </c>
      <c r="AC5134">
        <v>61375.37</v>
      </c>
      <c r="AD5134">
        <v>19</v>
      </c>
      <c r="AE5134">
        <v>12</v>
      </c>
      <c r="AF5134">
        <v>306</v>
      </c>
      <c r="AG5134">
        <v>36</v>
      </c>
      <c r="AH5134">
        <v>2</v>
      </c>
      <c r="AI5134">
        <v>24</v>
      </c>
      <c r="AJ5134">
        <v>0</v>
      </c>
      <c r="AK5134">
        <v>0</v>
      </c>
      <c r="AL5134">
        <v>0</v>
      </c>
      <c r="AM5134">
        <v>0</v>
      </c>
      <c r="AN5134">
        <v>0</v>
      </c>
      <c r="AO5134">
        <v>233</v>
      </c>
      <c r="AP5134">
        <v>1368</v>
      </c>
      <c r="AQ5134">
        <v>278</v>
      </c>
      <c r="AR5134">
        <v>2</v>
      </c>
      <c r="AS5134">
        <v>114</v>
      </c>
      <c r="AT5134">
        <v>188</v>
      </c>
      <c r="AU5134">
        <v>48</v>
      </c>
      <c r="AV5134">
        <v>20</v>
      </c>
      <c r="AW5134">
        <v>2</v>
      </c>
      <c r="AX5134">
        <v>0</v>
      </c>
      <c r="AY5134">
        <v>128</v>
      </c>
      <c r="AZ5134">
        <v>248</v>
      </c>
      <c r="BA5134">
        <v>173</v>
      </c>
      <c r="BB5134">
        <v>32</v>
      </c>
      <c r="BC5134">
        <v>13</v>
      </c>
      <c r="BD5134">
        <v>5</v>
      </c>
      <c r="BE5134">
        <v>0</v>
      </c>
      <c r="BF5134">
        <v>372</v>
      </c>
      <c r="BG5134">
        <v>7045</v>
      </c>
      <c r="BH5134">
        <v>6</v>
      </c>
      <c r="BI5134">
        <v>59</v>
      </c>
      <c r="BJ5134" s="2">
        <v>45944</v>
      </c>
      <c r="BK5134">
        <v>0</v>
      </c>
      <c r="BL5134" s="3" t="str">
        <f>VLOOKUP(O5134,DropDownList!$H$1:$I$7,2,FALSE)</f>
        <v>2022/23</v>
      </c>
      <c r="BM5134" s="3" t="str">
        <f t="shared" si="80"/>
        <v>JP COURT</v>
      </c>
    </row>
    <row r="5135" spans="1:65" x14ac:dyDescent="0.2">
      <c r="A5135">
        <v>2025</v>
      </c>
      <c r="B5135">
        <v>10</v>
      </c>
      <c r="C5135" t="s">
        <v>231</v>
      </c>
      <c r="D5135" t="s">
        <v>242</v>
      </c>
      <c r="E5135" t="s">
        <v>47</v>
      </c>
      <c r="F5135">
        <v>9282</v>
      </c>
      <c r="G5135" t="s">
        <v>141</v>
      </c>
      <c r="H5135" t="s">
        <v>233</v>
      </c>
      <c r="I5135" t="s">
        <v>234</v>
      </c>
      <c r="J5135" s="1">
        <v>45931</v>
      </c>
      <c r="K5135" t="s">
        <v>253</v>
      </c>
      <c r="L5135">
        <v>3</v>
      </c>
      <c r="M5135" t="s">
        <v>429</v>
      </c>
      <c r="N5135" t="s">
        <v>145</v>
      </c>
      <c r="O5135" t="s">
        <v>147</v>
      </c>
      <c r="P5135" t="s">
        <v>154</v>
      </c>
      <c r="Q5135">
        <v>25452.51</v>
      </c>
      <c r="R5135">
        <v>347</v>
      </c>
      <c r="S5135">
        <v>74077</v>
      </c>
      <c r="T5135">
        <v>319.33</v>
      </c>
      <c r="U5135">
        <v>124</v>
      </c>
      <c r="V5135">
        <v>60</v>
      </c>
      <c r="W5135">
        <v>12196.95</v>
      </c>
      <c r="X5135">
        <v>13336.95</v>
      </c>
      <c r="Y5135">
        <v>0</v>
      </c>
      <c r="Z5135">
        <v>0</v>
      </c>
      <c r="AA5135">
        <v>48305.16</v>
      </c>
      <c r="AB5135">
        <v>174.68</v>
      </c>
      <c r="AC5135">
        <v>44290.48</v>
      </c>
      <c r="AD5135">
        <v>34</v>
      </c>
      <c r="AE5135">
        <v>26</v>
      </c>
      <c r="AF5135">
        <v>220</v>
      </c>
      <c r="AG5135">
        <v>62</v>
      </c>
      <c r="AH5135">
        <v>1</v>
      </c>
      <c r="AI5135">
        <v>62</v>
      </c>
      <c r="AJ5135">
        <v>0</v>
      </c>
      <c r="AK5135">
        <v>0</v>
      </c>
      <c r="AL5135">
        <v>0</v>
      </c>
      <c r="AM5135">
        <v>0</v>
      </c>
      <c r="AN5135">
        <v>0</v>
      </c>
      <c r="AO5135">
        <v>224</v>
      </c>
      <c r="AP5135">
        <v>931</v>
      </c>
      <c r="AQ5135">
        <v>242</v>
      </c>
      <c r="AR5135">
        <v>0</v>
      </c>
      <c r="AS5135">
        <v>73</v>
      </c>
      <c r="AT5135">
        <v>88</v>
      </c>
      <c r="AU5135">
        <v>6</v>
      </c>
      <c r="AV5135">
        <v>2</v>
      </c>
      <c r="AW5135">
        <v>0</v>
      </c>
      <c r="AX5135">
        <v>0</v>
      </c>
      <c r="AY5135">
        <v>104</v>
      </c>
      <c r="AZ5135">
        <v>198</v>
      </c>
      <c r="BA5135">
        <v>101</v>
      </c>
      <c r="BB5135">
        <v>28</v>
      </c>
      <c r="BC5135">
        <v>12</v>
      </c>
      <c r="BD5135">
        <v>5</v>
      </c>
      <c r="BE5135">
        <v>0</v>
      </c>
      <c r="BF5135">
        <v>346</v>
      </c>
      <c r="BG5135">
        <v>15455</v>
      </c>
      <c r="BH5135">
        <v>2</v>
      </c>
      <c r="BI5135">
        <v>121</v>
      </c>
      <c r="BJ5135" s="2">
        <v>45944</v>
      </c>
      <c r="BK5135">
        <v>0</v>
      </c>
      <c r="BL5135" s="3" t="str">
        <f>VLOOKUP(O5135,DropDownList!$H$1:$I$7,2,FALSE)</f>
        <v>2024/25</v>
      </c>
      <c r="BM5135" s="3" t="str">
        <f t="shared" si="80"/>
        <v>JP COURT</v>
      </c>
    </row>
    <row r="5136" spans="1:65" x14ac:dyDescent="0.2">
      <c r="A5136">
        <v>2025</v>
      </c>
      <c r="B5136">
        <v>10</v>
      </c>
      <c r="C5136" t="s">
        <v>231</v>
      </c>
      <c r="D5136" t="s">
        <v>243</v>
      </c>
      <c r="E5136" t="s">
        <v>47</v>
      </c>
      <c r="F5136">
        <v>9751</v>
      </c>
      <c r="G5136" t="s">
        <v>158</v>
      </c>
      <c r="H5136" t="s">
        <v>233</v>
      </c>
      <c r="I5136" t="s">
        <v>234</v>
      </c>
      <c r="J5136" s="1">
        <v>45931</v>
      </c>
      <c r="K5136" t="s">
        <v>253</v>
      </c>
      <c r="L5136">
        <v>3</v>
      </c>
      <c r="M5136" t="s">
        <v>429</v>
      </c>
      <c r="N5136" t="s">
        <v>145</v>
      </c>
      <c r="O5136" t="s">
        <v>156</v>
      </c>
      <c r="P5136" t="s">
        <v>160</v>
      </c>
      <c r="Q5136">
        <v>29396.77</v>
      </c>
      <c r="R5136">
        <v>346</v>
      </c>
      <c r="S5136">
        <v>168314.22</v>
      </c>
      <c r="T5136">
        <v>4598.5600000000004</v>
      </c>
      <c r="U5136">
        <v>75</v>
      </c>
      <c r="V5136">
        <v>35</v>
      </c>
      <c r="W5136">
        <v>12244.13</v>
      </c>
      <c r="X5136">
        <v>12634.13</v>
      </c>
      <c r="Y5136">
        <v>0</v>
      </c>
      <c r="Z5136">
        <v>0</v>
      </c>
      <c r="AA5136">
        <v>134318.89000000001</v>
      </c>
      <c r="AB5136">
        <v>15725.1</v>
      </c>
      <c r="AC5136">
        <v>111690.35</v>
      </c>
      <c r="AD5136">
        <v>12</v>
      </c>
      <c r="AE5136">
        <v>23</v>
      </c>
      <c r="AF5136">
        <v>258</v>
      </c>
      <c r="AG5136">
        <v>52</v>
      </c>
      <c r="AH5136">
        <v>6</v>
      </c>
      <c r="AI5136">
        <v>23</v>
      </c>
      <c r="AJ5136">
        <v>0</v>
      </c>
      <c r="AK5136">
        <v>0</v>
      </c>
      <c r="AL5136">
        <v>0</v>
      </c>
      <c r="AM5136">
        <v>0</v>
      </c>
      <c r="AN5136">
        <v>0</v>
      </c>
      <c r="AO5136">
        <v>208</v>
      </c>
      <c r="AP5136">
        <v>1082</v>
      </c>
      <c r="AQ5136">
        <v>242</v>
      </c>
      <c r="AR5136">
        <v>2</v>
      </c>
      <c r="AS5136">
        <v>79</v>
      </c>
      <c r="AT5136">
        <v>161</v>
      </c>
      <c r="AU5136">
        <v>20</v>
      </c>
      <c r="AV5136">
        <v>6</v>
      </c>
      <c r="AW5136">
        <v>4</v>
      </c>
      <c r="AX5136">
        <v>0</v>
      </c>
      <c r="AY5136">
        <v>113</v>
      </c>
      <c r="AZ5136">
        <v>214</v>
      </c>
      <c r="BA5136">
        <v>128</v>
      </c>
      <c r="BB5136">
        <v>10</v>
      </c>
      <c r="BC5136">
        <v>5</v>
      </c>
      <c r="BD5136">
        <v>4</v>
      </c>
      <c r="BE5136">
        <v>0</v>
      </c>
      <c r="BF5136">
        <v>337</v>
      </c>
      <c r="BG5136">
        <v>9312</v>
      </c>
      <c r="BH5136">
        <v>7</v>
      </c>
      <c r="BI5136">
        <v>66</v>
      </c>
      <c r="BJ5136" s="2">
        <v>45944</v>
      </c>
      <c r="BK5136">
        <v>1</v>
      </c>
      <c r="BL5136" s="3" t="str">
        <f>VLOOKUP(O5136,DropDownList!$H$1:$I$7,2,FALSE)</f>
        <v>2023/24</v>
      </c>
      <c r="BM5136" s="3" t="str">
        <f t="shared" si="80"/>
        <v>SC COURT</v>
      </c>
    </row>
    <row r="5137" spans="1:65" x14ac:dyDescent="0.2">
      <c r="A5137">
        <v>2025</v>
      </c>
      <c r="B5137">
        <v>10</v>
      </c>
      <c r="C5137" t="s">
        <v>231</v>
      </c>
      <c r="D5137" t="s">
        <v>243</v>
      </c>
      <c r="E5137" t="s">
        <v>47</v>
      </c>
      <c r="F5137">
        <v>9751</v>
      </c>
      <c r="G5137" t="s">
        <v>158</v>
      </c>
      <c r="H5137" t="s">
        <v>233</v>
      </c>
      <c r="I5137" t="s">
        <v>234</v>
      </c>
      <c r="J5137" s="1">
        <v>45931</v>
      </c>
      <c r="K5137" t="s">
        <v>253</v>
      </c>
      <c r="L5137">
        <v>3</v>
      </c>
      <c r="M5137" t="s">
        <v>429</v>
      </c>
      <c r="N5137" t="s">
        <v>145</v>
      </c>
      <c r="O5137" t="s">
        <v>155</v>
      </c>
      <c r="P5137" t="s">
        <v>159</v>
      </c>
      <c r="Q5137">
        <v>0</v>
      </c>
      <c r="R5137">
        <v>7</v>
      </c>
      <c r="S5137">
        <v>121430.43</v>
      </c>
      <c r="T5137">
        <v>16.149999999999999</v>
      </c>
      <c r="U5137">
        <v>0</v>
      </c>
      <c r="V5137">
        <v>0</v>
      </c>
      <c r="W5137">
        <v>0</v>
      </c>
      <c r="X5137">
        <v>0</v>
      </c>
      <c r="Y5137">
        <v>0</v>
      </c>
      <c r="Z5137">
        <v>0</v>
      </c>
      <c r="AA5137">
        <v>121414.28</v>
      </c>
      <c r="AB5137">
        <v>0</v>
      </c>
      <c r="AC5137">
        <v>0</v>
      </c>
      <c r="AD5137">
        <v>0</v>
      </c>
      <c r="AE5137">
        <v>0</v>
      </c>
      <c r="AF5137">
        <v>6</v>
      </c>
      <c r="AG5137">
        <v>0</v>
      </c>
      <c r="AH5137">
        <v>0</v>
      </c>
      <c r="AI5137">
        <v>0</v>
      </c>
      <c r="AJ5137">
        <v>0</v>
      </c>
      <c r="AK5137">
        <v>0</v>
      </c>
      <c r="AL5137">
        <v>0</v>
      </c>
      <c r="AM5137">
        <v>0</v>
      </c>
      <c r="AN5137">
        <v>0</v>
      </c>
      <c r="AO5137">
        <v>6</v>
      </c>
      <c r="AP5137">
        <v>10</v>
      </c>
      <c r="AQ5137">
        <v>6</v>
      </c>
      <c r="AR5137">
        <v>0</v>
      </c>
      <c r="AS5137">
        <v>0</v>
      </c>
      <c r="AT5137">
        <v>0</v>
      </c>
      <c r="AU5137">
        <v>0</v>
      </c>
      <c r="AV5137">
        <v>0</v>
      </c>
      <c r="AW5137">
        <v>0</v>
      </c>
      <c r="AX5137">
        <v>0</v>
      </c>
      <c r="AY5137">
        <v>0</v>
      </c>
      <c r="AZ5137">
        <v>0</v>
      </c>
      <c r="BA5137">
        <v>0</v>
      </c>
      <c r="BB5137">
        <v>0</v>
      </c>
      <c r="BC5137">
        <v>0</v>
      </c>
      <c r="BD5137">
        <v>0</v>
      </c>
      <c r="BE5137">
        <v>0</v>
      </c>
      <c r="BF5137">
        <v>0</v>
      </c>
      <c r="BG5137">
        <v>0</v>
      </c>
      <c r="BH5137">
        <v>1</v>
      </c>
      <c r="BI5137">
        <v>0</v>
      </c>
      <c r="BJ5137" s="2">
        <v>45944</v>
      </c>
      <c r="BK5137">
        <v>0</v>
      </c>
      <c r="BL5137" s="3" t="str">
        <f>VLOOKUP(O5137,DropDownList!$H$1:$I$7,2,FALSE)</f>
        <v>2022/23</v>
      </c>
      <c r="BM5137" s="3" t="str">
        <f t="shared" si="80"/>
        <v>CONF</v>
      </c>
    </row>
    <row r="5138" spans="1:65" x14ac:dyDescent="0.2">
      <c r="A5138">
        <v>2025</v>
      </c>
      <c r="B5138">
        <v>10</v>
      </c>
      <c r="C5138" t="s">
        <v>231</v>
      </c>
      <c r="D5138" t="s">
        <v>243</v>
      </c>
      <c r="E5138" t="s">
        <v>47</v>
      </c>
      <c r="F5138">
        <v>9751</v>
      </c>
      <c r="G5138" t="s">
        <v>158</v>
      </c>
      <c r="H5138" t="s">
        <v>233</v>
      </c>
      <c r="I5138" t="s">
        <v>234</v>
      </c>
      <c r="J5138" s="1">
        <v>45931</v>
      </c>
      <c r="K5138" t="s">
        <v>253</v>
      </c>
      <c r="L5138">
        <v>3</v>
      </c>
      <c r="M5138" t="s">
        <v>429</v>
      </c>
      <c r="N5138" t="s">
        <v>145</v>
      </c>
      <c r="O5138" t="s">
        <v>147</v>
      </c>
      <c r="P5138" t="s">
        <v>159</v>
      </c>
      <c r="Q5138">
        <v>122433.71</v>
      </c>
      <c r="R5138">
        <v>14</v>
      </c>
      <c r="S5138">
        <v>352104.33</v>
      </c>
      <c r="T5138">
        <v>0</v>
      </c>
      <c r="U5138">
        <v>3</v>
      </c>
      <c r="V5138">
        <v>2</v>
      </c>
      <c r="W5138">
        <v>117308.05</v>
      </c>
      <c r="X5138">
        <v>117308.05</v>
      </c>
      <c r="Y5138">
        <v>0</v>
      </c>
      <c r="Z5138">
        <v>0</v>
      </c>
      <c r="AA5138">
        <v>229670.62</v>
      </c>
      <c r="AB5138">
        <v>0</v>
      </c>
      <c r="AC5138">
        <v>0</v>
      </c>
      <c r="AD5138">
        <v>2</v>
      </c>
      <c r="AE5138">
        <v>0</v>
      </c>
      <c r="AF5138">
        <v>11</v>
      </c>
      <c r="AG5138">
        <v>1</v>
      </c>
      <c r="AH5138">
        <v>0</v>
      </c>
      <c r="AI5138">
        <v>2</v>
      </c>
      <c r="AJ5138">
        <v>0</v>
      </c>
      <c r="AK5138">
        <v>0</v>
      </c>
      <c r="AL5138">
        <v>0</v>
      </c>
      <c r="AM5138">
        <v>0</v>
      </c>
      <c r="AN5138">
        <v>0</v>
      </c>
      <c r="AO5138">
        <v>13</v>
      </c>
      <c r="AP5138">
        <v>25</v>
      </c>
      <c r="AQ5138">
        <v>11</v>
      </c>
      <c r="AR5138">
        <v>0</v>
      </c>
      <c r="AS5138">
        <v>0</v>
      </c>
      <c r="AT5138">
        <v>0</v>
      </c>
      <c r="AU5138">
        <v>4</v>
      </c>
      <c r="AV5138">
        <v>0</v>
      </c>
      <c r="AW5138">
        <v>0</v>
      </c>
      <c r="AX5138">
        <v>0</v>
      </c>
      <c r="AY5138">
        <v>0</v>
      </c>
      <c r="AZ5138">
        <v>0</v>
      </c>
      <c r="BA5138">
        <v>0</v>
      </c>
      <c r="BB5138">
        <v>0</v>
      </c>
      <c r="BC5138">
        <v>0</v>
      </c>
      <c r="BD5138">
        <v>0</v>
      </c>
      <c r="BE5138">
        <v>0</v>
      </c>
      <c r="BF5138">
        <v>0</v>
      </c>
      <c r="BG5138">
        <v>117308.05</v>
      </c>
      <c r="BH5138">
        <v>0</v>
      </c>
      <c r="BI5138">
        <v>0</v>
      </c>
      <c r="BJ5138" s="2">
        <v>45944</v>
      </c>
      <c r="BK5138">
        <v>0</v>
      </c>
      <c r="BL5138" s="3" t="str">
        <f>VLOOKUP(O5138,DropDownList!$H$1:$I$7,2,FALSE)</f>
        <v>2024/25</v>
      </c>
      <c r="BM5138" s="3" t="str">
        <f t="shared" si="80"/>
        <v>CONF</v>
      </c>
    </row>
    <row r="5139" spans="1:65" x14ac:dyDescent="0.2">
      <c r="A5139">
        <v>2025</v>
      </c>
      <c r="B5139">
        <v>10</v>
      </c>
      <c r="C5139" t="s">
        <v>231</v>
      </c>
      <c r="D5139" t="s">
        <v>243</v>
      </c>
      <c r="E5139" t="s">
        <v>47</v>
      </c>
      <c r="F5139">
        <v>9751</v>
      </c>
      <c r="G5139" t="s">
        <v>158</v>
      </c>
      <c r="H5139" t="s">
        <v>233</v>
      </c>
      <c r="I5139" t="s">
        <v>234</v>
      </c>
      <c r="J5139" s="1">
        <v>45931</v>
      </c>
      <c r="K5139" t="s">
        <v>253</v>
      </c>
      <c r="L5139">
        <v>3</v>
      </c>
      <c r="M5139" t="s">
        <v>429</v>
      </c>
      <c r="N5139" t="s">
        <v>145</v>
      </c>
      <c r="O5139" t="s">
        <v>155</v>
      </c>
      <c r="P5139" t="s">
        <v>161</v>
      </c>
      <c r="Q5139">
        <v>771.41</v>
      </c>
      <c r="R5139">
        <v>383</v>
      </c>
      <c r="S5139">
        <v>9025</v>
      </c>
      <c r="T5139">
        <v>170</v>
      </c>
      <c r="U5139">
        <v>68</v>
      </c>
      <c r="V5139">
        <v>18</v>
      </c>
      <c r="W5139">
        <v>404.42</v>
      </c>
      <c r="X5139">
        <v>404.42</v>
      </c>
      <c r="Y5139">
        <v>0</v>
      </c>
      <c r="Z5139">
        <v>0</v>
      </c>
      <c r="AA5139">
        <v>8083.59</v>
      </c>
      <c r="AB5139">
        <v>0</v>
      </c>
      <c r="AC5139">
        <v>0</v>
      </c>
      <c r="AD5139">
        <v>17</v>
      </c>
      <c r="AE5139">
        <v>1</v>
      </c>
      <c r="AF5139">
        <v>337</v>
      </c>
      <c r="AG5139">
        <v>2</v>
      </c>
      <c r="AH5139">
        <v>9</v>
      </c>
      <c r="AI5139">
        <v>35</v>
      </c>
      <c r="AJ5139">
        <v>0</v>
      </c>
      <c r="AK5139">
        <v>0</v>
      </c>
      <c r="AL5139">
        <v>0</v>
      </c>
      <c r="AM5139">
        <v>0</v>
      </c>
      <c r="AN5139">
        <v>0</v>
      </c>
      <c r="AO5139">
        <v>260</v>
      </c>
      <c r="AP5139">
        <v>1412</v>
      </c>
      <c r="AQ5139">
        <v>318</v>
      </c>
      <c r="AR5139">
        <v>3</v>
      </c>
      <c r="AS5139">
        <v>116</v>
      </c>
      <c r="AT5139">
        <v>196</v>
      </c>
      <c r="AU5139">
        <v>28</v>
      </c>
      <c r="AV5139">
        <v>11</v>
      </c>
      <c r="AW5139">
        <v>6</v>
      </c>
      <c r="AX5139">
        <v>0</v>
      </c>
      <c r="AY5139">
        <v>165</v>
      </c>
      <c r="AZ5139">
        <v>267</v>
      </c>
      <c r="BA5139">
        <v>173</v>
      </c>
      <c r="BB5139">
        <v>25</v>
      </c>
      <c r="BC5139">
        <v>16</v>
      </c>
      <c r="BD5139">
        <v>9</v>
      </c>
      <c r="BE5139">
        <v>2</v>
      </c>
      <c r="BF5139">
        <v>372</v>
      </c>
      <c r="BG5139">
        <v>730</v>
      </c>
      <c r="BH5139">
        <v>0</v>
      </c>
      <c r="BI5139">
        <v>64</v>
      </c>
      <c r="BJ5139" s="2">
        <v>45944</v>
      </c>
      <c r="BK5139">
        <v>5</v>
      </c>
      <c r="BL5139" s="3" t="str">
        <f>VLOOKUP(O5139,DropDownList!$H$1:$I$7,2,FALSE)</f>
        <v>2022/23</v>
      </c>
      <c r="BM5139" s="3" t="str">
        <f t="shared" si="80"/>
        <v>VSUR</v>
      </c>
    </row>
    <row r="5140" spans="1:65" x14ac:dyDescent="0.2">
      <c r="A5140">
        <v>2025</v>
      </c>
      <c r="B5140">
        <v>10</v>
      </c>
      <c r="C5140" t="s">
        <v>231</v>
      </c>
      <c r="D5140" t="s">
        <v>243</v>
      </c>
      <c r="E5140" t="s">
        <v>47</v>
      </c>
      <c r="F5140">
        <v>9751</v>
      </c>
      <c r="G5140" t="s">
        <v>158</v>
      </c>
      <c r="H5140" t="s">
        <v>233</v>
      </c>
      <c r="I5140" t="s">
        <v>234</v>
      </c>
      <c r="J5140" s="1">
        <v>45931</v>
      </c>
      <c r="K5140" t="s">
        <v>253</v>
      </c>
      <c r="L5140">
        <v>3</v>
      </c>
      <c r="M5140" t="s">
        <v>429</v>
      </c>
      <c r="N5140" t="s">
        <v>145</v>
      </c>
      <c r="O5140" t="s">
        <v>147</v>
      </c>
      <c r="P5140" t="s">
        <v>161</v>
      </c>
      <c r="Q5140">
        <v>1110.98</v>
      </c>
      <c r="R5140">
        <v>311</v>
      </c>
      <c r="S5140">
        <v>17590</v>
      </c>
      <c r="T5140">
        <v>325</v>
      </c>
      <c r="U5140">
        <v>147</v>
      </c>
      <c r="V5140">
        <v>26</v>
      </c>
      <c r="W5140">
        <v>540</v>
      </c>
      <c r="X5140">
        <v>540</v>
      </c>
      <c r="Y5140">
        <v>0</v>
      </c>
      <c r="Z5140">
        <v>0</v>
      </c>
      <c r="AA5140">
        <v>16154.02</v>
      </c>
      <c r="AB5140">
        <v>0</v>
      </c>
      <c r="AC5140">
        <v>0</v>
      </c>
      <c r="AD5140">
        <v>26</v>
      </c>
      <c r="AE5140">
        <v>0</v>
      </c>
      <c r="AF5140">
        <v>239</v>
      </c>
      <c r="AG5140">
        <v>4</v>
      </c>
      <c r="AH5140">
        <v>12</v>
      </c>
      <c r="AI5140">
        <v>56</v>
      </c>
      <c r="AJ5140">
        <v>0</v>
      </c>
      <c r="AK5140">
        <v>0</v>
      </c>
      <c r="AL5140">
        <v>0</v>
      </c>
      <c r="AM5140">
        <v>0</v>
      </c>
      <c r="AN5140">
        <v>0</v>
      </c>
      <c r="AO5140">
        <v>213</v>
      </c>
      <c r="AP5140">
        <v>899</v>
      </c>
      <c r="AQ5140">
        <v>214</v>
      </c>
      <c r="AR5140">
        <v>0</v>
      </c>
      <c r="AS5140">
        <v>39</v>
      </c>
      <c r="AT5140">
        <v>89</v>
      </c>
      <c r="AU5140">
        <v>8</v>
      </c>
      <c r="AV5140">
        <v>4</v>
      </c>
      <c r="AW5140">
        <v>7</v>
      </c>
      <c r="AX5140">
        <v>0</v>
      </c>
      <c r="AY5140">
        <v>130</v>
      </c>
      <c r="AZ5140">
        <v>207</v>
      </c>
      <c r="BA5140">
        <v>82</v>
      </c>
      <c r="BB5140">
        <v>26</v>
      </c>
      <c r="BC5140">
        <v>14</v>
      </c>
      <c r="BD5140">
        <v>7</v>
      </c>
      <c r="BE5140">
        <v>0</v>
      </c>
      <c r="BF5140">
        <v>300</v>
      </c>
      <c r="BG5140">
        <v>1060</v>
      </c>
      <c r="BH5140">
        <v>0</v>
      </c>
      <c r="BI5140">
        <v>144</v>
      </c>
      <c r="BJ5140" s="2">
        <v>45944</v>
      </c>
      <c r="BK5140">
        <v>0</v>
      </c>
      <c r="BL5140" s="3" t="str">
        <f>VLOOKUP(O5140,DropDownList!$H$1:$I$7,2,FALSE)</f>
        <v>2024/25</v>
      </c>
      <c r="BM5140" s="3" t="str">
        <f t="shared" si="80"/>
        <v>VSUR</v>
      </c>
    </row>
    <row r="5141" spans="1:65" x14ac:dyDescent="0.2">
      <c r="A5141">
        <v>2025</v>
      </c>
      <c r="B5141">
        <v>10</v>
      </c>
      <c r="C5141" t="s">
        <v>231</v>
      </c>
      <c r="D5141" t="s">
        <v>243</v>
      </c>
      <c r="E5141" t="s">
        <v>47</v>
      </c>
      <c r="F5141">
        <v>9751</v>
      </c>
      <c r="G5141" t="s">
        <v>158</v>
      </c>
      <c r="H5141" t="s">
        <v>233</v>
      </c>
      <c r="I5141" t="s">
        <v>234</v>
      </c>
      <c r="J5141" s="1">
        <v>45931</v>
      </c>
      <c r="K5141" t="s">
        <v>253</v>
      </c>
      <c r="L5141">
        <v>3</v>
      </c>
      <c r="M5141" t="s">
        <v>429</v>
      </c>
      <c r="N5141" t="s">
        <v>145</v>
      </c>
      <c r="O5141" t="s">
        <v>155</v>
      </c>
      <c r="P5141" t="s">
        <v>160</v>
      </c>
      <c r="Q5141">
        <v>23877.58</v>
      </c>
      <c r="R5141">
        <v>431</v>
      </c>
      <c r="S5141">
        <v>195776.85</v>
      </c>
      <c r="T5141">
        <v>7466.53</v>
      </c>
      <c r="U5141">
        <v>73</v>
      </c>
      <c r="V5141">
        <v>29</v>
      </c>
      <c r="W5141">
        <v>11545.04</v>
      </c>
      <c r="X5141">
        <v>11645.04</v>
      </c>
      <c r="Y5141">
        <v>0</v>
      </c>
      <c r="Z5141">
        <v>0</v>
      </c>
      <c r="AA5141">
        <v>164432.74</v>
      </c>
      <c r="AB5141">
        <v>11896.89</v>
      </c>
      <c r="AC5141">
        <v>144412.26</v>
      </c>
      <c r="AD5141">
        <v>16</v>
      </c>
      <c r="AE5141">
        <v>13</v>
      </c>
      <c r="AF5141">
        <v>325</v>
      </c>
      <c r="AG5141">
        <v>41</v>
      </c>
      <c r="AH5141">
        <v>10</v>
      </c>
      <c r="AI5141">
        <v>32</v>
      </c>
      <c r="AJ5141">
        <v>0</v>
      </c>
      <c r="AK5141">
        <v>0</v>
      </c>
      <c r="AL5141">
        <v>0</v>
      </c>
      <c r="AM5141">
        <v>0</v>
      </c>
      <c r="AN5141">
        <v>0</v>
      </c>
      <c r="AO5141">
        <v>296</v>
      </c>
      <c r="AP5141">
        <v>1589</v>
      </c>
      <c r="AQ5141">
        <v>354</v>
      </c>
      <c r="AR5141">
        <v>4</v>
      </c>
      <c r="AS5141">
        <v>132</v>
      </c>
      <c r="AT5141">
        <v>215</v>
      </c>
      <c r="AU5141">
        <v>35</v>
      </c>
      <c r="AV5141">
        <v>14</v>
      </c>
      <c r="AW5141">
        <v>6</v>
      </c>
      <c r="AX5141">
        <v>0</v>
      </c>
      <c r="AY5141">
        <v>187</v>
      </c>
      <c r="AZ5141">
        <v>302</v>
      </c>
      <c r="BA5141">
        <v>195</v>
      </c>
      <c r="BB5141">
        <v>29</v>
      </c>
      <c r="BC5141">
        <v>18</v>
      </c>
      <c r="BD5141">
        <v>10</v>
      </c>
      <c r="BE5141">
        <v>3</v>
      </c>
      <c r="BF5141">
        <v>416</v>
      </c>
      <c r="BG5141">
        <v>12610</v>
      </c>
      <c r="BH5141">
        <v>23</v>
      </c>
      <c r="BI5141">
        <v>68</v>
      </c>
      <c r="BJ5141" s="2">
        <v>45944</v>
      </c>
      <c r="BK5141">
        <v>5</v>
      </c>
      <c r="BL5141" s="3" t="str">
        <f>VLOOKUP(O5141,DropDownList!$H$1:$I$7,2,FALSE)</f>
        <v>2022/23</v>
      </c>
      <c r="BM5141" s="3" t="str">
        <f t="shared" si="80"/>
        <v>SC COURT</v>
      </c>
    </row>
    <row r="5142" spans="1:65" x14ac:dyDescent="0.2">
      <c r="A5142">
        <v>2025</v>
      </c>
      <c r="B5142">
        <v>10</v>
      </c>
      <c r="C5142" t="s">
        <v>231</v>
      </c>
      <c r="D5142" t="s">
        <v>243</v>
      </c>
      <c r="E5142" t="s">
        <v>47</v>
      </c>
      <c r="F5142">
        <v>9751</v>
      </c>
      <c r="G5142" t="s">
        <v>158</v>
      </c>
      <c r="H5142" t="s">
        <v>233</v>
      </c>
      <c r="I5142" t="s">
        <v>234</v>
      </c>
      <c r="J5142" s="1">
        <v>45931</v>
      </c>
      <c r="K5142" t="s">
        <v>253</v>
      </c>
      <c r="L5142">
        <v>3</v>
      </c>
      <c r="M5142" t="s">
        <v>429</v>
      </c>
      <c r="N5142" t="s">
        <v>145</v>
      </c>
      <c r="O5142" t="s">
        <v>156</v>
      </c>
      <c r="P5142" t="s">
        <v>159</v>
      </c>
      <c r="Q5142">
        <v>21831.43</v>
      </c>
      <c r="R5142">
        <v>9</v>
      </c>
      <c r="S5142">
        <v>220128.74</v>
      </c>
      <c r="T5142">
        <v>975.34</v>
      </c>
      <c r="U5142">
        <v>1</v>
      </c>
      <c r="V5142">
        <v>1</v>
      </c>
      <c r="W5142">
        <v>19566.43</v>
      </c>
      <c r="X5142">
        <v>21831.43</v>
      </c>
      <c r="Y5142">
        <v>0</v>
      </c>
      <c r="Z5142">
        <v>0</v>
      </c>
      <c r="AA5142">
        <v>197321.97</v>
      </c>
      <c r="AB5142">
        <v>0</v>
      </c>
      <c r="AC5142">
        <v>0</v>
      </c>
      <c r="AD5142">
        <v>0</v>
      </c>
      <c r="AE5142">
        <v>1</v>
      </c>
      <c r="AF5142">
        <v>7</v>
      </c>
      <c r="AG5142">
        <v>1</v>
      </c>
      <c r="AH5142">
        <v>0</v>
      </c>
      <c r="AI5142">
        <v>0</v>
      </c>
      <c r="AJ5142">
        <v>0</v>
      </c>
      <c r="AK5142">
        <v>0</v>
      </c>
      <c r="AL5142">
        <v>0</v>
      </c>
      <c r="AM5142">
        <v>0</v>
      </c>
      <c r="AN5142">
        <v>0</v>
      </c>
      <c r="AO5142">
        <v>9</v>
      </c>
      <c r="AP5142">
        <v>17</v>
      </c>
      <c r="AQ5142">
        <v>7</v>
      </c>
      <c r="AR5142">
        <v>0</v>
      </c>
      <c r="AS5142">
        <v>0</v>
      </c>
      <c r="AT5142">
        <v>0</v>
      </c>
      <c r="AU5142">
        <v>3</v>
      </c>
      <c r="AV5142">
        <v>0</v>
      </c>
      <c r="AW5142">
        <v>0</v>
      </c>
      <c r="AX5142">
        <v>0</v>
      </c>
      <c r="AY5142">
        <v>0</v>
      </c>
      <c r="AZ5142">
        <v>0</v>
      </c>
      <c r="BA5142">
        <v>0</v>
      </c>
      <c r="BB5142">
        <v>0</v>
      </c>
      <c r="BC5142">
        <v>0</v>
      </c>
      <c r="BD5142">
        <v>0</v>
      </c>
      <c r="BE5142">
        <v>0</v>
      </c>
      <c r="BF5142">
        <v>0</v>
      </c>
      <c r="BG5142">
        <v>0</v>
      </c>
      <c r="BH5142">
        <v>1</v>
      </c>
      <c r="BI5142">
        <v>0</v>
      </c>
      <c r="BJ5142" s="2">
        <v>45944</v>
      </c>
      <c r="BK5142">
        <v>0</v>
      </c>
      <c r="BL5142" s="3" t="str">
        <f>VLOOKUP(O5142,DropDownList!$H$1:$I$7,2,FALSE)</f>
        <v>2023/24</v>
      </c>
      <c r="BM5142" s="3" t="str">
        <f t="shared" si="80"/>
        <v>CONF</v>
      </c>
    </row>
    <row r="5143" spans="1:65" x14ac:dyDescent="0.2">
      <c r="A5143">
        <v>2025</v>
      </c>
      <c r="B5143">
        <v>10</v>
      </c>
      <c r="C5143" t="s">
        <v>231</v>
      </c>
      <c r="D5143" t="s">
        <v>243</v>
      </c>
      <c r="E5143" t="s">
        <v>47</v>
      </c>
      <c r="F5143">
        <v>9751</v>
      </c>
      <c r="G5143" t="s">
        <v>158</v>
      </c>
      <c r="H5143" t="s">
        <v>233</v>
      </c>
      <c r="I5143" t="s">
        <v>234</v>
      </c>
      <c r="J5143" s="1">
        <v>45931</v>
      </c>
      <c r="K5143" t="s">
        <v>253</v>
      </c>
      <c r="L5143">
        <v>3</v>
      </c>
      <c r="M5143" t="s">
        <v>429</v>
      </c>
      <c r="N5143" t="s">
        <v>145</v>
      </c>
      <c r="O5143" t="s">
        <v>156</v>
      </c>
      <c r="P5143" t="s">
        <v>161</v>
      </c>
      <c r="Q5143">
        <v>440</v>
      </c>
      <c r="R5143">
        <v>316</v>
      </c>
      <c r="S5143">
        <v>37475</v>
      </c>
      <c r="T5143">
        <v>131.56</v>
      </c>
      <c r="U5143">
        <v>66</v>
      </c>
      <c r="V5143">
        <v>11</v>
      </c>
      <c r="W5143">
        <v>260</v>
      </c>
      <c r="X5143">
        <v>260</v>
      </c>
      <c r="Y5143">
        <v>0</v>
      </c>
      <c r="Z5143">
        <v>0</v>
      </c>
      <c r="AA5143">
        <v>36903.440000000002</v>
      </c>
      <c r="AB5143">
        <v>0</v>
      </c>
      <c r="AC5143">
        <v>0</v>
      </c>
      <c r="AD5143">
        <v>11</v>
      </c>
      <c r="AE5143">
        <v>0</v>
      </c>
      <c r="AF5143">
        <v>288</v>
      </c>
      <c r="AG5143">
        <v>0</v>
      </c>
      <c r="AH5143">
        <v>6</v>
      </c>
      <c r="AI5143">
        <v>21</v>
      </c>
      <c r="AJ5143">
        <v>0</v>
      </c>
      <c r="AK5143">
        <v>0</v>
      </c>
      <c r="AL5143">
        <v>0</v>
      </c>
      <c r="AM5143">
        <v>0</v>
      </c>
      <c r="AN5143">
        <v>0</v>
      </c>
      <c r="AO5143">
        <v>185</v>
      </c>
      <c r="AP5143">
        <v>986</v>
      </c>
      <c r="AQ5143">
        <v>213</v>
      </c>
      <c r="AR5143">
        <v>0</v>
      </c>
      <c r="AS5143">
        <v>75</v>
      </c>
      <c r="AT5143">
        <v>147</v>
      </c>
      <c r="AU5143">
        <v>20</v>
      </c>
      <c r="AV5143">
        <v>6</v>
      </c>
      <c r="AW5143">
        <v>4</v>
      </c>
      <c r="AX5143">
        <v>0</v>
      </c>
      <c r="AY5143">
        <v>99</v>
      </c>
      <c r="AZ5143">
        <v>195</v>
      </c>
      <c r="BA5143">
        <v>120</v>
      </c>
      <c r="BB5143">
        <v>8</v>
      </c>
      <c r="BC5143">
        <v>4</v>
      </c>
      <c r="BD5143">
        <v>3</v>
      </c>
      <c r="BE5143">
        <v>0</v>
      </c>
      <c r="BF5143">
        <v>309</v>
      </c>
      <c r="BG5143">
        <v>440</v>
      </c>
      <c r="BH5143">
        <v>1</v>
      </c>
      <c r="BI5143">
        <v>59</v>
      </c>
      <c r="BJ5143" s="2">
        <v>45944</v>
      </c>
      <c r="BK5143">
        <v>1</v>
      </c>
      <c r="BL5143" s="3" t="str">
        <f>VLOOKUP(O5143,DropDownList!$H$1:$I$7,2,FALSE)</f>
        <v>2023/24</v>
      </c>
      <c r="BM5143" s="3" t="str">
        <f t="shared" si="80"/>
        <v>VSUR</v>
      </c>
    </row>
    <row r="5144" spans="1:65" x14ac:dyDescent="0.2">
      <c r="A5144">
        <v>2025</v>
      </c>
      <c r="B5144">
        <v>10</v>
      </c>
      <c r="C5144" t="s">
        <v>231</v>
      </c>
      <c r="D5144" t="s">
        <v>243</v>
      </c>
      <c r="E5144" t="s">
        <v>47</v>
      </c>
      <c r="F5144">
        <v>9751</v>
      </c>
      <c r="G5144" t="s">
        <v>158</v>
      </c>
      <c r="H5144" t="s">
        <v>233</v>
      </c>
      <c r="I5144" t="s">
        <v>234</v>
      </c>
      <c r="J5144" s="1">
        <v>45931</v>
      </c>
      <c r="K5144" t="s">
        <v>253</v>
      </c>
      <c r="L5144">
        <v>3</v>
      </c>
      <c r="M5144" t="s">
        <v>429</v>
      </c>
      <c r="N5144" t="s">
        <v>145</v>
      </c>
      <c r="O5144" t="s">
        <v>147</v>
      </c>
      <c r="P5144" t="s">
        <v>160</v>
      </c>
      <c r="Q5144">
        <v>49927.89</v>
      </c>
      <c r="R5144">
        <v>335</v>
      </c>
      <c r="S5144">
        <v>163823.42000000001</v>
      </c>
      <c r="T5144">
        <v>7660.01</v>
      </c>
      <c r="U5144">
        <v>158</v>
      </c>
      <c r="V5144">
        <v>49</v>
      </c>
      <c r="W5144">
        <v>14981.76</v>
      </c>
      <c r="X5144">
        <v>16881.759999999998</v>
      </c>
      <c r="Y5144">
        <v>0</v>
      </c>
      <c r="Z5144">
        <v>0</v>
      </c>
      <c r="AA5144">
        <v>106235.52</v>
      </c>
      <c r="AB5144">
        <v>17941.580000000002</v>
      </c>
      <c r="AC5144">
        <v>81926.92</v>
      </c>
      <c r="AD5144">
        <v>28</v>
      </c>
      <c r="AE5144">
        <v>21</v>
      </c>
      <c r="AF5144">
        <v>159</v>
      </c>
      <c r="AG5144">
        <v>97</v>
      </c>
      <c r="AH5144">
        <v>12</v>
      </c>
      <c r="AI5144">
        <v>61</v>
      </c>
      <c r="AJ5144">
        <v>0</v>
      </c>
      <c r="AK5144">
        <v>0</v>
      </c>
      <c r="AL5144">
        <v>0</v>
      </c>
      <c r="AM5144">
        <v>0</v>
      </c>
      <c r="AN5144">
        <v>0</v>
      </c>
      <c r="AO5144">
        <v>228</v>
      </c>
      <c r="AP5144">
        <v>942</v>
      </c>
      <c r="AQ5144">
        <v>229</v>
      </c>
      <c r="AR5144">
        <v>0</v>
      </c>
      <c r="AS5144">
        <v>40</v>
      </c>
      <c r="AT5144">
        <v>89</v>
      </c>
      <c r="AU5144">
        <v>8</v>
      </c>
      <c r="AV5144">
        <v>4</v>
      </c>
      <c r="AW5144">
        <v>7</v>
      </c>
      <c r="AX5144">
        <v>0</v>
      </c>
      <c r="AY5144">
        <v>140</v>
      </c>
      <c r="AZ5144">
        <v>219</v>
      </c>
      <c r="BA5144">
        <v>88</v>
      </c>
      <c r="BB5144">
        <v>25</v>
      </c>
      <c r="BC5144">
        <v>13</v>
      </c>
      <c r="BD5144">
        <v>7</v>
      </c>
      <c r="BE5144">
        <v>0</v>
      </c>
      <c r="BF5144">
        <v>323</v>
      </c>
      <c r="BG5144">
        <v>23193</v>
      </c>
      <c r="BH5144">
        <v>6</v>
      </c>
      <c r="BI5144">
        <v>153</v>
      </c>
      <c r="BJ5144" s="2">
        <v>45944</v>
      </c>
      <c r="BK5144">
        <v>0</v>
      </c>
      <c r="BL5144" s="3" t="str">
        <f>VLOOKUP(O5144,DropDownList!$H$1:$I$7,2,FALSE)</f>
        <v>2024/25</v>
      </c>
      <c r="BM5144" s="3" t="str">
        <f t="shared" si="80"/>
        <v>SC COURT</v>
      </c>
    </row>
    <row r="5145" spans="1:65" x14ac:dyDescent="0.2">
      <c r="A5145">
        <v>2025</v>
      </c>
      <c r="B5145">
        <v>10</v>
      </c>
      <c r="C5145" t="s">
        <v>231</v>
      </c>
      <c r="D5145" t="s">
        <v>243</v>
      </c>
      <c r="E5145" t="s">
        <v>47</v>
      </c>
      <c r="F5145">
        <v>9751</v>
      </c>
      <c r="G5145" t="s">
        <v>158</v>
      </c>
      <c r="H5145" t="s">
        <v>233</v>
      </c>
      <c r="I5145" t="s">
        <v>234</v>
      </c>
      <c r="J5145" s="1">
        <v>45931</v>
      </c>
      <c r="K5145" t="s">
        <v>253</v>
      </c>
      <c r="L5145">
        <v>3</v>
      </c>
      <c r="M5145" t="s">
        <v>429</v>
      </c>
      <c r="N5145" t="s">
        <v>145</v>
      </c>
      <c r="O5145" t="s">
        <v>149</v>
      </c>
      <c r="P5145" t="s">
        <v>161</v>
      </c>
      <c r="Q5145">
        <v>420</v>
      </c>
      <c r="R5145">
        <v>73</v>
      </c>
      <c r="S5145">
        <v>1815</v>
      </c>
      <c r="T5145">
        <v>0</v>
      </c>
      <c r="U5145">
        <v>44</v>
      </c>
      <c r="V5145">
        <v>13</v>
      </c>
      <c r="W5145">
        <v>350</v>
      </c>
      <c r="X5145">
        <v>350</v>
      </c>
      <c r="Y5145">
        <v>0</v>
      </c>
      <c r="Z5145">
        <v>0</v>
      </c>
      <c r="AA5145">
        <v>1395</v>
      </c>
      <c r="AB5145">
        <v>0</v>
      </c>
      <c r="AC5145">
        <v>0</v>
      </c>
      <c r="AD5145">
        <v>13</v>
      </c>
      <c r="AE5145">
        <v>0</v>
      </c>
      <c r="AF5145">
        <v>55</v>
      </c>
      <c r="AG5145">
        <v>2</v>
      </c>
      <c r="AH5145">
        <v>0</v>
      </c>
      <c r="AI5145">
        <v>16</v>
      </c>
      <c r="AJ5145">
        <v>0</v>
      </c>
      <c r="AK5145">
        <v>0</v>
      </c>
      <c r="AL5145">
        <v>0</v>
      </c>
      <c r="AM5145">
        <v>0</v>
      </c>
      <c r="AN5145">
        <v>0</v>
      </c>
      <c r="AO5145">
        <v>46</v>
      </c>
      <c r="AP5145">
        <v>111</v>
      </c>
      <c r="AQ5145">
        <v>46</v>
      </c>
      <c r="AR5145">
        <v>0</v>
      </c>
      <c r="AS5145">
        <v>7</v>
      </c>
      <c r="AT5145">
        <v>2</v>
      </c>
      <c r="AU5145">
        <v>2</v>
      </c>
      <c r="AV5145">
        <v>2</v>
      </c>
      <c r="AW5145">
        <v>0</v>
      </c>
      <c r="AX5145">
        <v>0</v>
      </c>
      <c r="AY5145">
        <v>8</v>
      </c>
      <c r="AZ5145">
        <v>23</v>
      </c>
      <c r="BA5145">
        <v>5</v>
      </c>
      <c r="BB5145">
        <v>0</v>
      </c>
      <c r="BC5145">
        <v>0</v>
      </c>
      <c r="BD5145">
        <v>0</v>
      </c>
      <c r="BE5145">
        <v>0</v>
      </c>
      <c r="BF5145">
        <v>73</v>
      </c>
      <c r="BG5145">
        <v>400</v>
      </c>
      <c r="BH5145">
        <v>0</v>
      </c>
      <c r="BI5145">
        <v>44</v>
      </c>
      <c r="BJ5145" s="2">
        <v>45944</v>
      </c>
      <c r="BK5145">
        <v>0</v>
      </c>
      <c r="BL5145" s="3" t="str">
        <f>VLOOKUP(O5145,DropDownList!$H$1:$I$7,2,FALSE)</f>
        <v>2025/26</v>
      </c>
      <c r="BM5145" s="3" t="str">
        <f t="shared" si="80"/>
        <v>VSUR</v>
      </c>
    </row>
    <row r="5146" spans="1:65" x14ac:dyDescent="0.2">
      <c r="A5146">
        <v>2025</v>
      </c>
      <c r="B5146">
        <v>10</v>
      </c>
      <c r="C5146" t="s">
        <v>231</v>
      </c>
      <c r="D5146" t="s">
        <v>243</v>
      </c>
      <c r="E5146" t="s">
        <v>47</v>
      </c>
      <c r="F5146">
        <v>9751</v>
      </c>
      <c r="G5146" t="s">
        <v>158</v>
      </c>
      <c r="H5146" t="s">
        <v>233</v>
      </c>
      <c r="I5146" t="s">
        <v>234</v>
      </c>
      <c r="J5146" s="1">
        <v>45931</v>
      </c>
      <c r="K5146" t="s">
        <v>253</v>
      </c>
      <c r="L5146">
        <v>3</v>
      </c>
      <c r="M5146" t="s">
        <v>429</v>
      </c>
      <c r="N5146" t="s">
        <v>145</v>
      </c>
      <c r="O5146" t="s">
        <v>149</v>
      </c>
      <c r="P5146" t="s">
        <v>159</v>
      </c>
      <c r="Q5146">
        <v>93578.89</v>
      </c>
      <c r="R5146">
        <v>5</v>
      </c>
      <c r="S5146">
        <v>177578.89</v>
      </c>
      <c r="T5146">
        <v>0</v>
      </c>
      <c r="U5146">
        <v>5</v>
      </c>
      <c r="V5146">
        <v>2</v>
      </c>
      <c r="W5146">
        <v>72486.8</v>
      </c>
      <c r="X5146">
        <v>72486.8</v>
      </c>
      <c r="Y5146">
        <v>0</v>
      </c>
      <c r="Z5146">
        <v>0</v>
      </c>
      <c r="AA5146">
        <v>84000</v>
      </c>
      <c r="AB5146">
        <v>0</v>
      </c>
      <c r="AC5146">
        <v>0</v>
      </c>
      <c r="AD5146">
        <v>2</v>
      </c>
      <c r="AE5146">
        <v>0</v>
      </c>
      <c r="AF5146">
        <v>0</v>
      </c>
      <c r="AG5146">
        <v>1</v>
      </c>
      <c r="AH5146">
        <v>0</v>
      </c>
      <c r="AI5146">
        <v>4</v>
      </c>
      <c r="AJ5146">
        <v>0</v>
      </c>
      <c r="AK5146">
        <v>0</v>
      </c>
      <c r="AL5146">
        <v>0</v>
      </c>
      <c r="AM5146">
        <v>0</v>
      </c>
      <c r="AN5146">
        <v>0</v>
      </c>
      <c r="AO5146">
        <v>0</v>
      </c>
      <c r="AP5146">
        <v>0</v>
      </c>
      <c r="AQ5146">
        <v>0</v>
      </c>
      <c r="AR5146">
        <v>0</v>
      </c>
      <c r="AS5146">
        <v>0</v>
      </c>
      <c r="AT5146">
        <v>0</v>
      </c>
      <c r="AU5146">
        <v>0</v>
      </c>
      <c r="AV5146">
        <v>0</v>
      </c>
      <c r="AW5146">
        <v>0</v>
      </c>
      <c r="AX5146">
        <v>0</v>
      </c>
      <c r="AY5146">
        <v>0</v>
      </c>
      <c r="AZ5146">
        <v>0</v>
      </c>
      <c r="BA5146">
        <v>0</v>
      </c>
      <c r="BB5146">
        <v>0</v>
      </c>
      <c r="BC5146">
        <v>0</v>
      </c>
      <c r="BD5146">
        <v>0</v>
      </c>
      <c r="BE5146">
        <v>0</v>
      </c>
      <c r="BF5146">
        <v>0</v>
      </c>
      <c r="BG5146">
        <v>87578.89</v>
      </c>
      <c r="BH5146">
        <v>0</v>
      </c>
      <c r="BI5146">
        <v>0</v>
      </c>
      <c r="BJ5146" s="2">
        <v>45944</v>
      </c>
      <c r="BK5146">
        <v>0</v>
      </c>
      <c r="BL5146" s="3" t="str">
        <f>VLOOKUP(O5146,DropDownList!$H$1:$I$7,2,FALSE)</f>
        <v>2025/26</v>
      </c>
      <c r="BM5146" s="3" t="str">
        <f t="shared" si="80"/>
        <v>CONF</v>
      </c>
    </row>
    <row r="5147" spans="1:65" x14ac:dyDescent="0.2">
      <c r="A5147">
        <v>2025</v>
      </c>
      <c r="B5147">
        <v>10</v>
      </c>
      <c r="C5147" t="s">
        <v>231</v>
      </c>
      <c r="D5147" t="s">
        <v>243</v>
      </c>
      <c r="E5147" t="s">
        <v>47</v>
      </c>
      <c r="F5147">
        <v>9751</v>
      </c>
      <c r="G5147" t="s">
        <v>158</v>
      </c>
      <c r="H5147" t="s">
        <v>233</v>
      </c>
      <c r="I5147" t="s">
        <v>234</v>
      </c>
      <c r="J5147" s="1">
        <v>45931</v>
      </c>
      <c r="K5147" t="s">
        <v>253</v>
      </c>
      <c r="L5147">
        <v>3</v>
      </c>
      <c r="M5147" t="s">
        <v>429</v>
      </c>
      <c r="N5147" t="s">
        <v>145</v>
      </c>
      <c r="O5147" t="s">
        <v>149</v>
      </c>
      <c r="P5147" t="s">
        <v>160</v>
      </c>
      <c r="Q5147">
        <v>25689.98</v>
      </c>
      <c r="R5147">
        <v>81</v>
      </c>
      <c r="S5147">
        <v>48615</v>
      </c>
      <c r="T5147">
        <v>0</v>
      </c>
      <c r="U5147">
        <v>48</v>
      </c>
      <c r="V5147">
        <v>29</v>
      </c>
      <c r="W5147">
        <v>6795</v>
      </c>
      <c r="X5147">
        <v>19485</v>
      </c>
      <c r="Y5147">
        <v>0</v>
      </c>
      <c r="Z5147">
        <v>0</v>
      </c>
      <c r="AA5147">
        <v>22925.02</v>
      </c>
      <c r="AB5147">
        <v>3600</v>
      </c>
      <c r="AC5147">
        <v>17910.02</v>
      </c>
      <c r="AD5147">
        <v>15</v>
      </c>
      <c r="AE5147">
        <v>14</v>
      </c>
      <c r="AF5147">
        <v>33</v>
      </c>
      <c r="AG5147">
        <v>29</v>
      </c>
      <c r="AH5147">
        <v>0</v>
      </c>
      <c r="AI5147">
        <v>19</v>
      </c>
      <c r="AJ5147">
        <v>0</v>
      </c>
      <c r="AK5147">
        <v>0</v>
      </c>
      <c r="AL5147">
        <v>0</v>
      </c>
      <c r="AM5147">
        <v>0</v>
      </c>
      <c r="AN5147">
        <v>0</v>
      </c>
      <c r="AO5147">
        <v>47</v>
      </c>
      <c r="AP5147">
        <v>114</v>
      </c>
      <c r="AQ5147">
        <v>46</v>
      </c>
      <c r="AR5147">
        <v>0</v>
      </c>
      <c r="AS5147">
        <v>7</v>
      </c>
      <c r="AT5147">
        <v>4</v>
      </c>
      <c r="AU5147">
        <v>2</v>
      </c>
      <c r="AV5147">
        <v>2</v>
      </c>
      <c r="AW5147">
        <v>0</v>
      </c>
      <c r="AX5147">
        <v>0</v>
      </c>
      <c r="AY5147">
        <v>7</v>
      </c>
      <c r="AZ5147">
        <v>24</v>
      </c>
      <c r="BA5147">
        <v>6</v>
      </c>
      <c r="BB5147">
        <v>0</v>
      </c>
      <c r="BC5147">
        <v>0</v>
      </c>
      <c r="BD5147">
        <v>0</v>
      </c>
      <c r="BE5147">
        <v>0</v>
      </c>
      <c r="BF5147">
        <v>81</v>
      </c>
      <c r="BG5147">
        <v>16040</v>
      </c>
      <c r="BH5147">
        <v>0</v>
      </c>
      <c r="BI5147">
        <v>48</v>
      </c>
      <c r="BJ5147" s="2">
        <v>45944</v>
      </c>
      <c r="BK5147">
        <v>0</v>
      </c>
      <c r="BL5147" s="3" t="str">
        <f>VLOOKUP(O5147,DropDownList!$H$1:$I$7,2,FALSE)</f>
        <v>2025/26</v>
      </c>
      <c r="BM5147" s="3" t="str">
        <f t="shared" si="80"/>
        <v>SC COURT</v>
      </c>
    </row>
    <row r="5148" spans="1:65" x14ac:dyDescent="0.2">
      <c r="A5148">
        <v>2025</v>
      </c>
      <c r="B5148">
        <v>10</v>
      </c>
      <c r="C5148" t="s">
        <v>231</v>
      </c>
      <c r="D5148" t="s">
        <v>244</v>
      </c>
      <c r="E5148" t="s">
        <v>48</v>
      </c>
      <c r="F5148">
        <v>9264</v>
      </c>
      <c r="G5148" t="s">
        <v>141</v>
      </c>
      <c r="H5148" t="s">
        <v>237</v>
      </c>
      <c r="I5148" t="s">
        <v>237</v>
      </c>
      <c r="J5148" s="1">
        <v>45931</v>
      </c>
      <c r="K5148" t="s">
        <v>253</v>
      </c>
      <c r="L5148">
        <v>3</v>
      </c>
      <c r="M5148" t="s">
        <v>429</v>
      </c>
      <c r="N5148" t="s">
        <v>145</v>
      </c>
      <c r="O5148" t="s">
        <v>149</v>
      </c>
      <c r="P5148" t="s">
        <v>150</v>
      </c>
      <c r="Q5148">
        <v>7319.29</v>
      </c>
      <c r="R5148">
        <v>64</v>
      </c>
      <c r="S5148">
        <v>10984.97</v>
      </c>
      <c r="T5148">
        <v>1262.08</v>
      </c>
      <c r="U5148">
        <v>39</v>
      </c>
      <c r="V5148">
        <v>38</v>
      </c>
      <c r="W5148">
        <v>4551.84</v>
      </c>
      <c r="X5148">
        <v>7269.29</v>
      </c>
      <c r="Y5148">
        <v>56</v>
      </c>
      <c r="Z5148">
        <v>9722.89</v>
      </c>
      <c r="AA5148">
        <v>2403.6</v>
      </c>
      <c r="AB5148">
        <v>894.6</v>
      </c>
      <c r="AC5148">
        <v>1509</v>
      </c>
      <c r="AD5148">
        <v>34</v>
      </c>
      <c r="AE5148">
        <v>4</v>
      </c>
      <c r="AF5148">
        <v>16</v>
      </c>
      <c r="AG5148">
        <v>4</v>
      </c>
      <c r="AH5148">
        <v>8</v>
      </c>
      <c r="AI5148">
        <v>35</v>
      </c>
      <c r="AJ5148">
        <v>10</v>
      </c>
      <c r="AK5148">
        <v>4</v>
      </c>
      <c r="AL5148">
        <v>3</v>
      </c>
      <c r="AM5148">
        <v>3</v>
      </c>
      <c r="AN5148">
        <v>0</v>
      </c>
      <c r="AO5148">
        <v>45</v>
      </c>
      <c r="AP5148">
        <v>64</v>
      </c>
      <c r="AQ5148">
        <v>44</v>
      </c>
      <c r="AR5148">
        <v>4</v>
      </c>
      <c r="AS5148">
        <v>3</v>
      </c>
      <c r="AT5148">
        <v>0</v>
      </c>
      <c r="AU5148">
        <v>0</v>
      </c>
      <c r="AV5148">
        <v>0</v>
      </c>
      <c r="AW5148">
        <v>0</v>
      </c>
      <c r="AX5148">
        <v>0</v>
      </c>
      <c r="AY5148">
        <v>1</v>
      </c>
      <c r="AZ5148">
        <v>6</v>
      </c>
      <c r="BA5148">
        <v>0</v>
      </c>
      <c r="BB5148">
        <v>0</v>
      </c>
      <c r="BC5148">
        <v>0</v>
      </c>
      <c r="BD5148">
        <v>0</v>
      </c>
      <c r="BE5148">
        <v>0</v>
      </c>
      <c r="BF5148">
        <v>44</v>
      </c>
      <c r="BG5148">
        <v>6591.29</v>
      </c>
      <c r="BH5148">
        <v>1</v>
      </c>
      <c r="BI5148">
        <v>39</v>
      </c>
      <c r="BJ5148" s="2">
        <v>45944</v>
      </c>
      <c r="BK5148">
        <v>0</v>
      </c>
      <c r="BL5148" s="3" t="str">
        <f>VLOOKUP(O5148,DropDownList!$H$1:$I$7,2,FALSE)</f>
        <v>2025/26</v>
      </c>
      <c r="BM5148" s="3" t="str">
        <f t="shared" si="80"/>
        <v>FISCAL FINES</v>
      </c>
    </row>
    <row r="5149" spans="1:65" x14ac:dyDescent="0.2">
      <c r="A5149">
        <v>2025</v>
      </c>
      <c r="B5149">
        <v>10</v>
      </c>
      <c r="C5149" t="s">
        <v>231</v>
      </c>
      <c r="D5149" t="s">
        <v>244</v>
      </c>
      <c r="E5149" t="s">
        <v>48</v>
      </c>
      <c r="F5149">
        <v>9264</v>
      </c>
      <c r="G5149" t="s">
        <v>141</v>
      </c>
      <c r="H5149" t="s">
        <v>237</v>
      </c>
      <c r="I5149" t="s">
        <v>237</v>
      </c>
      <c r="J5149" s="1">
        <v>45931</v>
      </c>
      <c r="K5149" t="s">
        <v>253</v>
      </c>
      <c r="L5149">
        <v>3</v>
      </c>
      <c r="M5149" t="s">
        <v>429</v>
      </c>
      <c r="N5149" t="s">
        <v>145</v>
      </c>
      <c r="O5149" t="s">
        <v>155</v>
      </c>
      <c r="P5149" t="s">
        <v>152</v>
      </c>
      <c r="Q5149">
        <v>0</v>
      </c>
      <c r="R5149">
        <v>5</v>
      </c>
      <c r="S5149">
        <v>200</v>
      </c>
      <c r="T5149">
        <v>160</v>
      </c>
      <c r="U5149">
        <v>0</v>
      </c>
      <c r="V5149">
        <v>0</v>
      </c>
      <c r="W5149">
        <v>0</v>
      </c>
      <c r="X5149">
        <v>0</v>
      </c>
      <c r="Y5149">
        <v>0</v>
      </c>
      <c r="Z5149">
        <v>0</v>
      </c>
      <c r="AA5149">
        <v>40</v>
      </c>
      <c r="AB5149">
        <v>0</v>
      </c>
      <c r="AC5149">
        <v>40</v>
      </c>
      <c r="AD5149">
        <v>0</v>
      </c>
      <c r="AE5149">
        <v>0</v>
      </c>
      <c r="AF5149">
        <v>1</v>
      </c>
      <c r="AG5149">
        <v>0</v>
      </c>
      <c r="AH5149">
        <v>4</v>
      </c>
      <c r="AI5149">
        <v>0</v>
      </c>
      <c r="AJ5149">
        <v>0</v>
      </c>
      <c r="AK5149">
        <v>0</v>
      </c>
      <c r="AL5149">
        <v>0</v>
      </c>
      <c r="AM5149">
        <v>0</v>
      </c>
      <c r="AN5149">
        <v>0</v>
      </c>
      <c r="AO5149">
        <v>0</v>
      </c>
      <c r="AP5149">
        <v>0</v>
      </c>
      <c r="AQ5149">
        <v>0</v>
      </c>
      <c r="AR5149">
        <v>0</v>
      </c>
      <c r="AS5149">
        <v>0</v>
      </c>
      <c r="AT5149">
        <v>0</v>
      </c>
      <c r="AU5149">
        <v>0</v>
      </c>
      <c r="AV5149">
        <v>0</v>
      </c>
      <c r="AW5149">
        <v>0</v>
      </c>
      <c r="AX5149">
        <v>0</v>
      </c>
      <c r="AY5149">
        <v>0</v>
      </c>
      <c r="AZ5149">
        <v>0</v>
      </c>
      <c r="BA5149">
        <v>0</v>
      </c>
      <c r="BB5149">
        <v>0</v>
      </c>
      <c r="BC5149">
        <v>0</v>
      </c>
      <c r="BD5149">
        <v>0</v>
      </c>
      <c r="BE5149">
        <v>0</v>
      </c>
      <c r="BF5149">
        <v>0</v>
      </c>
      <c r="BG5149">
        <v>0</v>
      </c>
      <c r="BH5149">
        <v>0</v>
      </c>
      <c r="BI5149">
        <v>0</v>
      </c>
      <c r="BJ5149" s="2">
        <v>45944</v>
      </c>
      <c r="BK5149">
        <v>0</v>
      </c>
      <c r="BL5149" s="3" t="str">
        <f>VLOOKUP(O5149,DropDownList!$H$1:$I$7,2,FALSE)</f>
        <v>2022/23</v>
      </c>
      <c r="BM5149" s="3" t="str">
        <f t="shared" si="80"/>
        <v>PCOA</v>
      </c>
    </row>
    <row r="5150" spans="1:65" x14ac:dyDescent="0.2">
      <c r="A5150">
        <v>2025</v>
      </c>
      <c r="B5150">
        <v>10</v>
      </c>
      <c r="C5150" t="s">
        <v>231</v>
      </c>
      <c r="D5150" t="s">
        <v>244</v>
      </c>
      <c r="E5150" t="s">
        <v>48</v>
      </c>
      <c r="F5150">
        <v>9264</v>
      </c>
      <c r="G5150" t="s">
        <v>141</v>
      </c>
      <c r="H5150" t="s">
        <v>237</v>
      </c>
      <c r="I5150" t="s">
        <v>237</v>
      </c>
      <c r="J5150" s="1">
        <v>45931</v>
      </c>
      <c r="K5150" t="s">
        <v>253</v>
      </c>
      <c r="L5150">
        <v>3</v>
      </c>
      <c r="M5150" t="s">
        <v>429</v>
      </c>
      <c r="N5150" t="s">
        <v>145</v>
      </c>
      <c r="O5150" t="s">
        <v>147</v>
      </c>
      <c r="P5150" t="s">
        <v>153</v>
      </c>
      <c r="Q5150">
        <v>45</v>
      </c>
      <c r="R5150">
        <v>1</v>
      </c>
      <c r="S5150">
        <v>45</v>
      </c>
      <c r="T5150">
        <v>0</v>
      </c>
      <c r="U5150">
        <v>1</v>
      </c>
      <c r="V5150">
        <v>1</v>
      </c>
      <c r="W5150">
        <v>45</v>
      </c>
      <c r="X5150">
        <v>45</v>
      </c>
      <c r="Y5150">
        <v>0</v>
      </c>
      <c r="Z5150">
        <v>0</v>
      </c>
      <c r="AA5150">
        <v>0</v>
      </c>
      <c r="AB5150">
        <v>0</v>
      </c>
      <c r="AC5150">
        <v>0</v>
      </c>
      <c r="AD5150">
        <v>1</v>
      </c>
      <c r="AE5150">
        <v>0</v>
      </c>
      <c r="AF5150">
        <v>0</v>
      </c>
      <c r="AG5150">
        <v>0</v>
      </c>
      <c r="AH5150">
        <v>0</v>
      </c>
      <c r="AI5150">
        <v>1</v>
      </c>
      <c r="AJ5150">
        <v>0</v>
      </c>
      <c r="AK5150">
        <v>0</v>
      </c>
      <c r="AL5150">
        <v>0</v>
      </c>
      <c r="AM5150">
        <v>0</v>
      </c>
      <c r="AN5150">
        <v>0</v>
      </c>
      <c r="AO5150">
        <v>1</v>
      </c>
      <c r="AP5150">
        <v>1</v>
      </c>
      <c r="AQ5150">
        <v>1</v>
      </c>
      <c r="AR5150">
        <v>0</v>
      </c>
      <c r="AS5150">
        <v>0</v>
      </c>
      <c r="AT5150">
        <v>0</v>
      </c>
      <c r="AU5150">
        <v>0</v>
      </c>
      <c r="AV5150">
        <v>0</v>
      </c>
      <c r="AW5150">
        <v>0</v>
      </c>
      <c r="AX5150">
        <v>0</v>
      </c>
      <c r="AY5150">
        <v>0</v>
      </c>
      <c r="AZ5150">
        <v>0</v>
      </c>
      <c r="BA5150">
        <v>0</v>
      </c>
      <c r="BB5150">
        <v>0</v>
      </c>
      <c r="BC5150">
        <v>0</v>
      </c>
      <c r="BD5150">
        <v>0</v>
      </c>
      <c r="BE5150">
        <v>0</v>
      </c>
      <c r="BF5150">
        <v>1</v>
      </c>
      <c r="BG5150">
        <v>45</v>
      </c>
      <c r="BH5150">
        <v>0</v>
      </c>
      <c r="BI5150">
        <v>1</v>
      </c>
      <c r="BJ5150" s="2">
        <v>45944</v>
      </c>
      <c r="BK5150">
        <v>0</v>
      </c>
      <c r="BL5150" s="3" t="str">
        <f>VLOOKUP(O5150,DropDownList!$H$1:$I$7,2,FALSE)</f>
        <v>2024/25</v>
      </c>
      <c r="BM5150" s="3" t="str">
        <f t="shared" si="80"/>
        <v>PREG</v>
      </c>
    </row>
    <row r="5151" spans="1:65" x14ac:dyDescent="0.2">
      <c r="A5151">
        <v>2025</v>
      </c>
      <c r="B5151">
        <v>10</v>
      </c>
      <c r="C5151" t="s">
        <v>231</v>
      </c>
      <c r="D5151" t="s">
        <v>244</v>
      </c>
      <c r="E5151" t="s">
        <v>48</v>
      </c>
      <c r="F5151">
        <v>9264</v>
      </c>
      <c r="G5151" t="s">
        <v>141</v>
      </c>
      <c r="H5151" t="s">
        <v>237</v>
      </c>
      <c r="I5151" t="s">
        <v>237</v>
      </c>
      <c r="J5151" s="1">
        <v>45931</v>
      </c>
      <c r="K5151" t="s">
        <v>253</v>
      </c>
      <c r="L5151">
        <v>3</v>
      </c>
      <c r="M5151" t="s">
        <v>429</v>
      </c>
      <c r="N5151" t="s">
        <v>145</v>
      </c>
      <c r="O5151" t="s">
        <v>155</v>
      </c>
      <c r="P5151" t="s">
        <v>148</v>
      </c>
      <c r="Q5151">
        <v>120</v>
      </c>
      <c r="R5151">
        <v>4</v>
      </c>
      <c r="S5151">
        <v>240</v>
      </c>
      <c r="T5151">
        <v>0</v>
      </c>
      <c r="U5151">
        <v>2</v>
      </c>
      <c r="V5151">
        <v>0</v>
      </c>
      <c r="W5151">
        <v>0</v>
      </c>
      <c r="X5151">
        <v>0</v>
      </c>
      <c r="Y5151">
        <v>0</v>
      </c>
      <c r="Z5151">
        <v>0</v>
      </c>
      <c r="AA5151">
        <v>120</v>
      </c>
      <c r="AB5151">
        <v>0</v>
      </c>
      <c r="AC5151">
        <v>120</v>
      </c>
      <c r="AD5151">
        <v>0</v>
      </c>
      <c r="AE5151">
        <v>0</v>
      </c>
      <c r="AF5151">
        <v>2</v>
      </c>
      <c r="AG5151">
        <v>0</v>
      </c>
      <c r="AH5151">
        <v>0</v>
      </c>
      <c r="AI5151">
        <v>2</v>
      </c>
      <c r="AJ5151">
        <v>0</v>
      </c>
      <c r="AK5151">
        <v>0</v>
      </c>
      <c r="AL5151">
        <v>0</v>
      </c>
      <c r="AM5151">
        <v>0</v>
      </c>
      <c r="AN5151">
        <v>0</v>
      </c>
      <c r="AO5151">
        <v>3</v>
      </c>
      <c r="AP5151">
        <v>19</v>
      </c>
      <c r="AQ5151">
        <v>3</v>
      </c>
      <c r="AR5151">
        <v>1</v>
      </c>
      <c r="AS5151">
        <v>3</v>
      </c>
      <c r="AT5151">
        <v>1</v>
      </c>
      <c r="AU5151">
        <v>0</v>
      </c>
      <c r="AV5151">
        <v>0</v>
      </c>
      <c r="AW5151">
        <v>0</v>
      </c>
      <c r="AX5151">
        <v>0</v>
      </c>
      <c r="AY5151">
        <v>4</v>
      </c>
      <c r="AZ5151">
        <v>5</v>
      </c>
      <c r="BA5151">
        <v>2</v>
      </c>
      <c r="BB5151">
        <v>0</v>
      </c>
      <c r="BC5151">
        <v>0</v>
      </c>
      <c r="BD5151">
        <v>0</v>
      </c>
      <c r="BE5151">
        <v>0</v>
      </c>
      <c r="BF5151">
        <v>3</v>
      </c>
      <c r="BG5151">
        <v>120</v>
      </c>
      <c r="BH5151">
        <v>0</v>
      </c>
      <c r="BI5151">
        <v>2</v>
      </c>
      <c r="BJ5151" s="2">
        <v>45944</v>
      </c>
      <c r="BK5151">
        <v>0</v>
      </c>
      <c r="BL5151" s="3" t="str">
        <f>VLOOKUP(O5151,DropDownList!$H$1:$I$7,2,FALSE)</f>
        <v>2022/23</v>
      </c>
      <c r="BM5151" s="3" t="str">
        <f t="shared" si="80"/>
        <v>PRAS</v>
      </c>
    </row>
    <row r="5152" spans="1:65" x14ac:dyDescent="0.2">
      <c r="A5152">
        <v>2025</v>
      </c>
      <c r="B5152">
        <v>10</v>
      </c>
      <c r="C5152" t="s">
        <v>231</v>
      </c>
      <c r="D5152" t="s">
        <v>244</v>
      </c>
      <c r="E5152" t="s">
        <v>48</v>
      </c>
      <c r="F5152">
        <v>9264</v>
      </c>
      <c r="G5152" t="s">
        <v>141</v>
      </c>
      <c r="H5152" t="s">
        <v>237</v>
      </c>
      <c r="I5152" t="s">
        <v>237</v>
      </c>
      <c r="J5152" s="1">
        <v>45931</v>
      </c>
      <c r="K5152" t="s">
        <v>253</v>
      </c>
      <c r="L5152">
        <v>3</v>
      </c>
      <c r="M5152" t="s">
        <v>429</v>
      </c>
      <c r="N5152" t="s">
        <v>145</v>
      </c>
      <c r="O5152" t="s">
        <v>147</v>
      </c>
      <c r="P5152" t="s">
        <v>146</v>
      </c>
      <c r="Q5152">
        <v>440</v>
      </c>
      <c r="R5152">
        <v>177</v>
      </c>
      <c r="S5152">
        <v>2520</v>
      </c>
      <c r="T5152">
        <v>40</v>
      </c>
      <c r="U5152">
        <v>72</v>
      </c>
      <c r="V5152">
        <v>20</v>
      </c>
      <c r="W5152">
        <v>310</v>
      </c>
      <c r="X5152">
        <v>310</v>
      </c>
      <c r="Y5152">
        <v>0</v>
      </c>
      <c r="Z5152">
        <v>0</v>
      </c>
      <c r="AA5152">
        <v>2040</v>
      </c>
      <c r="AB5152">
        <v>0</v>
      </c>
      <c r="AC5152">
        <v>0</v>
      </c>
      <c r="AD5152">
        <v>20</v>
      </c>
      <c r="AE5152">
        <v>0</v>
      </c>
      <c r="AF5152">
        <v>143</v>
      </c>
      <c r="AG5152">
        <v>0</v>
      </c>
      <c r="AH5152">
        <v>3</v>
      </c>
      <c r="AI5152">
        <v>31</v>
      </c>
      <c r="AJ5152">
        <v>0</v>
      </c>
      <c r="AK5152">
        <v>0</v>
      </c>
      <c r="AL5152">
        <v>0</v>
      </c>
      <c r="AM5152">
        <v>0</v>
      </c>
      <c r="AN5152">
        <v>0</v>
      </c>
      <c r="AO5152">
        <v>116</v>
      </c>
      <c r="AP5152">
        <v>383</v>
      </c>
      <c r="AQ5152">
        <v>118</v>
      </c>
      <c r="AR5152">
        <v>0</v>
      </c>
      <c r="AS5152">
        <v>59</v>
      </c>
      <c r="AT5152">
        <v>0</v>
      </c>
      <c r="AU5152">
        <v>2</v>
      </c>
      <c r="AV5152">
        <v>1</v>
      </c>
      <c r="AW5152">
        <v>0</v>
      </c>
      <c r="AX5152">
        <v>0</v>
      </c>
      <c r="AY5152">
        <v>46</v>
      </c>
      <c r="AZ5152">
        <v>91</v>
      </c>
      <c r="BA5152">
        <v>42</v>
      </c>
      <c r="BB5152">
        <v>6</v>
      </c>
      <c r="BC5152">
        <v>0</v>
      </c>
      <c r="BD5152">
        <v>0</v>
      </c>
      <c r="BE5152">
        <v>0</v>
      </c>
      <c r="BF5152">
        <v>177</v>
      </c>
      <c r="BG5152">
        <v>440</v>
      </c>
      <c r="BH5152">
        <v>0</v>
      </c>
      <c r="BI5152">
        <v>72</v>
      </c>
      <c r="BJ5152" s="2">
        <v>45944</v>
      </c>
      <c r="BK5152">
        <v>0</v>
      </c>
      <c r="BL5152" s="3" t="str">
        <f>VLOOKUP(O5152,DropDownList!$H$1:$I$7,2,FALSE)</f>
        <v>2024/25</v>
      </c>
      <c r="BM5152" s="3" t="str">
        <f t="shared" si="80"/>
        <v>VSUR</v>
      </c>
    </row>
    <row r="5153" spans="1:65" x14ac:dyDescent="0.2">
      <c r="A5153">
        <v>2025</v>
      </c>
      <c r="B5153">
        <v>10</v>
      </c>
      <c r="C5153" t="s">
        <v>231</v>
      </c>
      <c r="D5153" t="s">
        <v>244</v>
      </c>
      <c r="E5153" t="s">
        <v>48</v>
      </c>
      <c r="F5153">
        <v>9264</v>
      </c>
      <c r="G5153" t="s">
        <v>141</v>
      </c>
      <c r="H5153" t="s">
        <v>237</v>
      </c>
      <c r="I5153" t="s">
        <v>237</v>
      </c>
      <c r="J5153" s="1">
        <v>45931</v>
      </c>
      <c r="K5153" t="s">
        <v>253</v>
      </c>
      <c r="L5153">
        <v>3</v>
      </c>
      <c r="M5153" t="s">
        <v>429</v>
      </c>
      <c r="N5153" t="s">
        <v>145</v>
      </c>
      <c r="O5153" t="s">
        <v>156</v>
      </c>
      <c r="P5153" t="s">
        <v>150</v>
      </c>
      <c r="Q5153">
        <v>22852.71</v>
      </c>
      <c r="R5153">
        <v>296</v>
      </c>
      <c r="S5153">
        <v>53424.959999999999</v>
      </c>
      <c r="T5153">
        <v>6505.43</v>
      </c>
      <c r="U5153">
        <v>124</v>
      </c>
      <c r="V5153">
        <v>87</v>
      </c>
      <c r="W5153">
        <v>18245.2</v>
      </c>
      <c r="X5153">
        <v>18302.259999999998</v>
      </c>
      <c r="Y5153">
        <v>260</v>
      </c>
      <c r="Z5153">
        <v>46919.53</v>
      </c>
      <c r="AA5153">
        <v>24066.82</v>
      </c>
      <c r="AB5153">
        <v>9219.77</v>
      </c>
      <c r="AC5153">
        <v>14847.05</v>
      </c>
      <c r="AD5153">
        <v>77</v>
      </c>
      <c r="AE5153">
        <v>10</v>
      </c>
      <c r="AF5153">
        <v>135</v>
      </c>
      <c r="AG5153">
        <v>36</v>
      </c>
      <c r="AH5153">
        <v>36</v>
      </c>
      <c r="AI5153">
        <v>88</v>
      </c>
      <c r="AJ5153">
        <v>44</v>
      </c>
      <c r="AK5153">
        <v>24</v>
      </c>
      <c r="AL5153">
        <v>10</v>
      </c>
      <c r="AM5153">
        <v>15</v>
      </c>
      <c r="AN5153">
        <v>0</v>
      </c>
      <c r="AO5153">
        <v>216</v>
      </c>
      <c r="AP5153">
        <v>889</v>
      </c>
      <c r="AQ5153">
        <v>231</v>
      </c>
      <c r="AR5153">
        <v>18</v>
      </c>
      <c r="AS5153">
        <v>157</v>
      </c>
      <c r="AT5153">
        <v>3</v>
      </c>
      <c r="AU5153">
        <v>0</v>
      </c>
      <c r="AV5153">
        <v>0</v>
      </c>
      <c r="AW5153">
        <v>0</v>
      </c>
      <c r="AX5153">
        <v>0</v>
      </c>
      <c r="AY5153">
        <v>93</v>
      </c>
      <c r="AZ5153">
        <v>215</v>
      </c>
      <c r="BA5153">
        <v>132</v>
      </c>
      <c r="BB5153">
        <v>6</v>
      </c>
      <c r="BC5153">
        <v>3</v>
      </c>
      <c r="BD5153">
        <v>0</v>
      </c>
      <c r="BE5153">
        <v>0</v>
      </c>
      <c r="BF5153">
        <v>211</v>
      </c>
      <c r="BG5153">
        <v>18253.580000000002</v>
      </c>
      <c r="BH5153">
        <v>1</v>
      </c>
      <c r="BI5153">
        <v>124</v>
      </c>
      <c r="BJ5153" s="2">
        <v>45944</v>
      </c>
      <c r="BK5153">
        <v>0</v>
      </c>
      <c r="BL5153" s="3" t="str">
        <f>VLOOKUP(O5153,DropDownList!$H$1:$I$7,2,FALSE)</f>
        <v>2023/24</v>
      </c>
      <c r="BM5153" s="3" t="str">
        <f t="shared" si="80"/>
        <v>FISCAL FINES</v>
      </c>
    </row>
    <row r="5154" spans="1:65" x14ac:dyDescent="0.2">
      <c r="A5154">
        <v>2025</v>
      </c>
      <c r="B5154">
        <v>10</v>
      </c>
      <c r="C5154" t="s">
        <v>231</v>
      </c>
      <c r="D5154" t="s">
        <v>244</v>
      </c>
      <c r="E5154" t="s">
        <v>48</v>
      </c>
      <c r="F5154">
        <v>9264</v>
      </c>
      <c r="G5154" t="s">
        <v>141</v>
      </c>
      <c r="H5154" t="s">
        <v>237</v>
      </c>
      <c r="I5154" t="s">
        <v>237</v>
      </c>
      <c r="J5154" s="1">
        <v>45931</v>
      </c>
      <c r="K5154" t="s">
        <v>253</v>
      </c>
      <c r="L5154">
        <v>3</v>
      </c>
      <c r="M5154" t="s">
        <v>429</v>
      </c>
      <c r="N5154" t="s">
        <v>145</v>
      </c>
      <c r="O5154" t="s">
        <v>155</v>
      </c>
      <c r="P5154" t="s">
        <v>146</v>
      </c>
      <c r="Q5154">
        <v>534.22</v>
      </c>
      <c r="R5154">
        <v>388</v>
      </c>
      <c r="S5154">
        <v>5630</v>
      </c>
      <c r="T5154">
        <v>20</v>
      </c>
      <c r="U5154">
        <v>90</v>
      </c>
      <c r="V5154">
        <v>25</v>
      </c>
      <c r="W5154">
        <v>420</v>
      </c>
      <c r="X5154">
        <v>420</v>
      </c>
      <c r="Y5154">
        <v>0</v>
      </c>
      <c r="Z5154">
        <v>0</v>
      </c>
      <c r="AA5154">
        <v>5075.78</v>
      </c>
      <c r="AB5154">
        <v>0</v>
      </c>
      <c r="AC5154">
        <v>0</v>
      </c>
      <c r="AD5154">
        <v>25</v>
      </c>
      <c r="AE5154">
        <v>0</v>
      </c>
      <c r="AF5154">
        <v>353</v>
      </c>
      <c r="AG5154">
        <v>2</v>
      </c>
      <c r="AH5154">
        <v>1</v>
      </c>
      <c r="AI5154">
        <v>32</v>
      </c>
      <c r="AJ5154">
        <v>0</v>
      </c>
      <c r="AK5154">
        <v>0</v>
      </c>
      <c r="AL5154">
        <v>0</v>
      </c>
      <c r="AM5154">
        <v>0</v>
      </c>
      <c r="AN5154">
        <v>0</v>
      </c>
      <c r="AO5154">
        <v>251</v>
      </c>
      <c r="AP5154">
        <v>1150</v>
      </c>
      <c r="AQ5154">
        <v>263</v>
      </c>
      <c r="AR5154">
        <v>0</v>
      </c>
      <c r="AS5154">
        <v>166</v>
      </c>
      <c r="AT5154">
        <v>42</v>
      </c>
      <c r="AU5154">
        <v>13</v>
      </c>
      <c r="AV5154">
        <v>7</v>
      </c>
      <c r="AW5154">
        <v>0</v>
      </c>
      <c r="AX5154">
        <v>0</v>
      </c>
      <c r="AY5154">
        <v>129</v>
      </c>
      <c r="AZ5154">
        <v>230</v>
      </c>
      <c r="BA5154">
        <v>147</v>
      </c>
      <c r="BB5154">
        <v>57</v>
      </c>
      <c r="BC5154">
        <v>24</v>
      </c>
      <c r="BD5154">
        <v>6</v>
      </c>
      <c r="BE5154">
        <v>1</v>
      </c>
      <c r="BF5154">
        <v>388</v>
      </c>
      <c r="BG5154">
        <v>510</v>
      </c>
      <c r="BH5154">
        <v>0</v>
      </c>
      <c r="BI5154">
        <v>89</v>
      </c>
      <c r="BJ5154" s="2">
        <v>45944</v>
      </c>
      <c r="BK5154">
        <v>0</v>
      </c>
      <c r="BL5154" s="3" t="str">
        <f>VLOOKUP(O5154,DropDownList!$H$1:$I$7,2,FALSE)</f>
        <v>2022/23</v>
      </c>
      <c r="BM5154" s="3" t="str">
        <f t="shared" si="80"/>
        <v>VSUR</v>
      </c>
    </row>
    <row r="5155" spans="1:65" x14ac:dyDescent="0.2">
      <c r="A5155">
        <v>2025</v>
      </c>
      <c r="B5155">
        <v>10</v>
      </c>
      <c r="C5155" t="s">
        <v>231</v>
      </c>
      <c r="D5155" t="s">
        <v>244</v>
      </c>
      <c r="E5155" t="s">
        <v>48</v>
      </c>
      <c r="F5155">
        <v>9264</v>
      </c>
      <c r="G5155" t="s">
        <v>141</v>
      </c>
      <c r="H5155" t="s">
        <v>237</v>
      </c>
      <c r="I5155" t="s">
        <v>237</v>
      </c>
      <c r="J5155" s="1">
        <v>45931</v>
      </c>
      <c r="K5155" t="s">
        <v>253</v>
      </c>
      <c r="L5155">
        <v>3</v>
      </c>
      <c r="M5155" t="s">
        <v>429</v>
      </c>
      <c r="N5155" t="s">
        <v>145</v>
      </c>
      <c r="O5155" t="s">
        <v>156</v>
      </c>
      <c r="P5155" t="s">
        <v>154</v>
      </c>
      <c r="Q5155">
        <v>8979.86</v>
      </c>
      <c r="R5155">
        <v>135</v>
      </c>
      <c r="S5155">
        <v>35303.480000000003</v>
      </c>
      <c r="T5155">
        <v>1025</v>
      </c>
      <c r="U5155">
        <v>41</v>
      </c>
      <c r="V5155">
        <v>15</v>
      </c>
      <c r="W5155">
        <v>4206.68</v>
      </c>
      <c r="X5155">
        <v>4206.68</v>
      </c>
      <c r="Y5155">
        <v>0</v>
      </c>
      <c r="Z5155">
        <v>0</v>
      </c>
      <c r="AA5155">
        <v>25298.62</v>
      </c>
      <c r="AB5155">
        <v>1225.49</v>
      </c>
      <c r="AC5155">
        <v>22463.96</v>
      </c>
      <c r="AD5155">
        <v>10</v>
      </c>
      <c r="AE5155">
        <v>5</v>
      </c>
      <c r="AF5155">
        <v>91</v>
      </c>
      <c r="AG5155">
        <v>24</v>
      </c>
      <c r="AH5155">
        <v>2</v>
      </c>
      <c r="AI5155">
        <v>17</v>
      </c>
      <c r="AJ5155">
        <v>0</v>
      </c>
      <c r="AK5155">
        <v>0</v>
      </c>
      <c r="AL5155">
        <v>0</v>
      </c>
      <c r="AM5155">
        <v>0</v>
      </c>
      <c r="AN5155">
        <v>0</v>
      </c>
      <c r="AO5155">
        <v>88</v>
      </c>
      <c r="AP5155">
        <v>302</v>
      </c>
      <c r="AQ5155">
        <v>88</v>
      </c>
      <c r="AR5155">
        <v>0</v>
      </c>
      <c r="AS5155">
        <v>38</v>
      </c>
      <c r="AT5155">
        <v>0</v>
      </c>
      <c r="AU5155">
        <v>3</v>
      </c>
      <c r="AV5155">
        <v>1</v>
      </c>
      <c r="AW5155">
        <v>0</v>
      </c>
      <c r="AX5155">
        <v>0</v>
      </c>
      <c r="AY5155">
        <v>35</v>
      </c>
      <c r="AZ5155">
        <v>73</v>
      </c>
      <c r="BA5155">
        <v>40</v>
      </c>
      <c r="BB5155">
        <v>8</v>
      </c>
      <c r="BC5155">
        <v>1</v>
      </c>
      <c r="BD5155">
        <v>0</v>
      </c>
      <c r="BE5155">
        <v>0</v>
      </c>
      <c r="BF5155">
        <v>135</v>
      </c>
      <c r="BG5155">
        <v>4981.68</v>
      </c>
      <c r="BH5155">
        <v>1</v>
      </c>
      <c r="BI5155">
        <v>40</v>
      </c>
      <c r="BJ5155" s="2">
        <v>45944</v>
      </c>
      <c r="BK5155">
        <v>0</v>
      </c>
      <c r="BL5155" s="3" t="str">
        <f>VLOOKUP(O5155,DropDownList!$H$1:$I$7,2,FALSE)</f>
        <v>2023/24</v>
      </c>
      <c r="BM5155" s="3" t="str">
        <f t="shared" si="80"/>
        <v>JP COURT</v>
      </c>
    </row>
    <row r="5156" spans="1:65" x14ac:dyDescent="0.2">
      <c r="A5156">
        <v>2025</v>
      </c>
      <c r="B5156">
        <v>10</v>
      </c>
      <c r="C5156" t="s">
        <v>231</v>
      </c>
      <c r="D5156" t="s">
        <v>244</v>
      </c>
      <c r="E5156" t="s">
        <v>48</v>
      </c>
      <c r="F5156">
        <v>9264</v>
      </c>
      <c r="G5156" t="s">
        <v>141</v>
      </c>
      <c r="H5156" t="s">
        <v>237</v>
      </c>
      <c r="I5156" t="s">
        <v>237</v>
      </c>
      <c r="J5156" s="1">
        <v>45931</v>
      </c>
      <c r="K5156" t="s">
        <v>253</v>
      </c>
      <c r="L5156">
        <v>3</v>
      </c>
      <c r="M5156" t="s">
        <v>429</v>
      </c>
      <c r="N5156" t="s">
        <v>145</v>
      </c>
      <c r="O5156" t="s">
        <v>156</v>
      </c>
      <c r="P5156" t="s">
        <v>148</v>
      </c>
      <c r="Q5156">
        <v>0</v>
      </c>
      <c r="R5156">
        <v>5</v>
      </c>
      <c r="S5156">
        <v>300</v>
      </c>
      <c r="T5156">
        <v>60</v>
      </c>
      <c r="U5156">
        <v>0</v>
      </c>
      <c r="V5156">
        <v>0</v>
      </c>
      <c r="W5156">
        <v>0</v>
      </c>
      <c r="X5156">
        <v>0</v>
      </c>
      <c r="Y5156">
        <v>0</v>
      </c>
      <c r="Z5156">
        <v>0</v>
      </c>
      <c r="AA5156">
        <v>240</v>
      </c>
      <c r="AB5156">
        <v>0</v>
      </c>
      <c r="AC5156">
        <v>240</v>
      </c>
      <c r="AD5156">
        <v>0</v>
      </c>
      <c r="AE5156">
        <v>0</v>
      </c>
      <c r="AF5156">
        <v>4</v>
      </c>
      <c r="AG5156">
        <v>0</v>
      </c>
      <c r="AH5156">
        <v>1</v>
      </c>
      <c r="AI5156">
        <v>0</v>
      </c>
      <c r="AJ5156">
        <v>0</v>
      </c>
      <c r="AK5156">
        <v>0</v>
      </c>
      <c r="AL5156">
        <v>0</v>
      </c>
      <c r="AM5156">
        <v>0</v>
      </c>
      <c r="AN5156">
        <v>0</v>
      </c>
      <c r="AO5156">
        <v>3</v>
      </c>
      <c r="AP5156">
        <v>15</v>
      </c>
      <c r="AQ5156">
        <v>3</v>
      </c>
      <c r="AR5156">
        <v>1</v>
      </c>
      <c r="AS5156">
        <v>2</v>
      </c>
      <c r="AT5156">
        <v>0</v>
      </c>
      <c r="AU5156">
        <v>0</v>
      </c>
      <c r="AV5156">
        <v>0</v>
      </c>
      <c r="AW5156">
        <v>0</v>
      </c>
      <c r="AX5156">
        <v>0</v>
      </c>
      <c r="AY5156">
        <v>2</v>
      </c>
      <c r="AZ5156">
        <v>4</v>
      </c>
      <c r="BA5156">
        <v>3</v>
      </c>
      <c r="BB5156">
        <v>0</v>
      </c>
      <c r="BC5156">
        <v>0</v>
      </c>
      <c r="BD5156">
        <v>0</v>
      </c>
      <c r="BE5156">
        <v>0</v>
      </c>
      <c r="BF5156">
        <v>3</v>
      </c>
      <c r="BG5156">
        <v>0</v>
      </c>
      <c r="BH5156">
        <v>0</v>
      </c>
      <c r="BI5156">
        <v>0</v>
      </c>
      <c r="BJ5156" s="2">
        <v>45944</v>
      </c>
      <c r="BK5156">
        <v>0</v>
      </c>
      <c r="BL5156" s="3" t="str">
        <f>VLOOKUP(O5156,DropDownList!$H$1:$I$7,2,FALSE)</f>
        <v>2023/24</v>
      </c>
      <c r="BM5156" s="3" t="str">
        <f t="shared" si="80"/>
        <v>PRAS</v>
      </c>
    </row>
    <row r="5157" spans="1:65" x14ac:dyDescent="0.2">
      <c r="A5157">
        <v>2025</v>
      </c>
      <c r="B5157">
        <v>10</v>
      </c>
      <c r="C5157" t="s">
        <v>231</v>
      </c>
      <c r="D5157" t="s">
        <v>244</v>
      </c>
      <c r="E5157" t="s">
        <v>48</v>
      </c>
      <c r="F5157">
        <v>9264</v>
      </c>
      <c r="G5157" t="s">
        <v>141</v>
      </c>
      <c r="H5157" t="s">
        <v>237</v>
      </c>
      <c r="I5157" t="s">
        <v>237</v>
      </c>
      <c r="J5157" s="1">
        <v>45931</v>
      </c>
      <c r="K5157" t="s">
        <v>253</v>
      </c>
      <c r="L5157">
        <v>3</v>
      </c>
      <c r="M5157" t="s">
        <v>429</v>
      </c>
      <c r="N5157" t="s">
        <v>145</v>
      </c>
      <c r="O5157" t="s">
        <v>156</v>
      </c>
      <c r="P5157" t="s">
        <v>152</v>
      </c>
      <c r="Q5157">
        <v>0</v>
      </c>
      <c r="R5157">
        <v>13</v>
      </c>
      <c r="S5157">
        <v>520</v>
      </c>
      <c r="T5157">
        <v>200</v>
      </c>
      <c r="U5157">
        <v>0</v>
      </c>
      <c r="V5157">
        <v>0</v>
      </c>
      <c r="W5157">
        <v>0</v>
      </c>
      <c r="X5157">
        <v>0</v>
      </c>
      <c r="Y5157">
        <v>0</v>
      </c>
      <c r="Z5157">
        <v>0</v>
      </c>
      <c r="AA5157">
        <v>320</v>
      </c>
      <c r="AB5157">
        <v>0</v>
      </c>
      <c r="AC5157">
        <v>320</v>
      </c>
      <c r="AD5157">
        <v>0</v>
      </c>
      <c r="AE5157">
        <v>0</v>
      </c>
      <c r="AF5157">
        <v>8</v>
      </c>
      <c r="AG5157">
        <v>0</v>
      </c>
      <c r="AH5157">
        <v>5</v>
      </c>
      <c r="AI5157">
        <v>0</v>
      </c>
      <c r="AJ5157">
        <v>0</v>
      </c>
      <c r="AK5157">
        <v>0</v>
      </c>
      <c r="AL5157">
        <v>0</v>
      </c>
      <c r="AM5157">
        <v>0</v>
      </c>
      <c r="AN5157">
        <v>0</v>
      </c>
      <c r="AO5157">
        <v>0</v>
      </c>
      <c r="AP5157">
        <v>0</v>
      </c>
      <c r="AQ5157">
        <v>0</v>
      </c>
      <c r="AR5157">
        <v>0</v>
      </c>
      <c r="AS5157">
        <v>0</v>
      </c>
      <c r="AT5157">
        <v>0</v>
      </c>
      <c r="AU5157">
        <v>0</v>
      </c>
      <c r="AV5157">
        <v>0</v>
      </c>
      <c r="AW5157">
        <v>0</v>
      </c>
      <c r="AX5157">
        <v>0</v>
      </c>
      <c r="AY5157">
        <v>0</v>
      </c>
      <c r="AZ5157">
        <v>0</v>
      </c>
      <c r="BA5157">
        <v>0</v>
      </c>
      <c r="BB5157">
        <v>0</v>
      </c>
      <c r="BC5157">
        <v>0</v>
      </c>
      <c r="BD5157">
        <v>0</v>
      </c>
      <c r="BE5157">
        <v>0</v>
      </c>
      <c r="BF5157">
        <v>0</v>
      </c>
      <c r="BG5157">
        <v>0</v>
      </c>
      <c r="BH5157">
        <v>0</v>
      </c>
      <c r="BI5157">
        <v>0</v>
      </c>
      <c r="BJ5157" s="2">
        <v>45944</v>
      </c>
      <c r="BK5157">
        <v>0</v>
      </c>
      <c r="BL5157" s="3" t="str">
        <f>VLOOKUP(O5157,DropDownList!$H$1:$I$7,2,FALSE)</f>
        <v>2023/24</v>
      </c>
      <c r="BM5157" s="3" t="str">
        <f t="shared" si="80"/>
        <v>PCOA</v>
      </c>
    </row>
    <row r="5158" spans="1:65" x14ac:dyDescent="0.2">
      <c r="A5158">
        <v>2025</v>
      </c>
      <c r="B5158">
        <v>10</v>
      </c>
      <c r="C5158" t="s">
        <v>231</v>
      </c>
      <c r="D5158" t="s">
        <v>244</v>
      </c>
      <c r="E5158" t="s">
        <v>48</v>
      </c>
      <c r="F5158">
        <v>9264</v>
      </c>
      <c r="G5158" t="s">
        <v>141</v>
      </c>
      <c r="H5158" t="s">
        <v>237</v>
      </c>
      <c r="I5158" t="s">
        <v>237</v>
      </c>
      <c r="J5158" s="1">
        <v>45931</v>
      </c>
      <c r="K5158" t="s">
        <v>253</v>
      </c>
      <c r="L5158">
        <v>3</v>
      </c>
      <c r="M5158" t="s">
        <v>429</v>
      </c>
      <c r="N5158" t="s">
        <v>145</v>
      </c>
      <c r="O5158" t="s">
        <v>149</v>
      </c>
      <c r="P5158" t="s">
        <v>154</v>
      </c>
      <c r="Q5158">
        <v>4515</v>
      </c>
      <c r="R5158">
        <v>43</v>
      </c>
      <c r="S5158">
        <v>9335</v>
      </c>
      <c r="T5158">
        <v>0</v>
      </c>
      <c r="U5158">
        <v>20</v>
      </c>
      <c r="V5158">
        <v>16</v>
      </c>
      <c r="W5158">
        <v>2565</v>
      </c>
      <c r="X5158">
        <v>3815</v>
      </c>
      <c r="Y5158">
        <v>0</v>
      </c>
      <c r="Z5158">
        <v>0</v>
      </c>
      <c r="AA5158">
        <v>4820</v>
      </c>
      <c r="AB5158">
        <v>0</v>
      </c>
      <c r="AC5158">
        <v>4410</v>
      </c>
      <c r="AD5158">
        <v>9</v>
      </c>
      <c r="AE5158">
        <v>7</v>
      </c>
      <c r="AF5158">
        <v>23</v>
      </c>
      <c r="AG5158">
        <v>10</v>
      </c>
      <c r="AH5158">
        <v>0</v>
      </c>
      <c r="AI5158">
        <v>10</v>
      </c>
      <c r="AJ5158">
        <v>0</v>
      </c>
      <c r="AK5158">
        <v>0</v>
      </c>
      <c r="AL5158">
        <v>0</v>
      </c>
      <c r="AM5158">
        <v>0</v>
      </c>
      <c r="AN5158">
        <v>0</v>
      </c>
      <c r="AO5158">
        <v>24</v>
      </c>
      <c r="AP5158">
        <v>33</v>
      </c>
      <c r="AQ5158">
        <v>24</v>
      </c>
      <c r="AR5158">
        <v>0</v>
      </c>
      <c r="AS5158">
        <v>1</v>
      </c>
      <c r="AT5158">
        <v>0</v>
      </c>
      <c r="AU5158">
        <v>0</v>
      </c>
      <c r="AV5158">
        <v>0</v>
      </c>
      <c r="AW5158">
        <v>0</v>
      </c>
      <c r="AX5158">
        <v>0</v>
      </c>
      <c r="AY5158">
        <v>0</v>
      </c>
      <c r="AZ5158">
        <v>3</v>
      </c>
      <c r="BA5158">
        <v>0</v>
      </c>
      <c r="BB5158">
        <v>0</v>
      </c>
      <c r="BC5158">
        <v>0</v>
      </c>
      <c r="BD5158">
        <v>0</v>
      </c>
      <c r="BE5158">
        <v>0</v>
      </c>
      <c r="BF5158">
        <v>43</v>
      </c>
      <c r="BG5158">
        <v>2855</v>
      </c>
      <c r="BH5158">
        <v>0</v>
      </c>
      <c r="BI5158">
        <v>20</v>
      </c>
      <c r="BJ5158" s="2">
        <v>45944</v>
      </c>
      <c r="BK5158">
        <v>0</v>
      </c>
      <c r="BL5158" s="3" t="str">
        <f>VLOOKUP(O5158,DropDownList!$H$1:$I$7,2,FALSE)</f>
        <v>2025/26</v>
      </c>
      <c r="BM5158" s="3" t="str">
        <f t="shared" ref="BM5158:BM5221" si="81">IF(RIGHT(P5158,4)="VSUR","VSUR",IF(RIGHT(P5158,4)="CONF","CONF",P5158))</f>
        <v>JP COURT</v>
      </c>
    </row>
    <row r="5159" spans="1:65" x14ac:dyDescent="0.2">
      <c r="A5159">
        <v>2025</v>
      </c>
      <c r="B5159">
        <v>10</v>
      </c>
      <c r="C5159" t="s">
        <v>231</v>
      </c>
      <c r="D5159" t="s">
        <v>244</v>
      </c>
      <c r="E5159" t="s">
        <v>48</v>
      </c>
      <c r="F5159">
        <v>9264</v>
      </c>
      <c r="G5159" t="s">
        <v>141</v>
      </c>
      <c r="H5159" t="s">
        <v>237</v>
      </c>
      <c r="I5159" t="s">
        <v>237</v>
      </c>
      <c r="J5159" s="1">
        <v>45931</v>
      </c>
      <c r="K5159" t="s">
        <v>253</v>
      </c>
      <c r="L5159">
        <v>3</v>
      </c>
      <c r="M5159" t="s">
        <v>429</v>
      </c>
      <c r="N5159" t="s">
        <v>145</v>
      </c>
      <c r="O5159" t="s">
        <v>149</v>
      </c>
      <c r="P5159" t="s">
        <v>152</v>
      </c>
      <c r="Q5159">
        <v>0</v>
      </c>
      <c r="R5159">
        <v>2</v>
      </c>
      <c r="S5159">
        <v>80</v>
      </c>
      <c r="T5159">
        <v>40</v>
      </c>
      <c r="U5159">
        <v>0</v>
      </c>
      <c r="V5159">
        <v>0</v>
      </c>
      <c r="W5159">
        <v>0</v>
      </c>
      <c r="X5159">
        <v>0</v>
      </c>
      <c r="Y5159">
        <v>0</v>
      </c>
      <c r="Z5159">
        <v>0</v>
      </c>
      <c r="AA5159">
        <v>40</v>
      </c>
      <c r="AB5159">
        <v>0</v>
      </c>
      <c r="AC5159">
        <v>40</v>
      </c>
      <c r="AD5159">
        <v>0</v>
      </c>
      <c r="AE5159">
        <v>0</v>
      </c>
      <c r="AF5159">
        <v>1</v>
      </c>
      <c r="AG5159">
        <v>0</v>
      </c>
      <c r="AH5159">
        <v>1</v>
      </c>
      <c r="AI5159">
        <v>0</v>
      </c>
      <c r="AJ5159">
        <v>0</v>
      </c>
      <c r="AK5159">
        <v>0</v>
      </c>
      <c r="AL5159">
        <v>0</v>
      </c>
      <c r="AM5159">
        <v>0</v>
      </c>
      <c r="AN5159">
        <v>0</v>
      </c>
      <c r="AO5159">
        <v>0</v>
      </c>
      <c r="AP5159">
        <v>0</v>
      </c>
      <c r="AQ5159">
        <v>0</v>
      </c>
      <c r="AR5159">
        <v>0</v>
      </c>
      <c r="AS5159">
        <v>0</v>
      </c>
      <c r="AT5159">
        <v>0</v>
      </c>
      <c r="AU5159">
        <v>0</v>
      </c>
      <c r="AV5159">
        <v>0</v>
      </c>
      <c r="AW5159">
        <v>0</v>
      </c>
      <c r="AX5159">
        <v>0</v>
      </c>
      <c r="AY5159">
        <v>0</v>
      </c>
      <c r="AZ5159">
        <v>0</v>
      </c>
      <c r="BA5159">
        <v>0</v>
      </c>
      <c r="BB5159">
        <v>0</v>
      </c>
      <c r="BC5159">
        <v>0</v>
      </c>
      <c r="BD5159">
        <v>0</v>
      </c>
      <c r="BE5159">
        <v>0</v>
      </c>
      <c r="BF5159">
        <v>0</v>
      </c>
      <c r="BG5159">
        <v>0</v>
      </c>
      <c r="BH5159">
        <v>0</v>
      </c>
      <c r="BI5159">
        <v>0</v>
      </c>
      <c r="BJ5159" s="2">
        <v>45944</v>
      </c>
      <c r="BK5159">
        <v>0</v>
      </c>
      <c r="BL5159" s="3" t="str">
        <f>VLOOKUP(O5159,DropDownList!$H$1:$I$7,2,FALSE)</f>
        <v>2025/26</v>
      </c>
      <c r="BM5159" s="3" t="str">
        <f t="shared" si="81"/>
        <v>PCOA</v>
      </c>
    </row>
    <row r="5160" spans="1:65" x14ac:dyDescent="0.2">
      <c r="A5160">
        <v>2025</v>
      </c>
      <c r="B5160">
        <v>10</v>
      </c>
      <c r="C5160" t="s">
        <v>231</v>
      </c>
      <c r="D5160" t="s">
        <v>244</v>
      </c>
      <c r="E5160" t="s">
        <v>48</v>
      </c>
      <c r="F5160">
        <v>9264</v>
      </c>
      <c r="G5160" t="s">
        <v>141</v>
      </c>
      <c r="H5160" t="s">
        <v>237</v>
      </c>
      <c r="I5160" t="s">
        <v>237</v>
      </c>
      <c r="J5160" s="1">
        <v>45931</v>
      </c>
      <c r="K5160" t="s">
        <v>253</v>
      </c>
      <c r="L5160">
        <v>3</v>
      </c>
      <c r="M5160" t="s">
        <v>429</v>
      </c>
      <c r="N5160" t="s">
        <v>145</v>
      </c>
      <c r="O5160" t="s">
        <v>149</v>
      </c>
      <c r="P5160" t="s">
        <v>148</v>
      </c>
      <c r="Q5160">
        <v>60</v>
      </c>
      <c r="R5160">
        <v>1</v>
      </c>
      <c r="S5160">
        <v>60</v>
      </c>
      <c r="T5160">
        <v>0</v>
      </c>
      <c r="U5160">
        <v>1</v>
      </c>
      <c r="V5160">
        <v>1</v>
      </c>
      <c r="W5160">
        <v>60</v>
      </c>
      <c r="X5160">
        <v>60</v>
      </c>
      <c r="Y5160">
        <v>0</v>
      </c>
      <c r="Z5160">
        <v>0</v>
      </c>
      <c r="AA5160">
        <v>0</v>
      </c>
      <c r="AB5160">
        <v>0</v>
      </c>
      <c r="AC5160">
        <v>0</v>
      </c>
      <c r="AD5160">
        <v>1</v>
      </c>
      <c r="AE5160">
        <v>0</v>
      </c>
      <c r="AF5160">
        <v>0</v>
      </c>
      <c r="AG5160">
        <v>0</v>
      </c>
      <c r="AH5160">
        <v>0</v>
      </c>
      <c r="AI5160">
        <v>1</v>
      </c>
      <c r="AJ5160">
        <v>0</v>
      </c>
      <c r="AK5160">
        <v>0</v>
      </c>
      <c r="AL5160">
        <v>0</v>
      </c>
      <c r="AM5160">
        <v>0</v>
      </c>
      <c r="AN5160">
        <v>0</v>
      </c>
      <c r="AO5160">
        <v>1</v>
      </c>
      <c r="AP5160">
        <v>1</v>
      </c>
      <c r="AQ5160">
        <v>1</v>
      </c>
      <c r="AR5160">
        <v>0</v>
      </c>
      <c r="AS5160">
        <v>0</v>
      </c>
      <c r="AT5160">
        <v>0</v>
      </c>
      <c r="AU5160">
        <v>0</v>
      </c>
      <c r="AV5160">
        <v>0</v>
      </c>
      <c r="AW5160">
        <v>0</v>
      </c>
      <c r="AX5160">
        <v>0</v>
      </c>
      <c r="AY5160">
        <v>0</v>
      </c>
      <c r="AZ5160">
        <v>0</v>
      </c>
      <c r="BA5160">
        <v>0</v>
      </c>
      <c r="BB5160">
        <v>0</v>
      </c>
      <c r="BC5160">
        <v>0</v>
      </c>
      <c r="BD5160">
        <v>0</v>
      </c>
      <c r="BE5160">
        <v>0</v>
      </c>
      <c r="BF5160">
        <v>1</v>
      </c>
      <c r="BG5160">
        <v>60</v>
      </c>
      <c r="BH5160">
        <v>0</v>
      </c>
      <c r="BI5160">
        <v>1</v>
      </c>
      <c r="BJ5160" s="2">
        <v>45944</v>
      </c>
      <c r="BK5160">
        <v>0</v>
      </c>
      <c r="BL5160" s="3" t="str">
        <f>VLOOKUP(O5160,DropDownList!$H$1:$I$7,2,FALSE)</f>
        <v>2025/26</v>
      </c>
      <c r="BM5160" s="3" t="str">
        <f t="shared" si="81"/>
        <v>PRAS</v>
      </c>
    </row>
    <row r="5161" spans="1:65" x14ac:dyDescent="0.2">
      <c r="A5161">
        <v>2025</v>
      </c>
      <c r="B5161">
        <v>10</v>
      </c>
      <c r="C5161" t="s">
        <v>231</v>
      </c>
      <c r="D5161" t="s">
        <v>244</v>
      </c>
      <c r="E5161" t="s">
        <v>48</v>
      </c>
      <c r="F5161">
        <v>9264</v>
      </c>
      <c r="G5161" t="s">
        <v>141</v>
      </c>
      <c r="H5161" t="s">
        <v>237</v>
      </c>
      <c r="I5161" t="s">
        <v>237</v>
      </c>
      <c r="J5161" s="1">
        <v>45931</v>
      </c>
      <c r="K5161" t="s">
        <v>253</v>
      </c>
      <c r="L5161">
        <v>3</v>
      </c>
      <c r="M5161" t="s">
        <v>429</v>
      </c>
      <c r="N5161" t="s">
        <v>145</v>
      </c>
      <c r="O5161" t="s">
        <v>147</v>
      </c>
      <c r="P5161" t="s">
        <v>150</v>
      </c>
      <c r="Q5161">
        <v>23779.17</v>
      </c>
      <c r="R5161">
        <v>219</v>
      </c>
      <c r="S5161">
        <v>40042.26</v>
      </c>
      <c r="T5161">
        <v>2787.96</v>
      </c>
      <c r="U5161">
        <v>132</v>
      </c>
      <c r="V5161">
        <v>86</v>
      </c>
      <c r="W5161">
        <v>14754.66</v>
      </c>
      <c r="X5161">
        <v>17764.3</v>
      </c>
      <c r="Y5161">
        <v>200</v>
      </c>
      <c r="Z5161">
        <v>37254.300000000003</v>
      </c>
      <c r="AA5161">
        <v>13475.13</v>
      </c>
      <c r="AB5161">
        <v>5188.9799999999996</v>
      </c>
      <c r="AC5161">
        <v>8286.15</v>
      </c>
      <c r="AD5161">
        <v>71</v>
      </c>
      <c r="AE5161">
        <v>15</v>
      </c>
      <c r="AF5161">
        <v>68</v>
      </c>
      <c r="AG5161">
        <v>43</v>
      </c>
      <c r="AH5161">
        <v>19</v>
      </c>
      <c r="AI5161">
        <v>89</v>
      </c>
      <c r="AJ5161">
        <v>32</v>
      </c>
      <c r="AK5161">
        <v>15</v>
      </c>
      <c r="AL5161">
        <v>8</v>
      </c>
      <c r="AM5161">
        <v>7</v>
      </c>
      <c r="AN5161">
        <v>1</v>
      </c>
      <c r="AO5161">
        <v>159</v>
      </c>
      <c r="AP5161">
        <v>504</v>
      </c>
      <c r="AQ5161">
        <v>164</v>
      </c>
      <c r="AR5161">
        <v>6</v>
      </c>
      <c r="AS5161">
        <v>56</v>
      </c>
      <c r="AT5161">
        <v>0</v>
      </c>
      <c r="AU5161">
        <v>1</v>
      </c>
      <c r="AV5161">
        <v>0</v>
      </c>
      <c r="AW5161">
        <v>0</v>
      </c>
      <c r="AX5161">
        <v>0</v>
      </c>
      <c r="AY5161">
        <v>49</v>
      </c>
      <c r="AZ5161">
        <v>126</v>
      </c>
      <c r="BA5161">
        <v>67</v>
      </c>
      <c r="BB5161">
        <v>2</v>
      </c>
      <c r="BC5161">
        <v>1</v>
      </c>
      <c r="BD5161">
        <v>4</v>
      </c>
      <c r="BE5161">
        <v>0</v>
      </c>
      <c r="BF5161">
        <v>161</v>
      </c>
      <c r="BG5161">
        <v>17735.62</v>
      </c>
      <c r="BH5161">
        <v>0</v>
      </c>
      <c r="BI5161">
        <v>132</v>
      </c>
      <c r="BJ5161" s="2">
        <v>45944</v>
      </c>
      <c r="BK5161">
        <v>0</v>
      </c>
      <c r="BL5161" s="3" t="str">
        <f>VLOOKUP(O5161,DropDownList!$H$1:$I$7,2,FALSE)</f>
        <v>2024/25</v>
      </c>
      <c r="BM5161" s="3" t="str">
        <f t="shared" si="81"/>
        <v>FISCAL FINES</v>
      </c>
    </row>
    <row r="5162" spans="1:65" x14ac:dyDescent="0.2">
      <c r="A5162">
        <v>2025</v>
      </c>
      <c r="B5162">
        <v>10</v>
      </c>
      <c r="C5162" t="s">
        <v>231</v>
      </c>
      <c r="D5162" t="s">
        <v>244</v>
      </c>
      <c r="E5162" t="s">
        <v>48</v>
      </c>
      <c r="F5162">
        <v>9264</v>
      </c>
      <c r="G5162" t="s">
        <v>141</v>
      </c>
      <c r="H5162" t="s">
        <v>237</v>
      </c>
      <c r="I5162" t="s">
        <v>237</v>
      </c>
      <c r="J5162" s="1">
        <v>45931</v>
      </c>
      <c r="K5162" t="s">
        <v>253</v>
      </c>
      <c r="L5162">
        <v>3</v>
      </c>
      <c r="M5162" t="s">
        <v>429</v>
      </c>
      <c r="N5162" t="s">
        <v>145</v>
      </c>
      <c r="O5162" t="s">
        <v>149</v>
      </c>
      <c r="P5162" t="s">
        <v>146</v>
      </c>
      <c r="Q5162">
        <v>180</v>
      </c>
      <c r="R5162">
        <v>43</v>
      </c>
      <c r="S5162">
        <v>590</v>
      </c>
      <c r="T5162">
        <v>0</v>
      </c>
      <c r="U5162">
        <v>20</v>
      </c>
      <c r="V5162">
        <v>9</v>
      </c>
      <c r="W5162">
        <v>160</v>
      </c>
      <c r="X5162">
        <v>160</v>
      </c>
      <c r="Y5162">
        <v>0</v>
      </c>
      <c r="Z5162">
        <v>0</v>
      </c>
      <c r="AA5162">
        <v>410</v>
      </c>
      <c r="AB5162">
        <v>0</v>
      </c>
      <c r="AC5162">
        <v>0</v>
      </c>
      <c r="AD5162">
        <v>9</v>
      </c>
      <c r="AE5162">
        <v>0</v>
      </c>
      <c r="AF5162">
        <v>33</v>
      </c>
      <c r="AG5162">
        <v>0</v>
      </c>
      <c r="AH5162">
        <v>0</v>
      </c>
      <c r="AI5162">
        <v>10</v>
      </c>
      <c r="AJ5162">
        <v>0</v>
      </c>
      <c r="AK5162">
        <v>0</v>
      </c>
      <c r="AL5162">
        <v>0</v>
      </c>
      <c r="AM5162">
        <v>0</v>
      </c>
      <c r="AN5162">
        <v>0</v>
      </c>
      <c r="AO5162">
        <v>24</v>
      </c>
      <c r="AP5162">
        <v>33</v>
      </c>
      <c r="AQ5162">
        <v>24</v>
      </c>
      <c r="AR5162">
        <v>0</v>
      </c>
      <c r="AS5162">
        <v>1</v>
      </c>
      <c r="AT5162">
        <v>0</v>
      </c>
      <c r="AU5162">
        <v>0</v>
      </c>
      <c r="AV5162">
        <v>0</v>
      </c>
      <c r="AW5162">
        <v>0</v>
      </c>
      <c r="AX5162">
        <v>0</v>
      </c>
      <c r="AY5162">
        <v>0</v>
      </c>
      <c r="AZ5162">
        <v>3</v>
      </c>
      <c r="BA5162">
        <v>0</v>
      </c>
      <c r="BB5162">
        <v>0</v>
      </c>
      <c r="BC5162">
        <v>0</v>
      </c>
      <c r="BD5162">
        <v>0</v>
      </c>
      <c r="BE5162">
        <v>0</v>
      </c>
      <c r="BF5162">
        <v>43</v>
      </c>
      <c r="BG5162">
        <v>180</v>
      </c>
      <c r="BH5162">
        <v>0</v>
      </c>
      <c r="BI5162">
        <v>20</v>
      </c>
      <c r="BJ5162" s="2">
        <v>45944</v>
      </c>
      <c r="BK5162">
        <v>0</v>
      </c>
      <c r="BL5162" s="3" t="str">
        <f>VLOOKUP(O5162,DropDownList!$H$1:$I$7,2,FALSE)</f>
        <v>2025/26</v>
      </c>
      <c r="BM5162" s="3" t="str">
        <f t="shared" si="81"/>
        <v>VSUR</v>
      </c>
    </row>
    <row r="5163" spans="1:65" x14ac:dyDescent="0.2">
      <c r="A5163">
        <v>2025</v>
      </c>
      <c r="B5163">
        <v>10</v>
      </c>
      <c r="C5163" t="s">
        <v>231</v>
      </c>
      <c r="D5163" t="s">
        <v>244</v>
      </c>
      <c r="E5163" t="s">
        <v>48</v>
      </c>
      <c r="F5163">
        <v>9264</v>
      </c>
      <c r="G5163" t="s">
        <v>141</v>
      </c>
      <c r="H5163" t="s">
        <v>237</v>
      </c>
      <c r="I5163" t="s">
        <v>237</v>
      </c>
      <c r="J5163" s="1">
        <v>45931</v>
      </c>
      <c r="K5163" t="s">
        <v>253</v>
      </c>
      <c r="L5163">
        <v>3</v>
      </c>
      <c r="M5163" t="s">
        <v>429</v>
      </c>
      <c r="N5163" t="s">
        <v>145</v>
      </c>
      <c r="O5163" t="s">
        <v>155</v>
      </c>
      <c r="P5163" t="s">
        <v>154</v>
      </c>
      <c r="Q5163">
        <v>18533.3</v>
      </c>
      <c r="R5163">
        <v>390</v>
      </c>
      <c r="S5163">
        <v>94175.4</v>
      </c>
      <c r="T5163">
        <v>704.45</v>
      </c>
      <c r="U5163">
        <v>91</v>
      </c>
      <c r="V5163">
        <v>51</v>
      </c>
      <c r="W5163">
        <v>12421.81</v>
      </c>
      <c r="X5163">
        <v>12751.81</v>
      </c>
      <c r="Y5163">
        <v>0</v>
      </c>
      <c r="Z5163">
        <v>0</v>
      </c>
      <c r="AA5163">
        <v>74937.649999999994</v>
      </c>
      <c r="AB5163">
        <v>235.4</v>
      </c>
      <c r="AC5163">
        <v>69586.47</v>
      </c>
      <c r="AD5163">
        <v>25</v>
      </c>
      <c r="AE5163">
        <v>26</v>
      </c>
      <c r="AF5163">
        <v>296</v>
      </c>
      <c r="AG5163">
        <v>58</v>
      </c>
      <c r="AH5163">
        <v>1</v>
      </c>
      <c r="AI5163">
        <v>33</v>
      </c>
      <c r="AJ5163">
        <v>0</v>
      </c>
      <c r="AK5163">
        <v>0</v>
      </c>
      <c r="AL5163">
        <v>0</v>
      </c>
      <c r="AM5163">
        <v>0</v>
      </c>
      <c r="AN5163">
        <v>0</v>
      </c>
      <c r="AO5163">
        <v>253</v>
      </c>
      <c r="AP5163">
        <v>1133</v>
      </c>
      <c r="AQ5163">
        <v>262</v>
      </c>
      <c r="AR5163">
        <v>0</v>
      </c>
      <c r="AS5163">
        <v>158</v>
      </c>
      <c r="AT5163">
        <v>41</v>
      </c>
      <c r="AU5163">
        <v>13</v>
      </c>
      <c r="AV5163">
        <v>7</v>
      </c>
      <c r="AW5163">
        <v>0</v>
      </c>
      <c r="AX5163">
        <v>0</v>
      </c>
      <c r="AY5163">
        <v>128</v>
      </c>
      <c r="AZ5163">
        <v>229</v>
      </c>
      <c r="BA5163">
        <v>144</v>
      </c>
      <c r="BB5163">
        <v>56</v>
      </c>
      <c r="BC5163">
        <v>24</v>
      </c>
      <c r="BD5163">
        <v>6</v>
      </c>
      <c r="BE5163">
        <v>1</v>
      </c>
      <c r="BF5163">
        <v>390</v>
      </c>
      <c r="BG5163">
        <v>9595</v>
      </c>
      <c r="BH5163">
        <v>2</v>
      </c>
      <c r="BI5163">
        <v>90</v>
      </c>
      <c r="BJ5163" s="2">
        <v>45944</v>
      </c>
      <c r="BK5163">
        <v>0</v>
      </c>
      <c r="BL5163" s="3" t="str">
        <f>VLOOKUP(O5163,DropDownList!$H$1:$I$7,2,FALSE)</f>
        <v>2022/23</v>
      </c>
      <c r="BM5163" s="3" t="str">
        <f t="shared" si="81"/>
        <v>JP COURT</v>
      </c>
    </row>
    <row r="5164" spans="1:65" x14ac:dyDescent="0.2">
      <c r="A5164">
        <v>2025</v>
      </c>
      <c r="B5164">
        <v>10</v>
      </c>
      <c r="C5164" t="s">
        <v>231</v>
      </c>
      <c r="D5164" t="s">
        <v>244</v>
      </c>
      <c r="E5164" t="s">
        <v>48</v>
      </c>
      <c r="F5164">
        <v>9264</v>
      </c>
      <c r="G5164" t="s">
        <v>141</v>
      </c>
      <c r="H5164" t="s">
        <v>237</v>
      </c>
      <c r="I5164" t="s">
        <v>237</v>
      </c>
      <c r="J5164" s="1">
        <v>45931</v>
      </c>
      <c r="K5164" t="s">
        <v>253</v>
      </c>
      <c r="L5164">
        <v>3</v>
      </c>
      <c r="M5164" t="s">
        <v>429</v>
      </c>
      <c r="N5164" t="s">
        <v>145</v>
      </c>
      <c r="O5164" t="s">
        <v>147</v>
      </c>
      <c r="P5164" t="s">
        <v>148</v>
      </c>
      <c r="Q5164">
        <v>120</v>
      </c>
      <c r="R5164">
        <v>4</v>
      </c>
      <c r="S5164">
        <v>240</v>
      </c>
      <c r="T5164">
        <v>60</v>
      </c>
      <c r="U5164">
        <v>2</v>
      </c>
      <c r="V5164">
        <v>2</v>
      </c>
      <c r="W5164">
        <v>120</v>
      </c>
      <c r="X5164">
        <v>120</v>
      </c>
      <c r="Y5164">
        <v>0</v>
      </c>
      <c r="Z5164">
        <v>0</v>
      </c>
      <c r="AA5164">
        <v>60</v>
      </c>
      <c r="AB5164">
        <v>0</v>
      </c>
      <c r="AC5164">
        <v>60</v>
      </c>
      <c r="AD5164">
        <v>2</v>
      </c>
      <c r="AE5164">
        <v>0</v>
      </c>
      <c r="AF5164">
        <v>1</v>
      </c>
      <c r="AG5164">
        <v>0</v>
      </c>
      <c r="AH5164">
        <v>1</v>
      </c>
      <c r="AI5164">
        <v>2</v>
      </c>
      <c r="AJ5164">
        <v>0</v>
      </c>
      <c r="AK5164">
        <v>0</v>
      </c>
      <c r="AL5164">
        <v>0</v>
      </c>
      <c r="AM5164">
        <v>0</v>
      </c>
      <c r="AN5164">
        <v>0</v>
      </c>
      <c r="AO5164">
        <v>4</v>
      </c>
      <c r="AP5164">
        <v>8</v>
      </c>
      <c r="AQ5164">
        <v>4</v>
      </c>
      <c r="AR5164">
        <v>0</v>
      </c>
      <c r="AS5164">
        <v>0</v>
      </c>
      <c r="AT5164">
        <v>0</v>
      </c>
      <c r="AU5164">
        <v>0</v>
      </c>
      <c r="AV5164">
        <v>0</v>
      </c>
      <c r="AW5164">
        <v>0</v>
      </c>
      <c r="AX5164">
        <v>0</v>
      </c>
      <c r="AY5164">
        <v>1</v>
      </c>
      <c r="AZ5164">
        <v>2</v>
      </c>
      <c r="BA5164">
        <v>1</v>
      </c>
      <c r="BB5164">
        <v>0</v>
      </c>
      <c r="BC5164">
        <v>0</v>
      </c>
      <c r="BD5164">
        <v>0</v>
      </c>
      <c r="BE5164">
        <v>0</v>
      </c>
      <c r="BF5164">
        <v>4</v>
      </c>
      <c r="BG5164">
        <v>120</v>
      </c>
      <c r="BH5164">
        <v>0</v>
      </c>
      <c r="BI5164">
        <v>2</v>
      </c>
      <c r="BJ5164" s="2">
        <v>45944</v>
      </c>
      <c r="BK5164">
        <v>0</v>
      </c>
      <c r="BL5164" s="3" t="str">
        <f>VLOOKUP(O5164,DropDownList!$H$1:$I$7,2,FALSE)</f>
        <v>2024/25</v>
      </c>
      <c r="BM5164" s="3" t="str">
        <f t="shared" si="81"/>
        <v>PRAS</v>
      </c>
    </row>
    <row r="5165" spans="1:65" x14ac:dyDescent="0.2">
      <c r="A5165">
        <v>2025</v>
      </c>
      <c r="B5165">
        <v>10</v>
      </c>
      <c r="C5165" t="s">
        <v>231</v>
      </c>
      <c r="D5165" t="s">
        <v>244</v>
      </c>
      <c r="E5165" t="s">
        <v>48</v>
      </c>
      <c r="F5165">
        <v>9264</v>
      </c>
      <c r="G5165" t="s">
        <v>141</v>
      </c>
      <c r="H5165" t="s">
        <v>237</v>
      </c>
      <c r="I5165" t="s">
        <v>237</v>
      </c>
      <c r="J5165" s="1">
        <v>45931</v>
      </c>
      <c r="K5165" t="s">
        <v>253</v>
      </c>
      <c r="L5165">
        <v>3</v>
      </c>
      <c r="M5165" t="s">
        <v>429</v>
      </c>
      <c r="N5165" t="s">
        <v>145</v>
      </c>
      <c r="O5165" t="s">
        <v>147</v>
      </c>
      <c r="P5165" t="s">
        <v>152</v>
      </c>
      <c r="Q5165">
        <v>0</v>
      </c>
      <c r="R5165">
        <v>13</v>
      </c>
      <c r="S5165">
        <v>520</v>
      </c>
      <c r="T5165">
        <v>160</v>
      </c>
      <c r="U5165">
        <v>0</v>
      </c>
      <c r="V5165">
        <v>0</v>
      </c>
      <c r="W5165">
        <v>0</v>
      </c>
      <c r="X5165">
        <v>0</v>
      </c>
      <c r="Y5165">
        <v>0</v>
      </c>
      <c r="Z5165">
        <v>0</v>
      </c>
      <c r="AA5165">
        <v>360</v>
      </c>
      <c r="AB5165">
        <v>0</v>
      </c>
      <c r="AC5165">
        <v>360</v>
      </c>
      <c r="AD5165">
        <v>0</v>
      </c>
      <c r="AE5165">
        <v>0</v>
      </c>
      <c r="AF5165">
        <v>9</v>
      </c>
      <c r="AG5165">
        <v>0</v>
      </c>
      <c r="AH5165">
        <v>4</v>
      </c>
      <c r="AI5165">
        <v>0</v>
      </c>
      <c r="AJ5165">
        <v>0</v>
      </c>
      <c r="AK5165">
        <v>0</v>
      </c>
      <c r="AL5165">
        <v>0</v>
      </c>
      <c r="AM5165">
        <v>0</v>
      </c>
      <c r="AN5165">
        <v>0</v>
      </c>
      <c r="AO5165">
        <v>0</v>
      </c>
      <c r="AP5165">
        <v>0</v>
      </c>
      <c r="AQ5165">
        <v>0</v>
      </c>
      <c r="AR5165">
        <v>0</v>
      </c>
      <c r="AS5165">
        <v>0</v>
      </c>
      <c r="AT5165">
        <v>0</v>
      </c>
      <c r="AU5165">
        <v>0</v>
      </c>
      <c r="AV5165">
        <v>0</v>
      </c>
      <c r="AW5165">
        <v>0</v>
      </c>
      <c r="AX5165">
        <v>0</v>
      </c>
      <c r="AY5165">
        <v>0</v>
      </c>
      <c r="AZ5165">
        <v>0</v>
      </c>
      <c r="BA5165">
        <v>0</v>
      </c>
      <c r="BB5165">
        <v>0</v>
      </c>
      <c r="BC5165">
        <v>0</v>
      </c>
      <c r="BD5165">
        <v>0</v>
      </c>
      <c r="BE5165">
        <v>0</v>
      </c>
      <c r="BF5165">
        <v>0</v>
      </c>
      <c r="BG5165">
        <v>0</v>
      </c>
      <c r="BH5165">
        <v>0</v>
      </c>
      <c r="BI5165">
        <v>0</v>
      </c>
      <c r="BJ5165" s="2">
        <v>45944</v>
      </c>
      <c r="BK5165">
        <v>0</v>
      </c>
      <c r="BL5165" s="3" t="str">
        <f>VLOOKUP(O5165,DropDownList!$H$1:$I$7,2,FALSE)</f>
        <v>2024/25</v>
      </c>
      <c r="BM5165" s="3" t="str">
        <f t="shared" si="81"/>
        <v>PCOA</v>
      </c>
    </row>
    <row r="5166" spans="1:65" x14ac:dyDescent="0.2">
      <c r="A5166">
        <v>2025</v>
      </c>
      <c r="B5166">
        <v>10</v>
      </c>
      <c r="C5166" t="s">
        <v>231</v>
      </c>
      <c r="D5166" t="s">
        <v>244</v>
      </c>
      <c r="E5166" t="s">
        <v>48</v>
      </c>
      <c r="F5166">
        <v>9264</v>
      </c>
      <c r="G5166" t="s">
        <v>141</v>
      </c>
      <c r="H5166" t="s">
        <v>237</v>
      </c>
      <c r="I5166" t="s">
        <v>237</v>
      </c>
      <c r="J5166" s="1">
        <v>45931</v>
      </c>
      <c r="K5166" t="s">
        <v>253</v>
      </c>
      <c r="L5166">
        <v>3</v>
      </c>
      <c r="M5166" t="s">
        <v>429</v>
      </c>
      <c r="N5166" t="s">
        <v>145</v>
      </c>
      <c r="O5166" t="s">
        <v>155</v>
      </c>
      <c r="P5166" t="s">
        <v>150</v>
      </c>
      <c r="Q5166">
        <v>13063.59</v>
      </c>
      <c r="R5166">
        <v>253</v>
      </c>
      <c r="S5166">
        <v>45243.77</v>
      </c>
      <c r="T5166">
        <v>3853.23</v>
      </c>
      <c r="U5166">
        <v>79</v>
      </c>
      <c r="V5166">
        <v>59</v>
      </c>
      <c r="W5166">
        <v>10014.92</v>
      </c>
      <c r="X5166">
        <v>10014.92</v>
      </c>
      <c r="Y5166">
        <v>229</v>
      </c>
      <c r="Z5166">
        <v>41390.54</v>
      </c>
      <c r="AA5166">
        <v>28326.95</v>
      </c>
      <c r="AB5166">
        <v>10188.18</v>
      </c>
      <c r="AC5166">
        <v>18138.77</v>
      </c>
      <c r="AD5166">
        <v>44</v>
      </c>
      <c r="AE5166">
        <v>15</v>
      </c>
      <c r="AF5166">
        <v>148</v>
      </c>
      <c r="AG5166">
        <v>29</v>
      </c>
      <c r="AH5166">
        <v>24</v>
      </c>
      <c r="AI5166">
        <v>50</v>
      </c>
      <c r="AJ5166">
        <v>26</v>
      </c>
      <c r="AK5166">
        <v>25</v>
      </c>
      <c r="AL5166">
        <v>4</v>
      </c>
      <c r="AM5166">
        <v>10</v>
      </c>
      <c r="AN5166">
        <v>3</v>
      </c>
      <c r="AO5166">
        <v>203</v>
      </c>
      <c r="AP5166">
        <v>1053</v>
      </c>
      <c r="AQ5166">
        <v>223</v>
      </c>
      <c r="AR5166">
        <v>17</v>
      </c>
      <c r="AS5166">
        <v>170</v>
      </c>
      <c r="AT5166">
        <v>36</v>
      </c>
      <c r="AU5166">
        <v>5</v>
      </c>
      <c r="AV5166">
        <v>3</v>
      </c>
      <c r="AW5166">
        <v>0</v>
      </c>
      <c r="AX5166">
        <v>0</v>
      </c>
      <c r="AY5166">
        <v>108</v>
      </c>
      <c r="AZ5166">
        <v>249</v>
      </c>
      <c r="BA5166">
        <v>170</v>
      </c>
      <c r="BB5166">
        <v>18</v>
      </c>
      <c r="BC5166">
        <v>5</v>
      </c>
      <c r="BD5166">
        <v>2</v>
      </c>
      <c r="BE5166">
        <v>0</v>
      </c>
      <c r="BF5166">
        <v>198</v>
      </c>
      <c r="BG5166">
        <v>9073.48</v>
      </c>
      <c r="BH5166">
        <v>2</v>
      </c>
      <c r="BI5166">
        <v>78</v>
      </c>
      <c r="BJ5166" s="2">
        <v>45944</v>
      </c>
      <c r="BK5166">
        <v>0</v>
      </c>
      <c r="BL5166" s="3" t="str">
        <f>VLOOKUP(O5166,DropDownList!$H$1:$I$7,2,FALSE)</f>
        <v>2022/23</v>
      </c>
      <c r="BM5166" s="3" t="str">
        <f t="shared" si="81"/>
        <v>FISCAL FINES</v>
      </c>
    </row>
    <row r="5167" spans="1:65" x14ac:dyDescent="0.2">
      <c r="A5167">
        <v>2025</v>
      </c>
      <c r="B5167">
        <v>10</v>
      </c>
      <c r="C5167" t="s">
        <v>231</v>
      </c>
      <c r="D5167" t="s">
        <v>244</v>
      </c>
      <c r="E5167" t="s">
        <v>48</v>
      </c>
      <c r="F5167">
        <v>9264</v>
      </c>
      <c r="G5167" t="s">
        <v>141</v>
      </c>
      <c r="H5167" t="s">
        <v>237</v>
      </c>
      <c r="I5167" t="s">
        <v>237</v>
      </c>
      <c r="J5167" s="1">
        <v>45931</v>
      </c>
      <c r="K5167" t="s">
        <v>253</v>
      </c>
      <c r="L5167">
        <v>3</v>
      </c>
      <c r="M5167" t="s">
        <v>429</v>
      </c>
      <c r="N5167" t="s">
        <v>145</v>
      </c>
      <c r="O5167" t="s">
        <v>147</v>
      </c>
      <c r="P5167" t="s">
        <v>154</v>
      </c>
      <c r="Q5167">
        <v>15665.64</v>
      </c>
      <c r="R5167">
        <v>185</v>
      </c>
      <c r="S5167">
        <v>43553.54</v>
      </c>
      <c r="T5167">
        <v>870</v>
      </c>
      <c r="U5167">
        <v>78</v>
      </c>
      <c r="V5167">
        <v>37</v>
      </c>
      <c r="W5167">
        <v>7116.88</v>
      </c>
      <c r="X5167">
        <v>7739.88</v>
      </c>
      <c r="Y5167">
        <v>0</v>
      </c>
      <c r="Z5167">
        <v>0</v>
      </c>
      <c r="AA5167">
        <v>27017.9</v>
      </c>
      <c r="AB5167">
        <v>1556.87</v>
      </c>
      <c r="AC5167">
        <v>23421.03</v>
      </c>
      <c r="AD5167">
        <v>19</v>
      </c>
      <c r="AE5167">
        <v>18</v>
      </c>
      <c r="AF5167">
        <v>103</v>
      </c>
      <c r="AG5167">
        <v>48</v>
      </c>
      <c r="AH5167">
        <v>3</v>
      </c>
      <c r="AI5167">
        <v>30</v>
      </c>
      <c r="AJ5167">
        <v>0</v>
      </c>
      <c r="AK5167">
        <v>0</v>
      </c>
      <c r="AL5167">
        <v>0</v>
      </c>
      <c r="AM5167">
        <v>0</v>
      </c>
      <c r="AN5167">
        <v>0</v>
      </c>
      <c r="AO5167">
        <v>122</v>
      </c>
      <c r="AP5167">
        <v>401</v>
      </c>
      <c r="AQ5167">
        <v>123</v>
      </c>
      <c r="AR5167">
        <v>0</v>
      </c>
      <c r="AS5167">
        <v>59</v>
      </c>
      <c r="AT5167">
        <v>0</v>
      </c>
      <c r="AU5167">
        <v>2</v>
      </c>
      <c r="AV5167">
        <v>1</v>
      </c>
      <c r="AW5167">
        <v>0</v>
      </c>
      <c r="AX5167">
        <v>0</v>
      </c>
      <c r="AY5167">
        <v>51</v>
      </c>
      <c r="AZ5167">
        <v>97</v>
      </c>
      <c r="BA5167">
        <v>44</v>
      </c>
      <c r="BB5167">
        <v>6</v>
      </c>
      <c r="BC5167">
        <v>0</v>
      </c>
      <c r="BD5167">
        <v>0</v>
      </c>
      <c r="BE5167">
        <v>0</v>
      </c>
      <c r="BF5167">
        <v>185</v>
      </c>
      <c r="BG5167">
        <v>7243.24</v>
      </c>
      <c r="BH5167">
        <v>1</v>
      </c>
      <c r="BI5167">
        <v>78</v>
      </c>
      <c r="BJ5167" s="2">
        <v>45944</v>
      </c>
      <c r="BK5167">
        <v>0</v>
      </c>
      <c r="BL5167" s="3" t="str">
        <f>VLOOKUP(O5167,DropDownList!$H$1:$I$7,2,FALSE)</f>
        <v>2024/25</v>
      </c>
      <c r="BM5167" s="3" t="str">
        <f t="shared" si="81"/>
        <v>JP COURT</v>
      </c>
    </row>
    <row r="5168" spans="1:65" x14ac:dyDescent="0.2">
      <c r="A5168">
        <v>2025</v>
      </c>
      <c r="B5168">
        <v>10</v>
      </c>
      <c r="C5168" t="s">
        <v>231</v>
      </c>
      <c r="D5168" t="s">
        <v>244</v>
      </c>
      <c r="E5168" t="s">
        <v>48</v>
      </c>
      <c r="F5168">
        <v>9264</v>
      </c>
      <c r="G5168" t="s">
        <v>141</v>
      </c>
      <c r="H5168" t="s">
        <v>237</v>
      </c>
      <c r="I5168" t="s">
        <v>237</v>
      </c>
      <c r="J5168" s="1">
        <v>45931</v>
      </c>
      <c r="K5168" t="s">
        <v>253</v>
      </c>
      <c r="L5168">
        <v>3</v>
      </c>
      <c r="M5168" t="s">
        <v>429</v>
      </c>
      <c r="N5168" t="s">
        <v>145</v>
      </c>
      <c r="O5168" t="s">
        <v>156</v>
      </c>
      <c r="P5168" t="s">
        <v>146</v>
      </c>
      <c r="Q5168">
        <v>300.83</v>
      </c>
      <c r="R5168">
        <v>127</v>
      </c>
      <c r="S5168">
        <v>1940</v>
      </c>
      <c r="T5168">
        <v>40</v>
      </c>
      <c r="U5168">
        <v>39</v>
      </c>
      <c r="V5168">
        <v>10</v>
      </c>
      <c r="W5168">
        <v>170</v>
      </c>
      <c r="X5168">
        <v>170</v>
      </c>
      <c r="Y5168">
        <v>0</v>
      </c>
      <c r="Z5168">
        <v>0</v>
      </c>
      <c r="AA5168">
        <v>1599.17</v>
      </c>
      <c r="AB5168">
        <v>0</v>
      </c>
      <c r="AC5168">
        <v>0</v>
      </c>
      <c r="AD5168">
        <v>10</v>
      </c>
      <c r="AE5168">
        <v>0</v>
      </c>
      <c r="AF5168">
        <v>104</v>
      </c>
      <c r="AG5168">
        <v>2</v>
      </c>
      <c r="AH5168">
        <v>2</v>
      </c>
      <c r="AI5168">
        <v>19</v>
      </c>
      <c r="AJ5168">
        <v>0</v>
      </c>
      <c r="AK5168">
        <v>0</v>
      </c>
      <c r="AL5168">
        <v>0</v>
      </c>
      <c r="AM5168">
        <v>0</v>
      </c>
      <c r="AN5168">
        <v>0</v>
      </c>
      <c r="AO5168">
        <v>84</v>
      </c>
      <c r="AP5168">
        <v>291</v>
      </c>
      <c r="AQ5168">
        <v>83</v>
      </c>
      <c r="AR5168">
        <v>0</v>
      </c>
      <c r="AS5168">
        <v>38</v>
      </c>
      <c r="AT5168">
        <v>0</v>
      </c>
      <c r="AU5168">
        <v>3</v>
      </c>
      <c r="AV5168">
        <v>1</v>
      </c>
      <c r="AW5168">
        <v>0</v>
      </c>
      <c r="AX5168">
        <v>0</v>
      </c>
      <c r="AY5168">
        <v>33</v>
      </c>
      <c r="AZ5168">
        <v>70</v>
      </c>
      <c r="BA5168">
        <v>39</v>
      </c>
      <c r="BB5168">
        <v>8</v>
      </c>
      <c r="BC5168">
        <v>1</v>
      </c>
      <c r="BD5168">
        <v>0</v>
      </c>
      <c r="BE5168">
        <v>0</v>
      </c>
      <c r="BF5168">
        <v>127</v>
      </c>
      <c r="BG5168">
        <v>290</v>
      </c>
      <c r="BH5168">
        <v>0</v>
      </c>
      <c r="BI5168">
        <v>38</v>
      </c>
      <c r="BJ5168" s="2">
        <v>45944</v>
      </c>
      <c r="BK5168">
        <v>0</v>
      </c>
      <c r="BL5168" s="3" t="str">
        <f>VLOOKUP(O5168,DropDownList!$H$1:$I$7,2,FALSE)</f>
        <v>2023/24</v>
      </c>
      <c r="BM5168" s="3" t="str">
        <f t="shared" si="81"/>
        <v>VSUR</v>
      </c>
    </row>
    <row r="5169" spans="1:65" x14ac:dyDescent="0.2">
      <c r="A5169">
        <v>2025</v>
      </c>
      <c r="B5169">
        <v>10</v>
      </c>
      <c r="C5169" t="s">
        <v>231</v>
      </c>
      <c r="D5169" t="s">
        <v>245</v>
      </c>
      <c r="E5169" t="s">
        <v>48</v>
      </c>
      <c r="F5169">
        <v>9752</v>
      </c>
      <c r="G5169" t="s">
        <v>158</v>
      </c>
      <c r="H5169" t="s">
        <v>237</v>
      </c>
      <c r="I5169" t="s">
        <v>237</v>
      </c>
      <c r="J5169" s="1">
        <v>45931</v>
      </c>
      <c r="K5169" t="s">
        <v>253</v>
      </c>
      <c r="L5169">
        <v>3</v>
      </c>
      <c r="M5169" t="s">
        <v>429</v>
      </c>
      <c r="N5169" t="s">
        <v>145</v>
      </c>
      <c r="O5169" t="s">
        <v>149</v>
      </c>
      <c r="P5169" t="s">
        <v>159</v>
      </c>
      <c r="Q5169">
        <v>0</v>
      </c>
      <c r="R5169">
        <v>1</v>
      </c>
      <c r="S5169">
        <v>1145</v>
      </c>
      <c r="T5169">
        <v>0</v>
      </c>
      <c r="U5169">
        <v>0</v>
      </c>
      <c r="V5169">
        <v>0</v>
      </c>
      <c r="W5169">
        <v>0</v>
      </c>
      <c r="X5169">
        <v>0</v>
      </c>
      <c r="Y5169">
        <v>0</v>
      </c>
      <c r="Z5169">
        <v>0</v>
      </c>
      <c r="AA5169">
        <v>1145</v>
      </c>
      <c r="AB5169">
        <v>0</v>
      </c>
      <c r="AC5169">
        <v>0</v>
      </c>
      <c r="AD5169">
        <v>0</v>
      </c>
      <c r="AE5169">
        <v>0</v>
      </c>
      <c r="AF5169">
        <v>1</v>
      </c>
      <c r="AG5169">
        <v>0</v>
      </c>
      <c r="AH5169">
        <v>0</v>
      </c>
      <c r="AI5169">
        <v>0</v>
      </c>
      <c r="AJ5169">
        <v>0</v>
      </c>
      <c r="AK5169">
        <v>0</v>
      </c>
      <c r="AL5169">
        <v>0</v>
      </c>
      <c r="AM5169">
        <v>0</v>
      </c>
      <c r="AN5169">
        <v>0</v>
      </c>
      <c r="AO5169">
        <v>0</v>
      </c>
      <c r="AP5169">
        <v>0</v>
      </c>
      <c r="AQ5169">
        <v>0</v>
      </c>
      <c r="AR5169">
        <v>0</v>
      </c>
      <c r="AS5169">
        <v>0</v>
      </c>
      <c r="AT5169">
        <v>0</v>
      </c>
      <c r="AU5169">
        <v>0</v>
      </c>
      <c r="AV5169">
        <v>0</v>
      </c>
      <c r="AW5169">
        <v>0</v>
      </c>
      <c r="AX5169">
        <v>0</v>
      </c>
      <c r="AY5169">
        <v>0</v>
      </c>
      <c r="AZ5169">
        <v>0</v>
      </c>
      <c r="BA5169">
        <v>0</v>
      </c>
      <c r="BB5169">
        <v>0</v>
      </c>
      <c r="BC5169">
        <v>0</v>
      </c>
      <c r="BD5169">
        <v>0</v>
      </c>
      <c r="BE5169">
        <v>0</v>
      </c>
      <c r="BF5169">
        <v>0</v>
      </c>
      <c r="BG5169">
        <v>0</v>
      </c>
      <c r="BH5169">
        <v>0</v>
      </c>
      <c r="BI5169">
        <v>0</v>
      </c>
      <c r="BJ5169" s="2">
        <v>45944</v>
      </c>
      <c r="BK5169">
        <v>0</v>
      </c>
      <c r="BL5169" s="3" t="str">
        <f>VLOOKUP(O5169,DropDownList!$H$1:$I$7,2,FALSE)</f>
        <v>2025/26</v>
      </c>
      <c r="BM5169" s="3" t="str">
        <f t="shared" si="81"/>
        <v>CONF</v>
      </c>
    </row>
    <row r="5170" spans="1:65" x14ac:dyDescent="0.2">
      <c r="A5170">
        <v>2025</v>
      </c>
      <c r="B5170">
        <v>10</v>
      </c>
      <c r="C5170" t="s">
        <v>231</v>
      </c>
      <c r="D5170" t="s">
        <v>245</v>
      </c>
      <c r="E5170" t="s">
        <v>48</v>
      </c>
      <c r="F5170">
        <v>9752</v>
      </c>
      <c r="G5170" t="s">
        <v>158</v>
      </c>
      <c r="H5170" t="s">
        <v>237</v>
      </c>
      <c r="I5170" t="s">
        <v>237</v>
      </c>
      <c r="J5170" s="1">
        <v>45931</v>
      </c>
      <c r="K5170" t="s">
        <v>253</v>
      </c>
      <c r="L5170">
        <v>3</v>
      </c>
      <c r="M5170" t="s">
        <v>429</v>
      </c>
      <c r="N5170" t="s">
        <v>145</v>
      </c>
      <c r="O5170" t="s">
        <v>149</v>
      </c>
      <c r="P5170" t="s">
        <v>160</v>
      </c>
      <c r="Q5170">
        <v>16367.42</v>
      </c>
      <c r="R5170">
        <v>65</v>
      </c>
      <c r="S5170">
        <v>32527.15</v>
      </c>
      <c r="T5170">
        <v>0</v>
      </c>
      <c r="U5170">
        <v>49</v>
      </c>
      <c r="V5170">
        <v>32</v>
      </c>
      <c r="W5170">
        <v>5787.42</v>
      </c>
      <c r="X5170">
        <v>10242.42</v>
      </c>
      <c r="Y5170">
        <v>0</v>
      </c>
      <c r="Z5170">
        <v>0</v>
      </c>
      <c r="AA5170">
        <v>16159.73</v>
      </c>
      <c r="AB5170">
        <v>4417.1499999999996</v>
      </c>
      <c r="AC5170">
        <v>10702.58</v>
      </c>
      <c r="AD5170">
        <v>17</v>
      </c>
      <c r="AE5170">
        <v>15</v>
      </c>
      <c r="AF5170">
        <v>16</v>
      </c>
      <c r="AG5170">
        <v>30</v>
      </c>
      <c r="AH5170">
        <v>0</v>
      </c>
      <c r="AI5170">
        <v>19</v>
      </c>
      <c r="AJ5170">
        <v>0</v>
      </c>
      <c r="AK5170">
        <v>0</v>
      </c>
      <c r="AL5170">
        <v>0</v>
      </c>
      <c r="AM5170">
        <v>0</v>
      </c>
      <c r="AN5170">
        <v>0</v>
      </c>
      <c r="AO5170">
        <v>39</v>
      </c>
      <c r="AP5170">
        <v>50</v>
      </c>
      <c r="AQ5170">
        <v>35</v>
      </c>
      <c r="AR5170">
        <v>0</v>
      </c>
      <c r="AS5170">
        <v>1</v>
      </c>
      <c r="AT5170">
        <v>0</v>
      </c>
      <c r="AU5170">
        <v>0</v>
      </c>
      <c r="AV5170">
        <v>0</v>
      </c>
      <c r="AW5170">
        <v>0</v>
      </c>
      <c r="AX5170">
        <v>0</v>
      </c>
      <c r="AY5170">
        <v>3</v>
      </c>
      <c r="AZ5170">
        <v>7</v>
      </c>
      <c r="BA5170">
        <v>1</v>
      </c>
      <c r="BB5170">
        <v>1</v>
      </c>
      <c r="BC5170">
        <v>0</v>
      </c>
      <c r="BD5170">
        <v>0</v>
      </c>
      <c r="BE5170">
        <v>0</v>
      </c>
      <c r="BF5170">
        <v>64</v>
      </c>
      <c r="BG5170">
        <v>5890</v>
      </c>
      <c r="BH5170">
        <v>0</v>
      </c>
      <c r="BI5170">
        <v>49</v>
      </c>
      <c r="BJ5170" s="2">
        <v>45944</v>
      </c>
      <c r="BK5170">
        <v>0</v>
      </c>
      <c r="BL5170" s="3" t="str">
        <f>VLOOKUP(O5170,DropDownList!$H$1:$I$7,2,FALSE)</f>
        <v>2025/26</v>
      </c>
      <c r="BM5170" s="3" t="str">
        <f t="shared" si="81"/>
        <v>SC COURT</v>
      </c>
    </row>
    <row r="5171" spans="1:65" x14ac:dyDescent="0.2">
      <c r="A5171">
        <v>2025</v>
      </c>
      <c r="B5171">
        <v>10</v>
      </c>
      <c r="C5171" t="s">
        <v>231</v>
      </c>
      <c r="D5171" t="s">
        <v>245</v>
      </c>
      <c r="E5171" t="s">
        <v>48</v>
      </c>
      <c r="F5171">
        <v>9752</v>
      </c>
      <c r="G5171" t="s">
        <v>158</v>
      </c>
      <c r="H5171" t="s">
        <v>237</v>
      </c>
      <c r="I5171" t="s">
        <v>237</v>
      </c>
      <c r="J5171" s="1">
        <v>45931</v>
      </c>
      <c r="K5171" t="s">
        <v>253</v>
      </c>
      <c r="L5171">
        <v>3</v>
      </c>
      <c r="M5171" t="s">
        <v>429</v>
      </c>
      <c r="N5171" t="s">
        <v>145</v>
      </c>
      <c r="O5171" t="s">
        <v>149</v>
      </c>
      <c r="P5171" t="s">
        <v>161</v>
      </c>
      <c r="Q5171">
        <v>370</v>
      </c>
      <c r="R5171">
        <v>61</v>
      </c>
      <c r="S5171">
        <v>1410</v>
      </c>
      <c r="T5171">
        <v>0</v>
      </c>
      <c r="U5171">
        <v>47</v>
      </c>
      <c r="V5171">
        <v>20</v>
      </c>
      <c r="W5171">
        <v>350</v>
      </c>
      <c r="X5171">
        <v>350</v>
      </c>
      <c r="Y5171">
        <v>0</v>
      </c>
      <c r="Z5171">
        <v>0</v>
      </c>
      <c r="AA5171">
        <v>1040</v>
      </c>
      <c r="AB5171">
        <v>0</v>
      </c>
      <c r="AC5171">
        <v>0</v>
      </c>
      <c r="AD5171">
        <v>19</v>
      </c>
      <c r="AE5171">
        <v>1</v>
      </c>
      <c r="AF5171">
        <v>39</v>
      </c>
      <c r="AG5171">
        <v>1</v>
      </c>
      <c r="AH5171">
        <v>0</v>
      </c>
      <c r="AI5171">
        <v>21</v>
      </c>
      <c r="AJ5171">
        <v>0</v>
      </c>
      <c r="AK5171">
        <v>0</v>
      </c>
      <c r="AL5171">
        <v>0</v>
      </c>
      <c r="AM5171">
        <v>0</v>
      </c>
      <c r="AN5171">
        <v>0</v>
      </c>
      <c r="AO5171">
        <v>36</v>
      </c>
      <c r="AP5171">
        <v>47</v>
      </c>
      <c r="AQ5171">
        <v>32</v>
      </c>
      <c r="AR5171">
        <v>0</v>
      </c>
      <c r="AS5171">
        <v>1</v>
      </c>
      <c r="AT5171">
        <v>0</v>
      </c>
      <c r="AU5171">
        <v>0</v>
      </c>
      <c r="AV5171">
        <v>0</v>
      </c>
      <c r="AW5171">
        <v>0</v>
      </c>
      <c r="AX5171">
        <v>0</v>
      </c>
      <c r="AY5171">
        <v>3</v>
      </c>
      <c r="AZ5171">
        <v>7</v>
      </c>
      <c r="BA5171">
        <v>1</v>
      </c>
      <c r="BB5171">
        <v>1</v>
      </c>
      <c r="BC5171">
        <v>0</v>
      </c>
      <c r="BD5171">
        <v>0</v>
      </c>
      <c r="BE5171">
        <v>0</v>
      </c>
      <c r="BF5171">
        <v>61</v>
      </c>
      <c r="BG5171">
        <v>360</v>
      </c>
      <c r="BH5171">
        <v>0</v>
      </c>
      <c r="BI5171">
        <v>47</v>
      </c>
      <c r="BJ5171" s="2">
        <v>45944</v>
      </c>
      <c r="BK5171">
        <v>0</v>
      </c>
      <c r="BL5171" s="3" t="str">
        <f>VLOOKUP(O5171,DropDownList!$H$1:$I$7,2,FALSE)</f>
        <v>2025/26</v>
      </c>
      <c r="BM5171" s="3" t="str">
        <f t="shared" si="81"/>
        <v>VSUR</v>
      </c>
    </row>
    <row r="5172" spans="1:65" x14ac:dyDescent="0.2">
      <c r="A5172">
        <v>2025</v>
      </c>
      <c r="B5172">
        <v>10</v>
      </c>
      <c r="C5172" t="s">
        <v>231</v>
      </c>
      <c r="D5172" t="s">
        <v>245</v>
      </c>
      <c r="E5172" t="s">
        <v>48</v>
      </c>
      <c r="F5172">
        <v>9752</v>
      </c>
      <c r="G5172" t="s">
        <v>158</v>
      </c>
      <c r="H5172" t="s">
        <v>237</v>
      </c>
      <c r="I5172" t="s">
        <v>237</v>
      </c>
      <c r="J5172" s="1">
        <v>45931</v>
      </c>
      <c r="K5172" t="s">
        <v>253</v>
      </c>
      <c r="L5172">
        <v>3</v>
      </c>
      <c r="M5172" t="s">
        <v>429</v>
      </c>
      <c r="N5172" t="s">
        <v>145</v>
      </c>
      <c r="O5172" t="s">
        <v>147</v>
      </c>
      <c r="P5172" t="s">
        <v>160</v>
      </c>
      <c r="Q5172">
        <v>81310.23</v>
      </c>
      <c r="R5172">
        <v>309</v>
      </c>
      <c r="S5172">
        <v>236432.19</v>
      </c>
      <c r="T5172">
        <v>3432</v>
      </c>
      <c r="U5172">
        <v>161</v>
      </c>
      <c r="V5172">
        <v>83</v>
      </c>
      <c r="W5172">
        <v>41530.32</v>
      </c>
      <c r="X5172">
        <v>51462.32</v>
      </c>
      <c r="Y5172">
        <v>0</v>
      </c>
      <c r="Z5172">
        <v>0</v>
      </c>
      <c r="AA5172">
        <v>151689.96</v>
      </c>
      <c r="AB5172">
        <v>25955.93</v>
      </c>
      <c r="AC5172">
        <v>118364.02</v>
      </c>
      <c r="AD5172">
        <v>21</v>
      </c>
      <c r="AE5172">
        <v>62</v>
      </c>
      <c r="AF5172">
        <v>140</v>
      </c>
      <c r="AG5172">
        <v>116</v>
      </c>
      <c r="AH5172">
        <v>7</v>
      </c>
      <c r="AI5172">
        <v>45</v>
      </c>
      <c r="AJ5172">
        <v>0</v>
      </c>
      <c r="AK5172">
        <v>0</v>
      </c>
      <c r="AL5172">
        <v>0</v>
      </c>
      <c r="AM5172">
        <v>0</v>
      </c>
      <c r="AN5172">
        <v>0</v>
      </c>
      <c r="AO5172">
        <v>194</v>
      </c>
      <c r="AP5172">
        <v>497</v>
      </c>
      <c r="AQ5172">
        <v>187</v>
      </c>
      <c r="AR5172">
        <v>0</v>
      </c>
      <c r="AS5172">
        <v>39</v>
      </c>
      <c r="AT5172">
        <v>2</v>
      </c>
      <c r="AU5172">
        <v>0</v>
      </c>
      <c r="AV5172">
        <v>0</v>
      </c>
      <c r="AW5172">
        <v>5</v>
      </c>
      <c r="AX5172">
        <v>0</v>
      </c>
      <c r="AY5172">
        <v>71</v>
      </c>
      <c r="AZ5172">
        <v>120</v>
      </c>
      <c r="BA5172">
        <v>48</v>
      </c>
      <c r="BB5172">
        <v>5</v>
      </c>
      <c r="BC5172">
        <v>2</v>
      </c>
      <c r="BD5172">
        <v>2</v>
      </c>
      <c r="BE5172">
        <v>0</v>
      </c>
      <c r="BF5172">
        <v>302</v>
      </c>
      <c r="BG5172">
        <v>26482</v>
      </c>
      <c r="BH5172">
        <v>1</v>
      </c>
      <c r="BI5172">
        <v>160</v>
      </c>
      <c r="BJ5172" s="2">
        <v>45944</v>
      </c>
      <c r="BK5172">
        <v>0</v>
      </c>
      <c r="BL5172" s="3" t="str">
        <f>VLOOKUP(O5172,DropDownList!$H$1:$I$7,2,FALSE)</f>
        <v>2024/25</v>
      </c>
      <c r="BM5172" s="3" t="str">
        <f t="shared" si="81"/>
        <v>SC COURT</v>
      </c>
    </row>
    <row r="5173" spans="1:65" x14ac:dyDescent="0.2">
      <c r="A5173">
        <v>2025</v>
      </c>
      <c r="B5173">
        <v>10</v>
      </c>
      <c r="C5173" t="s">
        <v>231</v>
      </c>
      <c r="D5173" t="s">
        <v>245</v>
      </c>
      <c r="E5173" t="s">
        <v>48</v>
      </c>
      <c r="F5173">
        <v>9752</v>
      </c>
      <c r="G5173" t="s">
        <v>158</v>
      </c>
      <c r="H5173" t="s">
        <v>237</v>
      </c>
      <c r="I5173" t="s">
        <v>237</v>
      </c>
      <c r="J5173" s="1">
        <v>45931</v>
      </c>
      <c r="K5173" t="s">
        <v>253</v>
      </c>
      <c r="L5173">
        <v>3</v>
      </c>
      <c r="M5173" t="s">
        <v>429</v>
      </c>
      <c r="N5173" t="s">
        <v>145</v>
      </c>
      <c r="O5173" t="s">
        <v>156</v>
      </c>
      <c r="P5173" t="s">
        <v>148</v>
      </c>
      <c r="Q5173">
        <v>60</v>
      </c>
      <c r="R5173">
        <v>1</v>
      </c>
      <c r="S5173">
        <v>60</v>
      </c>
      <c r="T5173">
        <v>0</v>
      </c>
      <c r="U5173">
        <v>1</v>
      </c>
      <c r="V5173">
        <v>1</v>
      </c>
      <c r="W5173">
        <v>60</v>
      </c>
      <c r="X5173">
        <v>60</v>
      </c>
      <c r="Y5173">
        <v>0</v>
      </c>
      <c r="Z5173">
        <v>0</v>
      </c>
      <c r="AA5173">
        <v>0</v>
      </c>
      <c r="AB5173">
        <v>0</v>
      </c>
      <c r="AC5173">
        <v>0</v>
      </c>
      <c r="AD5173">
        <v>1</v>
      </c>
      <c r="AE5173">
        <v>0</v>
      </c>
      <c r="AF5173">
        <v>0</v>
      </c>
      <c r="AG5173">
        <v>0</v>
      </c>
      <c r="AH5173">
        <v>0</v>
      </c>
      <c r="AI5173">
        <v>1</v>
      </c>
      <c r="AJ5173">
        <v>0</v>
      </c>
      <c r="AK5173">
        <v>0</v>
      </c>
      <c r="AL5173">
        <v>0</v>
      </c>
      <c r="AM5173">
        <v>0</v>
      </c>
      <c r="AN5173">
        <v>0</v>
      </c>
      <c r="AO5173">
        <v>1</v>
      </c>
      <c r="AP5173">
        <v>10</v>
      </c>
      <c r="AQ5173">
        <v>1</v>
      </c>
      <c r="AR5173">
        <v>0</v>
      </c>
      <c r="AS5173">
        <v>1</v>
      </c>
      <c r="AT5173">
        <v>0</v>
      </c>
      <c r="AU5173">
        <v>0</v>
      </c>
      <c r="AV5173">
        <v>0</v>
      </c>
      <c r="AW5173">
        <v>0</v>
      </c>
      <c r="AX5173">
        <v>0</v>
      </c>
      <c r="AY5173">
        <v>0</v>
      </c>
      <c r="AZ5173">
        <v>3</v>
      </c>
      <c r="BA5173">
        <v>2</v>
      </c>
      <c r="BB5173">
        <v>0</v>
      </c>
      <c r="BC5173">
        <v>0</v>
      </c>
      <c r="BD5173">
        <v>0</v>
      </c>
      <c r="BE5173">
        <v>0</v>
      </c>
      <c r="BF5173">
        <v>1</v>
      </c>
      <c r="BG5173">
        <v>60</v>
      </c>
      <c r="BH5173">
        <v>0</v>
      </c>
      <c r="BI5173">
        <v>1</v>
      </c>
      <c r="BJ5173" s="2">
        <v>45944</v>
      </c>
      <c r="BK5173">
        <v>0</v>
      </c>
      <c r="BL5173" s="3" t="str">
        <f>VLOOKUP(O5173,DropDownList!$H$1:$I$7,2,FALSE)</f>
        <v>2023/24</v>
      </c>
      <c r="BM5173" s="3" t="str">
        <f t="shared" si="81"/>
        <v>PRAS</v>
      </c>
    </row>
    <row r="5174" spans="1:65" x14ac:dyDescent="0.2">
      <c r="A5174">
        <v>2025</v>
      </c>
      <c r="B5174">
        <v>10</v>
      </c>
      <c r="C5174" t="s">
        <v>231</v>
      </c>
      <c r="D5174" t="s">
        <v>245</v>
      </c>
      <c r="E5174" t="s">
        <v>48</v>
      </c>
      <c r="F5174">
        <v>9752</v>
      </c>
      <c r="G5174" t="s">
        <v>158</v>
      </c>
      <c r="H5174" t="s">
        <v>237</v>
      </c>
      <c r="I5174" t="s">
        <v>237</v>
      </c>
      <c r="J5174" s="1">
        <v>45931</v>
      </c>
      <c r="K5174" t="s">
        <v>253</v>
      </c>
      <c r="L5174">
        <v>3</v>
      </c>
      <c r="M5174" t="s">
        <v>429</v>
      </c>
      <c r="N5174" t="s">
        <v>145</v>
      </c>
      <c r="O5174" t="s">
        <v>156</v>
      </c>
      <c r="P5174" t="s">
        <v>161</v>
      </c>
      <c r="Q5174">
        <v>788.61</v>
      </c>
      <c r="R5174">
        <v>231</v>
      </c>
      <c r="S5174">
        <v>6460</v>
      </c>
      <c r="T5174">
        <v>150</v>
      </c>
      <c r="U5174">
        <v>69</v>
      </c>
      <c r="V5174">
        <v>22</v>
      </c>
      <c r="W5174">
        <v>585</v>
      </c>
      <c r="X5174">
        <v>585</v>
      </c>
      <c r="Y5174">
        <v>0</v>
      </c>
      <c r="Z5174">
        <v>0</v>
      </c>
      <c r="AA5174">
        <v>5521.39</v>
      </c>
      <c r="AB5174">
        <v>0</v>
      </c>
      <c r="AC5174">
        <v>0</v>
      </c>
      <c r="AD5174">
        <v>22</v>
      </c>
      <c r="AE5174">
        <v>0</v>
      </c>
      <c r="AF5174">
        <v>191</v>
      </c>
      <c r="AG5174">
        <v>1</v>
      </c>
      <c r="AH5174">
        <v>8</v>
      </c>
      <c r="AI5174">
        <v>31</v>
      </c>
      <c r="AJ5174">
        <v>0</v>
      </c>
      <c r="AK5174">
        <v>0</v>
      </c>
      <c r="AL5174">
        <v>0</v>
      </c>
      <c r="AM5174">
        <v>0</v>
      </c>
      <c r="AN5174">
        <v>0</v>
      </c>
      <c r="AO5174">
        <v>149</v>
      </c>
      <c r="AP5174">
        <v>621</v>
      </c>
      <c r="AQ5174">
        <v>151</v>
      </c>
      <c r="AR5174">
        <v>2</v>
      </c>
      <c r="AS5174">
        <v>82</v>
      </c>
      <c r="AT5174">
        <v>12</v>
      </c>
      <c r="AU5174">
        <v>11</v>
      </c>
      <c r="AV5174">
        <v>7</v>
      </c>
      <c r="AW5174">
        <v>6</v>
      </c>
      <c r="AX5174">
        <v>0</v>
      </c>
      <c r="AY5174">
        <v>69</v>
      </c>
      <c r="AZ5174">
        <v>129</v>
      </c>
      <c r="BA5174">
        <v>83</v>
      </c>
      <c r="BB5174">
        <v>15</v>
      </c>
      <c r="BC5174">
        <v>6</v>
      </c>
      <c r="BD5174">
        <v>4</v>
      </c>
      <c r="BE5174">
        <v>0</v>
      </c>
      <c r="BF5174">
        <v>222</v>
      </c>
      <c r="BG5174">
        <v>775</v>
      </c>
      <c r="BH5174">
        <v>0</v>
      </c>
      <c r="BI5174">
        <v>67</v>
      </c>
      <c r="BJ5174" s="2">
        <v>45944</v>
      </c>
      <c r="BK5174">
        <v>0</v>
      </c>
      <c r="BL5174" s="3" t="str">
        <f>VLOOKUP(O5174,DropDownList!$H$1:$I$7,2,FALSE)</f>
        <v>2023/24</v>
      </c>
      <c r="BM5174" s="3" t="str">
        <f t="shared" si="81"/>
        <v>VSUR</v>
      </c>
    </row>
    <row r="5175" spans="1:65" x14ac:dyDescent="0.2">
      <c r="A5175">
        <v>2025</v>
      </c>
      <c r="B5175">
        <v>10</v>
      </c>
      <c r="C5175" t="s">
        <v>231</v>
      </c>
      <c r="D5175" t="s">
        <v>245</v>
      </c>
      <c r="E5175" t="s">
        <v>48</v>
      </c>
      <c r="F5175">
        <v>9752</v>
      </c>
      <c r="G5175" t="s">
        <v>158</v>
      </c>
      <c r="H5175" t="s">
        <v>237</v>
      </c>
      <c r="I5175" t="s">
        <v>237</v>
      </c>
      <c r="J5175" s="1">
        <v>45931</v>
      </c>
      <c r="K5175" t="s">
        <v>253</v>
      </c>
      <c r="L5175">
        <v>3</v>
      </c>
      <c r="M5175" t="s">
        <v>429</v>
      </c>
      <c r="N5175" t="s">
        <v>145</v>
      </c>
      <c r="O5175" t="s">
        <v>156</v>
      </c>
      <c r="P5175" t="s">
        <v>159</v>
      </c>
      <c r="Q5175">
        <v>0</v>
      </c>
      <c r="R5175">
        <v>2</v>
      </c>
      <c r="S5175">
        <v>5878.35</v>
      </c>
      <c r="T5175">
        <v>16.52</v>
      </c>
      <c r="U5175">
        <v>0</v>
      </c>
      <c r="V5175">
        <v>0</v>
      </c>
      <c r="W5175">
        <v>0</v>
      </c>
      <c r="X5175">
        <v>0</v>
      </c>
      <c r="Y5175">
        <v>0</v>
      </c>
      <c r="Z5175">
        <v>0</v>
      </c>
      <c r="AA5175">
        <v>5861.83</v>
      </c>
      <c r="AB5175">
        <v>0</v>
      </c>
      <c r="AC5175">
        <v>0</v>
      </c>
      <c r="AD5175">
        <v>0</v>
      </c>
      <c r="AE5175">
        <v>0</v>
      </c>
      <c r="AF5175">
        <v>1</v>
      </c>
      <c r="AG5175">
        <v>0</v>
      </c>
      <c r="AH5175">
        <v>0</v>
      </c>
      <c r="AI5175">
        <v>0</v>
      </c>
      <c r="AJ5175">
        <v>0</v>
      </c>
      <c r="AK5175">
        <v>0</v>
      </c>
      <c r="AL5175">
        <v>0</v>
      </c>
      <c r="AM5175">
        <v>0</v>
      </c>
      <c r="AN5175">
        <v>0</v>
      </c>
      <c r="AO5175">
        <v>1</v>
      </c>
      <c r="AP5175">
        <v>1</v>
      </c>
      <c r="AQ5175">
        <v>1</v>
      </c>
      <c r="AR5175">
        <v>0</v>
      </c>
      <c r="AS5175">
        <v>0</v>
      </c>
      <c r="AT5175">
        <v>0</v>
      </c>
      <c r="AU5175">
        <v>0</v>
      </c>
      <c r="AV5175">
        <v>0</v>
      </c>
      <c r="AW5175">
        <v>0</v>
      </c>
      <c r="AX5175">
        <v>0</v>
      </c>
      <c r="AY5175">
        <v>0</v>
      </c>
      <c r="AZ5175">
        <v>0</v>
      </c>
      <c r="BA5175">
        <v>0</v>
      </c>
      <c r="BB5175">
        <v>0</v>
      </c>
      <c r="BC5175">
        <v>0</v>
      </c>
      <c r="BD5175">
        <v>0</v>
      </c>
      <c r="BE5175">
        <v>0</v>
      </c>
      <c r="BF5175">
        <v>0</v>
      </c>
      <c r="BG5175">
        <v>0</v>
      </c>
      <c r="BH5175">
        <v>1</v>
      </c>
      <c r="BI5175">
        <v>0</v>
      </c>
      <c r="BJ5175" s="2">
        <v>45944</v>
      </c>
      <c r="BK5175">
        <v>0</v>
      </c>
      <c r="BL5175" s="3" t="str">
        <f>VLOOKUP(O5175,DropDownList!$H$1:$I$7,2,FALSE)</f>
        <v>2023/24</v>
      </c>
      <c r="BM5175" s="3" t="str">
        <f t="shared" si="81"/>
        <v>CONF</v>
      </c>
    </row>
    <row r="5176" spans="1:65" x14ac:dyDescent="0.2">
      <c r="A5176">
        <v>2025</v>
      </c>
      <c r="B5176">
        <v>10</v>
      </c>
      <c r="C5176" t="s">
        <v>231</v>
      </c>
      <c r="D5176" t="s">
        <v>245</v>
      </c>
      <c r="E5176" t="s">
        <v>48</v>
      </c>
      <c r="F5176">
        <v>9752</v>
      </c>
      <c r="G5176" t="s">
        <v>158</v>
      </c>
      <c r="H5176" t="s">
        <v>237</v>
      </c>
      <c r="I5176" t="s">
        <v>237</v>
      </c>
      <c r="J5176" s="1">
        <v>45931</v>
      </c>
      <c r="K5176" t="s">
        <v>253</v>
      </c>
      <c r="L5176">
        <v>3</v>
      </c>
      <c r="M5176" t="s">
        <v>429</v>
      </c>
      <c r="N5176" t="s">
        <v>145</v>
      </c>
      <c r="O5176" t="s">
        <v>156</v>
      </c>
      <c r="P5176" t="s">
        <v>150</v>
      </c>
      <c r="Q5176">
        <v>479.99</v>
      </c>
      <c r="R5176">
        <v>4</v>
      </c>
      <c r="S5176">
        <v>479.99</v>
      </c>
      <c r="T5176">
        <v>0</v>
      </c>
      <c r="U5176">
        <v>4</v>
      </c>
      <c r="V5176">
        <v>4</v>
      </c>
      <c r="W5176">
        <v>479.99</v>
      </c>
      <c r="X5176">
        <v>479.99</v>
      </c>
      <c r="Y5176">
        <v>4</v>
      </c>
      <c r="Z5176">
        <v>479.99</v>
      </c>
      <c r="AA5176">
        <v>0</v>
      </c>
      <c r="AB5176">
        <v>0</v>
      </c>
      <c r="AC5176">
        <v>0</v>
      </c>
      <c r="AD5176">
        <v>4</v>
      </c>
      <c r="AE5176">
        <v>0</v>
      </c>
      <c r="AF5176">
        <v>0</v>
      </c>
      <c r="AG5176">
        <v>0</v>
      </c>
      <c r="AH5176">
        <v>0</v>
      </c>
      <c r="AI5176">
        <v>4</v>
      </c>
      <c r="AJ5176">
        <v>0</v>
      </c>
      <c r="AK5176">
        <v>0</v>
      </c>
      <c r="AL5176">
        <v>0</v>
      </c>
      <c r="AM5176">
        <v>0</v>
      </c>
      <c r="AN5176">
        <v>0</v>
      </c>
      <c r="AO5176">
        <v>4</v>
      </c>
      <c r="AP5176">
        <v>43</v>
      </c>
      <c r="AQ5176">
        <v>4</v>
      </c>
      <c r="AR5176">
        <v>0</v>
      </c>
      <c r="AS5176">
        <v>4</v>
      </c>
      <c r="AT5176">
        <v>0</v>
      </c>
      <c r="AU5176">
        <v>0</v>
      </c>
      <c r="AV5176">
        <v>0</v>
      </c>
      <c r="AW5176">
        <v>0</v>
      </c>
      <c r="AX5176">
        <v>0</v>
      </c>
      <c r="AY5176">
        <v>0</v>
      </c>
      <c r="AZ5176">
        <v>13</v>
      </c>
      <c r="BA5176">
        <v>9</v>
      </c>
      <c r="BB5176">
        <v>0</v>
      </c>
      <c r="BC5176">
        <v>0</v>
      </c>
      <c r="BD5176">
        <v>0</v>
      </c>
      <c r="BE5176">
        <v>0</v>
      </c>
      <c r="BF5176">
        <v>4</v>
      </c>
      <c r="BG5176">
        <v>479.99</v>
      </c>
      <c r="BH5176">
        <v>0</v>
      </c>
      <c r="BI5176">
        <v>4</v>
      </c>
      <c r="BJ5176" s="2">
        <v>45944</v>
      </c>
      <c r="BK5176">
        <v>0</v>
      </c>
      <c r="BL5176" s="3" t="str">
        <f>VLOOKUP(O5176,DropDownList!$H$1:$I$7,2,FALSE)</f>
        <v>2023/24</v>
      </c>
      <c r="BM5176" s="3" t="str">
        <f t="shared" si="81"/>
        <v>FISCAL FINES</v>
      </c>
    </row>
    <row r="5177" spans="1:65" x14ac:dyDescent="0.2">
      <c r="A5177">
        <v>2025</v>
      </c>
      <c r="B5177">
        <v>10</v>
      </c>
      <c r="C5177" t="s">
        <v>231</v>
      </c>
      <c r="D5177" t="s">
        <v>245</v>
      </c>
      <c r="E5177" t="s">
        <v>48</v>
      </c>
      <c r="F5177">
        <v>9752</v>
      </c>
      <c r="G5177" t="s">
        <v>158</v>
      </c>
      <c r="H5177" t="s">
        <v>237</v>
      </c>
      <c r="I5177" t="s">
        <v>237</v>
      </c>
      <c r="J5177" s="1">
        <v>45931</v>
      </c>
      <c r="K5177" t="s">
        <v>253</v>
      </c>
      <c r="L5177">
        <v>3</v>
      </c>
      <c r="M5177" t="s">
        <v>429</v>
      </c>
      <c r="N5177" t="s">
        <v>145</v>
      </c>
      <c r="O5177" t="s">
        <v>155</v>
      </c>
      <c r="P5177" t="s">
        <v>161</v>
      </c>
      <c r="Q5177">
        <v>412.12</v>
      </c>
      <c r="R5177">
        <v>180</v>
      </c>
      <c r="S5177">
        <v>4000</v>
      </c>
      <c r="T5177">
        <v>73.25</v>
      </c>
      <c r="U5177">
        <v>42</v>
      </c>
      <c r="V5177">
        <v>10</v>
      </c>
      <c r="W5177">
        <v>195.39</v>
      </c>
      <c r="X5177">
        <v>195.39</v>
      </c>
      <c r="Y5177">
        <v>0</v>
      </c>
      <c r="Z5177">
        <v>0</v>
      </c>
      <c r="AA5177">
        <v>3514.63</v>
      </c>
      <c r="AB5177">
        <v>0</v>
      </c>
      <c r="AC5177">
        <v>0</v>
      </c>
      <c r="AD5177">
        <v>9</v>
      </c>
      <c r="AE5177">
        <v>1</v>
      </c>
      <c r="AF5177">
        <v>157</v>
      </c>
      <c r="AG5177">
        <v>2</v>
      </c>
      <c r="AH5177">
        <v>3</v>
      </c>
      <c r="AI5177">
        <v>17</v>
      </c>
      <c r="AJ5177">
        <v>0</v>
      </c>
      <c r="AK5177">
        <v>0</v>
      </c>
      <c r="AL5177">
        <v>0</v>
      </c>
      <c r="AM5177">
        <v>0</v>
      </c>
      <c r="AN5177">
        <v>0</v>
      </c>
      <c r="AO5177">
        <v>111</v>
      </c>
      <c r="AP5177">
        <v>538</v>
      </c>
      <c r="AQ5177">
        <v>115</v>
      </c>
      <c r="AR5177">
        <v>0</v>
      </c>
      <c r="AS5177">
        <v>77</v>
      </c>
      <c r="AT5177">
        <v>12</v>
      </c>
      <c r="AU5177">
        <v>8</v>
      </c>
      <c r="AV5177">
        <v>3</v>
      </c>
      <c r="AW5177">
        <v>1</v>
      </c>
      <c r="AX5177">
        <v>0</v>
      </c>
      <c r="AY5177">
        <v>71</v>
      </c>
      <c r="AZ5177">
        <v>124</v>
      </c>
      <c r="BA5177">
        <v>81</v>
      </c>
      <c r="BB5177">
        <v>6</v>
      </c>
      <c r="BC5177">
        <v>2</v>
      </c>
      <c r="BD5177">
        <v>5</v>
      </c>
      <c r="BE5177">
        <v>0</v>
      </c>
      <c r="BF5177">
        <v>179</v>
      </c>
      <c r="BG5177">
        <v>380</v>
      </c>
      <c r="BH5177">
        <v>1</v>
      </c>
      <c r="BI5177">
        <v>40</v>
      </c>
      <c r="BJ5177" s="2">
        <v>45944</v>
      </c>
      <c r="BK5177">
        <v>0</v>
      </c>
      <c r="BL5177" s="3" t="str">
        <f>VLOOKUP(O5177,DropDownList!$H$1:$I$7,2,FALSE)</f>
        <v>2022/23</v>
      </c>
      <c r="BM5177" s="3" t="str">
        <f t="shared" si="81"/>
        <v>VSUR</v>
      </c>
    </row>
    <row r="5178" spans="1:65" x14ac:dyDescent="0.2">
      <c r="A5178">
        <v>2025</v>
      </c>
      <c r="B5178">
        <v>10</v>
      </c>
      <c r="C5178" t="s">
        <v>231</v>
      </c>
      <c r="D5178" t="s">
        <v>245</v>
      </c>
      <c r="E5178" t="s">
        <v>48</v>
      </c>
      <c r="F5178">
        <v>9752</v>
      </c>
      <c r="G5178" t="s">
        <v>158</v>
      </c>
      <c r="H5178" t="s">
        <v>237</v>
      </c>
      <c r="I5178" t="s">
        <v>237</v>
      </c>
      <c r="J5178" s="1">
        <v>45931</v>
      </c>
      <c r="K5178" t="s">
        <v>253</v>
      </c>
      <c r="L5178">
        <v>3</v>
      </c>
      <c r="M5178" t="s">
        <v>429</v>
      </c>
      <c r="N5178" t="s">
        <v>145</v>
      </c>
      <c r="O5178" t="s">
        <v>147</v>
      </c>
      <c r="P5178" t="s">
        <v>161</v>
      </c>
      <c r="Q5178">
        <v>9154.99</v>
      </c>
      <c r="R5178">
        <v>290</v>
      </c>
      <c r="S5178">
        <v>16645</v>
      </c>
      <c r="T5178">
        <v>150</v>
      </c>
      <c r="U5178">
        <v>146</v>
      </c>
      <c r="V5178">
        <v>29</v>
      </c>
      <c r="W5178">
        <v>950</v>
      </c>
      <c r="X5178">
        <v>950</v>
      </c>
      <c r="Y5178">
        <v>0</v>
      </c>
      <c r="Z5178">
        <v>0</v>
      </c>
      <c r="AA5178">
        <v>7340.01</v>
      </c>
      <c r="AB5178">
        <v>0</v>
      </c>
      <c r="AC5178">
        <v>0</v>
      </c>
      <c r="AD5178">
        <v>27</v>
      </c>
      <c r="AE5178">
        <v>2</v>
      </c>
      <c r="AF5178">
        <v>228</v>
      </c>
      <c r="AG5178">
        <v>3</v>
      </c>
      <c r="AH5178">
        <v>7</v>
      </c>
      <c r="AI5178">
        <v>52</v>
      </c>
      <c r="AJ5178">
        <v>0</v>
      </c>
      <c r="AK5178">
        <v>0</v>
      </c>
      <c r="AL5178">
        <v>0</v>
      </c>
      <c r="AM5178">
        <v>0</v>
      </c>
      <c r="AN5178">
        <v>0</v>
      </c>
      <c r="AO5178">
        <v>182</v>
      </c>
      <c r="AP5178">
        <v>470</v>
      </c>
      <c r="AQ5178">
        <v>178</v>
      </c>
      <c r="AR5178">
        <v>0</v>
      </c>
      <c r="AS5178">
        <v>36</v>
      </c>
      <c r="AT5178">
        <v>2</v>
      </c>
      <c r="AU5178">
        <v>1</v>
      </c>
      <c r="AV5178">
        <v>0</v>
      </c>
      <c r="AW5178">
        <v>5</v>
      </c>
      <c r="AX5178">
        <v>0</v>
      </c>
      <c r="AY5178">
        <v>66</v>
      </c>
      <c r="AZ5178">
        <v>113</v>
      </c>
      <c r="BA5178">
        <v>45</v>
      </c>
      <c r="BB5178">
        <v>5</v>
      </c>
      <c r="BC5178">
        <v>2</v>
      </c>
      <c r="BD5178">
        <v>2</v>
      </c>
      <c r="BE5178">
        <v>0</v>
      </c>
      <c r="BF5178">
        <v>283</v>
      </c>
      <c r="BG5178">
        <v>9095</v>
      </c>
      <c r="BH5178">
        <v>0</v>
      </c>
      <c r="BI5178">
        <v>144</v>
      </c>
      <c r="BJ5178" s="2">
        <v>45944</v>
      </c>
      <c r="BK5178">
        <v>0</v>
      </c>
      <c r="BL5178" s="3" t="str">
        <f>VLOOKUP(O5178,DropDownList!$H$1:$I$7,2,FALSE)</f>
        <v>2024/25</v>
      </c>
      <c r="BM5178" s="3" t="str">
        <f t="shared" si="81"/>
        <v>VSUR</v>
      </c>
    </row>
    <row r="5179" spans="1:65" x14ac:dyDescent="0.2">
      <c r="A5179">
        <v>2025</v>
      </c>
      <c r="B5179">
        <v>10</v>
      </c>
      <c r="C5179" t="s">
        <v>231</v>
      </c>
      <c r="D5179" t="s">
        <v>245</v>
      </c>
      <c r="E5179" t="s">
        <v>48</v>
      </c>
      <c r="F5179">
        <v>9752</v>
      </c>
      <c r="G5179" t="s">
        <v>158</v>
      </c>
      <c r="H5179" t="s">
        <v>237</v>
      </c>
      <c r="I5179" t="s">
        <v>237</v>
      </c>
      <c r="J5179" s="1">
        <v>45931</v>
      </c>
      <c r="K5179" t="s">
        <v>253</v>
      </c>
      <c r="L5179">
        <v>3</v>
      </c>
      <c r="M5179" t="s">
        <v>429</v>
      </c>
      <c r="N5179" t="s">
        <v>145</v>
      </c>
      <c r="O5179" t="s">
        <v>156</v>
      </c>
      <c r="P5179" t="s">
        <v>160</v>
      </c>
      <c r="Q5179">
        <v>39363.129999999997</v>
      </c>
      <c r="R5179">
        <v>249</v>
      </c>
      <c r="S5179">
        <v>154603.46</v>
      </c>
      <c r="T5179">
        <v>4680.72</v>
      </c>
      <c r="U5179">
        <v>75</v>
      </c>
      <c r="V5179">
        <v>46</v>
      </c>
      <c r="W5179">
        <v>22406.03</v>
      </c>
      <c r="X5179">
        <v>23266.03</v>
      </c>
      <c r="Y5179">
        <v>0</v>
      </c>
      <c r="Z5179">
        <v>0</v>
      </c>
      <c r="AA5179">
        <v>110559.61</v>
      </c>
      <c r="AB5179">
        <v>22892.11</v>
      </c>
      <c r="AC5179">
        <v>82136.11</v>
      </c>
      <c r="AD5179">
        <v>21</v>
      </c>
      <c r="AE5179">
        <v>25</v>
      </c>
      <c r="AF5179">
        <v>161</v>
      </c>
      <c r="AG5179">
        <v>48</v>
      </c>
      <c r="AH5179">
        <v>8</v>
      </c>
      <c r="AI5179">
        <v>27</v>
      </c>
      <c r="AJ5179">
        <v>0</v>
      </c>
      <c r="AK5179">
        <v>0</v>
      </c>
      <c r="AL5179">
        <v>0</v>
      </c>
      <c r="AM5179">
        <v>0</v>
      </c>
      <c r="AN5179">
        <v>0</v>
      </c>
      <c r="AO5179">
        <v>158</v>
      </c>
      <c r="AP5179">
        <v>636</v>
      </c>
      <c r="AQ5179">
        <v>159</v>
      </c>
      <c r="AR5179">
        <v>3</v>
      </c>
      <c r="AS5179">
        <v>82</v>
      </c>
      <c r="AT5179">
        <v>12</v>
      </c>
      <c r="AU5179">
        <v>11</v>
      </c>
      <c r="AV5179">
        <v>7</v>
      </c>
      <c r="AW5179">
        <v>6</v>
      </c>
      <c r="AX5179">
        <v>0</v>
      </c>
      <c r="AY5179">
        <v>72</v>
      </c>
      <c r="AZ5179">
        <v>132</v>
      </c>
      <c r="BA5179">
        <v>82</v>
      </c>
      <c r="BB5179">
        <v>15</v>
      </c>
      <c r="BC5179">
        <v>6</v>
      </c>
      <c r="BD5179">
        <v>5</v>
      </c>
      <c r="BE5179">
        <v>0</v>
      </c>
      <c r="BF5179">
        <v>239</v>
      </c>
      <c r="BG5179">
        <v>15020</v>
      </c>
      <c r="BH5179">
        <v>5</v>
      </c>
      <c r="BI5179">
        <v>73</v>
      </c>
      <c r="BJ5179" s="2">
        <v>45944</v>
      </c>
      <c r="BK5179">
        <v>0</v>
      </c>
      <c r="BL5179" s="3" t="str">
        <f>VLOOKUP(O5179,DropDownList!$H$1:$I$7,2,FALSE)</f>
        <v>2023/24</v>
      </c>
      <c r="BM5179" s="3" t="str">
        <f t="shared" si="81"/>
        <v>SC COURT</v>
      </c>
    </row>
    <row r="5180" spans="1:65" x14ac:dyDescent="0.2">
      <c r="A5180">
        <v>2025</v>
      </c>
      <c r="B5180">
        <v>10</v>
      </c>
      <c r="C5180" t="s">
        <v>231</v>
      </c>
      <c r="D5180" t="s">
        <v>245</v>
      </c>
      <c r="E5180" t="s">
        <v>48</v>
      </c>
      <c r="F5180">
        <v>9752</v>
      </c>
      <c r="G5180" t="s">
        <v>158</v>
      </c>
      <c r="H5180" t="s">
        <v>237</v>
      </c>
      <c r="I5180" t="s">
        <v>237</v>
      </c>
      <c r="J5180" s="1">
        <v>45931</v>
      </c>
      <c r="K5180" t="s">
        <v>253</v>
      </c>
      <c r="L5180">
        <v>3</v>
      </c>
      <c r="M5180" t="s">
        <v>429</v>
      </c>
      <c r="N5180" t="s">
        <v>145</v>
      </c>
      <c r="O5180" t="s">
        <v>155</v>
      </c>
      <c r="P5180" t="s">
        <v>160</v>
      </c>
      <c r="Q5180">
        <v>16010.81</v>
      </c>
      <c r="R5180">
        <v>194</v>
      </c>
      <c r="S5180">
        <v>85344.85</v>
      </c>
      <c r="T5180">
        <v>2729.23</v>
      </c>
      <c r="U5180">
        <v>47</v>
      </c>
      <c r="V5180">
        <v>23</v>
      </c>
      <c r="W5180">
        <v>7268.61</v>
      </c>
      <c r="X5180">
        <v>7458.61</v>
      </c>
      <c r="Y5180">
        <v>0</v>
      </c>
      <c r="Z5180">
        <v>0</v>
      </c>
      <c r="AA5180">
        <v>66604.81</v>
      </c>
      <c r="AB5180">
        <v>5646.5</v>
      </c>
      <c r="AC5180">
        <v>57413.68</v>
      </c>
      <c r="AD5180">
        <v>9</v>
      </c>
      <c r="AE5180">
        <v>14</v>
      </c>
      <c r="AF5180">
        <v>139</v>
      </c>
      <c r="AG5180">
        <v>32</v>
      </c>
      <c r="AH5180">
        <v>3</v>
      </c>
      <c r="AI5180">
        <v>15</v>
      </c>
      <c r="AJ5180">
        <v>0</v>
      </c>
      <c r="AK5180">
        <v>0</v>
      </c>
      <c r="AL5180">
        <v>0</v>
      </c>
      <c r="AM5180">
        <v>0</v>
      </c>
      <c r="AN5180">
        <v>0</v>
      </c>
      <c r="AO5180">
        <v>123</v>
      </c>
      <c r="AP5180">
        <v>564</v>
      </c>
      <c r="AQ5180">
        <v>126</v>
      </c>
      <c r="AR5180">
        <v>1</v>
      </c>
      <c r="AS5180">
        <v>74</v>
      </c>
      <c r="AT5180">
        <v>13</v>
      </c>
      <c r="AU5180">
        <v>9</v>
      </c>
      <c r="AV5180">
        <v>3</v>
      </c>
      <c r="AW5180">
        <v>1</v>
      </c>
      <c r="AX5180">
        <v>0</v>
      </c>
      <c r="AY5180">
        <v>75</v>
      </c>
      <c r="AZ5180">
        <v>128</v>
      </c>
      <c r="BA5180">
        <v>81</v>
      </c>
      <c r="BB5180">
        <v>9</v>
      </c>
      <c r="BC5180">
        <v>4</v>
      </c>
      <c r="BD5180">
        <v>5</v>
      </c>
      <c r="BE5180">
        <v>0</v>
      </c>
      <c r="BF5180">
        <v>192</v>
      </c>
      <c r="BG5180">
        <v>6415</v>
      </c>
      <c r="BH5180">
        <v>5</v>
      </c>
      <c r="BI5180">
        <v>43</v>
      </c>
      <c r="BJ5180" s="2">
        <v>45944</v>
      </c>
      <c r="BK5180">
        <v>0</v>
      </c>
      <c r="BL5180" s="3" t="str">
        <f>VLOOKUP(O5180,DropDownList!$H$1:$I$7,2,FALSE)</f>
        <v>2022/23</v>
      </c>
      <c r="BM5180" s="3" t="str">
        <f t="shared" si="81"/>
        <v>SC COURT</v>
      </c>
    </row>
    <row r="5181" spans="1:65" x14ac:dyDescent="0.2">
      <c r="A5181">
        <v>2025</v>
      </c>
      <c r="B5181">
        <v>10</v>
      </c>
      <c r="C5181" t="s">
        <v>231</v>
      </c>
      <c r="D5181" t="s">
        <v>245</v>
      </c>
      <c r="E5181" t="s">
        <v>48</v>
      </c>
      <c r="F5181">
        <v>9752</v>
      </c>
      <c r="G5181" t="s">
        <v>158</v>
      </c>
      <c r="H5181" t="s">
        <v>237</v>
      </c>
      <c r="I5181" t="s">
        <v>237</v>
      </c>
      <c r="J5181" s="1">
        <v>45931</v>
      </c>
      <c r="K5181" t="s">
        <v>253</v>
      </c>
      <c r="L5181">
        <v>3</v>
      </c>
      <c r="M5181" t="s">
        <v>429</v>
      </c>
      <c r="N5181" t="s">
        <v>145</v>
      </c>
      <c r="O5181" t="s">
        <v>155</v>
      </c>
      <c r="P5181" t="s">
        <v>159</v>
      </c>
      <c r="Q5181">
        <v>0</v>
      </c>
      <c r="R5181">
        <v>1</v>
      </c>
      <c r="S5181">
        <v>4120</v>
      </c>
      <c r="T5181">
        <v>0</v>
      </c>
      <c r="U5181">
        <v>0</v>
      </c>
      <c r="V5181">
        <v>0</v>
      </c>
      <c r="W5181">
        <v>0</v>
      </c>
      <c r="X5181">
        <v>0</v>
      </c>
      <c r="Y5181">
        <v>0</v>
      </c>
      <c r="Z5181">
        <v>0</v>
      </c>
      <c r="AA5181">
        <v>4120</v>
      </c>
      <c r="AB5181">
        <v>0</v>
      </c>
      <c r="AC5181">
        <v>0</v>
      </c>
      <c r="AD5181">
        <v>0</v>
      </c>
      <c r="AE5181">
        <v>0</v>
      </c>
      <c r="AF5181">
        <v>1</v>
      </c>
      <c r="AG5181">
        <v>0</v>
      </c>
      <c r="AH5181">
        <v>0</v>
      </c>
      <c r="AI5181">
        <v>0</v>
      </c>
      <c r="AJ5181">
        <v>0</v>
      </c>
      <c r="AK5181">
        <v>0</v>
      </c>
      <c r="AL5181">
        <v>0</v>
      </c>
      <c r="AM5181">
        <v>0</v>
      </c>
      <c r="AN5181">
        <v>0</v>
      </c>
      <c r="AO5181">
        <v>0</v>
      </c>
      <c r="AP5181">
        <v>0</v>
      </c>
      <c r="AQ5181">
        <v>0</v>
      </c>
      <c r="AR5181">
        <v>0</v>
      </c>
      <c r="AS5181">
        <v>0</v>
      </c>
      <c r="AT5181">
        <v>0</v>
      </c>
      <c r="AU5181">
        <v>0</v>
      </c>
      <c r="AV5181">
        <v>0</v>
      </c>
      <c r="AW5181">
        <v>0</v>
      </c>
      <c r="AX5181">
        <v>0</v>
      </c>
      <c r="AY5181">
        <v>0</v>
      </c>
      <c r="AZ5181">
        <v>0</v>
      </c>
      <c r="BA5181">
        <v>0</v>
      </c>
      <c r="BB5181">
        <v>0</v>
      </c>
      <c r="BC5181">
        <v>0</v>
      </c>
      <c r="BD5181">
        <v>0</v>
      </c>
      <c r="BE5181">
        <v>0</v>
      </c>
      <c r="BF5181">
        <v>0</v>
      </c>
      <c r="BG5181">
        <v>0</v>
      </c>
      <c r="BH5181">
        <v>0</v>
      </c>
      <c r="BI5181">
        <v>0</v>
      </c>
      <c r="BJ5181" s="2">
        <v>45944</v>
      </c>
      <c r="BK5181">
        <v>0</v>
      </c>
      <c r="BL5181" s="3" t="str">
        <f>VLOOKUP(O5181,DropDownList!$H$1:$I$7,2,FALSE)</f>
        <v>2022/23</v>
      </c>
      <c r="BM5181" s="3" t="str">
        <f t="shared" si="81"/>
        <v>CONF</v>
      </c>
    </row>
    <row r="5182" spans="1:65" x14ac:dyDescent="0.2">
      <c r="A5182">
        <v>2025</v>
      </c>
      <c r="B5182">
        <v>10</v>
      </c>
      <c r="C5182" t="s">
        <v>231</v>
      </c>
      <c r="D5182" t="s">
        <v>245</v>
      </c>
      <c r="E5182" t="s">
        <v>48</v>
      </c>
      <c r="F5182">
        <v>9752</v>
      </c>
      <c r="G5182" t="s">
        <v>158</v>
      </c>
      <c r="H5182" t="s">
        <v>237</v>
      </c>
      <c r="I5182" t="s">
        <v>237</v>
      </c>
      <c r="J5182" s="1">
        <v>45931</v>
      </c>
      <c r="K5182" t="s">
        <v>253</v>
      </c>
      <c r="L5182">
        <v>3</v>
      </c>
      <c r="M5182" t="s">
        <v>429</v>
      </c>
      <c r="N5182" t="s">
        <v>145</v>
      </c>
      <c r="O5182" t="s">
        <v>147</v>
      </c>
      <c r="P5182" t="s">
        <v>159</v>
      </c>
      <c r="Q5182">
        <v>2086.19</v>
      </c>
      <c r="R5182">
        <v>4</v>
      </c>
      <c r="S5182">
        <v>11051.44</v>
      </c>
      <c r="T5182">
        <v>0</v>
      </c>
      <c r="U5182">
        <v>1</v>
      </c>
      <c r="V5182">
        <v>1</v>
      </c>
      <c r="W5182">
        <v>2086.19</v>
      </c>
      <c r="X5182">
        <v>2086.19</v>
      </c>
      <c r="Y5182">
        <v>0</v>
      </c>
      <c r="Z5182">
        <v>0</v>
      </c>
      <c r="AA5182">
        <v>8965.25</v>
      </c>
      <c r="AB5182">
        <v>0</v>
      </c>
      <c r="AC5182">
        <v>0</v>
      </c>
      <c r="AD5182">
        <v>1</v>
      </c>
      <c r="AE5182">
        <v>0</v>
      </c>
      <c r="AF5182">
        <v>3</v>
      </c>
      <c r="AG5182">
        <v>0</v>
      </c>
      <c r="AH5182">
        <v>0</v>
      </c>
      <c r="AI5182">
        <v>1</v>
      </c>
      <c r="AJ5182">
        <v>0</v>
      </c>
      <c r="AK5182">
        <v>0</v>
      </c>
      <c r="AL5182">
        <v>0</v>
      </c>
      <c r="AM5182">
        <v>0</v>
      </c>
      <c r="AN5182">
        <v>0</v>
      </c>
      <c r="AO5182">
        <v>1</v>
      </c>
      <c r="AP5182">
        <v>1</v>
      </c>
      <c r="AQ5182">
        <v>1</v>
      </c>
      <c r="AR5182">
        <v>0</v>
      </c>
      <c r="AS5182">
        <v>0</v>
      </c>
      <c r="AT5182">
        <v>0</v>
      </c>
      <c r="AU5182">
        <v>0</v>
      </c>
      <c r="AV5182">
        <v>0</v>
      </c>
      <c r="AW5182">
        <v>0</v>
      </c>
      <c r="AX5182">
        <v>0</v>
      </c>
      <c r="AY5182">
        <v>0</v>
      </c>
      <c r="AZ5182">
        <v>0</v>
      </c>
      <c r="BA5182">
        <v>0</v>
      </c>
      <c r="BB5182">
        <v>0</v>
      </c>
      <c r="BC5182">
        <v>0</v>
      </c>
      <c r="BD5182">
        <v>0</v>
      </c>
      <c r="BE5182">
        <v>0</v>
      </c>
      <c r="BF5182">
        <v>0</v>
      </c>
      <c r="BG5182">
        <v>2086.19</v>
      </c>
      <c r="BH5182">
        <v>0</v>
      </c>
      <c r="BI5182">
        <v>0</v>
      </c>
      <c r="BJ5182" s="2">
        <v>45944</v>
      </c>
      <c r="BK5182">
        <v>0</v>
      </c>
      <c r="BL5182" s="3" t="str">
        <f>VLOOKUP(O5182,DropDownList!$H$1:$I$7,2,FALSE)</f>
        <v>2024/25</v>
      </c>
      <c r="BM5182" s="3" t="str">
        <f t="shared" si="81"/>
        <v>CONF</v>
      </c>
    </row>
    <row r="5183" spans="1:65" x14ac:dyDescent="0.2">
      <c r="A5183">
        <v>2025</v>
      </c>
      <c r="B5183">
        <v>10</v>
      </c>
      <c r="C5183" t="s">
        <v>231</v>
      </c>
      <c r="D5183" t="s">
        <v>245</v>
      </c>
      <c r="E5183" t="s">
        <v>48</v>
      </c>
      <c r="F5183">
        <v>9752</v>
      </c>
      <c r="G5183" t="s">
        <v>158</v>
      </c>
      <c r="H5183" t="s">
        <v>237</v>
      </c>
      <c r="I5183" t="s">
        <v>237</v>
      </c>
      <c r="J5183" s="1">
        <v>45931</v>
      </c>
      <c r="K5183" t="s">
        <v>253</v>
      </c>
      <c r="L5183">
        <v>3</v>
      </c>
      <c r="M5183" t="s">
        <v>429</v>
      </c>
      <c r="N5183" t="s">
        <v>145</v>
      </c>
      <c r="O5183" t="s">
        <v>147</v>
      </c>
      <c r="P5183" t="s">
        <v>150</v>
      </c>
      <c r="Q5183">
        <v>182.51</v>
      </c>
      <c r="R5183">
        <v>1</v>
      </c>
      <c r="S5183">
        <v>182.51</v>
      </c>
      <c r="T5183">
        <v>0</v>
      </c>
      <c r="U5183">
        <v>1</v>
      </c>
      <c r="V5183">
        <v>1</v>
      </c>
      <c r="W5183">
        <v>182.51</v>
      </c>
      <c r="X5183">
        <v>182.51</v>
      </c>
      <c r="Y5183">
        <v>1</v>
      </c>
      <c r="Z5183">
        <v>182.51</v>
      </c>
      <c r="AA5183">
        <v>0</v>
      </c>
      <c r="AB5183">
        <v>0</v>
      </c>
      <c r="AC5183">
        <v>0</v>
      </c>
      <c r="AD5183">
        <v>1</v>
      </c>
      <c r="AE5183">
        <v>0</v>
      </c>
      <c r="AF5183">
        <v>0</v>
      </c>
      <c r="AG5183">
        <v>0</v>
      </c>
      <c r="AH5183">
        <v>0</v>
      </c>
      <c r="AI5183">
        <v>1</v>
      </c>
      <c r="AJ5183">
        <v>0</v>
      </c>
      <c r="AK5183">
        <v>0</v>
      </c>
      <c r="AL5183">
        <v>0</v>
      </c>
      <c r="AM5183">
        <v>0</v>
      </c>
      <c r="AN5183">
        <v>0</v>
      </c>
      <c r="AO5183">
        <v>1</v>
      </c>
      <c r="AP5183">
        <v>8</v>
      </c>
      <c r="AQ5183">
        <v>1</v>
      </c>
      <c r="AR5183">
        <v>0</v>
      </c>
      <c r="AS5183">
        <v>1</v>
      </c>
      <c r="AT5183">
        <v>0</v>
      </c>
      <c r="AU5183">
        <v>0</v>
      </c>
      <c r="AV5183">
        <v>0</v>
      </c>
      <c r="AW5183">
        <v>0</v>
      </c>
      <c r="AX5183">
        <v>0</v>
      </c>
      <c r="AY5183">
        <v>0</v>
      </c>
      <c r="AZ5183">
        <v>2</v>
      </c>
      <c r="BA5183">
        <v>1</v>
      </c>
      <c r="BB5183">
        <v>0</v>
      </c>
      <c r="BC5183">
        <v>0</v>
      </c>
      <c r="BD5183">
        <v>0</v>
      </c>
      <c r="BE5183">
        <v>0</v>
      </c>
      <c r="BF5183">
        <v>1</v>
      </c>
      <c r="BG5183">
        <v>182.51</v>
      </c>
      <c r="BH5183">
        <v>0</v>
      </c>
      <c r="BI5183">
        <v>1</v>
      </c>
      <c r="BJ5183" s="2">
        <v>45944</v>
      </c>
      <c r="BK5183">
        <v>0</v>
      </c>
      <c r="BL5183" s="3" t="str">
        <f>VLOOKUP(O5183,DropDownList!$H$1:$I$7,2,FALSE)</f>
        <v>2024/25</v>
      </c>
      <c r="BM5183" s="3" t="str">
        <f t="shared" si="81"/>
        <v>FISCAL FINES</v>
      </c>
    </row>
    <row r="5184" spans="1:65" x14ac:dyDescent="0.2">
      <c r="A5184">
        <v>2025</v>
      </c>
      <c r="B5184">
        <v>10</v>
      </c>
      <c r="C5184" t="s">
        <v>231</v>
      </c>
      <c r="D5184" t="s">
        <v>246</v>
      </c>
      <c r="E5184" t="s">
        <v>49</v>
      </c>
      <c r="F5184">
        <v>9287</v>
      </c>
      <c r="G5184" t="s">
        <v>141</v>
      </c>
      <c r="H5184" t="s">
        <v>240</v>
      </c>
      <c r="I5184" t="s">
        <v>240</v>
      </c>
      <c r="J5184" s="1">
        <v>45931</v>
      </c>
      <c r="K5184" t="s">
        <v>253</v>
      </c>
      <c r="L5184">
        <v>3</v>
      </c>
      <c r="M5184" t="s">
        <v>429</v>
      </c>
      <c r="N5184" t="s">
        <v>145</v>
      </c>
      <c r="O5184" t="s">
        <v>149</v>
      </c>
      <c r="P5184" t="s">
        <v>150</v>
      </c>
      <c r="Q5184">
        <v>10578.21</v>
      </c>
      <c r="R5184">
        <v>107</v>
      </c>
      <c r="S5184">
        <v>17713.5</v>
      </c>
      <c r="T5184">
        <v>1156.01</v>
      </c>
      <c r="U5184">
        <v>70</v>
      </c>
      <c r="V5184">
        <v>63</v>
      </c>
      <c r="W5184">
        <v>7299.04</v>
      </c>
      <c r="X5184">
        <v>9773.2099999999991</v>
      </c>
      <c r="Y5184">
        <v>98</v>
      </c>
      <c r="Z5184">
        <v>16557.490000000002</v>
      </c>
      <c r="AA5184">
        <v>5979.28</v>
      </c>
      <c r="AB5184">
        <v>2829.28</v>
      </c>
      <c r="AC5184">
        <v>3150</v>
      </c>
      <c r="AD5184">
        <v>55</v>
      </c>
      <c r="AE5184">
        <v>8</v>
      </c>
      <c r="AF5184">
        <v>28</v>
      </c>
      <c r="AG5184">
        <v>9</v>
      </c>
      <c r="AH5184">
        <v>9</v>
      </c>
      <c r="AI5184">
        <v>61</v>
      </c>
      <c r="AJ5184">
        <v>15</v>
      </c>
      <c r="AK5184">
        <v>8</v>
      </c>
      <c r="AL5184">
        <v>0</v>
      </c>
      <c r="AM5184">
        <v>4</v>
      </c>
      <c r="AN5184">
        <v>0</v>
      </c>
      <c r="AO5184">
        <v>78</v>
      </c>
      <c r="AP5184">
        <v>117</v>
      </c>
      <c r="AQ5184">
        <v>78</v>
      </c>
      <c r="AR5184">
        <v>6</v>
      </c>
      <c r="AS5184">
        <v>5</v>
      </c>
      <c r="AT5184">
        <v>0</v>
      </c>
      <c r="AU5184">
        <v>0</v>
      </c>
      <c r="AV5184">
        <v>0</v>
      </c>
      <c r="AW5184">
        <v>0</v>
      </c>
      <c r="AX5184">
        <v>0</v>
      </c>
      <c r="AY5184">
        <v>6</v>
      </c>
      <c r="AZ5184">
        <v>6</v>
      </c>
      <c r="BA5184">
        <v>0</v>
      </c>
      <c r="BB5184">
        <v>0</v>
      </c>
      <c r="BC5184">
        <v>0</v>
      </c>
      <c r="BD5184">
        <v>0</v>
      </c>
      <c r="BE5184">
        <v>0</v>
      </c>
      <c r="BF5184">
        <v>78</v>
      </c>
      <c r="BG5184">
        <v>9177.39</v>
      </c>
      <c r="BH5184">
        <v>0</v>
      </c>
      <c r="BI5184">
        <v>70</v>
      </c>
      <c r="BJ5184" s="2">
        <v>45944</v>
      </c>
      <c r="BK5184">
        <v>0</v>
      </c>
      <c r="BL5184" s="3" t="str">
        <f>VLOOKUP(O5184,DropDownList!$H$1:$I$7,2,FALSE)</f>
        <v>2025/26</v>
      </c>
      <c r="BM5184" s="3" t="str">
        <f t="shared" si="81"/>
        <v>FISCAL FINES</v>
      </c>
    </row>
    <row r="5185" spans="1:65" x14ac:dyDescent="0.2">
      <c r="A5185">
        <v>2025</v>
      </c>
      <c r="B5185">
        <v>10</v>
      </c>
      <c r="C5185" t="s">
        <v>231</v>
      </c>
      <c r="D5185" t="s">
        <v>246</v>
      </c>
      <c r="E5185" t="s">
        <v>49</v>
      </c>
      <c r="F5185">
        <v>9287</v>
      </c>
      <c r="G5185" t="s">
        <v>141</v>
      </c>
      <c r="H5185" t="s">
        <v>240</v>
      </c>
      <c r="I5185" t="s">
        <v>240</v>
      </c>
      <c r="J5185" s="1">
        <v>45931</v>
      </c>
      <c r="K5185" t="s">
        <v>253</v>
      </c>
      <c r="L5185">
        <v>3</v>
      </c>
      <c r="M5185" t="s">
        <v>429</v>
      </c>
      <c r="N5185" t="s">
        <v>145</v>
      </c>
      <c r="O5185" t="s">
        <v>147</v>
      </c>
      <c r="P5185" t="s">
        <v>148</v>
      </c>
      <c r="Q5185">
        <v>717.79</v>
      </c>
      <c r="R5185">
        <v>20</v>
      </c>
      <c r="S5185">
        <v>1200</v>
      </c>
      <c r="T5185">
        <v>120</v>
      </c>
      <c r="U5185">
        <v>14</v>
      </c>
      <c r="V5185">
        <v>6</v>
      </c>
      <c r="W5185">
        <v>360</v>
      </c>
      <c r="X5185">
        <v>360</v>
      </c>
      <c r="Y5185">
        <v>0</v>
      </c>
      <c r="Z5185">
        <v>0</v>
      </c>
      <c r="AA5185">
        <v>362.21</v>
      </c>
      <c r="AB5185">
        <v>0</v>
      </c>
      <c r="AC5185">
        <v>362.21</v>
      </c>
      <c r="AD5185">
        <v>6</v>
      </c>
      <c r="AE5185">
        <v>0</v>
      </c>
      <c r="AF5185">
        <v>4</v>
      </c>
      <c r="AG5185">
        <v>3</v>
      </c>
      <c r="AH5185">
        <v>2</v>
      </c>
      <c r="AI5185">
        <v>11</v>
      </c>
      <c r="AJ5185">
        <v>0</v>
      </c>
      <c r="AK5185">
        <v>0</v>
      </c>
      <c r="AL5185">
        <v>0</v>
      </c>
      <c r="AM5185">
        <v>0</v>
      </c>
      <c r="AN5185">
        <v>0</v>
      </c>
      <c r="AO5185">
        <v>17</v>
      </c>
      <c r="AP5185">
        <v>45</v>
      </c>
      <c r="AQ5185">
        <v>17</v>
      </c>
      <c r="AR5185">
        <v>0</v>
      </c>
      <c r="AS5185">
        <v>0</v>
      </c>
      <c r="AT5185">
        <v>0</v>
      </c>
      <c r="AU5185">
        <v>0</v>
      </c>
      <c r="AV5185">
        <v>0</v>
      </c>
      <c r="AW5185">
        <v>0</v>
      </c>
      <c r="AX5185">
        <v>0</v>
      </c>
      <c r="AY5185">
        <v>9</v>
      </c>
      <c r="AZ5185">
        <v>14</v>
      </c>
      <c r="BA5185">
        <v>5</v>
      </c>
      <c r="BB5185">
        <v>0</v>
      </c>
      <c r="BC5185">
        <v>0</v>
      </c>
      <c r="BD5185">
        <v>0</v>
      </c>
      <c r="BE5185">
        <v>0</v>
      </c>
      <c r="BF5185">
        <v>17</v>
      </c>
      <c r="BG5185">
        <v>660</v>
      </c>
      <c r="BH5185">
        <v>0</v>
      </c>
      <c r="BI5185">
        <v>14</v>
      </c>
      <c r="BJ5185" s="2">
        <v>45944</v>
      </c>
      <c r="BK5185">
        <v>0</v>
      </c>
      <c r="BL5185" s="3" t="str">
        <f>VLOOKUP(O5185,DropDownList!$H$1:$I$7,2,FALSE)</f>
        <v>2024/25</v>
      </c>
      <c r="BM5185" s="3" t="str">
        <f t="shared" si="81"/>
        <v>PRAS</v>
      </c>
    </row>
    <row r="5186" spans="1:65" x14ac:dyDescent="0.2">
      <c r="A5186">
        <v>2025</v>
      </c>
      <c r="B5186">
        <v>10</v>
      </c>
      <c r="C5186" t="s">
        <v>231</v>
      </c>
      <c r="D5186" t="s">
        <v>246</v>
      </c>
      <c r="E5186" t="s">
        <v>49</v>
      </c>
      <c r="F5186">
        <v>9287</v>
      </c>
      <c r="G5186" t="s">
        <v>141</v>
      </c>
      <c r="H5186" t="s">
        <v>240</v>
      </c>
      <c r="I5186" t="s">
        <v>240</v>
      </c>
      <c r="J5186" s="1">
        <v>45931</v>
      </c>
      <c r="K5186" t="s">
        <v>253</v>
      </c>
      <c r="L5186">
        <v>3</v>
      </c>
      <c r="M5186" t="s">
        <v>429</v>
      </c>
      <c r="N5186" t="s">
        <v>145</v>
      </c>
      <c r="O5186" t="s">
        <v>155</v>
      </c>
      <c r="P5186" t="s">
        <v>152</v>
      </c>
      <c r="Q5186">
        <v>0</v>
      </c>
      <c r="R5186">
        <v>24</v>
      </c>
      <c r="S5186">
        <v>960</v>
      </c>
      <c r="T5186">
        <v>560</v>
      </c>
      <c r="U5186">
        <v>0</v>
      </c>
      <c r="V5186">
        <v>0</v>
      </c>
      <c r="W5186">
        <v>0</v>
      </c>
      <c r="X5186">
        <v>0</v>
      </c>
      <c r="Y5186">
        <v>0</v>
      </c>
      <c r="Z5186">
        <v>0</v>
      </c>
      <c r="AA5186">
        <v>400</v>
      </c>
      <c r="AB5186">
        <v>0</v>
      </c>
      <c r="AC5186">
        <v>400</v>
      </c>
      <c r="AD5186">
        <v>0</v>
      </c>
      <c r="AE5186">
        <v>0</v>
      </c>
      <c r="AF5186">
        <v>10</v>
      </c>
      <c r="AG5186">
        <v>0</v>
      </c>
      <c r="AH5186">
        <v>14</v>
      </c>
      <c r="AI5186">
        <v>0</v>
      </c>
      <c r="AJ5186">
        <v>0</v>
      </c>
      <c r="AK5186">
        <v>0</v>
      </c>
      <c r="AL5186">
        <v>0</v>
      </c>
      <c r="AM5186">
        <v>0</v>
      </c>
      <c r="AN5186">
        <v>0</v>
      </c>
      <c r="AO5186">
        <v>0</v>
      </c>
      <c r="AP5186">
        <v>0</v>
      </c>
      <c r="AQ5186">
        <v>0</v>
      </c>
      <c r="AR5186">
        <v>0</v>
      </c>
      <c r="AS5186">
        <v>0</v>
      </c>
      <c r="AT5186">
        <v>0</v>
      </c>
      <c r="AU5186">
        <v>0</v>
      </c>
      <c r="AV5186">
        <v>0</v>
      </c>
      <c r="AW5186">
        <v>0</v>
      </c>
      <c r="AX5186">
        <v>0</v>
      </c>
      <c r="AY5186">
        <v>0</v>
      </c>
      <c r="AZ5186">
        <v>0</v>
      </c>
      <c r="BA5186">
        <v>0</v>
      </c>
      <c r="BB5186">
        <v>0</v>
      </c>
      <c r="BC5186">
        <v>0</v>
      </c>
      <c r="BD5186">
        <v>0</v>
      </c>
      <c r="BE5186">
        <v>0</v>
      </c>
      <c r="BF5186">
        <v>0</v>
      </c>
      <c r="BG5186">
        <v>0</v>
      </c>
      <c r="BH5186">
        <v>0</v>
      </c>
      <c r="BI5186">
        <v>0</v>
      </c>
      <c r="BJ5186" s="2">
        <v>45944</v>
      </c>
      <c r="BK5186">
        <v>0</v>
      </c>
      <c r="BL5186" s="3" t="str">
        <f>VLOOKUP(O5186,DropDownList!$H$1:$I$7,2,FALSE)</f>
        <v>2022/23</v>
      </c>
      <c r="BM5186" s="3" t="str">
        <f t="shared" si="81"/>
        <v>PCOA</v>
      </c>
    </row>
    <row r="5187" spans="1:65" x14ac:dyDescent="0.2">
      <c r="A5187">
        <v>2025</v>
      </c>
      <c r="B5187">
        <v>10</v>
      </c>
      <c r="C5187" t="s">
        <v>231</v>
      </c>
      <c r="D5187" t="s">
        <v>246</v>
      </c>
      <c r="E5187" t="s">
        <v>49</v>
      </c>
      <c r="F5187">
        <v>9287</v>
      </c>
      <c r="G5187" t="s">
        <v>141</v>
      </c>
      <c r="H5187" t="s">
        <v>240</v>
      </c>
      <c r="I5187" t="s">
        <v>240</v>
      </c>
      <c r="J5187" s="1">
        <v>45931</v>
      </c>
      <c r="K5187" t="s">
        <v>253</v>
      </c>
      <c r="L5187">
        <v>3</v>
      </c>
      <c r="M5187" t="s">
        <v>429</v>
      </c>
      <c r="N5187" t="s">
        <v>145</v>
      </c>
      <c r="O5187" t="s">
        <v>155</v>
      </c>
      <c r="P5187" t="s">
        <v>153</v>
      </c>
      <c r="Q5187">
        <v>90</v>
      </c>
      <c r="R5187">
        <v>4</v>
      </c>
      <c r="S5187">
        <v>285</v>
      </c>
      <c r="T5187">
        <v>0</v>
      </c>
      <c r="U5187">
        <v>2</v>
      </c>
      <c r="V5187">
        <v>1</v>
      </c>
      <c r="W5187">
        <v>45</v>
      </c>
      <c r="X5187">
        <v>45</v>
      </c>
      <c r="Y5187">
        <v>0</v>
      </c>
      <c r="Z5187">
        <v>0</v>
      </c>
      <c r="AA5187">
        <v>195</v>
      </c>
      <c r="AB5187">
        <v>0</v>
      </c>
      <c r="AC5187">
        <v>195</v>
      </c>
      <c r="AD5187">
        <v>1</v>
      </c>
      <c r="AE5187">
        <v>0</v>
      </c>
      <c r="AF5187">
        <v>2</v>
      </c>
      <c r="AG5187">
        <v>0</v>
      </c>
      <c r="AH5187">
        <v>0</v>
      </c>
      <c r="AI5187">
        <v>2</v>
      </c>
      <c r="AJ5187">
        <v>0</v>
      </c>
      <c r="AK5187">
        <v>0</v>
      </c>
      <c r="AL5187">
        <v>0</v>
      </c>
      <c r="AM5187">
        <v>0</v>
      </c>
      <c r="AN5187">
        <v>0</v>
      </c>
      <c r="AO5187">
        <v>2</v>
      </c>
      <c r="AP5187">
        <v>11</v>
      </c>
      <c r="AQ5187">
        <v>3</v>
      </c>
      <c r="AR5187">
        <v>0</v>
      </c>
      <c r="AS5187">
        <v>2</v>
      </c>
      <c r="AT5187">
        <v>0</v>
      </c>
      <c r="AU5187">
        <v>0</v>
      </c>
      <c r="AV5187">
        <v>0</v>
      </c>
      <c r="AW5187">
        <v>0</v>
      </c>
      <c r="AX5187">
        <v>0</v>
      </c>
      <c r="AY5187">
        <v>1</v>
      </c>
      <c r="AZ5187">
        <v>3</v>
      </c>
      <c r="BA5187">
        <v>2</v>
      </c>
      <c r="BB5187">
        <v>0</v>
      </c>
      <c r="BC5187">
        <v>0</v>
      </c>
      <c r="BD5187">
        <v>0</v>
      </c>
      <c r="BE5187">
        <v>0</v>
      </c>
      <c r="BF5187">
        <v>2</v>
      </c>
      <c r="BG5187">
        <v>90</v>
      </c>
      <c r="BH5187">
        <v>0</v>
      </c>
      <c r="BI5187">
        <v>2</v>
      </c>
      <c r="BJ5187" s="2">
        <v>45944</v>
      </c>
      <c r="BK5187">
        <v>0</v>
      </c>
      <c r="BL5187" s="3" t="str">
        <f>VLOOKUP(O5187,DropDownList!$H$1:$I$7,2,FALSE)</f>
        <v>2022/23</v>
      </c>
      <c r="BM5187" s="3" t="str">
        <f t="shared" si="81"/>
        <v>PREG</v>
      </c>
    </row>
    <row r="5188" spans="1:65" x14ac:dyDescent="0.2">
      <c r="A5188">
        <v>2025</v>
      </c>
      <c r="B5188">
        <v>10</v>
      </c>
      <c r="C5188" t="s">
        <v>231</v>
      </c>
      <c r="D5188" t="s">
        <v>246</v>
      </c>
      <c r="E5188" t="s">
        <v>49</v>
      </c>
      <c r="F5188">
        <v>9287</v>
      </c>
      <c r="G5188" t="s">
        <v>141</v>
      </c>
      <c r="H5188" t="s">
        <v>240</v>
      </c>
      <c r="I5188" t="s">
        <v>240</v>
      </c>
      <c r="J5188" s="1">
        <v>45931</v>
      </c>
      <c r="K5188" t="s">
        <v>253</v>
      </c>
      <c r="L5188">
        <v>3</v>
      </c>
      <c r="M5188" t="s">
        <v>429</v>
      </c>
      <c r="N5188" t="s">
        <v>145</v>
      </c>
      <c r="O5188" t="s">
        <v>155</v>
      </c>
      <c r="P5188" t="s">
        <v>148</v>
      </c>
      <c r="Q5188">
        <v>248.89</v>
      </c>
      <c r="R5188">
        <v>14</v>
      </c>
      <c r="S5188">
        <v>840</v>
      </c>
      <c r="T5188">
        <v>60</v>
      </c>
      <c r="U5188">
        <v>5</v>
      </c>
      <c r="V5188">
        <v>2</v>
      </c>
      <c r="W5188">
        <v>120</v>
      </c>
      <c r="X5188">
        <v>120</v>
      </c>
      <c r="Y5188">
        <v>0</v>
      </c>
      <c r="Z5188">
        <v>0</v>
      </c>
      <c r="AA5188">
        <v>531.11</v>
      </c>
      <c r="AB5188">
        <v>0</v>
      </c>
      <c r="AC5188">
        <v>531.11</v>
      </c>
      <c r="AD5188">
        <v>2</v>
      </c>
      <c r="AE5188">
        <v>0</v>
      </c>
      <c r="AF5188">
        <v>8</v>
      </c>
      <c r="AG5188">
        <v>2</v>
      </c>
      <c r="AH5188">
        <v>1</v>
      </c>
      <c r="AI5188">
        <v>3</v>
      </c>
      <c r="AJ5188">
        <v>0</v>
      </c>
      <c r="AK5188">
        <v>0</v>
      </c>
      <c r="AL5188">
        <v>0</v>
      </c>
      <c r="AM5188">
        <v>0</v>
      </c>
      <c r="AN5188">
        <v>0</v>
      </c>
      <c r="AO5188">
        <v>10</v>
      </c>
      <c r="AP5188">
        <v>61</v>
      </c>
      <c r="AQ5188">
        <v>12</v>
      </c>
      <c r="AR5188">
        <v>0</v>
      </c>
      <c r="AS5188">
        <v>11</v>
      </c>
      <c r="AT5188">
        <v>4</v>
      </c>
      <c r="AU5188">
        <v>0</v>
      </c>
      <c r="AV5188">
        <v>0</v>
      </c>
      <c r="AW5188">
        <v>0</v>
      </c>
      <c r="AX5188">
        <v>0</v>
      </c>
      <c r="AY5188">
        <v>7</v>
      </c>
      <c r="AZ5188">
        <v>16</v>
      </c>
      <c r="BA5188">
        <v>10</v>
      </c>
      <c r="BB5188">
        <v>0</v>
      </c>
      <c r="BC5188">
        <v>0</v>
      </c>
      <c r="BD5188">
        <v>0</v>
      </c>
      <c r="BE5188">
        <v>0</v>
      </c>
      <c r="BF5188">
        <v>11</v>
      </c>
      <c r="BG5188">
        <v>180</v>
      </c>
      <c r="BH5188">
        <v>0</v>
      </c>
      <c r="BI5188">
        <v>5</v>
      </c>
      <c r="BJ5188" s="2">
        <v>45944</v>
      </c>
      <c r="BK5188">
        <v>0</v>
      </c>
      <c r="BL5188" s="3" t="str">
        <f>VLOOKUP(O5188,DropDownList!$H$1:$I$7,2,FALSE)</f>
        <v>2022/23</v>
      </c>
      <c r="BM5188" s="3" t="str">
        <f t="shared" si="81"/>
        <v>PRAS</v>
      </c>
    </row>
    <row r="5189" spans="1:65" x14ac:dyDescent="0.2">
      <c r="A5189">
        <v>2025</v>
      </c>
      <c r="B5189">
        <v>10</v>
      </c>
      <c r="C5189" t="s">
        <v>231</v>
      </c>
      <c r="D5189" t="s">
        <v>246</v>
      </c>
      <c r="E5189" t="s">
        <v>49</v>
      </c>
      <c r="F5189">
        <v>9287</v>
      </c>
      <c r="G5189" t="s">
        <v>141</v>
      </c>
      <c r="H5189" t="s">
        <v>240</v>
      </c>
      <c r="I5189" t="s">
        <v>240</v>
      </c>
      <c r="J5189" s="1">
        <v>45931</v>
      </c>
      <c r="K5189" t="s">
        <v>253</v>
      </c>
      <c r="L5189">
        <v>3</v>
      </c>
      <c r="M5189" t="s">
        <v>429</v>
      </c>
      <c r="N5189" t="s">
        <v>145</v>
      </c>
      <c r="O5189" t="s">
        <v>147</v>
      </c>
      <c r="P5189" t="s">
        <v>146</v>
      </c>
      <c r="Q5189">
        <v>1917.93</v>
      </c>
      <c r="R5189">
        <v>444</v>
      </c>
      <c r="S5189">
        <v>6360</v>
      </c>
      <c r="T5189">
        <v>130</v>
      </c>
      <c r="U5189">
        <v>256</v>
      </c>
      <c r="V5189">
        <v>64</v>
      </c>
      <c r="W5189">
        <v>919.24</v>
      </c>
      <c r="X5189">
        <v>919.24</v>
      </c>
      <c r="Y5189">
        <v>0</v>
      </c>
      <c r="Z5189">
        <v>0</v>
      </c>
      <c r="AA5189">
        <v>4312.07</v>
      </c>
      <c r="AB5189">
        <v>0</v>
      </c>
      <c r="AC5189">
        <v>0</v>
      </c>
      <c r="AD5189">
        <v>63</v>
      </c>
      <c r="AE5189">
        <v>1</v>
      </c>
      <c r="AF5189">
        <v>302</v>
      </c>
      <c r="AG5189">
        <v>4</v>
      </c>
      <c r="AH5189">
        <v>9</v>
      </c>
      <c r="AI5189">
        <v>129</v>
      </c>
      <c r="AJ5189">
        <v>0</v>
      </c>
      <c r="AK5189">
        <v>0</v>
      </c>
      <c r="AL5189">
        <v>0</v>
      </c>
      <c r="AM5189">
        <v>0</v>
      </c>
      <c r="AN5189">
        <v>0</v>
      </c>
      <c r="AO5189">
        <v>345</v>
      </c>
      <c r="AP5189">
        <v>1161</v>
      </c>
      <c r="AQ5189">
        <v>336</v>
      </c>
      <c r="AR5189">
        <v>0</v>
      </c>
      <c r="AS5189">
        <v>178</v>
      </c>
      <c r="AT5189">
        <v>3</v>
      </c>
      <c r="AU5189">
        <v>6</v>
      </c>
      <c r="AV5189">
        <v>3</v>
      </c>
      <c r="AW5189">
        <v>9</v>
      </c>
      <c r="AX5189">
        <v>0</v>
      </c>
      <c r="AY5189">
        <v>166</v>
      </c>
      <c r="AZ5189">
        <v>279</v>
      </c>
      <c r="BA5189">
        <v>114</v>
      </c>
      <c r="BB5189">
        <v>10</v>
      </c>
      <c r="BC5189">
        <v>6</v>
      </c>
      <c r="BD5189">
        <v>2</v>
      </c>
      <c r="BE5189">
        <v>0</v>
      </c>
      <c r="BF5189">
        <v>435</v>
      </c>
      <c r="BG5189">
        <v>1870</v>
      </c>
      <c r="BH5189">
        <v>0</v>
      </c>
      <c r="BI5189">
        <v>253</v>
      </c>
      <c r="BJ5189" s="2">
        <v>45944</v>
      </c>
      <c r="BK5189">
        <v>0</v>
      </c>
      <c r="BL5189" s="3" t="str">
        <f>VLOOKUP(O5189,DropDownList!$H$1:$I$7,2,FALSE)</f>
        <v>2024/25</v>
      </c>
      <c r="BM5189" s="3" t="str">
        <f t="shared" si="81"/>
        <v>VSUR</v>
      </c>
    </row>
    <row r="5190" spans="1:65" x14ac:dyDescent="0.2">
      <c r="A5190">
        <v>2025</v>
      </c>
      <c r="B5190">
        <v>10</v>
      </c>
      <c r="C5190" t="s">
        <v>231</v>
      </c>
      <c r="D5190" t="s">
        <v>246</v>
      </c>
      <c r="E5190" t="s">
        <v>49</v>
      </c>
      <c r="F5190">
        <v>9287</v>
      </c>
      <c r="G5190" t="s">
        <v>141</v>
      </c>
      <c r="H5190" t="s">
        <v>240</v>
      </c>
      <c r="I5190" t="s">
        <v>240</v>
      </c>
      <c r="J5190" s="1">
        <v>45931</v>
      </c>
      <c r="K5190" t="s">
        <v>253</v>
      </c>
      <c r="L5190">
        <v>3</v>
      </c>
      <c r="M5190" t="s">
        <v>429</v>
      </c>
      <c r="N5190" t="s">
        <v>145</v>
      </c>
      <c r="O5190" t="s">
        <v>156</v>
      </c>
      <c r="P5190" t="s">
        <v>150</v>
      </c>
      <c r="Q5190">
        <v>24926.12</v>
      </c>
      <c r="R5190">
        <v>534</v>
      </c>
      <c r="S5190">
        <v>81164.070000000007</v>
      </c>
      <c r="T5190">
        <v>9779.91</v>
      </c>
      <c r="U5190">
        <v>189</v>
      </c>
      <c r="V5190">
        <v>65</v>
      </c>
      <c r="W5190">
        <v>9930.24</v>
      </c>
      <c r="X5190">
        <v>9930.24</v>
      </c>
      <c r="Y5190">
        <v>474</v>
      </c>
      <c r="Z5190">
        <v>71384.160000000003</v>
      </c>
      <c r="AA5190">
        <v>46458.04</v>
      </c>
      <c r="AB5190">
        <v>13984.14</v>
      </c>
      <c r="AC5190">
        <v>32473.9</v>
      </c>
      <c r="AD5190">
        <v>47</v>
      </c>
      <c r="AE5190">
        <v>18</v>
      </c>
      <c r="AF5190">
        <v>275</v>
      </c>
      <c r="AG5190">
        <v>77</v>
      </c>
      <c r="AH5190">
        <v>60</v>
      </c>
      <c r="AI5190">
        <v>112</v>
      </c>
      <c r="AJ5190">
        <v>80</v>
      </c>
      <c r="AK5190">
        <v>46</v>
      </c>
      <c r="AL5190">
        <v>11</v>
      </c>
      <c r="AM5190">
        <v>21</v>
      </c>
      <c r="AN5190">
        <v>7</v>
      </c>
      <c r="AO5190">
        <v>393</v>
      </c>
      <c r="AP5190">
        <v>1680</v>
      </c>
      <c r="AQ5190">
        <v>411</v>
      </c>
      <c r="AR5190">
        <v>53</v>
      </c>
      <c r="AS5190">
        <v>247</v>
      </c>
      <c r="AT5190">
        <v>8</v>
      </c>
      <c r="AU5190">
        <v>6</v>
      </c>
      <c r="AV5190">
        <v>4</v>
      </c>
      <c r="AW5190">
        <v>0</v>
      </c>
      <c r="AX5190">
        <v>0</v>
      </c>
      <c r="AY5190">
        <v>256</v>
      </c>
      <c r="AZ5190">
        <v>431</v>
      </c>
      <c r="BA5190">
        <v>197</v>
      </c>
      <c r="BB5190">
        <v>6</v>
      </c>
      <c r="BC5190">
        <v>5</v>
      </c>
      <c r="BD5190">
        <v>2</v>
      </c>
      <c r="BE5190">
        <v>0</v>
      </c>
      <c r="BF5190">
        <v>386</v>
      </c>
      <c r="BG5190">
        <v>17184.560000000001</v>
      </c>
      <c r="BH5190">
        <v>10</v>
      </c>
      <c r="BI5190">
        <v>189</v>
      </c>
      <c r="BJ5190" s="2">
        <v>45944</v>
      </c>
      <c r="BK5190">
        <v>0</v>
      </c>
      <c r="BL5190" s="3" t="str">
        <f>VLOOKUP(O5190,DropDownList!$H$1:$I$7,2,FALSE)</f>
        <v>2023/24</v>
      </c>
      <c r="BM5190" s="3" t="str">
        <f t="shared" si="81"/>
        <v>FISCAL FINES</v>
      </c>
    </row>
    <row r="5191" spans="1:65" x14ac:dyDescent="0.2">
      <c r="A5191">
        <v>2025</v>
      </c>
      <c r="B5191">
        <v>10</v>
      </c>
      <c r="C5191" t="s">
        <v>231</v>
      </c>
      <c r="D5191" t="s">
        <v>246</v>
      </c>
      <c r="E5191" t="s">
        <v>49</v>
      </c>
      <c r="F5191">
        <v>9287</v>
      </c>
      <c r="G5191" t="s">
        <v>141</v>
      </c>
      <c r="H5191" t="s">
        <v>240</v>
      </c>
      <c r="I5191" t="s">
        <v>240</v>
      </c>
      <c r="J5191" s="1">
        <v>45931</v>
      </c>
      <c r="K5191" t="s">
        <v>253</v>
      </c>
      <c r="L5191">
        <v>3</v>
      </c>
      <c r="M5191" t="s">
        <v>429</v>
      </c>
      <c r="N5191" t="s">
        <v>145</v>
      </c>
      <c r="O5191" t="s">
        <v>155</v>
      </c>
      <c r="P5191" t="s">
        <v>146</v>
      </c>
      <c r="Q5191">
        <v>685.69</v>
      </c>
      <c r="R5191">
        <v>477</v>
      </c>
      <c r="S5191">
        <v>7300</v>
      </c>
      <c r="T5191">
        <v>180</v>
      </c>
      <c r="U5191">
        <v>112</v>
      </c>
      <c r="V5191">
        <v>22</v>
      </c>
      <c r="W5191">
        <v>290</v>
      </c>
      <c r="X5191">
        <v>290</v>
      </c>
      <c r="Y5191">
        <v>0</v>
      </c>
      <c r="Z5191">
        <v>0</v>
      </c>
      <c r="AA5191">
        <v>6434.31</v>
      </c>
      <c r="AB5191">
        <v>0</v>
      </c>
      <c r="AC5191">
        <v>0</v>
      </c>
      <c r="AD5191">
        <v>22</v>
      </c>
      <c r="AE5191">
        <v>0</v>
      </c>
      <c r="AF5191">
        <v>416</v>
      </c>
      <c r="AG5191">
        <v>4</v>
      </c>
      <c r="AH5191">
        <v>12</v>
      </c>
      <c r="AI5191">
        <v>45</v>
      </c>
      <c r="AJ5191">
        <v>0</v>
      </c>
      <c r="AK5191">
        <v>0</v>
      </c>
      <c r="AL5191">
        <v>0</v>
      </c>
      <c r="AM5191">
        <v>0</v>
      </c>
      <c r="AN5191">
        <v>0</v>
      </c>
      <c r="AO5191">
        <v>338</v>
      </c>
      <c r="AP5191">
        <v>1583</v>
      </c>
      <c r="AQ5191">
        <v>345</v>
      </c>
      <c r="AR5191">
        <v>0</v>
      </c>
      <c r="AS5191">
        <v>253</v>
      </c>
      <c r="AT5191">
        <v>50</v>
      </c>
      <c r="AU5191">
        <v>30</v>
      </c>
      <c r="AV5191">
        <v>13</v>
      </c>
      <c r="AW5191">
        <v>7</v>
      </c>
      <c r="AX5191">
        <v>0</v>
      </c>
      <c r="AY5191">
        <v>187</v>
      </c>
      <c r="AZ5191">
        <v>336</v>
      </c>
      <c r="BA5191">
        <v>207</v>
      </c>
      <c r="BB5191">
        <v>37</v>
      </c>
      <c r="BC5191">
        <v>29</v>
      </c>
      <c r="BD5191">
        <v>3</v>
      </c>
      <c r="BE5191">
        <v>0</v>
      </c>
      <c r="BF5191">
        <v>469</v>
      </c>
      <c r="BG5191">
        <v>650</v>
      </c>
      <c r="BH5191">
        <v>0</v>
      </c>
      <c r="BI5191">
        <v>110</v>
      </c>
      <c r="BJ5191" s="2">
        <v>45944</v>
      </c>
      <c r="BK5191">
        <v>0</v>
      </c>
      <c r="BL5191" s="3" t="str">
        <f>VLOOKUP(O5191,DropDownList!$H$1:$I$7,2,FALSE)</f>
        <v>2022/23</v>
      </c>
      <c r="BM5191" s="3" t="str">
        <f t="shared" si="81"/>
        <v>VSUR</v>
      </c>
    </row>
    <row r="5192" spans="1:65" x14ac:dyDescent="0.2">
      <c r="A5192">
        <v>2025</v>
      </c>
      <c r="B5192">
        <v>10</v>
      </c>
      <c r="C5192" t="s">
        <v>231</v>
      </c>
      <c r="D5192" t="s">
        <v>246</v>
      </c>
      <c r="E5192" t="s">
        <v>49</v>
      </c>
      <c r="F5192">
        <v>9287</v>
      </c>
      <c r="G5192" t="s">
        <v>141</v>
      </c>
      <c r="H5192" t="s">
        <v>240</v>
      </c>
      <c r="I5192" t="s">
        <v>240</v>
      </c>
      <c r="J5192" s="1">
        <v>45931</v>
      </c>
      <c r="K5192" t="s">
        <v>253</v>
      </c>
      <c r="L5192">
        <v>3</v>
      </c>
      <c r="M5192" t="s">
        <v>429</v>
      </c>
      <c r="N5192" t="s">
        <v>145</v>
      </c>
      <c r="O5192" t="s">
        <v>156</v>
      </c>
      <c r="P5192" t="s">
        <v>154</v>
      </c>
      <c r="Q5192">
        <v>22856.32</v>
      </c>
      <c r="R5192">
        <v>291</v>
      </c>
      <c r="S5192">
        <v>80526.289999999994</v>
      </c>
      <c r="T5192">
        <v>3399.58</v>
      </c>
      <c r="U5192">
        <v>92</v>
      </c>
      <c r="V5192">
        <v>29</v>
      </c>
      <c r="W5192">
        <v>8440.42</v>
      </c>
      <c r="X5192">
        <v>8540.42</v>
      </c>
      <c r="Y5192">
        <v>0</v>
      </c>
      <c r="Z5192">
        <v>0</v>
      </c>
      <c r="AA5192">
        <v>54270.39</v>
      </c>
      <c r="AB5192">
        <v>2510.04</v>
      </c>
      <c r="AC5192">
        <v>48061.72</v>
      </c>
      <c r="AD5192">
        <v>11</v>
      </c>
      <c r="AE5192">
        <v>18</v>
      </c>
      <c r="AF5192">
        <v>186</v>
      </c>
      <c r="AG5192">
        <v>56</v>
      </c>
      <c r="AH5192">
        <v>9</v>
      </c>
      <c r="AI5192">
        <v>36</v>
      </c>
      <c r="AJ5192">
        <v>0</v>
      </c>
      <c r="AK5192">
        <v>0</v>
      </c>
      <c r="AL5192">
        <v>0</v>
      </c>
      <c r="AM5192">
        <v>0</v>
      </c>
      <c r="AN5192">
        <v>0</v>
      </c>
      <c r="AO5192">
        <v>205</v>
      </c>
      <c r="AP5192">
        <v>824</v>
      </c>
      <c r="AQ5192">
        <v>209</v>
      </c>
      <c r="AR5192">
        <v>0</v>
      </c>
      <c r="AS5192">
        <v>138</v>
      </c>
      <c r="AT5192">
        <v>8</v>
      </c>
      <c r="AU5192">
        <v>13</v>
      </c>
      <c r="AV5192">
        <v>7</v>
      </c>
      <c r="AW5192">
        <v>9</v>
      </c>
      <c r="AX5192">
        <v>0</v>
      </c>
      <c r="AY5192">
        <v>113</v>
      </c>
      <c r="AZ5192">
        <v>193</v>
      </c>
      <c r="BA5192">
        <v>98</v>
      </c>
      <c r="BB5192">
        <v>9</v>
      </c>
      <c r="BC5192">
        <v>7</v>
      </c>
      <c r="BD5192">
        <v>3</v>
      </c>
      <c r="BE5192">
        <v>0</v>
      </c>
      <c r="BF5192">
        <v>280</v>
      </c>
      <c r="BG5192">
        <v>11706</v>
      </c>
      <c r="BH5192">
        <v>4</v>
      </c>
      <c r="BI5192">
        <v>91</v>
      </c>
      <c r="BJ5192" s="2">
        <v>45944</v>
      </c>
      <c r="BK5192">
        <v>0</v>
      </c>
      <c r="BL5192" s="3" t="str">
        <f>VLOOKUP(O5192,DropDownList!$H$1:$I$7,2,FALSE)</f>
        <v>2023/24</v>
      </c>
      <c r="BM5192" s="3" t="str">
        <f t="shared" si="81"/>
        <v>JP COURT</v>
      </c>
    </row>
    <row r="5193" spans="1:65" x14ac:dyDescent="0.2">
      <c r="A5193">
        <v>2025</v>
      </c>
      <c r="B5193">
        <v>10</v>
      </c>
      <c r="C5193" t="s">
        <v>231</v>
      </c>
      <c r="D5193" t="s">
        <v>246</v>
      </c>
      <c r="E5193" t="s">
        <v>49</v>
      </c>
      <c r="F5193">
        <v>9287</v>
      </c>
      <c r="G5193" t="s">
        <v>141</v>
      </c>
      <c r="H5193" t="s">
        <v>240</v>
      </c>
      <c r="I5193" t="s">
        <v>240</v>
      </c>
      <c r="J5193" s="1">
        <v>45931</v>
      </c>
      <c r="K5193" t="s">
        <v>253</v>
      </c>
      <c r="L5193">
        <v>3</v>
      </c>
      <c r="M5193" t="s">
        <v>429</v>
      </c>
      <c r="N5193" t="s">
        <v>145</v>
      </c>
      <c r="O5193" t="s">
        <v>156</v>
      </c>
      <c r="P5193" t="s">
        <v>148</v>
      </c>
      <c r="Q5193">
        <v>220.33</v>
      </c>
      <c r="R5193">
        <v>22</v>
      </c>
      <c r="S5193">
        <v>1320</v>
      </c>
      <c r="T5193">
        <v>110</v>
      </c>
      <c r="U5193">
        <v>4</v>
      </c>
      <c r="V5193">
        <v>2</v>
      </c>
      <c r="W5193">
        <v>120</v>
      </c>
      <c r="X5193">
        <v>120</v>
      </c>
      <c r="Y5193">
        <v>0</v>
      </c>
      <c r="Z5193">
        <v>0</v>
      </c>
      <c r="AA5193">
        <v>989.67</v>
      </c>
      <c r="AB5193">
        <v>0</v>
      </c>
      <c r="AC5193">
        <v>989.67</v>
      </c>
      <c r="AD5193">
        <v>2</v>
      </c>
      <c r="AE5193">
        <v>0</v>
      </c>
      <c r="AF5193">
        <v>16</v>
      </c>
      <c r="AG5193">
        <v>1</v>
      </c>
      <c r="AH5193">
        <v>1</v>
      </c>
      <c r="AI5193">
        <v>3</v>
      </c>
      <c r="AJ5193">
        <v>0</v>
      </c>
      <c r="AK5193">
        <v>0</v>
      </c>
      <c r="AL5193">
        <v>0</v>
      </c>
      <c r="AM5193">
        <v>0</v>
      </c>
      <c r="AN5193">
        <v>0</v>
      </c>
      <c r="AO5193">
        <v>17</v>
      </c>
      <c r="AP5193">
        <v>51</v>
      </c>
      <c r="AQ5193">
        <v>17</v>
      </c>
      <c r="AR5193">
        <v>1</v>
      </c>
      <c r="AS5193">
        <v>5</v>
      </c>
      <c r="AT5193">
        <v>0</v>
      </c>
      <c r="AU5193">
        <v>0</v>
      </c>
      <c r="AV5193">
        <v>0</v>
      </c>
      <c r="AW5193">
        <v>0</v>
      </c>
      <c r="AX5193">
        <v>0</v>
      </c>
      <c r="AY5193">
        <v>10</v>
      </c>
      <c r="AZ5193">
        <v>14</v>
      </c>
      <c r="BA5193">
        <v>4</v>
      </c>
      <c r="BB5193">
        <v>0</v>
      </c>
      <c r="BC5193">
        <v>0</v>
      </c>
      <c r="BD5193">
        <v>0</v>
      </c>
      <c r="BE5193">
        <v>0</v>
      </c>
      <c r="BF5193">
        <v>17</v>
      </c>
      <c r="BG5193">
        <v>180</v>
      </c>
      <c r="BH5193">
        <v>1</v>
      </c>
      <c r="BI5193">
        <v>4</v>
      </c>
      <c r="BJ5193" s="2">
        <v>45944</v>
      </c>
      <c r="BK5193">
        <v>0</v>
      </c>
      <c r="BL5193" s="3" t="str">
        <f>VLOOKUP(O5193,DropDownList!$H$1:$I$7,2,FALSE)</f>
        <v>2023/24</v>
      </c>
      <c r="BM5193" s="3" t="str">
        <f t="shared" si="81"/>
        <v>PRAS</v>
      </c>
    </row>
    <row r="5194" spans="1:65" x14ac:dyDescent="0.2">
      <c r="A5194">
        <v>2025</v>
      </c>
      <c r="B5194">
        <v>10</v>
      </c>
      <c r="C5194" t="s">
        <v>231</v>
      </c>
      <c r="D5194" t="s">
        <v>246</v>
      </c>
      <c r="E5194" t="s">
        <v>49</v>
      </c>
      <c r="F5194">
        <v>9287</v>
      </c>
      <c r="G5194" t="s">
        <v>141</v>
      </c>
      <c r="H5194" t="s">
        <v>240</v>
      </c>
      <c r="I5194" t="s">
        <v>240</v>
      </c>
      <c r="J5194" s="1">
        <v>45931</v>
      </c>
      <c r="K5194" t="s">
        <v>253</v>
      </c>
      <c r="L5194">
        <v>3</v>
      </c>
      <c r="M5194" t="s">
        <v>429</v>
      </c>
      <c r="N5194" t="s">
        <v>145</v>
      </c>
      <c r="O5194" t="s">
        <v>156</v>
      </c>
      <c r="P5194" t="s">
        <v>152</v>
      </c>
      <c r="Q5194">
        <v>0</v>
      </c>
      <c r="R5194">
        <v>40</v>
      </c>
      <c r="S5194">
        <v>1600</v>
      </c>
      <c r="T5194">
        <v>880</v>
      </c>
      <c r="U5194">
        <v>0</v>
      </c>
      <c r="V5194">
        <v>0</v>
      </c>
      <c r="W5194">
        <v>0</v>
      </c>
      <c r="X5194">
        <v>0</v>
      </c>
      <c r="Y5194">
        <v>0</v>
      </c>
      <c r="Z5194">
        <v>0</v>
      </c>
      <c r="AA5194">
        <v>720</v>
      </c>
      <c r="AB5194">
        <v>0</v>
      </c>
      <c r="AC5194">
        <v>720</v>
      </c>
      <c r="AD5194">
        <v>0</v>
      </c>
      <c r="AE5194">
        <v>0</v>
      </c>
      <c r="AF5194">
        <v>18</v>
      </c>
      <c r="AG5194">
        <v>0</v>
      </c>
      <c r="AH5194">
        <v>22</v>
      </c>
      <c r="AI5194">
        <v>0</v>
      </c>
      <c r="AJ5194">
        <v>0</v>
      </c>
      <c r="AK5194">
        <v>0</v>
      </c>
      <c r="AL5194">
        <v>0</v>
      </c>
      <c r="AM5194">
        <v>0</v>
      </c>
      <c r="AN5194">
        <v>0</v>
      </c>
      <c r="AO5194">
        <v>0</v>
      </c>
      <c r="AP5194">
        <v>0</v>
      </c>
      <c r="AQ5194">
        <v>0</v>
      </c>
      <c r="AR5194">
        <v>0</v>
      </c>
      <c r="AS5194">
        <v>0</v>
      </c>
      <c r="AT5194">
        <v>0</v>
      </c>
      <c r="AU5194">
        <v>0</v>
      </c>
      <c r="AV5194">
        <v>0</v>
      </c>
      <c r="AW5194">
        <v>0</v>
      </c>
      <c r="AX5194">
        <v>0</v>
      </c>
      <c r="AY5194">
        <v>0</v>
      </c>
      <c r="AZ5194">
        <v>0</v>
      </c>
      <c r="BA5194">
        <v>0</v>
      </c>
      <c r="BB5194">
        <v>0</v>
      </c>
      <c r="BC5194">
        <v>0</v>
      </c>
      <c r="BD5194">
        <v>0</v>
      </c>
      <c r="BE5194">
        <v>0</v>
      </c>
      <c r="BF5194">
        <v>0</v>
      </c>
      <c r="BG5194">
        <v>0</v>
      </c>
      <c r="BH5194">
        <v>0</v>
      </c>
      <c r="BI5194">
        <v>0</v>
      </c>
      <c r="BJ5194" s="2">
        <v>45944</v>
      </c>
      <c r="BK5194">
        <v>0</v>
      </c>
      <c r="BL5194" s="3" t="str">
        <f>VLOOKUP(O5194,DropDownList!$H$1:$I$7,2,FALSE)</f>
        <v>2023/24</v>
      </c>
      <c r="BM5194" s="3" t="str">
        <f t="shared" si="81"/>
        <v>PCOA</v>
      </c>
    </row>
    <row r="5195" spans="1:65" x14ac:dyDescent="0.2">
      <c r="A5195">
        <v>2025</v>
      </c>
      <c r="B5195">
        <v>10</v>
      </c>
      <c r="C5195" t="s">
        <v>231</v>
      </c>
      <c r="D5195" t="s">
        <v>246</v>
      </c>
      <c r="E5195" t="s">
        <v>49</v>
      </c>
      <c r="F5195">
        <v>9287</v>
      </c>
      <c r="G5195" t="s">
        <v>141</v>
      </c>
      <c r="H5195" t="s">
        <v>240</v>
      </c>
      <c r="I5195" t="s">
        <v>240</v>
      </c>
      <c r="J5195" s="1">
        <v>45931</v>
      </c>
      <c r="K5195" t="s">
        <v>253</v>
      </c>
      <c r="L5195">
        <v>3</v>
      </c>
      <c r="M5195" t="s">
        <v>429</v>
      </c>
      <c r="N5195" t="s">
        <v>145</v>
      </c>
      <c r="O5195" t="s">
        <v>149</v>
      </c>
      <c r="P5195" t="s">
        <v>154</v>
      </c>
      <c r="Q5195">
        <v>16077</v>
      </c>
      <c r="R5195">
        <v>106</v>
      </c>
      <c r="S5195">
        <v>23572</v>
      </c>
      <c r="T5195">
        <v>15</v>
      </c>
      <c r="U5195">
        <v>71</v>
      </c>
      <c r="V5195">
        <v>59</v>
      </c>
      <c r="W5195">
        <v>7045</v>
      </c>
      <c r="X5195">
        <v>12687</v>
      </c>
      <c r="Y5195">
        <v>0</v>
      </c>
      <c r="Z5195">
        <v>0</v>
      </c>
      <c r="AA5195">
        <v>7480</v>
      </c>
      <c r="AB5195">
        <v>270</v>
      </c>
      <c r="AC5195">
        <v>6500</v>
      </c>
      <c r="AD5195">
        <v>42</v>
      </c>
      <c r="AE5195">
        <v>17</v>
      </c>
      <c r="AF5195">
        <v>34</v>
      </c>
      <c r="AG5195">
        <v>19</v>
      </c>
      <c r="AH5195">
        <v>1</v>
      </c>
      <c r="AI5195">
        <v>52</v>
      </c>
      <c r="AJ5195">
        <v>0</v>
      </c>
      <c r="AK5195">
        <v>0</v>
      </c>
      <c r="AL5195">
        <v>0</v>
      </c>
      <c r="AM5195">
        <v>0</v>
      </c>
      <c r="AN5195">
        <v>0</v>
      </c>
      <c r="AO5195">
        <v>74</v>
      </c>
      <c r="AP5195">
        <v>145</v>
      </c>
      <c r="AQ5195">
        <v>70</v>
      </c>
      <c r="AR5195">
        <v>0</v>
      </c>
      <c r="AS5195">
        <v>9</v>
      </c>
      <c r="AT5195">
        <v>0</v>
      </c>
      <c r="AU5195">
        <v>0</v>
      </c>
      <c r="AV5195">
        <v>0</v>
      </c>
      <c r="AW5195">
        <v>0</v>
      </c>
      <c r="AX5195">
        <v>0</v>
      </c>
      <c r="AY5195">
        <v>6</v>
      </c>
      <c r="AZ5195">
        <v>17</v>
      </c>
      <c r="BA5195">
        <v>4</v>
      </c>
      <c r="BB5195">
        <v>0</v>
      </c>
      <c r="BC5195">
        <v>0</v>
      </c>
      <c r="BD5195">
        <v>0</v>
      </c>
      <c r="BE5195">
        <v>0</v>
      </c>
      <c r="BF5195">
        <v>105</v>
      </c>
      <c r="BG5195">
        <v>12657</v>
      </c>
      <c r="BH5195">
        <v>0</v>
      </c>
      <c r="BI5195">
        <v>71</v>
      </c>
      <c r="BJ5195" s="2">
        <v>45944</v>
      </c>
      <c r="BK5195">
        <v>0</v>
      </c>
      <c r="BL5195" s="3" t="str">
        <f>VLOOKUP(O5195,DropDownList!$H$1:$I$7,2,FALSE)</f>
        <v>2025/26</v>
      </c>
      <c r="BM5195" s="3" t="str">
        <f t="shared" si="81"/>
        <v>JP COURT</v>
      </c>
    </row>
    <row r="5196" spans="1:65" x14ac:dyDescent="0.2">
      <c r="A5196">
        <v>2025</v>
      </c>
      <c r="B5196">
        <v>10</v>
      </c>
      <c r="C5196" t="s">
        <v>231</v>
      </c>
      <c r="D5196" t="s">
        <v>246</v>
      </c>
      <c r="E5196" t="s">
        <v>49</v>
      </c>
      <c r="F5196">
        <v>9287</v>
      </c>
      <c r="G5196" t="s">
        <v>141</v>
      </c>
      <c r="H5196" t="s">
        <v>240</v>
      </c>
      <c r="I5196" t="s">
        <v>240</v>
      </c>
      <c r="J5196" s="1">
        <v>45931</v>
      </c>
      <c r="K5196" t="s">
        <v>253</v>
      </c>
      <c r="L5196">
        <v>3</v>
      </c>
      <c r="M5196" t="s">
        <v>429</v>
      </c>
      <c r="N5196" t="s">
        <v>145</v>
      </c>
      <c r="O5196" t="s">
        <v>155</v>
      </c>
      <c r="P5196" t="s">
        <v>154</v>
      </c>
      <c r="Q5196">
        <v>23050.65</v>
      </c>
      <c r="R5196">
        <v>485</v>
      </c>
      <c r="S5196">
        <v>119706.3</v>
      </c>
      <c r="T5196">
        <v>3748.86</v>
      </c>
      <c r="U5196">
        <v>116</v>
      </c>
      <c r="V5196">
        <v>39</v>
      </c>
      <c r="W5196">
        <v>7471.27</v>
      </c>
      <c r="X5196">
        <v>7471.27</v>
      </c>
      <c r="Y5196">
        <v>0</v>
      </c>
      <c r="Z5196">
        <v>0</v>
      </c>
      <c r="AA5196">
        <v>92906.79</v>
      </c>
      <c r="AB5196">
        <v>677.98</v>
      </c>
      <c r="AC5196">
        <v>85774.5</v>
      </c>
      <c r="AD5196">
        <v>22</v>
      </c>
      <c r="AE5196">
        <v>17</v>
      </c>
      <c r="AF5196">
        <v>351</v>
      </c>
      <c r="AG5196">
        <v>72</v>
      </c>
      <c r="AH5196">
        <v>13</v>
      </c>
      <c r="AI5196">
        <v>44</v>
      </c>
      <c r="AJ5196">
        <v>0</v>
      </c>
      <c r="AK5196">
        <v>0</v>
      </c>
      <c r="AL5196">
        <v>0</v>
      </c>
      <c r="AM5196">
        <v>0</v>
      </c>
      <c r="AN5196">
        <v>0</v>
      </c>
      <c r="AO5196">
        <v>344</v>
      </c>
      <c r="AP5196">
        <v>1590</v>
      </c>
      <c r="AQ5196">
        <v>347</v>
      </c>
      <c r="AR5196">
        <v>0</v>
      </c>
      <c r="AS5196">
        <v>248</v>
      </c>
      <c r="AT5196">
        <v>49</v>
      </c>
      <c r="AU5196">
        <v>28</v>
      </c>
      <c r="AV5196">
        <v>12</v>
      </c>
      <c r="AW5196">
        <v>8</v>
      </c>
      <c r="AX5196">
        <v>0</v>
      </c>
      <c r="AY5196">
        <v>196</v>
      </c>
      <c r="AZ5196">
        <v>342</v>
      </c>
      <c r="BA5196">
        <v>209</v>
      </c>
      <c r="BB5196">
        <v>36</v>
      </c>
      <c r="BC5196">
        <v>28</v>
      </c>
      <c r="BD5196">
        <v>3</v>
      </c>
      <c r="BE5196">
        <v>0</v>
      </c>
      <c r="BF5196">
        <v>476</v>
      </c>
      <c r="BG5196">
        <v>10322</v>
      </c>
      <c r="BH5196">
        <v>5</v>
      </c>
      <c r="BI5196">
        <v>114</v>
      </c>
      <c r="BJ5196" s="2">
        <v>45944</v>
      </c>
      <c r="BK5196">
        <v>0</v>
      </c>
      <c r="BL5196" s="3" t="str">
        <f>VLOOKUP(O5196,DropDownList!$H$1:$I$7,2,FALSE)</f>
        <v>2022/23</v>
      </c>
      <c r="BM5196" s="3" t="str">
        <f t="shared" si="81"/>
        <v>JP COURT</v>
      </c>
    </row>
    <row r="5197" spans="1:65" x14ac:dyDescent="0.2">
      <c r="A5197">
        <v>2025</v>
      </c>
      <c r="B5197">
        <v>10</v>
      </c>
      <c r="C5197" t="s">
        <v>231</v>
      </c>
      <c r="D5197" t="s">
        <v>246</v>
      </c>
      <c r="E5197" t="s">
        <v>49</v>
      </c>
      <c r="F5197">
        <v>9287</v>
      </c>
      <c r="G5197" t="s">
        <v>141</v>
      </c>
      <c r="H5197" t="s">
        <v>240</v>
      </c>
      <c r="I5197" t="s">
        <v>240</v>
      </c>
      <c r="J5197" s="1">
        <v>45931</v>
      </c>
      <c r="K5197" t="s">
        <v>253</v>
      </c>
      <c r="L5197">
        <v>3</v>
      </c>
      <c r="M5197" t="s">
        <v>429</v>
      </c>
      <c r="N5197" t="s">
        <v>145</v>
      </c>
      <c r="O5197" t="s">
        <v>147</v>
      </c>
      <c r="P5197" t="s">
        <v>152</v>
      </c>
      <c r="Q5197">
        <v>0</v>
      </c>
      <c r="R5197">
        <v>39</v>
      </c>
      <c r="S5197">
        <v>1560</v>
      </c>
      <c r="T5197">
        <v>840</v>
      </c>
      <c r="U5197">
        <v>0</v>
      </c>
      <c r="V5197">
        <v>0</v>
      </c>
      <c r="W5197">
        <v>0</v>
      </c>
      <c r="X5197">
        <v>0</v>
      </c>
      <c r="Y5197">
        <v>0</v>
      </c>
      <c r="Z5197">
        <v>0</v>
      </c>
      <c r="AA5197">
        <v>720</v>
      </c>
      <c r="AB5197">
        <v>0</v>
      </c>
      <c r="AC5197">
        <v>720</v>
      </c>
      <c r="AD5197">
        <v>0</v>
      </c>
      <c r="AE5197">
        <v>0</v>
      </c>
      <c r="AF5197">
        <v>18</v>
      </c>
      <c r="AG5197">
        <v>0</v>
      </c>
      <c r="AH5197">
        <v>21</v>
      </c>
      <c r="AI5197">
        <v>0</v>
      </c>
      <c r="AJ5197">
        <v>0</v>
      </c>
      <c r="AK5197">
        <v>0</v>
      </c>
      <c r="AL5197">
        <v>0</v>
      </c>
      <c r="AM5197">
        <v>1</v>
      </c>
      <c r="AN5197">
        <v>0</v>
      </c>
      <c r="AO5197">
        <v>0</v>
      </c>
      <c r="AP5197">
        <v>0</v>
      </c>
      <c r="AQ5197">
        <v>0</v>
      </c>
      <c r="AR5197">
        <v>0</v>
      </c>
      <c r="AS5197">
        <v>0</v>
      </c>
      <c r="AT5197">
        <v>0</v>
      </c>
      <c r="AU5197">
        <v>0</v>
      </c>
      <c r="AV5197">
        <v>0</v>
      </c>
      <c r="AW5197">
        <v>0</v>
      </c>
      <c r="AX5197">
        <v>0</v>
      </c>
      <c r="AY5197">
        <v>0</v>
      </c>
      <c r="AZ5197">
        <v>0</v>
      </c>
      <c r="BA5197">
        <v>0</v>
      </c>
      <c r="BB5197">
        <v>0</v>
      </c>
      <c r="BC5197">
        <v>0</v>
      </c>
      <c r="BD5197">
        <v>0</v>
      </c>
      <c r="BE5197">
        <v>0</v>
      </c>
      <c r="BF5197">
        <v>0</v>
      </c>
      <c r="BG5197">
        <v>0</v>
      </c>
      <c r="BH5197">
        <v>0</v>
      </c>
      <c r="BI5197">
        <v>0</v>
      </c>
      <c r="BJ5197" s="2">
        <v>45944</v>
      </c>
      <c r="BK5197">
        <v>0</v>
      </c>
      <c r="BL5197" s="3" t="str">
        <f>VLOOKUP(O5197,DropDownList!$H$1:$I$7,2,FALSE)</f>
        <v>2024/25</v>
      </c>
      <c r="BM5197" s="3" t="str">
        <f t="shared" si="81"/>
        <v>PCOA</v>
      </c>
    </row>
    <row r="5198" spans="1:65" x14ac:dyDescent="0.2">
      <c r="A5198">
        <v>2025</v>
      </c>
      <c r="B5198">
        <v>10</v>
      </c>
      <c r="C5198" t="s">
        <v>231</v>
      </c>
      <c r="D5198" t="s">
        <v>246</v>
      </c>
      <c r="E5198" t="s">
        <v>49</v>
      </c>
      <c r="F5198">
        <v>9287</v>
      </c>
      <c r="G5198" t="s">
        <v>141</v>
      </c>
      <c r="H5198" t="s">
        <v>240</v>
      </c>
      <c r="I5198" t="s">
        <v>240</v>
      </c>
      <c r="J5198" s="1">
        <v>45931</v>
      </c>
      <c r="K5198" t="s">
        <v>253</v>
      </c>
      <c r="L5198">
        <v>3</v>
      </c>
      <c r="M5198" t="s">
        <v>429</v>
      </c>
      <c r="N5198" t="s">
        <v>145</v>
      </c>
      <c r="O5198" t="s">
        <v>147</v>
      </c>
      <c r="P5198" t="s">
        <v>154</v>
      </c>
      <c r="Q5198">
        <v>49606.19</v>
      </c>
      <c r="R5198">
        <v>444</v>
      </c>
      <c r="S5198">
        <v>101108.23</v>
      </c>
      <c r="T5198">
        <v>2480.6799999999998</v>
      </c>
      <c r="U5198">
        <v>256</v>
      </c>
      <c r="V5198">
        <v>116</v>
      </c>
      <c r="W5198">
        <v>19723.86</v>
      </c>
      <c r="X5198">
        <v>22171.86</v>
      </c>
      <c r="Y5198">
        <v>0</v>
      </c>
      <c r="Z5198">
        <v>0</v>
      </c>
      <c r="AA5198">
        <v>49021.36</v>
      </c>
      <c r="AB5198">
        <v>1211.96</v>
      </c>
      <c r="AC5198">
        <v>43487.33</v>
      </c>
      <c r="AD5198">
        <v>62</v>
      </c>
      <c r="AE5198">
        <v>54</v>
      </c>
      <c r="AF5198">
        <v>177</v>
      </c>
      <c r="AG5198">
        <v>131</v>
      </c>
      <c r="AH5198">
        <v>9</v>
      </c>
      <c r="AI5198">
        <v>125</v>
      </c>
      <c r="AJ5198">
        <v>0</v>
      </c>
      <c r="AK5198">
        <v>0</v>
      </c>
      <c r="AL5198">
        <v>0</v>
      </c>
      <c r="AM5198">
        <v>0</v>
      </c>
      <c r="AN5198">
        <v>0</v>
      </c>
      <c r="AO5198">
        <v>345</v>
      </c>
      <c r="AP5198">
        <v>1148</v>
      </c>
      <c r="AQ5198">
        <v>335</v>
      </c>
      <c r="AR5198">
        <v>0</v>
      </c>
      <c r="AS5198">
        <v>175</v>
      </c>
      <c r="AT5198">
        <v>2</v>
      </c>
      <c r="AU5198">
        <v>6</v>
      </c>
      <c r="AV5198">
        <v>3</v>
      </c>
      <c r="AW5198">
        <v>9</v>
      </c>
      <c r="AX5198">
        <v>0</v>
      </c>
      <c r="AY5198">
        <v>166</v>
      </c>
      <c r="AZ5198">
        <v>276</v>
      </c>
      <c r="BA5198">
        <v>110</v>
      </c>
      <c r="BB5198">
        <v>10</v>
      </c>
      <c r="BC5198">
        <v>6</v>
      </c>
      <c r="BD5198">
        <v>2</v>
      </c>
      <c r="BE5198">
        <v>0</v>
      </c>
      <c r="BF5198">
        <v>435</v>
      </c>
      <c r="BG5198">
        <v>29091.99</v>
      </c>
      <c r="BH5198">
        <v>2</v>
      </c>
      <c r="BI5198">
        <v>253</v>
      </c>
      <c r="BJ5198" s="2">
        <v>45944</v>
      </c>
      <c r="BK5198">
        <v>0</v>
      </c>
      <c r="BL5198" s="3" t="str">
        <f>VLOOKUP(O5198,DropDownList!$H$1:$I$7,2,FALSE)</f>
        <v>2024/25</v>
      </c>
      <c r="BM5198" s="3" t="str">
        <f t="shared" si="81"/>
        <v>JP COURT</v>
      </c>
    </row>
    <row r="5199" spans="1:65" x14ac:dyDescent="0.2">
      <c r="A5199">
        <v>2025</v>
      </c>
      <c r="B5199">
        <v>10</v>
      </c>
      <c r="C5199" t="s">
        <v>231</v>
      </c>
      <c r="D5199" t="s">
        <v>246</v>
      </c>
      <c r="E5199" t="s">
        <v>49</v>
      </c>
      <c r="F5199">
        <v>9287</v>
      </c>
      <c r="G5199" t="s">
        <v>141</v>
      </c>
      <c r="H5199" t="s">
        <v>240</v>
      </c>
      <c r="I5199" t="s">
        <v>240</v>
      </c>
      <c r="J5199" s="1">
        <v>45931</v>
      </c>
      <c r="K5199" t="s">
        <v>253</v>
      </c>
      <c r="L5199">
        <v>3</v>
      </c>
      <c r="M5199" t="s">
        <v>429</v>
      </c>
      <c r="N5199" t="s">
        <v>145</v>
      </c>
      <c r="O5199" t="s">
        <v>156</v>
      </c>
      <c r="P5199" t="s">
        <v>146</v>
      </c>
      <c r="Q5199">
        <v>760</v>
      </c>
      <c r="R5199">
        <v>283</v>
      </c>
      <c r="S5199">
        <v>4590</v>
      </c>
      <c r="T5199">
        <v>151.37</v>
      </c>
      <c r="U5199">
        <v>90</v>
      </c>
      <c r="V5199">
        <v>13</v>
      </c>
      <c r="W5199">
        <v>280</v>
      </c>
      <c r="X5199">
        <v>280</v>
      </c>
      <c r="Y5199">
        <v>0</v>
      </c>
      <c r="Z5199">
        <v>0</v>
      </c>
      <c r="AA5199">
        <v>3678.63</v>
      </c>
      <c r="AB5199">
        <v>0</v>
      </c>
      <c r="AC5199">
        <v>0</v>
      </c>
      <c r="AD5199">
        <v>11</v>
      </c>
      <c r="AE5199">
        <v>2</v>
      </c>
      <c r="AF5199">
        <v>232</v>
      </c>
      <c r="AG5199">
        <v>2</v>
      </c>
      <c r="AH5199">
        <v>8</v>
      </c>
      <c r="AI5199">
        <v>39</v>
      </c>
      <c r="AJ5199">
        <v>0</v>
      </c>
      <c r="AK5199">
        <v>0</v>
      </c>
      <c r="AL5199">
        <v>0</v>
      </c>
      <c r="AM5199">
        <v>0</v>
      </c>
      <c r="AN5199">
        <v>0</v>
      </c>
      <c r="AO5199">
        <v>201</v>
      </c>
      <c r="AP5199">
        <v>821</v>
      </c>
      <c r="AQ5199">
        <v>209</v>
      </c>
      <c r="AR5199">
        <v>0</v>
      </c>
      <c r="AS5199">
        <v>137</v>
      </c>
      <c r="AT5199">
        <v>10</v>
      </c>
      <c r="AU5199">
        <v>13</v>
      </c>
      <c r="AV5199">
        <v>7</v>
      </c>
      <c r="AW5199">
        <v>9</v>
      </c>
      <c r="AX5199">
        <v>0</v>
      </c>
      <c r="AY5199">
        <v>108</v>
      </c>
      <c r="AZ5199">
        <v>192</v>
      </c>
      <c r="BA5199">
        <v>100</v>
      </c>
      <c r="BB5199">
        <v>9</v>
      </c>
      <c r="BC5199">
        <v>7</v>
      </c>
      <c r="BD5199">
        <v>3</v>
      </c>
      <c r="BE5199">
        <v>0</v>
      </c>
      <c r="BF5199">
        <v>272</v>
      </c>
      <c r="BG5199">
        <v>740</v>
      </c>
      <c r="BH5199">
        <v>2</v>
      </c>
      <c r="BI5199">
        <v>89</v>
      </c>
      <c r="BJ5199" s="2">
        <v>45944</v>
      </c>
      <c r="BK5199">
        <v>0</v>
      </c>
      <c r="BL5199" s="3" t="str">
        <f>VLOOKUP(O5199,DropDownList!$H$1:$I$7,2,FALSE)</f>
        <v>2023/24</v>
      </c>
      <c r="BM5199" s="3" t="str">
        <f t="shared" si="81"/>
        <v>VSUR</v>
      </c>
    </row>
    <row r="5200" spans="1:65" x14ac:dyDescent="0.2">
      <c r="A5200">
        <v>2025</v>
      </c>
      <c r="B5200">
        <v>10</v>
      </c>
      <c r="C5200" t="s">
        <v>231</v>
      </c>
      <c r="D5200" t="s">
        <v>246</v>
      </c>
      <c r="E5200" t="s">
        <v>49</v>
      </c>
      <c r="F5200">
        <v>9287</v>
      </c>
      <c r="G5200" t="s">
        <v>141</v>
      </c>
      <c r="H5200" t="s">
        <v>240</v>
      </c>
      <c r="I5200" t="s">
        <v>240</v>
      </c>
      <c r="J5200" s="1">
        <v>45931</v>
      </c>
      <c r="K5200" t="s">
        <v>253</v>
      </c>
      <c r="L5200">
        <v>3</v>
      </c>
      <c r="M5200" t="s">
        <v>429</v>
      </c>
      <c r="N5200" t="s">
        <v>145</v>
      </c>
      <c r="O5200" t="s">
        <v>155</v>
      </c>
      <c r="P5200" t="s">
        <v>150</v>
      </c>
      <c r="Q5200">
        <v>18537.86</v>
      </c>
      <c r="R5200">
        <v>511</v>
      </c>
      <c r="S5200">
        <v>75761.440000000002</v>
      </c>
      <c r="T5200">
        <v>8326.02</v>
      </c>
      <c r="U5200">
        <v>133</v>
      </c>
      <c r="V5200">
        <v>57</v>
      </c>
      <c r="W5200">
        <v>8446.2800000000007</v>
      </c>
      <c r="X5200">
        <v>8446.2800000000007</v>
      </c>
      <c r="Y5200">
        <v>457</v>
      </c>
      <c r="Z5200">
        <v>67435.42</v>
      </c>
      <c r="AA5200">
        <v>48897.56</v>
      </c>
      <c r="AB5200">
        <v>16253.29</v>
      </c>
      <c r="AC5200">
        <v>32644.27</v>
      </c>
      <c r="AD5200">
        <v>40</v>
      </c>
      <c r="AE5200">
        <v>17</v>
      </c>
      <c r="AF5200">
        <v>306</v>
      </c>
      <c r="AG5200">
        <v>64</v>
      </c>
      <c r="AH5200">
        <v>54</v>
      </c>
      <c r="AI5200">
        <v>69</v>
      </c>
      <c r="AJ5200">
        <v>65</v>
      </c>
      <c r="AK5200">
        <v>35</v>
      </c>
      <c r="AL5200">
        <v>15</v>
      </c>
      <c r="AM5200">
        <v>13</v>
      </c>
      <c r="AN5200">
        <v>5</v>
      </c>
      <c r="AO5200">
        <v>395</v>
      </c>
      <c r="AP5200">
        <v>1893</v>
      </c>
      <c r="AQ5200">
        <v>412</v>
      </c>
      <c r="AR5200">
        <v>1</v>
      </c>
      <c r="AS5200">
        <v>265</v>
      </c>
      <c r="AT5200">
        <v>66</v>
      </c>
      <c r="AU5200">
        <v>11</v>
      </c>
      <c r="AV5200">
        <v>6</v>
      </c>
      <c r="AW5200">
        <v>0</v>
      </c>
      <c r="AX5200">
        <v>0</v>
      </c>
      <c r="AY5200">
        <v>283</v>
      </c>
      <c r="AZ5200">
        <v>475</v>
      </c>
      <c r="BA5200">
        <v>278</v>
      </c>
      <c r="BB5200">
        <v>17</v>
      </c>
      <c r="BC5200">
        <v>7</v>
      </c>
      <c r="BD5200">
        <v>5</v>
      </c>
      <c r="BE5200">
        <v>0</v>
      </c>
      <c r="BF5200">
        <v>407</v>
      </c>
      <c r="BG5200">
        <v>10856.09</v>
      </c>
      <c r="BH5200">
        <v>18</v>
      </c>
      <c r="BI5200">
        <v>133</v>
      </c>
      <c r="BJ5200" s="2">
        <v>45944</v>
      </c>
      <c r="BK5200">
        <v>0</v>
      </c>
      <c r="BL5200" s="3" t="str">
        <f>VLOOKUP(O5200,DropDownList!$H$1:$I$7,2,FALSE)</f>
        <v>2022/23</v>
      </c>
      <c r="BM5200" s="3" t="str">
        <f t="shared" si="81"/>
        <v>FISCAL FINES</v>
      </c>
    </row>
    <row r="5201" spans="1:65" x14ac:dyDescent="0.2">
      <c r="A5201">
        <v>2025</v>
      </c>
      <c r="B5201">
        <v>10</v>
      </c>
      <c r="C5201" t="s">
        <v>231</v>
      </c>
      <c r="D5201" t="s">
        <v>246</v>
      </c>
      <c r="E5201" t="s">
        <v>49</v>
      </c>
      <c r="F5201">
        <v>9287</v>
      </c>
      <c r="G5201" t="s">
        <v>141</v>
      </c>
      <c r="H5201" t="s">
        <v>240</v>
      </c>
      <c r="I5201" t="s">
        <v>240</v>
      </c>
      <c r="J5201" s="1">
        <v>45931</v>
      </c>
      <c r="K5201" t="s">
        <v>253</v>
      </c>
      <c r="L5201">
        <v>3</v>
      </c>
      <c r="M5201" t="s">
        <v>429</v>
      </c>
      <c r="N5201" t="s">
        <v>145</v>
      </c>
      <c r="O5201" t="s">
        <v>156</v>
      </c>
      <c r="P5201" t="s">
        <v>153</v>
      </c>
      <c r="Q5201">
        <v>450</v>
      </c>
      <c r="R5201">
        <v>4</v>
      </c>
      <c r="S5201">
        <v>585</v>
      </c>
      <c r="T5201">
        <v>45</v>
      </c>
      <c r="U5201">
        <v>1</v>
      </c>
      <c r="V5201">
        <v>0</v>
      </c>
      <c r="W5201">
        <v>0</v>
      </c>
      <c r="X5201">
        <v>0</v>
      </c>
      <c r="Y5201">
        <v>0</v>
      </c>
      <c r="Z5201">
        <v>0</v>
      </c>
      <c r="AA5201">
        <v>90</v>
      </c>
      <c r="AB5201">
        <v>0</v>
      </c>
      <c r="AC5201">
        <v>90</v>
      </c>
      <c r="AD5201">
        <v>0</v>
      </c>
      <c r="AE5201">
        <v>0</v>
      </c>
      <c r="AF5201">
        <v>2</v>
      </c>
      <c r="AG5201">
        <v>0</v>
      </c>
      <c r="AH5201">
        <v>1</v>
      </c>
      <c r="AI5201">
        <v>1</v>
      </c>
      <c r="AJ5201">
        <v>0</v>
      </c>
      <c r="AK5201">
        <v>0</v>
      </c>
      <c r="AL5201">
        <v>0</v>
      </c>
      <c r="AM5201">
        <v>0</v>
      </c>
      <c r="AN5201">
        <v>0</v>
      </c>
      <c r="AO5201">
        <v>3</v>
      </c>
      <c r="AP5201">
        <v>17</v>
      </c>
      <c r="AQ5201">
        <v>3</v>
      </c>
      <c r="AR5201">
        <v>0</v>
      </c>
      <c r="AS5201">
        <v>7</v>
      </c>
      <c r="AT5201">
        <v>0</v>
      </c>
      <c r="AU5201">
        <v>2</v>
      </c>
      <c r="AV5201">
        <v>1</v>
      </c>
      <c r="AW5201">
        <v>0</v>
      </c>
      <c r="AX5201">
        <v>0</v>
      </c>
      <c r="AY5201">
        <v>1</v>
      </c>
      <c r="AZ5201">
        <v>2</v>
      </c>
      <c r="BA5201">
        <v>1</v>
      </c>
      <c r="BB5201">
        <v>0</v>
      </c>
      <c r="BC5201">
        <v>0</v>
      </c>
      <c r="BD5201">
        <v>0</v>
      </c>
      <c r="BE5201">
        <v>0</v>
      </c>
      <c r="BF5201">
        <v>3</v>
      </c>
      <c r="BG5201">
        <v>450</v>
      </c>
      <c r="BH5201">
        <v>0</v>
      </c>
      <c r="BI5201">
        <v>1</v>
      </c>
      <c r="BJ5201" s="2">
        <v>45944</v>
      </c>
      <c r="BK5201">
        <v>0</v>
      </c>
      <c r="BL5201" s="3" t="str">
        <f>VLOOKUP(O5201,DropDownList!$H$1:$I$7,2,FALSE)</f>
        <v>2023/24</v>
      </c>
      <c r="BM5201" s="3" t="str">
        <f t="shared" si="81"/>
        <v>PREG</v>
      </c>
    </row>
    <row r="5202" spans="1:65" x14ac:dyDescent="0.2">
      <c r="A5202">
        <v>2025</v>
      </c>
      <c r="B5202">
        <v>10</v>
      </c>
      <c r="C5202" t="s">
        <v>231</v>
      </c>
      <c r="D5202" t="s">
        <v>246</v>
      </c>
      <c r="E5202" t="s">
        <v>49</v>
      </c>
      <c r="F5202">
        <v>9287</v>
      </c>
      <c r="G5202" t="s">
        <v>141</v>
      </c>
      <c r="H5202" t="s">
        <v>240</v>
      </c>
      <c r="I5202" t="s">
        <v>240</v>
      </c>
      <c r="J5202" s="1">
        <v>45931</v>
      </c>
      <c r="K5202" t="s">
        <v>253</v>
      </c>
      <c r="L5202">
        <v>3</v>
      </c>
      <c r="M5202" t="s">
        <v>429</v>
      </c>
      <c r="N5202" t="s">
        <v>145</v>
      </c>
      <c r="O5202" t="s">
        <v>149</v>
      </c>
      <c r="P5202" t="s">
        <v>146</v>
      </c>
      <c r="Q5202">
        <v>730</v>
      </c>
      <c r="R5202">
        <v>101</v>
      </c>
      <c r="S5202">
        <v>1440</v>
      </c>
      <c r="T5202">
        <v>0</v>
      </c>
      <c r="U5202">
        <v>67</v>
      </c>
      <c r="V5202">
        <v>41</v>
      </c>
      <c r="W5202">
        <v>590</v>
      </c>
      <c r="X5202">
        <v>590</v>
      </c>
      <c r="Y5202">
        <v>0</v>
      </c>
      <c r="Z5202">
        <v>0</v>
      </c>
      <c r="AA5202">
        <v>710</v>
      </c>
      <c r="AB5202">
        <v>0</v>
      </c>
      <c r="AC5202">
        <v>0</v>
      </c>
      <c r="AD5202">
        <v>40</v>
      </c>
      <c r="AE5202">
        <v>1</v>
      </c>
      <c r="AF5202">
        <v>51</v>
      </c>
      <c r="AG5202">
        <v>1</v>
      </c>
      <c r="AH5202">
        <v>0</v>
      </c>
      <c r="AI5202">
        <v>49</v>
      </c>
      <c r="AJ5202">
        <v>0</v>
      </c>
      <c r="AK5202">
        <v>0</v>
      </c>
      <c r="AL5202">
        <v>0</v>
      </c>
      <c r="AM5202">
        <v>0</v>
      </c>
      <c r="AN5202">
        <v>0</v>
      </c>
      <c r="AO5202">
        <v>70</v>
      </c>
      <c r="AP5202">
        <v>141</v>
      </c>
      <c r="AQ5202">
        <v>67</v>
      </c>
      <c r="AR5202">
        <v>0</v>
      </c>
      <c r="AS5202">
        <v>9</v>
      </c>
      <c r="AT5202">
        <v>0</v>
      </c>
      <c r="AU5202">
        <v>0</v>
      </c>
      <c r="AV5202">
        <v>0</v>
      </c>
      <c r="AW5202">
        <v>0</v>
      </c>
      <c r="AX5202">
        <v>0</v>
      </c>
      <c r="AY5202">
        <v>6</v>
      </c>
      <c r="AZ5202">
        <v>16</v>
      </c>
      <c r="BA5202">
        <v>4</v>
      </c>
      <c r="BB5202">
        <v>0</v>
      </c>
      <c r="BC5202">
        <v>0</v>
      </c>
      <c r="BD5202">
        <v>0</v>
      </c>
      <c r="BE5202">
        <v>0</v>
      </c>
      <c r="BF5202">
        <v>100</v>
      </c>
      <c r="BG5202">
        <v>710</v>
      </c>
      <c r="BH5202">
        <v>0</v>
      </c>
      <c r="BI5202">
        <v>67</v>
      </c>
      <c r="BJ5202" s="2">
        <v>45944</v>
      </c>
      <c r="BK5202">
        <v>0</v>
      </c>
      <c r="BL5202" s="3" t="str">
        <f>VLOOKUP(O5202,DropDownList!$H$1:$I$7,2,FALSE)</f>
        <v>2025/26</v>
      </c>
      <c r="BM5202" s="3" t="str">
        <f t="shared" si="81"/>
        <v>VSUR</v>
      </c>
    </row>
    <row r="5203" spans="1:65" x14ac:dyDescent="0.2">
      <c r="A5203">
        <v>2025</v>
      </c>
      <c r="B5203">
        <v>10</v>
      </c>
      <c r="C5203" t="s">
        <v>231</v>
      </c>
      <c r="D5203" t="s">
        <v>246</v>
      </c>
      <c r="E5203" t="s">
        <v>49</v>
      </c>
      <c r="F5203">
        <v>9287</v>
      </c>
      <c r="G5203" t="s">
        <v>141</v>
      </c>
      <c r="H5203" t="s">
        <v>240</v>
      </c>
      <c r="I5203" t="s">
        <v>240</v>
      </c>
      <c r="J5203" s="1">
        <v>45931</v>
      </c>
      <c r="K5203" t="s">
        <v>253</v>
      </c>
      <c r="L5203">
        <v>3</v>
      </c>
      <c r="M5203" t="s">
        <v>429</v>
      </c>
      <c r="N5203" t="s">
        <v>145</v>
      </c>
      <c r="O5203" t="s">
        <v>147</v>
      </c>
      <c r="P5203" t="s">
        <v>150</v>
      </c>
      <c r="Q5203">
        <v>44035.29</v>
      </c>
      <c r="R5203">
        <v>460</v>
      </c>
      <c r="S5203">
        <v>78384.41</v>
      </c>
      <c r="T5203">
        <v>9997.08</v>
      </c>
      <c r="U5203">
        <v>264</v>
      </c>
      <c r="V5203">
        <v>151</v>
      </c>
      <c r="W5203">
        <v>25443.43</v>
      </c>
      <c r="X5203">
        <v>27094.799999999999</v>
      </c>
      <c r="Y5203">
        <v>402</v>
      </c>
      <c r="Z5203">
        <v>68387.33</v>
      </c>
      <c r="AA5203">
        <v>24352.04</v>
      </c>
      <c r="AB5203">
        <v>8347.2900000000009</v>
      </c>
      <c r="AC5203">
        <v>16004.75</v>
      </c>
      <c r="AD5203">
        <v>129</v>
      </c>
      <c r="AE5203">
        <v>22</v>
      </c>
      <c r="AF5203">
        <v>137</v>
      </c>
      <c r="AG5203">
        <v>83</v>
      </c>
      <c r="AH5203">
        <v>58</v>
      </c>
      <c r="AI5203">
        <v>181</v>
      </c>
      <c r="AJ5203">
        <v>57</v>
      </c>
      <c r="AK5203">
        <v>29</v>
      </c>
      <c r="AL5203">
        <v>8</v>
      </c>
      <c r="AM5203">
        <v>16</v>
      </c>
      <c r="AN5203">
        <v>7</v>
      </c>
      <c r="AO5203">
        <v>358</v>
      </c>
      <c r="AP5203">
        <v>1254</v>
      </c>
      <c r="AQ5203">
        <v>374</v>
      </c>
      <c r="AR5203">
        <v>9</v>
      </c>
      <c r="AS5203">
        <v>191</v>
      </c>
      <c r="AT5203">
        <v>2</v>
      </c>
      <c r="AU5203">
        <v>2</v>
      </c>
      <c r="AV5203">
        <v>2</v>
      </c>
      <c r="AW5203">
        <v>0</v>
      </c>
      <c r="AX5203">
        <v>0</v>
      </c>
      <c r="AY5203">
        <v>137</v>
      </c>
      <c r="AZ5203">
        <v>314</v>
      </c>
      <c r="BA5203">
        <v>162</v>
      </c>
      <c r="BB5203">
        <v>7</v>
      </c>
      <c r="BC5203">
        <v>3</v>
      </c>
      <c r="BD5203">
        <v>1</v>
      </c>
      <c r="BE5203">
        <v>0</v>
      </c>
      <c r="BF5203">
        <v>356</v>
      </c>
      <c r="BG5203">
        <v>31966.29</v>
      </c>
      <c r="BH5203">
        <v>1</v>
      </c>
      <c r="BI5203">
        <v>264</v>
      </c>
      <c r="BJ5203" s="2">
        <v>45944</v>
      </c>
      <c r="BK5203">
        <v>0</v>
      </c>
      <c r="BL5203" s="3" t="str">
        <f>VLOOKUP(O5203,DropDownList!$H$1:$I$7,2,FALSE)</f>
        <v>2024/25</v>
      </c>
      <c r="BM5203" s="3" t="str">
        <f t="shared" si="81"/>
        <v>FISCAL FINES</v>
      </c>
    </row>
    <row r="5204" spans="1:65" x14ac:dyDescent="0.2">
      <c r="A5204">
        <v>2025</v>
      </c>
      <c r="B5204">
        <v>10</v>
      </c>
      <c r="C5204" t="s">
        <v>231</v>
      </c>
      <c r="D5204" t="s">
        <v>246</v>
      </c>
      <c r="E5204" t="s">
        <v>49</v>
      </c>
      <c r="F5204">
        <v>9287</v>
      </c>
      <c r="G5204" t="s">
        <v>141</v>
      </c>
      <c r="H5204" t="s">
        <v>240</v>
      </c>
      <c r="I5204" t="s">
        <v>240</v>
      </c>
      <c r="J5204" s="1">
        <v>45931</v>
      </c>
      <c r="K5204" t="s">
        <v>253</v>
      </c>
      <c r="L5204">
        <v>3</v>
      </c>
      <c r="M5204" t="s">
        <v>429</v>
      </c>
      <c r="N5204" t="s">
        <v>145</v>
      </c>
      <c r="O5204" t="s">
        <v>149</v>
      </c>
      <c r="P5204" t="s">
        <v>148</v>
      </c>
      <c r="Q5204">
        <v>470</v>
      </c>
      <c r="R5204">
        <v>11</v>
      </c>
      <c r="S5204">
        <v>660</v>
      </c>
      <c r="T5204">
        <v>0</v>
      </c>
      <c r="U5204">
        <v>8</v>
      </c>
      <c r="V5204">
        <v>7</v>
      </c>
      <c r="W5204">
        <v>410</v>
      </c>
      <c r="X5204">
        <v>410</v>
      </c>
      <c r="Y5204">
        <v>0</v>
      </c>
      <c r="Z5204">
        <v>0</v>
      </c>
      <c r="AA5204">
        <v>190</v>
      </c>
      <c r="AB5204">
        <v>0</v>
      </c>
      <c r="AC5204">
        <v>190</v>
      </c>
      <c r="AD5204">
        <v>6</v>
      </c>
      <c r="AE5204">
        <v>1</v>
      </c>
      <c r="AF5204">
        <v>3</v>
      </c>
      <c r="AG5204">
        <v>1</v>
      </c>
      <c r="AH5204">
        <v>0</v>
      </c>
      <c r="AI5204">
        <v>7</v>
      </c>
      <c r="AJ5204">
        <v>0</v>
      </c>
      <c r="AK5204">
        <v>0</v>
      </c>
      <c r="AL5204">
        <v>0</v>
      </c>
      <c r="AM5204">
        <v>0</v>
      </c>
      <c r="AN5204">
        <v>0</v>
      </c>
      <c r="AO5204">
        <v>8</v>
      </c>
      <c r="AP5204">
        <v>14</v>
      </c>
      <c r="AQ5204">
        <v>8</v>
      </c>
      <c r="AR5204">
        <v>4</v>
      </c>
      <c r="AS5204">
        <v>0</v>
      </c>
      <c r="AT5204">
        <v>0</v>
      </c>
      <c r="AU5204">
        <v>0</v>
      </c>
      <c r="AV5204">
        <v>0</v>
      </c>
      <c r="AW5204">
        <v>0</v>
      </c>
      <c r="AX5204">
        <v>0</v>
      </c>
      <c r="AY5204">
        <v>1</v>
      </c>
      <c r="AZ5204">
        <v>1</v>
      </c>
      <c r="BA5204">
        <v>0</v>
      </c>
      <c r="BB5204">
        <v>0</v>
      </c>
      <c r="BC5204">
        <v>0</v>
      </c>
      <c r="BD5204">
        <v>0</v>
      </c>
      <c r="BE5204">
        <v>0</v>
      </c>
      <c r="BF5204">
        <v>8</v>
      </c>
      <c r="BG5204">
        <v>420</v>
      </c>
      <c r="BH5204">
        <v>0</v>
      </c>
      <c r="BI5204">
        <v>8</v>
      </c>
      <c r="BJ5204" s="2">
        <v>45944</v>
      </c>
      <c r="BK5204">
        <v>0</v>
      </c>
      <c r="BL5204" s="3" t="str">
        <f>VLOOKUP(O5204,DropDownList!$H$1:$I$7,2,FALSE)</f>
        <v>2025/26</v>
      </c>
      <c r="BM5204" s="3" t="str">
        <f t="shared" si="81"/>
        <v>PRAS</v>
      </c>
    </row>
    <row r="5205" spans="1:65" x14ac:dyDescent="0.2">
      <c r="A5205">
        <v>2025</v>
      </c>
      <c r="B5205">
        <v>10</v>
      </c>
      <c r="C5205" t="s">
        <v>231</v>
      </c>
      <c r="D5205" t="s">
        <v>246</v>
      </c>
      <c r="E5205" t="s">
        <v>49</v>
      </c>
      <c r="F5205">
        <v>9287</v>
      </c>
      <c r="G5205" t="s">
        <v>141</v>
      </c>
      <c r="H5205" t="s">
        <v>240</v>
      </c>
      <c r="I5205" t="s">
        <v>240</v>
      </c>
      <c r="J5205" s="1">
        <v>45931</v>
      </c>
      <c r="K5205" t="s">
        <v>253</v>
      </c>
      <c r="L5205">
        <v>3</v>
      </c>
      <c r="M5205" t="s">
        <v>429</v>
      </c>
      <c r="N5205" t="s">
        <v>145</v>
      </c>
      <c r="O5205" t="s">
        <v>149</v>
      </c>
      <c r="P5205" t="s">
        <v>152</v>
      </c>
      <c r="Q5205">
        <v>0</v>
      </c>
      <c r="R5205">
        <v>16</v>
      </c>
      <c r="S5205">
        <v>640</v>
      </c>
      <c r="T5205">
        <v>440</v>
      </c>
      <c r="U5205">
        <v>0</v>
      </c>
      <c r="V5205">
        <v>0</v>
      </c>
      <c r="W5205">
        <v>0</v>
      </c>
      <c r="X5205">
        <v>0</v>
      </c>
      <c r="Y5205">
        <v>0</v>
      </c>
      <c r="Z5205">
        <v>0</v>
      </c>
      <c r="AA5205">
        <v>200</v>
      </c>
      <c r="AB5205">
        <v>0</v>
      </c>
      <c r="AC5205">
        <v>200</v>
      </c>
      <c r="AD5205">
        <v>0</v>
      </c>
      <c r="AE5205">
        <v>0</v>
      </c>
      <c r="AF5205">
        <v>5</v>
      </c>
      <c r="AG5205">
        <v>0</v>
      </c>
      <c r="AH5205">
        <v>11</v>
      </c>
      <c r="AI5205">
        <v>0</v>
      </c>
      <c r="AJ5205">
        <v>0</v>
      </c>
      <c r="AK5205">
        <v>0</v>
      </c>
      <c r="AL5205">
        <v>0</v>
      </c>
      <c r="AM5205">
        <v>0</v>
      </c>
      <c r="AN5205">
        <v>0</v>
      </c>
      <c r="AO5205">
        <v>0</v>
      </c>
      <c r="AP5205">
        <v>0</v>
      </c>
      <c r="AQ5205">
        <v>0</v>
      </c>
      <c r="AR5205">
        <v>0</v>
      </c>
      <c r="AS5205">
        <v>0</v>
      </c>
      <c r="AT5205">
        <v>0</v>
      </c>
      <c r="AU5205">
        <v>0</v>
      </c>
      <c r="AV5205">
        <v>0</v>
      </c>
      <c r="AW5205">
        <v>0</v>
      </c>
      <c r="AX5205">
        <v>0</v>
      </c>
      <c r="AY5205">
        <v>0</v>
      </c>
      <c r="AZ5205">
        <v>0</v>
      </c>
      <c r="BA5205">
        <v>0</v>
      </c>
      <c r="BB5205">
        <v>0</v>
      </c>
      <c r="BC5205">
        <v>0</v>
      </c>
      <c r="BD5205">
        <v>0</v>
      </c>
      <c r="BE5205">
        <v>0</v>
      </c>
      <c r="BF5205">
        <v>0</v>
      </c>
      <c r="BG5205">
        <v>0</v>
      </c>
      <c r="BH5205">
        <v>0</v>
      </c>
      <c r="BI5205">
        <v>0</v>
      </c>
      <c r="BJ5205" s="2">
        <v>45944</v>
      </c>
      <c r="BK5205">
        <v>0</v>
      </c>
      <c r="BL5205" s="3" t="str">
        <f>VLOOKUP(O5205,DropDownList!$H$1:$I$7,2,FALSE)</f>
        <v>2025/26</v>
      </c>
      <c r="BM5205" s="3" t="str">
        <f t="shared" si="81"/>
        <v>PCOA</v>
      </c>
    </row>
    <row r="5206" spans="1:65" x14ac:dyDescent="0.2">
      <c r="A5206">
        <v>2025</v>
      </c>
      <c r="B5206">
        <v>10</v>
      </c>
      <c r="C5206" t="s">
        <v>231</v>
      </c>
      <c r="D5206" t="s">
        <v>247</v>
      </c>
      <c r="E5206" t="s">
        <v>49</v>
      </c>
      <c r="F5206">
        <v>9803</v>
      </c>
      <c r="G5206" t="s">
        <v>158</v>
      </c>
      <c r="H5206" t="s">
        <v>240</v>
      </c>
      <c r="I5206" t="s">
        <v>240</v>
      </c>
      <c r="J5206" s="1">
        <v>45931</v>
      </c>
      <c r="K5206" t="s">
        <v>253</v>
      </c>
      <c r="L5206">
        <v>3</v>
      </c>
      <c r="M5206" t="s">
        <v>429</v>
      </c>
      <c r="N5206" t="s">
        <v>145</v>
      </c>
      <c r="O5206" t="s">
        <v>155</v>
      </c>
      <c r="P5206" t="s">
        <v>160</v>
      </c>
      <c r="Q5206">
        <v>32723.71</v>
      </c>
      <c r="R5206">
        <v>491</v>
      </c>
      <c r="S5206">
        <v>202145.63</v>
      </c>
      <c r="T5206">
        <v>10891.56</v>
      </c>
      <c r="U5206">
        <v>115</v>
      </c>
      <c r="V5206">
        <v>29</v>
      </c>
      <c r="W5206">
        <v>7773.87</v>
      </c>
      <c r="X5206">
        <v>7953.87</v>
      </c>
      <c r="Y5206">
        <v>0</v>
      </c>
      <c r="Z5206">
        <v>0</v>
      </c>
      <c r="AA5206">
        <v>158530.35999999999</v>
      </c>
      <c r="AB5206">
        <v>12412.61</v>
      </c>
      <c r="AC5206">
        <v>137596.87</v>
      </c>
      <c r="AD5206">
        <v>9</v>
      </c>
      <c r="AE5206">
        <v>20</v>
      </c>
      <c r="AF5206">
        <v>347</v>
      </c>
      <c r="AG5206">
        <v>77</v>
      </c>
      <c r="AH5206">
        <v>13</v>
      </c>
      <c r="AI5206">
        <v>38</v>
      </c>
      <c r="AJ5206">
        <v>0</v>
      </c>
      <c r="AK5206">
        <v>0</v>
      </c>
      <c r="AL5206">
        <v>0</v>
      </c>
      <c r="AM5206">
        <v>0</v>
      </c>
      <c r="AN5206">
        <v>0</v>
      </c>
      <c r="AO5206">
        <v>345</v>
      </c>
      <c r="AP5206">
        <v>1397</v>
      </c>
      <c r="AQ5206">
        <v>338</v>
      </c>
      <c r="AR5206">
        <v>2</v>
      </c>
      <c r="AS5206">
        <v>147</v>
      </c>
      <c r="AT5206">
        <v>23</v>
      </c>
      <c r="AU5206">
        <v>23</v>
      </c>
      <c r="AV5206">
        <v>16</v>
      </c>
      <c r="AW5206">
        <v>9</v>
      </c>
      <c r="AX5206">
        <v>0</v>
      </c>
      <c r="AY5206">
        <v>255</v>
      </c>
      <c r="AZ5206">
        <v>330</v>
      </c>
      <c r="BA5206">
        <v>167</v>
      </c>
      <c r="BB5206">
        <v>18</v>
      </c>
      <c r="BC5206">
        <v>9</v>
      </c>
      <c r="BD5206">
        <v>12</v>
      </c>
      <c r="BE5206">
        <v>0</v>
      </c>
      <c r="BF5206">
        <v>478</v>
      </c>
      <c r="BG5206">
        <v>12700</v>
      </c>
      <c r="BH5206">
        <v>16</v>
      </c>
      <c r="BI5206">
        <v>115</v>
      </c>
      <c r="BJ5206" s="2">
        <v>45944</v>
      </c>
      <c r="BK5206">
        <v>0</v>
      </c>
      <c r="BL5206" s="3" t="str">
        <f>VLOOKUP(O5206,DropDownList!$H$1:$I$7,2,FALSE)</f>
        <v>2022/23</v>
      </c>
      <c r="BM5206" s="3" t="str">
        <f t="shared" si="81"/>
        <v>SC COURT</v>
      </c>
    </row>
    <row r="5207" spans="1:65" x14ac:dyDescent="0.2">
      <c r="A5207">
        <v>2025</v>
      </c>
      <c r="B5207">
        <v>10</v>
      </c>
      <c r="C5207" t="s">
        <v>231</v>
      </c>
      <c r="D5207" t="s">
        <v>247</v>
      </c>
      <c r="E5207" t="s">
        <v>49</v>
      </c>
      <c r="F5207">
        <v>9803</v>
      </c>
      <c r="G5207" t="s">
        <v>158</v>
      </c>
      <c r="H5207" t="s">
        <v>240</v>
      </c>
      <c r="I5207" t="s">
        <v>240</v>
      </c>
      <c r="J5207" s="1">
        <v>45931</v>
      </c>
      <c r="K5207" t="s">
        <v>253</v>
      </c>
      <c r="L5207">
        <v>3</v>
      </c>
      <c r="M5207" t="s">
        <v>429</v>
      </c>
      <c r="N5207" t="s">
        <v>145</v>
      </c>
      <c r="O5207" t="s">
        <v>149</v>
      </c>
      <c r="P5207" t="s">
        <v>161</v>
      </c>
      <c r="Q5207">
        <v>700</v>
      </c>
      <c r="R5207">
        <v>108</v>
      </c>
      <c r="S5207">
        <v>2435</v>
      </c>
      <c r="T5207">
        <v>30</v>
      </c>
      <c r="U5207">
        <v>71</v>
      </c>
      <c r="V5207">
        <v>31</v>
      </c>
      <c r="W5207">
        <v>510</v>
      </c>
      <c r="X5207">
        <v>510</v>
      </c>
      <c r="Y5207">
        <v>0</v>
      </c>
      <c r="Z5207">
        <v>0</v>
      </c>
      <c r="AA5207">
        <v>1705</v>
      </c>
      <c r="AB5207">
        <v>0</v>
      </c>
      <c r="AC5207">
        <v>0</v>
      </c>
      <c r="AD5207">
        <v>31</v>
      </c>
      <c r="AE5207">
        <v>0</v>
      </c>
      <c r="AF5207">
        <v>63</v>
      </c>
      <c r="AG5207">
        <v>0</v>
      </c>
      <c r="AH5207">
        <v>2</v>
      </c>
      <c r="AI5207">
        <v>43</v>
      </c>
      <c r="AJ5207">
        <v>0</v>
      </c>
      <c r="AK5207">
        <v>0</v>
      </c>
      <c r="AL5207">
        <v>0</v>
      </c>
      <c r="AM5207">
        <v>0</v>
      </c>
      <c r="AN5207">
        <v>0</v>
      </c>
      <c r="AO5207">
        <v>64</v>
      </c>
      <c r="AP5207">
        <v>119</v>
      </c>
      <c r="AQ5207">
        <v>60</v>
      </c>
      <c r="AR5207">
        <v>0</v>
      </c>
      <c r="AS5207">
        <v>9</v>
      </c>
      <c r="AT5207">
        <v>0</v>
      </c>
      <c r="AU5207">
        <v>0</v>
      </c>
      <c r="AV5207">
        <v>0</v>
      </c>
      <c r="AW5207">
        <v>2</v>
      </c>
      <c r="AX5207">
        <v>0</v>
      </c>
      <c r="AY5207">
        <v>13</v>
      </c>
      <c r="AZ5207">
        <v>20</v>
      </c>
      <c r="BA5207">
        <v>1</v>
      </c>
      <c r="BB5207">
        <v>1</v>
      </c>
      <c r="BC5207">
        <v>0</v>
      </c>
      <c r="BD5207">
        <v>0</v>
      </c>
      <c r="BE5207">
        <v>0</v>
      </c>
      <c r="BF5207">
        <v>105</v>
      </c>
      <c r="BG5207">
        <v>700</v>
      </c>
      <c r="BH5207">
        <v>0</v>
      </c>
      <c r="BI5207">
        <v>71</v>
      </c>
      <c r="BJ5207" s="2">
        <v>45944</v>
      </c>
      <c r="BK5207">
        <v>0</v>
      </c>
      <c r="BL5207" s="3" t="str">
        <f>VLOOKUP(O5207,DropDownList!$H$1:$I$7,2,FALSE)</f>
        <v>2025/26</v>
      </c>
      <c r="BM5207" s="3" t="str">
        <f t="shared" si="81"/>
        <v>VSUR</v>
      </c>
    </row>
    <row r="5208" spans="1:65" x14ac:dyDescent="0.2">
      <c r="A5208">
        <v>2025</v>
      </c>
      <c r="B5208">
        <v>10</v>
      </c>
      <c r="C5208" t="s">
        <v>231</v>
      </c>
      <c r="D5208" t="s">
        <v>247</v>
      </c>
      <c r="E5208" t="s">
        <v>49</v>
      </c>
      <c r="F5208">
        <v>9803</v>
      </c>
      <c r="G5208" t="s">
        <v>158</v>
      </c>
      <c r="H5208" t="s">
        <v>240</v>
      </c>
      <c r="I5208" t="s">
        <v>240</v>
      </c>
      <c r="J5208" s="1">
        <v>45931</v>
      </c>
      <c r="K5208" t="s">
        <v>253</v>
      </c>
      <c r="L5208">
        <v>3</v>
      </c>
      <c r="M5208" t="s">
        <v>429</v>
      </c>
      <c r="N5208" t="s">
        <v>145</v>
      </c>
      <c r="O5208" t="s">
        <v>147</v>
      </c>
      <c r="P5208" t="s">
        <v>159</v>
      </c>
      <c r="Q5208">
        <v>43978.53</v>
      </c>
      <c r="R5208">
        <v>6</v>
      </c>
      <c r="S5208">
        <v>97501.18</v>
      </c>
      <c r="T5208">
        <v>0</v>
      </c>
      <c r="U5208">
        <v>2</v>
      </c>
      <c r="V5208">
        <v>1</v>
      </c>
      <c r="W5208">
        <v>42608.7</v>
      </c>
      <c r="X5208">
        <v>42608.7</v>
      </c>
      <c r="Y5208">
        <v>0</v>
      </c>
      <c r="Z5208">
        <v>0</v>
      </c>
      <c r="AA5208">
        <v>53522.65</v>
      </c>
      <c r="AB5208">
        <v>0</v>
      </c>
      <c r="AC5208">
        <v>0</v>
      </c>
      <c r="AD5208">
        <v>1</v>
      </c>
      <c r="AE5208">
        <v>0</v>
      </c>
      <c r="AF5208">
        <v>4</v>
      </c>
      <c r="AG5208">
        <v>1</v>
      </c>
      <c r="AH5208">
        <v>0</v>
      </c>
      <c r="AI5208">
        <v>1</v>
      </c>
      <c r="AJ5208">
        <v>0</v>
      </c>
      <c r="AK5208">
        <v>0</v>
      </c>
      <c r="AL5208">
        <v>0</v>
      </c>
      <c r="AM5208">
        <v>0</v>
      </c>
      <c r="AN5208">
        <v>0</v>
      </c>
      <c r="AO5208">
        <v>4</v>
      </c>
      <c r="AP5208">
        <v>7</v>
      </c>
      <c r="AQ5208">
        <v>4</v>
      </c>
      <c r="AR5208">
        <v>0</v>
      </c>
      <c r="AS5208">
        <v>0</v>
      </c>
      <c r="AT5208">
        <v>0</v>
      </c>
      <c r="AU5208">
        <v>1</v>
      </c>
      <c r="AV5208">
        <v>1</v>
      </c>
      <c r="AW5208">
        <v>0</v>
      </c>
      <c r="AX5208">
        <v>0</v>
      </c>
      <c r="AY5208">
        <v>0</v>
      </c>
      <c r="AZ5208">
        <v>0</v>
      </c>
      <c r="BA5208">
        <v>0</v>
      </c>
      <c r="BB5208">
        <v>0</v>
      </c>
      <c r="BC5208">
        <v>0</v>
      </c>
      <c r="BD5208">
        <v>0</v>
      </c>
      <c r="BE5208">
        <v>0</v>
      </c>
      <c r="BF5208">
        <v>0</v>
      </c>
      <c r="BG5208">
        <v>42608.7</v>
      </c>
      <c r="BH5208">
        <v>0</v>
      </c>
      <c r="BI5208">
        <v>0</v>
      </c>
      <c r="BJ5208" s="2">
        <v>45944</v>
      </c>
      <c r="BK5208">
        <v>0</v>
      </c>
      <c r="BL5208" s="3" t="str">
        <f>VLOOKUP(O5208,DropDownList!$H$1:$I$7,2,FALSE)</f>
        <v>2024/25</v>
      </c>
      <c r="BM5208" s="3" t="str">
        <f t="shared" si="81"/>
        <v>CONF</v>
      </c>
    </row>
    <row r="5209" spans="1:65" x14ac:dyDescent="0.2">
      <c r="A5209">
        <v>2025</v>
      </c>
      <c r="B5209">
        <v>10</v>
      </c>
      <c r="C5209" t="s">
        <v>231</v>
      </c>
      <c r="D5209" t="s">
        <v>247</v>
      </c>
      <c r="E5209" t="s">
        <v>49</v>
      </c>
      <c r="F5209">
        <v>9803</v>
      </c>
      <c r="G5209" t="s">
        <v>158</v>
      </c>
      <c r="H5209" t="s">
        <v>240</v>
      </c>
      <c r="I5209" t="s">
        <v>240</v>
      </c>
      <c r="J5209" s="1">
        <v>45931</v>
      </c>
      <c r="K5209" t="s">
        <v>253</v>
      </c>
      <c r="L5209">
        <v>3</v>
      </c>
      <c r="M5209" t="s">
        <v>429</v>
      </c>
      <c r="N5209" t="s">
        <v>145</v>
      </c>
      <c r="O5209" t="s">
        <v>156</v>
      </c>
      <c r="P5209" t="s">
        <v>161</v>
      </c>
      <c r="Q5209">
        <v>1325.45</v>
      </c>
      <c r="R5209">
        <v>492</v>
      </c>
      <c r="S5209">
        <v>11345</v>
      </c>
      <c r="T5209">
        <v>875</v>
      </c>
      <c r="U5209">
        <v>175</v>
      </c>
      <c r="V5209">
        <v>20</v>
      </c>
      <c r="W5209">
        <v>465</v>
      </c>
      <c r="X5209">
        <v>465</v>
      </c>
      <c r="Y5209">
        <v>0</v>
      </c>
      <c r="Z5209">
        <v>0</v>
      </c>
      <c r="AA5209">
        <v>9144.5499999999993</v>
      </c>
      <c r="AB5209">
        <v>0</v>
      </c>
      <c r="AC5209">
        <v>0</v>
      </c>
      <c r="AD5209">
        <v>20</v>
      </c>
      <c r="AE5209">
        <v>0</v>
      </c>
      <c r="AF5209">
        <v>385</v>
      </c>
      <c r="AG5209">
        <v>5</v>
      </c>
      <c r="AH5209">
        <v>32</v>
      </c>
      <c r="AI5209">
        <v>69</v>
      </c>
      <c r="AJ5209">
        <v>0</v>
      </c>
      <c r="AK5209">
        <v>0</v>
      </c>
      <c r="AL5209">
        <v>0</v>
      </c>
      <c r="AM5209">
        <v>0</v>
      </c>
      <c r="AN5209">
        <v>0</v>
      </c>
      <c r="AO5209">
        <v>365</v>
      </c>
      <c r="AP5209">
        <v>1361</v>
      </c>
      <c r="AQ5209">
        <v>338</v>
      </c>
      <c r="AR5209">
        <v>0</v>
      </c>
      <c r="AS5209">
        <v>171</v>
      </c>
      <c r="AT5209">
        <v>13</v>
      </c>
      <c r="AU5209">
        <v>19</v>
      </c>
      <c r="AV5209">
        <v>11</v>
      </c>
      <c r="AW5209">
        <v>28</v>
      </c>
      <c r="AX5209">
        <v>0</v>
      </c>
      <c r="AY5209">
        <v>235</v>
      </c>
      <c r="AZ5209">
        <v>328</v>
      </c>
      <c r="BA5209">
        <v>136</v>
      </c>
      <c r="BB5209">
        <v>16</v>
      </c>
      <c r="BC5209">
        <v>12</v>
      </c>
      <c r="BD5209">
        <v>10</v>
      </c>
      <c r="BE5209">
        <v>1</v>
      </c>
      <c r="BF5209">
        <v>465</v>
      </c>
      <c r="BG5209">
        <v>1320</v>
      </c>
      <c r="BH5209">
        <v>1</v>
      </c>
      <c r="BI5209">
        <v>172</v>
      </c>
      <c r="BJ5209" s="2">
        <v>45944</v>
      </c>
      <c r="BK5209">
        <v>0</v>
      </c>
      <c r="BL5209" s="3" t="str">
        <f>VLOOKUP(O5209,DropDownList!$H$1:$I$7,2,FALSE)</f>
        <v>2023/24</v>
      </c>
      <c r="BM5209" s="3" t="str">
        <f t="shared" si="81"/>
        <v>VSUR</v>
      </c>
    </row>
    <row r="5210" spans="1:65" x14ac:dyDescent="0.2">
      <c r="A5210">
        <v>2025</v>
      </c>
      <c r="B5210">
        <v>10</v>
      </c>
      <c r="C5210" t="s">
        <v>231</v>
      </c>
      <c r="D5210" t="s">
        <v>247</v>
      </c>
      <c r="E5210" t="s">
        <v>49</v>
      </c>
      <c r="F5210">
        <v>9803</v>
      </c>
      <c r="G5210" t="s">
        <v>158</v>
      </c>
      <c r="H5210" t="s">
        <v>240</v>
      </c>
      <c r="I5210" t="s">
        <v>240</v>
      </c>
      <c r="J5210" s="1">
        <v>45931</v>
      </c>
      <c r="K5210" t="s">
        <v>253</v>
      </c>
      <c r="L5210">
        <v>3</v>
      </c>
      <c r="M5210" t="s">
        <v>429</v>
      </c>
      <c r="N5210" t="s">
        <v>145</v>
      </c>
      <c r="O5210" t="s">
        <v>147</v>
      </c>
      <c r="P5210" t="s">
        <v>161</v>
      </c>
      <c r="Q5210">
        <v>2296.9899999999998</v>
      </c>
      <c r="R5210">
        <v>543</v>
      </c>
      <c r="S5210">
        <v>11090</v>
      </c>
      <c r="T5210">
        <v>242.98</v>
      </c>
      <c r="U5210">
        <v>298</v>
      </c>
      <c r="V5210">
        <v>38</v>
      </c>
      <c r="W5210">
        <v>760</v>
      </c>
      <c r="X5210">
        <v>760</v>
      </c>
      <c r="Y5210">
        <v>0</v>
      </c>
      <c r="Z5210">
        <v>0</v>
      </c>
      <c r="AA5210">
        <v>8550.0300000000007</v>
      </c>
      <c r="AB5210">
        <v>0</v>
      </c>
      <c r="AC5210">
        <v>0</v>
      </c>
      <c r="AD5210">
        <v>37</v>
      </c>
      <c r="AE5210">
        <v>1</v>
      </c>
      <c r="AF5210">
        <v>394</v>
      </c>
      <c r="AG5210">
        <v>3</v>
      </c>
      <c r="AH5210">
        <v>17</v>
      </c>
      <c r="AI5210">
        <v>128</v>
      </c>
      <c r="AJ5210">
        <v>0</v>
      </c>
      <c r="AK5210">
        <v>0</v>
      </c>
      <c r="AL5210">
        <v>0</v>
      </c>
      <c r="AM5210">
        <v>0</v>
      </c>
      <c r="AN5210">
        <v>0</v>
      </c>
      <c r="AO5210">
        <v>404</v>
      </c>
      <c r="AP5210">
        <v>1332</v>
      </c>
      <c r="AQ5210">
        <v>409</v>
      </c>
      <c r="AR5210">
        <v>0</v>
      </c>
      <c r="AS5210">
        <v>150</v>
      </c>
      <c r="AT5210">
        <v>7</v>
      </c>
      <c r="AU5210">
        <v>2</v>
      </c>
      <c r="AV5210">
        <v>1</v>
      </c>
      <c r="AW5210">
        <v>26</v>
      </c>
      <c r="AX5210">
        <v>0</v>
      </c>
      <c r="AY5210">
        <v>235</v>
      </c>
      <c r="AZ5210">
        <v>328</v>
      </c>
      <c r="BA5210">
        <v>110</v>
      </c>
      <c r="BB5210">
        <v>4</v>
      </c>
      <c r="BC5210">
        <v>4</v>
      </c>
      <c r="BD5210">
        <v>7</v>
      </c>
      <c r="BE5210">
        <v>1</v>
      </c>
      <c r="BF5210">
        <v>520</v>
      </c>
      <c r="BG5210">
        <v>2285</v>
      </c>
      <c r="BH5210">
        <v>1</v>
      </c>
      <c r="BI5210">
        <v>296</v>
      </c>
      <c r="BJ5210" s="2">
        <v>45944</v>
      </c>
      <c r="BK5210">
        <v>0</v>
      </c>
      <c r="BL5210" s="3" t="str">
        <f>VLOOKUP(O5210,DropDownList!$H$1:$I$7,2,FALSE)</f>
        <v>2024/25</v>
      </c>
      <c r="BM5210" s="3" t="str">
        <f t="shared" si="81"/>
        <v>VSUR</v>
      </c>
    </row>
    <row r="5211" spans="1:65" x14ac:dyDescent="0.2">
      <c r="A5211">
        <v>2025</v>
      </c>
      <c r="B5211">
        <v>10</v>
      </c>
      <c r="C5211" t="s">
        <v>231</v>
      </c>
      <c r="D5211" t="s">
        <v>247</v>
      </c>
      <c r="E5211" t="s">
        <v>49</v>
      </c>
      <c r="F5211">
        <v>9803</v>
      </c>
      <c r="G5211" t="s">
        <v>158</v>
      </c>
      <c r="H5211" t="s">
        <v>240</v>
      </c>
      <c r="I5211" t="s">
        <v>240</v>
      </c>
      <c r="J5211" s="1">
        <v>45931</v>
      </c>
      <c r="K5211" t="s">
        <v>253</v>
      </c>
      <c r="L5211">
        <v>3</v>
      </c>
      <c r="M5211" t="s">
        <v>429</v>
      </c>
      <c r="N5211" t="s">
        <v>145</v>
      </c>
      <c r="O5211" t="s">
        <v>149</v>
      </c>
      <c r="P5211" t="s">
        <v>160</v>
      </c>
      <c r="Q5211">
        <v>25457</v>
      </c>
      <c r="R5211">
        <v>120</v>
      </c>
      <c r="S5211">
        <v>57175</v>
      </c>
      <c r="T5211">
        <v>590</v>
      </c>
      <c r="U5211">
        <v>81</v>
      </c>
      <c r="V5211">
        <v>53</v>
      </c>
      <c r="W5211">
        <v>8753</v>
      </c>
      <c r="X5211">
        <v>16533</v>
      </c>
      <c r="Y5211">
        <v>0</v>
      </c>
      <c r="Z5211">
        <v>0</v>
      </c>
      <c r="AA5211">
        <v>31128</v>
      </c>
      <c r="AB5211">
        <v>4646</v>
      </c>
      <c r="AC5211">
        <v>24777</v>
      </c>
      <c r="AD5211">
        <v>34</v>
      </c>
      <c r="AE5211">
        <v>19</v>
      </c>
      <c r="AF5211">
        <v>37</v>
      </c>
      <c r="AG5211">
        <v>35</v>
      </c>
      <c r="AH5211">
        <v>2</v>
      </c>
      <c r="AI5211">
        <v>46</v>
      </c>
      <c r="AJ5211">
        <v>0</v>
      </c>
      <c r="AK5211">
        <v>0</v>
      </c>
      <c r="AL5211">
        <v>0</v>
      </c>
      <c r="AM5211">
        <v>0</v>
      </c>
      <c r="AN5211">
        <v>0</v>
      </c>
      <c r="AO5211">
        <v>75</v>
      </c>
      <c r="AP5211">
        <v>140</v>
      </c>
      <c r="AQ5211">
        <v>70</v>
      </c>
      <c r="AR5211">
        <v>0</v>
      </c>
      <c r="AS5211">
        <v>9</v>
      </c>
      <c r="AT5211">
        <v>0</v>
      </c>
      <c r="AU5211">
        <v>0</v>
      </c>
      <c r="AV5211">
        <v>0</v>
      </c>
      <c r="AW5211">
        <v>2</v>
      </c>
      <c r="AX5211">
        <v>0</v>
      </c>
      <c r="AY5211">
        <v>13</v>
      </c>
      <c r="AZ5211">
        <v>24</v>
      </c>
      <c r="BA5211">
        <v>3</v>
      </c>
      <c r="BB5211">
        <v>1</v>
      </c>
      <c r="BC5211">
        <v>0</v>
      </c>
      <c r="BD5211">
        <v>3</v>
      </c>
      <c r="BE5211">
        <v>0</v>
      </c>
      <c r="BF5211">
        <v>117</v>
      </c>
      <c r="BG5211">
        <v>13700</v>
      </c>
      <c r="BH5211">
        <v>0</v>
      </c>
      <c r="BI5211">
        <v>81</v>
      </c>
      <c r="BJ5211" s="2">
        <v>45944</v>
      </c>
      <c r="BK5211">
        <v>0</v>
      </c>
      <c r="BL5211" s="3" t="str">
        <f>VLOOKUP(O5211,DropDownList!$H$1:$I$7,2,FALSE)</f>
        <v>2025/26</v>
      </c>
      <c r="BM5211" s="3" t="str">
        <f t="shared" si="81"/>
        <v>SC COURT</v>
      </c>
    </row>
    <row r="5212" spans="1:65" x14ac:dyDescent="0.2">
      <c r="A5212">
        <v>2025</v>
      </c>
      <c r="B5212">
        <v>10</v>
      </c>
      <c r="C5212" t="s">
        <v>231</v>
      </c>
      <c r="D5212" t="s">
        <v>247</v>
      </c>
      <c r="E5212" t="s">
        <v>49</v>
      </c>
      <c r="F5212">
        <v>9803</v>
      </c>
      <c r="G5212" t="s">
        <v>158</v>
      </c>
      <c r="H5212" t="s">
        <v>240</v>
      </c>
      <c r="I5212" t="s">
        <v>240</v>
      </c>
      <c r="J5212" s="1">
        <v>45931</v>
      </c>
      <c r="K5212" t="s">
        <v>253</v>
      </c>
      <c r="L5212">
        <v>3</v>
      </c>
      <c r="M5212" t="s">
        <v>429</v>
      </c>
      <c r="N5212" t="s">
        <v>145</v>
      </c>
      <c r="O5212" t="s">
        <v>155</v>
      </c>
      <c r="P5212" t="s">
        <v>161</v>
      </c>
      <c r="Q5212">
        <v>869.02</v>
      </c>
      <c r="R5212">
        <v>449</v>
      </c>
      <c r="S5212">
        <v>9610</v>
      </c>
      <c r="T5212">
        <v>260.10000000000002</v>
      </c>
      <c r="U5212">
        <v>105</v>
      </c>
      <c r="V5212">
        <v>10</v>
      </c>
      <c r="W5212">
        <v>190</v>
      </c>
      <c r="X5212">
        <v>190</v>
      </c>
      <c r="Y5212">
        <v>0</v>
      </c>
      <c r="Z5212">
        <v>0</v>
      </c>
      <c r="AA5212">
        <v>8480.8799999999992</v>
      </c>
      <c r="AB5212">
        <v>0</v>
      </c>
      <c r="AC5212">
        <v>0</v>
      </c>
      <c r="AD5212">
        <v>9</v>
      </c>
      <c r="AE5212">
        <v>1</v>
      </c>
      <c r="AF5212">
        <v>389</v>
      </c>
      <c r="AG5212">
        <v>4</v>
      </c>
      <c r="AH5212">
        <v>14</v>
      </c>
      <c r="AI5212">
        <v>41</v>
      </c>
      <c r="AJ5212">
        <v>0</v>
      </c>
      <c r="AK5212">
        <v>0</v>
      </c>
      <c r="AL5212">
        <v>0</v>
      </c>
      <c r="AM5212">
        <v>0</v>
      </c>
      <c r="AN5212">
        <v>0</v>
      </c>
      <c r="AO5212">
        <v>320</v>
      </c>
      <c r="AP5212">
        <v>1290</v>
      </c>
      <c r="AQ5212">
        <v>324</v>
      </c>
      <c r="AR5212">
        <v>0</v>
      </c>
      <c r="AS5212">
        <v>135</v>
      </c>
      <c r="AT5212">
        <v>18</v>
      </c>
      <c r="AU5212">
        <v>16</v>
      </c>
      <c r="AV5212">
        <v>12</v>
      </c>
      <c r="AW5212">
        <v>9</v>
      </c>
      <c r="AX5212">
        <v>0</v>
      </c>
      <c r="AY5212">
        <v>242</v>
      </c>
      <c r="AZ5212">
        <v>308</v>
      </c>
      <c r="BA5212">
        <v>152</v>
      </c>
      <c r="BB5212">
        <v>18</v>
      </c>
      <c r="BC5212">
        <v>9</v>
      </c>
      <c r="BD5212">
        <v>12</v>
      </c>
      <c r="BE5212">
        <v>0</v>
      </c>
      <c r="BF5212">
        <v>440</v>
      </c>
      <c r="BG5212">
        <v>825</v>
      </c>
      <c r="BH5212">
        <v>1</v>
      </c>
      <c r="BI5212">
        <v>105</v>
      </c>
      <c r="BJ5212" s="2">
        <v>45944</v>
      </c>
      <c r="BK5212">
        <v>0</v>
      </c>
      <c r="BL5212" s="3" t="str">
        <f>VLOOKUP(O5212,DropDownList!$H$1:$I$7,2,FALSE)</f>
        <v>2022/23</v>
      </c>
      <c r="BM5212" s="3" t="str">
        <f t="shared" si="81"/>
        <v>VSUR</v>
      </c>
    </row>
    <row r="5213" spans="1:65" x14ac:dyDescent="0.2">
      <c r="A5213">
        <v>2025</v>
      </c>
      <c r="B5213">
        <v>10</v>
      </c>
      <c r="C5213" t="s">
        <v>231</v>
      </c>
      <c r="D5213" t="s">
        <v>247</v>
      </c>
      <c r="E5213" t="s">
        <v>49</v>
      </c>
      <c r="F5213">
        <v>9803</v>
      </c>
      <c r="G5213" t="s">
        <v>158</v>
      </c>
      <c r="H5213" t="s">
        <v>240</v>
      </c>
      <c r="I5213" t="s">
        <v>240</v>
      </c>
      <c r="J5213" s="1">
        <v>45931</v>
      </c>
      <c r="K5213" t="s">
        <v>253</v>
      </c>
      <c r="L5213">
        <v>3</v>
      </c>
      <c r="M5213" t="s">
        <v>429</v>
      </c>
      <c r="N5213" t="s">
        <v>145</v>
      </c>
      <c r="O5213" t="s">
        <v>156</v>
      </c>
      <c r="P5213" t="s">
        <v>160</v>
      </c>
      <c r="Q5213">
        <v>66567.94</v>
      </c>
      <c r="R5213">
        <v>546</v>
      </c>
      <c r="S5213">
        <v>273783.23</v>
      </c>
      <c r="T5213">
        <v>17804.759999999998</v>
      </c>
      <c r="U5213">
        <v>195</v>
      </c>
      <c r="V5213">
        <v>49</v>
      </c>
      <c r="W5213">
        <v>14685.2</v>
      </c>
      <c r="X5213">
        <v>15643.2</v>
      </c>
      <c r="Y5213">
        <v>0</v>
      </c>
      <c r="Z5213">
        <v>0</v>
      </c>
      <c r="AA5213">
        <v>189410.53</v>
      </c>
      <c r="AB5213">
        <v>49824.59</v>
      </c>
      <c r="AC5213">
        <v>130421.39</v>
      </c>
      <c r="AD5213">
        <v>16</v>
      </c>
      <c r="AE5213">
        <v>33</v>
      </c>
      <c r="AF5213">
        <v>307</v>
      </c>
      <c r="AG5213">
        <v>130</v>
      </c>
      <c r="AH5213">
        <v>34</v>
      </c>
      <c r="AI5213">
        <v>65</v>
      </c>
      <c r="AJ5213">
        <v>0</v>
      </c>
      <c r="AK5213">
        <v>0</v>
      </c>
      <c r="AL5213">
        <v>0</v>
      </c>
      <c r="AM5213">
        <v>0</v>
      </c>
      <c r="AN5213">
        <v>0</v>
      </c>
      <c r="AO5213">
        <v>406</v>
      </c>
      <c r="AP5213">
        <v>1484</v>
      </c>
      <c r="AQ5213">
        <v>369</v>
      </c>
      <c r="AR5213">
        <v>0</v>
      </c>
      <c r="AS5213">
        <v>194</v>
      </c>
      <c r="AT5213">
        <v>14</v>
      </c>
      <c r="AU5213">
        <v>22</v>
      </c>
      <c r="AV5213">
        <v>12</v>
      </c>
      <c r="AW5213">
        <v>29</v>
      </c>
      <c r="AX5213">
        <v>0</v>
      </c>
      <c r="AY5213">
        <v>257</v>
      </c>
      <c r="AZ5213">
        <v>355</v>
      </c>
      <c r="BA5213">
        <v>141</v>
      </c>
      <c r="BB5213">
        <v>18</v>
      </c>
      <c r="BC5213">
        <v>13</v>
      </c>
      <c r="BD5213">
        <v>12</v>
      </c>
      <c r="BE5213">
        <v>2</v>
      </c>
      <c r="BF5213">
        <v>517</v>
      </c>
      <c r="BG5213">
        <v>22174</v>
      </c>
      <c r="BH5213">
        <v>10</v>
      </c>
      <c r="BI5213">
        <v>192</v>
      </c>
      <c r="BJ5213" s="2">
        <v>45944</v>
      </c>
      <c r="BK5213">
        <v>0</v>
      </c>
      <c r="BL5213" s="3" t="str">
        <f>VLOOKUP(O5213,DropDownList!$H$1:$I$7,2,FALSE)</f>
        <v>2023/24</v>
      </c>
      <c r="BM5213" s="3" t="str">
        <f t="shared" si="81"/>
        <v>SC COURT</v>
      </c>
    </row>
    <row r="5214" spans="1:65" x14ac:dyDescent="0.2">
      <c r="A5214">
        <v>2025</v>
      </c>
      <c r="B5214">
        <v>10</v>
      </c>
      <c r="C5214" t="s">
        <v>231</v>
      </c>
      <c r="D5214" t="s">
        <v>247</v>
      </c>
      <c r="E5214" t="s">
        <v>49</v>
      </c>
      <c r="F5214">
        <v>9803</v>
      </c>
      <c r="G5214" t="s">
        <v>158</v>
      </c>
      <c r="H5214" t="s">
        <v>240</v>
      </c>
      <c r="I5214" t="s">
        <v>240</v>
      </c>
      <c r="J5214" s="1">
        <v>45931</v>
      </c>
      <c r="K5214" t="s">
        <v>253</v>
      </c>
      <c r="L5214">
        <v>3</v>
      </c>
      <c r="M5214" t="s">
        <v>429</v>
      </c>
      <c r="N5214" t="s">
        <v>145</v>
      </c>
      <c r="O5214" t="s">
        <v>147</v>
      </c>
      <c r="P5214" t="s">
        <v>160</v>
      </c>
      <c r="Q5214">
        <v>107549.64</v>
      </c>
      <c r="R5214">
        <v>581</v>
      </c>
      <c r="S5214">
        <v>252855</v>
      </c>
      <c r="T5214">
        <v>7224.63</v>
      </c>
      <c r="U5214">
        <v>318</v>
      </c>
      <c r="V5214">
        <v>97</v>
      </c>
      <c r="W5214">
        <v>32982.32</v>
      </c>
      <c r="X5214">
        <v>39542.32</v>
      </c>
      <c r="Y5214">
        <v>0</v>
      </c>
      <c r="Z5214">
        <v>0</v>
      </c>
      <c r="AA5214">
        <v>138080.73000000001</v>
      </c>
      <c r="AB5214">
        <v>18856.47</v>
      </c>
      <c r="AC5214">
        <v>110614.23</v>
      </c>
      <c r="AD5214">
        <v>35</v>
      </c>
      <c r="AE5214">
        <v>62</v>
      </c>
      <c r="AF5214">
        <v>237</v>
      </c>
      <c r="AG5214">
        <v>191</v>
      </c>
      <c r="AH5214">
        <v>18</v>
      </c>
      <c r="AI5214">
        <v>127</v>
      </c>
      <c r="AJ5214">
        <v>0</v>
      </c>
      <c r="AK5214">
        <v>0</v>
      </c>
      <c r="AL5214">
        <v>0</v>
      </c>
      <c r="AM5214">
        <v>0</v>
      </c>
      <c r="AN5214">
        <v>0</v>
      </c>
      <c r="AO5214">
        <v>430</v>
      </c>
      <c r="AP5214">
        <v>1357</v>
      </c>
      <c r="AQ5214">
        <v>423</v>
      </c>
      <c r="AR5214">
        <v>0</v>
      </c>
      <c r="AS5214">
        <v>148</v>
      </c>
      <c r="AT5214">
        <v>7</v>
      </c>
      <c r="AU5214">
        <v>4</v>
      </c>
      <c r="AV5214">
        <v>2</v>
      </c>
      <c r="AW5214">
        <v>23</v>
      </c>
      <c r="AX5214">
        <v>0</v>
      </c>
      <c r="AY5214">
        <v>242</v>
      </c>
      <c r="AZ5214">
        <v>334</v>
      </c>
      <c r="BA5214">
        <v>106</v>
      </c>
      <c r="BB5214">
        <v>4</v>
      </c>
      <c r="BC5214">
        <v>4</v>
      </c>
      <c r="BD5214">
        <v>9</v>
      </c>
      <c r="BE5214">
        <v>1</v>
      </c>
      <c r="BF5214">
        <v>557</v>
      </c>
      <c r="BG5214">
        <v>54825</v>
      </c>
      <c r="BH5214">
        <v>8</v>
      </c>
      <c r="BI5214">
        <v>316</v>
      </c>
      <c r="BJ5214" s="2">
        <v>45944</v>
      </c>
      <c r="BK5214">
        <v>0</v>
      </c>
      <c r="BL5214" s="3" t="str">
        <f>VLOOKUP(O5214,DropDownList!$H$1:$I$7,2,FALSE)</f>
        <v>2024/25</v>
      </c>
      <c r="BM5214" s="3" t="str">
        <f t="shared" si="81"/>
        <v>SC COURT</v>
      </c>
    </row>
    <row r="5215" spans="1:65" x14ac:dyDescent="0.2">
      <c r="A5215">
        <v>2025</v>
      </c>
      <c r="B5215">
        <v>10</v>
      </c>
      <c r="C5215" t="s">
        <v>231</v>
      </c>
      <c r="D5215" t="s">
        <v>247</v>
      </c>
      <c r="E5215" t="s">
        <v>49</v>
      </c>
      <c r="F5215">
        <v>9803</v>
      </c>
      <c r="G5215" t="s">
        <v>158</v>
      </c>
      <c r="H5215" t="s">
        <v>240</v>
      </c>
      <c r="I5215" t="s">
        <v>240</v>
      </c>
      <c r="J5215" s="1">
        <v>45931</v>
      </c>
      <c r="K5215" t="s">
        <v>253</v>
      </c>
      <c r="L5215">
        <v>3</v>
      </c>
      <c r="M5215" t="s">
        <v>429</v>
      </c>
      <c r="N5215" t="s">
        <v>145</v>
      </c>
      <c r="O5215" t="s">
        <v>155</v>
      </c>
      <c r="P5215" t="s">
        <v>159</v>
      </c>
      <c r="Q5215">
        <v>0</v>
      </c>
      <c r="R5215">
        <v>7</v>
      </c>
      <c r="S5215">
        <v>23315.75</v>
      </c>
      <c r="T5215">
        <v>50</v>
      </c>
      <c r="U5215">
        <v>0</v>
      </c>
      <c r="V5215">
        <v>0</v>
      </c>
      <c r="W5215">
        <v>0</v>
      </c>
      <c r="X5215">
        <v>0</v>
      </c>
      <c r="Y5215">
        <v>0</v>
      </c>
      <c r="Z5215">
        <v>0</v>
      </c>
      <c r="AA5215">
        <v>23265.75</v>
      </c>
      <c r="AB5215">
        <v>0</v>
      </c>
      <c r="AC5215">
        <v>0</v>
      </c>
      <c r="AD5215">
        <v>0</v>
      </c>
      <c r="AE5215">
        <v>0</v>
      </c>
      <c r="AF5215">
        <v>6</v>
      </c>
      <c r="AG5215">
        <v>0</v>
      </c>
      <c r="AH5215">
        <v>0</v>
      </c>
      <c r="AI5215">
        <v>0</v>
      </c>
      <c r="AJ5215">
        <v>0</v>
      </c>
      <c r="AK5215">
        <v>0</v>
      </c>
      <c r="AL5215">
        <v>0</v>
      </c>
      <c r="AM5215">
        <v>0</v>
      </c>
      <c r="AN5215">
        <v>0</v>
      </c>
      <c r="AO5215">
        <v>5</v>
      </c>
      <c r="AP5215">
        <v>6</v>
      </c>
      <c r="AQ5215">
        <v>5</v>
      </c>
      <c r="AR5215">
        <v>0</v>
      </c>
      <c r="AS5215">
        <v>0</v>
      </c>
      <c r="AT5215">
        <v>0</v>
      </c>
      <c r="AU5215">
        <v>1</v>
      </c>
      <c r="AV5215">
        <v>0</v>
      </c>
      <c r="AW5215">
        <v>0</v>
      </c>
      <c r="AX5215">
        <v>0</v>
      </c>
      <c r="AY5215">
        <v>0</v>
      </c>
      <c r="AZ5215">
        <v>0</v>
      </c>
      <c r="BA5215">
        <v>0</v>
      </c>
      <c r="BB5215">
        <v>0</v>
      </c>
      <c r="BC5215">
        <v>0</v>
      </c>
      <c r="BD5215">
        <v>0</v>
      </c>
      <c r="BE5215">
        <v>0</v>
      </c>
      <c r="BF5215">
        <v>0</v>
      </c>
      <c r="BG5215">
        <v>0</v>
      </c>
      <c r="BH5215">
        <v>1</v>
      </c>
      <c r="BI5215">
        <v>0</v>
      </c>
      <c r="BJ5215" s="2">
        <v>45944</v>
      </c>
      <c r="BK5215">
        <v>0</v>
      </c>
      <c r="BL5215" s="3" t="str">
        <f>VLOOKUP(O5215,DropDownList!$H$1:$I$7,2,FALSE)</f>
        <v>2022/23</v>
      </c>
      <c r="BM5215" s="3" t="str">
        <f t="shared" si="81"/>
        <v>CONF</v>
      </c>
    </row>
    <row r="5216" spans="1:65" x14ac:dyDescent="0.2">
      <c r="A5216">
        <v>2025</v>
      </c>
      <c r="B5216">
        <v>10</v>
      </c>
      <c r="C5216" t="s">
        <v>231</v>
      </c>
      <c r="D5216" t="s">
        <v>247</v>
      </c>
      <c r="E5216" t="s">
        <v>49</v>
      </c>
      <c r="F5216">
        <v>9803</v>
      </c>
      <c r="G5216" t="s">
        <v>158</v>
      </c>
      <c r="H5216" t="s">
        <v>240</v>
      </c>
      <c r="I5216" t="s">
        <v>240</v>
      </c>
      <c r="J5216" s="1">
        <v>45931</v>
      </c>
      <c r="K5216" t="s">
        <v>253</v>
      </c>
      <c r="L5216">
        <v>3</v>
      </c>
      <c r="M5216" t="s">
        <v>429</v>
      </c>
      <c r="N5216" t="s">
        <v>145</v>
      </c>
      <c r="O5216" t="s">
        <v>149</v>
      </c>
      <c r="P5216" t="s">
        <v>159</v>
      </c>
      <c r="Q5216">
        <v>36036.5</v>
      </c>
      <c r="R5216">
        <v>2</v>
      </c>
      <c r="S5216">
        <v>37207.33</v>
      </c>
      <c r="T5216">
        <v>15.14</v>
      </c>
      <c r="U5216">
        <v>1</v>
      </c>
      <c r="V5216">
        <v>0</v>
      </c>
      <c r="W5216">
        <v>0</v>
      </c>
      <c r="X5216">
        <v>0</v>
      </c>
      <c r="Y5216">
        <v>0</v>
      </c>
      <c r="Z5216">
        <v>0</v>
      </c>
      <c r="AA5216">
        <v>1155.69</v>
      </c>
      <c r="AB5216">
        <v>0</v>
      </c>
      <c r="AC5216">
        <v>0</v>
      </c>
      <c r="AD5216">
        <v>0</v>
      </c>
      <c r="AE5216">
        <v>0</v>
      </c>
      <c r="AF5216">
        <v>0</v>
      </c>
      <c r="AG5216">
        <v>0</v>
      </c>
      <c r="AH5216">
        <v>0</v>
      </c>
      <c r="AI5216">
        <v>1</v>
      </c>
      <c r="AJ5216">
        <v>0</v>
      </c>
      <c r="AK5216">
        <v>0</v>
      </c>
      <c r="AL5216">
        <v>0</v>
      </c>
      <c r="AM5216">
        <v>0</v>
      </c>
      <c r="AN5216">
        <v>0</v>
      </c>
      <c r="AO5216">
        <v>1</v>
      </c>
      <c r="AP5216">
        <v>1</v>
      </c>
      <c r="AQ5216">
        <v>1</v>
      </c>
      <c r="AR5216">
        <v>0</v>
      </c>
      <c r="AS5216">
        <v>0</v>
      </c>
      <c r="AT5216">
        <v>0</v>
      </c>
      <c r="AU5216">
        <v>0</v>
      </c>
      <c r="AV5216">
        <v>0</v>
      </c>
      <c r="AW5216">
        <v>0</v>
      </c>
      <c r="AX5216">
        <v>0</v>
      </c>
      <c r="AY5216">
        <v>0</v>
      </c>
      <c r="AZ5216">
        <v>0</v>
      </c>
      <c r="BA5216">
        <v>0</v>
      </c>
      <c r="BB5216">
        <v>0</v>
      </c>
      <c r="BC5216">
        <v>0</v>
      </c>
      <c r="BD5216">
        <v>0</v>
      </c>
      <c r="BE5216">
        <v>0</v>
      </c>
      <c r="BF5216">
        <v>0</v>
      </c>
      <c r="BG5216">
        <v>36036.5</v>
      </c>
      <c r="BH5216">
        <v>1</v>
      </c>
      <c r="BI5216">
        <v>0</v>
      </c>
      <c r="BJ5216" s="2">
        <v>45944</v>
      </c>
      <c r="BK5216">
        <v>0</v>
      </c>
      <c r="BL5216" s="3" t="str">
        <f>VLOOKUP(O5216,DropDownList!$H$1:$I$7,2,FALSE)</f>
        <v>2025/26</v>
      </c>
      <c r="BM5216" s="3" t="str">
        <f t="shared" si="81"/>
        <v>CONF</v>
      </c>
    </row>
    <row r="5217" spans="1:65" x14ac:dyDescent="0.2">
      <c r="A5217">
        <v>2025</v>
      </c>
      <c r="B5217">
        <v>10</v>
      </c>
      <c r="C5217" t="s">
        <v>231</v>
      </c>
      <c r="D5217" t="s">
        <v>247</v>
      </c>
      <c r="E5217" t="s">
        <v>49</v>
      </c>
      <c r="F5217">
        <v>9803</v>
      </c>
      <c r="G5217" t="s">
        <v>158</v>
      </c>
      <c r="H5217" t="s">
        <v>240</v>
      </c>
      <c r="I5217" t="s">
        <v>240</v>
      </c>
      <c r="J5217" s="1">
        <v>45931</v>
      </c>
      <c r="K5217" t="s">
        <v>253</v>
      </c>
      <c r="L5217">
        <v>3</v>
      </c>
      <c r="M5217" t="s">
        <v>429</v>
      </c>
      <c r="N5217" t="s">
        <v>145</v>
      </c>
      <c r="O5217" t="s">
        <v>156</v>
      </c>
      <c r="P5217" t="s">
        <v>159</v>
      </c>
      <c r="Q5217">
        <v>174637</v>
      </c>
      <c r="R5217">
        <v>9</v>
      </c>
      <c r="S5217">
        <v>488708.59</v>
      </c>
      <c r="T5217">
        <v>76988.509999999995</v>
      </c>
      <c r="U5217">
        <v>2</v>
      </c>
      <c r="V5217">
        <v>2</v>
      </c>
      <c r="W5217">
        <v>174637</v>
      </c>
      <c r="X5217">
        <v>174637</v>
      </c>
      <c r="Y5217">
        <v>0</v>
      </c>
      <c r="Z5217">
        <v>0</v>
      </c>
      <c r="AA5217">
        <v>237083.08</v>
      </c>
      <c r="AB5217">
        <v>0</v>
      </c>
      <c r="AC5217">
        <v>0</v>
      </c>
      <c r="AD5217">
        <v>2</v>
      </c>
      <c r="AE5217">
        <v>0</v>
      </c>
      <c r="AF5217">
        <v>2</v>
      </c>
      <c r="AG5217">
        <v>0</v>
      </c>
      <c r="AH5217">
        <v>0</v>
      </c>
      <c r="AI5217">
        <v>2</v>
      </c>
      <c r="AJ5217">
        <v>0</v>
      </c>
      <c r="AK5217">
        <v>0</v>
      </c>
      <c r="AL5217">
        <v>0</v>
      </c>
      <c r="AM5217">
        <v>0</v>
      </c>
      <c r="AN5217">
        <v>0</v>
      </c>
      <c r="AO5217">
        <v>7</v>
      </c>
      <c r="AP5217">
        <v>9</v>
      </c>
      <c r="AQ5217">
        <v>4</v>
      </c>
      <c r="AR5217">
        <v>0</v>
      </c>
      <c r="AS5217">
        <v>0</v>
      </c>
      <c r="AT5217">
        <v>0</v>
      </c>
      <c r="AU5217">
        <v>3</v>
      </c>
      <c r="AV5217">
        <v>0</v>
      </c>
      <c r="AW5217">
        <v>1</v>
      </c>
      <c r="AX5217">
        <v>0</v>
      </c>
      <c r="AY5217">
        <v>0</v>
      </c>
      <c r="AZ5217">
        <v>0</v>
      </c>
      <c r="BA5217">
        <v>0</v>
      </c>
      <c r="BB5217">
        <v>0</v>
      </c>
      <c r="BC5217">
        <v>0</v>
      </c>
      <c r="BD5217">
        <v>0</v>
      </c>
      <c r="BE5217">
        <v>0</v>
      </c>
      <c r="BF5217">
        <v>0</v>
      </c>
      <c r="BG5217">
        <v>174637</v>
      </c>
      <c r="BH5217">
        <v>5</v>
      </c>
      <c r="BI5217">
        <v>0</v>
      </c>
      <c r="BJ5217" s="2">
        <v>45944</v>
      </c>
      <c r="BK5217">
        <v>0</v>
      </c>
      <c r="BL5217" s="3" t="str">
        <f>VLOOKUP(O5217,DropDownList!$H$1:$I$7,2,FALSE)</f>
        <v>2023/24</v>
      </c>
      <c r="BM5217" s="3" t="str">
        <f t="shared" si="81"/>
        <v>CONF</v>
      </c>
    </row>
    <row r="5218" spans="1:65" x14ac:dyDescent="0.2">
      <c r="A5218">
        <v>2025</v>
      </c>
      <c r="B5218">
        <v>10</v>
      </c>
      <c r="C5218" t="s">
        <v>231</v>
      </c>
      <c r="D5218" t="s">
        <v>248</v>
      </c>
      <c r="E5218" t="s">
        <v>50</v>
      </c>
      <c r="F5218">
        <v>9358</v>
      </c>
      <c r="G5218" t="s">
        <v>141</v>
      </c>
      <c r="H5218" t="s">
        <v>237</v>
      </c>
      <c r="I5218" t="s">
        <v>237</v>
      </c>
      <c r="J5218" s="1">
        <v>45931</v>
      </c>
      <c r="K5218" t="s">
        <v>253</v>
      </c>
      <c r="L5218">
        <v>3</v>
      </c>
      <c r="M5218" t="s">
        <v>429</v>
      </c>
      <c r="N5218" t="s">
        <v>145</v>
      </c>
      <c r="O5218" t="s">
        <v>149</v>
      </c>
      <c r="P5218" t="s">
        <v>150</v>
      </c>
      <c r="Q5218">
        <v>9404.1</v>
      </c>
      <c r="R5218">
        <v>91</v>
      </c>
      <c r="S5218">
        <v>16354.53</v>
      </c>
      <c r="T5218">
        <v>1697.09</v>
      </c>
      <c r="U5218">
        <v>53</v>
      </c>
      <c r="V5218">
        <v>32</v>
      </c>
      <c r="W5218">
        <v>3682.01</v>
      </c>
      <c r="X5218">
        <v>6380.36</v>
      </c>
      <c r="Y5218">
        <v>79</v>
      </c>
      <c r="Z5218">
        <v>14657.44</v>
      </c>
      <c r="AA5218">
        <v>5253.34</v>
      </c>
      <c r="AB5218">
        <v>1915.84</v>
      </c>
      <c r="AC5218">
        <v>3337.5</v>
      </c>
      <c r="AD5218">
        <v>26</v>
      </c>
      <c r="AE5218">
        <v>6</v>
      </c>
      <c r="AF5218">
        <v>26</v>
      </c>
      <c r="AG5218">
        <v>10</v>
      </c>
      <c r="AH5218">
        <v>12</v>
      </c>
      <c r="AI5218">
        <v>43</v>
      </c>
      <c r="AJ5218">
        <v>12</v>
      </c>
      <c r="AK5218">
        <v>7</v>
      </c>
      <c r="AL5218">
        <v>2</v>
      </c>
      <c r="AM5218">
        <v>7</v>
      </c>
      <c r="AN5218">
        <v>0</v>
      </c>
      <c r="AO5218">
        <v>61</v>
      </c>
      <c r="AP5218">
        <v>139</v>
      </c>
      <c r="AQ5218">
        <v>63</v>
      </c>
      <c r="AR5218">
        <v>0</v>
      </c>
      <c r="AS5218">
        <v>1</v>
      </c>
      <c r="AT5218">
        <v>6</v>
      </c>
      <c r="AU5218">
        <v>0</v>
      </c>
      <c r="AV5218">
        <v>0</v>
      </c>
      <c r="AW5218">
        <v>0</v>
      </c>
      <c r="AX5218">
        <v>0</v>
      </c>
      <c r="AY5218">
        <v>19</v>
      </c>
      <c r="AZ5218">
        <v>39</v>
      </c>
      <c r="BA5218">
        <v>7</v>
      </c>
      <c r="BB5218">
        <v>1</v>
      </c>
      <c r="BC5218">
        <v>0</v>
      </c>
      <c r="BD5218">
        <v>0</v>
      </c>
      <c r="BE5218">
        <v>0</v>
      </c>
      <c r="BF5218">
        <v>60</v>
      </c>
      <c r="BG5218">
        <v>6814.94</v>
      </c>
      <c r="BH5218">
        <v>0</v>
      </c>
      <c r="BI5218">
        <v>50</v>
      </c>
      <c r="BJ5218" s="2">
        <v>45944</v>
      </c>
      <c r="BK5218">
        <v>0</v>
      </c>
      <c r="BL5218" s="3" t="str">
        <f>VLOOKUP(O5218,DropDownList!$H$1:$I$7,2,FALSE)</f>
        <v>2025/26</v>
      </c>
      <c r="BM5218" s="3" t="str">
        <f t="shared" si="81"/>
        <v>FISCAL FINES</v>
      </c>
    </row>
    <row r="5219" spans="1:65" x14ac:dyDescent="0.2">
      <c r="A5219">
        <v>2025</v>
      </c>
      <c r="B5219">
        <v>10</v>
      </c>
      <c r="C5219" t="s">
        <v>231</v>
      </c>
      <c r="D5219" t="s">
        <v>248</v>
      </c>
      <c r="E5219" t="s">
        <v>50</v>
      </c>
      <c r="F5219">
        <v>9358</v>
      </c>
      <c r="G5219" t="s">
        <v>141</v>
      </c>
      <c r="H5219" t="s">
        <v>237</v>
      </c>
      <c r="I5219" t="s">
        <v>237</v>
      </c>
      <c r="J5219" s="1">
        <v>45931</v>
      </c>
      <c r="K5219" t="s">
        <v>253</v>
      </c>
      <c r="L5219">
        <v>3</v>
      </c>
      <c r="M5219" t="s">
        <v>429</v>
      </c>
      <c r="N5219" t="s">
        <v>145</v>
      </c>
      <c r="O5219" t="s">
        <v>147</v>
      </c>
      <c r="P5219" t="s">
        <v>148</v>
      </c>
      <c r="Q5219">
        <v>355</v>
      </c>
      <c r="R5219">
        <v>12</v>
      </c>
      <c r="S5219">
        <v>720</v>
      </c>
      <c r="T5219">
        <v>20</v>
      </c>
      <c r="U5219">
        <v>6</v>
      </c>
      <c r="V5219">
        <v>5</v>
      </c>
      <c r="W5219">
        <v>295</v>
      </c>
      <c r="X5219">
        <v>295</v>
      </c>
      <c r="Y5219">
        <v>0</v>
      </c>
      <c r="Z5219">
        <v>0</v>
      </c>
      <c r="AA5219">
        <v>345</v>
      </c>
      <c r="AB5219">
        <v>0</v>
      </c>
      <c r="AC5219">
        <v>345</v>
      </c>
      <c r="AD5219">
        <v>4</v>
      </c>
      <c r="AE5219">
        <v>1</v>
      </c>
      <c r="AF5219">
        <v>5</v>
      </c>
      <c r="AG5219">
        <v>1</v>
      </c>
      <c r="AH5219">
        <v>0</v>
      </c>
      <c r="AI5219">
        <v>5</v>
      </c>
      <c r="AJ5219">
        <v>0</v>
      </c>
      <c r="AK5219">
        <v>0</v>
      </c>
      <c r="AL5219">
        <v>0</v>
      </c>
      <c r="AM5219">
        <v>0</v>
      </c>
      <c r="AN5219">
        <v>0</v>
      </c>
      <c r="AO5219">
        <v>8</v>
      </c>
      <c r="AP5219">
        <v>37</v>
      </c>
      <c r="AQ5219">
        <v>8</v>
      </c>
      <c r="AR5219">
        <v>3</v>
      </c>
      <c r="AS5219">
        <v>1</v>
      </c>
      <c r="AT5219">
        <v>5</v>
      </c>
      <c r="AU5219">
        <v>0</v>
      </c>
      <c r="AV5219">
        <v>0</v>
      </c>
      <c r="AW5219">
        <v>0</v>
      </c>
      <c r="AX5219">
        <v>0</v>
      </c>
      <c r="AY5219">
        <v>3</v>
      </c>
      <c r="AZ5219">
        <v>8</v>
      </c>
      <c r="BA5219">
        <v>4</v>
      </c>
      <c r="BB5219">
        <v>2</v>
      </c>
      <c r="BC5219">
        <v>1</v>
      </c>
      <c r="BD5219">
        <v>0</v>
      </c>
      <c r="BE5219">
        <v>0</v>
      </c>
      <c r="BF5219">
        <v>8</v>
      </c>
      <c r="BG5219">
        <v>300</v>
      </c>
      <c r="BH5219">
        <v>1</v>
      </c>
      <c r="BI5219">
        <v>6</v>
      </c>
      <c r="BJ5219" s="2">
        <v>45944</v>
      </c>
      <c r="BK5219">
        <v>0</v>
      </c>
      <c r="BL5219" s="3" t="str">
        <f>VLOOKUP(O5219,DropDownList!$H$1:$I$7,2,FALSE)</f>
        <v>2024/25</v>
      </c>
      <c r="BM5219" s="3" t="str">
        <f t="shared" si="81"/>
        <v>PRAS</v>
      </c>
    </row>
    <row r="5220" spans="1:65" x14ac:dyDescent="0.2">
      <c r="A5220">
        <v>2025</v>
      </c>
      <c r="B5220">
        <v>10</v>
      </c>
      <c r="C5220" t="s">
        <v>231</v>
      </c>
      <c r="D5220" t="s">
        <v>248</v>
      </c>
      <c r="E5220" t="s">
        <v>50</v>
      </c>
      <c r="F5220">
        <v>9358</v>
      </c>
      <c r="G5220" t="s">
        <v>141</v>
      </c>
      <c r="H5220" t="s">
        <v>237</v>
      </c>
      <c r="I5220" t="s">
        <v>237</v>
      </c>
      <c r="J5220" s="1">
        <v>45931</v>
      </c>
      <c r="K5220" t="s">
        <v>253</v>
      </c>
      <c r="L5220">
        <v>3</v>
      </c>
      <c r="M5220" t="s">
        <v>429</v>
      </c>
      <c r="N5220" t="s">
        <v>145</v>
      </c>
      <c r="O5220" t="s">
        <v>147</v>
      </c>
      <c r="P5220" t="s">
        <v>152</v>
      </c>
      <c r="Q5220">
        <v>0</v>
      </c>
      <c r="R5220">
        <v>26</v>
      </c>
      <c r="S5220">
        <v>1040</v>
      </c>
      <c r="T5220">
        <v>480</v>
      </c>
      <c r="U5220">
        <v>0</v>
      </c>
      <c r="V5220">
        <v>0</v>
      </c>
      <c r="W5220">
        <v>0</v>
      </c>
      <c r="X5220">
        <v>0</v>
      </c>
      <c r="Y5220">
        <v>0</v>
      </c>
      <c r="Z5220">
        <v>0</v>
      </c>
      <c r="AA5220">
        <v>560</v>
      </c>
      <c r="AB5220">
        <v>0</v>
      </c>
      <c r="AC5220">
        <v>560</v>
      </c>
      <c r="AD5220">
        <v>0</v>
      </c>
      <c r="AE5220">
        <v>0</v>
      </c>
      <c r="AF5220">
        <v>14</v>
      </c>
      <c r="AG5220">
        <v>0</v>
      </c>
      <c r="AH5220">
        <v>12</v>
      </c>
      <c r="AI5220">
        <v>0</v>
      </c>
      <c r="AJ5220">
        <v>0</v>
      </c>
      <c r="AK5220">
        <v>0</v>
      </c>
      <c r="AL5220">
        <v>0</v>
      </c>
      <c r="AM5220">
        <v>0</v>
      </c>
      <c r="AN5220">
        <v>0</v>
      </c>
      <c r="AO5220">
        <v>0</v>
      </c>
      <c r="AP5220">
        <v>0</v>
      </c>
      <c r="AQ5220">
        <v>0</v>
      </c>
      <c r="AR5220">
        <v>0</v>
      </c>
      <c r="AS5220">
        <v>0</v>
      </c>
      <c r="AT5220">
        <v>0</v>
      </c>
      <c r="AU5220">
        <v>0</v>
      </c>
      <c r="AV5220">
        <v>0</v>
      </c>
      <c r="AW5220">
        <v>0</v>
      </c>
      <c r="AX5220">
        <v>0</v>
      </c>
      <c r="AY5220">
        <v>0</v>
      </c>
      <c r="AZ5220">
        <v>0</v>
      </c>
      <c r="BA5220">
        <v>0</v>
      </c>
      <c r="BB5220">
        <v>0</v>
      </c>
      <c r="BC5220">
        <v>0</v>
      </c>
      <c r="BD5220">
        <v>0</v>
      </c>
      <c r="BE5220">
        <v>0</v>
      </c>
      <c r="BF5220">
        <v>0</v>
      </c>
      <c r="BG5220">
        <v>0</v>
      </c>
      <c r="BH5220">
        <v>0</v>
      </c>
      <c r="BI5220">
        <v>0</v>
      </c>
      <c r="BJ5220" s="2">
        <v>45944</v>
      </c>
      <c r="BK5220">
        <v>0</v>
      </c>
      <c r="BL5220" s="3" t="str">
        <f>VLOOKUP(O5220,DropDownList!$H$1:$I$7,2,FALSE)</f>
        <v>2024/25</v>
      </c>
      <c r="BM5220" s="3" t="str">
        <f t="shared" si="81"/>
        <v>PCOA</v>
      </c>
    </row>
    <row r="5221" spans="1:65" x14ac:dyDescent="0.2">
      <c r="A5221">
        <v>2025</v>
      </c>
      <c r="B5221">
        <v>10</v>
      </c>
      <c r="C5221" t="s">
        <v>231</v>
      </c>
      <c r="D5221" t="s">
        <v>248</v>
      </c>
      <c r="E5221" t="s">
        <v>50</v>
      </c>
      <c r="F5221">
        <v>9358</v>
      </c>
      <c r="G5221" t="s">
        <v>141</v>
      </c>
      <c r="H5221" t="s">
        <v>237</v>
      </c>
      <c r="I5221" t="s">
        <v>237</v>
      </c>
      <c r="J5221" s="1">
        <v>45931</v>
      </c>
      <c r="K5221" t="s">
        <v>253</v>
      </c>
      <c r="L5221">
        <v>3</v>
      </c>
      <c r="M5221" t="s">
        <v>429</v>
      </c>
      <c r="N5221" t="s">
        <v>145</v>
      </c>
      <c r="O5221" t="s">
        <v>147</v>
      </c>
      <c r="P5221" t="s">
        <v>154</v>
      </c>
      <c r="Q5221">
        <v>36222.51</v>
      </c>
      <c r="R5221">
        <v>568</v>
      </c>
      <c r="S5221">
        <v>120216.33</v>
      </c>
      <c r="T5221">
        <v>690</v>
      </c>
      <c r="U5221">
        <v>183</v>
      </c>
      <c r="V5221">
        <v>104</v>
      </c>
      <c r="W5221">
        <v>19598.900000000001</v>
      </c>
      <c r="X5221">
        <v>20783.900000000001</v>
      </c>
      <c r="Y5221">
        <v>0</v>
      </c>
      <c r="Z5221">
        <v>0</v>
      </c>
      <c r="AA5221">
        <v>83303.820000000007</v>
      </c>
      <c r="AB5221">
        <v>1662.49</v>
      </c>
      <c r="AC5221">
        <v>75366.66</v>
      </c>
      <c r="AD5221">
        <v>65</v>
      </c>
      <c r="AE5221">
        <v>39</v>
      </c>
      <c r="AF5221">
        <v>382</v>
      </c>
      <c r="AG5221">
        <v>89</v>
      </c>
      <c r="AH5221">
        <v>2</v>
      </c>
      <c r="AI5221">
        <v>94</v>
      </c>
      <c r="AJ5221">
        <v>0</v>
      </c>
      <c r="AK5221">
        <v>0</v>
      </c>
      <c r="AL5221">
        <v>0</v>
      </c>
      <c r="AM5221">
        <v>0</v>
      </c>
      <c r="AN5221">
        <v>0</v>
      </c>
      <c r="AO5221">
        <v>301</v>
      </c>
      <c r="AP5221">
        <v>1089</v>
      </c>
      <c r="AQ5221">
        <v>320</v>
      </c>
      <c r="AR5221">
        <v>0</v>
      </c>
      <c r="AS5221">
        <v>129</v>
      </c>
      <c r="AT5221">
        <v>65</v>
      </c>
      <c r="AU5221">
        <v>3</v>
      </c>
      <c r="AV5221">
        <v>1</v>
      </c>
      <c r="AW5221">
        <v>0</v>
      </c>
      <c r="AX5221">
        <v>0</v>
      </c>
      <c r="AY5221">
        <v>115</v>
      </c>
      <c r="AZ5221">
        <v>235</v>
      </c>
      <c r="BA5221">
        <v>117</v>
      </c>
      <c r="BB5221">
        <v>43</v>
      </c>
      <c r="BC5221">
        <v>9</v>
      </c>
      <c r="BD5221">
        <v>0</v>
      </c>
      <c r="BE5221">
        <v>0</v>
      </c>
      <c r="BF5221">
        <v>566</v>
      </c>
      <c r="BG5221">
        <v>20684.04</v>
      </c>
      <c r="BH5221">
        <v>1</v>
      </c>
      <c r="BI5221">
        <v>183</v>
      </c>
      <c r="BJ5221" s="2">
        <v>45944</v>
      </c>
      <c r="BK5221">
        <v>0</v>
      </c>
      <c r="BL5221" s="3" t="str">
        <f>VLOOKUP(O5221,DropDownList!$H$1:$I$7,2,FALSE)</f>
        <v>2024/25</v>
      </c>
      <c r="BM5221" s="3" t="str">
        <f t="shared" si="81"/>
        <v>JP COURT</v>
      </c>
    </row>
    <row r="5222" spans="1:65" x14ac:dyDescent="0.2">
      <c r="A5222">
        <v>2025</v>
      </c>
      <c r="B5222">
        <v>10</v>
      </c>
      <c r="C5222" t="s">
        <v>231</v>
      </c>
      <c r="D5222" t="s">
        <v>248</v>
      </c>
      <c r="E5222" t="s">
        <v>50</v>
      </c>
      <c r="F5222">
        <v>9358</v>
      </c>
      <c r="G5222" t="s">
        <v>141</v>
      </c>
      <c r="H5222" t="s">
        <v>237</v>
      </c>
      <c r="I5222" t="s">
        <v>237</v>
      </c>
      <c r="J5222" s="1">
        <v>45931</v>
      </c>
      <c r="K5222" t="s">
        <v>253</v>
      </c>
      <c r="L5222">
        <v>3</v>
      </c>
      <c r="M5222" t="s">
        <v>429</v>
      </c>
      <c r="N5222" t="s">
        <v>145</v>
      </c>
      <c r="O5222" t="s">
        <v>156</v>
      </c>
      <c r="P5222" t="s">
        <v>146</v>
      </c>
      <c r="Q5222">
        <v>694.42</v>
      </c>
      <c r="R5222">
        <v>420</v>
      </c>
      <c r="S5222">
        <v>6920</v>
      </c>
      <c r="T5222">
        <v>110</v>
      </c>
      <c r="U5222">
        <v>93</v>
      </c>
      <c r="V5222">
        <v>21</v>
      </c>
      <c r="W5222">
        <v>344.42</v>
      </c>
      <c r="X5222">
        <v>344.42</v>
      </c>
      <c r="Y5222">
        <v>0</v>
      </c>
      <c r="Z5222">
        <v>0</v>
      </c>
      <c r="AA5222">
        <v>6115.58</v>
      </c>
      <c r="AB5222">
        <v>0</v>
      </c>
      <c r="AC5222">
        <v>0</v>
      </c>
      <c r="AD5222">
        <v>20</v>
      </c>
      <c r="AE5222">
        <v>1</v>
      </c>
      <c r="AF5222">
        <v>370</v>
      </c>
      <c r="AG5222">
        <v>2</v>
      </c>
      <c r="AH5222">
        <v>7</v>
      </c>
      <c r="AI5222">
        <v>41</v>
      </c>
      <c r="AJ5222">
        <v>0</v>
      </c>
      <c r="AK5222">
        <v>0</v>
      </c>
      <c r="AL5222">
        <v>0</v>
      </c>
      <c r="AM5222">
        <v>0</v>
      </c>
      <c r="AN5222">
        <v>0</v>
      </c>
      <c r="AO5222">
        <v>203</v>
      </c>
      <c r="AP5222">
        <v>879</v>
      </c>
      <c r="AQ5222">
        <v>213</v>
      </c>
      <c r="AR5222">
        <v>0</v>
      </c>
      <c r="AS5222">
        <v>116</v>
      </c>
      <c r="AT5222">
        <v>44</v>
      </c>
      <c r="AU5222">
        <v>10</v>
      </c>
      <c r="AV5222">
        <v>4</v>
      </c>
      <c r="AW5222">
        <v>0</v>
      </c>
      <c r="AX5222">
        <v>0</v>
      </c>
      <c r="AY5222">
        <v>122</v>
      </c>
      <c r="AZ5222">
        <v>187</v>
      </c>
      <c r="BA5222">
        <v>90</v>
      </c>
      <c r="BB5222">
        <v>28</v>
      </c>
      <c r="BC5222">
        <v>12</v>
      </c>
      <c r="BD5222">
        <v>9</v>
      </c>
      <c r="BE5222">
        <v>1</v>
      </c>
      <c r="BF5222">
        <v>416</v>
      </c>
      <c r="BG5222">
        <v>680</v>
      </c>
      <c r="BH5222">
        <v>0</v>
      </c>
      <c r="BI5222">
        <v>93</v>
      </c>
      <c r="BJ5222" s="2">
        <v>45944</v>
      </c>
      <c r="BK5222">
        <v>0</v>
      </c>
      <c r="BL5222" s="3" t="str">
        <f>VLOOKUP(O5222,DropDownList!$H$1:$I$7,2,FALSE)</f>
        <v>2023/24</v>
      </c>
      <c r="BM5222" s="3" t="str">
        <f t="shared" ref="BM5222:BM5285" si="82">IF(RIGHT(P5222,4)="VSUR","VSUR",IF(RIGHT(P5222,4)="CONF","CONF",P5222))</f>
        <v>VSUR</v>
      </c>
    </row>
    <row r="5223" spans="1:65" x14ac:dyDescent="0.2">
      <c r="A5223">
        <v>2025</v>
      </c>
      <c r="B5223">
        <v>10</v>
      </c>
      <c r="C5223" t="s">
        <v>231</v>
      </c>
      <c r="D5223" t="s">
        <v>248</v>
      </c>
      <c r="E5223" t="s">
        <v>50</v>
      </c>
      <c r="F5223">
        <v>9358</v>
      </c>
      <c r="G5223" t="s">
        <v>141</v>
      </c>
      <c r="H5223" t="s">
        <v>237</v>
      </c>
      <c r="I5223" t="s">
        <v>237</v>
      </c>
      <c r="J5223" s="1">
        <v>45931</v>
      </c>
      <c r="K5223" t="s">
        <v>253</v>
      </c>
      <c r="L5223">
        <v>3</v>
      </c>
      <c r="M5223" t="s">
        <v>429</v>
      </c>
      <c r="N5223" t="s">
        <v>145</v>
      </c>
      <c r="O5223" t="s">
        <v>155</v>
      </c>
      <c r="P5223" t="s">
        <v>150</v>
      </c>
      <c r="Q5223">
        <v>10037.64</v>
      </c>
      <c r="R5223">
        <v>326</v>
      </c>
      <c r="S5223">
        <v>51648.53</v>
      </c>
      <c r="T5223">
        <v>8400.08</v>
      </c>
      <c r="U5223">
        <v>68</v>
      </c>
      <c r="V5223">
        <v>42</v>
      </c>
      <c r="W5223">
        <v>7050.4</v>
      </c>
      <c r="X5223">
        <v>7050.4</v>
      </c>
      <c r="Y5223">
        <v>277</v>
      </c>
      <c r="Z5223">
        <v>43248.45</v>
      </c>
      <c r="AA5223">
        <v>33210.81</v>
      </c>
      <c r="AB5223">
        <v>10853</v>
      </c>
      <c r="AC5223">
        <v>22357.81</v>
      </c>
      <c r="AD5223">
        <v>33</v>
      </c>
      <c r="AE5223">
        <v>9</v>
      </c>
      <c r="AF5223">
        <v>206</v>
      </c>
      <c r="AG5223">
        <v>28</v>
      </c>
      <c r="AH5223">
        <v>49</v>
      </c>
      <c r="AI5223">
        <v>40</v>
      </c>
      <c r="AJ5223">
        <v>63</v>
      </c>
      <c r="AK5223">
        <v>32</v>
      </c>
      <c r="AL5223">
        <v>19</v>
      </c>
      <c r="AM5223">
        <v>17</v>
      </c>
      <c r="AN5223">
        <v>4</v>
      </c>
      <c r="AO5223">
        <v>209</v>
      </c>
      <c r="AP5223">
        <v>1143</v>
      </c>
      <c r="AQ5223">
        <v>248</v>
      </c>
      <c r="AR5223">
        <v>2</v>
      </c>
      <c r="AS5223">
        <v>121</v>
      </c>
      <c r="AT5223">
        <v>98</v>
      </c>
      <c r="AU5223">
        <v>12</v>
      </c>
      <c r="AV5223">
        <v>8</v>
      </c>
      <c r="AW5223">
        <v>0</v>
      </c>
      <c r="AX5223">
        <v>0</v>
      </c>
      <c r="AY5223">
        <v>133</v>
      </c>
      <c r="AZ5223">
        <v>272</v>
      </c>
      <c r="BA5223">
        <v>162</v>
      </c>
      <c r="BB5223">
        <v>23</v>
      </c>
      <c r="BC5223">
        <v>7</v>
      </c>
      <c r="BD5223">
        <v>0</v>
      </c>
      <c r="BE5223">
        <v>0</v>
      </c>
      <c r="BF5223">
        <v>206</v>
      </c>
      <c r="BG5223">
        <v>6897.65</v>
      </c>
      <c r="BH5223">
        <v>3</v>
      </c>
      <c r="BI5223">
        <v>68</v>
      </c>
      <c r="BJ5223" s="2">
        <v>45944</v>
      </c>
      <c r="BK5223">
        <v>0</v>
      </c>
      <c r="BL5223" s="3" t="str">
        <f>VLOOKUP(O5223,DropDownList!$H$1:$I$7,2,FALSE)</f>
        <v>2022/23</v>
      </c>
      <c r="BM5223" s="3" t="str">
        <f t="shared" si="82"/>
        <v>FISCAL FINES</v>
      </c>
    </row>
    <row r="5224" spans="1:65" x14ac:dyDescent="0.2">
      <c r="A5224">
        <v>2025</v>
      </c>
      <c r="B5224">
        <v>10</v>
      </c>
      <c r="C5224" t="s">
        <v>231</v>
      </c>
      <c r="D5224" t="s">
        <v>248</v>
      </c>
      <c r="E5224" t="s">
        <v>50</v>
      </c>
      <c r="F5224">
        <v>9358</v>
      </c>
      <c r="G5224" t="s">
        <v>141</v>
      </c>
      <c r="H5224" t="s">
        <v>237</v>
      </c>
      <c r="I5224" t="s">
        <v>237</v>
      </c>
      <c r="J5224" s="1">
        <v>45931</v>
      </c>
      <c r="K5224" t="s">
        <v>253</v>
      </c>
      <c r="L5224">
        <v>3</v>
      </c>
      <c r="M5224" t="s">
        <v>429</v>
      </c>
      <c r="N5224" t="s">
        <v>145</v>
      </c>
      <c r="O5224" t="s">
        <v>149</v>
      </c>
      <c r="P5224" t="s">
        <v>146</v>
      </c>
      <c r="Q5224">
        <v>350</v>
      </c>
      <c r="R5224">
        <v>98</v>
      </c>
      <c r="S5224">
        <v>1290</v>
      </c>
      <c r="T5224">
        <v>0</v>
      </c>
      <c r="U5224">
        <v>35</v>
      </c>
      <c r="V5224">
        <v>22</v>
      </c>
      <c r="W5224">
        <v>320</v>
      </c>
      <c r="X5224">
        <v>320</v>
      </c>
      <c r="Y5224">
        <v>0</v>
      </c>
      <c r="Z5224">
        <v>0</v>
      </c>
      <c r="AA5224">
        <v>940</v>
      </c>
      <c r="AB5224">
        <v>0</v>
      </c>
      <c r="AC5224">
        <v>0</v>
      </c>
      <c r="AD5224">
        <v>22</v>
      </c>
      <c r="AE5224">
        <v>0</v>
      </c>
      <c r="AF5224">
        <v>73</v>
      </c>
      <c r="AG5224">
        <v>0</v>
      </c>
      <c r="AH5224">
        <v>0</v>
      </c>
      <c r="AI5224">
        <v>25</v>
      </c>
      <c r="AJ5224">
        <v>0</v>
      </c>
      <c r="AK5224">
        <v>0</v>
      </c>
      <c r="AL5224">
        <v>0</v>
      </c>
      <c r="AM5224">
        <v>0</v>
      </c>
      <c r="AN5224">
        <v>0</v>
      </c>
      <c r="AO5224">
        <v>44</v>
      </c>
      <c r="AP5224">
        <v>96</v>
      </c>
      <c r="AQ5224">
        <v>45</v>
      </c>
      <c r="AR5224">
        <v>0</v>
      </c>
      <c r="AS5224">
        <v>8</v>
      </c>
      <c r="AT5224">
        <v>5</v>
      </c>
      <c r="AU5224">
        <v>0</v>
      </c>
      <c r="AV5224">
        <v>0</v>
      </c>
      <c r="AW5224">
        <v>0</v>
      </c>
      <c r="AX5224">
        <v>0</v>
      </c>
      <c r="AY5224">
        <v>4</v>
      </c>
      <c r="AZ5224">
        <v>21</v>
      </c>
      <c r="BA5224">
        <v>9</v>
      </c>
      <c r="BB5224">
        <v>2</v>
      </c>
      <c r="BC5224">
        <v>1</v>
      </c>
      <c r="BD5224">
        <v>0</v>
      </c>
      <c r="BE5224">
        <v>1</v>
      </c>
      <c r="BF5224">
        <v>97</v>
      </c>
      <c r="BG5224">
        <v>350</v>
      </c>
      <c r="BH5224">
        <v>0</v>
      </c>
      <c r="BI5224">
        <v>35</v>
      </c>
      <c r="BJ5224" s="2">
        <v>45944</v>
      </c>
      <c r="BK5224">
        <v>0</v>
      </c>
      <c r="BL5224" s="3" t="str">
        <f>VLOOKUP(O5224,DropDownList!$H$1:$I$7,2,FALSE)</f>
        <v>2025/26</v>
      </c>
      <c r="BM5224" s="3" t="str">
        <f t="shared" si="82"/>
        <v>VSUR</v>
      </c>
    </row>
    <row r="5225" spans="1:65" x14ac:dyDescent="0.2">
      <c r="A5225">
        <v>2025</v>
      </c>
      <c r="B5225">
        <v>10</v>
      </c>
      <c r="C5225" t="s">
        <v>231</v>
      </c>
      <c r="D5225" t="s">
        <v>248</v>
      </c>
      <c r="E5225" t="s">
        <v>50</v>
      </c>
      <c r="F5225">
        <v>9358</v>
      </c>
      <c r="G5225" t="s">
        <v>141</v>
      </c>
      <c r="H5225" t="s">
        <v>237</v>
      </c>
      <c r="I5225" t="s">
        <v>237</v>
      </c>
      <c r="J5225" s="1">
        <v>45931</v>
      </c>
      <c r="K5225" t="s">
        <v>253</v>
      </c>
      <c r="L5225">
        <v>3</v>
      </c>
      <c r="M5225" t="s">
        <v>429</v>
      </c>
      <c r="N5225" t="s">
        <v>145</v>
      </c>
      <c r="O5225" t="s">
        <v>147</v>
      </c>
      <c r="P5225" t="s">
        <v>150</v>
      </c>
      <c r="Q5225">
        <v>20411.18</v>
      </c>
      <c r="R5225">
        <v>268</v>
      </c>
      <c r="S5225">
        <v>45683.62</v>
      </c>
      <c r="T5225">
        <v>3918.29</v>
      </c>
      <c r="U5225">
        <v>122</v>
      </c>
      <c r="V5225">
        <v>66</v>
      </c>
      <c r="W5225">
        <v>10715.22</v>
      </c>
      <c r="X5225">
        <v>13188.19</v>
      </c>
      <c r="Y5225">
        <v>244</v>
      </c>
      <c r="Z5225">
        <v>41765.33</v>
      </c>
      <c r="AA5225">
        <v>21354.15</v>
      </c>
      <c r="AB5225">
        <v>7316.87</v>
      </c>
      <c r="AC5225">
        <v>14037.28</v>
      </c>
      <c r="AD5225">
        <v>53</v>
      </c>
      <c r="AE5225">
        <v>13</v>
      </c>
      <c r="AF5225">
        <v>122</v>
      </c>
      <c r="AG5225">
        <v>45</v>
      </c>
      <c r="AH5225">
        <v>24</v>
      </c>
      <c r="AI5225">
        <v>77</v>
      </c>
      <c r="AJ5225">
        <v>36</v>
      </c>
      <c r="AK5225">
        <v>27</v>
      </c>
      <c r="AL5225">
        <v>10</v>
      </c>
      <c r="AM5225">
        <v>6</v>
      </c>
      <c r="AN5225">
        <v>4</v>
      </c>
      <c r="AO5225">
        <v>188</v>
      </c>
      <c r="AP5225">
        <v>707</v>
      </c>
      <c r="AQ5225">
        <v>211</v>
      </c>
      <c r="AR5225">
        <v>29</v>
      </c>
      <c r="AS5225">
        <v>52</v>
      </c>
      <c r="AT5225">
        <v>44</v>
      </c>
      <c r="AU5225">
        <v>1</v>
      </c>
      <c r="AV5225">
        <v>1</v>
      </c>
      <c r="AW5225">
        <v>0</v>
      </c>
      <c r="AX5225">
        <v>0</v>
      </c>
      <c r="AY5225">
        <v>86</v>
      </c>
      <c r="AZ5225">
        <v>173</v>
      </c>
      <c r="BA5225">
        <v>74</v>
      </c>
      <c r="BB5225">
        <v>11</v>
      </c>
      <c r="BC5225">
        <v>2</v>
      </c>
      <c r="BD5225">
        <v>0</v>
      </c>
      <c r="BE5225">
        <v>0</v>
      </c>
      <c r="BF5225">
        <v>182</v>
      </c>
      <c r="BG5225">
        <v>13261.02</v>
      </c>
      <c r="BH5225">
        <v>0</v>
      </c>
      <c r="BI5225">
        <v>122</v>
      </c>
      <c r="BJ5225" s="2">
        <v>45944</v>
      </c>
      <c r="BK5225">
        <v>0</v>
      </c>
      <c r="BL5225" s="3" t="str">
        <f>VLOOKUP(O5225,DropDownList!$H$1:$I$7,2,FALSE)</f>
        <v>2024/25</v>
      </c>
      <c r="BM5225" s="3" t="str">
        <f t="shared" si="82"/>
        <v>FISCAL FINES</v>
      </c>
    </row>
    <row r="5226" spans="1:65" x14ac:dyDescent="0.2">
      <c r="A5226">
        <v>2025</v>
      </c>
      <c r="B5226">
        <v>10</v>
      </c>
      <c r="C5226" t="s">
        <v>231</v>
      </c>
      <c r="D5226" t="s">
        <v>248</v>
      </c>
      <c r="E5226" t="s">
        <v>50</v>
      </c>
      <c r="F5226">
        <v>9358</v>
      </c>
      <c r="G5226" t="s">
        <v>141</v>
      </c>
      <c r="H5226" t="s">
        <v>237</v>
      </c>
      <c r="I5226" t="s">
        <v>237</v>
      </c>
      <c r="J5226" s="1">
        <v>45931</v>
      </c>
      <c r="K5226" t="s">
        <v>253</v>
      </c>
      <c r="L5226">
        <v>3</v>
      </c>
      <c r="M5226" t="s">
        <v>429</v>
      </c>
      <c r="N5226" t="s">
        <v>145</v>
      </c>
      <c r="O5226" t="s">
        <v>149</v>
      </c>
      <c r="P5226" t="s">
        <v>148</v>
      </c>
      <c r="Q5226">
        <v>300</v>
      </c>
      <c r="R5226">
        <v>6</v>
      </c>
      <c r="S5226">
        <v>360</v>
      </c>
      <c r="T5226">
        <v>0</v>
      </c>
      <c r="U5226">
        <v>5</v>
      </c>
      <c r="V5226">
        <v>4</v>
      </c>
      <c r="W5226">
        <v>240</v>
      </c>
      <c r="X5226">
        <v>240</v>
      </c>
      <c r="Y5226">
        <v>0</v>
      </c>
      <c r="Z5226">
        <v>0</v>
      </c>
      <c r="AA5226">
        <v>60</v>
      </c>
      <c r="AB5226">
        <v>0</v>
      </c>
      <c r="AC5226">
        <v>60</v>
      </c>
      <c r="AD5226">
        <v>4</v>
      </c>
      <c r="AE5226">
        <v>0</v>
      </c>
      <c r="AF5226">
        <v>1</v>
      </c>
      <c r="AG5226">
        <v>0</v>
      </c>
      <c r="AH5226">
        <v>0</v>
      </c>
      <c r="AI5226">
        <v>5</v>
      </c>
      <c r="AJ5226">
        <v>0</v>
      </c>
      <c r="AK5226">
        <v>0</v>
      </c>
      <c r="AL5226">
        <v>0</v>
      </c>
      <c r="AM5226">
        <v>0</v>
      </c>
      <c r="AN5226">
        <v>0</v>
      </c>
      <c r="AO5226">
        <v>5</v>
      </c>
      <c r="AP5226">
        <v>12</v>
      </c>
      <c r="AQ5226">
        <v>6</v>
      </c>
      <c r="AR5226">
        <v>0</v>
      </c>
      <c r="AS5226">
        <v>0</v>
      </c>
      <c r="AT5226">
        <v>0</v>
      </c>
      <c r="AU5226">
        <v>0</v>
      </c>
      <c r="AV5226">
        <v>0</v>
      </c>
      <c r="AW5226">
        <v>0</v>
      </c>
      <c r="AX5226">
        <v>0</v>
      </c>
      <c r="AY5226">
        <v>1</v>
      </c>
      <c r="AZ5226">
        <v>4</v>
      </c>
      <c r="BA5226">
        <v>0</v>
      </c>
      <c r="BB5226">
        <v>0</v>
      </c>
      <c r="BC5226">
        <v>0</v>
      </c>
      <c r="BD5226">
        <v>0</v>
      </c>
      <c r="BE5226">
        <v>0</v>
      </c>
      <c r="BF5226">
        <v>5</v>
      </c>
      <c r="BG5226">
        <v>300</v>
      </c>
      <c r="BH5226">
        <v>0</v>
      </c>
      <c r="BI5226">
        <v>5</v>
      </c>
      <c r="BJ5226" s="2">
        <v>45944</v>
      </c>
      <c r="BK5226">
        <v>0</v>
      </c>
      <c r="BL5226" s="3" t="str">
        <f>VLOOKUP(O5226,DropDownList!$H$1:$I$7,2,FALSE)</f>
        <v>2025/26</v>
      </c>
      <c r="BM5226" s="3" t="str">
        <f t="shared" si="82"/>
        <v>PRAS</v>
      </c>
    </row>
    <row r="5227" spans="1:65" x14ac:dyDescent="0.2">
      <c r="A5227">
        <v>2025</v>
      </c>
      <c r="B5227">
        <v>10</v>
      </c>
      <c r="C5227" t="s">
        <v>231</v>
      </c>
      <c r="D5227" t="s">
        <v>248</v>
      </c>
      <c r="E5227" t="s">
        <v>50</v>
      </c>
      <c r="F5227">
        <v>9358</v>
      </c>
      <c r="G5227" t="s">
        <v>141</v>
      </c>
      <c r="H5227" t="s">
        <v>237</v>
      </c>
      <c r="I5227" t="s">
        <v>237</v>
      </c>
      <c r="J5227" s="1">
        <v>45931</v>
      </c>
      <c r="K5227" t="s">
        <v>253</v>
      </c>
      <c r="L5227">
        <v>3</v>
      </c>
      <c r="M5227" t="s">
        <v>429</v>
      </c>
      <c r="N5227" t="s">
        <v>145</v>
      </c>
      <c r="O5227" t="s">
        <v>149</v>
      </c>
      <c r="P5227" t="s">
        <v>152</v>
      </c>
      <c r="Q5227">
        <v>0</v>
      </c>
      <c r="R5227">
        <v>10</v>
      </c>
      <c r="S5227">
        <v>400</v>
      </c>
      <c r="T5227">
        <v>280</v>
      </c>
      <c r="U5227">
        <v>0</v>
      </c>
      <c r="V5227">
        <v>0</v>
      </c>
      <c r="W5227">
        <v>0</v>
      </c>
      <c r="X5227">
        <v>0</v>
      </c>
      <c r="Y5227">
        <v>0</v>
      </c>
      <c r="Z5227">
        <v>0</v>
      </c>
      <c r="AA5227">
        <v>120</v>
      </c>
      <c r="AB5227">
        <v>0</v>
      </c>
      <c r="AC5227">
        <v>120</v>
      </c>
      <c r="AD5227">
        <v>0</v>
      </c>
      <c r="AE5227">
        <v>0</v>
      </c>
      <c r="AF5227">
        <v>3</v>
      </c>
      <c r="AG5227">
        <v>0</v>
      </c>
      <c r="AH5227">
        <v>7</v>
      </c>
      <c r="AI5227">
        <v>0</v>
      </c>
      <c r="AJ5227">
        <v>0</v>
      </c>
      <c r="AK5227">
        <v>0</v>
      </c>
      <c r="AL5227">
        <v>0</v>
      </c>
      <c r="AM5227">
        <v>0</v>
      </c>
      <c r="AN5227">
        <v>0</v>
      </c>
      <c r="AO5227">
        <v>0</v>
      </c>
      <c r="AP5227">
        <v>0</v>
      </c>
      <c r="AQ5227">
        <v>0</v>
      </c>
      <c r="AR5227">
        <v>0</v>
      </c>
      <c r="AS5227">
        <v>0</v>
      </c>
      <c r="AT5227">
        <v>0</v>
      </c>
      <c r="AU5227">
        <v>0</v>
      </c>
      <c r="AV5227">
        <v>0</v>
      </c>
      <c r="AW5227">
        <v>0</v>
      </c>
      <c r="AX5227">
        <v>0</v>
      </c>
      <c r="AY5227">
        <v>0</v>
      </c>
      <c r="AZ5227">
        <v>0</v>
      </c>
      <c r="BA5227">
        <v>0</v>
      </c>
      <c r="BB5227">
        <v>0</v>
      </c>
      <c r="BC5227">
        <v>0</v>
      </c>
      <c r="BD5227">
        <v>0</v>
      </c>
      <c r="BE5227">
        <v>0</v>
      </c>
      <c r="BF5227">
        <v>0</v>
      </c>
      <c r="BG5227">
        <v>0</v>
      </c>
      <c r="BH5227">
        <v>0</v>
      </c>
      <c r="BI5227">
        <v>0</v>
      </c>
      <c r="BJ5227" s="2">
        <v>45944</v>
      </c>
      <c r="BK5227">
        <v>0</v>
      </c>
      <c r="BL5227" s="3" t="str">
        <f>VLOOKUP(O5227,DropDownList!$H$1:$I$7,2,FALSE)</f>
        <v>2025/26</v>
      </c>
      <c r="BM5227" s="3" t="str">
        <f t="shared" si="82"/>
        <v>PCOA</v>
      </c>
    </row>
    <row r="5228" spans="1:65" x14ac:dyDescent="0.2">
      <c r="A5228">
        <v>2025</v>
      </c>
      <c r="B5228">
        <v>10</v>
      </c>
      <c r="C5228" t="s">
        <v>231</v>
      </c>
      <c r="D5228" t="s">
        <v>248</v>
      </c>
      <c r="E5228" t="s">
        <v>50</v>
      </c>
      <c r="F5228">
        <v>9358</v>
      </c>
      <c r="G5228" t="s">
        <v>141</v>
      </c>
      <c r="H5228" t="s">
        <v>237</v>
      </c>
      <c r="I5228" t="s">
        <v>237</v>
      </c>
      <c r="J5228" s="1">
        <v>45931</v>
      </c>
      <c r="K5228" t="s">
        <v>253</v>
      </c>
      <c r="L5228">
        <v>3</v>
      </c>
      <c r="M5228" t="s">
        <v>429</v>
      </c>
      <c r="N5228" t="s">
        <v>145</v>
      </c>
      <c r="O5228" t="s">
        <v>149</v>
      </c>
      <c r="P5228" t="s">
        <v>154</v>
      </c>
      <c r="Q5228">
        <v>7538</v>
      </c>
      <c r="R5228">
        <v>100</v>
      </c>
      <c r="S5228">
        <v>20944</v>
      </c>
      <c r="T5228">
        <v>0</v>
      </c>
      <c r="U5228">
        <v>36</v>
      </c>
      <c r="V5228">
        <v>31</v>
      </c>
      <c r="W5228">
        <v>5295</v>
      </c>
      <c r="X5228">
        <v>6768</v>
      </c>
      <c r="Y5228">
        <v>0</v>
      </c>
      <c r="Z5228">
        <v>0</v>
      </c>
      <c r="AA5228">
        <v>13406</v>
      </c>
      <c r="AB5228">
        <v>375</v>
      </c>
      <c r="AC5228">
        <v>12091</v>
      </c>
      <c r="AD5228">
        <v>22</v>
      </c>
      <c r="AE5228">
        <v>9</v>
      </c>
      <c r="AF5228">
        <v>64</v>
      </c>
      <c r="AG5228">
        <v>11</v>
      </c>
      <c r="AH5228">
        <v>0</v>
      </c>
      <c r="AI5228">
        <v>25</v>
      </c>
      <c r="AJ5228">
        <v>0</v>
      </c>
      <c r="AK5228">
        <v>0</v>
      </c>
      <c r="AL5228">
        <v>0</v>
      </c>
      <c r="AM5228">
        <v>0</v>
      </c>
      <c r="AN5228">
        <v>0</v>
      </c>
      <c r="AO5228">
        <v>44</v>
      </c>
      <c r="AP5228">
        <v>93</v>
      </c>
      <c r="AQ5228">
        <v>44</v>
      </c>
      <c r="AR5228">
        <v>0</v>
      </c>
      <c r="AS5228">
        <v>8</v>
      </c>
      <c r="AT5228">
        <v>5</v>
      </c>
      <c r="AU5228">
        <v>0</v>
      </c>
      <c r="AV5228">
        <v>0</v>
      </c>
      <c r="AW5228">
        <v>0</v>
      </c>
      <c r="AX5228">
        <v>0</v>
      </c>
      <c r="AY5228">
        <v>3</v>
      </c>
      <c r="AZ5228">
        <v>20</v>
      </c>
      <c r="BA5228">
        <v>9</v>
      </c>
      <c r="BB5228">
        <v>2</v>
      </c>
      <c r="BC5228">
        <v>1</v>
      </c>
      <c r="BD5228">
        <v>0</v>
      </c>
      <c r="BE5228">
        <v>1</v>
      </c>
      <c r="BF5228">
        <v>98</v>
      </c>
      <c r="BG5228">
        <v>5478</v>
      </c>
      <c r="BH5228">
        <v>0</v>
      </c>
      <c r="BI5228">
        <v>36</v>
      </c>
      <c r="BJ5228" s="2">
        <v>45944</v>
      </c>
      <c r="BK5228">
        <v>0</v>
      </c>
      <c r="BL5228" s="3" t="str">
        <f>VLOOKUP(O5228,DropDownList!$H$1:$I$7,2,FALSE)</f>
        <v>2025/26</v>
      </c>
      <c r="BM5228" s="3" t="str">
        <f t="shared" si="82"/>
        <v>JP COURT</v>
      </c>
    </row>
    <row r="5229" spans="1:65" x14ac:dyDescent="0.2">
      <c r="A5229">
        <v>2025</v>
      </c>
      <c r="B5229">
        <v>10</v>
      </c>
      <c r="C5229" t="s">
        <v>231</v>
      </c>
      <c r="D5229" t="s">
        <v>248</v>
      </c>
      <c r="E5229" t="s">
        <v>50</v>
      </c>
      <c r="F5229">
        <v>9358</v>
      </c>
      <c r="G5229" t="s">
        <v>141</v>
      </c>
      <c r="H5229" t="s">
        <v>237</v>
      </c>
      <c r="I5229" t="s">
        <v>237</v>
      </c>
      <c r="J5229" s="1">
        <v>45931</v>
      </c>
      <c r="K5229" t="s">
        <v>253</v>
      </c>
      <c r="L5229">
        <v>3</v>
      </c>
      <c r="M5229" t="s">
        <v>429</v>
      </c>
      <c r="N5229" t="s">
        <v>145</v>
      </c>
      <c r="O5229" t="s">
        <v>156</v>
      </c>
      <c r="P5229" t="s">
        <v>152</v>
      </c>
      <c r="Q5229">
        <v>0</v>
      </c>
      <c r="R5229">
        <v>41</v>
      </c>
      <c r="S5229">
        <v>1640</v>
      </c>
      <c r="T5229">
        <v>560</v>
      </c>
      <c r="U5229">
        <v>0</v>
      </c>
      <c r="V5229">
        <v>0</v>
      </c>
      <c r="W5229">
        <v>0</v>
      </c>
      <c r="X5229">
        <v>0</v>
      </c>
      <c r="Y5229">
        <v>0</v>
      </c>
      <c r="Z5229">
        <v>0</v>
      </c>
      <c r="AA5229">
        <v>1080</v>
      </c>
      <c r="AB5229">
        <v>0</v>
      </c>
      <c r="AC5229">
        <v>1080</v>
      </c>
      <c r="AD5229">
        <v>0</v>
      </c>
      <c r="AE5229">
        <v>0</v>
      </c>
      <c r="AF5229">
        <v>27</v>
      </c>
      <c r="AG5229">
        <v>0</v>
      </c>
      <c r="AH5229">
        <v>14</v>
      </c>
      <c r="AI5229">
        <v>0</v>
      </c>
      <c r="AJ5229">
        <v>0</v>
      </c>
      <c r="AK5229">
        <v>0</v>
      </c>
      <c r="AL5229">
        <v>0</v>
      </c>
      <c r="AM5229">
        <v>0</v>
      </c>
      <c r="AN5229">
        <v>0</v>
      </c>
      <c r="AO5229">
        <v>0</v>
      </c>
      <c r="AP5229">
        <v>0</v>
      </c>
      <c r="AQ5229">
        <v>0</v>
      </c>
      <c r="AR5229">
        <v>0</v>
      </c>
      <c r="AS5229">
        <v>0</v>
      </c>
      <c r="AT5229">
        <v>0</v>
      </c>
      <c r="AU5229">
        <v>0</v>
      </c>
      <c r="AV5229">
        <v>0</v>
      </c>
      <c r="AW5229">
        <v>0</v>
      </c>
      <c r="AX5229">
        <v>0</v>
      </c>
      <c r="AY5229">
        <v>0</v>
      </c>
      <c r="AZ5229">
        <v>0</v>
      </c>
      <c r="BA5229">
        <v>0</v>
      </c>
      <c r="BB5229">
        <v>0</v>
      </c>
      <c r="BC5229">
        <v>0</v>
      </c>
      <c r="BD5229">
        <v>0</v>
      </c>
      <c r="BE5229">
        <v>0</v>
      </c>
      <c r="BF5229">
        <v>0</v>
      </c>
      <c r="BG5229">
        <v>0</v>
      </c>
      <c r="BH5229">
        <v>0</v>
      </c>
      <c r="BI5229">
        <v>0</v>
      </c>
      <c r="BJ5229" s="2">
        <v>45944</v>
      </c>
      <c r="BK5229">
        <v>0</v>
      </c>
      <c r="BL5229" s="3" t="str">
        <f>VLOOKUP(O5229,DropDownList!$H$1:$I$7,2,FALSE)</f>
        <v>2023/24</v>
      </c>
      <c r="BM5229" s="3" t="str">
        <f t="shared" si="82"/>
        <v>PCOA</v>
      </c>
    </row>
    <row r="5230" spans="1:65" x14ac:dyDescent="0.2">
      <c r="A5230">
        <v>2025</v>
      </c>
      <c r="B5230">
        <v>10</v>
      </c>
      <c r="C5230" t="s">
        <v>231</v>
      </c>
      <c r="D5230" t="s">
        <v>248</v>
      </c>
      <c r="E5230" t="s">
        <v>50</v>
      </c>
      <c r="F5230">
        <v>9358</v>
      </c>
      <c r="G5230" t="s">
        <v>141</v>
      </c>
      <c r="H5230" t="s">
        <v>237</v>
      </c>
      <c r="I5230" t="s">
        <v>237</v>
      </c>
      <c r="J5230" s="1">
        <v>45931</v>
      </c>
      <c r="K5230" t="s">
        <v>253</v>
      </c>
      <c r="L5230">
        <v>3</v>
      </c>
      <c r="M5230" t="s">
        <v>429</v>
      </c>
      <c r="N5230" t="s">
        <v>145</v>
      </c>
      <c r="O5230" t="s">
        <v>156</v>
      </c>
      <c r="P5230" t="s">
        <v>148</v>
      </c>
      <c r="Q5230">
        <v>360</v>
      </c>
      <c r="R5230">
        <v>14</v>
      </c>
      <c r="S5230">
        <v>840</v>
      </c>
      <c r="T5230">
        <v>0</v>
      </c>
      <c r="U5230">
        <v>6</v>
      </c>
      <c r="V5230">
        <v>5</v>
      </c>
      <c r="W5230">
        <v>300</v>
      </c>
      <c r="X5230">
        <v>300</v>
      </c>
      <c r="Y5230">
        <v>0</v>
      </c>
      <c r="Z5230">
        <v>0</v>
      </c>
      <c r="AA5230">
        <v>480</v>
      </c>
      <c r="AB5230">
        <v>0</v>
      </c>
      <c r="AC5230">
        <v>480</v>
      </c>
      <c r="AD5230">
        <v>5</v>
      </c>
      <c r="AE5230">
        <v>0</v>
      </c>
      <c r="AF5230">
        <v>8</v>
      </c>
      <c r="AG5230">
        <v>0</v>
      </c>
      <c r="AH5230">
        <v>0</v>
      </c>
      <c r="AI5230">
        <v>6</v>
      </c>
      <c r="AJ5230">
        <v>0</v>
      </c>
      <c r="AK5230">
        <v>0</v>
      </c>
      <c r="AL5230">
        <v>0</v>
      </c>
      <c r="AM5230">
        <v>0</v>
      </c>
      <c r="AN5230">
        <v>0</v>
      </c>
      <c r="AO5230">
        <v>12</v>
      </c>
      <c r="AP5230">
        <v>67</v>
      </c>
      <c r="AQ5230">
        <v>13</v>
      </c>
      <c r="AR5230">
        <v>2</v>
      </c>
      <c r="AS5230">
        <v>5</v>
      </c>
      <c r="AT5230">
        <v>10</v>
      </c>
      <c r="AU5230">
        <v>0</v>
      </c>
      <c r="AV5230">
        <v>0</v>
      </c>
      <c r="AW5230">
        <v>0</v>
      </c>
      <c r="AX5230">
        <v>0</v>
      </c>
      <c r="AY5230">
        <v>6</v>
      </c>
      <c r="AZ5230">
        <v>16</v>
      </c>
      <c r="BA5230">
        <v>12</v>
      </c>
      <c r="BB5230">
        <v>0</v>
      </c>
      <c r="BC5230">
        <v>0</v>
      </c>
      <c r="BD5230">
        <v>0</v>
      </c>
      <c r="BE5230">
        <v>0</v>
      </c>
      <c r="BF5230">
        <v>12</v>
      </c>
      <c r="BG5230">
        <v>360</v>
      </c>
      <c r="BH5230">
        <v>0</v>
      </c>
      <c r="BI5230">
        <v>6</v>
      </c>
      <c r="BJ5230" s="2">
        <v>45944</v>
      </c>
      <c r="BK5230">
        <v>0</v>
      </c>
      <c r="BL5230" s="3" t="str">
        <f>VLOOKUP(O5230,DropDownList!$H$1:$I$7,2,FALSE)</f>
        <v>2023/24</v>
      </c>
      <c r="BM5230" s="3" t="str">
        <f t="shared" si="82"/>
        <v>PRAS</v>
      </c>
    </row>
    <row r="5231" spans="1:65" x14ac:dyDescent="0.2">
      <c r="A5231">
        <v>2025</v>
      </c>
      <c r="B5231">
        <v>10</v>
      </c>
      <c r="C5231" t="s">
        <v>231</v>
      </c>
      <c r="D5231" t="s">
        <v>248</v>
      </c>
      <c r="E5231" t="s">
        <v>50</v>
      </c>
      <c r="F5231">
        <v>9358</v>
      </c>
      <c r="G5231" t="s">
        <v>141</v>
      </c>
      <c r="H5231" t="s">
        <v>237</v>
      </c>
      <c r="I5231" t="s">
        <v>237</v>
      </c>
      <c r="J5231" s="1">
        <v>45931</v>
      </c>
      <c r="K5231" t="s">
        <v>253</v>
      </c>
      <c r="L5231">
        <v>3</v>
      </c>
      <c r="M5231" t="s">
        <v>429</v>
      </c>
      <c r="N5231" t="s">
        <v>145</v>
      </c>
      <c r="O5231" t="s">
        <v>156</v>
      </c>
      <c r="P5231" t="s">
        <v>154</v>
      </c>
      <c r="Q5231">
        <v>20138.05</v>
      </c>
      <c r="R5231">
        <v>423</v>
      </c>
      <c r="S5231">
        <v>124601.92</v>
      </c>
      <c r="T5231">
        <v>2350</v>
      </c>
      <c r="U5231">
        <v>94</v>
      </c>
      <c r="V5231">
        <v>37</v>
      </c>
      <c r="W5231">
        <v>9343.5300000000007</v>
      </c>
      <c r="X5231">
        <v>9478.5300000000007</v>
      </c>
      <c r="Y5231">
        <v>0</v>
      </c>
      <c r="Z5231">
        <v>0</v>
      </c>
      <c r="AA5231">
        <v>102113.87</v>
      </c>
      <c r="AB5231">
        <v>4178.28</v>
      </c>
      <c r="AC5231">
        <v>91780.01</v>
      </c>
      <c r="AD5231">
        <v>20</v>
      </c>
      <c r="AE5231">
        <v>17</v>
      </c>
      <c r="AF5231">
        <v>322</v>
      </c>
      <c r="AG5231">
        <v>60</v>
      </c>
      <c r="AH5231">
        <v>7</v>
      </c>
      <c r="AI5231">
        <v>34</v>
      </c>
      <c r="AJ5231">
        <v>0</v>
      </c>
      <c r="AK5231">
        <v>0</v>
      </c>
      <c r="AL5231">
        <v>0</v>
      </c>
      <c r="AM5231">
        <v>0</v>
      </c>
      <c r="AN5231">
        <v>0</v>
      </c>
      <c r="AO5231">
        <v>206</v>
      </c>
      <c r="AP5231">
        <v>874</v>
      </c>
      <c r="AQ5231">
        <v>212</v>
      </c>
      <c r="AR5231">
        <v>0</v>
      </c>
      <c r="AS5231">
        <v>117</v>
      </c>
      <c r="AT5231">
        <v>42</v>
      </c>
      <c r="AU5231">
        <v>10</v>
      </c>
      <c r="AV5231">
        <v>4</v>
      </c>
      <c r="AW5231">
        <v>0</v>
      </c>
      <c r="AX5231">
        <v>0</v>
      </c>
      <c r="AY5231">
        <v>121</v>
      </c>
      <c r="AZ5231">
        <v>187</v>
      </c>
      <c r="BA5231">
        <v>89</v>
      </c>
      <c r="BB5231">
        <v>28</v>
      </c>
      <c r="BC5231">
        <v>12</v>
      </c>
      <c r="BD5231">
        <v>9</v>
      </c>
      <c r="BE5231">
        <v>1</v>
      </c>
      <c r="BF5231">
        <v>419</v>
      </c>
      <c r="BG5231">
        <v>11062</v>
      </c>
      <c r="BH5231">
        <v>0</v>
      </c>
      <c r="BI5231">
        <v>94</v>
      </c>
      <c r="BJ5231" s="2">
        <v>45944</v>
      </c>
      <c r="BK5231">
        <v>0</v>
      </c>
      <c r="BL5231" s="3" t="str">
        <f>VLOOKUP(O5231,DropDownList!$H$1:$I$7,2,FALSE)</f>
        <v>2023/24</v>
      </c>
      <c r="BM5231" s="3" t="str">
        <f t="shared" si="82"/>
        <v>JP COURT</v>
      </c>
    </row>
    <row r="5232" spans="1:65" x14ac:dyDescent="0.2">
      <c r="A5232">
        <v>2025</v>
      </c>
      <c r="B5232">
        <v>10</v>
      </c>
      <c r="C5232" t="s">
        <v>231</v>
      </c>
      <c r="D5232" t="s">
        <v>248</v>
      </c>
      <c r="E5232" t="s">
        <v>50</v>
      </c>
      <c r="F5232">
        <v>9358</v>
      </c>
      <c r="G5232" t="s">
        <v>141</v>
      </c>
      <c r="H5232" t="s">
        <v>237</v>
      </c>
      <c r="I5232" t="s">
        <v>237</v>
      </c>
      <c r="J5232" s="1">
        <v>45931</v>
      </c>
      <c r="K5232" t="s">
        <v>253</v>
      </c>
      <c r="L5232">
        <v>3</v>
      </c>
      <c r="M5232" t="s">
        <v>429</v>
      </c>
      <c r="N5232" t="s">
        <v>145</v>
      </c>
      <c r="O5232" t="s">
        <v>155</v>
      </c>
      <c r="P5232" t="s">
        <v>146</v>
      </c>
      <c r="Q5232">
        <v>690</v>
      </c>
      <c r="R5232">
        <v>647</v>
      </c>
      <c r="S5232">
        <v>9600</v>
      </c>
      <c r="T5232">
        <v>111.56</v>
      </c>
      <c r="U5232">
        <v>103</v>
      </c>
      <c r="V5232">
        <v>31</v>
      </c>
      <c r="W5232">
        <v>460</v>
      </c>
      <c r="X5232">
        <v>460</v>
      </c>
      <c r="Y5232">
        <v>0</v>
      </c>
      <c r="Z5232">
        <v>0</v>
      </c>
      <c r="AA5232">
        <v>8798.44</v>
      </c>
      <c r="AB5232">
        <v>0</v>
      </c>
      <c r="AC5232">
        <v>0</v>
      </c>
      <c r="AD5232">
        <v>31</v>
      </c>
      <c r="AE5232">
        <v>0</v>
      </c>
      <c r="AF5232">
        <v>592</v>
      </c>
      <c r="AG5232">
        <v>0</v>
      </c>
      <c r="AH5232">
        <v>7</v>
      </c>
      <c r="AI5232">
        <v>47</v>
      </c>
      <c r="AJ5232">
        <v>0</v>
      </c>
      <c r="AK5232">
        <v>0</v>
      </c>
      <c r="AL5232">
        <v>0</v>
      </c>
      <c r="AM5232">
        <v>0</v>
      </c>
      <c r="AN5232">
        <v>0</v>
      </c>
      <c r="AO5232">
        <v>368</v>
      </c>
      <c r="AP5232">
        <v>1814</v>
      </c>
      <c r="AQ5232">
        <v>401</v>
      </c>
      <c r="AR5232">
        <v>0</v>
      </c>
      <c r="AS5232">
        <v>176</v>
      </c>
      <c r="AT5232">
        <v>94</v>
      </c>
      <c r="AU5232">
        <v>34</v>
      </c>
      <c r="AV5232">
        <v>20</v>
      </c>
      <c r="AW5232">
        <v>1</v>
      </c>
      <c r="AX5232">
        <v>0</v>
      </c>
      <c r="AY5232">
        <v>241</v>
      </c>
      <c r="AZ5232">
        <v>395</v>
      </c>
      <c r="BA5232">
        <v>228</v>
      </c>
      <c r="BB5232">
        <v>71</v>
      </c>
      <c r="BC5232">
        <v>29</v>
      </c>
      <c r="BD5232">
        <v>16</v>
      </c>
      <c r="BE5232">
        <v>1</v>
      </c>
      <c r="BF5232">
        <v>637</v>
      </c>
      <c r="BG5232">
        <v>690</v>
      </c>
      <c r="BH5232">
        <v>1</v>
      </c>
      <c r="BI5232">
        <v>102</v>
      </c>
      <c r="BJ5232" s="2">
        <v>45944</v>
      </c>
      <c r="BK5232">
        <v>0</v>
      </c>
      <c r="BL5232" s="3" t="str">
        <f>VLOOKUP(O5232,DropDownList!$H$1:$I$7,2,FALSE)</f>
        <v>2022/23</v>
      </c>
      <c r="BM5232" s="3" t="str">
        <f t="shared" si="82"/>
        <v>VSUR</v>
      </c>
    </row>
    <row r="5233" spans="1:65" x14ac:dyDescent="0.2">
      <c r="A5233">
        <v>2025</v>
      </c>
      <c r="B5233">
        <v>10</v>
      </c>
      <c r="C5233" t="s">
        <v>231</v>
      </c>
      <c r="D5233" t="s">
        <v>248</v>
      </c>
      <c r="E5233" t="s">
        <v>50</v>
      </c>
      <c r="F5233">
        <v>9358</v>
      </c>
      <c r="G5233" t="s">
        <v>141</v>
      </c>
      <c r="H5233" t="s">
        <v>237</v>
      </c>
      <c r="I5233" t="s">
        <v>237</v>
      </c>
      <c r="J5233" s="1">
        <v>45931</v>
      </c>
      <c r="K5233" t="s">
        <v>253</v>
      </c>
      <c r="L5233">
        <v>3</v>
      </c>
      <c r="M5233" t="s">
        <v>429</v>
      </c>
      <c r="N5233" t="s">
        <v>145</v>
      </c>
      <c r="O5233" t="s">
        <v>156</v>
      </c>
      <c r="P5233" t="s">
        <v>150</v>
      </c>
      <c r="Q5233">
        <v>14527.21</v>
      </c>
      <c r="R5233">
        <v>347</v>
      </c>
      <c r="S5233">
        <v>58923.72</v>
      </c>
      <c r="T5233">
        <v>8342.16</v>
      </c>
      <c r="U5233">
        <v>99</v>
      </c>
      <c r="V5233">
        <v>61</v>
      </c>
      <c r="W5233">
        <v>9810.7199999999993</v>
      </c>
      <c r="X5233">
        <v>9843.66</v>
      </c>
      <c r="Y5233">
        <v>303</v>
      </c>
      <c r="Z5233">
        <v>50581.56</v>
      </c>
      <c r="AA5233">
        <v>36054.35</v>
      </c>
      <c r="AB5233">
        <v>10983.76</v>
      </c>
      <c r="AC5233">
        <v>25070.59</v>
      </c>
      <c r="AD5233">
        <v>51</v>
      </c>
      <c r="AE5233">
        <v>10</v>
      </c>
      <c r="AF5233">
        <v>201</v>
      </c>
      <c r="AG5233">
        <v>36</v>
      </c>
      <c r="AH5233">
        <v>44</v>
      </c>
      <c r="AI5233">
        <v>63</v>
      </c>
      <c r="AJ5233">
        <v>66</v>
      </c>
      <c r="AK5233">
        <v>35</v>
      </c>
      <c r="AL5233">
        <v>10</v>
      </c>
      <c r="AM5233">
        <v>15</v>
      </c>
      <c r="AN5233">
        <v>1</v>
      </c>
      <c r="AO5233">
        <v>223</v>
      </c>
      <c r="AP5233">
        <v>1079</v>
      </c>
      <c r="AQ5233">
        <v>259</v>
      </c>
      <c r="AR5233">
        <v>35</v>
      </c>
      <c r="AS5233">
        <v>107</v>
      </c>
      <c r="AT5233">
        <v>89</v>
      </c>
      <c r="AU5233">
        <v>9</v>
      </c>
      <c r="AV5233">
        <v>5</v>
      </c>
      <c r="AW5233">
        <v>0</v>
      </c>
      <c r="AX5233">
        <v>0</v>
      </c>
      <c r="AY5233">
        <v>116</v>
      </c>
      <c r="AZ5233">
        <v>249</v>
      </c>
      <c r="BA5233">
        <v>142</v>
      </c>
      <c r="BB5233">
        <v>16</v>
      </c>
      <c r="BC5233">
        <v>4</v>
      </c>
      <c r="BD5233">
        <v>2</v>
      </c>
      <c r="BE5233">
        <v>0</v>
      </c>
      <c r="BF5233">
        <v>216</v>
      </c>
      <c r="BG5233">
        <v>10172.68</v>
      </c>
      <c r="BH5233">
        <v>3</v>
      </c>
      <c r="BI5233">
        <v>99</v>
      </c>
      <c r="BJ5233" s="2">
        <v>45944</v>
      </c>
      <c r="BK5233">
        <v>0</v>
      </c>
      <c r="BL5233" s="3" t="str">
        <f>VLOOKUP(O5233,DropDownList!$H$1:$I$7,2,FALSE)</f>
        <v>2023/24</v>
      </c>
      <c r="BM5233" s="3" t="str">
        <f t="shared" si="82"/>
        <v>FISCAL FINES</v>
      </c>
    </row>
    <row r="5234" spans="1:65" x14ac:dyDescent="0.2">
      <c r="A5234">
        <v>2025</v>
      </c>
      <c r="B5234">
        <v>10</v>
      </c>
      <c r="C5234" t="s">
        <v>231</v>
      </c>
      <c r="D5234" t="s">
        <v>248</v>
      </c>
      <c r="E5234" t="s">
        <v>50</v>
      </c>
      <c r="F5234">
        <v>9358</v>
      </c>
      <c r="G5234" t="s">
        <v>141</v>
      </c>
      <c r="H5234" t="s">
        <v>237</v>
      </c>
      <c r="I5234" t="s">
        <v>237</v>
      </c>
      <c r="J5234" s="1">
        <v>45931</v>
      </c>
      <c r="K5234" t="s">
        <v>253</v>
      </c>
      <c r="L5234">
        <v>3</v>
      </c>
      <c r="M5234" t="s">
        <v>429</v>
      </c>
      <c r="N5234" t="s">
        <v>145</v>
      </c>
      <c r="O5234" t="s">
        <v>147</v>
      </c>
      <c r="P5234" t="s">
        <v>146</v>
      </c>
      <c r="Q5234">
        <v>1275.33</v>
      </c>
      <c r="R5234">
        <v>561</v>
      </c>
      <c r="S5234">
        <v>7550</v>
      </c>
      <c r="T5234">
        <v>30</v>
      </c>
      <c r="U5234">
        <v>177</v>
      </c>
      <c r="V5234">
        <v>67</v>
      </c>
      <c r="W5234">
        <v>865</v>
      </c>
      <c r="X5234">
        <v>865</v>
      </c>
      <c r="Y5234">
        <v>0</v>
      </c>
      <c r="Z5234">
        <v>0</v>
      </c>
      <c r="AA5234">
        <v>6244.67</v>
      </c>
      <c r="AB5234">
        <v>0</v>
      </c>
      <c r="AC5234">
        <v>0</v>
      </c>
      <c r="AD5234">
        <v>66</v>
      </c>
      <c r="AE5234">
        <v>1</v>
      </c>
      <c r="AF5234">
        <v>463</v>
      </c>
      <c r="AG5234">
        <v>2</v>
      </c>
      <c r="AH5234">
        <v>2</v>
      </c>
      <c r="AI5234">
        <v>94</v>
      </c>
      <c r="AJ5234">
        <v>0</v>
      </c>
      <c r="AK5234">
        <v>0</v>
      </c>
      <c r="AL5234">
        <v>0</v>
      </c>
      <c r="AM5234">
        <v>0</v>
      </c>
      <c r="AN5234">
        <v>0</v>
      </c>
      <c r="AO5234">
        <v>295</v>
      </c>
      <c r="AP5234">
        <v>1065</v>
      </c>
      <c r="AQ5234">
        <v>316</v>
      </c>
      <c r="AR5234">
        <v>0</v>
      </c>
      <c r="AS5234">
        <v>129</v>
      </c>
      <c r="AT5234">
        <v>65</v>
      </c>
      <c r="AU5234">
        <v>2</v>
      </c>
      <c r="AV5234">
        <v>0</v>
      </c>
      <c r="AW5234">
        <v>0</v>
      </c>
      <c r="AX5234">
        <v>0</v>
      </c>
      <c r="AY5234">
        <v>110</v>
      </c>
      <c r="AZ5234">
        <v>226</v>
      </c>
      <c r="BA5234">
        <v>113</v>
      </c>
      <c r="BB5234">
        <v>43</v>
      </c>
      <c r="BC5234">
        <v>9</v>
      </c>
      <c r="BD5234">
        <v>0</v>
      </c>
      <c r="BE5234">
        <v>0</v>
      </c>
      <c r="BF5234">
        <v>559</v>
      </c>
      <c r="BG5234">
        <v>1270</v>
      </c>
      <c r="BH5234">
        <v>0</v>
      </c>
      <c r="BI5234">
        <v>177</v>
      </c>
      <c r="BJ5234" s="2">
        <v>45944</v>
      </c>
      <c r="BK5234">
        <v>0</v>
      </c>
      <c r="BL5234" s="3" t="str">
        <f>VLOOKUP(O5234,DropDownList!$H$1:$I$7,2,FALSE)</f>
        <v>2024/25</v>
      </c>
      <c r="BM5234" s="3" t="str">
        <f t="shared" si="82"/>
        <v>VSUR</v>
      </c>
    </row>
    <row r="5235" spans="1:65" x14ac:dyDescent="0.2">
      <c r="A5235">
        <v>2025</v>
      </c>
      <c r="B5235">
        <v>10</v>
      </c>
      <c r="C5235" t="s">
        <v>231</v>
      </c>
      <c r="D5235" t="s">
        <v>248</v>
      </c>
      <c r="E5235" t="s">
        <v>50</v>
      </c>
      <c r="F5235">
        <v>9358</v>
      </c>
      <c r="G5235" t="s">
        <v>141</v>
      </c>
      <c r="H5235" t="s">
        <v>237</v>
      </c>
      <c r="I5235" t="s">
        <v>237</v>
      </c>
      <c r="J5235" s="1">
        <v>45931</v>
      </c>
      <c r="K5235" t="s">
        <v>253</v>
      </c>
      <c r="L5235">
        <v>3</v>
      </c>
      <c r="M5235" t="s">
        <v>429</v>
      </c>
      <c r="N5235" t="s">
        <v>145</v>
      </c>
      <c r="O5235" t="s">
        <v>155</v>
      </c>
      <c r="P5235" t="s">
        <v>148</v>
      </c>
      <c r="Q5235">
        <v>306.16000000000003</v>
      </c>
      <c r="R5235">
        <v>14</v>
      </c>
      <c r="S5235">
        <v>840</v>
      </c>
      <c r="T5235">
        <v>103.25</v>
      </c>
      <c r="U5235">
        <v>6</v>
      </c>
      <c r="V5235">
        <v>2</v>
      </c>
      <c r="W5235">
        <v>120</v>
      </c>
      <c r="X5235">
        <v>120</v>
      </c>
      <c r="Y5235">
        <v>0</v>
      </c>
      <c r="Z5235">
        <v>0</v>
      </c>
      <c r="AA5235">
        <v>430.59</v>
      </c>
      <c r="AB5235">
        <v>0</v>
      </c>
      <c r="AC5235">
        <v>430.59</v>
      </c>
      <c r="AD5235">
        <v>2</v>
      </c>
      <c r="AE5235">
        <v>0</v>
      </c>
      <c r="AF5235">
        <v>6</v>
      </c>
      <c r="AG5235">
        <v>2</v>
      </c>
      <c r="AH5235">
        <v>1</v>
      </c>
      <c r="AI5235">
        <v>4</v>
      </c>
      <c r="AJ5235">
        <v>0</v>
      </c>
      <c r="AK5235">
        <v>0</v>
      </c>
      <c r="AL5235">
        <v>0</v>
      </c>
      <c r="AM5235">
        <v>0</v>
      </c>
      <c r="AN5235">
        <v>0</v>
      </c>
      <c r="AO5235">
        <v>12</v>
      </c>
      <c r="AP5235">
        <v>90</v>
      </c>
      <c r="AQ5235">
        <v>17</v>
      </c>
      <c r="AR5235">
        <v>1</v>
      </c>
      <c r="AS5235">
        <v>5</v>
      </c>
      <c r="AT5235">
        <v>6</v>
      </c>
      <c r="AU5235">
        <v>0</v>
      </c>
      <c r="AV5235">
        <v>0</v>
      </c>
      <c r="AW5235">
        <v>0</v>
      </c>
      <c r="AX5235">
        <v>0</v>
      </c>
      <c r="AY5235">
        <v>18</v>
      </c>
      <c r="AZ5235">
        <v>26</v>
      </c>
      <c r="BA5235">
        <v>14</v>
      </c>
      <c r="BB5235">
        <v>1</v>
      </c>
      <c r="BC5235">
        <v>0</v>
      </c>
      <c r="BD5235">
        <v>0</v>
      </c>
      <c r="BE5235">
        <v>0</v>
      </c>
      <c r="BF5235">
        <v>11</v>
      </c>
      <c r="BG5235">
        <v>240</v>
      </c>
      <c r="BH5235">
        <v>1</v>
      </c>
      <c r="BI5235">
        <v>6</v>
      </c>
      <c r="BJ5235" s="2">
        <v>45944</v>
      </c>
      <c r="BK5235">
        <v>0</v>
      </c>
      <c r="BL5235" s="3" t="str">
        <f>VLOOKUP(O5235,DropDownList!$H$1:$I$7,2,FALSE)</f>
        <v>2022/23</v>
      </c>
      <c r="BM5235" s="3" t="str">
        <f t="shared" si="82"/>
        <v>PRAS</v>
      </c>
    </row>
    <row r="5236" spans="1:65" x14ac:dyDescent="0.2">
      <c r="A5236">
        <v>2025</v>
      </c>
      <c r="B5236">
        <v>10</v>
      </c>
      <c r="C5236" t="s">
        <v>231</v>
      </c>
      <c r="D5236" t="s">
        <v>248</v>
      </c>
      <c r="E5236" t="s">
        <v>50</v>
      </c>
      <c r="F5236">
        <v>9358</v>
      </c>
      <c r="G5236" t="s">
        <v>141</v>
      </c>
      <c r="H5236" t="s">
        <v>237</v>
      </c>
      <c r="I5236" t="s">
        <v>237</v>
      </c>
      <c r="J5236" s="1">
        <v>45931</v>
      </c>
      <c r="K5236" t="s">
        <v>253</v>
      </c>
      <c r="L5236">
        <v>3</v>
      </c>
      <c r="M5236" t="s">
        <v>429</v>
      </c>
      <c r="N5236" t="s">
        <v>145</v>
      </c>
      <c r="O5236" t="s">
        <v>147</v>
      </c>
      <c r="P5236" t="s">
        <v>153</v>
      </c>
      <c r="Q5236">
        <v>75</v>
      </c>
      <c r="R5236">
        <v>3</v>
      </c>
      <c r="S5236">
        <v>195</v>
      </c>
      <c r="T5236">
        <v>120</v>
      </c>
      <c r="U5236">
        <v>1</v>
      </c>
      <c r="V5236">
        <v>1</v>
      </c>
      <c r="W5236">
        <v>75</v>
      </c>
      <c r="X5236">
        <v>75</v>
      </c>
      <c r="Y5236">
        <v>0</v>
      </c>
      <c r="Z5236">
        <v>0</v>
      </c>
      <c r="AA5236">
        <v>0</v>
      </c>
      <c r="AB5236">
        <v>0</v>
      </c>
      <c r="AC5236">
        <v>0</v>
      </c>
      <c r="AD5236">
        <v>1</v>
      </c>
      <c r="AE5236">
        <v>0</v>
      </c>
      <c r="AF5236">
        <v>0</v>
      </c>
      <c r="AG5236">
        <v>0</v>
      </c>
      <c r="AH5236">
        <v>2</v>
      </c>
      <c r="AI5236">
        <v>1</v>
      </c>
      <c r="AJ5236">
        <v>0</v>
      </c>
      <c r="AK5236">
        <v>0</v>
      </c>
      <c r="AL5236">
        <v>0</v>
      </c>
      <c r="AM5236">
        <v>0</v>
      </c>
      <c r="AN5236">
        <v>0</v>
      </c>
      <c r="AO5236">
        <v>2</v>
      </c>
      <c r="AP5236">
        <v>6</v>
      </c>
      <c r="AQ5236">
        <v>2</v>
      </c>
      <c r="AR5236">
        <v>0</v>
      </c>
      <c r="AS5236">
        <v>1</v>
      </c>
      <c r="AT5236">
        <v>1</v>
      </c>
      <c r="AU5236">
        <v>0</v>
      </c>
      <c r="AV5236">
        <v>0</v>
      </c>
      <c r="AW5236">
        <v>0</v>
      </c>
      <c r="AX5236">
        <v>0</v>
      </c>
      <c r="AY5236">
        <v>0</v>
      </c>
      <c r="AZ5236">
        <v>1</v>
      </c>
      <c r="BA5236">
        <v>1</v>
      </c>
      <c r="BB5236">
        <v>0</v>
      </c>
      <c r="BC5236">
        <v>0</v>
      </c>
      <c r="BD5236">
        <v>0</v>
      </c>
      <c r="BE5236">
        <v>0</v>
      </c>
      <c r="BF5236">
        <v>2</v>
      </c>
      <c r="BG5236">
        <v>75</v>
      </c>
      <c r="BH5236">
        <v>0</v>
      </c>
      <c r="BI5236">
        <v>1</v>
      </c>
      <c r="BJ5236" s="2">
        <v>45944</v>
      </c>
      <c r="BK5236">
        <v>0</v>
      </c>
      <c r="BL5236" s="3" t="str">
        <f>VLOOKUP(O5236,DropDownList!$H$1:$I$7,2,FALSE)</f>
        <v>2024/25</v>
      </c>
      <c r="BM5236" s="3" t="str">
        <f t="shared" si="82"/>
        <v>PREG</v>
      </c>
    </row>
    <row r="5237" spans="1:65" x14ac:dyDescent="0.2">
      <c r="A5237">
        <v>2025</v>
      </c>
      <c r="B5237">
        <v>10</v>
      </c>
      <c r="C5237" t="s">
        <v>231</v>
      </c>
      <c r="D5237" t="s">
        <v>248</v>
      </c>
      <c r="E5237" t="s">
        <v>50</v>
      </c>
      <c r="F5237">
        <v>9358</v>
      </c>
      <c r="G5237" t="s">
        <v>141</v>
      </c>
      <c r="H5237" t="s">
        <v>237</v>
      </c>
      <c r="I5237" t="s">
        <v>237</v>
      </c>
      <c r="J5237" s="1">
        <v>45931</v>
      </c>
      <c r="K5237" t="s">
        <v>253</v>
      </c>
      <c r="L5237">
        <v>3</v>
      </c>
      <c r="M5237" t="s">
        <v>429</v>
      </c>
      <c r="N5237" t="s">
        <v>145</v>
      </c>
      <c r="O5237" t="s">
        <v>155</v>
      </c>
      <c r="P5237" t="s">
        <v>152</v>
      </c>
      <c r="Q5237">
        <v>0</v>
      </c>
      <c r="R5237">
        <v>35</v>
      </c>
      <c r="S5237">
        <v>1400</v>
      </c>
      <c r="T5237">
        <v>640</v>
      </c>
      <c r="U5237">
        <v>0</v>
      </c>
      <c r="V5237">
        <v>0</v>
      </c>
      <c r="W5237">
        <v>0</v>
      </c>
      <c r="X5237">
        <v>0</v>
      </c>
      <c r="Y5237">
        <v>0</v>
      </c>
      <c r="Z5237">
        <v>0</v>
      </c>
      <c r="AA5237">
        <v>760</v>
      </c>
      <c r="AB5237">
        <v>0</v>
      </c>
      <c r="AC5237">
        <v>760</v>
      </c>
      <c r="AD5237">
        <v>0</v>
      </c>
      <c r="AE5237">
        <v>0</v>
      </c>
      <c r="AF5237">
        <v>19</v>
      </c>
      <c r="AG5237">
        <v>0</v>
      </c>
      <c r="AH5237">
        <v>16</v>
      </c>
      <c r="AI5237">
        <v>0</v>
      </c>
      <c r="AJ5237">
        <v>0</v>
      </c>
      <c r="AK5237">
        <v>0</v>
      </c>
      <c r="AL5237">
        <v>0</v>
      </c>
      <c r="AM5237">
        <v>3</v>
      </c>
      <c r="AN5237">
        <v>0</v>
      </c>
      <c r="AO5237">
        <v>0</v>
      </c>
      <c r="AP5237">
        <v>0</v>
      </c>
      <c r="AQ5237">
        <v>0</v>
      </c>
      <c r="AR5237">
        <v>0</v>
      </c>
      <c r="AS5237">
        <v>0</v>
      </c>
      <c r="AT5237">
        <v>0</v>
      </c>
      <c r="AU5237">
        <v>0</v>
      </c>
      <c r="AV5237">
        <v>0</v>
      </c>
      <c r="AW5237">
        <v>0</v>
      </c>
      <c r="AX5237">
        <v>0</v>
      </c>
      <c r="AY5237">
        <v>0</v>
      </c>
      <c r="AZ5237">
        <v>0</v>
      </c>
      <c r="BA5237">
        <v>0</v>
      </c>
      <c r="BB5237">
        <v>0</v>
      </c>
      <c r="BC5237">
        <v>0</v>
      </c>
      <c r="BD5237">
        <v>0</v>
      </c>
      <c r="BE5237">
        <v>0</v>
      </c>
      <c r="BF5237">
        <v>0</v>
      </c>
      <c r="BG5237">
        <v>0</v>
      </c>
      <c r="BH5237">
        <v>0</v>
      </c>
      <c r="BI5237">
        <v>0</v>
      </c>
      <c r="BJ5237" s="2">
        <v>45944</v>
      </c>
      <c r="BK5237">
        <v>0</v>
      </c>
      <c r="BL5237" s="3" t="str">
        <f>VLOOKUP(O5237,DropDownList!$H$1:$I$7,2,FALSE)</f>
        <v>2022/23</v>
      </c>
      <c r="BM5237" s="3" t="str">
        <f t="shared" si="82"/>
        <v>PCOA</v>
      </c>
    </row>
    <row r="5238" spans="1:65" x14ac:dyDescent="0.2">
      <c r="A5238">
        <v>2025</v>
      </c>
      <c r="B5238">
        <v>10</v>
      </c>
      <c r="C5238" t="s">
        <v>231</v>
      </c>
      <c r="D5238" t="s">
        <v>248</v>
      </c>
      <c r="E5238" t="s">
        <v>50</v>
      </c>
      <c r="F5238">
        <v>9358</v>
      </c>
      <c r="G5238" t="s">
        <v>141</v>
      </c>
      <c r="H5238" t="s">
        <v>237</v>
      </c>
      <c r="I5238" t="s">
        <v>237</v>
      </c>
      <c r="J5238" s="1">
        <v>45931</v>
      </c>
      <c r="K5238" t="s">
        <v>253</v>
      </c>
      <c r="L5238">
        <v>3</v>
      </c>
      <c r="M5238" t="s">
        <v>429</v>
      </c>
      <c r="N5238" t="s">
        <v>145</v>
      </c>
      <c r="O5238" t="s">
        <v>155</v>
      </c>
      <c r="P5238" t="s">
        <v>154</v>
      </c>
      <c r="Q5238">
        <v>20950.97</v>
      </c>
      <c r="R5238">
        <v>652</v>
      </c>
      <c r="S5238">
        <v>167677.21</v>
      </c>
      <c r="T5238">
        <v>3409.37</v>
      </c>
      <c r="U5238">
        <v>101</v>
      </c>
      <c r="V5238">
        <v>51</v>
      </c>
      <c r="W5238">
        <v>11340.44</v>
      </c>
      <c r="X5238">
        <v>11340.44</v>
      </c>
      <c r="Y5238">
        <v>0</v>
      </c>
      <c r="Z5238">
        <v>0</v>
      </c>
      <c r="AA5238">
        <v>143316.87</v>
      </c>
      <c r="AB5238">
        <v>1600.54</v>
      </c>
      <c r="AC5238">
        <v>132907.89000000001</v>
      </c>
      <c r="AD5238">
        <v>31</v>
      </c>
      <c r="AE5238">
        <v>20</v>
      </c>
      <c r="AF5238">
        <v>539</v>
      </c>
      <c r="AG5238">
        <v>55</v>
      </c>
      <c r="AH5238">
        <v>8</v>
      </c>
      <c r="AI5238">
        <v>46</v>
      </c>
      <c r="AJ5238">
        <v>0</v>
      </c>
      <c r="AK5238">
        <v>0</v>
      </c>
      <c r="AL5238">
        <v>0</v>
      </c>
      <c r="AM5238">
        <v>0</v>
      </c>
      <c r="AN5238">
        <v>0</v>
      </c>
      <c r="AO5238">
        <v>369</v>
      </c>
      <c r="AP5238">
        <v>1787</v>
      </c>
      <c r="AQ5238">
        <v>397</v>
      </c>
      <c r="AR5238">
        <v>0</v>
      </c>
      <c r="AS5238">
        <v>173</v>
      </c>
      <c r="AT5238">
        <v>90</v>
      </c>
      <c r="AU5238">
        <v>34</v>
      </c>
      <c r="AV5238">
        <v>20</v>
      </c>
      <c r="AW5238">
        <v>2</v>
      </c>
      <c r="AX5238">
        <v>0</v>
      </c>
      <c r="AY5238">
        <v>238</v>
      </c>
      <c r="AZ5238">
        <v>388</v>
      </c>
      <c r="BA5238">
        <v>223</v>
      </c>
      <c r="BB5238">
        <v>71</v>
      </c>
      <c r="BC5238">
        <v>29</v>
      </c>
      <c r="BD5238">
        <v>16</v>
      </c>
      <c r="BE5238">
        <v>1</v>
      </c>
      <c r="BF5238">
        <v>641</v>
      </c>
      <c r="BG5238">
        <v>11305</v>
      </c>
      <c r="BH5238">
        <v>4</v>
      </c>
      <c r="BI5238">
        <v>100</v>
      </c>
      <c r="BJ5238" s="2">
        <v>45944</v>
      </c>
      <c r="BK5238">
        <v>0</v>
      </c>
      <c r="BL5238" s="3" t="str">
        <f>VLOOKUP(O5238,DropDownList!$H$1:$I$7,2,FALSE)</f>
        <v>2022/23</v>
      </c>
      <c r="BM5238" s="3" t="str">
        <f t="shared" si="82"/>
        <v>JP COURT</v>
      </c>
    </row>
    <row r="5239" spans="1:65" x14ac:dyDescent="0.2">
      <c r="A5239">
        <v>2025</v>
      </c>
      <c r="B5239">
        <v>10</v>
      </c>
      <c r="C5239" t="s">
        <v>231</v>
      </c>
      <c r="D5239" t="s">
        <v>249</v>
      </c>
      <c r="E5239" t="s">
        <v>50</v>
      </c>
      <c r="F5239">
        <v>9853</v>
      </c>
      <c r="G5239" t="s">
        <v>158</v>
      </c>
      <c r="H5239" t="s">
        <v>237</v>
      </c>
      <c r="I5239" t="s">
        <v>237</v>
      </c>
      <c r="J5239" s="1">
        <v>45931</v>
      </c>
      <c r="K5239" t="s">
        <v>253</v>
      </c>
      <c r="L5239">
        <v>3</v>
      </c>
      <c r="M5239" t="s">
        <v>429</v>
      </c>
      <c r="N5239" t="s">
        <v>145</v>
      </c>
      <c r="O5239" t="s">
        <v>147</v>
      </c>
      <c r="P5239" t="s">
        <v>160</v>
      </c>
      <c r="Q5239">
        <v>88479.75</v>
      </c>
      <c r="R5239">
        <v>389</v>
      </c>
      <c r="S5239">
        <v>242051.14</v>
      </c>
      <c r="T5239">
        <v>4075</v>
      </c>
      <c r="U5239">
        <v>188</v>
      </c>
      <c r="V5239">
        <v>64</v>
      </c>
      <c r="W5239">
        <v>29734.48</v>
      </c>
      <c r="X5239">
        <v>35994.480000000003</v>
      </c>
      <c r="Y5239">
        <v>0</v>
      </c>
      <c r="Z5239">
        <v>0</v>
      </c>
      <c r="AA5239">
        <v>149496.39000000001</v>
      </c>
      <c r="AB5239">
        <v>11781.43</v>
      </c>
      <c r="AC5239">
        <v>129064.27</v>
      </c>
      <c r="AD5239">
        <v>23</v>
      </c>
      <c r="AE5239">
        <v>41</v>
      </c>
      <c r="AF5239">
        <v>193</v>
      </c>
      <c r="AG5239">
        <v>124</v>
      </c>
      <c r="AH5239">
        <v>7</v>
      </c>
      <c r="AI5239">
        <v>64</v>
      </c>
      <c r="AJ5239">
        <v>0</v>
      </c>
      <c r="AK5239">
        <v>0</v>
      </c>
      <c r="AL5239">
        <v>0</v>
      </c>
      <c r="AM5239">
        <v>0</v>
      </c>
      <c r="AN5239">
        <v>0</v>
      </c>
      <c r="AO5239">
        <v>251</v>
      </c>
      <c r="AP5239">
        <v>838</v>
      </c>
      <c r="AQ5239">
        <v>256</v>
      </c>
      <c r="AR5239">
        <v>0</v>
      </c>
      <c r="AS5239">
        <v>52</v>
      </c>
      <c r="AT5239">
        <v>52</v>
      </c>
      <c r="AU5239">
        <v>16</v>
      </c>
      <c r="AV5239">
        <v>8</v>
      </c>
      <c r="AW5239">
        <v>5</v>
      </c>
      <c r="AX5239">
        <v>0</v>
      </c>
      <c r="AY5239">
        <v>118</v>
      </c>
      <c r="AZ5239">
        <v>193</v>
      </c>
      <c r="BA5239">
        <v>70</v>
      </c>
      <c r="BB5239">
        <v>14</v>
      </c>
      <c r="BC5239">
        <v>2</v>
      </c>
      <c r="BD5239">
        <v>4</v>
      </c>
      <c r="BE5239">
        <v>1</v>
      </c>
      <c r="BF5239">
        <v>381</v>
      </c>
      <c r="BG5239">
        <v>44864.65</v>
      </c>
      <c r="BH5239">
        <v>1</v>
      </c>
      <c r="BI5239">
        <v>185</v>
      </c>
      <c r="BJ5239" s="2">
        <v>45944</v>
      </c>
      <c r="BK5239">
        <v>0</v>
      </c>
      <c r="BL5239" s="3" t="str">
        <f>VLOOKUP(O5239,DropDownList!$H$1:$I$7,2,FALSE)</f>
        <v>2024/25</v>
      </c>
      <c r="BM5239" s="3" t="str">
        <f t="shared" si="82"/>
        <v>SC COURT</v>
      </c>
    </row>
    <row r="5240" spans="1:65" x14ac:dyDescent="0.2">
      <c r="A5240">
        <v>2025</v>
      </c>
      <c r="B5240">
        <v>10</v>
      </c>
      <c r="C5240" t="s">
        <v>231</v>
      </c>
      <c r="D5240" t="s">
        <v>249</v>
      </c>
      <c r="E5240" t="s">
        <v>50</v>
      </c>
      <c r="F5240">
        <v>9853</v>
      </c>
      <c r="G5240" t="s">
        <v>158</v>
      </c>
      <c r="H5240" t="s">
        <v>237</v>
      </c>
      <c r="I5240" t="s">
        <v>237</v>
      </c>
      <c r="J5240" s="1">
        <v>45931</v>
      </c>
      <c r="K5240" t="s">
        <v>253</v>
      </c>
      <c r="L5240">
        <v>3</v>
      </c>
      <c r="M5240" t="s">
        <v>429</v>
      </c>
      <c r="N5240" t="s">
        <v>145</v>
      </c>
      <c r="O5240" t="s">
        <v>149</v>
      </c>
      <c r="P5240" t="s">
        <v>160</v>
      </c>
      <c r="Q5240">
        <v>26764.12</v>
      </c>
      <c r="R5240">
        <v>94</v>
      </c>
      <c r="S5240">
        <v>50870</v>
      </c>
      <c r="T5240">
        <v>520</v>
      </c>
      <c r="U5240">
        <v>59</v>
      </c>
      <c r="V5240">
        <v>21</v>
      </c>
      <c r="W5240">
        <v>5320</v>
      </c>
      <c r="X5240">
        <v>9265</v>
      </c>
      <c r="Y5240">
        <v>0</v>
      </c>
      <c r="Z5240">
        <v>0</v>
      </c>
      <c r="AA5240">
        <v>23585.88</v>
      </c>
      <c r="AB5240">
        <v>1485.87</v>
      </c>
      <c r="AC5240">
        <v>20505.009999999998</v>
      </c>
      <c r="AD5240">
        <v>10</v>
      </c>
      <c r="AE5240">
        <v>11</v>
      </c>
      <c r="AF5240">
        <v>34</v>
      </c>
      <c r="AG5240">
        <v>34</v>
      </c>
      <c r="AH5240">
        <v>1</v>
      </c>
      <c r="AI5240">
        <v>25</v>
      </c>
      <c r="AJ5240">
        <v>0</v>
      </c>
      <c r="AK5240">
        <v>0</v>
      </c>
      <c r="AL5240">
        <v>0</v>
      </c>
      <c r="AM5240">
        <v>0</v>
      </c>
      <c r="AN5240">
        <v>0</v>
      </c>
      <c r="AO5240">
        <v>46</v>
      </c>
      <c r="AP5240">
        <v>113</v>
      </c>
      <c r="AQ5240">
        <v>44</v>
      </c>
      <c r="AR5240">
        <v>0</v>
      </c>
      <c r="AS5240">
        <v>4</v>
      </c>
      <c r="AT5240">
        <v>5</v>
      </c>
      <c r="AU5240">
        <v>0</v>
      </c>
      <c r="AV5240">
        <v>0</v>
      </c>
      <c r="AW5240">
        <v>1</v>
      </c>
      <c r="AX5240">
        <v>0</v>
      </c>
      <c r="AY5240">
        <v>21</v>
      </c>
      <c r="AZ5240">
        <v>27</v>
      </c>
      <c r="BA5240">
        <v>4</v>
      </c>
      <c r="BB5240">
        <v>2</v>
      </c>
      <c r="BC5240">
        <v>2</v>
      </c>
      <c r="BD5240">
        <v>0</v>
      </c>
      <c r="BE5240">
        <v>0</v>
      </c>
      <c r="BF5240">
        <v>90</v>
      </c>
      <c r="BG5240">
        <v>14890</v>
      </c>
      <c r="BH5240">
        <v>0</v>
      </c>
      <c r="BI5240">
        <v>58</v>
      </c>
      <c r="BJ5240" s="2">
        <v>45944</v>
      </c>
      <c r="BK5240">
        <v>0</v>
      </c>
      <c r="BL5240" s="3" t="str">
        <f>VLOOKUP(O5240,DropDownList!$H$1:$I$7,2,FALSE)</f>
        <v>2025/26</v>
      </c>
      <c r="BM5240" s="3" t="str">
        <f t="shared" si="82"/>
        <v>SC COURT</v>
      </c>
    </row>
    <row r="5241" spans="1:65" x14ac:dyDescent="0.2">
      <c r="A5241">
        <v>2025</v>
      </c>
      <c r="B5241">
        <v>10</v>
      </c>
      <c r="C5241" t="s">
        <v>231</v>
      </c>
      <c r="D5241" t="s">
        <v>249</v>
      </c>
      <c r="E5241" t="s">
        <v>50</v>
      </c>
      <c r="F5241">
        <v>9853</v>
      </c>
      <c r="G5241" t="s">
        <v>158</v>
      </c>
      <c r="H5241" t="s">
        <v>237</v>
      </c>
      <c r="I5241" t="s">
        <v>237</v>
      </c>
      <c r="J5241" s="1">
        <v>45931</v>
      </c>
      <c r="K5241" t="s">
        <v>253</v>
      </c>
      <c r="L5241">
        <v>3</v>
      </c>
      <c r="M5241" t="s">
        <v>429</v>
      </c>
      <c r="N5241" t="s">
        <v>145</v>
      </c>
      <c r="O5241" t="s">
        <v>149</v>
      </c>
      <c r="P5241" t="s">
        <v>161</v>
      </c>
      <c r="Q5241">
        <v>615</v>
      </c>
      <c r="R5241">
        <v>86</v>
      </c>
      <c r="S5241">
        <v>2230</v>
      </c>
      <c r="T5241">
        <v>20</v>
      </c>
      <c r="U5241">
        <v>53</v>
      </c>
      <c r="V5241">
        <v>10</v>
      </c>
      <c r="W5241">
        <v>200</v>
      </c>
      <c r="X5241">
        <v>200</v>
      </c>
      <c r="Y5241">
        <v>0</v>
      </c>
      <c r="Z5241">
        <v>0</v>
      </c>
      <c r="AA5241">
        <v>1595</v>
      </c>
      <c r="AB5241">
        <v>0</v>
      </c>
      <c r="AC5241">
        <v>0</v>
      </c>
      <c r="AD5241">
        <v>10</v>
      </c>
      <c r="AE5241">
        <v>0</v>
      </c>
      <c r="AF5241">
        <v>60</v>
      </c>
      <c r="AG5241">
        <v>0</v>
      </c>
      <c r="AH5241">
        <v>1</v>
      </c>
      <c r="AI5241">
        <v>25</v>
      </c>
      <c r="AJ5241">
        <v>0</v>
      </c>
      <c r="AK5241">
        <v>0</v>
      </c>
      <c r="AL5241">
        <v>0</v>
      </c>
      <c r="AM5241">
        <v>0</v>
      </c>
      <c r="AN5241">
        <v>0</v>
      </c>
      <c r="AO5241">
        <v>41</v>
      </c>
      <c r="AP5241">
        <v>97</v>
      </c>
      <c r="AQ5241">
        <v>39</v>
      </c>
      <c r="AR5241">
        <v>0</v>
      </c>
      <c r="AS5241">
        <v>4</v>
      </c>
      <c r="AT5241">
        <v>4</v>
      </c>
      <c r="AU5241">
        <v>0</v>
      </c>
      <c r="AV5241">
        <v>0</v>
      </c>
      <c r="AW5241">
        <v>1</v>
      </c>
      <c r="AX5241">
        <v>0</v>
      </c>
      <c r="AY5241">
        <v>18</v>
      </c>
      <c r="AZ5241">
        <v>22</v>
      </c>
      <c r="BA5241">
        <v>3</v>
      </c>
      <c r="BB5241">
        <v>2</v>
      </c>
      <c r="BC5241">
        <v>2</v>
      </c>
      <c r="BD5241">
        <v>0</v>
      </c>
      <c r="BE5241">
        <v>0</v>
      </c>
      <c r="BF5241">
        <v>82</v>
      </c>
      <c r="BG5241">
        <v>615</v>
      </c>
      <c r="BH5241">
        <v>0</v>
      </c>
      <c r="BI5241">
        <v>52</v>
      </c>
      <c r="BJ5241" s="2">
        <v>45944</v>
      </c>
      <c r="BK5241">
        <v>0</v>
      </c>
      <c r="BL5241" s="3" t="str">
        <f>VLOOKUP(O5241,DropDownList!$H$1:$I$7,2,FALSE)</f>
        <v>2025/26</v>
      </c>
      <c r="BM5241" s="3" t="str">
        <f t="shared" si="82"/>
        <v>VSUR</v>
      </c>
    </row>
    <row r="5242" spans="1:65" x14ac:dyDescent="0.2">
      <c r="A5242">
        <v>2025</v>
      </c>
      <c r="B5242">
        <v>10</v>
      </c>
      <c r="C5242" t="s">
        <v>231</v>
      </c>
      <c r="D5242" t="s">
        <v>249</v>
      </c>
      <c r="E5242" t="s">
        <v>50</v>
      </c>
      <c r="F5242">
        <v>9853</v>
      </c>
      <c r="G5242" t="s">
        <v>158</v>
      </c>
      <c r="H5242" t="s">
        <v>237</v>
      </c>
      <c r="I5242" t="s">
        <v>237</v>
      </c>
      <c r="J5242" s="1">
        <v>45931</v>
      </c>
      <c r="K5242" t="s">
        <v>253</v>
      </c>
      <c r="L5242">
        <v>3</v>
      </c>
      <c r="M5242" t="s">
        <v>429</v>
      </c>
      <c r="N5242" t="s">
        <v>145</v>
      </c>
      <c r="O5242" t="s">
        <v>147</v>
      </c>
      <c r="P5242" t="s">
        <v>161</v>
      </c>
      <c r="Q5242">
        <v>2014.31</v>
      </c>
      <c r="R5242">
        <v>375</v>
      </c>
      <c r="S5242">
        <v>10795</v>
      </c>
      <c r="T5242">
        <v>190</v>
      </c>
      <c r="U5242">
        <v>178</v>
      </c>
      <c r="V5242">
        <v>25</v>
      </c>
      <c r="W5242">
        <v>1090</v>
      </c>
      <c r="X5242">
        <v>1090</v>
      </c>
      <c r="Y5242">
        <v>0</v>
      </c>
      <c r="Z5242">
        <v>0</v>
      </c>
      <c r="AA5242">
        <v>8590.69</v>
      </c>
      <c r="AB5242">
        <v>0</v>
      </c>
      <c r="AC5242">
        <v>0</v>
      </c>
      <c r="AD5242">
        <v>24</v>
      </c>
      <c r="AE5242">
        <v>1</v>
      </c>
      <c r="AF5242">
        <v>296</v>
      </c>
      <c r="AG5242">
        <v>6</v>
      </c>
      <c r="AH5242">
        <v>7</v>
      </c>
      <c r="AI5242">
        <v>66</v>
      </c>
      <c r="AJ5242">
        <v>0</v>
      </c>
      <c r="AK5242">
        <v>0</v>
      </c>
      <c r="AL5242">
        <v>0</v>
      </c>
      <c r="AM5242">
        <v>0</v>
      </c>
      <c r="AN5242">
        <v>0</v>
      </c>
      <c r="AO5242">
        <v>242</v>
      </c>
      <c r="AP5242">
        <v>803</v>
      </c>
      <c r="AQ5242">
        <v>250</v>
      </c>
      <c r="AR5242">
        <v>0</v>
      </c>
      <c r="AS5242">
        <v>51</v>
      </c>
      <c r="AT5242">
        <v>48</v>
      </c>
      <c r="AU5242">
        <v>14</v>
      </c>
      <c r="AV5242">
        <v>7</v>
      </c>
      <c r="AW5242">
        <v>5</v>
      </c>
      <c r="AX5242">
        <v>0</v>
      </c>
      <c r="AY5242">
        <v>113</v>
      </c>
      <c r="AZ5242">
        <v>184</v>
      </c>
      <c r="BA5242">
        <v>67</v>
      </c>
      <c r="BB5242">
        <v>14</v>
      </c>
      <c r="BC5242">
        <v>2</v>
      </c>
      <c r="BD5242">
        <v>4</v>
      </c>
      <c r="BE5242">
        <v>1</v>
      </c>
      <c r="BF5242">
        <v>368</v>
      </c>
      <c r="BG5242">
        <v>1910</v>
      </c>
      <c r="BH5242">
        <v>0</v>
      </c>
      <c r="BI5242">
        <v>176</v>
      </c>
      <c r="BJ5242" s="2">
        <v>45944</v>
      </c>
      <c r="BK5242">
        <v>0</v>
      </c>
      <c r="BL5242" s="3" t="str">
        <f>VLOOKUP(O5242,DropDownList!$H$1:$I$7,2,FALSE)</f>
        <v>2024/25</v>
      </c>
      <c r="BM5242" s="3" t="str">
        <f t="shared" si="82"/>
        <v>VSUR</v>
      </c>
    </row>
    <row r="5243" spans="1:65" x14ac:dyDescent="0.2">
      <c r="A5243">
        <v>2025</v>
      </c>
      <c r="B5243">
        <v>10</v>
      </c>
      <c r="C5243" t="s">
        <v>231</v>
      </c>
      <c r="D5243" t="s">
        <v>249</v>
      </c>
      <c r="E5243" t="s">
        <v>50</v>
      </c>
      <c r="F5243">
        <v>9853</v>
      </c>
      <c r="G5243" t="s">
        <v>158</v>
      </c>
      <c r="H5243" t="s">
        <v>237</v>
      </c>
      <c r="I5243" t="s">
        <v>237</v>
      </c>
      <c r="J5243" s="1">
        <v>45931</v>
      </c>
      <c r="K5243" t="s">
        <v>253</v>
      </c>
      <c r="L5243">
        <v>3</v>
      </c>
      <c r="M5243" t="s">
        <v>429</v>
      </c>
      <c r="N5243" t="s">
        <v>145</v>
      </c>
      <c r="O5243" t="s">
        <v>155</v>
      </c>
      <c r="P5243" t="s">
        <v>159</v>
      </c>
      <c r="Q5243">
        <v>0</v>
      </c>
      <c r="R5243">
        <v>4</v>
      </c>
      <c r="S5243">
        <v>44781</v>
      </c>
      <c r="T5243">
        <v>2474.1799999999998</v>
      </c>
      <c r="U5243">
        <v>0</v>
      </c>
      <c r="V5243">
        <v>0</v>
      </c>
      <c r="W5243">
        <v>0</v>
      </c>
      <c r="X5243">
        <v>0</v>
      </c>
      <c r="Y5243">
        <v>0</v>
      </c>
      <c r="Z5243">
        <v>0</v>
      </c>
      <c r="AA5243">
        <v>42306.82</v>
      </c>
      <c r="AB5243">
        <v>0</v>
      </c>
      <c r="AC5243">
        <v>0</v>
      </c>
      <c r="AD5243">
        <v>0</v>
      </c>
      <c r="AE5243">
        <v>0</v>
      </c>
      <c r="AF5243">
        <v>1</v>
      </c>
      <c r="AG5243">
        <v>0</v>
      </c>
      <c r="AH5243">
        <v>0</v>
      </c>
      <c r="AI5243">
        <v>0</v>
      </c>
      <c r="AJ5243">
        <v>0</v>
      </c>
      <c r="AK5243">
        <v>0</v>
      </c>
      <c r="AL5243">
        <v>0</v>
      </c>
      <c r="AM5243">
        <v>0</v>
      </c>
      <c r="AN5243">
        <v>0</v>
      </c>
      <c r="AO5243">
        <v>1</v>
      </c>
      <c r="AP5243">
        <v>1</v>
      </c>
      <c r="AQ5243">
        <v>1</v>
      </c>
      <c r="AR5243">
        <v>0</v>
      </c>
      <c r="AS5243">
        <v>0</v>
      </c>
      <c r="AT5243">
        <v>0</v>
      </c>
      <c r="AU5243">
        <v>0</v>
      </c>
      <c r="AV5243">
        <v>0</v>
      </c>
      <c r="AW5243">
        <v>0</v>
      </c>
      <c r="AX5243">
        <v>0</v>
      </c>
      <c r="AY5243">
        <v>0</v>
      </c>
      <c r="AZ5243">
        <v>0</v>
      </c>
      <c r="BA5243">
        <v>0</v>
      </c>
      <c r="BB5243">
        <v>0</v>
      </c>
      <c r="BC5243">
        <v>0</v>
      </c>
      <c r="BD5243">
        <v>0</v>
      </c>
      <c r="BE5243">
        <v>0</v>
      </c>
      <c r="BF5243">
        <v>0</v>
      </c>
      <c r="BG5243">
        <v>0</v>
      </c>
      <c r="BH5243">
        <v>3</v>
      </c>
      <c r="BI5243">
        <v>0</v>
      </c>
      <c r="BJ5243" s="2">
        <v>45944</v>
      </c>
      <c r="BK5243">
        <v>0</v>
      </c>
      <c r="BL5243" s="3" t="str">
        <f>VLOOKUP(O5243,DropDownList!$H$1:$I$7,2,FALSE)</f>
        <v>2022/23</v>
      </c>
      <c r="BM5243" s="3" t="str">
        <f t="shared" si="82"/>
        <v>CONF</v>
      </c>
    </row>
    <row r="5244" spans="1:65" x14ac:dyDescent="0.2">
      <c r="A5244">
        <v>2025</v>
      </c>
      <c r="B5244">
        <v>10</v>
      </c>
      <c r="C5244" t="s">
        <v>231</v>
      </c>
      <c r="D5244" t="s">
        <v>249</v>
      </c>
      <c r="E5244" t="s">
        <v>50</v>
      </c>
      <c r="F5244">
        <v>9853</v>
      </c>
      <c r="G5244" t="s">
        <v>158</v>
      </c>
      <c r="H5244" t="s">
        <v>237</v>
      </c>
      <c r="I5244" t="s">
        <v>237</v>
      </c>
      <c r="J5244" s="1">
        <v>45931</v>
      </c>
      <c r="K5244" t="s">
        <v>253</v>
      </c>
      <c r="L5244">
        <v>3</v>
      </c>
      <c r="M5244" t="s">
        <v>429</v>
      </c>
      <c r="N5244" t="s">
        <v>145</v>
      </c>
      <c r="O5244" t="s">
        <v>155</v>
      </c>
      <c r="P5244" t="s">
        <v>161</v>
      </c>
      <c r="Q5244">
        <v>591.57000000000005</v>
      </c>
      <c r="R5244">
        <v>344</v>
      </c>
      <c r="S5244">
        <v>9110</v>
      </c>
      <c r="T5244">
        <v>775</v>
      </c>
      <c r="U5244">
        <v>68</v>
      </c>
      <c r="V5244">
        <v>17</v>
      </c>
      <c r="W5244">
        <v>311.58</v>
      </c>
      <c r="X5244">
        <v>311.58</v>
      </c>
      <c r="Y5244">
        <v>0</v>
      </c>
      <c r="Z5244">
        <v>0</v>
      </c>
      <c r="AA5244">
        <v>7743.43</v>
      </c>
      <c r="AB5244">
        <v>0</v>
      </c>
      <c r="AC5244">
        <v>0</v>
      </c>
      <c r="AD5244">
        <v>15</v>
      </c>
      <c r="AE5244">
        <v>2</v>
      </c>
      <c r="AF5244">
        <v>292</v>
      </c>
      <c r="AG5244">
        <v>3</v>
      </c>
      <c r="AH5244">
        <v>25</v>
      </c>
      <c r="AI5244">
        <v>24</v>
      </c>
      <c r="AJ5244">
        <v>0</v>
      </c>
      <c r="AK5244">
        <v>0</v>
      </c>
      <c r="AL5244">
        <v>0</v>
      </c>
      <c r="AM5244">
        <v>0</v>
      </c>
      <c r="AN5244">
        <v>0</v>
      </c>
      <c r="AO5244">
        <v>212</v>
      </c>
      <c r="AP5244">
        <v>1146</v>
      </c>
      <c r="AQ5244">
        <v>212</v>
      </c>
      <c r="AR5244">
        <v>1</v>
      </c>
      <c r="AS5244">
        <v>93</v>
      </c>
      <c r="AT5244">
        <v>96</v>
      </c>
      <c r="AU5244">
        <v>29</v>
      </c>
      <c r="AV5244">
        <v>14</v>
      </c>
      <c r="AW5244">
        <v>17</v>
      </c>
      <c r="AX5244">
        <v>0</v>
      </c>
      <c r="AY5244">
        <v>199</v>
      </c>
      <c r="AZ5244">
        <v>265</v>
      </c>
      <c r="BA5244">
        <v>135</v>
      </c>
      <c r="BB5244">
        <v>22</v>
      </c>
      <c r="BC5244">
        <v>12</v>
      </c>
      <c r="BD5244">
        <v>9</v>
      </c>
      <c r="BE5244">
        <v>1</v>
      </c>
      <c r="BF5244">
        <v>324</v>
      </c>
      <c r="BG5244">
        <v>540</v>
      </c>
      <c r="BH5244">
        <v>0</v>
      </c>
      <c r="BI5244">
        <v>66</v>
      </c>
      <c r="BJ5244" s="2">
        <v>45944</v>
      </c>
      <c r="BK5244">
        <v>0</v>
      </c>
      <c r="BL5244" s="3" t="str">
        <f>VLOOKUP(O5244,DropDownList!$H$1:$I$7,2,FALSE)</f>
        <v>2022/23</v>
      </c>
      <c r="BM5244" s="3" t="str">
        <f t="shared" si="82"/>
        <v>VSUR</v>
      </c>
    </row>
    <row r="5245" spans="1:65" x14ac:dyDescent="0.2">
      <c r="A5245">
        <v>2025</v>
      </c>
      <c r="B5245">
        <v>10</v>
      </c>
      <c r="C5245" t="s">
        <v>231</v>
      </c>
      <c r="D5245" t="s">
        <v>249</v>
      </c>
      <c r="E5245" t="s">
        <v>50</v>
      </c>
      <c r="F5245">
        <v>9853</v>
      </c>
      <c r="G5245" t="s">
        <v>158</v>
      </c>
      <c r="H5245" t="s">
        <v>237</v>
      </c>
      <c r="I5245" t="s">
        <v>237</v>
      </c>
      <c r="J5245" s="1">
        <v>45931</v>
      </c>
      <c r="K5245" t="s">
        <v>253</v>
      </c>
      <c r="L5245">
        <v>3</v>
      </c>
      <c r="M5245" t="s">
        <v>429</v>
      </c>
      <c r="N5245" t="s">
        <v>145</v>
      </c>
      <c r="O5245" t="s">
        <v>156</v>
      </c>
      <c r="P5245" t="s">
        <v>161</v>
      </c>
      <c r="Q5245">
        <v>668.5</v>
      </c>
      <c r="R5245">
        <v>295</v>
      </c>
      <c r="S5245">
        <v>11140</v>
      </c>
      <c r="T5245">
        <v>305</v>
      </c>
      <c r="U5245">
        <v>74</v>
      </c>
      <c r="V5245">
        <v>11</v>
      </c>
      <c r="W5245">
        <v>336.56</v>
      </c>
      <c r="X5245">
        <v>336.56</v>
      </c>
      <c r="Y5245">
        <v>0</v>
      </c>
      <c r="Z5245">
        <v>0</v>
      </c>
      <c r="AA5245">
        <v>10166.5</v>
      </c>
      <c r="AB5245">
        <v>0</v>
      </c>
      <c r="AC5245">
        <v>0</v>
      </c>
      <c r="AD5245">
        <v>10</v>
      </c>
      <c r="AE5245">
        <v>1</v>
      </c>
      <c r="AF5245">
        <v>260</v>
      </c>
      <c r="AG5245">
        <v>3</v>
      </c>
      <c r="AH5245">
        <v>11</v>
      </c>
      <c r="AI5245">
        <v>21</v>
      </c>
      <c r="AJ5245">
        <v>0</v>
      </c>
      <c r="AK5245">
        <v>0</v>
      </c>
      <c r="AL5245">
        <v>0</v>
      </c>
      <c r="AM5245">
        <v>0</v>
      </c>
      <c r="AN5245">
        <v>0</v>
      </c>
      <c r="AO5245">
        <v>177</v>
      </c>
      <c r="AP5245">
        <v>720</v>
      </c>
      <c r="AQ5245">
        <v>188</v>
      </c>
      <c r="AR5245">
        <v>0</v>
      </c>
      <c r="AS5245">
        <v>70</v>
      </c>
      <c r="AT5245">
        <v>46</v>
      </c>
      <c r="AU5245">
        <v>10</v>
      </c>
      <c r="AV5245">
        <v>3</v>
      </c>
      <c r="AW5245">
        <v>7</v>
      </c>
      <c r="AX5245">
        <v>0</v>
      </c>
      <c r="AY5245">
        <v>113</v>
      </c>
      <c r="AZ5245">
        <v>152</v>
      </c>
      <c r="BA5245">
        <v>58</v>
      </c>
      <c r="BB5245">
        <v>27</v>
      </c>
      <c r="BC5245">
        <v>11</v>
      </c>
      <c r="BD5245">
        <v>2</v>
      </c>
      <c r="BE5245">
        <v>2</v>
      </c>
      <c r="BF5245">
        <v>285</v>
      </c>
      <c r="BG5245">
        <v>650</v>
      </c>
      <c r="BH5245">
        <v>0</v>
      </c>
      <c r="BI5245">
        <v>72</v>
      </c>
      <c r="BJ5245" s="2">
        <v>45944</v>
      </c>
      <c r="BK5245">
        <v>0</v>
      </c>
      <c r="BL5245" s="3" t="str">
        <f>VLOOKUP(O5245,DropDownList!$H$1:$I$7,2,FALSE)</f>
        <v>2023/24</v>
      </c>
      <c r="BM5245" s="3" t="str">
        <f t="shared" si="82"/>
        <v>VSUR</v>
      </c>
    </row>
    <row r="5246" spans="1:65" x14ac:dyDescent="0.2">
      <c r="A5246">
        <v>2025</v>
      </c>
      <c r="B5246">
        <v>10</v>
      </c>
      <c r="C5246" t="s">
        <v>231</v>
      </c>
      <c r="D5246" t="s">
        <v>249</v>
      </c>
      <c r="E5246" t="s">
        <v>50</v>
      </c>
      <c r="F5246">
        <v>9853</v>
      </c>
      <c r="G5246" t="s">
        <v>158</v>
      </c>
      <c r="H5246" t="s">
        <v>237</v>
      </c>
      <c r="I5246" t="s">
        <v>237</v>
      </c>
      <c r="J5246" s="1">
        <v>45931</v>
      </c>
      <c r="K5246" t="s">
        <v>253</v>
      </c>
      <c r="L5246">
        <v>3</v>
      </c>
      <c r="M5246" t="s">
        <v>429</v>
      </c>
      <c r="N5246" t="s">
        <v>145</v>
      </c>
      <c r="O5246" t="s">
        <v>147</v>
      </c>
      <c r="P5246" t="s">
        <v>159</v>
      </c>
      <c r="Q5246">
        <v>22575</v>
      </c>
      <c r="R5246">
        <v>8</v>
      </c>
      <c r="S5246">
        <v>126682.5</v>
      </c>
      <c r="T5246">
        <v>1317.33</v>
      </c>
      <c r="U5246">
        <v>2</v>
      </c>
      <c r="V5246">
        <v>2</v>
      </c>
      <c r="W5246">
        <v>22575</v>
      </c>
      <c r="X5246">
        <v>22575</v>
      </c>
      <c r="Y5246">
        <v>0</v>
      </c>
      <c r="Z5246">
        <v>0</v>
      </c>
      <c r="AA5246">
        <v>102790.17</v>
      </c>
      <c r="AB5246">
        <v>0</v>
      </c>
      <c r="AC5246">
        <v>0</v>
      </c>
      <c r="AD5246">
        <v>2</v>
      </c>
      <c r="AE5246">
        <v>0</v>
      </c>
      <c r="AF5246">
        <v>2</v>
      </c>
      <c r="AG5246">
        <v>0</v>
      </c>
      <c r="AH5246">
        <v>0</v>
      </c>
      <c r="AI5246">
        <v>2</v>
      </c>
      <c r="AJ5246">
        <v>0</v>
      </c>
      <c r="AK5246">
        <v>0</v>
      </c>
      <c r="AL5246">
        <v>0</v>
      </c>
      <c r="AM5246">
        <v>0</v>
      </c>
      <c r="AN5246">
        <v>0</v>
      </c>
      <c r="AO5246">
        <v>5</v>
      </c>
      <c r="AP5246">
        <v>7</v>
      </c>
      <c r="AQ5246">
        <v>5</v>
      </c>
      <c r="AR5246">
        <v>0</v>
      </c>
      <c r="AS5246">
        <v>0</v>
      </c>
      <c r="AT5246">
        <v>0</v>
      </c>
      <c r="AU5246">
        <v>0</v>
      </c>
      <c r="AV5246">
        <v>0</v>
      </c>
      <c r="AW5246">
        <v>0</v>
      </c>
      <c r="AX5246">
        <v>0</v>
      </c>
      <c r="AY5246">
        <v>0</v>
      </c>
      <c r="AZ5246">
        <v>0</v>
      </c>
      <c r="BA5246">
        <v>0</v>
      </c>
      <c r="BB5246">
        <v>0</v>
      </c>
      <c r="BC5246">
        <v>0</v>
      </c>
      <c r="BD5246">
        <v>0</v>
      </c>
      <c r="BE5246">
        <v>0</v>
      </c>
      <c r="BF5246">
        <v>0</v>
      </c>
      <c r="BG5246">
        <v>22575</v>
      </c>
      <c r="BH5246">
        <v>4</v>
      </c>
      <c r="BI5246">
        <v>0</v>
      </c>
      <c r="BJ5246" s="2">
        <v>45944</v>
      </c>
      <c r="BK5246">
        <v>0</v>
      </c>
      <c r="BL5246" s="3" t="str">
        <f>VLOOKUP(O5246,DropDownList!$H$1:$I$7,2,FALSE)</f>
        <v>2024/25</v>
      </c>
      <c r="BM5246" s="3" t="str">
        <f t="shared" si="82"/>
        <v>CONF</v>
      </c>
    </row>
    <row r="5247" spans="1:65" x14ac:dyDescent="0.2">
      <c r="A5247">
        <v>2025</v>
      </c>
      <c r="B5247">
        <v>10</v>
      </c>
      <c r="C5247" t="s">
        <v>231</v>
      </c>
      <c r="D5247" t="s">
        <v>249</v>
      </c>
      <c r="E5247" t="s">
        <v>50</v>
      </c>
      <c r="F5247">
        <v>9853</v>
      </c>
      <c r="G5247" t="s">
        <v>158</v>
      </c>
      <c r="H5247" t="s">
        <v>237</v>
      </c>
      <c r="I5247" t="s">
        <v>237</v>
      </c>
      <c r="J5247" s="1">
        <v>45931</v>
      </c>
      <c r="K5247" t="s">
        <v>253</v>
      </c>
      <c r="L5247">
        <v>3</v>
      </c>
      <c r="M5247" t="s">
        <v>429</v>
      </c>
      <c r="N5247" t="s">
        <v>145</v>
      </c>
      <c r="O5247" t="s">
        <v>156</v>
      </c>
      <c r="P5247" t="s">
        <v>159</v>
      </c>
      <c r="Q5247">
        <v>7341.77</v>
      </c>
      <c r="R5247">
        <v>4</v>
      </c>
      <c r="S5247">
        <v>81790.14</v>
      </c>
      <c r="T5247">
        <v>317.08999999999997</v>
      </c>
      <c r="U5247">
        <v>1</v>
      </c>
      <c r="V5247">
        <v>1</v>
      </c>
      <c r="W5247">
        <v>4458.0200000000004</v>
      </c>
      <c r="X5247">
        <v>7341.77</v>
      </c>
      <c r="Y5247">
        <v>0</v>
      </c>
      <c r="Z5247">
        <v>0</v>
      </c>
      <c r="AA5247">
        <v>74131.28</v>
      </c>
      <c r="AB5247">
        <v>0</v>
      </c>
      <c r="AC5247">
        <v>0</v>
      </c>
      <c r="AD5247">
        <v>0</v>
      </c>
      <c r="AE5247">
        <v>1</v>
      </c>
      <c r="AF5247">
        <v>1</v>
      </c>
      <c r="AG5247">
        <v>1</v>
      </c>
      <c r="AH5247">
        <v>0</v>
      </c>
      <c r="AI5247">
        <v>0</v>
      </c>
      <c r="AJ5247">
        <v>0</v>
      </c>
      <c r="AK5247">
        <v>0</v>
      </c>
      <c r="AL5247">
        <v>0</v>
      </c>
      <c r="AM5247">
        <v>0</v>
      </c>
      <c r="AN5247">
        <v>0</v>
      </c>
      <c r="AO5247">
        <v>3</v>
      </c>
      <c r="AP5247">
        <v>6</v>
      </c>
      <c r="AQ5247">
        <v>5</v>
      </c>
      <c r="AR5247">
        <v>0</v>
      </c>
      <c r="AS5247">
        <v>0</v>
      </c>
      <c r="AT5247">
        <v>0</v>
      </c>
      <c r="AU5247">
        <v>1</v>
      </c>
      <c r="AV5247">
        <v>0</v>
      </c>
      <c r="AW5247">
        <v>0</v>
      </c>
      <c r="AX5247">
        <v>0</v>
      </c>
      <c r="AY5247">
        <v>0</v>
      </c>
      <c r="AZ5247">
        <v>0</v>
      </c>
      <c r="BA5247">
        <v>0</v>
      </c>
      <c r="BB5247">
        <v>0</v>
      </c>
      <c r="BC5247">
        <v>0</v>
      </c>
      <c r="BD5247">
        <v>0</v>
      </c>
      <c r="BE5247">
        <v>0</v>
      </c>
      <c r="BF5247">
        <v>0</v>
      </c>
      <c r="BG5247">
        <v>0</v>
      </c>
      <c r="BH5247">
        <v>2</v>
      </c>
      <c r="BI5247">
        <v>0</v>
      </c>
      <c r="BJ5247" s="2">
        <v>45944</v>
      </c>
      <c r="BK5247">
        <v>0</v>
      </c>
      <c r="BL5247" s="3" t="str">
        <f>VLOOKUP(O5247,DropDownList!$H$1:$I$7,2,FALSE)</f>
        <v>2023/24</v>
      </c>
      <c r="BM5247" s="3" t="str">
        <f t="shared" si="82"/>
        <v>CONF</v>
      </c>
    </row>
    <row r="5248" spans="1:65" x14ac:dyDescent="0.2">
      <c r="A5248">
        <v>2025</v>
      </c>
      <c r="B5248">
        <v>10</v>
      </c>
      <c r="C5248" t="s">
        <v>231</v>
      </c>
      <c r="D5248" t="s">
        <v>249</v>
      </c>
      <c r="E5248" t="s">
        <v>50</v>
      </c>
      <c r="F5248">
        <v>9853</v>
      </c>
      <c r="G5248" t="s">
        <v>158</v>
      </c>
      <c r="H5248" t="s">
        <v>237</v>
      </c>
      <c r="I5248" t="s">
        <v>237</v>
      </c>
      <c r="J5248" s="1">
        <v>45931</v>
      </c>
      <c r="K5248" t="s">
        <v>253</v>
      </c>
      <c r="L5248">
        <v>3</v>
      </c>
      <c r="M5248" t="s">
        <v>429</v>
      </c>
      <c r="N5248" t="s">
        <v>145</v>
      </c>
      <c r="O5248" t="s">
        <v>155</v>
      </c>
      <c r="P5248" t="s">
        <v>160</v>
      </c>
      <c r="Q5248">
        <v>30614.33</v>
      </c>
      <c r="R5248">
        <v>376</v>
      </c>
      <c r="S5248">
        <v>202463.29</v>
      </c>
      <c r="T5248">
        <v>19935.419999999998</v>
      </c>
      <c r="U5248">
        <v>77</v>
      </c>
      <c r="V5248">
        <v>28</v>
      </c>
      <c r="W5248">
        <v>12959.27</v>
      </c>
      <c r="X5248">
        <v>13829.27</v>
      </c>
      <c r="Y5248">
        <v>0</v>
      </c>
      <c r="Z5248">
        <v>0</v>
      </c>
      <c r="AA5248">
        <v>151913.54</v>
      </c>
      <c r="AB5248">
        <v>7537.48</v>
      </c>
      <c r="AC5248">
        <v>136562.63</v>
      </c>
      <c r="AD5248">
        <v>18</v>
      </c>
      <c r="AE5248">
        <v>10</v>
      </c>
      <c r="AF5248">
        <v>264</v>
      </c>
      <c r="AG5248">
        <v>52</v>
      </c>
      <c r="AH5248">
        <v>25</v>
      </c>
      <c r="AI5248">
        <v>25</v>
      </c>
      <c r="AJ5248">
        <v>0</v>
      </c>
      <c r="AK5248">
        <v>0</v>
      </c>
      <c r="AL5248">
        <v>0</v>
      </c>
      <c r="AM5248">
        <v>0</v>
      </c>
      <c r="AN5248">
        <v>0</v>
      </c>
      <c r="AO5248">
        <v>230</v>
      </c>
      <c r="AP5248">
        <v>1224</v>
      </c>
      <c r="AQ5248">
        <v>221</v>
      </c>
      <c r="AR5248">
        <v>1</v>
      </c>
      <c r="AS5248">
        <v>97</v>
      </c>
      <c r="AT5248">
        <v>100</v>
      </c>
      <c r="AU5248">
        <v>29</v>
      </c>
      <c r="AV5248">
        <v>14</v>
      </c>
      <c r="AW5248">
        <v>18</v>
      </c>
      <c r="AX5248">
        <v>0</v>
      </c>
      <c r="AY5248">
        <v>208</v>
      </c>
      <c r="AZ5248">
        <v>276</v>
      </c>
      <c r="BA5248">
        <v>137</v>
      </c>
      <c r="BB5248">
        <v>23</v>
      </c>
      <c r="BC5248">
        <v>13</v>
      </c>
      <c r="BD5248">
        <v>9</v>
      </c>
      <c r="BE5248">
        <v>1</v>
      </c>
      <c r="BF5248">
        <v>355</v>
      </c>
      <c r="BG5248">
        <v>13490</v>
      </c>
      <c r="BH5248">
        <v>10</v>
      </c>
      <c r="BI5248">
        <v>69</v>
      </c>
      <c r="BJ5248" s="2">
        <v>45944</v>
      </c>
      <c r="BK5248">
        <v>0</v>
      </c>
      <c r="BL5248" s="3" t="str">
        <f>VLOOKUP(O5248,DropDownList!$H$1:$I$7,2,FALSE)</f>
        <v>2022/23</v>
      </c>
      <c r="BM5248" s="3" t="str">
        <f t="shared" si="82"/>
        <v>SC COURT</v>
      </c>
    </row>
    <row r="5249" spans="1:65" x14ac:dyDescent="0.2">
      <c r="A5249">
        <v>2025</v>
      </c>
      <c r="B5249">
        <v>10</v>
      </c>
      <c r="C5249" t="s">
        <v>231</v>
      </c>
      <c r="D5249" t="s">
        <v>249</v>
      </c>
      <c r="E5249" t="s">
        <v>50</v>
      </c>
      <c r="F5249">
        <v>9853</v>
      </c>
      <c r="G5249" t="s">
        <v>158</v>
      </c>
      <c r="H5249" t="s">
        <v>237</v>
      </c>
      <c r="I5249" t="s">
        <v>237</v>
      </c>
      <c r="J5249" s="1">
        <v>45931</v>
      </c>
      <c r="K5249" t="s">
        <v>253</v>
      </c>
      <c r="L5249">
        <v>3</v>
      </c>
      <c r="M5249" t="s">
        <v>429</v>
      </c>
      <c r="N5249" t="s">
        <v>145</v>
      </c>
      <c r="O5249" t="s">
        <v>156</v>
      </c>
      <c r="P5249" t="s">
        <v>160</v>
      </c>
      <c r="Q5249">
        <v>37239.32</v>
      </c>
      <c r="R5249">
        <v>321</v>
      </c>
      <c r="S5249">
        <v>233024.11</v>
      </c>
      <c r="T5249">
        <v>6441.57</v>
      </c>
      <c r="U5249">
        <v>83</v>
      </c>
      <c r="V5249">
        <v>26</v>
      </c>
      <c r="W5249">
        <v>15372.33</v>
      </c>
      <c r="X5249">
        <v>16082.33</v>
      </c>
      <c r="Y5249">
        <v>0</v>
      </c>
      <c r="Z5249">
        <v>0</v>
      </c>
      <c r="AA5249">
        <v>189343.22</v>
      </c>
      <c r="AB5249">
        <v>16184.32</v>
      </c>
      <c r="AC5249">
        <v>162952.4</v>
      </c>
      <c r="AD5249">
        <v>9</v>
      </c>
      <c r="AE5249">
        <v>17</v>
      </c>
      <c r="AF5249">
        <v>225</v>
      </c>
      <c r="AG5249">
        <v>63</v>
      </c>
      <c r="AH5249">
        <v>10</v>
      </c>
      <c r="AI5249">
        <v>20</v>
      </c>
      <c r="AJ5249">
        <v>0</v>
      </c>
      <c r="AK5249">
        <v>0</v>
      </c>
      <c r="AL5249">
        <v>0</v>
      </c>
      <c r="AM5249">
        <v>0</v>
      </c>
      <c r="AN5249">
        <v>0</v>
      </c>
      <c r="AO5249">
        <v>193</v>
      </c>
      <c r="AP5249">
        <v>776</v>
      </c>
      <c r="AQ5249">
        <v>198</v>
      </c>
      <c r="AR5249">
        <v>0</v>
      </c>
      <c r="AS5249">
        <v>74</v>
      </c>
      <c r="AT5249">
        <v>48</v>
      </c>
      <c r="AU5249">
        <v>10</v>
      </c>
      <c r="AV5249">
        <v>3</v>
      </c>
      <c r="AW5249">
        <v>7</v>
      </c>
      <c r="AX5249">
        <v>0</v>
      </c>
      <c r="AY5249">
        <v>131</v>
      </c>
      <c r="AZ5249">
        <v>171</v>
      </c>
      <c r="BA5249">
        <v>58</v>
      </c>
      <c r="BB5249">
        <v>27</v>
      </c>
      <c r="BC5249">
        <v>11</v>
      </c>
      <c r="BD5249">
        <v>2</v>
      </c>
      <c r="BE5249">
        <v>2</v>
      </c>
      <c r="BF5249">
        <v>311</v>
      </c>
      <c r="BG5249">
        <v>14355</v>
      </c>
      <c r="BH5249">
        <v>3</v>
      </c>
      <c r="BI5249">
        <v>81</v>
      </c>
      <c r="BJ5249" s="2">
        <v>45944</v>
      </c>
      <c r="BK5249">
        <v>0</v>
      </c>
      <c r="BL5249" s="3" t="str">
        <f>VLOOKUP(O5249,DropDownList!$H$1:$I$7,2,FALSE)</f>
        <v>2023/24</v>
      </c>
      <c r="BM5249" s="3" t="str">
        <f t="shared" si="82"/>
        <v>SC COURT</v>
      </c>
    </row>
    <row r="5250" spans="1:65" x14ac:dyDescent="0.2">
      <c r="A5250">
        <v>2025</v>
      </c>
      <c r="B5250">
        <v>10</v>
      </c>
      <c r="C5250" t="s">
        <v>231</v>
      </c>
      <c r="D5250" t="s">
        <v>250</v>
      </c>
      <c r="E5250" t="s">
        <v>51</v>
      </c>
      <c r="F5250">
        <v>9372</v>
      </c>
      <c r="G5250" t="s">
        <v>141</v>
      </c>
      <c r="H5250" t="s">
        <v>233</v>
      </c>
      <c r="I5250" t="s">
        <v>234</v>
      </c>
      <c r="J5250" s="1">
        <v>45931</v>
      </c>
      <c r="K5250" t="s">
        <v>253</v>
      </c>
      <c r="L5250">
        <v>3</v>
      </c>
      <c r="M5250" t="s">
        <v>429</v>
      </c>
      <c r="N5250" t="s">
        <v>145</v>
      </c>
      <c r="O5250" t="s">
        <v>149</v>
      </c>
      <c r="P5250" t="s">
        <v>146</v>
      </c>
      <c r="Q5250">
        <v>240</v>
      </c>
      <c r="R5250">
        <v>86</v>
      </c>
      <c r="S5250">
        <v>990</v>
      </c>
      <c r="T5250">
        <v>0</v>
      </c>
      <c r="U5250">
        <v>25</v>
      </c>
      <c r="V5250">
        <v>17</v>
      </c>
      <c r="W5250">
        <v>190</v>
      </c>
      <c r="X5250">
        <v>190</v>
      </c>
      <c r="Y5250">
        <v>0</v>
      </c>
      <c r="Z5250">
        <v>0</v>
      </c>
      <c r="AA5250">
        <v>750</v>
      </c>
      <c r="AB5250">
        <v>0</v>
      </c>
      <c r="AC5250">
        <v>0</v>
      </c>
      <c r="AD5250">
        <v>17</v>
      </c>
      <c r="AE5250">
        <v>0</v>
      </c>
      <c r="AF5250">
        <v>66</v>
      </c>
      <c r="AG5250">
        <v>0</v>
      </c>
      <c r="AH5250">
        <v>0</v>
      </c>
      <c r="AI5250">
        <v>20</v>
      </c>
      <c r="AJ5250">
        <v>0</v>
      </c>
      <c r="AK5250">
        <v>0</v>
      </c>
      <c r="AL5250">
        <v>0</v>
      </c>
      <c r="AM5250">
        <v>0</v>
      </c>
      <c r="AN5250">
        <v>0</v>
      </c>
      <c r="AO5250">
        <v>30</v>
      </c>
      <c r="AP5250">
        <v>62</v>
      </c>
      <c r="AQ5250">
        <v>28</v>
      </c>
      <c r="AR5250">
        <v>0</v>
      </c>
      <c r="AS5250">
        <v>8</v>
      </c>
      <c r="AT5250">
        <v>9</v>
      </c>
      <c r="AU5250">
        <v>0</v>
      </c>
      <c r="AV5250">
        <v>0</v>
      </c>
      <c r="AW5250">
        <v>0</v>
      </c>
      <c r="AX5250">
        <v>0</v>
      </c>
      <c r="AY5250">
        <v>2</v>
      </c>
      <c r="AZ5250">
        <v>7</v>
      </c>
      <c r="BA5250">
        <v>2</v>
      </c>
      <c r="BB5250">
        <v>1</v>
      </c>
      <c r="BC5250">
        <v>0</v>
      </c>
      <c r="BD5250">
        <v>1</v>
      </c>
      <c r="BE5250">
        <v>0</v>
      </c>
      <c r="BF5250">
        <v>86</v>
      </c>
      <c r="BG5250">
        <v>240</v>
      </c>
      <c r="BH5250">
        <v>0</v>
      </c>
      <c r="BI5250">
        <v>24</v>
      </c>
      <c r="BJ5250" s="2">
        <v>45944</v>
      </c>
      <c r="BK5250">
        <v>0</v>
      </c>
      <c r="BL5250" s="3" t="str">
        <f>VLOOKUP(O5250,DropDownList!$H$1:$I$7,2,FALSE)</f>
        <v>2025/26</v>
      </c>
      <c r="BM5250" s="3" t="str">
        <f t="shared" si="82"/>
        <v>VSUR</v>
      </c>
    </row>
    <row r="5251" spans="1:65" x14ac:dyDescent="0.2">
      <c r="A5251">
        <v>2025</v>
      </c>
      <c r="B5251">
        <v>10</v>
      </c>
      <c r="C5251" t="s">
        <v>231</v>
      </c>
      <c r="D5251" t="s">
        <v>250</v>
      </c>
      <c r="E5251" t="s">
        <v>51</v>
      </c>
      <c r="F5251">
        <v>9372</v>
      </c>
      <c r="G5251" t="s">
        <v>141</v>
      </c>
      <c r="H5251" t="s">
        <v>233</v>
      </c>
      <c r="I5251" t="s">
        <v>234</v>
      </c>
      <c r="J5251" s="1">
        <v>45931</v>
      </c>
      <c r="K5251" t="s">
        <v>253</v>
      </c>
      <c r="L5251">
        <v>3</v>
      </c>
      <c r="M5251" t="s">
        <v>429</v>
      </c>
      <c r="N5251" t="s">
        <v>145</v>
      </c>
      <c r="O5251" t="s">
        <v>156</v>
      </c>
      <c r="P5251" t="s">
        <v>153</v>
      </c>
      <c r="Q5251">
        <v>0</v>
      </c>
      <c r="R5251">
        <v>1</v>
      </c>
      <c r="S5251">
        <v>150</v>
      </c>
      <c r="T5251">
        <v>0</v>
      </c>
      <c r="U5251">
        <v>0</v>
      </c>
      <c r="V5251">
        <v>0</v>
      </c>
      <c r="W5251">
        <v>0</v>
      </c>
      <c r="X5251">
        <v>0</v>
      </c>
      <c r="Y5251">
        <v>0</v>
      </c>
      <c r="Z5251">
        <v>0</v>
      </c>
      <c r="AA5251">
        <v>150</v>
      </c>
      <c r="AB5251">
        <v>0</v>
      </c>
      <c r="AC5251">
        <v>150</v>
      </c>
      <c r="AD5251">
        <v>0</v>
      </c>
      <c r="AE5251">
        <v>0</v>
      </c>
      <c r="AF5251">
        <v>1</v>
      </c>
      <c r="AG5251">
        <v>0</v>
      </c>
      <c r="AH5251">
        <v>0</v>
      </c>
      <c r="AI5251">
        <v>0</v>
      </c>
      <c r="AJ5251">
        <v>0</v>
      </c>
      <c r="AK5251">
        <v>0</v>
      </c>
      <c r="AL5251">
        <v>0</v>
      </c>
      <c r="AM5251">
        <v>0</v>
      </c>
      <c r="AN5251">
        <v>0</v>
      </c>
      <c r="AO5251">
        <v>0</v>
      </c>
      <c r="AP5251">
        <v>0</v>
      </c>
      <c r="AQ5251">
        <v>0</v>
      </c>
      <c r="AR5251">
        <v>0</v>
      </c>
      <c r="AS5251">
        <v>0</v>
      </c>
      <c r="AT5251">
        <v>0</v>
      </c>
      <c r="AU5251">
        <v>0</v>
      </c>
      <c r="AV5251">
        <v>0</v>
      </c>
      <c r="AW5251">
        <v>0</v>
      </c>
      <c r="AX5251">
        <v>0</v>
      </c>
      <c r="AY5251">
        <v>0</v>
      </c>
      <c r="AZ5251">
        <v>0</v>
      </c>
      <c r="BA5251">
        <v>0</v>
      </c>
      <c r="BB5251">
        <v>0</v>
      </c>
      <c r="BC5251">
        <v>0</v>
      </c>
      <c r="BD5251">
        <v>0</v>
      </c>
      <c r="BE5251">
        <v>0</v>
      </c>
      <c r="BF5251">
        <v>0</v>
      </c>
      <c r="BG5251">
        <v>0</v>
      </c>
      <c r="BH5251">
        <v>0</v>
      </c>
      <c r="BI5251">
        <v>0</v>
      </c>
      <c r="BJ5251" s="2">
        <v>45944</v>
      </c>
      <c r="BK5251">
        <v>0</v>
      </c>
      <c r="BL5251" s="3" t="str">
        <f>VLOOKUP(O5251,DropDownList!$H$1:$I$7,2,FALSE)</f>
        <v>2023/24</v>
      </c>
      <c r="BM5251" s="3" t="str">
        <f t="shared" si="82"/>
        <v>PREG</v>
      </c>
    </row>
    <row r="5252" spans="1:65" x14ac:dyDescent="0.2">
      <c r="A5252">
        <v>2025</v>
      </c>
      <c r="B5252">
        <v>10</v>
      </c>
      <c r="C5252" t="s">
        <v>231</v>
      </c>
      <c r="D5252" t="s">
        <v>250</v>
      </c>
      <c r="E5252" t="s">
        <v>51</v>
      </c>
      <c r="F5252">
        <v>9372</v>
      </c>
      <c r="G5252" t="s">
        <v>141</v>
      </c>
      <c r="H5252" t="s">
        <v>233</v>
      </c>
      <c r="I5252" t="s">
        <v>234</v>
      </c>
      <c r="J5252" s="1">
        <v>45931</v>
      </c>
      <c r="K5252" t="s">
        <v>253</v>
      </c>
      <c r="L5252">
        <v>3</v>
      </c>
      <c r="M5252" t="s">
        <v>429</v>
      </c>
      <c r="N5252" t="s">
        <v>145</v>
      </c>
      <c r="O5252" t="s">
        <v>156</v>
      </c>
      <c r="P5252" t="s">
        <v>146</v>
      </c>
      <c r="Q5252">
        <v>258.58999999999997</v>
      </c>
      <c r="R5252">
        <v>131</v>
      </c>
      <c r="S5252">
        <v>2180</v>
      </c>
      <c r="T5252">
        <v>10</v>
      </c>
      <c r="U5252">
        <v>41</v>
      </c>
      <c r="V5252">
        <v>3</v>
      </c>
      <c r="W5252">
        <v>40</v>
      </c>
      <c r="X5252">
        <v>40</v>
      </c>
      <c r="Y5252">
        <v>0</v>
      </c>
      <c r="Z5252">
        <v>0</v>
      </c>
      <c r="AA5252">
        <v>1911.41</v>
      </c>
      <c r="AB5252">
        <v>0</v>
      </c>
      <c r="AC5252">
        <v>0</v>
      </c>
      <c r="AD5252">
        <v>3</v>
      </c>
      <c r="AE5252">
        <v>0</v>
      </c>
      <c r="AF5252">
        <v>112</v>
      </c>
      <c r="AG5252">
        <v>2</v>
      </c>
      <c r="AH5252">
        <v>1</v>
      </c>
      <c r="AI5252">
        <v>16</v>
      </c>
      <c r="AJ5252">
        <v>0</v>
      </c>
      <c r="AK5252">
        <v>0</v>
      </c>
      <c r="AL5252">
        <v>0</v>
      </c>
      <c r="AM5252">
        <v>0</v>
      </c>
      <c r="AN5252">
        <v>0</v>
      </c>
      <c r="AO5252">
        <v>79</v>
      </c>
      <c r="AP5252">
        <v>353</v>
      </c>
      <c r="AQ5252">
        <v>82</v>
      </c>
      <c r="AR5252">
        <v>0</v>
      </c>
      <c r="AS5252">
        <v>44</v>
      </c>
      <c r="AT5252">
        <v>15</v>
      </c>
      <c r="AU5252">
        <v>5</v>
      </c>
      <c r="AV5252">
        <v>2</v>
      </c>
      <c r="AW5252">
        <v>0</v>
      </c>
      <c r="AX5252">
        <v>0</v>
      </c>
      <c r="AY5252">
        <v>64</v>
      </c>
      <c r="AZ5252">
        <v>86</v>
      </c>
      <c r="BA5252">
        <v>30</v>
      </c>
      <c r="BB5252">
        <v>9</v>
      </c>
      <c r="BC5252">
        <v>2</v>
      </c>
      <c r="BD5252">
        <v>0</v>
      </c>
      <c r="BE5252">
        <v>1</v>
      </c>
      <c r="BF5252">
        <v>130</v>
      </c>
      <c r="BG5252">
        <v>240</v>
      </c>
      <c r="BH5252">
        <v>0</v>
      </c>
      <c r="BI5252">
        <v>41</v>
      </c>
      <c r="BJ5252" s="2">
        <v>45944</v>
      </c>
      <c r="BK5252">
        <v>0</v>
      </c>
      <c r="BL5252" s="3" t="str">
        <f>VLOOKUP(O5252,DropDownList!$H$1:$I$7,2,FALSE)</f>
        <v>2023/24</v>
      </c>
      <c r="BM5252" s="3" t="str">
        <f t="shared" si="82"/>
        <v>VSUR</v>
      </c>
    </row>
    <row r="5253" spans="1:65" x14ac:dyDescent="0.2">
      <c r="A5253">
        <v>2025</v>
      </c>
      <c r="B5253">
        <v>10</v>
      </c>
      <c r="C5253" t="s">
        <v>231</v>
      </c>
      <c r="D5253" t="s">
        <v>250</v>
      </c>
      <c r="E5253" t="s">
        <v>51</v>
      </c>
      <c r="F5253">
        <v>9372</v>
      </c>
      <c r="G5253" t="s">
        <v>141</v>
      </c>
      <c r="H5253" t="s">
        <v>233</v>
      </c>
      <c r="I5253" t="s">
        <v>234</v>
      </c>
      <c r="J5253" s="1">
        <v>45931</v>
      </c>
      <c r="K5253" t="s">
        <v>253</v>
      </c>
      <c r="L5253">
        <v>3</v>
      </c>
      <c r="M5253" t="s">
        <v>429</v>
      </c>
      <c r="N5253" t="s">
        <v>145</v>
      </c>
      <c r="O5253" t="s">
        <v>147</v>
      </c>
      <c r="P5253" t="s">
        <v>154</v>
      </c>
      <c r="Q5253">
        <v>19466</v>
      </c>
      <c r="R5253">
        <v>218</v>
      </c>
      <c r="S5253">
        <v>58850.23</v>
      </c>
      <c r="T5253">
        <v>690</v>
      </c>
      <c r="U5253">
        <v>67</v>
      </c>
      <c r="V5253">
        <v>33</v>
      </c>
      <c r="W5253">
        <v>11327.23</v>
      </c>
      <c r="X5253">
        <v>12767.23</v>
      </c>
      <c r="Y5253">
        <v>0</v>
      </c>
      <c r="Z5253">
        <v>0</v>
      </c>
      <c r="AA5253">
        <v>38694.230000000003</v>
      </c>
      <c r="AB5253">
        <v>649.39</v>
      </c>
      <c r="AC5253">
        <v>35519.839999999997</v>
      </c>
      <c r="AD5253">
        <v>20</v>
      </c>
      <c r="AE5253">
        <v>13</v>
      </c>
      <c r="AF5253">
        <v>149</v>
      </c>
      <c r="AG5253">
        <v>32</v>
      </c>
      <c r="AH5253">
        <v>2</v>
      </c>
      <c r="AI5253">
        <v>35</v>
      </c>
      <c r="AJ5253">
        <v>0</v>
      </c>
      <c r="AK5253">
        <v>0</v>
      </c>
      <c r="AL5253">
        <v>0</v>
      </c>
      <c r="AM5253">
        <v>0</v>
      </c>
      <c r="AN5253">
        <v>0</v>
      </c>
      <c r="AO5253">
        <v>126</v>
      </c>
      <c r="AP5253">
        <v>456</v>
      </c>
      <c r="AQ5253">
        <v>135</v>
      </c>
      <c r="AR5253">
        <v>0</v>
      </c>
      <c r="AS5253">
        <v>49</v>
      </c>
      <c r="AT5253">
        <v>22</v>
      </c>
      <c r="AU5253">
        <v>1</v>
      </c>
      <c r="AV5253">
        <v>1</v>
      </c>
      <c r="AW5253">
        <v>0</v>
      </c>
      <c r="AX5253">
        <v>0</v>
      </c>
      <c r="AY5253">
        <v>53</v>
      </c>
      <c r="AZ5253">
        <v>107</v>
      </c>
      <c r="BA5253">
        <v>49</v>
      </c>
      <c r="BB5253">
        <v>12</v>
      </c>
      <c r="BC5253">
        <v>2</v>
      </c>
      <c r="BD5253">
        <v>2</v>
      </c>
      <c r="BE5253">
        <v>0</v>
      </c>
      <c r="BF5253">
        <v>218</v>
      </c>
      <c r="BG5253">
        <v>11620</v>
      </c>
      <c r="BH5253">
        <v>0</v>
      </c>
      <c r="BI5253">
        <v>67</v>
      </c>
      <c r="BJ5253" s="2">
        <v>45944</v>
      </c>
      <c r="BK5253">
        <v>0</v>
      </c>
      <c r="BL5253" s="3" t="str">
        <f>VLOOKUP(O5253,DropDownList!$H$1:$I$7,2,FALSE)</f>
        <v>2024/25</v>
      </c>
      <c r="BM5253" s="3" t="str">
        <f t="shared" si="82"/>
        <v>JP COURT</v>
      </c>
    </row>
    <row r="5254" spans="1:65" x14ac:dyDescent="0.2">
      <c r="A5254">
        <v>2025</v>
      </c>
      <c r="B5254">
        <v>10</v>
      </c>
      <c r="C5254" t="s">
        <v>231</v>
      </c>
      <c r="D5254" t="s">
        <v>250</v>
      </c>
      <c r="E5254" t="s">
        <v>51</v>
      </c>
      <c r="F5254">
        <v>9372</v>
      </c>
      <c r="G5254" t="s">
        <v>141</v>
      </c>
      <c r="H5254" t="s">
        <v>233</v>
      </c>
      <c r="I5254" t="s">
        <v>234</v>
      </c>
      <c r="J5254" s="1">
        <v>45931</v>
      </c>
      <c r="K5254" t="s">
        <v>253</v>
      </c>
      <c r="L5254">
        <v>3</v>
      </c>
      <c r="M5254" t="s">
        <v>429</v>
      </c>
      <c r="N5254" t="s">
        <v>145</v>
      </c>
      <c r="O5254" t="s">
        <v>155</v>
      </c>
      <c r="P5254" t="s">
        <v>150</v>
      </c>
      <c r="Q5254">
        <v>5012.76</v>
      </c>
      <c r="R5254">
        <v>235</v>
      </c>
      <c r="S5254">
        <v>34796.65</v>
      </c>
      <c r="T5254">
        <v>6844.12</v>
      </c>
      <c r="U5254">
        <v>44</v>
      </c>
      <c r="V5254">
        <v>21</v>
      </c>
      <c r="W5254">
        <v>3086.37</v>
      </c>
      <c r="X5254">
        <v>3086.37</v>
      </c>
      <c r="Y5254">
        <v>205</v>
      </c>
      <c r="Z5254">
        <v>27952.53</v>
      </c>
      <c r="AA5254">
        <v>22939.77</v>
      </c>
      <c r="AB5254">
        <v>4273.96</v>
      </c>
      <c r="AC5254">
        <v>18665.810000000001</v>
      </c>
      <c r="AD5254">
        <v>17</v>
      </c>
      <c r="AE5254">
        <v>4</v>
      </c>
      <c r="AF5254">
        <v>158</v>
      </c>
      <c r="AG5254">
        <v>20</v>
      </c>
      <c r="AH5254">
        <v>30</v>
      </c>
      <c r="AI5254">
        <v>24</v>
      </c>
      <c r="AJ5254">
        <v>43</v>
      </c>
      <c r="AK5254">
        <v>30</v>
      </c>
      <c r="AL5254">
        <v>8</v>
      </c>
      <c r="AM5254">
        <v>13</v>
      </c>
      <c r="AN5254">
        <v>1</v>
      </c>
      <c r="AO5254">
        <v>147</v>
      </c>
      <c r="AP5254">
        <v>768</v>
      </c>
      <c r="AQ5254">
        <v>168</v>
      </c>
      <c r="AR5254">
        <v>13</v>
      </c>
      <c r="AS5254">
        <v>56</v>
      </c>
      <c r="AT5254">
        <v>43</v>
      </c>
      <c r="AU5254">
        <v>0</v>
      </c>
      <c r="AV5254">
        <v>0</v>
      </c>
      <c r="AW5254">
        <v>0</v>
      </c>
      <c r="AX5254">
        <v>0</v>
      </c>
      <c r="AY5254">
        <v>135</v>
      </c>
      <c r="AZ5254">
        <v>203</v>
      </c>
      <c r="BA5254">
        <v>100</v>
      </c>
      <c r="BB5254">
        <v>17</v>
      </c>
      <c r="BC5254">
        <v>4</v>
      </c>
      <c r="BD5254">
        <v>1</v>
      </c>
      <c r="BE5254">
        <v>0</v>
      </c>
      <c r="BF5254">
        <v>145</v>
      </c>
      <c r="BG5254">
        <v>3012.5</v>
      </c>
      <c r="BH5254">
        <v>3</v>
      </c>
      <c r="BI5254">
        <v>44</v>
      </c>
      <c r="BJ5254" s="2">
        <v>45944</v>
      </c>
      <c r="BK5254">
        <v>0</v>
      </c>
      <c r="BL5254" s="3" t="str">
        <f>VLOOKUP(O5254,DropDownList!$H$1:$I$7,2,FALSE)</f>
        <v>2022/23</v>
      </c>
      <c r="BM5254" s="3" t="str">
        <f t="shared" si="82"/>
        <v>FISCAL FINES</v>
      </c>
    </row>
    <row r="5255" spans="1:65" x14ac:dyDescent="0.2">
      <c r="A5255">
        <v>2025</v>
      </c>
      <c r="B5255">
        <v>10</v>
      </c>
      <c r="C5255" t="s">
        <v>231</v>
      </c>
      <c r="D5255" t="s">
        <v>250</v>
      </c>
      <c r="E5255" t="s">
        <v>51</v>
      </c>
      <c r="F5255">
        <v>9372</v>
      </c>
      <c r="G5255" t="s">
        <v>141</v>
      </c>
      <c r="H5255" t="s">
        <v>233</v>
      </c>
      <c r="I5255" t="s">
        <v>234</v>
      </c>
      <c r="J5255" s="1">
        <v>45931</v>
      </c>
      <c r="K5255" t="s">
        <v>253</v>
      </c>
      <c r="L5255">
        <v>3</v>
      </c>
      <c r="M5255" t="s">
        <v>429</v>
      </c>
      <c r="N5255" t="s">
        <v>145</v>
      </c>
      <c r="O5255" t="s">
        <v>147</v>
      </c>
      <c r="P5255" t="s">
        <v>152</v>
      </c>
      <c r="Q5255">
        <v>0</v>
      </c>
      <c r="R5255">
        <v>24</v>
      </c>
      <c r="S5255">
        <v>960</v>
      </c>
      <c r="T5255">
        <v>480</v>
      </c>
      <c r="U5255">
        <v>0</v>
      </c>
      <c r="V5255">
        <v>0</v>
      </c>
      <c r="W5255">
        <v>0</v>
      </c>
      <c r="X5255">
        <v>0</v>
      </c>
      <c r="Y5255">
        <v>0</v>
      </c>
      <c r="Z5255">
        <v>0</v>
      </c>
      <c r="AA5255">
        <v>480</v>
      </c>
      <c r="AB5255">
        <v>0</v>
      </c>
      <c r="AC5255">
        <v>480</v>
      </c>
      <c r="AD5255">
        <v>0</v>
      </c>
      <c r="AE5255">
        <v>0</v>
      </c>
      <c r="AF5255">
        <v>12</v>
      </c>
      <c r="AG5255">
        <v>0</v>
      </c>
      <c r="AH5255">
        <v>12</v>
      </c>
      <c r="AI5255">
        <v>0</v>
      </c>
      <c r="AJ5255">
        <v>0</v>
      </c>
      <c r="AK5255">
        <v>0</v>
      </c>
      <c r="AL5255">
        <v>0</v>
      </c>
      <c r="AM5255">
        <v>0</v>
      </c>
      <c r="AN5255">
        <v>0</v>
      </c>
      <c r="AO5255">
        <v>0</v>
      </c>
      <c r="AP5255">
        <v>0</v>
      </c>
      <c r="AQ5255">
        <v>0</v>
      </c>
      <c r="AR5255">
        <v>0</v>
      </c>
      <c r="AS5255">
        <v>0</v>
      </c>
      <c r="AT5255">
        <v>0</v>
      </c>
      <c r="AU5255">
        <v>0</v>
      </c>
      <c r="AV5255">
        <v>0</v>
      </c>
      <c r="AW5255">
        <v>0</v>
      </c>
      <c r="AX5255">
        <v>0</v>
      </c>
      <c r="AY5255">
        <v>0</v>
      </c>
      <c r="AZ5255">
        <v>0</v>
      </c>
      <c r="BA5255">
        <v>0</v>
      </c>
      <c r="BB5255">
        <v>0</v>
      </c>
      <c r="BC5255">
        <v>0</v>
      </c>
      <c r="BD5255">
        <v>0</v>
      </c>
      <c r="BE5255">
        <v>0</v>
      </c>
      <c r="BF5255">
        <v>0</v>
      </c>
      <c r="BG5255">
        <v>0</v>
      </c>
      <c r="BH5255">
        <v>0</v>
      </c>
      <c r="BI5255">
        <v>0</v>
      </c>
      <c r="BJ5255" s="2">
        <v>45944</v>
      </c>
      <c r="BK5255">
        <v>0</v>
      </c>
      <c r="BL5255" s="3" t="str">
        <f>VLOOKUP(O5255,DropDownList!$H$1:$I$7,2,FALSE)</f>
        <v>2024/25</v>
      </c>
      <c r="BM5255" s="3" t="str">
        <f t="shared" si="82"/>
        <v>PCOA</v>
      </c>
    </row>
    <row r="5256" spans="1:65" x14ac:dyDescent="0.2">
      <c r="A5256">
        <v>2025</v>
      </c>
      <c r="B5256">
        <v>10</v>
      </c>
      <c r="C5256" t="s">
        <v>231</v>
      </c>
      <c r="D5256" t="s">
        <v>250</v>
      </c>
      <c r="E5256" t="s">
        <v>51</v>
      </c>
      <c r="F5256">
        <v>9372</v>
      </c>
      <c r="G5256" t="s">
        <v>141</v>
      </c>
      <c r="H5256" t="s">
        <v>233</v>
      </c>
      <c r="I5256" t="s">
        <v>234</v>
      </c>
      <c r="J5256" s="1">
        <v>45931</v>
      </c>
      <c r="K5256" t="s">
        <v>253</v>
      </c>
      <c r="L5256">
        <v>3</v>
      </c>
      <c r="M5256" t="s">
        <v>429</v>
      </c>
      <c r="N5256" t="s">
        <v>145</v>
      </c>
      <c r="O5256" t="s">
        <v>147</v>
      </c>
      <c r="P5256" t="s">
        <v>148</v>
      </c>
      <c r="Q5256">
        <v>400.64</v>
      </c>
      <c r="R5256">
        <v>12</v>
      </c>
      <c r="S5256">
        <v>720</v>
      </c>
      <c r="T5256">
        <v>0</v>
      </c>
      <c r="U5256">
        <v>8</v>
      </c>
      <c r="V5256">
        <v>3</v>
      </c>
      <c r="W5256">
        <v>180</v>
      </c>
      <c r="X5256">
        <v>180</v>
      </c>
      <c r="Y5256">
        <v>0</v>
      </c>
      <c r="Z5256">
        <v>0</v>
      </c>
      <c r="AA5256">
        <v>319.36</v>
      </c>
      <c r="AB5256">
        <v>0</v>
      </c>
      <c r="AC5256">
        <v>319.36</v>
      </c>
      <c r="AD5256">
        <v>3</v>
      </c>
      <c r="AE5256">
        <v>0</v>
      </c>
      <c r="AF5256">
        <v>4</v>
      </c>
      <c r="AG5256">
        <v>2</v>
      </c>
      <c r="AH5256">
        <v>0</v>
      </c>
      <c r="AI5256">
        <v>6</v>
      </c>
      <c r="AJ5256">
        <v>0</v>
      </c>
      <c r="AK5256">
        <v>0</v>
      </c>
      <c r="AL5256">
        <v>0</v>
      </c>
      <c r="AM5256">
        <v>0</v>
      </c>
      <c r="AN5256">
        <v>0</v>
      </c>
      <c r="AO5256">
        <v>10</v>
      </c>
      <c r="AP5256">
        <v>41</v>
      </c>
      <c r="AQ5256">
        <v>10</v>
      </c>
      <c r="AR5256">
        <v>4</v>
      </c>
      <c r="AS5256">
        <v>2</v>
      </c>
      <c r="AT5256">
        <v>2</v>
      </c>
      <c r="AU5256">
        <v>0</v>
      </c>
      <c r="AV5256">
        <v>0</v>
      </c>
      <c r="AW5256">
        <v>0</v>
      </c>
      <c r="AX5256">
        <v>0</v>
      </c>
      <c r="AY5256">
        <v>6</v>
      </c>
      <c r="AZ5256">
        <v>10</v>
      </c>
      <c r="BA5256">
        <v>4</v>
      </c>
      <c r="BB5256">
        <v>1</v>
      </c>
      <c r="BC5256">
        <v>0</v>
      </c>
      <c r="BD5256">
        <v>0</v>
      </c>
      <c r="BE5256">
        <v>0</v>
      </c>
      <c r="BF5256">
        <v>11</v>
      </c>
      <c r="BG5256">
        <v>360</v>
      </c>
      <c r="BH5256">
        <v>0</v>
      </c>
      <c r="BI5256">
        <v>8</v>
      </c>
      <c r="BJ5256" s="2">
        <v>45944</v>
      </c>
      <c r="BK5256">
        <v>0</v>
      </c>
      <c r="BL5256" s="3" t="str">
        <f>VLOOKUP(O5256,DropDownList!$H$1:$I$7,2,FALSE)</f>
        <v>2024/25</v>
      </c>
      <c r="BM5256" s="3" t="str">
        <f t="shared" si="82"/>
        <v>PRAS</v>
      </c>
    </row>
    <row r="5257" spans="1:65" x14ac:dyDescent="0.2">
      <c r="A5257">
        <v>2025</v>
      </c>
      <c r="B5257">
        <v>10</v>
      </c>
      <c r="C5257" t="s">
        <v>231</v>
      </c>
      <c r="D5257" t="s">
        <v>250</v>
      </c>
      <c r="E5257" t="s">
        <v>51</v>
      </c>
      <c r="F5257">
        <v>9372</v>
      </c>
      <c r="G5257" t="s">
        <v>141</v>
      </c>
      <c r="H5257" t="s">
        <v>233</v>
      </c>
      <c r="I5257" t="s">
        <v>234</v>
      </c>
      <c r="J5257" s="1">
        <v>45931</v>
      </c>
      <c r="K5257" t="s">
        <v>253</v>
      </c>
      <c r="L5257">
        <v>3</v>
      </c>
      <c r="M5257" t="s">
        <v>429</v>
      </c>
      <c r="N5257" t="s">
        <v>145</v>
      </c>
      <c r="O5257" t="s">
        <v>155</v>
      </c>
      <c r="P5257" t="s">
        <v>154</v>
      </c>
      <c r="Q5257">
        <v>11243.87</v>
      </c>
      <c r="R5257">
        <v>216</v>
      </c>
      <c r="S5257">
        <v>56428.86</v>
      </c>
      <c r="T5257">
        <v>535.15</v>
      </c>
      <c r="U5257">
        <v>50</v>
      </c>
      <c r="V5257">
        <v>24</v>
      </c>
      <c r="W5257">
        <v>5068.21</v>
      </c>
      <c r="X5257">
        <v>5068.21</v>
      </c>
      <c r="Y5257">
        <v>0</v>
      </c>
      <c r="Z5257">
        <v>0</v>
      </c>
      <c r="AA5257">
        <v>44649.84</v>
      </c>
      <c r="AB5257">
        <v>1051.69</v>
      </c>
      <c r="AC5257">
        <v>40803.18</v>
      </c>
      <c r="AD5257">
        <v>11</v>
      </c>
      <c r="AE5257">
        <v>13</v>
      </c>
      <c r="AF5257">
        <v>164</v>
      </c>
      <c r="AG5257">
        <v>28</v>
      </c>
      <c r="AH5257">
        <v>1</v>
      </c>
      <c r="AI5257">
        <v>22</v>
      </c>
      <c r="AJ5257">
        <v>0</v>
      </c>
      <c r="AK5257">
        <v>0</v>
      </c>
      <c r="AL5257">
        <v>0</v>
      </c>
      <c r="AM5257">
        <v>0</v>
      </c>
      <c r="AN5257">
        <v>0</v>
      </c>
      <c r="AO5257">
        <v>124</v>
      </c>
      <c r="AP5257">
        <v>709</v>
      </c>
      <c r="AQ5257">
        <v>135</v>
      </c>
      <c r="AR5257">
        <v>0</v>
      </c>
      <c r="AS5257">
        <v>61</v>
      </c>
      <c r="AT5257">
        <v>57</v>
      </c>
      <c r="AU5257">
        <v>15</v>
      </c>
      <c r="AV5257">
        <v>9</v>
      </c>
      <c r="AW5257">
        <v>0</v>
      </c>
      <c r="AX5257">
        <v>0</v>
      </c>
      <c r="AY5257">
        <v>106</v>
      </c>
      <c r="AZ5257">
        <v>150</v>
      </c>
      <c r="BA5257">
        <v>78</v>
      </c>
      <c r="BB5257">
        <v>29</v>
      </c>
      <c r="BC5257">
        <v>10</v>
      </c>
      <c r="BD5257">
        <v>0</v>
      </c>
      <c r="BE5257">
        <v>1</v>
      </c>
      <c r="BF5257">
        <v>216</v>
      </c>
      <c r="BG5257">
        <v>6401.5</v>
      </c>
      <c r="BH5257">
        <v>1</v>
      </c>
      <c r="BI5257">
        <v>49</v>
      </c>
      <c r="BJ5257" s="2">
        <v>45944</v>
      </c>
      <c r="BK5257">
        <v>0</v>
      </c>
      <c r="BL5257" s="3" t="str">
        <f>VLOOKUP(O5257,DropDownList!$H$1:$I$7,2,FALSE)</f>
        <v>2022/23</v>
      </c>
      <c r="BM5257" s="3" t="str">
        <f t="shared" si="82"/>
        <v>JP COURT</v>
      </c>
    </row>
    <row r="5258" spans="1:65" x14ac:dyDescent="0.2">
      <c r="A5258">
        <v>2025</v>
      </c>
      <c r="B5258">
        <v>10</v>
      </c>
      <c r="C5258" t="s">
        <v>231</v>
      </c>
      <c r="D5258" t="s">
        <v>250</v>
      </c>
      <c r="E5258" t="s">
        <v>51</v>
      </c>
      <c r="F5258">
        <v>9372</v>
      </c>
      <c r="G5258" t="s">
        <v>141</v>
      </c>
      <c r="H5258" t="s">
        <v>233</v>
      </c>
      <c r="I5258" t="s">
        <v>234</v>
      </c>
      <c r="J5258" s="1">
        <v>45931</v>
      </c>
      <c r="K5258" t="s">
        <v>253</v>
      </c>
      <c r="L5258">
        <v>3</v>
      </c>
      <c r="M5258" t="s">
        <v>429</v>
      </c>
      <c r="N5258" t="s">
        <v>145</v>
      </c>
      <c r="O5258" t="s">
        <v>149</v>
      </c>
      <c r="P5258" t="s">
        <v>150</v>
      </c>
      <c r="Q5258">
        <v>2483.33</v>
      </c>
      <c r="R5258">
        <v>36</v>
      </c>
      <c r="S5258">
        <v>5667.1</v>
      </c>
      <c r="T5258">
        <v>613.75</v>
      </c>
      <c r="U5258">
        <v>16</v>
      </c>
      <c r="V5258">
        <v>15</v>
      </c>
      <c r="W5258">
        <v>1522.5</v>
      </c>
      <c r="X5258">
        <v>2428.34</v>
      </c>
      <c r="Y5258">
        <v>31</v>
      </c>
      <c r="Z5258">
        <v>5053.3500000000004</v>
      </c>
      <c r="AA5258">
        <v>2570.02</v>
      </c>
      <c r="AB5258">
        <v>810.01</v>
      </c>
      <c r="AC5258">
        <v>1760.01</v>
      </c>
      <c r="AD5258">
        <v>10</v>
      </c>
      <c r="AE5258">
        <v>5</v>
      </c>
      <c r="AF5258">
        <v>15</v>
      </c>
      <c r="AG5258">
        <v>6</v>
      </c>
      <c r="AH5258">
        <v>5</v>
      </c>
      <c r="AI5258">
        <v>10</v>
      </c>
      <c r="AJ5258">
        <v>5</v>
      </c>
      <c r="AK5258">
        <v>4</v>
      </c>
      <c r="AL5258">
        <v>1</v>
      </c>
      <c r="AM5258">
        <v>3</v>
      </c>
      <c r="AN5258">
        <v>0</v>
      </c>
      <c r="AO5258">
        <v>20</v>
      </c>
      <c r="AP5258">
        <v>36</v>
      </c>
      <c r="AQ5258">
        <v>20</v>
      </c>
      <c r="AR5258">
        <v>1</v>
      </c>
      <c r="AS5258">
        <v>3</v>
      </c>
      <c r="AT5258">
        <v>3</v>
      </c>
      <c r="AU5258">
        <v>1</v>
      </c>
      <c r="AV5258">
        <v>1</v>
      </c>
      <c r="AW5258">
        <v>0</v>
      </c>
      <c r="AX5258">
        <v>0</v>
      </c>
      <c r="AY5258">
        <v>1</v>
      </c>
      <c r="AZ5258">
        <v>4</v>
      </c>
      <c r="BA5258">
        <v>0</v>
      </c>
      <c r="BB5258">
        <v>0</v>
      </c>
      <c r="BC5258">
        <v>0</v>
      </c>
      <c r="BD5258">
        <v>1</v>
      </c>
      <c r="BE5258">
        <v>0</v>
      </c>
      <c r="BF5258">
        <v>19</v>
      </c>
      <c r="BG5258">
        <v>1348.34</v>
      </c>
      <c r="BH5258">
        <v>0</v>
      </c>
      <c r="BI5258">
        <v>16</v>
      </c>
      <c r="BJ5258" s="2">
        <v>45944</v>
      </c>
      <c r="BK5258">
        <v>0</v>
      </c>
      <c r="BL5258" s="3" t="str">
        <f>VLOOKUP(O5258,DropDownList!$H$1:$I$7,2,FALSE)</f>
        <v>2025/26</v>
      </c>
      <c r="BM5258" s="3" t="str">
        <f t="shared" si="82"/>
        <v>FISCAL FINES</v>
      </c>
    </row>
    <row r="5259" spans="1:65" x14ac:dyDescent="0.2">
      <c r="A5259">
        <v>2025</v>
      </c>
      <c r="B5259">
        <v>10</v>
      </c>
      <c r="C5259" t="s">
        <v>231</v>
      </c>
      <c r="D5259" t="s">
        <v>250</v>
      </c>
      <c r="E5259" t="s">
        <v>51</v>
      </c>
      <c r="F5259">
        <v>9372</v>
      </c>
      <c r="G5259" t="s">
        <v>141</v>
      </c>
      <c r="H5259" t="s">
        <v>233</v>
      </c>
      <c r="I5259" t="s">
        <v>234</v>
      </c>
      <c r="J5259" s="1">
        <v>45931</v>
      </c>
      <c r="K5259" t="s">
        <v>253</v>
      </c>
      <c r="L5259">
        <v>3</v>
      </c>
      <c r="M5259" t="s">
        <v>429</v>
      </c>
      <c r="N5259" t="s">
        <v>145</v>
      </c>
      <c r="O5259" t="s">
        <v>149</v>
      </c>
      <c r="P5259" t="s">
        <v>148</v>
      </c>
      <c r="Q5259">
        <v>0</v>
      </c>
      <c r="R5259">
        <v>1</v>
      </c>
      <c r="S5259">
        <v>60</v>
      </c>
      <c r="T5259">
        <v>0</v>
      </c>
      <c r="U5259">
        <v>0</v>
      </c>
      <c r="V5259">
        <v>0</v>
      </c>
      <c r="W5259">
        <v>0</v>
      </c>
      <c r="X5259">
        <v>0</v>
      </c>
      <c r="Y5259">
        <v>0</v>
      </c>
      <c r="Z5259">
        <v>0</v>
      </c>
      <c r="AA5259">
        <v>60</v>
      </c>
      <c r="AB5259">
        <v>0</v>
      </c>
      <c r="AC5259">
        <v>60</v>
      </c>
      <c r="AD5259">
        <v>0</v>
      </c>
      <c r="AE5259">
        <v>0</v>
      </c>
      <c r="AF5259">
        <v>1</v>
      </c>
      <c r="AG5259">
        <v>0</v>
      </c>
      <c r="AH5259">
        <v>0</v>
      </c>
      <c r="AI5259">
        <v>0</v>
      </c>
      <c r="AJ5259">
        <v>0</v>
      </c>
      <c r="AK5259">
        <v>0</v>
      </c>
      <c r="AL5259">
        <v>0</v>
      </c>
      <c r="AM5259">
        <v>0</v>
      </c>
      <c r="AN5259">
        <v>0</v>
      </c>
      <c r="AO5259">
        <v>1</v>
      </c>
      <c r="AP5259">
        <v>1</v>
      </c>
      <c r="AQ5259">
        <v>1</v>
      </c>
      <c r="AR5259">
        <v>0</v>
      </c>
      <c r="AS5259">
        <v>0</v>
      </c>
      <c r="AT5259">
        <v>0</v>
      </c>
      <c r="AU5259">
        <v>0</v>
      </c>
      <c r="AV5259">
        <v>0</v>
      </c>
      <c r="AW5259">
        <v>0</v>
      </c>
      <c r="AX5259">
        <v>0</v>
      </c>
      <c r="AY5259">
        <v>0</v>
      </c>
      <c r="AZ5259">
        <v>0</v>
      </c>
      <c r="BA5259">
        <v>0</v>
      </c>
      <c r="BB5259">
        <v>0</v>
      </c>
      <c r="BC5259">
        <v>0</v>
      </c>
      <c r="BD5259">
        <v>0</v>
      </c>
      <c r="BE5259">
        <v>0</v>
      </c>
      <c r="BF5259">
        <v>1</v>
      </c>
      <c r="BG5259">
        <v>0</v>
      </c>
      <c r="BH5259">
        <v>0</v>
      </c>
      <c r="BI5259">
        <v>0</v>
      </c>
      <c r="BJ5259" s="2">
        <v>45944</v>
      </c>
      <c r="BK5259">
        <v>0</v>
      </c>
      <c r="BL5259" s="3" t="str">
        <f>VLOOKUP(O5259,DropDownList!$H$1:$I$7,2,FALSE)</f>
        <v>2025/26</v>
      </c>
      <c r="BM5259" s="3" t="str">
        <f t="shared" si="82"/>
        <v>PRAS</v>
      </c>
    </row>
    <row r="5260" spans="1:65" x14ac:dyDescent="0.2">
      <c r="A5260">
        <v>2025</v>
      </c>
      <c r="B5260">
        <v>10</v>
      </c>
      <c r="C5260" t="s">
        <v>231</v>
      </c>
      <c r="D5260" t="s">
        <v>250</v>
      </c>
      <c r="E5260" t="s">
        <v>51</v>
      </c>
      <c r="F5260">
        <v>9372</v>
      </c>
      <c r="G5260" t="s">
        <v>141</v>
      </c>
      <c r="H5260" t="s">
        <v>233</v>
      </c>
      <c r="I5260" t="s">
        <v>234</v>
      </c>
      <c r="J5260" s="1">
        <v>45931</v>
      </c>
      <c r="K5260" t="s">
        <v>253</v>
      </c>
      <c r="L5260">
        <v>3</v>
      </c>
      <c r="M5260" t="s">
        <v>429</v>
      </c>
      <c r="N5260" t="s">
        <v>145</v>
      </c>
      <c r="O5260" t="s">
        <v>147</v>
      </c>
      <c r="P5260" t="s">
        <v>153</v>
      </c>
      <c r="Q5260">
        <v>45</v>
      </c>
      <c r="R5260">
        <v>4</v>
      </c>
      <c r="S5260">
        <v>180</v>
      </c>
      <c r="T5260">
        <v>0</v>
      </c>
      <c r="U5260">
        <v>1</v>
      </c>
      <c r="V5260">
        <v>1</v>
      </c>
      <c r="W5260">
        <v>45</v>
      </c>
      <c r="X5260">
        <v>45</v>
      </c>
      <c r="Y5260">
        <v>0</v>
      </c>
      <c r="Z5260">
        <v>0</v>
      </c>
      <c r="AA5260">
        <v>135</v>
      </c>
      <c r="AB5260">
        <v>0</v>
      </c>
      <c r="AC5260">
        <v>135</v>
      </c>
      <c r="AD5260">
        <v>1</v>
      </c>
      <c r="AE5260">
        <v>0</v>
      </c>
      <c r="AF5260">
        <v>3</v>
      </c>
      <c r="AG5260">
        <v>0</v>
      </c>
      <c r="AH5260">
        <v>0</v>
      </c>
      <c r="AI5260">
        <v>1</v>
      </c>
      <c r="AJ5260">
        <v>0</v>
      </c>
      <c r="AK5260">
        <v>0</v>
      </c>
      <c r="AL5260">
        <v>0</v>
      </c>
      <c r="AM5260">
        <v>0</v>
      </c>
      <c r="AN5260">
        <v>0</v>
      </c>
      <c r="AO5260">
        <v>3</v>
      </c>
      <c r="AP5260">
        <v>4</v>
      </c>
      <c r="AQ5260">
        <v>3</v>
      </c>
      <c r="AR5260">
        <v>0</v>
      </c>
      <c r="AS5260">
        <v>0</v>
      </c>
      <c r="AT5260">
        <v>0</v>
      </c>
      <c r="AU5260">
        <v>0</v>
      </c>
      <c r="AV5260">
        <v>0</v>
      </c>
      <c r="AW5260">
        <v>0</v>
      </c>
      <c r="AX5260">
        <v>0</v>
      </c>
      <c r="AY5260">
        <v>0</v>
      </c>
      <c r="AZ5260">
        <v>1</v>
      </c>
      <c r="BA5260">
        <v>0</v>
      </c>
      <c r="BB5260">
        <v>0</v>
      </c>
      <c r="BC5260">
        <v>0</v>
      </c>
      <c r="BD5260">
        <v>0</v>
      </c>
      <c r="BE5260">
        <v>0</v>
      </c>
      <c r="BF5260">
        <v>1</v>
      </c>
      <c r="BG5260">
        <v>45</v>
      </c>
      <c r="BH5260">
        <v>0</v>
      </c>
      <c r="BI5260">
        <v>1</v>
      </c>
      <c r="BJ5260" s="2">
        <v>45944</v>
      </c>
      <c r="BK5260">
        <v>0</v>
      </c>
      <c r="BL5260" s="3" t="str">
        <f>VLOOKUP(O5260,DropDownList!$H$1:$I$7,2,FALSE)</f>
        <v>2024/25</v>
      </c>
      <c r="BM5260" s="3" t="str">
        <f t="shared" si="82"/>
        <v>PREG</v>
      </c>
    </row>
    <row r="5261" spans="1:65" x14ac:dyDescent="0.2">
      <c r="A5261">
        <v>2025</v>
      </c>
      <c r="B5261">
        <v>10</v>
      </c>
      <c r="C5261" t="s">
        <v>231</v>
      </c>
      <c r="D5261" t="s">
        <v>250</v>
      </c>
      <c r="E5261" t="s">
        <v>51</v>
      </c>
      <c r="F5261">
        <v>9372</v>
      </c>
      <c r="G5261" t="s">
        <v>141</v>
      </c>
      <c r="H5261" t="s">
        <v>233</v>
      </c>
      <c r="I5261" t="s">
        <v>234</v>
      </c>
      <c r="J5261" s="1">
        <v>45931</v>
      </c>
      <c r="K5261" t="s">
        <v>253</v>
      </c>
      <c r="L5261">
        <v>3</v>
      </c>
      <c r="M5261" t="s">
        <v>429</v>
      </c>
      <c r="N5261" t="s">
        <v>145</v>
      </c>
      <c r="O5261" t="s">
        <v>155</v>
      </c>
      <c r="P5261" t="s">
        <v>153</v>
      </c>
      <c r="Q5261">
        <v>0</v>
      </c>
      <c r="R5261">
        <v>2</v>
      </c>
      <c r="S5261">
        <v>90</v>
      </c>
      <c r="T5261">
        <v>0</v>
      </c>
      <c r="U5261">
        <v>0</v>
      </c>
      <c r="V5261">
        <v>0</v>
      </c>
      <c r="W5261">
        <v>0</v>
      </c>
      <c r="X5261">
        <v>0</v>
      </c>
      <c r="Y5261">
        <v>0</v>
      </c>
      <c r="Z5261">
        <v>0</v>
      </c>
      <c r="AA5261">
        <v>90</v>
      </c>
      <c r="AB5261">
        <v>0</v>
      </c>
      <c r="AC5261">
        <v>90</v>
      </c>
      <c r="AD5261">
        <v>0</v>
      </c>
      <c r="AE5261">
        <v>0</v>
      </c>
      <c r="AF5261">
        <v>2</v>
      </c>
      <c r="AG5261">
        <v>0</v>
      </c>
      <c r="AH5261">
        <v>0</v>
      </c>
      <c r="AI5261">
        <v>0</v>
      </c>
      <c r="AJ5261">
        <v>0</v>
      </c>
      <c r="AK5261">
        <v>0</v>
      </c>
      <c r="AL5261">
        <v>0</v>
      </c>
      <c r="AM5261">
        <v>0</v>
      </c>
      <c r="AN5261">
        <v>0</v>
      </c>
      <c r="AO5261">
        <v>0</v>
      </c>
      <c r="AP5261">
        <v>0</v>
      </c>
      <c r="AQ5261">
        <v>0</v>
      </c>
      <c r="AR5261">
        <v>0</v>
      </c>
      <c r="AS5261">
        <v>0</v>
      </c>
      <c r="AT5261">
        <v>0</v>
      </c>
      <c r="AU5261">
        <v>0</v>
      </c>
      <c r="AV5261">
        <v>0</v>
      </c>
      <c r="AW5261">
        <v>0</v>
      </c>
      <c r="AX5261">
        <v>0</v>
      </c>
      <c r="AY5261">
        <v>0</v>
      </c>
      <c r="AZ5261">
        <v>0</v>
      </c>
      <c r="BA5261">
        <v>0</v>
      </c>
      <c r="BB5261">
        <v>0</v>
      </c>
      <c r="BC5261">
        <v>0</v>
      </c>
      <c r="BD5261">
        <v>0</v>
      </c>
      <c r="BE5261">
        <v>0</v>
      </c>
      <c r="BF5261">
        <v>0</v>
      </c>
      <c r="BG5261">
        <v>0</v>
      </c>
      <c r="BH5261">
        <v>0</v>
      </c>
      <c r="BI5261">
        <v>0</v>
      </c>
      <c r="BJ5261" s="2">
        <v>45944</v>
      </c>
      <c r="BK5261">
        <v>0</v>
      </c>
      <c r="BL5261" s="3" t="str">
        <f>VLOOKUP(O5261,DropDownList!$H$1:$I$7,2,FALSE)</f>
        <v>2022/23</v>
      </c>
      <c r="BM5261" s="3" t="str">
        <f t="shared" si="82"/>
        <v>PREG</v>
      </c>
    </row>
    <row r="5262" spans="1:65" x14ac:dyDescent="0.2">
      <c r="A5262">
        <v>2025</v>
      </c>
      <c r="B5262">
        <v>10</v>
      </c>
      <c r="C5262" t="s">
        <v>231</v>
      </c>
      <c r="D5262" t="s">
        <v>250</v>
      </c>
      <c r="E5262" t="s">
        <v>51</v>
      </c>
      <c r="F5262">
        <v>9372</v>
      </c>
      <c r="G5262" t="s">
        <v>141</v>
      </c>
      <c r="H5262" t="s">
        <v>233</v>
      </c>
      <c r="I5262" t="s">
        <v>234</v>
      </c>
      <c r="J5262" s="1">
        <v>45931</v>
      </c>
      <c r="K5262" t="s">
        <v>253</v>
      </c>
      <c r="L5262">
        <v>3</v>
      </c>
      <c r="M5262" t="s">
        <v>429</v>
      </c>
      <c r="N5262" t="s">
        <v>145</v>
      </c>
      <c r="O5262" t="s">
        <v>155</v>
      </c>
      <c r="P5262" t="s">
        <v>148</v>
      </c>
      <c r="Q5262">
        <v>290</v>
      </c>
      <c r="R5262">
        <v>10</v>
      </c>
      <c r="S5262">
        <v>600</v>
      </c>
      <c r="T5262">
        <v>60</v>
      </c>
      <c r="U5262">
        <v>5</v>
      </c>
      <c r="V5262">
        <v>2</v>
      </c>
      <c r="W5262">
        <v>120</v>
      </c>
      <c r="X5262">
        <v>120</v>
      </c>
      <c r="Y5262">
        <v>0</v>
      </c>
      <c r="Z5262">
        <v>0</v>
      </c>
      <c r="AA5262">
        <v>250</v>
      </c>
      <c r="AB5262">
        <v>0</v>
      </c>
      <c r="AC5262">
        <v>250</v>
      </c>
      <c r="AD5262">
        <v>2</v>
      </c>
      <c r="AE5262">
        <v>0</v>
      </c>
      <c r="AF5262">
        <v>4</v>
      </c>
      <c r="AG5262">
        <v>1</v>
      </c>
      <c r="AH5262">
        <v>1</v>
      </c>
      <c r="AI5262">
        <v>4</v>
      </c>
      <c r="AJ5262">
        <v>0</v>
      </c>
      <c r="AK5262">
        <v>0</v>
      </c>
      <c r="AL5262">
        <v>0</v>
      </c>
      <c r="AM5262">
        <v>0</v>
      </c>
      <c r="AN5262">
        <v>0</v>
      </c>
      <c r="AO5262">
        <v>8</v>
      </c>
      <c r="AP5262">
        <v>86</v>
      </c>
      <c r="AQ5262">
        <v>10</v>
      </c>
      <c r="AR5262">
        <v>0</v>
      </c>
      <c r="AS5262">
        <v>7</v>
      </c>
      <c r="AT5262">
        <v>2</v>
      </c>
      <c r="AU5262">
        <v>0</v>
      </c>
      <c r="AV5262">
        <v>0</v>
      </c>
      <c r="AW5262">
        <v>0</v>
      </c>
      <c r="AX5262">
        <v>0</v>
      </c>
      <c r="AY5262">
        <v>18</v>
      </c>
      <c r="AZ5262">
        <v>28</v>
      </c>
      <c r="BA5262">
        <v>17</v>
      </c>
      <c r="BB5262">
        <v>1</v>
      </c>
      <c r="BC5262">
        <v>0</v>
      </c>
      <c r="BD5262">
        <v>0</v>
      </c>
      <c r="BE5262">
        <v>0</v>
      </c>
      <c r="BF5262">
        <v>8</v>
      </c>
      <c r="BG5262">
        <v>240</v>
      </c>
      <c r="BH5262">
        <v>0</v>
      </c>
      <c r="BI5262">
        <v>5</v>
      </c>
      <c r="BJ5262" s="2">
        <v>45944</v>
      </c>
      <c r="BK5262">
        <v>0</v>
      </c>
      <c r="BL5262" s="3" t="str">
        <f>VLOOKUP(O5262,DropDownList!$H$1:$I$7,2,FALSE)</f>
        <v>2022/23</v>
      </c>
      <c r="BM5262" s="3" t="str">
        <f t="shared" si="82"/>
        <v>PRAS</v>
      </c>
    </row>
    <row r="5263" spans="1:65" x14ac:dyDescent="0.2">
      <c r="A5263">
        <v>2025</v>
      </c>
      <c r="B5263">
        <v>10</v>
      </c>
      <c r="C5263" t="s">
        <v>231</v>
      </c>
      <c r="D5263" t="s">
        <v>250</v>
      </c>
      <c r="E5263" t="s">
        <v>51</v>
      </c>
      <c r="F5263">
        <v>9372</v>
      </c>
      <c r="G5263" t="s">
        <v>141</v>
      </c>
      <c r="H5263" t="s">
        <v>233</v>
      </c>
      <c r="I5263" t="s">
        <v>234</v>
      </c>
      <c r="J5263" s="1">
        <v>45931</v>
      </c>
      <c r="K5263" t="s">
        <v>253</v>
      </c>
      <c r="L5263">
        <v>3</v>
      </c>
      <c r="M5263" t="s">
        <v>429</v>
      </c>
      <c r="N5263" t="s">
        <v>145</v>
      </c>
      <c r="O5263" t="s">
        <v>147</v>
      </c>
      <c r="P5263" t="s">
        <v>146</v>
      </c>
      <c r="Q5263">
        <v>690</v>
      </c>
      <c r="R5263">
        <v>218</v>
      </c>
      <c r="S5263">
        <v>3245</v>
      </c>
      <c r="T5263">
        <v>30</v>
      </c>
      <c r="U5263">
        <v>67</v>
      </c>
      <c r="V5263">
        <v>24</v>
      </c>
      <c r="W5263">
        <v>455</v>
      </c>
      <c r="X5263">
        <v>455</v>
      </c>
      <c r="Y5263">
        <v>0</v>
      </c>
      <c r="Z5263">
        <v>0</v>
      </c>
      <c r="AA5263">
        <v>2525</v>
      </c>
      <c r="AB5263">
        <v>0</v>
      </c>
      <c r="AC5263">
        <v>0</v>
      </c>
      <c r="AD5263">
        <v>22</v>
      </c>
      <c r="AE5263">
        <v>2</v>
      </c>
      <c r="AF5263">
        <v>175</v>
      </c>
      <c r="AG5263">
        <v>3</v>
      </c>
      <c r="AH5263">
        <v>2</v>
      </c>
      <c r="AI5263">
        <v>38</v>
      </c>
      <c r="AJ5263">
        <v>0</v>
      </c>
      <c r="AK5263">
        <v>0</v>
      </c>
      <c r="AL5263">
        <v>0</v>
      </c>
      <c r="AM5263">
        <v>0</v>
      </c>
      <c r="AN5263">
        <v>0</v>
      </c>
      <c r="AO5263">
        <v>126</v>
      </c>
      <c r="AP5263">
        <v>456</v>
      </c>
      <c r="AQ5263">
        <v>135</v>
      </c>
      <c r="AR5263">
        <v>0</v>
      </c>
      <c r="AS5263">
        <v>49</v>
      </c>
      <c r="AT5263">
        <v>22</v>
      </c>
      <c r="AU5263">
        <v>1</v>
      </c>
      <c r="AV5263">
        <v>1</v>
      </c>
      <c r="AW5263">
        <v>0</v>
      </c>
      <c r="AX5263">
        <v>0</v>
      </c>
      <c r="AY5263">
        <v>53</v>
      </c>
      <c r="AZ5263">
        <v>107</v>
      </c>
      <c r="BA5263">
        <v>49</v>
      </c>
      <c r="BB5263">
        <v>12</v>
      </c>
      <c r="BC5263">
        <v>2</v>
      </c>
      <c r="BD5263">
        <v>2</v>
      </c>
      <c r="BE5263">
        <v>0</v>
      </c>
      <c r="BF5263">
        <v>218</v>
      </c>
      <c r="BG5263">
        <v>655</v>
      </c>
      <c r="BH5263">
        <v>0</v>
      </c>
      <c r="BI5263">
        <v>67</v>
      </c>
      <c r="BJ5263" s="2">
        <v>45944</v>
      </c>
      <c r="BK5263">
        <v>0</v>
      </c>
      <c r="BL5263" s="3" t="str">
        <f>VLOOKUP(O5263,DropDownList!$H$1:$I$7,2,FALSE)</f>
        <v>2024/25</v>
      </c>
      <c r="BM5263" s="3" t="str">
        <f t="shared" si="82"/>
        <v>VSUR</v>
      </c>
    </row>
    <row r="5264" spans="1:65" x14ac:dyDescent="0.2">
      <c r="A5264">
        <v>2025</v>
      </c>
      <c r="B5264">
        <v>10</v>
      </c>
      <c r="C5264" t="s">
        <v>231</v>
      </c>
      <c r="D5264" t="s">
        <v>250</v>
      </c>
      <c r="E5264" t="s">
        <v>51</v>
      </c>
      <c r="F5264">
        <v>9372</v>
      </c>
      <c r="G5264" t="s">
        <v>141</v>
      </c>
      <c r="H5264" t="s">
        <v>233</v>
      </c>
      <c r="I5264" t="s">
        <v>234</v>
      </c>
      <c r="J5264" s="1">
        <v>45931</v>
      </c>
      <c r="K5264" t="s">
        <v>253</v>
      </c>
      <c r="L5264">
        <v>3</v>
      </c>
      <c r="M5264" t="s">
        <v>429</v>
      </c>
      <c r="N5264" t="s">
        <v>145</v>
      </c>
      <c r="O5264" t="s">
        <v>156</v>
      </c>
      <c r="P5264" t="s">
        <v>150</v>
      </c>
      <c r="Q5264">
        <v>7574.39</v>
      </c>
      <c r="R5264">
        <v>251</v>
      </c>
      <c r="S5264">
        <v>34786.800000000003</v>
      </c>
      <c r="T5264">
        <v>3886.69</v>
      </c>
      <c r="U5264">
        <v>65</v>
      </c>
      <c r="V5264">
        <v>23</v>
      </c>
      <c r="W5264">
        <v>3111.31</v>
      </c>
      <c r="X5264">
        <v>3111.31</v>
      </c>
      <c r="Y5264">
        <v>226</v>
      </c>
      <c r="Z5264">
        <v>30900.11</v>
      </c>
      <c r="AA5264">
        <v>23325.72</v>
      </c>
      <c r="AB5264">
        <v>5260.36</v>
      </c>
      <c r="AC5264">
        <v>18065.36</v>
      </c>
      <c r="AD5264">
        <v>19</v>
      </c>
      <c r="AE5264">
        <v>4</v>
      </c>
      <c r="AF5264">
        <v>159</v>
      </c>
      <c r="AG5264">
        <v>28</v>
      </c>
      <c r="AH5264">
        <v>25</v>
      </c>
      <c r="AI5264">
        <v>37</v>
      </c>
      <c r="AJ5264">
        <v>53</v>
      </c>
      <c r="AK5264">
        <v>29</v>
      </c>
      <c r="AL5264">
        <v>11</v>
      </c>
      <c r="AM5264">
        <v>6</v>
      </c>
      <c r="AN5264">
        <v>4</v>
      </c>
      <c r="AO5264">
        <v>164</v>
      </c>
      <c r="AP5264">
        <v>705</v>
      </c>
      <c r="AQ5264">
        <v>182</v>
      </c>
      <c r="AR5264">
        <v>16</v>
      </c>
      <c r="AS5264">
        <v>64</v>
      </c>
      <c r="AT5264">
        <v>28</v>
      </c>
      <c r="AU5264">
        <v>6</v>
      </c>
      <c r="AV5264">
        <v>3</v>
      </c>
      <c r="AW5264">
        <v>0</v>
      </c>
      <c r="AX5264">
        <v>0</v>
      </c>
      <c r="AY5264">
        <v>125</v>
      </c>
      <c r="AZ5264">
        <v>178</v>
      </c>
      <c r="BA5264">
        <v>65</v>
      </c>
      <c r="BB5264">
        <v>10</v>
      </c>
      <c r="BC5264">
        <v>1</v>
      </c>
      <c r="BD5264">
        <v>1</v>
      </c>
      <c r="BE5264">
        <v>0</v>
      </c>
      <c r="BF5264">
        <v>155</v>
      </c>
      <c r="BG5264">
        <v>5018.8900000000003</v>
      </c>
      <c r="BH5264">
        <v>2</v>
      </c>
      <c r="BI5264">
        <v>65</v>
      </c>
      <c r="BJ5264" s="2">
        <v>45944</v>
      </c>
      <c r="BK5264">
        <v>0</v>
      </c>
      <c r="BL5264" s="3" t="str">
        <f>VLOOKUP(O5264,DropDownList!$H$1:$I$7,2,FALSE)</f>
        <v>2023/24</v>
      </c>
      <c r="BM5264" s="3" t="str">
        <f t="shared" si="82"/>
        <v>FISCAL FINES</v>
      </c>
    </row>
    <row r="5265" spans="1:65" x14ac:dyDescent="0.2">
      <c r="A5265">
        <v>2025</v>
      </c>
      <c r="B5265">
        <v>10</v>
      </c>
      <c r="C5265" t="s">
        <v>231</v>
      </c>
      <c r="D5265" t="s">
        <v>250</v>
      </c>
      <c r="E5265" t="s">
        <v>51</v>
      </c>
      <c r="F5265">
        <v>9372</v>
      </c>
      <c r="G5265" t="s">
        <v>141</v>
      </c>
      <c r="H5265" t="s">
        <v>233</v>
      </c>
      <c r="I5265" t="s">
        <v>234</v>
      </c>
      <c r="J5265" s="1">
        <v>45931</v>
      </c>
      <c r="K5265" t="s">
        <v>253</v>
      </c>
      <c r="L5265">
        <v>3</v>
      </c>
      <c r="M5265" t="s">
        <v>429</v>
      </c>
      <c r="N5265" t="s">
        <v>145</v>
      </c>
      <c r="O5265" t="s">
        <v>155</v>
      </c>
      <c r="P5265" t="s">
        <v>146</v>
      </c>
      <c r="Q5265">
        <v>385.03</v>
      </c>
      <c r="R5265">
        <v>215</v>
      </c>
      <c r="S5265">
        <v>3180</v>
      </c>
      <c r="T5265">
        <v>20</v>
      </c>
      <c r="U5265">
        <v>50</v>
      </c>
      <c r="V5265">
        <v>11</v>
      </c>
      <c r="W5265">
        <v>150</v>
      </c>
      <c r="X5265">
        <v>150</v>
      </c>
      <c r="Y5265">
        <v>0</v>
      </c>
      <c r="Z5265">
        <v>0</v>
      </c>
      <c r="AA5265">
        <v>2774.97</v>
      </c>
      <c r="AB5265">
        <v>0</v>
      </c>
      <c r="AC5265">
        <v>0</v>
      </c>
      <c r="AD5265">
        <v>11</v>
      </c>
      <c r="AE5265">
        <v>0</v>
      </c>
      <c r="AF5265">
        <v>190</v>
      </c>
      <c r="AG5265">
        <v>1</v>
      </c>
      <c r="AH5265">
        <v>1</v>
      </c>
      <c r="AI5265">
        <v>23</v>
      </c>
      <c r="AJ5265">
        <v>0</v>
      </c>
      <c r="AK5265">
        <v>0</v>
      </c>
      <c r="AL5265">
        <v>0</v>
      </c>
      <c r="AM5265">
        <v>0</v>
      </c>
      <c r="AN5265">
        <v>0</v>
      </c>
      <c r="AO5265">
        <v>123</v>
      </c>
      <c r="AP5265">
        <v>717</v>
      </c>
      <c r="AQ5265">
        <v>133</v>
      </c>
      <c r="AR5265">
        <v>0</v>
      </c>
      <c r="AS5265">
        <v>62</v>
      </c>
      <c r="AT5265">
        <v>58</v>
      </c>
      <c r="AU5265">
        <v>15</v>
      </c>
      <c r="AV5265">
        <v>9</v>
      </c>
      <c r="AW5265">
        <v>0</v>
      </c>
      <c r="AX5265">
        <v>0</v>
      </c>
      <c r="AY5265">
        <v>109</v>
      </c>
      <c r="AZ5265">
        <v>152</v>
      </c>
      <c r="BA5265">
        <v>79</v>
      </c>
      <c r="BB5265">
        <v>29</v>
      </c>
      <c r="BC5265">
        <v>10</v>
      </c>
      <c r="BD5265">
        <v>0</v>
      </c>
      <c r="BE5265">
        <v>1</v>
      </c>
      <c r="BF5265">
        <v>215</v>
      </c>
      <c r="BG5265">
        <v>380</v>
      </c>
      <c r="BH5265">
        <v>0</v>
      </c>
      <c r="BI5265">
        <v>49</v>
      </c>
      <c r="BJ5265" s="2">
        <v>45944</v>
      </c>
      <c r="BK5265">
        <v>0</v>
      </c>
      <c r="BL5265" s="3" t="str">
        <f>VLOOKUP(O5265,DropDownList!$H$1:$I$7,2,FALSE)</f>
        <v>2022/23</v>
      </c>
      <c r="BM5265" s="3" t="str">
        <f t="shared" si="82"/>
        <v>VSUR</v>
      </c>
    </row>
    <row r="5266" spans="1:65" x14ac:dyDescent="0.2">
      <c r="A5266">
        <v>2025</v>
      </c>
      <c r="B5266">
        <v>10</v>
      </c>
      <c r="C5266" t="s">
        <v>231</v>
      </c>
      <c r="D5266" t="s">
        <v>250</v>
      </c>
      <c r="E5266" t="s">
        <v>51</v>
      </c>
      <c r="F5266">
        <v>9372</v>
      </c>
      <c r="G5266" t="s">
        <v>141</v>
      </c>
      <c r="H5266" t="s">
        <v>233</v>
      </c>
      <c r="I5266" t="s">
        <v>234</v>
      </c>
      <c r="J5266" s="1">
        <v>45931</v>
      </c>
      <c r="K5266" t="s">
        <v>253</v>
      </c>
      <c r="L5266">
        <v>3</v>
      </c>
      <c r="M5266" t="s">
        <v>429</v>
      </c>
      <c r="N5266" t="s">
        <v>145</v>
      </c>
      <c r="O5266" t="s">
        <v>156</v>
      </c>
      <c r="P5266" t="s">
        <v>154</v>
      </c>
      <c r="Q5266">
        <v>9289.48</v>
      </c>
      <c r="R5266">
        <v>133</v>
      </c>
      <c r="S5266">
        <v>38747.040000000001</v>
      </c>
      <c r="T5266">
        <v>110</v>
      </c>
      <c r="U5266">
        <v>42</v>
      </c>
      <c r="V5266">
        <v>12</v>
      </c>
      <c r="W5266">
        <v>2343.44</v>
      </c>
      <c r="X5266">
        <v>2682.44</v>
      </c>
      <c r="Y5266">
        <v>0</v>
      </c>
      <c r="Z5266">
        <v>0</v>
      </c>
      <c r="AA5266">
        <v>29347.56</v>
      </c>
      <c r="AB5266">
        <v>829.51</v>
      </c>
      <c r="AC5266">
        <v>26606.639999999999</v>
      </c>
      <c r="AD5266">
        <v>4</v>
      </c>
      <c r="AE5266">
        <v>8</v>
      </c>
      <c r="AF5266">
        <v>90</v>
      </c>
      <c r="AG5266">
        <v>28</v>
      </c>
      <c r="AH5266">
        <v>1</v>
      </c>
      <c r="AI5266">
        <v>14</v>
      </c>
      <c r="AJ5266">
        <v>0</v>
      </c>
      <c r="AK5266">
        <v>0</v>
      </c>
      <c r="AL5266">
        <v>0</v>
      </c>
      <c r="AM5266">
        <v>0</v>
      </c>
      <c r="AN5266">
        <v>0</v>
      </c>
      <c r="AO5266">
        <v>81</v>
      </c>
      <c r="AP5266">
        <v>361</v>
      </c>
      <c r="AQ5266">
        <v>83</v>
      </c>
      <c r="AR5266">
        <v>0</v>
      </c>
      <c r="AS5266">
        <v>45</v>
      </c>
      <c r="AT5266">
        <v>16</v>
      </c>
      <c r="AU5266">
        <v>5</v>
      </c>
      <c r="AV5266">
        <v>2</v>
      </c>
      <c r="AW5266">
        <v>0</v>
      </c>
      <c r="AX5266">
        <v>0</v>
      </c>
      <c r="AY5266">
        <v>65</v>
      </c>
      <c r="AZ5266">
        <v>88</v>
      </c>
      <c r="BA5266">
        <v>32</v>
      </c>
      <c r="BB5266">
        <v>9</v>
      </c>
      <c r="BC5266">
        <v>2</v>
      </c>
      <c r="BD5266">
        <v>0</v>
      </c>
      <c r="BE5266">
        <v>1</v>
      </c>
      <c r="BF5266">
        <v>132</v>
      </c>
      <c r="BG5266">
        <v>4080</v>
      </c>
      <c r="BH5266">
        <v>0</v>
      </c>
      <c r="BI5266">
        <v>42</v>
      </c>
      <c r="BJ5266" s="2">
        <v>45944</v>
      </c>
      <c r="BK5266">
        <v>0</v>
      </c>
      <c r="BL5266" s="3" t="str">
        <f>VLOOKUP(O5266,DropDownList!$H$1:$I$7,2,FALSE)</f>
        <v>2023/24</v>
      </c>
      <c r="BM5266" s="3" t="str">
        <f t="shared" si="82"/>
        <v>JP COURT</v>
      </c>
    </row>
    <row r="5267" spans="1:65" x14ac:dyDescent="0.2">
      <c r="A5267">
        <v>2025</v>
      </c>
      <c r="B5267">
        <v>10</v>
      </c>
      <c r="C5267" t="s">
        <v>231</v>
      </c>
      <c r="D5267" t="s">
        <v>250</v>
      </c>
      <c r="E5267" t="s">
        <v>51</v>
      </c>
      <c r="F5267">
        <v>9372</v>
      </c>
      <c r="G5267" t="s">
        <v>141</v>
      </c>
      <c r="H5267" t="s">
        <v>233</v>
      </c>
      <c r="I5267" t="s">
        <v>234</v>
      </c>
      <c r="J5267" s="1">
        <v>45931</v>
      </c>
      <c r="K5267" t="s">
        <v>253</v>
      </c>
      <c r="L5267">
        <v>3</v>
      </c>
      <c r="M5267" t="s">
        <v>429</v>
      </c>
      <c r="N5267" t="s">
        <v>145</v>
      </c>
      <c r="O5267" t="s">
        <v>156</v>
      </c>
      <c r="P5267" t="s">
        <v>148</v>
      </c>
      <c r="Q5267">
        <v>60</v>
      </c>
      <c r="R5267">
        <v>5</v>
      </c>
      <c r="S5267">
        <v>300</v>
      </c>
      <c r="T5267">
        <v>0</v>
      </c>
      <c r="U5267">
        <v>1</v>
      </c>
      <c r="V5267">
        <v>0</v>
      </c>
      <c r="W5267">
        <v>0</v>
      </c>
      <c r="X5267">
        <v>0</v>
      </c>
      <c r="Y5267">
        <v>0</v>
      </c>
      <c r="Z5267">
        <v>0</v>
      </c>
      <c r="AA5267">
        <v>240</v>
      </c>
      <c r="AB5267">
        <v>0</v>
      </c>
      <c r="AC5267">
        <v>240</v>
      </c>
      <c r="AD5267">
        <v>0</v>
      </c>
      <c r="AE5267">
        <v>0</v>
      </c>
      <c r="AF5267">
        <v>4</v>
      </c>
      <c r="AG5267">
        <v>0</v>
      </c>
      <c r="AH5267">
        <v>0</v>
      </c>
      <c r="AI5267">
        <v>1</v>
      </c>
      <c r="AJ5267">
        <v>0</v>
      </c>
      <c r="AK5267">
        <v>0</v>
      </c>
      <c r="AL5267">
        <v>0</v>
      </c>
      <c r="AM5267">
        <v>0</v>
      </c>
      <c r="AN5267">
        <v>0</v>
      </c>
      <c r="AO5267">
        <v>4</v>
      </c>
      <c r="AP5267">
        <v>13</v>
      </c>
      <c r="AQ5267">
        <v>4</v>
      </c>
      <c r="AR5267">
        <v>1</v>
      </c>
      <c r="AS5267">
        <v>0</v>
      </c>
      <c r="AT5267">
        <v>0</v>
      </c>
      <c r="AU5267">
        <v>0</v>
      </c>
      <c r="AV5267">
        <v>0</v>
      </c>
      <c r="AW5267">
        <v>0</v>
      </c>
      <c r="AX5267">
        <v>0</v>
      </c>
      <c r="AY5267">
        <v>3</v>
      </c>
      <c r="AZ5267">
        <v>4</v>
      </c>
      <c r="BA5267">
        <v>1</v>
      </c>
      <c r="BB5267">
        <v>0</v>
      </c>
      <c r="BC5267">
        <v>0</v>
      </c>
      <c r="BD5267">
        <v>0</v>
      </c>
      <c r="BE5267">
        <v>0</v>
      </c>
      <c r="BF5267">
        <v>4</v>
      </c>
      <c r="BG5267">
        <v>60</v>
      </c>
      <c r="BH5267">
        <v>0</v>
      </c>
      <c r="BI5267">
        <v>1</v>
      </c>
      <c r="BJ5267" s="2">
        <v>45944</v>
      </c>
      <c r="BK5267">
        <v>0</v>
      </c>
      <c r="BL5267" s="3" t="str">
        <f>VLOOKUP(O5267,DropDownList!$H$1:$I$7,2,FALSE)</f>
        <v>2023/24</v>
      </c>
      <c r="BM5267" s="3" t="str">
        <f t="shared" si="82"/>
        <v>PRAS</v>
      </c>
    </row>
    <row r="5268" spans="1:65" x14ac:dyDescent="0.2">
      <c r="A5268">
        <v>2025</v>
      </c>
      <c r="B5268">
        <v>10</v>
      </c>
      <c r="C5268" t="s">
        <v>231</v>
      </c>
      <c r="D5268" t="s">
        <v>250</v>
      </c>
      <c r="E5268" t="s">
        <v>51</v>
      </c>
      <c r="F5268">
        <v>9372</v>
      </c>
      <c r="G5268" t="s">
        <v>141</v>
      </c>
      <c r="H5268" t="s">
        <v>233</v>
      </c>
      <c r="I5268" t="s">
        <v>234</v>
      </c>
      <c r="J5268" s="1">
        <v>45931</v>
      </c>
      <c r="K5268" t="s">
        <v>253</v>
      </c>
      <c r="L5268">
        <v>3</v>
      </c>
      <c r="M5268" t="s">
        <v>429</v>
      </c>
      <c r="N5268" t="s">
        <v>145</v>
      </c>
      <c r="O5268" t="s">
        <v>156</v>
      </c>
      <c r="P5268" t="s">
        <v>152</v>
      </c>
      <c r="Q5268">
        <v>0</v>
      </c>
      <c r="R5268">
        <v>13</v>
      </c>
      <c r="S5268">
        <v>520</v>
      </c>
      <c r="T5268">
        <v>200</v>
      </c>
      <c r="U5268">
        <v>0</v>
      </c>
      <c r="V5268">
        <v>0</v>
      </c>
      <c r="W5268">
        <v>0</v>
      </c>
      <c r="X5268">
        <v>0</v>
      </c>
      <c r="Y5268">
        <v>0</v>
      </c>
      <c r="Z5268">
        <v>0</v>
      </c>
      <c r="AA5268">
        <v>320</v>
      </c>
      <c r="AB5268">
        <v>0</v>
      </c>
      <c r="AC5268">
        <v>320</v>
      </c>
      <c r="AD5268">
        <v>0</v>
      </c>
      <c r="AE5268">
        <v>0</v>
      </c>
      <c r="AF5268">
        <v>8</v>
      </c>
      <c r="AG5268">
        <v>0</v>
      </c>
      <c r="AH5268">
        <v>5</v>
      </c>
      <c r="AI5268">
        <v>0</v>
      </c>
      <c r="AJ5268">
        <v>0</v>
      </c>
      <c r="AK5268">
        <v>0</v>
      </c>
      <c r="AL5268">
        <v>0</v>
      </c>
      <c r="AM5268">
        <v>0</v>
      </c>
      <c r="AN5268">
        <v>0</v>
      </c>
      <c r="AO5268">
        <v>0</v>
      </c>
      <c r="AP5268">
        <v>0</v>
      </c>
      <c r="AQ5268">
        <v>0</v>
      </c>
      <c r="AR5268">
        <v>0</v>
      </c>
      <c r="AS5268">
        <v>0</v>
      </c>
      <c r="AT5268">
        <v>0</v>
      </c>
      <c r="AU5268">
        <v>0</v>
      </c>
      <c r="AV5268">
        <v>0</v>
      </c>
      <c r="AW5268">
        <v>0</v>
      </c>
      <c r="AX5268">
        <v>0</v>
      </c>
      <c r="AY5268">
        <v>0</v>
      </c>
      <c r="AZ5268">
        <v>0</v>
      </c>
      <c r="BA5268">
        <v>0</v>
      </c>
      <c r="BB5268">
        <v>0</v>
      </c>
      <c r="BC5268">
        <v>0</v>
      </c>
      <c r="BD5268">
        <v>0</v>
      </c>
      <c r="BE5268">
        <v>0</v>
      </c>
      <c r="BF5268">
        <v>0</v>
      </c>
      <c r="BG5268">
        <v>0</v>
      </c>
      <c r="BH5268">
        <v>0</v>
      </c>
      <c r="BI5268">
        <v>0</v>
      </c>
      <c r="BJ5268" s="2">
        <v>45944</v>
      </c>
      <c r="BK5268">
        <v>0</v>
      </c>
      <c r="BL5268" s="3" t="str">
        <f>VLOOKUP(O5268,DropDownList!$H$1:$I$7,2,FALSE)</f>
        <v>2023/24</v>
      </c>
      <c r="BM5268" s="3" t="str">
        <f t="shared" si="82"/>
        <v>PCOA</v>
      </c>
    </row>
    <row r="5269" spans="1:65" x14ac:dyDescent="0.2">
      <c r="A5269">
        <v>2025</v>
      </c>
      <c r="B5269">
        <v>10</v>
      </c>
      <c r="C5269" t="s">
        <v>231</v>
      </c>
      <c r="D5269" t="s">
        <v>250</v>
      </c>
      <c r="E5269" t="s">
        <v>51</v>
      </c>
      <c r="F5269">
        <v>9372</v>
      </c>
      <c r="G5269" t="s">
        <v>141</v>
      </c>
      <c r="H5269" t="s">
        <v>233</v>
      </c>
      <c r="I5269" t="s">
        <v>234</v>
      </c>
      <c r="J5269" s="1">
        <v>45931</v>
      </c>
      <c r="K5269" t="s">
        <v>253</v>
      </c>
      <c r="L5269">
        <v>3</v>
      </c>
      <c r="M5269" t="s">
        <v>429</v>
      </c>
      <c r="N5269" t="s">
        <v>145</v>
      </c>
      <c r="O5269" t="s">
        <v>149</v>
      </c>
      <c r="P5269" t="s">
        <v>154</v>
      </c>
      <c r="Q5269">
        <v>4990</v>
      </c>
      <c r="R5269">
        <v>86</v>
      </c>
      <c r="S5269">
        <v>15585</v>
      </c>
      <c r="T5269">
        <v>0</v>
      </c>
      <c r="U5269">
        <v>25</v>
      </c>
      <c r="V5269">
        <v>20</v>
      </c>
      <c r="W5269">
        <v>2780</v>
      </c>
      <c r="X5269">
        <v>3510</v>
      </c>
      <c r="Y5269">
        <v>0</v>
      </c>
      <c r="Z5269">
        <v>0</v>
      </c>
      <c r="AA5269">
        <v>10595</v>
      </c>
      <c r="AB5269">
        <v>0</v>
      </c>
      <c r="AC5269">
        <v>9835</v>
      </c>
      <c r="AD5269">
        <v>17</v>
      </c>
      <c r="AE5269">
        <v>3</v>
      </c>
      <c r="AF5269">
        <v>61</v>
      </c>
      <c r="AG5269">
        <v>5</v>
      </c>
      <c r="AH5269">
        <v>0</v>
      </c>
      <c r="AI5269">
        <v>20</v>
      </c>
      <c r="AJ5269">
        <v>0</v>
      </c>
      <c r="AK5269">
        <v>0</v>
      </c>
      <c r="AL5269">
        <v>0</v>
      </c>
      <c r="AM5269">
        <v>0</v>
      </c>
      <c r="AN5269">
        <v>0</v>
      </c>
      <c r="AO5269">
        <v>30</v>
      </c>
      <c r="AP5269">
        <v>59</v>
      </c>
      <c r="AQ5269">
        <v>28</v>
      </c>
      <c r="AR5269">
        <v>0</v>
      </c>
      <c r="AS5269">
        <v>8</v>
      </c>
      <c r="AT5269">
        <v>8</v>
      </c>
      <c r="AU5269">
        <v>0</v>
      </c>
      <c r="AV5269">
        <v>0</v>
      </c>
      <c r="AW5269">
        <v>0</v>
      </c>
      <c r="AX5269">
        <v>0</v>
      </c>
      <c r="AY5269">
        <v>2</v>
      </c>
      <c r="AZ5269">
        <v>6</v>
      </c>
      <c r="BA5269">
        <v>1</v>
      </c>
      <c r="BB5269">
        <v>1</v>
      </c>
      <c r="BC5269">
        <v>0</v>
      </c>
      <c r="BD5269">
        <v>1</v>
      </c>
      <c r="BE5269">
        <v>0</v>
      </c>
      <c r="BF5269">
        <v>86</v>
      </c>
      <c r="BG5269">
        <v>4290</v>
      </c>
      <c r="BH5269">
        <v>0</v>
      </c>
      <c r="BI5269">
        <v>24</v>
      </c>
      <c r="BJ5269" s="2">
        <v>45944</v>
      </c>
      <c r="BK5269">
        <v>0</v>
      </c>
      <c r="BL5269" s="3" t="str">
        <f>VLOOKUP(O5269,DropDownList!$H$1:$I$7,2,FALSE)</f>
        <v>2025/26</v>
      </c>
      <c r="BM5269" s="3" t="str">
        <f t="shared" si="82"/>
        <v>JP COURT</v>
      </c>
    </row>
    <row r="5270" spans="1:65" x14ac:dyDescent="0.2">
      <c r="A5270">
        <v>2025</v>
      </c>
      <c r="B5270">
        <v>10</v>
      </c>
      <c r="C5270" t="s">
        <v>231</v>
      </c>
      <c r="D5270" t="s">
        <v>250</v>
      </c>
      <c r="E5270" t="s">
        <v>51</v>
      </c>
      <c r="F5270">
        <v>9372</v>
      </c>
      <c r="G5270" t="s">
        <v>141</v>
      </c>
      <c r="H5270" t="s">
        <v>233</v>
      </c>
      <c r="I5270" t="s">
        <v>234</v>
      </c>
      <c r="J5270" s="1">
        <v>45931</v>
      </c>
      <c r="K5270" t="s">
        <v>253</v>
      </c>
      <c r="L5270">
        <v>3</v>
      </c>
      <c r="M5270" t="s">
        <v>429</v>
      </c>
      <c r="N5270" t="s">
        <v>145</v>
      </c>
      <c r="O5270" t="s">
        <v>147</v>
      </c>
      <c r="P5270" t="s">
        <v>150</v>
      </c>
      <c r="Q5270">
        <v>13271.91</v>
      </c>
      <c r="R5270">
        <v>219</v>
      </c>
      <c r="S5270">
        <v>35571.18</v>
      </c>
      <c r="T5270">
        <v>4801.2700000000004</v>
      </c>
      <c r="U5270">
        <v>91</v>
      </c>
      <c r="V5270">
        <v>41</v>
      </c>
      <c r="W5270">
        <v>4924.54</v>
      </c>
      <c r="X5270">
        <v>4924.54</v>
      </c>
      <c r="Y5270">
        <v>187</v>
      </c>
      <c r="Z5270">
        <v>30769.91</v>
      </c>
      <c r="AA5270">
        <v>17498</v>
      </c>
      <c r="AB5270">
        <v>6133.65</v>
      </c>
      <c r="AC5270">
        <v>11364.35</v>
      </c>
      <c r="AD5270">
        <v>29</v>
      </c>
      <c r="AE5270">
        <v>12</v>
      </c>
      <c r="AF5270">
        <v>96</v>
      </c>
      <c r="AG5270">
        <v>38</v>
      </c>
      <c r="AH5270">
        <v>32</v>
      </c>
      <c r="AI5270">
        <v>53</v>
      </c>
      <c r="AJ5270">
        <v>39</v>
      </c>
      <c r="AK5270">
        <v>28</v>
      </c>
      <c r="AL5270">
        <v>14</v>
      </c>
      <c r="AM5270">
        <v>8</v>
      </c>
      <c r="AN5270">
        <v>2</v>
      </c>
      <c r="AO5270">
        <v>143</v>
      </c>
      <c r="AP5270">
        <v>514</v>
      </c>
      <c r="AQ5270">
        <v>150</v>
      </c>
      <c r="AR5270">
        <v>33</v>
      </c>
      <c r="AS5270">
        <v>25</v>
      </c>
      <c r="AT5270">
        <v>19</v>
      </c>
      <c r="AU5270">
        <v>1</v>
      </c>
      <c r="AV5270">
        <v>1</v>
      </c>
      <c r="AW5270">
        <v>0</v>
      </c>
      <c r="AX5270">
        <v>0</v>
      </c>
      <c r="AY5270">
        <v>72</v>
      </c>
      <c r="AZ5270">
        <v>120</v>
      </c>
      <c r="BA5270">
        <v>54</v>
      </c>
      <c r="BB5270">
        <v>15</v>
      </c>
      <c r="BC5270">
        <v>1</v>
      </c>
      <c r="BD5270">
        <v>1</v>
      </c>
      <c r="BE5270">
        <v>0</v>
      </c>
      <c r="BF5270">
        <v>137</v>
      </c>
      <c r="BG5270">
        <v>7033.81</v>
      </c>
      <c r="BH5270">
        <v>0</v>
      </c>
      <c r="BI5270">
        <v>90</v>
      </c>
      <c r="BJ5270" s="2">
        <v>45944</v>
      </c>
      <c r="BK5270">
        <v>0</v>
      </c>
      <c r="BL5270" s="3" t="str">
        <f>VLOOKUP(O5270,DropDownList!$H$1:$I$7,2,FALSE)</f>
        <v>2024/25</v>
      </c>
      <c r="BM5270" s="3" t="str">
        <f t="shared" si="82"/>
        <v>FISCAL FINES</v>
      </c>
    </row>
    <row r="5271" spans="1:65" x14ac:dyDescent="0.2">
      <c r="A5271">
        <v>2025</v>
      </c>
      <c r="B5271">
        <v>10</v>
      </c>
      <c r="C5271" t="s">
        <v>231</v>
      </c>
      <c r="D5271" t="s">
        <v>250</v>
      </c>
      <c r="E5271" t="s">
        <v>51</v>
      </c>
      <c r="F5271">
        <v>9372</v>
      </c>
      <c r="G5271" t="s">
        <v>141</v>
      </c>
      <c r="H5271" t="s">
        <v>233</v>
      </c>
      <c r="I5271" t="s">
        <v>234</v>
      </c>
      <c r="J5271" s="1">
        <v>45931</v>
      </c>
      <c r="K5271" t="s">
        <v>253</v>
      </c>
      <c r="L5271">
        <v>3</v>
      </c>
      <c r="M5271" t="s">
        <v>429</v>
      </c>
      <c r="N5271" t="s">
        <v>145</v>
      </c>
      <c r="O5271" t="s">
        <v>155</v>
      </c>
      <c r="P5271" t="s">
        <v>152</v>
      </c>
      <c r="Q5271">
        <v>0</v>
      </c>
      <c r="R5271">
        <v>18</v>
      </c>
      <c r="S5271">
        <v>720</v>
      </c>
      <c r="T5271">
        <v>400</v>
      </c>
      <c r="U5271">
        <v>0</v>
      </c>
      <c r="V5271">
        <v>0</v>
      </c>
      <c r="W5271">
        <v>0</v>
      </c>
      <c r="X5271">
        <v>0</v>
      </c>
      <c r="Y5271">
        <v>0</v>
      </c>
      <c r="Z5271">
        <v>0</v>
      </c>
      <c r="AA5271">
        <v>320</v>
      </c>
      <c r="AB5271">
        <v>0</v>
      </c>
      <c r="AC5271">
        <v>320</v>
      </c>
      <c r="AD5271">
        <v>0</v>
      </c>
      <c r="AE5271">
        <v>0</v>
      </c>
      <c r="AF5271">
        <v>8</v>
      </c>
      <c r="AG5271">
        <v>0</v>
      </c>
      <c r="AH5271">
        <v>10</v>
      </c>
      <c r="AI5271">
        <v>0</v>
      </c>
      <c r="AJ5271">
        <v>0</v>
      </c>
      <c r="AK5271">
        <v>0</v>
      </c>
      <c r="AL5271">
        <v>0</v>
      </c>
      <c r="AM5271">
        <v>0</v>
      </c>
      <c r="AN5271">
        <v>0</v>
      </c>
      <c r="AO5271">
        <v>0</v>
      </c>
      <c r="AP5271">
        <v>0</v>
      </c>
      <c r="AQ5271">
        <v>0</v>
      </c>
      <c r="AR5271">
        <v>0</v>
      </c>
      <c r="AS5271">
        <v>0</v>
      </c>
      <c r="AT5271">
        <v>0</v>
      </c>
      <c r="AU5271">
        <v>0</v>
      </c>
      <c r="AV5271">
        <v>0</v>
      </c>
      <c r="AW5271">
        <v>0</v>
      </c>
      <c r="AX5271">
        <v>0</v>
      </c>
      <c r="AY5271">
        <v>0</v>
      </c>
      <c r="AZ5271">
        <v>0</v>
      </c>
      <c r="BA5271">
        <v>0</v>
      </c>
      <c r="BB5271">
        <v>0</v>
      </c>
      <c r="BC5271">
        <v>0</v>
      </c>
      <c r="BD5271">
        <v>0</v>
      </c>
      <c r="BE5271">
        <v>0</v>
      </c>
      <c r="BF5271">
        <v>0</v>
      </c>
      <c r="BG5271">
        <v>0</v>
      </c>
      <c r="BH5271">
        <v>0</v>
      </c>
      <c r="BI5271">
        <v>0</v>
      </c>
      <c r="BJ5271" s="2">
        <v>45944</v>
      </c>
      <c r="BK5271">
        <v>0</v>
      </c>
      <c r="BL5271" s="3" t="str">
        <f>VLOOKUP(O5271,DropDownList!$H$1:$I$7,2,FALSE)</f>
        <v>2022/23</v>
      </c>
      <c r="BM5271" s="3" t="str">
        <f t="shared" si="82"/>
        <v>PCOA</v>
      </c>
    </row>
    <row r="5272" spans="1:65" x14ac:dyDescent="0.2">
      <c r="A5272">
        <v>2025</v>
      </c>
      <c r="B5272">
        <v>10</v>
      </c>
      <c r="C5272" t="s">
        <v>231</v>
      </c>
      <c r="D5272" t="s">
        <v>250</v>
      </c>
      <c r="E5272" t="s">
        <v>51</v>
      </c>
      <c r="F5272">
        <v>9372</v>
      </c>
      <c r="G5272" t="s">
        <v>141</v>
      </c>
      <c r="H5272" t="s">
        <v>233</v>
      </c>
      <c r="I5272" t="s">
        <v>234</v>
      </c>
      <c r="J5272" s="1">
        <v>45931</v>
      </c>
      <c r="K5272" t="s">
        <v>253</v>
      </c>
      <c r="L5272">
        <v>3</v>
      </c>
      <c r="M5272" t="s">
        <v>429</v>
      </c>
      <c r="N5272" t="s">
        <v>145</v>
      </c>
      <c r="O5272" t="s">
        <v>149</v>
      </c>
      <c r="P5272" t="s">
        <v>152</v>
      </c>
      <c r="Q5272">
        <v>0</v>
      </c>
      <c r="R5272">
        <v>13</v>
      </c>
      <c r="S5272">
        <v>520</v>
      </c>
      <c r="T5272">
        <v>40</v>
      </c>
      <c r="U5272">
        <v>0</v>
      </c>
      <c r="V5272">
        <v>0</v>
      </c>
      <c r="W5272">
        <v>0</v>
      </c>
      <c r="X5272">
        <v>0</v>
      </c>
      <c r="Y5272">
        <v>0</v>
      </c>
      <c r="Z5272">
        <v>0</v>
      </c>
      <c r="AA5272">
        <v>480</v>
      </c>
      <c r="AB5272">
        <v>0</v>
      </c>
      <c r="AC5272">
        <v>480</v>
      </c>
      <c r="AD5272">
        <v>0</v>
      </c>
      <c r="AE5272">
        <v>0</v>
      </c>
      <c r="AF5272">
        <v>12</v>
      </c>
      <c r="AG5272">
        <v>0</v>
      </c>
      <c r="AH5272">
        <v>1</v>
      </c>
      <c r="AI5272">
        <v>0</v>
      </c>
      <c r="AJ5272">
        <v>0</v>
      </c>
      <c r="AK5272">
        <v>0</v>
      </c>
      <c r="AL5272">
        <v>0</v>
      </c>
      <c r="AM5272">
        <v>0</v>
      </c>
      <c r="AN5272">
        <v>0</v>
      </c>
      <c r="AO5272">
        <v>0</v>
      </c>
      <c r="AP5272">
        <v>0</v>
      </c>
      <c r="AQ5272">
        <v>0</v>
      </c>
      <c r="AR5272">
        <v>0</v>
      </c>
      <c r="AS5272">
        <v>0</v>
      </c>
      <c r="AT5272">
        <v>0</v>
      </c>
      <c r="AU5272">
        <v>0</v>
      </c>
      <c r="AV5272">
        <v>0</v>
      </c>
      <c r="AW5272">
        <v>0</v>
      </c>
      <c r="AX5272">
        <v>0</v>
      </c>
      <c r="AY5272">
        <v>0</v>
      </c>
      <c r="AZ5272">
        <v>0</v>
      </c>
      <c r="BA5272">
        <v>0</v>
      </c>
      <c r="BB5272">
        <v>0</v>
      </c>
      <c r="BC5272">
        <v>0</v>
      </c>
      <c r="BD5272">
        <v>0</v>
      </c>
      <c r="BE5272">
        <v>0</v>
      </c>
      <c r="BF5272">
        <v>0</v>
      </c>
      <c r="BG5272">
        <v>0</v>
      </c>
      <c r="BH5272">
        <v>0</v>
      </c>
      <c r="BI5272">
        <v>0</v>
      </c>
      <c r="BJ5272" s="2">
        <v>45944</v>
      </c>
      <c r="BK5272">
        <v>0</v>
      </c>
      <c r="BL5272" s="3" t="str">
        <f>VLOOKUP(O5272,DropDownList!$H$1:$I$7,2,FALSE)</f>
        <v>2025/26</v>
      </c>
      <c r="BM5272" s="3" t="str">
        <f t="shared" si="82"/>
        <v>PCOA</v>
      </c>
    </row>
    <row r="5273" spans="1:65" x14ac:dyDescent="0.2">
      <c r="A5273">
        <v>2025</v>
      </c>
      <c r="B5273">
        <v>10</v>
      </c>
      <c r="C5273" t="s">
        <v>231</v>
      </c>
      <c r="D5273" t="s">
        <v>251</v>
      </c>
      <c r="E5273" t="s">
        <v>51</v>
      </c>
      <c r="F5273">
        <v>9872</v>
      </c>
      <c r="G5273" t="s">
        <v>158</v>
      </c>
      <c r="H5273" t="s">
        <v>233</v>
      </c>
      <c r="I5273" t="s">
        <v>234</v>
      </c>
      <c r="J5273" s="1">
        <v>45931</v>
      </c>
      <c r="K5273" t="s">
        <v>253</v>
      </c>
      <c r="L5273">
        <v>3</v>
      </c>
      <c r="M5273" t="s">
        <v>429</v>
      </c>
      <c r="N5273" t="s">
        <v>145</v>
      </c>
      <c r="O5273" t="s">
        <v>155</v>
      </c>
      <c r="P5273" t="s">
        <v>159</v>
      </c>
      <c r="Q5273">
        <v>0</v>
      </c>
      <c r="R5273">
        <v>1</v>
      </c>
      <c r="S5273">
        <v>400</v>
      </c>
      <c r="T5273">
        <v>0</v>
      </c>
      <c r="U5273">
        <v>0</v>
      </c>
      <c r="V5273">
        <v>0</v>
      </c>
      <c r="W5273">
        <v>0</v>
      </c>
      <c r="X5273">
        <v>0</v>
      </c>
      <c r="Y5273">
        <v>0</v>
      </c>
      <c r="Z5273">
        <v>0</v>
      </c>
      <c r="AA5273">
        <v>400</v>
      </c>
      <c r="AB5273">
        <v>0</v>
      </c>
      <c r="AC5273">
        <v>0</v>
      </c>
      <c r="AD5273">
        <v>0</v>
      </c>
      <c r="AE5273">
        <v>0</v>
      </c>
      <c r="AF5273">
        <v>1</v>
      </c>
      <c r="AG5273">
        <v>0</v>
      </c>
      <c r="AH5273">
        <v>0</v>
      </c>
      <c r="AI5273">
        <v>0</v>
      </c>
      <c r="AJ5273">
        <v>0</v>
      </c>
      <c r="AK5273">
        <v>0</v>
      </c>
      <c r="AL5273">
        <v>0</v>
      </c>
      <c r="AM5273">
        <v>0</v>
      </c>
      <c r="AN5273">
        <v>0</v>
      </c>
      <c r="AO5273">
        <v>0</v>
      </c>
      <c r="AP5273">
        <v>0</v>
      </c>
      <c r="AQ5273">
        <v>0</v>
      </c>
      <c r="AR5273">
        <v>0</v>
      </c>
      <c r="AS5273">
        <v>0</v>
      </c>
      <c r="AT5273">
        <v>0</v>
      </c>
      <c r="AU5273">
        <v>0</v>
      </c>
      <c r="AV5273">
        <v>0</v>
      </c>
      <c r="AW5273">
        <v>0</v>
      </c>
      <c r="AX5273">
        <v>0</v>
      </c>
      <c r="AY5273">
        <v>0</v>
      </c>
      <c r="AZ5273">
        <v>0</v>
      </c>
      <c r="BA5273">
        <v>0</v>
      </c>
      <c r="BB5273">
        <v>0</v>
      </c>
      <c r="BC5273">
        <v>0</v>
      </c>
      <c r="BD5273">
        <v>0</v>
      </c>
      <c r="BE5273">
        <v>0</v>
      </c>
      <c r="BF5273">
        <v>0</v>
      </c>
      <c r="BG5273">
        <v>0</v>
      </c>
      <c r="BH5273">
        <v>0</v>
      </c>
      <c r="BI5273">
        <v>0</v>
      </c>
      <c r="BJ5273" s="2">
        <v>45944</v>
      </c>
      <c r="BK5273">
        <v>0</v>
      </c>
      <c r="BL5273" s="3" t="str">
        <f>VLOOKUP(O5273,DropDownList!$H$1:$I$7,2,FALSE)</f>
        <v>2022/23</v>
      </c>
      <c r="BM5273" s="3" t="str">
        <f t="shared" si="82"/>
        <v>CONF</v>
      </c>
    </row>
    <row r="5274" spans="1:65" x14ac:dyDescent="0.2">
      <c r="A5274">
        <v>2025</v>
      </c>
      <c r="B5274">
        <v>10</v>
      </c>
      <c r="C5274" t="s">
        <v>231</v>
      </c>
      <c r="D5274" t="s">
        <v>251</v>
      </c>
      <c r="E5274" t="s">
        <v>51</v>
      </c>
      <c r="F5274">
        <v>9872</v>
      </c>
      <c r="G5274" t="s">
        <v>158</v>
      </c>
      <c r="H5274" t="s">
        <v>233</v>
      </c>
      <c r="I5274" t="s">
        <v>234</v>
      </c>
      <c r="J5274" s="1">
        <v>45931</v>
      </c>
      <c r="K5274" t="s">
        <v>253</v>
      </c>
      <c r="L5274">
        <v>3</v>
      </c>
      <c r="M5274" t="s">
        <v>429</v>
      </c>
      <c r="N5274" t="s">
        <v>145</v>
      </c>
      <c r="O5274" t="s">
        <v>147</v>
      </c>
      <c r="P5274" t="s">
        <v>160</v>
      </c>
      <c r="Q5274">
        <v>29624.32</v>
      </c>
      <c r="R5274">
        <v>193</v>
      </c>
      <c r="S5274">
        <v>105702</v>
      </c>
      <c r="T5274">
        <v>2465.66</v>
      </c>
      <c r="U5274">
        <v>98</v>
      </c>
      <c r="V5274">
        <v>36</v>
      </c>
      <c r="W5274">
        <v>8470</v>
      </c>
      <c r="X5274">
        <v>10635</v>
      </c>
      <c r="Y5274">
        <v>0</v>
      </c>
      <c r="Z5274">
        <v>0</v>
      </c>
      <c r="AA5274">
        <v>73612.02</v>
      </c>
      <c r="AB5274">
        <v>2467</v>
      </c>
      <c r="AC5274">
        <v>66700.679999999993</v>
      </c>
      <c r="AD5274">
        <v>10</v>
      </c>
      <c r="AE5274">
        <v>26</v>
      </c>
      <c r="AF5274">
        <v>91</v>
      </c>
      <c r="AG5274">
        <v>65</v>
      </c>
      <c r="AH5274">
        <v>2</v>
      </c>
      <c r="AI5274">
        <v>33</v>
      </c>
      <c r="AJ5274">
        <v>0</v>
      </c>
      <c r="AK5274">
        <v>0</v>
      </c>
      <c r="AL5274">
        <v>0</v>
      </c>
      <c r="AM5274">
        <v>0</v>
      </c>
      <c r="AN5274">
        <v>0</v>
      </c>
      <c r="AO5274">
        <v>122</v>
      </c>
      <c r="AP5274">
        <v>394</v>
      </c>
      <c r="AQ5274">
        <v>119</v>
      </c>
      <c r="AR5274">
        <v>0</v>
      </c>
      <c r="AS5274">
        <v>19</v>
      </c>
      <c r="AT5274">
        <v>17</v>
      </c>
      <c r="AU5274">
        <v>2</v>
      </c>
      <c r="AV5274">
        <v>2</v>
      </c>
      <c r="AW5274">
        <v>2</v>
      </c>
      <c r="AX5274">
        <v>0</v>
      </c>
      <c r="AY5274">
        <v>70</v>
      </c>
      <c r="AZ5274">
        <v>104</v>
      </c>
      <c r="BA5274">
        <v>30</v>
      </c>
      <c r="BB5274">
        <v>10</v>
      </c>
      <c r="BC5274">
        <v>7</v>
      </c>
      <c r="BD5274">
        <v>2</v>
      </c>
      <c r="BE5274">
        <v>0</v>
      </c>
      <c r="BF5274">
        <v>186</v>
      </c>
      <c r="BG5274">
        <v>11045</v>
      </c>
      <c r="BH5274">
        <v>2</v>
      </c>
      <c r="BI5274">
        <v>95</v>
      </c>
      <c r="BJ5274" s="2">
        <v>45944</v>
      </c>
      <c r="BK5274">
        <v>0</v>
      </c>
      <c r="BL5274" s="3" t="str">
        <f>VLOOKUP(O5274,DropDownList!$H$1:$I$7,2,FALSE)</f>
        <v>2024/25</v>
      </c>
      <c r="BM5274" s="3" t="str">
        <f t="shared" si="82"/>
        <v>SC COURT</v>
      </c>
    </row>
    <row r="5275" spans="1:65" x14ac:dyDescent="0.2">
      <c r="A5275">
        <v>2025</v>
      </c>
      <c r="B5275">
        <v>10</v>
      </c>
      <c r="C5275" t="s">
        <v>231</v>
      </c>
      <c r="D5275" t="s">
        <v>251</v>
      </c>
      <c r="E5275" t="s">
        <v>51</v>
      </c>
      <c r="F5275">
        <v>9872</v>
      </c>
      <c r="G5275" t="s">
        <v>158</v>
      </c>
      <c r="H5275" t="s">
        <v>233</v>
      </c>
      <c r="I5275" t="s">
        <v>234</v>
      </c>
      <c r="J5275" s="1">
        <v>45931</v>
      </c>
      <c r="K5275" t="s">
        <v>253</v>
      </c>
      <c r="L5275">
        <v>3</v>
      </c>
      <c r="M5275" t="s">
        <v>429</v>
      </c>
      <c r="N5275" t="s">
        <v>145</v>
      </c>
      <c r="O5275" t="s">
        <v>155</v>
      </c>
      <c r="P5275" t="s">
        <v>161</v>
      </c>
      <c r="Q5275">
        <v>470</v>
      </c>
      <c r="R5275">
        <v>216</v>
      </c>
      <c r="S5275">
        <v>5800</v>
      </c>
      <c r="T5275">
        <v>70</v>
      </c>
      <c r="U5275">
        <v>54</v>
      </c>
      <c r="V5275">
        <v>5</v>
      </c>
      <c r="W5275">
        <v>110</v>
      </c>
      <c r="X5275">
        <v>110</v>
      </c>
      <c r="Y5275">
        <v>0</v>
      </c>
      <c r="Z5275">
        <v>0</v>
      </c>
      <c r="AA5275">
        <v>5260</v>
      </c>
      <c r="AB5275">
        <v>0</v>
      </c>
      <c r="AC5275">
        <v>0</v>
      </c>
      <c r="AD5275">
        <v>5</v>
      </c>
      <c r="AE5275">
        <v>0</v>
      </c>
      <c r="AF5275">
        <v>191</v>
      </c>
      <c r="AG5275">
        <v>0</v>
      </c>
      <c r="AH5275">
        <v>3</v>
      </c>
      <c r="AI5275">
        <v>22</v>
      </c>
      <c r="AJ5275">
        <v>0</v>
      </c>
      <c r="AK5275">
        <v>0</v>
      </c>
      <c r="AL5275">
        <v>0</v>
      </c>
      <c r="AM5275">
        <v>0</v>
      </c>
      <c r="AN5275">
        <v>0</v>
      </c>
      <c r="AO5275">
        <v>146</v>
      </c>
      <c r="AP5275">
        <v>792</v>
      </c>
      <c r="AQ5275">
        <v>146</v>
      </c>
      <c r="AR5275">
        <v>0</v>
      </c>
      <c r="AS5275">
        <v>53</v>
      </c>
      <c r="AT5275">
        <v>55</v>
      </c>
      <c r="AU5275">
        <v>12</v>
      </c>
      <c r="AV5275">
        <v>6</v>
      </c>
      <c r="AW5275">
        <v>10</v>
      </c>
      <c r="AX5275">
        <v>0</v>
      </c>
      <c r="AY5275">
        <v>151</v>
      </c>
      <c r="AZ5275">
        <v>198</v>
      </c>
      <c r="BA5275">
        <v>90</v>
      </c>
      <c r="BB5275">
        <v>13</v>
      </c>
      <c r="BC5275">
        <v>9</v>
      </c>
      <c r="BD5275">
        <v>3</v>
      </c>
      <c r="BE5275">
        <v>0</v>
      </c>
      <c r="BF5275">
        <v>203</v>
      </c>
      <c r="BG5275">
        <v>470</v>
      </c>
      <c r="BH5275">
        <v>0</v>
      </c>
      <c r="BI5275">
        <v>53</v>
      </c>
      <c r="BJ5275" s="2">
        <v>45944</v>
      </c>
      <c r="BK5275">
        <v>0</v>
      </c>
      <c r="BL5275" s="3" t="str">
        <f>VLOOKUP(O5275,DropDownList!$H$1:$I$7,2,FALSE)</f>
        <v>2022/23</v>
      </c>
      <c r="BM5275" s="3" t="str">
        <f t="shared" si="82"/>
        <v>VSUR</v>
      </c>
    </row>
    <row r="5276" spans="1:65" x14ac:dyDescent="0.2">
      <c r="A5276">
        <v>2025</v>
      </c>
      <c r="B5276">
        <v>10</v>
      </c>
      <c r="C5276" t="s">
        <v>231</v>
      </c>
      <c r="D5276" t="s">
        <v>251</v>
      </c>
      <c r="E5276" t="s">
        <v>51</v>
      </c>
      <c r="F5276">
        <v>9872</v>
      </c>
      <c r="G5276" t="s">
        <v>158</v>
      </c>
      <c r="H5276" t="s">
        <v>233</v>
      </c>
      <c r="I5276" t="s">
        <v>234</v>
      </c>
      <c r="J5276" s="1">
        <v>45931</v>
      </c>
      <c r="K5276" t="s">
        <v>253</v>
      </c>
      <c r="L5276">
        <v>3</v>
      </c>
      <c r="M5276" t="s">
        <v>429</v>
      </c>
      <c r="N5276" t="s">
        <v>145</v>
      </c>
      <c r="O5276" t="s">
        <v>156</v>
      </c>
      <c r="P5276" t="s">
        <v>160</v>
      </c>
      <c r="Q5276">
        <v>25297.15</v>
      </c>
      <c r="R5276">
        <v>218</v>
      </c>
      <c r="S5276">
        <v>126181.19</v>
      </c>
      <c r="T5276">
        <v>3429.79</v>
      </c>
      <c r="U5276">
        <v>55</v>
      </c>
      <c r="V5276">
        <v>21</v>
      </c>
      <c r="W5276">
        <v>11907.31</v>
      </c>
      <c r="X5276">
        <v>12737.31</v>
      </c>
      <c r="Y5276">
        <v>0</v>
      </c>
      <c r="Z5276">
        <v>0</v>
      </c>
      <c r="AA5276">
        <v>97454.25</v>
      </c>
      <c r="AB5276">
        <v>12826.29</v>
      </c>
      <c r="AC5276">
        <v>79308.59</v>
      </c>
      <c r="AD5276">
        <v>9</v>
      </c>
      <c r="AE5276">
        <v>12</v>
      </c>
      <c r="AF5276">
        <v>153</v>
      </c>
      <c r="AG5276">
        <v>34</v>
      </c>
      <c r="AH5276">
        <v>4</v>
      </c>
      <c r="AI5276">
        <v>21</v>
      </c>
      <c r="AJ5276">
        <v>0</v>
      </c>
      <c r="AK5276">
        <v>0</v>
      </c>
      <c r="AL5276">
        <v>0</v>
      </c>
      <c r="AM5276">
        <v>0</v>
      </c>
      <c r="AN5276">
        <v>0</v>
      </c>
      <c r="AO5276">
        <v>120</v>
      </c>
      <c r="AP5276">
        <v>466</v>
      </c>
      <c r="AQ5276">
        <v>118</v>
      </c>
      <c r="AR5276">
        <v>0</v>
      </c>
      <c r="AS5276">
        <v>30</v>
      </c>
      <c r="AT5276">
        <v>25</v>
      </c>
      <c r="AU5276">
        <v>2</v>
      </c>
      <c r="AV5276">
        <v>1</v>
      </c>
      <c r="AW5276">
        <v>3</v>
      </c>
      <c r="AX5276">
        <v>0</v>
      </c>
      <c r="AY5276">
        <v>82</v>
      </c>
      <c r="AZ5276">
        <v>123</v>
      </c>
      <c r="BA5276">
        <v>49</v>
      </c>
      <c r="BB5276">
        <v>10</v>
      </c>
      <c r="BC5276">
        <v>3</v>
      </c>
      <c r="BD5276">
        <v>4</v>
      </c>
      <c r="BE5276">
        <v>1</v>
      </c>
      <c r="BF5276">
        <v>210</v>
      </c>
      <c r="BG5276">
        <v>12843</v>
      </c>
      <c r="BH5276">
        <v>6</v>
      </c>
      <c r="BI5276">
        <v>53</v>
      </c>
      <c r="BJ5276" s="2">
        <v>45944</v>
      </c>
      <c r="BK5276">
        <v>0</v>
      </c>
      <c r="BL5276" s="3" t="str">
        <f>VLOOKUP(O5276,DropDownList!$H$1:$I$7,2,FALSE)</f>
        <v>2023/24</v>
      </c>
      <c r="BM5276" s="3" t="str">
        <f t="shared" si="82"/>
        <v>SC COURT</v>
      </c>
    </row>
    <row r="5277" spans="1:65" x14ac:dyDescent="0.2">
      <c r="A5277">
        <v>2025</v>
      </c>
      <c r="B5277">
        <v>10</v>
      </c>
      <c r="C5277" t="s">
        <v>231</v>
      </c>
      <c r="D5277" t="s">
        <v>251</v>
      </c>
      <c r="E5277" t="s">
        <v>51</v>
      </c>
      <c r="F5277">
        <v>9872</v>
      </c>
      <c r="G5277" t="s">
        <v>158</v>
      </c>
      <c r="H5277" t="s">
        <v>233</v>
      </c>
      <c r="I5277" t="s">
        <v>234</v>
      </c>
      <c r="J5277" s="1">
        <v>45931</v>
      </c>
      <c r="K5277" t="s">
        <v>253</v>
      </c>
      <c r="L5277">
        <v>3</v>
      </c>
      <c r="M5277" t="s">
        <v>429</v>
      </c>
      <c r="N5277" t="s">
        <v>145</v>
      </c>
      <c r="O5277" t="s">
        <v>147</v>
      </c>
      <c r="P5277" t="s">
        <v>159</v>
      </c>
      <c r="Q5277">
        <v>0</v>
      </c>
      <c r="R5277">
        <v>2</v>
      </c>
      <c r="S5277">
        <v>11814.89</v>
      </c>
      <c r="T5277">
        <v>61.39</v>
      </c>
      <c r="U5277">
        <v>0</v>
      </c>
      <c r="V5277">
        <v>0</v>
      </c>
      <c r="W5277">
        <v>0</v>
      </c>
      <c r="X5277">
        <v>0</v>
      </c>
      <c r="Y5277">
        <v>0</v>
      </c>
      <c r="Z5277">
        <v>0</v>
      </c>
      <c r="AA5277">
        <v>11753.5</v>
      </c>
      <c r="AB5277">
        <v>0</v>
      </c>
      <c r="AC5277">
        <v>0</v>
      </c>
      <c r="AD5277">
        <v>0</v>
      </c>
      <c r="AE5277">
        <v>0</v>
      </c>
      <c r="AF5277">
        <v>1</v>
      </c>
      <c r="AG5277">
        <v>0</v>
      </c>
      <c r="AH5277">
        <v>0</v>
      </c>
      <c r="AI5277">
        <v>0</v>
      </c>
      <c r="AJ5277">
        <v>0</v>
      </c>
      <c r="AK5277">
        <v>0</v>
      </c>
      <c r="AL5277">
        <v>0</v>
      </c>
      <c r="AM5277">
        <v>0</v>
      </c>
      <c r="AN5277">
        <v>0</v>
      </c>
      <c r="AO5277">
        <v>1</v>
      </c>
      <c r="AP5277">
        <v>1</v>
      </c>
      <c r="AQ5277">
        <v>1</v>
      </c>
      <c r="AR5277">
        <v>0</v>
      </c>
      <c r="AS5277">
        <v>0</v>
      </c>
      <c r="AT5277">
        <v>0</v>
      </c>
      <c r="AU5277">
        <v>0</v>
      </c>
      <c r="AV5277">
        <v>0</v>
      </c>
      <c r="AW5277">
        <v>0</v>
      </c>
      <c r="AX5277">
        <v>0</v>
      </c>
      <c r="AY5277">
        <v>0</v>
      </c>
      <c r="AZ5277">
        <v>0</v>
      </c>
      <c r="BA5277">
        <v>0</v>
      </c>
      <c r="BB5277">
        <v>0</v>
      </c>
      <c r="BC5277">
        <v>0</v>
      </c>
      <c r="BD5277">
        <v>0</v>
      </c>
      <c r="BE5277">
        <v>0</v>
      </c>
      <c r="BF5277">
        <v>0</v>
      </c>
      <c r="BG5277">
        <v>0</v>
      </c>
      <c r="BH5277">
        <v>1</v>
      </c>
      <c r="BI5277">
        <v>0</v>
      </c>
      <c r="BJ5277" s="2">
        <v>45944</v>
      </c>
      <c r="BK5277">
        <v>0</v>
      </c>
      <c r="BL5277" s="3" t="str">
        <f>VLOOKUP(O5277,DropDownList!$H$1:$I$7,2,FALSE)</f>
        <v>2024/25</v>
      </c>
      <c r="BM5277" s="3" t="str">
        <f t="shared" si="82"/>
        <v>CONF</v>
      </c>
    </row>
    <row r="5278" spans="1:65" x14ac:dyDescent="0.2">
      <c r="A5278">
        <v>2025</v>
      </c>
      <c r="B5278">
        <v>10</v>
      </c>
      <c r="C5278" t="s">
        <v>231</v>
      </c>
      <c r="D5278" t="s">
        <v>251</v>
      </c>
      <c r="E5278" t="s">
        <v>51</v>
      </c>
      <c r="F5278">
        <v>9872</v>
      </c>
      <c r="G5278" t="s">
        <v>158</v>
      </c>
      <c r="H5278" t="s">
        <v>233</v>
      </c>
      <c r="I5278" t="s">
        <v>234</v>
      </c>
      <c r="J5278" s="1">
        <v>45931</v>
      </c>
      <c r="K5278" t="s">
        <v>253</v>
      </c>
      <c r="L5278">
        <v>3</v>
      </c>
      <c r="M5278" t="s">
        <v>429</v>
      </c>
      <c r="N5278" t="s">
        <v>145</v>
      </c>
      <c r="O5278" t="s">
        <v>149</v>
      </c>
      <c r="P5278" t="s">
        <v>161</v>
      </c>
      <c r="Q5278">
        <v>40</v>
      </c>
      <c r="R5278">
        <v>31</v>
      </c>
      <c r="S5278">
        <v>850</v>
      </c>
      <c r="T5278">
        <v>20</v>
      </c>
      <c r="U5278">
        <v>9</v>
      </c>
      <c r="V5278">
        <v>3</v>
      </c>
      <c r="W5278">
        <v>40</v>
      </c>
      <c r="X5278">
        <v>40</v>
      </c>
      <c r="Y5278">
        <v>0</v>
      </c>
      <c r="Z5278">
        <v>0</v>
      </c>
      <c r="AA5278">
        <v>790</v>
      </c>
      <c r="AB5278">
        <v>0</v>
      </c>
      <c r="AC5278">
        <v>0</v>
      </c>
      <c r="AD5278">
        <v>3</v>
      </c>
      <c r="AE5278">
        <v>0</v>
      </c>
      <c r="AF5278">
        <v>27</v>
      </c>
      <c r="AG5278">
        <v>0</v>
      </c>
      <c r="AH5278">
        <v>1</v>
      </c>
      <c r="AI5278">
        <v>3</v>
      </c>
      <c r="AJ5278">
        <v>0</v>
      </c>
      <c r="AK5278">
        <v>0</v>
      </c>
      <c r="AL5278">
        <v>0</v>
      </c>
      <c r="AM5278">
        <v>0</v>
      </c>
      <c r="AN5278">
        <v>0</v>
      </c>
      <c r="AO5278">
        <v>11</v>
      </c>
      <c r="AP5278">
        <v>17</v>
      </c>
      <c r="AQ5278">
        <v>10</v>
      </c>
      <c r="AR5278">
        <v>0</v>
      </c>
      <c r="AS5278">
        <v>0</v>
      </c>
      <c r="AT5278">
        <v>1</v>
      </c>
      <c r="AU5278">
        <v>0</v>
      </c>
      <c r="AV5278">
        <v>0</v>
      </c>
      <c r="AW5278">
        <v>1</v>
      </c>
      <c r="AX5278">
        <v>0</v>
      </c>
      <c r="AY5278">
        <v>0</v>
      </c>
      <c r="AZ5278">
        <v>1</v>
      </c>
      <c r="BA5278">
        <v>1</v>
      </c>
      <c r="BB5278">
        <v>1</v>
      </c>
      <c r="BC5278">
        <v>1</v>
      </c>
      <c r="BD5278">
        <v>0</v>
      </c>
      <c r="BE5278">
        <v>0</v>
      </c>
      <c r="BF5278">
        <v>30</v>
      </c>
      <c r="BG5278">
        <v>40</v>
      </c>
      <c r="BH5278">
        <v>0</v>
      </c>
      <c r="BI5278">
        <v>8</v>
      </c>
      <c r="BJ5278" s="2">
        <v>45944</v>
      </c>
      <c r="BK5278">
        <v>0</v>
      </c>
      <c r="BL5278" s="3" t="str">
        <f>VLOOKUP(O5278,DropDownList!$H$1:$I$7,2,FALSE)</f>
        <v>2025/26</v>
      </c>
      <c r="BM5278" s="3" t="str">
        <f t="shared" si="82"/>
        <v>VSUR</v>
      </c>
    </row>
    <row r="5279" spans="1:65" x14ac:dyDescent="0.2">
      <c r="A5279">
        <v>2025</v>
      </c>
      <c r="B5279">
        <v>10</v>
      </c>
      <c r="C5279" t="s">
        <v>231</v>
      </c>
      <c r="D5279" t="s">
        <v>251</v>
      </c>
      <c r="E5279" t="s">
        <v>51</v>
      </c>
      <c r="F5279">
        <v>9872</v>
      </c>
      <c r="G5279" t="s">
        <v>158</v>
      </c>
      <c r="H5279" t="s">
        <v>233</v>
      </c>
      <c r="I5279" t="s">
        <v>234</v>
      </c>
      <c r="J5279" s="1">
        <v>45931</v>
      </c>
      <c r="K5279" t="s">
        <v>253</v>
      </c>
      <c r="L5279">
        <v>3</v>
      </c>
      <c r="M5279" t="s">
        <v>429</v>
      </c>
      <c r="N5279" t="s">
        <v>145</v>
      </c>
      <c r="O5279" t="s">
        <v>149</v>
      </c>
      <c r="P5279" t="s">
        <v>160</v>
      </c>
      <c r="Q5279">
        <v>5465</v>
      </c>
      <c r="R5279">
        <v>34</v>
      </c>
      <c r="S5279">
        <v>18050</v>
      </c>
      <c r="T5279">
        <v>290</v>
      </c>
      <c r="U5279">
        <v>12</v>
      </c>
      <c r="V5279">
        <v>7</v>
      </c>
      <c r="W5279">
        <v>900</v>
      </c>
      <c r="X5279">
        <v>2380</v>
      </c>
      <c r="Y5279">
        <v>0</v>
      </c>
      <c r="Z5279">
        <v>0</v>
      </c>
      <c r="AA5279">
        <v>12295</v>
      </c>
      <c r="AB5279">
        <v>1365</v>
      </c>
      <c r="AC5279">
        <v>10140</v>
      </c>
      <c r="AD5279">
        <v>2</v>
      </c>
      <c r="AE5279">
        <v>5</v>
      </c>
      <c r="AF5279">
        <v>21</v>
      </c>
      <c r="AG5279">
        <v>10</v>
      </c>
      <c r="AH5279">
        <v>1</v>
      </c>
      <c r="AI5279">
        <v>2</v>
      </c>
      <c r="AJ5279">
        <v>0</v>
      </c>
      <c r="AK5279">
        <v>0</v>
      </c>
      <c r="AL5279">
        <v>0</v>
      </c>
      <c r="AM5279">
        <v>0</v>
      </c>
      <c r="AN5279">
        <v>0</v>
      </c>
      <c r="AO5279">
        <v>14</v>
      </c>
      <c r="AP5279">
        <v>21</v>
      </c>
      <c r="AQ5279">
        <v>13</v>
      </c>
      <c r="AR5279">
        <v>0</v>
      </c>
      <c r="AS5279">
        <v>0</v>
      </c>
      <c r="AT5279">
        <v>1</v>
      </c>
      <c r="AU5279">
        <v>0</v>
      </c>
      <c r="AV5279">
        <v>0</v>
      </c>
      <c r="AW5279">
        <v>1</v>
      </c>
      <c r="AX5279">
        <v>0</v>
      </c>
      <c r="AY5279">
        <v>0</v>
      </c>
      <c r="AZ5279">
        <v>2</v>
      </c>
      <c r="BA5279">
        <v>1</v>
      </c>
      <c r="BB5279">
        <v>1</v>
      </c>
      <c r="BC5279">
        <v>1</v>
      </c>
      <c r="BD5279">
        <v>0</v>
      </c>
      <c r="BE5279">
        <v>0</v>
      </c>
      <c r="BF5279">
        <v>33</v>
      </c>
      <c r="BG5279">
        <v>460</v>
      </c>
      <c r="BH5279">
        <v>0</v>
      </c>
      <c r="BI5279">
        <v>11</v>
      </c>
      <c r="BJ5279" s="2">
        <v>45944</v>
      </c>
      <c r="BK5279">
        <v>0</v>
      </c>
      <c r="BL5279" s="3" t="str">
        <f>VLOOKUP(O5279,DropDownList!$H$1:$I$7,2,FALSE)</f>
        <v>2025/26</v>
      </c>
      <c r="BM5279" s="3" t="str">
        <f t="shared" si="82"/>
        <v>SC COURT</v>
      </c>
    </row>
    <row r="5280" spans="1:65" x14ac:dyDescent="0.2">
      <c r="A5280">
        <v>2025</v>
      </c>
      <c r="B5280">
        <v>10</v>
      </c>
      <c r="C5280" t="s">
        <v>231</v>
      </c>
      <c r="D5280" t="s">
        <v>251</v>
      </c>
      <c r="E5280" t="s">
        <v>51</v>
      </c>
      <c r="F5280">
        <v>9872</v>
      </c>
      <c r="G5280" t="s">
        <v>158</v>
      </c>
      <c r="H5280" t="s">
        <v>233</v>
      </c>
      <c r="I5280" t="s">
        <v>234</v>
      </c>
      <c r="J5280" s="1">
        <v>45931</v>
      </c>
      <c r="K5280" t="s">
        <v>253</v>
      </c>
      <c r="L5280">
        <v>3</v>
      </c>
      <c r="M5280" t="s">
        <v>429</v>
      </c>
      <c r="N5280" t="s">
        <v>145</v>
      </c>
      <c r="O5280" t="s">
        <v>147</v>
      </c>
      <c r="P5280" t="s">
        <v>161</v>
      </c>
      <c r="Q5280">
        <v>600.66</v>
      </c>
      <c r="R5280">
        <v>189</v>
      </c>
      <c r="S5280">
        <v>11150</v>
      </c>
      <c r="T5280">
        <v>105</v>
      </c>
      <c r="U5280">
        <v>96</v>
      </c>
      <c r="V5280">
        <v>11</v>
      </c>
      <c r="W5280">
        <v>180</v>
      </c>
      <c r="X5280">
        <v>180</v>
      </c>
      <c r="Y5280">
        <v>0</v>
      </c>
      <c r="Z5280">
        <v>0</v>
      </c>
      <c r="AA5280">
        <v>10444.34</v>
      </c>
      <c r="AB5280">
        <v>0</v>
      </c>
      <c r="AC5280">
        <v>0</v>
      </c>
      <c r="AD5280">
        <v>10</v>
      </c>
      <c r="AE5280">
        <v>1</v>
      </c>
      <c r="AF5280">
        <v>150</v>
      </c>
      <c r="AG5280">
        <v>4</v>
      </c>
      <c r="AH5280">
        <v>2</v>
      </c>
      <c r="AI5280">
        <v>32</v>
      </c>
      <c r="AJ5280">
        <v>0</v>
      </c>
      <c r="AK5280">
        <v>0</v>
      </c>
      <c r="AL5280">
        <v>0</v>
      </c>
      <c r="AM5280">
        <v>0</v>
      </c>
      <c r="AN5280">
        <v>0</v>
      </c>
      <c r="AO5280">
        <v>119</v>
      </c>
      <c r="AP5280">
        <v>387</v>
      </c>
      <c r="AQ5280">
        <v>118</v>
      </c>
      <c r="AR5280">
        <v>0</v>
      </c>
      <c r="AS5280">
        <v>19</v>
      </c>
      <c r="AT5280">
        <v>16</v>
      </c>
      <c r="AU5280">
        <v>2</v>
      </c>
      <c r="AV5280">
        <v>2</v>
      </c>
      <c r="AW5280">
        <v>2</v>
      </c>
      <c r="AX5280">
        <v>0</v>
      </c>
      <c r="AY5280">
        <v>69</v>
      </c>
      <c r="AZ5280">
        <v>102</v>
      </c>
      <c r="BA5280">
        <v>28</v>
      </c>
      <c r="BB5280">
        <v>10</v>
      </c>
      <c r="BC5280">
        <v>7</v>
      </c>
      <c r="BD5280">
        <v>2</v>
      </c>
      <c r="BE5280">
        <v>0</v>
      </c>
      <c r="BF5280">
        <v>181</v>
      </c>
      <c r="BG5280">
        <v>580</v>
      </c>
      <c r="BH5280">
        <v>1</v>
      </c>
      <c r="BI5280">
        <v>93</v>
      </c>
      <c r="BJ5280" s="2">
        <v>45944</v>
      </c>
      <c r="BK5280">
        <v>0</v>
      </c>
      <c r="BL5280" s="3" t="str">
        <f>VLOOKUP(O5280,DropDownList!$H$1:$I$7,2,FALSE)</f>
        <v>2024/25</v>
      </c>
      <c r="BM5280" s="3" t="str">
        <f t="shared" si="82"/>
        <v>VSUR</v>
      </c>
    </row>
    <row r="5281" spans="1:65" x14ac:dyDescent="0.2">
      <c r="A5281">
        <v>2025</v>
      </c>
      <c r="B5281">
        <v>10</v>
      </c>
      <c r="C5281" t="s">
        <v>231</v>
      </c>
      <c r="D5281" t="s">
        <v>251</v>
      </c>
      <c r="E5281" t="s">
        <v>51</v>
      </c>
      <c r="F5281">
        <v>9872</v>
      </c>
      <c r="G5281" t="s">
        <v>158</v>
      </c>
      <c r="H5281" t="s">
        <v>233</v>
      </c>
      <c r="I5281" t="s">
        <v>234</v>
      </c>
      <c r="J5281" s="1">
        <v>45931</v>
      </c>
      <c r="K5281" t="s">
        <v>253</v>
      </c>
      <c r="L5281">
        <v>3</v>
      </c>
      <c r="M5281" t="s">
        <v>429</v>
      </c>
      <c r="N5281" t="s">
        <v>145</v>
      </c>
      <c r="O5281" t="s">
        <v>155</v>
      </c>
      <c r="P5281" t="s">
        <v>160</v>
      </c>
      <c r="Q5281">
        <v>21152.1</v>
      </c>
      <c r="R5281">
        <v>226</v>
      </c>
      <c r="S5281">
        <v>121674.96</v>
      </c>
      <c r="T5281">
        <v>2950.67</v>
      </c>
      <c r="U5281">
        <v>57</v>
      </c>
      <c r="V5281">
        <v>10</v>
      </c>
      <c r="W5281">
        <v>3853.68</v>
      </c>
      <c r="X5281">
        <v>3853.68</v>
      </c>
      <c r="Y5281">
        <v>0</v>
      </c>
      <c r="Z5281">
        <v>0</v>
      </c>
      <c r="AA5281">
        <v>97572.19</v>
      </c>
      <c r="AB5281">
        <v>4055.31</v>
      </c>
      <c r="AC5281">
        <v>88196.88</v>
      </c>
      <c r="AD5281">
        <v>5</v>
      </c>
      <c r="AE5281">
        <v>5</v>
      </c>
      <c r="AF5281">
        <v>160</v>
      </c>
      <c r="AG5281">
        <v>36</v>
      </c>
      <c r="AH5281">
        <v>4</v>
      </c>
      <c r="AI5281">
        <v>21</v>
      </c>
      <c r="AJ5281">
        <v>0</v>
      </c>
      <c r="AK5281">
        <v>0</v>
      </c>
      <c r="AL5281">
        <v>0</v>
      </c>
      <c r="AM5281">
        <v>0</v>
      </c>
      <c r="AN5281">
        <v>0</v>
      </c>
      <c r="AO5281">
        <v>156</v>
      </c>
      <c r="AP5281">
        <v>837</v>
      </c>
      <c r="AQ5281">
        <v>154</v>
      </c>
      <c r="AR5281">
        <v>0</v>
      </c>
      <c r="AS5281">
        <v>57</v>
      </c>
      <c r="AT5281">
        <v>60</v>
      </c>
      <c r="AU5281">
        <v>11</v>
      </c>
      <c r="AV5281">
        <v>6</v>
      </c>
      <c r="AW5281">
        <v>10</v>
      </c>
      <c r="AX5281">
        <v>0</v>
      </c>
      <c r="AY5281">
        <v>157</v>
      </c>
      <c r="AZ5281">
        <v>208</v>
      </c>
      <c r="BA5281">
        <v>96</v>
      </c>
      <c r="BB5281">
        <v>15</v>
      </c>
      <c r="BC5281">
        <v>10</v>
      </c>
      <c r="BD5281">
        <v>3</v>
      </c>
      <c r="BE5281">
        <v>0</v>
      </c>
      <c r="BF5281">
        <v>213</v>
      </c>
      <c r="BG5281">
        <v>8399.1299999999992</v>
      </c>
      <c r="BH5281">
        <v>5</v>
      </c>
      <c r="BI5281">
        <v>56</v>
      </c>
      <c r="BJ5281" s="2">
        <v>45944</v>
      </c>
      <c r="BK5281">
        <v>0</v>
      </c>
      <c r="BL5281" s="3" t="str">
        <f>VLOOKUP(O5281,DropDownList!$H$1:$I$7,2,FALSE)</f>
        <v>2022/23</v>
      </c>
      <c r="BM5281" s="3" t="str">
        <f t="shared" si="82"/>
        <v>SC COURT</v>
      </c>
    </row>
    <row r="5282" spans="1:65" x14ac:dyDescent="0.2">
      <c r="A5282">
        <v>2025</v>
      </c>
      <c r="B5282">
        <v>10</v>
      </c>
      <c r="C5282" t="s">
        <v>231</v>
      </c>
      <c r="D5282" t="s">
        <v>251</v>
      </c>
      <c r="E5282" t="s">
        <v>51</v>
      </c>
      <c r="F5282">
        <v>9872</v>
      </c>
      <c r="G5282" t="s">
        <v>158</v>
      </c>
      <c r="H5282" t="s">
        <v>233</v>
      </c>
      <c r="I5282" t="s">
        <v>234</v>
      </c>
      <c r="J5282" s="1">
        <v>45931</v>
      </c>
      <c r="K5282" t="s">
        <v>253</v>
      </c>
      <c r="L5282">
        <v>3</v>
      </c>
      <c r="M5282" t="s">
        <v>429</v>
      </c>
      <c r="N5282" t="s">
        <v>145</v>
      </c>
      <c r="O5282" t="s">
        <v>156</v>
      </c>
      <c r="P5282" t="s">
        <v>161</v>
      </c>
      <c r="Q5282">
        <v>935.63</v>
      </c>
      <c r="R5282">
        <v>213</v>
      </c>
      <c r="S5282">
        <v>6325</v>
      </c>
      <c r="T5282">
        <v>100</v>
      </c>
      <c r="U5282">
        <v>52</v>
      </c>
      <c r="V5282">
        <v>9</v>
      </c>
      <c r="W5282">
        <v>355</v>
      </c>
      <c r="X5282">
        <v>355</v>
      </c>
      <c r="Y5282">
        <v>0</v>
      </c>
      <c r="Z5282">
        <v>0</v>
      </c>
      <c r="AA5282">
        <v>5289.37</v>
      </c>
      <c r="AB5282">
        <v>0</v>
      </c>
      <c r="AC5282">
        <v>0</v>
      </c>
      <c r="AD5282">
        <v>9</v>
      </c>
      <c r="AE5282">
        <v>0</v>
      </c>
      <c r="AF5282">
        <v>186</v>
      </c>
      <c r="AG5282">
        <v>1</v>
      </c>
      <c r="AH5282">
        <v>4</v>
      </c>
      <c r="AI5282">
        <v>22</v>
      </c>
      <c r="AJ5282">
        <v>0</v>
      </c>
      <c r="AK5282">
        <v>0</v>
      </c>
      <c r="AL5282">
        <v>0</v>
      </c>
      <c r="AM5282">
        <v>0</v>
      </c>
      <c r="AN5282">
        <v>0</v>
      </c>
      <c r="AO5282">
        <v>116</v>
      </c>
      <c r="AP5282">
        <v>455</v>
      </c>
      <c r="AQ5282">
        <v>117</v>
      </c>
      <c r="AR5282">
        <v>0</v>
      </c>
      <c r="AS5282">
        <v>29</v>
      </c>
      <c r="AT5282">
        <v>27</v>
      </c>
      <c r="AU5282">
        <v>1</v>
      </c>
      <c r="AV5282">
        <v>0</v>
      </c>
      <c r="AW5282">
        <v>3</v>
      </c>
      <c r="AX5282">
        <v>0</v>
      </c>
      <c r="AY5282">
        <v>81</v>
      </c>
      <c r="AZ5282">
        <v>120</v>
      </c>
      <c r="BA5282">
        <v>47</v>
      </c>
      <c r="BB5282">
        <v>9</v>
      </c>
      <c r="BC5282">
        <v>3</v>
      </c>
      <c r="BD5282">
        <v>4</v>
      </c>
      <c r="BE5282">
        <v>1</v>
      </c>
      <c r="BF5282">
        <v>205</v>
      </c>
      <c r="BG5282">
        <v>935</v>
      </c>
      <c r="BH5282">
        <v>0</v>
      </c>
      <c r="BI5282">
        <v>50</v>
      </c>
      <c r="BJ5282" s="2">
        <v>45944</v>
      </c>
      <c r="BK5282">
        <v>0</v>
      </c>
      <c r="BL5282" s="3" t="str">
        <f>VLOOKUP(O5282,DropDownList!$H$1:$I$7,2,FALSE)</f>
        <v>2023/24</v>
      </c>
      <c r="BM5282" s="3" t="str">
        <f t="shared" si="82"/>
        <v>VSUR</v>
      </c>
    </row>
    <row r="5283" spans="1:65" x14ac:dyDescent="0.2">
      <c r="A5283">
        <v>2025</v>
      </c>
      <c r="B5283">
        <v>10</v>
      </c>
      <c r="C5283" t="s">
        <v>231</v>
      </c>
      <c r="D5283" t="s">
        <v>251</v>
      </c>
      <c r="E5283" t="s">
        <v>51</v>
      </c>
      <c r="F5283">
        <v>9872</v>
      </c>
      <c r="G5283" t="s">
        <v>158</v>
      </c>
      <c r="H5283" t="s">
        <v>233</v>
      </c>
      <c r="I5283" t="s">
        <v>234</v>
      </c>
      <c r="J5283" s="1">
        <v>45931</v>
      </c>
      <c r="K5283" t="s">
        <v>253</v>
      </c>
      <c r="L5283">
        <v>3</v>
      </c>
      <c r="M5283" t="s">
        <v>429</v>
      </c>
      <c r="N5283" t="s">
        <v>145</v>
      </c>
      <c r="O5283" t="s">
        <v>156</v>
      </c>
      <c r="P5283" t="s">
        <v>159</v>
      </c>
      <c r="Q5283">
        <v>0</v>
      </c>
      <c r="R5283">
        <v>6</v>
      </c>
      <c r="S5283">
        <v>11217.8</v>
      </c>
      <c r="T5283">
        <v>903.05</v>
      </c>
      <c r="U5283">
        <v>0</v>
      </c>
      <c r="V5283">
        <v>0</v>
      </c>
      <c r="W5283">
        <v>0</v>
      </c>
      <c r="X5283">
        <v>0</v>
      </c>
      <c r="Y5283">
        <v>0</v>
      </c>
      <c r="Z5283">
        <v>0</v>
      </c>
      <c r="AA5283">
        <v>10314.75</v>
      </c>
      <c r="AB5283">
        <v>0</v>
      </c>
      <c r="AC5283">
        <v>0</v>
      </c>
      <c r="AD5283">
        <v>0</v>
      </c>
      <c r="AE5283">
        <v>0</v>
      </c>
      <c r="AF5283">
        <v>1</v>
      </c>
      <c r="AG5283">
        <v>0</v>
      </c>
      <c r="AH5283">
        <v>0</v>
      </c>
      <c r="AI5283">
        <v>0</v>
      </c>
      <c r="AJ5283">
        <v>0</v>
      </c>
      <c r="AK5283">
        <v>0</v>
      </c>
      <c r="AL5283">
        <v>0</v>
      </c>
      <c r="AM5283">
        <v>0</v>
      </c>
      <c r="AN5283">
        <v>0</v>
      </c>
      <c r="AO5283">
        <v>5</v>
      </c>
      <c r="AP5283">
        <v>5</v>
      </c>
      <c r="AQ5283">
        <v>3</v>
      </c>
      <c r="AR5283">
        <v>0</v>
      </c>
      <c r="AS5283">
        <v>0</v>
      </c>
      <c r="AT5283">
        <v>0</v>
      </c>
      <c r="AU5283">
        <v>0</v>
      </c>
      <c r="AV5283">
        <v>0</v>
      </c>
      <c r="AW5283">
        <v>0</v>
      </c>
      <c r="AX5283">
        <v>0</v>
      </c>
      <c r="AY5283">
        <v>0</v>
      </c>
      <c r="AZ5283">
        <v>0</v>
      </c>
      <c r="BA5283">
        <v>0</v>
      </c>
      <c r="BB5283">
        <v>0</v>
      </c>
      <c r="BC5283">
        <v>0</v>
      </c>
      <c r="BD5283">
        <v>0</v>
      </c>
      <c r="BE5283">
        <v>0</v>
      </c>
      <c r="BF5283">
        <v>0</v>
      </c>
      <c r="BG5283">
        <v>0</v>
      </c>
      <c r="BH5283">
        <v>5</v>
      </c>
      <c r="BI5283">
        <v>0</v>
      </c>
      <c r="BJ5283" s="2">
        <v>45944</v>
      </c>
      <c r="BK5283">
        <v>0</v>
      </c>
      <c r="BL5283" s="3" t="str">
        <f>VLOOKUP(O5283,DropDownList!$H$1:$I$7,2,FALSE)</f>
        <v>2023/24</v>
      </c>
      <c r="BM5283" s="3" t="str">
        <f t="shared" si="82"/>
        <v>CONF</v>
      </c>
    </row>
    <row r="5284" spans="1:65" x14ac:dyDescent="0.2">
      <c r="A5284">
        <v>2025</v>
      </c>
      <c r="B5284">
        <v>7</v>
      </c>
      <c r="C5284" t="s">
        <v>139</v>
      </c>
      <c r="D5284" t="s">
        <v>140</v>
      </c>
      <c r="E5284" t="s">
        <v>8</v>
      </c>
      <c r="F5284">
        <v>9295</v>
      </c>
      <c r="G5284" t="s">
        <v>141</v>
      </c>
      <c r="H5284" t="s">
        <v>139</v>
      </c>
      <c r="I5284" t="s">
        <v>142</v>
      </c>
      <c r="J5284" s="1">
        <v>45839</v>
      </c>
      <c r="K5284" t="s">
        <v>143</v>
      </c>
      <c r="L5284">
        <v>2</v>
      </c>
      <c r="M5284" t="s">
        <v>144</v>
      </c>
      <c r="N5284" t="s">
        <v>145</v>
      </c>
      <c r="O5284" t="s">
        <v>147</v>
      </c>
      <c r="P5284" t="s">
        <v>151</v>
      </c>
      <c r="Q5284">
        <v>0</v>
      </c>
      <c r="R5284">
        <v>19</v>
      </c>
      <c r="S5284">
        <v>570</v>
      </c>
      <c r="T5284">
        <v>60</v>
      </c>
      <c r="U5284">
        <v>0</v>
      </c>
      <c r="V5284">
        <v>0</v>
      </c>
      <c r="W5284">
        <v>0</v>
      </c>
      <c r="X5284">
        <v>0</v>
      </c>
      <c r="Y5284">
        <v>0</v>
      </c>
      <c r="Z5284">
        <v>0</v>
      </c>
      <c r="AA5284">
        <v>510</v>
      </c>
      <c r="AB5284">
        <v>0</v>
      </c>
      <c r="AC5284">
        <v>510</v>
      </c>
      <c r="AD5284">
        <v>0</v>
      </c>
      <c r="AE5284">
        <v>0</v>
      </c>
      <c r="AF5284">
        <v>17</v>
      </c>
      <c r="AG5284">
        <v>0</v>
      </c>
      <c r="AH5284">
        <v>2</v>
      </c>
      <c r="AI5284">
        <v>0</v>
      </c>
      <c r="AJ5284">
        <v>0</v>
      </c>
      <c r="AK5284">
        <v>0</v>
      </c>
      <c r="AL5284">
        <v>0</v>
      </c>
      <c r="AM5284">
        <v>0</v>
      </c>
      <c r="AN5284">
        <v>0</v>
      </c>
      <c r="AO5284">
        <v>0</v>
      </c>
      <c r="AP5284">
        <v>0</v>
      </c>
      <c r="AQ5284">
        <v>0</v>
      </c>
      <c r="AR5284">
        <v>0</v>
      </c>
      <c r="AS5284">
        <v>0</v>
      </c>
      <c r="AT5284">
        <v>0</v>
      </c>
      <c r="AU5284">
        <v>0</v>
      </c>
      <c r="AV5284">
        <v>0</v>
      </c>
      <c r="AW5284">
        <v>0</v>
      </c>
      <c r="AX5284">
        <v>0</v>
      </c>
      <c r="AY5284">
        <v>0</v>
      </c>
      <c r="AZ5284">
        <v>0</v>
      </c>
      <c r="BA5284">
        <v>0</v>
      </c>
      <c r="BB5284">
        <v>0</v>
      </c>
      <c r="BC5284">
        <v>0</v>
      </c>
      <c r="BD5284">
        <v>0</v>
      </c>
      <c r="BE5284">
        <v>0</v>
      </c>
      <c r="BF5284">
        <v>0</v>
      </c>
      <c r="BG5284">
        <v>0</v>
      </c>
      <c r="BH5284">
        <v>0</v>
      </c>
      <c r="BI5284">
        <v>0</v>
      </c>
      <c r="BJ5284" s="2">
        <v>45853</v>
      </c>
      <c r="BK5284">
        <v>0</v>
      </c>
      <c r="BL5284" s="3" t="str">
        <f>VLOOKUP(O5284,DropDownList!$H$1:$I$7,2,FALSE)</f>
        <v>2024/25</v>
      </c>
      <c r="BM5284" s="3" t="str">
        <f t="shared" si="82"/>
        <v>PCPF</v>
      </c>
    </row>
    <row r="5285" spans="1:65" x14ac:dyDescent="0.2">
      <c r="A5285">
        <v>2025</v>
      </c>
      <c r="B5285">
        <v>7</v>
      </c>
      <c r="C5285" t="s">
        <v>139</v>
      </c>
      <c r="D5285" t="s">
        <v>140</v>
      </c>
      <c r="E5285" t="s">
        <v>8</v>
      </c>
      <c r="F5285">
        <v>9295</v>
      </c>
      <c r="G5285" t="s">
        <v>141</v>
      </c>
      <c r="H5285" t="s">
        <v>139</v>
      </c>
      <c r="I5285" t="s">
        <v>142</v>
      </c>
      <c r="J5285" s="1">
        <v>45839</v>
      </c>
      <c r="K5285" t="s">
        <v>143</v>
      </c>
      <c r="L5285">
        <v>2</v>
      </c>
      <c r="M5285" t="s">
        <v>144</v>
      </c>
      <c r="N5285" t="s">
        <v>145</v>
      </c>
      <c r="O5285" t="s">
        <v>149</v>
      </c>
      <c r="P5285" t="s">
        <v>150</v>
      </c>
      <c r="Q5285">
        <v>247195.56</v>
      </c>
      <c r="R5285">
        <v>2910</v>
      </c>
      <c r="S5285">
        <v>436884.34</v>
      </c>
      <c r="T5285">
        <v>42331.839999999997</v>
      </c>
      <c r="U5285">
        <v>1693</v>
      </c>
      <c r="V5285">
        <v>1160</v>
      </c>
      <c r="W5285">
        <v>156225.37</v>
      </c>
      <c r="X5285">
        <v>179988.95</v>
      </c>
      <c r="Y5285">
        <v>2590</v>
      </c>
      <c r="Z5285">
        <v>394552.5</v>
      </c>
      <c r="AA5285">
        <v>147356.94</v>
      </c>
      <c r="AB5285">
        <v>30818.94</v>
      </c>
      <c r="AC5285">
        <v>116538</v>
      </c>
      <c r="AD5285">
        <v>982</v>
      </c>
      <c r="AE5285">
        <v>178</v>
      </c>
      <c r="AF5285">
        <v>892</v>
      </c>
      <c r="AG5285">
        <v>379</v>
      </c>
      <c r="AH5285">
        <v>320</v>
      </c>
      <c r="AI5285">
        <v>1314</v>
      </c>
      <c r="AJ5285">
        <v>424</v>
      </c>
      <c r="AK5285">
        <v>212</v>
      </c>
      <c r="AL5285">
        <v>48</v>
      </c>
      <c r="AM5285">
        <v>167</v>
      </c>
      <c r="AN5285">
        <v>23</v>
      </c>
      <c r="AO5285">
        <v>2043</v>
      </c>
      <c r="AP5285">
        <v>5916</v>
      </c>
      <c r="AQ5285">
        <v>2114</v>
      </c>
      <c r="AR5285">
        <v>3</v>
      </c>
      <c r="AS5285">
        <v>388</v>
      </c>
      <c r="AT5285">
        <v>431</v>
      </c>
      <c r="AU5285">
        <v>15</v>
      </c>
      <c r="AV5285">
        <v>8</v>
      </c>
      <c r="AW5285">
        <v>0</v>
      </c>
      <c r="AX5285">
        <v>0</v>
      </c>
      <c r="AY5285">
        <v>637</v>
      </c>
      <c r="AZ5285">
        <v>1466</v>
      </c>
      <c r="BA5285">
        <v>692</v>
      </c>
      <c r="BB5285">
        <v>27</v>
      </c>
      <c r="BC5285">
        <v>4</v>
      </c>
      <c r="BD5285">
        <v>15</v>
      </c>
      <c r="BE5285">
        <v>0</v>
      </c>
      <c r="BF5285">
        <v>2147</v>
      </c>
      <c r="BG5285">
        <v>203030.98</v>
      </c>
      <c r="BH5285">
        <v>5</v>
      </c>
      <c r="BI5285">
        <v>1691</v>
      </c>
      <c r="BJ5285" s="2">
        <v>45853</v>
      </c>
      <c r="BK5285">
        <v>0</v>
      </c>
      <c r="BL5285" s="3" t="str">
        <f>VLOOKUP(O5285,DropDownList!$H$1:$I$7,2,FALSE)</f>
        <v>2025/26</v>
      </c>
      <c r="BM5285" s="3" t="str">
        <f t="shared" si="82"/>
        <v>FISCAL FINES</v>
      </c>
    </row>
    <row r="5286" spans="1:65" x14ac:dyDescent="0.2">
      <c r="A5286">
        <v>2025</v>
      </c>
      <c r="B5286">
        <v>7</v>
      </c>
      <c r="C5286" t="s">
        <v>139</v>
      </c>
      <c r="D5286" t="s">
        <v>140</v>
      </c>
      <c r="E5286" t="s">
        <v>8</v>
      </c>
      <c r="F5286">
        <v>9295</v>
      </c>
      <c r="G5286" t="s">
        <v>141</v>
      </c>
      <c r="H5286" t="s">
        <v>139</v>
      </c>
      <c r="I5286" t="s">
        <v>142</v>
      </c>
      <c r="J5286" s="1">
        <v>45839</v>
      </c>
      <c r="K5286" t="s">
        <v>143</v>
      </c>
      <c r="L5286">
        <v>2</v>
      </c>
      <c r="M5286" t="s">
        <v>144</v>
      </c>
      <c r="N5286" t="s">
        <v>145</v>
      </c>
      <c r="O5286" t="s">
        <v>147</v>
      </c>
      <c r="P5286" t="s">
        <v>153</v>
      </c>
      <c r="Q5286">
        <v>135</v>
      </c>
      <c r="R5286">
        <v>13</v>
      </c>
      <c r="S5286">
        <v>1500</v>
      </c>
      <c r="T5286">
        <v>150</v>
      </c>
      <c r="U5286">
        <v>3</v>
      </c>
      <c r="V5286">
        <v>3</v>
      </c>
      <c r="W5286">
        <v>135</v>
      </c>
      <c r="X5286">
        <v>135</v>
      </c>
      <c r="Y5286">
        <v>0</v>
      </c>
      <c r="Z5286">
        <v>0</v>
      </c>
      <c r="AA5286">
        <v>1215</v>
      </c>
      <c r="AB5286">
        <v>0</v>
      </c>
      <c r="AC5286">
        <v>1215</v>
      </c>
      <c r="AD5286">
        <v>3</v>
      </c>
      <c r="AE5286">
        <v>0</v>
      </c>
      <c r="AF5286">
        <v>9</v>
      </c>
      <c r="AG5286">
        <v>0</v>
      </c>
      <c r="AH5286">
        <v>1</v>
      </c>
      <c r="AI5286">
        <v>3</v>
      </c>
      <c r="AJ5286">
        <v>0</v>
      </c>
      <c r="AK5286">
        <v>0</v>
      </c>
      <c r="AL5286">
        <v>0</v>
      </c>
      <c r="AM5286">
        <v>0</v>
      </c>
      <c r="AN5286">
        <v>0</v>
      </c>
      <c r="AO5286">
        <v>3</v>
      </c>
      <c r="AP5286">
        <v>5</v>
      </c>
      <c r="AQ5286">
        <v>4</v>
      </c>
      <c r="AR5286">
        <v>0</v>
      </c>
      <c r="AS5286">
        <v>0</v>
      </c>
      <c r="AT5286">
        <v>1</v>
      </c>
      <c r="AU5286">
        <v>0</v>
      </c>
      <c r="AV5286">
        <v>0</v>
      </c>
      <c r="AW5286">
        <v>0</v>
      </c>
      <c r="AX5286">
        <v>0</v>
      </c>
      <c r="AY5286">
        <v>0</v>
      </c>
      <c r="AZ5286">
        <v>0</v>
      </c>
      <c r="BA5286">
        <v>0</v>
      </c>
      <c r="BB5286">
        <v>0</v>
      </c>
      <c r="BC5286">
        <v>0</v>
      </c>
      <c r="BD5286">
        <v>0</v>
      </c>
      <c r="BE5286">
        <v>0</v>
      </c>
      <c r="BF5286">
        <v>7</v>
      </c>
      <c r="BG5286">
        <v>135</v>
      </c>
      <c r="BH5286">
        <v>0</v>
      </c>
      <c r="BI5286">
        <v>3</v>
      </c>
      <c r="BJ5286" s="2">
        <v>45853</v>
      </c>
      <c r="BK5286">
        <v>0</v>
      </c>
      <c r="BL5286" s="3" t="str">
        <f>VLOOKUP(O5286,DropDownList!$H$1:$I$7,2,FALSE)</f>
        <v>2024/25</v>
      </c>
      <c r="BM5286" s="3" t="str">
        <f t="shared" ref="BM5286:BM5349" si="83">IF(RIGHT(P5286,4)="VSUR","VSUR",IF(RIGHT(P5286,4)="CONF","CONF",P5286))</f>
        <v>PREG</v>
      </c>
    </row>
    <row r="5287" spans="1:65" x14ac:dyDescent="0.2">
      <c r="A5287">
        <v>2025</v>
      </c>
      <c r="B5287">
        <v>7</v>
      </c>
      <c r="C5287" t="s">
        <v>139</v>
      </c>
      <c r="D5287" t="s">
        <v>140</v>
      </c>
      <c r="E5287" t="s">
        <v>8</v>
      </c>
      <c r="F5287">
        <v>9295</v>
      </c>
      <c r="G5287" t="s">
        <v>141</v>
      </c>
      <c r="H5287" t="s">
        <v>139</v>
      </c>
      <c r="I5287" t="s">
        <v>142</v>
      </c>
      <c r="J5287" s="1">
        <v>45839</v>
      </c>
      <c r="K5287" t="s">
        <v>143</v>
      </c>
      <c r="L5287">
        <v>2</v>
      </c>
      <c r="M5287" t="s">
        <v>144</v>
      </c>
      <c r="N5287" t="s">
        <v>145</v>
      </c>
      <c r="O5287" t="s">
        <v>147</v>
      </c>
      <c r="P5287" t="s">
        <v>148</v>
      </c>
      <c r="Q5287">
        <v>26902.53</v>
      </c>
      <c r="R5287">
        <v>1112</v>
      </c>
      <c r="S5287">
        <v>66720</v>
      </c>
      <c r="T5287">
        <v>3528.5</v>
      </c>
      <c r="U5287">
        <v>494</v>
      </c>
      <c r="V5287">
        <v>243</v>
      </c>
      <c r="W5287">
        <v>13990.89</v>
      </c>
      <c r="X5287">
        <v>13990.89</v>
      </c>
      <c r="Y5287">
        <v>0</v>
      </c>
      <c r="Z5287">
        <v>0</v>
      </c>
      <c r="AA5287">
        <v>36288.97</v>
      </c>
      <c r="AB5287">
        <v>0</v>
      </c>
      <c r="AC5287">
        <v>36288.97</v>
      </c>
      <c r="AD5287">
        <v>224</v>
      </c>
      <c r="AE5287">
        <v>19</v>
      </c>
      <c r="AF5287">
        <v>556</v>
      </c>
      <c r="AG5287">
        <v>84</v>
      </c>
      <c r="AH5287">
        <v>56</v>
      </c>
      <c r="AI5287">
        <v>410</v>
      </c>
      <c r="AJ5287">
        <v>0</v>
      </c>
      <c r="AK5287">
        <v>0</v>
      </c>
      <c r="AL5287">
        <v>0</v>
      </c>
      <c r="AM5287">
        <v>0</v>
      </c>
      <c r="AN5287">
        <v>0</v>
      </c>
      <c r="AO5287">
        <v>910</v>
      </c>
      <c r="AP5287">
        <v>3957</v>
      </c>
      <c r="AQ5287">
        <v>1016</v>
      </c>
      <c r="AR5287">
        <v>0</v>
      </c>
      <c r="AS5287">
        <v>215</v>
      </c>
      <c r="AT5287">
        <v>429</v>
      </c>
      <c r="AU5287">
        <v>10</v>
      </c>
      <c r="AV5287">
        <v>4</v>
      </c>
      <c r="AW5287">
        <v>0</v>
      </c>
      <c r="AX5287">
        <v>0</v>
      </c>
      <c r="AY5287">
        <v>596</v>
      </c>
      <c r="AZ5287">
        <v>1089</v>
      </c>
      <c r="BA5287">
        <v>552</v>
      </c>
      <c r="BB5287">
        <v>6</v>
      </c>
      <c r="BC5287">
        <v>4</v>
      </c>
      <c r="BD5287">
        <v>4</v>
      </c>
      <c r="BE5287">
        <v>0</v>
      </c>
      <c r="BF5287">
        <v>954</v>
      </c>
      <c r="BG5287">
        <v>24600</v>
      </c>
      <c r="BH5287">
        <v>6</v>
      </c>
      <c r="BI5287">
        <v>494</v>
      </c>
      <c r="BJ5287" s="2">
        <v>45853</v>
      </c>
      <c r="BK5287">
        <v>0</v>
      </c>
      <c r="BL5287" s="3" t="str">
        <f>VLOOKUP(O5287,DropDownList!$H$1:$I$7,2,FALSE)</f>
        <v>2024/25</v>
      </c>
      <c r="BM5287" s="3" t="str">
        <f t="shared" si="83"/>
        <v>PRAS</v>
      </c>
    </row>
    <row r="5288" spans="1:65" x14ac:dyDescent="0.2">
      <c r="A5288">
        <v>2025</v>
      </c>
      <c r="B5288">
        <v>7</v>
      </c>
      <c r="C5288" t="s">
        <v>139</v>
      </c>
      <c r="D5288" t="s">
        <v>140</v>
      </c>
      <c r="E5288" t="s">
        <v>8</v>
      </c>
      <c r="F5288">
        <v>9295</v>
      </c>
      <c r="G5288" t="s">
        <v>141</v>
      </c>
      <c r="H5288" t="s">
        <v>139</v>
      </c>
      <c r="I5288" t="s">
        <v>142</v>
      </c>
      <c r="J5288" s="1">
        <v>45839</v>
      </c>
      <c r="K5288" t="s">
        <v>143</v>
      </c>
      <c r="L5288">
        <v>2</v>
      </c>
      <c r="M5288" t="s">
        <v>144</v>
      </c>
      <c r="N5288" t="s">
        <v>145</v>
      </c>
      <c r="O5288" t="s">
        <v>147</v>
      </c>
      <c r="P5288" t="s">
        <v>152</v>
      </c>
      <c r="Q5288">
        <v>0</v>
      </c>
      <c r="R5288">
        <v>1790</v>
      </c>
      <c r="S5288">
        <v>71600</v>
      </c>
      <c r="T5288">
        <v>44920</v>
      </c>
      <c r="U5288">
        <v>0</v>
      </c>
      <c r="V5288">
        <v>0</v>
      </c>
      <c r="W5288">
        <v>0</v>
      </c>
      <c r="X5288">
        <v>0</v>
      </c>
      <c r="Y5288">
        <v>0</v>
      </c>
      <c r="Z5288">
        <v>0</v>
      </c>
      <c r="AA5288">
        <v>26680</v>
      </c>
      <c r="AB5288">
        <v>0</v>
      </c>
      <c r="AC5288">
        <v>26680</v>
      </c>
      <c r="AD5288">
        <v>0</v>
      </c>
      <c r="AE5288">
        <v>0</v>
      </c>
      <c r="AF5288">
        <v>667</v>
      </c>
      <c r="AG5288">
        <v>0</v>
      </c>
      <c r="AH5288">
        <v>1123</v>
      </c>
      <c r="AI5288">
        <v>0</v>
      </c>
      <c r="AJ5288">
        <v>0</v>
      </c>
      <c r="AK5288">
        <v>0</v>
      </c>
      <c r="AL5288">
        <v>0</v>
      </c>
      <c r="AM5288">
        <v>5</v>
      </c>
      <c r="AN5288">
        <v>0</v>
      </c>
      <c r="AO5288">
        <v>0</v>
      </c>
      <c r="AP5288">
        <v>0</v>
      </c>
      <c r="AQ5288">
        <v>0</v>
      </c>
      <c r="AR5288">
        <v>0</v>
      </c>
      <c r="AS5288">
        <v>0</v>
      </c>
      <c r="AT5288">
        <v>0</v>
      </c>
      <c r="AU5288">
        <v>0</v>
      </c>
      <c r="AV5288">
        <v>0</v>
      </c>
      <c r="AW5288">
        <v>0</v>
      </c>
      <c r="AX5288">
        <v>0</v>
      </c>
      <c r="AY5288">
        <v>0</v>
      </c>
      <c r="AZ5288">
        <v>0</v>
      </c>
      <c r="BA5288">
        <v>0</v>
      </c>
      <c r="BB5288">
        <v>0</v>
      </c>
      <c r="BC5288">
        <v>0</v>
      </c>
      <c r="BD5288">
        <v>0</v>
      </c>
      <c r="BE5288">
        <v>0</v>
      </c>
      <c r="BF5288">
        <v>0</v>
      </c>
      <c r="BG5288">
        <v>0</v>
      </c>
      <c r="BH5288">
        <v>0</v>
      </c>
      <c r="BI5288">
        <v>0</v>
      </c>
      <c r="BJ5288" s="2">
        <v>45853</v>
      </c>
      <c r="BK5288">
        <v>0</v>
      </c>
      <c r="BL5288" s="3" t="str">
        <f>VLOOKUP(O5288,DropDownList!$H$1:$I$7,2,FALSE)</f>
        <v>2024/25</v>
      </c>
      <c r="BM5288" s="3" t="str">
        <f t="shared" si="83"/>
        <v>PCOA</v>
      </c>
    </row>
    <row r="5289" spans="1:65" x14ac:dyDescent="0.2">
      <c r="A5289">
        <v>2025</v>
      </c>
      <c r="B5289">
        <v>7</v>
      </c>
      <c r="C5289" t="s">
        <v>139</v>
      </c>
      <c r="D5289" t="s">
        <v>140</v>
      </c>
      <c r="E5289" t="s">
        <v>8</v>
      </c>
      <c r="F5289">
        <v>9295</v>
      </c>
      <c r="G5289" t="s">
        <v>141</v>
      </c>
      <c r="H5289" t="s">
        <v>139</v>
      </c>
      <c r="I5289" t="s">
        <v>142</v>
      </c>
      <c r="J5289" s="1">
        <v>45839</v>
      </c>
      <c r="K5289" t="s">
        <v>143</v>
      </c>
      <c r="L5289">
        <v>2</v>
      </c>
      <c r="M5289" t="s">
        <v>144</v>
      </c>
      <c r="N5289" t="s">
        <v>145</v>
      </c>
      <c r="O5289" t="s">
        <v>149</v>
      </c>
      <c r="P5289" t="s">
        <v>154</v>
      </c>
      <c r="Q5289">
        <v>226370.9</v>
      </c>
      <c r="R5289">
        <v>2088</v>
      </c>
      <c r="S5289">
        <v>566712.15</v>
      </c>
      <c r="T5289">
        <v>4410</v>
      </c>
      <c r="U5289">
        <v>974</v>
      </c>
      <c r="V5289">
        <v>619</v>
      </c>
      <c r="W5289">
        <v>110435.05</v>
      </c>
      <c r="X5289">
        <v>147470.65</v>
      </c>
      <c r="Y5289">
        <v>0</v>
      </c>
      <c r="Z5289">
        <v>0</v>
      </c>
      <c r="AA5289">
        <v>335931.25</v>
      </c>
      <c r="AB5289">
        <v>4379.32</v>
      </c>
      <c r="AC5289">
        <v>305421.93</v>
      </c>
      <c r="AD5289">
        <v>295</v>
      </c>
      <c r="AE5289">
        <v>324</v>
      </c>
      <c r="AF5289">
        <v>1099</v>
      </c>
      <c r="AG5289">
        <v>556</v>
      </c>
      <c r="AH5289">
        <v>14</v>
      </c>
      <c r="AI5289">
        <v>418</v>
      </c>
      <c r="AJ5289">
        <v>0</v>
      </c>
      <c r="AK5289">
        <v>0</v>
      </c>
      <c r="AL5289">
        <v>0</v>
      </c>
      <c r="AM5289">
        <v>0</v>
      </c>
      <c r="AN5289">
        <v>0</v>
      </c>
      <c r="AO5289">
        <v>1317</v>
      </c>
      <c r="AP5289">
        <v>3459</v>
      </c>
      <c r="AQ5289">
        <v>1374</v>
      </c>
      <c r="AR5289">
        <v>0</v>
      </c>
      <c r="AS5289">
        <v>407</v>
      </c>
      <c r="AT5289">
        <v>252</v>
      </c>
      <c r="AU5289">
        <v>33</v>
      </c>
      <c r="AV5289">
        <v>16</v>
      </c>
      <c r="AW5289">
        <v>8</v>
      </c>
      <c r="AX5289">
        <v>0</v>
      </c>
      <c r="AY5289">
        <v>310</v>
      </c>
      <c r="AZ5289">
        <v>646</v>
      </c>
      <c r="BA5289">
        <v>287</v>
      </c>
      <c r="BB5289">
        <v>35</v>
      </c>
      <c r="BC5289">
        <v>5</v>
      </c>
      <c r="BD5289">
        <v>12</v>
      </c>
      <c r="BE5289">
        <v>0</v>
      </c>
      <c r="BF5289">
        <v>2078</v>
      </c>
      <c r="BG5289">
        <v>117764.1</v>
      </c>
      <c r="BH5289">
        <v>1</v>
      </c>
      <c r="BI5289">
        <v>972</v>
      </c>
      <c r="BJ5289" s="2">
        <v>45853</v>
      </c>
      <c r="BK5289">
        <v>0</v>
      </c>
      <c r="BL5289" s="3" t="str">
        <f>VLOOKUP(O5289,DropDownList!$H$1:$I$7,2,FALSE)</f>
        <v>2025/26</v>
      </c>
      <c r="BM5289" s="3" t="str">
        <f t="shared" si="83"/>
        <v>JP COURT</v>
      </c>
    </row>
    <row r="5290" spans="1:65" x14ac:dyDescent="0.2">
      <c r="A5290">
        <v>2025</v>
      </c>
      <c r="B5290">
        <v>7</v>
      </c>
      <c r="C5290" t="s">
        <v>139</v>
      </c>
      <c r="D5290" t="s">
        <v>140</v>
      </c>
      <c r="E5290" t="s">
        <v>8</v>
      </c>
      <c r="F5290">
        <v>9295</v>
      </c>
      <c r="G5290" t="s">
        <v>141</v>
      </c>
      <c r="H5290" t="s">
        <v>139</v>
      </c>
      <c r="I5290" t="s">
        <v>142</v>
      </c>
      <c r="J5290" s="1">
        <v>45839</v>
      </c>
      <c r="K5290" t="s">
        <v>143</v>
      </c>
      <c r="L5290">
        <v>2</v>
      </c>
      <c r="M5290" t="s">
        <v>144</v>
      </c>
      <c r="N5290" t="s">
        <v>145</v>
      </c>
      <c r="O5290" t="s">
        <v>147</v>
      </c>
      <c r="P5290" t="s">
        <v>146</v>
      </c>
      <c r="Q5290">
        <v>3905.09</v>
      </c>
      <c r="R5290">
        <v>1768</v>
      </c>
      <c r="S5290">
        <v>30490</v>
      </c>
      <c r="T5290">
        <v>330</v>
      </c>
      <c r="U5290">
        <v>562</v>
      </c>
      <c r="V5290">
        <v>108</v>
      </c>
      <c r="W5290">
        <v>1990.39</v>
      </c>
      <c r="X5290">
        <v>2030.39</v>
      </c>
      <c r="Y5290">
        <v>0</v>
      </c>
      <c r="Z5290">
        <v>0</v>
      </c>
      <c r="AA5290">
        <v>26254.91</v>
      </c>
      <c r="AB5290">
        <v>0</v>
      </c>
      <c r="AC5290">
        <v>0</v>
      </c>
      <c r="AD5290">
        <v>101</v>
      </c>
      <c r="AE5290">
        <v>7</v>
      </c>
      <c r="AF5290">
        <v>1530</v>
      </c>
      <c r="AG5290">
        <v>14</v>
      </c>
      <c r="AH5290">
        <v>20</v>
      </c>
      <c r="AI5290">
        <v>204</v>
      </c>
      <c r="AJ5290">
        <v>0</v>
      </c>
      <c r="AK5290">
        <v>0</v>
      </c>
      <c r="AL5290">
        <v>0</v>
      </c>
      <c r="AM5290">
        <v>0</v>
      </c>
      <c r="AN5290">
        <v>0</v>
      </c>
      <c r="AO5290">
        <v>1173</v>
      </c>
      <c r="AP5290">
        <v>4486</v>
      </c>
      <c r="AQ5290">
        <v>1310</v>
      </c>
      <c r="AR5290">
        <v>0</v>
      </c>
      <c r="AS5290">
        <v>525</v>
      </c>
      <c r="AT5290">
        <v>494</v>
      </c>
      <c r="AU5290">
        <v>71</v>
      </c>
      <c r="AV5290">
        <v>33</v>
      </c>
      <c r="AW5290">
        <v>7</v>
      </c>
      <c r="AX5290">
        <v>0</v>
      </c>
      <c r="AY5290">
        <v>445</v>
      </c>
      <c r="AZ5290">
        <v>895</v>
      </c>
      <c r="BA5290">
        <v>479</v>
      </c>
      <c r="BB5290">
        <v>69</v>
      </c>
      <c r="BC5290">
        <v>28</v>
      </c>
      <c r="BD5290">
        <v>13</v>
      </c>
      <c r="BE5290">
        <v>1</v>
      </c>
      <c r="BF5290">
        <v>1752</v>
      </c>
      <c r="BG5290">
        <v>3760</v>
      </c>
      <c r="BH5290">
        <v>0</v>
      </c>
      <c r="BI5290">
        <v>556</v>
      </c>
      <c r="BJ5290" s="2">
        <v>45853</v>
      </c>
      <c r="BK5290">
        <v>5</v>
      </c>
      <c r="BL5290" s="3" t="str">
        <f>VLOOKUP(O5290,DropDownList!$H$1:$I$7,2,FALSE)</f>
        <v>2024/25</v>
      </c>
      <c r="BM5290" s="3" t="str">
        <f t="shared" si="83"/>
        <v>VSUR</v>
      </c>
    </row>
    <row r="5291" spans="1:65" x14ac:dyDescent="0.2">
      <c r="A5291">
        <v>2025</v>
      </c>
      <c r="B5291">
        <v>7</v>
      </c>
      <c r="C5291" t="s">
        <v>139</v>
      </c>
      <c r="D5291" t="s">
        <v>140</v>
      </c>
      <c r="E5291" t="s">
        <v>8</v>
      </c>
      <c r="F5291">
        <v>9295</v>
      </c>
      <c r="G5291" t="s">
        <v>141</v>
      </c>
      <c r="H5291" t="s">
        <v>139</v>
      </c>
      <c r="I5291" t="s">
        <v>142</v>
      </c>
      <c r="J5291" s="1">
        <v>45839</v>
      </c>
      <c r="K5291" t="s">
        <v>143</v>
      </c>
      <c r="L5291">
        <v>2</v>
      </c>
      <c r="M5291" t="s">
        <v>144</v>
      </c>
      <c r="N5291" t="s">
        <v>145</v>
      </c>
      <c r="O5291" t="s">
        <v>156</v>
      </c>
      <c r="P5291" t="s">
        <v>153</v>
      </c>
      <c r="Q5291">
        <v>281.56</v>
      </c>
      <c r="R5291">
        <v>14</v>
      </c>
      <c r="S5291">
        <v>765</v>
      </c>
      <c r="T5291">
        <v>90</v>
      </c>
      <c r="U5291">
        <v>6</v>
      </c>
      <c r="V5291">
        <v>5</v>
      </c>
      <c r="W5291">
        <v>225</v>
      </c>
      <c r="X5291">
        <v>225</v>
      </c>
      <c r="Y5291">
        <v>0</v>
      </c>
      <c r="Z5291">
        <v>0</v>
      </c>
      <c r="AA5291">
        <v>393.44</v>
      </c>
      <c r="AB5291">
        <v>0</v>
      </c>
      <c r="AC5291">
        <v>393.44</v>
      </c>
      <c r="AD5291">
        <v>5</v>
      </c>
      <c r="AE5291">
        <v>0</v>
      </c>
      <c r="AF5291">
        <v>6</v>
      </c>
      <c r="AG5291">
        <v>1</v>
      </c>
      <c r="AH5291">
        <v>2</v>
      </c>
      <c r="AI5291">
        <v>5</v>
      </c>
      <c r="AJ5291">
        <v>0</v>
      </c>
      <c r="AK5291">
        <v>0</v>
      </c>
      <c r="AL5291">
        <v>0</v>
      </c>
      <c r="AM5291">
        <v>0</v>
      </c>
      <c r="AN5291">
        <v>0</v>
      </c>
      <c r="AO5291">
        <v>10</v>
      </c>
      <c r="AP5291">
        <v>26</v>
      </c>
      <c r="AQ5291">
        <v>12</v>
      </c>
      <c r="AR5291">
        <v>1</v>
      </c>
      <c r="AS5291">
        <v>1</v>
      </c>
      <c r="AT5291">
        <v>5</v>
      </c>
      <c r="AU5291">
        <v>0</v>
      </c>
      <c r="AV5291">
        <v>0</v>
      </c>
      <c r="AW5291">
        <v>0</v>
      </c>
      <c r="AX5291">
        <v>0</v>
      </c>
      <c r="AY5291">
        <v>2</v>
      </c>
      <c r="AZ5291">
        <v>3</v>
      </c>
      <c r="BA5291">
        <v>1</v>
      </c>
      <c r="BB5291">
        <v>0</v>
      </c>
      <c r="BC5291">
        <v>0</v>
      </c>
      <c r="BD5291">
        <v>0</v>
      </c>
      <c r="BE5291">
        <v>0</v>
      </c>
      <c r="BF5291">
        <v>11</v>
      </c>
      <c r="BG5291">
        <v>225</v>
      </c>
      <c r="BH5291">
        <v>0</v>
      </c>
      <c r="BI5291">
        <v>6</v>
      </c>
      <c r="BJ5291" s="2">
        <v>45853</v>
      </c>
      <c r="BK5291">
        <v>0</v>
      </c>
      <c r="BL5291" s="3" t="str">
        <f>VLOOKUP(O5291,DropDownList!$H$1:$I$7,2,FALSE)</f>
        <v>2023/24</v>
      </c>
      <c r="BM5291" s="3" t="str">
        <f t="shared" si="83"/>
        <v>PREG</v>
      </c>
    </row>
    <row r="5292" spans="1:65" x14ac:dyDescent="0.2">
      <c r="A5292">
        <v>2025</v>
      </c>
      <c r="B5292">
        <v>7</v>
      </c>
      <c r="C5292" t="s">
        <v>139</v>
      </c>
      <c r="D5292" t="s">
        <v>140</v>
      </c>
      <c r="E5292" t="s">
        <v>8</v>
      </c>
      <c r="F5292">
        <v>9295</v>
      </c>
      <c r="G5292" t="s">
        <v>141</v>
      </c>
      <c r="H5292" t="s">
        <v>139</v>
      </c>
      <c r="I5292" t="s">
        <v>142</v>
      </c>
      <c r="J5292" s="1">
        <v>45839</v>
      </c>
      <c r="K5292" t="s">
        <v>143</v>
      </c>
      <c r="L5292">
        <v>2</v>
      </c>
      <c r="M5292" t="s">
        <v>144</v>
      </c>
      <c r="N5292" t="s">
        <v>145</v>
      </c>
      <c r="O5292" t="s">
        <v>156</v>
      </c>
      <c r="P5292" t="s">
        <v>150</v>
      </c>
      <c r="Q5292">
        <v>159232.01</v>
      </c>
      <c r="R5292">
        <v>3985</v>
      </c>
      <c r="S5292">
        <v>569896.93000000005</v>
      </c>
      <c r="T5292">
        <v>88855.35</v>
      </c>
      <c r="U5292">
        <v>1204</v>
      </c>
      <c r="V5292">
        <v>652</v>
      </c>
      <c r="W5292">
        <v>96781.29</v>
      </c>
      <c r="X5292">
        <v>99688.36</v>
      </c>
      <c r="Y5292">
        <v>3366</v>
      </c>
      <c r="Z5292">
        <v>481041.58</v>
      </c>
      <c r="AA5292">
        <v>321809.57</v>
      </c>
      <c r="AB5292">
        <v>78949.39</v>
      </c>
      <c r="AC5292">
        <v>242860.18</v>
      </c>
      <c r="AD5292">
        <v>532</v>
      </c>
      <c r="AE5292">
        <v>120</v>
      </c>
      <c r="AF5292">
        <v>2122</v>
      </c>
      <c r="AG5292">
        <v>361</v>
      </c>
      <c r="AH5292">
        <v>619</v>
      </c>
      <c r="AI5292">
        <v>843</v>
      </c>
      <c r="AJ5292">
        <v>589</v>
      </c>
      <c r="AK5292">
        <v>275</v>
      </c>
      <c r="AL5292">
        <v>73</v>
      </c>
      <c r="AM5292">
        <v>306</v>
      </c>
      <c r="AN5292">
        <v>37</v>
      </c>
      <c r="AO5292">
        <v>2712</v>
      </c>
      <c r="AP5292">
        <v>15011</v>
      </c>
      <c r="AQ5292">
        <v>3222</v>
      </c>
      <c r="AR5292">
        <v>7</v>
      </c>
      <c r="AS5292">
        <v>1382</v>
      </c>
      <c r="AT5292">
        <v>1825</v>
      </c>
      <c r="AU5292">
        <v>128</v>
      </c>
      <c r="AV5292">
        <v>51</v>
      </c>
      <c r="AW5292">
        <v>0</v>
      </c>
      <c r="AX5292">
        <v>0</v>
      </c>
      <c r="AY5292">
        <v>1740</v>
      </c>
      <c r="AZ5292">
        <v>3715</v>
      </c>
      <c r="BA5292">
        <v>2364</v>
      </c>
      <c r="BB5292">
        <v>128</v>
      </c>
      <c r="BC5292">
        <v>47</v>
      </c>
      <c r="BD5292">
        <v>49</v>
      </c>
      <c r="BE5292">
        <v>0</v>
      </c>
      <c r="BF5292">
        <v>2824</v>
      </c>
      <c r="BG5292">
        <v>117949.64</v>
      </c>
      <c r="BH5292">
        <v>40</v>
      </c>
      <c r="BI5292">
        <v>1204</v>
      </c>
      <c r="BJ5292" s="2">
        <v>45853</v>
      </c>
      <c r="BK5292">
        <v>0</v>
      </c>
      <c r="BL5292" s="3" t="str">
        <f>VLOOKUP(O5292,DropDownList!$H$1:$I$7,2,FALSE)</f>
        <v>2023/24</v>
      </c>
      <c r="BM5292" s="3" t="str">
        <f t="shared" si="83"/>
        <v>FISCAL FINES</v>
      </c>
    </row>
    <row r="5293" spans="1:65" x14ac:dyDescent="0.2">
      <c r="A5293">
        <v>2025</v>
      </c>
      <c r="B5293">
        <v>7</v>
      </c>
      <c r="C5293" t="s">
        <v>139</v>
      </c>
      <c r="D5293" t="s">
        <v>140</v>
      </c>
      <c r="E5293" t="s">
        <v>8</v>
      </c>
      <c r="F5293">
        <v>9295</v>
      </c>
      <c r="G5293" t="s">
        <v>141</v>
      </c>
      <c r="H5293" t="s">
        <v>139</v>
      </c>
      <c r="I5293" t="s">
        <v>142</v>
      </c>
      <c r="J5293" s="1">
        <v>45839</v>
      </c>
      <c r="K5293" t="s">
        <v>143</v>
      </c>
      <c r="L5293">
        <v>2</v>
      </c>
      <c r="M5293" t="s">
        <v>144</v>
      </c>
      <c r="N5293" t="s">
        <v>145</v>
      </c>
      <c r="O5293" t="s">
        <v>156</v>
      </c>
      <c r="P5293" t="s">
        <v>152</v>
      </c>
      <c r="Q5293">
        <v>0</v>
      </c>
      <c r="R5293">
        <v>2256</v>
      </c>
      <c r="S5293">
        <v>90240</v>
      </c>
      <c r="T5293">
        <v>53280</v>
      </c>
      <c r="U5293">
        <v>0</v>
      </c>
      <c r="V5293">
        <v>0</v>
      </c>
      <c r="W5293">
        <v>0</v>
      </c>
      <c r="X5293">
        <v>0</v>
      </c>
      <c r="Y5293">
        <v>0</v>
      </c>
      <c r="Z5293">
        <v>0</v>
      </c>
      <c r="AA5293">
        <v>36960</v>
      </c>
      <c r="AB5293">
        <v>0</v>
      </c>
      <c r="AC5293">
        <v>36960</v>
      </c>
      <c r="AD5293">
        <v>0</v>
      </c>
      <c r="AE5293">
        <v>0</v>
      </c>
      <c r="AF5293">
        <v>924</v>
      </c>
      <c r="AG5293">
        <v>0</v>
      </c>
      <c r="AH5293">
        <v>1332</v>
      </c>
      <c r="AI5293">
        <v>0</v>
      </c>
      <c r="AJ5293">
        <v>0</v>
      </c>
      <c r="AK5293">
        <v>0</v>
      </c>
      <c r="AL5293">
        <v>0</v>
      </c>
      <c r="AM5293">
        <v>2</v>
      </c>
      <c r="AN5293">
        <v>0</v>
      </c>
      <c r="AO5293">
        <v>0</v>
      </c>
      <c r="AP5293">
        <v>0</v>
      </c>
      <c r="AQ5293">
        <v>0</v>
      </c>
      <c r="AR5293">
        <v>0</v>
      </c>
      <c r="AS5293">
        <v>0</v>
      </c>
      <c r="AT5293">
        <v>0</v>
      </c>
      <c r="AU5293">
        <v>0</v>
      </c>
      <c r="AV5293">
        <v>0</v>
      </c>
      <c r="AW5293">
        <v>0</v>
      </c>
      <c r="AX5293">
        <v>0</v>
      </c>
      <c r="AY5293">
        <v>0</v>
      </c>
      <c r="AZ5293">
        <v>0</v>
      </c>
      <c r="BA5293">
        <v>0</v>
      </c>
      <c r="BB5293">
        <v>0</v>
      </c>
      <c r="BC5293">
        <v>0</v>
      </c>
      <c r="BD5293">
        <v>0</v>
      </c>
      <c r="BE5293">
        <v>0</v>
      </c>
      <c r="BF5293">
        <v>0</v>
      </c>
      <c r="BG5293">
        <v>0</v>
      </c>
      <c r="BH5293">
        <v>0</v>
      </c>
      <c r="BI5293">
        <v>0</v>
      </c>
      <c r="BJ5293" s="2">
        <v>45853</v>
      </c>
      <c r="BK5293">
        <v>0</v>
      </c>
      <c r="BL5293" s="3" t="str">
        <f>VLOOKUP(O5293,DropDownList!$H$1:$I$7,2,FALSE)</f>
        <v>2023/24</v>
      </c>
      <c r="BM5293" s="3" t="str">
        <f t="shared" si="83"/>
        <v>PCOA</v>
      </c>
    </row>
    <row r="5294" spans="1:65" x14ac:dyDescent="0.2">
      <c r="A5294">
        <v>2025</v>
      </c>
      <c r="B5294">
        <v>7</v>
      </c>
      <c r="C5294" t="s">
        <v>139</v>
      </c>
      <c r="D5294" t="s">
        <v>140</v>
      </c>
      <c r="E5294" t="s">
        <v>8</v>
      </c>
      <c r="F5294">
        <v>9295</v>
      </c>
      <c r="G5294" t="s">
        <v>141</v>
      </c>
      <c r="H5294" t="s">
        <v>139</v>
      </c>
      <c r="I5294" t="s">
        <v>142</v>
      </c>
      <c r="J5294" s="1">
        <v>45839</v>
      </c>
      <c r="K5294" t="s">
        <v>143</v>
      </c>
      <c r="L5294">
        <v>2</v>
      </c>
      <c r="M5294" t="s">
        <v>144</v>
      </c>
      <c r="N5294" t="s">
        <v>145</v>
      </c>
      <c r="O5294" t="s">
        <v>149</v>
      </c>
      <c r="P5294" t="s">
        <v>146</v>
      </c>
      <c r="Q5294">
        <v>7130</v>
      </c>
      <c r="R5294">
        <v>2082</v>
      </c>
      <c r="S5294">
        <v>33370</v>
      </c>
      <c r="T5294">
        <v>230</v>
      </c>
      <c r="U5294">
        <v>972</v>
      </c>
      <c r="V5294">
        <v>303</v>
      </c>
      <c r="W5294">
        <v>5035</v>
      </c>
      <c r="X5294">
        <v>5035</v>
      </c>
      <c r="Y5294">
        <v>0</v>
      </c>
      <c r="Z5294">
        <v>0</v>
      </c>
      <c r="AA5294">
        <v>26010</v>
      </c>
      <c r="AB5294">
        <v>0</v>
      </c>
      <c r="AC5294">
        <v>0</v>
      </c>
      <c r="AD5294">
        <v>300</v>
      </c>
      <c r="AE5294">
        <v>3</v>
      </c>
      <c r="AF5294">
        <v>1637</v>
      </c>
      <c r="AG5294">
        <v>7</v>
      </c>
      <c r="AH5294">
        <v>13</v>
      </c>
      <c r="AI5294">
        <v>425</v>
      </c>
      <c r="AJ5294">
        <v>0</v>
      </c>
      <c r="AK5294">
        <v>0</v>
      </c>
      <c r="AL5294">
        <v>0</v>
      </c>
      <c r="AM5294">
        <v>0</v>
      </c>
      <c r="AN5294">
        <v>0</v>
      </c>
      <c r="AO5294">
        <v>1313</v>
      </c>
      <c r="AP5294">
        <v>3467</v>
      </c>
      <c r="AQ5294">
        <v>1378</v>
      </c>
      <c r="AR5294">
        <v>0</v>
      </c>
      <c r="AS5294">
        <v>408</v>
      </c>
      <c r="AT5294">
        <v>251</v>
      </c>
      <c r="AU5294">
        <v>33</v>
      </c>
      <c r="AV5294">
        <v>16</v>
      </c>
      <c r="AW5294">
        <v>7</v>
      </c>
      <c r="AX5294">
        <v>0</v>
      </c>
      <c r="AY5294">
        <v>310</v>
      </c>
      <c r="AZ5294">
        <v>649</v>
      </c>
      <c r="BA5294">
        <v>288</v>
      </c>
      <c r="BB5294">
        <v>35</v>
      </c>
      <c r="BC5294">
        <v>5</v>
      </c>
      <c r="BD5294">
        <v>12</v>
      </c>
      <c r="BE5294">
        <v>0</v>
      </c>
      <c r="BF5294">
        <v>2073</v>
      </c>
      <c r="BG5294">
        <v>7060</v>
      </c>
      <c r="BH5294">
        <v>0</v>
      </c>
      <c r="BI5294">
        <v>970</v>
      </c>
      <c r="BJ5294" s="2">
        <v>45853</v>
      </c>
      <c r="BK5294">
        <v>0</v>
      </c>
      <c r="BL5294" s="3" t="str">
        <f>VLOOKUP(O5294,DropDownList!$H$1:$I$7,2,FALSE)</f>
        <v>2025/26</v>
      </c>
      <c r="BM5294" s="3" t="str">
        <f t="shared" si="83"/>
        <v>VSUR</v>
      </c>
    </row>
    <row r="5295" spans="1:65" x14ac:dyDescent="0.2">
      <c r="A5295">
        <v>2025</v>
      </c>
      <c r="B5295">
        <v>7</v>
      </c>
      <c r="C5295" t="s">
        <v>139</v>
      </c>
      <c r="D5295" t="s">
        <v>140</v>
      </c>
      <c r="E5295" t="s">
        <v>8</v>
      </c>
      <c r="F5295">
        <v>9295</v>
      </c>
      <c r="G5295" t="s">
        <v>141</v>
      </c>
      <c r="H5295" t="s">
        <v>139</v>
      </c>
      <c r="I5295" t="s">
        <v>142</v>
      </c>
      <c r="J5295" s="1">
        <v>45839</v>
      </c>
      <c r="K5295" t="s">
        <v>143</v>
      </c>
      <c r="L5295">
        <v>2</v>
      </c>
      <c r="M5295" t="s">
        <v>144</v>
      </c>
      <c r="N5295" t="s">
        <v>145</v>
      </c>
      <c r="O5295" t="s">
        <v>147</v>
      </c>
      <c r="P5295" t="s">
        <v>154</v>
      </c>
      <c r="Q5295">
        <v>145329.54999999999</v>
      </c>
      <c r="R5295">
        <v>1787</v>
      </c>
      <c r="S5295">
        <v>543379.4</v>
      </c>
      <c r="T5295">
        <v>8766.56</v>
      </c>
      <c r="U5295">
        <v>565</v>
      </c>
      <c r="V5295">
        <v>263</v>
      </c>
      <c r="W5295">
        <v>69729.7</v>
      </c>
      <c r="X5295">
        <v>75023.199999999997</v>
      </c>
      <c r="Y5295">
        <v>0</v>
      </c>
      <c r="Z5295">
        <v>0</v>
      </c>
      <c r="AA5295">
        <v>389283.29</v>
      </c>
      <c r="AB5295">
        <v>4179.7299999999996</v>
      </c>
      <c r="AC5295">
        <v>358728.65</v>
      </c>
      <c r="AD5295">
        <v>102</v>
      </c>
      <c r="AE5295">
        <v>161</v>
      </c>
      <c r="AF5295">
        <v>1190</v>
      </c>
      <c r="AG5295">
        <v>362</v>
      </c>
      <c r="AH5295">
        <v>23</v>
      </c>
      <c r="AI5295">
        <v>203</v>
      </c>
      <c r="AJ5295">
        <v>0</v>
      </c>
      <c r="AK5295">
        <v>0</v>
      </c>
      <c r="AL5295">
        <v>0</v>
      </c>
      <c r="AM5295">
        <v>0</v>
      </c>
      <c r="AN5295">
        <v>0</v>
      </c>
      <c r="AO5295">
        <v>1186</v>
      </c>
      <c r="AP5295">
        <v>4525</v>
      </c>
      <c r="AQ5295">
        <v>1315</v>
      </c>
      <c r="AR5295">
        <v>0</v>
      </c>
      <c r="AS5295">
        <v>531</v>
      </c>
      <c r="AT5295">
        <v>501</v>
      </c>
      <c r="AU5295">
        <v>76</v>
      </c>
      <c r="AV5295">
        <v>36</v>
      </c>
      <c r="AW5295">
        <v>9</v>
      </c>
      <c r="AX5295">
        <v>0</v>
      </c>
      <c r="AY5295">
        <v>447</v>
      </c>
      <c r="AZ5295">
        <v>903</v>
      </c>
      <c r="BA5295">
        <v>481</v>
      </c>
      <c r="BB5295">
        <v>68</v>
      </c>
      <c r="BC5295">
        <v>27</v>
      </c>
      <c r="BD5295">
        <v>13</v>
      </c>
      <c r="BE5295">
        <v>1</v>
      </c>
      <c r="BF5295">
        <v>1768</v>
      </c>
      <c r="BG5295">
        <v>67266</v>
      </c>
      <c r="BH5295">
        <v>9</v>
      </c>
      <c r="BI5295">
        <v>559</v>
      </c>
      <c r="BJ5295" s="2">
        <v>45853</v>
      </c>
      <c r="BK5295">
        <v>5</v>
      </c>
      <c r="BL5295" s="3" t="str">
        <f>VLOOKUP(O5295,DropDownList!$H$1:$I$7,2,FALSE)</f>
        <v>2024/25</v>
      </c>
      <c r="BM5295" s="3" t="str">
        <f t="shared" si="83"/>
        <v>JP COURT</v>
      </c>
    </row>
    <row r="5296" spans="1:65" x14ac:dyDescent="0.2">
      <c r="A5296">
        <v>2025</v>
      </c>
      <c r="B5296">
        <v>7</v>
      </c>
      <c r="C5296" t="s">
        <v>139</v>
      </c>
      <c r="D5296" t="s">
        <v>140</v>
      </c>
      <c r="E5296" t="s">
        <v>8</v>
      </c>
      <c r="F5296">
        <v>9295</v>
      </c>
      <c r="G5296" t="s">
        <v>141</v>
      </c>
      <c r="H5296" t="s">
        <v>139</v>
      </c>
      <c r="I5296" t="s">
        <v>142</v>
      </c>
      <c r="J5296" s="1">
        <v>45839</v>
      </c>
      <c r="K5296" t="s">
        <v>143</v>
      </c>
      <c r="L5296">
        <v>2</v>
      </c>
      <c r="M5296" t="s">
        <v>144</v>
      </c>
      <c r="N5296" t="s">
        <v>145</v>
      </c>
      <c r="O5296" t="s">
        <v>156</v>
      </c>
      <c r="P5296" t="s">
        <v>151</v>
      </c>
      <c r="Q5296">
        <v>0</v>
      </c>
      <c r="R5296">
        <v>181</v>
      </c>
      <c r="S5296">
        <v>5430</v>
      </c>
      <c r="T5296">
        <v>1200</v>
      </c>
      <c r="U5296">
        <v>0</v>
      </c>
      <c r="V5296">
        <v>0</v>
      </c>
      <c r="W5296">
        <v>0</v>
      </c>
      <c r="X5296">
        <v>0</v>
      </c>
      <c r="Y5296">
        <v>0</v>
      </c>
      <c r="Z5296">
        <v>0</v>
      </c>
      <c r="AA5296">
        <v>4230</v>
      </c>
      <c r="AB5296">
        <v>0</v>
      </c>
      <c r="AC5296">
        <v>4230</v>
      </c>
      <c r="AD5296">
        <v>0</v>
      </c>
      <c r="AE5296">
        <v>0</v>
      </c>
      <c r="AF5296">
        <v>141</v>
      </c>
      <c r="AG5296">
        <v>0</v>
      </c>
      <c r="AH5296">
        <v>40</v>
      </c>
      <c r="AI5296">
        <v>0</v>
      </c>
      <c r="AJ5296">
        <v>0</v>
      </c>
      <c r="AK5296">
        <v>0</v>
      </c>
      <c r="AL5296">
        <v>0</v>
      </c>
      <c r="AM5296">
        <v>3</v>
      </c>
      <c r="AN5296">
        <v>0</v>
      </c>
      <c r="AO5296">
        <v>0</v>
      </c>
      <c r="AP5296">
        <v>0</v>
      </c>
      <c r="AQ5296">
        <v>0</v>
      </c>
      <c r="AR5296">
        <v>0</v>
      </c>
      <c r="AS5296">
        <v>0</v>
      </c>
      <c r="AT5296">
        <v>0</v>
      </c>
      <c r="AU5296">
        <v>0</v>
      </c>
      <c r="AV5296">
        <v>0</v>
      </c>
      <c r="AW5296">
        <v>0</v>
      </c>
      <c r="AX5296">
        <v>0</v>
      </c>
      <c r="AY5296">
        <v>0</v>
      </c>
      <c r="AZ5296">
        <v>0</v>
      </c>
      <c r="BA5296">
        <v>0</v>
      </c>
      <c r="BB5296">
        <v>0</v>
      </c>
      <c r="BC5296">
        <v>0</v>
      </c>
      <c r="BD5296">
        <v>0</v>
      </c>
      <c r="BE5296">
        <v>0</v>
      </c>
      <c r="BF5296">
        <v>0</v>
      </c>
      <c r="BG5296">
        <v>0</v>
      </c>
      <c r="BH5296">
        <v>0</v>
      </c>
      <c r="BI5296">
        <v>0</v>
      </c>
      <c r="BJ5296" s="2">
        <v>45853</v>
      </c>
      <c r="BK5296">
        <v>0</v>
      </c>
      <c r="BL5296" s="3" t="str">
        <f>VLOOKUP(O5296,DropDownList!$H$1:$I$7,2,FALSE)</f>
        <v>2023/24</v>
      </c>
      <c r="BM5296" s="3" t="str">
        <f t="shared" si="83"/>
        <v>PCPF</v>
      </c>
    </row>
    <row r="5297" spans="1:65" x14ac:dyDescent="0.2">
      <c r="A5297">
        <v>2025</v>
      </c>
      <c r="B5297">
        <v>7</v>
      </c>
      <c r="C5297" t="s">
        <v>139</v>
      </c>
      <c r="D5297" t="s">
        <v>140</v>
      </c>
      <c r="E5297" t="s">
        <v>8</v>
      </c>
      <c r="F5297">
        <v>9295</v>
      </c>
      <c r="G5297" t="s">
        <v>141</v>
      </c>
      <c r="H5297" t="s">
        <v>139</v>
      </c>
      <c r="I5297" t="s">
        <v>142</v>
      </c>
      <c r="J5297" s="1">
        <v>45839</v>
      </c>
      <c r="K5297" t="s">
        <v>143</v>
      </c>
      <c r="L5297">
        <v>2</v>
      </c>
      <c r="M5297" t="s">
        <v>144</v>
      </c>
      <c r="N5297" t="s">
        <v>145</v>
      </c>
      <c r="O5297" t="s">
        <v>149</v>
      </c>
      <c r="P5297" t="s">
        <v>152</v>
      </c>
      <c r="Q5297">
        <v>0</v>
      </c>
      <c r="R5297">
        <v>1777</v>
      </c>
      <c r="S5297">
        <v>71080</v>
      </c>
      <c r="T5297">
        <v>42760</v>
      </c>
      <c r="U5297">
        <v>0</v>
      </c>
      <c r="V5297">
        <v>0</v>
      </c>
      <c r="W5297">
        <v>0</v>
      </c>
      <c r="X5297">
        <v>0</v>
      </c>
      <c r="Y5297">
        <v>0</v>
      </c>
      <c r="Z5297">
        <v>0</v>
      </c>
      <c r="AA5297">
        <v>28320</v>
      </c>
      <c r="AB5297">
        <v>0</v>
      </c>
      <c r="AC5297">
        <v>28320</v>
      </c>
      <c r="AD5297">
        <v>0</v>
      </c>
      <c r="AE5297">
        <v>0</v>
      </c>
      <c r="AF5297">
        <v>708</v>
      </c>
      <c r="AG5297">
        <v>0</v>
      </c>
      <c r="AH5297">
        <v>1069</v>
      </c>
      <c r="AI5297">
        <v>0</v>
      </c>
      <c r="AJ5297">
        <v>0</v>
      </c>
      <c r="AK5297">
        <v>0</v>
      </c>
      <c r="AL5297">
        <v>0</v>
      </c>
      <c r="AM5297">
        <v>6</v>
      </c>
      <c r="AN5297">
        <v>0</v>
      </c>
      <c r="AO5297">
        <v>0</v>
      </c>
      <c r="AP5297">
        <v>0</v>
      </c>
      <c r="AQ5297">
        <v>0</v>
      </c>
      <c r="AR5297">
        <v>0</v>
      </c>
      <c r="AS5297">
        <v>0</v>
      </c>
      <c r="AT5297">
        <v>0</v>
      </c>
      <c r="AU5297">
        <v>0</v>
      </c>
      <c r="AV5297">
        <v>0</v>
      </c>
      <c r="AW5297">
        <v>0</v>
      </c>
      <c r="AX5297">
        <v>0</v>
      </c>
      <c r="AY5297">
        <v>0</v>
      </c>
      <c r="AZ5297">
        <v>0</v>
      </c>
      <c r="BA5297">
        <v>0</v>
      </c>
      <c r="BB5297">
        <v>0</v>
      </c>
      <c r="BC5297">
        <v>0</v>
      </c>
      <c r="BD5297">
        <v>0</v>
      </c>
      <c r="BE5297">
        <v>0</v>
      </c>
      <c r="BF5297">
        <v>0</v>
      </c>
      <c r="BG5297">
        <v>0</v>
      </c>
      <c r="BH5297">
        <v>0</v>
      </c>
      <c r="BI5297">
        <v>0</v>
      </c>
      <c r="BJ5297" s="2">
        <v>45853</v>
      </c>
      <c r="BK5297">
        <v>0</v>
      </c>
      <c r="BL5297" s="3" t="str">
        <f>VLOOKUP(O5297,DropDownList!$H$1:$I$7,2,FALSE)</f>
        <v>2025/26</v>
      </c>
      <c r="BM5297" s="3" t="str">
        <f t="shared" si="83"/>
        <v>PCOA</v>
      </c>
    </row>
    <row r="5298" spans="1:65" x14ac:dyDescent="0.2">
      <c r="A5298">
        <v>2025</v>
      </c>
      <c r="B5298">
        <v>7</v>
      </c>
      <c r="C5298" t="s">
        <v>139</v>
      </c>
      <c r="D5298" t="s">
        <v>140</v>
      </c>
      <c r="E5298" t="s">
        <v>8</v>
      </c>
      <c r="F5298">
        <v>9295</v>
      </c>
      <c r="G5298" t="s">
        <v>141</v>
      </c>
      <c r="H5298" t="s">
        <v>139</v>
      </c>
      <c r="I5298" t="s">
        <v>142</v>
      </c>
      <c r="J5298" s="1">
        <v>45839</v>
      </c>
      <c r="K5298" t="s">
        <v>143</v>
      </c>
      <c r="L5298">
        <v>2</v>
      </c>
      <c r="M5298" t="s">
        <v>144</v>
      </c>
      <c r="N5298" t="s">
        <v>145</v>
      </c>
      <c r="O5298" t="s">
        <v>149</v>
      </c>
      <c r="P5298" t="s">
        <v>153</v>
      </c>
      <c r="Q5298">
        <v>1755</v>
      </c>
      <c r="R5298">
        <v>29</v>
      </c>
      <c r="S5298">
        <v>2895</v>
      </c>
      <c r="T5298">
        <v>195</v>
      </c>
      <c r="U5298">
        <v>17</v>
      </c>
      <c r="V5298">
        <v>16</v>
      </c>
      <c r="W5298">
        <v>1710</v>
      </c>
      <c r="X5298">
        <v>1710</v>
      </c>
      <c r="Y5298">
        <v>0</v>
      </c>
      <c r="Z5298">
        <v>0</v>
      </c>
      <c r="AA5298">
        <v>945</v>
      </c>
      <c r="AB5298">
        <v>0</v>
      </c>
      <c r="AC5298">
        <v>945</v>
      </c>
      <c r="AD5298">
        <v>16</v>
      </c>
      <c r="AE5298">
        <v>0</v>
      </c>
      <c r="AF5298">
        <v>9</v>
      </c>
      <c r="AG5298">
        <v>0</v>
      </c>
      <c r="AH5298">
        <v>3</v>
      </c>
      <c r="AI5298">
        <v>17</v>
      </c>
      <c r="AJ5298">
        <v>0</v>
      </c>
      <c r="AK5298">
        <v>0</v>
      </c>
      <c r="AL5298">
        <v>0</v>
      </c>
      <c r="AM5298">
        <v>0</v>
      </c>
      <c r="AN5298">
        <v>0</v>
      </c>
      <c r="AO5298">
        <v>17</v>
      </c>
      <c r="AP5298">
        <v>24</v>
      </c>
      <c r="AQ5298">
        <v>18</v>
      </c>
      <c r="AR5298">
        <v>0</v>
      </c>
      <c r="AS5298">
        <v>1</v>
      </c>
      <c r="AT5298">
        <v>1</v>
      </c>
      <c r="AU5298">
        <v>0</v>
      </c>
      <c r="AV5298">
        <v>0</v>
      </c>
      <c r="AW5298">
        <v>0</v>
      </c>
      <c r="AX5298">
        <v>0</v>
      </c>
      <c r="AY5298">
        <v>0</v>
      </c>
      <c r="AZ5298">
        <v>2</v>
      </c>
      <c r="BA5298">
        <v>2</v>
      </c>
      <c r="BB5298">
        <v>0</v>
      </c>
      <c r="BC5298">
        <v>0</v>
      </c>
      <c r="BD5298">
        <v>0</v>
      </c>
      <c r="BE5298">
        <v>0</v>
      </c>
      <c r="BF5298">
        <v>18</v>
      </c>
      <c r="BG5298">
        <v>1755</v>
      </c>
      <c r="BH5298">
        <v>0</v>
      </c>
      <c r="BI5298">
        <v>16</v>
      </c>
      <c r="BJ5298" s="2">
        <v>45853</v>
      </c>
      <c r="BK5298">
        <v>0</v>
      </c>
      <c r="BL5298" s="3" t="str">
        <f>VLOOKUP(O5298,DropDownList!$H$1:$I$7,2,FALSE)</f>
        <v>2025/26</v>
      </c>
      <c r="BM5298" s="3" t="str">
        <f t="shared" si="83"/>
        <v>PREG</v>
      </c>
    </row>
    <row r="5299" spans="1:65" x14ac:dyDescent="0.2">
      <c r="A5299">
        <v>2025</v>
      </c>
      <c r="B5299">
        <v>7</v>
      </c>
      <c r="C5299" t="s">
        <v>139</v>
      </c>
      <c r="D5299" t="s">
        <v>140</v>
      </c>
      <c r="E5299" t="s">
        <v>8</v>
      </c>
      <c r="F5299">
        <v>9295</v>
      </c>
      <c r="G5299" t="s">
        <v>141</v>
      </c>
      <c r="H5299" t="s">
        <v>139</v>
      </c>
      <c r="I5299" t="s">
        <v>142</v>
      </c>
      <c r="J5299" s="1">
        <v>45839</v>
      </c>
      <c r="K5299" t="s">
        <v>143</v>
      </c>
      <c r="L5299">
        <v>2</v>
      </c>
      <c r="M5299" t="s">
        <v>144</v>
      </c>
      <c r="N5299" t="s">
        <v>145</v>
      </c>
      <c r="O5299" t="s">
        <v>147</v>
      </c>
      <c r="P5299" t="s">
        <v>150</v>
      </c>
      <c r="Q5299">
        <v>209495.08</v>
      </c>
      <c r="R5299">
        <v>3854</v>
      </c>
      <c r="S5299">
        <v>604836.9</v>
      </c>
      <c r="T5299">
        <v>87368.05</v>
      </c>
      <c r="U5299">
        <v>1471</v>
      </c>
      <c r="V5299">
        <v>750</v>
      </c>
      <c r="W5299">
        <v>120126.84</v>
      </c>
      <c r="X5299">
        <v>122015.64</v>
      </c>
      <c r="Y5299">
        <v>3295</v>
      </c>
      <c r="Z5299">
        <v>517468.85</v>
      </c>
      <c r="AA5299">
        <v>307973.77</v>
      </c>
      <c r="AB5299">
        <v>63212.54</v>
      </c>
      <c r="AC5299">
        <v>244761.23</v>
      </c>
      <c r="AD5299">
        <v>612</v>
      </c>
      <c r="AE5299">
        <v>138</v>
      </c>
      <c r="AF5299">
        <v>1811</v>
      </c>
      <c r="AG5299">
        <v>510</v>
      </c>
      <c r="AH5299">
        <v>559</v>
      </c>
      <c r="AI5299">
        <v>961</v>
      </c>
      <c r="AJ5299">
        <v>573</v>
      </c>
      <c r="AK5299">
        <v>291</v>
      </c>
      <c r="AL5299">
        <v>71</v>
      </c>
      <c r="AM5299">
        <v>294</v>
      </c>
      <c r="AN5299">
        <v>34</v>
      </c>
      <c r="AO5299">
        <v>2610</v>
      </c>
      <c r="AP5299">
        <v>11565</v>
      </c>
      <c r="AQ5299">
        <v>2926</v>
      </c>
      <c r="AR5299">
        <v>0</v>
      </c>
      <c r="AS5299">
        <v>986</v>
      </c>
      <c r="AT5299">
        <v>1232</v>
      </c>
      <c r="AU5299">
        <v>84</v>
      </c>
      <c r="AV5299">
        <v>34</v>
      </c>
      <c r="AW5299">
        <v>0</v>
      </c>
      <c r="AX5299">
        <v>0</v>
      </c>
      <c r="AY5299">
        <v>1414</v>
      </c>
      <c r="AZ5299">
        <v>2916</v>
      </c>
      <c r="BA5299">
        <v>1607</v>
      </c>
      <c r="BB5299">
        <v>77</v>
      </c>
      <c r="BC5299">
        <v>32</v>
      </c>
      <c r="BD5299">
        <v>14</v>
      </c>
      <c r="BE5299">
        <v>0</v>
      </c>
      <c r="BF5299">
        <v>2742</v>
      </c>
      <c r="BG5299">
        <v>150083.14000000001</v>
      </c>
      <c r="BH5299">
        <v>13</v>
      </c>
      <c r="BI5299">
        <v>1470</v>
      </c>
      <c r="BJ5299" s="2">
        <v>45853</v>
      </c>
      <c r="BK5299">
        <v>0</v>
      </c>
      <c r="BL5299" s="3" t="str">
        <f>VLOOKUP(O5299,DropDownList!$H$1:$I$7,2,FALSE)</f>
        <v>2024/25</v>
      </c>
      <c r="BM5299" s="3" t="str">
        <f t="shared" si="83"/>
        <v>FISCAL FINES</v>
      </c>
    </row>
    <row r="5300" spans="1:65" x14ac:dyDescent="0.2">
      <c r="A5300">
        <v>2025</v>
      </c>
      <c r="B5300">
        <v>7</v>
      </c>
      <c r="C5300" t="s">
        <v>139</v>
      </c>
      <c r="D5300" t="s">
        <v>140</v>
      </c>
      <c r="E5300" t="s">
        <v>8</v>
      </c>
      <c r="F5300">
        <v>9295</v>
      </c>
      <c r="G5300" t="s">
        <v>141</v>
      </c>
      <c r="H5300" t="s">
        <v>139</v>
      </c>
      <c r="I5300" t="s">
        <v>142</v>
      </c>
      <c r="J5300" s="1">
        <v>45839</v>
      </c>
      <c r="K5300" t="s">
        <v>143</v>
      </c>
      <c r="L5300">
        <v>2</v>
      </c>
      <c r="M5300" t="s">
        <v>144</v>
      </c>
      <c r="N5300" t="s">
        <v>145</v>
      </c>
      <c r="O5300" t="s">
        <v>149</v>
      </c>
      <c r="P5300" t="s">
        <v>148</v>
      </c>
      <c r="Q5300">
        <v>39314.61</v>
      </c>
      <c r="R5300">
        <v>1051</v>
      </c>
      <c r="S5300">
        <v>63060</v>
      </c>
      <c r="T5300">
        <v>1555</v>
      </c>
      <c r="U5300">
        <v>701</v>
      </c>
      <c r="V5300">
        <v>478</v>
      </c>
      <c r="W5300">
        <v>27910.77</v>
      </c>
      <c r="X5300">
        <v>27920.77</v>
      </c>
      <c r="Y5300">
        <v>0</v>
      </c>
      <c r="Z5300">
        <v>0</v>
      </c>
      <c r="AA5300">
        <v>22190.39</v>
      </c>
      <c r="AB5300">
        <v>0</v>
      </c>
      <c r="AC5300">
        <v>22190.39</v>
      </c>
      <c r="AD5300">
        <v>452</v>
      </c>
      <c r="AE5300">
        <v>26</v>
      </c>
      <c r="AF5300">
        <v>324</v>
      </c>
      <c r="AG5300">
        <v>81</v>
      </c>
      <c r="AH5300">
        <v>25</v>
      </c>
      <c r="AI5300">
        <v>620</v>
      </c>
      <c r="AJ5300">
        <v>0</v>
      </c>
      <c r="AK5300">
        <v>0</v>
      </c>
      <c r="AL5300">
        <v>0</v>
      </c>
      <c r="AM5300">
        <v>0</v>
      </c>
      <c r="AN5300">
        <v>0</v>
      </c>
      <c r="AO5300">
        <v>860</v>
      </c>
      <c r="AP5300">
        <v>2390</v>
      </c>
      <c r="AQ5300">
        <v>918</v>
      </c>
      <c r="AR5300">
        <v>0</v>
      </c>
      <c r="AS5300">
        <v>101</v>
      </c>
      <c r="AT5300">
        <v>152</v>
      </c>
      <c r="AU5300">
        <v>2</v>
      </c>
      <c r="AV5300">
        <v>0</v>
      </c>
      <c r="AW5300">
        <v>0</v>
      </c>
      <c r="AX5300">
        <v>0</v>
      </c>
      <c r="AY5300">
        <v>315</v>
      </c>
      <c r="AZ5300">
        <v>601</v>
      </c>
      <c r="BA5300">
        <v>269</v>
      </c>
      <c r="BB5300">
        <v>1</v>
      </c>
      <c r="BC5300">
        <v>0</v>
      </c>
      <c r="BD5300">
        <v>3</v>
      </c>
      <c r="BE5300">
        <v>0</v>
      </c>
      <c r="BF5300">
        <v>892</v>
      </c>
      <c r="BG5300">
        <v>37200</v>
      </c>
      <c r="BH5300">
        <v>1</v>
      </c>
      <c r="BI5300">
        <v>701</v>
      </c>
      <c r="BJ5300" s="2">
        <v>45853</v>
      </c>
      <c r="BK5300">
        <v>0</v>
      </c>
      <c r="BL5300" s="3" t="str">
        <f>VLOOKUP(O5300,DropDownList!$H$1:$I$7,2,FALSE)</f>
        <v>2025/26</v>
      </c>
      <c r="BM5300" s="3" t="str">
        <f t="shared" si="83"/>
        <v>PRAS</v>
      </c>
    </row>
    <row r="5301" spans="1:65" x14ac:dyDescent="0.2">
      <c r="A5301">
        <v>2025</v>
      </c>
      <c r="B5301">
        <v>7</v>
      </c>
      <c r="C5301" t="s">
        <v>139</v>
      </c>
      <c r="D5301" t="s">
        <v>140</v>
      </c>
      <c r="E5301" t="s">
        <v>8</v>
      </c>
      <c r="F5301">
        <v>9295</v>
      </c>
      <c r="G5301" t="s">
        <v>141</v>
      </c>
      <c r="H5301" t="s">
        <v>139</v>
      </c>
      <c r="I5301" t="s">
        <v>142</v>
      </c>
      <c r="J5301" s="1">
        <v>45839</v>
      </c>
      <c r="K5301" t="s">
        <v>143</v>
      </c>
      <c r="L5301">
        <v>2</v>
      </c>
      <c r="M5301" t="s">
        <v>144</v>
      </c>
      <c r="N5301" t="s">
        <v>145</v>
      </c>
      <c r="O5301" t="s">
        <v>156</v>
      </c>
      <c r="P5301" t="s">
        <v>154</v>
      </c>
      <c r="Q5301">
        <v>114416.95</v>
      </c>
      <c r="R5301">
        <v>1946</v>
      </c>
      <c r="S5301">
        <v>529808.69999999995</v>
      </c>
      <c r="T5301">
        <v>7316.18</v>
      </c>
      <c r="U5301">
        <v>466</v>
      </c>
      <c r="V5301">
        <v>234</v>
      </c>
      <c r="W5301">
        <v>57746.79</v>
      </c>
      <c r="X5301">
        <v>58776.79</v>
      </c>
      <c r="Y5301">
        <v>0</v>
      </c>
      <c r="Z5301">
        <v>0</v>
      </c>
      <c r="AA5301">
        <v>408075.57</v>
      </c>
      <c r="AB5301">
        <v>2728.06</v>
      </c>
      <c r="AC5301">
        <v>378575.82</v>
      </c>
      <c r="AD5301">
        <v>97</v>
      </c>
      <c r="AE5301">
        <v>137</v>
      </c>
      <c r="AF5301">
        <v>1450</v>
      </c>
      <c r="AG5301">
        <v>286</v>
      </c>
      <c r="AH5301">
        <v>22</v>
      </c>
      <c r="AI5301">
        <v>180</v>
      </c>
      <c r="AJ5301">
        <v>0</v>
      </c>
      <c r="AK5301">
        <v>0</v>
      </c>
      <c r="AL5301">
        <v>0</v>
      </c>
      <c r="AM5301">
        <v>0</v>
      </c>
      <c r="AN5301">
        <v>0</v>
      </c>
      <c r="AO5301">
        <v>1335</v>
      </c>
      <c r="AP5301">
        <v>6282</v>
      </c>
      <c r="AQ5301">
        <v>1586</v>
      </c>
      <c r="AR5301">
        <v>1</v>
      </c>
      <c r="AS5301">
        <v>885</v>
      </c>
      <c r="AT5301">
        <v>691</v>
      </c>
      <c r="AU5301">
        <v>106</v>
      </c>
      <c r="AV5301">
        <v>54</v>
      </c>
      <c r="AW5301">
        <v>5</v>
      </c>
      <c r="AX5301">
        <v>0</v>
      </c>
      <c r="AY5301">
        <v>561</v>
      </c>
      <c r="AZ5301">
        <v>1199</v>
      </c>
      <c r="BA5301">
        <v>752</v>
      </c>
      <c r="BB5301">
        <v>127</v>
      </c>
      <c r="BC5301">
        <v>52</v>
      </c>
      <c r="BD5301">
        <v>40</v>
      </c>
      <c r="BE5301">
        <v>1</v>
      </c>
      <c r="BF5301">
        <v>1932</v>
      </c>
      <c r="BG5301">
        <v>57097</v>
      </c>
      <c r="BH5301">
        <v>8</v>
      </c>
      <c r="BI5301">
        <v>458</v>
      </c>
      <c r="BJ5301" s="2">
        <v>45853</v>
      </c>
      <c r="BK5301">
        <v>7</v>
      </c>
      <c r="BL5301" s="3" t="str">
        <f>VLOOKUP(O5301,DropDownList!$H$1:$I$7,2,FALSE)</f>
        <v>2023/24</v>
      </c>
      <c r="BM5301" s="3" t="str">
        <f t="shared" si="83"/>
        <v>JP COURT</v>
      </c>
    </row>
    <row r="5302" spans="1:65" x14ac:dyDescent="0.2">
      <c r="A5302">
        <v>2025</v>
      </c>
      <c r="B5302">
        <v>7</v>
      </c>
      <c r="C5302" t="s">
        <v>139</v>
      </c>
      <c r="D5302" t="s">
        <v>140</v>
      </c>
      <c r="E5302" t="s">
        <v>8</v>
      </c>
      <c r="F5302">
        <v>9295</v>
      </c>
      <c r="G5302" t="s">
        <v>141</v>
      </c>
      <c r="H5302" t="s">
        <v>139</v>
      </c>
      <c r="I5302" t="s">
        <v>142</v>
      </c>
      <c r="J5302" s="1">
        <v>45839</v>
      </c>
      <c r="K5302" t="s">
        <v>143</v>
      </c>
      <c r="L5302">
        <v>2</v>
      </c>
      <c r="M5302" t="s">
        <v>144</v>
      </c>
      <c r="N5302" t="s">
        <v>145</v>
      </c>
      <c r="O5302" t="s">
        <v>156</v>
      </c>
      <c r="P5302" t="s">
        <v>148</v>
      </c>
      <c r="Q5302">
        <v>29130.85</v>
      </c>
      <c r="R5302">
        <v>1381</v>
      </c>
      <c r="S5302">
        <v>82860</v>
      </c>
      <c r="T5302">
        <v>5588.05</v>
      </c>
      <c r="U5302">
        <v>528</v>
      </c>
      <c r="V5302">
        <v>299</v>
      </c>
      <c r="W5302">
        <v>17286.509999999998</v>
      </c>
      <c r="X5302">
        <v>17286.509999999998</v>
      </c>
      <c r="Y5302">
        <v>0</v>
      </c>
      <c r="Z5302">
        <v>0</v>
      </c>
      <c r="AA5302">
        <v>48141.1</v>
      </c>
      <c r="AB5302">
        <v>0</v>
      </c>
      <c r="AC5302">
        <v>48141.1</v>
      </c>
      <c r="AD5302">
        <v>275</v>
      </c>
      <c r="AE5302">
        <v>24</v>
      </c>
      <c r="AF5302">
        <v>755</v>
      </c>
      <c r="AG5302">
        <v>80</v>
      </c>
      <c r="AH5302">
        <v>89</v>
      </c>
      <c r="AI5302">
        <v>448</v>
      </c>
      <c r="AJ5302">
        <v>0</v>
      </c>
      <c r="AK5302">
        <v>0</v>
      </c>
      <c r="AL5302">
        <v>0</v>
      </c>
      <c r="AM5302">
        <v>0</v>
      </c>
      <c r="AN5302">
        <v>0</v>
      </c>
      <c r="AO5302">
        <v>1124</v>
      </c>
      <c r="AP5302">
        <v>6343</v>
      </c>
      <c r="AQ5302">
        <v>1320</v>
      </c>
      <c r="AR5302">
        <v>0</v>
      </c>
      <c r="AS5302">
        <v>450</v>
      </c>
      <c r="AT5302">
        <v>814</v>
      </c>
      <c r="AU5302">
        <v>28</v>
      </c>
      <c r="AV5302">
        <v>10</v>
      </c>
      <c r="AW5302">
        <v>0</v>
      </c>
      <c r="AX5302">
        <v>0</v>
      </c>
      <c r="AY5302">
        <v>771</v>
      </c>
      <c r="AZ5302">
        <v>1733</v>
      </c>
      <c r="BA5302">
        <v>1115</v>
      </c>
      <c r="BB5302">
        <v>20</v>
      </c>
      <c r="BC5302">
        <v>10</v>
      </c>
      <c r="BD5302">
        <v>14</v>
      </c>
      <c r="BE5302">
        <v>0</v>
      </c>
      <c r="BF5302">
        <v>1167</v>
      </c>
      <c r="BG5302">
        <v>26880</v>
      </c>
      <c r="BH5302">
        <v>9</v>
      </c>
      <c r="BI5302">
        <v>528</v>
      </c>
      <c r="BJ5302" s="2">
        <v>45853</v>
      </c>
      <c r="BK5302">
        <v>0</v>
      </c>
      <c r="BL5302" s="3" t="str">
        <f>VLOOKUP(O5302,DropDownList!$H$1:$I$7,2,FALSE)</f>
        <v>2023/24</v>
      </c>
      <c r="BM5302" s="3" t="str">
        <f t="shared" si="83"/>
        <v>PRAS</v>
      </c>
    </row>
    <row r="5303" spans="1:65" x14ac:dyDescent="0.2">
      <c r="A5303">
        <v>2025</v>
      </c>
      <c r="B5303">
        <v>7</v>
      </c>
      <c r="C5303" t="s">
        <v>139</v>
      </c>
      <c r="D5303" t="s">
        <v>140</v>
      </c>
      <c r="E5303" t="s">
        <v>8</v>
      </c>
      <c r="F5303">
        <v>9295</v>
      </c>
      <c r="G5303" t="s">
        <v>141</v>
      </c>
      <c r="H5303" t="s">
        <v>139</v>
      </c>
      <c r="I5303" t="s">
        <v>142</v>
      </c>
      <c r="J5303" s="1">
        <v>45839</v>
      </c>
      <c r="K5303" t="s">
        <v>143</v>
      </c>
      <c r="L5303">
        <v>2</v>
      </c>
      <c r="M5303" t="s">
        <v>144</v>
      </c>
      <c r="N5303" t="s">
        <v>145</v>
      </c>
      <c r="O5303" t="s">
        <v>149</v>
      </c>
      <c r="P5303" t="s">
        <v>151</v>
      </c>
      <c r="Q5303">
        <v>0</v>
      </c>
      <c r="R5303">
        <v>2</v>
      </c>
      <c r="S5303">
        <v>60</v>
      </c>
      <c r="T5303">
        <v>0</v>
      </c>
      <c r="U5303">
        <v>0</v>
      </c>
      <c r="V5303">
        <v>0</v>
      </c>
      <c r="W5303">
        <v>0</v>
      </c>
      <c r="X5303">
        <v>0</v>
      </c>
      <c r="Y5303">
        <v>0</v>
      </c>
      <c r="Z5303">
        <v>0</v>
      </c>
      <c r="AA5303">
        <v>60</v>
      </c>
      <c r="AB5303">
        <v>0</v>
      </c>
      <c r="AC5303">
        <v>60</v>
      </c>
      <c r="AD5303">
        <v>0</v>
      </c>
      <c r="AE5303">
        <v>0</v>
      </c>
      <c r="AF5303">
        <v>2</v>
      </c>
      <c r="AG5303">
        <v>0</v>
      </c>
      <c r="AH5303">
        <v>0</v>
      </c>
      <c r="AI5303">
        <v>0</v>
      </c>
      <c r="AJ5303">
        <v>0</v>
      </c>
      <c r="AK5303">
        <v>0</v>
      </c>
      <c r="AL5303">
        <v>0</v>
      </c>
      <c r="AM5303">
        <v>0</v>
      </c>
      <c r="AN5303">
        <v>0</v>
      </c>
      <c r="AO5303">
        <v>0</v>
      </c>
      <c r="AP5303">
        <v>0</v>
      </c>
      <c r="AQ5303">
        <v>0</v>
      </c>
      <c r="AR5303">
        <v>0</v>
      </c>
      <c r="AS5303">
        <v>0</v>
      </c>
      <c r="AT5303">
        <v>0</v>
      </c>
      <c r="AU5303">
        <v>0</v>
      </c>
      <c r="AV5303">
        <v>0</v>
      </c>
      <c r="AW5303">
        <v>0</v>
      </c>
      <c r="AX5303">
        <v>0</v>
      </c>
      <c r="AY5303">
        <v>0</v>
      </c>
      <c r="AZ5303">
        <v>0</v>
      </c>
      <c r="BA5303">
        <v>0</v>
      </c>
      <c r="BB5303">
        <v>0</v>
      </c>
      <c r="BC5303">
        <v>0</v>
      </c>
      <c r="BD5303">
        <v>0</v>
      </c>
      <c r="BE5303">
        <v>0</v>
      </c>
      <c r="BF5303">
        <v>0</v>
      </c>
      <c r="BG5303">
        <v>0</v>
      </c>
      <c r="BH5303">
        <v>0</v>
      </c>
      <c r="BI5303">
        <v>0</v>
      </c>
      <c r="BJ5303" s="2">
        <v>45853</v>
      </c>
      <c r="BK5303">
        <v>0</v>
      </c>
      <c r="BL5303" s="3" t="str">
        <f>VLOOKUP(O5303,DropDownList!$H$1:$I$7,2,FALSE)</f>
        <v>2025/26</v>
      </c>
      <c r="BM5303" s="3" t="str">
        <f t="shared" si="83"/>
        <v>PCPF</v>
      </c>
    </row>
    <row r="5304" spans="1:65" x14ac:dyDescent="0.2">
      <c r="A5304">
        <v>2025</v>
      </c>
      <c r="B5304">
        <v>7</v>
      </c>
      <c r="C5304" t="s">
        <v>139</v>
      </c>
      <c r="D5304" t="s">
        <v>140</v>
      </c>
      <c r="E5304" t="s">
        <v>8</v>
      </c>
      <c r="F5304">
        <v>9295</v>
      </c>
      <c r="G5304" t="s">
        <v>141</v>
      </c>
      <c r="H5304" t="s">
        <v>139</v>
      </c>
      <c r="I5304" t="s">
        <v>142</v>
      </c>
      <c r="J5304" s="1">
        <v>45839</v>
      </c>
      <c r="K5304" t="s">
        <v>143</v>
      </c>
      <c r="L5304">
        <v>2</v>
      </c>
      <c r="M5304" t="s">
        <v>144</v>
      </c>
      <c r="N5304" t="s">
        <v>145</v>
      </c>
      <c r="O5304" t="s">
        <v>156</v>
      </c>
      <c r="P5304" t="s">
        <v>146</v>
      </c>
      <c r="Q5304">
        <v>3300.81</v>
      </c>
      <c r="R5304">
        <v>1907</v>
      </c>
      <c r="S5304">
        <v>30350</v>
      </c>
      <c r="T5304">
        <v>340</v>
      </c>
      <c r="U5304">
        <v>455</v>
      </c>
      <c r="V5304">
        <v>105</v>
      </c>
      <c r="W5304">
        <v>1729.18</v>
      </c>
      <c r="X5304">
        <v>1729.18</v>
      </c>
      <c r="Y5304">
        <v>0</v>
      </c>
      <c r="Z5304">
        <v>0</v>
      </c>
      <c r="AA5304">
        <v>26709.19</v>
      </c>
      <c r="AB5304">
        <v>0</v>
      </c>
      <c r="AC5304">
        <v>0</v>
      </c>
      <c r="AD5304">
        <v>98</v>
      </c>
      <c r="AE5304">
        <v>7</v>
      </c>
      <c r="AF5304">
        <v>1692</v>
      </c>
      <c r="AG5304">
        <v>13</v>
      </c>
      <c r="AH5304">
        <v>22</v>
      </c>
      <c r="AI5304">
        <v>180</v>
      </c>
      <c r="AJ5304">
        <v>0</v>
      </c>
      <c r="AK5304">
        <v>0</v>
      </c>
      <c r="AL5304">
        <v>0</v>
      </c>
      <c r="AM5304">
        <v>0</v>
      </c>
      <c r="AN5304">
        <v>0</v>
      </c>
      <c r="AO5304">
        <v>1304</v>
      </c>
      <c r="AP5304">
        <v>6169</v>
      </c>
      <c r="AQ5304">
        <v>1557</v>
      </c>
      <c r="AR5304">
        <v>1</v>
      </c>
      <c r="AS5304">
        <v>869</v>
      </c>
      <c r="AT5304">
        <v>675</v>
      </c>
      <c r="AU5304">
        <v>102</v>
      </c>
      <c r="AV5304">
        <v>51</v>
      </c>
      <c r="AW5304">
        <v>5</v>
      </c>
      <c r="AX5304">
        <v>0</v>
      </c>
      <c r="AY5304">
        <v>547</v>
      </c>
      <c r="AZ5304">
        <v>1179</v>
      </c>
      <c r="BA5304">
        <v>744</v>
      </c>
      <c r="BB5304">
        <v>127</v>
      </c>
      <c r="BC5304">
        <v>52</v>
      </c>
      <c r="BD5304">
        <v>39</v>
      </c>
      <c r="BE5304">
        <v>1</v>
      </c>
      <c r="BF5304">
        <v>1893</v>
      </c>
      <c r="BG5304">
        <v>3175</v>
      </c>
      <c r="BH5304">
        <v>0</v>
      </c>
      <c r="BI5304">
        <v>447</v>
      </c>
      <c r="BJ5304" s="2">
        <v>45853</v>
      </c>
      <c r="BK5304">
        <v>7</v>
      </c>
      <c r="BL5304" s="3" t="str">
        <f>VLOOKUP(O5304,DropDownList!$H$1:$I$7,2,FALSE)</f>
        <v>2023/24</v>
      </c>
      <c r="BM5304" s="3" t="str">
        <f t="shared" si="83"/>
        <v>VSUR</v>
      </c>
    </row>
    <row r="5305" spans="1:65" x14ac:dyDescent="0.2">
      <c r="A5305">
        <v>2025</v>
      </c>
      <c r="B5305">
        <v>7</v>
      </c>
      <c r="C5305" t="s">
        <v>139</v>
      </c>
      <c r="D5305" t="s">
        <v>157</v>
      </c>
      <c r="E5305" t="s">
        <v>8</v>
      </c>
      <c r="F5305">
        <v>9761</v>
      </c>
      <c r="G5305" t="s">
        <v>158</v>
      </c>
      <c r="H5305" t="s">
        <v>139</v>
      </c>
      <c r="I5305" t="s">
        <v>142</v>
      </c>
      <c r="J5305" s="1">
        <v>45839</v>
      </c>
      <c r="K5305" t="s">
        <v>143</v>
      </c>
      <c r="L5305">
        <v>2</v>
      </c>
      <c r="M5305" t="s">
        <v>144</v>
      </c>
      <c r="N5305" t="s">
        <v>145</v>
      </c>
      <c r="O5305" t="s">
        <v>149</v>
      </c>
      <c r="P5305" t="s">
        <v>150</v>
      </c>
      <c r="Q5305">
        <v>0</v>
      </c>
      <c r="R5305">
        <v>3</v>
      </c>
      <c r="S5305">
        <v>500</v>
      </c>
      <c r="T5305">
        <v>100</v>
      </c>
      <c r="U5305">
        <v>0</v>
      </c>
      <c r="V5305">
        <v>0</v>
      </c>
      <c r="W5305">
        <v>0</v>
      </c>
      <c r="X5305">
        <v>0</v>
      </c>
      <c r="Y5305">
        <v>2</v>
      </c>
      <c r="Z5305">
        <v>400</v>
      </c>
      <c r="AA5305">
        <v>400</v>
      </c>
      <c r="AB5305">
        <v>400</v>
      </c>
      <c r="AC5305">
        <v>0</v>
      </c>
      <c r="AD5305">
        <v>0</v>
      </c>
      <c r="AE5305">
        <v>0</v>
      </c>
      <c r="AF5305">
        <v>2</v>
      </c>
      <c r="AG5305">
        <v>0</v>
      </c>
      <c r="AH5305">
        <v>1</v>
      </c>
      <c r="AI5305">
        <v>0</v>
      </c>
      <c r="AJ5305">
        <v>2</v>
      </c>
      <c r="AK5305">
        <v>0</v>
      </c>
      <c r="AL5305">
        <v>1</v>
      </c>
      <c r="AM5305">
        <v>0</v>
      </c>
      <c r="AN5305">
        <v>0</v>
      </c>
      <c r="AO5305">
        <v>0</v>
      </c>
      <c r="AP5305">
        <v>0</v>
      </c>
      <c r="AQ5305">
        <v>0</v>
      </c>
      <c r="AR5305">
        <v>0</v>
      </c>
      <c r="AS5305">
        <v>0</v>
      </c>
      <c r="AT5305">
        <v>0</v>
      </c>
      <c r="AU5305">
        <v>0</v>
      </c>
      <c r="AV5305">
        <v>0</v>
      </c>
      <c r="AW5305">
        <v>0</v>
      </c>
      <c r="AX5305">
        <v>0</v>
      </c>
      <c r="AY5305">
        <v>0</v>
      </c>
      <c r="AZ5305">
        <v>0</v>
      </c>
      <c r="BA5305">
        <v>0</v>
      </c>
      <c r="BB5305">
        <v>0</v>
      </c>
      <c r="BC5305">
        <v>0</v>
      </c>
      <c r="BD5305">
        <v>0</v>
      </c>
      <c r="BE5305">
        <v>0</v>
      </c>
      <c r="BF5305">
        <v>0</v>
      </c>
      <c r="BG5305">
        <v>0</v>
      </c>
      <c r="BH5305">
        <v>0</v>
      </c>
      <c r="BI5305">
        <v>0</v>
      </c>
      <c r="BJ5305" s="2">
        <v>45853</v>
      </c>
      <c r="BK5305">
        <v>0</v>
      </c>
      <c r="BL5305" s="3" t="str">
        <f>VLOOKUP(O5305,DropDownList!$H$1:$I$7,2,FALSE)</f>
        <v>2025/26</v>
      </c>
      <c r="BM5305" s="3" t="str">
        <f t="shared" si="83"/>
        <v>FISCAL FINES</v>
      </c>
    </row>
    <row r="5306" spans="1:65" x14ac:dyDescent="0.2">
      <c r="A5306">
        <v>2025</v>
      </c>
      <c r="B5306">
        <v>7</v>
      </c>
      <c r="C5306" t="s">
        <v>139</v>
      </c>
      <c r="D5306" t="s">
        <v>157</v>
      </c>
      <c r="E5306" t="s">
        <v>8</v>
      </c>
      <c r="F5306">
        <v>9761</v>
      </c>
      <c r="G5306" t="s">
        <v>158</v>
      </c>
      <c r="H5306" t="s">
        <v>139</v>
      </c>
      <c r="I5306" t="s">
        <v>142</v>
      </c>
      <c r="J5306" s="1">
        <v>45839</v>
      </c>
      <c r="K5306" t="s">
        <v>143</v>
      </c>
      <c r="L5306">
        <v>2</v>
      </c>
      <c r="M5306" t="s">
        <v>144</v>
      </c>
      <c r="N5306" t="s">
        <v>145</v>
      </c>
      <c r="O5306" t="s">
        <v>149</v>
      </c>
      <c r="P5306" t="s">
        <v>160</v>
      </c>
      <c r="Q5306">
        <v>478392.55</v>
      </c>
      <c r="R5306">
        <v>2510</v>
      </c>
      <c r="S5306">
        <v>1169382.03</v>
      </c>
      <c r="T5306">
        <v>62037</v>
      </c>
      <c r="U5306">
        <v>1391</v>
      </c>
      <c r="V5306">
        <v>792</v>
      </c>
      <c r="W5306">
        <v>207139.92</v>
      </c>
      <c r="X5306">
        <v>292486.92</v>
      </c>
      <c r="Y5306">
        <v>0</v>
      </c>
      <c r="Z5306">
        <v>0</v>
      </c>
      <c r="AA5306">
        <v>628952.48</v>
      </c>
      <c r="AB5306">
        <v>86098.41</v>
      </c>
      <c r="AC5306">
        <v>502297.1</v>
      </c>
      <c r="AD5306">
        <v>371</v>
      </c>
      <c r="AE5306">
        <v>421</v>
      </c>
      <c r="AF5306">
        <v>994</v>
      </c>
      <c r="AG5306">
        <v>819</v>
      </c>
      <c r="AH5306">
        <v>121</v>
      </c>
      <c r="AI5306">
        <v>572</v>
      </c>
      <c r="AJ5306">
        <v>0</v>
      </c>
      <c r="AK5306">
        <v>0</v>
      </c>
      <c r="AL5306">
        <v>0</v>
      </c>
      <c r="AM5306">
        <v>0</v>
      </c>
      <c r="AN5306">
        <v>0</v>
      </c>
      <c r="AO5306">
        <v>1708</v>
      </c>
      <c r="AP5306">
        <v>4353</v>
      </c>
      <c r="AQ5306">
        <v>1670</v>
      </c>
      <c r="AR5306">
        <v>0</v>
      </c>
      <c r="AS5306">
        <v>345</v>
      </c>
      <c r="AT5306">
        <v>335</v>
      </c>
      <c r="AU5306">
        <v>35</v>
      </c>
      <c r="AV5306">
        <v>13</v>
      </c>
      <c r="AW5306">
        <v>106</v>
      </c>
      <c r="AX5306">
        <v>0</v>
      </c>
      <c r="AY5306">
        <v>497</v>
      </c>
      <c r="AZ5306">
        <v>893</v>
      </c>
      <c r="BA5306">
        <v>295</v>
      </c>
      <c r="BB5306">
        <v>43</v>
      </c>
      <c r="BC5306">
        <v>12</v>
      </c>
      <c r="BD5306">
        <v>14</v>
      </c>
      <c r="BE5306">
        <v>1</v>
      </c>
      <c r="BF5306">
        <v>2395</v>
      </c>
      <c r="BG5306">
        <v>223932.25</v>
      </c>
      <c r="BH5306">
        <v>4</v>
      </c>
      <c r="BI5306">
        <v>1379</v>
      </c>
      <c r="BJ5306" s="2">
        <v>45853</v>
      </c>
      <c r="BK5306">
        <v>0</v>
      </c>
      <c r="BL5306" s="3" t="str">
        <f>VLOOKUP(O5306,DropDownList!$H$1:$I$7,2,FALSE)</f>
        <v>2025/26</v>
      </c>
      <c r="BM5306" s="3" t="str">
        <f t="shared" si="83"/>
        <v>SC COURT</v>
      </c>
    </row>
    <row r="5307" spans="1:65" x14ac:dyDescent="0.2">
      <c r="A5307">
        <v>2025</v>
      </c>
      <c r="B5307">
        <v>7</v>
      </c>
      <c r="C5307" t="s">
        <v>139</v>
      </c>
      <c r="D5307" t="s">
        <v>157</v>
      </c>
      <c r="E5307" t="s">
        <v>8</v>
      </c>
      <c r="F5307">
        <v>9761</v>
      </c>
      <c r="G5307" t="s">
        <v>158</v>
      </c>
      <c r="H5307" t="s">
        <v>139</v>
      </c>
      <c r="I5307" t="s">
        <v>142</v>
      </c>
      <c r="J5307" s="1">
        <v>45839</v>
      </c>
      <c r="K5307" t="s">
        <v>143</v>
      </c>
      <c r="L5307">
        <v>2</v>
      </c>
      <c r="M5307" t="s">
        <v>144</v>
      </c>
      <c r="N5307" t="s">
        <v>145</v>
      </c>
      <c r="O5307" t="s">
        <v>147</v>
      </c>
      <c r="P5307" t="s">
        <v>161</v>
      </c>
      <c r="Q5307">
        <v>6077.39</v>
      </c>
      <c r="R5307">
        <v>2017</v>
      </c>
      <c r="S5307">
        <v>48850</v>
      </c>
      <c r="T5307">
        <v>1670</v>
      </c>
      <c r="U5307">
        <v>771</v>
      </c>
      <c r="V5307">
        <v>163</v>
      </c>
      <c r="W5307">
        <v>3186.56</v>
      </c>
      <c r="X5307">
        <v>3196.56</v>
      </c>
      <c r="Y5307">
        <v>0</v>
      </c>
      <c r="Z5307">
        <v>0</v>
      </c>
      <c r="AA5307">
        <v>41102.61</v>
      </c>
      <c r="AB5307">
        <v>0</v>
      </c>
      <c r="AC5307">
        <v>0</v>
      </c>
      <c r="AD5307">
        <v>158</v>
      </c>
      <c r="AE5307">
        <v>5</v>
      </c>
      <c r="AF5307">
        <v>1626</v>
      </c>
      <c r="AG5307">
        <v>18</v>
      </c>
      <c r="AH5307">
        <v>73</v>
      </c>
      <c r="AI5307">
        <v>300</v>
      </c>
      <c r="AJ5307">
        <v>0</v>
      </c>
      <c r="AK5307">
        <v>0</v>
      </c>
      <c r="AL5307">
        <v>0</v>
      </c>
      <c r="AM5307">
        <v>0</v>
      </c>
      <c r="AN5307">
        <v>0</v>
      </c>
      <c r="AO5307">
        <v>1376</v>
      </c>
      <c r="AP5307">
        <v>5351</v>
      </c>
      <c r="AQ5307">
        <v>1487</v>
      </c>
      <c r="AR5307">
        <v>8</v>
      </c>
      <c r="AS5307">
        <v>549</v>
      </c>
      <c r="AT5307">
        <v>523</v>
      </c>
      <c r="AU5307">
        <v>125</v>
      </c>
      <c r="AV5307">
        <v>53</v>
      </c>
      <c r="AW5307">
        <v>60</v>
      </c>
      <c r="AX5307">
        <v>0</v>
      </c>
      <c r="AY5307">
        <v>638</v>
      </c>
      <c r="AZ5307">
        <v>1107</v>
      </c>
      <c r="BA5307">
        <v>535</v>
      </c>
      <c r="BB5307">
        <v>72</v>
      </c>
      <c r="BC5307">
        <v>35</v>
      </c>
      <c r="BD5307">
        <v>22</v>
      </c>
      <c r="BE5307">
        <v>0</v>
      </c>
      <c r="BF5307">
        <v>1943</v>
      </c>
      <c r="BG5307">
        <v>5870</v>
      </c>
      <c r="BH5307">
        <v>0</v>
      </c>
      <c r="BI5307">
        <v>763</v>
      </c>
      <c r="BJ5307" s="2">
        <v>45853</v>
      </c>
      <c r="BK5307">
        <v>4</v>
      </c>
      <c r="BL5307" s="3" t="str">
        <f>VLOOKUP(O5307,DropDownList!$H$1:$I$7,2,FALSE)</f>
        <v>2024/25</v>
      </c>
      <c r="BM5307" s="3" t="str">
        <f t="shared" si="83"/>
        <v>VSUR</v>
      </c>
    </row>
    <row r="5308" spans="1:65" x14ac:dyDescent="0.2">
      <c r="A5308">
        <v>2025</v>
      </c>
      <c r="B5308">
        <v>7</v>
      </c>
      <c r="C5308" t="s">
        <v>139</v>
      </c>
      <c r="D5308" t="s">
        <v>157</v>
      </c>
      <c r="E5308" t="s">
        <v>8</v>
      </c>
      <c r="F5308">
        <v>9761</v>
      </c>
      <c r="G5308" t="s">
        <v>158</v>
      </c>
      <c r="H5308" t="s">
        <v>139</v>
      </c>
      <c r="I5308" t="s">
        <v>142</v>
      </c>
      <c r="J5308" s="1">
        <v>45839</v>
      </c>
      <c r="K5308" t="s">
        <v>143</v>
      </c>
      <c r="L5308">
        <v>2</v>
      </c>
      <c r="M5308" t="s">
        <v>144</v>
      </c>
      <c r="N5308" t="s">
        <v>145</v>
      </c>
      <c r="O5308" t="s">
        <v>156</v>
      </c>
      <c r="P5308" t="s">
        <v>160</v>
      </c>
      <c r="Q5308">
        <v>208194.64</v>
      </c>
      <c r="R5308">
        <v>2305</v>
      </c>
      <c r="S5308">
        <v>992529.45</v>
      </c>
      <c r="T5308">
        <v>53180.99</v>
      </c>
      <c r="U5308">
        <v>639</v>
      </c>
      <c r="V5308">
        <v>280</v>
      </c>
      <c r="W5308">
        <v>105663.39</v>
      </c>
      <c r="X5308">
        <v>114347.39</v>
      </c>
      <c r="Y5308">
        <v>0</v>
      </c>
      <c r="Z5308">
        <v>0</v>
      </c>
      <c r="AA5308">
        <v>731153.82</v>
      </c>
      <c r="AB5308">
        <v>112083.2</v>
      </c>
      <c r="AC5308">
        <v>582465.41</v>
      </c>
      <c r="AD5308">
        <v>134</v>
      </c>
      <c r="AE5308">
        <v>146</v>
      </c>
      <c r="AF5308">
        <v>1506</v>
      </c>
      <c r="AG5308">
        <v>381</v>
      </c>
      <c r="AH5308">
        <v>133</v>
      </c>
      <c r="AI5308">
        <v>258</v>
      </c>
      <c r="AJ5308">
        <v>0</v>
      </c>
      <c r="AK5308">
        <v>0</v>
      </c>
      <c r="AL5308">
        <v>0</v>
      </c>
      <c r="AM5308">
        <v>0</v>
      </c>
      <c r="AN5308">
        <v>0</v>
      </c>
      <c r="AO5308">
        <v>1666</v>
      </c>
      <c r="AP5308">
        <v>7860</v>
      </c>
      <c r="AQ5308">
        <v>1822</v>
      </c>
      <c r="AR5308">
        <v>3</v>
      </c>
      <c r="AS5308">
        <v>812</v>
      </c>
      <c r="AT5308">
        <v>1011</v>
      </c>
      <c r="AU5308">
        <v>185</v>
      </c>
      <c r="AV5308">
        <v>74</v>
      </c>
      <c r="AW5308">
        <v>101</v>
      </c>
      <c r="AX5308">
        <v>0</v>
      </c>
      <c r="AY5308">
        <v>864</v>
      </c>
      <c r="AZ5308">
        <v>1581</v>
      </c>
      <c r="BA5308">
        <v>917</v>
      </c>
      <c r="BB5308">
        <v>121</v>
      </c>
      <c r="BC5308">
        <v>42</v>
      </c>
      <c r="BD5308">
        <v>46</v>
      </c>
      <c r="BE5308">
        <v>0</v>
      </c>
      <c r="BF5308">
        <v>2178</v>
      </c>
      <c r="BG5308">
        <v>99120.66</v>
      </c>
      <c r="BH5308">
        <v>27</v>
      </c>
      <c r="BI5308">
        <v>611</v>
      </c>
      <c r="BJ5308" s="2">
        <v>45853</v>
      </c>
      <c r="BK5308">
        <v>14</v>
      </c>
      <c r="BL5308" s="3" t="str">
        <f>VLOOKUP(O5308,DropDownList!$H$1:$I$7,2,FALSE)</f>
        <v>2023/24</v>
      </c>
      <c r="BM5308" s="3" t="str">
        <f t="shared" si="83"/>
        <v>SC COURT</v>
      </c>
    </row>
    <row r="5309" spans="1:65" x14ac:dyDescent="0.2">
      <c r="A5309">
        <v>2025</v>
      </c>
      <c r="B5309">
        <v>7</v>
      </c>
      <c r="C5309" t="s">
        <v>139</v>
      </c>
      <c r="D5309" t="s">
        <v>157</v>
      </c>
      <c r="E5309" t="s">
        <v>8</v>
      </c>
      <c r="F5309">
        <v>9761</v>
      </c>
      <c r="G5309" t="s">
        <v>158</v>
      </c>
      <c r="H5309" t="s">
        <v>139</v>
      </c>
      <c r="I5309" t="s">
        <v>142</v>
      </c>
      <c r="J5309" s="1">
        <v>45839</v>
      </c>
      <c r="K5309" t="s">
        <v>143</v>
      </c>
      <c r="L5309">
        <v>2</v>
      </c>
      <c r="M5309" t="s">
        <v>144</v>
      </c>
      <c r="N5309" t="s">
        <v>145</v>
      </c>
      <c r="O5309" t="s">
        <v>147</v>
      </c>
      <c r="P5309" t="s">
        <v>150</v>
      </c>
      <c r="Q5309">
        <v>0</v>
      </c>
      <c r="R5309">
        <v>3</v>
      </c>
      <c r="S5309">
        <v>500</v>
      </c>
      <c r="T5309">
        <v>100</v>
      </c>
      <c r="U5309">
        <v>0</v>
      </c>
      <c r="V5309">
        <v>0</v>
      </c>
      <c r="W5309">
        <v>0</v>
      </c>
      <c r="X5309">
        <v>0</v>
      </c>
      <c r="Y5309">
        <v>2</v>
      </c>
      <c r="Z5309">
        <v>400</v>
      </c>
      <c r="AA5309">
        <v>400</v>
      </c>
      <c r="AB5309">
        <v>0</v>
      </c>
      <c r="AC5309">
        <v>400</v>
      </c>
      <c r="AD5309">
        <v>0</v>
      </c>
      <c r="AE5309">
        <v>0</v>
      </c>
      <c r="AF5309">
        <v>2</v>
      </c>
      <c r="AG5309">
        <v>0</v>
      </c>
      <c r="AH5309">
        <v>1</v>
      </c>
      <c r="AI5309">
        <v>0</v>
      </c>
      <c r="AJ5309">
        <v>2</v>
      </c>
      <c r="AK5309">
        <v>0</v>
      </c>
      <c r="AL5309">
        <v>0</v>
      </c>
      <c r="AM5309">
        <v>0</v>
      </c>
      <c r="AN5309">
        <v>0</v>
      </c>
      <c r="AO5309">
        <v>0</v>
      </c>
      <c r="AP5309">
        <v>0</v>
      </c>
      <c r="AQ5309">
        <v>0</v>
      </c>
      <c r="AR5309">
        <v>0</v>
      </c>
      <c r="AS5309">
        <v>0</v>
      </c>
      <c r="AT5309">
        <v>0</v>
      </c>
      <c r="AU5309">
        <v>0</v>
      </c>
      <c r="AV5309">
        <v>0</v>
      </c>
      <c r="AW5309">
        <v>0</v>
      </c>
      <c r="AX5309">
        <v>0</v>
      </c>
      <c r="AY5309">
        <v>0</v>
      </c>
      <c r="AZ5309">
        <v>0</v>
      </c>
      <c r="BA5309">
        <v>0</v>
      </c>
      <c r="BB5309">
        <v>0</v>
      </c>
      <c r="BC5309">
        <v>0</v>
      </c>
      <c r="BD5309">
        <v>0</v>
      </c>
      <c r="BE5309">
        <v>0</v>
      </c>
      <c r="BF5309">
        <v>0</v>
      </c>
      <c r="BG5309">
        <v>0</v>
      </c>
      <c r="BH5309">
        <v>0</v>
      </c>
      <c r="BI5309">
        <v>0</v>
      </c>
      <c r="BJ5309" s="2">
        <v>45853</v>
      </c>
      <c r="BK5309">
        <v>0</v>
      </c>
      <c r="BL5309" s="3" t="str">
        <f>VLOOKUP(O5309,DropDownList!$H$1:$I$7,2,FALSE)</f>
        <v>2024/25</v>
      </c>
      <c r="BM5309" s="3" t="str">
        <f t="shared" si="83"/>
        <v>FISCAL FINES</v>
      </c>
    </row>
    <row r="5310" spans="1:65" x14ac:dyDescent="0.2">
      <c r="A5310">
        <v>2025</v>
      </c>
      <c r="B5310">
        <v>7</v>
      </c>
      <c r="C5310" t="s">
        <v>139</v>
      </c>
      <c r="D5310" t="s">
        <v>157</v>
      </c>
      <c r="E5310" t="s">
        <v>8</v>
      </c>
      <c r="F5310">
        <v>9761</v>
      </c>
      <c r="G5310" t="s">
        <v>158</v>
      </c>
      <c r="H5310" t="s">
        <v>139</v>
      </c>
      <c r="I5310" t="s">
        <v>142</v>
      </c>
      <c r="J5310" s="1">
        <v>45839</v>
      </c>
      <c r="K5310" t="s">
        <v>143</v>
      </c>
      <c r="L5310">
        <v>2</v>
      </c>
      <c r="M5310" t="s">
        <v>144</v>
      </c>
      <c r="N5310" t="s">
        <v>145</v>
      </c>
      <c r="O5310" t="s">
        <v>149</v>
      </c>
      <c r="P5310" t="s">
        <v>161</v>
      </c>
      <c r="Q5310">
        <v>23628.01</v>
      </c>
      <c r="R5310">
        <v>2311</v>
      </c>
      <c r="S5310">
        <v>117869.98</v>
      </c>
      <c r="T5310">
        <v>1425</v>
      </c>
      <c r="U5310">
        <v>1310</v>
      </c>
      <c r="V5310">
        <v>376</v>
      </c>
      <c r="W5310">
        <v>19786.09</v>
      </c>
      <c r="X5310">
        <v>19839.09</v>
      </c>
      <c r="Y5310">
        <v>0</v>
      </c>
      <c r="Z5310">
        <v>0</v>
      </c>
      <c r="AA5310">
        <v>92816.97</v>
      </c>
      <c r="AB5310">
        <v>0</v>
      </c>
      <c r="AC5310">
        <v>0</v>
      </c>
      <c r="AD5310">
        <v>363</v>
      </c>
      <c r="AE5310">
        <v>13</v>
      </c>
      <c r="AF5310">
        <v>1658</v>
      </c>
      <c r="AG5310">
        <v>25</v>
      </c>
      <c r="AH5310">
        <v>64</v>
      </c>
      <c r="AI5310">
        <v>564</v>
      </c>
      <c r="AJ5310">
        <v>0</v>
      </c>
      <c r="AK5310">
        <v>0</v>
      </c>
      <c r="AL5310">
        <v>0</v>
      </c>
      <c r="AM5310">
        <v>0</v>
      </c>
      <c r="AN5310">
        <v>0</v>
      </c>
      <c r="AO5310">
        <v>1558</v>
      </c>
      <c r="AP5310">
        <v>4115</v>
      </c>
      <c r="AQ5310">
        <v>1600</v>
      </c>
      <c r="AR5310">
        <v>0</v>
      </c>
      <c r="AS5310">
        <v>341</v>
      </c>
      <c r="AT5310">
        <v>310</v>
      </c>
      <c r="AU5310">
        <v>29</v>
      </c>
      <c r="AV5310">
        <v>12</v>
      </c>
      <c r="AW5310">
        <v>50</v>
      </c>
      <c r="AX5310">
        <v>0</v>
      </c>
      <c r="AY5310">
        <v>469</v>
      </c>
      <c r="AZ5310">
        <v>859</v>
      </c>
      <c r="BA5310">
        <v>290</v>
      </c>
      <c r="BB5310">
        <v>41</v>
      </c>
      <c r="BC5310">
        <v>12</v>
      </c>
      <c r="BD5310">
        <v>14</v>
      </c>
      <c r="BE5310">
        <v>1</v>
      </c>
      <c r="BF5310">
        <v>2249</v>
      </c>
      <c r="BG5310">
        <v>23325</v>
      </c>
      <c r="BH5310">
        <v>0</v>
      </c>
      <c r="BI5310">
        <v>1297</v>
      </c>
      <c r="BJ5310" s="2">
        <v>45853</v>
      </c>
      <c r="BK5310">
        <v>0</v>
      </c>
      <c r="BL5310" s="3" t="str">
        <f>VLOOKUP(O5310,DropDownList!$H$1:$I$7,2,FALSE)</f>
        <v>2025/26</v>
      </c>
      <c r="BM5310" s="3" t="str">
        <f t="shared" si="83"/>
        <v>VSUR</v>
      </c>
    </row>
    <row r="5311" spans="1:65" x14ac:dyDescent="0.2">
      <c r="A5311">
        <v>2025</v>
      </c>
      <c r="B5311">
        <v>7</v>
      </c>
      <c r="C5311" t="s">
        <v>139</v>
      </c>
      <c r="D5311" t="s">
        <v>157</v>
      </c>
      <c r="E5311" t="s">
        <v>8</v>
      </c>
      <c r="F5311">
        <v>9761</v>
      </c>
      <c r="G5311" t="s">
        <v>158</v>
      </c>
      <c r="H5311" t="s">
        <v>139</v>
      </c>
      <c r="I5311" t="s">
        <v>142</v>
      </c>
      <c r="J5311" s="1">
        <v>45839</v>
      </c>
      <c r="K5311" t="s">
        <v>143</v>
      </c>
      <c r="L5311">
        <v>2</v>
      </c>
      <c r="M5311" t="s">
        <v>144</v>
      </c>
      <c r="N5311" t="s">
        <v>145</v>
      </c>
      <c r="O5311" t="s">
        <v>156</v>
      </c>
      <c r="P5311" t="s">
        <v>159</v>
      </c>
      <c r="Q5311">
        <v>159778.13</v>
      </c>
      <c r="R5311">
        <v>36</v>
      </c>
      <c r="S5311">
        <v>782913.64</v>
      </c>
      <c r="T5311">
        <v>7201.73</v>
      </c>
      <c r="U5311">
        <v>3</v>
      </c>
      <c r="V5311">
        <v>3</v>
      </c>
      <c r="W5311">
        <v>38954.300000000003</v>
      </c>
      <c r="X5311">
        <v>159778.13</v>
      </c>
      <c r="Y5311">
        <v>0</v>
      </c>
      <c r="Z5311">
        <v>0</v>
      </c>
      <c r="AA5311">
        <v>615933.78</v>
      </c>
      <c r="AB5311">
        <v>0</v>
      </c>
      <c r="AC5311">
        <v>0</v>
      </c>
      <c r="AD5311">
        <v>1</v>
      </c>
      <c r="AE5311">
        <v>2</v>
      </c>
      <c r="AF5311">
        <v>29</v>
      </c>
      <c r="AG5311">
        <v>2</v>
      </c>
      <c r="AH5311">
        <v>0</v>
      </c>
      <c r="AI5311">
        <v>1</v>
      </c>
      <c r="AJ5311">
        <v>0</v>
      </c>
      <c r="AK5311">
        <v>0</v>
      </c>
      <c r="AL5311">
        <v>0</v>
      </c>
      <c r="AM5311">
        <v>0</v>
      </c>
      <c r="AN5311">
        <v>0</v>
      </c>
      <c r="AO5311">
        <v>15</v>
      </c>
      <c r="AP5311">
        <v>23</v>
      </c>
      <c r="AQ5311">
        <v>10</v>
      </c>
      <c r="AR5311">
        <v>1</v>
      </c>
      <c r="AS5311">
        <v>0</v>
      </c>
      <c r="AT5311">
        <v>0</v>
      </c>
      <c r="AU5311">
        <v>1</v>
      </c>
      <c r="AV5311">
        <v>0</v>
      </c>
      <c r="AW5311">
        <v>0</v>
      </c>
      <c r="AX5311">
        <v>0</v>
      </c>
      <c r="AY5311">
        <v>0</v>
      </c>
      <c r="AZ5311">
        <v>0</v>
      </c>
      <c r="BA5311">
        <v>0</v>
      </c>
      <c r="BB5311">
        <v>0</v>
      </c>
      <c r="BC5311">
        <v>0</v>
      </c>
      <c r="BD5311">
        <v>0</v>
      </c>
      <c r="BE5311">
        <v>0</v>
      </c>
      <c r="BF5311">
        <v>0</v>
      </c>
      <c r="BG5311">
        <v>1</v>
      </c>
      <c r="BH5311">
        <v>4</v>
      </c>
      <c r="BI5311">
        <v>0</v>
      </c>
      <c r="BJ5311" s="2">
        <v>45853</v>
      </c>
      <c r="BK5311">
        <v>0</v>
      </c>
      <c r="BL5311" s="3" t="str">
        <f>VLOOKUP(O5311,DropDownList!$H$1:$I$7,2,FALSE)</f>
        <v>2023/24</v>
      </c>
      <c r="BM5311" s="3" t="str">
        <f t="shared" si="83"/>
        <v>CONF</v>
      </c>
    </row>
    <row r="5312" spans="1:65" x14ac:dyDescent="0.2">
      <c r="A5312">
        <v>2025</v>
      </c>
      <c r="B5312">
        <v>7</v>
      </c>
      <c r="C5312" t="s">
        <v>139</v>
      </c>
      <c r="D5312" t="s">
        <v>157</v>
      </c>
      <c r="E5312" t="s">
        <v>8</v>
      </c>
      <c r="F5312">
        <v>9761</v>
      </c>
      <c r="G5312" t="s">
        <v>158</v>
      </c>
      <c r="H5312" t="s">
        <v>139</v>
      </c>
      <c r="I5312" t="s">
        <v>142</v>
      </c>
      <c r="J5312" s="1">
        <v>45839</v>
      </c>
      <c r="K5312" t="s">
        <v>143</v>
      </c>
      <c r="L5312">
        <v>2</v>
      </c>
      <c r="M5312" t="s">
        <v>144</v>
      </c>
      <c r="N5312" t="s">
        <v>145</v>
      </c>
      <c r="O5312" t="s">
        <v>147</v>
      </c>
      <c r="P5312" t="s">
        <v>160</v>
      </c>
      <c r="Q5312">
        <v>260023.1</v>
      </c>
      <c r="R5312">
        <v>2141</v>
      </c>
      <c r="S5312">
        <v>940724.37</v>
      </c>
      <c r="T5312">
        <v>45437.65</v>
      </c>
      <c r="U5312">
        <v>807</v>
      </c>
      <c r="V5312">
        <v>351</v>
      </c>
      <c r="W5312">
        <v>119949.11</v>
      </c>
      <c r="X5312">
        <v>141745.09</v>
      </c>
      <c r="Y5312">
        <v>0</v>
      </c>
      <c r="Z5312">
        <v>0</v>
      </c>
      <c r="AA5312">
        <v>635263.62</v>
      </c>
      <c r="AB5312">
        <v>74956.88</v>
      </c>
      <c r="AC5312">
        <v>522159.65</v>
      </c>
      <c r="AD5312">
        <v>152</v>
      </c>
      <c r="AE5312">
        <v>199</v>
      </c>
      <c r="AF5312">
        <v>1223</v>
      </c>
      <c r="AG5312">
        <v>513</v>
      </c>
      <c r="AH5312">
        <v>93</v>
      </c>
      <c r="AI5312">
        <v>294</v>
      </c>
      <c r="AJ5312">
        <v>0</v>
      </c>
      <c r="AK5312">
        <v>0</v>
      </c>
      <c r="AL5312">
        <v>0</v>
      </c>
      <c r="AM5312">
        <v>0</v>
      </c>
      <c r="AN5312">
        <v>0</v>
      </c>
      <c r="AO5312">
        <v>1472</v>
      </c>
      <c r="AP5312">
        <v>5611</v>
      </c>
      <c r="AQ5312">
        <v>1555</v>
      </c>
      <c r="AR5312">
        <v>8</v>
      </c>
      <c r="AS5312">
        <v>568</v>
      </c>
      <c r="AT5312">
        <v>547</v>
      </c>
      <c r="AU5312">
        <v>126</v>
      </c>
      <c r="AV5312">
        <v>53</v>
      </c>
      <c r="AW5312">
        <v>79</v>
      </c>
      <c r="AX5312">
        <v>0</v>
      </c>
      <c r="AY5312">
        <v>667</v>
      </c>
      <c r="AZ5312">
        <v>1169</v>
      </c>
      <c r="BA5312">
        <v>568</v>
      </c>
      <c r="BB5312">
        <v>75</v>
      </c>
      <c r="BC5312">
        <v>35</v>
      </c>
      <c r="BD5312">
        <v>21</v>
      </c>
      <c r="BE5312">
        <v>1</v>
      </c>
      <c r="BF5312">
        <v>2047</v>
      </c>
      <c r="BG5312">
        <v>107026</v>
      </c>
      <c r="BH5312">
        <v>18</v>
      </c>
      <c r="BI5312">
        <v>800</v>
      </c>
      <c r="BJ5312" s="2">
        <v>45853</v>
      </c>
      <c r="BK5312">
        <v>4</v>
      </c>
      <c r="BL5312" s="3" t="str">
        <f>VLOOKUP(O5312,DropDownList!$H$1:$I$7,2,FALSE)</f>
        <v>2024/25</v>
      </c>
      <c r="BM5312" s="3" t="str">
        <f t="shared" si="83"/>
        <v>SC COURT</v>
      </c>
    </row>
    <row r="5313" spans="1:65" x14ac:dyDescent="0.2">
      <c r="A5313">
        <v>2025</v>
      </c>
      <c r="B5313">
        <v>7</v>
      </c>
      <c r="C5313" t="s">
        <v>139</v>
      </c>
      <c r="D5313" t="s">
        <v>157</v>
      </c>
      <c r="E5313" t="s">
        <v>8</v>
      </c>
      <c r="F5313">
        <v>9761</v>
      </c>
      <c r="G5313" t="s">
        <v>158</v>
      </c>
      <c r="H5313" t="s">
        <v>139</v>
      </c>
      <c r="I5313" t="s">
        <v>142</v>
      </c>
      <c r="J5313" s="1">
        <v>45839</v>
      </c>
      <c r="K5313" t="s">
        <v>143</v>
      </c>
      <c r="L5313">
        <v>2</v>
      </c>
      <c r="M5313" t="s">
        <v>144</v>
      </c>
      <c r="N5313" t="s">
        <v>145</v>
      </c>
      <c r="O5313" t="s">
        <v>147</v>
      </c>
      <c r="P5313" t="s">
        <v>159</v>
      </c>
      <c r="Q5313">
        <v>0</v>
      </c>
      <c r="R5313">
        <v>52</v>
      </c>
      <c r="S5313">
        <v>1054132.3999999999</v>
      </c>
      <c r="T5313">
        <v>365226.9</v>
      </c>
      <c r="U5313">
        <v>0</v>
      </c>
      <c r="V5313">
        <v>0</v>
      </c>
      <c r="W5313">
        <v>0</v>
      </c>
      <c r="X5313">
        <v>0</v>
      </c>
      <c r="Y5313">
        <v>0</v>
      </c>
      <c r="Z5313">
        <v>0</v>
      </c>
      <c r="AA5313">
        <v>688905.5</v>
      </c>
      <c r="AB5313">
        <v>0</v>
      </c>
      <c r="AC5313">
        <v>0</v>
      </c>
      <c r="AD5313">
        <v>0</v>
      </c>
      <c r="AE5313">
        <v>0</v>
      </c>
      <c r="AF5313">
        <v>39</v>
      </c>
      <c r="AG5313">
        <v>0</v>
      </c>
      <c r="AH5313">
        <v>0</v>
      </c>
      <c r="AI5313">
        <v>0</v>
      </c>
      <c r="AJ5313">
        <v>0</v>
      </c>
      <c r="AK5313">
        <v>0</v>
      </c>
      <c r="AL5313">
        <v>0</v>
      </c>
      <c r="AM5313">
        <v>0</v>
      </c>
      <c r="AN5313">
        <v>0</v>
      </c>
      <c r="AO5313">
        <v>21</v>
      </c>
      <c r="AP5313">
        <v>33</v>
      </c>
      <c r="AQ5313">
        <v>13</v>
      </c>
      <c r="AR5313">
        <v>2</v>
      </c>
      <c r="AS5313">
        <v>0</v>
      </c>
      <c r="AT5313">
        <v>0</v>
      </c>
      <c r="AU5313">
        <v>1</v>
      </c>
      <c r="AV5313">
        <v>0</v>
      </c>
      <c r="AW5313">
        <v>0</v>
      </c>
      <c r="AX5313">
        <v>0</v>
      </c>
      <c r="AY5313">
        <v>0</v>
      </c>
      <c r="AZ5313">
        <v>0</v>
      </c>
      <c r="BA5313">
        <v>0</v>
      </c>
      <c r="BB5313">
        <v>0</v>
      </c>
      <c r="BC5313">
        <v>0</v>
      </c>
      <c r="BD5313">
        <v>0</v>
      </c>
      <c r="BE5313">
        <v>0</v>
      </c>
      <c r="BF5313">
        <v>0</v>
      </c>
      <c r="BG5313">
        <v>0</v>
      </c>
      <c r="BH5313">
        <v>13</v>
      </c>
      <c r="BI5313">
        <v>0</v>
      </c>
      <c r="BJ5313" s="2">
        <v>45853</v>
      </c>
      <c r="BK5313">
        <v>0</v>
      </c>
      <c r="BL5313" s="3" t="str">
        <f>VLOOKUP(O5313,DropDownList!$H$1:$I$7,2,FALSE)</f>
        <v>2024/25</v>
      </c>
      <c r="BM5313" s="3" t="str">
        <f t="shared" si="83"/>
        <v>CONF</v>
      </c>
    </row>
    <row r="5314" spans="1:65" x14ac:dyDescent="0.2">
      <c r="A5314">
        <v>2025</v>
      </c>
      <c r="B5314">
        <v>7</v>
      </c>
      <c r="C5314" t="s">
        <v>139</v>
      </c>
      <c r="D5314" t="s">
        <v>157</v>
      </c>
      <c r="E5314" t="s">
        <v>8</v>
      </c>
      <c r="F5314">
        <v>9761</v>
      </c>
      <c r="G5314" t="s">
        <v>158</v>
      </c>
      <c r="H5314" t="s">
        <v>139</v>
      </c>
      <c r="I5314" t="s">
        <v>142</v>
      </c>
      <c r="J5314" s="1">
        <v>45839</v>
      </c>
      <c r="K5314" t="s">
        <v>143</v>
      </c>
      <c r="L5314">
        <v>2</v>
      </c>
      <c r="M5314" t="s">
        <v>144</v>
      </c>
      <c r="N5314" t="s">
        <v>145</v>
      </c>
      <c r="O5314" t="s">
        <v>149</v>
      </c>
      <c r="P5314" t="s">
        <v>159</v>
      </c>
      <c r="Q5314">
        <v>320398.03999999998</v>
      </c>
      <c r="R5314">
        <v>42</v>
      </c>
      <c r="S5314">
        <v>1962216.7</v>
      </c>
      <c r="T5314">
        <v>3770</v>
      </c>
      <c r="U5314">
        <v>8</v>
      </c>
      <c r="V5314">
        <v>1</v>
      </c>
      <c r="W5314">
        <v>56605.15</v>
      </c>
      <c r="X5314">
        <v>56605.15</v>
      </c>
      <c r="Y5314">
        <v>0</v>
      </c>
      <c r="Z5314">
        <v>0</v>
      </c>
      <c r="AA5314">
        <v>1638048.66</v>
      </c>
      <c r="AB5314">
        <v>0</v>
      </c>
      <c r="AC5314">
        <v>0</v>
      </c>
      <c r="AD5314">
        <v>1</v>
      </c>
      <c r="AE5314">
        <v>0</v>
      </c>
      <c r="AF5314">
        <v>32</v>
      </c>
      <c r="AG5314">
        <v>5</v>
      </c>
      <c r="AH5314">
        <v>0</v>
      </c>
      <c r="AI5314">
        <v>3</v>
      </c>
      <c r="AJ5314">
        <v>0</v>
      </c>
      <c r="AK5314">
        <v>0</v>
      </c>
      <c r="AL5314">
        <v>0</v>
      </c>
      <c r="AM5314">
        <v>0</v>
      </c>
      <c r="AN5314">
        <v>0</v>
      </c>
      <c r="AO5314">
        <v>14</v>
      </c>
      <c r="AP5314">
        <v>18</v>
      </c>
      <c r="AQ5314">
        <v>4</v>
      </c>
      <c r="AR5314">
        <v>0</v>
      </c>
      <c r="AS5314">
        <v>0</v>
      </c>
      <c r="AT5314">
        <v>0</v>
      </c>
      <c r="AU5314">
        <v>1</v>
      </c>
      <c r="AV5314">
        <v>0</v>
      </c>
      <c r="AW5314">
        <v>0</v>
      </c>
      <c r="AX5314">
        <v>0</v>
      </c>
      <c r="AY5314">
        <v>0</v>
      </c>
      <c r="AZ5314">
        <v>0</v>
      </c>
      <c r="BA5314">
        <v>0</v>
      </c>
      <c r="BB5314">
        <v>0</v>
      </c>
      <c r="BC5314">
        <v>0</v>
      </c>
      <c r="BD5314">
        <v>0</v>
      </c>
      <c r="BE5314">
        <v>0</v>
      </c>
      <c r="BF5314">
        <v>0</v>
      </c>
      <c r="BG5314">
        <v>236206.61</v>
      </c>
      <c r="BH5314">
        <v>2</v>
      </c>
      <c r="BI5314">
        <v>0</v>
      </c>
      <c r="BJ5314" s="2">
        <v>45853</v>
      </c>
      <c r="BK5314">
        <v>0</v>
      </c>
      <c r="BL5314" s="3" t="str">
        <f>VLOOKUP(O5314,DropDownList!$H$1:$I$7,2,FALSE)</f>
        <v>2025/26</v>
      </c>
      <c r="BM5314" s="3" t="str">
        <f t="shared" si="83"/>
        <v>CONF</v>
      </c>
    </row>
    <row r="5315" spans="1:65" x14ac:dyDescent="0.2">
      <c r="A5315">
        <v>2025</v>
      </c>
      <c r="B5315">
        <v>7</v>
      </c>
      <c r="C5315" t="s">
        <v>139</v>
      </c>
      <c r="D5315" t="s">
        <v>157</v>
      </c>
      <c r="E5315" t="s">
        <v>8</v>
      </c>
      <c r="F5315">
        <v>9761</v>
      </c>
      <c r="G5315" t="s">
        <v>158</v>
      </c>
      <c r="H5315" t="s">
        <v>139</v>
      </c>
      <c r="I5315" t="s">
        <v>142</v>
      </c>
      <c r="J5315" s="1">
        <v>45839</v>
      </c>
      <c r="K5315" t="s">
        <v>143</v>
      </c>
      <c r="L5315">
        <v>2</v>
      </c>
      <c r="M5315" t="s">
        <v>144</v>
      </c>
      <c r="N5315" t="s">
        <v>145</v>
      </c>
      <c r="O5315" t="s">
        <v>156</v>
      </c>
      <c r="P5315" t="s">
        <v>161</v>
      </c>
      <c r="Q5315">
        <v>5291.54</v>
      </c>
      <c r="R5315">
        <v>2041</v>
      </c>
      <c r="S5315">
        <v>43175</v>
      </c>
      <c r="T5315">
        <v>1518.25</v>
      </c>
      <c r="U5315">
        <v>578</v>
      </c>
      <c r="V5315">
        <v>133</v>
      </c>
      <c r="W5315">
        <v>2970.81</v>
      </c>
      <c r="X5315">
        <v>2970.81</v>
      </c>
      <c r="Y5315">
        <v>0</v>
      </c>
      <c r="Z5315">
        <v>0</v>
      </c>
      <c r="AA5315">
        <v>36365.21</v>
      </c>
      <c r="AB5315">
        <v>0</v>
      </c>
      <c r="AC5315">
        <v>0</v>
      </c>
      <c r="AD5315">
        <v>125</v>
      </c>
      <c r="AE5315">
        <v>8</v>
      </c>
      <c r="AF5315">
        <v>1696</v>
      </c>
      <c r="AG5315">
        <v>19</v>
      </c>
      <c r="AH5315">
        <v>77</v>
      </c>
      <c r="AI5315">
        <v>247</v>
      </c>
      <c r="AJ5315">
        <v>0</v>
      </c>
      <c r="AK5315">
        <v>0</v>
      </c>
      <c r="AL5315">
        <v>0</v>
      </c>
      <c r="AM5315">
        <v>0</v>
      </c>
      <c r="AN5315">
        <v>0</v>
      </c>
      <c r="AO5315">
        <v>1470</v>
      </c>
      <c r="AP5315">
        <v>7206</v>
      </c>
      <c r="AQ5315">
        <v>1684</v>
      </c>
      <c r="AR5315">
        <v>3</v>
      </c>
      <c r="AS5315">
        <v>754</v>
      </c>
      <c r="AT5315">
        <v>920</v>
      </c>
      <c r="AU5315">
        <v>170</v>
      </c>
      <c r="AV5315">
        <v>68</v>
      </c>
      <c r="AW5315">
        <v>46</v>
      </c>
      <c r="AX5315">
        <v>0</v>
      </c>
      <c r="AY5315">
        <v>794</v>
      </c>
      <c r="AZ5315">
        <v>1472</v>
      </c>
      <c r="BA5315">
        <v>851</v>
      </c>
      <c r="BB5315">
        <v>114</v>
      </c>
      <c r="BC5315">
        <v>38</v>
      </c>
      <c r="BD5315">
        <v>41</v>
      </c>
      <c r="BE5315">
        <v>0</v>
      </c>
      <c r="BF5315">
        <v>1975</v>
      </c>
      <c r="BG5315">
        <v>5040</v>
      </c>
      <c r="BH5315">
        <v>2</v>
      </c>
      <c r="BI5315">
        <v>554</v>
      </c>
      <c r="BJ5315" s="2">
        <v>45853</v>
      </c>
      <c r="BK5315">
        <v>13</v>
      </c>
      <c r="BL5315" s="3" t="str">
        <f>VLOOKUP(O5315,DropDownList!$H$1:$I$7,2,FALSE)</f>
        <v>2023/24</v>
      </c>
      <c r="BM5315" s="3" t="str">
        <f t="shared" si="83"/>
        <v>VSUR</v>
      </c>
    </row>
    <row r="5316" spans="1:65" x14ac:dyDescent="0.2">
      <c r="A5316">
        <v>2025</v>
      </c>
      <c r="B5316">
        <v>7</v>
      </c>
      <c r="C5316" t="s">
        <v>162</v>
      </c>
      <c r="D5316" t="s">
        <v>163</v>
      </c>
      <c r="E5316" t="s">
        <v>10</v>
      </c>
      <c r="F5316">
        <v>9251</v>
      </c>
      <c r="G5316" t="s">
        <v>141</v>
      </c>
      <c r="H5316" t="s">
        <v>164</v>
      </c>
      <c r="I5316" t="s">
        <v>164</v>
      </c>
      <c r="J5316" s="1">
        <v>45839</v>
      </c>
      <c r="K5316" t="s">
        <v>143</v>
      </c>
      <c r="L5316">
        <v>2</v>
      </c>
      <c r="M5316" t="s">
        <v>144</v>
      </c>
      <c r="N5316" t="s">
        <v>145</v>
      </c>
      <c r="O5316" t="s">
        <v>149</v>
      </c>
      <c r="P5316" t="s">
        <v>146</v>
      </c>
      <c r="Q5316">
        <v>2571.63</v>
      </c>
      <c r="R5316">
        <v>1064</v>
      </c>
      <c r="S5316">
        <v>15280</v>
      </c>
      <c r="T5316">
        <v>120</v>
      </c>
      <c r="U5316">
        <v>361</v>
      </c>
      <c r="V5316">
        <v>121</v>
      </c>
      <c r="W5316">
        <v>1868.34</v>
      </c>
      <c r="X5316">
        <v>1868.34</v>
      </c>
      <c r="Y5316">
        <v>0</v>
      </c>
      <c r="Z5316">
        <v>0</v>
      </c>
      <c r="AA5316">
        <v>12588.37</v>
      </c>
      <c r="AB5316">
        <v>0</v>
      </c>
      <c r="AC5316">
        <v>0</v>
      </c>
      <c r="AD5316">
        <v>120</v>
      </c>
      <c r="AE5316">
        <v>1</v>
      </c>
      <c r="AF5316">
        <v>881</v>
      </c>
      <c r="AG5316">
        <v>2</v>
      </c>
      <c r="AH5316">
        <v>7</v>
      </c>
      <c r="AI5316">
        <v>174</v>
      </c>
      <c r="AJ5316">
        <v>0</v>
      </c>
      <c r="AK5316">
        <v>0</v>
      </c>
      <c r="AL5316">
        <v>0</v>
      </c>
      <c r="AM5316">
        <v>0</v>
      </c>
      <c r="AN5316">
        <v>0</v>
      </c>
      <c r="AO5316">
        <v>565</v>
      </c>
      <c r="AP5316">
        <v>1509</v>
      </c>
      <c r="AQ5316">
        <v>565</v>
      </c>
      <c r="AR5316">
        <v>0</v>
      </c>
      <c r="AS5316">
        <v>221</v>
      </c>
      <c r="AT5316">
        <v>186</v>
      </c>
      <c r="AU5316">
        <v>17</v>
      </c>
      <c r="AV5316">
        <v>8</v>
      </c>
      <c r="AW5316">
        <v>7</v>
      </c>
      <c r="AX5316">
        <v>0</v>
      </c>
      <c r="AY5316">
        <v>109</v>
      </c>
      <c r="AZ5316">
        <v>198</v>
      </c>
      <c r="BA5316">
        <v>69</v>
      </c>
      <c r="BB5316">
        <v>61</v>
      </c>
      <c r="BC5316">
        <v>15</v>
      </c>
      <c r="BD5316">
        <v>2</v>
      </c>
      <c r="BE5316">
        <v>0</v>
      </c>
      <c r="BF5316">
        <v>1055</v>
      </c>
      <c r="BG5316">
        <v>2560</v>
      </c>
      <c r="BH5316">
        <v>0</v>
      </c>
      <c r="BI5316">
        <v>360</v>
      </c>
      <c r="BJ5316" s="2">
        <v>45853</v>
      </c>
      <c r="BK5316">
        <v>0</v>
      </c>
      <c r="BL5316" s="3" t="str">
        <f>VLOOKUP(O5316,DropDownList!$H$1:$I$7,2,FALSE)</f>
        <v>2025/26</v>
      </c>
      <c r="BM5316" s="3" t="str">
        <f t="shared" si="83"/>
        <v>VSUR</v>
      </c>
    </row>
    <row r="5317" spans="1:65" x14ac:dyDescent="0.2">
      <c r="A5317">
        <v>2025</v>
      </c>
      <c r="B5317">
        <v>7</v>
      </c>
      <c r="C5317" t="s">
        <v>162</v>
      </c>
      <c r="D5317" t="s">
        <v>163</v>
      </c>
      <c r="E5317" t="s">
        <v>10</v>
      </c>
      <c r="F5317">
        <v>9251</v>
      </c>
      <c r="G5317" t="s">
        <v>141</v>
      </c>
      <c r="H5317" t="s">
        <v>164</v>
      </c>
      <c r="I5317" t="s">
        <v>164</v>
      </c>
      <c r="J5317" s="1">
        <v>45839</v>
      </c>
      <c r="K5317" t="s">
        <v>143</v>
      </c>
      <c r="L5317">
        <v>2</v>
      </c>
      <c r="M5317" t="s">
        <v>144</v>
      </c>
      <c r="N5317" t="s">
        <v>145</v>
      </c>
      <c r="O5317" t="s">
        <v>156</v>
      </c>
      <c r="P5317" t="s">
        <v>152</v>
      </c>
      <c r="Q5317">
        <v>0</v>
      </c>
      <c r="R5317">
        <v>426</v>
      </c>
      <c r="S5317">
        <v>17040</v>
      </c>
      <c r="T5317">
        <v>7520</v>
      </c>
      <c r="U5317">
        <v>0</v>
      </c>
      <c r="V5317">
        <v>0</v>
      </c>
      <c r="W5317">
        <v>0</v>
      </c>
      <c r="X5317">
        <v>0</v>
      </c>
      <c r="Y5317">
        <v>0</v>
      </c>
      <c r="Z5317">
        <v>0</v>
      </c>
      <c r="AA5317">
        <v>9520</v>
      </c>
      <c r="AB5317">
        <v>0</v>
      </c>
      <c r="AC5317">
        <v>9520</v>
      </c>
      <c r="AD5317">
        <v>0</v>
      </c>
      <c r="AE5317">
        <v>0</v>
      </c>
      <c r="AF5317">
        <v>238</v>
      </c>
      <c r="AG5317">
        <v>0</v>
      </c>
      <c r="AH5317">
        <v>188</v>
      </c>
      <c r="AI5317">
        <v>0</v>
      </c>
      <c r="AJ5317">
        <v>0</v>
      </c>
      <c r="AK5317">
        <v>0</v>
      </c>
      <c r="AL5317">
        <v>0</v>
      </c>
      <c r="AM5317">
        <v>2</v>
      </c>
      <c r="AN5317">
        <v>0</v>
      </c>
      <c r="AO5317">
        <v>0</v>
      </c>
      <c r="AP5317">
        <v>0</v>
      </c>
      <c r="AQ5317">
        <v>0</v>
      </c>
      <c r="AR5317">
        <v>0</v>
      </c>
      <c r="AS5317">
        <v>0</v>
      </c>
      <c r="AT5317">
        <v>0</v>
      </c>
      <c r="AU5317">
        <v>0</v>
      </c>
      <c r="AV5317">
        <v>0</v>
      </c>
      <c r="AW5317">
        <v>0</v>
      </c>
      <c r="AX5317">
        <v>0</v>
      </c>
      <c r="AY5317">
        <v>0</v>
      </c>
      <c r="AZ5317">
        <v>0</v>
      </c>
      <c r="BA5317">
        <v>0</v>
      </c>
      <c r="BB5317">
        <v>0</v>
      </c>
      <c r="BC5317">
        <v>0</v>
      </c>
      <c r="BD5317">
        <v>0</v>
      </c>
      <c r="BE5317">
        <v>0</v>
      </c>
      <c r="BF5317">
        <v>0</v>
      </c>
      <c r="BG5317">
        <v>0</v>
      </c>
      <c r="BH5317">
        <v>0</v>
      </c>
      <c r="BI5317">
        <v>0</v>
      </c>
      <c r="BJ5317" s="2">
        <v>45853</v>
      </c>
      <c r="BK5317">
        <v>0</v>
      </c>
      <c r="BL5317" s="3" t="str">
        <f>VLOOKUP(O5317,DropDownList!$H$1:$I$7,2,FALSE)</f>
        <v>2023/24</v>
      </c>
      <c r="BM5317" s="3" t="str">
        <f t="shared" si="83"/>
        <v>PCOA</v>
      </c>
    </row>
    <row r="5318" spans="1:65" x14ac:dyDescent="0.2">
      <c r="A5318">
        <v>2025</v>
      </c>
      <c r="B5318">
        <v>7</v>
      </c>
      <c r="C5318" t="s">
        <v>162</v>
      </c>
      <c r="D5318" t="s">
        <v>163</v>
      </c>
      <c r="E5318" t="s">
        <v>10</v>
      </c>
      <c r="F5318">
        <v>9251</v>
      </c>
      <c r="G5318" t="s">
        <v>141</v>
      </c>
      <c r="H5318" t="s">
        <v>164</v>
      </c>
      <c r="I5318" t="s">
        <v>164</v>
      </c>
      <c r="J5318" s="1">
        <v>45839</v>
      </c>
      <c r="K5318" t="s">
        <v>143</v>
      </c>
      <c r="L5318">
        <v>2</v>
      </c>
      <c r="M5318" t="s">
        <v>144</v>
      </c>
      <c r="N5318" t="s">
        <v>145</v>
      </c>
      <c r="O5318" t="s">
        <v>149</v>
      </c>
      <c r="P5318" t="s">
        <v>150</v>
      </c>
      <c r="Q5318">
        <v>61504.67</v>
      </c>
      <c r="R5318">
        <v>589</v>
      </c>
      <c r="S5318">
        <v>109907.47</v>
      </c>
      <c r="T5318">
        <v>8384.4699999999993</v>
      </c>
      <c r="U5318">
        <v>338</v>
      </c>
      <c r="V5318">
        <v>211</v>
      </c>
      <c r="W5318">
        <v>33673.879999999997</v>
      </c>
      <c r="X5318">
        <v>38383.33</v>
      </c>
      <c r="Y5318">
        <v>540</v>
      </c>
      <c r="Z5318">
        <v>101523</v>
      </c>
      <c r="AA5318">
        <v>40018.33</v>
      </c>
      <c r="AB5318">
        <v>18247.27</v>
      </c>
      <c r="AC5318">
        <v>21771.06</v>
      </c>
      <c r="AD5318">
        <v>176</v>
      </c>
      <c r="AE5318">
        <v>35</v>
      </c>
      <c r="AF5318">
        <v>200</v>
      </c>
      <c r="AG5318">
        <v>105</v>
      </c>
      <c r="AH5318">
        <v>49</v>
      </c>
      <c r="AI5318">
        <v>233</v>
      </c>
      <c r="AJ5318">
        <v>89</v>
      </c>
      <c r="AK5318">
        <v>25</v>
      </c>
      <c r="AL5318">
        <v>8</v>
      </c>
      <c r="AM5318">
        <v>20</v>
      </c>
      <c r="AN5318">
        <v>5</v>
      </c>
      <c r="AO5318">
        <v>420</v>
      </c>
      <c r="AP5318">
        <v>1387</v>
      </c>
      <c r="AQ5318">
        <v>462</v>
      </c>
      <c r="AR5318">
        <v>39</v>
      </c>
      <c r="AS5318">
        <v>108</v>
      </c>
      <c r="AT5318">
        <v>140</v>
      </c>
      <c r="AU5318">
        <v>9</v>
      </c>
      <c r="AV5318">
        <v>5</v>
      </c>
      <c r="AW5318">
        <v>0</v>
      </c>
      <c r="AX5318">
        <v>0</v>
      </c>
      <c r="AY5318">
        <v>128</v>
      </c>
      <c r="AZ5318">
        <v>271</v>
      </c>
      <c r="BA5318">
        <v>128</v>
      </c>
      <c r="BB5318">
        <v>32</v>
      </c>
      <c r="BC5318">
        <v>15</v>
      </c>
      <c r="BD5318">
        <v>2</v>
      </c>
      <c r="BE5318">
        <v>0</v>
      </c>
      <c r="BF5318">
        <v>412</v>
      </c>
      <c r="BG5318">
        <v>43983.24</v>
      </c>
      <c r="BH5318">
        <v>2</v>
      </c>
      <c r="BI5318">
        <v>334</v>
      </c>
      <c r="BJ5318" s="2">
        <v>45853</v>
      </c>
      <c r="BK5318">
        <v>0</v>
      </c>
      <c r="BL5318" s="3" t="str">
        <f>VLOOKUP(O5318,DropDownList!$H$1:$I$7,2,FALSE)</f>
        <v>2025/26</v>
      </c>
      <c r="BM5318" s="3" t="str">
        <f t="shared" si="83"/>
        <v>FISCAL FINES</v>
      </c>
    </row>
    <row r="5319" spans="1:65" x14ac:dyDescent="0.2">
      <c r="A5319">
        <v>2025</v>
      </c>
      <c r="B5319">
        <v>7</v>
      </c>
      <c r="C5319" t="s">
        <v>162</v>
      </c>
      <c r="D5319" t="s">
        <v>163</v>
      </c>
      <c r="E5319" t="s">
        <v>10</v>
      </c>
      <c r="F5319">
        <v>9251</v>
      </c>
      <c r="G5319" t="s">
        <v>141</v>
      </c>
      <c r="H5319" t="s">
        <v>164</v>
      </c>
      <c r="I5319" t="s">
        <v>164</v>
      </c>
      <c r="J5319" s="1">
        <v>45839</v>
      </c>
      <c r="K5319" t="s">
        <v>143</v>
      </c>
      <c r="L5319">
        <v>2</v>
      </c>
      <c r="M5319" t="s">
        <v>144</v>
      </c>
      <c r="N5319" t="s">
        <v>145</v>
      </c>
      <c r="O5319" t="s">
        <v>149</v>
      </c>
      <c r="P5319" t="s">
        <v>153</v>
      </c>
      <c r="Q5319">
        <v>315</v>
      </c>
      <c r="R5319">
        <v>17</v>
      </c>
      <c r="S5319">
        <v>1095</v>
      </c>
      <c r="T5319">
        <v>525</v>
      </c>
      <c r="U5319">
        <v>7</v>
      </c>
      <c r="V5319">
        <v>7</v>
      </c>
      <c r="W5319">
        <v>315</v>
      </c>
      <c r="X5319">
        <v>315</v>
      </c>
      <c r="Y5319">
        <v>0</v>
      </c>
      <c r="Z5319">
        <v>0</v>
      </c>
      <c r="AA5319">
        <v>255</v>
      </c>
      <c r="AB5319">
        <v>0</v>
      </c>
      <c r="AC5319">
        <v>255</v>
      </c>
      <c r="AD5319">
        <v>7</v>
      </c>
      <c r="AE5319">
        <v>0</v>
      </c>
      <c r="AF5319">
        <v>5</v>
      </c>
      <c r="AG5319">
        <v>0</v>
      </c>
      <c r="AH5319">
        <v>5</v>
      </c>
      <c r="AI5319">
        <v>7</v>
      </c>
      <c r="AJ5319">
        <v>0</v>
      </c>
      <c r="AK5319">
        <v>0</v>
      </c>
      <c r="AL5319">
        <v>0</v>
      </c>
      <c r="AM5319">
        <v>0</v>
      </c>
      <c r="AN5319">
        <v>0</v>
      </c>
      <c r="AO5319">
        <v>11</v>
      </c>
      <c r="AP5319">
        <v>15</v>
      </c>
      <c r="AQ5319">
        <v>11</v>
      </c>
      <c r="AR5319">
        <v>2</v>
      </c>
      <c r="AS5319">
        <v>2</v>
      </c>
      <c r="AT5319">
        <v>0</v>
      </c>
      <c r="AU5319">
        <v>0</v>
      </c>
      <c r="AV5319">
        <v>0</v>
      </c>
      <c r="AW5319">
        <v>0</v>
      </c>
      <c r="AX5319">
        <v>0</v>
      </c>
      <c r="AY5319">
        <v>0</v>
      </c>
      <c r="AZ5319">
        <v>0</v>
      </c>
      <c r="BA5319">
        <v>0</v>
      </c>
      <c r="BB5319">
        <v>0</v>
      </c>
      <c r="BC5319">
        <v>0</v>
      </c>
      <c r="BD5319">
        <v>0</v>
      </c>
      <c r="BE5319">
        <v>0</v>
      </c>
      <c r="BF5319">
        <v>11</v>
      </c>
      <c r="BG5319">
        <v>315</v>
      </c>
      <c r="BH5319">
        <v>0</v>
      </c>
      <c r="BI5319">
        <v>7</v>
      </c>
      <c r="BJ5319" s="2">
        <v>45853</v>
      </c>
      <c r="BK5319">
        <v>0</v>
      </c>
      <c r="BL5319" s="3" t="str">
        <f>VLOOKUP(O5319,DropDownList!$H$1:$I$7,2,FALSE)</f>
        <v>2025/26</v>
      </c>
      <c r="BM5319" s="3" t="str">
        <f t="shared" si="83"/>
        <v>PREG</v>
      </c>
    </row>
    <row r="5320" spans="1:65" x14ac:dyDescent="0.2">
      <c r="A5320">
        <v>2025</v>
      </c>
      <c r="B5320">
        <v>7</v>
      </c>
      <c r="C5320" t="s">
        <v>162</v>
      </c>
      <c r="D5320" t="s">
        <v>163</v>
      </c>
      <c r="E5320" t="s">
        <v>10</v>
      </c>
      <c r="F5320">
        <v>9251</v>
      </c>
      <c r="G5320" t="s">
        <v>141</v>
      </c>
      <c r="H5320" t="s">
        <v>164</v>
      </c>
      <c r="I5320" t="s">
        <v>164</v>
      </c>
      <c r="J5320" s="1">
        <v>45839</v>
      </c>
      <c r="K5320" t="s">
        <v>143</v>
      </c>
      <c r="L5320">
        <v>2</v>
      </c>
      <c r="M5320" t="s">
        <v>144</v>
      </c>
      <c r="N5320" t="s">
        <v>145</v>
      </c>
      <c r="O5320" t="s">
        <v>156</v>
      </c>
      <c r="P5320" t="s">
        <v>151</v>
      </c>
      <c r="Q5320">
        <v>0</v>
      </c>
      <c r="R5320">
        <v>180</v>
      </c>
      <c r="S5320">
        <v>5400</v>
      </c>
      <c r="T5320">
        <v>1110</v>
      </c>
      <c r="U5320">
        <v>0</v>
      </c>
      <c r="V5320">
        <v>0</v>
      </c>
      <c r="W5320">
        <v>0</v>
      </c>
      <c r="X5320">
        <v>0</v>
      </c>
      <c r="Y5320">
        <v>0</v>
      </c>
      <c r="Z5320">
        <v>0</v>
      </c>
      <c r="AA5320">
        <v>4290</v>
      </c>
      <c r="AB5320">
        <v>0</v>
      </c>
      <c r="AC5320">
        <v>4290</v>
      </c>
      <c r="AD5320">
        <v>0</v>
      </c>
      <c r="AE5320">
        <v>0</v>
      </c>
      <c r="AF5320">
        <v>143</v>
      </c>
      <c r="AG5320">
        <v>0</v>
      </c>
      <c r="AH5320">
        <v>37</v>
      </c>
      <c r="AI5320">
        <v>0</v>
      </c>
      <c r="AJ5320">
        <v>0</v>
      </c>
      <c r="AK5320">
        <v>0</v>
      </c>
      <c r="AL5320">
        <v>0</v>
      </c>
      <c r="AM5320">
        <v>3</v>
      </c>
      <c r="AN5320">
        <v>0</v>
      </c>
      <c r="AO5320">
        <v>0</v>
      </c>
      <c r="AP5320">
        <v>0</v>
      </c>
      <c r="AQ5320">
        <v>0</v>
      </c>
      <c r="AR5320">
        <v>0</v>
      </c>
      <c r="AS5320">
        <v>0</v>
      </c>
      <c r="AT5320">
        <v>0</v>
      </c>
      <c r="AU5320">
        <v>0</v>
      </c>
      <c r="AV5320">
        <v>0</v>
      </c>
      <c r="AW5320">
        <v>0</v>
      </c>
      <c r="AX5320">
        <v>0</v>
      </c>
      <c r="AY5320">
        <v>0</v>
      </c>
      <c r="AZ5320">
        <v>0</v>
      </c>
      <c r="BA5320">
        <v>0</v>
      </c>
      <c r="BB5320">
        <v>0</v>
      </c>
      <c r="BC5320">
        <v>0</v>
      </c>
      <c r="BD5320">
        <v>0</v>
      </c>
      <c r="BE5320">
        <v>0</v>
      </c>
      <c r="BF5320">
        <v>0</v>
      </c>
      <c r="BG5320">
        <v>0</v>
      </c>
      <c r="BH5320">
        <v>0</v>
      </c>
      <c r="BI5320">
        <v>0</v>
      </c>
      <c r="BJ5320" s="2">
        <v>45853</v>
      </c>
      <c r="BK5320">
        <v>0</v>
      </c>
      <c r="BL5320" s="3" t="str">
        <f>VLOOKUP(O5320,DropDownList!$H$1:$I$7,2,FALSE)</f>
        <v>2023/24</v>
      </c>
      <c r="BM5320" s="3" t="str">
        <f t="shared" si="83"/>
        <v>PCPF</v>
      </c>
    </row>
    <row r="5321" spans="1:65" x14ac:dyDescent="0.2">
      <c r="A5321">
        <v>2025</v>
      </c>
      <c r="B5321">
        <v>7</v>
      </c>
      <c r="C5321" t="s">
        <v>162</v>
      </c>
      <c r="D5321" t="s">
        <v>163</v>
      </c>
      <c r="E5321" t="s">
        <v>10</v>
      </c>
      <c r="F5321">
        <v>9251</v>
      </c>
      <c r="G5321" t="s">
        <v>141</v>
      </c>
      <c r="H5321" t="s">
        <v>164</v>
      </c>
      <c r="I5321" t="s">
        <v>164</v>
      </c>
      <c r="J5321" s="1">
        <v>45839</v>
      </c>
      <c r="K5321" t="s">
        <v>143</v>
      </c>
      <c r="L5321">
        <v>2</v>
      </c>
      <c r="M5321" t="s">
        <v>144</v>
      </c>
      <c r="N5321" t="s">
        <v>145</v>
      </c>
      <c r="O5321" t="s">
        <v>147</v>
      </c>
      <c r="P5321" t="s">
        <v>151</v>
      </c>
      <c r="Q5321">
        <v>0</v>
      </c>
      <c r="R5321">
        <v>58</v>
      </c>
      <c r="S5321">
        <v>1740</v>
      </c>
      <c r="T5321">
        <v>330</v>
      </c>
      <c r="U5321">
        <v>0</v>
      </c>
      <c r="V5321">
        <v>0</v>
      </c>
      <c r="W5321">
        <v>0</v>
      </c>
      <c r="X5321">
        <v>0</v>
      </c>
      <c r="Y5321">
        <v>0</v>
      </c>
      <c r="Z5321">
        <v>0</v>
      </c>
      <c r="AA5321">
        <v>1410</v>
      </c>
      <c r="AB5321">
        <v>0</v>
      </c>
      <c r="AC5321">
        <v>1410</v>
      </c>
      <c r="AD5321">
        <v>0</v>
      </c>
      <c r="AE5321">
        <v>0</v>
      </c>
      <c r="AF5321">
        <v>47</v>
      </c>
      <c r="AG5321">
        <v>0</v>
      </c>
      <c r="AH5321">
        <v>11</v>
      </c>
      <c r="AI5321">
        <v>0</v>
      </c>
      <c r="AJ5321">
        <v>0</v>
      </c>
      <c r="AK5321">
        <v>0</v>
      </c>
      <c r="AL5321">
        <v>0</v>
      </c>
      <c r="AM5321">
        <v>1</v>
      </c>
      <c r="AN5321">
        <v>0</v>
      </c>
      <c r="AO5321">
        <v>0</v>
      </c>
      <c r="AP5321">
        <v>0</v>
      </c>
      <c r="AQ5321">
        <v>0</v>
      </c>
      <c r="AR5321">
        <v>0</v>
      </c>
      <c r="AS5321">
        <v>0</v>
      </c>
      <c r="AT5321">
        <v>0</v>
      </c>
      <c r="AU5321">
        <v>0</v>
      </c>
      <c r="AV5321">
        <v>0</v>
      </c>
      <c r="AW5321">
        <v>0</v>
      </c>
      <c r="AX5321">
        <v>0</v>
      </c>
      <c r="AY5321">
        <v>0</v>
      </c>
      <c r="AZ5321">
        <v>0</v>
      </c>
      <c r="BA5321">
        <v>0</v>
      </c>
      <c r="BB5321">
        <v>0</v>
      </c>
      <c r="BC5321">
        <v>0</v>
      </c>
      <c r="BD5321">
        <v>0</v>
      </c>
      <c r="BE5321">
        <v>0</v>
      </c>
      <c r="BF5321">
        <v>0</v>
      </c>
      <c r="BG5321">
        <v>0</v>
      </c>
      <c r="BH5321">
        <v>0</v>
      </c>
      <c r="BI5321">
        <v>0</v>
      </c>
      <c r="BJ5321" s="2">
        <v>45853</v>
      </c>
      <c r="BK5321">
        <v>0</v>
      </c>
      <c r="BL5321" s="3" t="str">
        <f>VLOOKUP(O5321,DropDownList!$H$1:$I$7,2,FALSE)</f>
        <v>2024/25</v>
      </c>
      <c r="BM5321" s="3" t="str">
        <f t="shared" si="83"/>
        <v>PCPF</v>
      </c>
    </row>
    <row r="5322" spans="1:65" x14ac:dyDescent="0.2">
      <c r="A5322">
        <v>2025</v>
      </c>
      <c r="B5322">
        <v>7</v>
      </c>
      <c r="C5322" t="s">
        <v>162</v>
      </c>
      <c r="D5322" t="s">
        <v>163</v>
      </c>
      <c r="E5322" t="s">
        <v>10</v>
      </c>
      <c r="F5322">
        <v>9251</v>
      </c>
      <c r="G5322" t="s">
        <v>141</v>
      </c>
      <c r="H5322" t="s">
        <v>164</v>
      </c>
      <c r="I5322" t="s">
        <v>164</v>
      </c>
      <c r="J5322" s="1">
        <v>45839</v>
      </c>
      <c r="K5322" t="s">
        <v>143</v>
      </c>
      <c r="L5322">
        <v>2</v>
      </c>
      <c r="M5322" t="s">
        <v>144</v>
      </c>
      <c r="N5322" t="s">
        <v>145</v>
      </c>
      <c r="O5322" t="s">
        <v>147</v>
      </c>
      <c r="P5322" t="s">
        <v>146</v>
      </c>
      <c r="Q5322">
        <v>1174.8399999999999</v>
      </c>
      <c r="R5322">
        <v>704</v>
      </c>
      <c r="S5322">
        <v>11880</v>
      </c>
      <c r="T5322">
        <v>300</v>
      </c>
      <c r="U5322">
        <v>158</v>
      </c>
      <c r="V5322">
        <v>35</v>
      </c>
      <c r="W5322">
        <v>560.41999999999996</v>
      </c>
      <c r="X5322">
        <v>560.41999999999996</v>
      </c>
      <c r="Y5322">
        <v>0</v>
      </c>
      <c r="Z5322">
        <v>0</v>
      </c>
      <c r="AA5322">
        <v>10405.16</v>
      </c>
      <c r="AB5322">
        <v>0</v>
      </c>
      <c r="AC5322">
        <v>0</v>
      </c>
      <c r="AD5322">
        <v>33</v>
      </c>
      <c r="AE5322">
        <v>2</v>
      </c>
      <c r="AF5322">
        <v>616</v>
      </c>
      <c r="AG5322">
        <v>3</v>
      </c>
      <c r="AH5322">
        <v>18</v>
      </c>
      <c r="AI5322">
        <v>67</v>
      </c>
      <c r="AJ5322">
        <v>0</v>
      </c>
      <c r="AK5322">
        <v>0</v>
      </c>
      <c r="AL5322">
        <v>0</v>
      </c>
      <c r="AM5322">
        <v>0</v>
      </c>
      <c r="AN5322">
        <v>0</v>
      </c>
      <c r="AO5322">
        <v>394</v>
      </c>
      <c r="AP5322">
        <v>1479</v>
      </c>
      <c r="AQ5322">
        <v>415</v>
      </c>
      <c r="AR5322">
        <v>0</v>
      </c>
      <c r="AS5322">
        <v>213</v>
      </c>
      <c r="AT5322">
        <v>150</v>
      </c>
      <c r="AU5322">
        <v>24</v>
      </c>
      <c r="AV5322">
        <v>12</v>
      </c>
      <c r="AW5322">
        <v>5</v>
      </c>
      <c r="AX5322">
        <v>0</v>
      </c>
      <c r="AY5322">
        <v>157</v>
      </c>
      <c r="AZ5322">
        <v>232</v>
      </c>
      <c r="BA5322">
        <v>101</v>
      </c>
      <c r="BB5322">
        <v>73</v>
      </c>
      <c r="BC5322">
        <v>31</v>
      </c>
      <c r="BD5322">
        <v>11</v>
      </c>
      <c r="BE5322">
        <v>0</v>
      </c>
      <c r="BF5322">
        <v>698</v>
      </c>
      <c r="BG5322">
        <v>1150</v>
      </c>
      <c r="BH5322">
        <v>0</v>
      </c>
      <c r="BI5322">
        <v>157</v>
      </c>
      <c r="BJ5322" s="2">
        <v>45853</v>
      </c>
      <c r="BK5322">
        <v>0</v>
      </c>
      <c r="BL5322" s="3" t="str">
        <f>VLOOKUP(O5322,DropDownList!$H$1:$I$7,2,FALSE)</f>
        <v>2024/25</v>
      </c>
      <c r="BM5322" s="3" t="str">
        <f t="shared" si="83"/>
        <v>VSUR</v>
      </c>
    </row>
    <row r="5323" spans="1:65" x14ac:dyDescent="0.2">
      <c r="A5323">
        <v>2025</v>
      </c>
      <c r="B5323">
        <v>7</v>
      </c>
      <c r="C5323" t="s">
        <v>162</v>
      </c>
      <c r="D5323" t="s">
        <v>163</v>
      </c>
      <c r="E5323" t="s">
        <v>10</v>
      </c>
      <c r="F5323">
        <v>9251</v>
      </c>
      <c r="G5323" t="s">
        <v>141</v>
      </c>
      <c r="H5323" t="s">
        <v>164</v>
      </c>
      <c r="I5323" t="s">
        <v>164</v>
      </c>
      <c r="J5323" s="1">
        <v>45839</v>
      </c>
      <c r="K5323" t="s">
        <v>143</v>
      </c>
      <c r="L5323">
        <v>2</v>
      </c>
      <c r="M5323" t="s">
        <v>144</v>
      </c>
      <c r="N5323" t="s">
        <v>145</v>
      </c>
      <c r="O5323" t="s">
        <v>156</v>
      </c>
      <c r="P5323" t="s">
        <v>150</v>
      </c>
      <c r="Q5323">
        <v>34182.06</v>
      </c>
      <c r="R5323">
        <v>994</v>
      </c>
      <c r="S5323">
        <v>158921.63</v>
      </c>
      <c r="T5323">
        <v>27293.96</v>
      </c>
      <c r="U5323">
        <v>220</v>
      </c>
      <c r="V5323">
        <v>136</v>
      </c>
      <c r="W5323">
        <v>21343.040000000001</v>
      </c>
      <c r="X5323">
        <v>21700.15</v>
      </c>
      <c r="Y5323">
        <v>831</v>
      </c>
      <c r="Z5323">
        <v>131627.67000000001</v>
      </c>
      <c r="AA5323">
        <v>97445.61</v>
      </c>
      <c r="AB5323">
        <v>32145.34</v>
      </c>
      <c r="AC5323">
        <v>65300.27</v>
      </c>
      <c r="AD5323">
        <v>95</v>
      </c>
      <c r="AE5323">
        <v>41</v>
      </c>
      <c r="AF5323">
        <v>590</v>
      </c>
      <c r="AG5323">
        <v>93</v>
      </c>
      <c r="AH5323">
        <v>163</v>
      </c>
      <c r="AI5323">
        <v>127</v>
      </c>
      <c r="AJ5323">
        <v>159</v>
      </c>
      <c r="AK5323">
        <v>80</v>
      </c>
      <c r="AL5323">
        <v>15</v>
      </c>
      <c r="AM5323">
        <v>48</v>
      </c>
      <c r="AN5323">
        <v>19</v>
      </c>
      <c r="AO5323">
        <v>694</v>
      </c>
      <c r="AP5323">
        <v>3886</v>
      </c>
      <c r="AQ5323">
        <v>779</v>
      </c>
      <c r="AR5323">
        <v>0</v>
      </c>
      <c r="AS5323">
        <v>551</v>
      </c>
      <c r="AT5323">
        <v>538</v>
      </c>
      <c r="AU5323">
        <v>26</v>
      </c>
      <c r="AV5323">
        <v>9</v>
      </c>
      <c r="AW5323">
        <v>0</v>
      </c>
      <c r="AX5323">
        <v>0</v>
      </c>
      <c r="AY5323">
        <v>432</v>
      </c>
      <c r="AZ5323">
        <v>715</v>
      </c>
      <c r="BA5323">
        <v>476</v>
      </c>
      <c r="BB5323">
        <v>92</v>
      </c>
      <c r="BC5323">
        <v>42</v>
      </c>
      <c r="BD5323">
        <v>16</v>
      </c>
      <c r="BE5323">
        <v>0</v>
      </c>
      <c r="BF5323">
        <v>695</v>
      </c>
      <c r="BG5323">
        <v>21446.47</v>
      </c>
      <c r="BH5323">
        <v>21</v>
      </c>
      <c r="BI5323">
        <v>218</v>
      </c>
      <c r="BJ5323" s="2">
        <v>45853</v>
      </c>
      <c r="BK5323">
        <v>0</v>
      </c>
      <c r="BL5323" s="3" t="str">
        <f>VLOOKUP(O5323,DropDownList!$H$1:$I$7,2,FALSE)</f>
        <v>2023/24</v>
      </c>
      <c r="BM5323" s="3" t="str">
        <f t="shared" si="83"/>
        <v>FISCAL FINES</v>
      </c>
    </row>
    <row r="5324" spans="1:65" x14ac:dyDescent="0.2">
      <c r="A5324">
        <v>2025</v>
      </c>
      <c r="B5324">
        <v>7</v>
      </c>
      <c r="C5324" t="s">
        <v>162</v>
      </c>
      <c r="D5324" t="s">
        <v>163</v>
      </c>
      <c r="E5324" t="s">
        <v>10</v>
      </c>
      <c r="F5324">
        <v>9251</v>
      </c>
      <c r="G5324" t="s">
        <v>141</v>
      </c>
      <c r="H5324" t="s">
        <v>164</v>
      </c>
      <c r="I5324" t="s">
        <v>164</v>
      </c>
      <c r="J5324" s="1">
        <v>45839</v>
      </c>
      <c r="K5324" t="s">
        <v>143</v>
      </c>
      <c r="L5324">
        <v>2</v>
      </c>
      <c r="M5324" t="s">
        <v>144</v>
      </c>
      <c r="N5324" t="s">
        <v>145</v>
      </c>
      <c r="O5324" t="s">
        <v>156</v>
      </c>
      <c r="P5324" t="s">
        <v>148</v>
      </c>
      <c r="Q5324">
        <v>1225.42</v>
      </c>
      <c r="R5324">
        <v>197</v>
      </c>
      <c r="S5324">
        <v>11820</v>
      </c>
      <c r="T5324">
        <v>2037.51</v>
      </c>
      <c r="U5324">
        <v>23</v>
      </c>
      <c r="V5324">
        <v>13</v>
      </c>
      <c r="W5324">
        <v>755</v>
      </c>
      <c r="X5324">
        <v>755</v>
      </c>
      <c r="Y5324">
        <v>0</v>
      </c>
      <c r="Z5324">
        <v>0</v>
      </c>
      <c r="AA5324">
        <v>8557.07</v>
      </c>
      <c r="AB5324">
        <v>0</v>
      </c>
      <c r="AC5324">
        <v>8557.07</v>
      </c>
      <c r="AD5324">
        <v>12</v>
      </c>
      <c r="AE5324">
        <v>1</v>
      </c>
      <c r="AF5324">
        <v>135</v>
      </c>
      <c r="AG5324">
        <v>5</v>
      </c>
      <c r="AH5324">
        <v>32</v>
      </c>
      <c r="AI5324">
        <v>18</v>
      </c>
      <c r="AJ5324">
        <v>0</v>
      </c>
      <c r="AK5324">
        <v>0</v>
      </c>
      <c r="AL5324">
        <v>0</v>
      </c>
      <c r="AM5324">
        <v>0</v>
      </c>
      <c r="AN5324">
        <v>0</v>
      </c>
      <c r="AO5324">
        <v>134</v>
      </c>
      <c r="AP5324">
        <v>652</v>
      </c>
      <c r="AQ5324">
        <v>139</v>
      </c>
      <c r="AR5324">
        <v>0</v>
      </c>
      <c r="AS5324">
        <v>72</v>
      </c>
      <c r="AT5324">
        <v>77</v>
      </c>
      <c r="AU5324">
        <v>0</v>
      </c>
      <c r="AV5324">
        <v>0</v>
      </c>
      <c r="AW5324">
        <v>0</v>
      </c>
      <c r="AX5324">
        <v>0</v>
      </c>
      <c r="AY5324">
        <v>93</v>
      </c>
      <c r="AZ5324">
        <v>138</v>
      </c>
      <c r="BA5324">
        <v>87</v>
      </c>
      <c r="BB5324">
        <v>8</v>
      </c>
      <c r="BC5324">
        <v>3</v>
      </c>
      <c r="BD5324">
        <v>3</v>
      </c>
      <c r="BE5324">
        <v>0</v>
      </c>
      <c r="BF5324">
        <v>134</v>
      </c>
      <c r="BG5324">
        <v>1080</v>
      </c>
      <c r="BH5324">
        <v>7</v>
      </c>
      <c r="BI5324">
        <v>22</v>
      </c>
      <c r="BJ5324" s="2">
        <v>45853</v>
      </c>
      <c r="BK5324">
        <v>0</v>
      </c>
      <c r="BL5324" s="3" t="str">
        <f>VLOOKUP(O5324,DropDownList!$H$1:$I$7,2,FALSE)</f>
        <v>2023/24</v>
      </c>
      <c r="BM5324" s="3" t="str">
        <f t="shared" si="83"/>
        <v>PRAS</v>
      </c>
    </row>
    <row r="5325" spans="1:65" x14ac:dyDescent="0.2">
      <c r="A5325">
        <v>2025</v>
      </c>
      <c r="B5325">
        <v>7</v>
      </c>
      <c r="C5325" t="s">
        <v>162</v>
      </c>
      <c r="D5325" t="s">
        <v>163</v>
      </c>
      <c r="E5325" t="s">
        <v>10</v>
      </c>
      <c r="F5325">
        <v>9251</v>
      </c>
      <c r="G5325" t="s">
        <v>141</v>
      </c>
      <c r="H5325" t="s">
        <v>164</v>
      </c>
      <c r="I5325" t="s">
        <v>164</v>
      </c>
      <c r="J5325" s="1">
        <v>45839</v>
      </c>
      <c r="K5325" t="s">
        <v>143</v>
      </c>
      <c r="L5325">
        <v>2</v>
      </c>
      <c r="M5325" t="s">
        <v>144</v>
      </c>
      <c r="N5325" t="s">
        <v>145</v>
      </c>
      <c r="O5325" t="s">
        <v>147</v>
      </c>
      <c r="P5325" t="s">
        <v>153</v>
      </c>
      <c r="Q5325">
        <v>225</v>
      </c>
      <c r="R5325">
        <v>8</v>
      </c>
      <c r="S5325">
        <v>615</v>
      </c>
      <c r="T5325">
        <v>0</v>
      </c>
      <c r="U5325">
        <v>5</v>
      </c>
      <c r="V5325">
        <v>5</v>
      </c>
      <c r="W5325">
        <v>225</v>
      </c>
      <c r="X5325">
        <v>225</v>
      </c>
      <c r="Y5325">
        <v>0</v>
      </c>
      <c r="Z5325">
        <v>0</v>
      </c>
      <c r="AA5325">
        <v>390</v>
      </c>
      <c r="AB5325">
        <v>0</v>
      </c>
      <c r="AC5325">
        <v>390</v>
      </c>
      <c r="AD5325">
        <v>5</v>
      </c>
      <c r="AE5325">
        <v>0</v>
      </c>
      <c r="AF5325">
        <v>3</v>
      </c>
      <c r="AG5325">
        <v>0</v>
      </c>
      <c r="AH5325">
        <v>0</v>
      </c>
      <c r="AI5325">
        <v>5</v>
      </c>
      <c r="AJ5325">
        <v>0</v>
      </c>
      <c r="AK5325">
        <v>0</v>
      </c>
      <c r="AL5325">
        <v>0</v>
      </c>
      <c r="AM5325">
        <v>0</v>
      </c>
      <c r="AN5325">
        <v>0</v>
      </c>
      <c r="AO5325">
        <v>7</v>
      </c>
      <c r="AP5325">
        <v>20</v>
      </c>
      <c r="AQ5325">
        <v>7</v>
      </c>
      <c r="AR5325">
        <v>0</v>
      </c>
      <c r="AS5325">
        <v>0</v>
      </c>
      <c r="AT5325">
        <v>9</v>
      </c>
      <c r="AU5325">
        <v>0</v>
      </c>
      <c r="AV5325">
        <v>0</v>
      </c>
      <c r="AW5325">
        <v>0</v>
      </c>
      <c r="AX5325">
        <v>0</v>
      </c>
      <c r="AY5325">
        <v>1</v>
      </c>
      <c r="AZ5325">
        <v>1</v>
      </c>
      <c r="BA5325">
        <v>0</v>
      </c>
      <c r="BB5325">
        <v>0</v>
      </c>
      <c r="BC5325">
        <v>0</v>
      </c>
      <c r="BD5325">
        <v>0</v>
      </c>
      <c r="BE5325">
        <v>0</v>
      </c>
      <c r="BF5325">
        <v>7</v>
      </c>
      <c r="BG5325">
        <v>225</v>
      </c>
      <c r="BH5325">
        <v>0</v>
      </c>
      <c r="BI5325">
        <v>5</v>
      </c>
      <c r="BJ5325" s="2">
        <v>45853</v>
      </c>
      <c r="BK5325">
        <v>0</v>
      </c>
      <c r="BL5325" s="3" t="str">
        <f>VLOOKUP(O5325,DropDownList!$H$1:$I$7,2,FALSE)</f>
        <v>2024/25</v>
      </c>
      <c r="BM5325" s="3" t="str">
        <f t="shared" si="83"/>
        <v>PREG</v>
      </c>
    </row>
    <row r="5326" spans="1:65" x14ac:dyDescent="0.2">
      <c r="A5326">
        <v>2025</v>
      </c>
      <c r="B5326">
        <v>7</v>
      </c>
      <c r="C5326" t="s">
        <v>162</v>
      </c>
      <c r="D5326" t="s">
        <v>163</v>
      </c>
      <c r="E5326" t="s">
        <v>10</v>
      </c>
      <c r="F5326">
        <v>9251</v>
      </c>
      <c r="G5326" t="s">
        <v>141</v>
      </c>
      <c r="H5326" t="s">
        <v>164</v>
      </c>
      <c r="I5326" t="s">
        <v>164</v>
      </c>
      <c r="J5326" s="1">
        <v>45839</v>
      </c>
      <c r="K5326" t="s">
        <v>143</v>
      </c>
      <c r="L5326">
        <v>2</v>
      </c>
      <c r="M5326" t="s">
        <v>144</v>
      </c>
      <c r="N5326" t="s">
        <v>145</v>
      </c>
      <c r="O5326" t="s">
        <v>147</v>
      </c>
      <c r="P5326" t="s">
        <v>148</v>
      </c>
      <c r="Q5326">
        <v>1325</v>
      </c>
      <c r="R5326">
        <v>110</v>
      </c>
      <c r="S5326">
        <v>6600</v>
      </c>
      <c r="T5326">
        <v>983.12</v>
      </c>
      <c r="U5326">
        <v>23</v>
      </c>
      <c r="V5326">
        <v>16</v>
      </c>
      <c r="W5326">
        <v>960</v>
      </c>
      <c r="X5326">
        <v>960</v>
      </c>
      <c r="Y5326">
        <v>0</v>
      </c>
      <c r="Z5326">
        <v>0</v>
      </c>
      <c r="AA5326">
        <v>4291.88</v>
      </c>
      <c r="AB5326">
        <v>0</v>
      </c>
      <c r="AC5326">
        <v>4291.88</v>
      </c>
      <c r="AD5326">
        <v>16</v>
      </c>
      <c r="AE5326">
        <v>0</v>
      </c>
      <c r="AF5326">
        <v>70</v>
      </c>
      <c r="AG5326">
        <v>2</v>
      </c>
      <c r="AH5326">
        <v>16</v>
      </c>
      <c r="AI5326">
        <v>21</v>
      </c>
      <c r="AJ5326">
        <v>0</v>
      </c>
      <c r="AK5326">
        <v>0</v>
      </c>
      <c r="AL5326">
        <v>0</v>
      </c>
      <c r="AM5326">
        <v>0</v>
      </c>
      <c r="AN5326">
        <v>0</v>
      </c>
      <c r="AO5326">
        <v>76</v>
      </c>
      <c r="AP5326">
        <v>316</v>
      </c>
      <c r="AQ5326">
        <v>83</v>
      </c>
      <c r="AR5326">
        <v>0</v>
      </c>
      <c r="AS5326">
        <v>25</v>
      </c>
      <c r="AT5326">
        <v>40</v>
      </c>
      <c r="AU5326">
        <v>1</v>
      </c>
      <c r="AV5326">
        <v>0</v>
      </c>
      <c r="AW5326">
        <v>0</v>
      </c>
      <c r="AX5326">
        <v>0</v>
      </c>
      <c r="AY5326">
        <v>42</v>
      </c>
      <c r="AZ5326">
        <v>67</v>
      </c>
      <c r="BA5326">
        <v>32</v>
      </c>
      <c r="BB5326">
        <v>8</v>
      </c>
      <c r="BC5326">
        <v>4</v>
      </c>
      <c r="BD5326">
        <v>0</v>
      </c>
      <c r="BE5326">
        <v>0</v>
      </c>
      <c r="BF5326">
        <v>76</v>
      </c>
      <c r="BG5326">
        <v>1260</v>
      </c>
      <c r="BH5326">
        <v>1</v>
      </c>
      <c r="BI5326">
        <v>23</v>
      </c>
      <c r="BJ5326" s="2">
        <v>45853</v>
      </c>
      <c r="BK5326">
        <v>0</v>
      </c>
      <c r="BL5326" s="3" t="str">
        <f>VLOOKUP(O5326,DropDownList!$H$1:$I$7,2,FALSE)</f>
        <v>2024/25</v>
      </c>
      <c r="BM5326" s="3" t="str">
        <f t="shared" si="83"/>
        <v>PRAS</v>
      </c>
    </row>
    <row r="5327" spans="1:65" x14ac:dyDescent="0.2">
      <c r="A5327">
        <v>2025</v>
      </c>
      <c r="B5327">
        <v>7</v>
      </c>
      <c r="C5327" t="s">
        <v>162</v>
      </c>
      <c r="D5327" t="s">
        <v>163</v>
      </c>
      <c r="E5327" t="s">
        <v>10</v>
      </c>
      <c r="F5327">
        <v>9251</v>
      </c>
      <c r="G5327" t="s">
        <v>141</v>
      </c>
      <c r="H5327" t="s">
        <v>164</v>
      </c>
      <c r="I5327" t="s">
        <v>164</v>
      </c>
      <c r="J5327" s="1">
        <v>45839</v>
      </c>
      <c r="K5327" t="s">
        <v>143</v>
      </c>
      <c r="L5327">
        <v>2</v>
      </c>
      <c r="M5327" t="s">
        <v>144</v>
      </c>
      <c r="N5327" t="s">
        <v>145</v>
      </c>
      <c r="O5327" t="s">
        <v>156</v>
      </c>
      <c r="P5327" t="s">
        <v>153</v>
      </c>
      <c r="Q5327">
        <v>45</v>
      </c>
      <c r="R5327">
        <v>21</v>
      </c>
      <c r="S5327">
        <v>1515</v>
      </c>
      <c r="T5327">
        <v>660</v>
      </c>
      <c r="U5327">
        <v>1</v>
      </c>
      <c r="V5327">
        <v>1</v>
      </c>
      <c r="W5327">
        <v>45</v>
      </c>
      <c r="X5327">
        <v>45</v>
      </c>
      <c r="Y5327">
        <v>0</v>
      </c>
      <c r="Z5327">
        <v>0</v>
      </c>
      <c r="AA5327">
        <v>810</v>
      </c>
      <c r="AB5327">
        <v>0</v>
      </c>
      <c r="AC5327">
        <v>810</v>
      </c>
      <c r="AD5327">
        <v>1</v>
      </c>
      <c r="AE5327">
        <v>0</v>
      </c>
      <c r="AF5327">
        <v>10</v>
      </c>
      <c r="AG5327">
        <v>0</v>
      </c>
      <c r="AH5327">
        <v>10</v>
      </c>
      <c r="AI5327">
        <v>1</v>
      </c>
      <c r="AJ5327">
        <v>0</v>
      </c>
      <c r="AK5327">
        <v>0</v>
      </c>
      <c r="AL5327">
        <v>0</v>
      </c>
      <c r="AM5327">
        <v>0</v>
      </c>
      <c r="AN5327">
        <v>0</v>
      </c>
      <c r="AO5327">
        <v>16</v>
      </c>
      <c r="AP5327">
        <v>53</v>
      </c>
      <c r="AQ5327">
        <v>16</v>
      </c>
      <c r="AR5327">
        <v>0</v>
      </c>
      <c r="AS5327">
        <v>10</v>
      </c>
      <c r="AT5327">
        <v>5</v>
      </c>
      <c r="AU5327">
        <v>0</v>
      </c>
      <c r="AV5327">
        <v>0</v>
      </c>
      <c r="AW5327">
        <v>0</v>
      </c>
      <c r="AX5327">
        <v>0</v>
      </c>
      <c r="AY5327">
        <v>2</v>
      </c>
      <c r="AZ5327">
        <v>6</v>
      </c>
      <c r="BA5327">
        <v>3</v>
      </c>
      <c r="BB5327">
        <v>4</v>
      </c>
      <c r="BC5327">
        <v>2</v>
      </c>
      <c r="BD5327">
        <v>0</v>
      </c>
      <c r="BE5327">
        <v>0</v>
      </c>
      <c r="BF5327">
        <v>16</v>
      </c>
      <c r="BG5327">
        <v>45</v>
      </c>
      <c r="BH5327">
        <v>0</v>
      </c>
      <c r="BI5327">
        <v>1</v>
      </c>
      <c r="BJ5327" s="2">
        <v>45853</v>
      </c>
      <c r="BK5327">
        <v>0</v>
      </c>
      <c r="BL5327" s="3" t="str">
        <f>VLOOKUP(O5327,DropDownList!$H$1:$I$7,2,FALSE)</f>
        <v>2023/24</v>
      </c>
      <c r="BM5327" s="3" t="str">
        <f t="shared" si="83"/>
        <v>PREG</v>
      </c>
    </row>
    <row r="5328" spans="1:65" x14ac:dyDescent="0.2">
      <c r="A5328">
        <v>2025</v>
      </c>
      <c r="B5328">
        <v>7</v>
      </c>
      <c r="C5328" t="s">
        <v>162</v>
      </c>
      <c r="D5328" t="s">
        <v>163</v>
      </c>
      <c r="E5328" t="s">
        <v>10</v>
      </c>
      <c r="F5328">
        <v>9251</v>
      </c>
      <c r="G5328" t="s">
        <v>141</v>
      </c>
      <c r="H5328" t="s">
        <v>164</v>
      </c>
      <c r="I5328" t="s">
        <v>164</v>
      </c>
      <c r="J5328" s="1">
        <v>45839</v>
      </c>
      <c r="K5328" t="s">
        <v>143</v>
      </c>
      <c r="L5328">
        <v>2</v>
      </c>
      <c r="M5328" t="s">
        <v>144</v>
      </c>
      <c r="N5328" t="s">
        <v>145</v>
      </c>
      <c r="O5328" t="s">
        <v>149</v>
      </c>
      <c r="P5328" t="s">
        <v>151</v>
      </c>
      <c r="Q5328">
        <v>0</v>
      </c>
      <c r="R5328">
        <v>154</v>
      </c>
      <c r="S5328">
        <v>4620</v>
      </c>
      <c r="T5328">
        <v>1080</v>
      </c>
      <c r="U5328">
        <v>0</v>
      </c>
      <c r="V5328">
        <v>0</v>
      </c>
      <c r="W5328">
        <v>0</v>
      </c>
      <c r="X5328">
        <v>0</v>
      </c>
      <c r="Y5328">
        <v>0</v>
      </c>
      <c r="Z5328">
        <v>0</v>
      </c>
      <c r="AA5328">
        <v>3540</v>
      </c>
      <c r="AB5328">
        <v>0</v>
      </c>
      <c r="AC5328">
        <v>3540</v>
      </c>
      <c r="AD5328">
        <v>0</v>
      </c>
      <c r="AE5328">
        <v>0</v>
      </c>
      <c r="AF5328">
        <v>118</v>
      </c>
      <c r="AG5328">
        <v>0</v>
      </c>
      <c r="AH5328">
        <v>36</v>
      </c>
      <c r="AI5328">
        <v>0</v>
      </c>
      <c r="AJ5328">
        <v>0</v>
      </c>
      <c r="AK5328">
        <v>0</v>
      </c>
      <c r="AL5328">
        <v>0</v>
      </c>
      <c r="AM5328">
        <v>11</v>
      </c>
      <c r="AN5328">
        <v>0</v>
      </c>
      <c r="AO5328">
        <v>0</v>
      </c>
      <c r="AP5328">
        <v>0</v>
      </c>
      <c r="AQ5328">
        <v>0</v>
      </c>
      <c r="AR5328">
        <v>0</v>
      </c>
      <c r="AS5328">
        <v>0</v>
      </c>
      <c r="AT5328">
        <v>0</v>
      </c>
      <c r="AU5328">
        <v>0</v>
      </c>
      <c r="AV5328">
        <v>0</v>
      </c>
      <c r="AW5328">
        <v>0</v>
      </c>
      <c r="AX5328">
        <v>0</v>
      </c>
      <c r="AY5328">
        <v>0</v>
      </c>
      <c r="AZ5328">
        <v>0</v>
      </c>
      <c r="BA5328">
        <v>0</v>
      </c>
      <c r="BB5328">
        <v>0</v>
      </c>
      <c r="BC5328">
        <v>0</v>
      </c>
      <c r="BD5328">
        <v>0</v>
      </c>
      <c r="BE5328">
        <v>0</v>
      </c>
      <c r="BF5328">
        <v>0</v>
      </c>
      <c r="BG5328">
        <v>0</v>
      </c>
      <c r="BH5328">
        <v>0</v>
      </c>
      <c r="BI5328">
        <v>0</v>
      </c>
      <c r="BJ5328" s="2">
        <v>45853</v>
      </c>
      <c r="BK5328">
        <v>0</v>
      </c>
      <c r="BL5328" s="3" t="str">
        <f>VLOOKUP(O5328,DropDownList!$H$1:$I$7,2,FALSE)</f>
        <v>2025/26</v>
      </c>
      <c r="BM5328" s="3" t="str">
        <f t="shared" si="83"/>
        <v>PCPF</v>
      </c>
    </row>
    <row r="5329" spans="1:65" x14ac:dyDescent="0.2">
      <c r="A5329">
        <v>2025</v>
      </c>
      <c r="B5329">
        <v>7</v>
      </c>
      <c r="C5329" t="s">
        <v>162</v>
      </c>
      <c r="D5329" t="s">
        <v>163</v>
      </c>
      <c r="E5329" t="s">
        <v>10</v>
      </c>
      <c r="F5329">
        <v>9251</v>
      </c>
      <c r="G5329" t="s">
        <v>141</v>
      </c>
      <c r="H5329" t="s">
        <v>164</v>
      </c>
      <c r="I5329" t="s">
        <v>164</v>
      </c>
      <c r="J5329" s="1">
        <v>45839</v>
      </c>
      <c r="K5329" t="s">
        <v>143</v>
      </c>
      <c r="L5329">
        <v>2</v>
      </c>
      <c r="M5329" t="s">
        <v>144</v>
      </c>
      <c r="N5329" t="s">
        <v>145</v>
      </c>
      <c r="O5329" t="s">
        <v>149</v>
      </c>
      <c r="P5329" t="s">
        <v>154</v>
      </c>
      <c r="Q5329">
        <v>68797.37</v>
      </c>
      <c r="R5329">
        <v>1064</v>
      </c>
      <c r="S5329">
        <v>237832.75</v>
      </c>
      <c r="T5329">
        <v>1825</v>
      </c>
      <c r="U5329">
        <v>359</v>
      </c>
      <c r="V5329">
        <v>234</v>
      </c>
      <c r="W5329">
        <v>37272.01</v>
      </c>
      <c r="X5329">
        <v>47787.01</v>
      </c>
      <c r="Y5329">
        <v>0</v>
      </c>
      <c r="Z5329">
        <v>0</v>
      </c>
      <c r="AA5329">
        <v>167210.38</v>
      </c>
      <c r="AB5329">
        <v>310</v>
      </c>
      <c r="AC5329">
        <v>154262.01</v>
      </c>
      <c r="AD5329">
        <v>120</v>
      </c>
      <c r="AE5329">
        <v>114</v>
      </c>
      <c r="AF5329">
        <v>698</v>
      </c>
      <c r="AG5329">
        <v>185</v>
      </c>
      <c r="AH5329">
        <v>7</v>
      </c>
      <c r="AI5329">
        <v>174</v>
      </c>
      <c r="AJ5329">
        <v>0</v>
      </c>
      <c r="AK5329">
        <v>0</v>
      </c>
      <c r="AL5329">
        <v>0</v>
      </c>
      <c r="AM5329">
        <v>0</v>
      </c>
      <c r="AN5329">
        <v>0</v>
      </c>
      <c r="AO5329">
        <v>565</v>
      </c>
      <c r="AP5329">
        <v>1501</v>
      </c>
      <c r="AQ5329">
        <v>562</v>
      </c>
      <c r="AR5329">
        <v>0</v>
      </c>
      <c r="AS5329">
        <v>219</v>
      </c>
      <c r="AT5329">
        <v>181</v>
      </c>
      <c r="AU5329">
        <v>17</v>
      </c>
      <c r="AV5329">
        <v>8</v>
      </c>
      <c r="AW5329">
        <v>7</v>
      </c>
      <c r="AX5329">
        <v>0</v>
      </c>
      <c r="AY5329">
        <v>110</v>
      </c>
      <c r="AZ5329">
        <v>199</v>
      </c>
      <c r="BA5329">
        <v>69</v>
      </c>
      <c r="BB5329">
        <v>61</v>
      </c>
      <c r="BC5329">
        <v>15</v>
      </c>
      <c r="BD5329">
        <v>2</v>
      </c>
      <c r="BE5329">
        <v>0</v>
      </c>
      <c r="BF5329">
        <v>1055</v>
      </c>
      <c r="BG5329">
        <v>39951</v>
      </c>
      <c r="BH5329">
        <v>0</v>
      </c>
      <c r="BI5329">
        <v>358</v>
      </c>
      <c r="BJ5329" s="2">
        <v>45853</v>
      </c>
      <c r="BK5329">
        <v>0</v>
      </c>
      <c r="BL5329" s="3" t="str">
        <f>VLOOKUP(O5329,DropDownList!$H$1:$I$7,2,FALSE)</f>
        <v>2025/26</v>
      </c>
      <c r="BM5329" s="3" t="str">
        <f t="shared" si="83"/>
        <v>JP COURT</v>
      </c>
    </row>
    <row r="5330" spans="1:65" x14ac:dyDescent="0.2">
      <c r="A5330">
        <v>2025</v>
      </c>
      <c r="B5330">
        <v>7</v>
      </c>
      <c r="C5330" t="s">
        <v>162</v>
      </c>
      <c r="D5330" t="s">
        <v>163</v>
      </c>
      <c r="E5330" t="s">
        <v>10</v>
      </c>
      <c r="F5330">
        <v>9251</v>
      </c>
      <c r="G5330" t="s">
        <v>141</v>
      </c>
      <c r="H5330" t="s">
        <v>164</v>
      </c>
      <c r="I5330" t="s">
        <v>164</v>
      </c>
      <c r="J5330" s="1">
        <v>45839</v>
      </c>
      <c r="K5330" t="s">
        <v>143</v>
      </c>
      <c r="L5330">
        <v>2</v>
      </c>
      <c r="M5330" t="s">
        <v>144</v>
      </c>
      <c r="N5330" t="s">
        <v>145</v>
      </c>
      <c r="O5330" t="s">
        <v>156</v>
      </c>
      <c r="P5330" t="s">
        <v>146</v>
      </c>
      <c r="Q5330">
        <v>1052.55</v>
      </c>
      <c r="R5330">
        <v>1080</v>
      </c>
      <c r="S5330">
        <v>16010</v>
      </c>
      <c r="T5330">
        <v>385</v>
      </c>
      <c r="U5330">
        <v>135</v>
      </c>
      <c r="V5330">
        <v>46</v>
      </c>
      <c r="W5330">
        <v>694.68</v>
      </c>
      <c r="X5330">
        <v>694.68</v>
      </c>
      <c r="Y5330">
        <v>0</v>
      </c>
      <c r="Z5330">
        <v>0</v>
      </c>
      <c r="AA5330">
        <v>14572.45</v>
      </c>
      <c r="AB5330">
        <v>0</v>
      </c>
      <c r="AC5330">
        <v>0</v>
      </c>
      <c r="AD5330">
        <v>44</v>
      </c>
      <c r="AE5330">
        <v>2</v>
      </c>
      <c r="AF5330">
        <v>982</v>
      </c>
      <c r="AG5330">
        <v>6</v>
      </c>
      <c r="AH5330">
        <v>24</v>
      </c>
      <c r="AI5330">
        <v>67</v>
      </c>
      <c r="AJ5330">
        <v>0</v>
      </c>
      <c r="AK5330">
        <v>0</v>
      </c>
      <c r="AL5330">
        <v>0</v>
      </c>
      <c r="AM5330">
        <v>0</v>
      </c>
      <c r="AN5330">
        <v>0</v>
      </c>
      <c r="AO5330">
        <v>575</v>
      </c>
      <c r="AP5330">
        <v>2698</v>
      </c>
      <c r="AQ5330">
        <v>581</v>
      </c>
      <c r="AR5330">
        <v>0</v>
      </c>
      <c r="AS5330">
        <v>428</v>
      </c>
      <c r="AT5330">
        <v>268</v>
      </c>
      <c r="AU5330">
        <v>47</v>
      </c>
      <c r="AV5330">
        <v>20</v>
      </c>
      <c r="AW5330">
        <v>10</v>
      </c>
      <c r="AX5330">
        <v>0</v>
      </c>
      <c r="AY5330">
        <v>264</v>
      </c>
      <c r="AZ5330">
        <v>372</v>
      </c>
      <c r="BA5330">
        <v>237</v>
      </c>
      <c r="BB5330">
        <v>184</v>
      </c>
      <c r="BC5330">
        <v>95</v>
      </c>
      <c r="BD5330">
        <v>21</v>
      </c>
      <c r="BE5330">
        <v>0</v>
      </c>
      <c r="BF5330">
        <v>1064</v>
      </c>
      <c r="BG5330">
        <v>950</v>
      </c>
      <c r="BH5330">
        <v>1</v>
      </c>
      <c r="BI5330">
        <v>130</v>
      </c>
      <c r="BJ5330" s="2">
        <v>45853</v>
      </c>
      <c r="BK5330">
        <v>1</v>
      </c>
      <c r="BL5330" s="3" t="str">
        <f>VLOOKUP(O5330,DropDownList!$H$1:$I$7,2,FALSE)</f>
        <v>2023/24</v>
      </c>
      <c r="BM5330" s="3" t="str">
        <f t="shared" si="83"/>
        <v>VSUR</v>
      </c>
    </row>
    <row r="5331" spans="1:65" x14ac:dyDescent="0.2">
      <c r="A5331">
        <v>2025</v>
      </c>
      <c r="B5331">
        <v>7</v>
      </c>
      <c r="C5331" t="s">
        <v>162</v>
      </c>
      <c r="D5331" t="s">
        <v>163</v>
      </c>
      <c r="E5331" t="s">
        <v>10</v>
      </c>
      <c r="F5331">
        <v>9251</v>
      </c>
      <c r="G5331" t="s">
        <v>141</v>
      </c>
      <c r="H5331" t="s">
        <v>164</v>
      </c>
      <c r="I5331" t="s">
        <v>164</v>
      </c>
      <c r="J5331" s="1">
        <v>45839</v>
      </c>
      <c r="K5331" t="s">
        <v>143</v>
      </c>
      <c r="L5331">
        <v>2</v>
      </c>
      <c r="M5331" t="s">
        <v>144</v>
      </c>
      <c r="N5331" t="s">
        <v>145</v>
      </c>
      <c r="O5331" t="s">
        <v>156</v>
      </c>
      <c r="P5331" t="s">
        <v>154</v>
      </c>
      <c r="Q5331">
        <v>30436.47</v>
      </c>
      <c r="R5331">
        <v>1094</v>
      </c>
      <c r="S5331">
        <v>258615</v>
      </c>
      <c r="T5331">
        <v>8241.19</v>
      </c>
      <c r="U5331">
        <v>139</v>
      </c>
      <c r="V5331">
        <v>77</v>
      </c>
      <c r="W5331">
        <v>18167.47</v>
      </c>
      <c r="X5331">
        <v>18547.47</v>
      </c>
      <c r="Y5331">
        <v>0</v>
      </c>
      <c r="Z5331">
        <v>0</v>
      </c>
      <c r="AA5331">
        <v>219937.34</v>
      </c>
      <c r="AB5331">
        <v>1430</v>
      </c>
      <c r="AC5331">
        <v>203844.89</v>
      </c>
      <c r="AD5331">
        <v>46</v>
      </c>
      <c r="AE5331">
        <v>31</v>
      </c>
      <c r="AF5331">
        <v>920</v>
      </c>
      <c r="AG5331">
        <v>69</v>
      </c>
      <c r="AH5331">
        <v>24</v>
      </c>
      <c r="AI5331">
        <v>70</v>
      </c>
      <c r="AJ5331">
        <v>0</v>
      </c>
      <c r="AK5331">
        <v>0</v>
      </c>
      <c r="AL5331">
        <v>0</v>
      </c>
      <c r="AM5331">
        <v>0</v>
      </c>
      <c r="AN5331">
        <v>0</v>
      </c>
      <c r="AO5331">
        <v>585</v>
      </c>
      <c r="AP5331">
        <v>2708</v>
      </c>
      <c r="AQ5331">
        <v>581</v>
      </c>
      <c r="AR5331">
        <v>0</v>
      </c>
      <c r="AS5331">
        <v>431</v>
      </c>
      <c r="AT5331">
        <v>266</v>
      </c>
      <c r="AU5331">
        <v>47</v>
      </c>
      <c r="AV5331">
        <v>21</v>
      </c>
      <c r="AW5331">
        <v>11</v>
      </c>
      <c r="AX5331">
        <v>0</v>
      </c>
      <c r="AY5331">
        <v>270</v>
      </c>
      <c r="AZ5331">
        <v>373</v>
      </c>
      <c r="BA5331">
        <v>237</v>
      </c>
      <c r="BB5331">
        <v>184</v>
      </c>
      <c r="BC5331">
        <v>96</v>
      </c>
      <c r="BD5331">
        <v>20</v>
      </c>
      <c r="BE5331">
        <v>0</v>
      </c>
      <c r="BF5331">
        <v>1077</v>
      </c>
      <c r="BG5331">
        <v>16795</v>
      </c>
      <c r="BH5331">
        <v>11</v>
      </c>
      <c r="BI5331">
        <v>134</v>
      </c>
      <c r="BJ5331" s="2">
        <v>45853</v>
      </c>
      <c r="BK5331">
        <v>1</v>
      </c>
      <c r="BL5331" s="3" t="str">
        <f>VLOOKUP(O5331,DropDownList!$H$1:$I$7,2,FALSE)</f>
        <v>2023/24</v>
      </c>
      <c r="BM5331" s="3" t="str">
        <f t="shared" si="83"/>
        <v>JP COURT</v>
      </c>
    </row>
    <row r="5332" spans="1:65" x14ac:dyDescent="0.2">
      <c r="A5332">
        <v>2025</v>
      </c>
      <c r="B5332">
        <v>7</v>
      </c>
      <c r="C5332" t="s">
        <v>162</v>
      </c>
      <c r="D5332" t="s">
        <v>163</v>
      </c>
      <c r="E5332" t="s">
        <v>10</v>
      </c>
      <c r="F5332">
        <v>9251</v>
      </c>
      <c r="G5332" t="s">
        <v>141</v>
      </c>
      <c r="H5332" t="s">
        <v>164</v>
      </c>
      <c r="I5332" t="s">
        <v>164</v>
      </c>
      <c r="J5332" s="1">
        <v>45839</v>
      </c>
      <c r="K5332" t="s">
        <v>143</v>
      </c>
      <c r="L5332">
        <v>2</v>
      </c>
      <c r="M5332" t="s">
        <v>144</v>
      </c>
      <c r="N5332" t="s">
        <v>145</v>
      </c>
      <c r="O5332" t="s">
        <v>147</v>
      </c>
      <c r="P5332" t="s">
        <v>150</v>
      </c>
      <c r="Q5332">
        <v>53833.91</v>
      </c>
      <c r="R5332">
        <v>852</v>
      </c>
      <c r="S5332">
        <v>159594.76999999999</v>
      </c>
      <c r="T5332">
        <v>16326.95</v>
      </c>
      <c r="U5332">
        <v>276</v>
      </c>
      <c r="V5332">
        <v>162</v>
      </c>
      <c r="W5332">
        <v>31296.35</v>
      </c>
      <c r="X5332">
        <v>32282.6</v>
      </c>
      <c r="Y5332">
        <v>742</v>
      </c>
      <c r="Z5332">
        <v>143267.82</v>
      </c>
      <c r="AA5332">
        <v>89433.91</v>
      </c>
      <c r="AB5332">
        <v>37996.1</v>
      </c>
      <c r="AC5332">
        <v>51437.81</v>
      </c>
      <c r="AD5332">
        <v>130</v>
      </c>
      <c r="AE5332">
        <v>32</v>
      </c>
      <c r="AF5332">
        <v>459</v>
      </c>
      <c r="AG5332">
        <v>105</v>
      </c>
      <c r="AH5332">
        <v>110</v>
      </c>
      <c r="AI5332">
        <v>171</v>
      </c>
      <c r="AJ5332">
        <v>148</v>
      </c>
      <c r="AK5332">
        <v>63</v>
      </c>
      <c r="AL5332">
        <v>9</v>
      </c>
      <c r="AM5332">
        <v>39</v>
      </c>
      <c r="AN5332">
        <v>11</v>
      </c>
      <c r="AO5332">
        <v>570</v>
      </c>
      <c r="AP5332">
        <v>2682</v>
      </c>
      <c r="AQ5332">
        <v>645</v>
      </c>
      <c r="AR5332">
        <v>0</v>
      </c>
      <c r="AS5332">
        <v>327</v>
      </c>
      <c r="AT5332">
        <v>360</v>
      </c>
      <c r="AU5332">
        <v>11</v>
      </c>
      <c r="AV5332">
        <v>6</v>
      </c>
      <c r="AW5332">
        <v>0</v>
      </c>
      <c r="AX5332">
        <v>0</v>
      </c>
      <c r="AY5332">
        <v>299</v>
      </c>
      <c r="AZ5332">
        <v>508</v>
      </c>
      <c r="BA5332">
        <v>269</v>
      </c>
      <c r="BB5332">
        <v>76</v>
      </c>
      <c r="BC5332">
        <v>25</v>
      </c>
      <c r="BD5332">
        <v>9</v>
      </c>
      <c r="BE5332">
        <v>0</v>
      </c>
      <c r="BF5332">
        <v>571</v>
      </c>
      <c r="BG5332">
        <v>35826.910000000003</v>
      </c>
      <c r="BH5332">
        <v>7</v>
      </c>
      <c r="BI5332">
        <v>275</v>
      </c>
      <c r="BJ5332" s="2">
        <v>45853</v>
      </c>
      <c r="BK5332">
        <v>0</v>
      </c>
      <c r="BL5332" s="3" t="str">
        <f>VLOOKUP(O5332,DropDownList!$H$1:$I$7,2,FALSE)</f>
        <v>2024/25</v>
      </c>
      <c r="BM5332" s="3" t="str">
        <f t="shared" si="83"/>
        <v>FISCAL FINES</v>
      </c>
    </row>
    <row r="5333" spans="1:65" x14ac:dyDescent="0.2">
      <c r="A5333">
        <v>2025</v>
      </c>
      <c r="B5333">
        <v>7</v>
      </c>
      <c r="C5333" t="s">
        <v>162</v>
      </c>
      <c r="D5333" t="s">
        <v>163</v>
      </c>
      <c r="E5333" t="s">
        <v>10</v>
      </c>
      <c r="F5333">
        <v>9251</v>
      </c>
      <c r="G5333" t="s">
        <v>141</v>
      </c>
      <c r="H5333" t="s">
        <v>164</v>
      </c>
      <c r="I5333" t="s">
        <v>164</v>
      </c>
      <c r="J5333" s="1">
        <v>45839</v>
      </c>
      <c r="K5333" t="s">
        <v>143</v>
      </c>
      <c r="L5333">
        <v>2</v>
      </c>
      <c r="M5333" t="s">
        <v>144</v>
      </c>
      <c r="N5333" t="s">
        <v>145</v>
      </c>
      <c r="O5333" t="s">
        <v>149</v>
      </c>
      <c r="P5333" t="s">
        <v>152</v>
      </c>
      <c r="Q5333">
        <v>0</v>
      </c>
      <c r="R5333">
        <v>156</v>
      </c>
      <c r="S5333">
        <v>6240</v>
      </c>
      <c r="T5333">
        <v>2760</v>
      </c>
      <c r="U5333">
        <v>0</v>
      </c>
      <c r="V5333">
        <v>0</v>
      </c>
      <c r="W5333">
        <v>0</v>
      </c>
      <c r="X5333">
        <v>0</v>
      </c>
      <c r="Y5333">
        <v>0</v>
      </c>
      <c r="Z5333">
        <v>0</v>
      </c>
      <c r="AA5333">
        <v>3480</v>
      </c>
      <c r="AB5333">
        <v>0</v>
      </c>
      <c r="AC5333">
        <v>3480</v>
      </c>
      <c r="AD5333">
        <v>0</v>
      </c>
      <c r="AE5333">
        <v>0</v>
      </c>
      <c r="AF5333">
        <v>87</v>
      </c>
      <c r="AG5333">
        <v>0</v>
      </c>
      <c r="AH5333">
        <v>69</v>
      </c>
      <c r="AI5333">
        <v>0</v>
      </c>
      <c r="AJ5333">
        <v>0</v>
      </c>
      <c r="AK5333">
        <v>0</v>
      </c>
      <c r="AL5333">
        <v>0</v>
      </c>
      <c r="AM5333">
        <v>3</v>
      </c>
      <c r="AN5333">
        <v>0</v>
      </c>
      <c r="AO5333">
        <v>0</v>
      </c>
      <c r="AP5333">
        <v>0</v>
      </c>
      <c r="AQ5333">
        <v>0</v>
      </c>
      <c r="AR5333">
        <v>0</v>
      </c>
      <c r="AS5333">
        <v>0</v>
      </c>
      <c r="AT5333">
        <v>0</v>
      </c>
      <c r="AU5333">
        <v>0</v>
      </c>
      <c r="AV5333">
        <v>0</v>
      </c>
      <c r="AW5333">
        <v>0</v>
      </c>
      <c r="AX5333">
        <v>0</v>
      </c>
      <c r="AY5333">
        <v>0</v>
      </c>
      <c r="AZ5333">
        <v>0</v>
      </c>
      <c r="BA5333">
        <v>0</v>
      </c>
      <c r="BB5333">
        <v>0</v>
      </c>
      <c r="BC5333">
        <v>0</v>
      </c>
      <c r="BD5333">
        <v>0</v>
      </c>
      <c r="BE5333">
        <v>0</v>
      </c>
      <c r="BF5333">
        <v>0</v>
      </c>
      <c r="BG5333">
        <v>0</v>
      </c>
      <c r="BH5333">
        <v>0</v>
      </c>
      <c r="BI5333">
        <v>0</v>
      </c>
      <c r="BJ5333" s="2">
        <v>45853</v>
      </c>
      <c r="BK5333">
        <v>0</v>
      </c>
      <c r="BL5333" s="3" t="str">
        <f>VLOOKUP(O5333,DropDownList!$H$1:$I$7,2,FALSE)</f>
        <v>2025/26</v>
      </c>
      <c r="BM5333" s="3" t="str">
        <f t="shared" si="83"/>
        <v>PCOA</v>
      </c>
    </row>
    <row r="5334" spans="1:65" x14ac:dyDescent="0.2">
      <c r="A5334">
        <v>2025</v>
      </c>
      <c r="B5334">
        <v>7</v>
      </c>
      <c r="C5334" t="s">
        <v>162</v>
      </c>
      <c r="D5334" t="s">
        <v>163</v>
      </c>
      <c r="E5334" t="s">
        <v>10</v>
      </c>
      <c r="F5334">
        <v>9251</v>
      </c>
      <c r="G5334" t="s">
        <v>141</v>
      </c>
      <c r="H5334" t="s">
        <v>164</v>
      </c>
      <c r="I5334" t="s">
        <v>164</v>
      </c>
      <c r="J5334" s="1">
        <v>45839</v>
      </c>
      <c r="K5334" t="s">
        <v>143</v>
      </c>
      <c r="L5334">
        <v>2</v>
      </c>
      <c r="M5334" t="s">
        <v>144</v>
      </c>
      <c r="N5334" t="s">
        <v>145</v>
      </c>
      <c r="O5334" t="s">
        <v>147</v>
      </c>
      <c r="P5334" t="s">
        <v>154</v>
      </c>
      <c r="Q5334">
        <v>35753.54</v>
      </c>
      <c r="R5334">
        <v>705</v>
      </c>
      <c r="S5334">
        <v>197470</v>
      </c>
      <c r="T5334">
        <v>5003.79</v>
      </c>
      <c r="U5334">
        <v>158</v>
      </c>
      <c r="V5334">
        <v>69</v>
      </c>
      <c r="W5334">
        <v>16416.91</v>
      </c>
      <c r="X5334">
        <v>16693.91</v>
      </c>
      <c r="Y5334">
        <v>0</v>
      </c>
      <c r="Z5334">
        <v>0</v>
      </c>
      <c r="AA5334">
        <v>156712.67000000001</v>
      </c>
      <c r="AB5334">
        <v>574.33000000000004</v>
      </c>
      <c r="AC5334">
        <v>145733.18</v>
      </c>
      <c r="AD5334">
        <v>32</v>
      </c>
      <c r="AE5334">
        <v>37</v>
      </c>
      <c r="AF5334">
        <v>526</v>
      </c>
      <c r="AG5334">
        <v>93</v>
      </c>
      <c r="AH5334">
        <v>18</v>
      </c>
      <c r="AI5334">
        <v>65</v>
      </c>
      <c r="AJ5334">
        <v>0</v>
      </c>
      <c r="AK5334">
        <v>0</v>
      </c>
      <c r="AL5334">
        <v>0</v>
      </c>
      <c r="AM5334">
        <v>0</v>
      </c>
      <c r="AN5334">
        <v>0</v>
      </c>
      <c r="AO5334">
        <v>394</v>
      </c>
      <c r="AP5334">
        <v>1472</v>
      </c>
      <c r="AQ5334">
        <v>413</v>
      </c>
      <c r="AR5334">
        <v>0</v>
      </c>
      <c r="AS5334">
        <v>213</v>
      </c>
      <c r="AT5334">
        <v>151</v>
      </c>
      <c r="AU5334">
        <v>24</v>
      </c>
      <c r="AV5334">
        <v>12</v>
      </c>
      <c r="AW5334">
        <v>5</v>
      </c>
      <c r="AX5334">
        <v>0</v>
      </c>
      <c r="AY5334">
        <v>154</v>
      </c>
      <c r="AZ5334">
        <v>230</v>
      </c>
      <c r="BA5334">
        <v>100</v>
      </c>
      <c r="BB5334">
        <v>73</v>
      </c>
      <c r="BC5334">
        <v>31</v>
      </c>
      <c r="BD5334">
        <v>11</v>
      </c>
      <c r="BE5334">
        <v>0</v>
      </c>
      <c r="BF5334">
        <v>699</v>
      </c>
      <c r="BG5334">
        <v>19765</v>
      </c>
      <c r="BH5334">
        <v>3</v>
      </c>
      <c r="BI5334">
        <v>157</v>
      </c>
      <c r="BJ5334" s="2">
        <v>45853</v>
      </c>
      <c r="BK5334">
        <v>0</v>
      </c>
      <c r="BL5334" s="3" t="str">
        <f>VLOOKUP(O5334,DropDownList!$H$1:$I$7,2,FALSE)</f>
        <v>2024/25</v>
      </c>
      <c r="BM5334" s="3" t="str">
        <f t="shared" si="83"/>
        <v>JP COURT</v>
      </c>
    </row>
    <row r="5335" spans="1:65" x14ac:dyDescent="0.2">
      <c r="A5335">
        <v>2025</v>
      </c>
      <c r="B5335">
        <v>7</v>
      </c>
      <c r="C5335" t="s">
        <v>162</v>
      </c>
      <c r="D5335" t="s">
        <v>163</v>
      </c>
      <c r="E5335" t="s">
        <v>10</v>
      </c>
      <c r="F5335">
        <v>9251</v>
      </c>
      <c r="G5335" t="s">
        <v>141</v>
      </c>
      <c r="H5335" t="s">
        <v>164</v>
      </c>
      <c r="I5335" t="s">
        <v>164</v>
      </c>
      <c r="J5335" s="1">
        <v>45839</v>
      </c>
      <c r="K5335" t="s">
        <v>143</v>
      </c>
      <c r="L5335">
        <v>2</v>
      </c>
      <c r="M5335" t="s">
        <v>144</v>
      </c>
      <c r="N5335" t="s">
        <v>145</v>
      </c>
      <c r="O5335" t="s">
        <v>147</v>
      </c>
      <c r="P5335" t="s">
        <v>152</v>
      </c>
      <c r="Q5335">
        <v>0</v>
      </c>
      <c r="R5335">
        <v>270</v>
      </c>
      <c r="S5335">
        <v>10800</v>
      </c>
      <c r="T5335">
        <v>4560</v>
      </c>
      <c r="U5335">
        <v>0</v>
      </c>
      <c r="V5335">
        <v>0</v>
      </c>
      <c r="W5335">
        <v>0</v>
      </c>
      <c r="X5335">
        <v>0</v>
      </c>
      <c r="Y5335">
        <v>0</v>
      </c>
      <c r="Z5335">
        <v>0</v>
      </c>
      <c r="AA5335">
        <v>6240</v>
      </c>
      <c r="AB5335">
        <v>0</v>
      </c>
      <c r="AC5335">
        <v>6240</v>
      </c>
      <c r="AD5335">
        <v>0</v>
      </c>
      <c r="AE5335">
        <v>0</v>
      </c>
      <c r="AF5335">
        <v>156</v>
      </c>
      <c r="AG5335">
        <v>0</v>
      </c>
      <c r="AH5335">
        <v>114</v>
      </c>
      <c r="AI5335">
        <v>0</v>
      </c>
      <c r="AJ5335">
        <v>0</v>
      </c>
      <c r="AK5335">
        <v>0</v>
      </c>
      <c r="AL5335">
        <v>0</v>
      </c>
      <c r="AM5335">
        <v>3</v>
      </c>
      <c r="AN5335">
        <v>0</v>
      </c>
      <c r="AO5335">
        <v>0</v>
      </c>
      <c r="AP5335">
        <v>0</v>
      </c>
      <c r="AQ5335">
        <v>0</v>
      </c>
      <c r="AR5335">
        <v>0</v>
      </c>
      <c r="AS5335">
        <v>0</v>
      </c>
      <c r="AT5335">
        <v>0</v>
      </c>
      <c r="AU5335">
        <v>0</v>
      </c>
      <c r="AV5335">
        <v>0</v>
      </c>
      <c r="AW5335">
        <v>0</v>
      </c>
      <c r="AX5335">
        <v>0</v>
      </c>
      <c r="AY5335">
        <v>0</v>
      </c>
      <c r="AZ5335">
        <v>0</v>
      </c>
      <c r="BA5335">
        <v>0</v>
      </c>
      <c r="BB5335">
        <v>0</v>
      </c>
      <c r="BC5335">
        <v>0</v>
      </c>
      <c r="BD5335">
        <v>0</v>
      </c>
      <c r="BE5335">
        <v>0</v>
      </c>
      <c r="BF5335">
        <v>0</v>
      </c>
      <c r="BG5335">
        <v>0</v>
      </c>
      <c r="BH5335">
        <v>0</v>
      </c>
      <c r="BI5335">
        <v>0</v>
      </c>
      <c r="BJ5335" s="2">
        <v>45853</v>
      </c>
      <c r="BK5335">
        <v>0</v>
      </c>
      <c r="BL5335" s="3" t="str">
        <f>VLOOKUP(O5335,DropDownList!$H$1:$I$7,2,FALSE)</f>
        <v>2024/25</v>
      </c>
      <c r="BM5335" s="3" t="str">
        <f t="shared" si="83"/>
        <v>PCOA</v>
      </c>
    </row>
    <row r="5336" spans="1:65" x14ac:dyDescent="0.2">
      <c r="A5336">
        <v>2025</v>
      </c>
      <c r="B5336">
        <v>7</v>
      </c>
      <c r="C5336" t="s">
        <v>162</v>
      </c>
      <c r="D5336" t="s">
        <v>163</v>
      </c>
      <c r="E5336" t="s">
        <v>10</v>
      </c>
      <c r="F5336">
        <v>9251</v>
      </c>
      <c r="G5336" t="s">
        <v>141</v>
      </c>
      <c r="H5336" t="s">
        <v>164</v>
      </c>
      <c r="I5336" t="s">
        <v>164</v>
      </c>
      <c r="J5336" s="1">
        <v>45839</v>
      </c>
      <c r="K5336" t="s">
        <v>143</v>
      </c>
      <c r="L5336">
        <v>2</v>
      </c>
      <c r="M5336" t="s">
        <v>144</v>
      </c>
      <c r="N5336" t="s">
        <v>145</v>
      </c>
      <c r="O5336" t="s">
        <v>149</v>
      </c>
      <c r="P5336" t="s">
        <v>148</v>
      </c>
      <c r="Q5336">
        <v>1441.45</v>
      </c>
      <c r="R5336">
        <v>67</v>
      </c>
      <c r="S5336">
        <v>4020</v>
      </c>
      <c r="T5336">
        <v>80</v>
      </c>
      <c r="U5336">
        <v>28</v>
      </c>
      <c r="V5336">
        <v>20</v>
      </c>
      <c r="W5336">
        <v>1150</v>
      </c>
      <c r="X5336">
        <v>1150</v>
      </c>
      <c r="Y5336">
        <v>0</v>
      </c>
      <c r="Z5336">
        <v>0</v>
      </c>
      <c r="AA5336">
        <v>2498.5500000000002</v>
      </c>
      <c r="AB5336">
        <v>0</v>
      </c>
      <c r="AC5336">
        <v>2498.5500000000002</v>
      </c>
      <c r="AD5336">
        <v>19</v>
      </c>
      <c r="AE5336">
        <v>1</v>
      </c>
      <c r="AF5336">
        <v>37</v>
      </c>
      <c r="AG5336">
        <v>5</v>
      </c>
      <c r="AH5336">
        <v>1</v>
      </c>
      <c r="AI5336">
        <v>23</v>
      </c>
      <c r="AJ5336">
        <v>0</v>
      </c>
      <c r="AK5336">
        <v>0</v>
      </c>
      <c r="AL5336">
        <v>0</v>
      </c>
      <c r="AM5336">
        <v>0</v>
      </c>
      <c r="AN5336">
        <v>0</v>
      </c>
      <c r="AO5336">
        <v>44</v>
      </c>
      <c r="AP5336">
        <v>143</v>
      </c>
      <c r="AQ5336">
        <v>49</v>
      </c>
      <c r="AR5336">
        <v>4</v>
      </c>
      <c r="AS5336">
        <v>5</v>
      </c>
      <c r="AT5336">
        <v>17</v>
      </c>
      <c r="AU5336">
        <v>0</v>
      </c>
      <c r="AV5336">
        <v>0</v>
      </c>
      <c r="AW5336">
        <v>0</v>
      </c>
      <c r="AX5336">
        <v>0</v>
      </c>
      <c r="AY5336">
        <v>12</v>
      </c>
      <c r="AZ5336">
        <v>33</v>
      </c>
      <c r="BA5336">
        <v>17</v>
      </c>
      <c r="BB5336">
        <v>1</v>
      </c>
      <c r="BC5336">
        <v>0</v>
      </c>
      <c r="BD5336">
        <v>0</v>
      </c>
      <c r="BE5336">
        <v>0</v>
      </c>
      <c r="BF5336">
        <v>44</v>
      </c>
      <c r="BG5336">
        <v>1380</v>
      </c>
      <c r="BH5336">
        <v>1</v>
      </c>
      <c r="BI5336">
        <v>28</v>
      </c>
      <c r="BJ5336" s="2">
        <v>45853</v>
      </c>
      <c r="BK5336">
        <v>0</v>
      </c>
      <c r="BL5336" s="3" t="str">
        <f>VLOOKUP(O5336,DropDownList!$H$1:$I$7,2,FALSE)</f>
        <v>2025/26</v>
      </c>
      <c r="BM5336" s="3" t="str">
        <f t="shared" si="83"/>
        <v>PRAS</v>
      </c>
    </row>
    <row r="5337" spans="1:65" x14ac:dyDescent="0.2">
      <c r="A5337">
        <v>2025</v>
      </c>
      <c r="B5337">
        <v>7</v>
      </c>
      <c r="C5337" t="s">
        <v>162</v>
      </c>
      <c r="D5337" t="s">
        <v>165</v>
      </c>
      <c r="E5337" t="s">
        <v>10</v>
      </c>
      <c r="F5337">
        <v>9701</v>
      </c>
      <c r="G5337" t="s">
        <v>158</v>
      </c>
      <c r="H5337" t="s">
        <v>164</v>
      </c>
      <c r="I5337" t="s">
        <v>164</v>
      </c>
      <c r="J5337" s="1">
        <v>45839</v>
      </c>
      <c r="K5337" t="s">
        <v>143</v>
      </c>
      <c r="L5337">
        <v>2</v>
      </c>
      <c r="M5337" t="s">
        <v>144</v>
      </c>
      <c r="N5337" t="s">
        <v>145</v>
      </c>
      <c r="O5337" t="s">
        <v>156</v>
      </c>
      <c r="P5337" t="s">
        <v>161</v>
      </c>
      <c r="Q5337">
        <v>1760.86</v>
      </c>
      <c r="R5337">
        <v>1342</v>
      </c>
      <c r="S5337">
        <v>32860</v>
      </c>
      <c r="T5337">
        <v>2248.1999999999998</v>
      </c>
      <c r="U5337">
        <v>219</v>
      </c>
      <c r="V5337">
        <v>45</v>
      </c>
      <c r="W5337">
        <v>1018.97</v>
      </c>
      <c r="X5337">
        <v>1018.97</v>
      </c>
      <c r="Y5337">
        <v>0</v>
      </c>
      <c r="Z5337">
        <v>0</v>
      </c>
      <c r="AA5337">
        <v>28850.94</v>
      </c>
      <c r="AB5337">
        <v>0</v>
      </c>
      <c r="AC5337">
        <v>0</v>
      </c>
      <c r="AD5337">
        <v>42</v>
      </c>
      <c r="AE5337">
        <v>3</v>
      </c>
      <c r="AF5337">
        <v>1126</v>
      </c>
      <c r="AG5337">
        <v>6</v>
      </c>
      <c r="AH5337">
        <v>124</v>
      </c>
      <c r="AI5337">
        <v>84</v>
      </c>
      <c r="AJ5337">
        <v>0</v>
      </c>
      <c r="AK5337">
        <v>0</v>
      </c>
      <c r="AL5337">
        <v>0</v>
      </c>
      <c r="AM5337">
        <v>0</v>
      </c>
      <c r="AN5337">
        <v>0</v>
      </c>
      <c r="AO5337">
        <v>947</v>
      </c>
      <c r="AP5337">
        <v>3972</v>
      </c>
      <c r="AQ5337">
        <v>882</v>
      </c>
      <c r="AR5337">
        <v>0</v>
      </c>
      <c r="AS5337">
        <v>526</v>
      </c>
      <c r="AT5337">
        <v>337</v>
      </c>
      <c r="AU5337">
        <v>75</v>
      </c>
      <c r="AV5337">
        <v>35</v>
      </c>
      <c r="AW5337">
        <v>63</v>
      </c>
      <c r="AX5337">
        <v>0</v>
      </c>
      <c r="AY5337">
        <v>518</v>
      </c>
      <c r="AZ5337">
        <v>614</v>
      </c>
      <c r="BA5337">
        <v>338</v>
      </c>
      <c r="BB5337">
        <v>184</v>
      </c>
      <c r="BC5337">
        <v>110</v>
      </c>
      <c r="BD5337">
        <v>71</v>
      </c>
      <c r="BE5337">
        <v>1</v>
      </c>
      <c r="BF5337">
        <v>1267</v>
      </c>
      <c r="BG5337">
        <v>1725</v>
      </c>
      <c r="BH5337">
        <v>2</v>
      </c>
      <c r="BI5337">
        <v>208</v>
      </c>
      <c r="BJ5337" s="2">
        <v>45853</v>
      </c>
      <c r="BK5337">
        <v>1</v>
      </c>
      <c r="BL5337" s="3" t="str">
        <f>VLOOKUP(O5337,DropDownList!$H$1:$I$7,2,FALSE)</f>
        <v>2023/24</v>
      </c>
      <c r="BM5337" s="3" t="str">
        <f t="shared" si="83"/>
        <v>VSUR</v>
      </c>
    </row>
    <row r="5338" spans="1:65" x14ac:dyDescent="0.2">
      <c r="A5338">
        <v>2025</v>
      </c>
      <c r="B5338">
        <v>7</v>
      </c>
      <c r="C5338" t="s">
        <v>162</v>
      </c>
      <c r="D5338" t="s">
        <v>165</v>
      </c>
      <c r="E5338" t="s">
        <v>10</v>
      </c>
      <c r="F5338">
        <v>9701</v>
      </c>
      <c r="G5338" t="s">
        <v>158</v>
      </c>
      <c r="H5338" t="s">
        <v>164</v>
      </c>
      <c r="I5338" t="s">
        <v>164</v>
      </c>
      <c r="J5338" s="1">
        <v>45839</v>
      </c>
      <c r="K5338" t="s">
        <v>143</v>
      </c>
      <c r="L5338">
        <v>2</v>
      </c>
      <c r="M5338" t="s">
        <v>144</v>
      </c>
      <c r="N5338" t="s">
        <v>145</v>
      </c>
      <c r="O5338" t="s">
        <v>149</v>
      </c>
      <c r="P5338" t="s">
        <v>160</v>
      </c>
      <c r="Q5338">
        <v>258777.33</v>
      </c>
      <c r="R5338">
        <v>1258</v>
      </c>
      <c r="S5338">
        <v>724089.46</v>
      </c>
      <c r="T5338">
        <v>48542.86</v>
      </c>
      <c r="U5338">
        <v>683</v>
      </c>
      <c r="V5338">
        <v>330</v>
      </c>
      <c r="W5338">
        <v>89590.36</v>
      </c>
      <c r="X5338">
        <v>135163.32</v>
      </c>
      <c r="Y5338">
        <v>0</v>
      </c>
      <c r="Z5338">
        <v>0</v>
      </c>
      <c r="AA5338">
        <v>416769.27</v>
      </c>
      <c r="AB5338">
        <v>19814.41</v>
      </c>
      <c r="AC5338">
        <v>371116.03</v>
      </c>
      <c r="AD5338">
        <v>144</v>
      </c>
      <c r="AE5338">
        <v>186</v>
      </c>
      <c r="AF5338">
        <v>481</v>
      </c>
      <c r="AG5338">
        <v>415</v>
      </c>
      <c r="AH5338">
        <v>85</v>
      </c>
      <c r="AI5338">
        <v>268</v>
      </c>
      <c r="AJ5338">
        <v>0</v>
      </c>
      <c r="AK5338">
        <v>0</v>
      </c>
      <c r="AL5338">
        <v>0</v>
      </c>
      <c r="AM5338">
        <v>0</v>
      </c>
      <c r="AN5338">
        <v>0</v>
      </c>
      <c r="AO5338">
        <v>834</v>
      </c>
      <c r="AP5338">
        <v>2289</v>
      </c>
      <c r="AQ5338">
        <v>753</v>
      </c>
      <c r="AR5338">
        <v>7</v>
      </c>
      <c r="AS5338">
        <v>183</v>
      </c>
      <c r="AT5338">
        <v>318</v>
      </c>
      <c r="AU5338">
        <v>17</v>
      </c>
      <c r="AV5338">
        <v>11</v>
      </c>
      <c r="AW5338">
        <v>96</v>
      </c>
      <c r="AX5338">
        <v>0</v>
      </c>
      <c r="AY5338">
        <v>281</v>
      </c>
      <c r="AZ5338">
        <v>374</v>
      </c>
      <c r="BA5338">
        <v>88</v>
      </c>
      <c r="BB5338">
        <v>63</v>
      </c>
      <c r="BC5338">
        <v>28</v>
      </c>
      <c r="BD5338">
        <v>9</v>
      </c>
      <c r="BE5338">
        <v>0</v>
      </c>
      <c r="BF5338">
        <v>1142</v>
      </c>
      <c r="BG5338">
        <v>111317.46</v>
      </c>
      <c r="BH5338">
        <v>9</v>
      </c>
      <c r="BI5338">
        <v>642</v>
      </c>
      <c r="BJ5338" s="2">
        <v>45853</v>
      </c>
      <c r="BK5338">
        <v>0</v>
      </c>
      <c r="BL5338" s="3" t="str">
        <f>VLOOKUP(O5338,DropDownList!$H$1:$I$7,2,FALSE)</f>
        <v>2025/26</v>
      </c>
      <c r="BM5338" s="3" t="str">
        <f t="shared" si="83"/>
        <v>SC COURT</v>
      </c>
    </row>
    <row r="5339" spans="1:65" x14ac:dyDescent="0.2">
      <c r="A5339">
        <v>2025</v>
      </c>
      <c r="B5339">
        <v>7</v>
      </c>
      <c r="C5339" t="s">
        <v>162</v>
      </c>
      <c r="D5339" t="s">
        <v>165</v>
      </c>
      <c r="E5339" t="s">
        <v>10</v>
      </c>
      <c r="F5339">
        <v>9701</v>
      </c>
      <c r="G5339" t="s">
        <v>158</v>
      </c>
      <c r="H5339" t="s">
        <v>164</v>
      </c>
      <c r="I5339" t="s">
        <v>164</v>
      </c>
      <c r="J5339" s="1">
        <v>45839</v>
      </c>
      <c r="K5339" t="s">
        <v>143</v>
      </c>
      <c r="L5339">
        <v>2</v>
      </c>
      <c r="M5339" t="s">
        <v>144</v>
      </c>
      <c r="N5339" t="s">
        <v>145</v>
      </c>
      <c r="O5339" t="s">
        <v>147</v>
      </c>
      <c r="P5339" t="s">
        <v>160</v>
      </c>
      <c r="Q5339">
        <v>120970.45</v>
      </c>
      <c r="R5339">
        <v>1246</v>
      </c>
      <c r="S5339">
        <v>676095.48</v>
      </c>
      <c r="T5339">
        <v>46378.79</v>
      </c>
      <c r="U5339">
        <v>330</v>
      </c>
      <c r="V5339">
        <v>163</v>
      </c>
      <c r="W5339">
        <v>56729.79</v>
      </c>
      <c r="X5339">
        <v>67331.59</v>
      </c>
      <c r="Y5339">
        <v>0</v>
      </c>
      <c r="Z5339">
        <v>0</v>
      </c>
      <c r="AA5339">
        <v>508746.23999999999</v>
      </c>
      <c r="AB5339">
        <v>28560.35</v>
      </c>
      <c r="AC5339">
        <v>455374.48</v>
      </c>
      <c r="AD5339">
        <v>67</v>
      </c>
      <c r="AE5339">
        <v>96</v>
      </c>
      <c r="AF5339">
        <v>773</v>
      </c>
      <c r="AG5339">
        <v>209</v>
      </c>
      <c r="AH5339">
        <v>131</v>
      </c>
      <c r="AI5339">
        <v>121</v>
      </c>
      <c r="AJ5339">
        <v>0</v>
      </c>
      <c r="AK5339">
        <v>0</v>
      </c>
      <c r="AL5339">
        <v>0</v>
      </c>
      <c r="AM5339">
        <v>0</v>
      </c>
      <c r="AN5339">
        <v>0</v>
      </c>
      <c r="AO5339">
        <v>821</v>
      </c>
      <c r="AP5339">
        <v>3016</v>
      </c>
      <c r="AQ5339">
        <v>738</v>
      </c>
      <c r="AR5339">
        <v>1</v>
      </c>
      <c r="AS5339">
        <v>359</v>
      </c>
      <c r="AT5339">
        <v>373</v>
      </c>
      <c r="AU5339">
        <v>60</v>
      </c>
      <c r="AV5339">
        <v>30</v>
      </c>
      <c r="AW5339">
        <v>108</v>
      </c>
      <c r="AX5339">
        <v>0</v>
      </c>
      <c r="AY5339">
        <v>318</v>
      </c>
      <c r="AZ5339">
        <v>447</v>
      </c>
      <c r="BA5339">
        <v>215</v>
      </c>
      <c r="BB5339">
        <v>121</v>
      </c>
      <c r="BC5339">
        <v>82</v>
      </c>
      <c r="BD5339">
        <v>22</v>
      </c>
      <c r="BE5339">
        <v>0</v>
      </c>
      <c r="BF5339">
        <v>1117</v>
      </c>
      <c r="BG5339">
        <v>49128</v>
      </c>
      <c r="BH5339">
        <v>12</v>
      </c>
      <c r="BI5339">
        <v>311</v>
      </c>
      <c r="BJ5339" s="2">
        <v>45853</v>
      </c>
      <c r="BK5339">
        <v>0</v>
      </c>
      <c r="BL5339" s="3" t="str">
        <f>VLOOKUP(O5339,DropDownList!$H$1:$I$7,2,FALSE)</f>
        <v>2024/25</v>
      </c>
      <c r="BM5339" s="3" t="str">
        <f t="shared" si="83"/>
        <v>SC COURT</v>
      </c>
    </row>
    <row r="5340" spans="1:65" x14ac:dyDescent="0.2">
      <c r="A5340">
        <v>2025</v>
      </c>
      <c r="B5340">
        <v>7</v>
      </c>
      <c r="C5340" t="s">
        <v>162</v>
      </c>
      <c r="D5340" t="s">
        <v>165</v>
      </c>
      <c r="E5340" t="s">
        <v>10</v>
      </c>
      <c r="F5340">
        <v>9701</v>
      </c>
      <c r="G5340" t="s">
        <v>158</v>
      </c>
      <c r="H5340" t="s">
        <v>164</v>
      </c>
      <c r="I5340" t="s">
        <v>164</v>
      </c>
      <c r="J5340" s="1">
        <v>45839</v>
      </c>
      <c r="K5340" t="s">
        <v>143</v>
      </c>
      <c r="L5340">
        <v>2</v>
      </c>
      <c r="M5340" t="s">
        <v>144</v>
      </c>
      <c r="N5340" t="s">
        <v>145</v>
      </c>
      <c r="O5340" t="s">
        <v>156</v>
      </c>
      <c r="P5340" t="s">
        <v>159</v>
      </c>
      <c r="Q5340">
        <v>27080</v>
      </c>
      <c r="R5340">
        <v>29</v>
      </c>
      <c r="S5340">
        <v>125837.84</v>
      </c>
      <c r="T5340">
        <v>3206.7</v>
      </c>
      <c r="U5340">
        <v>2</v>
      </c>
      <c r="V5340">
        <v>1</v>
      </c>
      <c r="W5340">
        <v>27080</v>
      </c>
      <c r="X5340">
        <v>27080</v>
      </c>
      <c r="Y5340">
        <v>0</v>
      </c>
      <c r="Z5340">
        <v>0</v>
      </c>
      <c r="AA5340">
        <v>95551.14</v>
      </c>
      <c r="AB5340">
        <v>0</v>
      </c>
      <c r="AC5340">
        <v>0</v>
      </c>
      <c r="AD5340">
        <v>1</v>
      </c>
      <c r="AE5340">
        <v>0</v>
      </c>
      <c r="AF5340">
        <v>24</v>
      </c>
      <c r="AG5340">
        <v>0</v>
      </c>
      <c r="AH5340">
        <v>0</v>
      </c>
      <c r="AI5340">
        <v>1</v>
      </c>
      <c r="AJ5340">
        <v>0</v>
      </c>
      <c r="AK5340">
        <v>0</v>
      </c>
      <c r="AL5340">
        <v>0</v>
      </c>
      <c r="AM5340">
        <v>0</v>
      </c>
      <c r="AN5340">
        <v>0</v>
      </c>
      <c r="AO5340">
        <v>4</v>
      </c>
      <c r="AP5340">
        <v>13</v>
      </c>
      <c r="AQ5340">
        <v>2</v>
      </c>
      <c r="AR5340">
        <v>0</v>
      </c>
      <c r="AS5340">
        <v>1</v>
      </c>
      <c r="AT5340">
        <v>0</v>
      </c>
      <c r="AU5340">
        <v>2</v>
      </c>
      <c r="AV5340">
        <v>1</v>
      </c>
      <c r="AW5340">
        <v>0</v>
      </c>
      <c r="AX5340">
        <v>0</v>
      </c>
      <c r="AY5340">
        <v>1</v>
      </c>
      <c r="AZ5340">
        <v>2</v>
      </c>
      <c r="BA5340">
        <v>2</v>
      </c>
      <c r="BB5340">
        <v>0</v>
      </c>
      <c r="BC5340">
        <v>0</v>
      </c>
      <c r="BD5340">
        <v>0</v>
      </c>
      <c r="BE5340">
        <v>0</v>
      </c>
      <c r="BF5340">
        <v>1</v>
      </c>
      <c r="BG5340">
        <v>27080</v>
      </c>
      <c r="BH5340">
        <v>4</v>
      </c>
      <c r="BI5340">
        <v>1</v>
      </c>
      <c r="BJ5340" s="2">
        <v>45853</v>
      </c>
      <c r="BK5340">
        <v>0</v>
      </c>
      <c r="BL5340" s="3" t="str">
        <f>VLOOKUP(O5340,DropDownList!$H$1:$I$7,2,FALSE)</f>
        <v>2023/24</v>
      </c>
      <c r="BM5340" s="3" t="str">
        <f t="shared" si="83"/>
        <v>CONF</v>
      </c>
    </row>
    <row r="5341" spans="1:65" x14ac:dyDescent="0.2">
      <c r="A5341">
        <v>2025</v>
      </c>
      <c r="B5341">
        <v>7</v>
      </c>
      <c r="C5341" t="s">
        <v>162</v>
      </c>
      <c r="D5341" t="s">
        <v>165</v>
      </c>
      <c r="E5341" t="s">
        <v>10</v>
      </c>
      <c r="F5341">
        <v>9701</v>
      </c>
      <c r="G5341" t="s">
        <v>158</v>
      </c>
      <c r="H5341" t="s">
        <v>164</v>
      </c>
      <c r="I5341" t="s">
        <v>164</v>
      </c>
      <c r="J5341" s="1">
        <v>45839</v>
      </c>
      <c r="K5341" t="s">
        <v>143</v>
      </c>
      <c r="L5341">
        <v>2</v>
      </c>
      <c r="M5341" t="s">
        <v>144</v>
      </c>
      <c r="N5341" t="s">
        <v>145</v>
      </c>
      <c r="O5341" t="s">
        <v>149</v>
      </c>
      <c r="P5341" t="s">
        <v>159</v>
      </c>
      <c r="Q5341">
        <v>105939.65</v>
      </c>
      <c r="R5341">
        <v>36</v>
      </c>
      <c r="S5341">
        <v>414642.03</v>
      </c>
      <c r="T5341">
        <v>110</v>
      </c>
      <c r="U5341">
        <v>10</v>
      </c>
      <c r="V5341">
        <v>1</v>
      </c>
      <c r="W5341">
        <v>53870</v>
      </c>
      <c r="X5341">
        <v>53870</v>
      </c>
      <c r="Y5341">
        <v>0</v>
      </c>
      <c r="Z5341">
        <v>0</v>
      </c>
      <c r="AA5341">
        <v>308592.38</v>
      </c>
      <c r="AB5341">
        <v>0</v>
      </c>
      <c r="AC5341">
        <v>0</v>
      </c>
      <c r="AD5341">
        <v>1</v>
      </c>
      <c r="AE5341">
        <v>0</v>
      </c>
      <c r="AF5341">
        <v>24</v>
      </c>
      <c r="AG5341">
        <v>4</v>
      </c>
      <c r="AH5341">
        <v>0</v>
      </c>
      <c r="AI5341">
        <v>6</v>
      </c>
      <c r="AJ5341">
        <v>0</v>
      </c>
      <c r="AK5341">
        <v>0</v>
      </c>
      <c r="AL5341">
        <v>0</v>
      </c>
      <c r="AM5341">
        <v>0</v>
      </c>
      <c r="AN5341">
        <v>0</v>
      </c>
      <c r="AO5341">
        <v>5</v>
      </c>
      <c r="AP5341">
        <v>10</v>
      </c>
      <c r="AQ5341">
        <v>4</v>
      </c>
      <c r="AR5341">
        <v>0</v>
      </c>
      <c r="AS5341">
        <v>0</v>
      </c>
      <c r="AT5341">
        <v>0</v>
      </c>
      <c r="AU5341">
        <v>2</v>
      </c>
      <c r="AV5341">
        <v>1</v>
      </c>
      <c r="AW5341">
        <v>0</v>
      </c>
      <c r="AX5341">
        <v>0</v>
      </c>
      <c r="AY5341">
        <v>0</v>
      </c>
      <c r="AZ5341">
        <v>0</v>
      </c>
      <c r="BA5341">
        <v>0</v>
      </c>
      <c r="BB5341">
        <v>0</v>
      </c>
      <c r="BC5341">
        <v>0</v>
      </c>
      <c r="BD5341">
        <v>0</v>
      </c>
      <c r="BE5341">
        <v>0</v>
      </c>
      <c r="BF5341">
        <v>0</v>
      </c>
      <c r="BG5341">
        <v>79700</v>
      </c>
      <c r="BH5341">
        <v>2</v>
      </c>
      <c r="BI5341">
        <v>0</v>
      </c>
      <c r="BJ5341" s="2">
        <v>45853</v>
      </c>
      <c r="BK5341">
        <v>0</v>
      </c>
      <c r="BL5341" s="3" t="str">
        <f>VLOOKUP(O5341,DropDownList!$H$1:$I$7,2,FALSE)</f>
        <v>2025/26</v>
      </c>
      <c r="BM5341" s="3" t="str">
        <f t="shared" si="83"/>
        <v>CONF</v>
      </c>
    </row>
    <row r="5342" spans="1:65" x14ac:dyDescent="0.2">
      <c r="A5342">
        <v>2025</v>
      </c>
      <c r="B5342">
        <v>7</v>
      </c>
      <c r="C5342" t="s">
        <v>162</v>
      </c>
      <c r="D5342" t="s">
        <v>165</v>
      </c>
      <c r="E5342" t="s">
        <v>10</v>
      </c>
      <c r="F5342">
        <v>9701</v>
      </c>
      <c r="G5342" t="s">
        <v>158</v>
      </c>
      <c r="H5342" t="s">
        <v>164</v>
      </c>
      <c r="I5342" t="s">
        <v>164</v>
      </c>
      <c r="J5342" s="1">
        <v>45839</v>
      </c>
      <c r="K5342" t="s">
        <v>143</v>
      </c>
      <c r="L5342">
        <v>2</v>
      </c>
      <c r="M5342" t="s">
        <v>144</v>
      </c>
      <c r="N5342" t="s">
        <v>145</v>
      </c>
      <c r="O5342" t="s">
        <v>156</v>
      </c>
      <c r="P5342" t="s">
        <v>160</v>
      </c>
      <c r="Q5342">
        <v>70074.34</v>
      </c>
      <c r="R5342">
        <v>1440</v>
      </c>
      <c r="S5342">
        <v>673490.87</v>
      </c>
      <c r="T5342">
        <v>56990.26</v>
      </c>
      <c r="U5342">
        <v>235</v>
      </c>
      <c r="V5342">
        <v>111</v>
      </c>
      <c r="W5342">
        <v>36726.49</v>
      </c>
      <c r="X5342">
        <v>39481.199999999997</v>
      </c>
      <c r="Y5342">
        <v>0</v>
      </c>
      <c r="Z5342">
        <v>0</v>
      </c>
      <c r="AA5342">
        <v>546426.27</v>
      </c>
      <c r="AB5342">
        <v>14418.59</v>
      </c>
      <c r="AC5342">
        <v>503116.74</v>
      </c>
      <c r="AD5342">
        <v>45</v>
      </c>
      <c r="AE5342">
        <v>66</v>
      </c>
      <c r="AF5342">
        <v>1019</v>
      </c>
      <c r="AG5342">
        <v>144</v>
      </c>
      <c r="AH5342">
        <v>146</v>
      </c>
      <c r="AI5342">
        <v>91</v>
      </c>
      <c r="AJ5342">
        <v>0</v>
      </c>
      <c r="AK5342">
        <v>0</v>
      </c>
      <c r="AL5342">
        <v>0</v>
      </c>
      <c r="AM5342">
        <v>0</v>
      </c>
      <c r="AN5342">
        <v>0</v>
      </c>
      <c r="AO5342">
        <v>1011</v>
      </c>
      <c r="AP5342">
        <v>4227</v>
      </c>
      <c r="AQ5342">
        <v>925</v>
      </c>
      <c r="AR5342">
        <v>0</v>
      </c>
      <c r="AS5342">
        <v>547</v>
      </c>
      <c r="AT5342">
        <v>360</v>
      </c>
      <c r="AU5342">
        <v>84</v>
      </c>
      <c r="AV5342">
        <v>39</v>
      </c>
      <c r="AW5342">
        <v>79</v>
      </c>
      <c r="AX5342">
        <v>0</v>
      </c>
      <c r="AY5342">
        <v>558</v>
      </c>
      <c r="AZ5342">
        <v>657</v>
      </c>
      <c r="BA5342">
        <v>361</v>
      </c>
      <c r="BB5342">
        <v>194</v>
      </c>
      <c r="BC5342">
        <v>116</v>
      </c>
      <c r="BD5342">
        <v>75</v>
      </c>
      <c r="BE5342">
        <v>1</v>
      </c>
      <c r="BF5342">
        <v>1340</v>
      </c>
      <c r="BG5342">
        <v>32390.87</v>
      </c>
      <c r="BH5342">
        <v>40</v>
      </c>
      <c r="BI5342">
        <v>223</v>
      </c>
      <c r="BJ5342" s="2">
        <v>45853</v>
      </c>
      <c r="BK5342">
        <v>1</v>
      </c>
      <c r="BL5342" s="3" t="str">
        <f>VLOOKUP(O5342,DropDownList!$H$1:$I$7,2,FALSE)</f>
        <v>2023/24</v>
      </c>
      <c r="BM5342" s="3" t="str">
        <f t="shared" si="83"/>
        <v>SC COURT</v>
      </c>
    </row>
    <row r="5343" spans="1:65" x14ac:dyDescent="0.2">
      <c r="A5343">
        <v>2025</v>
      </c>
      <c r="B5343">
        <v>7</v>
      </c>
      <c r="C5343" t="s">
        <v>162</v>
      </c>
      <c r="D5343" t="s">
        <v>165</v>
      </c>
      <c r="E5343" t="s">
        <v>10</v>
      </c>
      <c r="F5343">
        <v>9701</v>
      </c>
      <c r="G5343" t="s">
        <v>158</v>
      </c>
      <c r="H5343" t="s">
        <v>164</v>
      </c>
      <c r="I5343" t="s">
        <v>164</v>
      </c>
      <c r="J5343" s="1">
        <v>45839</v>
      </c>
      <c r="K5343" t="s">
        <v>143</v>
      </c>
      <c r="L5343">
        <v>2</v>
      </c>
      <c r="M5343" t="s">
        <v>144</v>
      </c>
      <c r="N5343" t="s">
        <v>145</v>
      </c>
      <c r="O5343" t="s">
        <v>147</v>
      </c>
      <c r="P5343" t="s">
        <v>161</v>
      </c>
      <c r="Q5343">
        <v>2505.2399999999998</v>
      </c>
      <c r="R5343">
        <v>1181</v>
      </c>
      <c r="S5343">
        <v>39310</v>
      </c>
      <c r="T5343">
        <v>1975</v>
      </c>
      <c r="U5343">
        <v>313</v>
      </c>
      <c r="V5343">
        <v>61</v>
      </c>
      <c r="W5343">
        <v>1485</v>
      </c>
      <c r="X5343">
        <v>1485</v>
      </c>
      <c r="Y5343">
        <v>0</v>
      </c>
      <c r="Z5343">
        <v>0</v>
      </c>
      <c r="AA5343">
        <v>34829.760000000002</v>
      </c>
      <c r="AB5343">
        <v>0</v>
      </c>
      <c r="AC5343">
        <v>0</v>
      </c>
      <c r="AD5343">
        <v>59</v>
      </c>
      <c r="AE5343">
        <v>2</v>
      </c>
      <c r="AF5343">
        <v>949</v>
      </c>
      <c r="AG5343">
        <v>8</v>
      </c>
      <c r="AH5343">
        <v>111</v>
      </c>
      <c r="AI5343">
        <v>113</v>
      </c>
      <c r="AJ5343">
        <v>0</v>
      </c>
      <c r="AK5343">
        <v>0</v>
      </c>
      <c r="AL5343">
        <v>0</v>
      </c>
      <c r="AM5343">
        <v>0</v>
      </c>
      <c r="AN5343">
        <v>0</v>
      </c>
      <c r="AO5343">
        <v>772</v>
      </c>
      <c r="AP5343">
        <v>2946</v>
      </c>
      <c r="AQ5343">
        <v>721</v>
      </c>
      <c r="AR5343">
        <v>1</v>
      </c>
      <c r="AS5343">
        <v>349</v>
      </c>
      <c r="AT5343">
        <v>379</v>
      </c>
      <c r="AU5343">
        <v>59</v>
      </c>
      <c r="AV5343">
        <v>28</v>
      </c>
      <c r="AW5343">
        <v>86</v>
      </c>
      <c r="AX5343">
        <v>0</v>
      </c>
      <c r="AY5343">
        <v>306</v>
      </c>
      <c r="AZ5343">
        <v>439</v>
      </c>
      <c r="BA5343">
        <v>213</v>
      </c>
      <c r="BB5343">
        <v>119</v>
      </c>
      <c r="BC5343">
        <v>81</v>
      </c>
      <c r="BD5343">
        <v>22</v>
      </c>
      <c r="BE5343">
        <v>0</v>
      </c>
      <c r="BF5343">
        <v>1077</v>
      </c>
      <c r="BG5343">
        <v>2435</v>
      </c>
      <c r="BH5343">
        <v>0</v>
      </c>
      <c r="BI5343">
        <v>297</v>
      </c>
      <c r="BJ5343" s="2">
        <v>45853</v>
      </c>
      <c r="BK5343">
        <v>0</v>
      </c>
      <c r="BL5343" s="3" t="str">
        <f>VLOOKUP(O5343,DropDownList!$H$1:$I$7,2,FALSE)</f>
        <v>2024/25</v>
      </c>
      <c r="BM5343" s="3" t="str">
        <f t="shared" si="83"/>
        <v>VSUR</v>
      </c>
    </row>
    <row r="5344" spans="1:65" x14ac:dyDescent="0.2">
      <c r="A5344">
        <v>2025</v>
      </c>
      <c r="B5344">
        <v>7</v>
      </c>
      <c r="C5344" t="s">
        <v>162</v>
      </c>
      <c r="D5344" t="s">
        <v>165</v>
      </c>
      <c r="E5344" t="s">
        <v>10</v>
      </c>
      <c r="F5344">
        <v>9701</v>
      </c>
      <c r="G5344" t="s">
        <v>158</v>
      </c>
      <c r="H5344" t="s">
        <v>164</v>
      </c>
      <c r="I5344" t="s">
        <v>164</v>
      </c>
      <c r="J5344" s="1">
        <v>45839</v>
      </c>
      <c r="K5344" t="s">
        <v>143</v>
      </c>
      <c r="L5344">
        <v>2</v>
      </c>
      <c r="M5344" t="s">
        <v>144</v>
      </c>
      <c r="N5344" t="s">
        <v>145</v>
      </c>
      <c r="O5344" t="s">
        <v>149</v>
      </c>
      <c r="P5344" t="s">
        <v>161</v>
      </c>
      <c r="Q5344">
        <v>22851.17</v>
      </c>
      <c r="R5344">
        <v>1195</v>
      </c>
      <c r="S5344">
        <v>68200</v>
      </c>
      <c r="T5344">
        <v>1565</v>
      </c>
      <c r="U5344">
        <v>656</v>
      </c>
      <c r="V5344">
        <v>143</v>
      </c>
      <c r="W5344">
        <v>3400.9</v>
      </c>
      <c r="X5344">
        <v>3400.9</v>
      </c>
      <c r="Y5344">
        <v>0</v>
      </c>
      <c r="Z5344">
        <v>0</v>
      </c>
      <c r="AA5344">
        <v>43783.83</v>
      </c>
      <c r="AB5344">
        <v>0</v>
      </c>
      <c r="AC5344">
        <v>0</v>
      </c>
      <c r="AD5344">
        <v>137</v>
      </c>
      <c r="AE5344">
        <v>6</v>
      </c>
      <c r="AF5344">
        <v>856</v>
      </c>
      <c r="AG5344">
        <v>17</v>
      </c>
      <c r="AH5344">
        <v>61</v>
      </c>
      <c r="AI5344">
        <v>260</v>
      </c>
      <c r="AJ5344">
        <v>0</v>
      </c>
      <c r="AK5344">
        <v>0</v>
      </c>
      <c r="AL5344">
        <v>0</v>
      </c>
      <c r="AM5344">
        <v>0</v>
      </c>
      <c r="AN5344">
        <v>0</v>
      </c>
      <c r="AO5344">
        <v>789</v>
      </c>
      <c r="AP5344">
        <v>2238</v>
      </c>
      <c r="AQ5344">
        <v>740</v>
      </c>
      <c r="AR5344">
        <v>7</v>
      </c>
      <c r="AS5344">
        <v>180</v>
      </c>
      <c r="AT5344">
        <v>313</v>
      </c>
      <c r="AU5344">
        <v>19</v>
      </c>
      <c r="AV5344">
        <v>13</v>
      </c>
      <c r="AW5344">
        <v>69</v>
      </c>
      <c r="AX5344">
        <v>0</v>
      </c>
      <c r="AY5344">
        <v>279</v>
      </c>
      <c r="AZ5344">
        <v>370</v>
      </c>
      <c r="BA5344">
        <v>86</v>
      </c>
      <c r="BB5344">
        <v>65</v>
      </c>
      <c r="BC5344">
        <v>30</v>
      </c>
      <c r="BD5344">
        <v>8</v>
      </c>
      <c r="BE5344">
        <v>0</v>
      </c>
      <c r="BF5344">
        <v>1109</v>
      </c>
      <c r="BG5344">
        <v>22700</v>
      </c>
      <c r="BH5344">
        <v>1</v>
      </c>
      <c r="BI5344">
        <v>622</v>
      </c>
      <c r="BJ5344" s="2">
        <v>45853</v>
      </c>
      <c r="BK5344">
        <v>0</v>
      </c>
      <c r="BL5344" s="3" t="str">
        <f>VLOOKUP(O5344,DropDownList!$H$1:$I$7,2,FALSE)</f>
        <v>2025/26</v>
      </c>
      <c r="BM5344" s="3" t="str">
        <f t="shared" si="83"/>
        <v>VSUR</v>
      </c>
    </row>
    <row r="5345" spans="1:65" x14ac:dyDescent="0.2">
      <c r="A5345">
        <v>2025</v>
      </c>
      <c r="B5345">
        <v>7</v>
      </c>
      <c r="C5345" t="s">
        <v>162</v>
      </c>
      <c r="D5345" t="s">
        <v>165</v>
      </c>
      <c r="E5345" t="s">
        <v>10</v>
      </c>
      <c r="F5345">
        <v>9701</v>
      </c>
      <c r="G5345" t="s">
        <v>158</v>
      </c>
      <c r="H5345" t="s">
        <v>164</v>
      </c>
      <c r="I5345" t="s">
        <v>164</v>
      </c>
      <c r="J5345" s="1">
        <v>45839</v>
      </c>
      <c r="K5345" t="s">
        <v>143</v>
      </c>
      <c r="L5345">
        <v>2</v>
      </c>
      <c r="M5345" t="s">
        <v>144</v>
      </c>
      <c r="N5345" t="s">
        <v>145</v>
      </c>
      <c r="O5345" t="s">
        <v>147</v>
      </c>
      <c r="P5345" t="s">
        <v>159</v>
      </c>
      <c r="Q5345">
        <v>0</v>
      </c>
      <c r="R5345">
        <v>28</v>
      </c>
      <c r="S5345">
        <v>238691.24</v>
      </c>
      <c r="T5345">
        <v>1199.28</v>
      </c>
      <c r="U5345">
        <v>1</v>
      </c>
      <c r="V5345">
        <v>0</v>
      </c>
      <c r="W5345">
        <v>0</v>
      </c>
      <c r="X5345">
        <v>0</v>
      </c>
      <c r="Y5345">
        <v>0</v>
      </c>
      <c r="Z5345">
        <v>0</v>
      </c>
      <c r="AA5345">
        <v>237491.96</v>
      </c>
      <c r="AB5345">
        <v>0</v>
      </c>
      <c r="AC5345">
        <v>0</v>
      </c>
      <c r="AD5345">
        <v>0</v>
      </c>
      <c r="AE5345">
        <v>0</v>
      </c>
      <c r="AF5345">
        <v>23</v>
      </c>
      <c r="AG5345">
        <v>0</v>
      </c>
      <c r="AH5345">
        <v>1</v>
      </c>
      <c r="AI5345">
        <v>0</v>
      </c>
      <c r="AJ5345">
        <v>0</v>
      </c>
      <c r="AK5345">
        <v>0</v>
      </c>
      <c r="AL5345">
        <v>0</v>
      </c>
      <c r="AM5345">
        <v>0</v>
      </c>
      <c r="AN5345">
        <v>0</v>
      </c>
      <c r="AO5345">
        <v>5</v>
      </c>
      <c r="AP5345">
        <v>13</v>
      </c>
      <c r="AQ5345">
        <v>1</v>
      </c>
      <c r="AR5345">
        <v>0</v>
      </c>
      <c r="AS5345">
        <v>1</v>
      </c>
      <c r="AT5345">
        <v>1</v>
      </c>
      <c r="AU5345">
        <v>3</v>
      </c>
      <c r="AV5345">
        <v>1</v>
      </c>
      <c r="AW5345">
        <v>0</v>
      </c>
      <c r="AX5345">
        <v>0</v>
      </c>
      <c r="AY5345">
        <v>1</v>
      </c>
      <c r="AZ5345">
        <v>1</v>
      </c>
      <c r="BA5345">
        <v>0</v>
      </c>
      <c r="BB5345">
        <v>0</v>
      </c>
      <c r="BC5345">
        <v>0</v>
      </c>
      <c r="BD5345">
        <v>1</v>
      </c>
      <c r="BE5345">
        <v>0</v>
      </c>
      <c r="BF5345">
        <v>1</v>
      </c>
      <c r="BG5345">
        <v>0</v>
      </c>
      <c r="BH5345">
        <v>4</v>
      </c>
      <c r="BI5345">
        <v>1</v>
      </c>
      <c r="BJ5345" s="2">
        <v>45853</v>
      </c>
      <c r="BK5345">
        <v>0</v>
      </c>
      <c r="BL5345" s="3" t="str">
        <f>VLOOKUP(O5345,DropDownList!$H$1:$I$7,2,FALSE)</f>
        <v>2024/25</v>
      </c>
      <c r="BM5345" s="3" t="str">
        <f t="shared" si="83"/>
        <v>CONF</v>
      </c>
    </row>
    <row r="5346" spans="1:65" x14ac:dyDescent="0.2">
      <c r="A5346">
        <v>2025</v>
      </c>
      <c r="B5346">
        <v>7</v>
      </c>
      <c r="C5346" t="s">
        <v>162</v>
      </c>
      <c r="D5346" t="s">
        <v>166</v>
      </c>
      <c r="E5346" t="s">
        <v>11</v>
      </c>
      <c r="F5346">
        <v>9252</v>
      </c>
      <c r="G5346" t="s">
        <v>141</v>
      </c>
      <c r="H5346" t="s">
        <v>164</v>
      </c>
      <c r="I5346" t="s">
        <v>164</v>
      </c>
      <c r="J5346" s="1">
        <v>45839</v>
      </c>
      <c r="K5346" t="s">
        <v>143</v>
      </c>
      <c r="L5346">
        <v>2</v>
      </c>
      <c r="M5346" t="s">
        <v>144</v>
      </c>
      <c r="N5346" t="s">
        <v>145</v>
      </c>
      <c r="O5346" t="s">
        <v>149</v>
      </c>
      <c r="P5346" t="s">
        <v>146</v>
      </c>
      <c r="Q5346">
        <v>210</v>
      </c>
      <c r="R5346">
        <v>41</v>
      </c>
      <c r="S5346">
        <v>580</v>
      </c>
      <c r="T5346">
        <v>0</v>
      </c>
      <c r="U5346">
        <v>26</v>
      </c>
      <c r="V5346">
        <v>8</v>
      </c>
      <c r="W5346">
        <v>110</v>
      </c>
      <c r="X5346">
        <v>110</v>
      </c>
      <c r="Y5346">
        <v>0</v>
      </c>
      <c r="Z5346">
        <v>0</v>
      </c>
      <c r="AA5346">
        <v>370</v>
      </c>
      <c r="AB5346">
        <v>0</v>
      </c>
      <c r="AC5346">
        <v>0</v>
      </c>
      <c r="AD5346">
        <v>8</v>
      </c>
      <c r="AE5346">
        <v>0</v>
      </c>
      <c r="AF5346">
        <v>27</v>
      </c>
      <c r="AG5346">
        <v>0</v>
      </c>
      <c r="AH5346">
        <v>0</v>
      </c>
      <c r="AI5346">
        <v>14</v>
      </c>
      <c r="AJ5346">
        <v>0</v>
      </c>
      <c r="AK5346">
        <v>0</v>
      </c>
      <c r="AL5346">
        <v>0</v>
      </c>
      <c r="AM5346">
        <v>0</v>
      </c>
      <c r="AN5346">
        <v>0</v>
      </c>
      <c r="AO5346">
        <v>29</v>
      </c>
      <c r="AP5346">
        <v>127</v>
      </c>
      <c r="AQ5346">
        <v>28</v>
      </c>
      <c r="AR5346">
        <v>0</v>
      </c>
      <c r="AS5346">
        <v>10</v>
      </c>
      <c r="AT5346">
        <v>9</v>
      </c>
      <c r="AU5346">
        <v>6</v>
      </c>
      <c r="AV5346">
        <v>3</v>
      </c>
      <c r="AW5346">
        <v>0</v>
      </c>
      <c r="AX5346">
        <v>0</v>
      </c>
      <c r="AY5346">
        <v>15</v>
      </c>
      <c r="AZ5346">
        <v>31</v>
      </c>
      <c r="BA5346">
        <v>14</v>
      </c>
      <c r="BB5346">
        <v>2</v>
      </c>
      <c r="BC5346">
        <v>1</v>
      </c>
      <c r="BD5346">
        <v>0</v>
      </c>
      <c r="BE5346">
        <v>0</v>
      </c>
      <c r="BF5346">
        <v>41</v>
      </c>
      <c r="BG5346">
        <v>210</v>
      </c>
      <c r="BH5346">
        <v>0</v>
      </c>
      <c r="BI5346">
        <v>26</v>
      </c>
      <c r="BJ5346" s="2">
        <v>45853</v>
      </c>
      <c r="BK5346">
        <v>0</v>
      </c>
      <c r="BL5346" s="3" t="str">
        <f>VLOOKUP(O5346,DropDownList!$H$1:$I$7,2,FALSE)</f>
        <v>2025/26</v>
      </c>
      <c r="BM5346" s="3" t="str">
        <f t="shared" si="83"/>
        <v>VSUR</v>
      </c>
    </row>
    <row r="5347" spans="1:65" x14ac:dyDescent="0.2">
      <c r="A5347">
        <v>2025</v>
      </c>
      <c r="B5347">
        <v>7</v>
      </c>
      <c r="C5347" t="s">
        <v>162</v>
      </c>
      <c r="D5347" t="s">
        <v>166</v>
      </c>
      <c r="E5347" t="s">
        <v>11</v>
      </c>
      <c r="F5347">
        <v>9252</v>
      </c>
      <c r="G5347" t="s">
        <v>141</v>
      </c>
      <c r="H5347" t="s">
        <v>164</v>
      </c>
      <c r="I5347" t="s">
        <v>164</v>
      </c>
      <c r="J5347" s="1">
        <v>45839</v>
      </c>
      <c r="K5347" t="s">
        <v>143</v>
      </c>
      <c r="L5347">
        <v>2</v>
      </c>
      <c r="M5347" t="s">
        <v>144</v>
      </c>
      <c r="N5347" t="s">
        <v>145</v>
      </c>
      <c r="O5347" t="s">
        <v>156</v>
      </c>
      <c r="P5347" t="s">
        <v>153</v>
      </c>
      <c r="Q5347">
        <v>0</v>
      </c>
      <c r="R5347">
        <v>3</v>
      </c>
      <c r="S5347">
        <v>135</v>
      </c>
      <c r="T5347">
        <v>135</v>
      </c>
      <c r="U5347">
        <v>0</v>
      </c>
      <c r="V5347">
        <v>0</v>
      </c>
      <c r="W5347">
        <v>0</v>
      </c>
      <c r="X5347">
        <v>0</v>
      </c>
      <c r="Y5347">
        <v>0</v>
      </c>
      <c r="Z5347">
        <v>0</v>
      </c>
      <c r="AA5347">
        <v>0</v>
      </c>
      <c r="AB5347">
        <v>0</v>
      </c>
      <c r="AC5347">
        <v>0</v>
      </c>
      <c r="AD5347">
        <v>0</v>
      </c>
      <c r="AE5347">
        <v>0</v>
      </c>
      <c r="AF5347">
        <v>0</v>
      </c>
      <c r="AG5347">
        <v>0</v>
      </c>
      <c r="AH5347">
        <v>3</v>
      </c>
      <c r="AI5347">
        <v>0</v>
      </c>
      <c r="AJ5347">
        <v>0</v>
      </c>
      <c r="AK5347">
        <v>0</v>
      </c>
      <c r="AL5347">
        <v>0</v>
      </c>
      <c r="AM5347">
        <v>0</v>
      </c>
      <c r="AN5347">
        <v>0</v>
      </c>
      <c r="AO5347">
        <v>3</v>
      </c>
      <c r="AP5347">
        <v>3</v>
      </c>
      <c r="AQ5347">
        <v>3</v>
      </c>
      <c r="AR5347">
        <v>0</v>
      </c>
      <c r="AS5347">
        <v>0</v>
      </c>
      <c r="AT5347">
        <v>0</v>
      </c>
      <c r="AU5347">
        <v>0</v>
      </c>
      <c r="AV5347">
        <v>0</v>
      </c>
      <c r="AW5347">
        <v>0</v>
      </c>
      <c r="AX5347">
        <v>0</v>
      </c>
      <c r="AY5347">
        <v>0</v>
      </c>
      <c r="AZ5347">
        <v>0</v>
      </c>
      <c r="BA5347">
        <v>0</v>
      </c>
      <c r="BB5347">
        <v>0</v>
      </c>
      <c r="BC5347">
        <v>0</v>
      </c>
      <c r="BD5347">
        <v>0</v>
      </c>
      <c r="BE5347">
        <v>0</v>
      </c>
      <c r="BF5347">
        <v>3</v>
      </c>
      <c r="BG5347">
        <v>0</v>
      </c>
      <c r="BH5347">
        <v>0</v>
      </c>
      <c r="BI5347">
        <v>0</v>
      </c>
      <c r="BJ5347" s="2">
        <v>45853</v>
      </c>
      <c r="BK5347">
        <v>0</v>
      </c>
      <c r="BL5347" s="3" t="str">
        <f>VLOOKUP(O5347,DropDownList!$H$1:$I$7,2,FALSE)</f>
        <v>2023/24</v>
      </c>
      <c r="BM5347" s="3" t="str">
        <f t="shared" si="83"/>
        <v>PREG</v>
      </c>
    </row>
    <row r="5348" spans="1:65" x14ac:dyDescent="0.2">
      <c r="A5348">
        <v>2025</v>
      </c>
      <c r="B5348">
        <v>7</v>
      </c>
      <c r="C5348" t="s">
        <v>162</v>
      </c>
      <c r="D5348" t="s">
        <v>166</v>
      </c>
      <c r="E5348" t="s">
        <v>11</v>
      </c>
      <c r="F5348">
        <v>9252</v>
      </c>
      <c r="G5348" t="s">
        <v>141</v>
      </c>
      <c r="H5348" t="s">
        <v>164</v>
      </c>
      <c r="I5348" t="s">
        <v>164</v>
      </c>
      <c r="J5348" s="1">
        <v>45839</v>
      </c>
      <c r="K5348" t="s">
        <v>143</v>
      </c>
      <c r="L5348">
        <v>2</v>
      </c>
      <c r="M5348" t="s">
        <v>144</v>
      </c>
      <c r="N5348" t="s">
        <v>145</v>
      </c>
      <c r="O5348" t="s">
        <v>156</v>
      </c>
      <c r="P5348" t="s">
        <v>152</v>
      </c>
      <c r="Q5348">
        <v>0</v>
      </c>
      <c r="R5348">
        <v>5</v>
      </c>
      <c r="S5348">
        <v>200</v>
      </c>
      <c r="T5348">
        <v>40</v>
      </c>
      <c r="U5348">
        <v>0</v>
      </c>
      <c r="V5348">
        <v>0</v>
      </c>
      <c r="W5348">
        <v>0</v>
      </c>
      <c r="X5348">
        <v>0</v>
      </c>
      <c r="Y5348">
        <v>0</v>
      </c>
      <c r="Z5348">
        <v>0</v>
      </c>
      <c r="AA5348">
        <v>160</v>
      </c>
      <c r="AB5348">
        <v>0</v>
      </c>
      <c r="AC5348">
        <v>160</v>
      </c>
      <c r="AD5348">
        <v>0</v>
      </c>
      <c r="AE5348">
        <v>0</v>
      </c>
      <c r="AF5348">
        <v>4</v>
      </c>
      <c r="AG5348">
        <v>0</v>
      </c>
      <c r="AH5348">
        <v>1</v>
      </c>
      <c r="AI5348">
        <v>0</v>
      </c>
      <c r="AJ5348">
        <v>0</v>
      </c>
      <c r="AK5348">
        <v>0</v>
      </c>
      <c r="AL5348">
        <v>0</v>
      </c>
      <c r="AM5348">
        <v>0</v>
      </c>
      <c r="AN5348">
        <v>0</v>
      </c>
      <c r="AO5348">
        <v>0</v>
      </c>
      <c r="AP5348">
        <v>0</v>
      </c>
      <c r="AQ5348">
        <v>0</v>
      </c>
      <c r="AR5348">
        <v>0</v>
      </c>
      <c r="AS5348">
        <v>0</v>
      </c>
      <c r="AT5348">
        <v>0</v>
      </c>
      <c r="AU5348">
        <v>0</v>
      </c>
      <c r="AV5348">
        <v>0</v>
      </c>
      <c r="AW5348">
        <v>0</v>
      </c>
      <c r="AX5348">
        <v>0</v>
      </c>
      <c r="AY5348">
        <v>0</v>
      </c>
      <c r="AZ5348">
        <v>0</v>
      </c>
      <c r="BA5348">
        <v>0</v>
      </c>
      <c r="BB5348">
        <v>0</v>
      </c>
      <c r="BC5348">
        <v>0</v>
      </c>
      <c r="BD5348">
        <v>0</v>
      </c>
      <c r="BE5348">
        <v>0</v>
      </c>
      <c r="BF5348">
        <v>0</v>
      </c>
      <c r="BG5348">
        <v>0</v>
      </c>
      <c r="BH5348">
        <v>0</v>
      </c>
      <c r="BI5348">
        <v>0</v>
      </c>
      <c r="BJ5348" s="2">
        <v>45853</v>
      </c>
      <c r="BK5348">
        <v>0</v>
      </c>
      <c r="BL5348" s="3" t="str">
        <f>VLOOKUP(O5348,DropDownList!$H$1:$I$7,2,FALSE)</f>
        <v>2023/24</v>
      </c>
      <c r="BM5348" s="3" t="str">
        <f t="shared" si="83"/>
        <v>PCOA</v>
      </c>
    </row>
    <row r="5349" spans="1:65" x14ac:dyDescent="0.2">
      <c r="A5349">
        <v>2025</v>
      </c>
      <c r="B5349">
        <v>7</v>
      </c>
      <c r="C5349" t="s">
        <v>162</v>
      </c>
      <c r="D5349" t="s">
        <v>166</v>
      </c>
      <c r="E5349" t="s">
        <v>11</v>
      </c>
      <c r="F5349">
        <v>9252</v>
      </c>
      <c r="G5349" t="s">
        <v>141</v>
      </c>
      <c r="H5349" t="s">
        <v>164</v>
      </c>
      <c r="I5349" t="s">
        <v>164</v>
      </c>
      <c r="J5349" s="1">
        <v>45839</v>
      </c>
      <c r="K5349" t="s">
        <v>143</v>
      </c>
      <c r="L5349">
        <v>2</v>
      </c>
      <c r="M5349" t="s">
        <v>144</v>
      </c>
      <c r="N5349" t="s">
        <v>145</v>
      </c>
      <c r="O5349" t="s">
        <v>156</v>
      </c>
      <c r="P5349" t="s">
        <v>146</v>
      </c>
      <c r="Q5349">
        <v>70</v>
      </c>
      <c r="R5349">
        <v>43</v>
      </c>
      <c r="S5349">
        <v>640</v>
      </c>
      <c r="T5349">
        <v>0</v>
      </c>
      <c r="U5349">
        <v>8</v>
      </c>
      <c r="V5349">
        <v>1</v>
      </c>
      <c r="W5349">
        <v>20</v>
      </c>
      <c r="X5349">
        <v>20</v>
      </c>
      <c r="Y5349">
        <v>0</v>
      </c>
      <c r="Z5349">
        <v>0</v>
      </c>
      <c r="AA5349">
        <v>570</v>
      </c>
      <c r="AB5349">
        <v>0</v>
      </c>
      <c r="AC5349">
        <v>0</v>
      </c>
      <c r="AD5349">
        <v>1</v>
      </c>
      <c r="AE5349">
        <v>0</v>
      </c>
      <c r="AF5349">
        <v>39</v>
      </c>
      <c r="AG5349">
        <v>0</v>
      </c>
      <c r="AH5349">
        <v>0</v>
      </c>
      <c r="AI5349">
        <v>4</v>
      </c>
      <c r="AJ5349">
        <v>0</v>
      </c>
      <c r="AK5349">
        <v>0</v>
      </c>
      <c r="AL5349">
        <v>0</v>
      </c>
      <c r="AM5349">
        <v>0</v>
      </c>
      <c r="AN5349">
        <v>0</v>
      </c>
      <c r="AO5349">
        <v>29</v>
      </c>
      <c r="AP5349">
        <v>190</v>
      </c>
      <c r="AQ5349">
        <v>28</v>
      </c>
      <c r="AR5349">
        <v>0</v>
      </c>
      <c r="AS5349">
        <v>37</v>
      </c>
      <c r="AT5349">
        <v>11</v>
      </c>
      <c r="AU5349">
        <v>13</v>
      </c>
      <c r="AV5349">
        <v>0</v>
      </c>
      <c r="AW5349">
        <v>2</v>
      </c>
      <c r="AX5349">
        <v>0</v>
      </c>
      <c r="AY5349">
        <v>19</v>
      </c>
      <c r="AZ5349">
        <v>34</v>
      </c>
      <c r="BA5349">
        <v>24</v>
      </c>
      <c r="BB5349">
        <v>4</v>
      </c>
      <c r="BC5349">
        <v>2</v>
      </c>
      <c r="BD5349">
        <v>1</v>
      </c>
      <c r="BE5349">
        <v>0</v>
      </c>
      <c r="BF5349">
        <v>41</v>
      </c>
      <c r="BG5349">
        <v>70</v>
      </c>
      <c r="BH5349">
        <v>0</v>
      </c>
      <c r="BI5349">
        <v>8</v>
      </c>
      <c r="BJ5349" s="2">
        <v>45853</v>
      </c>
      <c r="BK5349">
        <v>0</v>
      </c>
      <c r="BL5349" s="3" t="str">
        <f>VLOOKUP(O5349,DropDownList!$H$1:$I$7,2,FALSE)</f>
        <v>2023/24</v>
      </c>
      <c r="BM5349" s="3" t="str">
        <f t="shared" si="83"/>
        <v>VSUR</v>
      </c>
    </row>
    <row r="5350" spans="1:65" x14ac:dyDescent="0.2">
      <c r="A5350">
        <v>2025</v>
      </c>
      <c r="B5350">
        <v>7</v>
      </c>
      <c r="C5350" t="s">
        <v>162</v>
      </c>
      <c r="D5350" t="s">
        <v>166</v>
      </c>
      <c r="E5350" t="s">
        <v>11</v>
      </c>
      <c r="F5350">
        <v>9252</v>
      </c>
      <c r="G5350" t="s">
        <v>141</v>
      </c>
      <c r="H5350" t="s">
        <v>164</v>
      </c>
      <c r="I5350" t="s">
        <v>164</v>
      </c>
      <c r="J5350" s="1">
        <v>45839</v>
      </c>
      <c r="K5350" t="s">
        <v>143</v>
      </c>
      <c r="L5350">
        <v>2</v>
      </c>
      <c r="M5350" t="s">
        <v>144</v>
      </c>
      <c r="N5350" t="s">
        <v>145</v>
      </c>
      <c r="O5350" t="s">
        <v>147</v>
      </c>
      <c r="P5350" t="s">
        <v>154</v>
      </c>
      <c r="Q5350">
        <v>1868.29</v>
      </c>
      <c r="R5350">
        <v>39</v>
      </c>
      <c r="S5350">
        <v>9030</v>
      </c>
      <c r="T5350">
        <v>784.68</v>
      </c>
      <c r="U5350">
        <v>9</v>
      </c>
      <c r="V5350">
        <v>4</v>
      </c>
      <c r="W5350">
        <v>1160</v>
      </c>
      <c r="X5350">
        <v>1160</v>
      </c>
      <c r="Y5350">
        <v>0</v>
      </c>
      <c r="Z5350">
        <v>0</v>
      </c>
      <c r="AA5350">
        <v>6377.03</v>
      </c>
      <c r="AB5350">
        <v>0</v>
      </c>
      <c r="AC5350">
        <v>5937.03</v>
      </c>
      <c r="AD5350">
        <v>3</v>
      </c>
      <c r="AE5350">
        <v>1</v>
      </c>
      <c r="AF5350">
        <v>27</v>
      </c>
      <c r="AG5350">
        <v>5</v>
      </c>
      <c r="AH5350">
        <v>2</v>
      </c>
      <c r="AI5350">
        <v>4</v>
      </c>
      <c r="AJ5350">
        <v>0</v>
      </c>
      <c r="AK5350">
        <v>0</v>
      </c>
      <c r="AL5350">
        <v>0</v>
      </c>
      <c r="AM5350">
        <v>0</v>
      </c>
      <c r="AN5350">
        <v>0</v>
      </c>
      <c r="AO5350">
        <v>20</v>
      </c>
      <c r="AP5350">
        <v>95</v>
      </c>
      <c r="AQ5350">
        <v>22</v>
      </c>
      <c r="AR5350">
        <v>0</v>
      </c>
      <c r="AS5350">
        <v>13</v>
      </c>
      <c r="AT5350">
        <v>3</v>
      </c>
      <c r="AU5350">
        <v>4</v>
      </c>
      <c r="AV5350">
        <v>2</v>
      </c>
      <c r="AW5350">
        <v>1</v>
      </c>
      <c r="AX5350">
        <v>0</v>
      </c>
      <c r="AY5350">
        <v>9</v>
      </c>
      <c r="AZ5350">
        <v>17</v>
      </c>
      <c r="BA5350">
        <v>11</v>
      </c>
      <c r="BB5350">
        <v>4</v>
      </c>
      <c r="BC5350">
        <v>3</v>
      </c>
      <c r="BD5350">
        <v>3</v>
      </c>
      <c r="BE5350">
        <v>0</v>
      </c>
      <c r="BF5350">
        <v>38</v>
      </c>
      <c r="BG5350">
        <v>1370</v>
      </c>
      <c r="BH5350">
        <v>1</v>
      </c>
      <c r="BI5350">
        <v>9</v>
      </c>
      <c r="BJ5350" s="2">
        <v>45853</v>
      </c>
      <c r="BK5350">
        <v>0</v>
      </c>
      <c r="BL5350" s="3" t="str">
        <f>VLOOKUP(O5350,DropDownList!$H$1:$I$7,2,FALSE)</f>
        <v>2024/25</v>
      </c>
      <c r="BM5350" s="3" t="str">
        <f t="shared" ref="BM5350:BM5413" si="84">IF(RIGHT(P5350,4)="VSUR","VSUR",IF(RIGHT(P5350,4)="CONF","CONF",P5350))</f>
        <v>JP COURT</v>
      </c>
    </row>
    <row r="5351" spans="1:65" x14ac:dyDescent="0.2">
      <c r="A5351">
        <v>2025</v>
      </c>
      <c r="B5351">
        <v>7</v>
      </c>
      <c r="C5351" t="s">
        <v>162</v>
      </c>
      <c r="D5351" t="s">
        <v>166</v>
      </c>
      <c r="E5351" t="s">
        <v>11</v>
      </c>
      <c r="F5351">
        <v>9252</v>
      </c>
      <c r="G5351" t="s">
        <v>141</v>
      </c>
      <c r="H5351" t="s">
        <v>164</v>
      </c>
      <c r="I5351" t="s">
        <v>164</v>
      </c>
      <c r="J5351" s="1">
        <v>45839</v>
      </c>
      <c r="K5351" t="s">
        <v>143</v>
      </c>
      <c r="L5351">
        <v>2</v>
      </c>
      <c r="M5351" t="s">
        <v>144</v>
      </c>
      <c r="N5351" t="s">
        <v>145</v>
      </c>
      <c r="O5351" t="s">
        <v>147</v>
      </c>
      <c r="P5351" t="s">
        <v>150</v>
      </c>
      <c r="Q5351">
        <v>1265.6199999999999</v>
      </c>
      <c r="R5351">
        <v>53</v>
      </c>
      <c r="S5351">
        <v>7339.63</v>
      </c>
      <c r="T5351">
        <v>613.35</v>
      </c>
      <c r="U5351">
        <v>8</v>
      </c>
      <c r="V5351">
        <v>3</v>
      </c>
      <c r="W5351">
        <v>273.33999999999997</v>
      </c>
      <c r="X5351">
        <v>273.33999999999997</v>
      </c>
      <c r="Y5351">
        <v>49</v>
      </c>
      <c r="Z5351">
        <v>6726.28</v>
      </c>
      <c r="AA5351">
        <v>5460.66</v>
      </c>
      <c r="AB5351">
        <v>969.78</v>
      </c>
      <c r="AC5351">
        <v>4490.88</v>
      </c>
      <c r="AD5351">
        <v>3</v>
      </c>
      <c r="AE5351">
        <v>0</v>
      </c>
      <c r="AF5351">
        <v>40</v>
      </c>
      <c r="AG5351">
        <v>4</v>
      </c>
      <c r="AH5351">
        <v>4</v>
      </c>
      <c r="AI5351">
        <v>4</v>
      </c>
      <c r="AJ5351">
        <v>13</v>
      </c>
      <c r="AK5351">
        <v>3</v>
      </c>
      <c r="AL5351">
        <v>1</v>
      </c>
      <c r="AM5351">
        <v>1</v>
      </c>
      <c r="AN5351">
        <v>1</v>
      </c>
      <c r="AO5351">
        <v>32</v>
      </c>
      <c r="AP5351">
        <v>110</v>
      </c>
      <c r="AQ5351">
        <v>32</v>
      </c>
      <c r="AR5351">
        <v>0</v>
      </c>
      <c r="AS5351">
        <v>10</v>
      </c>
      <c r="AT5351">
        <v>2</v>
      </c>
      <c r="AU5351">
        <v>3</v>
      </c>
      <c r="AV5351">
        <v>1</v>
      </c>
      <c r="AW5351">
        <v>0</v>
      </c>
      <c r="AX5351">
        <v>0</v>
      </c>
      <c r="AY5351">
        <v>20</v>
      </c>
      <c r="AZ5351">
        <v>27</v>
      </c>
      <c r="BA5351">
        <v>8</v>
      </c>
      <c r="BB5351">
        <v>3</v>
      </c>
      <c r="BC5351">
        <v>2</v>
      </c>
      <c r="BD5351">
        <v>0</v>
      </c>
      <c r="BE5351">
        <v>0</v>
      </c>
      <c r="BF5351">
        <v>32</v>
      </c>
      <c r="BG5351">
        <v>473.34</v>
      </c>
      <c r="BH5351">
        <v>1</v>
      </c>
      <c r="BI5351">
        <v>8</v>
      </c>
      <c r="BJ5351" s="2">
        <v>45853</v>
      </c>
      <c r="BK5351">
        <v>0</v>
      </c>
      <c r="BL5351" s="3" t="str">
        <f>VLOOKUP(O5351,DropDownList!$H$1:$I$7,2,FALSE)</f>
        <v>2024/25</v>
      </c>
      <c r="BM5351" s="3" t="str">
        <f t="shared" si="84"/>
        <v>FISCAL FINES</v>
      </c>
    </row>
    <row r="5352" spans="1:65" x14ac:dyDescent="0.2">
      <c r="A5352">
        <v>2025</v>
      </c>
      <c r="B5352">
        <v>7</v>
      </c>
      <c r="C5352" t="s">
        <v>162</v>
      </c>
      <c r="D5352" t="s">
        <v>166</v>
      </c>
      <c r="E5352" t="s">
        <v>11</v>
      </c>
      <c r="F5352">
        <v>9252</v>
      </c>
      <c r="G5352" t="s">
        <v>141</v>
      </c>
      <c r="H5352" t="s">
        <v>164</v>
      </c>
      <c r="I5352" t="s">
        <v>164</v>
      </c>
      <c r="J5352" s="1">
        <v>45839</v>
      </c>
      <c r="K5352" t="s">
        <v>143</v>
      </c>
      <c r="L5352">
        <v>2</v>
      </c>
      <c r="M5352" t="s">
        <v>144</v>
      </c>
      <c r="N5352" t="s">
        <v>145</v>
      </c>
      <c r="O5352" t="s">
        <v>147</v>
      </c>
      <c r="P5352" t="s">
        <v>151</v>
      </c>
      <c r="Q5352">
        <v>0</v>
      </c>
      <c r="R5352">
        <v>3</v>
      </c>
      <c r="S5352">
        <v>90</v>
      </c>
      <c r="T5352">
        <v>90</v>
      </c>
      <c r="U5352">
        <v>0</v>
      </c>
      <c r="V5352">
        <v>0</v>
      </c>
      <c r="W5352">
        <v>0</v>
      </c>
      <c r="X5352">
        <v>0</v>
      </c>
      <c r="Y5352">
        <v>0</v>
      </c>
      <c r="Z5352">
        <v>0</v>
      </c>
      <c r="AA5352">
        <v>0</v>
      </c>
      <c r="AB5352">
        <v>0</v>
      </c>
      <c r="AC5352">
        <v>0</v>
      </c>
      <c r="AD5352">
        <v>0</v>
      </c>
      <c r="AE5352">
        <v>0</v>
      </c>
      <c r="AF5352">
        <v>0</v>
      </c>
      <c r="AG5352">
        <v>0</v>
      </c>
      <c r="AH5352">
        <v>3</v>
      </c>
      <c r="AI5352">
        <v>0</v>
      </c>
      <c r="AJ5352">
        <v>0</v>
      </c>
      <c r="AK5352">
        <v>0</v>
      </c>
      <c r="AL5352">
        <v>0</v>
      </c>
      <c r="AM5352">
        <v>0</v>
      </c>
      <c r="AN5352">
        <v>0</v>
      </c>
      <c r="AO5352">
        <v>0</v>
      </c>
      <c r="AP5352">
        <v>0</v>
      </c>
      <c r="AQ5352">
        <v>0</v>
      </c>
      <c r="AR5352">
        <v>0</v>
      </c>
      <c r="AS5352">
        <v>0</v>
      </c>
      <c r="AT5352">
        <v>0</v>
      </c>
      <c r="AU5352">
        <v>0</v>
      </c>
      <c r="AV5352">
        <v>0</v>
      </c>
      <c r="AW5352">
        <v>0</v>
      </c>
      <c r="AX5352">
        <v>0</v>
      </c>
      <c r="AY5352">
        <v>0</v>
      </c>
      <c r="AZ5352">
        <v>0</v>
      </c>
      <c r="BA5352">
        <v>0</v>
      </c>
      <c r="BB5352">
        <v>0</v>
      </c>
      <c r="BC5352">
        <v>0</v>
      </c>
      <c r="BD5352">
        <v>0</v>
      </c>
      <c r="BE5352">
        <v>0</v>
      </c>
      <c r="BF5352">
        <v>0</v>
      </c>
      <c r="BG5352">
        <v>0</v>
      </c>
      <c r="BH5352">
        <v>0</v>
      </c>
      <c r="BI5352">
        <v>0</v>
      </c>
      <c r="BJ5352" s="2">
        <v>45853</v>
      </c>
      <c r="BK5352">
        <v>0</v>
      </c>
      <c r="BL5352" s="3" t="str">
        <f>VLOOKUP(O5352,DropDownList!$H$1:$I$7,2,FALSE)</f>
        <v>2024/25</v>
      </c>
      <c r="BM5352" s="3" t="str">
        <f t="shared" si="84"/>
        <v>PCPF</v>
      </c>
    </row>
    <row r="5353" spans="1:65" x14ac:dyDescent="0.2">
      <c r="A5353">
        <v>2025</v>
      </c>
      <c r="B5353">
        <v>7</v>
      </c>
      <c r="C5353" t="s">
        <v>162</v>
      </c>
      <c r="D5353" t="s">
        <v>166</v>
      </c>
      <c r="E5353" t="s">
        <v>11</v>
      </c>
      <c r="F5353">
        <v>9252</v>
      </c>
      <c r="G5353" t="s">
        <v>141</v>
      </c>
      <c r="H5353" t="s">
        <v>164</v>
      </c>
      <c r="I5353" t="s">
        <v>164</v>
      </c>
      <c r="J5353" s="1">
        <v>45839</v>
      </c>
      <c r="K5353" t="s">
        <v>143</v>
      </c>
      <c r="L5353">
        <v>2</v>
      </c>
      <c r="M5353" t="s">
        <v>144</v>
      </c>
      <c r="N5353" t="s">
        <v>145</v>
      </c>
      <c r="O5353" t="s">
        <v>149</v>
      </c>
      <c r="P5353" t="s">
        <v>150</v>
      </c>
      <c r="Q5353">
        <v>3600.25</v>
      </c>
      <c r="R5353">
        <v>41</v>
      </c>
      <c r="S5353">
        <v>8133.56</v>
      </c>
      <c r="T5353">
        <v>710.4</v>
      </c>
      <c r="U5353">
        <v>18</v>
      </c>
      <c r="V5353">
        <v>13</v>
      </c>
      <c r="W5353">
        <v>2087.09</v>
      </c>
      <c r="X5353">
        <v>2197.83</v>
      </c>
      <c r="Y5353">
        <v>38</v>
      </c>
      <c r="Z5353">
        <v>7423.16</v>
      </c>
      <c r="AA5353">
        <v>3822.91</v>
      </c>
      <c r="AB5353">
        <v>1929.9</v>
      </c>
      <c r="AC5353">
        <v>1893.01</v>
      </c>
      <c r="AD5353">
        <v>11</v>
      </c>
      <c r="AE5353">
        <v>2</v>
      </c>
      <c r="AF5353">
        <v>20</v>
      </c>
      <c r="AG5353">
        <v>6</v>
      </c>
      <c r="AH5353">
        <v>3</v>
      </c>
      <c r="AI5353">
        <v>12</v>
      </c>
      <c r="AJ5353">
        <v>10</v>
      </c>
      <c r="AK5353">
        <v>5</v>
      </c>
      <c r="AL5353">
        <v>1</v>
      </c>
      <c r="AM5353">
        <v>1</v>
      </c>
      <c r="AN5353">
        <v>0</v>
      </c>
      <c r="AO5353">
        <v>23</v>
      </c>
      <c r="AP5353">
        <v>76</v>
      </c>
      <c r="AQ5353">
        <v>24</v>
      </c>
      <c r="AR5353">
        <v>0</v>
      </c>
      <c r="AS5353">
        <v>7</v>
      </c>
      <c r="AT5353">
        <v>9</v>
      </c>
      <c r="AU5353">
        <v>0</v>
      </c>
      <c r="AV5353">
        <v>0</v>
      </c>
      <c r="AW5353">
        <v>0</v>
      </c>
      <c r="AX5353">
        <v>0</v>
      </c>
      <c r="AY5353">
        <v>8</v>
      </c>
      <c r="AZ5353">
        <v>15</v>
      </c>
      <c r="BA5353">
        <v>8</v>
      </c>
      <c r="BB5353">
        <v>3</v>
      </c>
      <c r="BC5353">
        <v>2</v>
      </c>
      <c r="BD5353">
        <v>0</v>
      </c>
      <c r="BE5353">
        <v>0</v>
      </c>
      <c r="BF5353">
        <v>24</v>
      </c>
      <c r="BG5353">
        <v>2262.4899999999998</v>
      </c>
      <c r="BH5353">
        <v>0</v>
      </c>
      <c r="BI5353">
        <v>18</v>
      </c>
      <c r="BJ5353" s="2">
        <v>45853</v>
      </c>
      <c r="BK5353">
        <v>0</v>
      </c>
      <c r="BL5353" s="3" t="str">
        <f>VLOOKUP(O5353,DropDownList!$H$1:$I$7,2,FALSE)</f>
        <v>2025/26</v>
      </c>
      <c r="BM5353" s="3" t="str">
        <f t="shared" si="84"/>
        <v>FISCAL FINES</v>
      </c>
    </row>
    <row r="5354" spans="1:65" x14ac:dyDescent="0.2">
      <c r="A5354">
        <v>2025</v>
      </c>
      <c r="B5354">
        <v>7</v>
      </c>
      <c r="C5354" t="s">
        <v>162</v>
      </c>
      <c r="D5354" t="s">
        <v>166</v>
      </c>
      <c r="E5354" t="s">
        <v>11</v>
      </c>
      <c r="F5354">
        <v>9252</v>
      </c>
      <c r="G5354" t="s">
        <v>141</v>
      </c>
      <c r="H5354" t="s">
        <v>164</v>
      </c>
      <c r="I5354" t="s">
        <v>164</v>
      </c>
      <c r="J5354" s="1">
        <v>45839</v>
      </c>
      <c r="K5354" t="s">
        <v>143</v>
      </c>
      <c r="L5354">
        <v>2</v>
      </c>
      <c r="M5354" t="s">
        <v>144</v>
      </c>
      <c r="N5354" t="s">
        <v>145</v>
      </c>
      <c r="O5354" t="s">
        <v>147</v>
      </c>
      <c r="P5354" t="s">
        <v>146</v>
      </c>
      <c r="Q5354">
        <v>80</v>
      </c>
      <c r="R5354">
        <v>37</v>
      </c>
      <c r="S5354">
        <v>540</v>
      </c>
      <c r="T5354">
        <v>20</v>
      </c>
      <c r="U5354">
        <v>9</v>
      </c>
      <c r="V5354">
        <v>3</v>
      </c>
      <c r="W5354">
        <v>60</v>
      </c>
      <c r="X5354">
        <v>60</v>
      </c>
      <c r="Y5354">
        <v>0</v>
      </c>
      <c r="Z5354">
        <v>0</v>
      </c>
      <c r="AA5354">
        <v>440</v>
      </c>
      <c r="AB5354">
        <v>0</v>
      </c>
      <c r="AC5354">
        <v>0</v>
      </c>
      <c r="AD5354">
        <v>3</v>
      </c>
      <c r="AE5354">
        <v>0</v>
      </c>
      <c r="AF5354">
        <v>32</v>
      </c>
      <c r="AG5354">
        <v>0</v>
      </c>
      <c r="AH5354">
        <v>1</v>
      </c>
      <c r="AI5354">
        <v>4</v>
      </c>
      <c r="AJ5354">
        <v>0</v>
      </c>
      <c r="AK5354">
        <v>0</v>
      </c>
      <c r="AL5354">
        <v>0</v>
      </c>
      <c r="AM5354">
        <v>0</v>
      </c>
      <c r="AN5354">
        <v>0</v>
      </c>
      <c r="AO5354">
        <v>18</v>
      </c>
      <c r="AP5354">
        <v>93</v>
      </c>
      <c r="AQ5354">
        <v>21</v>
      </c>
      <c r="AR5354">
        <v>0</v>
      </c>
      <c r="AS5354">
        <v>13</v>
      </c>
      <c r="AT5354">
        <v>3</v>
      </c>
      <c r="AU5354">
        <v>4</v>
      </c>
      <c r="AV5354">
        <v>2</v>
      </c>
      <c r="AW5354">
        <v>0</v>
      </c>
      <c r="AX5354">
        <v>0</v>
      </c>
      <c r="AY5354">
        <v>9</v>
      </c>
      <c r="AZ5354">
        <v>17</v>
      </c>
      <c r="BA5354">
        <v>11</v>
      </c>
      <c r="BB5354">
        <v>4</v>
      </c>
      <c r="BC5354">
        <v>3</v>
      </c>
      <c r="BD5354">
        <v>3</v>
      </c>
      <c r="BE5354">
        <v>0</v>
      </c>
      <c r="BF5354">
        <v>37</v>
      </c>
      <c r="BG5354">
        <v>80</v>
      </c>
      <c r="BH5354">
        <v>0</v>
      </c>
      <c r="BI5354">
        <v>9</v>
      </c>
      <c r="BJ5354" s="2">
        <v>45853</v>
      </c>
      <c r="BK5354">
        <v>0</v>
      </c>
      <c r="BL5354" s="3" t="str">
        <f>VLOOKUP(O5354,DropDownList!$H$1:$I$7,2,FALSE)</f>
        <v>2024/25</v>
      </c>
      <c r="BM5354" s="3" t="str">
        <f t="shared" si="84"/>
        <v>VSUR</v>
      </c>
    </row>
    <row r="5355" spans="1:65" x14ac:dyDescent="0.2">
      <c r="A5355">
        <v>2025</v>
      </c>
      <c r="B5355">
        <v>7</v>
      </c>
      <c r="C5355" t="s">
        <v>162</v>
      </c>
      <c r="D5355" t="s">
        <v>166</v>
      </c>
      <c r="E5355" t="s">
        <v>11</v>
      </c>
      <c r="F5355">
        <v>9252</v>
      </c>
      <c r="G5355" t="s">
        <v>141</v>
      </c>
      <c r="H5355" t="s">
        <v>164</v>
      </c>
      <c r="I5355" t="s">
        <v>164</v>
      </c>
      <c r="J5355" s="1">
        <v>45839</v>
      </c>
      <c r="K5355" t="s">
        <v>143</v>
      </c>
      <c r="L5355">
        <v>2</v>
      </c>
      <c r="M5355" t="s">
        <v>144</v>
      </c>
      <c r="N5355" t="s">
        <v>145</v>
      </c>
      <c r="O5355" t="s">
        <v>147</v>
      </c>
      <c r="P5355" t="s">
        <v>153</v>
      </c>
      <c r="Q5355">
        <v>0</v>
      </c>
      <c r="R5355">
        <v>4</v>
      </c>
      <c r="S5355">
        <v>180</v>
      </c>
      <c r="T5355">
        <v>90</v>
      </c>
      <c r="U5355">
        <v>0</v>
      </c>
      <c r="V5355">
        <v>0</v>
      </c>
      <c r="W5355">
        <v>0</v>
      </c>
      <c r="X5355">
        <v>0</v>
      </c>
      <c r="Y5355">
        <v>0</v>
      </c>
      <c r="Z5355">
        <v>0</v>
      </c>
      <c r="AA5355">
        <v>90</v>
      </c>
      <c r="AB5355">
        <v>0</v>
      </c>
      <c r="AC5355">
        <v>90</v>
      </c>
      <c r="AD5355">
        <v>0</v>
      </c>
      <c r="AE5355">
        <v>0</v>
      </c>
      <c r="AF5355">
        <v>2</v>
      </c>
      <c r="AG5355">
        <v>0</v>
      </c>
      <c r="AH5355">
        <v>2</v>
      </c>
      <c r="AI5355">
        <v>0</v>
      </c>
      <c r="AJ5355">
        <v>0</v>
      </c>
      <c r="AK5355">
        <v>0</v>
      </c>
      <c r="AL5355">
        <v>0</v>
      </c>
      <c r="AM5355">
        <v>0</v>
      </c>
      <c r="AN5355">
        <v>0</v>
      </c>
      <c r="AO5355">
        <v>2</v>
      </c>
      <c r="AP5355">
        <v>2</v>
      </c>
      <c r="AQ5355">
        <v>2</v>
      </c>
      <c r="AR5355">
        <v>0</v>
      </c>
      <c r="AS5355">
        <v>0</v>
      </c>
      <c r="AT5355">
        <v>0</v>
      </c>
      <c r="AU5355">
        <v>0</v>
      </c>
      <c r="AV5355">
        <v>0</v>
      </c>
      <c r="AW5355">
        <v>0</v>
      </c>
      <c r="AX5355">
        <v>0</v>
      </c>
      <c r="AY5355">
        <v>0</v>
      </c>
      <c r="AZ5355">
        <v>0</v>
      </c>
      <c r="BA5355">
        <v>0</v>
      </c>
      <c r="BB5355">
        <v>0</v>
      </c>
      <c r="BC5355">
        <v>0</v>
      </c>
      <c r="BD5355">
        <v>0</v>
      </c>
      <c r="BE5355">
        <v>0</v>
      </c>
      <c r="BF5355">
        <v>2</v>
      </c>
      <c r="BG5355">
        <v>0</v>
      </c>
      <c r="BH5355">
        <v>0</v>
      </c>
      <c r="BI5355">
        <v>0</v>
      </c>
      <c r="BJ5355" s="2">
        <v>45853</v>
      </c>
      <c r="BK5355">
        <v>0</v>
      </c>
      <c r="BL5355" s="3" t="str">
        <f>VLOOKUP(O5355,DropDownList!$H$1:$I$7,2,FALSE)</f>
        <v>2024/25</v>
      </c>
      <c r="BM5355" s="3" t="str">
        <f t="shared" si="84"/>
        <v>PREG</v>
      </c>
    </row>
    <row r="5356" spans="1:65" x14ac:dyDescent="0.2">
      <c r="A5356">
        <v>2025</v>
      </c>
      <c r="B5356">
        <v>7</v>
      </c>
      <c r="C5356" t="s">
        <v>162</v>
      </c>
      <c r="D5356" t="s">
        <v>166</v>
      </c>
      <c r="E5356" t="s">
        <v>11</v>
      </c>
      <c r="F5356">
        <v>9252</v>
      </c>
      <c r="G5356" t="s">
        <v>141</v>
      </c>
      <c r="H5356" t="s">
        <v>164</v>
      </c>
      <c r="I5356" t="s">
        <v>164</v>
      </c>
      <c r="J5356" s="1">
        <v>45839</v>
      </c>
      <c r="K5356" t="s">
        <v>143</v>
      </c>
      <c r="L5356">
        <v>2</v>
      </c>
      <c r="M5356" t="s">
        <v>144</v>
      </c>
      <c r="N5356" t="s">
        <v>145</v>
      </c>
      <c r="O5356" t="s">
        <v>147</v>
      </c>
      <c r="P5356" t="s">
        <v>152</v>
      </c>
      <c r="Q5356">
        <v>0</v>
      </c>
      <c r="R5356">
        <v>9</v>
      </c>
      <c r="S5356">
        <v>360</v>
      </c>
      <c r="T5356">
        <v>240</v>
      </c>
      <c r="U5356">
        <v>0</v>
      </c>
      <c r="V5356">
        <v>0</v>
      </c>
      <c r="W5356">
        <v>0</v>
      </c>
      <c r="X5356">
        <v>0</v>
      </c>
      <c r="Y5356">
        <v>0</v>
      </c>
      <c r="Z5356">
        <v>0</v>
      </c>
      <c r="AA5356">
        <v>120</v>
      </c>
      <c r="AB5356">
        <v>0</v>
      </c>
      <c r="AC5356">
        <v>120</v>
      </c>
      <c r="AD5356">
        <v>0</v>
      </c>
      <c r="AE5356">
        <v>0</v>
      </c>
      <c r="AF5356">
        <v>3</v>
      </c>
      <c r="AG5356">
        <v>0</v>
      </c>
      <c r="AH5356">
        <v>6</v>
      </c>
      <c r="AI5356">
        <v>0</v>
      </c>
      <c r="AJ5356">
        <v>0</v>
      </c>
      <c r="AK5356">
        <v>0</v>
      </c>
      <c r="AL5356">
        <v>0</v>
      </c>
      <c r="AM5356">
        <v>0</v>
      </c>
      <c r="AN5356">
        <v>0</v>
      </c>
      <c r="AO5356">
        <v>0</v>
      </c>
      <c r="AP5356">
        <v>0</v>
      </c>
      <c r="AQ5356">
        <v>0</v>
      </c>
      <c r="AR5356">
        <v>0</v>
      </c>
      <c r="AS5356">
        <v>0</v>
      </c>
      <c r="AT5356">
        <v>0</v>
      </c>
      <c r="AU5356">
        <v>0</v>
      </c>
      <c r="AV5356">
        <v>0</v>
      </c>
      <c r="AW5356">
        <v>0</v>
      </c>
      <c r="AX5356">
        <v>0</v>
      </c>
      <c r="AY5356">
        <v>0</v>
      </c>
      <c r="AZ5356">
        <v>0</v>
      </c>
      <c r="BA5356">
        <v>0</v>
      </c>
      <c r="BB5356">
        <v>0</v>
      </c>
      <c r="BC5356">
        <v>0</v>
      </c>
      <c r="BD5356">
        <v>0</v>
      </c>
      <c r="BE5356">
        <v>0</v>
      </c>
      <c r="BF5356">
        <v>0</v>
      </c>
      <c r="BG5356">
        <v>0</v>
      </c>
      <c r="BH5356">
        <v>0</v>
      </c>
      <c r="BI5356">
        <v>0</v>
      </c>
      <c r="BJ5356" s="2">
        <v>45853</v>
      </c>
      <c r="BK5356">
        <v>0</v>
      </c>
      <c r="BL5356" s="3" t="str">
        <f>VLOOKUP(O5356,DropDownList!$H$1:$I$7,2,FALSE)</f>
        <v>2024/25</v>
      </c>
      <c r="BM5356" s="3" t="str">
        <f t="shared" si="84"/>
        <v>PCOA</v>
      </c>
    </row>
    <row r="5357" spans="1:65" x14ac:dyDescent="0.2">
      <c r="A5357">
        <v>2025</v>
      </c>
      <c r="B5357">
        <v>7</v>
      </c>
      <c r="C5357" t="s">
        <v>162</v>
      </c>
      <c r="D5357" t="s">
        <v>166</v>
      </c>
      <c r="E5357" t="s">
        <v>11</v>
      </c>
      <c r="F5357">
        <v>9252</v>
      </c>
      <c r="G5357" t="s">
        <v>141</v>
      </c>
      <c r="H5357" t="s">
        <v>164</v>
      </c>
      <c r="I5357" t="s">
        <v>164</v>
      </c>
      <c r="J5357" s="1">
        <v>45839</v>
      </c>
      <c r="K5357" t="s">
        <v>143</v>
      </c>
      <c r="L5357">
        <v>2</v>
      </c>
      <c r="M5357" t="s">
        <v>144</v>
      </c>
      <c r="N5357" t="s">
        <v>145</v>
      </c>
      <c r="O5357" t="s">
        <v>147</v>
      </c>
      <c r="P5357" t="s">
        <v>148</v>
      </c>
      <c r="Q5357">
        <v>125.22</v>
      </c>
      <c r="R5357">
        <v>6</v>
      </c>
      <c r="S5357">
        <v>360</v>
      </c>
      <c r="T5357">
        <v>0</v>
      </c>
      <c r="U5357">
        <v>3</v>
      </c>
      <c r="V5357">
        <v>2</v>
      </c>
      <c r="W5357">
        <v>80.67</v>
      </c>
      <c r="X5357">
        <v>80.67</v>
      </c>
      <c r="Y5357">
        <v>0</v>
      </c>
      <c r="Z5357">
        <v>0</v>
      </c>
      <c r="AA5357">
        <v>234.78</v>
      </c>
      <c r="AB5357">
        <v>0</v>
      </c>
      <c r="AC5357">
        <v>234.78</v>
      </c>
      <c r="AD5357">
        <v>1</v>
      </c>
      <c r="AE5357">
        <v>1</v>
      </c>
      <c r="AF5357">
        <v>3</v>
      </c>
      <c r="AG5357">
        <v>2</v>
      </c>
      <c r="AH5357">
        <v>0</v>
      </c>
      <c r="AI5357">
        <v>1</v>
      </c>
      <c r="AJ5357">
        <v>0</v>
      </c>
      <c r="AK5357">
        <v>0</v>
      </c>
      <c r="AL5357">
        <v>0</v>
      </c>
      <c r="AM5357">
        <v>0</v>
      </c>
      <c r="AN5357">
        <v>0</v>
      </c>
      <c r="AO5357">
        <v>4</v>
      </c>
      <c r="AP5357">
        <v>16</v>
      </c>
      <c r="AQ5357">
        <v>4</v>
      </c>
      <c r="AR5357">
        <v>0</v>
      </c>
      <c r="AS5357">
        <v>3</v>
      </c>
      <c r="AT5357">
        <v>1</v>
      </c>
      <c r="AU5357">
        <v>0</v>
      </c>
      <c r="AV5357">
        <v>0</v>
      </c>
      <c r="AW5357">
        <v>0</v>
      </c>
      <c r="AX5357">
        <v>0</v>
      </c>
      <c r="AY5357">
        <v>3</v>
      </c>
      <c r="AZ5357">
        <v>3</v>
      </c>
      <c r="BA5357">
        <v>2</v>
      </c>
      <c r="BB5357">
        <v>0</v>
      </c>
      <c r="BC5357">
        <v>0</v>
      </c>
      <c r="BD5357">
        <v>0</v>
      </c>
      <c r="BE5357">
        <v>0</v>
      </c>
      <c r="BF5357">
        <v>4</v>
      </c>
      <c r="BG5357">
        <v>60</v>
      </c>
      <c r="BH5357">
        <v>0</v>
      </c>
      <c r="BI5357">
        <v>3</v>
      </c>
      <c r="BJ5357" s="2">
        <v>45853</v>
      </c>
      <c r="BK5357">
        <v>0</v>
      </c>
      <c r="BL5357" s="3" t="str">
        <f>VLOOKUP(O5357,DropDownList!$H$1:$I$7,2,FALSE)</f>
        <v>2024/25</v>
      </c>
      <c r="BM5357" s="3" t="str">
        <f t="shared" si="84"/>
        <v>PRAS</v>
      </c>
    </row>
    <row r="5358" spans="1:65" x14ac:dyDescent="0.2">
      <c r="A5358">
        <v>2025</v>
      </c>
      <c r="B5358">
        <v>7</v>
      </c>
      <c r="C5358" t="s">
        <v>162</v>
      </c>
      <c r="D5358" t="s">
        <v>166</v>
      </c>
      <c r="E5358" t="s">
        <v>11</v>
      </c>
      <c r="F5358">
        <v>9252</v>
      </c>
      <c r="G5358" t="s">
        <v>141</v>
      </c>
      <c r="H5358" t="s">
        <v>164</v>
      </c>
      <c r="I5358" t="s">
        <v>164</v>
      </c>
      <c r="J5358" s="1">
        <v>45839</v>
      </c>
      <c r="K5358" t="s">
        <v>143</v>
      </c>
      <c r="L5358">
        <v>2</v>
      </c>
      <c r="M5358" t="s">
        <v>144</v>
      </c>
      <c r="N5358" t="s">
        <v>145</v>
      </c>
      <c r="O5358" t="s">
        <v>149</v>
      </c>
      <c r="P5358" t="s">
        <v>154</v>
      </c>
      <c r="Q5358">
        <v>5457.8</v>
      </c>
      <c r="R5358">
        <v>41</v>
      </c>
      <c r="S5358">
        <v>9185</v>
      </c>
      <c r="T5358">
        <v>0</v>
      </c>
      <c r="U5358">
        <v>26</v>
      </c>
      <c r="V5358">
        <v>13</v>
      </c>
      <c r="W5358">
        <v>2370</v>
      </c>
      <c r="X5358">
        <v>2560</v>
      </c>
      <c r="Y5358">
        <v>0</v>
      </c>
      <c r="Z5358">
        <v>0</v>
      </c>
      <c r="AA5358">
        <v>3727.2</v>
      </c>
      <c r="AB5358">
        <v>0</v>
      </c>
      <c r="AC5358">
        <v>3357.2</v>
      </c>
      <c r="AD5358">
        <v>8</v>
      </c>
      <c r="AE5358">
        <v>5</v>
      </c>
      <c r="AF5358">
        <v>15</v>
      </c>
      <c r="AG5358">
        <v>12</v>
      </c>
      <c r="AH5358">
        <v>0</v>
      </c>
      <c r="AI5358">
        <v>14</v>
      </c>
      <c r="AJ5358">
        <v>0</v>
      </c>
      <c r="AK5358">
        <v>0</v>
      </c>
      <c r="AL5358">
        <v>0</v>
      </c>
      <c r="AM5358">
        <v>0</v>
      </c>
      <c r="AN5358">
        <v>0</v>
      </c>
      <c r="AO5358">
        <v>29</v>
      </c>
      <c r="AP5358">
        <v>127</v>
      </c>
      <c r="AQ5358">
        <v>28</v>
      </c>
      <c r="AR5358">
        <v>0</v>
      </c>
      <c r="AS5358">
        <v>10</v>
      </c>
      <c r="AT5358">
        <v>9</v>
      </c>
      <c r="AU5358">
        <v>6</v>
      </c>
      <c r="AV5358">
        <v>3</v>
      </c>
      <c r="AW5358">
        <v>0</v>
      </c>
      <c r="AX5358">
        <v>0</v>
      </c>
      <c r="AY5358">
        <v>15</v>
      </c>
      <c r="AZ5358">
        <v>31</v>
      </c>
      <c r="BA5358">
        <v>14</v>
      </c>
      <c r="BB5358">
        <v>2</v>
      </c>
      <c r="BC5358">
        <v>1</v>
      </c>
      <c r="BD5358">
        <v>0</v>
      </c>
      <c r="BE5358">
        <v>0</v>
      </c>
      <c r="BF5358">
        <v>41</v>
      </c>
      <c r="BG5358">
        <v>3180</v>
      </c>
      <c r="BH5358">
        <v>0</v>
      </c>
      <c r="BI5358">
        <v>26</v>
      </c>
      <c r="BJ5358" s="2">
        <v>45853</v>
      </c>
      <c r="BK5358">
        <v>0</v>
      </c>
      <c r="BL5358" s="3" t="str">
        <f>VLOOKUP(O5358,DropDownList!$H$1:$I$7,2,FALSE)</f>
        <v>2025/26</v>
      </c>
      <c r="BM5358" s="3" t="str">
        <f t="shared" si="84"/>
        <v>JP COURT</v>
      </c>
    </row>
    <row r="5359" spans="1:65" x14ac:dyDescent="0.2">
      <c r="A5359">
        <v>2025</v>
      </c>
      <c r="B5359">
        <v>7</v>
      </c>
      <c r="C5359" t="s">
        <v>162</v>
      </c>
      <c r="D5359" t="s">
        <v>166</v>
      </c>
      <c r="E5359" t="s">
        <v>11</v>
      </c>
      <c r="F5359">
        <v>9252</v>
      </c>
      <c r="G5359" t="s">
        <v>141</v>
      </c>
      <c r="H5359" t="s">
        <v>164</v>
      </c>
      <c r="I5359" t="s">
        <v>164</v>
      </c>
      <c r="J5359" s="1">
        <v>45839</v>
      </c>
      <c r="K5359" t="s">
        <v>143</v>
      </c>
      <c r="L5359">
        <v>2</v>
      </c>
      <c r="M5359" t="s">
        <v>144</v>
      </c>
      <c r="N5359" t="s">
        <v>145</v>
      </c>
      <c r="O5359" t="s">
        <v>156</v>
      </c>
      <c r="P5359" t="s">
        <v>150</v>
      </c>
      <c r="Q5359">
        <v>1408.5</v>
      </c>
      <c r="R5359">
        <v>64</v>
      </c>
      <c r="S5359">
        <v>9324.85</v>
      </c>
      <c r="T5359">
        <v>955</v>
      </c>
      <c r="U5359">
        <v>14</v>
      </c>
      <c r="V5359">
        <v>9</v>
      </c>
      <c r="W5359">
        <v>1069.53</v>
      </c>
      <c r="X5359">
        <v>1069.53</v>
      </c>
      <c r="Y5359">
        <v>56</v>
      </c>
      <c r="Z5359">
        <v>8369.85</v>
      </c>
      <c r="AA5359">
        <v>6961.35</v>
      </c>
      <c r="AB5359">
        <v>2724.83</v>
      </c>
      <c r="AC5359">
        <v>4236.5200000000004</v>
      </c>
      <c r="AD5359">
        <v>6</v>
      </c>
      <c r="AE5359">
        <v>3</v>
      </c>
      <c r="AF5359">
        <v>42</v>
      </c>
      <c r="AG5359">
        <v>6</v>
      </c>
      <c r="AH5359">
        <v>8</v>
      </c>
      <c r="AI5359">
        <v>8</v>
      </c>
      <c r="AJ5359">
        <v>12</v>
      </c>
      <c r="AK5359">
        <v>6</v>
      </c>
      <c r="AL5359">
        <v>3</v>
      </c>
      <c r="AM5359">
        <v>3</v>
      </c>
      <c r="AN5359">
        <v>0</v>
      </c>
      <c r="AO5359">
        <v>42</v>
      </c>
      <c r="AP5359">
        <v>261</v>
      </c>
      <c r="AQ5359">
        <v>47</v>
      </c>
      <c r="AR5359">
        <v>0</v>
      </c>
      <c r="AS5359">
        <v>35</v>
      </c>
      <c r="AT5359">
        <v>16</v>
      </c>
      <c r="AU5359">
        <v>4</v>
      </c>
      <c r="AV5359">
        <v>1</v>
      </c>
      <c r="AW5359">
        <v>0</v>
      </c>
      <c r="AX5359">
        <v>0</v>
      </c>
      <c r="AY5359">
        <v>31</v>
      </c>
      <c r="AZ5359">
        <v>65</v>
      </c>
      <c r="BA5359">
        <v>45</v>
      </c>
      <c r="BB5359">
        <v>4</v>
      </c>
      <c r="BC5359">
        <v>3</v>
      </c>
      <c r="BD5359">
        <v>1</v>
      </c>
      <c r="BE5359">
        <v>0</v>
      </c>
      <c r="BF5359">
        <v>42</v>
      </c>
      <c r="BG5359">
        <v>1170.02</v>
      </c>
      <c r="BH5359">
        <v>0</v>
      </c>
      <c r="BI5359">
        <v>14</v>
      </c>
      <c r="BJ5359" s="2">
        <v>45853</v>
      </c>
      <c r="BK5359">
        <v>0</v>
      </c>
      <c r="BL5359" s="3" t="str">
        <f>VLOOKUP(O5359,DropDownList!$H$1:$I$7,2,FALSE)</f>
        <v>2023/24</v>
      </c>
      <c r="BM5359" s="3" t="str">
        <f t="shared" si="84"/>
        <v>FISCAL FINES</v>
      </c>
    </row>
    <row r="5360" spans="1:65" x14ac:dyDescent="0.2">
      <c r="A5360">
        <v>2025</v>
      </c>
      <c r="B5360">
        <v>7</v>
      </c>
      <c r="C5360" t="s">
        <v>162</v>
      </c>
      <c r="D5360" t="s">
        <v>166</v>
      </c>
      <c r="E5360" t="s">
        <v>11</v>
      </c>
      <c r="F5360">
        <v>9252</v>
      </c>
      <c r="G5360" t="s">
        <v>141</v>
      </c>
      <c r="H5360" t="s">
        <v>164</v>
      </c>
      <c r="I5360" t="s">
        <v>164</v>
      </c>
      <c r="J5360" s="1">
        <v>45839</v>
      </c>
      <c r="K5360" t="s">
        <v>143</v>
      </c>
      <c r="L5360">
        <v>2</v>
      </c>
      <c r="M5360" t="s">
        <v>144</v>
      </c>
      <c r="N5360" t="s">
        <v>145</v>
      </c>
      <c r="O5360" t="s">
        <v>149</v>
      </c>
      <c r="P5360" t="s">
        <v>151</v>
      </c>
      <c r="Q5360">
        <v>0</v>
      </c>
      <c r="R5360">
        <v>3</v>
      </c>
      <c r="S5360">
        <v>90</v>
      </c>
      <c r="T5360">
        <v>0</v>
      </c>
      <c r="U5360">
        <v>0</v>
      </c>
      <c r="V5360">
        <v>0</v>
      </c>
      <c r="W5360">
        <v>0</v>
      </c>
      <c r="X5360">
        <v>0</v>
      </c>
      <c r="Y5360">
        <v>0</v>
      </c>
      <c r="Z5360">
        <v>0</v>
      </c>
      <c r="AA5360">
        <v>90</v>
      </c>
      <c r="AB5360">
        <v>0</v>
      </c>
      <c r="AC5360">
        <v>90</v>
      </c>
      <c r="AD5360">
        <v>0</v>
      </c>
      <c r="AE5360">
        <v>0</v>
      </c>
      <c r="AF5360">
        <v>3</v>
      </c>
      <c r="AG5360">
        <v>0</v>
      </c>
      <c r="AH5360">
        <v>0</v>
      </c>
      <c r="AI5360">
        <v>0</v>
      </c>
      <c r="AJ5360">
        <v>0</v>
      </c>
      <c r="AK5360">
        <v>0</v>
      </c>
      <c r="AL5360">
        <v>0</v>
      </c>
      <c r="AM5360">
        <v>0</v>
      </c>
      <c r="AN5360">
        <v>0</v>
      </c>
      <c r="AO5360">
        <v>0</v>
      </c>
      <c r="AP5360">
        <v>0</v>
      </c>
      <c r="AQ5360">
        <v>0</v>
      </c>
      <c r="AR5360">
        <v>0</v>
      </c>
      <c r="AS5360">
        <v>0</v>
      </c>
      <c r="AT5360">
        <v>0</v>
      </c>
      <c r="AU5360">
        <v>0</v>
      </c>
      <c r="AV5360">
        <v>0</v>
      </c>
      <c r="AW5360">
        <v>0</v>
      </c>
      <c r="AX5360">
        <v>0</v>
      </c>
      <c r="AY5360">
        <v>0</v>
      </c>
      <c r="AZ5360">
        <v>0</v>
      </c>
      <c r="BA5360">
        <v>0</v>
      </c>
      <c r="BB5360">
        <v>0</v>
      </c>
      <c r="BC5360">
        <v>0</v>
      </c>
      <c r="BD5360">
        <v>0</v>
      </c>
      <c r="BE5360">
        <v>0</v>
      </c>
      <c r="BF5360">
        <v>0</v>
      </c>
      <c r="BG5360">
        <v>0</v>
      </c>
      <c r="BH5360">
        <v>0</v>
      </c>
      <c r="BI5360">
        <v>0</v>
      </c>
      <c r="BJ5360" s="2">
        <v>45853</v>
      </c>
      <c r="BK5360">
        <v>0</v>
      </c>
      <c r="BL5360" s="3" t="str">
        <f>VLOOKUP(O5360,DropDownList!$H$1:$I$7,2,FALSE)</f>
        <v>2025/26</v>
      </c>
      <c r="BM5360" s="3" t="str">
        <f t="shared" si="84"/>
        <v>PCPF</v>
      </c>
    </row>
    <row r="5361" spans="1:65" x14ac:dyDescent="0.2">
      <c r="A5361">
        <v>2025</v>
      </c>
      <c r="B5361">
        <v>7</v>
      </c>
      <c r="C5361" t="s">
        <v>162</v>
      </c>
      <c r="D5361" t="s">
        <v>166</v>
      </c>
      <c r="E5361" t="s">
        <v>11</v>
      </c>
      <c r="F5361">
        <v>9252</v>
      </c>
      <c r="G5361" t="s">
        <v>141</v>
      </c>
      <c r="H5361" t="s">
        <v>164</v>
      </c>
      <c r="I5361" t="s">
        <v>164</v>
      </c>
      <c r="J5361" s="1">
        <v>45839</v>
      </c>
      <c r="K5361" t="s">
        <v>143</v>
      </c>
      <c r="L5361">
        <v>2</v>
      </c>
      <c r="M5361" t="s">
        <v>144</v>
      </c>
      <c r="N5361" t="s">
        <v>145</v>
      </c>
      <c r="O5361" t="s">
        <v>149</v>
      </c>
      <c r="P5361" t="s">
        <v>153</v>
      </c>
      <c r="Q5361">
        <v>135</v>
      </c>
      <c r="R5361">
        <v>3</v>
      </c>
      <c r="S5361">
        <v>135</v>
      </c>
      <c r="T5361">
        <v>0</v>
      </c>
      <c r="U5361">
        <v>3</v>
      </c>
      <c r="V5361">
        <v>3</v>
      </c>
      <c r="W5361">
        <v>135</v>
      </c>
      <c r="X5361">
        <v>135</v>
      </c>
      <c r="Y5361">
        <v>0</v>
      </c>
      <c r="Z5361">
        <v>0</v>
      </c>
      <c r="AA5361">
        <v>0</v>
      </c>
      <c r="AB5361">
        <v>0</v>
      </c>
      <c r="AC5361">
        <v>0</v>
      </c>
      <c r="AD5361">
        <v>3</v>
      </c>
      <c r="AE5361">
        <v>0</v>
      </c>
      <c r="AF5361">
        <v>0</v>
      </c>
      <c r="AG5361">
        <v>0</v>
      </c>
      <c r="AH5361">
        <v>0</v>
      </c>
      <c r="AI5361">
        <v>3</v>
      </c>
      <c r="AJ5361">
        <v>0</v>
      </c>
      <c r="AK5361">
        <v>0</v>
      </c>
      <c r="AL5361">
        <v>0</v>
      </c>
      <c r="AM5361">
        <v>0</v>
      </c>
      <c r="AN5361">
        <v>0</v>
      </c>
      <c r="AO5361">
        <v>3</v>
      </c>
      <c r="AP5361">
        <v>3</v>
      </c>
      <c r="AQ5361">
        <v>3</v>
      </c>
      <c r="AR5361">
        <v>0</v>
      </c>
      <c r="AS5361">
        <v>0</v>
      </c>
      <c r="AT5361">
        <v>0</v>
      </c>
      <c r="AU5361">
        <v>0</v>
      </c>
      <c r="AV5361">
        <v>0</v>
      </c>
      <c r="AW5361">
        <v>0</v>
      </c>
      <c r="AX5361">
        <v>0</v>
      </c>
      <c r="AY5361">
        <v>0</v>
      </c>
      <c r="AZ5361">
        <v>0</v>
      </c>
      <c r="BA5361">
        <v>0</v>
      </c>
      <c r="BB5361">
        <v>0</v>
      </c>
      <c r="BC5361">
        <v>0</v>
      </c>
      <c r="BD5361">
        <v>0</v>
      </c>
      <c r="BE5361">
        <v>0</v>
      </c>
      <c r="BF5361">
        <v>3</v>
      </c>
      <c r="BG5361">
        <v>135</v>
      </c>
      <c r="BH5361">
        <v>0</v>
      </c>
      <c r="BI5361">
        <v>3</v>
      </c>
      <c r="BJ5361" s="2">
        <v>45853</v>
      </c>
      <c r="BK5361">
        <v>0</v>
      </c>
      <c r="BL5361" s="3" t="str">
        <f>VLOOKUP(O5361,DropDownList!$H$1:$I$7,2,FALSE)</f>
        <v>2025/26</v>
      </c>
      <c r="BM5361" s="3" t="str">
        <f t="shared" si="84"/>
        <v>PREG</v>
      </c>
    </row>
    <row r="5362" spans="1:65" x14ac:dyDescent="0.2">
      <c r="A5362">
        <v>2025</v>
      </c>
      <c r="B5362">
        <v>7</v>
      </c>
      <c r="C5362" t="s">
        <v>162</v>
      </c>
      <c r="D5362" t="s">
        <v>166</v>
      </c>
      <c r="E5362" t="s">
        <v>11</v>
      </c>
      <c r="F5362">
        <v>9252</v>
      </c>
      <c r="G5362" t="s">
        <v>141</v>
      </c>
      <c r="H5362" t="s">
        <v>164</v>
      </c>
      <c r="I5362" t="s">
        <v>164</v>
      </c>
      <c r="J5362" s="1">
        <v>45839</v>
      </c>
      <c r="K5362" t="s">
        <v>143</v>
      </c>
      <c r="L5362">
        <v>2</v>
      </c>
      <c r="M5362" t="s">
        <v>144</v>
      </c>
      <c r="N5362" t="s">
        <v>145</v>
      </c>
      <c r="O5362" t="s">
        <v>156</v>
      </c>
      <c r="P5362" t="s">
        <v>148</v>
      </c>
      <c r="Q5362">
        <v>60</v>
      </c>
      <c r="R5362">
        <v>2</v>
      </c>
      <c r="S5362">
        <v>120</v>
      </c>
      <c r="T5362">
        <v>0</v>
      </c>
      <c r="U5362">
        <v>1</v>
      </c>
      <c r="V5362">
        <v>0</v>
      </c>
      <c r="W5362">
        <v>0</v>
      </c>
      <c r="X5362">
        <v>0</v>
      </c>
      <c r="Y5362">
        <v>0</v>
      </c>
      <c r="Z5362">
        <v>0</v>
      </c>
      <c r="AA5362">
        <v>60</v>
      </c>
      <c r="AB5362">
        <v>0</v>
      </c>
      <c r="AC5362">
        <v>60</v>
      </c>
      <c r="AD5362">
        <v>0</v>
      </c>
      <c r="AE5362">
        <v>0</v>
      </c>
      <c r="AF5362">
        <v>1</v>
      </c>
      <c r="AG5362">
        <v>0</v>
      </c>
      <c r="AH5362">
        <v>0</v>
      </c>
      <c r="AI5362">
        <v>1</v>
      </c>
      <c r="AJ5362">
        <v>0</v>
      </c>
      <c r="AK5362">
        <v>0</v>
      </c>
      <c r="AL5362">
        <v>0</v>
      </c>
      <c r="AM5362">
        <v>0</v>
      </c>
      <c r="AN5362">
        <v>0</v>
      </c>
      <c r="AO5362">
        <v>2</v>
      </c>
      <c r="AP5362">
        <v>14</v>
      </c>
      <c r="AQ5362">
        <v>2</v>
      </c>
      <c r="AR5362">
        <v>0</v>
      </c>
      <c r="AS5362">
        <v>0</v>
      </c>
      <c r="AT5362">
        <v>2</v>
      </c>
      <c r="AU5362">
        <v>1</v>
      </c>
      <c r="AV5362">
        <v>0</v>
      </c>
      <c r="AW5362">
        <v>0</v>
      </c>
      <c r="AX5362">
        <v>0</v>
      </c>
      <c r="AY5362">
        <v>3</v>
      </c>
      <c r="AZ5362">
        <v>3</v>
      </c>
      <c r="BA5362">
        <v>1</v>
      </c>
      <c r="BB5362">
        <v>0</v>
      </c>
      <c r="BC5362">
        <v>0</v>
      </c>
      <c r="BD5362">
        <v>0</v>
      </c>
      <c r="BE5362">
        <v>0</v>
      </c>
      <c r="BF5362">
        <v>2</v>
      </c>
      <c r="BG5362">
        <v>60</v>
      </c>
      <c r="BH5362">
        <v>0</v>
      </c>
      <c r="BI5362">
        <v>1</v>
      </c>
      <c r="BJ5362" s="2">
        <v>45853</v>
      </c>
      <c r="BK5362">
        <v>0</v>
      </c>
      <c r="BL5362" s="3" t="str">
        <f>VLOOKUP(O5362,DropDownList!$H$1:$I$7,2,FALSE)</f>
        <v>2023/24</v>
      </c>
      <c r="BM5362" s="3" t="str">
        <f t="shared" si="84"/>
        <v>PRAS</v>
      </c>
    </row>
    <row r="5363" spans="1:65" x14ac:dyDescent="0.2">
      <c r="A5363">
        <v>2025</v>
      </c>
      <c r="B5363">
        <v>7</v>
      </c>
      <c r="C5363" t="s">
        <v>162</v>
      </c>
      <c r="D5363" t="s">
        <v>166</v>
      </c>
      <c r="E5363" t="s">
        <v>11</v>
      </c>
      <c r="F5363">
        <v>9252</v>
      </c>
      <c r="G5363" t="s">
        <v>141</v>
      </c>
      <c r="H5363" t="s">
        <v>164</v>
      </c>
      <c r="I5363" t="s">
        <v>164</v>
      </c>
      <c r="J5363" s="1">
        <v>45839</v>
      </c>
      <c r="K5363" t="s">
        <v>143</v>
      </c>
      <c r="L5363">
        <v>2</v>
      </c>
      <c r="M5363" t="s">
        <v>144</v>
      </c>
      <c r="N5363" t="s">
        <v>145</v>
      </c>
      <c r="O5363" t="s">
        <v>156</v>
      </c>
      <c r="P5363" t="s">
        <v>154</v>
      </c>
      <c r="Q5363">
        <v>2072.96</v>
      </c>
      <c r="R5363">
        <v>42</v>
      </c>
      <c r="S5363">
        <v>10270</v>
      </c>
      <c r="T5363">
        <v>865.3</v>
      </c>
      <c r="U5363">
        <v>8</v>
      </c>
      <c r="V5363">
        <v>3</v>
      </c>
      <c r="W5363">
        <v>820</v>
      </c>
      <c r="X5363">
        <v>820</v>
      </c>
      <c r="Y5363">
        <v>0</v>
      </c>
      <c r="Z5363">
        <v>0</v>
      </c>
      <c r="AA5363">
        <v>7331.74</v>
      </c>
      <c r="AB5363">
        <v>100</v>
      </c>
      <c r="AC5363">
        <v>6661.74</v>
      </c>
      <c r="AD5363">
        <v>1</v>
      </c>
      <c r="AE5363">
        <v>2</v>
      </c>
      <c r="AF5363">
        <v>31</v>
      </c>
      <c r="AG5363">
        <v>4</v>
      </c>
      <c r="AH5363">
        <v>0</v>
      </c>
      <c r="AI5363">
        <v>4</v>
      </c>
      <c r="AJ5363">
        <v>0</v>
      </c>
      <c r="AK5363">
        <v>0</v>
      </c>
      <c r="AL5363">
        <v>0</v>
      </c>
      <c r="AM5363">
        <v>0</v>
      </c>
      <c r="AN5363">
        <v>0</v>
      </c>
      <c r="AO5363">
        <v>28</v>
      </c>
      <c r="AP5363">
        <v>174</v>
      </c>
      <c r="AQ5363">
        <v>26</v>
      </c>
      <c r="AR5363">
        <v>0</v>
      </c>
      <c r="AS5363">
        <v>36</v>
      </c>
      <c r="AT5363">
        <v>10</v>
      </c>
      <c r="AU5363">
        <v>11</v>
      </c>
      <c r="AV5363">
        <v>0</v>
      </c>
      <c r="AW5363">
        <v>1</v>
      </c>
      <c r="AX5363">
        <v>0</v>
      </c>
      <c r="AY5363">
        <v>17</v>
      </c>
      <c r="AZ5363">
        <v>31</v>
      </c>
      <c r="BA5363">
        <v>22</v>
      </c>
      <c r="BB5363">
        <v>4</v>
      </c>
      <c r="BC5363">
        <v>2</v>
      </c>
      <c r="BD5363">
        <v>1</v>
      </c>
      <c r="BE5363">
        <v>0</v>
      </c>
      <c r="BF5363">
        <v>41</v>
      </c>
      <c r="BG5363">
        <v>1300</v>
      </c>
      <c r="BH5363">
        <v>3</v>
      </c>
      <c r="BI5363">
        <v>8</v>
      </c>
      <c r="BJ5363" s="2">
        <v>45853</v>
      </c>
      <c r="BK5363">
        <v>0</v>
      </c>
      <c r="BL5363" s="3" t="str">
        <f>VLOOKUP(O5363,DropDownList!$H$1:$I$7,2,FALSE)</f>
        <v>2023/24</v>
      </c>
      <c r="BM5363" s="3" t="str">
        <f t="shared" si="84"/>
        <v>JP COURT</v>
      </c>
    </row>
    <row r="5364" spans="1:65" x14ac:dyDescent="0.2">
      <c r="A5364">
        <v>2025</v>
      </c>
      <c r="B5364">
        <v>7</v>
      </c>
      <c r="C5364" t="s">
        <v>162</v>
      </c>
      <c r="D5364" t="s">
        <v>166</v>
      </c>
      <c r="E5364" t="s">
        <v>11</v>
      </c>
      <c r="F5364">
        <v>9252</v>
      </c>
      <c r="G5364" t="s">
        <v>141</v>
      </c>
      <c r="H5364" t="s">
        <v>164</v>
      </c>
      <c r="I5364" t="s">
        <v>164</v>
      </c>
      <c r="J5364" s="1">
        <v>45839</v>
      </c>
      <c r="K5364" t="s">
        <v>143</v>
      </c>
      <c r="L5364">
        <v>2</v>
      </c>
      <c r="M5364" t="s">
        <v>144</v>
      </c>
      <c r="N5364" t="s">
        <v>145</v>
      </c>
      <c r="O5364" t="s">
        <v>149</v>
      </c>
      <c r="P5364" t="s">
        <v>152</v>
      </c>
      <c r="Q5364">
        <v>0</v>
      </c>
      <c r="R5364">
        <v>1</v>
      </c>
      <c r="S5364">
        <v>40</v>
      </c>
      <c r="T5364">
        <v>0</v>
      </c>
      <c r="U5364">
        <v>0</v>
      </c>
      <c r="V5364">
        <v>0</v>
      </c>
      <c r="W5364">
        <v>0</v>
      </c>
      <c r="X5364">
        <v>0</v>
      </c>
      <c r="Y5364">
        <v>0</v>
      </c>
      <c r="Z5364">
        <v>0</v>
      </c>
      <c r="AA5364">
        <v>40</v>
      </c>
      <c r="AB5364">
        <v>0</v>
      </c>
      <c r="AC5364">
        <v>40</v>
      </c>
      <c r="AD5364">
        <v>0</v>
      </c>
      <c r="AE5364">
        <v>0</v>
      </c>
      <c r="AF5364">
        <v>1</v>
      </c>
      <c r="AG5364">
        <v>0</v>
      </c>
      <c r="AH5364">
        <v>0</v>
      </c>
      <c r="AI5364">
        <v>0</v>
      </c>
      <c r="AJ5364">
        <v>0</v>
      </c>
      <c r="AK5364">
        <v>0</v>
      </c>
      <c r="AL5364">
        <v>0</v>
      </c>
      <c r="AM5364">
        <v>0</v>
      </c>
      <c r="AN5364">
        <v>0</v>
      </c>
      <c r="AO5364">
        <v>0</v>
      </c>
      <c r="AP5364">
        <v>0</v>
      </c>
      <c r="AQ5364">
        <v>0</v>
      </c>
      <c r="AR5364">
        <v>0</v>
      </c>
      <c r="AS5364">
        <v>0</v>
      </c>
      <c r="AT5364">
        <v>0</v>
      </c>
      <c r="AU5364">
        <v>0</v>
      </c>
      <c r="AV5364">
        <v>0</v>
      </c>
      <c r="AW5364">
        <v>0</v>
      </c>
      <c r="AX5364">
        <v>0</v>
      </c>
      <c r="AY5364">
        <v>0</v>
      </c>
      <c r="AZ5364">
        <v>0</v>
      </c>
      <c r="BA5364">
        <v>0</v>
      </c>
      <c r="BB5364">
        <v>0</v>
      </c>
      <c r="BC5364">
        <v>0</v>
      </c>
      <c r="BD5364">
        <v>0</v>
      </c>
      <c r="BE5364">
        <v>0</v>
      </c>
      <c r="BF5364">
        <v>0</v>
      </c>
      <c r="BG5364">
        <v>0</v>
      </c>
      <c r="BH5364">
        <v>0</v>
      </c>
      <c r="BI5364">
        <v>0</v>
      </c>
      <c r="BJ5364" s="2">
        <v>45853</v>
      </c>
      <c r="BK5364">
        <v>0</v>
      </c>
      <c r="BL5364" s="3" t="str">
        <f>VLOOKUP(O5364,DropDownList!$H$1:$I$7,2,FALSE)</f>
        <v>2025/26</v>
      </c>
      <c r="BM5364" s="3" t="str">
        <f t="shared" si="84"/>
        <v>PCOA</v>
      </c>
    </row>
    <row r="5365" spans="1:65" x14ac:dyDescent="0.2">
      <c r="A5365">
        <v>2025</v>
      </c>
      <c r="B5365">
        <v>7</v>
      </c>
      <c r="C5365" t="s">
        <v>162</v>
      </c>
      <c r="D5365" t="s">
        <v>166</v>
      </c>
      <c r="E5365" t="s">
        <v>11</v>
      </c>
      <c r="F5365">
        <v>9252</v>
      </c>
      <c r="G5365" t="s">
        <v>141</v>
      </c>
      <c r="H5365" t="s">
        <v>164</v>
      </c>
      <c r="I5365" t="s">
        <v>164</v>
      </c>
      <c r="J5365" s="1">
        <v>45839</v>
      </c>
      <c r="K5365" t="s">
        <v>143</v>
      </c>
      <c r="L5365">
        <v>2</v>
      </c>
      <c r="M5365" t="s">
        <v>144</v>
      </c>
      <c r="N5365" t="s">
        <v>145</v>
      </c>
      <c r="O5365" t="s">
        <v>156</v>
      </c>
      <c r="P5365" t="s">
        <v>151</v>
      </c>
      <c r="Q5365">
        <v>0</v>
      </c>
      <c r="R5365">
        <v>21</v>
      </c>
      <c r="S5365">
        <v>630</v>
      </c>
      <c r="T5365">
        <v>60</v>
      </c>
      <c r="U5365">
        <v>0</v>
      </c>
      <c r="V5365">
        <v>0</v>
      </c>
      <c r="W5365">
        <v>0</v>
      </c>
      <c r="X5365">
        <v>0</v>
      </c>
      <c r="Y5365">
        <v>0</v>
      </c>
      <c r="Z5365">
        <v>0</v>
      </c>
      <c r="AA5365">
        <v>570</v>
      </c>
      <c r="AB5365">
        <v>0</v>
      </c>
      <c r="AC5365">
        <v>570</v>
      </c>
      <c r="AD5365">
        <v>0</v>
      </c>
      <c r="AE5365">
        <v>0</v>
      </c>
      <c r="AF5365">
        <v>19</v>
      </c>
      <c r="AG5365">
        <v>0</v>
      </c>
      <c r="AH5365">
        <v>2</v>
      </c>
      <c r="AI5365">
        <v>0</v>
      </c>
      <c r="AJ5365">
        <v>0</v>
      </c>
      <c r="AK5365">
        <v>0</v>
      </c>
      <c r="AL5365">
        <v>0</v>
      </c>
      <c r="AM5365">
        <v>0</v>
      </c>
      <c r="AN5365">
        <v>0</v>
      </c>
      <c r="AO5365">
        <v>0</v>
      </c>
      <c r="AP5365">
        <v>0</v>
      </c>
      <c r="AQ5365">
        <v>0</v>
      </c>
      <c r="AR5365">
        <v>0</v>
      </c>
      <c r="AS5365">
        <v>0</v>
      </c>
      <c r="AT5365">
        <v>0</v>
      </c>
      <c r="AU5365">
        <v>0</v>
      </c>
      <c r="AV5365">
        <v>0</v>
      </c>
      <c r="AW5365">
        <v>0</v>
      </c>
      <c r="AX5365">
        <v>0</v>
      </c>
      <c r="AY5365">
        <v>0</v>
      </c>
      <c r="AZ5365">
        <v>0</v>
      </c>
      <c r="BA5365">
        <v>0</v>
      </c>
      <c r="BB5365">
        <v>0</v>
      </c>
      <c r="BC5365">
        <v>0</v>
      </c>
      <c r="BD5365">
        <v>0</v>
      </c>
      <c r="BE5365">
        <v>0</v>
      </c>
      <c r="BF5365">
        <v>0</v>
      </c>
      <c r="BG5365">
        <v>0</v>
      </c>
      <c r="BH5365">
        <v>0</v>
      </c>
      <c r="BI5365">
        <v>0</v>
      </c>
      <c r="BJ5365" s="2">
        <v>45853</v>
      </c>
      <c r="BK5365">
        <v>0</v>
      </c>
      <c r="BL5365" s="3" t="str">
        <f>VLOOKUP(O5365,DropDownList!$H$1:$I$7,2,FALSE)</f>
        <v>2023/24</v>
      </c>
      <c r="BM5365" s="3" t="str">
        <f t="shared" si="84"/>
        <v>PCPF</v>
      </c>
    </row>
    <row r="5366" spans="1:65" x14ac:dyDescent="0.2">
      <c r="A5366">
        <v>2025</v>
      </c>
      <c r="B5366">
        <v>7</v>
      </c>
      <c r="C5366" t="s">
        <v>162</v>
      </c>
      <c r="D5366" t="s">
        <v>167</v>
      </c>
      <c r="E5366" t="s">
        <v>11</v>
      </c>
      <c r="F5366">
        <v>9711</v>
      </c>
      <c r="G5366" t="s">
        <v>158</v>
      </c>
      <c r="H5366" t="s">
        <v>164</v>
      </c>
      <c r="I5366" t="s">
        <v>164</v>
      </c>
      <c r="J5366" s="1">
        <v>45839</v>
      </c>
      <c r="K5366" t="s">
        <v>143</v>
      </c>
      <c r="L5366">
        <v>2</v>
      </c>
      <c r="M5366" t="s">
        <v>144</v>
      </c>
      <c r="N5366" t="s">
        <v>145</v>
      </c>
      <c r="O5366" t="s">
        <v>156</v>
      </c>
      <c r="P5366" t="s">
        <v>161</v>
      </c>
      <c r="Q5366">
        <v>145</v>
      </c>
      <c r="R5366">
        <v>64</v>
      </c>
      <c r="S5366">
        <v>1820</v>
      </c>
      <c r="T5366">
        <v>20</v>
      </c>
      <c r="U5366">
        <v>16</v>
      </c>
      <c r="V5366">
        <v>2</v>
      </c>
      <c r="W5366">
        <v>115</v>
      </c>
      <c r="X5366">
        <v>115</v>
      </c>
      <c r="Y5366">
        <v>0</v>
      </c>
      <c r="Z5366">
        <v>0</v>
      </c>
      <c r="AA5366">
        <v>1655</v>
      </c>
      <c r="AB5366">
        <v>0</v>
      </c>
      <c r="AC5366">
        <v>0</v>
      </c>
      <c r="AD5366">
        <v>2</v>
      </c>
      <c r="AE5366">
        <v>0</v>
      </c>
      <c r="AF5366">
        <v>59</v>
      </c>
      <c r="AG5366">
        <v>0</v>
      </c>
      <c r="AH5366">
        <v>1</v>
      </c>
      <c r="AI5366">
        <v>4</v>
      </c>
      <c r="AJ5366">
        <v>0</v>
      </c>
      <c r="AK5366">
        <v>0</v>
      </c>
      <c r="AL5366">
        <v>0</v>
      </c>
      <c r="AM5366">
        <v>0</v>
      </c>
      <c r="AN5366">
        <v>0</v>
      </c>
      <c r="AO5366">
        <v>38</v>
      </c>
      <c r="AP5366">
        <v>196</v>
      </c>
      <c r="AQ5366">
        <v>47</v>
      </c>
      <c r="AR5366">
        <v>0</v>
      </c>
      <c r="AS5366">
        <v>21</v>
      </c>
      <c r="AT5366">
        <v>3</v>
      </c>
      <c r="AU5366">
        <v>9</v>
      </c>
      <c r="AV5366">
        <v>0</v>
      </c>
      <c r="AW5366">
        <v>2</v>
      </c>
      <c r="AX5366">
        <v>0</v>
      </c>
      <c r="AY5366">
        <v>24</v>
      </c>
      <c r="AZ5366">
        <v>37</v>
      </c>
      <c r="BA5366">
        <v>25</v>
      </c>
      <c r="BB5366">
        <v>6</v>
      </c>
      <c r="BC5366">
        <v>4</v>
      </c>
      <c r="BD5366">
        <v>1</v>
      </c>
      <c r="BE5366">
        <v>0</v>
      </c>
      <c r="BF5366">
        <v>59</v>
      </c>
      <c r="BG5366">
        <v>145</v>
      </c>
      <c r="BH5366">
        <v>0</v>
      </c>
      <c r="BI5366">
        <v>11</v>
      </c>
      <c r="BJ5366" s="2">
        <v>45853</v>
      </c>
      <c r="BK5366">
        <v>2</v>
      </c>
      <c r="BL5366" s="3" t="str">
        <f>VLOOKUP(O5366,DropDownList!$H$1:$I$7,2,FALSE)</f>
        <v>2023/24</v>
      </c>
      <c r="BM5366" s="3" t="str">
        <f t="shared" si="84"/>
        <v>VSUR</v>
      </c>
    </row>
    <row r="5367" spans="1:65" x14ac:dyDescent="0.2">
      <c r="A5367">
        <v>2025</v>
      </c>
      <c r="B5367">
        <v>7</v>
      </c>
      <c r="C5367" t="s">
        <v>162</v>
      </c>
      <c r="D5367" t="s">
        <v>167</v>
      </c>
      <c r="E5367" t="s">
        <v>11</v>
      </c>
      <c r="F5367">
        <v>9711</v>
      </c>
      <c r="G5367" t="s">
        <v>158</v>
      </c>
      <c r="H5367" t="s">
        <v>164</v>
      </c>
      <c r="I5367" t="s">
        <v>164</v>
      </c>
      <c r="J5367" s="1">
        <v>45839</v>
      </c>
      <c r="K5367" t="s">
        <v>143</v>
      </c>
      <c r="L5367">
        <v>2</v>
      </c>
      <c r="M5367" t="s">
        <v>144</v>
      </c>
      <c r="N5367" t="s">
        <v>145</v>
      </c>
      <c r="O5367" t="s">
        <v>149</v>
      </c>
      <c r="P5367" t="s">
        <v>160</v>
      </c>
      <c r="Q5367">
        <v>12893.47</v>
      </c>
      <c r="R5367">
        <v>74</v>
      </c>
      <c r="S5367">
        <v>37470</v>
      </c>
      <c r="T5367">
        <v>1170</v>
      </c>
      <c r="U5367">
        <v>35</v>
      </c>
      <c r="V5367">
        <v>15</v>
      </c>
      <c r="W5367">
        <v>4605</v>
      </c>
      <c r="X5367">
        <v>6880</v>
      </c>
      <c r="Y5367">
        <v>0</v>
      </c>
      <c r="Z5367">
        <v>0</v>
      </c>
      <c r="AA5367">
        <v>23406.53</v>
      </c>
      <c r="AB5367">
        <v>175</v>
      </c>
      <c r="AC5367">
        <v>21566.53</v>
      </c>
      <c r="AD5367">
        <v>3</v>
      </c>
      <c r="AE5367">
        <v>12</v>
      </c>
      <c r="AF5367">
        <v>36</v>
      </c>
      <c r="AG5367">
        <v>25</v>
      </c>
      <c r="AH5367">
        <v>3</v>
      </c>
      <c r="AI5367">
        <v>10</v>
      </c>
      <c r="AJ5367">
        <v>0</v>
      </c>
      <c r="AK5367">
        <v>0</v>
      </c>
      <c r="AL5367">
        <v>0</v>
      </c>
      <c r="AM5367">
        <v>0</v>
      </c>
      <c r="AN5367">
        <v>0</v>
      </c>
      <c r="AO5367">
        <v>42</v>
      </c>
      <c r="AP5367">
        <v>124</v>
      </c>
      <c r="AQ5367">
        <v>42</v>
      </c>
      <c r="AR5367">
        <v>0</v>
      </c>
      <c r="AS5367">
        <v>12</v>
      </c>
      <c r="AT5367">
        <v>5</v>
      </c>
      <c r="AU5367">
        <v>2</v>
      </c>
      <c r="AV5367">
        <v>0</v>
      </c>
      <c r="AW5367">
        <v>3</v>
      </c>
      <c r="AX5367">
        <v>0</v>
      </c>
      <c r="AY5367">
        <v>18</v>
      </c>
      <c r="AZ5367">
        <v>28</v>
      </c>
      <c r="BA5367">
        <v>11</v>
      </c>
      <c r="BB5367">
        <v>1</v>
      </c>
      <c r="BC5367">
        <v>0</v>
      </c>
      <c r="BD5367">
        <v>0</v>
      </c>
      <c r="BE5367">
        <v>0</v>
      </c>
      <c r="BF5367">
        <v>71</v>
      </c>
      <c r="BG5367">
        <v>3465</v>
      </c>
      <c r="BH5367">
        <v>0</v>
      </c>
      <c r="BI5367">
        <v>35</v>
      </c>
      <c r="BJ5367" s="2">
        <v>45853</v>
      </c>
      <c r="BK5367">
        <v>0</v>
      </c>
      <c r="BL5367" s="3" t="str">
        <f>VLOOKUP(O5367,DropDownList!$H$1:$I$7,2,FALSE)</f>
        <v>2025/26</v>
      </c>
      <c r="BM5367" s="3" t="str">
        <f t="shared" si="84"/>
        <v>SC COURT</v>
      </c>
    </row>
    <row r="5368" spans="1:65" x14ac:dyDescent="0.2">
      <c r="A5368">
        <v>2025</v>
      </c>
      <c r="B5368">
        <v>7</v>
      </c>
      <c r="C5368" t="s">
        <v>162</v>
      </c>
      <c r="D5368" t="s">
        <v>167</v>
      </c>
      <c r="E5368" t="s">
        <v>11</v>
      </c>
      <c r="F5368">
        <v>9711</v>
      </c>
      <c r="G5368" t="s">
        <v>158</v>
      </c>
      <c r="H5368" t="s">
        <v>164</v>
      </c>
      <c r="I5368" t="s">
        <v>164</v>
      </c>
      <c r="J5368" s="1">
        <v>45839</v>
      </c>
      <c r="K5368" t="s">
        <v>143</v>
      </c>
      <c r="L5368">
        <v>2</v>
      </c>
      <c r="M5368" t="s">
        <v>144</v>
      </c>
      <c r="N5368" t="s">
        <v>145</v>
      </c>
      <c r="O5368" t="s">
        <v>147</v>
      </c>
      <c r="P5368" t="s">
        <v>160</v>
      </c>
      <c r="Q5368">
        <v>3367.34</v>
      </c>
      <c r="R5368">
        <v>58</v>
      </c>
      <c r="S5368">
        <v>30955</v>
      </c>
      <c r="T5368">
        <v>2660.46</v>
      </c>
      <c r="U5368">
        <v>14</v>
      </c>
      <c r="V5368">
        <v>5</v>
      </c>
      <c r="W5368">
        <v>1580.83</v>
      </c>
      <c r="X5368">
        <v>1580.83</v>
      </c>
      <c r="Y5368">
        <v>0</v>
      </c>
      <c r="Z5368">
        <v>0</v>
      </c>
      <c r="AA5368">
        <v>24927.200000000001</v>
      </c>
      <c r="AB5368">
        <v>50</v>
      </c>
      <c r="AC5368">
        <v>23502.2</v>
      </c>
      <c r="AD5368">
        <v>2</v>
      </c>
      <c r="AE5368">
        <v>3</v>
      </c>
      <c r="AF5368">
        <v>38</v>
      </c>
      <c r="AG5368">
        <v>12</v>
      </c>
      <c r="AH5368">
        <v>3</v>
      </c>
      <c r="AI5368">
        <v>2</v>
      </c>
      <c r="AJ5368">
        <v>0</v>
      </c>
      <c r="AK5368">
        <v>0</v>
      </c>
      <c r="AL5368">
        <v>0</v>
      </c>
      <c r="AM5368">
        <v>0</v>
      </c>
      <c r="AN5368">
        <v>0</v>
      </c>
      <c r="AO5368">
        <v>41</v>
      </c>
      <c r="AP5368">
        <v>134</v>
      </c>
      <c r="AQ5368">
        <v>46</v>
      </c>
      <c r="AR5368">
        <v>0</v>
      </c>
      <c r="AS5368">
        <v>14</v>
      </c>
      <c r="AT5368">
        <v>3</v>
      </c>
      <c r="AU5368">
        <v>3</v>
      </c>
      <c r="AV5368">
        <v>1</v>
      </c>
      <c r="AW5368">
        <v>2</v>
      </c>
      <c r="AX5368">
        <v>0</v>
      </c>
      <c r="AY5368">
        <v>20</v>
      </c>
      <c r="AZ5368">
        <v>27</v>
      </c>
      <c r="BA5368">
        <v>12</v>
      </c>
      <c r="BB5368">
        <v>3</v>
      </c>
      <c r="BC5368">
        <v>2</v>
      </c>
      <c r="BD5368">
        <v>1</v>
      </c>
      <c r="BE5368">
        <v>0</v>
      </c>
      <c r="BF5368">
        <v>54</v>
      </c>
      <c r="BG5368">
        <v>770</v>
      </c>
      <c r="BH5368">
        <v>3</v>
      </c>
      <c r="BI5368">
        <v>13</v>
      </c>
      <c r="BJ5368" s="2">
        <v>45853</v>
      </c>
      <c r="BK5368">
        <v>0</v>
      </c>
      <c r="BL5368" s="3" t="str">
        <f>VLOOKUP(O5368,DropDownList!$H$1:$I$7,2,FALSE)</f>
        <v>2024/25</v>
      </c>
      <c r="BM5368" s="3" t="str">
        <f t="shared" si="84"/>
        <v>SC COURT</v>
      </c>
    </row>
    <row r="5369" spans="1:65" x14ac:dyDescent="0.2">
      <c r="A5369">
        <v>2025</v>
      </c>
      <c r="B5369">
        <v>7</v>
      </c>
      <c r="C5369" t="s">
        <v>162</v>
      </c>
      <c r="D5369" t="s">
        <v>167</v>
      </c>
      <c r="E5369" t="s">
        <v>11</v>
      </c>
      <c r="F5369">
        <v>9711</v>
      </c>
      <c r="G5369" t="s">
        <v>158</v>
      </c>
      <c r="H5369" t="s">
        <v>164</v>
      </c>
      <c r="I5369" t="s">
        <v>164</v>
      </c>
      <c r="J5369" s="1">
        <v>45839</v>
      </c>
      <c r="K5369" t="s">
        <v>143</v>
      </c>
      <c r="L5369">
        <v>2</v>
      </c>
      <c r="M5369" t="s">
        <v>144</v>
      </c>
      <c r="N5369" t="s">
        <v>145</v>
      </c>
      <c r="O5369" t="s">
        <v>156</v>
      </c>
      <c r="P5369" t="s">
        <v>160</v>
      </c>
      <c r="Q5369">
        <v>8160.35</v>
      </c>
      <c r="R5369">
        <v>69</v>
      </c>
      <c r="S5369">
        <v>39365</v>
      </c>
      <c r="T5369">
        <v>1508.85</v>
      </c>
      <c r="U5369">
        <v>16</v>
      </c>
      <c r="V5369">
        <v>9</v>
      </c>
      <c r="W5369">
        <v>5927.28</v>
      </c>
      <c r="X5369">
        <v>5927.28</v>
      </c>
      <c r="Y5369">
        <v>0</v>
      </c>
      <c r="Z5369">
        <v>0</v>
      </c>
      <c r="AA5369">
        <v>29695.8</v>
      </c>
      <c r="AB5369">
        <v>2164.7800000000002</v>
      </c>
      <c r="AC5369">
        <v>25876.02</v>
      </c>
      <c r="AD5369">
        <v>2</v>
      </c>
      <c r="AE5369">
        <v>7</v>
      </c>
      <c r="AF5369">
        <v>49</v>
      </c>
      <c r="AG5369">
        <v>12</v>
      </c>
      <c r="AH5369">
        <v>3</v>
      </c>
      <c r="AI5369">
        <v>4</v>
      </c>
      <c r="AJ5369">
        <v>0</v>
      </c>
      <c r="AK5369">
        <v>0</v>
      </c>
      <c r="AL5369">
        <v>0</v>
      </c>
      <c r="AM5369">
        <v>0</v>
      </c>
      <c r="AN5369">
        <v>0</v>
      </c>
      <c r="AO5369">
        <v>42</v>
      </c>
      <c r="AP5369">
        <v>200</v>
      </c>
      <c r="AQ5369">
        <v>51</v>
      </c>
      <c r="AR5369">
        <v>0</v>
      </c>
      <c r="AS5369">
        <v>23</v>
      </c>
      <c r="AT5369">
        <v>4</v>
      </c>
      <c r="AU5369">
        <v>9</v>
      </c>
      <c r="AV5369">
        <v>0</v>
      </c>
      <c r="AW5369">
        <v>4</v>
      </c>
      <c r="AX5369">
        <v>0</v>
      </c>
      <c r="AY5369">
        <v>22</v>
      </c>
      <c r="AZ5369">
        <v>35</v>
      </c>
      <c r="BA5369">
        <v>24</v>
      </c>
      <c r="BB5369">
        <v>6</v>
      </c>
      <c r="BC5369">
        <v>4</v>
      </c>
      <c r="BD5369">
        <v>1</v>
      </c>
      <c r="BE5369">
        <v>0</v>
      </c>
      <c r="BF5369">
        <v>62</v>
      </c>
      <c r="BG5369">
        <v>3245</v>
      </c>
      <c r="BH5369">
        <v>1</v>
      </c>
      <c r="BI5369">
        <v>11</v>
      </c>
      <c r="BJ5369" s="2">
        <v>45853</v>
      </c>
      <c r="BK5369">
        <v>2</v>
      </c>
      <c r="BL5369" s="3" t="str">
        <f>VLOOKUP(O5369,DropDownList!$H$1:$I$7,2,FALSE)</f>
        <v>2023/24</v>
      </c>
      <c r="BM5369" s="3" t="str">
        <f t="shared" si="84"/>
        <v>SC COURT</v>
      </c>
    </row>
    <row r="5370" spans="1:65" x14ac:dyDescent="0.2">
      <c r="A5370">
        <v>2025</v>
      </c>
      <c r="B5370">
        <v>7</v>
      </c>
      <c r="C5370" t="s">
        <v>162</v>
      </c>
      <c r="D5370" t="s">
        <v>167</v>
      </c>
      <c r="E5370" t="s">
        <v>11</v>
      </c>
      <c r="F5370">
        <v>9711</v>
      </c>
      <c r="G5370" t="s">
        <v>158</v>
      </c>
      <c r="H5370" t="s">
        <v>164</v>
      </c>
      <c r="I5370" t="s">
        <v>164</v>
      </c>
      <c r="J5370" s="1">
        <v>45839</v>
      </c>
      <c r="K5370" t="s">
        <v>143</v>
      </c>
      <c r="L5370">
        <v>2</v>
      </c>
      <c r="M5370" t="s">
        <v>144</v>
      </c>
      <c r="N5370" t="s">
        <v>145</v>
      </c>
      <c r="O5370" t="s">
        <v>147</v>
      </c>
      <c r="P5370" t="s">
        <v>161</v>
      </c>
      <c r="Q5370">
        <v>30</v>
      </c>
      <c r="R5370">
        <v>54</v>
      </c>
      <c r="S5370">
        <v>1445</v>
      </c>
      <c r="T5370">
        <v>40</v>
      </c>
      <c r="U5370">
        <v>12</v>
      </c>
      <c r="V5370">
        <v>2</v>
      </c>
      <c r="W5370">
        <v>30</v>
      </c>
      <c r="X5370">
        <v>30</v>
      </c>
      <c r="Y5370">
        <v>0</v>
      </c>
      <c r="Z5370">
        <v>0</v>
      </c>
      <c r="AA5370">
        <v>1375</v>
      </c>
      <c r="AB5370">
        <v>0</v>
      </c>
      <c r="AC5370">
        <v>0</v>
      </c>
      <c r="AD5370">
        <v>2</v>
      </c>
      <c r="AE5370">
        <v>0</v>
      </c>
      <c r="AF5370">
        <v>51</v>
      </c>
      <c r="AG5370">
        <v>0</v>
      </c>
      <c r="AH5370">
        <v>1</v>
      </c>
      <c r="AI5370">
        <v>2</v>
      </c>
      <c r="AJ5370">
        <v>0</v>
      </c>
      <c r="AK5370">
        <v>0</v>
      </c>
      <c r="AL5370">
        <v>0</v>
      </c>
      <c r="AM5370">
        <v>0</v>
      </c>
      <c r="AN5370">
        <v>0</v>
      </c>
      <c r="AO5370">
        <v>38</v>
      </c>
      <c r="AP5370">
        <v>141</v>
      </c>
      <c r="AQ5370">
        <v>46</v>
      </c>
      <c r="AR5370">
        <v>0</v>
      </c>
      <c r="AS5370">
        <v>16</v>
      </c>
      <c r="AT5370">
        <v>2</v>
      </c>
      <c r="AU5370">
        <v>5</v>
      </c>
      <c r="AV5370">
        <v>3</v>
      </c>
      <c r="AW5370">
        <v>1</v>
      </c>
      <c r="AX5370">
        <v>0</v>
      </c>
      <c r="AY5370">
        <v>19</v>
      </c>
      <c r="AZ5370">
        <v>28</v>
      </c>
      <c r="BA5370">
        <v>13</v>
      </c>
      <c r="BB5370">
        <v>4</v>
      </c>
      <c r="BC5370">
        <v>3</v>
      </c>
      <c r="BD5370">
        <v>1</v>
      </c>
      <c r="BE5370">
        <v>0</v>
      </c>
      <c r="BF5370">
        <v>53</v>
      </c>
      <c r="BG5370">
        <v>30</v>
      </c>
      <c r="BH5370">
        <v>0</v>
      </c>
      <c r="BI5370">
        <v>12</v>
      </c>
      <c r="BJ5370" s="2">
        <v>45853</v>
      </c>
      <c r="BK5370">
        <v>0</v>
      </c>
      <c r="BL5370" s="3" t="str">
        <f>VLOOKUP(O5370,DropDownList!$H$1:$I$7,2,FALSE)</f>
        <v>2024/25</v>
      </c>
      <c r="BM5370" s="3" t="str">
        <f t="shared" si="84"/>
        <v>VSUR</v>
      </c>
    </row>
    <row r="5371" spans="1:65" x14ac:dyDescent="0.2">
      <c r="A5371">
        <v>2025</v>
      </c>
      <c r="B5371">
        <v>7</v>
      </c>
      <c r="C5371" t="s">
        <v>162</v>
      </c>
      <c r="D5371" t="s">
        <v>167</v>
      </c>
      <c r="E5371" t="s">
        <v>11</v>
      </c>
      <c r="F5371">
        <v>9711</v>
      </c>
      <c r="G5371" t="s">
        <v>158</v>
      </c>
      <c r="H5371" t="s">
        <v>164</v>
      </c>
      <c r="I5371" t="s">
        <v>164</v>
      </c>
      <c r="J5371" s="1">
        <v>45839</v>
      </c>
      <c r="K5371" t="s">
        <v>143</v>
      </c>
      <c r="L5371">
        <v>2</v>
      </c>
      <c r="M5371" t="s">
        <v>144</v>
      </c>
      <c r="N5371" t="s">
        <v>145</v>
      </c>
      <c r="O5371" t="s">
        <v>149</v>
      </c>
      <c r="P5371" t="s">
        <v>161</v>
      </c>
      <c r="Q5371">
        <v>200</v>
      </c>
      <c r="R5371">
        <v>72</v>
      </c>
      <c r="S5371">
        <v>1865</v>
      </c>
      <c r="T5371">
        <v>20</v>
      </c>
      <c r="U5371">
        <v>35</v>
      </c>
      <c r="V5371">
        <v>4</v>
      </c>
      <c r="W5371">
        <v>70</v>
      </c>
      <c r="X5371">
        <v>70</v>
      </c>
      <c r="Y5371">
        <v>0</v>
      </c>
      <c r="Z5371">
        <v>0</v>
      </c>
      <c r="AA5371">
        <v>1645</v>
      </c>
      <c r="AB5371">
        <v>0</v>
      </c>
      <c r="AC5371">
        <v>0</v>
      </c>
      <c r="AD5371">
        <v>3</v>
      </c>
      <c r="AE5371">
        <v>1</v>
      </c>
      <c r="AF5371">
        <v>60</v>
      </c>
      <c r="AG5371">
        <v>1</v>
      </c>
      <c r="AH5371">
        <v>1</v>
      </c>
      <c r="AI5371">
        <v>10</v>
      </c>
      <c r="AJ5371">
        <v>0</v>
      </c>
      <c r="AK5371">
        <v>0</v>
      </c>
      <c r="AL5371">
        <v>0</v>
      </c>
      <c r="AM5371">
        <v>0</v>
      </c>
      <c r="AN5371">
        <v>0</v>
      </c>
      <c r="AO5371">
        <v>40</v>
      </c>
      <c r="AP5371">
        <v>130</v>
      </c>
      <c r="AQ5371">
        <v>44</v>
      </c>
      <c r="AR5371">
        <v>0</v>
      </c>
      <c r="AS5371">
        <v>13</v>
      </c>
      <c r="AT5371">
        <v>6</v>
      </c>
      <c r="AU5371">
        <v>2</v>
      </c>
      <c r="AV5371">
        <v>0</v>
      </c>
      <c r="AW5371">
        <v>1</v>
      </c>
      <c r="AX5371">
        <v>0</v>
      </c>
      <c r="AY5371">
        <v>19</v>
      </c>
      <c r="AZ5371">
        <v>30</v>
      </c>
      <c r="BA5371">
        <v>12</v>
      </c>
      <c r="BB5371">
        <v>1</v>
      </c>
      <c r="BC5371">
        <v>0</v>
      </c>
      <c r="BD5371">
        <v>0</v>
      </c>
      <c r="BE5371">
        <v>0</v>
      </c>
      <c r="BF5371">
        <v>71</v>
      </c>
      <c r="BG5371">
        <v>180</v>
      </c>
      <c r="BH5371">
        <v>0</v>
      </c>
      <c r="BI5371">
        <v>35</v>
      </c>
      <c r="BJ5371" s="2">
        <v>45853</v>
      </c>
      <c r="BK5371">
        <v>0</v>
      </c>
      <c r="BL5371" s="3" t="str">
        <f>VLOOKUP(O5371,DropDownList!$H$1:$I$7,2,FALSE)</f>
        <v>2025/26</v>
      </c>
      <c r="BM5371" s="3" t="str">
        <f t="shared" si="84"/>
        <v>VSUR</v>
      </c>
    </row>
    <row r="5372" spans="1:65" x14ac:dyDescent="0.2">
      <c r="A5372">
        <v>2025</v>
      </c>
      <c r="B5372">
        <v>7</v>
      </c>
      <c r="C5372" t="s">
        <v>162</v>
      </c>
      <c r="D5372" t="s">
        <v>168</v>
      </c>
      <c r="E5372" t="s">
        <v>12</v>
      </c>
      <c r="F5372">
        <v>9341</v>
      </c>
      <c r="G5372" t="s">
        <v>141</v>
      </c>
      <c r="H5372" t="s">
        <v>164</v>
      </c>
      <c r="I5372" t="s">
        <v>164</v>
      </c>
      <c r="J5372" s="1">
        <v>45839</v>
      </c>
      <c r="K5372" t="s">
        <v>143</v>
      </c>
      <c r="L5372">
        <v>2</v>
      </c>
      <c r="M5372" t="s">
        <v>144</v>
      </c>
      <c r="N5372" t="s">
        <v>145</v>
      </c>
      <c r="O5372" t="s">
        <v>149</v>
      </c>
      <c r="P5372" t="s">
        <v>153</v>
      </c>
      <c r="Q5372">
        <v>330</v>
      </c>
      <c r="R5372">
        <v>72</v>
      </c>
      <c r="S5372">
        <v>3240</v>
      </c>
      <c r="T5372">
        <v>1755</v>
      </c>
      <c r="U5372">
        <v>8</v>
      </c>
      <c r="V5372">
        <v>8</v>
      </c>
      <c r="W5372">
        <v>330</v>
      </c>
      <c r="X5372">
        <v>330</v>
      </c>
      <c r="Y5372">
        <v>0</v>
      </c>
      <c r="Z5372">
        <v>0</v>
      </c>
      <c r="AA5372">
        <v>1155</v>
      </c>
      <c r="AB5372">
        <v>0</v>
      </c>
      <c r="AC5372">
        <v>1155</v>
      </c>
      <c r="AD5372">
        <v>7</v>
      </c>
      <c r="AE5372">
        <v>1</v>
      </c>
      <c r="AF5372">
        <v>25</v>
      </c>
      <c r="AG5372">
        <v>1</v>
      </c>
      <c r="AH5372">
        <v>39</v>
      </c>
      <c r="AI5372">
        <v>7</v>
      </c>
      <c r="AJ5372">
        <v>0</v>
      </c>
      <c r="AK5372">
        <v>0</v>
      </c>
      <c r="AL5372">
        <v>0</v>
      </c>
      <c r="AM5372">
        <v>0</v>
      </c>
      <c r="AN5372">
        <v>0</v>
      </c>
      <c r="AO5372">
        <v>53</v>
      </c>
      <c r="AP5372">
        <v>54</v>
      </c>
      <c r="AQ5372">
        <v>54</v>
      </c>
      <c r="AR5372">
        <v>0</v>
      </c>
      <c r="AS5372">
        <v>0</v>
      </c>
      <c r="AT5372">
        <v>0</v>
      </c>
      <c r="AU5372">
        <v>0</v>
      </c>
      <c r="AV5372">
        <v>0</v>
      </c>
      <c r="AW5372">
        <v>0</v>
      </c>
      <c r="AX5372">
        <v>0</v>
      </c>
      <c r="AY5372">
        <v>0</v>
      </c>
      <c r="AZ5372">
        <v>0</v>
      </c>
      <c r="BA5372">
        <v>0</v>
      </c>
      <c r="BB5372">
        <v>0</v>
      </c>
      <c r="BC5372">
        <v>0</v>
      </c>
      <c r="BD5372">
        <v>0</v>
      </c>
      <c r="BE5372">
        <v>0</v>
      </c>
      <c r="BF5372">
        <v>55</v>
      </c>
      <c r="BG5372">
        <v>315</v>
      </c>
      <c r="BH5372">
        <v>0</v>
      </c>
      <c r="BI5372">
        <v>6</v>
      </c>
      <c r="BJ5372" s="2">
        <v>45853</v>
      </c>
      <c r="BK5372">
        <v>0</v>
      </c>
      <c r="BL5372" s="3" t="str">
        <f>VLOOKUP(O5372,DropDownList!$H$1:$I$7,2,FALSE)</f>
        <v>2025/26</v>
      </c>
      <c r="BM5372" s="3" t="str">
        <f t="shared" si="84"/>
        <v>PREG</v>
      </c>
    </row>
    <row r="5373" spans="1:65" x14ac:dyDescent="0.2">
      <c r="A5373">
        <v>2025</v>
      </c>
      <c r="B5373">
        <v>7</v>
      </c>
      <c r="C5373" t="s">
        <v>162</v>
      </c>
      <c r="D5373" t="s">
        <v>168</v>
      </c>
      <c r="E5373" t="s">
        <v>12</v>
      </c>
      <c r="F5373">
        <v>9341</v>
      </c>
      <c r="G5373" t="s">
        <v>141</v>
      </c>
      <c r="H5373" t="s">
        <v>164</v>
      </c>
      <c r="I5373" t="s">
        <v>164</v>
      </c>
      <c r="J5373" s="1">
        <v>45839</v>
      </c>
      <c r="K5373" t="s">
        <v>143</v>
      </c>
      <c r="L5373">
        <v>2</v>
      </c>
      <c r="M5373" t="s">
        <v>144</v>
      </c>
      <c r="N5373" t="s">
        <v>145</v>
      </c>
      <c r="O5373" t="s">
        <v>156</v>
      </c>
      <c r="P5373" t="s">
        <v>148</v>
      </c>
      <c r="Q5373">
        <v>120</v>
      </c>
      <c r="R5373">
        <v>14</v>
      </c>
      <c r="S5373">
        <v>840</v>
      </c>
      <c r="T5373">
        <v>100</v>
      </c>
      <c r="U5373">
        <v>2</v>
      </c>
      <c r="V5373">
        <v>2</v>
      </c>
      <c r="W5373">
        <v>120</v>
      </c>
      <c r="X5373">
        <v>120</v>
      </c>
      <c r="Y5373">
        <v>0</v>
      </c>
      <c r="Z5373">
        <v>0</v>
      </c>
      <c r="AA5373">
        <v>620</v>
      </c>
      <c r="AB5373">
        <v>0</v>
      </c>
      <c r="AC5373">
        <v>620</v>
      </c>
      <c r="AD5373">
        <v>2</v>
      </c>
      <c r="AE5373">
        <v>0</v>
      </c>
      <c r="AF5373">
        <v>9</v>
      </c>
      <c r="AG5373">
        <v>0</v>
      </c>
      <c r="AH5373">
        <v>1</v>
      </c>
      <c r="AI5373">
        <v>2</v>
      </c>
      <c r="AJ5373">
        <v>0</v>
      </c>
      <c r="AK5373">
        <v>0</v>
      </c>
      <c r="AL5373">
        <v>0</v>
      </c>
      <c r="AM5373">
        <v>0</v>
      </c>
      <c r="AN5373">
        <v>0</v>
      </c>
      <c r="AO5373">
        <v>8</v>
      </c>
      <c r="AP5373">
        <v>42</v>
      </c>
      <c r="AQ5373">
        <v>8</v>
      </c>
      <c r="AR5373">
        <v>0</v>
      </c>
      <c r="AS5373">
        <v>3</v>
      </c>
      <c r="AT5373">
        <v>0</v>
      </c>
      <c r="AU5373">
        <v>1</v>
      </c>
      <c r="AV5373">
        <v>0</v>
      </c>
      <c r="AW5373">
        <v>0</v>
      </c>
      <c r="AX5373">
        <v>0</v>
      </c>
      <c r="AY5373">
        <v>5</v>
      </c>
      <c r="AZ5373">
        <v>11</v>
      </c>
      <c r="BA5373">
        <v>8</v>
      </c>
      <c r="BB5373">
        <v>2</v>
      </c>
      <c r="BC5373">
        <v>2</v>
      </c>
      <c r="BD5373">
        <v>0</v>
      </c>
      <c r="BE5373">
        <v>0</v>
      </c>
      <c r="BF5373">
        <v>7</v>
      </c>
      <c r="BG5373">
        <v>120</v>
      </c>
      <c r="BH5373">
        <v>2</v>
      </c>
      <c r="BI5373">
        <v>1</v>
      </c>
      <c r="BJ5373" s="2">
        <v>45853</v>
      </c>
      <c r="BK5373">
        <v>0</v>
      </c>
      <c r="BL5373" s="3" t="str">
        <f>VLOOKUP(O5373,DropDownList!$H$1:$I$7,2,FALSE)</f>
        <v>2023/24</v>
      </c>
      <c r="BM5373" s="3" t="str">
        <f t="shared" si="84"/>
        <v>PRAS</v>
      </c>
    </row>
    <row r="5374" spans="1:65" x14ac:dyDescent="0.2">
      <c r="A5374">
        <v>2025</v>
      </c>
      <c r="B5374">
        <v>7</v>
      </c>
      <c r="C5374" t="s">
        <v>162</v>
      </c>
      <c r="D5374" t="s">
        <v>168</v>
      </c>
      <c r="E5374" t="s">
        <v>12</v>
      </c>
      <c r="F5374">
        <v>9341</v>
      </c>
      <c r="G5374" t="s">
        <v>141</v>
      </c>
      <c r="H5374" t="s">
        <v>164</v>
      </c>
      <c r="I5374" t="s">
        <v>164</v>
      </c>
      <c r="J5374" s="1">
        <v>45839</v>
      </c>
      <c r="K5374" t="s">
        <v>143</v>
      </c>
      <c r="L5374">
        <v>2</v>
      </c>
      <c r="M5374" t="s">
        <v>144</v>
      </c>
      <c r="N5374" t="s">
        <v>145</v>
      </c>
      <c r="O5374" t="s">
        <v>149</v>
      </c>
      <c r="P5374" t="s">
        <v>151</v>
      </c>
      <c r="Q5374">
        <v>60</v>
      </c>
      <c r="R5374">
        <v>991</v>
      </c>
      <c r="S5374">
        <v>29750</v>
      </c>
      <c r="T5374">
        <v>5610</v>
      </c>
      <c r="U5374">
        <v>2</v>
      </c>
      <c r="V5374">
        <v>0</v>
      </c>
      <c r="W5374">
        <v>0</v>
      </c>
      <c r="X5374">
        <v>0</v>
      </c>
      <c r="Y5374">
        <v>0</v>
      </c>
      <c r="Z5374">
        <v>0</v>
      </c>
      <c r="AA5374">
        <v>24080</v>
      </c>
      <c r="AB5374">
        <v>0</v>
      </c>
      <c r="AC5374">
        <v>24080</v>
      </c>
      <c r="AD5374">
        <v>0</v>
      </c>
      <c r="AE5374">
        <v>0</v>
      </c>
      <c r="AF5374">
        <v>802</v>
      </c>
      <c r="AG5374">
        <v>0</v>
      </c>
      <c r="AH5374">
        <v>187</v>
      </c>
      <c r="AI5374">
        <v>2</v>
      </c>
      <c r="AJ5374">
        <v>0</v>
      </c>
      <c r="AK5374">
        <v>0</v>
      </c>
      <c r="AL5374">
        <v>0</v>
      </c>
      <c r="AM5374">
        <v>34</v>
      </c>
      <c r="AN5374">
        <v>0</v>
      </c>
      <c r="AO5374">
        <v>0</v>
      </c>
      <c r="AP5374">
        <v>0</v>
      </c>
      <c r="AQ5374">
        <v>0</v>
      </c>
      <c r="AR5374">
        <v>0</v>
      </c>
      <c r="AS5374">
        <v>0</v>
      </c>
      <c r="AT5374">
        <v>0</v>
      </c>
      <c r="AU5374">
        <v>0</v>
      </c>
      <c r="AV5374">
        <v>0</v>
      </c>
      <c r="AW5374">
        <v>0</v>
      </c>
      <c r="AX5374">
        <v>0</v>
      </c>
      <c r="AY5374">
        <v>0</v>
      </c>
      <c r="AZ5374">
        <v>0</v>
      </c>
      <c r="BA5374">
        <v>0</v>
      </c>
      <c r="BB5374">
        <v>0</v>
      </c>
      <c r="BC5374">
        <v>0</v>
      </c>
      <c r="BD5374">
        <v>0</v>
      </c>
      <c r="BE5374">
        <v>0</v>
      </c>
      <c r="BF5374">
        <v>0</v>
      </c>
      <c r="BG5374">
        <v>60</v>
      </c>
      <c r="BH5374">
        <v>0</v>
      </c>
      <c r="BI5374">
        <v>0</v>
      </c>
      <c r="BJ5374" s="2">
        <v>45853</v>
      </c>
      <c r="BK5374">
        <v>0</v>
      </c>
      <c r="BL5374" s="3" t="str">
        <f>VLOOKUP(O5374,DropDownList!$H$1:$I$7,2,FALSE)</f>
        <v>2025/26</v>
      </c>
      <c r="BM5374" s="3" t="str">
        <f t="shared" si="84"/>
        <v>PCPF</v>
      </c>
    </row>
    <row r="5375" spans="1:65" x14ac:dyDescent="0.2">
      <c r="A5375">
        <v>2025</v>
      </c>
      <c r="B5375">
        <v>7</v>
      </c>
      <c r="C5375" t="s">
        <v>162</v>
      </c>
      <c r="D5375" t="s">
        <v>168</v>
      </c>
      <c r="E5375" t="s">
        <v>12</v>
      </c>
      <c r="F5375">
        <v>9341</v>
      </c>
      <c r="G5375" t="s">
        <v>141</v>
      </c>
      <c r="H5375" t="s">
        <v>164</v>
      </c>
      <c r="I5375" t="s">
        <v>164</v>
      </c>
      <c r="J5375" s="1">
        <v>45839</v>
      </c>
      <c r="K5375" t="s">
        <v>143</v>
      </c>
      <c r="L5375">
        <v>2</v>
      </c>
      <c r="M5375" t="s">
        <v>144</v>
      </c>
      <c r="N5375" t="s">
        <v>145</v>
      </c>
      <c r="O5375" t="s">
        <v>147</v>
      </c>
      <c r="P5375" t="s">
        <v>146</v>
      </c>
      <c r="Q5375">
        <v>310</v>
      </c>
      <c r="R5375">
        <v>150</v>
      </c>
      <c r="S5375">
        <v>2570</v>
      </c>
      <c r="T5375">
        <v>0</v>
      </c>
      <c r="U5375">
        <v>35</v>
      </c>
      <c r="V5375">
        <v>9</v>
      </c>
      <c r="W5375">
        <v>160</v>
      </c>
      <c r="X5375">
        <v>160</v>
      </c>
      <c r="Y5375">
        <v>0</v>
      </c>
      <c r="Z5375">
        <v>0</v>
      </c>
      <c r="AA5375">
        <v>2260</v>
      </c>
      <c r="AB5375">
        <v>0</v>
      </c>
      <c r="AC5375">
        <v>0</v>
      </c>
      <c r="AD5375">
        <v>9</v>
      </c>
      <c r="AE5375">
        <v>0</v>
      </c>
      <c r="AF5375">
        <v>133</v>
      </c>
      <c r="AG5375">
        <v>0</v>
      </c>
      <c r="AH5375">
        <v>0</v>
      </c>
      <c r="AI5375">
        <v>17</v>
      </c>
      <c r="AJ5375">
        <v>0</v>
      </c>
      <c r="AK5375">
        <v>0</v>
      </c>
      <c r="AL5375">
        <v>0</v>
      </c>
      <c r="AM5375">
        <v>0</v>
      </c>
      <c r="AN5375">
        <v>0</v>
      </c>
      <c r="AO5375">
        <v>73</v>
      </c>
      <c r="AP5375">
        <v>281</v>
      </c>
      <c r="AQ5375">
        <v>75</v>
      </c>
      <c r="AR5375">
        <v>0</v>
      </c>
      <c r="AS5375">
        <v>45</v>
      </c>
      <c r="AT5375">
        <v>1</v>
      </c>
      <c r="AU5375">
        <v>7</v>
      </c>
      <c r="AV5375">
        <v>1</v>
      </c>
      <c r="AW5375">
        <v>0</v>
      </c>
      <c r="AX5375">
        <v>0</v>
      </c>
      <c r="AY5375">
        <v>31</v>
      </c>
      <c r="AZ5375">
        <v>57</v>
      </c>
      <c r="BA5375">
        <v>35</v>
      </c>
      <c r="BB5375">
        <v>12</v>
      </c>
      <c r="BC5375">
        <v>7</v>
      </c>
      <c r="BD5375">
        <v>0</v>
      </c>
      <c r="BE5375">
        <v>0</v>
      </c>
      <c r="BF5375">
        <v>148</v>
      </c>
      <c r="BG5375">
        <v>310</v>
      </c>
      <c r="BH5375">
        <v>0</v>
      </c>
      <c r="BI5375">
        <v>34</v>
      </c>
      <c r="BJ5375" s="2">
        <v>45853</v>
      </c>
      <c r="BK5375">
        <v>0</v>
      </c>
      <c r="BL5375" s="3" t="str">
        <f>VLOOKUP(O5375,DropDownList!$H$1:$I$7,2,FALSE)</f>
        <v>2024/25</v>
      </c>
      <c r="BM5375" s="3" t="str">
        <f t="shared" si="84"/>
        <v>VSUR</v>
      </c>
    </row>
    <row r="5376" spans="1:65" x14ac:dyDescent="0.2">
      <c r="A5376">
        <v>2025</v>
      </c>
      <c r="B5376">
        <v>7</v>
      </c>
      <c r="C5376" t="s">
        <v>162</v>
      </c>
      <c r="D5376" t="s">
        <v>168</v>
      </c>
      <c r="E5376" t="s">
        <v>12</v>
      </c>
      <c r="F5376">
        <v>9341</v>
      </c>
      <c r="G5376" t="s">
        <v>141</v>
      </c>
      <c r="H5376" t="s">
        <v>164</v>
      </c>
      <c r="I5376" t="s">
        <v>164</v>
      </c>
      <c r="J5376" s="1">
        <v>45839</v>
      </c>
      <c r="K5376" t="s">
        <v>143</v>
      </c>
      <c r="L5376">
        <v>2</v>
      </c>
      <c r="M5376" t="s">
        <v>144</v>
      </c>
      <c r="N5376" t="s">
        <v>145</v>
      </c>
      <c r="O5376" t="s">
        <v>156</v>
      </c>
      <c r="P5376" t="s">
        <v>150</v>
      </c>
      <c r="Q5376">
        <v>3635.12</v>
      </c>
      <c r="R5376">
        <v>161</v>
      </c>
      <c r="S5376">
        <v>27285.23</v>
      </c>
      <c r="T5376">
        <v>2234.13</v>
      </c>
      <c r="U5376">
        <v>27</v>
      </c>
      <c r="V5376">
        <v>11</v>
      </c>
      <c r="W5376">
        <v>1247.9100000000001</v>
      </c>
      <c r="X5376">
        <v>1247.9100000000001</v>
      </c>
      <c r="Y5376">
        <v>145</v>
      </c>
      <c r="Z5376">
        <v>25051.1</v>
      </c>
      <c r="AA5376">
        <v>21415.98</v>
      </c>
      <c r="AB5376">
        <v>8668.76</v>
      </c>
      <c r="AC5376">
        <v>12747.22</v>
      </c>
      <c r="AD5376">
        <v>8</v>
      </c>
      <c r="AE5376">
        <v>3</v>
      </c>
      <c r="AF5376">
        <v>117</v>
      </c>
      <c r="AG5376">
        <v>14</v>
      </c>
      <c r="AH5376">
        <v>16</v>
      </c>
      <c r="AI5376">
        <v>13</v>
      </c>
      <c r="AJ5376">
        <v>41</v>
      </c>
      <c r="AK5376">
        <v>17</v>
      </c>
      <c r="AL5376">
        <v>2</v>
      </c>
      <c r="AM5376">
        <v>10</v>
      </c>
      <c r="AN5376">
        <v>1</v>
      </c>
      <c r="AO5376">
        <v>95</v>
      </c>
      <c r="AP5376">
        <v>440</v>
      </c>
      <c r="AQ5376">
        <v>112</v>
      </c>
      <c r="AR5376">
        <v>0</v>
      </c>
      <c r="AS5376">
        <v>53</v>
      </c>
      <c r="AT5376">
        <v>12</v>
      </c>
      <c r="AU5376">
        <v>2</v>
      </c>
      <c r="AV5376">
        <v>2</v>
      </c>
      <c r="AW5376">
        <v>0</v>
      </c>
      <c r="AX5376">
        <v>0</v>
      </c>
      <c r="AY5376">
        <v>54</v>
      </c>
      <c r="AZ5376">
        <v>104</v>
      </c>
      <c r="BA5376">
        <v>67</v>
      </c>
      <c r="BB5376">
        <v>12</v>
      </c>
      <c r="BC5376">
        <v>7</v>
      </c>
      <c r="BD5376">
        <v>1</v>
      </c>
      <c r="BE5376">
        <v>0</v>
      </c>
      <c r="BF5376">
        <v>96</v>
      </c>
      <c r="BG5376">
        <v>1672.94</v>
      </c>
      <c r="BH5376">
        <v>1</v>
      </c>
      <c r="BI5376">
        <v>27</v>
      </c>
      <c r="BJ5376" s="2">
        <v>45853</v>
      </c>
      <c r="BK5376">
        <v>0</v>
      </c>
      <c r="BL5376" s="3" t="str">
        <f>VLOOKUP(O5376,DropDownList!$H$1:$I$7,2,FALSE)</f>
        <v>2023/24</v>
      </c>
      <c r="BM5376" s="3" t="str">
        <f t="shared" si="84"/>
        <v>FISCAL FINES</v>
      </c>
    </row>
    <row r="5377" spans="1:65" x14ac:dyDescent="0.2">
      <c r="A5377">
        <v>2025</v>
      </c>
      <c r="B5377">
        <v>7</v>
      </c>
      <c r="C5377" t="s">
        <v>162</v>
      </c>
      <c r="D5377" t="s">
        <v>168</v>
      </c>
      <c r="E5377" t="s">
        <v>12</v>
      </c>
      <c r="F5377">
        <v>9341</v>
      </c>
      <c r="G5377" t="s">
        <v>141</v>
      </c>
      <c r="H5377" t="s">
        <v>164</v>
      </c>
      <c r="I5377" t="s">
        <v>164</v>
      </c>
      <c r="J5377" s="1">
        <v>45839</v>
      </c>
      <c r="K5377" t="s">
        <v>143</v>
      </c>
      <c r="L5377">
        <v>2</v>
      </c>
      <c r="M5377" t="s">
        <v>144</v>
      </c>
      <c r="N5377" t="s">
        <v>145</v>
      </c>
      <c r="O5377" t="s">
        <v>149</v>
      </c>
      <c r="P5377" t="s">
        <v>154</v>
      </c>
      <c r="Q5377">
        <v>17311.080000000002</v>
      </c>
      <c r="R5377">
        <v>154</v>
      </c>
      <c r="S5377">
        <v>42720</v>
      </c>
      <c r="T5377">
        <v>0</v>
      </c>
      <c r="U5377">
        <v>82</v>
      </c>
      <c r="V5377">
        <v>47</v>
      </c>
      <c r="W5377">
        <v>8759.39</v>
      </c>
      <c r="X5377">
        <v>10059.39</v>
      </c>
      <c r="Y5377">
        <v>0</v>
      </c>
      <c r="Z5377">
        <v>0</v>
      </c>
      <c r="AA5377">
        <v>25408.92</v>
      </c>
      <c r="AB5377">
        <v>1080</v>
      </c>
      <c r="AC5377">
        <v>22499.25</v>
      </c>
      <c r="AD5377">
        <v>26</v>
      </c>
      <c r="AE5377">
        <v>21</v>
      </c>
      <c r="AF5377">
        <v>72</v>
      </c>
      <c r="AG5377">
        <v>38</v>
      </c>
      <c r="AH5377">
        <v>0</v>
      </c>
      <c r="AI5377">
        <v>44</v>
      </c>
      <c r="AJ5377">
        <v>0</v>
      </c>
      <c r="AK5377">
        <v>0</v>
      </c>
      <c r="AL5377">
        <v>0</v>
      </c>
      <c r="AM5377">
        <v>0</v>
      </c>
      <c r="AN5377">
        <v>0</v>
      </c>
      <c r="AO5377">
        <v>107</v>
      </c>
      <c r="AP5377">
        <v>332</v>
      </c>
      <c r="AQ5377">
        <v>116</v>
      </c>
      <c r="AR5377">
        <v>0</v>
      </c>
      <c r="AS5377">
        <v>53</v>
      </c>
      <c r="AT5377">
        <v>0</v>
      </c>
      <c r="AU5377">
        <v>8</v>
      </c>
      <c r="AV5377">
        <v>2</v>
      </c>
      <c r="AW5377">
        <v>0</v>
      </c>
      <c r="AX5377">
        <v>0</v>
      </c>
      <c r="AY5377">
        <v>30</v>
      </c>
      <c r="AZ5377">
        <v>59</v>
      </c>
      <c r="BA5377">
        <v>28</v>
      </c>
      <c r="BB5377">
        <v>15</v>
      </c>
      <c r="BC5377">
        <v>6</v>
      </c>
      <c r="BD5377">
        <v>2</v>
      </c>
      <c r="BE5377">
        <v>0</v>
      </c>
      <c r="BF5377">
        <v>154</v>
      </c>
      <c r="BG5377">
        <v>11520</v>
      </c>
      <c r="BH5377">
        <v>0</v>
      </c>
      <c r="BI5377">
        <v>82</v>
      </c>
      <c r="BJ5377" s="2">
        <v>45853</v>
      </c>
      <c r="BK5377">
        <v>0</v>
      </c>
      <c r="BL5377" s="3" t="str">
        <f>VLOOKUP(O5377,DropDownList!$H$1:$I$7,2,FALSE)</f>
        <v>2025/26</v>
      </c>
      <c r="BM5377" s="3" t="str">
        <f t="shared" si="84"/>
        <v>JP COURT</v>
      </c>
    </row>
    <row r="5378" spans="1:65" x14ac:dyDescent="0.2">
      <c r="A5378">
        <v>2025</v>
      </c>
      <c r="B5378">
        <v>7</v>
      </c>
      <c r="C5378" t="s">
        <v>162</v>
      </c>
      <c r="D5378" t="s">
        <v>168</v>
      </c>
      <c r="E5378" t="s">
        <v>12</v>
      </c>
      <c r="F5378">
        <v>9341</v>
      </c>
      <c r="G5378" t="s">
        <v>141</v>
      </c>
      <c r="H5378" t="s">
        <v>164</v>
      </c>
      <c r="I5378" t="s">
        <v>164</v>
      </c>
      <c r="J5378" s="1">
        <v>45839</v>
      </c>
      <c r="K5378" t="s">
        <v>143</v>
      </c>
      <c r="L5378">
        <v>2</v>
      </c>
      <c r="M5378" t="s">
        <v>144</v>
      </c>
      <c r="N5378" t="s">
        <v>145</v>
      </c>
      <c r="O5378" t="s">
        <v>147</v>
      </c>
      <c r="P5378" t="s">
        <v>148</v>
      </c>
      <c r="Q5378">
        <v>420</v>
      </c>
      <c r="R5378">
        <v>18</v>
      </c>
      <c r="S5378">
        <v>1080</v>
      </c>
      <c r="T5378">
        <v>60</v>
      </c>
      <c r="U5378">
        <v>7</v>
      </c>
      <c r="V5378">
        <v>5</v>
      </c>
      <c r="W5378">
        <v>300</v>
      </c>
      <c r="X5378">
        <v>300</v>
      </c>
      <c r="Y5378">
        <v>0</v>
      </c>
      <c r="Z5378">
        <v>0</v>
      </c>
      <c r="AA5378">
        <v>600</v>
      </c>
      <c r="AB5378">
        <v>0</v>
      </c>
      <c r="AC5378">
        <v>600</v>
      </c>
      <c r="AD5378">
        <v>5</v>
      </c>
      <c r="AE5378">
        <v>0</v>
      </c>
      <c r="AF5378">
        <v>10</v>
      </c>
      <c r="AG5378">
        <v>0</v>
      </c>
      <c r="AH5378">
        <v>1</v>
      </c>
      <c r="AI5378">
        <v>7</v>
      </c>
      <c r="AJ5378">
        <v>0</v>
      </c>
      <c r="AK5378">
        <v>0</v>
      </c>
      <c r="AL5378">
        <v>0</v>
      </c>
      <c r="AM5378">
        <v>0</v>
      </c>
      <c r="AN5378">
        <v>0</v>
      </c>
      <c r="AO5378">
        <v>14</v>
      </c>
      <c r="AP5378">
        <v>51</v>
      </c>
      <c r="AQ5378">
        <v>14</v>
      </c>
      <c r="AR5378">
        <v>0</v>
      </c>
      <c r="AS5378">
        <v>7</v>
      </c>
      <c r="AT5378">
        <v>0</v>
      </c>
      <c r="AU5378">
        <v>0</v>
      </c>
      <c r="AV5378">
        <v>0</v>
      </c>
      <c r="AW5378">
        <v>0</v>
      </c>
      <c r="AX5378">
        <v>0</v>
      </c>
      <c r="AY5378">
        <v>5</v>
      </c>
      <c r="AZ5378">
        <v>12</v>
      </c>
      <c r="BA5378">
        <v>7</v>
      </c>
      <c r="BB5378">
        <v>3</v>
      </c>
      <c r="BC5378">
        <v>3</v>
      </c>
      <c r="BD5378">
        <v>0</v>
      </c>
      <c r="BE5378">
        <v>0</v>
      </c>
      <c r="BF5378">
        <v>14</v>
      </c>
      <c r="BG5378">
        <v>420</v>
      </c>
      <c r="BH5378">
        <v>0</v>
      </c>
      <c r="BI5378">
        <v>7</v>
      </c>
      <c r="BJ5378" s="2">
        <v>45853</v>
      </c>
      <c r="BK5378">
        <v>0</v>
      </c>
      <c r="BL5378" s="3" t="str">
        <f>VLOOKUP(O5378,DropDownList!$H$1:$I$7,2,FALSE)</f>
        <v>2024/25</v>
      </c>
      <c r="BM5378" s="3" t="str">
        <f t="shared" si="84"/>
        <v>PRAS</v>
      </c>
    </row>
    <row r="5379" spans="1:65" x14ac:dyDescent="0.2">
      <c r="A5379">
        <v>2025</v>
      </c>
      <c r="B5379">
        <v>7</v>
      </c>
      <c r="C5379" t="s">
        <v>162</v>
      </c>
      <c r="D5379" t="s">
        <v>168</v>
      </c>
      <c r="E5379" t="s">
        <v>12</v>
      </c>
      <c r="F5379">
        <v>9341</v>
      </c>
      <c r="G5379" t="s">
        <v>141</v>
      </c>
      <c r="H5379" t="s">
        <v>164</v>
      </c>
      <c r="I5379" t="s">
        <v>164</v>
      </c>
      <c r="J5379" s="1">
        <v>45839</v>
      </c>
      <c r="K5379" t="s">
        <v>143</v>
      </c>
      <c r="L5379">
        <v>2</v>
      </c>
      <c r="M5379" t="s">
        <v>144</v>
      </c>
      <c r="N5379" t="s">
        <v>145</v>
      </c>
      <c r="O5379" t="s">
        <v>147</v>
      </c>
      <c r="P5379" t="s">
        <v>152</v>
      </c>
      <c r="Q5379">
        <v>0</v>
      </c>
      <c r="R5379">
        <v>39</v>
      </c>
      <c r="S5379">
        <v>1560</v>
      </c>
      <c r="T5379">
        <v>720</v>
      </c>
      <c r="U5379">
        <v>0</v>
      </c>
      <c r="V5379">
        <v>0</v>
      </c>
      <c r="W5379">
        <v>0</v>
      </c>
      <c r="X5379">
        <v>0</v>
      </c>
      <c r="Y5379">
        <v>0</v>
      </c>
      <c r="Z5379">
        <v>0</v>
      </c>
      <c r="AA5379">
        <v>840</v>
      </c>
      <c r="AB5379">
        <v>0</v>
      </c>
      <c r="AC5379">
        <v>840</v>
      </c>
      <c r="AD5379">
        <v>0</v>
      </c>
      <c r="AE5379">
        <v>0</v>
      </c>
      <c r="AF5379">
        <v>21</v>
      </c>
      <c r="AG5379">
        <v>0</v>
      </c>
      <c r="AH5379">
        <v>18</v>
      </c>
      <c r="AI5379">
        <v>0</v>
      </c>
      <c r="AJ5379">
        <v>0</v>
      </c>
      <c r="AK5379">
        <v>0</v>
      </c>
      <c r="AL5379">
        <v>0</v>
      </c>
      <c r="AM5379">
        <v>0</v>
      </c>
      <c r="AN5379">
        <v>0</v>
      </c>
      <c r="AO5379">
        <v>0</v>
      </c>
      <c r="AP5379">
        <v>0</v>
      </c>
      <c r="AQ5379">
        <v>0</v>
      </c>
      <c r="AR5379">
        <v>0</v>
      </c>
      <c r="AS5379">
        <v>0</v>
      </c>
      <c r="AT5379">
        <v>0</v>
      </c>
      <c r="AU5379">
        <v>0</v>
      </c>
      <c r="AV5379">
        <v>0</v>
      </c>
      <c r="AW5379">
        <v>0</v>
      </c>
      <c r="AX5379">
        <v>0</v>
      </c>
      <c r="AY5379">
        <v>0</v>
      </c>
      <c r="AZ5379">
        <v>0</v>
      </c>
      <c r="BA5379">
        <v>0</v>
      </c>
      <c r="BB5379">
        <v>0</v>
      </c>
      <c r="BC5379">
        <v>0</v>
      </c>
      <c r="BD5379">
        <v>0</v>
      </c>
      <c r="BE5379">
        <v>0</v>
      </c>
      <c r="BF5379">
        <v>0</v>
      </c>
      <c r="BG5379">
        <v>0</v>
      </c>
      <c r="BH5379">
        <v>0</v>
      </c>
      <c r="BI5379">
        <v>0</v>
      </c>
      <c r="BJ5379" s="2">
        <v>45853</v>
      </c>
      <c r="BK5379">
        <v>0</v>
      </c>
      <c r="BL5379" s="3" t="str">
        <f>VLOOKUP(O5379,DropDownList!$H$1:$I$7,2,FALSE)</f>
        <v>2024/25</v>
      </c>
      <c r="BM5379" s="3" t="str">
        <f t="shared" si="84"/>
        <v>PCOA</v>
      </c>
    </row>
    <row r="5380" spans="1:65" x14ac:dyDescent="0.2">
      <c r="A5380">
        <v>2025</v>
      </c>
      <c r="B5380">
        <v>7</v>
      </c>
      <c r="C5380" t="s">
        <v>162</v>
      </c>
      <c r="D5380" t="s">
        <v>168</v>
      </c>
      <c r="E5380" t="s">
        <v>12</v>
      </c>
      <c r="F5380">
        <v>9341</v>
      </c>
      <c r="G5380" t="s">
        <v>141</v>
      </c>
      <c r="H5380" t="s">
        <v>164</v>
      </c>
      <c r="I5380" t="s">
        <v>164</v>
      </c>
      <c r="J5380" s="1">
        <v>45839</v>
      </c>
      <c r="K5380" t="s">
        <v>143</v>
      </c>
      <c r="L5380">
        <v>2</v>
      </c>
      <c r="M5380" t="s">
        <v>144</v>
      </c>
      <c r="N5380" t="s">
        <v>145</v>
      </c>
      <c r="O5380" t="s">
        <v>147</v>
      </c>
      <c r="P5380" t="s">
        <v>153</v>
      </c>
      <c r="Q5380">
        <v>0</v>
      </c>
      <c r="R5380">
        <v>78</v>
      </c>
      <c r="S5380">
        <v>3510</v>
      </c>
      <c r="T5380">
        <v>2610</v>
      </c>
      <c r="U5380">
        <v>0</v>
      </c>
      <c r="V5380">
        <v>0</v>
      </c>
      <c r="W5380">
        <v>0</v>
      </c>
      <c r="X5380">
        <v>0</v>
      </c>
      <c r="Y5380">
        <v>0</v>
      </c>
      <c r="Z5380">
        <v>0</v>
      </c>
      <c r="AA5380">
        <v>900</v>
      </c>
      <c r="AB5380">
        <v>0</v>
      </c>
      <c r="AC5380">
        <v>900</v>
      </c>
      <c r="AD5380">
        <v>0</v>
      </c>
      <c r="AE5380">
        <v>0</v>
      </c>
      <c r="AF5380">
        <v>20</v>
      </c>
      <c r="AG5380">
        <v>0</v>
      </c>
      <c r="AH5380">
        <v>58</v>
      </c>
      <c r="AI5380">
        <v>0</v>
      </c>
      <c r="AJ5380">
        <v>0</v>
      </c>
      <c r="AK5380">
        <v>0</v>
      </c>
      <c r="AL5380">
        <v>0</v>
      </c>
      <c r="AM5380">
        <v>0</v>
      </c>
      <c r="AN5380">
        <v>0</v>
      </c>
      <c r="AO5380">
        <v>66</v>
      </c>
      <c r="AP5380">
        <v>67</v>
      </c>
      <c r="AQ5380">
        <v>67</v>
      </c>
      <c r="AR5380">
        <v>0</v>
      </c>
      <c r="AS5380">
        <v>0</v>
      </c>
      <c r="AT5380">
        <v>0</v>
      </c>
      <c r="AU5380">
        <v>0</v>
      </c>
      <c r="AV5380">
        <v>0</v>
      </c>
      <c r="AW5380">
        <v>0</v>
      </c>
      <c r="AX5380">
        <v>0</v>
      </c>
      <c r="AY5380">
        <v>0</v>
      </c>
      <c r="AZ5380">
        <v>0</v>
      </c>
      <c r="BA5380">
        <v>0</v>
      </c>
      <c r="BB5380">
        <v>0</v>
      </c>
      <c r="BC5380">
        <v>0</v>
      </c>
      <c r="BD5380">
        <v>0</v>
      </c>
      <c r="BE5380">
        <v>0</v>
      </c>
      <c r="BF5380">
        <v>66</v>
      </c>
      <c r="BG5380">
        <v>0</v>
      </c>
      <c r="BH5380">
        <v>0</v>
      </c>
      <c r="BI5380">
        <v>0</v>
      </c>
      <c r="BJ5380" s="2">
        <v>45853</v>
      </c>
      <c r="BK5380">
        <v>0</v>
      </c>
      <c r="BL5380" s="3" t="str">
        <f>VLOOKUP(O5380,DropDownList!$H$1:$I$7,2,FALSE)</f>
        <v>2024/25</v>
      </c>
      <c r="BM5380" s="3" t="str">
        <f t="shared" si="84"/>
        <v>PREG</v>
      </c>
    </row>
    <row r="5381" spans="1:65" x14ac:dyDescent="0.2">
      <c r="A5381">
        <v>2025</v>
      </c>
      <c r="B5381">
        <v>7</v>
      </c>
      <c r="C5381" t="s">
        <v>162</v>
      </c>
      <c r="D5381" t="s">
        <v>168</v>
      </c>
      <c r="E5381" t="s">
        <v>12</v>
      </c>
      <c r="F5381">
        <v>9341</v>
      </c>
      <c r="G5381" t="s">
        <v>141</v>
      </c>
      <c r="H5381" t="s">
        <v>164</v>
      </c>
      <c r="I5381" t="s">
        <v>164</v>
      </c>
      <c r="J5381" s="1">
        <v>45839</v>
      </c>
      <c r="K5381" t="s">
        <v>143</v>
      </c>
      <c r="L5381">
        <v>2</v>
      </c>
      <c r="M5381" t="s">
        <v>144</v>
      </c>
      <c r="N5381" t="s">
        <v>145</v>
      </c>
      <c r="O5381" t="s">
        <v>149</v>
      </c>
      <c r="P5381" t="s">
        <v>150</v>
      </c>
      <c r="Q5381">
        <v>10292.290000000001</v>
      </c>
      <c r="R5381">
        <v>118</v>
      </c>
      <c r="S5381">
        <v>22232.35</v>
      </c>
      <c r="T5381">
        <v>2657.47</v>
      </c>
      <c r="U5381">
        <v>56</v>
      </c>
      <c r="V5381">
        <v>42</v>
      </c>
      <c r="W5381">
        <v>6480.1</v>
      </c>
      <c r="X5381">
        <v>8329.35</v>
      </c>
      <c r="Y5381">
        <v>108</v>
      </c>
      <c r="Z5381">
        <v>19574.88</v>
      </c>
      <c r="AA5381">
        <v>9282.59</v>
      </c>
      <c r="AB5381">
        <v>3558.25</v>
      </c>
      <c r="AC5381">
        <v>5724.34</v>
      </c>
      <c r="AD5381">
        <v>32</v>
      </c>
      <c r="AE5381">
        <v>10</v>
      </c>
      <c r="AF5381">
        <v>51</v>
      </c>
      <c r="AG5381">
        <v>19</v>
      </c>
      <c r="AH5381">
        <v>10</v>
      </c>
      <c r="AI5381">
        <v>37</v>
      </c>
      <c r="AJ5381">
        <v>24</v>
      </c>
      <c r="AK5381">
        <v>14</v>
      </c>
      <c r="AL5381">
        <v>2</v>
      </c>
      <c r="AM5381">
        <v>6</v>
      </c>
      <c r="AN5381">
        <v>1</v>
      </c>
      <c r="AO5381">
        <v>75</v>
      </c>
      <c r="AP5381">
        <v>200</v>
      </c>
      <c r="AQ5381">
        <v>81</v>
      </c>
      <c r="AR5381">
        <v>0</v>
      </c>
      <c r="AS5381">
        <v>34</v>
      </c>
      <c r="AT5381">
        <v>0</v>
      </c>
      <c r="AU5381">
        <v>1</v>
      </c>
      <c r="AV5381">
        <v>0</v>
      </c>
      <c r="AW5381">
        <v>0</v>
      </c>
      <c r="AX5381">
        <v>0</v>
      </c>
      <c r="AY5381">
        <v>14</v>
      </c>
      <c r="AZ5381">
        <v>40</v>
      </c>
      <c r="BA5381">
        <v>25</v>
      </c>
      <c r="BB5381">
        <v>1</v>
      </c>
      <c r="BC5381">
        <v>1</v>
      </c>
      <c r="BD5381">
        <v>1</v>
      </c>
      <c r="BE5381">
        <v>0</v>
      </c>
      <c r="BF5381">
        <v>77</v>
      </c>
      <c r="BG5381">
        <v>7542.17</v>
      </c>
      <c r="BH5381">
        <v>1</v>
      </c>
      <c r="BI5381">
        <v>54</v>
      </c>
      <c r="BJ5381" s="2">
        <v>45853</v>
      </c>
      <c r="BK5381">
        <v>0</v>
      </c>
      <c r="BL5381" s="3" t="str">
        <f>VLOOKUP(O5381,DropDownList!$H$1:$I$7,2,FALSE)</f>
        <v>2025/26</v>
      </c>
      <c r="BM5381" s="3" t="str">
        <f t="shared" si="84"/>
        <v>FISCAL FINES</v>
      </c>
    </row>
    <row r="5382" spans="1:65" x14ac:dyDescent="0.2">
      <c r="A5382">
        <v>2025</v>
      </c>
      <c r="B5382">
        <v>7</v>
      </c>
      <c r="C5382" t="s">
        <v>162</v>
      </c>
      <c r="D5382" t="s">
        <v>168</v>
      </c>
      <c r="E5382" t="s">
        <v>12</v>
      </c>
      <c r="F5382">
        <v>9341</v>
      </c>
      <c r="G5382" t="s">
        <v>141</v>
      </c>
      <c r="H5382" t="s">
        <v>164</v>
      </c>
      <c r="I5382" t="s">
        <v>164</v>
      </c>
      <c r="J5382" s="1">
        <v>45839</v>
      </c>
      <c r="K5382" t="s">
        <v>143</v>
      </c>
      <c r="L5382">
        <v>2</v>
      </c>
      <c r="M5382" t="s">
        <v>144</v>
      </c>
      <c r="N5382" t="s">
        <v>145</v>
      </c>
      <c r="O5382" t="s">
        <v>147</v>
      </c>
      <c r="P5382" t="s">
        <v>151</v>
      </c>
      <c r="Q5382">
        <v>0</v>
      </c>
      <c r="R5382">
        <v>247</v>
      </c>
      <c r="S5382">
        <v>7410</v>
      </c>
      <c r="T5382">
        <v>1410</v>
      </c>
      <c r="U5382">
        <v>0</v>
      </c>
      <c r="V5382">
        <v>0</v>
      </c>
      <c r="W5382">
        <v>0</v>
      </c>
      <c r="X5382">
        <v>0</v>
      </c>
      <c r="Y5382">
        <v>0</v>
      </c>
      <c r="Z5382">
        <v>0</v>
      </c>
      <c r="AA5382">
        <v>6000</v>
      </c>
      <c r="AB5382">
        <v>0</v>
      </c>
      <c r="AC5382">
        <v>6000</v>
      </c>
      <c r="AD5382">
        <v>0</v>
      </c>
      <c r="AE5382">
        <v>0</v>
      </c>
      <c r="AF5382">
        <v>200</v>
      </c>
      <c r="AG5382">
        <v>0</v>
      </c>
      <c r="AH5382">
        <v>47</v>
      </c>
      <c r="AI5382">
        <v>0</v>
      </c>
      <c r="AJ5382">
        <v>0</v>
      </c>
      <c r="AK5382">
        <v>0</v>
      </c>
      <c r="AL5382">
        <v>0</v>
      </c>
      <c r="AM5382">
        <v>6</v>
      </c>
      <c r="AN5382">
        <v>0</v>
      </c>
      <c r="AO5382">
        <v>0</v>
      </c>
      <c r="AP5382">
        <v>0</v>
      </c>
      <c r="AQ5382">
        <v>0</v>
      </c>
      <c r="AR5382">
        <v>0</v>
      </c>
      <c r="AS5382">
        <v>0</v>
      </c>
      <c r="AT5382">
        <v>0</v>
      </c>
      <c r="AU5382">
        <v>0</v>
      </c>
      <c r="AV5382">
        <v>0</v>
      </c>
      <c r="AW5382">
        <v>0</v>
      </c>
      <c r="AX5382">
        <v>0</v>
      </c>
      <c r="AY5382">
        <v>0</v>
      </c>
      <c r="AZ5382">
        <v>0</v>
      </c>
      <c r="BA5382">
        <v>0</v>
      </c>
      <c r="BB5382">
        <v>0</v>
      </c>
      <c r="BC5382">
        <v>0</v>
      </c>
      <c r="BD5382">
        <v>0</v>
      </c>
      <c r="BE5382">
        <v>0</v>
      </c>
      <c r="BF5382">
        <v>0</v>
      </c>
      <c r="BG5382">
        <v>0</v>
      </c>
      <c r="BH5382">
        <v>0</v>
      </c>
      <c r="BI5382">
        <v>0</v>
      </c>
      <c r="BJ5382" s="2">
        <v>45853</v>
      </c>
      <c r="BK5382">
        <v>0</v>
      </c>
      <c r="BL5382" s="3" t="str">
        <f>VLOOKUP(O5382,DropDownList!$H$1:$I$7,2,FALSE)</f>
        <v>2024/25</v>
      </c>
      <c r="BM5382" s="3" t="str">
        <f t="shared" si="84"/>
        <v>PCPF</v>
      </c>
    </row>
    <row r="5383" spans="1:65" x14ac:dyDescent="0.2">
      <c r="A5383">
        <v>2025</v>
      </c>
      <c r="B5383">
        <v>7</v>
      </c>
      <c r="C5383" t="s">
        <v>162</v>
      </c>
      <c r="D5383" t="s">
        <v>168</v>
      </c>
      <c r="E5383" t="s">
        <v>12</v>
      </c>
      <c r="F5383">
        <v>9341</v>
      </c>
      <c r="G5383" t="s">
        <v>141</v>
      </c>
      <c r="H5383" t="s">
        <v>164</v>
      </c>
      <c r="I5383" t="s">
        <v>164</v>
      </c>
      <c r="J5383" s="1">
        <v>45839</v>
      </c>
      <c r="K5383" t="s">
        <v>143</v>
      </c>
      <c r="L5383">
        <v>2</v>
      </c>
      <c r="M5383" t="s">
        <v>144</v>
      </c>
      <c r="N5383" t="s">
        <v>145</v>
      </c>
      <c r="O5383" t="s">
        <v>147</v>
      </c>
      <c r="P5383" t="s">
        <v>154</v>
      </c>
      <c r="Q5383">
        <v>8334.77</v>
      </c>
      <c r="R5383">
        <v>151</v>
      </c>
      <c r="S5383">
        <v>44361.33</v>
      </c>
      <c r="T5383">
        <v>0</v>
      </c>
      <c r="U5383">
        <v>36</v>
      </c>
      <c r="V5383">
        <v>19</v>
      </c>
      <c r="W5383">
        <v>4435.1899999999996</v>
      </c>
      <c r="X5383">
        <v>4671.5200000000004</v>
      </c>
      <c r="Y5383">
        <v>0</v>
      </c>
      <c r="Z5383">
        <v>0</v>
      </c>
      <c r="AA5383">
        <v>36026.559999999998</v>
      </c>
      <c r="AB5383">
        <v>350</v>
      </c>
      <c r="AC5383">
        <v>33416.559999999998</v>
      </c>
      <c r="AD5383">
        <v>8</v>
      </c>
      <c r="AE5383">
        <v>11</v>
      </c>
      <c r="AF5383">
        <v>115</v>
      </c>
      <c r="AG5383">
        <v>20</v>
      </c>
      <c r="AH5383">
        <v>0</v>
      </c>
      <c r="AI5383">
        <v>16</v>
      </c>
      <c r="AJ5383">
        <v>0</v>
      </c>
      <c r="AK5383">
        <v>0</v>
      </c>
      <c r="AL5383">
        <v>0</v>
      </c>
      <c r="AM5383">
        <v>0</v>
      </c>
      <c r="AN5383">
        <v>0</v>
      </c>
      <c r="AO5383">
        <v>74</v>
      </c>
      <c r="AP5383">
        <v>288</v>
      </c>
      <c r="AQ5383">
        <v>76</v>
      </c>
      <c r="AR5383">
        <v>0</v>
      </c>
      <c r="AS5383">
        <v>46</v>
      </c>
      <c r="AT5383">
        <v>1</v>
      </c>
      <c r="AU5383">
        <v>7</v>
      </c>
      <c r="AV5383">
        <v>1</v>
      </c>
      <c r="AW5383">
        <v>0</v>
      </c>
      <c r="AX5383">
        <v>0</v>
      </c>
      <c r="AY5383">
        <v>31</v>
      </c>
      <c r="AZ5383">
        <v>58</v>
      </c>
      <c r="BA5383">
        <v>36</v>
      </c>
      <c r="BB5383">
        <v>13</v>
      </c>
      <c r="BC5383">
        <v>8</v>
      </c>
      <c r="BD5383">
        <v>0</v>
      </c>
      <c r="BE5383">
        <v>0</v>
      </c>
      <c r="BF5383">
        <v>149</v>
      </c>
      <c r="BG5383">
        <v>4595</v>
      </c>
      <c r="BH5383">
        <v>0</v>
      </c>
      <c r="BI5383">
        <v>35</v>
      </c>
      <c r="BJ5383" s="2">
        <v>45853</v>
      </c>
      <c r="BK5383">
        <v>0</v>
      </c>
      <c r="BL5383" s="3" t="str">
        <f>VLOOKUP(O5383,DropDownList!$H$1:$I$7,2,FALSE)</f>
        <v>2024/25</v>
      </c>
      <c r="BM5383" s="3" t="str">
        <f t="shared" si="84"/>
        <v>JP COURT</v>
      </c>
    </row>
    <row r="5384" spans="1:65" x14ac:dyDescent="0.2">
      <c r="A5384">
        <v>2025</v>
      </c>
      <c r="B5384">
        <v>7</v>
      </c>
      <c r="C5384" t="s">
        <v>162</v>
      </c>
      <c r="D5384" t="s">
        <v>168</v>
      </c>
      <c r="E5384" t="s">
        <v>12</v>
      </c>
      <c r="F5384">
        <v>9341</v>
      </c>
      <c r="G5384" t="s">
        <v>141</v>
      </c>
      <c r="H5384" t="s">
        <v>164</v>
      </c>
      <c r="I5384" t="s">
        <v>164</v>
      </c>
      <c r="J5384" s="1">
        <v>45839</v>
      </c>
      <c r="K5384" t="s">
        <v>143</v>
      </c>
      <c r="L5384">
        <v>2</v>
      </c>
      <c r="M5384" t="s">
        <v>144</v>
      </c>
      <c r="N5384" t="s">
        <v>145</v>
      </c>
      <c r="O5384" t="s">
        <v>147</v>
      </c>
      <c r="P5384" t="s">
        <v>150</v>
      </c>
      <c r="Q5384">
        <v>7211.52</v>
      </c>
      <c r="R5384">
        <v>134</v>
      </c>
      <c r="S5384">
        <v>21967.21</v>
      </c>
      <c r="T5384">
        <v>748.34</v>
      </c>
      <c r="U5384">
        <v>48</v>
      </c>
      <c r="V5384">
        <v>26</v>
      </c>
      <c r="W5384">
        <v>4728.97</v>
      </c>
      <c r="X5384">
        <v>4728.97</v>
      </c>
      <c r="Y5384">
        <v>129</v>
      </c>
      <c r="Z5384">
        <v>21218.87</v>
      </c>
      <c r="AA5384">
        <v>14007.35</v>
      </c>
      <c r="AB5384">
        <v>4711.46</v>
      </c>
      <c r="AC5384">
        <v>9295.89</v>
      </c>
      <c r="AD5384">
        <v>21</v>
      </c>
      <c r="AE5384">
        <v>5</v>
      </c>
      <c r="AF5384">
        <v>81</v>
      </c>
      <c r="AG5384">
        <v>20</v>
      </c>
      <c r="AH5384">
        <v>5</v>
      </c>
      <c r="AI5384">
        <v>28</v>
      </c>
      <c r="AJ5384">
        <v>30</v>
      </c>
      <c r="AK5384">
        <v>17</v>
      </c>
      <c r="AL5384">
        <v>2</v>
      </c>
      <c r="AM5384">
        <v>1</v>
      </c>
      <c r="AN5384">
        <v>1</v>
      </c>
      <c r="AO5384">
        <v>86</v>
      </c>
      <c r="AP5384">
        <v>352</v>
      </c>
      <c r="AQ5384">
        <v>91</v>
      </c>
      <c r="AR5384">
        <v>0</v>
      </c>
      <c r="AS5384">
        <v>47</v>
      </c>
      <c r="AT5384">
        <v>0</v>
      </c>
      <c r="AU5384">
        <v>3</v>
      </c>
      <c r="AV5384">
        <v>2</v>
      </c>
      <c r="AW5384">
        <v>0</v>
      </c>
      <c r="AX5384">
        <v>0</v>
      </c>
      <c r="AY5384">
        <v>50</v>
      </c>
      <c r="AZ5384">
        <v>88</v>
      </c>
      <c r="BA5384">
        <v>53</v>
      </c>
      <c r="BB5384">
        <v>8</v>
      </c>
      <c r="BC5384">
        <v>2</v>
      </c>
      <c r="BD5384">
        <v>0</v>
      </c>
      <c r="BE5384">
        <v>0</v>
      </c>
      <c r="BF5384">
        <v>86</v>
      </c>
      <c r="BG5384">
        <v>5097.49</v>
      </c>
      <c r="BH5384">
        <v>0</v>
      </c>
      <c r="BI5384">
        <v>48</v>
      </c>
      <c r="BJ5384" s="2">
        <v>45853</v>
      </c>
      <c r="BK5384">
        <v>0</v>
      </c>
      <c r="BL5384" s="3" t="str">
        <f>VLOOKUP(O5384,DropDownList!$H$1:$I$7,2,FALSE)</f>
        <v>2024/25</v>
      </c>
      <c r="BM5384" s="3" t="str">
        <f t="shared" si="84"/>
        <v>FISCAL FINES</v>
      </c>
    </row>
    <row r="5385" spans="1:65" x14ac:dyDescent="0.2">
      <c r="A5385">
        <v>2025</v>
      </c>
      <c r="B5385">
        <v>7</v>
      </c>
      <c r="C5385" t="s">
        <v>162</v>
      </c>
      <c r="D5385" t="s">
        <v>168</v>
      </c>
      <c r="E5385" t="s">
        <v>12</v>
      </c>
      <c r="F5385">
        <v>9341</v>
      </c>
      <c r="G5385" t="s">
        <v>141</v>
      </c>
      <c r="H5385" t="s">
        <v>164</v>
      </c>
      <c r="I5385" t="s">
        <v>164</v>
      </c>
      <c r="J5385" s="1">
        <v>45839</v>
      </c>
      <c r="K5385" t="s">
        <v>143</v>
      </c>
      <c r="L5385">
        <v>2</v>
      </c>
      <c r="M5385" t="s">
        <v>144</v>
      </c>
      <c r="N5385" t="s">
        <v>145</v>
      </c>
      <c r="O5385" t="s">
        <v>156</v>
      </c>
      <c r="P5385" t="s">
        <v>146</v>
      </c>
      <c r="Q5385">
        <v>265</v>
      </c>
      <c r="R5385">
        <v>178</v>
      </c>
      <c r="S5385">
        <v>2920</v>
      </c>
      <c r="T5385">
        <v>90</v>
      </c>
      <c r="U5385">
        <v>31</v>
      </c>
      <c r="V5385">
        <v>11</v>
      </c>
      <c r="W5385">
        <v>160</v>
      </c>
      <c r="X5385">
        <v>160</v>
      </c>
      <c r="Y5385">
        <v>0</v>
      </c>
      <c r="Z5385">
        <v>0</v>
      </c>
      <c r="AA5385">
        <v>2565</v>
      </c>
      <c r="AB5385">
        <v>0</v>
      </c>
      <c r="AC5385">
        <v>0</v>
      </c>
      <c r="AD5385">
        <v>11</v>
      </c>
      <c r="AE5385">
        <v>0</v>
      </c>
      <c r="AF5385">
        <v>154</v>
      </c>
      <c r="AG5385">
        <v>1</v>
      </c>
      <c r="AH5385">
        <v>4</v>
      </c>
      <c r="AI5385">
        <v>19</v>
      </c>
      <c r="AJ5385">
        <v>0</v>
      </c>
      <c r="AK5385">
        <v>0</v>
      </c>
      <c r="AL5385">
        <v>0</v>
      </c>
      <c r="AM5385">
        <v>0</v>
      </c>
      <c r="AN5385">
        <v>0</v>
      </c>
      <c r="AO5385">
        <v>99</v>
      </c>
      <c r="AP5385">
        <v>495</v>
      </c>
      <c r="AQ5385">
        <v>110</v>
      </c>
      <c r="AR5385">
        <v>0</v>
      </c>
      <c r="AS5385">
        <v>60</v>
      </c>
      <c r="AT5385">
        <v>16</v>
      </c>
      <c r="AU5385">
        <v>14</v>
      </c>
      <c r="AV5385">
        <v>5</v>
      </c>
      <c r="AW5385">
        <v>1</v>
      </c>
      <c r="AX5385">
        <v>0</v>
      </c>
      <c r="AY5385">
        <v>62</v>
      </c>
      <c r="AZ5385">
        <v>96</v>
      </c>
      <c r="BA5385">
        <v>59</v>
      </c>
      <c r="BB5385">
        <v>20</v>
      </c>
      <c r="BC5385">
        <v>15</v>
      </c>
      <c r="BD5385">
        <v>3</v>
      </c>
      <c r="BE5385">
        <v>1</v>
      </c>
      <c r="BF5385">
        <v>175</v>
      </c>
      <c r="BG5385">
        <v>260</v>
      </c>
      <c r="BH5385">
        <v>0</v>
      </c>
      <c r="BI5385">
        <v>30</v>
      </c>
      <c r="BJ5385" s="2">
        <v>45853</v>
      </c>
      <c r="BK5385">
        <v>0</v>
      </c>
      <c r="BL5385" s="3" t="str">
        <f>VLOOKUP(O5385,DropDownList!$H$1:$I$7,2,FALSE)</f>
        <v>2023/24</v>
      </c>
      <c r="BM5385" s="3" t="str">
        <f t="shared" si="84"/>
        <v>VSUR</v>
      </c>
    </row>
    <row r="5386" spans="1:65" x14ac:dyDescent="0.2">
      <c r="A5386">
        <v>2025</v>
      </c>
      <c r="B5386">
        <v>7</v>
      </c>
      <c r="C5386" t="s">
        <v>162</v>
      </c>
      <c r="D5386" t="s">
        <v>168</v>
      </c>
      <c r="E5386" t="s">
        <v>12</v>
      </c>
      <c r="F5386">
        <v>9341</v>
      </c>
      <c r="G5386" t="s">
        <v>141</v>
      </c>
      <c r="H5386" t="s">
        <v>164</v>
      </c>
      <c r="I5386" t="s">
        <v>164</v>
      </c>
      <c r="J5386" s="1">
        <v>45839</v>
      </c>
      <c r="K5386" t="s">
        <v>143</v>
      </c>
      <c r="L5386">
        <v>2</v>
      </c>
      <c r="M5386" t="s">
        <v>144</v>
      </c>
      <c r="N5386" t="s">
        <v>145</v>
      </c>
      <c r="O5386" t="s">
        <v>156</v>
      </c>
      <c r="P5386" t="s">
        <v>152</v>
      </c>
      <c r="Q5386">
        <v>0</v>
      </c>
      <c r="R5386">
        <v>28</v>
      </c>
      <c r="S5386">
        <v>1120</v>
      </c>
      <c r="T5386">
        <v>560</v>
      </c>
      <c r="U5386">
        <v>0</v>
      </c>
      <c r="V5386">
        <v>0</v>
      </c>
      <c r="W5386">
        <v>0</v>
      </c>
      <c r="X5386">
        <v>0</v>
      </c>
      <c r="Y5386">
        <v>0</v>
      </c>
      <c r="Z5386">
        <v>0</v>
      </c>
      <c r="AA5386">
        <v>560</v>
      </c>
      <c r="AB5386">
        <v>0</v>
      </c>
      <c r="AC5386">
        <v>560</v>
      </c>
      <c r="AD5386">
        <v>0</v>
      </c>
      <c r="AE5386">
        <v>0</v>
      </c>
      <c r="AF5386">
        <v>14</v>
      </c>
      <c r="AG5386">
        <v>0</v>
      </c>
      <c r="AH5386">
        <v>14</v>
      </c>
      <c r="AI5386">
        <v>0</v>
      </c>
      <c r="AJ5386">
        <v>0</v>
      </c>
      <c r="AK5386">
        <v>0</v>
      </c>
      <c r="AL5386">
        <v>0</v>
      </c>
      <c r="AM5386">
        <v>0</v>
      </c>
      <c r="AN5386">
        <v>0</v>
      </c>
      <c r="AO5386">
        <v>0</v>
      </c>
      <c r="AP5386">
        <v>0</v>
      </c>
      <c r="AQ5386">
        <v>0</v>
      </c>
      <c r="AR5386">
        <v>0</v>
      </c>
      <c r="AS5386">
        <v>0</v>
      </c>
      <c r="AT5386">
        <v>0</v>
      </c>
      <c r="AU5386">
        <v>0</v>
      </c>
      <c r="AV5386">
        <v>0</v>
      </c>
      <c r="AW5386">
        <v>0</v>
      </c>
      <c r="AX5386">
        <v>0</v>
      </c>
      <c r="AY5386">
        <v>0</v>
      </c>
      <c r="AZ5386">
        <v>0</v>
      </c>
      <c r="BA5386">
        <v>0</v>
      </c>
      <c r="BB5386">
        <v>0</v>
      </c>
      <c r="BC5386">
        <v>0</v>
      </c>
      <c r="BD5386">
        <v>0</v>
      </c>
      <c r="BE5386">
        <v>0</v>
      </c>
      <c r="BF5386">
        <v>0</v>
      </c>
      <c r="BG5386">
        <v>0</v>
      </c>
      <c r="BH5386">
        <v>0</v>
      </c>
      <c r="BI5386">
        <v>0</v>
      </c>
      <c r="BJ5386" s="2">
        <v>45853</v>
      </c>
      <c r="BK5386">
        <v>0</v>
      </c>
      <c r="BL5386" s="3" t="str">
        <f>VLOOKUP(O5386,DropDownList!$H$1:$I$7,2,FALSE)</f>
        <v>2023/24</v>
      </c>
      <c r="BM5386" s="3" t="str">
        <f t="shared" si="84"/>
        <v>PCOA</v>
      </c>
    </row>
    <row r="5387" spans="1:65" x14ac:dyDescent="0.2">
      <c r="A5387">
        <v>2025</v>
      </c>
      <c r="B5387">
        <v>7</v>
      </c>
      <c r="C5387" t="s">
        <v>162</v>
      </c>
      <c r="D5387" t="s">
        <v>168</v>
      </c>
      <c r="E5387" t="s">
        <v>12</v>
      </c>
      <c r="F5387">
        <v>9341</v>
      </c>
      <c r="G5387" t="s">
        <v>141</v>
      </c>
      <c r="H5387" t="s">
        <v>164</v>
      </c>
      <c r="I5387" t="s">
        <v>164</v>
      </c>
      <c r="J5387" s="1">
        <v>45839</v>
      </c>
      <c r="K5387" t="s">
        <v>143</v>
      </c>
      <c r="L5387">
        <v>2</v>
      </c>
      <c r="M5387" t="s">
        <v>144</v>
      </c>
      <c r="N5387" t="s">
        <v>145</v>
      </c>
      <c r="O5387" t="s">
        <v>156</v>
      </c>
      <c r="P5387" t="s">
        <v>153</v>
      </c>
      <c r="Q5387">
        <v>0</v>
      </c>
      <c r="R5387">
        <v>32</v>
      </c>
      <c r="S5387">
        <v>1440</v>
      </c>
      <c r="T5387">
        <v>825</v>
      </c>
      <c r="U5387">
        <v>0</v>
      </c>
      <c r="V5387">
        <v>0</v>
      </c>
      <c r="W5387">
        <v>0</v>
      </c>
      <c r="X5387">
        <v>0</v>
      </c>
      <c r="Y5387">
        <v>0</v>
      </c>
      <c r="Z5387">
        <v>0</v>
      </c>
      <c r="AA5387">
        <v>615</v>
      </c>
      <c r="AB5387">
        <v>0</v>
      </c>
      <c r="AC5387">
        <v>615</v>
      </c>
      <c r="AD5387">
        <v>0</v>
      </c>
      <c r="AE5387">
        <v>0</v>
      </c>
      <c r="AF5387">
        <v>13</v>
      </c>
      <c r="AG5387">
        <v>0</v>
      </c>
      <c r="AH5387">
        <v>18</v>
      </c>
      <c r="AI5387">
        <v>0</v>
      </c>
      <c r="AJ5387">
        <v>0</v>
      </c>
      <c r="AK5387">
        <v>0</v>
      </c>
      <c r="AL5387">
        <v>0</v>
      </c>
      <c r="AM5387">
        <v>0</v>
      </c>
      <c r="AN5387">
        <v>0</v>
      </c>
      <c r="AO5387">
        <v>18</v>
      </c>
      <c r="AP5387">
        <v>19</v>
      </c>
      <c r="AQ5387">
        <v>18</v>
      </c>
      <c r="AR5387">
        <v>0</v>
      </c>
      <c r="AS5387">
        <v>1</v>
      </c>
      <c r="AT5387">
        <v>0</v>
      </c>
      <c r="AU5387">
        <v>0</v>
      </c>
      <c r="AV5387">
        <v>0</v>
      </c>
      <c r="AW5387">
        <v>0</v>
      </c>
      <c r="AX5387">
        <v>0</v>
      </c>
      <c r="AY5387">
        <v>0</v>
      </c>
      <c r="AZ5387">
        <v>0</v>
      </c>
      <c r="BA5387">
        <v>0</v>
      </c>
      <c r="BB5387">
        <v>0</v>
      </c>
      <c r="BC5387">
        <v>0</v>
      </c>
      <c r="BD5387">
        <v>0</v>
      </c>
      <c r="BE5387">
        <v>0</v>
      </c>
      <c r="BF5387">
        <v>19</v>
      </c>
      <c r="BG5387">
        <v>0</v>
      </c>
      <c r="BH5387">
        <v>1</v>
      </c>
      <c r="BI5387">
        <v>0</v>
      </c>
      <c r="BJ5387" s="2">
        <v>45853</v>
      </c>
      <c r="BK5387">
        <v>0</v>
      </c>
      <c r="BL5387" s="3" t="str">
        <f>VLOOKUP(O5387,DropDownList!$H$1:$I$7,2,FALSE)</f>
        <v>2023/24</v>
      </c>
      <c r="BM5387" s="3" t="str">
        <f t="shared" si="84"/>
        <v>PREG</v>
      </c>
    </row>
    <row r="5388" spans="1:65" x14ac:dyDescent="0.2">
      <c r="A5388">
        <v>2025</v>
      </c>
      <c r="B5388">
        <v>7</v>
      </c>
      <c r="C5388" t="s">
        <v>162</v>
      </c>
      <c r="D5388" t="s">
        <v>168</v>
      </c>
      <c r="E5388" t="s">
        <v>12</v>
      </c>
      <c r="F5388">
        <v>9341</v>
      </c>
      <c r="G5388" t="s">
        <v>141</v>
      </c>
      <c r="H5388" t="s">
        <v>164</v>
      </c>
      <c r="I5388" t="s">
        <v>164</v>
      </c>
      <c r="J5388" s="1">
        <v>45839</v>
      </c>
      <c r="K5388" t="s">
        <v>143</v>
      </c>
      <c r="L5388">
        <v>2</v>
      </c>
      <c r="M5388" t="s">
        <v>144</v>
      </c>
      <c r="N5388" t="s">
        <v>145</v>
      </c>
      <c r="O5388" t="s">
        <v>149</v>
      </c>
      <c r="P5388" t="s">
        <v>146</v>
      </c>
      <c r="Q5388">
        <v>720.33</v>
      </c>
      <c r="R5388">
        <v>154</v>
      </c>
      <c r="S5388">
        <v>2550</v>
      </c>
      <c r="T5388">
        <v>0</v>
      </c>
      <c r="U5388">
        <v>82</v>
      </c>
      <c r="V5388">
        <v>26</v>
      </c>
      <c r="W5388">
        <v>430</v>
      </c>
      <c r="X5388">
        <v>430</v>
      </c>
      <c r="Y5388">
        <v>0</v>
      </c>
      <c r="Z5388">
        <v>0</v>
      </c>
      <c r="AA5388">
        <v>1829.67</v>
      </c>
      <c r="AB5388">
        <v>0</v>
      </c>
      <c r="AC5388">
        <v>0</v>
      </c>
      <c r="AD5388">
        <v>26</v>
      </c>
      <c r="AE5388">
        <v>0</v>
      </c>
      <c r="AF5388">
        <v>109</v>
      </c>
      <c r="AG5388">
        <v>1</v>
      </c>
      <c r="AH5388">
        <v>0</v>
      </c>
      <c r="AI5388">
        <v>44</v>
      </c>
      <c r="AJ5388">
        <v>0</v>
      </c>
      <c r="AK5388">
        <v>0</v>
      </c>
      <c r="AL5388">
        <v>0</v>
      </c>
      <c r="AM5388">
        <v>0</v>
      </c>
      <c r="AN5388">
        <v>0</v>
      </c>
      <c r="AO5388">
        <v>107</v>
      </c>
      <c r="AP5388">
        <v>332</v>
      </c>
      <c r="AQ5388">
        <v>116</v>
      </c>
      <c r="AR5388">
        <v>0</v>
      </c>
      <c r="AS5388">
        <v>53</v>
      </c>
      <c r="AT5388">
        <v>0</v>
      </c>
      <c r="AU5388">
        <v>8</v>
      </c>
      <c r="AV5388">
        <v>2</v>
      </c>
      <c r="AW5388">
        <v>0</v>
      </c>
      <c r="AX5388">
        <v>0</v>
      </c>
      <c r="AY5388">
        <v>30</v>
      </c>
      <c r="AZ5388">
        <v>59</v>
      </c>
      <c r="BA5388">
        <v>28</v>
      </c>
      <c r="BB5388">
        <v>15</v>
      </c>
      <c r="BC5388">
        <v>6</v>
      </c>
      <c r="BD5388">
        <v>2</v>
      </c>
      <c r="BE5388">
        <v>0</v>
      </c>
      <c r="BF5388">
        <v>154</v>
      </c>
      <c r="BG5388">
        <v>720</v>
      </c>
      <c r="BH5388">
        <v>0</v>
      </c>
      <c r="BI5388">
        <v>82</v>
      </c>
      <c r="BJ5388" s="2">
        <v>45853</v>
      </c>
      <c r="BK5388">
        <v>0</v>
      </c>
      <c r="BL5388" s="3" t="str">
        <f>VLOOKUP(O5388,DropDownList!$H$1:$I$7,2,FALSE)</f>
        <v>2025/26</v>
      </c>
      <c r="BM5388" s="3" t="str">
        <f t="shared" si="84"/>
        <v>VSUR</v>
      </c>
    </row>
    <row r="5389" spans="1:65" x14ac:dyDescent="0.2">
      <c r="A5389">
        <v>2025</v>
      </c>
      <c r="B5389">
        <v>7</v>
      </c>
      <c r="C5389" t="s">
        <v>162</v>
      </c>
      <c r="D5389" t="s">
        <v>168</v>
      </c>
      <c r="E5389" t="s">
        <v>12</v>
      </c>
      <c r="F5389">
        <v>9341</v>
      </c>
      <c r="G5389" t="s">
        <v>141</v>
      </c>
      <c r="H5389" t="s">
        <v>164</v>
      </c>
      <c r="I5389" t="s">
        <v>164</v>
      </c>
      <c r="J5389" s="1">
        <v>45839</v>
      </c>
      <c r="K5389" t="s">
        <v>143</v>
      </c>
      <c r="L5389">
        <v>2</v>
      </c>
      <c r="M5389" t="s">
        <v>144</v>
      </c>
      <c r="N5389" t="s">
        <v>145</v>
      </c>
      <c r="O5389" t="s">
        <v>156</v>
      </c>
      <c r="P5389" t="s">
        <v>151</v>
      </c>
      <c r="Q5389">
        <v>0</v>
      </c>
      <c r="R5389">
        <v>206</v>
      </c>
      <c r="S5389">
        <v>6180</v>
      </c>
      <c r="T5389">
        <v>1440</v>
      </c>
      <c r="U5389">
        <v>0</v>
      </c>
      <c r="V5389">
        <v>0</v>
      </c>
      <c r="W5389">
        <v>0</v>
      </c>
      <c r="X5389">
        <v>0</v>
      </c>
      <c r="Y5389">
        <v>0</v>
      </c>
      <c r="Z5389">
        <v>0</v>
      </c>
      <c r="AA5389">
        <v>4740</v>
      </c>
      <c r="AB5389">
        <v>0</v>
      </c>
      <c r="AC5389">
        <v>4740</v>
      </c>
      <c r="AD5389">
        <v>0</v>
      </c>
      <c r="AE5389">
        <v>0</v>
      </c>
      <c r="AF5389">
        <v>158</v>
      </c>
      <c r="AG5389">
        <v>0</v>
      </c>
      <c r="AH5389">
        <v>48</v>
      </c>
      <c r="AI5389">
        <v>0</v>
      </c>
      <c r="AJ5389">
        <v>0</v>
      </c>
      <c r="AK5389">
        <v>0</v>
      </c>
      <c r="AL5389">
        <v>0</v>
      </c>
      <c r="AM5389">
        <v>5</v>
      </c>
      <c r="AN5389">
        <v>0</v>
      </c>
      <c r="AO5389">
        <v>0</v>
      </c>
      <c r="AP5389">
        <v>0</v>
      </c>
      <c r="AQ5389">
        <v>0</v>
      </c>
      <c r="AR5389">
        <v>0</v>
      </c>
      <c r="AS5389">
        <v>0</v>
      </c>
      <c r="AT5389">
        <v>0</v>
      </c>
      <c r="AU5389">
        <v>0</v>
      </c>
      <c r="AV5389">
        <v>0</v>
      </c>
      <c r="AW5389">
        <v>0</v>
      </c>
      <c r="AX5389">
        <v>0</v>
      </c>
      <c r="AY5389">
        <v>0</v>
      </c>
      <c r="AZ5389">
        <v>0</v>
      </c>
      <c r="BA5389">
        <v>0</v>
      </c>
      <c r="BB5389">
        <v>0</v>
      </c>
      <c r="BC5389">
        <v>0</v>
      </c>
      <c r="BD5389">
        <v>0</v>
      </c>
      <c r="BE5389">
        <v>0</v>
      </c>
      <c r="BF5389">
        <v>0</v>
      </c>
      <c r="BG5389">
        <v>0</v>
      </c>
      <c r="BH5389">
        <v>0</v>
      </c>
      <c r="BI5389">
        <v>0</v>
      </c>
      <c r="BJ5389" s="2">
        <v>45853</v>
      </c>
      <c r="BK5389">
        <v>0</v>
      </c>
      <c r="BL5389" s="3" t="str">
        <f>VLOOKUP(O5389,DropDownList!$H$1:$I$7,2,FALSE)</f>
        <v>2023/24</v>
      </c>
      <c r="BM5389" s="3" t="str">
        <f t="shared" si="84"/>
        <v>PCPF</v>
      </c>
    </row>
    <row r="5390" spans="1:65" x14ac:dyDescent="0.2">
      <c r="A5390">
        <v>2025</v>
      </c>
      <c r="B5390">
        <v>7</v>
      </c>
      <c r="C5390" t="s">
        <v>162</v>
      </c>
      <c r="D5390" t="s">
        <v>168</v>
      </c>
      <c r="E5390" t="s">
        <v>12</v>
      </c>
      <c r="F5390">
        <v>9341</v>
      </c>
      <c r="G5390" t="s">
        <v>141</v>
      </c>
      <c r="H5390" t="s">
        <v>164</v>
      </c>
      <c r="I5390" t="s">
        <v>164</v>
      </c>
      <c r="J5390" s="1">
        <v>45839</v>
      </c>
      <c r="K5390" t="s">
        <v>143</v>
      </c>
      <c r="L5390">
        <v>2</v>
      </c>
      <c r="M5390" t="s">
        <v>144</v>
      </c>
      <c r="N5390" t="s">
        <v>145</v>
      </c>
      <c r="O5390" t="s">
        <v>149</v>
      </c>
      <c r="P5390" t="s">
        <v>152</v>
      </c>
      <c r="Q5390">
        <v>0</v>
      </c>
      <c r="R5390">
        <v>20</v>
      </c>
      <c r="S5390">
        <v>800</v>
      </c>
      <c r="T5390">
        <v>200</v>
      </c>
      <c r="U5390">
        <v>0</v>
      </c>
      <c r="V5390">
        <v>0</v>
      </c>
      <c r="W5390">
        <v>0</v>
      </c>
      <c r="X5390">
        <v>0</v>
      </c>
      <c r="Y5390">
        <v>0</v>
      </c>
      <c r="Z5390">
        <v>0</v>
      </c>
      <c r="AA5390">
        <v>600</v>
      </c>
      <c r="AB5390">
        <v>0</v>
      </c>
      <c r="AC5390">
        <v>600</v>
      </c>
      <c r="AD5390">
        <v>0</v>
      </c>
      <c r="AE5390">
        <v>0</v>
      </c>
      <c r="AF5390">
        <v>15</v>
      </c>
      <c r="AG5390">
        <v>0</v>
      </c>
      <c r="AH5390">
        <v>5</v>
      </c>
      <c r="AI5390">
        <v>0</v>
      </c>
      <c r="AJ5390">
        <v>0</v>
      </c>
      <c r="AK5390">
        <v>0</v>
      </c>
      <c r="AL5390">
        <v>0</v>
      </c>
      <c r="AM5390">
        <v>1</v>
      </c>
      <c r="AN5390">
        <v>0</v>
      </c>
      <c r="AO5390">
        <v>0</v>
      </c>
      <c r="AP5390">
        <v>0</v>
      </c>
      <c r="AQ5390">
        <v>0</v>
      </c>
      <c r="AR5390">
        <v>0</v>
      </c>
      <c r="AS5390">
        <v>0</v>
      </c>
      <c r="AT5390">
        <v>0</v>
      </c>
      <c r="AU5390">
        <v>0</v>
      </c>
      <c r="AV5390">
        <v>0</v>
      </c>
      <c r="AW5390">
        <v>0</v>
      </c>
      <c r="AX5390">
        <v>0</v>
      </c>
      <c r="AY5390">
        <v>0</v>
      </c>
      <c r="AZ5390">
        <v>0</v>
      </c>
      <c r="BA5390">
        <v>0</v>
      </c>
      <c r="BB5390">
        <v>0</v>
      </c>
      <c r="BC5390">
        <v>0</v>
      </c>
      <c r="BD5390">
        <v>0</v>
      </c>
      <c r="BE5390">
        <v>0</v>
      </c>
      <c r="BF5390">
        <v>0</v>
      </c>
      <c r="BG5390">
        <v>0</v>
      </c>
      <c r="BH5390">
        <v>0</v>
      </c>
      <c r="BI5390">
        <v>0</v>
      </c>
      <c r="BJ5390" s="2">
        <v>45853</v>
      </c>
      <c r="BK5390">
        <v>0</v>
      </c>
      <c r="BL5390" s="3" t="str">
        <f>VLOOKUP(O5390,DropDownList!$H$1:$I$7,2,FALSE)</f>
        <v>2025/26</v>
      </c>
      <c r="BM5390" s="3" t="str">
        <f t="shared" si="84"/>
        <v>PCOA</v>
      </c>
    </row>
    <row r="5391" spans="1:65" x14ac:dyDescent="0.2">
      <c r="A5391">
        <v>2025</v>
      </c>
      <c r="B5391">
        <v>7</v>
      </c>
      <c r="C5391" t="s">
        <v>162</v>
      </c>
      <c r="D5391" t="s">
        <v>168</v>
      </c>
      <c r="E5391" t="s">
        <v>12</v>
      </c>
      <c r="F5391">
        <v>9341</v>
      </c>
      <c r="G5391" t="s">
        <v>141</v>
      </c>
      <c r="H5391" t="s">
        <v>164</v>
      </c>
      <c r="I5391" t="s">
        <v>164</v>
      </c>
      <c r="J5391" s="1">
        <v>45839</v>
      </c>
      <c r="K5391" t="s">
        <v>143</v>
      </c>
      <c r="L5391">
        <v>2</v>
      </c>
      <c r="M5391" t="s">
        <v>144</v>
      </c>
      <c r="N5391" t="s">
        <v>145</v>
      </c>
      <c r="O5391" t="s">
        <v>149</v>
      </c>
      <c r="P5391" t="s">
        <v>148</v>
      </c>
      <c r="Q5391">
        <v>120</v>
      </c>
      <c r="R5391">
        <v>4</v>
      </c>
      <c r="S5391">
        <v>240</v>
      </c>
      <c r="T5391">
        <v>0</v>
      </c>
      <c r="U5391">
        <v>2</v>
      </c>
      <c r="V5391">
        <v>2</v>
      </c>
      <c r="W5391">
        <v>120</v>
      </c>
      <c r="X5391">
        <v>120</v>
      </c>
      <c r="Y5391">
        <v>0</v>
      </c>
      <c r="Z5391">
        <v>0</v>
      </c>
      <c r="AA5391">
        <v>120</v>
      </c>
      <c r="AB5391">
        <v>0</v>
      </c>
      <c r="AC5391">
        <v>120</v>
      </c>
      <c r="AD5391">
        <v>2</v>
      </c>
      <c r="AE5391">
        <v>0</v>
      </c>
      <c r="AF5391">
        <v>2</v>
      </c>
      <c r="AG5391">
        <v>0</v>
      </c>
      <c r="AH5391">
        <v>0</v>
      </c>
      <c r="AI5391">
        <v>2</v>
      </c>
      <c r="AJ5391">
        <v>0</v>
      </c>
      <c r="AK5391">
        <v>0</v>
      </c>
      <c r="AL5391">
        <v>0</v>
      </c>
      <c r="AM5391">
        <v>0</v>
      </c>
      <c r="AN5391">
        <v>0</v>
      </c>
      <c r="AO5391">
        <v>2</v>
      </c>
      <c r="AP5391">
        <v>7</v>
      </c>
      <c r="AQ5391">
        <v>2</v>
      </c>
      <c r="AR5391">
        <v>0</v>
      </c>
      <c r="AS5391">
        <v>1</v>
      </c>
      <c r="AT5391">
        <v>0</v>
      </c>
      <c r="AU5391">
        <v>0</v>
      </c>
      <c r="AV5391">
        <v>0</v>
      </c>
      <c r="AW5391">
        <v>0</v>
      </c>
      <c r="AX5391">
        <v>0</v>
      </c>
      <c r="AY5391">
        <v>0</v>
      </c>
      <c r="AZ5391">
        <v>2</v>
      </c>
      <c r="BA5391">
        <v>2</v>
      </c>
      <c r="BB5391">
        <v>0</v>
      </c>
      <c r="BC5391">
        <v>0</v>
      </c>
      <c r="BD5391">
        <v>0</v>
      </c>
      <c r="BE5391">
        <v>0</v>
      </c>
      <c r="BF5391">
        <v>2</v>
      </c>
      <c r="BG5391">
        <v>120</v>
      </c>
      <c r="BH5391">
        <v>0</v>
      </c>
      <c r="BI5391">
        <v>2</v>
      </c>
      <c r="BJ5391" s="2">
        <v>45853</v>
      </c>
      <c r="BK5391">
        <v>0</v>
      </c>
      <c r="BL5391" s="3" t="str">
        <f>VLOOKUP(O5391,DropDownList!$H$1:$I$7,2,FALSE)</f>
        <v>2025/26</v>
      </c>
      <c r="BM5391" s="3" t="str">
        <f t="shared" si="84"/>
        <v>PRAS</v>
      </c>
    </row>
    <row r="5392" spans="1:65" x14ac:dyDescent="0.2">
      <c r="A5392">
        <v>2025</v>
      </c>
      <c r="B5392">
        <v>7</v>
      </c>
      <c r="C5392" t="s">
        <v>162</v>
      </c>
      <c r="D5392" t="s">
        <v>168</v>
      </c>
      <c r="E5392" t="s">
        <v>12</v>
      </c>
      <c r="F5392">
        <v>9341</v>
      </c>
      <c r="G5392" t="s">
        <v>141</v>
      </c>
      <c r="H5392" t="s">
        <v>164</v>
      </c>
      <c r="I5392" t="s">
        <v>164</v>
      </c>
      <c r="J5392" s="1">
        <v>45839</v>
      </c>
      <c r="K5392" t="s">
        <v>143</v>
      </c>
      <c r="L5392">
        <v>2</v>
      </c>
      <c r="M5392" t="s">
        <v>144</v>
      </c>
      <c r="N5392" t="s">
        <v>145</v>
      </c>
      <c r="O5392" t="s">
        <v>156</v>
      </c>
      <c r="P5392" t="s">
        <v>154</v>
      </c>
      <c r="Q5392">
        <v>8087.23</v>
      </c>
      <c r="R5392">
        <v>181</v>
      </c>
      <c r="S5392">
        <v>51911</v>
      </c>
      <c r="T5392">
        <v>2510.0300000000002</v>
      </c>
      <c r="U5392">
        <v>31</v>
      </c>
      <c r="V5392">
        <v>17</v>
      </c>
      <c r="W5392">
        <v>4162.9399999999996</v>
      </c>
      <c r="X5392">
        <v>5102.9399999999996</v>
      </c>
      <c r="Y5392">
        <v>0</v>
      </c>
      <c r="Z5392">
        <v>0</v>
      </c>
      <c r="AA5392">
        <v>41313.74</v>
      </c>
      <c r="AB5392">
        <v>581</v>
      </c>
      <c r="AC5392">
        <v>38127.74</v>
      </c>
      <c r="AD5392">
        <v>12</v>
      </c>
      <c r="AE5392">
        <v>5</v>
      </c>
      <c r="AF5392">
        <v>142</v>
      </c>
      <c r="AG5392">
        <v>12</v>
      </c>
      <c r="AH5392">
        <v>5</v>
      </c>
      <c r="AI5392">
        <v>19</v>
      </c>
      <c r="AJ5392">
        <v>0</v>
      </c>
      <c r="AK5392">
        <v>0</v>
      </c>
      <c r="AL5392">
        <v>0</v>
      </c>
      <c r="AM5392">
        <v>0</v>
      </c>
      <c r="AN5392">
        <v>0</v>
      </c>
      <c r="AO5392">
        <v>102</v>
      </c>
      <c r="AP5392">
        <v>490</v>
      </c>
      <c r="AQ5392">
        <v>109</v>
      </c>
      <c r="AR5392">
        <v>0</v>
      </c>
      <c r="AS5392">
        <v>58</v>
      </c>
      <c r="AT5392">
        <v>17</v>
      </c>
      <c r="AU5392">
        <v>16</v>
      </c>
      <c r="AV5392">
        <v>6</v>
      </c>
      <c r="AW5392">
        <v>2</v>
      </c>
      <c r="AX5392">
        <v>0</v>
      </c>
      <c r="AY5392">
        <v>61</v>
      </c>
      <c r="AZ5392">
        <v>95</v>
      </c>
      <c r="BA5392">
        <v>59</v>
      </c>
      <c r="BB5392">
        <v>18</v>
      </c>
      <c r="BC5392">
        <v>13</v>
      </c>
      <c r="BD5392">
        <v>4</v>
      </c>
      <c r="BE5392">
        <v>1</v>
      </c>
      <c r="BF5392">
        <v>177</v>
      </c>
      <c r="BG5392">
        <v>4730</v>
      </c>
      <c r="BH5392">
        <v>3</v>
      </c>
      <c r="BI5392">
        <v>30</v>
      </c>
      <c r="BJ5392" s="2">
        <v>45853</v>
      </c>
      <c r="BK5392">
        <v>0</v>
      </c>
      <c r="BL5392" s="3" t="str">
        <f>VLOOKUP(O5392,DropDownList!$H$1:$I$7,2,FALSE)</f>
        <v>2023/24</v>
      </c>
      <c r="BM5392" s="3" t="str">
        <f t="shared" si="84"/>
        <v>JP COURT</v>
      </c>
    </row>
    <row r="5393" spans="1:65" x14ac:dyDescent="0.2">
      <c r="A5393">
        <v>2025</v>
      </c>
      <c r="B5393">
        <v>7</v>
      </c>
      <c r="C5393" t="s">
        <v>162</v>
      </c>
      <c r="D5393" t="s">
        <v>169</v>
      </c>
      <c r="E5393" t="s">
        <v>12</v>
      </c>
      <c r="F5393">
        <v>9742</v>
      </c>
      <c r="G5393" t="s">
        <v>158</v>
      </c>
      <c r="H5393" t="s">
        <v>164</v>
      </c>
      <c r="I5393" t="s">
        <v>164</v>
      </c>
      <c r="J5393" s="1">
        <v>45839</v>
      </c>
      <c r="K5393" t="s">
        <v>143</v>
      </c>
      <c r="L5393">
        <v>2</v>
      </c>
      <c r="M5393" t="s">
        <v>144</v>
      </c>
      <c r="N5393" t="s">
        <v>145</v>
      </c>
      <c r="O5393" t="s">
        <v>156</v>
      </c>
      <c r="P5393" t="s">
        <v>160</v>
      </c>
      <c r="Q5393">
        <v>15739.68</v>
      </c>
      <c r="R5393">
        <v>241</v>
      </c>
      <c r="S5393">
        <v>127550</v>
      </c>
      <c r="T5393">
        <v>9141.81</v>
      </c>
      <c r="U5393">
        <v>52</v>
      </c>
      <c r="V5393">
        <v>12</v>
      </c>
      <c r="W5393">
        <v>4230</v>
      </c>
      <c r="X5393">
        <v>4410</v>
      </c>
      <c r="Y5393">
        <v>0</v>
      </c>
      <c r="Z5393">
        <v>0</v>
      </c>
      <c r="AA5393">
        <v>102668.51</v>
      </c>
      <c r="AB5393">
        <v>5707.35</v>
      </c>
      <c r="AC5393">
        <v>91456.3</v>
      </c>
      <c r="AD5393">
        <v>5</v>
      </c>
      <c r="AE5393">
        <v>7</v>
      </c>
      <c r="AF5393">
        <v>169</v>
      </c>
      <c r="AG5393">
        <v>39</v>
      </c>
      <c r="AH5393">
        <v>15</v>
      </c>
      <c r="AI5393">
        <v>13</v>
      </c>
      <c r="AJ5393">
        <v>0</v>
      </c>
      <c r="AK5393">
        <v>0</v>
      </c>
      <c r="AL5393">
        <v>0</v>
      </c>
      <c r="AM5393">
        <v>0</v>
      </c>
      <c r="AN5393">
        <v>0</v>
      </c>
      <c r="AO5393">
        <v>152</v>
      </c>
      <c r="AP5393">
        <v>624</v>
      </c>
      <c r="AQ5393">
        <v>159</v>
      </c>
      <c r="AR5393">
        <v>0</v>
      </c>
      <c r="AS5393">
        <v>80</v>
      </c>
      <c r="AT5393">
        <v>10</v>
      </c>
      <c r="AU5393">
        <v>19</v>
      </c>
      <c r="AV5393">
        <v>8</v>
      </c>
      <c r="AW5393">
        <v>10</v>
      </c>
      <c r="AX5393">
        <v>0</v>
      </c>
      <c r="AY5393">
        <v>82</v>
      </c>
      <c r="AZ5393">
        <v>129</v>
      </c>
      <c r="BA5393">
        <v>73</v>
      </c>
      <c r="BB5393">
        <v>15</v>
      </c>
      <c r="BC5393">
        <v>9</v>
      </c>
      <c r="BD5393">
        <v>5</v>
      </c>
      <c r="BE5393">
        <v>1</v>
      </c>
      <c r="BF5393">
        <v>231</v>
      </c>
      <c r="BG5393">
        <v>5100</v>
      </c>
      <c r="BH5393">
        <v>5</v>
      </c>
      <c r="BI5393">
        <v>51</v>
      </c>
      <c r="BJ5393" s="2">
        <v>45853</v>
      </c>
      <c r="BK5393">
        <v>0</v>
      </c>
      <c r="BL5393" s="3" t="str">
        <f>VLOOKUP(O5393,DropDownList!$H$1:$I$7,2,FALSE)</f>
        <v>2023/24</v>
      </c>
      <c r="BM5393" s="3" t="str">
        <f t="shared" si="84"/>
        <v>SC COURT</v>
      </c>
    </row>
    <row r="5394" spans="1:65" x14ac:dyDescent="0.2">
      <c r="A5394">
        <v>2025</v>
      </c>
      <c r="B5394">
        <v>7</v>
      </c>
      <c r="C5394" t="s">
        <v>162</v>
      </c>
      <c r="D5394" t="s">
        <v>169</v>
      </c>
      <c r="E5394" t="s">
        <v>12</v>
      </c>
      <c r="F5394">
        <v>9742</v>
      </c>
      <c r="G5394" t="s">
        <v>158</v>
      </c>
      <c r="H5394" t="s">
        <v>164</v>
      </c>
      <c r="I5394" t="s">
        <v>164</v>
      </c>
      <c r="J5394" s="1">
        <v>45839</v>
      </c>
      <c r="K5394" t="s">
        <v>143</v>
      </c>
      <c r="L5394">
        <v>2</v>
      </c>
      <c r="M5394" t="s">
        <v>144</v>
      </c>
      <c r="N5394" t="s">
        <v>145</v>
      </c>
      <c r="O5394" t="s">
        <v>149</v>
      </c>
      <c r="P5394" t="s">
        <v>160</v>
      </c>
      <c r="Q5394">
        <v>36839.47</v>
      </c>
      <c r="R5394">
        <v>194</v>
      </c>
      <c r="S5394">
        <v>113640.79</v>
      </c>
      <c r="T5394">
        <v>2810</v>
      </c>
      <c r="U5394">
        <v>89</v>
      </c>
      <c r="V5394">
        <v>56</v>
      </c>
      <c r="W5394">
        <v>13935</v>
      </c>
      <c r="X5394">
        <v>26108</v>
      </c>
      <c r="Y5394">
        <v>0</v>
      </c>
      <c r="Z5394">
        <v>0</v>
      </c>
      <c r="AA5394">
        <v>73991.320000000007</v>
      </c>
      <c r="AB5394">
        <v>8798.7900000000009</v>
      </c>
      <c r="AC5394">
        <v>60957.53</v>
      </c>
      <c r="AD5394">
        <v>21</v>
      </c>
      <c r="AE5394">
        <v>35</v>
      </c>
      <c r="AF5394">
        <v>98</v>
      </c>
      <c r="AG5394">
        <v>57</v>
      </c>
      <c r="AH5394">
        <v>7</v>
      </c>
      <c r="AI5394">
        <v>32</v>
      </c>
      <c r="AJ5394">
        <v>0</v>
      </c>
      <c r="AK5394">
        <v>0</v>
      </c>
      <c r="AL5394">
        <v>0</v>
      </c>
      <c r="AM5394">
        <v>0</v>
      </c>
      <c r="AN5394">
        <v>0</v>
      </c>
      <c r="AO5394">
        <v>108</v>
      </c>
      <c r="AP5394">
        <v>253</v>
      </c>
      <c r="AQ5394">
        <v>111</v>
      </c>
      <c r="AR5394">
        <v>0</v>
      </c>
      <c r="AS5394">
        <v>28</v>
      </c>
      <c r="AT5394">
        <v>0</v>
      </c>
      <c r="AU5394">
        <v>6</v>
      </c>
      <c r="AV5394">
        <v>3</v>
      </c>
      <c r="AW5394">
        <v>9</v>
      </c>
      <c r="AX5394">
        <v>0</v>
      </c>
      <c r="AY5394">
        <v>21</v>
      </c>
      <c r="AZ5394">
        <v>39</v>
      </c>
      <c r="BA5394">
        <v>17</v>
      </c>
      <c r="BB5394">
        <v>6</v>
      </c>
      <c r="BC5394">
        <v>5</v>
      </c>
      <c r="BD5394">
        <v>2</v>
      </c>
      <c r="BE5394">
        <v>0</v>
      </c>
      <c r="BF5394">
        <v>181</v>
      </c>
      <c r="BG5394">
        <v>17561</v>
      </c>
      <c r="BH5394">
        <v>0</v>
      </c>
      <c r="BI5394">
        <v>84</v>
      </c>
      <c r="BJ5394" s="2">
        <v>45853</v>
      </c>
      <c r="BK5394">
        <v>1</v>
      </c>
      <c r="BL5394" s="3" t="str">
        <f>VLOOKUP(O5394,DropDownList!$H$1:$I$7,2,FALSE)</f>
        <v>2025/26</v>
      </c>
      <c r="BM5394" s="3" t="str">
        <f t="shared" si="84"/>
        <v>SC COURT</v>
      </c>
    </row>
    <row r="5395" spans="1:65" x14ac:dyDescent="0.2">
      <c r="A5395">
        <v>2025</v>
      </c>
      <c r="B5395">
        <v>7</v>
      </c>
      <c r="C5395" t="s">
        <v>162</v>
      </c>
      <c r="D5395" t="s">
        <v>169</v>
      </c>
      <c r="E5395" t="s">
        <v>12</v>
      </c>
      <c r="F5395">
        <v>9742</v>
      </c>
      <c r="G5395" t="s">
        <v>158</v>
      </c>
      <c r="H5395" t="s">
        <v>164</v>
      </c>
      <c r="I5395" t="s">
        <v>164</v>
      </c>
      <c r="J5395" s="1">
        <v>45839</v>
      </c>
      <c r="K5395" t="s">
        <v>143</v>
      </c>
      <c r="L5395">
        <v>2</v>
      </c>
      <c r="M5395" t="s">
        <v>144</v>
      </c>
      <c r="N5395" t="s">
        <v>145</v>
      </c>
      <c r="O5395" t="s">
        <v>156</v>
      </c>
      <c r="P5395" t="s">
        <v>161</v>
      </c>
      <c r="Q5395">
        <v>280.33</v>
      </c>
      <c r="R5395">
        <v>222</v>
      </c>
      <c r="S5395">
        <v>6150</v>
      </c>
      <c r="T5395">
        <v>374.81</v>
      </c>
      <c r="U5395">
        <v>51</v>
      </c>
      <c r="V5395">
        <v>5</v>
      </c>
      <c r="W5395">
        <v>130</v>
      </c>
      <c r="X5395">
        <v>130</v>
      </c>
      <c r="Y5395">
        <v>0</v>
      </c>
      <c r="Z5395">
        <v>0</v>
      </c>
      <c r="AA5395">
        <v>5494.86</v>
      </c>
      <c r="AB5395">
        <v>0</v>
      </c>
      <c r="AC5395">
        <v>0</v>
      </c>
      <c r="AD5395">
        <v>5</v>
      </c>
      <c r="AE5395">
        <v>0</v>
      </c>
      <c r="AF5395">
        <v>191</v>
      </c>
      <c r="AG5395">
        <v>1</v>
      </c>
      <c r="AH5395">
        <v>16</v>
      </c>
      <c r="AI5395">
        <v>13</v>
      </c>
      <c r="AJ5395">
        <v>0</v>
      </c>
      <c r="AK5395">
        <v>0</v>
      </c>
      <c r="AL5395">
        <v>0</v>
      </c>
      <c r="AM5395">
        <v>0</v>
      </c>
      <c r="AN5395">
        <v>0</v>
      </c>
      <c r="AO5395">
        <v>140</v>
      </c>
      <c r="AP5395">
        <v>576</v>
      </c>
      <c r="AQ5395">
        <v>149</v>
      </c>
      <c r="AR5395">
        <v>0</v>
      </c>
      <c r="AS5395">
        <v>74</v>
      </c>
      <c r="AT5395">
        <v>9</v>
      </c>
      <c r="AU5395">
        <v>15</v>
      </c>
      <c r="AV5395">
        <v>6</v>
      </c>
      <c r="AW5395">
        <v>9</v>
      </c>
      <c r="AX5395">
        <v>0</v>
      </c>
      <c r="AY5395">
        <v>77</v>
      </c>
      <c r="AZ5395">
        <v>120</v>
      </c>
      <c r="BA5395">
        <v>68</v>
      </c>
      <c r="BB5395">
        <v>15</v>
      </c>
      <c r="BC5395">
        <v>9</v>
      </c>
      <c r="BD5395">
        <v>4</v>
      </c>
      <c r="BE5395">
        <v>1</v>
      </c>
      <c r="BF5395">
        <v>213</v>
      </c>
      <c r="BG5395">
        <v>280</v>
      </c>
      <c r="BH5395">
        <v>1</v>
      </c>
      <c r="BI5395">
        <v>50</v>
      </c>
      <c r="BJ5395" s="2">
        <v>45853</v>
      </c>
      <c r="BK5395">
        <v>0</v>
      </c>
      <c r="BL5395" s="3" t="str">
        <f>VLOOKUP(O5395,DropDownList!$H$1:$I$7,2,FALSE)</f>
        <v>2023/24</v>
      </c>
      <c r="BM5395" s="3" t="str">
        <f t="shared" si="84"/>
        <v>VSUR</v>
      </c>
    </row>
    <row r="5396" spans="1:65" x14ac:dyDescent="0.2">
      <c r="A5396">
        <v>2025</v>
      </c>
      <c r="B5396">
        <v>7</v>
      </c>
      <c r="C5396" t="s">
        <v>162</v>
      </c>
      <c r="D5396" t="s">
        <v>169</v>
      </c>
      <c r="E5396" t="s">
        <v>12</v>
      </c>
      <c r="F5396">
        <v>9742</v>
      </c>
      <c r="G5396" t="s">
        <v>158</v>
      </c>
      <c r="H5396" t="s">
        <v>164</v>
      </c>
      <c r="I5396" t="s">
        <v>164</v>
      </c>
      <c r="J5396" s="1">
        <v>45839</v>
      </c>
      <c r="K5396" t="s">
        <v>143</v>
      </c>
      <c r="L5396">
        <v>2</v>
      </c>
      <c r="M5396" t="s">
        <v>144</v>
      </c>
      <c r="N5396" t="s">
        <v>145</v>
      </c>
      <c r="O5396" t="s">
        <v>147</v>
      </c>
      <c r="P5396" t="s">
        <v>160</v>
      </c>
      <c r="Q5396">
        <v>21050.5</v>
      </c>
      <c r="R5396">
        <v>194</v>
      </c>
      <c r="S5396">
        <v>113011</v>
      </c>
      <c r="T5396">
        <v>3706.56</v>
      </c>
      <c r="U5396">
        <v>53</v>
      </c>
      <c r="V5396">
        <v>25</v>
      </c>
      <c r="W5396">
        <v>12524.29</v>
      </c>
      <c r="X5396">
        <v>13054.29</v>
      </c>
      <c r="Y5396">
        <v>0</v>
      </c>
      <c r="Z5396">
        <v>0</v>
      </c>
      <c r="AA5396">
        <v>88253.94</v>
      </c>
      <c r="AB5396">
        <v>9738.35</v>
      </c>
      <c r="AC5396">
        <v>73417.149999999994</v>
      </c>
      <c r="AD5396">
        <v>14</v>
      </c>
      <c r="AE5396">
        <v>11</v>
      </c>
      <c r="AF5396">
        <v>132</v>
      </c>
      <c r="AG5396">
        <v>35</v>
      </c>
      <c r="AH5396">
        <v>8</v>
      </c>
      <c r="AI5396">
        <v>18</v>
      </c>
      <c r="AJ5396">
        <v>0</v>
      </c>
      <c r="AK5396">
        <v>0</v>
      </c>
      <c r="AL5396">
        <v>0</v>
      </c>
      <c r="AM5396">
        <v>0</v>
      </c>
      <c r="AN5396">
        <v>0</v>
      </c>
      <c r="AO5396">
        <v>94</v>
      </c>
      <c r="AP5396">
        <v>318</v>
      </c>
      <c r="AQ5396">
        <v>90</v>
      </c>
      <c r="AR5396">
        <v>0</v>
      </c>
      <c r="AS5396">
        <v>33</v>
      </c>
      <c r="AT5396">
        <v>3</v>
      </c>
      <c r="AU5396">
        <v>10</v>
      </c>
      <c r="AV5396">
        <v>4</v>
      </c>
      <c r="AW5396">
        <v>13</v>
      </c>
      <c r="AX5396">
        <v>0</v>
      </c>
      <c r="AY5396">
        <v>36</v>
      </c>
      <c r="AZ5396">
        <v>67</v>
      </c>
      <c r="BA5396">
        <v>34</v>
      </c>
      <c r="BB5396">
        <v>11</v>
      </c>
      <c r="BC5396">
        <v>8</v>
      </c>
      <c r="BD5396">
        <v>0</v>
      </c>
      <c r="BE5396">
        <v>0</v>
      </c>
      <c r="BF5396">
        <v>177</v>
      </c>
      <c r="BG5396">
        <v>9540</v>
      </c>
      <c r="BH5396">
        <v>1</v>
      </c>
      <c r="BI5396">
        <v>44</v>
      </c>
      <c r="BJ5396" s="2">
        <v>45853</v>
      </c>
      <c r="BK5396">
        <v>0</v>
      </c>
      <c r="BL5396" s="3" t="str">
        <f>VLOOKUP(O5396,DropDownList!$H$1:$I$7,2,FALSE)</f>
        <v>2024/25</v>
      </c>
      <c r="BM5396" s="3" t="str">
        <f t="shared" si="84"/>
        <v>SC COURT</v>
      </c>
    </row>
    <row r="5397" spans="1:65" x14ac:dyDescent="0.2">
      <c r="A5397">
        <v>2025</v>
      </c>
      <c r="B5397">
        <v>7</v>
      </c>
      <c r="C5397" t="s">
        <v>162</v>
      </c>
      <c r="D5397" t="s">
        <v>169</v>
      </c>
      <c r="E5397" t="s">
        <v>12</v>
      </c>
      <c r="F5397">
        <v>9742</v>
      </c>
      <c r="G5397" t="s">
        <v>158</v>
      </c>
      <c r="H5397" t="s">
        <v>164</v>
      </c>
      <c r="I5397" t="s">
        <v>164</v>
      </c>
      <c r="J5397" s="1">
        <v>45839</v>
      </c>
      <c r="K5397" t="s">
        <v>143</v>
      </c>
      <c r="L5397">
        <v>2</v>
      </c>
      <c r="M5397" t="s">
        <v>144</v>
      </c>
      <c r="N5397" t="s">
        <v>145</v>
      </c>
      <c r="O5397" t="s">
        <v>149</v>
      </c>
      <c r="P5397" t="s">
        <v>161</v>
      </c>
      <c r="Q5397">
        <v>800</v>
      </c>
      <c r="R5397">
        <v>175</v>
      </c>
      <c r="S5397">
        <v>5045</v>
      </c>
      <c r="T5397">
        <v>10</v>
      </c>
      <c r="U5397">
        <v>84</v>
      </c>
      <c r="V5397">
        <v>22</v>
      </c>
      <c r="W5397">
        <v>560</v>
      </c>
      <c r="X5397">
        <v>560</v>
      </c>
      <c r="Y5397">
        <v>0</v>
      </c>
      <c r="Z5397">
        <v>0</v>
      </c>
      <c r="AA5397">
        <v>4235</v>
      </c>
      <c r="AB5397">
        <v>0</v>
      </c>
      <c r="AC5397">
        <v>0</v>
      </c>
      <c r="AD5397">
        <v>18</v>
      </c>
      <c r="AE5397">
        <v>4</v>
      </c>
      <c r="AF5397">
        <v>141</v>
      </c>
      <c r="AG5397">
        <v>4</v>
      </c>
      <c r="AH5397">
        <v>1</v>
      </c>
      <c r="AI5397">
        <v>29</v>
      </c>
      <c r="AJ5397">
        <v>0</v>
      </c>
      <c r="AK5397">
        <v>0</v>
      </c>
      <c r="AL5397">
        <v>0</v>
      </c>
      <c r="AM5397">
        <v>0</v>
      </c>
      <c r="AN5397">
        <v>0</v>
      </c>
      <c r="AO5397">
        <v>95</v>
      </c>
      <c r="AP5397">
        <v>226</v>
      </c>
      <c r="AQ5397">
        <v>105</v>
      </c>
      <c r="AR5397">
        <v>0</v>
      </c>
      <c r="AS5397">
        <v>25</v>
      </c>
      <c r="AT5397">
        <v>0</v>
      </c>
      <c r="AU5397">
        <v>5</v>
      </c>
      <c r="AV5397">
        <v>3</v>
      </c>
      <c r="AW5397">
        <v>1</v>
      </c>
      <c r="AX5397">
        <v>0</v>
      </c>
      <c r="AY5397">
        <v>19</v>
      </c>
      <c r="AZ5397">
        <v>36</v>
      </c>
      <c r="BA5397">
        <v>15</v>
      </c>
      <c r="BB5397">
        <v>5</v>
      </c>
      <c r="BC5397">
        <v>4</v>
      </c>
      <c r="BD5397">
        <v>2</v>
      </c>
      <c r="BE5397">
        <v>0</v>
      </c>
      <c r="BF5397">
        <v>172</v>
      </c>
      <c r="BG5397">
        <v>735</v>
      </c>
      <c r="BH5397">
        <v>0</v>
      </c>
      <c r="BI5397">
        <v>81</v>
      </c>
      <c r="BJ5397" s="2">
        <v>45853</v>
      </c>
      <c r="BK5397">
        <v>1</v>
      </c>
      <c r="BL5397" s="3" t="str">
        <f>VLOOKUP(O5397,DropDownList!$H$1:$I$7,2,FALSE)</f>
        <v>2025/26</v>
      </c>
      <c r="BM5397" s="3" t="str">
        <f t="shared" si="84"/>
        <v>VSUR</v>
      </c>
    </row>
    <row r="5398" spans="1:65" x14ac:dyDescent="0.2">
      <c r="A5398">
        <v>2025</v>
      </c>
      <c r="B5398">
        <v>7</v>
      </c>
      <c r="C5398" t="s">
        <v>162</v>
      </c>
      <c r="D5398" t="s">
        <v>169</v>
      </c>
      <c r="E5398" t="s">
        <v>12</v>
      </c>
      <c r="F5398">
        <v>9742</v>
      </c>
      <c r="G5398" t="s">
        <v>158</v>
      </c>
      <c r="H5398" t="s">
        <v>164</v>
      </c>
      <c r="I5398" t="s">
        <v>164</v>
      </c>
      <c r="J5398" s="1">
        <v>45839</v>
      </c>
      <c r="K5398" t="s">
        <v>143</v>
      </c>
      <c r="L5398">
        <v>2</v>
      </c>
      <c r="M5398" t="s">
        <v>144</v>
      </c>
      <c r="N5398" t="s">
        <v>145</v>
      </c>
      <c r="O5398" t="s">
        <v>147</v>
      </c>
      <c r="P5398" t="s">
        <v>161</v>
      </c>
      <c r="Q5398">
        <v>395</v>
      </c>
      <c r="R5398">
        <v>176</v>
      </c>
      <c r="S5398">
        <v>5120</v>
      </c>
      <c r="T5398">
        <v>126.56</v>
      </c>
      <c r="U5398">
        <v>48</v>
      </c>
      <c r="V5398">
        <v>11</v>
      </c>
      <c r="W5398">
        <v>315</v>
      </c>
      <c r="X5398">
        <v>315</v>
      </c>
      <c r="Y5398">
        <v>0</v>
      </c>
      <c r="Z5398">
        <v>0</v>
      </c>
      <c r="AA5398">
        <v>4598.4399999999996</v>
      </c>
      <c r="AB5398">
        <v>0</v>
      </c>
      <c r="AC5398">
        <v>0</v>
      </c>
      <c r="AD5398">
        <v>11</v>
      </c>
      <c r="AE5398">
        <v>0</v>
      </c>
      <c r="AF5398">
        <v>155</v>
      </c>
      <c r="AG5398">
        <v>0</v>
      </c>
      <c r="AH5398">
        <v>5</v>
      </c>
      <c r="AI5398">
        <v>15</v>
      </c>
      <c r="AJ5398">
        <v>0</v>
      </c>
      <c r="AK5398">
        <v>0</v>
      </c>
      <c r="AL5398">
        <v>0</v>
      </c>
      <c r="AM5398">
        <v>0</v>
      </c>
      <c r="AN5398">
        <v>0</v>
      </c>
      <c r="AO5398">
        <v>82</v>
      </c>
      <c r="AP5398">
        <v>295</v>
      </c>
      <c r="AQ5398">
        <v>83</v>
      </c>
      <c r="AR5398">
        <v>0</v>
      </c>
      <c r="AS5398">
        <v>33</v>
      </c>
      <c r="AT5398">
        <v>3</v>
      </c>
      <c r="AU5398">
        <v>10</v>
      </c>
      <c r="AV5398">
        <v>4</v>
      </c>
      <c r="AW5398">
        <v>7</v>
      </c>
      <c r="AX5398">
        <v>0</v>
      </c>
      <c r="AY5398">
        <v>33</v>
      </c>
      <c r="AZ5398">
        <v>62</v>
      </c>
      <c r="BA5398">
        <v>32</v>
      </c>
      <c r="BB5398">
        <v>11</v>
      </c>
      <c r="BC5398">
        <v>8</v>
      </c>
      <c r="BD5398">
        <v>0</v>
      </c>
      <c r="BE5398">
        <v>0</v>
      </c>
      <c r="BF5398">
        <v>167</v>
      </c>
      <c r="BG5398">
        <v>395</v>
      </c>
      <c r="BH5398">
        <v>1</v>
      </c>
      <c r="BI5398">
        <v>42</v>
      </c>
      <c r="BJ5398" s="2">
        <v>45853</v>
      </c>
      <c r="BK5398">
        <v>0</v>
      </c>
      <c r="BL5398" s="3" t="str">
        <f>VLOOKUP(O5398,DropDownList!$H$1:$I$7,2,FALSE)</f>
        <v>2024/25</v>
      </c>
      <c r="BM5398" s="3" t="str">
        <f t="shared" si="84"/>
        <v>VSUR</v>
      </c>
    </row>
    <row r="5399" spans="1:65" x14ac:dyDescent="0.2">
      <c r="A5399">
        <v>2025</v>
      </c>
      <c r="B5399">
        <v>7</v>
      </c>
      <c r="C5399" t="s">
        <v>162</v>
      </c>
      <c r="D5399" t="s">
        <v>169</v>
      </c>
      <c r="E5399" t="s">
        <v>12</v>
      </c>
      <c r="F5399">
        <v>9742</v>
      </c>
      <c r="G5399" t="s">
        <v>158</v>
      </c>
      <c r="H5399" t="s">
        <v>164</v>
      </c>
      <c r="I5399" t="s">
        <v>164</v>
      </c>
      <c r="J5399" s="1">
        <v>45839</v>
      </c>
      <c r="K5399" t="s">
        <v>143</v>
      </c>
      <c r="L5399">
        <v>2</v>
      </c>
      <c r="M5399" t="s">
        <v>144</v>
      </c>
      <c r="N5399" t="s">
        <v>145</v>
      </c>
      <c r="O5399" t="s">
        <v>149</v>
      </c>
      <c r="P5399" t="s">
        <v>159</v>
      </c>
      <c r="Q5399">
        <v>0</v>
      </c>
      <c r="R5399">
        <v>2</v>
      </c>
      <c r="S5399">
        <v>3520</v>
      </c>
      <c r="T5399">
        <v>1760</v>
      </c>
      <c r="U5399">
        <v>0</v>
      </c>
      <c r="V5399">
        <v>0</v>
      </c>
      <c r="W5399">
        <v>0</v>
      </c>
      <c r="X5399">
        <v>0</v>
      </c>
      <c r="Y5399">
        <v>0</v>
      </c>
      <c r="Z5399">
        <v>0</v>
      </c>
      <c r="AA5399">
        <v>1760</v>
      </c>
      <c r="AB5399">
        <v>0</v>
      </c>
      <c r="AC5399">
        <v>0</v>
      </c>
      <c r="AD5399">
        <v>0</v>
      </c>
      <c r="AE5399">
        <v>0</v>
      </c>
      <c r="AF5399">
        <v>1</v>
      </c>
      <c r="AG5399">
        <v>0</v>
      </c>
      <c r="AH5399">
        <v>1</v>
      </c>
      <c r="AI5399">
        <v>0</v>
      </c>
      <c r="AJ5399">
        <v>0</v>
      </c>
      <c r="AK5399">
        <v>0</v>
      </c>
      <c r="AL5399">
        <v>0</v>
      </c>
      <c r="AM5399">
        <v>0</v>
      </c>
      <c r="AN5399">
        <v>0</v>
      </c>
      <c r="AO5399">
        <v>0</v>
      </c>
      <c r="AP5399">
        <v>0</v>
      </c>
      <c r="AQ5399">
        <v>0</v>
      </c>
      <c r="AR5399">
        <v>0</v>
      </c>
      <c r="AS5399">
        <v>0</v>
      </c>
      <c r="AT5399">
        <v>0</v>
      </c>
      <c r="AU5399">
        <v>0</v>
      </c>
      <c r="AV5399">
        <v>0</v>
      </c>
      <c r="AW5399">
        <v>0</v>
      </c>
      <c r="AX5399">
        <v>0</v>
      </c>
      <c r="AY5399">
        <v>0</v>
      </c>
      <c r="AZ5399">
        <v>0</v>
      </c>
      <c r="BA5399">
        <v>0</v>
      </c>
      <c r="BB5399">
        <v>0</v>
      </c>
      <c r="BC5399">
        <v>0</v>
      </c>
      <c r="BD5399">
        <v>0</v>
      </c>
      <c r="BE5399">
        <v>0</v>
      </c>
      <c r="BF5399">
        <v>0</v>
      </c>
      <c r="BG5399">
        <v>0</v>
      </c>
      <c r="BH5399">
        <v>0</v>
      </c>
      <c r="BI5399">
        <v>0</v>
      </c>
      <c r="BJ5399" s="2">
        <v>45853</v>
      </c>
      <c r="BK5399">
        <v>0</v>
      </c>
      <c r="BL5399" s="3" t="str">
        <f>VLOOKUP(O5399,DropDownList!$H$1:$I$7,2,FALSE)</f>
        <v>2025/26</v>
      </c>
      <c r="BM5399" s="3" t="str">
        <f t="shared" si="84"/>
        <v>CONF</v>
      </c>
    </row>
    <row r="5400" spans="1:65" x14ac:dyDescent="0.2">
      <c r="A5400">
        <v>2025</v>
      </c>
      <c r="B5400">
        <v>7</v>
      </c>
      <c r="C5400" t="s">
        <v>162</v>
      </c>
      <c r="D5400" t="s">
        <v>170</v>
      </c>
      <c r="E5400" t="s">
        <v>13</v>
      </c>
      <c r="F5400">
        <v>9345</v>
      </c>
      <c r="G5400" t="s">
        <v>141</v>
      </c>
      <c r="H5400" t="s">
        <v>171</v>
      </c>
      <c r="I5400" t="s">
        <v>172</v>
      </c>
      <c r="J5400" s="1">
        <v>45839</v>
      </c>
      <c r="K5400" t="s">
        <v>143</v>
      </c>
      <c r="L5400">
        <v>2</v>
      </c>
      <c r="M5400" t="s">
        <v>144</v>
      </c>
      <c r="N5400" t="s">
        <v>145</v>
      </c>
      <c r="O5400" t="s">
        <v>149</v>
      </c>
      <c r="P5400" t="s">
        <v>146</v>
      </c>
      <c r="Q5400">
        <v>130</v>
      </c>
      <c r="R5400">
        <v>52</v>
      </c>
      <c r="S5400">
        <v>920</v>
      </c>
      <c r="T5400">
        <v>20</v>
      </c>
      <c r="U5400">
        <v>17</v>
      </c>
      <c r="V5400">
        <v>5</v>
      </c>
      <c r="W5400">
        <v>90</v>
      </c>
      <c r="X5400">
        <v>90</v>
      </c>
      <c r="Y5400">
        <v>0</v>
      </c>
      <c r="Z5400">
        <v>0</v>
      </c>
      <c r="AA5400">
        <v>770</v>
      </c>
      <c r="AB5400">
        <v>0</v>
      </c>
      <c r="AC5400">
        <v>0</v>
      </c>
      <c r="AD5400">
        <v>5</v>
      </c>
      <c r="AE5400">
        <v>0</v>
      </c>
      <c r="AF5400">
        <v>43</v>
      </c>
      <c r="AG5400">
        <v>0</v>
      </c>
      <c r="AH5400">
        <v>1</v>
      </c>
      <c r="AI5400">
        <v>8</v>
      </c>
      <c r="AJ5400">
        <v>0</v>
      </c>
      <c r="AK5400">
        <v>0</v>
      </c>
      <c r="AL5400">
        <v>0</v>
      </c>
      <c r="AM5400">
        <v>0</v>
      </c>
      <c r="AN5400">
        <v>0</v>
      </c>
      <c r="AO5400">
        <v>23</v>
      </c>
      <c r="AP5400">
        <v>75</v>
      </c>
      <c r="AQ5400">
        <v>22</v>
      </c>
      <c r="AR5400">
        <v>0</v>
      </c>
      <c r="AS5400">
        <v>12</v>
      </c>
      <c r="AT5400">
        <v>5</v>
      </c>
      <c r="AU5400">
        <v>0</v>
      </c>
      <c r="AV5400">
        <v>0</v>
      </c>
      <c r="AW5400">
        <v>1</v>
      </c>
      <c r="AX5400">
        <v>0</v>
      </c>
      <c r="AY5400">
        <v>9</v>
      </c>
      <c r="AZ5400">
        <v>15</v>
      </c>
      <c r="BA5400">
        <v>5</v>
      </c>
      <c r="BB5400">
        <v>2</v>
      </c>
      <c r="BC5400">
        <v>1</v>
      </c>
      <c r="BD5400">
        <v>0</v>
      </c>
      <c r="BE5400">
        <v>0</v>
      </c>
      <c r="BF5400">
        <v>50</v>
      </c>
      <c r="BG5400">
        <v>130</v>
      </c>
      <c r="BH5400">
        <v>0</v>
      </c>
      <c r="BI5400">
        <v>16</v>
      </c>
      <c r="BJ5400" s="2">
        <v>45853</v>
      </c>
      <c r="BK5400">
        <v>0</v>
      </c>
      <c r="BL5400" s="3" t="str">
        <f>VLOOKUP(O5400,DropDownList!$H$1:$I$7,2,FALSE)</f>
        <v>2025/26</v>
      </c>
      <c r="BM5400" s="3" t="str">
        <f t="shared" si="84"/>
        <v>VSUR</v>
      </c>
    </row>
    <row r="5401" spans="1:65" x14ac:dyDescent="0.2">
      <c r="A5401">
        <v>2025</v>
      </c>
      <c r="B5401">
        <v>7</v>
      </c>
      <c r="C5401" t="s">
        <v>162</v>
      </c>
      <c r="D5401" t="s">
        <v>170</v>
      </c>
      <c r="E5401" t="s">
        <v>13</v>
      </c>
      <c r="F5401">
        <v>9345</v>
      </c>
      <c r="G5401" t="s">
        <v>141</v>
      </c>
      <c r="H5401" t="s">
        <v>171</v>
      </c>
      <c r="I5401" t="s">
        <v>172</v>
      </c>
      <c r="J5401" s="1">
        <v>45839</v>
      </c>
      <c r="K5401" t="s">
        <v>143</v>
      </c>
      <c r="L5401">
        <v>2</v>
      </c>
      <c r="M5401" t="s">
        <v>144</v>
      </c>
      <c r="N5401" t="s">
        <v>145</v>
      </c>
      <c r="O5401" t="s">
        <v>147</v>
      </c>
      <c r="P5401" t="s">
        <v>146</v>
      </c>
      <c r="Q5401">
        <v>160</v>
      </c>
      <c r="R5401">
        <v>65</v>
      </c>
      <c r="S5401">
        <v>1190</v>
      </c>
      <c r="T5401">
        <v>20</v>
      </c>
      <c r="U5401">
        <v>16</v>
      </c>
      <c r="V5401">
        <v>5</v>
      </c>
      <c r="W5401">
        <v>130</v>
      </c>
      <c r="X5401">
        <v>130</v>
      </c>
      <c r="Y5401">
        <v>0</v>
      </c>
      <c r="Z5401">
        <v>0</v>
      </c>
      <c r="AA5401">
        <v>1010</v>
      </c>
      <c r="AB5401">
        <v>0</v>
      </c>
      <c r="AC5401">
        <v>0</v>
      </c>
      <c r="AD5401">
        <v>5</v>
      </c>
      <c r="AE5401">
        <v>0</v>
      </c>
      <c r="AF5401">
        <v>57</v>
      </c>
      <c r="AG5401">
        <v>0</v>
      </c>
      <c r="AH5401">
        <v>1</v>
      </c>
      <c r="AI5401">
        <v>7</v>
      </c>
      <c r="AJ5401">
        <v>0</v>
      </c>
      <c r="AK5401">
        <v>0</v>
      </c>
      <c r="AL5401">
        <v>0</v>
      </c>
      <c r="AM5401">
        <v>0</v>
      </c>
      <c r="AN5401">
        <v>0</v>
      </c>
      <c r="AO5401">
        <v>33</v>
      </c>
      <c r="AP5401">
        <v>131</v>
      </c>
      <c r="AQ5401">
        <v>33</v>
      </c>
      <c r="AR5401">
        <v>0</v>
      </c>
      <c r="AS5401">
        <v>27</v>
      </c>
      <c r="AT5401">
        <v>9</v>
      </c>
      <c r="AU5401">
        <v>3</v>
      </c>
      <c r="AV5401">
        <v>3</v>
      </c>
      <c r="AW5401">
        <v>0</v>
      </c>
      <c r="AX5401">
        <v>0</v>
      </c>
      <c r="AY5401">
        <v>11</v>
      </c>
      <c r="AZ5401">
        <v>21</v>
      </c>
      <c r="BA5401">
        <v>11</v>
      </c>
      <c r="BB5401">
        <v>3</v>
      </c>
      <c r="BC5401">
        <v>1</v>
      </c>
      <c r="BD5401">
        <v>1</v>
      </c>
      <c r="BE5401">
        <v>0</v>
      </c>
      <c r="BF5401">
        <v>65</v>
      </c>
      <c r="BG5401">
        <v>160</v>
      </c>
      <c r="BH5401">
        <v>0</v>
      </c>
      <c r="BI5401">
        <v>16</v>
      </c>
      <c r="BJ5401" s="2">
        <v>45853</v>
      </c>
      <c r="BK5401">
        <v>0</v>
      </c>
      <c r="BL5401" s="3" t="str">
        <f>VLOOKUP(O5401,DropDownList!$H$1:$I$7,2,FALSE)</f>
        <v>2024/25</v>
      </c>
      <c r="BM5401" s="3" t="str">
        <f t="shared" si="84"/>
        <v>VSUR</v>
      </c>
    </row>
    <row r="5402" spans="1:65" x14ac:dyDescent="0.2">
      <c r="A5402">
        <v>2025</v>
      </c>
      <c r="B5402">
        <v>7</v>
      </c>
      <c r="C5402" t="s">
        <v>162</v>
      </c>
      <c r="D5402" t="s">
        <v>170</v>
      </c>
      <c r="E5402" t="s">
        <v>13</v>
      </c>
      <c r="F5402">
        <v>9345</v>
      </c>
      <c r="G5402" t="s">
        <v>141</v>
      </c>
      <c r="H5402" t="s">
        <v>171</v>
      </c>
      <c r="I5402" t="s">
        <v>172</v>
      </c>
      <c r="J5402" s="1">
        <v>45839</v>
      </c>
      <c r="K5402" t="s">
        <v>143</v>
      </c>
      <c r="L5402">
        <v>2</v>
      </c>
      <c r="M5402" t="s">
        <v>144</v>
      </c>
      <c r="N5402" t="s">
        <v>145</v>
      </c>
      <c r="O5402" t="s">
        <v>156</v>
      </c>
      <c r="P5402" t="s">
        <v>146</v>
      </c>
      <c r="Q5402">
        <v>100</v>
      </c>
      <c r="R5402">
        <v>81</v>
      </c>
      <c r="S5402">
        <v>1320</v>
      </c>
      <c r="T5402">
        <v>30</v>
      </c>
      <c r="U5402">
        <v>13</v>
      </c>
      <c r="V5402">
        <v>6</v>
      </c>
      <c r="W5402">
        <v>100</v>
      </c>
      <c r="X5402">
        <v>100</v>
      </c>
      <c r="Y5402">
        <v>0</v>
      </c>
      <c r="Z5402">
        <v>0</v>
      </c>
      <c r="AA5402">
        <v>1190</v>
      </c>
      <c r="AB5402">
        <v>0</v>
      </c>
      <c r="AC5402">
        <v>0</v>
      </c>
      <c r="AD5402">
        <v>6</v>
      </c>
      <c r="AE5402">
        <v>0</v>
      </c>
      <c r="AF5402">
        <v>73</v>
      </c>
      <c r="AG5402">
        <v>0</v>
      </c>
      <c r="AH5402">
        <v>2</v>
      </c>
      <c r="AI5402">
        <v>6</v>
      </c>
      <c r="AJ5402">
        <v>0</v>
      </c>
      <c r="AK5402">
        <v>0</v>
      </c>
      <c r="AL5402">
        <v>0</v>
      </c>
      <c r="AM5402">
        <v>0</v>
      </c>
      <c r="AN5402">
        <v>0</v>
      </c>
      <c r="AO5402">
        <v>39</v>
      </c>
      <c r="AP5402">
        <v>212</v>
      </c>
      <c r="AQ5402">
        <v>41</v>
      </c>
      <c r="AR5402">
        <v>0</v>
      </c>
      <c r="AS5402">
        <v>33</v>
      </c>
      <c r="AT5402">
        <v>19</v>
      </c>
      <c r="AU5402">
        <v>8</v>
      </c>
      <c r="AV5402">
        <v>4</v>
      </c>
      <c r="AW5402">
        <v>0</v>
      </c>
      <c r="AX5402">
        <v>0</v>
      </c>
      <c r="AY5402">
        <v>19</v>
      </c>
      <c r="AZ5402">
        <v>35</v>
      </c>
      <c r="BA5402">
        <v>26</v>
      </c>
      <c r="BB5402">
        <v>8</v>
      </c>
      <c r="BC5402">
        <v>2</v>
      </c>
      <c r="BD5402">
        <v>0</v>
      </c>
      <c r="BE5402">
        <v>0</v>
      </c>
      <c r="BF5402">
        <v>79</v>
      </c>
      <c r="BG5402">
        <v>100</v>
      </c>
      <c r="BH5402">
        <v>0</v>
      </c>
      <c r="BI5402">
        <v>13</v>
      </c>
      <c r="BJ5402" s="2">
        <v>45853</v>
      </c>
      <c r="BK5402">
        <v>0</v>
      </c>
      <c r="BL5402" s="3" t="str">
        <f>VLOOKUP(O5402,DropDownList!$H$1:$I$7,2,FALSE)</f>
        <v>2023/24</v>
      </c>
      <c r="BM5402" s="3" t="str">
        <f t="shared" si="84"/>
        <v>VSUR</v>
      </c>
    </row>
    <row r="5403" spans="1:65" x14ac:dyDescent="0.2">
      <c r="A5403">
        <v>2025</v>
      </c>
      <c r="B5403">
        <v>7</v>
      </c>
      <c r="C5403" t="s">
        <v>162</v>
      </c>
      <c r="D5403" t="s">
        <v>170</v>
      </c>
      <c r="E5403" t="s">
        <v>13</v>
      </c>
      <c r="F5403">
        <v>9345</v>
      </c>
      <c r="G5403" t="s">
        <v>141</v>
      </c>
      <c r="H5403" t="s">
        <v>171</v>
      </c>
      <c r="I5403" t="s">
        <v>172</v>
      </c>
      <c r="J5403" s="1">
        <v>45839</v>
      </c>
      <c r="K5403" t="s">
        <v>143</v>
      </c>
      <c r="L5403">
        <v>2</v>
      </c>
      <c r="M5403" t="s">
        <v>144</v>
      </c>
      <c r="N5403" t="s">
        <v>145</v>
      </c>
      <c r="O5403" t="s">
        <v>149</v>
      </c>
      <c r="P5403" t="s">
        <v>154</v>
      </c>
      <c r="Q5403">
        <v>4087.59</v>
      </c>
      <c r="R5403">
        <v>52</v>
      </c>
      <c r="S5403">
        <v>15565</v>
      </c>
      <c r="T5403">
        <v>340</v>
      </c>
      <c r="U5403">
        <v>17</v>
      </c>
      <c r="V5403">
        <v>8</v>
      </c>
      <c r="W5403">
        <v>2405</v>
      </c>
      <c r="X5403">
        <v>2405</v>
      </c>
      <c r="Y5403">
        <v>0</v>
      </c>
      <c r="Z5403">
        <v>0</v>
      </c>
      <c r="AA5403">
        <v>11137.41</v>
      </c>
      <c r="AB5403">
        <v>0</v>
      </c>
      <c r="AC5403">
        <v>10367.41</v>
      </c>
      <c r="AD5403">
        <v>5</v>
      </c>
      <c r="AE5403">
        <v>3</v>
      </c>
      <c r="AF5403">
        <v>34</v>
      </c>
      <c r="AG5403">
        <v>9</v>
      </c>
      <c r="AH5403">
        <v>1</v>
      </c>
      <c r="AI5403">
        <v>8</v>
      </c>
      <c r="AJ5403">
        <v>0</v>
      </c>
      <c r="AK5403">
        <v>0</v>
      </c>
      <c r="AL5403">
        <v>0</v>
      </c>
      <c r="AM5403">
        <v>0</v>
      </c>
      <c r="AN5403">
        <v>0</v>
      </c>
      <c r="AO5403">
        <v>23</v>
      </c>
      <c r="AP5403">
        <v>75</v>
      </c>
      <c r="AQ5403">
        <v>22</v>
      </c>
      <c r="AR5403">
        <v>0</v>
      </c>
      <c r="AS5403">
        <v>12</v>
      </c>
      <c r="AT5403">
        <v>5</v>
      </c>
      <c r="AU5403">
        <v>0</v>
      </c>
      <c r="AV5403">
        <v>0</v>
      </c>
      <c r="AW5403">
        <v>1</v>
      </c>
      <c r="AX5403">
        <v>0</v>
      </c>
      <c r="AY5403">
        <v>9</v>
      </c>
      <c r="AZ5403">
        <v>15</v>
      </c>
      <c r="BA5403">
        <v>5</v>
      </c>
      <c r="BB5403">
        <v>2</v>
      </c>
      <c r="BC5403">
        <v>1</v>
      </c>
      <c r="BD5403">
        <v>0</v>
      </c>
      <c r="BE5403">
        <v>0</v>
      </c>
      <c r="BF5403">
        <v>50</v>
      </c>
      <c r="BG5403">
        <v>2075</v>
      </c>
      <c r="BH5403">
        <v>0</v>
      </c>
      <c r="BI5403">
        <v>16</v>
      </c>
      <c r="BJ5403" s="2">
        <v>45853</v>
      </c>
      <c r="BK5403">
        <v>0</v>
      </c>
      <c r="BL5403" s="3" t="str">
        <f>VLOOKUP(O5403,DropDownList!$H$1:$I$7,2,FALSE)</f>
        <v>2025/26</v>
      </c>
      <c r="BM5403" s="3" t="str">
        <f t="shared" si="84"/>
        <v>JP COURT</v>
      </c>
    </row>
    <row r="5404" spans="1:65" x14ac:dyDescent="0.2">
      <c r="A5404">
        <v>2025</v>
      </c>
      <c r="B5404">
        <v>7</v>
      </c>
      <c r="C5404" t="s">
        <v>162</v>
      </c>
      <c r="D5404" t="s">
        <v>170</v>
      </c>
      <c r="E5404" t="s">
        <v>13</v>
      </c>
      <c r="F5404">
        <v>9345</v>
      </c>
      <c r="G5404" t="s">
        <v>141</v>
      </c>
      <c r="H5404" t="s">
        <v>171</v>
      </c>
      <c r="I5404" t="s">
        <v>172</v>
      </c>
      <c r="J5404" s="1">
        <v>45839</v>
      </c>
      <c r="K5404" t="s">
        <v>143</v>
      </c>
      <c r="L5404">
        <v>2</v>
      </c>
      <c r="M5404" t="s">
        <v>144</v>
      </c>
      <c r="N5404" t="s">
        <v>145</v>
      </c>
      <c r="O5404" t="s">
        <v>147</v>
      </c>
      <c r="P5404" t="s">
        <v>154</v>
      </c>
      <c r="Q5404">
        <v>5636.07</v>
      </c>
      <c r="R5404">
        <v>67</v>
      </c>
      <c r="S5404">
        <v>22280</v>
      </c>
      <c r="T5404">
        <v>370</v>
      </c>
      <c r="U5404">
        <v>17</v>
      </c>
      <c r="V5404">
        <v>9</v>
      </c>
      <c r="W5404">
        <v>3820</v>
      </c>
      <c r="X5404">
        <v>3820</v>
      </c>
      <c r="Y5404">
        <v>0</v>
      </c>
      <c r="Z5404">
        <v>0</v>
      </c>
      <c r="AA5404">
        <v>16273.93</v>
      </c>
      <c r="AB5404">
        <v>200</v>
      </c>
      <c r="AC5404">
        <v>15063.93</v>
      </c>
      <c r="AD5404">
        <v>6</v>
      </c>
      <c r="AE5404">
        <v>3</v>
      </c>
      <c r="AF5404">
        <v>49</v>
      </c>
      <c r="AG5404">
        <v>9</v>
      </c>
      <c r="AH5404">
        <v>1</v>
      </c>
      <c r="AI5404">
        <v>8</v>
      </c>
      <c r="AJ5404">
        <v>0</v>
      </c>
      <c r="AK5404">
        <v>0</v>
      </c>
      <c r="AL5404">
        <v>0</v>
      </c>
      <c r="AM5404">
        <v>0</v>
      </c>
      <c r="AN5404">
        <v>0</v>
      </c>
      <c r="AO5404">
        <v>35</v>
      </c>
      <c r="AP5404">
        <v>133</v>
      </c>
      <c r="AQ5404">
        <v>34</v>
      </c>
      <c r="AR5404">
        <v>0</v>
      </c>
      <c r="AS5404">
        <v>27</v>
      </c>
      <c r="AT5404">
        <v>9</v>
      </c>
      <c r="AU5404">
        <v>3</v>
      </c>
      <c r="AV5404">
        <v>3</v>
      </c>
      <c r="AW5404">
        <v>1</v>
      </c>
      <c r="AX5404">
        <v>0</v>
      </c>
      <c r="AY5404">
        <v>11</v>
      </c>
      <c r="AZ5404">
        <v>21</v>
      </c>
      <c r="BA5404">
        <v>11</v>
      </c>
      <c r="BB5404">
        <v>3</v>
      </c>
      <c r="BC5404">
        <v>1</v>
      </c>
      <c r="BD5404">
        <v>1</v>
      </c>
      <c r="BE5404">
        <v>0</v>
      </c>
      <c r="BF5404">
        <v>66</v>
      </c>
      <c r="BG5404">
        <v>3645</v>
      </c>
      <c r="BH5404">
        <v>0</v>
      </c>
      <c r="BI5404">
        <v>16</v>
      </c>
      <c r="BJ5404" s="2">
        <v>45853</v>
      </c>
      <c r="BK5404">
        <v>0</v>
      </c>
      <c r="BL5404" s="3" t="str">
        <f>VLOOKUP(O5404,DropDownList!$H$1:$I$7,2,FALSE)</f>
        <v>2024/25</v>
      </c>
      <c r="BM5404" s="3" t="str">
        <f t="shared" si="84"/>
        <v>JP COURT</v>
      </c>
    </row>
    <row r="5405" spans="1:65" x14ac:dyDescent="0.2">
      <c r="A5405">
        <v>2025</v>
      </c>
      <c r="B5405">
        <v>7</v>
      </c>
      <c r="C5405" t="s">
        <v>162</v>
      </c>
      <c r="D5405" t="s">
        <v>170</v>
      </c>
      <c r="E5405" t="s">
        <v>13</v>
      </c>
      <c r="F5405">
        <v>9345</v>
      </c>
      <c r="G5405" t="s">
        <v>141</v>
      </c>
      <c r="H5405" t="s">
        <v>171</v>
      </c>
      <c r="I5405" t="s">
        <v>172</v>
      </c>
      <c r="J5405" s="1">
        <v>45839</v>
      </c>
      <c r="K5405" t="s">
        <v>143</v>
      </c>
      <c r="L5405">
        <v>2</v>
      </c>
      <c r="M5405" t="s">
        <v>144</v>
      </c>
      <c r="N5405" t="s">
        <v>145</v>
      </c>
      <c r="O5405" t="s">
        <v>149</v>
      </c>
      <c r="P5405" t="s">
        <v>150</v>
      </c>
      <c r="Q5405">
        <v>1550.12</v>
      </c>
      <c r="R5405">
        <v>31</v>
      </c>
      <c r="S5405">
        <v>4575.68</v>
      </c>
      <c r="T5405">
        <v>500.83</v>
      </c>
      <c r="U5405">
        <v>12</v>
      </c>
      <c r="V5405">
        <v>10</v>
      </c>
      <c r="W5405">
        <v>1160.93</v>
      </c>
      <c r="X5405">
        <v>1210.93</v>
      </c>
      <c r="Y5405">
        <v>28</v>
      </c>
      <c r="Z5405">
        <v>4074.85</v>
      </c>
      <c r="AA5405">
        <v>2524.73</v>
      </c>
      <c r="AB5405">
        <v>1227.73</v>
      </c>
      <c r="AC5405">
        <v>1297</v>
      </c>
      <c r="AD5405">
        <v>8</v>
      </c>
      <c r="AE5405">
        <v>2</v>
      </c>
      <c r="AF5405">
        <v>16</v>
      </c>
      <c r="AG5405">
        <v>2</v>
      </c>
      <c r="AH5405">
        <v>3</v>
      </c>
      <c r="AI5405">
        <v>10</v>
      </c>
      <c r="AJ5405">
        <v>12</v>
      </c>
      <c r="AK5405">
        <v>0</v>
      </c>
      <c r="AL5405">
        <v>0</v>
      </c>
      <c r="AM5405">
        <v>1</v>
      </c>
      <c r="AN5405">
        <v>0</v>
      </c>
      <c r="AO5405">
        <v>16</v>
      </c>
      <c r="AP5405">
        <v>54</v>
      </c>
      <c r="AQ5405">
        <v>16</v>
      </c>
      <c r="AR5405">
        <v>0</v>
      </c>
      <c r="AS5405">
        <v>8</v>
      </c>
      <c r="AT5405">
        <v>7</v>
      </c>
      <c r="AU5405">
        <v>0</v>
      </c>
      <c r="AV5405">
        <v>0</v>
      </c>
      <c r="AW5405">
        <v>0</v>
      </c>
      <c r="AX5405">
        <v>0</v>
      </c>
      <c r="AY5405">
        <v>2</v>
      </c>
      <c r="AZ5405">
        <v>10</v>
      </c>
      <c r="BA5405">
        <v>7</v>
      </c>
      <c r="BB5405">
        <v>0</v>
      </c>
      <c r="BC5405">
        <v>0</v>
      </c>
      <c r="BD5405">
        <v>0</v>
      </c>
      <c r="BE5405">
        <v>0</v>
      </c>
      <c r="BF5405">
        <v>16</v>
      </c>
      <c r="BG5405">
        <v>1357.12</v>
      </c>
      <c r="BH5405">
        <v>0</v>
      </c>
      <c r="BI5405">
        <v>12</v>
      </c>
      <c r="BJ5405" s="2">
        <v>45853</v>
      </c>
      <c r="BK5405">
        <v>0</v>
      </c>
      <c r="BL5405" s="3" t="str">
        <f>VLOOKUP(O5405,DropDownList!$H$1:$I$7,2,FALSE)</f>
        <v>2025/26</v>
      </c>
      <c r="BM5405" s="3" t="str">
        <f t="shared" si="84"/>
        <v>FISCAL FINES</v>
      </c>
    </row>
    <row r="5406" spans="1:65" x14ac:dyDescent="0.2">
      <c r="A5406">
        <v>2025</v>
      </c>
      <c r="B5406">
        <v>7</v>
      </c>
      <c r="C5406" t="s">
        <v>162</v>
      </c>
      <c r="D5406" t="s">
        <v>170</v>
      </c>
      <c r="E5406" t="s">
        <v>13</v>
      </c>
      <c r="F5406">
        <v>9345</v>
      </c>
      <c r="G5406" t="s">
        <v>141</v>
      </c>
      <c r="H5406" t="s">
        <v>171</v>
      </c>
      <c r="I5406" t="s">
        <v>172</v>
      </c>
      <c r="J5406" s="1">
        <v>45839</v>
      </c>
      <c r="K5406" t="s">
        <v>143</v>
      </c>
      <c r="L5406">
        <v>2</v>
      </c>
      <c r="M5406" t="s">
        <v>144</v>
      </c>
      <c r="N5406" t="s">
        <v>145</v>
      </c>
      <c r="O5406" t="s">
        <v>156</v>
      </c>
      <c r="P5406" t="s">
        <v>148</v>
      </c>
      <c r="Q5406">
        <v>60</v>
      </c>
      <c r="R5406">
        <v>3</v>
      </c>
      <c r="S5406">
        <v>180</v>
      </c>
      <c r="T5406">
        <v>60</v>
      </c>
      <c r="U5406">
        <v>1</v>
      </c>
      <c r="V5406">
        <v>0</v>
      </c>
      <c r="W5406">
        <v>0</v>
      </c>
      <c r="X5406">
        <v>0</v>
      </c>
      <c r="Y5406">
        <v>0</v>
      </c>
      <c r="Z5406">
        <v>0</v>
      </c>
      <c r="AA5406">
        <v>60</v>
      </c>
      <c r="AB5406">
        <v>0</v>
      </c>
      <c r="AC5406">
        <v>60</v>
      </c>
      <c r="AD5406">
        <v>0</v>
      </c>
      <c r="AE5406">
        <v>0</v>
      </c>
      <c r="AF5406">
        <v>1</v>
      </c>
      <c r="AG5406">
        <v>0</v>
      </c>
      <c r="AH5406">
        <v>1</v>
      </c>
      <c r="AI5406">
        <v>1</v>
      </c>
      <c r="AJ5406">
        <v>0</v>
      </c>
      <c r="AK5406">
        <v>0</v>
      </c>
      <c r="AL5406">
        <v>0</v>
      </c>
      <c r="AM5406">
        <v>0</v>
      </c>
      <c r="AN5406">
        <v>0</v>
      </c>
      <c r="AO5406">
        <v>1</v>
      </c>
      <c r="AP5406">
        <v>10</v>
      </c>
      <c r="AQ5406">
        <v>1</v>
      </c>
      <c r="AR5406">
        <v>0</v>
      </c>
      <c r="AS5406">
        <v>0</v>
      </c>
      <c r="AT5406">
        <v>2</v>
      </c>
      <c r="AU5406">
        <v>0</v>
      </c>
      <c r="AV5406">
        <v>0</v>
      </c>
      <c r="AW5406">
        <v>0</v>
      </c>
      <c r="AX5406">
        <v>0</v>
      </c>
      <c r="AY5406">
        <v>2</v>
      </c>
      <c r="AZ5406">
        <v>2</v>
      </c>
      <c r="BA5406">
        <v>1</v>
      </c>
      <c r="BB5406">
        <v>1</v>
      </c>
      <c r="BC5406">
        <v>1</v>
      </c>
      <c r="BD5406">
        <v>0</v>
      </c>
      <c r="BE5406">
        <v>0</v>
      </c>
      <c r="BF5406">
        <v>1</v>
      </c>
      <c r="BG5406">
        <v>60</v>
      </c>
      <c r="BH5406">
        <v>0</v>
      </c>
      <c r="BI5406">
        <v>1</v>
      </c>
      <c r="BJ5406" s="2">
        <v>45853</v>
      </c>
      <c r="BK5406">
        <v>0</v>
      </c>
      <c r="BL5406" s="3" t="str">
        <f>VLOOKUP(O5406,DropDownList!$H$1:$I$7,2,FALSE)</f>
        <v>2023/24</v>
      </c>
      <c r="BM5406" s="3" t="str">
        <f t="shared" si="84"/>
        <v>PRAS</v>
      </c>
    </row>
    <row r="5407" spans="1:65" x14ac:dyDescent="0.2">
      <c r="A5407">
        <v>2025</v>
      </c>
      <c r="B5407">
        <v>7</v>
      </c>
      <c r="C5407" t="s">
        <v>162</v>
      </c>
      <c r="D5407" t="s">
        <v>170</v>
      </c>
      <c r="E5407" t="s">
        <v>13</v>
      </c>
      <c r="F5407">
        <v>9345</v>
      </c>
      <c r="G5407" t="s">
        <v>141</v>
      </c>
      <c r="H5407" t="s">
        <v>171</v>
      </c>
      <c r="I5407" t="s">
        <v>172</v>
      </c>
      <c r="J5407" s="1">
        <v>45839</v>
      </c>
      <c r="K5407" t="s">
        <v>143</v>
      </c>
      <c r="L5407">
        <v>2</v>
      </c>
      <c r="M5407" t="s">
        <v>144</v>
      </c>
      <c r="N5407" t="s">
        <v>145</v>
      </c>
      <c r="O5407" t="s">
        <v>156</v>
      </c>
      <c r="P5407" t="s">
        <v>150</v>
      </c>
      <c r="Q5407">
        <v>411.93</v>
      </c>
      <c r="R5407">
        <v>51</v>
      </c>
      <c r="S5407">
        <v>7789.8</v>
      </c>
      <c r="T5407">
        <v>1276.8</v>
      </c>
      <c r="U5407">
        <v>5</v>
      </c>
      <c r="V5407">
        <v>3</v>
      </c>
      <c r="W5407">
        <v>221.95</v>
      </c>
      <c r="X5407">
        <v>221.95</v>
      </c>
      <c r="Y5407">
        <v>44</v>
      </c>
      <c r="Z5407">
        <v>6513</v>
      </c>
      <c r="AA5407">
        <v>6101.07</v>
      </c>
      <c r="AB5407">
        <v>1687.71</v>
      </c>
      <c r="AC5407">
        <v>4413.3599999999997</v>
      </c>
      <c r="AD5407">
        <v>0</v>
      </c>
      <c r="AE5407">
        <v>3</v>
      </c>
      <c r="AF5407">
        <v>36</v>
      </c>
      <c r="AG5407">
        <v>5</v>
      </c>
      <c r="AH5407">
        <v>7</v>
      </c>
      <c r="AI5407">
        <v>0</v>
      </c>
      <c r="AJ5407">
        <v>12</v>
      </c>
      <c r="AK5407">
        <v>5</v>
      </c>
      <c r="AL5407">
        <v>0</v>
      </c>
      <c r="AM5407">
        <v>6</v>
      </c>
      <c r="AN5407">
        <v>0</v>
      </c>
      <c r="AO5407">
        <v>27</v>
      </c>
      <c r="AP5407">
        <v>177</v>
      </c>
      <c r="AQ5407">
        <v>28</v>
      </c>
      <c r="AR5407">
        <v>0</v>
      </c>
      <c r="AS5407">
        <v>19</v>
      </c>
      <c r="AT5407">
        <v>39</v>
      </c>
      <c r="AU5407">
        <v>2</v>
      </c>
      <c r="AV5407">
        <v>0</v>
      </c>
      <c r="AW5407">
        <v>0</v>
      </c>
      <c r="AX5407">
        <v>0</v>
      </c>
      <c r="AY5407">
        <v>15</v>
      </c>
      <c r="AZ5407">
        <v>31</v>
      </c>
      <c r="BA5407">
        <v>25</v>
      </c>
      <c r="BB5407">
        <v>6</v>
      </c>
      <c r="BC5407">
        <v>4</v>
      </c>
      <c r="BD5407">
        <v>0</v>
      </c>
      <c r="BE5407">
        <v>0</v>
      </c>
      <c r="BF5407">
        <v>27</v>
      </c>
      <c r="BG5407">
        <v>0</v>
      </c>
      <c r="BH5407">
        <v>3</v>
      </c>
      <c r="BI5407">
        <v>5</v>
      </c>
      <c r="BJ5407" s="2">
        <v>45853</v>
      </c>
      <c r="BK5407">
        <v>0</v>
      </c>
      <c r="BL5407" s="3" t="str">
        <f>VLOOKUP(O5407,DropDownList!$H$1:$I$7,2,FALSE)</f>
        <v>2023/24</v>
      </c>
      <c r="BM5407" s="3" t="str">
        <f t="shared" si="84"/>
        <v>FISCAL FINES</v>
      </c>
    </row>
    <row r="5408" spans="1:65" x14ac:dyDescent="0.2">
      <c r="A5408">
        <v>2025</v>
      </c>
      <c r="B5408">
        <v>7</v>
      </c>
      <c r="C5408" t="s">
        <v>162</v>
      </c>
      <c r="D5408" t="s">
        <v>170</v>
      </c>
      <c r="E5408" t="s">
        <v>13</v>
      </c>
      <c r="F5408">
        <v>9345</v>
      </c>
      <c r="G5408" t="s">
        <v>141</v>
      </c>
      <c r="H5408" t="s">
        <v>171</v>
      </c>
      <c r="I5408" t="s">
        <v>172</v>
      </c>
      <c r="J5408" s="1">
        <v>45839</v>
      </c>
      <c r="K5408" t="s">
        <v>143</v>
      </c>
      <c r="L5408">
        <v>2</v>
      </c>
      <c r="M5408" t="s">
        <v>144</v>
      </c>
      <c r="N5408" t="s">
        <v>145</v>
      </c>
      <c r="O5408" t="s">
        <v>147</v>
      </c>
      <c r="P5408" t="s">
        <v>150</v>
      </c>
      <c r="Q5408">
        <v>1951.75</v>
      </c>
      <c r="R5408">
        <v>51</v>
      </c>
      <c r="S5408">
        <v>11304.01</v>
      </c>
      <c r="T5408">
        <v>1847.5</v>
      </c>
      <c r="U5408">
        <v>12</v>
      </c>
      <c r="V5408">
        <v>9</v>
      </c>
      <c r="W5408">
        <v>1603.75</v>
      </c>
      <c r="X5408">
        <v>1603.75</v>
      </c>
      <c r="Y5408">
        <v>48</v>
      </c>
      <c r="Z5408">
        <v>9456.51</v>
      </c>
      <c r="AA5408">
        <v>7504.76</v>
      </c>
      <c r="AB5408">
        <v>3658.1</v>
      </c>
      <c r="AC5408">
        <v>3846.66</v>
      </c>
      <c r="AD5408">
        <v>7</v>
      </c>
      <c r="AE5408">
        <v>2</v>
      </c>
      <c r="AF5408">
        <v>36</v>
      </c>
      <c r="AG5408">
        <v>4</v>
      </c>
      <c r="AH5408">
        <v>3</v>
      </c>
      <c r="AI5408">
        <v>8</v>
      </c>
      <c r="AJ5408">
        <v>9</v>
      </c>
      <c r="AK5408">
        <v>5</v>
      </c>
      <c r="AL5408">
        <v>0</v>
      </c>
      <c r="AM5408">
        <v>2</v>
      </c>
      <c r="AN5408">
        <v>0</v>
      </c>
      <c r="AO5408">
        <v>36</v>
      </c>
      <c r="AP5408">
        <v>205</v>
      </c>
      <c r="AQ5408">
        <v>39</v>
      </c>
      <c r="AR5408">
        <v>0</v>
      </c>
      <c r="AS5408">
        <v>29</v>
      </c>
      <c r="AT5408">
        <v>40</v>
      </c>
      <c r="AU5408">
        <v>3</v>
      </c>
      <c r="AV5408">
        <v>2</v>
      </c>
      <c r="AW5408">
        <v>0</v>
      </c>
      <c r="AX5408">
        <v>0</v>
      </c>
      <c r="AY5408">
        <v>8</v>
      </c>
      <c r="AZ5408">
        <v>31</v>
      </c>
      <c r="BA5408">
        <v>24</v>
      </c>
      <c r="BB5408">
        <v>12</v>
      </c>
      <c r="BC5408">
        <v>5</v>
      </c>
      <c r="BD5408">
        <v>0</v>
      </c>
      <c r="BE5408">
        <v>0</v>
      </c>
      <c r="BF5408">
        <v>36</v>
      </c>
      <c r="BG5408">
        <v>1511.77</v>
      </c>
      <c r="BH5408">
        <v>0</v>
      </c>
      <c r="BI5408">
        <v>12</v>
      </c>
      <c r="BJ5408" s="2">
        <v>45853</v>
      </c>
      <c r="BK5408">
        <v>0</v>
      </c>
      <c r="BL5408" s="3" t="str">
        <f>VLOOKUP(O5408,DropDownList!$H$1:$I$7,2,FALSE)</f>
        <v>2024/25</v>
      </c>
      <c r="BM5408" s="3" t="str">
        <f t="shared" si="84"/>
        <v>FISCAL FINES</v>
      </c>
    </row>
    <row r="5409" spans="1:65" x14ac:dyDescent="0.2">
      <c r="A5409">
        <v>2025</v>
      </c>
      <c r="B5409">
        <v>7</v>
      </c>
      <c r="C5409" t="s">
        <v>162</v>
      </c>
      <c r="D5409" t="s">
        <v>170</v>
      </c>
      <c r="E5409" t="s">
        <v>13</v>
      </c>
      <c r="F5409">
        <v>9345</v>
      </c>
      <c r="G5409" t="s">
        <v>141</v>
      </c>
      <c r="H5409" t="s">
        <v>171</v>
      </c>
      <c r="I5409" t="s">
        <v>172</v>
      </c>
      <c r="J5409" s="1">
        <v>45839</v>
      </c>
      <c r="K5409" t="s">
        <v>143</v>
      </c>
      <c r="L5409">
        <v>2</v>
      </c>
      <c r="M5409" t="s">
        <v>144</v>
      </c>
      <c r="N5409" t="s">
        <v>145</v>
      </c>
      <c r="O5409" t="s">
        <v>147</v>
      </c>
      <c r="P5409" t="s">
        <v>152</v>
      </c>
      <c r="Q5409">
        <v>0</v>
      </c>
      <c r="R5409">
        <v>8</v>
      </c>
      <c r="S5409">
        <v>320</v>
      </c>
      <c r="T5409">
        <v>200</v>
      </c>
      <c r="U5409">
        <v>1</v>
      </c>
      <c r="V5409">
        <v>0</v>
      </c>
      <c r="W5409">
        <v>0</v>
      </c>
      <c r="X5409">
        <v>0</v>
      </c>
      <c r="Y5409">
        <v>0</v>
      </c>
      <c r="Z5409">
        <v>0</v>
      </c>
      <c r="AA5409">
        <v>120</v>
      </c>
      <c r="AB5409">
        <v>0</v>
      </c>
      <c r="AC5409">
        <v>120</v>
      </c>
      <c r="AD5409">
        <v>0</v>
      </c>
      <c r="AE5409">
        <v>0</v>
      </c>
      <c r="AF5409">
        <v>3</v>
      </c>
      <c r="AG5409">
        <v>0</v>
      </c>
      <c r="AH5409">
        <v>5</v>
      </c>
      <c r="AI5409">
        <v>0</v>
      </c>
      <c r="AJ5409">
        <v>0</v>
      </c>
      <c r="AK5409">
        <v>0</v>
      </c>
      <c r="AL5409">
        <v>0</v>
      </c>
      <c r="AM5409">
        <v>0</v>
      </c>
      <c r="AN5409">
        <v>0</v>
      </c>
      <c r="AO5409">
        <v>0</v>
      </c>
      <c r="AP5409">
        <v>0</v>
      </c>
      <c r="AQ5409">
        <v>0</v>
      </c>
      <c r="AR5409">
        <v>0</v>
      </c>
      <c r="AS5409">
        <v>0</v>
      </c>
      <c r="AT5409">
        <v>0</v>
      </c>
      <c r="AU5409">
        <v>0</v>
      </c>
      <c r="AV5409">
        <v>0</v>
      </c>
      <c r="AW5409">
        <v>0</v>
      </c>
      <c r="AX5409">
        <v>0</v>
      </c>
      <c r="AY5409">
        <v>0</v>
      </c>
      <c r="AZ5409">
        <v>0</v>
      </c>
      <c r="BA5409">
        <v>0</v>
      </c>
      <c r="BB5409">
        <v>0</v>
      </c>
      <c r="BC5409">
        <v>0</v>
      </c>
      <c r="BD5409">
        <v>0</v>
      </c>
      <c r="BE5409">
        <v>0</v>
      </c>
      <c r="BF5409">
        <v>0</v>
      </c>
      <c r="BG5409">
        <v>0</v>
      </c>
      <c r="BH5409">
        <v>0</v>
      </c>
      <c r="BI5409">
        <v>0</v>
      </c>
      <c r="BJ5409" s="2">
        <v>45853</v>
      </c>
      <c r="BK5409">
        <v>0</v>
      </c>
      <c r="BL5409" s="3" t="str">
        <f>VLOOKUP(O5409,DropDownList!$H$1:$I$7,2,FALSE)</f>
        <v>2024/25</v>
      </c>
      <c r="BM5409" s="3" t="str">
        <f t="shared" si="84"/>
        <v>PCOA</v>
      </c>
    </row>
    <row r="5410" spans="1:65" x14ac:dyDescent="0.2">
      <c r="A5410">
        <v>2025</v>
      </c>
      <c r="B5410">
        <v>7</v>
      </c>
      <c r="C5410" t="s">
        <v>162</v>
      </c>
      <c r="D5410" t="s">
        <v>170</v>
      </c>
      <c r="E5410" t="s">
        <v>13</v>
      </c>
      <c r="F5410">
        <v>9345</v>
      </c>
      <c r="G5410" t="s">
        <v>141</v>
      </c>
      <c r="H5410" t="s">
        <v>171</v>
      </c>
      <c r="I5410" t="s">
        <v>172</v>
      </c>
      <c r="J5410" s="1">
        <v>45839</v>
      </c>
      <c r="K5410" t="s">
        <v>143</v>
      </c>
      <c r="L5410">
        <v>2</v>
      </c>
      <c r="M5410" t="s">
        <v>144</v>
      </c>
      <c r="N5410" t="s">
        <v>145</v>
      </c>
      <c r="O5410" t="s">
        <v>149</v>
      </c>
      <c r="P5410" t="s">
        <v>152</v>
      </c>
      <c r="Q5410">
        <v>0</v>
      </c>
      <c r="R5410">
        <v>2</v>
      </c>
      <c r="S5410">
        <v>80</v>
      </c>
      <c r="T5410">
        <v>40</v>
      </c>
      <c r="U5410">
        <v>0</v>
      </c>
      <c r="V5410">
        <v>0</v>
      </c>
      <c r="W5410">
        <v>0</v>
      </c>
      <c r="X5410">
        <v>0</v>
      </c>
      <c r="Y5410">
        <v>0</v>
      </c>
      <c r="Z5410">
        <v>0</v>
      </c>
      <c r="AA5410">
        <v>40</v>
      </c>
      <c r="AB5410">
        <v>0</v>
      </c>
      <c r="AC5410">
        <v>40</v>
      </c>
      <c r="AD5410">
        <v>0</v>
      </c>
      <c r="AE5410">
        <v>0</v>
      </c>
      <c r="AF5410">
        <v>1</v>
      </c>
      <c r="AG5410">
        <v>0</v>
      </c>
      <c r="AH5410">
        <v>1</v>
      </c>
      <c r="AI5410">
        <v>0</v>
      </c>
      <c r="AJ5410">
        <v>0</v>
      </c>
      <c r="AK5410">
        <v>0</v>
      </c>
      <c r="AL5410">
        <v>0</v>
      </c>
      <c r="AM5410">
        <v>0</v>
      </c>
      <c r="AN5410">
        <v>0</v>
      </c>
      <c r="AO5410">
        <v>0</v>
      </c>
      <c r="AP5410">
        <v>0</v>
      </c>
      <c r="AQ5410">
        <v>0</v>
      </c>
      <c r="AR5410">
        <v>0</v>
      </c>
      <c r="AS5410">
        <v>0</v>
      </c>
      <c r="AT5410">
        <v>0</v>
      </c>
      <c r="AU5410">
        <v>0</v>
      </c>
      <c r="AV5410">
        <v>0</v>
      </c>
      <c r="AW5410">
        <v>0</v>
      </c>
      <c r="AX5410">
        <v>0</v>
      </c>
      <c r="AY5410">
        <v>0</v>
      </c>
      <c r="AZ5410">
        <v>0</v>
      </c>
      <c r="BA5410">
        <v>0</v>
      </c>
      <c r="BB5410">
        <v>0</v>
      </c>
      <c r="BC5410">
        <v>0</v>
      </c>
      <c r="BD5410">
        <v>0</v>
      </c>
      <c r="BE5410">
        <v>0</v>
      </c>
      <c r="BF5410">
        <v>0</v>
      </c>
      <c r="BG5410">
        <v>0</v>
      </c>
      <c r="BH5410">
        <v>0</v>
      </c>
      <c r="BI5410">
        <v>0</v>
      </c>
      <c r="BJ5410" s="2">
        <v>45853</v>
      </c>
      <c r="BK5410">
        <v>0</v>
      </c>
      <c r="BL5410" s="3" t="str">
        <f>VLOOKUP(O5410,DropDownList!$H$1:$I$7,2,FALSE)</f>
        <v>2025/26</v>
      </c>
      <c r="BM5410" s="3" t="str">
        <f t="shared" si="84"/>
        <v>PCOA</v>
      </c>
    </row>
    <row r="5411" spans="1:65" x14ac:dyDescent="0.2">
      <c r="A5411">
        <v>2025</v>
      </c>
      <c r="B5411">
        <v>7</v>
      </c>
      <c r="C5411" t="s">
        <v>162</v>
      </c>
      <c r="D5411" t="s">
        <v>170</v>
      </c>
      <c r="E5411" t="s">
        <v>13</v>
      </c>
      <c r="F5411">
        <v>9345</v>
      </c>
      <c r="G5411" t="s">
        <v>141</v>
      </c>
      <c r="H5411" t="s">
        <v>171</v>
      </c>
      <c r="I5411" t="s">
        <v>172</v>
      </c>
      <c r="J5411" s="1">
        <v>45839</v>
      </c>
      <c r="K5411" t="s">
        <v>143</v>
      </c>
      <c r="L5411">
        <v>2</v>
      </c>
      <c r="M5411" t="s">
        <v>144</v>
      </c>
      <c r="N5411" t="s">
        <v>145</v>
      </c>
      <c r="O5411" t="s">
        <v>156</v>
      </c>
      <c r="P5411" t="s">
        <v>152</v>
      </c>
      <c r="Q5411">
        <v>0</v>
      </c>
      <c r="R5411">
        <v>9</v>
      </c>
      <c r="S5411">
        <v>360</v>
      </c>
      <c r="T5411">
        <v>120</v>
      </c>
      <c r="U5411">
        <v>0</v>
      </c>
      <c r="V5411">
        <v>0</v>
      </c>
      <c r="W5411">
        <v>0</v>
      </c>
      <c r="X5411">
        <v>0</v>
      </c>
      <c r="Y5411">
        <v>0</v>
      </c>
      <c r="Z5411">
        <v>0</v>
      </c>
      <c r="AA5411">
        <v>240</v>
      </c>
      <c r="AB5411">
        <v>0</v>
      </c>
      <c r="AC5411">
        <v>240</v>
      </c>
      <c r="AD5411">
        <v>0</v>
      </c>
      <c r="AE5411">
        <v>0</v>
      </c>
      <c r="AF5411">
        <v>6</v>
      </c>
      <c r="AG5411">
        <v>0</v>
      </c>
      <c r="AH5411">
        <v>3</v>
      </c>
      <c r="AI5411">
        <v>0</v>
      </c>
      <c r="AJ5411">
        <v>0</v>
      </c>
      <c r="AK5411">
        <v>0</v>
      </c>
      <c r="AL5411">
        <v>0</v>
      </c>
      <c r="AM5411">
        <v>0</v>
      </c>
      <c r="AN5411">
        <v>0</v>
      </c>
      <c r="AO5411">
        <v>0</v>
      </c>
      <c r="AP5411">
        <v>0</v>
      </c>
      <c r="AQ5411">
        <v>0</v>
      </c>
      <c r="AR5411">
        <v>0</v>
      </c>
      <c r="AS5411">
        <v>0</v>
      </c>
      <c r="AT5411">
        <v>0</v>
      </c>
      <c r="AU5411">
        <v>0</v>
      </c>
      <c r="AV5411">
        <v>0</v>
      </c>
      <c r="AW5411">
        <v>0</v>
      </c>
      <c r="AX5411">
        <v>0</v>
      </c>
      <c r="AY5411">
        <v>0</v>
      </c>
      <c r="AZ5411">
        <v>0</v>
      </c>
      <c r="BA5411">
        <v>0</v>
      </c>
      <c r="BB5411">
        <v>0</v>
      </c>
      <c r="BC5411">
        <v>0</v>
      </c>
      <c r="BD5411">
        <v>0</v>
      </c>
      <c r="BE5411">
        <v>0</v>
      </c>
      <c r="BF5411">
        <v>0</v>
      </c>
      <c r="BG5411">
        <v>0</v>
      </c>
      <c r="BH5411">
        <v>0</v>
      </c>
      <c r="BI5411">
        <v>0</v>
      </c>
      <c r="BJ5411" s="2">
        <v>45853</v>
      </c>
      <c r="BK5411">
        <v>0</v>
      </c>
      <c r="BL5411" s="3" t="str">
        <f>VLOOKUP(O5411,DropDownList!$H$1:$I$7,2,FALSE)</f>
        <v>2023/24</v>
      </c>
      <c r="BM5411" s="3" t="str">
        <f t="shared" si="84"/>
        <v>PCOA</v>
      </c>
    </row>
    <row r="5412" spans="1:65" x14ac:dyDescent="0.2">
      <c r="A5412">
        <v>2025</v>
      </c>
      <c r="B5412">
        <v>7</v>
      </c>
      <c r="C5412" t="s">
        <v>162</v>
      </c>
      <c r="D5412" t="s">
        <v>170</v>
      </c>
      <c r="E5412" t="s">
        <v>13</v>
      </c>
      <c r="F5412">
        <v>9345</v>
      </c>
      <c r="G5412" t="s">
        <v>141</v>
      </c>
      <c r="H5412" t="s">
        <v>171</v>
      </c>
      <c r="I5412" t="s">
        <v>172</v>
      </c>
      <c r="J5412" s="1">
        <v>45839</v>
      </c>
      <c r="K5412" t="s">
        <v>143</v>
      </c>
      <c r="L5412">
        <v>2</v>
      </c>
      <c r="M5412" t="s">
        <v>144</v>
      </c>
      <c r="N5412" t="s">
        <v>145</v>
      </c>
      <c r="O5412" t="s">
        <v>147</v>
      </c>
      <c r="P5412" t="s">
        <v>148</v>
      </c>
      <c r="Q5412">
        <v>120</v>
      </c>
      <c r="R5412">
        <v>6</v>
      </c>
      <c r="S5412">
        <v>360</v>
      </c>
      <c r="T5412">
        <v>129.71</v>
      </c>
      <c r="U5412">
        <v>2</v>
      </c>
      <c r="V5412">
        <v>2</v>
      </c>
      <c r="W5412">
        <v>120</v>
      </c>
      <c r="X5412">
        <v>120</v>
      </c>
      <c r="Y5412">
        <v>0</v>
      </c>
      <c r="Z5412">
        <v>0</v>
      </c>
      <c r="AA5412">
        <v>110.29</v>
      </c>
      <c r="AB5412">
        <v>0</v>
      </c>
      <c r="AC5412">
        <v>110.29</v>
      </c>
      <c r="AD5412">
        <v>2</v>
      </c>
      <c r="AE5412">
        <v>0</v>
      </c>
      <c r="AF5412">
        <v>1</v>
      </c>
      <c r="AG5412">
        <v>0</v>
      </c>
      <c r="AH5412">
        <v>2</v>
      </c>
      <c r="AI5412">
        <v>2</v>
      </c>
      <c r="AJ5412">
        <v>0</v>
      </c>
      <c r="AK5412">
        <v>0</v>
      </c>
      <c r="AL5412">
        <v>0</v>
      </c>
      <c r="AM5412">
        <v>0</v>
      </c>
      <c r="AN5412">
        <v>0</v>
      </c>
      <c r="AO5412">
        <v>6</v>
      </c>
      <c r="AP5412">
        <v>31</v>
      </c>
      <c r="AQ5412">
        <v>7</v>
      </c>
      <c r="AR5412">
        <v>0</v>
      </c>
      <c r="AS5412">
        <v>3</v>
      </c>
      <c r="AT5412">
        <v>6</v>
      </c>
      <c r="AU5412">
        <v>0</v>
      </c>
      <c r="AV5412">
        <v>0</v>
      </c>
      <c r="AW5412">
        <v>0</v>
      </c>
      <c r="AX5412">
        <v>0</v>
      </c>
      <c r="AY5412">
        <v>1</v>
      </c>
      <c r="AZ5412">
        <v>5</v>
      </c>
      <c r="BA5412">
        <v>5</v>
      </c>
      <c r="BB5412">
        <v>1</v>
      </c>
      <c r="BC5412">
        <v>0</v>
      </c>
      <c r="BD5412">
        <v>0</v>
      </c>
      <c r="BE5412">
        <v>0</v>
      </c>
      <c r="BF5412">
        <v>6</v>
      </c>
      <c r="BG5412">
        <v>120</v>
      </c>
      <c r="BH5412">
        <v>1</v>
      </c>
      <c r="BI5412">
        <v>2</v>
      </c>
      <c r="BJ5412" s="2">
        <v>45853</v>
      </c>
      <c r="BK5412">
        <v>0</v>
      </c>
      <c r="BL5412" s="3" t="str">
        <f>VLOOKUP(O5412,DropDownList!$H$1:$I$7,2,FALSE)</f>
        <v>2024/25</v>
      </c>
      <c r="BM5412" s="3" t="str">
        <f t="shared" si="84"/>
        <v>PRAS</v>
      </c>
    </row>
    <row r="5413" spans="1:65" x14ac:dyDescent="0.2">
      <c r="A5413">
        <v>2025</v>
      </c>
      <c r="B5413">
        <v>7</v>
      </c>
      <c r="C5413" t="s">
        <v>162</v>
      </c>
      <c r="D5413" t="s">
        <v>170</v>
      </c>
      <c r="E5413" t="s">
        <v>13</v>
      </c>
      <c r="F5413">
        <v>9345</v>
      </c>
      <c r="G5413" t="s">
        <v>141</v>
      </c>
      <c r="H5413" t="s">
        <v>171</v>
      </c>
      <c r="I5413" t="s">
        <v>172</v>
      </c>
      <c r="J5413" s="1">
        <v>45839</v>
      </c>
      <c r="K5413" t="s">
        <v>143</v>
      </c>
      <c r="L5413">
        <v>2</v>
      </c>
      <c r="M5413" t="s">
        <v>144</v>
      </c>
      <c r="N5413" t="s">
        <v>145</v>
      </c>
      <c r="O5413" t="s">
        <v>156</v>
      </c>
      <c r="P5413" t="s">
        <v>154</v>
      </c>
      <c r="Q5413">
        <v>4940.0600000000004</v>
      </c>
      <c r="R5413">
        <v>82</v>
      </c>
      <c r="S5413">
        <v>24335</v>
      </c>
      <c r="T5413">
        <v>720</v>
      </c>
      <c r="U5413">
        <v>14</v>
      </c>
      <c r="V5413">
        <v>9</v>
      </c>
      <c r="W5413">
        <v>3194.89</v>
      </c>
      <c r="X5413">
        <v>3194.89</v>
      </c>
      <c r="Y5413">
        <v>0</v>
      </c>
      <c r="Z5413">
        <v>0</v>
      </c>
      <c r="AA5413">
        <v>18674.939999999999</v>
      </c>
      <c r="AB5413">
        <v>0</v>
      </c>
      <c r="AC5413">
        <v>17484.939999999999</v>
      </c>
      <c r="AD5413">
        <v>6</v>
      </c>
      <c r="AE5413">
        <v>3</v>
      </c>
      <c r="AF5413">
        <v>65</v>
      </c>
      <c r="AG5413">
        <v>7</v>
      </c>
      <c r="AH5413">
        <v>2</v>
      </c>
      <c r="AI5413">
        <v>7</v>
      </c>
      <c r="AJ5413">
        <v>0</v>
      </c>
      <c r="AK5413">
        <v>0</v>
      </c>
      <c r="AL5413">
        <v>0</v>
      </c>
      <c r="AM5413">
        <v>0</v>
      </c>
      <c r="AN5413">
        <v>0</v>
      </c>
      <c r="AO5413">
        <v>40</v>
      </c>
      <c r="AP5413">
        <v>215</v>
      </c>
      <c r="AQ5413">
        <v>42</v>
      </c>
      <c r="AR5413">
        <v>0</v>
      </c>
      <c r="AS5413">
        <v>33</v>
      </c>
      <c r="AT5413">
        <v>19</v>
      </c>
      <c r="AU5413">
        <v>8</v>
      </c>
      <c r="AV5413">
        <v>4</v>
      </c>
      <c r="AW5413">
        <v>0</v>
      </c>
      <c r="AX5413">
        <v>0</v>
      </c>
      <c r="AY5413">
        <v>20</v>
      </c>
      <c r="AZ5413">
        <v>36</v>
      </c>
      <c r="BA5413">
        <v>26</v>
      </c>
      <c r="BB5413">
        <v>8</v>
      </c>
      <c r="BC5413">
        <v>2</v>
      </c>
      <c r="BD5413">
        <v>0</v>
      </c>
      <c r="BE5413">
        <v>0</v>
      </c>
      <c r="BF5413">
        <v>80</v>
      </c>
      <c r="BG5413">
        <v>2880</v>
      </c>
      <c r="BH5413">
        <v>1</v>
      </c>
      <c r="BI5413">
        <v>14</v>
      </c>
      <c r="BJ5413" s="2">
        <v>45853</v>
      </c>
      <c r="BK5413">
        <v>0</v>
      </c>
      <c r="BL5413" s="3" t="str">
        <f>VLOOKUP(O5413,DropDownList!$H$1:$I$7,2,FALSE)</f>
        <v>2023/24</v>
      </c>
      <c r="BM5413" s="3" t="str">
        <f t="shared" si="84"/>
        <v>JP COURT</v>
      </c>
    </row>
    <row r="5414" spans="1:65" x14ac:dyDescent="0.2">
      <c r="A5414">
        <v>2025</v>
      </c>
      <c r="B5414">
        <v>7</v>
      </c>
      <c r="C5414" t="s">
        <v>162</v>
      </c>
      <c r="D5414" t="s">
        <v>170</v>
      </c>
      <c r="E5414" t="s">
        <v>13</v>
      </c>
      <c r="F5414">
        <v>9345</v>
      </c>
      <c r="G5414" t="s">
        <v>141</v>
      </c>
      <c r="H5414" t="s">
        <v>171</v>
      </c>
      <c r="I5414" t="s">
        <v>172</v>
      </c>
      <c r="J5414" s="1">
        <v>45839</v>
      </c>
      <c r="K5414" t="s">
        <v>143</v>
      </c>
      <c r="L5414">
        <v>2</v>
      </c>
      <c r="M5414" t="s">
        <v>144</v>
      </c>
      <c r="N5414" t="s">
        <v>145</v>
      </c>
      <c r="O5414" t="s">
        <v>149</v>
      </c>
      <c r="P5414" t="s">
        <v>148</v>
      </c>
      <c r="Q5414">
        <v>0</v>
      </c>
      <c r="R5414">
        <v>1</v>
      </c>
      <c r="S5414">
        <v>60</v>
      </c>
      <c r="T5414">
        <v>0</v>
      </c>
      <c r="U5414">
        <v>0</v>
      </c>
      <c r="V5414">
        <v>0</v>
      </c>
      <c r="W5414">
        <v>0</v>
      </c>
      <c r="X5414">
        <v>0</v>
      </c>
      <c r="Y5414">
        <v>0</v>
      </c>
      <c r="Z5414">
        <v>0</v>
      </c>
      <c r="AA5414">
        <v>60</v>
      </c>
      <c r="AB5414">
        <v>0</v>
      </c>
      <c r="AC5414">
        <v>60</v>
      </c>
      <c r="AD5414">
        <v>0</v>
      </c>
      <c r="AE5414">
        <v>0</v>
      </c>
      <c r="AF5414">
        <v>1</v>
      </c>
      <c r="AG5414">
        <v>0</v>
      </c>
      <c r="AH5414">
        <v>0</v>
      </c>
      <c r="AI5414">
        <v>0</v>
      </c>
      <c r="AJ5414">
        <v>0</v>
      </c>
      <c r="AK5414">
        <v>0</v>
      </c>
      <c r="AL5414">
        <v>0</v>
      </c>
      <c r="AM5414">
        <v>0</v>
      </c>
      <c r="AN5414">
        <v>0</v>
      </c>
      <c r="AO5414">
        <v>1</v>
      </c>
      <c r="AP5414">
        <v>1</v>
      </c>
      <c r="AQ5414">
        <v>1</v>
      </c>
      <c r="AR5414">
        <v>0</v>
      </c>
      <c r="AS5414">
        <v>0</v>
      </c>
      <c r="AT5414">
        <v>0</v>
      </c>
      <c r="AU5414">
        <v>0</v>
      </c>
      <c r="AV5414">
        <v>0</v>
      </c>
      <c r="AW5414">
        <v>0</v>
      </c>
      <c r="AX5414">
        <v>0</v>
      </c>
      <c r="AY5414">
        <v>0</v>
      </c>
      <c r="AZ5414">
        <v>0</v>
      </c>
      <c r="BA5414">
        <v>0</v>
      </c>
      <c r="BB5414">
        <v>0</v>
      </c>
      <c r="BC5414">
        <v>0</v>
      </c>
      <c r="BD5414">
        <v>0</v>
      </c>
      <c r="BE5414">
        <v>0</v>
      </c>
      <c r="BF5414">
        <v>1</v>
      </c>
      <c r="BG5414">
        <v>0</v>
      </c>
      <c r="BH5414">
        <v>0</v>
      </c>
      <c r="BI5414">
        <v>0</v>
      </c>
      <c r="BJ5414" s="2">
        <v>45853</v>
      </c>
      <c r="BK5414">
        <v>0</v>
      </c>
      <c r="BL5414" s="3" t="str">
        <f>VLOOKUP(O5414,DropDownList!$H$1:$I$7,2,FALSE)</f>
        <v>2025/26</v>
      </c>
      <c r="BM5414" s="3" t="str">
        <f t="shared" ref="BM5414:BM5477" si="85">IF(RIGHT(P5414,4)="VSUR","VSUR",IF(RIGHT(P5414,4)="CONF","CONF",P5414))</f>
        <v>PRAS</v>
      </c>
    </row>
    <row r="5415" spans="1:65" x14ac:dyDescent="0.2">
      <c r="A5415">
        <v>2025</v>
      </c>
      <c r="B5415">
        <v>7</v>
      </c>
      <c r="C5415" t="s">
        <v>162</v>
      </c>
      <c r="D5415" t="s">
        <v>173</v>
      </c>
      <c r="E5415" t="s">
        <v>13</v>
      </c>
      <c r="F5415">
        <v>9753</v>
      </c>
      <c r="G5415" t="s">
        <v>158</v>
      </c>
      <c r="H5415" t="s">
        <v>171</v>
      </c>
      <c r="I5415" t="s">
        <v>172</v>
      </c>
      <c r="J5415" s="1">
        <v>45839</v>
      </c>
      <c r="K5415" t="s">
        <v>143</v>
      </c>
      <c r="L5415">
        <v>2</v>
      </c>
      <c r="M5415" t="s">
        <v>144</v>
      </c>
      <c r="N5415" t="s">
        <v>145</v>
      </c>
      <c r="O5415" t="s">
        <v>156</v>
      </c>
      <c r="P5415" t="s">
        <v>161</v>
      </c>
      <c r="Q5415">
        <v>175</v>
      </c>
      <c r="R5415">
        <v>80</v>
      </c>
      <c r="S5415">
        <v>2375</v>
      </c>
      <c r="T5415">
        <v>90</v>
      </c>
      <c r="U5415">
        <v>18</v>
      </c>
      <c r="V5415">
        <v>6</v>
      </c>
      <c r="W5415">
        <v>120</v>
      </c>
      <c r="X5415">
        <v>120</v>
      </c>
      <c r="Y5415">
        <v>0</v>
      </c>
      <c r="Z5415">
        <v>0</v>
      </c>
      <c r="AA5415">
        <v>2110</v>
      </c>
      <c r="AB5415">
        <v>0</v>
      </c>
      <c r="AC5415">
        <v>0</v>
      </c>
      <c r="AD5415">
        <v>6</v>
      </c>
      <c r="AE5415">
        <v>0</v>
      </c>
      <c r="AF5415">
        <v>68</v>
      </c>
      <c r="AG5415">
        <v>1</v>
      </c>
      <c r="AH5415">
        <v>4</v>
      </c>
      <c r="AI5415">
        <v>7</v>
      </c>
      <c r="AJ5415">
        <v>0</v>
      </c>
      <c r="AK5415">
        <v>0</v>
      </c>
      <c r="AL5415">
        <v>0</v>
      </c>
      <c r="AM5415">
        <v>0</v>
      </c>
      <c r="AN5415">
        <v>0</v>
      </c>
      <c r="AO5415">
        <v>51</v>
      </c>
      <c r="AP5415">
        <v>217</v>
      </c>
      <c r="AQ5415">
        <v>54</v>
      </c>
      <c r="AR5415">
        <v>0</v>
      </c>
      <c r="AS5415">
        <v>24</v>
      </c>
      <c r="AT5415">
        <v>16</v>
      </c>
      <c r="AU5415">
        <v>8</v>
      </c>
      <c r="AV5415">
        <v>3</v>
      </c>
      <c r="AW5415">
        <v>2</v>
      </c>
      <c r="AX5415">
        <v>0</v>
      </c>
      <c r="AY5415">
        <v>27</v>
      </c>
      <c r="AZ5415">
        <v>33</v>
      </c>
      <c r="BA5415">
        <v>18</v>
      </c>
      <c r="BB5415">
        <v>8</v>
      </c>
      <c r="BC5415">
        <v>2</v>
      </c>
      <c r="BD5415">
        <v>7</v>
      </c>
      <c r="BE5415">
        <v>0</v>
      </c>
      <c r="BF5415">
        <v>77</v>
      </c>
      <c r="BG5415">
        <v>160</v>
      </c>
      <c r="BH5415">
        <v>0</v>
      </c>
      <c r="BI5415">
        <v>17</v>
      </c>
      <c r="BJ5415" s="2">
        <v>45853</v>
      </c>
      <c r="BK5415">
        <v>0</v>
      </c>
      <c r="BL5415" s="3" t="str">
        <f>VLOOKUP(O5415,DropDownList!$H$1:$I$7,2,FALSE)</f>
        <v>2023/24</v>
      </c>
      <c r="BM5415" s="3" t="str">
        <f t="shared" si="85"/>
        <v>VSUR</v>
      </c>
    </row>
    <row r="5416" spans="1:65" x14ac:dyDescent="0.2">
      <c r="A5416">
        <v>2025</v>
      </c>
      <c r="B5416">
        <v>7</v>
      </c>
      <c r="C5416" t="s">
        <v>162</v>
      </c>
      <c r="D5416" t="s">
        <v>173</v>
      </c>
      <c r="E5416" t="s">
        <v>13</v>
      </c>
      <c r="F5416">
        <v>9753</v>
      </c>
      <c r="G5416" t="s">
        <v>158</v>
      </c>
      <c r="H5416" t="s">
        <v>171</v>
      </c>
      <c r="I5416" t="s">
        <v>172</v>
      </c>
      <c r="J5416" s="1">
        <v>45839</v>
      </c>
      <c r="K5416" t="s">
        <v>143</v>
      </c>
      <c r="L5416">
        <v>2</v>
      </c>
      <c r="M5416" t="s">
        <v>144</v>
      </c>
      <c r="N5416" t="s">
        <v>145</v>
      </c>
      <c r="O5416" t="s">
        <v>149</v>
      </c>
      <c r="P5416" t="s">
        <v>160</v>
      </c>
      <c r="Q5416">
        <v>10010.530000000001</v>
      </c>
      <c r="R5416">
        <v>65</v>
      </c>
      <c r="S5416">
        <v>34805</v>
      </c>
      <c r="T5416">
        <v>4235</v>
      </c>
      <c r="U5416">
        <v>27</v>
      </c>
      <c r="V5416">
        <v>17</v>
      </c>
      <c r="W5416">
        <v>4290</v>
      </c>
      <c r="X5416">
        <v>7090</v>
      </c>
      <c r="Y5416">
        <v>0</v>
      </c>
      <c r="Z5416">
        <v>0</v>
      </c>
      <c r="AA5416">
        <v>20559.47</v>
      </c>
      <c r="AB5416">
        <v>1340</v>
      </c>
      <c r="AC5416">
        <v>18064.47</v>
      </c>
      <c r="AD5416">
        <v>11</v>
      </c>
      <c r="AE5416">
        <v>6</v>
      </c>
      <c r="AF5416">
        <v>33</v>
      </c>
      <c r="AG5416">
        <v>12</v>
      </c>
      <c r="AH5416">
        <v>5</v>
      </c>
      <c r="AI5416">
        <v>15</v>
      </c>
      <c r="AJ5416">
        <v>0</v>
      </c>
      <c r="AK5416">
        <v>0</v>
      </c>
      <c r="AL5416">
        <v>0</v>
      </c>
      <c r="AM5416">
        <v>0</v>
      </c>
      <c r="AN5416">
        <v>0</v>
      </c>
      <c r="AO5416">
        <v>35</v>
      </c>
      <c r="AP5416">
        <v>102</v>
      </c>
      <c r="AQ5416">
        <v>30</v>
      </c>
      <c r="AR5416">
        <v>0</v>
      </c>
      <c r="AS5416">
        <v>15</v>
      </c>
      <c r="AT5416">
        <v>6</v>
      </c>
      <c r="AU5416">
        <v>2</v>
      </c>
      <c r="AV5416">
        <v>0</v>
      </c>
      <c r="AW5416">
        <v>6</v>
      </c>
      <c r="AX5416">
        <v>0</v>
      </c>
      <c r="AY5416">
        <v>9</v>
      </c>
      <c r="AZ5416">
        <v>17</v>
      </c>
      <c r="BA5416">
        <v>7</v>
      </c>
      <c r="BB5416">
        <v>3</v>
      </c>
      <c r="BC5416">
        <v>3</v>
      </c>
      <c r="BD5416">
        <v>0</v>
      </c>
      <c r="BE5416">
        <v>0</v>
      </c>
      <c r="BF5416">
        <v>58</v>
      </c>
      <c r="BG5416">
        <v>5410</v>
      </c>
      <c r="BH5416">
        <v>0</v>
      </c>
      <c r="BI5416">
        <v>24</v>
      </c>
      <c r="BJ5416" s="2">
        <v>45853</v>
      </c>
      <c r="BK5416">
        <v>0</v>
      </c>
      <c r="BL5416" s="3" t="str">
        <f>VLOOKUP(O5416,DropDownList!$H$1:$I$7,2,FALSE)</f>
        <v>2025/26</v>
      </c>
      <c r="BM5416" s="3" t="str">
        <f t="shared" si="85"/>
        <v>SC COURT</v>
      </c>
    </row>
    <row r="5417" spans="1:65" x14ac:dyDescent="0.2">
      <c r="A5417">
        <v>2025</v>
      </c>
      <c r="B5417">
        <v>7</v>
      </c>
      <c r="C5417" t="s">
        <v>162</v>
      </c>
      <c r="D5417" t="s">
        <v>173</v>
      </c>
      <c r="E5417" t="s">
        <v>13</v>
      </c>
      <c r="F5417">
        <v>9753</v>
      </c>
      <c r="G5417" t="s">
        <v>158</v>
      </c>
      <c r="H5417" t="s">
        <v>171</v>
      </c>
      <c r="I5417" t="s">
        <v>172</v>
      </c>
      <c r="J5417" s="1">
        <v>45839</v>
      </c>
      <c r="K5417" t="s">
        <v>143</v>
      </c>
      <c r="L5417">
        <v>2</v>
      </c>
      <c r="M5417" t="s">
        <v>144</v>
      </c>
      <c r="N5417" t="s">
        <v>145</v>
      </c>
      <c r="O5417" t="s">
        <v>147</v>
      </c>
      <c r="P5417" t="s">
        <v>161</v>
      </c>
      <c r="Q5417">
        <v>229.59</v>
      </c>
      <c r="R5417">
        <v>63</v>
      </c>
      <c r="S5417">
        <v>2015</v>
      </c>
      <c r="T5417">
        <v>85</v>
      </c>
      <c r="U5417">
        <v>13</v>
      </c>
      <c r="V5417">
        <v>6</v>
      </c>
      <c r="W5417">
        <v>185.33</v>
      </c>
      <c r="X5417">
        <v>205.33</v>
      </c>
      <c r="Y5417">
        <v>0</v>
      </c>
      <c r="Z5417">
        <v>0</v>
      </c>
      <c r="AA5417">
        <v>1700.41</v>
      </c>
      <c r="AB5417">
        <v>0</v>
      </c>
      <c r="AC5417">
        <v>0</v>
      </c>
      <c r="AD5417">
        <v>5</v>
      </c>
      <c r="AE5417">
        <v>1</v>
      </c>
      <c r="AF5417">
        <v>53</v>
      </c>
      <c r="AG5417">
        <v>3</v>
      </c>
      <c r="AH5417">
        <v>2</v>
      </c>
      <c r="AI5417">
        <v>5</v>
      </c>
      <c r="AJ5417">
        <v>0</v>
      </c>
      <c r="AK5417">
        <v>0</v>
      </c>
      <c r="AL5417">
        <v>0</v>
      </c>
      <c r="AM5417">
        <v>0</v>
      </c>
      <c r="AN5417">
        <v>0</v>
      </c>
      <c r="AO5417">
        <v>31</v>
      </c>
      <c r="AP5417">
        <v>123</v>
      </c>
      <c r="AQ5417">
        <v>29</v>
      </c>
      <c r="AR5417">
        <v>0</v>
      </c>
      <c r="AS5417">
        <v>25</v>
      </c>
      <c r="AT5417">
        <v>14</v>
      </c>
      <c r="AU5417">
        <v>3</v>
      </c>
      <c r="AV5417">
        <v>1</v>
      </c>
      <c r="AW5417">
        <v>1</v>
      </c>
      <c r="AX5417">
        <v>0</v>
      </c>
      <c r="AY5417">
        <v>7</v>
      </c>
      <c r="AZ5417">
        <v>14</v>
      </c>
      <c r="BA5417">
        <v>9</v>
      </c>
      <c r="BB5417">
        <v>6</v>
      </c>
      <c r="BC5417">
        <v>5</v>
      </c>
      <c r="BD5417">
        <v>4</v>
      </c>
      <c r="BE5417">
        <v>0</v>
      </c>
      <c r="BF5417">
        <v>62</v>
      </c>
      <c r="BG5417">
        <v>185</v>
      </c>
      <c r="BH5417">
        <v>0</v>
      </c>
      <c r="BI5417">
        <v>13</v>
      </c>
      <c r="BJ5417" s="2">
        <v>45853</v>
      </c>
      <c r="BK5417">
        <v>0</v>
      </c>
      <c r="BL5417" s="3" t="str">
        <f>VLOOKUP(O5417,DropDownList!$H$1:$I$7,2,FALSE)</f>
        <v>2024/25</v>
      </c>
      <c r="BM5417" s="3" t="str">
        <f t="shared" si="85"/>
        <v>VSUR</v>
      </c>
    </row>
    <row r="5418" spans="1:65" x14ac:dyDescent="0.2">
      <c r="A5418">
        <v>2025</v>
      </c>
      <c r="B5418">
        <v>7</v>
      </c>
      <c r="C5418" t="s">
        <v>162</v>
      </c>
      <c r="D5418" t="s">
        <v>173</v>
      </c>
      <c r="E5418" t="s">
        <v>13</v>
      </c>
      <c r="F5418">
        <v>9753</v>
      </c>
      <c r="G5418" t="s">
        <v>158</v>
      </c>
      <c r="H5418" t="s">
        <v>171</v>
      </c>
      <c r="I5418" t="s">
        <v>172</v>
      </c>
      <c r="J5418" s="1">
        <v>45839</v>
      </c>
      <c r="K5418" t="s">
        <v>143</v>
      </c>
      <c r="L5418">
        <v>2</v>
      </c>
      <c r="M5418" t="s">
        <v>144</v>
      </c>
      <c r="N5418" t="s">
        <v>145</v>
      </c>
      <c r="O5418" t="s">
        <v>147</v>
      </c>
      <c r="P5418" t="s">
        <v>160</v>
      </c>
      <c r="Q5418">
        <v>7603.5</v>
      </c>
      <c r="R5418">
        <v>64</v>
      </c>
      <c r="S5418">
        <v>46385</v>
      </c>
      <c r="T5418">
        <v>1585</v>
      </c>
      <c r="U5418">
        <v>13</v>
      </c>
      <c r="V5418">
        <v>9</v>
      </c>
      <c r="W5418">
        <v>4969.24</v>
      </c>
      <c r="X5418">
        <v>5489.24</v>
      </c>
      <c r="Y5418">
        <v>0</v>
      </c>
      <c r="Z5418">
        <v>0</v>
      </c>
      <c r="AA5418">
        <v>37196.5</v>
      </c>
      <c r="AB5418">
        <v>5200</v>
      </c>
      <c r="AC5418">
        <v>30296.09</v>
      </c>
      <c r="AD5418">
        <v>4</v>
      </c>
      <c r="AE5418">
        <v>5</v>
      </c>
      <c r="AF5418">
        <v>49</v>
      </c>
      <c r="AG5418">
        <v>9</v>
      </c>
      <c r="AH5418">
        <v>2</v>
      </c>
      <c r="AI5418">
        <v>4</v>
      </c>
      <c r="AJ5418">
        <v>0</v>
      </c>
      <c r="AK5418">
        <v>0</v>
      </c>
      <c r="AL5418">
        <v>0</v>
      </c>
      <c r="AM5418">
        <v>0</v>
      </c>
      <c r="AN5418">
        <v>0</v>
      </c>
      <c r="AO5418">
        <v>31</v>
      </c>
      <c r="AP5418">
        <v>123</v>
      </c>
      <c r="AQ5418">
        <v>29</v>
      </c>
      <c r="AR5418">
        <v>0</v>
      </c>
      <c r="AS5418">
        <v>25</v>
      </c>
      <c r="AT5418">
        <v>14</v>
      </c>
      <c r="AU5418">
        <v>3</v>
      </c>
      <c r="AV5418">
        <v>1</v>
      </c>
      <c r="AW5418">
        <v>1</v>
      </c>
      <c r="AX5418">
        <v>0</v>
      </c>
      <c r="AY5418">
        <v>7</v>
      </c>
      <c r="AZ5418">
        <v>14</v>
      </c>
      <c r="BA5418">
        <v>9</v>
      </c>
      <c r="BB5418">
        <v>6</v>
      </c>
      <c r="BC5418">
        <v>5</v>
      </c>
      <c r="BD5418">
        <v>4</v>
      </c>
      <c r="BE5418">
        <v>0</v>
      </c>
      <c r="BF5418">
        <v>63</v>
      </c>
      <c r="BG5418">
        <v>3545</v>
      </c>
      <c r="BH5418">
        <v>0</v>
      </c>
      <c r="BI5418">
        <v>13</v>
      </c>
      <c r="BJ5418" s="2">
        <v>45853</v>
      </c>
      <c r="BK5418">
        <v>0</v>
      </c>
      <c r="BL5418" s="3" t="str">
        <f>VLOOKUP(O5418,DropDownList!$H$1:$I$7,2,FALSE)</f>
        <v>2024/25</v>
      </c>
      <c r="BM5418" s="3" t="str">
        <f t="shared" si="85"/>
        <v>SC COURT</v>
      </c>
    </row>
    <row r="5419" spans="1:65" x14ac:dyDescent="0.2">
      <c r="A5419">
        <v>2025</v>
      </c>
      <c r="B5419">
        <v>7</v>
      </c>
      <c r="C5419" t="s">
        <v>162</v>
      </c>
      <c r="D5419" t="s">
        <v>173</v>
      </c>
      <c r="E5419" t="s">
        <v>13</v>
      </c>
      <c r="F5419">
        <v>9753</v>
      </c>
      <c r="G5419" t="s">
        <v>158</v>
      </c>
      <c r="H5419" t="s">
        <v>171</v>
      </c>
      <c r="I5419" t="s">
        <v>172</v>
      </c>
      <c r="J5419" s="1">
        <v>45839</v>
      </c>
      <c r="K5419" t="s">
        <v>143</v>
      </c>
      <c r="L5419">
        <v>2</v>
      </c>
      <c r="M5419" t="s">
        <v>144</v>
      </c>
      <c r="N5419" t="s">
        <v>145</v>
      </c>
      <c r="O5419" t="s">
        <v>149</v>
      </c>
      <c r="P5419" t="s">
        <v>161</v>
      </c>
      <c r="Q5419">
        <v>240</v>
      </c>
      <c r="R5419">
        <v>57</v>
      </c>
      <c r="S5419">
        <v>1530</v>
      </c>
      <c r="T5419">
        <v>135</v>
      </c>
      <c r="U5419">
        <v>25</v>
      </c>
      <c r="V5419">
        <v>10</v>
      </c>
      <c r="W5419">
        <v>180</v>
      </c>
      <c r="X5419">
        <v>180</v>
      </c>
      <c r="Y5419">
        <v>0</v>
      </c>
      <c r="Z5419">
        <v>0</v>
      </c>
      <c r="AA5419">
        <v>1155</v>
      </c>
      <c r="AB5419">
        <v>0</v>
      </c>
      <c r="AC5419">
        <v>0</v>
      </c>
      <c r="AD5419">
        <v>9</v>
      </c>
      <c r="AE5419">
        <v>1</v>
      </c>
      <c r="AF5419">
        <v>40</v>
      </c>
      <c r="AG5419">
        <v>1</v>
      </c>
      <c r="AH5419">
        <v>3</v>
      </c>
      <c r="AI5419">
        <v>13</v>
      </c>
      <c r="AJ5419">
        <v>0</v>
      </c>
      <c r="AK5419">
        <v>0</v>
      </c>
      <c r="AL5419">
        <v>0</v>
      </c>
      <c r="AM5419">
        <v>0</v>
      </c>
      <c r="AN5419">
        <v>0</v>
      </c>
      <c r="AO5419">
        <v>31</v>
      </c>
      <c r="AP5419">
        <v>97</v>
      </c>
      <c r="AQ5419">
        <v>29</v>
      </c>
      <c r="AR5419">
        <v>0</v>
      </c>
      <c r="AS5419">
        <v>14</v>
      </c>
      <c r="AT5419">
        <v>6</v>
      </c>
      <c r="AU5419">
        <v>2</v>
      </c>
      <c r="AV5419">
        <v>0</v>
      </c>
      <c r="AW5419">
        <v>3</v>
      </c>
      <c r="AX5419">
        <v>0</v>
      </c>
      <c r="AY5419">
        <v>9</v>
      </c>
      <c r="AZ5419">
        <v>17</v>
      </c>
      <c r="BA5419">
        <v>7</v>
      </c>
      <c r="BB5419">
        <v>3</v>
      </c>
      <c r="BC5419">
        <v>3</v>
      </c>
      <c r="BD5419">
        <v>0</v>
      </c>
      <c r="BE5419">
        <v>0</v>
      </c>
      <c r="BF5419">
        <v>53</v>
      </c>
      <c r="BG5419">
        <v>230</v>
      </c>
      <c r="BH5419">
        <v>0</v>
      </c>
      <c r="BI5419">
        <v>23</v>
      </c>
      <c r="BJ5419" s="2">
        <v>45853</v>
      </c>
      <c r="BK5419">
        <v>0</v>
      </c>
      <c r="BL5419" s="3" t="str">
        <f>VLOOKUP(O5419,DropDownList!$H$1:$I$7,2,FALSE)</f>
        <v>2025/26</v>
      </c>
      <c r="BM5419" s="3" t="str">
        <f t="shared" si="85"/>
        <v>VSUR</v>
      </c>
    </row>
    <row r="5420" spans="1:65" x14ac:dyDescent="0.2">
      <c r="A5420">
        <v>2025</v>
      </c>
      <c r="B5420">
        <v>7</v>
      </c>
      <c r="C5420" t="s">
        <v>162</v>
      </c>
      <c r="D5420" t="s">
        <v>173</v>
      </c>
      <c r="E5420" t="s">
        <v>13</v>
      </c>
      <c r="F5420">
        <v>9753</v>
      </c>
      <c r="G5420" t="s">
        <v>158</v>
      </c>
      <c r="H5420" t="s">
        <v>171</v>
      </c>
      <c r="I5420" t="s">
        <v>172</v>
      </c>
      <c r="J5420" s="1">
        <v>45839</v>
      </c>
      <c r="K5420" t="s">
        <v>143</v>
      </c>
      <c r="L5420">
        <v>2</v>
      </c>
      <c r="M5420" t="s">
        <v>144</v>
      </c>
      <c r="N5420" t="s">
        <v>145</v>
      </c>
      <c r="O5420" t="s">
        <v>156</v>
      </c>
      <c r="P5420" t="s">
        <v>160</v>
      </c>
      <c r="Q5420">
        <v>7114.88</v>
      </c>
      <c r="R5420">
        <v>88</v>
      </c>
      <c r="S5420">
        <v>66975.33</v>
      </c>
      <c r="T5420">
        <v>2569.4299999999998</v>
      </c>
      <c r="U5420">
        <v>18</v>
      </c>
      <c r="V5420">
        <v>9</v>
      </c>
      <c r="W5420">
        <v>4049.93</v>
      </c>
      <c r="X5420">
        <v>4049.93</v>
      </c>
      <c r="Y5420">
        <v>0</v>
      </c>
      <c r="Z5420">
        <v>0</v>
      </c>
      <c r="AA5420">
        <v>57291.02</v>
      </c>
      <c r="AB5420">
        <v>16281.67</v>
      </c>
      <c r="AC5420">
        <v>38869.35</v>
      </c>
      <c r="AD5420">
        <v>6</v>
      </c>
      <c r="AE5420">
        <v>3</v>
      </c>
      <c r="AF5420">
        <v>63</v>
      </c>
      <c r="AG5420">
        <v>12</v>
      </c>
      <c r="AH5420">
        <v>6</v>
      </c>
      <c r="AI5420">
        <v>6</v>
      </c>
      <c r="AJ5420">
        <v>0</v>
      </c>
      <c r="AK5420">
        <v>0</v>
      </c>
      <c r="AL5420">
        <v>0</v>
      </c>
      <c r="AM5420">
        <v>0</v>
      </c>
      <c r="AN5420">
        <v>0</v>
      </c>
      <c r="AO5420">
        <v>56</v>
      </c>
      <c r="AP5420">
        <v>222</v>
      </c>
      <c r="AQ5420">
        <v>56</v>
      </c>
      <c r="AR5420">
        <v>0</v>
      </c>
      <c r="AS5420">
        <v>26</v>
      </c>
      <c r="AT5420">
        <v>16</v>
      </c>
      <c r="AU5420">
        <v>8</v>
      </c>
      <c r="AV5420">
        <v>3</v>
      </c>
      <c r="AW5420">
        <v>2</v>
      </c>
      <c r="AX5420">
        <v>0</v>
      </c>
      <c r="AY5420">
        <v>28</v>
      </c>
      <c r="AZ5420">
        <v>34</v>
      </c>
      <c r="BA5420">
        <v>19</v>
      </c>
      <c r="BB5420">
        <v>8</v>
      </c>
      <c r="BC5420">
        <v>2</v>
      </c>
      <c r="BD5420">
        <v>4</v>
      </c>
      <c r="BE5420">
        <v>0</v>
      </c>
      <c r="BF5420">
        <v>85</v>
      </c>
      <c r="BG5420">
        <v>2005</v>
      </c>
      <c r="BH5420">
        <v>1</v>
      </c>
      <c r="BI5420">
        <v>17</v>
      </c>
      <c r="BJ5420" s="2">
        <v>45853</v>
      </c>
      <c r="BK5420">
        <v>0</v>
      </c>
      <c r="BL5420" s="3" t="str">
        <f>VLOOKUP(O5420,DropDownList!$H$1:$I$7,2,FALSE)</f>
        <v>2023/24</v>
      </c>
      <c r="BM5420" s="3" t="str">
        <f t="shared" si="85"/>
        <v>SC COURT</v>
      </c>
    </row>
    <row r="5421" spans="1:65" x14ac:dyDescent="0.2">
      <c r="A5421">
        <v>2025</v>
      </c>
      <c r="B5421">
        <v>7</v>
      </c>
      <c r="C5421" t="s">
        <v>162</v>
      </c>
      <c r="D5421" t="s">
        <v>174</v>
      </c>
      <c r="E5421" t="s">
        <v>14</v>
      </c>
      <c r="F5421">
        <v>9346</v>
      </c>
      <c r="G5421" t="s">
        <v>141</v>
      </c>
      <c r="H5421" t="s">
        <v>171</v>
      </c>
      <c r="I5421" t="s">
        <v>172</v>
      </c>
      <c r="J5421" s="1">
        <v>45839</v>
      </c>
      <c r="K5421" t="s">
        <v>143</v>
      </c>
      <c r="L5421">
        <v>2</v>
      </c>
      <c r="M5421" t="s">
        <v>144</v>
      </c>
      <c r="N5421" t="s">
        <v>145</v>
      </c>
      <c r="O5421" t="s">
        <v>156</v>
      </c>
      <c r="P5421" t="s">
        <v>154</v>
      </c>
      <c r="Q5421">
        <v>12340.39</v>
      </c>
      <c r="R5421">
        <v>350</v>
      </c>
      <c r="S5421">
        <v>87795</v>
      </c>
      <c r="T5421">
        <v>2815</v>
      </c>
      <c r="U5421">
        <v>53</v>
      </c>
      <c r="V5421">
        <v>42</v>
      </c>
      <c r="W5421">
        <v>9333.0300000000007</v>
      </c>
      <c r="X5421">
        <v>9333.0300000000007</v>
      </c>
      <c r="Y5421">
        <v>0</v>
      </c>
      <c r="Z5421">
        <v>0</v>
      </c>
      <c r="AA5421">
        <v>72639.61</v>
      </c>
      <c r="AB5421">
        <v>100</v>
      </c>
      <c r="AC5421">
        <v>67814.42</v>
      </c>
      <c r="AD5421">
        <v>22</v>
      </c>
      <c r="AE5421">
        <v>20</v>
      </c>
      <c r="AF5421">
        <v>280</v>
      </c>
      <c r="AG5421">
        <v>25</v>
      </c>
      <c r="AH5421">
        <v>10</v>
      </c>
      <c r="AI5421">
        <v>28</v>
      </c>
      <c r="AJ5421">
        <v>0</v>
      </c>
      <c r="AK5421">
        <v>0</v>
      </c>
      <c r="AL5421">
        <v>0</v>
      </c>
      <c r="AM5421">
        <v>0</v>
      </c>
      <c r="AN5421">
        <v>0</v>
      </c>
      <c r="AO5421">
        <v>200</v>
      </c>
      <c r="AP5421">
        <v>890</v>
      </c>
      <c r="AQ5421">
        <v>208</v>
      </c>
      <c r="AR5421">
        <v>0</v>
      </c>
      <c r="AS5421">
        <v>127</v>
      </c>
      <c r="AT5421">
        <v>54</v>
      </c>
      <c r="AU5421">
        <v>25</v>
      </c>
      <c r="AV5421">
        <v>11</v>
      </c>
      <c r="AW5421">
        <v>4</v>
      </c>
      <c r="AX5421">
        <v>0</v>
      </c>
      <c r="AY5421">
        <v>64</v>
      </c>
      <c r="AZ5421">
        <v>154</v>
      </c>
      <c r="BA5421">
        <v>118</v>
      </c>
      <c r="BB5421">
        <v>39</v>
      </c>
      <c r="BC5421">
        <v>22</v>
      </c>
      <c r="BD5421">
        <v>2</v>
      </c>
      <c r="BE5421">
        <v>0</v>
      </c>
      <c r="BF5421">
        <v>341</v>
      </c>
      <c r="BG5421">
        <v>7605</v>
      </c>
      <c r="BH5421">
        <v>7</v>
      </c>
      <c r="BI5421">
        <v>50</v>
      </c>
      <c r="BJ5421" s="2">
        <v>45853</v>
      </c>
      <c r="BK5421">
        <v>0</v>
      </c>
      <c r="BL5421" s="3" t="str">
        <f>VLOOKUP(O5421,DropDownList!$H$1:$I$7,2,FALSE)</f>
        <v>2023/24</v>
      </c>
      <c r="BM5421" s="3" t="str">
        <f t="shared" si="85"/>
        <v>JP COURT</v>
      </c>
    </row>
    <row r="5422" spans="1:65" x14ac:dyDescent="0.2">
      <c r="A5422">
        <v>2025</v>
      </c>
      <c r="B5422">
        <v>7</v>
      </c>
      <c r="C5422" t="s">
        <v>162</v>
      </c>
      <c r="D5422" t="s">
        <v>174</v>
      </c>
      <c r="E5422" t="s">
        <v>14</v>
      </c>
      <c r="F5422">
        <v>9346</v>
      </c>
      <c r="G5422" t="s">
        <v>141</v>
      </c>
      <c r="H5422" t="s">
        <v>171</v>
      </c>
      <c r="I5422" t="s">
        <v>172</v>
      </c>
      <c r="J5422" s="1">
        <v>45839</v>
      </c>
      <c r="K5422" t="s">
        <v>143</v>
      </c>
      <c r="L5422">
        <v>2</v>
      </c>
      <c r="M5422" t="s">
        <v>144</v>
      </c>
      <c r="N5422" t="s">
        <v>145</v>
      </c>
      <c r="O5422" t="s">
        <v>149</v>
      </c>
      <c r="P5422" t="s">
        <v>148</v>
      </c>
      <c r="Q5422">
        <v>508.3</v>
      </c>
      <c r="R5422">
        <v>12</v>
      </c>
      <c r="S5422">
        <v>720</v>
      </c>
      <c r="T5422">
        <v>0</v>
      </c>
      <c r="U5422">
        <v>9</v>
      </c>
      <c r="V5422">
        <v>8</v>
      </c>
      <c r="W5422">
        <v>480</v>
      </c>
      <c r="X5422">
        <v>480</v>
      </c>
      <c r="Y5422">
        <v>0</v>
      </c>
      <c r="Z5422">
        <v>0</v>
      </c>
      <c r="AA5422">
        <v>211.7</v>
      </c>
      <c r="AB5422">
        <v>0</v>
      </c>
      <c r="AC5422">
        <v>211.7</v>
      </c>
      <c r="AD5422">
        <v>8</v>
      </c>
      <c r="AE5422">
        <v>0</v>
      </c>
      <c r="AF5422">
        <v>3</v>
      </c>
      <c r="AG5422">
        <v>1</v>
      </c>
      <c r="AH5422">
        <v>0</v>
      </c>
      <c r="AI5422">
        <v>8</v>
      </c>
      <c r="AJ5422">
        <v>0</v>
      </c>
      <c r="AK5422">
        <v>0</v>
      </c>
      <c r="AL5422">
        <v>0</v>
      </c>
      <c r="AM5422">
        <v>0</v>
      </c>
      <c r="AN5422">
        <v>0</v>
      </c>
      <c r="AO5422">
        <v>11</v>
      </c>
      <c r="AP5422">
        <v>27</v>
      </c>
      <c r="AQ5422">
        <v>13</v>
      </c>
      <c r="AR5422">
        <v>0</v>
      </c>
      <c r="AS5422">
        <v>3</v>
      </c>
      <c r="AT5422">
        <v>0</v>
      </c>
      <c r="AU5422">
        <v>1</v>
      </c>
      <c r="AV5422">
        <v>1</v>
      </c>
      <c r="AW5422">
        <v>0</v>
      </c>
      <c r="AX5422">
        <v>0</v>
      </c>
      <c r="AY5422">
        <v>2</v>
      </c>
      <c r="AZ5422">
        <v>5</v>
      </c>
      <c r="BA5422">
        <v>2</v>
      </c>
      <c r="BB5422">
        <v>0</v>
      </c>
      <c r="BC5422">
        <v>0</v>
      </c>
      <c r="BD5422">
        <v>0</v>
      </c>
      <c r="BE5422">
        <v>0</v>
      </c>
      <c r="BF5422">
        <v>11</v>
      </c>
      <c r="BG5422">
        <v>480</v>
      </c>
      <c r="BH5422">
        <v>0</v>
      </c>
      <c r="BI5422">
        <v>9</v>
      </c>
      <c r="BJ5422" s="2">
        <v>45853</v>
      </c>
      <c r="BK5422">
        <v>0</v>
      </c>
      <c r="BL5422" s="3" t="str">
        <f>VLOOKUP(O5422,DropDownList!$H$1:$I$7,2,FALSE)</f>
        <v>2025/26</v>
      </c>
      <c r="BM5422" s="3" t="str">
        <f t="shared" si="85"/>
        <v>PRAS</v>
      </c>
    </row>
    <row r="5423" spans="1:65" x14ac:dyDescent="0.2">
      <c r="A5423">
        <v>2025</v>
      </c>
      <c r="B5423">
        <v>7</v>
      </c>
      <c r="C5423" t="s">
        <v>162</v>
      </c>
      <c r="D5423" t="s">
        <v>174</v>
      </c>
      <c r="E5423" t="s">
        <v>14</v>
      </c>
      <c r="F5423">
        <v>9346</v>
      </c>
      <c r="G5423" t="s">
        <v>141</v>
      </c>
      <c r="H5423" t="s">
        <v>171</v>
      </c>
      <c r="I5423" t="s">
        <v>172</v>
      </c>
      <c r="J5423" s="1">
        <v>45839</v>
      </c>
      <c r="K5423" t="s">
        <v>143</v>
      </c>
      <c r="L5423">
        <v>2</v>
      </c>
      <c r="M5423" t="s">
        <v>144</v>
      </c>
      <c r="N5423" t="s">
        <v>145</v>
      </c>
      <c r="O5423" t="s">
        <v>149</v>
      </c>
      <c r="P5423" t="s">
        <v>152</v>
      </c>
      <c r="Q5423">
        <v>0</v>
      </c>
      <c r="R5423">
        <v>34</v>
      </c>
      <c r="S5423">
        <v>1360</v>
      </c>
      <c r="T5423">
        <v>520</v>
      </c>
      <c r="U5423">
        <v>1</v>
      </c>
      <c r="V5423">
        <v>0</v>
      </c>
      <c r="W5423">
        <v>0</v>
      </c>
      <c r="X5423">
        <v>0</v>
      </c>
      <c r="Y5423">
        <v>0</v>
      </c>
      <c r="Z5423">
        <v>0</v>
      </c>
      <c r="AA5423">
        <v>840</v>
      </c>
      <c r="AB5423">
        <v>0</v>
      </c>
      <c r="AC5423">
        <v>840</v>
      </c>
      <c r="AD5423">
        <v>0</v>
      </c>
      <c r="AE5423">
        <v>0</v>
      </c>
      <c r="AF5423">
        <v>21</v>
      </c>
      <c r="AG5423">
        <v>0</v>
      </c>
      <c r="AH5423">
        <v>13</v>
      </c>
      <c r="AI5423">
        <v>0</v>
      </c>
      <c r="AJ5423">
        <v>0</v>
      </c>
      <c r="AK5423">
        <v>0</v>
      </c>
      <c r="AL5423">
        <v>0</v>
      </c>
      <c r="AM5423">
        <v>0</v>
      </c>
      <c r="AN5423">
        <v>0</v>
      </c>
      <c r="AO5423">
        <v>0</v>
      </c>
      <c r="AP5423">
        <v>0</v>
      </c>
      <c r="AQ5423">
        <v>0</v>
      </c>
      <c r="AR5423">
        <v>0</v>
      </c>
      <c r="AS5423">
        <v>0</v>
      </c>
      <c r="AT5423">
        <v>0</v>
      </c>
      <c r="AU5423">
        <v>0</v>
      </c>
      <c r="AV5423">
        <v>0</v>
      </c>
      <c r="AW5423">
        <v>0</v>
      </c>
      <c r="AX5423">
        <v>0</v>
      </c>
      <c r="AY5423">
        <v>0</v>
      </c>
      <c r="AZ5423">
        <v>0</v>
      </c>
      <c r="BA5423">
        <v>0</v>
      </c>
      <c r="BB5423">
        <v>0</v>
      </c>
      <c r="BC5423">
        <v>0</v>
      </c>
      <c r="BD5423">
        <v>0</v>
      </c>
      <c r="BE5423">
        <v>0</v>
      </c>
      <c r="BF5423">
        <v>0</v>
      </c>
      <c r="BG5423">
        <v>0</v>
      </c>
      <c r="BH5423">
        <v>0</v>
      </c>
      <c r="BI5423">
        <v>0</v>
      </c>
      <c r="BJ5423" s="2">
        <v>45853</v>
      </c>
      <c r="BK5423">
        <v>0</v>
      </c>
      <c r="BL5423" s="3" t="str">
        <f>VLOOKUP(O5423,DropDownList!$H$1:$I$7,2,FALSE)</f>
        <v>2025/26</v>
      </c>
      <c r="BM5423" s="3" t="str">
        <f t="shared" si="85"/>
        <v>PCOA</v>
      </c>
    </row>
    <row r="5424" spans="1:65" x14ac:dyDescent="0.2">
      <c r="A5424">
        <v>2025</v>
      </c>
      <c r="B5424">
        <v>7</v>
      </c>
      <c r="C5424" t="s">
        <v>162</v>
      </c>
      <c r="D5424" t="s">
        <v>174</v>
      </c>
      <c r="E5424" t="s">
        <v>14</v>
      </c>
      <c r="F5424">
        <v>9346</v>
      </c>
      <c r="G5424" t="s">
        <v>141</v>
      </c>
      <c r="H5424" t="s">
        <v>171</v>
      </c>
      <c r="I5424" t="s">
        <v>172</v>
      </c>
      <c r="J5424" s="1">
        <v>45839</v>
      </c>
      <c r="K5424" t="s">
        <v>143</v>
      </c>
      <c r="L5424">
        <v>2</v>
      </c>
      <c r="M5424" t="s">
        <v>144</v>
      </c>
      <c r="N5424" t="s">
        <v>145</v>
      </c>
      <c r="O5424" t="s">
        <v>149</v>
      </c>
      <c r="P5424" t="s">
        <v>146</v>
      </c>
      <c r="Q5424">
        <v>1930.33</v>
      </c>
      <c r="R5424">
        <v>584</v>
      </c>
      <c r="S5424">
        <v>8260</v>
      </c>
      <c r="T5424">
        <v>80</v>
      </c>
      <c r="U5424">
        <v>182</v>
      </c>
      <c r="V5424">
        <v>100</v>
      </c>
      <c r="W5424">
        <v>1640</v>
      </c>
      <c r="X5424">
        <v>1640</v>
      </c>
      <c r="Y5424">
        <v>0</v>
      </c>
      <c r="Z5424">
        <v>0</v>
      </c>
      <c r="AA5424">
        <v>6249.67</v>
      </c>
      <c r="AB5424">
        <v>0</v>
      </c>
      <c r="AC5424">
        <v>0</v>
      </c>
      <c r="AD5424">
        <v>99</v>
      </c>
      <c r="AE5424">
        <v>1</v>
      </c>
      <c r="AF5424">
        <v>461</v>
      </c>
      <c r="AG5424">
        <v>2</v>
      </c>
      <c r="AH5424">
        <v>4</v>
      </c>
      <c r="AI5424">
        <v>117</v>
      </c>
      <c r="AJ5424">
        <v>0</v>
      </c>
      <c r="AK5424">
        <v>0</v>
      </c>
      <c r="AL5424">
        <v>0</v>
      </c>
      <c r="AM5424">
        <v>0</v>
      </c>
      <c r="AN5424">
        <v>0</v>
      </c>
      <c r="AO5424">
        <v>281</v>
      </c>
      <c r="AP5424">
        <v>719</v>
      </c>
      <c r="AQ5424">
        <v>280</v>
      </c>
      <c r="AR5424">
        <v>0</v>
      </c>
      <c r="AS5424">
        <v>149</v>
      </c>
      <c r="AT5424">
        <v>9</v>
      </c>
      <c r="AU5424">
        <v>9</v>
      </c>
      <c r="AV5424">
        <v>3</v>
      </c>
      <c r="AW5424">
        <v>4</v>
      </c>
      <c r="AX5424">
        <v>0</v>
      </c>
      <c r="AY5424">
        <v>44</v>
      </c>
      <c r="AZ5424">
        <v>101</v>
      </c>
      <c r="BA5424">
        <v>54</v>
      </c>
      <c r="BB5424">
        <v>26</v>
      </c>
      <c r="BC5424">
        <v>7</v>
      </c>
      <c r="BD5424">
        <v>3</v>
      </c>
      <c r="BE5424">
        <v>0</v>
      </c>
      <c r="BF5424">
        <v>579</v>
      </c>
      <c r="BG5424">
        <v>1920</v>
      </c>
      <c r="BH5424">
        <v>0</v>
      </c>
      <c r="BI5424">
        <v>177</v>
      </c>
      <c r="BJ5424" s="2">
        <v>45853</v>
      </c>
      <c r="BK5424">
        <v>0</v>
      </c>
      <c r="BL5424" s="3" t="str">
        <f>VLOOKUP(O5424,DropDownList!$H$1:$I$7,2,FALSE)</f>
        <v>2025/26</v>
      </c>
      <c r="BM5424" s="3" t="str">
        <f t="shared" si="85"/>
        <v>VSUR</v>
      </c>
    </row>
    <row r="5425" spans="1:65" x14ac:dyDescent="0.2">
      <c r="A5425">
        <v>2025</v>
      </c>
      <c r="B5425">
        <v>7</v>
      </c>
      <c r="C5425" t="s">
        <v>162</v>
      </c>
      <c r="D5425" t="s">
        <v>174</v>
      </c>
      <c r="E5425" t="s">
        <v>14</v>
      </c>
      <c r="F5425">
        <v>9346</v>
      </c>
      <c r="G5425" t="s">
        <v>141</v>
      </c>
      <c r="H5425" t="s">
        <v>171</v>
      </c>
      <c r="I5425" t="s">
        <v>172</v>
      </c>
      <c r="J5425" s="1">
        <v>45839</v>
      </c>
      <c r="K5425" t="s">
        <v>143</v>
      </c>
      <c r="L5425">
        <v>2</v>
      </c>
      <c r="M5425" t="s">
        <v>144</v>
      </c>
      <c r="N5425" t="s">
        <v>145</v>
      </c>
      <c r="O5425" t="s">
        <v>156</v>
      </c>
      <c r="P5425" t="s">
        <v>152</v>
      </c>
      <c r="Q5425">
        <v>0</v>
      </c>
      <c r="R5425">
        <v>43</v>
      </c>
      <c r="S5425">
        <v>1720</v>
      </c>
      <c r="T5425">
        <v>760</v>
      </c>
      <c r="U5425">
        <v>0</v>
      </c>
      <c r="V5425">
        <v>0</v>
      </c>
      <c r="W5425">
        <v>0</v>
      </c>
      <c r="X5425">
        <v>0</v>
      </c>
      <c r="Y5425">
        <v>0</v>
      </c>
      <c r="Z5425">
        <v>0</v>
      </c>
      <c r="AA5425">
        <v>960</v>
      </c>
      <c r="AB5425">
        <v>0</v>
      </c>
      <c r="AC5425">
        <v>960</v>
      </c>
      <c r="AD5425">
        <v>0</v>
      </c>
      <c r="AE5425">
        <v>0</v>
      </c>
      <c r="AF5425">
        <v>24</v>
      </c>
      <c r="AG5425">
        <v>0</v>
      </c>
      <c r="AH5425">
        <v>19</v>
      </c>
      <c r="AI5425">
        <v>0</v>
      </c>
      <c r="AJ5425">
        <v>0</v>
      </c>
      <c r="AK5425">
        <v>0</v>
      </c>
      <c r="AL5425">
        <v>0</v>
      </c>
      <c r="AM5425">
        <v>1</v>
      </c>
      <c r="AN5425">
        <v>0</v>
      </c>
      <c r="AO5425">
        <v>0</v>
      </c>
      <c r="AP5425">
        <v>0</v>
      </c>
      <c r="AQ5425">
        <v>0</v>
      </c>
      <c r="AR5425">
        <v>0</v>
      </c>
      <c r="AS5425">
        <v>0</v>
      </c>
      <c r="AT5425">
        <v>0</v>
      </c>
      <c r="AU5425">
        <v>0</v>
      </c>
      <c r="AV5425">
        <v>0</v>
      </c>
      <c r="AW5425">
        <v>0</v>
      </c>
      <c r="AX5425">
        <v>0</v>
      </c>
      <c r="AY5425">
        <v>0</v>
      </c>
      <c r="AZ5425">
        <v>0</v>
      </c>
      <c r="BA5425">
        <v>0</v>
      </c>
      <c r="BB5425">
        <v>0</v>
      </c>
      <c r="BC5425">
        <v>0</v>
      </c>
      <c r="BD5425">
        <v>0</v>
      </c>
      <c r="BE5425">
        <v>0</v>
      </c>
      <c r="BF5425">
        <v>0</v>
      </c>
      <c r="BG5425">
        <v>0</v>
      </c>
      <c r="BH5425">
        <v>0</v>
      </c>
      <c r="BI5425">
        <v>0</v>
      </c>
      <c r="BJ5425" s="2">
        <v>45853</v>
      </c>
      <c r="BK5425">
        <v>0</v>
      </c>
      <c r="BL5425" s="3" t="str">
        <f>VLOOKUP(O5425,DropDownList!$H$1:$I$7,2,FALSE)</f>
        <v>2023/24</v>
      </c>
      <c r="BM5425" s="3" t="str">
        <f t="shared" si="85"/>
        <v>PCOA</v>
      </c>
    </row>
    <row r="5426" spans="1:65" x14ac:dyDescent="0.2">
      <c r="A5426">
        <v>2025</v>
      </c>
      <c r="B5426">
        <v>7</v>
      </c>
      <c r="C5426" t="s">
        <v>162</v>
      </c>
      <c r="D5426" t="s">
        <v>174</v>
      </c>
      <c r="E5426" t="s">
        <v>14</v>
      </c>
      <c r="F5426">
        <v>9346</v>
      </c>
      <c r="G5426" t="s">
        <v>141</v>
      </c>
      <c r="H5426" t="s">
        <v>171</v>
      </c>
      <c r="I5426" t="s">
        <v>172</v>
      </c>
      <c r="J5426" s="1">
        <v>45839</v>
      </c>
      <c r="K5426" t="s">
        <v>143</v>
      </c>
      <c r="L5426">
        <v>2</v>
      </c>
      <c r="M5426" t="s">
        <v>144</v>
      </c>
      <c r="N5426" t="s">
        <v>145</v>
      </c>
      <c r="O5426" t="s">
        <v>147</v>
      </c>
      <c r="P5426" t="s">
        <v>154</v>
      </c>
      <c r="Q5426">
        <v>16956.509999999998</v>
      </c>
      <c r="R5426">
        <v>313</v>
      </c>
      <c r="S5426">
        <v>82565</v>
      </c>
      <c r="T5426">
        <v>3047.64</v>
      </c>
      <c r="U5426">
        <v>65</v>
      </c>
      <c r="V5426">
        <v>46</v>
      </c>
      <c r="W5426">
        <v>12783.79</v>
      </c>
      <c r="X5426">
        <v>13488.79</v>
      </c>
      <c r="Y5426">
        <v>0</v>
      </c>
      <c r="Z5426">
        <v>0</v>
      </c>
      <c r="AA5426">
        <v>62560.85</v>
      </c>
      <c r="AB5426">
        <v>1499.98</v>
      </c>
      <c r="AC5426">
        <v>56830.87</v>
      </c>
      <c r="AD5426">
        <v>24</v>
      </c>
      <c r="AE5426">
        <v>22</v>
      </c>
      <c r="AF5426">
        <v>234</v>
      </c>
      <c r="AG5426">
        <v>32</v>
      </c>
      <c r="AH5426">
        <v>11</v>
      </c>
      <c r="AI5426">
        <v>33</v>
      </c>
      <c r="AJ5426">
        <v>0</v>
      </c>
      <c r="AK5426">
        <v>0</v>
      </c>
      <c r="AL5426">
        <v>0</v>
      </c>
      <c r="AM5426">
        <v>0</v>
      </c>
      <c r="AN5426">
        <v>0</v>
      </c>
      <c r="AO5426">
        <v>160</v>
      </c>
      <c r="AP5426">
        <v>561</v>
      </c>
      <c r="AQ5426">
        <v>157</v>
      </c>
      <c r="AR5426">
        <v>0</v>
      </c>
      <c r="AS5426">
        <v>74</v>
      </c>
      <c r="AT5426">
        <v>28</v>
      </c>
      <c r="AU5426">
        <v>23</v>
      </c>
      <c r="AV5426">
        <v>8</v>
      </c>
      <c r="AW5426">
        <v>5</v>
      </c>
      <c r="AX5426">
        <v>0</v>
      </c>
      <c r="AY5426">
        <v>56</v>
      </c>
      <c r="AZ5426">
        <v>96</v>
      </c>
      <c r="BA5426">
        <v>60</v>
      </c>
      <c r="BB5426">
        <v>20</v>
      </c>
      <c r="BC5426">
        <v>7</v>
      </c>
      <c r="BD5426">
        <v>5</v>
      </c>
      <c r="BE5426">
        <v>0</v>
      </c>
      <c r="BF5426">
        <v>304</v>
      </c>
      <c r="BG5426">
        <v>9910</v>
      </c>
      <c r="BH5426">
        <v>3</v>
      </c>
      <c r="BI5426">
        <v>62</v>
      </c>
      <c r="BJ5426" s="2">
        <v>45853</v>
      </c>
      <c r="BK5426">
        <v>0</v>
      </c>
      <c r="BL5426" s="3" t="str">
        <f>VLOOKUP(O5426,DropDownList!$H$1:$I$7,2,FALSE)</f>
        <v>2024/25</v>
      </c>
      <c r="BM5426" s="3" t="str">
        <f t="shared" si="85"/>
        <v>JP COURT</v>
      </c>
    </row>
    <row r="5427" spans="1:65" x14ac:dyDescent="0.2">
      <c r="A5427">
        <v>2025</v>
      </c>
      <c r="B5427">
        <v>7</v>
      </c>
      <c r="C5427" t="s">
        <v>162</v>
      </c>
      <c r="D5427" t="s">
        <v>174</v>
      </c>
      <c r="E5427" t="s">
        <v>14</v>
      </c>
      <c r="F5427">
        <v>9346</v>
      </c>
      <c r="G5427" t="s">
        <v>141</v>
      </c>
      <c r="H5427" t="s">
        <v>171</v>
      </c>
      <c r="I5427" t="s">
        <v>172</v>
      </c>
      <c r="J5427" s="1">
        <v>45839</v>
      </c>
      <c r="K5427" t="s">
        <v>143</v>
      </c>
      <c r="L5427">
        <v>2</v>
      </c>
      <c r="M5427" t="s">
        <v>144</v>
      </c>
      <c r="N5427" t="s">
        <v>145</v>
      </c>
      <c r="O5427" t="s">
        <v>156</v>
      </c>
      <c r="P5427" t="s">
        <v>146</v>
      </c>
      <c r="Q5427">
        <v>444.81</v>
      </c>
      <c r="R5427">
        <v>348</v>
      </c>
      <c r="S5427">
        <v>5300</v>
      </c>
      <c r="T5427">
        <v>130</v>
      </c>
      <c r="U5427">
        <v>53</v>
      </c>
      <c r="V5427">
        <v>24</v>
      </c>
      <c r="W5427">
        <v>354.81</v>
      </c>
      <c r="X5427">
        <v>354.81</v>
      </c>
      <c r="Y5427">
        <v>0</v>
      </c>
      <c r="Z5427">
        <v>0</v>
      </c>
      <c r="AA5427">
        <v>4725.1899999999996</v>
      </c>
      <c r="AB5427">
        <v>0</v>
      </c>
      <c r="AC5427">
        <v>0</v>
      </c>
      <c r="AD5427">
        <v>22</v>
      </c>
      <c r="AE5427">
        <v>2</v>
      </c>
      <c r="AF5427">
        <v>310</v>
      </c>
      <c r="AG5427">
        <v>2</v>
      </c>
      <c r="AH5427">
        <v>8</v>
      </c>
      <c r="AI5427">
        <v>28</v>
      </c>
      <c r="AJ5427">
        <v>0</v>
      </c>
      <c r="AK5427">
        <v>0</v>
      </c>
      <c r="AL5427">
        <v>0</v>
      </c>
      <c r="AM5427">
        <v>0</v>
      </c>
      <c r="AN5427">
        <v>0</v>
      </c>
      <c r="AO5427">
        <v>198</v>
      </c>
      <c r="AP5427">
        <v>902</v>
      </c>
      <c r="AQ5427">
        <v>210</v>
      </c>
      <c r="AR5427">
        <v>0</v>
      </c>
      <c r="AS5427">
        <v>129</v>
      </c>
      <c r="AT5427">
        <v>54</v>
      </c>
      <c r="AU5427">
        <v>25</v>
      </c>
      <c r="AV5427">
        <v>11</v>
      </c>
      <c r="AW5427">
        <v>2</v>
      </c>
      <c r="AX5427">
        <v>0</v>
      </c>
      <c r="AY5427">
        <v>66</v>
      </c>
      <c r="AZ5427">
        <v>160</v>
      </c>
      <c r="BA5427">
        <v>120</v>
      </c>
      <c r="BB5427">
        <v>39</v>
      </c>
      <c r="BC5427">
        <v>22</v>
      </c>
      <c r="BD5427">
        <v>2</v>
      </c>
      <c r="BE5427">
        <v>0</v>
      </c>
      <c r="BF5427">
        <v>341</v>
      </c>
      <c r="BG5427">
        <v>440</v>
      </c>
      <c r="BH5427">
        <v>0</v>
      </c>
      <c r="BI5427">
        <v>50</v>
      </c>
      <c r="BJ5427" s="2">
        <v>45853</v>
      </c>
      <c r="BK5427">
        <v>0</v>
      </c>
      <c r="BL5427" s="3" t="str">
        <f>VLOOKUP(O5427,DropDownList!$H$1:$I$7,2,FALSE)</f>
        <v>2023/24</v>
      </c>
      <c r="BM5427" s="3" t="str">
        <f t="shared" si="85"/>
        <v>VSUR</v>
      </c>
    </row>
    <row r="5428" spans="1:65" x14ac:dyDescent="0.2">
      <c r="A5428">
        <v>2025</v>
      </c>
      <c r="B5428">
        <v>7</v>
      </c>
      <c r="C5428" t="s">
        <v>162</v>
      </c>
      <c r="D5428" t="s">
        <v>174</v>
      </c>
      <c r="E5428" t="s">
        <v>14</v>
      </c>
      <c r="F5428">
        <v>9346</v>
      </c>
      <c r="G5428" t="s">
        <v>141</v>
      </c>
      <c r="H5428" t="s">
        <v>171</v>
      </c>
      <c r="I5428" t="s">
        <v>172</v>
      </c>
      <c r="J5428" s="1">
        <v>45839</v>
      </c>
      <c r="K5428" t="s">
        <v>143</v>
      </c>
      <c r="L5428">
        <v>2</v>
      </c>
      <c r="M5428" t="s">
        <v>144</v>
      </c>
      <c r="N5428" t="s">
        <v>145</v>
      </c>
      <c r="O5428" t="s">
        <v>147</v>
      </c>
      <c r="P5428" t="s">
        <v>150</v>
      </c>
      <c r="Q5428">
        <v>12395.12</v>
      </c>
      <c r="R5428">
        <v>329</v>
      </c>
      <c r="S5428">
        <v>50583.07</v>
      </c>
      <c r="T5428">
        <v>7804.6</v>
      </c>
      <c r="U5428">
        <v>97</v>
      </c>
      <c r="V5428">
        <v>63</v>
      </c>
      <c r="W5428">
        <v>8816.65</v>
      </c>
      <c r="X5428">
        <v>8896.65</v>
      </c>
      <c r="Y5428">
        <v>283</v>
      </c>
      <c r="Z5428">
        <v>42778.47</v>
      </c>
      <c r="AA5428">
        <v>30383.35</v>
      </c>
      <c r="AB5428">
        <v>9478.4</v>
      </c>
      <c r="AC5428">
        <v>20904.95</v>
      </c>
      <c r="AD5428">
        <v>48</v>
      </c>
      <c r="AE5428">
        <v>15</v>
      </c>
      <c r="AF5428">
        <v>182</v>
      </c>
      <c r="AG5428">
        <v>37</v>
      </c>
      <c r="AH5428">
        <v>46</v>
      </c>
      <c r="AI5428">
        <v>60</v>
      </c>
      <c r="AJ5428">
        <v>83</v>
      </c>
      <c r="AK5428">
        <v>29</v>
      </c>
      <c r="AL5428">
        <v>8</v>
      </c>
      <c r="AM5428">
        <v>16</v>
      </c>
      <c r="AN5428">
        <v>3</v>
      </c>
      <c r="AO5428">
        <v>193</v>
      </c>
      <c r="AP5428">
        <v>749</v>
      </c>
      <c r="AQ5428">
        <v>204</v>
      </c>
      <c r="AR5428">
        <v>0</v>
      </c>
      <c r="AS5428">
        <v>82</v>
      </c>
      <c r="AT5428">
        <v>40</v>
      </c>
      <c r="AU5428">
        <v>1</v>
      </c>
      <c r="AV5428">
        <v>0</v>
      </c>
      <c r="AW5428">
        <v>0</v>
      </c>
      <c r="AX5428">
        <v>0</v>
      </c>
      <c r="AY5428">
        <v>114</v>
      </c>
      <c r="AZ5428">
        <v>169</v>
      </c>
      <c r="BA5428">
        <v>95</v>
      </c>
      <c r="BB5428">
        <v>13</v>
      </c>
      <c r="BC5428">
        <v>5</v>
      </c>
      <c r="BD5428">
        <v>2</v>
      </c>
      <c r="BE5428">
        <v>0</v>
      </c>
      <c r="BF5428">
        <v>197</v>
      </c>
      <c r="BG5428">
        <v>8253.82</v>
      </c>
      <c r="BH5428">
        <v>4</v>
      </c>
      <c r="BI5428">
        <v>97</v>
      </c>
      <c r="BJ5428" s="2">
        <v>45853</v>
      </c>
      <c r="BK5428">
        <v>0</v>
      </c>
      <c r="BL5428" s="3" t="str">
        <f>VLOOKUP(O5428,DropDownList!$H$1:$I$7,2,FALSE)</f>
        <v>2024/25</v>
      </c>
      <c r="BM5428" s="3" t="str">
        <f t="shared" si="85"/>
        <v>FISCAL FINES</v>
      </c>
    </row>
    <row r="5429" spans="1:65" x14ac:dyDescent="0.2">
      <c r="A5429">
        <v>2025</v>
      </c>
      <c r="B5429">
        <v>7</v>
      </c>
      <c r="C5429" t="s">
        <v>162</v>
      </c>
      <c r="D5429" t="s">
        <v>174</v>
      </c>
      <c r="E5429" t="s">
        <v>14</v>
      </c>
      <c r="F5429">
        <v>9346</v>
      </c>
      <c r="G5429" t="s">
        <v>141</v>
      </c>
      <c r="H5429" t="s">
        <v>171</v>
      </c>
      <c r="I5429" t="s">
        <v>172</v>
      </c>
      <c r="J5429" s="1">
        <v>45839</v>
      </c>
      <c r="K5429" t="s">
        <v>143</v>
      </c>
      <c r="L5429">
        <v>2</v>
      </c>
      <c r="M5429" t="s">
        <v>144</v>
      </c>
      <c r="N5429" t="s">
        <v>145</v>
      </c>
      <c r="O5429" t="s">
        <v>147</v>
      </c>
      <c r="P5429" t="s">
        <v>151</v>
      </c>
      <c r="Q5429">
        <v>0</v>
      </c>
      <c r="R5429">
        <v>2</v>
      </c>
      <c r="S5429">
        <v>60</v>
      </c>
      <c r="T5429">
        <v>0</v>
      </c>
      <c r="U5429">
        <v>1</v>
      </c>
      <c r="V5429">
        <v>0</v>
      </c>
      <c r="W5429">
        <v>0</v>
      </c>
      <c r="X5429">
        <v>0</v>
      </c>
      <c r="Y5429">
        <v>0</v>
      </c>
      <c r="Z5429">
        <v>0</v>
      </c>
      <c r="AA5429">
        <v>60</v>
      </c>
      <c r="AB5429">
        <v>0</v>
      </c>
      <c r="AC5429">
        <v>60</v>
      </c>
      <c r="AD5429">
        <v>0</v>
      </c>
      <c r="AE5429">
        <v>0</v>
      </c>
      <c r="AF5429">
        <v>2</v>
      </c>
      <c r="AG5429">
        <v>0</v>
      </c>
      <c r="AH5429">
        <v>0</v>
      </c>
      <c r="AI5429">
        <v>0</v>
      </c>
      <c r="AJ5429">
        <v>0</v>
      </c>
      <c r="AK5429">
        <v>0</v>
      </c>
      <c r="AL5429">
        <v>0</v>
      </c>
      <c r="AM5429">
        <v>0</v>
      </c>
      <c r="AN5429">
        <v>0</v>
      </c>
      <c r="AO5429">
        <v>0</v>
      </c>
      <c r="AP5429">
        <v>0</v>
      </c>
      <c r="AQ5429">
        <v>0</v>
      </c>
      <c r="AR5429">
        <v>0</v>
      </c>
      <c r="AS5429">
        <v>0</v>
      </c>
      <c r="AT5429">
        <v>0</v>
      </c>
      <c r="AU5429">
        <v>0</v>
      </c>
      <c r="AV5429">
        <v>0</v>
      </c>
      <c r="AW5429">
        <v>0</v>
      </c>
      <c r="AX5429">
        <v>0</v>
      </c>
      <c r="AY5429">
        <v>0</v>
      </c>
      <c r="AZ5429">
        <v>0</v>
      </c>
      <c r="BA5429">
        <v>0</v>
      </c>
      <c r="BB5429">
        <v>0</v>
      </c>
      <c r="BC5429">
        <v>0</v>
      </c>
      <c r="BD5429">
        <v>0</v>
      </c>
      <c r="BE5429">
        <v>0</v>
      </c>
      <c r="BF5429">
        <v>0</v>
      </c>
      <c r="BG5429">
        <v>0</v>
      </c>
      <c r="BH5429">
        <v>0</v>
      </c>
      <c r="BI5429">
        <v>0</v>
      </c>
      <c r="BJ5429" s="2">
        <v>45853</v>
      </c>
      <c r="BK5429">
        <v>0</v>
      </c>
      <c r="BL5429" s="3" t="str">
        <f>VLOOKUP(O5429,DropDownList!$H$1:$I$7,2,FALSE)</f>
        <v>2024/25</v>
      </c>
      <c r="BM5429" s="3" t="str">
        <f t="shared" si="85"/>
        <v>PCPF</v>
      </c>
    </row>
    <row r="5430" spans="1:65" x14ac:dyDescent="0.2">
      <c r="A5430">
        <v>2025</v>
      </c>
      <c r="B5430">
        <v>7</v>
      </c>
      <c r="C5430" t="s">
        <v>162</v>
      </c>
      <c r="D5430" t="s">
        <v>174</v>
      </c>
      <c r="E5430" t="s">
        <v>14</v>
      </c>
      <c r="F5430">
        <v>9346</v>
      </c>
      <c r="G5430" t="s">
        <v>141</v>
      </c>
      <c r="H5430" t="s">
        <v>171</v>
      </c>
      <c r="I5430" t="s">
        <v>172</v>
      </c>
      <c r="J5430" s="1">
        <v>45839</v>
      </c>
      <c r="K5430" t="s">
        <v>143</v>
      </c>
      <c r="L5430">
        <v>2</v>
      </c>
      <c r="M5430" t="s">
        <v>144</v>
      </c>
      <c r="N5430" t="s">
        <v>145</v>
      </c>
      <c r="O5430" t="s">
        <v>149</v>
      </c>
      <c r="P5430" t="s">
        <v>150</v>
      </c>
      <c r="Q5430">
        <v>17888.830000000002</v>
      </c>
      <c r="R5430">
        <v>246</v>
      </c>
      <c r="S5430">
        <v>41165</v>
      </c>
      <c r="T5430">
        <v>5739.95</v>
      </c>
      <c r="U5430">
        <v>115</v>
      </c>
      <c r="V5430">
        <v>87</v>
      </c>
      <c r="W5430">
        <v>12671.55</v>
      </c>
      <c r="X5430">
        <v>14576.16</v>
      </c>
      <c r="Y5430">
        <v>211</v>
      </c>
      <c r="Z5430">
        <v>35425.050000000003</v>
      </c>
      <c r="AA5430">
        <v>17536.22</v>
      </c>
      <c r="AB5430">
        <v>7862.45</v>
      </c>
      <c r="AC5430">
        <v>9673.77</v>
      </c>
      <c r="AD5430">
        <v>71</v>
      </c>
      <c r="AE5430">
        <v>16</v>
      </c>
      <c r="AF5430">
        <v>96</v>
      </c>
      <c r="AG5430">
        <v>34</v>
      </c>
      <c r="AH5430">
        <v>35</v>
      </c>
      <c r="AI5430">
        <v>81</v>
      </c>
      <c r="AJ5430">
        <v>44</v>
      </c>
      <c r="AK5430">
        <v>21</v>
      </c>
      <c r="AL5430">
        <v>0</v>
      </c>
      <c r="AM5430">
        <v>20</v>
      </c>
      <c r="AN5430">
        <v>1</v>
      </c>
      <c r="AO5430">
        <v>156</v>
      </c>
      <c r="AP5430">
        <v>362</v>
      </c>
      <c r="AQ5430">
        <v>158</v>
      </c>
      <c r="AR5430">
        <v>0</v>
      </c>
      <c r="AS5430">
        <v>59</v>
      </c>
      <c r="AT5430">
        <v>8</v>
      </c>
      <c r="AU5430">
        <v>0</v>
      </c>
      <c r="AV5430">
        <v>0</v>
      </c>
      <c r="AW5430">
        <v>0</v>
      </c>
      <c r="AX5430">
        <v>0</v>
      </c>
      <c r="AY5430">
        <v>33</v>
      </c>
      <c r="AZ5430">
        <v>67</v>
      </c>
      <c r="BA5430">
        <v>19</v>
      </c>
      <c r="BB5430">
        <v>4</v>
      </c>
      <c r="BC5430">
        <v>0</v>
      </c>
      <c r="BD5430">
        <v>3</v>
      </c>
      <c r="BE5430">
        <v>0</v>
      </c>
      <c r="BF5430">
        <v>164</v>
      </c>
      <c r="BG5430">
        <v>13103.19</v>
      </c>
      <c r="BH5430">
        <v>0</v>
      </c>
      <c r="BI5430">
        <v>115</v>
      </c>
      <c r="BJ5430" s="2">
        <v>45853</v>
      </c>
      <c r="BK5430">
        <v>0</v>
      </c>
      <c r="BL5430" s="3" t="str">
        <f>VLOOKUP(O5430,DropDownList!$H$1:$I$7,2,FALSE)</f>
        <v>2025/26</v>
      </c>
      <c r="BM5430" s="3" t="str">
        <f t="shared" si="85"/>
        <v>FISCAL FINES</v>
      </c>
    </row>
    <row r="5431" spans="1:65" x14ac:dyDescent="0.2">
      <c r="A5431">
        <v>2025</v>
      </c>
      <c r="B5431">
        <v>7</v>
      </c>
      <c r="C5431" t="s">
        <v>162</v>
      </c>
      <c r="D5431" t="s">
        <v>174</v>
      </c>
      <c r="E5431" t="s">
        <v>14</v>
      </c>
      <c r="F5431">
        <v>9346</v>
      </c>
      <c r="G5431" t="s">
        <v>141</v>
      </c>
      <c r="H5431" t="s">
        <v>171</v>
      </c>
      <c r="I5431" t="s">
        <v>172</v>
      </c>
      <c r="J5431" s="1">
        <v>45839</v>
      </c>
      <c r="K5431" t="s">
        <v>143</v>
      </c>
      <c r="L5431">
        <v>2</v>
      </c>
      <c r="M5431" t="s">
        <v>144</v>
      </c>
      <c r="N5431" t="s">
        <v>145</v>
      </c>
      <c r="O5431" t="s">
        <v>147</v>
      </c>
      <c r="P5431" t="s">
        <v>153</v>
      </c>
      <c r="Q5431">
        <v>0</v>
      </c>
      <c r="R5431">
        <v>1</v>
      </c>
      <c r="S5431">
        <v>45</v>
      </c>
      <c r="T5431">
        <v>0</v>
      </c>
      <c r="U5431">
        <v>0</v>
      </c>
      <c r="V5431">
        <v>0</v>
      </c>
      <c r="W5431">
        <v>0</v>
      </c>
      <c r="X5431">
        <v>0</v>
      </c>
      <c r="Y5431">
        <v>0</v>
      </c>
      <c r="Z5431">
        <v>0</v>
      </c>
      <c r="AA5431">
        <v>45</v>
      </c>
      <c r="AB5431">
        <v>0</v>
      </c>
      <c r="AC5431">
        <v>45</v>
      </c>
      <c r="AD5431">
        <v>0</v>
      </c>
      <c r="AE5431">
        <v>0</v>
      </c>
      <c r="AF5431">
        <v>1</v>
      </c>
      <c r="AG5431">
        <v>0</v>
      </c>
      <c r="AH5431">
        <v>0</v>
      </c>
      <c r="AI5431">
        <v>0</v>
      </c>
      <c r="AJ5431">
        <v>0</v>
      </c>
      <c r="AK5431">
        <v>0</v>
      </c>
      <c r="AL5431">
        <v>0</v>
      </c>
      <c r="AM5431">
        <v>0</v>
      </c>
      <c r="AN5431">
        <v>0</v>
      </c>
      <c r="AO5431">
        <v>1</v>
      </c>
      <c r="AP5431">
        <v>1</v>
      </c>
      <c r="AQ5431">
        <v>1</v>
      </c>
      <c r="AR5431">
        <v>0</v>
      </c>
      <c r="AS5431">
        <v>0</v>
      </c>
      <c r="AT5431">
        <v>0</v>
      </c>
      <c r="AU5431">
        <v>0</v>
      </c>
      <c r="AV5431">
        <v>0</v>
      </c>
      <c r="AW5431">
        <v>0</v>
      </c>
      <c r="AX5431">
        <v>0</v>
      </c>
      <c r="AY5431">
        <v>0</v>
      </c>
      <c r="AZ5431">
        <v>0</v>
      </c>
      <c r="BA5431">
        <v>0</v>
      </c>
      <c r="BB5431">
        <v>0</v>
      </c>
      <c r="BC5431">
        <v>0</v>
      </c>
      <c r="BD5431">
        <v>0</v>
      </c>
      <c r="BE5431">
        <v>0</v>
      </c>
      <c r="BF5431">
        <v>1</v>
      </c>
      <c r="BG5431">
        <v>0</v>
      </c>
      <c r="BH5431">
        <v>0</v>
      </c>
      <c r="BI5431">
        <v>0</v>
      </c>
      <c r="BJ5431" s="2">
        <v>45853</v>
      </c>
      <c r="BK5431">
        <v>0</v>
      </c>
      <c r="BL5431" s="3" t="str">
        <f>VLOOKUP(O5431,DropDownList!$H$1:$I$7,2,FALSE)</f>
        <v>2024/25</v>
      </c>
      <c r="BM5431" s="3" t="str">
        <f t="shared" si="85"/>
        <v>PREG</v>
      </c>
    </row>
    <row r="5432" spans="1:65" x14ac:dyDescent="0.2">
      <c r="A5432">
        <v>2025</v>
      </c>
      <c r="B5432">
        <v>7</v>
      </c>
      <c r="C5432" t="s">
        <v>162</v>
      </c>
      <c r="D5432" t="s">
        <v>174</v>
      </c>
      <c r="E5432" t="s">
        <v>14</v>
      </c>
      <c r="F5432">
        <v>9346</v>
      </c>
      <c r="G5432" t="s">
        <v>141</v>
      </c>
      <c r="H5432" t="s">
        <v>171</v>
      </c>
      <c r="I5432" t="s">
        <v>172</v>
      </c>
      <c r="J5432" s="1">
        <v>45839</v>
      </c>
      <c r="K5432" t="s">
        <v>143</v>
      </c>
      <c r="L5432">
        <v>2</v>
      </c>
      <c r="M5432" t="s">
        <v>144</v>
      </c>
      <c r="N5432" t="s">
        <v>145</v>
      </c>
      <c r="O5432" t="s">
        <v>147</v>
      </c>
      <c r="P5432" t="s">
        <v>152</v>
      </c>
      <c r="Q5432">
        <v>0</v>
      </c>
      <c r="R5432">
        <v>31</v>
      </c>
      <c r="S5432">
        <v>1240</v>
      </c>
      <c r="T5432">
        <v>400</v>
      </c>
      <c r="U5432">
        <v>0</v>
      </c>
      <c r="V5432">
        <v>0</v>
      </c>
      <c r="W5432">
        <v>0</v>
      </c>
      <c r="X5432">
        <v>0</v>
      </c>
      <c r="Y5432">
        <v>0</v>
      </c>
      <c r="Z5432">
        <v>0</v>
      </c>
      <c r="AA5432">
        <v>840</v>
      </c>
      <c r="AB5432">
        <v>0</v>
      </c>
      <c r="AC5432">
        <v>840</v>
      </c>
      <c r="AD5432">
        <v>0</v>
      </c>
      <c r="AE5432">
        <v>0</v>
      </c>
      <c r="AF5432">
        <v>21</v>
      </c>
      <c r="AG5432">
        <v>0</v>
      </c>
      <c r="AH5432">
        <v>10</v>
      </c>
      <c r="AI5432">
        <v>0</v>
      </c>
      <c r="AJ5432">
        <v>0</v>
      </c>
      <c r="AK5432">
        <v>0</v>
      </c>
      <c r="AL5432">
        <v>0</v>
      </c>
      <c r="AM5432">
        <v>0</v>
      </c>
      <c r="AN5432">
        <v>0</v>
      </c>
      <c r="AO5432">
        <v>0</v>
      </c>
      <c r="AP5432">
        <v>0</v>
      </c>
      <c r="AQ5432">
        <v>0</v>
      </c>
      <c r="AR5432">
        <v>0</v>
      </c>
      <c r="AS5432">
        <v>0</v>
      </c>
      <c r="AT5432">
        <v>0</v>
      </c>
      <c r="AU5432">
        <v>0</v>
      </c>
      <c r="AV5432">
        <v>0</v>
      </c>
      <c r="AW5432">
        <v>0</v>
      </c>
      <c r="AX5432">
        <v>0</v>
      </c>
      <c r="AY5432">
        <v>0</v>
      </c>
      <c r="AZ5432">
        <v>0</v>
      </c>
      <c r="BA5432">
        <v>0</v>
      </c>
      <c r="BB5432">
        <v>0</v>
      </c>
      <c r="BC5432">
        <v>0</v>
      </c>
      <c r="BD5432">
        <v>0</v>
      </c>
      <c r="BE5432">
        <v>0</v>
      </c>
      <c r="BF5432">
        <v>0</v>
      </c>
      <c r="BG5432">
        <v>0</v>
      </c>
      <c r="BH5432">
        <v>0</v>
      </c>
      <c r="BI5432">
        <v>0</v>
      </c>
      <c r="BJ5432" s="2">
        <v>45853</v>
      </c>
      <c r="BK5432">
        <v>0</v>
      </c>
      <c r="BL5432" s="3" t="str">
        <f>VLOOKUP(O5432,DropDownList!$H$1:$I$7,2,FALSE)</f>
        <v>2024/25</v>
      </c>
      <c r="BM5432" s="3" t="str">
        <f t="shared" si="85"/>
        <v>PCOA</v>
      </c>
    </row>
    <row r="5433" spans="1:65" x14ac:dyDescent="0.2">
      <c r="A5433">
        <v>2025</v>
      </c>
      <c r="B5433">
        <v>7</v>
      </c>
      <c r="C5433" t="s">
        <v>162</v>
      </c>
      <c r="D5433" t="s">
        <v>174</v>
      </c>
      <c r="E5433" t="s">
        <v>14</v>
      </c>
      <c r="F5433">
        <v>9346</v>
      </c>
      <c r="G5433" t="s">
        <v>141</v>
      </c>
      <c r="H5433" t="s">
        <v>171</v>
      </c>
      <c r="I5433" t="s">
        <v>172</v>
      </c>
      <c r="J5433" s="1">
        <v>45839</v>
      </c>
      <c r="K5433" t="s">
        <v>143</v>
      </c>
      <c r="L5433">
        <v>2</v>
      </c>
      <c r="M5433" t="s">
        <v>144</v>
      </c>
      <c r="N5433" t="s">
        <v>145</v>
      </c>
      <c r="O5433" t="s">
        <v>147</v>
      </c>
      <c r="P5433" t="s">
        <v>148</v>
      </c>
      <c r="Q5433">
        <v>300</v>
      </c>
      <c r="R5433">
        <v>10</v>
      </c>
      <c r="S5433">
        <v>600</v>
      </c>
      <c r="T5433">
        <v>41.56</v>
      </c>
      <c r="U5433">
        <v>5</v>
      </c>
      <c r="V5433">
        <v>4</v>
      </c>
      <c r="W5433">
        <v>240</v>
      </c>
      <c r="X5433">
        <v>240</v>
      </c>
      <c r="Y5433">
        <v>0</v>
      </c>
      <c r="Z5433">
        <v>0</v>
      </c>
      <c r="AA5433">
        <v>258.44</v>
      </c>
      <c r="AB5433">
        <v>0</v>
      </c>
      <c r="AC5433">
        <v>258.44</v>
      </c>
      <c r="AD5433">
        <v>4</v>
      </c>
      <c r="AE5433">
        <v>0</v>
      </c>
      <c r="AF5433">
        <v>4</v>
      </c>
      <c r="AG5433">
        <v>0</v>
      </c>
      <c r="AH5433">
        <v>0</v>
      </c>
      <c r="AI5433">
        <v>5</v>
      </c>
      <c r="AJ5433">
        <v>0</v>
      </c>
      <c r="AK5433">
        <v>0</v>
      </c>
      <c r="AL5433">
        <v>0</v>
      </c>
      <c r="AM5433">
        <v>0</v>
      </c>
      <c r="AN5433">
        <v>0</v>
      </c>
      <c r="AO5433">
        <v>8</v>
      </c>
      <c r="AP5433">
        <v>30</v>
      </c>
      <c r="AQ5433">
        <v>8</v>
      </c>
      <c r="AR5433">
        <v>0</v>
      </c>
      <c r="AS5433">
        <v>1</v>
      </c>
      <c r="AT5433">
        <v>2</v>
      </c>
      <c r="AU5433">
        <v>1</v>
      </c>
      <c r="AV5433">
        <v>0</v>
      </c>
      <c r="AW5433">
        <v>0</v>
      </c>
      <c r="AX5433">
        <v>0</v>
      </c>
      <c r="AY5433">
        <v>3</v>
      </c>
      <c r="AZ5433">
        <v>8</v>
      </c>
      <c r="BA5433">
        <v>6</v>
      </c>
      <c r="BB5433">
        <v>0</v>
      </c>
      <c r="BC5433">
        <v>0</v>
      </c>
      <c r="BD5433">
        <v>1</v>
      </c>
      <c r="BE5433">
        <v>0</v>
      </c>
      <c r="BF5433">
        <v>8</v>
      </c>
      <c r="BG5433">
        <v>300</v>
      </c>
      <c r="BH5433">
        <v>1</v>
      </c>
      <c r="BI5433">
        <v>5</v>
      </c>
      <c r="BJ5433" s="2">
        <v>45853</v>
      </c>
      <c r="BK5433">
        <v>0</v>
      </c>
      <c r="BL5433" s="3" t="str">
        <f>VLOOKUP(O5433,DropDownList!$H$1:$I$7,2,FALSE)</f>
        <v>2024/25</v>
      </c>
      <c r="BM5433" s="3" t="str">
        <f t="shared" si="85"/>
        <v>PRAS</v>
      </c>
    </row>
    <row r="5434" spans="1:65" x14ac:dyDescent="0.2">
      <c r="A5434">
        <v>2025</v>
      </c>
      <c r="B5434">
        <v>7</v>
      </c>
      <c r="C5434" t="s">
        <v>162</v>
      </c>
      <c r="D5434" t="s">
        <v>174</v>
      </c>
      <c r="E5434" t="s">
        <v>14</v>
      </c>
      <c r="F5434">
        <v>9346</v>
      </c>
      <c r="G5434" t="s">
        <v>141</v>
      </c>
      <c r="H5434" t="s">
        <v>171</v>
      </c>
      <c r="I5434" t="s">
        <v>172</v>
      </c>
      <c r="J5434" s="1">
        <v>45839</v>
      </c>
      <c r="K5434" t="s">
        <v>143</v>
      </c>
      <c r="L5434">
        <v>2</v>
      </c>
      <c r="M5434" t="s">
        <v>144</v>
      </c>
      <c r="N5434" t="s">
        <v>145</v>
      </c>
      <c r="O5434" t="s">
        <v>156</v>
      </c>
      <c r="P5434" t="s">
        <v>150</v>
      </c>
      <c r="Q5434">
        <v>8635.0499999999993</v>
      </c>
      <c r="R5434">
        <v>285</v>
      </c>
      <c r="S5434">
        <v>40035.42</v>
      </c>
      <c r="T5434">
        <v>5817.98</v>
      </c>
      <c r="U5434">
        <v>59</v>
      </c>
      <c r="V5434">
        <v>43</v>
      </c>
      <c r="W5434">
        <v>7122.2</v>
      </c>
      <c r="X5434">
        <v>7122.2</v>
      </c>
      <c r="Y5434">
        <v>246</v>
      </c>
      <c r="Z5434">
        <v>34217.440000000002</v>
      </c>
      <c r="AA5434">
        <v>25582.39</v>
      </c>
      <c r="AB5434">
        <v>5264.47</v>
      </c>
      <c r="AC5434">
        <v>20317.919999999998</v>
      </c>
      <c r="AD5434">
        <v>34</v>
      </c>
      <c r="AE5434">
        <v>9</v>
      </c>
      <c r="AF5434">
        <v>180</v>
      </c>
      <c r="AG5434">
        <v>15</v>
      </c>
      <c r="AH5434">
        <v>39</v>
      </c>
      <c r="AI5434">
        <v>44</v>
      </c>
      <c r="AJ5434">
        <v>68</v>
      </c>
      <c r="AK5434">
        <v>25</v>
      </c>
      <c r="AL5434">
        <v>5</v>
      </c>
      <c r="AM5434">
        <v>21</v>
      </c>
      <c r="AN5434">
        <v>1</v>
      </c>
      <c r="AO5434">
        <v>162</v>
      </c>
      <c r="AP5434">
        <v>735</v>
      </c>
      <c r="AQ5434">
        <v>173</v>
      </c>
      <c r="AR5434">
        <v>0</v>
      </c>
      <c r="AS5434">
        <v>92</v>
      </c>
      <c r="AT5434">
        <v>62</v>
      </c>
      <c r="AU5434">
        <v>0</v>
      </c>
      <c r="AV5434">
        <v>0</v>
      </c>
      <c r="AW5434">
        <v>1</v>
      </c>
      <c r="AX5434">
        <v>0</v>
      </c>
      <c r="AY5434">
        <v>93</v>
      </c>
      <c r="AZ5434">
        <v>166</v>
      </c>
      <c r="BA5434">
        <v>109</v>
      </c>
      <c r="BB5434">
        <v>11</v>
      </c>
      <c r="BC5434">
        <v>6</v>
      </c>
      <c r="BD5434">
        <v>5</v>
      </c>
      <c r="BE5434">
        <v>0</v>
      </c>
      <c r="BF5434">
        <v>164</v>
      </c>
      <c r="BG5434">
        <v>6909.34</v>
      </c>
      <c r="BH5434">
        <v>7</v>
      </c>
      <c r="BI5434">
        <v>59</v>
      </c>
      <c r="BJ5434" s="2">
        <v>45853</v>
      </c>
      <c r="BK5434">
        <v>0</v>
      </c>
      <c r="BL5434" s="3" t="str">
        <f>VLOOKUP(O5434,DropDownList!$H$1:$I$7,2,FALSE)</f>
        <v>2023/24</v>
      </c>
      <c r="BM5434" s="3" t="str">
        <f t="shared" si="85"/>
        <v>FISCAL FINES</v>
      </c>
    </row>
    <row r="5435" spans="1:65" x14ac:dyDescent="0.2">
      <c r="A5435">
        <v>2025</v>
      </c>
      <c r="B5435">
        <v>7</v>
      </c>
      <c r="C5435" t="s">
        <v>162</v>
      </c>
      <c r="D5435" t="s">
        <v>174</v>
      </c>
      <c r="E5435" t="s">
        <v>14</v>
      </c>
      <c r="F5435">
        <v>9346</v>
      </c>
      <c r="G5435" t="s">
        <v>141</v>
      </c>
      <c r="H5435" t="s">
        <v>171</v>
      </c>
      <c r="I5435" t="s">
        <v>172</v>
      </c>
      <c r="J5435" s="1">
        <v>45839</v>
      </c>
      <c r="K5435" t="s">
        <v>143</v>
      </c>
      <c r="L5435">
        <v>2</v>
      </c>
      <c r="M5435" t="s">
        <v>144</v>
      </c>
      <c r="N5435" t="s">
        <v>145</v>
      </c>
      <c r="O5435" t="s">
        <v>149</v>
      </c>
      <c r="P5435" t="s">
        <v>154</v>
      </c>
      <c r="Q5435">
        <v>43386.61</v>
      </c>
      <c r="R5435">
        <v>588</v>
      </c>
      <c r="S5435">
        <v>130585</v>
      </c>
      <c r="T5435">
        <v>2225</v>
      </c>
      <c r="U5435">
        <v>183</v>
      </c>
      <c r="V5435">
        <v>145</v>
      </c>
      <c r="W5435">
        <v>28612.71</v>
      </c>
      <c r="X5435">
        <v>33970.21</v>
      </c>
      <c r="Y5435">
        <v>0</v>
      </c>
      <c r="Z5435">
        <v>0</v>
      </c>
      <c r="AA5435">
        <v>84973.39</v>
      </c>
      <c r="AB5435">
        <v>1920</v>
      </c>
      <c r="AC5435">
        <v>76743.72</v>
      </c>
      <c r="AD5435">
        <v>100</v>
      </c>
      <c r="AE5435">
        <v>45</v>
      </c>
      <c r="AF5435">
        <v>398</v>
      </c>
      <c r="AG5435">
        <v>65</v>
      </c>
      <c r="AH5435">
        <v>6</v>
      </c>
      <c r="AI5435">
        <v>118</v>
      </c>
      <c r="AJ5435">
        <v>0</v>
      </c>
      <c r="AK5435">
        <v>0</v>
      </c>
      <c r="AL5435">
        <v>0</v>
      </c>
      <c r="AM5435">
        <v>0</v>
      </c>
      <c r="AN5435">
        <v>0</v>
      </c>
      <c r="AO5435">
        <v>284</v>
      </c>
      <c r="AP5435">
        <v>712</v>
      </c>
      <c r="AQ5435">
        <v>277</v>
      </c>
      <c r="AR5435">
        <v>0</v>
      </c>
      <c r="AS5435">
        <v>148</v>
      </c>
      <c r="AT5435">
        <v>9</v>
      </c>
      <c r="AU5435">
        <v>9</v>
      </c>
      <c r="AV5435">
        <v>3</v>
      </c>
      <c r="AW5435">
        <v>7</v>
      </c>
      <c r="AX5435">
        <v>0</v>
      </c>
      <c r="AY5435">
        <v>41</v>
      </c>
      <c r="AZ5435">
        <v>98</v>
      </c>
      <c r="BA5435">
        <v>54</v>
      </c>
      <c r="BB5435">
        <v>26</v>
      </c>
      <c r="BC5435">
        <v>7</v>
      </c>
      <c r="BD5435">
        <v>3</v>
      </c>
      <c r="BE5435">
        <v>0</v>
      </c>
      <c r="BF5435">
        <v>580</v>
      </c>
      <c r="BG5435">
        <v>32090</v>
      </c>
      <c r="BH5435">
        <v>1</v>
      </c>
      <c r="BI5435">
        <v>177</v>
      </c>
      <c r="BJ5435" s="2">
        <v>45853</v>
      </c>
      <c r="BK5435">
        <v>0</v>
      </c>
      <c r="BL5435" s="3" t="str">
        <f>VLOOKUP(O5435,DropDownList!$H$1:$I$7,2,FALSE)</f>
        <v>2025/26</v>
      </c>
      <c r="BM5435" s="3" t="str">
        <f t="shared" si="85"/>
        <v>JP COURT</v>
      </c>
    </row>
    <row r="5436" spans="1:65" x14ac:dyDescent="0.2">
      <c r="A5436">
        <v>2025</v>
      </c>
      <c r="B5436">
        <v>7</v>
      </c>
      <c r="C5436" t="s">
        <v>162</v>
      </c>
      <c r="D5436" t="s">
        <v>174</v>
      </c>
      <c r="E5436" t="s">
        <v>14</v>
      </c>
      <c r="F5436">
        <v>9346</v>
      </c>
      <c r="G5436" t="s">
        <v>141</v>
      </c>
      <c r="H5436" t="s">
        <v>171</v>
      </c>
      <c r="I5436" t="s">
        <v>172</v>
      </c>
      <c r="J5436" s="1">
        <v>45839</v>
      </c>
      <c r="K5436" t="s">
        <v>143</v>
      </c>
      <c r="L5436">
        <v>2</v>
      </c>
      <c r="M5436" t="s">
        <v>144</v>
      </c>
      <c r="N5436" t="s">
        <v>145</v>
      </c>
      <c r="O5436" t="s">
        <v>147</v>
      </c>
      <c r="P5436" t="s">
        <v>146</v>
      </c>
      <c r="Q5436">
        <v>645</v>
      </c>
      <c r="R5436">
        <v>313</v>
      </c>
      <c r="S5436">
        <v>5005</v>
      </c>
      <c r="T5436">
        <v>160</v>
      </c>
      <c r="U5436">
        <v>65</v>
      </c>
      <c r="V5436">
        <v>25</v>
      </c>
      <c r="W5436">
        <v>525</v>
      </c>
      <c r="X5436">
        <v>525</v>
      </c>
      <c r="Y5436">
        <v>0</v>
      </c>
      <c r="Z5436">
        <v>0</v>
      </c>
      <c r="AA5436">
        <v>4200</v>
      </c>
      <c r="AB5436">
        <v>0</v>
      </c>
      <c r="AC5436">
        <v>0</v>
      </c>
      <c r="AD5436">
        <v>25</v>
      </c>
      <c r="AE5436">
        <v>0</v>
      </c>
      <c r="AF5436">
        <v>268</v>
      </c>
      <c r="AG5436">
        <v>0</v>
      </c>
      <c r="AH5436">
        <v>11</v>
      </c>
      <c r="AI5436">
        <v>34</v>
      </c>
      <c r="AJ5436">
        <v>0</v>
      </c>
      <c r="AK5436">
        <v>0</v>
      </c>
      <c r="AL5436">
        <v>0</v>
      </c>
      <c r="AM5436">
        <v>0</v>
      </c>
      <c r="AN5436">
        <v>0</v>
      </c>
      <c r="AO5436">
        <v>160</v>
      </c>
      <c r="AP5436">
        <v>568</v>
      </c>
      <c r="AQ5436">
        <v>159</v>
      </c>
      <c r="AR5436">
        <v>0</v>
      </c>
      <c r="AS5436">
        <v>74</v>
      </c>
      <c r="AT5436">
        <v>28</v>
      </c>
      <c r="AU5436">
        <v>24</v>
      </c>
      <c r="AV5436">
        <v>8</v>
      </c>
      <c r="AW5436">
        <v>5</v>
      </c>
      <c r="AX5436">
        <v>0</v>
      </c>
      <c r="AY5436">
        <v>57</v>
      </c>
      <c r="AZ5436">
        <v>97</v>
      </c>
      <c r="BA5436">
        <v>61</v>
      </c>
      <c r="BB5436">
        <v>20</v>
      </c>
      <c r="BC5436">
        <v>7</v>
      </c>
      <c r="BD5436">
        <v>5</v>
      </c>
      <c r="BE5436">
        <v>0</v>
      </c>
      <c r="BF5436">
        <v>304</v>
      </c>
      <c r="BG5436">
        <v>645</v>
      </c>
      <c r="BH5436">
        <v>0</v>
      </c>
      <c r="BI5436">
        <v>62</v>
      </c>
      <c r="BJ5436" s="2">
        <v>45853</v>
      </c>
      <c r="BK5436">
        <v>0</v>
      </c>
      <c r="BL5436" s="3" t="str">
        <f>VLOOKUP(O5436,DropDownList!$H$1:$I$7,2,FALSE)</f>
        <v>2024/25</v>
      </c>
      <c r="BM5436" s="3" t="str">
        <f t="shared" si="85"/>
        <v>VSUR</v>
      </c>
    </row>
    <row r="5437" spans="1:65" x14ac:dyDescent="0.2">
      <c r="A5437">
        <v>2025</v>
      </c>
      <c r="B5437">
        <v>7</v>
      </c>
      <c r="C5437" t="s">
        <v>162</v>
      </c>
      <c r="D5437" t="s">
        <v>174</v>
      </c>
      <c r="E5437" t="s">
        <v>14</v>
      </c>
      <c r="F5437">
        <v>9346</v>
      </c>
      <c r="G5437" t="s">
        <v>141</v>
      </c>
      <c r="H5437" t="s">
        <v>171</v>
      </c>
      <c r="I5437" t="s">
        <v>172</v>
      </c>
      <c r="J5437" s="1">
        <v>45839</v>
      </c>
      <c r="K5437" t="s">
        <v>143</v>
      </c>
      <c r="L5437">
        <v>2</v>
      </c>
      <c r="M5437" t="s">
        <v>144</v>
      </c>
      <c r="N5437" t="s">
        <v>145</v>
      </c>
      <c r="O5437" t="s">
        <v>149</v>
      </c>
      <c r="P5437" t="s">
        <v>153</v>
      </c>
      <c r="Q5437">
        <v>45</v>
      </c>
      <c r="R5437">
        <v>7</v>
      </c>
      <c r="S5437">
        <v>315</v>
      </c>
      <c r="T5437">
        <v>0</v>
      </c>
      <c r="U5437">
        <v>1</v>
      </c>
      <c r="V5437">
        <v>1</v>
      </c>
      <c r="W5437">
        <v>45</v>
      </c>
      <c r="X5437">
        <v>45</v>
      </c>
      <c r="Y5437">
        <v>0</v>
      </c>
      <c r="Z5437">
        <v>0</v>
      </c>
      <c r="AA5437">
        <v>270</v>
      </c>
      <c r="AB5437">
        <v>0</v>
      </c>
      <c r="AC5437">
        <v>270</v>
      </c>
      <c r="AD5437">
        <v>1</v>
      </c>
      <c r="AE5437">
        <v>0</v>
      </c>
      <c r="AF5437">
        <v>6</v>
      </c>
      <c r="AG5437">
        <v>0</v>
      </c>
      <c r="AH5437">
        <v>0</v>
      </c>
      <c r="AI5437">
        <v>1</v>
      </c>
      <c r="AJ5437">
        <v>0</v>
      </c>
      <c r="AK5437">
        <v>0</v>
      </c>
      <c r="AL5437">
        <v>0</v>
      </c>
      <c r="AM5437">
        <v>0</v>
      </c>
      <c r="AN5437">
        <v>0</v>
      </c>
      <c r="AO5437">
        <v>3</v>
      </c>
      <c r="AP5437">
        <v>3</v>
      </c>
      <c r="AQ5437">
        <v>3</v>
      </c>
      <c r="AR5437">
        <v>0</v>
      </c>
      <c r="AS5437">
        <v>0</v>
      </c>
      <c r="AT5437">
        <v>0</v>
      </c>
      <c r="AU5437">
        <v>0</v>
      </c>
      <c r="AV5437">
        <v>0</v>
      </c>
      <c r="AW5437">
        <v>0</v>
      </c>
      <c r="AX5437">
        <v>0</v>
      </c>
      <c r="AY5437">
        <v>0</v>
      </c>
      <c r="AZ5437">
        <v>0</v>
      </c>
      <c r="BA5437">
        <v>0</v>
      </c>
      <c r="BB5437">
        <v>0</v>
      </c>
      <c r="BC5437">
        <v>0</v>
      </c>
      <c r="BD5437">
        <v>0</v>
      </c>
      <c r="BE5437">
        <v>0</v>
      </c>
      <c r="BF5437">
        <v>3</v>
      </c>
      <c r="BG5437">
        <v>45</v>
      </c>
      <c r="BH5437">
        <v>0</v>
      </c>
      <c r="BI5437">
        <v>1</v>
      </c>
      <c r="BJ5437" s="2">
        <v>45853</v>
      </c>
      <c r="BK5437">
        <v>0</v>
      </c>
      <c r="BL5437" s="3" t="str">
        <f>VLOOKUP(O5437,DropDownList!$H$1:$I$7,2,FALSE)</f>
        <v>2025/26</v>
      </c>
      <c r="BM5437" s="3" t="str">
        <f t="shared" si="85"/>
        <v>PREG</v>
      </c>
    </row>
    <row r="5438" spans="1:65" x14ac:dyDescent="0.2">
      <c r="A5438">
        <v>2025</v>
      </c>
      <c r="B5438">
        <v>7</v>
      </c>
      <c r="C5438" t="s">
        <v>162</v>
      </c>
      <c r="D5438" t="s">
        <v>174</v>
      </c>
      <c r="E5438" t="s">
        <v>14</v>
      </c>
      <c r="F5438">
        <v>9346</v>
      </c>
      <c r="G5438" t="s">
        <v>141</v>
      </c>
      <c r="H5438" t="s">
        <v>171</v>
      </c>
      <c r="I5438" t="s">
        <v>172</v>
      </c>
      <c r="J5438" s="1">
        <v>45839</v>
      </c>
      <c r="K5438" t="s">
        <v>143</v>
      </c>
      <c r="L5438">
        <v>2</v>
      </c>
      <c r="M5438" t="s">
        <v>144</v>
      </c>
      <c r="N5438" t="s">
        <v>145</v>
      </c>
      <c r="O5438" t="s">
        <v>156</v>
      </c>
      <c r="P5438" t="s">
        <v>148</v>
      </c>
      <c r="Q5438">
        <v>280</v>
      </c>
      <c r="R5438">
        <v>18</v>
      </c>
      <c r="S5438">
        <v>1080</v>
      </c>
      <c r="T5438">
        <v>60</v>
      </c>
      <c r="U5438">
        <v>5</v>
      </c>
      <c r="V5438">
        <v>5</v>
      </c>
      <c r="W5438">
        <v>280</v>
      </c>
      <c r="X5438">
        <v>280</v>
      </c>
      <c r="Y5438">
        <v>0</v>
      </c>
      <c r="Z5438">
        <v>0</v>
      </c>
      <c r="AA5438">
        <v>740</v>
      </c>
      <c r="AB5438">
        <v>0</v>
      </c>
      <c r="AC5438">
        <v>740</v>
      </c>
      <c r="AD5438">
        <v>4</v>
      </c>
      <c r="AE5438">
        <v>1</v>
      </c>
      <c r="AF5438">
        <v>12</v>
      </c>
      <c r="AG5438">
        <v>1</v>
      </c>
      <c r="AH5438">
        <v>1</v>
      </c>
      <c r="AI5438">
        <v>4</v>
      </c>
      <c r="AJ5438">
        <v>0</v>
      </c>
      <c r="AK5438">
        <v>0</v>
      </c>
      <c r="AL5438">
        <v>0</v>
      </c>
      <c r="AM5438">
        <v>0</v>
      </c>
      <c r="AN5438">
        <v>0</v>
      </c>
      <c r="AO5438">
        <v>13</v>
      </c>
      <c r="AP5438">
        <v>50</v>
      </c>
      <c r="AQ5438">
        <v>15</v>
      </c>
      <c r="AR5438">
        <v>0</v>
      </c>
      <c r="AS5438">
        <v>4</v>
      </c>
      <c r="AT5438">
        <v>4</v>
      </c>
      <c r="AU5438">
        <v>0</v>
      </c>
      <c r="AV5438">
        <v>0</v>
      </c>
      <c r="AW5438">
        <v>0</v>
      </c>
      <c r="AX5438">
        <v>0</v>
      </c>
      <c r="AY5438">
        <v>5</v>
      </c>
      <c r="AZ5438">
        <v>11</v>
      </c>
      <c r="BA5438">
        <v>8</v>
      </c>
      <c r="BB5438">
        <v>1</v>
      </c>
      <c r="BC5438">
        <v>1</v>
      </c>
      <c r="BD5438">
        <v>0</v>
      </c>
      <c r="BE5438">
        <v>0</v>
      </c>
      <c r="BF5438">
        <v>13</v>
      </c>
      <c r="BG5438">
        <v>240</v>
      </c>
      <c r="BH5438">
        <v>0</v>
      </c>
      <c r="BI5438">
        <v>5</v>
      </c>
      <c r="BJ5438" s="2">
        <v>45853</v>
      </c>
      <c r="BK5438">
        <v>0</v>
      </c>
      <c r="BL5438" s="3" t="str">
        <f>VLOOKUP(O5438,DropDownList!$H$1:$I$7,2,FALSE)</f>
        <v>2023/24</v>
      </c>
      <c r="BM5438" s="3" t="str">
        <f t="shared" si="85"/>
        <v>PRAS</v>
      </c>
    </row>
    <row r="5439" spans="1:65" x14ac:dyDescent="0.2">
      <c r="A5439">
        <v>2025</v>
      </c>
      <c r="B5439">
        <v>7</v>
      </c>
      <c r="C5439" t="s">
        <v>162</v>
      </c>
      <c r="D5439" t="s">
        <v>174</v>
      </c>
      <c r="E5439" t="s">
        <v>14</v>
      </c>
      <c r="F5439">
        <v>9346</v>
      </c>
      <c r="G5439" t="s">
        <v>141</v>
      </c>
      <c r="H5439" t="s">
        <v>171</v>
      </c>
      <c r="I5439" t="s">
        <v>172</v>
      </c>
      <c r="J5439" s="1">
        <v>45839</v>
      </c>
      <c r="K5439" t="s">
        <v>143</v>
      </c>
      <c r="L5439">
        <v>2</v>
      </c>
      <c r="M5439" t="s">
        <v>144</v>
      </c>
      <c r="N5439" t="s">
        <v>145</v>
      </c>
      <c r="O5439" t="s">
        <v>149</v>
      </c>
      <c r="P5439" t="s">
        <v>151</v>
      </c>
      <c r="Q5439">
        <v>0</v>
      </c>
      <c r="R5439">
        <v>2</v>
      </c>
      <c r="S5439">
        <v>60</v>
      </c>
      <c r="T5439">
        <v>0</v>
      </c>
      <c r="U5439">
        <v>0</v>
      </c>
      <c r="V5439">
        <v>0</v>
      </c>
      <c r="W5439">
        <v>0</v>
      </c>
      <c r="X5439">
        <v>0</v>
      </c>
      <c r="Y5439">
        <v>0</v>
      </c>
      <c r="Z5439">
        <v>0</v>
      </c>
      <c r="AA5439">
        <v>60</v>
      </c>
      <c r="AB5439">
        <v>0</v>
      </c>
      <c r="AC5439">
        <v>60</v>
      </c>
      <c r="AD5439">
        <v>0</v>
      </c>
      <c r="AE5439">
        <v>0</v>
      </c>
      <c r="AF5439">
        <v>2</v>
      </c>
      <c r="AG5439">
        <v>0</v>
      </c>
      <c r="AH5439">
        <v>0</v>
      </c>
      <c r="AI5439">
        <v>0</v>
      </c>
      <c r="AJ5439">
        <v>0</v>
      </c>
      <c r="AK5439">
        <v>0</v>
      </c>
      <c r="AL5439">
        <v>0</v>
      </c>
      <c r="AM5439">
        <v>0</v>
      </c>
      <c r="AN5439">
        <v>0</v>
      </c>
      <c r="AO5439">
        <v>0</v>
      </c>
      <c r="AP5439">
        <v>0</v>
      </c>
      <c r="AQ5439">
        <v>0</v>
      </c>
      <c r="AR5439">
        <v>0</v>
      </c>
      <c r="AS5439">
        <v>0</v>
      </c>
      <c r="AT5439">
        <v>0</v>
      </c>
      <c r="AU5439">
        <v>0</v>
      </c>
      <c r="AV5439">
        <v>0</v>
      </c>
      <c r="AW5439">
        <v>0</v>
      </c>
      <c r="AX5439">
        <v>0</v>
      </c>
      <c r="AY5439">
        <v>0</v>
      </c>
      <c r="AZ5439">
        <v>0</v>
      </c>
      <c r="BA5439">
        <v>0</v>
      </c>
      <c r="BB5439">
        <v>0</v>
      </c>
      <c r="BC5439">
        <v>0</v>
      </c>
      <c r="BD5439">
        <v>0</v>
      </c>
      <c r="BE5439">
        <v>0</v>
      </c>
      <c r="BF5439">
        <v>0</v>
      </c>
      <c r="BG5439">
        <v>0</v>
      </c>
      <c r="BH5439">
        <v>0</v>
      </c>
      <c r="BI5439">
        <v>0</v>
      </c>
      <c r="BJ5439" s="2">
        <v>45853</v>
      </c>
      <c r="BK5439">
        <v>0</v>
      </c>
      <c r="BL5439" s="3" t="str">
        <f>VLOOKUP(O5439,DropDownList!$H$1:$I$7,2,FALSE)</f>
        <v>2025/26</v>
      </c>
      <c r="BM5439" s="3" t="str">
        <f t="shared" si="85"/>
        <v>PCPF</v>
      </c>
    </row>
    <row r="5440" spans="1:65" x14ac:dyDescent="0.2">
      <c r="A5440">
        <v>2025</v>
      </c>
      <c r="B5440">
        <v>7</v>
      </c>
      <c r="C5440" t="s">
        <v>162</v>
      </c>
      <c r="D5440" t="s">
        <v>175</v>
      </c>
      <c r="E5440" t="s">
        <v>14</v>
      </c>
      <c r="F5440">
        <v>9781</v>
      </c>
      <c r="G5440" t="s">
        <v>158</v>
      </c>
      <c r="H5440" t="s">
        <v>171</v>
      </c>
      <c r="I5440" t="s">
        <v>172</v>
      </c>
      <c r="J5440" s="1">
        <v>45839</v>
      </c>
      <c r="K5440" t="s">
        <v>143</v>
      </c>
      <c r="L5440">
        <v>2</v>
      </c>
      <c r="M5440" t="s">
        <v>144</v>
      </c>
      <c r="N5440" t="s">
        <v>145</v>
      </c>
      <c r="O5440" t="s">
        <v>156</v>
      </c>
      <c r="P5440" t="s">
        <v>161</v>
      </c>
      <c r="Q5440">
        <v>1426.37</v>
      </c>
      <c r="R5440">
        <v>672</v>
      </c>
      <c r="S5440">
        <v>17550</v>
      </c>
      <c r="T5440">
        <v>949.36</v>
      </c>
      <c r="U5440">
        <v>179</v>
      </c>
      <c r="V5440">
        <v>38</v>
      </c>
      <c r="W5440">
        <v>876.89</v>
      </c>
      <c r="X5440">
        <v>876.89</v>
      </c>
      <c r="Y5440">
        <v>0</v>
      </c>
      <c r="Z5440">
        <v>0</v>
      </c>
      <c r="AA5440">
        <v>15174.27</v>
      </c>
      <c r="AB5440">
        <v>0</v>
      </c>
      <c r="AC5440">
        <v>0</v>
      </c>
      <c r="AD5440">
        <v>36</v>
      </c>
      <c r="AE5440">
        <v>2</v>
      </c>
      <c r="AF5440">
        <v>565</v>
      </c>
      <c r="AG5440">
        <v>3</v>
      </c>
      <c r="AH5440">
        <v>38</v>
      </c>
      <c r="AI5440">
        <v>63</v>
      </c>
      <c r="AJ5440">
        <v>0</v>
      </c>
      <c r="AK5440">
        <v>0</v>
      </c>
      <c r="AL5440">
        <v>0</v>
      </c>
      <c r="AM5440">
        <v>0</v>
      </c>
      <c r="AN5440">
        <v>0</v>
      </c>
      <c r="AO5440">
        <v>462</v>
      </c>
      <c r="AP5440">
        <v>1940</v>
      </c>
      <c r="AQ5440">
        <v>462</v>
      </c>
      <c r="AR5440">
        <v>0</v>
      </c>
      <c r="AS5440">
        <v>209</v>
      </c>
      <c r="AT5440">
        <v>85</v>
      </c>
      <c r="AU5440">
        <v>49</v>
      </c>
      <c r="AV5440">
        <v>27</v>
      </c>
      <c r="AW5440">
        <v>38</v>
      </c>
      <c r="AX5440">
        <v>0</v>
      </c>
      <c r="AY5440">
        <v>249</v>
      </c>
      <c r="AZ5440">
        <v>387</v>
      </c>
      <c r="BA5440">
        <v>240</v>
      </c>
      <c r="BB5440">
        <v>53</v>
      </c>
      <c r="BC5440">
        <v>28</v>
      </c>
      <c r="BD5440">
        <v>13</v>
      </c>
      <c r="BE5440">
        <v>0</v>
      </c>
      <c r="BF5440">
        <v>624</v>
      </c>
      <c r="BG5440">
        <v>1380</v>
      </c>
      <c r="BH5440">
        <v>3</v>
      </c>
      <c r="BI5440">
        <v>166</v>
      </c>
      <c r="BJ5440" s="2">
        <v>45853</v>
      </c>
      <c r="BK5440">
        <v>3</v>
      </c>
      <c r="BL5440" s="3" t="str">
        <f>VLOOKUP(O5440,DropDownList!$H$1:$I$7,2,FALSE)</f>
        <v>2023/24</v>
      </c>
      <c r="BM5440" s="3" t="str">
        <f t="shared" si="85"/>
        <v>VSUR</v>
      </c>
    </row>
    <row r="5441" spans="1:65" x14ac:dyDescent="0.2">
      <c r="A5441">
        <v>2025</v>
      </c>
      <c r="B5441">
        <v>7</v>
      </c>
      <c r="C5441" t="s">
        <v>162</v>
      </c>
      <c r="D5441" t="s">
        <v>175</v>
      </c>
      <c r="E5441" t="s">
        <v>14</v>
      </c>
      <c r="F5441">
        <v>9781</v>
      </c>
      <c r="G5441" t="s">
        <v>158</v>
      </c>
      <c r="H5441" t="s">
        <v>171</v>
      </c>
      <c r="I5441" t="s">
        <v>172</v>
      </c>
      <c r="J5441" s="1">
        <v>45839</v>
      </c>
      <c r="K5441" t="s">
        <v>143</v>
      </c>
      <c r="L5441">
        <v>2</v>
      </c>
      <c r="M5441" t="s">
        <v>144</v>
      </c>
      <c r="N5441" t="s">
        <v>145</v>
      </c>
      <c r="O5441" t="s">
        <v>147</v>
      </c>
      <c r="P5441" t="s">
        <v>160</v>
      </c>
      <c r="Q5441">
        <v>78286.649999999994</v>
      </c>
      <c r="R5441">
        <v>570</v>
      </c>
      <c r="S5441">
        <v>331575.5</v>
      </c>
      <c r="T5441">
        <v>15708.73</v>
      </c>
      <c r="U5441">
        <v>197</v>
      </c>
      <c r="V5441">
        <v>121</v>
      </c>
      <c r="W5441">
        <v>52722.42</v>
      </c>
      <c r="X5441">
        <v>56802.42</v>
      </c>
      <c r="Y5441">
        <v>0</v>
      </c>
      <c r="Z5441">
        <v>0</v>
      </c>
      <c r="AA5441">
        <v>237580.12</v>
      </c>
      <c r="AB5441">
        <v>19207.61</v>
      </c>
      <c r="AC5441">
        <v>205305.63</v>
      </c>
      <c r="AD5441">
        <v>66</v>
      </c>
      <c r="AE5441">
        <v>55</v>
      </c>
      <c r="AF5441">
        <v>330</v>
      </c>
      <c r="AG5441">
        <v>101</v>
      </c>
      <c r="AH5441">
        <v>33</v>
      </c>
      <c r="AI5441">
        <v>96</v>
      </c>
      <c r="AJ5441">
        <v>0</v>
      </c>
      <c r="AK5441">
        <v>0</v>
      </c>
      <c r="AL5441">
        <v>0</v>
      </c>
      <c r="AM5441">
        <v>0</v>
      </c>
      <c r="AN5441">
        <v>0</v>
      </c>
      <c r="AO5441">
        <v>383</v>
      </c>
      <c r="AP5441">
        <v>1321</v>
      </c>
      <c r="AQ5441">
        <v>345</v>
      </c>
      <c r="AR5441">
        <v>2</v>
      </c>
      <c r="AS5441">
        <v>157</v>
      </c>
      <c r="AT5441">
        <v>56</v>
      </c>
      <c r="AU5441">
        <v>21</v>
      </c>
      <c r="AV5441">
        <v>12</v>
      </c>
      <c r="AW5441">
        <v>60</v>
      </c>
      <c r="AX5441">
        <v>0</v>
      </c>
      <c r="AY5441">
        <v>155</v>
      </c>
      <c r="AZ5441">
        <v>254</v>
      </c>
      <c r="BA5441">
        <v>143</v>
      </c>
      <c r="BB5441">
        <v>37</v>
      </c>
      <c r="BC5441">
        <v>17</v>
      </c>
      <c r="BD5441">
        <v>4</v>
      </c>
      <c r="BE5441">
        <v>1</v>
      </c>
      <c r="BF5441">
        <v>508</v>
      </c>
      <c r="BG5441">
        <v>41207</v>
      </c>
      <c r="BH5441">
        <v>10</v>
      </c>
      <c r="BI5441">
        <v>166</v>
      </c>
      <c r="BJ5441" s="2">
        <v>45853</v>
      </c>
      <c r="BK5441">
        <v>1</v>
      </c>
      <c r="BL5441" s="3" t="str">
        <f>VLOOKUP(O5441,DropDownList!$H$1:$I$7,2,FALSE)</f>
        <v>2024/25</v>
      </c>
      <c r="BM5441" s="3" t="str">
        <f t="shared" si="85"/>
        <v>SC COURT</v>
      </c>
    </row>
    <row r="5442" spans="1:65" x14ac:dyDescent="0.2">
      <c r="A5442">
        <v>2025</v>
      </c>
      <c r="B5442">
        <v>7</v>
      </c>
      <c r="C5442" t="s">
        <v>162</v>
      </c>
      <c r="D5442" t="s">
        <v>175</v>
      </c>
      <c r="E5442" t="s">
        <v>14</v>
      </c>
      <c r="F5442">
        <v>9781</v>
      </c>
      <c r="G5442" t="s">
        <v>158</v>
      </c>
      <c r="H5442" t="s">
        <v>171</v>
      </c>
      <c r="I5442" t="s">
        <v>172</v>
      </c>
      <c r="J5442" s="1">
        <v>45839</v>
      </c>
      <c r="K5442" t="s">
        <v>143</v>
      </c>
      <c r="L5442">
        <v>2</v>
      </c>
      <c r="M5442" t="s">
        <v>144</v>
      </c>
      <c r="N5442" t="s">
        <v>145</v>
      </c>
      <c r="O5442" t="s">
        <v>156</v>
      </c>
      <c r="P5442" t="s">
        <v>159</v>
      </c>
      <c r="Q5442">
        <v>0</v>
      </c>
      <c r="R5442">
        <v>8</v>
      </c>
      <c r="S5442">
        <v>32691.63</v>
      </c>
      <c r="T5442">
        <v>228.42</v>
      </c>
      <c r="U5442">
        <v>0</v>
      </c>
      <c r="V5442">
        <v>0</v>
      </c>
      <c r="W5442">
        <v>0</v>
      </c>
      <c r="X5442">
        <v>0</v>
      </c>
      <c r="Y5442">
        <v>0</v>
      </c>
      <c r="Z5442">
        <v>0</v>
      </c>
      <c r="AA5442">
        <v>32463.21</v>
      </c>
      <c r="AB5442">
        <v>0</v>
      </c>
      <c r="AC5442">
        <v>0</v>
      </c>
      <c r="AD5442">
        <v>0</v>
      </c>
      <c r="AE5442">
        <v>0</v>
      </c>
      <c r="AF5442">
        <v>6</v>
      </c>
      <c r="AG5442">
        <v>0</v>
      </c>
      <c r="AH5442">
        <v>0</v>
      </c>
      <c r="AI5442">
        <v>0</v>
      </c>
      <c r="AJ5442">
        <v>0</v>
      </c>
      <c r="AK5442">
        <v>0</v>
      </c>
      <c r="AL5442">
        <v>0</v>
      </c>
      <c r="AM5442">
        <v>0</v>
      </c>
      <c r="AN5442">
        <v>0</v>
      </c>
      <c r="AO5442">
        <v>1</v>
      </c>
      <c r="AP5442">
        <v>2</v>
      </c>
      <c r="AQ5442">
        <v>0</v>
      </c>
      <c r="AR5442">
        <v>0</v>
      </c>
      <c r="AS5442">
        <v>0</v>
      </c>
      <c r="AT5442">
        <v>0</v>
      </c>
      <c r="AU5442">
        <v>0</v>
      </c>
      <c r="AV5442">
        <v>0</v>
      </c>
      <c r="AW5442">
        <v>1</v>
      </c>
      <c r="AX5442">
        <v>0</v>
      </c>
      <c r="AY5442">
        <v>0</v>
      </c>
      <c r="AZ5442">
        <v>0</v>
      </c>
      <c r="BA5442">
        <v>0</v>
      </c>
      <c r="BB5442">
        <v>0</v>
      </c>
      <c r="BC5442">
        <v>0</v>
      </c>
      <c r="BD5442">
        <v>0</v>
      </c>
      <c r="BE5442">
        <v>0</v>
      </c>
      <c r="BF5442">
        <v>0</v>
      </c>
      <c r="BG5442">
        <v>0</v>
      </c>
      <c r="BH5442">
        <v>2</v>
      </c>
      <c r="BI5442">
        <v>0</v>
      </c>
      <c r="BJ5442" s="2">
        <v>45853</v>
      </c>
      <c r="BK5442">
        <v>0</v>
      </c>
      <c r="BL5442" s="3" t="str">
        <f>VLOOKUP(O5442,DropDownList!$H$1:$I$7,2,FALSE)</f>
        <v>2023/24</v>
      </c>
      <c r="BM5442" s="3" t="str">
        <f t="shared" si="85"/>
        <v>CONF</v>
      </c>
    </row>
    <row r="5443" spans="1:65" x14ac:dyDescent="0.2">
      <c r="A5443">
        <v>2025</v>
      </c>
      <c r="B5443">
        <v>7</v>
      </c>
      <c r="C5443" t="s">
        <v>162</v>
      </c>
      <c r="D5443" t="s">
        <v>175</v>
      </c>
      <c r="E5443" t="s">
        <v>14</v>
      </c>
      <c r="F5443">
        <v>9781</v>
      </c>
      <c r="G5443" t="s">
        <v>158</v>
      </c>
      <c r="H5443" t="s">
        <v>171</v>
      </c>
      <c r="I5443" t="s">
        <v>172</v>
      </c>
      <c r="J5443" s="1">
        <v>45839</v>
      </c>
      <c r="K5443" t="s">
        <v>143</v>
      </c>
      <c r="L5443">
        <v>2</v>
      </c>
      <c r="M5443" t="s">
        <v>144</v>
      </c>
      <c r="N5443" t="s">
        <v>145</v>
      </c>
      <c r="O5443" t="s">
        <v>149</v>
      </c>
      <c r="P5443" t="s">
        <v>161</v>
      </c>
      <c r="Q5443">
        <v>4513.54</v>
      </c>
      <c r="R5443">
        <v>731</v>
      </c>
      <c r="S5443">
        <v>61875</v>
      </c>
      <c r="T5443">
        <v>770</v>
      </c>
      <c r="U5443">
        <v>426</v>
      </c>
      <c r="V5443">
        <v>128</v>
      </c>
      <c r="W5443">
        <v>3640</v>
      </c>
      <c r="X5443">
        <v>3640</v>
      </c>
      <c r="Y5443">
        <v>0</v>
      </c>
      <c r="Z5443">
        <v>0</v>
      </c>
      <c r="AA5443">
        <v>56591.46</v>
      </c>
      <c r="AB5443">
        <v>0</v>
      </c>
      <c r="AC5443">
        <v>0</v>
      </c>
      <c r="AD5443">
        <v>124</v>
      </c>
      <c r="AE5443">
        <v>4</v>
      </c>
      <c r="AF5443">
        <v>538</v>
      </c>
      <c r="AG5443">
        <v>12</v>
      </c>
      <c r="AH5443">
        <v>21</v>
      </c>
      <c r="AI5443">
        <v>160</v>
      </c>
      <c r="AJ5443">
        <v>0</v>
      </c>
      <c r="AK5443">
        <v>0</v>
      </c>
      <c r="AL5443">
        <v>0</v>
      </c>
      <c r="AM5443">
        <v>0</v>
      </c>
      <c r="AN5443">
        <v>0</v>
      </c>
      <c r="AO5443">
        <v>455</v>
      </c>
      <c r="AP5443">
        <v>1058</v>
      </c>
      <c r="AQ5443">
        <v>426</v>
      </c>
      <c r="AR5443">
        <v>0</v>
      </c>
      <c r="AS5443">
        <v>155</v>
      </c>
      <c r="AT5443">
        <v>9</v>
      </c>
      <c r="AU5443">
        <v>10</v>
      </c>
      <c r="AV5443">
        <v>5</v>
      </c>
      <c r="AW5443">
        <v>45</v>
      </c>
      <c r="AX5443">
        <v>0</v>
      </c>
      <c r="AY5443">
        <v>111</v>
      </c>
      <c r="AZ5443">
        <v>169</v>
      </c>
      <c r="BA5443">
        <v>62</v>
      </c>
      <c r="BB5443">
        <v>20</v>
      </c>
      <c r="BC5443">
        <v>3</v>
      </c>
      <c r="BD5443">
        <v>8</v>
      </c>
      <c r="BE5443">
        <v>2</v>
      </c>
      <c r="BF5443">
        <v>682</v>
      </c>
      <c r="BG5443">
        <v>4345</v>
      </c>
      <c r="BH5443">
        <v>0</v>
      </c>
      <c r="BI5443">
        <v>399</v>
      </c>
      <c r="BJ5443" s="2">
        <v>45853</v>
      </c>
      <c r="BK5443">
        <v>0</v>
      </c>
      <c r="BL5443" s="3" t="str">
        <f>VLOOKUP(O5443,DropDownList!$H$1:$I$7,2,FALSE)</f>
        <v>2025/26</v>
      </c>
      <c r="BM5443" s="3" t="str">
        <f t="shared" si="85"/>
        <v>VSUR</v>
      </c>
    </row>
    <row r="5444" spans="1:65" x14ac:dyDescent="0.2">
      <c r="A5444">
        <v>2025</v>
      </c>
      <c r="B5444">
        <v>7</v>
      </c>
      <c r="C5444" t="s">
        <v>162</v>
      </c>
      <c r="D5444" t="s">
        <v>175</v>
      </c>
      <c r="E5444" t="s">
        <v>14</v>
      </c>
      <c r="F5444">
        <v>9781</v>
      </c>
      <c r="G5444" t="s">
        <v>158</v>
      </c>
      <c r="H5444" t="s">
        <v>171</v>
      </c>
      <c r="I5444" t="s">
        <v>172</v>
      </c>
      <c r="J5444" s="1">
        <v>45839</v>
      </c>
      <c r="K5444" t="s">
        <v>143</v>
      </c>
      <c r="L5444">
        <v>2</v>
      </c>
      <c r="M5444" t="s">
        <v>144</v>
      </c>
      <c r="N5444" t="s">
        <v>145</v>
      </c>
      <c r="O5444" t="s">
        <v>149</v>
      </c>
      <c r="P5444" t="s">
        <v>159</v>
      </c>
      <c r="Q5444">
        <v>8920</v>
      </c>
      <c r="R5444">
        <v>14</v>
      </c>
      <c r="S5444">
        <v>46477.01</v>
      </c>
      <c r="T5444">
        <v>43.86</v>
      </c>
      <c r="U5444">
        <v>2</v>
      </c>
      <c r="V5444">
        <v>2</v>
      </c>
      <c r="W5444">
        <v>6620</v>
      </c>
      <c r="X5444">
        <v>8920</v>
      </c>
      <c r="Y5444">
        <v>0</v>
      </c>
      <c r="Z5444">
        <v>0</v>
      </c>
      <c r="AA5444">
        <v>37513.15</v>
      </c>
      <c r="AB5444">
        <v>0</v>
      </c>
      <c r="AC5444">
        <v>0</v>
      </c>
      <c r="AD5444">
        <v>1</v>
      </c>
      <c r="AE5444">
        <v>1</v>
      </c>
      <c r="AF5444">
        <v>9</v>
      </c>
      <c r="AG5444">
        <v>1</v>
      </c>
      <c r="AH5444">
        <v>0</v>
      </c>
      <c r="AI5444">
        <v>1</v>
      </c>
      <c r="AJ5444">
        <v>0</v>
      </c>
      <c r="AK5444">
        <v>0</v>
      </c>
      <c r="AL5444">
        <v>0</v>
      </c>
      <c r="AM5444">
        <v>0</v>
      </c>
      <c r="AN5444">
        <v>0</v>
      </c>
      <c r="AO5444">
        <v>1</v>
      </c>
      <c r="AP5444">
        <v>1</v>
      </c>
      <c r="AQ5444">
        <v>0</v>
      </c>
      <c r="AR5444">
        <v>0</v>
      </c>
      <c r="AS5444">
        <v>0</v>
      </c>
      <c r="AT5444">
        <v>0</v>
      </c>
      <c r="AU5444">
        <v>0</v>
      </c>
      <c r="AV5444">
        <v>0</v>
      </c>
      <c r="AW5444">
        <v>0</v>
      </c>
      <c r="AX5444">
        <v>0</v>
      </c>
      <c r="AY5444">
        <v>0</v>
      </c>
      <c r="AZ5444">
        <v>0</v>
      </c>
      <c r="BA5444">
        <v>0</v>
      </c>
      <c r="BB5444">
        <v>0</v>
      </c>
      <c r="BC5444">
        <v>0</v>
      </c>
      <c r="BD5444">
        <v>0</v>
      </c>
      <c r="BE5444">
        <v>0</v>
      </c>
      <c r="BF5444">
        <v>0</v>
      </c>
      <c r="BG5444">
        <v>5460</v>
      </c>
      <c r="BH5444">
        <v>3</v>
      </c>
      <c r="BI5444">
        <v>0</v>
      </c>
      <c r="BJ5444" s="2">
        <v>45853</v>
      </c>
      <c r="BK5444">
        <v>0</v>
      </c>
      <c r="BL5444" s="3" t="str">
        <f>VLOOKUP(O5444,DropDownList!$H$1:$I$7,2,FALSE)</f>
        <v>2025/26</v>
      </c>
      <c r="BM5444" s="3" t="str">
        <f t="shared" si="85"/>
        <v>CONF</v>
      </c>
    </row>
    <row r="5445" spans="1:65" x14ac:dyDescent="0.2">
      <c r="A5445">
        <v>2025</v>
      </c>
      <c r="B5445">
        <v>7</v>
      </c>
      <c r="C5445" t="s">
        <v>162</v>
      </c>
      <c r="D5445" t="s">
        <v>175</v>
      </c>
      <c r="E5445" t="s">
        <v>14</v>
      </c>
      <c r="F5445">
        <v>9781</v>
      </c>
      <c r="G5445" t="s">
        <v>158</v>
      </c>
      <c r="H5445" t="s">
        <v>171</v>
      </c>
      <c r="I5445" t="s">
        <v>172</v>
      </c>
      <c r="J5445" s="1">
        <v>45839</v>
      </c>
      <c r="K5445" t="s">
        <v>143</v>
      </c>
      <c r="L5445">
        <v>2</v>
      </c>
      <c r="M5445" t="s">
        <v>144</v>
      </c>
      <c r="N5445" t="s">
        <v>145</v>
      </c>
      <c r="O5445" t="s">
        <v>156</v>
      </c>
      <c r="P5445" t="s">
        <v>160</v>
      </c>
      <c r="Q5445">
        <v>58513.919999999998</v>
      </c>
      <c r="R5445">
        <v>724</v>
      </c>
      <c r="S5445">
        <v>381500</v>
      </c>
      <c r="T5445">
        <v>24654.66</v>
      </c>
      <c r="U5445">
        <v>193</v>
      </c>
      <c r="V5445">
        <v>99</v>
      </c>
      <c r="W5445">
        <v>35135.660000000003</v>
      </c>
      <c r="X5445">
        <v>35770.660000000003</v>
      </c>
      <c r="Y5445">
        <v>0</v>
      </c>
      <c r="Z5445">
        <v>0</v>
      </c>
      <c r="AA5445">
        <v>298331.42</v>
      </c>
      <c r="AB5445">
        <v>17644.919999999998</v>
      </c>
      <c r="AC5445">
        <v>265132.23</v>
      </c>
      <c r="AD5445">
        <v>40</v>
      </c>
      <c r="AE5445">
        <v>59</v>
      </c>
      <c r="AF5445">
        <v>467</v>
      </c>
      <c r="AG5445">
        <v>125</v>
      </c>
      <c r="AH5445">
        <v>44</v>
      </c>
      <c r="AI5445">
        <v>68</v>
      </c>
      <c r="AJ5445">
        <v>0</v>
      </c>
      <c r="AK5445">
        <v>0</v>
      </c>
      <c r="AL5445">
        <v>0</v>
      </c>
      <c r="AM5445">
        <v>0</v>
      </c>
      <c r="AN5445">
        <v>0</v>
      </c>
      <c r="AO5445">
        <v>498</v>
      </c>
      <c r="AP5445">
        <v>2066</v>
      </c>
      <c r="AQ5445">
        <v>485</v>
      </c>
      <c r="AR5445">
        <v>0</v>
      </c>
      <c r="AS5445">
        <v>221</v>
      </c>
      <c r="AT5445">
        <v>90</v>
      </c>
      <c r="AU5445">
        <v>54</v>
      </c>
      <c r="AV5445">
        <v>30</v>
      </c>
      <c r="AW5445">
        <v>47</v>
      </c>
      <c r="AX5445">
        <v>0</v>
      </c>
      <c r="AY5445">
        <v>259</v>
      </c>
      <c r="AZ5445">
        <v>406</v>
      </c>
      <c r="BA5445">
        <v>255</v>
      </c>
      <c r="BB5445">
        <v>61</v>
      </c>
      <c r="BC5445">
        <v>33</v>
      </c>
      <c r="BD5445">
        <v>13</v>
      </c>
      <c r="BE5445">
        <v>0</v>
      </c>
      <c r="BF5445">
        <v>663</v>
      </c>
      <c r="BG5445">
        <v>28520</v>
      </c>
      <c r="BH5445">
        <v>20</v>
      </c>
      <c r="BI5445">
        <v>175</v>
      </c>
      <c r="BJ5445" s="2">
        <v>45853</v>
      </c>
      <c r="BK5445">
        <v>3</v>
      </c>
      <c r="BL5445" s="3" t="str">
        <f>VLOOKUP(O5445,DropDownList!$H$1:$I$7,2,FALSE)</f>
        <v>2023/24</v>
      </c>
      <c r="BM5445" s="3" t="str">
        <f t="shared" si="85"/>
        <v>SC COURT</v>
      </c>
    </row>
    <row r="5446" spans="1:65" x14ac:dyDescent="0.2">
      <c r="A5446">
        <v>2025</v>
      </c>
      <c r="B5446">
        <v>7</v>
      </c>
      <c r="C5446" t="s">
        <v>162</v>
      </c>
      <c r="D5446" t="s">
        <v>175</v>
      </c>
      <c r="E5446" t="s">
        <v>14</v>
      </c>
      <c r="F5446">
        <v>9781</v>
      </c>
      <c r="G5446" t="s">
        <v>158</v>
      </c>
      <c r="H5446" t="s">
        <v>171</v>
      </c>
      <c r="I5446" t="s">
        <v>172</v>
      </c>
      <c r="J5446" s="1">
        <v>45839</v>
      </c>
      <c r="K5446" t="s">
        <v>143</v>
      </c>
      <c r="L5446">
        <v>2</v>
      </c>
      <c r="M5446" t="s">
        <v>144</v>
      </c>
      <c r="N5446" t="s">
        <v>145</v>
      </c>
      <c r="O5446" t="s">
        <v>147</v>
      </c>
      <c r="P5446" t="s">
        <v>161</v>
      </c>
      <c r="Q5446">
        <v>1828.12</v>
      </c>
      <c r="R5446">
        <v>523</v>
      </c>
      <c r="S5446">
        <v>15290</v>
      </c>
      <c r="T5446">
        <v>425</v>
      </c>
      <c r="U5446">
        <v>179</v>
      </c>
      <c r="V5446">
        <v>56</v>
      </c>
      <c r="W5446">
        <v>1248.1199999999999</v>
      </c>
      <c r="X5446">
        <v>1248.1199999999999</v>
      </c>
      <c r="Y5446">
        <v>0</v>
      </c>
      <c r="Z5446">
        <v>0</v>
      </c>
      <c r="AA5446">
        <v>13036.88</v>
      </c>
      <c r="AB5446">
        <v>0</v>
      </c>
      <c r="AC5446">
        <v>0</v>
      </c>
      <c r="AD5446">
        <v>51</v>
      </c>
      <c r="AE5446">
        <v>5</v>
      </c>
      <c r="AF5446">
        <v>414</v>
      </c>
      <c r="AG5446">
        <v>5</v>
      </c>
      <c r="AH5446">
        <v>20</v>
      </c>
      <c r="AI5446">
        <v>84</v>
      </c>
      <c r="AJ5446">
        <v>0</v>
      </c>
      <c r="AK5446">
        <v>0</v>
      </c>
      <c r="AL5446">
        <v>0</v>
      </c>
      <c r="AM5446">
        <v>0</v>
      </c>
      <c r="AN5446">
        <v>0</v>
      </c>
      <c r="AO5446">
        <v>344</v>
      </c>
      <c r="AP5446">
        <v>1287</v>
      </c>
      <c r="AQ5446">
        <v>338</v>
      </c>
      <c r="AR5446">
        <v>2</v>
      </c>
      <c r="AS5446">
        <v>149</v>
      </c>
      <c r="AT5446">
        <v>54</v>
      </c>
      <c r="AU5446">
        <v>20</v>
      </c>
      <c r="AV5446">
        <v>12</v>
      </c>
      <c r="AW5446">
        <v>33</v>
      </c>
      <c r="AX5446">
        <v>0</v>
      </c>
      <c r="AY5446">
        <v>161</v>
      </c>
      <c r="AZ5446">
        <v>258</v>
      </c>
      <c r="BA5446">
        <v>144</v>
      </c>
      <c r="BB5446">
        <v>37</v>
      </c>
      <c r="BC5446">
        <v>17</v>
      </c>
      <c r="BD5446">
        <v>4</v>
      </c>
      <c r="BE5446">
        <v>2</v>
      </c>
      <c r="BF5446">
        <v>489</v>
      </c>
      <c r="BG5446">
        <v>1770</v>
      </c>
      <c r="BH5446">
        <v>0</v>
      </c>
      <c r="BI5446">
        <v>162</v>
      </c>
      <c r="BJ5446" s="2">
        <v>45853</v>
      </c>
      <c r="BK5446">
        <v>1</v>
      </c>
      <c r="BL5446" s="3" t="str">
        <f>VLOOKUP(O5446,DropDownList!$H$1:$I$7,2,FALSE)</f>
        <v>2024/25</v>
      </c>
      <c r="BM5446" s="3" t="str">
        <f t="shared" si="85"/>
        <v>VSUR</v>
      </c>
    </row>
    <row r="5447" spans="1:65" x14ac:dyDescent="0.2">
      <c r="A5447">
        <v>2025</v>
      </c>
      <c r="B5447">
        <v>7</v>
      </c>
      <c r="C5447" t="s">
        <v>162</v>
      </c>
      <c r="D5447" t="s">
        <v>175</v>
      </c>
      <c r="E5447" t="s">
        <v>14</v>
      </c>
      <c r="F5447">
        <v>9781</v>
      </c>
      <c r="G5447" t="s">
        <v>158</v>
      </c>
      <c r="H5447" t="s">
        <v>171</v>
      </c>
      <c r="I5447" t="s">
        <v>172</v>
      </c>
      <c r="J5447" s="1">
        <v>45839</v>
      </c>
      <c r="K5447" t="s">
        <v>143</v>
      </c>
      <c r="L5447">
        <v>2</v>
      </c>
      <c r="M5447" t="s">
        <v>144</v>
      </c>
      <c r="N5447" t="s">
        <v>145</v>
      </c>
      <c r="O5447" t="s">
        <v>149</v>
      </c>
      <c r="P5447" t="s">
        <v>160</v>
      </c>
      <c r="Q5447">
        <v>207759.94</v>
      </c>
      <c r="R5447">
        <v>782</v>
      </c>
      <c r="S5447">
        <v>537992.06000000006</v>
      </c>
      <c r="T5447">
        <v>25221.32</v>
      </c>
      <c r="U5447">
        <v>442</v>
      </c>
      <c r="V5447">
        <v>284</v>
      </c>
      <c r="W5447">
        <v>81258.11</v>
      </c>
      <c r="X5447">
        <v>143643.10999999999</v>
      </c>
      <c r="Y5447">
        <v>0</v>
      </c>
      <c r="Z5447">
        <v>0</v>
      </c>
      <c r="AA5447">
        <v>305010.8</v>
      </c>
      <c r="AB5447">
        <v>9736.08</v>
      </c>
      <c r="AC5447">
        <v>275743.26</v>
      </c>
      <c r="AD5447">
        <v>137</v>
      </c>
      <c r="AE5447">
        <v>147</v>
      </c>
      <c r="AF5447">
        <v>292</v>
      </c>
      <c r="AG5447">
        <v>270</v>
      </c>
      <c r="AH5447">
        <v>45</v>
      </c>
      <c r="AI5447">
        <v>172</v>
      </c>
      <c r="AJ5447">
        <v>0</v>
      </c>
      <c r="AK5447">
        <v>0</v>
      </c>
      <c r="AL5447">
        <v>0</v>
      </c>
      <c r="AM5447">
        <v>0</v>
      </c>
      <c r="AN5447">
        <v>0</v>
      </c>
      <c r="AO5447">
        <v>494</v>
      </c>
      <c r="AP5447">
        <v>1082</v>
      </c>
      <c r="AQ5447">
        <v>425</v>
      </c>
      <c r="AR5447">
        <v>0</v>
      </c>
      <c r="AS5447">
        <v>154</v>
      </c>
      <c r="AT5447">
        <v>9</v>
      </c>
      <c r="AU5447">
        <v>11</v>
      </c>
      <c r="AV5447">
        <v>5</v>
      </c>
      <c r="AW5447">
        <v>79</v>
      </c>
      <c r="AX5447">
        <v>0</v>
      </c>
      <c r="AY5447">
        <v>108</v>
      </c>
      <c r="AZ5447">
        <v>166</v>
      </c>
      <c r="BA5447">
        <v>62</v>
      </c>
      <c r="BB5447">
        <v>18</v>
      </c>
      <c r="BC5447">
        <v>3</v>
      </c>
      <c r="BD5447">
        <v>9</v>
      </c>
      <c r="BE5447">
        <v>2</v>
      </c>
      <c r="BF5447">
        <v>698</v>
      </c>
      <c r="BG5447">
        <v>91513</v>
      </c>
      <c r="BH5447">
        <v>3</v>
      </c>
      <c r="BI5447">
        <v>405</v>
      </c>
      <c r="BJ5447" s="2">
        <v>45853</v>
      </c>
      <c r="BK5447">
        <v>0</v>
      </c>
      <c r="BL5447" s="3" t="str">
        <f>VLOOKUP(O5447,DropDownList!$H$1:$I$7,2,FALSE)</f>
        <v>2025/26</v>
      </c>
      <c r="BM5447" s="3" t="str">
        <f t="shared" si="85"/>
        <v>SC COURT</v>
      </c>
    </row>
    <row r="5448" spans="1:65" x14ac:dyDescent="0.2">
      <c r="A5448">
        <v>2025</v>
      </c>
      <c r="B5448">
        <v>7</v>
      </c>
      <c r="C5448" t="s">
        <v>162</v>
      </c>
      <c r="D5448" t="s">
        <v>175</v>
      </c>
      <c r="E5448" t="s">
        <v>14</v>
      </c>
      <c r="F5448">
        <v>9781</v>
      </c>
      <c r="G5448" t="s">
        <v>158</v>
      </c>
      <c r="H5448" t="s">
        <v>171</v>
      </c>
      <c r="I5448" t="s">
        <v>172</v>
      </c>
      <c r="J5448" s="1">
        <v>45839</v>
      </c>
      <c r="K5448" t="s">
        <v>143</v>
      </c>
      <c r="L5448">
        <v>2</v>
      </c>
      <c r="M5448" t="s">
        <v>144</v>
      </c>
      <c r="N5448" t="s">
        <v>145</v>
      </c>
      <c r="O5448" t="s">
        <v>147</v>
      </c>
      <c r="P5448" t="s">
        <v>159</v>
      </c>
      <c r="Q5448">
        <v>39394.230000000003</v>
      </c>
      <c r="R5448">
        <v>8</v>
      </c>
      <c r="S5448">
        <v>65915.649999999994</v>
      </c>
      <c r="T5448">
        <v>39.17</v>
      </c>
      <c r="U5448">
        <v>1</v>
      </c>
      <c r="V5448">
        <v>1</v>
      </c>
      <c r="W5448">
        <v>39394.230000000003</v>
      </c>
      <c r="X5448">
        <v>39394.230000000003</v>
      </c>
      <c r="Y5448">
        <v>0</v>
      </c>
      <c r="Z5448">
        <v>0</v>
      </c>
      <c r="AA5448">
        <v>26482.25</v>
      </c>
      <c r="AB5448">
        <v>0</v>
      </c>
      <c r="AC5448">
        <v>0</v>
      </c>
      <c r="AD5448">
        <v>1</v>
      </c>
      <c r="AE5448">
        <v>0</v>
      </c>
      <c r="AF5448">
        <v>4</v>
      </c>
      <c r="AG5448">
        <v>0</v>
      </c>
      <c r="AH5448">
        <v>0</v>
      </c>
      <c r="AI5448">
        <v>1</v>
      </c>
      <c r="AJ5448">
        <v>0</v>
      </c>
      <c r="AK5448">
        <v>0</v>
      </c>
      <c r="AL5448">
        <v>0</v>
      </c>
      <c r="AM5448">
        <v>0</v>
      </c>
      <c r="AN5448">
        <v>0</v>
      </c>
      <c r="AO5448">
        <v>0</v>
      </c>
      <c r="AP5448">
        <v>0</v>
      </c>
      <c r="AQ5448">
        <v>0</v>
      </c>
      <c r="AR5448">
        <v>0</v>
      </c>
      <c r="AS5448">
        <v>0</v>
      </c>
      <c r="AT5448">
        <v>0</v>
      </c>
      <c r="AU5448">
        <v>0</v>
      </c>
      <c r="AV5448">
        <v>0</v>
      </c>
      <c r="AW5448">
        <v>0</v>
      </c>
      <c r="AX5448">
        <v>0</v>
      </c>
      <c r="AY5448">
        <v>0</v>
      </c>
      <c r="AZ5448">
        <v>0</v>
      </c>
      <c r="BA5448">
        <v>0</v>
      </c>
      <c r="BB5448">
        <v>0</v>
      </c>
      <c r="BC5448">
        <v>0</v>
      </c>
      <c r="BD5448">
        <v>0</v>
      </c>
      <c r="BE5448">
        <v>0</v>
      </c>
      <c r="BF5448">
        <v>0</v>
      </c>
      <c r="BG5448">
        <v>39394.230000000003</v>
      </c>
      <c r="BH5448">
        <v>3</v>
      </c>
      <c r="BI5448">
        <v>0</v>
      </c>
      <c r="BJ5448" s="2">
        <v>45853</v>
      </c>
      <c r="BK5448">
        <v>0</v>
      </c>
      <c r="BL5448" s="3" t="str">
        <f>VLOOKUP(O5448,DropDownList!$H$1:$I$7,2,FALSE)</f>
        <v>2024/25</v>
      </c>
      <c r="BM5448" s="3" t="str">
        <f t="shared" si="85"/>
        <v>CONF</v>
      </c>
    </row>
    <row r="5449" spans="1:65" x14ac:dyDescent="0.2">
      <c r="A5449">
        <v>2025</v>
      </c>
      <c r="B5449">
        <v>7</v>
      </c>
      <c r="C5449" t="s">
        <v>162</v>
      </c>
      <c r="D5449" t="s">
        <v>176</v>
      </c>
      <c r="E5449" t="s">
        <v>15</v>
      </c>
      <c r="F5449">
        <v>9805</v>
      </c>
      <c r="G5449" t="s">
        <v>158</v>
      </c>
      <c r="H5449" t="s">
        <v>171</v>
      </c>
      <c r="I5449" t="s">
        <v>172</v>
      </c>
      <c r="J5449" s="1">
        <v>45839</v>
      </c>
      <c r="K5449" t="s">
        <v>143</v>
      </c>
      <c r="L5449">
        <v>2</v>
      </c>
      <c r="M5449" t="s">
        <v>144</v>
      </c>
      <c r="N5449" t="s">
        <v>145</v>
      </c>
      <c r="O5449" t="s">
        <v>156</v>
      </c>
      <c r="P5449" t="s">
        <v>161</v>
      </c>
      <c r="Q5449">
        <v>0</v>
      </c>
      <c r="R5449">
        <v>84</v>
      </c>
      <c r="S5449">
        <v>1995</v>
      </c>
      <c r="T5449">
        <v>0</v>
      </c>
      <c r="U5449">
        <v>2</v>
      </c>
      <c r="V5449">
        <v>0</v>
      </c>
      <c r="W5449">
        <v>0</v>
      </c>
      <c r="X5449">
        <v>0</v>
      </c>
      <c r="Y5449">
        <v>0</v>
      </c>
      <c r="Z5449">
        <v>0</v>
      </c>
      <c r="AA5449">
        <v>1995</v>
      </c>
      <c r="AB5449">
        <v>0</v>
      </c>
      <c r="AC5449">
        <v>0</v>
      </c>
      <c r="AD5449">
        <v>0</v>
      </c>
      <c r="AE5449">
        <v>0</v>
      </c>
      <c r="AF5449">
        <v>84</v>
      </c>
      <c r="AG5449">
        <v>0</v>
      </c>
      <c r="AH5449">
        <v>0</v>
      </c>
      <c r="AI5449">
        <v>0</v>
      </c>
      <c r="AJ5449">
        <v>0</v>
      </c>
      <c r="AK5449">
        <v>0</v>
      </c>
      <c r="AL5449">
        <v>0</v>
      </c>
      <c r="AM5449">
        <v>0</v>
      </c>
      <c r="AN5449">
        <v>0</v>
      </c>
      <c r="AO5449">
        <v>30</v>
      </c>
      <c r="AP5449">
        <v>97</v>
      </c>
      <c r="AQ5449">
        <v>36</v>
      </c>
      <c r="AR5449">
        <v>0</v>
      </c>
      <c r="AS5449">
        <v>11</v>
      </c>
      <c r="AT5449">
        <v>1</v>
      </c>
      <c r="AU5449">
        <v>2</v>
      </c>
      <c r="AV5449">
        <v>0</v>
      </c>
      <c r="AW5449">
        <v>0</v>
      </c>
      <c r="AX5449">
        <v>0</v>
      </c>
      <c r="AY5449">
        <v>8</v>
      </c>
      <c r="AZ5449">
        <v>18</v>
      </c>
      <c r="BA5449">
        <v>11</v>
      </c>
      <c r="BB5449">
        <v>5</v>
      </c>
      <c r="BC5449">
        <v>1</v>
      </c>
      <c r="BD5449">
        <v>0</v>
      </c>
      <c r="BE5449">
        <v>0</v>
      </c>
      <c r="BF5449">
        <v>84</v>
      </c>
      <c r="BG5449">
        <v>0</v>
      </c>
      <c r="BH5449">
        <v>0</v>
      </c>
      <c r="BI5449">
        <v>2</v>
      </c>
      <c r="BJ5449" s="2">
        <v>45853</v>
      </c>
      <c r="BK5449">
        <v>0</v>
      </c>
      <c r="BL5449" s="3" t="str">
        <f>VLOOKUP(O5449,DropDownList!$H$1:$I$7,2,FALSE)</f>
        <v>2023/24</v>
      </c>
      <c r="BM5449" s="3" t="str">
        <f t="shared" si="85"/>
        <v>VSUR</v>
      </c>
    </row>
    <row r="5450" spans="1:65" x14ac:dyDescent="0.2">
      <c r="A5450">
        <v>2025</v>
      </c>
      <c r="B5450">
        <v>7</v>
      </c>
      <c r="C5450" t="s">
        <v>162</v>
      </c>
      <c r="D5450" t="s">
        <v>176</v>
      </c>
      <c r="E5450" t="s">
        <v>15</v>
      </c>
      <c r="F5450">
        <v>9805</v>
      </c>
      <c r="G5450" t="s">
        <v>158</v>
      </c>
      <c r="H5450" t="s">
        <v>171</v>
      </c>
      <c r="I5450" t="s">
        <v>172</v>
      </c>
      <c r="J5450" s="1">
        <v>45839</v>
      </c>
      <c r="K5450" t="s">
        <v>143</v>
      </c>
      <c r="L5450">
        <v>2</v>
      </c>
      <c r="M5450" t="s">
        <v>144</v>
      </c>
      <c r="N5450" t="s">
        <v>145</v>
      </c>
      <c r="O5450" t="s">
        <v>147</v>
      </c>
      <c r="P5450" t="s">
        <v>151</v>
      </c>
      <c r="Q5450">
        <v>0</v>
      </c>
      <c r="R5450">
        <v>33</v>
      </c>
      <c r="S5450">
        <v>990</v>
      </c>
      <c r="T5450">
        <v>120</v>
      </c>
      <c r="U5450">
        <v>2</v>
      </c>
      <c r="V5450">
        <v>0</v>
      </c>
      <c r="W5450">
        <v>0</v>
      </c>
      <c r="X5450">
        <v>0</v>
      </c>
      <c r="Y5450">
        <v>0</v>
      </c>
      <c r="Z5450">
        <v>0</v>
      </c>
      <c r="AA5450">
        <v>870</v>
      </c>
      <c r="AB5450">
        <v>0</v>
      </c>
      <c r="AC5450">
        <v>870</v>
      </c>
      <c r="AD5450">
        <v>0</v>
      </c>
      <c r="AE5450">
        <v>0</v>
      </c>
      <c r="AF5450">
        <v>29</v>
      </c>
      <c r="AG5450">
        <v>0</v>
      </c>
      <c r="AH5450">
        <v>4</v>
      </c>
      <c r="AI5450">
        <v>0</v>
      </c>
      <c r="AJ5450">
        <v>0</v>
      </c>
      <c r="AK5450">
        <v>0</v>
      </c>
      <c r="AL5450">
        <v>0</v>
      </c>
      <c r="AM5450">
        <v>1</v>
      </c>
      <c r="AN5450">
        <v>0</v>
      </c>
      <c r="AO5450">
        <v>0</v>
      </c>
      <c r="AP5450">
        <v>0</v>
      </c>
      <c r="AQ5450">
        <v>0</v>
      </c>
      <c r="AR5450">
        <v>0</v>
      </c>
      <c r="AS5450">
        <v>0</v>
      </c>
      <c r="AT5450">
        <v>0</v>
      </c>
      <c r="AU5450">
        <v>0</v>
      </c>
      <c r="AV5450">
        <v>0</v>
      </c>
      <c r="AW5450">
        <v>0</v>
      </c>
      <c r="AX5450">
        <v>0</v>
      </c>
      <c r="AY5450">
        <v>0</v>
      </c>
      <c r="AZ5450">
        <v>0</v>
      </c>
      <c r="BA5450">
        <v>0</v>
      </c>
      <c r="BB5450">
        <v>0</v>
      </c>
      <c r="BC5450">
        <v>0</v>
      </c>
      <c r="BD5450">
        <v>0</v>
      </c>
      <c r="BE5450">
        <v>0</v>
      </c>
      <c r="BF5450">
        <v>0</v>
      </c>
      <c r="BG5450">
        <v>0</v>
      </c>
      <c r="BH5450">
        <v>0</v>
      </c>
      <c r="BI5450">
        <v>0</v>
      </c>
      <c r="BJ5450" s="2">
        <v>45853</v>
      </c>
      <c r="BK5450">
        <v>0</v>
      </c>
      <c r="BL5450" s="3" t="str">
        <f>VLOOKUP(O5450,DropDownList!$H$1:$I$7,2,FALSE)</f>
        <v>2024/25</v>
      </c>
      <c r="BM5450" s="3" t="str">
        <f t="shared" si="85"/>
        <v>PCPF</v>
      </c>
    </row>
    <row r="5451" spans="1:65" x14ac:dyDescent="0.2">
      <c r="A5451">
        <v>2025</v>
      </c>
      <c r="B5451">
        <v>7</v>
      </c>
      <c r="C5451" t="s">
        <v>162</v>
      </c>
      <c r="D5451" t="s">
        <v>176</v>
      </c>
      <c r="E5451" t="s">
        <v>15</v>
      </c>
      <c r="F5451">
        <v>9805</v>
      </c>
      <c r="G5451" t="s">
        <v>158</v>
      </c>
      <c r="H5451" t="s">
        <v>171</v>
      </c>
      <c r="I5451" t="s">
        <v>172</v>
      </c>
      <c r="J5451" s="1">
        <v>45839</v>
      </c>
      <c r="K5451" t="s">
        <v>143</v>
      </c>
      <c r="L5451">
        <v>2</v>
      </c>
      <c r="M5451" t="s">
        <v>144</v>
      </c>
      <c r="N5451" t="s">
        <v>145</v>
      </c>
      <c r="O5451" t="s">
        <v>147</v>
      </c>
      <c r="P5451" t="s">
        <v>160</v>
      </c>
      <c r="Q5451">
        <v>7130.24</v>
      </c>
      <c r="R5451">
        <v>82</v>
      </c>
      <c r="S5451">
        <v>59262</v>
      </c>
      <c r="T5451">
        <v>2575</v>
      </c>
      <c r="U5451">
        <v>17</v>
      </c>
      <c r="V5451">
        <v>9</v>
      </c>
      <c r="W5451">
        <v>4026.65</v>
      </c>
      <c r="X5451">
        <v>4026.65</v>
      </c>
      <c r="Y5451">
        <v>0</v>
      </c>
      <c r="Z5451">
        <v>0</v>
      </c>
      <c r="AA5451">
        <v>49556.76</v>
      </c>
      <c r="AB5451">
        <v>1528.03</v>
      </c>
      <c r="AC5451">
        <v>45598.73</v>
      </c>
      <c r="AD5451">
        <v>5</v>
      </c>
      <c r="AE5451">
        <v>4</v>
      </c>
      <c r="AF5451">
        <v>64</v>
      </c>
      <c r="AG5451">
        <v>11</v>
      </c>
      <c r="AH5451">
        <v>1</v>
      </c>
      <c r="AI5451">
        <v>6</v>
      </c>
      <c r="AJ5451">
        <v>0</v>
      </c>
      <c r="AK5451">
        <v>0</v>
      </c>
      <c r="AL5451">
        <v>0</v>
      </c>
      <c r="AM5451">
        <v>0</v>
      </c>
      <c r="AN5451">
        <v>0</v>
      </c>
      <c r="AO5451">
        <v>34</v>
      </c>
      <c r="AP5451">
        <v>121</v>
      </c>
      <c r="AQ5451">
        <v>39</v>
      </c>
      <c r="AR5451">
        <v>0</v>
      </c>
      <c r="AS5451">
        <v>18</v>
      </c>
      <c r="AT5451">
        <v>0</v>
      </c>
      <c r="AU5451">
        <v>2</v>
      </c>
      <c r="AV5451">
        <v>0</v>
      </c>
      <c r="AW5451">
        <v>1</v>
      </c>
      <c r="AX5451">
        <v>0</v>
      </c>
      <c r="AY5451">
        <v>12</v>
      </c>
      <c r="AZ5451">
        <v>21</v>
      </c>
      <c r="BA5451">
        <v>10</v>
      </c>
      <c r="BB5451">
        <v>10</v>
      </c>
      <c r="BC5451">
        <v>5</v>
      </c>
      <c r="BD5451">
        <v>0</v>
      </c>
      <c r="BE5451">
        <v>0</v>
      </c>
      <c r="BF5451">
        <v>79</v>
      </c>
      <c r="BG5451">
        <v>3705</v>
      </c>
      <c r="BH5451">
        <v>0</v>
      </c>
      <c r="BI5451">
        <v>16</v>
      </c>
      <c r="BJ5451" s="2">
        <v>45853</v>
      </c>
      <c r="BK5451">
        <v>0</v>
      </c>
      <c r="BL5451" s="3" t="str">
        <f>VLOOKUP(O5451,DropDownList!$H$1:$I$7,2,FALSE)</f>
        <v>2024/25</v>
      </c>
      <c r="BM5451" s="3" t="str">
        <f t="shared" si="85"/>
        <v>SC COURT</v>
      </c>
    </row>
    <row r="5452" spans="1:65" x14ac:dyDescent="0.2">
      <c r="A5452">
        <v>2025</v>
      </c>
      <c r="B5452">
        <v>7</v>
      </c>
      <c r="C5452" t="s">
        <v>162</v>
      </c>
      <c r="D5452" t="s">
        <v>176</v>
      </c>
      <c r="E5452" t="s">
        <v>15</v>
      </c>
      <c r="F5452">
        <v>9805</v>
      </c>
      <c r="G5452" t="s">
        <v>158</v>
      </c>
      <c r="H5452" t="s">
        <v>171</v>
      </c>
      <c r="I5452" t="s">
        <v>172</v>
      </c>
      <c r="J5452" s="1">
        <v>45839</v>
      </c>
      <c r="K5452" t="s">
        <v>143</v>
      </c>
      <c r="L5452">
        <v>2</v>
      </c>
      <c r="M5452" t="s">
        <v>144</v>
      </c>
      <c r="N5452" t="s">
        <v>145</v>
      </c>
      <c r="O5452" t="s">
        <v>156</v>
      </c>
      <c r="P5452" t="s">
        <v>152</v>
      </c>
      <c r="Q5452">
        <v>0</v>
      </c>
      <c r="R5452">
        <v>17</v>
      </c>
      <c r="S5452">
        <v>680</v>
      </c>
      <c r="T5452">
        <v>160</v>
      </c>
      <c r="U5452">
        <v>0</v>
      </c>
      <c r="V5452">
        <v>0</v>
      </c>
      <c r="W5452">
        <v>0</v>
      </c>
      <c r="X5452">
        <v>0</v>
      </c>
      <c r="Y5452">
        <v>0</v>
      </c>
      <c r="Z5452">
        <v>0</v>
      </c>
      <c r="AA5452">
        <v>520</v>
      </c>
      <c r="AB5452">
        <v>0</v>
      </c>
      <c r="AC5452">
        <v>520</v>
      </c>
      <c r="AD5452">
        <v>0</v>
      </c>
      <c r="AE5452">
        <v>0</v>
      </c>
      <c r="AF5452">
        <v>13</v>
      </c>
      <c r="AG5452">
        <v>0</v>
      </c>
      <c r="AH5452">
        <v>4</v>
      </c>
      <c r="AI5452">
        <v>0</v>
      </c>
      <c r="AJ5452">
        <v>0</v>
      </c>
      <c r="AK5452">
        <v>0</v>
      </c>
      <c r="AL5452">
        <v>0</v>
      </c>
      <c r="AM5452">
        <v>0</v>
      </c>
      <c r="AN5452">
        <v>0</v>
      </c>
      <c r="AO5452">
        <v>0</v>
      </c>
      <c r="AP5452">
        <v>0</v>
      </c>
      <c r="AQ5452">
        <v>0</v>
      </c>
      <c r="AR5452">
        <v>0</v>
      </c>
      <c r="AS5452">
        <v>0</v>
      </c>
      <c r="AT5452">
        <v>0</v>
      </c>
      <c r="AU5452">
        <v>0</v>
      </c>
      <c r="AV5452">
        <v>0</v>
      </c>
      <c r="AW5452">
        <v>0</v>
      </c>
      <c r="AX5452">
        <v>0</v>
      </c>
      <c r="AY5452">
        <v>0</v>
      </c>
      <c r="AZ5452">
        <v>0</v>
      </c>
      <c r="BA5452">
        <v>0</v>
      </c>
      <c r="BB5452">
        <v>0</v>
      </c>
      <c r="BC5452">
        <v>0</v>
      </c>
      <c r="BD5452">
        <v>0</v>
      </c>
      <c r="BE5452">
        <v>0</v>
      </c>
      <c r="BF5452">
        <v>0</v>
      </c>
      <c r="BG5452">
        <v>0</v>
      </c>
      <c r="BH5452">
        <v>0</v>
      </c>
      <c r="BI5452">
        <v>0</v>
      </c>
      <c r="BJ5452" s="2">
        <v>45853</v>
      </c>
      <c r="BK5452">
        <v>0</v>
      </c>
      <c r="BL5452" s="3" t="str">
        <f>VLOOKUP(O5452,DropDownList!$H$1:$I$7,2,FALSE)</f>
        <v>2023/24</v>
      </c>
      <c r="BM5452" s="3" t="str">
        <f t="shared" si="85"/>
        <v>PCOA</v>
      </c>
    </row>
    <row r="5453" spans="1:65" x14ac:dyDescent="0.2">
      <c r="A5453">
        <v>2025</v>
      </c>
      <c r="B5453">
        <v>7</v>
      </c>
      <c r="C5453" t="s">
        <v>162</v>
      </c>
      <c r="D5453" t="s">
        <v>176</v>
      </c>
      <c r="E5453" t="s">
        <v>15</v>
      </c>
      <c r="F5453">
        <v>9805</v>
      </c>
      <c r="G5453" t="s">
        <v>158</v>
      </c>
      <c r="H5453" t="s">
        <v>171</v>
      </c>
      <c r="I5453" t="s">
        <v>172</v>
      </c>
      <c r="J5453" s="1">
        <v>45839</v>
      </c>
      <c r="K5453" t="s">
        <v>143</v>
      </c>
      <c r="L5453">
        <v>2</v>
      </c>
      <c r="M5453" t="s">
        <v>144</v>
      </c>
      <c r="N5453" t="s">
        <v>145</v>
      </c>
      <c r="O5453" t="s">
        <v>156</v>
      </c>
      <c r="P5453" t="s">
        <v>153</v>
      </c>
      <c r="Q5453">
        <v>0</v>
      </c>
      <c r="R5453">
        <v>2</v>
      </c>
      <c r="S5453">
        <v>90</v>
      </c>
      <c r="T5453">
        <v>0</v>
      </c>
      <c r="U5453">
        <v>0</v>
      </c>
      <c r="V5453">
        <v>0</v>
      </c>
      <c r="W5453">
        <v>0</v>
      </c>
      <c r="X5453">
        <v>0</v>
      </c>
      <c r="Y5453">
        <v>0</v>
      </c>
      <c r="Z5453">
        <v>0</v>
      </c>
      <c r="AA5453">
        <v>90</v>
      </c>
      <c r="AB5453">
        <v>0</v>
      </c>
      <c r="AC5453">
        <v>90</v>
      </c>
      <c r="AD5453">
        <v>0</v>
      </c>
      <c r="AE5453">
        <v>0</v>
      </c>
      <c r="AF5453">
        <v>2</v>
      </c>
      <c r="AG5453">
        <v>0</v>
      </c>
      <c r="AH5453">
        <v>0</v>
      </c>
      <c r="AI5453">
        <v>0</v>
      </c>
      <c r="AJ5453">
        <v>0</v>
      </c>
      <c r="AK5453">
        <v>0</v>
      </c>
      <c r="AL5453">
        <v>0</v>
      </c>
      <c r="AM5453">
        <v>0</v>
      </c>
      <c r="AN5453">
        <v>0</v>
      </c>
      <c r="AO5453">
        <v>1</v>
      </c>
      <c r="AP5453">
        <v>1</v>
      </c>
      <c r="AQ5453">
        <v>1</v>
      </c>
      <c r="AR5453">
        <v>0</v>
      </c>
      <c r="AS5453">
        <v>0</v>
      </c>
      <c r="AT5453">
        <v>0</v>
      </c>
      <c r="AU5453">
        <v>0</v>
      </c>
      <c r="AV5453">
        <v>0</v>
      </c>
      <c r="AW5453">
        <v>0</v>
      </c>
      <c r="AX5453">
        <v>0</v>
      </c>
      <c r="AY5453">
        <v>0</v>
      </c>
      <c r="AZ5453">
        <v>0</v>
      </c>
      <c r="BA5453">
        <v>0</v>
      </c>
      <c r="BB5453">
        <v>0</v>
      </c>
      <c r="BC5453">
        <v>0</v>
      </c>
      <c r="BD5453">
        <v>0</v>
      </c>
      <c r="BE5453">
        <v>0</v>
      </c>
      <c r="BF5453">
        <v>1</v>
      </c>
      <c r="BG5453">
        <v>0</v>
      </c>
      <c r="BH5453">
        <v>0</v>
      </c>
      <c r="BI5453">
        <v>0</v>
      </c>
      <c r="BJ5453" s="2">
        <v>45853</v>
      </c>
      <c r="BK5453">
        <v>0</v>
      </c>
      <c r="BL5453" s="3" t="str">
        <f>VLOOKUP(O5453,DropDownList!$H$1:$I$7,2,FALSE)</f>
        <v>2023/24</v>
      </c>
      <c r="BM5453" s="3" t="str">
        <f t="shared" si="85"/>
        <v>PREG</v>
      </c>
    </row>
    <row r="5454" spans="1:65" x14ac:dyDescent="0.2">
      <c r="A5454">
        <v>2025</v>
      </c>
      <c r="B5454">
        <v>7</v>
      </c>
      <c r="C5454" t="s">
        <v>162</v>
      </c>
      <c r="D5454" t="s">
        <v>176</v>
      </c>
      <c r="E5454" t="s">
        <v>15</v>
      </c>
      <c r="F5454">
        <v>9805</v>
      </c>
      <c r="G5454" t="s">
        <v>158</v>
      </c>
      <c r="H5454" t="s">
        <v>171</v>
      </c>
      <c r="I5454" t="s">
        <v>172</v>
      </c>
      <c r="J5454" s="1">
        <v>45839</v>
      </c>
      <c r="K5454" t="s">
        <v>143</v>
      </c>
      <c r="L5454">
        <v>2</v>
      </c>
      <c r="M5454" t="s">
        <v>144</v>
      </c>
      <c r="N5454" t="s">
        <v>145</v>
      </c>
      <c r="O5454" t="s">
        <v>149</v>
      </c>
      <c r="P5454" t="s">
        <v>161</v>
      </c>
      <c r="Q5454">
        <v>210</v>
      </c>
      <c r="R5454">
        <v>83</v>
      </c>
      <c r="S5454">
        <v>2275</v>
      </c>
      <c r="T5454">
        <v>0</v>
      </c>
      <c r="U5454">
        <v>24</v>
      </c>
      <c r="V5454">
        <v>6</v>
      </c>
      <c r="W5454">
        <v>100</v>
      </c>
      <c r="X5454">
        <v>100</v>
      </c>
      <c r="Y5454">
        <v>0</v>
      </c>
      <c r="Z5454">
        <v>0</v>
      </c>
      <c r="AA5454">
        <v>2065</v>
      </c>
      <c r="AB5454">
        <v>0</v>
      </c>
      <c r="AC5454">
        <v>0</v>
      </c>
      <c r="AD5454">
        <v>6</v>
      </c>
      <c r="AE5454">
        <v>0</v>
      </c>
      <c r="AF5454">
        <v>73</v>
      </c>
      <c r="AG5454">
        <v>0</v>
      </c>
      <c r="AH5454">
        <v>0</v>
      </c>
      <c r="AI5454">
        <v>10</v>
      </c>
      <c r="AJ5454">
        <v>0</v>
      </c>
      <c r="AK5454">
        <v>0</v>
      </c>
      <c r="AL5454">
        <v>0</v>
      </c>
      <c r="AM5454">
        <v>0</v>
      </c>
      <c r="AN5454">
        <v>0</v>
      </c>
      <c r="AO5454">
        <v>31</v>
      </c>
      <c r="AP5454">
        <v>83</v>
      </c>
      <c r="AQ5454">
        <v>32</v>
      </c>
      <c r="AR5454">
        <v>0</v>
      </c>
      <c r="AS5454">
        <v>8</v>
      </c>
      <c r="AT5454">
        <v>1</v>
      </c>
      <c r="AU5454">
        <v>3</v>
      </c>
      <c r="AV5454">
        <v>0</v>
      </c>
      <c r="AW5454">
        <v>0</v>
      </c>
      <c r="AX5454">
        <v>0</v>
      </c>
      <c r="AY5454">
        <v>7</v>
      </c>
      <c r="AZ5454">
        <v>19</v>
      </c>
      <c r="BA5454">
        <v>7</v>
      </c>
      <c r="BB5454">
        <v>1</v>
      </c>
      <c r="BC5454">
        <v>1</v>
      </c>
      <c r="BD5454">
        <v>0</v>
      </c>
      <c r="BE5454">
        <v>0</v>
      </c>
      <c r="BF5454">
        <v>83</v>
      </c>
      <c r="BG5454">
        <v>210</v>
      </c>
      <c r="BH5454">
        <v>0</v>
      </c>
      <c r="BI5454">
        <v>24</v>
      </c>
      <c r="BJ5454" s="2">
        <v>45853</v>
      </c>
      <c r="BK5454">
        <v>0</v>
      </c>
      <c r="BL5454" s="3" t="str">
        <f>VLOOKUP(O5454,DropDownList!$H$1:$I$7,2,FALSE)</f>
        <v>2025/26</v>
      </c>
      <c r="BM5454" s="3" t="str">
        <f t="shared" si="85"/>
        <v>VSUR</v>
      </c>
    </row>
    <row r="5455" spans="1:65" x14ac:dyDescent="0.2">
      <c r="A5455">
        <v>2025</v>
      </c>
      <c r="B5455">
        <v>7</v>
      </c>
      <c r="C5455" t="s">
        <v>162</v>
      </c>
      <c r="D5455" t="s">
        <v>176</v>
      </c>
      <c r="E5455" t="s">
        <v>15</v>
      </c>
      <c r="F5455">
        <v>9805</v>
      </c>
      <c r="G5455" t="s">
        <v>158</v>
      </c>
      <c r="H5455" t="s">
        <v>171</v>
      </c>
      <c r="I5455" t="s">
        <v>172</v>
      </c>
      <c r="J5455" s="1">
        <v>45839</v>
      </c>
      <c r="K5455" t="s">
        <v>143</v>
      </c>
      <c r="L5455">
        <v>2</v>
      </c>
      <c r="M5455" t="s">
        <v>144</v>
      </c>
      <c r="N5455" t="s">
        <v>145</v>
      </c>
      <c r="O5455" t="s">
        <v>156</v>
      </c>
      <c r="P5455" t="s">
        <v>151</v>
      </c>
      <c r="Q5455">
        <v>0</v>
      </c>
      <c r="R5455">
        <v>17</v>
      </c>
      <c r="S5455">
        <v>510</v>
      </c>
      <c r="T5455">
        <v>90</v>
      </c>
      <c r="U5455">
        <v>1</v>
      </c>
      <c r="V5455">
        <v>0</v>
      </c>
      <c r="W5455">
        <v>0</v>
      </c>
      <c r="X5455">
        <v>0</v>
      </c>
      <c r="Y5455">
        <v>0</v>
      </c>
      <c r="Z5455">
        <v>0</v>
      </c>
      <c r="AA5455">
        <v>420</v>
      </c>
      <c r="AB5455">
        <v>0</v>
      </c>
      <c r="AC5455">
        <v>420</v>
      </c>
      <c r="AD5455">
        <v>0</v>
      </c>
      <c r="AE5455">
        <v>0</v>
      </c>
      <c r="AF5455">
        <v>14</v>
      </c>
      <c r="AG5455">
        <v>0</v>
      </c>
      <c r="AH5455">
        <v>3</v>
      </c>
      <c r="AI5455">
        <v>0</v>
      </c>
      <c r="AJ5455">
        <v>0</v>
      </c>
      <c r="AK5455">
        <v>0</v>
      </c>
      <c r="AL5455">
        <v>0</v>
      </c>
      <c r="AM5455">
        <v>1</v>
      </c>
      <c r="AN5455">
        <v>0</v>
      </c>
      <c r="AO5455">
        <v>0</v>
      </c>
      <c r="AP5455">
        <v>0</v>
      </c>
      <c r="AQ5455">
        <v>0</v>
      </c>
      <c r="AR5455">
        <v>0</v>
      </c>
      <c r="AS5455">
        <v>0</v>
      </c>
      <c r="AT5455">
        <v>0</v>
      </c>
      <c r="AU5455">
        <v>0</v>
      </c>
      <c r="AV5455">
        <v>0</v>
      </c>
      <c r="AW5455">
        <v>0</v>
      </c>
      <c r="AX5455">
        <v>0</v>
      </c>
      <c r="AY5455">
        <v>0</v>
      </c>
      <c r="AZ5455">
        <v>0</v>
      </c>
      <c r="BA5455">
        <v>0</v>
      </c>
      <c r="BB5455">
        <v>0</v>
      </c>
      <c r="BC5455">
        <v>0</v>
      </c>
      <c r="BD5455">
        <v>0</v>
      </c>
      <c r="BE5455">
        <v>0</v>
      </c>
      <c r="BF5455">
        <v>0</v>
      </c>
      <c r="BG5455">
        <v>0</v>
      </c>
      <c r="BH5455">
        <v>0</v>
      </c>
      <c r="BI5455">
        <v>0</v>
      </c>
      <c r="BJ5455" s="2">
        <v>45853</v>
      </c>
      <c r="BK5455">
        <v>0</v>
      </c>
      <c r="BL5455" s="3" t="str">
        <f>VLOOKUP(O5455,DropDownList!$H$1:$I$7,2,FALSE)</f>
        <v>2023/24</v>
      </c>
      <c r="BM5455" s="3" t="str">
        <f t="shared" si="85"/>
        <v>PCPF</v>
      </c>
    </row>
    <row r="5456" spans="1:65" x14ac:dyDescent="0.2">
      <c r="A5456">
        <v>2025</v>
      </c>
      <c r="B5456">
        <v>7</v>
      </c>
      <c r="C5456" t="s">
        <v>162</v>
      </c>
      <c r="D5456" t="s">
        <v>176</v>
      </c>
      <c r="E5456" t="s">
        <v>15</v>
      </c>
      <c r="F5456">
        <v>9805</v>
      </c>
      <c r="G5456" t="s">
        <v>158</v>
      </c>
      <c r="H5456" t="s">
        <v>171</v>
      </c>
      <c r="I5456" t="s">
        <v>172</v>
      </c>
      <c r="J5456" s="1">
        <v>45839</v>
      </c>
      <c r="K5456" t="s">
        <v>143</v>
      </c>
      <c r="L5456">
        <v>2</v>
      </c>
      <c r="M5456" t="s">
        <v>144</v>
      </c>
      <c r="N5456" t="s">
        <v>145</v>
      </c>
      <c r="O5456" t="s">
        <v>149</v>
      </c>
      <c r="P5456" t="s">
        <v>152</v>
      </c>
      <c r="Q5456">
        <v>0</v>
      </c>
      <c r="R5456">
        <v>4</v>
      </c>
      <c r="S5456">
        <v>160</v>
      </c>
      <c r="T5456">
        <v>40</v>
      </c>
      <c r="U5456">
        <v>0</v>
      </c>
      <c r="V5456">
        <v>0</v>
      </c>
      <c r="W5456">
        <v>0</v>
      </c>
      <c r="X5456">
        <v>0</v>
      </c>
      <c r="Y5456">
        <v>0</v>
      </c>
      <c r="Z5456">
        <v>0</v>
      </c>
      <c r="AA5456">
        <v>120</v>
      </c>
      <c r="AB5456">
        <v>0</v>
      </c>
      <c r="AC5456">
        <v>120</v>
      </c>
      <c r="AD5456">
        <v>0</v>
      </c>
      <c r="AE5456">
        <v>0</v>
      </c>
      <c r="AF5456">
        <v>3</v>
      </c>
      <c r="AG5456">
        <v>0</v>
      </c>
      <c r="AH5456">
        <v>1</v>
      </c>
      <c r="AI5456">
        <v>0</v>
      </c>
      <c r="AJ5456">
        <v>0</v>
      </c>
      <c r="AK5456">
        <v>0</v>
      </c>
      <c r="AL5456">
        <v>0</v>
      </c>
      <c r="AM5456">
        <v>0</v>
      </c>
      <c r="AN5456">
        <v>0</v>
      </c>
      <c r="AO5456">
        <v>0</v>
      </c>
      <c r="AP5456">
        <v>0</v>
      </c>
      <c r="AQ5456">
        <v>0</v>
      </c>
      <c r="AR5456">
        <v>0</v>
      </c>
      <c r="AS5456">
        <v>0</v>
      </c>
      <c r="AT5456">
        <v>0</v>
      </c>
      <c r="AU5456">
        <v>0</v>
      </c>
      <c r="AV5456">
        <v>0</v>
      </c>
      <c r="AW5456">
        <v>0</v>
      </c>
      <c r="AX5456">
        <v>0</v>
      </c>
      <c r="AY5456">
        <v>0</v>
      </c>
      <c r="AZ5456">
        <v>0</v>
      </c>
      <c r="BA5456">
        <v>0</v>
      </c>
      <c r="BB5456">
        <v>0</v>
      </c>
      <c r="BC5456">
        <v>0</v>
      </c>
      <c r="BD5456">
        <v>0</v>
      </c>
      <c r="BE5456">
        <v>0</v>
      </c>
      <c r="BF5456">
        <v>0</v>
      </c>
      <c r="BG5456">
        <v>0</v>
      </c>
      <c r="BH5456">
        <v>0</v>
      </c>
      <c r="BI5456">
        <v>0</v>
      </c>
      <c r="BJ5456" s="2">
        <v>45853</v>
      </c>
      <c r="BK5456">
        <v>0</v>
      </c>
      <c r="BL5456" s="3" t="str">
        <f>VLOOKUP(O5456,DropDownList!$H$1:$I$7,2,FALSE)</f>
        <v>2025/26</v>
      </c>
      <c r="BM5456" s="3" t="str">
        <f t="shared" si="85"/>
        <v>PCOA</v>
      </c>
    </row>
    <row r="5457" spans="1:65" x14ac:dyDescent="0.2">
      <c r="A5457">
        <v>2025</v>
      </c>
      <c r="B5457">
        <v>7</v>
      </c>
      <c r="C5457" t="s">
        <v>162</v>
      </c>
      <c r="D5457" t="s">
        <v>176</v>
      </c>
      <c r="E5457" t="s">
        <v>15</v>
      </c>
      <c r="F5457">
        <v>9805</v>
      </c>
      <c r="G5457" t="s">
        <v>158</v>
      </c>
      <c r="H5457" t="s">
        <v>171</v>
      </c>
      <c r="I5457" t="s">
        <v>172</v>
      </c>
      <c r="J5457" s="1">
        <v>45839</v>
      </c>
      <c r="K5457" t="s">
        <v>143</v>
      </c>
      <c r="L5457">
        <v>2</v>
      </c>
      <c r="M5457" t="s">
        <v>144</v>
      </c>
      <c r="N5457" t="s">
        <v>145</v>
      </c>
      <c r="O5457" t="s">
        <v>156</v>
      </c>
      <c r="P5457" t="s">
        <v>160</v>
      </c>
      <c r="Q5457">
        <v>700.72</v>
      </c>
      <c r="R5457">
        <v>89</v>
      </c>
      <c r="S5457">
        <v>41188</v>
      </c>
      <c r="T5457">
        <v>0</v>
      </c>
      <c r="U5457">
        <v>4</v>
      </c>
      <c r="V5457">
        <v>2</v>
      </c>
      <c r="W5457">
        <v>475</v>
      </c>
      <c r="X5457">
        <v>475</v>
      </c>
      <c r="Y5457">
        <v>0</v>
      </c>
      <c r="Z5457">
        <v>0</v>
      </c>
      <c r="AA5457">
        <v>40487.279999999999</v>
      </c>
      <c r="AB5457">
        <v>1763</v>
      </c>
      <c r="AC5457">
        <v>36729.279999999999</v>
      </c>
      <c r="AD5457">
        <v>1</v>
      </c>
      <c r="AE5457">
        <v>1</v>
      </c>
      <c r="AF5457">
        <v>85</v>
      </c>
      <c r="AG5457">
        <v>3</v>
      </c>
      <c r="AH5457">
        <v>0</v>
      </c>
      <c r="AI5457">
        <v>1</v>
      </c>
      <c r="AJ5457">
        <v>0</v>
      </c>
      <c r="AK5457">
        <v>0</v>
      </c>
      <c r="AL5457">
        <v>0</v>
      </c>
      <c r="AM5457">
        <v>0</v>
      </c>
      <c r="AN5457">
        <v>0</v>
      </c>
      <c r="AO5457">
        <v>34</v>
      </c>
      <c r="AP5457">
        <v>110</v>
      </c>
      <c r="AQ5457">
        <v>40</v>
      </c>
      <c r="AR5457">
        <v>0</v>
      </c>
      <c r="AS5457">
        <v>12</v>
      </c>
      <c r="AT5457">
        <v>2</v>
      </c>
      <c r="AU5457">
        <v>4</v>
      </c>
      <c r="AV5457">
        <v>0</v>
      </c>
      <c r="AW5457">
        <v>0</v>
      </c>
      <c r="AX5457">
        <v>0</v>
      </c>
      <c r="AY5457">
        <v>8</v>
      </c>
      <c r="AZ5457">
        <v>20</v>
      </c>
      <c r="BA5457">
        <v>13</v>
      </c>
      <c r="BB5457">
        <v>5</v>
      </c>
      <c r="BC5457">
        <v>1</v>
      </c>
      <c r="BD5457">
        <v>0</v>
      </c>
      <c r="BE5457">
        <v>0</v>
      </c>
      <c r="BF5457">
        <v>86</v>
      </c>
      <c r="BG5457">
        <v>250</v>
      </c>
      <c r="BH5457">
        <v>0</v>
      </c>
      <c r="BI5457">
        <v>2</v>
      </c>
      <c r="BJ5457" s="2">
        <v>45853</v>
      </c>
      <c r="BK5457">
        <v>0</v>
      </c>
      <c r="BL5457" s="3" t="str">
        <f>VLOOKUP(O5457,DropDownList!$H$1:$I$7,2,FALSE)</f>
        <v>2023/24</v>
      </c>
      <c r="BM5457" s="3" t="str">
        <f t="shared" si="85"/>
        <v>SC COURT</v>
      </c>
    </row>
    <row r="5458" spans="1:65" x14ac:dyDescent="0.2">
      <c r="A5458">
        <v>2025</v>
      </c>
      <c r="B5458">
        <v>7</v>
      </c>
      <c r="C5458" t="s">
        <v>162</v>
      </c>
      <c r="D5458" t="s">
        <v>176</v>
      </c>
      <c r="E5458" t="s">
        <v>15</v>
      </c>
      <c r="F5458">
        <v>9805</v>
      </c>
      <c r="G5458" t="s">
        <v>158</v>
      </c>
      <c r="H5458" t="s">
        <v>171</v>
      </c>
      <c r="I5458" t="s">
        <v>172</v>
      </c>
      <c r="J5458" s="1">
        <v>45839</v>
      </c>
      <c r="K5458" t="s">
        <v>143</v>
      </c>
      <c r="L5458">
        <v>2</v>
      </c>
      <c r="M5458" t="s">
        <v>144</v>
      </c>
      <c r="N5458" t="s">
        <v>145</v>
      </c>
      <c r="O5458" t="s">
        <v>149</v>
      </c>
      <c r="P5458" t="s">
        <v>148</v>
      </c>
      <c r="Q5458">
        <v>0</v>
      </c>
      <c r="R5458">
        <v>1</v>
      </c>
      <c r="S5458">
        <v>60</v>
      </c>
      <c r="T5458">
        <v>0</v>
      </c>
      <c r="U5458">
        <v>0</v>
      </c>
      <c r="V5458">
        <v>0</v>
      </c>
      <c r="W5458">
        <v>0</v>
      </c>
      <c r="X5458">
        <v>0</v>
      </c>
      <c r="Y5458">
        <v>0</v>
      </c>
      <c r="Z5458">
        <v>0</v>
      </c>
      <c r="AA5458">
        <v>60</v>
      </c>
      <c r="AB5458">
        <v>0</v>
      </c>
      <c r="AC5458">
        <v>60</v>
      </c>
      <c r="AD5458">
        <v>0</v>
      </c>
      <c r="AE5458">
        <v>0</v>
      </c>
      <c r="AF5458">
        <v>1</v>
      </c>
      <c r="AG5458">
        <v>0</v>
      </c>
      <c r="AH5458">
        <v>0</v>
      </c>
      <c r="AI5458">
        <v>0</v>
      </c>
      <c r="AJ5458">
        <v>0</v>
      </c>
      <c r="AK5458">
        <v>0</v>
      </c>
      <c r="AL5458">
        <v>0</v>
      </c>
      <c r="AM5458">
        <v>0</v>
      </c>
      <c r="AN5458">
        <v>0</v>
      </c>
      <c r="AO5458">
        <v>0</v>
      </c>
      <c r="AP5458">
        <v>0</v>
      </c>
      <c r="AQ5458">
        <v>0</v>
      </c>
      <c r="AR5458">
        <v>0</v>
      </c>
      <c r="AS5458">
        <v>0</v>
      </c>
      <c r="AT5458">
        <v>0</v>
      </c>
      <c r="AU5458">
        <v>0</v>
      </c>
      <c r="AV5458">
        <v>0</v>
      </c>
      <c r="AW5458">
        <v>0</v>
      </c>
      <c r="AX5458">
        <v>0</v>
      </c>
      <c r="AY5458">
        <v>0</v>
      </c>
      <c r="AZ5458">
        <v>0</v>
      </c>
      <c r="BA5458">
        <v>0</v>
      </c>
      <c r="BB5458">
        <v>0</v>
      </c>
      <c r="BC5458">
        <v>0</v>
      </c>
      <c r="BD5458">
        <v>0</v>
      </c>
      <c r="BE5458">
        <v>0</v>
      </c>
      <c r="BF5458">
        <v>0</v>
      </c>
      <c r="BG5458">
        <v>0</v>
      </c>
      <c r="BH5458">
        <v>0</v>
      </c>
      <c r="BI5458">
        <v>0</v>
      </c>
      <c r="BJ5458" s="2">
        <v>45853</v>
      </c>
      <c r="BK5458">
        <v>0</v>
      </c>
      <c r="BL5458" s="3" t="str">
        <f>VLOOKUP(O5458,DropDownList!$H$1:$I$7,2,FALSE)</f>
        <v>2025/26</v>
      </c>
      <c r="BM5458" s="3" t="str">
        <f t="shared" si="85"/>
        <v>PRAS</v>
      </c>
    </row>
    <row r="5459" spans="1:65" x14ac:dyDescent="0.2">
      <c r="A5459">
        <v>2025</v>
      </c>
      <c r="B5459">
        <v>7</v>
      </c>
      <c r="C5459" t="s">
        <v>162</v>
      </c>
      <c r="D5459" t="s">
        <v>176</v>
      </c>
      <c r="E5459" t="s">
        <v>15</v>
      </c>
      <c r="F5459">
        <v>9805</v>
      </c>
      <c r="G5459" t="s">
        <v>158</v>
      </c>
      <c r="H5459" t="s">
        <v>171</v>
      </c>
      <c r="I5459" t="s">
        <v>172</v>
      </c>
      <c r="J5459" s="1">
        <v>45839</v>
      </c>
      <c r="K5459" t="s">
        <v>143</v>
      </c>
      <c r="L5459">
        <v>2</v>
      </c>
      <c r="M5459" t="s">
        <v>144</v>
      </c>
      <c r="N5459" t="s">
        <v>145</v>
      </c>
      <c r="O5459" t="s">
        <v>156</v>
      </c>
      <c r="P5459" t="s">
        <v>148</v>
      </c>
      <c r="Q5459">
        <v>0</v>
      </c>
      <c r="R5459">
        <v>4</v>
      </c>
      <c r="S5459">
        <v>240</v>
      </c>
      <c r="T5459">
        <v>0</v>
      </c>
      <c r="U5459">
        <v>0</v>
      </c>
      <c r="V5459">
        <v>0</v>
      </c>
      <c r="W5459">
        <v>0</v>
      </c>
      <c r="X5459">
        <v>0</v>
      </c>
      <c r="Y5459">
        <v>0</v>
      </c>
      <c r="Z5459">
        <v>0</v>
      </c>
      <c r="AA5459">
        <v>240</v>
      </c>
      <c r="AB5459">
        <v>0</v>
      </c>
      <c r="AC5459">
        <v>240</v>
      </c>
      <c r="AD5459">
        <v>0</v>
      </c>
      <c r="AE5459">
        <v>0</v>
      </c>
      <c r="AF5459">
        <v>4</v>
      </c>
      <c r="AG5459">
        <v>0</v>
      </c>
      <c r="AH5459">
        <v>0</v>
      </c>
      <c r="AI5459">
        <v>0</v>
      </c>
      <c r="AJ5459">
        <v>0</v>
      </c>
      <c r="AK5459">
        <v>0</v>
      </c>
      <c r="AL5459">
        <v>0</v>
      </c>
      <c r="AM5459">
        <v>0</v>
      </c>
      <c r="AN5459">
        <v>0</v>
      </c>
      <c r="AO5459">
        <v>2</v>
      </c>
      <c r="AP5459">
        <v>10</v>
      </c>
      <c r="AQ5459">
        <v>2</v>
      </c>
      <c r="AR5459">
        <v>0</v>
      </c>
      <c r="AS5459">
        <v>2</v>
      </c>
      <c r="AT5459">
        <v>0</v>
      </c>
      <c r="AU5459">
        <v>0</v>
      </c>
      <c r="AV5459">
        <v>0</v>
      </c>
      <c r="AW5459">
        <v>0</v>
      </c>
      <c r="AX5459">
        <v>0</v>
      </c>
      <c r="AY5459">
        <v>1</v>
      </c>
      <c r="AZ5459">
        <v>2</v>
      </c>
      <c r="BA5459">
        <v>1</v>
      </c>
      <c r="BB5459">
        <v>1</v>
      </c>
      <c r="BC5459">
        <v>1</v>
      </c>
      <c r="BD5459">
        <v>0</v>
      </c>
      <c r="BE5459">
        <v>0</v>
      </c>
      <c r="BF5459">
        <v>2</v>
      </c>
      <c r="BG5459">
        <v>0</v>
      </c>
      <c r="BH5459">
        <v>0</v>
      </c>
      <c r="BI5459">
        <v>0</v>
      </c>
      <c r="BJ5459" s="2">
        <v>45853</v>
      </c>
      <c r="BK5459">
        <v>0</v>
      </c>
      <c r="BL5459" s="3" t="str">
        <f>VLOOKUP(O5459,DropDownList!$H$1:$I$7,2,FALSE)</f>
        <v>2023/24</v>
      </c>
      <c r="BM5459" s="3" t="str">
        <f t="shared" si="85"/>
        <v>PRAS</v>
      </c>
    </row>
    <row r="5460" spans="1:65" x14ac:dyDescent="0.2">
      <c r="A5460">
        <v>2025</v>
      </c>
      <c r="B5460">
        <v>7</v>
      </c>
      <c r="C5460" t="s">
        <v>162</v>
      </c>
      <c r="D5460" t="s">
        <v>176</v>
      </c>
      <c r="E5460" t="s">
        <v>15</v>
      </c>
      <c r="F5460">
        <v>9805</v>
      </c>
      <c r="G5460" t="s">
        <v>158</v>
      </c>
      <c r="H5460" t="s">
        <v>171</v>
      </c>
      <c r="I5460" t="s">
        <v>172</v>
      </c>
      <c r="J5460" s="1">
        <v>45839</v>
      </c>
      <c r="K5460" t="s">
        <v>143</v>
      </c>
      <c r="L5460">
        <v>2</v>
      </c>
      <c r="M5460" t="s">
        <v>144</v>
      </c>
      <c r="N5460" t="s">
        <v>145</v>
      </c>
      <c r="O5460" t="s">
        <v>149</v>
      </c>
      <c r="P5460" t="s">
        <v>151</v>
      </c>
      <c r="Q5460">
        <v>0</v>
      </c>
      <c r="R5460">
        <v>10</v>
      </c>
      <c r="S5460">
        <v>300</v>
      </c>
      <c r="T5460">
        <v>0</v>
      </c>
      <c r="U5460">
        <v>0</v>
      </c>
      <c r="V5460">
        <v>0</v>
      </c>
      <c r="W5460">
        <v>0</v>
      </c>
      <c r="X5460">
        <v>0</v>
      </c>
      <c r="Y5460">
        <v>0</v>
      </c>
      <c r="Z5460">
        <v>0</v>
      </c>
      <c r="AA5460">
        <v>300</v>
      </c>
      <c r="AB5460">
        <v>0</v>
      </c>
      <c r="AC5460">
        <v>300</v>
      </c>
      <c r="AD5460">
        <v>0</v>
      </c>
      <c r="AE5460">
        <v>0</v>
      </c>
      <c r="AF5460">
        <v>10</v>
      </c>
      <c r="AG5460">
        <v>0</v>
      </c>
      <c r="AH5460">
        <v>0</v>
      </c>
      <c r="AI5460">
        <v>0</v>
      </c>
      <c r="AJ5460">
        <v>0</v>
      </c>
      <c r="AK5460">
        <v>0</v>
      </c>
      <c r="AL5460">
        <v>0</v>
      </c>
      <c r="AM5460">
        <v>0</v>
      </c>
      <c r="AN5460">
        <v>0</v>
      </c>
      <c r="AO5460">
        <v>0</v>
      </c>
      <c r="AP5460">
        <v>0</v>
      </c>
      <c r="AQ5460">
        <v>0</v>
      </c>
      <c r="AR5460">
        <v>0</v>
      </c>
      <c r="AS5460">
        <v>0</v>
      </c>
      <c r="AT5460">
        <v>0</v>
      </c>
      <c r="AU5460">
        <v>0</v>
      </c>
      <c r="AV5460">
        <v>0</v>
      </c>
      <c r="AW5460">
        <v>0</v>
      </c>
      <c r="AX5460">
        <v>0</v>
      </c>
      <c r="AY5460">
        <v>0</v>
      </c>
      <c r="AZ5460">
        <v>0</v>
      </c>
      <c r="BA5460">
        <v>0</v>
      </c>
      <c r="BB5460">
        <v>0</v>
      </c>
      <c r="BC5460">
        <v>0</v>
      </c>
      <c r="BD5460">
        <v>0</v>
      </c>
      <c r="BE5460">
        <v>0</v>
      </c>
      <c r="BF5460">
        <v>0</v>
      </c>
      <c r="BG5460">
        <v>0</v>
      </c>
      <c r="BH5460">
        <v>0</v>
      </c>
      <c r="BI5460">
        <v>0</v>
      </c>
      <c r="BJ5460" s="2">
        <v>45853</v>
      </c>
      <c r="BK5460">
        <v>0</v>
      </c>
      <c r="BL5460" s="3" t="str">
        <f>VLOOKUP(O5460,DropDownList!$H$1:$I$7,2,FALSE)</f>
        <v>2025/26</v>
      </c>
      <c r="BM5460" s="3" t="str">
        <f t="shared" si="85"/>
        <v>PCPF</v>
      </c>
    </row>
    <row r="5461" spans="1:65" x14ac:dyDescent="0.2">
      <c r="A5461">
        <v>2025</v>
      </c>
      <c r="B5461">
        <v>7</v>
      </c>
      <c r="C5461" t="s">
        <v>162</v>
      </c>
      <c r="D5461" t="s">
        <v>176</v>
      </c>
      <c r="E5461" t="s">
        <v>15</v>
      </c>
      <c r="F5461">
        <v>9805</v>
      </c>
      <c r="G5461" t="s">
        <v>158</v>
      </c>
      <c r="H5461" t="s">
        <v>171</v>
      </c>
      <c r="I5461" t="s">
        <v>172</v>
      </c>
      <c r="J5461" s="1">
        <v>45839</v>
      </c>
      <c r="K5461" t="s">
        <v>143</v>
      </c>
      <c r="L5461">
        <v>2</v>
      </c>
      <c r="M5461" t="s">
        <v>144</v>
      </c>
      <c r="N5461" t="s">
        <v>145</v>
      </c>
      <c r="O5461" t="s">
        <v>156</v>
      </c>
      <c r="P5461" t="s">
        <v>150</v>
      </c>
      <c r="Q5461">
        <v>939.59</v>
      </c>
      <c r="R5461">
        <v>38</v>
      </c>
      <c r="S5461">
        <v>6770.75</v>
      </c>
      <c r="T5461">
        <v>150</v>
      </c>
      <c r="U5461">
        <v>6</v>
      </c>
      <c r="V5461">
        <v>1</v>
      </c>
      <c r="W5461">
        <v>340</v>
      </c>
      <c r="X5461">
        <v>340</v>
      </c>
      <c r="Y5461">
        <v>37</v>
      </c>
      <c r="Z5461">
        <v>6620.75</v>
      </c>
      <c r="AA5461">
        <v>5681.16</v>
      </c>
      <c r="AB5461">
        <v>2125.36</v>
      </c>
      <c r="AC5461">
        <v>3555.8</v>
      </c>
      <c r="AD5461">
        <v>0</v>
      </c>
      <c r="AE5461">
        <v>1</v>
      </c>
      <c r="AF5461">
        <v>31</v>
      </c>
      <c r="AG5461">
        <v>3</v>
      </c>
      <c r="AH5461">
        <v>1</v>
      </c>
      <c r="AI5461">
        <v>3</v>
      </c>
      <c r="AJ5461">
        <v>14</v>
      </c>
      <c r="AK5461">
        <v>5</v>
      </c>
      <c r="AL5461">
        <v>0</v>
      </c>
      <c r="AM5461">
        <v>1</v>
      </c>
      <c r="AN5461">
        <v>0</v>
      </c>
      <c r="AO5461">
        <v>18</v>
      </c>
      <c r="AP5461">
        <v>80</v>
      </c>
      <c r="AQ5461">
        <v>21</v>
      </c>
      <c r="AR5461">
        <v>0</v>
      </c>
      <c r="AS5461">
        <v>8</v>
      </c>
      <c r="AT5461">
        <v>0</v>
      </c>
      <c r="AU5461">
        <v>3</v>
      </c>
      <c r="AV5461">
        <v>0</v>
      </c>
      <c r="AW5461">
        <v>0</v>
      </c>
      <c r="AX5461">
        <v>0</v>
      </c>
      <c r="AY5461">
        <v>8</v>
      </c>
      <c r="AZ5461">
        <v>19</v>
      </c>
      <c r="BA5461">
        <v>12</v>
      </c>
      <c r="BB5461">
        <v>4</v>
      </c>
      <c r="BC5461">
        <v>2</v>
      </c>
      <c r="BD5461">
        <v>0</v>
      </c>
      <c r="BE5461">
        <v>0</v>
      </c>
      <c r="BF5461">
        <v>18</v>
      </c>
      <c r="BG5461">
        <v>500</v>
      </c>
      <c r="BH5461">
        <v>0</v>
      </c>
      <c r="BI5461">
        <v>6</v>
      </c>
      <c r="BJ5461" s="2">
        <v>45853</v>
      </c>
      <c r="BK5461">
        <v>0</v>
      </c>
      <c r="BL5461" s="3" t="str">
        <f>VLOOKUP(O5461,DropDownList!$H$1:$I$7,2,FALSE)</f>
        <v>2023/24</v>
      </c>
      <c r="BM5461" s="3" t="str">
        <f t="shared" si="85"/>
        <v>FISCAL FINES</v>
      </c>
    </row>
    <row r="5462" spans="1:65" x14ac:dyDescent="0.2">
      <c r="A5462">
        <v>2025</v>
      </c>
      <c r="B5462">
        <v>7</v>
      </c>
      <c r="C5462" t="s">
        <v>162</v>
      </c>
      <c r="D5462" t="s">
        <v>176</v>
      </c>
      <c r="E5462" t="s">
        <v>15</v>
      </c>
      <c r="F5462">
        <v>9805</v>
      </c>
      <c r="G5462" t="s">
        <v>158</v>
      </c>
      <c r="H5462" t="s">
        <v>171</v>
      </c>
      <c r="I5462" t="s">
        <v>172</v>
      </c>
      <c r="J5462" s="1">
        <v>45839</v>
      </c>
      <c r="K5462" t="s">
        <v>143</v>
      </c>
      <c r="L5462">
        <v>2</v>
      </c>
      <c r="M5462" t="s">
        <v>144</v>
      </c>
      <c r="N5462" t="s">
        <v>145</v>
      </c>
      <c r="O5462" t="s">
        <v>149</v>
      </c>
      <c r="P5462" t="s">
        <v>160</v>
      </c>
      <c r="Q5462">
        <v>7823.66</v>
      </c>
      <c r="R5462">
        <v>84</v>
      </c>
      <c r="S5462">
        <v>45162</v>
      </c>
      <c r="T5462">
        <v>0</v>
      </c>
      <c r="U5462">
        <v>24</v>
      </c>
      <c r="V5462">
        <v>16</v>
      </c>
      <c r="W5462">
        <v>3920.66</v>
      </c>
      <c r="X5462">
        <v>4913.66</v>
      </c>
      <c r="Y5462">
        <v>0</v>
      </c>
      <c r="Z5462">
        <v>0</v>
      </c>
      <c r="AA5462">
        <v>37338.339999999997</v>
      </c>
      <c r="AB5462">
        <v>315</v>
      </c>
      <c r="AC5462">
        <v>34938.339999999997</v>
      </c>
      <c r="AD5462">
        <v>6</v>
      </c>
      <c r="AE5462">
        <v>10</v>
      </c>
      <c r="AF5462">
        <v>60</v>
      </c>
      <c r="AG5462">
        <v>14</v>
      </c>
      <c r="AH5462">
        <v>0</v>
      </c>
      <c r="AI5462">
        <v>10</v>
      </c>
      <c r="AJ5462">
        <v>0</v>
      </c>
      <c r="AK5462">
        <v>0</v>
      </c>
      <c r="AL5462">
        <v>0</v>
      </c>
      <c r="AM5462">
        <v>0</v>
      </c>
      <c r="AN5462">
        <v>0</v>
      </c>
      <c r="AO5462">
        <v>32</v>
      </c>
      <c r="AP5462">
        <v>84</v>
      </c>
      <c r="AQ5462">
        <v>33</v>
      </c>
      <c r="AR5462">
        <v>0</v>
      </c>
      <c r="AS5462">
        <v>8</v>
      </c>
      <c r="AT5462">
        <v>1</v>
      </c>
      <c r="AU5462">
        <v>3</v>
      </c>
      <c r="AV5462">
        <v>0</v>
      </c>
      <c r="AW5462">
        <v>0</v>
      </c>
      <c r="AX5462">
        <v>0</v>
      </c>
      <c r="AY5462">
        <v>7</v>
      </c>
      <c r="AZ5462">
        <v>19</v>
      </c>
      <c r="BA5462">
        <v>7</v>
      </c>
      <c r="BB5462">
        <v>1</v>
      </c>
      <c r="BC5462">
        <v>1</v>
      </c>
      <c r="BD5462">
        <v>0</v>
      </c>
      <c r="BE5462">
        <v>0</v>
      </c>
      <c r="BF5462">
        <v>83</v>
      </c>
      <c r="BG5462">
        <v>3623</v>
      </c>
      <c r="BH5462">
        <v>0</v>
      </c>
      <c r="BI5462">
        <v>24</v>
      </c>
      <c r="BJ5462" s="2">
        <v>45853</v>
      </c>
      <c r="BK5462">
        <v>0</v>
      </c>
      <c r="BL5462" s="3" t="str">
        <f>VLOOKUP(O5462,DropDownList!$H$1:$I$7,2,FALSE)</f>
        <v>2025/26</v>
      </c>
      <c r="BM5462" s="3" t="str">
        <f t="shared" si="85"/>
        <v>SC COURT</v>
      </c>
    </row>
    <row r="5463" spans="1:65" x14ac:dyDescent="0.2">
      <c r="A5463">
        <v>2025</v>
      </c>
      <c r="B5463">
        <v>7</v>
      </c>
      <c r="C5463" t="s">
        <v>162</v>
      </c>
      <c r="D5463" t="s">
        <v>176</v>
      </c>
      <c r="E5463" t="s">
        <v>15</v>
      </c>
      <c r="F5463">
        <v>9805</v>
      </c>
      <c r="G5463" t="s">
        <v>158</v>
      </c>
      <c r="H5463" t="s">
        <v>171</v>
      </c>
      <c r="I5463" t="s">
        <v>172</v>
      </c>
      <c r="J5463" s="1">
        <v>45839</v>
      </c>
      <c r="K5463" t="s">
        <v>143</v>
      </c>
      <c r="L5463">
        <v>2</v>
      </c>
      <c r="M5463" t="s">
        <v>144</v>
      </c>
      <c r="N5463" t="s">
        <v>145</v>
      </c>
      <c r="O5463" t="s">
        <v>147</v>
      </c>
      <c r="P5463" t="s">
        <v>148</v>
      </c>
      <c r="Q5463">
        <v>0</v>
      </c>
      <c r="R5463">
        <v>1</v>
      </c>
      <c r="S5463">
        <v>60</v>
      </c>
      <c r="T5463">
        <v>0</v>
      </c>
      <c r="U5463">
        <v>0</v>
      </c>
      <c r="V5463">
        <v>0</v>
      </c>
      <c r="W5463">
        <v>0</v>
      </c>
      <c r="X5463">
        <v>0</v>
      </c>
      <c r="Y5463">
        <v>0</v>
      </c>
      <c r="Z5463">
        <v>0</v>
      </c>
      <c r="AA5463">
        <v>60</v>
      </c>
      <c r="AB5463">
        <v>0</v>
      </c>
      <c r="AC5463">
        <v>60</v>
      </c>
      <c r="AD5463">
        <v>0</v>
      </c>
      <c r="AE5463">
        <v>0</v>
      </c>
      <c r="AF5463">
        <v>1</v>
      </c>
      <c r="AG5463">
        <v>0</v>
      </c>
      <c r="AH5463">
        <v>0</v>
      </c>
      <c r="AI5463">
        <v>0</v>
      </c>
      <c r="AJ5463">
        <v>0</v>
      </c>
      <c r="AK5463">
        <v>0</v>
      </c>
      <c r="AL5463">
        <v>0</v>
      </c>
      <c r="AM5463">
        <v>0</v>
      </c>
      <c r="AN5463">
        <v>0</v>
      </c>
      <c r="AO5463">
        <v>0</v>
      </c>
      <c r="AP5463">
        <v>0</v>
      </c>
      <c r="AQ5463">
        <v>0</v>
      </c>
      <c r="AR5463">
        <v>0</v>
      </c>
      <c r="AS5463">
        <v>0</v>
      </c>
      <c r="AT5463">
        <v>0</v>
      </c>
      <c r="AU5463">
        <v>0</v>
      </c>
      <c r="AV5463">
        <v>0</v>
      </c>
      <c r="AW5463">
        <v>0</v>
      </c>
      <c r="AX5463">
        <v>0</v>
      </c>
      <c r="AY5463">
        <v>0</v>
      </c>
      <c r="AZ5463">
        <v>0</v>
      </c>
      <c r="BA5463">
        <v>0</v>
      </c>
      <c r="BB5463">
        <v>0</v>
      </c>
      <c r="BC5463">
        <v>0</v>
      </c>
      <c r="BD5463">
        <v>0</v>
      </c>
      <c r="BE5463">
        <v>0</v>
      </c>
      <c r="BF5463">
        <v>0</v>
      </c>
      <c r="BG5463">
        <v>0</v>
      </c>
      <c r="BH5463">
        <v>0</v>
      </c>
      <c r="BI5463">
        <v>0</v>
      </c>
      <c r="BJ5463" s="2">
        <v>45853</v>
      </c>
      <c r="BK5463">
        <v>0</v>
      </c>
      <c r="BL5463" s="3" t="str">
        <f>VLOOKUP(O5463,DropDownList!$H$1:$I$7,2,FALSE)</f>
        <v>2024/25</v>
      </c>
      <c r="BM5463" s="3" t="str">
        <f t="shared" si="85"/>
        <v>PRAS</v>
      </c>
    </row>
    <row r="5464" spans="1:65" x14ac:dyDescent="0.2">
      <c r="A5464">
        <v>2025</v>
      </c>
      <c r="B5464">
        <v>7</v>
      </c>
      <c r="C5464" t="s">
        <v>162</v>
      </c>
      <c r="D5464" t="s">
        <v>176</v>
      </c>
      <c r="E5464" t="s">
        <v>15</v>
      </c>
      <c r="F5464">
        <v>9805</v>
      </c>
      <c r="G5464" t="s">
        <v>158</v>
      </c>
      <c r="H5464" t="s">
        <v>171</v>
      </c>
      <c r="I5464" t="s">
        <v>172</v>
      </c>
      <c r="J5464" s="1">
        <v>45839</v>
      </c>
      <c r="K5464" t="s">
        <v>143</v>
      </c>
      <c r="L5464">
        <v>2</v>
      </c>
      <c r="M5464" t="s">
        <v>144</v>
      </c>
      <c r="N5464" t="s">
        <v>145</v>
      </c>
      <c r="O5464" t="s">
        <v>147</v>
      </c>
      <c r="P5464" t="s">
        <v>152</v>
      </c>
      <c r="Q5464">
        <v>0</v>
      </c>
      <c r="R5464">
        <v>2</v>
      </c>
      <c r="S5464">
        <v>80</v>
      </c>
      <c r="T5464">
        <v>40</v>
      </c>
      <c r="U5464">
        <v>0</v>
      </c>
      <c r="V5464">
        <v>0</v>
      </c>
      <c r="W5464">
        <v>0</v>
      </c>
      <c r="X5464">
        <v>0</v>
      </c>
      <c r="Y5464">
        <v>0</v>
      </c>
      <c r="Z5464">
        <v>0</v>
      </c>
      <c r="AA5464">
        <v>40</v>
      </c>
      <c r="AB5464">
        <v>0</v>
      </c>
      <c r="AC5464">
        <v>40</v>
      </c>
      <c r="AD5464">
        <v>0</v>
      </c>
      <c r="AE5464">
        <v>0</v>
      </c>
      <c r="AF5464">
        <v>1</v>
      </c>
      <c r="AG5464">
        <v>0</v>
      </c>
      <c r="AH5464">
        <v>1</v>
      </c>
      <c r="AI5464">
        <v>0</v>
      </c>
      <c r="AJ5464">
        <v>0</v>
      </c>
      <c r="AK5464">
        <v>0</v>
      </c>
      <c r="AL5464">
        <v>0</v>
      </c>
      <c r="AM5464">
        <v>0</v>
      </c>
      <c r="AN5464">
        <v>0</v>
      </c>
      <c r="AO5464">
        <v>0</v>
      </c>
      <c r="AP5464">
        <v>0</v>
      </c>
      <c r="AQ5464">
        <v>0</v>
      </c>
      <c r="AR5464">
        <v>0</v>
      </c>
      <c r="AS5464">
        <v>0</v>
      </c>
      <c r="AT5464">
        <v>0</v>
      </c>
      <c r="AU5464">
        <v>0</v>
      </c>
      <c r="AV5464">
        <v>0</v>
      </c>
      <c r="AW5464">
        <v>0</v>
      </c>
      <c r="AX5464">
        <v>0</v>
      </c>
      <c r="AY5464">
        <v>0</v>
      </c>
      <c r="AZ5464">
        <v>0</v>
      </c>
      <c r="BA5464">
        <v>0</v>
      </c>
      <c r="BB5464">
        <v>0</v>
      </c>
      <c r="BC5464">
        <v>0</v>
      </c>
      <c r="BD5464">
        <v>0</v>
      </c>
      <c r="BE5464">
        <v>0</v>
      </c>
      <c r="BF5464">
        <v>0</v>
      </c>
      <c r="BG5464">
        <v>0</v>
      </c>
      <c r="BH5464">
        <v>0</v>
      </c>
      <c r="BI5464">
        <v>0</v>
      </c>
      <c r="BJ5464" s="2">
        <v>45853</v>
      </c>
      <c r="BK5464">
        <v>0</v>
      </c>
      <c r="BL5464" s="3" t="str">
        <f>VLOOKUP(O5464,DropDownList!$H$1:$I$7,2,FALSE)</f>
        <v>2024/25</v>
      </c>
      <c r="BM5464" s="3" t="str">
        <f t="shared" si="85"/>
        <v>PCOA</v>
      </c>
    </row>
    <row r="5465" spans="1:65" x14ac:dyDescent="0.2">
      <c r="A5465">
        <v>2025</v>
      </c>
      <c r="B5465">
        <v>7</v>
      </c>
      <c r="C5465" t="s">
        <v>162</v>
      </c>
      <c r="D5465" t="s">
        <v>176</v>
      </c>
      <c r="E5465" t="s">
        <v>15</v>
      </c>
      <c r="F5465">
        <v>9805</v>
      </c>
      <c r="G5465" t="s">
        <v>158</v>
      </c>
      <c r="H5465" t="s">
        <v>171</v>
      </c>
      <c r="I5465" t="s">
        <v>172</v>
      </c>
      <c r="J5465" s="1">
        <v>45839</v>
      </c>
      <c r="K5465" t="s">
        <v>143</v>
      </c>
      <c r="L5465">
        <v>2</v>
      </c>
      <c r="M5465" t="s">
        <v>144</v>
      </c>
      <c r="N5465" t="s">
        <v>145</v>
      </c>
      <c r="O5465" t="s">
        <v>147</v>
      </c>
      <c r="P5465" t="s">
        <v>161</v>
      </c>
      <c r="Q5465">
        <v>140</v>
      </c>
      <c r="R5465">
        <v>79</v>
      </c>
      <c r="S5465">
        <v>2645</v>
      </c>
      <c r="T5465">
        <v>75</v>
      </c>
      <c r="U5465">
        <v>15</v>
      </c>
      <c r="V5465">
        <v>4</v>
      </c>
      <c r="W5465">
        <v>100</v>
      </c>
      <c r="X5465">
        <v>100</v>
      </c>
      <c r="Y5465">
        <v>0</v>
      </c>
      <c r="Z5465">
        <v>0</v>
      </c>
      <c r="AA5465">
        <v>2430</v>
      </c>
      <c r="AB5465">
        <v>0</v>
      </c>
      <c r="AC5465">
        <v>0</v>
      </c>
      <c r="AD5465">
        <v>4</v>
      </c>
      <c r="AE5465">
        <v>0</v>
      </c>
      <c r="AF5465">
        <v>73</v>
      </c>
      <c r="AG5465">
        <v>0</v>
      </c>
      <c r="AH5465">
        <v>1</v>
      </c>
      <c r="AI5465">
        <v>5</v>
      </c>
      <c r="AJ5465">
        <v>0</v>
      </c>
      <c r="AK5465">
        <v>0</v>
      </c>
      <c r="AL5465">
        <v>0</v>
      </c>
      <c r="AM5465">
        <v>0</v>
      </c>
      <c r="AN5465">
        <v>0</v>
      </c>
      <c r="AO5465">
        <v>32</v>
      </c>
      <c r="AP5465">
        <v>110</v>
      </c>
      <c r="AQ5465">
        <v>37</v>
      </c>
      <c r="AR5465">
        <v>0</v>
      </c>
      <c r="AS5465">
        <v>16</v>
      </c>
      <c r="AT5465">
        <v>0</v>
      </c>
      <c r="AU5465">
        <v>1</v>
      </c>
      <c r="AV5465">
        <v>0</v>
      </c>
      <c r="AW5465">
        <v>1</v>
      </c>
      <c r="AX5465">
        <v>0</v>
      </c>
      <c r="AY5465">
        <v>11</v>
      </c>
      <c r="AZ5465">
        <v>18</v>
      </c>
      <c r="BA5465">
        <v>9</v>
      </c>
      <c r="BB5465">
        <v>10</v>
      </c>
      <c r="BC5465">
        <v>5</v>
      </c>
      <c r="BD5465">
        <v>0</v>
      </c>
      <c r="BE5465">
        <v>0</v>
      </c>
      <c r="BF5465">
        <v>76</v>
      </c>
      <c r="BG5465">
        <v>140</v>
      </c>
      <c r="BH5465">
        <v>0</v>
      </c>
      <c r="BI5465">
        <v>14</v>
      </c>
      <c r="BJ5465" s="2">
        <v>45853</v>
      </c>
      <c r="BK5465">
        <v>0</v>
      </c>
      <c r="BL5465" s="3" t="str">
        <f>VLOOKUP(O5465,DropDownList!$H$1:$I$7,2,FALSE)</f>
        <v>2024/25</v>
      </c>
      <c r="BM5465" s="3" t="str">
        <f t="shared" si="85"/>
        <v>VSUR</v>
      </c>
    </row>
    <row r="5466" spans="1:65" x14ac:dyDescent="0.2">
      <c r="A5466">
        <v>2025</v>
      </c>
      <c r="B5466">
        <v>7</v>
      </c>
      <c r="C5466" t="s">
        <v>162</v>
      </c>
      <c r="D5466" t="s">
        <v>176</v>
      </c>
      <c r="E5466" t="s">
        <v>15</v>
      </c>
      <c r="F5466">
        <v>9805</v>
      </c>
      <c r="G5466" t="s">
        <v>158</v>
      </c>
      <c r="H5466" t="s">
        <v>171</v>
      </c>
      <c r="I5466" t="s">
        <v>172</v>
      </c>
      <c r="J5466" s="1">
        <v>45839</v>
      </c>
      <c r="K5466" t="s">
        <v>143</v>
      </c>
      <c r="L5466">
        <v>2</v>
      </c>
      <c r="M5466" t="s">
        <v>144</v>
      </c>
      <c r="N5466" t="s">
        <v>145</v>
      </c>
      <c r="O5466" t="s">
        <v>149</v>
      </c>
      <c r="P5466" t="s">
        <v>150</v>
      </c>
      <c r="Q5466">
        <v>1350.42</v>
      </c>
      <c r="R5466">
        <v>36</v>
      </c>
      <c r="S5466">
        <v>5488.34</v>
      </c>
      <c r="T5466">
        <v>815</v>
      </c>
      <c r="U5466">
        <v>11</v>
      </c>
      <c r="V5466">
        <v>9</v>
      </c>
      <c r="W5466">
        <v>1175.42</v>
      </c>
      <c r="X5466">
        <v>1200.42</v>
      </c>
      <c r="Y5466">
        <v>32</v>
      </c>
      <c r="Z5466">
        <v>4673.34</v>
      </c>
      <c r="AA5466">
        <v>3322.92</v>
      </c>
      <c r="AB5466">
        <v>1160</v>
      </c>
      <c r="AC5466">
        <v>2162.92</v>
      </c>
      <c r="AD5466">
        <v>6</v>
      </c>
      <c r="AE5466">
        <v>3</v>
      </c>
      <c r="AF5466">
        <v>20</v>
      </c>
      <c r="AG5466">
        <v>3</v>
      </c>
      <c r="AH5466">
        <v>4</v>
      </c>
      <c r="AI5466">
        <v>8</v>
      </c>
      <c r="AJ5466">
        <v>11</v>
      </c>
      <c r="AK5466">
        <v>4</v>
      </c>
      <c r="AL5466">
        <v>1</v>
      </c>
      <c r="AM5466">
        <v>2</v>
      </c>
      <c r="AN5466">
        <v>0</v>
      </c>
      <c r="AO5466">
        <v>19</v>
      </c>
      <c r="AP5466">
        <v>51</v>
      </c>
      <c r="AQ5466">
        <v>22</v>
      </c>
      <c r="AR5466">
        <v>0</v>
      </c>
      <c r="AS5466">
        <v>7</v>
      </c>
      <c r="AT5466">
        <v>0</v>
      </c>
      <c r="AU5466">
        <v>0</v>
      </c>
      <c r="AV5466">
        <v>0</v>
      </c>
      <c r="AW5466">
        <v>0</v>
      </c>
      <c r="AX5466">
        <v>0</v>
      </c>
      <c r="AY5466">
        <v>3</v>
      </c>
      <c r="AZ5466">
        <v>9</v>
      </c>
      <c r="BA5466">
        <v>7</v>
      </c>
      <c r="BB5466">
        <v>1</v>
      </c>
      <c r="BC5466">
        <v>1</v>
      </c>
      <c r="BD5466">
        <v>0</v>
      </c>
      <c r="BE5466">
        <v>0</v>
      </c>
      <c r="BF5466">
        <v>19</v>
      </c>
      <c r="BG5466">
        <v>1085.8399999999999</v>
      </c>
      <c r="BH5466">
        <v>1</v>
      </c>
      <c r="BI5466">
        <v>11</v>
      </c>
      <c r="BJ5466" s="2">
        <v>45853</v>
      </c>
      <c r="BK5466">
        <v>0</v>
      </c>
      <c r="BL5466" s="3" t="str">
        <f>VLOOKUP(O5466,DropDownList!$H$1:$I$7,2,FALSE)</f>
        <v>2025/26</v>
      </c>
      <c r="BM5466" s="3" t="str">
        <f t="shared" si="85"/>
        <v>FISCAL FINES</v>
      </c>
    </row>
    <row r="5467" spans="1:65" x14ac:dyDescent="0.2">
      <c r="A5467">
        <v>2025</v>
      </c>
      <c r="B5467">
        <v>7</v>
      </c>
      <c r="C5467" t="s">
        <v>162</v>
      </c>
      <c r="D5467" t="s">
        <v>176</v>
      </c>
      <c r="E5467" t="s">
        <v>15</v>
      </c>
      <c r="F5467">
        <v>9805</v>
      </c>
      <c r="G5467" t="s">
        <v>158</v>
      </c>
      <c r="H5467" t="s">
        <v>171</v>
      </c>
      <c r="I5467" t="s">
        <v>172</v>
      </c>
      <c r="J5467" s="1">
        <v>45839</v>
      </c>
      <c r="K5467" t="s">
        <v>143</v>
      </c>
      <c r="L5467">
        <v>2</v>
      </c>
      <c r="M5467" t="s">
        <v>144</v>
      </c>
      <c r="N5467" t="s">
        <v>145</v>
      </c>
      <c r="O5467" t="s">
        <v>147</v>
      </c>
      <c r="P5467" t="s">
        <v>150</v>
      </c>
      <c r="Q5467">
        <v>1680.32</v>
      </c>
      <c r="R5467">
        <v>43</v>
      </c>
      <c r="S5467">
        <v>7112.24</v>
      </c>
      <c r="T5467">
        <v>716.25</v>
      </c>
      <c r="U5467">
        <v>5</v>
      </c>
      <c r="V5467">
        <v>3</v>
      </c>
      <c r="W5467">
        <v>1230.32</v>
      </c>
      <c r="X5467">
        <v>1230.32</v>
      </c>
      <c r="Y5467">
        <v>39</v>
      </c>
      <c r="Z5467">
        <v>6395.99</v>
      </c>
      <c r="AA5467">
        <v>4715.67</v>
      </c>
      <c r="AB5467">
        <v>915.67</v>
      </c>
      <c r="AC5467">
        <v>3800</v>
      </c>
      <c r="AD5467">
        <v>2</v>
      </c>
      <c r="AE5467">
        <v>1</v>
      </c>
      <c r="AF5467">
        <v>34</v>
      </c>
      <c r="AG5467">
        <v>1</v>
      </c>
      <c r="AH5467">
        <v>4</v>
      </c>
      <c r="AI5467">
        <v>4</v>
      </c>
      <c r="AJ5467">
        <v>15</v>
      </c>
      <c r="AK5467">
        <v>6</v>
      </c>
      <c r="AL5467">
        <v>0</v>
      </c>
      <c r="AM5467">
        <v>1</v>
      </c>
      <c r="AN5467">
        <v>0</v>
      </c>
      <c r="AO5467">
        <v>18</v>
      </c>
      <c r="AP5467">
        <v>66</v>
      </c>
      <c r="AQ5467">
        <v>20</v>
      </c>
      <c r="AR5467">
        <v>0</v>
      </c>
      <c r="AS5467">
        <v>14</v>
      </c>
      <c r="AT5467">
        <v>0</v>
      </c>
      <c r="AU5467">
        <v>0</v>
      </c>
      <c r="AV5467">
        <v>0</v>
      </c>
      <c r="AW5467">
        <v>0</v>
      </c>
      <c r="AX5467">
        <v>0</v>
      </c>
      <c r="AY5467">
        <v>4</v>
      </c>
      <c r="AZ5467">
        <v>14</v>
      </c>
      <c r="BA5467">
        <v>11</v>
      </c>
      <c r="BB5467">
        <v>1</v>
      </c>
      <c r="BC5467">
        <v>0</v>
      </c>
      <c r="BD5467">
        <v>0</v>
      </c>
      <c r="BE5467">
        <v>0</v>
      </c>
      <c r="BF5467">
        <v>18</v>
      </c>
      <c r="BG5467">
        <v>727.5</v>
      </c>
      <c r="BH5467">
        <v>0</v>
      </c>
      <c r="BI5467">
        <v>5</v>
      </c>
      <c r="BJ5467" s="2">
        <v>45853</v>
      </c>
      <c r="BK5467">
        <v>0</v>
      </c>
      <c r="BL5467" s="3" t="str">
        <f>VLOOKUP(O5467,DropDownList!$H$1:$I$7,2,FALSE)</f>
        <v>2024/25</v>
      </c>
      <c r="BM5467" s="3" t="str">
        <f t="shared" si="85"/>
        <v>FISCAL FINES</v>
      </c>
    </row>
    <row r="5468" spans="1:65" x14ac:dyDescent="0.2">
      <c r="A5468">
        <v>2025</v>
      </c>
      <c r="B5468">
        <v>7</v>
      </c>
      <c r="C5468" t="s">
        <v>162</v>
      </c>
      <c r="D5468" t="s">
        <v>177</v>
      </c>
      <c r="E5468" t="s">
        <v>16</v>
      </c>
      <c r="F5468">
        <v>9812</v>
      </c>
      <c r="G5468" t="s">
        <v>158</v>
      </c>
      <c r="H5468" t="s">
        <v>171</v>
      </c>
      <c r="I5468" t="s">
        <v>172</v>
      </c>
      <c r="J5468" s="1">
        <v>45839</v>
      </c>
      <c r="K5468" t="s">
        <v>143</v>
      </c>
      <c r="L5468">
        <v>2</v>
      </c>
      <c r="M5468" t="s">
        <v>144</v>
      </c>
      <c r="N5468" t="s">
        <v>145</v>
      </c>
      <c r="O5468" t="s">
        <v>156</v>
      </c>
      <c r="P5468" t="s">
        <v>151</v>
      </c>
      <c r="Q5468">
        <v>0</v>
      </c>
      <c r="R5468">
        <v>12</v>
      </c>
      <c r="S5468">
        <v>360</v>
      </c>
      <c r="T5468">
        <v>180</v>
      </c>
      <c r="U5468">
        <v>0</v>
      </c>
      <c r="V5468">
        <v>0</v>
      </c>
      <c r="W5468">
        <v>0</v>
      </c>
      <c r="X5468">
        <v>0</v>
      </c>
      <c r="Y5468">
        <v>0</v>
      </c>
      <c r="Z5468">
        <v>0</v>
      </c>
      <c r="AA5468">
        <v>180</v>
      </c>
      <c r="AB5468">
        <v>0</v>
      </c>
      <c r="AC5468">
        <v>180</v>
      </c>
      <c r="AD5468">
        <v>0</v>
      </c>
      <c r="AE5468">
        <v>0</v>
      </c>
      <c r="AF5468">
        <v>6</v>
      </c>
      <c r="AG5468">
        <v>0</v>
      </c>
      <c r="AH5468">
        <v>6</v>
      </c>
      <c r="AI5468">
        <v>0</v>
      </c>
      <c r="AJ5468">
        <v>0</v>
      </c>
      <c r="AK5468">
        <v>0</v>
      </c>
      <c r="AL5468">
        <v>0</v>
      </c>
      <c r="AM5468">
        <v>4</v>
      </c>
      <c r="AN5468">
        <v>0</v>
      </c>
      <c r="AO5468">
        <v>0</v>
      </c>
      <c r="AP5468">
        <v>0</v>
      </c>
      <c r="AQ5468">
        <v>0</v>
      </c>
      <c r="AR5468">
        <v>0</v>
      </c>
      <c r="AS5468">
        <v>0</v>
      </c>
      <c r="AT5468">
        <v>0</v>
      </c>
      <c r="AU5468">
        <v>0</v>
      </c>
      <c r="AV5468">
        <v>0</v>
      </c>
      <c r="AW5468">
        <v>0</v>
      </c>
      <c r="AX5468">
        <v>0</v>
      </c>
      <c r="AY5468">
        <v>0</v>
      </c>
      <c r="AZ5468">
        <v>0</v>
      </c>
      <c r="BA5468">
        <v>0</v>
      </c>
      <c r="BB5468">
        <v>0</v>
      </c>
      <c r="BC5468">
        <v>0</v>
      </c>
      <c r="BD5468">
        <v>0</v>
      </c>
      <c r="BE5468">
        <v>0</v>
      </c>
      <c r="BF5468">
        <v>0</v>
      </c>
      <c r="BG5468">
        <v>0</v>
      </c>
      <c r="BH5468">
        <v>0</v>
      </c>
      <c r="BI5468">
        <v>0</v>
      </c>
      <c r="BJ5468" s="2">
        <v>45853</v>
      </c>
      <c r="BK5468">
        <v>0</v>
      </c>
      <c r="BL5468" s="3" t="str">
        <f>VLOOKUP(O5468,DropDownList!$H$1:$I$7,2,FALSE)</f>
        <v>2023/24</v>
      </c>
      <c r="BM5468" s="3" t="str">
        <f t="shared" si="85"/>
        <v>PCPF</v>
      </c>
    </row>
    <row r="5469" spans="1:65" x14ac:dyDescent="0.2">
      <c r="A5469">
        <v>2025</v>
      </c>
      <c r="B5469">
        <v>7</v>
      </c>
      <c r="C5469" t="s">
        <v>162</v>
      </c>
      <c r="D5469" t="s">
        <v>177</v>
      </c>
      <c r="E5469" t="s">
        <v>16</v>
      </c>
      <c r="F5469">
        <v>9812</v>
      </c>
      <c r="G5469" t="s">
        <v>158</v>
      </c>
      <c r="H5469" t="s">
        <v>171</v>
      </c>
      <c r="I5469" t="s">
        <v>172</v>
      </c>
      <c r="J5469" s="1">
        <v>45839</v>
      </c>
      <c r="K5469" t="s">
        <v>143</v>
      </c>
      <c r="L5469">
        <v>2</v>
      </c>
      <c r="M5469" t="s">
        <v>144</v>
      </c>
      <c r="N5469" t="s">
        <v>145</v>
      </c>
      <c r="O5469" t="s">
        <v>147</v>
      </c>
      <c r="P5469" t="s">
        <v>159</v>
      </c>
      <c r="Q5469">
        <v>0</v>
      </c>
      <c r="R5469">
        <v>1</v>
      </c>
      <c r="S5469">
        <v>7020</v>
      </c>
      <c r="T5469">
        <v>0</v>
      </c>
      <c r="U5469">
        <v>0</v>
      </c>
      <c r="V5469">
        <v>0</v>
      </c>
      <c r="W5469">
        <v>0</v>
      </c>
      <c r="X5469">
        <v>0</v>
      </c>
      <c r="Y5469">
        <v>0</v>
      </c>
      <c r="Z5469">
        <v>0</v>
      </c>
      <c r="AA5469">
        <v>7020</v>
      </c>
      <c r="AB5469">
        <v>0</v>
      </c>
      <c r="AC5469">
        <v>0</v>
      </c>
      <c r="AD5469">
        <v>0</v>
      </c>
      <c r="AE5469">
        <v>0</v>
      </c>
      <c r="AF5469">
        <v>1</v>
      </c>
      <c r="AG5469">
        <v>0</v>
      </c>
      <c r="AH5469">
        <v>0</v>
      </c>
      <c r="AI5469">
        <v>0</v>
      </c>
      <c r="AJ5469">
        <v>0</v>
      </c>
      <c r="AK5469">
        <v>0</v>
      </c>
      <c r="AL5469">
        <v>0</v>
      </c>
      <c r="AM5469">
        <v>0</v>
      </c>
      <c r="AN5469">
        <v>0</v>
      </c>
      <c r="AO5469">
        <v>0</v>
      </c>
      <c r="AP5469">
        <v>0</v>
      </c>
      <c r="AQ5469">
        <v>0</v>
      </c>
      <c r="AR5469">
        <v>0</v>
      </c>
      <c r="AS5469">
        <v>0</v>
      </c>
      <c r="AT5469">
        <v>0</v>
      </c>
      <c r="AU5469">
        <v>0</v>
      </c>
      <c r="AV5469">
        <v>0</v>
      </c>
      <c r="AW5469">
        <v>0</v>
      </c>
      <c r="AX5469">
        <v>0</v>
      </c>
      <c r="AY5469">
        <v>0</v>
      </c>
      <c r="AZ5469">
        <v>0</v>
      </c>
      <c r="BA5469">
        <v>0</v>
      </c>
      <c r="BB5469">
        <v>0</v>
      </c>
      <c r="BC5469">
        <v>0</v>
      </c>
      <c r="BD5469">
        <v>0</v>
      </c>
      <c r="BE5469">
        <v>0</v>
      </c>
      <c r="BF5469">
        <v>0</v>
      </c>
      <c r="BG5469">
        <v>0</v>
      </c>
      <c r="BH5469">
        <v>0</v>
      </c>
      <c r="BI5469">
        <v>0</v>
      </c>
      <c r="BJ5469" s="2">
        <v>45853</v>
      </c>
      <c r="BK5469">
        <v>0</v>
      </c>
      <c r="BL5469" s="3" t="str">
        <f>VLOOKUP(O5469,DropDownList!$H$1:$I$7,2,FALSE)</f>
        <v>2024/25</v>
      </c>
      <c r="BM5469" s="3" t="str">
        <f t="shared" si="85"/>
        <v>CONF</v>
      </c>
    </row>
    <row r="5470" spans="1:65" x14ac:dyDescent="0.2">
      <c r="A5470">
        <v>2025</v>
      </c>
      <c r="B5470">
        <v>7</v>
      </c>
      <c r="C5470" t="s">
        <v>162</v>
      </c>
      <c r="D5470" t="s">
        <v>177</v>
      </c>
      <c r="E5470" t="s">
        <v>16</v>
      </c>
      <c r="F5470">
        <v>9812</v>
      </c>
      <c r="G5470" t="s">
        <v>158</v>
      </c>
      <c r="H5470" t="s">
        <v>171</v>
      </c>
      <c r="I5470" t="s">
        <v>172</v>
      </c>
      <c r="J5470" s="1">
        <v>45839</v>
      </c>
      <c r="K5470" t="s">
        <v>143</v>
      </c>
      <c r="L5470">
        <v>2</v>
      </c>
      <c r="M5470" t="s">
        <v>144</v>
      </c>
      <c r="N5470" t="s">
        <v>145</v>
      </c>
      <c r="O5470" t="s">
        <v>156</v>
      </c>
      <c r="P5470" t="s">
        <v>161</v>
      </c>
      <c r="Q5470">
        <v>180</v>
      </c>
      <c r="R5470">
        <v>103</v>
      </c>
      <c r="S5470">
        <v>3050</v>
      </c>
      <c r="T5470">
        <v>10</v>
      </c>
      <c r="U5470">
        <v>17</v>
      </c>
      <c r="V5470">
        <v>3</v>
      </c>
      <c r="W5470">
        <v>80</v>
      </c>
      <c r="X5470">
        <v>80</v>
      </c>
      <c r="Y5470">
        <v>0</v>
      </c>
      <c r="Z5470">
        <v>0</v>
      </c>
      <c r="AA5470">
        <v>2860</v>
      </c>
      <c r="AB5470">
        <v>0</v>
      </c>
      <c r="AC5470">
        <v>0</v>
      </c>
      <c r="AD5470">
        <v>3</v>
      </c>
      <c r="AE5470">
        <v>0</v>
      </c>
      <c r="AF5470">
        <v>95</v>
      </c>
      <c r="AG5470">
        <v>0</v>
      </c>
      <c r="AH5470">
        <v>1</v>
      </c>
      <c r="AI5470">
        <v>7</v>
      </c>
      <c r="AJ5470">
        <v>0</v>
      </c>
      <c r="AK5470">
        <v>0</v>
      </c>
      <c r="AL5470">
        <v>0</v>
      </c>
      <c r="AM5470">
        <v>0</v>
      </c>
      <c r="AN5470">
        <v>0</v>
      </c>
      <c r="AO5470">
        <v>59</v>
      </c>
      <c r="AP5470">
        <v>211</v>
      </c>
      <c r="AQ5470">
        <v>72</v>
      </c>
      <c r="AR5470">
        <v>0</v>
      </c>
      <c r="AS5470">
        <v>42</v>
      </c>
      <c r="AT5470">
        <v>2</v>
      </c>
      <c r="AU5470">
        <v>2</v>
      </c>
      <c r="AV5470">
        <v>3</v>
      </c>
      <c r="AW5470">
        <v>1</v>
      </c>
      <c r="AX5470">
        <v>0</v>
      </c>
      <c r="AY5470">
        <v>19</v>
      </c>
      <c r="AZ5470">
        <v>34</v>
      </c>
      <c r="BA5470">
        <v>20</v>
      </c>
      <c r="BB5470">
        <v>5</v>
      </c>
      <c r="BC5470">
        <v>3</v>
      </c>
      <c r="BD5470">
        <v>1</v>
      </c>
      <c r="BE5470">
        <v>0</v>
      </c>
      <c r="BF5470">
        <v>101</v>
      </c>
      <c r="BG5470">
        <v>180</v>
      </c>
      <c r="BH5470">
        <v>0</v>
      </c>
      <c r="BI5470">
        <v>16</v>
      </c>
      <c r="BJ5470" s="2">
        <v>45853</v>
      </c>
      <c r="BK5470">
        <v>0</v>
      </c>
      <c r="BL5470" s="3" t="str">
        <f>VLOOKUP(O5470,DropDownList!$H$1:$I$7,2,FALSE)</f>
        <v>2023/24</v>
      </c>
      <c r="BM5470" s="3" t="str">
        <f t="shared" si="85"/>
        <v>VSUR</v>
      </c>
    </row>
    <row r="5471" spans="1:65" x14ac:dyDescent="0.2">
      <c r="A5471">
        <v>2025</v>
      </c>
      <c r="B5471">
        <v>7</v>
      </c>
      <c r="C5471" t="s">
        <v>162</v>
      </c>
      <c r="D5471" t="s">
        <v>177</v>
      </c>
      <c r="E5471" t="s">
        <v>16</v>
      </c>
      <c r="F5471">
        <v>9812</v>
      </c>
      <c r="G5471" t="s">
        <v>158</v>
      </c>
      <c r="H5471" t="s">
        <v>171</v>
      </c>
      <c r="I5471" t="s">
        <v>172</v>
      </c>
      <c r="J5471" s="1">
        <v>45839</v>
      </c>
      <c r="K5471" t="s">
        <v>143</v>
      </c>
      <c r="L5471">
        <v>2</v>
      </c>
      <c r="M5471" t="s">
        <v>144</v>
      </c>
      <c r="N5471" t="s">
        <v>145</v>
      </c>
      <c r="O5471" t="s">
        <v>149</v>
      </c>
      <c r="P5471" t="s">
        <v>150</v>
      </c>
      <c r="Q5471">
        <v>800</v>
      </c>
      <c r="R5471">
        <v>19</v>
      </c>
      <c r="S5471">
        <v>2727.08</v>
      </c>
      <c r="T5471">
        <v>100</v>
      </c>
      <c r="U5471">
        <v>8</v>
      </c>
      <c r="V5471">
        <v>7</v>
      </c>
      <c r="W5471">
        <v>725</v>
      </c>
      <c r="X5471">
        <v>750</v>
      </c>
      <c r="Y5471">
        <v>18</v>
      </c>
      <c r="Z5471">
        <v>2627.08</v>
      </c>
      <c r="AA5471">
        <v>1827.08</v>
      </c>
      <c r="AB5471">
        <v>102.08</v>
      </c>
      <c r="AC5471">
        <v>1725</v>
      </c>
      <c r="AD5471">
        <v>4</v>
      </c>
      <c r="AE5471">
        <v>3</v>
      </c>
      <c r="AF5471">
        <v>10</v>
      </c>
      <c r="AG5471">
        <v>3</v>
      </c>
      <c r="AH5471">
        <v>1</v>
      </c>
      <c r="AI5471">
        <v>5</v>
      </c>
      <c r="AJ5471">
        <v>4</v>
      </c>
      <c r="AK5471">
        <v>1</v>
      </c>
      <c r="AL5471">
        <v>0</v>
      </c>
      <c r="AM5471">
        <v>1</v>
      </c>
      <c r="AN5471">
        <v>0</v>
      </c>
      <c r="AO5471">
        <v>11</v>
      </c>
      <c r="AP5471">
        <v>24</v>
      </c>
      <c r="AQ5471">
        <v>12</v>
      </c>
      <c r="AR5471">
        <v>0</v>
      </c>
      <c r="AS5471">
        <v>3</v>
      </c>
      <c r="AT5471">
        <v>0</v>
      </c>
      <c r="AU5471">
        <v>0</v>
      </c>
      <c r="AV5471">
        <v>0</v>
      </c>
      <c r="AW5471">
        <v>0</v>
      </c>
      <c r="AX5471">
        <v>0</v>
      </c>
      <c r="AY5471">
        <v>1</v>
      </c>
      <c r="AZ5471">
        <v>6</v>
      </c>
      <c r="BA5471">
        <v>2</v>
      </c>
      <c r="BB5471">
        <v>0</v>
      </c>
      <c r="BC5471">
        <v>0</v>
      </c>
      <c r="BD5471">
        <v>0</v>
      </c>
      <c r="BE5471">
        <v>0</v>
      </c>
      <c r="BF5471">
        <v>11</v>
      </c>
      <c r="BG5471">
        <v>575</v>
      </c>
      <c r="BH5471">
        <v>0</v>
      </c>
      <c r="BI5471">
        <v>8</v>
      </c>
      <c r="BJ5471" s="2">
        <v>45853</v>
      </c>
      <c r="BK5471">
        <v>0</v>
      </c>
      <c r="BL5471" s="3" t="str">
        <f>VLOOKUP(O5471,DropDownList!$H$1:$I$7,2,FALSE)</f>
        <v>2025/26</v>
      </c>
      <c r="BM5471" s="3" t="str">
        <f t="shared" si="85"/>
        <v>FISCAL FINES</v>
      </c>
    </row>
    <row r="5472" spans="1:65" x14ac:dyDescent="0.2">
      <c r="A5472">
        <v>2025</v>
      </c>
      <c r="B5472">
        <v>7</v>
      </c>
      <c r="C5472" t="s">
        <v>162</v>
      </c>
      <c r="D5472" t="s">
        <v>177</v>
      </c>
      <c r="E5472" t="s">
        <v>16</v>
      </c>
      <c r="F5472">
        <v>9812</v>
      </c>
      <c r="G5472" t="s">
        <v>158</v>
      </c>
      <c r="H5472" t="s">
        <v>171</v>
      </c>
      <c r="I5472" t="s">
        <v>172</v>
      </c>
      <c r="J5472" s="1">
        <v>45839</v>
      </c>
      <c r="K5472" t="s">
        <v>143</v>
      </c>
      <c r="L5472">
        <v>2</v>
      </c>
      <c r="M5472" t="s">
        <v>144</v>
      </c>
      <c r="N5472" t="s">
        <v>145</v>
      </c>
      <c r="O5472" t="s">
        <v>147</v>
      </c>
      <c r="P5472" t="s">
        <v>148</v>
      </c>
      <c r="Q5472">
        <v>180</v>
      </c>
      <c r="R5472">
        <v>7</v>
      </c>
      <c r="S5472">
        <v>420</v>
      </c>
      <c r="T5472">
        <v>0</v>
      </c>
      <c r="U5472">
        <v>3</v>
      </c>
      <c r="V5472">
        <v>2</v>
      </c>
      <c r="W5472">
        <v>120</v>
      </c>
      <c r="X5472">
        <v>120</v>
      </c>
      <c r="Y5472">
        <v>0</v>
      </c>
      <c r="Z5472">
        <v>0</v>
      </c>
      <c r="AA5472">
        <v>240</v>
      </c>
      <c r="AB5472">
        <v>0</v>
      </c>
      <c r="AC5472">
        <v>240</v>
      </c>
      <c r="AD5472">
        <v>2</v>
      </c>
      <c r="AE5472">
        <v>0</v>
      </c>
      <c r="AF5472">
        <v>4</v>
      </c>
      <c r="AG5472">
        <v>0</v>
      </c>
      <c r="AH5472">
        <v>0</v>
      </c>
      <c r="AI5472">
        <v>3</v>
      </c>
      <c r="AJ5472">
        <v>0</v>
      </c>
      <c r="AK5472">
        <v>0</v>
      </c>
      <c r="AL5472">
        <v>0</v>
      </c>
      <c r="AM5472">
        <v>0</v>
      </c>
      <c r="AN5472">
        <v>0</v>
      </c>
      <c r="AO5472">
        <v>6</v>
      </c>
      <c r="AP5472">
        <v>20</v>
      </c>
      <c r="AQ5472">
        <v>7</v>
      </c>
      <c r="AR5472">
        <v>0</v>
      </c>
      <c r="AS5472">
        <v>1</v>
      </c>
      <c r="AT5472">
        <v>0</v>
      </c>
      <c r="AU5472">
        <v>0</v>
      </c>
      <c r="AV5472">
        <v>0</v>
      </c>
      <c r="AW5472">
        <v>0</v>
      </c>
      <c r="AX5472">
        <v>0</v>
      </c>
      <c r="AY5472">
        <v>2</v>
      </c>
      <c r="AZ5472">
        <v>6</v>
      </c>
      <c r="BA5472">
        <v>4</v>
      </c>
      <c r="BB5472">
        <v>0</v>
      </c>
      <c r="BC5472">
        <v>0</v>
      </c>
      <c r="BD5472">
        <v>0</v>
      </c>
      <c r="BE5472">
        <v>0</v>
      </c>
      <c r="BF5472">
        <v>6</v>
      </c>
      <c r="BG5472">
        <v>180</v>
      </c>
      <c r="BH5472">
        <v>0</v>
      </c>
      <c r="BI5472">
        <v>3</v>
      </c>
      <c r="BJ5472" s="2">
        <v>45853</v>
      </c>
      <c r="BK5472">
        <v>0</v>
      </c>
      <c r="BL5472" s="3" t="str">
        <f>VLOOKUP(O5472,DropDownList!$H$1:$I$7,2,FALSE)</f>
        <v>2024/25</v>
      </c>
      <c r="BM5472" s="3" t="str">
        <f t="shared" si="85"/>
        <v>PRAS</v>
      </c>
    </row>
    <row r="5473" spans="1:65" x14ac:dyDescent="0.2">
      <c r="A5473">
        <v>2025</v>
      </c>
      <c r="B5473">
        <v>7</v>
      </c>
      <c r="C5473" t="s">
        <v>162</v>
      </c>
      <c r="D5473" t="s">
        <v>177</v>
      </c>
      <c r="E5473" t="s">
        <v>16</v>
      </c>
      <c r="F5473">
        <v>9812</v>
      </c>
      <c r="G5473" t="s">
        <v>158</v>
      </c>
      <c r="H5473" t="s">
        <v>171</v>
      </c>
      <c r="I5473" t="s">
        <v>172</v>
      </c>
      <c r="J5473" s="1">
        <v>45839</v>
      </c>
      <c r="K5473" t="s">
        <v>143</v>
      </c>
      <c r="L5473">
        <v>2</v>
      </c>
      <c r="M5473" t="s">
        <v>144</v>
      </c>
      <c r="N5473" t="s">
        <v>145</v>
      </c>
      <c r="O5473" t="s">
        <v>147</v>
      </c>
      <c r="P5473" t="s">
        <v>152</v>
      </c>
      <c r="Q5473">
        <v>0</v>
      </c>
      <c r="R5473">
        <v>28</v>
      </c>
      <c r="S5473">
        <v>1120</v>
      </c>
      <c r="T5473">
        <v>280</v>
      </c>
      <c r="U5473">
        <v>0</v>
      </c>
      <c r="V5473">
        <v>0</v>
      </c>
      <c r="W5473">
        <v>0</v>
      </c>
      <c r="X5473">
        <v>0</v>
      </c>
      <c r="Y5473">
        <v>0</v>
      </c>
      <c r="Z5473">
        <v>0</v>
      </c>
      <c r="AA5473">
        <v>840</v>
      </c>
      <c r="AB5473">
        <v>0</v>
      </c>
      <c r="AC5473">
        <v>840</v>
      </c>
      <c r="AD5473">
        <v>0</v>
      </c>
      <c r="AE5473">
        <v>0</v>
      </c>
      <c r="AF5473">
        <v>21</v>
      </c>
      <c r="AG5473">
        <v>0</v>
      </c>
      <c r="AH5473">
        <v>7</v>
      </c>
      <c r="AI5473">
        <v>0</v>
      </c>
      <c r="AJ5473">
        <v>0</v>
      </c>
      <c r="AK5473">
        <v>0</v>
      </c>
      <c r="AL5473">
        <v>0</v>
      </c>
      <c r="AM5473">
        <v>0</v>
      </c>
      <c r="AN5473">
        <v>0</v>
      </c>
      <c r="AO5473">
        <v>0</v>
      </c>
      <c r="AP5473">
        <v>0</v>
      </c>
      <c r="AQ5473">
        <v>0</v>
      </c>
      <c r="AR5473">
        <v>0</v>
      </c>
      <c r="AS5473">
        <v>0</v>
      </c>
      <c r="AT5473">
        <v>0</v>
      </c>
      <c r="AU5473">
        <v>0</v>
      </c>
      <c r="AV5473">
        <v>0</v>
      </c>
      <c r="AW5473">
        <v>0</v>
      </c>
      <c r="AX5473">
        <v>0</v>
      </c>
      <c r="AY5473">
        <v>0</v>
      </c>
      <c r="AZ5473">
        <v>0</v>
      </c>
      <c r="BA5473">
        <v>0</v>
      </c>
      <c r="BB5473">
        <v>0</v>
      </c>
      <c r="BC5473">
        <v>0</v>
      </c>
      <c r="BD5473">
        <v>0</v>
      </c>
      <c r="BE5473">
        <v>0</v>
      </c>
      <c r="BF5473">
        <v>0</v>
      </c>
      <c r="BG5473">
        <v>0</v>
      </c>
      <c r="BH5473">
        <v>0</v>
      </c>
      <c r="BI5473">
        <v>0</v>
      </c>
      <c r="BJ5473" s="2">
        <v>45853</v>
      </c>
      <c r="BK5473">
        <v>0</v>
      </c>
      <c r="BL5473" s="3" t="str">
        <f>VLOOKUP(O5473,DropDownList!$H$1:$I$7,2,FALSE)</f>
        <v>2024/25</v>
      </c>
      <c r="BM5473" s="3" t="str">
        <f t="shared" si="85"/>
        <v>PCOA</v>
      </c>
    </row>
    <row r="5474" spans="1:65" x14ac:dyDescent="0.2">
      <c r="A5474">
        <v>2025</v>
      </c>
      <c r="B5474">
        <v>7</v>
      </c>
      <c r="C5474" t="s">
        <v>162</v>
      </c>
      <c r="D5474" t="s">
        <v>177</v>
      </c>
      <c r="E5474" t="s">
        <v>16</v>
      </c>
      <c r="F5474">
        <v>9812</v>
      </c>
      <c r="G5474" t="s">
        <v>158</v>
      </c>
      <c r="H5474" t="s">
        <v>171</v>
      </c>
      <c r="I5474" t="s">
        <v>172</v>
      </c>
      <c r="J5474" s="1">
        <v>45839</v>
      </c>
      <c r="K5474" t="s">
        <v>143</v>
      </c>
      <c r="L5474">
        <v>2</v>
      </c>
      <c r="M5474" t="s">
        <v>144</v>
      </c>
      <c r="N5474" t="s">
        <v>145</v>
      </c>
      <c r="O5474" t="s">
        <v>149</v>
      </c>
      <c r="P5474" t="s">
        <v>148</v>
      </c>
      <c r="Q5474">
        <v>70.83</v>
      </c>
      <c r="R5474">
        <v>2</v>
      </c>
      <c r="S5474">
        <v>120</v>
      </c>
      <c r="T5474">
        <v>0</v>
      </c>
      <c r="U5474">
        <v>2</v>
      </c>
      <c r="V5474">
        <v>1</v>
      </c>
      <c r="W5474">
        <v>60</v>
      </c>
      <c r="X5474">
        <v>60</v>
      </c>
      <c r="Y5474">
        <v>0</v>
      </c>
      <c r="Z5474">
        <v>0</v>
      </c>
      <c r="AA5474">
        <v>49.17</v>
      </c>
      <c r="AB5474">
        <v>0</v>
      </c>
      <c r="AC5474">
        <v>49.17</v>
      </c>
      <c r="AD5474">
        <v>1</v>
      </c>
      <c r="AE5474">
        <v>0</v>
      </c>
      <c r="AF5474">
        <v>0</v>
      </c>
      <c r="AG5474">
        <v>1</v>
      </c>
      <c r="AH5474">
        <v>0</v>
      </c>
      <c r="AI5474">
        <v>1</v>
      </c>
      <c r="AJ5474">
        <v>0</v>
      </c>
      <c r="AK5474">
        <v>0</v>
      </c>
      <c r="AL5474">
        <v>0</v>
      </c>
      <c r="AM5474">
        <v>0</v>
      </c>
      <c r="AN5474">
        <v>0</v>
      </c>
      <c r="AO5474">
        <v>2</v>
      </c>
      <c r="AP5474">
        <v>7</v>
      </c>
      <c r="AQ5474">
        <v>2</v>
      </c>
      <c r="AR5474">
        <v>0</v>
      </c>
      <c r="AS5474">
        <v>1</v>
      </c>
      <c r="AT5474">
        <v>0</v>
      </c>
      <c r="AU5474">
        <v>0</v>
      </c>
      <c r="AV5474">
        <v>0</v>
      </c>
      <c r="AW5474">
        <v>0</v>
      </c>
      <c r="AX5474">
        <v>0</v>
      </c>
      <c r="AY5474">
        <v>1</v>
      </c>
      <c r="AZ5474">
        <v>2</v>
      </c>
      <c r="BA5474">
        <v>1</v>
      </c>
      <c r="BB5474">
        <v>0</v>
      </c>
      <c r="BC5474">
        <v>0</v>
      </c>
      <c r="BD5474">
        <v>0</v>
      </c>
      <c r="BE5474">
        <v>0</v>
      </c>
      <c r="BF5474">
        <v>2</v>
      </c>
      <c r="BG5474">
        <v>60</v>
      </c>
      <c r="BH5474">
        <v>0</v>
      </c>
      <c r="BI5474">
        <v>2</v>
      </c>
      <c r="BJ5474" s="2">
        <v>45853</v>
      </c>
      <c r="BK5474">
        <v>0</v>
      </c>
      <c r="BL5474" s="3" t="str">
        <f>VLOOKUP(O5474,DropDownList!$H$1:$I$7,2,FALSE)</f>
        <v>2025/26</v>
      </c>
      <c r="BM5474" s="3" t="str">
        <f t="shared" si="85"/>
        <v>PRAS</v>
      </c>
    </row>
    <row r="5475" spans="1:65" x14ac:dyDescent="0.2">
      <c r="A5475">
        <v>2025</v>
      </c>
      <c r="B5475">
        <v>7</v>
      </c>
      <c r="C5475" t="s">
        <v>162</v>
      </c>
      <c r="D5475" t="s">
        <v>177</v>
      </c>
      <c r="E5475" t="s">
        <v>16</v>
      </c>
      <c r="F5475">
        <v>9812</v>
      </c>
      <c r="G5475" t="s">
        <v>158</v>
      </c>
      <c r="H5475" t="s">
        <v>171</v>
      </c>
      <c r="I5475" t="s">
        <v>172</v>
      </c>
      <c r="J5475" s="1">
        <v>45839</v>
      </c>
      <c r="K5475" t="s">
        <v>143</v>
      </c>
      <c r="L5475">
        <v>2</v>
      </c>
      <c r="M5475" t="s">
        <v>144</v>
      </c>
      <c r="N5475" t="s">
        <v>145</v>
      </c>
      <c r="O5475" t="s">
        <v>149</v>
      </c>
      <c r="P5475" t="s">
        <v>160</v>
      </c>
      <c r="Q5475">
        <v>30017.200000000001</v>
      </c>
      <c r="R5475">
        <v>93</v>
      </c>
      <c r="S5475">
        <v>81293.87</v>
      </c>
      <c r="T5475">
        <v>420</v>
      </c>
      <c r="U5475">
        <v>42</v>
      </c>
      <c r="V5475">
        <v>22</v>
      </c>
      <c r="W5475">
        <v>14714</v>
      </c>
      <c r="X5475">
        <v>20798.87</v>
      </c>
      <c r="Y5475">
        <v>0</v>
      </c>
      <c r="Z5475">
        <v>0</v>
      </c>
      <c r="AA5475">
        <v>50856.67</v>
      </c>
      <c r="AB5475">
        <v>7279</v>
      </c>
      <c r="AC5475">
        <v>40132.97</v>
      </c>
      <c r="AD5475">
        <v>13</v>
      </c>
      <c r="AE5475">
        <v>9</v>
      </c>
      <c r="AF5475">
        <v>50</v>
      </c>
      <c r="AG5475">
        <v>25</v>
      </c>
      <c r="AH5475">
        <v>1</v>
      </c>
      <c r="AI5475">
        <v>17</v>
      </c>
      <c r="AJ5475">
        <v>0</v>
      </c>
      <c r="AK5475">
        <v>0</v>
      </c>
      <c r="AL5475">
        <v>0</v>
      </c>
      <c r="AM5475">
        <v>0</v>
      </c>
      <c r="AN5475">
        <v>0</v>
      </c>
      <c r="AO5475">
        <v>47</v>
      </c>
      <c r="AP5475">
        <v>121</v>
      </c>
      <c r="AQ5475">
        <v>49</v>
      </c>
      <c r="AR5475">
        <v>0</v>
      </c>
      <c r="AS5475">
        <v>18</v>
      </c>
      <c r="AT5475">
        <v>0</v>
      </c>
      <c r="AU5475">
        <v>2</v>
      </c>
      <c r="AV5475">
        <v>1</v>
      </c>
      <c r="AW5475">
        <v>0</v>
      </c>
      <c r="AX5475">
        <v>0</v>
      </c>
      <c r="AY5475">
        <v>11</v>
      </c>
      <c r="AZ5475">
        <v>26</v>
      </c>
      <c r="BA5475">
        <v>10</v>
      </c>
      <c r="BB5475">
        <v>1</v>
      </c>
      <c r="BC5475">
        <v>1</v>
      </c>
      <c r="BD5475">
        <v>0</v>
      </c>
      <c r="BE5475">
        <v>0</v>
      </c>
      <c r="BF5475">
        <v>92</v>
      </c>
      <c r="BG5475">
        <v>16004.87</v>
      </c>
      <c r="BH5475">
        <v>0</v>
      </c>
      <c r="BI5475">
        <v>42</v>
      </c>
      <c r="BJ5475" s="2">
        <v>45853</v>
      </c>
      <c r="BK5475">
        <v>0</v>
      </c>
      <c r="BL5475" s="3" t="str">
        <f>VLOOKUP(O5475,DropDownList!$H$1:$I$7,2,FALSE)</f>
        <v>2025/26</v>
      </c>
      <c r="BM5475" s="3" t="str">
        <f t="shared" si="85"/>
        <v>SC COURT</v>
      </c>
    </row>
    <row r="5476" spans="1:65" x14ac:dyDescent="0.2">
      <c r="A5476">
        <v>2025</v>
      </c>
      <c r="B5476">
        <v>7</v>
      </c>
      <c r="C5476" t="s">
        <v>162</v>
      </c>
      <c r="D5476" t="s">
        <v>177</v>
      </c>
      <c r="E5476" t="s">
        <v>16</v>
      </c>
      <c r="F5476">
        <v>9812</v>
      </c>
      <c r="G5476" t="s">
        <v>158</v>
      </c>
      <c r="H5476" t="s">
        <v>171</v>
      </c>
      <c r="I5476" t="s">
        <v>172</v>
      </c>
      <c r="J5476" s="1">
        <v>45839</v>
      </c>
      <c r="K5476" t="s">
        <v>143</v>
      </c>
      <c r="L5476">
        <v>2</v>
      </c>
      <c r="M5476" t="s">
        <v>144</v>
      </c>
      <c r="N5476" t="s">
        <v>145</v>
      </c>
      <c r="O5476" t="s">
        <v>156</v>
      </c>
      <c r="P5476" t="s">
        <v>150</v>
      </c>
      <c r="Q5476">
        <v>843</v>
      </c>
      <c r="R5476">
        <v>32</v>
      </c>
      <c r="S5476">
        <v>4825</v>
      </c>
      <c r="T5476">
        <v>501.24</v>
      </c>
      <c r="U5476">
        <v>5</v>
      </c>
      <c r="V5476">
        <v>2</v>
      </c>
      <c r="W5476">
        <v>400</v>
      </c>
      <c r="X5476">
        <v>400</v>
      </c>
      <c r="Y5476">
        <v>29</v>
      </c>
      <c r="Z5476">
        <v>4323.76</v>
      </c>
      <c r="AA5476">
        <v>3480.76</v>
      </c>
      <c r="AB5476">
        <v>100</v>
      </c>
      <c r="AC5476">
        <v>3380.76</v>
      </c>
      <c r="AD5476">
        <v>1</v>
      </c>
      <c r="AE5476">
        <v>1</v>
      </c>
      <c r="AF5476">
        <v>23</v>
      </c>
      <c r="AG5476">
        <v>2</v>
      </c>
      <c r="AH5476">
        <v>3</v>
      </c>
      <c r="AI5476">
        <v>3</v>
      </c>
      <c r="AJ5476">
        <v>14</v>
      </c>
      <c r="AK5476">
        <v>3</v>
      </c>
      <c r="AL5476">
        <v>0</v>
      </c>
      <c r="AM5476">
        <v>1</v>
      </c>
      <c r="AN5476">
        <v>1</v>
      </c>
      <c r="AO5476">
        <v>12</v>
      </c>
      <c r="AP5476">
        <v>52</v>
      </c>
      <c r="AQ5476">
        <v>13</v>
      </c>
      <c r="AR5476">
        <v>0</v>
      </c>
      <c r="AS5476">
        <v>10</v>
      </c>
      <c r="AT5476">
        <v>0</v>
      </c>
      <c r="AU5476">
        <v>0</v>
      </c>
      <c r="AV5476">
        <v>0</v>
      </c>
      <c r="AW5476">
        <v>0</v>
      </c>
      <c r="AX5476">
        <v>0</v>
      </c>
      <c r="AY5476">
        <v>6</v>
      </c>
      <c r="AZ5476">
        <v>11</v>
      </c>
      <c r="BA5476">
        <v>7</v>
      </c>
      <c r="BB5476">
        <v>1</v>
      </c>
      <c r="BC5476">
        <v>1</v>
      </c>
      <c r="BD5476">
        <v>0</v>
      </c>
      <c r="BE5476">
        <v>0</v>
      </c>
      <c r="BF5476">
        <v>12</v>
      </c>
      <c r="BG5476">
        <v>525</v>
      </c>
      <c r="BH5476">
        <v>1</v>
      </c>
      <c r="BI5476">
        <v>5</v>
      </c>
      <c r="BJ5476" s="2">
        <v>45853</v>
      </c>
      <c r="BK5476">
        <v>0</v>
      </c>
      <c r="BL5476" s="3" t="str">
        <f>VLOOKUP(O5476,DropDownList!$H$1:$I$7,2,FALSE)</f>
        <v>2023/24</v>
      </c>
      <c r="BM5476" s="3" t="str">
        <f t="shared" si="85"/>
        <v>FISCAL FINES</v>
      </c>
    </row>
    <row r="5477" spans="1:65" x14ac:dyDescent="0.2">
      <c r="A5477">
        <v>2025</v>
      </c>
      <c r="B5477">
        <v>7</v>
      </c>
      <c r="C5477" t="s">
        <v>162</v>
      </c>
      <c r="D5477" t="s">
        <v>177</v>
      </c>
      <c r="E5477" t="s">
        <v>16</v>
      </c>
      <c r="F5477">
        <v>9812</v>
      </c>
      <c r="G5477" t="s">
        <v>158</v>
      </c>
      <c r="H5477" t="s">
        <v>171</v>
      </c>
      <c r="I5477" t="s">
        <v>172</v>
      </c>
      <c r="J5477" s="1">
        <v>45839</v>
      </c>
      <c r="K5477" t="s">
        <v>143</v>
      </c>
      <c r="L5477">
        <v>2</v>
      </c>
      <c r="M5477" t="s">
        <v>144</v>
      </c>
      <c r="N5477" t="s">
        <v>145</v>
      </c>
      <c r="O5477" t="s">
        <v>147</v>
      </c>
      <c r="P5477" t="s">
        <v>161</v>
      </c>
      <c r="Q5477">
        <v>130</v>
      </c>
      <c r="R5477">
        <v>82</v>
      </c>
      <c r="S5477">
        <v>2280</v>
      </c>
      <c r="T5477">
        <v>0</v>
      </c>
      <c r="U5477">
        <v>18</v>
      </c>
      <c r="V5477">
        <v>4</v>
      </c>
      <c r="W5477">
        <v>100</v>
      </c>
      <c r="X5477">
        <v>100</v>
      </c>
      <c r="Y5477">
        <v>0</v>
      </c>
      <c r="Z5477">
        <v>0</v>
      </c>
      <c r="AA5477">
        <v>2150</v>
      </c>
      <c r="AB5477">
        <v>0</v>
      </c>
      <c r="AC5477">
        <v>0</v>
      </c>
      <c r="AD5477">
        <v>4</v>
      </c>
      <c r="AE5477">
        <v>0</v>
      </c>
      <c r="AF5477">
        <v>75</v>
      </c>
      <c r="AG5477">
        <v>0</v>
      </c>
      <c r="AH5477">
        <v>0</v>
      </c>
      <c r="AI5477">
        <v>7</v>
      </c>
      <c r="AJ5477">
        <v>0</v>
      </c>
      <c r="AK5477">
        <v>0</v>
      </c>
      <c r="AL5477">
        <v>0</v>
      </c>
      <c r="AM5477">
        <v>0</v>
      </c>
      <c r="AN5477">
        <v>0</v>
      </c>
      <c r="AO5477">
        <v>52</v>
      </c>
      <c r="AP5477">
        <v>164</v>
      </c>
      <c r="AQ5477">
        <v>65</v>
      </c>
      <c r="AR5477">
        <v>0</v>
      </c>
      <c r="AS5477">
        <v>26</v>
      </c>
      <c r="AT5477">
        <v>0</v>
      </c>
      <c r="AU5477">
        <v>1</v>
      </c>
      <c r="AV5477">
        <v>0</v>
      </c>
      <c r="AW5477">
        <v>1</v>
      </c>
      <c r="AX5477">
        <v>0</v>
      </c>
      <c r="AY5477">
        <v>11</v>
      </c>
      <c r="AZ5477">
        <v>27</v>
      </c>
      <c r="BA5477">
        <v>15</v>
      </c>
      <c r="BB5477">
        <v>5</v>
      </c>
      <c r="BC5477">
        <v>4</v>
      </c>
      <c r="BD5477">
        <v>0</v>
      </c>
      <c r="BE5477">
        <v>0</v>
      </c>
      <c r="BF5477">
        <v>81</v>
      </c>
      <c r="BG5477">
        <v>130</v>
      </c>
      <c r="BH5477">
        <v>0</v>
      </c>
      <c r="BI5477">
        <v>16</v>
      </c>
      <c r="BJ5477" s="2">
        <v>45853</v>
      </c>
      <c r="BK5477">
        <v>0</v>
      </c>
      <c r="BL5477" s="3" t="str">
        <f>VLOOKUP(O5477,DropDownList!$H$1:$I$7,2,FALSE)</f>
        <v>2024/25</v>
      </c>
      <c r="BM5477" s="3" t="str">
        <f t="shared" si="85"/>
        <v>VSUR</v>
      </c>
    </row>
    <row r="5478" spans="1:65" x14ac:dyDescent="0.2">
      <c r="A5478">
        <v>2025</v>
      </c>
      <c r="B5478">
        <v>7</v>
      </c>
      <c r="C5478" t="s">
        <v>162</v>
      </c>
      <c r="D5478" t="s">
        <v>177</v>
      </c>
      <c r="E5478" t="s">
        <v>16</v>
      </c>
      <c r="F5478">
        <v>9812</v>
      </c>
      <c r="G5478" t="s">
        <v>158</v>
      </c>
      <c r="H5478" t="s">
        <v>171</v>
      </c>
      <c r="I5478" t="s">
        <v>172</v>
      </c>
      <c r="J5478" s="1">
        <v>45839</v>
      </c>
      <c r="K5478" t="s">
        <v>143</v>
      </c>
      <c r="L5478">
        <v>2</v>
      </c>
      <c r="M5478" t="s">
        <v>144</v>
      </c>
      <c r="N5478" t="s">
        <v>145</v>
      </c>
      <c r="O5478" t="s">
        <v>147</v>
      </c>
      <c r="P5478" t="s">
        <v>160</v>
      </c>
      <c r="Q5478">
        <v>8690.89</v>
      </c>
      <c r="R5478">
        <v>86</v>
      </c>
      <c r="S5478">
        <v>58370</v>
      </c>
      <c r="T5478">
        <v>0</v>
      </c>
      <c r="U5478">
        <v>19</v>
      </c>
      <c r="V5478">
        <v>12</v>
      </c>
      <c r="W5478">
        <v>6095</v>
      </c>
      <c r="X5478">
        <v>6780</v>
      </c>
      <c r="Y5478">
        <v>0</v>
      </c>
      <c r="Z5478">
        <v>0</v>
      </c>
      <c r="AA5478">
        <v>49679.11</v>
      </c>
      <c r="AB5478">
        <v>2200</v>
      </c>
      <c r="AC5478">
        <v>45219.11</v>
      </c>
      <c r="AD5478">
        <v>4</v>
      </c>
      <c r="AE5478">
        <v>8</v>
      </c>
      <c r="AF5478">
        <v>67</v>
      </c>
      <c r="AG5478">
        <v>13</v>
      </c>
      <c r="AH5478">
        <v>0</v>
      </c>
      <c r="AI5478">
        <v>6</v>
      </c>
      <c r="AJ5478">
        <v>0</v>
      </c>
      <c r="AK5478">
        <v>0</v>
      </c>
      <c r="AL5478">
        <v>0</v>
      </c>
      <c r="AM5478">
        <v>0</v>
      </c>
      <c r="AN5478">
        <v>0</v>
      </c>
      <c r="AO5478">
        <v>53</v>
      </c>
      <c r="AP5478">
        <v>167</v>
      </c>
      <c r="AQ5478">
        <v>66</v>
      </c>
      <c r="AR5478">
        <v>0</v>
      </c>
      <c r="AS5478">
        <v>26</v>
      </c>
      <c r="AT5478">
        <v>0</v>
      </c>
      <c r="AU5478">
        <v>1</v>
      </c>
      <c r="AV5478">
        <v>0</v>
      </c>
      <c r="AW5478">
        <v>1</v>
      </c>
      <c r="AX5478">
        <v>0</v>
      </c>
      <c r="AY5478">
        <v>12</v>
      </c>
      <c r="AZ5478">
        <v>28</v>
      </c>
      <c r="BA5478">
        <v>15</v>
      </c>
      <c r="BB5478">
        <v>5</v>
      </c>
      <c r="BC5478">
        <v>4</v>
      </c>
      <c r="BD5478">
        <v>0</v>
      </c>
      <c r="BE5478">
        <v>0</v>
      </c>
      <c r="BF5478">
        <v>84</v>
      </c>
      <c r="BG5478">
        <v>2520</v>
      </c>
      <c r="BH5478">
        <v>0</v>
      </c>
      <c r="BI5478">
        <v>17</v>
      </c>
      <c r="BJ5478" s="2">
        <v>45853</v>
      </c>
      <c r="BK5478">
        <v>0</v>
      </c>
      <c r="BL5478" s="3" t="str">
        <f>VLOOKUP(O5478,DropDownList!$H$1:$I$7,2,FALSE)</f>
        <v>2024/25</v>
      </c>
      <c r="BM5478" s="3" t="str">
        <f t="shared" ref="BM5478:BM5541" si="86">IF(RIGHT(P5478,4)="VSUR","VSUR",IF(RIGHT(P5478,4)="CONF","CONF",P5478))</f>
        <v>SC COURT</v>
      </c>
    </row>
    <row r="5479" spans="1:65" x14ac:dyDescent="0.2">
      <c r="A5479">
        <v>2025</v>
      </c>
      <c r="B5479">
        <v>7</v>
      </c>
      <c r="C5479" t="s">
        <v>162</v>
      </c>
      <c r="D5479" t="s">
        <v>177</v>
      </c>
      <c r="E5479" t="s">
        <v>16</v>
      </c>
      <c r="F5479">
        <v>9812</v>
      </c>
      <c r="G5479" t="s">
        <v>158</v>
      </c>
      <c r="H5479" t="s">
        <v>171</v>
      </c>
      <c r="I5479" t="s">
        <v>172</v>
      </c>
      <c r="J5479" s="1">
        <v>45839</v>
      </c>
      <c r="K5479" t="s">
        <v>143</v>
      </c>
      <c r="L5479">
        <v>2</v>
      </c>
      <c r="M5479" t="s">
        <v>144</v>
      </c>
      <c r="N5479" t="s">
        <v>145</v>
      </c>
      <c r="O5479" t="s">
        <v>156</v>
      </c>
      <c r="P5479" t="s">
        <v>159</v>
      </c>
      <c r="Q5479">
        <v>0</v>
      </c>
      <c r="R5479">
        <v>1</v>
      </c>
      <c r="S5479">
        <v>30255</v>
      </c>
      <c r="T5479">
        <v>0</v>
      </c>
      <c r="U5479">
        <v>0</v>
      </c>
      <c r="V5479">
        <v>0</v>
      </c>
      <c r="W5479">
        <v>0</v>
      </c>
      <c r="X5479">
        <v>0</v>
      </c>
      <c r="Y5479">
        <v>0</v>
      </c>
      <c r="Z5479">
        <v>0</v>
      </c>
      <c r="AA5479">
        <v>30255</v>
      </c>
      <c r="AB5479">
        <v>0</v>
      </c>
      <c r="AC5479">
        <v>0</v>
      </c>
      <c r="AD5479">
        <v>0</v>
      </c>
      <c r="AE5479">
        <v>0</v>
      </c>
      <c r="AF5479">
        <v>1</v>
      </c>
      <c r="AG5479">
        <v>0</v>
      </c>
      <c r="AH5479">
        <v>0</v>
      </c>
      <c r="AI5479">
        <v>0</v>
      </c>
      <c r="AJ5479">
        <v>0</v>
      </c>
      <c r="AK5479">
        <v>0</v>
      </c>
      <c r="AL5479">
        <v>0</v>
      </c>
      <c r="AM5479">
        <v>0</v>
      </c>
      <c r="AN5479">
        <v>0</v>
      </c>
      <c r="AO5479">
        <v>0</v>
      </c>
      <c r="AP5479">
        <v>0</v>
      </c>
      <c r="AQ5479">
        <v>0</v>
      </c>
      <c r="AR5479">
        <v>0</v>
      </c>
      <c r="AS5479">
        <v>0</v>
      </c>
      <c r="AT5479">
        <v>0</v>
      </c>
      <c r="AU5479">
        <v>0</v>
      </c>
      <c r="AV5479">
        <v>0</v>
      </c>
      <c r="AW5479">
        <v>0</v>
      </c>
      <c r="AX5479">
        <v>0</v>
      </c>
      <c r="AY5479">
        <v>0</v>
      </c>
      <c r="AZ5479">
        <v>0</v>
      </c>
      <c r="BA5479">
        <v>0</v>
      </c>
      <c r="BB5479">
        <v>0</v>
      </c>
      <c r="BC5479">
        <v>0</v>
      </c>
      <c r="BD5479">
        <v>0</v>
      </c>
      <c r="BE5479">
        <v>0</v>
      </c>
      <c r="BF5479">
        <v>0</v>
      </c>
      <c r="BG5479">
        <v>0</v>
      </c>
      <c r="BH5479">
        <v>0</v>
      </c>
      <c r="BI5479">
        <v>0</v>
      </c>
      <c r="BJ5479" s="2">
        <v>45853</v>
      </c>
      <c r="BK5479">
        <v>0</v>
      </c>
      <c r="BL5479" s="3" t="str">
        <f>VLOOKUP(O5479,DropDownList!$H$1:$I$7,2,FALSE)</f>
        <v>2023/24</v>
      </c>
      <c r="BM5479" s="3" t="str">
        <f t="shared" si="86"/>
        <v>CONF</v>
      </c>
    </row>
    <row r="5480" spans="1:65" x14ac:dyDescent="0.2">
      <c r="A5480">
        <v>2025</v>
      </c>
      <c r="B5480">
        <v>7</v>
      </c>
      <c r="C5480" t="s">
        <v>162</v>
      </c>
      <c r="D5480" t="s">
        <v>177</v>
      </c>
      <c r="E5480" t="s">
        <v>16</v>
      </c>
      <c r="F5480">
        <v>9812</v>
      </c>
      <c r="G5480" t="s">
        <v>158</v>
      </c>
      <c r="H5480" t="s">
        <v>171</v>
      </c>
      <c r="I5480" t="s">
        <v>172</v>
      </c>
      <c r="J5480" s="1">
        <v>45839</v>
      </c>
      <c r="K5480" t="s">
        <v>143</v>
      </c>
      <c r="L5480">
        <v>2</v>
      </c>
      <c r="M5480" t="s">
        <v>144</v>
      </c>
      <c r="N5480" t="s">
        <v>145</v>
      </c>
      <c r="O5480" t="s">
        <v>149</v>
      </c>
      <c r="P5480" t="s">
        <v>161</v>
      </c>
      <c r="Q5480">
        <v>560.29999999999995</v>
      </c>
      <c r="R5480">
        <v>90</v>
      </c>
      <c r="S5480">
        <v>3025</v>
      </c>
      <c r="T5480">
        <v>20</v>
      </c>
      <c r="U5480">
        <v>41</v>
      </c>
      <c r="V5480">
        <v>13</v>
      </c>
      <c r="W5480">
        <v>395</v>
      </c>
      <c r="X5480">
        <v>395</v>
      </c>
      <c r="Y5480">
        <v>0</v>
      </c>
      <c r="Z5480">
        <v>0</v>
      </c>
      <c r="AA5480">
        <v>2444.6999999999998</v>
      </c>
      <c r="AB5480">
        <v>0</v>
      </c>
      <c r="AC5480">
        <v>0</v>
      </c>
      <c r="AD5480">
        <v>13</v>
      </c>
      <c r="AE5480">
        <v>0</v>
      </c>
      <c r="AF5480">
        <v>69</v>
      </c>
      <c r="AG5480">
        <v>2</v>
      </c>
      <c r="AH5480">
        <v>1</v>
      </c>
      <c r="AI5480">
        <v>18</v>
      </c>
      <c r="AJ5480">
        <v>0</v>
      </c>
      <c r="AK5480">
        <v>0</v>
      </c>
      <c r="AL5480">
        <v>0</v>
      </c>
      <c r="AM5480">
        <v>0</v>
      </c>
      <c r="AN5480">
        <v>0</v>
      </c>
      <c r="AO5480">
        <v>47</v>
      </c>
      <c r="AP5480">
        <v>123</v>
      </c>
      <c r="AQ5480">
        <v>49</v>
      </c>
      <c r="AR5480">
        <v>0</v>
      </c>
      <c r="AS5480">
        <v>20</v>
      </c>
      <c r="AT5480">
        <v>0</v>
      </c>
      <c r="AU5480">
        <v>2</v>
      </c>
      <c r="AV5480">
        <v>1</v>
      </c>
      <c r="AW5480">
        <v>0</v>
      </c>
      <c r="AX5480">
        <v>0</v>
      </c>
      <c r="AY5480">
        <v>11</v>
      </c>
      <c r="AZ5480">
        <v>26</v>
      </c>
      <c r="BA5480">
        <v>10</v>
      </c>
      <c r="BB5480">
        <v>1</v>
      </c>
      <c r="BC5480">
        <v>1</v>
      </c>
      <c r="BD5480">
        <v>0</v>
      </c>
      <c r="BE5480">
        <v>0</v>
      </c>
      <c r="BF5480">
        <v>89</v>
      </c>
      <c r="BG5480">
        <v>505</v>
      </c>
      <c r="BH5480">
        <v>0</v>
      </c>
      <c r="BI5480">
        <v>41</v>
      </c>
      <c r="BJ5480" s="2">
        <v>45853</v>
      </c>
      <c r="BK5480">
        <v>0</v>
      </c>
      <c r="BL5480" s="3" t="str">
        <f>VLOOKUP(O5480,DropDownList!$H$1:$I$7,2,FALSE)</f>
        <v>2025/26</v>
      </c>
      <c r="BM5480" s="3" t="str">
        <f t="shared" si="86"/>
        <v>VSUR</v>
      </c>
    </row>
    <row r="5481" spans="1:65" x14ac:dyDescent="0.2">
      <c r="A5481">
        <v>2025</v>
      </c>
      <c r="B5481">
        <v>7</v>
      </c>
      <c r="C5481" t="s">
        <v>162</v>
      </c>
      <c r="D5481" t="s">
        <v>177</v>
      </c>
      <c r="E5481" t="s">
        <v>16</v>
      </c>
      <c r="F5481">
        <v>9812</v>
      </c>
      <c r="G5481" t="s">
        <v>158</v>
      </c>
      <c r="H5481" t="s">
        <v>171</v>
      </c>
      <c r="I5481" t="s">
        <v>172</v>
      </c>
      <c r="J5481" s="1">
        <v>45839</v>
      </c>
      <c r="K5481" t="s">
        <v>143</v>
      </c>
      <c r="L5481">
        <v>2</v>
      </c>
      <c r="M5481" t="s">
        <v>144</v>
      </c>
      <c r="N5481" t="s">
        <v>145</v>
      </c>
      <c r="O5481" t="s">
        <v>149</v>
      </c>
      <c r="P5481" t="s">
        <v>159</v>
      </c>
      <c r="Q5481">
        <v>0</v>
      </c>
      <c r="R5481">
        <v>1</v>
      </c>
      <c r="S5481">
        <v>1698.73</v>
      </c>
      <c r="T5481">
        <v>0</v>
      </c>
      <c r="U5481">
        <v>0</v>
      </c>
      <c r="V5481">
        <v>0</v>
      </c>
      <c r="W5481">
        <v>0</v>
      </c>
      <c r="X5481">
        <v>0</v>
      </c>
      <c r="Y5481">
        <v>0</v>
      </c>
      <c r="Z5481">
        <v>0</v>
      </c>
      <c r="AA5481">
        <v>1698.73</v>
      </c>
      <c r="AB5481">
        <v>0</v>
      </c>
      <c r="AC5481">
        <v>0</v>
      </c>
      <c r="AD5481">
        <v>0</v>
      </c>
      <c r="AE5481">
        <v>0</v>
      </c>
      <c r="AF5481">
        <v>1</v>
      </c>
      <c r="AG5481">
        <v>0</v>
      </c>
      <c r="AH5481">
        <v>0</v>
      </c>
      <c r="AI5481">
        <v>0</v>
      </c>
      <c r="AJ5481">
        <v>0</v>
      </c>
      <c r="AK5481">
        <v>0</v>
      </c>
      <c r="AL5481">
        <v>0</v>
      </c>
      <c r="AM5481">
        <v>0</v>
      </c>
      <c r="AN5481">
        <v>0</v>
      </c>
      <c r="AO5481">
        <v>0</v>
      </c>
      <c r="AP5481">
        <v>0</v>
      </c>
      <c r="AQ5481">
        <v>0</v>
      </c>
      <c r="AR5481">
        <v>0</v>
      </c>
      <c r="AS5481">
        <v>0</v>
      </c>
      <c r="AT5481">
        <v>0</v>
      </c>
      <c r="AU5481">
        <v>0</v>
      </c>
      <c r="AV5481">
        <v>0</v>
      </c>
      <c r="AW5481">
        <v>0</v>
      </c>
      <c r="AX5481">
        <v>0</v>
      </c>
      <c r="AY5481">
        <v>0</v>
      </c>
      <c r="AZ5481">
        <v>0</v>
      </c>
      <c r="BA5481">
        <v>0</v>
      </c>
      <c r="BB5481">
        <v>0</v>
      </c>
      <c r="BC5481">
        <v>0</v>
      </c>
      <c r="BD5481">
        <v>0</v>
      </c>
      <c r="BE5481">
        <v>0</v>
      </c>
      <c r="BF5481">
        <v>0</v>
      </c>
      <c r="BG5481">
        <v>0</v>
      </c>
      <c r="BH5481">
        <v>0</v>
      </c>
      <c r="BI5481">
        <v>0</v>
      </c>
      <c r="BJ5481" s="2">
        <v>45853</v>
      </c>
      <c r="BK5481">
        <v>0</v>
      </c>
      <c r="BL5481" s="3" t="str">
        <f>VLOOKUP(O5481,DropDownList!$H$1:$I$7,2,FALSE)</f>
        <v>2025/26</v>
      </c>
      <c r="BM5481" s="3" t="str">
        <f t="shared" si="86"/>
        <v>CONF</v>
      </c>
    </row>
    <row r="5482" spans="1:65" x14ac:dyDescent="0.2">
      <c r="A5482">
        <v>2025</v>
      </c>
      <c r="B5482">
        <v>7</v>
      </c>
      <c r="C5482" t="s">
        <v>162</v>
      </c>
      <c r="D5482" t="s">
        <v>177</v>
      </c>
      <c r="E5482" t="s">
        <v>16</v>
      </c>
      <c r="F5482">
        <v>9812</v>
      </c>
      <c r="G5482" t="s">
        <v>158</v>
      </c>
      <c r="H5482" t="s">
        <v>171</v>
      </c>
      <c r="I5482" t="s">
        <v>172</v>
      </c>
      <c r="J5482" s="1">
        <v>45839</v>
      </c>
      <c r="K5482" t="s">
        <v>143</v>
      </c>
      <c r="L5482">
        <v>2</v>
      </c>
      <c r="M5482" t="s">
        <v>144</v>
      </c>
      <c r="N5482" t="s">
        <v>145</v>
      </c>
      <c r="O5482" t="s">
        <v>156</v>
      </c>
      <c r="P5482" t="s">
        <v>148</v>
      </c>
      <c r="Q5482">
        <v>120</v>
      </c>
      <c r="R5482">
        <v>7</v>
      </c>
      <c r="S5482">
        <v>420</v>
      </c>
      <c r="T5482">
        <v>60</v>
      </c>
      <c r="U5482">
        <v>2</v>
      </c>
      <c r="V5482">
        <v>1</v>
      </c>
      <c r="W5482">
        <v>60</v>
      </c>
      <c r="X5482">
        <v>60</v>
      </c>
      <c r="Y5482">
        <v>0</v>
      </c>
      <c r="Z5482">
        <v>0</v>
      </c>
      <c r="AA5482">
        <v>240</v>
      </c>
      <c r="AB5482">
        <v>0</v>
      </c>
      <c r="AC5482">
        <v>240</v>
      </c>
      <c r="AD5482">
        <v>1</v>
      </c>
      <c r="AE5482">
        <v>0</v>
      </c>
      <c r="AF5482">
        <v>4</v>
      </c>
      <c r="AG5482">
        <v>0</v>
      </c>
      <c r="AH5482">
        <v>1</v>
      </c>
      <c r="AI5482">
        <v>2</v>
      </c>
      <c r="AJ5482">
        <v>0</v>
      </c>
      <c r="AK5482">
        <v>0</v>
      </c>
      <c r="AL5482">
        <v>0</v>
      </c>
      <c r="AM5482">
        <v>0</v>
      </c>
      <c r="AN5482">
        <v>0</v>
      </c>
      <c r="AO5482">
        <v>6</v>
      </c>
      <c r="AP5482">
        <v>31</v>
      </c>
      <c r="AQ5482">
        <v>11</v>
      </c>
      <c r="AR5482">
        <v>0</v>
      </c>
      <c r="AS5482">
        <v>3</v>
      </c>
      <c r="AT5482">
        <v>0</v>
      </c>
      <c r="AU5482">
        <v>0</v>
      </c>
      <c r="AV5482">
        <v>0</v>
      </c>
      <c r="AW5482">
        <v>0</v>
      </c>
      <c r="AX5482">
        <v>0</v>
      </c>
      <c r="AY5482">
        <v>3</v>
      </c>
      <c r="AZ5482">
        <v>8</v>
      </c>
      <c r="BA5482">
        <v>6</v>
      </c>
      <c r="BB5482">
        <v>0</v>
      </c>
      <c r="BC5482">
        <v>0</v>
      </c>
      <c r="BD5482">
        <v>0</v>
      </c>
      <c r="BE5482">
        <v>0</v>
      </c>
      <c r="BF5482">
        <v>6</v>
      </c>
      <c r="BG5482">
        <v>120</v>
      </c>
      <c r="BH5482">
        <v>0</v>
      </c>
      <c r="BI5482">
        <v>2</v>
      </c>
      <c r="BJ5482" s="2">
        <v>45853</v>
      </c>
      <c r="BK5482">
        <v>0</v>
      </c>
      <c r="BL5482" s="3" t="str">
        <f>VLOOKUP(O5482,DropDownList!$H$1:$I$7,2,FALSE)</f>
        <v>2023/24</v>
      </c>
      <c r="BM5482" s="3" t="str">
        <f t="shared" si="86"/>
        <v>PRAS</v>
      </c>
    </row>
    <row r="5483" spans="1:65" x14ac:dyDescent="0.2">
      <c r="A5483">
        <v>2025</v>
      </c>
      <c r="B5483">
        <v>7</v>
      </c>
      <c r="C5483" t="s">
        <v>162</v>
      </c>
      <c r="D5483" t="s">
        <v>177</v>
      </c>
      <c r="E5483" t="s">
        <v>16</v>
      </c>
      <c r="F5483">
        <v>9812</v>
      </c>
      <c r="G5483" t="s">
        <v>158</v>
      </c>
      <c r="H5483" t="s">
        <v>171</v>
      </c>
      <c r="I5483" t="s">
        <v>172</v>
      </c>
      <c r="J5483" s="1">
        <v>45839</v>
      </c>
      <c r="K5483" t="s">
        <v>143</v>
      </c>
      <c r="L5483">
        <v>2</v>
      </c>
      <c r="M5483" t="s">
        <v>144</v>
      </c>
      <c r="N5483" t="s">
        <v>145</v>
      </c>
      <c r="O5483" t="s">
        <v>147</v>
      </c>
      <c r="P5483" t="s">
        <v>150</v>
      </c>
      <c r="Q5483">
        <v>350</v>
      </c>
      <c r="R5483">
        <v>18</v>
      </c>
      <c r="S5483">
        <v>2700</v>
      </c>
      <c r="T5483">
        <v>150</v>
      </c>
      <c r="U5483">
        <v>2</v>
      </c>
      <c r="V5483">
        <v>1</v>
      </c>
      <c r="W5483">
        <v>150</v>
      </c>
      <c r="X5483">
        <v>150</v>
      </c>
      <c r="Y5483">
        <v>17</v>
      </c>
      <c r="Z5483">
        <v>2550</v>
      </c>
      <c r="AA5483">
        <v>2200</v>
      </c>
      <c r="AB5483">
        <v>100</v>
      </c>
      <c r="AC5483">
        <v>2100</v>
      </c>
      <c r="AD5483">
        <v>1</v>
      </c>
      <c r="AE5483">
        <v>0</v>
      </c>
      <c r="AF5483">
        <v>15</v>
      </c>
      <c r="AG5483">
        <v>0</v>
      </c>
      <c r="AH5483">
        <v>1</v>
      </c>
      <c r="AI5483">
        <v>2</v>
      </c>
      <c r="AJ5483">
        <v>10</v>
      </c>
      <c r="AK5483">
        <v>2</v>
      </c>
      <c r="AL5483">
        <v>0</v>
      </c>
      <c r="AM5483">
        <v>1</v>
      </c>
      <c r="AN5483">
        <v>0</v>
      </c>
      <c r="AO5483">
        <v>6</v>
      </c>
      <c r="AP5483">
        <v>28</v>
      </c>
      <c r="AQ5483">
        <v>6</v>
      </c>
      <c r="AR5483">
        <v>0</v>
      </c>
      <c r="AS5483">
        <v>6</v>
      </c>
      <c r="AT5483">
        <v>0</v>
      </c>
      <c r="AU5483">
        <v>0</v>
      </c>
      <c r="AV5483">
        <v>0</v>
      </c>
      <c r="AW5483">
        <v>0</v>
      </c>
      <c r="AX5483">
        <v>0</v>
      </c>
      <c r="AY5483">
        <v>4</v>
      </c>
      <c r="AZ5483">
        <v>7</v>
      </c>
      <c r="BA5483">
        <v>4</v>
      </c>
      <c r="BB5483">
        <v>0</v>
      </c>
      <c r="BC5483">
        <v>0</v>
      </c>
      <c r="BD5483">
        <v>1</v>
      </c>
      <c r="BE5483">
        <v>0</v>
      </c>
      <c r="BF5483">
        <v>6</v>
      </c>
      <c r="BG5483">
        <v>350</v>
      </c>
      <c r="BH5483">
        <v>0</v>
      </c>
      <c r="BI5483">
        <v>2</v>
      </c>
      <c r="BJ5483" s="2">
        <v>45853</v>
      </c>
      <c r="BK5483">
        <v>0</v>
      </c>
      <c r="BL5483" s="3" t="str">
        <f>VLOOKUP(O5483,DropDownList!$H$1:$I$7,2,FALSE)</f>
        <v>2024/25</v>
      </c>
      <c r="BM5483" s="3" t="str">
        <f t="shared" si="86"/>
        <v>FISCAL FINES</v>
      </c>
    </row>
    <row r="5484" spans="1:65" x14ac:dyDescent="0.2">
      <c r="A5484">
        <v>2025</v>
      </c>
      <c r="B5484">
        <v>7</v>
      </c>
      <c r="C5484" t="s">
        <v>162</v>
      </c>
      <c r="D5484" t="s">
        <v>177</v>
      </c>
      <c r="E5484" t="s">
        <v>16</v>
      </c>
      <c r="F5484">
        <v>9812</v>
      </c>
      <c r="G5484" t="s">
        <v>158</v>
      </c>
      <c r="H5484" t="s">
        <v>171</v>
      </c>
      <c r="I5484" t="s">
        <v>172</v>
      </c>
      <c r="J5484" s="1">
        <v>45839</v>
      </c>
      <c r="K5484" t="s">
        <v>143</v>
      </c>
      <c r="L5484">
        <v>2</v>
      </c>
      <c r="M5484" t="s">
        <v>144</v>
      </c>
      <c r="N5484" t="s">
        <v>145</v>
      </c>
      <c r="O5484" t="s">
        <v>156</v>
      </c>
      <c r="P5484" t="s">
        <v>153</v>
      </c>
      <c r="Q5484">
        <v>0</v>
      </c>
      <c r="R5484">
        <v>1</v>
      </c>
      <c r="S5484">
        <v>45</v>
      </c>
      <c r="T5484">
        <v>0</v>
      </c>
      <c r="U5484">
        <v>0</v>
      </c>
      <c r="V5484">
        <v>0</v>
      </c>
      <c r="W5484">
        <v>0</v>
      </c>
      <c r="X5484">
        <v>0</v>
      </c>
      <c r="Y5484">
        <v>0</v>
      </c>
      <c r="Z5484">
        <v>0</v>
      </c>
      <c r="AA5484">
        <v>45</v>
      </c>
      <c r="AB5484">
        <v>0</v>
      </c>
      <c r="AC5484">
        <v>45</v>
      </c>
      <c r="AD5484">
        <v>0</v>
      </c>
      <c r="AE5484">
        <v>0</v>
      </c>
      <c r="AF5484">
        <v>1</v>
      </c>
      <c r="AG5484">
        <v>0</v>
      </c>
      <c r="AH5484">
        <v>0</v>
      </c>
      <c r="AI5484">
        <v>0</v>
      </c>
      <c r="AJ5484">
        <v>0</v>
      </c>
      <c r="AK5484">
        <v>0</v>
      </c>
      <c r="AL5484">
        <v>0</v>
      </c>
      <c r="AM5484">
        <v>0</v>
      </c>
      <c r="AN5484">
        <v>0</v>
      </c>
      <c r="AO5484">
        <v>1</v>
      </c>
      <c r="AP5484">
        <v>1</v>
      </c>
      <c r="AQ5484">
        <v>1</v>
      </c>
      <c r="AR5484">
        <v>0</v>
      </c>
      <c r="AS5484">
        <v>0</v>
      </c>
      <c r="AT5484">
        <v>0</v>
      </c>
      <c r="AU5484">
        <v>0</v>
      </c>
      <c r="AV5484">
        <v>0</v>
      </c>
      <c r="AW5484">
        <v>0</v>
      </c>
      <c r="AX5484">
        <v>0</v>
      </c>
      <c r="AY5484">
        <v>0</v>
      </c>
      <c r="AZ5484">
        <v>0</v>
      </c>
      <c r="BA5484">
        <v>0</v>
      </c>
      <c r="BB5484">
        <v>0</v>
      </c>
      <c r="BC5484">
        <v>0</v>
      </c>
      <c r="BD5484">
        <v>0</v>
      </c>
      <c r="BE5484">
        <v>0</v>
      </c>
      <c r="BF5484">
        <v>1</v>
      </c>
      <c r="BG5484">
        <v>0</v>
      </c>
      <c r="BH5484">
        <v>0</v>
      </c>
      <c r="BI5484">
        <v>0</v>
      </c>
      <c r="BJ5484" s="2">
        <v>45853</v>
      </c>
      <c r="BK5484">
        <v>0</v>
      </c>
      <c r="BL5484" s="3" t="str">
        <f>VLOOKUP(O5484,DropDownList!$H$1:$I$7,2,FALSE)</f>
        <v>2023/24</v>
      </c>
      <c r="BM5484" s="3" t="str">
        <f t="shared" si="86"/>
        <v>PREG</v>
      </c>
    </row>
    <row r="5485" spans="1:65" x14ac:dyDescent="0.2">
      <c r="A5485">
        <v>2025</v>
      </c>
      <c r="B5485">
        <v>7</v>
      </c>
      <c r="C5485" t="s">
        <v>162</v>
      </c>
      <c r="D5485" t="s">
        <v>177</v>
      </c>
      <c r="E5485" t="s">
        <v>16</v>
      </c>
      <c r="F5485">
        <v>9812</v>
      </c>
      <c r="G5485" t="s">
        <v>158</v>
      </c>
      <c r="H5485" t="s">
        <v>171</v>
      </c>
      <c r="I5485" t="s">
        <v>172</v>
      </c>
      <c r="J5485" s="1">
        <v>45839</v>
      </c>
      <c r="K5485" t="s">
        <v>143</v>
      </c>
      <c r="L5485">
        <v>2</v>
      </c>
      <c r="M5485" t="s">
        <v>144</v>
      </c>
      <c r="N5485" t="s">
        <v>145</v>
      </c>
      <c r="O5485" t="s">
        <v>149</v>
      </c>
      <c r="P5485" t="s">
        <v>152</v>
      </c>
      <c r="Q5485">
        <v>0</v>
      </c>
      <c r="R5485">
        <v>11</v>
      </c>
      <c r="S5485">
        <v>440</v>
      </c>
      <c r="T5485">
        <v>80</v>
      </c>
      <c r="U5485">
        <v>0</v>
      </c>
      <c r="V5485">
        <v>0</v>
      </c>
      <c r="W5485">
        <v>0</v>
      </c>
      <c r="X5485">
        <v>0</v>
      </c>
      <c r="Y5485">
        <v>0</v>
      </c>
      <c r="Z5485">
        <v>0</v>
      </c>
      <c r="AA5485">
        <v>360</v>
      </c>
      <c r="AB5485">
        <v>0</v>
      </c>
      <c r="AC5485">
        <v>360</v>
      </c>
      <c r="AD5485">
        <v>0</v>
      </c>
      <c r="AE5485">
        <v>0</v>
      </c>
      <c r="AF5485">
        <v>9</v>
      </c>
      <c r="AG5485">
        <v>0</v>
      </c>
      <c r="AH5485">
        <v>2</v>
      </c>
      <c r="AI5485">
        <v>0</v>
      </c>
      <c r="AJ5485">
        <v>0</v>
      </c>
      <c r="AK5485">
        <v>0</v>
      </c>
      <c r="AL5485">
        <v>0</v>
      </c>
      <c r="AM5485">
        <v>0</v>
      </c>
      <c r="AN5485">
        <v>0</v>
      </c>
      <c r="AO5485">
        <v>0</v>
      </c>
      <c r="AP5485">
        <v>0</v>
      </c>
      <c r="AQ5485">
        <v>0</v>
      </c>
      <c r="AR5485">
        <v>0</v>
      </c>
      <c r="AS5485">
        <v>0</v>
      </c>
      <c r="AT5485">
        <v>0</v>
      </c>
      <c r="AU5485">
        <v>0</v>
      </c>
      <c r="AV5485">
        <v>0</v>
      </c>
      <c r="AW5485">
        <v>0</v>
      </c>
      <c r="AX5485">
        <v>0</v>
      </c>
      <c r="AY5485">
        <v>0</v>
      </c>
      <c r="AZ5485">
        <v>0</v>
      </c>
      <c r="BA5485">
        <v>0</v>
      </c>
      <c r="BB5485">
        <v>0</v>
      </c>
      <c r="BC5485">
        <v>0</v>
      </c>
      <c r="BD5485">
        <v>0</v>
      </c>
      <c r="BE5485">
        <v>0</v>
      </c>
      <c r="BF5485">
        <v>0</v>
      </c>
      <c r="BG5485">
        <v>0</v>
      </c>
      <c r="BH5485">
        <v>0</v>
      </c>
      <c r="BI5485">
        <v>0</v>
      </c>
      <c r="BJ5485" s="2">
        <v>45853</v>
      </c>
      <c r="BK5485">
        <v>0</v>
      </c>
      <c r="BL5485" s="3" t="str">
        <f>VLOOKUP(O5485,DropDownList!$H$1:$I$7,2,FALSE)</f>
        <v>2025/26</v>
      </c>
      <c r="BM5485" s="3" t="str">
        <f t="shared" si="86"/>
        <v>PCOA</v>
      </c>
    </row>
    <row r="5486" spans="1:65" x14ac:dyDescent="0.2">
      <c r="A5486">
        <v>2025</v>
      </c>
      <c r="B5486">
        <v>7</v>
      </c>
      <c r="C5486" t="s">
        <v>162</v>
      </c>
      <c r="D5486" t="s">
        <v>177</v>
      </c>
      <c r="E5486" t="s">
        <v>16</v>
      </c>
      <c r="F5486">
        <v>9812</v>
      </c>
      <c r="G5486" t="s">
        <v>158</v>
      </c>
      <c r="H5486" t="s">
        <v>171</v>
      </c>
      <c r="I5486" t="s">
        <v>172</v>
      </c>
      <c r="J5486" s="1">
        <v>45839</v>
      </c>
      <c r="K5486" t="s">
        <v>143</v>
      </c>
      <c r="L5486">
        <v>2</v>
      </c>
      <c r="M5486" t="s">
        <v>144</v>
      </c>
      <c r="N5486" t="s">
        <v>145</v>
      </c>
      <c r="O5486" t="s">
        <v>149</v>
      </c>
      <c r="P5486" t="s">
        <v>153</v>
      </c>
      <c r="Q5486">
        <v>0</v>
      </c>
      <c r="R5486">
        <v>1</v>
      </c>
      <c r="S5486">
        <v>45</v>
      </c>
      <c r="T5486">
        <v>0</v>
      </c>
      <c r="U5486">
        <v>0</v>
      </c>
      <c r="V5486">
        <v>0</v>
      </c>
      <c r="W5486">
        <v>0</v>
      </c>
      <c r="X5486">
        <v>0</v>
      </c>
      <c r="Y5486">
        <v>0</v>
      </c>
      <c r="Z5486">
        <v>0</v>
      </c>
      <c r="AA5486">
        <v>45</v>
      </c>
      <c r="AB5486">
        <v>0</v>
      </c>
      <c r="AC5486">
        <v>45</v>
      </c>
      <c r="AD5486">
        <v>0</v>
      </c>
      <c r="AE5486">
        <v>0</v>
      </c>
      <c r="AF5486">
        <v>1</v>
      </c>
      <c r="AG5486">
        <v>0</v>
      </c>
      <c r="AH5486">
        <v>0</v>
      </c>
      <c r="AI5486">
        <v>0</v>
      </c>
      <c r="AJ5486">
        <v>0</v>
      </c>
      <c r="AK5486">
        <v>0</v>
      </c>
      <c r="AL5486">
        <v>0</v>
      </c>
      <c r="AM5486">
        <v>0</v>
      </c>
      <c r="AN5486">
        <v>0</v>
      </c>
      <c r="AO5486">
        <v>1</v>
      </c>
      <c r="AP5486">
        <v>1</v>
      </c>
      <c r="AQ5486">
        <v>1</v>
      </c>
      <c r="AR5486">
        <v>0</v>
      </c>
      <c r="AS5486">
        <v>0</v>
      </c>
      <c r="AT5486">
        <v>0</v>
      </c>
      <c r="AU5486">
        <v>0</v>
      </c>
      <c r="AV5486">
        <v>0</v>
      </c>
      <c r="AW5486">
        <v>0</v>
      </c>
      <c r="AX5486">
        <v>0</v>
      </c>
      <c r="AY5486">
        <v>0</v>
      </c>
      <c r="AZ5486">
        <v>0</v>
      </c>
      <c r="BA5486">
        <v>0</v>
      </c>
      <c r="BB5486">
        <v>0</v>
      </c>
      <c r="BC5486">
        <v>0</v>
      </c>
      <c r="BD5486">
        <v>0</v>
      </c>
      <c r="BE5486">
        <v>0</v>
      </c>
      <c r="BF5486">
        <v>1</v>
      </c>
      <c r="BG5486">
        <v>0</v>
      </c>
      <c r="BH5486">
        <v>0</v>
      </c>
      <c r="BI5486">
        <v>0</v>
      </c>
      <c r="BJ5486" s="2">
        <v>45853</v>
      </c>
      <c r="BK5486">
        <v>0</v>
      </c>
      <c r="BL5486" s="3" t="str">
        <f>VLOOKUP(O5486,DropDownList!$H$1:$I$7,2,FALSE)</f>
        <v>2025/26</v>
      </c>
      <c r="BM5486" s="3" t="str">
        <f t="shared" si="86"/>
        <v>PREG</v>
      </c>
    </row>
    <row r="5487" spans="1:65" x14ac:dyDescent="0.2">
      <c r="A5487">
        <v>2025</v>
      </c>
      <c r="B5487">
        <v>7</v>
      </c>
      <c r="C5487" t="s">
        <v>162</v>
      </c>
      <c r="D5487" t="s">
        <v>177</v>
      </c>
      <c r="E5487" t="s">
        <v>16</v>
      </c>
      <c r="F5487">
        <v>9812</v>
      </c>
      <c r="G5487" t="s">
        <v>158</v>
      </c>
      <c r="H5487" t="s">
        <v>171</v>
      </c>
      <c r="I5487" t="s">
        <v>172</v>
      </c>
      <c r="J5487" s="1">
        <v>45839</v>
      </c>
      <c r="K5487" t="s">
        <v>143</v>
      </c>
      <c r="L5487">
        <v>2</v>
      </c>
      <c r="M5487" t="s">
        <v>144</v>
      </c>
      <c r="N5487" t="s">
        <v>145</v>
      </c>
      <c r="O5487" t="s">
        <v>156</v>
      </c>
      <c r="P5487" t="s">
        <v>152</v>
      </c>
      <c r="Q5487">
        <v>0</v>
      </c>
      <c r="R5487">
        <v>21</v>
      </c>
      <c r="S5487">
        <v>840</v>
      </c>
      <c r="T5487">
        <v>280</v>
      </c>
      <c r="U5487">
        <v>0</v>
      </c>
      <c r="V5487">
        <v>0</v>
      </c>
      <c r="W5487">
        <v>0</v>
      </c>
      <c r="X5487">
        <v>0</v>
      </c>
      <c r="Y5487">
        <v>0</v>
      </c>
      <c r="Z5487">
        <v>0</v>
      </c>
      <c r="AA5487">
        <v>560</v>
      </c>
      <c r="AB5487">
        <v>0</v>
      </c>
      <c r="AC5487">
        <v>560</v>
      </c>
      <c r="AD5487">
        <v>0</v>
      </c>
      <c r="AE5487">
        <v>0</v>
      </c>
      <c r="AF5487">
        <v>14</v>
      </c>
      <c r="AG5487">
        <v>0</v>
      </c>
      <c r="AH5487">
        <v>7</v>
      </c>
      <c r="AI5487">
        <v>0</v>
      </c>
      <c r="AJ5487">
        <v>0</v>
      </c>
      <c r="AK5487">
        <v>0</v>
      </c>
      <c r="AL5487">
        <v>0</v>
      </c>
      <c r="AM5487">
        <v>0</v>
      </c>
      <c r="AN5487">
        <v>0</v>
      </c>
      <c r="AO5487">
        <v>0</v>
      </c>
      <c r="AP5487">
        <v>0</v>
      </c>
      <c r="AQ5487">
        <v>0</v>
      </c>
      <c r="AR5487">
        <v>0</v>
      </c>
      <c r="AS5487">
        <v>0</v>
      </c>
      <c r="AT5487">
        <v>0</v>
      </c>
      <c r="AU5487">
        <v>0</v>
      </c>
      <c r="AV5487">
        <v>0</v>
      </c>
      <c r="AW5487">
        <v>0</v>
      </c>
      <c r="AX5487">
        <v>0</v>
      </c>
      <c r="AY5487">
        <v>0</v>
      </c>
      <c r="AZ5487">
        <v>0</v>
      </c>
      <c r="BA5487">
        <v>0</v>
      </c>
      <c r="BB5487">
        <v>0</v>
      </c>
      <c r="BC5487">
        <v>0</v>
      </c>
      <c r="BD5487">
        <v>0</v>
      </c>
      <c r="BE5487">
        <v>0</v>
      </c>
      <c r="BF5487">
        <v>0</v>
      </c>
      <c r="BG5487">
        <v>0</v>
      </c>
      <c r="BH5487">
        <v>0</v>
      </c>
      <c r="BI5487">
        <v>0</v>
      </c>
      <c r="BJ5487" s="2">
        <v>45853</v>
      </c>
      <c r="BK5487">
        <v>0</v>
      </c>
      <c r="BL5487" s="3" t="str">
        <f>VLOOKUP(O5487,DropDownList!$H$1:$I$7,2,FALSE)</f>
        <v>2023/24</v>
      </c>
      <c r="BM5487" s="3" t="str">
        <f t="shared" si="86"/>
        <v>PCOA</v>
      </c>
    </row>
    <row r="5488" spans="1:65" x14ac:dyDescent="0.2">
      <c r="A5488">
        <v>2025</v>
      </c>
      <c r="B5488">
        <v>7</v>
      </c>
      <c r="C5488" t="s">
        <v>162</v>
      </c>
      <c r="D5488" t="s">
        <v>177</v>
      </c>
      <c r="E5488" t="s">
        <v>16</v>
      </c>
      <c r="F5488">
        <v>9812</v>
      </c>
      <c r="G5488" t="s">
        <v>158</v>
      </c>
      <c r="H5488" t="s">
        <v>171</v>
      </c>
      <c r="I5488" t="s">
        <v>172</v>
      </c>
      <c r="J5488" s="1">
        <v>45839</v>
      </c>
      <c r="K5488" t="s">
        <v>143</v>
      </c>
      <c r="L5488">
        <v>2</v>
      </c>
      <c r="M5488" t="s">
        <v>144</v>
      </c>
      <c r="N5488" t="s">
        <v>145</v>
      </c>
      <c r="O5488" t="s">
        <v>156</v>
      </c>
      <c r="P5488" t="s">
        <v>160</v>
      </c>
      <c r="Q5488">
        <v>5251.78</v>
      </c>
      <c r="R5488">
        <v>103</v>
      </c>
      <c r="S5488">
        <v>62437</v>
      </c>
      <c r="T5488">
        <v>1248.31</v>
      </c>
      <c r="U5488">
        <v>17</v>
      </c>
      <c r="V5488">
        <v>6</v>
      </c>
      <c r="W5488">
        <v>2465</v>
      </c>
      <c r="X5488">
        <v>2465</v>
      </c>
      <c r="Y5488">
        <v>0</v>
      </c>
      <c r="Z5488">
        <v>0</v>
      </c>
      <c r="AA5488">
        <v>55936.91</v>
      </c>
      <c r="AB5488">
        <v>2046.33</v>
      </c>
      <c r="AC5488">
        <v>51030.58</v>
      </c>
      <c r="AD5488">
        <v>3</v>
      </c>
      <c r="AE5488">
        <v>3</v>
      </c>
      <c r="AF5488">
        <v>82</v>
      </c>
      <c r="AG5488">
        <v>12</v>
      </c>
      <c r="AH5488">
        <v>1</v>
      </c>
      <c r="AI5488">
        <v>5</v>
      </c>
      <c r="AJ5488">
        <v>0</v>
      </c>
      <c r="AK5488">
        <v>0</v>
      </c>
      <c r="AL5488">
        <v>0</v>
      </c>
      <c r="AM5488">
        <v>0</v>
      </c>
      <c r="AN5488">
        <v>0</v>
      </c>
      <c r="AO5488">
        <v>59</v>
      </c>
      <c r="AP5488">
        <v>210</v>
      </c>
      <c r="AQ5488">
        <v>71</v>
      </c>
      <c r="AR5488">
        <v>0</v>
      </c>
      <c r="AS5488">
        <v>40</v>
      </c>
      <c r="AT5488">
        <v>2</v>
      </c>
      <c r="AU5488">
        <v>2</v>
      </c>
      <c r="AV5488">
        <v>3</v>
      </c>
      <c r="AW5488">
        <v>1</v>
      </c>
      <c r="AX5488">
        <v>0</v>
      </c>
      <c r="AY5488">
        <v>20</v>
      </c>
      <c r="AZ5488">
        <v>35</v>
      </c>
      <c r="BA5488">
        <v>20</v>
      </c>
      <c r="BB5488">
        <v>5</v>
      </c>
      <c r="BC5488">
        <v>3</v>
      </c>
      <c r="BD5488">
        <v>1</v>
      </c>
      <c r="BE5488">
        <v>0</v>
      </c>
      <c r="BF5488">
        <v>101</v>
      </c>
      <c r="BG5488">
        <v>2625</v>
      </c>
      <c r="BH5488">
        <v>3</v>
      </c>
      <c r="BI5488">
        <v>16</v>
      </c>
      <c r="BJ5488" s="2">
        <v>45853</v>
      </c>
      <c r="BK5488">
        <v>0</v>
      </c>
      <c r="BL5488" s="3" t="str">
        <f>VLOOKUP(O5488,DropDownList!$H$1:$I$7,2,FALSE)</f>
        <v>2023/24</v>
      </c>
      <c r="BM5488" s="3" t="str">
        <f t="shared" si="86"/>
        <v>SC COURT</v>
      </c>
    </row>
    <row r="5489" spans="1:65" x14ac:dyDescent="0.2">
      <c r="A5489">
        <v>2025</v>
      </c>
      <c r="B5489">
        <v>7</v>
      </c>
      <c r="C5489" t="s">
        <v>162</v>
      </c>
      <c r="D5489" t="s">
        <v>177</v>
      </c>
      <c r="E5489" t="s">
        <v>16</v>
      </c>
      <c r="F5489">
        <v>9812</v>
      </c>
      <c r="G5489" t="s">
        <v>158</v>
      </c>
      <c r="H5489" t="s">
        <v>171</v>
      </c>
      <c r="I5489" t="s">
        <v>172</v>
      </c>
      <c r="J5489" s="1">
        <v>45839</v>
      </c>
      <c r="K5489" t="s">
        <v>143</v>
      </c>
      <c r="L5489">
        <v>2</v>
      </c>
      <c r="M5489" t="s">
        <v>144</v>
      </c>
      <c r="N5489" t="s">
        <v>145</v>
      </c>
      <c r="O5489" t="s">
        <v>149</v>
      </c>
      <c r="P5489" t="s">
        <v>151</v>
      </c>
      <c r="Q5489">
        <v>0</v>
      </c>
      <c r="R5489">
        <v>6</v>
      </c>
      <c r="S5489">
        <v>180</v>
      </c>
      <c r="T5489">
        <v>30</v>
      </c>
      <c r="U5489">
        <v>0</v>
      </c>
      <c r="V5489">
        <v>0</v>
      </c>
      <c r="W5489">
        <v>0</v>
      </c>
      <c r="X5489">
        <v>0</v>
      </c>
      <c r="Y5489">
        <v>0</v>
      </c>
      <c r="Z5489">
        <v>0</v>
      </c>
      <c r="AA5489">
        <v>150</v>
      </c>
      <c r="AB5489">
        <v>0</v>
      </c>
      <c r="AC5489">
        <v>150</v>
      </c>
      <c r="AD5489">
        <v>0</v>
      </c>
      <c r="AE5489">
        <v>0</v>
      </c>
      <c r="AF5489">
        <v>5</v>
      </c>
      <c r="AG5489">
        <v>0</v>
      </c>
      <c r="AH5489">
        <v>1</v>
      </c>
      <c r="AI5489">
        <v>0</v>
      </c>
      <c r="AJ5489">
        <v>0</v>
      </c>
      <c r="AK5489">
        <v>0</v>
      </c>
      <c r="AL5489">
        <v>0</v>
      </c>
      <c r="AM5489">
        <v>0</v>
      </c>
      <c r="AN5489">
        <v>0</v>
      </c>
      <c r="AO5489">
        <v>0</v>
      </c>
      <c r="AP5489">
        <v>0</v>
      </c>
      <c r="AQ5489">
        <v>0</v>
      </c>
      <c r="AR5489">
        <v>0</v>
      </c>
      <c r="AS5489">
        <v>0</v>
      </c>
      <c r="AT5489">
        <v>0</v>
      </c>
      <c r="AU5489">
        <v>0</v>
      </c>
      <c r="AV5489">
        <v>0</v>
      </c>
      <c r="AW5489">
        <v>0</v>
      </c>
      <c r="AX5489">
        <v>0</v>
      </c>
      <c r="AY5489">
        <v>0</v>
      </c>
      <c r="AZ5489">
        <v>0</v>
      </c>
      <c r="BA5489">
        <v>0</v>
      </c>
      <c r="BB5489">
        <v>0</v>
      </c>
      <c r="BC5489">
        <v>0</v>
      </c>
      <c r="BD5489">
        <v>0</v>
      </c>
      <c r="BE5489">
        <v>0</v>
      </c>
      <c r="BF5489">
        <v>0</v>
      </c>
      <c r="BG5489">
        <v>0</v>
      </c>
      <c r="BH5489">
        <v>0</v>
      </c>
      <c r="BI5489">
        <v>0</v>
      </c>
      <c r="BJ5489" s="2">
        <v>45853</v>
      </c>
      <c r="BK5489">
        <v>0</v>
      </c>
      <c r="BL5489" s="3" t="str">
        <f>VLOOKUP(O5489,DropDownList!$H$1:$I$7,2,FALSE)</f>
        <v>2025/26</v>
      </c>
      <c r="BM5489" s="3" t="str">
        <f t="shared" si="86"/>
        <v>PCPF</v>
      </c>
    </row>
    <row r="5490" spans="1:65" x14ac:dyDescent="0.2">
      <c r="A5490">
        <v>2025</v>
      </c>
      <c r="B5490">
        <v>7</v>
      </c>
      <c r="C5490" t="s">
        <v>162</v>
      </c>
      <c r="D5490" t="s">
        <v>178</v>
      </c>
      <c r="E5490" t="s">
        <v>17</v>
      </c>
      <c r="F5490">
        <v>9814</v>
      </c>
      <c r="G5490" t="s">
        <v>158</v>
      </c>
      <c r="H5490" t="s">
        <v>171</v>
      </c>
      <c r="I5490" t="s">
        <v>172</v>
      </c>
      <c r="J5490" s="1">
        <v>45839</v>
      </c>
      <c r="K5490" t="s">
        <v>143</v>
      </c>
      <c r="L5490">
        <v>2</v>
      </c>
      <c r="M5490" t="s">
        <v>144</v>
      </c>
      <c r="N5490" t="s">
        <v>145</v>
      </c>
      <c r="O5490" t="s">
        <v>149</v>
      </c>
      <c r="P5490" t="s">
        <v>160</v>
      </c>
      <c r="Q5490">
        <v>2825</v>
      </c>
      <c r="R5490">
        <v>9</v>
      </c>
      <c r="S5490">
        <v>8626</v>
      </c>
      <c r="T5490">
        <v>0</v>
      </c>
      <c r="U5490">
        <v>3</v>
      </c>
      <c r="V5490">
        <v>2</v>
      </c>
      <c r="W5490">
        <v>1775</v>
      </c>
      <c r="X5490">
        <v>2150</v>
      </c>
      <c r="Y5490">
        <v>0</v>
      </c>
      <c r="Z5490">
        <v>0</v>
      </c>
      <c r="AA5490">
        <v>5801</v>
      </c>
      <c r="AB5490">
        <v>350</v>
      </c>
      <c r="AC5490">
        <v>5116</v>
      </c>
      <c r="AD5490">
        <v>1</v>
      </c>
      <c r="AE5490">
        <v>1</v>
      </c>
      <c r="AF5490">
        <v>6</v>
      </c>
      <c r="AG5490">
        <v>2</v>
      </c>
      <c r="AH5490">
        <v>0</v>
      </c>
      <c r="AI5490">
        <v>1</v>
      </c>
      <c r="AJ5490">
        <v>0</v>
      </c>
      <c r="AK5490">
        <v>0</v>
      </c>
      <c r="AL5490">
        <v>0</v>
      </c>
      <c r="AM5490">
        <v>0</v>
      </c>
      <c r="AN5490">
        <v>0</v>
      </c>
      <c r="AO5490">
        <v>6</v>
      </c>
      <c r="AP5490">
        <v>10</v>
      </c>
      <c r="AQ5490">
        <v>6</v>
      </c>
      <c r="AR5490">
        <v>0</v>
      </c>
      <c r="AS5490">
        <v>3</v>
      </c>
      <c r="AT5490">
        <v>0</v>
      </c>
      <c r="AU5490">
        <v>0</v>
      </c>
      <c r="AV5490">
        <v>0</v>
      </c>
      <c r="AW5490">
        <v>0</v>
      </c>
      <c r="AX5490">
        <v>0</v>
      </c>
      <c r="AY5490">
        <v>0</v>
      </c>
      <c r="AZ5490">
        <v>0</v>
      </c>
      <c r="BA5490">
        <v>0</v>
      </c>
      <c r="BB5490">
        <v>0</v>
      </c>
      <c r="BC5490">
        <v>0</v>
      </c>
      <c r="BD5490">
        <v>0</v>
      </c>
      <c r="BE5490">
        <v>0</v>
      </c>
      <c r="BF5490">
        <v>9</v>
      </c>
      <c r="BG5490">
        <v>1675</v>
      </c>
      <c r="BH5490">
        <v>0</v>
      </c>
      <c r="BI5490">
        <v>3</v>
      </c>
      <c r="BJ5490" s="2">
        <v>45853</v>
      </c>
      <c r="BK5490">
        <v>0</v>
      </c>
      <c r="BL5490" s="3" t="str">
        <f>VLOOKUP(O5490,DropDownList!$H$1:$I$7,2,FALSE)</f>
        <v>2025/26</v>
      </c>
      <c r="BM5490" s="3" t="str">
        <f t="shared" si="86"/>
        <v>SC COURT</v>
      </c>
    </row>
    <row r="5491" spans="1:65" x14ac:dyDescent="0.2">
      <c r="A5491">
        <v>2025</v>
      </c>
      <c r="B5491">
        <v>7</v>
      </c>
      <c r="C5491" t="s">
        <v>162</v>
      </c>
      <c r="D5491" t="s">
        <v>178</v>
      </c>
      <c r="E5491" t="s">
        <v>17</v>
      </c>
      <c r="F5491">
        <v>9814</v>
      </c>
      <c r="G5491" t="s">
        <v>158</v>
      </c>
      <c r="H5491" t="s">
        <v>171</v>
      </c>
      <c r="I5491" t="s">
        <v>172</v>
      </c>
      <c r="J5491" s="1">
        <v>45839</v>
      </c>
      <c r="K5491" t="s">
        <v>143</v>
      </c>
      <c r="L5491">
        <v>2</v>
      </c>
      <c r="M5491" t="s">
        <v>144</v>
      </c>
      <c r="N5491" t="s">
        <v>145</v>
      </c>
      <c r="O5491" t="s">
        <v>156</v>
      </c>
      <c r="P5491" t="s">
        <v>160</v>
      </c>
      <c r="Q5491">
        <v>0</v>
      </c>
      <c r="R5491">
        <v>15</v>
      </c>
      <c r="S5491">
        <v>14956</v>
      </c>
      <c r="T5491">
        <v>0</v>
      </c>
      <c r="U5491">
        <v>0</v>
      </c>
      <c r="V5491">
        <v>0</v>
      </c>
      <c r="W5491">
        <v>0</v>
      </c>
      <c r="X5491">
        <v>0</v>
      </c>
      <c r="Y5491">
        <v>0</v>
      </c>
      <c r="Z5491">
        <v>0</v>
      </c>
      <c r="AA5491">
        <v>14956</v>
      </c>
      <c r="AB5491">
        <v>1000</v>
      </c>
      <c r="AC5491">
        <v>13561</v>
      </c>
      <c r="AD5491">
        <v>0</v>
      </c>
      <c r="AE5491">
        <v>0</v>
      </c>
      <c r="AF5491">
        <v>15</v>
      </c>
      <c r="AG5491">
        <v>0</v>
      </c>
      <c r="AH5491">
        <v>0</v>
      </c>
      <c r="AI5491">
        <v>0</v>
      </c>
      <c r="AJ5491">
        <v>0</v>
      </c>
      <c r="AK5491">
        <v>0</v>
      </c>
      <c r="AL5491">
        <v>0</v>
      </c>
      <c r="AM5491">
        <v>0</v>
      </c>
      <c r="AN5491">
        <v>0</v>
      </c>
      <c r="AO5491">
        <v>4</v>
      </c>
      <c r="AP5491">
        <v>18</v>
      </c>
      <c r="AQ5491">
        <v>6</v>
      </c>
      <c r="AR5491">
        <v>0</v>
      </c>
      <c r="AS5491">
        <v>4</v>
      </c>
      <c r="AT5491">
        <v>0</v>
      </c>
      <c r="AU5491">
        <v>1</v>
      </c>
      <c r="AV5491">
        <v>1</v>
      </c>
      <c r="AW5491">
        <v>0</v>
      </c>
      <c r="AX5491">
        <v>0</v>
      </c>
      <c r="AY5491">
        <v>1</v>
      </c>
      <c r="AZ5491">
        <v>3</v>
      </c>
      <c r="BA5491">
        <v>1</v>
      </c>
      <c r="BB5491">
        <v>0</v>
      </c>
      <c r="BC5491">
        <v>0</v>
      </c>
      <c r="BD5491">
        <v>1</v>
      </c>
      <c r="BE5491">
        <v>0</v>
      </c>
      <c r="BF5491">
        <v>15</v>
      </c>
      <c r="BG5491">
        <v>0</v>
      </c>
      <c r="BH5491">
        <v>0</v>
      </c>
      <c r="BI5491">
        <v>0</v>
      </c>
      <c r="BJ5491" s="2">
        <v>45853</v>
      </c>
      <c r="BK5491">
        <v>0</v>
      </c>
      <c r="BL5491" s="3" t="str">
        <f>VLOOKUP(O5491,DropDownList!$H$1:$I$7,2,FALSE)</f>
        <v>2023/24</v>
      </c>
      <c r="BM5491" s="3" t="str">
        <f t="shared" si="86"/>
        <v>SC COURT</v>
      </c>
    </row>
    <row r="5492" spans="1:65" x14ac:dyDescent="0.2">
      <c r="A5492">
        <v>2025</v>
      </c>
      <c r="B5492">
        <v>7</v>
      </c>
      <c r="C5492" t="s">
        <v>162</v>
      </c>
      <c r="D5492" t="s">
        <v>178</v>
      </c>
      <c r="E5492" t="s">
        <v>17</v>
      </c>
      <c r="F5492">
        <v>9814</v>
      </c>
      <c r="G5492" t="s">
        <v>158</v>
      </c>
      <c r="H5492" t="s">
        <v>171</v>
      </c>
      <c r="I5492" t="s">
        <v>172</v>
      </c>
      <c r="J5492" s="1">
        <v>45839</v>
      </c>
      <c r="K5492" t="s">
        <v>143</v>
      </c>
      <c r="L5492">
        <v>2</v>
      </c>
      <c r="M5492" t="s">
        <v>144</v>
      </c>
      <c r="N5492" t="s">
        <v>145</v>
      </c>
      <c r="O5492" t="s">
        <v>149</v>
      </c>
      <c r="P5492" t="s">
        <v>161</v>
      </c>
      <c r="Q5492">
        <v>75</v>
      </c>
      <c r="R5492">
        <v>8</v>
      </c>
      <c r="S5492">
        <v>410</v>
      </c>
      <c r="T5492">
        <v>0</v>
      </c>
      <c r="U5492">
        <v>3</v>
      </c>
      <c r="V5492">
        <v>1</v>
      </c>
      <c r="W5492">
        <v>75</v>
      </c>
      <c r="X5492">
        <v>75</v>
      </c>
      <c r="Y5492">
        <v>0</v>
      </c>
      <c r="Z5492">
        <v>0</v>
      </c>
      <c r="AA5492">
        <v>335</v>
      </c>
      <c r="AB5492">
        <v>0</v>
      </c>
      <c r="AC5492">
        <v>0</v>
      </c>
      <c r="AD5492">
        <v>1</v>
      </c>
      <c r="AE5492">
        <v>0</v>
      </c>
      <c r="AF5492">
        <v>7</v>
      </c>
      <c r="AG5492">
        <v>0</v>
      </c>
      <c r="AH5492">
        <v>0</v>
      </c>
      <c r="AI5492">
        <v>1</v>
      </c>
      <c r="AJ5492">
        <v>0</v>
      </c>
      <c r="AK5492">
        <v>0</v>
      </c>
      <c r="AL5492">
        <v>0</v>
      </c>
      <c r="AM5492">
        <v>0</v>
      </c>
      <c r="AN5492">
        <v>0</v>
      </c>
      <c r="AO5492">
        <v>5</v>
      </c>
      <c r="AP5492">
        <v>8</v>
      </c>
      <c r="AQ5492">
        <v>5</v>
      </c>
      <c r="AR5492">
        <v>0</v>
      </c>
      <c r="AS5492">
        <v>2</v>
      </c>
      <c r="AT5492">
        <v>0</v>
      </c>
      <c r="AU5492">
        <v>0</v>
      </c>
      <c r="AV5492">
        <v>0</v>
      </c>
      <c r="AW5492">
        <v>0</v>
      </c>
      <c r="AX5492">
        <v>0</v>
      </c>
      <c r="AY5492">
        <v>0</v>
      </c>
      <c r="AZ5492">
        <v>0</v>
      </c>
      <c r="BA5492">
        <v>0</v>
      </c>
      <c r="BB5492">
        <v>0</v>
      </c>
      <c r="BC5492">
        <v>0</v>
      </c>
      <c r="BD5492">
        <v>0</v>
      </c>
      <c r="BE5492">
        <v>0</v>
      </c>
      <c r="BF5492">
        <v>8</v>
      </c>
      <c r="BG5492">
        <v>75</v>
      </c>
      <c r="BH5492">
        <v>0</v>
      </c>
      <c r="BI5492">
        <v>3</v>
      </c>
      <c r="BJ5492" s="2">
        <v>45853</v>
      </c>
      <c r="BK5492">
        <v>0</v>
      </c>
      <c r="BL5492" s="3" t="str">
        <f>VLOOKUP(O5492,DropDownList!$H$1:$I$7,2,FALSE)</f>
        <v>2025/26</v>
      </c>
      <c r="BM5492" s="3" t="str">
        <f t="shared" si="86"/>
        <v>VSUR</v>
      </c>
    </row>
    <row r="5493" spans="1:65" x14ac:dyDescent="0.2">
      <c r="A5493">
        <v>2025</v>
      </c>
      <c r="B5493">
        <v>7</v>
      </c>
      <c r="C5493" t="s">
        <v>162</v>
      </c>
      <c r="D5493" t="s">
        <v>178</v>
      </c>
      <c r="E5493" t="s">
        <v>17</v>
      </c>
      <c r="F5493">
        <v>9814</v>
      </c>
      <c r="G5493" t="s">
        <v>158</v>
      </c>
      <c r="H5493" t="s">
        <v>171</v>
      </c>
      <c r="I5493" t="s">
        <v>172</v>
      </c>
      <c r="J5493" s="1">
        <v>45839</v>
      </c>
      <c r="K5493" t="s">
        <v>143</v>
      </c>
      <c r="L5493">
        <v>2</v>
      </c>
      <c r="M5493" t="s">
        <v>144</v>
      </c>
      <c r="N5493" t="s">
        <v>145</v>
      </c>
      <c r="O5493" t="s">
        <v>156</v>
      </c>
      <c r="P5493" t="s">
        <v>150</v>
      </c>
      <c r="Q5493">
        <v>0</v>
      </c>
      <c r="R5493">
        <v>2</v>
      </c>
      <c r="S5493">
        <v>150</v>
      </c>
      <c r="T5493">
        <v>0</v>
      </c>
      <c r="U5493">
        <v>0</v>
      </c>
      <c r="V5493">
        <v>0</v>
      </c>
      <c r="W5493">
        <v>0</v>
      </c>
      <c r="X5493">
        <v>0</v>
      </c>
      <c r="Y5493">
        <v>2</v>
      </c>
      <c r="Z5493">
        <v>150</v>
      </c>
      <c r="AA5493">
        <v>150</v>
      </c>
      <c r="AB5493">
        <v>0</v>
      </c>
      <c r="AC5493">
        <v>150</v>
      </c>
      <c r="AD5493">
        <v>0</v>
      </c>
      <c r="AE5493">
        <v>0</v>
      </c>
      <c r="AF5493">
        <v>2</v>
      </c>
      <c r="AG5493">
        <v>0</v>
      </c>
      <c r="AH5493">
        <v>0</v>
      </c>
      <c r="AI5493">
        <v>0</v>
      </c>
      <c r="AJ5493">
        <v>2</v>
      </c>
      <c r="AK5493">
        <v>0</v>
      </c>
      <c r="AL5493">
        <v>0</v>
      </c>
      <c r="AM5493">
        <v>0</v>
      </c>
      <c r="AN5493">
        <v>0</v>
      </c>
      <c r="AO5493">
        <v>0</v>
      </c>
      <c r="AP5493">
        <v>0</v>
      </c>
      <c r="AQ5493">
        <v>0</v>
      </c>
      <c r="AR5493">
        <v>0</v>
      </c>
      <c r="AS5493">
        <v>0</v>
      </c>
      <c r="AT5493">
        <v>0</v>
      </c>
      <c r="AU5493">
        <v>0</v>
      </c>
      <c r="AV5493">
        <v>0</v>
      </c>
      <c r="AW5493">
        <v>0</v>
      </c>
      <c r="AX5493">
        <v>0</v>
      </c>
      <c r="AY5493">
        <v>0</v>
      </c>
      <c r="AZ5493">
        <v>0</v>
      </c>
      <c r="BA5493">
        <v>0</v>
      </c>
      <c r="BB5493">
        <v>0</v>
      </c>
      <c r="BC5493">
        <v>0</v>
      </c>
      <c r="BD5493">
        <v>0</v>
      </c>
      <c r="BE5493">
        <v>0</v>
      </c>
      <c r="BF5493">
        <v>0</v>
      </c>
      <c r="BG5493">
        <v>0</v>
      </c>
      <c r="BH5493">
        <v>0</v>
      </c>
      <c r="BI5493">
        <v>0</v>
      </c>
      <c r="BJ5493" s="2">
        <v>45853</v>
      </c>
      <c r="BK5493">
        <v>0</v>
      </c>
      <c r="BL5493" s="3" t="str">
        <f>VLOOKUP(O5493,DropDownList!$H$1:$I$7,2,FALSE)</f>
        <v>2023/24</v>
      </c>
      <c r="BM5493" s="3" t="str">
        <f t="shared" si="86"/>
        <v>FISCAL FINES</v>
      </c>
    </row>
    <row r="5494" spans="1:65" x14ac:dyDescent="0.2">
      <c r="A5494">
        <v>2025</v>
      </c>
      <c r="B5494">
        <v>7</v>
      </c>
      <c r="C5494" t="s">
        <v>162</v>
      </c>
      <c r="D5494" t="s">
        <v>178</v>
      </c>
      <c r="E5494" t="s">
        <v>17</v>
      </c>
      <c r="F5494">
        <v>9814</v>
      </c>
      <c r="G5494" t="s">
        <v>158</v>
      </c>
      <c r="H5494" t="s">
        <v>171</v>
      </c>
      <c r="I5494" t="s">
        <v>172</v>
      </c>
      <c r="J5494" s="1">
        <v>45839</v>
      </c>
      <c r="K5494" t="s">
        <v>143</v>
      </c>
      <c r="L5494">
        <v>2</v>
      </c>
      <c r="M5494" t="s">
        <v>144</v>
      </c>
      <c r="N5494" t="s">
        <v>145</v>
      </c>
      <c r="O5494" t="s">
        <v>147</v>
      </c>
      <c r="P5494" t="s">
        <v>150</v>
      </c>
      <c r="Q5494">
        <v>0</v>
      </c>
      <c r="R5494">
        <v>1</v>
      </c>
      <c r="S5494">
        <v>206.68</v>
      </c>
      <c r="T5494">
        <v>0</v>
      </c>
      <c r="U5494">
        <v>0</v>
      </c>
      <c r="V5494">
        <v>0</v>
      </c>
      <c r="W5494">
        <v>0</v>
      </c>
      <c r="X5494">
        <v>0</v>
      </c>
      <c r="Y5494">
        <v>1</v>
      </c>
      <c r="Z5494">
        <v>206.68</v>
      </c>
      <c r="AA5494">
        <v>206.68</v>
      </c>
      <c r="AB5494">
        <v>106.68</v>
      </c>
      <c r="AC5494">
        <v>100</v>
      </c>
      <c r="AD5494">
        <v>0</v>
      </c>
      <c r="AE5494">
        <v>0</v>
      </c>
      <c r="AF5494">
        <v>1</v>
      </c>
      <c r="AG5494">
        <v>0</v>
      </c>
      <c r="AH5494">
        <v>0</v>
      </c>
      <c r="AI5494">
        <v>0</v>
      </c>
      <c r="AJ5494">
        <v>0</v>
      </c>
      <c r="AK5494">
        <v>0</v>
      </c>
      <c r="AL5494">
        <v>0</v>
      </c>
      <c r="AM5494">
        <v>0</v>
      </c>
      <c r="AN5494">
        <v>0</v>
      </c>
      <c r="AO5494">
        <v>1</v>
      </c>
      <c r="AP5494">
        <v>1</v>
      </c>
      <c r="AQ5494">
        <v>1</v>
      </c>
      <c r="AR5494">
        <v>0</v>
      </c>
      <c r="AS5494">
        <v>0</v>
      </c>
      <c r="AT5494">
        <v>0</v>
      </c>
      <c r="AU5494">
        <v>0</v>
      </c>
      <c r="AV5494">
        <v>0</v>
      </c>
      <c r="AW5494">
        <v>0</v>
      </c>
      <c r="AX5494">
        <v>0</v>
      </c>
      <c r="AY5494">
        <v>0</v>
      </c>
      <c r="AZ5494">
        <v>0</v>
      </c>
      <c r="BA5494">
        <v>0</v>
      </c>
      <c r="BB5494">
        <v>0</v>
      </c>
      <c r="BC5494">
        <v>0</v>
      </c>
      <c r="BD5494">
        <v>0</v>
      </c>
      <c r="BE5494">
        <v>0</v>
      </c>
      <c r="BF5494">
        <v>1</v>
      </c>
      <c r="BG5494">
        <v>0</v>
      </c>
      <c r="BH5494">
        <v>0</v>
      </c>
      <c r="BI5494">
        <v>0</v>
      </c>
      <c r="BJ5494" s="2">
        <v>45853</v>
      </c>
      <c r="BK5494">
        <v>0</v>
      </c>
      <c r="BL5494" s="3" t="str">
        <f>VLOOKUP(O5494,DropDownList!$H$1:$I$7,2,FALSE)</f>
        <v>2024/25</v>
      </c>
      <c r="BM5494" s="3" t="str">
        <f t="shared" si="86"/>
        <v>FISCAL FINES</v>
      </c>
    </row>
    <row r="5495" spans="1:65" x14ac:dyDescent="0.2">
      <c r="A5495">
        <v>2025</v>
      </c>
      <c r="B5495">
        <v>7</v>
      </c>
      <c r="C5495" t="s">
        <v>162</v>
      </c>
      <c r="D5495" t="s">
        <v>178</v>
      </c>
      <c r="E5495" t="s">
        <v>17</v>
      </c>
      <c r="F5495">
        <v>9814</v>
      </c>
      <c r="G5495" t="s">
        <v>158</v>
      </c>
      <c r="H5495" t="s">
        <v>171</v>
      </c>
      <c r="I5495" t="s">
        <v>172</v>
      </c>
      <c r="J5495" s="1">
        <v>45839</v>
      </c>
      <c r="K5495" t="s">
        <v>143</v>
      </c>
      <c r="L5495">
        <v>2</v>
      </c>
      <c r="M5495" t="s">
        <v>144</v>
      </c>
      <c r="N5495" t="s">
        <v>145</v>
      </c>
      <c r="O5495" t="s">
        <v>147</v>
      </c>
      <c r="P5495" t="s">
        <v>160</v>
      </c>
      <c r="Q5495">
        <v>1120</v>
      </c>
      <c r="R5495">
        <v>15</v>
      </c>
      <c r="S5495">
        <v>7536</v>
      </c>
      <c r="T5495">
        <v>0</v>
      </c>
      <c r="U5495">
        <v>1</v>
      </c>
      <c r="V5495">
        <v>1</v>
      </c>
      <c r="W5495">
        <v>1120</v>
      </c>
      <c r="X5495">
        <v>1120</v>
      </c>
      <c r="Y5495">
        <v>0</v>
      </c>
      <c r="Z5495">
        <v>0</v>
      </c>
      <c r="AA5495">
        <v>6416</v>
      </c>
      <c r="AB5495">
        <v>600</v>
      </c>
      <c r="AC5495">
        <v>5506</v>
      </c>
      <c r="AD5495">
        <v>1</v>
      </c>
      <c r="AE5495">
        <v>0</v>
      </c>
      <c r="AF5495">
        <v>14</v>
      </c>
      <c r="AG5495">
        <v>0</v>
      </c>
      <c r="AH5495">
        <v>0</v>
      </c>
      <c r="AI5495">
        <v>1</v>
      </c>
      <c r="AJ5495">
        <v>0</v>
      </c>
      <c r="AK5495">
        <v>0</v>
      </c>
      <c r="AL5495">
        <v>0</v>
      </c>
      <c r="AM5495">
        <v>0</v>
      </c>
      <c r="AN5495">
        <v>0</v>
      </c>
      <c r="AO5495">
        <v>6</v>
      </c>
      <c r="AP5495">
        <v>22</v>
      </c>
      <c r="AQ5495">
        <v>7</v>
      </c>
      <c r="AR5495">
        <v>0</v>
      </c>
      <c r="AS5495">
        <v>5</v>
      </c>
      <c r="AT5495">
        <v>0</v>
      </c>
      <c r="AU5495">
        <v>2</v>
      </c>
      <c r="AV5495">
        <v>1</v>
      </c>
      <c r="AW5495">
        <v>0</v>
      </c>
      <c r="AX5495">
        <v>0</v>
      </c>
      <c r="AY5495">
        <v>0</v>
      </c>
      <c r="AZ5495">
        <v>2</v>
      </c>
      <c r="BA5495">
        <v>2</v>
      </c>
      <c r="BB5495">
        <v>1</v>
      </c>
      <c r="BC5495">
        <v>1</v>
      </c>
      <c r="BD5495">
        <v>0</v>
      </c>
      <c r="BE5495">
        <v>0</v>
      </c>
      <c r="BF5495">
        <v>15</v>
      </c>
      <c r="BG5495">
        <v>1120</v>
      </c>
      <c r="BH5495">
        <v>0</v>
      </c>
      <c r="BI5495">
        <v>1</v>
      </c>
      <c r="BJ5495" s="2">
        <v>45853</v>
      </c>
      <c r="BK5495">
        <v>0</v>
      </c>
      <c r="BL5495" s="3" t="str">
        <f>VLOOKUP(O5495,DropDownList!$H$1:$I$7,2,FALSE)</f>
        <v>2024/25</v>
      </c>
      <c r="BM5495" s="3" t="str">
        <f t="shared" si="86"/>
        <v>SC COURT</v>
      </c>
    </row>
    <row r="5496" spans="1:65" x14ac:dyDescent="0.2">
      <c r="A5496">
        <v>2025</v>
      </c>
      <c r="B5496">
        <v>7</v>
      </c>
      <c r="C5496" t="s">
        <v>162</v>
      </c>
      <c r="D5496" t="s">
        <v>178</v>
      </c>
      <c r="E5496" t="s">
        <v>17</v>
      </c>
      <c r="F5496">
        <v>9814</v>
      </c>
      <c r="G5496" t="s">
        <v>158</v>
      </c>
      <c r="H5496" t="s">
        <v>171</v>
      </c>
      <c r="I5496" t="s">
        <v>172</v>
      </c>
      <c r="J5496" s="1">
        <v>45839</v>
      </c>
      <c r="K5496" t="s">
        <v>143</v>
      </c>
      <c r="L5496">
        <v>2</v>
      </c>
      <c r="M5496" t="s">
        <v>144</v>
      </c>
      <c r="N5496" t="s">
        <v>145</v>
      </c>
      <c r="O5496" t="s">
        <v>147</v>
      </c>
      <c r="P5496" t="s">
        <v>161</v>
      </c>
      <c r="Q5496">
        <v>20</v>
      </c>
      <c r="R5496">
        <v>15</v>
      </c>
      <c r="S5496">
        <v>330</v>
      </c>
      <c r="T5496">
        <v>0</v>
      </c>
      <c r="U5496">
        <v>1</v>
      </c>
      <c r="V5496">
        <v>1</v>
      </c>
      <c r="W5496">
        <v>20</v>
      </c>
      <c r="X5496">
        <v>20</v>
      </c>
      <c r="Y5496">
        <v>0</v>
      </c>
      <c r="Z5496">
        <v>0</v>
      </c>
      <c r="AA5496">
        <v>310</v>
      </c>
      <c r="AB5496">
        <v>0</v>
      </c>
      <c r="AC5496">
        <v>0</v>
      </c>
      <c r="AD5496">
        <v>1</v>
      </c>
      <c r="AE5496">
        <v>0</v>
      </c>
      <c r="AF5496">
        <v>14</v>
      </c>
      <c r="AG5496">
        <v>0</v>
      </c>
      <c r="AH5496">
        <v>0</v>
      </c>
      <c r="AI5496">
        <v>1</v>
      </c>
      <c r="AJ5496">
        <v>0</v>
      </c>
      <c r="AK5496">
        <v>0</v>
      </c>
      <c r="AL5496">
        <v>0</v>
      </c>
      <c r="AM5496">
        <v>0</v>
      </c>
      <c r="AN5496">
        <v>0</v>
      </c>
      <c r="AO5496">
        <v>6</v>
      </c>
      <c r="AP5496">
        <v>22</v>
      </c>
      <c r="AQ5496">
        <v>7</v>
      </c>
      <c r="AR5496">
        <v>0</v>
      </c>
      <c r="AS5496">
        <v>5</v>
      </c>
      <c r="AT5496">
        <v>0</v>
      </c>
      <c r="AU5496">
        <v>2</v>
      </c>
      <c r="AV5496">
        <v>1</v>
      </c>
      <c r="AW5496">
        <v>0</v>
      </c>
      <c r="AX5496">
        <v>0</v>
      </c>
      <c r="AY5496">
        <v>0</v>
      </c>
      <c r="AZ5496">
        <v>2</v>
      </c>
      <c r="BA5496">
        <v>2</v>
      </c>
      <c r="BB5496">
        <v>1</v>
      </c>
      <c r="BC5496">
        <v>1</v>
      </c>
      <c r="BD5496">
        <v>0</v>
      </c>
      <c r="BE5496">
        <v>0</v>
      </c>
      <c r="BF5496">
        <v>15</v>
      </c>
      <c r="BG5496">
        <v>20</v>
      </c>
      <c r="BH5496">
        <v>0</v>
      </c>
      <c r="BI5496">
        <v>1</v>
      </c>
      <c r="BJ5496" s="2">
        <v>45853</v>
      </c>
      <c r="BK5496">
        <v>0</v>
      </c>
      <c r="BL5496" s="3" t="str">
        <f>VLOOKUP(O5496,DropDownList!$H$1:$I$7,2,FALSE)</f>
        <v>2024/25</v>
      </c>
      <c r="BM5496" s="3" t="str">
        <f t="shared" si="86"/>
        <v>VSUR</v>
      </c>
    </row>
    <row r="5497" spans="1:65" x14ac:dyDescent="0.2">
      <c r="A5497">
        <v>2025</v>
      </c>
      <c r="B5497">
        <v>7</v>
      </c>
      <c r="C5497" t="s">
        <v>162</v>
      </c>
      <c r="D5497" t="s">
        <v>178</v>
      </c>
      <c r="E5497" t="s">
        <v>17</v>
      </c>
      <c r="F5497">
        <v>9814</v>
      </c>
      <c r="G5497" t="s">
        <v>158</v>
      </c>
      <c r="H5497" t="s">
        <v>171</v>
      </c>
      <c r="I5497" t="s">
        <v>172</v>
      </c>
      <c r="J5497" s="1">
        <v>45839</v>
      </c>
      <c r="K5497" t="s">
        <v>143</v>
      </c>
      <c r="L5497">
        <v>2</v>
      </c>
      <c r="M5497" t="s">
        <v>144</v>
      </c>
      <c r="N5497" t="s">
        <v>145</v>
      </c>
      <c r="O5497" t="s">
        <v>156</v>
      </c>
      <c r="P5497" t="s">
        <v>161</v>
      </c>
      <c r="Q5497">
        <v>0</v>
      </c>
      <c r="R5497">
        <v>14</v>
      </c>
      <c r="S5497">
        <v>395</v>
      </c>
      <c r="T5497">
        <v>0</v>
      </c>
      <c r="U5497">
        <v>0</v>
      </c>
      <c r="V5497">
        <v>0</v>
      </c>
      <c r="W5497">
        <v>0</v>
      </c>
      <c r="X5497">
        <v>0</v>
      </c>
      <c r="Y5497">
        <v>0</v>
      </c>
      <c r="Z5497">
        <v>0</v>
      </c>
      <c r="AA5497">
        <v>395</v>
      </c>
      <c r="AB5497">
        <v>0</v>
      </c>
      <c r="AC5497">
        <v>0</v>
      </c>
      <c r="AD5497">
        <v>0</v>
      </c>
      <c r="AE5497">
        <v>0</v>
      </c>
      <c r="AF5497">
        <v>14</v>
      </c>
      <c r="AG5497">
        <v>0</v>
      </c>
      <c r="AH5497">
        <v>0</v>
      </c>
      <c r="AI5497">
        <v>0</v>
      </c>
      <c r="AJ5497">
        <v>0</v>
      </c>
      <c r="AK5497">
        <v>0</v>
      </c>
      <c r="AL5497">
        <v>0</v>
      </c>
      <c r="AM5497">
        <v>0</v>
      </c>
      <c r="AN5497">
        <v>0</v>
      </c>
      <c r="AO5497">
        <v>4</v>
      </c>
      <c r="AP5497">
        <v>18</v>
      </c>
      <c r="AQ5497">
        <v>6</v>
      </c>
      <c r="AR5497">
        <v>0</v>
      </c>
      <c r="AS5497">
        <v>4</v>
      </c>
      <c r="AT5497">
        <v>0</v>
      </c>
      <c r="AU5497">
        <v>1</v>
      </c>
      <c r="AV5497">
        <v>1</v>
      </c>
      <c r="AW5497">
        <v>0</v>
      </c>
      <c r="AX5497">
        <v>0</v>
      </c>
      <c r="AY5497">
        <v>1</v>
      </c>
      <c r="AZ5497">
        <v>3</v>
      </c>
      <c r="BA5497">
        <v>1</v>
      </c>
      <c r="BB5497">
        <v>0</v>
      </c>
      <c r="BC5497">
        <v>0</v>
      </c>
      <c r="BD5497">
        <v>1</v>
      </c>
      <c r="BE5497">
        <v>0</v>
      </c>
      <c r="BF5497">
        <v>14</v>
      </c>
      <c r="BG5497">
        <v>0</v>
      </c>
      <c r="BH5497">
        <v>0</v>
      </c>
      <c r="BI5497">
        <v>0</v>
      </c>
      <c r="BJ5497" s="2">
        <v>45853</v>
      </c>
      <c r="BK5497">
        <v>0</v>
      </c>
      <c r="BL5497" s="3" t="str">
        <f>VLOOKUP(O5497,DropDownList!$H$1:$I$7,2,FALSE)</f>
        <v>2023/24</v>
      </c>
      <c r="BM5497" s="3" t="str">
        <f t="shared" si="86"/>
        <v>VSUR</v>
      </c>
    </row>
    <row r="5498" spans="1:65" x14ac:dyDescent="0.2">
      <c r="A5498">
        <v>2025</v>
      </c>
      <c r="B5498">
        <v>7</v>
      </c>
      <c r="C5498" t="s">
        <v>162</v>
      </c>
      <c r="D5498" t="s">
        <v>179</v>
      </c>
      <c r="E5498" t="s">
        <v>18</v>
      </c>
      <c r="F5498">
        <v>9253</v>
      </c>
      <c r="G5498" t="s">
        <v>141</v>
      </c>
      <c r="H5498" t="s">
        <v>164</v>
      </c>
      <c r="I5498" t="s">
        <v>164</v>
      </c>
      <c r="J5498" s="1">
        <v>45839</v>
      </c>
      <c r="K5498" t="s">
        <v>143</v>
      </c>
      <c r="L5498">
        <v>2</v>
      </c>
      <c r="M5498" t="s">
        <v>144</v>
      </c>
      <c r="N5498" t="s">
        <v>145</v>
      </c>
      <c r="O5498" t="s">
        <v>147</v>
      </c>
      <c r="P5498" t="s">
        <v>154</v>
      </c>
      <c r="Q5498">
        <v>11677.22</v>
      </c>
      <c r="R5498">
        <v>156</v>
      </c>
      <c r="S5498">
        <v>44508</v>
      </c>
      <c r="T5498">
        <v>1070</v>
      </c>
      <c r="U5498">
        <v>54</v>
      </c>
      <c r="V5498">
        <v>32</v>
      </c>
      <c r="W5498">
        <v>6728.01</v>
      </c>
      <c r="X5498">
        <v>7203.01</v>
      </c>
      <c r="Y5498">
        <v>0</v>
      </c>
      <c r="Z5498">
        <v>0</v>
      </c>
      <c r="AA5498">
        <v>31760.78</v>
      </c>
      <c r="AB5498">
        <v>107.12</v>
      </c>
      <c r="AC5498">
        <v>29363.66</v>
      </c>
      <c r="AD5498">
        <v>11</v>
      </c>
      <c r="AE5498">
        <v>21</v>
      </c>
      <c r="AF5498">
        <v>98</v>
      </c>
      <c r="AG5498">
        <v>35</v>
      </c>
      <c r="AH5498">
        <v>4</v>
      </c>
      <c r="AI5498">
        <v>19</v>
      </c>
      <c r="AJ5498">
        <v>0</v>
      </c>
      <c r="AK5498">
        <v>0</v>
      </c>
      <c r="AL5498">
        <v>0</v>
      </c>
      <c r="AM5498">
        <v>0</v>
      </c>
      <c r="AN5498">
        <v>0</v>
      </c>
      <c r="AO5498">
        <v>97</v>
      </c>
      <c r="AP5498">
        <v>440</v>
      </c>
      <c r="AQ5498">
        <v>97</v>
      </c>
      <c r="AR5498">
        <v>0</v>
      </c>
      <c r="AS5498">
        <v>59</v>
      </c>
      <c r="AT5498">
        <v>39</v>
      </c>
      <c r="AU5498">
        <v>6</v>
      </c>
      <c r="AV5498">
        <v>1</v>
      </c>
      <c r="AW5498">
        <v>4</v>
      </c>
      <c r="AX5498">
        <v>0</v>
      </c>
      <c r="AY5498">
        <v>52</v>
      </c>
      <c r="AZ5498">
        <v>86</v>
      </c>
      <c r="BA5498">
        <v>51</v>
      </c>
      <c r="BB5498">
        <v>17</v>
      </c>
      <c r="BC5498">
        <v>7</v>
      </c>
      <c r="BD5498">
        <v>2</v>
      </c>
      <c r="BE5498">
        <v>0</v>
      </c>
      <c r="BF5498">
        <v>151</v>
      </c>
      <c r="BG5498">
        <v>5530</v>
      </c>
      <c r="BH5498">
        <v>0</v>
      </c>
      <c r="BI5498">
        <v>53</v>
      </c>
      <c r="BJ5498" s="2">
        <v>45853</v>
      </c>
      <c r="BK5498">
        <v>1</v>
      </c>
      <c r="BL5498" s="3" t="str">
        <f>VLOOKUP(O5498,DropDownList!$H$1:$I$7,2,FALSE)</f>
        <v>2024/25</v>
      </c>
      <c r="BM5498" s="3" t="str">
        <f t="shared" si="86"/>
        <v>JP COURT</v>
      </c>
    </row>
    <row r="5499" spans="1:65" x14ac:dyDescent="0.2">
      <c r="A5499">
        <v>2025</v>
      </c>
      <c r="B5499">
        <v>7</v>
      </c>
      <c r="C5499" t="s">
        <v>162</v>
      </c>
      <c r="D5499" t="s">
        <v>179</v>
      </c>
      <c r="E5499" t="s">
        <v>18</v>
      </c>
      <c r="F5499">
        <v>9253</v>
      </c>
      <c r="G5499" t="s">
        <v>141</v>
      </c>
      <c r="H5499" t="s">
        <v>164</v>
      </c>
      <c r="I5499" t="s">
        <v>164</v>
      </c>
      <c r="J5499" s="1">
        <v>45839</v>
      </c>
      <c r="K5499" t="s">
        <v>143</v>
      </c>
      <c r="L5499">
        <v>2</v>
      </c>
      <c r="M5499" t="s">
        <v>144</v>
      </c>
      <c r="N5499" t="s">
        <v>145</v>
      </c>
      <c r="O5499" t="s">
        <v>156</v>
      </c>
      <c r="P5499" t="s">
        <v>150</v>
      </c>
      <c r="Q5499">
        <v>7013.67</v>
      </c>
      <c r="R5499">
        <v>245</v>
      </c>
      <c r="S5499">
        <v>33590.07</v>
      </c>
      <c r="T5499">
        <v>5053.91</v>
      </c>
      <c r="U5499">
        <v>60</v>
      </c>
      <c r="V5499">
        <v>33</v>
      </c>
      <c r="W5499">
        <v>4564.33</v>
      </c>
      <c r="X5499">
        <v>4699.33</v>
      </c>
      <c r="Y5499">
        <v>208</v>
      </c>
      <c r="Z5499">
        <v>28536.16</v>
      </c>
      <c r="AA5499">
        <v>21522.49</v>
      </c>
      <c r="AB5499">
        <v>6438.67</v>
      </c>
      <c r="AC5499">
        <v>15083.82</v>
      </c>
      <c r="AD5499">
        <v>25</v>
      </c>
      <c r="AE5499">
        <v>8</v>
      </c>
      <c r="AF5499">
        <v>143</v>
      </c>
      <c r="AG5499">
        <v>26</v>
      </c>
      <c r="AH5499">
        <v>37</v>
      </c>
      <c r="AI5499">
        <v>34</v>
      </c>
      <c r="AJ5499">
        <v>38</v>
      </c>
      <c r="AK5499">
        <v>21</v>
      </c>
      <c r="AL5499">
        <v>2</v>
      </c>
      <c r="AM5499">
        <v>13</v>
      </c>
      <c r="AN5499">
        <v>3</v>
      </c>
      <c r="AO5499">
        <v>173</v>
      </c>
      <c r="AP5499">
        <v>947</v>
      </c>
      <c r="AQ5499">
        <v>181</v>
      </c>
      <c r="AR5499">
        <v>0</v>
      </c>
      <c r="AS5499">
        <v>95</v>
      </c>
      <c r="AT5499">
        <v>99</v>
      </c>
      <c r="AU5499">
        <v>10</v>
      </c>
      <c r="AV5499">
        <v>4</v>
      </c>
      <c r="AW5499">
        <v>0</v>
      </c>
      <c r="AX5499">
        <v>0</v>
      </c>
      <c r="AY5499">
        <v>147</v>
      </c>
      <c r="AZ5499">
        <v>197</v>
      </c>
      <c r="BA5499">
        <v>124</v>
      </c>
      <c r="BB5499">
        <v>29</v>
      </c>
      <c r="BC5499">
        <v>14</v>
      </c>
      <c r="BD5499">
        <v>0</v>
      </c>
      <c r="BE5499">
        <v>0</v>
      </c>
      <c r="BF5499">
        <v>173</v>
      </c>
      <c r="BG5499">
        <v>4833.38</v>
      </c>
      <c r="BH5499">
        <v>5</v>
      </c>
      <c r="BI5499">
        <v>58</v>
      </c>
      <c r="BJ5499" s="2">
        <v>45853</v>
      </c>
      <c r="BK5499">
        <v>0</v>
      </c>
      <c r="BL5499" s="3" t="str">
        <f>VLOOKUP(O5499,DropDownList!$H$1:$I$7,2,FALSE)</f>
        <v>2023/24</v>
      </c>
      <c r="BM5499" s="3" t="str">
        <f t="shared" si="86"/>
        <v>FISCAL FINES</v>
      </c>
    </row>
    <row r="5500" spans="1:65" x14ac:dyDescent="0.2">
      <c r="A5500">
        <v>2025</v>
      </c>
      <c r="B5500">
        <v>7</v>
      </c>
      <c r="C5500" t="s">
        <v>162</v>
      </c>
      <c r="D5500" t="s">
        <v>179</v>
      </c>
      <c r="E5500" t="s">
        <v>18</v>
      </c>
      <c r="F5500">
        <v>9253</v>
      </c>
      <c r="G5500" t="s">
        <v>141</v>
      </c>
      <c r="H5500" t="s">
        <v>164</v>
      </c>
      <c r="I5500" t="s">
        <v>164</v>
      </c>
      <c r="J5500" s="1">
        <v>45839</v>
      </c>
      <c r="K5500" t="s">
        <v>143</v>
      </c>
      <c r="L5500">
        <v>2</v>
      </c>
      <c r="M5500" t="s">
        <v>144</v>
      </c>
      <c r="N5500" t="s">
        <v>145</v>
      </c>
      <c r="O5500" t="s">
        <v>149</v>
      </c>
      <c r="P5500" t="s">
        <v>153</v>
      </c>
      <c r="Q5500">
        <v>0</v>
      </c>
      <c r="R5500">
        <v>1</v>
      </c>
      <c r="S5500">
        <v>45</v>
      </c>
      <c r="T5500">
        <v>0</v>
      </c>
      <c r="U5500">
        <v>0</v>
      </c>
      <c r="V5500">
        <v>0</v>
      </c>
      <c r="W5500">
        <v>0</v>
      </c>
      <c r="X5500">
        <v>0</v>
      </c>
      <c r="Y5500">
        <v>0</v>
      </c>
      <c r="Z5500">
        <v>0</v>
      </c>
      <c r="AA5500">
        <v>45</v>
      </c>
      <c r="AB5500">
        <v>0</v>
      </c>
      <c r="AC5500">
        <v>45</v>
      </c>
      <c r="AD5500">
        <v>0</v>
      </c>
      <c r="AE5500">
        <v>0</v>
      </c>
      <c r="AF5500">
        <v>1</v>
      </c>
      <c r="AG5500">
        <v>0</v>
      </c>
      <c r="AH5500">
        <v>0</v>
      </c>
      <c r="AI5500">
        <v>0</v>
      </c>
      <c r="AJ5500">
        <v>0</v>
      </c>
      <c r="AK5500">
        <v>0</v>
      </c>
      <c r="AL5500">
        <v>0</v>
      </c>
      <c r="AM5500">
        <v>0</v>
      </c>
      <c r="AN5500">
        <v>0</v>
      </c>
      <c r="AO5500">
        <v>0</v>
      </c>
      <c r="AP5500">
        <v>0</v>
      </c>
      <c r="AQ5500">
        <v>0</v>
      </c>
      <c r="AR5500">
        <v>0</v>
      </c>
      <c r="AS5500">
        <v>0</v>
      </c>
      <c r="AT5500">
        <v>0</v>
      </c>
      <c r="AU5500">
        <v>0</v>
      </c>
      <c r="AV5500">
        <v>0</v>
      </c>
      <c r="AW5500">
        <v>0</v>
      </c>
      <c r="AX5500">
        <v>0</v>
      </c>
      <c r="AY5500">
        <v>0</v>
      </c>
      <c r="AZ5500">
        <v>0</v>
      </c>
      <c r="BA5500">
        <v>0</v>
      </c>
      <c r="BB5500">
        <v>0</v>
      </c>
      <c r="BC5500">
        <v>0</v>
      </c>
      <c r="BD5500">
        <v>0</v>
      </c>
      <c r="BE5500">
        <v>0</v>
      </c>
      <c r="BF5500">
        <v>0</v>
      </c>
      <c r="BG5500">
        <v>0</v>
      </c>
      <c r="BH5500">
        <v>0</v>
      </c>
      <c r="BI5500">
        <v>0</v>
      </c>
      <c r="BJ5500" s="2">
        <v>45853</v>
      </c>
      <c r="BK5500">
        <v>0</v>
      </c>
      <c r="BL5500" s="3" t="str">
        <f>VLOOKUP(O5500,DropDownList!$H$1:$I$7,2,FALSE)</f>
        <v>2025/26</v>
      </c>
      <c r="BM5500" s="3" t="str">
        <f t="shared" si="86"/>
        <v>PREG</v>
      </c>
    </row>
    <row r="5501" spans="1:65" x14ac:dyDescent="0.2">
      <c r="A5501">
        <v>2025</v>
      </c>
      <c r="B5501">
        <v>7</v>
      </c>
      <c r="C5501" t="s">
        <v>162</v>
      </c>
      <c r="D5501" t="s">
        <v>179</v>
      </c>
      <c r="E5501" t="s">
        <v>18</v>
      </c>
      <c r="F5501">
        <v>9253</v>
      </c>
      <c r="G5501" t="s">
        <v>141</v>
      </c>
      <c r="H5501" t="s">
        <v>164</v>
      </c>
      <c r="I5501" t="s">
        <v>164</v>
      </c>
      <c r="J5501" s="1">
        <v>45839</v>
      </c>
      <c r="K5501" t="s">
        <v>143</v>
      </c>
      <c r="L5501">
        <v>2</v>
      </c>
      <c r="M5501" t="s">
        <v>144</v>
      </c>
      <c r="N5501" t="s">
        <v>145</v>
      </c>
      <c r="O5501" t="s">
        <v>156</v>
      </c>
      <c r="P5501" t="s">
        <v>154</v>
      </c>
      <c r="Q5501">
        <v>9892.64</v>
      </c>
      <c r="R5501">
        <v>189</v>
      </c>
      <c r="S5501">
        <v>53980</v>
      </c>
      <c r="T5501">
        <v>1996.92</v>
      </c>
      <c r="U5501">
        <v>38</v>
      </c>
      <c r="V5501">
        <v>25</v>
      </c>
      <c r="W5501">
        <v>6761.39</v>
      </c>
      <c r="X5501">
        <v>7531.39</v>
      </c>
      <c r="Y5501">
        <v>0</v>
      </c>
      <c r="Z5501">
        <v>0</v>
      </c>
      <c r="AA5501">
        <v>42090.44</v>
      </c>
      <c r="AB5501">
        <v>180</v>
      </c>
      <c r="AC5501">
        <v>39180.44</v>
      </c>
      <c r="AD5501">
        <v>15</v>
      </c>
      <c r="AE5501">
        <v>10</v>
      </c>
      <c r="AF5501">
        <v>142</v>
      </c>
      <c r="AG5501">
        <v>19</v>
      </c>
      <c r="AH5501">
        <v>7</v>
      </c>
      <c r="AI5501">
        <v>19</v>
      </c>
      <c r="AJ5501">
        <v>0</v>
      </c>
      <c r="AK5501">
        <v>0</v>
      </c>
      <c r="AL5501">
        <v>0</v>
      </c>
      <c r="AM5501">
        <v>0</v>
      </c>
      <c r="AN5501">
        <v>0</v>
      </c>
      <c r="AO5501">
        <v>129</v>
      </c>
      <c r="AP5501">
        <v>702</v>
      </c>
      <c r="AQ5501">
        <v>126</v>
      </c>
      <c r="AR5501">
        <v>0</v>
      </c>
      <c r="AS5501">
        <v>88</v>
      </c>
      <c r="AT5501">
        <v>66</v>
      </c>
      <c r="AU5501">
        <v>31</v>
      </c>
      <c r="AV5501">
        <v>18</v>
      </c>
      <c r="AW5501">
        <v>6</v>
      </c>
      <c r="AX5501">
        <v>0</v>
      </c>
      <c r="AY5501">
        <v>74</v>
      </c>
      <c r="AZ5501">
        <v>116</v>
      </c>
      <c r="BA5501">
        <v>76</v>
      </c>
      <c r="BB5501">
        <v>41</v>
      </c>
      <c r="BC5501">
        <v>22</v>
      </c>
      <c r="BD5501">
        <v>2</v>
      </c>
      <c r="BE5501">
        <v>0</v>
      </c>
      <c r="BF5501">
        <v>178</v>
      </c>
      <c r="BG5501">
        <v>5685</v>
      </c>
      <c r="BH5501">
        <v>2</v>
      </c>
      <c r="BI5501">
        <v>34</v>
      </c>
      <c r="BJ5501" s="2">
        <v>45853</v>
      </c>
      <c r="BK5501">
        <v>4</v>
      </c>
      <c r="BL5501" s="3" t="str">
        <f>VLOOKUP(O5501,DropDownList!$H$1:$I$7,2,FALSE)</f>
        <v>2023/24</v>
      </c>
      <c r="BM5501" s="3" t="str">
        <f t="shared" si="86"/>
        <v>JP COURT</v>
      </c>
    </row>
    <row r="5502" spans="1:65" x14ac:dyDescent="0.2">
      <c r="A5502">
        <v>2025</v>
      </c>
      <c r="B5502">
        <v>7</v>
      </c>
      <c r="C5502" t="s">
        <v>162</v>
      </c>
      <c r="D5502" t="s">
        <v>179</v>
      </c>
      <c r="E5502" t="s">
        <v>18</v>
      </c>
      <c r="F5502">
        <v>9253</v>
      </c>
      <c r="G5502" t="s">
        <v>141</v>
      </c>
      <c r="H5502" t="s">
        <v>164</v>
      </c>
      <c r="I5502" t="s">
        <v>164</v>
      </c>
      <c r="J5502" s="1">
        <v>45839</v>
      </c>
      <c r="K5502" t="s">
        <v>143</v>
      </c>
      <c r="L5502">
        <v>2</v>
      </c>
      <c r="M5502" t="s">
        <v>144</v>
      </c>
      <c r="N5502" t="s">
        <v>145</v>
      </c>
      <c r="O5502" t="s">
        <v>149</v>
      </c>
      <c r="P5502" t="s">
        <v>154</v>
      </c>
      <c r="Q5502">
        <v>16727</v>
      </c>
      <c r="R5502">
        <v>134</v>
      </c>
      <c r="S5502">
        <v>36181</v>
      </c>
      <c r="T5502">
        <v>130</v>
      </c>
      <c r="U5502">
        <v>67</v>
      </c>
      <c r="V5502">
        <v>38</v>
      </c>
      <c r="W5502">
        <v>7678</v>
      </c>
      <c r="X5502">
        <v>10618</v>
      </c>
      <c r="Y5502">
        <v>0</v>
      </c>
      <c r="Z5502">
        <v>0</v>
      </c>
      <c r="AA5502">
        <v>19324</v>
      </c>
      <c r="AB5502">
        <v>0</v>
      </c>
      <c r="AC5502">
        <v>17744.330000000002</v>
      </c>
      <c r="AD5502">
        <v>21</v>
      </c>
      <c r="AE5502">
        <v>17</v>
      </c>
      <c r="AF5502">
        <v>66</v>
      </c>
      <c r="AG5502">
        <v>31</v>
      </c>
      <c r="AH5502">
        <v>1</v>
      </c>
      <c r="AI5502">
        <v>36</v>
      </c>
      <c r="AJ5502">
        <v>0</v>
      </c>
      <c r="AK5502">
        <v>0</v>
      </c>
      <c r="AL5502">
        <v>0</v>
      </c>
      <c r="AM5502">
        <v>0</v>
      </c>
      <c r="AN5502">
        <v>0</v>
      </c>
      <c r="AO5502">
        <v>97</v>
      </c>
      <c r="AP5502">
        <v>295</v>
      </c>
      <c r="AQ5502">
        <v>97</v>
      </c>
      <c r="AR5502">
        <v>0</v>
      </c>
      <c r="AS5502">
        <v>35</v>
      </c>
      <c r="AT5502">
        <v>16</v>
      </c>
      <c r="AU5502">
        <v>4</v>
      </c>
      <c r="AV5502">
        <v>2</v>
      </c>
      <c r="AW5502">
        <v>1</v>
      </c>
      <c r="AX5502">
        <v>0</v>
      </c>
      <c r="AY5502">
        <v>31</v>
      </c>
      <c r="AZ5502">
        <v>56</v>
      </c>
      <c r="BA5502">
        <v>17</v>
      </c>
      <c r="BB5502">
        <v>15</v>
      </c>
      <c r="BC5502">
        <v>5</v>
      </c>
      <c r="BD5502">
        <v>1</v>
      </c>
      <c r="BE5502">
        <v>0</v>
      </c>
      <c r="BF5502">
        <v>133</v>
      </c>
      <c r="BG5502">
        <v>9765</v>
      </c>
      <c r="BH5502">
        <v>0</v>
      </c>
      <c r="BI5502">
        <v>65</v>
      </c>
      <c r="BJ5502" s="2">
        <v>45853</v>
      </c>
      <c r="BK5502">
        <v>0</v>
      </c>
      <c r="BL5502" s="3" t="str">
        <f>VLOOKUP(O5502,DropDownList!$H$1:$I$7,2,FALSE)</f>
        <v>2025/26</v>
      </c>
      <c r="BM5502" s="3" t="str">
        <f t="shared" si="86"/>
        <v>JP COURT</v>
      </c>
    </row>
    <row r="5503" spans="1:65" x14ac:dyDescent="0.2">
      <c r="A5503">
        <v>2025</v>
      </c>
      <c r="B5503">
        <v>7</v>
      </c>
      <c r="C5503" t="s">
        <v>162</v>
      </c>
      <c r="D5503" t="s">
        <v>179</v>
      </c>
      <c r="E5503" t="s">
        <v>18</v>
      </c>
      <c r="F5503">
        <v>9253</v>
      </c>
      <c r="G5503" t="s">
        <v>141</v>
      </c>
      <c r="H5503" t="s">
        <v>164</v>
      </c>
      <c r="I5503" t="s">
        <v>164</v>
      </c>
      <c r="J5503" s="1">
        <v>45839</v>
      </c>
      <c r="K5503" t="s">
        <v>143</v>
      </c>
      <c r="L5503">
        <v>2</v>
      </c>
      <c r="M5503" t="s">
        <v>144</v>
      </c>
      <c r="N5503" t="s">
        <v>145</v>
      </c>
      <c r="O5503" t="s">
        <v>149</v>
      </c>
      <c r="P5503" t="s">
        <v>148</v>
      </c>
      <c r="Q5503">
        <v>120</v>
      </c>
      <c r="R5503">
        <v>6</v>
      </c>
      <c r="S5503">
        <v>360</v>
      </c>
      <c r="T5503">
        <v>0</v>
      </c>
      <c r="U5503">
        <v>2</v>
      </c>
      <c r="V5503">
        <v>2</v>
      </c>
      <c r="W5503">
        <v>120</v>
      </c>
      <c r="X5503">
        <v>120</v>
      </c>
      <c r="Y5503">
        <v>0</v>
      </c>
      <c r="Z5503">
        <v>0</v>
      </c>
      <c r="AA5503">
        <v>240</v>
      </c>
      <c r="AB5503">
        <v>0</v>
      </c>
      <c r="AC5503">
        <v>240</v>
      </c>
      <c r="AD5503">
        <v>2</v>
      </c>
      <c r="AE5503">
        <v>0</v>
      </c>
      <c r="AF5503">
        <v>4</v>
      </c>
      <c r="AG5503">
        <v>0</v>
      </c>
      <c r="AH5503">
        <v>0</v>
      </c>
      <c r="AI5503">
        <v>2</v>
      </c>
      <c r="AJ5503">
        <v>0</v>
      </c>
      <c r="AK5503">
        <v>0</v>
      </c>
      <c r="AL5503">
        <v>0</v>
      </c>
      <c r="AM5503">
        <v>0</v>
      </c>
      <c r="AN5503">
        <v>0</v>
      </c>
      <c r="AO5503">
        <v>3</v>
      </c>
      <c r="AP5503">
        <v>6</v>
      </c>
      <c r="AQ5503">
        <v>3</v>
      </c>
      <c r="AR5503">
        <v>0</v>
      </c>
      <c r="AS5503">
        <v>0</v>
      </c>
      <c r="AT5503">
        <v>1</v>
      </c>
      <c r="AU5503">
        <v>0</v>
      </c>
      <c r="AV5503">
        <v>0</v>
      </c>
      <c r="AW5503">
        <v>0</v>
      </c>
      <c r="AX5503">
        <v>0</v>
      </c>
      <c r="AY5503">
        <v>0</v>
      </c>
      <c r="AZ5503">
        <v>1</v>
      </c>
      <c r="BA5503">
        <v>1</v>
      </c>
      <c r="BB5503">
        <v>0</v>
      </c>
      <c r="BC5503">
        <v>0</v>
      </c>
      <c r="BD5503">
        <v>0</v>
      </c>
      <c r="BE5503">
        <v>0</v>
      </c>
      <c r="BF5503">
        <v>3</v>
      </c>
      <c r="BG5503">
        <v>120</v>
      </c>
      <c r="BH5503">
        <v>0</v>
      </c>
      <c r="BI5503">
        <v>2</v>
      </c>
      <c r="BJ5503" s="2">
        <v>45853</v>
      </c>
      <c r="BK5503">
        <v>0</v>
      </c>
      <c r="BL5503" s="3" t="str">
        <f>VLOOKUP(O5503,DropDownList!$H$1:$I$7,2,FALSE)</f>
        <v>2025/26</v>
      </c>
      <c r="BM5503" s="3" t="str">
        <f t="shared" si="86"/>
        <v>PRAS</v>
      </c>
    </row>
    <row r="5504" spans="1:65" x14ac:dyDescent="0.2">
      <c r="A5504">
        <v>2025</v>
      </c>
      <c r="B5504">
        <v>7</v>
      </c>
      <c r="C5504" t="s">
        <v>162</v>
      </c>
      <c r="D5504" t="s">
        <v>179</v>
      </c>
      <c r="E5504" t="s">
        <v>18</v>
      </c>
      <c r="F5504">
        <v>9253</v>
      </c>
      <c r="G5504" t="s">
        <v>141</v>
      </c>
      <c r="H5504" t="s">
        <v>164</v>
      </c>
      <c r="I5504" t="s">
        <v>164</v>
      </c>
      <c r="J5504" s="1">
        <v>45839</v>
      </c>
      <c r="K5504" t="s">
        <v>143</v>
      </c>
      <c r="L5504">
        <v>2</v>
      </c>
      <c r="M5504" t="s">
        <v>144</v>
      </c>
      <c r="N5504" t="s">
        <v>145</v>
      </c>
      <c r="O5504" t="s">
        <v>147</v>
      </c>
      <c r="P5504" t="s">
        <v>153</v>
      </c>
      <c r="Q5504">
        <v>45</v>
      </c>
      <c r="R5504">
        <v>2</v>
      </c>
      <c r="S5504">
        <v>90</v>
      </c>
      <c r="T5504">
        <v>0</v>
      </c>
      <c r="U5504">
        <v>1</v>
      </c>
      <c r="V5504">
        <v>1</v>
      </c>
      <c r="W5504">
        <v>45</v>
      </c>
      <c r="X5504">
        <v>45</v>
      </c>
      <c r="Y5504">
        <v>0</v>
      </c>
      <c r="Z5504">
        <v>0</v>
      </c>
      <c r="AA5504">
        <v>45</v>
      </c>
      <c r="AB5504">
        <v>0</v>
      </c>
      <c r="AC5504">
        <v>45</v>
      </c>
      <c r="AD5504">
        <v>1</v>
      </c>
      <c r="AE5504">
        <v>0</v>
      </c>
      <c r="AF5504">
        <v>1</v>
      </c>
      <c r="AG5504">
        <v>0</v>
      </c>
      <c r="AH5504">
        <v>0</v>
      </c>
      <c r="AI5504">
        <v>1</v>
      </c>
      <c r="AJ5504">
        <v>0</v>
      </c>
      <c r="AK5504">
        <v>0</v>
      </c>
      <c r="AL5504">
        <v>0</v>
      </c>
      <c r="AM5504">
        <v>0</v>
      </c>
      <c r="AN5504">
        <v>0</v>
      </c>
      <c r="AO5504">
        <v>2</v>
      </c>
      <c r="AP5504">
        <v>2</v>
      </c>
      <c r="AQ5504">
        <v>2</v>
      </c>
      <c r="AR5504">
        <v>0</v>
      </c>
      <c r="AS5504">
        <v>0</v>
      </c>
      <c r="AT5504">
        <v>0</v>
      </c>
      <c r="AU5504">
        <v>0</v>
      </c>
      <c r="AV5504">
        <v>0</v>
      </c>
      <c r="AW5504">
        <v>0</v>
      </c>
      <c r="AX5504">
        <v>0</v>
      </c>
      <c r="AY5504">
        <v>0</v>
      </c>
      <c r="AZ5504">
        <v>0</v>
      </c>
      <c r="BA5504">
        <v>0</v>
      </c>
      <c r="BB5504">
        <v>0</v>
      </c>
      <c r="BC5504">
        <v>0</v>
      </c>
      <c r="BD5504">
        <v>0</v>
      </c>
      <c r="BE5504">
        <v>0</v>
      </c>
      <c r="BF5504">
        <v>2</v>
      </c>
      <c r="BG5504">
        <v>45</v>
      </c>
      <c r="BH5504">
        <v>0</v>
      </c>
      <c r="BI5504">
        <v>1</v>
      </c>
      <c r="BJ5504" s="2">
        <v>45853</v>
      </c>
      <c r="BK5504">
        <v>0</v>
      </c>
      <c r="BL5504" s="3" t="str">
        <f>VLOOKUP(O5504,DropDownList!$H$1:$I$7,2,FALSE)</f>
        <v>2024/25</v>
      </c>
      <c r="BM5504" s="3" t="str">
        <f t="shared" si="86"/>
        <v>PREG</v>
      </c>
    </row>
    <row r="5505" spans="1:65" x14ac:dyDescent="0.2">
      <c r="A5505">
        <v>2025</v>
      </c>
      <c r="B5505">
        <v>7</v>
      </c>
      <c r="C5505" t="s">
        <v>162</v>
      </c>
      <c r="D5505" t="s">
        <v>179</v>
      </c>
      <c r="E5505" t="s">
        <v>18</v>
      </c>
      <c r="F5505">
        <v>9253</v>
      </c>
      <c r="G5505" t="s">
        <v>141</v>
      </c>
      <c r="H5505" t="s">
        <v>164</v>
      </c>
      <c r="I5505" t="s">
        <v>164</v>
      </c>
      <c r="J5505" s="1">
        <v>45839</v>
      </c>
      <c r="K5505" t="s">
        <v>143</v>
      </c>
      <c r="L5505">
        <v>2</v>
      </c>
      <c r="M5505" t="s">
        <v>144</v>
      </c>
      <c r="N5505" t="s">
        <v>145</v>
      </c>
      <c r="O5505" t="s">
        <v>147</v>
      </c>
      <c r="P5505" t="s">
        <v>150</v>
      </c>
      <c r="Q5505">
        <v>10717.98</v>
      </c>
      <c r="R5505">
        <v>189</v>
      </c>
      <c r="S5505">
        <v>31891.86</v>
      </c>
      <c r="T5505">
        <v>1990.42</v>
      </c>
      <c r="U5505">
        <v>64</v>
      </c>
      <c r="V5505">
        <v>28</v>
      </c>
      <c r="W5505">
        <v>4294.1099999999997</v>
      </c>
      <c r="X5505">
        <v>5801.63</v>
      </c>
      <c r="Y5505">
        <v>174</v>
      </c>
      <c r="Z5505">
        <v>29901.439999999999</v>
      </c>
      <c r="AA5505">
        <v>19183.46</v>
      </c>
      <c r="AB5505">
        <v>6618.15</v>
      </c>
      <c r="AC5505">
        <v>12565.31</v>
      </c>
      <c r="AD5505">
        <v>15</v>
      </c>
      <c r="AE5505">
        <v>13</v>
      </c>
      <c r="AF5505">
        <v>109</v>
      </c>
      <c r="AG5505">
        <v>34</v>
      </c>
      <c r="AH5505">
        <v>15</v>
      </c>
      <c r="AI5505">
        <v>30</v>
      </c>
      <c r="AJ5505">
        <v>26</v>
      </c>
      <c r="AK5505">
        <v>12</v>
      </c>
      <c r="AL5505">
        <v>2</v>
      </c>
      <c r="AM5505">
        <v>8</v>
      </c>
      <c r="AN5505">
        <v>1</v>
      </c>
      <c r="AO5505">
        <v>139</v>
      </c>
      <c r="AP5505">
        <v>598</v>
      </c>
      <c r="AQ5505">
        <v>146</v>
      </c>
      <c r="AR5505">
        <v>0</v>
      </c>
      <c r="AS5505">
        <v>64</v>
      </c>
      <c r="AT5505">
        <v>47</v>
      </c>
      <c r="AU5505">
        <v>6</v>
      </c>
      <c r="AV5505">
        <v>2</v>
      </c>
      <c r="AW5505">
        <v>0</v>
      </c>
      <c r="AX5505">
        <v>0</v>
      </c>
      <c r="AY5505">
        <v>100</v>
      </c>
      <c r="AZ5505">
        <v>137</v>
      </c>
      <c r="BA5505">
        <v>64</v>
      </c>
      <c r="BB5505">
        <v>8</v>
      </c>
      <c r="BC5505">
        <v>3</v>
      </c>
      <c r="BD5505">
        <v>2</v>
      </c>
      <c r="BE5505">
        <v>0</v>
      </c>
      <c r="BF5505">
        <v>141</v>
      </c>
      <c r="BG5505">
        <v>4779.25</v>
      </c>
      <c r="BH5505">
        <v>1</v>
      </c>
      <c r="BI5505">
        <v>64</v>
      </c>
      <c r="BJ5505" s="2">
        <v>45853</v>
      </c>
      <c r="BK5505">
        <v>0</v>
      </c>
      <c r="BL5505" s="3" t="str">
        <f>VLOOKUP(O5505,DropDownList!$H$1:$I$7,2,FALSE)</f>
        <v>2024/25</v>
      </c>
      <c r="BM5505" s="3" t="str">
        <f t="shared" si="86"/>
        <v>FISCAL FINES</v>
      </c>
    </row>
    <row r="5506" spans="1:65" x14ac:dyDescent="0.2">
      <c r="A5506">
        <v>2025</v>
      </c>
      <c r="B5506">
        <v>7</v>
      </c>
      <c r="C5506" t="s">
        <v>162</v>
      </c>
      <c r="D5506" t="s">
        <v>179</v>
      </c>
      <c r="E5506" t="s">
        <v>18</v>
      </c>
      <c r="F5506">
        <v>9253</v>
      </c>
      <c r="G5506" t="s">
        <v>141</v>
      </c>
      <c r="H5506" t="s">
        <v>164</v>
      </c>
      <c r="I5506" t="s">
        <v>164</v>
      </c>
      <c r="J5506" s="1">
        <v>45839</v>
      </c>
      <c r="K5506" t="s">
        <v>143</v>
      </c>
      <c r="L5506">
        <v>2</v>
      </c>
      <c r="M5506" t="s">
        <v>144</v>
      </c>
      <c r="N5506" t="s">
        <v>145</v>
      </c>
      <c r="O5506" t="s">
        <v>147</v>
      </c>
      <c r="P5506" t="s">
        <v>152</v>
      </c>
      <c r="Q5506">
        <v>0</v>
      </c>
      <c r="R5506">
        <v>25</v>
      </c>
      <c r="S5506">
        <v>1000</v>
      </c>
      <c r="T5506">
        <v>480</v>
      </c>
      <c r="U5506">
        <v>0</v>
      </c>
      <c r="V5506">
        <v>0</v>
      </c>
      <c r="W5506">
        <v>0</v>
      </c>
      <c r="X5506">
        <v>0</v>
      </c>
      <c r="Y5506">
        <v>0</v>
      </c>
      <c r="Z5506">
        <v>0</v>
      </c>
      <c r="AA5506">
        <v>520</v>
      </c>
      <c r="AB5506">
        <v>0</v>
      </c>
      <c r="AC5506">
        <v>520</v>
      </c>
      <c r="AD5506">
        <v>0</v>
      </c>
      <c r="AE5506">
        <v>0</v>
      </c>
      <c r="AF5506">
        <v>13</v>
      </c>
      <c r="AG5506">
        <v>0</v>
      </c>
      <c r="AH5506">
        <v>12</v>
      </c>
      <c r="AI5506">
        <v>0</v>
      </c>
      <c r="AJ5506">
        <v>0</v>
      </c>
      <c r="AK5506">
        <v>0</v>
      </c>
      <c r="AL5506">
        <v>0</v>
      </c>
      <c r="AM5506">
        <v>1</v>
      </c>
      <c r="AN5506">
        <v>0</v>
      </c>
      <c r="AO5506">
        <v>0</v>
      </c>
      <c r="AP5506">
        <v>0</v>
      </c>
      <c r="AQ5506">
        <v>0</v>
      </c>
      <c r="AR5506">
        <v>0</v>
      </c>
      <c r="AS5506">
        <v>0</v>
      </c>
      <c r="AT5506">
        <v>0</v>
      </c>
      <c r="AU5506">
        <v>0</v>
      </c>
      <c r="AV5506">
        <v>0</v>
      </c>
      <c r="AW5506">
        <v>0</v>
      </c>
      <c r="AX5506">
        <v>0</v>
      </c>
      <c r="AY5506">
        <v>0</v>
      </c>
      <c r="AZ5506">
        <v>0</v>
      </c>
      <c r="BA5506">
        <v>0</v>
      </c>
      <c r="BB5506">
        <v>0</v>
      </c>
      <c r="BC5506">
        <v>0</v>
      </c>
      <c r="BD5506">
        <v>0</v>
      </c>
      <c r="BE5506">
        <v>0</v>
      </c>
      <c r="BF5506">
        <v>0</v>
      </c>
      <c r="BG5506">
        <v>0</v>
      </c>
      <c r="BH5506">
        <v>0</v>
      </c>
      <c r="BI5506">
        <v>0</v>
      </c>
      <c r="BJ5506" s="2">
        <v>45853</v>
      </c>
      <c r="BK5506">
        <v>0</v>
      </c>
      <c r="BL5506" s="3" t="str">
        <f>VLOOKUP(O5506,DropDownList!$H$1:$I$7,2,FALSE)</f>
        <v>2024/25</v>
      </c>
      <c r="BM5506" s="3" t="str">
        <f t="shared" si="86"/>
        <v>PCOA</v>
      </c>
    </row>
    <row r="5507" spans="1:65" x14ac:dyDescent="0.2">
      <c r="A5507">
        <v>2025</v>
      </c>
      <c r="B5507">
        <v>7</v>
      </c>
      <c r="C5507" t="s">
        <v>162</v>
      </c>
      <c r="D5507" t="s">
        <v>179</v>
      </c>
      <c r="E5507" t="s">
        <v>18</v>
      </c>
      <c r="F5507">
        <v>9253</v>
      </c>
      <c r="G5507" t="s">
        <v>141</v>
      </c>
      <c r="H5507" t="s">
        <v>164</v>
      </c>
      <c r="I5507" t="s">
        <v>164</v>
      </c>
      <c r="J5507" s="1">
        <v>45839</v>
      </c>
      <c r="K5507" t="s">
        <v>143</v>
      </c>
      <c r="L5507">
        <v>2</v>
      </c>
      <c r="M5507" t="s">
        <v>144</v>
      </c>
      <c r="N5507" t="s">
        <v>145</v>
      </c>
      <c r="O5507" t="s">
        <v>156</v>
      </c>
      <c r="P5507" t="s">
        <v>152</v>
      </c>
      <c r="Q5507">
        <v>0</v>
      </c>
      <c r="R5507">
        <v>34</v>
      </c>
      <c r="S5507">
        <v>1360</v>
      </c>
      <c r="T5507">
        <v>800</v>
      </c>
      <c r="U5507">
        <v>0</v>
      </c>
      <c r="V5507">
        <v>0</v>
      </c>
      <c r="W5507">
        <v>0</v>
      </c>
      <c r="X5507">
        <v>0</v>
      </c>
      <c r="Y5507">
        <v>0</v>
      </c>
      <c r="Z5507">
        <v>0</v>
      </c>
      <c r="AA5507">
        <v>560</v>
      </c>
      <c r="AB5507">
        <v>0</v>
      </c>
      <c r="AC5507">
        <v>560</v>
      </c>
      <c r="AD5507">
        <v>0</v>
      </c>
      <c r="AE5507">
        <v>0</v>
      </c>
      <c r="AF5507">
        <v>14</v>
      </c>
      <c r="AG5507">
        <v>0</v>
      </c>
      <c r="AH5507">
        <v>20</v>
      </c>
      <c r="AI5507">
        <v>0</v>
      </c>
      <c r="AJ5507">
        <v>0</v>
      </c>
      <c r="AK5507">
        <v>0</v>
      </c>
      <c r="AL5507">
        <v>0</v>
      </c>
      <c r="AM5507">
        <v>0</v>
      </c>
      <c r="AN5507">
        <v>0</v>
      </c>
      <c r="AO5507">
        <v>0</v>
      </c>
      <c r="AP5507">
        <v>0</v>
      </c>
      <c r="AQ5507">
        <v>0</v>
      </c>
      <c r="AR5507">
        <v>0</v>
      </c>
      <c r="AS5507">
        <v>0</v>
      </c>
      <c r="AT5507">
        <v>0</v>
      </c>
      <c r="AU5507">
        <v>0</v>
      </c>
      <c r="AV5507">
        <v>0</v>
      </c>
      <c r="AW5507">
        <v>0</v>
      </c>
      <c r="AX5507">
        <v>0</v>
      </c>
      <c r="AY5507">
        <v>0</v>
      </c>
      <c r="AZ5507">
        <v>0</v>
      </c>
      <c r="BA5507">
        <v>0</v>
      </c>
      <c r="BB5507">
        <v>0</v>
      </c>
      <c r="BC5507">
        <v>0</v>
      </c>
      <c r="BD5507">
        <v>0</v>
      </c>
      <c r="BE5507">
        <v>0</v>
      </c>
      <c r="BF5507">
        <v>0</v>
      </c>
      <c r="BG5507">
        <v>0</v>
      </c>
      <c r="BH5507">
        <v>0</v>
      </c>
      <c r="BI5507">
        <v>0</v>
      </c>
      <c r="BJ5507" s="2">
        <v>45853</v>
      </c>
      <c r="BK5507">
        <v>0</v>
      </c>
      <c r="BL5507" s="3" t="str">
        <f>VLOOKUP(O5507,DropDownList!$H$1:$I$7,2,FALSE)</f>
        <v>2023/24</v>
      </c>
      <c r="BM5507" s="3" t="str">
        <f t="shared" si="86"/>
        <v>PCOA</v>
      </c>
    </row>
    <row r="5508" spans="1:65" x14ac:dyDescent="0.2">
      <c r="A5508">
        <v>2025</v>
      </c>
      <c r="B5508">
        <v>7</v>
      </c>
      <c r="C5508" t="s">
        <v>162</v>
      </c>
      <c r="D5508" t="s">
        <v>179</v>
      </c>
      <c r="E5508" t="s">
        <v>18</v>
      </c>
      <c r="F5508">
        <v>9253</v>
      </c>
      <c r="G5508" t="s">
        <v>141</v>
      </c>
      <c r="H5508" t="s">
        <v>164</v>
      </c>
      <c r="I5508" t="s">
        <v>164</v>
      </c>
      <c r="J5508" s="1">
        <v>45839</v>
      </c>
      <c r="K5508" t="s">
        <v>143</v>
      </c>
      <c r="L5508">
        <v>2</v>
      </c>
      <c r="M5508" t="s">
        <v>144</v>
      </c>
      <c r="N5508" t="s">
        <v>145</v>
      </c>
      <c r="O5508" t="s">
        <v>149</v>
      </c>
      <c r="P5508" t="s">
        <v>150</v>
      </c>
      <c r="Q5508">
        <v>10180.89</v>
      </c>
      <c r="R5508">
        <v>119</v>
      </c>
      <c r="S5508">
        <v>18051.38</v>
      </c>
      <c r="T5508">
        <v>1872.5</v>
      </c>
      <c r="U5508">
        <v>74</v>
      </c>
      <c r="V5508">
        <v>53</v>
      </c>
      <c r="W5508">
        <v>7144.58</v>
      </c>
      <c r="X5508">
        <v>8191.28</v>
      </c>
      <c r="Y5508">
        <v>110</v>
      </c>
      <c r="Z5508">
        <v>16178.88</v>
      </c>
      <c r="AA5508">
        <v>5997.99</v>
      </c>
      <c r="AB5508">
        <v>1938.48</v>
      </c>
      <c r="AC5508">
        <v>4059.51</v>
      </c>
      <c r="AD5508">
        <v>46</v>
      </c>
      <c r="AE5508">
        <v>7</v>
      </c>
      <c r="AF5508">
        <v>36</v>
      </c>
      <c r="AG5508">
        <v>18</v>
      </c>
      <c r="AH5508">
        <v>9</v>
      </c>
      <c r="AI5508">
        <v>56</v>
      </c>
      <c r="AJ5508">
        <v>20</v>
      </c>
      <c r="AK5508">
        <v>7</v>
      </c>
      <c r="AL5508">
        <v>1</v>
      </c>
      <c r="AM5508">
        <v>4</v>
      </c>
      <c r="AN5508">
        <v>1</v>
      </c>
      <c r="AO5508">
        <v>86</v>
      </c>
      <c r="AP5508">
        <v>268</v>
      </c>
      <c r="AQ5508">
        <v>89</v>
      </c>
      <c r="AR5508">
        <v>1</v>
      </c>
      <c r="AS5508">
        <v>31</v>
      </c>
      <c r="AT5508">
        <v>15</v>
      </c>
      <c r="AU5508">
        <v>5</v>
      </c>
      <c r="AV5508">
        <v>2</v>
      </c>
      <c r="AW5508">
        <v>0</v>
      </c>
      <c r="AX5508">
        <v>0</v>
      </c>
      <c r="AY5508">
        <v>27</v>
      </c>
      <c r="AZ5508">
        <v>58</v>
      </c>
      <c r="BA5508">
        <v>26</v>
      </c>
      <c r="BB5508">
        <v>4</v>
      </c>
      <c r="BC5508">
        <v>1</v>
      </c>
      <c r="BD5508">
        <v>0</v>
      </c>
      <c r="BE5508">
        <v>0</v>
      </c>
      <c r="BF5508">
        <v>89</v>
      </c>
      <c r="BG5508">
        <v>8873.36</v>
      </c>
      <c r="BH5508">
        <v>0</v>
      </c>
      <c r="BI5508">
        <v>74</v>
      </c>
      <c r="BJ5508" s="2">
        <v>45853</v>
      </c>
      <c r="BK5508">
        <v>0</v>
      </c>
      <c r="BL5508" s="3" t="str">
        <f>VLOOKUP(O5508,DropDownList!$H$1:$I$7,2,FALSE)</f>
        <v>2025/26</v>
      </c>
      <c r="BM5508" s="3" t="str">
        <f t="shared" si="86"/>
        <v>FISCAL FINES</v>
      </c>
    </row>
    <row r="5509" spans="1:65" x14ac:dyDescent="0.2">
      <c r="A5509">
        <v>2025</v>
      </c>
      <c r="B5509">
        <v>7</v>
      </c>
      <c r="C5509" t="s">
        <v>162</v>
      </c>
      <c r="D5509" t="s">
        <v>179</v>
      </c>
      <c r="E5509" t="s">
        <v>18</v>
      </c>
      <c r="F5509">
        <v>9253</v>
      </c>
      <c r="G5509" t="s">
        <v>141</v>
      </c>
      <c r="H5509" t="s">
        <v>164</v>
      </c>
      <c r="I5509" t="s">
        <v>164</v>
      </c>
      <c r="J5509" s="1">
        <v>45839</v>
      </c>
      <c r="K5509" t="s">
        <v>143</v>
      </c>
      <c r="L5509">
        <v>2</v>
      </c>
      <c r="M5509" t="s">
        <v>144</v>
      </c>
      <c r="N5509" t="s">
        <v>145</v>
      </c>
      <c r="O5509" t="s">
        <v>147</v>
      </c>
      <c r="P5509" t="s">
        <v>148</v>
      </c>
      <c r="Q5509">
        <v>179.82</v>
      </c>
      <c r="R5509">
        <v>11</v>
      </c>
      <c r="S5509">
        <v>660</v>
      </c>
      <c r="T5509">
        <v>60.18</v>
      </c>
      <c r="U5509">
        <v>3</v>
      </c>
      <c r="V5509">
        <v>1</v>
      </c>
      <c r="W5509">
        <v>60</v>
      </c>
      <c r="X5509">
        <v>60</v>
      </c>
      <c r="Y5509">
        <v>0</v>
      </c>
      <c r="Z5509">
        <v>0</v>
      </c>
      <c r="AA5509">
        <v>420</v>
      </c>
      <c r="AB5509">
        <v>0</v>
      </c>
      <c r="AC5509">
        <v>420</v>
      </c>
      <c r="AD5509">
        <v>1</v>
      </c>
      <c r="AE5509">
        <v>0</v>
      </c>
      <c r="AF5509">
        <v>6</v>
      </c>
      <c r="AG5509">
        <v>1</v>
      </c>
      <c r="AH5509">
        <v>1</v>
      </c>
      <c r="AI5509">
        <v>2</v>
      </c>
      <c r="AJ5509">
        <v>0</v>
      </c>
      <c r="AK5509">
        <v>0</v>
      </c>
      <c r="AL5509">
        <v>0</v>
      </c>
      <c r="AM5509">
        <v>0</v>
      </c>
      <c r="AN5509">
        <v>0</v>
      </c>
      <c r="AO5509">
        <v>8</v>
      </c>
      <c r="AP5509">
        <v>38</v>
      </c>
      <c r="AQ5509">
        <v>8</v>
      </c>
      <c r="AR5509">
        <v>0</v>
      </c>
      <c r="AS5509">
        <v>2</v>
      </c>
      <c r="AT5509">
        <v>4</v>
      </c>
      <c r="AU5509">
        <v>1</v>
      </c>
      <c r="AV5509">
        <v>0</v>
      </c>
      <c r="AW5509">
        <v>0</v>
      </c>
      <c r="AX5509">
        <v>0</v>
      </c>
      <c r="AY5509">
        <v>6</v>
      </c>
      <c r="AZ5509">
        <v>9</v>
      </c>
      <c r="BA5509">
        <v>5</v>
      </c>
      <c r="BB5509">
        <v>1</v>
      </c>
      <c r="BC5509">
        <v>0</v>
      </c>
      <c r="BD5509">
        <v>0</v>
      </c>
      <c r="BE5509">
        <v>0</v>
      </c>
      <c r="BF5509">
        <v>8</v>
      </c>
      <c r="BG5509">
        <v>120</v>
      </c>
      <c r="BH5509">
        <v>1</v>
      </c>
      <c r="BI5509">
        <v>3</v>
      </c>
      <c r="BJ5509" s="2">
        <v>45853</v>
      </c>
      <c r="BK5509">
        <v>0</v>
      </c>
      <c r="BL5509" s="3" t="str">
        <f>VLOOKUP(O5509,DropDownList!$H$1:$I$7,2,FALSE)</f>
        <v>2024/25</v>
      </c>
      <c r="BM5509" s="3" t="str">
        <f t="shared" si="86"/>
        <v>PRAS</v>
      </c>
    </row>
    <row r="5510" spans="1:65" x14ac:dyDescent="0.2">
      <c r="A5510">
        <v>2025</v>
      </c>
      <c r="B5510">
        <v>7</v>
      </c>
      <c r="C5510" t="s">
        <v>162</v>
      </c>
      <c r="D5510" t="s">
        <v>179</v>
      </c>
      <c r="E5510" t="s">
        <v>18</v>
      </c>
      <c r="F5510">
        <v>9253</v>
      </c>
      <c r="G5510" t="s">
        <v>141</v>
      </c>
      <c r="H5510" t="s">
        <v>164</v>
      </c>
      <c r="I5510" t="s">
        <v>164</v>
      </c>
      <c r="J5510" s="1">
        <v>45839</v>
      </c>
      <c r="K5510" t="s">
        <v>143</v>
      </c>
      <c r="L5510">
        <v>2</v>
      </c>
      <c r="M5510" t="s">
        <v>144</v>
      </c>
      <c r="N5510" t="s">
        <v>145</v>
      </c>
      <c r="O5510" t="s">
        <v>156</v>
      </c>
      <c r="P5510" t="s">
        <v>148</v>
      </c>
      <c r="Q5510">
        <v>180</v>
      </c>
      <c r="R5510">
        <v>21</v>
      </c>
      <c r="S5510">
        <v>1260</v>
      </c>
      <c r="T5510">
        <v>80</v>
      </c>
      <c r="U5510">
        <v>3</v>
      </c>
      <c r="V5510">
        <v>2</v>
      </c>
      <c r="W5510">
        <v>120</v>
      </c>
      <c r="X5510">
        <v>120</v>
      </c>
      <c r="Y5510">
        <v>0</v>
      </c>
      <c r="Z5510">
        <v>0</v>
      </c>
      <c r="AA5510">
        <v>1000</v>
      </c>
      <c r="AB5510">
        <v>0</v>
      </c>
      <c r="AC5510">
        <v>1000</v>
      </c>
      <c r="AD5510">
        <v>2</v>
      </c>
      <c r="AE5510">
        <v>0</v>
      </c>
      <c r="AF5510">
        <v>16</v>
      </c>
      <c r="AG5510">
        <v>0</v>
      </c>
      <c r="AH5510">
        <v>1</v>
      </c>
      <c r="AI5510">
        <v>3</v>
      </c>
      <c r="AJ5510">
        <v>0</v>
      </c>
      <c r="AK5510">
        <v>0</v>
      </c>
      <c r="AL5510">
        <v>0</v>
      </c>
      <c r="AM5510">
        <v>0</v>
      </c>
      <c r="AN5510">
        <v>0</v>
      </c>
      <c r="AO5510">
        <v>16</v>
      </c>
      <c r="AP5510">
        <v>59</v>
      </c>
      <c r="AQ5510">
        <v>16</v>
      </c>
      <c r="AR5510">
        <v>0</v>
      </c>
      <c r="AS5510">
        <v>5</v>
      </c>
      <c r="AT5510">
        <v>11</v>
      </c>
      <c r="AU5510">
        <v>0</v>
      </c>
      <c r="AV5510">
        <v>0</v>
      </c>
      <c r="AW5510">
        <v>0</v>
      </c>
      <c r="AX5510">
        <v>0</v>
      </c>
      <c r="AY5510">
        <v>8</v>
      </c>
      <c r="AZ5510">
        <v>11</v>
      </c>
      <c r="BA5510">
        <v>6</v>
      </c>
      <c r="BB5510">
        <v>0</v>
      </c>
      <c r="BC5510">
        <v>0</v>
      </c>
      <c r="BD5510">
        <v>0</v>
      </c>
      <c r="BE5510">
        <v>0</v>
      </c>
      <c r="BF5510">
        <v>16</v>
      </c>
      <c r="BG5510">
        <v>180</v>
      </c>
      <c r="BH5510">
        <v>1</v>
      </c>
      <c r="BI5510">
        <v>3</v>
      </c>
      <c r="BJ5510" s="2">
        <v>45853</v>
      </c>
      <c r="BK5510">
        <v>0</v>
      </c>
      <c r="BL5510" s="3" t="str">
        <f>VLOOKUP(O5510,DropDownList!$H$1:$I$7,2,FALSE)</f>
        <v>2023/24</v>
      </c>
      <c r="BM5510" s="3" t="str">
        <f t="shared" si="86"/>
        <v>PRAS</v>
      </c>
    </row>
    <row r="5511" spans="1:65" x14ac:dyDescent="0.2">
      <c r="A5511">
        <v>2025</v>
      </c>
      <c r="B5511">
        <v>7</v>
      </c>
      <c r="C5511" t="s">
        <v>162</v>
      </c>
      <c r="D5511" t="s">
        <v>179</v>
      </c>
      <c r="E5511" t="s">
        <v>18</v>
      </c>
      <c r="F5511">
        <v>9253</v>
      </c>
      <c r="G5511" t="s">
        <v>141</v>
      </c>
      <c r="H5511" t="s">
        <v>164</v>
      </c>
      <c r="I5511" t="s">
        <v>164</v>
      </c>
      <c r="J5511" s="1">
        <v>45839</v>
      </c>
      <c r="K5511" t="s">
        <v>143</v>
      </c>
      <c r="L5511">
        <v>2</v>
      </c>
      <c r="M5511" t="s">
        <v>144</v>
      </c>
      <c r="N5511" t="s">
        <v>145</v>
      </c>
      <c r="O5511" t="s">
        <v>156</v>
      </c>
      <c r="P5511" t="s">
        <v>153</v>
      </c>
      <c r="Q5511">
        <v>0</v>
      </c>
      <c r="R5511">
        <v>5</v>
      </c>
      <c r="S5511">
        <v>225</v>
      </c>
      <c r="T5511">
        <v>135</v>
      </c>
      <c r="U5511">
        <v>0</v>
      </c>
      <c r="V5511">
        <v>0</v>
      </c>
      <c r="W5511">
        <v>0</v>
      </c>
      <c r="X5511">
        <v>0</v>
      </c>
      <c r="Y5511">
        <v>0</v>
      </c>
      <c r="Z5511">
        <v>0</v>
      </c>
      <c r="AA5511">
        <v>90</v>
      </c>
      <c r="AB5511">
        <v>0</v>
      </c>
      <c r="AC5511">
        <v>90</v>
      </c>
      <c r="AD5511">
        <v>0</v>
      </c>
      <c r="AE5511">
        <v>0</v>
      </c>
      <c r="AF5511">
        <v>2</v>
      </c>
      <c r="AG5511">
        <v>0</v>
      </c>
      <c r="AH5511">
        <v>3</v>
      </c>
      <c r="AI5511">
        <v>0</v>
      </c>
      <c r="AJ5511">
        <v>0</v>
      </c>
      <c r="AK5511">
        <v>0</v>
      </c>
      <c r="AL5511">
        <v>0</v>
      </c>
      <c r="AM5511">
        <v>0</v>
      </c>
      <c r="AN5511">
        <v>0</v>
      </c>
      <c r="AO5511">
        <v>5</v>
      </c>
      <c r="AP5511">
        <v>5</v>
      </c>
      <c r="AQ5511">
        <v>5</v>
      </c>
      <c r="AR5511">
        <v>0</v>
      </c>
      <c r="AS5511">
        <v>0</v>
      </c>
      <c r="AT5511">
        <v>0</v>
      </c>
      <c r="AU5511">
        <v>0</v>
      </c>
      <c r="AV5511">
        <v>0</v>
      </c>
      <c r="AW5511">
        <v>0</v>
      </c>
      <c r="AX5511">
        <v>0</v>
      </c>
      <c r="AY5511">
        <v>0</v>
      </c>
      <c r="AZ5511">
        <v>0</v>
      </c>
      <c r="BA5511">
        <v>0</v>
      </c>
      <c r="BB5511">
        <v>0</v>
      </c>
      <c r="BC5511">
        <v>0</v>
      </c>
      <c r="BD5511">
        <v>0</v>
      </c>
      <c r="BE5511">
        <v>0</v>
      </c>
      <c r="BF5511">
        <v>5</v>
      </c>
      <c r="BG5511">
        <v>0</v>
      </c>
      <c r="BH5511">
        <v>0</v>
      </c>
      <c r="BI5511">
        <v>0</v>
      </c>
      <c r="BJ5511" s="2">
        <v>45853</v>
      </c>
      <c r="BK5511">
        <v>0</v>
      </c>
      <c r="BL5511" s="3" t="str">
        <f>VLOOKUP(O5511,DropDownList!$H$1:$I$7,2,FALSE)</f>
        <v>2023/24</v>
      </c>
      <c r="BM5511" s="3" t="str">
        <f t="shared" si="86"/>
        <v>PREG</v>
      </c>
    </row>
    <row r="5512" spans="1:65" x14ac:dyDescent="0.2">
      <c r="A5512">
        <v>2025</v>
      </c>
      <c r="B5512">
        <v>7</v>
      </c>
      <c r="C5512" t="s">
        <v>162</v>
      </c>
      <c r="D5512" t="s">
        <v>179</v>
      </c>
      <c r="E5512" t="s">
        <v>18</v>
      </c>
      <c r="F5512">
        <v>9253</v>
      </c>
      <c r="G5512" t="s">
        <v>141</v>
      </c>
      <c r="H5512" t="s">
        <v>164</v>
      </c>
      <c r="I5512" t="s">
        <v>164</v>
      </c>
      <c r="J5512" s="1">
        <v>45839</v>
      </c>
      <c r="K5512" t="s">
        <v>143</v>
      </c>
      <c r="L5512">
        <v>2</v>
      </c>
      <c r="M5512" t="s">
        <v>144</v>
      </c>
      <c r="N5512" t="s">
        <v>145</v>
      </c>
      <c r="O5512" t="s">
        <v>149</v>
      </c>
      <c r="P5512" t="s">
        <v>146</v>
      </c>
      <c r="Q5512">
        <v>570.33000000000004</v>
      </c>
      <c r="R5512">
        <v>134</v>
      </c>
      <c r="S5512">
        <v>2160</v>
      </c>
      <c r="T5512">
        <v>10</v>
      </c>
      <c r="U5512">
        <v>67</v>
      </c>
      <c r="V5512">
        <v>21</v>
      </c>
      <c r="W5512">
        <v>350</v>
      </c>
      <c r="X5512">
        <v>350</v>
      </c>
      <c r="Y5512">
        <v>0</v>
      </c>
      <c r="Z5512">
        <v>0</v>
      </c>
      <c r="AA5512">
        <v>1579.67</v>
      </c>
      <c r="AB5512">
        <v>0</v>
      </c>
      <c r="AC5512">
        <v>0</v>
      </c>
      <c r="AD5512">
        <v>21</v>
      </c>
      <c r="AE5512">
        <v>0</v>
      </c>
      <c r="AF5512">
        <v>96</v>
      </c>
      <c r="AG5512">
        <v>1</v>
      </c>
      <c r="AH5512">
        <v>1</v>
      </c>
      <c r="AI5512">
        <v>36</v>
      </c>
      <c r="AJ5512">
        <v>0</v>
      </c>
      <c r="AK5512">
        <v>0</v>
      </c>
      <c r="AL5512">
        <v>0</v>
      </c>
      <c r="AM5512">
        <v>0</v>
      </c>
      <c r="AN5512">
        <v>0</v>
      </c>
      <c r="AO5512">
        <v>97</v>
      </c>
      <c r="AP5512">
        <v>301</v>
      </c>
      <c r="AQ5512">
        <v>98</v>
      </c>
      <c r="AR5512">
        <v>0</v>
      </c>
      <c r="AS5512">
        <v>37</v>
      </c>
      <c r="AT5512">
        <v>16</v>
      </c>
      <c r="AU5512">
        <v>4</v>
      </c>
      <c r="AV5512">
        <v>2</v>
      </c>
      <c r="AW5512">
        <v>1</v>
      </c>
      <c r="AX5512">
        <v>0</v>
      </c>
      <c r="AY5512">
        <v>31</v>
      </c>
      <c r="AZ5512">
        <v>57</v>
      </c>
      <c r="BA5512">
        <v>18</v>
      </c>
      <c r="BB5512">
        <v>15</v>
      </c>
      <c r="BC5512">
        <v>5</v>
      </c>
      <c r="BD5512">
        <v>1</v>
      </c>
      <c r="BE5512">
        <v>0</v>
      </c>
      <c r="BF5512">
        <v>133</v>
      </c>
      <c r="BG5512">
        <v>570</v>
      </c>
      <c r="BH5512">
        <v>0</v>
      </c>
      <c r="BI5512">
        <v>65</v>
      </c>
      <c r="BJ5512" s="2">
        <v>45853</v>
      </c>
      <c r="BK5512">
        <v>0</v>
      </c>
      <c r="BL5512" s="3" t="str">
        <f>VLOOKUP(O5512,DropDownList!$H$1:$I$7,2,FALSE)</f>
        <v>2025/26</v>
      </c>
      <c r="BM5512" s="3" t="str">
        <f t="shared" si="86"/>
        <v>VSUR</v>
      </c>
    </row>
    <row r="5513" spans="1:65" x14ac:dyDescent="0.2">
      <c r="A5513">
        <v>2025</v>
      </c>
      <c r="B5513">
        <v>7</v>
      </c>
      <c r="C5513" t="s">
        <v>162</v>
      </c>
      <c r="D5513" t="s">
        <v>179</v>
      </c>
      <c r="E5513" t="s">
        <v>18</v>
      </c>
      <c r="F5513">
        <v>9253</v>
      </c>
      <c r="G5513" t="s">
        <v>141</v>
      </c>
      <c r="H5513" t="s">
        <v>164</v>
      </c>
      <c r="I5513" t="s">
        <v>164</v>
      </c>
      <c r="J5513" s="1">
        <v>45839</v>
      </c>
      <c r="K5513" t="s">
        <v>143</v>
      </c>
      <c r="L5513">
        <v>2</v>
      </c>
      <c r="M5513" t="s">
        <v>144</v>
      </c>
      <c r="N5513" t="s">
        <v>145</v>
      </c>
      <c r="O5513" t="s">
        <v>156</v>
      </c>
      <c r="P5513" t="s">
        <v>146</v>
      </c>
      <c r="Q5513">
        <v>330</v>
      </c>
      <c r="R5513">
        <v>189</v>
      </c>
      <c r="S5513">
        <v>3170</v>
      </c>
      <c r="T5513">
        <v>130</v>
      </c>
      <c r="U5513">
        <v>38</v>
      </c>
      <c r="V5513">
        <v>15</v>
      </c>
      <c r="W5513">
        <v>260</v>
      </c>
      <c r="X5513">
        <v>260</v>
      </c>
      <c r="Y5513">
        <v>0</v>
      </c>
      <c r="Z5513">
        <v>0</v>
      </c>
      <c r="AA5513">
        <v>2710</v>
      </c>
      <c r="AB5513">
        <v>0</v>
      </c>
      <c r="AC5513">
        <v>0</v>
      </c>
      <c r="AD5513">
        <v>15</v>
      </c>
      <c r="AE5513">
        <v>0</v>
      </c>
      <c r="AF5513">
        <v>162</v>
      </c>
      <c r="AG5513">
        <v>0</v>
      </c>
      <c r="AH5513">
        <v>8</v>
      </c>
      <c r="AI5513">
        <v>19</v>
      </c>
      <c r="AJ5513">
        <v>0</v>
      </c>
      <c r="AK5513">
        <v>0</v>
      </c>
      <c r="AL5513">
        <v>0</v>
      </c>
      <c r="AM5513">
        <v>0</v>
      </c>
      <c r="AN5513">
        <v>0</v>
      </c>
      <c r="AO5513">
        <v>129</v>
      </c>
      <c r="AP5513">
        <v>699</v>
      </c>
      <c r="AQ5513">
        <v>127</v>
      </c>
      <c r="AR5513">
        <v>0</v>
      </c>
      <c r="AS5513">
        <v>89</v>
      </c>
      <c r="AT5513">
        <v>65</v>
      </c>
      <c r="AU5513">
        <v>32</v>
      </c>
      <c r="AV5513">
        <v>19</v>
      </c>
      <c r="AW5513">
        <v>6</v>
      </c>
      <c r="AX5513">
        <v>0</v>
      </c>
      <c r="AY5513">
        <v>73</v>
      </c>
      <c r="AZ5513">
        <v>115</v>
      </c>
      <c r="BA5513">
        <v>75</v>
      </c>
      <c r="BB5513">
        <v>40</v>
      </c>
      <c r="BC5513">
        <v>21</v>
      </c>
      <c r="BD5513">
        <v>2</v>
      </c>
      <c r="BE5513">
        <v>0</v>
      </c>
      <c r="BF5513">
        <v>178</v>
      </c>
      <c r="BG5513">
        <v>330</v>
      </c>
      <c r="BH5513">
        <v>0</v>
      </c>
      <c r="BI5513">
        <v>34</v>
      </c>
      <c r="BJ5513" s="2">
        <v>45853</v>
      </c>
      <c r="BK5513">
        <v>4</v>
      </c>
      <c r="BL5513" s="3" t="str">
        <f>VLOOKUP(O5513,DropDownList!$H$1:$I$7,2,FALSE)</f>
        <v>2023/24</v>
      </c>
      <c r="BM5513" s="3" t="str">
        <f t="shared" si="86"/>
        <v>VSUR</v>
      </c>
    </row>
    <row r="5514" spans="1:65" x14ac:dyDescent="0.2">
      <c r="A5514">
        <v>2025</v>
      </c>
      <c r="B5514">
        <v>7</v>
      </c>
      <c r="C5514" t="s">
        <v>162</v>
      </c>
      <c r="D5514" t="s">
        <v>179</v>
      </c>
      <c r="E5514" t="s">
        <v>18</v>
      </c>
      <c r="F5514">
        <v>9253</v>
      </c>
      <c r="G5514" t="s">
        <v>141</v>
      </c>
      <c r="H5514" t="s">
        <v>164</v>
      </c>
      <c r="I5514" t="s">
        <v>164</v>
      </c>
      <c r="J5514" s="1">
        <v>45839</v>
      </c>
      <c r="K5514" t="s">
        <v>143</v>
      </c>
      <c r="L5514">
        <v>2</v>
      </c>
      <c r="M5514" t="s">
        <v>144</v>
      </c>
      <c r="N5514" t="s">
        <v>145</v>
      </c>
      <c r="O5514" t="s">
        <v>156</v>
      </c>
      <c r="P5514" t="s">
        <v>151</v>
      </c>
      <c r="Q5514">
        <v>0</v>
      </c>
      <c r="R5514">
        <v>20</v>
      </c>
      <c r="S5514">
        <v>600</v>
      </c>
      <c r="T5514">
        <v>210</v>
      </c>
      <c r="U5514">
        <v>0</v>
      </c>
      <c r="V5514">
        <v>0</v>
      </c>
      <c r="W5514">
        <v>0</v>
      </c>
      <c r="X5514">
        <v>0</v>
      </c>
      <c r="Y5514">
        <v>0</v>
      </c>
      <c r="Z5514">
        <v>0</v>
      </c>
      <c r="AA5514">
        <v>390</v>
      </c>
      <c r="AB5514">
        <v>0</v>
      </c>
      <c r="AC5514">
        <v>390</v>
      </c>
      <c r="AD5514">
        <v>0</v>
      </c>
      <c r="AE5514">
        <v>0</v>
      </c>
      <c r="AF5514">
        <v>13</v>
      </c>
      <c r="AG5514">
        <v>0</v>
      </c>
      <c r="AH5514">
        <v>7</v>
      </c>
      <c r="AI5514">
        <v>0</v>
      </c>
      <c r="AJ5514">
        <v>0</v>
      </c>
      <c r="AK5514">
        <v>0</v>
      </c>
      <c r="AL5514">
        <v>0</v>
      </c>
      <c r="AM5514">
        <v>1</v>
      </c>
      <c r="AN5514">
        <v>0</v>
      </c>
      <c r="AO5514">
        <v>0</v>
      </c>
      <c r="AP5514">
        <v>0</v>
      </c>
      <c r="AQ5514">
        <v>0</v>
      </c>
      <c r="AR5514">
        <v>0</v>
      </c>
      <c r="AS5514">
        <v>0</v>
      </c>
      <c r="AT5514">
        <v>0</v>
      </c>
      <c r="AU5514">
        <v>0</v>
      </c>
      <c r="AV5514">
        <v>0</v>
      </c>
      <c r="AW5514">
        <v>0</v>
      </c>
      <c r="AX5514">
        <v>0</v>
      </c>
      <c r="AY5514">
        <v>0</v>
      </c>
      <c r="AZ5514">
        <v>0</v>
      </c>
      <c r="BA5514">
        <v>0</v>
      </c>
      <c r="BB5514">
        <v>0</v>
      </c>
      <c r="BC5514">
        <v>0</v>
      </c>
      <c r="BD5514">
        <v>0</v>
      </c>
      <c r="BE5514">
        <v>0</v>
      </c>
      <c r="BF5514">
        <v>0</v>
      </c>
      <c r="BG5514">
        <v>0</v>
      </c>
      <c r="BH5514">
        <v>0</v>
      </c>
      <c r="BI5514">
        <v>0</v>
      </c>
      <c r="BJ5514" s="2">
        <v>45853</v>
      </c>
      <c r="BK5514">
        <v>0</v>
      </c>
      <c r="BL5514" s="3" t="str">
        <f>VLOOKUP(O5514,DropDownList!$H$1:$I$7,2,FALSE)</f>
        <v>2023/24</v>
      </c>
      <c r="BM5514" s="3" t="str">
        <f t="shared" si="86"/>
        <v>PCPF</v>
      </c>
    </row>
    <row r="5515" spans="1:65" x14ac:dyDescent="0.2">
      <c r="A5515">
        <v>2025</v>
      </c>
      <c r="B5515">
        <v>7</v>
      </c>
      <c r="C5515" t="s">
        <v>162</v>
      </c>
      <c r="D5515" t="s">
        <v>179</v>
      </c>
      <c r="E5515" t="s">
        <v>18</v>
      </c>
      <c r="F5515">
        <v>9253</v>
      </c>
      <c r="G5515" t="s">
        <v>141</v>
      </c>
      <c r="H5515" t="s">
        <v>164</v>
      </c>
      <c r="I5515" t="s">
        <v>164</v>
      </c>
      <c r="J5515" s="1">
        <v>45839</v>
      </c>
      <c r="K5515" t="s">
        <v>143</v>
      </c>
      <c r="L5515">
        <v>2</v>
      </c>
      <c r="M5515" t="s">
        <v>144</v>
      </c>
      <c r="N5515" t="s">
        <v>145</v>
      </c>
      <c r="O5515" t="s">
        <v>149</v>
      </c>
      <c r="P5515" t="s">
        <v>152</v>
      </c>
      <c r="Q5515">
        <v>0</v>
      </c>
      <c r="R5515">
        <v>13</v>
      </c>
      <c r="S5515">
        <v>520</v>
      </c>
      <c r="T5515">
        <v>240</v>
      </c>
      <c r="U5515">
        <v>0</v>
      </c>
      <c r="V5515">
        <v>0</v>
      </c>
      <c r="W5515">
        <v>0</v>
      </c>
      <c r="X5515">
        <v>0</v>
      </c>
      <c r="Y5515">
        <v>0</v>
      </c>
      <c r="Z5515">
        <v>0</v>
      </c>
      <c r="AA5515">
        <v>280</v>
      </c>
      <c r="AB5515">
        <v>0</v>
      </c>
      <c r="AC5515">
        <v>280</v>
      </c>
      <c r="AD5515">
        <v>0</v>
      </c>
      <c r="AE5515">
        <v>0</v>
      </c>
      <c r="AF5515">
        <v>7</v>
      </c>
      <c r="AG5515">
        <v>0</v>
      </c>
      <c r="AH5515">
        <v>6</v>
      </c>
      <c r="AI5515">
        <v>0</v>
      </c>
      <c r="AJ5515">
        <v>0</v>
      </c>
      <c r="AK5515">
        <v>0</v>
      </c>
      <c r="AL5515">
        <v>0</v>
      </c>
      <c r="AM5515">
        <v>0</v>
      </c>
      <c r="AN5515">
        <v>0</v>
      </c>
      <c r="AO5515">
        <v>0</v>
      </c>
      <c r="AP5515">
        <v>0</v>
      </c>
      <c r="AQ5515">
        <v>0</v>
      </c>
      <c r="AR5515">
        <v>0</v>
      </c>
      <c r="AS5515">
        <v>0</v>
      </c>
      <c r="AT5515">
        <v>0</v>
      </c>
      <c r="AU5515">
        <v>0</v>
      </c>
      <c r="AV5515">
        <v>0</v>
      </c>
      <c r="AW5515">
        <v>0</v>
      </c>
      <c r="AX5515">
        <v>0</v>
      </c>
      <c r="AY5515">
        <v>0</v>
      </c>
      <c r="AZ5515">
        <v>0</v>
      </c>
      <c r="BA5515">
        <v>0</v>
      </c>
      <c r="BB5515">
        <v>0</v>
      </c>
      <c r="BC5515">
        <v>0</v>
      </c>
      <c r="BD5515">
        <v>0</v>
      </c>
      <c r="BE5515">
        <v>0</v>
      </c>
      <c r="BF5515">
        <v>0</v>
      </c>
      <c r="BG5515">
        <v>0</v>
      </c>
      <c r="BH5515">
        <v>0</v>
      </c>
      <c r="BI5515">
        <v>0</v>
      </c>
      <c r="BJ5515" s="2">
        <v>45853</v>
      </c>
      <c r="BK5515">
        <v>0</v>
      </c>
      <c r="BL5515" s="3" t="str">
        <f>VLOOKUP(O5515,DropDownList!$H$1:$I$7,2,FALSE)</f>
        <v>2025/26</v>
      </c>
      <c r="BM5515" s="3" t="str">
        <f t="shared" si="86"/>
        <v>PCOA</v>
      </c>
    </row>
    <row r="5516" spans="1:65" x14ac:dyDescent="0.2">
      <c r="A5516">
        <v>2025</v>
      </c>
      <c r="B5516">
        <v>7</v>
      </c>
      <c r="C5516" t="s">
        <v>162</v>
      </c>
      <c r="D5516" t="s">
        <v>179</v>
      </c>
      <c r="E5516" t="s">
        <v>18</v>
      </c>
      <c r="F5516">
        <v>9253</v>
      </c>
      <c r="G5516" t="s">
        <v>141</v>
      </c>
      <c r="H5516" t="s">
        <v>164</v>
      </c>
      <c r="I5516" t="s">
        <v>164</v>
      </c>
      <c r="J5516" s="1">
        <v>45839</v>
      </c>
      <c r="K5516" t="s">
        <v>143</v>
      </c>
      <c r="L5516">
        <v>2</v>
      </c>
      <c r="M5516" t="s">
        <v>144</v>
      </c>
      <c r="N5516" t="s">
        <v>145</v>
      </c>
      <c r="O5516" t="s">
        <v>149</v>
      </c>
      <c r="P5516" t="s">
        <v>151</v>
      </c>
      <c r="Q5516">
        <v>0</v>
      </c>
      <c r="R5516">
        <v>27</v>
      </c>
      <c r="S5516">
        <v>810</v>
      </c>
      <c r="T5516">
        <v>90</v>
      </c>
      <c r="U5516">
        <v>0</v>
      </c>
      <c r="V5516">
        <v>0</v>
      </c>
      <c r="W5516">
        <v>0</v>
      </c>
      <c r="X5516">
        <v>0</v>
      </c>
      <c r="Y5516">
        <v>0</v>
      </c>
      <c r="Z5516">
        <v>0</v>
      </c>
      <c r="AA5516">
        <v>720</v>
      </c>
      <c r="AB5516">
        <v>0</v>
      </c>
      <c r="AC5516">
        <v>720</v>
      </c>
      <c r="AD5516">
        <v>0</v>
      </c>
      <c r="AE5516">
        <v>0</v>
      </c>
      <c r="AF5516">
        <v>24</v>
      </c>
      <c r="AG5516">
        <v>0</v>
      </c>
      <c r="AH5516">
        <v>3</v>
      </c>
      <c r="AI5516">
        <v>0</v>
      </c>
      <c r="AJ5516">
        <v>0</v>
      </c>
      <c r="AK5516">
        <v>0</v>
      </c>
      <c r="AL5516">
        <v>0</v>
      </c>
      <c r="AM5516">
        <v>0</v>
      </c>
      <c r="AN5516">
        <v>0</v>
      </c>
      <c r="AO5516">
        <v>0</v>
      </c>
      <c r="AP5516">
        <v>0</v>
      </c>
      <c r="AQ5516">
        <v>0</v>
      </c>
      <c r="AR5516">
        <v>0</v>
      </c>
      <c r="AS5516">
        <v>0</v>
      </c>
      <c r="AT5516">
        <v>0</v>
      </c>
      <c r="AU5516">
        <v>0</v>
      </c>
      <c r="AV5516">
        <v>0</v>
      </c>
      <c r="AW5516">
        <v>0</v>
      </c>
      <c r="AX5516">
        <v>0</v>
      </c>
      <c r="AY5516">
        <v>0</v>
      </c>
      <c r="AZ5516">
        <v>0</v>
      </c>
      <c r="BA5516">
        <v>0</v>
      </c>
      <c r="BB5516">
        <v>0</v>
      </c>
      <c r="BC5516">
        <v>0</v>
      </c>
      <c r="BD5516">
        <v>0</v>
      </c>
      <c r="BE5516">
        <v>0</v>
      </c>
      <c r="BF5516">
        <v>0</v>
      </c>
      <c r="BG5516">
        <v>0</v>
      </c>
      <c r="BH5516">
        <v>0</v>
      </c>
      <c r="BI5516">
        <v>0</v>
      </c>
      <c r="BJ5516" s="2">
        <v>45853</v>
      </c>
      <c r="BK5516">
        <v>0</v>
      </c>
      <c r="BL5516" s="3" t="str">
        <f>VLOOKUP(O5516,DropDownList!$H$1:$I$7,2,FALSE)</f>
        <v>2025/26</v>
      </c>
      <c r="BM5516" s="3" t="str">
        <f t="shared" si="86"/>
        <v>PCPF</v>
      </c>
    </row>
    <row r="5517" spans="1:65" x14ac:dyDescent="0.2">
      <c r="A5517">
        <v>2025</v>
      </c>
      <c r="B5517">
        <v>7</v>
      </c>
      <c r="C5517" t="s">
        <v>162</v>
      </c>
      <c r="D5517" t="s">
        <v>179</v>
      </c>
      <c r="E5517" t="s">
        <v>18</v>
      </c>
      <c r="F5517">
        <v>9253</v>
      </c>
      <c r="G5517" t="s">
        <v>141</v>
      </c>
      <c r="H5517" t="s">
        <v>164</v>
      </c>
      <c r="I5517" t="s">
        <v>164</v>
      </c>
      <c r="J5517" s="1">
        <v>45839</v>
      </c>
      <c r="K5517" t="s">
        <v>143</v>
      </c>
      <c r="L5517">
        <v>2</v>
      </c>
      <c r="M5517" t="s">
        <v>144</v>
      </c>
      <c r="N5517" t="s">
        <v>145</v>
      </c>
      <c r="O5517" t="s">
        <v>147</v>
      </c>
      <c r="P5517" t="s">
        <v>151</v>
      </c>
      <c r="Q5517">
        <v>0</v>
      </c>
      <c r="R5517">
        <v>20</v>
      </c>
      <c r="S5517">
        <v>600</v>
      </c>
      <c r="T5517">
        <v>180</v>
      </c>
      <c r="U5517">
        <v>0</v>
      </c>
      <c r="V5517">
        <v>0</v>
      </c>
      <c r="W5517">
        <v>0</v>
      </c>
      <c r="X5517">
        <v>0</v>
      </c>
      <c r="Y5517">
        <v>0</v>
      </c>
      <c r="Z5517">
        <v>0</v>
      </c>
      <c r="AA5517">
        <v>420</v>
      </c>
      <c r="AB5517">
        <v>0</v>
      </c>
      <c r="AC5517">
        <v>420</v>
      </c>
      <c r="AD5517">
        <v>0</v>
      </c>
      <c r="AE5517">
        <v>0</v>
      </c>
      <c r="AF5517">
        <v>14</v>
      </c>
      <c r="AG5517">
        <v>0</v>
      </c>
      <c r="AH5517">
        <v>6</v>
      </c>
      <c r="AI5517">
        <v>0</v>
      </c>
      <c r="AJ5517">
        <v>0</v>
      </c>
      <c r="AK5517">
        <v>0</v>
      </c>
      <c r="AL5517">
        <v>0</v>
      </c>
      <c r="AM5517">
        <v>2</v>
      </c>
      <c r="AN5517">
        <v>0</v>
      </c>
      <c r="AO5517">
        <v>0</v>
      </c>
      <c r="AP5517">
        <v>0</v>
      </c>
      <c r="AQ5517">
        <v>0</v>
      </c>
      <c r="AR5517">
        <v>0</v>
      </c>
      <c r="AS5517">
        <v>0</v>
      </c>
      <c r="AT5517">
        <v>0</v>
      </c>
      <c r="AU5517">
        <v>0</v>
      </c>
      <c r="AV5517">
        <v>0</v>
      </c>
      <c r="AW5517">
        <v>0</v>
      </c>
      <c r="AX5517">
        <v>0</v>
      </c>
      <c r="AY5517">
        <v>0</v>
      </c>
      <c r="AZ5517">
        <v>0</v>
      </c>
      <c r="BA5517">
        <v>0</v>
      </c>
      <c r="BB5517">
        <v>0</v>
      </c>
      <c r="BC5517">
        <v>0</v>
      </c>
      <c r="BD5517">
        <v>0</v>
      </c>
      <c r="BE5517">
        <v>0</v>
      </c>
      <c r="BF5517">
        <v>0</v>
      </c>
      <c r="BG5517">
        <v>0</v>
      </c>
      <c r="BH5517">
        <v>0</v>
      </c>
      <c r="BI5517">
        <v>0</v>
      </c>
      <c r="BJ5517" s="2">
        <v>45853</v>
      </c>
      <c r="BK5517">
        <v>0</v>
      </c>
      <c r="BL5517" s="3" t="str">
        <f>VLOOKUP(O5517,DropDownList!$H$1:$I$7,2,FALSE)</f>
        <v>2024/25</v>
      </c>
      <c r="BM5517" s="3" t="str">
        <f t="shared" si="86"/>
        <v>PCPF</v>
      </c>
    </row>
    <row r="5518" spans="1:65" x14ac:dyDescent="0.2">
      <c r="A5518">
        <v>2025</v>
      </c>
      <c r="B5518">
        <v>7</v>
      </c>
      <c r="C5518" t="s">
        <v>162</v>
      </c>
      <c r="D5518" t="s">
        <v>179</v>
      </c>
      <c r="E5518" t="s">
        <v>18</v>
      </c>
      <c r="F5518">
        <v>9253</v>
      </c>
      <c r="G5518" t="s">
        <v>141</v>
      </c>
      <c r="H5518" t="s">
        <v>164</v>
      </c>
      <c r="I5518" t="s">
        <v>164</v>
      </c>
      <c r="J5518" s="1">
        <v>45839</v>
      </c>
      <c r="K5518" t="s">
        <v>143</v>
      </c>
      <c r="L5518">
        <v>2</v>
      </c>
      <c r="M5518" t="s">
        <v>144</v>
      </c>
      <c r="N5518" t="s">
        <v>145</v>
      </c>
      <c r="O5518" t="s">
        <v>147</v>
      </c>
      <c r="P5518" t="s">
        <v>146</v>
      </c>
      <c r="Q5518">
        <v>320</v>
      </c>
      <c r="R5518">
        <v>155</v>
      </c>
      <c r="S5518">
        <v>2660</v>
      </c>
      <c r="T5518">
        <v>60</v>
      </c>
      <c r="U5518">
        <v>53</v>
      </c>
      <c r="V5518">
        <v>11</v>
      </c>
      <c r="W5518">
        <v>190</v>
      </c>
      <c r="X5518">
        <v>190</v>
      </c>
      <c r="Y5518">
        <v>0</v>
      </c>
      <c r="Z5518">
        <v>0</v>
      </c>
      <c r="AA5518">
        <v>2280</v>
      </c>
      <c r="AB5518">
        <v>0</v>
      </c>
      <c r="AC5518">
        <v>0</v>
      </c>
      <c r="AD5518">
        <v>11</v>
      </c>
      <c r="AE5518">
        <v>0</v>
      </c>
      <c r="AF5518">
        <v>132</v>
      </c>
      <c r="AG5518">
        <v>0</v>
      </c>
      <c r="AH5518">
        <v>4</v>
      </c>
      <c r="AI5518">
        <v>19</v>
      </c>
      <c r="AJ5518">
        <v>0</v>
      </c>
      <c r="AK5518">
        <v>0</v>
      </c>
      <c r="AL5518">
        <v>0</v>
      </c>
      <c r="AM5518">
        <v>0</v>
      </c>
      <c r="AN5518">
        <v>0</v>
      </c>
      <c r="AO5518">
        <v>96</v>
      </c>
      <c r="AP5518">
        <v>444</v>
      </c>
      <c r="AQ5518">
        <v>97</v>
      </c>
      <c r="AR5518">
        <v>0</v>
      </c>
      <c r="AS5518">
        <v>60</v>
      </c>
      <c r="AT5518">
        <v>41</v>
      </c>
      <c r="AU5518">
        <v>6</v>
      </c>
      <c r="AV5518">
        <v>1</v>
      </c>
      <c r="AW5518">
        <v>4</v>
      </c>
      <c r="AX5518">
        <v>0</v>
      </c>
      <c r="AY5518">
        <v>51</v>
      </c>
      <c r="AZ5518">
        <v>86</v>
      </c>
      <c r="BA5518">
        <v>51</v>
      </c>
      <c r="BB5518">
        <v>18</v>
      </c>
      <c r="BC5518">
        <v>7</v>
      </c>
      <c r="BD5518">
        <v>2</v>
      </c>
      <c r="BE5518">
        <v>0</v>
      </c>
      <c r="BF5518">
        <v>150</v>
      </c>
      <c r="BG5518">
        <v>320</v>
      </c>
      <c r="BH5518">
        <v>0</v>
      </c>
      <c r="BI5518">
        <v>52</v>
      </c>
      <c r="BJ5518" s="2">
        <v>45853</v>
      </c>
      <c r="BK5518">
        <v>1</v>
      </c>
      <c r="BL5518" s="3" t="str">
        <f>VLOOKUP(O5518,DropDownList!$H$1:$I$7,2,FALSE)</f>
        <v>2024/25</v>
      </c>
      <c r="BM5518" s="3" t="str">
        <f t="shared" si="86"/>
        <v>VSUR</v>
      </c>
    </row>
    <row r="5519" spans="1:65" x14ac:dyDescent="0.2">
      <c r="A5519">
        <v>2025</v>
      </c>
      <c r="B5519">
        <v>7</v>
      </c>
      <c r="C5519" t="s">
        <v>162</v>
      </c>
      <c r="D5519" t="s">
        <v>180</v>
      </c>
      <c r="E5519" t="s">
        <v>18</v>
      </c>
      <c r="F5519">
        <v>9854</v>
      </c>
      <c r="G5519" t="s">
        <v>158</v>
      </c>
      <c r="H5519" t="s">
        <v>164</v>
      </c>
      <c r="I5519" t="s">
        <v>164</v>
      </c>
      <c r="J5519" s="1">
        <v>45839</v>
      </c>
      <c r="K5519" t="s">
        <v>143</v>
      </c>
      <c r="L5519">
        <v>2</v>
      </c>
      <c r="M5519" t="s">
        <v>144</v>
      </c>
      <c r="N5519" t="s">
        <v>145</v>
      </c>
      <c r="O5519" t="s">
        <v>147</v>
      </c>
      <c r="P5519" t="s">
        <v>161</v>
      </c>
      <c r="Q5519">
        <v>661.89</v>
      </c>
      <c r="R5519">
        <v>229</v>
      </c>
      <c r="S5519">
        <v>6100</v>
      </c>
      <c r="T5519">
        <v>997.5</v>
      </c>
      <c r="U5519">
        <v>65</v>
      </c>
      <c r="V5519">
        <v>17</v>
      </c>
      <c r="W5519">
        <v>371.56</v>
      </c>
      <c r="X5519">
        <v>371.56</v>
      </c>
      <c r="Y5519">
        <v>0</v>
      </c>
      <c r="Z5519">
        <v>0</v>
      </c>
      <c r="AA5519">
        <v>4440.6099999999997</v>
      </c>
      <c r="AB5519">
        <v>0</v>
      </c>
      <c r="AC5519">
        <v>0</v>
      </c>
      <c r="AD5519">
        <v>16</v>
      </c>
      <c r="AE5519">
        <v>1</v>
      </c>
      <c r="AF5519">
        <v>147</v>
      </c>
      <c r="AG5519">
        <v>2</v>
      </c>
      <c r="AH5519">
        <v>45</v>
      </c>
      <c r="AI5519">
        <v>34</v>
      </c>
      <c r="AJ5519">
        <v>0</v>
      </c>
      <c r="AK5519">
        <v>0</v>
      </c>
      <c r="AL5519">
        <v>0</v>
      </c>
      <c r="AM5519">
        <v>0</v>
      </c>
      <c r="AN5519">
        <v>0</v>
      </c>
      <c r="AO5519">
        <v>171</v>
      </c>
      <c r="AP5519">
        <v>619</v>
      </c>
      <c r="AQ5519">
        <v>138</v>
      </c>
      <c r="AR5519">
        <v>0</v>
      </c>
      <c r="AS5519">
        <v>49</v>
      </c>
      <c r="AT5519">
        <v>45</v>
      </c>
      <c r="AU5519">
        <v>18</v>
      </c>
      <c r="AV5519">
        <v>5</v>
      </c>
      <c r="AW5519">
        <v>62</v>
      </c>
      <c r="AX5519">
        <v>0</v>
      </c>
      <c r="AY5519">
        <v>90</v>
      </c>
      <c r="AZ5519">
        <v>109</v>
      </c>
      <c r="BA5519">
        <v>65</v>
      </c>
      <c r="BB5519">
        <v>6</v>
      </c>
      <c r="BC5519">
        <v>4</v>
      </c>
      <c r="BD5519">
        <v>7</v>
      </c>
      <c r="BE5519">
        <v>0</v>
      </c>
      <c r="BF5519">
        <v>169</v>
      </c>
      <c r="BG5519">
        <v>660</v>
      </c>
      <c r="BH5519">
        <v>1</v>
      </c>
      <c r="BI5519">
        <v>52</v>
      </c>
      <c r="BJ5519" s="2">
        <v>45853</v>
      </c>
      <c r="BK5519">
        <v>0</v>
      </c>
      <c r="BL5519" s="3" t="str">
        <f>VLOOKUP(O5519,DropDownList!$H$1:$I$7,2,FALSE)</f>
        <v>2024/25</v>
      </c>
      <c r="BM5519" s="3" t="str">
        <f t="shared" si="86"/>
        <v>VSUR</v>
      </c>
    </row>
    <row r="5520" spans="1:65" x14ac:dyDescent="0.2">
      <c r="A5520">
        <v>2025</v>
      </c>
      <c r="B5520">
        <v>7</v>
      </c>
      <c r="C5520" t="s">
        <v>162</v>
      </c>
      <c r="D5520" t="s">
        <v>180</v>
      </c>
      <c r="E5520" t="s">
        <v>18</v>
      </c>
      <c r="F5520">
        <v>9854</v>
      </c>
      <c r="G5520" t="s">
        <v>158</v>
      </c>
      <c r="H5520" t="s">
        <v>164</v>
      </c>
      <c r="I5520" t="s">
        <v>164</v>
      </c>
      <c r="J5520" s="1">
        <v>45839</v>
      </c>
      <c r="K5520" t="s">
        <v>143</v>
      </c>
      <c r="L5520">
        <v>2</v>
      </c>
      <c r="M5520" t="s">
        <v>144</v>
      </c>
      <c r="N5520" t="s">
        <v>145</v>
      </c>
      <c r="O5520" t="s">
        <v>156</v>
      </c>
      <c r="P5520" t="s">
        <v>160</v>
      </c>
      <c r="Q5520">
        <v>21702.53</v>
      </c>
      <c r="R5520">
        <v>256</v>
      </c>
      <c r="S5520">
        <v>143750</v>
      </c>
      <c r="T5520">
        <v>18693.16</v>
      </c>
      <c r="U5520">
        <v>48</v>
      </c>
      <c r="V5520">
        <v>25</v>
      </c>
      <c r="W5520">
        <v>16138.77</v>
      </c>
      <c r="X5520">
        <v>16138.77</v>
      </c>
      <c r="Y5520">
        <v>0</v>
      </c>
      <c r="Z5520">
        <v>0</v>
      </c>
      <c r="AA5520">
        <v>103354.31</v>
      </c>
      <c r="AB5520">
        <v>3166.83</v>
      </c>
      <c r="AC5520">
        <v>94902.46</v>
      </c>
      <c r="AD5520">
        <v>9</v>
      </c>
      <c r="AE5520">
        <v>16</v>
      </c>
      <c r="AF5520">
        <v>168</v>
      </c>
      <c r="AG5520">
        <v>32</v>
      </c>
      <c r="AH5520">
        <v>31</v>
      </c>
      <c r="AI5520">
        <v>16</v>
      </c>
      <c r="AJ5520">
        <v>0</v>
      </c>
      <c r="AK5520">
        <v>0</v>
      </c>
      <c r="AL5520">
        <v>0</v>
      </c>
      <c r="AM5520">
        <v>0</v>
      </c>
      <c r="AN5520">
        <v>0</v>
      </c>
      <c r="AO5520">
        <v>178</v>
      </c>
      <c r="AP5520">
        <v>826</v>
      </c>
      <c r="AQ5520">
        <v>161</v>
      </c>
      <c r="AR5520">
        <v>0</v>
      </c>
      <c r="AS5520">
        <v>77</v>
      </c>
      <c r="AT5520">
        <v>70</v>
      </c>
      <c r="AU5520">
        <v>40</v>
      </c>
      <c r="AV5520">
        <v>17</v>
      </c>
      <c r="AW5520">
        <v>36</v>
      </c>
      <c r="AX5520">
        <v>0</v>
      </c>
      <c r="AY5520">
        <v>99</v>
      </c>
      <c r="AZ5520">
        <v>132</v>
      </c>
      <c r="BA5520">
        <v>87</v>
      </c>
      <c r="BB5520">
        <v>37</v>
      </c>
      <c r="BC5520">
        <v>24</v>
      </c>
      <c r="BD5520">
        <v>3</v>
      </c>
      <c r="BE5520">
        <v>0</v>
      </c>
      <c r="BF5520">
        <v>216</v>
      </c>
      <c r="BG5520">
        <v>11905</v>
      </c>
      <c r="BH5520">
        <v>9</v>
      </c>
      <c r="BI5520">
        <v>43</v>
      </c>
      <c r="BJ5520" s="2">
        <v>45853</v>
      </c>
      <c r="BK5520">
        <v>1</v>
      </c>
      <c r="BL5520" s="3" t="str">
        <f>VLOOKUP(O5520,DropDownList!$H$1:$I$7,2,FALSE)</f>
        <v>2023/24</v>
      </c>
      <c r="BM5520" s="3" t="str">
        <f t="shared" si="86"/>
        <v>SC COURT</v>
      </c>
    </row>
    <row r="5521" spans="1:65" x14ac:dyDescent="0.2">
      <c r="A5521">
        <v>2025</v>
      </c>
      <c r="B5521">
        <v>7</v>
      </c>
      <c r="C5521" t="s">
        <v>162</v>
      </c>
      <c r="D5521" t="s">
        <v>180</v>
      </c>
      <c r="E5521" t="s">
        <v>18</v>
      </c>
      <c r="F5521">
        <v>9854</v>
      </c>
      <c r="G5521" t="s">
        <v>158</v>
      </c>
      <c r="H5521" t="s">
        <v>164</v>
      </c>
      <c r="I5521" t="s">
        <v>164</v>
      </c>
      <c r="J5521" s="1">
        <v>45839</v>
      </c>
      <c r="K5521" t="s">
        <v>143</v>
      </c>
      <c r="L5521">
        <v>2</v>
      </c>
      <c r="M5521" t="s">
        <v>144</v>
      </c>
      <c r="N5521" t="s">
        <v>145</v>
      </c>
      <c r="O5521" t="s">
        <v>149</v>
      </c>
      <c r="P5521" t="s">
        <v>161</v>
      </c>
      <c r="Q5521">
        <v>1676.41</v>
      </c>
      <c r="R5521">
        <v>253</v>
      </c>
      <c r="S5521">
        <v>7475</v>
      </c>
      <c r="T5521">
        <v>290</v>
      </c>
      <c r="U5521">
        <v>127</v>
      </c>
      <c r="V5521">
        <v>36</v>
      </c>
      <c r="W5521">
        <v>1270</v>
      </c>
      <c r="X5521">
        <v>1270</v>
      </c>
      <c r="Y5521">
        <v>0</v>
      </c>
      <c r="Z5521">
        <v>0</v>
      </c>
      <c r="AA5521">
        <v>5508.59</v>
      </c>
      <c r="AB5521">
        <v>0</v>
      </c>
      <c r="AC5521">
        <v>0</v>
      </c>
      <c r="AD5521">
        <v>36</v>
      </c>
      <c r="AE5521">
        <v>0</v>
      </c>
      <c r="AF5521">
        <v>178</v>
      </c>
      <c r="AG5521">
        <v>3</v>
      </c>
      <c r="AH5521">
        <v>17</v>
      </c>
      <c r="AI5521">
        <v>55</v>
      </c>
      <c r="AJ5521">
        <v>0</v>
      </c>
      <c r="AK5521">
        <v>0</v>
      </c>
      <c r="AL5521">
        <v>0</v>
      </c>
      <c r="AM5521">
        <v>0</v>
      </c>
      <c r="AN5521">
        <v>0</v>
      </c>
      <c r="AO5521">
        <v>171</v>
      </c>
      <c r="AP5521">
        <v>456</v>
      </c>
      <c r="AQ5521">
        <v>161</v>
      </c>
      <c r="AR5521">
        <v>0</v>
      </c>
      <c r="AS5521">
        <v>51</v>
      </c>
      <c r="AT5521">
        <v>24</v>
      </c>
      <c r="AU5521">
        <v>6</v>
      </c>
      <c r="AV5521">
        <v>0</v>
      </c>
      <c r="AW5521">
        <v>21</v>
      </c>
      <c r="AX5521">
        <v>0</v>
      </c>
      <c r="AY5521">
        <v>55</v>
      </c>
      <c r="AZ5521">
        <v>81</v>
      </c>
      <c r="BA5521">
        <v>29</v>
      </c>
      <c r="BB5521">
        <v>10</v>
      </c>
      <c r="BC5521">
        <v>5</v>
      </c>
      <c r="BD5521">
        <v>3</v>
      </c>
      <c r="BE5521">
        <v>0</v>
      </c>
      <c r="BF5521">
        <v>226</v>
      </c>
      <c r="BG5521">
        <v>1665</v>
      </c>
      <c r="BH5521">
        <v>0</v>
      </c>
      <c r="BI5521">
        <v>122</v>
      </c>
      <c r="BJ5521" s="2">
        <v>45853</v>
      </c>
      <c r="BK5521">
        <v>1</v>
      </c>
      <c r="BL5521" s="3" t="str">
        <f>VLOOKUP(O5521,DropDownList!$H$1:$I$7,2,FALSE)</f>
        <v>2025/26</v>
      </c>
      <c r="BM5521" s="3" t="str">
        <f t="shared" si="86"/>
        <v>VSUR</v>
      </c>
    </row>
    <row r="5522" spans="1:65" x14ac:dyDescent="0.2">
      <c r="A5522">
        <v>2025</v>
      </c>
      <c r="B5522">
        <v>7</v>
      </c>
      <c r="C5522" t="s">
        <v>162</v>
      </c>
      <c r="D5522" t="s">
        <v>180</v>
      </c>
      <c r="E5522" t="s">
        <v>18</v>
      </c>
      <c r="F5522">
        <v>9854</v>
      </c>
      <c r="G5522" t="s">
        <v>158</v>
      </c>
      <c r="H5522" t="s">
        <v>164</v>
      </c>
      <c r="I5522" t="s">
        <v>164</v>
      </c>
      <c r="J5522" s="1">
        <v>45839</v>
      </c>
      <c r="K5522" t="s">
        <v>143</v>
      </c>
      <c r="L5522">
        <v>2</v>
      </c>
      <c r="M5522" t="s">
        <v>144</v>
      </c>
      <c r="N5522" t="s">
        <v>145</v>
      </c>
      <c r="O5522" t="s">
        <v>147</v>
      </c>
      <c r="P5522" t="s">
        <v>160</v>
      </c>
      <c r="Q5522">
        <v>26167.22</v>
      </c>
      <c r="R5522">
        <v>268</v>
      </c>
      <c r="S5522">
        <v>147304.97</v>
      </c>
      <c r="T5522">
        <v>30704.73</v>
      </c>
      <c r="U5522">
        <v>75</v>
      </c>
      <c r="V5522">
        <v>38</v>
      </c>
      <c r="W5522">
        <v>13969.53</v>
      </c>
      <c r="X5522">
        <v>14409.53</v>
      </c>
      <c r="Y5522">
        <v>0</v>
      </c>
      <c r="Z5522">
        <v>0</v>
      </c>
      <c r="AA5522">
        <v>90433.02</v>
      </c>
      <c r="AB5522">
        <v>1506.4</v>
      </c>
      <c r="AC5522">
        <v>84433.51</v>
      </c>
      <c r="AD5522">
        <v>26</v>
      </c>
      <c r="AE5522">
        <v>12</v>
      </c>
      <c r="AF5522">
        <v>118</v>
      </c>
      <c r="AG5522">
        <v>33</v>
      </c>
      <c r="AH5522">
        <v>68</v>
      </c>
      <c r="AI5522">
        <v>42</v>
      </c>
      <c r="AJ5522">
        <v>0</v>
      </c>
      <c r="AK5522">
        <v>0</v>
      </c>
      <c r="AL5522">
        <v>0</v>
      </c>
      <c r="AM5522">
        <v>0</v>
      </c>
      <c r="AN5522">
        <v>0</v>
      </c>
      <c r="AO5522">
        <v>207</v>
      </c>
      <c r="AP5522">
        <v>606</v>
      </c>
      <c r="AQ5522">
        <v>129</v>
      </c>
      <c r="AR5522">
        <v>1</v>
      </c>
      <c r="AS5522">
        <v>45</v>
      </c>
      <c r="AT5522">
        <v>44</v>
      </c>
      <c r="AU5522">
        <v>17</v>
      </c>
      <c r="AV5522">
        <v>5</v>
      </c>
      <c r="AW5522">
        <v>90</v>
      </c>
      <c r="AX5522">
        <v>0</v>
      </c>
      <c r="AY5522">
        <v>82</v>
      </c>
      <c r="AZ5522">
        <v>100</v>
      </c>
      <c r="BA5522">
        <v>58</v>
      </c>
      <c r="BB5522">
        <v>6</v>
      </c>
      <c r="BC5522">
        <v>4</v>
      </c>
      <c r="BD5522">
        <v>7</v>
      </c>
      <c r="BE5522">
        <v>0</v>
      </c>
      <c r="BF5522">
        <v>173</v>
      </c>
      <c r="BG5522">
        <v>15293</v>
      </c>
      <c r="BH5522">
        <v>7</v>
      </c>
      <c r="BI5522">
        <v>52</v>
      </c>
      <c r="BJ5522" s="2">
        <v>45853</v>
      </c>
      <c r="BK5522">
        <v>0</v>
      </c>
      <c r="BL5522" s="3" t="str">
        <f>VLOOKUP(O5522,DropDownList!$H$1:$I$7,2,FALSE)</f>
        <v>2024/25</v>
      </c>
      <c r="BM5522" s="3" t="str">
        <f t="shared" si="86"/>
        <v>SC COURT</v>
      </c>
    </row>
    <row r="5523" spans="1:65" x14ac:dyDescent="0.2">
      <c r="A5523">
        <v>2025</v>
      </c>
      <c r="B5523">
        <v>7</v>
      </c>
      <c r="C5523" t="s">
        <v>162</v>
      </c>
      <c r="D5523" t="s">
        <v>180</v>
      </c>
      <c r="E5523" t="s">
        <v>18</v>
      </c>
      <c r="F5523">
        <v>9854</v>
      </c>
      <c r="G5523" t="s">
        <v>158</v>
      </c>
      <c r="H5523" t="s">
        <v>164</v>
      </c>
      <c r="I5523" t="s">
        <v>164</v>
      </c>
      <c r="J5523" s="1">
        <v>45839</v>
      </c>
      <c r="K5523" t="s">
        <v>143</v>
      </c>
      <c r="L5523">
        <v>2</v>
      </c>
      <c r="M5523" t="s">
        <v>144</v>
      </c>
      <c r="N5523" t="s">
        <v>145</v>
      </c>
      <c r="O5523" t="s">
        <v>156</v>
      </c>
      <c r="P5523" t="s">
        <v>161</v>
      </c>
      <c r="Q5523">
        <v>619.98</v>
      </c>
      <c r="R5523">
        <v>244</v>
      </c>
      <c r="S5523">
        <v>6510</v>
      </c>
      <c r="T5523">
        <v>615</v>
      </c>
      <c r="U5523">
        <v>46</v>
      </c>
      <c r="V5523">
        <v>13</v>
      </c>
      <c r="W5523">
        <v>453.25</v>
      </c>
      <c r="X5523">
        <v>453.25</v>
      </c>
      <c r="Y5523">
        <v>0</v>
      </c>
      <c r="Z5523">
        <v>0</v>
      </c>
      <c r="AA5523">
        <v>5275.02</v>
      </c>
      <c r="AB5523">
        <v>0</v>
      </c>
      <c r="AC5523">
        <v>0</v>
      </c>
      <c r="AD5523">
        <v>12</v>
      </c>
      <c r="AE5523">
        <v>1</v>
      </c>
      <c r="AF5523">
        <v>194</v>
      </c>
      <c r="AG5523">
        <v>2</v>
      </c>
      <c r="AH5523">
        <v>27</v>
      </c>
      <c r="AI5523">
        <v>21</v>
      </c>
      <c r="AJ5523">
        <v>0</v>
      </c>
      <c r="AK5523">
        <v>0</v>
      </c>
      <c r="AL5523">
        <v>0</v>
      </c>
      <c r="AM5523">
        <v>0</v>
      </c>
      <c r="AN5523">
        <v>0</v>
      </c>
      <c r="AO5523">
        <v>169</v>
      </c>
      <c r="AP5523">
        <v>784</v>
      </c>
      <c r="AQ5523">
        <v>155</v>
      </c>
      <c r="AR5523">
        <v>0</v>
      </c>
      <c r="AS5523">
        <v>70</v>
      </c>
      <c r="AT5523">
        <v>69</v>
      </c>
      <c r="AU5523">
        <v>36</v>
      </c>
      <c r="AV5523">
        <v>17</v>
      </c>
      <c r="AW5523">
        <v>32</v>
      </c>
      <c r="AX5523">
        <v>0</v>
      </c>
      <c r="AY5523">
        <v>93</v>
      </c>
      <c r="AZ5523">
        <v>126</v>
      </c>
      <c r="BA5523">
        <v>84</v>
      </c>
      <c r="BB5523">
        <v>35</v>
      </c>
      <c r="BC5523">
        <v>22</v>
      </c>
      <c r="BD5523">
        <v>3</v>
      </c>
      <c r="BE5523">
        <v>0</v>
      </c>
      <c r="BF5523">
        <v>209</v>
      </c>
      <c r="BG5523">
        <v>610</v>
      </c>
      <c r="BH5523">
        <v>0</v>
      </c>
      <c r="BI5523">
        <v>40</v>
      </c>
      <c r="BJ5523" s="2">
        <v>45853</v>
      </c>
      <c r="BK5523">
        <v>1</v>
      </c>
      <c r="BL5523" s="3" t="str">
        <f>VLOOKUP(O5523,DropDownList!$H$1:$I$7,2,FALSE)</f>
        <v>2023/24</v>
      </c>
      <c r="BM5523" s="3" t="str">
        <f t="shared" si="86"/>
        <v>VSUR</v>
      </c>
    </row>
    <row r="5524" spans="1:65" x14ac:dyDescent="0.2">
      <c r="A5524">
        <v>2025</v>
      </c>
      <c r="B5524">
        <v>7</v>
      </c>
      <c r="C5524" t="s">
        <v>162</v>
      </c>
      <c r="D5524" t="s">
        <v>180</v>
      </c>
      <c r="E5524" t="s">
        <v>18</v>
      </c>
      <c r="F5524">
        <v>9854</v>
      </c>
      <c r="G5524" t="s">
        <v>158</v>
      </c>
      <c r="H5524" t="s">
        <v>164</v>
      </c>
      <c r="I5524" t="s">
        <v>164</v>
      </c>
      <c r="J5524" s="1">
        <v>45839</v>
      </c>
      <c r="K5524" t="s">
        <v>143</v>
      </c>
      <c r="L5524">
        <v>2</v>
      </c>
      <c r="M5524" t="s">
        <v>144</v>
      </c>
      <c r="N5524" t="s">
        <v>145</v>
      </c>
      <c r="O5524" t="s">
        <v>149</v>
      </c>
      <c r="P5524" t="s">
        <v>159</v>
      </c>
      <c r="Q5524">
        <v>0</v>
      </c>
      <c r="R5524">
        <v>4</v>
      </c>
      <c r="S5524">
        <v>42611.95</v>
      </c>
      <c r="T5524">
        <v>0</v>
      </c>
      <c r="U5524">
        <v>0</v>
      </c>
      <c r="V5524">
        <v>0</v>
      </c>
      <c r="W5524">
        <v>0</v>
      </c>
      <c r="X5524">
        <v>0</v>
      </c>
      <c r="Y5524">
        <v>0</v>
      </c>
      <c r="Z5524">
        <v>0</v>
      </c>
      <c r="AA5524">
        <v>42611.95</v>
      </c>
      <c r="AB5524">
        <v>0</v>
      </c>
      <c r="AC5524">
        <v>0</v>
      </c>
      <c r="AD5524">
        <v>0</v>
      </c>
      <c r="AE5524">
        <v>0</v>
      </c>
      <c r="AF5524">
        <v>4</v>
      </c>
      <c r="AG5524">
        <v>0</v>
      </c>
      <c r="AH5524">
        <v>0</v>
      </c>
      <c r="AI5524">
        <v>0</v>
      </c>
      <c r="AJ5524">
        <v>0</v>
      </c>
      <c r="AK5524">
        <v>0</v>
      </c>
      <c r="AL5524">
        <v>0</v>
      </c>
      <c r="AM5524">
        <v>0</v>
      </c>
      <c r="AN5524">
        <v>0</v>
      </c>
      <c r="AO5524">
        <v>2</v>
      </c>
      <c r="AP5524">
        <v>2</v>
      </c>
      <c r="AQ5524">
        <v>0</v>
      </c>
      <c r="AR5524">
        <v>0</v>
      </c>
      <c r="AS5524">
        <v>0</v>
      </c>
      <c r="AT5524">
        <v>0</v>
      </c>
      <c r="AU5524">
        <v>0</v>
      </c>
      <c r="AV5524">
        <v>0</v>
      </c>
      <c r="AW5524">
        <v>0</v>
      </c>
      <c r="AX5524">
        <v>0</v>
      </c>
      <c r="AY5524">
        <v>0</v>
      </c>
      <c r="AZ5524">
        <v>0</v>
      </c>
      <c r="BA5524">
        <v>0</v>
      </c>
      <c r="BB5524">
        <v>0</v>
      </c>
      <c r="BC5524">
        <v>0</v>
      </c>
      <c r="BD5524">
        <v>0</v>
      </c>
      <c r="BE5524">
        <v>0</v>
      </c>
      <c r="BF5524">
        <v>0</v>
      </c>
      <c r="BG5524">
        <v>0</v>
      </c>
      <c r="BH5524">
        <v>0</v>
      </c>
      <c r="BI5524">
        <v>0</v>
      </c>
      <c r="BJ5524" s="2">
        <v>45853</v>
      </c>
      <c r="BK5524">
        <v>0</v>
      </c>
      <c r="BL5524" s="3" t="str">
        <f>VLOOKUP(O5524,DropDownList!$H$1:$I$7,2,FALSE)</f>
        <v>2025/26</v>
      </c>
      <c r="BM5524" s="3" t="str">
        <f t="shared" si="86"/>
        <v>CONF</v>
      </c>
    </row>
    <row r="5525" spans="1:65" x14ac:dyDescent="0.2">
      <c r="A5525">
        <v>2025</v>
      </c>
      <c r="B5525">
        <v>7</v>
      </c>
      <c r="C5525" t="s">
        <v>162</v>
      </c>
      <c r="D5525" t="s">
        <v>180</v>
      </c>
      <c r="E5525" t="s">
        <v>18</v>
      </c>
      <c r="F5525">
        <v>9854</v>
      </c>
      <c r="G5525" t="s">
        <v>158</v>
      </c>
      <c r="H5525" t="s">
        <v>164</v>
      </c>
      <c r="I5525" t="s">
        <v>164</v>
      </c>
      <c r="J5525" s="1">
        <v>45839</v>
      </c>
      <c r="K5525" t="s">
        <v>143</v>
      </c>
      <c r="L5525">
        <v>2</v>
      </c>
      <c r="M5525" t="s">
        <v>144</v>
      </c>
      <c r="N5525" t="s">
        <v>145</v>
      </c>
      <c r="O5525" t="s">
        <v>156</v>
      </c>
      <c r="P5525" t="s">
        <v>159</v>
      </c>
      <c r="Q5525">
        <v>0</v>
      </c>
      <c r="R5525">
        <v>1</v>
      </c>
      <c r="S5525">
        <v>1685</v>
      </c>
      <c r="T5525">
        <v>0</v>
      </c>
      <c r="U5525">
        <v>0</v>
      </c>
      <c r="V5525">
        <v>0</v>
      </c>
      <c r="W5525">
        <v>0</v>
      </c>
      <c r="X5525">
        <v>0</v>
      </c>
      <c r="Y5525">
        <v>0</v>
      </c>
      <c r="Z5525">
        <v>0</v>
      </c>
      <c r="AA5525">
        <v>1685</v>
      </c>
      <c r="AB5525">
        <v>0</v>
      </c>
      <c r="AC5525">
        <v>0</v>
      </c>
      <c r="AD5525">
        <v>0</v>
      </c>
      <c r="AE5525">
        <v>0</v>
      </c>
      <c r="AF5525">
        <v>1</v>
      </c>
      <c r="AG5525">
        <v>0</v>
      </c>
      <c r="AH5525">
        <v>0</v>
      </c>
      <c r="AI5525">
        <v>0</v>
      </c>
      <c r="AJ5525">
        <v>0</v>
      </c>
      <c r="AK5525">
        <v>0</v>
      </c>
      <c r="AL5525">
        <v>0</v>
      </c>
      <c r="AM5525">
        <v>0</v>
      </c>
      <c r="AN5525">
        <v>0</v>
      </c>
      <c r="AO5525">
        <v>0</v>
      </c>
      <c r="AP5525">
        <v>0</v>
      </c>
      <c r="AQ5525">
        <v>0</v>
      </c>
      <c r="AR5525">
        <v>0</v>
      </c>
      <c r="AS5525">
        <v>0</v>
      </c>
      <c r="AT5525">
        <v>0</v>
      </c>
      <c r="AU5525">
        <v>0</v>
      </c>
      <c r="AV5525">
        <v>0</v>
      </c>
      <c r="AW5525">
        <v>0</v>
      </c>
      <c r="AX5525">
        <v>0</v>
      </c>
      <c r="AY5525">
        <v>0</v>
      </c>
      <c r="AZ5525">
        <v>0</v>
      </c>
      <c r="BA5525">
        <v>0</v>
      </c>
      <c r="BB5525">
        <v>0</v>
      </c>
      <c r="BC5525">
        <v>0</v>
      </c>
      <c r="BD5525">
        <v>0</v>
      </c>
      <c r="BE5525">
        <v>0</v>
      </c>
      <c r="BF5525">
        <v>0</v>
      </c>
      <c r="BG5525">
        <v>0</v>
      </c>
      <c r="BH5525">
        <v>0</v>
      </c>
      <c r="BI5525">
        <v>0</v>
      </c>
      <c r="BJ5525" s="2">
        <v>45853</v>
      </c>
      <c r="BK5525">
        <v>0</v>
      </c>
      <c r="BL5525" s="3" t="str">
        <f>VLOOKUP(O5525,DropDownList!$H$1:$I$7,2,FALSE)</f>
        <v>2023/24</v>
      </c>
      <c r="BM5525" s="3" t="str">
        <f t="shared" si="86"/>
        <v>CONF</v>
      </c>
    </row>
    <row r="5526" spans="1:65" x14ac:dyDescent="0.2">
      <c r="A5526">
        <v>2025</v>
      </c>
      <c r="B5526">
        <v>7</v>
      </c>
      <c r="C5526" t="s">
        <v>162</v>
      </c>
      <c r="D5526" t="s">
        <v>180</v>
      </c>
      <c r="E5526" t="s">
        <v>18</v>
      </c>
      <c r="F5526">
        <v>9854</v>
      </c>
      <c r="G5526" t="s">
        <v>158</v>
      </c>
      <c r="H5526" t="s">
        <v>164</v>
      </c>
      <c r="I5526" t="s">
        <v>164</v>
      </c>
      <c r="J5526" s="1">
        <v>45839</v>
      </c>
      <c r="K5526" t="s">
        <v>143</v>
      </c>
      <c r="L5526">
        <v>2</v>
      </c>
      <c r="M5526" t="s">
        <v>144</v>
      </c>
      <c r="N5526" t="s">
        <v>145</v>
      </c>
      <c r="O5526" t="s">
        <v>147</v>
      </c>
      <c r="P5526" t="s">
        <v>159</v>
      </c>
      <c r="Q5526">
        <v>0</v>
      </c>
      <c r="R5526">
        <v>1</v>
      </c>
      <c r="S5526">
        <v>15480.83</v>
      </c>
      <c r="T5526">
        <v>0</v>
      </c>
      <c r="U5526">
        <v>0</v>
      </c>
      <c r="V5526">
        <v>0</v>
      </c>
      <c r="W5526">
        <v>0</v>
      </c>
      <c r="X5526">
        <v>0</v>
      </c>
      <c r="Y5526">
        <v>0</v>
      </c>
      <c r="Z5526">
        <v>0</v>
      </c>
      <c r="AA5526">
        <v>15480.83</v>
      </c>
      <c r="AB5526">
        <v>0</v>
      </c>
      <c r="AC5526">
        <v>0</v>
      </c>
      <c r="AD5526">
        <v>0</v>
      </c>
      <c r="AE5526">
        <v>0</v>
      </c>
      <c r="AF5526">
        <v>1</v>
      </c>
      <c r="AG5526">
        <v>0</v>
      </c>
      <c r="AH5526">
        <v>0</v>
      </c>
      <c r="AI5526">
        <v>0</v>
      </c>
      <c r="AJ5526">
        <v>0</v>
      </c>
      <c r="AK5526">
        <v>0</v>
      </c>
      <c r="AL5526">
        <v>0</v>
      </c>
      <c r="AM5526">
        <v>0</v>
      </c>
      <c r="AN5526">
        <v>0</v>
      </c>
      <c r="AO5526">
        <v>0</v>
      </c>
      <c r="AP5526">
        <v>0</v>
      </c>
      <c r="AQ5526">
        <v>0</v>
      </c>
      <c r="AR5526">
        <v>0</v>
      </c>
      <c r="AS5526">
        <v>0</v>
      </c>
      <c r="AT5526">
        <v>0</v>
      </c>
      <c r="AU5526">
        <v>0</v>
      </c>
      <c r="AV5526">
        <v>0</v>
      </c>
      <c r="AW5526">
        <v>0</v>
      </c>
      <c r="AX5526">
        <v>0</v>
      </c>
      <c r="AY5526">
        <v>0</v>
      </c>
      <c r="AZ5526">
        <v>0</v>
      </c>
      <c r="BA5526">
        <v>0</v>
      </c>
      <c r="BB5526">
        <v>0</v>
      </c>
      <c r="BC5526">
        <v>0</v>
      </c>
      <c r="BD5526">
        <v>0</v>
      </c>
      <c r="BE5526">
        <v>0</v>
      </c>
      <c r="BF5526">
        <v>0</v>
      </c>
      <c r="BG5526">
        <v>0</v>
      </c>
      <c r="BH5526">
        <v>0</v>
      </c>
      <c r="BI5526">
        <v>0</v>
      </c>
      <c r="BJ5526" s="2">
        <v>45853</v>
      </c>
      <c r="BK5526">
        <v>0</v>
      </c>
      <c r="BL5526" s="3" t="str">
        <f>VLOOKUP(O5526,DropDownList!$H$1:$I$7,2,FALSE)</f>
        <v>2024/25</v>
      </c>
      <c r="BM5526" s="3" t="str">
        <f t="shared" si="86"/>
        <v>CONF</v>
      </c>
    </row>
    <row r="5527" spans="1:65" x14ac:dyDescent="0.2">
      <c r="A5527">
        <v>2025</v>
      </c>
      <c r="B5527">
        <v>7</v>
      </c>
      <c r="C5527" t="s">
        <v>162</v>
      </c>
      <c r="D5527" t="s">
        <v>180</v>
      </c>
      <c r="E5527" t="s">
        <v>18</v>
      </c>
      <c r="F5527">
        <v>9854</v>
      </c>
      <c r="G5527" t="s">
        <v>158</v>
      </c>
      <c r="H5527" t="s">
        <v>164</v>
      </c>
      <c r="I5527" t="s">
        <v>164</v>
      </c>
      <c r="J5527" s="1">
        <v>45839</v>
      </c>
      <c r="K5527" t="s">
        <v>143</v>
      </c>
      <c r="L5527">
        <v>2</v>
      </c>
      <c r="M5527" t="s">
        <v>144</v>
      </c>
      <c r="N5527" t="s">
        <v>145</v>
      </c>
      <c r="O5527" t="s">
        <v>149</v>
      </c>
      <c r="P5527" t="s">
        <v>160</v>
      </c>
      <c r="Q5527">
        <v>66615.39</v>
      </c>
      <c r="R5527">
        <v>277</v>
      </c>
      <c r="S5527">
        <v>170425</v>
      </c>
      <c r="T5527">
        <v>11910</v>
      </c>
      <c r="U5527">
        <v>136</v>
      </c>
      <c r="V5527">
        <v>75</v>
      </c>
      <c r="W5527">
        <v>25276.53</v>
      </c>
      <c r="X5527">
        <v>45696.53</v>
      </c>
      <c r="Y5527">
        <v>0</v>
      </c>
      <c r="Z5527">
        <v>0</v>
      </c>
      <c r="AA5527">
        <v>91899.61</v>
      </c>
      <c r="AB5527">
        <v>1259.3499999999999</v>
      </c>
      <c r="AC5527">
        <v>85071.67</v>
      </c>
      <c r="AD5527">
        <v>38</v>
      </c>
      <c r="AE5527">
        <v>37</v>
      </c>
      <c r="AF5527">
        <v>112</v>
      </c>
      <c r="AG5527">
        <v>79</v>
      </c>
      <c r="AH5527">
        <v>26</v>
      </c>
      <c r="AI5527">
        <v>57</v>
      </c>
      <c r="AJ5527">
        <v>0</v>
      </c>
      <c r="AK5527">
        <v>0</v>
      </c>
      <c r="AL5527">
        <v>0</v>
      </c>
      <c r="AM5527">
        <v>0</v>
      </c>
      <c r="AN5527">
        <v>0</v>
      </c>
      <c r="AO5527">
        <v>190</v>
      </c>
      <c r="AP5527">
        <v>476</v>
      </c>
      <c r="AQ5527">
        <v>165</v>
      </c>
      <c r="AR5527">
        <v>0</v>
      </c>
      <c r="AS5527">
        <v>52</v>
      </c>
      <c r="AT5527">
        <v>26</v>
      </c>
      <c r="AU5527">
        <v>6</v>
      </c>
      <c r="AV5527">
        <v>0</v>
      </c>
      <c r="AW5527">
        <v>33</v>
      </c>
      <c r="AX5527">
        <v>0</v>
      </c>
      <c r="AY5527">
        <v>55</v>
      </c>
      <c r="AZ5527">
        <v>81</v>
      </c>
      <c r="BA5527">
        <v>29</v>
      </c>
      <c r="BB5527">
        <v>11</v>
      </c>
      <c r="BC5527">
        <v>5</v>
      </c>
      <c r="BD5527">
        <v>3</v>
      </c>
      <c r="BE5527">
        <v>0</v>
      </c>
      <c r="BF5527">
        <v>237</v>
      </c>
      <c r="BG5527">
        <v>33050</v>
      </c>
      <c r="BH5527">
        <v>3</v>
      </c>
      <c r="BI5527">
        <v>127</v>
      </c>
      <c r="BJ5527" s="2">
        <v>45853</v>
      </c>
      <c r="BK5527">
        <v>1</v>
      </c>
      <c r="BL5527" s="3" t="str">
        <f>VLOOKUP(O5527,DropDownList!$H$1:$I$7,2,FALSE)</f>
        <v>2025/26</v>
      </c>
      <c r="BM5527" s="3" t="str">
        <f t="shared" si="86"/>
        <v>SC COURT</v>
      </c>
    </row>
    <row r="5528" spans="1:65" x14ac:dyDescent="0.2">
      <c r="A5528">
        <v>2025</v>
      </c>
      <c r="B5528">
        <v>7</v>
      </c>
      <c r="C5528" t="s">
        <v>162</v>
      </c>
      <c r="D5528" t="s">
        <v>181</v>
      </c>
      <c r="E5528" t="s">
        <v>19</v>
      </c>
      <c r="F5528">
        <v>9347</v>
      </c>
      <c r="G5528" t="s">
        <v>141</v>
      </c>
      <c r="H5528" t="s">
        <v>171</v>
      </c>
      <c r="I5528" t="s">
        <v>172</v>
      </c>
      <c r="J5528" s="1">
        <v>45839</v>
      </c>
      <c r="K5528" t="s">
        <v>143</v>
      </c>
      <c r="L5528">
        <v>2</v>
      </c>
      <c r="M5528" t="s">
        <v>144</v>
      </c>
      <c r="N5528" t="s">
        <v>145</v>
      </c>
      <c r="O5528" t="s">
        <v>147</v>
      </c>
      <c r="P5528" t="s">
        <v>152</v>
      </c>
      <c r="Q5528">
        <v>0</v>
      </c>
      <c r="R5528">
        <v>2</v>
      </c>
      <c r="S5528">
        <v>80</v>
      </c>
      <c r="T5528">
        <v>40</v>
      </c>
      <c r="U5528">
        <v>0</v>
      </c>
      <c r="V5528">
        <v>0</v>
      </c>
      <c r="W5528">
        <v>0</v>
      </c>
      <c r="X5528">
        <v>0</v>
      </c>
      <c r="Y5528">
        <v>0</v>
      </c>
      <c r="Z5528">
        <v>0</v>
      </c>
      <c r="AA5528">
        <v>40</v>
      </c>
      <c r="AB5528">
        <v>0</v>
      </c>
      <c r="AC5528">
        <v>40</v>
      </c>
      <c r="AD5528">
        <v>0</v>
      </c>
      <c r="AE5528">
        <v>0</v>
      </c>
      <c r="AF5528">
        <v>1</v>
      </c>
      <c r="AG5528">
        <v>0</v>
      </c>
      <c r="AH5528">
        <v>1</v>
      </c>
      <c r="AI5528">
        <v>0</v>
      </c>
      <c r="AJ5528">
        <v>0</v>
      </c>
      <c r="AK5528">
        <v>0</v>
      </c>
      <c r="AL5528">
        <v>0</v>
      </c>
      <c r="AM5528">
        <v>0</v>
      </c>
      <c r="AN5528">
        <v>0</v>
      </c>
      <c r="AO5528">
        <v>0</v>
      </c>
      <c r="AP5528">
        <v>0</v>
      </c>
      <c r="AQ5528">
        <v>0</v>
      </c>
      <c r="AR5528">
        <v>0</v>
      </c>
      <c r="AS5528">
        <v>0</v>
      </c>
      <c r="AT5528">
        <v>0</v>
      </c>
      <c r="AU5528">
        <v>0</v>
      </c>
      <c r="AV5528">
        <v>0</v>
      </c>
      <c r="AW5528">
        <v>0</v>
      </c>
      <c r="AX5528">
        <v>0</v>
      </c>
      <c r="AY5528">
        <v>0</v>
      </c>
      <c r="AZ5528">
        <v>0</v>
      </c>
      <c r="BA5528">
        <v>0</v>
      </c>
      <c r="BB5528">
        <v>0</v>
      </c>
      <c r="BC5528">
        <v>0</v>
      </c>
      <c r="BD5528">
        <v>0</v>
      </c>
      <c r="BE5528">
        <v>0</v>
      </c>
      <c r="BF5528">
        <v>0</v>
      </c>
      <c r="BG5528">
        <v>0</v>
      </c>
      <c r="BH5528">
        <v>0</v>
      </c>
      <c r="BI5528">
        <v>0</v>
      </c>
      <c r="BJ5528" s="2">
        <v>45853</v>
      </c>
      <c r="BK5528">
        <v>0</v>
      </c>
      <c r="BL5528" s="3" t="str">
        <f>VLOOKUP(O5528,DropDownList!$H$1:$I$7,2,FALSE)</f>
        <v>2024/25</v>
      </c>
      <c r="BM5528" s="3" t="str">
        <f t="shared" si="86"/>
        <v>PCOA</v>
      </c>
    </row>
    <row r="5529" spans="1:65" x14ac:dyDescent="0.2">
      <c r="A5529">
        <v>2025</v>
      </c>
      <c r="B5529">
        <v>7</v>
      </c>
      <c r="C5529" t="s">
        <v>162</v>
      </c>
      <c r="D5529" t="s">
        <v>181</v>
      </c>
      <c r="E5529" t="s">
        <v>19</v>
      </c>
      <c r="F5529">
        <v>9347</v>
      </c>
      <c r="G5529" t="s">
        <v>141</v>
      </c>
      <c r="H5529" t="s">
        <v>171</v>
      </c>
      <c r="I5529" t="s">
        <v>172</v>
      </c>
      <c r="J5529" s="1">
        <v>45839</v>
      </c>
      <c r="K5529" t="s">
        <v>143</v>
      </c>
      <c r="L5529">
        <v>2</v>
      </c>
      <c r="M5529" t="s">
        <v>144</v>
      </c>
      <c r="N5529" t="s">
        <v>145</v>
      </c>
      <c r="O5529" t="s">
        <v>156</v>
      </c>
      <c r="P5529" t="s">
        <v>152</v>
      </c>
      <c r="Q5529">
        <v>0</v>
      </c>
      <c r="R5529">
        <v>2</v>
      </c>
      <c r="S5529">
        <v>80</v>
      </c>
      <c r="T5529">
        <v>0</v>
      </c>
      <c r="U5529">
        <v>0</v>
      </c>
      <c r="V5529">
        <v>0</v>
      </c>
      <c r="W5529">
        <v>0</v>
      </c>
      <c r="X5529">
        <v>0</v>
      </c>
      <c r="Y5529">
        <v>0</v>
      </c>
      <c r="Z5529">
        <v>0</v>
      </c>
      <c r="AA5529">
        <v>80</v>
      </c>
      <c r="AB5529">
        <v>0</v>
      </c>
      <c r="AC5529">
        <v>80</v>
      </c>
      <c r="AD5529">
        <v>0</v>
      </c>
      <c r="AE5529">
        <v>0</v>
      </c>
      <c r="AF5529">
        <v>2</v>
      </c>
      <c r="AG5529">
        <v>0</v>
      </c>
      <c r="AH5529">
        <v>0</v>
      </c>
      <c r="AI5529">
        <v>0</v>
      </c>
      <c r="AJ5529">
        <v>0</v>
      </c>
      <c r="AK5529">
        <v>0</v>
      </c>
      <c r="AL5529">
        <v>0</v>
      </c>
      <c r="AM5529">
        <v>0</v>
      </c>
      <c r="AN5529">
        <v>0</v>
      </c>
      <c r="AO5529">
        <v>0</v>
      </c>
      <c r="AP5529">
        <v>0</v>
      </c>
      <c r="AQ5529">
        <v>0</v>
      </c>
      <c r="AR5529">
        <v>0</v>
      </c>
      <c r="AS5529">
        <v>0</v>
      </c>
      <c r="AT5529">
        <v>0</v>
      </c>
      <c r="AU5529">
        <v>0</v>
      </c>
      <c r="AV5529">
        <v>0</v>
      </c>
      <c r="AW5529">
        <v>0</v>
      </c>
      <c r="AX5529">
        <v>0</v>
      </c>
      <c r="AY5529">
        <v>0</v>
      </c>
      <c r="AZ5529">
        <v>0</v>
      </c>
      <c r="BA5529">
        <v>0</v>
      </c>
      <c r="BB5529">
        <v>0</v>
      </c>
      <c r="BC5529">
        <v>0</v>
      </c>
      <c r="BD5529">
        <v>0</v>
      </c>
      <c r="BE5529">
        <v>0</v>
      </c>
      <c r="BF5529">
        <v>0</v>
      </c>
      <c r="BG5529">
        <v>0</v>
      </c>
      <c r="BH5529">
        <v>0</v>
      </c>
      <c r="BI5529">
        <v>0</v>
      </c>
      <c r="BJ5529" s="2">
        <v>45853</v>
      </c>
      <c r="BK5529">
        <v>0</v>
      </c>
      <c r="BL5529" s="3" t="str">
        <f>VLOOKUP(O5529,DropDownList!$H$1:$I$7,2,FALSE)</f>
        <v>2023/24</v>
      </c>
      <c r="BM5529" s="3" t="str">
        <f t="shared" si="86"/>
        <v>PCOA</v>
      </c>
    </row>
    <row r="5530" spans="1:65" x14ac:dyDescent="0.2">
      <c r="A5530">
        <v>2025</v>
      </c>
      <c r="B5530">
        <v>7</v>
      </c>
      <c r="C5530" t="s">
        <v>162</v>
      </c>
      <c r="D5530" t="s">
        <v>182</v>
      </c>
      <c r="E5530" t="s">
        <v>19</v>
      </c>
      <c r="F5530">
        <v>9855</v>
      </c>
      <c r="G5530" t="s">
        <v>158</v>
      </c>
      <c r="H5530" t="s">
        <v>171</v>
      </c>
      <c r="I5530" t="s">
        <v>172</v>
      </c>
      <c r="J5530" s="1">
        <v>45839</v>
      </c>
      <c r="K5530" t="s">
        <v>143</v>
      </c>
      <c r="L5530">
        <v>2</v>
      </c>
      <c r="M5530" t="s">
        <v>144</v>
      </c>
      <c r="N5530" t="s">
        <v>145</v>
      </c>
      <c r="O5530" t="s">
        <v>156</v>
      </c>
      <c r="P5530" t="s">
        <v>160</v>
      </c>
      <c r="Q5530">
        <v>641.6</v>
      </c>
      <c r="R5530">
        <v>32</v>
      </c>
      <c r="S5530">
        <v>13910</v>
      </c>
      <c r="T5530">
        <v>620</v>
      </c>
      <c r="U5530">
        <v>3</v>
      </c>
      <c r="V5530">
        <v>2</v>
      </c>
      <c r="W5530">
        <v>471.13</v>
      </c>
      <c r="X5530">
        <v>471.13</v>
      </c>
      <c r="Y5530">
        <v>0</v>
      </c>
      <c r="Z5530">
        <v>0</v>
      </c>
      <c r="AA5530">
        <v>12648.4</v>
      </c>
      <c r="AB5530">
        <v>0</v>
      </c>
      <c r="AC5530">
        <v>11983.4</v>
      </c>
      <c r="AD5530">
        <v>0</v>
      </c>
      <c r="AE5530">
        <v>2</v>
      </c>
      <c r="AF5530">
        <v>28</v>
      </c>
      <c r="AG5530">
        <v>3</v>
      </c>
      <c r="AH5530">
        <v>1</v>
      </c>
      <c r="AI5530">
        <v>0</v>
      </c>
      <c r="AJ5530">
        <v>0</v>
      </c>
      <c r="AK5530">
        <v>0</v>
      </c>
      <c r="AL5530">
        <v>0</v>
      </c>
      <c r="AM5530">
        <v>0</v>
      </c>
      <c r="AN5530">
        <v>0</v>
      </c>
      <c r="AO5530">
        <v>22</v>
      </c>
      <c r="AP5530">
        <v>76</v>
      </c>
      <c r="AQ5530">
        <v>23</v>
      </c>
      <c r="AR5530">
        <v>0</v>
      </c>
      <c r="AS5530">
        <v>15</v>
      </c>
      <c r="AT5530">
        <v>2</v>
      </c>
      <c r="AU5530">
        <v>5</v>
      </c>
      <c r="AV5530">
        <v>2</v>
      </c>
      <c r="AW5530">
        <v>0</v>
      </c>
      <c r="AX5530">
        <v>0</v>
      </c>
      <c r="AY5530">
        <v>3</v>
      </c>
      <c r="AZ5530">
        <v>10</v>
      </c>
      <c r="BA5530">
        <v>8</v>
      </c>
      <c r="BB5530">
        <v>2</v>
      </c>
      <c r="BC5530">
        <v>0</v>
      </c>
      <c r="BD5530">
        <v>0</v>
      </c>
      <c r="BE5530">
        <v>0</v>
      </c>
      <c r="BF5530">
        <v>32</v>
      </c>
      <c r="BG5530">
        <v>0</v>
      </c>
      <c r="BH5530">
        <v>0</v>
      </c>
      <c r="BI5530">
        <v>3</v>
      </c>
      <c r="BJ5530" s="2">
        <v>45853</v>
      </c>
      <c r="BK5530">
        <v>0</v>
      </c>
      <c r="BL5530" s="3" t="str">
        <f>VLOOKUP(O5530,DropDownList!$H$1:$I$7,2,FALSE)</f>
        <v>2023/24</v>
      </c>
      <c r="BM5530" s="3" t="str">
        <f t="shared" si="86"/>
        <v>SC COURT</v>
      </c>
    </row>
    <row r="5531" spans="1:65" x14ac:dyDescent="0.2">
      <c r="A5531">
        <v>2025</v>
      </c>
      <c r="B5531">
        <v>7</v>
      </c>
      <c r="C5531" t="s">
        <v>162</v>
      </c>
      <c r="D5531" t="s">
        <v>182</v>
      </c>
      <c r="E5531" t="s">
        <v>19</v>
      </c>
      <c r="F5531">
        <v>9855</v>
      </c>
      <c r="G5531" t="s">
        <v>158</v>
      </c>
      <c r="H5531" t="s">
        <v>171</v>
      </c>
      <c r="I5531" t="s">
        <v>172</v>
      </c>
      <c r="J5531" s="1">
        <v>45839</v>
      </c>
      <c r="K5531" t="s">
        <v>143</v>
      </c>
      <c r="L5531">
        <v>2</v>
      </c>
      <c r="M5531" t="s">
        <v>144</v>
      </c>
      <c r="N5531" t="s">
        <v>145</v>
      </c>
      <c r="O5531" t="s">
        <v>147</v>
      </c>
      <c r="P5531" t="s">
        <v>161</v>
      </c>
      <c r="Q5531">
        <v>200</v>
      </c>
      <c r="R5531">
        <v>37</v>
      </c>
      <c r="S5531">
        <v>1030</v>
      </c>
      <c r="T5531">
        <v>0</v>
      </c>
      <c r="U5531">
        <v>11</v>
      </c>
      <c r="V5531">
        <v>5</v>
      </c>
      <c r="W5531">
        <v>180</v>
      </c>
      <c r="X5531">
        <v>180</v>
      </c>
      <c r="Y5531">
        <v>0</v>
      </c>
      <c r="Z5531">
        <v>0</v>
      </c>
      <c r="AA5531">
        <v>830</v>
      </c>
      <c r="AB5531">
        <v>0</v>
      </c>
      <c r="AC5531">
        <v>0</v>
      </c>
      <c r="AD5531">
        <v>5</v>
      </c>
      <c r="AE5531">
        <v>0</v>
      </c>
      <c r="AF5531">
        <v>31</v>
      </c>
      <c r="AG5531">
        <v>0</v>
      </c>
      <c r="AH5531">
        <v>0</v>
      </c>
      <c r="AI5531">
        <v>6</v>
      </c>
      <c r="AJ5531">
        <v>0</v>
      </c>
      <c r="AK5531">
        <v>0</v>
      </c>
      <c r="AL5531">
        <v>0</v>
      </c>
      <c r="AM5531">
        <v>0</v>
      </c>
      <c r="AN5531">
        <v>0</v>
      </c>
      <c r="AO5531">
        <v>20</v>
      </c>
      <c r="AP5531">
        <v>101</v>
      </c>
      <c r="AQ5531">
        <v>22</v>
      </c>
      <c r="AR5531">
        <v>0</v>
      </c>
      <c r="AS5531">
        <v>11</v>
      </c>
      <c r="AT5531">
        <v>3</v>
      </c>
      <c r="AU5531">
        <v>12</v>
      </c>
      <c r="AV5531">
        <v>6</v>
      </c>
      <c r="AW5531">
        <v>0</v>
      </c>
      <c r="AX5531">
        <v>0</v>
      </c>
      <c r="AY5531">
        <v>6</v>
      </c>
      <c r="AZ5531">
        <v>11</v>
      </c>
      <c r="BA5531">
        <v>8</v>
      </c>
      <c r="BB5531">
        <v>2</v>
      </c>
      <c r="BC5531">
        <v>2</v>
      </c>
      <c r="BD5531">
        <v>1</v>
      </c>
      <c r="BE5531">
        <v>0</v>
      </c>
      <c r="BF5531">
        <v>37</v>
      </c>
      <c r="BG5531">
        <v>200</v>
      </c>
      <c r="BH5531">
        <v>0</v>
      </c>
      <c r="BI5531">
        <v>8</v>
      </c>
      <c r="BJ5531" s="2">
        <v>45853</v>
      </c>
      <c r="BK5531">
        <v>0</v>
      </c>
      <c r="BL5531" s="3" t="str">
        <f>VLOOKUP(O5531,DropDownList!$H$1:$I$7,2,FALSE)</f>
        <v>2024/25</v>
      </c>
      <c r="BM5531" s="3" t="str">
        <f t="shared" si="86"/>
        <v>VSUR</v>
      </c>
    </row>
    <row r="5532" spans="1:65" x14ac:dyDescent="0.2">
      <c r="A5532">
        <v>2025</v>
      </c>
      <c r="B5532">
        <v>7</v>
      </c>
      <c r="C5532" t="s">
        <v>162</v>
      </c>
      <c r="D5532" t="s">
        <v>182</v>
      </c>
      <c r="E5532" t="s">
        <v>19</v>
      </c>
      <c r="F5532">
        <v>9855</v>
      </c>
      <c r="G5532" t="s">
        <v>158</v>
      </c>
      <c r="H5532" t="s">
        <v>171</v>
      </c>
      <c r="I5532" t="s">
        <v>172</v>
      </c>
      <c r="J5532" s="1">
        <v>45839</v>
      </c>
      <c r="K5532" t="s">
        <v>143</v>
      </c>
      <c r="L5532">
        <v>2</v>
      </c>
      <c r="M5532" t="s">
        <v>144</v>
      </c>
      <c r="N5532" t="s">
        <v>145</v>
      </c>
      <c r="O5532" t="s">
        <v>147</v>
      </c>
      <c r="P5532" t="s">
        <v>148</v>
      </c>
      <c r="Q5532">
        <v>0</v>
      </c>
      <c r="R5532">
        <v>1</v>
      </c>
      <c r="S5532">
        <v>60</v>
      </c>
      <c r="T5532">
        <v>0</v>
      </c>
      <c r="U5532">
        <v>0</v>
      </c>
      <c r="V5532">
        <v>0</v>
      </c>
      <c r="W5532">
        <v>0</v>
      </c>
      <c r="X5532">
        <v>0</v>
      </c>
      <c r="Y5532">
        <v>0</v>
      </c>
      <c r="Z5532">
        <v>0</v>
      </c>
      <c r="AA5532">
        <v>60</v>
      </c>
      <c r="AB5532">
        <v>0</v>
      </c>
      <c r="AC5532">
        <v>60</v>
      </c>
      <c r="AD5532">
        <v>0</v>
      </c>
      <c r="AE5532">
        <v>0</v>
      </c>
      <c r="AF5532">
        <v>1</v>
      </c>
      <c r="AG5532">
        <v>0</v>
      </c>
      <c r="AH5532">
        <v>0</v>
      </c>
      <c r="AI5532">
        <v>0</v>
      </c>
      <c r="AJ5532">
        <v>0</v>
      </c>
      <c r="AK5532">
        <v>0</v>
      </c>
      <c r="AL5532">
        <v>0</v>
      </c>
      <c r="AM5532">
        <v>0</v>
      </c>
      <c r="AN5532">
        <v>0</v>
      </c>
      <c r="AO5532">
        <v>1</v>
      </c>
      <c r="AP5532">
        <v>3</v>
      </c>
      <c r="AQ5532">
        <v>2</v>
      </c>
      <c r="AR5532">
        <v>0</v>
      </c>
      <c r="AS5532">
        <v>0</v>
      </c>
      <c r="AT5532">
        <v>0</v>
      </c>
      <c r="AU5532">
        <v>0</v>
      </c>
      <c r="AV5532">
        <v>0</v>
      </c>
      <c r="AW5532">
        <v>0</v>
      </c>
      <c r="AX5532">
        <v>0</v>
      </c>
      <c r="AY5532">
        <v>0</v>
      </c>
      <c r="AZ5532">
        <v>0</v>
      </c>
      <c r="BA5532">
        <v>0</v>
      </c>
      <c r="BB5532">
        <v>0</v>
      </c>
      <c r="BC5532">
        <v>0</v>
      </c>
      <c r="BD5532">
        <v>0</v>
      </c>
      <c r="BE5532">
        <v>0</v>
      </c>
      <c r="BF5532">
        <v>1</v>
      </c>
      <c r="BG5532">
        <v>0</v>
      </c>
      <c r="BH5532">
        <v>0</v>
      </c>
      <c r="BI5532">
        <v>0</v>
      </c>
      <c r="BJ5532" s="2">
        <v>45853</v>
      </c>
      <c r="BK5532">
        <v>0</v>
      </c>
      <c r="BL5532" s="3" t="str">
        <f>VLOOKUP(O5532,DropDownList!$H$1:$I$7,2,FALSE)</f>
        <v>2024/25</v>
      </c>
      <c r="BM5532" s="3" t="str">
        <f t="shared" si="86"/>
        <v>PRAS</v>
      </c>
    </row>
    <row r="5533" spans="1:65" x14ac:dyDescent="0.2">
      <c r="A5533">
        <v>2025</v>
      </c>
      <c r="B5533">
        <v>7</v>
      </c>
      <c r="C5533" t="s">
        <v>162</v>
      </c>
      <c r="D5533" t="s">
        <v>182</v>
      </c>
      <c r="E5533" t="s">
        <v>19</v>
      </c>
      <c r="F5533">
        <v>9855</v>
      </c>
      <c r="G5533" t="s">
        <v>158</v>
      </c>
      <c r="H5533" t="s">
        <v>171</v>
      </c>
      <c r="I5533" t="s">
        <v>172</v>
      </c>
      <c r="J5533" s="1">
        <v>45839</v>
      </c>
      <c r="K5533" t="s">
        <v>143</v>
      </c>
      <c r="L5533">
        <v>2</v>
      </c>
      <c r="M5533" t="s">
        <v>144</v>
      </c>
      <c r="N5533" t="s">
        <v>145</v>
      </c>
      <c r="O5533" t="s">
        <v>147</v>
      </c>
      <c r="P5533" t="s">
        <v>160</v>
      </c>
      <c r="Q5533">
        <v>4463.04</v>
      </c>
      <c r="R5533">
        <v>38</v>
      </c>
      <c r="S5533">
        <v>20445</v>
      </c>
      <c r="T5533">
        <v>0</v>
      </c>
      <c r="U5533">
        <v>11</v>
      </c>
      <c r="V5533">
        <v>8</v>
      </c>
      <c r="W5533">
        <v>3905</v>
      </c>
      <c r="X5533">
        <v>3905</v>
      </c>
      <c r="Y5533">
        <v>0</v>
      </c>
      <c r="Z5533">
        <v>0</v>
      </c>
      <c r="AA5533">
        <v>15981.96</v>
      </c>
      <c r="AB5533">
        <v>600</v>
      </c>
      <c r="AC5533">
        <v>14551.96</v>
      </c>
      <c r="AD5533">
        <v>5</v>
      </c>
      <c r="AE5533">
        <v>3</v>
      </c>
      <c r="AF5533">
        <v>27</v>
      </c>
      <c r="AG5533">
        <v>5</v>
      </c>
      <c r="AH5533">
        <v>0</v>
      </c>
      <c r="AI5533">
        <v>6</v>
      </c>
      <c r="AJ5533">
        <v>0</v>
      </c>
      <c r="AK5533">
        <v>0</v>
      </c>
      <c r="AL5533">
        <v>0</v>
      </c>
      <c r="AM5533">
        <v>0</v>
      </c>
      <c r="AN5533">
        <v>0</v>
      </c>
      <c r="AO5533">
        <v>20</v>
      </c>
      <c r="AP5533">
        <v>101</v>
      </c>
      <c r="AQ5533">
        <v>22</v>
      </c>
      <c r="AR5533">
        <v>0</v>
      </c>
      <c r="AS5533">
        <v>11</v>
      </c>
      <c r="AT5533">
        <v>3</v>
      </c>
      <c r="AU5533">
        <v>12</v>
      </c>
      <c r="AV5533">
        <v>6</v>
      </c>
      <c r="AW5533">
        <v>0</v>
      </c>
      <c r="AX5533">
        <v>0</v>
      </c>
      <c r="AY5533">
        <v>6</v>
      </c>
      <c r="AZ5533">
        <v>11</v>
      </c>
      <c r="BA5533">
        <v>8</v>
      </c>
      <c r="BB5533">
        <v>2</v>
      </c>
      <c r="BC5533">
        <v>2</v>
      </c>
      <c r="BD5533">
        <v>1</v>
      </c>
      <c r="BE5533">
        <v>0</v>
      </c>
      <c r="BF5533">
        <v>38</v>
      </c>
      <c r="BG5533">
        <v>3725</v>
      </c>
      <c r="BH5533">
        <v>0</v>
      </c>
      <c r="BI5533">
        <v>8</v>
      </c>
      <c r="BJ5533" s="2">
        <v>45853</v>
      </c>
      <c r="BK5533">
        <v>0</v>
      </c>
      <c r="BL5533" s="3" t="str">
        <f>VLOOKUP(O5533,DropDownList!$H$1:$I$7,2,FALSE)</f>
        <v>2024/25</v>
      </c>
      <c r="BM5533" s="3" t="str">
        <f t="shared" si="86"/>
        <v>SC COURT</v>
      </c>
    </row>
    <row r="5534" spans="1:65" x14ac:dyDescent="0.2">
      <c r="A5534">
        <v>2025</v>
      </c>
      <c r="B5534">
        <v>7</v>
      </c>
      <c r="C5534" t="s">
        <v>162</v>
      </c>
      <c r="D5534" t="s">
        <v>182</v>
      </c>
      <c r="E5534" t="s">
        <v>19</v>
      </c>
      <c r="F5534">
        <v>9855</v>
      </c>
      <c r="G5534" t="s">
        <v>158</v>
      </c>
      <c r="H5534" t="s">
        <v>171</v>
      </c>
      <c r="I5534" t="s">
        <v>172</v>
      </c>
      <c r="J5534" s="1">
        <v>45839</v>
      </c>
      <c r="K5534" t="s">
        <v>143</v>
      </c>
      <c r="L5534">
        <v>2</v>
      </c>
      <c r="M5534" t="s">
        <v>144</v>
      </c>
      <c r="N5534" t="s">
        <v>145</v>
      </c>
      <c r="O5534" t="s">
        <v>147</v>
      </c>
      <c r="P5534" t="s">
        <v>150</v>
      </c>
      <c r="Q5534">
        <v>5339.37</v>
      </c>
      <c r="R5534">
        <v>32</v>
      </c>
      <c r="S5534">
        <v>9538.51</v>
      </c>
      <c r="T5534">
        <v>250</v>
      </c>
      <c r="U5534">
        <v>8</v>
      </c>
      <c r="V5534">
        <v>5</v>
      </c>
      <c r="W5534">
        <v>772.89</v>
      </c>
      <c r="X5534">
        <v>772.89</v>
      </c>
      <c r="Y5534">
        <v>30</v>
      </c>
      <c r="Z5534">
        <v>9288.51</v>
      </c>
      <c r="AA5534">
        <v>3949.14</v>
      </c>
      <c r="AB5534">
        <v>1799.14</v>
      </c>
      <c r="AC5534">
        <v>2150</v>
      </c>
      <c r="AD5534">
        <v>4</v>
      </c>
      <c r="AE5534">
        <v>1</v>
      </c>
      <c r="AF5534">
        <v>22</v>
      </c>
      <c r="AG5534">
        <v>3</v>
      </c>
      <c r="AH5534">
        <v>2</v>
      </c>
      <c r="AI5534">
        <v>5</v>
      </c>
      <c r="AJ5534">
        <v>9</v>
      </c>
      <c r="AK5534">
        <v>1</v>
      </c>
      <c r="AL5534">
        <v>0</v>
      </c>
      <c r="AM5534">
        <v>2</v>
      </c>
      <c r="AN5534">
        <v>0</v>
      </c>
      <c r="AO5534">
        <v>20</v>
      </c>
      <c r="AP5534">
        <v>72</v>
      </c>
      <c r="AQ5534">
        <v>20</v>
      </c>
      <c r="AR5534">
        <v>0</v>
      </c>
      <c r="AS5534">
        <v>12</v>
      </c>
      <c r="AT5534">
        <v>1</v>
      </c>
      <c r="AU5534">
        <v>2</v>
      </c>
      <c r="AV5534">
        <v>1</v>
      </c>
      <c r="AW5534">
        <v>0</v>
      </c>
      <c r="AX5534">
        <v>0</v>
      </c>
      <c r="AY5534">
        <v>4</v>
      </c>
      <c r="AZ5534">
        <v>15</v>
      </c>
      <c r="BA5534">
        <v>9</v>
      </c>
      <c r="BB5534">
        <v>0</v>
      </c>
      <c r="BC5534">
        <v>0</v>
      </c>
      <c r="BD5534">
        <v>0</v>
      </c>
      <c r="BE5534">
        <v>0</v>
      </c>
      <c r="BF5534">
        <v>20</v>
      </c>
      <c r="BG5534">
        <v>743.34</v>
      </c>
      <c r="BH5534">
        <v>0</v>
      </c>
      <c r="BI5534">
        <v>8</v>
      </c>
      <c r="BJ5534" s="2">
        <v>45853</v>
      </c>
      <c r="BK5534">
        <v>0</v>
      </c>
      <c r="BL5534" s="3" t="str">
        <f>VLOOKUP(O5534,DropDownList!$H$1:$I$7,2,FALSE)</f>
        <v>2024/25</v>
      </c>
      <c r="BM5534" s="3" t="str">
        <f t="shared" si="86"/>
        <v>FISCAL FINES</v>
      </c>
    </row>
    <row r="5535" spans="1:65" x14ac:dyDescent="0.2">
      <c r="A5535">
        <v>2025</v>
      </c>
      <c r="B5535">
        <v>7</v>
      </c>
      <c r="C5535" t="s">
        <v>162</v>
      </c>
      <c r="D5535" t="s">
        <v>182</v>
      </c>
      <c r="E5535" t="s">
        <v>19</v>
      </c>
      <c r="F5535">
        <v>9855</v>
      </c>
      <c r="G5535" t="s">
        <v>158</v>
      </c>
      <c r="H5535" t="s">
        <v>171</v>
      </c>
      <c r="I5535" t="s">
        <v>172</v>
      </c>
      <c r="J5535" s="1">
        <v>45839</v>
      </c>
      <c r="K5535" t="s">
        <v>143</v>
      </c>
      <c r="L5535">
        <v>2</v>
      </c>
      <c r="M5535" t="s">
        <v>144</v>
      </c>
      <c r="N5535" t="s">
        <v>145</v>
      </c>
      <c r="O5535" t="s">
        <v>156</v>
      </c>
      <c r="P5535" t="s">
        <v>150</v>
      </c>
      <c r="Q5535">
        <v>150</v>
      </c>
      <c r="R5535">
        <v>31</v>
      </c>
      <c r="S5535">
        <v>4360.88</v>
      </c>
      <c r="T5535">
        <v>763.12</v>
      </c>
      <c r="U5535">
        <v>1</v>
      </c>
      <c r="V5535">
        <v>0</v>
      </c>
      <c r="W5535">
        <v>0</v>
      </c>
      <c r="X5535">
        <v>0</v>
      </c>
      <c r="Y5535">
        <v>29</v>
      </c>
      <c r="Z5535">
        <v>3597.76</v>
      </c>
      <c r="AA5535">
        <v>3447.76</v>
      </c>
      <c r="AB5535">
        <v>447.76</v>
      </c>
      <c r="AC5535">
        <v>3000</v>
      </c>
      <c r="AD5535">
        <v>0</v>
      </c>
      <c r="AE5535">
        <v>0</v>
      </c>
      <c r="AF5535">
        <v>27</v>
      </c>
      <c r="AG5535">
        <v>0</v>
      </c>
      <c r="AH5535">
        <v>2</v>
      </c>
      <c r="AI5535">
        <v>1</v>
      </c>
      <c r="AJ5535">
        <v>17</v>
      </c>
      <c r="AK5535">
        <v>0</v>
      </c>
      <c r="AL5535">
        <v>1</v>
      </c>
      <c r="AM5535">
        <v>0</v>
      </c>
      <c r="AN5535">
        <v>0</v>
      </c>
      <c r="AO5535">
        <v>10</v>
      </c>
      <c r="AP5535">
        <v>39</v>
      </c>
      <c r="AQ5535">
        <v>10</v>
      </c>
      <c r="AR5535">
        <v>0</v>
      </c>
      <c r="AS5535">
        <v>8</v>
      </c>
      <c r="AT5535">
        <v>0</v>
      </c>
      <c r="AU5535">
        <v>0</v>
      </c>
      <c r="AV5535">
        <v>0</v>
      </c>
      <c r="AW5535">
        <v>0</v>
      </c>
      <c r="AX5535">
        <v>0</v>
      </c>
      <c r="AY5535">
        <v>3</v>
      </c>
      <c r="AZ5535">
        <v>10</v>
      </c>
      <c r="BA5535">
        <v>7</v>
      </c>
      <c r="BB5535">
        <v>0</v>
      </c>
      <c r="BC5535">
        <v>0</v>
      </c>
      <c r="BD5535">
        <v>0</v>
      </c>
      <c r="BE5535">
        <v>0</v>
      </c>
      <c r="BF5535">
        <v>10</v>
      </c>
      <c r="BG5535">
        <v>150</v>
      </c>
      <c r="BH5535">
        <v>1</v>
      </c>
      <c r="BI5535">
        <v>1</v>
      </c>
      <c r="BJ5535" s="2">
        <v>45853</v>
      </c>
      <c r="BK5535">
        <v>0</v>
      </c>
      <c r="BL5535" s="3" t="str">
        <f>VLOOKUP(O5535,DropDownList!$H$1:$I$7,2,FALSE)</f>
        <v>2023/24</v>
      </c>
      <c r="BM5535" s="3" t="str">
        <f t="shared" si="86"/>
        <v>FISCAL FINES</v>
      </c>
    </row>
    <row r="5536" spans="1:65" x14ac:dyDescent="0.2">
      <c r="A5536">
        <v>2025</v>
      </c>
      <c r="B5536">
        <v>7</v>
      </c>
      <c r="C5536" t="s">
        <v>162</v>
      </c>
      <c r="D5536" t="s">
        <v>182</v>
      </c>
      <c r="E5536" t="s">
        <v>19</v>
      </c>
      <c r="F5536">
        <v>9855</v>
      </c>
      <c r="G5536" t="s">
        <v>158</v>
      </c>
      <c r="H5536" t="s">
        <v>171</v>
      </c>
      <c r="I5536" t="s">
        <v>172</v>
      </c>
      <c r="J5536" s="1">
        <v>45839</v>
      </c>
      <c r="K5536" t="s">
        <v>143</v>
      </c>
      <c r="L5536">
        <v>2</v>
      </c>
      <c r="M5536" t="s">
        <v>144</v>
      </c>
      <c r="N5536" t="s">
        <v>145</v>
      </c>
      <c r="O5536" t="s">
        <v>149</v>
      </c>
      <c r="P5536" t="s">
        <v>150</v>
      </c>
      <c r="Q5536">
        <v>1430.41</v>
      </c>
      <c r="R5536">
        <v>27</v>
      </c>
      <c r="S5536">
        <v>4731.24</v>
      </c>
      <c r="T5536">
        <v>600</v>
      </c>
      <c r="U5536">
        <v>11</v>
      </c>
      <c r="V5536">
        <v>9</v>
      </c>
      <c r="W5536">
        <v>1302.5</v>
      </c>
      <c r="X5536">
        <v>1361.26</v>
      </c>
      <c r="Y5536">
        <v>24</v>
      </c>
      <c r="Z5536">
        <v>4131.24</v>
      </c>
      <c r="AA5536">
        <v>2700.83</v>
      </c>
      <c r="AB5536">
        <v>1119.98</v>
      </c>
      <c r="AC5536">
        <v>1580.85</v>
      </c>
      <c r="AD5536">
        <v>8</v>
      </c>
      <c r="AE5536">
        <v>1</v>
      </c>
      <c r="AF5536">
        <v>13</v>
      </c>
      <c r="AG5536">
        <v>3</v>
      </c>
      <c r="AH5536">
        <v>3</v>
      </c>
      <c r="AI5536">
        <v>8</v>
      </c>
      <c r="AJ5536">
        <v>10</v>
      </c>
      <c r="AK5536">
        <v>1</v>
      </c>
      <c r="AL5536">
        <v>2</v>
      </c>
      <c r="AM5536">
        <v>1</v>
      </c>
      <c r="AN5536">
        <v>0</v>
      </c>
      <c r="AO5536">
        <v>14</v>
      </c>
      <c r="AP5536">
        <v>44</v>
      </c>
      <c r="AQ5536">
        <v>14</v>
      </c>
      <c r="AR5536">
        <v>0</v>
      </c>
      <c r="AS5536">
        <v>10</v>
      </c>
      <c r="AT5536">
        <v>0</v>
      </c>
      <c r="AU5536">
        <v>1</v>
      </c>
      <c r="AV5536">
        <v>1</v>
      </c>
      <c r="AW5536">
        <v>0</v>
      </c>
      <c r="AX5536">
        <v>0</v>
      </c>
      <c r="AY5536">
        <v>2</v>
      </c>
      <c r="AZ5536">
        <v>8</v>
      </c>
      <c r="BA5536">
        <v>5</v>
      </c>
      <c r="BB5536">
        <v>1</v>
      </c>
      <c r="BC5536">
        <v>1</v>
      </c>
      <c r="BD5536">
        <v>0</v>
      </c>
      <c r="BE5536">
        <v>0</v>
      </c>
      <c r="BF5536">
        <v>14</v>
      </c>
      <c r="BG5536">
        <v>1261.26</v>
      </c>
      <c r="BH5536">
        <v>0</v>
      </c>
      <c r="BI5536">
        <v>11</v>
      </c>
      <c r="BJ5536" s="2">
        <v>45853</v>
      </c>
      <c r="BK5536">
        <v>0</v>
      </c>
      <c r="BL5536" s="3" t="str">
        <f>VLOOKUP(O5536,DropDownList!$H$1:$I$7,2,FALSE)</f>
        <v>2025/26</v>
      </c>
      <c r="BM5536" s="3" t="str">
        <f t="shared" si="86"/>
        <v>FISCAL FINES</v>
      </c>
    </row>
    <row r="5537" spans="1:65" x14ac:dyDescent="0.2">
      <c r="A5537">
        <v>2025</v>
      </c>
      <c r="B5537">
        <v>7</v>
      </c>
      <c r="C5537" t="s">
        <v>162</v>
      </c>
      <c r="D5537" t="s">
        <v>182</v>
      </c>
      <c r="E5537" t="s">
        <v>19</v>
      </c>
      <c r="F5537">
        <v>9855</v>
      </c>
      <c r="G5537" t="s">
        <v>158</v>
      </c>
      <c r="H5537" t="s">
        <v>171</v>
      </c>
      <c r="I5537" t="s">
        <v>172</v>
      </c>
      <c r="J5537" s="1">
        <v>45839</v>
      </c>
      <c r="K5537" t="s">
        <v>143</v>
      </c>
      <c r="L5537">
        <v>2</v>
      </c>
      <c r="M5537" t="s">
        <v>144</v>
      </c>
      <c r="N5537" t="s">
        <v>145</v>
      </c>
      <c r="O5537" t="s">
        <v>156</v>
      </c>
      <c r="P5537" t="s">
        <v>161</v>
      </c>
      <c r="Q5537">
        <v>0</v>
      </c>
      <c r="R5537">
        <v>31</v>
      </c>
      <c r="S5537">
        <v>685</v>
      </c>
      <c r="T5537">
        <v>20</v>
      </c>
      <c r="U5537">
        <v>3</v>
      </c>
      <c r="V5537">
        <v>0</v>
      </c>
      <c r="W5537">
        <v>0</v>
      </c>
      <c r="X5537">
        <v>0</v>
      </c>
      <c r="Y5537">
        <v>0</v>
      </c>
      <c r="Z5537">
        <v>0</v>
      </c>
      <c r="AA5537">
        <v>665</v>
      </c>
      <c r="AB5537">
        <v>0</v>
      </c>
      <c r="AC5537">
        <v>0</v>
      </c>
      <c r="AD5537">
        <v>0</v>
      </c>
      <c r="AE5537">
        <v>0</v>
      </c>
      <c r="AF5537">
        <v>30</v>
      </c>
      <c r="AG5537">
        <v>0</v>
      </c>
      <c r="AH5537">
        <v>1</v>
      </c>
      <c r="AI5537">
        <v>0</v>
      </c>
      <c r="AJ5537">
        <v>0</v>
      </c>
      <c r="AK5537">
        <v>0</v>
      </c>
      <c r="AL5537">
        <v>0</v>
      </c>
      <c r="AM5537">
        <v>0</v>
      </c>
      <c r="AN5537">
        <v>0</v>
      </c>
      <c r="AO5537">
        <v>21</v>
      </c>
      <c r="AP5537">
        <v>66</v>
      </c>
      <c r="AQ5537">
        <v>22</v>
      </c>
      <c r="AR5537">
        <v>0</v>
      </c>
      <c r="AS5537">
        <v>13</v>
      </c>
      <c r="AT5537">
        <v>1</v>
      </c>
      <c r="AU5537">
        <v>3</v>
      </c>
      <c r="AV5537">
        <v>1</v>
      </c>
      <c r="AW5537">
        <v>0</v>
      </c>
      <c r="AX5537">
        <v>0</v>
      </c>
      <c r="AY5537">
        <v>3</v>
      </c>
      <c r="AZ5537">
        <v>10</v>
      </c>
      <c r="BA5537">
        <v>7</v>
      </c>
      <c r="BB5537">
        <v>2</v>
      </c>
      <c r="BC5537">
        <v>0</v>
      </c>
      <c r="BD5537">
        <v>0</v>
      </c>
      <c r="BE5537">
        <v>0</v>
      </c>
      <c r="BF5537">
        <v>31</v>
      </c>
      <c r="BG5537">
        <v>0</v>
      </c>
      <c r="BH5537">
        <v>0</v>
      </c>
      <c r="BI5537">
        <v>3</v>
      </c>
      <c r="BJ5537" s="2">
        <v>45853</v>
      </c>
      <c r="BK5537">
        <v>0</v>
      </c>
      <c r="BL5537" s="3" t="str">
        <f>VLOOKUP(O5537,DropDownList!$H$1:$I$7,2,FALSE)</f>
        <v>2023/24</v>
      </c>
      <c r="BM5537" s="3" t="str">
        <f t="shared" si="86"/>
        <v>VSUR</v>
      </c>
    </row>
    <row r="5538" spans="1:65" x14ac:dyDescent="0.2">
      <c r="A5538">
        <v>2025</v>
      </c>
      <c r="B5538">
        <v>7</v>
      </c>
      <c r="C5538" t="s">
        <v>162</v>
      </c>
      <c r="D5538" t="s">
        <v>182</v>
      </c>
      <c r="E5538" t="s">
        <v>19</v>
      </c>
      <c r="F5538">
        <v>9855</v>
      </c>
      <c r="G5538" t="s">
        <v>158</v>
      </c>
      <c r="H5538" t="s">
        <v>171</v>
      </c>
      <c r="I5538" t="s">
        <v>172</v>
      </c>
      <c r="J5538" s="1">
        <v>45839</v>
      </c>
      <c r="K5538" t="s">
        <v>143</v>
      </c>
      <c r="L5538">
        <v>2</v>
      </c>
      <c r="M5538" t="s">
        <v>144</v>
      </c>
      <c r="N5538" t="s">
        <v>145</v>
      </c>
      <c r="O5538" t="s">
        <v>149</v>
      </c>
      <c r="P5538" t="s">
        <v>160</v>
      </c>
      <c r="Q5538">
        <v>12250.65</v>
      </c>
      <c r="R5538">
        <v>44</v>
      </c>
      <c r="S5538">
        <v>25745</v>
      </c>
      <c r="T5538">
        <v>370</v>
      </c>
      <c r="U5538">
        <v>19</v>
      </c>
      <c r="V5538">
        <v>17</v>
      </c>
      <c r="W5538">
        <v>7820</v>
      </c>
      <c r="X5538">
        <v>11590</v>
      </c>
      <c r="Y5538">
        <v>0</v>
      </c>
      <c r="Z5538">
        <v>0</v>
      </c>
      <c r="AA5538">
        <v>13124.35</v>
      </c>
      <c r="AB5538">
        <v>750</v>
      </c>
      <c r="AC5538">
        <v>11604.35</v>
      </c>
      <c r="AD5538">
        <v>11</v>
      </c>
      <c r="AE5538">
        <v>6</v>
      </c>
      <c r="AF5538">
        <v>24</v>
      </c>
      <c r="AG5538">
        <v>8</v>
      </c>
      <c r="AH5538">
        <v>1</v>
      </c>
      <c r="AI5538">
        <v>11</v>
      </c>
      <c r="AJ5538">
        <v>0</v>
      </c>
      <c r="AK5538">
        <v>0</v>
      </c>
      <c r="AL5538">
        <v>0</v>
      </c>
      <c r="AM5538">
        <v>0</v>
      </c>
      <c r="AN5538">
        <v>0</v>
      </c>
      <c r="AO5538">
        <v>25</v>
      </c>
      <c r="AP5538">
        <v>61</v>
      </c>
      <c r="AQ5538">
        <v>26</v>
      </c>
      <c r="AR5538">
        <v>0</v>
      </c>
      <c r="AS5538">
        <v>10</v>
      </c>
      <c r="AT5538">
        <v>0</v>
      </c>
      <c r="AU5538">
        <v>3</v>
      </c>
      <c r="AV5538">
        <v>2</v>
      </c>
      <c r="AW5538">
        <v>2</v>
      </c>
      <c r="AX5538">
        <v>0</v>
      </c>
      <c r="AY5538">
        <v>2</v>
      </c>
      <c r="AZ5538">
        <v>6</v>
      </c>
      <c r="BA5538">
        <v>4</v>
      </c>
      <c r="BB5538">
        <v>2</v>
      </c>
      <c r="BC5538">
        <v>1</v>
      </c>
      <c r="BD5538">
        <v>0</v>
      </c>
      <c r="BE5538">
        <v>0</v>
      </c>
      <c r="BF5538">
        <v>42</v>
      </c>
      <c r="BG5538">
        <v>8530</v>
      </c>
      <c r="BH5538">
        <v>0</v>
      </c>
      <c r="BI5538">
        <v>17</v>
      </c>
      <c r="BJ5538" s="2">
        <v>45853</v>
      </c>
      <c r="BK5538">
        <v>0</v>
      </c>
      <c r="BL5538" s="3" t="str">
        <f>VLOOKUP(O5538,DropDownList!$H$1:$I$7,2,FALSE)</f>
        <v>2025/26</v>
      </c>
      <c r="BM5538" s="3" t="str">
        <f t="shared" si="86"/>
        <v>SC COURT</v>
      </c>
    </row>
    <row r="5539" spans="1:65" x14ac:dyDescent="0.2">
      <c r="A5539">
        <v>2025</v>
      </c>
      <c r="B5539">
        <v>7</v>
      </c>
      <c r="C5539" t="s">
        <v>162</v>
      </c>
      <c r="D5539" t="s">
        <v>182</v>
      </c>
      <c r="E5539" t="s">
        <v>19</v>
      </c>
      <c r="F5539">
        <v>9855</v>
      </c>
      <c r="G5539" t="s">
        <v>158</v>
      </c>
      <c r="H5539" t="s">
        <v>171</v>
      </c>
      <c r="I5539" t="s">
        <v>172</v>
      </c>
      <c r="J5539" s="1">
        <v>45839</v>
      </c>
      <c r="K5539" t="s">
        <v>143</v>
      </c>
      <c r="L5539">
        <v>2</v>
      </c>
      <c r="M5539" t="s">
        <v>144</v>
      </c>
      <c r="N5539" t="s">
        <v>145</v>
      </c>
      <c r="O5539" t="s">
        <v>149</v>
      </c>
      <c r="P5539" t="s">
        <v>161</v>
      </c>
      <c r="Q5539">
        <v>350</v>
      </c>
      <c r="R5539">
        <v>42</v>
      </c>
      <c r="S5539">
        <v>1140</v>
      </c>
      <c r="T5539">
        <v>20</v>
      </c>
      <c r="U5539">
        <v>17</v>
      </c>
      <c r="V5539">
        <v>9</v>
      </c>
      <c r="W5539">
        <v>350</v>
      </c>
      <c r="X5539">
        <v>350</v>
      </c>
      <c r="Y5539">
        <v>0</v>
      </c>
      <c r="Z5539">
        <v>0</v>
      </c>
      <c r="AA5539">
        <v>770</v>
      </c>
      <c r="AB5539">
        <v>0</v>
      </c>
      <c r="AC5539">
        <v>0</v>
      </c>
      <c r="AD5539">
        <v>9</v>
      </c>
      <c r="AE5539">
        <v>0</v>
      </c>
      <c r="AF5539">
        <v>32</v>
      </c>
      <c r="AG5539">
        <v>0</v>
      </c>
      <c r="AH5539">
        <v>1</v>
      </c>
      <c r="AI5539">
        <v>9</v>
      </c>
      <c r="AJ5539">
        <v>0</v>
      </c>
      <c r="AK5539">
        <v>0</v>
      </c>
      <c r="AL5539">
        <v>0</v>
      </c>
      <c r="AM5539">
        <v>0</v>
      </c>
      <c r="AN5539">
        <v>0</v>
      </c>
      <c r="AO5539">
        <v>24</v>
      </c>
      <c r="AP5539">
        <v>60</v>
      </c>
      <c r="AQ5539">
        <v>26</v>
      </c>
      <c r="AR5539">
        <v>0</v>
      </c>
      <c r="AS5539">
        <v>10</v>
      </c>
      <c r="AT5539">
        <v>0</v>
      </c>
      <c r="AU5539">
        <v>3</v>
      </c>
      <c r="AV5539">
        <v>2</v>
      </c>
      <c r="AW5539">
        <v>1</v>
      </c>
      <c r="AX5539">
        <v>0</v>
      </c>
      <c r="AY5539">
        <v>2</v>
      </c>
      <c r="AZ5539">
        <v>6</v>
      </c>
      <c r="BA5539">
        <v>4</v>
      </c>
      <c r="BB5539">
        <v>2</v>
      </c>
      <c r="BC5539">
        <v>1</v>
      </c>
      <c r="BD5539">
        <v>0</v>
      </c>
      <c r="BE5539">
        <v>0</v>
      </c>
      <c r="BF5539">
        <v>41</v>
      </c>
      <c r="BG5539">
        <v>350</v>
      </c>
      <c r="BH5539">
        <v>0</v>
      </c>
      <c r="BI5539">
        <v>16</v>
      </c>
      <c r="BJ5539" s="2">
        <v>45853</v>
      </c>
      <c r="BK5539">
        <v>0</v>
      </c>
      <c r="BL5539" s="3" t="str">
        <f>VLOOKUP(O5539,DropDownList!$H$1:$I$7,2,FALSE)</f>
        <v>2025/26</v>
      </c>
      <c r="BM5539" s="3" t="str">
        <f t="shared" si="86"/>
        <v>VSUR</v>
      </c>
    </row>
    <row r="5540" spans="1:65" x14ac:dyDescent="0.2">
      <c r="A5540">
        <v>2025</v>
      </c>
      <c r="B5540">
        <v>7</v>
      </c>
      <c r="C5540" t="s">
        <v>162</v>
      </c>
      <c r="D5540" t="s">
        <v>183</v>
      </c>
      <c r="E5540" t="s">
        <v>20</v>
      </c>
      <c r="F5540">
        <v>9384</v>
      </c>
      <c r="G5540" t="s">
        <v>141</v>
      </c>
      <c r="H5540" t="s">
        <v>171</v>
      </c>
      <c r="I5540" t="s">
        <v>172</v>
      </c>
      <c r="J5540" s="1">
        <v>45839</v>
      </c>
      <c r="K5540" t="s">
        <v>143</v>
      </c>
      <c r="L5540">
        <v>2</v>
      </c>
      <c r="M5540" t="s">
        <v>144</v>
      </c>
      <c r="N5540" t="s">
        <v>145</v>
      </c>
      <c r="O5540" t="s">
        <v>149</v>
      </c>
      <c r="P5540" t="s">
        <v>151</v>
      </c>
      <c r="Q5540">
        <v>0</v>
      </c>
      <c r="R5540">
        <v>44</v>
      </c>
      <c r="S5540">
        <v>1320</v>
      </c>
      <c r="T5540">
        <v>330</v>
      </c>
      <c r="U5540">
        <v>0</v>
      </c>
      <c r="V5540">
        <v>0</v>
      </c>
      <c r="W5540">
        <v>0</v>
      </c>
      <c r="X5540">
        <v>0</v>
      </c>
      <c r="Y5540">
        <v>0</v>
      </c>
      <c r="Z5540">
        <v>0</v>
      </c>
      <c r="AA5540">
        <v>990</v>
      </c>
      <c r="AB5540">
        <v>0</v>
      </c>
      <c r="AC5540">
        <v>990</v>
      </c>
      <c r="AD5540">
        <v>0</v>
      </c>
      <c r="AE5540">
        <v>0</v>
      </c>
      <c r="AF5540">
        <v>33</v>
      </c>
      <c r="AG5540">
        <v>0</v>
      </c>
      <c r="AH5540">
        <v>11</v>
      </c>
      <c r="AI5540">
        <v>0</v>
      </c>
      <c r="AJ5540">
        <v>0</v>
      </c>
      <c r="AK5540">
        <v>0</v>
      </c>
      <c r="AL5540">
        <v>0</v>
      </c>
      <c r="AM5540">
        <v>2</v>
      </c>
      <c r="AN5540">
        <v>0</v>
      </c>
      <c r="AO5540">
        <v>0</v>
      </c>
      <c r="AP5540">
        <v>0</v>
      </c>
      <c r="AQ5540">
        <v>0</v>
      </c>
      <c r="AR5540">
        <v>0</v>
      </c>
      <c r="AS5540">
        <v>0</v>
      </c>
      <c r="AT5540">
        <v>0</v>
      </c>
      <c r="AU5540">
        <v>0</v>
      </c>
      <c r="AV5540">
        <v>0</v>
      </c>
      <c r="AW5540">
        <v>0</v>
      </c>
      <c r="AX5540">
        <v>0</v>
      </c>
      <c r="AY5540">
        <v>0</v>
      </c>
      <c r="AZ5540">
        <v>0</v>
      </c>
      <c r="BA5540">
        <v>0</v>
      </c>
      <c r="BB5540">
        <v>0</v>
      </c>
      <c r="BC5540">
        <v>0</v>
      </c>
      <c r="BD5540">
        <v>0</v>
      </c>
      <c r="BE5540">
        <v>0</v>
      </c>
      <c r="BF5540">
        <v>0</v>
      </c>
      <c r="BG5540">
        <v>0</v>
      </c>
      <c r="BH5540">
        <v>0</v>
      </c>
      <c r="BI5540">
        <v>0</v>
      </c>
      <c r="BJ5540" s="2">
        <v>45853</v>
      </c>
      <c r="BK5540">
        <v>0</v>
      </c>
      <c r="BL5540" s="3" t="str">
        <f>VLOOKUP(O5540,DropDownList!$H$1:$I$7,2,FALSE)</f>
        <v>2025/26</v>
      </c>
      <c r="BM5540" s="3" t="str">
        <f t="shared" si="86"/>
        <v>PCPF</v>
      </c>
    </row>
    <row r="5541" spans="1:65" x14ac:dyDescent="0.2">
      <c r="A5541">
        <v>2025</v>
      </c>
      <c r="B5541">
        <v>7</v>
      </c>
      <c r="C5541" t="s">
        <v>162</v>
      </c>
      <c r="D5541" t="s">
        <v>183</v>
      </c>
      <c r="E5541" t="s">
        <v>20</v>
      </c>
      <c r="F5541">
        <v>9384</v>
      </c>
      <c r="G5541" t="s">
        <v>141</v>
      </c>
      <c r="H5541" t="s">
        <v>171</v>
      </c>
      <c r="I5541" t="s">
        <v>172</v>
      </c>
      <c r="J5541" s="1">
        <v>45839</v>
      </c>
      <c r="K5541" t="s">
        <v>143</v>
      </c>
      <c r="L5541">
        <v>2</v>
      </c>
      <c r="M5541" t="s">
        <v>144</v>
      </c>
      <c r="N5541" t="s">
        <v>145</v>
      </c>
      <c r="O5541" t="s">
        <v>156</v>
      </c>
      <c r="P5541" t="s">
        <v>151</v>
      </c>
      <c r="Q5541">
        <v>0</v>
      </c>
      <c r="R5541">
        <v>1</v>
      </c>
      <c r="S5541">
        <v>30</v>
      </c>
      <c r="T5541">
        <v>30</v>
      </c>
      <c r="U5541">
        <v>0</v>
      </c>
      <c r="V5541">
        <v>0</v>
      </c>
      <c r="W5541">
        <v>0</v>
      </c>
      <c r="X5541">
        <v>0</v>
      </c>
      <c r="Y5541">
        <v>0</v>
      </c>
      <c r="Z5541">
        <v>0</v>
      </c>
      <c r="AA5541">
        <v>0</v>
      </c>
      <c r="AB5541">
        <v>0</v>
      </c>
      <c r="AC5541">
        <v>0</v>
      </c>
      <c r="AD5541">
        <v>0</v>
      </c>
      <c r="AE5541">
        <v>0</v>
      </c>
      <c r="AF5541">
        <v>0</v>
      </c>
      <c r="AG5541">
        <v>0</v>
      </c>
      <c r="AH5541">
        <v>1</v>
      </c>
      <c r="AI5541">
        <v>0</v>
      </c>
      <c r="AJ5541">
        <v>0</v>
      </c>
      <c r="AK5541">
        <v>0</v>
      </c>
      <c r="AL5541">
        <v>0</v>
      </c>
      <c r="AM5541">
        <v>1</v>
      </c>
      <c r="AN5541">
        <v>0</v>
      </c>
      <c r="AO5541">
        <v>0</v>
      </c>
      <c r="AP5541">
        <v>0</v>
      </c>
      <c r="AQ5541">
        <v>0</v>
      </c>
      <c r="AR5541">
        <v>0</v>
      </c>
      <c r="AS5541">
        <v>0</v>
      </c>
      <c r="AT5541">
        <v>0</v>
      </c>
      <c r="AU5541">
        <v>0</v>
      </c>
      <c r="AV5541">
        <v>0</v>
      </c>
      <c r="AW5541">
        <v>0</v>
      </c>
      <c r="AX5541">
        <v>0</v>
      </c>
      <c r="AY5541">
        <v>0</v>
      </c>
      <c r="AZ5541">
        <v>0</v>
      </c>
      <c r="BA5541">
        <v>0</v>
      </c>
      <c r="BB5541">
        <v>0</v>
      </c>
      <c r="BC5541">
        <v>0</v>
      </c>
      <c r="BD5541">
        <v>0</v>
      </c>
      <c r="BE5541">
        <v>0</v>
      </c>
      <c r="BF5541">
        <v>0</v>
      </c>
      <c r="BG5541">
        <v>0</v>
      </c>
      <c r="BH5541">
        <v>0</v>
      </c>
      <c r="BI5541">
        <v>0</v>
      </c>
      <c r="BJ5541" s="2">
        <v>45853</v>
      </c>
      <c r="BK5541">
        <v>0</v>
      </c>
      <c r="BL5541" s="3" t="str">
        <f>VLOOKUP(O5541,DropDownList!$H$1:$I$7,2,FALSE)</f>
        <v>2023/24</v>
      </c>
      <c r="BM5541" s="3" t="str">
        <f t="shared" si="86"/>
        <v>PCPF</v>
      </c>
    </row>
    <row r="5542" spans="1:65" x14ac:dyDescent="0.2">
      <c r="A5542">
        <v>2025</v>
      </c>
      <c r="B5542">
        <v>7</v>
      </c>
      <c r="C5542" t="s">
        <v>162</v>
      </c>
      <c r="D5542" t="s">
        <v>183</v>
      </c>
      <c r="E5542" t="s">
        <v>20</v>
      </c>
      <c r="F5542">
        <v>9384</v>
      </c>
      <c r="G5542" t="s">
        <v>141</v>
      </c>
      <c r="H5542" t="s">
        <v>171</v>
      </c>
      <c r="I5542" t="s">
        <v>172</v>
      </c>
      <c r="J5542" s="1">
        <v>45839</v>
      </c>
      <c r="K5542" t="s">
        <v>143</v>
      </c>
      <c r="L5542">
        <v>2</v>
      </c>
      <c r="M5542" t="s">
        <v>144</v>
      </c>
      <c r="N5542" t="s">
        <v>145</v>
      </c>
      <c r="O5542" t="s">
        <v>147</v>
      </c>
      <c r="P5542" t="s">
        <v>151</v>
      </c>
      <c r="Q5542">
        <v>0</v>
      </c>
      <c r="R5542">
        <v>14</v>
      </c>
      <c r="S5542">
        <v>420</v>
      </c>
      <c r="T5542">
        <v>120</v>
      </c>
      <c r="U5542">
        <v>0</v>
      </c>
      <c r="V5542">
        <v>0</v>
      </c>
      <c r="W5542">
        <v>0</v>
      </c>
      <c r="X5542">
        <v>0</v>
      </c>
      <c r="Y5542">
        <v>0</v>
      </c>
      <c r="Z5542">
        <v>0</v>
      </c>
      <c r="AA5542">
        <v>300</v>
      </c>
      <c r="AB5542">
        <v>0</v>
      </c>
      <c r="AC5542">
        <v>300</v>
      </c>
      <c r="AD5542">
        <v>0</v>
      </c>
      <c r="AE5542">
        <v>0</v>
      </c>
      <c r="AF5542">
        <v>10</v>
      </c>
      <c r="AG5542">
        <v>0</v>
      </c>
      <c r="AH5542">
        <v>4</v>
      </c>
      <c r="AI5542">
        <v>0</v>
      </c>
      <c r="AJ5542">
        <v>0</v>
      </c>
      <c r="AK5542">
        <v>0</v>
      </c>
      <c r="AL5542">
        <v>0</v>
      </c>
      <c r="AM5542">
        <v>1</v>
      </c>
      <c r="AN5542">
        <v>0</v>
      </c>
      <c r="AO5542">
        <v>0</v>
      </c>
      <c r="AP5542">
        <v>0</v>
      </c>
      <c r="AQ5542">
        <v>0</v>
      </c>
      <c r="AR5542">
        <v>0</v>
      </c>
      <c r="AS5542">
        <v>0</v>
      </c>
      <c r="AT5542">
        <v>0</v>
      </c>
      <c r="AU5542">
        <v>0</v>
      </c>
      <c r="AV5542">
        <v>0</v>
      </c>
      <c r="AW5542">
        <v>0</v>
      </c>
      <c r="AX5542">
        <v>0</v>
      </c>
      <c r="AY5542">
        <v>0</v>
      </c>
      <c r="AZ5542">
        <v>0</v>
      </c>
      <c r="BA5542">
        <v>0</v>
      </c>
      <c r="BB5542">
        <v>0</v>
      </c>
      <c r="BC5542">
        <v>0</v>
      </c>
      <c r="BD5542">
        <v>0</v>
      </c>
      <c r="BE5542">
        <v>0</v>
      </c>
      <c r="BF5542">
        <v>0</v>
      </c>
      <c r="BG5542">
        <v>0</v>
      </c>
      <c r="BH5542">
        <v>0</v>
      </c>
      <c r="BI5542">
        <v>0</v>
      </c>
      <c r="BJ5542" s="2">
        <v>45853</v>
      </c>
      <c r="BK5542">
        <v>0</v>
      </c>
      <c r="BL5542" s="3" t="str">
        <f>VLOOKUP(O5542,DropDownList!$H$1:$I$7,2,FALSE)</f>
        <v>2024/25</v>
      </c>
      <c r="BM5542" s="3" t="str">
        <f t="shared" ref="BM5542:BM5605" si="87">IF(RIGHT(P5542,4)="VSUR","VSUR",IF(RIGHT(P5542,4)="CONF","CONF",P5542))</f>
        <v>PCPF</v>
      </c>
    </row>
    <row r="5543" spans="1:65" x14ac:dyDescent="0.2">
      <c r="A5543">
        <v>2025</v>
      </c>
      <c r="B5543">
        <v>7</v>
      </c>
      <c r="C5543" t="s">
        <v>162</v>
      </c>
      <c r="D5543" t="s">
        <v>184</v>
      </c>
      <c r="E5543" t="s">
        <v>20</v>
      </c>
      <c r="F5543">
        <v>9874</v>
      </c>
      <c r="G5543" t="s">
        <v>158</v>
      </c>
      <c r="H5543" t="s">
        <v>171</v>
      </c>
      <c r="I5543" t="s">
        <v>172</v>
      </c>
      <c r="J5543" s="1">
        <v>45839</v>
      </c>
      <c r="K5543" t="s">
        <v>143</v>
      </c>
      <c r="L5543">
        <v>2</v>
      </c>
      <c r="M5543" t="s">
        <v>144</v>
      </c>
      <c r="N5543" t="s">
        <v>145</v>
      </c>
      <c r="O5543" t="s">
        <v>149</v>
      </c>
      <c r="P5543" t="s">
        <v>161</v>
      </c>
      <c r="Q5543">
        <v>50</v>
      </c>
      <c r="R5543">
        <v>57</v>
      </c>
      <c r="S5543">
        <v>1315</v>
      </c>
      <c r="T5543">
        <v>10</v>
      </c>
      <c r="U5543">
        <v>13</v>
      </c>
      <c r="V5543">
        <v>2</v>
      </c>
      <c r="W5543">
        <v>30</v>
      </c>
      <c r="X5543">
        <v>30</v>
      </c>
      <c r="Y5543">
        <v>0</v>
      </c>
      <c r="Z5543">
        <v>0</v>
      </c>
      <c r="AA5543">
        <v>1255</v>
      </c>
      <c r="AB5543">
        <v>0</v>
      </c>
      <c r="AC5543">
        <v>0</v>
      </c>
      <c r="AD5543">
        <v>2</v>
      </c>
      <c r="AE5543">
        <v>0</v>
      </c>
      <c r="AF5543">
        <v>53</v>
      </c>
      <c r="AG5543">
        <v>0</v>
      </c>
      <c r="AH5543">
        <v>1</v>
      </c>
      <c r="AI5543">
        <v>3</v>
      </c>
      <c r="AJ5543">
        <v>0</v>
      </c>
      <c r="AK5543">
        <v>0</v>
      </c>
      <c r="AL5543">
        <v>0</v>
      </c>
      <c r="AM5543">
        <v>0</v>
      </c>
      <c r="AN5543">
        <v>0</v>
      </c>
      <c r="AO5543">
        <v>22</v>
      </c>
      <c r="AP5543">
        <v>55</v>
      </c>
      <c r="AQ5543">
        <v>23</v>
      </c>
      <c r="AR5543">
        <v>0</v>
      </c>
      <c r="AS5543">
        <v>12</v>
      </c>
      <c r="AT5543">
        <v>0</v>
      </c>
      <c r="AU5543">
        <v>0</v>
      </c>
      <c r="AV5543">
        <v>0</v>
      </c>
      <c r="AW5543">
        <v>1</v>
      </c>
      <c r="AX5543">
        <v>0</v>
      </c>
      <c r="AY5543">
        <v>4</v>
      </c>
      <c r="AZ5543">
        <v>11</v>
      </c>
      <c r="BA5543">
        <v>3</v>
      </c>
      <c r="BB5543">
        <v>1</v>
      </c>
      <c r="BC5543">
        <v>0</v>
      </c>
      <c r="BD5543">
        <v>0</v>
      </c>
      <c r="BE5543">
        <v>0</v>
      </c>
      <c r="BF5543">
        <v>56</v>
      </c>
      <c r="BG5543">
        <v>50</v>
      </c>
      <c r="BH5543">
        <v>0</v>
      </c>
      <c r="BI5543">
        <v>12</v>
      </c>
      <c r="BJ5543" s="2">
        <v>45853</v>
      </c>
      <c r="BK5543">
        <v>0</v>
      </c>
      <c r="BL5543" s="3" t="str">
        <f>VLOOKUP(O5543,DropDownList!$H$1:$I$7,2,FALSE)</f>
        <v>2025/26</v>
      </c>
      <c r="BM5543" s="3" t="str">
        <f t="shared" si="87"/>
        <v>VSUR</v>
      </c>
    </row>
    <row r="5544" spans="1:65" x14ac:dyDescent="0.2">
      <c r="A5544">
        <v>2025</v>
      </c>
      <c r="B5544">
        <v>7</v>
      </c>
      <c r="C5544" t="s">
        <v>162</v>
      </c>
      <c r="D5544" t="s">
        <v>184</v>
      </c>
      <c r="E5544" t="s">
        <v>20</v>
      </c>
      <c r="F5544">
        <v>9874</v>
      </c>
      <c r="G5544" t="s">
        <v>158</v>
      </c>
      <c r="H5544" t="s">
        <v>171</v>
      </c>
      <c r="I5544" t="s">
        <v>172</v>
      </c>
      <c r="J5544" s="1">
        <v>45839</v>
      </c>
      <c r="K5544" t="s">
        <v>143</v>
      </c>
      <c r="L5544">
        <v>2</v>
      </c>
      <c r="M5544" t="s">
        <v>144</v>
      </c>
      <c r="N5544" t="s">
        <v>145</v>
      </c>
      <c r="O5544" t="s">
        <v>156</v>
      </c>
      <c r="P5544" t="s">
        <v>148</v>
      </c>
      <c r="Q5544">
        <v>0</v>
      </c>
      <c r="R5544">
        <v>2</v>
      </c>
      <c r="S5544">
        <v>120</v>
      </c>
      <c r="T5544">
        <v>0</v>
      </c>
      <c r="U5544">
        <v>0</v>
      </c>
      <c r="V5544">
        <v>0</v>
      </c>
      <c r="W5544">
        <v>0</v>
      </c>
      <c r="X5544">
        <v>0</v>
      </c>
      <c r="Y5544">
        <v>0</v>
      </c>
      <c r="Z5544">
        <v>0</v>
      </c>
      <c r="AA5544">
        <v>120</v>
      </c>
      <c r="AB5544">
        <v>0</v>
      </c>
      <c r="AC5544">
        <v>120</v>
      </c>
      <c r="AD5544">
        <v>0</v>
      </c>
      <c r="AE5544">
        <v>0</v>
      </c>
      <c r="AF5544">
        <v>2</v>
      </c>
      <c r="AG5544">
        <v>0</v>
      </c>
      <c r="AH5544">
        <v>0</v>
      </c>
      <c r="AI5544">
        <v>0</v>
      </c>
      <c r="AJ5544">
        <v>0</v>
      </c>
      <c r="AK5544">
        <v>0</v>
      </c>
      <c r="AL5544">
        <v>0</v>
      </c>
      <c r="AM5544">
        <v>0</v>
      </c>
      <c r="AN5544">
        <v>0</v>
      </c>
      <c r="AO5544">
        <v>1</v>
      </c>
      <c r="AP5544">
        <v>1</v>
      </c>
      <c r="AQ5544">
        <v>1</v>
      </c>
      <c r="AR5544">
        <v>0</v>
      </c>
      <c r="AS5544">
        <v>0</v>
      </c>
      <c r="AT5544">
        <v>0</v>
      </c>
      <c r="AU5544">
        <v>0</v>
      </c>
      <c r="AV5544">
        <v>0</v>
      </c>
      <c r="AW5544">
        <v>0</v>
      </c>
      <c r="AX5544">
        <v>0</v>
      </c>
      <c r="AY5544">
        <v>0</v>
      </c>
      <c r="AZ5544">
        <v>0</v>
      </c>
      <c r="BA5544">
        <v>0</v>
      </c>
      <c r="BB5544">
        <v>0</v>
      </c>
      <c r="BC5544">
        <v>0</v>
      </c>
      <c r="BD5544">
        <v>0</v>
      </c>
      <c r="BE5544">
        <v>0</v>
      </c>
      <c r="BF5544">
        <v>1</v>
      </c>
      <c r="BG5544">
        <v>0</v>
      </c>
      <c r="BH5544">
        <v>0</v>
      </c>
      <c r="BI5544">
        <v>0</v>
      </c>
      <c r="BJ5544" s="2">
        <v>45853</v>
      </c>
      <c r="BK5544">
        <v>0</v>
      </c>
      <c r="BL5544" s="3" t="str">
        <f>VLOOKUP(O5544,DropDownList!$H$1:$I$7,2,FALSE)</f>
        <v>2023/24</v>
      </c>
      <c r="BM5544" s="3" t="str">
        <f t="shared" si="87"/>
        <v>PRAS</v>
      </c>
    </row>
    <row r="5545" spans="1:65" x14ac:dyDescent="0.2">
      <c r="A5545">
        <v>2025</v>
      </c>
      <c r="B5545">
        <v>7</v>
      </c>
      <c r="C5545" t="s">
        <v>162</v>
      </c>
      <c r="D5545" t="s">
        <v>184</v>
      </c>
      <c r="E5545" t="s">
        <v>20</v>
      </c>
      <c r="F5545">
        <v>9874</v>
      </c>
      <c r="G5545" t="s">
        <v>158</v>
      </c>
      <c r="H5545" t="s">
        <v>171</v>
      </c>
      <c r="I5545" t="s">
        <v>172</v>
      </c>
      <c r="J5545" s="1">
        <v>45839</v>
      </c>
      <c r="K5545" t="s">
        <v>143</v>
      </c>
      <c r="L5545">
        <v>2</v>
      </c>
      <c r="M5545" t="s">
        <v>144</v>
      </c>
      <c r="N5545" t="s">
        <v>145</v>
      </c>
      <c r="O5545" t="s">
        <v>147</v>
      </c>
      <c r="P5545" t="s">
        <v>150</v>
      </c>
      <c r="Q5545">
        <v>817.83</v>
      </c>
      <c r="R5545">
        <v>46</v>
      </c>
      <c r="S5545">
        <v>7460.39</v>
      </c>
      <c r="T5545">
        <v>1745.84</v>
      </c>
      <c r="U5545">
        <v>7</v>
      </c>
      <c r="V5545">
        <v>3</v>
      </c>
      <c r="W5545">
        <v>500</v>
      </c>
      <c r="X5545">
        <v>500</v>
      </c>
      <c r="Y5545">
        <v>35</v>
      </c>
      <c r="Z5545">
        <v>5714.55</v>
      </c>
      <c r="AA5545">
        <v>4896.72</v>
      </c>
      <c r="AB5545">
        <v>1257.6099999999999</v>
      </c>
      <c r="AC5545">
        <v>3639.11</v>
      </c>
      <c r="AD5545">
        <v>3</v>
      </c>
      <c r="AE5545">
        <v>0</v>
      </c>
      <c r="AF5545">
        <v>28</v>
      </c>
      <c r="AG5545">
        <v>3</v>
      </c>
      <c r="AH5545">
        <v>11</v>
      </c>
      <c r="AI5545">
        <v>4</v>
      </c>
      <c r="AJ5545">
        <v>10</v>
      </c>
      <c r="AK5545">
        <v>6</v>
      </c>
      <c r="AL5545">
        <v>0</v>
      </c>
      <c r="AM5545">
        <v>7</v>
      </c>
      <c r="AN5545">
        <v>0</v>
      </c>
      <c r="AO5545">
        <v>20</v>
      </c>
      <c r="AP5545">
        <v>83</v>
      </c>
      <c r="AQ5545">
        <v>22</v>
      </c>
      <c r="AR5545">
        <v>0</v>
      </c>
      <c r="AS5545">
        <v>15</v>
      </c>
      <c r="AT5545">
        <v>4</v>
      </c>
      <c r="AU5545">
        <v>0</v>
      </c>
      <c r="AV5545">
        <v>0</v>
      </c>
      <c r="AW5545">
        <v>0</v>
      </c>
      <c r="AX5545">
        <v>0</v>
      </c>
      <c r="AY5545">
        <v>8</v>
      </c>
      <c r="AZ5545">
        <v>18</v>
      </c>
      <c r="BA5545">
        <v>11</v>
      </c>
      <c r="BB5545">
        <v>2</v>
      </c>
      <c r="BC5545">
        <v>1</v>
      </c>
      <c r="BD5545">
        <v>0</v>
      </c>
      <c r="BE5545">
        <v>0</v>
      </c>
      <c r="BF5545">
        <v>21</v>
      </c>
      <c r="BG5545">
        <v>593.86</v>
      </c>
      <c r="BH5545">
        <v>0</v>
      </c>
      <c r="BI5545">
        <v>7</v>
      </c>
      <c r="BJ5545" s="2">
        <v>45853</v>
      </c>
      <c r="BK5545">
        <v>0</v>
      </c>
      <c r="BL5545" s="3" t="str">
        <f>VLOOKUP(O5545,DropDownList!$H$1:$I$7,2,FALSE)</f>
        <v>2024/25</v>
      </c>
      <c r="BM5545" s="3" t="str">
        <f t="shared" si="87"/>
        <v>FISCAL FINES</v>
      </c>
    </row>
    <row r="5546" spans="1:65" x14ac:dyDescent="0.2">
      <c r="A5546">
        <v>2025</v>
      </c>
      <c r="B5546">
        <v>7</v>
      </c>
      <c r="C5546" t="s">
        <v>162</v>
      </c>
      <c r="D5546" t="s">
        <v>184</v>
      </c>
      <c r="E5546" t="s">
        <v>20</v>
      </c>
      <c r="F5546">
        <v>9874</v>
      </c>
      <c r="G5546" t="s">
        <v>158</v>
      </c>
      <c r="H5546" t="s">
        <v>171</v>
      </c>
      <c r="I5546" t="s">
        <v>172</v>
      </c>
      <c r="J5546" s="1">
        <v>45839</v>
      </c>
      <c r="K5546" t="s">
        <v>143</v>
      </c>
      <c r="L5546">
        <v>2</v>
      </c>
      <c r="M5546" t="s">
        <v>144</v>
      </c>
      <c r="N5546" t="s">
        <v>145</v>
      </c>
      <c r="O5546" t="s">
        <v>147</v>
      </c>
      <c r="P5546" t="s">
        <v>160</v>
      </c>
      <c r="Q5546">
        <v>5082.37</v>
      </c>
      <c r="R5546">
        <v>75</v>
      </c>
      <c r="S5546">
        <v>35362</v>
      </c>
      <c r="T5546">
        <v>210</v>
      </c>
      <c r="U5546">
        <v>14</v>
      </c>
      <c r="V5546">
        <v>7</v>
      </c>
      <c r="W5546">
        <v>1711.92</v>
      </c>
      <c r="X5546">
        <v>2826.92</v>
      </c>
      <c r="Y5546">
        <v>0</v>
      </c>
      <c r="Z5546">
        <v>0</v>
      </c>
      <c r="AA5546">
        <v>30069.63</v>
      </c>
      <c r="AB5546">
        <v>1943.74</v>
      </c>
      <c r="AC5546">
        <v>26530.89</v>
      </c>
      <c r="AD5546">
        <v>0</v>
      </c>
      <c r="AE5546">
        <v>7</v>
      </c>
      <c r="AF5546">
        <v>60</v>
      </c>
      <c r="AG5546">
        <v>9</v>
      </c>
      <c r="AH5546">
        <v>1</v>
      </c>
      <c r="AI5546">
        <v>5</v>
      </c>
      <c r="AJ5546">
        <v>0</v>
      </c>
      <c r="AK5546">
        <v>0</v>
      </c>
      <c r="AL5546">
        <v>0</v>
      </c>
      <c r="AM5546">
        <v>0</v>
      </c>
      <c r="AN5546">
        <v>0</v>
      </c>
      <c r="AO5546">
        <v>43</v>
      </c>
      <c r="AP5546">
        <v>152</v>
      </c>
      <c r="AQ5546">
        <v>45</v>
      </c>
      <c r="AR5546">
        <v>1</v>
      </c>
      <c r="AS5546">
        <v>22</v>
      </c>
      <c r="AT5546">
        <v>4</v>
      </c>
      <c r="AU5546">
        <v>12</v>
      </c>
      <c r="AV5546">
        <v>5</v>
      </c>
      <c r="AW5546">
        <v>1</v>
      </c>
      <c r="AX5546">
        <v>0</v>
      </c>
      <c r="AY5546">
        <v>10</v>
      </c>
      <c r="AZ5546">
        <v>24</v>
      </c>
      <c r="BA5546">
        <v>16</v>
      </c>
      <c r="BB5546">
        <v>2</v>
      </c>
      <c r="BC5546">
        <v>1</v>
      </c>
      <c r="BD5546">
        <v>4</v>
      </c>
      <c r="BE5546">
        <v>0</v>
      </c>
      <c r="BF5546">
        <v>68</v>
      </c>
      <c r="BG5546">
        <v>1715</v>
      </c>
      <c r="BH5546">
        <v>0</v>
      </c>
      <c r="BI5546">
        <v>14</v>
      </c>
      <c r="BJ5546" s="2">
        <v>45853</v>
      </c>
      <c r="BK5546">
        <v>0</v>
      </c>
      <c r="BL5546" s="3" t="str">
        <f>VLOOKUP(O5546,DropDownList!$H$1:$I$7,2,FALSE)</f>
        <v>2024/25</v>
      </c>
      <c r="BM5546" s="3" t="str">
        <f t="shared" si="87"/>
        <v>SC COURT</v>
      </c>
    </row>
    <row r="5547" spans="1:65" x14ac:dyDescent="0.2">
      <c r="A5547">
        <v>2025</v>
      </c>
      <c r="B5547">
        <v>7</v>
      </c>
      <c r="C5547" t="s">
        <v>162</v>
      </c>
      <c r="D5547" t="s">
        <v>184</v>
      </c>
      <c r="E5547" t="s">
        <v>20</v>
      </c>
      <c r="F5547">
        <v>9874</v>
      </c>
      <c r="G5547" t="s">
        <v>158</v>
      </c>
      <c r="H5547" t="s">
        <v>171</v>
      </c>
      <c r="I5547" t="s">
        <v>172</v>
      </c>
      <c r="J5547" s="1">
        <v>45839</v>
      </c>
      <c r="K5547" t="s">
        <v>143</v>
      </c>
      <c r="L5547">
        <v>2</v>
      </c>
      <c r="M5547" t="s">
        <v>144</v>
      </c>
      <c r="N5547" t="s">
        <v>145</v>
      </c>
      <c r="O5547" t="s">
        <v>149</v>
      </c>
      <c r="P5547" t="s">
        <v>151</v>
      </c>
      <c r="Q5547">
        <v>0</v>
      </c>
      <c r="R5547">
        <v>7</v>
      </c>
      <c r="S5547">
        <v>210</v>
      </c>
      <c r="T5547">
        <v>0</v>
      </c>
      <c r="U5547">
        <v>3</v>
      </c>
      <c r="V5547">
        <v>0</v>
      </c>
      <c r="W5547">
        <v>0</v>
      </c>
      <c r="X5547">
        <v>0</v>
      </c>
      <c r="Y5547">
        <v>0</v>
      </c>
      <c r="Z5547">
        <v>0</v>
      </c>
      <c r="AA5547">
        <v>210</v>
      </c>
      <c r="AB5547">
        <v>0</v>
      </c>
      <c r="AC5547">
        <v>210</v>
      </c>
      <c r="AD5547">
        <v>0</v>
      </c>
      <c r="AE5547">
        <v>0</v>
      </c>
      <c r="AF5547">
        <v>7</v>
      </c>
      <c r="AG5547">
        <v>0</v>
      </c>
      <c r="AH5547">
        <v>0</v>
      </c>
      <c r="AI5547">
        <v>0</v>
      </c>
      <c r="AJ5547">
        <v>0</v>
      </c>
      <c r="AK5547">
        <v>0</v>
      </c>
      <c r="AL5547">
        <v>0</v>
      </c>
      <c r="AM5547">
        <v>0</v>
      </c>
      <c r="AN5547">
        <v>0</v>
      </c>
      <c r="AO5547">
        <v>0</v>
      </c>
      <c r="AP5547">
        <v>0</v>
      </c>
      <c r="AQ5547">
        <v>0</v>
      </c>
      <c r="AR5547">
        <v>0</v>
      </c>
      <c r="AS5547">
        <v>0</v>
      </c>
      <c r="AT5547">
        <v>0</v>
      </c>
      <c r="AU5547">
        <v>0</v>
      </c>
      <c r="AV5547">
        <v>0</v>
      </c>
      <c r="AW5547">
        <v>0</v>
      </c>
      <c r="AX5547">
        <v>0</v>
      </c>
      <c r="AY5547">
        <v>0</v>
      </c>
      <c r="AZ5547">
        <v>0</v>
      </c>
      <c r="BA5547">
        <v>0</v>
      </c>
      <c r="BB5547">
        <v>0</v>
      </c>
      <c r="BC5547">
        <v>0</v>
      </c>
      <c r="BD5547">
        <v>0</v>
      </c>
      <c r="BE5547">
        <v>0</v>
      </c>
      <c r="BF5547">
        <v>0</v>
      </c>
      <c r="BG5547">
        <v>0</v>
      </c>
      <c r="BH5547">
        <v>0</v>
      </c>
      <c r="BI5547">
        <v>0</v>
      </c>
      <c r="BJ5547" s="2">
        <v>45853</v>
      </c>
      <c r="BK5547">
        <v>0</v>
      </c>
      <c r="BL5547" s="3" t="str">
        <f>VLOOKUP(O5547,DropDownList!$H$1:$I$7,2,FALSE)</f>
        <v>2025/26</v>
      </c>
      <c r="BM5547" s="3" t="str">
        <f t="shared" si="87"/>
        <v>PCPF</v>
      </c>
    </row>
    <row r="5548" spans="1:65" x14ac:dyDescent="0.2">
      <c r="A5548">
        <v>2025</v>
      </c>
      <c r="B5548">
        <v>7</v>
      </c>
      <c r="C5548" t="s">
        <v>162</v>
      </c>
      <c r="D5548" t="s">
        <v>184</v>
      </c>
      <c r="E5548" t="s">
        <v>20</v>
      </c>
      <c r="F5548">
        <v>9874</v>
      </c>
      <c r="G5548" t="s">
        <v>158</v>
      </c>
      <c r="H5548" t="s">
        <v>171</v>
      </c>
      <c r="I5548" t="s">
        <v>172</v>
      </c>
      <c r="J5548" s="1">
        <v>45839</v>
      </c>
      <c r="K5548" t="s">
        <v>143</v>
      </c>
      <c r="L5548">
        <v>2</v>
      </c>
      <c r="M5548" t="s">
        <v>144</v>
      </c>
      <c r="N5548" t="s">
        <v>145</v>
      </c>
      <c r="O5548" t="s">
        <v>149</v>
      </c>
      <c r="P5548" t="s">
        <v>148</v>
      </c>
      <c r="Q5548">
        <v>0</v>
      </c>
      <c r="R5548">
        <v>1</v>
      </c>
      <c r="S5548">
        <v>60</v>
      </c>
      <c r="T5548">
        <v>0</v>
      </c>
      <c r="U5548">
        <v>0</v>
      </c>
      <c r="V5548">
        <v>0</v>
      </c>
      <c r="W5548">
        <v>0</v>
      </c>
      <c r="X5548">
        <v>0</v>
      </c>
      <c r="Y5548">
        <v>0</v>
      </c>
      <c r="Z5548">
        <v>0</v>
      </c>
      <c r="AA5548">
        <v>60</v>
      </c>
      <c r="AB5548">
        <v>0</v>
      </c>
      <c r="AC5548">
        <v>60</v>
      </c>
      <c r="AD5548">
        <v>0</v>
      </c>
      <c r="AE5548">
        <v>0</v>
      </c>
      <c r="AF5548">
        <v>1</v>
      </c>
      <c r="AG5548">
        <v>0</v>
      </c>
      <c r="AH5548">
        <v>0</v>
      </c>
      <c r="AI5548">
        <v>0</v>
      </c>
      <c r="AJ5548">
        <v>0</v>
      </c>
      <c r="AK5548">
        <v>0</v>
      </c>
      <c r="AL5548">
        <v>0</v>
      </c>
      <c r="AM5548">
        <v>0</v>
      </c>
      <c r="AN5548">
        <v>0</v>
      </c>
      <c r="AO5548">
        <v>1</v>
      </c>
      <c r="AP5548">
        <v>2</v>
      </c>
      <c r="AQ5548">
        <v>1</v>
      </c>
      <c r="AR5548">
        <v>0</v>
      </c>
      <c r="AS5548">
        <v>1</v>
      </c>
      <c r="AT5548">
        <v>0</v>
      </c>
      <c r="AU5548">
        <v>0</v>
      </c>
      <c r="AV5548">
        <v>0</v>
      </c>
      <c r="AW5548">
        <v>0</v>
      </c>
      <c r="AX5548">
        <v>0</v>
      </c>
      <c r="AY5548">
        <v>0</v>
      </c>
      <c r="AZ5548">
        <v>0</v>
      </c>
      <c r="BA5548">
        <v>0</v>
      </c>
      <c r="BB5548">
        <v>0</v>
      </c>
      <c r="BC5548">
        <v>0</v>
      </c>
      <c r="BD5548">
        <v>0</v>
      </c>
      <c r="BE5548">
        <v>0</v>
      </c>
      <c r="BF5548">
        <v>1</v>
      </c>
      <c r="BG5548">
        <v>0</v>
      </c>
      <c r="BH5548">
        <v>0</v>
      </c>
      <c r="BI5548">
        <v>0</v>
      </c>
      <c r="BJ5548" s="2">
        <v>45853</v>
      </c>
      <c r="BK5548">
        <v>0</v>
      </c>
      <c r="BL5548" s="3" t="str">
        <f>VLOOKUP(O5548,DropDownList!$H$1:$I$7,2,FALSE)</f>
        <v>2025/26</v>
      </c>
      <c r="BM5548" s="3" t="str">
        <f t="shared" si="87"/>
        <v>PRAS</v>
      </c>
    </row>
    <row r="5549" spans="1:65" x14ac:dyDescent="0.2">
      <c r="A5549">
        <v>2025</v>
      </c>
      <c r="B5549">
        <v>7</v>
      </c>
      <c r="C5549" t="s">
        <v>162</v>
      </c>
      <c r="D5549" t="s">
        <v>184</v>
      </c>
      <c r="E5549" t="s">
        <v>20</v>
      </c>
      <c r="F5549">
        <v>9874</v>
      </c>
      <c r="G5549" t="s">
        <v>158</v>
      </c>
      <c r="H5549" t="s">
        <v>171</v>
      </c>
      <c r="I5549" t="s">
        <v>172</v>
      </c>
      <c r="J5549" s="1">
        <v>45839</v>
      </c>
      <c r="K5549" t="s">
        <v>143</v>
      </c>
      <c r="L5549">
        <v>2</v>
      </c>
      <c r="M5549" t="s">
        <v>144</v>
      </c>
      <c r="N5549" t="s">
        <v>145</v>
      </c>
      <c r="O5549" t="s">
        <v>149</v>
      </c>
      <c r="P5549" t="s">
        <v>160</v>
      </c>
      <c r="Q5549">
        <v>6152.82</v>
      </c>
      <c r="R5549">
        <v>65</v>
      </c>
      <c r="S5549">
        <v>32381.95</v>
      </c>
      <c r="T5549">
        <v>320</v>
      </c>
      <c r="U5549">
        <v>18</v>
      </c>
      <c r="V5549">
        <v>11</v>
      </c>
      <c r="W5549">
        <v>2142.6</v>
      </c>
      <c r="X5549">
        <v>4162.6000000000004</v>
      </c>
      <c r="Y5549">
        <v>0</v>
      </c>
      <c r="Z5549">
        <v>0</v>
      </c>
      <c r="AA5549">
        <v>25909.13</v>
      </c>
      <c r="AB5549">
        <v>2113.35</v>
      </c>
      <c r="AC5549">
        <v>22520.78</v>
      </c>
      <c r="AD5549">
        <v>1</v>
      </c>
      <c r="AE5549">
        <v>10</v>
      </c>
      <c r="AF5549">
        <v>46</v>
      </c>
      <c r="AG5549">
        <v>16</v>
      </c>
      <c r="AH5549">
        <v>1</v>
      </c>
      <c r="AI5549">
        <v>2</v>
      </c>
      <c r="AJ5549">
        <v>0</v>
      </c>
      <c r="AK5549">
        <v>0</v>
      </c>
      <c r="AL5549">
        <v>0</v>
      </c>
      <c r="AM5549">
        <v>0</v>
      </c>
      <c r="AN5549">
        <v>0</v>
      </c>
      <c r="AO5549">
        <v>27</v>
      </c>
      <c r="AP5549">
        <v>60</v>
      </c>
      <c r="AQ5549">
        <v>26</v>
      </c>
      <c r="AR5549">
        <v>0</v>
      </c>
      <c r="AS5549">
        <v>13</v>
      </c>
      <c r="AT5549">
        <v>0</v>
      </c>
      <c r="AU5549">
        <v>0</v>
      </c>
      <c r="AV5549">
        <v>0</v>
      </c>
      <c r="AW5549">
        <v>1</v>
      </c>
      <c r="AX5549">
        <v>0</v>
      </c>
      <c r="AY5549">
        <v>5</v>
      </c>
      <c r="AZ5549">
        <v>11</v>
      </c>
      <c r="BA5549">
        <v>2</v>
      </c>
      <c r="BB5549">
        <v>1</v>
      </c>
      <c r="BC5549">
        <v>0</v>
      </c>
      <c r="BD5549">
        <v>1</v>
      </c>
      <c r="BE5549">
        <v>0</v>
      </c>
      <c r="BF5549">
        <v>63</v>
      </c>
      <c r="BG5549">
        <v>890</v>
      </c>
      <c r="BH5549">
        <v>0</v>
      </c>
      <c r="BI5549">
        <v>17</v>
      </c>
      <c r="BJ5549" s="2">
        <v>45853</v>
      </c>
      <c r="BK5549">
        <v>0</v>
      </c>
      <c r="BL5549" s="3" t="str">
        <f>VLOOKUP(O5549,DropDownList!$H$1:$I$7,2,FALSE)</f>
        <v>2025/26</v>
      </c>
      <c r="BM5549" s="3" t="str">
        <f t="shared" si="87"/>
        <v>SC COURT</v>
      </c>
    </row>
    <row r="5550" spans="1:65" x14ac:dyDescent="0.2">
      <c r="A5550">
        <v>2025</v>
      </c>
      <c r="B5550">
        <v>7</v>
      </c>
      <c r="C5550" t="s">
        <v>162</v>
      </c>
      <c r="D5550" t="s">
        <v>184</v>
      </c>
      <c r="E5550" t="s">
        <v>20</v>
      </c>
      <c r="F5550">
        <v>9874</v>
      </c>
      <c r="G5550" t="s">
        <v>158</v>
      </c>
      <c r="H5550" t="s">
        <v>171</v>
      </c>
      <c r="I5550" t="s">
        <v>172</v>
      </c>
      <c r="J5550" s="1">
        <v>45839</v>
      </c>
      <c r="K5550" t="s">
        <v>143</v>
      </c>
      <c r="L5550">
        <v>2</v>
      </c>
      <c r="M5550" t="s">
        <v>144</v>
      </c>
      <c r="N5550" t="s">
        <v>145</v>
      </c>
      <c r="O5550" t="s">
        <v>156</v>
      </c>
      <c r="P5550" t="s">
        <v>160</v>
      </c>
      <c r="Q5550">
        <v>3736.82</v>
      </c>
      <c r="R5550">
        <v>71</v>
      </c>
      <c r="S5550">
        <v>37761.43</v>
      </c>
      <c r="T5550">
        <v>595</v>
      </c>
      <c r="U5550">
        <v>8</v>
      </c>
      <c r="V5550">
        <v>3</v>
      </c>
      <c r="W5550">
        <v>714.04</v>
      </c>
      <c r="X5550">
        <v>714.04</v>
      </c>
      <c r="Y5550">
        <v>0</v>
      </c>
      <c r="Z5550">
        <v>0</v>
      </c>
      <c r="AA5550">
        <v>33429.61</v>
      </c>
      <c r="AB5550">
        <v>1810</v>
      </c>
      <c r="AC5550">
        <v>29779.61</v>
      </c>
      <c r="AD5550">
        <v>2</v>
      </c>
      <c r="AE5550">
        <v>1</v>
      </c>
      <c r="AF5550">
        <v>60</v>
      </c>
      <c r="AG5550">
        <v>5</v>
      </c>
      <c r="AH5550">
        <v>2</v>
      </c>
      <c r="AI5550">
        <v>3</v>
      </c>
      <c r="AJ5550">
        <v>0</v>
      </c>
      <c r="AK5550">
        <v>0</v>
      </c>
      <c r="AL5550">
        <v>0</v>
      </c>
      <c r="AM5550">
        <v>0</v>
      </c>
      <c r="AN5550">
        <v>0</v>
      </c>
      <c r="AO5550">
        <v>40</v>
      </c>
      <c r="AP5550">
        <v>143</v>
      </c>
      <c r="AQ5550">
        <v>42</v>
      </c>
      <c r="AR5550">
        <v>0</v>
      </c>
      <c r="AS5550">
        <v>23</v>
      </c>
      <c r="AT5550">
        <v>0</v>
      </c>
      <c r="AU5550">
        <v>8</v>
      </c>
      <c r="AV5550">
        <v>3</v>
      </c>
      <c r="AW5550">
        <v>2</v>
      </c>
      <c r="AX5550">
        <v>0</v>
      </c>
      <c r="AY5550">
        <v>14</v>
      </c>
      <c r="AZ5550">
        <v>21</v>
      </c>
      <c r="BA5550">
        <v>14</v>
      </c>
      <c r="BB5550">
        <v>7</v>
      </c>
      <c r="BC5550">
        <v>4</v>
      </c>
      <c r="BD5550">
        <v>2</v>
      </c>
      <c r="BE5550">
        <v>0</v>
      </c>
      <c r="BF5550">
        <v>68</v>
      </c>
      <c r="BG5550">
        <v>690</v>
      </c>
      <c r="BH5550">
        <v>1</v>
      </c>
      <c r="BI5550">
        <v>8</v>
      </c>
      <c r="BJ5550" s="2">
        <v>45853</v>
      </c>
      <c r="BK5550">
        <v>0</v>
      </c>
      <c r="BL5550" s="3" t="str">
        <f>VLOOKUP(O5550,DropDownList!$H$1:$I$7,2,FALSE)</f>
        <v>2023/24</v>
      </c>
      <c r="BM5550" s="3" t="str">
        <f t="shared" si="87"/>
        <v>SC COURT</v>
      </c>
    </row>
    <row r="5551" spans="1:65" x14ac:dyDescent="0.2">
      <c r="A5551">
        <v>2025</v>
      </c>
      <c r="B5551">
        <v>7</v>
      </c>
      <c r="C5551" t="s">
        <v>162</v>
      </c>
      <c r="D5551" t="s">
        <v>184</v>
      </c>
      <c r="E5551" t="s">
        <v>20</v>
      </c>
      <c r="F5551">
        <v>9874</v>
      </c>
      <c r="G5551" t="s">
        <v>158</v>
      </c>
      <c r="H5551" t="s">
        <v>171</v>
      </c>
      <c r="I5551" t="s">
        <v>172</v>
      </c>
      <c r="J5551" s="1">
        <v>45839</v>
      </c>
      <c r="K5551" t="s">
        <v>143</v>
      </c>
      <c r="L5551">
        <v>2</v>
      </c>
      <c r="M5551" t="s">
        <v>144</v>
      </c>
      <c r="N5551" t="s">
        <v>145</v>
      </c>
      <c r="O5551" t="s">
        <v>156</v>
      </c>
      <c r="P5551" t="s">
        <v>150</v>
      </c>
      <c r="Q5551">
        <v>725</v>
      </c>
      <c r="R5551">
        <v>39</v>
      </c>
      <c r="S5551">
        <v>6002.08</v>
      </c>
      <c r="T5551">
        <v>391.25</v>
      </c>
      <c r="U5551">
        <v>4</v>
      </c>
      <c r="V5551">
        <v>0</v>
      </c>
      <c r="W5551">
        <v>0</v>
      </c>
      <c r="X5551">
        <v>0</v>
      </c>
      <c r="Y5551">
        <v>36</v>
      </c>
      <c r="Z5551">
        <v>5610.83</v>
      </c>
      <c r="AA5551">
        <v>4885.83</v>
      </c>
      <c r="AB5551">
        <v>635.83000000000004</v>
      </c>
      <c r="AC5551">
        <v>4250</v>
      </c>
      <c r="AD5551">
        <v>0</v>
      </c>
      <c r="AE5551">
        <v>0</v>
      </c>
      <c r="AF5551">
        <v>32</v>
      </c>
      <c r="AG5551">
        <v>1</v>
      </c>
      <c r="AH5551">
        <v>3</v>
      </c>
      <c r="AI5551">
        <v>3</v>
      </c>
      <c r="AJ5551">
        <v>13</v>
      </c>
      <c r="AK5551">
        <v>7</v>
      </c>
      <c r="AL5551">
        <v>1</v>
      </c>
      <c r="AM5551">
        <v>2</v>
      </c>
      <c r="AN5551">
        <v>0</v>
      </c>
      <c r="AO5551">
        <v>19</v>
      </c>
      <c r="AP5551">
        <v>74</v>
      </c>
      <c r="AQ5551">
        <v>24</v>
      </c>
      <c r="AR5551">
        <v>0</v>
      </c>
      <c r="AS5551">
        <v>11</v>
      </c>
      <c r="AT5551">
        <v>1</v>
      </c>
      <c r="AU5551">
        <v>2</v>
      </c>
      <c r="AV5551">
        <v>0</v>
      </c>
      <c r="AW5551">
        <v>0</v>
      </c>
      <c r="AX5551">
        <v>0</v>
      </c>
      <c r="AY5551">
        <v>7</v>
      </c>
      <c r="AZ5551">
        <v>16</v>
      </c>
      <c r="BA5551">
        <v>9</v>
      </c>
      <c r="BB5551">
        <v>2</v>
      </c>
      <c r="BC5551">
        <v>1</v>
      </c>
      <c r="BD5551">
        <v>0</v>
      </c>
      <c r="BE5551">
        <v>0</v>
      </c>
      <c r="BF5551">
        <v>19</v>
      </c>
      <c r="BG5551">
        <v>500</v>
      </c>
      <c r="BH5551">
        <v>0</v>
      </c>
      <c r="BI5551">
        <v>4</v>
      </c>
      <c r="BJ5551" s="2">
        <v>45853</v>
      </c>
      <c r="BK5551">
        <v>0</v>
      </c>
      <c r="BL5551" s="3" t="str">
        <f>VLOOKUP(O5551,DropDownList!$H$1:$I$7,2,FALSE)</f>
        <v>2023/24</v>
      </c>
      <c r="BM5551" s="3" t="str">
        <f t="shared" si="87"/>
        <v>FISCAL FINES</v>
      </c>
    </row>
    <row r="5552" spans="1:65" x14ac:dyDescent="0.2">
      <c r="A5552">
        <v>2025</v>
      </c>
      <c r="B5552">
        <v>7</v>
      </c>
      <c r="C5552" t="s">
        <v>162</v>
      </c>
      <c r="D5552" t="s">
        <v>184</v>
      </c>
      <c r="E5552" t="s">
        <v>20</v>
      </c>
      <c r="F5552">
        <v>9874</v>
      </c>
      <c r="G5552" t="s">
        <v>158</v>
      </c>
      <c r="H5552" t="s">
        <v>171</v>
      </c>
      <c r="I5552" t="s">
        <v>172</v>
      </c>
      <c r="J5552" s="1">
        <v>45839</v>
      </c>
      <c r="K5552" t="s">
        <v>143</v>
      </c>
      <c r="L5552">
        <v>2</v>
      </c>
      <c r="M5552" t="s">
        <v>144</v>
      </c>
      <c r="N5552" t="s">
        <v>145</v>
      </c>
      <c r="O5552" t="s">
        <v>149</v>
      </c>
      <c r="P5552" t="s">
        <v>153</v>
      </c>
      <c r="Q5552">
        <v>45</v>
      </c>
      <c r="R5552">
        <v>2</v>
      </c>
      <c r="S5552">
        <v>90</v>
      </c>
      <c r="T5552">
        <v>0</v>
      </c>
      <c r="U5552">
        <v>1</v>
      </c>
      <c r="V5552">
        <v>1</v>
      </c>
      <c r="W5552">
        <v>45</v>
      </c>
      <c r="X5552">
        <v>45</v>
      </c>
      <c r="Y5552">
        <v>0</v>
      </c>
      <c r="Z5552">
        <v>0</v>
      </c>
      <c r="AA5552">
        <v>45</v>
      </c>
      <c r="AB5552">
        <v>0</v>
      </c>
      <c r="AC5552">
        <v>45</v>
      </c>
      <c r="AD5552">
        <v>1</v>
      </c>
      <c r="AE5552">
        <v>0</v>
      </c>
      <c r="AF5552">
        <v>1</v>
      </c>
      <c r="AG5552">
        <v>0</v>
      </c>
      <c r="AH5552">
        <v>0</v>
      </c>
      <c r="AI5552">
        <v>1</v>
      </c>
      <c r="AJ5552">
        <v>0</v>
      </c>
      <c r="AK5552">
        <v>0</v>
      </c>
      <c r="AL5552">
        <v>0</v>
      </c>
      <c r="AM5552">
        <v>0</v>
      </c>
      <c r="AN5552">
        <v>0</v>
      </c>
      <c r="AO5552">
        <v>2</v>
      </c>
      <c r="AP5552">
        <v>3</v>
      </c>
      <c r="AQ5552">
        <v>2</v>
      </c>
      <c r="AR5552">
        <v>0</v>
      </c>
      <c r="AS5552">
        <v>1</v>
      </c>
      <c r="AT5552">
        <v>0</v>
      </c>
      <c r="AU5552">
        <v>0</v>
      </c>
      <c r="AV5552">
        <v>0</v>
      </c>
      <c r="AW5552">
        <v>0</v>
      </c>
      <c r="AX5552">
        <v>0</v>
      </c>
      <c r="AY5552">
        <v>0</v>
      </c>
      <c r="AZ5552">
        <v>0</v>
      </c>
      <c r="BA5552">
        <v>0</v>
      </c>
      <c r="BB5552">
        <v>0</v>
      </c>
      <c r="BC5552">
        <v>0</v>
      </c>
      <c r="BD5552">
        <v>0</v>
      </c>
      <c r="BE5552">
        <v>0</v>
      </c>
      <c r="BF5552">
        <v>2</v>
      </c>
      <c r="BG5552">
        <v>45</v>
      </c>
      <c r="BH5552">
        <v>0</v>
      </c>
      <c r="BI5552">
        <v>1</v>
      </c>
      <c r="BJ5552" s="2">
        <v>45853</v>
      </c>
      <c r="BK5552">
        <v>0</v>
      </c>
      <c r="BL5552" s="3" t="str">
        <f>VLOOKUP(O5552,DropDownList!$H$1:$I$7,2,FALSE)</f>
        <v>2025/26</v>
      </c>
      <c r="BM5552" s="3" t="str">
        <f t="shared" si="87"/>
        <v>PREG</v>
      </c>
    </row>
    <row r="5553" spans="1:65" x14ac:dyDescent="0.2">
      <c r="A5553">
        <v>2025</v>
      </c>
      <c r="B5553">
        <v>7</v>
      </c>
      <c r="C5553" t="s">
        <v>162</v>
      </c>
      <c r="D5553" t="s">
        <v>184</v>
      </c>
      <c r="E5553" t="s">
        <v>20</v>
      </c>
      <c r="F5553">
        <v>9874</v>
      </c>
      <c r="G5553" t="s">
        <v>158</v>
      </c>
      <c r="H5553" t="s">
        <v>171</v>
      </c>
      <c r="I5553" t="s">
        <v>172</v>
      </c>
      <c r="J5553" s="1">
        <v>45839</v>
      </c>
      <c r="K5553" t="s">
        <v>143</v>
      </c>
      <c r="L5553">
        <v>2</v>
      </c>
      <c r="M5553" t="s">
        <v>144</v>
      </c>
      <c r="N5553" t="s">
        <v>145</v>
      </c>
      <c r="O5553" t="s">
        <v>149</v>
      </c>
      <c r="P5553" t="s">
        <v>152</v>
      </c>
      <c r="Q5553">
        <v>0</v>
      </c>
      <c r="R5553">
        <v>4</v>
      </c>
      <c r="S5553">
        <v>160</v>
      </c>
      <c r="T5553">
        <v>40</v>
      </c>
      <c r="U5553">
        <v>0</v>
      </c>
      <c r="V5553">
        <v>0</v>
      </c>
      <c r="W5553">
        <v>0</v>
      </c>
      <c r="X5553">
        <v>0</v>
      </c>
      <c r="Y5553">
        <v>0</v>
      </c>
      <c r="Z5553">
        <v>0</v>
      </c>
      <c r="AA5553">
        <v>120</v>
      </c>
      <c r="AB5553">
        <v>0</v>
      </c>
      <c r="AC5553">
        <v>120</v>
      </c>
      <c r="AD5553">
        <v>0</v>
      </c>
      <c r="AE5553">
        <v>0</v>
      </c>
      <c r="AF5553">
        <v>3</v>
      </c>
      <c r="AG5553">
        <v>0</v>
      </c>
      <c r="AH5553">
        <v>1</v>
      </c>
      <c r="AI5553">
        <v>0</v>
      </c>
      <c r="AJ5553">
        <v>0</v>
      </c>
      <c r="AK5553">
        <v>0</v>
      </c>
      <c r="AL5553">
        <v>0</v>
      </c>
      <c r="AM5553">
        <v>0</v>
      </c>
      <c r="AN5553">
        <v>0</v>
      </c>
      <c r="AO5553">
        <v>0</v>
      </c>
      <c r="AP5553">
        <v>0</v>
      </c>
      <c r="AQ5553">
        <v>0</v>
      </c>
      <c r="AR5553">
        <v>0</v>
      </c>
      <c r="AS5553">
        <v>0</v>
      </c>
      <c r="AT5553">
        <v>0</v>
      </c>
      <c r="AU5553">
        <v>0</v>
      </c>
      <c r="AV5553">
        <v>0</v>
      </c>
      <c r="AW5553">
        <v>0</v>
      </c>
      <c r="AX5553">
        <v>0</v>
      </c>
      <c r="AY5553">
        <v>0</v>
      </c>
      <c r="AZ5553">
        <v>0</v>
      </c>
      <c r="BA5553">
        <v>0</v>
      </c>
      <c r="BB5553">
        <v>0</v>
      </c>
      <c r="BC5553">
        <v>0</v>
      </c>
      <c r="BD5553">
        <v>0</v>
      </c>
      <c r="BE5553">
        <v>0</v>
      </c>
      <c r="BF5553">
        <v>0</v>
      </c>
      <c r="BG5553">
        <v>0</v>
      </c>
      <c r="BH5553">
        <v>0</v>
      </c>
      <c r="BI5553">
        <v>0</v>
      </c>
      <c r="BJ5553" s="2">
        <v>45853</v>
      </c>
      <c r="BK5553">
        <v>0</v>
      </c>
      <c r="BL5553" s="3" t="str">
        <f>VLOOKUP(O5553,DropDownList!$H$1:$I$7,2,FALSE)</f>
        <v>2025/26</v>
      </c>
      <c r="BM5553" s="3" t="str">
        <f t="shared" si="87"/>
        <v>PCOA</v>
      </c>
    </row>
    <row r="5554" spans="1:65" x14ac:dyDescent="0.2">
      <c r="A5554">
        <v>2025</v>
      </c>
      <c r="B5554">
        <v>7</v>
      </c>
      <c r="C5554" t="s">
        <v>162</v>
      </c>
      <c r="D5554" t="s">
        <v>184</v>
      </c>
      <c r="E5554" t="s">
        <v>20</v>
      </c>
      <c r="F5554">
        <v>9874</v>
      </c>
      <c r="G5554" t="s">
        <v>158</v>
      </c>
      <c r="H5554" t="s">
        <v>171</v>
      </c>
      <c r="I5554" t="s">
        <v>172</v>
      </c>
      <c r="J5554" s="1">
        <v>45839</v>
      </c>
      <c r="K5554" t="s">
        <v>143</v>
      </c>
      <c r="L5554">
        <v>2</v>
      </c>
      <c r="M5554" t="s">
        <v>144</v>
      </c>
      <c r="N5554" t="s">
        <v>145</v>
      </c>
      <c r="O5554" t="s">
        <v>147</v>
      </c>
      <c r="P5554" t="s">
        <v>161</v>
      </c>
      <c r="Q5554">
        <v>110</v>
      </c>
      <c r="R5554">
        <v>72</v>
      </c>
      <c r="S5554">
        <v>1695</v>
      </c>
      <c r="T5554">
        <v>10</v>
      </c>
      <c r="U5554">
        <v>12</v>
      </c>
      <c r="V5554">
        <v>1</v>
      </c>
      <c r="W5554">
        <v>10</v>
      </c>
      <c r="X5554">
        <v>10</v>
      </c>
      <c r="Y5554">
        <v>0</v>
      </c>
      <c r="Z5554">
        <v>0</v>
      </c>
      <c r="AA5554">
        <v>1575</v>
      </c>
      <c r="AB5554">
        <v>0</v>
      </c>
      <c r="AC5554">
        <v>0</v>
      </c>
      <c r="AD5554">
        <v>1</v>
      </c>
      <c r="AE5554">
        <v>0</v>
      </c>
      <c r="AF5554">
        <v>65</v>
      </c>
      <c r="AG5554">
        <v>0</v>
      </c>
      <c r="AH5554">
        <v>1</v>
      </c>
      <c r="AI5554">
        <v>6</v>
      </c>
      <c r="AJ5554">
        <v>0</v>
      </c>
      <c r="AK5554">
        <v>0</v>
      </c>
      <c r="AL5554">
        <v>0</v>
      </c>
      <c r="AM5554">
        <v>0</v>
      </c>
      <c r="AN5554">
        <v>0</v>
      </c>
      <c r="AO5554">
        <v>40</v>
      </c>
      <c r="AP5554">
        <v>139</v>
      </c>
      <c r="AQ5554">
        <v>42</v>
      </c>
      <c r="AR5554">
        <v>1</v>
      </c>
      <c r="AS5554">
        <v>21</v>
      </c>
      <c r="AT5554">
        <v>3</v>
      </c>
      <c r="AU5554">
        <v>12</v>
      </c>
      <c r="AV5554">
        <v>5</v>
      </c>
      <c r="AW5554">
        <v>1</v>
      </c>
      <c r="AX5554">
        <v>0</v>
      </c>
      <c r="AY5554">
        <v>10</v>
      </c>
      <c r="AZ5554">
        <v>21</v>
      </c>
      <c r="BA5554">
        <v>13</v>
      </c>
      <c r="BB5554">
        <v>2</v>
      </c>
      <c r="BC5554">
        <v>1</v>
      </c>
      <c r="BD5554">
        <v>4</v>
      </c>
      <c r="BE5554">
        <v>0</v>
      </c>
      <c r="BF5554">
        <v>65</v>
      </c>
      <c r="BG5554">
        <v>110</v>
      </c>
      <c r="BH5554">
        <v>0</v>
      </c>
      <c r="BI5554">
        <v>12</v>
      </c>
      <c r="BJ5554" s="2">
        <v>45853</v>
      </c>
      <c r="BK5554">
        <v>0</v>
      </c>
      <c r="BL5554" s="3" t="str">
        <f>VLOOKUP(O5554,DropDownList!$H$1:$I$7,2,FALSE)</f>
        <v>2024/25</v>
      </c>
      <c r="BM5554" s="3" t="str">
        <f t="shared" si="87"/>
        <v>VSUR</v>
      </c>
    </row>
    <row r="5555" spans="1:65" x14ac:dyDescent="0.2">
      <c r="A5555">
        <v>2025</v>
      </c>
      <c r="B5555">
        <v>7</v>
      </c>
      <c r="C5555" t="s">
        <v>162</v>
      </c>
      <c r="D5555" t="s">
        <v>184</v>
      </c>
      <c r="E5555" t="s">
        <v>20</v>
      </c>
      <c r="F5555">
        <v>9874</v>
      </c>
      <c r="G5555" t="s">
        <v>158</v>
      </c>
      <c r="H5555" t="s">
        <v>171</v>
      </c>
      <c r="I5555" t="s">
        <v>172</v>
      </c>
      <c r="J5555" s="1">
        <v>45839</v>
      </c>
      <c r="K5555" t="s">
        <v>143</v>
      </c>
      <c r="L5555">
        <v>2</v>
      </c>
      <c r="M5555" t="s">
        <v>144</v>
      </c>
      <c r="N5555" t="s">
        <v>145</v>
      </c>
      <c r="O5555" t="s">
        <v>147</v>
      </c>
      <c r="P5555" t="s">
        <v>153</v>
      </c>
      <c r="Q5555">
        <v>45</v>
      </c>
      <c r="R5555">
        <v>4</v>
      </c>
      <c r="S5555">
        <v>180</v>
      </c>
      <c r="T5555">
        <v>45</v>
      </c>
      <c r="U5555">
        <v>1</v>
      </c>
      <c r="V5555">
        <v>1</v>
      </c>
      <c r="W5555">
        <v>45</v>
      </c>
      <c r="X5555">
        <v>45</v>
      </c>
      <c r="Y5555">
        <v>0</v>
      </c>
      <c r="Z5555">
        <v>0</v>
      </c>
      <c r="AA5555">
        <v>90</v>
      </c>
      <c r="AB5555">
        <v>0</v>
      </c>
      <c r="AC5555">
        <v>90</v>
      </c>
      <c r="AD5555">
        <v>1</v>
      </c>
      <c r="AE5555">
        <v>0</v>
      </c>
      <c r="AF5555">
        <v>2</v>
      </c>
      <c r="AG5555">
        <v>0</v>
      </c>
      <c r="AH5555">
        <v>1</v>
      </c>
      <c r="AI5555">
        <v>1</v>
      </c>
      <c r="AJ5555">
        <v>0</v>
      </c>
      <c r="AK5555">
        <v>0</v>
      </c>
      <c r="AL5555">
        <v>0</v>
      </c>
      <c r="AM5555">
        <v>0</v>
      </c>
      <c r="AN5555">
        <v>0</v>
      </c>
      <c r="AO5555">
        <v>1</v>
      </c>
      <c r="AP5555">
        <v>3</v>
      </c>
      <c r="AQ5555">
        <v>2</v>
      </c>
      <c r="AR5555">
        <v>0</v>
      </c>
      <c r="AS5555">
        <v>1</v>
      </c>
      <c r="AT5555">
        <v>0</v>
      </c>
      <c r="AU5555">
        <v>0</v>
      </c>
      <c r="AV5555">
        <v>0</v>
      </c>
      <c r="AW5555">
        <v>0</v>
      </c>
      <c r="AX5555">
        <v>0</v>
      </c>
      <c r="AY5555">
        <v>0</v>
      </c>
      <c r="AZ5555">
        <v>0</v>
      </c>
      <c r="BA5555">
        <v>0</v>
      </c>
      <c r="BB5555">
        <v>0</v>
      </c>
      <c r="BC5555">
        <v>0</v>
      </c>
      <c r="BD5555">
        <v>0</v>
      </c>
      <c r="BE5555">
        <v>0</v>
      </c>
      <c r="BF5555">
        <v>1</v>
      </c>
      <c r="BG5555">
        <v>45</v>
      </c>
      <c r="BH5555">
        <v>0</v>
      </c>
      <c r="BI5555">
        <v>1</v>
      </c>
      <c r="BJ5555" s="2">
        <v>45853</v>
      </c>
      <c r="BK5555">
        <v>0</v>
      </c>
      <c r="BL5555" s="3" t="str">
        <f>VLOOKUP(O5555,DropDownList!$H$1:$I$7,2,FALSE)</f>
        <v>2024/25</v>
      </c>
      <c r="BM5555" s="3" t="str">
        <f t="shared" si="87"/>
        <v>PREG</v>
      </c>
    </row>
    <row r="5556" spans="1:65" x14ac:dyDescent="0.2">
      <c r="A5556">
        <v>2025</v>
      </c>
      <c r="B5556">
        <v>7</v>
      </c>
      <c r="C5556" t="s">
        <v>162</v>
      </c>
      <c r="D5556" t="s">
        <v>184</v>
      </c>
      <c r="E5556" t="s">
        <v>20</v>
      </c>
      <c r="F5556">
        <v>9874</v>
      </c>
      <c r="G5556" t="s">
        <v>158</v>
      </c>
      <c r="H5556" t="s">
        <v>171</v>
      </c>
      <c r="I5556" t="s">
        <v>172</v>
      </c>
      <c r="J5556" s="1">
        <v>45839</v>
      </c>
      <c r="K5556" t="s">
        <v>143</v>
      </c>
      <c r="L5556">
        <v>2</v>
      </c>
      <c r="M5556" t="s">
        <v>144</v>
      </c>
      <c r="N5556" t="s">
        <v>145</v>
      </c>
      <c r="O5556" t="s">
        <v>147</v>
      </c>
      <c r="P5556" t="s">
        <v>148</v>
      </c>
      <c r="Q5556">
        <v>60</v>
      </c>
      <c r="R5556">
        <v>4</v>
      </c>
      <c r="S5556">
        <v>240</v>
      </c>
      <c r="T5556">
        <v>60</v>
      </c>
      <c r="U5556">
        <v>1</v>
      </c>
      <c r="V5556">
        <v>1</v>
      </c>
      <c r="W5556">
        <v>60</v>
      </c>
      <c r="X5556">
        <v>60</v>
      </c>
      <c r="Y5556">
        <v>0</v>
      </c>
      <c r="Z5556">
        <v>0</v>
      </c>
      <c r="AA5556">
        <v>120</v>
      </c>
      <c r="AB5556">
        <v>0</v>
      </c>
      <c r="AC5556">
        <v>120</v>
      </c>
      <c r="AD5556">
        <v>1</v>
      </c>
      <c r="AE5556">
        <v>0</v>
      </c>
      <c r="AF5556">
        <v>2</v>
      </c>
      <c r="AG5556">
        <v>0</v>
      </c>
      <c r="AH5556">
        <v>1</v>
      </c>
      <c r="AI5556">
        <v>1</v>
      </c>
      <c r="AJ5556">
        <v>0</v>
      </c>
      <c r="AK5556">
        <v>0</v>
      </c>
      <c r="AL5556">
        <v>0</v>
      </c>
      <c r="AM5556">
        <v>0</v>
      </c>
      <c r="AN5556">
        <v>0</v>
      </c>
      <c r="AO5556">
        <v>3</v>
      </c>
      <c r="AP5556">
        <v>13</v>
      </c>
      <c r="AQ5556">
        <v>3</v>
      </c>
      <c r="AR5556">
        <v>0</v>
      </c>
      <c r="AS5556">
        <v>3</v>
      </c>
      <c r="AT5556">
        <v>1</v>
      </c>
      <c r="AU5556">
        <v>0</v>
      </c>
      <c r="AV5556">
        <v>0</v>
      </c>
      <c r="AW5556">
        <v>0</v>
      </c>
      <c r="AX5556">
        <v>0</v>
      </c>
      <c r="AY5556">
        <v>1</v>
      </c>
      <c r="AZ5556">
        <v>3</v>
      </c>
      <c r="BA5556">
        <v>1</v>
      </c>
      <c r="BB5556">
        <v>0</v>
      </c>
      <c r="BC5556">
        <v>0</v>
      </c>
      <c r="BD5556">
        <v>0</v>
      </c>
      <c r="BE5556">
        <v>0</v>
      </c>
      <c r="BF5556">
        <v>3</v>
      </c>
      <c r="BG5556">
        <v>60</v>
      </c>
      <c r="BH5556">
        <v>0</v>
      </c>
      <c r="BI5556">
        <v>1</v>
      </c>
      <c r="BJ5556" s="2">
        <v>45853</v>
      </c>
      <c r="BK5556">
        <v>0</v>
      </c>
      <c r="BL5556" s="3" t="str">
        <f>VLOOKUP(O5556,DropDownList!$H$1:$I$7,2,FALSE)</f>
        <v>2024/25</v>
      </c>
      <c r="BM5556" s="3" t="str">
        <f t="shared" si="87"/>
        <v>PRAS</v>
      </c>
    </row>
    <row r="5557" spans="1:65" x14ac:dyDescent="0.2">
      <c r="A5557">
        <v>2025</v>
      </c>
      <c r="B5557">
        <v>7</v>
      </c>
      <c r="C5557" t="s">
        <v>162</v>
      </c>
      <c r="D5557" t="s">
        <v>184</v>
      </c>
      <c r="E5557" t="s">
        <v>20</v>
      </c>
      <c r="F5557">
        <v>9874</v>
      </c>
      <c r="G5557" t="s">
        <v>158</v>
      </c>
      <c r="H5557" t="s">
        <v>171</v>
      </c>
      <c r="I5557" t="s">
        <v>172</v>
      </c>
      <c r="J5557" s="1">
        <v>45839</v>
      </c>
      <c r="K5557" t="s">
        <v>143</v>
      </c>
      <c r="L5557">
        <v>2</v>
      </c>
      <c r="M5557" t="s">
        <v>144</v>
      </c>
      <c r="N5557" t="s">
        <v>145</v>
      </c>
      <c r="O5557" t="s">
        <v>149</v>
      </c>
      <c r="P5557" t="s">
        <v>150</v>
      </c>
      <c r="Q5557">
        <v>821.36</v>
      </c>
      <c r="R5557">
        <v>22</v>
      </c>
      <c r="S5557">
        <v>3254.19</v>
      </c>
      <c r="T5557">
        <v>300</v>
      </c>
      <c r="U5557">
        <v>8</v>
      </c>
      <c r="V5557">
        <v>5</v>
      </c>
      <c r="W5557">
        <v>588.34</v>
      </c>
      <c r="X5557">
        <v>588.34</v>
      </c>
      <c r="Y5557">
        <v>21</v>
      </c>
      <c r="Z5557">
        <v>2954.19</v>
      </c>
      <c r="AA5557">
        <v>2132.83</v>
      </c>
      <c r="AB5557">
        <v>723.77</v>
      </c>
      <c r="AC5557">
        <v>1409.06</v>
      </c>
      <c r="AD5557">
        <v>4</v>
      </c>
      <c r="AE5557">
        <v>1</v>
      </c>
      <c r="AF5557">
        <v>13</v>
      </c>
      <c r="AG5557">
        <v>4</v>
      </c>
      <c r="AH5557">
        <v>1</v>
      </c>
      <c r="AI5557">
        <v>4</v>
      </c>
      <c r="AJ5557">
        <v>8</v>
      </c>
      <c r="AK5557">
        <v>0</v>
      </c>
      <c r="AL5557">
        <v>0</v>
      </c>
      <c r="AM5557">
        <v>1</v>
      </c>
      <c r="AN5557">
        <v>0</v>
      </c>
      <c r="AO5557">
        <v>11</v>
      </c>
      <c r="AP5557">
        <v>29</v>
      </c>
      <c r="AQ5557">
        <v>12</v>
      </c>
      <c r="AR5557">
        <v>0</v>
      </c>
      <c r="AS5557">
        <v>5</v>
      </c>
      <c r="AT5557">
        <v>2</v>
      </c>
      <c r="AU5557">
        <v>0</v>
      </c>
      <c r="AV5557">
        <v>0</v>
      </c>
      <c r="AW5557">
        <v>0</v>
      </c>
      <c r="AX5557">
        <v>0</v>
      </c>
      <c r="AY5557">
        <v>3</v>
      </c>
      <c r="AZ5557">
        <v>5</v>
      </c>
      <c r="BA5557">
        <v>2</v>
      </c>
      <c r="BB5557">
        <v>0</v>
      </c>
      <c r="BC5557">
        <v>0</v>
      </c>
      <c r="BD5557">
        <v>0</v>
      </c>
      <c r="BE5557">
        <v>0</v>
      </c>
      <c r="BF5557">
        <v>11</v>
      </c>
      <c r="BG5557">
        <v>556.66</v>
      </c>
      <c r="BH5557">
        <v>0</v>
      </c>
      <c r="BI5557">
        <v>8</v>
      </c>
      <c r="BJ5557" s="2">
        <v>45853</v>
      </c>
      <c r="BK5557">
        <v>0</v>
      </c>
      <c r="BL5557" s="3" t="str">
        <f>VLOOKUP(O5557,DropDownList!$H$1:$I$7,2,FALSE)</f>
        <v>2025/26</v>
      </c>
      <c r="BM5557" s="3" t="str">
        <f t="shared" si="87"/>
        <v>FISCAL FINES</v>
      </c>
    </row>
    <row r="5558" spans="1:65" x14ac:dyDescent="0.2">
      <c r="A5558">
        <v>2025</v>
      </c>
      <c r="B5558">
        <v>7</v>
      </c>
      <c r="C5558" t="s">
        <v>162</v>
      </c>
      <c r="D5558" t="s">
        <v>184</v>
      </c>
      <c r="E5558" t="s">
        <v>20</v>
      </c>
      <c r="F5558">
        <v>9874</v>
      </c>
      <c r="G5558" t="s">
        <v>158</v>
      </c>
      <c r="H5558" t="s">
        <v>171</v>
      </c>
      <c r="I5558" t="s">
        <v>172</v>
      </c>
      <c r="J5558" s="1">
        <v>45839</v>
      </c>
      <c r="K5558" t="s">
        <v>143</v>
      </c>
      <c r="L5558">
        <v>2</v>
      </c>
      <c r="M5558" t="s">
        <v>144</v>
      </c>
      <c r="N5558" t="s">
        <v>145</v>
      </c>
      <c r="O5558" t="s">
        <v>147</v>
      </c>
      <c r="P5558" t="s">
        <v>151</v>
      </c>
      <c r="Q5558">
        <v>0</v>
      </c>
      <c r="R5558">
        <v>14</v>
      </c>
      <c r="S5558">
        <v>420</v>
      </c>
      <c r="T5558">
        <v>90</v>
      </c>
      <c r="U5558">
        <v>2</v>
      </c>
      <c r="V5558">
        <v>0</v>
      </c>
      <c r="W5558">
        <v>0</v>
      </c>
      <c r="X5558">
        <v>0</v>
      </c>
      <c r="Y5558">
        <v>0</v>
      </c>
      <c r="Z5558">
        <v>0</v>
      </c>
      <c r="AA5558">
        <v>330</v>
      </c>
      <c r="AB5558">
        <v>0</v>
      </c>
      <c r="AC5558">
        <v>330</v>
      </c>
      <c r="AD5558">
        <v>0</v>
      </c>
      <c r="AE5558">
        <v>0</v>
      </c>
      <c r="AF5558">
        <v>11</v>
      </c>
      <c r="AG5558">
        <v>0</v>
      </c>
      <c r="AH5558">
        <v>3</v>
      </c>
      <c r="AI5558">
        <v>0</v>
      </c>
      <c r="AJ5558">
        <v>0</v>
      </c>
      <c r="AK5558">
        <v>0</v>
      </c>
      <c r="AL5558">
        <v>0</v>
      </c>
      <c r="AM5558">
        <v>1</v>
      </c>
      <c r="AN5558">
        <v>0</v>
      </c>
      <c r="AO5558">
        <v>0</v>
      </c>
      <c r="AP5558">
        <v>0</v>
      </c>
      <c r="AQ5558">
        <v>0</v>
      </c>
      <c r="AR5558">
        <v>0</v>
      </c>
      <c r="AS5558">
        <v>0</v>
      </c>
      <c r="AT5558">
        <v>0</v>
      </c>
      <c r="AU5558">
        <v>0</v>
      </c>
      <c r="AV5558">
        <v>0</v>
      </c>
      <c r="AW5558">
        <v>0</v>
      </c>
      <c r="AX5558">
        <v>0</v>
      </c>
      <c r="AY5558">
        <v>0</v>
      </c>
      <c r="AZ5558">
        <v>0</v>
      </c>
      <c r="BA5558">
        <v>0</v>
      </c>
      <c r="BB5558">
        <v>0</v>
      </c>
      <c r="BC5558">
        <v>0</v>
      </c>
      <c r="BD5558">
        <v>0</v>
      </c>
      <c r="BE5558">
        <v>0</v>
      </c>
      <c r="BF5558">
        <v>0</v>
      </c>
      <c r="BG5558">
        <v>0</v>
      </c>
      <c r="BH5558">
        <v>0</v>
      </c>
      <c r="BI5558">
        <v>0</v>
      </c>
      <c r="BJ5558" s="2">
        <v>45853</v>
      </c>
      <c r="BK5558">
        <v>0</v>
      </c>
      <c r="BL5558" s="3" t="str">
        <f>VLOOKUP(O5558,DropDownList!$H$1:$I$7,2,FALSE)</f>
        <v>2024/25</v>
      </c>
      <c r="BM5558" s="3" t="str">
        <f t="shared" si="87"/>
        <v>PCPF</v>
      </c>
    </row>
    <row r="5559" spans="1:65" x14ac:dyDescent="0.2">
      <c r="A5559">
        <v>2025</v>
      </c>
      <c r="B5559">
        <v>7</v>
      </c>
      <c r="C5559" t="s">
        <v>162</v>
      </c>
      <c r="D5559" t="s">
        <v>184</v>
      </c>
      <c r="E5559" t="s">
        <v>20</v>
      </c>
      <c r="F5559">
        <v>9874</v>
      </c>
      <c r="G5559" t="s">
        <v>158</v>
      </c>
      <c r="H5559" t="s">
        <v>171</v>
      </c>
      <c r="I5559" t="s">
        <v>172</v>
      </c>
      <c r="J5559" s="1">
        <v>45839</v>
      </c>
      <c r="K5559" t="s">
        <v>143</v>
      </c>
      <c r="L5559">
        <v>2</v>
      </c>
      <c r="M5559" t="s">
        <v>144</v>
      </c>
      <c r="N5559" t="s">
        <v>145</v>
      </c>
      <c r="O5559" t="s">
        <v>156</v>
      </c>
      <c r="P5559" t="s">
        <v>152</v>
      </c>
      <c r="Q5559">
        <v>0</v>
      </c>
      <c r="R5559">
        <v>10</v>
      </c>
      <c r="S5559">
        <v>400</v>
      </c>
      <c r="T5559">
        <v>40</v>
      </c>
      <c r="U5559">
        <v>0</v>
      </c>
      <c r="V5559">
        <v>0</v>
      </c>
      <c r="W5559">
        <v>0</v>
      </c>
      <c r="X5559">
        <v>0</v>
      </c>
      <c r="Y5559">
        <v>0</v>
      </c>
      <c r="Z5559">
        <v>0</v>
      </c>
      <c r="AA5559">
        <v>360</v>
      </c>
      <c r="AB5559">
        <v>0</v>
      </c>
      <c r="AC5559">
        <v>360</v>
      </c>
      <c r="AD5559">
        <v>0</v>
      </c>
      <c r="AE5559">
        <v>0</v>
      </c>
      <c r="AF5559">
        <v>9</v>
      </c>
      <c r="AG5559">
        <v>0</v>
      </c>
      <c r="AH5559">
        <v>1</v>
      </c>
      <c r="AI5559">
        <v>0</v>
      </c>
      <c r="AJ5559">
        <v>0</v>
      </c>
      <c r="AK5559">
        <v>0</v>
      </c>
      <c r="AL5559">
        <v>0</v>
      </c>
      <c r="AM5559">
        <v>0</v>
      </c>
      <c r="AN5559">
        <v>0</v>
      </c>
      <c r="AO5559">
        <v>0</v>
      </c>
      <c r="AP5559">
        <v>0</v>
      </c>
      <c r="AQ5559">
        <v>0</v>
      </c>
      <c r="AR5559">
        <v>0</v>
      </c>
      <c r="AS5559">
        <v>0</v>
      </c>
      <c r="AT5559">
        <v>0</v>
      </c>
      <c r="AU5559">
        <v>0</v>
      </c>
      <c r="AV5559">
        <v>0</v>
      </c>
      <c r="AW5559">
        <v>0</v>
      </c>
      <c r="AX5559">
        <v>0</v>
      </c>
      <c r="AY5559">
        <v>0</v>
      </c>
      <c r="AZ5559">
        <v>0</v>
      </c>
      <c r="BA5559">
        <v>0</v>
      </c>
      <c r="BB5559">
        <v>0</v>
      </c>
      <c r="BC5559">
        <v>0</v>
      </c>
      <c r="BD5559">
        <v>0</v>
      </c>
      <c r="BE5559">
        <v>0</v>
      </c>
      <c r="BF5559">
        <v>0</v>
      </c>
      <c r="BG5559">
        <v>0</v>
      </c>
      <c r="BH5559">
        <v>0</v>
      </c>
      <c r="BI5559">
        <v>0</v>
      </c>
      <c r="BJ5559" s="2">
        <v>45853</v>
      </c>
      <c r="BK5559">
        <v>0</v>
      </c>
      <c r="BL5559" s="3" t="str">
        <f>VLOOKUP(O5559,DropDownList!$H$1:$I$7,2,FALSE)</f>
        <v>2023/24</v>
      </c>
      <c r="BM5559" s="3" t="str">
        <f t="shared" si="87"/>
        <v>PCOA</v>
      </c>
    </row>
    <row r="5560" spans="1:65" x14ac:dyDescent="0.2">
      <c r="A5560">
        <v>2025</v>
      </c>
      <c r="B5560">
        <v>7</v>
      </c>
      <c r="C5560" t="s">
        <v>162</v>
      </c>
      <c r="D5560" t="s">
        <v>184</v>
      </c>
      <c r="E5560" t="s">
        <v>20</v>
      </c>
      <c r="F5560">
        <v>9874</v>
      </c>
      <c r="G5560" t="s">
        <v>158</v>
      </c>
      <c r="H5560" t="s">
        <v>171</v>
      </c>
      <c r="I5560" t="s">
        <v>172</v>
      </c>
      <c r="J5560" s="1">
        <v>45839</v>
      </c>
      <c r="K5560" t="s">
        <v>143</v>
      </c>
      <c r="L5560">
        <v>2</v>
      </c>
      <c r="M5560" t="s">
        <v>144</v>
      </c>
      <c r="N5560" t="s">
        <v>145</v>
      </c>
      <c r="O5560" t="s">
        <v>147</v>
      </c>
      <c r="P5560" t="s">
        <v>152</v>
      </c>
      <c r="Q5560">
        <v>0</v>
      </c>
      <c r="R5560">
        <v>5</v>
      </c>
      <c r="S5560">
        <v>200</v>
      </c>
      <c r="T5560">
        <v>160</v>
      </c>
      <c r="U5560">
        <v>0</v>
      </c>
      <c r="V5560">
        <v>0</v>
      </c>
      <c r="W5560">
        <v>0</v>
      </c>
      <c r="X5560">
        <v>0</v>
      </c>
      <c r="Y5560">
        <v>0</v>
      </c>
      <c r="Z5560">
        <v>0</v>
      </c>
      <c r="AA5560">
        <v>40</v>
      </c>
      <c r="AB5560">
        <v>0</v>
      </c>
      <c r="AC5560">
        <v>40</v>
      </c>
      <c r="AD5560">
        <v>0</v>
      </c>
      <c r="AE5560">
        <v>0</v>
      </c>
      <c r="AF5560">
        <v>1</v>
      </c>
      <c r="AG5560">
        <v>0</v>
      </c>
      <c r="AH5560">
        <v>4</v>
      </c>
      <c r="AI5560">
        <v>0</v>
      </c>
      <c r="AJ5560">
        <v>0</v>
      </c>
      <c r="AK5560">
        <v>0</v>
      </c>
      <c r="AL5560">
        <v>0</v>
      </c>
      <c r="AM5560">
        <v>0</v>
      </c>
      <c r="AN5560">
        <v>0</v>
      </c>
      <c r="AO5560">
        <v>0</v>
      </c>
      <c r="AP5560">
        <v>0</v>
      </c>
      <c r="AQ5560">
        <v>0</v>
      </c>
      <c r="AR5560">
        <v>0</v>
      </c>
      <c r="AS5560">
        <v>0</v>
      </c>
      <c r="AT5560">
        <v>0</v>
      </c>
      <c r="AU5560">
        <v>0</v>
      </c>
      <c r="AV5560">
        <v>0</v>
      </c>
      <c r="AW5560">
        <v>0</v>
      </c>
      <c r="AX5560">
        <v>0</v>
      </c>
      <c r="AY5560">
        <v>0</v>
      </c>
      <c r="AZ5560">
        <v>0</v>
      </c>
      <c r="BA5560">
        <v>0</v>
      </c>
      <c r="BB5560">
        <v>0</v>
      </c>
      <c r="BC5560">
        <v>0</v>
      </c>
      <c r="BD5560">
        <v>0</v>
      </c>
      <c r="BE5560">
        <v>0</v>
      </c>
      <c r="BF5560">
        <v>0</v>
      </c>
      <c r="BG5560">
        <v>0</v>
      </c>
      <c r="BH5560">
        <v>0</v>
      </c>
      <c r="BI5560">
        <v>0</v>
      </c>
      <c r="BJ5560" s="2">
        <v>45853</v>
      </c>
      <c r="BK5560">
        <v>0</v>
      </c>
      <c r="BL5560" s="3" t="str">
        <f>VLOOKUP(O5560,DropDownList!$H$1:$I$7,2,FALSE)</f>
        <v>2024/25</v>
      </c>
      <c r="BM5560" s="3" t="str">
        <f t="shared" si="87"/>
        <v>PCOA</v>
      </c>
    </row>
    <row r="5561" spans="1:65" x14ac:dyDescent="0.2">
      <c r="A5561">
        <v>2025</v>
      </c>
      <c r="B5561">
        <v>7</v>
      </c>
      <c r="C5561" t="s">
        <v>162</v>
      </c>
      <c r="D5561" t="s">
        <v>184</v>
      </c>
      <c r="E5561" t="s">
        <v>20</v>
      </c>
      <c r="F5561">
        <v>9874</v>
      </c>
      <c r="G5561" t="s">
        <v>158</v>
      </c>
      <c r="H5561" t="s">
        <v>171</v>
      </c>
      <c r="I5561" t="s">
        <v>172</v>
      </c>
      <c r="J5561" s="1">
        <v>45839</v>
      </c>
      <c r="K5561" t="s">
        <v>143</v>
      </c>
      <c r="L5561">
        <v>2</v>
      </c>
      <c r="M5561" t="s">
        <v>144</v>
      </c>
      <c r="N5561" t="s">
        <v>145</v>
      </c>
      <c r="O5561" t="s">
        <v>156</v>
      </c>
      <c r="P5561" t="s">
        <v>161</v>
      </c>
      <c r="Q5561">
        <v>40</v>
      </c>
      <c r="R5561">
        <v>71</v>
      </c>
      <c r="S5561">
        <v>1900</v>
      </c>
      <c r="T5561">
        <v>20</v>
      </c>
      <c r="U5561">
        <v>9</v>
      </c>
      <c r="V5561">
        <v>2</v>
      </c>
      <c r="W5561">
        <v>20</v>
      </c>
      <c r="X5561">
        <v>20</v>
      </c>
      <c r="Y5561">
        <v>0</v>
      </c>
      <c r="Z5561">
        <v>0</v>
      </c>
      <c r="AA5561">
        <v>1840</v>
      </c>
      <c r="AB5561">
        <v>0</v>
      </c>
      <c r="AC5561">
        <v>0</v>
      </c>
      <c r="AD5561">
        <v>2</v>
      </c>
      <c r="AE5561">
        <v>0</v>
      </c>
      <c r="AF5561">
        <v>66</v>
      </c>
      <c r="AG5561">
        <v>0</v>
      </c>
      <c r="AH5561">
        <v>2</v>
      </c>
      <c r="AI5561">
        <v>3</v>
      </c>
      <c r="AJ5561">
        <v>0</v>
      </c>
      <c r="AK5561">
        <v>0</v>
      </c>
      <c r="AL5561">
        <v>0</v>
      </c>
      <c r="AM5561">
        <v>0</v>
      </c>
      <c r="AN5561">
        <v>0</v>
      </c>
      <c r="AO5561">
        <v>41</v>
      </c>
      <c r="AP5561">
        <v>147</v>
      </c>
      <c r="AQ5561">
        <v>42</v>
      </c>
      <c r="AR5561">
        <v>0</v>
      </c>
      <c r="AS5561">
        <v>24</v>
      </c>
      <c r="AT5561">
        <v>0</v>
      </c>
      <c r="AU5561">
        <v>9</v>
      </c>
      <c r="AV5561">
        <v>3</v>
      </c>
      <c r="AW5561">
        <v>2</v>
      </c>
      <c r="AX5561">
        <v>0</v>
      </c>
      <c r="AY5561">
        <v>15</v>
      </c>
      <c r="AZ5561">
        <v>22</v>
      </c>
      <c r="BA5561">
        <v>14</v>
      </c>
      <c r="BB5561">
        <v>6</v>
      </c>
      <c r="BC5561">
        <v>5</v>
      </c>
      <c r="BD5561">
        <v>3</v>
      </c>
      <c r="BE5561">
        <v>0</v>
      </c>
      <c r="BF5561">
        <v>68</v>
      </c>
      <c r="BG5561">
        <v>40</v>
      </c>
      <c r="BH5561">
        <v>0</v>
      </c>
      <c r="BI5561">
        <v>9</v>
      </c>
      <c r="BJ5561" s="2">
        <v>45853</v>
      </c>
      <c r="BK5561">
        <v>0</v>
      </c>
      <c r="BL5561" s="3" t="str">
        <f>VLOOKUP(O5561,DropDownList!$H$1:$I$7,2,FALSE)</f>
        <v>2023/24</v>
      </c>
      <c r="BM5561" s="3" t="str">
        <f t="shared" si="87"/>
        <v>VSUR</v>
      </c>
    </row>
    <row r="5562" spans="1:65" x14ac:dyDescent="0.2">
      <c r="A5562">
        <v>2025</v>
      </c>
      <c r="B5562">
        <v>7</v>
      </c>
      <c r="C5562" t="s">
        <v>162</v>
      </c>
      <c r="D5562" t="s">
        <v>184</v>
      </c>
      <c r="E5562" t="s">
        <v>20</v>
      </c>
      <c r="F5562">
        <v>9874</v>
      </c>
      <c r="G5562" t="s">
        <v>158</v>
      </c>
      <c r="H5562" t="s">
        <v>171</v>
      </c>
      <c r="I5562" t="s">
        <v>172</v>
      </c>
      <c r="J5562" s="1">
        <v>45839</v>
      </c>
      <c r="K5562" t="s">
        <v>143</v>
      </c>
      <c r="L5562">
        <v>2</v>
      </c>
      <c r="M5562" t="s">
        <v>144</v>
      </c>
      <c r="N5562" t="s">
        <v>145</v>
      </c>
      <c r="O5562" t="s">
        <v>156</v>
      </c>
      <c r="P5562" t="s">
        <v>159</v>
      </c>
      <c r="Q5562">
        <v>0</v>
      </c>
      <c r="R5562">
        <v>1</v>
      </c>
      <c r="S5562">
        <v>3590</v>
      </c>
      <c r="T5562">
        <v>0</v>
      </c>
      <c r="U5562">
        <v>0</v>
      </c>
      <c r="V5562">
        <v>0</v>
      </c>
      <c r="W5562">
        <v>0</v>
      </c>
      <c r="X5562">
        <v>0</v>
      </c>
      <c r="Y5562">
        <v>0</v>
      </c>
      <c r="Z5562">
        <v>0</v>
      </c>
      <c r="AA5562">
        <v>3590</v>
      </c>
      <c r="AB5562">
        <v>0</v>
      </c>
      <c r="AC5562">
        <v>0</v>
      </c>
      <c r="AD5562">
        <v>0</v>
      </c>
      <c r="AE5562">
        <v>0</v>
      </c>
      <c r="AF5562">
        <v>1</v>
      </c>
      <c r="AG5562">
        <v>0</v>
      </c>
      <c r="AH5562">
        <v>0</v>
      </c>
      <c r="AI5562">
        <v>0</v>
      </c>
      <c r="AJ5562">
        <v>0</v>
      </c>
      <c r="AK5562">
        <v>0</v>
      </c>
      <c r="AL5562">
        <v>0</v>
      </c>
      <c r="AM5562">
        <v>0</v>
      </c>
      <c r="AN5562">
        <v>0</v>
      </c>
      <c r="AO5562">
        <v>0</v>
      </c>
      <c r="AP5562">
        <v>0</v>
      </c>
      <c r="AQ5562">
        <v>0</v>
      </c>
      <c r="AR5562">
        <v>0</v>
      </c>
      <c r="AS5562">
        <v>0</v>
      </c>
      <c r="AT5562">
        <v>0</v>
      </c>
      <c r="AU5562">
        <v>0</v>
      </c>
      <c r="AV5562">
        <v>0</v>
      </c>
      <c r="AW5562">
        <v>0</v>
      </c>
      <c r="AX5562">
        <v>0</v>
      </c>
      <c r="AY5562">
        <v>0</v>
      </c>
      <c r="AZ5562">
        <v>0</v>
      </c>
      <c r="BA5562">
        <v>0</v>
      </c>
      <c r="BB5562">
        <v>0</v>
      </c>
      <c r="BC5562">
        <v>0</v>
      </c>
      <c r="BD5562">
        <v>0</v>
      </c>
      <c r="BE5562">
        <v>0</v>
      </c>
      <c r="BF5562">
        <v>0</v>
      </c>
      <c r="BG5562">
        <v>0</v>
      </c>
      <c r="BH5562">
        <v>0</v>
      </c>
      <c r="BI5562">
        <v>0</v>
      </c>
      <c r="BJ5562" s="2">
        <v>45853</v>
      </c>
      <c r="BK5562">
        <v>0</v>
      </c>
      <c r="BL5562" s="3" t="str">
        <f>VLOOKUP(O5562,DropDownList!$H$1:$I$7,2,FALSE)</f>
        <v>2023/24</v>
      </c>
      <c r="BM5562" s="3" t="str">
        <f t="shared" si="87"/>
        <v>CONF</v>
      </c>
    </row>
    <row r="5563" spans="1:65" x14ac:dyDescent="0.2">
      <c r="A5563">
        <v>2025</v>
      </c>
      <c r="B5563">
        <v>7</v>
      </c>
      <c r="C5563" t="s">
        <v>162</v>
      </c>
      <c r="D5563" t="s">
        <v>185</v>
      </c>
      <c r="E5563" t="s">
        <v>21</v>
      </c>
      <c r="F5563">
        <v>9348</v>
      </c>
      <c r="G5563" t="s">
        <v>141</v>
      </c>
      <c r="H5563" t="s">
        <v>171</v>
      </c>
      <c r="I5563" t="s">
        <v>172</v>
      </c>
      <c r="J5563" s="1">
        <v>45839</v>
      </c>
      <c r="K5563" t="s">
        <v>143</v>
      </c>
      <c r="L5563">
        <v>2</v>
      </c>
      <c r="M5563" t="s">
        <v>144</v>
      </c>
      <c r="N5563" t="s">
        <v>145</v>
      </c>
      <c r="O5563" t="s">
        <v>149</v>
      </c>
      <c r="P5563" t="s">
        <v>153</v>
      </c>
      <c r="Q5563">
        <v>0</v>
      </c>
      <c r="R5563">
        <v>1</v>
      </c>
      <c r="S5563">
        <v>45</v>
      </c>
      <c r="T5563">
        <v>45</v>
      </c>
      <c r="U5563">
        <v>0</v>
      </c>
      <c r="V5563">
        <v>0</v>
      </c>
      <c r="W5563">
        <v>0</v>
      </c>
      <c r="X5563">
        <v>0</v>
      </c>
      <c r="Y5563">
        <v>0</v>
      </c>
      <c r="Z5563">
        <v>0</v>
      </c>
      <c r="AA5563">
        <v>0</v>
      </c>
      <c r="AB5563">
        <v>0</v>
      </c>
      <c r="AC5563">
        <v>0</v>
      </c>
      <c r="AD5563">
        <v>0</v>
      </c>
      <c r="AE5563">
        <v>0</v>
      </c>
      <c r="AF5563">
        <v>0</v>
      </c>
      <c r="AG5563">
        <v>0</v>
      </c>
      <c r="AH5563">
        <v>1</v>
      </c>
      <c r="AI5563">
        <v>0</v>
      </c>
      <c r="AJ5563">
        <v>0</v>
      </c>
      <c r="AK5563">
        <v>0</v>
      </c>
      <c r="AL5563">
        <v>0</v>
      </c>
      <c r="AM5563">
        <v>0</v>
      </c>
      <c r="AN5563">
        <v>0</v>
      </c>
      <c r="AO5563">
        <v>1</v>
      </c>
      <c r="AP5563">
        <v>1</v>
      </c>
      <c r="AQ5563">
        <v>1</v>
      </c>
      <c r="AR5563">
        <v>0</v>
      </c>
      <c r="AS5563">
        <v>0</v>
      </c>
      <c r="AT5563">
        <v>0</v>
      </c>
      <c r="AU5563">
        <v>0</v>
      </c>
      <c r="AV5563">
        <v>0</v>
      </c>
      <c r="AW5563">
        <v>0</v>
      </c>
      <c r="AX5563">
        <v>0</v>
      </c>
      <c r="AY5563">
        <v>0</v>
      </c>
      <c r="AZ5563">
        <v>0</v>
      </c>
      <c r="BA5563">
        <v>0</v>
      </c>
      <c r="BB5563">
        <v>0</v>
      </c>
      <c r="BC5563">
        <v>0</v>
      </c>
      <c r="BD5563">
        <v>0</v>
      </c>
      <c r="BE5563">
        <v>0</v>
      </c>
      <c r="BF5563">
        <v>1</v>
      </c>
      <c r="BG5563">
        <v>0</v>
      </c>
      <c r="BH5563">
        <v>0</v>
      </c>
      <c r="BI5563">
        <v>0</v>
      </c>
      <c r="BJ5563" s="2">
        <v>45853</v>
      </c>
      <c r="BK5563">
        <v>0</v>
      </c>
      <c r="BL5563" s="3" t="str">
        <f>VLOOKUP(O5563,DropDownList!$H$1:$I$7,2,FALSE)</f>
        <v>2025/26</v>
      </c>
      <c r="BM5563" s="3" t="str">
        <f t="shared" si="87"/>
        <v>PREG</v>
      </c>
    </row>
    <row r="5564" spans="1:65" x14ac:dyDescent="0.2">
      <c r="A5564">
        <v>2025</v>
      </c>
      <c r="B5564">
        <v>7</v>
      </c>
      <c r="C5564" t="s">
        <v>162</v>
      </c>
      <c r="D5564" t="s">
        <v>185</v>
      </c>
      <c r="E5564" t="s">
        <v>21</v>
      </c>
      <c r="F5564">
        <v>9348</v>
      </c>
      <c r="G5564" t="s">
        <v>141</v>
      </c>
      <c r="H5564" t="s">
        <v>171</v>
      </c>
      <c r="I5564" t="s">
        <v>172</v>
      </c>
      <c r="J5564" s="1">
        <v>45839</v>
      </c>
      <c r="K5564" t="s">
        <v>143</v>
      </c>
      <c r="L5564">
        <v>2</v>
      </c>
      <c r="M5564" t="s">
        <v>144</v>
      </c>
      <c r="N5564" t="s">
        <v>145</v>
      </c>
      <c r="O5564" t="s">
        <v>147</v>
      </c>
      <c r="P5564" t="s">
        <v>148</v>
      </c>
      <c r="Q5564">
        <v>60</v>
      </c>
      <c r="R5564">
        <v>4</v>
      </c>
      <c r="S5564">
        <v>240</v>
      </c>
      <c r="T5564">
        <v>0</v>
      </c>
      <c r="U5564">
        <v>1</v>
      </c>
      <c r="V5564">
        <v>0</v>
      </c>
      <c r="W5564">
        <v>0</v>
      </c>
      <c r="X5564">
        <v>0</v>
      </c>
      <c r="Y5564">
        <v>0</v>
      </c>
      <c r="Z5564">
        <v>0</v>
      </c>
      <c r="AA5564">
        <v>180</v>
      </c>
      <c r="AB5564">
        <v>0</v>
      </c>
      <c r="AC5564">
        <v>180</v>
      </c>
      <c r="AD5564">
        <v>0</v>
      </c>
      <c r="AE5564">
        <v>0</v>
      </c>
      <c r="AF5564">
        <v>3</v>
      </c>
      <c r="AG5564">
        <v>0</v>
      </c>
      <c r="AH5564">
        <v>0</v>
      </c>
      <c r="AI5564">
        <v>1</v>
      </c>
      <c r="AJ5564">
        <v>0</v>
      </c>
      <c r="AK5564">
        <v>0</v>
      </c>
      <c r="AL5564">
        <v>0</v>
      </c>
      <c r="AM5564">
        <v>0</v>
      </c>
      <c r="AN5564">
        <v>0</v>
      </c>
      <c r="AO5564">
        <v>3</v>
      </c>
      <c r="AP5564">
        <v>8</v>
      </c>
      <c r="AQ5564">
        <v>4</v>
      </c>
      <c r="AR5564">
        <v>0</v>
      </c>
      <c r="AS5564">
        <v>0</v>
      </c>
      <c r="AT5564">
        <v>0</v>
      </c>
      <c r="AU5564">
        <v>0</v>
      </c>
      <c r="AV5564">
        <v>0</v>
      </c>
      <c r="AW5564">
        <v>0</v>
      </c>
      <c r="AX5564">
        <v>0</v>
      </c>
      <c r="AY5564">
        <v>1</v>
      </c>
      <c r="AZ5564">
        <v>2</v>
      </c>
      <c r="BA5564">
        <v>1</v>
      </c>
      <c r="BB5564">
        <v>0</v>
      </c>
      <c r="BC5564">
        <v>0</v>
      </c>
      <c r="BD5564">
        <v>0</v>
      </c>
      <c r="BE5564">
        <v>0</v>
      </c>
      <c r="BF5564">
        <v>3</v>
      </c>
      <c r="BG5564">
        <v>60</v>
      </c>
      <c r="BH5564">
        <v>0</v>
      </c>
      <c r="BI5564">
        <v>1</v>
      </c>
      <c r="BJ5564" s="2">
        <v>45853</v>
      </c>
      <c r="BK5564">
        <v>0</v>
      </c>
      <c r="BL5564" s="3" t="str">
        <f>VLOOKUP(O5564,DropDownList!$H$1:$I$7,2,FALSE)</f>
        <v>2024/25</v>
      </c>
      <c r="BM5564" s="3" t="str">
        <f t="shared" si="87"/>
        <v>PRAS</v>
      </c>
    </row>
    <row r="5565" spans="1:65" x14ac:dyDescent="0.2">
      <c r="A5565">
        <v>2025</v>
      </c>
      <c r="B5565">
        <v>7</v>
      </c>
      <c r="C5565" t="s">
        <v>162</v>
      </c>
      <c r="D5565" t="s">
        <v>185</v>
      </c>
      <c r="E5565" t="s">
        <v>21</v>
      </c>
      <c r="F5565">
        <v>9348</v>
      </c>
      <c r="G5565" t="s">
        <v>141</v>
      </c>
      <c r="H5565" t="s">
        <v>171</v>
      </c>
      <c r="I5565" t="s">
        <v>172</v>
      </c>
      <c r="J5565" s="1">
        <v>45839</v>
      </c>
      <c r="K5565" t="s">
        <v>143</v>
      </c>
      <c r="L5565">
        <v>2</v>
      </c>
      <c r="M5565" t="s">
        <v>144</v>
      </c>
      <c r="N5565" t="s">
        <v>145</v>
      </c>
      <c r="O5565" t="s">
        <v>147</v>
      </c>
      <c r="P5565" t="s">
        <v>152</v>
      </c>
      <c r="Q5565">
        <v>0</v>
      </c>
      <c r="R5565">
        <v>4</v>
      </c>
      <c r="S5565">
        <v>160</v>
      </c>
      <c r="T5565">
        <v>160</v>
      </c>
      <c r="U5565">
        <v>0</v>
      </c>
      <c r="V5565">
        <v>0</v>
      </c>
      <c r="W5565">
        <v>0</v>
      </c>
      <c r="X5565">
        <v>0</v>
      </c>
      <c r="Y5565">
        <v>0</v>
      </c>
      <c r="Z5565">
        <v>0</v>
      </c>
      <c r="AA5565">
        <v>0</v>
      </c>
      <c r="AB5565">
        <v>0</v>
      </c>
      <c r="AC5565">
        <v>0</v>
      </c>
      <c r="AD5565">
        <v>0</v>
      </c>
      <c r="AE5565">
        <v>0</v>
      </c>
      <c r="AF5565">
        <v>0</v>
      </c>
      <c r="AG5565">
        <v>0</v>
      </c>
      <c r="AH5565">
        <v>4</v>
      </c>
      <c r="AI5565">
        <v>0</v>
      </c>
      <c r="AJ5565">
        <v>0</v>
      </c>
      <c r="AK5565">
        <v>0</v>
      </c>
      <c r="AL5565">
        <v>0</v>
      </c>
      <c r="AM5565">
        <v>0</v>
      </c>
      <c r="AN5565">
        <v>0</v>
      </c>
      <c r="AO5565">
        <v>0</v>
      </c>
      <c r="AP5565">
        <v>0</v>
      </c>
      <c r="AQ5565">
        <v>0</v>
      </c>
      <c r="AR5565">
        <v>0</v>
      </c>
      <c r="AS5565">
        <v>0</v>
      </c>
      <c r="AT5565">
        <v>0</v>
      </c>
      <c r="AU5565">
        <v>0</v>
      </c>
      <c r="AV5565">
        <v>0</v>
      </c>
      <c r="AW5565">
        <v>0</v>
      </c>
      <c r="AX5565">
        <v>0</v>
      </c>
      <c r="AY5565">
        <v>0</v>
      </c>
      <c r="AZ5565">
        <v>0</v>
      </c>
      <c r="BA5565">
        <v>0</v>
      </c>
      <c r="BB5565">
        <v>0</v>
      </c>
      <c r="BC5565">
        <v>0</v>
      </c>
      <c r="BD5565">
        <v>0</v>
      </c>
      <c r="BE5565">
        <v>0</v>
      </c>
      <c r="BF5565">
        <v>0</v>
      </c>
      <c r="BG5565">
        <v>0</v>
      </c>
      <c r="BH5565">
        <v>0</v>
      </c>
      <c r="BI5565">
        <v>0</v>
      </c>
      <c r="BJ5565" s="2">
        <v>45853</v>
      </c>
      <c r="BK5565">
        <v>0</v>
      </c>
      <c r="BL5565" s="3" t="str">
        <f>VLOOKUP(O5565,DropDownList!$H$1:$I$7,2,FALSE)</f>
        <v>2024/25</v>
      </c>
      <c r="BM5565" s="3" t="str">
        <f t="shared" si="87"/>
        <v>PCOA</v>
      </c>
    </row>
    <row r="5566" spans="1:65" x14ac:dyDescent="0.2">
      <c r="A5566">
        <v>2025</v>
      </c>
      <c r="B5566">
        <v>7</v>
      </c>
      <c r="C5566" t="s">
        <v>162</v>
      </c>
      <c r="D5566" t="s">
        <v>185</v>
      </c>
      <c r="E5566" t="s">
        <v>21</v>
      </c>
      <c r="F5566">
        <v>9348</v>
      </c>
      <c r="G5566" t="s">
        <v>141</v>
      </c>
      <c r="H5566" t="s">
        <v>171</v>
      </c>
      <c r="I5566" t="s">
        <v>172</v>
      </c>
      <c r="J5566" s="1">
        <v>45839</v>
      </c>
      <c r="K5566" t="s">
        <v>143</v>
      </c>
      <c r="L5566">
        <v>2</v>
      </c>
      <c r="M5566" t="s">
        <v>144</v>
      </c>
      <c r="N5566" t="s">
        <v>145</v>
      </c>
      <c r="O5566" t="s">
        <v>149</v>
      </c>
      <c r="P5566" t="s">
        <v>154</v>
      </c>
      <c r="Q5566">
        <v>9102.4699999999993</v>
      </c>
      <c r="R5566">
        <v>90</v>
      </c>
      <c r="S5566">
        <v>23085</v>
      </c>
      <c r="T5566">
        <v>782.43</v>
      </c>
      <c r="U5566">
        <v>40</v>
      </c>
      <c r="V5566">
        <v>21</v>
      </c>
      <c r="W5566">
        <v>4715</v>
      </c>
      <c r="X5566">
        <v>5135</v>
      </c>
      <c r="Y5566">
        <v>0</v>
      </c>
      <c r="Z5566">
        <v>0</v>
      </c>
      <c r="AA5566">
        <v>13200.1</v>
      </c>
      <c r="AB5566">
        <v>0</v>
      </c>
      <c r="AC5566">
        <v>12091.31</v>
      </c>
      <c r="AD5566">
        <v>10</v>
      </c>
      <c r="AE5566">
        <v>11</v>
      </c>
      <c r="AF5566">
        <v>47</v>
      </c>
      <c r="AG5566">
        <v>19</v>
      </c>
      <c r="AH5566">
        <v>2</v>
      </c>
      <c r="AI5566">
        <v>21</v>
      </c>
      <c r="AJ5566">
        <v>0</v>
      </c>
      <c r="AK5566">
        <v>0</v>
      </c>
      <c r="AL5566">
        <v>0</v>
      </c>
      <c r="AM5566">
        <v>0</v>
      </c>
      <c r="AN5566">
        <v>0</v>
      </c>
      <c r="AO5566">
        <v>53</v>
      </c>
      <c r="AP5566">
        <v>161</v>
      </c>
      <c r="AQ5566">
        <v>54</v>
      </c>
      <c r="AR5566">
        <v>0</v>
      </c>
      <c r="AS5566">
        <v>19</v>
      </c>
      <c r="AT5566">
        <v>2</v>
      </c>
      <c r="AU5566">
        <v>2</v>
      </c>
      <c r="AV5566">
        <v>0</v>
      </c>
      <c r="AW5566">
        <v>0</v>
      </c>
      <c r="AX5566">
        <v>0</v>
      </c>
      <c r="AY5566">
        <v>22</v>
      </c>
      <c r="AZ5566">
        <v>34</v>
      </c>
      <c r="BA5566">
        <v>14</v>
      </c>
      <c r="BB5566">
        <v>5</v>
      </c>
      <c r="BC5566">
        <v>2</v>
      </c>
      <c r="BD5566">
        <v>0</v>
      </c>
      <c r="BE5566">
        <v>0</v>
      </c>
      <c r="BF5566">
        <v>89</v>
      </c>
      <c r="BG5566">
        <v>4655</v>
      </c>
      <c r="BH5566">
        <v>1</v>
      </c>
      <c r="BI5566">
        <v>40</v>
      </c>
      <c r="BJ5566" s="2">
        <v>45853</v>
      </c>
      <c r="BK5566">
        <v>0</v>
      </c>
      <c r="BL5566" s="3" t="str">
        <f>VLOOKUP(O5566,DropDownList!$H$1:$I$7,2,FALSE)</f>
        <v>2025/26</v>
      </c>
      <c r="BM5566" s="3" t="str">
        <f t="shared" si="87"/>
        <v>JP COURT</v>
      </c>
    </row>
    <row r="5567" spans="1:65" x14ac:dyDescent="0.2">
      <c r="A5567">
        <v>2025</v>
      </c>
      <c r="B5567">
        <v>7</v>
      </c>
      <c r="C5567" t="s">
        <v>162</v>
      </c>
      <c r="D5567" t="s">
        <v>185</v>
      </c>
      <c r="E5567" t="s">
        <v>21</v>
      </c>
      <c r="F5567">
        <v>9348</v>
      </c>
      <c r="G5567" t="s">
        <v>141</v>
      </c>
      <c r="H5567" t="s">
        <v>171</v>
      </c>
      <c r="I5567" t="s">
        <v>172</v>
      </c>
      <c r="J5567" s="1">
        <v>45839</v>
      </c>
      <c r="K5567" t="s">
        <v>143</v>
      </c>
      <c r="L5567">
        <v>2</v>
      </c>
      <c r="M5567" t="s">
        <v>144</v>
      </c>
      <c r="N5567" t="s">
        <v>145</v>
      </c>
      <c r="O5567" t="s">
        <v>156</v>
      </c>
      <c r="P5567" t="s">
        <v>150</v>
      </c>
      <c r="Q5567">
        <v>2758.71</v>
      </c>
      <c r="R5567">
        <v>75</v>
      </c>
      <c r="S5567">
        <v>11791.83</v>
      </c>
      <c r="T5567">
        <v>2142.8000000000002</v>
      </c>
      <c r="U5567">
        <v>20</v>
      </c>
      <c r="V5567">
        <v>14</v>
      </c>
      <c r="W5567">
        <v>2252.41</v>
      </c>
      <c r="X5567">
        <v>2252.41</v>
      </c>
      <c r="Y5567">
        <v>63</v>
      </c>
      <c r="Z5567">
        <v>9649.0300000000007</v>
      </c>
      <c r="AA5567">
        <v>6890.32</v>
      </c>
      <c r="AB5567">
        <v>3042.75</v>
      </c>
      <c r="AC5567">
        <v>3847.57</v>
      </c>
      <c r="AD5567">
        <v>12</v>
      </c>
      <c r="AE5567">
        <v>2</v>
      </c>
      <c r="AF5567">
        <v>42</v>
      </c>
      <c r="AG5567">
        <v>5</v>
      </c>
      <c r="AH5567">
        <v>12</v>
      </c>
      <c r="AI5567">
        <v>15</v>
      </c>
      <c r="AJ5567">
        <v>20</v>
      </c>
      <c r="AK5567">
        <v>2</v>
      </c>
      <c r="AL5567">
        <v>3</v>
      </c>
      <c r="AM5567">
        <v>5</v>
      </c>
      <c r="AN5567">
        <v>0</v>
      </c>
      <c r="AO5567">
        <v>45</v>
      </c>
      <c r="AP5567">
        <v>310</v>
      </c>
      <c r="AQ5567">
        <v>48</v>
      </c>
      <c r="AR5567">
        <v>0</v>
      </c>
      <c r="AS5567">
        <v>29</v>
      </c>
      <c r="AT5567">
        <v>65</v>
      </c>
      <c r="AU5567">
        <v>2</v>
      </c>
      <c r="AV5567">
        <v>0</v>
      </c>
      <c r="AW5567">
        <v>0</v>
      </c>
      <c r="AX5567">
        <v>0</v>
      </c>
      <c r="AY5567">
        <v>25</v>
      </c>
      <c r="AZ5567">
        <v>66</v>
      </c>
      <c r="BA5567">
        <v>55</v>
      </c>
      <c r="BB5567">
        <v>6</v>
      </c>
      <c r="BC5567">
        <v>2</v>
      </c>
      <c r="BD5567">
        <v>0</v>
      </c>
      <c r="BE5567">
        <v>0</v>
      </c>
      <c r="BF5567">
        <v>44</v>
      </c>
      <c r="BG5567">
        <v>2224.41</v>
      </c>
      <c r="BH5567">
        <v>1</v>
      </c>
      <c r="BI5567">
        <v>20</v>
      </c>
      <c r="BJ5567" s="2">
        <v>45853</v>
      </c>
      <c r="BK5567">
        <v>0</v>
      </c>
      <c r="BL5567" s="3" t="str">
        <f>VLOOKUP(O5567,DropDownList!$H$1:$I$7,2,FALSE)</f>
        <v>2023/24</v>
      </c>
      <c r="BM5567" s="3" t="str">
        <f t="shared" si="87"/>
        <v>FISCAL FINES</v>
      </c>
    </row>
    <row r="5568" spans="1:65" x14ac:dyDescent="0.2">
      <c r="A5568">
        <v>2025</v>
      </c>
      <c r="B5568">
        <v>7</v>
      </c>
      <c r="C5568" t="s">
        <v>162</v>
      </c>
      <c r="D5568" t="s">
        <v>185</v>
      </c>
      <c r="E5568" t="s">
        <v>21</v>
      </c>
      <c r="F5568">
        <v>9348</v>
      </c>
      <c r="G5568" t="s">
        <v>141</v>
      </c>
      <c r="H5568" t="s">
        <v>171</v>
      </c>
      <c r="I5568" t="s">
        <v>172</v>
      </c>
      <c r="J5568" s="1">
        <v>45839</v>
      </c>
      <c r="K5568" t="s">
        <v>143</v>
      </c>
      <c r="L5568">
        <v>2</v>
      </c>
      <c r="M5568" t="s">
        <v>144</v>
      </c>
      <c r="N5568" t="s">
        <v>145</v>
      </c>
      <c r="O5568" t="s">
        <v>149</v>
      </c>
      <c r="P5568" t="s">
        <v>148</v>
      </c>
      <c r="Q5568">
        <v>180</v>
      </c>
      <c r="R5568">
        <v>6</v>
      </c>
      <c r="S5568">
        <v>360</v>
      </c>
      <c r="T5568">
        <v>0</v>
      </c>
      <c r="U5568">
        <v>3</v>
      </c>
      <c r="V5568">
        <v>3</v>
      </c>
      <c r="W5568">
        <v>180</v>
      </c>
      <c r="X5568">
        <v>180</v>
      </c>
      <c r="Y5568">
        <v>0</v>
      </c>
      <c r="Z5568">
        <v>0</v>
      </c>
      <c r="AA5568">
        <v>180</v>
      </c>
      <c r="AB5568">
        <v>0</v>
      </c>
      <c r="AC5568">
        <v>180</v>
      </c>
      <c r="AD5568">
        <v>3</v>
      </c>
      <c r="AE5568">
        <v>0</v>
      </c>
      <c r="AF5568">
        <v>3</v>
      </c>
      <c r="AG5568">
        <v>0</v>
      </c>
      <c r="AH5568">
        <v>0</v>
      </c>
      <c r="AI5568">
        <v>3</v>
      </c>
      <c r="AJ5568">
        <v>0</v>
      </c>
      <c r="AK5568">
        <v>0</v>
      </c>
      <c r="AL5568">
        <v>0</v>
      </c>
      <c r="AM5568">
        <v>0</v>
      </c>
      <c r="AN5568">
        <v>0</v>
      </c>
      <c r="AO5568">
        <v>6</v>
      </c>
      <c r="AP5568">
        <v>10</v>
      </c>
      <c r="AQ5568">
        <v>6</v>
      </c>
      <c r="AR5568">
        <v>0</v>
      </c>
      <c r="AS5568">
        <v>1</v>
      </c>
      <c r="AT5568">
        <v>0</v>
      </c>
      <c r="AU5568">
        <v>0</v>
      </c>
      <c r="AV5568">
        <v>0</v>
      </c>
      <c r="AW5568">
        <v>0</v>
      </c>
      <c r="AX5568">
        <v>0</v>
      </c>
      <c r="AY5568">
        <v>1</v>
      </c>
      <c r="AZ5568">
        <v>2</v>
      </c>
      <c r="BA5568">
        <v>0</v>
      </c>
      <c r="BB5568">
        <v>0</v>
      </c>
      <c r="BC5568">
        <v>0</v>
      </c>
      <c r="BD5568">
        <v>0</v>
      </c>
      <c r="BE5568">
        <v>0</v>
      </c>
      <c r="BF5568">
        <v>6</v>
      </c>
      <c r="BG5568">
        <v>180</v>
      </c>
      <c r="BH5568">
        <v>0</v>
      </c>
      <c r="BI5568">
        <v>3</v>
      </c>
      <c r="BJ5568" s="2">
        <v>45853</v>
      </c>
      <c r="BK5568">
        <v>0</v>
      </c>
      <c r="BL5568" s="3" t="str">
        <f>VLOOKUP(O5568,DropDownList!$H$1:$I$7,2,FALSE)</f>
        <v>2025/26</v>
      </c>
      <c r="BM5568" s="3" t="str">
        <f t="shared" si="87"/>
        <v>PRAS</v>
      </c>
    </row>
    <row r="5569" spans="1:65" x14ac:dyDescent="0.2">
      <c r="A5569">
        <v>2025</v>
      </c>
      <c r="B5569">
        <v>7</v>
      </c>
      <c r="C5569" t="s">
        <v>162</v>
      </c>
      <c r="D5569" t="s">
        <v>185</v>
      </c>
      <c r="E5569" t="s">
        <v>21</v>
      </c>
      <c r="F5569">
        <v>9348</v>
      </c>
      <c r="G5569" t="s">
        <v>141</v>
      </c>
      <c r="H5569" t="s">
        <v>171</v>
      </c>
      <c r="I5569" t="s">
        <v>172</v>
      </c>
      <c r="J5569" s="1">
        <v>45839</v>
      </c>
      <c r="K5569" t="s">
        <v>143</v>
      </c>
      <c r="L5569">
        <v>2</v>
      </c>
      <c r="M5569" t="s">
        <v>144</v>
      </c>
      <c r="N5569" t="s">
        <v>145</v>
      </c>
      <c r="O5569" t="s">
        <v>147</v>
      </c>
      <c r="P5569" t="s">
        <v>146</v>
      </c>
      <c r="Q5569">
        <v>260</v>
      </c>
      <c r="R5569">
        <v>82</v>
      </c>
      <c r="S5569">
        <v>1420</v>
      </c>
      <c r="T5569">
        <v>20</v>
      </c>
      <c r="U5569">
        <v>24</v>
      </c>
      <c r="V5569">
        <v>7</v>
      </c>
      <c r="W5569">
        <v>160</v>
      </c>
      <c r="X5569">
        <v>160</v>
      </c>
      <c r="Y5569">
        <v>0</v>
      </c>
      <c r="Z5569">
        <v>0</v>
      </c>
      <c r="AA5569">
        <v>1140</v>
      </c>
      <c r="AB5569">
        <v>0</v>
      </c>
      <c r="AC5569">
        <v>0</v>
      </c>
      <c r="AD5569">
        <v>7</v>
      </c>
      <c r="AE5569">
        <v>0</v>
      </c>
      <c r="AF5569">
        <v>69</v>
      </c>
      <c r="AG5569">
        <v>0</v>
      </c>
      <c r="AH5569">
        <v>1</v>
      </c>
      <c r="AI5569">
        <v>12</v>
      </c>
      <c r="AJ5569">
        <v>0</v>
      </c>
      <c r="AK5569">
        <v>0</v>
      </c>
      <c r="AL5569">
        <v>0</v>
      </c>
      <c r="AM5569">
        <v>0</v>
      </c>
      <c r="AN5569">
        <v>0</v>
      </c>
      <c r="AO5569">
        <v>59</v>
      </c>
      <c r="AP5569">
        <v>238</v>
      </c>
      <c r="AQ5569">
        <v>63</v>
      </c>
      <c r="AR5569">
        <v>0</v>
      </c>
      <c r="AS5569">
        <v>28</v>
      </c>
      <c r="AT5569">
        <v>15</v>
      </c>
      <c r="AU5569">
        <v>8</v>
      </c>
      <c r="AV5569">
        <v>3</v>
      </c>
      <c r="AW5569">
        <v>5</v>
      </c>
      <c r="AX5569">
        <v>0</v>
      </c>
      <c r="AY5569">
        <v>28</v>
      </c>
      <c r="AZ5569">
        <v>43</v>
      </c>
      <c r="BA5569">
        <v>22</v>
      </c>
      <c r="BB5569">
        <v>4</v>
      </c>
      <c r="BC5569">
        <v>3</v>
      </c>
      <c r="BD5569">
        <v>2</v>
      </c>
      <c r="BE5569">
        <v>0</v>
      </c>
      <c r="BF5569">
        <v>77</v>
      </c>
      <c r="BG5569">
        <v>260</v>
      </c>
      <c r="BH5569">
        <v>0</v>
      </c>
      <c r="BI5569">
        <v>19</v>
      </c>
      <c r="BJ5569" s="2">
        <v>45853</v>
      </c>
      <c r="BK5569">
        <v>2</v>
      </c>
      <c r="BL5569" s="3" t="str">
        <f>VLOOKUP(O5569,DropDownList!$H$1:$I$7,2,FALSE)</f>
        <v>2024/25</v>
      </c>
      <c r="BM5569" s="3" t="str">
        <f t="shared" si="87"/>
        <v>VSUR</v>
      </c>
    </row>
    <row r="5570" spans="1:65" x14ac:dyDescent="0.2">
      <c r="A5570">
        <v>2025</v>
      </c>
      <c r="B5570">
        <v>7</v>
      </c>
      <c r="C5570" t="s">
        <v>162</v>
      </c>
      <c r="D5570" t="s">
        <v>185</v>
      </c>
      <c r="E5570" t="s">
        <v>21</v>
      </c>
      <c r="F5570">
        <v>9348</v>
      </c>
      <c r="G5570" t="s">
        <v>141</v>
      </c>
      <c r="H5570" t="s">
        <v>171</v>
      </c>
      <c r="I5570" t="s">
        <v>172</v>
      </c>
      <c r="J5570" s="1">
        <v>45839</v>
      </c>
      <c r="K5570" t="s">
        <v>143</v>
      </c>
      <c r="L5570">
        <v>2</v>
      </c>
      <c r="M5570" t="s">
        <v>144</v>
      </c>
      <c r="N5570" t="s">
        <v>145</v>
      </c>
      <c r="O5570" t="s">
        <v>156</v>
      </c>
      <c r="P5570" t="s">
        <v>146</v>
      </c>
      <c r="Q5570">
        <v>160</v>
      </c>
      <c r="R5570">
        <v>87</v>
      </c>
      <c r="S5570">
        <v>1390</v>
      </c>
      <c r="T5570">
        <v>50</v>
      </c>
      <c r="U5570">
        <v>19</v>
      </c>
      <c r="V5570">
        <v>7</v>
      </c>
      <c r="W5570">
        <v>110</v>
      </c>
      <c r="X5570">
        <v>110</v>
      </c>
      <c r="Y5570">
        <v>0</v>
      </c>
      <c r="Z5570">
        <v>0</v>
      </c>
      <c r="AA5570">
        <v>1180</v>
      </c>
      <c r="AB5570">
        <v>0</v>
      </c>
      <c r="AC5570">
        <v>0</v>
      </c>
      <c r="AD5570">
        <v>7</v>
      </c>
      <c r="AE5570">
        <v>0</v>
      </c>
      <c r="AF5570">
        <v>73</v>
      </c>
      <c r="AG5570">
        <v>0</v>
      </c>
      <c r="AH5570">
        <v>3</v>
      </c>
      <c r="AI5570">
        <v>11</v>
      </c>
      <c r="AJ5570">
        <v>0</v>
      </c>
      <c r="AK5570">
        <v>0</v>
      </c>
      <c r="AL5570">
        <v>0</v>
      </c>
      <c r="AM5570">
        <v>0</v>
      </c>
      <c r="AN5570">
        <v>0</v>
      </c>
      <c r="AO5570">
        <v>52</v>
      </c>
      <c r="AP5570">
        <v>244</v>
      </c>
      <c r="AQ5570">
        <v>58</v>
      </c>
      <c r="AR5570">
        <v>0</v>
      </c>
      <c r="AS5570">
        <v>29</v>
      </c>
      <c r="AT5570">
        <v>12</v>
      </c>
      <c r="AU5570">
        <v>6</v>
      </c>
      <c r="AV5570">
        <v>2</v>
      </c>
      <c r="AW5570">
        <v>1</v>
      </c>
      <c r="AX5570">
        <v>0</v>
      </c>
      <c r="AY5570">
        <v>30</v>
      </c>
      <c r="AZ5570">
        <v>47</v>
      </c>
      <c r="BA5570">
        <v>27</v>
      </c>
      <c r="BB5570">
        <v>9</v>
      </c>
      <c r="BC5570">
        <v>6</v>
      </c>
      <c r="BD5570">
        <v>0</v>
      </c>
      <c r="BE5570">
        <v>0</v>
      </c>
      <c r="BF5570">
        <v>84</v>
      </c>
      <c r="BG5570">
        <v>160</v>
      </c>
      <c r="BH5570">
        <v>0</v>
      </c>
      <c r="BI5570">
        <v>17</v>
      </c>
      <c r="BJ5570" s="2">
        <v>45853</v>
      </c>
      <c r="BK5570">
        <v>2</v>
      </c>
      <c r="BL5570" s="3" t="str">
        <f>VLOOKUP(O5570,DropDownList!$H$1:$I$7,2,FALSE)</f>
        <v>2023/24</v>
      </c>
      <c r="BM5570" s="3" t="str">
        <f t="shared" si="87"/>
        <v>VSUR</v>
      </c>
    </row>
    <row r="5571" spans="1:65" x14ac:dyDescent="0.2">
      <c r="A5571">
        <v>2025</v>
      </c>
      <c r="B5571">
        <v>7</v>
      </c>
      <c r="C5571" t="s">
        <v>162</v>
      </c>
      <c r="D5571" t="s">
        <v>185</v>
      </c>
      <c r="E5571" t="s">
        <v>21</v>
      </c>
      <c r="F5571">
        <v>9348</v>
      </c>
      <c r="G5571" t="s">
        <v>141</v>
      </c>
      <c r="H5571" t="s">
        <v>171</v>
      </c>
      <c r="I5571" t="s">
        <v>172</v>
      </c>
      <c r="J5571" s="1">
        <v>45839</v>
      </c>
      <c r="K5571" t="s">
        <v>143</v>
      </c>
      <c r="L5571">
        <v>2</v>
      </c>
      <c r="M5571" t="s">
        <v>144</v>
      </c>
      <c r="N5571" t="s">
        <v>145</v>
      </c>
      <c r="O5571" t="s">
        <v>147</v>
      </c>
      <c r="P5571" t="s">
        <v>154</v>
      </c>
      <c r="Q5571">
        <v>6843.66</v>
      </c>
      <c r="R5571">
        <v>82</v>
      </c>
      <c r="S5571">
        <v>24275</v>
      </c>
      <c r="T5571">
        <v>320</v>
      </c>
      <c r="U5571">
        <v>24</v>
      </c>
      <c r="V5571">
        <v>10</v>
      </c>
      <c r="W5571">
        <v>3835</v>
      </c>
      <c r="X5571">
        <v>3835</v>
      </c>
      <c r="Y5571">
        <v>0</v>
      </c>
      <c r="Z5571">
        <v>0</v>
      </c>
      <c r="AA5571">
        <v>17111.34</v>
      </c>
      <c r="AB5571">
        <v>0</v>
      </c>
      <c r="AC5571">
        <v>15971.34</v>
      </c>
      <c r="AD5571">
        <v>8</v>
      </c>
      <c r="AE5571">
        <v>2</v>
      </c>
      <c r="AF5571">
        <v>58</v>
      </c>
      <c r="AG5571">
        <v>11</v>
      </c>
      <c r="AH5571">
        <v>0</v>
      </c>
      <c r="AI5571">
        <v>13</v>
      </c>
      <c r="AJ5571">
        <v>0</v>
      </c>
      <c r="AK5571">
        <v>0</v>
      </c>
      <c r="AL5571">
        <v>0</v>
      </c>
      <c r="AM5571">
        <v>0</v>
      </c>
      <c r="AN5571">
        <v>0</v>
      </c>
      <c r="AO5571">
        <v>59</v>
      </c>
      <c r="AP5571">
        <v>218</v>
      </c>
      <c r="AQ5571">
        <v>61</v>
      </c>
      <c r="AR5571">
        <v>0</v>
      </c>
      <c r="AS5571">
        <v>26</v>
      </c>
      <c r="AT5571">
        <v>13</v>
      </c>
      <c r="AU5571">
        <v>8</v>
      </c>
      <c r="AV5571">
        <v>3</v>
      </c>
      <c r="AW5571">
        <v>3</v>
      </c>
      <c r="AX5571">
        <v>0</v>
      </c>
      <c r="AY5571">
        <v>24</v>
      </c>
      <c r="AZ5571">
        <v>39</v>
      </c>
      <c r="BA5571">
        <v>18</v>
      </c>
      <c r="BB5571">
        <v>4</v>
      </c>
      <c r="BC5571">
        <v>3</v>
      </c>
      <c r="BD5571">
        <v>2</v>
      </c>
      <c r="BE5571">
        <v>0</v>
      </c>
      <c r="BF5571">
        <v>77</v>
      </c>
      <c r="BG5571">
        <v>5155</v>
      </c>
      <c r="BH5571">
        <v>0</v>
      </c>
      <c r="BI5571">
        <v>19</v>
      </c>
      <c r="BJ5571" s="2">
        <v>45853</v>
      </c>
      <c r="BK5571">
        <v>2</v>
      </c>
      <c r="BL5571" s="3" t="str">
        <f>VLOOKUP(O5571,DropDownList!$H$1:$I$7,2,FALSE)</f>
        <v>2024/25</v>
      </c>
      <c r="BM5571" s="3" t="str">
        <f t="shared" si="87"/>
        <v>JP COURT</v>
      </c>
    </row>
    <row r="5572" spans="1:65" x14ac:dyDescent="0.2">
      <c r="A5572">
        <v>2025</v>
      </c>
      <c r="B5572">
        <v>7</v>
      </c>
      <c r="C5572" t="s">
        <v>162</v>
      </c>
      <c r="D5572" t="s">
        <v>185</v>
      </c>
      <c r="E5572" t="s">
        <v>21</v>
      </c>
      <c r="F5572">
        <v>9348</v>
      </c>
      <c r="G5572" t="s">
        <v>141</v>
      </c>
      <c r="H5572" t="s">
        <v>171</v>
      </c>
      <c r="I5572" t="s">
        <v>172</v>
      </c>
      <c r="J5572" s="1">
        <v>45839</v>
      </c>
      <c r="K5572" t="s">
        <v>143</v>
      </c>
      <c r="L5572">
        <v>2</v>
      </c>
      <c r="M5572" t="s">
        <v>144</v>
      </c>
      <c r="N5572" t="s">
        <v>145</v>
      </c>
      <c r="O5572" t="s">
        <v>156</v>
      </c>
      <c r="P5572" t="s">
        <v>154</v>
      </c>
      <c r="Q5572">
        <v>4175.1499999999996</v>
      </c>
      <c r="R5572">
        <v>89</v>
      </c>
      <c r="S5572">
        <v>23657.02</v>
      </c>
      <c r="T5572">
        <v>895</v>
      </c>
      <c r="U5572">
        <v>19</v>
      </c>
      <c r="V5572">
        <v>12</v>
      </c>
      <c r="W5572">
        <v>2909.42</v>
      </c>
      <c r="X5572">
        <v>2909.42</v>
      </c>
      <c r="Y5572">
        <v>0</v>
      </c>
      <c r="Z5572">
        <v>0</v>
      </c>
      <c r="AA5572">
        <v>18586.87</v>
      </c>
      <c r="AB5572">
        <v>157.02000000000001</v>
      </c>
      <c r="AC5572">
        <v>17249.849999999999</v>
      </c>
      <c r="AD5572">
        <v>9</v>
      </c>
      <c r="AE5572">
        <v>3</v>
      </c>
      <c r="AF5572">
        <v>66</v>
      </c>
      <c r="AG5572">
        <v>6</v>
      </c>
      <c r="AH5572">
        <v>1</v>
      </c>
      <c r="AI5572">
        <v>13</v>
      </c>
      <c r="AJ5572">
        <v>0</v>
      </c>
      <c r="AK5572">
        <v>0</v>
      </c>
      <c r="AL5572">
        <v>0</v>
      </c>
      <c r="AM5572">
        <v>0</v>
      </c>
      <c r="AN5572">
        <v>0</v>
      </c>
      <c r="AO5572">
        <v>53</v>
      </c>
      <c r="AP5572">
        <v>247</v>
      </c>
      <c r="AQ5572">
        <v>59</v>
      </c>
      <c r="AR5572">
        <v>0</v>
      </c>
      <c r="AS5572">
        <v>29</v>
      </c>
      <c r="AT5572">
        <v>12</v>
      </c>
      <c r="AU5572">
        <v>6</v>
      </c>
      <c r="AV5572">
        <v>2</v>
      </c>
      <c r="AW5572">
        <v>1</v>
      </c>
      <c r="AX5572">
        <v>0</v>
      </c>
      <c r="AY5572">
        <v>31</v>
      </c>
      <c r="AZ5572">
        <v>48</v>
      </c>
      <c r="BA5572">
        <v>27</v>
      </c>
      <c r="BB5572">
        <v>9</v>
      </c>
      <c r="BC5572">
        <v>6</v>
      </c>
      <c r="BD5572">
        <v>0</v>
      </c>
      <c r="BE5572">
        <v>0</v>
      </c>
      <c r="BF5572">
        <v>86</v>
      </c>
      <c r="BG5572">
        <v>2870</v>
      </c>
      <c r="BH5572">
        <v>3</v>
      </c>
      <c r="BI5572">
        <v>17</v>
      </c>
      <c r="BJ5572" s="2">
        <v>45853</v>
      </c>
      <c r="BK5572">
        <v>2</v>
      </c>
      <c r="BL5572" s="3" t="str">
        <f>VLOOKUP(O5572,DropDownList!$H$1:$I$7,2,FALSE)</f>
        <v>2023/24</v>
      </c>
      <c r="BM5572" s="3" t="str">
        <f t="shared" si="87"/>
        <v>JP COURT</v>
      </c>
    </row>
    <row r="5573" spans="1:65" x14ac:dyDescent="0.2">
      <c r="A5573">
        <v>2025</v>
      </c>
      <c r="B5573">
        <v>7</v>
      </c>
      <c r="C5573" t="s">
        <v>162</v>
      </c>
      <c r="D5573" t="s">
        <v>185</v>
      </c>
      <c r="E5573" t="s">
        <v>21</v>
      </c>
      <c r="F5573">
        <v>9348</v>
      </c>
      <c r="G5573" t="s">
        <v>141</v>
      </c>
      <c r="H5573" t="s">
        <v>171</v>
      </c>
      <c r="I5573" t="s">
        <v>172</v>
      </c>
      <c r="J5573" s="1">
        <v>45839</v>
      </c>
      <c r="K5573" t="s">
        <v>143</v>
      </c>
      <c r="L5573">
        <v>2</v>
      </c>
      <c r="M5573" t="s">
        <v>144</v>
      </c>
      <c r="N5573" t="s">
        <v>145</v>
      </c>
      <c r="O5573" t="s">
        <v>156</v>
      </c>
      <c r="P5573" t="s">
        <v>148</v>
      </c>
      <c r="Q5573">
        <v>0</v>
      </c>
      <c r="R5573">
        <v>4</v>
      </c>
      <c r="S5573">
        <v>240</v>
      </c>
      <c r="T5573">
        <v>120</v>
      </c>
      <c r="U5573">
        <v>0</v>
      </c>
      <c r="V5573">
        <v>0</v>
      </c>
      <c r="W5573">
        <v>0</v>
      </c>
      <c r="X5573">
        <v>0</v>
      </c>
      <c r="Y5573">
        <v>0</v>
      </c>
      <c r="Z5573">
        <v>0</v>
      </c>
      <c r="AA5573">
        <v>120</v>
      </c>
      <c r="AB5573">
        <v>0</v>
      </c>
      <c r="AC5573">
        <v>120</v>
      </c>
      <c r="AD5573">
        <v>0</v>
      </c>
      <c r="AE5573">
        <v>0</v>
      </c>
      <c r="AF5573">
        <v>2</v>
      </c>
      <c r="AG5573">
        <v>0</v>
      </c>
      <c r="AH5573">
        <v>2</v>
      </c>
      <c r="AI5573">
        <v>0</v>
      </c>
      <c r="AJ5573">
        <v>0</v>
      </c>
      <c r="AK5573">
        <v>0</v>
      </c>
      <c r="AL5573">
        <v>0</v>
      </c>
      <c r="AM5573">
        <v>0</v>
      </c>
      <c r="AN5573">
        <v>0</v>
      </c>
      <c r="AO5573">
        <v>3</v>
      </c>
      <c r="AP5573">
        <v>10</v>
      </c>
      <c r="AQ5573">
        <v>3</v>
      </c>
      <c r="AR5573">
        <v>0</v>
      </c>
      <c r="AS5573">
        <v>0</v>
      </c>
      <c r="AT5573">
        <v>0</v>
      </c>
      <c r="AU5573">
        <v>0</v>
      </c>
      <c r="AV5573">
        <v>0</v>
      </c>
      <c r="AW5573">
        <v>0</v>
      </c>
      <c r="AX5573">
        <v>0</v>
      </c>
      <c r="AY5573">
        <v>3</v>
      </c>
      <c r="AZ5573">
        <v>3</v>
      </c>
      <c r="BA5573">
        <v>1</v>
      </c>
      <c r="BB5573">
        <v>0</v>
      </c>
      <c r="BC5573">
        <v>0</v>
      </c>
      <c r="BD5573">
        <v>0</v>
      </c>
      <c r="BE5573">
        <v>0</v>
      </c>
      <c r="BF5573">
        <v>3</v>
      </c>
      <c r="BG5573">
        <v>0</v>
      </c>
      <c r="BH5573">
        <v>0</v>
      </c>
      <c r="BI5573">
        <v>0</v>
      </c>
      <c r="BJ5573" s="2">
        <v>45853</v>
      </c>
      <c r="BK5573">
        <v>0</v>
      </c>
      <c r="BL5573" s="3" t="str">
        <f>VLOOKUP(O5573,DropDownList!$H$1:$I$7,2,FALSE)</f>
        <v>2023/24</v>
      </c>
      <c r="BM5573" s="3" t="str">
        <f t="shared" si="87"/>
        <v>PRAS</v>
      </c>
    </row>
    <row r="5574" spans="1:65" x14ac:dyDescent="0.2">
      <c r="A5574">
        <v>2025</v>
      </c>
      <c r="B5574">
        <v>7</v>
      </c>
      <c r="C5574" t="s">
        <v>162</v>
      </c>
      <c r="D5574" t="s">
        <v>185</v>
      </c>
      <c r="E5574" t="s">
        <v>21</v>
      </c>
      <c r="F5574">
        <v>9348</v>
      </c>
      <c r="G5574" t="s">
        <v>141</v>
      </c>
      <c r="H5574" t="s">
        <v>171</v>
      </c>
      <c r="I5574" t="s">
        <v>172</v>
      </c>
      <c r="J5574" s="1">
        <v>45839</v>
      </c>
      <c r="K5574" t="s">
        <v>143</v>
      </c>
      <c r="L5574">
        <v>2</v>
      </c>
      <c r="M5574" t="s">
        <v>144</v>
      </c>
      <c r="N5574" t="s">
        <v>145</v>
      </c>
      <c r="O5574" t="s">
        <v>149</v>
      </c>
      <c r="P5574" t="s">
        <v>146</v>
      </c>
      <c r="Q5574">
        <v>353.71</v>
      </c>
      <c r="R5574">
        <v>90</v>
      </c>
      <c r="S5574">
        <v>1500</v>
      </c>
      <c r="T5574">
        <v>40</v>
      </c>
      <c r="U5574">
        <v>40</v>
      </c>
      <c r="V5574">
        <v>12</v>
      </c>
      <c r="W5574">
        <v>187.5</v>
      </c>
      <c r="X5574">
        <v>187.5</v>
      </c>
      <c r="Y5574">
        <v>0</v>
      </c>
      <c r="Z5574">
        <v>0</v>
      </c>
      <c r="AA5574">
        <v>1106.29</v>
      </c>
      <c r="AB5574">
        <v>0</v>
      </c>
      <c r="AC5574">
        <v>0</v>
      </c>
      <c r="AD5574">
        <v>10</v>
      </c>
      <c r="AE5574">
        <v>2</v>
      </c>
      <c r="AF5574">
        <v>64</v>
      </c>
      <c r="AG5574">
        <v>3</v>
      </c>
      <c r="AH5574">
        <v>2</v>
      </c>
      <c r="AI5574">
        <v>21</v>
      </c>
      <c r="AJ5574">
        <v>0</v>
      </c>
      <c r="AK5574">
        <v>0</v>
      </c>
      <c r="AL5574">
        <v>0</v>
      </c>
      <c r="AM5574">
        <v>0</v>
      </c>
      <c r="AN5574">
        <v>0</v>
      </c>
      <c r="AO5574">
        <v>53</v>
      </c>
      <c r="AP5574">
        <v>165</v>
      </c>
      <c r="AQ5574">
        <v>55</v>
      </c>
      <c r="AR5574">
        <v>0</v>
      </c>
      <c r="AS5574">
        <v>19</v>
      </c>
      <c r="AT5574">
        <v>2</v>
      </c>
      <c r="AU5574">
        <v>2</v>
      </c>
      <c r="AV5574">
        <v>0</v>
      </c>
      <c r="AW5574">
        <v>0</v>
      </c>
      <c r="AX5574">
        <v>0</v>
      </c>
      <c r="AY5574">
        <v>23</v>
      </c>
      <c r="AZ5574">
        <v>35</v>
      </c>
      <c r="BA5574">
        <v>15</v>
      </c>
      <c r="BB5574">
        <v>5</v>
      </c>
      <c r="BC5574">
        <v>2</v>
      </c>
      <c r="BD5574">
        <v>0</v>
      </c>
      <c r="BE5574">
        <v>0</v>
      </c>
      <c r="BF5574">
        <v>89</v>
      </c>
      <c r="BG5574">
        <v>310</v>
      </c>
      <c r="BH5574">
        <v>0</v>
      </c>
      <c r="BI5574">
        <v>40</v>
      </c>
      <c r="BJ5574" s="2">
        <v>45853</v>
      </c>
      <c r="BK5574">
        <v>0</v>
      </c>
      <c r="BL5574" s="3" t="str">
        <f>VLOOKUP(O5574,DropDownList!$H$1:$I$7,2,FALSE)</f>
        <v>2025/26</v>
      </c>
      <c r="BM5574" s="3" t="str">
        <f t="shared" si="87"/>
        <v>VSUR</v>
      </c>
    </row>
    <row r="5575" spans="1:65" x14ac:dyDescent="0.2">
      <c r="A5575">
        <v>2025</v>
      </c>
      <c r="B5575">
        <v>7</v>
      </c>
      <c r="C5575" t="s">
        <v>162</v>
      </c>
      <c r="D5575" t="s">
        <v>185</v>
      </c>
      <c r="E5575" t="s">
        <v>21</v>
      </c>
      <c r="F5575">
        <v>9348</v>
      </c>
      <c r="G5575" t="s">
        <v>141</v>
      </c>
      <c r="H5575" t="s">
        <v>171</v>
      </c>
      <c r="I5575" t="s">
        <v>172</v>
      </c>
      <c r="J5575" s="1">
        <v>45839</v>
      </c>
      <c r="K5575" t="s">
        <v>143</v>
      </c>
      <c r="L5575">
        <v>2</v>
      </c>
      <c r="M5575" t="s">
        <v>144</v>
      </c>
      <c r="N5575" t="s">
        <v>145</v>
      </c>
      <c r="O5575" t="s">
        <v>147</v>
      </c>
      <c r="P5575" t="s">
        <v>150</v>
      </c>
      <c r="Q5575">
        <v>3066.46</v>
      </c>
      <c r="R5575">
        <v>79</v>
      </c>
      <c r="S5575">
        <v>12886.49</v>
      </c>
      <c r="T5575">
        <v>627.61</v>
      </c>
      <c r="U5575">
        <v>20</v>
      </c>
      <c r="V5575">
        <v>10</v>
      </c>
      <c r="W5575">
        <v>1543.77</v>
      </c>
      <c r="X5575">
        <v>1543.77</v>
      </c>
      <c r="Y5575">
        <v>74</v>
      </c>
      <c r="Z5575">
        <v>12258.88</v>
      </c>
      <c r="AA5575">
        <v>9192.42</v>
      </c>
      <c r="AB5575">
        <v>2866.55</v>
      </c>
      <c r="AC5575">
        <v>6325.87</v>
      </c>
      <c r="AD5575">
        <v>7</v>
      </c>
      <c r="AE5575">
        <v>3</v>
      </c>
      <c r="AF5575">
        <v>53</v>
      </c>
      <c r="AG5575">
        <v>9</v>
      </c>
      <c r="AH5575">
        <v>5</v>
      </c>
      <c r="AI5575">
        <v>11</v>
      </c>
      <c r="AJ5575">
        <v>22</v>
      </c>
      <c r="AK5575">
        <v>6</v>
      </c>
      <c r="AL5575">
        <v>3</v>
      </c>
      <c r="AM5575">
        <v>2</v>
      </c>
      <c r="AN5575">
        <v>0</v>
      </c>
      <c r="AO5575">
        <v>44</v>
      </c>
      <c r="AP5575">
        <v>190</v>
      </c>
      <c r="AQ5575">
        <v>46</v>
      </c>
      <c r="AR5575">
        <v>0</v>
      </c>
      <c r="AS5575">
        <v>23</v>
      </c>
      <c r="AT5575">
        <v>23</v>
      </c>
      <c r="AU5575">
        <v>0</v>
      </c>
      <c r="AV5575">
        <v>0</v>
      </c>
      <c r="AW5575">
        <v>0</v>
      </c>
      <c r="AX5575">
        <v>0</v>
      </c>
      <c r="AY5575">
        <v>21</v>
      </c>
      <c r="AZ5575">
        <v>41</v>
      </c>
      <c r="BA5575">
        <v>22</v>
      </c>
      <c r="BB5575">
        <v>6</v>
      </c>
      <c r="BC5575">
        <v>2</v>
      </c>
      <c r="BD5575">
        <v>0</v>
      </c>
      <c r="BE5575">
        <v>0</v>
      </c>
      <c r="BF5575">
        <v>45</v>
      </c>
      <c r="BG5575">
        <v>1612.94</v>
      </c>
      <c r="BH5575">
        <v>1</v>
      </c>
      <c r="BI5575">
        <v>20</v>
      </c>
      <c r="BJ5575" s="2">
        <v>45853</v>
      </c>
      <c r="BK5575">
        <v>0</v>
      </c>
      <c r="BL5575" s="3" t="str">
        <f>VLOOKUP(O5575,DropDownList!$H$1:$I$7,2,FALSE)</f>
        <v>2024/25</v>
      </c>
      <c r="BM5575" s="3" t="str">
        <f t="shared" si="87"/>
        <v>FISCAL FINES</v>
      </c>
    </row>
    <row r="5576" spans="1:65" x14ac:dyDescent="0.2">
      <c r="A5576">
        <v>2025</v>
      </c>
      <c r="B5576">
        <v>7</v>
      </c>
      <c r="C5576" t="s">
        <v>162</v>
      </c>
      <c r="D5576" t="s">
        <v>185</v>
      </c>
      <c r="E5576" t="s">
        <v>21</v>
      </c>
      <c r="F5576">
        <v>9348</v>
      </c>
      <c r="G5576" t="s">
        <v>141</v>
      </c>
      <c r="H5576" t="s">
        <v>171</v>
      </c>
      <c r="I5576" t="s">
        <v>172</v>
      </c>
      <c r="J5576" s="1">
        <v>45839</v>
      </c>
      <c r="K5576" t="s">
        <v>143</v>
      </c>
      <c r="L5576">
        <v>2</v>
      </c>
      <c r="M5576" t="s">
        <v>144</v>
      </c>
      <c r="N5576" t="s">
        <v>145</v>
      </c>
      <c r="O5576" t="s">
        <v>149</v>
      </c>
      <c r="P5576" t="s">
        <v>152</v>
      </c>
      <c r="Q5576">
        <v>0</v>
      </c>
      <c r="R5576">
        <v>11</v>
      </c>
      <c r="S5576">
        <v>440</v>
      </c>
      <c r="T5576">
        <v>240</v>
      </c>
      <c r="U5576">
        <v>0</v>
      </c>
      <c r="V5576">
        <v>0</v>
      </c>
      <c r="W5576">
        <v>0</v>
      </c>
      <c r="X5576">
        <v>0</v>
      </c>
      <c r="Y5576">
        <v>0</v>
      </c>
      <c r="Z5576">
        <v>0</v>
      </c>
      <c r="AA5576">
        <v>200</v>
      </c>
      <c r="AB5576">
        <v>0</v>
      </c>
      <c r="AC5576">
        <v>200</v>
      </c>
      <c r="AD5576">
        <v>0</v>
      </c>
      <c r="AE5576">
        <v>0</v>
      </c>
      <c r="AF5576">
        <v>5</v>
      </c>
      <c r="AG5576">
        <v>0</v>
      </c>
      <c r="AH5576">
        <v>6</v>
      </c>
      <c r="AI5576">
        <v>0</v>
      </c>
      <c r="AJ5576">
        <v>0</v>
      </c>
      <c r="AK5576">
        <v>0</v>
      </c>
      <c r="AL5576">
        <v>0</v>
      </c>
      <c r="AM5576">
        <v>0</v>
      </c>
      <c r="AN5576">
        <v>0</v>
      </c>
      <c r="AO5576">
        <v>0</v>
      </c>
      <c r="AP5576">
        <v>0</v>
      </c>
      <c r="AQ5576">
        <v>0</v>
      </c>
      <c r="AR5576">
        <v>0</v>
      </c>
      <c r="AS5576">
        <v>0</v>
      </c>
      <c r="AT5576">
        <v>0</v>
      </c>
      <c r="AU5576">
        <v>0</v>
      </c>
      <c r="AV5576">
        <v>0</v>
      </c>
      <c r="AW5576">
        <v>0</v>
      </c>
      <c r="AX5576">
        <v>0</v>
      </c>
      <c r="AY5576">
        <v>0</v>
      </c>
      <c r="AZ5576">
        <v>0</v>
      </c>
      <c r="BA5576">
        <v>0</v>
      </c>
      <c r="BB5576">
        <v>0</v>
      </c>
      <c r="BC5576">
        <v>0</v>
      </c>
      <c r="BD5576">
        <v>0</v>
      </c>
      <c r="BE5576">
        <v>0</v>
      </c>
      <c r="BF5576">
        <v>0</v>
      </c>
      <c r="BG5576">
        <v>0</v>
      </c>
      <c r="BH5576">
        <v>0</v>
      </c>
      <c r="BI5576">
        <v>0</v>
      </c>
      <c r="BJ5576" s="2">
        <v>45853</v>
      </c>
      <c r="BK5576">
        <v>0</v>
      </c>
      <c r="BL5576" s="3" t="str">
        <f>VLOOKUP(O5576,DropDownList!$H$1:$I$7,2,FALSE)</f>
        <v>2025/26</v>
      </c>
      <c r="BM5576" s="3" t="str">
        <f t="shared" si="87"/>
        <v>PCOA</v>
      </c>
    </row>
    <row r="5577" spans="1:65" x14ac:dyDescent="0.2">
      <c r="A5577">
        <v>2025</v>
      </c>
      <c r="B5577">
        <v>7</v>
      </c>
      <c r="C5577" t="s">
        <v>162</v>
      </c>
      <c r="D5577" t="s">
        <v>185</v>
      </c>
      <c r="E5577" t="s">
        <v>21</v>
      </c>
      <c r="F5577">
        <v>9348</v>
      </c>
      <c r="G5577" t="s">
        <v>141</v>
      </c>
      <c r="H5577" t="s">
        <v>171</v>
      </c>
      <c r="I5577" t="s">
        <v>172</v>
      </c>
      <c r="J5577" s="1">
        <v>45839</v>
      </c>
      <c r="K5577" t="s">
        <v>143</v>
      </c>
      <c r="L5577">
        <v>2</v>
      </c>
      <c r="M5577" t="s">
        <v>144</v>
      </c>
      <c r="N5577" t="s">
        <v>145</v>
      </c>
      <c r="O5577" t="s">
        <v>149</v>
      </c>
      <c r="P5577" t="s">
        <v>150</v>
      </c>
      <c r="Q5577">
        <v>4625.18</v>
      </c>
      <c r="R5577">
        <v>59</v>
      </c>
      <c r="S5577">
        <v>10367.61</v>
      </c>
      <c r="T5577">
        <v>679.15</v>
      </c>
      <c r="U5577">
        <v>24</v>
      </c>
      <c r="V5577">
        <v>16</v>
      </c>
      <c r="W5577">
        <v>2131.66</v>
      </c>
      <c r="X5577">
        <v>3746.76</v>
      </c>
      <c r="Y5577">
        <v>54</v>
      </c>
      <c r="Z5577">
        <v>9688.4599999999991</v>
      </c>
      <c r="AA5577">
        <v>5063.28</v>
      </c>
      <c r="AB5577">
        <v>2075.88</v>
      </c>
      <c r="AC5577">
        <v>2987.4</v>
      </c>
      <c r="AD5577">
        <v>13</v>
      </c>
      <c r="AE5577">
        <v>3</v>
      </c>
      <c r="AF5577">
        <v>29</v>
      </c>
      <c r="AG5577">
        <v>7</v>
      </c>
      <c r="AH5577">
        <v>5</v>
      </c>
      <c r="AI5577">
        <v>17</v>
      </c>
      <c r="AJ5577">
        <v>16</v>
      </c>
      <c r="AK5577">
        <v>5</v>
      </c>
      <c r="AL5577">
        <v>0</v>
      </c>
      <c r="AM5577">
        <v>2</v>
      </c>
      <c r="AN5577">
        <v>1</v>
      </c>
      <c r="AO5577">
        <v>37</v>
      </c>
      <c r="AP5577">
        <v>98</v>
      </c>
      <c r="AQ5577">
        <v>43</v>
      </c>
      <c r="AR5577">
        <v>0</v>
      </c>
      <c r="AS5577">
        <v>10</v>
      </c>
      <c r="AT5577">
        <v>3</v>
      </c>
      <c r="AU5577">
        <v>1</v>
      </c>
      <c r="AV5577">
        <v>0</v>
      </c>
      <c r="AW5577">
        <v>0</v>
      </c>
      <c r="AX5577">
        <v>0</v>
      </c>
      <c r="AY5577">
        <v>8</v>
      </c>
      <c r="AZ5577">
        <v>19</v>
      </c>
      <c r="BA5577">
        <v>8</v>
      </c>
      <c r="BB5577">
        <v>2</v>
      </c>
      <c r="BC5577">
        <v>0</v>
      </c>
      <c r="BD5577">
        <v>0</v>
      </c>
      <c r="BE5577">
        <v>0</v>
      </c>
      <c r="BF5577">
        <v>37</v>
      </c>
      <c r="BG5577">
        <v>4200.9399999999996</v>
      </c>
      <c r="BH5577">
        <v>1</v>
      </c>
      <c r="BI5577">
        <v>24</v>
      </c>
      <c r="BJ5577" s="2">
        <v>45853</v>
      </c>
      <c r="BK5577">
        <v>0</v>
      </c>
      <c r="BL5577" s="3" t="str">
        <f>VLOOKUP(O5577,DropDownList!$H$1:$I$7,2,FALSE)</f>
        <v>2025/26</v>
      </c>
      <c r="BM5577" s="3" t="str">
        <f t="shared" si="87"/>
        <v>FISCAL FINES</v>
      </c>
    </row>
    <row r="5578" spans="1:65" x14ac:dyDescent="0.2">
      <c r="A5578">
        <v>2025</v>
      </c>
      <c r="B5578">
        <v>7</v>
      </c>
      <c r="C5578" t="s">
        <v>162</v>
      </c>
      <c r="D5578" t="s">
        <v>185</v>
      </c>
      <c r="E5578" t="s">
        <v>21</v>
      </c>
      <c r="F5578">
        <v>9348</v>
      </c>
      <c r="G5578" t="s">
        <v>141</v>
      </c>
      <c r="H5578" t="s">
        <v>171</v>
      </c>
      <c r="I5578" t="s">
        <v>172</v>
      </c>
      <c r="J5578" s="1">
        <v>45839</v>
      </c>
      <c r="K5578" t="s">
        <v>143</v>
      </c>
      <c r="L5578">
        <v>2</v>
      </c>
      <c r="M5578" t="s">
        <v>144</v>
      </c>
      <c r="N5578" t="s">
        <v>145</v>
      </c>
      <c r="O5578" t="s">
        <v>156</v>
      </c>
      <c r="P5578" t="s">
        <v>152</v>
      </c>
      <c r="Q5578">
        <v>0</v>
      </c>
      <c r="R5578">
        <v>4</v>
      </c>
      <c r="S5578">
        <v>160</v>
      </c>
      <c r="T5578">
        <v>120</v>
      </c>
      <c r="U5578">
        <v>0</v>
      </c>
      <c r="V5578">
        <v>0</v>
      </c>
      <c r="W5578">
        <v>0</v>
      </c>
      <c r="X5578">
        <v>0</v>
      </c>
      <c r="Y5578">
        <v>0</v>
      </c>
      <c r="Z5578">
        <v>0</v>
      </c>
      <c r="AA5578">
        <v>40</v>
      </c>
      <c r="AB5578">
        <v>0</v>
      </c>
      <c r="AC5578">
        <v>40</v>
      </c>
      <c r="AD5578">
        <v>0</v>
      </c>
      <c r="AE5578">
        <v>0</v>
      </c>
      <c r="AF5578">
        <v>1</v>
      </c>
      <c r="AG5578">
        <v>0</v>
      </c>
      <c r="AH5578">
        <v>3</v>
      </c>
      <c r="AI5578">
        <v>0</v>
      </c>
      <c r="AJ5578">
        <v>0</v>
      </c>
      <c r="AK5578">
        <v>0</v>
      </c>
      <c r="AL5578">
        <v>0</v>
      </c>
      <c r="AM5578">
        <v>0</v>
      </c>
      <c r="AN5578">
        <v>0</v>
      </c>
      <c r="AO5578">
        <v>0</v>
      </c>
      <c r="AP5578">
        <v>0</v>
      </c>
      <c r="AQ5578">
        <v>0</v>
      </c>
      <c r="AR5578">
        <v>0</v>
      </c>
      <c r="AS5578">
        <v>0</v>
      </c>
      <c r="AT5578">
        <v>0</v>
      </c>
      <c r="AU5578">
        <v>0</v>
      </c>
      <c r="AV5578">
        <v>0</v>
      </c>
      <c r="AW5578">
        <v>0</v>
      </c>
      <c r="AX5578">
        <v>0</v>
      </c>
      <c r="AY5578">
        <v>0</v>
      </c>
      <c r="AZ5578">
        <v>0</v>
      </c>
      <c r="BA5578">
        <v>0</v>
      </c>
      <c r="BB5578">
        <v>0</v>
      </c>
      <c r="BC5578">
        <v>0</v>
      </c>
      <c r="BD5578">
        <v>0</v>
      </c>
      <c r="BE5578">
        <v>0</v>
      </c>
      <c r="BF5578">
        <v>0</v>
      </c>
      <c r="BG5578">
        <v>0</v>
      </c>
      <c r="BH5578">
        <v>0</v>
      </c>
      <c r="BI5578">
        <v>0</v>
      </c>
      <c r="BJ5578" s="2">
        <v>45853</v>
      </c>
      <c r="BK5578">
        <v>0</v>
      </c>
      <c r="BL5578" s="3" t="str">
        <f>VLOOKUP(O5578,DropDownList!$H$1:$I$7,2,FALSE)</f>
        <v>2023/24</v>
      </c>
      <c r="BM5578" s="3" t="str">
        <f t="shared" si="87"/>
        <v>PCOA</v>
      </c>
    </row>
    <row r="5579" spans="1:65" x14ac:dyDescent="0.2">
      <c r="A5579">
        <v>2025</v>
      </c>
      <c r="B5579">
        <v>7</v>
      </c>
      <c r="C5579" t="s">
        <v>162</v>
      </c>
      <c r="D5579" t="s">
        <v>186</v>
      </c>
      <c r="E5579" t="s">
        <v>21</v>
      </c>
      <c r="F5579">
        <v>9881</v>
      </c>
      <c r="G5579" t="s">
        <v>158</v>
      </c>
      <c r="H5579" t="s">
        <v>171</v>
      </c>
      <c r="I5579" t="s">
        <v>172</v>
      </c>
      <c r="J5579" s="1">
        <v>45839</v>
      </c>
      <c r="K5579" t="s">
        <v>143</v>
      </c>
      <c r="L5579">
        <v>2</v>
      </c>
      <c r="M5579" t="s">
        <v>144</v>
      </c>
      <c r="N5579" t="s">
        <v>145</v>
      </c>
      <c r="O5579" t="s">
        <v>149</v>
      </c>
      <c r="P5579" t="s">
        <v>161</v>
      </c>
      <c r="Q5579">
        <v>649.15</v>
      </c>
      <c r="R5579">
        <v>113</v>
      </c>
      <c r="S5579">
        <v>3230</v>
      </c>
      <c r="T5579">
        <v>0</v>
      </c>
      <c r="U5579">
        <v>61</v>
      </c>
      <c r="V5579">
        <v>22</v>
      </c>
      <c r="W5579">
        <v>525</v>
      </c>
      <c r="X5579">
        <v>525</v>
      </c>
      <c r="Y5579">
        <v>0</v>
      </c>
      <c r="Z5579">
        <v>0</v>
      </c>
      <c r="AA5579">
        <v>2580.85</v>
      </c>
      <c r="AB5579">
        <v>0</v>
      </c>
      <c r="AC5579">
        <v>0</v>
      </c>
      <c r="AD5579">
        <v>20</v>
      </c>
      <c r="AE5579">
        <v>2</v>
      </c>
      <c r="AF5579">
        <v>85</v>
      </c>
      <c r="AG5579">
        <v>3</v>
      </c>
      <c r="AH5579">
        <v>0</v>
      </c>
      <c r="AI5579">
        <v>25</v>
      </c>
      <c r="AJ5579">
        <v>0</v>
      </c>
      <c r="AK5579">
        <v>0</v>
      </c>
      <c r="AL5579">
        <v>0</v>
      </c>
      <c r="AM5579">
        <v>0</v>
      </c>
      <c r="AN5579">
        <v>0</v>
      </c>
      <c r="AO5579">
        <v>68</v>
      </c>
      <c r="AP5579">
        <v>167</v>
      </c>
      <c r="AQ5579">
        <v>64</v>
      </c>
      <c r="AR5579">
        <v>0</v>
      </c>
      <c r="AS5579">
        <v>19</v>
      </c>
      <c r="AT5579">
        <v>1</v>
      </c>
      <c r="AU5579">
        <v>5</v>
      </c>
      <c r="AV5579">
        <v>0</v>
      </c>
      <c r="AW5579">
        <v>6</v>
      </c>
      <c r="AX5579">
        <v>0</v>
      </c>
      <c r="AY5579">
        <v>15</v>
      </c>
      <c r="AZ5579">
        <v>32</v>
      </c>
      <c r="BA5579">
        <v>12</v>
      </c>
      <c r="BB5579">
        <v>5</v>
      </c>
      <c r="BC5579">
        <v>0</v>
      </c>
      <c r="BD5579">
        <v>3</v>
      </c>
      <c r="BE5579">
        <v>0</v>
      </c>
      <c r="BF5579">
        <v>106</v>
      </c>
      <c r="BG5579">
        <v>600</v>
      </c>
      <c r="BH5579">
        <v>0</v>
      </c>
      <c r="BI5579">
        <v>57</v>
      </c>
      <c r="BJ5579" s="2">
        <v>45853</v>
      </c>
      <c r="BK5579">
        <v>0</v>
      </c>
      <c r="BL5579" s="3" t="str">
        <f>VLOOKUP(O5579,DropDownList!$H$1:$I$7,2,FALSE)</f>
        <v>2025/26</v>
      </c>
      <c r="BM5579" s="3" t="str">
        <f t="shared" si="87"/>
        <v>VSUR</v>
      </c>
    </row>
    <row r="5580" spans="1:65" x14ac:dyDescent="0.2">
      <c r="A5580">
        <v>2025</v>
      </c>
      <c r="B5580">
        <v>7</v>
      </c>
      <c r="C5580" t="s">
        <v>162</v>
      </c>
      <c r="D5580" t="s">
        <v>186</v>
      </c>
      <c r="E5580" t="s">
        <v>21</v>
      </c>
      <c r="F5580">
        <v>9881</v>
      </c>
      <c r="G5580" t="s">
        <v>158</v>
      </c>
      <c r="H5580" t="s">
        <v>171</v>
      </c>
      <c r="I5580" t="s">
        <v>172</v>
      </c>
      <c r="J5580" s="1">
        <v>45839</v>
      </c>
      <c r="K5580" t="s">
        <v>143</v>
      </c>
      <c r="L5580">
        <v>2</v>
      </c>
      <c r="M5580" t="s">
        <v>144</v>
      </c>
      <c r="N5580" t="s">
        <v>145</v>
      </c>
      <c r="O5580" t="s">
        <v>156</v>
      </c>
      <c r="P5580" t="s">
        <v>160</v>
      </c>
      <c r="Q5580">
        <v>15221.85</v>
      </c>
      <c r="R5580">
        <v>132</v>
      </c>
      <c r="S5580">
        <v>92505</v>
      </c>
      <c r="T5580">
        <v>4345</v>
      </c>
      <c r="U5580">
        <v>34</v>
      </c>
      <c r="V5580">
        <v>16</v>
      </c>
      <c r="W5580">
        <v>6476.62</v>
      </c>
      <c r="X5580">
        <v>7146.62</v>
      </c>
      <c r="Y5580">
        <v>0</v>
      </c>
      <c r="Z5580">
        <v>0</v>
      </c>
      <c r="AA5580">
        <v>72938.149999999994</v>
      </c>
      <c r="AB5580">
        <v>1177.6400000000001</v>
      </c>
      <c r="AC5580">
        <v>68370.509999999995</v>
      </c>
      <c r="AD5580">
        <v>4</v>
      </c>
      <c r="AE5580">
        <v>12</v>
      </c>
      <c r="AF5580">
        <v>89</v>
      </c>
      <c r="AG5580">
        <v>24</v>
      </c>
      <c r="AH5580">
        <v>4</v>
      </c>
      <c r="AI5580">
        <v>10</v>
      </c>
      <c r="AJ5580">
        <v>0</v>
      </c>
      <c r="AK5580">
        <v>0</v>
      </c>
      <c r="AL5580">
        <v>0</v>
      </c>
      <c r="AM5580">
        <v>0</v>
      </c>
      <c r="AN5580">
        <v>0</v>
      </c>
      <c r="AO5580">
        <v>94</v>
      </c>
      <c r="AP5580">
        <v>426</v>
      </c>
      <c r="AQ5580">
        <v>90</v>
      </c>
      <c r="AR5580">
        <v>0</v>
      </c>
      <c r="AS5580">
        <v>57</v>
      </c>
      <c r="AT5580">
        <v>31</v>
      </c>
      <c r="AU5580">
        <v>28</v>
      </c>
      <c r="AV5580">
        <v>8</v>
      </c>
      <c r="AW5580">
        <v>7</v>
      </c>
      <c r="AX5580">
        <v>0</v>
      </c>
      <c r="AY5580">
        <v>39</v>
      </c>
      <c r="AZ5580">
        <v>71</v>
      </c>
      <c r="BA5580">
        <v>42</v>
      </c>
      <c r="BB5580">
        <v>13</v>
      </c>
      <c r="BC5580">
        <v>10</v>
      </c>
      <c r="BD5580">
        <v>1</v>
      </c>
      <c r="BE5580">
        <v>0</v>
      </c>
      <c r="BF5580">
        <v>123</v>
      </c>
      <c r="BG5580">
        <v>6085</v>
      </c>
      <c r="BH5580">
        <v>5</v>
      </c>
      <c r="BI5580">
        <v>31</v>
      </c>
      <c r="BJ5580" s="2">
        <v>45853</v>
      </c>
      <c r="BK5580">
        <v>1</v>
      </c>
      <c r="BL5580" s="3" t="str">
        <f>VLOOKUP(O5580,DropDownList!$H$1:$I$7,2,FALSE)</f>
        <v>2023/24</v>
      </c>
      <c r="BM5580" s="3" t="str">
        <f t="shared" si="87"/>
        <v>SC COURT</v>
      </c>
    </row>
    <row r="5581" spans="1:65" x14ac:dyDescent="0.2">
      <c r="A5581">
        <v>2025</v>
      </c>
      <c r="B5581">
        <v>7</v>
      </c>
      <c r="C5581" t="s">
        <v>162</v>
      </c>
      <c r="D5581" t="s">
        <v>186</v>
      </c>
      <c r="E5581" t="s">
        <v>21</v>
      </c>
      <c r="F5581">
        <v>9881</v>
      </c>
      <c r="G5581" t="s">
        <v>158</v>
      </c>
      <c r="H5581" t="s">
        <v>171</v>
      </c>
      <c r="I5581" t="s">
        <v>172</v>
      </c>
      <c r="J5581" s="1">
        <v>45839</v>
      </c>
      <c r="K5581" t="s">
        <v>143</v>
      </c>
      <c r="L5581">
        <v>2</v>
      </c>
      <c r="M5581" t="s">
        <v>144</v>
      </c>
      <c r="N5581" t="s">
        <v>145</v>
      </c>
      <c r="O5581" t="s">
        <v>147</v>
      </c>
      <c r="P5581" t="s">
        <v>160</v>
      </c>
      <c r="Q5581">
        <v>12599.14</v>
      </c>
      <c r="R5581">
        <v>99</v>
      </c>
      <c r="S5581">
        <v>61360</v>
      </c>
      <c r="T5581">
        <v>2240</v>
      </c>
      <c r="U5581">
        <v>30</v>
      </c>
      <c r="V5581">
        <v>10</v>
      </c>
      <c r="W5581">
        <v>5537.03</v>
      </c>
      <c r="X5581">
        <v>5677.03</v>
      </c>
      <c r="Y5581">
        <v>0</v>
      </c>
      <c r="Z5581">
        <v>0</v>
      </c>
      <c r="AA5581">
        <v>46520.86</v>
      </c>
      <c r="AB5581">
        <v>2110</v>
      </c>
      <c r="AC5581">
        <v>41665.86</v>
      </c>
      <c r="AD5581">
        <v>6</v>
      </c>
      <c r="AE5581">
        <v>4</v>
      </c>
      <c r="AF5581">
        <v>64</v>
      </c>
      <c r="AG5581">
        <v>22</v>
      </c>
      <c r="AH5581">
        <v>4</v>
      </c>
      <c r="AI5581">
        <v>8</v>
      </c>
      <c r="AJ5581">
        <v>0</v>
      </c>
      <c r="AK5581">
        <v>0</v>
      </c>
      <c r="AL5581">
        <v>0</v>
      </c>
      <c r="AM5581">
        <v>0</v>
      </c>
      <c r="AN5581">
        <v>0</v>
      </c>
      <c r="AO5581">
        <v>61</v>
      </c>
      <c r="AP5581">
        <v>209</v>
      </c>
      <c r="AQ5581">
        <v>62</v>
      </c>
      <c r="AR5581">
        <v>0</v>
      </c>
      <c r="AS5581">
        <v>19</v>
      </c>
      <c r="AT5581">
        <v>12</v>
      </c>
      <c r="AU5581">
        <v>3</v>
      </c>
      <c r="AV5581">
        <v>0</v>
      </c>
      <c r="AW5581">
        <v>4</v>
      </c>
      <c r="AX5581">
        <v>0</v>
      </c>
      <c r="AY5581">
        <v>32</v>
      </c>
      <c r="AZ5581">
        <v>44</v>
      </c>
      <c r="BA5581">
        <v>20</v>
      </c>
      <c r="BB5581">
        <v>4</v>
      </c>
      <c r="BC5581">
        <v>2</v>
      </c>
      <c r="BD5581">
        <v>0</v>
      </c>
      <c r="BE5581">
        <v>0</v>
      </c>
      <c r="BF5581">
        <v>94</v>
      </c>
      <c r="BG5581">
        <v>4925</v>
      </c>
      <c r="BH5581">
        <v>1</v>
      </c>
      <c r="BI5581">
        <v>26</v>
      </c>
      <c r="BJ5581" s="2">
        <v>45853</v>
      </c>
      <c r="BK5581">
        <v>0</v>
      </c>
      <c r="BL5581" s="3" t="str">
        <f>VLOOKUP(O5581,DropDownList!$H$1:$I$7,2,FALSE)</f>
        <v>2024/25</v>
      </c>
      <c r="BM5581" s="3" t="str">
        <f t="shared" si="87"/>
        <v>SC COURT</v>
      </c>
    </row>
    <row r="5582" spans="1:65" x14ac:dyDescent="0.2">
      <c r="A5582">
        <v>2025</v>
      </c>
      <c r="B5582">
        <v>7</v>
      </c>
      <c r="C5582" t="s">
        <v>162</v>
      </c>
      <c r="D5582" t="s">
        <v>186</v>
      </c>
      <c r="E5582" t="s">
        <v>21</v>
      </c>
      <c r="F5582">
        <v>9881</v>
      </c>
      <c r="G5582" t="s">
        <v>158</v>
      </c>
      <c r="H5582" t="s">
        <v>171</v>
      </c>
      <c r="I5582" t="s">
        <v>172</v>
      </c>
      <c r="J5582" s="1">
        <v>45839</v>
      </c>
      <c r="K5582" t="s">
        <v>143</v>
      </c>
      <c r="L5582">
        <v>2</v>
      </c>
      <c r="M5582" t="s">
        <v>144</v>
      </c>
      <c r="N5582" t="s">
        <v>145</v>
      </c>
      <c r="O5582" t="s">
        <v>147</v>
      </c>
      <c r="P5582" t="s">
        <v>161</v>
      </c>
      <c r="Q5582">
        <v>215</v>
      </c>
      <c r="R5582">
        <v>94</v>
      </c>
      <c r="S5582">
        <v>2990</v>
      </c>
      <c r="T5582">
        <v>30</v>
      </c>
      <c r="U5582">
        <v>30</v>
      </c>
      <c r="V5582">
        <v>5</v>
      </c>
      <c r="W5582">
        <v>155</v>
      </c>
      <c r="X5582">
        <v>155</v>
      </c>
      <c r="Y5582">
        <v>0</v>
      </c>
      <c r="Z5582">
        <v>0</v>
      </c>
      <c r="AA5582">
        <v>2745</v>
      </c>
      <c r="AB5582">
        <v>0</v>
      </c>
      <c r="AC5582">
        <v>0</v>
      </c>
      <c r="AD5582">
        <v>5</v>
      </c>
      <c r="AE5582">
        <v>0</v>
      </c>
      <c r="AF5582">
        <v>84</v>
      </c>
      <c r="AG5582">
        <v>0</v>
      </c>
      <c r="AH5582">
        <v>3</v>
      </c>
      <c r="AI5582">
        <v>7</v>
      </c>
      <c r="AJ5582">
        <v>0</v>
      </c>
      <c r="AK5582">
        <v>0</v>
      </c>
      <c r="AL5582">
        <v>0</v>
      </c>
      <c r="AM5582">
        <v>0</v>
      </c>
      <c r="AN5582">
        <v>0</v>
      </c>
      <c r="AO5582">
        <v>60</v>
      </c>
      <c r="AP5582">
        <v>210</v>
      </c>
      <c r="AQ5582">
        <v>62</v>
      </c>
      <c r="AR5582">
        <v>0</v>
      </c>
      <c r="AS5582">
        <v>19</v>
      </c>
      <c r="AT5582">
        <v>12</v>
      </c>
      <c r="AU5582">
        <v>3</v>
      </c>
      <c r="AV5582">
        <v>0</v>
      </c>
      <c r="AW5582">
        <v>3</v>
      </c>
      <c r="AX5582">
        <v>0</v>
      </c>
      <c r="AY5582">
        <v>33</v>
      </c>
      <c r="AZ5582">
        <v>44</v>
      </c>
      <c r="BA5582">
        <v>21</v>
      </c>
      <c r="BB5582">
        <v>4</v>
      </c>
      <c r="BC5582">
        <v>2</v>
      </c>
      <c r="BD5582">
        <v>0</v>
      </c>
      <c r="BE5582">
        <v>0</v>
      </c>
      <c r="BF5582">
        <v>91</v>
      </c>
      <c r="BG5582">
        <v>215</v>
      </c>
      <c r="BH5582">
        <v>0</v>
      </c>
      <c r="BI5582">
        <v>27</v>
      </c>
      <c r="BJ5582" s="2">
        <v>45853</v>
      </c>
      <c r="BK5582">
        <v>0</v>
      </c>
      <c r="BL5582" s="3" t="str">
        <f>VLOOKUP(O5582,DropDownList!$H$1:$I$7,2,FALSE)</f>
        <v>2024/25</v>
      </c>
      <c r="BM5582" s="3" t="str">
        <f t="shared" si="87"/>
        <v>VSUR</v>
      </c>
    </row>
    <row r="5583" spans="1:65" x14ac:dyDescent="0.2">
      <c r="A5583">
        <v>2025</v>
      </c>
      <c r="B5583">
        <v>7</v>
      </c>
      <c r="C5583" t="s">
        <v>162</v>
      </c>
      <c r="D5583" t="s">
        <v>186</v>
      </c>
      <c r="E5583" t="s">
        <v>21</v>
      </c>
      <c r="F5583">
        <v>9881</v>
      </c>
      <c r="G5583" t="s">
        <v>158</v>
      </c>
      <c r="H5583" t="s">
        <v>171</v>
      </c>
      <c r="I5583" t="s">
        <v>172</v>
      </c>
      <c r="J5583" s="1">
        <v>45839</v>
      </c>
      <c r="K5583" t="s">
        <v>143</v>
      </c>
      <c r="L5583">
        <v>2</v>
      </c>
      <c r="M5583" t="s">
        <v>144</v>
      </c>
      <c r="N5583" t="s">
        <v>145</v>
      </c>
      <c r="O5583" t="s">
        <v>149</v>
      </c>
      <c r="P5583" t="s">
        <v>160</v>
      </c>
      <c r="Q5583">
        <v>25640.720000000001</v>
      </c>
      <c r="R5583">
        <v>115</v>
      </c>
      <c r="S5583">
        <v>67850</v>
      </c>
      <c r="T5583">
        <v>440</v>
      </c>
      <c r="U5583">
        <v>63</v>
      </c>
      <c r="V5583">
        <v>42</v>
      </c>
      <c r="W5583">
        <v>14143</v>
      </c>
      <c r="X5583">
        <v>19505</v>
      </c>
      <c r="Y5583">
        <v>0</v>
      </c>
      <c r="Z5583">
        <v>0</v>
      </c>
      <c r="AA5583">
        <v>41769.279999999999</v>
      </c>
      <c r="AB5583">
        <v>2130</v>
      </c>
      <c r="AC5583">
        <v>37028.43</v>
      </c>
      <c r="AD5583">
        <v>20</v>
      </c>
      <c r="AE5583">
        <v>22</v>
      </c>
      <c r="AF5583">
        <v>51</v>
      </c>
      <c r="AG5583">
        <v>38</v>
      </c>
      <c r="AH5583">
        <v>0</v>
      </c>
      <c r="AI5583">
        <v>25</v>
      </c>
      <c r="AJ5583">
        <v>0</v>
      </c>
      <c r="AK5583">
        <v>0</v>
      </c>
      <c r="AL5583">
        <v>0</v>
      </c>
      <c r="AM5583">
        <v>0</v>
      </c>
      <c r="AN5583">
        <v>0</v>
      </c>
      <c r="AO5583">
        <v>70</v>
      </c>
      <c r="AP5583">
        <v>169</v>
      </c>
      <c r="AQ5583">
        <v>64</v>
      </c>
      <c r="AR5583">
        <v>0</v>
      </c>
      <c r="AS5583">
        <v>19</v>
      </c>
      <c r="AT5583">
        <v>1</v>
      </c>
      <c r="AU5583">
        <v>5</v>
      </c>
      <c r="AV5583">
        <v>0</v>
      </c>
      <c r="AW5583">
        <v>7</v>
      </c>
      <c r="AX5583">
        <v>0</v>
      </c>
      <c r="AY5583">
        <v>15</v>
      </c>
      <c r="AZ5583">
        <v>32</v>
      </c>
      <c r="BA5583">
        <v>13</v>
      </c>
      <c r="BB5583">
        <v>5</v>
      </c>
      <c r="BC5583">
        <v>0</v>
      </c>
      <c r="BD5583">
        <v>3</v>
      </c>
      <c r="BE5583">
        <v>0</v>
      </c>
      <c r="BF5583">
        <v>107</v>
      </c>
      <c r="BG5583">
        <v>12985</v>
      </c>
      <c r="BH5583">
        <v>1</v>
      </c>
      <c r="BI5583">
        <v>58</v>
      </c>
      <c r="BJ5583" s="2">
        <v>45853</v>
      </c>
      <c r="BK5583">
        <v>0</v>
      </c>
      <c r="BL5583" s="3" t="str">
        <f>VLOOKUP(O5583,DropDownList!$H$1:$I$7,2,FALSE)</f>
        <v>2025/26</v>
      </c>
      <c r="BM5583" s="3" t="str">
        <f t="shared" si="87"/>
        <v>SC COURT</v>
      </c>
    </row>
    <row r="5584" spans="1:65" x14ac:dyDescent="0.2">
      <c r="A5584">
        <v>2025</v>
      </c>
      <c r="B5584">
        <v>7</v>
      </c>
      <c r="C5584" t="s">
        <v>162</v>
      </c>
      <c r="D5584" t="s">
        <v>186</v>
      </c>
      <c r="E5584" t="s">
        <v>21</v>
      </c>
      <c r="F5584">
        <v>9881</v>
      </c>
      <c r="G5584" t="s">
        <v>158</v>
      </c>
      <c r="H5584" t="s">
        <v>171</v>
      </c>
      <c r="I5584" t="s">
        <v>172</v>
      </c>
      <c r="J5584" s="1">
        <v>45839</v>
      </c>
      <c r="K5584" t="s">
        <v>143</v>
      </c>
      <c r="L5584">
        <v>2</v>
      </c>
      <c r="M5584" t="s">
        <v>144</v>
      </c>
      <c r="N5584" t="s">
        <v>145</v>
      </c>
      <c r="O5584" t="s">
        <v>156</v>
      </c>
      <c r="P5584" t="s">
        <v>161</v>
      </c>
      <c r="Q5584">
        <v>335</v>
      </c>
      <c r="R5584">
        <v>127</v>
      </c>
      <c r="S5584">
        <v>9885</v>
      </c>
      <c r="T5584">
        <v>200</v>
      </c>
      <c r="U5584">
        <v>33</v>
      </c>
      <c r="V5584">
        <v>4</v>
      </c>
      <c r="W5584">
        <v>115</v>
      </c>
      <c r="X5584">
        <v>115</v>
      </c>
      <c r="Y5584">
        <v>0</v>
      </c>
      <c r="Z5584">
        <v>0</v>
      </c>
      <c r="AA5584">
        <v>9350</v>
      </c>
      <c r="AB5584">
        <v>0</v>
      </c>
      <c r="AC5584">
        <v>0</v>
      </c>
      <c r="AD5584">
        <v>3</v>
      </c>
      <c r="AE5584">
        <v>1</v>
      </c>
      <c r="AF5584">
        <v>111</v>
      </c>
      <c r="AG5584">
        <v>1</v>
      </c>
      <c r="AH5584">
        <v>6</v>
      </c>
      <c r="AI5584">
        <v>9</v>
      </c>
      <c r="AJ5584">
        <v>0</v>
      </c>
      <c r="AK5584">
        <v>0</v>
      </c>
      <c r="AL5584">
        <v>0</v>
      </c>
      <c r="AM5584">
        <v>0</v>
      </c>
      <c r="AN5584">
        <v>0</v>
      </c>
      <c r="AO5584">
        <v>90</v>
      </c>
      <c r="AP5584">
        <v>423</v>
      </c>
      <c r="AQ5584">
        <v>89</v>
      </c>
      <c r="AR5584">
        <v>0</v>
      </c>
      <c r="AS5584">
        <v>55</v>
      </c>
      <c r="AT5584">
        <v>31</v>
      </c>
      <c r="AU5584">
        <v>28</v>
      </c>
      <c r="AV5584">
        <v>8</v>
      </c>
      <c r="AW5584">
        <v>7</v>
      </c>
      <c r="AX5584">
        <v>0</v>
      </c>
      <c r="AY5584">
        <v>41</v>
      </c>
      <c r="AZ5584">
        <v>73</v>
      </c>
      <c r="BA5584">
        <v>42</v>
      </c>
      <c r="BB5584">
        <v>12</v>
      </c>
      <c r="BC5584">
        <v>9</v>
      </c>
      <c r="BD5584">
        <v>1</v>
      </c>
      <c r="BE5584">
        <v>0</v>
      </c>
      <c r="BF5584">
        <v>118</v>
      </c>
      <c r="BG5584">
        <v>320</v>
      </c>
      <c r="BH5584">
        <v>0</v>
      </c>
      <c r="BI5584">
        <v>30</v>
      </c>
      <c r="BJ5584" s="2">
        <v>45853</v>
      </c>
      <c r="BK5584">
        <v>1</v>
      </c>
      <c r="BL5584" s="3" t="str">
        <f>VLOOKUP(O5584,DropDownList!$H$1:$I$7,2,FALSE)</f>
        <v>2023/24</v>
      </c>
      <c r="BM5584" s="3" t="str">
        <f t="shared" si="87"/>
        <v>VSUR</v>
      </c>
    </row>
    <row r="5585" spans="1:65" x14ac:dyDescent="0.2">
      <c r="A5585">
        <v>2025</v>
      </c>
      <c r="B5585">
        <v>7</v>
      </c>
      <c r="C5585" t="s">
        <v>162</v>
      </c>
      <c r="D5585" t="s">
        <v>186</v>
      </c>
      <c r="E5585" t="s">
        <v>21</v>
      </c>
      <c r="F5585">
        <v>9881</v>
      </c>
      <c r="G5585" t="s">
        <v>158</v>
      </c>
      <c r="H5585" t="s">
        <v>171</v>
      </c>
      <c r="I5585" t="s">
        <v>172</v>
      </c>
      <c r="J5585" s="1">
        <v>45839</v>
      </c>
      <c r="K5585" t="s">
        <v>143</v>
      </c>
      <c r="L5585">
        <v>2</v>
      </c>
      <c r="M5585" t="s">
        <v>144</v>
      </c>
      <c r="N5585" t="s">
        <v>145</v>
      </c>
      <c r="O5585" t="s">
        <v>156</v>
      </c>
      <c r="P5585" t="s">
        <v>159</v>
      </c>
      <c r="Q5585">
        <v>0</v>
      </c>
      <c r="R5585">
        <v>1</v>
      </c>
      <c r="S5585">
        <v>1940</v>
      </c>
      <c r="T5585">
        <v>0</v>
      </c>
      <c r="U5585">
        <v>0</v>
      </c>
      <c r="V5585">
        <v>0</v>
      </c>
      <c r="W5585">
        <v>0</v>
      </c>
      <c r="X5585">
        <v>0</v>
      </c>
      <c r="Y5585">
        <v>0</v>
      </c>
      <c r="Z5585">
        <v>0</v>
      </c>
      <c r="AA5585">
        <v>1940</v>
      </c>
      <c r="AB5585">
        <v>0</v>
      </c>
      <c r="AC5585">
        <v>0</v>
      </c>
      <c r="AD5585">
        <v>0</v>
      </c>
      <c r="AE5585">
        <v>0</v>
      </c>
      <c r="AF5585">
        <v>1</v>
      </c>
      <c r="AG5585">
        <v>0</v>
      </c>
      <c r="AH5585">
        <v>0</v>
      </c>
      <c r="AI5585">
        <v>0</v>
      </c>
      <c r="AJ5585">
        <v>0</v>
      </c>
      <c r="AK5585">
        <v>0</v>
      </c>
      <c r="AL5585">
        <v>0</v>
      </c>
      <c r="AM5585">
        <v>0</v>
      </c>
      <c r="AN5585">
        <v>0</v>
      </c>
      <c r="AO5585">
        <v>0</v>
      </c>
      <c r="AP5585">
        <v>0</v>
      </c>
      <c r="AQ5585">
        <v>0</v>
      </c>
      <c r="AR5585">
        <v>0</v>
      </c>
      <c r="AS5585">
        <v>0</v>
      </c>
      <c r="AT5585">
        <v>0</v>
      </c>
      <c r="AU5585">
        <v>0</v>
      </c>
      <c r="AV5585">
        <v>0</v>
      </c>
      <c r="AW5585">
        <v>0</v>
      </c>
      <c r="AX5585">
        <v>0</v>
      </c>
      <c r="AY5585">
        <v>0</v>
      </c>
      <c r="AZ5585">
        <v>0</v>
      </c>
      <c r="BA5585">
        <v>0</v>
      </c>
      <c r="BB5585">
        <v>0</v>
      </c>
      <c r="BC5585">
        <v>0</v>
      </c>
      <c r="BD5585">
        <v>0</v>
      </c>
      <c r="BE5585">
        <v>0</v>
      </c>
      <c r="BF5585">
        <v>0</v>
      </c>
      <c r="BG5585">
        <v>0</v>
      </c>
      <c r="BH5585">
        <v>0</v>
      </c>
      <c r="BI5585">
        <v>0</v>
      </c>
      <c r="BJ5585" s="2">
        <v>45853</v>
      </c>
      <c r="BK5585">
        <v>0</v>
      </c>
      <c r="BL5585" s="3" t="str">
        <f>VLOOKUP(O5585,DropDownList!$H$1:$I$7,2,FALSE)</f>
        <v>2023/24</v>
      </c>
      <c r="BM5585" s="3" t="str">
        <f t="shared" si="87"/>
        <v>CONF</v>
      </c>
    </row>
    <row r="5586" spans="1:65" x14ac:dyDescent="0.2">
      <c r="A5586">
        <v>2025</v>
      </c>
      <c r="B5586">
        <v>7</v>
      </c>
      <c r="C5586" t="s">
        <v>162</v>
      </c>
      <c r="D5586" t="s">
        <v>187</v>
      </c>
      <c r="E5586" t="s">
        <v>22</v>
      </c>
      <c r="F5586">
        <v>9349</v>
      </c>
      <c r="G5586" t="s">
        <v>141</v>
      </c>
      <c r="H5586" t="s">
        <v>171</v>
      </c>
      <c r="I5586" t="s">
        <v>172</v>
      </c>
      <c r="J5586" s="1">
        <v>45839</v>
      </c>
      <c r="K5586" t="s">
        <v>143</v>
      </c>
      <c r="L5586">
        <v>2</v>
      </c>
      <c r="M5586" t="s">
        <v>144</v>
      </c>
      <c r="N5586" t="s">
        <v>145</v>
      </c>
      <c r="O5586" t="s">
        <v>156</v>
      </c>
      <c r="P5586" t="s">
        <v>148</v>
      </c>
      <c r="Q5586">
        <v>0</v>
      </c>
      <c r="R5586">
        <v>2</v>
      </c>
      <c r="S5586">
        <v>120</v>
      </c>
      <c r="T5586">
        <v>0</v>
      </c>
      <c r="U5586">
        <v>0</v>
      </c>
      <c r="V5586">
        <v>0</v>
      </c>
      <c r="W5586">
        <v>0</v>
      </c>
      <c r="X5586">
        <v>0</v>
      </c>
      <c r="Y5586">
        <v>0</v>
      </c>
      <c r="Z5586">
        <v>0</v>
      </c>
      <c r="AA5586">
        <v>120</v>
      </c>
      <c r="AB5586">
        <v>0</v>
      </c>
      <c r="AC5586">
        <v>120</v>
      </c>
      <c r="AD5586">
        <v>0</v>
      </c>
      <c r="AE5586">
        <v>0</v>
      </c>
      <c r="AF5586">
        <v>2</v>
      </c>
      <c r="AG5586">
        <v>0</v>
      </c>
      <c r="AH5586">
        <v>0</v>
      </c>
      <c r="AI5586">
        <v>0</v>
      </c>
      <c r="AJ5586">
        <v>0</v>
      </c>
      <c r="AK5586">
        <v>0</v>
      </c>
      <c r="AL5586">
        <v>0</v>
      </c>
      <c r="AM5586">
        <v>0</v>
      </c>
      <c r="AN5586">
        <v>0</v>
      </c>
      <c r="AO5586">
        <v>0</v>
      </c>
      <c r="AP5586">
        <v>0</v>
      </c>
      <c r="AQ5586">
        <v>0</v>
      </c>
      <c r="AR5586">
        <v>0</v>
      </c>
      <c r="AS5586">
        <v>0</v>
      </c>
      <c r="AT5586">
        <v>0</v>
      </c>
      <c r="AU5586">
        <v>0</v>
      </c>
      <c r="AV5586">
        <v>0</v>
      </c>
      <c r="AW5586">
        <v>0</v>
      </c>
      <c r="AX5586">
        <v>0</v>
      </c>
      <c r="AY5586">
        <v>0</v>
      </c>
      <c r="AZ5586">
        <v>0</v>
      </c>
      <c r="BA5586">
        <v>0</v>
      </c>
      <c r="BB5586">
        <v>0</v>
      </c>
      <c r="BC5586">
        <v>0</v>
      </c>
      <c r="BD5586">
        <v>0</v>
      </c>
      <c r="BE5586">
        <v>0</v>
      </c>
      <c r="BF5586">
        <v>0</v>
      </c>
      <c r="BG5586">
        <v>0</v>
      </c>
      <c r="BH5586">
        <v>0</v>
      </c>
      <c r="BI5586">
        <v>0</v>
      </c>
      <c r="BJ5586" s="2">
        <v>45853</v>
      </c>
      <c r="BK5586">
        <v>0</v>
      </c>
      <c r="BL5586" s="3" t="str">
        <f>VLOOKUP(O5586,DropDownList!$H$1:$I$7,2,FALSE)</f>
        <v>2023/24</v>
      </c>
      <c r="BM5586" s="3" t="str">
        <f t="shared" si="87"/>
        <v>PRAS</v>
      </c>
    </row>
    <row r="5587" spans="1:65" x14ac:dyDescent="0.2">
      <c r="A5587">
        <v>2025</v>
      </c>
      <c r="B5587">
        <v>7</v>
      </c>
      <c r="C5587" t="s">
        <v>162</v>
      </c>
      <c r="D5587" t="s">
        <v>187</v>
      </c>
      <c r="E5587" t="s">
        <v>22</v>
      </c>
      <c r="F5587">
        <v>9349</v>
      </c>
      <c r="G5587" t="s">
        <v>141</v>
      </c>
      <c r="H5587" t="s">
        <v>171</v>
      </c>
      <c r="I5587" t="s">
        <v>172</v>
      </c>
      <c r="J5587" s="1">
        <v>45839</v>
      </c>
      <c r="K5587" t="s">
        <v>143</v>
      </c>
      <c r="L5587">
        <v>2</v>
      </c>
      <c r="M5587" t="s">
        <v>144</v>
      </c>
      <c r="N5587" t="s">
        <v>145</v>
      </c>
      <c r="O5587" t="s">
        <v>147</v>
      </c>
      <c r="P5587" t="s">
        <v>152</v>
      </c>
      <c r="Q5587">
        <v>0</v>
      </c>
      <c r="R5587">
        <v>5</v>
      </c>
      <c r="S5587">
        <v>200</v>
      </c>
      <c r="T5587">
        <v>40</v>
      </c>
      <c r="U5587">
        <v>0</v>
      </c>
      <c r="V5587">
        <v>0</v>
      </c>
      <c r="W5587">
        <v>0</v>
      </c>
      <c r="X5587">
        <v>0</v>
      </c>
      <c r="Y5587">
        <v>0</v>
      </c>
      <c r="Z5587">
        <v>0</v>
      </c>
      <c r="AA5587">
        <v>160</v>
      </c>
      <c r="AB5587">
        <v>0</v>
      </c>
      <c r="AC5587">
        <v>160</v>
      </c>
      <c r="AD5587">
        <v>0</v>
      </c>
      <c r="AE5587">
        <v>0</v>
      </c>
      <c r="AF5587">
        <v>4</v>
      </c>
      <c r="AG5587">
        <v>0</v>
      </c>
      <c r="AH5587">
        <v>1</v>
      </c>
      <c r="AI5587">
        <v>0</v>
      </c>
      <c r="AJ5587">
        <v>0</v>
      </c>
      <c r="AK5587">
        <v>0</v>
      </c>
      <c r="AL5587">
        <v>0</v>
      </c>
      <c r="AM5587">
        <v>0</v>
      </c>
      <c r="AN5587">
        <v>0</v>
      </c>
      <c r="AO5587">
        <v>0</v>
      </c>
      <c r="AP5587">
        <v>0</v>
      </c>
      <c r="AQ5587">
        <v>0</v>
      </c>
      <c r="AR5587">
        <v>0</v>
      </c>
      <c r="AS5587">
        <v>0</v>
      </c>
      <c r="AT5587">
        <v>0</v>
      </c>
      <c r="AU5587">
        <v>0</v>
      </c>
      <c r="AV5587">
        <v>0</v>
      </c>
      <c r="AW5587">
        <v>0</v>
      </c>
      <c r="AX5587">
        <v>0</v>
      </c>
      <c r="AY5587">
        <v>0</v>
      </c>
      <c r="AZ5587">
        <v>0</v>
      </c>
      <c r="BA5587">
        <v>0</v>
      </c>
      <c r="BB5587">
        <v>0</v>
      </c>
      <c r="BC5587">
        <v>0</v>
      </c>
      <c r="BD5587">
        <v>0</v>
      </c>
      <c r="BE5587">
        <v>0</v>
      </c>
      <c r="BF5587">
        <v>0</v>
      </c>
      <c r="BG5587">
        <v>0</v>
      </c>
      <c r="BH5587">
        <v>0</v>
      </c>
      <c r="BI5587">
        <v>0</v>
      </c>
      <c r="BJ5587" s="2">
        <v>45853</v>
      </c>
      <c r="BK5587">
        <v>0</v>
      </c>
      <c r="BL5587" s="3" t="str">
        <f>VLOOKUP(O5587,DropDownList!$H$1:$I$7,2,FALSE)</f>
        <v>2024/25</v>
      </c>
      <c r="BM5587" s="3" t="str">
        <f t="shared" si="87"/>
        <v>PCOA</v>
      </c>
    </row>
    <row r="5588" spans="1:65" x14ac:dyDescent="0.2">
      <c r="A5588">
        <v>2025</v>
      </c>
      <c r="B5588">
        <v>7</v>
      </c>
      <c r="C5588" t="s">
        <v>162</v>
      </c>
      <c r="D5588" t="s">
        <v>187</v>
      </c>
      <c r="E5588" t="s">
        <v>22</v>
      </c>
      <c r="F5588">
        <v>9349</v>
      </c>
      <c r="G5588" t="s">
        <v>141</v>
      </c>
      <c r="H5588" t="s">
        <v>171</v>
      </c>
      <c r="I5588" t="s">
        <v>172</v>
      </c>
      <c r="J5588" s="1">
        <v>45839</v>
      </c>
      <c r="K5588" t="s">
        <v>143</v>
      </c>
      <c r="L5588">
        <v>2</v>
      </c>
      <c r="M5588" t="s">
        <v>144</v>
      </c>
      <c r="N5588" t="s">
        <v>145</v>
      </c>
      <c r="O5588" t="s">
        <v>147</v>
      </c>
      <c r="P5588" t="s">
        <v>148</v>
      </c>
      <c r="Q5588">
        <v>0</v>
      </c>
      <c r="R5588">
        <v>1</v>
      </c>
      <c r="S5588">
        <v>60</v>
      </c>
      <c r="T5588">
        <v>0</v>
      </c>
      <c r="U5588">
        <v>0</v>
      </c>
      <c r="V5588">
        <v>0</v>
      </c>
      <c r="W5588">
        <v>0</v>
      </c>
      <c r="X5588">
        <v>0</v>
      </c>
      <c r="Y5588">
        <v>0</v>
      </c>
      <c r="Z5588">
        <v>0</v>
      </c>
      <c r="AA5588">
        <v>60</v>
      </c>
      <c r="AB5588">
        <v>0</v>
      </c>
      <c r="AC5588">
        <v>60</v>
      </c>
      <c r="AD5588">
        <v>0</v>
      </c>
      <c r="AE5588">
        <v>0</v>
      </c>
      <c r="AF5588">
        <v>1</v>
      </c>
      <c r="AG5588">
        <v>0</v>
      </c>
      <c r="AH5588">
        <v>0</v>
      </c>
      <c r="AI5588">
        <v>0</v>
      </c>
      <c r="AJ5588">
        <v>0</v>
      </c>
      <c r="AK5588">
        <v>0</v>
      </c>
      <c r="AL5588">
        <v>0</v>
      </c>
      <c r="AM5588">
        <v>0</v>
      </c>
      <c r="AN5588">
        <v>0</v>
      </c>
      <c r="AO5588">
        <v>0</v>
      </c>
      <c r="AP5588">
        <v>0</v>
      </c>
      <c r="AQ5588">
        <v>0</v>
      </c>
      <c r="AR5588">
        <v>0</v>
      </c>
      <c r="AS5588">
        <v>0</v>
      </c>
      <c r="AT5588">
        <v>0</v>
      </c>
      <c r="AU5588">
        <v>0</v>
      </c>
      <c r="AV5588">
        <v>0</v>
      </c>
      <c r="AW5588">
        <v>0</v>
      </c>
      <c r="AX5588">
        <v>0</v>
      </c>
      <c r="AY5588">
        <v>0</v>
      </c>
      <c r="AZ5588">
        <v>0</v>
      </c>
      <c r="BA5588">
        <v>0</v>
      </c>
      <c r="BB5588">
        <v>0</v>
      </c>
      <c r="BC5588">
        <v>0</v>
      </c>
      <c r="BD5588">
        <v>0</v>
      </c>
      <c r="BE5588">
        <v>0</v>
      </c>
      <c r="BF5588">
        <v>0</v>
      </c>
      <c r="BG5588">
        <v>0</v>
      </c>
      <c r="BH5588">
        <v>0</v>
      </c>
      <c r="BI5588">
        <v>0</v>
      </c>
      <c r="BJ5588" s="2">
        <v>45853</v>
      </c>
      <c r="BK5588">
        <v>0</v>
      </c>
      <c r="BL5588" s="3" t="str">
        <f>VLOOKUP(O5588,DropDownList!$H$1:$I$7,2,FALSE)</f>
        <v>2024/25</v>
      </c>
      <c r="BM5588" s="3" t="str">
        <f t="shared" si="87"/>
        <v>PRAS</v>
      </c>
    </row>
    <row r="5589" spans="1:65" x14ac:dyDescent="0.2">
      <c r="A5589">
        <v>2025</v>
      </c>
      <c r="B5589">
        <v>7</v>
      </c>
      <c r="C5589" t="s">
        <v>162</v>
      </c>
      <c r="D5589" t="s">
        <v>187</v>
      </c>
      <c r="E5589" t="s">
        <v>22</v>
      </c>
      <c r="F5589">
        <v>9349</v>
      </c>
      <c r="G5589" t="s">
        <v>141</v>
      </c>
      <c r="H5589" t="s">
        <v>171</v>
      </c>
      <c r="I5589" t="s">
        <v>172</v>
      </c>
      <c r="J5589" s="1">
        <v>45839</v>
      </c>
      <c r="K5589" t="s">
        <v>143</v>
      </c>
      <c r="L5589">
        <v>2</v>
      </c>
      <c r="M5589" t="s">
        <v>144</v>
      </c>
      <c r="N5589" t="s">
        <v>145</v>
      </c>
      <c r="O5589" t="s">
        <v>156</v>
      </c>
      <c r="P5589" t="s">
        <v>152</v>
      </c>
      <c r="Q5589">
        <v>0</v>
      </c>
      <c r="R5589">
        <v>8</v>
      </c>
      <c r="S5589">
        <v>320</v>
      </c>
      <c r="T5589">
        <v>120</v>
      </c>
      <c r="U5589">
        <v>0</v>
      </c>
      <c r="V5589">
        <v>0</v>
      </c>
      <c r="W5589">
        <v>0</v>
      </c>
      <c r="X5589">
        <v>0</v>
      </c>
      <c r="Y5589">
        <v>0</v>
      </c>
      <c r="Z5589">
        <v>0</v>
      </c>
      <c r="AA5589">
        <v>200</v>
      </c>
      <c r="AB5589">
        <v>0</v>
      </c>
      <c r="AC5589">
        <v>200</v>
      </c>
      <c r="AD5589">
        <v>0</v>
      </c>
      <c r="AE5589">
        <v>0</v>
      </c>
      <c r="AF5589">
        <v>5</v>
      </c>
      <c r="AG5589">
        <v>0</v>
      </c>
      <c r="AH5589">
        <v>3</v>
      </c>
      <c r="AI5589">
        <v>0</v>
      </c>
      <c r="AJ5589">
        <v>0</v>
      </c>
      <c r="AK5589">
        <v>0</v>
      </c>
      <c r="AL5589">
        <v>0</v>
      </c>
      <c r="AM5589">
        <v>0</v>
      </c>
      <c r="AN5589">
        <v>0</v>
      </c>
      <c r="AO5589">
        <v>0</v>
      </c>
      <c r="AP5589">
        <v>0</v>
      </c>
      <c r="AQ5589">
        <v>0</v>
      </c>
      <c r="AR5589">
        <v>0</v>
      </c>
      <c r="AS5589">
        <v>0</v>
      </c>
      <c r="AT5589">
        <v>0</v>
      </c>
      <c r="AU5589">
        <v>0</v>
      </c>
      <c r="AV5589">
        <v>0</v>
      </c>
      <c r="AW5589">
        <v>0</v>
      </c>
      <c r="AX5589">
        <v>0</v>
      </c>
      <c r="AY5589">
        <v>0</v>
      </c>
      <c r="AZ5589">
        <v>0</v>
      </c>
      <c r="BA5589">
        <v>0</v>
      </c>
      <c r="BB5589">
        <v>0</v>
      </c>
      <c r="BC5589">
        <v>0</v>
      </c>
      <c r="BD5589">
        <v>0</v>
      </c>
      <c r="BE5589">
        <v>0</v>
      </c>
      <c r="BF5589">
        <v>0</v>
      </c>
      <c r="BG5589">
        <v>0</v>
      </c>
      <c r="BH5589">
        <v>0</v>
      </c>
      <c r="BI5589">
        <v>0</v>
      </c>
      <c r="BJ5589" s="2">
        <v>45853</v>
      </c>
      <c r="BK5589">
        <v>0</v>
      </c>
      <c r="BL5589" s="3" t="str">
        <f>VLOOKUP(O5589,DropDownList!$H$1:$I$7,2,FALSE)</f>
        <v>2023/24</v>
      </c>
      <c r="BM5589" s="3" t="str">
        <f t="shared" si="87"/>
        <v>PCOA</v>
      </c>
    </row>
    <row r="5590" spans="1:65" x14ac:dyDescent="0.2">
      <c r="A5590">
        <v>2025</v>
      </c>
      <c r="B5590">
        <v>7</v>
      </c>
      <c r="C5590" t="s">
        <v>162</v>
      </c>
      <c r="D5590" t="s">
        <v>187</v>
      </c>
      <c r="E5590" t="s">
        <v>22</v>
      </c>
      <c r="F5590">
        <v>9349</v>
      </c>
      <c r="G5590" t="s">
        <v>141</v>
      </c>
      <c r="H5590" t="s">
        <v>171</v>
      </c>
      <c r="I5590" t="s">
        <v>172</v>
      </c>
      <c r="J5590" s="1">
        <v>45839</v>
      </c>
      <c r="K5590" t="s">
        <v>143</v>
      </c>
      <c r="L5590">
        <v>2</v>
      </c>
      <c r="M5590" t="s">
        <v>144</v>
      </c>
      <c r="N5590" t="s">
        <v>145</v>
      </c>
      <c r="O5590" t="s">
        <v>149</v>
      </c>
      <c r="P5590" t="s">
        <v>148</v>
      </c>
      <c r="Q5590">
        <v>60</v>
      </c>
      <c r="R5590">
        <v>2</v>
      </c>
      <c r="S5590">
        <v>120</v>
      </c>
      <c r="T5590">
        <v>0</v>
      </c>
      <c r="U5590">
        <v>1</v>
      </c>
      <c r="V5590">
        <v>1</v>
      </c>
      <c r="W5590">
        <v>60</v>
      </c>
      <c r="X5590">
        <v>60</v>
      </c>
      <c r="Y5590">
        <v>0</v>
      </c>
      <c r="Z5590">
        <v>0</v>
      </c>
      <c r="AA5590">
        <v>60</v>
      </c>
      <c r="AB5590">
        <v>0</v>
      </c>
      <c r="AC5590">
        <v>60</v>
      </c>
      <c r="AD5590">
        <v>1</v>
      </c>
      <c r="AE5590">
        <v>0</v>
      </c>
      <c r="AF5590">
        <v>1</v>
      </c>
      <c r="AG5590">
        <v>0</v>
      </c>
      <c r="AH5590">
        <v>0</v>
      </c>
      <c r="AI5590">
        <v>1</v>
      </c>
      <c r="AJ5590">
        <v>0</v>
      </c>
      <c r="AK5590">
        <v>0</v>
      </c>
      <c r="AL5590">
        <v>0</v>
      </c>
      <c r="AM5590">
        <v>0</v>
      </c>
      <c r="AN5590">
        <v>0</v>
      </c>
      <c r="AO5590">
        <v>0</v>
      </c>
      <c r="AP5590">
        <v>0</v>
      </c>
      <c r="AQ5590">
        <v>0</v>
      </c>
      <c r="AR5590">
        <v>0</v>
      </c>
      <c r="AS5590">
        <v>0</v>
      </c>
      <c r="AT5590">
        <v>0</v>
      </c>
      <c r="AU5590">
        <v>0</v>
      </c>
      <c r="AV5590">
        <v>0</v>
      </c>
      <c r="AW5590">
        <v>0</v>
      </c>
      <c r="AX5590">
        <v>0</v>
      </c>
      <c r="AY5590">
        <v>0</v>
      </c>
      <c r="AZ5590">
        <v>0</v>
      </c>
      <c r="BA5590">
        <v>0</v>
      </c>
      <c r="BB5590">
        <v>0</v>
      </c>
      <c r="BC5590">
        <v>0</v>
      </c>
      <c r="BD5590">
        <v>0</v>
      </c>
      <c r="BE5590">
        <v>0</v>
      </c>
      <c r="BF5590">
        <v>0</v>
      </c>
      <c r="BG5590">
        <v>60</v>
      </c>
      <c r="BH5590">
        <v>0</v>
      </c>
      <c r="BI5590">
        <v>0</v>
      </c>
      <c r="BJ5590" s="2">
        <v>45853</v>
      </c>
      <c r="BK5590">
        <v>0</v>
      </c>
      <c r="BL5590" s="3" t="str">
        <f>VLOOKUP(O5590,DropDownList!$H$1:$I$7,2,FALSE)</f>
        <v>2025/26</v>
      </c>
      <c r="BM5590" s="3" t="str">
        <f t="shared" si="87"/>
        <v>PRAS</v>
      </c>
    </row>
    <row r="5591" spans="1:65" x14ac:dyDescent="0.2">
      <c r="A5591">
        <v>2025</v>
      </c>
      <c r="B5591">
        <v>7</v>
      </c>
      <c r="C5591" t="s">
        <v>162</v>
      </c>
      <c r="D5591" t="s">
        <v>187</v>
      </c>
      <c r="E5591" t="s">
        <v>22</v>
      </c>
      <c r="F5591">
        <v>9349</v>
      </c>
      <c r="G5591" t="s">
        <v>141</v>
      </c>
      <c r="H5591" t="s">
        <v>171</v>
      </c>
      <c r="I5591" t="s">
        <v>172</v>
      </c>
      <c r="J5591" s="1">
        <v>45839</v>
      </c>
      <c r="K5591" t="s">
        <v>143</v>
      </c>
      <c r="L5591">
        <v>2</v>
      </c>
      <c r="M5591" t="s">
        <v>144</v>
      </c>
      <c r="N5591" t="s">
        <v>145</v>
      </c>
      <c r="O5591" t="s">
        <v>149</v>
      </c>
      <c r="P5591" t="s">
        <v>152</v>
      </c>
      <c r="Q5591">
        <v>0</v>
      </c>
      <c r="R5591">
        <v>3</v>
      </c>
      <c r="S5591">
        <v>120</v>
      </c>
      <c r="T5591">
        <v>80</v>
      </c>
      <c r="U5591">
        <v>0</v>
      </c>
      <c r="V5591">
        <v>0</v>
      </c>
      <c r="W5591">
        <v>0</v>
      </c>
      <c r="X5591">
        <v>0</v>
      </c>
      <c r="Y5591">
        <v>0</v>
      </c>
      <c r="Z5591">
        <v>0</v>
      </c>
      <c r="AA5591">
        <v>40</v>
      </c>
      <c r="AB5591">
        <v>0</v>
      </c>
      <c r="AC5591">
        <v>40</v>
      </c>
      <c r="AD5591">
        <v>0</v>
      </c>
      <c r="AE5591">
        <v>0</v>
      </c>
      <c r="AF5591">
        <v>1</v>
      </c>
      <c r="AG5591">
        <v>0</v>
      </c>
      <c r="AH5591">
        <v>2</v>
      </c>
      <c r="AI5591">
        <v>0</v>
      </c>
      <c r="AJ5591">
        <v>0</v>
      </c>
      <c r="AK5591">
        <v>0</v>
      </c>
      <c r="AL5591">
        <v>0</v>
      </c>
      <c r="AM5591">
        <v>0</v>
      </c>
      <c r="AN5591">
        <v>0</v>
      </c>
      <c r="AO5591">
        <v>0</v>
      </c>
      <c r="AP5591">
        <v>0</v>
      </c>
      <c r="AQ5591">
        <v>0</v>
      </c>
      <c r="AR5591">
        <v>0</v>
      </c>
      <c r="AS5591">
        <v>0</v>
      </c>
      <c r="AT5591">
        <v>0</v>
      </c>
      <c r="AU5591">
        <v>0</v>
      </c>
      <c r="AV5591">
        <v>0</v>
      </c>
      <c r="AW5591">
        <v>0</v>
      </c>
      <c r="AX5591">
        <v>0</v>
      </c>
      <c r="AY5591">
        <v>0</v>
      </c>
      <c r="AZ5591">
        <v>0</v>
      </c>
      <c r="BA5591">
        <v>0</v>
      </c>
      <c r="BB5591">
        <v>0</v>
      </c>
      <c r="BC5591">
        <v>0</v>
      </c>
      <c r="BD5591">
        <v>0</v>
      </c>
      <c r="BE5591">
        <v>0</v>
      </c>
      <c r="BF5591">
        <v>0</v>
      </c>
      <c r="BG5591">
        <v>0</v>
      </c>
      <c r="BH5591">
        <v>0</v>
      </c>
      <c r="BI5591">
        <v>0</v>
      </c>
      <c r="BJ5591" s="2">
        <v>45853</v>
      </c>
      <c r="BK5591">
        <v>0</v>
      </c>
      <c r="BL5591" s="3" t="str">
        <f>VLOOKUP(O5591,DropDownList!$H$1:$I$7,2,FALSE)</f>
        <v>2025/26</v>
      </c>
      <c r="BM5591" s="3" t="str">
        <f t="shared" si="87"/>
        <v>PCOA</v>
      </c>
    </row>
    <row r="5592" spans="1:65" x14ac:dyDescent="0.2">
      <c r="A5592">
        <v>2025</v>
      </c>
      <c r="B5592">
        <v>7</v>
      </c>
      <c r="C5592" t="s">
        <v>162</v>
      </c>
      <c r="D5592" t="s">
        <v>188</v>
      </c>
      <c r="E5592" t="s">
        <v>22</v>
      </c>
      <c r="F5592">
        <v>9891</v>
      </c>
      <c r="G5592" t="s">
        <v>158</v>
      </c>
      <c r="H5592" t="s">
        <v>171</v>
      </c>
      <c r="I5592" t="s">
        <v>172</v>
      </c>
      <c r="J5592" s="1">
        <v>45839</v>
      </c>
      <c r="K5592" t="s">
        <v>143</v>
      </c>
      <c r="L5592">
        <v>2</v>
      </c>
      <c r="M5592" t="s">
        <v>144</v>
      </c>
      <c r="N5592" t="s">
        <v>145</v>
      </c>
      <c r="O5592" t="s">
        <v>156</v>
      </c>
      <c r="P5592" t="s">
        <v>150</v>
      </c>
      <c r="Q5592">
        <v>468.34</v>
      </c>
      <c r="R5592">
        <v>65</v>
      </c>
      <c r="S5592">
        <v>7486.44</v>
      </c>
      <c r="T5592">
        <v>689</v>
      </c>
      <c r="U5592">
        <v>6</v>
      </c>
      <c r="V5592">
        <v>3</v>
      </c>
      <c r="W5592">
        <v>330.84</v>
      </c>
      <c r="X5592">
        <v>330.84</v>
      </c>
      <c r="Y5592">
        <v>60</v>
      </c>
      <c r="Z5592">
        <v>6797.44</v>
      </c>
      <c r="AA5592">
        <v>6329.1</v>
      </c>
      <c r="AB5592">
        <v>1016.6</v>
      </c>
      <c r="AC5592">
        <v>5312.5</v>
      </c>
      <c r="AD5592">
        <v>3</v>
      </c>
      <c r="AE5592">
        <v>0</v>
      </c>
      <c r="AF5592">
        <v>54</v>
      </c>
      <c r="AG5592">
        <v>1</v>
      </c>
      <c r="AH5592">
        <v>5</v>
      </c>
      <c r="AI5592">
        <v>5</v>
      </c>
      <c r="AJ5592">
        <v>13</v>
      </c>
      <c r="AK5592">
        <v>10</v>
      </c>
      <c r="AL5592">
        <v>0</v>
      </c>
      <c r="AM5592">
        <v>3</v>
      </c>
      <c r="AN5592">
        <v>0</v>
      </c>
      <c r="AO5592">
        <v>39</v>
      </c>
      <c r="AP5592">
        <v>165</v>
      </c>
      <c r="AQ5592">
        <v>39</v>
      </c>
      <c r="AR5592">
        <v>0</v>
      </c>
      <c r="AS5592">
        <v>13</v>
      </c>
      <c r="AT5592">
        <v>27</v>
      </c>
      <c r="AU5592">
        <v>3</v>
      </c>
      <c r="AV5592">
        <v>1</v>
      </c>
      <c r="AW5592">
        <v>0</v>
      </c>
      <c r="AX5592">
        <v>0</v>
      </c>
      <c r="AY5592">
        <v>29</v>
      </c>
      <c r="AZ5592">
        <v>34</v>
      </c>
      <c r="BA5592">
        <v>14</v>
      </c>
      <c r="BB5592">
        <v>1</v>
      </c>
      <c r="BC5592">
        <v>1</v>
      </c>
      <c r="BD5592">
        <v>1</v>
      </c>
      <c r="BE5592">
        <v>0</v>
      </c>
      <c r="BF5592">
        <v>39</v>
      </c>
      <c r="BG5592">
        <v>455.84</v>
      </c>
      <c r="BH5592">
        <v>0</v>
      </c>
      <c r="BI5592">
        <v>6</v>
      </c>
      <c r="BJ5592" s="2">
        <v>45853</v>
      </c>
      <c r="BK5592">
        <v>0</v>
      </c>
      <c r="BL5592" s="3" t="str">
        <f>VLOOKUP(O5592,DropDownList!$H$1:$I$7,2,FALSE)</f>
        <v>2023/24</v>
      </c>
      <c r="BM5592" s="3" t="str">
        <f t="shared" si="87"/>
        <v>FISCAL FINES</v>
      </c>
    </row>
    <row r="5593" spans="1:65" x14ac:dyDescent="0.2">
      <c r="A5593">
        <v>2025</v>
      </c>
      <c r="B5593">
        <v>7</v>
      </c>
      <c r="C5593" t="s">
        <v>162</v>
      </c>
      <c r="D5593" t="s">
        <v>188</v>
      </c>
      <c r="E5593" t="s">
        <v>22</v>
      </c>
      <c r="F5593">
        <v>9891</v>
      </c>
      <c r="G5593" t="s">
        <v>158</v>
      </c>
      <c r="H5593" t="s">
        <v>171</v>
      </c>
      <c r="I5593" t="s">
        <v>172</v>
      </c>
      <c r="J5593" s="1">
        <v>45839</v>
      </c>
      <c r="K5593" t="s">
        <v>143</v>
      </c>
      <c r="L5593">
        <v>2</v>
      </c>
      <c r="M5593" t="s">
        <v>144</v>
      </c>
      <c r="N5593" t="s">
        <v>145</v>
      </c>
      <c r="O5593" t="s">
        <v>147</v>
      </c>
      <c r="P5593" t="s">
        <v>161</v>
      </c>
      <c r="Q5593">
        <v>290</v>
      </c>
      <c r="R5593">
        <v>129</v>
      </c>
      <c r="S5593">
        <v>3302.5</v>
      </c>
      <c r="T5593">
        <v>0</v>
      </c>
      <c r="U5593">
        <v>34</v>
      </c>
      <c r="V5593">
        <v>10</v>
      </c>
      <c r="W5593">
        <v>150</v>
      </c>
      <c r="X5593">
        <v>150</v>
      </c>
      <c r="Y5593">
        <v>0</v>
      </c>
      <c r="Z5593">
        <v>0</v>
      </c>
      <c r="AA5593">
        <v>3012.5</v>
      </c>
      <c r="AB5593">
        <v>0</v>
      </c>
      <c r="AC5593">
        <v>0</v>
      </c>
      <c r="AD5593">
        <v>10</v>
      </c>
      <c r="AE5593">
        <v>0</v>
      </c>
      <c r="AF5593">
        <v>113</v>
      </c>
      <c r="AG5593">
        <v>0</v>
      </c>
      <c r="AH5593">
        <v>0</v>
      </c>
      <c r="AI5593">
        <v>16</v>
      </c>
      <c r="AJ5593">
        <v>0</v>
      </c>
      <c r="AK5593">
        <v>0</v>
      </c>
      <c r="AL5593">
        <v>0</v>
      </c>
      <c r="AM5593">
        <v>0</v>
      </c>
      <c r="AN5593">
        <v>0</v>
      </c>
      <c r="AO5593">
        <v>76</v>
      </c>
      <c r="AP5593">
        <v>282</v>
      </c>
      <c r="AQ5593">
        <v>77</v>
      </c>
      <c r="AR5593">
        <v>0</v>
      </c>
      <c r="AS5593">
        <v>35</v>
      </c>
      <c r="AT5593">
        <v>17</v>
      </c>
      <c r="AU5593">
        <v>8</v>
      </c>
      <c r="AV5593">
        <v>5</v>
      </c>
      <c r="AW5593">
        <v>2</v>
      </c>
      <c r="AX5593">
        <v>0</v>
      </c>
      <c r="AY5593">
        <v>39</v>
      </c>
      <c r="AZ5593">
        <v>55</v>
      </c>
      <c r="BA5593">
        <v>27</v>
      </c>
      <c r="BB5593">
        <v>5</v>
      </c>
      <c r="BC5593">
        <v>1</v>
      </c>
      <c r="BD5593">
        <v>2</v>
      </c>
      <c r="BE5593">
        <v>0</v>
      </c>
      <c r="BF5593">
        <v>122</v>
      </c>
      <c r="BG5593">
        <v>290</v>
      </c>
      <c r="BH5593">
        <v>0</v>
      </c>
      <c r="BI5593">
        <v>32</v>
      </c>
      <c r="BJ5593" s="2">
        <v>45853</v>
      </c>
      <c r="BK5593">
        <v>0</v>
      </c>
      <c r="BL5593" s="3" t="str">
        <f>VLOOKUP(O5593,DropDownList!$H$1:$I$7,2,FALSE)</f>
        <v>2024/25</v>
      </c>
      <c r="BM5593" s="3" t="str">
        <f t="shared" si="87"/>
        <v>VSUR</v>
      </c>
    </row>
    <row r="5594" spans="1:65" x14ac:dyDescent="0.2">
      <c r="A5594">
        <v>2025</v>
      </c>
      <c r="B5594">
        <v>7</v>
      </c>
      <c r="C5594" t="s">
        <v>162</v>
      </c>
      <c r="D5594" t="s">
        <v>188</v>
      </c>
      <c r="E5594" t="s">
        <v>22</v>
      </c>
      <c r="F5594">
        <v>9891</v>
      </c>
      <c r="G5594" t="s">
        <v>158</v>
      </c>
      <c r="H5594" t="s">
        <v>171</v>
      </c>
      <c r="I5594" t="s">
        <v>172</v>
      </c>
      <c r="J5594" s="1">
        <v>45839</v>
      </c>
      <c r="K5594" t="s">
        <v>143</v>
      </c>
      <c r="L5594">
        <v>2</v>
      </c>
      <c r="M5594" t="s">
        <v>144</v>
      </c>
      <c r="N5594" t="s">
        <v>145</v>
      </c>
      <c r="O5594" t="s">
        <v>149</v>
      </c>
      <c r="P5594" t="s">
        <v>160</v>
      </c>
      <c r="Q5594">
        <v>20090.97</v>
      </c>
      <c r="R5594">
        <v>120</v>
      </c>
      <c r="S5594">
        <v>54369</v>
      </c>
      <c r="T5594">
        <v>420</v>
      </c>
      <c r="U5594">
        <v>56</v>
      </c>
      <c r="V5594">
        <v>27</v>
      </c>
      <c r="W5594">
        <v>9234</v>
      </c>
      <c r="X5594">
        <v>11239</v>
      </c>
      <c r="Y5594">
        <v>0</v>
      </c>
      <c r="Z5594">
        <v>0</v>
      </c>
      <c r="AA5594">
        <v>33858.03</v>
      </c>
      <c r="AB5594">
        <v>6150</v>
      </c>
      <c r="AC5594">
        <v>25893.03</v>
      </c>
      <c r="AD5594">
        <v>17</v>
      </c>
      <c r="AE5594">
        <v>10</v>
      </c>
      <c r="AF5594">
        <v>64</v>
      </c>
      <c r="AG5594">
        <v>28</v>
      </c>
      <c r="AH5594">
        <v>1</v>
      </c>
      <c r="AI5594">
        <v>27</v>
      </c>
      <c r="AJ5594">
        <v>0</v>
      </c>
      <c r="AK5594">
        <v>0</v>
      </c>
      <c r="AL5594">
        <v>0</v>
      </c>
      <c r="AM5594">
        <v>0</v>
      </c>
      <c r="AN5594">
        <v>0</v>
      </c>
      <c r="AO5594">
        <v>60</v>
      </c>
      <c r="AP5594">
        <v>155</v>
      </c>
      <c r="AQ5594">
        <v>62</v>
      </c>
      <c r="AR5594">
        <v>0</v>
      </c>
      <c r="AS5594">
        <v>18</v>
      </c>
      <c r="AT5594">
        <v>5</v>
      </c>
      <c r="AU5594">
        <v>5</v>
      </c>
      <c r="AV5594">
        <v>1</v>
      </c>
      <c r="AW5594">
        <v>1</v>
      </c>
      <c r="AX5594">
        <v>0</v>
      </c>
      <c r="AY5594">
        <v>19</v>
      </c>
      <c r="AZ5594">
        <v>29</v>
      </c>
      <c r="BA5594">
        <v>8</v>
      </c>
      <c r="BB5594">
        <v>3</v>
      </c>
      <c r="BC5594">
        <v>2</v>
      </c>
      <c r="BD5594">
        <v>0</v>
      </c>
      <c r="BE5594">
        <v>0</v>
      </c>
      <c r="BF5594">
        <v>116</v>
      </c>
      <c r="BG5594">
        <v>10054</v>
      </c>
      <c r="BH5594">
        <v>0</v>
      </c>
      <c r="BI5594">
        <v>56</v>
      </c>
      <c r="BJ5594" s="2">
        <v>45853</v>
      </c>
      <c r="BK5594">
        <v>0</v>
      </c>
      <c r="BL5594" s="3" t="str">
        <f>VLOOKUP(O5594,DropDownList!$H$1:$I$7,2,FALSE)</f>
        <v>2025/26</v>
      </c>
      <c r="BM5594" s="3" t="str">
        <f t="shared" si="87"/>
        <v>SC COURT</v>
      </c>
    </row>
    <row r="5595" spans="1:65" x14ac:dyDescent="0.2">
      <c r="A5595">
        <v>2025</v>
      </c>
      <c r="B5595">
        <v>7</v>
      </c>
      <c r="C5595" t="s">
        <v>162</v>
      </c>
      <c r="D5595" t="s">
        <v>188</v>
      </c>
      <c r="E5595" t="s">
        <v>22</v>
      </c>
      <c r="F5595">
        <v>9891</v>
      </c>
      <c r="G5595" t="s">
        <v>158</v>
      </c>
      <c r="H5595" t="s">
        <v>171</v>
      </c>
      <c r="I5595" t="s">
        <v>172</v>
      </c>
      <c r="J5595" s="1">
        <v>45839</v>
      </c>
      <c r="K5595" t="s">
        <v>143</v>
      </c>
      <c r="L5595">
        <v>2</v>
      </c>
      <c r="M5595" t="s">
        <v>144</v>
      </c>
      <c r="N5595" t="s">
        <v>145</v>
      </c>
      <c r="O5595" t="s">
        <v>156</v>
      </c>
      <c r="P5595" t="s">
        <v>160</v>
      </c>
      <c r="Q5595">
        <v>6758.74</v>
      </c>
      <c r="R5595">
        <v>130</v>
      </c>
      <c r="S5595">
        <v>56030</v>
      </c>
      <c r="T5595">
        <v>1270</v>
      </c>
      <c r="U5595">
        <v>19</v>
      </c>
      <c r="V5595">
        <v>8</v>
      </c>
      <c r="W5595">
        <v>3854.46</v>
      </c>
      <c r="X5595">
        <v>3854.46</v>
      </c>
      <c r="Y5595">
        <v>0</v>
      </c>
      <c r="Z5595">
        <v>0</v>
      </c>
      <c r="AA5595">
        <v>48001.26</v>
      </c>
      <c r="AB5595">
        <v>5683.83</v>
      </c>
      <c r="AC5595">
        <v>39917.43</v>
      </c>
      <c r="AD5595">
        <v>3</v>
      </c>
      <c r="AE5595">
        <v>5</v>
      </c>
      <c r="AF5595">
        <v>107</v>
      </c>
      <c r="AG5595">
        <v>13</v>
      </c>
      <c r="AH5595">
        <v>3</v>
      </c>
      <c r="AI5595">
        <v>6</v>
      </c>
      <c r="AJ5595">
        <v>0</v>
      </c>
      <c r="AK5595">
        <v>0</v>
      </c>
      <c r="AL5595">
        <v>0</v>
      </c>
      <c r="AM5595">
        <v>0</v>
      </c>
      <c r="AN5595">
        <v>0</v>
      </c>
      <c r="AO5595">
        <v>76</v>
      </c>
      <c r="AP5595">
        <v>338</v>
      </c>
      <c r="AQ5595">
        <v>74</v>
      </c>
      <c r="AR5595">
        <v>0</v>
      </c>
      <c r="AS5595">
        <v>31</v>
      </c>
      <c r="AT5595">
        <v>24</v>
      </c>
      <c r="AU5595">
        <v>18</v>
      </c>
      <c r="AV5595">
        <v>10</v>
      </c>
      <c r="AW5595">
        <v>4</v>
      </c>
      <c r="AX5595">
        <v>0</v>
      </c>
      <c r="AY5595">
        <v>51</v>
      </c>
      <c r="AZ5595">
        <v>64</v>
      </c>
      <c r="BA5595">
        <v>34</v>
      </c>
      <c r="BB5595">
        <v>7</v>
      </c>
      <c r="BC5595">
        <v>5</v>
      </c>
      <c r="BD5595">
        <v>4</v>
      </c>
      <c r="BE5595">
        <v>0</v>
      </c>
      <c r="BF5595">
        <v>118</v>
      </c>
      <c r="BG5595">
        <v>2040</v>
      </c>
      <c r="BH5595">
        <v>1</v>
      </c>
      <c r="BI5595">
        <v>16</v>
      </c>
      <c r="BJ5595" s="2">
        <v>45853</v>
      </c>
      <c r="BK5595">
        <v>1</v>
      </c>
      <c r="BL5595" s="3" t="str">
        <f>VLOOKUP(O5595,DropDownList!$H$1:$I$7,2,FALSE)</f>
        <v>2023/24</v>
      </c>
      <c r="BM5595" s="3" t="str">
        <f t="shared" si="87"/>
        <v>SC COURT</v>
      </c>
    </row>
    <row r="5596" spans="1:65" x14ac:dyDescent="0.2">
      <c r="A5596">
        <v>2025</v>
      </c>
      <c r="B5596">
        <v>7</v>
      </c>
      <c r="C5596" t="s">
        <v>162</v>
      </c>
      <c r="D5596" t="s">
        <v>188</v>
      </c>
      <c r="E5596" t="s">
        <v>22</v>
      </c>
      <c r="F5596">
        <v>9891</v>
      </c>
      <c r="G5596" t="s">
        <v>158</v>
      </c>
      <c r="H5596" t="s">
        <v>171</v>
      </c>
      <c r="I5596" t="s">
        <v>172</v>
      </c>
      <c r="J5596" s="1">
        <v>45839</v>
      </c>
      <c r="K5596" t="s">
        <v>143</v>
      </c>
      <c r="L5596">
        <v>2</v>
      </c>
      <c r="M5596" t="s">
        <v>144</v>
      </c>
      <c r="N5596" t="s">
        <v>145</v>
      </c>
      <c r="O5596" t="s">
        <v>147</v>
      </c>
      <c r="P5596" t="s">
        <v>160</v>
      </c>
      <c r="Q5596">
        <v>9688.7800000000007</v>
      </c>
      <c r="R5596">
        <v>144</v>
      </c>
      <c r="S5596">
        <v>69643.5</v>
      </c>
      <c r="T5596">
        <v>630</v>
      </c>
      <c r="U5596">
        <v>38</v>
      </c>
      <c r="V5596">
        <v>15</v>
      </c>
      <c r="W5596">
        <v>4490</v>
      </c>
      <c r="X5596">
        <v>4560</v>
      </c>
      <c r="Y5596">
        <v>0</v>
      </c>
      <c r="Z5596">
        <v>0</v>
      </c>
      <c r="AA5596">
        <v>59324.72</v>
      </c>
      <c r="AB5596">
        <v>7832.93</v>
      </c>
      <c r="AC5596">
        <v>48479.29</v>
      </c>
      <c r="AD5596">
        <v>10</v>
      </c>
      <c r="AE5596">
        <v>5</v>
      </c>
      <c r="AF5596">
        <v>104</v>
      </c>
      <c r="AG5596">
        <v>22</v>
      </c>
      <c r="AH5596">
        <v>0</v>
      </c>
      <c r="AI5596">
        <v>16</v>
      </c>
      <c r="AJ5596">
        <v>0</v>
      </c>
      <c r="AK5596">
        <v>0</v>
      </c>
      <c r="AL5596">
        <v>0</v>
      </c>
      <c r="AM5596">
        <v>0</v>
      </c>
      <c r="AN5596">
        <v>0</v>
      </c>
      <c r="AO5596">
        <v>84</v>
      </c>
      <c r="AP5596">
        <v>306</v>
      </c>
      <c r="AQ5596">
        <v>85</v>
      </c>
      <c r="AR5596">
        <v>0</v>
      </c>
      <c r="AS5596">
        <v>37</v>
      </c>
      <c r="AT5596">
        <v>17</v>
      </c>
      <c r="AU5596">
        <v>9</v>
      </c>
      <c r="AV5596">
        <v>5</v>
      </c>
      <c r="AW5596">
        <v>2</v>
      </c>
      <c r="AX5596">
        <v>0</v>
      </c>
      <c r="AY5596">
        <v>42</v>
      </c>
      <c r="AZ5596">
        <v>60</v>
      </c>
      <c r="BA5596">
        <v>29</v>
      </c>
      <c r="BB5596">
        <v>6</v>
      </c>
      <c r="BC5596">
        <v>1</v>
      </c>
      <c r="BD5596">
        <v>3</v>
      </c>
      <c r="BE5596">
        <v>0</v>
      </c>
      <c r="BF5596">
        <v>136</v>
      </c>
      <c r="BG5596">
        <v>5355</v>
      </c>
      <c r="BH5596">
        <v>2</v>
      </c>
      <c r="BI5596">
        <v>36</v>
      </c>
      <c r="BJ5596" s="2">
        <v>45853</v>
      </c>
      <c r="BK5596">
        <v>0</v>
      </c>
      <c r="BL5596" s="3" t="str">
        <f>VLOOKUP(O5596,DropDownList!$H$1:$I$7,2,FALSE)</f>
        <v>2024/25</v>
      </c>
      <c r="BM5596" s="3" t="str">
        <f t="shared" si="87"/>
        <v>SC COURT</v>
      </c>
    </row>
    <row r="5597" spans="1:65" x14ac:dyDescent="0.2">
      <c r="A5597">
        <v>2025</v>
      </c>
      <c r="B5597">
        <v>7</v>
      </c>
      <c r="C5597" t="s">
        <v>162</v>
      </c>
      <c r="D5597" t="s">
        <v>188</v>
      </c>
      <c r="E5597" t="s">
        <v>22</v>
      </c>
      <c r="F5597">
        <v>9891</v>
      </c>
      <c r="G5597" t="s">
        <v>158</v>
      </c>
      <c r="H5597" t="s">
        <v>171</v>
      </c>
      <c r="I5597" t="s">
        <v>172</v>
      </c>
      <c r="J5597" s="1">
        <v>45839</v>
      </c>
      <c r="K5597" t="s">
        <v>143</v>
      </c>
      <c r="L5597">
        <v>2</v>
      </c>
      <c r="M5597" t="s">
        <v>144</v>
      </c>
      <c r="N5597" t="s">
        <v>145</v>
      </c>
      <c r="O5597" t="s">
        <v>156</v>
      </c>
      <c r="P5597" t="s">
        <v>148</v>
      </c>
      <c r="Q5597">
        <v>0</v>
      </c>
      <c r="R5597">
        <v>1</v>
      </c>
      <c r="S5597">
        <v>60</v>
      </c>
      <c r="T5597">
        <v>0</v>
      </c>
      <c r="U5597">
        <v>0</v>
      </c>
      <c r="V5597">
        <v>0</v>
      </c>
      <c r="W5597">
        <v>0</v>
      </c>
      <c r="X5597">
        <v>0</v>
      </c>
      <c r="Y5597">
        <v>0</v>
      </c>
      <c r="Z5597">
        <v>0</v>
      </c>
      <c r="AA5597">
        <v>60</v>
      </c>
      <c r="AB5597">
        <v>0</v>
      </c>
      <c r="AC5597">
        <v>60</v>
      </c>
      <c r="AD5597">
        <v>0</v>
      </c>
      <c r="AE5597">
        <v>0</v>
      </c>
      <c r="AF5597">
        <v>1</v>
      </c>
      <c r="AG5597">
        <v>0</v>
      </c>
      <c r="AH5597">
        <v>0</v>
      </c>
      <c r="AI5597">
        <v>0</v>
      </c>
      <c r="AJ5597">
        <v>0</v>
      </c>
      <c r="AK5597">
        <v>0</v>
      </c>
      <c r="AL5597">
        <v>0</v>
      </c>
      <c r="AM5597">
        <v>0</v>
      </c>
      <c r="AN5597">
        <v>0</v>
      </c>
      <c r="AO5597">
        <v>1</v>
      </c>
      <c r="AP5597">
        <v>3</v>
      </c>
      <c r="AQ5597">
        <v>1</v>
      </c>
      <c r="AR5597">
        <v>0</v>
      </c>
      <c r="AS5597">
        <v>0</v>
      </c>
      <c r="AT5597">
        <v>0</v>
      </c>
      <c r="AU5597">
        <v>0</v>
      </c>
      <c r="AV5597">
        <v>0</v>
      </c>
      <c r="AW5597">
        <v>0</v>
      </c>
      <c r="AX5597">
        <v>0</v>
      </c>
      <c r="AY5597">
        <v>0</v>
      </c>
      <c r="AZ5597">
        <v>1</v>
      </c>
      <c r="BA5597">
        <v>0</v>
      </c>
      <c r="BB5597">
        <v>0</v>
      </c>
      <c r="BC5597">
        <v>0</v>
      </c>
      <c r="BD5597">
        <v>0</v>
      </c>
      <c r="BE5597">
        <v>0</v>
      </c>
      <c r="BF5597">
        <v>1</v>
      </c>
      <c r="BG5597">
        <v>0</v>
      </c>
      <c r="BH5597">
        <v>0</v>
      </c>
      <c r="BI5597">
        <v>0</v>
      </c>
      <c r="BJ5597" s="2">
        <v>45853</v>
      </c>
      <c r="BK5597">
        <v>0</v>
      </c>
      <c r="BL5597" s="3" t="str">
        <f>VLOOKUP(O5597,DropDownList!$H$1:$I$7,2,FALSE)</f>
        <v>2023/24</v>
      </c>
      <c r="BM5597" s="3" t="str">
        <f t="shared" si="87"/>
        <v>PRAS</v>
      </c>
    </row>
    <row r="5598" spans="1:65" x14ac:dyDescent="0.2">
      <c r="A5598">
        <v>2025</v>
      </c>
      <c r="B5598">
        <v>7</v>
      </c>
      <c r="C5598" t="s">
        <v>162</v>
      </c>
      <c r="D5598" t="s">
        <v>188</v>
      </c>
      <c r="E5598" t="s">
        <v>22</v>
      </c>
      <c r="F5598">
        <v>9891</v>
      </c>
      <c r="G5598" t="s">
        <v>158</v>
      </c>
      <c r="H5598" t="s">
        <v>171</v>
      </c>
      <c r="I5598" t="s">
        <v>172</v>
      </c>
      <c r="J5598" s="1">
        <v>45839</v>
      </c>
      <c r="K5598" t="s">
        <v>143</v>
      </c>
      <c r="L5598">
        <v>2</v>
      </c>
      <c r="M5598" t="s">
        <v>144</v>
      </c>
      <c r="N5598" t="s">
        <v>145</v>
      </c>
      <c r="O5598" t="s">
        <v>149</v>
      </c>
      <c r="P5598" t="s">
        <v>161</v>
      </c>
      <c r="Q5598">
        <v>430</v>
      </c>
      <c r="R5598">
        <v>107</v>
      </c>
      <c r="S5598">
        <v>2265</v>
      </c>
      <c r="T5598">
        <v>20</v>
      </c>
      <c r="U5598">
        <v>51</v>
      </c>
      <c r="V5598">
        <v>15</v>
      </c>
      <c r="W5598">
        <v>280</v>
      </c>
      <c r="X5598">
        <v>280</v>
      </c>
      <c r="Y5598">
        <v>0</v>
      </c>
      <c r="Z5598">
        <v>0</v>
      </c>
      <c r="AA5598">
        <v>1815</v>
      </c>
      <c r="AB5598">
        <v>0</v>
      </c>
      <c r="AC5598">
        <v>0</v>
      </c>
      <c r="AD5598">
        <v>15</v>
      </c>
      <c r="AE5598">
        <v>0</v>
      </c>
      <c r="AF5598">
        <v>82</v>
      </c>
      <c r="AG5598">
        <v>0</v>
      </c>
      <c r="AH5598">
        <v>1</v>
      </c>
      <c r="AI5598">
        <v>24</v>
      </c>
      <c r="AJ5598">
        <v>0</v>
      </c>
      <c r="AK5598">
        <v>0</v>
      </c>
      <c r="AL5598">
        <v>0</v>
      </c>
      <c r="AM5598">
        <v>0</v>
      </c>
      <c r="AN5598">
        <v>0</v>
      </c>
      <c r="AO5598">
        <v>56</v>
      </c>
      <c r="AP5598">
        <v>143</v>
      </c>
      <c r="AQ5598">
        <v>58</v>
      </c>
      <c r="AR5598">
        <v>0</v>
      </c>
      <c r="AS5598">
        <v>18</v>
      </c>
      <c r="AT5598">
        <v>3</v>
      </c>
      <c r="AU5598">
        <v>4</v>
      </c>
      <c r="AV5598">
        <v>1</v>
      </c>
      <c r="AW5598">
        <v>1</v>
      </c>
      <c r="AX5598">
        <v>0</v>
      </c>
      <c r="AY5598">
        <v>18</v>
      </c>
      <c r="AZ5598">
        <v>26</v>
      </c>
      <c r="BA5598">
        <v>7</v>
      </c>
      <c r="BB5598">
        <v>3</v>
      </c>
      <c r="BC5598">
        <v>2</v>
      </c>
      <c r="BD5598">
        <v>0</v>
      </c>
      <c r="BE5598">
        <v>0</v>
      </c>
      <c r="BF5598">
        <v>103</v>
      </c>
      <c r="BG5598">
        <v>430</v>
      </c>
      <c r="BH5598">
        <v>0</v>
      </c>
      <c r="BI5598">
        <v>51</v>
      </c>
      <c r="BJ5598" s="2">
        <v>45853</v>
      </c>
      <c r="BK5598">
        <v>0</v>
      </c>
      <c r="BL5598" s="3" t="str">
        <f>VLOOKUP(O5598,DropDownList!$H$1:$I$7,2,FALSE)</f>
        <v>2025/26</v>
      </c>
      <c r="BM5598" s="3" t="str">
        <f t="shared" si="87"/>
        <v>VSUR</v>
      </c>
    </row>
    <row r="5599" spans="1:65" x14ac:dyDescent="0.2">
      <c r="A5599">
        <v>2025</v>
      </c>
      <c r="B5599">
        <v>7</v>
      </c>
      <c r="C5599" t="s">
        <v>162</v>
      </c>
      <c r="D5599" t="s">
        <v>188</v>
      </c>
      <c r="E5599" t="s">
        <v>22</v>
      </c>
      <c r="F5599">
        <v>9891</v>
      </c>
      <c r="G5599" t="s">
        <v>158</v>
      </c>
      <c r="H5599" t="s">
        <v>171</v>
      </c>
      <c r="I5599" t="s">
        <v>172</v>
      </c>
      <c r="J5599" s="1">
        <v>45839</v>
      </c>
      <c r="K5599" t="s">
        <v>143</v>
      </c>
      <c r="L5599">
        <v>2</v>
      </c>
      <c r="M5599" t="s">
        <v>144</v>
      </c>
      <c r="N5599" t="s">
        <v>145</v>
      </c>
      <c r="O5599" t="s">
        <v>149</v>
      </c>
      <c r="P5599" t="s">
        <v>150</v>
      </c>
      <c r="Q5599">
        <v>2056.73</v>
      </c>
      <c r="R5599">
        <v>40</v>
      </c>
      <c r="S5599">
        <v>7758.87</v>
      </c>
      <c r="T5599">
        <v>250</v>
      </c>
      <c r="U5599">
        <v>16</v>
      </c>
      <c r="V5599">
        <v>11</v>
      </c>
      <c r="W5599">
        <v>1315.42</v>
      </c>
      <c r="X5599">
        <v>1636.08</v>
      </c>
      <c r="Y5599">
        <v>38</v>
      </c>
      <c r="Z5599">
        <v>7508.87</v>
      </c>
      <c r="AA5599">
        <v>5452.14</v>
      </c>
      <c r="AB5599">
        <v>2381.29</v>
      </c>
      <c r="AC5599">
        <v>3070.85</v>
      </c>
      <c r="AD5599">
        <v>7</v>
      </c>
      <c r="AE5599">
        <v>4</v>
      </c>
      <c r="AF5599">
        <v>22</v>
      </c>
      <c r="AG5599">
        <v>7</v>
      </c>
      <c r="AH5599">
        <v>2</v>
      </c>
      <c r="AI5599">
        <v>9</v>
      </c>
      <c r="AJ5599">
        <v>15</v>
      </c>
      <c r="AK5599">
        <v>7</v>
      </c>
      <c r="AL5599">
        <v>1</v>
      </c>
      <c r="AM5599">
        <v>1</v>
      </c>
      <c r="AN5599">
        <v>0</v>
      </c>
      <c r="AO5599">
        <v>18</v>
      </c>
      <c r="AP5599">
        <v>55</v>
      </c>
      <c r="AQ5599">
        <v>20</v>
      </c>
      <c r="AR5599">
        <v>0</v>
      </c>
      <c r="AS5599">
        <v>9</v>
      </c>
      <c r="AT5599">
        <v>1</v>
      </c>
      <c r="AU5599">
        <v>1</v>
      </c>
      <c r="AV5599">
        <v>0</v>
      </c>
      <c r="AW5599">
        <v>0</v>
      </c>
      <c r="AX5599">
        <v>0</v>
      </c>
      <c r="AY5599">
        <v>5</v>
      </c>
      <c r="AZ5599">
        <v>12</v>
      </c>
      <c r="BA5599">
        <v>7</v>
      </c>
      <c r="BB5599">
        <v>0</v>
      </c>
      <c r="BC5599">
        <v>0</v>
      </c>
      <c r="BD5599">
        <v>0</v>
      </c>
      <c r="BE5599">
        <v>0</v>
      </c>
      <c r="BF5599">
        <v>19</v>
      </c>
      <c r="BG5599">
        <v>1236.25</v>
      </c>
      <c r="BH5599">
        <v>0</v>
      </c>
      <c r="BI5599">
        <v>16</v>
      </c>
      <c r="BJ5599" s="2">
        <v>45853</v>
      </c>
      <c r="BK5599">
        <v>0</v>
      </c>
      <c r="BL5599" s="3" t="str">
        <f>VLOOKUP(O5599,DropDownList!$H$1:$I$7,2,FALSE)</f>
        <v>2025/26</v>
      </c>
      <c r="BM5599" s="3" t="str">
        <f t="shared" si="87"/>
        <v>FISCAL FINES</v>
      </c>
    </row>
    <row r="5600" spans="1:65" x14ac:dyDescent="0.2">
      <c r="A5600">
        <v>2025</v>
      </c>
      <c r="B5600">
        <v>7</v>
      </c>
      <c r="C5600" t="s">
        <v>162</v>
      </c>
      <c r="D5600" t="s">
        <v>188</v>
      </c>
      <c r="E5600" t="s">
        <v>22</v>
      </c>
      <c r="F5600">
        <v>9891</v>
      </c>
      <c r="G5600" t="s">
        <v>158</v>
      </c>
      <c r="H5600" t="s">
        <v>171</v>
      </c>
      <c r="I5600" t="s">
        <v>172</v>
      </c>
      <c r="J5600" s="1">
        <v>45839</v>
      </c>
      <c r="K5600" t="s">
        <v>143</v>
      </c>
      <c r="L5600">
        <v>2</v>
      </c>
      <c r="M5600" t="s">
        <v>144</v>
      </c>
      <c r="N5600" t="s">
        <v>145</v>
      </c>
      <c r="O5600" t="s">
        <v>156</v>
      </c>
      <c r="P5600" t="s">
        <v>161</v>
      </c>
      <c r="Q5600">
        <v>140</v>
      </c>
      <c r="R5600">
        <v>118</v>
      </c>
      <c r="S5600">
        <v>2580</v>
      </c>
      <c r="T5600">
        <v>40</v>
      </c>
      <c r="U5600">
        <v>18</v>
      </c>
      <c r="V5600">
        <v>3</v>
      </c>
      <c r="W5600">
        <v>50</v>
      </c>
      <c r="X5600">
        <v>50</v>
      </c>
      <c r="Y5600">
        <v>0</v>
      </c>
      <c r="Z5600">
        <v>0</v>
      </c>
      <c r="AA5600">
        <v>2400</v>
      </c>
      <c r="AB5600">
        <v>0</v>
      </c>
      <c r="AC5600">
        <v>0</v>
      </c>
      <c r="AD5600">
        <v>3</v>
      </c>
      <c r="AE5600">
        <v>0</v>
      </c>
      <c r="AF5600">
        <v>109</v>
      </c>
      <c r="AG5600">
        <v>0</v>
      </c>
      <c r="AH5600">
        <v>2</v>
      </c>
      <c r="AI5600">
        <v>7</v>
      </c>
      <c r="AJ5600">
        <v>0</v>
      </c>
      <c r="AK5600">
        <v>0</v>
      </c>
      <c r="AL5600">
        <v>0</v>
      </c>
      <c r="AM5600">
        <v>0</v>
      </c>
      <c r="AN5600">
        <v>0</v>
      </c>
      <c r="AO5600">
        <v>68</v>
      </c>
      <c r="AP5600">
        <v>302</v>
      </c>
      <c r="AQ5600">
        <v>67</v>
      </c>
      <c r="AR5600">
        <v>0</v>
      </c>
      <c r="AS5600">
        <v>28</v>
      </c>
      <c r="AT5600">
        <v>21</v>
      </c>
      <c r="AU5600">
        <v>17</v>
      </c>
      <c r="AV5600">
        <v>10</v>
      </c>
      <c r="AW5600">
        <v>3</v>
      </c>
      <c r="AX5600">
        <v>0</v>
      </c>
      <c r="AY5600">
        <v>43</v>
      </c>
      <c r="AZ5600">
        <v>57</v>
      </c>
      <c r="BA5600">
        <v>29</v>
      </c>
      <c r="BB5600">
        <v>7</v>
      </c>
      <c r="BC5600">
        <v>5</v>
      </c>
      <c r="BD5600">
        <v>3</v>
      </c>
      <c r="BE5600">
        <v>0</v>
      </c>
      <c r="BF5600">
        <v>108</v>
      </c>
      <c r="BG5600">
        <v>140</v>
      </c>
      <c r="BH5600">
        <v>0</v>
      </c>
      <c r="BI5600">
        <v>15</v>
      </c>
      <c r="BJ5600" s="2">
        <v>45853</v>
      </c>
      <c r="BK5600">
        <v>1</v>
      </c>
      <c r="BL5600" s="3" t="str">
        <f>VLOOKUP(O5600,DropDownList!$H$1:$I$7,2,FALSE)</f>
        <v>2023/24</v>
      </c>
      <c r="BM5600" s="3" t="str">
        <f t="shared" si="87"/>
        <v>VSUR</v>
      </c>
    </row>
    <row r="5601" spans="1:65" x14ac:dyDescent="0.2">
      <c r="A5601">
        <v>2025</v>
      </c>
      <c r="B5601">
        <v>7</v>
      </c>
      <c r="C5601" t="s">
        <v>162</v>
      </c>
      <c r="D5601" t="s">
        <v>188</v>
      </c>
      <c r="E5601" t="s">
        <v>22</v>
      </c>
      <c r="F5601">
        <v>9891</v>
      </c>
      <c r="G5601" t="s">
        <v>158</v>
      </c>
      <c r="H5601" t="s">
        <v>171</v>
      </c>
      <c r="I5601" t="s">
        <v>172</v>
      </c>
      <c r="J5601" s="1">
        <v>45839</v>
      </c>
      <c r="K5601" t="s">
        <v>143</v>
      </c>
      <c r="L5601">
        <v>2</v>
      </c>
      <c r="M5601" t="s">
        <v>144</v>
      </c>
      <c r="N5601" t="s">
        <v>145</v>
      </c>
      <c r="O5601" t="s">
        <v>147</v>
      </c>
      <c r="P5601" t="s">
        <v>150</v>
      </c>
      <c r="Q5601">
        <v>1998.56</v>
      </c>
      <c r="R5601">
        <v>59</v>
      </c>
      <c r="S5601">
        <v>8903.68</v>
      </c>
      <c r="T5601">
        <v>538.12</v>
      </c>
      <c r="U5601">
        <v>14</v>
      </c>
      <c r="V5601">
        <v>6</v>
      </c>
      <c r="W5601">
        <v>775.34</v>
      </c>
      <c r="X5601">
        <v>775.34</v>
      </c>
      <c r="Y5601">
        <v>56</v>
      </c>
      <c r="Z5601">
        <v>8365.56</v>
      </c>
      <c r="AA5601">
        <v>6367</v>
      </c>
      <c r="AB5601">
        <v>2255.12</v>
      </c>
      <c r="AC5601">
        <v>4111.88</v>
      </c>
      <c r="AD5601">
        <v>5</v>
      </c>
      <c r="AE5601">
        <v>1</v>
      </c>
      <c r="AF5601">
        <v>41</v>
      </c>
      <c r="AG5601">
        <v>5</v>
      </c>
      <c r="AH5601">
        <v>3</v>
      </c>
      <c r="AI5601">
        <v>9</v>
      </c>
      <c r="AJ5601">
        <v>19</v>
      </c>
      <c r="AK5601">
        <v>5</v>
      </c>
      <c r="AL5601">
        <v>1</v>
      </c>
      <c r="AM5601">
        <v>2</v>
      </c>
      <c r="AN5601">
        <v>0</v>
      </c>
      <c r="AO5601">
        <v>33</v>
      </c>
      <c r="AP5601">
        <v>125</v>
      </c>
      <c r="AQ5601">
        <v>35</v>
      </c>
      <c r="AR5601">
        <v>0</v>
      </c>
      <c r="AS5601">
        <v>16</v>
      </c>
      <c r="AT5601">
        <v>9</v>
      </c>
      <c r="AU5601">
        <v>0</v>
      </c>
      <c r="AV5601">
        <v>0</v>
      </c>
      <c r="AW5601">
        <v>0</v>
      </c>
      <c r="AX5601">
        <v>0</v>
      </c>
      <c r="AY5601">
        <v>25</v>
      </c>
      <c r="AZ5601">
        <v>29</v>
      </c>
      <c r="BA5601">
        <v>11</v>
      </c>
      <c r="BB5601">
        <v>0</v>
      </c>
      <c r="BC5601">
        <v>0</v>
      </c>
      <c r="BD5601">
        <v>0</v>
      </c>
      <c r="BE5601">
        <v>0</v>
      </c>
      <c r="BF5601">
        <v>33</v>
      </c>
      <c r="BG5601">
        <v>1225.3399999999999</v>
      </c>
      <c r="BH5601">
        <v>1</v>
      </c>
      <c r="BI5601">
        <v>14</v>
      </c>
      <c r="BJ5601" s="2">
        <v>45853</v>
      </c>
      <c r="BK5601">
        <v>0</v>
      </c>
      <c r="BL5601" s="3" t="str">
        <f>VLOOKUP(O5601,DropDownList!$H$1:$I$7,2,FALSE)</f>
        <v>2024/25</v>
      </c>
      <c r="BM5601" s="3" t="str">
        <f t="shared" si="87"/>
        <v>FISCAL FINES</v>
      </c>
    </row>
    <row r="5602" spans="1:65" x14ac:dyDescent="0.2">
      <c r="A5602">
        <v>2025</v>
      </c>
      <c r="B5602">
        <v>7</v>
      </c>
      <c r="C5602" t="s">
        <v>189</v>
      </c>
      <c r="D5602" t="s">
        <v>190</v>
      </c>
      <c r="E5602" t="s">
        <v>24</v>
      </c>
      <c r="F5602">
        <v>9278</v>
      </c>
      <c r="G5602" t="s">
        <v>141</v>
      </c>
      <c r="H5602" t="s">
        <v>189</v>
      </c>
      <c r="I5602" t="s">
        <v>189</v>
      </c>
      <c r="J5602" s="1">
        <v>45839</v>
      </c>
      <c r="K5602" t="s">
        <v>143</v>
      </c>
      <c r="L5602">
        <v>2</v>
      </c>
      <c r="M5602" t="s">
        <v>144</v>
      </c>
      <c r="N5602" t="s">
        <v>145</v>
      </c>
      <c r="O5602" t="s">
        <v>156</v>
      </c>
      <c r="P5602" t="s">
        <v>148</v>
      </c>
      <c r="Q5602">
        <v>1455.02</v>
      </c>
      <c r="R5602">
        <v>78</v>
      </c>
      <c r="S5602">
        <v>4680</v>
      </c>
      <c r="T5602">
        <v>221.56</v>
      </c>
      <c r="U5602">
        <v>26</v>
      </c>
      <c r="V5602">
        <v>14</v>
      </c>
      <c r="W5602">
        <v>810.78</v>
      </c>
      <c r="X5602">
        <v>810.78</v>
      </c>
      <c r="Y5602">
        <v>0</v>
      </c>
      <c r="Z5602">
        <v>0</v>
      </c>
      <c r="AA5602">
        <v>3003.42</v>
      </c>
      <c r="AB5602">
        <v>0</v>
      </c>
      <c r="AC5602">
        <v>3003.42</v>
      </c>
      <c r="AD5602">
        <v>13</v>
      </c>
      <c r="AE5602">
        <v>1</v>
      </c>
      <c r="AF5602">
        <v>48</v>
      </c>
      <c r="AG5602">
        <v>3</v>
      </c>
      <c r="AH5602">
        <v>3</v>
      </c>
      <c r="AI5602">
        <v>23</v>
      </c>
      <c r="AJ5602">
        <v>0</v>
      </c>
      <c r="AK5602">
        <v>0</v>
      </c>
      <c r="AL5602">
        <v>0</v>
      </c>
      <c r="AM5602">
        <v>0</v>
      </c>
      <c r="AN5602">
        <v>0</v>
      </c>
      <c r="AO5602">
        <v>56</v>
      </c>
      <c r="AP5602">
        <v>273</v>
      </c>
      <c r="AQ5602">
        <v>63</v>
      </c>
      <c r="AR5602">
        <v>0</v>
      </c>
      <c r="AS5602">
        <v>53</v>
      </c>
      <c r="AT5602">
        <v>7</v>
      </c>
      <c r="AU5602">
        <v>1</v>
      </c>
      <c r="AV5602">
        <v>0</v>
      </c>
      <c r="AW5602">
        <v>0</v>
      </c>
      <c r="AX5602">
        <v>0</v>
      </c>
      <c r="AY5602">
        <v>36</v>
      </c>
      <c r="AZ5602">
        <v>63</v>
      </c>
      <c r="BA5602">
        <v>42</v>
      </c>
      <c r="BB5602">
        <v>2</v>
      </c>
      <c r="BC5602">
        <v>2</v>
      </c>
      <c r="BD5602">
        <v>2</v>
      </c>
      <c r="BE5602">
        <v>0</v>
      </c>
      <c r="BF5602">
        <v>60</v>
      </c>
      <c r="BG5602">
        <v>1380</v>
      </c>
      <c r="BH5602">
        <v>1</v>
      </c>
      <c r="BI5602">
        <v>26</v>
      </c>
      <c r="BJ5602" s="2">
        <v>45853</v>
      </c>
      <c r="BK5602">
        <v>0</v>
      </c>
      <c r="BL5602" s="3" t="str">
        <f>VLOOKUP(O5602,DropDownList!$H$1:$I$7,2,FALSE)</f>
        <v>2023/24</v>
      </c>
      <c r="BM5602" s="3" t="str">
        <f t="shared" si="87"/>
        <v>PRAS</v>
      </c>
    </row>
    <row r="5603" spans="1:65" x14ac:dyDescent="0.2">
      <c r="A5603">
        <v>2025</v>
      </c>
      <c r="B5603">
        <v>7</v>
      </c>
      <c r="C5603" t="s">
        <v>189</v>
      </c>
      <c r="D5603" t="s">
        <v>190</v>
      </c>
      <c r="E5603" t="s">
        <v>24</v>
      </c>
      <c r="F5603">
        <v>9278</v>
      </c>
      <c r="G5603" t="s">
        <v>141</v>
      </c>
      <c r="H5603" t="s">
        <v>189</v>
      </c>
      <c r="I5603" t="s">
        <v>189</v>
      </c>
      <c r="J5603" s="1">
        <v>45839</v>
      </c>
      <c r="K5603" t="s">
        <v>143</v>
      </c>
      <c r="L5603">
        <v>2</v>
      </c>
      <c r="M5603" t="s">
        <v>144</v>
      </c>
      <c r="N5603" t="s">
        <v>145</v>
      </c>
      <c r="O5603" t="s">
        <v>156</v>
      </c>
      <c r="P5603" t="s">
        <v>154</v>
      </c>
      <c r="Q5603">
        <v>72677.149999999994</v>
      </c>
      <c r="R5603">
        <v>1580</v>
      </c>
      <c r="S5603">
        <v>374442.87</v>
      </c>
      <c r="T5603">
        <v>6282.18</v>
      </c>
      <c r="U5603">
        <v>336</v>
      </c>
      <c r="V5603">
        <v>198</v>
      </c>
      <c r="W5603">
        <v>43779.01</v>
      </c>
      <c r="X5603">
        <v>44444.01</v>
      </c>
      <c r="Y5603">
        <v>0</v>
      </c>
      <c r="Z5603">
        <v>0</v>
      </c>
      <c r="AA5603">
        <v>295483.53999999998</v>
      </c>
      <c r="AB5603">
        <v>4487.1899999999996</v>
      </c>
      <c r="AC5603">
        <v>270837</v>
      </c>
      <c r="AD5603">
        <v>104</v>
      </c>
      <c r="AE5603">
        <v>94</v>
      </c>
      <c r="AF5603">
        <v>1221</v>
      </c>
      <c r="AG5603">
        <v>177</v>
      </c>
      <c r="AH5603">
        <v>14</v>
      </c>
      <c r="AI5603">
        <v>159</v>
      </c>
      <c r="AJ5603">
        <v>0</v>
      </c>
      <c r="AK5603">
        <v>0</v>
      </c>
      <c r="AL5603">
        <v>0</v>
      </c>
      <c r="AM5603">
        <v>0</v>
      </c>
      <c r="AN5603">
        <v>0</v>
      </c>
      <c r="AO5603">
        <v>914</v>
      </c>
      <c r="AP5603">
        <v>4226</v>
      </c>
      <c r="AQ5603">
        <v>942</v>
      </c>
      <c r="AR5603">
        <v>0</v>
      </c>
      <c r="AS5603">
        <v>965</v>
      </c>
      <c r="AT5603">
        <v>78</v>
      </c>
      <c r="AU5603">
        <v>57</v>
      </c>
      <c r="AV5603">
        <v>32</v>
      </c>
      <c r="AW5603">
        <v>1</v>
      </c>
      <c r="AX5603">
        <v>0</v>
      </c>
      <c r="AY5603">
        <v>372</v>
      </c>
      <c r="AZ5603">
        <v>832</v>
      </c>
      <c r="BA5603">
        <v>560</v>
      </c>
      <c r="BB5603">
        <v>119</v>
      </c>
      <c r="BC5603">
        <v>74</v>
      </c>
      <c r="BD5603">
        <v>18</v>
      </c>
      <c r="BE5603">
        <v>0</v>
      </c>
      <c r="BF5603">
        <v>1577</v>
      </c>
      <c r="BG5603">
        <v>43145</v>
      </c>
      <c r="BH5603">
        <v>9</v>
      </c>
      <c r="BI5603">
        <v>332</v>
      </c>
      <c r="BJ5603" s="2">
        <v>45853</v>
      </c>
      <c r="BK5603">
        <v>1</v>
      </c>
      <c r="BL5603" s="3" t="str">
        <f>VLOOKUP(O5603,DropDownList!$H$1:$I$7,2,FALSE)</f>
        <v>2023/24</v>
      </c>
      <c r="BM5603" s="3" t="str">
        <f t="shared" si="87"/>
        <v>JP COURT</v>
      </c>
    </row>
    <row r="5604" spans="1:65" x14ac:dyDescent="0.2">
      <c r="A5604">
        <v>2025</v>
      </c>
      <c r="B5604">
        <v>7</v>
      </c>
      <c r="C5604" t="s">
        <v>189</v>
      </c>
      <c r="D5604" t="s">
        <v>190</v>
      </c>
      <c r="E5604" t="s">
        <v>24</v>
      </c>
      <c r="F5604">
        <v>9278</v>
      </c>
      <c r="G5604" t="s">
        <v>141</v>
      </c>
      <c r="H5604" t="s">
        <v>189</v>
      </c>
      <c r="I5604" t="s">
        <v>189</v>
      </c>
      <c r="J5604" s="1">
        <v>45839</v>
      </c>
      <c r="K5604" t="s">
        <v>143</v>
      </c>
      <c r="L5604">
        <v>2</v>
      </c>
      <c r="M5604" t="s">
        <v>144</v>
      </c>
      <c r="N5604" t="s">
        <v>145</v>
      </c>
      <c r="O5604" t="s">
        <v>149</v>
      </c>
      <c r="P5604" t="s">
        <v>151</v>
      </c>
      <c r="Q5604">
        <v>30</v>
      </c>
      <c r="R5604">
        <v>81</v>
      </c>
      <c r="S5604">
        <v>2430</v>
      </c>
      <c r="T5604">
        <v>570</v>
      </c>
      <c r="U5604">
        <v>1</v>
      </c>
      <c r="V5604">
        <v>0</v>
      </c>
      <c r="W5604">
        <v>0</v>
      </c>
      <c r="X5604">
        <v>0</v>
      </c>
      <c r="Y5604">
        <v>0</v>
      </c>
      <c r="Z5604">
        <v>0</v>
      </c>
      <c r="AA5604">
        <v>1830</v>
      </c>
      <c r="AB5604">
        <v>0</v>
      </c>
      <c r="AC5604">
        <v>1830</v>
      </c>
      <c r="AD5604">
        <v>0</v>
      </c>
      <c r="AE5604">
        <v>0</v>
      </c>
      <c r="AF5604">
        <v>61</v>
      </c>
      <c r="AG5604">
        <v>0</v>
      </c>
      <c r="AH5604">
        <v>19</v>
      </c>
      <c r="AI5604">
        <v>1</v>
      </c>
      <c r="AJ5604">
        <v>0</v>
      </c>
      <c r="AK5604">
        <v>0</v>
      </c>
      <c r="AL5604">
        <v>0</v>
      </c>
      <c r="AM5604">
        <v>3</v>
      </c>
      <c r="AN5604">
        <v>0</v>
      </c>
      <c r="AO5604">
        <v>0</v>
      </c>
      <c r="AP5604">
        <v>0</v>
      </c>
      <c r="AQ5604">
        <v>0</v>
      </c>
      <c r="AR5604">
        <v>0</v>
      </c>
      <c r="AS5604">
        <v>0</v>
      </c>
      <c r="AT5604">
        <v>0</v>
      </c>
      <c r="AU5604">
        <v>0</v>
      </c>
      <c r="AV5604">
        <v>0</v>
      </c>
      <c r="AW5604">
        <v>0</v>
      </c>
      <c r="AX5604">
        <v>0</v>
      </c>
      <c r="AY5604">
        <v>0</v>
      </c>
      <c r="AZ5604">
        <v>0</v>
      </c>
      <c r="BA5604">
        <v>0</v>
      </c>
      <c r="BB5604">
        <v>0</v>
      </c>
      <c r="BC5604">
        <v>0</v>
      </c>
      <c r="BD5604">
        <v>0</v>
      </c>
      <c r="BE5604">
        <v>0</v>
      </c>
      <c r="BF5604">
        <v>0</v>
      </c>
      <c r="BG5604">
        <v>30</v>
      </c>
      <c r="BH5604">
        <v>0</v>
      </c>
      <c r="BI5604">
        <v>0</v>
      </c>
      <c r="BJ5604" s="2">
        <v>45853</v>
      </c>
      <c r="BK5604">
        <v>0</v>
      </c>
      <c r="BL5604" s="3" t="str">
        <f>VLOOKUP(O5604,DropDownList!$H$1:$I$7,2,FALSE)</f>
        <v>2025/26</v>
      </c>
      <c r="BM5604" s="3" t="str">
        <f t="shared" si="87"/>
        <v>PCPF</v>
      </c>
    </row>
    <row r="5605" spans="1:65" x14ac:dyDescent="0.2">
      <c r="A5605">
        <v>2025</v>
      </c>
      <c r="B5605">
        <v>7</v>
      </c>
      <c r="C5605" t="s">
        <v>189</v>
      </c>
      <c r="D5605" t="s">
        <v>190</v>
      </c>
      <c r="E5605" t="s">
        <v>24</v>
      </c>
      <c r="F5605">
        <v>9278</v>
      </c>
      <c r="G5605" t="s">
        <v>141</v>
      </c>
      <c r="H5605" t="s">
        <v>189</v>
      </c>
      <c r="I5605" t="s">
        <v>189</v>
      </c>
      <c r="J5605" s="1">
        <v>45839</v>
      </c>
      <c r="K5605" t="s">
        <v>143</v>
      </c>
      <c r="L5605">
        <v>2</v>
      </c>
      <c r="M5605" t="s">
        <v>144</v>
      </c>
      <c r="N5605" t="s">
        <v>145</v>
      </c>
      <c r="O5605" t="s">
        <v>156</v>
      </c>
      <c r="P5605" t="s">
        <v>152</v>
      </c>
      <c r="Q5605">
        <v>0</v>
      </c>
      <c r="R5605">
        <v>162</v>
      </c>
      <c r="S5605">
        <v>6480</v>
      </c>
      <c r="T5605">
        <v>3040</v>
      </c>
      <c r="U5605">
        <v>0</v>
      </c>
      <c r="V5605">
        <v>0</v>
      </c>
      <c r="W5605">
        <v>0</v>
      </c>
      <c r="X5605">
        <v>0</v>
      </c>
      <c r="Y5605">
        <v>0</v>
      </c>
      <c r="Z5605">
        <v>0</v>
      </c>
      <c r="AA5605">
        <v>3440</v>
      </c>
      <c r="AB5605">
        <v>0</v>
      </c>
      <c r="AC5605">
        <v>3440</v>
      </c>
      <c r="AD5605">
        <v>0</v>
      </c>
      <c r="AE5605">
        <v>0</v>
      </c>
      <c r="AF5605">
        <v>86</v>
      </c>
      <c r="AG5605">
        <v>0</v>
      </c>
      <c r="AH5605">
        <v>76</v>
      </c>
      <c r="AI5605">
        <v>0</v>
      </c>
      <c r="AJ5605">
        <v>0</v>
      </c>
      <c r="AK5605">
        <v>0</v>
      </c>
      <c r="AL5605">
        <v>0</v>
      </c>
      <c r="AM5605">
        <v>2</v>
      </c>
      <c r="AN5605">
        <v>0</v>
      </c>
      <c r="AO5605">
        <v>0</v>
      </c>
      <c r="AP5605">
        <v>0</v>
      </c>
      <c r="AQ5605">
        <v>0</v>
      </c>
      <c r="AR5605">
        <v>0</v>
      </c>
      <c r="AS5605">
        <v>0</v>
      </c>
      <c r="AT5605">
        <v>0</v>
      </c>
      <c r="AU5605">
        <v>0</v>
      </c>
      <c r="AV5605">
        <v>0</v>
      </c>
      <c r="AW5605">
        <v>0</v>
      </c>
      <c r="AX5605">
        <v>0</v>
      </c>
      <c r="AY5605">
        <v>0</v>
      </c>
      <c r="AZ5605">
        <v>0</v>
      </c>
      <c r="BA5605">
        <v>0</v>
      </c>
      <c r="BB5605">
        <v>0</v>
      </c>
      <c r="BC5605">
        <v>0</v>
      </c>
      <c r="BD5605">
        <v>0</v>
      </c>
      <c r="BE5605">
        <v>0</v>
      </c>
      <c r="BF5605">
        <v>0</v>
      </c>
      <c r="BG5605">
        <v>0</v>
      </c>
      <c r="BH5605">
        <v>0</v>
      </c>
      <c r="BI5605">
        <v>0</v>
      </c>
      <c r="BJ5605" s="2">
        <v>45853</v>
      </c>
      <c r="BK5605">
        <v>0</v>
      </c>
      <c r="BL5605" s="3" t="str">
        <f>VLOOKUP(O5605,DropDownList!$H$1:$I$7,2,FALSE)</f>
        <v>2023/24</v>
      </c>
      <c r="BM5605" s="3" t="str">
        <f t="shared" si="87"/>
        <v>PCOA</v>
      </c>
    </row>
    <row r="5606" spans="1:65" x14ac:dyDescent="0.2">
      <c r="A5606">
        <v>2025</v>
      </c>
      <c r="B5606">
        <v>7</v>
      </c>
      <c r="C5606" t="s">
        <v>189</v>
      </c>
      <c r="D5606" t="s">
        <v>190</v>
      </c>
      <c r="E5606" t="s">
        <v>24</v>
      </c>
      <c r="F5606">
        <v>9278</v>
      </c>
      <c r="G5606" t="s">
        <v>141</v>
      </c>
      <c r="H5606" t="s">
        <v>189</v>
      </c>
      <c r="I5606" t="s">
        <v>189</v>
      </c>
      <c r="J5606" s="1">
        <v>45839</v>
      </c>
      <c r="K5606" t="s">
        <v>143</v>
      </c>
      <c r="L5606">
        <v>2</v>
      </c>
      <c r="M5606" t="s">
        <v>144</v>
      </c>
      <c r="N5606" t="s">
        <v>145</v>
      </c>
      <c r="O5606" t="s">
        <v>149</v>
      </c>
      <c r="P5606" t="s">
        <v>148</v>
      </c>
      <c r="Q5606">
        <v>2520</v>
      </c>
      <c r="R5606">
        <v>84</v>
      </c>
      <c r="S5606">
        <v>5040</v>
      </c>
      <c r="T5606">
        <v>240</v>
      </c>
      <c r="U5606">
        <v>42</v>
      </c>
      <c r="V5606">
        <v>34</v>
      </c>
      <c r="W5606">
        <v>2040</v>
      </c>
      <c r="X5606">
        <v>2040</v>
      </c>
      <c r="Y5606">
        <v>0</v>
      </c>
      <c r="Z5606">
        <v>0</v>
      </c>
      <c r="AA5606">
        <v>2280</v>
      </c>
      <c r="AB5606">
        <v>0</v>
      </c>
      <c r="AC5606">
        <v>2280</v>
      </c>
      <c r="AD5606">
        <v>34</v>
      </c>
      <c r="AE5606">
        <v>0</v>
      </c>
      <c r="AF5606">
        <v>38</v>
      </c>
      <c r="AG5606">
        <v>0</v>
      </c>
      <c r="AH5606">
        <v>4</v>
      </c>
      <c r="AI5606">
        <v>42</v>
      </c>
      <c r="AJ5606">
        <v>0</v>
      </c>
      <c r="AK5606">
        <v>0</v>
      </c>
      <c r="AL5606">
        <v>0</v>
      </c>
      <c r="AM5606">
        <v>0</v>
      </c>
      <c r="AN5606">
        <v>0</v>
      </c>
      <c r="AO5606">
        <v>53</v>
      </c>
      <c r="AP5606">
        <v>143</v>
      </c>
      <c r="AQ5606">
        <v>58</v>
      </c>
      <c r="AR5606">
        <v>0</v>
      </c>
      <c r="AS5606">
        <v>14</v>
      </c>
      <c r="AT5606">
        <v>2</v>
      </c>
      <c r="AU5606">
        <v>0</v>
      </c>
      <c r="AV5606">
        <v>0</v>
      </c>
      <c r="AW5606">
        <v>0</v>
      </c>
      <c r="AX5606">
        <v>0</v>
      </c>
      <c r="AY5606">
        <v>9</v>
      </c>
      <c r="AZ5606">
        <v>35</v>
      </c>
      <c r="BA5606">
        <v>24</v>
      </c>
      <c r="BB5606">
        <v>0</v>
      </c>
      <c r="BC5606">
        <v>0</v>
      </c>
      <c r="BD5606">
        <v>0</v>
      </c>
      <c r="BE5606">
        <v>0</v>
      </c>
      <c r="BF5606">
        <v>56</v>
      </c>
      <c r="BG5606">
        <v>2520</v>
      </c>
      <c r="BH5606">
        <v>0</v>
      </c>
      <c r="BI5606">
        <v>42</v>
      </c>
      <c r="BJ5606" s="2">
        <v>45853</v>
      </c>
      <c r="BK5606">
        <v>0</v>
      </c>
      <c r="BL5606" s="3" t="str">
        <f>VLOOKUP(O5606,DropDownList!$H$1:$I$7,2,FALSE)</f>
        <v>2025/26</v>
      </c>
      <c r="BM5606" s="3" t="str">
        <f t="shared" ref="BM5606:BM5669" si="88">IF(RIGHT(P5606,4)="VSUR","VSUR",IF(RIGHT(P5606,4)="CONF","CONF",P5606))</f>
        <v>PRAS</v>
      </c>
    </row>
    <row r="5607" spans="1:65" x14ac:dyDescent="0.2">
      <c r="A5607">
        <v>2025</v>
      </c>
      <c r="B5607">
        <v>7</v>
      </c>
      <c r="C5607" t="s">
        <v>189</v>
      </c>
      <c r="D5607" t="s">
        <v>190</v>
      </c>
      <c r="E5607" t="s">
        <v>24</v>
      </c>
      <c r="F5607">
        <v>9278</v>
      </c>
      <c r="G5607" t="s">
        <v>141</v>
      </c>
      <c r="H5607" t="s">
        <v>189</v>
      </c>
      <c r="I5607" t="s">
        <v>189</v>
      </c>
      <c r="J5607" s="1">
        <v>45839</v>
      </c>
      <c r="K5607" t="s">
        <v>143</v>
      </c>
      <c r="L5607">
        <v>2</v>
      </c>
      <c r="M5607" t="s">
        <v>144</v>
      </c>
      <c r="N5607" t="s">
        <v>145</v>
      </c>
      <c r="O5607" t="s">
        <v>149</v>
      </c>
      <c r="P5607" t="s">
        <v>153</v>
      </c>
      <c r="Q5607">
        <v>405</v>
      </c>
      <c r="R5607">
        <v>18</v>
      </c>
      <c r="S5607">
        <v>810</v>
      </c>
      <c r="T5607">
        <v>0</v>
      </c>
      <c r="U5607">
        <v>9</v>
      </c>
      <c r="V5607">
        <v>9</v>
      </c>
      <c r="W5607">
        <v>405</v>
      </c>
      <c r="X5607">
        <v>405</v>
      </c>
      <c r="Y5607">
        <v>0</v>
      </c>
      <c r="Z5607">
        <v>0</v>
      </c>
      <c r="AA5607">
        <v>405</v>
      </c>
      <c r="AB5607">
        <v>0</v>
      </c>
      <c r="AC5607">
        <v>405</v>
      </c>
      <c r="AD5607">
        <v>9</v>
      </c>
      <c r="AE5607">
        <v>0</v>
      </c>
      <c r="AF5607">
        <v>9</v>
      </c>
      <c r="AG5607">
        <v>0</v>
      </c>
      <c r="AH5607">
        <v>0</v>
      </c>
      <c r="AI5607">
        <v>9</v>
      </c>
      <c r="AJ5607">
        <v>0</v>
      </c>
      <c r="AK5607">
        <v>0</v>
      </c>
      <c r="AL5607">
        <v>0</v>
      </c>
      <c r="AM5607">
        <v>0</v>
      </c>
      <c r="AN5607">
        <v>0</v>
      </c>
      <c r="AO5607">
        <v>12</v>
      </c>
      <c r="AP5607">
        <v>20</v>
      </c>
      <c r="AQ5607">
        <v>14</v>
      </c>
      <c r="AR5607">
        <v>0</v>
      </c>
      <c r="AS5607">
        <v>4</v>
      </c>
      <c r="AT5607">
        <v>0</v>
      </c>
      <c r="AU5607">
        <v>0</v>
      </c>
      <c r="AV5607">
        <v>0</v>
      </c>
      <c r="AW5607">
        <v>0</v>
      </c>
      <c r="AX5607">
        <v>0</v>
      </c>
      <c r="AY5607">
        <v>0</v>
      </c>
      <c r="AZ5607">
        <v>1</v>
      </c>
      <c r="BA5607">
        <v>1</v>
      </c>
      <c r="BB5607">
        <v>0</v>
      </c>
      <c r="BC5607">
        <v>0</v>
      </c>
      <c r="BD5607">
        <v>0</v>
      </c>
      <c r="BE5607">
        <v>0</v>
      </c>
      <c r="BF5607">
        <v>12</v>
      </c>
      <c r="BG5607">
        <v>405</v>
      </c>
      <c r="BH5607">
        <v>0</v>
      </c>
      <c r="BI5607">
        <v>6</v>
      </c>
      <c r="BJ5607" s="2">
        <v>45853</v>
      </c>
      <c r="BK5607">
        <v>0</v>
      </c>
      <c r="BL5607" s="3" t="str">
        <f>VLOOKUP(O5607,DropDownList!$H$1:$I$7,2,FALSE)</f>
        <v>2025/26</v>
      </c>
      <c r="BM5607" s="3" t="str">
        <f t="shared" si="88"/>
        <v>PREG</v>
      </c>
    </row>
    <row r="5608" spans="1:65" x14ac:dyDescent="0.2">
      <c r="A5608">
        <v>2025</v>
      </c>
      <c r="B5608">
        <v>7</v>
      </c>
      <c r="C5608" t="s">
        <v>189</v>
      </c>
      <c r="D5608" t="s">
        <v>190</v>
      </c>
      <c r="E5608" t="s">
        <v>24</v>
      </c>
      <c r="F5608">
        <v>9278</v>
      </c>
      <c r="G5608" t="s">
        <v>141</v>
      </c>
      <c r="H5608" t="s">
        <v>189</v>
      </c>
      <c r="I5608" t="s">
        <v>189</v>
      </c>
      <c r="J5608" s="1">
        <v>45839</v>
      </c>
      <c r="K5608" t="s">
        <v>143</v>
      </c>
      <c r="L5608">
        <v>2</v>
      </c>
      <c r="M5608" t="s">
        <v>144</v>
      </c>
      <c r="N5608" t="s">
        <v>145</v>
      </c>
      <c r="O5608" t="s">
        <v>149</v>
      </c>
      <c r="P5608" t="s">
        <v>152</v>
      </c>
      <c r="Q5608">
        <v>0</v>
      </c>
      <c r="R5608">
        <v>212</v>
      </c>
      <c r="S5608">
        <v>8480</v>
      </c>
      <c r="T5608">
        <v>3360</v>
      </c>
      <c r="U5608">
        <v>0</v>
      </c>
      <c r="V5608">
        <v>0</v>
      </c>
      <c r="W5608">
        <v>0</v>
      </c>
      <c r="X5608">
        <v>0</v>
      </c>
      <c r="Y5608">
        <v>0</v>
      </c>
      <c r="Z5608">
        <v>0</v>
      </c>
      <c r="AA5608">
        <v>5120</v>
      </c>
      <c r="AB5608">
        <v>0</v>
      </c>
      <c r="AC5608">
        <v>5120</v>
      </c>
      <c r="AD5608">
        <v>0</v>
      </c>
      <c r="AE5608">
        <v>0</v>
      </c>
      <c r="AF5608">
        <v>128</v>
      </c>
      <c r="AG5608">
        <v>0</v>
      </c>
      <c r="AH5608">
        <v>84</v>
      </c>
      <c r="AI5608">
        <v>0</v>
      </c>
      <c r="AJ5608">
        <v>0</v>
      </c>
      <c r="AK5608">
        <v>0</v>
      </c>
      <c r="AL5608">
        <v>0</v>
      </c>
      <c r="AM5608">
        <v>2</v>
      </c>
      <c r="AN5608">
        <v>0</v>
      </c>
      <c r="AO5608">
        <v>0</v>
      </c>
      <c r="AP5608">
        <v>0</v>
      </c>
      <c r="AQ5608">
        <v>0</v>
      </c>
      <c r="AR5608">
        <v>0</v>
      </c>
      <c r="AS5608">
        <v>0</v>
      </c>
      <c r="AT5608">
        <v>0</v>
      </c>
      <c r="AU5608">
        <v>0</v>
      </c>
      <c r="AV5608">
        <v>0</v>
      </c>
      <c r="AW5608">
        <v>0</v>
      </c>
      <c r="AX5608">
        <v>0</v>
      </c>
      <c r="AY5608">
        <v>0</v>
      </c>
      <c r="AZ5608">
        <v>0</v>
      </c>
      <c r="BA5608">
        <v>0</v>
      </c>
      <c r="BB5608">
        <v>0</v>
      </c>
      <c r="BC5608">
        <v>0</v>
      </c>
      <c r="BD5608">
        <v>0</v>
      </c>
      <c r="BE5608">
        <v>0</v>
      </c>
      <c r="BF5608">
        <v>0</v>
      </c>
      <c r="BG5608">
        <v>0</v>
      </c>
      <c r="BH5608">
        <v>0</v>
      </c>
      <c r="BI5608">
        <v>0</v>
      </c>
      <c r="BJ5608" s="2">
        <v>45853</v>
      </c>
      <c r="BK5608">
        <v>0</v>
      </c>
      <c r="BL5608" s="3" t="str">
        <f>VLOOKUP(O5608,DropDownList!$H$1:$I$7,2,FALSE)</f>
        <v>2025/26</v>
      </c>
      <c r="BM5608" s="3" t="str">
        <f t="shared" si="88"/>
        <v>PCOA</v>
      </c>
    </row>
    <row r="5609" spans="1:65" x14ac:dyDescent="0.2">
      <c r="A5609">
        <v>2025</v>
      </c>
      <c r="B5609">
        <v>7</v>
      </c>
      <c r="C5609" t="s">
        <v>189</v>
      </c>
      <c r="D5609" t="s">
        <v>190</v>
      </c>
      <c r="E5609" t="s">
        <v>24</v>
      </c>
      <c r="F5609">
        <v>9278</v>
      </c>
      <c r="G5609" t="s">
        <v>141</v>
      </c>
      <c r="H5609" t="s">
        <v>189</v>
      </c>
      <c r="I5609" t="s">
        <v>189</v>
      </c>
      <c r="J5609" s="1">
        <v>45839</v>
      </c>
      <c r="K5609" t="s">
        <v>143</v>
      </c>
      <c r="L5609">
        <v>2</v>
      </c>
      <c r="M5609" t="s">
        <v>144</v>
      </c>
      <c r="N5609" t="s">
        <v>145</v>
      </c>
      <c r="O5609" t="s">
        <v>149</v>
      </c>
      <c r="P5609" t="s">
        <v>154</v>
      </c>
      <c r="Q5609">
        <v>118210.5</v>
      </c>
      <c r="R5609">
        <v>1346</v>
      </c>
      <c r="S5609">
        <v>306778.64</v>
      </c>
      <c r="T5609">
        <v>2065</v>
      </c>
      <c r="U5609">
        <v>535</v>
      </c>
      <c r="V5609">
        <v>388</v>
      </c>
      <c r="W5609">
        <v>70412.92</v>
      </c>
      <c r="X5609">
        <v>84995.42</v>
      </c>
      <c r="Y5609">
        <v>0</v>
      </c>
      <c r="Z5609">
        <v>0</v>
      </c>
      <c r="AA5609">
        <v>186503.14</v>
      </c>
      <c r="AB5609">
        <v>3284.16</v>
      </c>
      <c r="AC5609">
        <v>168833.71</v>
      </c>
      <c r="AD5609">
        <v>234</v>
      </c>
      <c r="AE5609">
        <v>154</v>
      </c>
      <c r="AF5609">
        <v>798</v>
      </c>
      <c r="AG5609">
        <v>248</v>
      </c>
      <c r="AH5609">
        <v>13</v>
      </c>
      <c r="AI5609">
        <v>287</v>
      </c>
      <c r="AJ5609">
        <v>0</v>
      </c>
      <c r="AK5609">
        <v>0</v>
      </c>
      <c r="AL5609">
        <v>0</v>
      </c>
      <c r="AM5609">
        <v>0</v>
      </c>
      <c r="AN5609">
        <v>0</v>
      </c>
      <c r="AO5609">
        <v>745</v>
      </c>
      <c r="AP5609">
        <v>1769</v>
      </c>
      <c r="AQ5609">
        <v>735</v>
      </c>
      <c r="AR5609">
        <v>0</v>
      </c>
      <c r="AS5609">
        <v>267</v>
      </c>
      <c r="AT5609">
        <v>21</v>
      </c>
      <c r="AU5609">
        <v>8</v>
      </c>
      <c r="AV5609">
        <v>6</v>
      </c>
      <c r="AW5609">
        <v>8</v>
      </c>
      <c r="AX5609">
        <v>0</v>
      </c>
      <c r="AY5609">
        <v>139</v>
      </c>
      <c r="AZ5609">
        <v>325</v>
      </c>
      <c r="BA5609">
        <v>163</v>
      </c>
      <c r="BB5609">
        <v>43</v>
      </c>
      <c r="BC5609">
        <v>21</v>
      </c>
      <c r="BD5609">
        <v>13</v>
      </c>
      <c r="BE5609">
        <v>0</v>
      </c>
      <c r="BF5609">
        <v>1338</v>
      </c>
      <c r="BG5609">
        <v>74297.5</v>
      </c>
      <c r="BH5609">
        <v>0</v>
      </c>
      <c r="BI5609">
        <v>531</v>
      </c>
      <c r="BJ5609" s="2">
        <v>45853</v>
      </c>
      <c r="BK5609">
        <v>0</v>
      </c>
      <c r="BL5609" s="3" t="str">
        <f>VLOOKUP(O5609,DropDownList!$H$1:$I$7,2,FALSE)</f>
        <v>2025/26</v>
      </c>
      <c r="BM5609" s="3" t="str">
        <f t="shared" si="88"/>
        <v>JP COURT</v>
      </c>
    </row>
    <row r="5610" spans="1:65" x14ac:dyDescent="0.2">
      <c r="A5610">
        <v>2025</v>
      </c>
      <c r="B5610">
        <v>7</v>
      </c>
      <c r="C5610" t="s">
        <v>189</v>
      </c>
      <c r="D5610" t="s">
        <v>190</v>
      </c>
      <c r="E5610" t="s">
        <v>24</v>
      </c>
      <c r="F5610">
        <v>9278</v>
      </c>
      <c r="G5610" t="s">
        <v>141</v>
      </c>
      <c r="H5610" t="s">
        <v>189</v>
      </c>
      <c r="I5610" t="s">
        <v>189</v>
      </c>
      <c r="J5610" s="1">
        <v>45839</v>
      </c>
      <c r="K5610" t="s">
        <v>143</v>
      </c>
      <c r="L5610">
        <v>2</v>
      </c>
      <c r="M5610" t="s">
        <v>144</v>
      </c>
      <c r="N5610" t="s">
        <v>145</v>
      </c>
      <c r="O5610" t="s">
        <v>147</v>
      </c>
      <c r="P5610" t="s">
        <v>146</v>
      </c>
      <c r="Q5610">
        <v>3065.71</v>
      </c>
      <c r="R5610">
        <v>1035</v>
      </c>
      <c r="S5610">
        <v>16980</v>
      </c>
      <c r="T5610">
        <v>180</v>
      </c>
      <c r="U5610">
        <v>330</v>
      </c>
      <c r="V5610">
        <v>99</v>
      </c>
      <c r="W5610">
        <v>1735.48</v>
      </c>
      <c r="X5610">
        <v>1735.48</v>
      </c>
      <c r="Y5610">
        <v>0</v>
      </c>
      <c r="Z5610">
        <v>0</v>
      </c>
      <c r="AA5610">
        <v>13734.29</v>
      </c>
      <c r="AB5610">
        <v>0</v>
      </c>
      <c r="AC5610">
        <v>0</v>
      </c>
      <c r="AD5610">
        <v>98</v>
      </c>
      <c r="AE5610">
        <v>1</v>
      </c>
      <c r="AF5610">
        <v>844</v>
      </c>
      <c r="AG5610">
        <v>7</v>
      </c>
      <c r="AH5610">
        <v>10</v>
      </c>
      <c r="AI5610">
        <v>174</v>
      </c>
      <c r="AJ5610">
        <v>0</v>
      </c>
      <c r="AK5610">
        <v>0</v>
      </c>
      <c r="AL5610">
        <v>0</v>
      </c>
      <c r="AM5610">
        <v>0</v>
      </c>
      <c r="AN5610">
        <v>0</v>
      </c>
      <c r="AO5610">
        <v>643</v>
      </c>
      <c r="AP5610">
        <v>2479</v>
      </c>
      <c r="AQ5610">
        <v>656</v>
      </c>
      <c r="AR5610">
        <v>0</v>
      </c>
      <c r="AS5610">
        <v>518</v>
      </c>
      <c r="AT5610">
        <v>32</v>
      </c>
      <c r="AU5610">
        <v>39</v>
      </c>
      <c r="AV5610">
        <v>19</v>
      </c>
      <c r="AW5610">
        <v>4</v>
      </c>
      <c r="AX5610">
        <v>0</v>
      </c>
      <c r="AY5610">
        <v>233</v>
      </c>
      <c r="AZ5610">
        <v>518</v>
      </c>
      <c r="BA5610">
        <v>300</v>
      </c>
      <c r="BB5610">
        <v>55</v>
      </c>
      <c r="BC5610">
        <v>24</v>
      </c>
      <c r="BD5610">
        <v>9</v>
      </c>
      <c r="BE5610">
        <v>0</v>
      </c>
      <c r="BF5610">
        <v>1030</v>
      </c>
      <c r="BG5610">
        <v>3010</v>
      </c>
      <c r="BH5610">
        <v>0</v>
      </c>
      <c r="BI5610">
        <v>325</v>
      </c>
      <c r="BJ5610" s="2">
        <v>45853</v>
      </c>
      <c r="BK5610">
        <v>0</v>
      </c>
      <c r="BL5610" s="3" t="str">
        <f>VLOOKUP(O5610,DropDownList!$H$1:$I$7,2,FALSE)</f>
        <v>2024/25</v>
      </c>
      <c r="BM5610" s="3" t="str">
        <f t="shared" si="88"/>
        <v>VSUR</v>
      </c>
    </row>
    <row r="5611" spans="1:65" x14ac:dyDescent="0.2">
      <c r="A5611">
        <v>2025</v>
      </c>
      <c r="B5611">
        <v>7</v>
      </c>
      <c r="C5611" t="s">
        <v>189</v>
      </c>
      <c r="D5611" t="s">
        <v>190</v>
      </c>
      <c r="E5611" t="s">
        <v>24</v>
      </c>
      <c r="F5611">
        <v>9278</v>
      </c>
      <c r="G5611" t="s">
        <v>141</v>
      </c>
      <c r="H5611" t="s">
        <v>189</v>
      </c>
      <c r="I5611" t="s">
        <v>189</v>
      </c>
      <c r="J5611" s="1">
        <v>45839</v>
      </c>
      <c r="K5611" t="s">
        <v>143</v>
      </c>
      <c r="L5611">
        <v>2</v>
      </c>
      <c r="M5611" t="s">
        <v>144</v>
      </c>
      <c r="N5611" t="s">
        <v>145</v>
      </c>
      <c r="O5611" t="s">
        <v>156</v>
      </c>
      <c r="P5611" t="s">
        <v>150</v>
      </c>
      <c r="Q5611">
        <v>66000.429999999993</v>
      </c>
      <c r="R5611">
        <v>1476</v>
      </c>
      <c r="S5611">
        <v>237036.43</v>
      </c>
      <c r="T5611">
        <v>27452.33</v>
      </c>
      <c r="U5611">
        <v>420</v>
      </c>
      <c r="V5611">
        <v>262</v>
      </c>
      <c r="W5611">
        <v>38184.14</v>
      </c>
      <c r="X5611">
        <v>38134.14</v>
      </c>
      <c r="Y5611">
        <v>1293</v>
      </c>
      <c r="Z5611">
        <v>209510.9</v>
      </c>
      <c r="AA5611">
        <v>143583.67000000001</v>
      </c>
      <c r="AB5611">
        <v>43153.83</v>
      </c>
      <c r="AC5611">
        <v>100429.84</v>
      </c>
      <c r="AD5611">
        <v>211</v>
      </c>
      <c r="AE5611">
        <v>51</v>
      </c>
      <c r="AF5611">
        <v>860</v>
      </c>
      <c r="AG5611">
        <v>143</v>
      </c>
      <c r="AH5611">
        <v>182</v>
      </c>
      <c r="AI5611">
        <v>277</v>
      </c>
      <c r="AJ5611">
        <v>292</v>
      </c>
      <c r="AK5611">
        <v>120</v>
      </c>
      <c r="AL5611">
        <v>25</v>
      </c>
      <c r="AM5611">
        <v>76</v>
      </c>
      <c r="AN5611">
        <v>25</v>
      </c>
      <c r="AO5611">
        <v>974</v>
      </c>
      <c r="AP5611">
        <v>4748</v>
      </c>
      <c r="AQ5611">
        <v>1066</v>
      </c>
      <c r="AR5611">
        <v>14</v>
      </c>
      <c r="AS5611">
        <v>932</v>
      </c>
      <c r="AT5611">
        <v>157</v>
      </c>
      <c r="AU5611">
        <v>22</v>
      </c>
      <c r="AV5611">
        <v>12</v>
      </c>
      <c r="AW5611">
        <v>1</v>
      </c>
      <c r="AX5611">
        <v>0</v>
      </c>
      <c r="AY5611">
        <v>462</v>
      </c>
      <c r="AZ5611">
        <v>1097</v>
      </c>
      <c r="BA5611">
        <v>740</v>
      </c>
      <c r="BB5611">
        <v>68</v>
      </c>
      <c r="BC5611">
        <v>37</v>
      </c>
      <c r="BD5611">
        <v>9</v>
      </c>
      <c r="BE5611">
        <v>0</v>
      </c>
      <c r="BF5611">
        <v>1000</v>
      </c>
      <c r="BG5611">
        <v>43086.95</v>
      </c>
      <c r="BH5611">
        <v>14</v>
      </c>
      <c r="BI5611">
        <v>419</v>
      </c>
      <c r="BJ5611" s="2">
        <v>45853</v>
      </c>
      <c r="BK5611">
        <v>0</v>
      </c>
      <c r="BL5611" s="3" t="str">
        <f>VLOOKUP(O5611,DropDownList!$H$1:$I$7,2,FALSE)</f>
        <v>2023/24</v>
      </c>
      <c r="BM5611" s="3" t="str">
        <f t="shared" si="88"/>
        <v>FISCAL FINES</v>
      </c>
    </row>
    <row r="5612" spans="1:65" x14ac:dyDescent="0.2">
      <c r="A5612">
        <v>2025</v>
      </c>
      <c r="B5612">
        <v>7</v>
      </c>
      <c r="C5612" t="s">
        <v>189</v>
      </c>
      <c r="D5612" t="s">
        <v>190</v>
      </c>
      <c r="E5612" t="s">
        <v>24</v>
      </c>
      <c r="F5612">
        <v>9278</v>
      </c>
      <c r="G5612" t="s">
        <v>141</v>
      </c>
      <c r="H5612" t="s">
        <v>189</v>
      </c>
      <c r="I5612" t="s">
        <v>189</v>
      </c>
      <c r="J5612" s="1">
        <v>45839</v>
      </c>
      <c r="K5612" t="s">
        <v>143</v>
      </c>
      <c r="L5612">
        <v>2</v>
      </c>
      <c r="M5612" t="s">
        <v>144</v>
      </c>
      <c r="N5612" t="s">
        <v>145</v>
      </c>
      <c r="O5612" t="s">
        <v>149</v>
      </c>
      <c r="P5612" t="s">
        <v>150</v>
      </c>
      <c r="Q5612">
        <v>99571.16</v>
      </c>
      <c r="R5612">
        <v>1159</v>
      </c>
      <c r="S5612">
        <v>183439.25</v>
      </c>
      <c r="T5612">
        <v>14428.93</v>
      </c>
      <c r="U5612">
        <v>649</v>
      </c>
      <c r="V5612">
        <v>516</v>
      </c>
      <c r="W5612">
        <v>71954.13</v>
      </c>
      <c r="X5612">
        <v>79403.070000000007</v>
      </c>
      <c r="Y5612">
        <v>1074</v>
      </c>
      <c r="Z5612">
        <v>169010.32</v>
      </c>
      <c r="AA5612">
        <v>69439.16</v>
      </c>
      <c r="AB5612">
        <v>19945.599999999999</v>
      </c>
      <c r="AC5612">
        <v>49493.56</v>
      </c>
      <c r="AD5612">
        <v>447</v>
      </c>
      <c r="AE5612">
        <v>69</v>
      </c>
      <c r="AF5612">
        <v>425</v>
      </c>
      <c r="AG5612">
        <v>133</v>
      </c>
      <c r="AH5612">
        <v>85</v>
      </c>
      <c r="AI5612">
        <v>516</v>
      </c>
      <c r="AJ5612">
        <v>218</v>
      </c>
      <c r="AK5612">
        <v>88</v>
      </c>
      <c r="AL5612">
        <v>17</v>
      </c>
      <c r="AM5612">
        <v>55</v>
      </c>
      <c r="AN5612">
        <v>5</v>
      </c>
      <c r="AO5612">
        <v>795</v>
      </c>
      <c r="AP5612">
        <v>2006</v>
      </c>
      <c r="AQ5612">
        <v>830</v>
      </c>
      <c r="AR5612">
        <v>2</v>
      </c>
      <c r="AS5612">
        <v>229</v>
      </c>
      <c r="AT5612">
        <v>20</v>
      </c>
      <c r="AU5612">
        <v>2</v>
      </c>
      <c r="AV5612">
        <v>1</v>
      </c>
      <c r="AW5612">
        <v>0</v>
      </c>
      <c r="AX5612">
        <v>0</v>
      </c>
      <c r="AY5612">
        <v>154</v>
      </c>
      <c r="AZ5612">
        <v>474</v>
      </c>
      <c r="BA5612">
        <v>239</v>
      </c>
      <c r="BB5612">
        <v>19</v>
      </c>
      <c r="BC5612">
        <v>4</v>
      </c>
      <c r="BD5612">
        <v>3</v>
      </c>
      <c r="BE5612">
        <v>0</v>
      </c>
      <c r="BF5612">
        <v>817</v>
      </c>
      <c r="BG5612">
        <v>80335</v>
      </c>
      <c r="BH5612">
        <v>0</v>
      </c>
      <c r="BI5612">
        <v>646</v>
      </c>
      <c r="BJ5612" s="2">
        <v>45853</v>
      </c>
      <c r="BK5612">
        <v>0</v>
      </c>
      <c r="BL5612" s="3" t="str">
        <f>VLOOKUP(O5612,DropDownList!$H$1:$I$7,2,FALSE)</f>
        <v>2025/26</v>
      </c>
      <c r="BM5612" s="3" t="str">
        <f t="shared" si="88"/>
        <v>FISCAL FINES</v>
      </c>
    </row>
    <row r="5613" spans="1:65" x14ac:dyDescent="0.2">
      <c r="A5613">
        <v>2025</v>
      </c>
      <c r="B5613">
        <v>7</v>
      </c>
      <c r="C5613" t="s">
        <v>189</v>
      </c>
      <c r="D5613" t="s">
        <v>190</v>
      </c>
      <c r="E5613" t="s">
        <v>24</v>
      </c>
      <c r="F5613">
        <v>9278</v>
      </c>
      <c r="G5613" t="s">
        <v>141</v>
      </c>
      <c r="H5613" t="s">
        <v>189</v>
      </c>
      <c r="I5613" t="s">
        <v>189</v>
      </c>
      <c r="J5613" s="1">
        <v>45839</v>
      </c>
      <c r="K5613" t="s">
        <v>143</v>
      </c>
      <c r="L5613">
        <v>2</v>
      </c>
      <c r="M5613" t="s">
        <v>144</v>
      </c>
      <c r="N5613" t="s">
        <v>145</v>
      </c>
      <c r="O5613" t="s">
        <v>147</v>
      </c>
      <c r="P5613" t="s">
        <v>151</v>
      </c>
      <c r="Q5613">
        <v>0</v>
      </c>
      <c r="R5613">
        <v>67</v>
      </c>
      <c r="S5613">
        <v>2010</v>
      </c>
      <c r="T5613">
        <v>510</v>
      </c>
      <c r="U5613">
        <v>1</v>
      </c>
      <c r="V5613">
        <v>0</v>
      </c>
      <c r="W5613">
        <v>0</v>
      </c>
      <c r="X5613">
        <v>0</v>
      </c>
      <c r="Y5613">
        <v>0</v>
      </c>
      <c r="Z5613">
        <v>0</v>
      </c>
      <c r="AA5613">
        <v>1500</v>
      </c>
      <c r="AB5613">
        <v>0</v>
      </c>
      <c r="AC5613">
        <v>1500</v>
      </c>
      <c r="AD5613">
        <v>0</v>
      </c>
      <c r="AE5613">
        <v>0</v>
      </c>
      <c r="AF5613">
        <v>50</v>
      </c>
      <c r="AG5613">
        <v>0</v>
      </c>
      <c r="AH5613">
        <v>17</v>
      </c>
      <c r="AI5613">
        <v>0</v>
      </c>
      <c r="AJ5613">
        <v>0</v>
      </c>
      <c r="AK5613">
        <v>0</v>
      </c>
      <c r="AL5613">
        <v>0</v>
      </c>
      <c r="AM5613">
        <v>1</v>
      </c>
      <c r="AN5613">
        <v>0</v>
      </c>
      <c r="AO5613">
        <v>0</v>
      </c>
      <c r="AP5613">
        <v>0</v>
      </c>
      <c r="AQ5613">
        <v>0</v>
      </c>
      <c r="AR5613">
        <v>0</v>
      </c>
      <c r="AS5613">
        <v>0</v>
      </c>
      <c r="AT5613">
        <v>0</v>
      </c>
      <c r="AU5613">
        <v>0</v>
      </c>
      <c r="AV5613">
        <v>0</v>
      </c>
      <c r="AW5613">
        <v>0</v>
      </c>
      <c r="AX5613">
        <v>0</v>
      </c>
      <c r="AY5613">
        <v>0</v>
      </c>
      <c r="AZ5613">
        <v>0</v>
      </c>
      <c r="BA5613">
        <v>0</v>
      </c>
      <c r="BB5613">
        <v>0</v>
      </c>
      <c r="BC5613">
        <v>0</v>
      </c>
      <c r="BD5613">
        <v>0</v>
      </c>
      <c r="BE5613">
        <v>0</v>
      </c>
      <c r="BF5613">
        <v>0</v>
      </c>
      <c r="BG5613">
        <v>0</v>
      </c>
      <c r="BH5613">
        <v>0</v>
      </c>
      <c r="BI5613">
        <v>0</v>
      </c>
      <c r="BJ5613" s="2">
        <v>45853</v>
      </c>
      <c r="BK5613">
        <v>0</v>
      </c>
      <c r="BL5613" s="3" t="str">
        <f>VLOOKUP(O5613,DropDownList!$H$1:$I$7,2,FALSE)</f>
        <v>2024/25</v>
      </c>
      <c r="BM5613" s="3" t="str">
        <f t="shared" si="88"/>
        <v>PCPF</v>
      </c>
    </row>
    <row r="5614" spans="1:65" x14ac:dyDescent="0.2">
      <c r="A5614">
        <v>2025</v>
      </c>
      <c r="B5614">
        <v>7</v>
      </c>
      <c r="C5614" t="s">
        <v>189</v>
      </c>
      <c r="D5614" t="s">
        <v>190</v>
      </c>
      <c r="E5614" t="s">
        <v>24</v>
      </c>
      <c r="F5614">
        <v>9278</v>
      </c>
      <c r="G5614" t="s">
        <v>141</v>
      </c>
      <c r="H5614" t="s">
        <v>189</v>
      </c>
      <c r="I5614" t="s">
        <v>189</v>
      </c>
      <c r="J5614" s="1">
        <v>45839</v>
      </c>
      <c r="K5614" t="s">
        <v>143</v>
      </c>
      <c r="L5614">
        <v>2</v>
      </c>
      <c r="M5614" t="s">
        <v>144</v>
      </c>
      <c r="N5614" t="s">
        <v>145</v>
      </c>
      <c r="O5614" t="s">
        <v>149</v>
      </c>
      <c r="P5614" t="s">
        <v>146</v>
      </c>
      <c r="Q5614">
        <v>4474.7299999999996</v>
      </c>
      <c r="R5614">
        <v>1333</v>
      </c>
      <c r="S5614">
        <v>18980</v>
      </c>
      <c r="T5614">
        <v>150</v>
      </c>
      <c r="U5614">
        <v>527</v>
      </c>
      <c r="V5614">
        <v>231</v>
      </c>
      <c r="W5614">
        <v>3540</v>
      </c>
      <c r="X5614">
        <v>3540</v>
      </c>
      <c r="Y5614">
        <v>0</v>
      </c>
      <c r="Z5614">
        <v>0</v>
      </c>
      <c r="AA5614">
        <v>14355.27</v>
      </c>
      <c r="AB5614">
        <v>0</v>
      </c>
      <c r="AC5614">
        <v>0</v>
      </c>
      <c r="AD5614">
        <v>231</v>
      </c>
      <c r="AE5614">
        <v>0</v>
      </c>
      <c r="AF5614">
        <v>1030</v>
      </c>
      <c r="AG5614">
        <v>5</v>
      </c>
      <c r="AH5614">
        <v>13</v>
      </c>
      <c r="AI5614">
        <v>285</v>
      </c>
      <c r="AJ5614">
        <v>0</v>
      </c>
      <c r="AK5614">
        <v>0</v>
      </c>
      <c r="AL5614">
        <v>0</v>
      </c>
      <c r="AM5614">
        <v>0</v>
      </c>
      <c r="AN5614">
        <v>0</v>
      </c>
      <c r="AO5614">
        <v>734</v>
      </c>
      <c r="AP5614">
        <v>1736</v>
      </c>
      <c r="AQ5614">
        <v>727</v>
      </c>
      <c r="AR5614">
        <v>0</v>
      </c>
      <c r="AS5614">
        <v>261</v>
      </c>
      <c r="AT5614">
        <v>19</v>
      </c>
      <c r="AU5614">
        <v>8</v>
      </c>
      <c r="AV5614">
        <v>6</v>
      </c>
      <c r="AW5614">
        <v>8</v>
      </c>
      <c r="AX5614">
        <v>0</v>
      </c>
      <c r="AY5614">
        <v>136</v>
      </c>
      <c r="AZ5614">
        <v>319</v>
      </c>
      <c r="BA5614">
        <v>159</v>
      </c>
      <c r="BB5614">
        <v>41</v>
      </c>
      <c r="BC5614">
        <v>20</v>
      </c>
      <c r="BD5614">
        <v>13</v>
      </c>
      <c r="BE5614">
        <v>0</v>
      </c>
      <c r="BF5614">
        <v>1325</v>
      </c>
      <c r="BG5614">
        <v>4440</v>
      </c>
      <c r="BH5614">
        <v>0</v>
      </c>
      <c r="BI5614">
        <v>523</v>
      </c>
      <c r="BJ5614" s="2">
        <v>45853</v>
      </c>
      <c r="BK5614">
        <v>0</v>
      </c>
      <c r="BL5614" s="3" t="str">
        <f>VLOOKUP(O5614,DropDownList!$H$1:$I$7,2,FALSE)</f>
        <v>2025/26</v>
      </c>
      <c r="BM5614" s="3" t="str">
        <f t="shared" si="88"/>
        <v>VSUR</v>
      </c>
    </row>
    <row r="5615" spans="1:65" x14ac:dyDescent="0.2">
      <c r="A5615">
        <v>2025</v>
      </c>
      <c r="B5615">
        <v>7</v>
      </c>
      <c r="C5615" t="s">
        <v>189</v>
      </c>
      <c r="D5615" t="s">
        <v>190</v>
      </c>
      <c r="E5615" t="s">
        <v>24</v>
      </c>
      <c r="F5615">
        <v>9278</v>
      </c>
      <c r="G5615" t="s">
        <v>141</v>
      </c>
      <c r="H5615" t="s">
        <v>189</v>
      </c>
      <c r="I5615" t="s">
        <v>189</v>
      </c>
      <c r="J5615" s="1">
        <v>45839</v>
      </c>
      <c r="K5615" t="s">
        <v>143</v>
      </c>
      <c r="L5615">
        <v>2</v>
      </c>
      <c r="M5615" t="s">
        <v>144</v>
      </c>
      <c r="N5615" t="s">
        <v>145</v>
      </c>
      <c r="O5615" t="s">
        <v>156</v>
      </c>
      <c r="P5615" t="s">
        <v>153</v>
      </c>
      <c r="Q5615">
        <v>45</v>
      </c>
      <c r="R5615">
        <v>9</v>
      </c>
      <c r="S5615">
        <v>615</v>
      </c>
      <c r="T5615">
        <v>317.12</v>
      </c>
      <c r="U5615">
        <v>1</v>
      </c>
      <c r="V5615">
        <v>1</v>
      </c>
      <c r="W5615">
        <v>45</v>
      </c>
      <c r="X5615">
        <v>45</v>
      </c>
      <c r="Y5615">
        <v>0</v>
      </c>
      <c r="Z5615">
        <v>0</v>
      </c>
      <c r="AA5615">
        <v>252.88</v>
      </c>
      <c r="AB5615">
        <v>0</v>
      </c>
      <c r="AC5615">
        <v>252.88</v>
      </c>
      <c r="AD5615">
        <v>1</v>
      </c>
      <c r="AE5615">
        <v>0</v>
      </c>
      <c r="AF5615">
        <v>5</v>
      </c>
      <c r="AG5615">
        <v>0</v>
      </c>
      <c r="AH5615">
        <v>2</v>
      </c>
      <c r="AI5615">
        <v>1</v>
      </c>
      <c r="AJ5615">
        <v>0</v>
      </c>
      <c r="AK5615">
        <v>0</v>
      </c>
      <c r="AL5615">
        <v>0</v>
      </c>
      <c r="AM5615">
        <v>0</v>
      </c>
      <c r="AN5615">
        <v>0</v>
      </c>
      <c r="AO5615">
        <v>9</v>
      </c>
      <c r="AP5615">
        <v>22</v>
      </c>
      <c r="AQ5615">
        <v>9</v>
      </c>
      <c r="AR5615">
        <v>0</v>
      </c>
      <c r="AS5615">
        <v>4</v>
      </c>
      <c r="AT5615">
        <v>0</v>
      </c>
      <c r="AU5615">
        <v>0</v>
      </c>
      <c r="AV5615">
        <v>0</v>
      </c>
      <c r="AW5615">
        <v>0</v>
      </c>
      <c r="AX5615">
        <v>0</v>
      </c>
      <c r="AY5615">
        <v>2</v>
      </c>
      <c r="AZ5615">
        <v>4</v>
      </c>
      <c r="BA5615">
        <v>3</v>
      </c>
      <c r="BB5615">
        <v>0</v>
      </c>
      <c r="BC5615">
        <v>0</v>
      </c>
      <c r="BD5615">
        <v>0</v>
      </c>
      <c r="BE5615">
        <v>0</v>
      </c>
      <c r="BF5615">
        <v>9</v>
      </c>
      <c r="BG5615">
        <v>45</v>
      </c>
      <c r="BH5615">
        <v>1</v>
      </c>
      <c r="BI5615">
        <v>1</v>
      </c>
      <c r="BJ5615" s="2">
        <v>45853</v>
      </c>
      <c r="BK5615">
        <v>0</v>
      </c>
      <c r="BL5615" s="3" t="str">
        <f>VLOOKUP(O5615,DropDownList!$H$1:$I$7,2,FALSE)</f>
        <v>2023/24</v>
      </c>
      <c r="BM5615" s="3" t="str">
        <f t="shared" si="88"/>
        <v>PREG</v>
      </c>
    </row>
    <row r="5616" spans="1:65" x14ac:dyDescent="0.2">
      <c r="A5616">
        <v>2025</v>
      </c>
      <c r="B5616">
        <v>7</v>
      </c>
      <c r="C5616" t="s">
        <v>189</v>
      </c>
      <c r="D5616" t="s">
        <v>190</v>
      </c>
      <c r="E5616" t="s">
        <v>24</v>
      </c>
      <c r="F5616">
        <v>9278</v>
      </c>
      <c r="G5616" t="s">
        <v>141</v>
      </c>
      <c r="H5616" t="s">
        <v>189</v>
      </c>
      <c r="I5616" t="s">
        <v>189</v>
      </c>
      <c r="J5616" s="1">
        <v>45839</v>
      </c>
      <c r="K5616" t="s">
        <v>143</v>
      </c>
      <c r="L5616">
        <v>2</v>
      </c>
      <c r="M5616" t="s">
        <v>144</v>
      </c>
      <c r="N5616" t="s">
        <v>145</v>
      </c>
      <c r="O5616" t="s">
        <v>156</v>
      </c>
      <c r="P5616" t="s">
        <v>151</v>
      </c>
      <c r="Q5616">
        <v>0</v>
      </c>
      <c r="R5616">
        <v>12</v>
      </c>
      <c r="S5616">
        <v>360</v>
      </c>
      <c r="T5616">
        <v>60</v>
      </c>
      <c r="U5616">
        <v>1</v>
      </c>
      <c r="V5616">
        <v>0</v>
      </c>
      <c r="W5616">
        <v>0</v>
      </c>
      <c r="X5616">
        <v>0</v>
      </c>
      <c r="Y5616">
        <v>0</v>
      </c>
      <c r="Z5616">
        <v>0</v>
      </c>
      <c r="AA5616">
        <v>300</v>
      </c>
      <c r="AB5616">
        <v>0</v>
      </c>
      <c r="AC5616">
        <v>300</v>
      </c>
      <c r="AD5616">
        <v>0</v>
      </c>
      <c r="AE5616">
        <v>0</v>
      </c>
      <c r="AF5616">
        <v>10</v>
      </c>
      <c r="AG5616">
        <v>0</v>
      </c>
      <c r="AH5616">
        <v>2</v>
      </c>
      <c r="AI5616">
        <v>0</v>
      </c>
      <c r="AJ5616">
        <v>0</v>
      </c>
      <c r="AK5616">
        <v>0</v>
      </c>
      <c r="AL5616">
        <v>0</v>
      </c>
      <c r="AM5616">
        <v>0</v>
      </c>
      <c r="AN5616">
        <v>0</v>
      </c>
      <c r="AO5616">
        <v>0</v>
      </c>
      <c r="AP5616">
        <v>0</v>
      </c>
      <c r="AQ5616">
        <v>0</v>
      </c>
      <c r="AR5616">
        <v>0</v>
      </c>
      <c r="AS5616">
        <v>0</v>
      </c>
      <c r="AT5616">
        <v>0</v>
      </c>
      <c r="AU5616">
        <v>0</v>
      </c>
      <c r="AV5616">
        <v>0</v>
      </c>
      <c r="AW5616">
        <v>0</v>
      </c>
      <c r="AX5616">
        <v>0</v>
      </c>
      <c r="AY5616">
        <v>0</v>
      </c>
      <c r="AZ5616">
        <v>0</v>
      </c>
      <c r="BA5616">
        <v>0</v>
      </c>
      <c r="BB5616">
        <v>0</v>
      </c>
      <c r="BC5616">
        <v>0</v>
      </c>
      <c r="BD5616">
        <v>0</v>
      </c>
      <c r="BE5616">
        <v>0</v>
      </c>
      <c r="BF5616">
        <v>0</v>
      </c>
      <c r="BG5616">
        <v>0</v>
      </c>
      <c r="BH5616">
        <v>0</v>
      </c>
      <c r="BI5616">
        <v>0</v>
      </c>
      <c r="BJ5616" s="2">
        <v>45853</v>
      </c>
      <c r="BK5616">
        <v>0</v>
      </c>
      <c r="BL5616" s="3" t="str">
        <f>VLOOKUP(O5616,DropDownList!$H$1:$I$7,2,FALSE)</f>
        <v>2023/24</v>
      </c>
      <c r="BM5616" s="3" t="str">
        <f t="shared" si="88"/>
        <v>PCPF</v>
      </c>
    </row>
    <row r="5617" spans="1:65" x14ac:dyDescent="0.2">
      <c r="A5617">
        <v>2025</v>
      </c>
      <c r="B5617">
        <v>7</v>
      </c>
      <c r="C5617" t="s">
        <v>189</v>
      </c>
      <c r="D5617" t="s">
        <v>190</v>
      </c>
      <c r="E5617" t="s">
        <v>24</v>
      </c>
      <c r="F5617">
        <v>9278</v>
      </c>
      <c r="G5617" t="s">
        <v>141</v>
      </c>
      <c r="H5617" t="s">
        <v>189</v>
      </c>
      <c r="I5617" t="s">
        <v>189</v>
      </c>
      <c r="J5617" s="1">
        <v>45839</v>
      </c>
      <c r="K5617" t="s">
        <v>143</v>
      </c>
      <c r="L5617">
        <v>2</v>
      </c>
      <c r="M5617" t="s">
        <v>144</v>
      </c>
      <c r="N5617" t="s">
        <v>145</v>
      </c>
      <c r="O5617" t="s">
        <v>147</v>
      </c>
      <c r="P5617" t="s">
        <v>154</v>
      </c>
      <c r="Q5617">
        <v>82978.77</v>
      </c>
      <c r="R5617">
        <v>1057</v>
      </c>
      <c r="S5617">
        <v>292984.28999999998</v>
      </c>
      <c r="T5617">
        <v>4325</v>
      </c>
      <c r="U5617">
        <v>334</v>
      </c>
      <c r="V5617">
        <v>174</v>
      </c>
      <c r="W5617">
        <v>44083.46</v>
      </c>
      <c r="X5617">
        <v>45268.46</v>
      </c>
      <c r="Y5617">
        <v>0</v>
      </c>
      <c r="Z5617">
        <v>0</v>
      </c>
      <c r="AA5617">
        <v>205680.52</v>
      </c>
      <c r="AB5617">
        <v>4597.49</v>
      </c>
      <c r="AC5617">
        <v>187288.74</v>
      </c>
      <c r="AD5617">
        <v>99</v>
      </c>
      <c r="AE5617">
        <v>75</v>
      </c>
      <c r="AF5617">
        <v>707</v>
      </c>
      <c r="AG5617">
        <v>160</v>
      </c>
      <c r="AH5617">
        <v>14</v>
      </c>
      <c r="AI5617">
        <v>174</v>
      </c>
      <c r="AJ5617">
        <v>0</v>
      </c>
      <c r="AK5617">
        <v>0</v>
      </c>
      <c r="AL5617">
        <v>0</v>
      </c>
      <c r="AM5617">
        <v>0</v>
      </c>
      <c r="AN5617">
        <v>0</v>
      </c>
      <c r="AO5617">
        <v>659</v>
      </c>
      <c r="AP5617">
        <v>2515</v>
      </c>
      <c r="AQ5617">
        <v>665</v>
      </c>
      <c r="AR5617">
        <v>1</v>
      </c>
      <c r="AS5617">
        <v>518</v>
      </c>
      <c r="AT5617">
        <v>32</v>
      </c>
      <c r="AU5617">
        <v>41</v>
      </c>
      <c r="AV5617">
        <v>20</v>
      </c>
      <c r="AW5617">
        <v>5</v>
      </c>
      <c r="AX5617">
        <v>0</v>
      </c>
      <c r="AY5617">
        <v>238</v>
      </c>
      <c r="AZ5617">
        <v>529</v>
      </c>
      <c r="BA5617">
        <v>309</v>
      </c>
      <c r="BB5617">
        <v>55</v>
      </c>
      <c r="BC5617">
        <v>23</v>
      </c>
      <c r="BD5617">
        <v>8</v>
      </c>
      <c r="BE5617">
        <v>0</v>
      </c>
      <c r="BF5617">
        <v>1050</v>
      </c>
      <c r="BG5617">
        <v>51311.8</v>
      </c>
      <c r="BH5617">
        <v>2</v>
      </c>
      <c r="BI5617">
        <v>329</v>
      </c>
      <c r="BJ5617" s="2">
        <v>45853</v>
      </c>
      <c r="BK5617">
        <v>0</v>
      </c>
      <c r="BL5617" s="3" t="str">
        <f>VLOOKUP(O5617,DropDownList!$H$1:$I$7,2,FALSE)</f>
        <v>2024/25</v>
      </c>
      <c r="BM5617" s="3" t="str">
        <f t="shared" si="88"/>
        <v>JP COURT</v>
      </c>
    </row>
    <row r="5618" spans="1:65" x14ac:dyDescent="0.2">
      <c r="A5618">
        <v>2025</v>
      </c>
      <c r="B5618">
        <v>7</v>
      </c>
      <c r="C5618" t="s">
        <v>189</v>
      </c>
      <c r="D5618" t="s">
        <v>190</v>
      </c>
      <c r="E5618" t="s">
        <v>24</v>
      </c>
      <c r="F5618">
        <v>9278</v>
      </c>
      <c r="G5618" t="s">
        <v>141</v>
      </c>
      <c r="H5618" t="s">
        <v>189</v>
      </c>
      <c r="I5618" t="s">
        <v>189</v>
      </c>
      <c r="J5618" s="1">
        <v>45839</v>
      </c>
      <c r="K5618" t="s">
        <v>143</v>
      </c>
      <c r="L5618">
        <v>2</v>
      </c>
      <c r="M5618" t="s">
        <v>144</v>
      </c>
      <c r="N5618" t="s">
        <v>145</v>
      </c>
      <c r="O5618" t="s">
        <v>147</v>
      </c>
      <c r="P5618" t="s">
        <v>150</v>
      </c>
      <c r="Q5618">
        <v>87066.26</v>
      </c>
      <c r="R5618">
        <v>1596</v>
      </c>
      <c r="S5618">
        <v>271827.75</v>
      </c>
      <c r="T5618">
        <v>30886.37</v>
      </c>
      <c r="U5618">
        <v>550</v>
      </c>
      <c r="V5618">
        <v>350</v>
      </c>
      <c r="W5618">
        <v>58953.88</v>
      </c>
      <c r="X5618">
        <v>60788.88</v>
      </c>
      <c r="Y5618">
        <v>1412</v>
      </c>
      <c r="Z5618">
        <v>240941.38</v>
      </c>
      <c r="AA5618">
        <v>153875.12</v>
      </c>
      <c r="AB5618">
        <v>55618.94</v>
      </c>
      <c r="AC5618">
        <v>98256.18</v>
      </c>
      <c r="AD5618">
        <v>294</v>
      </c>
      <c r="AE5618">
        <v>56</v>
      </c>
      <c r="AF5618">
        <v>859</v>
      </c>
      <c r="AG5618">
        <v>164</v>
      </c>
      <c r="AH5618">
        <v>184</v>
      </c>
      <c r="AI5618">
        <v>386</v>
      </c>
      <c r="AJ5618">
        <v>314</v>
      </c>
      <c r="AK5618">
        <v>133</v>
      </c>
      <c r="AL5618">
        <v>26</v>
      </c>
      <c r="AM5618">
        <v>92</v>
      </c>
      <c r="AN5618">
        <v>30</v>
      </c>
      <c r="AO5618">
        <v>1019</v>
      </c>
      <c r="AP5618">
        <v>3936</v>
      </c>
      <c r="AQ5618">
        <v>1106</v>
      </c>
      <c r="AR5618">
        <v>11</v>
      </c>
      <c r="AS5618">
        <v>652</v>
      </c>
      <c r="AT5618">
        <v>55</v>
      </c>
      <c r="AU5618">
        <v>24</v>
      </c>
      <c r="AV5618">
        <v>15</v>
      </c>
      <c r="AW5618">
        <v>0</v>
      </c>
      <c r="AX5618">
        <v>0</v>
      </c>
      <c r="AY5618">
        <v>399</v>
      </c>
      <c r="AZ5618">
        <v>942</v>
      </c>
      <c r="BA5618">
        <v>570</v>
      </c>
      <c r="BB5618">
        <v>42</v>
      </c>
      <c r="BC5618">
        <v>16</v>
      </c>
      <c r="BD5618">
        <v>6</v>
      </c>
      <c r="BE5618">
        <v>0</v>
      </c>
      <c r="BF5618">
        <v>1059</v>
      </c>
      <c r="BG5618">
        <v>66016.570000000007</v>
      </c>
      <c r="BH5618">
        <v>3</v>
      </c>
      <c r="BI5618">
        <v>546</v>
      </c>
      <c r="BJ5618" s="2">
        <v>45853</v>
      </c>
      <c r="BK5618">
        <v>0</v>
      </c>
      <c r="BL5618" s="3" t="str">
        <f>VLOOKUP(O5618,DropDownList!$H$1:$I$7,2,FALSE)</f>
        <v>2024/25</v>
      </c>
      <c r="BM5618" s="3" t="str">
        <f t="shared" si="88"/>
        <v>FISCAL FINES</v>
      </c>
    </row>
    <row r="5619" spans="1:65" x14ac:dyDescent="0.2">
      <c r="A5619">
        <v>2025</v>
      </c>
      <c r="B5619">
        <v>7</v>
      </c>
      <c r="C5619" t="s">
        <v>189</v>
      </c>
      <c r="D5619" t="s">
        <v>190</v>
      </c>
      <c r="E5619" t="s">
        <v>24</v>
      </c>
      <c r="F5619">
        <v>9278</v>
      </c>
      <c r="G5619" t="s">
        <v>141</v>
      </c>
      <c r="H5619" t="s">
        <v>189</v>
      </c>
      <c r="I5619" t="s">
        <v>189</v>
      </c>
      <c r="J5619" s="1">
        <v>45839</v>
      </c>
      <c r="K5619" t="s">
        <v>143</v>
      </c>
      <c r="L5619">
        <v>2</v>
      </c>
      <c r="M5619" t="s">
        <v>144</v>
      </c>
      <c r="N5619" t="s">
        <v>145</v>
      </c>
      <c r="O5619" t="s">
        <v>156</v>
      </c>
      <c r="P5619" t="s">
        <v>146</v>
      </c>
      <c r="Q5619">
        <v>2682.4</v>
      </c>
      <c r="R5619">
        <v>1559</v>
      </c>
      <c r="S5619">
        <v>23030</v>
      </c>
      <c r="T5619">
        <v>308.25</v>
      </c>
      <c r="U5619">
        <v>336</v>
      </c>
      <c r="V5619">
        <v>105</v>
      </c>
      <c r="W5619">
        <v>1716.87</v>
      </c>
      <c r="X5619">
        <v>1716.87</v>
      </c>
      <c r="Y5619">
        <v>0</v>
      </c>
      <c r="Z5619">
        <v>0</v>
      </c>
      <c r="AA5619">
        <v>20039.349999999999</v>
      </c>
      <c r="AB5619">
        <v>0</v>
      </c>
      <c r="AC5619">
        <v>0</v>
      </c>
      <c r="AD5619">
        <v>104</v>
      </c>
      <c r="AE5619">
        <v>1</v>
      </c>
      <c r="AF5619">
        <v>1376</v>
      </c>
      <c r="AG5619">
        <v>7</v>
      </c>
      <c r="AH5619">
        <v>14</v>
      </c>
      <c r="AI5619">
        <v>161</v>
      </c>
      <c r="AJ5619">
        <v>0</v>
      </c>
      <c r="AK5619">
        <v>0</v>
      </c>
      <c r="AL5619">
        <v>0</v>
      </c>
      <c r="AM5619">
        <v>0</v>
      </c>
      <c r="AN5619">
        <v>0</v>
      </c>
      <c r="AO5619">
        <v>902</v>
      </c>
      <c r="AP5619">
        <v>4239</v>
      </c>
      <c r="AQ5619">
        <v>941</v>
      </c>
      <c r="AR5619">
        <v>0</v>
      </c>
      <c r="AS5619">
        <v>974</v>
      </c>
      <c r="AT5619">
        <v>77</v>
      </c>
      <c r="AU5619">
        <v>56</v>
      </c>
      <c r="AV5619">
        <v>31</v>
      </c>
      <c r="AW5619">
        <v>1</v>
      </c>
      <c r="AX5619">
        <v>0</v>
      </c>
      <c r="AY5619">
        <v>371</v>
      </c>
      <c r="AZ5619">
        <v>834</v>
      </c>
      <c r="BA5619">
        <v>563</v>
      </c>
      <c r="BB5619">
        <v>121</v>
      </c>
      <c r="BC5619">
        <v>76</v>
      </c>
      <c r="BD5619">
        <v>18</v>
      </c>
      <c r="BE5619">
        <v>0</v>
      </c>
      <c r="BF5619">
        <v>1556</v>
      </c>
      <c r="BG5619">
        <v>2630</v>
      </c>
      <c r="BH5619">
        <v>1</v>
      </c>
      <c r="BI5619">
        <v>332</v>
      </c>
      <c r="BJ5619" s="2">
        <v>45853</v>
      </c>
      <c r="BK5619">
        <v>1</v>
      </c>
      <c r="BL5619" s="3" t="str">
        <f>VLOOKUP(O5619,DropDownList!$H$1:$I$7,2,FALSE)</f>
        <v>2023/24</v>
      </c>
      <c r="BM5619" s="3" t="str">
        <f t="shared" si="88"/>
        <v>VSUR</v>
      </c>
    </row>
    <row r="5620" spans="1:65" x14ac:dyDescent="0.2">
      <c r="A5620">
        <v>2025</v>
      </c>
      <c r="B5620">
        <v>7</v>
      </c>
      <c r="C5620" t="s">
        <v>189</v>
      </c>
      <c r="D5620" t="s">
        <v>190</v>
      </c>
      <c r="E5620" t="s">
        <v>24</v>
      </c>
      <c r="F5620">
        <v>9278</v>
      </c>
      <c r="G5620" t="s">
        <v>141</v>
      </c>
      <c r="H5620" t="s">
        <v>189</v>
      </c>
      <c r="I5620" t="s">
        <v>189</v>
      </c>
      <c r="J5620" s="1">
        <v>45839</v>
      </c>
      <c r="K5620" t="s">
        <v>143</v>
      </c>
      <c r="L5620">
        <v>2</v>
      </c>
      <c r="M5620" t="s">
        <v>144</v>
      </c>
      <c r="N5620" t="s">
        <v>145</v>
      </c>
      <c r="O5620" t="s">
        <v>147</v>
      </c>
      <c r="P5620" t="s">
        <v>152</v>
      </c>
      <c r="Q5620">
        <v>0</v>
      </c>
      <c r="R5620">
        <v>188</v>
      </c>
      <c r="S5620">
        <v>7520</v>
      </c>
      <c r="T5620">
        <v>3040</v>
      </c>
      <c r="U5620">
        <v>0</v>
      </c>
      <c r="V5620">
        <v>0</v>
      </c>
      <c r="W5620">
        <v>0</v>
      </c>
      <c r="X5620">
        <v>0</v>
      </c>
      <c r="Y5620">
        <v>0</v>
      </c>
      <c r="Z5620">
        <v>0</v>
      </c>
      <c r="AA5620">
        <v>4480</v>
      </c>
      <c r="AB5620">
        <v>0</v>
      </c>
      <c r="AC5620">
        <v>4480</v>
      </c>
      <c r="AD5620">
        <v>0</v>
      </c>
      <c r="AE5620">
        <v>0</v>
      </c>
      <c r="AF5620">
        <v>112</v>
      </c>
      <c r="AG5620">
        <v>0</v>
      </c>
      <c r="AH5620">
        <v>76</v>
      </c>
      <c r="AI5620">
        <v>0</v>
      </c>
      <c r="AJ5620">
        <v>0</v>
      </c>
      <c r="AK5620">
        <v>0</v>
      </c>
      <c r="AL5620">
        <v>0</v>
      </c>
      <c r="AM5620">
        <v>0</v>
      </c>
      <c r="AN5620">
        <v>0</v>
      </c>
      <c r="AO5620">
        <v>0</v>
      </c>
      <c r="AP5620">
        <v>0</v>
      </c>
      <c r="AQ5620">
        <v>0</v>
      </c>
      <c r="AR5620">
        <v>0</v>
      </c>
      <c r="AS5620">
        <v>0</v>
      </c>
      <c r="AT5620">
        <v>0</v>
      </c>
      <c r="AU5620">
        <v>0</v>
      </c>
      <c r="AV5620">
        <v>0</v>
      </c>
      <c r="AW5620">
        <v>0</v>
      </c>
      <c r="AX5620">
        <v>0</v>
      </c>
      <c r="AY5620">
        <v>0</v>
      </c>
      <c r="AZ5620">
        <v>0</v>
      </c>
      <c r="BA5620">
        <v>0</v>
      </c>
      <c r="BB5620">
        <v>0</v>
      </c>
      <c r="BC5620">
        <v>0</v>
      </c>
      <c r="BD5620">
        <v>0</v>
      </c>
      <c r="BE5620">
        <v>0</v>
      </c>
      <c r="BF5620">
        <v>0</v>
      </c>
      <c r="BG5620">
        <v>0</v>
      </c>
      <c r="BH5620">
        <v>0</v>
      </c>
      <c r="BI5620">
        <v>0</v>
      </c>
      <c r="BJ5620" s="2">
        <v>45853</v>
      </c>
      <c r="BK5620">
        <v>0</v>
      </c>
      <c r="BL5620" s="3" t="str">
        <f>VLOOKUP(O5620,DropDownList!$H$1:$I$7,2,FALSE)</f>
        <v>2024/25</v>
      </c>
      <c r="BM5620" s="3" t="str">
        <f t="shared" si="88"/>
        <v>PCOA</v>
      </c>
    </row>
    <row r="5621" spans="1:65" x14ac:dyDescent="0.2">
      <c r="A5621">
        <v>2025</v>
      </c>
      <c r="B5621">
        <v>7</v>
      </c>
      <c r="C5621" t="s">
        <v>189</v>
      </c>
      <c r="D5621" t="s">
        <v>190</v>
      </c>
      <c r="E5621" t="s">
        <v>24</v>
      </c>
      <c r="F5621">
        <v>9278</v>
      </c>
      <c r="G5621" t="s">
        <v>141</v>
      </c>
      <c r="H5621" t="s">
        <v>189</v>
      </c>
      <c r="I5621" t="s">
        <v>189</v>
      </c>
      <c r="J5621" s="1">
        <v>45839</v>
      </c>
      <c r="K5621" t="s">
        <v>143</v>
      </c>
      <c r="L5621">
        <v>2</v>
      </c>
      <c r="M5621" t="s">
        <v>144</v>
      </c>
      <c r="N5621" t="s">
        <v>145</v>
      </c>
      <c r="O5621" t="s">
        <v>147</v>
      </c>
      <c r="P5621" t="s">
        <v>148</v>
      </c>
      <c r="Q5621">
        <v>1335</v>
      </c>
      <c r="R5621">
        <v>76</v>
      </c>
      <c r="S5621">
        <v>4560</v>
      </c>
      <c r="T5621">
        <v>360</v>
      </c>
      <c r="U5621">
        <v>25</v>
      </c>
      <c r="V5621">
        <v>15</v>
      </c>
      <c r="W5621">
        <v>880</v>
      </c>
      <c r="X5621">
        <v>880</v>
      </c>
      <c r="Y5621">
        <v>0</v>
      </c>
      <c r="Z5621">
        <v>0</v>
      </c>
      <c r="AA5621">
        <v>2865</v>
      </c>
      <c r="AB5621">
        <v>0</v>
      </c>
      <c r="AC5621">
        <v>2865</v>
      </c>
      <c r="AD5621">
        <v>14</v>
      </c>
      <c r="AE5621">
        <v>1</v>
      </c>
      <c r="AF5621">
        <v>45</v>
      </c>
      <c r="AG5621">
        <v>5</v>
      </c>
      <c r="AH5621">
        <v>6</v>
      </c>
      <c r="AI5621">
        <v>20</v>
      </c>
      <c r="AJ5621">
        <v>0</v>
      </c>
      <c r="AK5621">
        <v>0</v>
      </c>
      <c r="AL5621">
        <v>0</v>
      </c>
      <c r="AM5621">
        <v>0</v>
      </c>
      <c r="AN5621">
        <v>0</v>
      </c>
      <c r="AO5621">
        <v>49</v>
      </c>
      <c r="AP5621">
        <v>217</v>
      </c>
      <c r="AQ5621">
        <v>53</v>
      </c>
      <c r="AR5621">
        <v>0</v>
      </c>
      <c r="AS5621">
        <v>27</v>
      </c>
      <c r="AT5621">
        <v>6</v>
      </c>
      <c r="AU5621">
        <v>3</v>
      </c>
      <c r="AV5621">
        <v>3</v>
      </c>
      <c r="AW5621">
        <v>0</v>
      </c>
      <c r="AX5621">
        <v>0</v>
      </c>
      <c r="AY5621">
        <v>23</v>
      </c>
      <c r="AZ5621">
        <v>59</v>
      </c>
      <c r="BA5621">
        <v>38</v>
      </c>
      <c r="BB5621">
        <v>1</v>
      </c>
      <c r="BC5621">
        <v>0</v>
      </c>
      <c r="BD5621">
        <v>0</v>
      </c>
      <c r="BE5621">
        <v>0</v>
      </c>
      <c r="BF5621">
        <v>53</v>
      </c>
      <c r="BG5621">
        <v>1200</v>
      </c>
      <c r="BH5621">
        <v>0</v>
      </c>
      <c r="BI5621">
        <v>25</v>
      </c>
      <c r="BJ5621" s="2">
        <v>45853</v>
      </c>
      <c r="BK5621">
        <v>0</v>
      </c>
      <c r="BL5621" s="3" t="str">
        <f>VLOOKUP(O5621,DropDownList!$H$1:$I$7,2,FALSE)</f>
        <v>2024/25</v>
      </c>
      <c r="BM5621" s="3" t="str">
        <f t="shared" si="88"/>
        <v>PRAS</v>
      </c>
    </row>
    <row r="5622" spans="1:65" x14ac:dyDescent="0.2">
      <c r="A5622">
        <v>2025</v>
      </c>
      <c r="B5622">
        <v>7</v>
      </c>
      <c r="C5622" t="s">
        <v>189</v>
      </c>
      <c r="D5622" t="s">
        <v>190</v>
      </c>
      <c r="E5622" t="s">
        <v>24</v>
      </c>
      <c r="F5622">
        <v>9278</v>
      </c>
      <c r="G5622" t="s">
        <v>141</v>
      </c>
      <c r="H5622" t="s">
        <v>189</v>
      </c>
      <c r="I5622" t="s">
        <v>189</v>
      </c>
      <c r="J5622" s="1">
        <v>45839</v>
      </c>
      <c r="K5622" t="s">
        <v>143</v>
      </c>
      <c r="L5622">
        <v>2</v>
      </c>
      <c r="M5622" t="s">
        <v>144</v>
      </c>
      <c r="N5622" t="s">
        <v>145</v>
      </c>
      <c r="O5622" t="s">
        <v>147</v>
      </c>
      <c r="P5622" t="s">
        <v>153</v>
      </c>
      <c r="Q5622">
        <v>345</v>
      </c>
      <c r="R5622">
        <v>23</v>
      </c>
      <c r="S5622">
        <v>1170</v>
      </c>
      <c r="T5622">
        <v>45</v>
      </c>
      <c r="U5622">
        <v>7</v>
      </c>
      <c r="V5622">
        <v>5</v>
      </c>
      <c r="W5622">
        <v>225</v>
      </c>
      <c r="X5622">
        <v>225</v>
      </c>
      <c r="Y5622">
        <v>0</v>
      </c>
      <c r="Z5622">
        <v>0</v>
      </c>
      <c r="AA5622">
        <v>780</v>
      </c>
      <c r="AB5622">
        <v>0</v>
      </c>
      <c r="AC5622">
        <v>780</v>
      </c>
      <c r="AD5622">
        <v>5</v>
      </c>
      <c r="AE5622">
        <v>0</v>
      </c>
      <c r="AF5622">
        <v>15</v>
      </c>
      <c r="AG5622">
        <v>0</v>
      </c>
      <c r="AH5622">
        <v>1</v>
      </c>
      <c r="AI5622">
        <v>7</v>
      </c>
      <c r="AJ5622">
        <v>0</v>
      </c>
      <c r="AK5622">
        <v>0</v>
      </c>
      <c r="AL5622">
        <v>0</v>
      </c>
      <c r="AM5622">
        <v>0</v>
      </c>
      <c r="AN5622">
        <v>0</v>
      </c>
      <c r="AO5622">
        <v>19</v>
      </c>
      <c r="AP5622">
        <v>58</v>
      </c>
      <c r="AQ5622">
        <v>20</v>
      </c>
      <c r="AR5622">
        <v>1</v>
      </c>
      <c r="AS5622">
        <v>12</v>
      </c>
      <c r="AT5622">
        <v>0</v>
      </c>
      <c r="AU5622">
        <v>0</v>
      </c>
      <c r="AV5622">
        <v>0</v>
      </c>
      <c r="AW5622">
        <v>0</v>
      </c>
      <c r="AX5622">
        <v>0</v>
      </c>
      <c r="AY5622">
        <v>6</v>
      </c>
      <c r="AZ5622">
        <v>10</v>
      </c>
      <c r="BA5622">
        <v>6</v>
      </c>
      <c r="BB5622">
        <v>0</v>
      </c>
      <c r="BC5622">
        <v>0</v>
      </c>
      <c r="BD5622">
        <v>0</v>
      </c>
      <c r="BE5622">
        <v>0</v>
      </c>
      <c r="BF5622">
        <v>19</v>
      </c>
      <c r="BG5622">
        <v>345</v>
      </c>
      <c r="BH5622">
        <v>0</v>
      </c>
      <c r="BI5622">
        <v>6</v>
      </c>
      <c r="BJ5622" s="2">
        <v>45853</v>
      </c>
      <c r="BK5622">
        <v>0</v>
      </c>
      <c r="BL5622" s="3" t="str">
        <f>VLOOKUP(O5622,DropDownList!$H$1:$I$7,2,FALSE)</f>
        <v>2024/25</v>
      </c>
      <c r="BM5622" s="3" t="str">
        <f t="shared" si="88"/>
        <v>PREG</v>
      </c>
    </row>
    <row r="5623" spans="1:65" x14ac:dyDescent="0.2">
      <c r="A5623">
        <v>2025</v>
      </c>
      <c r="B5623">
        <v>7</v>
      </c>
      <c r="C5623" t="s">
        <v>189</v>
      </c>
      <c r="D5623" t="s">
        <v>191</v>
      </c>
      <c r="E5623" t="s">
        <v>24</v>
      </c>
      <c r="F5623">
        <v>9741</v>
      </c>
      <c r="G5623" t="s">
        <v>158</v>
      </c>
      <c r="H5623" t="s">
        <v>189</v>
      </c>
      <c r="I5623" t="s">
        <v>189</v>
      </c>
      <c r="J5623" s="1">
        <v>45839</v>
      </c>
      <c r="K5623" t="s">
        <v>143</v>
      </c>
      <c r="L5623">
        <v>2</v>
      </c>
      <c r="M5623" t="s">
        <v>144</v>
      </c>
      <c r="N5623" t="s">
        <v>145</v>
      </c>
      <c r="O5623" t="s">
        <v>149</v>
      </c>
      <c r="P5623" t="s">
        <v>160</v>
      </c>
      <c r="Q5623">
        <v>464499.18</v>
      </c>
      <c r="R5623">
        <v>2055</v>
      </c>
      <c r="S5623">
        <v>1066348.73</v>
      </c>
      <c r="T5623">
        <v>30887.66</v>
      </c>
      <c r="U5623">
        <v>1233</v>
      </c>
      <c r="V5623">
        <v>716</v>
      </c>
      <c r="W5623">
        <v>187086.94</v>
      </c>
      <c r="X5623">
        <v>264824.40000000002</v>
      </c>
      <c r="Y5623">
        <v>0</v>
      </c>
      <c r="Z5623">
        <v>0</v>
      </c>
      <c r="AA5623">
        <v>570961.89</v>
      </c>
      <c r="AB5623">
        <v>86795.78</v>
      </c>
      <c r="AC5623">
        <v>452227.55</v>
      </c>
      <c r="AD5623">
        <v>394</v>
      </c>
      <c r="AE5623">
        <v>322</v>
      </c>
      <c r="AF5623">
        <v>738</v>
      </c>
      <c r="AG5623">
        <v>649</v>
      </c>
      <c r="AH5623">
        <v>78</v>
      </c>
      <c r="AI5623">
        <v>584</v>
      </c>
      <c r="AJ5623">
        <v>0</v>
      </c>
      <c r="AK5623">
        <v>0</v>
      </c>
      <c r="AL5623">
        <v>0</v>
      </c>
      <c r="AM5623">
        <v>0</v>
      </c>
      <c r="AN5623">
        <v>0</v>
      </c>
      <c r="AO5623">
        <v>1467</v>
      </c>
      <c r="AP5623">
        <v>3358</v>
      </c>
      <c r="AQ5623">
        <v>1396</v>
      </c>
      <c r="AR5623">
        <v>11</v>
      </c>
      <c r="AS5623">
        <v>319</v>
      </c>
      <c r="AT5623">
        <v>37</v>
      </c>
      <c r="AU5623">
        <v>23</v>
      </c>
      <c r="AV5623">
        <v>16</v>
      </c>
      <c r="AW5623">
        <v>54</v>
      </c>
      <c r="AX5623">
        <v>0</v>
      </c>
      <c r="AY5623">
        <v>435</v>
      </c>
      <c r="AZ5623">
        <v>697</v>
      </c>
      <c r="BA5623">
        <v>242</v>
      </c>
      <c r="BB5623">
        <v>32</v>
      </c>
      <c r="BC5623">
        <v>18</v>
      </c>
      <c r="BD5623">
        <v>37</v>
      </c>
      <c r="BE5623">
        <v>0</v>
      </c>
      <c r="BF5623">
        <v>1984</v>
      </c>
      <c r="BG5623">
        <v>261969.75</v>
      </c>
      <c r="BH5623">
        <v>6</v>
      </c>
      <c r="BI5623">
        <v>1218</v>
      </c>
      <c r="BJ5623" s="2">
        <v>45853</v>
      </c>
      <c r="BK5623">
        <v>1</v>
      </c>
      <c r="BL5623" s="3" t="str">
        <f>VLOOKUP(O5623,DropDownList!$H$1:$I$7,2,FALSE)</f>
        <v>2025/26</v>
      </c>
      <c r="BM5623" s="3" t="str">
        <f t="shared" si="88"/>
        <v>SC COURT</v>
      </c>
    </row>
    <row r="5624" spans="1:65" x14ac:dyDescent="0.2">
      <c r="A5624">
        <v>2025</v>
      </c>
      <c r="B5624">
        <v>7</v>
      </c>
      <c r="C5624" t="s">
        <v>189</v>
      </c>
      <c r="D5624" t="s">
        <v>191</v>
      </c>
      <c r="E5624" t="s">
        <v>24</v>
      </c>
      <c r="F5624">
        <v>9741</v>
      </c>
      <c r="G5624" t="s">
        <v>158</v>
      </c>
      <c r="H5624" t="s">
        <v>189</v>
      </c>
      <c r="I5624" t="s">
        <v>189</v>
      </c>
      <c r="J5624" s="1">
        <v>45839</v>
      </c>
      <c r="K5624" t="s">
        <v>143</v>
      </c>
      <c r="L5624">
        <v>2</v>
      </c>
      <c r="M5624" t="s">
        <v>144</v>
      </c>
      <c r="N5624" t="s">
        <v>145</v>
      </c>
      <c r="O5624" t="s">
        <v>147</v>
      </c>
      <c r="P5624" t="s">
        <v>161</v>
      </c>
      <c r="Q5624">
        <v>11176.87</v>
      </c>
      <c r="R5624">
        <v>1911</v>
      </c>
      <c r="S5624">
        <v>128560</v>
      </c>
      <c r="T5624">
        <v>1335</v>
      </c>
      <c r="U5624">
        <v>831</v>
      </c>
      <c r="V5624">
        <v>215</v>
      </c>
      <c r="W5624">
        <v>7925</v>
      </c>
      <c r="X5624">
        <v>7925</v>
      </c>
      <c r="Y5624">
        <v>0</v>
      </c>
      <c r="Z5624">
        <v>0</v>
      </c>
      <c r="AA5624">
        <v>116048.13</v>
      </c>
      <c r="AB5624">
        <v>0</v>
      </c>
      <c r="AC5624">
        <v>0</v>
      </c>
      <c r="AD5624">
        <v>212</v>
      </c>
      <c r="AE5624">
        <v>3</v>
      </c>
      <c r="AF5624">
        <v>1428</v>
      </c>
      <c r="AG5624">
        <v>15</v>
      </c>
      <c r="AH5624">
        <v>70</v>
      </c>
      <c r="AI5624">
        <v>398</v>
      </c>
      <c r="AJ5624">
        <v>0</v>
      </c>
      <c r="AK5624">
        <v>0</v>
      </c>
      <c r="AL5624">
        <v>0</v>
      </c>
      <c r="AM5624">
        <v>0</v>
      </c>
      <c r="AN5624">
        <v>0</v>
      </c>
      <c r="AO5624">
        <v>1392</v>
      </c>
      <c r="AP5624">
        <v>5070</v>
      </c>
      <c r="AQ5624">
        <v>1402</v>
      </c>
      <c r="AR5624">
        <v>47</v>
      </c>
      <c r="AS5624">
        <v>770</v>
      </c>
      <c r="AT5624">
        <v>86</v>
      </c>
      <c r="AU5624">
        <v>89</v>
      </c>
      <c r="AV5624">
        <v>49</v>
      </c>
      <c r="AW5624">
        <v>35</v>
      </c>
      <c r="AX5624">
        <v>0</v>
      </c>
      <c r="AY5624">
        <v>657</v>
      </c>
      <c r="AZ5624">
        <v>1137</v>
      </c>
      <c r="BA5624">
        <v>536</v>
      </c>
      <c r="BB5624">
        <v>84</v>
      </c>
      <c r="BC5624">
        <v>48</v>
      </c>
      <c r="BD5624">
        <v>12</v>
      </c>
      <c r="BE5624">
        <v>0</v>
      </c>
      <c r="BF5624">
        <v>1823</v>
      </c>
      <c r="BG5624">
        <v>11045</v>
      </c>
      <c r="BH5624">
        <v>0</v>
      </c>
      <c r="BI5624">
        <v>770</v>
      </c>
      <c r="BJ5624" s="2">
        <v>45853</v>
      </c>
      <c r="BK5624">
        <v>2</v>
      </c>
      <c r="BL5624" s="3" t="str">
        <f>VLOOKUP(O5624,DropDownList!$H$1:$I$7,2,FALSE)</f>
        <v>2024/25</v>
      </c>
      <c r="BM5624" s="3" t="str">
        <f t="shared" si="88"/>
        <v>VSUR</v>
      </c>
    </row>
    <row r="5625" spans="1:65" x14ac:dyDescent="0.2">
      <c r="A5625">
        <v>2025</v>
      </c>
      <c r="B5625">
        <v>7</v>
      </c>
      <c r="C5625" t="s">
        <v>189</v>
      </c>
      <c r="D5625" t="s">
        <v>191</v>
      </c>
      <c r="E5625" t="s">
        <v>24</v>
      </c>
      <c r="F5625">
        <v>9741</v>
      </c>
      <c r="G5625" t="s">
        <v>158</v>
      </c>
      <c r="H5625" t="s">
        <v>189</v>
      </c>
      <c r="I5625" t="s">
        <v>189</v>
      </c>
      <c r="J5625" s="1">
        <v>45839</v>
      </c>
      <c r="K5625" t="s">
        <v>143</v>
      </c>
      <c r="L5625">
        <v>2</v>
      </c>
      <c r="M5625" t="s">
        <v>144</v>
      </c>
      <c r="N5625" t="s">
        <v>145</v>
      </c>
      <c r="O5625" t="s">
        <v>156</v>
      </c>
      <c r="P5625" t="s">
        <v>160</v>
      </c>
      <c r="Q5625">
        <v>215324.97</v>
      </c>
      <c r="R5625">
        <v>2173</v>
      </c>
      <c r="S5625">
        <v>947431.5</v>
      </c>
      <c r="T5625">
        <v>41856.49</v>
      </c>
      <c r="U5625">
        <v>626</v>
      </c>
      <c r="V5625">
        <v>226</v>
      </c>
      <c r="W5625">
        <v>88741.2</v>
      </c>
      <c r="X5625">
        <v>91575.31</v>
      </c>
      <c r="Y5625">
        <v>0</v>
      </c>
      <c r="Z5625">
        <v>0</v>
      </c>
      <c r="AA5625">
        <v>690250.04</v>
      </c>
      <c r="AB5625">
        <v>96050</v>
      </c>
      <c r="AC5625">
        <v>560768.16</v>
      </c>
      <c r="AD5625">
        <v>104</v>
      </c>
      <c r="AE5625">
        <v>122</v>
      </c>
      <c r="AF5625">
        <v>1428</v>
      </c>
      <c r="AG5625">
        <v>368</v>
      </c>
      <c r="AH5625">
        <v>85</v>
      </c>
      <c r="AI5625">
        <v>258</v>
      </c>
      <c r="AJ5625">
        <v>0</v>
      </c>
      <c r="AK5625">
        <v>0</v>
      </c>
      <c r="AL5625">
        <v>0</v>
      </c>
      <c r="AM5625">
        <v>0</v>
      </c>
      <c r="AN5625">
        <v>0</v>
      </c>
      <c r="AO5625">
        <v>1558</v>
      </c>
      <c r="AP5625">
        <v>6619</v>
      </c>
      <c r="AQ5625">
        <v>1579</v>
      </c>
      <c r="AR5625">
        <v>4</v>
      </c>
      <c r="AS5625">
        <v>1116</v>
      </c>
      <c r="AT5625">
        <v>147</v>
      </c>
      <c r="AU5625">
        <v>127</v>
      </c>
      <c r="AV5625">
        <v>66</v>
      </c>
      <c r="AW5625">
        <v>36</v>
      </c>
      <c r="AX5625">
        <v>0</v>
      </c>
      <c r="AY5625">
        <v>873</v>
      </c>
      <c r="AZ5625">
        <v>1421</v>
      </c>
      <c r="BA5625">
        <v>734</v>
      </c>
      <c r="BB5625">
        <v>147</v>
      </c>
      <c r="BC5625">
        <v>84</v>
      </c>
      <c r="BD5625">
        <v>56</v>
      </c>
      <c r="BE5625">
        <v>0</v>
      </c>
      <c r="BF5625">
        <v>2130</v>
      </c>
      <c r="BG5625">
        <v>94902.62</v>
      </c>
      <c r="BH5625">
        <v>34</v>
      </c>
      <c r="BI5625">
        <v>614</v>
      </c>
      <c r="BJ5625" s="2">
        <v>45853</v>
      </c>
      <c r="BK5625">
        <v>1</v>
      </c>
      <c r="BL5625" s="3" t="str">
        <f>VLOOKUP(O5625,DropDownList!$H$1:$I$7,2,FALSE)</f>
        <v>2023/24</v>
      </c>
      <c r="BM5625" s="3" t="str">
        <f t="shared" si="88"/>
        <v>SC COURT</v>
      </c>
    </row>
    <row r="5626" spans="1:65" x14ac:dyDescent="0.2">
      <c r="A5626">
        <v>2025</v>
      </c>
      <c r="B5626">
        <v>7</v>
      </c>
      <c r="C5626" t="s">
        <v>189</v>
      </c>
      <c r="D5626" t="s">
        <v>191</v>
      </c>
      <c r="E5626" t="s">
        <v>24</v>
      </c>
      <c r="F5626">
        <v>9741</v>
      </c>
      <c r="G5626" t="s">
        <v>158</v>
      </c>
      <c r="H5626" t="s">
        <v>189</v>
      </c>
      <c r="I5626" t="s">
        <v>189</v>
      </c>
      <c r="J5626" s="1">
        <v>45839</v>
      </c>
      <c r="K5626" t="s">
        <v>143</v>
      </c>
      <c r="L5626">
        <v>2</v>
      </c>
      <c r="M5626" t="s">
        <v>144</v>
      </c>
      <c r="N5626" t="s">
        <v>145</v>
      </c>
      <c r="O5626" t="s">
        <v>156</v>
      </c>
      <c r="P5626" t="s">
        <v>161</v>
      </c>
      <c r="Q5626">
        <v>5203.12</v>
      </c>
      <c r="R5626">
        <v>1954</v>
      </c>
      <c r="S5626">
        <v>39535</v>
      </c>
      <c r="T5626">
        <v>1240</v>
      </c>
      <c r="U5626">
        <v>570</v>
      </c>
      <c r="V5626">
        <v>104</v>
      </c>
      <c r="W5626">
        <v>2337.42</v>
      </c>
      <c r="X5626">
        <v>2337.42</v>
      </c>
      <c r="Y5626">
        <v>0</v>
      </c>
      <c r="Z5626">
        <v>0</v>
      </c>
      <c r="AA5626">
        <v>33091.879999999997</v>
      </c>
      <c r="AB5626">
        <v>0</v>
      </c>
      <c r="AC5626">
        <v>0</v>
      </c>
      <c r="AD5626">
        <v>103</v>
      </c>
      <c r="AE5626">
        <v>1</v>
      </c>
      <c r="AF5626">
        <v>1610</v>
      </c>
      <c r="AG5626">
        <v>15</v>
      </c>
      <c r="AH5626">
        <v>73</v>
      </c>
      <c r="AI5626">
        <v>256</v>
      </c>
      <c r="AJ5626">
        <v>0</v>
      </c>
      <c r="AK5626">
        <v>0</v>
      </c>
      <c r="AL5626">
        <v>0</v>
      </c>
      <c r="AM5626">
        <v>0</v>
      </c>
      <c r="AN5626">
        <v>0</v>
      </c>
      <c r="AO5626">
        <v>1393</v>
      </c>
      <c r="AP5626">
        <v>6102</v>
      </c>
      <c r="AQ5626">
        <v>1439</v>
      </c>
      <c r="AR5626">
        <v>0</v>
      </c>
      <c r="AS5626">
        <v>1016</v>
      </c>
      <c r="AT5626">
        <v>142</v>
      </c>
      <c r="AU5626">
        <v>130</v>
      </c>
      <c r="AV5626">
        <v>66</v>
      </c>
      <c r="AW5626">
        <v>30</v>
      </c>
      <c r="AX5626">
        <v>0</v>
      </c>
      <c r="AY5626">
        <v>792</v>
      </c>
      <c r="AZ5626">
        <v>1305</v>
      </c>
      <c r="BA5626">
        <v>686</v>
      </c>
      <c r="BB5626">
        <v>137</v>
      </c>
      <c r="BC5626">
        <v>82</v>
      </c>
      <c r="BD5626">
        <v>51</v>
      </c>
      <c r="BE5626">
        <v>0</v>
      </c>
      <c r="BF5626">
        <v>1921</v>
      </c>
      <c r="BG5626">
        <v>5070</v>
      </c>
      <c r="BH5626">
        <v>0</v>
      </c>
      <c r="BI5626">
        <v>558</v>
      </c>
      <c r="BJ5626" s="2">
        <v>45853</v>
      </c>
      <c r="BK5626">
        <v>1</v>
      </c>
      <c r="BL5626" s="3" t="str">
        <f>VLOOKUP(O5626,DropDownList!$H$1:$I$7,2,FALSE)</f>
        <v>2023/24</v>
      </c>
      <c r="BM5626" s="3" t="str">
        <f t="shared" si="88"/>
        <v>VSUR</v>
      </c>
    </row>
    <row r="5627" spans="1:65" x14ac:dyDescent="0.2">
      <c r="A5627">
        <v>2025</v>
      </c>
      <c r="B5627">
        <v>7</v>
      </c>
      <c r="C5627" t="s">
        <v>189</v>
      </c>
      <c r="D5627" t="s">
        <v>191</v>
      </c>
      <c r="E5627" t="s">
        <v>24</v>
      </c>
      <c r="F5627">
        <v>9741</v>
      </c>
      <c r="G5627" t="s">
        <v>158</v>
      </c>
      <c r="H5627" t="s">
        <v>189</v>
      </c>
      <c r="I5627" t="s">
        <v>189</v>
      </c>
      <c r="J5627" s="1">
        <v>45839</v>
      </c>
      <c r="K5627" t="s">
        <v>143</v>
      </c>
      <c r="L5627">
        <v>2</v>
      </c>
      <c r="M5627" t="s">
        <v>144</v>
      </c>
      <c r="N5627" t="s">
        <v>145</v>
      </c>
      <c r="O5627" t="s">
        <v>149</v>
      </c>
      <c r="P5627" t="s">
        <v>161</v>
      </c>
      <c r="Q5627">
        <v>12341.53</v>
      </c>
      <c r="R5627">
        <v>1912</v>
      </c>
      <c r="S5627">
        <v>44650</v>
      </c>
      <c r="T5627">
        <v>1397.33</v>
      </c>
      <c r="U5627">
        <v>1149</v>
      </c>
      <c r="V5627">
        <v>390</v>
      </c>
      <c r="W5627">
        <v>8375</v>
      </c>
      <c r="X5627">
        <v>8395</v>
      </c>
      <c r="Y5627">
        <v>0</v>
      </c>
      <c r="Z5627">
        <v>0</v>
      </c>
      <c r="AA5627">
        <v>30911.14</v>
      </c>
      <c r="AB5627">
        <v>0</v>
      </c>
      <c r="AC5627">
        <v>0</v>
      </c>
      <c r="AD5627">
        <v>382</v>
      </c>
      <c r="AE5627">
        <v>8</v>
      </c>
      <c r="AF5627">
        <v>1238</v>
      </c>
      <c r="AG5627">
        <v>27</v>
      </c>
      <c r="AH5627">
        <v>71</v>
      </c>
      <c r="AI5627">
        <v>574</v>
      </c>
      <c r="AJ5627">
        <v>0</v>
      </c>
      <c r="AK5627">
        <v>0</v>
      </c>
      <c r="AL5627">
        <v>0</v>
      </c>
      <c r="AM5627">
        <v>0</v>
      </c>
      <c r="AN5627">
        <v>0</v>
      </c>
      <c r="AO5627">
        <v>1381</v>
      </c>
      <c r="AP5627">
        <v>3212</v>
      </c>
      <c r="AQ5627">
        <v>1345</v>
      </c>
      <c r="AR5627">
        <v>5</v>
      </c>
      <c r="AS5627">
        <v>306</v>
      </c>
      <c r="AT5627">
        <v>36</v>
      </c>
      <c r="AU5627">
        <v>21</v>
      </c>
      <c r="AV5627">
        <v>16</v>
      </c>
      <c r="AW5627">
        <v>48</v>
      </c>
      <c r="AX5627">
        <v>0</v>
      </c>
      <c r="AY5627">
        <v>416</v>
      </c>
      <c r="AZ5627">
        <v>669</v>
      </c>
      <c r="BA5627">
        <v>231</v>
      </c>
      <c r="BB5627">
        <v>31</v>
      </c>
      <c r="BC5627">
        <v>18</v>
      </c>
      <c r="BD5627">
        <v>35</v>
      </c>
      <c r="BE5627">
        <v>0</v>
      </c>
      <c r="BF5627">
        <v>1854</v>
      </c>
      <c r="BG5627">
        <v>12055</v>
      </c>
      <c r="BH5627">
        <v>2</v>
      </c>
      <c r="BI5627">
        <v>1135</v>
      </c>
      <c r="BJ5627" s="2">
        <v>45853</v>
      </c>
      <c r="BK5627">
        <v>1</v>
      </c>
      <c r="BL5627" s="3" t="str">
        <f>VLOOKUP(O5627,DropDownList!$H$1:$I$7,2,FALSE)</f>
        <v>2025/26</v>
      </c>
      <c r="BM5627" s="3" t="str">
        <f t="shared" si="88"/>
        <v>VSUR</v>
      </c>
    </row>
    <row r="5628" spans="1:65" x14ac:dyDescent="0.2">
      <c r="A5628">
        <v>2025</v>
      </c>
      <c r="B5628">
        <v>7</v>
      </c>
      <c r="C5628" t="s">
        <v>189</v>
      </c>
      <c r="D5628" t="s">
        <v>191</v>
      </c>
      <c r="E5628" t="s">
        <v>24</v>
      </c>
      <c r="F5628">
        <v>9741</v>
      </c>
      <c r="G5628" t="s">
        <v>158</v>
      </c>
      <c r="H5628" t="s">
        <v>189</v>
      </c>
      <c r="I5628" t="s">
        <v>189</v>
      </c>
      <c r="J5628" s="1">
        <v>45839</v>
      </c>
      <c r="K5628" t="s">
        <v>143</v>
      </c>
      <c r="L5628">
        <v>2</v>
      </c>
      <c r="M5628" t="s">
        <v>144</v>
      </c>
      <c r="N5628" t="s">
        <v>145</v>
      </c>
      <c r="O5628" t="s">
        <v>156</v>
      </c>
      <c r="P5628" t="s">
        <v>159</v>
      </c>
      <c r="Q5628">
        <v>0</v>
      </c>
      <c r="R5628">
        <v>11</v>
      </c>
      <c r="S5628">
        <v>175636.34</v>
      </c>
      <c r="T5628">
        <v>0</v>
      </c>
      <c r="U5628">
        <v>0</v>
      </c>
      <c r="V5628">
        <v>0</v>
      </c>
      <c r="W5628">
        <v>0</v>
      </c>
      <c r="X5628">
        <v>0</v>
      </c>
      <c r="Y5628">
        <v>0</v>
      </c>
      <c r="Z5628">
        <v>0</v>
      </c>
      <c r="AA5628">
        <v>175636.34</v>
      </c>
      <c r="AB5628">
        <v>0</v>
      </c>
      <c r="AC5628">
        <v>0</v>
      </c>
      <c r="AD5628">
        <v>0</v>
      </c>
      <c r="AE5628">
        <v>0</v>
      </c>
      <c r="AF5628">
        <v>11</v>
      </c>
      <c r="AG5628">
        <v>0</v>
      </c>
      <c r="AH5628">
        <v>0</v>
      </c>
      <c r="AI5628">
        <v>0</v>
      </c>
      <c r="AJ5628">
        <v>0</v>
      </c>
      <c r="AK5628">
        <v>0</v>
      </c>
      <c r="AL5628">
        <v>0</v>
      </c>
      <c r="AM5628">
        <v>0</v>
      </c>
      <c r="AN5628">
        <v>0</v>
      </c>
      <c r="AO5628">
        <v>6</v>
      </c>
      <c r="AP5628">
        <v>6</v>
      </c>
      <c r="AQ5628">
        <v>4</v>
      </c>
      <c r="AR5628">
        <v>0</v>
      </c>
      <c r="AS5628">
        <v>0</v>
      </c>
      <c r="AT5628">
        <v>0</v>
      </c>
      <c r="AU5628">
        <v>0</v>
      </c>
      <c r="AV5628">
        <v>0</v>
      </c>
      <c r="AW5628">
        <v>0</v>
      </c>
      <c r="AX5628">
        <v>0</v>
      </c>
      <c r="AY5628">
        <v>0</v>
      </c>
      <c r="AZ5628">
        <v>0</v>
      </c>
      <c r="BA5628">
        <v>0</v>
      </c>
      <c r="BB5628">
        <v>0</v>
      </c>
      <c r="BC5628">
        <v>0</v>
      </c>
      <c r="BD5628">
        <v>0</v>
      </c>
      <c r="BE5628">
        <v>0</v>
      </c>
      <c r="BF5628">
        <v>0</v>
      </c>
      <c r="BG5628">
        <v>0</v>
      </c>
      <c r="BH5628">
        <v>0</v>
      </c>
      <c r="BI5628">
        <v>0</v>
      </c>
      <c r="BJ5628" s="2">
        <v>45853</v>
      </c>
      <c r="BK5628">
        <v>0</v>
      </c>
      <c r="BL5628" s="3" t="str">
        <f>VLOOKUP(O5628,DropDownList!$H$1:$I$7,2,FALSE)</f>
        <v>2023/24</v>
      </c>
      <c r="BM5628" s="3" t="str">
        <f t="shared" si="88"/>
        <v>CONF</v>
      </c>
    </row>
    <row r="5629" spans="1:65" x14ac:dyDescent="0.2">
      <c r="A5629">
        <v>2025</v>
      </c>
      <c r="B5629">
        <v>7</v>
      </c>
      <c r="C5629" t="s">
        <v>189</v>
      </c>
      <c r="D5629" t="s">
        <v>191</v>
      </c>
      <c r="E5629" t="s">
        <v>24</v>
      </c>
      <c r="F5629">
        <v>9741</v>
      </c>
      <c r="G5629" t="s">
        <v>158</v>
      </c>
      <c r="H5629" t="s">
        <v>189</v>
      </c>
      <c r="I5629" t="s">
        <v>189</v>
      </c>
      <c r="J5629" s="1">
        <v>45839</v>
      </c>
      <c r="K5629" t="s">
        <v>143</v>
      </c>
      <c r="L5629">
        <v>2</v>
      </c>
      <c r="M5629" t="s">
        <v>144</v>
      </c>
      <c r="N5629" t="s">
        <v>145</v>
      </c>
      <c r="O5629" t="s">
        <v>147</v>
      </c>
      <c r="P5629" t="s">
        <v>150</v>
      </c>
      <c r="Q5629">
        <v>0</v>
      </c>
      <c r="R5629">
        <v>1</v>
      </c>
      <c r="S5629">
        <v>300</v>
      </c>
      <c r="T5629">
        <v>0</v>
      </c>
      <c r="U5629">
        <v>0</v>
      </c>
      <c r="V5629">
        <v>0</v>
      </c>
      <c r="W5629">
        <v>0</v>
      </c>
      <c r="X5629">
        <v>0</v>
      </c>
      <c r="Y5629">
        <v>1</v>
      </c>
      <c r="Z5629">
        <v>300</v>
      </c>
      <c r="AA5629">
        <v>300</v>
      </c>
      <c r="AB5629">
        <v>0</v>
      </c>
      <c r="AC5629">
        <v>300</v>
      </c>
      <c r="AD5629">
        <v>0</v>
      </c>
      <c r="AE5629">
        <v>0</v>
      </c>
      <c r="AF5629">
        <v>1</v>
      </c>
      <c r="AG5629">
        <v>0</v>
      </c>
      <c r="AH5629">
        <v>0</v>
      </c>
      <c r="AI5629">
        <v>0</v>
      </c>
      <c r="AJ5629">
        <v>1</v>
      </c>
      <c r="AK5629">
        <v>0</v>
      </c>
      <c r="AL5629">
        <v>0</v>
      </c>
      <c r="AM5629">
        <v>0</v>
      </c>
      <c r="AN5629">
        <v>0</v>
      </c>
      <c r="AO5629">
        <v>0</v>
      </c>
      <c r="AP5629">
        <v>0</v>
      </c>
      <c r="AQ5629">
        <v>0</v>
      </c>
      <c r="AR5629">
        <v>0</v>
      </c>
      <c r="AS5629">
        <v>0</v>
      </c>
      <c r="AT5629">
        <v>0</v>
      </c>
      <c r="AU5629">
        <v>0</v>
      </c>
      <c r="AV5629">
        <v>0</v>
      </c>
      <c r="AW5629">
        <v>0</v>
      </c>
      <c r="AX5629">
        <v>0</v>
      </c>
      <c r="AY5629">
        <v>0</v>
      </c>
      <c r="AZ5629">
        <v>0</v>
      </c>
      <c r="BA5629">
        <v>0</v>
      </c>
      <c r="BB5629">
        <v>0</v>
      </c>
      <c r="BC5629">
        <v>0</v>
      </c>
      <c r="BD5629">
        <v>0</v>
      </c>
      <c r="BE5629">
        <v>0</v>
      </c>
      <c r="BF5629">
        <v>0</v>
      </c>
      <c r="BG5629">
        <v>0</v>
      </c>
      <c r="BH5629">
        <v>0</v>
      </c>
      <c r="BI5629">
        <v>0</v>
      </c>
      <c r="BJ5629" s="2">
        <v>45853</v>
      </c>
      <c r="BK5629">
        <v>0</v>
      </c>
      <c r="BL5629" s="3" t="str">
        <f>VLOOKUP(O5629,DropDownList!$H$1:$I$7,2,FALSE)</f>
        <v>2024/25</v>
      </c>
      <c r="BM5629" s="3" t="str">
        <f t="shared" si="88"/>
        <v>FISCAL FINES</v>
      </c>
    </row>
    <row r="5630" spans="1:65" x14ac:dyDescent="0.2">
      <c r="A5630">
        <v>2025</v>
      </c>
      <c r="B5630">
        <v>7</v>
      </c>
      <c r="C5630" t="s">
        <v>189</v>
      </c>
      <c r="D5630" t="s">
        <v>191</v>
      </c>
      <c r="E5630" t="s">
        <v>24</v>
      </c>
      <c r="F5630">
        <v>9741</v>
      </c>
      <c r="G5630" t="s">
        <v>158</v>
      </c>
      <c r="H5630" t="s">
        <v>189</v>
      </c>
      <c r="I5630" t="s">
        <v>189</v>
      </c>
      <c r="J5630" s="1">
        <v>45839</v>
      </c>
      <c r="K5630" t="s">
        <v>143</v>
      </c>
      <c r="L5630">
        <v>2</v>
      </c>
      <c r="M5630" t="s">
        <v>144</v>
      </c>
      <c r="N5630" t="s">
        <v>145</v>
      </c>
      <c r="O5630" t="s">
        <v>147</v>
      </c>
      <c r="P5630" t="s">
        <v>160</v>
      </c>
      <c r="Q5630">
        <v>361314.74</v>
      </c>
      <c r="R5630">
        <v>2068</v>
      </c>
      <c r="S5630">
        <v>985804.17</v>
      </c>
      <c r="T5630">
        <v>31627.19</v>
      </c>
      <c r="U5630">
        <v>889</v>
      </c>
      <c r="V5630">
        <v>381</v>
      </c>
      <c r="W5630">
        <v>192086.67</v>
      </c>
      <c r="X5630">
        <v>214027.08</v>
      </c>
      <c r="Y5630">
        <v>0</v>
      </c>
      <c r="Z5630">
        <v>0</v>
      </c>
      <c r="AA5630">
        <v>592862.24</v>
      </c>
      <c r="AB5630">
        <v>94705.600000000006</v>
      </c>
      <c r="AC5630">
        <v>464680.04</v>
      </c>
      <c r="AD5630">
        <v>215</v>
      </c>
      <c r="AE5630">
        <v>166</v>
      </c>
      <c r="AF5630">
        <v>1089</v>
      </c>
      <c r="AG5630">
        <v>493</v>
      </c>
      <c r="AH5630">
        <v>74</v>
      </c>
      <c r="AI5630">
        <v>396</v>
      </c>
      <c r="AJ5630">
        <v>0</v>
      </c>
      <c r="AK5630">
        <v>0</v>
      </c>
      <c r="AL5630">
        <v>0</v>
      </c>
      <c r="AM5630">
        <v>0</v>
      </c>
      <c r="AN5630">
        <v>0</v>
      </c>
      <c r="AO5630">
        <v>1503</v>
      </c>
      <c r="AP5630">
        <v>5310</v>
      </c>
      <c r="AQ5630">
        <v>1474</v>
      </c>
      <c r="AR5630">
        <v>48</v>
      </c>
      <c r="AS5630">
        <v>789</v>
      </c>
      <c r="AT5630">
        <v>88</v>
      </c>
      <c r="AU5630">
        <v>92</v>
      </c>
      <c r="AV5630">
        <v>49</v>
      </c>
      <c r="AW5630">
        <v>37</v>
      </c>
      <c r="AX5630">
        <v>0</v>
      </c>
      <c r="AY5630">
        <v>694</v>
      </c>
      <c r="AZ5630">
        <v>1189</v>
      </c>
      <c r="BA5630">
        <v>557</v>
      </c>
      <c r="BB5630">
        <v>95</v>
      </c>
      <c r="BC5630">
        <v>53</v>
      </c>
      <c r="BD5630">
        <v>16</v>
      </c>
      <c r="BE5630">
        <v>0</v>
      </c>
      <c r="BF5630">
        <v>1979</v>
      </c>
      <c r="BG5630">
        <v>198947</v>
      </c>
      <c r="BH5630">
        <v>16</v>
      </c>
      <c r="BI5630">
        <v>824</v>
      </c>
      <c r="BJ5630" s="2">
        <v>45853</v>
      </c>
      <c r="BK5630">
        <v>2</v>
      </c>
      <c r="BL5630" s="3" t="str">
        <f>VLOOKUP(O5630,DropDownList!$H$1:$I$7,2,FALSE)</f>
        <v>2024/25</v>
      </c>
      <c r="BM5630" s="3" t="str">
        <f t="shared" si="88"/>
        <v>SC COURT</v>
      </c>
    </row>
    <row r="5631" spans="1:65" x14ac:dyDescent="0.2">
      <c r="A5631">
        <v>2025</v>
      </c>
      <c r="B5631">
        <v>7</v>
      </c>
      <c r="C5631" t="s">
        <v>189</v>
      </c>
      <c r="D5631" t="s">
        <v>191</v>
      </c>
      <c r="E5631" t="s">
        <v>24</v>
      </c>
      <c r="F5631">
        <v>9741</v>
      </c>
      <c r="G5631" t="s">
        <v>158</v>
      </c>
      <c r="H5631" t="s">
        <v>189</v>
      </c>
      <c r="I5631" t="s">
        <v>189</v>
      </c>
      <c r="J5631" s="1">
        <v>45839</v>
      </c>
      <c r="K5631" t="s">
        <v>143</v>
      </c>
      <c r="L5631">
        <v>2</v>
      </c>
      <c r="M5631" t="s">
        <v>144</v>
      </c>
      <c r="N5631" t="s">
        <v>145</v>
      </c>
      <c r="O5631" t="s">
        <v>149</v>
      </c>
      <c r="P5631" t="s">
        <v>159</v>
      </c>
      <c r="Q5631">
        <v>290391.37</v>
      </c>
      <c r="R5631">
        <v>14</v>
      </c>
      <c r="S5631">
        <v>403705.36</v>
      </c>
      <c r="T5631">
        <v>30</v>
      </c>
      <c r="U5631">
        <v>3</v>
      </c>
      <c r="V5631">
        <v>1</v>
      </c>
      <c r="W5631">
        <v>33349.46</v>
      </c>
      <c r="X5631">
        <v>33349.46</v>
      </c>
      <c r="Y5631">
        <v>0</v>
      </c>
      <c r="Z5631">
        <v>0</v>
      </c>
      <c r="AA5631">
        <v>113283.99</v>
      </c>
      <c r="AB5631">
        <v>0</v>
      </c>
      <c r="AC5631">
        <v>0</v>
      </c>
      <c r="AD5631">
        <v>1</v>
      </c>
      <c r="AE5631">
        <v>0</v>
      </c>
      <c r="AF5631">
        <v>10</v>
      </c>
      <c r="AG5631">
        <v>1</v>
      </c>
      <c r="AH5631">
        <v>0</v>
      </c>
      <c r="AI5631">
        <v>2</v>
      </c>
      <c r="AJ5631">
        <v>0</v>
      </c>
      <c r="AK5631">
        <v>0</v>
      </c>
      <c r="AL5631">
        <v>0</v>
      </c>
      <c r="AM5631">
        <v>0</v>
      </c>
      <c r="AN5631">
        <v>0</v>
      </c>
      <c r="AO5631">
        <v>8</v>
      </c>
      <c r="AP5631">
        <v>9</v>
      </c>
      <c r="AQ5631">
        <v>4</v>
      </c>
      <c r="AR5631">
        <v>0</v>
      </c>
      <c r="AS5631">
        <v>0</v>
      </c>
      <c r="AT5631">
        <v>0</v>
      </c>
      <c r="AU5631">
        <v>2</v>
      </c>
      <c r="AV5631">
        <v>0</v>
      </c>
      <c r="AW5631">
        <v>0</v>
      </c>
      <c r="AX5631">
        <v>0</v>
      </c>
      <c r="AY5631">
        <v>0</v>
      </c>
      <c r="AZ5631">
        <v>0</v>
      </c>
      <c r="BA5631">
        <v>0</v>
      </c>
      <c r="BB5631">
        <v>0</v>
      </c>
      <c r="BC5631">
        <v>0</v>
      </c>
      <c r="BD5631">
        <v>0</v>
      </c>
      <c r="BE5631">
        <v>0</v>
      </c>
      <c r="BF5631">
        <v>0</v>
      </c>
      <c r="BG5631">
        <v>85858.16</v>
      </c>
      <c r="BH5631">
        <v>1</v>
      </c>
      <c r="BI5631">
        <v>0</v>
      </c>
      <c r="BJ5631" s="2">
        <v>45853</v>
      </c>
      <c r="BK5631">
        <v>0</v>
      </c>
      <c r="BL5631" s="3" t="str">
        <f>VLOOKUP(O5631,DropDownList!$H$1:$I$7,2,FALSE)</f>
        <v>2025/26</v>
      </c>
      <c r="BM5631" s="3" t="str">
        <f t="shared" si="88"/>
        <v>CONF</v>
      </c>
    </row>
    <row r="5632" spans="1:65" x14ac:dyDescent="0.2">
      <c r="A5632">
        <v>2025</v>
      </c>
      <c r="B5632">
        <v>7</v>
      </c>
      <c r="C5632" t="s">
        <v>189</v>
      </c>
      <c r="D5632" t="s">
        <v>191</v>
      </c>
      <c r="E5632" t="s">
        <v>24</v>
      </c>
      <c r="F5632">
        <v>9741</v>
      </c>
      <c r="G5632" t="s">
        <v>158</v>
      </c>
      <c r="H5632" t="s">
        <v>189</v>
      </c>
      <c r="I5632" t="s">
        <v>189</v>
      </c>
      <c r="J5632" s="1">
        <v>45839</v>
      </c>
      <c r="K5632" t="s">
        <v>143</v>
      </c>
      <c r="L5632">
        <v>2</v>
      </c>
      <c r="M5632" t="s">
        <v>144</v>
      </c>
      <c r="N5632" t="s">
        <v>145</v>
      </c>
      <c r="O5632" t="s">
        <v>147</v>
      </c>
      <c r="P5632" t="s">
        <v>159</v>
      </c>
      <c r="Q5632">
        <v>1974.35</v>
      </c>
      <c r="R5632">
        <v>15</v>
      </c>
      <c r="S5632">
        <v>120356.39</v>
      </c>
      <c r="T5632">
        <v>24651.439999999999</v>
      </c>
      <c r="U5632">
        <v>2</v>
      </c>
      <c r="V5632">
        <v>0</v>
      </c>
      <c r="W5632">
        <v>0</v>
      </c>
      <c r="X5632">
        <v>0</v>
      </c>
      <c r="Y5632">
        <v>0</v>
      </c>
      <c r="Z5632">
        <v>0</v>
      </c>
      <c r="AA5632">
        <v>93730.6</v>
      </c>
      <c r="AB5632">
        <v>0</v>
      </c>
      <c r="AC5632">
        <v>0</v>
      </c>
      <c r="AD5632">
        <v>0</v>
      </c>
      <c r="AE5632">
        <v>0</v>
      </c>
      <c r="AF5632">
        <v>11</v>
      </c>
      <c r="AG5632">
        <v>2</v>
      </c>
      <c r="AH5632">
        <v>1</v>
      </c>
      <c r="AI5632">
        <v>0</v>
      </c>
      <c r="AJ5632">
        <v>0</v>
      </c>
      <c r="AK5632">
        <v>0</v>
      </c>
      <c r="AL5632">
        <v>0</v>
      </c>
      <c r="AM5632">
        <v>0</v>
      </c>
      <c r="AN5632">
        <v>0</v>
      </c>
      <c r="AO5632">
        <v>8</v>
      </c>
      <c r="AP5632">
        <v>13</v>
      </c>
      <c r="AQ5632">
        <v>6</v>
      </c>
      <c r="AR5632">
        <v>0</v>
      </c>
      <c r="AS5632">
        <v>0</v>
      </c>
      <c r="AT5632">
        <v>0</v>
      </c>
      <c r="AU5632">
        <v>3</v>
      </c>
      <c r="AV5632">
        <v>1</v>
      </c>
      <c r="AW5632">
        <v>1</v>
      </c>
      <c r="AX5632">
        <v>0</v>
      </c>
      <c r="AY5632">
        <v>0</v>
      </c>
      <c r="AZ5632">
        <v>0</v>
      </c>
      <c r="BA5632">
        <v>0</v>
      </c>
      <c r="BB5632">
        <v>0</v>
      </c>
      <c r="BC5632">
        <v>0</v>
      </c>
      <c r="BD5632">
        <v>0</v>
      </c>
      <c r="BE5632">
        <v>0</v>
      </c>
      <c r="BF5632">
        <v>1</v>
      </c>
      <c r="BG5632">
        <v>0</v>
      </c>
      <c r="BH5632">
        <v>1</v>
      </c>
      <c r="BI5632">
        <v>1</v>
      </c>
      <c r="BJ5632" s="2">
        <v>45853</v>
      </c>
      <c r="BK5632">
        <v>0</v>
      </c>
      <c r="BL5632" s="3" t="str">
        <f>VLOOKUP(O5632,DropDownList!$H$1:$I$7,2,FALSE)</f>
        <v>2024/25</v>
      </c>
      <c r="BM5632" s="3" t="str">
        <f t="shared" si="88"/>
        <v>CONF</v>
      </c>
    </row>
    <row r="5633" spans="1:65" x14ac:dyDescent="0.2">
      <c r="A5633">
        <v>2025</v>
      </c>
      <c r="B5633">
        <v>7</v>
      </c>
      <c r="C5633" t="s">
        <v>189</v>
      </c>
      <c r="D5633" t="s">
        <v>192</v>
      </c>
      <c r="E5633" t="s">
        <v>25</v>
      </c>
      <c r="F5633">
        <v>9351</v>
      </c>
      <c r="G5633" t="s">
        <v>141</v>
      </c>
      <c r="H5633" t="s">
        <v>189</v>
      </c>
      <c r="I5633" t="s">
        <v>189</v>
      </c>
      <c r="J5633" s="1">
        <v>45839</v>
      </c>
      <c r="K5633" t="s">
        <v>143</v>
      </c>
      <c r="L5633">
        <v>2</v>
      </c>
      <c r="M5633" t="s">
        <v>144</v>
      </c>
      <c r="N5633" t="s">
        <v>145</v>
      </c>
      <c r="O5633" t="s">
        <v>156</v>
      </c>
      <c r="P5633" t="s">
        <v>152</v>
      </c>
      <c r="Q5633">
        <v>0</v>
      </c>
      <c r="R5633">
        <v>14</v>
      </c>
      <c r="S5633">
        <v>560</v>
      </c>
      <c r="T5633">
        <v>200</v>
      </c>
      <c r="U5633">
        <v>0</v>
      </c>
      <c r="V5633">
        <v>0</v>
      </c>
      <c r="W5633">
        <v>0</v>
      </c>
      <c r="X5633">
        <v>0</v>
      </c>
      <c r="Y5633">
        <v>0</v>
      </c>
      <c r="Z5633">
        <v>0</v>
      </c>
      <c r="AA5633">
        <v>360</v>
      </c>
      <c r="AB5633">
        <v>0</v>
      </c>
      <c r="AC5633">
        <v>360</v>
      </c>
      <c r="AD5633">
        <v>0</v>
      </c>
      <c r="AE5633">
        <v>0</v>
      </c>
      <c r="AF5633">
        <v>9</v>
      </c>
      <c r="AG5633">
        <v>0</v>
      </c>
      <c r="AH5633">
        <v>5</v>
      </c>
      <c r="AI5633">
        <v>0</v>
      </c>
      <c r="AJ5633">
        <v>0</v>
      </c>
      <c r="AK5633">
        <v>0</v>
      </c>
      <c r="AL5633">
        <v>0</v>
      </c>
      <c r="AM5633">
        <v>0</v>
      </c>
      <c r="AN5633">
        <v>0</v>
      </c>
      <c r="AO5633">
        <v>0</v>
      </c>
      <c r="AP5633">
        <v>0</v>
      </c>
      <c r="AQ5633">
        <v>0</v>
      </c>
      <c r="AR5633">
        <v>0</v>
      </c>
      <c r="AS5633">
        <v>0</v>
      </c>
      <c r="AT5633">
        <v>0</v>
      </c>
      <c r="AU5633">
        <v>0</v>
      </c>
      <c r="AV5633">
        <v>0</v>
      </c>
      <c r="AW5633">
        <v>0</v>
      </c>
      <c r="AX5633">
        <v>0</v>
      </c>
      <c r="AY5633">
        <v>0</v>
      </c>
      <c r="AZ5633">
        <v>0</v>
      </c>
      <c r="BA5633">
        <v>0</v>
      </c>
      <c r="BB5633">
        <v>0</v>
      </c>
      <c r="BC5633">
        <v>0</v>
      </c>
      <c r="BD5633">
        <v>0</v>
      </c>
      <c r="BE5633">
        <v>0</v>
      </c>
      <c r="BF5633">
        <v>0</v>
      </c>
      <c r="BG5633">
        <v>0</v>
      </c>
      <c r="BH5633">
        <v>0</v>
      </c>
      <c r="BI5633">
        <v>0</v>
      </c>
      <c r="BJ5633" s="2">
        <v>45853</v>
      </c>
      <c r="BK5633">
        <v>0</v>
      </c>
      <c r="BL5633" s="3" t="str">
        <f>VLOOKUP(O5633,DropDownList!$H$1:$I$7,2,FALSE)</f>
        <v>2023/24</v>
      </c>
      <c r="BM5633" s="3" t="str">
        <f t="shared" si="88"/>
        <v>PCOA</v>
      </c>
    </row>
    <row r="5634" spans="1:65" x14ac:dyDescent="0.2">
      <c r="A5634">
        <v>2025</v>
      </c>
      <c r="B5634">
        <v>7</v>
      </c>
      <c r="C5634" t="s">
        <v>189</v>
      </c>
      <c r="D5634" t="s">
        <v>192</v>
      </c>
      <c r="E5634" t="s">
        <v>25</v>
      </c>
      <c r="F5634">
        <v>9351</v>
      </c>
      <c r="G5634" t="s">
        <v>141</v>
      </c>
      <c r="H5634" t="s">
        <v>189</v>
      </c>
      <c r="I5634" t="s">
        <v>189</v>
      </c>
      <c r="J5634" s="1">
        <v>45839</v>
      </c>
      <c r="K5634" t="s">
        <v>143</v>
      </c>
      <c r="L5634">
        <v>2</v>
      </c>
      <c r="M5634" t="s">
        <v>144</v>
      </c>
      <c r="N5634" t="s">
        <v>145</v>
      </c>
      <c r="O5634" t="s">
        <v>147</v>
      </c>
      <c r="P5634" t="s">
        <v>152</v>
      </c>
      <c r="Q5634">
        <v>0</v>
      </c>
      <c r="R5634">
        <v>21</v>
      </c>
      <c r="S5634">
        <v>840</v>
      </c>
      <c r="T5634">
        <v>120</v>
      </c>
      <c r="U5634">
        <v>0</v>
      </c>
      <c r="V5634">
        <v>0</v>
      </c>
      <c r="W5634">
        <v>0</v>
      </c>
      <c r="X5634">
        <v>0</v>
      </c>
      <c r="Y5634">
        <v>0</v>
      </c>
      <c r="Z5634">
        <v>0</v>
      </c>
      <c r="AA5634">
        <v>720</v>
      </c>
      <c r="AB5634">
        <v>0</v>
      </c>
      <c r="AC5634">
        <v>720</v>
      </c>
      <c r="AD5634">
        <v>0</v>
      </c>
      <c r="AE5634">
        <v>0</v>
      </c>
      <c r="AF5634">
        <v>18</v>
      </c>
      <c r="AG5634">
        <v>0</v>
      </c>
      <c r="AH5634">
        <v>3</v>
      </c>
      <c r="AI5634">
        <v>0</v>
      </c>
      <c r="AJ5634">
        <v>0</v>
      </c>
      <c r="AK5634">
        <v>0</v>
      </c>
      <c r="AL5634">
        <v>0</v>
      </c>
      <c r="AM5634">
        <v>1</v>
      </c>
      <c r="AN5634">
        <v>0</v>
      </c>
      <c r="AO5634">
        <v>0</v>
      </c>
      <c r="AP5634">
        <v>0</v>
      </c>
      <c r="AQ5634">
        <v>0</v>
      </c>
      <c r="AR5634">
        <v>0</v>
      </c>
      <c r="AS5634">
        <v>0</v>
      </c>
      <c r="AT5634">
        <v>0</v>
      </c>
      <c r="AU5634">
        <v>0</v>
      </c>
      <c r="AV5634">
        <v>0</v>
      </c>
      <c r="AW5634">
        <v>0</v>
      </c>
      <c r="AX5634">
        <v>0</v>
      </c>
      <c r="AY5634">
        <v>0</v>
      </c>
      <c r="AZ5634">
        <v>0</v>
      </c>
      <c r="BA5634">
        <v>0</v>
      </c>
      <c r="BB5634">
        <v>0</v>
      </c>
      <c r="BC5634">
        <v>0</v>
      </c>
      <c r="BD5634">
        <v>0</v>
      </c>
      <c r="BE5634">
        <v>0</v>
      </c>
      <c r="BF5634">
        <v>0</v>
      </c>
      <c r="BG5634">
        <v>0</v>
      </c>
      <c r="BH5634">
        <v>0</v>
      </c>
      <c r="BI5634">
        <v>0</v>
      </c>
      <c r="BJ5634" s="2">
        <v>45853</v>
      </c>
      <c r="BK5634">
        <v>0</v>
      </c>
      <c r="BL5634" s="3" t="str">
        <f>VLOOKUP(O5634,DropDownList!$H$1:$I$7,2,FALSE)</f>
        <v>2024/25</v>
      </c>
      <c r="BM5634" s="3" t="str">
        <f t="shared" si="88"/>
        <v>PCOA</v>
      </c>
    </row>
    <row r="5635" spans="1:65" x14ac:dyDescent="0.2">
      <c r="A5635">
        <v>2025</v>
      </c>
      <c r="B5635">
        <v>7</v>
      </c>
      <c r="C5635" t="s">
        <v>189</v>
      </c>
      <c r="D5635" t="s">
        <v>192</v>
      </c>
      <c r="E5635" t="s">
        <v>25</v>
      </c>
      <c r="F5635">
        <v>9351</v>
      </c>
      <c r="G5635" t="s">
        <v>141</v>
      </c>
      <c r="H5635" t="s">
        <v>189</v>
      </c>
      <c r="I5635" t="s">
        <v>189</v>
      </c>
      <c r="J5635" s="1">
        <v>45839</v>
      </c>
      <c r="K5635" t="s">
        <v>143</v>
      </c>
      <c r="L5635">
        <v>2</v>
      </c>
      <c r="M5635" t="s">
        <v>144</v>
      </c>
      <c r="N5635" t="s">
        <v>145</v>
      </c>
      <c r="O5635" t="s">
        <v>156</v>
      </c>
      <c r="P5635" t="s">
        <v>154</v>
      </c>
      <c r="Q5635">
        <v>4996.57</v>
      </c>
      <c r="R5635">
        <v>104</v>
      </c>
      <c r="S5635">
        <v>25840</v>
      </c>
      <c r="T5635">
        <v>350</v>
      </c>
      <c r="U5635">
        <v>20</v>
      </c>
      <c r="V5635">
        <v>11</v>
      </c>
      <c r="W5635">
        <v>3034</v>
      </c>
      <c r="X5635">
        <v>3034</v>
      </c>
      <c r="Y5635">
        <v>0</v>
      </c>
      <c r="Z5635">
        <v>0</v>
      </c>
      <c r="AA5635">
        <v>20493.43</v>
      </c>
      <c r="AB5635">
        <v>90</v>
      </c>
      <c r="AC5635">
        <v>19143.43</v>
      </c>
      <c r="AD5635">
        <v>7</v>
      </c>
      <c r="AE5635">
        <v>4</v>
      </c>
      <c r="AF5635">
        <v>83</v>
      </c>
      <c r="AG5635">
        <v>6</v>
      </c>
      <c r="AH5635">
        <v>1</v>
      </c>
      <c r="AI5635">
        <v>14</v>
      </c>
      <c r="AJ5635">
        <v>0</v>
      </c>
      <c r="AK5635">
        <v>0</v>
      </c>
      <c r="AL5635">
        <v>0</v>
      </c>
      <c r="AM5635">
        <v>0</v>
      </c>
      <c r="AN5635">
        <v>0</v>
      </c>
      <c r="AO5635">
        <v>64</v>
      </c>
      <c r="AP5635">
        <v>286</v>
      </c>
      <c r="AQ5635">
        <v>66</v>
      </c>
      <c r="AR5635">
        <v>0</v>
      </c>
      <c r="AS5635">
        <v>67</v>
      </c>
      <c r="AT5635">
        <v>10</v>
      </c>
      <c r="AU5635">
        <v>0</v>
      </c>
      <c r="AV5635">
        <v>0</v>
      </c>
      <c r="AW5635">
        <v>0</v>
      </c>
      <c r="AX5635">
        <v>0</v>
      </c>
      <c r="AY5635">
        <v>27</v>
      </c>
      <c r="AZ5635">
        <v>51</v>
      </c>
      <c r="BA5635">
        <v>38</v>
      </c>
      <c r="BB5635">
        <v>8</v>
      </c>
      <c r="BC5635">
        <v>6</v>
      </c>
      <c r="BD5635">
        <v>1</v>
      </c>
      <c r="BE5635">
        <v>0</v>
      </c>
      <c r="BF5635">
        <v>103</v>
      </c>
      <c r="BG5635">
        <v>3480</v>
      </c>
      <c r="BH5635">
        <v>0</v>
      </c>
      <c r="BI5635">
        <v>19</v>
      </c>
      <c r="BJ5635" s="2">
        <v>45853</v>
      </c>
      <c r="BK5635">
        <v>0</v>
      </c>
      <c r="BL5635" s="3" t="str">
        <f>VLOOKUP(O5635,DropDownList!$H$1:$I$7,2,FALSE)</f>
        <v>2023/24</v>
      </c>
      <c r="BM5635" s="3" t="str">
        <f t="shared" si="88"/>
        <v>JP COURT</v>
      </c>
    </row>
    <row r="5636" spans="1:65" x14ac:dyDescent="0.2">
      <c r="A5636">
        <v>2025</v>
      </c>
      <c r="B5636">
        <v>7</v>
      </c>
      <c r="C5636" t="s">
        <v>189</v>
      </c>
      <c r="D5636" t="s">
        <v>192</v>
      </c>
      <c r="E5636" t="s">
        <v>25</v>
      </c>
      <c r="F5636">
        <v>9351</v>
      </c>
      <c r="G5636" t="s">
        <v>141</v>
      </c>
      <c r="H5636" t="s">
        <v>189</v>
      </c>
      <c r="I5636" t="s">
        <v>189</v>
      </c>
      <c r="J5636" s="1">
        <v>45839</v>
      </c>
      <c r="K5636" t="s">
        <v>143</v>
      </c>
      <c r="L5636">
        <v>2</v>
      </c>
      <c r="M5636" t="s">
        <v>144</v>
      </c>
      <c r="N5636" t="s">
        <v>145</v>
      </c>
      <c r="O5636" t="s">
        <v>149</v>
      </c>
      <c r="P5636" t="s">
        <v>148</v>
      </c>
      <c r="Q5636">
        <v>180</v>
      </c>
      <c r="R5636">
        <v>4</v>
      </c>
      <c r="S5636">
        <v>240</v>
      </c>
      <c r="T5636">
        <v>0</v>
      </c>
      <c r="U5636">
        <v>3</v>
      </c>
      <c r="V5636">
        <v>3</v>
      </c>
      <c r="W5636">
        <v>180</v>
      </c>
      <c r="X5636">
        <v>180</v>
      </c>
      <c r="Y5636">
        <v>0</v>
      </c>
      <c r="Z5636">
        <v>0</v>
      </c>
      <c r="AA5636">
        <v>60</v>
      </c>
      <c r="AB5636">
        <v>0</v>
      </c>
      <c r="AC5636">
        <v>60</v>
      </c>
      <c r="AD5636">
        <v>3</v>
      </c>
      <c r="AE5636">
        <v>0</v>
      </c>
      <c r="AF5636">
        <v>1</v>
      </c>
      <c r="AG5636">
        <v>0</v>
      </c>
      <c r="AH5636">
        <v>0</v>
      </c>
      <c r="AI5636">
        <v>3</v>
      </c>
      <c r="AJ5636">
        <v>0</v>
      </c>
      <c r="AK5636">
        <v>0</v>
      </c>
      <c r="AL5636">
        <v>0</v>
      </c>
      <c r="AM5636">
        <v>0</v>
      </c>
      <c r="AN5636">
        <v>0</v>
      </c>
      <c r="AO5636">
        <v>4</v>
      </c>
      <c r="AP5636">
        <v>10</v>
      </c>
      <c r="AQ5636">
        <v>4</v>
      </c>
      <c r="AR5636">
        <v>2</v>
      </c>
      <c r="AS5636">
        <v>0</v>
      </c>
      <c r="AT5636">
        <v>0</v>
      </c>
      <c r="AU5636">
        <v>0</v>
      </c>
      <c r="AV5636">
        <v>0</v>
      </c>
      <c r="AW5636">
        <v>0</v>
      </c>
      <c r="AX5636">
        <v>0</v>
      </c>
      <c r="AY5636">
        <v>0</v>
      </c>
      <c r="AZ5636">
        <v>2</v>
      </c>
      <c r="BA5636">
        <v>2</v>
      </c>
      <c r="BB5636">
        <v>0</v>
      </c>
      <c r="BC5636">
        <v>0</v>
      </c>
      <c r="BD5636">
        <v>0</v>
      </c>
      <c r="BE5636">
        <v>0</v>
      </c>
      <c r="BF5636">
        <v>4</v>
      </c>
      <c r="BG5636">
        <v>180</v>
      </c>
      <c r="BH5636">
        <v>0</v>
      </c>
      <c r="BI5636">
        <v>3</v>
      </c>
      <c r="BJ5636" s="2">
        <v>45853</v>
      </c>
      <c r="BK5636">
        <v>0</v>
      </c>
      <c r="BL5636" s="3" t="str">
        <f>VLOOKUP(O5636,DropDownList!$H$1:$I$7,2,FALSE)</f>
        <v>2025/26</v>
      </c>
      <c r="BM5636" s="3" t="str">
        <f t="shared" si="88"/>
        <v>PRAS</v>
      </c>
    </row>
    <row r="5637" spans="1:65" x14ac:dyDescent="0.2">
      <c r="A5637">
        <v>2025</v>
      </c>
      <c r="B5637">
        <v>7</v>
      </c>
      <c r="C5637" t="s">
        <v>189</v>
      </c>
      <c r="D5637" t="s">
        <v>192</v>
      </c>
      <c r="E5637" t="s">
        <v>25</v>
      </c>
      <c r="F5637">
        <v>9351</v>
      </c>
      <c r="G5637" t="s">
        <v>141</v>
      </c>
      <c r="H5637" t="s">
        <v>189</v>
      </c>
      <c r="I5637" t="s">
        <v>189</v>
      </c>
      <c r="J5637" s="1">
        <v>45839</v>
      </c>
      <c r="K5637" t="s">
        <v>143</v>
      </c>
      <c r="L5637">
        <v>2</v>
      </c>
      <c r="M5637" t="s">
        <v>144</v>
      </c>
      <c r="N5637" t="s">
        <v>145</v>
      </c>
      <c r="O5637" t="s">
        <v>149</v>
      </c>
      <c r="P5637" t="s">
        <v>151</v>
      </c>
      <c r="Q5637">
        <v>180</v>
      </c>
      <c r="R5637">
        <v>421</v>
      </c>
      <c r="S5637">
        <v>12630</v>
      </c>
      <c r="T5637">
        <v>3630</v>
      </c>
      <c r="U5637">
        <v>6</v>
      </c>
      <c r="V5637">
        <v>0</v>
      </c>
      <c r="W5637">
        <v>0</v>
      </c>
      <c r="X5637">
        <v>0</v>
      </c>
      <c r="Y5637">
        <v>0</v>
      </c>
      <c r="Z5637">
        <v>0</v>
      </c>
      <c r="AA5637">
        <v>8820</v>
      </c>
      <c r="AB5637">
        <v>0</v>
      </c>
      <c r="AC5637">
        <v>8820</v>
      </c>
      <c r="AD5637">
        <v>0</v>
      </c>
      <c r="AE5637">
        <v>0</v>
      </c>
      <c r="AF5637">
        <v>294</v>
      </c>
      <c r="AG5637">
        <v>0</v>
      </c>
      <c r="AH5637">
        <v>121</v>
      </c>
      <c r="AI5637">
        <v>6</v>
      </c>
      <c r="AJ5637">
        <v>0</v>
      </c>
      <c r="AK5637">
        <v>0</v>
      </c>
      <c r="AL5637">
        <v>0</v>
      </c>
      <c r="AM5637">
        <v>9</v>
      </c>
      <c r="AN5637">
        <v>0</v>
      </c>
      <c r="AO5637">
        <v>0</v>
      </c>
      <c r="AP5637">
        <v>0</v>
      </c>
      <c r="AQ5637">
        <v>0</v>
      </c>
      <c r="AR5637">
        <v>0</v>
      </c>
      <c r="AS5637">
        <v>0</v>
      </c>
      <c r="AT5637">
        <v>0</v>
      </c>
      <c r="AU5637">
        <v>0</v>
      </c>
      <c r="AV5637">
        <v>0</v>
      </c>
      <c r="AW5637">
        <v>0</v>
      </c>
      <c r="AX5637">
        <v>0</v>
      </c>
      <c r="AY5637">
        <v>0</v>
      </c>
      <c r="AZ5637">
        <v>0</v>
      </c>
      <c r="BA5637">
        <v>0</v>
      </c>
      <c r="BB5637">
        <v>0</v>
      </c>
      <c r="BC5637">
        <v>0</v>
      </c>
      <c r="BD5637">
        <v>0</v>
      </c>
      <c r="BE5637">
        <v>0</v>
      </c>
      <c r="BF5637">
        <v>0</v>
      </c>
      <c r="BG5637">
        <v>180</v>
      </c>
      <c r="BH5637">
        <v>0</v>
      </c>
      <c r="BI5637">
        <v>0</v>
      </c>
      <c r="BJ5637" s="2">
        <v>45853</v>
      </c>
      <c r="BK5637">
        <v>0</v>
      </c>
      <c r="BL5637" s="3" t="str">
        <f>VLOOKUP(O5637,DropDownList!$H$1:$I$7,2,FALSE)</f>
        <v>2025/26</v>
      </c>
      <c r="BM5637" s="3" t="str">
        <f t="shared" si="88"/>
        <v>PCPF</v>
      </c>
    </row>
    <row r="5638" spans="1:65" x14ac:dyDescent="0.2">
      <c r="A5638">
        <v>2025</v>
      </c>
      <c r="B5638">
        <v>7</v>
      </c>
      <c r="C5638" t="s">
        <v>189</v>
      </c>
      <c r="D5638" t="s">
        <v>192</v>
      </c>
      <c r="E5638" t="s">
        <v>25</v>
      </c>
      <c r="F5638">
        <v>9351</v>
      </c>
      <c r="G5638" t="s">
        <v>141</v>
      </c>
      <c r="H5638" t="s">
        <v>189</v>
      </c>
      <c r="I5638" t="s">
        <v>189</v>
      </c>
      <c r="J5638" s="1">
        <v>45839</v>
      </c>
      <c r="K5638" t="s">
        <v>143</v>
      </c>
      <c r="L5638">
        <v>2</v>
      </c>
      <c r="M5638" t="s">
        <v>144</v>
      </c>
      <c r="N5638" t="s">
        <v>145</v>
      </c>
      <c r="O5638" t="s">
        <v>149</v>
      </c>
      <c r="P5638" t="s">
        <v>152</v>
      </c>
      <c r="Q5638">
        <v>0</v>
      </c>
      <c r="R5638">
        <v>9</v>
      </c>
      <c r="S5638">
        <v>360</v>
      </c>
      <c r="T5638">
        <v>160</v>
      </c>
      <c r="U5638">
        <v>0</v>
      </c>
      <c r="V5638">
        <v>0</v>
      </c>
      <c r="W5638">
        <v>0</v>
      </c>
      <c r="X5638">
        <v>0</v>
      </c>
      <c r="Y5638">
        <v>0</v>
      </c>
      <c r="Z5638">
        <v>0</v>
      </c>
      <c r="AA5638">
        <v>200</v>
      </c>
      <c r="AB5638">
        <v>0</v>
      </c>
      <c r="AC5638">
        <v>200</v>
      </c>
      <c r="AD5638">
        <v>0</v>
      </c>
      <c r="AE5638">
        <v>0</v>
      </c>
      <c r="AF5638">
        <v>5</v>
      </c>
      <c r="AG5638">
        <v>0</v>
      </c>
      <c r="AH5638">
        <v>4</v>
      </c>
      <c r="AI5638">
        <v>0</v>
      </c>
      <c r="AJ5638">
        <v>0</v>
      </c>
      <c r="AK5638">
        <v>0</v>
      </c>
      <c r="AL5638">
        <v>0</v>
      </c>
      <c r="AM5638">
        <v>0</v>
      </c>
      <c r="AN5638">
        <v>0</v>
      </c>
      <c r="AO5638">
        <v>0</v>
      </c>
      <c r="AP5638">
        <v>0</v>
      </c>
      <c r="AQ5638">
        <v>0</v>
      </c>
      <c r="AR5638">
        <v>0</v>
      </c>
      <c r="AS5638">
        <v>0</v>
      </c>
      <c r="AT5638">
        <v>0</v>
      </c>
      <c r="AU5638">
        <v>0</v>
      </c>
      <c r="AV5638">
        <v>0</v>
      </c>
      <c r="AW5638">
        <v>0</v>
      </c>
      <c r="AX5638">
        <v>0</v>
      </c>
      <c r="AY5638">
        <v>0</v>
      </c>
      <c r="AZ5638">
        <v>0</v>
      </c>
      <c r="BA5638">
        <v>0</v>
      </c>
      <c r="BB5638">
        <v>0</v>
      </c>
      <c r="BC5638">
        <v>0</v>
      </c>
      <c r="BD5638">
        <v>0</v>
      </c>
      <c r="BE5638">
        <v>0</v>
      </c>
      <c r="BF5638">
        <v>0</v>
      </c>
      <c r="BG5638">
        <v>0</v>
      </c>
      <c r="BH5638">
        <v>0</v>
      </c>
      <c r="BI5638">
        <v>0</v>
      </c>
      <c r="BJ5638" s="2">
        <v>45853</v>
      </c>
      <c r="BK5638">
        <v>0</v>
      </c>
      <c r="BL5638" s="3" t="str">
        <f>VLOOKUP(O5638,DropDownList!$H$1:$I$7,2,FALSE)</f>
        <v>2025/26</v>
      </c>
      <c r="BM5638" s="3" t="str">
        <f t="shared" si="88"/>
        <v>PCOA</v>
      </c>
    </row>
    <row r="5639" spans="1:65" x14ac:dyDescent="0.2">
      <c r="A5639">
        <v>2025</v>
      </c>
      <c r="B5639">
        <v>7</v>
      </c>
      <c r="C5639" t="s">
        <v>189</v>
      </c>
      <c r="D5639" t="s">
        <v>192</v>
      </c>
      <c r="E5639" t="s">
        <v>25</v>
      </c>
      <c r="F5639">
        <v>9351</v>
      </c>
      <c r="G5639" t="s">
        <v>141</v>
      </c>
      <c r="H5639" t="s">
        <v>189</v>
      </c>
      <c r="I5639" t="s">
        <v>189</v>
      </c>
      <c r="J5639" s="1">
        <v>45839</v>
      </c>
      <c r="K5639" t="s">
        <v>143</v>
      </c>
      <c r="L5639">
        <v>2</v>
      </c>
      <c r="M5639" t="s">
        <v>144</v>
      </c>
      <c r="N5639" t="s">
        <v>145</v>
      </c>
      <c r="O5639" t="s">
        <v>156</v>
      </c>
      <c r="P5639" t="s">
        <v>150</v>
      </c>
      <c r="Q5639">
        <v>5554.95</v>
      </c>
      <c r="R5639">
        <v>121</v>
      </c>
      <c r="S5639">
        <v>20663.349999999999</v>
      </c>
      <c r="T5639">
        <v>3630.49</v>
      </c>
      <c r="U5639">
        <v>33</v>
      </c>
      <c r="V5639">
        <v>13</v>
      </c>
      <c r="W5639">
        <v>2186.58</v>
      </c>
      <c r="X5639">
        <v>2451.58</v>
      </c>
      <c r="Y5639">
        <v>109</v>
      </c>
      <c r="Z5639">
        <v>17032.86</v>
      </c>
      <c r="AA5639">
        <v>11477.91</v>
      </c>
      <c r="AB5639">
        <v>1930.55</v>
      </c>
      <c r="AC5639">
        <v>9547.36</v>
      </c>
      <c r="AD5639">
        <v>8</v>
      </c>
      <c r="AE5639">
        <v>5</v>
      </c>
      <c r="AF5639">
        <v>75</v>
      </c>
      <c r="AG5639">
        <v>13</v>
      </c>
      <c r="AH5639">
        <v>12</v>
      </c>
      <c r="AI5639">
        <v>20</v>
      </c>
      <c r="AJ5639">
        <v>28</v>
      </c>
      <c r="AK5639">
        <v>11</v>
      </c>
      <c r="AL5639">
        <v>2</v>
      </c>
      <c r="AM5639">
        <v>4</v>
      </c>
      <c r="AN5639">
        <v>1</v>
      </c>
      <c r="AO5639">
        <v>84</v>
      </c>
      <c r="AP5639">
        <v>369</v>
      </c>
      <c r="AQ5639">
        <v>91</v>
      </c>
      <c r="AR5639">
        <v>9</v>
      </c>
      <c r="AS5639">
        <v>51</v>
      </c>
      <c r="AT5639">
        <v>12</v>
      </c>
      <c r="AU5639">
        <v>0</v>
      </c>
      <c r="AV5639">
        <v>0</v>
      </c>
      <c r="AW5639">
        <v>0</v>
      </c>
      <c r="AX5639">
        <v>0</v>
      </c>
      <c r="AY5639">
        <v>57</v>
      </c>
      <c r="AZ5639">
        <v>86</v>
      </c>
      <c r="BA5639">
        <v>43</v>
      </c>
      <c r="BB5639">
        <v>4</v>
      </c>
      <c r="BC5639">
        <v>1</v>
      </c>
      <c r="BD5639">
        <v>1</v>
      </c>
      <c r="BE5639">
        <v>0</v>
      </c>
      <c r="BF5639">
        <v>81</v>
      </c>
      <c r="BG5639">
        <v>3456.68</v>
      </c>
      <c r="BH5639">
        <v>1</v>
      </c>
      <c r="BI5639">
        <v>32</v>
      </c>
      <c r="BJ5639" s="2">
        <v>45853</v>
      </c>
      <c r="BK5639">
        <v>0</v>
      </c>
      <c r="BL5639" s="3" t="str">
        <f>VLOOKUP(O5639,DropDownList!$H$1:$I$7,2,FALSE)</f>
        <v>2023/24</v>
      </c>
      <c r="BM5639" s="3" t="str">
        <f t="shared" si="88"/>
        <v>FISCAL FINES</v>
      </c>
    </row>
    <row r="5640" spans="1:65" x14ac:dyDescent="0.2">
      <c r="A5640">
        <v>2025</v>
      </c>
      <c r="B5640">
        <v>7</v>
      </c>
      <c r="C5640" t="s">
        <v>189</v>
      </c>
      <c r="D5640" t="s">
        <v>192</v>
      </c>
      <c r="E5640" t="s">
        <v>25</v>
      </c>
      <c r="F5640">
        <v>9351</v>
      </c>
      <c r="G5640" t="s">
        <v>141</v>
      </c>
      <c r="H5640" t="s">
        <v>189</v>
      </c>
      <c r="I5640" t="s">
        <v>189</v>
      </c>
      <c r="J5640" s="1">
        <v>45839</v>
      </c>
      <c r="K5640" t="s">
        <v>143</v>
      </c>
      <c r="L5640">
        <v>2</v>
      </c>
      <c r="M5640" t="s">
        <v>144</v>
      </c>
      <c r="N5640" t="s">
        <v>145</v>
      </c>
      <c r="O5640" t="s">
        <v>149</v>
      </c>
      <c r="P5640" t="s">
        <v>154</v>
      </c>
      <c r="Q5640">
        <v>12187.81</v>
      </c>
      <c r="R5640">
        <v>73</v>
      </c>
      <c r="S5640">
        <v>21866</v>
      </c>
      <c r="T5640">
        <v>430</v>
      </c>
      <c r="U5640">
        <v>41</v>
      </c>
      <c r="V5640">
        <v>26</v>
      </c>
      <c r="W5640">
        <v>6630</v>
      </c>
      <c r="X5640">
        <v>8676</v>
      </c>
      <c r="Y5640">
        <v>0</v>
      </c>
      <c r="Z5640">
        <v>0</v>
      </c>
      <c r="AA5640">
        <v>9248.19</v>
      </c>
      <c r="AB5640">
        <v>477.37</v>
      </c>
      <c r="AC5640">
        <v>8085.24</v>
      </c>
      <c r="AD5640">
        <v>19</v>
      </c>
      <c r="AE5640">
        <v>7</v>
      </c>
      <c r="AF5640">
        <v>30</v>
      </c>
      <c r="AG5640">
        <v>15</v>
      </c>
      <c r="AH5640">
        <v>2</v>
      </c>
      <c r="AI5640">
        <v>26</v>
      </c>
      <c r="AJ5640">
        <v>0</v>
      </c>
      <c r="AK5640">
        <v>0</v>
      </c>
      <c r="AL5640">
        <v>0</v>
      </c>
      <c r="AM5640">
        <v>0</v>
      </c>
      <c r="AN5640">
        <v>0</v>
      </c>
      <c r="AO5640">
        <v>47</v>
      </c>
      <c r="AP5640">
        <v>133</v>
      </c>
      <c r="AQ5640">
        <v>47</v>
      </c>
      <c r="AR5640">
        <v>0</v>
      </c>
      <c r="AS5640">
        <v>25</v>
      </c>
      <c r="AT5640">
        <v>4</v>
      </c>
      <c r="AU5640">
        <v>0</v>
      </c>
      <c r="AV5640">
        <v>0</v>
      </c>
      <c r="AW5640">
        <v>0</v>
      </c>
      <c r="AX5640">
        <v>0</v>
      </c>
      <c r="AY5640">
        <v>15</v>
      </c>
      <c r="AZ5640">
        <v>27</v>
      </c>
      <c r="BA5640">
        <v>11</v>
      </c>
      <c r="BB5640">
        <v>0</v>
      </c>
      <c r="BC5640">
        <v>0</v>
      </c>
      <c r="BD5640">
        <v>2</v>
      </c>
      <c r="BE5640">
        <v>0</v>
      </c>
      <c r="BF5640">
        <v>73</v>
      </c>
      <c r="BG5640">
        <v>8796</v>
      </c>
      <c r="BH5640">
        <v>0</v>
      </c>
      <c r="BI5640">
        <v>40</v>
      </c>
      <c r="BJ5640" s="2">
        <v>45853</v>
      </c>
      <c r="BK5640">
        <v>0</v>
      </c>
      <c r="BL5640" s="3" t="str">
        <f>VLOOKUP(O5640,DropDownList!$H$1:$I$7,2,FALSE)</f>
        <v>2025/26</v>
      </c>
      <c r="BM5640" s="3" t="str">
        <f t="shared" si="88"/>
        <v>JP COURT</v>
      </c>
    </row>
    <row r="5641" spans="1:65" x14ac:dyDescent="0.2">
      <c r="A5641">
        <v>2025</v>
      </c>
      <c r="B5641">
        <v>7</v>
      </c>
      <c r="C5641" t="s">
        <v>189</v>
      </c>
      <c r="D5641" t="s">
        <v>192</v>
      </c>
      <c r="E5641" t="s">
        <v>25</v>
      </c>
      <c r="F5641">
        <v>9351</v>
      </c>
      <c r="G5641" t="s">
        <v>141</v>
      </c>
      <c r="H5641" t="s">
        <v>189</v>
      </c>
      <c r="I5641" t="s">
        <v>189</v>
      </c>
      <c r="J5641" s="1">
        <v>45839</v>
      </c>
      <c r="K5641" t="s">
        <v>143</v>
      </c>
      <c r="L5641">
        <v>2</v>
      </c>
      <c r="M5641" t="s">
        <v>144</v>
      </c>
      <c r="N5641" t="s">
        <v>145</v>
      </c>
      <c r="O5641" t="s">
        <v>156</v>
      </c>
      <c r="P5641" t="s">
        <v>148</v>
      </c>
      <c r="Q5641">
        <v>101.56</v>
      </c>
      <c r="R5641">
        <v>5</v>
      </c>
      <c r="S5641">
        <v>300</v>
      </c>
      <c r="T5641">
        <v>120</v>
      </c>
      <c r="U5641">
        <v>2</v>
      </c>
      <c r="V5641">
        <v>1</v>
      </c>
      <c r="W5641">
        <v>60</v>
      </c>
      <c r="X5641">
        <v>60</v>
      </c>
      <c r="Y5641">
        <v>0</v>
      </c>
      <c r="Z5641">
        <v>0</v>
      </c>
      <c r="AA5641">
        <v>78.44</v>
      </c>
      <c r="AB5641">
        <v>0</v>
      </c>
      <c r="AC5641">
        <v>78.44</v>
      </c>
      <c r="AD5641">
        <v>1</v>
      </c>
      <c r="AE5641">
        <v>0</v>
      </c>
      <c r="AF5641">
        <v>1</v>
      </c>
      <c r="AG5641">
        <v>1</v>
      </c>
      <c r="AH5641">
        <v>2</v>
      </c>
      <c r="AI5641">
        <v>1</v>
      </c>
      <c r="AJ5641">
        <v>0</v>
      </c>
      <c r="AK5641">
        <v>0</v>
      </c>
      <c r="AL5641">
        <v>0</v>
      </c>
      <c r="AM5641">
        <v>0</v>
      </c>
      <c r="AN5641">
        <v>0</v>
      </c>
      <c r="AO5641">
        <v>4</v>
      </c>
      <c r="AP5641">
        <v>25</v>
      </c>
      <c r="AQ5641">
        <v>4</v>
      </c>
      <c r="AR5641">
        <v>1</v>
      </c>
      <c r="AS5641">
        <v>4</v>
      </c>
      <c r="AT5641">
        <v>4</v>
      </c>
      <c r="AU5641">
        <v>0</v>
      </c>
      <c r="AV5641">
        <v>0</v>
      </c>
      <c r="AW5641">
        <v>0</v>
      </c>
      <c r="AX5641">
        <v>0</v>
      </c>
      <c r="AY5641">
        <v>2</v>
      </c>
      <c r="AZ5641">
        <v>6</v>
      </c>
      <c r="BA5641">
        <v>4</v>
      </c>
      <c r="BB5641">
        <v>0</v>
      </c>
      <c r="BC5641">
        <v>0</v>
      </c>
      <c r="BD5641">
        <v>0</v>
      </c>
      <c r="BE5641">
        <v>0</v>
      </c>
      <c r="BF5641">
        <v>4</v>
      </c>
      <c r="BG5641">
        <v>60</v>
      </c>
      <c r="BH5641">
        <v>0</v>
      </c>
      <c r="BI5641">
        <v>2</v>
      </c>
      <c r="BJ5641" s="2">
        <v>45853</v>
      </c>
      <c r="BK5641">
        <v>0</v>
      </c>
      <c r="BL5641" s="3" t="str">
        <f>VLOOKUP(O5641,DropDownList!$H$1:$I$7,2,FALSE)</f>
        <v>2023/24</v>
      </c>
      <c r="BM5641" s="3" t="str">
        <f t="shared" si="88"/>
        <v>PRAS</v>
      </c>
    </row>
    <row r="5642" spans="1:65" x14ac:dyDescent="0.2">
      <c r="A5642">
        <v>2025</v>
      </c>
      <c r="B5642">
        <v>7</v>
      </c>
      <c r="C5642" t="s">
        <v>189</v>
      </c>
      <c r="D5642" t="s">
        <v>192</v>
      </c>
      <c r="E5642" t="s">
        <v>25</v>
      </c>
      <c r="F5642">
        <v>9351</v>
      </c>
      <c r="G5642" t="s">
        <v>141</v>
      </c>
      <c r="H5642" t="s">
        <v>189</v>
      </c>
      <c r="I5642" t="s">
        <v>189</v>
      </c>
      <c r="J5642" s="1">
        <v>45839</v>
      </c>
      <c r="K5642" t="s">
        <v>143</v>
      </c>
      <c r="L5642">
        <v>2</v>
      </c>
      <c r="M5642" t="s">
        <v>144</v>
      </c>
      <c r="N5642" t="s">
        <v>145</v>
      </c>
      <c r="O5642" t="s">
        <v>156</v>
      </c>
      <c r="P5642" t="s">
        <v>153</v>
      </c>
      <c r="Q5642">
        <v>493.44</v>
      </c>
      <c r="R5642">
        <v>55</v>
      </c>
      <c r="S5642">
        <v>2475</v>
      </c>
      <c r="T5642">
        <v>90</v>
      </c>
      <c r="U5642">
        <v>12</v>
      </c>
      <c r="V5642">
        <v>9</v>
      </c>
      <c r="W5642">
        <v>358.44</v>
      </c>
      <c r="X5642">
        <v>358.44</v>
      </c>
      <c r="Y5642">
        <v>0</v>
      </c>
      <c r="Z5642">
        <v>0</v>
      </c>
      <c r="AA5642">
        <v>1891.56</v>
      </c>
      <c r="AB5642">
        <v>0</v>
      </c>
      <c r="AC5642">
        <v>1891.56</v>
      </c>
      <c r="AD5642">
        <v>6</v>
      </c>
      <c r="AE5642">
        <v>3</v>
      </c>
      <c r="AF5642">
        <v>41</v>
      </c>
      <c r="AG5642">
        <v>3</v>
      </c>
      <c r="AH5642">
        <v>2</v>
      </c>
      <c r="AI5642">
        <v>9</v>
      </c>
      <c r="AJ5642">
        <v>0</v>
      </c>
      <c r="AK5642">
        <v>0</v>
      </c>
      <c r="AL5642">
        <v>0</v>
      </c>
      <c r="AM5642">
        <v>0</v>
      </c>
      <c r="AN5642">
        <v>0</v>
      </c>
      <c r="AO5642">
        <v>39</v>
      </c>
      <c r="AP5642">
        <v>162</v>
      </c>
      <c r="AQ5642">
        <v>46</v>
      </c>
      <c r="AR5642">
        <v>0</v>
      </c>
      <c r="AS5642">
        <v>46</v>
      </c>
      <c r="AT5642">
        <v>8</v>
      </c>
      <c r="AU5642">
        <v>0</v>
      </c>
      <c r="AV5642">
        <v>0</v>
      </c>
      <c r="AW5642">
        <v>0</v>
      </c>
      <c r="AX5642">
        <v>0</v>
      </c>
      <c r="AY5642">
        <v>11</v>
      </c>
      <c r="AZ5642">
        <v>24</v>
      </c>
      <c r="BA5642">
        <v>15</v>
      </c>
      <c r="BB5642">
        <v>3</v>
      </c>
      <c r="BC5642">
        <v>1</v>
      </c>
      <c r="BD5642">
        <v>0</v>
      </c>
      <c r="BE5642">
        <v>0</v>
      </c>
      <c r="BF5642">
        <v>40</v>
      </c>
      <c r="BG5642">
        <v>405</v>
      </c>
      <c r="BH5642">
        <v>0</v>
      </c>
      <c r="BI5642">
        <v>12</v>
      </c>
      <c r="BJ5642" s="2">
        <v>45853</v>
      </c>
      <c r="BK5642">
        <v>0</v>
      </c>
      <c r="BL5642" s="3" t="str">
        <f>VLOOKUP(O5642,DropDownList!$H$1:$I$7,2,FALSE)</f>
        <v>2023/24</v>
      </c>
      <c r="BM5642" s="3" t="str">
        <f t="shared" si="88"/>
        <v>PREG</v>
      </c>
    </row>
    <row r="5643" spans="1:65" x14ac:dyDescent="0.2">
      <c r="A5643">
        <v>2025</v>
      </c>
      <c r="B5643">
        <v>7</v>
      </c>
      <c r="C5643" t="s">
        <v>189</v>
      </c>
      <c r="D5643" t="s">
        <v>192</v>
      </c>
      <c r="E5643" t="s">
        <v>25</v>
      </c>
      <c r="F5643">
        <v>9351</v>
      </c>
      <c r="G5643" t="s">
        <v>141</v>
      </c>
      <c r="H5643" t="s">
        <v>189</v>
      </c>
      <c r="I5643" t="s">
        <v>189</v>
      </c>
      <c r="J5643" s="1">
        <v>45839</v>
      </c>
      <c r="K5643" t="s">
        <v>143</v>
      </c>
      <c r="L5643">
        <v>2</v>
      </c>
      <c r="M5643" t="s">
        <v>144</v>
      </c>
      <c r="N5643" t="s">
        <v>145</v>
      </c>
      <c r="O5643" t="s">
        <v>149</v>
      </c>
      <c r="P5643" t="s">
        <v>146</v>
      </c>
      <c r="Q5643">
        <v>504.42</v>
      </c>
      <c r="R5643">
        <v>71</v>
      </c>
      <c r="S5643">
        <v>1220</v>
      </c>
      <c r="T5643">
        <v>30</v>
      </c>
      <c r="U5643">
        <v>40</v>
      </c>
      <c r="V5643">
        <v>19</v>
      </c>
      <c r="W5643">
        <v>350</v>
      </c>
      <c r="X5643">
        <v>350</v>
      </c>
      <c r="Y5643">
        <v>0</v>
      </c>
      <c r="Z5643">
        <v>0</v>
      </c>
      <c r="AA5643">
        <v>685.58</v>
      </c>
      <c r="AB5643">
        <v>0</v>
      </c>
      <c r="AC5643">
        <v>0</v>
      </c>
      <c r="AD5643">
        <v>19</v>
      </c>
      <c r="AE5643">
        <v>0</v>
      </c>
      <c r="AF5643">
        <v>42</v>
      </c>
      <c r="AG5643">
        <v>1</v>
      </c>
      <c r="AH5643">
        <v>2</v>
      </c>
      <c r="AI5643">
        <v>26</v>
      </c>
      <c r="AJ5643">
        <v>0</v>
      </c>
      <c r="AK5643">
        <v>0</v>
      </c>
      <c r="AL5643">
        <v>0</v>
      </c>
      <c r="AM5643">
        <v>0</v>
      </c>
      <c r="AN5643">
        <v>0</v>
      </c>
      <c r="AO5643">
        <v>46</v>
      </c>
      <c r="AP5643">
        <v>130</v>
      </c>
      <c r="AQ5643">
        <v>46</v>
      </c>
      <c r="AR5643">
        <v>0</v>
      </c>
      <c r="AS5643">
        <v>25</v>
      </c>
      <c r="AT5643">
        <v>4</v>
      </c>
      <c r="AU5643">
        <v>0</v>
      </c>
      <c r="AV5643">
        <v>0</v>
      </c>
      <c r="AW5643">
        <v>0</v>
      </c>
      <c r="AX5643">
        <v>0</v>
      </c>
      <c r="AY5643">
        <v>14</v>
      </c>
      <c r="AZ5643">
        <v>26</v>
      </c>
      <c r="BA5643">
        <v>11</v>
      </c>
      <c r="BB5643">
        <v>0</v>
      </c>
      <c r="BC5643">
        <v>0</v>
      </c>
      <c r="BD5643">
        <v>2</v>
      </c>
      <c r="BE5643">
        <v>0</v>
      </c>
      <c r="BF5643">
        <v>71</v>
      </c>
      <c r="BG5643">
        <v>480</v>
      </c>
      <c r="BH5643">
        <v>0</v>
      </c>
      <c r="BI5643">
        <v>39</v>
      </c>
      <c r="BJ5643" s="2">
        <v>45853</v>
      </c>
      <c r="BK5643">
        <v>0</v>
      </c>
      <c r="BL5643" s="3" t="str">
        <f>VLOOKUP(O5643,DropDownList!$H$1:$I$7,2,FALSE)</f>
        <v>2025/26</v>
      </c>
      <c r="BM5643" s="3" t="str">
        <f t="shared" si="88"/>
        <v>VSUR</v>
      </c>
    </row>
    <row r="5644" spans="1:65" x14ac:dyDescent="0.2">
      <c r="A5644">
        <v>2025</v>
      </c>
      <c r="B5644">
        <v>7</v>
      </c>
      <c r="C5644" t="s">
        <v>189</v>
      </c>
      <c r="D5644" t="s">
        <v>192</v>
      </c>
      <c r="E5644" t="s">
        <v>25</v>
      </c>
      <c r="F5644">
        <v>9351</v>
      </c>
      <c r="G5644" t="s">
        <v>141</v>
      </c>
      <c r="H5644" t="s">
        <v>189</v>
      </c>
      <c r="I5644" t="s">
        <v>189</v>
      </c>
      <c r="J5644" s="1">
        <v>45839</v>
      </c>
      <c r="K5644" t="s">
        <v>143</v>
      </c>
      <c r="L5644">
        <v>2</v>
      </c>
      <c r="M5644" t="s">
        <v>144</v>
      </c>
      <c r="N5644" t="s">
        <v>145</v>
      </c>
      <c r="O5644" t="s">
        <v>156</v>
      </c>
      <c r="P5644" t="s">
        <v>151</v>
      </c>
      <c r="Q5644">
        <v>0</v>
      </c>
      <c r="R5644">
        <v>380</v>
      </c>
      <c r="S5644">
        <v>11390</v>
      </c>
      <c r="T5644">
        <v>2340</v>
      </c>
      <c r="U5644">
        <v>0</v>
      </c>
      <c r="V5644">
        <v>0</v>
      </c>
      <c r="W5644">
        <v>0</v>
      </c>
      <c r="X5644">
        <v>0</v>
      </c>
      <c r="Y5644">
        <v>0</v>
      </c>
      <c r="Z5644">
        <v>0</v>
      </c>
      <c r="AA5644">
        <v>9050</v>
      </c>
      <c r="AB5644">
        <v>0</v>
      </c>
      <c r="AC5644">
        <v>9050</v>
      </c>
      <c r="AD5644">
        <v>0</v>
      </c>
      <c r="AE5644">
        <v>0</v>
      </c>
      <c r="AF5644">
        <v>302</v>
      </c>
      <c r="AG5644">
        <v>0</v>
      </c>
      <c r="AH5644">
        <v>78</v>
      </c>
      <c r="AI5644">
        <v>0</v>
      </c>
      <c r="AJ5644">
        <v>0</v>
      </c>
      <c r="AK5644">
        <v>0</v>
      </c>
      <c r="AL5644">
        <v>0</v>
      </c>
      <c r="AM5644">
        <v>3</v>
      </c>
      <c r="AN5644">
        <v>0</v>
      </c>
      <c r="AO5644">
        <v>0</v>
      </c>
      <c r="AP5644">
        <v>0</v>
      </c>
      <c r="AQ5644">
        <v>0</v>
      </c>
      <c r="AR5644">
        <v>0</v>
      </c>
      <c r="AS5644">
        <v>0</v>
      </c>
      <c r="AT5644">
        <v>0</v>
      </c>
      <c r="AU5644">
        <v>0</v>
      </c>
      <c r="AV5644">
        <v>0</v>
      </c>
      <c r="AW5644">
        <v>0</v>
      </c>
      <c r="AX5644">
        <v>0</v>
      </c>
      <c r="AY5644">
        <v>0</v>
      </c>
      <c r="AZ5644">
        <v>0</v>
      </c>
      <c r="BA5644">
        <v>0</v>
      </c>
      <c r="BB5644">
        <v>0</v>
      </c>
      <c r="BC5644">
        <v>0</v>
      </c>
      <c r="BD5644">
        <v>0</v>
      </c>
      <c r="BE5644">
        <v>0</v>
      </c>
      <c r="BF5644">
        <v>0</v>
      </c>
      <c r="BG5644">
        <v>0</v>
      </c>
      <c r="BH5644">
        <v>0</v>
      </c>
      <c r="BI5644">
        <v>0</v>
      </c>
      <c r="BJ5644" s="2">
        <v>45853</v>
      </c>
      <c r="BK5644">
        <v>0</v>
      </c>
      <c r="BL5644" s="3" t="str">
        <f>VLOOKUP(O5644,DropDownList!$H$1:$I$7,2,FALSE)</f>
        <v>2023/24</v>
      </c>
      <c r="BM5644" s="3" t="str">
        <f t="shared" si="88"/>
        <v>PCPF</v>
      </c>
    </row>
    <row r="5645" spans="1:65" x14ac:dyDescent="0.2">
      <c r="A5645">
        <v>2025</v>
      </c>
      <c r="B5645">
        <v>7</v>
      </c>
      <c r="C5645" t="s">
        <v>189</v>
      </c>
      <c r="D5645" t="s">
        <v>192</v>
      </c>
      <c r="E5645" t="s">
        <v>25</v>
      </c>
      <c r="F5645">
        <v>9351</v>
      </c>
      <c r="G5645" t="s">
        <v>141</v>
      </c>
      <c r="H5645" t="s">
        <v>189</v>
      </c>
      <c r="I5645" t="s">
        <v>189</v>
      </c>
      <c r="J5645" s="1">
        <v>45839</v>
      </c>
      <c r="K5645" t="s">
        <v>143</v>
      </c>
      <c r="L5645">
        <v>2</v>
      </c>
      <c r="M5645" t="s">
        <v>144</v>
      </c>
      <c r="N5645" t="s">
        <v>145</v>
      </c>
      <c r="O5645" t="s">
        <v>147</v>
      </c>
      <c r="P5645" t="s">
        <v>150</v>
      </c>
      <c r="Q5645">
        <v>6748.23</v>
      </c>
      <c r="R5645">
        <v>129</v>
      </c>
      <c r="S5645">
        <v>20935.55</v>
      </c>
      <c r="T5645">
        <v>1703.34</v>
      </c>
      <c r="U5645">
        <v>42</v>
      </c>
      <c r="V5645">
        <v>19</v>
      </c>
      <c r="W5645">
        <v>2846.75</v>
      </c>
      <c r="X5645">
        <v>2846.75</v>
      </c>
      <c r="Y5645">
        <v>118</v>
      </c>
      <c r="Z5645">
        <v>19232.21</v>
      </c>
      <c r="AA5645">
        <v>12483.98</v>
      </c>
      <c r="AB5645">
        <v>5251.41</v>
      </c>
      <c r="AC5645">
        <v>7232.57</v>
      </c>
      <c r="AD5645">
        <v>17</v>
      </c>
      <c r="AE5645">
        <v>2</v>
      </c>
      <c r="AF5645">
        <v>76</v>
      </c>
      <c r="AG5645">
        <v>14</v>
      </c>
      <c r="AH5645">
        <v>11</v>
      </c>
      <c r="AI5645">
        <v>28</v>
      </c>
      <c r="AJ5645">
        <v>33</v>
      </c>
      <c r="AK5645">
        <v>14</v>
      </c>
      <c r="AL5645">
        <v>2</v>
      </c>
      <c r="AM5645">
        <v>2</v>
      </c>
      <c r="AN5645">
        <v>2</v>
      </c>
      <c r="AO5645">
        <v>78</v>
      </c>
      <c r="AP5645">
        <v>396</v>
      </c>
      <c r="AQ5645">
        <v>83</v>
      </c>
      <c r="AR5645">
        <v>3</v>
      </c>
      <c r="AS5645">
        <v>92</v>
      </c>
      <c r="AT5645">
        <v>21</v>
      </c>
      <c r="AU5645">
        <v>0</v>
      </c>
      <c r="AV5645">
        <v>0</v>
      </c>
      <c r="AW5645">
        <v>0</v>
      </c>
      <c r="AX5645">
        <v>0</v>
      </c>
      <c r="AY5645">
        <v>39</v>
      </c>
      <c r="AZ5645">
        <v>82</v>
      </c>
      <c r="BA5645">
        <v>46</v>
      </c>
      <c r="BB5645">
        <v>8</v>
      </c>
      <c r="BC5645">
        <v>4</v>
      </c>
      <c r="BD5645">
        <v>1</v>
      </c>
      <c r="BE5645">
        <v>0</v>
      </c>
      <c r="BF5645">
        <v>76</v>
      </c>
      <c r="BG5645">
        <v>4229.83</v>
      </c>
      <c r="BH5645">
        <v>0</v>
      </c>
      <c r="BI5645">
        <v>42</v>
      </c>
      <c r="BJ5645" s="2">
        <v>45853</v>
      </c>
      <c r="BK5645">
        <v>0</v>
      </c>
      <c r="BL5645" s="3" t="str">
        <f>VLOOKUP(O5645,DropDownList!$H$1:$I$7,2,FALSE)</f>
        <v>2024/25</v>
      </c>
      <c r="BM5645" s="3" t="str">
        <f t="shared" si="88"/>
        <v>FISCAL FINES</v>
      </c>
    </row>
    <row r="5646" spans="1:65" x14ac:dyDescent="0.2">
      <c r="A5646">
        <v>2025</v>
      </c>
      <c r="B5646">
        <v>7</v>
      </c>
      <c r="C5646" t="s">
        <v>189</v>
      </c>
      <c r="D5646" t="s">
        <v>192</v>
      </c>
      <c r="E5646" t="s">
        <v>25</v>
      </c>
      <c r="F5646">
        <v>9351</v>
      </c>
      <c r="G5646" t="s">
        <v>141</v>
      </c>
      <c r="H5646" t="s">
        <v>189</v>
      </c>
      <c r="I5646" t="s">
        <v>189</v>
      </c>
      <c r="J5646" s="1">
        <v>45839</v>
      </c>
      <c r="K5646" t="s">
        <v>143</v>
      </c>
      <c r="L5646">
        <v>2</v>
      </c>
      <c r="M5646" t="s">
        <v>144</v>
      </c>
      <c r="N5646" t="s">
        <v>145</v>
      </c>
      <c r="O5646" t="s">
        <v>147</v>
      </c>
      <c r="P5646" t="s">
        <v>154</v>
      </c>
      <c r="Q5646">
        <v>8082.15</v>
      </c>
      <c r="R5646">
        <v>102</v>
      </c>
      <c r="S5646">
        <v>29310</v>
      </c>
      <c r="T5646">
        <v>410</v>
      </c>
      <c r="U5646">
        <v>33</v>
      </c>
      <c r="V5646">
        <v>10</v>
      </c>
      <c r="W5646">
        <v>2590</v>
      </c>
      <c r="X5646">
        <v>2670</v>
      </c>
      <c r="Y5646">
        <v>0</v>
      </c>
      <c r="Z5646">
        <v>0</v>
      </c>
      <c r="AA5646">
        <v>20817.849999999999</v>
      </c>
      <c r="AB5646">
        <v>39.340000000000003</v>
      </c>
      <c r="AC5646">
        <v>19208.509999999998</v>
      </c>
      <c r="AD5646">
        <v>3</v>
      </c>
      <c r="AE5646">
        <v>7</v>
      </c>
      <c r="AF5646">
        <v>67</v>
      </c>
      <c r="AG5646">
        <v>23</v>
      </c>
      <c r="AH5646">
        <v>2</v>
      </c>
      <c r="AI5646">
        <v>10</v>
      </c>
      <c r="AJ5646">
        <v>0</v>
      </c>
      <c r="AK5646">
        <v>0</v>
      </c>
      <c r="AL5646">
        <v>0</v>
      </c>
      <c r="AM5646">
        <v>0</v>
      </c>
      <c r="AN5646">
        <v>0</v>
      </c>
      <c r="AO5646">
        <v>54</v>
      </c>
      <c r="AP5646">
        <v>201</v>
      </c>
      <c r="AQ5646">
        <v>54</v>
      </c>
      <c r="AR5646">
        <v>0</v>
      </c>
      <c r="AS5646">
        <v>43</v>
      </c>
      <c r="AT5646">
        <v>4</v>
      </c>
      <c r="AU5646">
        <v>0</v>
      </c>
      <c r="AV5646">
        <v>0</v>
      </c>
      <c r="AW5646">
        <v>1</v>
      </c>
      <c r="AX5646">
        <v>0</v>
      </c>
      <c r="AY5646">
        <v>32</v>
      </c>
      <c r="AZ5646">
        <v>43</v>
      </c>
      <c r="BA5646">
        <v>17</v>
      </c>
      <c r="BB5646">
        <v>2</v>
      </c>
      <c r="BC5646">
        <v>2</v>
      </c>
      <c r="BD5646">
        <v>1</v>
      </c>
      <c r="BE5646">
        <v>0</v>
      </c>
      <c r="BF5646">
        <v>101</v>
      </c>
      <c r="BG5646">
        <v>2655</v>
      </c>
      <c r="BH5646">
        <v>0</v>
      </c>
      <c r="BI5646">
        <v>32</v>
      </c>
      <c r="BJ5646" s="2">
        <v>45853</v>
      </c>
      <c r="BK5646">
        <v>0</v>
      </c>
      <c r="BL5646" s="3" t="str">
        <f>VLOOKUP(O5646,DropDownList!$H$1:$I$7,2,FALSE)</f>
        <v>2024/25</v>
      </c>
      <c r="BM5646" s="3" t="str">
        <f t="shared" si="88"/>
        <v>JP COURT</v>
      </c>
    </row>
    <row r="5647" spans="1:65" x14ac:dyDescent="0.2">
      <c r="A5647">
        <v>2025</v>
      </c>
      <c r="B5647">
        <v>7</v>
      </c>
      <c r="C5647" t="s">
        <v>189</v>
      </c>
      <c r="D5647" t="s">
        <v>192</v>
      </c>
      <c r="E5647" t="s">
        <v>25</v>
      </c>
      <c r="F5647">
        <v>9351</v>
      </c>
      <c r="G5647" t="s">
        <v>141</v>
      </c>
      <c r="H5647" t="s">
        <v>189</v>
      </c>
      <c r="I5647" t="s">
        <v>189</v>
      </c>
      <c r="J5647" s="1">
        <v>45839</v>
      </c>
      <c r="K5647" t="s">
        <v>143</v>
      </c>
      <c r="L5647">
        <v>2</v>
      </c>
      <c r="M5647" t="s">
        <v>144</v>
      </c>
      <c r="N5647" t="s">
        <v>145</v>
      </c>
      <c r="O5647" t="s">
        <v>156</v>
      </c>
      <c r="P5647" t="s">
        <v>146</v>
      </c>
      <c r="Q5647">
        <v>210</v>
      </c>
      <c r="R5647">
        <v>104</v>
      </c>
      <c r="S5647">
        <v>1490</v>
      </c>
      <c r="T5647">
        <v>20</v>
      </c>
      <c r="U5647">
        <v>20</v>
      </c>
      <c r="V5647">
        <v>7</v>
      </c>
      <c r="W5647">
        <v>110</v>
      </c>
      <c r="X5647">
        <v>110</v>
      </c>
      <c r="Y5647">
        <v>0</v>
      </c>
      <c r="Z5647">
        <v>0</v>
      </c>
      <c r="AA5647">
        <v>1260</v>
      </c>
      <c r="AB5647">
        <v>0</v>
      </c>
      <c r="AC5647">
        <v>0</v>
      </c>
      <c r="AD5647">
        <v>7</v>
      </c>
      <c r="AE5647">
        <v>0</v>
      </c>
      <c r="AF5647">
        <v>89</v>
      </c>
      <c r="AG5647">
        <v>0</v>
      </c>
      <c r="AH5647">
        <v>1</v>
      </c>
      <c r="AI5647">
        <v>14</v>
      </c>
      <c r="AJ5647">
        <v>0</v>
      </c>
      <c r="AK5647">
        <v>0</v>
      </c>
      <c r="AL5647">
        <v>0</v>
      </c>
      <c r="AM5647">
        <v>0</v>
      </c>
      <c r="AN5647">
        <v>0</v>
      </c>
      <c r="AO5647">
        <v>64</v>
      </c>
      <c r="AP5647">
        <v>286</v>
      </c>
      <c r="AQ5647">
        <v>66</v>
      </c>
      <c r="AR5647">
        <v>0</v>
      </c>
      <c r="AS5647">
        <v>67</v>
      </c>
      <c r="AT5647">
        <v>10</v>
      </c>
      <c r="AU5647">
        <v>0</v>
      </c>
      <c r="AV5647">
        <v>0</v>
      </c>
      <c r="AW5647">
        <v>0</v>
      </c>
      <c r="AX5647">
        <v>0</v>
      </c>
      <c r="AY5647">
        <v>27</v>
      </c>
      <c r="AZ5647">
        <v>51</v>
      </c>
      <c r="BA5647">
        <v>38</v>
      </c>
      <c r="BB5647">
        <v>8</v>
      </c>
      <c r="BC5647">
        <v>6</v>
      </c>
      <c r="BD5647">
        <v>1</v>
      </c>
      <c r="BE5647">
        <v>0</v>
      </c>
      <c r="BF5647">
        <v>103</v>
      </c>
      <c r="BG5647">
        <v>210</v>
      </c>
      <c r="BH5647">
        <v>0</v>
      </c>
      <c r="BI5647">
        <v>19</v>
      </c>
      <c r="BJ5647" s="2">
        <v>45853</v>
      </c>
      <c r="BK5647">
        <v>0</v>
      </c>
      <c r="BL5647" s="3" t="str">
        <f>VLOOKUP(O5647,DropDownList!$H$1:$I$7,2,FALSE)</f>
        <v>2023/24</v>
      </c>
      <c r="BM5647" s="3" t="str">
        <f t="shared" si="88"/>
        <v>VSUR</v>
      </c>
    </row>
    <row r="5648" spans="1:65" x14ac:dyDescent="0.2">
      <c r="A5648">
        <v>2025</v>
      </c>
      <c r="B5648">
        <v>7</v>
      </c>
      <c r="C5648" t="s">
        <v>189</v>
      </c>
      <c r="D5648" t="s">
        <v>192</v>
      </c>
      <c r="E5648" t="s">
        <v>25</v>
      </c>
      <c r="F5648">
        <v>9351</v>
      </c>
      <c r="G5648" t="s">
        <v>141</v>
      </c>
      <c r="H5648" t="s">
        <v>189</v>
      </c>
      <c r="I5648" t="s">
        <v>189</v>
      </c>
      <c r="J5648" s="1">
        <v>45839</v>
      </c>
      <c r="K5648" t="s">
        <v>143</v>
      </c>
      <c r="L5648">
        <v>2</v>
      </c>
      <c r="M5648" t="s">
        <v>144</v>
      </c>
      <c r="N5648" t="s">
        <v>145</v>
      </c>
      <c r="O5648" t="s">
        <v>147</v>
      </c>
      <c r="P5648" t="s">
        <v>148</v>
      </c>
      <c r="Q5648">
        <v>0</v>
      </c>
      <c r="R5648">
        <v>2</v>
      </c>
      <c r="S5648">
        <v>120</v>
      </c>
      <c r="T5648">
        <v>0</v>
      </c>
      <c r="U5648">
        <v>0</v>
      </c>
      <c r="V5648">
        <v>0</v>
      </c>
      <c r="W5648">
        <v>0</v>
      </c>
      <c r="X5648">
        <v>0</v>
      </c>
      <c r="Y5648">
        <v>0</v>
      </c>
      <c r="Z5648">
        <v>0</v>
      </c>
      <c r="AA5648">
        <v>120</v>
      </c>
      <c r="AB5648">
        <v>0</v>
      </c>
      <c r="AC5648">
        <v>120</v>
      </c>
      <c r="AD5648">
        <v>0</v>
      </c>
      <c r="AE5648">
        <v>0</v>
      </c>
      <c r="AF5648">
        <v>2</v>
      </c>
      <c r="AG5648">
        <v>0</v>
      </c>
      <c r="AH5648">
        <v>0</v>
      </c>
      <c r="AI5648">
        <v>0</v>
      </c>
      <c r="AJ5648">
        <v>0</v>
      </c>
      <c r="AK5648">
        <v>0</v>
      </c>
      <c r="AL5648">
        <v>0</v>
      </c>
      <c r="AM5648">
        <v>0</v>
      </c>
      <c r="AN5648">
        <v>0</v>
      </c>
      <c r="AO5648">
        <v>2</v>
      </c>
      <c r="AP5648">
        <v>6</v>
      </c>
      <c r="AQ5648">
        <v>2</v>
      </c>
      <c r="AR5648">
        <v>0</v>
      </c>
      <c r="AS5648">
        <v>0</v>
      </c>
      <c r="AT5648">
        <v>0</v>
      </c>
      <c r="AU5648">
        <v>0</v>
      </c>
      <c r="AV5648">
        <v>0</v>
      </c>
      <c r="AW5648">
        <v>0</v>
      </c>
      <c r="AX5648">
        <v>0</v>
      </c>
      <c r="AY5648">
        <v>2</v>
      </c>
      <c r="AZ5648">
        <v>2</v>
      </c>
      <c r="BA5648">
        <v>0</v>
      </c>
      <c r="BB5648">
        <v>0</v>
      </c>
      <c r="BC5648">
        <v>0</v>
      </c>
      <c r="BD5648">
        <v>0</v>
      </c>
      <c r="BE5648">
        <v>0</v>
      </c>
      <c r="BF5648">
        <v>2</v>
      </c>
      <c r="BG5648">
        <v>0</v>
      </c>
      <c r="BH5648">
        <v>0</v>
      </c>
      <c r="BI5648">
        <v>0</v>
      </c>
      <c r="BJ5648" s="2">
        <v>45853</v>
      </c>
      <c r="BK5648">
        <v>0</v>
      </c>
      <c r="BL5648" s="3" t="str">
        <f>VLOOKUP(O5648,DropDownList!$H$1:$I$7,2,FALSE)</f>
        <v>2024/25</v>
      </c>
      <c r="BM5648" s="3" t="str">
        <f t="shared" si="88"/>
        <v>PRAS</v>
      </c>
    </row>
    <row r="5649" spans="1:65" x14ac:dyDescent="0.2">
      <c r="A5649">
        <v>2025</v>
      </c>
      <c r="B5649">
        <v>7</v>
      </c>
      <c r="C5649" t="s">
        <v>189</v>
      </c>
      <c r="D5649" t="s">
        <v>192</v>
      </c>
      <c r="E5649" t="s">
        <v>25</v>
      </c>
      <c r="F5649">
        <v>9351</v>
      </c>
      <c r="G5649" t="s">
        <v>141</v>
      </c>
      <c r="H5649" t="s">
        <v>189</v>
      </c>
      <c r="I5649" t="s">
        <v>189</v>
      </c>
      <c r="J5649" s="1">
        <v>45839</v>
      </c>
      <c r="K5649" t="s">
        <v>143</v>
      </c>
      <c r="L5649">
        <v>2</v>
      </c>
      <c r="M5649" t="s">
        <v>144</v>
      </c>
      <c r="N5649" t="s">
        <v>145</v>
      </c>
      <c r="O5649" t="s">
        <v>149</v>
      </c>
      <c r="P5649" t="s">
        <v>153</v>
      </c>
      <c r="Q5649">
        <v>1485</v>
      </c>
      <c r="R5649">
        <v>53</v>
      </c>
      <c r="S5649">
        <v>2385</v>
      </c>
      <c r="T5649">
        <v>45</v>
      </c>
      <c r="U5649">
        <v>33</v>
      </c>
      <c r="V5649">
        <v>30</v>
      </c>
      <c r="W5649">
        <v>1350</v>
      </c>
      <c r="X5649">
        <v>1350</v>
      </c>
      <c r="Y5649">
        <v>0</v>
      </c>
      <c r="Z5649">
        <v>0</v>
      </c>
      <c r="AA5649">
        <v>855</v>
      </c>
      <c r="AB5649">
        <v>0</v>
      </c>
      <c r="AC5649">
        <v>855</v>
      </c>
      <c r="AD5649">
        <v>30</v>
      </c>
      <c r="AE5649">
        <v>0</v>
      </c>
      <c r="AF5649">
        <v>19</v>
      </c>
      <c r="AG5649">
        <v>0</v>
      </c>
      <c r="AH5649">
        <v>1</v>
      </c>
      <c r="AI5649">
        <v>33</v>
      </c>
      <c r="AJ5649">
        <v>0</v>
      </c>
      <c r="AK5649">
        <v>0</v>
      </c>
      <c r="AL5649">
        <v>0</v>
      </c>
      <c r="AM5649">
        <v>0</v>
      </c>
      <c r="AN5649">
        <v>0</v>
      </c>
      <c r="AO5649">
        <v>40</v>
      </c>
      <c r="AP5649">
        <v>67</v>
      </c>
      <c r="AQ5649">
        <v>42</v>
      </c>
      <c r="AR5649">
        <v>1</v>
      </c>
      <c r="AS5649">
        <v>19</v>
      </c>
      <c r="AT5649">
        <v>1</v>
      </c>
      <c r="AU5649">
        <v>0</v>
      </c>
      <c r="AV5649">
        <v>0</v>
      </c>
      <c r="AW5649">
        <v>0</v>
      </c>
      <c r="AX5649">
        <v>0</v>
      </c>
      <c r="AY5649">
        <v>0</v>
      </c>
      <c r="AZ5649">
        <v>1</v>
      </c>
      <c r="BA5649">
        <v>1</v>
      </c>
      <c r="BB5649">
        <v>1</v>
      </c>
      <c r="BC5649">
        <v>0</v>
      </c>
      <c r="BD5649">
        <v>0</v>
      </c>
      <c r="BE5649">
        <v>0</v>
      </c>
      <c r="BF5649">
        <v>38</v>
      </c>
      <c r="BG5649">
        <v>1485</v>
      </c>
      <c r="BH5649">
        <v>0</v>
      </c>
      <c r="BI5649">
        <v>27</v>
      </c>
      <c r="BJ5649" s="2">
        <v>45853</v>
      </c>
      <c r="BK5649">
        <v>0</v>
      </c>
      <c r="BL5649" s="3" t="str">
        <f>VLOOKUP(O5649,DropDownList!$H$1:$I$7,2,FALSE)</f>
        <v>2025/26</v>
      </c>
      <c r="BM5649" s="3" t="str">
        <f t="shared" si="88"/>
        <v>PREG</v>
      </c>
    </row>
    <row r="5650" spans="1:65" x14ac:dyDescent="0.2">
      <c r="A5650">
        <v>2025</v>
      </c>
      <c r="B5650">
        <v>7</v>
      </c>
      <c r="C5650" t="s">
        <v>189</v>
      </c>
      <c r="D5650" t="s">
        <v>192</v>
      </c>
      <c r="E5650" t="s">
        <v>25</v>
      </c>
      <c r="F5650">
        <v>9351</v>
      </c>
      <c r="G5650" t="s">
        <v>141</v>
      </c>
      <c r="H5650" t="s">
        <v>189</v>
      </c>
      <c r="I5650" t="s">
        <v>189</v>
      </c>
      <c r="J5650" s="1">
        <v>45839</v>
      </c>
      <c r="K5650" t="s">
        <v>143</v>
      </c>
      <c r="L5650">
        <v>2</v>
      </c>
      <c r="M5650" t="s">
        <v>144</v>
      </c>
      <c r="N5650" t="s">
        <v>145</v>
      </c>
      <c r="O5650" t="s">
        <v>147</v>
      </c>
      <c r="P5650" t="s">
        <v>153</v>
      </c>
      <c r="Q5650">
        <v>1852.31</v>
      </c>
      <c r="R5650">
        <v>105</v>
      </c>
      <c r="S5650">
        <v>4725</v>
      </c>
      <c r="T5650">
        <v>0</v>
      </c>
      <c r="U5650">
        <v>43</v>
      </c>
      <c r="V5650">
        <v>31</v>
      </c>
      <c r="W5650">
        <v>1351</v>
      </c>
      <c r="X5650">
        <v>1351</v>
      </c>
      <c r="Y5650">
        <v>0</v>
      </c>
      <c r="Z5650">
        <v>0</v>
      </c>
      <c r="AA5650">
        <v>2872.69</v>
      </c>
      <c r="AB5650">
        <v>0</v>
      </c>
      <c r="AC5650">
        <v>2872.69</v>
      </c>
      <c r="AD5650">
        <v>30</v>
      </c>
      <c r="AE5650">
        <v>1</v>
      </c>
      <c r="AF5650">
        <v>62</v>
      </c>
      <c r="AG5650">
        <v>3</v>
      </c>
      <c r="AH5650">
        <v>0</v>
      </c>
      <c r="AI5650">
        <v>40</v>
      </c>
      <c r="AJ5650">
        <v>0</v>
      </c>
      <c r="AK5650">
        <v>0</v>
      </c>
      <c r="AL5650">
        <v>0</v>
      </c>
      <c r="AM5650">
        <v>0</v>
      </c>
      <c r="AN5650">
        <v>0</v>
      </c>
      <c r="AO5650">
        <v>90</v>
      </c>
      <c r="AP5650">
        <v>446</v>
      </c>
      <c r="AQ5650">
        <v>100</v>
      </c>
      <c r="AR5650">
        <v>3</v>
      </c>
      <c r="AS5650">
        <v>160</v>
      </c>
      <c r="AT5650">
        <v>21</v>
      </c>
      <c r="AU5650">
        <v>0</v>
      </c>
      <c r="AV5650">
        <v>0</v>
      </c>
      <c r="AW5650">
        <v>0</v>
      </c>
      <c r="AX5650">
        <v>0</v>
      </c>
      <c r="AY5650">
        <v>20</v>
      </c>
      <c r="AZ5650">
        <v>59</v>
      </c>
      <c r="BA5650">
        <v>41</v>
      </c>
      <c r="BB5650">
        <v>22</v>
      </c>
      <c r="BC5650">
        <v>2</v>
      </c>
      <c r="BD5650">
        <v>0</v>
      </c>
      <c r="BE5650">
        <v>0</v>
      </c>
      <c r="BF5650">
        <v>84</v>
      </c>
      <c r="BG5650">
        <v>1800</v>
      </c>
      <c r="BH5650">
        <v>0</v>
      </c>
      <c r="BI5650">
        <v>41</v>
      </c>
      <c r="BJ5650" s="2">
        <v>45853</v>
      </c>
      <c r="BK5650">
        <v>0</v>
      </c>
      <c r="BL5650" s="3" t="str">
        <f>VLOOKUP(O5650,DropDownList!$H$1:$I$7,2,FALSE)</f>
        <v>2024/25</v>
      </c>
      <c r="BM5650" s="3" t="str">
        <f t="shared" si="88"/>
        <v>PREG</v>
      </c>
    </row>
    <row r="5651" spans="1:65" x14ac:dyDescent="0.2">
      <c r="A5651">
        <v>2025</v>
      </c>
      <c r="B5651">
        <v>7</v>
      </c>
      <c r="C5651" t="s">
        <v>189</v>
      </c>
      <c r="D5651" t="s">
        <v>192</v>
      </c>
      <c r="E5651" t="s">
        <v>25</v>
      </c>
      <c r="F5651">
        <v>9351</v>
      </c>
      <c r="G5651" t="s">
        <v>141</v>
      </c>
      <c r="H5651" t="s">
        <v>189</v>
      </c>
      <c r="I5651" t="s">
        <v>189</v>
      </c>
      <c r="J5651" s="1">
        <v>45839</v>
      </c>
      <c r="K5651" t="s">
        <v>143</v>
      </c>
      <c r="L5651">
        <v>2</v>
      </c>
      <c r="M5651" t="s">
        <v>144</v>
      </c>
      <c r="N5651" t="s">
        <v>145</v>
      </c>
      <c r="O5651" t="s">
        <v>149</v>
      </c>
      <c r="P5651" t="s">
        <v>150</v>
      </c>
      <c r="Q5651">
        <v>8211.08</v>
      </c>
      <c r="R5651">
        <v>111</v>
      </c>
      <c r="S5651">
        <v>18180.689999999999</v>
      </c>
      <c r="T5651">
        <v>800</v>
      </c>
      <c r="U5651">
        <v>49</v>
      </c>
      <c r="V5651">
        <v>33</v>
      </c>
      <c r="W5651">
        <v>4070.03</v>
      </c>
      <c r="X5651">
        <v>5998.3</v>
      </c>
      <c r="Y5651">
        <v>105</v>
      </c>
      <c r="Z5651">
        <v>17380.689999999999</v>
      </c>
      <c r="AA5651">
        <v>9169.61</v>
      </c>
      <c r="AB5651">
        <v>2971.61</v>
      </c>
      <c r="AC5651">
        <v>6198</v>
      </c>
      <c r="AD5651">
        <v>26</v>
      </c>
      <c r="AE5651">
        <v>7</v>
      </c>
      <c r="AF5651">
        <v>56</v>
      </c>
      <c r="AG5651">
        <v>18</v>
      </c>
      <c r="AH5651">
        <v>6</v>
      </c>
      <c r="AI5651">
        <v>31</v>
      </c>
      <c r="AJ5651">
        <v>29</v>
      </c>
      <c r="AK5651">
        <v>11</v>
      </c>
      <c r="AL5651">
        <v>0</v>
      </c>
      <c r="AM5651">
        <v>3</v>
      </c>
      <c r="AN5651">
        <v>1</v>
      </c>
      <c r="AO5651">
        <v>62</v>
      </c>
      <c r="AP5651">
        <v>175</v>
      </c>
      <c r="AQ5651">
        <v>66</v>
      </c>
      <c r="AR5651">
        <v>3</v>
      </c>
      <c r="AS5651">
        <v>32</v>
      </c>
      <c r="AT5651">
        <v>2</v>
      </c>
      <c r="AU5651">
        <v>0</v>
      </c>
      <c r="AV5651">
        <v>0</v>
      </c>
      <c r="AW5651">
        <v>0</v>
      </c>
      <c r="AX5651">
        <v>0</v>
      </c>
      <c r="AY5651">
        <v>16</v>
      </c>
      <c r="AZ5651">
        <v>35</v>
      </c>
      <c r="BA5651">
        <v>14</v>
      </c>
      <c r="BB5651">
        <v>5</v>
      </c>
      <c r="BC5651">
        <v>2</v>
      </c>
      <c r="BD5651">
        <v>0</v>
      </c>
      <c r="BE5651">
        <v>0</v>
      </c>
      <c r="BF5651">
        <v>61</v>
      </c>
      <c r="BG5651">
        <v>5057.51</v>
      </c>
      <c r="BH5651">
        <v>0</v>
      </c>
      <c r="BI5651">
        <v>46</v>
      </c>
      <c r="BJ5651" s="2">
        <v>45853</v>
      </c>
      <c r="BK5651">
        <v>0</v>
      </c>
      <c r="BL5651" s="3" t="str">
        <f>VLOOKUP(O5651,DropDownList!$H$1:$I$7,2,FALSE)</f>
        <v>2025/26</v>
      </c>
      <c r="BM5651" s="3" t="str">
        <f t="shared" si="88"/>
        <v>FISCAL FINES</v>
      </c>
    </row>
    <row r="5652" spans="1:65" x14ac:dyDescent="0.2">
      <c r="A5652">
        <v>2025</v>
      </c>
      <c r="B5652">
        <v>7</v>
      </c>
      <c r="C5652" t="s">
        <v>189</v>
      </c>
      <c r="D5652" t="s">
        <v>192</v>
      </c>
      <c r="E5652" t="s">
        <v>25</v>
      </c>
      <c r="F5652">
        <v>9351</v>
      </c>
      <c r="G5652" t="s">
        <v>141</v>
      </c>
      <c r="H5652" t="s">
        <v>189</v>
      </c>
      <c r="I5652" t="s">
        <v>189</v>
      </c>
      <c r="J5652" s="1">
        <v>45839</v>
      </c>
      <c r="K5652" t="s">
        <v>143</v>
      </c>
      <c r="L5652">
        <v>2</v>
      </c>
      <c r="M5652" t="s">
        <v>144</v>
      </c>
      <c r="N5652" t="s">
        <v>145</v>
      </c>
      <c r="O5652" t="s">
        <v>147</v>
      </c>
      <c r="P5652" t="s">
        <v>151</v>
      </c>
      <c r="Q5652">
        <v>0</v>
      </c>
      <c r="R5652">
        <v>601</v>
      </c>
      <c r="S5652">
        <v>18030</v>
      </c>
      <c r="T5652">
        <v>4380</v>
      </c>
      <c r="U5652">
        <v>0</v>
      </c>
      <c r="V5652">
        <v>0</v>
      </c>
      <c r="W5652">
        <v>0</v>
      </c>
      <c r="X5652">
        <v>0</v>
      </c>
      <c r="Y5652">
        <v>0</v>
      </c>
      <c r="Z5652">
        <v>0</v>
      </c>
      <c r="AA5652">
        <v>13650</v>
      </c>
      <c r="AB5652">
        <v>0</v>
      </c>
      <c r="AC5652">
        <v>13650</v>
      </c>
      <c r="AD5652">
        <v>0</v>
      </c>
      <c r="AE5652">
        <v>0</v>
      </c>
      <c r="AF5652">
        <v>455</v>
      </c>
      <c r="AG5652">
        <v>0</v>
      </c>
      <c r="AH5652">
        <v>146</v>
      </c>
      <c r="AI5652">
        <v>0</v>
      </c>
      <c r="AJ5652">
        <v>0</v>
      </c>
      <c r="AK5652">
        <v>0</v>
      </c>
      <c r="AL5652">
        <v>0</v>
      </c>
      <c r="AM5652">
        <v>7</v>
      </c>
      <c r="AN5652">
        <v>0</v>
      </c>
      <c r="AO5652">
        <v>0</v>
      </c>
      <c r="AP5652">
        <v>0</v>
      </c>
      <c r="AQ5652">
        <v>0</v>
      </c>
      <c r="AR5652">
        <v>0</v>
      </c>
      <c r="AS5652">
        <v>0</v>
      </c>
      <c r="AT5652">
        <v>0</v>
      </c>
      <c r="AU5652">
        <v>0</v>
      </c>
      <c r="AV5652">
        <v>0</v>
      </c>
      <c r="AW5652">
        <v>0</v>
      </c>
      <c r="AX5652">
        <v>0</v>
      </c>
      <c r="AY5652">
        <v>0</v>
      </c>
      <c r="AZ5652">
        <v>0</v>
      </c>
      <c r="BA5652">
        <v>0</v>
      </c>
      <c r="BB5652">
        <v>0</v>
      </c>
      <c r="BC5652">
        <v>0</v>
      </c>
      <c r="BD5652">
        <v>0</v>
      </c>
      <c r="BE5652">
        <v>0</v>
      </c>
      <c r="BF5652">
        <v>0</v>
      </c>
      <c r="BG5652">
        <v>0</v>
      </c>
      <c r="BH5652">
        <v>0</v>
      </c>
      <c r="BI5652">
        <v>0</v>
      </c>
      <c r="BJ5652" s="2">
        <v>45853</v>
      </c>
      <c r="BK5652">
        <v>0</v>
      </c>
      <c r="BL5652" s="3" t="str">
        <f>VLOOKUP(O5652,DropDownList!$H$1:$I$7,2,FALSE)</f>
        <v>2024/25</v>
      </c>
      <c r="BM5652" s="3" t="str">
        <f t="shared" si="88"/>
        <v>PCPF</v>
      </c>
    </row>
    <row r="5653" spans="1:65" x14ac:dyDescent="0.2">
      <c r="A5653">
        <v>2025</v>
      </c>
      <c r="B5653">
        <v>7</v>
      </c>
      <c r="C5653" t="s">
        <v>189</v>
      </c>
      <c r="D5653" t="s">
        <v>192</v>
      </c>
      <c r="E5653" t="s">
        <v>25</v>
      </c>
      <c r="F5653">
        <v>9351</v>
      </c>
      <c r="G5653" t="s">
        <v>141</v>
      </c>
      <c r="H5653" t="s">
        <v>189</v>
      </c>
      <c r="I5653" t="s">
        <v>189</v>
      </c>
      <c r="J5653" s="1">
        <v>45839</v>
      </c>
      <c r="K5653" t="s">
        <v>143</v>
      </c>
      <c r="L5653">
        <v>2</v>
      </c>
      <c r="M5653" t="s">
        <v>144</v>
      </c>
      <c r="N5653" t="s">
        <v>145</v>
      </c>
      <c r="O5653" t="s">
        <v>147</v>
      </c>
      <c r="P5653" t="s">
        <v>146</v>
      </c>
      <c r="Q5653">
        <v>180</v>
      </c>
      <c r="R5653">
        <v>102</v>
      </c>
      <c r="S5653">
        <v>1760</v>
      </c>
      <c r="T5653">
        <v>10</v>
      </c>
      <c r="U5653">
        <v>34</v>
      </c>
      <c r="V5653">
        <v>3</v>
      </c>
      <c r="W5653">
        <v>70</v>
      </c>
      <c r="X5653">
        <v>70</v>
      </c>
      <c r="Y5653">
        <v>0</v>
      </c>
      <c r="Z5653">
        <v>0</v>
      </c>
      <c r="AA5653">
        <v>1570</v>
      </c>
      <c r="AB5653">
        <v>0</v>
      </c>
      <c r="AC5653">
        <v>0</v>
      </c>
      <c r="AD5653">
        <v>3</v>
      </c>
      <c r="AE5653">
        <v>0</v>
      </c>
      <c r="AF5653">
        <v>90</v>
      </c>
      <c r="AG5653">
        <v>0</v>
      </c>
      <c r="AH5653">
        <v>1</v>
      </c>
      <c r="AI5653">
        <v>11</v>
      </c>
      <c r="AJ5653">
        <v>0</v>
      </c>
      <c r="AK5653">
        <v>0</v>
      </c>
      <c r="AL5653">
        <v>0</v>
      </c>
      <c r="AM5653">
        <v>0</v>
      </c>
      <c r="AN5653">
        <v>0</v>
      </c>
      <c r="AO5653">
        <v>54</v>
      </c>
      <c r="AP5653">
        <v>206</v>
      </c>
      <c r="AQ5653">
        <v>55</v>
      </c>
      <c r="AR5653">
        <v>0</v>
      </c>
      <c r="AS5653">
        <v>43</v>
      </c>
      <c r="AT5653">
        <v>4</v>
      </c>
      <c r="AU5653">
        <v>0</v>
      </c>
      <c r="AV5653">
        <v>0</v>
      </c>
      <c r="AW5653">
        <v>0</v>
      </c>
      <c r="AX5653">
        <v>0</v>
      </c>
      <c r="AY5653">
        <v>34</v>
      </c>
      <c r="AZ5653">
        <v>45</v>
      </c>
      <c r="BA5653">
        <v>18</v>
      </c>
      <c r="BB5653">
        <v>2</v>
      </c>
      <c r="BC5653">
        <v>2</v>
      </c>
      <c r="BD5653">
        <v>1</v>
      </c>
      <c r="BE5653">
        <v>0</v>
      </c>
      <c r="BF5653">
        <v>102</v>
      </c>
      <c r="BG5653">
        <v>180</v>
      </c>
      <c r="BH5653">
        <v>0</v>
      </c>
      <c r="BI5653">
        <v>33</v>
      </c>
      <c r="BJ5653" s="2">
        <v>45853</v>
      </c>
      <c r="BK5653">
        <v>0</v>
      </c>
      <c r="BL5653" s="3" t="str">
        <f>VLOOKUP(O5653,DropDownList!$H$1:$I$7,2,FALSE)</f>
        <v>2024/25</v>
      </c>
      <c r="BM5653" s="3" t="str">
        <f t="shared" si="88"/>
        <v>VSUR</v>
      </c>
    </row>
    <row r="5654" spans="1:65" x14ac:dyDescent="0.2">
      <c r="A5654">
        <v>2025</v>
      </c>
      <c r="B5654">
        <v>7</v>
      </c>
      <c r="C5654" t="s">
        <v>189</v>
      </c>
      <c r="D5654" t="s">
        <v>193</v>
      </c>
      <c r="E5654" t="s">
        <v>25</v>
      </c>
      <c r="F5654">
        <v>9791</v>
      </c>
      <c r="G5654" t="s">
        <v>158</v>
      </c>
      <c r="H5654" t="s">
        <v>189</v>
      </c>
      <c r="I5654" t="s">
        <v>189</v>
      </c>
      <c r="J5654" s="1">
        <v>45839</v>
      </c>
      <c r="K5654" t="s">
        <v>143</v>
      </c>
      <c r="L5654">
        <v>2</v>
      </c>
      <c r="M5654" t="s">
        <v>144</v>
      </c>
      <c r="N5654" t="s">
        <v>145</v>
      </c>
      <c r="O5654" t="s">
        <v>149</v>
      </c>
      <c r="P5654" t="s">
        <v>160</v>
      </c>
      <c r="Q5654">
        <v>36705.47</v>
      </c>
      <c r="R5654">
        <v>183</v>
      </c>
      <c r="S5654">
        <v>82336.09</v>
      </c>
      <c r="T5654">
        <v>2700</v>
      </c>
      <c r="U5654">
        <v>109</v>
      </c>
      <c r="V5654">
        <v>69</v>
      </c>
      <c r="W5654">
        <v>18657.09</v>
      </c>
      <c r="X5654">
        <v>26279.09</v>
      </c>
      <c r="Y5654">
        <v>0</v>
      </c>
      <c r="Z5654">
        <v>0</v>
      </c>
      <c r="AA5654">
        <v>42930.62</v>
      </c>
      <c r="AB5654">
        <v>3841.27</v>
      </c>
      <c r="AC5654">
        <v>36329.35</v>
      </c>
      <c r="AD5654">
        <v>39</v>
      </c>
      <c r="AE5654">
        <v>30</v>
      </c>
      <c r="AF5654">
        <v>69</v>
      </c>
      <c r="AG5654">
        <v>55</v>
      </c>
      <c r="AH5654">
        <v>4</v>
      </c>
      <c r="AI5654">
        <v>54</v>
      </c>
      <c r="AJ5654">
        <v>0</v>
      </c>
      <c r="AK5654">
        <v>0</v>
      </c>
      <c r="AL5654">
        <v>0</v>
      </c>
      <c r="AM5654">
        <v>0</v>
      </c>
      <c r="AN5654">
        <v>0</v>
      </c>
      <c r="AO5654">
        <v>116</v>
      </c>
      <c r="AP5654">
        <v>270</v>
      </c>
      <c r="AQ5654">
        <v>110</v>
      </c>
      <c r="AR5654">
        <v>0</v>
      </c>
      <c r="AS5654">
        <v>34</v>
      </c>
      <c r="AT5654">
        <v>1</v>
      </c>
      <c r="AU5654">
        <v>4</v>
      </c>
      <c r="AV5654">
        <v>0</v>
      </c>
      <c r="AW5654">
        <v>1</v>
      </c>
      <c r="AX5654">
        <v>0</v>
      </c>
      <c r="AY5654">
        <v>28</v>
      </c>
      <c r="AZ5654">
        <v>54</v>
      </c>
      <c r="BA5654">
        <v>20</v>
      </c>
      <c r="BB5654">
        <v>7</v>
      </c>
      <c r="BC5654">
        <v>4</v>
      </c>
      <c r="BD5654">
        <v>2</v>
      </c>
      <c r="BE5654">
        <v>0</v>
      </c>
      <c r="BF5654">
        <v>180</v>
      </c>
      <c r="BG5654">
        <v>20994.09</v>
      </c>
      <c r="BH5654">
        <v>1</v>
      </c>
      <c r="BI5654">
        <v>108</v>
      </c>
      <c r="BJ5654" s="2">
        <v>45853</v>
      </c>
      <c r="BK5654">
        <v>0</v>
      </c>
      <c r="BL5654" s="3" t="str">
        <f>VLOOKUP(O5654,DropDownList!$H$1:$I$7,2,FALSE)</f>
        <v>2025/26</v>
      </c>
      <c r="BM5654" s="3" t="str">
        <f t="shared" si="88"/>
        <v>SC COURT</v>
      </c>
    </row>
    <row r="5655" spans="1:65" x14ac:dyDescent="0.2">
      <c r="A5655">
        <v>2025</v>
      </c>
      <c r="B5655">
        <v>7</v>
      </c>
      <c r="C5655" t="s">
        <v>189</v>
      </c>
      <c r="D5655" t="s">
        <v>193</v>
      </c>
      <c r="E5655" t="s">
        <v>25</v>
      </c>
      <c r="F5655">
        <v>9791</v>
      </c>
      <c r="G5655" t="s">
        <v>158</v>
      </c>
      <c r="H5655" t="s">
        <v>189</v>
      </c>
      <c r="I5655" t="s">
        <v>189</v>
      </c>
      <c r="J5655" s="1">
        <v>45839</v>
      </c>
      <c r="K5655" t="s">
        <v>143</v>
      </c>
      <c r="L5655">
        <v>2</v>
      </c>
      <c r="M5655" t="s">
        <v>144</v>
      </c>
      <c r="N5655" t="s">
        <v>145</v>
      </c>
      <c r="O5655" t="s">
        <v>147</v>
      </c>
      <c r="P5655" t="s">
        <v>160</v>
      </c>
      <c r="Q5655">
        <v>22135.46</v>
      </c>
      <c r="R5655">
        <v>177</v>
      </c>
      <c r="S5655">
        <v>77482</v>
      </c>
      <c r="T5655">
        <v>3054.68</v>
      </c>
      <c r="U5655">
        <v>62</v>
      </c>
      <c r="V5655">
        <v>26</v>
      </c>
      <c r="W5655">
        <v>13319.58</v>
      </c>
      <c r="X5655">
        <v>13914.58</v>
      </c>
      <c r="Y5655">
        <v>0</v>
      </c>
      <c r="Z5655">
        <v>0</v>
      </c>
      <c r="AA5655">
        <v>52291.86</v>
      </c>
      <c r="AB5655">
        <v>3267</v>
      </c>
      <c r="AC5655">
        <v>46224.86</v>
      </c>
      <c r="AD5655">
        <v>12</v>
      </c>
      <c r="AE5655">
        <v>14</v>
      </c>
      <c r="AF5655">
        <v>106</v>
      </c>
      <c r="AG5655">
        <v>35</v>
      </c>
      <c r="AH5655">
        <v>8</v>
      </c>
      <c r="AI5655">
        <v>27</v>
      </c>
      <c r="AJ5655">
        <v>0</v>
      </c>
      <c r="AK5655">
        <v>0</v>
      </c>
      <c r="AL5655">
        <v>0</v>
      </c>
      <c r="AM5655">
        <v>0</v>
      </c>
      <c r="AN5655">
        <v>0</v>
      </c>
      <c r="AO5655">
        <v>119</v>
      </c>
      <c r="AP5655">
        <v>443</v>
      </c>
      <c r="AQ5655">
        <v>117</v>
      </c>
      <c r="AR5655">
        <v>1</v>
      </c>
      <c r="AS5655">
        <v>84</v>
      </c>
      <c r="AT5655">
        <v>10</v>
      </c>
      <c r="AU5655">
        <v>16</v>
      </c>
      <c r="AV5655">
        <v>3</v>
      </c>
      <c r="AW5655">
        <v>7</v>
      </c>
      <c r="AX5655">
        <v>0</v>
      </c>
      <c r="AY5655">
        <v>55</v>
      </c>
      <c r="AZ5655">
        <v>83</v>
      </c>
      <c r="BA5655">
        <v>35</v>
      </c>
      <c r="BB5655">
        <v>7</v>
      </c>
      <c r="BC5655">
        <v>4</v>
      </c>
      <c r="BD5655">
        <v>5</v>
      </c>
      <c r="BE5655">
        <v>0</v>
      </c>
      <c r="BF5655">
        <v>170</v>
      </c>
      <c r="BG5655">
        <v>15585</v>
      </c>
      <c r="BH5655">
        <v>1</v>
      </c>
      <c r="BI5655">
        <v>60</v>
      </c>
      <c r="BJ5655" s="2">
        <v>45853</v>
      </c>
      <c r="BK5655">
        <v>0</v>
      </c>
      <c r="BL5655" s="3" t="str">
        <f>VLOOKUP(O5655,DropDownList!$H$1:$I$7,2,FALSE)</f>
        <v>2024/25</v>
      </c>
      <c r="BM5655" s="3" t="str">
        <f t="shared" si="88"/>
        <v>SC COURT</v>
      </c>
    </row>
    <row r="5656" spans="1:65" x14ac:dyDescent="0.2">
      <c r="A5656">
        <v>2025</v>
      </c>
      <c r="B5656">
        <v>7</v>
      </c>
      <c r="C5656" t="s">
        <v>189</v>
      </c>
      <c r="D5656" t="s">
        <v>193</v>
      </c>
      <c r="E5656" t="s">
        <v>25</v>
      </c>
      <c r="F5656">
        <v>9791</v>
      </c>
      <c r="G5656" t="s">
        <v>158</v>
      </c>
      <c r="H5656" t="s">
        <v>189</v>
      </c>
      <c r="I5656" t="s">
        <v>189</v>
      </c>
      <c r="J5656" s="1">
        <v>45839</v>
      </c>
      <c r="K5656" t="s">
        <v>143</v>
      </c>
      <c r="L5656">
        <v>2</v>
      </c>
      <c r="M5656" t="s">
        <v>144</v>
      </c>
      <c r="N5656" t="s">
        <v>145</v>
      </c>
      <c r="O5656" t="s">
        <v>147</v>
      </c>
      <c r="P5656" t="s">
        <v>161</v>
      </c>
      <c r="Q5656">
        <v>545</v>
      </c>
      <c r="R5656">
        <v>173</v>
      </c>
      <c r="S5656">
        <v>3445</v>
      </c>
      <c r="T5656">
        <v>150</v>
      </c>
      <c r="U5656">
        <v>59</v>
      </c>
      <c r="V5656">
        <v>12</v>
      </c>
      <c r="W5656">
        <v>295</v>
      </c>
      <c r="X5656">
        <v>295</v>
      </c>
      <c r="Y5656">
        <v>0</v>
      </c>
      <c r="Z5656">
        <v>0</v>
      </c>
      <c r="AA5656">
        <v>2750</v>
      </c>
      <c r="AB5656">
        <v>0</v>
      </c>
      <c r="AC5656">
        <v>0</v>
      </c>
      <c r="AD5656">
        <v>12</v>
      </c>
      <c r="AE5656">
        <v>0</v>
      </c>
      <c r="AF5656">
        <v>135</v>
      </c>
      <c r="AG5656">
        <v>0</v>
      </c>
      <c r="AH5656">
        <v>9</v>
      </c>
      <c r="AI5656">
        <v>29</v>
      </c>
      <c r="AJ5656">
        <v>0</v>
      </c>
      <c r="AK5656">
        <v>0</v>
      </c>
      <c r="AL5656">
        <v>0</v>
      </c>
      <c r="AM5656">
        <v>0</v>
      </c>
      <c r="AN5656">
        <v>0</v>
      </c>
      <c r="AO5656">
        <v>115</v>
      </c>
      <c r="AP5656">
        <v>443</v>
      </c>
      <c r="AQ5656">
        <v>118</v>
      </c>
      <c r="AR5656">
        <v>0</v>
      </c>
      <c r="AS5656">
        <v>86</v>
      </c>
      <c r="AT5656">
        <v>10</v>
      </c>
      <c r="AU5656">
        <v>12</v>
      </c>
      <c r="AV5656">
        <v>1</v>
      </c>
      <c r="AW5656">
        <v>8</v>
      </c>
      <c r="AX5656">
        <v>0</v>
      </c>
      <c r="AY5656">
        <v>57</v>
      </c>
      <c r="AZ5656">
        <v>85</v>
      </c>
      <c r="BA5656">
        <v>35</v>
      </c>
      <c r="BB5656">
        <v>7</v>
      </c>
      <c r="BC5656">
        <v>4</v>
      </c>
      <c r="BD5656">
        <v>5</v>
      </c>
      <c r="BE5656">
        <v>0</v>
      </c>
      <c r="BF5656">
        <v>165</v>
      </c>
      <c r="BG5656">
        <v>545</v>
      </c>
      <c r="BH5656">
        <v>0</v>
      </c>
      <c r="BI5656">
        <v>57</v>
      </c>
      <c r="BJ5656" s="2">
        <v>45853</v>
      </c>
      <c r="BK5656">
        <v>0</v>
      </c>
      <c r="BL5656" s="3" t="str">
        <f>VLOOKUP(O5656,DropDownList!$H$1:$I$7,2,FALSE)</f>
        <v>2024/25</v>
      </c>
      <c r="BM5656" s="3" t="str">
        <f t="shared" si="88"/>
        <v>VSUR</v>
      </c>
    </row>
    <row r="5657" spans="1:65" x14ac:dyDescent="0.2">
      <c r="A5657">
        <v>2025</v>
      </c>
      <c r="B5657">
        <v>7</v>
      </c>
      <c r="C5657" t="s">
        <v>189</v>
      </c>
      <c r="D5657" t="s">
        <v>193</v>
      </c>
      <c r="E5657" t="s">
        <v>25</v>
      </c>
      <c r="F5657">
        <v>9791</v>
      </c>
      <c r="G5657" t="s">
        <v>158</v>
      </c>
      <c r="H5657" t="s">
        <v>189</v>
      </c>
      <c r="I5657" t="s">
        <v>189</v>
      </c>
      <c r="J5657" s="1">
        <v>45839</v>
      </c>
      <c r="K5657" t="s">
        <v>143</v>
      </c>
      <c r="L5657">
        <v>2</v>
      </c>
      <c r="M5657" t="s">
        <v>144</v>
      </c>
      <c r="N5657" t="s">
        <v>145</v>
      </c>
      <c r="O5657" t="s">
        <v>156</v>
      </c>
      <c r="P5657" t="s">
        <v>160</v>
      </c>
      <c r="Q5657">
        <v>13866.2</v>
      </c>
      <c r="R5657">
        <v>200</v>
      </c>
      <c r="S5657">
        <v>79579</v>
      </c>
      <c r="T5657">
        <v>1180</v>
      </c>
      <c r="U5657">
        <v>51</v>
      </c>
      <c r="V5657">
        <v>20</v>
      </c>
      <c r="W5657">
        <v>6023.96</v>
      </c>
      <c r="X5657">
        <v>6123.96</v>
      </c>
      <c r="Y5657">
        <v>0</v>
      </c>
      <c r="Z5657">
        <v>0</v>
      </c>
      <c r="AA5657">
        <v>64532.800000000003</v>
      </c>
      <c r="AB5657">
        <v>9865.2199999999993</v>
      </c>
      <c r="AC5657">
        <v>51366.39</v>
      </c>
      <c r="AD5657">
        <v>8</v>
      </c>
      <c r="AE5657">
        <v>12</v>
      </c>
      <c r="AF5657">
        <v>144</v>
      </c>
      <c r="AG5657">
        <v>36</v>
      </c>
      <c r="AH5657">
        <v>5</v>
      </c>
      <c r="AI5657">
        <v>15</v>
      </c>
      <c r="AJ5657">
        <v>0</v>
      </c>
      <c r="AK5657">
        <v>0</v>
      </c>
      <c r="AL5657">
        <v>0</v>
      </c>
      <c r="AM5657">
        <v>0</v>
      </c>
      <c r="AN5657">
        <v>0</v>
      </c>
      <c r="AO5657">
        <v>131</v>
      </c>
      <c r="AP5657">
        <v>569</v>
      </c>
      <c r="AQ5657">
        <v>135</v>
      </c>
      <c r="AR5657">
        <v>0</v>
      </c>
      <c r="AS5657">
        <v>76</v>
      </c>
      <c r="AT5657">
        <v>17</v>
      </c>
      <c r="AU5657">
        <v>13</v>
      </c>
      <c r="AV5657">
        <v>6</v>
      </c>
      <c r="AW5657">
        <v>3</v>
      </c>
      <c r="AX5657">
        <v>0</v>
      </c>
      <c r="AY5657">
        <v>79</v>
      </c>
      <c r="AZ5657">
        <v>128</v>
      </c>
      <c r="BA5657">
        <v>66</v>
      </c>
      <c r="BB5657">
        <v>8</v>
      </c>
      <c r="BC5657">
        <v>4</v>
      </c>
      <c r="BD5657">
        <v>6</v>
      </c>
      <c r="BE5657">
        <v>0</v>
      </c>
      <c r="BF5657">
        <v>198</v>
      </c>
      <c r="BG5657">
        <v>4545</v>
      </c>
      <c r="BH5657">
        <v>0</v>
      </c>
      <c r="BI5657">
        <v>51</v>
      </c>
      <c r="BJ5657" s="2">
        <v>45853</v>
      </c>
      <c r="BK5657">
        <v>0</v>
      </c>
      <c r="BL5657" s="3" t="str">
        <f>VLOOKUP(O5657,DropDownList!$H$1:$I$7,2,FALSE)</f>
        <v>2023/24</v>
      </c>
      <c r="BM5657" s="3" t="str">
        <f t="shared" si="88"/>
        <v>SC COURT</v>
      </c>
    </row>
    <row r="5658" spans="1:65" x14ac:dyDescent="0.2">
      <c r="A5658">
        <v>2025</v>
      </c>
      <c r="B5658">
        <v>7</v>
      </c>
      <c r="C5658" t="s">
        <v>189</v>
      </c>
      <c r="D5658" t="s">
        <v>193</v>
      </c>
      <c r="E5658" t="s">
        <v>25</v>
      </c>
      <c r="F5658">
        <v>9791</v>
      </c>
      <c r="G5658" t="s">
        <v>158</v>
      </c>
      <c r="H5658" t="s">
        <v>189</v>
      </c>
      <c r="I5658" t="s">
        <v>189</v>
      </c>
      <c r="J5658" s="1">
        <v>45839</v>
      </c>
      <c r="K5658" t="s">
        <v>143</v>
      </c>
      <c r="L5658">
        <v>2</v>
      </c>
      <c r="M5658" t="s">
        <v>144</v>
      </c>
      <c r="N5658" t="s">
        <v>145</v>
      </c>
      <c r="O5658" t="s">
        <v>156</v>
      </c>
      <c r="P5658" t="s">
        <v>161</v>
      </c>
      <c r="Q5658">
        <v>248.81</v>
      </c>
      <c r="R5658">
        <v>190</v>
      </c>
      <c r="S5658">
        <v>3560</v>
      </c>
      <c r="T5658">
        <v>80</v>
      </c>
      <c r="U5658">
        <v>47</v>
      </c>
      <c r="V5658">
        <v>8</v>
      </c>
      <c r="W5658">
        <v>150</v>
      </c>
      <c r="X5658">
        <v>150</v>
      </c>
      <c r="Y5658">
        <v>0</v>
      </c>
      <c r="Z5658">
        <v>0</v>
      </c>
      <c r="AA5658">
        <v>3231.19</v>
      </c>
      <c r="AB5658">
        <v>0</v>
      </c>
      <c r="AC5658">
        <v>0</v>
      </c>
      <c r="AD5658">
        <v>8</v>
      </c>
      <c r="AE5658">
        <v>0</v>
      </c>
      <c r="AF5658">
        <v>169</v>
      </c>
      <c r="AG5658">
        <v>1</v>
      </c>
      <c r="AH5658">
        <v>5</v>
      </c>
      <c r="AI5658">
        <v>15</v>
      </c>
      <c r="AJ5658">
        <v>0</v>
      </c>
      <c r="AK5658">
        <v>0</v>
      </c>
      <c r="AL5658">
        <v>0</v>
      </c>
      <c r="AM5658">
        <v>0</v>
      </c>
      <c r="AN5658">
        <v>0</v>
      </c>
      <c r="AO5658">
        <v>124</v>
      </c>
      <c r="AP5658">
        <v>563</v>
      </c>
      <c r="AQ5658">
        <v>132</v>
      </c>
      <c r="AR5658">
        <v>0</v>
      </c>
      <c r="AS5658">
        <v>77</v>
      </c>
      <c r="AT5658">
        <v>17</v>
      </c>
      <c r="AU5658">
        <v>12</v>
      </c>
      <c r="AV5658">
        <v>6</v>
      </c>
      <c r="AW5658">
        <v>3</v>
      </c>
      <c r="AX5658">
        <v>0</v>
      </c>
      <c r="AY5658">
        <v>78</v>
      </c>
      <c r="AZ5658">
        <v>127</v>
      </c>
      <c r="BA5658">
        <v>64</v>
      </c>
      <c r="BB5658">
        <v>8</v>
      </c>
      <c r="BC5658">
        <v>4</v>
      </c>
      <c r="BD5658">
        <v>7</v>
      </c>
      <c r="BE5658">
        <v>0</v>
      </c>
      <c r="BF5658">
        <v>188</v>
      </c>
      <c r="BG5658">
        <v>240</v>
      </c>
      <c r="BH5658">
        <v>0</v>
      </c>
      <c r="BI5658">
        <v>47</v>
      </c>
      <c r="BJ5658" s="2">
        <v>45853</v>
      </c>
      <c r="BK5658">
        <v>0</v>
      </c>
      <c r="BL5658" s="3" t="str">
        <f>VLOOKUP(O5658,DropDownList!$H$1:$I$7,2,FALSE)</f>
        <v>2023/24</v>
      </c>
      <c r="BM5658" s="3" t="str">
        <f t="shared" si="88"/>
        <v>VSUR</v>
      </c>
    </row>
    <row r="5659" spans="1:65" x14ac:dyDescent="0.2">
      <c r="A5659">
        <v>2025</v>
      </c>
      <c r="B5659">
        <v>7</v>
      </c>
      <c r="C5659" t="s">
        <v>189</v>
      </c>
      <c r="D5659" t="s">
        <v>193</v>
      </c>
      <c r="E5659" t="s">
        <v>25</v>
      </c>
      <c r="F5659">
        <v>9791</v>
      </c>
      <c r="G5659" t="s">
        <v>158</v>
      </c>
      <c r="H5659" t="s">
        <v>189</v>
      </c>
      <c r="I5659" t="s">
        <v>189</v>
      </c>
      <c r="J5659" s="1">
        <v>45839</v>
      </c>
      <c r="K5659" t="s">
        <v>143</v>
      </c>
      <c r="L5659">
        <v>2</v>
      </c>
      <c r="M5659" t="s">
        <v>144</v>
      </c>
      <c r="N5659" t="s">
        <v>145</v>
      </c>
      <c r="O5659" t="s">
        <v>149</v>
      </c>
      <c r="P5659" t="s">
        <v>159</v>
      </c>
      <c r="Q5659">
        <v>0</v>
      </c>
      <c r="R5659">
        <v>2</v>
      </c>
      <c r="S5659">
        <v>2920</v>
      </c>
      <c r="T5659">
        <v>0</v>
      </c>
      <c r="U5659">
        <v>0</v>
      </c>
      <c r="V5659">
        <v>0</v>
      </c>
      <c r="W5659">
        <v>0</v>
      </c>
      <c r="X5659">
        <v>0</v>
      </c>
      <c r="Y5659">
        <v>0</v>
      </c>
      <c r="Z5659">
        <v>0</v>
      </c>
      <c r="AA5659">
        <v>2920</v>
      </c>
      <c r="AB5659">
        <v>0</v>
      </c>
      <c r="AC5659">
        <v>0</v>
      </c>
      <c r="AD5659">
        <v>0</v>
      </c>
      <c r="AE5659">
        <v>0</v>
      </c>
      <c r="AF5659">
        <v>2</v>
      </c>
      <c r="AG5659">
        <v>0</v>
      </c>
      <c r="AH5659">
        <v>0</v>
      </c>
      <c r="AI5659">
        <v>0</v>
      </c>
      <c r="AJ5659">
        <v>0</v>
      </c>
      <c r="AK5659">
        <v>0</v>
      </c>
      <c r="AL5659">
        <v>0</v>
      </c>
      <c r="AM5659">
        <v>0</v>
      </c>
      <c r="AN5659">
        <v>0</v>
      </c>
      <c r="AO5659">
        <v>0</v>
      </c>
      <c r="AP5659">
        <v>0</v>
      </c>
      <c r="AQ5659">
        <v>0</v>
      </c>
      <c r="AR5659">
        <v>0</v>
      </c>
      <c r="AS5659">
        <v>0</v>
      </c>
      <c r="AT5659">
        <v>0</v>
      </c>
      <c r="AU5659">
        <v>0</v>
      </c>
      <c r="AV5659">
        <v>0</v>
      </c>
      <c r="AW5659">
        <v>0</v>
      </c>
      <c r="AX5659">
        <v>0</v>
      </c>
      <c r="AY5659">
        <v>0</v>
      </c>
      <c r="AZ5659">
        <v>0</v>
      </c>
      <c r="BA5659">
        <v>0</v>
      </c>
      <c r="BB5659">
        <v>0</v>
      </c>
      <c r="BC5659">
        <v>0</v>
      </c>
      <c r="BD5659">
        <v>0</v>
      </c>
      <c r="BE5659">
        <v>0</v>
      </c>
      <c r="BF5659">
        <v>0</v>
      </c>
      <c r="BG5659">
        <v>0</v>
      </c>
      <c r="BH5659">
        <v>0</v>
      </c>
      <c r="BI5659">
        <v>0</v>
      </c>
      <c r="BJ5659" s="2">
        <v>45853</v>
      </c>
      <c r="BK5659">
        <v>0</v>
      </c>
      <c r="BL5659" s="3" t="str">
        <f>VLOOKUP(O5659,DropDownList!$H$1:$I$7,2,FALSE)</f>
        <v>2025/26</v>
      </c>
      <c r="BM5659" s="3" t="str">
        <f t="shared" si="88"/>
        <v>CONF</v>
      </c>
    </row>
    <row r="5660" spans="1:65" x14ac:dyDescent="0.2">
      <c r="A5660">
        <v>2025</v>
      </c>
      <c r="B5660">
        <v>7</v>
      </c>
      <c r="C5660" t="s">
        <v>189</v>
      </c>
      <c r="D5660" t="s">
        <v>193</v>
      </c>
      <c r="E5660" t="s">
        <v>25</v>
      </c>
      <c r="F5660">
        <v>9791</v>
      </c>
      <c r="G5660" t="s">
        <v>158</v>
      </c>
      <c r="H5660" t="s">
        <v>189</v>
      </c>
      <c r="I5660" t="s">
        <v>189</v>
      </c>
      <c r="J5660" s="1">
        <v>45839</v>
      </c>
      <c r="K5660" t="s">
        <v>143</v>
      </c>
      <c r="L5660">
        <v>2</v>
      </c>
      <c r="M5660" t="s">
        <v>144</v>
      </c>
      <c r="N5660" t="s">
        <v>145</v>
      </c>
      <c r="O5660" t="s">
        <v>149</v>
      </c>
      <c r="P5660" t="s">
        <v>161</v>
      </c>
      <c r="Q5660">
        <v>10123.6</v>
      </c>
      <c r="R5660">
        <v>178</v>
      </c>
      <c r="S5660">
        <v>12865</v>
      </c>
      <c r="T5660">
        <v>60</v>
      </c>
      <c r="U5660">
        <v>109</v>
      </c>
      <c r="V5660">
        <v>41</v>
      </c>
      <c r="W5660">
        <v>813.6</v>
      </c>
      <c r="X5660">
        <v>813.6</v>
      </c>
      <c r="Y5660">
        <v>0</v>
      </c>
      <c r="Z5660">
        <v>0</v>
      </c>
      <c r="AA5660">
        <v>2681.4</v>
      </c>
      <c r="AB5660">
        <v>0</v>
      </c>
      <c r="AC5660">
        <v>0</v>
      </c>
      <c r="AD5660">
        <v>39</v>
      </c>
      <c r="AE5660">
        <v>2</v>
      </c>
      <c r="AF5660">
        <v>115</v>
      </c>
      <c r="AG5660">
        <v>2</v>
      </c>
      <c r="AH5660">
        <v>3</v>
      </c>
      <c r="AI5660">
        <v>58</v>
      </c>
      <c r="AJ5660">
        <v>0</v>
      </c>
      <c r="AK5660">
        <v>0</v>
      </c>
      <c r="AL5660">
        <v>0</v>
      </c>
      <c r="AM5660">
        <v>0</v>
      </c>
      <c r="AN5660">
        <v>0</v>
      </c>
      <c r="AO5660">
        <v>114</v>
      </c>
      <c r="AP5660">
        <v>300</v>
      </c>
      <c r="AQ5660">
        <v>116</v>
      </c>
      <c r="AR5660">
        <v>0</v>
      </c>
      <c r="AS5660">
        <v>35</v>
      </c>
      <c r="AT5660">
        <v>1</v>
      </c>
      <c r="AU5660">
        <v>3</v>
      </c>
      <c r="AV5660">
        <v>0</v>
      </c>
      <c r="AW5660">
        <v>1</v>
      </c>
      <c r="AX5660">
        <v>0</v>
      </c>
      <c r="AY5660">
        <v>34</v>
      </c>
      <c r="AZ5660">
        <v>64</v>
      </c>
      <c r="BA5660">
        <v>29</v>
      </c>
      <c r="BB5660">
        <v>7</v>
      </c>
      <c r="BC5660">
        <v>4</v>
      </c>
      <c r="BD5660">
        <v>2</v>
      </c>
      <c r="BE5660">
        <v>0</v>
      </c>
      <c r="BF5660">
        <v>176</v>
      </c>
      <c r="BG5660">
        <v>10115</v>
      </c>
      <c r="BH5660">
        <v>0</v>
      </c>
      <c r="BI5660">
        <v>107</v>
      </c>
      <c r="BJ5660" s="2">
        <v>45853</v>
      </c>
      <c r="BK5660">
        <v>0</v>
      </c>
      <c r="BL5660" s="3" t="str">
        <f>VLOOKUP(O5660,DropDownList!$H$1:$I$7,2,FALSE)</f>
        <v>2025/26</v>
      </c>
      <c r="BM5660" s="3" t="str">
        <f t="shared" si="88"/>
        <v>VSUR</v>
      </c>
    </row>
    <row r="5661" spans="1:65" x14ac:dyDescent="0.2">
      <c r="A5661">
        <v>2025</v>
      </c>
      <c r="B5661">
        <v>7</v>
      </c>
      <c r="C5661" t="s">
        <v>189</v>
      </c>
      <c r="D5661" t="s">
        <v>194</v>
      </c>
      <c r="E5661" t="s">
        <v>26</v>
      </c>
      <c r="F5661">
        <v>9380</v>
      </c>
      <c r="G5661" t="s">
        <v>141</v>
      </c>
      <c r="H5661" t="s">
        <v>189</v>
      </c>
      <c r="I5661" t="s">
        <v>189</v>
      </c>
      <c r="J5661" s="1">
        <v>45839</v>
      </c>
      <c r="K5661" t="s">
        <v>143</v>
      </c>
      <c r="L5661">
        <v>2</v>
      </c>
      <c r="M5661" t="s">
        <v>144</v>
      </c>
      <c r="N5661" t="s">
        <v>145</v>
      </c>
      <c r="O5661" t="s">
        <v>149</v>
      </c>
      <c r="P5661" t="s">
        <v>151</v>
      </c>
      <c r="Q5661">
        <v>0</v>
      </c>
      <c r="R5661">
        <v>173</v>
      </c>
      <c r="S5661">
        <v>5190</v>
      </c>
      <c r="T5661">
        <v>1140</v>
      </c>
      <c r="U5661">
        <v>0</v>
      </c>
      <c r="V5661">
        <v>0</v>
      </c>
      <c r="W5661">
        <v>0</v>
      </c>
      <c r="X5661">
        <v>0</v>
      </c>
      <c r="Y5661">
        <v>0</v>
      </c>
      <c r="Z5661">
        <v>0</v>
      </c>
      <c r="AA5661">
        <v>4050</v>
      </c>
      <c r="AB5661">
        <v>0</v>
      </c>
      <c r="AC5661">
        <v>4050</v>
      </c>
      <c r="AD5661">
        <v>0</v>
      </c>
      <c r="AE5661">
        <v>0</v>
      </c>
      <c r="AF5661">
        <v>135</v>
      </c>
      <c r="AG5661">
        <v>0</v>
      </c>
      <c r="AH5661">
        <v>38</v>
      </c>
      <c r="AI5661">
        <v>0</v>
      </c>
      <c r="AJ5661">
        <v>0</v>
      </c>
      <c r="AK5661">
        <v>0</v>
      </c>
      <c r="AL5661">
        <v>0</v>
      </c>
      <c r="AM5661">
        <v>3</v>
      </c>
      <c r="AN5661">
        <v>0</v>
      </c>
      <c r="AO5661">
        <v>0</v>
      </c>
      <c r="AP5661">
        <v>0</v>
      </c>
      <c r="AQ5661">
        <v>0</v>
      </c>
      <c r="AR5661">
        <v>0</v>
      </c>
      <c r="AS5661">
        <v>0</v>
      </c>
      <c r="AT5661">
        <v>0</v>
      </c>
      <c r="AU5661">
        <v>0</v>
      </c>
      <c r="AV5661">
        <v>0</v>
      </c>
      <c r="AW5661">
        <v>0</v>
      </c>
      <c r="AX5661">
        <v>0</v>
      </c>
      <c r="AY5661">
        <v>0</v>
      </c>
      <c r="AZ5661">
        <v>0</v>
      </c>
      <c r="BA5661">
        <v>0</v>
      </c>
      <c r="BB5661">
        <v>0</v>
      </c>
      <c r="BC5661">
        <v>0</v>
      </c>
      <c r="BD5661">
        <v>0</v>
      </c>
      <c r="BE5661">
        <v>0</v>
      </c>
      <c r="BF5661">
        <v>0</v>
      </c>
      <c r="BG5661">
        <v>0</v>
      </c>
      <c r="BH5661">
        <v>0</v>
      </c>
      <c r="BI5661">
        <v>0</v>
      </c>
      <c r="BJ5661" s="2">
        <v>45853</v>
      </c>
      <c r="BK5661">
        <v>0</v>
      </c>
      <c r="BL5661" s="3" t="str">
        <f>VLOOKUP(O5661,DropDownList!$H$1:$I$7,2,FALSE)</f>
        <v>2025/26</v>
      </c>
      <c r="BM5661" s="3" t="str">
        <f t="shared" si="88"/>
        <v>PCPF</v>
      </c>
    </row>
    <row r="5662" spans="1:65" x14ac:dyDescent="0.2">
      <c r="A5662">
        <v>2025</v>
      </c>
      <c r="B5662">
        <v>7</v>
      </c>
      <c r="C5662" t="s">
        <v>189</v>
      </c>
      <c r="D5662" t="s">
        <v>194</v>
      </c>
      <c r="E5662" t="s">
        <v>26</v>
      </c>
      <c r="F5662">
        <v>9380</v>
      </c>
      <c r="G5662" t="s">
        <v>141</v>
      </c>
      <c r="H5662" t="s">
        <v>189</v>
      </c>
      <c r="I5662" t="s">
        <v>189</v>
      </c>
      <c r="J5662" s="1">
        <v>45839</v>
      </c>
      <c r="K5662" t="s">
        <v>143</v>
      </c>
      <c r="L5662">
        <v>2</v>
      </c>
      <c r="M5662" t="s">
        <v>144</v>
      </c>
      <c r="N5662" t="s">
        <v>145</v>
      </c>
      <c r="O5662" t="s">
        <v>156</v>
      </c>
      <c r="P5662" t="s">
        <v>152</v>
      </c>
      <c r="Q5662">
        <v>0</v>
      </c>
      <c r="R5662">
        <v>42</v>
      </c>
      <c r="S5662">
        <v>1680</v>
      </c>
      <c r="T5662">
        <v>920</v>
      </c>
      <c r="U5662">
        <v>0</v>
      </c>
      <c r="V5662">
        <v>0</v>
      </c>
      <c r="W5662">
        <v>0</v>
      </c>
      <c r="X5662">
        <v>0</v>
      </c>
      <c r="Y5662">
        <v>0</v>
      </c>
      <c r="Z5662">
        <v>0</v>
      </c>
      <c r="AA5662">
        <v>760</v>
      </c>
      <c r="AB5662">
        <v>0</v>
      </c>
      <c r="AC5662">
        <v>760</v>
      </c>
      <c r="AD5662">
        <v>0</v>
      </c>
      <c r="AE5662">
        <v>0</v>
      </c>
      <c r="AF5662">
        <v>19</v>
      </c>
      <c r="AG5662">
        <v>0</v>
      </c>
      <c r="AH5662">
        <v>23</v>
      </c>
      <c r="AI5662">
        <v>0</v>
      </c>
      <c r="AJ5662">
        <v>0</v>
      </c>
      <c r="AK5662">
        <v>0</v>
      </c>
      <c r="AL5662">
        <v>0</v>
      </c>
      <c r="AM5662">
        <v>0</v>
      </c>
      <c r="AN5662">
        <v>0</v>
      </c>
      <c r="AO5662">
        <v>0</v>
      </c>
      <c r="AP5662">
        <v>0</v>
      </c>
      <c r="AQ5662">
        <v>0</v>
      </c>
      <c r="AR5662">
        <v>0</v>
      </c>
      <c r="AS5662">
        <v>0</v>
      </c>
      <c r="AT5662">
        <v>0</v>
      </c>
      <c r="AU5662">
        <v>0</v>
      </c>
      <c r="AV5662">
        <v>0</v>
      </c>
      <c r="AW5662">
        <v>0</v>
      </c>
      <c r="AX5662">
        <v>0</v>
      </c>
      <c r="AY5662">
        <v>0</v>
      </c>
      <c r="AZ5662">
        <v>0</v>
      </c>
      <c r="BA5662">
        <v>0</v>
      </c>
      <c r="BB5662">
        <v>0</v>
      </c>
      <c r="BC5662">
        <v>0</v>
      </c>
      <c r="BD5662">
        <v>0</v>
      </c>
      <c r="BE5662">
        <v>0</v>
      </c>
      <c r="BF5662">
        <v>0</v>
      </c>
      <c r="BG5662">
        <v>0</v>
      </c>
      <c r="BH5662">
        <v>0</v>
      </c>
      <c r="BI5662">
        <v>0</v>
      </c>
      <c r="BJ5662" s="2">
        <v>45853</v>
      </c>
      <c r="BK5662">
        <v>0</v>
      </c>
      <c r="BL5662" s="3" t="str">
        <f>VLOOKUP(O5662,DropDownList!$H$1:$I$7,2,FALSE)</f>
        <v>2023/24</v>
      </c>
      <c r="BM5662" s="3" t="str">
        <f t="shared" si="88"/>
        <v>PCOA</v>
      </c>
    </row>
    <row r="5663" spans="1:65" x14ac:dyDescent="0.2">
      <c r="A5663">
        <v>2025</v>
      </c>
      <c r="B5663">
        <v>7</v>
      </c>
      <c r="C5663" t="s">
        <v>189</v>
      </c>
      <c r="D5663" t="s">
        <v>194</v>
      </c>
      <c r="E5663" t="s">
        <v>26</v>
      </c>
      <c r="F5663">
        <v>9380</v>
      </c>
      <c r="G5663" t="s">
        <v>141</v>
      </c>
      <c r="H5663" t="s">
        <v>189</v>
      </c>
      <c r="I5663" t="s">
        <v>189</v>
      </c>
      <c r="J5663" s="1">
        <v>45839</v>
      </c>
      <c r="K5663" t="s">
        <v>143</v>
      </c>
      <c r="L5663">
        <v>2</v>
      </c>
      <c r="M5663" t="s">
        <v>144</v>
      </c>
      <c r="N5663" t="s">
        <v>145</v>
      </c>
      <c r="O5663" t="s">
        <v>156</v>
      </c>
      <c r="P5663" t="s">
        <v>154</v>
      </c>
      <c r="Q5663">
        <v>14945.76</v>
      </c>
      <c r="R5663">
        <v>289</v>
      </c>
      <c r="S5663">
        <v>75565</v>
      </c>
      <c r="T5663">
        <v>3475</v>
      </c>
      <c r="U5663">
        <v>70</v>
      </c>
      <c r="V5663">
        <v>38</v>
      </c>
      <c r="W5663">
        <v>8380.1</v>
      </c>
      <c r="X5663">
        <v>8905.1</v>
      </c>
      <c r="Y5663">
        <v>0</v>
      </c>
      <c r="Z5663">
        <v>0</v>
      </c>
      <c r="AA5663">
        <v>57144.24</v>
      </c>
      <c r="AB5663">
        <v>600</v>
      </c>
      <c r="AC5663">
        <v>52334.239999999998</v>
      </c>
      <c r="AD5663">
        <v>20</v>
      </c>
      <c r="AE5663">
        <v>18</v>
      </c>
      <c r="AF5663">
        <v>209</v>
      </c>
      <c r="AG5663">
        <v>44</v>
      </c>
      <c r="AH5663">
        <v>7</v>
      </c>
      <c r="AI5663">
        <v>26</v>
      </c>
      <c r="AJ5663">
        <v>0</v>
      </c>
      <c r="AK5663">
        <v>0</v>
      </c>
      <c r="AL5663">
        <v>0</v>
      </c>
      <c r="AM5663">
        <v>0</v>
      </c>
      <c r="AN5663">
        <v>0</v>
      </c>
      <c r="AO5663">
        <v>205</v>
      </c>
      <c r="AP5663">
        <v>1023</v>
      </c>
      <c r="AQ5663">
        <v>214</v>
      </c>
      <c r="AR5663">
        <v>0</v>
      </c>
      <c r="AS5663">
        <v>210</v>
      </c>
      <c r="AT5663">
        <v>32</v>
      </c>
      <c r="AU5663">
        <v>13</v>
      </c>
      <c r="AV5663">
        <v>5</v>
      </c>
      <c r="AW5663">
        <v>6</v>
      </c>
      <c r="AX5663">
        <v>0</v>
      </c>
      <c r="AY5663">
        <v>96</v>
      </c>
      <c r="AZ5663">
        <v>195</v>
      </c>
      <c r="BA5663">
        <v>123</v>
      </c>
      <c r="BB5663">
        <v>52</v>
      </c>
      <c r="BC5663">
        <v>32</v>
      </c>
      <c r="BD5663">
        <v>4</v>
      </c>
      <c r="BE5663">
        <v>0</v>
      </c>
      <c r="BF5663">
        <v>282</v>
      </c>
      <c r="BG5663">
        <v>6100</v>
      </c>
      <c r="BH5663">
        <v>3</v>
      </c>
      <c r="BI5663">
        <v>69</v>
      </c>
      <c r="BJ5663" s="2">
        <v>45853</v>
      </c>
      <c r="BK5663">
        <v>0</v>
      </c>
      <c r="BL5663" s="3" t="str">
        <f>VLOOKUP(O5663,DropDownList!$H$1:$I$7,2,FALSE)</f>
        <v>2023/24</v>
      </c>
      <c r="BM5663" s="3" t="str">
        <f t="shared" si="88"/>
        <v>JP COURT</v>
      </c>
    </row>
    <row r="5664" spans="1:65" x14ac:dyDescent="0.2">
      <c r="A5664">
        <v>2025</v>
      </c>
      <c r="B5664">
        <v>7</v>
      </c>
      <c r="C5664" t="s">
        <v>189</v>
      </c>
      <c r="D5664" t="s">
        <v>194</v>
      </c>
      <c r="E5664" t="s">
        <v>26</v>
      </c>
      <c r="F5664">
        <v>9380</v>
      </c>
      <c r="G5664" t="s">
        <v>141</v>
      </c>
      <c r="H5664" t="s">
        <v>189</v>
      </c>
      <c r="I5664" t="s">
        <v>189</v>
      </c>
      <c r="J5664" s="1">
        <v>45839</v>
      </c>
      <c r="K5664" t="s">
        <v>143</v>
      </c>
      <c r="L5664">
        <v>2</v>
      </c>
      <c r="M5664" t="s">
        <v>144</v>
      </c>
      <c r="N5664" t="s">
        <v>145</v>
      </c>
      <c r="O5664" t="s">
        <v>149</v>
      </c>
      <c r="P5664" t="s">
        <v>153</v>
      </c>
      <c r="Q5664">
        <v>373.57</v>
      </c>
      <c r="R5664">
        <v>15</v>
      </c>
      <c r="S5664">
        <v>1080</v>
      </c>
      <c r="T5664">
        <v>0</v>
      </c>
      <c r="U5664">
        <v>9</v>
      </c>
      <c r="V5664">
        <v>8</v>
      </c>
      <c r="W5664">
        <v>360</v>
      </c>
      <c r="X5664">
        <v>360</v>
      </c>
      <c r="Y5664">
        <v>0</v>
      </c>
      <c r="Z5664">
        <v>0</v>
      </c>
      <c r="AA5664">
        <v>706.43</v>
      </c>
      <c r="AB5664">
        <v>0</v>
      </c>
      <c r="AC5664">
        <v>706.43</v>
      </c>
      <c r="AD5664">
        <v>8</v>
      </c>
      <c r="AE5664">
        <v>0</v>
      </c>
      <c r="AF5664">
        <v>6</v>
      </c>
      <c r="AG5664">
        <v>1</v>
      </c>
      <c r="AH5664">
        <v>0</v>
      </c>
      <c r="AI5664">
        <v>8</v>
      </c>
      <c r="AJ5664">
        <v>0</v>
      </c>
      <c r="AK5664">
        <v>0</v>
      </c>
      <c r="AL5664">
        <v>0</v>
      </c>
      <c r="AM5664">
        <v>0</v>
      </c>
      <c r="AN5664">
        <v>0</v>
      </c>
      <c r="AO5664">
        <v>9</v>
      </c>
      <c r="AP5664">
        <v>16</v>
      </c>
      <c r="AQ5664">
        <v>9</v>
      </c>
      <c r="AR5664">
        <v>0</v>
      </c>
      <c r="AS5664">
        <v>1</v>
      </c>
      <c r="AT5664">
        <v>0</v>
      </c>
      <c r="AU5664">
        <v>0</v>
      </c>
      <c r="AV5664">
        <v>0</v>
      </c>
      <c r="AW5664">
        <v>0</v>
      </c>
      <c r="AX5664">
        <v>0</v>
      </c>
      <c r="AY5664">
        <v>1</v>
      </c>
      <c r="AZ5664">
        <v>3</v>
      </c>
      <c r="BA5664">
        <v>2</v>
      </c>
      <c r="BB5664">
        <v>0</v>
      </c>
      <c r="BC5664">
        <v>0</v>
      </c>
      <c r="BD5664">
        <v>0</v>
      </c>
      <c r="BE5664">
        <v>0</v>
      </c>
      <c r="BF5664">
        <v>10</v>
      </c>
      <c r="BG5664">
        <v>360</v>
      </c>
      <c r="BH5664">
        <v>0</v>
      </c>
      <c r="BI5664">
        <v>9</v>
      </c>
      <c r="BJ5664" s="2">
        <v>45853</v>
      </c>
      <c r="BK5664">
        <v>0</v>
      </c>
      <c r="BL5664" s="3" t="str">
        <f>VLOOKUP(O5664,DropDownList!$H$1:$I$7,2,FALSE)</f>
        <v>2025/26</v>
      </c>
      <c r="BM5664" s="3" t="str">
        <f t="shared" si="88"/>
        <v>PREG</v>
      </c>
    </row>
    <row r="5665" spans="1:65" x14ac:dyDescent="0.2">
      <c r="A5665">
        <v>2025</v>
      </c>
      <c r="B5665">
        <v>7</v>
      </c>
      <c r="C5665" t="s">
        <v>189</v>
      </c>
      <c r="D5665" t="s">
        <v>194</v>
      </c>
      <c r="E5665" t="s">
        <v>26</v>
      </c>
      <c r="F5665">
        <v>9380</v>
      </c>
      <c r="G5665" t="s">
        <v>141</v>
      </c>
      <c r="H5665" t="s">
        <v>189</v>
      </c>
      <c r="I5665" t="s">
        <v>189</v>
      </c>
      <c r="J5665" s="1">
        <v>45839</v>
      </c>
      <c r="K5665" t="s">
        <v>143</v>
      </c>
      <c r="L5665">
        <v>2</v>
      </c>
      <c r="M5665" t="s">
        <v>144</v>
      </c>
      <c r="N5665" t="s">
        <v>145</v>
      </c>
      <c r="O5665" t="s">
        <v>149</v>
      </c>
      <c r="P5665" t="s">
        <v>152</v>
      </c>
      <c r="Q5665">
        <v>0</v>
      </c>
      <c r="R5665">
        <v>40</v>
      </c>
      <c r="S5665">
        <v>1600</v>
      </c>
      <c r="T5665">
        <v>1240</v>
      </c>
      <c r="U5665">
        <v>0</v>
      </c>
      <c r="V5665">
        <v>0</v>
      </c>
      <c r="W5665">
        <v>0</v>
      </c>
      <c r="X5665">
        <v>0</v>
      </c>
      <c r="Y5665">
        <v>0</v>
      </c>
      <c r="Z5665">
        <v>0</v>
      </c>
      <c r="AA5665">
        <v>360</v>
      </c>
      <c r="AB5665">
        <v>0</v>
      </c>
      <c r="AC5665">
        <v>360</v>
      </c>
      <c r="AD5665">
        <v>0</v>
      </c>
      <c r="AE5665">
        <v>0</v>
      </c>
      <c r="AF5665">
        <v>9</v>
      </c>
      <c r="AG5665">
        <v>0</v>
      </c>
      <c r="AH5665">
        <v>31</v>
      </c>
      <c r="AI5665">
        <v>0</v>
      </c>
      <c r="AJ5665">
        <v>0</v>
      </c>
      <c r="AK5665">
        <v>0</v>
      </c>
      <c r="AL5665">
        <v>0</v>
      </c>
      <c r="AM5665">
        <v>2</v>
      </c>
      <c r="AN5665">
        <v>0</v>
      </c>
      <c r="AO5665">
        <v>0</v>
      </c>
      <c r="AP5665">
        <v>0</v>
      </c>
      <c r="AQ5665">
        <v>0</v>
      </c>
      <c r="AR5665">
        <v>0</v>
      </c>
      <c r="AS5665">
        <v>0</v>
      </c>
      <c r="AT5665">
        <v>0</v>
      </c>
      <c r="AU5665">
        <v>0</v>
      </c>
      <c r="AV5665">
        <v>0</v>
      </c>
      <c r="AW5665">
        <v>0</v>
      </c>
      <c r="AX5665">
        <v>0</v>
      </c>
      <c r="AY5665">
        <v>0</v>
      </c>
      <c r="AZ5665">
        <v>0</v>
      </c>
      <c r="BA5665">
        <v>0</v>
      </c>
      <c r="BB5665">
        <v>0</v>
      </c>
      <c r="BC5665">
        <v>0</v>
      </c>
      <c r="BD5665">
        <v>0</v>
      </c>
      <c r="BE5665">
        <v>0</v>
      </c>
      <c r="BF5665">
        <v>0</v>
      </c>
      <c r="BG5665">
        <v>0</v>
      </c>
      <c r="BH5665">
        <v>0</v>
      </c>
      <c r="BI5665">
        <v>0</v>
      </c>
      <c r="BJ5665" s="2">
        <v>45853</v>
      </c>
      <c r="BK5665">
        <v>0</v>
      </c>
      <c r="BL5665" s="3" t="str">
        <f>VLOOKUP(O5665,DropDownList!$H$1:$I$7,2,FALSE)</f>
        <v>2025/26</v>
      </c>
      <c r="BM5665" s="3" t="str">
        <f t="shared" si="88"/>
        <v>PCOA</v>
      </c>
    </row>
    <row r="5666" spans="1:65" x14ac:dyDescent="0.2">
      <c r="A5666">
        <v>2025</v>
      </c>
      <c r="B5666">
        <v>7</v>
      </c>
      <c r="C5666" t="s">
        <v>189</v>
      </c>
      <c r="D5666" t="s">
        <v>194</v>
      </c>
      <c r="E5666" t="s">
        <v>26</v>
      </c>
      <c r="F5666">
        <v>9380</v>
      </c>
      <c r="G5666" t="s">
        <v>141</v>
      </c>
      <c r="H5666" t="s">
        <v>189</v>
      </c>
      <c r="I5666" t="s">
        <v>189</v>
      </c>
      <c r="J5666" s="1">
        <v>45839</v>
      </c>
      <c r="K5666" t="s">
        <v>143</v>
      </c>
      <c r="L5666">
        <v>2</v>
      </c>
      <c r="M5666" t="s">
        <v>144</v>
      </c>
      <c r="N5666" t="s">
        <v>145</v>
      </c>
      <c r="O5666" t="s">
        <v>149</v>
      </c>
      <c r="P5666" t="s">
        <v>154</v>
      </c>
      <c r="Q5666">
        <v>45437.29</v>
      </c>
      <c r="R5666">
        <v>300</v>
      </c>
      <c r="S5666">
        <v>89866.81</v>
      </c>
      <c r="T5666">
        <v>2000</v>
      </c>
      <c r="U5666">
        <v>174</v>
      </c>
      <c r="V5666">
        <v>85</v>
      </c>
      <c r="W5666">
        <v>16789.62</v>
      </c>
      <c r="X5666">
        <v>22796.62</v>
      </c>
      <c r="Y5666">
        <v>0</v>
      </c>
      <c r="Z5666">
        <v>0</v>
      </c>
      <c r="AA5666">
        <v>42429.52</v>
      </c>
      <c r="AB5666">
        <v>662.2</v>
      </c>
      <c r="AC5666">
        <v>38342.32</v>
      </c>
      <c r="AD5666">
        <v>49</v>
      </c>
      <c r="AE5666">
        <v>36</v>
      </c>
      <c r="AF5666">
        <v>122</v>
      </c>
      <c r="AG5666">
        <v>88</v>
      </c>
      <c r="AH5666">
        <v>4</v>
      </c>
      <c r="AI5666">
        <v>86</v>
      </c>
      <c r="AJ5666">
        <v>0</v>
      </c>
      <c r="AK5666">
        <v>0</v>
      </c>
      <c r="AL5666">
        <v>0</v>
      </c>
      <c r="AM5666">
        <v>0</v>
      </c>
      <c r="AN5666">
        <v>0</v>
      </c>
      <c r="AO5666">
        <v>206</v>
      </c>
      <c r="AP5666">
        <v>556</v>
      </c>
      <c r="AQ5666">
        <v>200</v>
      </c>
      <c r="AR5666">
        <v>0</v>
      </c>
      <c r="AS5666">
        <v>69</v>
      </c>
      <c r="AT5666">
        <v>9</v>
      </c>
      <c r="AU5666">
        <v>3</v>
      </c>
      <c r="AV5666">
        <v>0</v>
      </c>
      <c r="AW5666">
        <v>3</v>
      </c>
      <c r="AX5666">
        <v>0</v>
      </c>
      <c r="AY5666">
        <v>78</v>
      </c>
      <c r="AZ5666">
        <v>129</v>
      </c>
      <c r="BA5666">
        <v>39</v>
      </c>
      <c r="BB5666">
        <v>9</v>
      </c>
      <c r="BC5666">
        <v>4</v>
      </c>
      <c r="BD5666">
        <v>7</v>
      </c>
      <c r="BE5666">
        <v>0</v>
      </c>
      <c r="BF5666">
        <v>297</v>
      </c>
      <c r="BG5666">
        <v>26806</v>
      </c>
      <c r="BH5666">
        <v>0</v>
      </c>
      <c r="BI5666">
        <v>174</v>
      </c>
      <c r="BJ5666" s="2">
        <v>45853</v>
      </c>
      <c r="BK5666">
        <v>0</v>
      </c>
      <c r="BL5666" s="3" t="str">
        <f>VLOOKUP(O5666,DropDownList!$H$1:$I$7,2,FALSE)</f>
        <v>2025/26</v>
      </c>
      <c r="BM5666" s="3" t="str">
        <f t="shared" si="88"/>
        <v>JP COURT</v>
      </c>
    </row>
    <row r="5667" spans="1:65" x14ac:dyDescent="0.2">
      <c r="A5667">
        <v>2025</v>
      </c>
      <c r="B5667">
        <v>7</v>
      </c>
      <c r="C5667" t="s">
        <v>189</v>
      </c>
      <c r="D5667" t="s">
        <v>194</v>
      </c>
      <c r="E5667" t="s">
        <v>26</v>
      </c>
      <c r="F5667">
        <v>9380</v>
      </c>
      <c r="G5667" t="s">
        <v>141</v>
      </c>
      <c r="H5667" t="s">
        <v>189</v>
      </c>
      <c r="I5667" t="s">
        <v>189</v>
      </c>
      <c r="J5667" s="1">
        <v>45839</v>
      </c>
      <c r="K5667" t="s">
        <v>143</v>
      </c>
      <c r="L5667">
        <v>2</v>
      </c>
      <c r="M5667" t="s">
        <v>144</v>
      </c>
      <c r="N5667" t="s">
        <v>145</v>
      </c>
      <c r="O5667" t="s">
        <v>156</v>
      </c>
      <c r="P5667" t="s">
        <v>150</v>
      </c>
      <c r="Q5667">
        <v>13179.63</v>
      </c>
      <c r="R5667">
        <v>386</v>
      </c>
      <c r="S5667">
        <v>55227.86</v>
      </c>
      <c r="T5667">
        <v>6741.48</v>
      </c>
      <c r="U5667">
        <v>106</v>
      </c>
      <c r="V5667">
        <v>68</v>
      </c>
      <c r="W5667">
        <v>8727.99</v>
      </c>
      <c r="X5667">
        <v>8727.99</v>
      </c>
      <c r="Y5667">
        <v>337</v>
      </c>
      <c r="Z5667">
        <v>48486.38</v>
      </c>
      <c r="AA5667">
        <v>35306.75</v>
      </c>
      <c r="AB5667">
        <v>12126.85</v>
      </c>
      <c r="AC5667">
        <v>23179.9</v>
      </c>
      <c r="AD5667">
        <v>50</v>
      </c>
      <c r="AE5667">
        <v>18</v>
      </c>
      <c r="AF5667">
        <v>226</v>
      </c>
      <c r="AG5667">
        <v>48</v>
      </c>
      <c r="AH5667">
        <v>49</v>
      </c>
      <c r="AI5667">
        <v>58</v>
      </c>
      <c r="AJ5667">
        <v>65</v>
      </c>
      <c r="AK5667">
        <v>30</v>
      </c>
      <c r="AL5667">
        <v>8</v>
      </c>
      <c r="AM5667">
        <v>17</v>
      </c>
      <c r="AN5667">
        <v>7</v>
      </c>
      <c r="AO5667">
        <v>270</v>
      </c>
      <c r="AP5667">
        <v>1385</v>
      </c>
      <c r="AQ5667">
        <v>297</v>
      </c>
      <c r="AR5667">
        <v>11</v>
      </c>
      <c r="AS5667">
        <v>310</v>
      </c>
      <c r="AT5667">
        <v>48</v>
      </c>
      <c r="AU5667">
        <v>1</v>
      </c>
      <c r="AV5667">
        <v>0</v>
      </c>
      <c r="AW5667">
        <v>0</v>
      </c>
      <c r="AX5667">
        <v>0</v>
      </c>
      <c r="AY5667">
        <v>128</v>
      </c>
      <c r="AZ5667">
        <v>294</v>
      </c>
      <c r="BA5667">
        <v>200</v>
      </c>
      <c r="BB5667">
        <v>28</v>
      </c>
      <c r="BC5667">
        <v>13</v>
      </c>
      <c r="BD5667">
        <v>0</v>
      </c>
      <c r="BE5667">
        <v>0</v>
      </c>
      <c r="BF5667">
        <v>272</v>
      </c>
      <c r="BG5667">
        <v>7908.32</v>
      </c>
      <c r="BH5667">
        <v>5</v>
      </c>
      <c r="BI5667">
        <v>105</v>
      </c>
      <c r="BJ5667" s="2">
        <v>45853</v>
      </c>
      <c r="BK5667">
        <v>0</v>
      </c>
      <c r="BL5667" s="3" t="str">
        <f>VLOOKUP(O5667,DropDownList!$H$1:$I$7,2,FALSE)</f>
        <v>2023/24</v>
      </c>
      <c r="BM5667" s="3" t="str">
        <f t="shared" si="88"/>
        <v>FISCAL FINES</v>
      </c>
    </row>
    <row r="5668" spans="1:65" x14ac:dyDescent="0.2">
      <c r="A5668">
        <v>2025</v>
      </c>
      <c r="B5668">
        <v>7</v>
      </c>
      <c r="C5668" t="s">
        <v>189</v>
      </c>
      <c r="D5668" t="s">
        <v>194</v>
      </c>
      <c r="E5668" t="s">
        <v>26</v>
      </c>
      <c r="F5668">
        <v>9380</v>
      </c>
      <c r="G5668" t="s">
        <v>141</v>
      </c>
      <c r="H5668" t="s">
        <v>189</v>
      </c>
      <c r="I5668" t="s">
        <v>189</v>
      </c>
      <c r="J5668" s="1">
        <v>45839</v>
      </c>
      <c r="K5668" t="s">
        <v>143</v>
      </c>
      <c r="L5668">
        <v>2</v>
      </c>
      <c r="M5668" t="s">
        <v>144</v>
      </c>
      <c r="N5668" t="s">
        <v>145</v>
      </c>
      <c r="O5668" t="s">
        <v>149</v>
      </c>
      <c r="P5668" t="s">
        <v>148</v>
      </c>
      <c r="Q5668">
        <v>993.59</v>
      </c>
      <c r="R5668">
        <v>29</v>
      </c>
      <c r="S5668">
        <v>1740</v>
      </c>
      <c r="T5668">
        <v>60</v>
      </c>
      <c r="U5668">
        <v>18</v>
      </c>
      <c r="V5668">
        <v>14</v>
      </c>
      <c r="W5668">
        <v>840</v>
      </c>
      <c r="X5668">
        <v>840</v>
      </c>
      <c r="Y5668">
        <v>0</v>
      </c>
      <c r="Z5668">
        <v>0</v>
      </c>
      <c r="AA5668">
        <v>686.41</v>
      </c>
      <c r="AB5668">
        <v>0</v>
      </c>
      <c r="AC5668">
        <v>686.41</v>
      </c>
      <c r="AD5668">
        <v>14</v>
      </c>
      <c r="AE5668">
        <v>0</v>
      </c>
      <c r="AF5668">
        <v>10</v>
      </c>
      <c r="AG5668">
        <v>2</v>
      </c>
      <c r="AH5668">
        <v>1</v>
      </c>
      <c r="AI5668">
        <v>16</v>
      </c>
      <c r="AJ5668">
        <v>0</v>
      </c>
      <c r="AK5668">
        <v>0</v>
      </c>
      <c r="AL5668">
        <v>0</v>
      </c>
      <c r="AM5668">
        <v>0</v>
      </c>
      <c r="AN5668">
        <v>0</v>
      </c>
      <c r="AO5668">
        <v>20</v>
      </c>
      <c r="AP5668">
        <v>46</v>
      </c>
      <c r="AQ5668">
        <v>22</v>
      </c>
      <c r="AR5668">
        <v>0</v>
      </c>
      <c r="AS5668">
        <v>2</v>
      </c>
      <c r="AT5668">
        <v>0</v>
      </c>
      <c r="AU5668">
        <v>0</v>
      </c>
      <c r="AV5668">
        <v>0</v>
      </c>
      <c r="AW5668">
        <v>0</v>
      </c>
      <c r="AX5668">
        <v>0</v>
      </c>
      <c r="AY5668">
        <v>6</v>
      </c>
      <c r="AZ5668">
        <v>11</v>
      </c>
      <c r="BA5668">
        <v>5</v>
      </c>
      <c r="BB5668">
        <v>0</v>
      </c>
      <c r="BC5668">
        <v>0</v>
      </c>
      <c r="BD5668">
        <v>0</v>
      </c>
      <c r="BE5668">
        <v>0</v>
      </c>
      <c r="BF5668">
        <v>21</v>
      </c>
      <c r="BG5668">
        <v>960</v>
      </c>
      <c r="BH5668">
        <v>0</v>
      </c>
      <c r="BI5668">
        <v>18</v>
      </c>
      <c r="BJ5668" s="2">
        <v>45853</v>
      </c>
      <c r="BK5668">
        <v>0</v>
      </c>
      <c r="BL5668" s="3" t="str">
        <f>VLOOKUP(O5668,DropDownList!$H$1:$I$7,2,FALSE)</f>
        <v>2025/26</v>
      </c>
      <c r="BM5668" s="3" t="str">
        <f t="shared" si="88"/>
        <v>PRAS</v>
      </c>
    </row>
    <row r="5669" spans="1:65" x14ac:dyDescent="0.2">
      <c r="A5669">
        <v>2025</v>
      </c>
      <c r="B5669">
        <v>7</v>
      </c>
      <c r="C5669" t="s">
        <v>189</v>
      </c>
      <c r="D5669" t="s">
        <v>194</v>
      </c>
      <c r="E5669" t="s">
        <v>26</v>
      </c>
      <c r="F5669">
        <v>9380</v>
      </c>
      <c r="G5669" t="s">
        <v>141</v>
      </c>
      <c r="H5669" t="s">
        <v>189</v>
      </c>
      <c r="I5669" t="s">
        <v>189</v>
      </c>
      <c r="J5669" s="1">
        <v>45839</v>
      </c>
      <c r="K5669" t="s">
        <v>143</v>
      </c>
      <c r="L5669">
        <v>2</v>
      </c>
      <c r="M5669" t="s">
        <v>144</v>
      </c>
      <c r="N5669" t="s">
        <v>145</v>
      </c>
      <c r="O5669" t="s">
        <v>147</v>
      </c>
      <c r="P5669" t="s">
        <v>146</v>
      </c>
      <c r="Q5669">
        <v>818.54</v>
      </c>
      <c r="R5669">
        <v>272</v>
      </c>
      <c r="S5669">
        <v>4905</v>
      </c>
      <c r="T5669">
        <v>20</v>
      </c>
      <c r="U5669">
        <v>105</v>
      </c>
      <c r="V5669">
        <v>22</v>
      </c>
      <c r="W5669">
        <v>423.21</v>
      </c>
      <c r="X5669">
        <v>423.21</v>
      </c>
      <c r="Y5669">
        <v>0</v>
      </c>
      <c r="Z5669">
        <v>0</v>
      </c>
      <c r="AA5669">
        <v>4066.46</v>
      </c>
      <c r="AB5669">
        <v>0</v>
      </c>
      <c r="AC5669">
        <v>0</v>
      </c>
      <c r="AD5669">
        <v>20</v>
      </c>
      <c r="AE5669">
        <v>2</v>
      </c>
      <c r="AF5669">
        <v>229</v>
      </c>
      <c r="AG5669">
        <v>3</v>
      </c>
      <c r="AH5669">
        <v>1</v>
      </c>
      <c r="AI5669">
        <v>39</v>
      </c>
      <c r="AJ5669">
        <v>0</v>
      </c>
      <c r="AK5669">
        <v>0</v>
      </c>
      <c r="AL5669">
        <v>0</v>
      </c>
      <c r="AM5669">
        <v>0</v>
      </c>
      <c r="AN5669">
        <v>0</v>
      </c>
      <c r="AO5669">
        <v>186</v>
      </c>
      <c r="AP5669">
        <v>750</v>
      </c>
      <c r="AQ5669">
        <v>195</v>
      </c>
      <c r="AR5669">
        <v>0</v>
      </c>
      <c r="AS5669">
        <v>151</v>
      </c>
      <c r="AT5669">
        <v>12</v>
      </c>
      <c r="AU5669">
        <v>3</v>
      </c>
      <c r="AV5669">
        <v>1</v>
      </c>
      <c r="AW5669">
        <v>1</v>
      </c>
      <c r="AX5669">
        <v>0</v>
      </c>
      <c r="AY5669">
        <v>97</v>
      </c>
      <c r="AZ5669">
        <v>160</v>
      </c>
      <c r="BA5669">
        <v>78</v>
      </c>
      <c r="BB5669">
        <v>18</v>
      </c>
      <c r="BC5669">
        <v>8</v>
      </c>
      <c r="BD5669">
        <v>6</v>
      </c>
      <c r="BE5669">
        <v>0</v>
      </c>
      <c r="BF5669">
        <v>271</v>
      </c>
      <c r="BG5669">
        <v>795</v>
      </c>
      <c r="BH5669">
        <v>0</v>
      </c>
      <c r="BI5669">
        <v>104</v>
      </c>
      <c r="BJ5669" s="2">
        <v>45853</v>
      </c>
      <c r="BK5669">
        <v>0</v>
      </c>
      <c r="BL5669" s="3" t="str">
        <f>VLOOKUP(O5669,DropDownList!$H$1:$I$7,2,FALSE)</f>
        <v>2024/25</v>
      </c>
      <c r="BM5669" s="3" t="str">
        <f t="shared" si="88"/>
        <v>VSUR</v>
      </c>
    </row>
    <row r="5670" spans="1:65" x14ac:dyDescent="0.2">
      <c r="A5670">
        <v>2025</v>
      </c>
      <c r="B5670">
        <v>7</v>
      </c>
      <c r="C5670" t="s">
        <v>189</v>
      </c>
      <c r="D5670" t="s">
        <v>194</v>
      </c>
      <c r="E5670" t="s">
        <v>26</v>
      </c>
      <c r="F5670">
        <v>9380</v>
      </c>
      <c r="G5670" t="s">
        <v>141</v>
      </c>
      <c r="H5670" t="s">
        <v>189</v>
      </c>
      <c r="I5670" t="s">
        <v>189</v>
      </c>
      <c r="J5670" s="1">
        <v>45839</v>
      </c>
      <c r="K5670" t="s">
        <v>143</v>
      </c>
      <c r="L5670">
        <v>2</v>
      </c>
      <c r="M5670" t="s">
        <v>144</v>
      </c>
      <c r="N5670" t="s">
        <v>145</v>
      </c>
      <c r="O5670" t="s">
        <v>149</v>
      </c>
      <c r="P5670" t="s">
        <v>150</v>
      </c>
      <c r="Q5670">
        <v>38400.15</v>
      </c>
      <c r="R5670">
        <v>426</v>
      </c>
      <c r="S5670">
        <v>65124.29</v>
      </c>
      <c r="T5670">
        <v>4933.79</v>
      </c>
      <c r="U5670">
        <v>255</v>
      </c>
      <c r="V5670">
        <v>188</v>
      </c>
      <c r="W5670">
        <v>24685.45</v>
      </c>
      <c r="X5670">
        <v>31010.55</v>
      </c>
      <c r="Y5670">
        <v>390</v>
      </c>
      <c r="Z5670">
        <v>60190.5</v>
      </c>
      <c r="AA5670">
        <v>21790.35</v>
      </c>
      <c r="AB5670">
        <v>6752.75</v>
      </c>
      <c r="AC5670">
        <v>15037.6</v>
      </c>
      <c r="AD5670">
        <v>157</v>
      </c>
      <c r="AE5670">
        <v>31</v>
      </c>
      <c r="AF5670">
        <v>135</v>
      </c>
      <c r="AG5670">
        <v>64</v>
      </c>
      <c r="AH5670">
        <v>36</v>
      </c>
      <c r="AI5670">
        <v>191</v>
      </c>
      <c r="AJ5670">
        <v>63</v>
      </c>
      <c r="AK5670">
        <v>29</v>
      </c>
      <c r="AL5670">
        <v>10</v>
      </c>
      <c r="AM5670">
        <v>12</v>
      </c>
      <c r="AN5670">
        <v>5</v>
      </c>
      <c r="AO5670">
        <v>308</v>
      </c>
      <c r="AP5670">
        <v>819</v>
      </c>
      <c r="AQ5670">
        <v>316</v>
      </c>
      <c r="AR5670">
        <v>4</v>
      </c>
      <c r="AS5670">
        <v>116</v>
      </c>
      <c r="AT5670">
        <v>14</v>
      </c>
      <c r="AU5670">
        <v>0</v>
      </c>
      <c r="AV5670">
        <v>0</v>
      </c>
      <c r="AW5670">
        <v>0</v>
      </c>
      <c r="AX5670">
        <v>0</v>
      </c>
      <c r="AY5670">
        <v>79</v>
      </c>
      <c r="AZ5670">
        <v>177</v>
      </c>
      <c r="BA5670">
        <v>76</v>
      </c>
      <c r="BB5670">
        <v>13</v>
      </c>
      <c r="BC5670">
        <v>7</v>
      </c>
      <c r="BD5670">
        <v>0</v>
      </c>
      <c r="BE5670">
        <v>0</v>
      </c>
      <c r="BF5670">
        <v>312</v>
      </c>
      <c r="BG5670">
        <v>31234.11</v>
      </c>
      <c r="BH5670">
        <v>0</v>
      </c>
      <c r="BI5670">
        <v>255</v>
      </c>
      <c r="BJ5670" s="2">
        <v>45853</v>
      </c>
      <c r="BK5670">
        <v>0</v>
      </c>
      <c r="BL5670" s="3" t="str">
        <f>VLOOKUP(O5670,DropDownList!$H$1:$I$7,2,FALSE)</f>
        <v>2025/26</v>
      </c>
      <c r="BM5670" s="3" t="str">
        <f t="shared" ref="BM5670:BM5733" si="89">IF(RIGHT(P5670,4)="VSUR","VSUR",IF(RIGHT(P5670,4)="CONF","CONF",P5670))</f>
        <v>FISCAL FINES</v>
      </c>
    </row>
    <row r="5671" spans="1:65" x14ac:dyDescent="0.2">
      <c r="A5671">
        <v>2025</v>
      </c>
      <c r="B5671">
        <v>7</v>
      </c>
      <c r="C5671" t="s">
        <v>189</v>
      </c>
      <c r="D5671" t="s">
        <v>194</v>
      </c>
      <c r="E5671" t="s">
        <v>26</v>
      </c>
      <c r="F5671">
        <v>9380</v>
      </c>
      <c r="G5671" t="s">
        <v>141</v>
      </c>
      <c r="H5671" t="s">
        <v>189</v>
      </c>
      <c r="I5671" t="s">
        <v>189</v>
      </c>
      <c r="J5671" s="1">
        <v>45839</v>
      </c>
      <c r="K5671" t="s">
        <v>143</v>
      </c>
      <c r="L5671">
        <v>2</v>
      </c>
      <c r="M5671" t="s">
        <v>144</v>
      </c>
      <c r="N5671" t="s">
        <v>145</v>
      </c>
      <c r="O5671" t="s">
        <v>147</v>
      </c>
      <c r="P5671" t="s">
        <v>151</v>
      </c>
      <c r="Q5671">
        <v>0</v>
      </c>
      <c r="R5671">
        <v>223</v>
      </c>
      <c r="S5671">
        <v>6690</v>
      </c>
      <c r="T5671">
        <v>1230</v>
      </c>
      <c r="U5671">
        <v>0</v>
      </c>
      <c r="V5671">
        <v>0</v>
      </c>
      <c r="W5671">
        <v>0</v>
      </c>
      <c r="X5671">
        <v>0</v>
      </c>
      <c r="Y5671">
        <v>0</v>
      </c>
      <c r="Z5671">
        <v>0</v>
      </c>
      <c r="AA5671">
        <v>5460</v>
      </c>
      <c r="AB5671">
        <v>0</v>
      </c>
      <c r="AC5671">
        <v>5460</v>
      </c>
      <c r="AD5671">
        <v>0</v>
      </c>
      <c r="AE5671">
        <v>0</v>
      </c>
      <c r="AF5671">
        <v>182</v>
      </c>
      <c r="AG5671">
        <v>0</v>
      </c>
      <c r="AH5671">
        <v>41</v>
      </c>
      <c r="AI5671">
        <v>0</v>
      </c>
      <c r="AJ5671">
        <v>0</v>
      </c>
      <c r="AK5671">
        <v>0</v>
      </c>
      <c r="AL5671">
        <v>0</v>
      </c>
      <c r="AM5671">
        <v>0</v>
      </c>
      <c r="AN5671">
        <v>0</v>
      </c>
      <c r="AO5671">
        <v>0</v>
      </c>
      <c r="AP5671">
        <v>0</v>
      </c>
      <c r="AQ5671">
        <v>0</v>
      </c>
      <c r="AR5671">
        <v>0</v>
      </c>
      <c r="AS5671">
        <v>0</v>
      </c>
      <c r="AT5671">
        <v>0</v>
      </c>
      <c r="AU5671">
        <v>0</v>
      </c>
      <c r="AV5671">
        <v>0</v>
      </c>
      <c r="AW5671">
        <v>0</v>
      </c>
      <c r="AX5671">
        <v>0</v>
      </c>
      <c r="AY5671">
        <v>0</v>
      </c>
      <c r="AZ5671">
        <v>0</v>
      </c>
      <c r="BA5671">
        <v>0</v>
      </c>
      <c r="BB5671">
        <v>0</v>
      </c>
      <c r="BC5671">
        <v>0</v>
      </c>
      <c r="BD5671">
        <v>0</v>
      </c>
      <c r="BE5671">
        <v>0</v>
      </c>
      <c r="BF5671">
        <v>0</v>
      </c>
      <c r="BG5671">
        <v>0</v>
      </c>
      <c r="BH5671">
        <v>0</v>
      </c>
      <c r="BI5671">
        <v>0</v>
      </c>
      <c r="BJ5671" s="2">
        <v>45853</v>
      </c>
      <c r="BK5671">
        <v>0</v>
      </c>
      <c r="BL5671" s="3" t="str">
        <f>VLOOKUP(O5671,DropDownList!$H$1:$I$7,2,FALSE)</f>
        <v>2024/25</v>
      </c>
      <c r="BM5671" s="3" t="str">
        <f t="shared" si="89"/>
        <v>PCPF</v>
      </c>
    </row>
    <row r="5672" spans="1:65" x14ac:dyDescent="0.2">
      <c r="A5672">
        <v>2025</v>
      </c>
      <c r="B5672">
        <v>7</v>
      </c>
      <c r="C5672" t="s">
        <v>189</v>
      </c>
      <c r="D5672" t="s">
        <v>194</v>
      </c>
      <c r="E5672" t="s">
        <v>26</v>
      </c>
      <c r="F5672">
        <v>9380</v>
      </c>
      <c r="G5672" t="s">
        <v>141</v>
      </c>
      <c r="H5672" t="s">
        <v>189</v>
      </c>
      <c r="I5672" t="s">
        <v>189</v>
      </c>
      <c r="J5672" s="1">
        <v>45839</v>
      </c>
      <c r="K5672" t="s">
        <v>143</v>
      </c>
      <c r="L5672">
        <v>2</v>
      </c>
      <c r="M5672" t="s">
        <v>144</v>
      </c>
      <c r="N5672" t="s">
        <v>145</v>
      </c>
      <c r="O5672" t="s">
        <v>156</v>
      </c>
      <c r="P5672" t="s">
        <v>148</v>
      </c>
      <c r="Q5672">
        <v>461.56</v>
      </c>
      <c r="R5672">
        <v>24</v>
      </c>
      <c r="S5672">
        <v>1440</v>
      </c>
      <c r="T5672">
        <v>61.56</v>
      </c>
      <c r="U5672">
        <v>8</v>
      </c>
      <c r="V5672">
        <v>5</v>
      </c>
      <c r="W5672">
        <v>300</v>
      </c>
      <c r="X5672">
        <v>300</v>
      </c>
      <c r="Y5672">
        <v>0</v>
      </c>
      <c r="Z5672">
        <v>0</v>
      </c>
      <c r="AA5672">
        <v>916.88</v>
      </c>
      <c r="AB5672">
        <v>0</v>
      </c>
      <c r="AC5672">
        <v>916.88</v>
      </c>
      <c r="AD5672">
        <v>5</v>
      </c>
      <c r="AE5672">
        <v>0</v>
      </c>
      <c r="AF5672">
        <v>14</v>
      </c>
      <c r="AG5672">
        <v>1</v>
      </c>
      <c r="AH5672">
        <v>1</v>
      </c>
      <c r="AI5672">
        <v>7</v>
      </c>
      <c r="AJ5672">
        <v>0</v>
      </c>
      <c r="AK5672">
        <v>0</v>
      </c>
      <c r="AL5672">
        <v>0</v>
      </c>
      <c r="AM5672">
        <v>0</v>
      </c>
      <c r="AN5672">
        <v>0</v>
      </c>
      <c r="AO5672">
        <v>20</v>
      </c>
      <c r="AP5672">
        <v>140</v>
      </c>
      <c r="AQ5672">
        <v>22</v>
      </c>
      <c r="AR5672">
        <v>0</v>
      </c>
      <c r="AS5672">
        <v>24</v>
      </c>
      <c r="AT5672">
        <v>4</v>
      </c>
      <c r="AU5672">
        <v>0</v>
      </c>
      <c r="AV5672">
        <v>0</v>
      </c>
      <c r="AW5672">
        <v>0</v>
      </c>
      <c r="AX5672">
        <v>0</v>
      </c>
      <c r="AY5672">
        <v>16</v>
      </c>
      <c r="AZ5672">
        <v>41</v>
      </c>
      <c r="BA5672">
        <v>29</v>
      </c>
      <c r="BB5672">
        <v>0</v>
      </c>
      <c r="BC5672">
        <v>0</v>
      </c>
      <c r="BD5672">
        <v>0</v>
      </c>
      <c r="BE5672">
        <v>0</v>
      </c>
      <c r="BF5672">
        <v>20</v>
      </c>
      <c r="BG5672">
        <v>420</v>
      </c>
      <c r="BH5672">
        <v>1</v>
      </c>
      <c r="BI5672">
        <v>8</v>
      </c>
      <c r="BJ5672" s="2">
        <v>45853</v>
      </c>
      <c r="BK5672">
        <v>0</v>
      </c>
      <c r="BL5672" s="3" t="str">
        <f>VLOOKUP(O5672,DropDownList!$H$1:$I$7,2,FALSE)</f>
        <v>2023/24</v>
      </c>
      <c r="BM5672" s="3" t="str">
        <f t="shared" si="89"/>
        <v>PRAS</v>
      </c>
    </row>
    <row r="5673" spans="1:65" x14ac:dyDescent="0.2">
      <c r="A5673">
        <v>2025</v>
      </c>
      <c r="B5673">
        <v>7</v>
      </c>
      <c r="C5673" t="s">
        <v>189</v>
      </c>
      <c r="D5673" t="s">
        <v>194</v>
      </c>
      <c r="E5673" t="s">
        <v>26</v>
      </c>
      <c r="F5673">
        <v>9380</v>
      </c>
      <c r="G5673" t="s">
        <v>141</v>
      </c>
      <c r="H5673" t="s">
        <v>189</v>
      </c>
      <c r="I5673" t="s">
        <v>189</v>
      </c>
      <c r="J5673" s="1">
        <v>45839</v>
      </c>
      <c r="K5673" t="s">
        <v>143</v>
      </c>
      <c r="L5673">
        <v>2</v>
      </c>
      <c r="M5673" t="s">
        <v>144</v>
      </c>
      <c r="N5673" t="s">
        <v>145</v>
      </c>
      <c r="O5673" t="s">
        <v>149</v>
      </c>
      <c r="P5673" t="s">
        <v>146</v>
      </c>
      <c r="Q5673">
        <v>1505</v>
      </c>
      <c r="R5673">
        <v>297</v>
      </c>
      <c r="S5673">
        <v>5030</v>
      </c>
      <c r="T5673">
        <v>100</v>
      </c>
      <c r="U5673">
        <v>171</v>
      </c>
      <c r="V5673">
        <v>52</v>
      </c>
      <c r="W5673">
        <v>845</v>
      </c>
      <c r="X5673">
        <v>845</v>
      </c>
      <c r="Y5673">
        <v>0</v>
      </c>
      <c r="Z5673">
        <v>0</v>
      </c>
      <c r="AA5673">
        <v>3425</v>
      </c>
      <c r="AB5673">
        <v>0</v>
      </c>
      <c r="AC5673">
        <v>0</v>
      </c>
      <c r="AD5673">
        <v>51</v>
      </c>
      <c r="AE5673">
        <v>1</v>
      </c>
      <c r="AF5673">
        <v>202</v>
      </c>
      <c r="AG5673">
        <v>1</v>
      </c>
      <c r="AH5673">
        <v>4</v>
      </c>
      <c r="AI5673">
        <v>90</v>
      </c>
      <c r="AJ5673">
        <v>0</v>
      </c>
      <c r="AK5673">
        <v>0</v>
      </c>
      <c r="AL5673">
        <v>0</v>
      </c>
      <c r="AM5673">
        <v>0</v>
      </c>
      <c r="AN5673">
        <v>0</v>
      </c>
      <c r="AO5673">
        <v>203</v>
      </c>
      <c r="AP5673">
        <v>548</v>
      </c>
      <c r="AQ5673">
        <v>198</v>
      </c>
      <c r="AR5673">
        <v>0</v>
      </c>
      <c r="AS5673">
        <v>67</v>
      </c>
      <c r="AT5673">
        <v>9</v>
      </c>
      <c r="AU5673">
        <v>3</v>
      </c>
      <c r="AV5673">
        <v>0</v>
      </c>
      <c r="AW5673">
        <v>3</v>
      </c>
      <c r="AX5673">
        <v>0</v>
      </c>
      <c r="AY5673">
        <v>77</v>
      </c>
      <c r="AZ5673">
        <v>127</v>
      </c>
      <c r="BA5673">
        <v>38</v>
      </c>
      <c r="BB5673">
        <v>9</v>
      </c>
      <c r="BC5673">
        <v>4</v>
      </c>
      <c r="BD5673">
        <v>7</v>
      </c>
      <c r="BE5673">
        <v>0</v>
      </c>
      <c r="BF5673">
        <v>294</v>
      </c>
      <c r="BG5673">
        <v>1500</v>
      </c>
      <c r="BH5673">
        <v>0</v>
      </c>
      <c r="BI5673">
        <v>171</v>
      </c>
      <c r="BJ5673" s="2">
        <v>45853</v>
      </c>
      <c r="BK5673">
        <v>0</v>
      </c>
      <c r="BL5673" s="3" t="str">
        <f>VLOOKUP(O5673,DropDownList!$H$1:$I$7,2,FALSE)</f>
        <v>2025/26</v>
      </c>
      <c r="BM5673" s="3" t="str">
        <f t="shared" si="89"/>
        <v>VSUR</v>
      </c>
    </row>
    <row r="5674" spans="1:65" x14ac:dyDescent="0.2">
      <c r="A5674">
        <v>2025</v>
      </c>
      <c r="B5674">
        <v>7</v>
      </c>
      <c r="C5674" t="s">
        <v>189</v>
      </c>
      <c r="D5674" t="s">
        <v>194</v>
      </c>
      <c r="E5674" t="s">
        <v>26</v>
      </c>
      <c r="F5674">
        <v>9380</v>
      </c>
      <c r="G5674" t="s">
        <v>141</v>
      </c>
      <c r="H5674" t="s">
        <v>189</v>
      </c>
      <c r="I5674" t="s">
        <v>189</v>
      </c>
      <c r="J5674" s="1">
        <v>45839</v>
      </c>
      <c r="K5674" t="s">
        <v>143</v>
      </c>
      <c r="L5674">
        <v>2</v>
      </c>
      <c r="M5674" t="s">
        <v>144</v>
      </c>
      <c r="N5674" t="s">
        <v>145</v>
      </c>
      <c r="O5674" t="s">
        <v>156</v>
      </c>
      <c r="P5674" t="s">
        <v>153</v>
      </c>
      <c r="Q5674">
        <v>233.12</v>
      </c>
      <c r="R5674">
        <v>18</v>
      </c>
      <c r="S5674">
        <v>810</v>
      </c>
      <c r="T5674">
        <v>0</v>
      </c>
      <c r="U5674">
        <v>6</v>
      </c>
      <c r="V5674">
        <v>5</v>
      </c>
      <c r="W5674">
        <v>225</v>
      </c>
      <c r="X5674">
        <v>225</v>
      </c>
      <c r="Y5674">
        <v>0</v>
      </c>
      <c r="Z5674">
        <v>0</v>
      </c>
      <c r="AA5674">
        <v>576.88</v>
      </c>
      <c r="AB5674">
        <v>0</v>
      </c>
      <c r="AC5674">
        <v>576.88</v>
      </c>
      <c r="AD5674">
        <v>5</v>
      </c>
      <c r="AE5674">
        <v>0</v>
      </c>
      <c r="AF5674">
        <v>12</v>
      </c>
      <c r="AG5674">
        <v>1</v>
      </c>
      <c r="AH5674">
        <v>0</v>
      </c>
      <c r="AI5674">
        <v>5</v>
      </c>
      <c r="AJ5674">
        <v>0</v>
      </c>
      <c r="AK5674">
        <v>0</v>
      </c>
      <c r="AL5674">
        <v>0</v>
      </c>
      <c r="AM5674">
        <v>0</v>
      </c>
      <c r="AN5674">
        <v>0</v>
      </c>
      <c r="AO5674">
        <v>14</v>
      </c>
      <c r="AP5674">
        <v>56</v>
      </c>
      <c r="AQ5674">
        <v>16</v>
      </c>
      <c r="AR5674">
        <v>1</v>
      </c>
      <c r="AS5674">
        <v>19</v>
      </c>
      <c r="AT5674">
        <v>3</v>
      </c>
      <c r="AU5674">
        <v>0</v>
      </c>
      <c r="AV5674">
        <v>0</v>
      </c>
      <c r="AW5674">
        <v>0</v>
      </c>
      <c r="AX5674">
        <v>0</v>
      </c>
      <c r="AY5674">
        <v>1</v>
      </c>
      <c r="AZ5674">
        <v>7</v>
      </c>
      <c r="BA5674">
        <v>5</v>
      </c>
      <c r="BB5674">
        <v>0</v>
      </c>
      <c r="BC5674">
        <v>0</v>
      </c>
      <c r="BD5674">
        <v>0</v>
      </c>
      <c r="BE5674">
        <v>0</v>
      </c>
      <c r="BF5674">
        <v>13</v>
      </c>
      <c r="BG5674">
        <v>225</v>
      </c>
      <c r="BH5674">
        <v>0</v>
      </c>
      <c r="BI5674">
        <v>5</v>
      </c>
      <c r="BJ5674" s="2">
        <v>45853</v>
      </c>
      <c r="BK5674">
        <v>0</v>
      </c>
      <c r="BL5674" s="3" t="str">
        <f>VLOOKUP(O5674,DropDownList!$H$1:$I$7,2,FALSE)</f>
        <v>2023/24</v>
      </c>
      <c r="BM5674" s="3" t="str">
        <f t="shared" si="89"/>
        <v>PREG</v>
      </c>
    </row>
    <row r="5675" spans="1:65" x14ac:dyDescent="0.2">
      <c r="A5675">
        <v>2025</v>
      </c>
      <c r="B5675">
        <v>7</v>
      </c>
      <c r="C5675" t="s">
        <v>189</v>
      </c>
      <c r="D5675" t="s">
        <v>194</v>
      </c>
      <c r="E5675" t="s">
        <v>26</v>
      </c>
      <c r="F5675">
        <v>9380</v>
      </c>
      <c r="G5675" t="s">
        <v>141</v>
      </c>
      <c r="H5675" t="s">
        <v>189</v>
      </c>
      <c r="I5675" t="s">
        <v>189</v>
      </c>
      <c r="J5675" s="1">
        <v>45839</v>
      </c>
      <c r="K5675" t="s">
        <v>143</v>
      </c>
      <c r="L5675">
        <v>2</v>
      </c>
      <c r="M5675" t="s">
        <v>144</v>
      </c>
      <c r="N5675" t="s">
        <v>145</v>
      </c>
      <c r="O5675" t="s">
        <v>156</v>
      </c>
      <c r="P5675" t="s">
        <v>151</v>
      </c>
      <c r="Q5675">
        <v>0</v>
      </c>
      <c r="R5675">
        <v>119</v>
      </c>
      <c r="S5675">
        <v>3570</v>
      </c>
      <c r="T5675">
        <v>1080</v>
      </c>
      <c r="U5675">
        <v>0</v>
      </c>
      <c r="V5675">
        <v>0</v>
      </c>
      <c r="W5675">
        <v>0</v>
      </c>
      <c r="X5675">
        <v>0</v>
      </c>
      <c r="Y5675">
        <v>0</v>
      </c>
      <c r="Z5675">
        <v>0</v>
      </c>
      <c r="AA5675">
        <v>2490</v>
      </c>
      <c r="AB5675">
        <v>0</v>
      </c>
      <c r="AC5675">
        <v>2490</v>
      </c>
      <c r="AD5675">
        <v>0</v>
      </c>
      <c r="AE5675">
        <v>0</v>
      </c>
      <c r="AF5675">
        <v>83</v>
      </c>
      <c r="AG5675">
        <v>0</v>
      </c>
      <c r="AH5675">
        <v>36</v>
      </c>
      <c r="AI5675">
        <v>0</v>
      </c>
      <c r="AJ5675">
        <v>0</v>
      </c>
      <c r="AK5675">
        <v>0</v>
      </c>
      <c r="AL5675">
        <v>0</v>
      </c>
      <c r="AM5675">
        <v>17</v>
      </c>
      <c r="AN5675">
        <v>0</v>
      </c>
      <c r="AO5675">
        <v>0</v>
      </c>
      <c r="AP5675">
        <v>0</v>
      </c>
      <c r="AQ5675">
        <v>0</v>
      </c>
      <c r="AR5675">
        <v>0</v>
      </c>
      <c r="AS5675">
        <v>0</v>
      </c>
      <c r="AT5675">
        <v>0</v>
      </c>
      <c r="AU5675">
        <v>0</v>
      </c>
      <c r="AV5675">
        <v>0</v>
      </c>
      <c r="AW5675">
        <v>0</v>
      </c>
      <c r="AX5675">
        <v>0</v>
      </c>
      <c r="AY5675">
        <v>0</v>
      </c>
      <c r="AZ5675">
        <v>0</v>
      </c>
      <c r="BA5675">
        <v>0</v>
      </c>
      <c r="BB5675">
        <v>0</v>
      </c>
      <c r="BC5675">
        <v>0</v>
      </c>
      <c r="BD5675">
        <v>0</v>
      </c>
      <c r="BE5675">
        <v>0</v>
      </c>
      <c r="BF5675">
        <v>0</v>
      </c>
      <c r="BG5675">
        <v>0</v>
      </c>
      <c r="BH5675">
        <v>0</v>
      </c>
      <c r="BI5675">
        <v>0</v>
      </c>
      <c r="BJ5675" s="2">
        <v>45853</v>
      </c>
      <c r="BK5675">
        <v>0</v>
      </c>
      <c r="BL5675" s="3" t="str">
        <f>VLOOKUP(O5675,DropDownList!$H$1:$I$7,2,FALSE)</f>
        <v>2023/24</v>
      </c>
      <c r="BM5675" s="3" t="str">
        <f t="shared" si="89"/>
        <v>PCPF</v>
      </c>
    </row>
    <row r="5676" spans="1:65" x14ac:dyDescent="0.2">
      <c r="A5676">
        <v>2025</v>
      </c>
      <c r="B5676">
        <v>7</v>
      </c>
      <c r="C5676" t="s">
        <v>189</v>
      </c>
      <c r="D5676" t="s">
        <v>194</v>
      </c>
      <c r="E5676" t="s">
        <v>26</v>
      </c>
      <c r="F5676">
        <v>9380</v>
      </c>
      <c r="G5676" t="s">
        <v>141</v>
      </c>
      <c r="H5676" t="s">
        <v>189</v>
      </c>
      <c r="I5676" t="s">
        <v>189</v>
      </c>
      <c r="J5676" s="1">
        <v>45839</v>
      </c>
      <c r="K5676" t="s">
        <v>143</v>
      </c>
      <c r="L5676">
        <v>2</v>
      </c>
      <c r="M5676" t="s">
        <v>144</v>
      </c>
      <c r="N5676" t="s">
        <v>145</v>
      </c>
      <c r="O5676" t="s">
        <v>147</v>
      </c>
      <c r="P5676" t="s">
        <v>150</v>
      </c>
      <c r="Q5676">
        <v>23321.18</v>
      </c>
      <c r="R5676">
        <v>445</v>
      </c>
      <c r="S5676">
        <v>68181.37</v>
      </c>
      <c r="T5676">
        <v>5849.35</v>
      </c>
      <c r="U5676">
        <v>170</v>
      </c>
      <c r="V5676">
        <v>96</v>
      </c>
      <c r="W5676">
        <v>13506.87</v>
      </c>
      <c r="X5676">
        <v>13506.87</v>
      </c>
      <c r="Y5676">
        <v>411</v>
      </c>
      <c r="Z5676">
        <v>62332.02</v>
      </c>
      <c r="AA5676">
        <v>39010.839999999997</v>
      </c>
      <c r="AB5676">
        <v>12045.05</v>
      </c>
      <c r="AC5676">
        <v>26965.79</v>
      </c>
      <c r="AD5676">
        <v>76</v>
      </c>
      <c r="AE5676">
        <v>20</v>
      </c>
      <c r="AF5676">
        <v>238</v>
      </c>
      <c r="AG5676">
        <v>65</v>
      </c>
      <c r="AH5676">
        <v>34</v>
      </c>
      <c r="AI5676">
        <v>105</v>
      </c>
      <c r="AJ5676">
        <v>60</v>
      </c>
      <c r="AK5676">
        <v>44</v>
      </c>
      <c r="AL5676">
        <v>6</v>
      </c>
      <c r="AM5676">
        <v>13</v>
      </c>
      <c r="AN5676">
        <v>4</v>
      </c>
      <c r="AO5676">
        <v>333</v>
      </c>
      <c r="AP5676">
        <v>1458</v>
      </c>
      <c r="AQ5676">
        <v>366</v>
      </c>
      <c r="AR5676">
        <v>10</v>
      </c>
      <c r="AS5676">
        <v>274</v>
      </c>
      <c r="AT5676">
        <v>31</v>
      </c>
      <c r="AU5676">
        <v>1</v>
      </c>
      <c r="AV5676">
        <v>1</v>
      </c>
      <c r="AW5676">
        <v>0</v>
      </c>
      <c r="AX5676">
        <v>0</v>
      </c>
      <c r="AY5676">
        <v>167</v>
      </c>
      <c r="AZ5676">
        <v>341</v>
      </c>
      <c r="BA5676">
        <v>192</v>
      </c>
      <c r="BB5676">
        <v>24</v>
      </c>
      <c r="BC5676">
        <v>15</v>
      </c>
      <c r="BD5676">
        <v>3</v>
      </c>
      <c r="BE5676">
        <v>0</v>
      </c>
      <c r="BF5676">
        <v>335</v>
      </c>
      <c r="BG5676">
        <v>15113.03</v>
      </c>
      <c r="BH5676">
        <v>3</v>
      </c>
      <c r="BI5676">
        <v>170</v>
      </c>
      <c r="BJ5676" s="2">
        <v>45853</v>
      </c>
      <c r="BK5676">
        <v>0</v>
      </c>
      <c r="BL5676" s="3" t="str">
        <f>VLOOKUP(O5676,DropDownList!$H$1:$I$7,2,FALSE)</f>
        <v>2024/25</v>
      </c>
      <c r="BM5676" s="3" t="str">
        <f t="shared" si="89"/>
        <v>FISCAL FINES</v>
      </c>
    </row>
    <row r="5677" spans="1:65" x14ac:dyDescent="0.2">
      <c r="A5677">
        <v>2025</v>
      </c>
      <c r="B5677">
        <v>7</v>
      </c>
      <c r="C5677" t="s">
        <v>189</v>
      </c>
      <c r="D5677" t="s">
        <v>194</v>
      </c>
      <c r="E5677" t="s">
        <v>26</v>
      </c>
      <c r="F5677">
        <v>9380</v>
      </c>
      <c r="G5677" t="s">
        <v>141</v>
      </c>
      <c r="H5677" t="s">
        <v>189</v>
      </c>
      <c r="I5677" t="s">
        <v>189</v>
      </c>
      <c r="J5677" s="1">
        <v>45839</v>
      </c>
      <c r="K5677" t="s">
        <v>143</v>
      </c>
      <c r="L5677">
        <v>2</v>
      </c>
      <c r="M5677" t="s">
        <v>144</v>
      </c>
      <c r="N5677" t="s">
        <v>145</v>
      </c>
      <c r="O5677" t="s">
        <v>156</v>
      </c>
      <c r="P5677" t="s">
        <v>146</v>
      </c>
      <c r="Q5677">
        <v>370</v>
      </c>
      <c r="R5677">
        <v>285</v>
      </c>
      <c r="S5677">
        <v>4620</v>
      </c>
      <c r="T5677">
        <v>130</v>
      </c>
      <c r="U5677">
        <v>68</v>
      </c>
      <c r="V5677">
        <v>20</v>
      </c>
      <c r="W5677">
        <v>300</v>
      </c>
      <c r="X5677">
        <v>300</v>
      </c>
      <c r="Y5677">
        <v>0</v>
      </c>
      <c r="Z5677">
        <v>0</v>
      </c>
      <c r="AA5677">
        <v>4120</v>
      </c>
      <c r="AB5677">
        <v>0</v>
      </c>
      <c r="AC5677">
        <v>0</v>
      </c>
      <c r="AD5677">
        <v>20</v>
      </c>
      <c r="AE5677">
        <v>0</v>
      </c>
      <c r="AF5677">
        <v>255</v>
      </c>
      <c r="AG5677">
        <v>0</v>
      </c>
      <c r="AH5677">
        <v>6</v>
      </c>
      <c r="AI5677">
        <v>24</v>
      </c>
      <c r="AJ5677">
        <v>0</v>
      </c>
      <c r="AK5677">
        <v>0</v>
      </c>
      <c r="AL5677">
        <v>0</v>
      </c>
      <c r="AM5677">
        <v>0</v>
      </c>
      <c r="AN5677">
        <v>0</v>
      </c>
      <c r="AO5677">
        <v>203</v>
      </c>
      <c r="AP5677">
        <v>1041</v>
      </c>
      <c r="AQ5677">
        <v>220</v>
      </c>
      <c r="AR5677">
        <v>0</v>
      </c>
      <c r="AS5677">
        <v>213</v>
      </c>
      <c r="AT5677">
        <v>32</v>
      </c>
      <c r="AU5677">
        <v>14</v>
      </c>
      <c r="AV5677">
        <v>5</v>
      </c>
      <c r="AW5677">
        <v>5</v>
      </c>
      <c r="AX5677">
        <v>0</v>
      </c>
      <c r="AY5677">
        <v>99</v>
      </c>
      <c r="AZ5677">
        <v>199</v>
      </c>
      <c r="BA5677">
        <v>125</v>
      </c>
      <c r="BB5677">
        <v>53</v>
      </c>
      <c r="BC5677">
        <v>31</v>
      </c>
      <c r="BD5677">
        <v>4</v>
      </c>
      <c r="BE5677">
        <v>0</v>
      </c>
      <c r="BF5677">
        <v>279</v>
      </c>
      <c r="BG5677">
        <v>370</v>
      </c>
      <c r="BH5677">
        <v>0</v>
      </c>
      <c r="BI5677">
        <v>67</v>
      </c>
      <c r="BJ5677" s="2">
        <v>45853</v>
      </c>
      <c r="BK5677">
        <v>0</v>
      </c>
      <c r="BL5677" s="3" t="str">
        <f>VLOOKUP(O5677,DropDownList!$H$1:$I$7,2,FALSE)</f>
        <v>2023/24</v>
      </c>
      <c r="BM5677" s="3" t="str">
        <f t="shared" si="89"/>
        <v>VSUR</v>
      </c>
    </row>
    <row r="5678" spans="1:65" x14ac:dyDescent="0.2">
      <c r="A5678">
        <v>2025</v>
      </c>
      <c r="B5678">
        <v>7</v>
      </c>
      <c r="C5678" t="s">
        <v>189</v>
      </c>
      <c r="D5678" t="s">
        <v>194</v>
      </c>
      <c r="E5678" t="s">
        <v>26</v>
      </c>
      <c r="F5678">
        <v>9380</v>
      </c>
      <c r="G5678" t="s">
        <v>141</v>
      </c>
      <c r="H5678" t="s">
        <v>189</v>
      </c>
      <c r="I5678" t="s">
        <v>189</v>
      </c>
      <c r="J5678" s="1">
        <v>45839</v>
      </c>
      <c r="K5678" t="s">
        <v>143</v>
      </c>
      <c r="L5678">
        <v>2</v>
      </c>
      <c r="M5678" t="s">
        <v>144</v>
      </c>
      <c r="N5678" t="s">
        <v>145</v>
      </c>
      <c r="O5678" t="s">
        <v>147</v>
      </c>
      <c r="P5678" t="s">
        <v>154</v>
      </c>
      <c r="Q5678">
        <v>25853.35</v>
      </c>
      <c r="R5678">
        <v>273</v>
      </c>
      <c r="S5678">
        <v>83953</v>
      </c>
      <c r="T5678">
        <v>460</v>
      </c>
      <c r="U5678">
        <v>103</v>
      </c>
      <c r="V5678">
        <v>39</v>
      </c>
      <c r="W5678">
        <v>10696.32</v>
      </c>
      <c r="X5678">
        <v>11238.32</v>
      </c>
      <c r="Y5678">
        <v>0</v>
      </c>
      <c r="Z5678">
        <v>0</v>
      </c>
      <c r="AA5678">
        <v>57639.65</v>
      </c>
      <c r="AB5678">
        <v>2051.08</v>
      </c>
      <c r="AC5678">
        <v>51502.11</v>
      </c>
      <c r="AD5678">
        <v>20</v>
      </c>
      <c r="AE5678">
        <v>19</v>
      </c>
      <c r="AF5678">
        <v>169</v>
      </c>
      <c r="AG5678">
        <v>68</v>
      </c>
      <c r="AH5678">
        <v>1</v>
      </c>
      <c r="AI5678">
        <v>35</v>
      </c>
      <c r="AJ5678">
        <v>0</v>
      </c>
      <c r="AK5678">
        <v>0</v>
      </c>
      <c r="AL5678">
        <v>0</v>
      </c>
      <c r="AM5678">
        <v>0</v>
      </c>
      <c r="AN5678">
        <v>0</v>
      </c>
      <c r="AO5678">
        <v>187</v>
      </c>
      <c r="AP5678">
        <v>751</v>
      </c>
      <c r="AQ5678">
        <v>196</v>
      </c>
      <c r="AR5678">
        <v>0</v>
      </c>
      <c r="AS5678">
        <v>151</v>
      </c>
      <c r="AT5678">
        <v>12</v>
      </c>
      <c r="AU5678">
        <v>3</v>
      </c>
      <c r="AV5678">
        <v>1</v>
      </c>
      <c r="AW5678">
        <v>1</v>
      </c>
      <c r="AX5678">
        <v>0</v>
      </c>
      <c r="AY5678">
        <v>98</v>
      </c>
      <c r="AZ5678">
        <v>160</v>
      </c>
      <c r="BA5678">
        <v>78</v>
      </c>
      <c r="BB5678">
        <v>18</v>
      </c>
      <c r="BC5678">
        <v>8</v>
      </c>
      <c r="BD5678">
        <v>5</v>
      </c>
      <c r="BE5678">
        <v>0</v>
      </c>
      <c r="BF5678">
        <v>272</v>
      </c>
      <c r="BG5678">
        <v>11020</v>
      </c>
      <c r="BH5678">
        <v>0</v>
      </c>
      <c r="BI5678">
        <v>102</v>
      </c>
      <c r="BJ5678" s="2">
        <v>45853</v>
      </c>
      <c r="BK5678">
        <v>0</v>
      </c>
      <c r="BL5678" s="3" t="str">
        <f>VLOOKUP(O5678,DropDownList!$H$1:$I$7,2,FALSE)</f>
        <v>2024/25</v>
      </c>
      <c r="BM5678" s="3" t="str">
        <f t="shared" si="89"/>
        <v>JP COURT</v>
      </c>
    </row>
    <row r="5679" spans="1:65" x14ac:dyDescent="0.2">
      <c r="A5679">
        <v>2025</v>
      </c>
      <c r="B5679">
        <v>7</v>
      </c>
      <c r="C5679" t="s">
        <v>189</v>
      </c>
      <c r="D5679" t="s">
        <v>194</v>
      </c>
      <c r="E5679" t="s">
        <v>26</v>
      </c>
      <c r="F5679">
        <v>9380</v>
      </c>
      <c r="G5679" t="s">
        <v>141</v>
      </c>
      <c r="H5679" t="s">
        <v>189</v>
      </c>
      <c r="I5679" t="s">
        <v>189</v>
      </c>
      <c r="J5679" s="1">
        <v>45839</v>
      </c>
      <c r="K5679" t="s">
        <v>143</v>
      </c>
      <c r="L5679">
        <v>2</v>
      </c>
      <c r="M5679" t="s">
        <v>144</v>
      </c>
      <c r="N5679" t="s">
        <v>145</v>
      </c>
      <c r="O5679" t="s">
        <v>147</v>
      </c>
      <c r="P5679" t="s">
        <v>152</v>
      </c>
      <c r="Q5679">
        <v>0</v>
      </c>
      <c r="R5679">
        <v>43</v>
      </c>
      <c r="S5679">
        <v>1720</v>
      </c>
      <c r="T5679">
        <v>920</v>
      </c>
      <c r="U5679">
        <v>0</v>
      </c>
      <c r="V5679">
        <v>0</v>
      </c>
      <c r="W5679">
        <v>0</v>
      </c>
      <c r="X5679">
        <v>0</v>
      </c>
      <c r="Y5679">
        <v>0</v>
      </c>
      <c r="Z5679">
        <v>0</v>
      </c>
      <c r="AA5679">
        <v>800</v>
      </c>
      <c r="AB5679">
        <v>0</v>
      </c>
      <c r="AC5679">
        <v>800</v>
      </c>
      <c r="AD5679">
        <v>0</v>
      </c>
      <c r="AE5679">
        <v>0</v>
      </c>
      <c r="AF5679">
        <v>20</v>
      </c>
      <c r="AG5679">
        <v>0</v>
      </c>
      <c r="AH5679">
        <v>23</v>
      </c>
      <c r="AI5679">
        <v>0</v>
      </c>
      <c r="AJ5679">
        <v>0</v>
      </c>
      <c r="AK5679">
        <v>0</v>
      </c>
      <c r="AL5679">
        <v>0</v>
      </c>
      <c r="AM5679">
        <v>1</v>
      </c>
      <c r="AN5679">
        <v>0</v>
      </c>
      <c r="AO5679">
        <v>0</v>
      </c>
      <c r="AP5679">
        <v>0</v>
      </c>
      <c r="AQ5679">
        <v>0</v>
      </c>
      <c r="AR5679">
        <v>0</v>
      </c>
      <c r="AS5679">
        <v>0</v>
      </c>
      <c r="AT5679">
        <v>0</v>
      </c>
      <c r="AU5679">
        <v>0</v>
      </c>
      <c r="AV5679">
        <v>0</v>
      </c>
      <c r="AW5679">
        <v>0</v>
      </c>
      <c r="AX5679">
        <v>0</v>
      </c>
      <c r="AY5679">
        <v>0</v>
      </c>
      <c r="AZ5679">
        <v>0</v>
      </c>
      <c r="BA5679">
        <v>0</v>
      </c>
      <c r="BB5679">
        <v>0</v>
      </c>
      <c r="BC5679">
        <v>0</v>
      </c>
      <c r="BD5679">
        <v>0</v>
      </c>
      <c r="BE5679">
        <v>0</v>
      </c>
      <c r="BF5679">
        <v>0</v>
      </c>
      <c r="BG5679">
        <v>0</v>
      </c>
      <c r="BH5679">
        <v>0</v>
      </c>
      <c r="BI5679">
        <v>0</v>
      </c>
      <c r="BJ5679" s="2">
        <v>45853</v>
      </c>
      <c r="BK5679">
        <v>0</v>
      </c>
      <c r="BL5679" s="3" t="str">
        <f>VLOOKUP(O5679,DropDownList!$H$1:$I$7,2,FALSE)</f>
        <v>2024/25</v>
      </c>
      <c r="BM5679" s="3" t="str">
        <f t="shared" si="89"/>
        <v>PCOA</v>
      </c>
    </row>
    <row r="5680" spans="1:65" x14ac:dyDescent="0.2">
      <c r="A5680">
        <v>2025</v>
      </c>
      <c r="B5680">
        <v>7</v>
      </c>
      <c r="C5680" t="s">
        <v>189</v>
      </c>
      <c r="D5680" t="s">
        <v>194</v>
      </c>
      <c r="E5680" t="s">
        <v>26</v>
      </c>
      <c r="F5680">
        <v>9380</v>
      </c>
      <c r="G5680" t="s">
        <v>141</v>
      </c>
      <c r="H5680" t="s">
        <v>189</v>
      </c>
      <c r="I5680" t="s">
        <v>189</v>
      </c>
      <c r="J5680" s="1">
        <v>45839</v>
      </c>
      <c r="K5680" t="s">
        <v>143</v>
      </c>
      <c r="L5680">
        <v>2</v>
      </c>
      <c r="M5680" t="s">
        <v>144</v>
      </c>
      <c r="N5680" t="s">
        <v>145</v>
      </c>
      <c r="O5680" t="s">
        <v>147</v>
      </c>
      <c r="P5680" t="s">
        <v>148</v>
      </c>
      <c r="Q5680">
        <v>521.32000000000005</v>
      </c>
      <c r="R5680">
        <v>22</v>
      </c>
      <c r="S5680">
        <v>1320</v>
      </c>
      <c r="T5680">
        <v>60</v>
      </c>
      <c r="U5680">
        <v>10</v>
      </c>
      <c r="V5680">
        <v>3</v>
      </c>
      <c r="W5680">
        <v>180</v>
      </c>
      <c r="X5680">
        <v>180</v>
      </c>
      <c r="Y5680">
        <v>0</v>
      </c>
      <c r="Z5680">
        <v>0</v>
      </c>
      <c r="AA5680">
        <v>738.68</v>
      </c>
      <c r="AB5680">
        <v>0</v>
      </c>
      <c r="AC5680">
        <v>738.68</v>
      </c>
      <c r="AD5680">
        <v>3</v>
      </c>
      <c r="AE5680">
        <v>0</v>
      </c>
      <c r="AF5680">
        <v>11</v>
      </c>
      <c r="AG5680">
        <v>2</v>
      </c>
      <c r="AH5680">
        <v>1</v>
      </c>
      <c r="AI5680">
        <v>8</v>
      </c>
      <c r="AJ5680">
        <v>0</v>
      </c>
      <c r="AK5680">
        <v>0</v>
      </c>
      <c r="AL5680">
        <v>0</v>
      </c>
      <c r="AM5680">
        <v>0</v>
      </c>
      <c r="AN5680">
        <v>0</v>
      </c>
      <c r="AO5680">
        <v>20</v>
      </c>
      <c r="AP5680">
        <v>60</v>
      </c>
      <c r="AQ5680">
        <v>20</v>
      </c>
      <c r="AR5680">
        <v>0</v>
      </c>
      <c r="AS5680">
        <v>5</v>
      </c>
      <c r="AT5680">
        <v>2</v>
      </c>
      <c r="AU5680">
        <v>0</v>
      </c>
      <c r="AV5680">
        <v>0</v>
      </c>
      <c r="AW5680">
        <v>0</v>
      </c>
      <c r="AX5680">
        <v>0</v>
      </c>
      <c r="AY5680">
        <v>14</v>
      </c>
      <c r="AZ5680">
        <v>15</v>
      </c>
      <c r="BA5680">
        <v>3</v>
      </c>
      <c r="BB5680">
        <v>0</v>
      </c>
      <c r="BC5680">
        <v>0</v>
      </c>
      <c r="BD5680">
        <v>0</v>
      </c>
      <c r="BE5680">
        <v>0</v>
      </c>
      <c r="BF5680">
        <v>21</v>
      </c>
      <c r="BG5680">
        <v>480</v>
      </c>
      <c r="BH5680">
        <v>0</v>
      </c>
      <c r="BI5680">
        <v>10</v>
      </c>
      <c r="BJ5680" s="2">
        <v>45853</v>
      </c>
      <c r="BK5680">
        <v>0</v>
      </c>
      <c r="BL5680" s="3" t="str">
        <f>VLOOKUP(O5680,DropDownList!$H$1:$I$7,2,FALSE)</f>
        <v>2024/25</v>
      </c>
      <c r="BM5680" s="3" t="str">
        <f t="shared" si="89"/>
        <v>PRAS</v>
      </c>
    </row>
    <row r="5681" spans="1:65" x14ac:dyDescent="0.2">
      <c r="A5681">
        <v>2025</v>
      </c>
      <c r="B5681">
        <v>7</v>
      </c>
      <c r="C5681" t="s">
        <v>189</v>
      </c>
      <c r="D5681" t="s">
        <v>194</v>
      </c>
      <c r="E5681" t="s">
        <v>26</v>
      </c>
      <c r="F5681">
        <v>9380</v>
      </c>
      <c r="G5681" t="s">
        <v>141</v>
      </c>
      <c r="H5681" t="s">
        <v>189</v>
      </c>
      <c r="I5681" t="s">
        <v>189</v>
      </c>
      <c r="J5681" s="1">
        <v>45839</v>
      </c>
      <c r="K5681" t="s">
        <v>143</v>
      </c>
      <c r="L5681">
        <v>2</v>
      </c>
      <c r="M5681" t="s">
        <v>144</v>
      </c>
      <c r="N5681" t="s">
        <v>145</v>
      </c>
      <c r="O5681" t="s">
        <v>147</v>
      </c>
      <c r="P5681" t="s">
        <v>153</v>
      </c>
      <c r="Q5681">
        <v>365.32</v>
      </c>
      <c r="R5681">
        <v>20</v>
      </c>
      <c r="S5681">
        <v>900</v>
      </c>
      <c r="T5681">
        <v>45</v>
      </c>
      <c r="U5681">
        <v>9</v>
      </c>
      <c r="V5681">
        <v>7</v>
      </c>
      <c r="W5681">
        <v>315</v>
      </c>
      <c r="X5681">
        <v>315</v>
      </c>
      <c r="Y5681">
        <v>0</v>
      </c>
      <c r="Z5681">
        <v>0</v>
      </c>
      <c r="AA5681">
        <v>489.68</v>
      </c>
      <c r="AB5681">
        <v>0</v>
      </c>
      <c r="AC5681">
        <v>489.68</v>
      </c>
      <c r="AD5681">
        <v>7</v>
      </c>
      <c r="AE5681">
        <v>0</v>
      </c>
      <c r="AF5681">
        <v>10</v>
      </c>
      <c r="AG5681">
        <v>1</v>
      </c>
      <c r="AH5681">
        <v>1</v>
      </c>
      <c r="AI5681">
        <v>8</v>
      </c>
      <c r="AJ5681">
        <v>0</v>
      </c>
      <c r="AK5681">
        <v>0</v>
      </c>
      <c r="AL5681">
        <v>0</v>
      </c>
      <c r="AM5681">
        <v>0</v>
      </c>
      <c r="AN5681">
        <v>0</v>
      </c>
      <c r="AO5681">
        <v>17</v>
      </c>
      <c r="AP5681">
        <v>60</v>
      </c>
      <c r="AQ5681">
        <v>19</v>
      </c>
      <c r="AR5681">
        <v>1</v>
      </c>
      <c r="AS5681">
        <v>11</v>
      </c>
      <c r="AT5681">
        <v>1</v>
      </c>
      <c r="AU5681">
        <v>0</v>
      </c>
      <c r="AV5681">
        <v>0</v>
      </c>
      <c r="AW5681">
        <v>0</v>
      </c>
      <c r="AX5681">
        <v>0</v>
      </c>
      <c r="AY5681">
        <v>4</v>
      </c>
      <c r="AZ5681">
        <v>11</v>
      </c>
      <c r="BA5681">
        <v>7</v>
      </c>
      <c r="BB5681">
        <v>0</v>
      </c>
      <c r="BC5681">
        <v>0</v>
      </c>
      <c r="BD5681">
        <v>1</v>
      </c>
      <c r="BE5681">
        <v>0</v>
      </c>
      <c r="BF5681">
        <v>16</v>
      </c>
      <c r="BG5681">
        <v>360</v>
      </c>
      <c r="BH5681">
        <v>0</v>
      </c>
      <c r="BI5681">
        <v>8</v>
      </c>
      <c r="BJ5681" s="2">
        <v>45853</v>
      </c>
      <c r="BK5681">
        <v>0</v>
      </c>
      <c r="BL5681" s="3" t="str">
        <f>VLOOKUP(O5681,DropDownList!$H$1:$I$7,2,FALSE)</f>
        <v>2024/25</v>
      </c>
      <c r="BM5681" s="3" t="str">
        <f t="shared" si="89"/>
        <v>PREG</v>
      </c>
    </row>
    <row r="5682" spans="1:65" x14ac:dyDescent="0.2">
      <c r="A5682">
        <v>2025</v>
      </c>
      <c r="B5682">
        <v>7</v>
      </c>
      <c r="C5682" t="s">
        <v>189</v>
      </c>
      <c r="D5682" t="s">
        <v>195</v>
      </c>
      <c r="E5682" t="s">
        <v>26</v>
      </c>
      <c r="F5682">
        <v>9815</v>
      </c>
      <c r="G5682" t="s">
        <v>158</v>
      </c>
      <c r="H5682" t="s">
        <v>189</v>
      </c>
      <c r="I5682" t="s">
        <v>189</v>
      </c>
      <c r="J5682" s="1">
        <v>45839</v>
      </c>
      <c r="K5682" t="s">
        <v>143</v>
      </c>
      <c r="L5682">
        <v>2</v>
      </c>
      <c r="M5682" t="s">
        <v>144</v>
      </c>
      <c r="N5682" t="s">
        <v>145</v>
      </c>
      <c r="O5682" t="s">
        <v>147</v>
      </c>
      <c r="P5682" t="s">
        <v>161</v>
      </c>
      <c r="Q5682">
        <v>1457.4</v>
      </c>
      <c r="R5682">
        <v>377</v>
      </c>
      <c r="S5682">
        <v>9180</v>
      </c>
      <c r="T5682">
        <v>290</v>
      </c>
      <c r="U5682">
        <v>147</v>
      </c>
      <c r="V5682">
        <v>25</v>
      </c>
      <c r="W5682">
        <v>575</v>
      </c>
      <c r="X5682">
        <v>575</v>
      </c>
      <c r="Y5682">
        <v>0</v>
      </c>
      <c r="Z5682">
        <v>0</v>
      </c>
      <c r="AA5682">
        <v>7432.6</v>
      </c>
      <c r="AB5682">
        <v>0</v>
      </c>
      <c r="AC5682">
        <v>0</v>
      </c>
      <c r="AD5682">
        <v>24</v>
      </c>
      <c r="AE5682">
        <v>1</v>
      </c>
      <c r="AF5682">
        <v>298</v>
      </c>
      <c r="AG5682">
        <v>4</v>
      </c>
      <c r="AH5682">
        <v>13</v>
      </c>
      <c r="AI5682">
        <v>61</v>
      </c>
      <c r="AJ5682">
        <v>0</v>
      </c>
      <c r="AK5682">
        <v>0</v>
      </c>
      <c r="AL5682">
        <v>0</v>
      </c>
      <c r="AM5682">
        <v>0</v>
      </c>
      <c r="AN5682">
        <v>0</v>
      </c>
      <c r="AO5682">
        <v>279</v>
      </c>
      <c r="AP5682">
        <v>1030</v>
      </c>
      <c r="AQ5682">
        <v>282</v>
      </c>
      <c r="AR5682">
        <v>0</v>
      </c>
      <c r="AS5682">
        <v>157</v>
      </c>
      <c r="AT5682">
        <v>27</v>
      </c>
      <c r="AU5682">
        <v>20</v>
      </c>
      <c r="AV5682">
        <v>6</v>
      </c>
      <c r="AW5682">
        <v>12</v>
      </c>
      <c r="AX5682">
        <v>0</v>
      </c>
      <c r="AY5682">
        <v>137</v>
      </c>
      <c r="AZ5682">
        <v>223</v>
      </c>
      <c r="BA5682">
        <v>99</v>
      </c>
      <c r="BB5682">
        <v>22</v>
      </c>
      <c r="BC5682">
        <v>12</v>
      </c>
      <c r="BD5682">
        <v>6</v>
      </c>
      <c r="BE5682">
        <v>0</v>
      </c>
      <c r="BF5682">
        <v>363</v>
      </c>
      <c r="BG5682">
        <v>1375</v>
      </c>
      <c r="BH5682">
        <v>1</v>
      </c>
      <c r="BI5682">
        <v>146</v>
      </c>
      <c r="BJ5682" s="2">
        <v>45853</v>
      </c>
      <c r="BK5682">
        <v>2</v>
      </c>
      <c r="BL5682" s="3" t="str">
        <f>VLOOKUP(O5682,DropDownList!$H$1:$I$7,2,FALSE)</f>
        <v>2024/25</v>
      </c>
      <c r="BM5682" s="3" t="str">
        <f t="shared" si="89"/>
        <v>VSUR</v>
      </c>
    </row>
    <row r="5683" spans="1:65" x14ac:dyDescent="0.2">
      <c r="A5683">
        <v>2025</v>
      </c>
      <c r="B5683">
        <v>7</v>
      </c>
      <c r="C5683" t="s">
        <v>189</v>
      </c>
      <c r="D5683" t="s">
        <v>195</v>
      </c>
      <c r="E5683" t="s">
        <v>26</v>
      </c>
      <c r="F5683">
        <v>9815</v>
      </c>
      <c r="G5683" t="s">
        <v>158</v>
      </c>
      <c r="H5683" t="s">
        <v>189</v>
      </c>
      <c r="I5683" t="s">
        <v>189</v>
      </c>
      <c r="J5683" s="1">
        <v>45839</v>
      </c>
      <c r="K5683" t="s">
        <v>143</v>
      </c>
      <c r="L5683">
        <v>2</v>
      </c>
      <c r="M5683" t="s">
        <v>144</v>
      </c>
      <c r="N5683" t="s">
        <v>145</v>
      </c>
      <c r="O5683" t="s">
        <v>156</v>
      </c>
      <c r="P5683" t="s">
        <v>161</v>
      </c>
      <c r="Q5683">
        <v>928.12</v>
      </c>
      <c r="R5683">
        <v>478</v>
      </c>
      <c r="S5683">
        <v>10465</v>
      </c>
      <c r="T5683">
        <v>382.54</v>
      </c>
      <c r="U5683">
        <v>122</v>
      </c>
      <c r="V5683">
        <v>19</v>
      </c>
      <c r="W5683">
        <v>370</v>
      </c>
      <c r="X5683">
        <v>370</v>
      </c>
      <c r="Y5683">
        <v>0</v>
      </c>
      <c r="Z5683">
        <v>0</v>
      </c>
      <c r="AA5683">
        <v>9154.34</v>
      </c>
      <c r="AB5683">
        <v>0</v>
      </c>
      <c r="AC5683">
        <v>0</v>
      </c>
      <c r="AD5683">
        <v>19</v>
      </c>
      <c r="AE5683">
        <v>0</v>
      </c>
      <c r="AF5683">
        <v>409</v>
      </c>
      <c r="AG5683">
        <v>3</v>
      </c>
      <c r="AH5683">
        <v>19</v>
      </c>
      <c r="AI5683">
        <v>44</v>
      </c>
      <c r="AJ5683">
        <v>0</v>
      </c>
      <c r="AK5683">
        <v>0</v>
      </c>
      <c r="AL5683">
        <v>0</v>
      </c>
      <c r="AM5683">
        <v>0</v>
      </c>
      <c r="AN5683">
        <v>0</v>
      </c>
      <c r="AO5683">
        <v>348</v>
      </c>
      <c r="AP5683">
        <v>1691</v>
      </c>
      <c r="AQ5683">
        <v>346</v>
      </c>
      <c r="AR5683">
        <v>0</v>
      </c>
      <c r="AS5683">
        <v>288</v>
      </c>
      <c r="AT5683">
        <v>41</v>
      </c>
      <c r="AU5683">
        <v>50</v>
      </c>
      <c r="AV5683">
        <v>19</v>
      </c>
      <c r="AW5683">
        <v>26</v>
      </c>
      <c r="AX5683">
        <v>0</v>
      </c>
      <c r="AY5683">
        <v>201</v>
      </c>
      <c r="AZ5683">
        <v>360</v>
      </c>
      <c r="BA5683">
        <v>208</v>
      </c>
      <c r="BB5683">
        <v>44</v>
      </c>
      <c r="BC5683">
        <v>27</v>
      </c>
      <c r="BD5683">
        <v>13</v>
      </c>
      <c r="BE5683">
        <v>0</v>
      </c>
      <c r="BF5683">
        <v>450</v>
      </c>
      <c r="BG5683">
        <v>920</v>
      </c>
      <c r="BH5683">
        <v>3</v>
      </c>
      <c r="BI5683">
        <v>121</v>
      </c>
      <c r="BJ5683" s="2">
        <v>45853</v>
      </c>
      <c r="BK5683">
        <v>2</v>
      </c>
      <c r="BL5683" s="3" t="str">
        <f>VLOOKUP(O5683,DropDownList!$H$1:$I$7,2,FALSE)</f>
        <v>2023/24</v>
      </c>
      <c r="BM5683" s="3" t="str">
        <f t="shared" si="89"/>
        <v>VSUR</v>
      </c>
    </row>
    <row r="5684" spans="1:65" x14ac:dyDescent="0.2">
      <c r="A5684">
        <v>2025</v>
      </c>
      <c r="B5684">
        <v>7</v>
      </c>
      <c r="C5684" t="s">
        <v>189</v>
      </c>
      <c r="D5684" t="s">
        <v>195</v>
      </c>
      <c r="E5684" t="s">
        <v>26</v>
      </c>
      <c r="F5684">
        <v>9815</v>
      </c>
      <c r="G5684" t="s">
        <v>158</v>
      </c>
      <c r="H5684" t="s">
        <v>189</v>
      </c>
      <c r="I5684" t="s">
        <v>189</v>
      </c>
      <c r="J5684" s="1">
        <v>45839</v>
      </c>
      <c r="K5684" t="s">
        <v>143</v>
      </c>
      <c r="L5684">
        <v>2</v>
      </c>
      <c r="M5684" t="s">
        <v>144</v>
      </c>
      <c r="N5684" t="s">
        <v>145</v>
      </c>
      <c r="O5684" t="s">
        <v>156</v>
      </c>
      <c r="P5684" t="s">
        <v>159</v>
      </c>
      <c r="Q5684">
        <v>0</v>
      </c>
      <c r="R5684">
        <v>2</v>
      </c>
      <c r="S5684">
        <v>41262.879999999997</v>
      </c>
      <c r="T5684">
        <v>34699.83</v>
      </c>
      <c r="U5684">
        <v>0</v>
      </c>
      <c r="V5684">
        <v>0</v>
      </c>
      <c r="W5684">
        <v>0</v>
      </c>
      <c r="X5684">
        <v>0</v>
      </c>
      <c r="Y5684">
        <v>0</v>
      </c>
      <c r="Z5684">
        <v>0</v>
      </c>
      <c r="AA5684">
        <v>6563.05</v>
      </c>
      <c r="AB5684">
        <v>0</v>
      </c>
      <c r="AC5684">
        <v>0</v>
      </c>
      <c r="AD5684">
        <v>0</v>
      </c>
      <c r="AE5684">
        <v>0</v>
      </c>
      <c r="AF5684">
        <v>0</v>
      </c>
      <c r="AG5684">
        <v>0</v>
      </c>
      <c r="AH5684">
        <v>1</v>
      </c>
      <c r="AI5684">
        <v>0</v>
      </c>
      <c r="AJ5684">
        <v>0</v>
      </c>
      <c r="AK5684">
        <v>0</v>
      </c>
      <c r="AL5684">
        <v>0</v>
      </c>
      <c r="AM5684">
        <v>0</v>
      </c>
      <c r="AN5684">
        <v>0</v>
      </c>
      <c r="AO5684">
        <v>2</v>
      </c>
      <c r="AP5684">
        <v>4</v>
      </c>
      <c r="AQ5684">
        <v>1</v>
      </c>
      <c r="AR5684">
        <v>0</v>
      </c>
      <c r="AS5684">
        <v>0</v>
      </c>
      <c r="AT5684">
        <v>0</v>
      </c>
      <c r="AU5684">
        <v>1</v>
      </c>
      <c r="AV5684">
        <v>0</v>
      </c>
      <c r="AW5684">
        <v>0</v>
      </c>
      <c r="AX5684">
        <v>0</v>
      </c>
      <c r="AY5684">
        <v>0</v>
      </c>
      <c r="AZ5684">
        <v>0</v>
      </c>
      <c r="BA5684">
        <v>0</v>
      </c>
      <c r="BB5684">
        <v>0</v>
      </c>
      <c r="BC5684">
        <v>0</v>
      </c>
      <c r="BD5684">
        <v>0</v>
      </c>
      <c r="BE5684">
        <v>0</v>
      </c>
      <c r="BF5684">
        <v>0</v>
      </c>
      <c r="BG5684">
        <v>0</v>
      </c>
      <c r="BH5684">
        <v>1</v>
      </c>
      <c r="BI5684">
        <v>0</v>
      </c>
      <c r="BJ5684" s="2">
        <v>45853</v>
      </c>
      <c r="BK5684">
        <v>0</v>
      </c>
      <c r="BL5684" s="3" t="str">
        <f>VLOOKUP(O5684,DropDownList!$H$1:$I$7,2,FALSE)</f>
        <v>2023/24</v>
      </c>
      <c r="BM5684" s="3" t="str">
        <f t="shared" si="89"/>
        <v>CONF</v>
      </c>
    </row>
    <row r="5685" spans="1:65" x14ac:dyDescent="0.2">
      <c r="A5685">
        <v>2025</v>
      </c>
      <c r="B5685">
        <v>7</v>
      </c>
      <c r="C5685" t="s">
        <v>189</v>
      </c>
      <c r="D5685" t="s">
        <v>195</v>
      </c>
      <c r="E5685" t="s">
        <v>26</v>
      </c>
      <c r="F5685">
        <v>9815</v>
      </c>
      <c r="G5685" t="s">
        <v>158</v>
      </c>
      <c r="H5685" t="s">
        <v>189</v>
      </c>
      <c r="I5685" t="s">
        <v>189</v>
      </c>
      <c r="J5685" s="1">
        <v>45839</v>
      </c>
      <c r="K5685" t="s">
        <v>143</v>
      </c>
      <c r="L5685">
        <v>2</v>
      </c>
      <c r="M5685" t="s">
        <v>144</v>
      </c>
      <c r="N5685" t="s">
        <v>145</v>
      </c>
      <c r="O5685" t="s">
        <v>149</v>
      </c>
      <c r="P5685" t="s">
        <v>159</v>
      </c>
      <c r="Q5685">
        <v>29998.23</v>
      </c>
      <c r="R5685">
        <v>5</v>
      </c>
      <c r="S5685">
        <v>135307.45000000001</v>
      </c>
      <c r="T5685">
        <v>86782.41</v>
      </c>
      <c r="U5685">
        <v>1</v>
      </c>
      <c r="V5685">
        <v>1</v>
      </c>
      <c r="W5685">
        <v>29998.23</v>
      </c>
      <c r="X5685">
        <v>29998.23</v>
      </c>
      <c r="Y5685">
        <v>0</v>
      </c>
      <c r="Z5685">
        <v>0</v>
      </c>
      <c r="AA5685">
        <v>18526.810000000001</v>
      </c>
      <c r="AB5685">
        <v>0</v>
      </c>
      <c r="AC5685">
        <v>0</v>
      </c>
      <c r="AD5685">
        <v>1</v>
      </c>
      <c r="AE5685">
        <v>0</v>
      </c>
      <c r="AF5685">
        <v>2</v>
      </c>
      <c r="AG5685">
        <v>0</v>
      </c>
      <c r="AH5685">
        <v>0</v>
      </c>
      <c r="AI5685">
        <v>1</v>
      </c>
      <c r="AJ5685">
        <v>0</v>
      </c>
      <c r="AK5685">
        <v>0</v>
      </c>
      <c r="AL5685">
        <v>0</v>
      </c>
      <c r="AM5685">
        <v>0</v>
      </c>
      <c r="AN5685">
        <v>0</v>
      </c>
      <c r="AO5685">
        <v>3</v>
      </c>
      <c r="AP5685">
        <v>7</v>
      </c>
      <c r="AQ5685">
        <v>3</v>
      </c>
      <c r="AR5685">
        <v>0</v>
      </c>
      <c r="AS5685">
        <v>0</v>
      </c>
      <c r="AT5685">
        <v>0</v>
      </c>
      <c r="AU5685">
        <v>3</v>
      </c>
      <c r="AV5685">
        <v>0</v>
      </c>
      <c r="AW5685">
        <v>0</v>
      </c>
      <c r="AX5685">
        <v>0</v>
      </c>
      <c r="AY5685">
        <v>0</v>
      </c>
      <c r="AZ5685">
        <v>0</v>
      </c>
      <c r="BA5685">
        <v>0</v>
      </c>
      <c r="BB5685">
        <v>0</v>
      </c>
      <c r="BC5685">
        <v>0</v>
      </c>
      <c r="BD5685">
        <v>0</v>
      </c>
      <c r="BE5685">
        <v>0</v>
      </c>
      <c r="BF5685">
        <v>0</v>
      </c>
      <c r="BG5685">
        <v>29998.23</v>
      </c>
      <c r="BH5685">
        <v>2</v>
      </c>
      <c r="BI5685">
        <v>0</v>
      </c>
      <c r="BJ5685" s="2">
        <v>45853</v>
      </c>
      <c r="BK5685">
        <v>0</v>
      </c>
      <c r="BL5685" s="3" t="str">
        <f>VLOOKUP(O5685,DropDownList!$H$1:$I$7,2,FALSE)</f>
        <v>2025/26</v>
      </c>
      <c r="BM5685" s="3" t="str">
        <f t="shared" si="89"/>
        <v>CONF</v>
      </c>
    </row>
    <row r="5686" spans="1:65" x14ac:dyDescent="0.2">
      <c r="A5686">
        <v>2025</v>
      </c>
      <c r="B5686">
        <v>7</v>
      </c>
      <c r="C5686" t="s">
        <v>189</v>
      </c>
      <c r="D5686" t="s">
        <v>195</v>
      </c>
      <c r="E5686" t="s">
        <v>26</v>
      </c>
      <c r="F5686">
        <v>9815</v>
      </c>
      <c r="G5686" t="s">
        <v>158</v>
      </c>
      <c r="H5686" t="s">
        <v>189</v>
      </c>
      <c r="I5686" t="s">
        <v>189</v>
      </c>
      <c r="J5686" s="1">
        <v>45839</v>
      </c>
      <c r="K5686" t="s">
        <v>143</v>
      </c>
      <c r="L5686">
        <v>2</v>
      </c>
      <c r="M5686" t="s">
        <v>144</v>
      </c>
      <c r="N5686" t="s">
        <v>145</v>
      </c>
      <c r="O5686" t="s">
        <v>149</v>
      </c>
      <c r="P5686" t="s">
        <v>161</v>
      </c>
      <c r="Q5686">
        <v>1977.68</v>
      </c>
      <c r="R5686">
        <v>393</v>
      </c>
      <c r="S5686">
        <v>9500</v>
      </c>
      <c r="T5686">
        <v>340</v>
      </c>
      <c r="U5686">
        <v>232</v>
      </c>
      <c r="V5686">
        <v>61</v>
      </c>
      <c r="W5686">
        <v>1270</v>
      </c>
      <c r="X5686">
        <v>1270</v>
      </c>
      <c r="Y5686">
        <v>0</v>
      </c>
      <c r="Z5686">
        <v>0</v>
      </c>
      <c r="AA5686">
        <v>7182.32</v>
      </c>
      <c r="AB5686">
        <v>0</v>
      </c>
      <c r="AC5686">
        <v>0</v>
      </c>
      <c r="AD5686">
        <v>61</v>
      </c>
      <c r="AE5686">
        <v>0</v>
      </c>
      <c r="AF5686">
        <v>277</v>
      </c>
      <c r="AG5686">
        <v>1</v>
      </c>
      <c r="AH5686">
        <v>16</v>
      </c>
      <c r="AI5686">
        <v>99</v>
      </c>
      <c r="AJ5686">
        <v>0</v>
      </c>
      <c r="AK5686">
        <v>0</v>
      </c>
      <c r="AL5686">
        <v>0</v>
      </c>
      <c r="AM5686">
        <v>0</v>
      </c>
      <c r="AN5686">
        <v>0</v>
      </c>
      <c r="AO5686">
        <v>258</v>
      </c>
      <c r="AP5686">
        <v>600</v>
      </c>
      <c r="AQ5686">
        <v>248</v>
      </c>
      <c r="AR5686">
        <v>0</v>
      </c>
      <c r="AS5686">
        <v>79</v>
      </c>
      <c r="AT5686">
        <v>4</v>
      </c>
      <c r="AU5686">
        <v>3</v>
      </c>
      <c r="AV5686">
        <v>2</v>
      </c>
      <c r="AW5686">
        <v>15</v>
      </c>
      <c r="AX5686">
        <v>0</v>
      </c>
      <c r="AY5686">
        <v>68</v>
      </c>
      <c r="AZ5686">
        <v>115</v>
      </c>
      <c r="BA5686">
        <v>37</v>
      </c>
      <c r="BB5686">
        <v>9</v>
      </c>
      <c r="BC5686">
        <v>5</v>
      </c>
      <c r="BD5686">
        <v>8</v>
      </c>
      <c r="BE5686">
        <v>0</v>
      </c>
      <c r="BF5686">
        <v>373</v>
      </c>
      <c r="BG5686">
        <v>1970</v>
      </c>
      <c r="BH5686">
        <v>0</v>
      </c>
      <c r="BI5686">
        <v>231</v>
      </c>
      <c r="BJ5686" s="2">
        <v>45853</v>
      </c>
      <c r="BK5686">
        <v>0</v>
      </c>
      <c r="BL5686" s="3" t="str">
        <f>VLOOKUP(O5686,DropDownList!$H$1:$I$7,2,FALSE)</f>
        <v>2025/26</v>
      </c>
      <c r="BM5686" s="3" t="str">
        <f t="shared" si="89"/>
        <v>VSUR</v>
      </c>
    </row>
    <row r="5687" spans="1:65" x14ac:dyDescent="0.2">
      <c r="A5687">
        <v>2025</v>
      </c>
      <c r="B5687">
        <v>7</v>
      </c>
      <c r="C5687" t="s">
        <v>189</v>
      </c>
      <c r="D5687" t="s">
        <v>195</v>
      </c>
      <c r="E5687" t="s">
        <v>26</v>
      </c>
      <c r="F5687">
        <v>9815</v>
      </c>
      <c r="G5687" t="s">
        <v>158</v>
      </c>
      <c r="H5687" t="s">
        <v>189</v>
      </c>
      <c r="I5687" t="s">
        <v>189</v>
      </c>
      <c r="J5687" s="1">
        <v>45839</v>
      </c>
      <c r="K5687" t="s">
        <v>143</v>
      </c>
      <c r="L5687">
        <v>2</v>
      </c>
      <c r="M5687" t="s">
        <v>144</v>
      </c>
      <c r="N5687" t="s">
        <v>145</v>
      </c>
      <c r="O5687" t="s">
        <v>147</v>
      </c>
      <c r="P5687" t="s">
        <v>160</v>
      </c>
      <c r="Q5687">
        <v>56389.46</v>
      </c>
      <c r="R5687">
        <v>399</v>
      </c>
      <c r="S5687">
        <v>230299.2</v>
      </c>
      <c r="T5687">
        <v>9594.86</v>
      </c>
      <c r="U5687">
        <v>153</v>
      </c>
      <c r="V5687">
        <v>51</v>
      </c>
      <c r="W5687">
        <v>26240.720000000001</v>
      </c>
      <c r="X5687">
        <v>26690.720000000001</v>
      </c>
      <c r="Y5687">
        <v>0</v>
      </c>
      <c r="Z5687">
        <v>0</v>
      </c>
      <c r="AA5687">
        <v>164314.88</v>
      </c>
      <c r="AB5687">
        <v>10780.1</v>
      </c>
      <c r="AC5687">
        <v>146032.18</v>
      </c>
      <c r="AD5687">
        <v>25</v>
      </c>
      <c r="AE5687">
        <v>26</v>
      </c>
      <c r="AF5687">
        <v>226</v>
      </c>
      <c r="AG5687">
        <v>95</v>
      </c>
      <c r="AH5687">
        <v>16</v>
      </c>
      <c r="AI5687">
        <v>58</v>
      </c>
      <c r="AJ5687">
        <v>0</v>
      </c>
      <c r="AK5687">
        <v>0</v>
      </c>
      <c r="AL5687">
        <v>0</v>
      </c>
      <c r="AM5687">
        <v>0</v>
      </c>
      <c r="AN5687">
        <v>0</v>
      </c>
      <c r="AO5687">
        <v>293</v>
      </c>
      <c r="AP5687">
        <v>1037</v>
      </c>
      <c r="AQ5687">
        <v>280</v>
      </c>
      <c r="AR5687">
        <v>0</v>
      </c>
      <c r="AS5687">
        <v>156</v>
      </c>
      <c r="AT5687">
        <v>28</v>
      </c>
      <c r="AU5687">
        <v>24</v>
      </c>
      <c r="AV5687">
        <v>8</v>
      </c>
      <c r="AW5687">
        <v>15</v>
      </c>
      <c r="AX5687">
        <v>0</v>
      </c>
      <c r="AY5687">
        <v>140</v>
      </c>
      <c r="AZ5687">
        <v>220</v>
      </c>
      <c r="BA5687">
        <v>95</v>
      </c>
      <c r="BB5687">
        <v>23</v>
      </c>
      <c r="BC5687">
        <v>11</v>
      </c>
      <c r="BD5687">
        <v>8</v>
      </c>
      <c r="BE5687">
        <v>0</v>
      </c>
      <c r="BF5687">
        <v>382</v>
      </c>
      <c r="BG5687">
        <v>24707</v>
      </c>
      <c r="BH5687">
        <v>4</v>
      </c>
      <c r="BI5687">
        <v>152</v>
      </c>
      <c r="BJ5687" s="2">
        <v>45853</v>
      </c>
      <c r="BK5687">
        <v>2</v>
      </c>
      <c r="BL5687" s="3" t="str">
        <f>VLOOKUP(O5687,DropDownList!$H$1:$I$7,2,FALSE)</f>
        <v>2024/25</v>
      </c>
      <c r="BM5687" s="3" t="str">
        <f t="shared" si="89"/>
        <v>SC COURT</v>
      </c>
    </row>
    <row r="5688" spans="1:65" x14ac:dyDescent="0.2">
      <c r="A5688">
        <v>2025</v>
      </c>
      <c r="B5688">
        <v>7</v>
      </c>
      <c r="C5688" t="s">
        <v>189</v>
      </c>
      <c r="D5688" t="s">
        <v>195</v>
      </c>
      <c r="E5688" t="s">
        <v>26</v>
      </c>
      <c r="F5688">
        <v>9815</v>
      </c>
      <c r="G5688" t="s">
        <v>158</v>
      </c>
      <c r="H5688" t="s">
        <v>189</v>
      </c>
      <c r="I5688" t="s">
        <v>189</v>
      </c>
      <c r="J5688" s="1">
        <v>45839</v>
      </c>
      <c r="K5688" t="s">
        <v>143</v>
      </c>
      <c r="L5688">
        <v>2</v>
      </c>
      <c r="M5688" t="s">
        <v>144</v>
      </c>
      <c r="N5688" t="s">
        <v>145</v>
      </c>
      <c r="O5688" t="s">
        <v>149</v>
      </c>
      <c r="P5688" t="s">
        <v>160</v>
      </c>
      <c r="Q5688">
        <v>79767.679999999993</v>
      </c>
      <c r="R5688">
        <v>422</v>
      </c>
      <c r="S5688">
        <v>214830.54</v>
      </c>
      <c r="T5688">
        <v>8235.99</v>
      </c>
      <c r="U5688">
        <v>246</v>
      </c>
      <c r="V5688">
        <v>138</v>
      </c>
      <c r="W5688">
        <v>35956.660000000003</v>
      </c>
      <c r="X5688">
        <v>48072.2</v>
      </c>
      <c r="Y5688">
        <v>0</v>
      </c>
      <c r="Z5688">
        <v>0</v>
      </c>
      <c r="AA5688">
        <v>126826.87</v>
      </c>
      <c r="AB5688">
        <v>17310.060000000001</v>
      </c>
      <c r="AC5688">
        <v>102314.49</v>
      </c>
      <c r="AD5688">
        <v>58</v>
      </c>
      <c r="AE5688">
        <v>80</v>
      </c>
      <c r="AF5688">
        <v>151</v>
      </c>
      <c r="AG5688">
        <v>149</v>
      </c>
      <c r="AH5688">
        <v>22</v>
      </c>
      <c r="AI5688">
        <v>97</v>
      </c>
      <c r="AJ5688">
        <v>0</v>
      </c>
      <c r="AK5688">
        <v>0</v>
      </c>
      <c r="AL5688">
        <v>0</v>
      </c>
      <c r="AM5688">
        <v>0</v>
      </c>
      <c r="AN5688">
        <v>0</v>
      </c>
      <c r="AO5688">
        <v>278</v>
      </c>
      <c r="AP5688">
        <v>640</v>
      </c>
      <c r="AQ5688">
        <v>261</v>
      </c>
      <c r="AR5688">
        <v>0</v>
      </c>
      <c r="AS5688">
        <v>81</v>
      </c>
      <c r="AT5688">
        <v>5</v>
      </c>
      <c r="AU5688">
        <v>3</v>
      </c>
      <c r="AV5688">
        <v>2</v>
      </c>
      <c r="AW5688">
        <v>21</v>
      </c>
      <c r="AX5688">
        <v>0</v>
      </c>
      <c r="AY5688">
        <v>73</v>
      </c>
      <c r="AZ5688">
        <v>125</v>
      </c>
      <c r="BA5688">
        <v>39</v>
      </c>
      <c r="BB5688">
        <v>9</v>
      </c>
      <c r="BC5688">
        <v>5</v>
      </c>
      <c r="BD5688">
        <v>9</v>
      </c>
      <c r="BE5688">
        <v>0</v>
      </c>
      <c r="BF5688">
        <v>396</v>
      </c>
      <c r="BG5688">
        <v>37535</v>
      </c>
      <c r="BH5688">
        <v>3</v>
      </c>
      <c r="BI5688">
        <v>245</v>
      </c>
      <c r="BJ5688" s="2">
        <v>45853</v>
      </c>
      <c r="BK5688">
        <v>0</v>
      </c>
      <c r="BL5688" s="3" t="str">
        <f>VLOOKUP(O5688,DropDownList!$H$1:$I$7,2,FALSE)</f>
        <v>2025/26</v>
      </c>
      <c r="BM5688" s="3" t="str">
        <f t="shared" si="89"/>
        <v>SC COURT</v>
      </c>
    </row>
    <row r="5689" spans="1:65" x14ac:dyDescent="0.2">
      <c r="A5689">
        <v>2025</v>
      </c>
      <c r="B5689">
        <v>7</v>
      </c>
      <c r="C5689" t="s">
        <v>189</v>
      </c>
      <c r="D5689" t="s">
        <v>195</v>
      </c>
      <c r="E5689" t="s">
        <v>26</v>
      </c>
      <c r="F5689">
        <v>9815</v>
      </c>
      <c r="G5689" t="s">
        <v>158</v>
      </c>
      <c r="H5689" t="s">
        <v>189</v>
      </c>
      <c r="I5689" t="s">
        <v>189</v>
      </c>
      <c r="J5689" s="1">
        <v>45839</v>
      </c>
      <c r="K5689" t="s">
        <v>143</v>
      </c>
      <c r="L5689">
        <v>2</v>
      </c>
      <c r="M5689" t="s">
        <v>144</v>
      </c>
      <c r="N5689" t="s">
        <v>145</v>
      </c>
      <c r="O5689" t="s">
        <v>147</v>
      </c>
      <c r="P5689" t="s">
        <v>159</v>
      </c>
      <c r="Q5689">
        <v>0</v>
      </c>
      <c r="R5689">
        <v>4</v>
      </c>
      <c r="S5689">
        <v>124950.39</v>
      </c>
      <c r="T5689">
        <v>6.64</v>
      </c>
      <c r="U5689">
        <v>0</v>
      </c>
      <c r="V5689">
        <v>0</v>
      </c>
      <c r="W5689">
        <v>0</v>
      </c>
      <c r="X5689">
        <v>0</v>
      </c>
      <c r="Y5689">
        <v>0</v>
      </c>
      <c r="Z5689">
        <v>0</v>
      </c>
      <c r="AA5689">
        <v>124943.75</v>
      </c>
      <c r="AB5689">
        <v>0</v>
      </c>
      <c r="AC5689">
        <v>0</v>
      </c>
      <c r="AD5689">
        <v>0</v>
      </c>
      <c r="AE5689">
        <v>0</v>
      </c>
      <c r="AF5689">
        <v>2</v>
      </c>
      <c r="AG5689">
        <v>0</v>
      </c>
      <c r="AH5689">
        <v>0</v>
      </c>
      <c r="AI5689">
        <v>0</v>
      </c>
      <c r="AJ5689">
        <v>0</v>
      </c>
      <c r="AK5689">
        <v>0</v>
      </c>
      <c r="AL5689">
        <v>0</v>
      </c>
      <c r="AM5689">
        <v>0</v>
      </c>
      <c r="AN5689">
        <v>0</v>
      </c>
      <c r="AO5689">
        <v>4</v>
      </c>
      <c r="AP5689">
        <v>5</v>
      </c>
      <c r="AQ5689">
        <v>1</v>
      </c>
      <c r="AR5689">
        <v>0</v>
      </c>
      <c r="AS5689">
        <v>0</v>
      </c>
      <c r="AT5689">
        <v>0</v>
      </c>
      <c r="AU5689">
        <v>1</v>
      </c>
      <c r="AV5689">
        <v>0</v>
      </c>
      <c r="AW5689">
        <v>0</v>
      </c>
      <c r="AX5689">
        <v>0</v>
      </c>
      <c r="AY5689">
        <v>0</v>
      </c>
      <c r="AZ5689">
        <v>0</v>
      </c>
      <c r="BA5689">
        <v>0</v>
      </c>
      <c r="BB5689">
        <v>0</v>
      </c>
      <c r="BC5689">
        <v>0</v>
      </c>
      <c r="BD5689">
        <v>0</v>
      </c>
      <c r="BE5689">
        <v>0</v>
      </c>
      <c r="BF5689">
        <v>0</v>
      </c>
      <c r="BG5689">
        <v>0</v>
      </c>
      <c r="BH5689">
        <v>2</v>
      </c>
      <c r="BI5689">
        <v>0</v>
      </c>
      <c r="BJ5689" s="2">
        <v>45853</v>
      </c>
      <c r="BK5689">
        <v>0</v>
      </c>
      <c r="BL5689" s="3" t="str">
        <f>VLOOKUP(O5689,DropDownList!$H$1:$I$7,2,FALSE)</f>
        <v>2024/25</v>
      </c>
      <c r="BM5689" s="3" t="str">
        <f t="shared" si="89"/>
        <v>CONF</v>
      </c>
    </row>
    <row r="5690" spans="1:65" x14ac:dyDescent="0.2">
      <c r="A5690">
        <v>2025</v>
      </c>
      <c r="B5690">
        <v>7</v>
      </c>
      <c r="C5690" t="s">
        <v>189</v>
      </c>
      <c r="D5690" t="s">
        <v>195</v>
      </c>
      <c r="E5690" t="s">
        <v>26</v>
      </c>
      <c r="F5690">
        <v>9815</v>
      </c>
      <c r="G5690" t="s">
        <v>158</v>
      </c>
      <c r="H5690" t="s">
        <v>189</v>
      </c>
      <c r="I5690" t="s">
        <v>189</v>
      </c>
      <c r="J5690" s="1">
        <v>45839</v>
      </c>
      <c r="K5690" t="s">
        <v>143</v>
      </c>
      <c r="L5690">
        <v>2</v>
      </c>
      <c r="M5690" t="s">
        <v>144</v>
      </c>
      <c r="N5690" t="s">
        <v>145</v>
      </c>
      <c r="O5690" t="s">
        <v>156</v>
      </c>
      <c r="P5690" t="s">
        <v>160</v>
      </c>
      <c r="Q5690">
        <v>36031.69</v>
      </c>
      <c r="R5690">
        <v>532</v>
      </c>
      <c r="S5690">
        <v>216468</v>
      </c>
      <c r="T5690">
        <v>10411.33</v>
      </c>
      <c r="U5690">
        <v>131</v>
      </c>
      <c r="V5690">
        <v>41</v>
      </c>
      <c r="W5690">
        <v>12268.99</v>
      </c>
      <c r="X5690">
        <v>12368.99</v>
      </c>
      <c r="Y5690">
        <v>0</v>
      </c>
      <c r="Z5690">
        <v>0</v>
      </c>
      <c r="AA5690">
        <v>170024.98</v>
      </c>
      <c r="AB5690">
        <v>8935.5400000000009</v>
      </c>
      <c r="AC5690">
        <v>151840.1</v>
      </c>
      <c r="AD5690">
        <v>21</v>
      </c>
      <c r="AE5690">
        <v>20</v>
      </c>
      <c r="AF5690">
        <v>361</v>
      </c>
      <c r="AG5690">
        <v>83</v>
      </c>
      <c r="AH5690">
        <v>25</v>
      </c>
      <c r="AI5690">
        <v>48</v>
      </c>
      <c r="AJ5690">
        <v>0</v>
      </c>
      <c r="AK5690">
        <v>0</v>
      </c>
      <c r="AL5690">
        <v>0</v>
      </c>
      <c r="AM5690">
        <v>0</v>
      </c>
      <c r="AN5690">
        <v>0</v>
      </c>
      <c r="AO5690">
        <v>389</v>
      </c>
      <c r="AP5690">
        <v>1818</v>
      </c>
      <c r="AQ5690">
        <v>378</v>
      </c>
      <c r="AR5690">
        <v>0</v>
      </c>
      <c r="AS5690">
        <v>304</v>
      </c>
      <c r="AT5690">
        <v>43</v>
      </c>
      <c r="AU5690">
        <v>52</v>
      </c>
      <c r="AV5690">
        <v>21</v>
      </c>
      <c r="AW5690">
        <v>34</v>
      </c>
      <c r="AX5690">
        <v>0</v>
      </c>
      <c r="AY5690">
        <v>219</v>
      </c>
      <c r="AZ5690">
        <v>382</v>
      </c>
      <c r="BA5690">
        <v>218</v>
      </c>
      <c r="BB5690">
        <v>50</v>
      </c>
      <c r="BC5690">
        <v>30</v>
      </c>
      <c r="BD5690">
        <v>15</v>
      </c>
      <c r="BE5690">
        <v>0</v>
      </c>
      <c r="BF5690">
        <v>495</v>
      </c>
      <c r="BG5690">
        <v>18140</v>
      </c>
      <c r="BH5690">
        <v>15</v>
      </c>
      <c r="BI5690">
        <v>128</v>
      </c>
      <c r="BJ5690" s="2">
        <v>45853</v>
      </c>
      <c r="BK5690">
        <v>2</v>
      </c>
      <c r="BL5690" s="3" t="str">
        <f>VLOOKUP(O5690,DropDownList!$H$1:$I$7,2,FALSE)</f>
        <v>2023/24</v>
      </c>
      <c r="BM5690" s="3" t="str">
        <f t="shared" si="89"/>
        <v>SC COURT</v>
      </c>
    </row>
    <row r="5691" spans="1:65" x14ac:dyDescent="0.2">
      <c r="A5691">
        <v>2025</v>
      </c>
      <c r="B5691">
        <v>7</v>
      </c>
      <c r="C5691" t="s">
        <v>189</v>
      </c>
      <c r="D5691" t="s">
        <v>196</v>
      </c>
      <c r="E5691" t="s">
        <v>27</v>
      </c>
      <c r="F5691">
        <v>9353</v>
      </c>
      <c r="G5691" t="s">
        <v>141</v>
      </c>
      <c r="H5691" t="s">
        <v>189</v>
      </c>
      <c r="I5691" t="s">
        <v>189</v>
      </c>
      <c r="J5691" s="1">
        <v>45839</v>
      </c>
      <c r="K5691" t="s">
        <v>143</v>
      </c>
      <c r="L5691">
        <v>2</v>
      </c>
      <c r="M5691" t="s">
        <v>144</v>
      </c>
      <c r="N5691" t="s">
        <v>145</v>
      </c>
      <c r="O5691" t="s">
        <v>156</v>
      </c>
      <c r="P5691" t="s">
        <v>148</v>
      </c>
      <c r="Q5691">
        <v>143.12</v>
      </c>
      <c r="R5691">
        <v>7</v>
      </c>
      <c r="S5691">
        <v>420</v>
      </c>
      <c r="T5691">
        <v>0</v>
      </c>
      <c r="U5691">
        <v>3</v>
      </c>
      <c r="V5691">
        <v>2</v>
      </c>
      <c r="W5691">
        <v>83.12</v>
      </c>
      <c r="X5691">
        <v>83.12</v>
      </c>
      <c r="Y5691">
        <v>0</v>
      </c>
      <c r="Z5691">
        <v>0</v>
      </c>
      <c r="AA5691">
        <v>276.88</v>
      </c>
      <c r="AB5691">
        <v>0</v>
      </c>
      <c r="AC5691">
        <v>276.88</v>
      </c>
      <c r="AD5691">
        <v>1</v>
      </c>
      <c r="AE5691">
        <v>1</v>
      </c>
      <c r="AF5691">
        <v>4</v>
      </c>
      <c r="AG5691">
        <v>1</v>
      </c>
      <c r="AH5691">
        <v>0</v>
      </c>
      <c r="AI5691">
        <v>2</v>
      </c>
      <c r="AJ5691">
        <v>0</v>
      </c>
      <c r="AK5691">
        <v>0</v>
      </c>
      <c r="AL5691">
        <v>0</v>
      </c>
      <c r="AM5691">
        <v>0</v>
      </c>
      <c r="AN5691">
        <v>0</v>
      </c>
      <c r="AO5691">
        <v>6</v>
      </c>
      <c r="AP5691">
        <v>29</v>
      </c>
      <c r="AQ5691">
        <v>6</v>
      </c>
      <c r="AR5691">
        <v>0</v>
      </c>
      <c r="AS5691">
        <v>6</v>
      </c>
      <c r="AT5691">
        <v>0</v>
      </c>
      <c r="AU5691">
        <v>1</v>
      </c>
      <c r="AV5691">
        <v>0</v>
      </c>
      <c r="AW5691">
        <v>0</v>
      </c>
      <c r="AX5691">
        <v>0</v>
      </c>
      <c r="AY5691">
        <v>3</v>
      </c>
      <c r="AZ5691">
        <v>7</v>
      </c>
      <c r="BA5691">
        <v>6</v>
      </c>
      <c r="BB5691">
        <v>0</v>
      </c>
      <c r="BC5691">
        <v>0</v>
      </c>
      <c r="BD5691">
        <v>0</v>
      </c>
      <c r="BE5691">
        <v>0</v>
      </c>
      <c r="BF5691">
        <v>6</v>
      </c>
      <c r="BG5691">
        <v>120</v>
      </c>
      <c r="BH5691">
        <v>0</v>
      </c>
      <c r="BI5691">
        <v>3</v>
      </c>
      <c r="BJ5691" s="2">
        <v>45853</v>
      </c>
      <c r="BK5691">
        <v>0</v>
      </c>
      <c r="BL5691" s="3" t="str">
        <f>VLOOKUP(O5691,DropDownList!$H$1:$I$7,2,FALSE)</f>
        <v>2023/24</v>
      </c>
      <c r="BM5691" s="3" t="str">
        <f t="shared" si="89"/>
        <v>PRAS</v>
      </c>
    </row>
    <row r="5692" spans="1:65" x14ac:dyDescent="0.2">
      <c r="A5692">
        <v>2025</v>
      </c>
      <c r="B5692">
        <v>7</v>
      </c>
      <c r="C5692" t="s">
        <v>189</v>
      </c>
      <c r="D5692" t="s">
        <v>196</v>
      </c>
      <c r="E5692" t="s">
        <v>27</v>
      </c>
      <c r="F5692">
        <v>9353</v>
      </c>
      <c r="G5692" t="s">
        <v>141</v>
      </c>
      <c r="H5692" t="s">
        <v>189</v>
      </c>
      <c r="I5692" t="s">
        <v>189</v>
      </c>
      <c r="J5692" s="1">
        <v>45839</v>
      </c>
      <c r="K5692" t="s">
        <v>143</v>
      </c>
      <c r="L5692">
        <v>2</v>
      </c>
      <c r="M5692" t="s">
        <v>144</v>
      </c>
      <c r="N5692" t="s">
        <v>145</v>
      </c>
      <c r="O5692" t="s">
        <v>149</v>
      </c>
      <c r="P5692" t="s">
        <v>151</v>
      </c>
      <c r="Q5692">
        <v>60</v>
      </c>
      <c r="R5692">
        <v>308</v>
      </c>
      <c r="S5692">
        <v>9240</v>
      </c>
      <c r="T5692">
        <v>1440</v>
      </c>
      <c r="U5692">
        <v>2</v>
      </c>
      <c r="V5692">
        <v>0</v>
      </c>
      <c r="W5692">
        <v>0</v>
      </c>
      <c r="X5692">
        <v>0</v>
      </c>
      <c r="Y5692">
        <v>0</v>
      </c>
      <c r="Z5692">
        <v>0</v>
      </c>
      <c r="AA5692">
        <v>7740</v>
      </c>
      <c r="AB5692">
        <v>0</v>
      </c>
      <c r="AC5692">
        <v>7740</v>
      </c>
      <c r="AD5692">
        <v>0</v>
      </c>
      <c r="AE5692">
        <v>0</v>
      </c>
      <c r="AF5692">
        <v>258</v>
      </c>
      <c r="AG5692">
        <v>0</v>
      </c>
      <c r="AH5692">
        <v>48</v>
      </c>
      <c r="AI5692">
        <v>2</v>
      </c>
      <c r="AJ5692">
        <v>0</v>
      </c>
      <c r="AK5692">
        <v>0</v>
      </c>
      <c r="AL5692">
        <v>0</v>
      </c>
      <c r="AM5692">
        <v>2</v>
      </c>
      <c r="AN5692">
        <v>0</v>
      </c>
      <c r="AO5692">
        <v>0</v>
      </c>
      <c r="AP5692">
        <v>0</v>
      </c>
      <c r="AQ5692">
        <v>0</v>
      </c>
      <c r="AR5692">
        <v>0</v>
      </c>
      <c r="AS5692">
        <v>0</v>
      </c>
      <c r="AT5692">
        <v>0</v>
      </c>
      <c r="AU5692">
        <v>0</v>
      </c>
      <c r="AV5692">
        <v>0</v>
      </c>
      <c r="AW5692">
        <v>0</v>
      </c>
      <c r="AX5692">
        <v>0</v>
      </c>
      <c r="AY5692">
        <v>0</v>
      </c>
      <c r="AZ5692">
        <v>0</v>
      </c>
      <c r="BA5692">
        <v>0</v>
      </c>
      <c r="BB5692">
        <v>0</v>
      </c>
      <c r="BC5692">
        <v>0</v>
      </c>
      <c r="BD5692">
        <v>0</v>
      </c>
      <c r="BE5692">
        <v>0</v>
      </c>
      <c r="BF5692">
        <v>0</v>
      </c>
      <c r="BG5692">
        <v>60</v>
      </c>
      <c r="BH5692">
        <v>0</v>
      </c>
      <c r="BI5692">
        <v>0</v>
      </c>
      <c r="BJ5692" s="2">
        <v>45853</v>
      </c>
      <c r="BK5692">
        <v>0</v>
      </c>
      <c r="BL5692" s="3" t="str">
        <f>VLOOKUP(O5692,DropDownList!$H$1:$I$7,2,FALSE)</f>
        <v>2025/26</v>
      </c>
      <c r="BM5692" s="3" t="str">
        <f t="shared" si="89"/>
        <v>PCPF</v>
      </c>
    </row>
    <row r="5693" spans="1:65" x14ac:dyDescent="0.2">
      <c r="A5693">
        <v>2025</v>
      </c>
      <c r="B5693">
        <v>7</v>
      </c>
      <c r="C5693" t="s">
        <v>189</v>
      </c>
      <c r="D5693" t="s">
        <v>196</v>
      </c>
      <c r="E5693" t="s">
        <v>27</v>
      </c>
      <c r="F5693">
        <v>9353</v>
      </c>
      <c r="G5693" t="s">
        <v>141</v>
      </c>
      <c r="H5693" t="s">
        <v>189</v>
      </c>
      <c r="I5693" t="s">
        <v>189</v>
      </c>
      <c r="J5693" s="1">
        <v>45839</v>
      </c>
      <c r="K5693" t="s">
        <v>143</v>
      </c>
      <c r="L5693">
        <v>2</v>
      </c>
      <c r="M5693" t="s">
        <v>144</v>
      </c>
      <c r="N5693" t="s">
        <v>145</v>
      </c>
      <c r="O5693" t="s">
        <v>156</v>
      </c>
      <c r="P5693" t="s">
        <v>152</v>
      </c>
      <c r="Q5693">
        <v>0</v>
      </c>
      <c r="R5693">
        <v>17</v>
      </c>
      <c r="S5693">
        <v>680</v>
      </c>
      <c r="T5693">
        <v>280</v>
      </c>
      <c r="U5693">
        <v>0</v>
      </c>
      <c r="V5693">
        <v>0</v>
      </c>
      <c r="W5693">
        <v>0</v>
      </c>
      <c r="X5693">
        <v>0</v>
      </c>
      <c r="Y5693">
        <v>0</v>
      </c>
      <c r="Z5693">
        <v>0</v>
      </c>
      <c r="AA5693">
        <v>400</v>
      </c>
      <c r="AB5693">
        <v>0</v>
      </c>
      <c r="AC5693">
        <v>400</v>
      </c>
      <c r="AD5693">
        <v>0</v>
      </c>
      <c r="AE5693">
        <v>0</v>
      </c>
      <c r="AF5693">
        <v>10</v>
      </c>
      <c r="AG5693">
        <v>0</v>
      </c>
      <c r="AH5693">
        <v>7</v>
      </c>
      <c r="AI5693">
        <v>0</v>
      </c>
      <c r="AJ5693">
        <v>0</v>
      </c>
      <c r="AK5693">
        <v>0</v>
      </c>
      <c r="AL5693">
        <v>0</v>
      </c>
      <c r="AM5693">
        <v>0</v>
      </c>
      <c r="AN5693">
        <v>0</v>
      </c>
      <c r="AO5693">
        <v>0</v>
      </c>
      <c r="AP5693">
        <v>0</v>
      </c>
      <c r="AQ5693">
        <v>0</v>
      </c>
      <c r="AR5693">
        <v>0</v>
      </c>
      <c r="AS5693">
        <v>0</v>
      </c>
      <c r="AT5693">
        <v>0</v>
      </c>
      <c r="AU5693">
        <v>0</v>
      </c>
      <c r="AV5693">
        <v>0</v>
      </c>
      <c r="AW5693">
        <v>0</v>
      </c>
      <c r="AX5693">
        <v>0</v>
      </c>
      <c r="AY5693">
        <v>0</v>
      </c>
      <c r="AZ5693">
        <v>0</v>
      </c>
      <c r="BA5693">
        <v>0</v>
      </c>
      <c r="BB5693">
        <v>0</v>
      </c>
      <c r="BC5693">
        <v>0</v>
      </c>
      <c r="BD5693">
        <v>0</v>
      </c>
      <c r="BE5693">
        <v>0</v>
      </c>
      <c r="BF5693">
        <v>0</v>
      </c>
      <c r="BG5693">
        <v>0</v>
      </c>
      <c r="BH5693">
        <v>0</v>
      </c>
      <c r="BI5693">
        <v>0</v>
      </c>
      <c r="BJ5693" s="2">
        <v>45853</v>
      </c>
      <c r="BK5693">
        <v>0</v>
      </c>
      <c r="BL5693" s="3" t="str">
        <f>VLOOKUP(O5693,DropDownList!$H$1:$I$7,2,FALSE)</f>
        <v>2023/24</v>
      </c>
      <c r="BM5693" s="3" t="str">
        <f t="shared" si="89"/>
        <v>PCOA</v>
      </c>
    </row>
    <row r="5694" spans="1:65" x14ac:dyDescent="0.2">
      <c r="A5694">
        <v>2025</v>
      </c>
      <c r="B5694">
        <v>7</v>
      </c>
      <c r="C5694" t="s">
        <v>189</v>
      </c>
      <c r="D5694" t="s">
        <v>196</v>
      </c>
      <c r="E5694" t="s">
        <v>27</v>
      </c>
      <c r="F5694">
        <v>9353</v>
      </c>
      <c r="G5694" t="s">
        <v>141</v>
      </c>
      <c r="H5694" t="s">
        <v>189</v>
      </c>
      <c r="I5694" t="s">
        <v>189</v>
      </c>
      <c r="J5694" s="1">
        <v>45839</v>
      </c>
      <c r="K5694" t="s">
        <v>143</v>
      </c>
      <c r="L5694">
        <v>2</v>
      </c>
      <c r="M5694" t="s">
        <v>144</v>
      </c>
      <c r="N5694" t="s">
        <v>145</v>
      </c>
      <c r="O5694" t="s">
        <v>156</v>
      </c>
      <c r="P5694" t="s">
        <v>153</v>
      </c>
      <c r="Q5694">
        <v>315</v>
      </c>
      <c r="R5694">
        <v>20</v>
      </c>
      <c r="S5694">
        <v>900</v>
      </c>
      <c r="T5694">
        <v>0</v>
      </c>
      <c r="U5694">
        <v>7</v>
      </c>
      <c r="V5694">
        <v>6</v>
      </c>
      <c r="W5694">
        <v>270</v>
      </c>
      <c r="X5694">
        <v>270</v>
      </c>
      <c r="Y5694">
        <v>0</v>
      </c>
      <c r="Z5694">
        <v>0</v>
      </c>
      <c r="AA5694">
        <v>585</v>
      </c>
      <c r="AB5694">
        <v>0</v>
      </c>
      <c r="AC5694">
        <v>585</v>
      </c>
      <c r="AD5694">
        <v>6</v>
      </c>
      <c r="AE5694">
        <v>0</v>
      </c>
      <c r="AF5694">
        <v>13</v>
      </c>
      <c r="AG5694">
        <v>0</v>
      </c>
      <c r="AH5694">
        <v>0</v>
      </c>
      <c r="AI5694">
        <v>7</v>
      </c>
      <c r="AJ5694">
        <v>0</v>
      </c>
      <c r="AK5694">
        <v>0</v>
      </c>
      <c r="AL5694">
        <v>0</v>
      </c>
      <c r="AM5694">
        <v>0</v>
      </c>
      <c r="AN5694">
        <v>0</v>
      </c>
      <c r="AO5694">
        <v>17</v>
      </c>
      <c r="AP5694">
        <v>81</v>
      </c>
      <c r="AQ5694">
        <v>25</v>
      </c>
      <c r="AR5694">
        <v>0</v>
      </c>
      <c r="AS5694">
        <v>19</v>
      </c>
      <c r="AT5694">
        <v>0</v>
      </c>
      <c r="AU5694">
        <v>0</v>
      </c>
      <c r="AV5694">
        <v>0</v>
      </c>
      <c r="AW5694">
        <v>0</v>
      </c>
      <c r="AX5694">
        <v>0</v>
      </c>
      <c r="AY5694">
        <v>2</v>
      </c>
      <c r="AZ5694">
        <v>18</v>
      </c>
      <c r="BA5694">
        <v>14</v>
      </c>
      <c r="BB5694">
        <v>0</v>
      </c>
      <c r="BC5694">
        <v>0</v>
      </c>
      <c r="BD5694">
        <v>0</v>
      </c>
      <c r="BE5694">
        <v>0</v>
      </c>
      <c r="BF5694">
        <v>16</v>
      </c>
      <c r="BG5694">
        <v>315</v>
      </c>
      <c r="BH5694">
        <v>0</v>
      </c>
      <c r="BI5694">
        <v>7</v>
      </c>
      <c r="BJ5694" s="2">
        <v>45853</v>
      </c>
      <c r="BK5694">
        <v>0</v>
      </c>
      <c r="BL5694" s="3" t="str">
        <f>VLOOKUP(O5694,DropDownList!$H$1:$I$7,2,FALSE)</f>
        <v>2023/24</v>
      </c>
      <c r="BM5694" s="3" t="str">
        <f t="shared" si="89"/>
        <v>PREG</v>
      </c>
    </row>
    <row r="5695" spans="1:65" x14ac:dyDescent="0.2">
      <c r="A5695">
        <v>2025</v>
      </c>
      <c r="B5695">
        <v>7</v>
      </c>
      <c r="C5695" t="s">
        <v>189</v>
      </c>
      <c r="D5695" t="s">
        <v>196</v>
      </c>
      <c r="E5695" t="s">
        <v>27</v>
      </c>
      <c r="F5695">
        <v>9353</v>
      </c>
      <c r="G5695" t="s">
        <v>141</v>
      </c>
      <c r="H5695" t="s">
        <v>189</v>
      </c>
      <c r="I5695" t="s">
        <v>189</v>
      </c>
      <c r="J5695" s="1">
        <v>45839</v>
      </c>
      <c r="K5695" t="s">
        <v>143</v>
      </c>
      <c r="L5695">
        <v>2</v>
      </c>
      <c r="M5695" t="s">
        <v>144</v>
      </c>
      <c r="N5695" t="s">
        <v>145</v>
      </c>
      <c r="O5695" t="s">
        <v>149</v>
      </c>
      <c r="P5695" t="s">
        <v>146</v>
      </c>
      <c r="Q5695">
        <v>440</v>
      </c>
      <c r="R5695">
        <v>143</v>
      </c>
      <c r="S5695">
        <v>2140</v>
      </c>
      <c r="T5695">
        <v>30</v>
      </c>
      <c r="U5695">
        <v>64</v>
      </c>
      <c r="V5695">
        <v>21</v>
      </c>
      <c r="W5695">
        <v>320</v>
      </c>
      <c r="X5695">
        <v>320</v>
      </c>
      <c r="Y5695">
        <v>0</v>
      </c>
      <c r="Z5695">
        <v>0</v>
      </c>
      <c r="AA5695">
        <v>1670</v>
      </c>
      <c r="AB5695">
        <v>0</v>
      </c>
      <c r="AC5695">
        <v>0</v>
      </c>
      <c r="AD5695">
        <v>21</v>
      </c>
      <c r="AE5695">
        <v>0</v>
      </c>
      <c r="AF5695">
        <v>112</v>
      </c>
      <c r="AG5695">
        <v>0</v>
      </c>
      <c r="AH5695">
        <v>2</v>
      </c>
      <c r="AI5695">
        <v>29</v>
      </c>
      <c r="AJ5695">
        <v>0</v>
      </c>
      <c r="AK5695">
        <v>0</v>
      </c>
      <c r="AL5695">
        <v>0</v>
      </c>
      <c r="AM5695">
        <v>0</v>
      </c>
      <c r="AN5695">
        <v>0</v>
      </c>
      <c r="AO5695">
        <v>83</v>
      </c>
      <c r="AP5695">
        <v>199</v>
      </c>
      <c r="AQ5695">
        <v>83</v>
      </c>
      <c r="AR5695">
        <v>0</v>
      </c>
      <c r="AS5695">
        <v>18</v>
      </c>
      <c r="AT5695">
        <v>0</v>
      </c>
      <c r="AU5695">
        <v>0</v>
      </c>
      <c r="AV5695">
        <v>0</v>
      </c>
      <c r="AW5695">
        <v>2</v>
      </c>
      <c r="AX5695">
        <v>0</v>
      </c>
      <c r="AY5695">
        <v>26</v>
      </c>
      <c r="AZ5695">
        <v>47</v>
      </c>
      <c r="BA5695">
        <v>18</v>
      </c>
      <c r="BB5695">
        <v>1</v>
      </c>
      <c r="BC5695">
        <v>0</v>
      </c>
      <c r="BD5695">
        <v>0</v>
      </c>
      <c r="BE5695">
        <v>0</v>
      </c>
      <c r="BF5695">
        <v>141</v>
      </c>
      <c r="BG5695">
        <v>440</v>
      </c>
      <c r="BH5695">
        <v>0</v>
      </c>
      <c r="BI5695">
        <v>64</v>
      </c>
      <c r="BJ5695" s="2">
        <v>45853</v>
      </c>
      <c r="BK5695">
        <v>0</v>
      </c>
      <c r="BL5695" s="3" t="str">
        <f>VLOOKUP(O5695,DropDownList!$H$1:$I$7,2,FALSE)</f>
        <v>2025/26</v>
      </c>
      <c r="BM5695" s="3" t="str">
        <f t="shared" si="89"/>
        <v>VSUR</v>
      </c>
    </row>
    <row r="5696" spans="1:65" x14ac:dyDescent="0.2">
      <c r="A5696">
        <v>2025</v>
      </c>
      <c r="B5696">
        <v>7</v>
      </c>
      <c r="C5696" t="s">
        <v>189</v>
      </c>
      <c r="D5696" t="s">
        <v>196</v>
      </c>
      <c r="E5696" t="s">
        <v>27</v>
      </c>
      <c r="F5696">
        <v>9353</v>
      </c>
      <c r="G5696" t="s">
        <v>141</v>
      </c>
      <c r="H5696" t="s">
        <v>189</v>
      </c>
      <c r="I5696" t="s">
        <v>189</v>
      </c>
      <c r="J5696" s="1">
        <v>45839</v>
      </c>
      <c r="K5696" t="s">
        <v>143</v>
      </c>
      <c r="L5696">
        <v>2</v>
      </c>
      <c r="M5696" t="s">
        <v>144</v>
      </c>
      <c r="N5696" t="s">
        <v>145</v>
      </c>
      <c r="O5696" t="s">
        <v>156</v>
      </c>
      <c r="P5696" t="s">
        <v>151</v>
      </c>
      <c r="Q5696">
        <v>0</v>
      </c>
      <c r="R5696">
        <v>170</v>
      </c>
      <c r="S5696">
        <v>5100</v>
      </c>
      <c r="T5696">
        <v>1080</v>
      </c>
      <c r="U5696">
        <v>2</v>
      </c>
      <c r="V5696">
        <v>0</v>
      </c>
      <c r="W5696">
        <v>0</v>
      </c>
      <c r="X5696">
        <v>0</v>
      </c>
      <c r="Y5696">
        <v>0</v>
      </c>
      <c r="Z5696">
        <v>0</v>
      </c>
      <c r="AA5696">
        <v>4020</v>
      </c>
      <c r="AB5696">
        <v>0</v>
      </c>
      <c r="AC5696">
        <v>4020</v>
      </c>
      <c r="AD5696">
        <v>0</v>
      </c>
      <c r="AE5696">
        <v>0</v>
      </c>
      <c r="AF5696">
        <v>134</v>
      </c>
      <c r="AG5696">
        <v>0</v>
      </c>
      <c r="AH5696">
        <v>36</v>
      </c>
      <c r="AI5696">
        <v>0</v>
      </c>
      <c r="AJ5696">
        <v>0</v>
      </c>
      <c r="AK5696">
        <v>0</v>
      </c>
      <c r="AL5696">
        <v>0</v>
      </c>
      <c r="AM5696">
        <v>3</v>
      </c>
      <c r="AN5696">
        <v>0</v>
      </c>
      <c r="AO5696">
        <v>0</v>
      </c>
      <c r="AP5696">
        <v>0</v>
      </c>
      <c r="AQ5696">
        <v>0</v>
      </c>
      <c r="AR5696">
        <v>0</v>
      </c>
      <c r="AS5696">
        <v>0</v>
      </c>
      <c r="AT5696">
        <v>0</v>
      </c>
      <c r="AU5696">
        <v>0</v>
      </c>
      <c r="AV5696">
        <v>0</v>
      </c>
      <c r="AW5696">
        <v>0</v>
      </c>
      <c r="AX5696">
        <v>0</v>
      </c>
      <c r="AY5696">
        <v>0</v>
      </c>
      <c r="AZ5696">
        <v>0</v>
      </c>
      <c r="BA5696">
        <v>0</v>
      </c>
      <c r="BB5696">
        <v>0</v>
      </c>
      <c r="BC5696">
        <v>0</v>
      </c>
      <c r="BD5696">
        <v>0</v>
      </c>
      <c r="BE5696">
        <v>0</v>
      </c>
      <c r="BF5696">
        <v>0</v>
      </c>
      <c r="BG5696">
        <v>0</v>
      </c>
      <c r="BH5696">
        <v>0</v>
      </c>
      <c r="BI5696">
        <v>0</v>
      </c>
      <c r="BJ5696" s="2">
        <v>45853</v>
      </c>
      <c r="BK5696">
        <v>0</v>
      </c>
      <c r="BL5696" s="3" t="str">
        <f>VLOOKUP(O5696,DropDownList!$H$1:$I$7,2,FALSE)</f>
        <v>2023/24</v>
      </c>
      <c r="BM5696" s="3" t="str">
        <f t="shared" si="89"/>
        <v>PCPF</v>
      </c>
    </row>
    <row r="5697" spans="1:65" x14ac:dyDescent="0.2">
      <c r="A5697">
        <v>2025</v>
      </c>
      <c r="B5697">
        <v>7</v>
      </c>
      <c r="C5697" t="s">
        <v>189</v>
      </c>
      <c r="D5697" t="s">
        <v>196</v>
      </c>
      <c r="E5697" t="s">
        <v>27</v>
      </c>
      <c r="F5697">
        <v>9353</v>
      </c>
      <c r="G5697" t="s">
        <v>141</v>
      </c>
      <c r="H5697" t="s">
        <v>189</v>
      </c>
      <c r="I5697" t="s">
        <v>189</v>
      </c>
      <c r="J5697" s="1">
        <v>45839</v>
      </c>
      <c r="K5697" t="s">
        <v>143</v>
      </c>
      <c r="L5697">
        <v>2</v>
      </c>
      <c r="M5697" t="s">
        <v>144</v>
      </c>
      <c r="N5697" t="s">
        <v>145</v>
      </c>
      <c r="O5697" t="s">
        <v>147</v>
      </c>
      <c r="P5697" t="s">
        <v>154</v>
      </c>
      <c r="Q5697">
        <v>6833.45</v>
      </c>
      <c r="R5697">
        <v>115</v>
      </c>
      <c r="S5697">
        <v>32201.69</v>
      </c>
      <c r="T5697">
        <v>87</v>
      </c>
      <c r="U5697">
        <v>28</v>
      </c>
      <c r="V5697">
        <v>15</v>
      </c>
      <c r="W5697">
        <v>4512.38</v>
      </c>
      <c r="X5697">
        <v>4512.38</v>
      </c>
      <c r="Y5697">
        <v>0</v>
      </c>
      <c r="Z5697">
        <v>0</v>
      </c>
      <c r="AA5697">
        <v>25281.24</v>
      </c>
      <c r="AB5697">
        <v>1286.3399999999999</v>
      </c>
      <c r="AC5697">
        <v>22458.77</v>
      </c>
      <c r="AD5697">
        <v>8</v>
      </c>
      <c r="AE5697">
        <v>7</v>
      </c>
      <c r="AF5697">
        <v>86</v>
      </c>
      <c r="AG5697">
        <v>15</v>
      </c>
      <c r="AH5697">
        <v>0</v>
      </c>
      <c r="AI5697">
        <v>13</v>
      </c>
      <c r="AJ5697">
        <v>0</v>
      </c>
      <c r="AK5697">
        <v>0</v>
      </c>
      <c r="AL5697">
        <v>0</v>
      </c>
      <c r="AM5697">
        <v>0</v>
      </c>
      <c r="AN5697">
        <v>0</v>
      </c>
      <c r="AO5697">
        <v>56</v>
      </c>
      <c r="AP5697">
        <v>234</v>
      </c>
      <c r="AQ5697">
        <v>60</v>
      </c>
      <c r="AR5697">
        <v>0</v>
      </c>
      <c r="AS5697">
        <v>36</v>
      </c>
      <c r="AT5697">
        <v>3</v>
      </c>
      <c r="AU5697">
        <v>3</v>
      </c>
      <c r="AV5697">
        <v>1</v>
      </c>
      <c r="AW5697">
        <v>1</v>
      </c>
      <c r="AX5697">
        <v>0</v>
      </c>
      <c r="AY5697">
        <v>23</v>
      </c>
      <c r="AZ5697">
        <v>53</v>
      </c>
      <c r="BA5697">
        <v>31</v>
      </c>
      <c r="BB5697">
        <v>6</v>
      </c>
      <c r="BC5697">
        <v>3</v>
      </c>
      <c r="BD5697">
        <v>1</v>
      </c>
      <c r="BE5697">
        <v>0</v>
      </c>
      <c r="BF5697">
        <v>114</v>
      </c>
      <c r="BG5697">
        <v>3520</v>
      </c>
      <c r="BH5697">
        <v>1</v>
      </c>
      <c r="BI5697">
        <v>26</v>
      </c>
      <c r="BJ5697" s="2">
        <v>45853</v>
      </c>
      <c r="BK5697">
        <v>0</v>
      </c>
      <c r="BL5697" s="3" t="str">
        <f>VLOOKUP(O5697,DropDownList!$H$1:$I$7,2,FALSE)</f>
        <v>2024/25</v>
      </c>
      <c r="BM5697" s="3" t="str">
        <f t="shared" si="89"/>
        <v>JP COURT</v>
      </c>
    </row>
    <row r="5698" spans="1:65" x14ac:dyDescent="0.2">
      <c r="A5698">
        <v>2025</v>
      </c>
      <c r="B5698">
        <v>7</v>
      </c>
      <c r="C5698" t="s">
        <v>189</v>
      </c>
      <c r="D5698" t="s">
        <v>196</v>
      </c>
      <c r="E5698" t="s">
        <v>27</v>
      </c>
      <c r="F5698">
        <v>9353</v>
      </c>
      <c r="G5698" t="s">
        <v>141</v>
      </c>
      <c r="H5698" t="s">
        <v>189</v>
      </c>
      <c r="I5698" t="s">
        <v>189</v>
      </c>
      <c r="J5698" s="1">
        <v>45839</v>
      </c>
      <c r="K5698" t="s">
        <v>143</v>
      </c>
      <c r="L5698">
        <v>2</v>
      </c>
      <c r="M5698" t="s">
        <v>144</v>
      </c>
      <c r="N5698" t="s">
        <v>145</v>
      </c>
      <c r="O5698" t="s">
        <v>147</v>
      </c>
      <c r="P5698" t="s">
        <v>150</v>
      </c>
      <c r="Q5698">
        <v>3809.09</v>
      </c>
      <c r="R5698">
        <v>106</v>
      </c>
      <c r="S5698">
        <v>17559.34</v>
      </c>
      <c r="T5698">
        <v>1327.48</v>
      </c>
      <c r="U5698">
        <v>28</v>
      </c>
      <c r="V5698">
        <v>10</v>
      </c>
      <c r="W5698">
        <v>1462.12</v>
      </c>
      <c r="X5698">
        <v>1462.12</v>
      </c>
      <c r="Y5698">
        <v>95</v>
      </c>
      <c r="Z5698">
        <v>16231.86</v>
      </c>
      <c r="AA5698">
        <v>12422.77</v>
      </c>
      <c r="AB5698">
        <v>5128.5600000000004</v>
      </c>
      <c r="AC5698">
        <v>7294.21</v>
      </c>
      <c r="AD5698">
        <v>9</v>
      </c>
      <c r="AE5698">
        <v>1</v>
      </c>
      <c r="AF5698">
        <v>66</v>
      </c>
      <c r="AG5698">
        <v>6</v>
      </c>
      <c r="AH5698">
        <v>11</v>
      </c>
      <c r="AI5698">
        <v>22</v>
      </c>
      <c r="AJ5698">
        <v>25</v>
      </c>
      <c r="AK5698">
        <v>14</v>
      </c>
      <c r="AL5698">
        <v>1</v>
      </c>
      <c r="AM5698">
        <v>6</v>
      </c>
      <c r="AN5698">
        <v>1</v>
      </c>
      <c r="AO5698">
        <v>65</v>
      </c>
      <c r="AP5698">
        <v>245</v>
      </c>
      <c r="AQ5698">
        <v>67</v>
      </c>
      <c r="AR5698">
        <v>3</v>
      </c>
      <c r="AS5698">
        <v>31</v>
      </c>
      <c r="AT5698">
        <v>1</v>
      </c>
      <c r="AU5698">
        <v>0</v>
      </c>
      <c r="AV5698">
        <v>0</v>
      </c>
      <c r="AW5698">
        <v>0</v>
      </c>
      <c r="AX5698">
        <v>0</v>
      </c>
      <c r="AY5698">
        <v>39</v>
      </c>
      <c r="AZ5698">
        <v>58</v>
      </c>
      <c r="BA5698">
        <v>32</v>
      </c>
      <c r="BB5698">
        <v>6</v>
      </c>
      <c r="BC5698">
        <v>0</v>
      </c>
      <c r="BD5698">
        <v>0</v>
      </c>
      <c r="BE5698">
        <v>0</v>
      </c>
      <c r="BF5698">
        <v>65</v>
      </c>
      <c r="BG5698">
        <v>3150.46</v>
      </c>
      <c r="BH5698">
        <v>1</v>
      </c>
      <c r="BI5698">
        <v>28</v>
      </c>
      <c r="BJ5698" s="2">
        <v>45853</v>
      </c>
      <c r="BK5698">
        <v>0</v>
      </c>
      <c r="BL5698" s="3" t="str">
        <f>VLOOKUP(O5698,DropDownList!$H$1:$I$7,2,FALSE)</f>
        <v>2024/25</v>
      </c>
      <c r="BM5698" s="3" t="str">
        <f t="shared" si="89"/>
        <v>FISCAL FINES</v>
      </c>
    </row>
    <row r="5699" spans="1:65" x14ac:dyDescent="0.2">
      <c r="A5699">
        <v>2025</v>
      </c>
      <c r="B5699">
        <v>7</v>
      </c>
      <c r="C5699" t="s">
        <v>189</v>
      </c>
      <c r="D5699" t="s">
        <v>196</v>
      </c>
      <c r="E5699" t="s">
        <v>27</v>
      </c>
      <c r="F5699">
        <v>9353</v>
      </c>
      <c r="G5699" t="s">
        <v>141</v>
      </c>
      <c r="H5699" t="s">
        <v>189</v>
      </c>
      <c r="I5699" t="s">
        <v>189</v>
      </c>
      <c r="J5699" s="1">
        <v>45839</v>
      </c>
      <c r="K5699" t="s">
        <v>143</v>
      </c>
      <c r="L5699">
        <v>2</v>
      </c>
      <c r="M5699" t="s">
        <v>144</v>
      </c>
      <c r="N5699" t="s">
        <v>145</v>
      </c>
      <c r="O5699" t="s">
        <v>156</v>
      </c>
      <c r="P5699" t="s">
        <v>146</v>
      </c>
      <c r="Q5699">
        <v>146.51</v>
      </c>
      <c r="R5699">
        <v>121</v>
      </c>
      <c r="S5699">
        <v>1660</v>
      </c>
      <c r="T5699">
        <v>10</v>
      </c>
      <c r="U5699">
        <v>18</v>
      </c>
      <c r="V5699">
        <v>4</v>
      </c>
      <c r="W5699">
        <v>80</v>
      </c>
      <c r="X5699">
        <v>80</v>
      </c>
      <c r="Y5699">
        <v>0</v>
      </c>
      <c r="Z5699">
        <v>0</v>
      </c>
      <c r="AA5699">
        <v>1503.49</v>
      </c>
      <c r="AB5699">
        <v>0</v>
      </c>
      <c r="AC5699">
        <v>0</v>
      </c>
      <c r="AD5699">
        <v>4</v>
      </c>
      <c r="AE5699">
        <v>0</v>
      </c>
      <c r="AF5699">
        <v>112</v>
      </c>
      <c r="AG5699">
        <v>1</v>
      </c>
      <c r="AH5699">
        <v>1</v>
      </c>
      <c r="AI5699">
        <v>7</v>
      </c>
      <c r="AJ5699">
        <v>0</v>
      </c>
      <c r="AK5699">
        <v>0</v>
      </c>
      <c r="AL5699">
        <v>0</v>
      </c>
      <c r="AM5699">
        <v>0</v>
      </c>
      <c r="AN5699">
        <v>0</v>
      </c>
      <c r="AO5699">
        <v>69</v>
      </c>
      <c r="AP5699">
        <v>283</v>
      </c>
      <c r="AQ5699">
        <v>70</v>
      </c>
      <c r="AR5699">
        <v>0</v>
      </c>
      <c r="AS5699">
        <v>39</v>
      </c>
      <c r="AT5699">
        <v>5</v>
      </c>
      <c r="AU5699">
        <v>2</v>
      </c>
      <c r="AV5699">
        <v>0</v>
      </c>
      <c r="AW5699">
        <v>2</v>
      </c>
      <c r="AX5699">
        <v>0</v>
      </c>
      <c r="AY5699">
        <v>42</v>
      </c>
      <c r="AZ5699">
        <v>64</v>
      </c>
      <c r="BA5699">
        <v>33</v>
      </c>
      <c r="BB5699">
        <v>5</v>
      </c>
      <c r="BC5699">
        <v>3</v>
      </c>
      <c r="BD5699">
        <v>2</v>
      </c>
      <c r="BE5699">
        <v>0</v>
      </c>
      <c r="BF5699">
        <v>119</v>
      </c>
      <c r="BG5699">
        <v>140</v>
      </c>
      <c r="BH5699">
        <v>0</v>
      </c>
      <c r="BI5699">
        <v>18</v>
      </c>
      <c r="BJ5699" s="2">
        <v>45853</v>
      </c>
      <c r="BK5699">
        <v>0</v>
      </c>
      <c r="BL5699" s="3" t="str">
        <f>VLOOKUP(O5699,DropDownList!$H$1:$I$7,2,FALSE)</f>
        <v>2023/24</v>
      </c>
      <c r="BM5699" s="3" t="str">
        <f t="shared" si="89"/>
        <v>VSUR</v>
      </c>
    </row>
    <row r="5700" spans="1:65" x14ac:dyDescent="0.2">
      <c r="A5700">
        <v>2025</v>
      </c>
      <c r="B5700">
        <v>7</v>
      </c>
      <c r="C5700" t="s">
        <v>189</v>
      </c>
      <c r="D5700" t="s">
        <v>196</v>
      </c>
      <c r="E5700" t="s">
        <v>27</v>
      </c>
      <c r="F5700">
        <v>9353</v>
      </c>
      <c r="G5700" t="s">
        <v>141</v>
      </c>
      <c r="H5700" t="s">
        <v>189</v>
      </c>
      <c r="I5700" t="s">
        <v>189</v>
      </c>
      <c r="J5700" s="1">
        <v>45839</v>
      </c>
      <c r="K5700" t="s">
        <v>143</v>
      </c>
      <c r="L5700">
        <v>2</v>
      </c>
      <c r="M5700" t="s">
        <v>144</v>
      </c>
      <c r="N5700" t="s">
        <v>145</v>
      </c>
      <c r="O5700" t="s">
        <v>147</v>
      </c>
      <c r="P5700" t="s">
        <v>148</v>
      </c>
      <c r="Q5700">
        <v>120</v>
      </c>
      <c r="R5700">
        <v>6</v>
      </c>
      <c r="S5700">
        <v>360</v>
      </c>
      <c r="T5700">
        <v>0</v>
      </c>
      <c r="U5700">
        <v>2</v>
      </c>
      <c r="V5700">
        <v>0</v>
      </c>
      <c r="W5700">
        <v>0</v>
      </c>
      <c r="X5700">
        <v>0</v>
      </c>
      <c r="Y5700">
        <v>0</v>
      </c>
      <c r="Z5700">
        <v>0</v>
      </c>
      <c r="AA5700">
        <v>240</v>
      </c>
      <c r="AB5700">
        <v>0</v>
      </c>
      <c r="AC5700">
        <v>240</v>
      </c>
      <c r="AD5700">
        <v>0</v>
      </c>
      <c r="AE5700">
        <v>0</v>
      </c>
      <c r="AF5700">
        <v>4</v>
      </c>
      <c r="AG5700">
        <v>0</v>
      </c>
      <c r="AH5700">
        <v>0</v>
      </c>
      <c r="AI5700">
        <v>2</v>
      </c>
      <c r="AJ5700">
        <v>0</v>
      </c>
      <c r="AK5700">
        <v>0</v>
      </c>
      <c r="AL5700">
        <v>0</v>
      </c>
      <c r="AM5700">
        <v>0</v>
      </c>
      <c r="AN5700">
        <v>0</v>
      </c>
      <c r="AO5700">
        <v>5</v>
      </c>
      <c r="AP5700">
        <v>13</v>
      </c>
      <c r="AQ5700">
        <v>5</v>
      </c>
      <c r="AR5700">
        <v>0</v>
      </c>
      <c r="AS5700">
        <v>2</v>
      </c>
      <c r="AT5700">
        <v>0</v>
      </c>
      <c r="AU5700">
        <v>0</v>
      </c>
      <c r="AV5700">
        <v>0</v>
      </c>
      <c r="AW5700">
        <v>0</v>
      </c>
      <c r="AX5700">
        <v>0</v>
      </c>
      <c r="AY5700">
        <v>3</v>
      </c>
      <c r="AZ5700">
        <v>3</v>
      </c>
      <c r="BA5700">
        <v>0</v>
      </c>
      <c r="BB5700">
        <v>0</v>
      </c>
      <c r="BC5700">
        <v>0</v>
      </c>
      <c r="BD5700">
        <v>0</v>
      </c>
      <c r="BE5700">
        <v>0</v>
      </c>
      <c r="BF5700">
        <v>5</v>
      </c>
      <c r="BG5700">
        <v>120</v>
      </c>
      <c r="BH5700">
        <v>0</v>
      </c>
      <c r="BI5700">
        <v>2</v>
      </c>
      <c r="BJ5700" s="2">
        <v>45853</v>
      </c>
      <c r="BK5700">
        <v>0</v>
      </c>
      <c r="BL5700" s="3" t="str">
        <f>VLOOKUP(O5700,DropDownList!$H$1:$I$7,2,FALSE)</f>
        <v>2024/25</v>
      </c>
      <c r="BM5700" s="3" t="str">
        <f t="shared" si="89"/>
        <v>PRAS</v>
      </c>
    </row>
    <row r="5701" spans="1:65" x14ac:dyDescent="0.2">
      <c r="A5701">
        <v>2025</v>
      </c>
      <c r="B5701">
        <v>7</v>
      </c>
      <c r="C5701" t="s">
        <v>189</v>
      </c>
      <c r="D5701" t="s">
        <v>196</v>
      </c>
      <c r="E5701" t="s">
        <v>27</v>
      </c>
      <c r="F5701">
        <v>9353</v>
      </c>
      <c r="G5701" t="s">
        <v>141</v>
      </c>
      <c r="H5701" t="s">
        <v>189</v>
      </c>
      <c r="I5701" t="s">
        <v>189</v>
      </c>
      <c r="J5701" s="1">
        <v>45839</v>
      </c>
      <c r="K5701" t="s">
        <v>143</v>
      </c>
      <c r="L5701">
        <v>2</v>
      </c>
      <c r="M5701" t="s">
        <v>144</v>
      </c>
      <c r="N5701" t="s">
        <v>145</v>
      </c>
      <c r="O5701" t="s">
        <v>147</v>
      </c>
      <c r="P5701" t="s">
        <v>152</v>
      </c>
      <c r="Q5701">
        <v>0</v>
      </c>
      <c r="R5701">
        <v>17</v>
      </c>
      <c r="S5701">
        <v>680</v>
      </c>
      <c r="T5701">
        <v>280</v>
      </c>
      <c r="U5701">
        <v>0</v>
      </c>
      <c r="V5701">
        <v>0</v>
      </c>
      <c r="W5701">
        <v>0</v>
      </c>
      <c r="X5701">
        <v>0</v>
      </c>
      <c r="Y5701">
        <v>0</v>
      </c>
      <c r="Z5701">
        <v>0</v>
      </c>
      <c r="AA5701">
        <v>400</v>
      </c>
      <c r="AB5701">
        <v>0</v>
      </c>
      <c r="AC5701">
        <v>400</v>
      </c>
      <c r="AD5701">
        <v>0</v>
      </c>
      <c r="AE5701">
        <v>0</v>
      </c>
      <c r="AF5701">
        <v>10</v>
      </c>
      <c r="AG5701">
        <v>0</v>
      </c>
      <c r="AH5701">
        <v>7</v>
      </c>
      <c r="AI5701">
        <v>0</v>
      </c>
      <c r="AJ5701">
        <v>0</v>
      </c>
      <c r="AK5701">
        <v>0</v>
      </c>
      <c r="AL5701">
        <v>0</v>
      </c>
      <c r="AM5701">
        <v>0</v>
      </c>
      <c r="AN5701">
        <v>0</v>
      </c>
      <c r="AO5701">
        <v>0</v>
      </c>
      <c r="AP5701">
        <v>0</v>
      </c>
      <c r="AQ5701">
        <v>0</v>
      </c>
      <c r="AR5701">
        <v>0</v>
      </c>
      <c r="AS5701">
        <v>0</v>
      </c>
      <c r="AT5701">
        <v>0</v>
      </c>
      <c r="AU5701">
        <v>0</v>
      </c>
      <c r="AV5701">
        <v>0</v>
      </c>
      <c r="AW5701">
        <v>0</v>
      </c>
      <c r="AX5701">
        <v>0</v>
      </c>
      <c r="AY5701">
        <v>0</v>
      </c>
      <c r="AZ5701">
        <v>0</v>
      </c>
      <c r="BA5701">
        <v>0</v>
      </c>
      <c r="BB5701">
        <v>0</v>
      </c>
      <c r="BC5701">
        <v>0</v>
      </c>
      <c r="BD5701">
        <v>0</v>
      </c>
      <c r="BE5701">
        <v>0</v>
      </c>
      <c r="BF5701">
        <v>0</v>
      </c>
      <c r="BG5701">
        <v>0</v>
      </c>
      <c r="BH5701">
        <v>0</v>
      </c>
      <c r="BI5701">
        <v>0</v>
      </c>
      <c r="BJ5701" s="2">
        <v>45853</v>
      </c>
      <c r="BK5701">
        <v>0</v>
      </c>
      <c r="BL5701" s="3" t="str">
        <f>VLOOKUP(O5701,DropDownList!$H$1:$I$7,2,FALSE)</f>
        <v>2024/25</v>
      </c>
      <c r="BM5701" s="3" t="str">
        <f t="shared" si="89"/>
        <v>PCOA</v>
      </c>
    </row>
    <row r="5702" spans="1:65" x14ac:dyDescent="0.2">
      <c r="A5702">
        <v>2025</v>
      </c>
      <c r="B5702">
        <v>7</v>
      </c>
      <c r="C5702" t="s">
        <v>189</v>
      </c>
      <c r="D5702" t="s">
        <v>196</v>
      </c>
      <c r="E5702" t="s">
        <v>27</v>
      </c>
      <c r="F5702">
        <v>9353</v>
      </c>
      <c r="G5702" t="s">
        <v>141</v>
      </c>
      <c r="H5702" t="s">
        <v>189</v>
      </c>
      <c r="I5702" t="s">
        <v>189</v>
      </c>
      <c r="J5702" s="1">
        <v>45839</v>
      </c>
      <c r="K5702" t="s">
        <v>143</v>
      </c>
      <c r="L5702">
        <v>2</v>
      </c>
      <c r="M5702" t="s">
        <v>144</v>
      </c>
      <c r="N5702" t="s">
        <v>145</v>
      </c>
      <c r="O5702" t="s">
        <v>147</v>
      </c>
      <c r="P5702" t="s">
        <v>153</v>
      </c>
      <c r="Q5702">
        <v>680.32</v>
      </c>
      <c r="R5702">
        <v>44</v>
      </c>
      <c r="S5702">
        <v>1980</v>
      </c>
      <c r="T5702">
        <v>45</v>
      </c>
      <c r="U5702">
        <v>16</v>
      </c>
      <c r="V5702">
        <v>13</v>
      </c>
      <c r="W5702">
        <v>585</v>
      </c>
      <c r="X5702">
        <v>585</v>
      </c>
      <c r="Y5702">
        <v>0</v>
      </c>
      <c r="Z5702">
        <v>0</v>
      </c>
      <c r="AA5702">
        <v>1254.68</v>
      </c>
      <c r="AB5702">
        <v>0</v>
      </c>
      <c r="AC5702">
        <v>1254.68</v>
      </c>
      <c r="AD5702">
        <v>13</v>
      </c>
      <c r="AE5702">
        <v>0</v>
      </c>
      <c r="AF5702">
        <v>27</v>
      </c>
      <c r="AG5702">
        <v>1</v>
      </c>
      <c r="AH5702">
        <v>1</v>
      </c>
      <c r="AI5702">
        <v>15</v>
      </c>
      <c r="AJ5702">
        <v>0</v>
      </c>
      <c r="AK5702">
        <v>0</v>
      </c>
      <c r="AL5702">
        <v>0</v>
      </c>
      <c r="AM5702">
        <v>0</v>
      </c>
      <c r="AN5702">
        <v>0</v>
      </c>
      <c r="AO5702">
        <v>37</v>
      </c>
      <c r="AP5702">
        <v>115</v>
      </c>
      <c r="AQ5702">
        <v>45</v>
      </c>
      <c r="AR5702">
        <v>1</v>
      </c>
      <c r="AS5702">
        <v>21</v>
      </c>
      <c r="AT5702">
        <v>1</v>
      </c>
      <c r="AU5702">
        <v>0</v>
      </c>
      <c r="AV5702">
        <v>0</v>
      </c>
      <c r="AW5702">
        <v>0</v>
      </c>
      <c r="AX5702">
        <v>0</v>
      </c>
      <c r="AY5702">
        <v>6</v>
      </c>
      <c r="AZ5702">
        <v>22</v>
      </c>
      <c r="BA5702">
        <v>13</v>
      </c>
      <c r="BB5702">
        <v>3</v>
      </c>
      <c r="BC5702">
        <v>0</v>
      </c>
      <c r="BD5702">
        <v>0</v>
      </c>
      <c r="BE5702">
        <v>0</v>
      </c>
      <c r="BF5702">
        <v>36</v>
      </c>
      <c r="BG5702">
        <v>675</v>
      </c>
      <c r="BH5702">
        <v>0</v>
      </c>
      <c r="BI5702">
        <v>15</v>
      </c>
      <c r="BJ5702" s="2">
        <v>45853</v>
      </c>
      <c r="BK5702">
        <v>0</v>
      </c>
      <c r="BL5702" s="3" t="str">
        <f>VLOOKUP(O5702,DropDownList!$H$1:$I$7,2,FALSE)</f>
        <v>2024/25</v>
      </c>
      <c r="BM5702" s="3" t="str">
        <f t="shared" si="89"/>
        <v>PREG</v>
      </c>
    </row>
    <row r="5703" spans="1:65" x14ac:dyDescent="0.2">
      <c r="A5703">
        <v>2025</v>
      </c>
      <c r="B5703">
        <v>7</v>
      </c>
      <c r="C5703" t="s">
        <v>189</v>
      </c>
      <c r="D5703" t="s">
        <v>196</v>
      </c>
      <c r="E5703" t="s">
        <v>27</v>
      </c>
      <c r="F5703">
        <v>9353</v>
      </c>
      <c r="G5703" t="s">
        <v>141</v>
      </c>
      <c r="H5703" t="s">
        <v>189</v>
      </c>
      <c r="I5703" t="s">
        <v>189</v>
      </c>
      <c r="J5703" s="1">
        <v>45839</v>
      </c>
      <c r="K5703" t="s">
        <v>143</v>
      </c>
      <c r="L5703">
        <v>2</v>
      </c>
      <c r="M5703" t="s">
        <v>144</v>
      </c>
      <c r="N5703" t="s">
        <v>145</v>
      </c>
      <c r="O5703" t="s">
        <v>147</v>
      </c>
      <c r="P5703" t="s">
        <v>151</v>
      </c>
      <c r="Q5703">
        <v>0</v>
      </c>
      <c r="R5703">
        <v>548</v>
      </c>
      <c r="S5703">
        <v>16440</v>
      </c>
      <c r="T5703">
        <v>2910</v>
      </c>
      <c r="U5703">
        <v>0</v>
      </c>
      <c r="V5703">
        <v>0</v>
      </c>
      <c r="W5703">
        <v>0</v>
      </c>
      <c r="X5703">
        <v>0</v>
      </c>
      <c r="Y5703">
        <v>0</v>
      </c>
      <c r="Z5703">
        <v>0</v>
      </c>
      <c r="AA5703">
        <v>13530</v>
      </c>
      <c r="AB5703">
        <v>0</v>
      </c>
      <c r="AC5703">
        <v>13530</v>
      </c>
      <c r="AD5703">
        <v>0</v>
      </c>
      <c r="AE5703">
        <v>0</v>
      </c>
      <c r="AF5703">
        <v>451</v>
      </c>
      <c r="AG5703">
        <v>0</v>
      </c>
      <c r="AH5703">
        <v>97</v>
      </c>
      <c r="AI5703">
        <v>0</v>
      </c>
      <c r="AJ5703">
        <v>0</v>
      </c>
      <c r="AK5703">
        <v>0</v>
      </c>
      <c r="AL5703">
        <v>0</v>
      </c>
      <c r="AM5703">
        <v>2</v>
      </c>
      <c r="AN5703">
        <v>0</v>
      </c>
      <c r="AO5703">
        <v>0</v>
      </c>
      <c r="AP5703">
        <v>0</v>
      </c>
      <c r="AQ5703">
        <v>0</v>
      </c>
      <c r="AR5703">
        <v>0</v>
      </c>
      <c r="AS5703">
        <v>0</v>
      </c>
      <c r="AT5703">
        <v>0</v>
      </c>
      <c r="AU5703">
        <v>0</v>
      </c>
      <c r="AV5703">
        <v>0</v>
      </c>
      <c r="AW5703">
        <v>0</v>
      </c>
      <c r="AX5703">
        <v>0</v>
      </c>
      <c r="AY5703">
        <v>0</v>
      </c>
      <c r="AZ5703">
        <v>0</v>
      </c>
      <c r="BA5703">
        <v>0</v>
      </c>
      <c r="BB5703">
        <v>0</v>
      </c>
      <c r="BC5703">
        <v>0</v>
      </c>
      <c r="BD5703">
        <v>0</v>
      </c>
      <c r="BE5703">
        <v>0</v>
      </c>
      <c r="BF5703">
        <v>0</v>
      </c>
      <c r="BG5703">
        <v>0</v>
      </c>
      <c r="BH5703">
        <v>0</v>
      </c>
      <c r="BI5703">
        <v>0</v>
      </c>
      <c r="BJ5703" s="2">
        <v>45853</v>
      </c>
      <c r="BK5703">
        <v>0</v>
      </c>
      <c r="BL5703" s="3" t="str">
        <f>VLOOKUP(O5703,DropDownList!$H$1:$I$7,2,FALSE)</f>
        <v>2024/25</v>
      </c>
      <c r="BM5703" s="3" t="str">
        <f t="shared" si="89"/>
        <v>PCPF</v>
      </c>
    </row>
    <row r="5704" spans="1:65" x14ac:dyDescent="0.2">
      <c r="A5704">
        <v>2025</v>
      </c>
      <c r="B5704">
        <v>7</v>
      </c>
      <c r="C5704" t="s">
        <v>189</v>
      </c>
      <c r="D5704" t="s">
        <v>196</v>
      </c>
      <c r="E5704" t="s">
        <v>27</v>
      </c>
      <c r="F5704">
        <v>9353</v>
      </c>
      <c r="G5704" t="s">
        <v>141</v>
      </c>
      <c r="H5704" t="s">
        <v>189</v>
      </c>
      <c r="I5704" t="s">
        <v>189</v>
      </c>
      <c r="J5704" s="1">
        <v>45839</v>
      </c>
      <c r="K5704" t="s">
        <v>143</v>
      </c>
      <c r="L5704">
        <v>2</v>
      </c>
      <c r="M5704" t="s">
        <v>144</v>
      </c>
      <c r="N5704" t="s">
        <v>145</v>
      </c>
      <c r="O5704" t="s">
        <v>149</v>
      </c>
      <c r="P5704" t="s">
        <v>150</v>
      </c>
      <c r="Q5704">
        <v>10266.290000000001</v>
      </c>
      <c r="R5704">
        <v>99</v>
      </c>
      <c r="S5704">
        <v>18721.34</v>
      </c>
      <c r="T5704">
        <v>856.69</v>
      </c>
      <c r="U5704">
        <v>58</v>
      </c>
      <c r="V5704">
        <v>43</v>
      </c>
      <c r="W5704">
        <v>5824.22</v>
      </c>
      <c r="X5704">
        <v>7557.6</v>
      </c>
      <c r="Y5704">
        <v>93</v>
      </c>
      <c r="Z5704">
        <v>17864.650000000001</v>
      </c>
      <c r="AA5704">
        <v>7598.36</v>
      </c>
      <c r="AB5704">
        <v>3341.72</v>
      </c>
      <c r="AC5704">
        <v>4256.6400000000003</v>
      </c>
      <c r="AD5704">
        <v>31</v>
      </c>
      <c r="AE5704">
        <v>12</v>
      </c>
      <c r="AF5704">
        <v>35</v>
      </c>
      <c r="AG5704">
        <v>24</v>
      </c>
      <c r="AH5704">
        <v>6</v>
      </c>
      <c r="AI5704">
        <v>34</v>
      </c>
      <c r="AJ5704">
        <v>22</v>
      </c>
      <c r="AK5704">
        <v>9</v>
      </c>
      <c r="AL5704">
        <v>2</v>
      </c>
      <c r="AM5704">
        <v>3</v>
      </c>
      <c r="AN5704">
        <v>1</v>
      </c>
      <c r="AO5704">
        <v>65</v>
      </c>
      <c r="AP5704">
        <v>161</v>
      </c>
      <c r="AQ5704">
        <v>66</v>
      </c>
      <c r="AR5704">
        <v>3</v>
      </c>
      <c r="AS5704">
        <v>18</v>
      </c>
      <c r="AT5704">
        <v>0</v>
      </c>
      <c r="AU5704">
        <v>0</v>
      </c>
      <c r="AV5704">
        <v>0</v>
      </c>
      <c r="AW5704">
        <v>0</v>
      </c>
      <c r="AX5704">
        <v>0</v>
      </c>
      <c r="AY5704">
        <v>14</v>
      </c>
      <c r="AZ5704">
        <v>30</v>
      </c>
      <c r="BA5704">
        <v>16</v>
      </c>
      <c r="BB5704">
        <v>2</v>
      </c>
      <c r="BC5704">
        <v>1</v>
      </c>
      <c r="BD5704">
        <v>0</v>
      </c>
      <c r="BE5704">
        <v>0</v>
      </c>
      <c r="BF5704">
        <v>65</v>
      </c>
      <c r="BG5704">
        <v>5023.78</v>
      </c>
      <c r="BH5704">
        <v>0</v>
      </c>
      <c r="BI5704">
        <v>57</v>
      </c>
      <c r="BJ5704" s="2">
        <v>45853</v>
      </c>
      <c r="BK5704">
        <v>0</v>
      </c>
      <c r="BL5704" s="3" t="str">
        <f>VLOOKUP(O5704,DropDownList!$H$1:$I$7,2,FALSE)</f>
        <v>2025/26</v>
      </c>
      <c r="BM5704" s="3" t="str">
        <f t="shared" si="89"/>
        <v>FISCAL FINES</v>
      </c>
    </row>
    <row r="5705" spans="1:65" x14ac:dyDescent="0.2">
      <c r="A5705">
        <v>2025</v>
      </c>
      <c r="B5705">
        <v>7</v>
      </c>
      <c r="C5705" t="s">
        <v>189</v>
      </c>
      <c r="D5705" t="s">
        <v>196</v>
      </c>
      <c r="E5705" t="s">
        <v>27</v>
      </c>
      <c r="F5705">
        <v>9353</v>
      </c>
      <c r="G5705" t="s">
        <v>141</v>
      </c>
      <c r="H5705" t="s">
        <v>189</v>
      </c>
      <c r="I5705" t="s">
        <v>189</v>
      </c>
      <c r="J5705" s="1">
        <v>45839</v>
      </c>
      <c r="K5705" t="s">
        <v>143</v>
      </c>
      <c r="L5705">
        <v>2</v>
      </c>
      <c r="M5705" t="s">
        <v>144</v>
      </c>
      <c r="N5705" t="s">
        <v>145</v>
      </c>
      <c r="O5705" t="s">
        <v>156</v>
      </c>
      <c r="P5705" t="s">
        <v>150</v>
      </c>
      <c r="Q5705">
        <v>3156.14</v>
      </c>
      <c r="R5705">
        <v>98</v>
      </c>
      <c r="S5705">
        <v>15696.9</v>
      </c>
      <c r="T5705">
        <v>1911</v>
      </c>
      <c r="U5705">
        <v>21</v>
      </c>
      <c r="V5705">
        <v>10</v>
      </c>
      <c r="W5705">
        <v>1272.76</v>
      </c>
      <c r="X5705">
        <v>1272.76</v>
      </c>
      <c r="Y5705">
        <v>83</v>
      </c>
      <c r="Z5705">
        <v>13785.9</v>
      </c>
      <c r="AA5705">
        <v>10629.76</v>
      </c>
      <c r="AB5705">
        <v>2556.87</v>
      </c>
      <c r="AC5705">
        <v>8072.89</v>
      </c>
      <c r="AD5705">
        <v>9</v>
      </c>
      <c r="AE5705">
        <v>1</v>
      </c>
      <c r="AF5705">
        <v>61</v>
      </c>
      <c r="AG5705">
        <v>9</v>
      </c>
      <c r="AH5705">
        <v>15</v>
      </c>
      <c r="AI5705">
        <v>12</v>
      </c>
      <c r="AJ5705">
        <v>15</v>
      </c>
      <c r="AK5705">
        <v>8</v>
      </c>
      <c r="AL5705">
        <v>4</v>
      </c>
      <c r="AM5705">
        <v>6</v>
      </c>
      <c r="AN5705">
        <v>0</v>
      </c>
      <c r="AO5705">
        <v>68</v>
      </c>
      <c r="AP5705">
        <v>315</v>
      </c>
      <c r="AQ5705">
        <v>73</v>
      </c>
      <c r="AR5705">
        <v>10</v>
      </c>
      <c r="AS5705">
        <v>61</v>
      </c>
      <c r="AT5705">
        <v>8</v>
      </c>
      <c r="AU5705">
        <v>2</v>
      </c>
      <c r="AV5705">
        <v>0</v>
      </c>
      <c r="AW5705">
        <v>1</v>
      </c>
      <c r="AX5705">
        <v>0</v>
      </c>
      <c r="AY5705">
        <v>33</v>
      </c>
      <c r="AZ5705">
        <v>67</v>
      </c>
      <c r="BA5705">
        <v>41</v>
      </c>
      <c r="BB5705">
        <v>5</v>
      </c>
      <c r="BC5705">
        <v>1</v>
      </c>
      <c r="BD5705">
        <v>3</v>
      </c>
      <c r="BE5705">
        <v>0</v>
      </c>
      <c r="BF5705">
        <v>61</v>
      </c>
      <c r="BG5705">
        <v>1622.77</v>
      </c>
      <c r="BH5705">
        <v>1</v>
      </c>
      <c r="BI5705">
        <v>18</v>
      </c>
      <c r="BJ5705" s="2">
        <v>45853</v>
      </c>
      <c r="BK5705">
        <v>0</v>
      </c>
      <c r="BL5705" s="3" t="str">
        <f>VLOOKUP(O5705,DropDownList!$H$1:$I$7,2,FALSE)</f>
        <v>2023/24</v>
      </c>
      <c r="BM5705" s="3" t="str">
        <f t="shared" si="89"/>
        <v>FISCAL FINES</v>
      </c>
    </row>
    <row r="5706" spans="1:65" x14ac:dyDescent="0.2">
      <c r="A5706">
        <v>2025</v>
      </c>
      <c r="B5706">
        <v>7</v>
      </c>
      <c r="C5706" t="s">
        <v>189</v>
      </c>
      <c r="D5706" t="s">
        <v>196</v>
      </c>
      <c r="E5706" t="s">
        <v>27</v>
      </c>
      <c r="F5706">
        <v>9353</v>
      </c>
      <c r="G5706" t="s">
        <v>141</v>
      </c>
      <c r="H5706" t="s">
        <v>189</v>
      </c>
      <c r="I5706" t="s">
        <v>189</v>
      </c>
      <c r="J5706" s="1">
        <v>45839</v>
      </c>
      <c r="K5706" t="s">
        <v>143</v>
      </c>
      <c r="L5706">
        <v>2</v>
      </c>
      <c r="M5706" t="s">
        <v>144</v>
      </c>
      <c r="N5706" t="s">
        <v>145</v>
      </c>
      <c r="O5706" t="s">
        <v>147</v>
      </c>
      <c r="P5706" t="s">
        <v>146</v>
      </c>
      <c r="Q5706">
        <v>253.87</v>
      </c>
      <c r="R5706">
        <v>113</v>
      </c>
      <c r="S5706">
        <v>1790</v>
      </c>
      <c r="T5706">
        <v>0</v>
      </c>
      <c r="U5706">
        <v>27</v>
      </c>
      <c r="V5706">
        <v>10</v>
      </c>
      <c r="W5706">
        <v>167</v>
      </c>
      <c r="X5706">
        <v>167</v>
      </c>
      <c r="Y5706">
        <v>0</v>
      </c>
      <c r="Z5706">
        <v>0</v>
      </c>
      <c r="AA5706">
        <v>1536.13</v>
      </c>
      <c r="AB5706">
        <v>0</v>
      </c>
      <c r="AC5706">
        <v>0</v>
      </c>
      <c r="AD5706">
        <v>9</v>
      </c>
      <c r="AE5706">
        <v>1</v>
      </c>
      <c r="AF5706">
        <v>97</v>
      </c>
      <c r="AG5706">
        <v>2</v>
      </c>
      <c r="AH5706">
        <v>0</v>
      </c>
      <c r="AI5706">
        <v>14</v>
      </c>
      <c r="AJ5706">
        <v>0</v>
      </c>
      <c r="AK5706">
        <v>0</v>
      </c>
      <c r="AL5706">
        <v>0</v>
      </c>
      <c r="AM5706">
        <v>0</v>
      </c>
      <c r="AN5706">
        <v>0</v>
      </c>
      <c r="AO5706">
        <v>54</v>
      </c>
      <c r="AP5706">
        <v>229</v>
      </c>
      <c r="AQ5706">
        <v>57</v>
      </c>
      <c r="AR5706">
        <v>0</v>
      </c>
      <c r="AS5706">
        <v>36</v>
      </c>
      <c r="AT5706">
        <v>3</v>
      </c>
      <c r="AU5706">
        <v>3</v>
      </c>
      <c r="AV5706">
        <v>1</v>
      </c>
      <c r="AW5706">
        <v>1</v>
      </c>
      <c r="AX5706">
        <v>0</v>
      </c>
      <c r="AY5706">
        <v>22</v>
      </c>
      <c r="AZ5706">
        <v>52</v>
      </c>
      <c r="BA5706">
        <v>31</v>
      </c>
      <c r="BB5706">
        <v>6</v>
      </c>
      <c r="BC5706">
        <v>3</v>
      </c>
      <c r="BD5706">
        <v>1</v>
      </c>
      <c r="BE5706">
        <v>0</v>
      </c>
      <c r="BF5706">
        <v>112</v>
      </c>
      <c r="BG5706">
        <v>240</v>
      </c>
      <c r="BH5706">
        <v>0</v>
      </c>
      <c r="BI5706">
        <v>25</v>
      </c>
      <c r="BJ5706" s="2">
        <v>45853</v>
      </c>
      <c r="BK5706">
        <v>0</v>
      </c>
      <c r="BL5706" s="3" t="str">
        <f>VLOOKUP(O5706,DropDownList!$H$1:$I$7,2,FALSE)</f>
        <v>2024/25</v>
      </c>
      <c r="BM5706" s="3" t="str">
        <f t="shared" si="89"/>
        <v>VSUR</v>
      </c>
    </row>
    <row r="5707" spans="1:65" x14ac:dyDescent="0.2">
      <c r="A5707">
        <v>2025</v>
      </c>
      <c r="B5707">
        <v>7</v>
      </c>
      <c r="C5707" t="s">
        <v>189</v>
      </c>
      <c r="D5707" t="s">
        <v>196</v>
      </c>
      <c r="E5707" t="s">
        <v>27</v>
      </c>
      <c r="F5707">
        <v>9353</v>
      </c>
      <c r="G5707" t="s">
        <v>141</v>
      </c>
      <c r="H5707" t="s">
        <v>189</v>
      </c>
      <c r="I5707" t="s">
        <v>189</v>
      </c>
      <c r="J5707" s="1">
        <v>45839</v>
      </c>
      <c r="K5707" t="s">
        <v>143</v>
      </c>
      <c r="L5707">
        <v>2</v>
      </c>
      <c r="M5707" t="s">
        <v>144</v>
      </c>
      <c r="N5707" t="s">
        <v>145</v>
      </c>
      <c r="O5707" t="s">
        <v>149</v>
      </c>
      <c r="P5707" t="s">
        <v>154</v>
      </c>
      <c r="Q5707">
        <v>15118.19</v>
      </c>
      <c r="R5707">
        <v>144</v>
      </c>
      <c r="S5707">
        <v>37393.4</v>
      </c>
      <c r="T5707">
        <v>770</v>
      </c>
      <c r="U5707">
        <v>65</v>
      </c>
      <c r="V5707">
        <v>38</v>
      </c>
      <c r="W5707">
        <v>6804.12</v>
      </c>
      <c r="X5707">
        <v>10054.120000000001</v>
      </c>
      <c r="Y5707">
        <v>0</v>
      </c>
      <c r="Z5707">
        <v>0</v>
      </c>
      <c r="AA5707">
        <v>21505.21</v>
      </c>
      <c r="AB5707">
        <v>992.08</v>
      </c>
      <c r="AC5707">
        <v>18843.13</v>
      </c>
      <c r="AD5707">
        <v>19</v>
      </c>
      <c r="AE5707">
        <v>19</v>
      </c>
      <c r="AF5707">
        <v>76</v>
      </c>
      <c r="AG5707">
        <v>41</v>
      </c>
      <c r="AH5707">
        <v>3</v>
      </c>
      <c r="AI5707">
        <v>24</v>
      </c>
      <c r="AJ5707">
        <v>0</v>
      </c>
      <c r="AK5707">
        <v>0</v>
      </c>
      <c r="AL5707">
        <v>0</v>
      </c>
      <c r="AM5707">
        <v>0</v>
      </c>
      <c r="AN5707">
        <v>0</v>
      </c>
      <c r="AO5707">
        <v>84</v>
      </c>
      <c r="AP5707">
        <v>200</v>
      </c>
      <c r="AQ5707">
        <v>83</v>
      </c>
      <c r="AR5707">
        <v>0</v>
      </c>
      <c r="AS5707">
        <v>18</v>
      </c>
      <c r="AT5707">
        <v>0</v>
      </c>
      <c r="AU5707">
        <v>0</v>
      </c>
      <c r="AV5707">
        <v>0</v>
      </c>
      <c r="AW5707">
        <v>3</v>
      </c>
      <c r="AX5707">
        <v>0</v>
      </c>
      <c r="AY5707">
        <v>26</v>
      </c>
      <c r="AZ5707">
        <v>47</v>
      </c>
      <c r="BA5707">
        <v>18</v>
      </c>
      <c r="BB5707">
        <v>1</v>
      </c>
      <c r="BC5707">
        <v>0</v>
      </c>
      <c r="BD5707">
        <v>0</v>
      </c>
      <c r="BE5707">
        <v>0</v>
      </c>
      <c r="BF5707">
        <v>141</v>
      </c>
      <c r="BG5707">
        <v>6140</v>
      </c>
      <c r="BH5707">
        <v>0</v>
      </c>
      <c r="BI5707">
        <v>65</v>
      </c>
      <c r="BJ5707" s="2">
        <v>45853</v>
      </c>
      <c r="BK5707">
        <v>0</v>
      </c>
      <c r="BL5707" s="3" t="str">
        <f>VLOOKUP(O5707,DropDownList!$H$1:$I$7,2,FALSE)</f>
        <v>2025/26</v>
      </c>
      <c r="BM5707" s="3" t="str">
        <f t="shared" si="89"/>
        <v>JP COURT</v>
      </c>
    </row>
    <row r="5708" spans="1:65" x14ac:dyDescent="0.2">
      <c r="A5708">
        <v>2025</v>
      </c>
      <c r="B5708">
        <v>7</v>
      </c>
      <c r="C5708" t="s">
        <v>189</v>
      </c>
      <c r="D5708" t="s">
        <v>196</v>
      </c>
      <c r="E5708" t="s">
        <v>27</v>
      </c>
      <c r="F5708">
        <v>9353</v>
      </c>
      <c r="G5708" t="s">
        <v>141</v>
      </c>
      <c r="H5708" t="s">
        <v>189</v>
      </c>
      <c r="I5708" t="s">
        <v>189</v>
      </c>
      <c r="J5708" s="1">
        <v>45839</v>
      </c>
      <c r="K5708" t="s">
        <v>143</v>
      </c>
      <c r="L5708">
        <v>2</v>
      </c>
      <c r="M5708" t="s">
        <v>144</v>
      </c>
      <c r="N5708" t="s">
        <v>145</v>
      </c>
      <c r="O5708" t="s">
        <v>149</v>
      </c>
      <c r="P5708" t="s">
        <v>152</v>
      </c>
      <c r="Q5708">
        <v>0</v>
      </c>
      <c r="R5708">
        <v>14</v>
      </c>
      <c r="S5708">
        <v>560</v>
      </c>
      <c r="T5708">
        <v>120</v>
      </c>
      <c r="U5708">
        <v>0</v>
      </c>
      <c r="V5708">
        <v>0</v>
      </c>
      <c r="W5708">
        <v>0</v>
      </c>
      <c r="X5708">
        <v>0</v>
      </c>
      <c r="Y5708">
        <v>0</v>
      </c>
      <c r="Z5708">
        <v>0</v>
      </c>
      <c r="AA5708">
        <v>440</v>
      </c>
      <c r="AB5708">
        <v>0</v>
      </c>
      <c r="AC5708">
        <v>440</v>
      </c>
      <c r="AD5708">
        <v>0</v>
      </c>
      <c r="AE5708">
        <v>0</v>
      </c>
      <c r="AF5708">
        <v>11</v>
      </c>
      <c r="AG5708">
        <v>0</v>
      </c>
      <c r="AH5708">
        <v>3</v>
      </c>
      <c r="AI5708">
        <v>0</v>
      </c>
      <c r="AJ5708">
        <v>0</v>
      </c>
      <c r="AK5708">
        <v>0</v>
      </c>
      <c r="AL5708">
        <v>0</v>
      </c>
      <c r="AM5708">
        <v>0</v>
      </c>
      <c r="AN5708">
        <v>0</v>
      </c>
      <c r="AO5708">
        <v>0</v>
      </c>
      <c r="AP5708">
        <v>0</v>
      </c>
      <c r="AQ5708">
        <v>0</v>
      </c>
      <c r="AR5708">
        <v>0</v>
      </c>
      <c r="AS5708">
        <v>0</v>
      </c>
      <c r="AT5708">
        <v>0</v>
      </c>
      <c r="AU5708">
        <v>0</v>
      </c>
      <c r="AV5708">
        <v>0</v>
      </c>
      <c r="AW5708">
        <v>0</v>
      </c>
      <c r="AX5708">
        <v>0</v>
      </c>
      <c r="AY5708">
        <v>0</v>
      </c>
      <c r="AZ5708">
        <v>0</v>
      </c>
      <c r="BA5708">
        <v>0</v>
      </c>
      <c r="BB5708">
        <v>0</v>
      </c>
      <c r="BC5708">
        <v>0</v>
      </c>
      <c r="BD5708">
        <v>0</v>
      </c>
      <c r="BE5708">
        <v>0</v>
      </c>
      <c r="BF5708">
        <v>0</v>
      </c>
      <c r="BG5708">
        <v>0</v>
      </c>
      <c r="BH5708">
        <v>0</v>
      </c>
      <c r="BI5708">
        <v>0</v>
      </c>
      <c r="BJ5708" s="2">
        <v>45853</v>
      </c>
      <c r="BK5708">
        <v>0</v>
      </c>
      <c r="BL5708" s="3" t="str">
        <f>VLOOKUP(O5708,DropDownList!$H$1:$I$7,2,FALSE)</f>
        <v>2025/26</v>
      </c>
      <c r="BM5708" s="3" t="str">
        <f t="shared" si="89"/>
        <v>PCOA</v>
      </c>
    </row>
    <row r="5709" spans="1:65" x14ac:dyDescent="0.2">
      <c r="A5709">
        <v>2025</v>
      </c>
      <c r="B5709">
        <v>7</v>
      </c>
      <c r="C5709" t="s">
        <v>189</v>
      </c>
      <c r="D5709" t="s">
        <v>196</v>
      </c>
      <c r="E5709" t="s">
        <v>27</v>
      </c>
      <c r="F5709">
        <v>9353</v>
      </c>
      <c r="G5709" t="s">
        <v>141</v>
      </c>
      <c r="H5709" t="s">
        <v>189</v>
      </c>
      <c r="I5709" t="s">
        <v>189</v>
      </c>
      <c r="J5709" s="1">
        <v>45839</v>
      </c>
      <c r="K5709" t="s">
        <v>143</v>
      </c>
      <c r="L5709">
        <v>2</v>
      </c>
      <c r="M5709" t="s">
        <v>144</v>
      </c>
      <c r="N5709" t="s">
        <v>145</v>
      </c>
      <c r="O5709" t="s">
        <v>149</v>
      </c>
      <c r="P5709" t="s">
        <v>148</v>
      </c>
      <c r="Q5709">
        <v>99.99</v>
      </c>
      <c r="R5709">
        <v>4</v>
      </c>
      <c r="S5709">
        <v>240</v>
      </c>
      <c r="T5709">
        <v>60</v>
      </c>
      <c r="U5709">
        <v>2</v>
      </c>
      <c r="V5709">
        <v>0</v>
      </c>
      <c r="W5709">
        <v>0</v>
      </c>
      <c r="X5709">
        <v>0</v>
      </c>
      <c r="Y5709">
        <v>0</v>
      </c>
      <c r="Z5709">
        <v>0</v>
      </c>
      <c r="AA5709">
        <v>80.010000000000005</v>
      </c>
      <c r="AB5709">
        <v>0</v>
      </c>
      <c r="AC5709">
        <v>80.010000000000005</v>
      </c>
      <c r="AD5709">
        <v>0</v>
      </c>
      <c r="AE5709">
        <v>0</v>
      </c>
      <c r="AF5709">
        <v>1</v>
      </c>
      <c r="AG5709">
        <v>1</v>
      </c>
      <c r="AH5709">
        <v>1</v>
      </c>
      <c r="AI5709">
        <v>1</v>
      </c>
      <c r="AJ5709">
        <v>0</v>
      </c>
      <c r="AK5709">
        <v>0</v>
      </c>
      <c r="AL5709">
        <v>0</v>
      </c>
      <c r="AM5709">
        <v>0</v>
      </c>
      <c r="AN5709">
        <v>0</v>
      </c>
      <c r="AO5709">
        <v>2</v>
      </c>
      <c r="AP5709">
        <v>6</v>
      </c>
      <c r="AQ5709">
        <v>2</v>
      </c>
      <c r="AR5709">
        <v>0</v>
      </c>
      <c r="AS5709">
        <v>0</v>
      </c>
      <c r="AT5709">
        <v>0</v>
      </c>
      <c r="AU5709">
        <v>0</v>
      </c>
      <c r="AV5709">
        <v>0</v>
      </c>
      <c r="AW5709">
        <v>0</v>
      </c>
      <c r="AX5709">
        <v>0</v>
      </c>
      <c r="AY5709">
        <v>2</v>
      </c>
      <c r="AZ5709">
        <v>2</v>
      </c>
      <c r="BA5709">
        <v>0</v>
      </c>
      <c r="BB5709">
        <v>0</v>
      </c>
      <c r="BC5709">
        <v>0</v>
      </c>
      <c r="BD5709">
        <v>0</v>
      </c>
      <c r="BE5709">
        <v>0</v>
      </c>
      <c r="BF5709">
        <v>2</v>
      </c>
      <c r="BG5709">
        <v>60</v>
      </c>
      <c r="BH5709">
        <v>0</v>
      </c>
      <c r="BI5709">
        <v>2</v>
      </c>
      <c r="BJ5709" s="2">
        <v>45853</v>
      </c>
      <c r="BK5709">
        <v>0</v>
      </c>
      <c r="BL5709" s="3" t="str">
        <f>VLOOKUP(O5709,DropDownList!$H$1:$I$7,2,FALSE)</f>
        <v>2025/26</v>
      </c>
      <c r="BM5709" s="3" t="str">
        <f t="shared" si="89"/>
        <v>PRAS</v>
      </c>
    </row>
    <row r="5710" spans="1:65" x14ac:dyDescent="0.2">
      <c r="A5710">
        <v>2025</v>
      </c>
      <c r="B5710">
        <v>7</v>
      </c>
      <c r="C5710" t="s">
        <v>189</v>
      </c>
      <c r="D5710" t="s">
        <v>196</v>
      </c>
      <c r="E5710" t="s">
        <v>27</v>
      </c>
      <c r="F5710">
        <v>9353</v>
      </c>
      <c r="G5710" t="s">
        <v>141</v>
      </c>
      <c r="H5710" t="s">
        <v>189</v>
      </c>
      <c r="I5710" t="s">
        <v>189</v>
      </c>
      <c r="J5710" s="1">
        <v>45839</v>
      </c>
      <c r="K5710" t="s">
        <v>143</v>
      </c>
      <c r="L5710">
        <v>2</v>
      </c>
      <c r="M5710" t="s">
        <v>144</v>
      </c>
      <c r="N5710" t="s">
        <v>145</v>
      </c>
      <c r="O5710" t="s">
        <v>156</v>
      </c>
      <c r="P5710" t="s">
        <v>154</v>
      </c>
      <c r="Q5710">
        <v>4342.41</v>
      </c>
      <c r="R5710">
        <v>121</v>
      </c>
      <c r="S5710">
        <v>27359.57</v>
      </c>
      <c r="T5710">
        <v>374.6</v>
      </c>
      <c r="U5710">
        <v>18</v>
      </c>
      <c r="V5710">
        <v>7</v>
      </c>
      <c r="W5710">
        <v>1909.82</v>
      </c>
      <c r="X5710">
        <v>1909.82</v>
      </c>
      <c r="Y5710">
        <v>0</v>
      </c>
      <c r="Z5710">
        <v>0</v>
      </c>
      <c r="AA5710">
        <v>22642.560000000001</v>
      </c>
      <c r="AB5710">
        <v>419.57</v>
      </c>
      <c r="AC5710">
        <v>20719.5</v>
      </c>
      <c r="AD5710">
        <v>4</v>
      </c>
      <c r="AE5710">
        <v>3</v>
      </c>
      <c r="AF5710">
        <v>101</v>
      </c>
      <c r="AG5710">
        <v>11</v>
      </c>
      <c r="AH5710">
        <v>1</v>
      </c>
      <c r="AI5710">
        <v>7</v>
      </c>
      <c r="AJ5710">
        <v>0</v>
      </c>
      <c r="AK5710">
        <v>0</v>
      </c>
      <c r="AL5710">
        <v>0</v>
      </c>
      <c r="AM5710">
        <v>0</v>
      </c>
      <c r="AN5710">
        <v>0</v>
      </c>
      <c r="AO5710">
        <v>69</v>
      </c>
      <c r="AP5710">
        <v>278</v>
      </c>
      <c r="AQ5710">
        <v>69</v>
      </c>
      <c r="AR5710">
        <v>0</v>
      </c>
      <c r="AS5710">
        <v>39</v>
      </c>
      <c r="AT5710">
        <v>5</v>
      </c>
      <c r="AU5710">
        <v>2</v>
      </c>
      <c r="AV5710">
        <v>0</v>
      </c>
      <c r="AW5710">
        <v>2</v>
      </c>
      <c r="AX5710">
        <v>0</v>
      </c>
      <c r="AY5710">
        <v>41</v>
      </c>
      <c r="AZ5710">
        <v>63</v>
      </c>
      <c r="BA5710">
        <v>32</v>
      </c>
      <c r="BB5710">
        <v>5</v>
      </c>
      <c r="BC5710">
        <v>3</v>
      </c>
      <c r="BD5710">
        <v>2</v>
      </c>
      <c r="BE5710">
        <v>0</v>
      </c>
      <c r="BF5710">
        <v>119</v>
      </c>
      <c r="BG5710">
        <v>2350</v>
      </c>
      <c r="BH5710">
        <v>1</v>
      </c>
      <c r="BI5710">
        <v>18</v>
      </c>
      <c r="BJ5710" s="2">
        <v>45853</v>
      </c>
      <c r="BK5710">
        <v>0</v>
      </c>
      <c r="BL5710" s="3" t="str">
        <f>VLOOKUP(O5710,DropDownList!$H$1:$I$7,2,FALSE)</f>
        <v>2023/24</v>
      </c>
      <c r="BM5710" s="3" t="str">
        <f t="shared" si="89"/>
        <v>JP COURT</v>
      </c>
    </row>
    <row r="5711" spans="1:65" x14ac:dyDescent="0.2">
      <c r="A5711">
        <v>2025</v>
      </c>
      <c r="B5711">
        <v>7</v>
      </c>
      <c r="C5711" t="s">
        <v>189</v>
      </c>
      <c r="D5711" t="s">
        <v>196</v>
      </c>
      <c r="E5711" t="s">
        <v>27</v>
      </c>
      <c r="F5711">
        <v>9353</v>
      </c>
      <c r="G5711" t="s">
        <v>141</v>
      </c>
      <c r="H5711" t="s">
        <v>189</v>
      </c>
      <c r="I5711" t="s">
        <v>189</v>
      </c>
      <c r="J5711" s="1">
        <v>45839</v>
      </c>
      <c r="K5711" t="s">
        <v>143</v>
      </c>
      <c r="L5711">
        <v>2</v>
      </c>
      <c r="M5711" t="s">
        <v>144</v>
      </c>
      <c r="N5711" t="s">
        <v>145</v>
      </c>
      <c r="O5711" t="s">
        <v>149</v>
      </c>
      <c r="P5711" t="s">
        <v>153</v>
      </c>
      <c r="Q5711">
        <v>180</v>
      </c>
      <c r="R5711">
        <v>18</v>
      </c>
      <c r="S5711">
        <v>810</v>
      </c>
      <c r="T5711">
        <v>0</v>
      </c>
      <c r="U5711">
        <v>4</v>
      </c>
      <c r="V5711">
        <v>4</v>
      </c>
      <c r="W5711">
        <v>180</v>
      </c>
      <c r="X5711">
        <v>180</v>
      </c>
      <c r="Y5711">
        <v>0</v>
      </c>
      <c r="Z5711">
        <v>0</v>
      </c>
      <c r="AA5711">
        <v>630</v>
      </c>
      <c r="AB5711">
        <v>0</v>
      </c>
      <c r="AC5711">
        <v>630</v>
      </c>
      <c r="AD5711">
        <v>4</v>
      </c>
      <c r="AE5711">
        <v>0</v>
      </c>
      <c r="AF5711">
        <v>14</v>
      </c>
      <c r="AG5711">
        <v>0</v>
      </c>
      <c r="AH5711">
        <v>0</v>
      </c>
      <c r="AI5711">
        <v>4</v>
      </c>
      <c r="AJ5711">
        <v>0</v>
      </c>
      <c r="AK5711">
        <v>0</v>
      </c>
      <c r="AL5711">
        <v>0</v>
      </c>
      <c r="AM5711">
        <v>0</v>
      </c>
      <c r="AN5711">
        <v>0</v>
      </c>
      <c r="AO5711">
        <v>12</v>
      </c>
      <c r="AP5711">
        <v>20</v>
      </c>
      <c r="AQ5711">
        <v>12</v>
      </c>
      <c r="AR5711">
        <v>1</v>
      </c>
      <c r="AS5711">
        <v>2</v>
      </c>
      <c r="AT5711">
        <v>0</v>
      </c>
      <c r="AU5711">
        <v>0</v>
      </c>
      <c r="AV5711">
        <v>0</v>
      </c>
      <c r="AW5711">
        <v>0</v>
      </c>
      <c r="AX5711">
        <v>0</v>
      </c>
      <c r="AY5711">
        <v>0</v>
      </c>
      <c r="AZ5711">
        <v>2</v>
      </c>
      <c r="BA5711">
        <v>2</v>
      </c>
      <c r="BB5711">
        <v>0</v>
      </c>
      <c r="BC5711">
        <v>0</v>
      </c>
      <c r="BD5711">
        <v>0</v>
      </c>
      <c r="BE5711">
        <v>0</v>
      </c>
      <c r="BF5711">
        <v>9</v>
      </c>
      <c r="BG5711">
        <v>180</v>
      </c>
      <c r="BH5711">
        <v>0</v>
      </c>
      <c r="BI5711">
        <v>4</v>
      </c>
      <c r="BJ5711" s="2">
        <v>45853</v>
      </c>
      <c r="BK5711">
        <v>0</v>
      </c>
      <c r="BL5711" s="3" t="str">
        <f>VLOOKUP(O5711,DropDownList!$H$1:$I$7,2,FALSE)</f>
        <v>2025/26</v>
      </c>
      <c r="BM5711" s="3" t="str">
        <f t="shared" si="89"/>
        <v>PREG</v>
      </c>
    </row>
    <row r="5712" spans="1:65" x14ac:dyDescent="0.2">
      <c r="A5712">
        <v>2025</v>
      </c>
      <c r="B5712">
        <v>7</v>
      </c>
      <c r="C5712" t="s">
        <v>189</v>
      </c>
      <c r="D5712" t="s">
        <v>197</v>
      </c>
      <c r="E5712" t="s">
        <v>27</v>
      </c>
      <c r="F5712">
        <v>9871</v>
      </c>
      <c r="G5712" t="s">
        <v>158</v>
      </c>
      <c r="H5712" t="s">
        <v>189</v>
      </c>
      <c r="I5712" t="s">
        <v>189</v>
      </c>
      <c r="J5712" s="1">
        <v>45839</v>
      </c>
      <c r="K5712" t="s">
        <v>143</v>
      </c>
      <c r="L5712">
        <v>2</v>
      </c>
      <c r="M5712" t="s">
        <v>144</v>
      </c>
      <c r="N5712" t="s">
        <v>145</v>
      </c>
      <c r="O5712" t="s">
        <v>149</v>
      </c>
      <c r="P5712" t="s">
        <v>161</v>
      </c>
      <c r="Q5712">
        <v>1090.6600000000001</v>
      </c>
      <c r="R5712">
        <v>173</v>
      </c>
      <c r="S5712">
        <v>14130</v>
      </c>
      <c r="T5712">
        <v>0</v>
      </c>
      <c r="U5712">
        <v>108</v>
      </c>
      <c r="V5712">
        <v>29</v>
      </c>
      <c r="W5712">
        <v>610</v>
      </c>
      <c r="X5712">
        <v>610</v>
      </c>
      <c r="Y5712">
        <v>0</v>
      </c>
      <c r="Z5712">
        <v>0</v>
      </c>
      <c r="AA5712">
        <v>13039.34</v>
      </c>
      <c r="AB5712">
        <v>0</v>
      </c>
      <c r="AC5712">
        <v>0</v>
      </c>
      <c r="AD5712">
        <v>29</v>
      </c>
      <c r="AE5712">
        <v>0</v>
      </c>
      <c r="AF5712">
        <v>117</v>
      </c>
      <c r="AG5712">
        <v>2</v>
      </c>
      <c r="AH5712">
        <v>0</v>
      </c>
      <c r="AI5712">
        <v>54</v>
      </c>
      <c r="AJ5712">
        <v>0</v>
      </c>
      <c r="AK5712">
        <v>0</v>
      </c>
      <c r="AL5712">
        <v>0</v>
      </c>
      <c r="AM5712">
        <v>0</v>
      </c>
      <c r="AN5712">
        <v>0</v>
      </c>
      <c r="AO5712">
        <v>118</v>
      </c>
      <c r="AP5712">
        <v>304</v>
      </c>
      <c r="AQ5712">
        <v>115</v>
      </c>
      <c r="AR5712">
        <v>0</v>
      </c>
      <c r="AS5712">
        <v>21</v>
      </c>
      <c r="AT5712">
        <v>1</v>
      </c>
      <c r="AU5712">
        <v>3</v>
      </c>
      <c r="AV5712">
        <v>2</v>
      </c>
      <c r="AW5712">
        <v>0</v>
      </c>
      <c r="AX5712">
        <v>0</v>
      </c>
      <c r="AY5712">
        <v>46</v>
      </c>
      <c r="AZ5712">
        <v>80</v>
      </c>
      <c r="BA5712">
        <v>17</v>
      </c>
      <c r="BB5712">
        <v>2</v>
      </c>
      <c r="BC5712">
        <v>1</v>
      </c>
      <c r="BD5712">
        <v>9</v>
      </c>
      <c r="BE5712">
        <v>0</v>
      </c>
      <c r="BF5712">
        <v>171</v>
      </c>
      <c r="BG5712">
        <v>1070</v>
      </c>
      <c r="BH5712">
        <v>0</v>
      </c>
      <c r="BI5712">
        <v>107</v>
      </c>
      <c r="BJ5712" s="2">
        <v>45853</v>
      </c>
      <c r="BK5712">
        <v>0</v>
      </c>
      <c r="BL5712" s="3" t="str">
        <f>VLOOKUP(O5712,DropDownList!$H$1:$I$7,2,FALSE)</f>
        <v>2025/26</v>
      </c>
      <c r="BM5712" s="3" t="str">
        <f t="shared" si="89"/>
        <v>VSUR</v>
      </c>
    </row>
    <row r="5713" spans="1:65" x14ac:dyDescent="0.2">
      <c r="A5713">
        <v>2025</v>
      </c>
      <c r="B5713">
        <v>7</v>
      </c>
      <c r="C5713" t="s">
        <v>189</v>
      </c>
      <c r="D5713" t="s">
        <v>197</v>
      </c>
      <c r="E5713" t="s">
        <v>27</v>
      </c>
      <c r="F5713">
        <v>9871</v>
      </c>
      <c r="G5713" t="s">
        <v>158</v>
      </c>
      <c r="H5713" t="s">
        <v>189</v>
      </c>
      <c r="I5713" t="s">
        <v>189</v>
      </c>
      <c r="J5713" s="1">
        <v>45839</v>
      </c>
      <c r="K5713" t="s">
        <v>143</v>
      </c>
      <c r="L5713">
        <v>2</v>
      </c>
      <c r="M5713" t="s">
        <v>144</v>
      </c>
      <c r="N5713" t="s">
        <v>145</v>
      </c>
      <c r="O5713" t="s">
        <v>149</v>
      </c>
      <c r="P5713" t="s">
        <v>159</v>
      </c>
      <c r="Q5713">
        <v>86.84</v>
      </c>
      <c r="R5713">
        <v>2</v>
      </c>
      <c r="S5713">
        <v>28383.200000000001</v>
      </c>
      <c r="T5713">
        <v>0</v>
      </c>
      <c r="U5713">
        <v>1</v>
      </c>
      <c r="V5713">
        <v>0</v>
      </c>
      <c r="W5713">
        <v>0</v>
      </c>
      <c r="X5713">
        <v>0</v>
      </c>
      <c r="Y5713">
        <v>0</v>
      </c>
      <c r="Z5713">
        <v>0</v>
      </c>
      <c r="AA5713">
        <v>28296.36</v>
      </c>
      <c r="AB5713">
        <v>0</v>
      </c>
      <c r="AC5713">
        <v>0</v>
      </c>
      <c r="AD5713">
        <v>0</v>
      </c>
      <c r="AE5713">
        <v>0</v>
      </c>
      <c r="AF5713">
        <v>1</v>
      </c>
      <c r="AG5713">
        <v>1</v>
      </c>
      <c r="AH5713">
        <v>0</v>
      </c>
      <c r="AI5713">
        <v>0</v>
      </c>
      <c r="AJ5713">
        <v>0</v>
      </c>
      <c r="AK5713">
        <v>0</v>
      </c>
      <c r="AL5713">
        <v>0</v>
      </c>
      <c r="AM5713">
        <v>0</v>
      </c>
      <c r="AN5713">
        <v>0</v>
      </c>
      <c r="AO5713">
        <v>2</v>
      </c>
      <c r="AP5713">
        <v>2</v>
      </c>
      <c r="AQ5713">
        <v>1</v>
      </c>
      <c r="AR5713">
        <v>0</v>
      </c>
      <c r="AS5713">
        <v>0</v>
      </c>
      <c r="AT5713">
        <v>0</v>
      </c>
      <c r="AU5713">
        <v>1</v>
      </c>
      <c r="AV5713">
        <v>0</v>
      </c>
      <c r="AW5713">
        <v>0</v>
      </c>
      <c r="AX5713">
        <v>0</v>
      </c>
      <c r="AY5713">
        <v>0</v>
      </c>
      <c r="AZ5713">
        <v>0</v>
      </c>
      <c r="BA5713">
        <v>0</v>
      </c>
      <c r="BB5713">
        <v>0</v>
      </c>
      <c r="BC5713">
        <v>0</v>
      </c>
      <c r="BD5713">
        <v>0</v>
      </c>
      <c r="BE5713">
        <v>0</v>
      </c>
      <c r="BF5713">
        <v>0</v>
      </c>
      <c r="BG5713">
        <v>0</v>
      </c>
      <c r="BH5713">
        <v>0</v>
      </c>
      <c r="BI5713">
        <v>0</v>
      </c>
      <c r="BJ5713" s="2">
        <v>45853</v>
      </c>
      <c r="BK5713">
        <v>0</v>
      </c>
      <c r="BL5713" s="3" t="str">
        <f>VLOOKUP(O5713,DropDownList!$H$1:$I$7,2,FALSE)</f>
        <v>2025/26</v>
      </c>
      <c r="BM5713" s="3" t="str">
        <f t="shared" si="89"/>
        <v>CONF</v>
      </c>
    </row>
    <row r="5714" spans="1:65" x14ac:dyDescent="0.2">
      <c r="A5714">
        <v>2025</v>
      </c>
      <c r="B5714">
        <v>7</v>
      </c>
      <c r="C5714" t="s">
        <v>189</v>
      </c>
      <c r="D5714" t="s">
        <v>197</v>
      </c>
      <c r="E5714" t="s">
        <v>27</v>
      </c>
      <c r="F5714">
        <v>9871</v>
      </c>
      <c r="G5714" t="s">
        <v>158</v>
      </c>
      <c r="H5714" t="s">
        <v>189</v>
      </c>
      <c r="I5714" t="s">
        <v>189</v>
      </c>
      <c r="J5714" s="1">
        <v>45839</v>
      </c>
      <c r="K5714" t="s">
        <v>143</v>
      </c>
      <c r="L5714">
        <v>2</v>
      </c>
      <c r="M5714" t="s">
        <v>144</v>
      </c>
      <c r="N5714" t="s">
        <v>145</v>
      </c>
      <c r="O5714" t="s">
        <v>156</v>
      </c>
      <c r="P5714" t="s">
        <v>161</v>
      </c>
      <c r="Q5714">
        <v>320.76</v>
      </c>
      <c r="R5714">
        <v>191</v>
      </c>
      <c r="S5714">
        <v>3745</v>
      </c>
      <c r="T5714">
        <v>130</v>
      </c>
      <c r="U5714">
        <v>43</v>
      </c>
      <c r="V5714">
        <v>5</v>
      </c>
      <c r="W5714">
        <v>80</v>
      </c>
      <c r="X5714">
        <v>80</v>
      </c>
      <c r="Y5714">
        <v>0</v>
      </c>
      <c r="Z5714">
        <v>0</v>
      </c>
      <c r="AA5714">
        <v>3294.24</v>
      </c>
      <c r="AB5714">
        <v>0</v>
      </c>
      <c r="AC5714">
        <v>0</v>
      </c>
      <c r="AD5714">
        <v>5</v>
      </c>
      <c r="AE5714">
        <v>0</v>
      </c>
      <c r="AF5714">
        <v>160</v>
      </c>
      <c r="AG5714">
        <v>1</v>
      </c>
      <c r="AH5714">
        <v>9</v>
      </c>
      <c r="AI5714">
        <v>21</v>
      </c>
      <c r="AJ5714">
        <v>0</v>
      </c>
      <c r="AK5714">
        <v>0</v>
      </c>
      <c r="AL5714">
        <v>0</v>
      </c>
      <c r="AM5714">
        <v>0</v>
      </c>
      <c r="AN5714">
        <v>0</v>
      </c>
      <c r="AO5714">
        <v>113</v>
      </c>
      <c r="AP5714">
        <v>480</v>
      </c>
      <c r="AQ5714">
        <v>110</v>
      </c>
      <c r="AR5714">
        <v>0</v>
      </c>
      <c r="AS5714">
        <v>59</v>
      </c>
      <c r="AT5714">
        <v>5</v>
      </c>
      <c r="AU5714">
        <v>15</v>
      </c>
      <c r="AV5714">
        <v>5</v>
      </c>
      <c r="AW5714">
        <v>12</v>
      </c>
      <c r="AX5714">
        <v>0</v>
      </c>
      <c r="AY5714">
        <v>78</v>
      </c>
      <c r="AZ5714">
        <v>109</v>
      </c>
      <c r="BA5714">
        <v>50</v>
      </c>
      <c r="BB5714">
        <v>13</v>
      </c>
      <c r="BC5714">
        <v>6</v>
      </c>
      <c r="BD5714">
        <v>4</v>
      </c>
      <c r="BE5714">
        <v>0</v>
      </c>
      <c r="BF5714">
        <v>181</v>
      </c>
      <c r="BG5714">
        <v>320</v>
      </c>
      <c r="BH5714">
        <v>0</v>
      </c>
      <c r="BI5714">
        <v>42</v>
      </c>
      <c r="BJ5714" s="2">
        <v>45853</v>
      </c>
      <c r="BK5714">
        <v>0</v>
      </c>
      <c r="BL5714" s="3" t="str">
        <f>VLOOKUP(O5714,DropDownList!$H$1:$I$7,2,FALSE)</f>
        <v>2023/24</v>
      </c>
      <c r="BM5714" s="3" t="str">
        <f t="shared" si="89"/>
        <v>VSUR</v>
      </c>
    </row>
    <row r="5715" spans="1:65" x14ac:dyDescent="0.2">
      <c r="A5715">
        <v>2025</v>
      </c>
      <c r="B5715">
        <v>7</v>
      </c>
      <c r="C5715" t="s">
        <v>189</v>
      </c>
      <c r="D5715" t="s">
        <v>197</v>
      </c>
      <c r="E5715" t="s">
        <v>27</v>
      </c>
      <c r="F5715">
        <v>9871</v>
      </c>
      <c r="G5715" t="s">
        <v>158</v>
      </c>
      <c r="H5715" t="s">
        <v>189</v>
      </c>
      <c r="I5715" t="s">
        <v>189</v>
      </c>
      <c r="J5715" s="1">
        <v>45839</v>
      </c>
      <c r="K5715" t="s">
        <v>143</v>
      </c>
      <c r="L5715">
        <v>2</v>
      </c>
      <c r="M5715" t="s">
        <v>144</v>
      </c>
      <c r="N5715" t="s">
        <v>145</v>
      </c>
      <c r="O5715" t="s">
        <v>156</v>
      </c>
      <c r="P5715" t="s">
        <v>160</v>
      </c>
      <c r="Q5715">
        <v>11946.79</v>
      </c>
      <c r="R5715">
        <v>203</v>
      </c>
      <c r="S5715">
        <v>80178</v>
      </c>
      <c r="T5715">
        <v>4041.89</v>
      </c>
      <c r="U5715">
        <v>46</v>
      </c>
      <c r="V5715">
        <v>11</v>
      </c>
      <c r="W5715">
        <v>4094.35</v>
      </c>
      <c r="X5715">
        <v>4094.35</v>
      </c>
      <c r="Y5715">
        <v>0</v>
      </c>
      <c r="Z5715">
        <v>0</v>
      </c>
      <c r="AA5715">
        <v>64189.32</v>
      </c>
      <c r="AB5715">
        <v>12336.21</v>
      </c>
      <c r="AC5715">
        <v>48518.87</v>
      </c>
      <c r="AD5715">
        <v>5</v>
      </c>
      <c r="AE5715">
        <v>6</v>
      </c>
      <c r="AF5715">
        <v>143</v>
      </c>
      <c r="AG5715">
        <v>28</v>
      </c>
      <c r="AH5715">
        <v>10</v>
      </c>
      <c r="AI5715">
        <v>18</v>
      </c>
      <c r="AJ5715">
        <v>0</v>
      </c>
      <c r="AK5715">
        <v>0</v>
      </c>
      <c r="AL5715">
        <v>0</v>
      </c>
      <c r="AM5715">
        <v>0</v>
      </c>
      <c r="AN5715">
        <v>0</v>
      </c>
      <c r="AO5715">
        <v>121</v>
      </c>
      <c r="AP5715">
        <v>488</v>
      </c>
      <c r="AQ5715">
        <v>112</v>
      </c>
      <c r="AR5715">
        <v>0</v>
      </c>
      <c r="AS5715">
        <v>61</v>
      </c>
      <c r="AT5715">
        <v>5</v>
      </c>
      <c r="AU5715">
        <v>13</v>
      </c>
      <c r="AV5715">
        <v>5</v>
      </c>
      <c r="AW5715">
        <v>12</v>
      </c>
      <c r="AX5715">
        <v>0</v>
      </c>
      <c r="AY5715">
        <v>80</v>
      </c>
      <c r="AZ5715">
        <v>111</v>
      </c>
      <c r="BA5715">
        <v>48</v>
      </c>
      <c r="BB5715">
        <v>14</v>
      </c>
      <c r="BC5715">
        <v>8</v>
      </c>
      <c r="BD5715">
        <v>4</v>
      </c>
      <c r="BE5715">
        <v>0</v>
      </c>
      <c r="BF5715">
        <v>191</v>
      </c>
      <c r="BG5715">
        <v>5317</v>
      </c>
      <c r="BH5715">
        <v>4</v>
      </c>
      <c r="BI5715">
        <v>45</v>
      </c>
      <c r="BJ5715" s="2">
        <v>45853</v>
      </c>
      <c r="BK5715">
        <v>0</v>
      </c>
      <c r="BL5715" s="3" t="str">
        <f>VLOOKUP(O5715,DropDownList!$H$1:$I$7,2,FALSE)</f>
        <v>2023/24</v>
      </c>
      <c r="BM5715" s="3" t="str">
        <f t="shared" si="89"/>
        <v>SC COURT</v>
      </c>
    </row>
    <row r="5716" spans="1:65" x14ac:dyDescent="0.2">
      <c r="A5716">
        <v>2025</v>
      </c>
      <c r="B5716">
        <v>7</v>
      </c>
      <c r="C5716" t="s">
        <v>189</v>
      </c>
      <c r="D5716" t="s">
        <v>197</v>
      </c>
      <c r="E5716" t="s">
        <v>27</v>
      </c>
      <c r="F5716">
        <v>9871</v>
      </c>
      <c r="G5716" t="s">
        <v>158</v>
      </c>
      <c r="H5716" t="s">
        <v>189</v>
      </c>
      <c r="I5716" t="s">
        <v>189</v>
      </c>
      <c r="J5716" s="1">
        <v>45839</v>
      </c>
      <c r="K5716" t="s">
        <v>143</v>
      </c>
      <c r="L5716">
        <v>2</v>
      </c>
      <c r="M5716" t="s">
        <v>144</v>
      </c>
      <c r="N5716" t="s">
        <v>145</v>
      </c>
      <c r="O5716" t="s">
        <v>147</v>
      </c>
      <c r="P5716" t="s">
        <v>161</v>
      </c>
      <c r="Q5716">
        <v>1310.33</v>
      </c>
      <c r="R5716">
        <v>161</v>
      </c>
      <c r="S5716">
        <v>4285</v>
      </c>
      <c r="T5716">
        <v>80</v>
      </c>
      <c r="U5716">
        <v>60</v>
      </c>
      <c r="V5716">
        <v>13</v>
      </c>
      <c r="W5716">
        <v>960</v>
      </c>
      <c r="X5716">
        <v>960</v>
      </c>
      <c r="Y5716">
        <v>0</v>
      </c>
      <c r="Z5716">
        <v>0</v>
      </c>
      <c r="AA5716">
        <v>2894.67</v>
      </c>
      <c r="AB5716">
        <v>0</v>
      </c>
      <c r="AC5716">
        <v>0</v>
      </c>
      <c r="AD5716">
        <v>13</v>
      </c>
      <c r="AE5716">
        <v>0</v>
      </c>
      <c r="AF5716">
        <v>123</v>
      </c>
      <c r="AG5716">
        <v>1</v>
      </c>
      <c r="AH5716">
        <v>5</v>
      </c>
      <c r="AI5716">
        <v>32</v>
      </c>
      <c r="AJ5716">
        <v>0</v>
      </c>
      <c r="AK5716">
        <v>0</v>
      </c>
      <c r="AL5716">
        <v>0</v>
      </c>
      <c r="AM5716">
        <v>0</v>
      </c>
      <c r="AN5716">
        <v>0</v>
      </c>
      <c r="AO5716">
        <v>108</v>
      </c>
      <c r="AP5716">
        <v>423</v>
      </c>
      <c r="AQ5716">
        <v>111</v>
      </c>
      <c r="AR5716">
        <v>2</v>
      </c>
      <c r="AS5716">
        <v>73</v>
      </c>
      <c r="AT5716">
        <v>12</v>
      </c>
      <c r="AU5716">
        <v>9</v>
      </c>
      <c r="AV5716">
        <v>2</v>
      </c>
      <c r="AW5716">
        <v>4</v>
      </c>
      <c r="AX5716">
        <v>0</v>
      </c>
      <c r="AY5716">
        <v>56</v>
      </c>
      <c r="AZ5716">
        <v>89</v>
      </c>
      <c r="BA5716">
        <v>39</v>
      </c>
      <c r="BB5716">
        <v>5</v>
      </c>
      <c r="BC5716">
        <v>2</v>
      </c>
      <c r="BD5716">
        <v>3</v>
      </c>
      <c r="BE5716">
        <v>0</v>
      </c>
      <c r="BF5716">
        <v>154</v>
      </c>
      <c r="BG5716">
        <v>1290</v>
      </c>
      <c r="BH5716">
        <v>0</v>
      </c>
      <c r="BI5716">
        <v>56</v>
      </c>
      <c r="BJ5716" s="2">
        <v>45853</v>
      </c>
      <c r="BK5716">
        <v>0</v>
      </c>
      <c r="BL5716" s="3" t="str">
        <f>VLOOKUP(O5716,DropDownList!$H$1:$I$7,2,FALSE)</f>
        <v>2024/25</v>
      </c>
      <c r="BM5716" s="3" t="str">
        <f t="shared" si="89"/>
        <v>VSUR</v>
      </c>
    </row>
    <row r="5717" spans="1:65" x14ac:dyDescent="0.2">
      <c r="A5717">
        <v>2025</v>
      </c>
      <c r="B5717">
        <v>7</v>
      </c>
      <c r="C5717" t="s">
        <v>189</v>
      </c>
      <c r="D5717" t="s">
        <v>197</v>
      </c>
      <c r="E5717" t="s">
        <v>27</v>
      </c>
      <c r="F5717">
        <v>9871</v>
      </c>
      <c r="G5717" t="s">
        <v>158</v>
      </c>
      <c r="H5717" t="s">
        <v>189</v>
      </c>
      <c r="I5717" t="s">
        <v>189</v>
      </c>
      <c r="J5717" s="1">
        <v>45839</v>
      </c>
      <c r="K5717" t="s">
        <v>143</v>
      </c>
      <c r="L5717">
        <v>2</v>
      </c>
      <c r="M5717" t="s">
        <v>144</v>
      </c>
      <c r="N5717" t="s">
        <v>145</v>
      </c>
      <c r="O5717" t="s">
        <v>149</v>
      </c>
      <c r="P5717" t="s">
        <v>160</v>
      </c>
      <c r="Q5717">
        <v>36250.29</v>
      </c>
      <c r="R5717">
        <v>177</v>
      </c>
      <c r="S5717">
        <v>122161.85</v>
      </c>
      <c r="T5717">
        <v>100</v>
      </c>
      <c r="U5717">
        <v>109</v>
      </c>
      <c r="V5717">
        <v>53</v>
      </c>
      <c r="W5717">
        <v>12155</v>
      </c>
      <c r="X5717">
        <v>17565</v>
      </c>
      <c r="Y5717">
        <v>0</v>
      </c>
      <c r="Z5717">
        <v>0</v>
      </c>
      <c r="AA5717">
        <v>85811.56</v>
      </c>
      <c r="AB5717">
        <v>7005.53</v>
      </c>
      <c r="AC5717">
        <v>73236.69</v>
      </c>
      <c r="AD5717">
        <v>27</v>
      </c>
      <c r="AE5717">
        <v>26</v>
      </c>
      <c r="AF5717">
        <v>67</v>
      </c>
      <c r="AG5717">
        <v>57</v>
      </c>
      <c r="AH5717">
        <v>0</v>
      </c>
      <c r="AI5717">
        <v>52</v>
      </c>
      <c r="AJ5717">
        <v>0</v>
      </c>
      <c r="AK5717">
        <v>0</v>
      </c>
      <c r="AL5717">
        <v>0</v>
      </c>
      <c r="AM5717">
        <v>0</v>
      </c>
      <c r="AN5717">
        <v>0</v>
      </c>
      <c r="AO5717">
        <v>119</v>
      </c>
      <c r="AP5717">
        <v>299</v>
      </c>
      <c r="AQ5717">
        <v>113</v>
      </c>
      <c r="AR5717">
        <v>0</v>
      </c>
      <c r="AS5717">
        <v>21</v>
      </c>
      <c r="AT5717">
        <v>1</v>
      </c>
      <c r="AU5717">
        <v>3</v>
      </c>
      <c r="AV5717">
        <v>2</v>
      </c>
      <c r="AW5717">
        <v>0</v>
      </c>
      <c r="AX5717">
        <v>0</v>
      </c>
      <c r="AY5717">
        <v>45</v>
      </c>
      <c r="AZ5717">
        <v>78</v>
      </c>
      <c r="BA5717">
        <v>17</v>
      </c>
      <c r="BB5717">
        <v>2</v>
      </c>
      <c r="BC5717">
        <v>1</v>
      </c>
      <c r="BD5717">
        <v>9</v>
      </c>
      <c r="BE5717">
        <v>0</v>
      </c>
      <c r="BF5717">
        <v>176</v>
      </c>
      <c r="BG5717">
        <v>20960</v>
      </c>
      <c r="BH5717">
        <v>1</v>
      </c>
      <c r="BI5717">
        <v>108</v>
      </c>
      <c r="BJ5717" s="2">
        <v>45853</v>
      </c>
      <c r="BK5717">
        <v>0</v>
      </c>
      <c r="BL5717" s="3" t="str">
        <f>VLOOKUP(O5717,DropDownList!$H$1:$I$7,2,FALSE)</f>
        <v>2025/26</v>
      </c>
      <c r="BM5717" s="3" t="str">
        <f t="shared" si="89"/>
        <v>SC COURT</v>
      </c>
    </row>
    <row r="5718" spans="1:65" x14ac:dyDescent="0.2">
      <c r="A5718">
        <v>2025</v>
      </c>
      <c r="B5718">
        <v>7</v>
      </c>
      <c r="C5718" t="s">
        <v>189</v>
      </c>
      <c r="D5718" t="s">
        <v>197</v>
      </c>
      <c r="E5718" t="s">
        <v>27</v>
      </c>
      <c r="F5718">
        <v>9871</v>
      </c>
      <c r="G5718" t="s">
        <v>158</v>
      </c>
      <c r="H5718" t="s">
        <v>189</v>
      </c>
      <c r="I5718" t="s">
        <v>189</v>
      </c>
      <c r="J5718" s="1">
        <v>45839</v>
      </c>
      <c r="K5718" t="s">
        <v>143</v>
      </c>
      <c r="L5718">
        <v>2</v>
      </c>
      <c r="M5718" t="s">
        <v>144</v>
      </c>
      <c r="N5718" t="s">
        <v>145</v>
      </c>
      <c r="O5718" t="s">
        <v>147</v>
      </c>
      <c r="P5718" t="s">
        <v>160</v>
      </c>
      <c r="Q5718">
        <v>36677.480000000003</v>
      </c>
      <c r="R5718">
        <v>176</v>
      </c>
      <c r="S5718">
        <v>98261</v>
      </c>
      <c r="T5718">
        <v>3259.56</v>
      </c>
      <c r="U5718">
        <v>62</v>
      </c>
      <c r="V5718">
        <v>20</v>
      </c>
      <c r="W5718">
        <v>17380</v>
      </c>
      <c r="X5718">
        <v>24220</v>
      </c>
      <c r="Y5718">
        <v>0</v>
      </c>
      <c r="Z5718">
        <v>0</v>
      </c>
      <c r="AA5718">
        <v>58323.96</v>
      </c>
      <c r="AB5718">
        <v>11193.73</v>
      </c>
      <c r="AC5718">
        <v>44205.56</v>
      </c>
      <c r="AD5718">
        <v>11</v>
      </c>
      <c r="AE5718">
        <v>9</v>
      </c>
      <c r="AF5718">
        <v>100</v>
      </c>
      <c r="AG5718">
        <v>36</v>
      </c>
      <c r="AH5718">
        <v>9</v>
      </c>
      <c r="AI5718">
        <v>26</v>
      </c>
      <c r="AJ5718">
        <v>0</v>
      </c>
      <c r="AK5718">
        <v>0</v>
      </c>
      <c r="AL5718">
        <v>0</v>
      </c>
      <c r="AM5718">
        <v>0</v>
      </c>
      <c r="AN5718">
        <v>0</v>
      </c>
      <c r="AO5718">
        <v>120</v>
      </c>
      <c r="AP5718">
        <v>451</v>
      </c>
      <c r="AQ5718">
        <v>119</v>
      </c>
      <c r="AR5718">
        <v>2</v>
      </c>
      <c r="AS5718">
        <v>77</v>
      </c>
      <c r="AT5718">
        <v>13</v>
      </c>
      <c r="AU5718">
        <v>10</v>
      </c>
      <c r="AV5718">
        <v>2</v>
      </c>
      <c r="AW5718">
        <v>8</v>
      </c>
      <c r="AX5718">
        <v>0</v>
      </c>
      <c r="AY5718">
        <v>59</v>
      </c>
      <c r="AZ5718">
        <v>93</v>
      </c>
      <c r="BA5718">
        <v>39</v>
      </c>
      <c r="BB5718">
        <v>6</v>
      </c>
      <c r="BC5718">
        <v>3</v>
      </c>
      <c r="BD5718">
        <v>4</v>
      </c>
      <c r="BE5718">
        <v>0</v>
      </c>
      <c r="BF5718">
        <v>165</v>
      </c>
      <c r="BG5718">
        <v>19980</v>
      </c>
      <c r="BH5718">
        <v>5</v>
      </c>
      <c r="BI5718">
        <v>58</v>
      </c>
      <c r="BJ5718" s="2">
        <v>45853</v>
      </c>
      <c r="BK5718">
        <v>0</v>
      </c>
      <c r="BL5718" s="3" t="str">
        <f>VLOOKUP(O5718,DropDownList!$H$1:$I$7,2,FALSE)</f>
        <v>2024/25</v>
      </c>
      <c r="BM5718" s="3" t="str">
        <f t="shared" si="89"/>
        <v>SC COURT</v>
      </c>
    </row>
    <row r="5719" spans="1:65" x14ac:dyDescent="0.2">
      <c r="A5719">
        <v>2025</v>
      </c>
      <c r="B5719">
        <v>7</v>
      </c>
      <c r="C5719" t="s">
        <v>198</v>
      </c>
      <c r="D5719" t="s">
        <v>199</v>
      </c>
      <c r="E5719" t="s">
        <v>29</v>
      </c>
      <c r="F5719">
        <v>9289</v>
      </c>
      <c r="G5719" t="s">
        <v>141</v>
      </c>
      <c r="H5719" t="s">
        <v>200</v>
      </c>
      <c r="I5719" t="s">
        <v>142</v>
      </c>
      <c r="J5719" s="1">
        <v>45839</v>
      </c>
      <c r="K5719" t="s">
        <v>143</v>
      </c>
      <c r="L5719">
        <v>2</v>
      </c>
      <c r="M5719" t="s">
        <v>144</v>
      </c>
      <c r="N5719" t="s">
        <v>145</v>
      </c>
      <c r="O5719" t="s">
        <v>156</v>
      </c>
      <c r="P5719" t="s">
        <v>146</v>
      </c>
      <c r="Q5719">
        <v>20</v>
      </c>
      <c r="R5719">
        <v>21</v>
      </c>
      <c r="S5719">
        <v>370</v>
      </c>
      <c r="T5719">
        <v>0</v>
      </c>
      <c r="U5719">
        <v>2</v>
      </c>
      <c r="V5719">
        <v>0</v>
      </c>
      <c r="W5719">
        <v>0</v>
      </c>
      <c r="X5719">
        <v>0</v>
      </c>
      <c r="Y5719">
        <v>0</v>
      </c>
      <c r="Z5719">
        <v>0</v>
      </c>
      <c r="AA5719">
        <v>350</v>
      </c>
      <c r="AB5719">
        <v>0</v>
      </c>
      <c r="AC5719">
        <v>0</v>
      </c>
      <c r="AD5719">
        <v>0</v>
      </c>
      <c r="AE5719">
        <v>0</v>
      </c>
      <c r="AF5719">
        <v>19</v>
      </c>
      <c r="AG5719">
        <v>0</v>
      </c>
      <c r="AH5719">
        <v>0</v>
      </c>
      <c r="AI5719">
        <v>2</v>
      </c>
      <c r="AJ5719">
        <v>0</v>
      </c>
      <c r="AK5719">
        <v>0</v>
      </c>
      <c r="AL5719">
        <v>0</v>
      </c>
      <c r="AM5719">
        <v>0</v>
      </c>
      <c r="AN5719">
        <v>0</v>
      </c>
      <c r="AO5719">
        <v>13</v>
      </c>
      <c r="AP5719">
        <v>54</v>
      </c>
      <c r="AQ5719">
        <v>15</v>
      </c>
      <c r="AR5719">
        <v>0</v>
      </c>
      <c r="AS5719">
        <v>3</v>
      </c>
      <c r="AT5719">
        <v>2</v>
      </c>
      <c r="AU5719">
        <v>5</v>
      </c>
      <c r="AV5719">
        <v>0</v>
      </c>
      <c r="AW5719">
        <v>0</v>
      </c>
      <c r="AX5719">
        <v>0</v>
      </c>
      <c r="AY5719">
        <v>2</v>
      </c>
      <c r="AZ5719">
        <v>5</v>
      </c>
      <c r="BA5719">
        <v>4</v>
      </c>
      <c r="BB5719">
        <v>8</v>
      </c>
      <c r="BC5719">
        <v>3</v>
      </c>
      <c r="BD5719">
        <v>1</v>
      </c>
      <c r="BE5719">
        <v>0</v>
      </c>
      <c r="BF5719">
        <v>21</v>
      </c>
      <c r="BG5719">
        <v>20</v>
      </c>
      <c r="BH5719">
        <v>0</v>
      </c>
      <c r="BI5719">
        <v>2</v>
      </c>
      <c r="BJ5719" s="2">
        <v>45853</v>
      </c>
      <c r="BK5719">
        <v>0</v>
      </c>
      <c r="BL5719" s="3" t="str">
        <f>VLOOKUP(O5719,DropDownList!$H$1:$I$7,2,FALSE)</f>
        <v>2023/24</v>
      </c>
      <c r="BM5719" s="3" t="str">
        <f t="shared" si="89"/>
        <v>VSUR</v>
      </c>
    </row>
    <row r="5720" spans="1:65" x14ac:dyDescent="0.2">
      <c r="A5720">
        <v>2025</v>
      </c>
      <c r="B5720">
        <v>7</v>
      </c>
      <c r="C5720" t="s">
        <v>198</v>
      </c>
      <c r="D5720" t="s">
        <v>199</v>
      </c>
      <c r="E5720" t="s">
        <v>29</v>
      </c>
      <c r="F5720">
        <v>9289</v>
      </c>
      <c r="G5720" t="s">
        <v>141</v>
      </c>
      <c r="H5720" t="s">
        <v>200</v>
      </c>
      <c r="I5720" t="s">
        <v>142</v>
      </c>
      <c r="J5720" s="1">
        <v>45839</v>
      </c>
      <c r="K5720" t="s">
        <v>143</v>
      </c>
      <c r="L5720">
        <v>2</v>
      </c>
      <c r="M5720" t="s">
        <v>144</v>
      </c>
      <c r="N5720" t="s">
        <v>145</v>
      </c>
      <c r="O5720" t="s">
        <v>147</v>
      </c>
      <c r="P5720" t="s">
        <v>154</v>
      </c>
      <c r="Q5720">
        <v>759.67</v>
      </c>
      <c r="R5720">
        <v>21</v>
      </c>
      <c r="S5720">
        <v>4507.51</v>
      </c>
      <c r="T5720">
        <v>0</v>
      </c>
      <c r="U5720">
        <v>5</v>
      </c>
      <c r="V5720">
        <v>0</v>
      </c>
      <c r="W5720">
        <v>0</v>
      </c>
      <c r="X5720">
        <v>0</v>
      </c>
      <c r="Y5720">
        <v>0</v>
      </c>
      <c r="Z5720">
        <v>0</v>
      </c>
      <c r="AA5720">
        <v>3747.84</v>
      </c>
      <c r="AB5720">
        <v>0</v>
      </c>
      <c r="AC5720">
        <v>3467.84</v>
      </c>
      <c r="AD5720">
        <v>0</v>
      </c>
      <c r="AE5720">
        <v>0</v>
      </c>
      <c r="AF5720">
        <v>16</v>
      </c>
      <c r="AG5720">
        <v>4</v>
      </c>
      <c r="AH5720">
        <v>0</v>
      </c>
      <c r="AI5720">
        <v>1</v>
      </c>
      <c r="AJ5720">
        <v>0</v>
      </c>
      <c r="AK5720">
        <v>0</v>
      </c>
      <c r="AL5720">
        <v>0</v>
      </c>
      <c r="AM5720">
        <v>0</v>
      </c>
      <c r="AN5720">
        <v>0</v>
      </c>
      <c r="AO5720">
        <v>17</v>
      </c>
      <c r="AP5720">
        <v>47</v>
      </c>
      <c r="AQ5720">
        <v>19</v>
      </c>
      <c r="AR5720">
        <v>0</v>
      </c>
      <c r="AS5720">
        <v>8</v>
      </c>
      <c r="AT5720">
        <v>0</v>
      </c>
      <c r="AU5720">
        <v>7</v>
      </c>
      <c r="AV5720">
        <v>2</v>
      </c>
      <c r="AW5720">
        <v>0</v>
      </c>
      <c r="AX5720">
        <v>0</v>
      </c>
      <c r="AY5720">
        <v>3</v>
      </c>
      <c r="AZ5720">
        <v>3</v>
      </c>
      <c r="BA5720">
        <v>0</v>
      </c>
      <c r="BB5720">
        <v>3</v>
      </c>
      <c r="BC5720">
        <v>1</v>
      </c>
      <c r="BD5720">
        <v>0</v>
      </c>
      <c r="BE5720">
        <v>0</v>
      </c>
      <c r="BF5720">
        <v>21</v>
      </c>
      <c r="BG5720">
        <v>270</v>
      </c>
      <c r="BH5720">
        <v>0</v>
      </c>
      <c r="BI5720">
        <v>5</v>
      </c>
      <c r="BJ5720" s="2">
        <v>45853</v>
      </c>
      <c r="BK5720">
        <v>0</v>
      </c>
      <c r="BL5720" s="3" t="str">
        <f>VLOOKUP(O5720,DropDownList!$H$1:$I$7,2,FALSE)</f>
        <v>2024/25</v>
      </c>
      <c r="BM5720" s="3" t="str">
        <f t="shared" si="89"/>
        <v>JP COURT</v>
      </c>
    </row>
    <row r="5721" spans="1:65" x14ac:dyDescent="0.2">
      <c r="A5721">
        <v>2025</v>
      </c>
      <c r="B5721">
        <v>7</v>
      </c>
      <c r="C5721" t="s">
        <v>198</v>
      </c>
      <c r="D5721" t="s">
        <v>199</v>
      </c>
      <c r="E5721" t="s">
        <v>29</v>
      </c>
      <c r="F5721">
        <v>9289</v>
      </c>
      <c r="G5721" t="s">
        <v>141</v>
      </c>
      <c r="H5721" t="s">
        <v>200</v>
      </c>
      <c r="I5721" t="s">
        <v>142</v>
      </c>
      <c r="J5721" s="1">
        <v>45839</v>
      </c>
      <c r="K5721" t="s">
        <v>143</v>
      </c>
      <c r="L5721">
        <v>2</v>
      </c>
      <c r="M5721" t="s">
        <v>144</v>
      </c>
      <c r="N5721" t="s">
        <v>145</v>
      </c>
      <c r="O5721" t="s">
        <v>149</v>
      </c>
      <c r="P5721" t="s">
        <v>154</v>
      </c>
      <c r="Q5721">
        <v>2726.33</v>
      </c>
      <c r="R5721">
        <v>25</v>
      </c>
      <c r="S5721">
        <v>6312</v>
      </c>
      <c r="T5721">
        <v>0</v>
      </c>
      <c r="U5721">
        <v>12</v>
      </c>
      <c r="V5721">
        <v>5</v>
      </c>
      <c r="W5721">
        <v>605</v>
      </c>
      <c r="X5721">
        <v>1070</v>
      </c>
      <c r="Y5721">
        <v>0</v>
      </c>
      <c r="Z5721">
        <v>0</v>
      </c>
      <c r="AA5721">
        <v>3585.67</v>
      </c>
      <c r="AB5721">
        <v>0</v>
      </c>
      <c r="AC5721">
        <v>3315.67</v>
      </c>
      <c r="AD5721">
        <v>3</v>
      </c>
      <c r="AE5721">
        <v>2</v>
      </c>
      <c r="AF5721">
        <v>13</v>
      </c>
      <c r="AG5721">
        <v>4</v>
      </c>
      <c r="AH5721">
        <v>0</v>
      </c>
      <c r="AI5721">
        <v>8</v>
      </c>
      <c r="AJ5721">
        <v>0</v>
      </c>
      <c r="AK5721">
        <v>0</v>
      </c>
      <c r="AL5721">
        <v>0</v>
      </c>
      <c r="AM5721">
        <v>0</v>
      </c>
      <c r="AN5721">
        <v>0</v>
      </c>
      <c r="AO5721">
        <v>16</v>
      </c>
      <c r="AP5721">
        <v>39</v>
      </c>
      <c r="AQ5721">
        <v>18</v>
      </c>
      <c r="AR5721">
        <v>0</v>
      </c>
      <c r="AS5721">
        <v>5</v>
      </c>
      <c r="AT5721">
        <v>0</v>
      </c>
      <c r="AU5721">
        <v>5</v>
      </c>
      <c r="AV5721">
        <v>0</v>
      </c>
      <c r="AW5721">
        <v>0</v>
      </c>
      <c r="AX5721">
        <v>0</v>
      </c>
      <c r="AY5721">
        <v>3</v>
      </c>
      <c r="AZ5721">
        <v>5</v>
      </c>
      <c r="BA5721">
        <v>2</v>
      </c>
      <c r="BB5721">
        <v>0</v>
      </c>
      <c r="BC5721">
        <v>0</v>
      </c>
      <c r="BD5721">
        <v>0</v>
      </c>
      <c r="BE5721">
        <v>0</v>
      </c>
      <c r="BF5721">
        <v>25</v>
      </c>
      <c r="BG5721">
        <v>1870</v>
      </c>
      <c r="BH5721">
        <v>0</v>
      </c>
      <c r="BI5721">
        <v>12</v>
      </c>
      <c r="BJ5721" s="2">
        <v>45853</v>
      </c>
      <c r="BK5721">
        <v>0</v>
      </c>
      <c r="BL5721" s="3" t="str">
        <f>VLOOKUP(O5721,DropDownList!$H$1:$I$7,2,FALSE)</f>
        <v>2025/26</v>
      </c>
      <c r="BM5721" s="3" t="str">
        <f t="shared" si="89"/>
        <v>JP COURT</v>
      </c>
    </row>
    <row r="5722" spans="1:65" x14ac:dyDescent="0.2">
      <c r="A5722">
        <v>2025</v>
      </c>
      <c r="B5722">
        <v>7</v>
      </c>
      <c r="C5722" t="s">
        <v>198</v>
      </c>
      <c r="D5722" t="s">
        <v>199</v>
      </c>
      <c r="E5722" t="s">
        <v>29</v>
      </c>
      <c r="F5722">
        <v>9289</v>
      </c>
      <c r="G5722" t="s">
        <v>141</v>
      </c>
      <c r="H5722" t="s">
        <v>200</v>
      </c>
      <c r="I5722" t="s">
        <v>142</v>
      </c>
      <c r="J5722" s="1">
        <v>45839</v>
      </c>
      <c r="K5722" t="s">
        <v>143</v>
      </c>
      <c r="L5722">
        <v>2</v>
      </c>
      <c r="M5722" t="s">
        <v>144</v>
      </c>
      <c r="N5722" t="s">
        <v>145</v>
      </c>
      <c r="O5722" t="s">
        <v>149</v>
      </c>
      <c r="P5722" t="s">
        <v>148</v>
      </c>
      <c r="Q5722">
        <v>120</v>
      </c>
      <c r="R5722">
        <v>5</v>
      </c>
      <c r="S5722">
        <v>300</v>
      </c>
      <c r="T5722">
        <v>60</v>
      </c>
      <c r="U5722">
        <v>2</v>
      </c>
      <c r="V5722">
        <v>1</v>
      </c>
      <c r="W5722">
        <v>60</v>
      </c>
      <c r="X5722">
        <v>60</v>
      </c>
      <c r="Y5722">
        <v>0</v>
      </c>
      <c r="Z5722">
        <v>0</v>
      </c>
      <c r="AA5722">
        <v>120</v>
      </c>
      <c r="AB5722">
        <v>0</v>
      </c>
      <c r="AC5722">
        <v>120</v>
      </c>
      <c r="AD5722">
        <v>1</v>
      </c>
      <c r="AE5722">
        <v>0</v>
      </c>
      <c r="AF5722">
        <v>2</v>
      </c>
      <c r="AG5722">
        <v>0</v>
      </c>
      <c r="AH5722">
        <v>1</v>
      </c>
      <c r="AI5722">
        <v>2</v>
      </c>
      <c r="AJ5722">
        <v>0</v>
      </c>
      <c r="AK5722">
        <v>0</v>
      </c>
      <c r="AL5722">
        <v>0</v>
      </c>
      <c r="AM5722">
        <v>0</v>
      </c>
      <c r="AN5722">
        <v>0</v>
      </c>
      <c r="AO5722">
        <v>4</v>
      </c>
      <c r="AP5722">
        <v>15</v>
      </c>
      <c r="AQ5722">
        <v>5</v>
      </c>
      <c r="AR5722">
        <v>0</v>
      </c>
      <c r="AS5722">
        <v>3</v>
      </c>
      <c r="AT5722">
        <v>0</v>
      </c>
      <c r="AU5722">
        <v>0</v>
      </c>
      <c r="AV5722">
        <v>0</v>
      </c>
      <c r="AW5722">
        <v>0</v>
      </c>
      <c r="AX5722">
        <v>0</v>
      </c>
      <c r="AY5722">
        <v>1</v>
      </c>
      <c r="AZ5722">
        <v>3</v>
      </c>
      <c r="BA5722">
        <v>2</v>
      </c>
      <c r="BB5722">
        <v>0</v>
      </c>
      <c r="BC5722">
        <v>0</v>
      </c>
      <c r="BD5722">
        <v>0</v>
      </c>
      <c r="BE5722">
        <v>0</v>
      </c>
      <c r="BF5722">
        <v>4</v>
      </c>
      <c r="BG5722">
        <v>120</v>
      </c>
      <c r="BH5722">
        <v>0</v>
      </c>
      <c r="BI5722">
        <v>2</v>
      </c>
      <c r="BJ5722" s="2">
        <v>45853</v>
      </c>
      <c r="BK5722">
        <v>0</v>
      </c>
      <c r="BL5722" s="3" t="str">
        <f>VLOOKUP(O5722,DropDownList!$H$1:$I$7,2,FALSE)</f>
        <v>2025/26</v>
      </c>
      <c r="BM5722" s="3" t="str">
        <f t="shared" si="89"/>
        <v>PRAS</v>
      </c>
    </row>
    <row r="5723" spans="1:65" x14ac:dyDescent="0.2">
      <c r="A5723">
        <v>2025</v>
      </c>
      <c r="B5723">
        <v>7</v>
      </c>
      <c r="C5723" t="s">
        <v>198</v>
      </c>
      <c r="D5723" t="s">
        <v>199</v>
      </c>
      <c r="E5723" t="s">
        <v>29</v>
      </c>
      <c r="F5723">
        <v>9289</v>
      </c>
      <c r="G5723" t="s">
        <v>141</v>
      </c>
      <c r="H5723" t="s">
        <v>200</v>
      </c>
      <c r="I5723" t="s">
        <v>142</v>
      </c>
      <c r="J5723" s="1">
        <v>45839</v>
      </c>
      <c r="K5723" t="s">
        <v>143</v>
      </c>
      <c r="L5723">
        <v>2</v>
      </c>
      <c r="M5723" t="s">
        <v>144</v>
      </c>
      <c r="N5723" t="s">
        <v>145</v>
      </c>
      <c r="O5723" t="s">
        <v>156</v>
      </c>
      <c r="P5723" t="s">
        <v>150</v>
      </c>
      <c r="Q5723">
        <v>1521.79</v>
      </c>
      <c r="R5723">
        <v>30</v>
      </c>
      <c r="S5723">
        <v>5860.46</v>
      </c>
      <c r="T5723">
        <v>378.12</v>
      </c>
      <c r="U5723">
        <v>9</v>
      </c>
      <c r="V5723">
        <v>9</v>
      </c>
      <c r="W5723">
        <v>1521.79</v>
      </c>
      <c r="X5723">
        <v>1521.79</v>
      </c>
      <c r="Y5723">
        <v>28</v>
      </c>
      <c r="Z5723">
        <v>5482.34</v>
      </c>
      <c r="AA5723">
        <v>3960.55</v>
      </c>
      <c r="AB5723">
        <v>1808.67</v>
      </c>
      <c r="AC5723">
        <v>2151.88</v>
      </c>
      <c r="AD5723">
        <v>6</v>
      </c>
      <c r="AE5723">
        <v>3</v>
      </c>
      <c r="AF5723">
        <v>18</v>
      </c>
      <c r="AG5723">
        <v>3</v>
      </c>
      <c r="AH5723">
        <v>2</v>
      </c>
      <c r="AI5723">
        <v>6</v>
      </c>
      <c r="AJ5723">
        <v>5</v>
      </c>
      <c r="AK5723">
        <v>6</v>
      </c>
      <c r="AL5723">
        <v>1</v>
      </c>
      <c r="AM5723">
        <v>1</v>
      </c>
      <c r="AN5723">
        <v>0</v>
      </c>
      <c r="AO5723">
        <v>20</v>
      </c>
      <c r="AP5723">
        <v>107</v>
      </c>
      <c r="AQ5723">
        <v>22</v>
      </c>
      <c r="AR5723">
        <v>0</v>
      </c>
      <c r="AS5723">
        <v>23</v>
      </c>
      <c r="AT5723">
        <v>0</v>
      </c>
      <c r="AU5723">
        <v>0</v>
      </c>
      <c r="AV5723">
        <v>0</v>
      </c>
      <c r="AW5723">
        <v>0</v>
      </c>
      <c r="AX5723">
        <v>0</v>
      </c>
      <c r="AY5723">
        <v>6</v>
      </c>
      <c r="AZ5723">
        <v>23</v>
      </c>
      <c r="BA5723">
        <v>19</v>
      </c>
      <c r="BB5723">
        <v>2</v>
      </c>
      <c r="BC5723">
        <v>1</v>
      </c>
      <c r="BD5723">
        <v>0</v>
      </c>
      <c r="BE5723">
        <v>0</v>
      </c>
      <c r="BF5723">
        <v>20</v>
      </c>
      <c r="BG5723">
        <v>1062.48</v>
      </c>
      <c r="BH5723">
        <v>1</v>
      </c>
      <c r="BI5723">
        <v>8</v>
      </c>
      <c r="BJ5723" s="2">
        <v>45853</v>
      </c>
      <c r="BK5723">
        <v>0</v>
      </c>
      <c r="BL5723" s="3" t="str">
        <f>VLOOKUP(O5723,DropDownList!$H$1:$I$7,2,FALSE)</f>
        <v>2023/24</v>
      </c>
      <c r="BM5723" s="3" t="str">
        <f t="shared" si="89"/>
        <v>FISCAL FINES</v>
      </c>
    </row>
    <row r="5724" spans="1:65" x14ac:dyDescent="0.2">
      <c r="A5724">
        <v>2025</v>
      </c>
      <c r="B5724">
        <v>7</v>
      </c>
      <c r="C5724" t="s">
        <v>198</v>
      </c>
      <c r="D5724" t="s">
        <v>199</v>
      </c>
      <c r="E5724" t="s">
        <v>29</v>
      </c>
      <c r="F5724">
        <v>9289</v>
      </c>
      <c r="G5724" t="s">
        <v>141</v>
      </c>
      <c r="H5724" t="s">
        <v>200</v>
      </c>
      <c r="I5724" t="s">
        <v>142</v>
      </c>
      <c r="J5724" s="1">
        <v>45839</v>
      </c>
      <c r="K5724" t="s">
        <v>143</v>
      </c>
      <c r="L5724">
        <v>2</v>
      </c>
      <c r="M5724" t="s">
        <v>144</v>
      </c>
      <c r="N5724" t="s">
        <v>145</v>
      </c>
      <c r="O5724" t="s">
        <v>149</v>
      </c>
      <c r="P5724" t="s">
        <v>152</v>
      </c>
      <c r="Q5724">
        <v>0</v>
      </c>
      <c r="R5724">
        <v>25</v>
      </c>
      <c r="S5724">
        <v>1000</v>
      </c>
      <c r="T5724">
        <v>200</v>
      </c>
      <c r="U5724">
        <v>0</v>
      </c>
      <c r="V5724">
        <v>0</v>
      </c>
      <c r="W5724">
        <v>0</v>
      </c>
      <c r="X5724">
        <v>0</v>
      </c>
      <c r="Y5724">
        <v>0</v>
      </c>
      <c r="Z5724">
        <v>0</v>
      </c>
      <c r="AA5724">
        <v>800</v>
      </c>
      <c r="AB5724">
        <v>0</v>
      </c>
      <c r="AC5724">
        <v>800</v>
      </c>
      <c r="AD5724">
        <v>0</v>
      </c>
      <c r="AE5724">
        <v>0</v>
      </c>
      <c r="AF5724">
        <v>20</v>
      </c>
      <c r="AG5724">
        <v>0</v>
      </c>
      <c r="AH5724">
        <v>5</v>
      </c>
      <c r="AI5724">
        <v>0</v>
      </c>
      <c r="AJ5724">
        <v>0</v>
      </c>
      <c r="AK5724">
        <v>0</v>
      </c>
      <c r="AL5724">
        <v>0</v>
      </c>
      <c r="AM5724">
        <v>0</v>
      </c>
      <c r="AN5724">
        <v>0</v>
      </c>
      <c r="AO5724">
        <v>0</v>
      </c>
      <c r="AP5724">
        <v>0</v>
      </c>
      <c r="AQ5724">
        <v>0</v>
      </c>
      <c r="AR5724">
        <v>0</v>
      </c>
      <c r="AS5724">
        <v>0</v>
      </c>
      <c r="AT5724">
        <v>0</v>
      </c>
      <c r="AU5724">
        <v>0</v>
      </c>
      <c r="AV5724">
        <v>0</v>
      </c>
      <c r="AW5724">
        <v>0</v>
      </c>
      <c r="AX5724">
        <v>0</v>
      </c>
      <c r="AY5724">
        <v>0</v>
      </c>
      <c r="AZ5724">
        <v>0</v>
      </c>
      <c r="BA5724">
        <v>0</v>
      </c>
      <c r="BB5724">
        <v>0</v>
      </c>
      <c r="BC5724">
        <v>0</v>
      </c>
      <c r="BD5724">
        <v>0</v>
      </c>
      <c r="BE5724">
        <v>0</v>
      </c>
      <c r="BF5724">
        <v>0</v>
      </c>
      <c r="BG5724">
        <v>0</v>
      </c>
      <c r="BH5724">
        <v>0</v>
      </c>
      <c r="BI5724">
        <v>0</v>
      </c>
      <c r="BJ5724" s="2">
        <v>45853</v>
      </c>
      <c r="BK5724">
        <v>0</v>
      </c>
      <c r="BL5724" s="3" t="str">
        <f>VLOOKUP(O5724,DropDownList!$H$1:$I$7,2,FALSE)</f>
        <v>2025/26</v>
      </c>
      <c r="BM5724" s="3" t="str">
        <f t="shared" si="89"/>
        <v>PCOA</v>
      </c>
    </row>
    <row r="5725" spans="1:65" x14ac:dyDescent="0.2">
      <c r="A5725">
        <v>2025</v>
      </c>
      <c r="B5725">
        <v>7</v>
      </c>
      <c r="C5725" t="s">
        <v>198</v>
      </c>
      <c r="D5725" t="s">
        <v>199</v>
      </c>
      <c r="E5725" t="s">
        <v>29</v>
      </c>
      <c r="F5725">
        <v>9289</v>
      </c>
      <c r="G5725" t="s">
        <v>141</v>
      </c>
      <c r="H5725" t="s">
        <v>200</v>
      </c>
      <c r="I5725" t="s">
        <v>142</v>
      </c>
      <c r="J5725" s="1">
        <v>45839</v>
      </c>
      <c r="K5725" t="s">
        <v>143</v>
      </c>
      <c r="L5725">
        <v>2</v>
      </c>
      <c r="M5725" t="s">
        <v>144</v>
      </c>
      <c r="N5725" t="s">
        <v>145</v>
      </c>
      <c r="O5725" t="s">
        <v>147</v>
      </c>
      <c r="P5725" t="s">
        <v>146</v>
      </c>
      <c r="Q5725">
        <v>20</v>
      </c>
      <c r="R5725">
        <v>21</v>
      </c>
      <c r="S5725">
        <v>290</v>
      </c>
      <c r="T5725">
        <v>0</v>
      </c>
      <c r="U5725">
        <v>5</v>
      </c>
      <c r="V5725">
        <v>0</v>
      </c>
      <c r="W5725">
        <v>0</v>
      </c>
      <c r="X5725">
        <v>0</v>
      </c>
      <c r="Y5725">
        <v>0</v>
      </c>
      <c r="Z5725">
        <v>0</v>
      </c>
      <c r="AA5725">
        <v>270</v>
      </c>
      <c r="AB5725">
        <v>0</v>
      </c>
      <c r="AC5725">
        <v>0</v>
      </c>
      <c r="AD5725">
        <v>0</v>
      </c>
      <c r="AE5725">
        <v>0</v>
      </c>
      <c r="AF5725">
        <v>20</v>
      </c>
      <c r="AG5725">
        <v>0</v>
      </c>
      <c r="AH5725">
        <v>0</v>
      </c>
      <c r="AI5725">
        <v>1</v>
      </c>
      <c r="AJ5725">
        <v>0</v>
      </c>
      <c r="AK5725">
        <v>0</v>
      </c>
      <c r="AL5725">
        <v>0</v>
      </c>
      <c r="AM5725">
        <v>0</v>
      </c>
      <c r="AN5725">
        <v>0</v>
      </c>
      <c r="AO5725">
        <v>17</v>
      </c>
      <c r="AP5725">
        <v>50</v>
      </c>
      <c r="AQ5725">
        <v>20</v>
      </c>
      <c r="AR5725">
        <v>0</v>
      </c>
      <c r="AS5725">
        <v>8</v>
      </c>
      <c r="AT5725">
        <v>0</v>
      </c>
      <c r="AU5725">
        <v>9</v>
      </c>
      <c r="AV5725">
        <v>2</v>
      </c>
      <c r="AW5725">
        <v>0</v>
      </c>
      <c r="AX5725">
        <v>0</v>
      </c>
      <c r="AY5725">
        <v>3</v>
      </c>
      <c r="AZ5725">
        <v>3</v>
      </c>
      <c r="BA5725">
        <v>0</v>
      </c>
      <c r="BB5725">
        <v>3</v>
      </c>
      <c r="BC5725">
        <v>1</v>
      </c>
      <c r="BD5725">
        <v>0</v>
      </c>
      <c r="BE5725">
        <v>0</v>
      </c>
      <c r="BF5725">
        <v>21</v>
      </c>
      <c r="BG5725">
        <v>20</v>
      </c>
      <c r="BH5725">
        <v>0</v>
      </c>
      <c r="BI5725">
        <v>5</v>
      </c>
      <c r="BJ5725" s="2">
        <v>45853</v>
      </c>
      <c r="BK5725">
        <v>0</v>
      </c>
      <c r="BL5725" s="3" t="str">
        <f>VLOOKUP(O5725,DropDownList!$H$1:$I$7,2,FALSE)</f>
        <v>2024/25</v>
      </c>
      <c r="BM5725" s="3" t="str">
        <f t="shared" si="89"/>
        <v>VSUR</v>
      </c>
    </row>
    <row r="5726" spans="1:65" x14ac:dyDescent="0.2">
      <c r="A5726">
        <v>2025</v>
      </c>
      <c r="B5726">
        <v>7</v>
      </c>
      <c r="C5726" t="s">
        <v>198</v>
      </c>
      <c r="D5726" t="s">
        <v>199</v>
      </c>
      <c r="E5726" t="s">
        <v>29</v>
      </c>
      <c r="F5726">
        <v>9289</v>
      </c>
      <c r="G5726" t="s">
        <v>141</v>
      </c>
      <c r="H5726" t="s">
        <v>200</v>
      </c>
      <c r="I5726" t="s">
        <v>142</v>
      </c>
      <c r="J5726" s="1">
        <v>45839</v>
      </c>
      <c r="K5726" t="s">
        <v>143</v>
      </c>
      <c r="L5726">
        <v>2</v>
      </c>
      <c r="M5726" t="s">
        <v>144</v>
      </c>
      <c r="N5726" t="s">
        <v>145</v>
      </c>
      <c r="O5726" t="s">
        <v>149</v>
      </c>
      <c r="P5726" t="s">
        <v>150</v>
      </c>
      <c r="Q5726">
        <v>1162.5</v>
      </c>
      <c r="R5726">
        <v>27</v>
      </c>
      <c r="S5726">
        <v>4503.3500000000004</v>
      </c>
      <c r="T5726">
        <v>225</v>
      </c>
      <c r="U5726">
        <v>7</v>
      </c>
      <c r="V5726">
        <v>5</v>
      </c>
      <c r="W5726">
        <v>375</v>
      </c>
      <c r="X5726">
        <v>375</v>
      </c>
      <c r="Y5726">
        <v>25</v>
      </c>
      <c r="Z5726">
        <v>4278.3500000000004</v>
      </c>
      <c r="AA5726">
        <v>3115.85</v>
      </c>
      <c r="AB5726">
        <v>1013.35</v>
      </c>
      <c r="AC5726">
        <v>2102.5</v>
      </c>
      <c r="AD5726">
        <v>2</v>
      </c>
      <c r="AE5726">
        <v>3</v>
      </c>
      <c r="AF5726">
        <v>18</v>
      </c>
      <c r="AG5726">
        <v>4</v>
      </c>
      <c r="AH5726">
        <v>2</v>
      </c>
      <c r="AI5726">
        <v>3</v>
      </c>
      <c r="AJ5726">
        <v>9</v>
      </c>
      <c r="AK5726">
        <v>2</v>
      </c>
      <c r="AL5726">
        <v>0</v>
      </c>
      <c r="AM5726">
        <v>2</v>
      </c>
      <c r="AN5726">
        <v>0</v>
      </c>
      <c r="AO5726">
        <v>12</v>
      </c>
      <c r="AP5726">
        <v>36</v>
      </c>
      <c r="AQ5726">
        <v>14</v>
      </c>
      <c r="AR5726">
        <v>0</v>
      </c>
      <c r="AS5726">
        <v>6</v>
      </c>
      <c r="AT5726">
        <v>0</v>
      </c>
      <c r="AU5726">
        <v>1</v>
      </c>
      <c r="AV5726">
        <v>0</v>
      </c>
      <c r="AW5726">
        <v>0</v>
      </c>
      <c r="AX5726">
        <v>0</v>
      </c>
      <c r="AY5726">
        <v>1</v>
      </c>
      <c r="AZ5726">
        <v>8</v>
      </c>
      <c r="BA5726">
        <v>5</v>
      </c>
      <c r="BB5726">
        <v>0</v>
      </c>
      <c r="BC5726">
        <v>0</v>
      </c>
      <c r="BD5726">
        <v>0</v>
      </c>
      <c r="BE5726">
        <v>0</v>
      </c>
      <c r="BF5726">
        <v>13</v>
      </c>
      <c r="BG5726">
        <v>788.34</v>
      </c>
      <c r="BH5726">
        <v>0</v>
      </c>
      <c r="BI5726">
        <v>7</v>
      </c>
      <c r="BJ5726" s="2">
        <v>45853</v>
      </c>
      <c r="BK5726">
        <v>0</v>
      </c>
      <c r="BL5726" s="3" t="str">
        <f>VLOOKUP(O5726,DropDownList!$H$1:$I$7,2,FALSE)</f>
        <v>2025/26</v>
      </c>
      <c r="BM5726" s="3" t="str">
        <f t="shared" si="89"/>
        <v>FISCAL FINES</v>
      </c>
    </row>
    <row r="5727" spans="1:65" x14ac:dyDescent="0.2">
      <c r="A5727">
        <v>2025</v>
      </c>
      <c r="B5727">
        <v>7</v>
      </c>
      <c r="C5727" t="s">
        <v>198</v>
      </c>
      <c r="D5727" t="s">
        <v>199</v>
      </c>
      <c r="E5727" t="s">
        <v>29</v>
      </c>
      <c r="F5727">
        <v>9289</v>
      </c>
      <c r="G5727" t="s">
        <v>141</v>
      </c>
      <c r="H5727" t="s">
        <v>200</v>
      </c>
      <c r="I5727" t="s">
        <v>142</v>
      </c>
      <c r="J5727" s="1">
        <v>45839</v>
      </c>
      <c r="K5727" t="s">
        <v>143</v>
      </c>
      <c r="L5727">
        <v>2</v>
      </c>
      <c r="M5727" t="s">
        <v>144</v>
      </c>
      <c r="N5727" t="s">
        <v>145</v>
      </c>
      <c r="O5727" t="s">
        <v>147</v>
      </c>
      <c r="P5727" t="s">
        <v>148</v>
      </c>
      <c r="Q5727">
        <v>0</v>
      </c>
      <c r="R5727">
        <v>4</v>
      </c>
      <c r="S5727">
        <v>240</v>
      </c>
      <c r="T5727">
        <v>0</v>
      </c>
      <c r="U5727">
        <v>0</v>
      </c>
      <c r="V5727">
        <v>0</v>
      </c>
      <c r="W5727">
        <v>0</v>
      </c>
      <c r="X5727">
        <v>0</v>
      </c>
      <c r="Y5727">
        <v>0</v>
      </c>
      <c r="Z5727">
        <v>0</v>
      </c>
      <c r="AA5727">
        <v>240</v>
      </c>
      <c r="AB5727">
        <v>0</v>
      </c>
      <c r="AC5727">
        <v>240</v>
      </c>
      <c r="AD5727">
        <v>0</v>
      </c>
      <c r="AE5727">
        <v>0</v>
      </c>
      <c r="AF5727">
        <v>4</v>
      </c>
      <c r="AG5727">
        <v>0</v>
      </c>
      <c r="AH5727">
        <v>0</v>
      </c>
      <c r="AI5727">
        <v>0</v>
      </c>
      <c r="AJ5727">
        <v>0</v>
      </c>
      <c r="AK5727">
        <v>0</v>
      </c>
      <c r="AL5727">
        <v>0</v>
      </c>
      <c r="AM5727">
        <v>0</v>
      </c>
      <c r="AN5727">
        <v>0</v>
      </c>
      <c r="AO5727">
        <v>2</v>
      </c>
      <c r="AP5727">
        <v>11</v>
      </c>
      <c r="AQ5727">
        <v>2</v>
      </c>
      <c r="AR5727">
        <v>0</v>
      </c>
      <c r="AS5727">
        <v>2</v>
      </c>
      <c r="AT5727">
        <v>0</v>
      </c>
      <c r="AU5727">
        <v>1</v>
      </c>
      <c r="AV5727">
        <v>2</v>
      </c>
      <c r="AW5727">
        <v>0</v>
      </c>
      <c r="AX5727">
        <v>0</v>
      </c>
      <c r="AY5727">
        <v>1</v>
      </c>
      <c r="AZ5727">
        <v>2</v>
      </c>
      <c r="BA5727">
        <v>1</v>
      </c>
      <c r="BB5727">
        <v>0</v>
      </c>
      <c r="BC5727">
        <v>0</v>
      </c>
      <c r="BD5727">
        <v>0</v>
      </c>
      <c r="BE5727">
        <v>0</v>
      </c>
      <c r="BF5727">
        <v>2</v>
      </c>
      <c r="BG5727">
        <v>0</v>
      </c>
      <c r="BH5727">
        <v>0</v>
      </c>
      <c r="BI5727">
        <v>0</v>
      </c>
      <c r="BJ5727" s="2">
        <v>45853</v>
      </c>
      <c r="BK5727">
        <v>0</v>
      </c>
      <c r="BL5727" s="3" t="str">
        <f>VLOOKUP(O5727,DropDownList!$H$1:$I$7,2,FALSE)</f>
        <v>2024/25</v>
      </c>
      <c r="BM5727" s="3" t="str">
        <f t="shared" si="89"/>
        <v>PRAS</v>
      </c>
    </row>
    <row r="5728" spans="1:65" x14ac:dyDescent="0.2">
      <c r="A5728">
        <v>2025</v>
      </c>
      <c r="B5728">
        <v>7</v>
      </c>
      <c r="C5728" t="s">
        <v>198</v>
      </c>
      <c r="D5728" t="s">
        <v>199</v>
      </c>
      <c r="E5728" t="s">
        <v>29</v>
      </c>
      <c r="F5728">
        <v>9289</v>
      </c>
      <c r="G5728" t="s">
        <v>141</v>
      </c>
      <c r="H5728" t="s">
        <v>200</v>
      </c>
      <c r="I5728" t="s">
        <v>142</v>
      </c>
      <c r="J5728" s="1">
        <v>45839</v>
      </c>
      <c r="K5728" t="s">
        <v>143</v>
      </c>
      <c r="L5728">
        <v>2</v>
      </c>
      <c r="M5728" t="s">
        <v>144</v>
      </c>
      <c r="N5728" t="s">
        <v>145</v>
      </c>
      <c r="O5728" t="s">
        <v>156</v>
      </c>
      <c r="P5728" t="s">
        <v>152</v>
      </c>
      <c r="Q5728">
        <v>0</v>
      </c>
      <c r="R5728">
        <v>17</v>
      </c>
      <c r="S5728">
        <v>680</v>
      </c>
      <c r="T5728">
        <v>240</v>
      </c>
      <c r="U5728">
        <v>0</v>
      </c>
      <c r="V5728">
        <v>0</v>
      </c>
      <c r="W5728">
        <v>0</v>
      </c>
      <c r="X5728">
        <v>0</v>
      </c>
      <c r="Y5728">
        <v>0</v>
      </c>
      <c r="Z5728">
        <v>0</v>
      </c>
      <c r="AA5728">
        <v>440</v>
      </c>
      <c r="AB5728">
        <v>0</v>
      </c>
      <c r="AC5728">
        <v>440</v>
      </c>
      <c r="AD5728">
        <v>0</v>
      </c>
      <c r="AE5728">
        <v>0</v>
      </c>
      <c r="AF5728">
        <v>11</v>
      </c>
      <c r="AG5728">
        <v>0</v>
      </c>
      <c r="AH5728">
        <v>6</v>
      </c>
      <c r="AI5728">
        <v>0</v>
      </c>
      <c r="AJ5728">
        <v>0</v>
      </c>
      <c r="AK5728">
        <v>0</v>
      </c>
      <c r="AL5728">
        <v>0</v>
      </c>
      <c r="AM5728">
        <v>1</v>
      </c>
      <c r="AN5728">
        <v>0</v>
      </c>
      <c r="AO5728">
        <v>0</v>
      </c>
      <c r="AP5728">
        <v>0</v>
      </c>
      <c r="AQ5728">
        <v>0</v>
      </c>
      <c r="AR5728">
        <v>0</v>
      </c>
      <c r="AS5728">
        <v>0</v>
      </c>
      <c r="AT5728">
        <v>0</v>
      </c>
      <c r="AU5728">
        <v>0</v>
      </c>
      <c r="AV5728">
        <v>0</v>
      </c>
      <c r="AW5728">
        <v>0</v>
      </c>
      <c r="AX5728">
        <v>0</v>
      </c>
      <c r="AY5728">
        <v>0</v>
      </c>
      <c r="AZ5728">
        <v>0</v>
      </c>
      <c r="BA5728">
        <v>0</v>
      </c>
      <c r="BB5728">
        <v>0</v>
      </c>
      <c r="BC5728">
        <v>0</v>
      </c>
      <c r="BD5728">
        <v>0</v>
      </c>
      <c r="BE5728">
        <v>0</v>
      </c>
      <c r="BF5728">
        <v>0</v>
      </c>
      <c r="BG5728">
        <v>0</v>
      </c>
      <c r="BH5728">
        <v>0</v>
      </c>
      <c r="BI5728">
        <v>0</v>
      </c>
      <c r="BJ5728" s="2">
        <v>45853</v>
      </c>
      <c r="BK5728">
        <v>0</v>
      </c>
      <c r="BL5728" s="3" t="str">
        <f>VLOOKUP(O5728,DropDownList!$H$1:$I$7,2,FALSE)</f>
        <v>2023/24</v>
      </c>
      <c r="BM5728" s="3" t="str">
        <f t="shared" si="89"/>
        <v>PCOA</v>
      </c>
    </row>
    <row r="5729" spans="1:65" x14ac:dyDescent="0.2">
      <c r="A5729">
        <v>2025</v>
      </c>
      <c r="B5729">
        <v>7</v>
      </c>
      <c r="C5729" t="s">
        <v>198</v>
      </c>
      <c r="D5729" t="s">
        <v>199</v>
      </c>
      <c r="E5729" t="s">
        <v>29</v>
      </c>
      <c r="F5729">
        <v>9289</v>
      </c>
      <c r="G5729" t="s">
        <v>141</v>
      </c>
      <c r="H5729" t="s">
        <v>200</v>
      </c>
      <c r="I5729" t="s">
        <v>142</v>
      </c>
      <c r="J5729" s="1">
        <v>45839</v>
      </c>
      <c r="K5729" t="s">
        <v>143</v>
      </c>
      <c r="L5729">
        <v>2</v>
      </c>
      <c r="M5729" t="s">
        <v>144</v>
      </c>
      <c r="N5729" t="s">
        <v>145</v>
      </c>
      <c r="O5729" t="s">
        <v>156</v>
      </c>
      <c r="P5729" t="s">
        <v>154</v>
      </c>
      <c r="Q5729">
        <v>310</v>
      </c>
      <c r="R5729">
        <v>21</v>
      </c>
      <c r="S5729">
        <v>6140</v>
      </c>
      <c r="T5729">
        <v>0</v>
      </c>
      <c r="U5729">
        <v>2</v>
      </c>
      <c r="V5729">
        <v>0</v>
      </c>
      <c r="W5729">
        <v>0</v>
      </c>
      <c r="X5729">
        <v>0</v>
      </c>
      <c r="Y5729">
        <v>0</v>
      </c>
      <c r="Z5729">
        <v>0</v>
      </c>
      <c r="AA5729">
        <v>5830</v>
      </c>
      <c r="AB5729">
        <v>0</v>
      </c>
      <c r="AC5729">
        <v>5480</v>
      </c>
      <c r="AD5729">
        <v>0</v>
      </c>
      <c r="AE5729">
        <v>0</v>
      </c>
      <c r="AF5729">
        <v>19</v>
      </c>
      <c r="AG5729">
        <v>0</v>
      </c>
      <c r="AH5729">
        <v>0</v>
      </c>
      <c r="AI5729">
        <v>2</v>
      </c>
      <c r="AJ5729">
        <v>0</v>
      </c>
      <c r="AK5729">
        <v>0</v>
      </c>
      <c r="AL5729">
        <v>0</v>
      </c>
      <c r="AM5729">
        <v>0</v>
      </c>
      <c r="AN5729">
        <v>0</v>
      </c>
      <c r="AO5729">
        <v>13</v>
      </c>
      <c r="AP5729">
        <v>54</v>
      </c>
      <c r="AQ5729">
        <v>15</v>
      </c>
      <c r="AR5729">
        <v>0</v>
      </c>
      <c r="AS5729">
        <v>3</v>
      </c>
      <c r="AT5729">
        <v>2</v>
      </c>
      <c r="AU5729">
        <v>5</v>
      </c>
      <c r="AV5729">
        <v>0</v>
      </c>
      <c r="AW5729">
        <v>0</v>
      </c>
      <c r="AX5729">
        <v>0</v>
      </c>
      <c r="AY5729">
        <v>2</v>
      </c>
      <c r="AZ5729">
        <v>5</v>
      </c>
      <c r="BA5729">
        <v>4</v>
      </c>
      <c r="BB5729">
        <v>8</v>
      </c>
      <c r="BC5729">
        <v>3</v>
      </c>
      <c r="BD5729">
        <v>1</v>
      </c>
      <c r="BE5729">
        <v>0</v>
      </c>
      <c r="BF5729">
        <v>21</v>
      </c>
      <c r="BG5729">
        <v>310</v>
      </c>
      <c r="BH5729">
        <v>0</v>
      </c>
      <c r="BI5729">
        <v>2</v>
      </c>
      <c r="BJ5729" s="2">
        <v>45853</v>
      </c>
      <c r="BK5729">
        <v>0</v>
      </c>
      <c r="BL5729" s="3" t="str">
        <f>VLOOKUP(O5729,DropDownList!$H$1:$I$7,2,FALSE)</f>
        <v>2023/24</v>
      </c>
      <c r="BM5729" s="3" t="str">
        <f t="shared" si="89"/>
        <v>JP COURT</v>
      </c>
    </row>
    <row r="5730" spans="1:65" x14ac:dyDescent="0.2">
      <c r="A5730">
        <v>2025</v>
      </c>
      <c r="B5730">
        <v>7</v>
      </c>
      <c r="C5730" t="s">
        <v>198</v>
      </c>
      <c r="D5730" t="s">
        <v>199</v>
      </c>
      <c r="E5730" t="s">
        <v>29</v>
      </c>
      <c r="F5730">
        <v>9289</v>
      </c>
      <c r="G5730" t="s">
        <v>141</v>
      </c>
      <c r="H5730" t="s">
        <v>200</v>
      </c>
      <c r="I5730" t="s">
        <v>142</v>
      </c>
      <c r="J5730" s="1">
        <v>45839</v>
      </c>
      <c r="K5730" t="s">
        <v>143</v>
      </c>
      <c r="L5730">
        <v>2</v>
      </c>
      <c r="M5730" t="s">
        <v>144</v>
      </c>
      <c r="N5730" t="s">
        <v>145</v>
      </c>
      <c r="O5730" t="s">
        <v>156</v>
      </c>
      <c r="P5730" t="s">
        <v>148</v>
      </c>
      <c r="Q5730">
        <v>0</v>
      </c>
      <c r="R5730">
        <v>5</v>
      </c>
      <c r="S5730">
        <v>300</v>
      </c>
      <c r="T5730">
        <v>0</v>
      </c>
      <c r="U5730">
        <v>0</v>
      </c>
      <c r="V5730">
        <v>0</v>
      </c>
      <c r="W5730">
        <v>0</v>
      </c>
      <c r="X5730">
        <v>0</v>
      </c>
      <c r="Y5730">
        <v>0</v>
      </c>
      <c r="Z5730">
        <v>0</v>
      </c>
      <c r="AA5730">
        <v>300</v>
      </c>
      <c r="AB5730">
        <v>0</v>
      </c>
      <c r="AC5730">
        <v>300</v>
      </c>
      <c r="AD5730">
        <v>0</v>
      </c>
      <c r="AE5730">
        <v>0</v>
      </c>
      <c r="AF5730">
        <v>5</v>
      </c>
      <c r="AG5730">
        <v>0</v>
      </c>
      <c r="AH5730">
        <v>0</v>
      </c>
      <c r="AI5730">
        <v>0</v>
      </c>
      <c r="AJ5730">
        <v>0</v>
      </c>
      <c r="AK5730">
        <v>0</v>
      </c>
      <c r="AL5730">
        <v>0</v>
      </c>
      <c r="AM5730">
        <v>0</v>
      </c>
      <c r="AN5730">
        <v>0</v>
      </c>
      <c r="AO5730">
        <v>3</v>
      </c>
      <c r="AP5730">
        <v>9</v>
      </c>
      <c r="AQ5730">
        <v>3</v>
      </c>
      <c r="AR5730">
        <v>0</v>
      </c>
      <c r="AS5730">
        <v>0</v>
      </c>
      <c r="AT5730">
        <v>0</v>
      </c>
      <c r="AU5730">
        <v>0</v>
      </c>
      <c r="AV5730">
        <v>0</v>
      </c>
      <c r="AW5730">
        <v>0</v>
      </c>
      <c r="AX5730">
        <v>0</v>
      </c>
      <c r="AY5730">
        <v>3</v>
      </c>
      <c r="AZ5730">
        <v>3</v>
      </c>
      <c r="BA5730">
        <v>0</v>
      </c>
      <c r="BB5730">
        <v>0</v>
      </c>
      <c r="BC5730">
        <v>0</v>
      </c>
      <c r="BD5730">
        <v>0</v>
      </c>
      <c r="BE5730">
        <v>0</v>
      </c>
      <c r="BF5730">
        <v>3</v>
      </c>
      <c r="BG5730">
        <v>0</v>
      </c>
      <c r="BH5730">
        <v>0</v>
      </c>
      <c r="BI5730">
        <v>0</v>
      </c>
      <c r="BJ5730" s="2">
        <v>45853</v>
      </c>
      <c r="BK5730">
        <v>0</v>
      </c>
      <c r="BL5730" s="3" t="str">
        <f>VLOOKUP(O5730,DropDownList!$H$1:$I$7,2,FALSE)</f>
        <v>2023/24</v>
      </c>
      <c r="BM5730" s="3" t="str">
        <f t="shared" si="89"/>
        <v>PRAS</v>
      </c>
    </row>
    <row r="5731" spans="1:65" x14ac:dyDescent="0.2">
      <c r="A5731">
        <v>2025</v>
      </c>
      <c r="B5731">
        <v>7</v>
      </c>
      <c r="C5731" t="s">
        <v>198</v>
      </c>
      <c r="D5731" t="s">
        <v>199</v>
      </c>
      <c r="E5731" t="s">
        <v>29</v>
      </c>
      <c r="F5731">
        <v>9289</v>
      </c>
      <c r="G5731" t="s">
        <v>141</v>
      </c>
      <c r="H5731" t="s">
        <v>200</v>
      </c>
      <c r="I5731" t="s">
        <v>142</v>
      </c>
      <c r="J5731" s="1">
        <v>45839</v>
      </c>
      <c r="K5731" t="s">
        <v>143</v>
      </c>
      <c r="L5731">
        <v>2</v>
      </c>
      <c r="M5731" t="s">
        <v>144</v>
      </c>
      <c r="N5731" t="s">
        <v>145</v>
      </c>
      <c r="O5731" t="s">
        <v>149</v>
      </c>
      <c r="P5731" t="s">
        <v>146</v>
      </c>
      <c r="Q5731">
        <v>110</v>
      </c>
      <c r="R5731">
        <v>25</v>
      </c>
      <c r="S5731">
        <v>380</v>
      </c>
      <c r="T5731">
        <v>0</v>
      </c>
      <c r="U5731">
        <v>12</v>
      </c>
      <c r="V5731">
        <v>3</v>
      </c>
      <c r="W5731">
        <v>40</v>
      </c>
      <c r="X5731">
        <v>40</v>
      </c>
      <c r="Y5731">
        <v>0</v>
      </c>
      <c r="Z5731">
        <v>0</v>
      </c>
      <c r="AA5731">
        <v>270</v>
      </c>
      <c r="AB5731">
        <v>0</v>
      </c>
      <c r="AC5731">
        <v>0</v>
      </c>
      <c r="AD5731">
        <v>3</v>
      </c>
      <c r="AE5731">
        <v>0</v>
      </c>
      <c r="AF5731">
        <v>17</v>
      </c>
      <c r="AG5731">
        <v>0</v>
      </c>
      <c r="AH5731">
        <v>0</v>
      </c>
      <c r="AI5731">
        <v>8</v>
      </c>
      <c r="AJ5731">
        <v>0</v>
      </c>
      <c r="AK5731">
        <v>0</v>
      </c>
      <c r="AL5731">
        <v>0</v>
      </c>
      <c r="AM5731">
        <v>0</v>
      </c>
      <c r="AN5731">
        <v>0</v>
      </c>
      <c r="AO5731">
        <v>16</v>
      </c>
      <c r="AP5731">
        <v>41</v>
      </c>
      <c r="AQ5731">
        <v>19</v>
      </c>
      <c r="AR5731">
        <v>0</v>
      </c>
      <c r="AS5731">
        <v>5</v>
      </c>
      <c r="AT5731">
        <v>0</v>
      </c>
      <c r="AU5731">
        <v>6</v>
      </c>
      <c r="AV5731">
        <v>0</v>
      </c>
      <c r="AW5731">
        <v>0</v>
      </c>
      <c r="AX5731">
        <v>0</v>
      </c>
      <c r="AY5731">
        <v>3</v>
      </c>
      <c r="AZ5731">
        <v>5</v>
      </c>
      <c r="BA5731">
        <v>2</v>
      </c>
      <c r="BB5731">
        <v>0</v>
      </c>
      <c r="BC5731">
        <v>0</v>
      </c>
      <c r="BD5731">
        <v>0</v>
      </c>
      <c r="BE5731">
        <v>0</v>
      </c>
      <c r="BF5731">
        <v>25</v>
      </c>
      <c r="BG5731">
        <v>110</v>
      </c>
      <c r="BH5731">
        <v>0</v>
      </c>
      <c r="BI5731">
        <v>12</v>
      </c>
      <c r="BJ5731" s="2">
        <v>45853</v>
      </c>
      <c r="BK5731">
        <v>0</v>
      </c>
      <c r="BL5731" s="3" t="str">
        <f>VLOOKUP(O5731,DropDownList!$H$1:$I$7,2,FALSE)</f>
        <v>2025/26</v>
      </c>
      <c r="BM5731" s="3" t="str">
        <f t="shared" si="89"/>
        <v>VSUR</v>
      </c>
    </row>
    <row r="5732" spans="1:65" x14ac:dyDescent="0.2">
      <c r="A5732">
        <v>2025</v>
      </c>
      <c r="B5732">
        <v>7</v>
      </c>
      <c r="C5732" t="s">
        <v>198</v>
      </c>
      <c r="D5732" t="s">
        <v>199</v>
      </c>
      <c r="E5732" t="s">
        <v>29</v>
      </c>
      <c r="F5732">
        <v>9289</v>
      </c>
      <c r="G5732" t="s">
        <v>141</v>
      </c>
      <c r="H5732" t="s">
        <v>200</v>
      </c>
      <c r="I5732" t="s">
        <v>142</v>
      </c>
      <c r="J5732" s="1">
        <v>45839</v>
      </c>
      <c r="K5732" t="s">
        <v>143</v>
      </c>
      <c r="L5732">
        <v>2</v>
      </c>
      <c r="M5732" t="s">
        <v>144</v>
      </c>
      <c r="N5732" t="s">
        <v>145</v>
      </c>
      <c r="O5732" t="s">
        <v>147</v>
      </c>
      <c r="P5732" t="s">
        <v>150</v>
      </c>
      <c r="Q5732">
        <v>1473.03</v>
      </c>
      <c r="R5732">
        <v>43</v>
      </c>
      <c r="S5732">
        <v>9420.5300000000007</v>
      </c>
      <c r="T5732">
        <v>778.17</v>
      </c>
      <c r="U5732">
        <v>6</v>
      </c>
      <c r="V5732">
        <v>5</v>
      </c>
      <c r="W5732">
        <v>1149.68</v>
      </c>
      <c r="X5732">
        <v>1253.03</v>
      </c>
      <c r="Y5732">
        <v>38</v>
      </c>
      <c r="Z5732">
        <v>8642.36</v>
      </c>
      <c r="AA5732">
        <v>7169.33</v>
      </c>
      <c r="AB5732">
        <v>3089.01</v>
      </c>
      <c r="AC5732">
        <v>4080.32</v>
      </c>
      <c r="AD5732">
        <v>3</v>
      </c>
      <c r="AE5732">
        <v>2</v>
      </c>
      <c r="AF5732">
        <v>32</v>
      </c>
      <c r="AG5732">
        <v>2</v>
      </c>
      <c r="AH5732">
        <v>5</v>
      </c>
      <c r="AI5732">
        <v>4</v>
      </c>
      <c r="AJ5732">
        <v>11</v>
      </c>
      <c r="AK5732">
        <v>7</v>
      </c>
      <c r="AL5732">
        <v>1</v>
      </c>
      <c r="AM5732">
        <v>2</v>
      </c>
      <c r="AN5732">
        <v>0</v>
      </c>
      <c r="AO5732">
        <v>25</v>
      </c>
      <c r="AP5732">
        <v>95</v>
      </c>
      <c r="AQ5732">
        <v>32</v>
      </c>
      <c r="AR5732">
        <v>0</v>
      </c>
      <c r="AS5732">
        <v>18</v>
      </c>
      <c r="AT5732">
        <v>0</v>
      </c>
      <c r="AU5732">
        <v>4</v>
      </c>
      <c r="AV5732">
        <v>0</v>
      </c>
      <c r="AW5732">
        <v>0</v>
      </c>
      <c r="AX5732">
        <v>0</v>
      </c>
      <c r="AY5732">
        <v>7</v>
      </c>
      <c r="AZ5732">
        <v>15</v>
      </c>
      <c r="BA5732">
        <v>9</v>
      </c>
      <c r="BB5732">
        <v>2</v>
      </c>
      <c r="BC5732">
        <v>2</v>
      </c>
      <c r="BD5732">
        <v>2</v>
      </c>
      <c r="BE5732">
        <v>0</v>
      </c>
      <c r="BF5732">
        <v>25</v>
      </c>
      <c r="BG5732">
        <v>1310</v>
      </c>
      <c r="BH5732">
        <v>0</v>
      </c>
      <c r="BI5732">
        <v>6</v>
      </c>
      <c r="BJ5732" s="2">
        <v>45853</v>
      </c>
      <c r="BK5732">
        <v>0</v>
      </c>
      <c r="BL5732" s="3" t="str">
        <f>VLOOKUP(O5732,DropDownList!$H$1:$I$7,2,FALSE)</f>
        <v>2024/25</v>
      </c>
      <c r="BM5732" s="3" t="str">
        <f t="shared" si="89"/>
        <v>FISCAL FINES</v>
      </c>
    </row>
    <row r="5733" spans="1:65" x14ac:dyDescent="0.2">
      <c r="A5733">
        <v>2025</v>
      </c>
      <c r="B5733">
        <v>7</v>
      </c>
      <c r="C5733" t="s">
        <v>198</v>
      </c>
      <c r="D5733" t="s">
        <v>199</v>
      </c>
      <c r="E5733" t="s">
        <v>29</v>
      </c>
      <c r="F5733">
        <v>9289</v>
      </c>
      <c r="G5733" t="s">
        <v>141</v>
      </c>
      <c r="H5733" t="s">
        <v>200</v>
      </c>
      <c r="I5733" t="s">
        <v>142</v>
      </c>
      <c r="J5733" s="1">
        <v>45839</v>
      </c>
      <c r="K5733" t="s">
        <v>143</v>
      </c>
      <c r="L5733">
        <v>2</v>
      </c>
      <c r="M5733" t="s">
        <v>144</v>
      </c>
      <c r="N5733" t="s">
        <v>145</v>
      </c>
      <c r="O5733" t="s">
        <v>156</v>
      </c>
      <c r="P5733" t="s">
        <v>153</v>
      </c>
      <c r="Q5733">
        <v>45</v>
      </c>
      <c r="R5733">
        <v>1</v>
      </c>
      <c r="S5733">
        <v>45</v>
      </c>
      <c r="T5733">
        <v>0</v>
      </c>
      <c r="U5733">
        <v>1</v>
      </c>
      <c r="V5733">
        <v>1</v>
      </c>
      <c r="W5733">
        <v>45</v>
      </c>
      <c r="X5733">
        <v>45</v>
      </c>
      <c r="Y5733">
        <v>0</v>
      </c>
      <c r="Z5733">
        <v>0</v>
      </c>
      <c r="AA5733">
        <v>0</v>
      </c>
      <c r="AB5733">
        <v>0</v>
      </c>
      <c r="AC5733">
        <v>0</v>
      </c>
      <c r="AD5733">
        <v>1</v>
      </c>
      <c r="AE5733">
        <v>0</v>
      </c>
      <c r="AF5733">
        <v>0</v>
      </c>
      <c r="AG5733">
        <v>0</v>
      </c>
      <c r="AH5733">
        <v>0</v>
      </c>
      <c r="AI5733">
        <v>1</v>
      </c>
      <c r="AJ5733">
        <v>0</v>
      </c>
      <c r="AK5733">
        <v>0</v>
      </c>
      <c r="AL5733">
        <v>0</v>
      </c>
      <c r="AM5733">
        <v>0</v>
      </c>
      <c r="AN5733">
        <v>0</v>
      </c>
      <c r="AO5733">
        <v>1</v>
      </c>
      <c r="AP5733">
        <v>1</v>
      </c>
      <c r="AQ5733">
        <v>1</v>
      </c>
      <c r="AR5733">
        <v>0</v>
      </c>
      <c r="AS5733">
        <v>0</v>
      </c>
      <c r="AT5733">
        <v>0</v>
      </c>
      <c r="AU5733">
        <v>0</v>
      </c>
      <c r="AV5733">
        <v>0</v>
      </c>
      <c r="AW5733">
        <v>0</v>
      </c>
      <c r="AX5733">
        <v>0</v>
      </c>
      <c r="AY5733">
        <v>0</v>
      </c>
      <c r="AZ5733">
        <v>0</v>
      </c>
      <c r="BA5733">
        <v>0</v>
      </c>
      <c r="BB5733">
        <v>0</v>
      </c>
      <c r="BC5733">
        <v>0</v>
      </c>
      <c r="BD5733">
        <v>0</v>
      </c>
      <c r="BE5733">
        <v>0</v>
      </c>
      <c r="BF5733">
        <v>1</v>
      </c>
      <c r="BG5733">
        <v>45</v>
      </c>
      <c r="BH5733">
        <v>0</v>
      </c>
      <c r="BI5733">
        <v>1</v>
      </c>
      <c r="BJ5733" s="2">
        <v>45853</v>
      </c>
      <c r="BK5733">
        <v>0</v>
      </c>
      <c r="BL5733" s="3" t="str">
        <f>VLOOKUP(O5733,DropDownList!$H$1:$I$7,2,FALSE)</f>
        <v>2023/24</v>
      </c>
      <c r="BM5733" s="3" t="str">
        <f t="shared" si="89"/>
        <v>PREG</v>
      </c>
    </row>
    <row r="5734" spans="1:65" x14ac:dyDescent="0.2">
      <c r="A5734">
        <v>2025</v>
      </c>
      <c r="B5734">
        <v>7</v>
      </c>
      <c r="C5734" t="s">
        <v>198</v>
      </c>
      <c r="D5734" t="s">
        <v>199</v>
      </c>
      <c r="E5734" t="s">
        <v>29</v>
      </c>
      <c r="F5734">
        <v>9289</v>
      </c>
      <c r="G5734" t="s">
        <v>141</v>
      </c>
      <c r="H5734" t="s">
        <v>200</v>
      </c>
      <c r="I5734" t="s">
        <v>142</v>
      </c>
      <c r="J5734" s="1">
        <v>45839</v>
      </c>
      <c r="K5734" t="s">
        <v>143</v>
      </c>
      <c r="L5734">
        <v>2</v>
      </c>
      <c r="M5734" t="s">
        <v>144</v>
      </c>
      <c r="N5734" t="s">
        <v>145</v>
      </c>
      <c r="O5734" t="s">
        <v>147</v>
      </c>
      <c r="P5734" t="s">
        <v>152</v>
      </c>
      <c r="Q5734">
        <v>0</v>
      </c>
      <c r="R5734">
        <v>13</v>
      </c>
      <c r="S5734">
        <v>520</v>
      </c>
      <c r="T5734">
        <v>160</v>
      </c>
      <c r="U5734">
        <v>0</v>
      </c>
      <c r="V5734">
        <v>0</v>
      </c>
      <c r="W5734">
        <v>0</v>
      </c>
      <c r="X5734">
        <v>0</v>
      </c>
      <c r="Y5734">
        <v>0</v>
      </c>
      <c r="Z5734">
        <v>0</v>
      </c>
      <c r="AA5734">
        <v>360</v>
      </c>
      <c r="AB5734">
        <v>0</v>
      </c>
      <c r="AC5734">
        <v>360</v>
      </c>
      <c r="AD5734">
        <v>0</v>
      </c>
      <c r="AE5734">
        <v>0</v>
      </c>
      <c r="AF5734">
        <v>9</v>
      </c>
      <c r="AG5734">
        <v>0</v>
      </c>
      <c r="AH5734">
        <v>4</v>
      </c>
      <c r="AI5734">
        <v>0</v>
      </c>
      <c r="AJ5734">
        <v>0</v>
      </c>
      <c r="AK5734">
        <v>0</v>
      </c>
      <c r="AL5734">
        <v>0</v>
      </c>
      <c r="AM5734">
        <v>0</v>
      </c>
      <c r="AN5734">
        <v>0</v>
      </c>
      <c r="AO5734">
        <v>0</v>
      </c>
      <c r="AP5734">
        <v>0</v>
      </c>
      <c r="AQ5734">
        <v>0</v>
      </c>
      <c r="AR5734">
        <v>0</v>
      </c>
      <c r="AS5734">
        <v>0</v>
      </c>
      <c r="AT5734">
        <v>0</v>
      </c>
      <c r="AU5734">
        <v>0</v>
      </c>
      <c r="AV5734">
        <v>0</v>
      </c>
      <c r="AW5734">
        <v>0</v>
      </c>
      <c r="AX5734">
        <v>0</v>
      </c>
      <c r="AY5734">
        <v>0</v>
      </c>
      <c r="AZ5734">
        <v>0</v>
      </c>
      <c r="BA5734">
        <v>0</v>
      </c>
      <c r="BB5734">
        <v>0</v>
      </c>
      <c r="BC5734">
        <v>0</v>
      </c>
      <c r="BD5734">
        <v>0</v>
      </c>
      <c r="BE5734">
        <v>0</v>
      </c>
      <c r="BF5734">
        <v>0</v>
      </c>
      <c r="BG5734">
        <v>0</v>
      </c>
      <c r="BH5734">
        <v>0</v>
      </c>
      <c r="BI5734">
        <v>0</v>
      </c>
      <c r="BJ5734" s="2">
        <v>45853</v>
      </c>
      <c r="BK5734">
        <v>0</v>
      </c>
      <c r="BL5734" s="3" t="str">
        <f>VLOOKUP(O5734,DropDownList!$H$1:$I$7,2,FALSE)</f>
        <v>2024/25</v>
      </c>
      <c r="BM5734" s="3" t="str">
        <f t="shared" ref="BM5734:BM5797" si="90">IF(RIGHT(P5734,4)="VSUR","VSUR",IF(RIGHT(P5734,4)="CONF","CONF",P5734))</f>
        <v>PCOA</v>
      </c>
    </row>
    <row r="5735" spans="1:65" x14ac:dyDescent="0.2">
      <c r="A5735">
        <v>2025</v>
      </c>
      <c r="B5735">
        <v>7</v>
      </c>
      <c r="C5735" t="s">
        <v>198</v>
      </c>
      <c r="D5735" t="s">
        <v>201</v>
      </c>
      <c r="E5735" t="s">
        <v>29</v>
      </c>
      <c r="F5735">
        <v>9716</v>
      </c>
      <c r="G5735" t="s">
        <v>158</v>
      </c>
      <c r="H5735" t="s">
        <v>200</v>
      </c>
      <c r="I5735" t="s">
        <v>142</v>
      </c>
      <c r="J5735" s="1">
        <v>45839</v>
      </c>
      <c r="K5735" t="s">
        <v>143</v>
      </c>
      <c r="L5735">
        <v>2</v>
      </c>
      <c r="M5735" t="s">
        <v>144</v>
      </c>
      <c r="N5735" t="s">
        <v>145</v>
      </c>
      <c r="O5735" t="s">
        <v>156</v>
      </c>
      <c r="P5735" t="s">
        <v>161</v>
      </c>
      <c r="Q5735">
        <v>0</v>
      </c>
      <c r="R5735">
        <v>45</v>
      </c>
      <c r="S5735">
        <v>1125</v>
      </c>
      <c r="T5735">
        <v>0</v>
      </c>
      <c r="U5735">
        <v>3</v>
      </c>
      <c r="V5735">
        <v>0</v>
      </c>
      <c r="W5735">
        <v>0</v>
      </c>
      <c r="X5735">
        <v>0</v>
      </c>
      <c r="Y5735">
        <v>0</v>
      </c>
      <c r="Z5735">
        <v>0</v>
      </c>
      <c r="AA5735">
        <v>1125</v>
      </c>
      <c r="AB5735">
        <v>0</v>
      </c>
      <c r="AC5735">
        <v>0</v>
      </c>
      <c r="AD5735">
        <v>0</v>
      </c>
      <c r="AE5735">
        <v>0</v>
      </c>
      <c r="AF5735">
        <v>45</v>
      </c>
      <c r="AG5735">
        <v>0</v>
      </c>
      <c r="AH5735">
        <v>0</v>
      </c>
      <c r="AI5735">
        <v>0</v>
      </c>
      <c r="AJ5735">
        <v>0</v>
      </c>
      <c r="AK5735">
        <v>0</v>
      </c>
      <c r="AL5735">
        <v>0</v>
      </c>
      <c r="AM5735">
        <v>0</v>
      </c>
      <c r="AN5735">
        <v>0</v>
      </c>
      <c r="AO5735">
        <v>15</v>
      </c>
      <c r="AP5735">
        <v>42</v>
      </c>
      <c r="AQ5735">
        <v>15</v>
      </c>
      <c r="AR5735">
        <v>0</v>
      </c>
      <c r="AS5735">
        <v>7</v>
      </c>
      <c r="AT5735">
        <v>0</v>
      </c>
      <c r="AU5735">
        <v>1</v>
      </c>
      <c r="AV5735">
        <v>0</v>
      </c>
      <c r="AW5735">
        <v>0</v>
      </c>
      <c r="AX5735">
        <v>0</v>
      </c>
      <c r="AY5735">
        <v>5</v>
      </c>
      <c r="AZ5735">
        <v>7</v>
      </c>
      <c r="BA5735">
        <v>3</v>
      </c>
      <c r="BB5735">
        <v>1</v>
      </c>
      <c r="BC5735">
        <v>1</v>
      </c>
      <c r="BD5735">
        <v>0</v>
      </c>
      <c r="BE5735">
        <v>0</v>
      </c>
      <c r="BF5735">
        <v>44</v>
      </c>
      <c r="BG5735">
        <v>0</v>
      </c>
      <c r="BH5735">
        <v>0</v>
      </c>
      <c r="BI5735">
        <v>3</v>
      </c>
      <c r="BJ5735" s="2">
        <v>45853</v>
      </c>
      <c r="BK5735">
        <v>0</v>
      </c>
      <c r="BL5735" s="3" t="str">
        <f>VLOOKUP(O5735,DropDownList!$H$1:$I$7,2,FALSE)</f>
        <v>2023/24</v>
      </c>
      <c r="BM5735" s="3" t="str">
        <f t="shared" si="90"/>
        <v>VSUR</v>
      </c>
    </row>
    <row r="5736" spans="1:65" x14ac:dyDescent="0.2">
      <c r="A5736">
        <v>2025</v>
      </c>
      <c r="B5736">
        <v>7</v>
      </c>
      <c r="C5736" t="s">
        <v>198</v>
      </c>
      <c r="D5736" t="s">
        <v>201</v>
      </c>
      <c r="E5736" t="s">
        <v>29</v>
      </c>
      <c r="F5736">
        <v>9716</v>
      </c>
      <c r="G5736" t="s">
        <v>158</v>
      </c>
      <c r="H5736" t="s">
        <v>200</v>
      </c>
      <c r="I5736" t="s">
        <v>142</v>
      </c>
      <c r="J5736" s="1">
        <v>45839</v>
      </c>
      <c r="K5736" t="s">
        <v>143</v>
      </c>
      <c r="L5736">
        <v>2</v>
      </c>
      <c r="M5736" t="s">
        <v>144</v>
      </c>
      <c r="N5736" t="s">
        <v>145</v>
      </c>
      <c r="O5736" t="s">
        <v>156</v>
      </c>
      <c r="P5736" t="s">
        <v>159</v>
      </c>
      <c r="Q5736">
        <v>0</v>
      </c>
      <c r="R5736">
        <v>1</v>
      </c>
      <c r="S5736">
        <v>8000</v>
      </c>
      <c r="T5736">
        <v>8.77</v>
      </c>
      <c r="U5736">
        <v>0</v>
      </c>
      <c r="V5736">
        <v>0</v>
      </c>
      <c r="W5736">
        <v>0</v>
      </c>
      <c r="X5736">
        <v>0</v>
      </c>
      <c r="Y5736">
        <v>0</v>
      </c>
      <c r="Z5736">
        <v>0</v>
      </c>
      <c r="AA5736">
        <v>7991.23</v>
      </c>
      <c r="AB5736">
        <v>0</v>
      </c>
      <c r="AC5736">
        <v>0</v>
      </c>
      <c r="AD5736">
        <v>0</v>
      </c>
      <c r="AE5736">
        <v>0</v>
      </c>
      <c r="AF5736">
        <v>0</v>
      </c>
      <c r="AG5736">
        <v>0</v>
      </c>
      <c r="AH5736">
        <v>0</v>
      </c>
      <c r="AI5736">
        <v>0</v>
      </c>
      <c r="AJ5736">
        <v>0</v>
      </c>
      <c r="AK5736">
        <v>0</v>
      </c>
      <c r="AL5736">
        <v>0</v>
      </c>
      <c r="AM5736">
        <v>0</v>
      </c>
      <c r="AN5736">
        <v>0</v>
      </c>
      <c r="AO5736">
        <v>0</v>
      </c>
      <c r="AP5736">
        <v>0</v>
      </c>
      <c r="AQ5736">
        <v>0</v>
      </c>
      <c r="AR5736">
        <v>0</v>
      </c>
      <c r="AS5736">
        <v>0</v>
      </c>
      <c r="AT5736">
        <v>0</v>
      </c>
      <c r="AU5736">
        <v>0</v>
      </c>
      <c r="AV5736">
        <v>0</v>
      </c>
      <c r="AW5736">
        <v>0</v>
      </c>
      <c r="AX5736">
        <v>0</v>
      </c>
      <c r="AY5736">
        <v>0</v>
      </c>
      <c r="AZ5736">
        <v>0</v>
      </c>
      <c r="BA5736">
        <v>0</v>
      </c>
      <c r="BB5736">
        <v>0</v>
      </c>
      <c r="BC5736">
        <v>0</v>
      </c>
      <c r="BD5736">
        <v>0</v>
      </c>
      <c r="BE5736">
        <v>0</v>
      </c>
      <c r="BF5736">
        <v>0</v>
      </c>
      <c r="BG5736">
        <v>0</v>
      </c>
      <c r="BH5736">
        <v>1</v>
      </c>
      <c r="BI5736">
        <v>0</v>
      </c>
      <c r="BJ5736" s="2">
        <v>45853</v>
      </c>
      <c r="BK5736">
        <v>0</v>
      </c>
      <c r="BL5736" s="3" t="str">
        <f>VLOOKUP(O5736,DropDownList!$H$1:$I$7,2,FALSE)</f>
        <v>2023/24</v>
      </c>
      <c r="BM5736" s="3" t="str">
        <f t="shared" si="90"/>
        <v>CONF</v>
      </c>
    </row>
    <row r="5737" spans="1:65" x14ac:dyDescent="0.2">
      <c r="A5737">
        <v>2025</v>
      </c>
      <c r="B5737">
        <v>7</v>
      </c>
      <c r="C5737" t="s">
        <v>198</v>
      </c>
      <c r="D5737" t="s">
        <v>201</v>
      </c>
      <c r="E5737" t="s">
        <v>29</v>
      </c>
      <c r="F5737">
        <v>9716</v>
      </c>
      <c r="G5737" t="s">
        <v>158</v>
      </c>
      <c r="H5737" t="s">
        <v>200</v>
      </c>
      <c r="I5737" t="s">
        <v>142</v>
      </c>
      <c r="J5737" s="1">
        <v>45839</v>
      </c>
      <c r="K5737" t="s">
        <v>143</v>
      </c>
      <c r="L5737">
        <v>2</v>
      </c>
      <c r="M5737" t="s">
        <v>144</v>
      </c>
      <c r="N5737" t="s">
        <v>145</v>
      </c>
      <c r="O5737" t="s">
        <v>149</v>
      </c>
      <c r="P5737" t="s">
        <v>161</v>
      </c>
      <c r="Q5737">
        <v>140</v>
      </c>
      <c r="R5737">
        <v>31</v>
      </c>
      <c r="S5737">
        <v>1005</v>
      </c>
      <c r="T5737">
        <v>0</v>
      </c>
      <c r="U5737">
        <v>12</v>
      </c>
      <c r="V5737">
        <v>5</v>
      </c>
      <c r="W5737">
        <v>140</v>
      </c>
      <c r="X5737">
        <v>140</v>
      </c>
      <c r="Y5737">
        <v>0</v>
      </c>
      <c r="Z5737">
        <v>0</v>
      </c>
      <c r="AA5737">
        <v>865</v>
      </c>
      <c r="AB5737">
        <v>0</v>
      </c>
      <c r="AC5737">
        <v>0</v>
      </c>
      <c r="AD5737">
        <v>5</v>
      </c>
      <c r="AE5737">
        <v>0</v>
      </c>
      <c r="AF5737">
        <v>26</v>
      </c>
      <c r="AG5737">
        <v>0</v>
      </c>
      <c r="AH5737">
        <v>0</v>
      </c>
      <c r="AI5737">
        <v>5</v>
      </c>
      <c r="AJ5737">
        <v>0</v>
      </c>
      <c r="AK5737">
        <v>0</v>
      </c>
      <c r="AL5737">
        <v>0</v>
      </c>
      <c r="AM5737">
        <v>0</v>
      </c>
      <c r="AN5737">
        <v>0</v>
      </c>
      <c r="AO5737">
        <v>14</v>
      </c>
      <c r="AP5737">
        <v>26</v>
      </c>
      <c r="AQ5737">
        <v>16</v>
      </c>
      <c r="AR5737">
        <v>0</v>
      </c>
      <c r="AS5737">
        <v>3</v>
      </c>
      <c r="AT5737">
        <v>0</v>
      </c>
      <c r="AU5737">
        <v>1</v>
      </c>
      <c r="AV5737">
        <v>1</v>
      </c>
      <c r="AW5737">
        <v>0</v>
      </c>
      <c r="AX5737">
        <v>0</v>
      </c>
      <c r="AY5737">
        <v>2</v>
      </c>
      <c r="AZ5737">
        <v>2</v>
      </c>
      <c r="BA5737">
        <v>0</v>
      </c>
      <c r="BB5737">
        <v>0</v>
      </c>
      <c r="BC5737">
        <v>0</v>
      </c>
      <c r="BD5737">
        <v>1</v>
      </c>
      <c r="BE5737">
        <v>0</v>
      </c>
      <c r="BF5737">
        <v>30</v>
      </c>
      <c r="BG5737">
        <v>140</v>
      </c>
      <c r="BH5737">
        <v>0</v>
      </c>
      <c r="BI5737">
        <v>12</v>
      </c>
      <c r="BJ5737" s="2">
        <v>45853</v>
      </c>
      <c r="BK5737">
        <v>0</v>
      </c>
      <c r="BL5737" s="3" t="str">
        <f>VLOOKUP(O5737,DropDownList!$H$1:$I$7,2,FALSE)</f>
        <v>2025/26</v>
      </c>
      <c r="BM5737" s="3" t="str">
        <f t="shared" si="90"/>
        <v>VSUR</v>
      </c>
    </row>
    <row r="5738" spans="1:65" x14ac:dyDescent="0.2">
      <c r="A5738">
        <v>2025</v>
      </c>
      <c r="B5738">
        <v>7</v>
      </c>
      <c r="C5738" t="s">
        <v>198</v>
      </c>
      <c r="D5738" t="s">
        <v>201</v>
      </c>
      <c r="E5738" t="s">
        <v>29</v>
      </c>
      <c r="F5738">
        <v>9716</v>
      </c>
      <c r="G5738" t="s">
        <v>158</v>
      </c>
      <c r="H5738" t="s">
        <v>200</v>
      </c>
      <c r="I5738" t="s">
        <v>142</v>
      </c>
      <c r="J5738" s="1">
        <v>45839</v>
      </c>
      <c r="K5738" t="s">
        <v>143</v>
      </c>
      <c r="L5738">
        <v>2</v>
      </c>
      <c r="M5738" t="s">
        <v>144</v>
      </c>
      <c r="N5738" t="s">
        <v>145</v>
      </c>
      <c r="O5738" t="s">
        <v>149</v>
      </c>
      <c r="P5738" t="s">
        <v>159</v>
      </c>
      <c r="Q5738">
        <v>0</v>
      </c>
      <c r="R5738">
        <v>1</v>
      </c>
      <c r="S5738">
        <v>1340</v>
      </c>
      <c r="T5738">
        <v>0.97</v>
      </c>
      <c r="U5738">
        <v>0</v>
      </c>
      <c r="V5738">
        <v>0</v>
      </c>
      <c r="W5738">
        <v>0</v>
      </c>
      <c r="X5738">
        <v>0</v>
      </c>
      <c r="Y5738">
        <v>0</v>
      </c>
      <c r="Z5738">
        <v>0</v>
      </c>
      <c r="AA5738">
        <v>1339.03</v>
      </c>
      <c r="AB5738">
        <v>0</v>
      </c>
      <c r="AC5738">
        <v>0</v>
      </c>
      <c r="AD5738">
        <v>0</v>
      </c>
      <c r="AE5738">
        <v>0</v>
      </c>
      <c r="AF5738">
        <v>0</v>
      </c>
      <c r="AG5738">
        <v>0</v>
      </c>
      <c r="AH5738">
        <v>0</v>
      </c>
      <c r="AI5738">
        <v>0</v>
      </c>
      <c r="AJ5738">
        <v>0</v>
      </c>
      <c r="AK5738">
        <v>0</v>
      </c>
      <c r="AL5738">
        <v>0</v>
      </c>
      <c r="AM5738">
        <v>0</v>
      </c>
      <c r="AN5738">
        <v>0</v>
      </c>
      <c r="AO5738">
        <v>0</v>
      </c>
      <c r="AP5738">
        <v>0</v>
      </c>
      <c r="AQ5738">
        <v>0</v>
      </c>
      <c r="AR5738">
        <v>0</v>
      </c>
      <c r="AS5738">
        <v>0</v>
      </c>
      <c r="AT5738">
        <v>0</v>
      </c>
      <c r="AU5738">
        <v>0</v>
      </c>
      <c r="AV5738">
        <v>0</v>
      </c>
      <c r="AW5738">
        <v>0</v>
      </c>
      <c r="AX5738">
        <v>0</v>
      </c>
      <c r="AY5738">
        <v>0</v>
      </c>
      <c r="AZ5738">
        <v>0</v>
      </c>
      <c r="BA5738">
        <v>0</v>
      </c>
      <c r="BB5738">
        <v>0</v>
      </c>
      <c r="BC5738">
        <v>0</v>
      </c>
      <c r="BD5738">
        <v>0</v>
      </c>
      <c r="BE5738">
        <v>0</v>
      </c>
      <c r="BF5738">
        <v>0</v>
      </c>
      <c r="BG5738">
        <v>0</v>
      </c>
      <c r="BH5738">
        <v>1</v>
      </c>
      <c r="BI5738">
        <v>0</v>
      </c>
      <c r="BJ5738" s="2">
        <v>45853</v>
      </c>
      <c r="BK5738">
        <v>0</v>
      </c>
      <c r="BL5738" s="3" t="str">
        <f>VLOOKUP(O5738,DropDownList!$H$1:$I$7,2,FALSE)</f>
        <v>2025/26</v>
      </c>
      <c r="BM5738" s="3" t="str">
        <f t="shared" si="90"/>
        <v>CONF</v>
      </c>
    </row>
    <row r="5739" spans="1:65" x14ac:dyDescent="0.2">
      <c r="A5739">
        <v>2025</v>
      </c>
      <c r="B5739">
        <v>7</v>
      </c>
      <c r="C5739" t="s">
        <v>198</v>
      </c>
      <c r="D5739" t="s">
        <v>201</v>
      </c>
      <c r="E5739" t="s">
        <v>29</v>
      </c>
      <c r="F5739">
        <v>9716</v>
      </c>
      <c r="G5739" t="s">
        <v>158</v>
      </c>
      <c r="H5739" t="s">
        <v>200</v>
      </c>
      <c r="I5739" t="s">
        <v>142</v>
      </c>
      <c r="J5739" s="1">
        <v>45839</v>
      </c>
      <c r="K5739" t="s">
        <v>143</v>
      </c>
      <c r="L5739">
        <v>2</v>
      </c>
      <c r="M5739" t="s">
        <v>144</v>
      </c>
      <c r="N5739" t="s">
        <v>145</v>
      </c>
      <c r="O5739" t="s">
        <v>147</v>
      </c>
      <c r="P5739" t="s">
        <v>161</v>
      </c>
      <c r="Q5739">
        <v>10</v>
      </c>
      <c r="R5739">
        <v>35</v>
      </c>
      <c r="S5739">
        <v>920</v>
      </c>
      <c r="T5739">
        <v>50</v>
      </c>
      <c r="U5739">
        <v>2</v>
      </c>
      <c r="V5739">
        <v>0</v>
      </c>
      <c r="W5739">
        <v>0</v>
      </c>
      <c r="X5739">
        <v>0</v>
      </c>
      <c r="Y5739">
        <v>0</v>
      </c>
      <c r="Z5739">
        <v>0</v>
      </c>
      <c r="AA5739">
        <v>860</v>
      </c>
      <c r="AB5739">
        <v>0</v>
      </c>
      <c r="AC5739">
        <v>0</v>
      </c>
      <c r="AD5739">
        <v>0</v>
      </c>
      <c r="AE5739">
        <v>0</v>
      </c>
      <c r="AF5739">
        <v>32</v>
      </c>
      <c r="AG5739">
        <v>0</v>
      </c>
      <c r="AH5739">
        <v>2</v>
      </c>
      <c r="AI5739">
        <v>1</v>
      </c>
      <c r="AJ5739">
        <v>0</v>
      </c>
      <c r="AK5739">
        <v>0</v>
      </c>
      <c r="AL5739">
        <v>0</v>
      </c>
      <c r="AM5739">
        <v>0</v>
      </c>
      <c r="AN5739">
        <v>0</v>
      </c>
      <c r="AO5739">
        <v>15</v>
      </c>
      <c r="AP5739">
        <v>42</v>
      </c>
      <c r="AQ5739">
        <v>17</v>
      </c>
      <c r="AR5739">
        <v>0</v>
      </c>
      <c r="AS5739">
        <v>8</v>
      </c>
      <c r="AT5739">
        <v>0</v>
      </c>
      <c r="AU5739">
        <v>1</v>
      </c>
      <c r="AV5739">
        <v>0</v>
      </c>
      <c r="AW5739">
        <v>0</v>
      </c>
      <c r="AX5739">
        <v>0</v>
      </c>
      <c r="AY5739">
        <v>3</v>
      </c>
      <c r="AZ5739">
        <v>5</v>
      </c>
      <c r="BA5739">
        <v>5</v>
      </c>
      <c r="BB5739">
        <v>1</v>
      </c>
      <c r="BC5739">
        <v>0</v>
      </c>
      <c r="BD5739">
        <v>2</v>
      </c>
      <c r="BE5739">
        <v>0</v>
      </c>
      <c r="BF5739">
        <v>31</v>
      </c>
      <c r="BG5739">
        <v>10</v>
      </c>
      <c r="BH5739">
        <v>0</v>
      </c>
      <c r="BI5739">
        <v>2</v>
      </c>
      <c r="BJ5739" s="2">
        <v>45853</v>
      </c>
      <c r="BK5739">
        <v>0</v>
      </c>
      <c r="BL5739" s="3" t="str">
        <f>VLOOKUP(O5739,DropDownList!$H$1:$I$7,2,FALSE)</f>
        <v>2024/25</v>
      </c>
      <c r="BM5739" s="3" t="str">
        <f t="shared" si="90"/>
        <v>VSUR</v>
      </c>
    </row>
    <row r="5740" spans="1:65" x14ac:dyDescent="0.2">
      <c r="A5740">
        <v>2025</v>
      </c>
      <c r="B5740">
        <v>7</v>
      </c>
      <c r="C5740" t="s">
        <v>198</v>
      </c>
      <c r="D5740" t="s">
        <v>201</v>
      </c>
      <c r="E5740" t="s">
        <v>29</v>
      </c>
      <c r="F5740">
        <v>9716</v>
      </c>
      <c r="G5740" t="s">
        <v>158</v>
      </c>
      <c r="H5740" t="s">
        <v>200</v>
      </c>
      <c r="I5740" t="s">
        <v>142</v>
      </c>
      <c r="J5740" s="1">
        <v>45839</v>
      </c>
      <c r="K5740" t="s">
        <v>143</v>
      </c>
      <c r="L5740">
        <v>2</v>
      </c>
      <c r="M5740" t="s">
        <v>144</v>
      </c>
      <c r="N5740" t="s">
        <v>145</v>
      </c>
      <c r="O5740" t="s">
        <v>149</v>
      </c>
      <c r="P5740" t="s">
        <v>160</v>
      </c>
      <c r="Q5740">
        <v>4636.9399999999996</v>
      </c>
      <c r="R5740">
        <v>31</v>
      </c>
      <c r="S5740">
        <v>19505</v>
      </c>
      <c r="T5740">
        <v>0</v>
      </c>
      <c r="U5740">
        <v>12</v>
      </c>
      <c r="V5740">
        <v>8</v>
      </c>
      <c r="W5740">
        <v>1535</v>
      </c>
      <c r="X5740">
        <v>3450</v>
      </c>
      <c r="Y5740">
        <v>0</v>
      </c>
      <c r="Z5740">
        <v>0</v>
      </c>
      <c r="AA5740">
        <v>14868.06</v>
      </c>
      <c r="AB5740">
        <v>300</v>
      </c>
      <c r="AC5740">
        <v>13703.06</v>
      </c>
      <c r="AD5740">
        <v>5</v>
      </c>
      <c r="AE5740">
        <v>3</v>
      </c>
      <c r="AF5740">
        <v>19</v>
      </c>
      <c r="AG5740">
        <v>7</v>
      </c>
      <c r="AH5740">
        <v>0</v>
      </c>
      <c r="AI5740">
        <v>5</v>
      </c>
      <c r="AJ5740">
        <v>0</v>
      </c>
      <c r="AK5740">
        <v>0</v>
      </c>
      <c r="AL5740">
        <v>0</v>
      </c>
      <c r="AM5740">
        <v>0</v>
      </c>
      <c r="AN5740">
        <v>0</v>
      </c>
      <c r="AO5740">
        <v>14</v>
      </c>
      <c r="AP5740">
        <v>25</v>
      </c>
      <c r="AQ5740">
        <v>15</v>
      </c>
      <c r="AR5740">
        <v>0</v>
      </c>
      <c r="AS5740">
        <v>3</v>
      </c>
      <c r="AT5740">
        <v>0</v>
      </c>
      <c r="AU5740">
        <v>1</v>
      </c>
      <c r="AV5740">
        <v>1</v>
      </c>
      <c r="AW5740">
        <v>0</v>
      </c>
      <c r="AX5740">
        <v>0</v>
      </c>
      <c r="AY5740">
        <v>2</v>
      </c>
      <c r="AZ5740">
        <v>2</v>
      </c>
      <c r="BA5740">
        <v>0</v>
      </c>
      <c r="BB5740">
        <v>0</v>
      </c>
      <c r="BC5740">
        <v>0</v>
      </c>
      <c r="BD5740">
        <v>1</v>
      </c>
      <c r="BE5740">
        <v>0</v>
      </c>
      <c r="BF5740">
        <v>30</v>
      </c>
      <c r="BG5740">
        <v>2860</v>
      </c>
      <c r="BH5740">
        <v>0</v>
      </c>
      <c r="BI5740">
        <v>12</v>
      </c>
      <c r="BJ5740" s="2">
        <v>45853</v>
      </c>
      <c r="BK5740">
        <v>0</v>
      </c>
      <c r="BL5740" s="3" t="str">
        <f>VLOOKUP(O5740,DropDownList!$H$1:$I$7,2,FALSE)</f>
        <v>2025/26</v>
      </c>
      <c r="BM5740" s="3" t="str">
        <f t="shared" si="90"/>
        <v>SC COURT</v>
      </c>
    </row>
    <row r="5741" spans="1:65" x14ac:dyDescent="0.2">
      <c r="A5741">
        <v>2025</v>
      </c>
      <c r="B5741">
        <v>7</v>
      </c>
      <c r="C5741" t="s">
        <v>198</v>
      </c>
      <c r="D5741" t="s">
        <v>201</v>
      </c>
      <c r="E5741" t="s">
        <v>29</v>
      </c>
      <c r="F5741">
        <v>9716</v>
      </c>
      <c r="G5741" t="s">
        <v>158</v>
      </c>
      <c r="H5741" t="s">
        <v>200</v>
      </c>
      <c r="I5741" t="s">
        <v>142</v>
      </c>
      <c r="J5741" s="1">
        <v>45839</v>
      </c>
      <c r="K5741" t="s">
        <v>143</v>
      </c>
      <c r="L5741">
        <v>2</v>
      </c>
      <c r="M5741" t="s">
        <v>144</v>
      </c>
      <c r="N5741" t="s">
        <v>145</v>
      </c>
      <c r="O5741" t="s">
        <v>147</v>
      </c>
      <c r="P5741" t="s">
        <v>160</v>
      </c>
      <c r="Q5741">
        <v>860</v>
      </c>
      <c r="R5741">
        <v>35</v>
      </c>
      <c r="S5741">
        <v>17730</v>
      </c>
      <c r="T5741">
        <v>750</v>
      </c>
      <c r="U5741">
        <v>2</v>
      </c>
      <c r="V5741">
        <v>1</v>
      </c>
      <c r="W5741">
        <v>650</v>
      </c>
      <c r="X5741">
        <v>650</v>
      </c>
      <c r="Y5741">
        <v>0</v>
      </c>
      <c r="Z5741">
        <v>0</v>
      </c>
      <c r="AA5741">
        <v>16120</v>
      </c>
      <c r="AB5741">
        <v>0</v>
      </c>
      <c r="AC5741">
        <v>15240</v>
      </c>
      <c r="AD5741">
        <v>0</v>
      </c>
      <c r="AE5741">
        <v>1</v>
      </c>
      <c r="AF5741">
        <v>31</v>
      </c>
      <c r="AG5741">
        <v>1</v>
      </c>
      <c r="AH5741">
        <v>2</v>
      </c>
      <c r="AI5741">
        <v>1</v>
      </c>
      <c r="AJ5741">
        <v>0</v>
      </c>
      <c r="AK5741">
        <v>0</v>
      </c>
      <c r="AL5741">
        <v>0</v>
      </c>
      <c r="AM5741">
        <v>0</v>
      </c>
      <c r="AN5741">
        <v>0</v>
      </c>
      <c r="AO5741">
        <v>15</v>
      </c>
      <c r="AP5741">
        <v>40</v>
      </c>
      <c r="AQ5741">
        <v>16</v>
      </c>
      <c r="AR5741">
        <v>0</v>
      </c>
      <c r="AS5741">
        <v>7</v>
      </c>
      <c r="AT5741">
        <v>0</v>
      </c>
      <c r="AU5741">
        <v>1</v>
      </c>
      <c r="AV5741">
        <v>0</v>
      </c>
      <c r="AW5741">
        <v>0</v>
      </c>
      <c r="AX5741">
        <v>0</v>
      </c>
      <c r="AY5741">
        <v>3</v>
      </c>
      <c r="AZ5741">
        <v>5</v>
      </c>
      <c r="BA5741">
        <v>5</v>
      </c>
      <c r="BB5741">
        <v>1</v>
      </c>
      <c r="BC5741">
        <v>0</v>
      </c>
      <c r="BD5741">
        <v>2</v>
      </c>
      <c r="BE5741">
        <v>0</v>
      </c>
      <c r="BF5741">
        <v>31</v>
      </c>
      <c r="BG5741">
        <v>210</v>
      </c>
      <c r="BH5741">
        <v>0</v>
      </c>
      <c r="BI5741">
        <v>2</v>
      </c>
      <c r="BJ5741" s="2">
        <v>45853</v>
      </c>
      <c r="BK5741">
        <v>0</v>
      </c>
      <c r="BL5741" s="3" t="str">
        <f>VLOOKUP(O5741,DropDownList!$H$1:$I$7,2,FALSE)</f>
        <v>2024/25</v>
      </c>
      <c r="BM5741" s="3" t="str">
        <f t="shared" si="90"/>
        <v>SC COURT</v>
      </c>
    </row>
    <row r="5742" spans="1:65" x14ac:dyDescent="0.2">
      <c r="A5742">
        <v>2025</v>
      </c>
      <c r="B5742">
        <v>7</v>
      </c>
      <c r="C5742" t="s">
        <v>198</v>
      </c>
      <c r="D5742" t="s">
        <v>201</v>
      </c>
      <c r="E5742" t="s">
        <v>29</v>
      </c>
      <c r="F5742">
        <v>9716</v>
      </c>
      <c r="G5742" t="s">
        <v>158</v>
      </c>
      <c r="H5742" t="s">
        <v>200</v>
      </c>
      <c r="I5742" t="s">
        <v>142</v>
      </c>
      <c r="J5742" s="1">
        <v>45839</v>
      </c>
      <c r="K5742" t="s">
        <v>143</v>
      </c>
      <c r="L5742">
        <v>2</v>
      </c>
      <c r="M5742" t="s">
        <v>144</v>
      </c>
      <c r="N5742" t="s">
        <v>145</v>
      </c>
      <c r="O5742" t="s">
        <v>156</v>
      </c>
      <c r="P5742" t="s">
        <v>160</v>
      </c>
      <c r="Q5742">
        <v>435.45</v>
      </c>
      <c r="R5742">
        <v>47</v>
      </c>
      <c r="S5742">
        <v>24517</v>
      </c>
      <c r="T5742">
        <v>320</v>
      </c>
      <c r="U5742">
        <v>3</v>
      </c>
      <c r="V5742">
        <v>1</v>
      </c>
      <c r="W5742">
        <v>414.43</v>
      </c>
      <c r="X5742">
        <v>414.43</v>
      </c>
      <c r="Y5742">
        <v>0</v>
      </c>
      <c r="Z5742">
        <v>0</v>
      </c>
      <c r="AA5742">
        <v>23761.55</v>
      </c>
      <c r="AB5742">
        <v>3670</v>
      </c>
      <c r="AC5742">
        <v>18966.55</v>
      </c>
      <c r="AD5742">
        <v>0</v>
      </c>
      <c r="AE5742">
        <v>1</v>
      </c>
      <c r="AF5742">
        <v>43</v>
      </c>
      <c r="AG5742">
        <v>3</v>
      </c>
      <c r="AH5742">
        <v>0</v>
      </c>
      <c r="AI5742">
        <v>0</v>
      </c>
      <c r="AJ5742">
        <v>0</v>
      </c>
      <c r="AK5742">
        <v>0</v>
      </c>
      <c r="AL5742">
        <v>0</v>
      </c>
      <c r="AM5742">
        <v>0</v>
      </c>
      <c r="AN5742">
        <v>0</v>
      </c>
      <c r="AO5742">
        <v>16</v>
      </c>
      <c r="AP5742">
        <v>46</v>
      </c>
      <c r="AQ5742">
        <v>16</v>
      </c>
      <c r="AR5742">
        <v>0</v>
      </c>
      <c r="AS5742">
        <v>7</v>
      </c>
      <c r="AT5742">
        <v>0</v>
      </c>
      <c r="AU5742">
        <v>2</v>
      </c>
      <c r="AV5742">
        <v>0</v>
      </c>
      <c r="AW5742">
        <v>0</v>
      </c>
      <c r="AX5742">
        <v>0</v>
      </c>
      <c r="AY5742">
        <v>5</v>
      </c>
      <c r="AZ5742">
        <v>8</v>
      </c>
      <c r="BA5742">
        <v>4</v>
      </c>
      <c r="BB5742">
        <v>1</v>
      </c>
      <c r="BC5742">
        <v>1</v>
      </c>
      <c r="BD5742">
        <v>0</v>
      </c>
      <c r="BE5742">
        <v>0</v>
      </c>
      <c r="BF5742">
        <v>46</v>
      </c>
      <c r="BG5742">
        <v>0</v>
      </c>
      <c r="BH5742">
        <v>1</v>
      </c>
      <c r="BI5742">
        <v>3</v>
      </c>
      <c r="BJ5742" s="2">
        <v>45853</v>
      </c>
      <c r="BK5742">
        <v>0</v>
      </c>
      <c r="BL5742" s="3" t="str">
        <f>VLOOKUP(O5742,DropDownList!$H$1:$I$7,2,FALSE)</f>
        <v>2023/24</v>
      </c>
      <c r="BM5742" s="3" t="str">
        <f t="shared" si="90"/>
        <v>SC COURT</v>
      </c>
    </row>
    <row r="5743" spans="1:65" x14ac:dyDescent="0.2">
      <c r="A5743">
        <v>2025</v>
      </c>
      <c r="B5743">
        <v>7</v>
      </c>
      <c r="C5743" t="s">
        <v>198</v>
      </c>
      <c r="D5743" t="s">
        <v>202</v>
      </c>
      <c r="E5743" t="s">
        <v>30</v>
      </c>
      <c r="F5743">
        <v>9376</v>
      </c>
      <c r="G5743" t="s">
        <v>141</v>
      </c>
      <c r="H5743" t="s">
        <v>200</v>
      </c>
      <c r="I5743" t="s">
        <v>142</v>
      </c>
      <c r="J5743" s="1">
        <v>45839</v>
      </c>
      <c r="K5743" t="s">
        <v>143</v>
      </c>
      <c r="L5743">
        <v>2</v>
      </c>
      <c r="M5743" t="s">
        <v>144</v>
      </c>
      <c r="N5743" t="s">
        <v>145</v>
      </c>
      <c r="O5743" t="s">
        <v>147</v>
      </c>
      <c r="P5743" t="s">
        <v>150</v>
      </c>
      <c r="Q5743">
        <v>29815.3</v>
      </c>
      <c r="R5743">
        <v>472</v>
      </c>
      <c r="S5743">
        <v>78395.210000000006</v>
      </c>
      <c r="T5743">
        <v>7795.45</v>
      </c>
      <c r="U5743">
        <v>197</v>
      </c>
      <c r="V5743">
        <v>120</v>
      </c>
      <c r="W5743">
        <v>19752.27</v>
      </c>
      <c r="X5743">
        <v>20247.27</v>
      </c>
      <c r="Y5743">
        <v>419</v>
      </c>
      <c r="Z5743">
        <v>70599.759999999995</v>
      </c>
      <c r="AA5743">
        <v>40784.46</v>
      </c>
      <c r="AB5743">
        <v>11255.26</v>
      </c>
      <c r="AC5743">
        <v>29529.200000000001</v>
      </c>
      <c r="AD5743">
        <v>100</v>
      </c>
      <c r="AE5743">
        <v>20</v>
      </c>
      <c r="AF5743">
        <v>219</v>
      </c>
      <c r="AG5743">
        <v>60</v>
      </c>
      <c r="AH5743">
        <v>53</v>
      </c>
      <c r="AI5743">
        <v>137</v>
      </c>
      <c r="AJ5743">
        <v>72</v>
      </c>
      <c r="AK5743">
        <v>35</v>
      </c>
      <c r="AL5743">
        <v>5</v>
      </c>
      <c r="AM5743">
        <v>19</v>
      </c>
      <c r="AN5743">
        <v>5</v>
      </c>
      <c r="AO5743">
        <v>342</v>
      </c>
      <c r="AP5743">
        <v>1289</v>
      </c>
      <c r="AQ5743">
        <v>374</v>
      </c>
      <c r="AR5743">
        <v>0</v>
      </c>
      <c r="AS5743">
        <v>209</v>
      </c>
      <c r="AT5743">
        <v>5</v>
      </c>
      <c r="AU5743">
        <v>38</v>
      </c>
      <c r="AV5743">
        <v>8</v>
      </c>
      <c r="AW5743">
        <v>0</v>
      </c>
      <c r="AX5743">
        <v>0</v>
      </c>
      <c r="AY5743">
        <v>160</v>
      </c>
      <c r="AZ5743">
        <v>269</v>
      </c>
      <c r="BA5743">
        <v>134</v>
      </c>
      <c r="BB5743">
        <v>13</v>
      </c>
      <c r="BC5743">
        <v>4</v>
      </c>
      <c r="BD5743">
        <v>0</v>
      </c>
      <c r="BE5743">
        <v>0</v>
      </c>
      <c r="BF5743">
        <v>346</v>
      </c>
      <c r="BG5743">
        <v>22892.39</v>
      </c>
      <c r="BH5743">
        <v>3</v>
      </c>
      <c r="BI5743">
        <v>195</v>
      </c>
      <c r="BJ5743" s="2">
        <v>45853</v>
      </c>
      <c r="BK5743">
        <v>0</v>
      </c>
      <c r="BL5743" s="3" t="str">
        <f>VLOOKUP(O5743,DropDownList!$H$1:$I$7,2,FALSE)</f>
        <v>2024/25</v>
      </c>
      <c r="BM5743" s="3" t="str">
        <f t="shared" si="90"/>
        <v>FISCAL FINES</v>
      </c>
    </row>
    <row r="5744" spans="1:65" x14ac:dyDescent="0.2">
      <c r="A5744">
        <v>2025</v>
      </c>
      <c r="B5744">
        <v>7</v>
      </c>
      <c r="C5744" t="s">
        <v>198</v>
      </c>
      <c r="D5744" t="s">
        <v>202</v>
      </c>
      <c r="E5744" t="s">
        <v>30</v>
      </c>
      <c r="F5744">
        <v>9376</v>
      </c>
      <c r="G5744" t="s">
        <v>141</v>
      </c>
      <c r="H5744" t="s">
        <v>200</v>
      </c>
      <c r="I5744" t="s">
        <v>142</v>
      </c>
      <c r="J5744" s="1">
        <v>45839</v>
      </c>
      <c r="K5744" t="s">
        <v>143</v>
      </c>
      <c r="L5744">
        <v>2</v>
      </c>
      <c r="M5744" t="s">
        <v>144</v>
      </c>
      <c r="N5744" t="s">
        <v>145</v>
      </c>
      <c r="O5744" t="s">
        <v>156</v>
      </c>
      <c r="P5744" t="s">
        <v>146</v>
      </c>
      <c r="Q5744">
        <v>460.93</v>
      </c>
      <c r="R5744">
        <v>415</v>
      </c>
      <c r="S5744">
        <v>6070</v>
      </c>
      <c r="T5744">
        <v>90</v>
      </c>
      <c r="U5744">
        <v>80</v>
      </c>
      <c r="V5744">
        <v>26</v>
      </c>
      <c r="W5744">
        <v>350.93</v>
      </c>
      <c r="X5744">
        <v>350.93</v>
      </c>
      <c r="Y5744">
        <v>0</v>
      </c>
      <c r="Z5744">
        <v>0</v>
      </c>
      <c r="AA5744">
        <v>5519.07</v>
      </c>
      <c r="AB5744">
        <v>0</v>
      </c>
      <c r="AC5744">
        <v>0</v>
      </c>
      <c r="AD5744">
        <v>23</v>
      </c>
      <c r="AE5744">
        <v>3</v>
      </c>
      <c r="AF5744">
        <v>377</v>
      </c>
      <c r="AG5744">
        <v>3</v>
      </c>
      <c r="AH5744">
        <v>6</v>
      </c>
      <c r="AI5744">
        <v>29</v>
      </c>
      <c r="AJ5744">
        <v>0</v>
      </c>
      <c r="AK5744">
        <v>0</v>
      </c>
      <c r="AL5744">
        <v>0</v>
      </c>
      <c r="AM5744">
        <v>0</v>
      </c>
      <c r="AN5744">
        <v>0</v>
      </c>
      <c r="AO5744">
        <v>253</v>
      </c>
      <c r="AP5744">
        <v>1054</v>
      </c>
      <c r="AQ5744">
        <v>266</v>
      </c>
      <c r="AR5744">
        <v>0</v>
      </c>
      <c r="AS5744">
        <v>170</v>
      </c>
      <c r="AT5744">
        <v>8</v>
      </c>
      <c r="AU5744">
        <v>64</v>
      </c>
      <c r="AV5744">
        <v>17</v>
      </c>
      <c r="AW5744">
        <v>3</v>
      </c>
      <c r="AX5744">
        <v>0</v>
      </c>
      <c r="AY5744">
        <v>133</v>
      </c>
      <c r="AZ5744">
        <v>186</v>
      </c>
      <c r="BA5744">
        <v>108</v>
      </c>
      <c r="BB5744">
        <v>34</v>
      </c>
      <c r="BC5744">
        <v>15</v>
      </c>
      <c r="BD5744">
        <v>3</v>
      </c>
      <c r="BE5744">
        <v>0</v>
      </c>
      <c r="BF5744">
        <v>407</v>
      </c>
      <c r="BG5744">
        <v>450</v>
      </c>
      <c r="BH5744">
        <v>0</v>
      </c>
      <c r="BI5744">
        <v>74</v>
      </c>
      <c r="BJ5744" s="2">
        <v>45853</v>
      </c>
      <c r="BK5744">
        <v>1</v>
      </c>
      <c r="BL5744" s="3" t="str">
        <f>VLOOKUP(O5744,DropDownList!$H$1:$I$7,2,FALSE)</f>
        <v>2023/24</v>
      </c>
      <c r="BM5744" s="3" t="str">
        <f t="shared" si="90"/>
        <v>VSUR</v>
      </c>
    </row>
    <row r="5745" spans="1:65" x14ac:dyDescent="0.2">
      <c r="A5745">
        <v>2025</v>
      </c>
      <c r="B5745">
        <v>7</v>
      </c>
      <c r="C5745" t="s">
        <v>198</v>
      </c>
      <c r="D5745" t="s">
        <v>202</v>
      </c>
      <c r="E5745" t="s">
        <v>30</v>
      </c>
      <c r="F5745">
        <v>9376</v>
      </c>
      <c r="G5745" t="s">
        <v>141</v>
      </c>
      <c r="H5745" t="s">
        <v>200</v>
      </c>
      <c r="I5745" t="s">
        <v>142</v>
      </c>
      <c r="J5745" s="1">
        <v>45839</v>
      </c>
      <c r="K5745" t="s">
        <v>143</v>
      </c>
      <c r="L5745">
        <v>2</v>
      </c>
      <c r="M5745" t="s">
        <v>144</v>
      </c>
      <c r="N5745" t="s">
        <v>145</v>
      </c>
      <c r="O5745" t="s">
        <v>149</v>
      </c>
      <c r="P5745" t="s">
        <v>148</v>
      </c>
      <c r="Q5745">
        <v>5557.11</v>
      </c>
      <c r="R5745">
        <v>130</v>
      </c>
      <c r="S5745">
        <v>7800</v>
      </c>
      <c r="T5745">
        <v>420</v>
      </c>
      <c r="U5745">
        <v>97</v>
      </c>
      <c r="V5745">
        <v>41</v>
      </c>
      <c r="W5745">
        <v>2390</v>
      </c>
      <c r="X5745">
        <v>2390</v>
      </c>
      <c r="Y5745">
        <v>0</v>
      </c>
      <c r="Z5745">
        <v>0</v>
      </c>
      <c r="AA5745">
        <v>1822.89</v>
      </c>
      <c r="AB5745">
        <v>0</v>
      </c>
      <c r="AC5745">
        <v>1822.89</v>
      </c>
      <c r="AD5745">
        <v>39</v>
      </c>
      <c r="AE5745">
        <v>2</v>
      </c>
      <c r="AF5745">
        <v>26</v>
      </c>
      <c r="AG5745">
        <v>10</v>
      </c>
      <c r="AH5745">
        <v>7</v>
      </c>
      <c r="AI5745">
        <v>87</v>
      </c>
      <c r="AJ5745">
        <v>0</v>
      </c>
      <c r="AK5745">
        <v>0</v>
      </c>
      <c r="AL5745">
        <v>0</v>
      </c>
      <c r="AM5745">
        <v>0</v>
      </c>
      <c r="AN5745">
        <v>0</v>
      </c>
      <c r="AO5745">
        <v>114</v>
      </c>
      <c r="AP5745">
        <v>313</v>
      </c>
      <c r="AQ5745">
        <v>108</v>
      </c>
      <c r="AR5745">
        <v>0</v>
      </c>
      <c r="AS5745">
        <v>38</v>
      </c>
      <c r="AT5745">
        <v>0</v>
      </c>
      <c r="AU5745">
        <v>7</v>
      </c>
      <c r="AV5745">
        <v>0</v>
      </c>
      <c r="AW5745">
        <v>0</v>
      </c>
      <c r="AX5745">
        <v>0</v>
      </c>
      <c r="AY5745">
        <v>60</v>
      </c>
      <c r="AZ5745">
        <v>77</v>
      </c>
      <c r="BA5745">
        <v>17</v>
      </c>
      <c r="BB5745">
        <v>0</v>
      </c>
      <c r="BC5745">
        <v>0</v>
      </c>
      <c r="BD5745">
        <v>0</v>
      </c>
      <c r="BE5745">
        <v>0</v>
      </c>
      <c r="BF5745">
        <v>115</v>
      </c>
      <c r="BG5745">
        <v>5220</v>
      </c>
      <c r="BH5745">
        <v>0</v>
      </c>
      <c r="BI5745">
        <v>93</v>
      </c>
      <c r="BJ5745" s="2">
        <v>45853</v>
      </c>
      <c r="BK5745">
        <v>0</v>
      </c>
      <c r="BL5745" s="3" t="str">
        <f>VLOOKUP(O5745,DropDownList!$H$1:$I$7,2,FALSE)</f>
        <v>2025/26</v>
      </c>
      <c r="BM5745" s="3" t="str">
        <f t="shared" si="90"/>
        <v>PRAS</v>
      </c>
    </row>
    <row r="5746" spans="1:65" x14ac:dyDescent="0.2">
      <c r="A5746">
        <v>2025</v>
      </c>
      <c r="B5746">
        <v>7</v>
      </c>
      <c r="C5746" t="s">
        <v>198</v>
      </c>
      <c r="D5746" t="s">
        <v>202</v>
      </c>
      <c r="E5746" t="s">
        <v>30</v>
      </c>
      <c r="F5746">
        <v>9376</v>
      </c>
      <c r="G5746" t="s">
        <v>141</v>
      </c>
      <c r="H5746" t="s">
        <v>200</v>
      </c>
      <c r="I5746" t="s">
        <v>142</v>
      </c>
      <c r="J5746" s="1">
        <v>45839</v>
      </c>
      <c r="K5746" t="s">
        <v>143</v>
      </c>
      <c r="L5746">
        <v>2</v>
      </c>
      <c r="M5746" t="s">
        <v>144</v>
      </c>
      <c r="N5746" t="s">
        <v>145</v>
      </c>
      <c r="O5746" t="s">
        <v>156</v>
      </c>
      <c r="P5746" t="s">
        <v>154</v>
      </c>
      <c r="Q5746">
        <v>17268.13</v>
      </c>
      <c r="R5746">
        <v>417</v>
      </c>
      <c r="S5746">
        <v>99865</v>
      </c>
      <c r="T5746">
        <v>2193</v>
      </c>
      <c r="U5746">
        <v>82</v>
      </c>
      <c r="V5746">
        <v>48</v>
      </c>
      <c r="W5746">
        <v>10499.97</v>
      </c>
      <c r="X5746">
        <v>10999.97</v>
      </c>
      <c r="Y5746">
        <v>0</v>
      </c>
      <c r="Z5746">
        <v>0</v>
      </c>
      <c r="AA5746">
        <v>80403.87</v>
      </c>
      <c r="AB5746">
        <v>1147.67</v>
      </c>
      <c r="AC5746">
        <v>73737.13</v>
      </c>
      <c r="AD5746">
        <v>22</v>
      </c>
      <c r="AE5746">
        <v>26</v>
      </c>
      <c r="AF5746">
        <v>324</v>
      </c>
      <c r="AG5746">
        <v>54</v>
      </c>
      <c r="AH5746">
        <v>6</v>
      </c>
      <c r="AI5746">
        <v>28</v>
      </c>
      <c r="AJ5746">
        <v>0</v>
      </c>
      <c r="AK5746">
        <v>0</v>
      </c>
      <c r="AL5746">
        <v>0</v>
      </c>
      <c r="AM5746">
        <v>0</v>
      </c>
      <c r="AN5746">
        <v>0</v>
      </c>
      <c r="AO5746">
        <v>256</v>
      </c>
      <c r="AP5746">
        <v>1065</v>
      </c>
      <c r="AQ5746">
        <v>268</v>
      </c>
      <c r="AR5746">
        <v>0</v>
      </c>
      <c r="AS5746">
        <v>172</v>
      </c>
      <c r="AT5746">
        <v>8</v>
      </c>
      <c r="AU5746">
        <v>65</v>
      </c>
      <c r="AV5746">
        <v>17</v>
      </c>
      <c r="AW5746">
        <v>3</v>
      </c>
      <c r="AX5746">
        <v>0</v>
      </c>
      <c r="AY5746">
        <v>135</v>
      </c>
      <c r="AZ5746">
        <v>188</v>
      </c>
      <c r="BA5746">
        <v>109</v>
      </c>
      <c r="BB5746">
        <v>34</v>
      </c>
      <c r="BC5746">
        <v>15</v>
      </c>
      <c r="BD5746">
        <v>4</v>
      </c>
      <c r="BE5746">
        <v>0</v>
      </c>
      <c r="BF5746">
        <v>409</v>
      </c>
      <c r="BG5746">
        <v>7465</v>
      </c>
      <c r="BH5746">
        <v>5</v>
      </c>
      <c r="BI5746">
        <v>76</v>
      </c>
      <c r="BJ5746" s="2">
        <v>45853</v>
      </c>
      <c r="BK5746">
        <v>1</v>
      </c>
      <c r="BL5746" s="3" t="str">
        <f>VLOOKUP(O5746,DropDownList!$H$1:$I$7,2,FALSE)</f>
        <v>2023/24</v>
      </c>
      <c r="BM5746" s="3" t="str">
        <f t="shared" si="90"/>
        <v>JP COURT</v>
      </c>
    </row>
    <row r="5747" spans="1:65" x14ac:dyDescent="0.2">
      <c r="A5747">
        <v>2025</v>
      </c>
      <c r="B5747">
        <v>7</v>
      </c>
      <c r="C5747" t="s">
        <v>198</v>
      </c>
      <c r="D5747" t="s">
        <v>202</v>
      </c>
      <c r="E5747" t="s">
        <v>30</v>
      </c>
      <c r="F5747">
        <v>9376</v>
      </c>
      <c r="G5747" t="s">
        <v>141</v>
      </c>
      <c r="H5747" t="s">
        <v>200</v>
      </c>
      <c r="I5747" t="s">
        <v>142</v>
      </c>
      <c r="J5747" s="1">
        <v>45839</v>
      </c>
      <c r="K5747" t="s">
        <v>143</v>
      </c>
      <c r="L5747">
        <v>2</v>
      </c>
      <c r="M5747" t="s">
        <v>144</v>
      </c>
      <c r="N5747" t="s">
        <v>145</v>
      </c>
      <c r="O5747" t="s">
        <v>149</v>
      </c>
      <c r="P5747" t="s">
        <v>153</v>
      </c>
      <c r="Q5747">
        <v>45</v>
      </c>
      <c r="R5747">
        <v>4</v>
      </c>
      <c r="S5747">
        <v>180</v>
      </c>
      <c r="T5747">
        <v>0</v>
      </c>
      <c r="U5747">
        <v>1</v>
      </c>
      <c r="V5747">
        <v>1</v>
      </c>
      <c r="W5747">
        <v>45</v>
      </c>
      <c r="X5747">
        <v>45</v>
      </c>
      <c r="Y5747">
        <v>0</v>
      </c>
      <c r="Z5747">
        <v>0</v>
      </c>
      <c r="AA5747">
        <v>135</v>
      </c>
      <c r="AB5747">
        <v>0</v>
      </c>
      <c r="AC5747">
        <v>135</v>
      </c>
      <c r="AD5747">
        <v>1</v>
      </c>
      <c r="AE5747">
        <v>0</v>
      </c>
      <c r="AF5747">
        <v>3</v>
      </c>
      <c r="AG5747">
        <v>0</v>
      </c>
      <c r="AH5747">
        <v>0</v>
      </c>
      <c r="AI5747">
        <v>1</v>
      </c>
      <c r="AJ5747">
        <v>0</v>
      </c>
      <c r="AK5747">
        <v>0</v>
      </c>
      <c r="AL5747">
        <v>0</v>
      </c>
      <c r="AM5747">
        <v>0</v>
      </c>
      <c r="AN5747">
        <v>0</v>
      </c>
      <c r="AO5747">
        <v>2</v>
      </c>
      <c r="AP5747">
        <v>2</v>
      </c>
      <c r="AQ5747">
        <v>2</v>
      </c>
      <c r="AR5747">
        <v>0</v>
      </c>
      <c r="AS5747">
        <v>0</v>
      </c>
      <c r="AT5747">
        <v>0</v>
      </c>
      <c r="AU5747">
        <v>0</v>
      </c>
      <c r="AV5747">
        <v>0</v>
      </c>
      <c r="AW5747">
        <v>0</v>
      </c>
      <c r="AX5747">
        <v>0</v>
      </c>
      <c r="AY5747">
        <v>0</v>
      </c>
      <c r="AZ5747">
        <v>0</v>
      </c>
      <c r="BA5747">
        <v>0</v>
      </c>
      <c r="BB5747">
        <v>0</v>
      </c>
      <c r="BC5747">
        <v>0</v>
      </c>
      <c r="BD5747">
        <v>0</v>
      </c>
      <c r="BE5747">
        <v>0</v>
      </c>
      <c r="BF5747">
        <v>2</v>
      </c>
      <c r="BG5747">
        <v>45</v>
      </c>
      <c r="BH5747">
        <v>0</v>
      </c>
      <c r="BI5747">
        <v>1</v>
      </c>
      <c r="BJ5747" s="2">
        <v>45853</v>
      </c>
      <c r="BK5747">
        <v>0</v>
      </c>
      <c r="BL5747" s="3" t="str">
        <f>VLOOKUP(O5747,DropDownList!$H$1:$I$7,2,FALSE)</f>
        <v>2025/26</v>
      </c>
      <c r="BM5747" s="3" t="str">
        <f t="shared" si="90"/>
        <v>PREG</v>
      </c>
    </row>
    <row r="5748" spans="1:65" x14ac:dyDescent="0.2">
      <c r="A5748">
        <v>2025</v>
      </c>
      <c r="B5748">
        <v>7</v>
      </c>
      <c r="C5748" t="s">
        <v>198</v>
      </c>
      <c r="D5748" t="s">
        <v>202</v>
      </c>
      <c r="E5748" t="s">
        <v>30</v>
      </c>
      <c r="F5748">
        <v>9376</v>
      </c>
      <c r="G5748" t="s">
        <v>141</v>
      </c>
      <c r="H5748" t="s">
        <v>200</v>
      </c>
      <c r="I5748" t="s">
        <v>142</v>
      </c>
      <c r="J5748" s="1">
        <v>45839</v>
      </c>
      <c r="K5748" t="s">
        <v>143</v>
      </c>
      <c r="L5748">
        <v>2</v>
      </c>
      <c r="M5748" t="s">
        <v>144</v>
      </c>
      <c r="N5748" t="s">
        <v>145</v>
      </c>
      <c r="O5748" t="s">
        <v>156</v>
      </c>
      <c r="P5748" t="s">
        <v>148</v>
      </c>
      <c r="Q5748">
        <v>3809.21</v>
      </c>
      <c r="R5748">
        <v>206</v>
      </c>
      <c r="S5748">
        <v>12360</v>
      </c>
      <c r="T5748">
        <v>1194.3599999999999</v>
      </c>
      <c r="U5748">
        <v>71</v>
      </c>
      <c r="V5748">
        <v>39</v>
      </c>
      <c r="W5748">
        <v>2207.36</v>
      </c>
      <c r="X5748">
        <v>2207.36</v>
      </c>
      <c r="Y5748">
        <v>0</v>
      </c>
      <c r="Z5748">
        <v>0</v>
      </c>
      <c r="AA5748">
        <v>7356.43</v>
      </c>
      <c r="AB5748">
        <v>0</v>
      </c>
      <c r="AC5748">
        <v>7356.43</v>
      </c>
      <c r="AD5748">
        <v>35</v>
      </c>
      <c r="AE5748">
        <v>4</v>
      </c>
      <c r="AF5748">
        <v>115</v>
      </c>
      <c r="AG5748">
        <v>12</v>
      </c>
      <c r="AH5748">
        <v>19</v>
      </c>
      <c r="AI5748">
        <v>59</v>
      </c>
      <c r="AJ5748">
        <v>0</v>
      </c>
      <c r="AK5748">
        <v>0</v>
      </c>
      <c r="AL5748">
        <v>0</v>
      </c>
      <c r="AM5748">
        <v>0</v>
      </c>
      <c r="AN5748">
        <v>0</v>
      </c>
      <c r="AO5748">
        <v>176</v>
      </c>
      <c r="AP5748">
        <v>636</v>
      </c>
      <c r="AQ5748">
        <v>190</v>
      </c>
      <c r="AR5748">
        <v>0</v>
      </c>
      <c r="AS5748">
        <v>81</v>
      </c>
      <c r="AT5748">
        <v>1</v>
      </c>
      <c r="AU5748">
        <v>8</v>
      </c>
      <c r="AV5748">
        <v>1</v>
      </c>
      <c r="AW5748">
        <v>0</v>
      </c>
      <c r="AX5748">
        <v>0</v>
      </c>
      <c r="AY5748">
        <v>111</v>
      </c>
      <c r="AZ5748">
        <v>155</v>
      </c>
      <c r="BA5748">
        <v>68</v>
      </c>
      <c r="BB5748">
        <v>3</v>
      </c>
      <c r="BC5748">
        <v>1</v>
      </c>
      <c r="BD5748">
        <v>2</v>
      </c>
      <c r="BE5748">
        <v>0</v>
      </c>
      <c r="BF5748">
        <v>176</v>
      </c>
      <c r="BG5748">
        <v>3540</v>
      </c>
      <c r="BH5748">
        <v>1</v>
      </c>
      <c r="BI5748">
        <v>71</v>
      </c>
      <c r="BJ5748" s="2">
        <v>45853</v>
      </c>
      <c r="BK5748">
        <v>0</v>
      </c>
      <c r="BL5748" s="3" t="str">
        <f>VLOOKUP(O5748,DropDownList!$H$1:$I$7,2,FALSE)</f>
        <v>2023/24</v>
      </c>
      <c r="BM5748" s="3" t="str">
        <f t="shared" si="90"/>
        <v>PRAS</v>
      </c>
    </row>
    <row r="5749" spans="1:65" x14ac:dyDescent="0.2">
      <c r="A5749">
        <v>2025</v>
      </c>
      <c r="B5749">
        <v>7</v>
      </c>
      <c r="C5749" t="s">
        <v>198</v>
      </c>
      <c r="D5749" t="s">
        <v>202</v>
      </c>
      <c r="E5749" t="s">
        <v>30</v>
      </c>
      <c r="F5749">
        <v>9376</v>
      </c>
      <c r="G5749" t="s">
        <v>141</v>
      </c>
      <c r="H5749" t="s">
        <v>200</v>
      </c>
      <c r="I5749" t="s">
        <v>142</v>
      </c>
      <c r="J5749" s="1">
        <v>45839</v>
      </c>
      <c r="K5749" t="s">
        <v>143</v>
      </c>
      <c r="L5749">
        <v>2</v>
      </c>
      <c r="M5749" t="s">
        <v>144</v>
      </c>
      <c r="N5749" t="s">
        <v>145</v>
      </c>
      <c r="O5749" t="s">
        <v>149</v>
      </c>
      <c r="P5749" t="s">
        <v>151</v>
      </c>
      <c r="Q5749">
        <v>0</v>
      </c>
      <c r="R5749">
        <v>7</v>
      </c>
      <c r="S5749">
        <v>210</v>
      </c>
      <c r="T5749">
        <v>60</v>
      </c>
      <c r="U5749">
        <v>1</v>
      </c>
      <c r="V5749">
        <v>0</v>
      </c>
      <c r="W5749">
        <v>0</v>
      </c>
      <c r="X5749">
        <v>0</v>
      </c>
      <c r="Y5749">
        <v>0</v>
      </c>
      <c r="Z5749">
        <v>0</v>
      </c>
      <c r="AA5749">
        <v>150</v>
      </c>
      <c r="AB5749">
        <v>0</v>
      </c>
      <c r="AC5749">
        <v>150</v>
      </c>
      <c r="AD5749">
        <v>0</v>
      </c>
      <c r="AE5749">
        <v>0</v>
      </c>
      <c r="AF5749">
        <v>5</v>
      </c>
      <c r="AG5749">
        <v>0</v>
      </c>
      <c r="AH5749">
        <v>2</v>
      </c>
      <c r="AI5749">
        <v>0</v>
      </c>
      <c r="AJ5749">
        <v>0</v>
      </c>
      <c r="AK5749">
        <v>0</v>
      </c>
      <c r="AL5749">
        <v>0</v>
      </c>
      <c r="AM5749">
        <v>0</v>
      </c>
      <c r="AN5749">
        <v>0</v>
      </c>
      <c r="AO5749">
        <v>0</v>
      </c>
      <c r="AP5749">
        <v>0</v>
      </c>
      <c r="AQ5749">
        <v>0</v>
      </c>
      <c r="AR5749">
        <v>0</v>
      </c>
      <c r="AS5749">
        <v>0</v>
      </c>
      <c r="AT5749">
        <v>0</v>
      </c>
      <c r="AU5749">
        <v>0</v>
      </c>
      <c r="AV5749">
        <v>0</v>
      </c>
      <c r="AW5749">
        <v>0</v>
      </c>
      <c r="AX5749">
        <v>0</v>
      </c>
      <c r="AY5749">
        <v>0</v>
      </c>
      <c r="AZ5749">
        <v>0</v>
      </c>
      <c r="BA5749">
        <v>0</v>
      </c>
      <c r="BB5749">
        <v>0</v>
      </c>
      <c r="BC5749">
        <v>0</v>
      </c>
      <c r="BD5749">
        <v>0</v>
      </c>
      <c r="BE5749">
        <v>0</v>
      </c>
      <c r="BF5749">
        <v>0</v>
      </c>
      <c r="BG5749">
        <v>0</v>
      </c>
      <c r="BH5749">
        <v>0</v>
      </c>
      <c r="BI5749">
        <v>0</v>
      </c>
      <c r="BJ5749" s="2">
        <v>45853</v>
      </c>
      <c r="BK5749">
        <v>0</v>
      </c>
      <c r="BL5749" s="3" t="str">
        <f>VLOOKUP(O5749,DropDownList!$H$1:$I$7,2,FALSE)</f>
        <v>2025/26</v>
      </c>
      <c r="BM5749" s="3" t="str">
        <f t="shared" si="90"/>
        <v>PCPF</v>
      </c>
    </row>
    <row r="5750" spans="1:65" x14ac:dyDescent="0.2">
      <c r="A5750">
        <v>2025</v>
      </c>
      <c r="B5750">
        <v>7</v>
      </c>
      <c r="C5750" t="s">
        <v>198</v>
      </c>
      <c r="D5750" t="s">
        <v>202</v>
      </c>
      <c r="E5750" t="s">
        <v>30</v>
      </c>
      <c r="F5750">
        <v>9376</v>
      </c>
      <c r="G5750" t="s">
        <v>141</v>
      </c>
      <c r="H5750" t="s">
        <v>200</v>
      </c>
      <c r="I5750" t="s">
        <v>142</v>
      </c>
      <c r="J5750" s="1">
        <v>45839</v>
      </c>
      <c r="K5750" t="s">
        <v>143</v>
      </c>
      <c r="L5750">
        <v>2</v>
      </c>
      <c r="M5750" t="s">
        <v>144</v>
      </c>
      <c r="N5750" t="s">
        <v>145</v>
      </c>
      <c r="O5750" t="s">
        <v>156</v>
      </c>
      <c r="P5750" t="s">
        <v>152</v>
      </c>
      <c r="Q5750">
        <v>0</v>
      </c>
      <c r="R5750">
        <v>310</v>
      </c>
      <c r="S5750">
        <v>12400</v>
      </c>
      <c r="T5750">
        <v>8120</v>
      </c>
      <c r="U5750">
        <v>0</v>
      </c>
      <c r="V5750">
        <v>0</v>
      </c>
      <c r="W5750">
        <v>0</v>
      </c>
      <c r="X5750">
        <v>0</v>
      </c>
      <c r="Y5750">
        <v>0</v>
      </c>
      <c r="Z5750">
        <v>0</v>
      </c>
      <c r="AA5750">
        <v>4280</v>
      </c>
      <c r="AB5750">
        <v>0</v>
      </c>
      <c r="AC5750">
        <v>4280</v>
      </c>
      <c r="AD5750">
        <v>0</v>
      </c>
      <c r="AE5750">
        <v>0</v>
      </c>
      <c r="AF5750">
        <v>107</v>
      </c>
      <c r="AG5750">
        <v>0</v>
      </c>
      <c r="AH5750">
        <v>203</v>
      </c>
      <c r="AI5750">
        <v>0</v>
      </c>
      <c r="AJ5750">
        <v>0</v>
      </c>
      <c r="AK5750">
        <v>0</v>
      </c>
      <c r="AL5750">
        <v>0</v>
      </c>
      <c r="AM5750">
        <v>0</v>
      </c>
      <c r="AN5750">
        <v>0</v>
      </c>
      <c r="AO5750">
        <v>0</v>
      </c>
      <c r="AP5750">
        <v>0</v>
      </c>
      <c r="AQ5750">
        <v>0</v>
      </c>
      <c r="AR5750">
        <v>0</v>
      </c>
      <c r="AS5750">
        <v>0</v>
      </c>
      <c r="AT5750">
        <v>0</v>
      </c>
      <c r="AU5750">
        <v>0</v>
      </c>
      <c r="AV5750">
        <v>0</v>
      </c>
      <c r="AW5750">
        <v>0</v>
      </c>
      <c r="AX5750">
        <v>0</v>
      </c>
      <c r="AY5750">
        <v>0</v>
      </c>
      <c r="AZ5750">
        <v>0</v>
      </c>
      <c r="BA5750">
        <v>0</v>
      </c>
      <c r="BB5750">
        <v>0</v>
      </c>
      <c r="BC5750">
        <v>0</v>
      </c>
      <c r="BD5750">
        <v>0</v>
      </c>
      <c r="BE5750">
        <v>0</v>
      </c>
      <c r="BF5750">
        <v>0</v>
      </c>
      <c r="BG5750">
        <v>0</v>
      </c>
      <c r="BH5750">
        <v>0</v>
      </c>
      <c r="BI5750">
        <v>0</v>
      </c>
      <c r="BJ5750" s="2">
        <v>45853</v>
      </c>
      <c r="BK5750">
        <v>0</v>
      </c>
      <c r="BL5750" s="3" t="str">
        <f>VLOOKUP(O5750,DropDownList!$H$1:$I$7,2,FALSE)</f>
        <v>2023/24</v>
      </c>
      <c r="BM5750" s="3" t="str">
        <f t="shared" si="90"/>
        <v>PCOA</v>
      </c>
    </row>
    <row r="5751" spans="1:65" x14ac:dyDescent="0.2">
      <c r="A5751">
        <v>2025</v>
      </c>
      <c r="B5751">
        <v>7</v>
      </c>
      <c r="C5751" t="s">
        <v>198</v>
      </c>
      <c r="D5751" t="s">
        <v>202</v>
      </c>
      <c r="E5751" t="s">
        <v>30</v>
      </c>
      <c r="F5751">
        <v>9376</v>
      </c>
      <c r="G5751" t="s">
        <v>141</v>
      </c>
      <c r="H5751" t="s">
        <v>200</v>
      </c>
      <c r="I5751" t="s">
        <v>142</v>
      </c>
      <c r="J5751" s="1">
        <v>45839</v>
      </c>
      <c r="K5751" t="s">
        <v>143</v>
      </c>
      <c r="L5751">
        <v>2</v>
      </c>
      <c r="M5751" t="s">
        <v>144</v>
      </c>
      <c r="N5751" t="s">
        <v>145</v>
      </c>
      <c r="O5751" t="s">
        <v>156</v>
      </c>
      <c r="P5751" t="s">
        <v>153</v>
      </c>
      <c r="Q5751">
        <v>25.33</v>
      </c>
      <c r="R5751">
        <v>7</v>
      </c>
      <c r="S5751">
        <v>315</v>
      </c>
      <c r="T5751">
        <v>135</v>
      </c>
      <c r="U5751">
        <v>1</v>
      </c>
      <c r="V5751">
        <v>1</v>
      </c>
      <c r="W5751">
        <v>25.33</v>
      </c>
      <c r="X5751">
        <v>25.33</v>
      </c>
      <c r="Y5751">
        <v>0</v>
      </c>
      <c r="Z5751">
        <v>0</v>
      </c>
      <c r="AA5751">
        <v>154.66999999999999</v>
      </c>
      <c r="AB5751">
        <v>0</v>
      </c>
      <c r="AC5751">
        <v>154.66999999999999</v>
      </c>
      <c r="AD5751">
        <v>0</v>
      </c>
      <c r="AE5751">
        <v>1</v>
      </c>
      <c r="AF5751">
        <v>3</v>
      </c>
      <c r="AG5751">
        <v>1</v>
      </c>
      <c r="AH5751">
        <v>3</v>
      </c>
      <c r="AI5751">
        <v>0</v>
      </c>
      <c r="AJ5751">
        <v>0</v>
      </c>
      <c r="AK5751">
        <v>0</v>
      </c>
      <c r="AL5751">
        <v>0</v>
      </c>
      <c r="AM5751">
        <v>0</v>
      </c>
      <c r="AN5751">
        <v>0</v>
      </c>
      <c r="AO5751">
        <v>6</v>
      </c>
      <c r="AP5751">
        <v>11</v>
      </c>
      <c r="AQ5751">
        <v>7</v>
      </c>
      <c r="AR5751">
        <v>0</v>
      </c>
      <c r="AS5751">
        <v>1</v>
      </c>
      <c r="AT5751">
        <v>0</v>
      </c>
      <c r="AU5751">
        <v>0</v>
      </c>
      <c r="AV5751">
        <v>0</v>
      </c>
      <c r="AW5751">
        <v>0</v>
      </c>
      <c r="AX5751">
        <v>0</v>
      </c>
      <c r="AY5751">
        <v>1</v>
      </c>
      <c r="AZ5751">
        <v>1</v>
      </c>
      <c r="BA5751">
        <v>1</v>
      </c>
      <c r="BB5751">
        <v>0</v>
      </c>
      <c r="BC5751">
        <v>0</v>
      </c>
      <c r="BD5751">
        <v>0</v>
      </c>
      <c r="BE5751">
        <v>0</v>
      </c>
      <c r="BF5751">
        <v>6</v>
      </c>
      <c r="BG5751">
        <v>0</v>
      </c>
      <c r="BH5751">
        <v>0</v>
      </c>
      <c r="BI5751">
        <v>1</v>
      </c>
      <c r="BJ5751" s="2">
        <v>45853</v>
      </c>
      <c r="BK5751">
        <v>0</v>
      </c>
      <c r="BL5751" s="3" t="str">
        <f>VLOOKUP(O5751,DropDownList!$H$1:$I$7,2,FALSE)</f>
        <v>2023/24</v>
      </c>
      <c r="BM5751" s="3" t="str">
        <f t="shared" si="90"/>
        <v>PREG</v>
      </c>
    </row>
    <row r="5752" spans="1:65" x14ac:dyDescent="0.2">
      <c r="A5752">
        <v>2025</v>
      </c>
      <c r="B5752">
        <v>7</v>
      </c>
      <c r="C5752" t="s">
        <v>198</v>
      </c>
      <c r="D5752" t="s">
        <v>202</v>
      </c>
      <c r="E5752" t="s">
        <v>30</v>
      </c>
      <c r="F5752">
        <v>9376</v>
      </c>
      <c r="G5752" t="s">
        <v>141</v>
      </c>
      <c r="H5752" t="s">
        <v>200</v>
      </c>
      <c r="I5752" t="s">
        <v>142</v>
      </c>
      <c r="J5752" s="1">
        <v>45839</v>
      </c>
      <c r="K5752" t="s">
        <v>143</v>
      </c>
      <c r="L5752">
        <v>2</v>
      </c>
      <c r="M5752" t="s">
        <v>144</v>
      </c>
      <c r="N5752" t="s">
        <v>145</v>
      </c>
      <c r="O5752" t="s">
        <v>149</v>
      </c>
      <c r="P5752" t="s">
        <v>146</v>
      </c>
      <c r="Q5752">
        <v>1098.75</v>
      </c>
      <c r="R5752">
        <v>316</v>
      </c>
      <c r="S5752">
        <v>4510</v>
      </c>
      <c r="T5752">
        <v>0</v>
      </c>
      <c r="U5752">
        <v>133</v>
      </c>
      <c r="V5752">
        <v>52</v>
      </c>
      <c r="W5752">
        <v>794</v>
      </c>
      <c r="X5752">
        <v>794</v>
      </c>
      <c r="Y5752">
        <v>0</v>
      </c>
      <c r="Z5752">
        <v>0</v>
      </c>
      <c r="AA5752">
        <v>3411.25</v>
      </c>
      <c r="AB5752">
        <v>0</v>
      </c>
      <c r="AC5752">
        <v>0</v>
      </c>
      <c r="AD5752">
        <v>51</v>
      </c>
      <c r="AE5752">
        <v>1</v>
      </c>
      <c r="AF5752">
        <v>238</v>
      </c>
      <c r="AG5752">
        <v>5</v>
      </c>
      <c r="AH5752">
        <v>0</v>
      </c>
      <c r="AI5752">
        <v>73</v>
      </c>
      <c r="AJ5752">
        <v>0</v>
      </c>
      <c r="AK5752">
        <v>0</v>
      </c>
      <c r="AL5752">
        <v>0</v>
      </c>
      <c r="AM5752">
        <v>0</v>
      </c>
      <c r="AN5752">
        <v>0</v>
      </c>
      <c r="AO5752">
        <v>186</v>
      </c>
      <c r="AP5752">
        <v>471</v>
      </c>
      <c r="AQ5752">
        <v>190</v>
      </c>
      <c r="AR5752">
        <v>1</v>
      </c>
      <c r="AS5752">
        <v>88</v>
      </c>
      <c r="AT5752">
        <v>0</v>
      </c>
      <c r="AU5752">
        <v>15</v>
      </c>
      <c r="AV5752">
        <v>5</v>
      </c>
      <c r="AW5752">
        <v>3</v>
      </c>
      <c r="AX5752">
        <v>0</v>
      </c>
      <c r="AY5752">
        <v>48</v>
      </c>
      <c r="AZ5752">
        <v>72</v>
      </c>
      <c r="BA5752">
        <v>20</v>
      </c>
      <c r="BB5752">
        <v>10</v>
      </c>
      <c r="BC5752">
        <v>1</v>
      </c>
      <c r="BD5752">
        <v>1</v>
      </c>
      <c r="BE5752">
        <v>0</v>
      </c>
      <c r="BF5752">
        <v>309</v>
      </c>
      <c r="BG5752">
        <v>1070</v>
      </c>
      <c r="BH5752">
        <v>0</v>
      </c>
      <c r="BI5752">
        <v>126</v>
      </c>
      <c r="BJ5752" s="2">
        <v>45853</v>
      </c>
      <c r="BK5752">
        <v>0</v>
      </c>
      <c r="BL5752" s="3" t="str">
        <f>VLOOKUP(O5752,DropDownList!$H$1:$I$7,2,FALSE)</f>
        <v>2025/26</v>
      </c>
      <c r="BM5752" s="3" t="str">
        <f t="shared" si="90"/>
        <v>VSUR</v>
      </c>
    </row>
    <row r="5753" spans="1:65" x14ac:dyDescent="0.2">
      <c r="A5753">
        <v>2025</v>
      </c>
      <c r="B5753">
        <v>7</v>
      </c>
      <c r="C5753" t="s">
        <v>198</v>
      </c>
      <c r="D5753" t="s">
        <v>202</v>
      </c>
      <c r="E5753" t="s">
        <v>30</v>
      </c>
      <c r="F5753">
        <v>9376</v>
      </c>
      <c r="G5753" t="s">
        <v>141</v>
      </c>
      <c r="H5753" t="s">
        <v>200</v>
      </c>
      <c r="I5753" t="s">
        <v>142</v>
      </c>
      <c r="J5753" s="1">
        <v>45839</v>
      </c>
      <c r="K5753" t="s">
        <v>143</v>
      </c>
      <c r="L5753">
        <v>2</v>
      </c>
      <c r="M5753" t="s">
        <v>144</v>
      </c>
      <c r="N5753" t="s">
        <v>145</v>
      </c>
      <c r="O5753" t="s">
        <v>156</v>
      </c>
      <c r="P5753" t="s">
        <v>151</v>
      </c>
      <c r="Q5753">
        <v>0</v>
      </c>
      <c r="R5753">
        <v>14</v>
      </c>
      <c r="S5753">
        <v>420</v>
      </c>
      <c r="T5753">
        <v>180</v>
      </c>
      <c r="U5753">
        <v>0</v>
      </c>
      <c r="V5753">
        <v>0</v>
      </c>
      <c r="W5753">
        <v>0</v>
      </c>
      <c r="X5753">
        <v>0</v>
      </c>
      <c r="Y5753">
        <v>0</v>
      </c>
      <c r="Z5753">
        <v>0</v>
      </c>
      <c r="AA5753">
        <v>240</v>
      </c>
      <c r="AB5753">
        <v>0</v>
      </c>
      <c r="AC5753">
        <v>240</v>
      </c>
      <c r="AD5753">
        <v>0</v>
      </c>
      <c r="AE5753">
        <v>0</v>
      </c>
      <c r="AF5753">
        <v>8</v>
      </c>
      <c r="AG5753">
        <v>0</v>
      </c>
      <c r="AH5753">
        <v>6</v>
      </c>
      <c r="AI5753">
        <v>0</v>
      </c>
      <c r="AJ5753">
        <v>0</v>
      </c>
      <c r="AK5753">
        <v>0</v>
      </c>
      <c r="AL5753">
        <v>0</v>
      </c>
      <c r="AM5753">
        <v>0</v>
      </c>
      <c r="AN5753">
        <v>0</v>
      </c>
      <c r="AO5753">
        <v>0</v>
      </c>
      <c r="AP5753">
        <v>0</v>
      </c>
      <c r="AQ5753">
        <v>0</v>
      </c>
      <c r="AR5753">
        <v>0</v>
      </c>
      <c r="AS5753">
        <v>0</v>
      </c>
      <c r="AT5753">
        <v>0</v>
      </c>
      <c r="AU5753">
        <v>0</v>
      </c>
      <c r="AV5753">
        <v>0</v>
      </c>
      <c r="AW5753">
        <v>0</v>
      </c>
      <c r="AX5753">
        <v>0</v>
      </c>
      <c r="AY5753">
        <v>0</v>
      </c>
      <c r="AZ5753">
        <v>0</v>
      </c>
      <c r="BA5753">
        <v>0</v>
      </c>
      <c r="BB5753">
        <v>0</v>
      </c>
      <c r="BC5753">
        <v>0</v>
      </c>
      <c r="BD5753">
        <v>0</v>
      </c>
      <c r="BE5753">
        <v>0</v>
      </c>
      <c r="BF5753">
        <v>0</v>
      </c>
      <c r="BG5753">
        <v>0</v>
      </c>
      <c r="BH5753">
        <v>0</v>
      </c>
      <c r="BI5753">
        <v>0</v>
      </c>
      <c r="BJ5753" s="2">
        <v>45853</v>
      </c>
      <c r="BK5753">
        <v>0</v>
      </c>
      <c r="BL5753" s="3" t="str">
        <f>VLOOKUP(O5753,DropDownList!$H$1:$I$7,2,FALSE)</f>
        <v>2023/24</v>
      </c>
      <c r="BM5753" s="3" t="str">
        <f t="shared" si="90"/>
        <v>PCPF</v>
      </c>
    </row>
    <row r="5754" spans="1:65" x14ac:dyDescent="0.2">
      <c r="A5754">
        <v>2025</v>
      </c>
      <c r="B5754">
        <v>7</v>
      </c>
      <c r="C5754" t="s">
        <v>198</v>
      </c>
      <c r="D5754" t="s">
        <v>202</v>
      </c>
      <c r="E5754" t="s">
        <v>30</v>
      </c>
      <c r="F5754">
        <v>9376</v>
      </c>
      <c r="G5754" t="s">
        <v>141</v>
      </c>
      <c r="H5754" t="s">
        <v>200</v>
      </c>
      <c r="I5754" t="s">
        <v>142</v>
      </c>
      <c r="J5754" s="1">
        <v>45839</v>
      </c>
      <c r="K5754" t="s">
        <v>143</v>
      </c>
      <c r="L5754">
        <v>2</v>
      </c>
      <c r="M5754" t="s">
        <v>144</v>
      </c>
      <c r="N5754" t="s">
        <v>145</v>
      </c>
      <c r="O5754" t="s">
        <v>147</v>
      </c>
      <c r="P5754" t="s">
        <v>154</v>
      </c>
      <c r="Q5754">
        <v>15604.07</v>
      </c>
      <c r="R5754">
        <v>249</v>
      </c>
      <c r="S5754">
        <v>69647.95</v>
      </c>
      <c r="T5754">
        <v>510</v>
      </c>
      <c r="U5754">
        <v>66</v>
      </c>
      <c r="V5754">
        <v>35</v>
      </c>
      <c r="W5754">
        <v>7672.24</v>
      </c>
      <c r="X5754">
        <v>8038.24</v>
      </c>
      <c r="Y5754">
        <v>0</v>
      </c>
      <c r="Z5754">
        <v>0</v>
      </c>
      <c r="AA5754">
        <v>53533.88</v>
      </c>
      <c r="AB5754">
        <v>3885.95</v>
      </c>
      <c r="AC5754">
        <v>46288.26</v>
      </c>
      <c r="AD5754">
        <v>21</v>
      </c>
      <c r="AE5754">
        <v>14</v>
      </c>
      <c r="AF5754">
        <v>180</v>
      </c>
      <c r="AG5754">
        <v>33</v>
      </c>
      <c r="AH5754">
        <v>2</v>
      </c>
      <c r="AI5754">
        <v>33</v>
      </c>
      <c r="AJ5754">
        <v>0</v>
      </c>
      <c r="AK5754">
        <v>0</v>
      </c>
      <c r="AL5754">
        <v>0</v>
      </c>
      <c r="AM5754">
        <v>0</v>
      </c>
      <c r="AN5754">
        <v>0</v>
      </c>
      <c r="AO5754">
        <v>138</v>
      </c>
      <c r="AP5754">
        <v>506</v>
      </c>
      <c r="AQ5754">
        <v>141</v>
      </c>
      <c r="AR5754">
        <v>0</v>
      </c>
      <c r="AS5754">
        <v>74</v>
      </c>
      <c r="AT5754">
        <v>0</v>
      </c>
      <c r="AU5754">
        <v>35</v>
      </c>
      <c r="AV5754">
        <v>10</v>
      </c>
      <c r="AW5754">
        <v>2</v>
      </c>
      <c r="AX5754">
        <v>0</v>
      </c>
      <c r="AY5754">
        <v>62</v>
      </c>
      <c r="AZ5754">
        <v>85</v>
      </c>
      <c r="BA5754">
        <v>39</v>
      </c>
      <c r="BB5754">
        <v>16</v>
      </c>
      <c r="BC5754">
        <v>8</v>
      </c>
      <c r="BD5754">
        <v>2</v>
      </c>
      <c r="BE5754">
        <v>0</v>
      </c>
      <c r="BF5754">
        <v>246</v>
      </c>
      <c r="BG5754">
        <v>10262</v>
      </c>
      <c r="BH5754">
        <v>1</v>
      </c>
      <c r="BI5754">
        <v>63</v>
      </c>
      <c r="BJ5754" s="2">
        <v>45853</v>
      </c>
      <c r="BK5754">
        <v>1</v>
      </c>
      <c r="BL5754" s="3" t="str">
        <f>VLOOKUP(O5754,DropDownList!$H$1:$I$7,2,FALSE)</f>
        <v>2024/25</v>
      </c>
      <c r="BM5754" s="3" t="str">
        <f t="shared" si="90"/>
        <v>JP COURT</v>
      </c>
    </row>
    <row r="5755" spans="1:65" x14ac:dyDescent="0.2">
      <c r="A5755">
        <v>2025</v>
      </c>
      <c r="B5755">
        <v>7</v>
      </c>
      <c r="C5755" t="s">
        <v>198</v>
      </c>
      <c r="D5755" t="s">
        <v>202</v>
      </c>
      <c r="E5755" t="s">
        <v>30</v>
      </c>
      <c r="F5755">
        <v>9376</v>
      </c>
      <c r="G5755" t="s">
        <v>141</v>
      </c>
      <c r="H5755" t="s">
        <v>200</v>
      </c>
      <c r="I5755" t="s">
        <v>142</v>
      </c>
      <c r="J5755" s="1">
        <v>45839</v>
      </c>
      <c r="K5755" t="s">
        <v>143</v>
      </c>
      <c r="L5755">
        <v>2</v>
      </c>
      <c r="M5755" t="s">
        <v>144</v>
      </c>
      <c r="N5755" t="s">
        <v>145</v>
      </c>
      <c r="O5755" t="s">
        <v>147</v>
      </c>
      <c r="P5755" t="s">
        <v>148</v>
      </c>
      <c r="Q5755">
        <v>6788.63</v>
      </c>
      <c r="R5755">
        <v>246</v>
      </c>
      <c r="S5755">
        <v>14760</v>
      </c>
      <c r="T5755">
        <v>1170.33</v>
      </c>
      <c r="U5755">
        <v>125</v>
      </c>
      <c r="V5755">
        <v>59</v>
      </c>
      <c r="W5755">
        <v>3430.99</v>
      </c>
      <c r="X5755">
        <v>3430.99</v>
      </c>
      <c r="Y5755">
        <v>0</v>
      </c>
      <c r="Z5755">
        <v>0</v>
      </c>
      <c r="AA5755">
        <v>6801.04</v>
      </c>
      <c r="AB5755">
        <v>0</v>
      </c>
      <c r="AC5755">
        <v>6801.04</v>
      </c>
      <c r="AD5755">
        <v>56</v>
      </c>
      <c r="AE5755">
        <v>3</v>
      </c>
      <c r="AF5755">
        <v>101</v>
      </c>
      <c r="AG5755">
        <v>23</v>
      </c>
      <c r="AH5755">
        <v>18</v>
      </c>
      <c r="AI5755">
        <v>102</v>
      </c>
      <c r="AJ5755">
        <v>0</v>
      </c>
      <c r="AK5755">
        <v>0</v>
      </c>
      <c r="AL5755">
        <v>0</v>
      </c>
      <c r="AM5755">
        <v>0</v>
      </c>
      <c r="AN5755">
        <v>0</v>
      </c>
      <c r="AO5755">
        <v>216</v>
      </c>
      <c r="AP5755">
        <v>727</v>
      </c>
      <c r="AQ5755">
        <v>223</v>
      </c>
      <c r="AR5755">
        <v>0</v>
      </c>
      <c r="AS5755">
        <v>101</v>
      </c>
      <c r="AT5755">
        <v>0</v>
      </c>
      <c r="AU5755">
        <v>8</v>
      </c>
      <c r="AV5755">
        <v>0</v>
      </c>
      <c r="AW5755">
        <v>0</v>
      </c>
      <c r="AX5755">
        <v>0</v>
      </c>
      <c r="AY5755">
        <v>127</v>
      </c>
      <c r="AZ5755">
        <v>181</v>
      </c>
      <c r="BA5755">
        <v>63</v>
      </c>
      <c r="BB5755">
        <v>4</v>
      </c>
      <c r="BC5755">
        <v>1</v>
      </c>
      <c r="BD5755">
        <v>0</v>
      </c>
      <c r="BE5755">
        <v>0</v>
      </c>
      <c r="BF5755">
        <v>216</v>
      </c>
      <c r="BG5755">
        <v>6120</v>
      </c>
      <c r="BH5755">
        <v>2</v>
      </c>
      <c r="BI5755">
        <v>125</v>
      </c>
      <c r="BJ5755" s="2">
        <v>45853</v>
      </c>
      <c r="BK5755">
        <v>0</v>
      </c>
      <c r="BL5755" s="3" t="str">
        <f>VLOOKUP(O5755,DropDownList!$H$1:$I$7,2,FALSE)</f>
        <v>2024/25</v>
      </c>
      <c r="BM5755" s="3" t="str">
        <f t="shared" si="90"/>
        <v>PRAS</v>
      </c>
    </row>
    <row r="5756" spans="1:65" x14ac:dyDescent="0.2">
      <c r="A5756">
        <v>2025</v>
      </c>
      <c r="B5756">
        <v>7</v>
      </c>
      <c r="C5756" t="s">
        <v>198</v>
      </c>
      <c r="D5756" t="s">
        <v>202</v>
      </c>
      <c r="E5756" t="s">
        <v>30</v>
      </c>
      <c r="F5756">
        <v>9376</v>
      </c>
      <c r="G5756" t="s">
        <v>141</v>
      </c>
      <c r="H5756" t="s">
        <v>200</v>
      </c>
      <c r="I5756" t="s">
        <v>142</v>
      </c>
      <c r="J5756" s="1">
        <v>45839</v>
      </c>
      <c r="K5756" t="s">
        <v>143</v>
      </c>
      <c r="L5756">
        <v>2</v>
      </c>
      <c r="M5756" t="s">
        <v>144</v>
      </c>
      <c r="N5756" t="s">
        <v>145</v>
      </c>
      <c r="O5756" t="s">
        <v>147</v>
      </c>
      <c r="P5756" t="s">
        <v>152</v>
      </c>
      <c r="Q5756">
        <v>0</v>
      </c>
      <c r="R5756">
        <v>358</v>
      </c>
      <c r="S5756">
        <v>14320</v>
      </c>
      <c r="T5756">
        <v>9960</v>
      </c>
      <c r="U5756">
        <v>0</v>
      </c>
      <c r="V5756">
        <v>0</v>
      </c>
      <c r="W5756">
        <v>0</v>
      </c>
      <c r="X5756">
        <v>0</v>
      </c>
      <c r="Y5756">
        <v>0</v>
      </c>
      <c r="Z5756">
        <v>0</v>
      </c>
      <c r="AA5756">
        <v>4360</v>
      </c>
      <c r="AB5756">
        <v>0</v>
      </c>
      <c r="AC5756">
        <v>4360</v>
      </c>
      <c r="AD5756">
        <v>0</v>
      </c>
      <c r="AE5756">
        <v>0</v>
      </c>
      <c r="AF5756">
        <v>109</v>
      </c>
      <c r="AG5756">
        <v>0</v>
      </c>
      <c r="AH5756">
        <v>249</v>
      </c>
      <c r="AI5756">
        <v>0</v>
      </c>
      <c r="AJ5756">
        <v>0</v>
      </c>
      <c r="AK5756">
        <v>0</v>
      </c>
      <c r="AL5756">
        <v>0</v>
      </c>
      <c r="AM5756">
        <v>0</v>
      </c>
      <c r="AN5756">
        <v>0</v>
      </c>
      <c r="AO5756">
        <v>0</v>
      </c>
      <c r="AP5756">
        <v>0</v>
      </c>
      <c r="AQ5756">
        <v>0</v>
      </c>
      <c r="AR5756">
        <v>0</v>
      </c>
      <c r="AS5756">
        <v>0</v>
      </c>
      <c r="AT5756">
        <v>0</v>
      </c>
      <c r="AU5756">
        <v>0</v>
      </c>
      <c r="AV5756">
        <v>0</v>
      </c>
      <c r="AW5756">
        <v>0</v>
      </c>
      <c r="AX5756">
        <v>0</v>
      </c>
      <c r="AY5756">
        <v>0</v>
      </c>
      <c r="AZ5756">
        <v>0</v>
      </c>
      <c r="BA5756">
        <v>0</v>
      </c>
      <c r="BB5756">
        <v>0</v>
      </c>
      <c r="BC5756">
        <v>0</v>
      </c>
      <c r="BD5756">
        <v>0</v>
      </c>
      <c r="BE5756">
        <v>0</v>
      </c>
      <c r="BF5756">
        <v>0</v>
      </c>
      <c r="BG5756">
        <v>0</v>
      </c>
      <c r="BH5756">
        <v>0</v>
      </c>
      <c r="BI5756">
        <v>0</v>
      </c>
      <c r="BJ5756" s="2">
        <v>45853</v>
      </c>
      <c r="BK5756">
        <v>0</v>
      </c>
      <c r="BL5756" s="3" t="str">
        <f>VLOOKUP(O5756,DropDownList!$H$1:$I$7,2,FALSE)</f>
        <v>2024/25</v>
      </c>
      <c r="BM5756" s="3" t="str">
        <f t="shared" si="90"/>
        <v>PCOA</v>
      </c>
    </row>
    <row r="5757" spans="1:65" x14ac:dyDescent="0.2">
      <c r="A5757">
        <v>2025</v>
      </c>
      <c r="B5757">
        <v>7</v>
      </c>
      <c r="C5757" t="s">
        <v>198</v>
      </c>
      <c r="D5757" t="s">
        <v>202</v>
      </c>
      <c r="E5757" t="s">
        <v>30</v>
      </c>
      <c r="F5757">
        <v>9376</v>
      </c>
      <c r="G5757" t="s">
        <v>141</v>
      </c>
      <c r="H5757" t="s">
        <v>200</v>
      </c>
      <c r="I5757" t="s">
        <v>142</v>
      </c>
      <c r="J5757" s="1">
        <v>45839</v>
      </c>
      <c r="K5757" t="s">
        <v>143</v>
      </c>
      <c r="L5757">
        <v>2</v>
      </c>
      <c r="M5757" t="s">
        <v>144</v>
      </c>
      <c r="N5757" t="s">
        <v>145</v>
      </c>
      <c r="O5757" t="s">
        <v>147</v>
      </c>
      <c r="P5757" t="s">
        <v>153</v>
      </c>
      <c r="Q5757">
        <v>0</v>
      </c>
      <c r="R5757">
        <v>5</v>
      </c>
      <c r="S5757">
        <v>255</v>
      </c>
      <c r="T5757">
        <v>135</v>
      </c>
      <c r="U5757">
        <v>0</v>
      </c>
      <c r="V5757">
        <v>0</v>
      </c>
      <c r="W5757">
        <v>0</v>
      </c>
      <c r="X5757">
        <v>0</v>
      </c>
      <c r="Y5757">
        <v>0</v>
      </c>
      <c r="Z5757">
        <v>0</v>
      </c>
      <c r="AA5757">
        <v>120</v>
      </c>
      <c r="AB5757">
        <v>0</v>
      </c>
      <c r="AC5757">
        <v>120</v>
      </c>
      <c r="AD5757">
        <v>0</v>
      </c>
      <c r="AE5757">
        <v>0</v>
      </c>
      <c r="AF5757">
        <v>2</v>
      </c>
      <c r="AG5757">
        <v>0</v>
      </c>
      <c r="AH5757">
        <v>3</v>
      </c>
      <c r="AI5757">
        <v>0</v>
      </c>
      <c r="AJ5757">
        <v>0</v>
      </c>
      <c r="AK5757">
        <v>0</v>
      </c>
      <c r="AL5757">
        <v>0</v>
      </c>
      <c r="AM5757">
        <v>0</v>
      </c>
      <c r="AN5757">
        <v>0</v>
      </c>
      <c r="AO5757">
        <v>3</v>
      </c>
      <c r="AP5757">
        <v>3</v>
      </c>
      <c r="AQ5757">
        <v>3</v>
      </c>
      <c r="AR5757">
        <v>0</v>
      </c>
      <c r="AS5757">
        <v>0</v>
      </c>
      <c r="AT5757">
        <v>0</v>
      </c>
      <c r="AU5757">
        <v>0</v>
      </c>
      <c r="AV5757">
        <v>0</v>
      </c>
      <c r="AW5757">
        <v>0</v>
      </c>
      <c r="AX5757">
        <v>0</v>
      </c>
      <c r="AY5757">
        <v>0</v>
      </c>
      <c r="AZ5757">
        <v>0</v>
      </c>
      <c r="BA5757">
        <v>0</v>
      </c>
      <c r="BB5757">
        <v>0</v>
      </c>
      <c r="BC5757">
        <v>0</v>
      </c>
      <c r="BD5757">
        <v>0</v>
      </c>
      <c r="BE5757">
        <v>0</v>
      </c>
      <c r="BF5757">
        <v>3</v>
      </c>
      <c r="BG5757">
        <v>0</v>
      </c>
      <c r="BH5757">
        <v>0</v>
      </c>
      <c r="BI5757">
        <v>0</v>
      </c>
      <c r="BJ5757" s="2">
        <v>45853</v>
      </c>
      <c r="BK5757">
        <v>0</v>
      </c>
      <c r="BL5757" s="3" t="str">
        <f>VLOOKUP(O5757,DropDownList!$H$1:$I$7,2,FALSE)</f>
        <v>2024/25</v>
      </c>
      <c r="BM5757" s="3" t="str">
        <f t="shared" si="90"/>
        <v>PREG</v>
      </c>
    </row>
    <row r="5758" spans="1:65" x14ac:dyDescent="0.2">
      <c r="A5758">
        <v>2025</v>
      </c>
      <c r="B5758">
        <v>7</v>
      </c>
      <c r="C5758" t="s">
        <v>198</v>
      </c>
      <c r="D5758" t="s">
        <v>202</v>
      </c>
      <c r="E5758" t="s">
        <v>30</v>
      </c>
      <c r="F5758">
        <v>9376</v>
      </c>
      <c r="G5758" t="s">
        <v>141</v>
      </c>
      <c r="H5758" t="s">
        <v>200</v>
      </c>
      <c r="I5758" t="s">
        <v>142</v>
      </c>
      <c r="J5758" s="1">
        <v>45839</v>
      </c>
      <c r="K5758" t="s">
        <v>143</v>
      </c>
      <c r="L5758">
        <v>2</v>
      </c>
      <c r="M5758" t="s">
        <v>144</v>
      </c>
      <c r="N5758" t="s">
        <v>145</v>
      </c>
      <c r="O5758" t="s">
        <v>147</v>
      </c>
      <c r="P5758" t="s">
        <v>146</v>
      </c>
      <c r="Q5758">
        <v>570.33000000000004</v>
      </c>
      <c r="R5758">
        <v>247</v>
      </c>
      <c r="S5758">
        <v>3960</v>
      </c>
      <c r="T5758">
        <v>30</v>
      </c>
      <c r="U5758">
        <v>66</v>
      </c>
      <c r="V5758">
        <v>21</v>
      </c>
      <c r="W5758">
        <v>340</v>
      </c>
      <c r="X5758">
        <v>340</v>
      </c>
      <c r="Y5758">
        <v>0</v>
      </c>
      <c r="Z5758">
        <v>0</v>
      </c>
      <c r="AA5758">
        <v>3359.67</v>
      </c>
      <c r="AB5758">
        <v>0</v>
      </c>
      <c r="AC5758">
        <v>0</v>
      </c>
      <c r="AD5758">
        <v>21</v>
      </c>
      <c r="AE5758">
        <v>0</v>
      </c>
      <c r="AF5758">
        <v>210</v>
      </c>
      <c r="AG5758">
        <v>1</v>
      </c>
      <c r="AH5758">
        <v>2</v>
      </c>
      <c r="AI5758">
        <v>34</v>
      </c>
      <c r="AJ5758">
        <v>0</v>
      </c>
      <c r="AK5758">
        <v>0</v>
      </c>
      <c r="AL5758">
        <v>0</v>
      </c>
      <c r="AM5758">
        <v>0</v>
      </c>
      <c r="AN5758">
        <v>0</v>
      </c>
      <c r="AO5758">
        <v>137</v>
      </c>
      <c r="AP5758">
        <v>512</v>
      </c>
      <c r="AQ5758">
        <v>142</v>
      </c>
      <c r="AR5758">
        <v>0</v>
      </c>
      <c r="AS5758">
        <v>74</v>
      </c>
      <c r="AT5758">
        <v>0</v>
      </c>
      <c r="AU5758">
        <v>35</v>
      </c>
      <c r="AV5758">
        <v>10</v>
      </c>
      <c r="AW5758">
        <v>2</v>
      </c>
      <c r="AX5758">
        <v>0</v>
      </c>
      <c r="AY5758">
        <v>65</v>
      </c>
      <c r="AZ5758">
        <v>87</v>
      </c>
      <c r="BA5758">
        <v>40</v>
      </c>
      <c r="BB5758">
        <v>16</v>
      </c>
      <c r="BC5758">
        <v>8</v>
      </c>
      <c r="BD5758">
        <v>1</v>
      </c>
      <c r="BE5758">
        <v>0</v>
      </c>
      <c r="BF5758">
        <v>244</v>
      </c>
      <c r="BG5758">
        <v>570</v>
      </c>
      <c r="BH5758">
        <v>0</v>
      </c>
      <c r="BI5758">
        <v>63</v>
      </c>
      <c r="BJ5758" s="2">
        <v>45853</v>
      </c>
      <c r="BK5758">
        <v>1</v>
      </c>
      <c r="BL5758" s="3" t="str">
        <f>VLOOKUP(O5758,DropDownList!$H$1:$I$7,2,FALSE)</f>
        <v>2024/25</v>
      </c>
      <c r="BM5758" s="3" t="str">
        <f t="shared" si="90"/>
        <v>VSUR</v>
      </c>
    </row>
    <row r="5759" spans="1:65" x14ac:dyDescent="0.2">
      <c r="A5759">
        <v>2025</v>
      </c>
      <c r="B5759">
        <v>7</v>
      </c>
      <c r="C5759" t="s">
        <v>198</v>
      </c>
      <c r="D5759" t="s">
        <v>202</v>
      </c>
      <c r="E5759" t="s">
        <v>30</v>
      </c>
      <c r="F5759">
        <v>9376</v>
      </c>
      <c r="G5759" t="s">
        <v>141</v>
      </c>
      <c r="H5759" t="s">
        <v>200</v>
      </c>
      <c r="I5759" t="s">
        <v>142</v>
      </c>
      <c r="J5759" s="1">
        <v>45839</v>
      </c>
      <c r="K5759" t="s">
        <v>143</v>
      </c>
      <c r="L5759">
        <v>2</v>
      </c>
      <c r="M5759" t="s">
        <v>144</v>
      </c>
      <c r="N5759" t="s">
        <v>145</v>
      </c>
      <c r="O5759" t="s">
        <v>147</v>
      </c>
      <c r="P5759" t="s">
        <v>151</v>
      </c>
      <c r="Q5759">
        <v>0</v>
      </c>
      <c r="R5759">
        <v>55</v>
      </c>
      <c r="S5759">
        <v>1650</v>
      </c>
      <c r="T5759">
        <v>390</v>
      </c>
      <c r="U5759">
        <v>12</v>
      </c>
      <c r="V5759">
        <v>0</v>
      </c>
      <c r="W5759">
        <v>0</v>
      </c>
      <c r="X5759">
        <v>0</v>
      </c>
      <c r="Y5759">
        <v>0</v>
      </c>
      <c r="Z5759">
        <v>0</v>
      </c>
      <c r="AA5759">
        <v>1260</v>
      </c>
      <c r="AB5759">
        <v>0</v>
      </c>
      <c r="AC5759">
        <v>1260</v>
      </c>
      <c r="AD5759">
        <v>0</v>
      </c>
      <c r="AE5759">
        <v>0</v>
      </c>
      <c r="AF5759">
        <v>42</v>
      </c>
      <c r="AG5759">
        <v>0</v>
      </c>
      <c r="AH5759">
        <v>13</v>
      </c>
      <c r="AI5759">
        <v>0</v>
      </c>
      <c r="AJ5759">
        <v>0</v>
      </c>
      <c r="AK5759">
        <v>0</v>
      </c>
      <c r="AL5759">
        <v>0</v>
      </c>
      <c r="AM5759">
        <v>1</v>
      </c>
      <c r="AN5759">
        <v>0</v>
      </c>
      <c r="AO5759">
        <v>0</v>
      </c>
      <c r="AP5759">
        <v>0</v>
      </c>
      <c r="AQ5759">
        <v>0</v>
      </c>
      <c r="AR5759">
        <v>0</v>
      </c>
      <c r="AS5759">
        <v>0</v>
      </c>
      <c r="AT5759">
        <v>0</v>
      </c>
      <c r="AU5759">
        <v>0</v>
      </c>
      <c r="AV5759">
        <v>0</v>
      </c>
      <c r="AW5759">
        <v>0</v>
      </c>
      <c r="AX5759">
        <v>0</v>
      </c>
      <c r="AY5759">
        <v>0</v>
      </c>
      <c r="AZ5759">
        <v>0</v>
      </c>
      <c r="BA5759">
        <v>0</v>
      </c>
      <c r="BB5759">
        <v>0</v>
      </c>
      <c r="BC5759">
        <v>0</v>
      </c>
      <c r="BD5759">
        <v>0</v>
      </c>
      <c r="BE5759">
        <v>0</v>
      </c>
      <c r="BF5759">
        <v>0</v>
      </c>
      <c r="BG5759">
        <v>0</v>
      </c>
      <c r="BH5759">
        <v>0</v>
      </c>
      <c r="BI5759">
        <v>0</v>
      </c>
      <c r="BJ5759" s="2">
        <v>45853</v>
      </c>
      <c r="BK5759">
        <v>0</v>
      </c>
      <c r="BL5759" s="3" t="str">
        <f>VLOOKUP(O5759,DropDownList!$H$1:$I$7,2,FALSE)</f>
        <v>2024/25</v>
      </c>
      <c r="BM5759" s="3" t="str">
        <f t="shared" si="90"/>
        <v>PCPF</v>
      </c>
    </row>
    <row r="5760" spans="1:65" x14ac:dyDescent="0.2">
      <c r="A5760">
        <v>2025</v>
      </c>
      <c r="B5760">
        <v>7</v>
      </c>
      <c r="C5760" t="s">
        <v>198</v>
      </c>
      <c r="D5760" t="s">
        <v>202</v>
      </c>
      <c r="E5760" t="s">
        <v>30</v>
      </c>
      <c r="F5760">
        <v>9376</v>
      </c>
      <c r="G5760" t="s">
        <v>141</v>
      </c>
      <c r="H5760" t="s">
        <v>200</v>
      </c>
      <c r="I5760" t="s">
        <v>142</v>
      </c>
      <c r="J5760" s="1">
        <v>45839</v>
      </c>
      <c r="K5760" t="s">
        <v>143</v>
      </c>
      <c r="L5760">
        <v>2</v>
      </c>
      <c r="M5760" t="s">
        <v>144</v>
      </c>
      <c r="N5760" t="s">
        <v>145</v>
      </c>
      <c r="O5760" t="s">
        <v>149</v>
      </c>
      <c r="P5760" t="s">
        <v>150</v>
      </c>
      <c r="Q5760">
        <v>45982.3</v>
      </c>
      <c r="R5760">
        <v>430</v>
      </c>
      <c r="S5760">
        <v>78280.45</v>
      </c>
      <c r="T5760">
        <v>7829.16</v>
      </c>
      <c r="U5760">
        <v>256</v>
      </c>
      <c r="V5760">
        <v>163</v>
      </c>
      <c r="W5760">
        <v>26075.46</v>
      </c>
      <c r="X5760">
        <v>30659.47</v>
      </c>
      <c r="Y5760">
        <v>387</v>
      </c>
      <c r="Z5760">
        <v>70451.289999999994</v>
      </c>
      <c r="AA5760">
        <v>24468.99</v>
      </c>
      <c r="AB5760">
        <v>7936.24</v>
      </c>
      <c r="AC5760">
        <v>16532.75</v>
      </c>
      <c r="AD5760">
        <v>146</v>
      </c>
      <c r="AE5760">
        <v>17</v>
      </c>
      <c r="AF5760">
        <v>128</v>
      </c>
      <c r="AG5760">
        <v>55</v>
      </c>
      <c r="AH5760">
        <v>43</v>
      </c>
      <c r="AI5760">
        <v>201</v>
      </c>
      <c r="AJ5760">
        <v>59</v>
      </c>
      <c r="AK5760">
        <v>31</v>
      </c>
      <c r="AL5760">
        <v>9</v>
      </c>
      <c r="AM5760">
        <v>15</v>
      </c>
      <c r="AN5760">
        <v>2</v>
      </c>
      <c r="AO5760">
        <v>302</v>
      </c>
      <c r="AP5760">
        <v>818</v>
      </c>
      <c r="AQ5760">
        <v>316</v>
      </c>
      <c r="AR5760">
        <v>0</v>
      </c>
      <c r="AS5760">
        <v>116</v>
      </c>
      <c r="AT5760">
        <v>0</v>
      </c>
      <c r="AU5760">
        <v>20</v>
      </c>
      <c r="AV5760">
        <v>9</v>
      </c>
      <c r="AW5760">
        <v>0</v>
      </c>
      <c r="AX5760">
        <v>0</v>
      </c>
      <c r="AY5760">
        <v>96</v>
      </c>
      <c r="AZ5760">
        <v>170</v>
      </c>
      <c r="BA5760">
        <v>54</v>
      </c>
      <c r="BB5760">
        <v>7</v>
      </c>
      <c r="BC5760">
        <v>4</v>
      </c>
      <c r="BD5760">
        <v>0</v>
      </c>
      <c r="BE5760">
        <v>0</v>
      </c>
      <c r="BF5760">
        <v>314</v>
      </c>
      <c r="BG5760">
        <v>37634.17</v>
      </c>
      <c r="BH5760">
        <v>3</v>
      </c>
      <c r="BI5760">
        <v>253</v>
      </c>
      <c r="BJ5760" s="2">
        <v>45853</v>
      </c>
      <c r="BK5760">
        <v>0</v>
      </c>
      <c r="BL5760" s="3" t="str">
        <f>VLOOKUP(O5760,DropDownList!$H$1:$I$7,2,FALSE)</f>
        <v>2025/26</v>
      </c>
      <c r="BM5760" s="3" t="str">
        <f t="shared" si="90"/>
        <v>FISCAL FINES</v>
      </c>
    </row>
    <row r="5761" spans="1:65" x14ac:dyDescent="0.2">
      <c r="A5761">
        <v>2025</v>
      </c>
      <c r="B5761">
        <v>7</v>
      </c>
      <c r="C5761" t="s">
        <v>198</v>
      </c>
      <c r="D5761" t="s">
        <v>202</v>
      </c>
      <c r="E5761" t="s">
        <v>30</v>
      </c>
      <c r="F5761">
        <v>9376</v>
      </c>
      <c r="G5761" t="s">
        <v>141</v>
      </c>
      <c r="H5761" t="s">
        <v>200</v>
      </c>
      <c r="I5761" t="s">
        <v>142</v>
      </c>
      <c r="J5761" s="1">
        <v>45839</v>
      </c>
      <c r="K5761" t="s">
        <v>143</v>
      </c>
      <c r="L5761">
        <v>2</v>
      </c>
      <c r="M5761" t="s">
        <v>144</v>
      </c>
      <c r="N5761" t="s">
        <v>145</v>
      </c>
      <c r="O5761" t="s">
        <v>156</v>
      </c>
      <c r="P5761" t="s">
        <v>150</v>
      </c>
      <c r="Q5761">
        <v>18719.009999999998</v>
      </c>
      <c r="R5761">
        <v>442</v>
      </c>
      <c r="S5761">
        <v>72168.97</v>
      </c>
      <c r="T5761">
        <v>9964.4</v>
      </c>
      <c r="U5761">
        <v>127</v>
      </c>
      <c r="V5761">
        <v>75</v>
      </c>
      <c r="W5761">
        <v>11394.58</v>
      </c>
      <c r="X5761">
        <v>12331.65</v>
      </c>
      <c r="Y5761">
        <v>386</v>
      </c>
      <c r="Z5761">
        <v>62204.57</v>
      </c>
      <c r="AA5761">
        <v>43485.56</v>
      </c>
      <c r="AB5761">
        <v>12425.71</v>
      </c>
      <c r="AC5761">
        <v>31059.85</v>
      </c>
      <c r="AD5761">
        <v>55</v>
      </c>
      <c r="AE5761">
        <v>20</v>
      </c>
      <c r="AF5761">
        <v>252</v>
      </c>
      <c r="AG5761">
        <v>56</v>
      </c>
      <c r="AH5761">
        <v>56</v>
      </c>
      <c r="AI5761">
        <v>71</v>
      </c>
      <c r="AJ5761">
        <v>65</v>
      </c>
      <c r="AK5761">
        <v>39</v>
      </c>
      <c r="AL5761">
        <v>14</v>
      </c>
      <c r="AM5761">
        <v>7</v>
      </c>
      <c r="AN5761">
        <v>4</v>
      </c>
      <c r="AO5761">
        <v>320</v>
      </c>
      <c r="AP5761">
        <v>1261</v>
      </c>
      <c r="AQ5761">
        <v>352</v>
      </c>
      <c r="AR5761">
        <v>0</v>
      </c>
      <c r="AS5761">
        <v>180</v>
      </c>
      <c r="AT5761">
        <v>5</v>
      </c>
      <c r="AU5761">
        <v>23</v>
      </c>
      <c r="AV5761">
        <v>6</v>
      </c>
      <c r="AW5761">
        <v>0</v>
      </c>
      <c r="AX5761">
        <v>0</v>
      </c>
      <c r="AY5761">
        <v>174</v>
      </c>
      <c r="AZ5761">
        <v>270</v>
      </c>
      <c r="BA5761">
        <v>143</v>
      </c>
      <c r="BB5761">
        <v>23</v>
      </c>
      <c r="BC5761">
        <v>11</v>
      </c>
      <c r="BD5761">
        <v>7</v>
      </c>
      <c r="BE5761">
        <v>0</v>
      </c>
      <c r="BF5761">
        <v>325</v>
      </c>
      <c r="BG5761">
        <v>11619.13</v>
      </c>
      <c r="BH5761">
        <v>7</v>
      </c>
      <c r="BI5761">
        <v>126</v>
      </c>
      <c r="BJ5761" s="2">
        <v>45853</v>
      </c>
      <c r="BK5761">
        <v>0</v>
      </c>
      <c r="BL5761" s="3" t="str">
        <f>VLOOKUP(O5761,DropDownList!$H$1:$I$7,2,FALSE)</f>
        <v>2023/24</v>
      </c>
      <c r="BM5761" s="3" t="str">
        <f t="shared" si="90"/>
        <v>FISCAL FINES</v>
      </c>
    </row>
    <row r="5762" spans="1:65" x14ac:dyDescent="0.2">
      <c r="A5762">
        <v>2025</v>
      </c>
      <c r="B5762">
        <v>7</v>
      </c>
      <c r="C5762" t="s">
        <v>198</v>
      </c>
      <c r="D5762" t="s">
        <v>202</v>
      </c>
      <c r="E5762" t="s">
        <v>30</v>
      </c>
      <c r="F5762">
        <v>9376</v>
      </c>
      <c r="G5762" t="s">
        <v>141</v>
      </c>
      <c r="H5762" t="s">
        <v>200</v>
      </c>
      <c r="I5762" t="s">
        <v>142</v>
      </c>
      <c r="J5762" s="1">
        <v>45839</v>
      </c>
      <c r="K5762" t="s">
        <v>143</v>
      </c>
      <c r="L5762">
        <v>2</v>
      </c>
      <c r="M5762" t="s">
        <v>144</v>
      </c>
      <c r="N5762" t="s">
        <v>145</v>
      </c>
      <c r="O5762" t="s">
        <v>149</v>
      </c>
      <c r="P5762" t="s">
        <v>154</v>
      </c>
      <c r="Q5762">
        <v>29094.39</v>
      </c>
      <c r="R5762">
        <v>317</v>
      </c>
      <c r="S5762">
        <v>74470.23</v>
      </c>
      <c r="T5762">
        <v>62.86</v>
      </c>
      <c r="U5762">
        <v>134</v>
      </c>
      <c r="V5762">
        <v>78</v>
      </c>
      <c r="W5762">
        <v>13374.85</v>
      </c>
      <c r="X5762">
        <v>16829.849999999999</v>
      </c>
      <c r="Y5762">
        <v>0</v>
      </c>
      <c r="Z5762">
        <v>0</v>
      </c>
      <c r="AA5762">
        <v>45312.98</v>
      </c>
      <c r="AB5762">
        <v>79.02</v>
      </c>
      <c r="AC5762">
        <v>41792.71</v>
      </c>
      <c r="AD5762">
        <v>51</v>
      </c>
      <c r="AE5762">
        <v>27</v>
      </c>
      <c r="AF5762">
        <v>182</v>
      </c>
      <c r="AG5762">
        <v>61</v>
      </c>
      <c r="AH5762">
        <v>0</v>
      </c>
      <c r="AI5762">
        <v>73</v>
      </c>
      <c r="AJ5762">
        <v>0</v>
      </c>
      <c r="AK5762">
        <v>0</v>
      </c>
      <c r="AL5762">
        <v>0</v>
      </c>
      <c r="AM5762">
        <v>0</v>
      </c>
      <c r="AN5762">
        <v>0</v>
      </c>
      <c r="AO5762">
        <v>187</v>
      </c>
      <c r="AP5762">
        <v>468</v>
      </c>
      <c r="AQ5762">
        <v>189</v>
      </c>
      <c r="AR5762">
        <v>1</v>
      </c>
      <c r="AS5762">
        <v>88</v>
      </c>
      <c r="AT5762">
        <v>0</v>
      </c>
      <c r="AU5762">
        <v>14</v>
      </c>
      <c r="AV5762">
        <v>4</v>
      </c>
      <c r="AW5762">
        <v>3</v>
      </c>
      <c r="AX5762">
        <v>0</v>
      </c>
      <c r="AY5762">
        <v>49</v>
      </c>
      <c r="AZ5762">
        <v>72</v>
      </c>
      <c r="BA5762">
        <v>20</v>
      </c>
      <c r="BB5762">
        <v>10</v>
      </c>
      <c r="BC5762">
        <v>1</v>
      </c>
      <c r="BD5762">
        <v>1</v>
      </c>
      <c r="BE5762">
        <v>0</v>
      </c>
      <c r="BF5762">
        <v>310</v>
      </c>
      <c r="BG5762">
        <v>17537.25</v>
      </c>
      <c r="BH5762">
        <v>1</v>
      </c>
      <c r="BI5762">
        <v>127</v>
      </c>
      <c r="BJ5762" s="2">
        <v>45853</v>
      </c>
      <c r="BK5762">
        <v>0</v>
      </c>
      <c r="BL5762" s="3" t="str">
        <f>VLOOKUP(O5762,DropDownList!$H$1:$I$7,2,FALSE)</f>
        <v>2025/26</v>
      </c>
      <c r="BM5762" s="3" t="str">
        <f t="shared" si="90"/>
        <v>JP COURT</v>
      </c>
    </row>
    <row r="5763" spans="1:65" x14ac:dyDescent="0.2">
      <c r="A5763">
        <v>2025</v>
      </c>
      <c r="B5763">
        <v>7</v>
      </c>
      <c r="C5763" t="s">
        <v>198</v>
      </c>
      <c r="D5763" t="s">
        <v>202</v>
      </c>
      <c r="E5763" t="s">
        <v>30</v>
      </c>
      <c r="F5763">
        <v>9376</v>
      </c>
      <c r="G5763" t="s">
        <v>141</v>
      </c>
      <c r="H5763" t="s">
        <v>200</v>
      </c>
      <c r="I5763" t="s">
        <v>142</v>
      </c>
      <c r="J5763" s="1">
        <v>45839</v>
      </c>
      <c r="K5763" t="s">
        <v>143</v>
      </c>
      <c r="L5763">
        <v>2</v>
      </c>
      <c r="M5763" t="s">
        <v>144</v>
      </c>
      <c r="N5763" t="s">
        <v>145</v>
      </c>
      <c r="O5763" t="s">
        <v>149</v>
      </c>
      <c r="P5763" t="s">
        <v>152</v>
      </c>
      <c r="Q5763">
        <v>0</v>
      </c>
      <c r="R5763">
        <v>178</v>
      </c>
      <c r="S5763">
        <v>7120</v>
      </c>
      <c r="T5763">
        <v>5120</v>
      </c>
      <c r="U5763">
        <v>0</v>
      </c>
      <c r="V5763">
        <v>0</v>
      </c>
      <c r="W5763">
        <v>0</v>
      </c>
      <c r="X5763">
        <v>0</v>
      </c>
      <c r="Y5763">
        <v>0</v>
      </c>
      <c r="Z5763">
        <v>0</v>
      </c>
      <c r="AA5763">
        <v>2000</v>
      </c>
      <c r="AB5763">
        <v>0</v>
      </c>
      <c r="AC5763">
        <v>2000</v>
      </c>
      <c r="AD5763">
        <v>0</v>
      </c>
      <c r="AE5763">
        <v>0</v>
      </c>
      <c r="AF5763">
        <v>50</v>
      </c>
      <c r="AG5763">
        <v>0</v>
      </c>
      <c r="AH5763">
        <v>128</v>
      </c>
      <c r="AI5763">
        <v>0</v>
      </c>
      <c r="AJ5763">
        <v>0</v>
      </c>
      <c r="AK5763">
        <v>0</v>
      </c>
      <c r="AL5763">
        <v>0</v>
      </c>
      <c r="AM5763">
        <v>0</v>
      </c>
      <c r="AN5763">
        <v>0</v>
      </c>
      <c r="AO5763">
        <v>0</v>
      </c>
      <c r="AP5763">
        <v>0</v>
      </c>
      <c r="AQ5763">
        <v>0</v>
      </c>
      <c r="AR5763">
        <v>0</v>
      </c>
      <c r="AS5763">
        <v>0</v>
      </c>
      <c r="AT5763">
        <v>0</v>
      </c>
      <c r="AU5763">
        <v>0</v>
      </c>
      <c r="AV5763">
        <v>0</v>
      </c>
      <c r="AW5763">
        <v>0</v>
      </c>
      <c r="AX5763">
        <v>0</v>
      </c>
      <c r="AY5763">
        <v>0</v>
      </c>
      <c r="AZ5763">
        <v>0</v>
      </c>
      <c r="BA5763">
        <v>0</v>
      </c>
      <c r="BB5763">
        <v>0</v>
      </c>
      <c r="BC5763">
        <v>0</v>
      </c>
      <c r="BD5763">
        <v>0</v>
      </c>
      <c r="BE5763">
        <v>0</v>
      </c>
      <c r="BF5763">
        <v>0</v>
      </c>
      <c r="BG5763">
        <v>0</v>
      </c>
      <c r="BH5763">
        <v>0</v>
      </c>
      <c r="BI5763">
        <v>0</v>
      </c>
      <c r="BJ5763" s="2">
        <v>45853</v>
      </c>
      <c r="BK5763">
        <v>0</v>
      </c>
      <c r="BL5763" s="3" t="str">
        <f>VLOOKUP(O5763,DropDownList!$H$1:$I$7,2,FALSE)</f>
        <v>2025/26</v>
      </c>
      <c r="BM5763" s="3" t="str">
        <f t="shared" si="90"/>
        <v>PCOA</v>
      </c>
    </row>
    <row r="5764" spans="1:65" x14ac:dyDescent="0.2">
      <c r="A5764">
        <v>2025</v>
      </c>
      <c r="B5764">
        <v>7</v>
      </c>
      <c r="C5764" t="s">
        <v>198</v>
      </c>
      <c r="D5764" t="s">
        <v>203</v>
      </c>
      <c r="E5764" t="s">
        <v>30</v>
      </c>
      <c r="F5764">
        <v>9723</v>
      </c>
      <c r="G5764" t="s">
        <v>158</v>
      </c>
      <c r="H5764" t="s">
        <v>200</v>
      </c>
      <c r="I5764" t="s">
        <v>142</v>
      </c>
      <c r="J5764" s="1">
        <v>45839</v>
      </c>
      <c r="K5764" t="s">
        <v>143</v>
      </c>
      <c r="L5764">
        <v>2</v>
      </c>
      <c r="M5764" t="s">
        <v>144</v>
      </c>
      <c r="N5764" t="s">
        <v>145</v>
      </c>
      <c r="O5764" t="s">
        <v>147</v>
      </c>
      <c r="P5764" t="s">
        <v>160</v>
      </c>
      <c r="Q5764">
        <v>37967.83</v>
      </c>
      <c r="R5764">
        <v>425</v>
      </c>
      <c r="S5764">
        <v>178240</v>
      </c>
      <c r="T5764">
        <v>5010</v>
      </c>
      <c r="U5764">
        <v>119</v>
      </c>
      <c r="V5764">
        <v>54</v>
      </c>
      <c r="W5764">
        <v>18318.3</v>
      </c>
      <c r="X5764">
        <v>21618.3</v>
      </c>
      <c r="Y5764">
        <v>0</v>
      </c>
      <c r="Z5764">
        <v>0</v>
      </c>
      <c r="AA5764">
        <v>135262.17000000001</v>
      </c>
      <c r="AB5764">
        <v>14908.07</v>
      </c>
      <c r="AC5764">
        <v>113082.38</v>
      </c>
      <c r="AD5764">
        <v>30</v>
      </c>
      <c r="AE5764">
        <v>24</v>
      </c>
      <c r="AF5764">
        <v>292</v>
      </c>
      <c r="AG5764">
        <v>67</v>
      </c>
      <c r="AH5764">
        <v>14</v>
      </c>
      <c r="AI5764">
        <v>52</v>
      </c>
      <c r="AJ5764">
        <v>0</v>
      </c>
      <c r="AK5764">
        <v>0</v>
      </c>
      <c r="AL5764">
        <v>0</v>
      </c>
      <c r="AM5764">
        <v>0</v>
      </c>
      <c r="AN5764">
        <v>0</v>
      </c>
      <c r="AO5764">
        <v>256</v>
      </c>
      <c r="AP5764">
        <v>919</v>
      </c>
      <c r="AQ5764">
        <v>255</v>
      </c>
      <c r="AR5764">
        <v>2</v>
      </c>
      <c r="AS5764">
        <v>124</v>
      </c>
      <c r="AT5764">
        <v>4</v>
      </c>
      <c r="AU5764">
        <v>58</v>
      </c>
      <c r="AV5764">
        <v>20</v>
      </c>
      <c r="AW5764">
        <v>11</v>
      </c>
      <c r="AX5764">
        <v>0</v>
      </c>
      <c r="AY5764">
        <v>121</v>
      </c>
      <c r="AZ5764">
        <v>168</v>
      </c>
      <c r="BA5764">
        <v>79</v>
      </c>
      <c r="BB5764">
        <v>8</v>
      </c>
      <c r="BC5764">
        <v>5</v>
      </c>
      <c r="BD5764">
        <v>3</v>
      </c>
      <c r="BE5764">
        <v>0</v>
      </c>
      <c r="BF5764">
        <v>411</v>
      </c>
      <c r="BG5764">
        <v>18815</v>
      </c>
      <c r="BH5764">
        <v>0</v>
      </c>
      <c r="BI5764">
        <v>113</v>
      </c>
      <c r="BJ5764" s="2">
        <v>45853</v>
      </c>
      <c r="BK5764">
        <v>0</v>
      </c>
      <c r="BL5764" s="3" t="str">
        <f>VLOOKUP(O5764,DropDownList!$H$1:$I$7,2,FALSE)</f>
        <v>2024/25</v>
      </c>
      <c r="BM5764" s="3" t="str">
        <f t="shared" si="90"/>
        <v>SC COURT</v>
      </c>
    </row>
    <row r="5765" spans="1:65" x14ac:dyDescent="0.2">
      <c r="A5765">
        <v>2025</v>
      </c>
      <c r="B5765">
        <v>7</v>
      </c>
      <c r="C5765" t="s">
        <v>198</v>
      </c>
      <c r="D5765" t="s">
        <v>203</v>
      </c>
      <c r="E5765" t="s">
        <v>30</v>
      </c>
      <c r="F5765">
        <v>9723</v>
      </c>
      <c r="G5765" t="s">
        <v>158</v>
      </c>
      <c r="H5765" t="s">
        <v>200</v>
      </c>
      <c r="I5765" t="s">
        <v>142</v>
      </c>
      <c r="J5765" s="1">
        <v>45839</v>
      </c>
      <c r="K5765" t="s">
        <v>143</v>
      </c>
      <c r="L5765">
        <v>2</v>
      </c>
      <c r="M5765" t="s">
        <v>144</v>
      </c>
      <c r="N5765" t="s">
        <v>145</v>
      </c>
      <c r="O5765" t="s">
        <v>149</v>
      </c>
      <c r="P5765" t="s">
        <v>160</v>
      </c>
      <c r="Q5765">
        <v>79518.63</v>
      </c>
      <c r="R5765">
        <v>419</v>
      </c>
      <c r="S5765">
        <v>200488.09</v>
      </c>
      <c r="T5765">
        <v>5119</v>
      </c>
      <c r="U5765">
        <v>213</v>
      </c>
      <c r="V5765">
        <v>112</v>
      </c>
      <c r="W5765">
        <v>30560</v>
      </c>
      <c r="X5765">
        <v>45497.4</v>
      </c>
      <c r="Y5765">
        <v>0</v>
      </c>
      <c r="Z5765">
        <v>0</v>
      </c>
      <c r="AA5765">
        <v>115850.46</v>
      </c>
      <c r="AB5765">
        <v>19790.53</v>
      </c>
      <c r="AC5765">
        <v>89428.81</v>
      </c>
      <c r="AD5765">
        <v>62</v>
      </c>
      <c r="AE5765">
        <v>50</v>
      </c>
      <c r="AF5765">
        <v>193</v>
      </c>
      <c r="AG5765">
        <v>121</v>
      </c>
      <c r="AH5765">
        <v>12</v>
      </c>
      <c r="AI5765">
        <v>92</v>
      </c>
      <c r="AJ5765">
        <v>0</v>
      </c>
      <c r="AK5765">
        <v>0</v>
      </c>
      <c r="AL5765">
        <v>0</v>
      </c>
      <c r="AM5765">
        <v>0</v>
      </c>
      <c r="AN5765">
        <v>0</v>
      </c>
      <c r="AO5765">
        <v>258</v>
      </c>
      <c r="AP5765">
        <v>632</v>
      </c>
      <c r="AQ5765">
        <v>244</v>
      </c>
      <c r="AR5765">
        <v>1</v>
      </c>
      <c r="AS5765">
        <v>108</v>
      </c>
      <c r="AT5765">
        <v>0</v>
      </c>
      <c r="AU5765">
        <v>18</v>
      </c>
      <c r="AV5765">
        <v>5</v>
      </c>
      <c r="AW5765">
        <v>19</v>
      </c>
      <c r="AX5765">
        <v>0</v>
      </c>
      <c r="AY5765">
        <v>83</v>
      </c>
      <c r="AZ5765">
        <v>101</v>
      </c>
      <c r="BA5765">
        <v>19</v>
      </c>
      <c r="BB5765">
        <v>9</v>
      </c>
      <c r="BC5765">
        <v>2</v>
      </c>
      <c r="BD5765">
        <v>1</v>
      </c>
      <c r="BE5765">
        <v>0</v>
      </c>
      <c r="BF5765">
        <v>398</v>
      </c>
      <c r="BG5765">
        <v>40497.4</v>
      </c>
      <c r="BH5765">
        <v>1</v>
      </c>
      <c r="BI5765">
        <v>205</v>
      </c>
      <c r="BJ5765" s="2">
        <v>45853</v>
      </c>
      <c r="BK5765">
        <v>0</v>
      </c>
      <c r="BL5765" s="3" t="str">
        <f>VLOOKUP(O5765,DropDownList!$H$1:$I$7,2,FALSE)</f>
        <v>2025/26</v>
      </c>
      <c r="BM5765" s="3" t="str">
        <f t="shared" si="90"/>
        <v>SC COURT</v>
      </c>
    </row>
    <row r="5766" spans="1:65" x14ac:dyDescent="0.2">
      <c r="A5766">
        <v>2025</v>
      </c>
      <c r="B5766">
        <v>7</v>
      </c>
      <c r="C5766" t="s">
        <v>198</v>
      </c>
      <c r="D5766" t="s">
        <v>203</v>
      </c>
      <c r="E5766" t="s">
        <v>30</v>
      </c>
      <c r="F5766">
        <v>9723</v>
      </c>
      <c r="G5766" t="s">
        <v>158</v>
      </c>
      <c r="H5766" t="s">
        <v>200</v>
      </c>
      <c r="I5766" t="s">
        <v>142</v>
      </c>
      <c r="J5766" s="1">
        <v>45839</v>
      </c>
      <c r="K5766" t="s">
        <v>143</v>
      </c>
      <c r="L5766">
        <v>2</v>
      </c>
      <c r="M5766" t="s">
        <v>144</v>
      </c>
      <c r="N5766" t="s">
        <v>145</v>
      </c>
      <c r="O5766" t="s">
        <v>147</v>
      </c>
      <c r="P5766" t="s">
        <v>161</v>
      </c>
      <c r="Q5766">
        <v>1038.28</v>
      </c>
      <c r="R5766">
        <v>410</v>
      </c>
      <c r="S5766">
        <v>8470</v>
      </c>
      <c r="T5766">
        <v>240</v>
      </c>
      <c r="U5766">
        <v>116</v>
      </c>
      <c r="V5766">
        <v>32</v>
      </c>
      <c r="W5766">
        <v>635.33000000000004</v>
      </c>
      <c r="X5766">
        <v>635.33000000000004</v>
      </c>
      <c r="Y5766">
        <v>0</v>
      </c>
      <c r="Z5766">
        <v>0</v>
      </c>
      <c r="AA5766">
        <v>7191.72</v>
      </c>
      <c r="AB5766">
        <v>0</v>
      </c>
      <c r="AC5766">
        <v>0</v>
      </c>
      <c r="AD5766">
        <v>28</v>
      </c>
      <c r="AE5766">
        <v>4</v>
      </c>
      <c r="AF5766">
        <v>339</v>
      </c>
      <c r="AG5766">
        <v>6</v>
      </c>
      <c r="AH5766">
        <v>13</v>
      </c>
      <c r="AI5766">
        <v>52</v>
      </c>
      <c r="AJ5766">
        <v>0</v>
      </c>
      <c r="AK5766">
        <v>0</v>
      </c>
      <c r="AL5766">
        <v>0</v>
      </c>
      <c r="AM5766">
        <v>0</v>
      </c>
      <c r="AN5766">
        <v>0</v>
      </c>
      <c r="AO5766">
        <v>249</v>
      </c>
      <c r="AP5766">
        <v>921</v>
      </c>
      <c r="AQ5766">
        <v>256</v>
      </c>
      <c r="AR5766">
        <v>1</v>
      </c>
      <c r="AS5766">
        <v>127</v>
      </c>
      <c r="AT5766">
        <v>4</v>
      </c>
      <c r="AU5766">
        <v>58</v>
      </c>
      <c r="AV5766">
        <v>19</v>
      </c>
      <c r="AW5766">
        <v>10</v>
      </c>
      <c r="AX5766">
        <v>0</v>
      </c>
      <c r="AY5766">
        <v>121</v>
      </c>
      <c r="AZ5766">
        <v>168</v>
      </c>
      <c r="BA5766">
        <v>78</v>
      </c>
      <c r="BB5766">
        <v>8</v>
      </c>
      <c r="BC5766">
        <v>5</v>
      </c>
      <c r="BD5766">
        <v>3</v>
      </c>
      <c r="BE5766">
        <v>0</v>
      </c>
      <c r="BF5766">
        <v>398</v>
      </c>
      <c r="BG5766">
        <v>950</v>
      </c>
      <c r="BH5766">
        <v>0</v>
      </c>
      <c r="BI5766">
        <v>110</v>
      </c>
      <c r="BJ5766" s="2">
        <v>45853</v>
      </c>
      <c r="BK5766">
        <v>0</v>
      </c>
      <c r="BL5766" s="3" t="str">
        <f>VLOOKUP(O5766,DropDownList!$H$1:$I$7,2,FALSE)</f>
        <v>2024/25</v>
      </c>
      <c r="BM5766" s="3" t="str">
        <f t="shared" si="90"/>
        <v>VSUR</v>
      </c>
    </row>
    <row r="5767" spans="1:65" x14ac:dyDescent="0.2">
      <c r="A5767">
        <v>2025</v>
      </c>
      <c r="B5767">
        <v>7</v>
      </c>
      <c r="C5767" t="s">
        <v>198</v>
      </c>
      <c r="D5767" t="s">
        <v>203</v>
      </c>
      <c r="E5767" t="s">
        <v>30</v>
      </c>
      <c r="F5767">
        <v>9723</v>
      </c>
      <c r="G5767" t="s">
        <v>158</v>
      </c>
      <c r="H5767" t="s">
        <v>200</v>
      </c>
      <c r="I5767" t="s">
        <v>142</v>
      </c>
      <c r="J5767" s="1">
        <v>45839</v>
      </c>
      <c r="K5767" t="s">
        <v>143</v>
      </c>
      <c r="L5767">
        <v>2</v>
      </c>
      <c r="M5767" t="s">
        <v>144</v>
      </c>
      <c r="N5767" t="s">
        <v>145</v>
      </c>
      <c r="O5767" t="s">
        <v>147</v>
      </c>
      <c r="P5767" t="s">
        <v>159</v>
      </c>
      <c r="Q5767">
        <v>0</v>
      </c>
      <c r="R5767">
        <v>4</v>
      </c>
      <c r="S5767">
        <v>116040.53</v>
      </c>
      <c r="T5767">
        <v>1450.28</v>
      </c>
      <c r="U5767">
        <v>0</v>
      </c>
      <c r="V5767">
        <v>0</v>
      </c>
      <c r="W5767">
        <v>0</v>
      </c>
      <c r="X5767">
        <v>0</v>
      </c>
      <c r="Y5767">
        <v>0</v>
      </c>
      <c r="Z5767">
        <v>0</v>
      </c>
      <c r="AA5767">
        <v>114590.25</v>
      </c>
      <c r="AB5767">
        <v>0</v>
      </c>
      <c r="AC5767">
        <v>0</v>
      </c>
      <c r="AD5767">
        <v>0</v>
      </c>
      <c r="AE5767">
        <v>0</v>
      </c>
      <c r="AF5767">
        <v>2</v>
      </c>
      <c r="AG5767">
        <v>0</v>
      </c>
      <c r="AH5767">
        <v>0</v>
      </c>
      <c r="AI5767">
        <v>0</v>
      </c>
      <c r="AJ5767">
        <v>0</v>
      </c>
      <c r="AK5767">
        <v>0</v>
      </c>
      <c r="AL5767">
        <v>0</v>
      </c>
      <c r="AM5767">
        <v>0</v>
      </c>
      <c r="AN5767">
        <v>0</v>
      </c>
      <c r="AO5767">
        <v>1</v>
      </c>
      <c r="AP5767">
        <v>2</v>
      </c>
      <c r="AQ5767">
        <v>2</v>
      </c>
      <c r="AR5767">
        <v>0</v>
      </c>
      <c r="AS5767">
        <v>0</v>
      </c>
      <c r="AT5767">
        <v>0</v>
      </c>
      <c r="AU5767">
        <v>0</v>
      </c>
      <c r="AV5767">
        <v>0</v>
      </c>
      <c r="AW5767">
        <v>0</v>
      </c>
      <c r="AX5767">
        <v>0</v>
      </c>
      <c r="AY5767">
        <v>0</v>
      </c>
      <c r="AZ5767">
        <v>0</v>
      </c>
      <c r="BA5767">
        <v>0</v>
      </c>
      <c r="BB5767">
        <v>0</v>
      </c>
      <c r="BC5767">
        <v>0</v>
      </c>
      <c r="BD5767">
        <v>0</v>
      </c>
      <c r="BE5767">
        <v>0</v>
      </c>
      <c r="BF5767">
        <v>0</v>
      </c>
      <c r="BG5767">
        <v>0</v>
      </c>
      <c r="BH5767">
        <v>2</v>
      </c>
      <c r="BI5767">
        <v>0</v>
      </c>
      <c r="BJ5767" s="2">
        <v>45853</v>
      </c>
      <c r="BK5767">
        <v>0</v>
      </c>
      <c r="BL5767" s="3" t="str">
        <f>VLOOKUP(O5767,DropDownList!$H$1:$I$7,2,FALSE)</f>
        <v>2024/25</v>
      </c>
      <c r="BM5767" s="3" t="str">
        <f t="shared" si="90"/>
        <v>CONF</v>
      </c>
    </row>
    <row r="5768" spans="1:65" x14ac:dyDescent="0.2">
      <c r="A5768">
        <v>2025</v>
      </c>
      <c r="B5768">
        <v>7</v>
      </c>
      <c r="C5768" t="s">
        <v>198</v>
      </c>
      <c r="D5768" t="s">
        <v>203</v>
      </c>
      <c r="E5768" t="s">
        <v>30</v>
      </c>
      <c r="F5768">
        <v>9723</v>
      </c>
      <c r="G5768" t="s">
        <v>158</v>
      </c>
      <c r="H5768" t="s">
        <v>200</v>
      </c>
      <c r="I5768" t="s">
        <v>142</v>
      </c>
      <c r="J5768" s="1">
        <v>45839</v>
      </c>
      <c r="K5768" t="s">
        <v>143</v>
      </c>
      <c r="L5768">
        <v>2</v>
      </c>
      <c r="M5768" t="s">
        <v>144</v>
      </c>
      <c r="N5768" t="s">
        <v>145</v>
      </c>
      <c r="O5768" t="s">
        <v>156</v>
      </c>
      <c r="P5768" t="s">
        <v>161</v>
      </c>
      <c r="Q5768">
        <v>755</v>
      </c>
      <c r="R5768">
        <v>448</v>
      </c>
      <c r="S5768">
        <v>9405</v>
      </c>
      <c r="T5768">
        <v>350</v>
      </c>
      <c r="U5768">
        <v>88</v>
      </c>
      <c r="V5768">
        <v>24</v>
      </c>
      <c r="W5768">
        <v>455</v>
      </c>
      <c r="X5768">
        <v>455</v>
      </c>
      <c r="Y5768">
        <v>0</v>
      </c>
      <c r="Z5768">
        <v>0</v>
      </c>
      <c r="AA5768">
        <v>8300</v>
      </c>
      <c r="AB5768">
        <v>0</v>
      </c>
      <c r="AC5768">
        <v>0</v>
      </c>
      <c r="AD5768">
        <v>24</v>
      </c>
      <c r="AE5768">
        <v>0</v>
      </c>
      <c r="AF5768">
        <v>392</v>
      </c>
      <c r="AG5768">
        <v>1</v>
      </c>
      <c r="AH5768">
        <v>18</v>
      </c>
      <c r="AI5768">
        <v>37</v>
      </c>
      <c r="AJ5768">
        <v>0</v>
      </c>
      <c r="AK5768">
        <v>0</v>
      </c>
      <c r="AL5768">
        <v>0</v>
      </c>
      <c r="AM5768">
        <v>0</v>
      </c>
      <c r="AN5768">
        <v>0</v>
      </c>
      <c r="AO5768">
        <v>297</v>
      </c>
      <c r="AP5768">
        <v>1191</v>
      </c>
      <c r="AQ5768">
        <v>320</v>
      </c>
      <c r="AR5768">
        <v>0</v>
      </c>
      <c r="AS5768">
        <v>172</v>
      </c>
      <c r="AT5768">
        <v>18</v>
      </c>
      <c r="AU5768">
        <v>77</v>
      </c>
      <c r="AV5768">
        <v>32</v>
      </c>
      <c r="AW5768">
        <v>12</v>
      </c>
      <c r="AX5768">
        <v>0</v>
      </c>
      <c r="AY5768">
        <v>138</v>
      </c>
      <c r="AZ5768">
        <v>197</v>
      </c>
      <c r="BA5768">
        <v>99</v>
      </c>
      <c r="BB5768">
        <v>29</v>
      </c>
      <c r="BC5768">
        <v>15</v>
      </c>
      <c r="BD5768">
        <v>12</v>
      </c>
      <c r="BE5768">
        <v>0</v>
      </c>
      <c r="BF5768">
        <v>432</v>
      </c>
      <c r="BG5768">
        <v>735</v>
      </c>
      <c r="BH5768">
        <v>0</v>
      </c>
      <c r="BI5768">
        <v>82</v>
      </c>
      <c r="BJ5768" s="2">
        <v>45853</v>
      </c>
      <c r="BK5768">
        <v>2</v>
      </c>
      <c r="BL5768" s="3" t="str">
        <f>VLOOKUP(O5768,DropDownList!$H$1:$I$7,2,FALSE)</f>
        <v>2023/24</v>
      </c>
      <c r="BM5768" s="3" t="str">
        <f t="shared" si="90"/>
        <v>VSUR</v>
      </c>
    </row>
    <row r="5769" spans="1:65" x14ac:dyDescent="0.2">
      <c r="A5769">
        <v>2025</v>
      </c>
      <c r="B5769">
        <v>7</v>
      </c>
      <c r="C5769" t="s">
        <v>198</v>
      </c>
      <c r="D5769" t="s">
        <v>203</v>
      </c>
      <c r="E5769" t="s">
        <v>30</v>
      </c>
      <c r="F5769">
        <v>9723</v>
      </c>
      <c r="G5769" t="s">
        <v>158</v>
      </c>
      <c r="H5769" t="s">
        <v>200</v>
      </c>
      <c r="I5769" t="s">
        <v>142</v>
      </c>
      <c r="J5769" s="1">
        <v>45839</v>
      </c>
      <c r="K5769" t="s">
        <v>143</v>
      </c>
      <c r="L5769">
        <v>2</v>
      </c>
      <c r="M5769" t="s">
        <v>144</v>
      </c>
      <c r="N5769" t="s">
        <v>145</v>
      </c>
      <c r="O5769" t="s">
        <v>156</v>
      </c>
      <c r="P5769" t="s">
        <v>159</v>
      </c>
      <c r="Q5769">
        <v>0</v>
      </c>
      <c r="R5769">
        <v>6</v>
      </c>
      <c r="S5769">
        <v>118368.8</v>
      </c>
      <c r="T5769">
        <v>0</v>
      </c>
      <c r="U5769">
        <v>0</v>
      </c>
      <c r="V5769">
        <v>0</v>
      </c>
      <c r="W5769">
        <v>0</v>
      </c>
      <c r="X5769">
        <v>0</v>
      </c>
      <c r="Y5769">
        <v>0</v>
      </c>
      <c r="Z5769">
        <v>0</v>
      </c>
      <c r="AA5769">
        <v>118368.8</v>
      </c>
      <c r="AB5769">
        <v>0</v>
      </c>
      <c r="AC5769">
        <v>0</v>
      </c>
      <c r="AD5769">
        <v>0</v>
      </c>
      <c r="AE5769">
        <v>0</v>
      </c>
      <c r="AF5769">
        <v>6</v>
      </c>
      <c r="AG5769">
        <v>0</v>
      </c>
      <c r="AH5769">
        <v>0</v>
      </c>
      <c r="AI5769">
        <v>0</v>
      </c>
      <c r="AJ5769">
        <v>0</v>
      </c>
      <c r="AK5769">
        <v>0</v>
      </c>
      <c r="AL5769">
        <v>0</v>
      </c>
      <c r="AM5769">
        <v>0</v>
      </c>
      <c r="AN5769">
        <v>0</v>
      </c>
      <c r="AO5769">
        <v>0</v>
      </c>
      <c r="AP5769">
        <v>0</v>
      </c>
      <c r="AQ5769">
        <v>0</v>
      </c>
      <c r="AR5769">
        <v>0</v>
      </c>
      <c r="AS5769">
        <v>0</v>
      </c>
      <c r="AT5769">
        <v>0</v>
      </c>
      <c r="AU5769">
        <v>0</v>
      </c>
      <c r="AV5769">
        <v>0</v>
      </c>
      <c r="AW5769">
        <v>0</v>
      </c>
      <c r="AX5769">
        <v>0</v>
      </c>
      <c r="AY5769">
        <v>0</v>
      </c>
      <c r="AZ5769">
        <v>0</v>
      </c>
      <c r="BA5769">
        <v>0</v>
      </c>
      <c r="BB5769">
        <v>0</v>
      </c>
      <c r="BC5769">
        <v>0</v>
      </c>
      <c r="BD5769">
        <v>0</v>
      </c>
      <c r="BE5769">
        <v>0</v>
      </c>
      <c r="BF5769">
        <v>0</v>
      </c>
      <c r="BG5769">
        <v>0</v>
      </c>
      <c r="BH5769">
        <v>0</v>
      </c>
      <c r="BI5769">
        <v>0</v>
      </c>
      <c r="BJ5769" s="2">
        <v>45853</v>
      </c>
      <c r="BK5769">
        <v>0</v>
      </c>
      <c r="BL5769" s="3" t="str">
        <f>VLOOKUP(O5769,DropDownList!$H$1:$I$7,2,FALSE)</f>
        <v>2023/24</v>
      </c>
      <c r="BM5769" s="3" t="str">
        <f t="shared" si="90"/>
        <v>CONF</v>
      </c>
    </row>
    <row r="5770" spans="1:65" x14ac:dyDescent="0.2">
      <c r="A5770">
        <v>2025</v>
      </c>
      <c r="B5770">
        <v>7</v>
      </c>
      <c r="C5770" t="s">
        <v>198</v>
      </c>
      <c r="D5770" t="s">
        <v>203</v>
      </c>
      <c r="E5770" t="s">
        <v>30</v>
      </c>
      <c r="F5770">
        <v>9723</v>
      </c>
      <c r="G5770" t="s">
        <v>158</v>
      </c>
      <c r="H5770" t="s">
        <v>200</v>
      </c>
      <c r="I5770" t="s">
        <v>142</v>
      </c>
      <c r="J5770" s="1">
        <v>45839</v>
      </c>
      <c r="K5770" t="s">
        <v>143</v>
      </c>
      <c r="L5770">
        <v>2</v>
      </c>
      <c r="M5770" t="s">
        <v>144</v>
      </c>
      <c r="N5770" t="s">
        <v>145</v>
      </c>
      <c r="O5770" t="s">
        <v>149</v>
      </c>
      <c r="P5770" t="s">
        <v>159</v>
      </c>
      <c r="Q5770">
        <v>4121.25</v>
      </c>
      <c r="R5770">
        <v>6</v>
      </c>
      <c r="S5770">
        <v>19022.25</v>
      </c>
      <c r="T5770">
        <v>187.54</v>
      </c>
      <c r="U5770">
        <v>2</v>
      </c>
      <c r="V5770">
        <v>2</v>
      </c>
      <c r="W5770">
        <v>4121.25</v>
      </c>
      <c r="X5770">
        <v>4121.25</v>
      </c>
      <c r="Y5770">
        <v>0</v>
      </c>
      <c r="Z5770">
        <v>0</v>
      </c>
      <c r="AA5770">
        <v>14713.46</v>
      </c>
      <c r="AB5770">
        <v>0</v>
      </c>
      <c r="AC5770">
        <v>0</v>
      </c>
      <c r="AD5770">
        <v>2</v>
      </c>
      <c r="AE5770">
        <v>0</v>
      </c>
      <c r="AF5770">
        <v>2</v>
      </c>
      <c r="AG5770">
        <v>0</v>
      </c>
      <c r="AH5770">
        <v>0</v>
      </c>
      <c r="AI5770">
        <v>2</v>
      </c>
      <c r="AJ5770">
        <v>0</v>
      </c>
      <c r="AK5770">
        <v>0</v>
      </c>
      <c r="AL5770">
        <v>0</v>
      </c>
      <c r="AM5770">
        <v>0</v>
      </c>
      <c r="AN5770">
        <v>0</v>
      </c>
      <c r="AO5770">
        <v>1</v>
      </c>
      <c r="AP5770">
        <v>1</v>
      </c>
      <c r="AQ5770">
        <v>1</v>
      </c>
      <c r="AR5770">
        <v>0</v>
      </c>
      <c r="AS5770">
        <v>0</v>
      </c>
      <c r="AT5770">
        <v>0</v>
      </c>
      <c r="AU5770">
        <v>0</v>
      </c>
      <c r="AV5770">
        <v>0</v>
      </c>
      <c r="AW5770">
        <v>0</v>
      </c>
      <c r="AX5770">
        <v>0</v>
      </c>
      <c r="AY5770">
        <v>0</v>
      </c>
      <c r="AZ5770">
        <v>0</v>
      </c>
      <c r="BA5770">
        <v>0</v>
      </c>
      <c r="BB5770">
        <v>0</v>
      </c>
      <c r="BC5770">
        <v>0</v>
      </c>
      <c r="BD5770">
        <v>0</v>
      </c>
      <c r="BE5770">
        <v>0</v>
      </c>
      <c r="BF5770">
        <v>0</v>
      </c>
      <c r="BG5770">
        <v>4121.25</v>
      </c>
      <c r="BH5770">
        <v>2</v>
      </c>
      <c r="BI5770">
        <v>0</v>
      </c>
      <c r="BJ5770" s="2">
        <v>45853</v>
      </c>
      <c r="BK5770">
        <v>0</v>
      </c>
      <c r="BL5770" s="3" t="str">
        <f>VLOOKUP(O5770,DropDownList!$H$1:$I$7,2,FALSE)</f>
        <v>2025/26</v>
      </c>
      <c r="BM5770" s="3" t="str">
        <f t="shared" si="90"/>
        <v>CONF</v>
      </c>
    </row>
    <row r="5771" spans="1:65" x14ac:dyDescent="0.2">
      <c r="A5771">
        <v>2025</v>
      </c>
      <c r="B5771">
        <v>7</v>
      </c>
      <c r="C5771" t="s">
        <v>198</v>
      </c>
      <c r="D5771" t="s">
        <v>203</v>
      </c>
      <c r="E5771" t="s">
        <v>30</v>
      </c>
      <c r="F5771">
        <v>9723</v>
      </c>
      <c r="G5771" t="s">
        <v>158</v>
      </c>
      <c r="H5771" t="s">
        <v>200</v>
      </c>
      <c r="I5771" t="s">
        <v>142</v>
      </c>
      <c r="J5771" s="1">
        <v>45839</v>
      </c>
      <c r="K5771" t="s">
        <v>143</v>
      </c>
      <c r="L5771">
        <v>2</v>
      </c>
      <c r="M5771" t="s">
        <v>144</v>
      </c>
      <c r="N5771" t="s">
        <v>145</v>
      </c>
      <c r="O5771" t="s">
        <v>149</v>
      </c>
      <c r="P5771" t="s">
        <v>161</v>
      </c>
      <c r="Q5771">
        <v>1953.88</v>
      </c>
      <c r="R5771">
        <v>388</v>
      </c>
      <c r="S5771">
        <v>8825</v>
      </c>
      <c r="T5771">
        <v>250</v>
      </c>
      <c r="U5771">
        <v>196</v>
      </c>
      <c r="V5771">
        <v>57</v>
      </c>
      <c r="W5771">
        <v>1155</v>
      </c>
      <c r="X5771">
        <v>1155</v>
      </c>
      <c r="Y5771">
        <v>0</v>
      </c>
      <c r="Z5771">
        <v>0</v>
      </c>
      <c r="AA5771">
        <v>6621.12</v>
      </c>
      <c r="AB5771">
        <v>0</v>
      </c>
      <c r="AC5771">
        <v>0</v>
      </c>
      <c r="AD5771">
        <v>56</v>
      </c>
      <c r="AE5771">
        <v>1</v>
      </c>
      <c r="AF5771">
        <v>282</v>
      </c>
      <c r="AG5771">
        <v>6</v>
      </c>
      <c r="AH5771">
        <v>11</v>
      </c>
      <c r="AI5771">
        <v>89</v>
      </c>
      <c r="AJ5771">
        <v>0</v>
      </c>
      <c r="AK5771">
        <v>0</v>
      </c>
      <c r="AL5771">
        <v>0</v>
      </c>
      <c r="AM5771">
        <v>0</v>
      </c>
      <c r="AN5771">
        <v>0</v>
      </c>
      <c r="AO5771">
        <v>238</v>
      </c>
      <c r="AP5771">
        <v>598</v>
      </c>
      <c r="AQ5771">
        <v>227</v>
      </c>
      <c r="AR5771">
        <v>1</v>
      </c>
      <c r="AS5771">
        <v>105</v>
      </c>
      <c r="AT5771">
        <v>0</v>
      </c>
      <c r="AU5771">
        <v>16</v>
      </c>
      <c r="AV5771">
        <v>4</v>
      </c>
      <c r="AW5771">
        <v>18</v>
      </c>
      <c r="AX5771">
        <v>0</v>
      </c>
      <c r="AY5771">
        <v>80</v>
      </c>
      <c r="AZ5771">
        <v>96</v>
      </c>
      <c r="BA5771">
        <v>16</v>
      </c>
      <c r="BB5771">
        <v>11</v>
      </c>
      <c r="BC5771">
        <v>2</v>
      </c>
      <c r="BD5771">
        <v>1</v>
      </c>
      <c r="BE5771">
        <v>0</v>
      </c>
      <c r="BF5771">
        <v>368</v>
      </c>
      <c r="BG5771">
        <v>1835</v>
      </c>
      <c r="BH5771">
        <v>0</v>
      </c>
      <c r="BI5771">
        <v>188</v>
      </c>
      <c r="BJ5771" s="2">
        <v>45853</v>
      </c>
      <c r="BK5771">
        <v>0</v>
      </c>
      <c r="BL5771" s="3" t="str">
        <f>VLOOKUP(O5771,DropDownList!$H$1:$I$7,2,FALSE)</f>
        <v>2025/26</v>
      </c>
      <c r="BM5771" s="3" t="str">
        <f t="shared" si="90"/>
        <v>VSUR</v>
      </c>
    </row>
    <row r="5772" spans="1:65" x14ac:dyDescent="0.2">
      <c r="A5772">
        <v>2025</v>
      </c>
      <c r="B5772">
        <v>7</v>
      </c>
      <c r="C5772" t="s">
        <v>198</v>
      </c>
      <c r="D5772" t="s">
        <v>203</v>
      </c>
      <c r="E5772" t="s">
        <v>30</v>
      </c>
      <c r="F5772">
        <v>9723</v>
      </c>
      <c r="G5772" t="s">
        <v>158</v>
      </c>
      <c r="H5772" t="s">
        <v>200</v>
      </c>
      <c r="I5772" t="s">
        <v>142</v>
      </c>
      <c r="J5772" s="1">
        <v>45839</v>
      </c>
      <c r="K5772" t="s">
        <v>143</v>
      </c>
      <c r="L5772">
        <v>2</v>
      </c>
      <c r="M5772" t="s">
        <v>144</v>
      </c>
      <c r="N5772" t="s">
        <v>145</v>
      </c>
      <c r="O5772" t="s">
        <v>156</v>
      </c>
      <c r="P5772" t="s">
        <v>160</v>
      </c>
      <c r="Q5772">
        <v>27670.77</v>
      </c>
      <c r="R5772">
        <v>477</v>
      </c>
      <c r="S5772">
        <v>198797.9</v>
      </c>
      <c r="T5772">
        <v>8190.7</v>
      </c>
      <c r="U5772">
        <v>94</v>
      </c>
      <c r="V5772">
        <v>43</v>
      </c>
      <c r="W5772">
        <v>10891.71</v>
      </c>
      <c r="X5772">
        <v>12146.71</v>
      </c>
      <c r="Y5772">
        <v>0</v>
      </c>
      <c r="Z5772">
        <v>0</v>
      </c>
      <c r="AA5772">
        <v>162936.43</v>
      </c>
      <c r="AB5772">
        <v>14251.15</v>
      </c>
      <c r="AC5772">
        <v>140335.28</v>
      </c>
      <c r="AD5772">
        <v>25</v>
      </c>
      <c r="AE5772">
        <v>18</v>
      </c>
      <c r="AF5772">
        <v>357</v>
      </c>
      <c r="AG5772">
        <v>54</v>
      </c>
      <c r="AH5772">
        <v>18</v>
      </c>
      <c r="AI5772">
        <v>40</v>
      </c>
      <c r="AJ5772">
        <v>0</v>
      </c>
      <c r="AK5772">
        <v>0</v>
      </c>
      <c r="AL5772">
        <v>0</v>
      </c>
      <c r="AM5772">
        <v>0</v>
      </c>
      <c r="AN5772">
        <v>0</v>
      </c>
      <c r="AO5772">
        <v>315</v>
      </c>
      <c r="AP5772">
        <v>1268</v>
      </c>
      <c r="AQ5772">
        <v>336</v>
      </c>
      <c r="AR5772">
        <v>0</v>
      </c>
      <c r="AS5772">
        <v>175</v>
      </c>
      <c r="AT5772">
        <v>19</v>
      </c>
      <c r="AU5772">
        <v>81</v>
      </c>
      <c r="AV5772">
        <v>34</v>
      </c>
      <c r="AW5772">
        <v>12</v>
      </c>
      <c r="AX5772">
        <v>0</v>
      </c>
      <c r="AY5772">
        <v>148</v>
      </c>
      <c r="AZ5772">
        <v>213</v>
      </c>
      <c r="BA5772">
        <v>110</v>
      </c>
      <c r="BB5772">
        <v>31</v>
      </c>
      <c r="BC5772">
        <v>16</v>
      </c>
      <c r="BD5772">
        <v>14</v>
      </c>
      <c r="BE5772">
        <v>0</v>
      </c>
      <c r="BF5772">
        <v>461</v>
      </c>
      <c r="BG5772">
        <v>13866</v>
      </c>
      <c r="BH5772">
        <v>8</v>
      </c>
      <c r="BI5772">
        <v>87</v>
      </c>
      <c r="BJ5772" s="2">
        <v>45853</v>
      </c>
      <c r="BK5772">
        <v>2</v>
      </c>
      <c r="BL5772" s="3" t="str">
        <f>VLOOKUP(O5772,DropDownList!$H$1:$I$7,2,FALSE)</f>
        <v>2023/24</v>
      </c>
      <c r="BM5772" s="3" t="str">
        <f t="shared" si="90"/>
        <v>SC COURT</v>
      </c>
    </row>
    <row r="5773" spans="1:65" x14ac:dyDescent="0.2">
      <c r="A5773">
        <v>2025</v>
      </c>
      <c r="B5773">
        <v>7</v>
      </c>
      <c r="C5773" t="s">
        <v>198</v>
      </c>
      <c r="D5773" t="s">
        <v>204</v>
      </c>
      <c r="E5773" t="s">
        <v>31</v>
      </c>
      <c r="F5773">
        <v>9290</v>
      </c>
      <c r="G5773" t="s">
        <v>141</v>
      </c>
      <c r="H5773" t="s">
        <v>200</v>
      </c>
      <c r="I5773" t="s">
        <v>142</v>
      </c>
      <c r="J5773" s="1">
        <v>45839</v>
      </c>
      <c r="K5773" t="s">
        <v>143</v>
      </c>
      <c r="L5773">
        <v>2</v>
      </c>
      <c r="M5773" t="s">
        <v>144</v>
      </c>
      <c r="N5773" t="s">
        <v>145</v>
      </c>
      <c r="O5773" t="s">
        <v>149</v>
      </c>
      <c r="P5773" t="s">
        <v>154</v>
      </c>
      <c r="Q5773">
        <v>2405.64</v>
      </c>
      <c r="R5773">
        <v>29</v>
      </c>
      <c r="S5773">
        <v>8310</v>
      </c>
      <c r="T5773">
        <v>0</v>
      </c>
      <c r="U5773">
        <v>9</v>
      </c>
      <c r="V5773">
        <v>2</v>
      </c>
      <c r="W5773">
        <v>590</v>
      </c>
      <c r="X5773">
        <v>590</v>
      </c>
      <c r="Y5773">
        <v>0</v>
      </c>
      <c r="Z5773">
        <v>0</v>
      </c>
      <c r="AA5773">
        <v>5904.36</v>
      </c>
      <c r="AB5773">
        <v>50</v>
      </c>
      <c r="AC5773">
        <v>5434.36</v>
      </c>
      <c r="AD5773">
        <v>0</v>
      </c>
      <c r="AE5773">
        <v>2</v>
      </c>
      <c r="AF5773">
        <v>20</v>
      </c>
      <c r="AG5773">
        <v>6</v>
      </c>
      <c r="AH5773">
        <v>0</v>
      </c>
      <c r="AI5773">
        <v>3</v>
      </c>
      <c r="AJ5773">
        <v>0</v>
      </c>
      <c r="AK5773">
        <v>0</v>
      </c>
      <c r="AL5773">
        <v>0</v>
      </c>
      <c r="AM5773">
        <v>0</v>
      </c>
      <c r="AN5773">
        <v>0</v>
      </c>
      <c r="AO5773">
        <v>12</v>
      </c>
      <c r="AP5773">
        <v>55</v>
      </c>
      <c r="AQ5773">
        <v>12</v>
      </c>
      <c r="AR5773">
        <v>0</v>
      </c>
      <c r="AS5773">
        <v>4</v>
      </c>
      <c r="AT5773">
        <v>1</v>
      </c>
      <c r="AU5773">
        <v>3</v>
      </c>
      <c r="AV5773">
        <v>2</v>
      </c>
      <c r="AW5773">
        <v>0</v>
      </c>
      <c r="AX5773">
        <v>0</v>
      </c>
      <c r="AY5773">
        <v>8</v>
      </c>
      <c r="AZ5773">
        <v>11</v>
      </c>
      <c r="BA5773">
        <v>4</v>
      </c>
      <c r="BB5773">
        <v>4</v>
      </c>
      <c r="BC5773">
        <v>4</v>
      </c>
      <c r="BD5773">
        <v>0</v>
      </c>
      <c r="BE5773">
        <v>0</v>
      </c>
      <c r="BF5773">
        <v>29</v>
      </c>
      <c r="BG5773">
        <v>1155</v>
      </c>
      <c r="BH5773">
        <v>0</v>
      </c>
      <c r="BI5773">
        <v>9</v>
      </c>
      <c r="BJ5773" s="2">
        <v>45853</v>
      </c>
      <c r="BK5773">
        <v>0</v>
      </c>
      <c r="BL5773" s="3" t="str">
        <f>VLOOKUP(O5773,DropDownList!$H$1:$I$7,2,FALSE)</f>
        <v>2025/26</v>
      </c>
      <c r="BM5773" s="3" t="str">
        <f t="shared" si="90"/>
        <v>JP COURT</v>
      </c>
    </row>
    <row r="5774" spans="1:65" x14ac:dyDescent="0.2">
      <c r="A5774">
        <v>2025</v>
      </c>
      <c r="B5774">
        <v>7</v>
      </c>
      <c r="C5774" t="s">
        <v>198</v>
      </c>
      <c r="D5774" t="s">
        <v>204</v>
      </c>
      <c r="E5774" t="s">
        <v>31</v>
      </c>
      <c r="F5774">
        <v>9290</v>
      </c>
      <c r="G5774" t="s">
        <v>141</v>
      </c>
      <c r="H5774" t="s">
        <v>200</v>
      </c>
      <c r="I5774" t="s">
        <v>142</v>
      </c>
      <c r="J5774" s="1">
        <v>45839</v>
      </c>
      <c r="K5774" t="s">
        <v>143</v>
      </c>
      <c r="L5774">
        <v>2</v>
      </c>
      <c r="M5774" t="s">
        <v>144</v>
      </c>
      <c r="N5774" t="s">
        <v>145</v>
      </c>
      <c r="O5774" t="s">
        <v>149</v>
      </c>
      <c r="P5774" t="s">
        <v>152</v>
      </c>
      <c r="Q5774">
        <v>0</v>
      </c>
      <c r="R5774">
        <v>15</v>
      </c>
      <c r="S5774">
        <v>600</v>
      </c>
      <c r="T5774">
        <v>200</v>
      </c>
      <c r="U5774">
        <v>0</v>
      </c>
      <c r="V5774">
        <v>0</v>
      </c>
      <c r="W5774">
        <v>0</v>
      </c>
      <c r="X5774">
        <v>0</v>
      </c>
      <c r="Y5774">
        <v>0</v>
      </c>
      <c r="Z5774">
        <v>0</v>
      </c>
      <c r="AA5774">
        <v>400</v>
      </c>
      <c r="AB5774">
        <v>0</v>
      </c>
      <c r="AC5774">
        <v>400</v>
      </c>
      <c r="AD5774">
        <v>0</v>
      </c>
      <c r="AE5774">
        <v>0</v>
      </c>
      <c r="AF5774">
        <v>10</v>
      </c>
      <c r="AG5774">
        <v>0</v>
      </c>
      <c r="AH5774">
        <v>5</v>
      </c>
      <c r="AI5774">
        <v>0</v>
      </c>
      <c r="AJ5774">
        <v>0</v>
      </c>
      <c r="AK5774">
        <v>0</v>
      </c>
      <c r="AL5774">
        <v>0</v>
      </c>
      <c r="AM5774">
        <v>1</v>
      </c>
      <c r="AN5774">
        <v>0</v>
      </c>
      <c r="AO5774">
        <v>0</v>
      </c>
      <c r="AP5774">
        <v>0</v>
      </c>
      <c r="AQ5774">
        <v>0</v>
      </c>
      <c r="AR5774">
        <v>0</v>
      </c>
      <c r="AS5774">
        <v>0</v>
      </c>
      <c r="AT5774">
        <v>0</v>
      </c>
      <c r="AU5774">
        <v>0</v>
      </c>
      <c r="AV5774">
        <v>0</v>
      </c>
      <c r="AW5774">
        <v>0</v>
      </c>
      <c r="AX5774">
        <v>0</v>
      </c>
      <c r="AY5774">
        <v>0</v>
      </c>
      <c r="AZ5774">
        <v>0</v>
      </c>
      <c r="BA5774">
        <v>0</v>
      </c>
      <c r="BB5774">
        <v>0</v>
      </c>
      <c r="BC5774">
        <v>0</v>
      </c>
      <c r="BD5774">
        <v>0</v>
      </c>
      <c r="BE5774">
        <v>0</v>
      </c>
      <c r="BF5774">
        <v>0</v>
      </c>
      <c r="BG5774">
        <v>0</v>
      </c>
      <c r="BH5774">
        <v>0</v>
      </c>
      <c r="BI5774">
        <v>0</v>
      </c>
      <c r="BJ5774" s="2">
        <v>45853</v>
      </c>
      <c r="BK5774">
        <v>0</v>
      </c>
      <c r="BL5774" s="3" t="str">
        <f>VLOOKUP(O5774,DropDownList!$H$1:$I$7,2,FALSE)</f>
        <v>2025/26</v>
      </c>
      <c r="BM5774" s="3" t="str">
        <f t="shared" si="90"/>
        <v>PCOA</v>
      </c>
    </row>
    <row r="5775" spans="1:65" x14ac:dyDescent="0.2">
      <c r="A5775">
        <v>2025</v>
      </c>
      <c r="B5775">
        <v>7</v>
      </c>
      <c r="C5775" t="s">
        <v>198</v>
      </c>
      <c r="D5775" t="s">
        <v>204</v>
      </c>
      <c r="E5775" t="s">
        <v>31</v>
      </c>
      <c r="F5775">
        <v>9290</v>
      </c>
      <c r="G5775" t="s">
        <v>141</v>
      </c>
      <c r="H5775" t="s">
        <v>200</v>
      </c>
      <c r="I5775" t="s">
        <v>142</v>
      </c>
      <c r="J5775" s="1">
        <v>45839</v>
      </c>
      <c r="K5775" t="s">
        <v>143</v>
      </c>
      <c r="L5775">
        <v>2</v>
      </c>
      <c r="M5775" t="s">
        <v>144</v>
      </c>
      <c r="N5775" t="s">
        <v>145</v>
      </c>
      <c r="O5775" t="s">
        <v>156</v>
      </c>
      <c r="P5775" t="s">
        <v>154</v>
      </c>
      <c r="Q5775">
        <v>1362.18</v>
      </c>
      <c r="R5775">
        <v>28</v>
      </c>
      <c r="S5775">
        <v>6735</v>
      </c>
      <c r="T5775">
        <v>110</v>
      </c>
      <c r="U5775">
        <v>5</v>
      </c>
      <c r="V5775">
        <v>3</v>
      </c>
      <c r="W5775">
        <v>913.24</v>
      </c>
      <c r="X5775">
        <v>913.24</v>
      </c>
      <c r="Y5775">
        <v>0</v>
      </c>
      <c r="Z5775">
        <v>0</v>
      </c>
      <c r="AA5775">
        <v>5262.82</v>
      </c>
      <c r="AB5775">
        <v>0</v>
      </c>
      <c r="AC5775">
        <v>4912.82</v>
      </c>
      <c r="AD5775">
        <v>2</v>
      </c>
      <c r="AE5775">
        <v>1</v>
      </c>
      <c r="AF5775">
        <v>22</v>
      </c>
      <c r="AG5775">
        <v>2</v>
      </c>
      <c r="AH5775">
        <v>1</v>
      </c>
      <c r="AI5775">
        <v>3</v>
      </c>
      <c r="AJ5775">
        <v>0</v>
      </c>
      <c r="AK5775">
        <v>0</v>
      </c>
      <c r="AL5775">
        <v>0</v>
      </c>
      <c r="AM5775">
        <v>0</v>
      </c>
      <c r="AN5775">
        <v>0</v>
      </c>
      <c r="AO5775">
        <v>17</v>
      </c>
      <c r="AP5775">
        <v>83</v>
      </c>
      <c r="AQ5775">
        <v>16</v>
      </c>
      <c r="AR5775">
        <v>0</v>
      </c>
      <c r="AS5775">
        <v>12</v>
      </c>
      <c r="AT5775">
        <v>11</v>
      </c>
      <c r="AU5775">
        <v>1</v>
      </c>
      <c r="AV5775">
        <v>1</v>
      </c>
      <c r="AW5775">
        <v>0</v>
      </c>
      <c r="AX5775">
        <v>0</v>
      </c>
      <c r="AY5775">
        <v>12</v>
      </c>
      <c r="AZ5775">
        <v>14</v>
      </c>
      <c r="BA5775">
        <v>8</v>
      </c>
      <c r="BB5775">
        <v>3</v>
      </c>
      <c r="BC5775">
        <v>2</v>
      </c>
      <c r="BD5775">
        <v>1</v>
      </c>
      <c r="BE5775">
        <v>0</v>
      </c>
      <c r="BF5775">
        <v>28</v>
      </c>
      <c r="BG5775">
        <v>1150</v>
      </c>
      <c r="BH5775">
        <v>0</v>
      </c>
      <c r="BI5775">
        <v>5</v>
      </c>
      <c r="BJ5775" s="2">
        <v>45853</v>
      </c>
      <c r="BK5775">
        <v>0</v>
      </c>
      <c r="BL5775" s="3" t="str">
        <f>VLOOKUP(O5775,DropDownList!$H$1:$I$7,2,FALSE)</f>
        <v>2023/24</v>
      </c>
      <c r="BM5775" s="3" t="str">
        <f t="shared" si="90"/>
        <v>JP COURT</v>
      </c>
    </row>
    <row r="5776" spans="1:65" x14ac:dyDescent="0.2">
      <c r="A5776">
        <v>2025</v>
      </c>
      <c r="B5776">
        <v>7</v>
      </c>
      <c r="C5776" t="s">
        <v>198</v>
      </c>
      <c r="D5776" t="s">
        <v>204</v>
      </c>
      <c r="E5776" t="s">
        <v>31</v>
      </c>
      <c r="F5776">
        <v>9290</v>
      </c>
      <c r="G5776" t="s">
        <v>141</v>
      </c>
      <c r="H5776" t="s">
        <v>200</v>
      </c>
      <c r="I5776" t="s">
        <v>142</v>
      </c>
      <c r="J5776" s="1">
        <v>45839</v>
      </c>
      <c r="K5776" t="s">
        <v>143</v>
      </c>
      <c r="L5776">
        <v>2</v>
      </c>
      <c r="M5776" t="s">
        <v>144</v>
      </c>
      <c r="N5776" t="s">
        <v>145</v>
      </c>
      <c r="O5776" t="s">
        <v>156</v>
      </c>
      <c r="P5776" t="s">
        <v>148</v>
      </c>
      <c r="Q5776">
        <v>0</v>
      </c>
      <c r="R5776">
        <v>8</v>
      </c>
      <c r="S5776">
        <v>480</v>
      </c>
      <c r="T5776">
        <v>0</v>
      </c>
      <c r="U5776">
        <v>0</v>
      </c>
      <c r="V5776">
        <v>0</v>
      </c>
      <c r="W5776">
        <v>0</v>
      </c>
      <c r="X5776">
        <v>0</v>
      </c>
      <c r="Y5776">
        <v>0</v>
      </c>
      <c r="Z5776">
        <v>0</v>
      </c>
      <c r="AA5776">
        <v>480</v>
      </c>
      <c r="AB5776">
        <v>0</v>
      </c>
      <c r="AC5776">
        <v>480</v>
      </c>
      <c r="AD5776">
        <v>0</v>
      </c>
      <c r="AE5776">
        <v>0</v>
      </c>
      <c r="AF5776">
        <v>8</v>
      </c>
      <c r="AG5776">
        <v>0</v>
      </c>
      <c r="AH5776">
        <v>0</v>
      </c>
      <c r="AI5776">
        <v>0</v>
      </c>
      <c r="AJ5776">
        <v>0</v>
      </c>
      <c r="AK5776">
        <v>0</v>
      </c>
      <c r="AL5776">
        <v>0</v>
      </c>
      <c r="AM5776">
        <v>0</v>
      </c>
      <c r="AN5776">
        <v>0</v>
      </c>
      <c r="AO5776">
        <v>2</v>
      </c>
      <c r="AP5776">
        <v>17</v>
      </c>
      <c r="AQ5776">
        <v>2</v>
      </c>
      <c r="AR5776">
        <v>0</v>
      </c>
      <c r="AS5776">
        <v>4</v>
      </c>
      <c r="AT5776">
        <v>4</v>
      </c>
      <c r="AU5776">
        <v>0</v>
      </c>
      <c r="AV5776">
        <v>0</v>
      </c>
      <c r="AW5776">
        <v>0</v>
      </c>
      <c r="AX5776">
        <v>0</v>
      </c>
      <c r="AY5776">
        <v>1</v>
      </c>
      <c r="AZ5776">
        <v>3</v>
      </c>
      <c r="BA5776">
        <v>2</v>
      </c>
      <c r="BB5776">
        <v>0</v>
      </c>
      <c r="BC5776">
        <v>0</v>
      </c>
      <c r="BD5776">
        <v>0</v>
      </c>
      <c r="BE5776">
        <v>0</v>
      </c>
      <c r="BF5776">
        <v>2</v>
      </c>
      <c r="BG5776">
        <v>0</v>
      </c>
      <c r="BH5776">
        <v>0</v>
      </c>
      <c r="BI5776">
        <v>0</v>
      </c>
      <c r="BJ5776" s="2">
        <v>45853</v>
      </c>
      <c r="BK5776">
        <v>0</v>
      </c>
      <c r="BL5776" s="3" t="str">
        <f>VLOOKUP(O5776,DropDownList!$H$1:$I$7,2,FALSE)</f>
        <v>2023/24</v>
      </c>
      <c r="BM5776" s="3" t="str">
        <f t="shared" si="90"/>
        <v>PRAS</v>
      </c>
    </row>
    <row r="5777" spans="1:65" x14ac:dyDescent="0.2">
      <c r="A5777">
        <v>2025</v>
      </c>
      <c r="B5777">
        <v>7</v>
      </c>
      <c r="C5777" t="s">
        <v>198</v>
      </c>
      <c r="D5777" t="s">
        <v>204</v>
      </c>
      <c r="E5777" t="s">
        <v>31</v>
      </c>
      <c r="F5777">
        <v>9290</v>
      </c>
      <c r="G5777" t="s">
        <v>141</v>
      </c>
      <c r="H5777" t="s">
        <v>200</v>
      </c>
      <c r="I5777" t="s">
        <v>142</v>
      </c>
      <c r="J5777" s="1">
        <v>45839</v>
      </c>
      <c r="K5777" t="s">
        <v>143</v>
      </c>
      <c r="L5777">
        <v>2</v>
      </c>
      <c r="M5777" t="s">
        <v>144</v>
      </c>
      <c r="N5777" t="s">
        <v>145</v>
      </c>
      <c r="O5777" t="s">
        <v>156</v>
      </c>
      <c r="P5777" t="s">
        <v>152</v>
      </c>
      <c r="Q5777">
        <v>0</v>
      </c>
      <c r="R5777">
        <v>31</v>
      </c>
      <c r="S5777">
        <v>1240</v>
      </c>
      <c r="T5777">
        <v>560</v>
      </c>
      <c r="U5777">
        <v>0</v>
      </c>
      <c r="V5777">
        <v>0</v>
      </c>
      <c r="W5777">
        <v>0</v>
      </c>
      <c r="X5777">
        <v>0</v>
      </c>
      <c r="Y5777">
        <v>0</v>
      </c>
      <c r="Z5777">
        <v>0</v>
      </c>
      <c r="AA5777">
        <v>680</v>
      </c>
      <c r="AB5777">
        <v>0</v>
      </c>
      <c r="AC5777">
        <v>680</v>
      </c>
      <c r="AD5777">
        <v>0</v>
      </c>
      <c r="AE5777">
        <v>0</v>
      </c>
      <c r="AF5777">
        <v>17</v>
      </c>
      <c r="AG5777">
        <v>0</v>
      </c>
      <c r="AH5777">
        <v>14</v>
      </c>
      <c r="AI5777">
        <v>0</v>
      </c>
      <c r="AJ5777">
        <v>0</v>
      </c>
      <c r="AK5777">
        <v>0</v>
      </c>
      <c r="AL5777">
        <v>0</v>
      </c>
      <c r="AM5777">
        <v>1</v>
      </c>
      <c r="AN5777">
        <v>0</v>
      </c>
      <c r="AO5777">
        <v>0</v>
      </c>
      <c r="AP5777">
        <v>0</v>
      </c>
      <c r="AQ5777">
        <v>0</v>
      </c>
      <c r="AR5777">
        <v>0</v>
      </c>
      <c r="AS5777">
        <v>0</v>
      </c>
      <c r="AT5777">
        <v>0</v>
      </c>
      <c r="AU5777">
        <v>0</v>
      </c>
      <c r="AV5777">
        <v>0</v>
      </c>
      <c r="AW5777">
        <v>0</v>
      </c>
      <c r="AX5777">
        <v>0</v>
      </c>
      <c r="AY5777">
        <v>0</v>
      </c>
      <c r="AZ5777">
        <v>0</v>
      </c>
      <c r="BA5777">
        <v>0</v>
      </c>
      <c r="BB5777">
        <v>0</v>
      </c>
      <c r="BC5777">
        <v>0</v>
      </c>
      <c r="BD5777">
        <v>0</v>
      </c>
      <c r="BE5777">
        <v>0</v>
      </c>
      <c r="BF5777">
        <v>0</v>
      </c>
      <c r="BG5777">
        <v>0</v>
      </c>
      <c r="BH5777">
        <v>0</v>
      </c>
      <c r="BI5777">
        <v>0</v>
      </c>
      <c r="BJ5777" s="2">
        <v>45853</v>
      </c>
      <c r="BK5777">
        <v>0</v>
      </c>
      <c r="BL5777" s="3" t="str">
        <f>VLOOKUP(O5777,DropDownList!$H$1:$I$7,2,FALSE)</f>
        <v>2023/24</v>
      </c>
      <c r="BM5777" s="3" t="str">
        <f t="shared" si="90"/>
        <v>PCOA</v>
      </c>
    </row>
    <row r="5778" spans="1:65" x14ac:dyDescent="0.2">
      <c r="A5778">
        <v>2025</v>
      </c>
      <c r="B5778">
        <v>7</v>
      </c>
      <c r="C5778" t="s">
        <v>198</v>
      </c>
      <c r="D5778" t="s">
        <v>204</v>
      </c>
      <c r="E5778" t="s">
        <v>31</v>
      </c>
      <c r="F5778">
        <v>9290</v>
      </c>
      <c r="G5778" t="s">
        <v>141</v>
      </c>
      <c r="H5778" t="s">
        <v>200</v>
      </c>
      <c r="I5778" t="s">
        <v>142</v>
      </c>
      <c r="J5778" s="1">
        <v>45839</v>
      </c>
      <c r="K5778" t="s">
        <v>143</v>
      </c>
      <c r="L5778">
        <v>2</v>
      </c>
      <c r="M5778" t="s">
        <v>144</v>
      </c>
      <c r="N5778" t="s">
        <v>145</v>
      </c>
      <c r="O5778" t="s">
        <v>147</v>
      </c>
      <c r="P5778" t="s">
        <v>150</v>
      </c>
      <c r="Q5778">
        <v>2494.4299999999998</v>
      </c>
      <c r="R5778">
        <v>63</v>
      </c>
      <c r="S5778">
        <v>9433.35</v>
      </c>
      <c r="T5778">
        <v>1375</v>
      </c>
      <c r="U5778">
        <v>17</v>
      </c>
      <c r="V5778">
        <v>6</v>
      </c>
      <c r="W5778">
        <v>844.67</v>
      </c>
      <c r="X5778">
        <v>844.67</v>
      </c>
      <c r="Y5778">
        <v>54</v>
      </c>
      <c r="Z5778">
        <v>8058.35</v>
      </c>
      <c r="AA5778">
        <v>5563.92</v>
      </c>
      <c r="AB5778">
        <v>1202.0999999999999</v>
      </c>
      <c r="AC5778">
        <v>4361.82</v>
      </c>
      <c r="AD5778">
        <v>4</v>
      </c>
      <c r="AE5778">
        <v>2</v>
      </c>
      <c r="AF5778">
        <v>36</v>
      </c>
      <c r="AG5778">
        <v>7</v>
      </c>
      <c r="AH5778">
        <v>9</v>
      </c>
      <c r="AI5778">
        <v>10</v>
      </c>
      <c r="AJ5778">
        <v>13</v>
      </c>
      <c r="AK5778">
        <v>6</v>
      </c>
      <c r="AL5778">
        <v>3</v>
      </c>
      <c r="AM5778">
        <v>1</v>
      </c>
      <c r="AN5778">
        <v>0</v>
      </c>
      <c r="AO5778">
        <v>39</v>
      </c>
      <c r="AP5778">
        <v>212</v>
      </c>
      <c r="AQ5778">
        <v>42</v>
      </c>
      <c r="AR5778">
        <v>0</v>
      </c>
      <c r="AS5778">
        <v>24</v>
      </c>
      <c r="AT5778">
        <v>33</v>
      </c>
      <c r="AU5778">
        <v>0</v>
      </c>
      <c r="AV5778">
        <v>0</v>
      </c>
      <c r="AW5778">
        <v>0</v>
      </c>
      <c r="AX5778">
        <v>0</v>
      </c>
      <c r="AY5778">
        <v>30</v>
      </c>
      <c r="AZ5778">
        <v>41</v>
      </c>
      <c r="BA5778">
        <v>25</v>
      </c>
      <c r="BB5778">
        <v>2</v>
      </c>
      <c r="BC5778">
        <v>2</v>
      </c>
      <c r="BD5778">
        <v>0</v>
      </c>
      <c r="BE5778">
        <v>0</v>
      </c>
      <c r="BF5778">
        <v>39</v>
      </c>
      <c r="BG5778">
        <v>1200</v>
      </c>
      <c r="BH5778">
        <v>1</v>
      </c>
      <c r="BI5778">
        <v>17</v>
      </c>
      <c r="BJ5778" s="2">
        <v>45853</v>
      </c>
      <c r="BK5778">
        <v>0</v>
      </c>
      <c r="BL5778" s="3" t="str">
        <f>VLOOKUP(O5778,DropDownList!$H$1:$I$7,2,FALSE)</f>
        <v>2024/25</v>
      </c>
      <c r="BM5778" s="3" t="str">
        <f t="shared" si="90"/>
        <v>FISCAL FINES</v>
      </c>
    </row>
    <row r="5779" spans="1:65" x14ac:dyDescent="0.2">
      <c r="A5779">
        <v>2025</v>
      </c>
      <c r="B5779">
        <v>7</v>
      </c>
      <c r="C5779" t="s">
        <v>198</v>
      </c>
      <c r="D5779" t="s">
        <v>204</v>
      </c>
      <c r="E5779" t="s">
        <v>31</v>
      </c>
      <c r="F5779">
        <v>9290</v>
      </c>
      <c r="G5779" t="s">
        <v>141</v>
      </c>
      <c r="H5779" t="s">
        <v>200</v>
      </c>
      <c r="I5779" t="s">
        <v>142</v>
      </c>
      <c r="J5779" s="1">
        <v>45839</v>
      </c>
      <c r="K5779" t="s">
        <v>143</v>
      </c>
      <c r="L5779">
        <v>2</v>
      </c>
      <c r="M5779" t="s">
        <v>144</v>
      </c>
      <c r="N5779" t="s">
        <v>145</v>
      </c>
      <c r="O5779" t="s">
        <v>156</v>
      </c>
      <c r="P5779" t="s">
        <v>146</v>
      </c>
      <c r="Q5779">
        <v>60</v>
      </c>
      <c r="R5779">
        <v>28</v>
      </c>
      <c r="S5779">
        <v>420</v>
      </c>
      <c r="T5779">
        <v>10</v>
      </c>
      <c r="U5779">
        <v>5</v>
      </c>
      <c r="V5779">
        <v>2</v>
      </c>
      <c r="W5779">
        <v>40</v>
      </c>
      <c r="X5779">
        <v>40</v>
      </c>
      <c r="Y5779">
        <v>0</v>
      </c>
      <c r="Z5779">
        <v>0</v>
      </c>
      <c r="AA5779">
        <v>350</v>
      </c>
      <c r="AB5779">
        <v>0</v>
      </c>
      <c r="AC5779">
        <v>0</v>
      </c>
      <c r="AD5779">
        <v>2</v>
      </c>
      <c r="AE5779">
        <v>0</v>
      </c>
      <c r="AF5779">
        <v>24</v>
      </c>
      <c r="AG5779">
        <v>0</v>
      </c>
      <c r="AH5779">
        <v>1</v>
      </c>
      <c r="AI5779">
        <v>3</v>
      </c>
      <c r="AJ5779">
        <v>0</v>
      </c>
      <c r="AK5779">
        <v>0</v>
      </c>
      <c r="AL5779">
        <v>0</v>
      </c>
      <c r="AM5779">
        <v>0</v>
      </c>
      <c r="AN5779">
        <v>0</v>
      </c>
      <c r="AO5779">
        <v>17</v>
      </c>
      <c r="AP5779">
        <v>83</v>
      </c>
      <c r="AQ5779">
        <v>16</v>
      </c>
      <c r="AR5779">
        <v>0</v>
      </c>
      <c r="AS5779">
        <v>12</v>
      </c>
      <c r="AT5779">
        <v>11</v>
      </c>
      <c r="AU5779">
        <v>1</v>
      </c>
      <c r="AV5779">
        <v>1</v>
      </c>
      <c r="AW5779">
        <v>0</v>
      </c>
      <c r="AX5779">
        <v>0</v>
      </c>
      <c r="AY5779">
        <v>12</v>
      </c>
      <c r="AZ5779">
        <v>14</v>
      </c>
      <c r="BA5779">
        <v>8</v>
      </c>
      <c r="BB5779">
        <v>3</v>
      </c>
      <c r="BC5779">
        <v>2</v>
      </c>
      <c r="BD5779">
        <v>1</v>
      </c>
      <c r="BE5779">
        <v>0</v>
      </c>
      <c r="BF5779">
        <v>28</v>
      </c>
      <c r="BG5779">
        <v>60</v>
      </c>
      <c r="BH5779">
        <v>0</v>
      </c>
      <c r="BI5779">
        <v>5</v>
      </c>
      <c r="BJ5779" s="2">
        <v>45853</v>
      </c>
      <c r="BK5779">
        <v>0</v>
      </c>
      <c r="BL5779" s="3" t="str">
        <f>VLOOKUP(O5779,DropDownList!$H$1:$I$7,2,FALSE)</f>
        <v>2023/24</v>
      </c>
      <c r="BM5779" s="3" t="str">
        <f t="shared" si="90"/>
        <v>VSUR</v>
      </c>
    </row>
    <row r="5780" spans="1:65" x14ac:dyDescent="0.2">
      <c r="A5780">
        <v>2025</v>
      </c>
      <c r="B5780">
        <v>7</v>
      </c>
      <c r="C5780" t="s">
        <v>198</v>
      </c>
      <c r="D5780" t="s">
        <v>204</v>
      </c>
      <c r="E5780" t="s">
        <v>31</v>
      </c>
      <c r="F5780">
        <v>9290</v>
      </c>
      <c r="G5780" t="s">
        <v>141</v>
      </c>
      <c r="H5780" t="s">
        <v>200</v>
      </c>
      <c r="I5780" t="s">
        <v>142</v>
      </c>
      <c r="J5780" s="1">
        <v>45839</v>
      </c>
      <c r="K5780" t="s">
        <v>143</v>
      </c>
      <c r="L5780">
        <v>2</v>
      </c>
      <c r="M5780" t="s">
        <v>144</v>
      </c>
      <c r="N5780" t="s">
        <v>145</v>
      </c>
      <c r="O5780" t="s">
        <v>147</v>
      </c>
      <c r="P5780" t="s">
        <v>154</v>
      </c>
      <c r="Q5780">
        <v>809.67</v>
      </c>
      <c r="R5780">
        <v>31</v>
      </c>
      <c r="S5780">
        <v>8102</v>
      </c>
      <c r="T5780">
        <v>0</v>
      </c>
      <c r="U5780">
        <v>4</v>
      </c>
      <c r="V5780">
        <v>3</v>
      </c>
      <c r="W5780">
        <v>580</v>
      </c>
      <c r="X5780">
        <v>790</v>
      </c>
      <c r="Y5780">
        <v>0</v>
      </c>
      <c r="Z5780">
        <v>0</v>
      </c>
      <c r="AA5780">
        <v>7292.33</v>
      </c>
      <c r="AB5780">
        <v>32</v>
      </c>
      <c r="AC5780">
        <v>6790.33</v>
      </c>
      <c r="AD5780">
        <v>2</v>
      </c>
      <c r="AE5780">
        <v>1</v>
      </c>
      <c r="AF5780">
        <v>27</v>
      </c>
      <c r="AG5780">
        <v>2</v>
      </c>
      <c r="AH5780">
        <v>0</v>
      </c>
      <c r="AI5780">
        <v>2</v>
      </c>
      <c r="AJ5780">
        <v>0</v>
      </c>
      <c r="AK5780">
        <v>0</v>
      </c>
      <c r="AL5780">
        <v>0</v>
      </c>
      <c r="AM5780">
        <v>0</v>
      </c>
      <c r="AN5780">
        <v>0</v>
      </c>
      <c r="AO5780">
        <v>14</v>
      </c>
      <c r="AP5780">
        <v>63</v>
      </c>
      <c r="AQ5780">
        <v>17</v>
      </c>
      <c r="AR5780">
        <v>0</v>
      </c>
      <c r="AS5780">
        <v>10</v>
      </c>
      <c r="AT5780">
        <v>3</v>
      </c>
      <c r="AU5780">
        <v>1</v>
      </c>
      <c r="AV5780">
        <v>1</v>
      </c>
      <c r="AW5780">
        <v>0</v>
      </c>
      <c r="AX5780">
        <v>0</v>
      </c>
      <c r="AY5780">
        <v>3</v>
      </c>
      <c r="AZ5780">
        <v>8</v>
      </c>
      <c r="BA5780">
        <v>6</v>
      </c>
      <c r="BB5780">
        <v>4</v>
      </c>
      <c r="BC5780">
        <v>3</v>
      </c>
      <c r="BD5780">
        <v>1</v>
      </c>
      <c r="BE5780">
        <v>0</v>
      </c>
      <c r="BF5780">
        <v>31</v>
      </c>
      <c r="BG5780">
        <v>490</v>
      </c>
      <c r="BH5780">
        <v>0</v>
      </c>
      <c r="BI5780">
        <v>4</v>
      </c>
      <c r="BJ5780" s="2">
        <v>45853</v>
      </c>
      <c r="BK5780">
        <v>0</v>
      </c>
      <c r="BL5780" s="3" t="str">
        <f>VLOOKUP(O5780,DropDownList!$H$1:$I$7,2,FALSE)</f>
        <v>2024/25</v>
      </c>
      <c r="BM5780" s="3" t="str">
        <f t="shared" si="90"/>
        <v>JP COURT</v>
      </c>
    </row>
    <row r="5781" spans="1:65" x14ac:dyDescent="0.2">
      <c r="A5781">
        <v>2025</v>
      </c>
      <c r="B5781">
        <v>7</v>
      </c>
      <c r="C5781" t="s">
        <v>198</v>
      </c>
      <c r="D5781" t="s">
        <v>204</v>
      </c>
      <c r="E5781" t="s">
        <v>31</v>
      </c>
      <c r="F5781">
        <v>9290</v>
      </c>
      <c r="G5781" t="s">
        <v>141</v>
      </c>
      <c r="H5781" t="s">
        <v>200</v>
      </c>
      <c r="I5781" t="s">
        <v>142</v>
      </c>
      <c r="J5781" s="1">
        <v>45839</v>
      </c>
      <c r="K5781" t="s">
        <v>143</v>
      </c>
      <c r="L5781">
        <v>2</v>
      </c>
      <c r="M5781" t="s">
        <v>144</v>
      </c>
      <c r="N5781" t="s">
        <v>145</v>
      </c>
      <c r="O5781" t="s">
        <v>147</v>
      </c>
      <c r="P5781" t="s">
        <v>148</v>
      </c>
      <c r="Q5781">
        <v>120</v>
      </c>
      <c r="R5781">
        <v>2</v>
      </c>
      <c r="S5781">
        <v>120</v>
      </c>
      <c r="T5781">
        <v>0</v>
      </c>
      <c r="U5781">
        <v>2</v>
      </c>
      <c r="V5781">
        <v>2</v>
      </c>
      <c r="W5781">
        <v>120</v>
      </c>
      <c r="X5781">
        <v>120</v>
      </c>
      <c r="Y5781">
        <v>0</v>
      </c>
      <c r="Z5781">
        <v>0</v>
      </c>
      <c r="AA5781">
        <v>0</v>
      </c>
      <c r="AB5781">
        <v>0</v>
      </c>
      <c r="AC5781">
        <v>0</v>
      </c>
      <c r="AD5781">
        <v>2</v>
      </c>
      <c r="AE5781">
        <v>0</v>
      </c>
      <c r="AF5781">
        <v>0</v>
      </c>
      <c r="AG5781">
        <v>0</v>
      </c>
      <c r="AH5781">
        <v>0</v>
      </c>
      <c r="AI5781">
        <v>2</v>
      </c>
      <c r="AJ5781">
        <v>0</v>
      </c>
      <c r="AK5781">
        <v>0</v>
      </c>
      <c r="AL5781">
        <v>0</v>
      </c>
      <c r="AM5781">
        <v>0</v>
      </c>
      <c r="AN5781">
        <v>0</v>
      </c>
      <c r="AO5781">
        <v>2</v>
      </c>
      <c r="AP5781">
        <v>19</v>
      </c>
      <c r="AQ5781">
        <v>2</v>
      </c>
      <c r="AR5781">
        <v>0</v>
      </c>
      <c r="AS5781">
        <v>6</v>
      </c>
      <c r="AT5781">
        <v>5</v>
      </c>
      <c r="AU5781">
        <v>0</v>
      </c>
      <c r="AV5781">
        <v>0</v>
      </c>
      <c r="AW5781">
        <v>0</v>
      </c>
      <c r="AX5781">
        <v>0</v>
      </c>
      <c r="AY5781">
        <v>0</v>
      </c>
      <c r="AZ5781">
        <v>3</v>
      </c>
      <c r="BA5781">
        <v>3</v>
      </c>
      <c r="BB5781">
        <v>0</v>
      </c>
      <c r="BC5781">
        <v>0</v>
      </c>
      <c r="BD5781">
        <v>0</v>
      </c>
      <c r="BE5781">
        <v>0</v>
      </c>
      <c r="BF5781">
        <v>2</v>
      </c>
      <c r="BG5781">
        <v>120</v>
      </c>
      <c r="BH5781">
        <v>0</v>
      </c>
      <c r="BI5781">
        <v>2</v>
      </c>
      <c r="BJ5781" s="2">
        <v>45853</v>
      </c>
      <c r="BK5781">
        <v>0</v>
      </c>
      <c r="BL5781" s="3" t="str">
        <f>VLOOKUP(O5781,DropDownList!$H$1:$I$7,2,FALSE)</f>
        <v>2024/25</v>
      </c>
      <c r="BM5781" s="3" t="str">
        <f t="shared" si="90"/>
        <v>PRAS</v>
      </c>
    </row>
    <row r="5782" spans="1:65" x14ac:dyDescent="0.2">
      <c r="A5782">
        <v>2025</v>
      </c>
      <c r="B5782">
        <v>7</v>
      </c>
      <c r="C5782" t="s">
        <v>198</v>
      </c>
      <c r="D5782" t="s">
        <v>204</v>
      </c>
      <c r="E5782" t="s">
        <v>31</v>
      </c>
      <c r="F5782">
        <v>9290</v>
      </c>
      <c r="G5782" t="s">
        <v>141</v>
      </c>
      <c r="H5782" t="s">
        <v>200</v>
      </c>
      <c r="I5782" t="s">
        <v>142</v>
      </c>
      <c r="J5782" s="1">
        <v>45839</v>
      </c>
      <c r="K5782" t="s">
        <v>143</v>
      </c>
      <c r="L5782">
        <v>2</v>
      </c>
      <c r="M5782" t="s">
        <v>144</v>
      </c>
      <c r="N5782" t="s">
        <v>145</v>
      </c>
      <c r="O5782" t="s">
        <v>147</v>
      </c>
      <c r="P5782" t="s">
        <v>152</v>
      </c>
      <c r="Q5782">
        <v>0</v>
      </c>
      <c r="R5782">
        <v>11</v>
      </c>
      <c r="S5782">
        <v>440</v>
      </c>
      <c r="T5782">
        <v>120</v>
      </c>
      <c r="U5782">
        <v>0</v>
      </c>
      <c r="V5782">
        <v>0</v>
      </c>
      <c r="W5782">
        <v>0</v>
      </c>
      <c r="X5782">
        <v>0</v>
      </c>
      <c r="Y5782">
        <v>0</v>
      </c>
      <c r="Z5782">
        <v>0</v>
      </c>
      <c r="AA5782">
        <v>320</v>
      </c>
      <c r="AB5782">
        <v>0</v>
      </c>
      <c r="AC5782">
        <v>320</v>
      </c>
      <c r="AD5782">
        <v>0</v>
      </c>
      <c r="AE5782">
        <v>0</v>
      </c>
      <c r="AF5782">
        <v>8</v>
      </c>
      <c r="AG5782">
        <v>0</v>
      </c>
      <c r="AH5782">
        <v>3</v>
      </c>
      <c r="AI5782">
        <v>0</v>
      </c>
      <c r="AJ5782">
        <v>0</v>
      </c>
      <c r="AK5782">
        <v>0</v>
      </c>
      <c r="AL5782">
        <v>0</v>
      </c>
      <c r="AM5782">
        <v>0</v>
      </c>
      <c r="AN5782">
        <v>0</v>
      </c>
      <c r="AO5782">
        <v>0</v>
      </c>
      <c r="AP5782">
        <v>0</v>
      </c>
      <c r="AQ5782">
        <v>0</v>
      </c>
      <c r="AR5782">
        <v>0</v>
      </c>
      <c r="AS5782">
        <v>0</v>
      </c>
      <c r="AT5782">
        <v>0</v>
      </c>
      <c r="AU5782">
        <v>0</v>
      </c>
      <c r="AV5782">
        <v>0</v>
      </c>
      <c r="AW5782">
        <v>0</v>
      </c>
      <c r="AX5782">
        <v>0</v>
      </c>
      <c r="AY5782">
        <v>0</v>
      </c>
      <c r="AZ5782">
        <v>0</v>
      </c>
      <c r="BA5782">
        <v>0</v>
      </c>
      <c r="BB5782">
        <v>0</v>
      </c>
      <c r="BC5782">
        <v>0</v>
      </c>
      <c r="BD5782">
        <v>0</v>
      </c>
      <c r="BE5782">
        <v>0</v>
      </c>
      <c r="BF5782">
        <v>0</v>
      </c>
      <c r="BG5782">
        <v>0</v>
      </c>
      <c r="BH5782">
        <v>0</v>
      </c>
      <c r="BI5782">
        <v>0</v>
      </c>
      <c r="BJ5782" s="2">
        <v>45853</v>
      </c>
      <c r="BK5782">
        <v>0</v>
      </c>
      <c r="BL5782" s="3" t="str">
        <f>VLOOKUP(O5782,DropDownList!$H$1:$I$7,2,FALSE)</f>
        <v>2024/25</v>
      </c>
      <c r="BM5782" s="3" t="str">
        <f t="shared" si="90"/>
        <v>PCOA</v>
      </c>
    </row>
    <row r="5783" spans="1:65" x14ac:dyDescent="0.2">
      <c r="A5783">
        <v>2025</v>
      </c>
      <c r="B5783">
        <v>7</v>
      </c>
      <c r="C5783" t="s">
        <v>198</v>
      </c>
      <c r="D5783" t="s">
        <v>204</v>
      </c>
      <c r="E5783" t="s">
        <v>31</v>
      </c>
      <c r="F5783">
        <v>9290</v>
      </c>
      <c r="G5783" t="s">
        <v>141</v>
      </c>
      <c r="H5783" t="s">
        <v>200</v>
      </c>
      <c r="I5783" t="s">
        <v>142</v>
      </c>
      <c r="J5783" s="1">
        <v>45839</v>
      </c>
      <c r="K5783" t="s">
        <v>143</v>
      </c>
      <c r="L5783">
        <v>2</v>
      </c>
      <c r="M5783" t="s">
        <v>144</v>
      </c>
      <c r="N5783" t="s">
        <v>145</v>
      </c>
      <c r="O5783" t="s">
        <v>149</v>
      </c>
      <c r="P5783" t="s">
        <v>146</v>
      </c>
      <c r="Q5783">
        <v>50</v>
      </c>
      <c r="R5783">
        <v>29</v>
      </c>
      <c r="S5783">
        <v>470</v>
      </c>
      <c r="T5783">
        <v>0</v>
      </c>
      <c r="U5783">
        <v>9</v>
      </c>
      <c r="V5783">
        <v>0</v>
      </c>
      <c r="W5783">
        <v>0</v>
      </c>
      <c r="X5783">
        <v>0</v>
      </c>
      <c r="Y5783">
        <v>0</v>
      </c>
      <c r="Z5783">
        <v>0</v>
      </c>
      <c r="AA5783">
        <v>420</v>
      </c>
      <c r="AB5783">
        <v>0</v>
      </c>
      <c r="AC5783">
        <v>0</v>
      </c>
      <c r="AD5783">
        <v>0</v>
      </c>
      <c r="AE5783">
        <v>0</v>
      </c>
      <c r="AF5783">
        <v>26</v>
      </c>
      <c r="AG5783">
        <v>0</v>
      </c>
      <c r="AH5783">
        <v>0</v>
      </c>
      <c r="AI5783">
        <v>3</v>
      </c>
      <c r="AJ5783">
        <v>0</v>
      </c>
      <c r="AK5783">
        <v>0</v>
      </c>
      <c r="AL5783">
        <v>0</v>
      </c>
      <c r="AM5783">
        <v>0</v>
      </c>
      <c r="AN5783">
        <v>0</v>
      </c>
      <c r="AO5783">
        <v>12</v>
      </c>
      <c r="AP5783">
        <v>55</v>
      </c>
      <c r="AQ5783">
        <v>12</v>
      </c>
      <c r="AR5783">
        <v>0</v>
      </c>
      <c r="AS5783">
        <v>4</v>
      </c>
      <c r="AT5783">
        <v>1</v>
      </c>
      <c r="AU5783">
        <v>3</v>
      </c>
      <c r="AV5783">
        <v>2</v>
      </c>
      <c r="AW5783">
        <v>0</v>
      </c>
      <c r="AX5783">
        <v>0</v>
      </c>
      <c r="AY5783">
        <v>8</v>
      </c>
      <c r="AZ5783">
        <v>11</v>
      </c>
      <c r="BA5783">
        <v>4</v>
      </c>
      <c r="BB5783">
        <v>4</v>
      </c>
      <c r="BC5783">
        <v>4</v>
      </c>
      <c r="BD5783">
        <v>0</v>
      </c>
      <c r="BE5783">
        <v>0</v>
      </c>
      <c r="BF5783">
        <v>29</v>
      </c>
      <c r="BG5783">
        <v>50</v>
      </c>
      <c r="BH5783">
        <v>0</v>
      </c>
      <c r="BI5783">
        <v>9</v>
      </c>
      <c r="BJ5783" s="2">
        <v>45853</v>
      </c>
      <c r="BK5783">
        <v>0</v>
      </c>
      <c r="BL5783" s="3" t="str">
        <f>VLOOKUP(O5783,DropDownList!$H$1:$I$7,2,FALSE)</f>
        <v>2025/26</v>
      </c>
      <c r="BM5783" s="3" t="str">
        <f t="shared" si="90"/>
        <v>VSUR</v>
      </c>
    </row>
    <row r="5784" spans="1:65" x14ac:dyDescent="0.2">
      <c r="A5784">
        <v>2025</v>
      </c>
      <c r="B5784">
        <v>7</v>
      </c>
      <c r="C5784" t="s">
        <v>198</v>
      </c>
      <c r="D5784" t="s">
        <v>204</v>
      </c>
      <c r="E5784" t="s">
        <v>31</v>
      </c>
      <c r="F5784">
        <v>9290</v>
      </c>
      <c r="G5784" t="s">
        <v>141</v>
      </c>
      <c r="H5784" t="s">
        <v>200</v>
      </c>
      <c r="I5784" t="s">
        <v>142</v>
      </c>
      <c r="J5784" s="1">
        <v>45839</v>
      </c>
      <c r="K5784" t="s">
        <v>143</v>
      </c>
      <c r="L5784">
        <v>2</v>
      </c>
      <c r="M5784" t="s">
        <v>144</v>
      </c>
      <c r="N5784" t="s">
        <v>145</v>
      </c>
      <c r="O5784" t="s">
        <v>147</v>
      </c>
      <c r="P5784" t="s">
        <v>146</v>
      </c>
      <c r="Q5784">
        <v>30</v>
      </c>
      <c r="R5784">
        <v>31</v>
      </c>
      <c r="S5784">
        <v>500</v>
      </c>
      <c r="T5784">
        <v>0</v>
      </c>
      <c r="U5784">
        <v>4</v>
      </c>
      <c r="V5784">
        <v>2</v>
      </c>
      <c r="W5784">
        <v>30</v>
      </c>
      <c r="X5784">
        <v>30</v>
      </c>
      <c r="Y5784">
        <v>0</v>
      </c>
      <c r="Z5784">
        <v>0</v>
      </c>
      <c r="AA5784">
        <v>470</v>
      </c>
      <c r="AB5784">
        <v>0</v>
      </c>
      <c r="AC5784">
        <v>0</v>
      </c>
      <c r="AD5784">
        <v>2</v>
      </c>
      <c r="AE5784">
        <v>0</v>
      </c>
      <c r="AF5784">
        <v>29</v>
      </c>
      <c r="AG5784">
        <v>0</v>
      </c>
      <c r="AH5784">
        <v>0</v>
      </c>
      <c r="AI5784">
        <v>2</v>
      </c>
      <c r="AJ5784">
        <v>0</v>
      </c>
      <c r="AK5784">
        <v>0</v>
      </c>
      <c r="AL5784">
        <v>0</v>
      </c>
      <c r="AM5784">
        <v>0</v>
      </c>
      <c r="AN5784">
        <v>0</v>
      </c>
      <c r="AO5784">
        <v>14</v>
      </c>
      <c r="AP5784">
        <v>63</v>
      </c>
      <c r="AQ5784">
        <v>17</v>
      </c>
      <c r="AR5784">
        <v>0</v>
      </c>
      <c r="AS5784">
        <v>10</v>
      </c>
      <c r="AT5784">
        <v>3</v>
      </c>
      <c r="AU5784">
        <v>1</v>
      </c>
      <c r="AV5784">
        <v>1</v>
      </c>
      <c r="AW5784">
        <v>0</v>
      </c>
      <c r="AX5784">
        <v>0</v>
      </c>
      <c r="AY5784">
        <v>3</v>
      </c>
      <c r="AZ5784">
        <v>8</v>
      </c>
      <c r="BA5784">
        <v>6</v>
      </c>
      <c r="BB5784">
        <v>4</v>
      </c>
      <c r="BC5784">
        <v>3</v>
      </c>
      <c r="BD5784">
        <v>1</v>
      </c>
      <c r="BE5784">
        <v>0</v>
      </c>
      <c r="BF5784">
        <v>31</v>
      </c>
      <c r="BG5784">
        <v>30</v>
      </c>
      <c r="BH5784">
        <v>0</v>
      </c>
      <c r="BI5784">
        <v>4</v>
      </c>
      <c r="BJ5784" s="2">
        <v>45853</v>
      </c>
      <c r="BK5784">
        <v>0</v>
      </c>
      <c r="BL5784" s="3" t="str">
        <f>VLOOKUP(O5784,DropDownList!$H$1:$I$7,2,FALSE)</f>
        <v>2024/25</v>
      </c>
      <c r="BM5784" s="3" t="str">
        <f t="shared" si="90"/>
        <v>VSUR</v>
      </c>
    </row>
    <row r="5785" spans="1:65" x14ac:dyDescent="0.2">
      <c r="A5785">
        <v>2025</v>
      </c>
      <c r="B5785">
        <v>7</v>
      </c>
      <c r="C5785" t="s">
        <v>198</v>
      </c>
      <c r="D5785" t="s">
        <v>204</v>
      </c>
      <c r="E5785" t="s">
        <v>31</v>
      </c>
      <c r="F5785">
        <v>9290</v>
      </c>
      <c r="G5785" t="s">
        <v>141</v>
      </c>
      <c r="H5785" t="s">
        <v>200</v>
      </c>
      <c r="I5785" t="s">
        <v>142</v>
      </c>
      <c r="J5785" s="1">
        <v>45839</v>
      </c>
      <c r="K5785" t="s">
        <v>143</v>
      </c>
      <c r="L5785">
        <v>2</v>
      </c>
      <c r="M5785" t="s">
        <v>144</v>
      </c>
      <c r="N5785" t="s">
        <v>145</v>
      </c>
      <c r="O5785" t="s">
        <v>149</v>
      </c>
      <c r="P5785" t="s">
        <v>150</v>
      </c>
      <c r="Q5785">
        <v>4412.16</v>
      </c>
      <c r="R5785">
        <v>67</v>
      </c>
      <c r="S5785">
        <v>11491.75</v>
      </c>
      <c r="T5785">
        <v>600</v>
      </c>
      <c r="U5785">
        <v>26</v>
      </c>
      <c r="V5785">
        <v>15</v>
      </c>
      <c r="W5785">
        <v>2051.25</v>
      </c>
      <c r="X5785">
        <v>2946.25</v>
      </c>
      <c r="Y5785">
        <v>63</v>
      </c>
      <c r="Z5785">
        <v>10891.75</v>
      </c>
      <c r="AA5785">
        <v>6479.59</v>
      </c>
      <c r="AB5785">
        <v>2301.23</v>
      </c>
      <c r="AC5785">
        <v>4178.3599999999997</v>
      </c>
      <c r="AD5785">
        <v>9</v>
      </c>
      <c r="AE5785">
        <v>6</v>
      </c>
      <c r="AF5785">
        <v>37</v>
      </c>
      <c r="AG5785">
        <v>10</v>
      </c>
      <c r="AH5785">
        <v>4</v>
      </c>
      <c r="AI5785">
        <v>16</v>
      </c>
      <c r="AJ5785">
        <v>21</v>
      </c>
      <c r="AK5785">
        <v>5</v>
      </c>
      <c r="AL5785">
        <v>2</v>
      </c>
      <c r="AM5785">
        <v>1</v>
      </c>
      <c r="AN5785">
        <v>1</v>
      </c>
      <c r="AO5785">
        <v>36</v>
      </c>
      <c r="AP5785">
        <v>109</v>
      </c>
      <c r="AQ5785">
        <v>39</v>
      </c>
      <c r="AR5785">
        <v>0</v>
      </c>
      <c r="AS5785">
        <v>11</v>
      </c>
      <c r="AT5785">
        <v>7</v>
      </c>
      <c r="AU5785">
        <v>1</v>
      </c>
      <c r="AV5785">
        <v>0</v>
      </c>
      <c r="AW5785">
        <v>0</v>
      </c>
      <c r="AX5785">
        <v>0</v>
      </c>
      <c r="AY5785">
        <v>13</v>
      </c>
      <c r="AZ5785">
        <v>23</v>
      </c>
      <c r="BA5785">
        <v>7</v>
      </c>
      <c r="BB5785">
        <v>1</v>
      </c>
      <c r="BC5785">
        <v>1</v>
      </c>
      <c r="BD5785">
        <v>3</v>
      </c>
      <c r="BE5785">
        <v>0</v>
      </c>
      <c r="BF5785">
        <v>37</v>
      </c>
      <c r="BG5785">
        <v>2636.75</v>
      </c>
      <c r="BH5785">
        <v>0</v>
      </c>
      <c r="BI5785">
        <v>26</v>
      </c>
      <c r="BJ5785" s="2">
        <v>45853</v>
      </c>
      <c r="BK5785">
        <v>0</v>
      </c>
      <c r="BL5785" s="3" t="str">
        <f>VLOOKUP(O5785,DropDownList!$H$1:$I$7,2,FALSE)</f>
        <v>2025/26</v>
      </c>
      <c r="BM5785" s="3" t="str">
        <f t="shared" si="90"/>
        <v>FISCAL FINES</v>
      </c>
    </row>
    <row r="5786" spans="1:65" x14ac:dyDescent="0.2">
      <c r="A5786">
        <v>2025</v>
      </c>
      <c r="B5786">
        <v>7</v>
      </c>
      <c r="C5786" t="s">
        <v>198</v>
      </c>
      <c r="D5786" t="s">
        <v>204</v>
      </c>
      <c r="E5786" t="s">
        <v>31</v>
      </c>
      <c r="F5786">
        <v>9290</v>
      </c>
      <c r="G5786" t="s">
        <v>141</v>
      </c>
      <c r="H5786" t="s">
        <v>200</v>
      </c>
      <c r="I5786" t="s">
        <v>142</v>
      </c>
      <c r="J5786" s="1">
        <v>45839</v>
      </c>
      <c r="K5786" t="s">
        <v>143</v>
      </c>
      <c r="L5786">
        <v>2</v>
      </c>
      <c r="M5786" t="s">
        <v>144</v>
      </c>
      <c r="N5786" t="s">
        <v>145</v>
      </c>
      <c r="O5786" t="s">
        <v>156</v>
      </c>
      <c r="P5786" t="s">
        <v>150</v>
      </c>
      <c r="Q5786">
        <v>984.66</v>
      </c>
      <c r="R5786">
        <v>58</v>
      </c>
      <c r="S5786">
        <v>7730.18</v>
      </c>
      <c r="T5786">
        <v>1087.6199999999999</v>
      </c>
      <c r="U5786">
        <v>10</v>
      </c>
      <c r="V5786">
        <v>5</v>
      </c>
      <c r="W5786">
        <v>600.84</v>
      </c>
      <c r="X5786">
        <v>600.84</v>
      </c>
      <c r="Y5786">
        <v>51</v>
      </c>
      <c r="Z5786">
        <v>6642.56</v>
      </c>
      <c r="AA5786">
        <v>5657.9</v>
      </c>
      <c r="AB5786">
        <v>1321.51</v>
      </c>
      <c r="AC5786">
        <v>4336.3900000000003</v>
      </c>
      <c r="AD5786">
        <v>4</v>
      </c>
      <c r="AE5786">
        <v>1</v>
      </c>
      <c r="AF5786">
        <v>38</v>
      </c>
      <c r="AG5786">
        <v>3</v>
      </c>
      <c r="AH5786">
        <v>7</v>
      </c>
      <c r="AI5786">
        <v>7</v>
      </c>
      <c r="AJ5786">
        <v>13</v>
      </c>
      <c r="AK5786">
        <v>4</v>
      </c>
      <c r="AL5786">
        <v>2</v>
      </c>
      <c r="AM5786">
        <v>2</v>
      </c>
      <c r="AN5786">
        <v>0</v>
      </c>
      <c r="AO5786">
        <v>34</v>
      </c>
      <c r="AP5786">
        <v>219</v>
      </c>
      <c r="AQ5786">
        <v>38</v>
      </c>
      <c r="AR5786">
        <v>0</v>
      </c>
      <c r="AS5786">
        <v>17</v>
      </c>
      <c r="AT5786">
        <v>69</v>
      </c>
      <c r="AU5786">
        <v>0</v>
      </c>
      <c r="AV5786">
        <v>0</v>
      </c>
      <c r="AW5786">
        <v>0</v>
      </c>
      <c r="AX5786">
        <v>0</v>
      </c>
      <c r="AY5786">
        <v>17</v>
      </c>
      <c r="AZ5786">
        <v>40</v>
      </c>
      <c r="BA5786">
        <v>29</v>
      </c>
      <c r="BB5786">
        <v>2</v>
      </c>
      <c r="BC5786">
        <v>2</v>
      </c>
      <c r="BD5786">
        <v>0</v>
      </c>
      <c r="BE5786">
        <v>0</v>
      </c>
      <c r="BF5786">
        <v>33</v>
      </c>
      <c r="BG5786">
        <v>700.84</v>
      </c>
      <c r="BH5786">
        <v>3</v>
      </c>
      <c r="BI5786">
        <v>10</v>
      </c>
      <c r="BJ5786" s="2">
        <v>45853</v>
      </c>
      <c r="BK5786">
        <v>0</v>
      </c>
      <c r="BL5786" s="3" t="str">
        <f>VLOOKUP(O5786,DropDownList!$H$1:$I$7,2,FALSE)</f>
        <v>2023/24</v>
      </c>
      <c r="BM5786" s="3" t="str">
        <f t="shared" si="90"/>
        <v>FISCAL FINES</v>
      </c>
    </row>
    <row r="5787" spans="1:65" x14ac:dyDescent="0.2">
      <c r="A5787">
        <v>2025</v>
      </c>
      <c r="B5787">
        <v>7</v>
      </c>
      <c r="C5787" t="s">
        <v>198</v>
      </c>
      <c r="D5787" t="s">
        <v>204</v>
      </c>
      <c r="E5787" t="s">
        <v>31</v>
      </c>
      <c r="F5787">
        <v>9290</v>
      </c>
      <c r="G5787" t="s">
        <v>141</v>
      </c>
      <c r="H5787" t="s">
        <v>200</v>
      </c>
      <c r="I5787" t="s">
        <v>142</v>
      </c>
      <c r="J5787" s="1">
        <v>45839</v>
      </c>
      <c r="K5787" t="s">
        <v>143</v>
      </c>
      <c r="L5787">
        <v>2</v>
      </c>
      <c r="M5787" t="s">
        <v>144</v>
      </c>
      <c r="N5787" t="s">
        <v>145</v>
      </c>
      <c r="O5787" t="s">
        <v>149</v>
      </c>
      <c r="P5787" t="s">
        <v>148</v>
      </c>
      <c r="Q5787">
        <v>60</v>
      </c>
      <c r="R5787">
        <v>2</v>
      </c>
      <c r="S5787">
        <v>120</v>
      </c>
      <c r="T5787">
        <v>0</v>
      </c>
      <c r="U5787">
        <v>1</v>
      </c>
      <c r="V5787">
        <v>1</v>
      </c>
      <c r="W5787">
        <v>60</v>
      </c>
      <c r="X5787">
        <v>60</v>
      </c>
      <c r="Y5787">
        <v>0</v>
      </c>
      <c r="Z5787">
        <v>0</v>
      </c>
      <c r="AA5787">
        <v>60</v>
      </c>
      <c r="AB5787">
        <v>0</v>
      </c>
      <c r="AC5787">
        <v>60</v>
      </c>
      <c r="AD5787">
        <v>1</v>
      </c>
      <c r="AE5787">
        <v>0</v>
      </c>
      <c r="AF5787">
        <v>1</v>
      </c>
      <c r="AG5787">
        <v>0</v>
      </c>
      <c r="AH5787">
        <v>0</v>
      </c>
      <c r="AI5787">
        <v>1</v>
      </c>
      <c r="AJ5787">
        <v>0</v>
      </c>
      <c r="AK5787">
        <v>0</v>
      </c>
      <c r="AL5787">
        <v>0</v>
      </c>
      <c r="AM5787">
        <v>0</v>
      </c>
      <c r="AN5787">
        <v>0</v>
      </c>
      <c r="AO5787">
        <v>1</v>
      </c>
      <c r="AP5787">
        <v>4</v>
      </c>
      <c r="AQ5787">
        <v>1</v>
      </c>
      <c r="AR5787">
        <v>0</v>
      </c>
      <c r="AS5787">
        <v>0</v>
      </c>
      <c r="AT5787">
        <v>0</v>
      </c>
      <c r="AU5787">
        <v>0</v>
      </c>
      <c r="AV5787">
        <v>0</v>
      </c>
      <c r="AW5787">
        <v>0</v>
      </c>
      <c r="AX5787">
        <v>0</v>
      </c>
      <c r="AY5787">
        <v>0</v>
      </c>
      <c r="AZ5787">
        <v>1</v>
      </c>
      <c r="BA5787">
        <v>1</v>
      </c>
      <c r="BB5787">
        <v>1</v>
      </c>
      <c r="BC5787">
        <v>0</v>
      </c>
      <c r="BD5787">
        <v>0</v>
      </c>
      <c r="BE5787">
        <v>0</v>
      </c>
      <c r="BF5787">
        <v>1</v>
      </c>
      <c r="BG5787">
        <v>60</v>
      </c>
      <c r="BH5787">
        <v>0</v>
      </c>
      <c r="BI5787">
        <v>1</v>
      </c>
      <c r="BJ5787" s="2">
        <v>45853</v>
      </c>
      <c r="BK5787">
        <v>0</v>
      </c>
      <c r="BL5787" s="3" t="str">
        <f>VLOOKUP(O5787,DropDownList!$H$1:$I$7,2,FALSE)</f>
        <v>2025/26</v>
      </c>
      <c r="BM5787" s="3" t="str">
        <f t="shared" si="90"/>
        <v>PRAS</v>
      </c>
    </row>
    <row r="5788" spans="1:65" x14ac:dyDescent="0.2">
      <c r="A5788">
        <v>2025</v>
      </c>
      <c r="B5788">
        <v>7</v>
      </c>
      <c r="C5788" t="s">
        <v>198</v>
      </c>
      <c r="D5788" t="s">
        <v>205</v>
      </c>
      <c r="E5788" t="s">
        <v>31</v>
      </c>
      <c r="F5788">
        <v>9728</v>
      </c>
      <c r="G5788" t="s">
        <v>158</v>
      </c>
      <c r="H5788" t="s">
        <v>200</v>
      </c>
      <c r="I5788" t="s">
        <v>142</v>
      </c>
      <c r="J5788" s="1">
        <v>45839</v>
      </c>
      <c r="K5788" t="s">
        <v>143</v>
      </c>
      <c r="L5788">
        <v>2</v>
      </c>
      <c r="M5788" t="s">
        <v>144</v>
      </c>
      <c r="N5788" t="s">
        <v>145</v>
      </c>
      <c r="O5788" t="s">
        <v>149</v>
      </c>
      <c r="P5788" t="s">
        <v>159</v>
      </c>
      <c r="Q5788">
        <v>0</v>
      </c>
      <c r="R5788">
        <v>2</v>
      </c>
      <c r="S5788">
        <v>7595.18</v>
      </c>
      <c r="T5788">
        <v>6.26</v>
      </c>
      <c r="U5788">
        <v>0</v>
      </c>
      <c r="V5788">
        <v>0</v>
      </c>
      <c r="W5788">
        <v>0</v>
      </c>
      <c r="X5788">
        <v>0</v>
      </c>
      <c r="Y5788">
        <v>0</v>
      </c>
      <c r="Z5788">
        <v>0</v>
      </c>
      <c r="AA5788">
        <v>7588.92</v>
      </c>
      <c r="AB5788">
        <v>0</v>
      </c>
      <c r="AC5788">
        <v>0</v>
      </c>
      <c r="AD5788">
        <v>0</v>
      </c>
      <c r="AE5788">
        <v>0</v>
      </c>
      <c r="AF5788">
        <v>1</v>
      </c>
      <c r="AG5788">
        <v>0</v>
      </c>
      <c r="AH5788">
        <v>0</v>
      </c>
      <c r="AI5788">
        <v>0</v>
      </c>
      <c r="AJ5788">
        <v>0</v>
      </c>
      <c r="AK5788">
        <v>0</v>
      </c>
      <c r="AL5788">
        <v>0</v>
      </c>
      <c r="AM5788">
        <v>0</v>
      </c>
      <c r="AN5788">
        <v>0</v>
      </c>
      <c r="AO5788">
        <v>0</v>
      </c>
      <c r="AP5788">
        <v>0</v>
      </c>
      <c r="AQ5788">
        <v>0</v>
      </c>
      <c r="AR5788">
        <v>0</v>
      </c>
      <c r="AS5788">
        <v>0</v>
      </c>
      <c r="AT5788">
        <v>0</v>
      </c>
      <c r="AU5788">
        <v>0</v>
      </c>
      <c r="AV5788">
        <v>0</v>
      </c>
      <c r="AW5788">
        <v>0</v>
      </c>
      <c r="AX5788">
        <v>0</v>
      </c>
      <c r="AY5788">
        <v>0</v>
      </c>
      <c r="AZ5788">
        <v>0</v>
      </c>
      <c r="BA5788">
        <v>0</v>
      </c>
      <c r="BB5788">
        <v>0</v>
      </c>
      <c r="BC5788">
        <v>0</v>
      </c>
      <c r="BD5788">
        <v>0</v>
      </c>
      <c r="BE5788">
        <v>0</v>
      </c>
      <c r="BF5788">
        <v>0</v>
      </c>
      <c r="BG5788">
        <v>0</v>
      </c>
      <c r="BH5788">
        <v>1</v>
      </c>
      <c r="BI5788">
        <v>0</v>
      </c>
      <c r="BJ5788" s="2">
        <v>45853</v>
      </c>
      <c r="BK5788">
        <v>0</v>
      </c>
      <c r="BL5788" s="3" t="str">
        <f>VLOOKUP(O5788,DropDownList!$H$1:$I$7,2,FALSE)</f>
        <v>2025/26</v>
      </c>
      <c r="BM5788" s="3" t="str">
        <f t="shared" si="90"/>
        <v>CONF</v>
      </c>
    </row>
    <row r="5789" spans="1:65" x14ac:dyDescent="0.2">
      <c r="A5789">
        <v>2025</v>
      </c>
      <c r="B5789">
        <v>7</v>
      </c>
      <c r="C5789" t="s">
        <v>198</v>
      </c>
      <c r="D5789" t="s">
        <v>205</v>
      </c>
      <c r="E5789" t="s">
        <v>31</v>
      </c>
      <c r="F5789">
        <v>9728</v>
      </c>
      <c r="G5789" t="s">
        <v>158</v>
      </c>
      <c r="H5789" t="s">
        <v>200</v>
      </c>
      <c r="I5789" t="s">
        <v>142</v>
      </c>
      <c r="J5789" s="1">
        <v>45839</v>
      </c>
      <c r="K5789" t="s">
        <v>143</v>
      </c>
      <c r="L5789">
        <v>2</v>
      </c>
      <c r="M5789" t="s">
        <v>144</v>
      </c>
      <c r="N5789" t="s">
        <v>145</v>
      </c>
      <c r="O5789" t="s">
        <v>149</v>
      </c>
      <c r="P5789" t="s">
        <v>161</v>
      </c>
      <c r="Q5789">
        <v>467.48</v>
      </c>
      <c r="R5789">
        <v>110</v>
      </c>
      <c r="S5789">
        <v>2710</v>
      </c>
      <c r="T5789">
        <v>10</v>
      </c>
      <c r="U5789">
        <v>43</v>
      </c>
      <c r="V5789">
        <v>11</v>
      </c>
      <c r="W5789">
        <v>267.48</v>
      </c>
      <c r="X5789">
        <v>267.48</v>
      </c>
      <c r="Y5789">
        <v>0</v>
      </c>
      <c r="Z5789">
        <v>0</v>
      </c>
      <c r="AA5789">
        <v>2232.52</v>
      </c>
      <c r="AB5789">
        <v>0</v>
      </c>
      <c r="AC5789">
        <v>0</v>
      </c>
      <c r="AD5789">
        <v>9</v>
      </c>
      <c r="AE5789">
        <v>2</v>
      </c>
      <c r="AF5789">
        <v>88</v>
      </c>
      <c r="AG5789">
        <v>2</v>
      </c>
      <c r="AH5789">
        <v>1</v>
      </c>
      <c r="AI5789">
        <v>19</v>
      </c>
      <c r="AJ5789">
        <v>0</v>
      </c>
      <c r="AK5789">
        <v>0</v>
      </c>
      <c r="AL5789">
        <v>0</v>
      </c>
      <c r="AM5789">
        <v>0</v>
      </c>
      <c r="AN5789">
        <v>0</v>
      </c>
      <c r="AO5789">
        <v>60</v>
      </c>
      <c r="AP5789">
        <v>171</v>
      </c>
      <c r="AQ5789">
        <v>66</v>
      </c>
      <c r="AR5789">
        <v>0</v>
      </c>
      <c r="AS5789">
        <v>24</v>
      </c>
      <c r="AT5789">
        <v>6</v>
      </c>
      <c r="AU5789">
        <v>3</v>
      </c>
      <c r="AV5789">
        <v>1</v>
      </c>
      <c r="AW5789">
        <v>0</v>
      </c>
      <c r="AX5789">
        <v>0</v>
      </c>
      <c r="AY5789">
        <v>21</v>
      </c>
      <c r="AZ5789">
        <v>30</v>
      </c>
      <c r="BA5789">
        <v>10</v>
      </c>
      <c r="BB5789">
        <v>5</v>
      </c>
      <c r="BC5789">
        <v>2</v>
      </c>
      <c r="BD5789">
        <v>1</v>
      </c>
      <c r="BE5789">
        <v>0</v>
      </c>
      <c r="BF5789">
        <v>109</v>
      </c>
      <c r="BG5789">
        <v>425</v>
      </c>
      <c r="BH5789">
        <v>0</v>
      </c>
      <c r="BI5789">
        <v>43</v>
      </c>
      <c r="BJ5789" s="2">
        <v>45853</v>
      </c>
      <c r="BK5789">
        <v>0</v>
      </c>
      <c r="BL5789" s="3" t="str">
        <f>VLOOKUP(O5789,DropDownList!$H$1:$I$7,2,FALSE)</f>
        <v>2025/26</v>
      </c>
      <c r="BM5789" s="3" t="str">
        <f t="shared" si="90"/>
        <v>VSUR</v>
      </c>
    </row>
    <row r="5790" spans="1:65" x14ac:dyDescent="0.2">
      <c r="A5790">
        <v>2025</v>
      </c>
      <c r="B5790">
        <v>7</v>
      </c>
      <c r="C5790" t="s">
        <v>198</v>
      </c>
      <c r="D5790" t="s">
        <v>205</v>
      </c>
      <c r="E5790" t="s">
        <v>31</v>
      </c>
      <c r="F5790">
        <v>9728</v>
      </c>
      <c r="G5790" t="s">
        <v>158</v>
      </c>
      <c r="H5790" t="s">
        <v>200</v>
      </c>
      <c r="I5790" t="s">
        <v>142</v>
      </c>
      <c r="J5790" s="1">
        <v>45839</v>
      </c>
      <c r="K5790" t="s">
        <v>143</v>
      </c>
      <c r="L5790">
        <v>2</v>
      </c>
      <c r="M5790" t="s">
        <v>144</v>
      </c>
      <c r="N5790" t="s">
        <v>145</v>
      </c>
      <c r="O5790" t="s">
        <v>149</v>
      </c>
      <c r="P5790" t="s">
        <v>160</v>
      </c>
      <c r="Q5790">
        <v>15921.71</v>
      </c>
      <c r="R5790">
        <v>112</v>
      </c>
      <c r="S5790">
        <v>55235</v>
      </c>
      <c r="T5790">
        <v>110</v>
      </c>
      <c r="U5790">
        <v>44</v>
      </c>
      <c r="V5790">
        <v>23</v>
      </c>
      <c r="W5790">
        <v>6514.98</v>
      </c>
      <c r="X5790">
        <v>9119.98</v>
      </c>
      <c r="Y5790">
        <v>0</v>
      </c>
      <c r="Z5790">
        <v>0</v>
      </c>
      <c r="AA5790">
        <v>39203.29</v>
      </c>
      <c r="AB5790">
        <v>1675</v>
      </c>
      <c r="AC5790">
        <v>35238.269999999997</v>
      </c>
      <c r="AD5790">
        <v>9</v>
      </c>
      <c r="AE5790">
        <v>14</v>
      </c>
      <c r="AF5790">
        <v>67</v>
      </c>
      <c r="AG5790">
        <v>25</v>
      </c>
      <c r="AH5790">
        <v>1</v>
      </c>
      <c r="AI5790">
        <v>19</v>
      </c>
      <c r="AJ5790">
        <v>0</v>
      </c>
      <c r="AK5790">
        <v>0</v>
      </c>
      <c r="AL5790">
        <v>0</v>
      </c>
      <c r="AM5790">
        <v>0</v>
      </c>
      <c r="AN5790">
        <v>0</v>
      </c>
      <c r="AO5790">
        <v>62</v>
      </c>
      <c r="AP5790">
        <v>164</v>
      </c>
      <c r="AQ5790">
        <v>61</v>
      </c>
      <c r="AR5790">
        <v>0</v>
      </c>
      <c r="AS5790">
        <v>23</v>
      </c>
      <c r="AT5790">
        <v>6</v>
      </c>
      <c r="AU5790">
        <v>3</v>
      </c>
      <c r="AV5790">
        <v>1</v>
      </c>
      <c r="AW5790">
        <v>1</v>
      </c>
      <c r="AX5790">
        <v>0</v>
      </c>
      <c r="AY5790">
        <v>20</v>
      </c>
      <c r="AZ5790">
        <v>29</v>
      </c>
      <c r="BA5790">
        <v>10</v>
      </c>
      <c r="BB5790">
        <v>5</v>
      </c>
      <c r="BC5790">
        <v>2</v>
      </c>
      <c r="BD5790">
        <v>1</v>
      </c>
      <c r="BE5790">
        <v>0</v>
      </c>
      <c r="BF5790">
        <v>110</v>
      </c>
      <c r="BG5790">
        <v>7990</v>
      </c>
      <c r="BH5790">
        <v>0</v>
      </c>
      <c r="BI5790">
        <v>43</v>
      </c>
      <c r="BJ5790" s="2">
        <v>45853</v>
      </c>
      <c r="BK5790">
        <v>0</v>
      </c>
      <c r="BL5790" s="3" t="str">
        <f>VLOOKUP(O5790,DropDownList!$H$1:$I$7,2,FALSE)</f>
        <v>2025/26</v>
      </c>
      <c r="BM5790" s="3" t="str">
        <f t="shared" si="90"/>
        <v>SC COURT</v>
      </c>
    </row>
    <row r="5791" spans="1:65" x14ac:dyDescent="0.2">
      <c r="A5791">
        <v>2025</v>
      </c>
      <c r="B5791">
        <v>7</v>
      </c>
      <c r="C5791" t="s">
        <v>198</v>
      </c>
      <c r="D5791" t="s">
        <v>205</v>
      </c>
      <c r="E5791" t="s">
        <v>31</v>
      </c>
      <c r="F5791">
        <v>9728</v>
      </c>
      <c r="G5791" t="s">
        <v>158</v>
      </c>
      <c r="H5791" t="s">
        <v>200</v>
      </c>
      <c r="I5791" t="s">
        <v>142</v>
      </c>
      <c r="J5791" s="1">
        <v>45839</v>
      </c>
      <c r="K5791" t="s">
        <v>143</v>
      </c>
      <c r="L5791">
        <v>2</v>
      </c>
      <c r="M5791" t="s">
        <v>144</v>
      </c>
      <c r="N5791" t="s">
        <v>145</v>
      </c>
      <c r="O5791" t="s">
        <v>147</v>
      </c>
      <c r="P5791" t="s">
        <v>161</v>
      </c>
      <c r="Q5791">
        <v>191.92</v>
      </c>
      <c r="R5791">
        <v>97</v>
      </c>
      <c r="S5791">
        <v>2945</v>
      </c>
      <c r="T5791">
        <v>40</v>
      </c>
      <c r="U5791">
        <v>21</v>
      </c>
      <c r="V5791">
        <v>3</v>
      </c>
      <c r="W5791">
        <v>90</v>
      </c>
      <c r="X5791">
        <v>90</v>
      </c>
      <c r="Y5791">
        <v>0</v>
      </c>
      <c r="Z5791">
        <v>0</v>
      </c>
      <c r="AA5791">
        <v>2713.08</v>
      </c>
      <c r="AB5791">
        <v>0</v>
      </c>
      <c r="AC5791">
        <v>0</v>
      </c>
      <c r="AD5791">
        <v>3</v>
      </c>
      <c r="AE5791">
        <v>0</v>
      </c>
      <c r="AF5791">
        <v>88</v>
      </c>
      <c r="AG5791">
        <v>1</v>
      </c>
      <c r="AH5791">
        <v>1</v>
      </c>
      <c r="AI5791">
        <v>7</v>
      </c>
      <c r="AJ5791">
        <v>0</v>
      </c>
      <c r="AK5791">
        <v>0</v>
      </c>
      <c r="AL5791">
        <v>0</v>
      </c>
      <c r="AM5791">
        <v>0</v>
      </c>
      <c r="AN5791">
        <v>0</v>
      </c>
      <c r="AO5791">
        <v>43</v>
      </c>
      <c r="AP5791">
        <v>156</v>
      </c>
      <c r="AQ5791">
        <v>46</v>
      </c>
      <c r="AR5791">
        <v>0</v>
      </c>
      <c r="AS5791">
        <v>17</v>
      </c>
      <c r="AT5791">
        <v>10</v>
      </c>
      <c r="AU5791">
        <v>2</v>
      </c>
      <c r="AV5791">
        <v>0</v>
      </c>
      <c r="AW5791">
        <v>0</v>
      </c>
      <c r="AX5791">
        <v>0</v>
      </c>
      <c r="AY5791">
        <v>21</v>
      </c>
      <c r="AZ5791">
        <v>31</v>
      </c>
      <c r="BA5791">
        <v>14</v>
      </c>
      <c r="BB5791">
        <v>3</v>
      </c>
      <c r="BC5791">
        <v>0</v>
      </c>
      <c r="BD5791">
        <v>9</v>
      </c>
      <c r="BE5791">
        <v>0</v>
      </c>
      <c r="BF5791">
        <v>97</v>
      </c>
      <c r="BG5791">
        <v>190</v>
      </c>
      <c r="BH5791">
        <v>0</v>
      </c>
      <c r="BI5791">
        <v>20</v>
      </c>
      <c r="BJ5791" s="2">
        <v>45853</v>
      </c>
      <c r="BK5791">
        <v>0</v>
      </c>
      <c r="BL5791" s="3" t="str">
        <f>VLOOKUP(O5791,DropDownList!$H$1:$I$7,2,FALSE)</f>
        <v>2024/25</v>
      </c>
      <c r="BM5791" s="3" t="str">
        <f t="shared" si="90"/>
        <v>VSUR</v>
      </c>
    </row>
    <row r="5792" spans="1:65" x14ac:dyDescent="0.2">
      <c r="A5792">
        <v>2025</v>
      </c>
      <c r="B5792">
        <v>7</v>
      </c>
      <c r="C5792" t="s">
        <v>198</v>
      </c>
      <c r="D5792" t="s">
        <v>205</v>
      </c>
      <c r="E5792" t="s">
        <v>31</v>
      </c>
      <c r="F5792">
        <v>9728</v>
      </c>
      <c r="G5792" t="s">
        <v>158</v>
      </c>
      <c r="H5792" t="s">
        <v>200</v>
      </c>
      <c r="I5792" t="s">
        <v>142</v>
      </c>
      <c r="J5792" s="1">
        <v>45839</v>
      </c>
      <c r="K5792" t="s">
        <v>143</v>
      </c>
      <c r="L5792">
        <v>2</v>
      </c>
      <c r="M5792" t="s">
        <v>144</v>
      </c>
      <c r="N5792" t="s">
        <v>145</v>
      </c>
      <c r="O5792" t="s">
        <v>156</v>
      </c>
      <c r="P5792" t="s">
        <v>160</v>
      </c>
      <c r="Q5792">
        <v>6311.19</v>
      </c>
      <c r="R5792">
        <v>85</v>
      </c>
      <c r="S5792">
        <v>44655</v>
      </c>
      <c r="T5792">
        <v>0</v>
      </c>
      <c r="U5792">
        <v>13</v>
      </c>
      <c r="V5792">
        <v>8</v>
      </c>
      <c r="W5792">
        <v>4349.37</v>
      </c>
      <c r="X5792">
        <v>4572.17</v>
      </c>
      <c r="Y5792">
        <v>0</v>
      </c>
      <c r="Z5792">
        <v>0</v>
      </c>
      <c r="AA5792">
        <v>38343.81</v>
      </c>
      <c r="AB5792">
        <v>1835.44</v>
      </c>
      <c r="AC5792">
        <v>34403.370000000003</v>
      </c>
      <c r="AD5792">
        <v>2</v>
      </c>
      <c r="AE5792">
        <v>6</v>
      </c>
      <c r="AF5792">
        <v>72</v>
      </c>
      <c r="AG5792">
        <v>11</v>
      </c>
      <c r="AH5792">
        <v>0</v>
      </c>
      <c r="AI5792">
        <v>2</v>
      </c>
      <c r="AJ5792">
        <v>0</v>
      </c>
      <c r="AK5792">
        <v>0</v>
      </c>
      <c r="AL5792">
        <v>0</v>
      </c>
      <c r="AM5792">
        <v>0</v>
      </c>
      <c r="AN5792">
        <v>0</v>
      </c>
      <c r="AO5792">
        <v>40</v>
      </c>
      <c r="AP5792">
        <v>178</v>
      </c>
      <c r="AQ5792">
        <v>43</v>
      </c>
      <c r="AR5792">
        <v>0</v>
      </c>
      <c r="AS5792">
        <v>29</v>
      </c>
      <c r="AT5792">
        <v>23</v>
      </c>
      <c r="AU5792">
        <v>2</v>
      </c>
      <c r="AV5792">
        <v>0</v>
      </c>
      <c r="AW5792">
        <v>2</v>
      </c>
      <c r="AX5792">
        <v>0</v>
      </c>
      <c r="AY5792">
        <v>15</v>
      </c>
      <c r="AZ5792">
        <v>26</v>
      </c>
      <c r="BA5792">
        <v>18</v>
      </c>
      <c r="BB5792">
        <v>4</v>
      </c>
      <c r="BC5792">
        <v>1</v>
      </c>
      <c r="BD5792">
        <v>2</v>
      </c>
      <c r="BE5792">
        <v>0</v>
      </c>
      <c r="BF5792">
        <v>83</v>
      </c>
      <c r="BG5792">
        <v>2645</v>
      </c>
      <c r="BH5792">
        <v>0</v>
      </c>
      <c r="BI5792">
        <v>11</v>
      </c>
      <c r="BJ5792" s="2">
        <v>45853</v>
      </c>
      <c r="BK5792">
        <v>0</v>
      </c>
      <c r="BL5792" s="3" t="str">
        <f>VLOOKUP(O5792,DropDownList!$H$1:$I$7,2,FALSE)</f>
        <v>2023/24</v>
      </c>
      <c r="BM5792" s="3" t="str">
        <f t="shared" si="90"/>
        <v>SC COURT</v>
      </c>
    </row>
    <row r="5793" spans="1:65" x14ac:dyDescent="0.2">
      <c r="A5793">
        <v>2025</v>
      </c>
      <c r="B5793">
        <v>7</v>
      </c>
      <c r="C5793" t="s">
        <v>198</v>
      </c>
      <c r="D5793" t="s">
        <v>205</v>
      </c>
      <c r="E5793" t="s">
        <v>31</v>
      </c>
      <c r="F5793">
        <v>9728</v>
      </c>
      <c r="G5793" t="s">
        <v>158</v>
      </c>
      <c r="H5793" t="s">
        <v>200</v>
      </c>
      <c r="I5793" t="s">
        <v>142</v>
      </c>
      <c r="J5793" s="1">
        <v>45839</v>
      </c>
      <c r="K5793" t="s">
        <v>143</v>
      </c>
      <c r="L5793">
        <v>2</v>
      </c>
      <c r="M5793" t="s">
        <v>144</v>
      </c>
      <c r="N5793" t="s">
        <v>145</v>
      </c>
      <c r="O5793" t="s">
        <v>156</v>
      </c>
      <c r="P5793" t="s">
        <v>161</v>
      </c>
      <c r="Q5793">
        <v>115</v>
      </c>
      <c r="R5793">
        <v>85</v>
      </c>
      <c r="S5793">
        <v>2200</v>
      </c>
      <c r="T5793">
        <v>0</v>
      </c>
      <c r="U5793">
        <v>13</v>
      </c>
      <c r="V5793">
        <v>2</v>
      </c>
      <c r="W5793">
        <v>95</v>
      </c>
      <c r="X5793">
        <v>95</v>
      </c>
      <c r="Y5793">
        <v>0</v>
      </c>
      <c r="Z5793">
        <v>0</v>
      </c>
      <c r="AA5793">
        <v>2085</v>
      </c>
      <c r="AB5793">
        <v>0</v>
      </c>
      <c r="AC5793">
        <v>0</v>
      </c>
      <c r="AD5793">
        <v>2</v>
      </c>
      <c r="AE5793">
        <v>0</v>
      </c>
      <c r="AF5793">
        <v>82</v>
      </c>
      <c r="AG5793">
        <v>0</v>
      </c>
      <c r="AH5793">
        <v>0</v>
      </c>
      <c r="AI5793">
        <v>3</v>
      </c>
      <c r="AJ5793">
        <v>0</v>
      </c>
      <c r="AK5793">
        <v>0</v>
      </c>
      <c r="AL5793">
        <v>0</v>
      </c>
      <c r="AM5793">
        <v>0</v>
      </c>
      <c r="AN5793">
        <v>0</v>
      </c>
      <c r="AO5793">
        <v>40</v>
      </c>
      <c r="AP5793">
        <v>179</v>
      </c>
      <c r="AQ5793">
        <v>44</v>
      </c>
      <c r="AR5793">
        <v>0</v>
      </c>
      <c r="AS5793">
        <v>29</v>
      </c>
      <c r="AT5793">
        <v>23</v>
      </c>
      <c r="AU5793">
        <v>2</v>
      </c>
      <c r="AV5793">
        <v>0</v>
      </c>
      <c r="AW5793">
        <v>2</v>
      </c>
      <c r="AX5793">
        <v>0</v>
      </c>
      <c r="AY5793">
        <v>15</v>
      </c>
      <c r="AZ5793">
        <v>26</v>
      </c>
      <c r="BA5793">
        <v>18</v>
      </c>
      <c r="BB5793">
        <v>4</v>
      </c>
      <c r="BC5793">
        <v>1</v>
      </c>
      <c r="BD5793">
        <v>2</v>
      </c>
      <c r="BE5793">
        <v>0</v>
      </c>
      <c r="BF5793">
        <v>83</v>
      </c>
      <c r="BG5793">
        <v>115</v>
      </c>
      <c r="BH5793">
        <v>0</v>
      </c>
      <c r="BI5793">
        <v>11</v>
      </c>
      <c r="BJ5793" s="2">
        <v>45853</v>
      </c>
      <c r="BK5793">
        <v>0</v>
      </c>
      <c r="BL5793" s="3" t="str">
        <f>VLOOKUP(O5793,DropDownList!$H$1:$I$7,2,FALSE)</f>
        <v>2023/24</v>
      </c>
      <c r="BM5793" s="3" t="str">
        <f t="shared" si="90"/>
        <v>VSUR</v>
      </c>
    </row>
    <row r="5794" spans="1:65" x14ac:dyDescent="0.2">
      <c r="A5794">
        <v>2025</v>
      </c>
      <c r="B5794">
        <v>7</v>
      </c>
      <c r="C5794" t="s">
        <v>198</v>
      </c>
      <c r="D5794" t="s">
        <v>205</v>
      </c>
      <c r="E5794" t="s">
        <v>31</v>
      </c>
      <c r="F5794">
        <v>9728</v>
      </c>
      <c r="G5794" t="s">
        <v>158</v>
      </c>
      <c r="H5794" t="s">
        <v>200</v>
      </c>
      <c r="I5794" t="s">
        <v>142</v>
      </c>
      <c r="J5794" s="1">
        <v>45839</v>
      </c>
      <c r="K5794" t="s">
        <v>143</v>
      </c>
      <c r="L5794">
        <v>2</v>
      </c>
      <c r="M5794" t="s">
        <v>144</v>
      </c>
      <c r="N5794" t="s">
        <v>145</v>
      </c>
      <c r="O5794" t="s">
        <v>147</v>
      </c>
      <c r="P5794" t="s">
        <v>160</v>
      </c>
      <c r="Q5794">
        <v>6165.87</v>
      </c>
      <c r="R5794">
        <v>99</v>
      </c>
      <c r="S5794">
        <v>58629.33</v>
      </c>
      <c r="T5794">
        <v>720</v>
      </c>
      <c r="U5794">
        <v>22</v>
      </c>
      <c r="V5794">
        <v>5</v>
      </c>
      <c r="W5794">
        <v>2135</v>
      </c>
      <c r="X5794">
        <v>2135</v>
      </c>
      <c r="Y5794">
        <v>0</v>
      </c>
      <c r="Z5794">
        <v>0</v>
      </c>
      <c r="AA5794">
        <v>51743.46</v>
      </c>
      <c r="AB5794">
        <v>600</v>
      </c>
      <c r="AC5794">
        <v>48410.38</v>
      </c>
      <c r="AD5794">
        <v>3</v>
      </c>
      <c r="AE5794">
        <v>2</v>
      </c>
      <c r="AF5794">
        <v>76</v>
      </c>
      <c r="AG5794">
        <v>15</v>
      </c>
      <c r="AH5794">
        <v>1</v>
      </c>
      <c r="AI5794">
        <v>7</v>
      </c>
      <c r="AJ5794">
        <v>0</v>
      </c>
      <c r="AK5794">
        <v>0</v>
      </c>
      <c r="AL5794">
        <v>0</v>
      </c>
      <c r="AM5794">
        <v>0</v>
      </c>
      <c r="AN5794">
        <v>0</v>
      </c>
      <c r="AO5794">
        <v>44</v>
      </c>
      <c r="AP5794">
        <v>158</v>
      </c>
      <c r="AQ5794">
        <v>47</v>
      </c>
      <c r="AR5794">
        <v>0</v>
      </c>
      <c r="AS5794">
        <v>17</v>
      </c>
      <c r="AT5794">
        <v>10</v>
      </c>
      <c r="AU5794">
        <v>3</v>
      </c>
      <c r="AV5794">
        <v>0</v>
      </c>
      <c r="AW5794">
        <v>0</v>
      </c>
      <c r="AX5794">
        <v>0</v>
      </c>
      <c r="AY5794">
        <v>21</v>
      </c>
      <c r="AZ5794">
        <v>31</v>
      </c>
      <c r="BA5794">
        <v>14</v>
      </c>
      <c r="BB5794">
        <v>3</v>
      </c>
      <c r="BC5794">
        <v>0</v>
      </c>
      <c r="BD5794">
        <v>9</v>
      </c>
      <c r="BE5794">
        <v>0</v>
      </c>
      <c r="BF5794">
        <v>99</v>
      </c>
      <c r="BG5794">
        <v>3228.33</v>
      </c>
      <c r="BH5794">
        <v>0</v>
      </c>
      <c r="BI5794">
        <v>21</v>
      </c>
      <c r="BJ5794" s="2">
        <v>45853</v>
      </c>
      <c r="BK5794">
        <v>0</v>
      </c>
      <c r="BL5794" s="3" t="str">
        <f>VLOOKUP(O5794,DropDownList!$H$1:$I$7,2,FALSE)</f>
        <v>2024/25</v>
      </c>
      <c r="BM5794" s="3" t="str">
        <f t="shared" si="90"/>
        <v>SC COURT</v>
      </c>
    </row>
    <row r="5795" spans="1:65" x14ac:dyDescent="0.2">
      <c r="A5795">
        <v>2025</v>
      </c>
      <c r="B5795">
        <v>7</v>
      </c>
      <c r="C5795" t="s">
        <v>198</v>
      </c>
      <c r="D5795" t="s">
        <v>206</v>
      </c>
      <c r="E5795" t="s">
        <v>32</v>
      </c>
      <c r="F5795">
        <v>9340</v>
      </c>
      <c r="G5795" t="s">
        <v>141</v>
      </c>
      <c r="H5795" t="s">
        <v>200</v>
      </c>
      <c r="I5795" t="s">
        <v>142</v>
      </c>
      <c r="J5795" s="1">
        <v>45839</v>
      </c>
      <c r="K5795" t="s">
        <v>143</v>
      </c>
      <c r="L5795">
        <v>2</v>
      </c>
      <c r="M5795" t="s">
        <v>144</v>
      </c>
      <c r="N5795" t="s">
        <v>145</v>
      </c>
      <c r="O5795" t="s">
        <v>147</v>
      </c>
      <c r="P5795" t="s">
        <v>150</v>
      </c>
      <c r="Q5795">
        <v>21041.71</v>
      </c>
      <c r="R5795">
        <v>382</v>
      </c>
      <c r="S5795">
        <v>63793.05</v>
      </c>
      <c r="T5795">
        <v>8830.3700000000008</v>
      </c>
      <c r="U5795">
        <v>138</v>
      </c>
      <c r="V5795">
        <v>64</v>
      </c>
      <c r="W5795">
        <v>10771.03</v>
      </c>
      <c r="X5795">
        <v>10931.43</v>
      </c>
      <c r="Y5795">
        <v>323</v>
      </c>
      <c r="Z5795">
        <v>54962.68</v>
      </c>
      <c r="AA5795">
        <v>33920.97</v>
      </c>
      <c r="AB5795">
        <v>7983.61</v>
      </c>
      <c r="AC5795">
        <v>25937.360000000001</v>
      </c>
      <c r="AD5795">
        <v>49</v>
      </c>
      <c r="AE5795">
        <v>15</v>
      </c>
      <c r="AF5795">
        <v>177</v>
      </c>
      <c r="AG5795">
        <v>53</v>
      </c>
      <c r="AH5795">
        <v>59</v>
      </c>
      <c r="AI5795">
        <v>85</v>
      </c>
      <c r="AJ5795">
        <v>53</v>
      </c>
      <c r="AK5795">
        <v>36</v>
      </c>
      <c r="AL5795">
        <v>5</v>
      </c>
      <c r="AM5795">
        <v>23</v>
      </c>
      <c r="AN5795">
        <v>1</v>
      </c>
      <c r="AO5795">
        <v>279</v>
      </c>
      <c r="AP5795">
        <v>1287</v>
      </c>
      <c r="AQ5795">
        <v>287</v>
      </c>
      <c r="AR5795">
        <v>0</v>
      </c>
      <c r="AS5795">
        <v>125</v>
      </c>
      <c r="AT5795">
        <v>118</v>
      </c>
      <c r="AU5795">
        <v>16</v>
      </c>
      <c r="AV5795">
        <v>3</v>
      </c>
      <c r="AW5795">
        <v>2</v>
      </c>
      <c r="AX5795">
        <v>0</v>
      </c>
      <c r="AY5795">
        <v>205</v>
      </c>
      <c r="AZ5795">
        <v>301</v>
      </c>
      <c r="BA5795">
        <v>156</v>
      </c>
      <c r="BB5795">
        <v>11</v>
      </c>
      <c r="BC5795">
        <v>3</v>
      </c>
      <c r="BD5795">
        <v>7</v>
      </c>
      <c r="BE5795">
        <v>0</v>
      </c>
      <c r="BF5795">
        <v>284</v>
      </c>
      <c r="BG5795">
        <v>14587.29</v>
      </c>
      <c r="BH5795">
        <v>8</v>
      </c>
      <c r="BI5795">
        <v>136</v>
      </c>
      <c r="BJ5795" s="2">
        <v>45853</v>
      </c>
      <c r="BK5795">
        <v>0</v>
      </c>
      <c r="BL5795" s="3" t="str">
        <f>VLOOKUP(O5795,DropDownList!$H$1:$I$7,2,FALSE)</f>
        <v>2024/25</v>
      </c>
      <c r="BM5795" s="3" t="str">
        <f t="shared" si="90"/>
        <v>FISCAL FINES</v>
      </c>
    </row>
    <row r="5796" spans="1:65" x14ac:dyDescent="0.2">
      <c r="A5796">
        <v>2025</v>
      </c>
      <c r="B5796">
        <v>7</v>
      </c>
      <c r="C5796" t="s">
        <v>198</v>
      </c>
      <c r="D5796" t="s">
        <v>206</v>
      </c>
      <c r="E5796" t="s">
        <v>32</v>
      </c>
      <c r="F5796">
        <v>9340</v>
      </c>
      <c r="G5796" t="s">
        <v>141</v>
      </c>
      <c r="H5796" t="s">
        <v>200</v>
      </c>
      <c r="I5796" t="s">
        <v>142</v>
      </c>
      <c r="J5796" s="1">
        <v>45839</v>
      </c>
      <c r="K5796" t="s">
        <v>143</v>
      </c>
      <c r="L5796">
        <v>2</v>
      </c>
      <c r="M5796" t="s">
        <v>144</v>
      </c>
      <c r="N5796" t="s">
        <v>145</v>
      </c>
      <c r="O5796" t="s">
        <v>156</v>
      </c>
      <c r="P5796" t="s">
        <v>146</v>
      </c>
      <c r="Q5796">
        <v>146.74</v>
      </c>
      <c r="R5796">
        <v>133</v>
      </c>
      <c r="S5796">
        <v>1890</v>
      </c>
      <c r="T5796">
        <v>50</v>
      </c>
      <c r="U5796">
        <v>18</v>
      </c>
      <c r="V5796">
        <v>3</v>
      </c>
      <c r="W5796">
        <v>40</v>
      </c>
      <c r="X5796">
        <v>40</v>
      </c>
      <c r="Y5796">
        <v>0</v>
      </c>
      <c r="Z5796">
        <v>0</v>
      </c>
      <c r="AA5796">
        <v>1693.26</v>
      </c>
      <c r="AB5796">
        <v>0</v>
      </c>
      <c r="AC5796">
        <v>0</v>
      </c>
      <c r="AD5796">
        <v>3</v>
      </c>
      <c r="AE5796">
        <v>0</v>
      </c>
      <c r="AF5796">
        <v>121</v>
      </c>
      <c r="AG5796">
        <v>1</v>
      </c>
      <c r="AH5796">
        <v>4</v>
      </c>
      <c r="AI5796">
        <v>7</v>
      </c>
      <c r="AJ5796">
        <v>0</v>
      </c>
      <c r="AK5796">
        <v>0</v>
      </c>
      <c r="AL5796">
        <v>0</v>
      </c>
      <c r="AM5796">
        <v>0</v>
      </c>
      <c r="AN5796">
        <v>0</v>
      </c>
      <c r="AO5796">
        <v>86</v>
      </c>
      <c r="AP5796">
        <v>389</v>
      </c>
      <c r="AQ5796">
        <v>82</v>
      </c>
      <c r="AR5796">
        <v>0</v>
      </c>
      <c r="AS5796">
        <v>23</v>
      </c>
      <c r="AT5796">
        <v>37</v>
      </c>
      <c r="AU5796">
        <v>17</v>
      </c>
      <c r="AV5796">
        <v>6</v>
      </c>
      <c r="AW5796">
        <v>1</v>
      </c>
      <c r="AX5796">
        <v>0</v>
      </c>
      <c r="AY5796">
        <v>59</v>
      </c>
      <c r="AZ5796">
        <v>80</v>
      </c>
      <c r="BA5796">
        <v>41</v>
      </c>
      <c r="BB5796">
        <v>14</v>
      </c>
      <c r="BC5796">
        <v>4</v>
      </c>
      <c r="BD5796">
        <v>2</v>
      </c>
      <c r="BE5796">
        <v>0</v>
      </c>
      <c r="BF5796">
        <v>132</v>
      </c>
      <c r="BG5796">
        <v>110</v>
      </c>
      <c r="BH5796">
        <v>0</v>
      </c>
      <c r="BI5796">
        <v>18</v>
      </c>
      <c r="BJ5796" s="2">
        <v>45853</v>
      </c>
      <c r="BK5796">
        <v>0</v>
      </c>
      <c r="BL5796" s="3" t="str">
        <f>VLOOKUP(O5796,DropDownList!$H$1:$I$7,2,FALSE)</f>
        <v>2023/24</v>
      </c>
      <c r="BM5796" s="3" t="str">
        <f t="shared" si="90"/>
        <v>VSUR</v>
      </c>
    </row>
    <row r="5797" spans="1:65" x14ac:dyDescent="0.2">
      <c r="A5797">
        <v>2025</v>
      </c>
      <c r="B5797">
        <v>7</v>
      </c>
      <c r="C5797" t="s">
        <v>198</v>
      </c>
      <c r="D5797" t="s">
        <v>206</v>
      </c>
      <c r="E5797" t="s">
        <v>32</v>
      </c>
      <c r="F5797">
        <v>9340</v>
      </c>
      <c r="G5797" t="s">
        <v>141</v>
      </c>
      <c r="H5797" t="s">
        <v>200</v>
      </c>
      <c r="I5797" t="s">
        <v>142</v>
      </c>
      <c r="J5797" s="1">
        <v>45839</v>
      </c>
      <c r="K5797" t="s">
        <v>143</v>
      </c>
      <c r="L5797">
        <v>2</v>
      </c>
      <c r="M5797" t="s">
        <v>144</v>
      </c>
      <c r="N5797" t="s">
        <v>145</v>
      </c>
      <c r="O5797" t="s">
        <v>149</v>
      </c>
      <c r="P5797" t="s">
        <v>152</v>
      </c>
      <c r="Q5797">
        <v>0</v>
      </c>
      <c r="R5797">
        <v>68</v>
      </c>
      <c r="S5797">
        <v>2720</v>
      </c>
      <c r="T5797">
        <v>1160</v>
      </c>
      <c r="U5797">
        <v>0</v>
      </c>
      <c r="V5797">
        <v>0</v>
      </c>
      <c r="W5797">
        <v>0</v>
      </c>
      <c r="X5797">
        <v>0</v>
      </c>
      <c r="Y5797">
        <v>0</v>
      </c>
      <c r="Z5797">
        <v>0</v>
      </c>
      <c r="AA5797">
        <v>1560</v>
      </c>
      <c r="AB5797">
        <v>0</v>
      </c>
      <c r="AC5797">
        <v>1560</v>
      </c>
      <c r="AD5797">
        <v>0</v>
      </c>
      <c r="AE5797">
        <v>0</v>
      </c>
      <c r="AF5797">
        <v>39</v>
      </c>
      <c r="AG5797">
        <v>0</v>
      </c>
      <c r="AH5797">
        <v>29</v>
      </c>
      <c r="AI5797">
        <v>0</v>
      </c>
      <c r="AJ5797">
        <v>0</v>
      </c>
      <c r="AK5797">
        <v>0</v>
      </c>
      <c r="AL5797">
        <v>0</v>
      </c>
      <c r="AM5797">
        <v>1</v>
      </c>
      <c r="AN5797">
        <v>0</v>
      </c>
      <c r="AO5797">
        <v>0</v>
      </c>
      <c r="AP5797">
        <v>0</v>
      </c>
      <c r="AQ5797">
        <v>0</v>
      </c>
      <c r="AR5797">
        <v>0</v>
      </c>
      <c r="AS5797">
        <v>0</v>
      </c>
      <c r="AT5797">
        <v>0</v>
      </c>
      <c r="AU5797">
        <v>0</v>
      </c>
      <c r="AV5797">
        <v>0</v>
      </c>
      <c r="AW5797">
        <v>0</v>
      </c>
      <c r="AX5797">
        <v>0</v>
      </c>
      <c r="AY5797">
        <v>0</v>
      </c>
      <c r="AZ5797">
        <v>0</v>
      </c>
      <c r="BA5797">
        <v>0</v>
      </c>
      <c r="BB5797">
        <v>0</v>
      </c>
      <c r="BC5797">
        <v>0</v>
      </c>
      <c r="BD5797">
        <v>0</v>
      </c>
      <c r="BE5797">
        <v>0</v>
      </c>
      <c r="BF5797">
        <v>0</v>
      </c>
      <c r="BG5797">
        <v>0</v>
      </c>
      <c r="BH5797">
        <v>0</v>
      </c>
      <c r="BI5797">
        <v>0</v>
      </c>
      <c r="BJ5797" s="2">
        <v>45853</v>
      </c>
      <c r="BK5797">
        <v>0</v>
      </c>
      <c r="BL5797" s="3" t="str">
        <f>VLOOKUP(O5797,DropDownList!$H$1:$I$7,2,FALSE)</f>
        <v>2025/26</v>
      </c>
      <c r="BM5797" s="3" t="str">
        <f t="shared" si="90"/>
        <v>PCOA</v>
      </c>
    </row>
    <row r="5798" spans="1:65" x14ac:dyDescent="0.2">
      <c r="A5798">
        <v>2025</v>
      </c>
      <c r="B5798">
        <v>7</v>
      </c>
      <c r="C5798" t="s">
        <v>198</v>
      </c>
      <c r="D5798" t="s">
        <v>206</v>
      </c>
      <c r="E5798" t="s">
        <v>32</v>
      </c>
      <c r="F5798">
        <v>9340</v>
      </c>
      <c r="G5798" t="s">
        <v>141</v>
      </c>
      <c r="H5798" t="s">
        <v>200</v>
      </c>
      <c r="I5798" t="s">
        <v>142</v>
      </c>
      <c r="J5798" s="1">
        <v>45839</v>
      </c>
      <c r="K5798" t="s">
        <v>143</v>
      </c>
      <c r="L5798">
        <v>2</v>
      </c>
      <c r="M5798" t="s">
        <v>144</v>
      </c>
      <c r="N5798" t="s">
        <v>145</v>
      </c>
      <c r="O5798" t="s">
        <v>149</v>
      </c>
      <c r="P5798" t="s">
        <v>154</v>
      </c>
      <c r="Q5798">
        <v>10575.23</v>
      </c>
      <c r="R5798">
        <v>96</v>
      </c>
      <c r="S5798">
        <v>21046</v>
      </c>
      <c r="T5798">
        <v>330</v>
      </c>
      <c r="U5798">
        <v>52</v>
      </c>
      <c r="V5798">
        <v>24</v>
      </c>
      <c r="W5798">
        <v>3254.66</v>
      </c>
      <c r="X5798">
        <v>4227.66</v>
      </c>
      <c r="Y5798">
        <v>0</v>
      </c>
      <c r="Z5798">
        <v>0</v>
      </c>
      <c r="AA5798">
        <v>10140.77</v>
      </c>
      <c r="AB5798">
        <v>159.01</v>
      </c>
      <c r="AC5798">
        <v>8984.06</v>
      </c>
      <c r="AD5798">
        <v>12</v>
      </c>
      <c r="AE5798">
        <v>12</v>
      </c>
      <c r="AF5798">
        <v>42</v>
      </c>
      <c r="AG5798">
        <v>28</v>
      </c>
      <c r="AH5798">
        <v>2</v>
      </c>
      <c r="AI5798">
        <v>24</v>
      </c>
      <c r="AJ5798">
        <v>0</v>
      </c>
      <c r="AK5798">
        <v>0</v>
      </c>
      <c r="AL5798">
        <v>0</v>
      </c>
      <c r="AM5798">
        <v>0</v>
      </c>
      <c r="AN5798">
        <v>0</v>
      </c>
      <c r="AO5798">
        <v>69</v>
      </c>
      <c r="AP5798">
        <v>223</v>
      </c>
      <c r="AQ5798">
        <v>70</v>
      </c>
      <c r="AR5798">
        <v>0</v>
      </c>
      <c r="AS5798">
        <v>15</v>
      </c>
      <c r="AT5798">
        <v>10</v>
      </c>
      <c r="AU5798">
        <v>3</v>
      </c>
      <c r="AV5798">
        <v>1</v>
      </c>
      <c r="AW5798">
        <v>0</v>
      </c>
      <c r="AX5798">
        <v>0</v>
      </c>
      <c r="AY5798">
        <v>40</v>
      </c>
      <c r="AZ5798">
        <v>53</v>
      </c>
      <c r="BA5798">
        <v>15</v>
      </c>
      <c r="BB5798">
        <v>5</v>
      </c>
      <c r="BC5798">
        <v>2</v>
      </c>
      <c r="BD5798">
        <v>0</v>
      </c>
      <c r="BE5798">
        <v>0</v>
      </c>
      <c r="BF5798">
        <v>94</v>
      </c>
      <c r="BG5798">
        <v>5221</v>
      </c>
      <c r="BH5798">
        <v>0</v>
      </c>
      <c r="BI5798">
        <v>50</v>
      </c>
      <c r="BJ5798" s="2">
        <v>45853</v>
      </c>
      <c r="BK5798">
        <v>0</v>
      </c>
      <c r="BL5798" s="3" t="str">
        <f>VLOOKUP(O5798,DropDownList!$H$1:$I$7,2,FALSE)</f>
        <v>2025/26</v>
      </c>
      <c r="BM5798" s="3" t="str">
        <f t="shared" ref="BM5798:BM5861" si="91">IF(RIGHT(P5798,4)="VSUR","VSUR",IF(RIGHT(P5798,4)="CONF","CONF",P5798))</f>
        <v>JP COURT</v>
      </c>
    </row>
    <row r="5799" spans="1:65" x14ac:dyDescent="0.2">
      <c r="A5799">
        <v>2025</v>
      </c>
      <c r="B5799">
        <v>7</v>
      </c>
      <c r="C5799" t="s">
        <v>198</v>
      </c>
      <c r="D5799" t="s">
        <v>206</v>
      </c>
      <c r="E5799" t="s">
        <v>32</v>
      </c>
      <c r="F5799">
        <v>9340</v>
      </c>
      <c r="G5799" t="s">
        <v>141</v>
      </c>
      <c r="H5799" t="s">
        <v>200</v>
      </c>
      <c r="I5799" t="s">
        <v>142</v>
      </c>
      <c r="J5799" s="1">
        <v>45839</v>
      </c>
      <c r="K5799" t="s">
        <v>143</v>
      </c>
      <c r="L5799">
        <v>2</v>
      </c>
      <c r="M5799" t="s">
        <v>144</v>
      </c>
      <c r="N5799" t="s">
        <v>145</v>
      </c>
      <c r="O5799" t="s">
        <v>147</v>
      </c>
      <c r="P5799" t="s">
        <v>146</v>
      </c>
      <c r="Q5799">
        <v>230</v>
      </c>
      <c r="R5799">
        <v>106</v>
      </c>
      <c r="S5799">
        <v>1670</v>
      </c>
      <c r="T5799">
        <v>20</v>
      </c>
      <c r="U5799">
        <v>34</v>
      </c>
      <c r="V5799">
        <v>8</v>
      </c>
      <c r="W5799">
        <v>90</v>
      </c>
      <c r="X5799">
        <v>90</v>
      </c>
      <c r="Y5799">
        <v>0</v>
      </c>
      <c r="Z5799">
        <v>0</v>
      </c>
      <c r="AA5799">
        <v>1420</v>
      </c>
      <c r="AB5799">
        <v>0</v>
      </c>
      <c r="AC5799">
        <v>0</v>
      </c>
      <c r="AD5799">
        <v>8</v>
      </c>
      <c r="AE5799">
        <v>0</v>
      </c>
      <c r="AF5799">
        <v>89</v>
      </c>
      <c r="AG5799">
        <v>0</v>
      </c>
      <c r="AH5799">
        <v>1</v>
      </c>
      <c r="AI5799">
        <v>16</v>
      </c>
      <c r="AJ5799">
        <v>0</v>
      </c>
      <c r="AK5799">
        <v>0</v>
      </c>
      <c r="AL5799">
        <v>0</v>
      </c>
      <c r="AM5799">
        <v>0</v>
      </c>
      <c r="AN5799">
        <v>0</v>
      </c>
      <c r="AO5799">
        <v>72</v>
      </c>
      <c r="AP5799">
        <v>302</v>
      </c>
      <c r="AQ5799">
        <v>75</v>
      </c>
      <c r="AR5799">
        <v>0</v>
      </c>
      <c r="AS5799">
        <v>42</v>
      </c>
      <c r="AT5799">
        <v>19</v>
      </c>
      <c r="AU5799">
        <v>6</v>
      </c>
      <c r="AV5799">
        <v>0</v>
      </c>
      <c r="AW5799">
        <v>0</v>
      </c>
      <c r="AX5799">
        <v>0</v>
      </c>
      <c r="AY5799">
        <v>37</v>
      </c>
      <c r="AZ5799">
        <v>60</v>
      </c>
      <c r="BA5799">
        <v>30</v>
      </c>
      <c r="BB5799">
        <v>10</v>
      </c>
      <c r="BC5799">
        <v>3</v>
      </c>
      <c r="BD5799">
        <v>3</v>
      </c>
      <c r="BE5799">
        <v>0</v>
      </c>
      <c r="BF5799">
        <v>106</v>
      </c>
      <c r="BG5799">
        <v>230</v>
      </c>
      <c r="BH5799">
        <v>0</v>
      </c>
      <c r="BI5799">
        <v>33</v>
      </c>
      <c r="BJ5799" s="2">
        <v>45853</v>
      </c>
      <c r="BK5799">
        <v>0</v>
      </c>
      <c r="BL5799" s="3" t="str">
        <f>VLOOKUP(O5799,DropDownList!$H$1:$I$7,2,FALSE)</f>
        <v>2024/25</v>
      </c>
      <c r="BM5799" s="3" t="str">
        <f t="shared" si="91"/>
        <v>VSUR</v>
      </c>
    </row>
    <row r="5800" spans="1:65" x14ac:dyDescent="0.2">
      <c r="A5800">
        <v>2025</v>
      </c>
      <c r="B5800">
        <v>7</v>
      </c>
      <c r="C5800" t="s">
        <v>198</v>
      </c>
      <c r="D5800" t="s">
        <v>206</v>
      </c>
      <c r="E5800" t="s">
        <v>32</v>
      </c>
      <c r="F5800">
        <v>9340</v>
      </c>
      <c r="G5800" t="s">
        <v>141</v>
      </c>
      <c r="H5800" t="s">
        <v>200</v>
      </c>
      <c r="I5800" t="s">
        <v>142</v>
      </c>
      <c r="J5800" s="1">
        <v>45839</v>
      </c>
      <c r="K5800" t="s">
        <v>143</v>
      </c>
      <c r="L5800">
        <v>2</v>
      </c>
      <c r="M5800" t="s">
        <v>144</v>
      </c>
      <c r="N5800" t="s">
        <v>145</v>
      </c>
      <c r="O5800" t="s">
        <v>156</v>
      </c>
      <c r="P5800" t="s">
        <v>150</v>
      </c>
      <c r="Q5800">
        <v>11883.07</v>
      </c>
      <c r="R5800">
        <v>369</v>
      </c>
      <c r="S5800">
        <v>54970.9</v>
      </c>
      <c r="T5800">
        <v>8246.27</v>
      </c>
      <c r="U5800">
        <v>82</v>
      </c>
      <c r="V5800">
        <v>44</v>
      </c>
      <c r="W5800">
        <v>6019.5</v>
      </c>
      <c r="X5800">
        <v>6783.59</v>
      </c>
      <c r="Y5800">
        <v>321</v>
      </c>
      <c r="Z5800">
        <v>46724.63</v>
      </c>
      <c r="AA5800">
        <v>34841.56</v>
      </c>
      <c r="AB5800">
        <v>6473.66</v>
      </c>
      <c r="AC5800">
        <v>28367.9</v>
      </c>
      <c r="AD5800">
        <v>32</v>
      </c>
      <c r="AE5800">
        <v>12</v>
      </c>
      <c r="AF5800">
        <v>226</v>
      </c>
      <c r="AG5800">
        <v>32</v>
      </c>
      <c r="AH5800">
        <v>48</v>
      </c>
      <c r="AI5800">
        <v>50</v>
      </c>
      <c r="AJ5800">
        <v>42</v>
      </c>
      <c r="AK5800">
        <v>29</v>
      </c>
      <c r="AL5800">
        <v>6</v>
      </c>
      <c r="AM5800">
        <v>14</v>
      </c>
      <c r="AN5800">
        <v>2</v>
      </c>
      <c r="AO5800">
        <v>275</v>
      </c>
      <c r="AP5800">
        <v>1444</v>
      </c>
      <c r="AQ5800">
        <v>293</v>
      </c>
      <c r="AR5800">
        <v>0</v>
      </c>
      <c r="AS5800">
        <v>101</v>
      </c>
      <c r="AT5800">
        <v>140</v>
      </c>
      <c r="AU5800">
        <v>12</v>
      </c>
      <c r="AV5800">
        <v>2</v>
      </c>
      <c r="AW5800">
        <v>1</v>
      </c>
      <c r="AX5800">
        <v>0</v>
      </c>
      <c r="AY5800">
        <v>265</v>
      </c>
      <c r="AZ5800">
        <v>358</v>
      </c>
      <c r="BA5800">
        <v>196</v>
      </c>
      <c r="BB5800">
        <v>12</v>
      </c>
      <c r="BC5800">
        <v>5</v>
      </c>
      <c r="BD5800">
        <v>6</v>
      </c>
      <c r="BE5800">
        <v>0</v>
      </c>
      <c r="BF5800">
        <v>279</v>
      </c>
      <c r="BG5800">
        <v>6979.6</v>
      </c>
      <c r="BH5800">
        <v>13</v>
      </c>
      <c r="BI5800">
        <v>78</v>
      </c>
      <c r="BJ5800" s="2">
        <v>45853</v>
      </c>
      <c r="BK5800">
        <v>0</v>
      </c>
      <c r="BL5800" s="3" t="str">
        <f>VLOOKUP(O5800,DropDownList!$H$1:$I$7,2,FALSE)</f>
        <v>2023/24</v>
      </c>
      <c r="BM5800" s="3" t="str">
        <f t="shared" si="91"/>
        <v>FISCAL FINES</v>
      </c>
    </row>
    <row r="5801" spans="1:65" x14ac:dyDescent="0.2">
      <c r="A5801">
        <v>2025</v>
      </c>
      <c r="B5801">
        <v>7</v>
      </c>
      <c r="C5801" t="s">
        <v>198</v>
      </c>
      <c r="D5801" t="s">
        <v>206</v>
      </c>
      <c r="E5801" t="s">
        <v>32</v>
      </c>
      <c r="F5801">
        <v>9340</v>
      </c>
      <c r="G5801" t="s">
        <v>141</v>
      </c>
      <c r="H5801" t="s">
        <v>200</v>
      </c>
      <c r="I5801" t="s">
        <v>142</v>
      </c>
      <c r="J5801" s="1">
        <v>45839</v>
      </c>
      <c r="K5801" t="s">
        <v>143</v>
      </c>
      <c r="L5801">
        <v>2</v>
      </c>
      <c r="M5801" t="s">
        <v>144</v>
      </c>
      <c r="N5801" t="s">
        <v>145</v>
      </c>
      <c r="O5801" t="s">
        <v>149</v>
      </c>
      <c r="P5801" t="s">
        <v>150</v>
      </c>
      <c r="Q5801">
        <v>22862.98</v>
      </c>
      <c r="R5801">
        <v>285</v>
      </c>
      <c r="S5801">
        <v>43030.53</v>
      </c>
      <c r="T5801">
        <v>4466.79</v>
      </c>
      <c r="U5801">
        <v>163</v>
      </c>
      <c r="V5801">
        <v>57</v>
      </c>
      <c r="W5801">
        <v>7771.66</v>
      </c>
      <c r="X5801">
        <v>8719.17</v>
      </c>
      <c r="Y5801">
        <v>255</v>
      </c>
      <c r="Z5801">
        <v>38563.74</v>
      </c>
      <c r="AA5801">
        <v>15700.76</v>
      </c>
      <c r="AB5801">
        <v>3430.42</v>
      </c>
      <c r="AC5801">
        <v>12270.34</v>
      </c>
      <c r="AD5801">
        <v>47</v>
      </c>
      <c r="AE5801">
        <v>10</v>
      </c>
      <c r="AF5801">
        <v>90</v>
      </c>
      <c r="AG5801">
        <v>55</v>
      </c>
      <c r="AH5801">
        <v>30</v>
      </c>
      <c r="AI5801">
        <v>108</v>
      </c>
      <c r="AJ5801">
        <v>24</v>
      </c>
      <c r="AK5801">
        <v>24</v>
      </c>
      <c r="AL5801">
        <v>5</v>
      </c>
      <c r="AM5801">
        <v>8</v>
      </c>
      <c r="AN5801">
        <v>0</v>
      </c>
      <c r="AO5801">
        <v>230</v>
      </c>
      <c r="AP5801">
        <v>728</v>
      </c>
      <c r="AQ5801">
        <v>240</v>
      </c>
      <c r="AR5801">
        <v>0</v>
      </c>
      <c r="AS5801">
        <v>38</v>
      </c>
      <c r="AT5801">
        <v>43</v>
      </c>
      <c r="AU5801">
        <v>5</v>
      </c>
      <c r="AV5801">
        <v>1</v>
      </c>
      <c r="AW5801">
        <v>1</v>
      </c>
      <c r="AX5801">
        <v>0</v>
      </c>
      <c r="AY5801">
        <v>144</v>
      </c>
      <c r="AZ5801">
        <v>179</v>
      </c>
      <c r="BA5801">
        <v>46</v>
      </c>
      <c r="BB5801">
        <v>7</v>
      </c>
      <c r="BC5801">
        <v>2</v>
      </c>
      <c r="BD5801">
        <v>1</v>
      </c>
      <c r="BE5801">
        <v>0</v>
      </c>
      <c r="BF5801">
        <v>229</v>
      </c>
      <c r="BG5801">
        <v>17806.080000000002</v>
      </c>
      <c r="BH5801">
        <v>2</v>
      </c>
      <c r="BI5801">
        <v>162</v>
      </c>
      <c r="BJ5801" s="2">
        <v>45853</v>
      </c>
      <c r="BK5801">
        <v>0</v>
      </c>
      <c r="BL5801" s="3" t="str">
        <f>VLOOKUP(O5801,DropDownList!$H$1:$I$7,2,FALSE)</f>
        <v>2025/26</v>
      </c>
      <c r="BM5801" s="3" t="str">
        <f t="shared" si="91"/>
        <v>FISCAL FINES</v>
      </c>
    </row>
    <row r="5802" spans="1:65" x14ac:dyDescent="0.2">
      <c r="A5802">
        <v>2025</v>
      </c>
      <c r="B5802">
        <v>7</v>
      </c>
      <c r="C5802" t="s">
        <v>198</v>
      </c>
      <c r="D5802" t="s">
        <v>206</v>
      </c>
      <c r="E5802" t="s">
        <v>32</v>
      </c>
      <c r="F5802">
        <v>9340</v>
      </c>
      <c r="G5802" t="s">
        <v>141</v>
      </c>
      <c r="H5802" t="s">
        <v>200</v>
      </c>
      <c r="I5802" t="s">
        <v>142</v>
      </c>
      <c r="J5802" s="1">
        <v>45839</v>
      </c>
      <c r="K5802" t="s">
        <v>143</v>
      </c>
      <c r="L5802">
        <v>2</v>
      </c>
      <c r="M5802" t="s">
        <v>144</v>
      </c>
      <c r="N5802" t="s">
        <v>145</v>
      </c>
      <c r="O5802" t="s">
        <v>147</v>
      </c>
      <c r="P5802" t="s">
        <v>151</v>
      </c>
      <c r="Q5802">
        <v>0</v>
      </c>
      <c r="R5802">
        <v>3</v>
      </c>
      <c r="S5802">
        <v>90</v>
      </c>
      <c r="T5802">
        <v>0</v>
      </c>
      <c r="U5802">
        <v>0</v>
      </c>
      <c r="V5802">
        <v>0</v>
      </c>
      <c r="W5802">
        <v>0</v>
      </c>
      <c r="X5802">
        <v>0</v>
      </c>
      <c r="Y5802">
        <v>0</v>
      </c>
      <c r="Z5802">
        <v>0</v>
      </c>
      <c r="AA5802">
        <v>90</v>
      </c>
      <c r="AB5802">
        <v>0</v>
      </c>
      <c r="AC5802">
        <v>90</v>
      </c>
      <c r="AD5802">
        <v>0</v>
      </c>
      <c r="AE5802">
        <v>0</v>
      </c>
      <c r="AF5802">
        <v>3</v>
      </c>
      <c r="AG5802">
        <v>0</v>
      </c>
      <c r="AH5802">
        <v>0</v>
      </c>
      <c r="AI5802">
        <v>0</v>
      </c>
      <c r="AJ5802">
        <v>0</v>
      </c>
      <c r="AK5802">
        <v>0</v>
      </c>
      <c r="AL5802">
        <v>0</v>
      </c>
      <c r="AM5802">
        <v>0</v>
      </c>
      <c r="AN5802">
        <v>0</v>
      </c>
      <c r="AO5802">
        <v>0</v>
      </c>
      <c r="AP5802">
        <v>0</v>
      </c>
      <c r="AQ5802">
        <v>0</v>
      </c>
      <c r="AR5802">
        <v>0</v>
      </c>
      <c r="AS5802">
        <v>0</v>
      </c>
      <c r="AT5802">
        <v>0</v>
      </c>
      <c r="AU5802">
        <v>0</v>
      </c>
      <c r="AV5802">
        <v>0</v>
      </c>
      <c r="AW5802">
        <v>0</v>
      </c>
      <c r="AX5802">
        <v>0</v>
      </c>
      <c r="AY5802">
        <v>0</v>
      </c>
      <c r="AZ5802">
        <v>0</v>
      </c>
      <c r="BA5802">
        <v>0</v>
      </c>
      <c r="BB5802">
        <v>0</v>
      </c>
      <c r="BC5802">
        <v>0</v>
      </c>
      <c r="BD5802">
        <v>0</v>
      </c>
      <c r="BE5802">
        <v>0</v>
      </c>
      <c r="BF5802">
        <v>0</v>
      </c>
      <c r="BG5802">
        <v>0</v>
      </c>
      <c r="BH5802">
        <v>0</v>
      </c>
      <c r="BI5802">
        <v>0</v>
      </c>
      <c r="BJ5802" s="2">
        <v>45853</v>
      </c>
      <c r="BK5802">
        <v>0</v>
      </c>
      <c r="BL5802" s="3" t="str">
        <f>VLOOKUP(O5802,DropDownList!$H$1:$I$7,2,FALSE)</f>
        <v>2024/25</v>
      </c>
      <c r="BM5802" s="3" t="str">
        <f t="shared" si="91"/>
        <v>PCPF</v>
      </c>
    </row>
    <row r="5803" spans="1:65" x14ac:dyDescent="0.2">
      <c r="A5803">
        <v>2025</v>
      </c>
      <c r="B5803">
        <v>7</v>
      </c>
      <c r="C5803" t="s">
        <v>198</v>
      </c>
      <c r="D5803" t="s">
        <v>206</v>
      </c>
      <c r="E5803" t="s">
        <v>32</v>
      </c>
      <c r="F5803">
        <v>9340</v>
      </c>
      <c r="G5803" t="s">
        <v>141</v>
      </c>
      <c r="H5803" t="s">
        <v>200</v>
      </c>
      <c r="I5803" t="s">
        <v>142</v>
      </c>
      <c r="J5803" s="1">
        <v>45839</v>
      </c>
      <c r="K5803" t="s">
        <v>143</v>
      </c>
      <c r="L5803">
        <v>2</v>
      </c>
      <c r="M5803" t="s">
        <v>144</v>
      </c>
      <c r="N5803" t="s">
        <v>145</v>
      </c>
      <c r="O5803" t="s">
        <v>147</v>
      </c>
      <c r="P5803" t="s">
        <v>153</v>
      </c>
      <c r="Q5803">
        <v>45</v>
      </c>
      <c r="R5803">
        <v>1</v>
      </c>
      <c r="S5803">
        <v>45</v>
      </c>
      <c r="T5803">
        <v>0</v>
      </c>
      <c r="U5803">
        <v>1</v>
      </c>
      <c r="V5803">
        <v>1</v>
      </c>
      <c r="W5803">
        <v>45</v>
      </c>
      <c r="X5803">
        <v>45</v>
      </c>
      <c r="Y5803">
        <v>0</v>
      </c>
      <c r="Z5803">
        <v>0</v>
      </c>
      <c r="AA5803">
        <v>0</v>
      </c>
      <c r="AB5803">
        <v>0</v>
      </c>
      <c r="AC5803">
        <v>0</v>
      </c>
      <c r="AD5803">
        <v>1</v>
      </c>
      <c r="AE5803">
        <v>0</v>
      </c>
      <c r="AF5803">
        <v>0</v>
      </c>
      <c r="AG5803">
        <v>0</v>
      </c>
      <c r="AH5803">
        <v>0</v>
      </c>
      <c r="AI5803">
        <v>1</v>
      </c>
      <c r="AJ5803">
        <v>0</v>
      </c>
      <c r="AK5803">
        <v>0</v>
      </c>
      <c r="AL5803">
        <v>0</v>
      </c>
      <c r="AM5803">
        <v>0</v>
      </c>
      <c r="AN5803">
        <v>0</v>
      </c>
      <c r="AO5803">
        <v>1</v>
      </c>
      <c r="AP5803">
        <v>2</v>
      </c>
      <c r="AQ5803">
        <v>1</v>
      </c>
      <c r="AR5803">
        <v>0</v>
      </c>
      <c r="AS5803">
        <v>0</v>
      </c>
      <c r="AT5803">
        <v>0</v>
      </c>
      <c r="AU5803">
        <v>0</v>
      </c>
      <c r="AV5803">
        <v>0</v>
      </c>
      <c r="AW5803">
        <v>0</v>
      </c>
      <c r="AX5803">
        <v>0</v>
      </c>
      <c r="AY5803">
        <v>0</v>
      </c>
      <c r="AZ5803">
        <v>0</v>
      </c>
      <c r="BA5803">
        <v>0</v>
      </c>
      <c r="BB5803">
        <v>0</v>
      </c>
      <c r="BC5803">
        <v>0</v>
      </c>
      <c r="BD5803">
        <v>0</v>
      </c>
      <c r="BE5803">
        <v>0</v>
      </c>
      <c r="BF5803">
        <v>1</v>
      </c>
      <c r="BG5803">
        <v>45</v>
      </c>
      <c r="BH5803">
        <v>0</v>
      </c>
      <c r="BI5803">
        <v>1</v>
      </c>
      <c r="BJ5803" s="2">
        <v>45853</v>
      </c>
      <c r="BK5803">
        <v>0</v>
      </c>
      <c r="BL5803" s="3" t="str">
        <f>VLOOKUP(O5803,DropDownList!$H$1:$I$7,2,FALSE)</f>
        <v>2024/25</v>
      </c>
      <c r="BM5803" s="3" t="str">
        <f t="shared" si="91"/>
        <v>PREG</v>
      </c>
    </row>
    <row r="5804" spans="1:65" x14ac:dyDescent="0.2">
      <c r="A5804">
        <v>2025</v>
      </c>
      <c r="B5804">
        <v>7</v>
      </c>
      <c r="C5804" t="s">
        <v>198</v>
      </c>
      <c r="D5804" t="s">
        <v>206</v>
      </c>
      <c r="E5804" t="s">
        <v>32</v>
      </c>
      <c r="F5804">
        <v>9340</v>
      </c>
      <c r="G5804" t="s">
        <v>141</v>
      </c>
      <c r="H5804" t="s">
        <v>200</v>
      </c>
      <c r="I5804" t="s">
        <v>142</v>
      </c>
      <c r="J5804" s="1">
        <v>45839</v>
      </c>
      <c r="K5804" t="s">
        <v>143</v>
      </c>
      <c r="L5804">
        <v>2</v>
      </c>
      <c r="M5804" t="s">
        <v>144</v>
      </c>
      <c r="N5804" t="s">
        <v>145</v>
      </c>
      <c r="O5804" t="s">
        <v>147</v>
      </c>
      <c r="P5804" t="s">
        <v>148</v>
      </c>
      <c r="Q5804">
        <v>769.88</v>
      </c>
      <c r="R5804">
        <v>46</v>
      </c>
      <c r="S5804">
        <v>2760</v>
      </c>
      <c r="T5804">
        <v>240</v>
      </c>
      <c r="U5804">
        <v>15</v>
      </c>
      <c r="V5804">
        <v>9</v>
      </c>
      <c r="W5804">
        <v>476.56</v>
      </c>
      <c r="X5804">
        <v>476.56</v>
      </c>
      <c r="Y5804">
        <v>0</v>
      </c>
      <c r="Z5804">
        <v>0</v>
      </c>
      <c r="AA5804">
        <v>1750.12</v>
      </c>
      <c r="AB5804">
        <v>0</v>
      </c>
      <c r="AC5804">
        <v>1750.12</v>
      </c>
      <c r="AD5804">
        <v>7</v>
      </c>
      <c r="AE5804">
        <v>2</v>
      </c>
      <c r="AF5804">
        <v>27</v>
      </c>
      <c r="AG5804">
        <v>4</v>
      </c>
      <c r="AH5804">
        <v>4</v>
      </c>
      <c r="AI5804">
        <v>11</v>
      </c>
      <c r="AJ5804">
        <v>0</v>
      </c>
      <c r="AK5804">
        <v>0</v>
      </c>
      <c r="AL5804">
        <v>0</v>
      </c>
      <c r="AM5804">
        <v>0</v>
      </c>
      <c r="AN5804">
        <v>0</v>
      </c>
      <c r="AO5804">
        <v>36</v>
      </c>
      <c r="AP5804">
        <v>146</v>
      </c>
      <c r="AQ5804">
        <v>37</v>
      </c>
      <c r="AR5804">
        <v>0</v>
      </c>
      <c r="AS5804">
        <v>3</v>
      </c>
      <c r="AT5804">
        <v>22</v>
      </c>
      <c r="AU5804">
        <v>0</v>
      </c>
      <c r="AV5804">
        <v>0</v>
      </c>
      <c r="AW5804">
        <v>0</v>
      </c>
      <c r="AX5804">
        <v>0</v>
      </c>
      <c r="AY5804">
        <v>24</v>
      </c>
      <c r="AZ5804">
        <v>39</v>
      </c>
      <c r="BA5804">
        <v>18</v>
      </c>
      <c r="BB5804">
        <v>0</v>
      </c>
      <c r="BC5804">
        <v>0</v>
      </c>
      <c r="BD5804">
        <v>1</v>
      </c>
      <c r="BE5804">
        <v>0</v>
      </c>
      <c r="BF5804">
        <v>37</v>
      </c>
      <c r="BG5804">
        <v>660</v>
      </c>
      <c r="BH5804">
        <v>0</v>
      </c>
      <c r="BI5804">
        <v>15</v>
      </c>
      <c r="BJ5804" s="2">
        <v>45853</v>
      </c>
      <c r="BK5804">
        <v>0</v>
      </c>
      <c r="BL5804" s="3" t="str">
        <f>VLOOKUP(O5804,DropDownList!$H$1:$I$7,2,FALSE)</f>
        <v>2024/25</v>
      </c>
      <c r="BM5804" s="3" t="str">
        <f t="shared" si="91"/>
        <v>PRAS</v>
      </c>
    </row>
    <row r="5805" spans="1:65" x14ac:dyDescent="0.2">
      <c r="A5805">
        <v>2025</v>
      </c>
      <c r="B5805">
        <v>7</v>
      </c>
      <c r="C5805" t="s">
        <v>198</v>
      </c>
      <c r="D5805" t="s">
        <v>206</v>
      </c>
      <c r="E5805" t="s">
        <v>32</v>
      </c>
      <c r="F5805">
        <v>9340</v>
      </c>
      <c r="G5805" t="s">
        <v>141</v>
      </c>
      <c r="H5805" t="s">
        <v>200</v>
      </c>
      <c r="I5805" t="s">
        <v>142</v>
      </c>
      <c r="J5805" s="1">
        <v>45839</v>
      </c>
      <c r="K5805" t="s">
        <v>143</v>
      </c>
      <c r="L5805">
        <v>2</v>
      </c>
      <c r="M5805" t="s">
        <v>144</v>
      </c>
      <c r="N5805" t="s">
        <v>145</v>
      </c>
      <c r="O5805" t="s">
        <v>147</v>
      </c>
      <c r="P5805" t="s">
        <v>154</v>
      </c>
      <c r="Q5805">
        <v>6477.1</v>
      </c>
      <c r="R5805">
        <v>106</v>
      </c>
      <c r="S5805">
        <v>27415.01</v>
      </c>
      <c r="T5805">
        <v>590.33000000000004</v>
      </c>
      <c r="U5805">
        <v>34</v>
      </c>
      <c r="V5805">
        <v>17</v>
      </c>
      <c r="W5805">
        <v>2950.8</v>
      </c>
      <c r="X5805">
        <v>3150.8</v>
      </c>
      <c r="Y5805">
        <v>0</v>
      </c>
      <c r="Z5805">
        <v>0</v>
      </c>
      <c r="AA5805">
        <v>20347.580000000002</v>
      </c>
      <c r="AB5805">
        <v>710.02</v>
      </c>
      <c r="AC5805">
        <v>18217.560000000001</v>
      </c>
      <c r="AD5805">
        <v>7</v>
      </c>
      <c r="AE5805">
        <v>10</v>
      </c>
      <c r="AF5805">
        <v>70</v>
      </c>
      <c r="AG5805">
        <v>21</v>
      </c>
      <c r="AH5805">
        <v>1</v>
      </c>
      <c r="AI5805">
        <v>13</v>
      </c>
      <c r="AJ5805">
        <v>0</v>
      </c>
      <c r="AK5805">
        <v>0</v>
      </c>
      <c r="AL5805">
        <v>0</v>
      </c>
      <c r="AM5805">
        <v>0</v>
      </c>
      <c r="AN5805">
        <v>0</v>
      </c>
      <c r="AO5805">
        <v>72</v>
      </c>
      <c r="AP5805">
        <v>302</v>
      </c>
      <c r="AQ5805">
        <v>75</v>
      </c>
      <c r="AR5805">
        <v>0</v>
      </c>
      <c r="AS5805">
        <v>42</v>
      </c>
      <c r="AT5805">
        <v>19</v>
      </c>
      <c r="AU5805">
        <v>6</v>
      </c>
      <c r="AV5805">
        <v>0</v>
      </c>
      <c r="AW5805">
        <v>0</v>
      </c>
      <c r="AX5805">
        <v>0</v>
      </c>
      <c r="AY5805">
        <v>37</v>
      </c>
      <c r="AZ5805">
        <v>60</v>
      </c>
      <c r="BA5805">
        <v>30</v>
      </c>
      <c r="BB5805">
        <v>10</v>
      </c>
      <c r="BC5805">
        <v>3</v>
      </c>
      <c r="BD5805">
        <v>3</v>
      </c>
      <c r="BE5805">
        <v>0</v>
      </c>
      <c r="BF5805">
        <v>106</v>
      </c>
      <c r="BG5805">
        <v>3500</v>
      </c>
      <c r="BH5805">
        <v>1</v>
      </c>
      <c r="BI5805">
        <v>33</v>
      </c>
      <c r="BJ5805" s="2">
        <v>45853</v>
      </c>
      <c r="BK5805">
        <v>0</v>
      </c>
      <c r="BL5805" s="3" t="str">
        <f>VLOOKUP(O5805,DropDownList!$H$1:$I$7,2,FALSE)</f>
        <v>2024/25</v>
      </c>
      <c r="BM5805" s="3" t="str">
        <f t="shared" si="91"/>
        <v>JP COURT</v>
      </c>
    </row>
    <row r="5806" spans="1:65" x14ac:dyDescent="0.2">
      <c r="A5806">
        <v>2025</v>
      </c>
      <c r="B5806">
        <v>7</v>
      </c>
      <c r="C5806" t="s">
        <v>198</v>
      </c>
      <c r="D5806" t="s">
        <v>206</v>
      </c>
      <c r="E5806" t="s">
        <v>32</v>
      </c>
      <c r="F5806">
        <v>9340</v>
      </c>
      <c r="G5806" t="s">
        <v>141</v>
      </c>
      <c r="H5806" t="s">
        <v>200</v>
      </c>
      <c r="I5806" t="s">
        <v>142</v>
      </c>
      <c r="J5806" s="1">
        <v>45839</v>
      </c>
      <c r="K5806" t="s">
        <v>143</v>
      </c>
      <c r="L5806">
        <v>2</v>
      </c>
      <c r="M5806" t="s">
        <v>144</v>
      </c>
      <c r="N5806" t="s">
        <v>145</v>
      </c>
      <c r="O5806" t="s">
        <v>149</v>
      </c>
      <c r="P5806" t="s">
        <v>148</v>
      </c>
      <c r="Q5806">
        <v>680.66</v>
      </c>
      <c r="R5806">
        <v>28</v>
      </c>
      <c r="S5806">
        <v>1680</v>
      </c>
      <c r="T5806">
        <v>300</v>
      </c>
      <c r="U5806">
        <v>12</v>
      </c>
      <c r="V5806">
        <v>5</v>
      </c>
      <c r="W5806">
        <v>260.66000000000003</v>
      </c>
      <c r="X5806">
        <v>260.66000000000003</v>
      </c>
      <c r="Y5806">
        <v>0</v>
      </c>
      <c r="Z5806">
        <v>0</v>
      </c>
      <c r="AA5806">
        <v>699.34</v>
      </c>
      <c r="AB5806">
        <v>0</v>
      </c>
      <c r="AC5806">
        <v>699.34</v>
      </c>
      <c r="AD5806">
        <v>4</v>
      </c>
      <c r="AE5806">
        <v>1</v>
      </c>
      <c r="AF5806">
        <v>11</v>
      </c>
      <c r="AG5806">
        <v>1</v>
      </c>
      <c r="AH5806">
        <v>5</v>
      </c>
      <c r="AI5806">
        <v>11</v>
      </c>
      <c r="AJ5806">
        <v>0</v>
      </c>
      <c r="AK5806">
        <v>0</v>
      </c>
      <c r="AL5806">
        <v>0</v>
      </c>
      <c r="AM5806">
        <v>0</v>
      </c>
      <c r="AN5806">
        <v>0</v>
      </c>
      <c r="AO5806">
        <v>25</v>
      </c>
      <c r="AP5806">
        <v>68</v>
      </c>
      <c r="AQ5806">
        <v>25</v>
      </c>
      <c r="AR5806">
        <v>0</v>
      </c>
      <c r="AS5806">
        <v>2</v>
      </c>
      <c r="AT5806">
        <v>3</v>
      </c>
      <c r="AU5806">
        <v>0</v>
      </c>
      <c r="AV5806">
        <v>0</v>
      </c>
      <c r="AW5806">
        <v>0</v>
      </c>
      <c r="AX5806">
        <v>0</v>
      </c>
      <c r="AY5806">
        <v>15</v>
      </c>
      <c r="AZ5806">
        <v>17</v>
      </c>
      <c r="BA5806">
        <v>4</v>
      </c>
      <c r="BB5806">
        <v>0</v>
      </c>
      <c r="BC5806">
        <v>0</v>
      </c>
      <c r="BD5806">
        <v>0</v>
      </c>
      <c r="BE5806">
        <v>0</v>
      </c>
      <c r="BF5806">
        <v>25</v>
      </c>
      <c r="BG5806">
        <v>660</v>
      </c>
      <c r="BH5806">
        <v>0</v>
      </c>
      <c r="BI5806">
        <v>12</v>
      </c>
      <c r="BJ5806" s="2">
        <v>45853</v>
      </c>
      <c r="BK5806">
        <v>0</v>
      </c>
      <c r="BL5806" s="3" t="str">
        <f>VLOOKUP(O5806,DropDownList!$H$1:$I$7,2,FALSE)</f>
        <v>2025/26</v>
      </c>
      <c r="BM5806" s="3" t="str">
        <f t="shared" si="91"/>
        <v>PRAS</v>
      </c>
    </row>
    <row r="5807" spans="1:65" x14ac:dyDescent="0.2">
      <c r="A5807">
        <v>2025</v>
      </c>
      <c r="B5807">
        <v>7</v>
      </c>
      <c r="C5807" t="s">
        <v>198</v>
      </c>
      <c r="D5807" t="s">
        <v>206</v>
      </c>
      <c r="E5807" t="s">
        <v>32</v>
      </c>
      <c r="F5807">
        <v>9340</v>
      </c>
      <c r="G5807" t="s">
        <v>141</v>
      </c>
      <c r="H5807" t="s">
        <v>200</v>
      </c>
      <c r="I5807" t="s">
        <v>142</v>
      </c>
      <c r="J5807" s="1">
        <v>45839</v>
      </c>
      <c r="K5807" t="s">
        <v>143</v>
      </c>
      <c r="L5807">
        <v>2</v>
      </c>
      <c r="M5807" t="s">
        <v>144</v>
      </c>
      <c r="N5807" t="s">
        <v>145</v>
      </c>
      <c r="O5807" t="s">
        <v>156</v>
      </c>
      <c r="P5807" t="s">
        <v>152</v>
      </c>
      <c r="Q5807">
        <v>0</v>
      </c>
      <c r="R5807">
        <v>89</v>
      </c>
      <c r="S5807">
        <v>3560</v>
      </c>
      <c r="T5807">
        <v>2080</v>
      </c>
      <c r="U5807">
        <v>0</v>
      </c>
      <c r="V5807">
        <v>0</v>
      </c>
      <c r="W5807">
        <v>0</v>
      </c>
      <c r="X5807">
        <v>0</v>
      </c>
      <c r="Y5807">
        <v>0</v>
      </c>
      <c r="Z5807">
        <v>0</v>
      </c>
      <c r="AA5807">
        <v>1480</v>
      </c>
      <c r="AB5807">
        <v>0</v>
      </c>
      <c r="AC5807">
        <v>1480</v>
      </c>
      <c r="AD5807">
        <v>0</v>
      </c>
      <c r="AE5807">
        <v>0</v>
      </c>
      <c r="AF5807">
        <v>37</v>
      </c>
      <c r="AG5807">
        <v>0</v>
      </c>
      <c r="AH5807">
        <v>52</v>
      </c>
      <c r="AI5807">
        <v>0</v>
      </c>
      <c r="AJ5807">
        <v>0</v>
      </c>
      <c r="AK5807">
        <v>0</v>
      </c>
      <c r="AL5807">
        <v>0</v>
      </c>
      <c r="AM5807">
        <v>0</v>
      </c>
      <c r="AN5807">
        <v>0</v>
      </c>
      <c r="AO5807">
        <v>0</v>
      </c>
      <c r="AP5807">
        <v>0</v>
      </c>
      <c r="AQ5807">
        <v>0</v>
      </c>
      <c r="AR5807">
        <v>0</v>
      </c>
      <c r="AS5807">
        <v>0</v>
      </c>
      <c r="AT5807">
        <v>0</v>
      </c>
      <c r="AU5807">
        <v>0</v>
      </c>
      <c r="AV5807">
        <v>0</v>
      </c>
      <c r="AW5807">
        <v>0</v>
      </c>
      <c r="AX5807">
        <v>0</v>
      </c>
      <c r="AY5807">
        <v>0</v>
      </c>
      <c r="AZ5807">
        <v>0</v>
      </c>
      <c r="BA5807">
        <v>0</v>
      </c>
      <c r="BB5807">
        <v>0</v>
      </c>
      <c r="BC5807">
        <v>0</v>
      </c>
      <c r="BD5807">
        <v>0</v>
      </c>
      <c r="BE5807">
        <v>0</v>
      </c>
      <c r="BF5807">
        <v>0</v>
      </c>
      <c r="BG5807">
        <v>0</v>
      </c>
      <c r="BH5807">
        <v>0</v>
      </c>
      <c r="BI5807">
        <v>0</v>
      </c>
      <c r="BJ5807" s="2">
        <v>45853</v>
      </c>
      <c r="BK5807">
        <v>0</v>
      </c>
      <c r="BL5807" s="3" t="str">
        <f>VLOOKUP(O5807,DropDownList!$H$1:$I$7,2,FALSE)</f>
        <v>2023/24</v>
      </c>
      <c r="BM5807" s="3" t="str">
        <f t="shared" si="91"/>
        <v>PCOA</v>
      </c>
    </row>
    <row r="5808" spans="1:65" x14ac:dyDescent="0.2">
      <c r="A5808">
        <v>2025</v>
      </c>
      <c r="B5808">
        <v>7</v>
      </c>
      <c r="C5808" t="s">
        <v>198</v>
      </c>
      <c r="D5808" t="s">
        <v>206</v>
      </c>
      <c r="E5808" t="s">
        <v>32</v>
      </c>
      <c r="F5808">
        <v>9340</v>
      </c>
      <c r="G5808" t="s">
        <v>141</v>
      </c>
      <c r="H5808" t="s">
        <v>200</v>
      </c>
      <c r="I5808" t="s">
        <v>142</v>
      </c>
      <c r="J5808" s="1">
        <v>45839</v>
      </c>
      <c r="K5808" t="s">
        <v>143</v>
      </c>
      <c r="L5808">
        <v>2</v>
      </c>
      <c r="M5808" t="s">
        <v>144</v>
      </c>
      <c r="N5808" t="s">
        <v>145</v>
      </c>
      <c r="O5808" t="s">
        <v>156</v>
      </c>
      <c r="P5808" t="s">
        <v>148</v>
      </c>
      <c r="Q5808">
        <v>601.55999999999995</v>
      </c>
      <c r="R5808">
        <v>49</v>
      </c>
      <c r="S5808">
        <v>2940</v>
      </c>
      <c r="T5808">
        <v>304.68</v>
      </c>
      <c r="U5808">
        <v>11</v>
      </c>
      <c r="V5808">
        <v>7</v>
      </c>
      <c r="W5808">
        <v>376.24</v>
      </c>
      <c r="X5808">
        <v>376.24</v>
      </c>
      <c r="Y5808">
        <v>0</v>
      </c>
      <c r="Z5808">
        <v>0</v>
      </c>
      <c r="AA5808">
        <v>2033.76</v>
      </c>
      <c r="AB5808">
        <v>0</v>
      </c>
      <c r="AC5808">
        <v>2033.76</v>
      </c>
      <c r="AD5808">
        <v>6</v>
      </c>
      <c r="AE5808">
        <v>1</v>
      </c>
      <c r="AF5808">
        <v>32</v>
      </c>
      <c r="AG5808">
        <v>3</v>
      </c>
      <c r="AH5808">
        <v>5</v>
      </c>
      <c r="AI5808">
        <v>8</v>
      </c>
      <c r="AJ5808">
        <v>0</v>
      </c>
      <c r="AK5808">
        <v>0</v>
      </c>
      <c r="AL5808">
        <v>0</v>
      </c>
      <c r="AM5808">
        <v>0</v>
      </c>
      <c r="AN5808">
        <v>0</v>
      </c>
      <c r="AO5808">
        <v>41</v>
      </c>
      <c r="AP5808">
        <v>190</v>
      </c>
      <c r="AQ5808">
        <v>41</v>
      </c>
      <c r="AR5808">
        <v>0</v>
      </c>
      <c r="AS5808">
        <v>9</v>
      </c>
      <c r="AT5808">
        <v>14</v>
      </c>
      <c r="AU5808">
        <v>0</v>
      </c>
      <c r="AV5808">
        <v>0</v>
      </c>
      <c r="AW5808">
        <v>0</v>
      </c>
      <c r="AX5808">
        <v>0</v>
      </c>
      <c r="AY5808">
        <v>39</v>
      </c>
      <c r="AZ5808">
        <v>51</v>
      </c>
      <c r="BA5808">
        <v>28</v>
      </c>
      <c r="BB5808">
        <v>2</v>
      </c>
      <c r="BC5808">
        <v>1</v>
      </c>
      <c r="BD5808">
        <v>1</v>
      </c>
      <c r="BE5808">
        <v>0</v>
      </c>
      <c r="BF5808">
        <v>41</v>
      </c>
      <c r="BG5808">
        <v>480</v>
      </c>
      <c r="BH5808">
        <v>1</v>
      </c>
      <c r="BI5808">
        <v>11</v>
      </c>
      <c r="BJ5808" s="2">
        <v>45853</v>
      </c>
      <c r="BK5808">
        <v>0</v>
      </c>
      <c r="BL5808" s="3" t="str">
        <f>VLOOKUP(O5808,DropDownList!$H$1:$I$7,2,FALSE)</f>
        <v>2023/24</v>
      </c>
      <c r="BM5808" s="3" t="str">
        <f t="shared" si="91"/>
        <v>PRAS</v>
      </c>
    </row>
    <row r="5809" spans="1:65" x14ac:dyDescent="0.2">
      <c r="A5809">
        <v>2025</v>
      </c>
      <c r="B5809">
        <v>7</v>
      </c>
      <c r="C5809" t="s">
        <v>198</v>
      </c>
      <c r="D5809" t="s">
        <v>206</v>
      </c>
      <c r="E5809" t="s">
        <v>32</v>
      </c>
      <c r="F5809">
        <v>9340</v>
      </c>
      <c r="G5809" t="s">
        <v>141</v>
      </c>
      <c r="H5809" t="s">
        <v>200</v>
      </c>
      <c r="I5809" t="s">
        <v>142</v>
      </c>
      <c r="J5809" s="1">
        <v>45839</v>
      </c>
      <c r="K5809" t="s">
        <v>143</v>
      </c>
      <c r="L5809">
        <v>2</v>
      </c>
      <c r="M5809" t="s">
        <v>144</v>
      </c>
      <c r="N5809" t="s">
        <v>145</v>
      </c>
      <c r="O5809" t="s">
        <v>156</v>
      </c>
      <c r="P5809" t="s">
        <v>154</v>
      </c>
      <c r="Q5809">
        <v>5287.63</v>
      </c>
      <c r="R5809">
        <v>135</v>
      </c>
      <c r="S5809">
        <v>32685</v>
      </c>
      <c r="T5809">
        <v>1172.06</v>
      </c>
      <c r="U5809">
        <v>19</v>
      </c>
      <c r="V5809">
        <v>7</v>
      </c>
      <c r="W5809">
        <v>1751.81</v>
      </c>
      <c r="X5809">
        <v>1761.81</v>
      </c>
      <c r="Y5809">
        <v>0</v>
      </c>
      <c r="Z5809">
        <v>0</v>
      </c>
      <c r="AA5809">
        <v>26225.31</v>
      </c>
      <c r="AB5809">
        <v>850</v>
      </c>
      <c r="AC5809">
        <v>23682.05</v>
      </c>
      <c r="AD5809">
        <v>3</v>
      </c>
      <c r="AE5809">
        <v>4</v>
      </c>
      <c r="AF5809">
        <v>110</v>
      </c>
      <c r="AG5809">
        <v>11</v>
      </c>
      <c r="AH5809">
        <v>4</v>
      </c>
      <c r="AI5809">
        <v>8</v>
      </c>
      <c r="AJ5809">
        <v>0</v>
      </c>
      <c r="AK5809">
        <v>0</v>
      </c>
      <c r="AL5809">
        <v>0</v>
      </c>
      <c r="AM5809">
        <v>0</v>
      </c>
      <c r="AN5809">
        <v>0</v>
      </c>
      <c r="AO5809">
        <v>87</v>
      </c>
      <c r="AP5809">
        <v>401</v>
      </c>
      <c r="AQ5809">
        <v>83</v>
      </c>
      <c r="AR5809">
        <v>0</v>
      </c>
      <c r="AS5809">
        <v>25</v>
      </c>
      <c r="AT5809">
        <v>37</v>
      </c>
      <c r="AU5809">
        <v>19</v>
      </c>
      <c r="AV5809">
        <v>7</v>
      </c>
      <c r="AW5809">
        <v>1</v>
      </c>
      <c r="AX5809">
        <v>0</v>
      </c>
      <c r="AY5809">
        <v>60</v>
      </c>
      <c r="AZ5809">
        <v>81</v>
      </c>
      <c r="BA5809">
        <v>42</v>
      </c>
      <c r="BB5809">
        <v>15</v>
      </c>
      <c r="BC5809">
        <v>5</v>
      </c>
      <c r="BD5809">
        <v>2</v>
      </c>
      <c r="BE5809">
        <v>0</v>
      </c>
      <c r="BF5809">
        <v>134</v>
      </c>
      <c r="BG5809">
        <v>2270</v>
      </c>
      <c r="BH5809">
        <v>2</v>
      </c>
      <c r="BI5809">
        <v>19</v>
      </c>
      <c r="BJ5809" s="2">
        <v>45853</v>
      </c>
      <c r="BK5809">
        <v>0</v>
      </c>
      <c r="BL5809" s="3" t="str">
        <f>VLOOKUP(O5809,DropDownList!$H$1:$I$7,2,FALSE)</f>
        <v>2023/24</v>
      </c>
      <c r="BM5809" s="3" t="str">
        <f t="shared" si="91"/>
        <v>JP COURT</v>
      </c>
    </row>
    <row r="5810" spans="1:65" x14ac:dyDescent="0.2">
      <c r="A5810">
        <v>2025</v>
      </c>
      <c r="B5810">
        <v>7</v>
      </c>
      <c r="C5810" t="s">
        <v>198</v>
      </c>
      <c r="D5810" t="s">
        <v>206</v>
      </c>
      <c r="E5810" t="s">
        <v>32</v>
      </c>
      <c r="F5810">
        <v>9340</v>
      </c>
      <c r="G5810" t="s">
        <v>141</v>
      </c>
      <c r="H5810" t="s">
        <v>200</v>
      </c>
      <c r="I5810" t="s">
        <v>142</v>
      </c>
      <c r="J5810" s="1">
        <v>45839</v>
      </c>
      <c r="K5810" t="s">
        <v>143</v>
      </c>
      <c r="L5810">
        <v>2</v>
      </c>
      <c r="M5810" t="s">
        <v>144</v>
      </c>
      <c r="N5810" t="s">
        <v>145</v>
      </c>
      <c r="O5810" t="s">
        <v>149</v>
      </c>
      <c r="P5810" t="s">
        <v>146</v>
      </c>
      <c r="Q5810">
        <v>352.3</v>
      </c>
      <c r="R5810">
        <v>95</v>
      </c>
      <c r="S5810">
        <v>1370</v>
      </c>
      <c r="T5810">
        <v>20</v>
      </c>
      <c r="U5810">
        <v>52</v>
      </c>
      <c r="V5810">
        <v>12</v>
      </c>
      <c r="W5810">
        <v>150</v>
      </c>
      <c r="X5810">
        <v>150</v>
      </c>
      <c r="Y5810">
        <v>0</v>
      </c>
      <c r="Z5810">
        <v>0</v>
      </c>
      <c r="AA5810">
        <v>997.7</v>
      </c>
      <c r="AB5810">
        <v>0</v>
      </c>
      <c r="AC5810">
        <v>0</v>
      </c>
      <c r="AD5810">
        <v>12</v>
      </c>
      <c r="AE5810">
        <v>0</v>
      </c>
      <c r="AF5810">
        <v>66</v>
      </c>
      <c r="AG5810">
        <v>3</v>
      </c>
      <c r="AH5810">
        <v>2</v>
      </c>
      <c r="AI5810">
        <v>24</v>
      </c>
      <c r="AJ5810">
        <v>0</v>
      </c>
      <c r="AK5810">
        <v>0</v>
      </c>
      <c r="AL5810">
        <v>0</v>
      </c>
      <c r="AM5810">
        <v>0</v>
      </c>
      <c r="AN5810">
        <v>0</v>
      </c>
      <c r="AO5810">
        <v>68</v>
      </c>
      <c r="AP5810">
        <v>222</v>
      </c>
      <c r="AQ5810">
        <v>69</v>
      </c>
      <c r="AR5810">
        <v>0</v>
      </c>
      <c r="AS5810">
        <v>15</v>
      </c>
      <c r="AT5810">
        <v>10</v>
      </c>
      <c r="AU5810">
        <v>3</v>
      </c>
      <c r="AV5810">
        <v>1</v>
      </c>
      <c r="AW5810">
        <v>0</v>
      </c>
      <c r="AX5810">
        <v>0</v>
      </c>
      <c r="AY5810">
        <v>40</v>
      </c>
      <c r="AZ5810">
        <v>53</v>
      </c>
      <c r="BA5810">
        <v>15</v>
      </c>
      <c r="BB5810">
        <v>5</v>
      </c>
      <c r="BC5810">
        <v>2</v>
      </c>
      <c r="BD5810">
        <v>0</v>
      </c>
      <c r="BE5810">
        <v>0</v>
      </c>
      <c r="BF5810">
        <v>93</v>
      </c>
      <c r="BG5810">
        <v>330</v>
      </c>
      <c r="BH5810">
        <v>0</v>
      </c>
      <c r="BI5810">
        <v>50</v>
      </c>
      <c r="BJ5810" s="2">
        <v>45853</v>
      </c>
      <c r="BK5810">
        <v>0</v>
      </c>
      <c r="BL5810" s="3" t="str">
        <f>VLOOKUP(O5810,DropDownList!$H$1:$I$7,2,FALSE)</f>
        <v>2025/26</v>
      </c>
      <c r="BM5810" s="3" t="str">
        <f t="shared" si="91"/>
        <v>VSUR</v>
      </c>
    </row>
    <row r="5811" spans="1:65" x14ac:dyDescent="0.2">
      <c r="A5811">
        <v>2025</v>
      </c>
      <c r="B5811">
        <v>7</v>
      </c>
      <c r="C5811" t="s">
        <v>198</v>
      </c>
      <c r="D5811" t="s">
        <v>206</v>
      </c>
      <c r="E5811" t="s">
        <v>32</v>
      </c>
      <c r="F5811">
        <v>9340</v>
      </c>
      <c r="G5811" t="s">
        <v>141</v>
      </c>
      <c r="H5811" t="s">
        <v>200</v>
      </c>
      <c r="I5811" t="s">
        <v>142</v>
      </c>
      <c r="J5811" s="1">
        <v>45839</v>
      </c>
      <c r="K5811" t="s">
        <v>143</v>
      </c>
      <c r="L5811">
        <v>2</v>
      </c>
      <c r="M5811" t="s">
        <v>144</v>
      </c>
      <c r="N5811" t="s">
        <v>145</v>
      </c>
      <c r="O5811" t="s">
        <v>147</v>
      </c>
      <c r="P5811" t="s">
        <v>152</v>
      </c>
      <c r="Q5811">
        <v>0</v>
      </c>
      <c r="R5811">
        <v>77</v>
      </c>
      <c r="S5811">
        <v>3080</v>
      </c>
      <c r="T5811">
        <v>1800</v>
      </c>
      <c r="U5811">
        <v>0</v>
      </c>
      <c r="V5811">
        <v>0</v>
      </c>
      <c r="W5811">
        <v>0</v>
      </c>
      <c r="X5811">
        <v>0</v>
      </c>
      <c r="Y5811">
        <v>0</v>
      </c>
      <c r="Z5811">
        <v>0</v>
      </c>
      <c r="AA5811">
        <v>1280</v>
      </c>
      <c r="AB5811">
        <v>0</v>
      </c>
      <c r="AC5811">
        <v>1280</v>
      </c>
      <c r="AD5811">
        <v>0</v>
      </c>
      <c r="AE5811">
        <v>0</v>
      </c>
      <c r="AF5811">
        <v>32</v>
      </c>
      <c r="AG5811">
        <v>0</v>
      </c>
      <c r="AH5811">
        <v>45</v>
      </c>
      <c r="AI5811">
        <v>0</v>
      </c>
      <c r="AJ5811">
        <v>0</v>
      </c>
      <c r="AK5811">
        <v>0</v>
      </c>
      <c r="AL5811">
        <v>0</v>
      </c>
      <c r="AM5811">
        <v>0</v>
      </c>
      <c r="AN5811">
        <v>0</v>
      </c>
      <c r="AO5811">
        <v>0</v>
      </c>
      <c r="AP5811">
        <v>0</v>
      </c>
      <c r="AQ5811">
        <v>0</v>
      </c>
      <c r="AR5811">
        <v>0</v>
      </c>
      <c r="AS5811">
        <v>0</v>
      </c>
      <c r="AT5811">
        <v>0</v>
      </c>
      <c r="AU5811">
        <v>0</v>
      </c>
      <c r="AV5811">
        <v>0</v>
      </c>
      <c r="AW5811">
        <v>0</v>
      </c>
      <c r="AX5811">
        <v>0</v>
      </c>
      <c r="AY5811">
        <v>0</v>
      </c>
      <c r="AZ5811">
        <v>0</v>
      </c>
      <c r="BA5811">
        <v>0</v>
      </c>
      <c r="BB5811">
        <v>0</v>
      </c>
      <c r="BC5811">
        <v>0</v>
      </c>
      <c r="BD5811">
        <v>0</v>
      </c>
      <c r="BE5811">
        <v>0</v>
      </c>
      <c r="BF5811">
        <v>0</v>
      </c>
      <c r="BG5811">
        <v>0</v>
      </c>
      <c r="BH5811">
        <v>0</v>
      </c>
      <c r="BI5811">
        <v>0</v>
      </c>
      <c r="BJ5811" s="2">
        <v>45853</v>
      </c>
      <c r="BK5811">
        <v>0</v>
      </c>
      <c r="BL5811" s="3" t="str">
        <f>VLOOKUP(O5811,DropDownList!$H$1:$I$7,2,FALSE)</f>
        <v>2024/25</v>
      </c>
      <c r="BM5811" s="3" t="str">
        <f t="shared" si="91"/>
        <v>PCOA</v>
      </c>
    </row>
    <row r="5812" spans="1:65" x14ac:dyDescent="0.2">
      <c r="A5812">
        <v>2025</v>
      </c>
      <c r="B5812">
        <v>7</v>
      </c>
      <c r="C5812" t="s">
        <v>198</v>
      </c>
      <c r="D5812" t="s">
        <v>207</v>
      </c>
      <c r="E5812" t="s">
        <v>32</v>
      </c>
      <c r="F5812">
        <v>9762</v>
      </c>
      <c r="G5812" t="s">
        <v>158</v>
      </c>
      <c r="H5812" t="s">
        <v>200</v>
      </c>
      <c r="I5812" t="s">
        <v>142</v>
      </c>
      <c r="J5812" s="1">
        <v>45839</v>
      </c>
      <c r="K5812" t="s">
        <v>143</v>
      </c>
      <c r="L5812">
        <v>2</v>
      </c>
      <c r="M5812" t="s">
        <v>144</v>
      </c>
      <c r="N5812" t="s">
        <v>145</v>
      </c>
      <c r="O5812" t="s">
        <v>147</v>
      </c>
      <c r="P5812" t="s">
        <v>159</v>
      </c>
      <c r="Q5812">
        <v>0</v>
      </c>
      <c r="R5812">
        <v>2</v>
      </c>
      <c r="S5812">
        <v>6720</v>
      </c>
      <c r="T5812">
        <v>81.099999999999994</v>
      </c>
      <c r="U5812">
        <v>0</v>
      </c>
      <c r="V5812">
        <v>0</v>
      </c>
      <c r="W5812">
        <v>0</v>
      </c>
      <c r="X5812">
        <v>0</v>
      </c>
      <c r="Y5812">
        <v>0</v>
      </c>
      <c r="Z5812">
        <v>0</v>
      </c>
      <c r="AA5812">
        <v>6638.9</v>
      </c>
      <c r="AB5812">
        <v>0</v>
      </c>
      <c r="AC5812">
        <v>0</v>
      </c>
      <c r="AD5812">
        <v>0</v>
      </c>
      <c r="AE5812">
        <v>0</v>
      </c>
      <c r="AF5812">
        <v>1</v>
      </c>
      <c r="AG5812">
        <v>0</v>
      </c>
      <c r="AH5812">
        <v>0</v>
      </c>
      <c r="AI5812">
        <v>0</v>
      </c>
      <c r="AJ5812">
        <v>0</v>
      </c>
      <c r="AK5812">
        <v>0</v>
      </c>
      <c r="AL5812">
        <v>0</v>
      </c>
      <c r="AM5812">
        <v>0</v>
      </c>
      <c r="AN5812">
        <v>0</v>
      </c>
      <c r="AO5812">
        <v>1</v>
      </c>
      <c r="AP5812">
        <v>1</v>
      </c>
      <c r="AQ5812">
        <v>1</v>
      </c>
      <c r="AR5812">
        <v>0</v>
      </c>
      <c r="AS5812">
        <v>0</v>
      </c>
      <c r="AT5812">
        <v>0</v>
      </c>
      <c r="AU5812">
        <v>0</v>
      </c>
      <c r="AV5812">
        <v>0</v>
      </c>
      <c r="AW5812">
        <v>0</v>
      </c>
      <c r="AX5812">
        <v>0</v>
      </c>
      <c r="AY5812">
        <v>0</v>
      </c>
      <c r="AZ5812">
        <v>0</v>
      </c>
      <c r="BA5812">
        <v>0</v>
      </c>
      <c r="BB5812">
        <v>0</v>
      </c>
      <c r="BC5812">
        <v>0</v>
      </c>
      <c r="BD5812">
        <v>0</v>
      </c>
      <c r="BE5812">
        <v>0</v>
      </c>
      <c r="BF5812">
        <v>0</v>
      </c>
      <c r="BG5812">
        <v>0</v>
      </c>
      <c r="BH5812">
        <v>1</v>
      </c>
      <c r="BI5812">
        <v>0</v>
      </c>
      <c r="BJ5812" s="2">
        <v>45853</v>
      </c>
      <c r="BK5812">
        <v>0</v>
      </c>
      <c r="BL5812" s="3" t="str">
        <f>VLOOKUP(O5812,DropDownList!$H$1:$I$7,2,FALSE)</f>
        <v>2024/25</v>
      </c>
      <c r="BM5812" s="3" t="str">
        <f t="shared" si="91"/>
        <v>CONF</v>
      </c>
    </row>
    <row r="5813" spans="1:65" x14ac:dyDescent="0.2">
      <c r="A5813">
        <v>2025</v>
      </c>
      <c r="B5813">
        <v>7</v>
      </c>
      <c r="C5813" t="s">
        <v>198</v>
      </c>
      <c r="D5813" t="s">
        <v>207</v>
      </c>
      <c r="E5813" t="s">
        <v>32</v>
      </c>
      <c r="F5813">
        <v>9762</v>
      </c>
      <c r="G5813" t="s">
        <v>158</v>
      </c>
      <c r="H5813" t="s">
        <v>200</v>
      </c>
      <c r="I5813" t="s">
        <v>142</v>
      </c>
      <c r="J5813" s="1">
        <v>45839</v>
      </c>
      <c r="K5813" t="s">
        <v>143</v>
      </c>
      <c r="L5813">
        <v>2</v>
      </c>
      <c r="M5813" t="s">
        <v>144</v>
      </c>
      <c r="N5813" t="s">
        <v>145</v>
      </c>
      <c r="O5813" t="s">
        <v>149</v>
      </c>
      <c r="P5813" t="s">
        <v>161</v>
      </c>
      <c r="Q5813">
        <v>1600.17</v>
      </c>
      <c r="R5813">
        <v>236</v>
      </c>
      <c r="S5813">
        <v>5285</v>
      </c>
      <c r="T5813">
        <v>435</v>
      </c>
      <c r="U5813">
        <v>156</v>
      </c>
      <c r="V5813">
        <v>28</v>
      </c>
      <c r="W5813">
        <v>665</v>
      </c>
      <c r="X5813">
        <v>665</v>
      </c>
      <c r="Y5813">
        <v>0</v>
      </c>
      <c r="Z5813">
        <v>0</v>
      </c>
      <c r="AA5813">
        <v>3249.83</v>
      </c>
      <c r="AB5813">
        <v>0</v>
      </c>
      <c r="AC5813">
        <v>0</v>
      </c>
      <c r="AD5813">
        <v>28</v>
      </c>
      <c r="AE5813">
        <v>0</v>
      </c>
      <c r="AF5813">
        <v>141</v>
      </c>
      <c r="AG5813">
        <v>2</v>
      </c>
      <c r="AH5813">
        <v>11</v>
      </c>
      <c r="AI5813">
        <v>82</v>
      </c>
      <c r="AJ5813">
        <v>0</v>
      </c>
      <c r="AK5813">
        <v>0</v>
      </c>
      <c r="AL5813">
        <v>0</v>
      </c>
      <c r="AM5813">
        <v>0</v>
      </c>
      <c r="AN5813">
        <v>0</v>
      </c>
      <c r="AO5813">
        <v>176</v>
      </c>
      <c r="AP5813">
        <v>519</v>
      </c>
      <c r="AQ5813">
        <v>164</v>
      </c>
      <c r="AR5813">
        <v>0</v>
      </c>
      <c r="AS5813">
        <v>33</v>
      </c>
      <c r="AT5813">
        <v>15</v>
      </c>
      <c r="AU5813">
        <v>7</v>
      </c>
      <c r="AV5813">
        <v>3</v>
      </c>
      <c r="AW5813">
        <v>13</v>
      </c>
      <c r="AX5813">
        <v>0</v>
      </c>
      <c r="AY5813">
        <v>105</v>
      </c>
      <c r="AZ5813">
        <v>125</v>
      </c>
      <c r="BA5813">
        <v>24</v>
      </c>
      <c r="BB5813">
        <v>9</v>
      </c>
      <c r="BC5813">
        <v>3</v>
      </c>
      <c r="BD5813">
        <v>3</v>
      </c>
      <c r="BE5813">
        <v>0</v>
      </c>
      <c r="BF5813">
        <v>222</v>
      </c>
      <c r="BG5813">
        <v>1575</v>
      </c>
      <c r="BH5813">
        <v>0</v>
      </c>
      <c r="BI5813">
        <v>149</v>
      </c>
      <c r="BJ5813" s="2">
        <v>45853</v>
      </c>
      <c r="BK5813">
        <v>0</v>
      </c>
      <c r="BL5813" s="3" t="str">
        <f>VLOOKUP(O5813,DropDownList!$H$1:$I$7,2,FALSE)</f>
        <v>2025/26</v>
      </c>
      <c r="BM5813" s="3" t="str">
        <f t="shared" si="91"/>
        <v>VSUR</v>
      </c>
    </row>
    <row r="5814" spans="1:65" x14ac:dyDescent="0.2">
      <c r="A5814">
        <v>2025</v>
      </c>
      <c r="B5814">
        <v>7</v>
      </c>
      <c r="C5814" t="s">
        <v>198</v>
      </c>
      <c r="D5814" t="s">
        <v>207</v>
      </c>
      <c r="E5814" t="s">
        <v>32</v>
      </c>
      <c r="F5814">
        <v>9762</v>
      </c>
      <c r="G5814" t="s">
        <v>158</v>
      </c>
      <c r="H5814" t="s">
        <v>200</v>
      </c>
      <c r="I5814" t="s">
        <v>142</v>
      </c>
      <c r="J5814" s="1">
        <v>45839</v>
      </c>
      <c r="K5814" t="s">
        <v>143</v>
      </c>
      <c r="L5814">
        <v>2</v>
      </c>
      <c r="M5814" t="s">
        <v>144</v>
      </c>
      <c r="N5814" t="s">
        <v>145</v>
      </c>
      <c r="O5814" t="s">
        <v>149</v>
      </c>
      <c r="P5814" t="s">
        <v>159</v>
      </c>
      <c r="Q5814">
        <v>12049.1</v>
      </c>
      <c r="R5814">
        <v>2</v>
      </c>
      <c r="S5814">
        <v>156245</v>
      </c>
      <c r="T5814">
        <v>70</v>
      </c>
      <c r="U5814">
        <v>1</v>
      </c>
      <c r="V5814">
        <v>0</v>
      </c>
      <c r="W5814">
        <v>0</v>
      </c>
      <c r="X5814">
        <v>0</v>
      </c>
      <c r="Y5814">
        <v>0</v>
      </c>
      <c r="Z5814">
        <v>0</v>
      </c>
      <c r="AA5814">
        <v>144125.9</v>
      </c>
      <c r="AB5814">
        <v>0</v>
      </c>
      <c r="AC5814">
        <v>0</v>
      </c>
      <c r="AD5814">
        <v>0</v>
      </c>
      <c r="AE5814">
        <v>0</v>
      </c>
      <c r="AF5814">
        <v>0</v>
      </c>
      <c r="AG5814">
        <v>1</v>
      </c>
      <c r="AH5814">
        <v>0</v>
      </c>
      <c r="AI5814">
        <v>0</v>
      </c>
      <c r="AJ5814">
        <v>0</v>
      </c>
      <c r="AK5814">
        <v>0</v>
      </c>
      <c r="AL5814">
        <v>0</v>
      </c>
      <c r="AM5814">
        <v>0</v>
      </c>
      <c r="AN5814">
        <v>0</v>
      </c>
      <c r="AO5814">
        <v>1</v>
      </c>
      <c r="AP5814">
        <v>2</v>
      </c>
      <c r="AQ5814">
        <v>0</v>
      </c>
      <c r="AR5814">
        <v>0</v>
      </c>
      <c r="AS5814">
        <v>0</v>
      </c>
      <c r="AT5814">
        <v>0</v>
      </c>
      <c r="AU5814">
        <v>1</v>
      </c>
      <c r="AV5814">
        <v>0</v>
      </c>
      <c r="AW5814">
        <v>0</v>
      </c>
      <c r="AX5814">
        <v>0</v>
      </c>
      <c r="AY5814">
        <v>0</v>
      </c>
      <c r="AZ5814">
        <v>0</v>
      </c>
      <c r="BA5814">
        <v>0</v>
      </c>
      <c r="BB5814">
        <v>0</v>
      </c>
      <c r="BC5814">
        <v>0</v>
      </c>
      <c r="BD5814">
        <v>0</v>
      </c>
      <c r="BE5814">
        <v>0</v>
      </c>
      <c r="BF5814">
        <v>0</v>
      </c>
      <c r="BG5814">
        <v>0</v>
      </c>
      <c r="BH5814">
        <v>1</v>
      </c>
      <c r="BI5814">
        <v>0</v>
      </c>
      <c r="BJ5814" s="2">
        <v>45853</v>
      </c>
      <c r="BK5814">
        <v>0</v>
      </c>
      <c r="BL5814" s="3" t="str">
        <f>VLOOKUP(O5814,DropDownList!$H$1:$I$7,2,FALSE)</f>
        <v>2025/26</v>
      </c>
      <c r="BM5814" s="3" t="str">
        <f t="shared" si="91"/>
        <v>CONF</v>
      </c>
    </row>
    <row r="5815" spans="1:65" x14ac:dyDescent="0.2">
      <c r="A5815">
        <v>2025</v>
      </c>
      <c r="B5815">
        <v>7</v>
      </c>
      <c r="C5815" t="s">
        <v>198</v>
      </c>
      <c r="D5815" t="s">
        <v>207</v>
      </c>
      <c r="E5815" t="s">
        <v>32</v>
      </c>
      <c r="F5815">
        <v>9762</v>
      </c>
      <c r="G5815" t="s">
        <v>158</v>
      </c>
      <c r="H5815" t="s">
        <v>200</v>
      </c>
      <c r="I5815" t="s">
        <v>142</v>
      </c>
      <c r="J5815" s="1">
        <v>45839</v>
      </c>
      <c r="K5815" t="s">
        <v>143</v>
      </c>
      <c r="L5815">
        <v>2</v>
      </c>
      <c r="M5815" t="s">
        <v>144</v>
      </c>
      <c r="N5815" t="s">
        <v>145</v>
      </c>
      <c r="O5815" t="s">
        <v>147</v>
      </c>
      <c r="P5815" t="s">
        <v>161</v>
      </c>
      <c r="Q5815">
        <v>786.12</v>
      </c>
      <c r="R5815">
        <v>302</v>
      </c>
      <c r="S5815">
        <v>5925</v>
      </c>
      <c r="T5815">
        <v>410</v>
      </c>
      <c r="U5815">
        <v>110</v>
      </c>
      <c r="V5815">
        <v>18</v>
      </c>
      <c r="W5815">
        <v>291.89</v>
      </c>
      <c r="X5815">
        <v>291.89</v>
      </c>
      <c r="Y5815">
        <v>0</v>
      </c>
      <c r="Z5815">
        <v>0</v>
      </c>
      <c r="AA5815">
        <v>4728.88</v>
      </c>
      <c r="AB5815">
        <v>0</v>
      </c>
      <c r="AC5815">
        <v>0</v>
      </c>
      <c r="AD5815">
        <v>17</v>
      </c>
      <c r="AE5815">
        <v>1</v>
      </c>
      <c r="AF5815">
        <v>227</v>
      </c>
      <c r="AG5815">
        <v>4</v>
      </c>
      <c r="AH5815">
        <v>25</v>
      </c>
      <c r="AI5815">
        <v>46</v>
      </c>
      <c r="AJ5815">
        <v>0</v>
      </c>
      <c r="AK5815">
        <v>0</v>
      </c>
      <c r="AL5815">
        <v>0</v>
      </c>
      <c r="AM5815">
        <v>0</v>
      </c>
      <c r="AN5815">
        <v>0</v>
      </c>
      <c r="AO5815">
        <v>216</v>
      </c>
      <c r="AP5815">
        <v>892</v>
      </c>
      <c r="AQ5815">
        <v>197</v>
      </c>
      <c r="AR5815">
        <v>0</v>
      </c>
      <c r="AS5815">
        <v>62</v>
      </c>
      <c r="AT5815">
        <v>46</v>
      </c>
      <c r="AU5815">
        <v>17</v>
      </c>
      <c r="AV5815">
        <v>7</v>
      </c>
      <c r="AW5815">
        <v>28</v>
      </c>
      <c r="AX5815">
        <v>0</v>
      </c>
      <c r="AY5815">
        <v>171</v>
      </c>
      <c r="AZ5815">
        <v>209</v>
      </c>
      <c r="BA5815">
        <v>92</v>
      </c>
      <c r="BB5815">
        <v>16</v>
      </c>
      <c r="BC5815">
        <v>10</v>
      </c>
      <c r="BD5815">
        <v>8</v>
      </c>
      <c r="BE5815">
        <v>0</v>
      </c>
      <c r="BF5815">
        <v>269</v>
      </c>
      <c r="BG5815">
        <v>750</v>
      </c>
      <c r="BH5815">
        <v>0</v>
      </c>
      <c r="BI5815">
        <v>105</v>
      </c>
      <c r="BJ5815" s="2">
        <v>45853</v>
      </c>
      <c r="BK5815">
        <v>1</v>
      </c>
      <c r="BL5815" s="3" t="str">
        <f>VLOOKUP(O5815,DropDownList!$H$1:$I$7,2,FALSE)</f>
        <v>2024/25</v>
      </c>
      <c r="BM5815" s="3" t="str">
        <f t="shared" si="91"/>
        <v>VSUR</v>
      </c>
    </row>
    <row r="5816" spans="1:65" x14ac:dyDescent="0.2">
      <c r="A5816">
        <v>2025</v>
      </c>
      <c r="B5816">
        <v>7</v>
      </c>
      <c r="C5816" t="s">
        <v>198</v>
      </c>
      <c r="D5816" t="s">
        <v>207</v>
      </c>
      <c r="E5816" t="s">
        <v>32</v>
      </c>
      <c r="F5816">
        <v>9762</v>
      </c>
      <c r="G5816" t="s">
        <v>158</v>
      </c>
      <c r="H5816" t="s">
        <v>200</v>
      </c>
      <c r="I5816" t="s">
        <v>142</v>
      </c>
      <c r="J5816" s="1">
        <v>45839</v>
      </c>
      <c r="K5816" t="s">
        <v>143</v>
      </c>
      <c r="L5816">
        <v>2</v>
      </c>
      <c r="M5816" t="s">
        <v>144</v>
      </c>
      <c r="N5816" t="s">
        <v>145</v>
      </c>
      <c r="O5816" t="s">
        <v>156</v>
      </c>
      <c r="P5816" t="s">
        <v>160</v>
      </c>
      <c r="Q5816">
        <v>25870.9</v>
      </c>
      <c r="R5816">
        <v>319</v>
      </c>
      <c r="S5816">
        <v>132101.32999999999</v>
      </c>
      <c r="T5816">
        <v>10324.77</v>
      </c>
      <c r="U5816">
        <v>88</v>
      </c>
      <c r="V5816">
        <v>31</v>
      </c>
      <c r="W5816">
        <v>9666.1299999999992</v>
      </c>
      <c r="X5816">
        <v>11006.13</v>
      </c>
      <c r="Y5816">
        <v>0</v>
      </c>
      <c r="Z5816">
        <v>0</v>
      </c>
      <c r="AA5816">
        <v>95905.66</v>
      </c>
      <c r="AB5816">
        <v>4010.78</v>
      </c>
      <c r="AC5816">
        <v>86618.26</v>
      </c>
      <c r="AD5816">
        <v>13</v>
      </c>
      <c r="AE5816">
        <v>18</v>
      </c>
      <c r="AF5816">
        <v>195</v>
      </c>
      <c r="AG5816">
        <v>62</v>
      </c>
      <c r="AH5816">
        <v>28</v>
      </c>
      <c r="AI5816">
        <v>26</v>
      </c>
      <c r="AJ5816">
        <v>0</v>
      </c>
      <c r="AK5816">
        <v>0</v>
      </c>
      <c r="AL5816">
        <v>0</v>
      </c>
      <c r="AM5816">
        <v>0</v>
      </c>
      <c r="AN5816">
        <v>0</v>
      </c>
      <c r="AO5816">
        <v>242</v>
      </c>
      <c r="AP5816">
        <v>1241</v>
      </c>
      <c r="AQ5816">
        <v>229</v>
      </c>
      <c r="AR5816">
        <v>1</v>
      </c>
      <c r="AS5816">
        <v>85</v>
      </c>
      <c r="AT5816">
        <v>139</v>
      </c>
      <c r="AU5816">
        <v>38</v>
      </c>
      <c r="AV5816">
        <v>13</v>
      </c>
      <c r="AW5816">
        <v>29</v>
      </c>
      <c r="AX5816">
        <v>0</v>
      </c>
      <c r="AY5816">
        <v>185</v>
      </c>
      <c r="AZ5816">
        <v>252</v>
      </c>
      <c r="BA5816">
        <v>143</v>
      </c>
      <c r="BB5816">
        <v>37</v>
      </c>
      <c r="BC5816">
        <v>25</v>
      </c>
      <c r="BD5816">
        <v>18</v>
      </c>
      <c r="BE5816">
        <v>0</v>
      </c>
      <c r="BF5816">
        <v>285</v>
      </c>
      <c r="BG5816">
        <v>8535.75</v>
      </c>
      <c r="BH5816">
        <v>8</v>
      </c>
      <c r="BI5816">
        <v>85</v>
      </c>
      <c r="BJ5816" s="2">
        <v>45853</v>
      </c>
      <c r="BK5816">
        <v>3</v>
      </c>
      <c r="BL5816" s="3" t="str">
        <f>VLOOKUP(O5816,DropDownList!$H$1:$I$7,2,FALSE)</f>
        <v>2023/24</v>
      </c>
      <c r="BM5816" s="3" t="str">
        <f t="shared" si="91"/>
        <v>SC COURT</v>
      </c>
    </row>
    <row r="5817" spans="1:65" x14ac:dyDescent="0.2">
      <c r="A5817">
        <v>2025</v>
      </c>
      <c r="B5817">
        <v>7</v>
      </c>
      <c r="C5817" t="s">
        <v>198</v>
      </c>
      <c r="D5817" t="s">
        <v>207</v>
      </c>
      <c r="E5817" t="s">
        <v>32</v>
      </c>
      <c r="F5817">
        <v>9762</v>
      </c>
      <c r="G5817" t="s">
        <v>158</v>
      </c>
      <c r="H5817" t="s">
        <v>200</v>
      </c>
      <c r="I5817" t="s">
        <v>142</v>
      </c>
      <c r="J5817" s="1">
        <v>45839</v>
      </c>
      <c r="K5817" t="s">
        <v>143</v>
      </c>
      <c r="L5817">
        <v>2</v>
      </c>
      <c r="M5817" t="s">
        <v>144</v>
      </c>
      <c r="N5817" t="s">
        <v>145</v>
      </c>
      <c r="O5817" t="s">
        <v>156</v>
      </c>
      <c r="P5817" t="s">
        <v>161</v>
      </c>
      <c r="Q5817">
        <v>453.38</v>
      </c>
      <c r="R5817">
        <v>289</v>
      </c>
      <c r="S5817">
        <v>6110</v>
      </c>
      <c r="T5817">
        <v>430</v>
      </c>
      <c r="U5817">
        <v>79</v>
      </c>
      <c r="V5817">
        <v>11</v>
      </c>
      <c r="W5817">
        <v>216.73</v>
      </c>
      <c r="X5817">
        <v>216.73</v>
      </c>
      <c r="Y5817">
        <v>0</v>
      </c>
      <c r="Z5817">
        <v>0</v>
      </c>
      <c r="AA5817">
        <v>5226.62</v>
      </c>
      <c r="AB5817">
        <v>0</v>
      </c>
      <c r="AC5817">
        <v>0</v>
      </c>
      <c r="AD5817">
        <v>10</v>
      </c>
      <c r="AE5817">
        <v>1</v>
      </c>
      <c r="AF5817">
        <v>237</v>
      </c>
      <c r="AG5817">
        <v>4</v>
      </c>
      <c r="AH5817">
        <v>26</v>
      </c>
      <c r="AI5817">
        <v>22</v>
      </c>
      <c r="AJ5817">
        <v>0</v>
      </c>
      <c r="AK5817">
        <v>0</v>
      </c>
      <c r="AL5817">
        <v>0</v>
      </c>
      <c r="AM5817">
        <v>0</v>
      </c>
      <c r="AN5817">
        <v>0</v>
      </c>
      <c r="AO5817">
        <v>219</v>
      </c>
      <c r="AP5817">
        <v>1145</v>
      </c>
      <c r="AQ5817">
        <v>212</v>
      </c>
      <c r="AR5817">
        <v>0</v>
      </c>
      <c r="AS5817">
        <v>76</v>
      </c>
      <c r="AT5817">
        <v>124</v>
      </c>
      <c r="AU5817">
        <v>37</v>
      </c>
      <c r="AV5817">
        <v>13</v>
      </c>
      <c r="AW5817">
        <v>28</v>
      </c>
      <c r="AX5817">
        <v>0</v>
      </c>
      <c r="AY5817">
        <v>172</v>
      </c>
      <c r="AZ5817">
        <v>236</v>
      </c>
      <c r="BA5817">
        <v>129</v>
      </c>
      <c r="BB5817">
        <v>35</v>
      </c>
      <c r="BC5817">
        <v>23</v>
      </c>
      <c r="BD5817">
        <v>15</v>
      </c>
      <c r="BE5817">
        <v>0</v>
      </c>
      <c r="BF5817">
        <v>259</v>
      </c>
      <c r="BG5817">
        <v>420</v>
      </c>
      <c r="BH5817">
        <v>0</v>
      </c>
      <c r="BI5817">
        <v>76</v>
      </c>
      <c r="BJ5817" s="2">
        <v>45853</v>
      </c>
      <c r="BK5817">
        <v>3</v>
      </c>
      <c r="BL5817" s="3" t="str">
        <f>VLOOKUP(O5817,DropDownList!$H$1:$I$7,2,FALSE)</f>
        <v>2023/24</v>
      </c>
      <c r="BM5817" s="3" t="str">
        <f t="shared" si="91"/>
        <v>VSUR</v>
      </c>
    </row>
    <row r="5818" spans="1:65" x14ac:dyDescent="0.2">
      <c r="A5818">
        <v>2025</v>
      </c>
      <c r="B5818">
        <v>7</v>
      </c>
      <c r="C5818" t="s">
        <v>198</v>
      </c>
      <c r="D5818" t="s">
        <v>207</v>
      </c>
      <c r="E5818" t="s">
        <v>32</v>
      </c>
      <c r="F5818">
        <v>9762</v>
      </c>
      <c r="G5818" t="s">
        <v>158</v>
      </c>
      <c r="H5818" t="s">
        <v>200</v>
      </c>
      <c r="I5818" t="s">
        <v>142</v>
      </c>
      <c r="J5818" s="1">
        <v>45839</v>
      </c>
      <c r="K5818" t="s">
        <v>143</v>
      </c>
      <c r="L5818">
        <v>2</v>
      </c>
      <c r="M5818" t="s">
        <v>144</v>
      </c>
      <c r="N5818" t="s">
        <v>145</v>
      </c>
      <c r="O5818" t="s">
        <v>147</v>
      </c>
      <c r="P5818" t="s">
        <v>160</v>
      </c>
      <c r="Q5818">
        <v>27849.48</v>
      </c>
      <c r="R5818">
        <v>322</v>
      </c>
      <c r="S5818">
        <v>123466.52</v>
      </c>
      <c r="T5818">
        <v>12176.13</v>
      </c>
      <c r="U5818">
        <v>113</v>
      </c>
      <c r="V5818">
        <v>36</v>
      </c>
      <c r="W5818">
        <v>9706.91</v>
      </c>
      <c r="X5818">
        <v>10441.91</v>
      </c>
      <c r="Y5818">
        <v>0</v>
      </c>
      <c r="Z5818">
        <v>0</v>
      </c>
      <c r="AA5818">
        <v>83440.91</v>
      </c>
      <c r="AB5818">
        <v>8252.36</v>
      </c>
      <c r="AC5818">
        <v>70429.67</v>
      </c>
      <c r="AD5818">
        <v>17</v>
      </c>
      <c r="AE5818">
        <v>19</v>
      </c>
      <c r="AF5818">
        <v>176</v>
      </c>
      <c r="AG5818">
        <v>66</v>
      </c>
      <c r="AH5818">
        <v>30</v>
      </c>
      <c r="AI5818">
        <v>47</v>
      </c>
      <c r="AJ5818">
        <v>0</v>
      </c>
      <c r="AK5818">
        <v>0</v>
      </c>
      <c r="AL5818">
        <v>0</v>
      </c>
      <c r="AM5818">
        <v>0</v>
      </c>
      <c r="AN5818">
        <v>0</v>
      </c>
      <c r="AO5818">
        <v>233</v>
      </c>
      <c r="AP5818">
        <v>947</v>
      </c>
      <c r="AQ5818">
        <v>210</v>
      </c>
      <c r="AR5818">
        <v>0</v>
      </c>
      <c r="AS5818">
        <v>65</v>
      </c>
      <c r="AT5818">
        <v>51</v>
      </c>
      <c r="AU5818">
        <v>17</v>
      </c>
      <c r="AV5818">
        <v>7</v>
      </c>
      <c r="AW5818">
        <v>32</v>
      </c>
      <c r="AX5818">
        <v>0</v>
      </c>
      <c r="AY5818">
        <v>179</v>
      </c>
      <c r="AZ5818">
        <v>223</v>
      </c>
      <c r="BA5818">
        <v>100</v>
      </c>
      <c r="BB5818">
        <v>16</v>
      </c>
      <c r="BC5818">
        <v>10</v>
      </c>
      <c r="BD5818">
        <v>7</v>
      </c>
      <c r="BE5818">
        <v>0</v>
      </c>
      <c r="BF5818">
        <v>284</v>
      </c>
      <c r="BG5818">
        <v>13720.16</v>
      </c>
      <c r="BH5818">
        <v>3</v>
      </c>
      <c r="BI5818">
        <v>108</v>
      </c>
      <c r="BJ5818" s="2">
        <v>45853</v>
      </c>
      <c r="BK5818">
        <v>1</v>
      </c>
      <c r="BL5818" s="3" t="str">
        <f>VLOOKUP(O5818,DropDownList!$H$1:$I$7,2,FALSE)</f>
        <v>2024/25</v>
      </c>
      <c r="BM5818" s="3" t="str">
        <f t="shared" si="91"/>
        <v>SC COURT</v>
      </c>
    </row>
    <row r="5819" spans="1:65" x14ac:dyDescent="0.2">
      <c r="A5819">
        <v>2025</v>
      </c>
      <c r="B5819">
        <v>7</v>
      </c>
      <c r="C5819" t="s">
        <v>198</v>
      </c>
      <c r="D5819" t="s">
        <v>207</v>
      </c>
      <c r="E5819" t="s">
        <v>32</v>
      </c>
      <c r="F5819">
        <v>9762</v>
      </c>
      <c r="G5819" t="s">
        <v>158</v>
      </c>
      <c r="H5819" t="s">
        <v>200</v>
      </c>
      <c r="I5819" t="s">
        <v>142</v>
      </c>
      <c r="J5819" s="1">
        <v>45839</v>
      </c>
      <c r="K5819" t="s">
        <v>143</v>
      </c>
      <c r="L5819">
        <v>2</v>
      </c>
      <c r="M5819" t="s">
        <v>144</v>
      </c>
      <c r="N5819" t="s">
        <v>145</v>
      </c>
      <c r="O5819" t="s">
        <v>156</v>
      </c>
      <c r="P5819" t="s">
        <v>159</v>
      </c>
      <c r="Q5819">
        <v>0</v>
      </c>
      <c r="R5819">
        <v>2</v>
      </c>
      <c r="S5819">
        <v>46140.25</v>
      </c>
      <c r="T5819">
        <v>7.2</v>
      </c>
      <c r="U5819">
        <v>0</v>
      </c>
      <c r="V5819">
        <v>0</v>
      </c>
      <c r="W5819">
        <v>0</v>
      </c>
      <c r="X5819">
        <v>0</v>
      </c>
      <c r="Y5819">
        <v>0</v>
      </c>
      <c r="Z5819">
        <v>0</v>
      </c>
      <c r="AA5819">
        <v>46133.05</v>
      </c>
      <c r="AB5819">
        <v>0</v>
      </c>
      <c r="AC5819">
        <v>0</v>
      </c>
      <c r="AD5819">
        <v>0</v>
      </c>
      <c r="AE5819">
        <v>0</v>
      </c>
      <c r="AF5819">
        <v>0</v>
      </c>
      <c r="AG5819">
        <v>0</v>
      </c>
      <c r="AH5819">
        <v>0</v>
      </c>
      <c r="AI5819">
        <v>0</v>
      </c>
      <c r="AJ5819">
        <v>0</v>
      </c>
      <c r="AK5819">
        <v>0</v>
      </c>
      <c r="AL5819">
        <v>0</v>
      </c>
      <c r="AM5819">
        <v>0</v>
      </c>
      <c r="AN5819">
        <v>0</v>
      </c>
      <c r="AO5819">
        <v>1</v>
      </c>
      <c r="AP5819">
        <v>1</v>
      </c>
      <c r="AQ5819">
        <v>1</v>
      </c>
      <c r="AR5819">
        <v>0</v>
      </c>
      <c r="AS5819">
        <v>0</v>
      </c>
      <c r="AT5819">
        <v>0</v>
      </c>
      <c r="AU5819">
        <v>0</v>
      </c>
      <c r="AV5819">
        <v>0</v>
      </c>
      <c r="AW5819">
        <v>0</v>
      </c>
      <c r="AX5819">
        <v>0</v>
      </c>
      <c r="AY5819">
        <v>0</v>
      </c>
      <c r="AZ5819">
        <v>0</v>
      </c>
      <c r="BA5819">
        <v>0</v>
      </c>
      <c r="BB5819">
        <v>0</v>
      </c>
      <c r="BC5819">
        <v>0</v>
      </c>
      <c r="BD5819">
        <v>0</v>
      </c>
      <c r="BE5819">
        <v>0</v>
      </c>
      <c r="BF5819">
        <v>0</v>
      </c>
      <c r="BG5819">
        <v>0</v>
      </c>
      <c r="BH5819">
        <v>2</v>
      </c>
      <c r="BI5819">
        <v>0</v>
      </c>
      <c r="BJ5819" s="2">
        <v>45853</v>
      </c>
      <c r="BK5819">
        <v>0</v>
      </c>
      <c r="BL5819" s="3" t="str">
        <f>VLOOKUP(O5819,DropDownList!$H$1:$I$7,2,FALSE)</f>
        <v>2023/24</v>
      </c>
      <c r="BM5819" s="3" t="str">
        <f t="shared" si="91"/>
        <v>CONF</v>
      </c>
    </row>
    <row r="5820" spans="1:65" x14ac:dyDescent="0.2">
      <c r="A5820">
        <v>2025</v>
      </c>
      <c r="B5820">
        <v>7</v>
      </c>
      <c r="C5820" t="s">
        <v>198</v>
      </c>
      <c r="D5820" t="s">
        <v>207</v>
      </c>
      <c r="E5820" t="s">
        <v>32</v>
      </c>
      <c r="F5820">
        <v>9762</v>
      </c>
      <c r="G5820" t="s">
        <v>158</v>
      </c>
      <c r="H5820" t="s">
        <v>200</v>
      </c>
      <c r="I5820" t="s">
        <v>142</v>
      </c>
      <c r="J5820" s="1">
        <v>45839</v>
      </c>
      <c r="K5820" t="s">
        <v>143</v>
      </c>
      <c r="L5820">
        <v>2</v>
      </c>
      <c r="M5820" t="s">
        <v>144</v>
      </c>
      <c r="N5820" t="s">
        <v>145</v>
      </c>
      <c r="O5820" t="s">
        <v>149</v>
      </c>
      <c r="P5820" t="s">
        <v>160</v>
      </c>
      <c r="Q5820">
        <v>55022.3</v>
      </c>
      <c r="R5820">
        <v>244</v>
      </c>
      <c r="S5820">
        <v>111318.11</v>
      </c>
      <c r="T5820">
        <v>7877.31</v>
      </c>
      <c r="U5820">
        <v>160</v>
      </c>
      <c r="V5820">
        <v>53</v>
      </c>
      <c r="W5820">
        <v>17532.84</v>
      </c>
      <c r="X5820">
        <v>24504.95</v>
      </c>
      <c r="Y5820">
        <v>0</v>
      </c>
      <c r="Z5820">
        <v>0</v>
      </c>
      <c r="AA5820">
        <v>48418.5</v>
      </c>
      <c r="AB5820">
        <v>3782.59</v>
      </c>
      <c r="AC5820">
        <v>41386.080000000002</v>
      </c>
      <c r="AD5820">
        <v>26</v>
      </c>
      <c r="AE5820">
        <v>27</v>
      </c>
      <c r="AF5820">
        <v>70</v>
      </c>
      <c r="AG5820">
        <v>84</v>
      </c>
      <c r="AH5820">
        <v>12</v>
      </c>
      <c r="AI5820">
        <v>76</v>
      </c>
      <c r="AJ5820">
        <v>0</v>
      </c>
      <c r="AK5820">
        <v>0</v>
      </c>
      <c r="AL5820">
        <v>0</v>
      </c>
      <c r="AM5820">
        <v>0</v>
      </c>
      <c r="AN5820">
        <v>0</v>
      </c>
      <c r="AO5820">
        <v>182</v>
      </c>
      <c r="AP5820">
        <v>534</v>
      </c>
      <c r="AQ5820">
        <v>169</v>
      </c>
      <c r="AR5820">
        <v>0</v>
      </c>
      <c r="AS5820">
        <v>35</v>
      </c>
      <c r="AT5820">
        <v>14</v>
      </c>
      <c r="AU5820">
        <v>7</v>
      </c>
      <c r="AV5820">
        <v>3</v>
      </c>
      <c r="AW5820">
        <v>14</v>
      </c>
      <c r="AX5820">
        <v>0</v>
      </c>
      <c r="AY5820">
        <v>105</v>
      </c>
      <c r="AZ5820">
        <v>130</v>
      </c>
      <c r="BA5820">
        <v>27</v>
      </c>
      <c r="BB5820">
        <v>9</v>
      </c>
      <c r="BC5820">
        <v>3</v>
      </c>
      <c r="BD5820">
        <v>3</v>
      </c>
      <c r="BE5820">
        <v>0</v>
      </c>
      <c r="BF5820">
        <v>229</v>
      </c>
      <c r="BG5820">
        <v>28140</v>
      </c>
      <c r="BH5820">
        <v>2</v>
      </c>
      <c r="BI5820">
        <v>153</v>
      </c>
      <c r="BJ5820" s="2">
        <v>45853</v>
      </c>
      <c r="BK5820">
        <v>0</v>
      </c>
      <c r="BL5820" s="3" t="str">
        <f>VLOOKUP(O5820,DropDownList!$H$1:$I$7,2,FALSE)</f>
        <v>2025/26</v>
      </c>
      <c r="BM5820" s="3" t="str">
        <f t="shared" si="91"/>
        <v>SC COURT</v>
      </c>
    </row>
    <row r="5821" spans="1:65" x14ac:dyDescent="0.2">
      <c r="A5821">
        <v>2025</v>
      </c>
      <c r="B5821">
        <v>7</v>
      </c>
      <c r="C5821" t="s">
        <v>198</v>
      </c>
      <c r="D5821" t="s">
        <v>208</v>
      </c>
      <c r="E5821" t="s">
        <v>33</v>
      </c>
      <c r="F5821">
        <v>9261</v>
      </c>
      <c r="G5821" t="s">
        <v>141</v>
      </c>
      <c r="H5821" t="s">
        <v>209</v>
      </c>
      <c r="I5821" t="s">
        <v>142</v>
      </c>
      <c r="J5821" s="1">
        <v>45839</v>
      </c>
      <c r="K5821" t="s">
        <v>143</v>
      </c>
      <c r="L5821">
        <v>2</v>
      </c>
      <c r="M5821" t="s">
        <v>144</v>
      </c>
      <c r="N5821" t="s">
        <v>145</v>
      </c>
      <c r="O5821" t="s">
        <v>147</v>
      </c>
      <c r="P5821" t="s">
        <v>150</v>
      </c>
      <c r="Q5821">
        <v>39802.93</v>
      </c>
      <c r="R5821">
        <v>686</v>
      </c>
      <c r="S5821">
        <v>115151.32</v>
      </c>
      <c r="T5821">
        <v>11387.54</v>
      </c>
      <c r="U5821">
        <v>252</v>
      </c>
      <c r="V5821">
        <v>144</v>
      </c>
      <c r="W5821">
        <v>24024.37</v>
      </c>
      <c r="X5821">
        <v>24494.37</v>
      </c>
      <c r="Y5821">
        <v>619</v>
      </c>
      <c r="Z5821">
        <v>103763.78</v>
      </c>
      <c r="AA5821">
        <v>63960.85</v>
      </c>
      <c r="AB5821">
        <v>19285.02</v>
      </c>
      <c r="AC5821">
        <v>44675.83</v>
      </c>
      <c r="AD5821">
        <v>110</v>
      </c>
      <c r="AE5821">
        <v>34</v>
      </c>
      <c r="AF5821">
        <v>358</v>
      </c>
      <c r="AG5821">
        <v>101</v>
      </c>
      <c r="AH5821">
        <v>67</v>
      </c>
      <c r="AI5821">
        <v>151</v>
      </c>
      <c r="AJ5821">
        <v>113</v>
      </c>
      <c r="AK5821">
        <v>74</v>
      </c>
      <c r="AL5821">
        <v>13</v>
      </c>
      <c r="AM5821">
        <v>30</v>
      </c>
      <c r="AN5821">
        <v>2</v>
      </c>
      <c r="AO5821">
        <v>471</v>
      </c>
      <c r="AP5821">
        <v>2007</v>
      </c>
      <c r="AQ5821">
        <v>517</v>
      </c>
      <c r="AR5821">
        <v>0</v>
      </c>
      <c r="AS5821">
        <v>221</v>
      </c>
      <c r="AT5821">
        <v>4</v>
      </c>
      <c r="AU5821">
        <v>19</v>
      </c>
      <c r="AV5821">
        <v>10</v>
      </c>
      <c r="AW5821">
        <v>3</v>
      </c>
      <c r="AX5821">
        <v>0</v>
      </c>
      <c r="AY5821">
        <v>288</v>
      </c>
      <c r="AZ5821">
        <v>530</v>
      </c>
      <c r="BA5821">
        <v>318</v>
      </c>
      <c r="BB5821">
        <v>31</v>
      </c>
      <c r="BC5821">
        <v>21</v>
      </c>
      <c r="BD5821">
        <v>1</v>
      </c>
      <c r="BE5821">
        <v>0</v>
      </c>
      <c r="BF5821">
        <v>476</v>
      </c>
      <c r="BG5821">
        <v>25845.83</v>
      </c>
      <c r="BH5821">
        <v>9</v>
      </c>
      <c r="BI5821">
        <v>248</v>
      </c>
      <c r="BJ5821" s="2">
        <v>45853</v>
      </c>
      <c r="BK5821">
        <v>0</v>
      </c>
      <c r="BL5821" s="3" t="str">
        <f>VLOOKUP(O5821,DropDownList!$H$1:$I$7,2,FALSE)</f>
        <v>2024/25</v>
      </c>
      <c r="BM5821" s="3" t="str">
        <f t="shared" si="91"/>
        <v>FISCAL FINES</v>
      </c>
    </row>
    <row r="5822" spans="1:65" x14ac:dyDescent="0.2">
      <c r="A5822">
        <v>2025</v>
      </c>
      <c r="B5822">
        <v>7</v>
      </c>
      <c r="C5822" t="s">
        <v>198</v>
      </c>
      <c r="D5822" t="s">
        <v>208</v>
      </c>
      <c r="E5822" t="s">
        <v>33</v>
      </c>
      <c r="F5822">
        <v>9261</v>
      </c>
      <c r="G5822" t="s">
        <v>141</v>
      </c>
      <c r="H5822" t="s">
        <v>209</v>
      </c>
      <c r="I5822" t="s">
        <v>142</v>
      </c>
      <c r="J5822" s="1">
        <v>45839</v>
      </c>
      <c r="K5822" t="s">
        <v>143</v>
      </c>
      <c r="L5822">
        <v>2</v>
      </c>
      <c r="M5822" t="s">
        <v>144</v>
      </c>
      <c r="N5822" t="s">
        <v>145</v>
      </c>
      <c r="O5822" t="s">
        <v>149</v>
      </c>
      <c r="P5822" t="s">
        <v>153</v>
      </c>
      <c r="Q5822">
        <v>120</v>
      </c>
      <c r="R5822">
        <v>2</v>
      </c>
      <c r="S5822">
        <v>120</v>
      </c>
      <c r="T5822">
        <v>0</v>
      </c>
      <c r="U5822">
        <v>2</v>
      </c>
      <c r="V5822">
        <v>2</v>
      </c>
      <c r="W5822">
        <v>120</v>
      </c>
      <c r="X5822">
        <v>120</v>
      </c>
      <c r="Y5822">
        <v>0</v>
      </c>
      <c r="Z5822">
        <v>0</v>
      </c>
      <c r="AA5822">
        <v>0</v>
      </c>
      <c r="AB5822">
        <v>0</v>
      </c>
      <c r="AC5822">
        <v>0</v>
      </c>
      <c r="AD5822">
        <v>2</v>
      </c>
      <c r="AE5822">
        <v>0</v>
      </c>
      <c r="AF5822">
        <v>0</v>
      </c>
      <c r="AG5822">
        <v>0</v>
      </c>
      <c r="AH5822">
        <v>0</v>
      </c>
      <c r="AI5822">
        <v>2</v>
      </c>
      <c r="AJ5822">
        <v>0</v>
      </c>
      <c r="AK5822">
        <v>0</v>
      </c>
      <c r="AL5822">
        <v>0</v>
      </c>
      <c r="AM5822">
        <v>0</v>
      </c>
      <c r="AN5822">
        <v>0</v>
      </c>
      <c r="AO5822">
        <v>2</v>
      </c>
      <c r="AP5822">
        <v>2</v>
      </c>
      <c r="AQ5822">
        <v>2</v>
      </c>
      <c r="AR5822">
        <v>0</v>
      </c>
      <c r="AS5822">
        <v>0</v>
      </c>
      <c r="AT5822">
        <v>0</v>
      </c>
      <c r="AU5822">
        <v>0</v>
      </c>
      <c r="AV5822">
        <v>0</v>
      </c>
      <c r="AW5822">
        <v>0</v>
      </c>
      <c r="AX5822">
        <v>0</v>
      </c>
      <c r="AY5822">
        <v>0</v>
      </c>
      <c r="AZ5822">
        <v>0</v>
      </c>
      <c r="BA5822">
        <v>0</v>
      </c>
      <c r="BB5822">
        <v>0</v>
      </c>
      <c r="BC5822">
        <v>0</v>
      </c>
      <c r="BD5822">
        <v>0</v>
      </c>
      <c r="BE5822">
        <v>0</v>
      </c>
      <c r="BF5822">
        <v>2</v>
      </c>
      <c r="BG5822">
        <v>120</v>
      </c>
      <c r="BH5822">
        <v>0</v>
      </c>
      <c r="BI5822">
        <v>2</v>
      </c>
      <c r="BJ5822" s="2">
        <v>45853</v>
      </c>
      <c r="BK5822">
        <v>0</v>
      </c>
      <c r="BL5822" s="3" t="str">
        <f>VLOOKUP(O5822,DropDownList!$H$1:$I$7,2,FALSE)</f>
        <v>2025/26</v>
      </c>
      <c r="BM5822" s="3" t="str">
        <f t="shared" si="91"/>
        <v>PREG</v>
      </c>
    </row>
    <row r="5823" spans="1:65" x14ac:dyDescent="0.2">
      <c r="A5823">
        <v>2025</v>
      </c>
      <c r="B5823">
        <v>7</v>
      </c>
      <c r="C5823" t="s">
        <v>198</v>
      </c>
      <c r="D5823" t="s">
        <v>208</v>
      </c>
      <c r="E5823" t="s">
        <v>33</v>
      </c>
      <c r="F5823">
        <v>9261</v>
      </c>
      <c r="G5823" t="s">
        <v>141</v>
      </c>
      <c r="H5823" t="s">
        <v>209</v>
      </c>
      <c r="I5823" t="s">
        <v>142</v>
      </c>
      <c r="J5823" s="1">
        <v>45839</v>
      </c>
      <c r="K5823" t="s">
        <v>143</v>
      </c>
      <c r="L5823">
        <v>2</v>
      </c>
      <c r="M5823" t="s">
        <v>144</v>
      </c>
      <c r="N5823" t="s">
        <v>145</v>
      </c>
      <c r="O5823" t="s">
        <v>149</v>
      </c>
      <c r="P5823" t="s">
        <v>148</v>
      </c>
      <c r="Q5823">
        <v>1826.74</v>
      </c>
      <c r="R5823">
        <v>56</v>
      </c>
      <c r="S5823">
        <v>3360</v>
      </c>
      <c r="T5823">
        <v>300</v>
      </c>
      <c r="U5823">
        <v>35</v>
      </c>
      <c r="V5823">
        <v>19</v>
      </c>
      <c r="W5823">
        <v>1140</v>
      </c>
      <c r="X5823">
        <v>1140</v>
      </c>
      <c r="Y5823">
        <v>0</v>
      </c>
      <c r="Z5823">
        <v>0</v>
      </c>
      <c r="AA5823">
        <v>1233.26</v>
      </c>
      <c r="AB5823">
        <v>0</v>
      </c>
      <c r="AC5823">
        <v>1233.26</v>
      </c>
      <c r="AD5823">
        <v>19</v>
      </c>
      <c r="AE5823">
        <v>0</v>
      </c>
      <c r="AF5823">
        <v>16</v>
      </c>
      <c r="AG5823">
        <v>6</v>
      </c>
      <c r="AH5823">
        <v>5</v>
      </c>
      <c r="AI5823">
        <v>29</v>
      </c>
      <c r="AJ5823">
        <v>0</v>
      </c>
      <c r="AK5823">
        <v>0</v>
      </c>
      <c r="AL5823">
        <v>0</v>
      </c>
      <c r="AM5823">
        <v>0</v>
      </c>
      <c r="AN5823">
        <v>0</v>
      </c>
      <c r="AO5823">
        <v>50</v>
      </c>
      <c r="AP5823">
        <v>142</v>
      </c>
      <c r="AQ5823">
        <v>51</v>
      </c>
      <c r="AR5823">
        <v>0</v>
      </c>
      <c r="AS5823">
        <v>8</v>
      </c>
      <c r="AT5823">
        <v>0</v>
      </c>
      <c r="AU5823">
        <v>0</v>
      </c>
      <c r="AV5823">
        <v>0</v>
      </c>
      <c r="AW5823">
        <v>0</v>
      </c>
      <c r="AX5823">
        <v>0</v>
      </c>
      <c r="AY5823">
        <v>26</v>
      </c>
      <c r="AZ5823">
        <v>41</v>
      </c>
      <c r="BA5823">
        <v>15</v>
      </c>
      <c r="BB5823">
        <v>0</v>
      </c>
      <c r="BC5823">
        <v>0</v>
      </c>
      <c r="BD5823">
        <v>0</v>
      </c>
      <c r="BE5823">
        <v>0</v>
      </c>
      <c r="BF5823">
        <v>50</v>
      </c>
      <c r="BG5823">
        <v>1740</v>
      </c>
      <c r="BH5823">
        <v>0</v>
      </c>
      <c r="BI5823">
        <v>35</v>
      </c>
      <c r="BJ5823" s="2">
        <v>45853</v>
      </c>
      <c r="BK5823">
        <v>0</v>
      </c>
      <c r="BL5823" s="3" t="str">
        <f>VLOOKUP(O5823,DropDownList!$H$1:$I$7,2,FALSE)</f>
        <v>2025/26</v>
      </c>
      <c r="BM5823" s="3" t="str">
        <f t="shared" si="91"/>
        <v>PRAS</v>
      </c>
    </row>
    <row r="5824" spans="1:65" x14ac:dyDescent="0.2">
      <c r="A5824">
        <v>2025</v>
      </c>
      <c r="B5824">
        <v>7</v>
      </c>
      <c r="C5824" t="s">
        <v>198</v>
      </c>
      <c r="D5824" t="s">
        <v>208</v>
      </c>
      <c r="E5824" t="s">
        <v>33</v>
      </c>
      <c r="F5824">
        <v>9261</v>
      </c>
      <c r="G5824" t="s">
        <v>141</v>
      </c>
      <c r="H5824" t="s">
        <v>209</v>
      </c>
      <c r="I5824" t="s">
        <v>142</v>
      </c>
      <c r="J5824" s="1">
        <v>45839</v>
      </c>
      <c r="K5824" t="s">
        <v>143</v>
      </c>
      <c r="L5824">
        <v>2</v>
      </c>
      <c r="M5824" t="s">
        <v>144</v>
      </c>
      <c r="N5824" t="s">
        <v>145</v>
      </c>
      <c r="O5824" t="s">
        <v>156</v>
      </c>
      <c r="P5824" t="s">
        <v>154</v>
      </c>
      <c r="Q5824">
        <v>32790.080000000002</v>
      </c>
      <c r="R5824">
        <v>460</v>
      </c>
      <c r="S5824">
        <v>135817.26999999999</v>
      </c>
      <c r="T5824">
        <v>2464.33</v>
      </c>
      <c r="U5824">
        <v>132</v>
      </c>
      <c r="V5824">
        <v>73</v>
      </c>
      <c r="W5824">
        <v>19052.830000000002</v>
      </c>
      <c r="X5824">
        <v>19307.830000000002</v>
      </c>
      <c r="Y5824">
        <v>0</v>
      </c>
      <c r="Z5824">
        <v>0</v>
      </c>
      <c r="AA5824">
        <v>100562.86</v>
      </c>
      <c r="AB5824">
        <v>1984.71</v>
      </c>
      <c r="AC5824">
        <v>91947.06</v>
      </c>
      <c r="AD5824">
        <v>28</v>
      </c>
      <c r="AE5824">
        <v>45</v>
      </c>
      <c r="AF5824">
        <v>314</v>
      </c>
      <c r="AG5824">
        <v>87</v>
      </c>
      <c r="AH5824">
        <v>5</v>
      </c>
      <c r="AI5824">
        <v>45</v>
      </c>
      <c r="AJ5824">
        <v>0</v>
      </c>
      <c r="AK5824">
        <v>0</v>
      </c>
      <c r="AL5824">
        <v>0</v>
      </c>
      <c r="AM5824">
        <v>0</v>
      </c>
      <c r="AN5824">
        <v>0</v>
      </c>
      <c r="AO5824">
        <v>310</v>
      </c>
      <c r="AP5824">
        <v>1459</v>
      </c>
      <c r="AQ5824">
        <v>332</v>
      </c>
      <c r="AR5824">
        <v>0</v>
      </c>
      <c r="AS5824">
        <v>199</v>
      </c>
      <c r="AT5824">
        <v>24</v>
      </c>
      <c r="AU5824">
        <v>20</v>
      </c>
      <c r="AV5824">
        <v>9</v>
      </c>
      <c r="AW5824">
        <v>3</v>
      </c>
      <c r="AX5824">
        <v>0</v>
      </c>
      <c r="AY5824">
        <v>203</v>
      </c>
      <c r="AZ5824">
        <v>329</v>
      </c>
      <c r="BA5824">
        <v>205</v>
      </c>
      <c r="BB5824">
        <v>37</v>
      </c>
      <c r="BC5824">
        <v>23</v>
      </c>
      <c r="BD5824">
        <v>7</v>
      </c>
      <c r="BE5824">
        <v>1</v>
      </c>
      <c r="BF5824">
        <v>453</v>
      </c>
      <c r="BG5824">
        <v>15010</v>
      </c>
      <c r="BH5824">
        <v>9</v>
      </c>
      <c r="BI5824">
        <v>128</v>
      </c>
      <c r="BJ5824" s="2">
        <v>45853</v>
      </c>
      <c r="BK5824">
        <v>0</v>
      </c>
      <c r="BL5824" s="3" t="str">
        <f>VLOOKUP(O5824,DropDownList!$H$1:$I$7,2,FALSE)</f>
        <v>2023/24</v>
      </c>
      <c r="BM5824" s="3" t="str">
        <f t="shared" si="91"/>
        <v>JP COURT</v>
      </c>
    </row>
    <row r="5825" spans="1:65" x14ac:dyDescent="0.2">
      <c r="A5825">
        <v>2025</v>
      </c>
      <c r="B5825">
        <v>7</v>
      </c>
      <c r="C5825" t="s">
        <v>198</v>
      </c>
      <c r="D5825" t="s">
        <v>208</v>
      </c>
      <c r="E5825" t="s">
        <v>33</v>
      </c>
      <c r="F5825">
        <v>9261</v>
      </c>
      <c r="G5825" t="s">
        <v>141</v>
      </c>
      <c r="H5825" t="s">
        <v>209</v>
      </c>
      <c r="I5825" t="s">
        <v>142</v>
      </c>
      <c r="J5825" s="1">
        <v>45839</v>
      </c>
      <c r="K5825" t="s">
        <v>143</v>
      </c>
      <c r="L5825">
        <v>2</v>
      </c>
      <c r="M5825" t="s">
        <v>144</v>
      </c>
      <c r="N5825" t="s">
        <v>145</v>
      </c>
      <c r="O5825" t="s">
        <v>156</v>
      </c>
      <c r="P5825" t="s">
        <v>146</v>
      </c>
      <c r="Q5825">
        <v>853.91</v>
      </c>
      <c r="R5825">
        <v>458</v>
      </c>
      <c r="S5825">
        <v>7535</v>
      </c>
      <c r="T5825">
        <v>90</v>
      </c>
      <c r="U5825">
        <v>131</v>
      </c>
      <c r="V5825">
        <v>30</v>
      </c>
      <c r="W5825">
        <v>491.46</v>
      </c>
      <c r="X5825">
        <v>491.46</v>
      </c>
      <c r="Y5825">
        <v>0</v>
      </c>
      <c r="Z5825">
        <v>0</v>
      </c>
      <c r="AA5825">
        <v>6591.09</v>
      </c>
      <c r="AB5825">
        <v>0</v>
      </c>
      <c r="AC5825">
        <v>0</v>
      </c>
      <c r="AD5825">
        <v>28</v>
      </c>
      <c r="AE5825">
        <v>2</v>
      </c>
      <c r="AF5825">
        <v>400</v>
      </c>
      <c r="AG5825">
        <v>5</v>
      </c>
      <c r="AH5825">
        <v>5</v>
      </c>
      <c r="AI5825">
        <v>48</v>
      </c>
      <c r="AJ5825">
        <v>0</v>
      </c>
      <c r="AK5825">
        <v>0</v>
      </c>
      <c r="AL5825">
        <v>0</v>
      </c>
      <c r="AM5825">
        <v>0</v>
      </c>
      <c r="AN5825">
        <v>0</v>
      </c>
      <c r="AO5825">
        <v>307</v>
      </c>
      <c r="AP5825">
        <v>1471</v>
      </c>
      <c r="AQ5825">
        <v>333</v>
      </c>
      <c r="AR5825">
        <v>0</v>
      </c>
      <c r="AS5825">
        <v>200</v>
      </c>
      <c r="AT5825">
        <v>24</v>
      </c>
      <c r="AU5825">
        <v>22</v>
      </c>
      <c r="AV5825">
        <v>10</v>
      </c>
      <c r="AW5825">
        <v>2</v>
      </c>
      <c r="AX5825">
        <v>0</v>
      </c>
      <c r="AY5825">
        <v>203</v>
      </c>
      <c r="AZ5825">
        <v>331</v>
      </c>
      <c r="BA5825">
        <v>207</v>
      </c>
      <c r="BB5825">
        <v>38</v>
      </c>
      <c r="BC5825">
        <v>24</v>
      </c>
      <c r="BD5825">
        <v>7</v>
      </c>
      <c r="BE5825">
        <v>1</v>
      </c>
      <c r="BF5825">
        <v>452</v>
      </c>
      <c r="BG5825">
        <v>810</v>
      </c>
      <c r="BH5825">
        <v>0</v>
      </c>
      <c r="BI5825">
        <v>127</v>
      </c>
      <c r="BJ5825" s="2">
        <v>45853</v>
      </c>
      <c r="BK5825">
        <v>0</v>
      </c>
      <c r="BL5825" s="3" t="str">
        <f>VLOOKUP(O5825,DropDownList!$H$1:$I$7,2,FALSE)</f>
        <v>2023/24</v>
      </c>
      <c r="BM5825" s="3" t="str">
        <f t="shared" si="91"/>
        <v>VSUR</v>
      </c>
    </row>
    <row r="5826" spans="1:65" x14ac:dyDescent="0.2">
      <c r="A5826">
        <v>2025</v>
      </c>
      <c r="B5826">
        <v>7</v>
      </c>
      <c r="C5826" t="s">
        <v>198</v>
      </c>
      <c r="D5826" t="s">
        <v>208</v>
      </c>
      <c r="E5826" t="s">
        <v>33</v>
      </c>
      <c r="F5826">
        <v>9261</v>
      </c>
      <c r="G5826" t="s">
        <v>141</v>
      </c>
      <c r="H5826" t="s">
        <v>209</v>
      </c>
      <c r="I5826" t="s">
        <v>142</v>
      </c>
      <c r="J5826" s="1">
        <v>45839</v>
      </c>
      <c r="K5826" t="s">
        <v>143</v>
      </c>
      <c r="L5826">
        <v>2</v>
      </c>
      <c r="M5826" t="s">
        <v>144</v>
      </c>
      <c r="N5826" t="s">
        <v>145</v>
      </c>
      <c r="O5826" t="s">
        <v>149</v>
      </c>
      <c r="P5826" t="s">
        <v>152</v>
      </c>
      <c r="Q5826">
        <v>0</v>
      </c>
      <c r="R5826">
        <v>104</v>
      </c>
      <c r="S5826">
        <v>4160</v>
      </c>
      <c r="T5826">
        <v>2280</v>
      </c>
      <c r="U5826">
        <v>0</v>
      </c>
      <c r="V5826">
        <v>0</v>
      </c>
      <c r="W5826">
        <v>0</v>
      </c>
      <c r="X5826">
        <v>0</v>
      </c>
      <c r="Y5826">
        <v>0</v>
      </c>
      <c r="Z5826">
        <v>0</v>
      </c>
      <c r="AA5826">
        <v>1880</v>
      </c>
      <c r="AB5826">
        <v>0</v>
      </c>
      <c r="AC5826">
        <v>1880</v>
      </c>
      <c r="AD5826">
        <v>0</v>
      </c>
      <c r="AE5826">
        <v>0</v>
      </c>
      <c r="AF5826">
        <v>47</v>
      </c>
      <c r="AG5826">
        <v>0</v>
      </c>
      <c r="AH5826">
        <v>57</v>
      </c>
      <c r="AI5826">
        <v>0</v>
      </c>
      <c r="AJ5826">
        <v>0</v>
      </c>
      <c r="AK5826">
        <v>0</v>
      </c>
      <c r="AL5826">
        <v>0</v>
      </c>
      <c r="AM5826">
        <v>1</v>
      </c>
      <c r="AN5826">
        <v>0</v>
      </c>
      <c r="AO5826">
        <v>0</v>
      </c>
      <c r="AP5826">
        <v>0</v>
      </c>
      <c r="AQ5826">
        <v>0</v>
      </c>
      <c r="AR5826">
        <v>0</v>
      </c>
      <c r="AS5826">
        <v>0</v>
      </c>
      <c r="AT5826">
        <v>0</v>
      </c>
      <c r="AU5826">
        <v>0</v>
      </c>
      <c r="AV5826">
        <v>0</v>
      </c>
      <c r="AW5826">
        <v>0</v>
      </c>
      <c r="AX5826">
        <v>0</v>
      </c>
      <c r="AY5826">
        <v>0</v>
      </c>
      <c r="AZ5826">
        <v>0</v>
      </c>
      <c r="BA5826">
        <v>0</v>
      </c>
      <c r="BB5826">
        <v>0</v>
      </c>
      <c r="BC5826">
        <v>0</v>
      </c>
      <c r="BD5826">
        <v>0</v>
      </c>
      <c r="BE5826">
        <v>0</v>
      </c>
      <c r="BF5826">
        <v>0</v>
      </c>
      <c r="BG5826">
        <v>0</v>
      </c>
      <c r="BH5826">
        <v>0</v>
      </c>
      <c r="BI5826">
        <v>0</v>
      </c>
      <c r="BJ5826" s="2">
        <v>45853</v>
      </c>
      <c r="BK5826">
        <v>0</v>
      </c>
      <c r="BL5826" s="3" t="str">
        <f>VLOOKUP(O5826,DropDownList!$H$1:$I$7,2,FALSE)</f>
        <v>2025/26</v>
      </c>
      <c r="BM5826" s="3" t="str">
        <f t="shared" si="91"/>
        <v>PCOA</v>
      </c>
    </row>
    <row r="5827" spans="1:65" x14ac:dyDescent="0.2">
      <c r="A5827">
        <v>2025</v>
      </c>
      <c r="B5827">
        <v>7</v>
      </c>
      <c r="C5827" t="s">
        <v>198</v>
      </c>
      <c r="D5827" t="s">
        <v>208</v>
      </c>
      <c r="E5827" t="s">
        <v>33</v>
      </c>
      <c r="F5827">
        <v>9261</v>
      </c>
      <c r="G5827" t="s">
        <v>141</v>
      </c>
      <c r="H5827" t="s">
        <v>209</v>
      </c>
      <c r="I5827" t="s">
        <v>142</v>
      </c>
      <c r="J5827" s="1">
        <v>45839</v>
      </c>
      <c r="K5827" t="s">
        <v>143</v>
      </c>
      <c r="L5827">
        <v>2</v>
      </c>
      <c r="M5827" t="s">
        <v>144</v>
      </c>
      <c r="N5827" t="s">
        <v>145</v>
      </c>
      <c r="O5827" t="s">
        <v>149</v>
      </c>
      <c r="P5827" t="s">
        <v>154</v>
      </c>
      <c r="Q5827">
        <v>51291.71</v>
      </c>
      <c r="R5827">
        <v>354</v>
      </c>
      <c r="S5827">
        <v>108435</v>
      </c>
      <c r="T5827">
        <v>1850</v>
      </c>
      <c r="U5827">
        <v>190</v>
      </c>
      <c r="V5827">
        <v>121</v>
      </c>
      <c r="W5827">
        <v>27840.81</v>
      </c>
      <c r="X5827">
        <v>34383.81</v>
      </c>
      <c r="Y5827">
        <v>0</v>
      </c>
      <c r="Z5827">
        <v>0</v>
      </c>
      <c r="AA5827">
        <v>55293.29</v>
      </c>
      <c r="AB5827">
        <v>950</v>
      </c>
      <c r="AC5827">
        <v>49911.62</v>
      </c>
      <c r="AD5827">
        <v>66</v>
      </c>
      <c r="AE5827">
        <v>55</v>
      </c>
      <c r="AF5827">
        <v>158</v>
      </c>
      <c r="AG5827">
        <v>103</v>
      </c>
      <c r="AH5827">
        <v>4</v>
      </c>
      <c r="AI5827">
        <v>87</v>
      </c>
      <c r="AJ5827">
        <v>0</v>
      </c>
      <c r="AK5827">
        <v>0</v>
      </c>
      <c r="AL5827">
        <v>0</v>
      </c>
      <c r="AM5827">
        <v>0</v>
      </c>
      <c r="AN5827">
        <v>0</v>
      </c>
      <c r="AO5827">
        <v>225</v>
      </c>
      <c r="AP5827">
        <v>671</v>
      </c>
      <c r="AQ5827">
        <v>234</v>
      </c>
      <c r="AR5827">
        <v>0</v>
      </c>
      <c r="AS5827">
        <v>102</v>
      </c>
      <c r="AT5827">
        <v>0</v>
      </c>
      <c r="AU5827">
        <v>9</v>
      </c>
      <c r="AV5827">
        <v>5</v>
      </c>
      <c r="AW5827">
        <v>6</v>
      </c>
      <c r="AX5827">
        <v>0</v>
      </c>
      <c r="AY5827">
        <v>77</v>
      </c>
      <c r="AZ5827">
        <v>135</v>
      </c>
      <c r="BA5827">
        <v>55</v>
      </c>
      <c r="BB5827">
        <v>22</v>
      </c>
      <c r="BC5827">
        <v>8</v>
      </c>
      <c r="BD5827">
        <v>2</v>
      </c>
      <c r="BE5827">
        <v>0</v>
      </c>
      <c r="BF5827">
        <v>348</v>
      </c>
      <c r="BG5827">
        <v>25573</v>
      </c>
      <c r="BH5827">
        <v>2</v>
      </c>
      <c r="BI5827">
        <v>188</v>
      </c>
      <c r="BJ5827" s="2">
        <v>45853</v>
      </c>
      <c r="BK5827">
        <v>0</v>
      </c>
      <c r="BL5827" s="3" t="str">
        <f>VLOOKUP(O5827,DropDownList!$H$1:$I$7,2,FALSE)</f>
        <v>2025/26</v>
      </c>
      <c r="BM5827" s="3" t="str">
        <f t="shared" si="91"/>
        <v>JP COURT</v>
      </c>
    </row>
    <row r="5828" spans="1:65" x14ac:dyDescent="0.2">
      <c r="A5828">
        <v>2025</v>
      </c>
      <c r="B5828">
        <v>7</v>
      </c>
      <c r="C5828" t="s">
        <v>198</v>
      </c>
      <c r="D5828" t="s">
        <v>208</v>
      </c>
      <c r="E5828" t="s">
        <v>33</v>
      </c>
      <c r="F5828">
        <v>9261</v>
      </c>
      <c r="G5828" t="s">
        <v>141</v>
      </c>
      <c r="H5828" t="s">
        <v>209</v>
      </c>
      <c r="I5828" t="s">
        <v>142</v>
      </c>
      <c r="J5828" s="1">
        <v>45839</v>
      </c>
      <c r="K5828" t="s">
        <v>143</v>
      </c>
      <c r="L5828">
        <v>2</v>
      </c>
      <c r="M5828" t="s">
        <v>144</v>
      </c>
      <c r="N5828" t="s">
        <v>145</v>
      </c>
      <c r="O5828" t="s">
        <v>156</v>
      </c>
      <c r="P5828" t="s">
        <v>150</v>
      </c>
      <c r="Q5828">
        <v>26773.39</v>
      </c>
      <c r="R5828">
        <v>700</v>
      </c>
      <c r="S5828">
        <v>102406.33</v>
      </c>
      <c r="T5828">
        <v>13350.02</v>
      </c>
      <c r="U5828">
        <v>183</v>
      </c>
      <c r="V5828">
        <v>120</v>
      </c>
      <c r="W5828">
        <v>17403.47</v>
      </c>
      <c r="X5828">
        <v>17639.740000000002</v>
      </c>
      <c r="Y5828">
        <v>610</v>
      </c>
      <c r="Z5828">
        <v>89056.31</v>
      </c>
      <c r="AA5828">
        <v>62282.92</v>
      </c>
      <c r="AB5828">
        <v>17886.66</v>
      </c>
      <c r="AC5828">
        <v>44396.26</v>
      </c>
      <c r="AD5828">
        <v>93</v>
      </c>
      <c r="AE5828">
        <v>27</v>
      </c>
      <c r="AF5828">
        <v>413</v>
      </c>
      <c r="AG5828">
        <v>60</v>
      </c>
      <c r="AH5828">
        <v>90</v>
      </c>
      <c r="AI5828">
        <v>123</v>
      </c>
      <c r="AJ5828">
        <v>118</v>
      </c>
      <c r="AK5828">
        <v>62</v>
      </c>
      <c r="AL5828">
        <v>17</v>
      </c>
      <c r="AM5828">
        <v>23</v>
      </c>
      <c r="AN5828">
        <v>5</v>
      </c>
      <c r="AO5828">
        <v>492</v>
      </c>
      <c r="AP5828">
        <v>2325</v>
      </c>
      <c r="AQ5828">
        <v>534</v>
      </c>
      <c r="AR5828">
        <v>0</v>
      </c>
      <c r="AS5828">
        <v>271</v>
      </c>
      <c r="AT5828">
        <v>25</v>
      </c>
      <c r="AU5828">
        <v>21</v>
      </c>
      <c r="AV5828">
        <v>9</v>
      </c>
      <c r="AW5828">
        <v>0</v>
      </c>
      <c r="AX5828">
        <v>0</v>
      </c>
      <c r="AY5828">
        <v>335</v>
      </c>
      <c r="AZ5828">
        <v>604</v>
      </c>
      <c r="BA5828">
        <v>397</v>
      </c>
      <c r="BB5828">
        <v>29</v>
      </c>
      <c r="BC5828">
        <v>17</v>
      </c>
      <c r="BD5828">
        <v>4</v>
      </c>
      <c r="BE5828">
        <v>0</v>
      </c>
      <c r="BF5828">
        <v>503</v>
      </c>
      <c r="BG5828">
        <v>17647.7</v>
      </c>
      <c r="BH5828">
        <v>14</v>
      </c>
      <c r="BI5828">
        <v>180</v>
      </c>
      <c r="BJ5828" s="2">
        <v>45853</v>
      </c>
      <c r="BK5828">
        <v>0</v>
      </c>
      <c r="BL5828" s="3" t="str">
        <f>VLOOKUP(O5828,DropDownList!$H$1:$I$7,2,FALSE)</f>
        <v>2023/24</v>
      </c>
      <c r="BM5828" s="3" t="str">
        <f t="shared" si="91"/>
        <v>FISCAL FINES</v>
      </c>
    </row>
    <row r="5829" spans="1:65" x14ac:dyDescent="0.2">
      <c r="A5829">
        <v>2025</v>
      </c>
      <c r="B5829">
        <v>7</v>
      </c>
      <c r="C5829" t="s">
        <v>198</v>
      </c>
      <c r="D5829" t="s">
        <v>208</v>
      </c>
      <c r="E5829" t="s">
        <v>33</v>
      </c>
      <c r="F5829">
        <v>9261</v>
      </c>
      <c r="G5829" t="s">
        <v>141</v>
      </c>
      <c r="H5829" t="s">
        <v>209</v>
      </c>
      <c r="I5829" t="s">
        <v>142</v>
      </c>
      <c r="J5829" s="1">
        <v>45839</v>
      </c>
      <c r="K5829" t="s">
        <v>143</v>
      </c>
      <c r="L5829">
        <v>2</v>
      </c>
      <c r="M5829" t="s">
        <v>144</v>
      </c>
      <c r="N5829" t="s">
        <v>145</v>
      </c>
      <c r="O5829" t="s">
        <v>147</v>
      </c>
      <c r="P5829" t="s">
        <v>151</v>
      </c>
      <c r="Q5829">
        <v>0</v>
      </c>
      <c r="R5829">
        <v>150</v>
      </c>
      <c r="S5829">
        <v>4500</v>
      </c>
      <c r="T5829">
        <v>1110</v>
      </c>
      <c r="U5829">
        <v>0</v>
      </c>
      <c r="V5829">
        <v>0</v>
      </c>
      <c r="W5829">
        <v>0</v>
      </c>
      <c r="X5829">
        <v>0</v>
      </c>
      <c r="Y5829">
        <v>0</v>
      </c>
      <c r="Z5829">
        <v>0</v>
      </c>
      <c r="AA5829">
        <v>3390</v>
      </c>
      <c r="AB5829">
        <v>0</v>
      </c>
      <c r="AC5829">
        <v>3390</v>
      </c>
      <c r="AD5829">
        <v>0</v>
      </c>
      <c r="AE5829">
        <v>0</v>
      </c>
      <c r="AF5829">
        <v>113</v>
      </c>
      <c r="AG5829">
        <v>0</v>
      </c>
      <c r="AH5829">
        <v>37</v>
      </c>
      <c r="AI5829">
        <v>0</v>
      </c>
      <c r="AJ5829">
        <v>0</v>
      </c>
      <c r="AK5829">
        <v>0</v>
      </c>
      <c r="AL5829">
        <v>0</v>
      </c>
      <c r="AM5829">
        <v>5</v>
      </c>
      <c r="AN5829">
        <v>0</v>
      </c>
      <c r="AO5829">
        <v>0</v>
      </c>
      <c r="AP5829">
        <v>0</v>
      </c>
      <c r="AQ5829">
        <v>0</v>
      </c>
      <c r="AR5829">
        <v>0</v>
      </c>
      <c r="AS5829">
        <v>0</v>
      </c>
      <c r="AT5829">
        <v>0</v>
      </c>
      <c r="AU5829">
        <v>0</v>
      </c>
      <c r="AV5829">
        <v>0</v>
      </c>
      <c r="AW5829">
        <v>0</v>
      </c>
      <c r="AX5829">
        <v>0</v>
      </c>
      <c r="AY5829">
        <v>0</v>
      </c>
      <c r="AZ5829">
        <v>0</v>
      </c>
      <c r="BA5829">
        <v>0</v>
      </c>
      <c r="BB5829">
        <v>0</v>
      </c>
      <c r="BC5829">
        <v>0</v>
      </c>
      <c r="BD5829">
        <v>0</v>
      </c>
      <c r="BE5829">
        <v>0</v>
      </c>
      <c r="BF5829">
        <v>0</v>
      </c>
      <c r="BG5829">
        <v>0</v>
      </c>
      <c r="BH5829">
        <v>0</v>
      </c>
      <c r="BI5829">
        <v>0</v>
      </c>
      <c r="BJ5829" s="2">
        <v>45853</v>
      </c>
      <c r="BK5829">
        <v>0</v>
      </c>
      <c r="BL5829" s="3" t="str">
        <f>VLOOKUP(O5829,DropDownList!$H$1:$I$7,2,FALSE)</f>
        <v>2024/25</v>
      </c>
      <c r="BM5829" s="3" t="str">
        <f t="shared" si="91"/>
        <v>PCPF</v>
      </c>
    </row>
    <row r="5830" spans="1:65" x14ac:dyDescent="0.2">
      <c r="A5830">
        <v>2025</v>
      </c>
      <c r="B5830">
        <v>7</v>
      </c>
      <c r="C5830" t="s">
        <v>198</v>
      </c>
      <c r="D5830" t="s">
        <v>208</v>
      </c>
      <c r="E5830" t="s">
        <v>33</v>
      </c>
      <c r="F5830">
        <v>9261</v>
      </c>
      <c r="G5830" t="s">
        <v>141</v>
      </c>
      <c r="H5830" t="s">
        <v>209</v>
      </c>
      <c r="I5830" t="s">
        <v>142</v>
      </c>
      <c r="J5830" s="1">
        <v>45839</v>
      </c>
      <c r="K5830" t="s">
        <v>143</v>
      </c>
      <c r="L5830">
        <v>2</v>
      </c>
      <c r="M5830" t="s">
        <v>144</v>
      </c>
      <c r="N5830" t="s">
        <v>145</v>
      </c>
      <c r="O5830" t="s">
        <v>149</v>
      </c>
      <c r="P5830" t="s">
        <v>150</v>
      </c>
      <c r="Q5830">
        <v>66793.17</v>
      </c>
      <c r="R5830">
        <v>690</v>
      </c>
      <c r="S5830">
        <v>119673.23</v>
      </c>
      <c r="T5830">
        <v>9613.1200000000008</v>
      </c>
      <c r="U5830">
        <v>417</v>
      </c>
      <c r="V5830">
        <v>223</v>
      </c>
      <c r="W5830">
        <v>30369.33</v>
      </c>
      <c r="X5830">
        <v>38566.33</v>
      </c>
      <c r="Y5830">
        <v>629</v>
      </c>
      <c r="Z5830">
        <v>110060.11</v>
      </c>
      <c r="AA5830">
        <v>43266.94</v>
      </c>
      <c r="AB5830">
        <v>13864.36</v>
      </c>
      <c r="AC5830">
        <v>29402.58</v>
      </c>
      <c r="AD5830">
        <v>179</v>
      </c>
      <c r="AE5830">
        <v>44</v>
      </c>
      <c r="AF5830">
        <v>209</v>
      </c>
      <c r="AG5830">
        <v>129</v>
      </c>
      <c r="AH5830">
        <v>61</v>
      </c>
      <c r="AI5830">
        <v>288</v>
      </c>
      <c r="AJ5830">
        <v>89</v>
      </c>
      <c r="AK5830">
        <v>73</v>
      </c>
      <c r="AL5830">
        <v>9</v>
      </c>
      <c r="AM5830">
        <v>19</v>
      </c>
      <c r="AN5830">
        <v>2</v>
      </c>
      <c r="AO5830">
        <v>511</v>
      </c>
      <c r="AP5830">
        <v>1538</v>
      </c>
      <c r="AQ5830">
        <v>542</v>
      </c>
      <c r="AR5830">
        <v>0</v>
      </c>
      <c r="AS5830">
        <v>127</v>
      </c>
      <c r="AT5830">
        <v>0</v>
      </c>
      <c r="AU5830">
        <v>4</v>
      </c>
      <c r="AV5830">
        <v>0</v>
      </c>
      <c r="AW5830">
        <v>0</v>
      </c>
      <c r="AX5830">
        <v>0</v>
      </c>
      <c r="AY5830">
        <v>238</v>
      </c>
      <c r="AZ5830">
        <v>419</v>
      </c>
      <c r="BA5830">
        <v>180</v>
      </c>
      <c r="BB5830">
        <v>10</v>
      </c>
      <c r="BC5830">
        <v>3</v>
      </c>
      <c r="BD5830">
        <v>3</v>
      </c>
      <c r="BE5830">
        <v>0</v>
      </c>
      <c r="BF5830">
        <v>518</v>
      </c>
      <c r="BG5830">
        <v>47919.48</v>
      </c>
      <c r="BH5830">
        <v>3</v>
      </c>
      <c r="BI5830">
        <v>412</v>
      </c>
      <c r="BJ5830" s="2">
        <v>45853</v>
      </c>
      <c r="BK5830">
        <v>0</v>
      </c>
      <c r="BL5830" s="3" t="str">
        <f>VLOOKUP(O5830,DropDownList!$H$1:$I$7,2,FALSE)</f>
        <v>2025/26</v>
      </c>
      <c r="BM5830" s="3" t="str">
        <f t="shared" si="91"/>
        <v>FISCAL FINES</v>
      </c>
    </row>
    <row r="5831" spans="1:65" x14ac:dyDescent="0.2">
      <c r="A5831">
        <v>2025</v>
      </c>
      <c r="B5831">
        <v>7</v>
      </c>
      <c r="C5831" t="s">
        <v>198</v>
      </c>
      <c r="D5831" t="s">
        <v>208</v>
      </c>
      <c r="E5831" t="s">
        <v>33</v>
      </c>
      <c r="F5831">
        <v>9261</v>
      </c>
      <c r="G5831" t="s">
        <v>141</v>
      </c>
      <c r="H5831" t="s">
        <v>209</v>
      </c>
      <c r="I5831" t="s">
        <v>142</v>
      </c>
      <c r="J5831" s="1">
        <v>45839</v>
      </c>
      <c r="K5831" t="s">
        <v>143</v>
      </c>
      <c r="L5831">
        <v>2</v>
      </c>
      <c r="M5831" t="s">
        <v>144</v>
      </c>
      <c r="N5831" t="s">
        <v>145</v>
      </c>
      <c r="O5831" t="s">
        <v>147</v>
      </c>
      <c r="P5831" t="s">
        <v>146</v>
      </c>
      <c r="Q5831">
        <v>1045.67</v>
      </c>
      <c r="R5831">
        <v>375</v>
      </c>
      <c r="S5831">
        <v>6625</v>
      </c>
      <c r="T5831">
        <v>30</v>
      </c>
      <c r="U5831">
        <v>143</v>
      </c>
      <c r="V5831">
        <v>35</v>
      </c>
      <c r="W5831">
        <v>625.01</v>
      </c>
      <c r="X5831">
        <v>625.01</v>
      </c>
      <c r="Y5831">
        <v>0</v>
      </c>
      <c r="Z5831">
        <v>0</v>
      </c>
      <c r="AA5831">
        <v>5549.33</v>
      </c>
      <c r="AB5831">
        <v>0</v>
      </c>
      <c r="AC5831">
        <v>0</v>
      </c>
      <c r="AD5831">
        <v>32</v>
      </c>
      <c r="AE5831">
        <v>3</v>
      </c>
      <c r="AF5831">
        <v>313</v>
      </c>
      <c r="AG5831">
        <v>4</v>
      </c>
      <c r="AH5831">
        <v>3</v>
      </c>
      <c r="AI5831">
        <v>55</v>
      </c>
      <c r="AJ5831">
        <v>0</v>
      </c>
      <c r="AK5831">
        <v>0</v>
      </c>
      <c r="AL5831">
        <v>0</v>
      </c>
      <c r="AM5831">
        <v>0</v>
      </c>
      <c r="AN5831">
        <v>0</v>
      </c>
      <c r="AO5831">
        <v>244</v>
      </c>
      <c r="AP5831">
        <v>1046</v>
      </c>
      <c r="AQ5831">
        <v>278</v>
      </c>
      <c r="AR5831">
        <v>0</v>
      </c>
      <c r="AS5831">
        <v>175</v>
      </c>
      <c r="AT5831">
        <v>3</v>
      </c>
      <c r="AU5831">
        <v>25</v>
      </c>
      <c r="AV5831">
        <v>10</v>
      </c>
      <c r="AW5831">
        <v>0</v>
      </c>
      <c r="AX5831">
        <v>0</v>
      </c>
      <c r="AY5831">
        <v>132</v>
      </c>
      <c r="AZ5831">
        <v>216</v>
      </c>
      <c r="BA5831">
        <v>118</v>
      </c>
      <c r="BB5831">
        <v>28</v>
      </c>
      <c r="BC5831">
        <v>14</v>
      </c>
      <c r="BD5831">
        <v>4</v>
      </c>
      <c r="BE5831">
        <v>0</v>
      </c>
      <c r="BF5831">
        <v>372</v>
      </c>
      <c r="BG5831">
        <v>1030</v>
      </c>
      <c r="BH5831">
        <v>0</v>
      </c>
      <c r="BI5831">
        <v>139</v>
      </c>
      <c r="BJ5831" s="2">
        <v>45853</v>
      </c>
      <c r="BK5831">
        <v>0</v>
      </c>
      <c r="BL5831" s="3" t="str">
        <f>VLOOKUP(O5831,DropDownList!$H$1:$I$7,2,FALSE)</f>
        <v>2024/25</v>
      </c>
      <c r="BM5831" s="3" t="str">
        <f t="shared" si="91"/>
        <v>VSUR</v>
      </c>
    </row>
    <row r="5832" spans="1:65" x14ac:dyDescent="0.2">
      <c r="A5832">
        <v>2025</v>
      </c>
      <c r="B5832">
        <v>7</v>
      </c>
      <c r="C5832" t="s">
        <v>198</v>
      </c>
      <c r="D5832" t="s">
        <v>208</v>
      </c>
      <c r="E5832" t="s">
        <v>33</v>
      </c>
      <c r="F5832">
        <v>9261</v>
      </c>
      <c r="G5832" t="s">
        <v>141</v>
      </c>
      <c r="H5832" t="s">
        <v>209</v>
      </c>
      <c r="I5832" t="s">
        <v>142</v>
      </c>
      <c r="J5832" s="1">
        <v>45839</v>
      </c>
      <c r="K5832" t="s">
        <v>143</v>
      </c>
      <c r="L5832">
        <v>2</v>
      </c>
      <c r="M5832" t="s">
        <v>144</v>
      </c>
      <c r="N5832" t="s">
        <v>145</v>
      </c>
      <c r="O5832" t="s">
        <v>147</v>
      </c>
      <c r="P5832" t="s">
        <v>153</v>
      </c>
      <c r="Q5832">
        <v>0</v>
      </c>
      <c r="R5832">
        <v>20</v>
      </c>
      <c r="S5832">
        <v>1035</v>
      </c>
      <c r="T5832">
        <v>690</v>
      </c>
      <c r="U5832">
        <v>0</v>
      </c>
      <c r="V5832">
        <v>0</v>
      </c>
      <c r="W5832">
        <v>0</v>
      </c>
      <c r="X5832">
        <v>0</v>
      </c>
      <c r="Y5832">
        <v>0</v>
      </c>
      <c r="Z5832">
        <v>0</v>
      </c>
      <c r="AA5832">
        <v>345</v>
      </c>
      <c r="AB5832">
        <v>0</v>
      </c>
      <c r="AC5832">
        <v>345</v>
      </c>
      <c r="AD5832">
        <v>0</v>
      </c>
      <c r="AE5832">
        <v>0</v>
      </c>
      <c r="AF5832">
        <v>4</v>
      </c>
      <c r="AG5832">
        <v>0</v>
      </c>
      <c r="AH5832">
        <v>15</v>
      </c>
      <c r="AI5832">
        <v>0</v>
      </c>
      <c r="AJ5832">
        <v>0</v>
      </c>
      <c r="AK5832">
        <v>0</v>
      </c>
      <c r="AL5832">
        <v>0</v>
      </c>
      <c r="AM5832">
        <v>0</v>
      </c>
      <c r="AN5832">
        <v>0</v>
      </c>
      <c r="AO5832">
        <v>15</v>
      </c>
      <c r="AP5832">
        <v>16</v>
      </c>
      <c r="AQ5832">
        <v>14</v>
      </c>
      <c r="AR5832">
        <v>0</v>
      </c>
      <c r="AS5832">
        <v>0</v>
      </c>
      <c r="AT5832">
        <v>0</v>
      </c>
      <c r="AU5832">
        <v>0</v>
      </c>
      <c r="AV5832">
        <v>0</v>
      </c>
      <c r="AW5832">
        <v>0</v>
      </c>
      <c r="AX5832">
        <v>0</v>
      </c>
      <c r="AY5832">
        <v>0</v>
      </c>
      <c r="AZ5832">
        <v>1</v>
      </c>
      <c r="BA5832">
        <v>0</v>
      </c>
      <c r="BB5832">
        <v>0</v>
      </c>
      <c r="BC5832">
        <v>0</v>
      </c>
      <c r="BD5832">
        <v>0</v>
      </c>
      <c r="BE5832">
        <v>0</v>
      </c>
      <c r="BF5832">
        <v>15</v>
      </c>
      <c r="BG5832">
        <v>0</v>
      </c>
      <c r="BH5832">
        <v>1</v>
      </c>
      <c r="BI5832">
        <v>0</v>
      </c>
      <c r="BJ5832" s="2">
        <v>45853</v>
      </c>
      <c r="BK5832">
        <v>0</v>
      </c>
      <c r="BL5832" s="3" t="str">
        <f>VLOOKUP(O5832,DropDownList!$H$1:$I$7,2,FALSE)</f>
        <v>2024/25</v>
      </c>
      <c r="BM5832" s="3" t="str">
        <f t="shared" si="91"/>
        <v>PREG</v>
      </c>
    </row>
    <row r="5833" spans="1:65" x14ac:dyDescent="0.2">
      <c r="A5833">
        <v>2025</v>
      </c>
      <c r="B5833">
        <v>7</v>
      </c>
      <c r="C5833" t="s">
        <v>198</v>
      </c>
      <c r="D5833" t="s">
        <v>208</v>
      </c>
      <c r="E5833" t="s">
        <v>33</v>
      </c>
      <c r="F5833">
        <v>9261</v>
      </c>
      <c r="G5833" t="s">
        <v>141</v>
      </c>
      <c r="H5833" t="s">
        <v>209</v>
      </c>
      <c r="I5833" t="s">
        <v>142</v>
      </c>
      <c r="J5833" s="1">
        <v>45839</v>
      </c>
      <c r="K5833" t="s">
        <v>143</v>
      </c>
      <c r="L5833">
        <v>2</v>
      </c>
      <c r="M5833" t="s">
        <v>144</v>
      </c>
      <c r="N5833" t="s">
        <v>145</v>
      </c>
      <c r="O5833" t="s">
        <v>147</v>
      </c>
      <c r="P5833" t="s">
        <v>152</v>
      </c>
      <c r="Q5833">
        <v>0</v>
      </c>
      <c r="R5833">
        <v>177</v>
      </c>
      <c r="S5833">
        <v>7080</v>
      </c>
      <c r="T5833">
        <v>4120</v>
      </c>
      <c r="U5833">
        <v>0</v>
      </c>
      <c r="V5833">
        <v>0</v>
      </c>
      <c r="W5833">
        <v>0</v>
      </c>
      <c r="X5833">
        <v>0</v>
      </c>
      <c r="Y5833">
        <v>0</v>
      </c>
      <c r="Z5833">
        <v>0</v>
      </c>
      <c r="AA5833">
        <v>2960</v>
      </c>
      <c r="AB5833">
        <v>0</v>
      </c>
      <c r="AC5833">
        <v>2960</v>
      </c>
      <c r="AD5833">
        <v>0</v>
      </c>
      <c r="AE5833">
        <v>0</v>
      </c>
      <c r="AF5833">
        <v>74</v>
      </c>
      <c r="AG5833">
        <v>0</v>
      </c>
      <c r="AH5833">
        <v>103</v>
      </c>
      <c r="AI5833">
        <v>0</v>
      </c>
      <c r="AJ5833">
        <v>0</v>
      </c>
      <c r="AK5833">
        <v>0</v>
      </c>
      <c r="AL5833">
        <v>0</v>
      </c>
      <c r="AM5833">
        <v>0</v>
      </c>
      <c r="AN5833">
        <v>0</v>
      </c>
      <c r="AO5833">
        <v>0</v>
      </c>
      <c r="AP5833">
        <v>0</v>
      </c>
      <c r="AQ5833">
        <v>0</v>
      </c>
      <c r="AR5833">
        <v>0</v>
      </c>
      <c r="AS5833">
        <v>0</v>
      </c>
      <c r="AT5833">
        <v>0</v>
      </c>
      <c r="AU5833">
        <v>0</v>
      </c>
      <c r="AV5833">
        <v>0</v>
      </c>
      <c r="AW5833">
        <v>0</v>
      </c>
      <c r="AX5833">
        <v>0</v>
      </c>
      <c r="AY5833">
        <v>0</v>
      </c>
      <c r="AZ5833">
        <v>0</v>
      </c>
      <c r="BA5833">
        <v>0</v>
      </c>
      <c r="BB5833">
        <v>0</v>
      </c>
      <c r="BC5833">
        <v>0</v>
      </c>
      <c r="BD5833">
        <v>0</v>
      </c>
      <c r="BE5833">
        <v>0</v>
      </c>
      <c r="BF5833">
        <v>0</v>
      </c>
      <c r="BG5833">
        <v>0</v>
      </c>
      <c r="BH5833">
        <v>0</v>
      </c>
      <c r="BI5833">
        <v>0</v>
      </c>
      <c r="BJ5833" s="2">
        <v>45853</v>
      </c>
      <c r="BK5833">
        <v>0</v>
      </c>
      <c r="BL5833" s="3" t="str">
        <f>VLOOKUP(O5833,DropDownList!$H$1:$I$7,2,FALSE)</f>
        <v>2024/25</v>
      </c>
      <c r="BM5833" s="3" t="str">
        <f t="shared" si="91"/>
        <v>PCOA</v>
      </c>
    </row>
    <row r="5834" spans="1:65" x14ac:dyDescent="0.2">
      <c r="A5834">
        <v>2025</v>
      </c>
      <c r="B5834">
        <v>7</v>
      </c>
      <c r="C5834" t="s">
        <v>198</v>
      </c>
      <c r="D5834" t="s">
        <v>208</v>
      </c>
      <c r="E5834" t="s">
        <v>33</v>
      </c>
      <c r="F5834">
        <v>9261</v>
      </c>
      <c r="G5834" t="s">
        <v>141</v>
      </c>
      <c r="H5834" t="s">
        <v>209</v>
      </c>
      <c r="I5834" t="s">
        <v>142</v>
      </c>
      <c r="J5834" s="1">
        <v>45839</v>
      </c>
      <c r="K5834" t="s">
        <v>143</v>
      </c>
      <c r="L5834">
        <v>2</v>
      </c>
      <c r="M5834" t="s">
        <v>144</v>
      </c>
      <c r="N5834" t="s">
        <v>145</v>
      </c>
      <c r="O5834" t="s">
        <v>147</v>
      </c>
      <c r="P5834" t="s">
        <v>148</v>
      </c>
      <c r="Q5834">
        <v>2465.87</v>
      </c>
      <c r="R5834">
        <v>102</v>
      </c>
      <c r="S5834">
        <v>6120</v>
      </c>
      <c r="T5834">
        <v>171.56</v>
      </c>
      <c r="U5834">
        <v>43</v>
      </c>
      <c r="V5834">
        <v>26</v>
      </c>
      <c r="W5834">
        <v>1540.33</v>
      </c>
      <c r="X5834">
        <v>1540.33</v>
      </c>
      <c r="Y5834">
        <v>0</v>
      </c>
      <c r="Z5834">
        <v>0</v>
      </c>
      <c r="AA5834">
        <v>3482.57</v>
      </c>
      <c r="AB5834">
        <v>0</v>
      </c>
      <c r="AC5834">
        <v>3482.57</v>
      </c>
      <c r="AD5834">
        <v>25</v>
      </c>
      <c r="AE5834">
        <v>1</v>
      </c>
      <c r="AF5834">
        <v>55</v>
      </c>
      <c r="AG5834">
        <v>5</v>
      </c>
      <c r="AH5834">
        <v>2</v>
      </c>
      <c r="AI5834">
        <v>38</v>
      </c>
      <c r="AJ5834">
        <v>0</v>
      </c>
      <c r="AK5834">
        <v>0</v>
      </c>
      <c r="AL5834">
        <v>0</v>
      </c>
      <c r="AM5834">
        <v>0</v>
      </c>
      <c r="AN5834">
        <v>0</v>
      </c>
      <c r="AO5834">
        <v>85</v>
      </c>
      <c r="AP5834">
        <v>370</v>
      </c>
      <c r="AQ5834">
        <v>94</v>
      </c>
      <c r="AR5834">
        <v>0</v>
      </c>
      <c r="AS5834">
        <v>26</v>
      </c>
      <c r="AT5834">
        <v>0</v>
      </c>
      <c r="AU5834">
        <v>2</v>
      </c>
      <c r="AV5834">
        <v>1</v>
      </c>
      <c r="AW5834">
        <v>0</v>
      </c>
      <c r="AX5834">
        <v>0</v>
      </c>
      <c r="AY5834">
        <v>61</v>
      </c>
      <c r="AZ5834">
        <v>117</v>
      </c>
      <c r="BA5834">
        <v>67</v>
      </c>
      <c r="BB5834">
        <v>1</v>
      </c>
      <c r="BC5834">
        <v>1</v>
      </c>
      <c r="BD5834">
        <v>0</v>
      </c>
      <c r="BE5834">
        <v>0</v>
      </c>
      <c r="BF5834">
        <v>86</v>
      </c>
      <c r="BG5834">
        <v>2280</v>
      </c>
      <c r="BH5834">
        <v>2</v>
      </c>
      <c r="BI5834">
        <v>43</v>
      </c>
      <c r="BJ5834" s="2">
        <v>45853</v>
      </c>
      <c r="BK5834">
        <v>0</v>
      </c>
      <c r="BL5834" s="3" t="str">
        <f>VLOOKUP(O5834,DropDownList!$H$1:$I$7,2,FALSE)</f>
        <v>2024/25</v>
      </c>
      <c r="BM5834" s="3" t="str">
        <f t="shared" si="91"/>
        <v>PRAS</v>
      </c>
    </row>
    <row r="5835" spans="1:65" x14ac:dyDescent="0.2">
      <c r="A5835">
        <v>2025</v>
      </c>
      <c r="B5835">
        <v>7</v>
      </c>
      <c r="C5835" t="s">
        <v>198</v>
      </c>
      <c r="D5835" t="s">
        <v>208</v>
      </c>
      <c r="E5835" t="s">
        <v>33</v>
      </c>
      <c r="F5835">
        <v>9261</v>
      </c>
      <c r="G5835" t="s">
        <v>141</v>
      </c>
      <c r="H5835" t="s">
        <v>209</v>
      </c>
      <c r="I5835" t="s">
        <v>142</v>
      </c>
      <c r="J5835" s="1">
        <v>45839</v>
      </c>
      <c r="K5835" t="s">
        <v>143</v>
      </c>
      <c r="L5835">
        <v>2</v>
      </c>
      <c r="M5835" t="s">
        <v>144</v>
      </c>
      <c r="N5835" t="s">
        <v>145</v>
      </c>
      <c r="O5835" t="s">
        <v>156</v>
      </c>
      <c r="P5835" t="s">
        <v>148</v>
      </c>
      <c r="Q5835">
        <v>1766.56</v>
      </c>
      <c r="R5835">
        <v>106</v>
      </c>
      <c r="S5835">
        <v>6360</v>
      </c>
      <c r="T5835">
        <v>200</v>
      </c>
      <c r="U5835">
        <v>30</v>
      </c>
      <c r="V5835">
        <v>24</v>
      </c>
      <c r="W5835">
        <v>1425</v>
      </c>
      <c r="X5835">
        <v>1425</v>
      </c>
      <c r="Y5835">
        <v>0</v>
      </c>
      <c r="Z5835">
        <v>0</v>
      </c>
      <c r="AA5835">
        <v>4393.4399999999996</v>
      </c>
      <c r="AB5835">
        <v>0</v>
      </c>
      <c r="AC5835">
        <v>4393.4399999999996</v>
      </c>
      <c r="AD5835">
        <v>23</v>
      </c>
      <c r="AE5835">
        <v>1</v>
      </c>
      <c r="AF5835">
        <v>72</v>
      </c>
      <c r="AG5835">
        <v>2</v>
      </c>
      <c r="AH5835">
        <v>3</v>
      </c>
      <c r="AI5835">
        <v>28</v>
      </c>
      <c r="AJ5835">
        <v>0</v>
      </c>
      <c r="AK5835">
        <v>0</v>
      </c>
      <c r="AL5835">
        <v>0</v>
      </c>
      <c r="AM5835">
        <v>0</v>
      </c>
      <c r="AN5835">
        <v>0</v>
      </c>
      <c r="AO5835">
        <v>84</v>
      </c>
      <c r="AP5835">
        <v>397</v>
      </c>
      <c r="AQ5835">
        <v>87</v>
      </c>
      <c r="AR5835">
        <v>0</v>
      </c>
      <c r="AS5835">
        <v>30</v>
      </c>
      <c r="AT5835">
        <v>4</v>
      </c>
      <c r="AU5835">
        <v>2</v>
      </c>
      <c r="AV5835">
        <v>1</v>
      </c>
      <c r="AW5835">
        <v>0</v>
      </c>
      <c r="AX5835">
        <v>0</v>
      </c>
      <c r="AY5835">
        <v>70</v>
      </c>
      <c r="AZ5835">
        <v>121</v>
      </c>
      <c r="BA5835">
        <v>71</v>
      </c>
      <c r="BB5835">
        <v>3</v>
      </c>
      <c r="BC5835">
        <v>3</v>
      </c>
      <c r="BD5835">
        <v>1</v>
      </c>
      <c r="BE5835">
        <v>0</v>
      </c>
      <c r="BF5835">
        <v>85</v>
      </c>
      <c r="BG5835">
        <v>1680</v>
      </c>
      <c r="BH5835">
        <v>1</v>
      </c>
      <c r="BI5835">
        <v>30</v>
      </c>
      <c r="BJ5835" s="2">
        <v>45853</v>
      </c>
      <c r="BK5835">
        <v>0</v>
      </c>
      <c r="BL5835" s="3" t="str">
        <f>VLOOKUP(O5835,DropDownList!$H$1:$I$7,2,FALSE)</f>
        <v>2023/24</v>
      </c>
      <c r="BM5835" s="3" t="str">
        <f t="shared" si="91"/>
        <v>PRAS</v>
      </c>
    </row>
    <row r="5836" spans="1:65" x14ac:dyDescent="0.2">
      <c r="A5836">
        <v>2025</v>
      </c>
      <c r="B5836">
        <v>7</v>
      </c>
      <c r="C5836" t="s">
        <v>198</v>
      </c>
      <c r="D5836" t="s">
        <v>208</v>
      </c>
      <c r="E5836" t="s">
        <v>33</v>
      </c>
      <c r="F5836">
        <v>9261</v>
      </c>
      <c r="G5836" t="s">
        <v>141</v>
      </c>
      <c r="H5836" t="s">
        <v>209</v>
      </c>
      <c r="I5836" t="s">
        <v>142</v>
      </c>
      <c r="J5836" s="1">
        <v>45839</v>
      </c>
      <c r="K5836" t="s">
        <v>143</v>
      </c>
      <c r="L5836">
        <v>2</v>
      </c>
      <c r="M5836" t="s">
        <v>144</v>
      </c>
      <c r="N5836" t="s">
        <v>145</v>
      </c>
      <c r="O5836" t="s">
        <v>156</v>
      </c>
      <c r="P5836" t="s">
        <v>152</v>
      </c>
      <c r="Q5836">
        <v>0</v>
      </c>
      <c r="R5836">
        <v>172</v>
      </c>
      <c r="S5836">
        <v>6880</v>
      </c>
      <c r="T5836">
        <v>4120</v>
      </c>
      <c r="U5836">
        <v>0</v>
      </c>
      <c r="V5836">
        <v>0</v>
      </c>
      <c r="W5836">
        <v>0</v>
      </c>
      <c r="X5836">
        <v>0</v>
      </c>
      <c r="Y5836">
        <v>0</v>
      </c>
      <c r="Z5836">
        <v>0</v>
      </c>
      <c r="AA5836">
        <v>2760</v>
      </c>
      <c r="AB5836">
        <v>0</v>
      </c>
      <c r="AC5836">
        <v>2760</v>
      </c>
      <c r="AD5836">
        <v>0</v>
      </c>
      <c r="AE5836">
        <v>0</v>
      </c>
      <c r="AF5836">
        <v>69</v>
      </c>
      <c r="AG5836">
        <v>0</v>
      </c>
      <c r="AH5836">
        <v>103</v>
      </c>
      <c r="AI5836">
        <v>0</v>
      </c>
      <c r="AJ5836">
        <v>0</v>
      </c>
      <c r="AK5836">
        <v>0</v>
      </c>
      <c r="AL5836">
        <v>0</v>
      </c>
      <c r="AM5836">
        <v>0</v>
      </c>
      <c r="AN5836">
        <v>0</v>
      </c>
      <c r="AO5836">
        <v>0</v>
      </c>
      <c r="AP5836">
        <v>0</v>
      </c>
      <c r="AQ5836">
        <v>0</v>
      </c>
      <c r="AR5836">
        <v>0</v>
      </c>
      <c r="AS5836">
        <v>0</v>
      </c>
      <c r="AT5836">
        <v>0</v>
      </c>
      <c r="AU5836">
        <v>0</v>
      </c>
      <c r="AV5836">
        <v>0</v>
      </c>
      <c r="AW5836">
        <v>0</v>
      </c>
      <c r="AX5836">
        <v>0</v>
      </c>
      <c r="AY5836">
        <v>0</v>
      </c>
      <c r="AZ5836">
        <v>0</v>
      </c>
      <c r="BA5836">
        <v>0</v>
      </c>
      <c r="BB5836">
        <v>0</v>
      </c>
      <c r="BC5836">
        <v>0</v>
      </c>
      <c r="BD5836">
        <v>0</v>
      </c>
      <c r="BE5836">
        <v>0</v>
      </c>
      <c r="BF5836">
        <v>0</v>
      </c>
      <c r="BG5836">
        <v>0</v>
      </c>
      <c r="BH5836">
        <v>0</v>
      </c>
      <c r="BI5836">
        <v>0</v>
      </c>
      <c r="BJ5836" s="2">
        <v>45853</v>
      </c>
      <c r="BK5836">
        <v>0</v>
      </c>
      <c r="BL5836" s="3" t="str">
        <f>VLOOKUP(O5836,DropDownList!$H$1:$I$7,2,FALSE)</f>
        <v>2023/24</v>
      </c>
      <c r="BM5836" s="3" t="str">
        <f t="shared" si="91"/>
        <v>PCOA</v>
      </c>
    </row>
    <row r="5837" spans="1:65" x14ac:dyDescent="0.2">
      <c r="A5837">
        <v>2025</v>
      </c>
      <c r="B5837">
        <v>7</v>
      </c>
      <c r="C5837" t="s">
        <v>198</v>
      </c>
      <c r="D5837" t="s">
        <v>208</v>
      </c>
      <c r="E5837" t="s">
        <v>33</v>
      </c>
      <c r="F5837">
        <v>9261</v>
      </c>
      <c r="G5837" t="s">
        <v>141</v>
      </c>
      <c r="H5837" t="s">
        <v>209</v>
      </c>
      <c r="I5837" t="s">
        <v>142</v>
      </c>
      <c r="J5837" s="1">
        <v>45839</v>
      </c>
      <c r="K5837" t="s">
        <v>143</v>
      </c>
      <c r="L5837">
        <v>2</v>
      </c>
      <c r="M5837" t="s">
        <v>144</v>
      </c>
      <c r="N5837" t="s">
        <v>145</v>
      </c>
      <c r="O5837" t="s">
        <v>156</v>
      </c>
      <c r="P5837" t="s">
        <v>153</v>
      </c>
      <c r="Q5837">
        <v>275</v>
      </c>
      <c r="R5837">
        <v>31</v>
      </c>
      <c r="S5837">
        <v>2265</v>
      </c>
      <c r="T5837">
        <v>885</v>
      </c>
      <c r="U5837">
        <v>2</v>
      </c>
      <c r="V5837">
        <v>2</v>
      </c>
      <c r="W5837">
        <v>275</v>
      </c>
      <c r="X5837">
        <v>275</v>
      </c>
      <c r="Y5837">
        <v>0</v>
      </c>
      <c r="Z5837">
        <v>0</v>
      </c>
      <c r="AA5837">
        <v>1105</v>
      </c>
      <c r="AB5837">
        <v>0</v>
      </c>
      <c r="AC5837">
        <v>1105</v>
      </c>
      <c r="AD5837">
        <v>1</v>
      </c>
      <c r="AE5837">
        <v>1</v>
      </c>
      <c r="AF5837">
        <v>10</v>
      </c>
      <c r="AG5837">
        <v>1</v>
      </c>
      <c r="AH5837">
        <v>19</v>
      </c>
      <c r="AI5837">
        <v>1</v>
      </c>
      <c r="AJ5837">
        <v>0</v>
      </c>
      <c r="AK5837">
        <v>0</v>
      </c>
      <c r="AL5837">
        <v>0</v>
      </c>
      <c r="AM5837">
        <v>0</v>
      </c>
      <c r="AN5837">
        <v>0</v>
      </c>
      <c r="AO5837">
        <v>23</v>
      </c>
      <c r="AP5837">
        <v>33</v>
      </c>
      <c r="AQ5837">
        <v>23</v>
      </c>
      <c r="AR5837">
        <v>0</v>
      </c>
      <c r="AS5837">
        <v>1</v>
      </c>
      <c r="AT5837">
        <v>0</v>
      </c>
      <c r="AU5837">
        <v>0</v>
      </c>
      <c r="AV5837">
        <v>0</v>
      </c>
      <c r="AW5837">
        <v>0</v>
      </c>
      <c r="AX5837">
        <v>0</v>
      </c>
      <c r="AY5837">
        <v>1</v>
      </c>
      <c r="AZ5837">
        <v>3</v>
      </c>
      <c r="BA5837">
        <v>2</v>
      </c>
      <c r="BB5837">
        <v>1</v>
      </c>
      <c r="BC5837">
        <v>1</v>
      </c>
      <c r="BD5837">
        <v>0</v>
      </c>
      <c r="BE5837">
        <v>0</v>
      </c>
      <c r="BF5837">
        <v>24</v>
      </c>
      <c r="BG5837">
        <v>75</v>
      </c>
      <c r="BH5837">
        <v>0</v>
      </c>
      <c r="BI5837">
        <v>2</v>
      </c>
      <c r="BJ5837" s="2">
        <v>45853</v>
      </c>
      <c r="BK5837">
        <v>0</v>
      </c>
      <c r="BL5837" s="3" t="str">
        <f>VLOOKUP(O5837,DropDownList!$H$1:$I$7,2,FALSE)</f>
        <v>2023/24</v>
      </c>
      <c r="BM5837" s="3" t="str">
        <f t="shared" si="91"/>
        <v>PREG</v>
      </c>
    </row>
    <row r="5838" spans="1:65" x14ac:dyDescent="0.2">
      <c r="A5838">
        <v>2025</v>
      </c>
      <c r="B5838">
        <v>7</v>
      </c>
      <c r="C5838" t="s">
        <v>198</v>
      </c>
      <c r="D5838" t="s">
        <v>208</v>
      </c>
      <c r="E5838" t="s">
        <v>33</v>
      </c>
      <c r="F5838">
        <v>9261</v>
      </c>
      <c r="G5838" t="s">
        <v>141</v>
      </c>
      <c r="H5838" t="s">
        <v>209</v>
      </c>
      <c r="I5838" t="s">
        <v>142</v>
      </c>
      <c r="J5838" s="1">
        <v>45839</v>
      </c>
      <c r="K5838" t="s">
        <v>143</v>
      </c>
      <c r="L5838">
        <v>2</v>
      </c>
      <c r="M5838" t="s">
        <v>144</v>
      </c>
      <c r="N5838" t="s">
        <v>145</v>
      </c>
      <c r="O5838" t="s">
        <v>149</v>
      </c>
      <c r="P5838" t="s">
        <v>146</v>
      </c>
      <c r="Q5838">
        <v>1473.33</v>
      </c>
      <c r="R5838">
        <v>354</v>
      </c>
      <c r="S5838">
        <v>5945</v>
      </c>
      <c r="T5838">
        <v>80</v>
      </c>
      <c r="U5838">
        <v>191</v>
      </c>
      <c r="V5838">
        <v>69</v>
      </c>
      <c r="W5838">
        <v>1153</v>
      </c>
      <c r="X5838">
        <v>1153</v>
      </c>
      <c r="Y5838">
        <v>0</v>
      </c>
      <c r="Z5838">
        <v>0</v>
      </c>
      <c r="AA5838">
        <v>4391.67</v>
      </c>
      <c r="AB5838">
        <v>0</v>
      </c>
      <c r="AC5838">
        <v>0</v>
      </c>
      <c r="AD5838">
        <v>66</v>
      </c>
      <c r="AE5838">
        <v>3</v>
      </c>
      <c r="AF5838">
        <v>260</v>
      </c>
      <c r="AG5838">
        <v>4</v>
      </c>
      <c r="AH5838">
        <v>3</v>
      </c>
      <c r="AI5838">
        <v>87</v>
      </c>
      <c r="AJ5838">
        <v>0</v>
      </c>
      <c r="AK5838">
        <v>0</v>
      </c>
      <c r="AL5838">
        <v>0</v>
      </c>
      <c r="AM5838">
        <v>0</v>
      </c>
      <c r="AN5838">
        <v>0</v>
      </c>
      <c r="AO5838">
        <v>225</v>
      </c>
      <c r="AP5838">
        <v>683</v>
      </c>
      <c r="AQ5838">
        <v>235</v>
      </c>
      <c r="AR5838">
        <v>0</v>
      </c>
      <c r="AS5838">
        <v>102</v>
      </c>
      <c r="AT5838">
        <v>0</v>
      </c>
      <c r="AU5838">
        <v>9</v>
      </c>
      <c r="AV5838">
        <v>5</v>
      </c>
      <c r="AW5838">
        <v>5</v>
      </c>
      <c r="AX5838">
        <v>0</v>
      </c>
      <c r="AY5838">
        <v>81</v>
      </c>
      <c r="AZ5838">
        <v>139</v>
      </c>
      <c r="BA5838">
        <v>57</v>
      </c>
      <c r="BB5838">
        <v>22</v>
      </c>
      <c r="BC5838">
        <v>8</v>
      </c>
      <c r="BD5838">
        <v>4</v>
      </c>
      <c r="BE5838">
        <v>0</v>
      </c>
      <c r="BF5838">
        <v>349</v>
      </c>
      <c r="BG5838">
        <v>1440</v>
      </c>
      <c r="BH5838">
        <v>0</v>
      </c>
      <c r="BI5838">
        <v>189</v>
      </c>
      <c r="BJ5838" s="2">
        <v>45853</v>
      </c>
      <c r="BK5838">
        <v>0</v>
      </c>
      <c r="BL5838" s="3" t="str">
        <f>VLOOKUP(O5838,DropDownList!$H$1:$I$7,2,FALSE)</f>
        <v>2025/26</v>
      </c>
      <c r="BM5838" s="3" t="str">
        <f t="shared" si="91"/>
        <v>VSUR</v>
      </c>
    </row>
    <row r="5839" spans="1:65" x14ac:dyDescent="0.2">
      <c r="A5839">
        <v>2025</v>
      </c>
      <c r="B5839">
        <v>7</v>
      </c>
      <c r="C5839" t="s">
        <v>198</v>
      </c>
      <c r="D5839" t="s">
        <v>208</v>
      </c>
      <c r="E5839" t="s">
        <v>33</v>
      </c>
      <c r="F5839">
        <v>9261</v>
      </c>
      <c r="G5839" t="s">
        <v>141</v>
      </c>
      <c r="H5839" t="s">
        <v>209</v>
      </c>
      <c r="I5839" t="s">
        <v>142</v>
      </c>
      <c r="J5839" s="1">
        <v>45839</v>
      </c>
      <c r="K5839" t="s">
        <v>143</v>
      </c>
      <c r="L5839">
        <v>2</v>
      </c>
      <c r="M5839" t="s">
        <v>144</v>
      </c>
      <c r="N5839" t="s">
        <v>145</v>
      </c>
      <c r="O5839" t="s">
        <v>156</v>
      </c>
      <c r="P5839" t="s">
        <v>151</v>
      </c>
      <c r="Q5839">
        <v>0</v>
      </c>
      <c r="R5839">
        <v>168</v>
      </c>
      <c r="S5839">
        <v>5040</v>
      </c>
      <c r="T5839">
        <v>1110</v>
      </c>
      <c r="U5839">
        <v>0</v>
      </c>
      <c r="V5839">
        <v>0</v>
      </c>
      <c r="W5839">
        <v>0</v>
      </c>
      <c r="X5839">
        <v>0</v>
      </c>
      <c r="Y5839">
        <v>0</v>
      </c>
      <c r="Z5839">
        <v>0</v>
      </c>
      <c r="AA5839">
        <v>3930</v>
      </c>
      <c r="AB5839">
        <v>0</v>
      </c>
      <c r="AC5839">
        <v>3930</v>
      </c>
      <c r="AD5839">
        <v>0</v>
      </c>
      <c r="AE5839">
        <v>0</v>
      </c>
      <c r="AF5839">
        <v>131</v>
      </c>
      <c r="AG5839">
        <v>0</v>
      </c>
      <c r="AH5839">
        <v>37</v>
      </c>
      <c r="AI5839">
        <v>0</v>
      </c>
      <c r="AJ5839">
        <v>0</v>
      </c>
      <c r="AK5839">
        <v>0</v>
      </c>
      <c r="AL5839">
        <v>0</v>
      </c>
      <c r="AM5839">
        <v>2</v>
      </c>
      <c r="AN5839">
        <v>0</v>
      </c>
      <c r="AO5839">
        <v>0</v>
      </c>
      <c r="AP5839">
        <v>0</v>
      </c>
      <c r="AQ5839">
        <v>0</v>
      </c>
      <c r="AR5839">
        <v>0</v>
      </c>
      <c r="AS5839">
        <v>0</v>
      </c>
      <c r="AT5839">
        <v>0</v>
      </c>
      <c r="AU5839">
        <v>0</v>
      </c>
      <c r="AV5839">
        <v>0</v>
      </c>
      <c r="AW5839">
        <v>0</v>
      </c>
      <c r="AX5839">
        <v>0</v>
      </c>
      <c r="AY5839">
        <v>0</v>
      </c>
      <c r="AZ5839">
        <v>0</v>
      </c>
      <c r="BA5839">
        <v>0</v>
      </c>
      <c r="BB5839">
        <v>0</v>
      </c>
      <c r="BC5839">
        <v>0</v>
      </c>
      <c r="BD5839">
        <v>0</v>
      </c>
      <c r="BE5839">
        <v>0</v>
      </c>
      <c r="BF5839">
        <v>0</v>
      </c>
      <c r="BG5839">
        <v>0</v>
      </c>
      <c r="BH5839">
        <v>0</v>
      </c>
      <c r="BI5839">
        <v>0</v>
      </c>
      <c r="BJ5839" s="2">
        <v>45853</v>
      </c>
      <c r="BK5839">
        <v>0</v>
      </c>
      <c r="BL5839" s="3" t="str">
        <f>VLOOKUP(O5839,DropDownList!$H$1:$I$7,2,FALSE)</f>
        <v>2023/24</v>
      </c>
      <c r="BM5839" s="3" t="str">
        <f t="shared" si="91"/>
        <v>PCPF</v>
      </c>
    </row>
    <row r="5840" spans="1:65" x14ac:dyDescent="0.2">
      <c r="A5840">
        <v>2025</v>
      </c>
      <c r="B5840">
        <v>7</v>
      </c>
      <c r="C5840" t="s">
        <v>198</v>
      </c>
      <c r="D5840" t="s">
        <v>208</v>
      </c>
      <c r="E5840" t="s">
        <v>33</v>
      </c>
      <c r="F5840">
        <v>9261</v>
      </c>
      <c r="G5840" t="s">
        <v>141</v>
      </c>
      <c r="H5840" t="s">
        <v>209</v>
      </c>
      <c r="I5840" t="s">
        <v>142</v>
      </c>
      <c r="J5840" s="1">
        <v>45839</v>
      </c>
      <c r="K5840" t="s">
        <v>143</v>
      </c>
      <c r="L5840">
        <v>2</v>
      </c>
      <c r="M5840" t="s">
        <v>144</v>
      </c>
      <c r="N5840" t="s">
        <v>145</v>
      </c>
      <c r="O5840" t="s">
        <v>147</v>
      </c>
      <c r="P5840" t="s">
        <v>154</v>
      </c>
      <c r="Q5840">
        <v>35271.06</v>
      </c>
      <c r="R5840">
        <v>379</v>
      </c>
      <c r="S5840">
        <v>119587.5</v>
      </c>
      <c r="T5840">
        <v>1325</v>
      </c>
      <c r="U5840">
        <v>143</v>
      </c>
      <c r="V5840">
        <v>72</v>
      </c>
      <c r="W5840">
        <v>18594.97</v>
      </c>
      <c r="X5840">
        <v>19708.97</v>
      </c>
      <c r="Y5840">
        <v>0</v>
      </c>
      <c r="Z5840">
        <v>0</v>
      </c>
      <c r="AA5840">
        <v>82991.44</v>
      </c>
      <c r="AB5840">
        <v>2689.19</v>
      </c>
      <c r="AC5840">
        <v>74752.92</v>
      </c>
      <c r="AD5840">
        <v>30</v>
      </c>
      <c r="AE5840">
        <v>42</v>
      </c>
      <c r="AF5840">
        <v>229</v>
      </c>
      <c r="AG5840">
        <v>91</v>
      </c>
      <c r="AH5840">
        <v>3</v>
      </c>
      <c r="AI5840">
        <v>52</v>
      </c>
      <c r="AJ5840">
        <v>0</v>
      </c>
      <c r="AK5840">
        <v>0</v>
      </c>
      <c r="AL5840">
        <v>0</v>
      </c>
      <c r="AM5840">
        <v>0</v>
      </c>
      <c r="AN5840">
        <v>0</v>
      </c>
      <c r="AO5840">
        <v>247</v>
      </c>
      <c r="AP5840">
        <v>1048</v>
      </c>
      <c r="AQ5840">
        <v>281</v>
      </c>
      <c r="AR5840">
        <v>0</v>
      </c>
      <c r="AS5840">
        <v>174</v>
      </c>
      <c r="AT5840">
        <v>3</v>
      </c>
      <c r="AU5840">
        <v>24</v>
      </c>
      <c r="AV5840">
        <v>9</v>
      </c>
      <c r="AW5840">
        <v>0</v>
      </c>
      <c r="AX5840">
        <v>0</v>
      </c>
      <c r="AY5840">
        <v>133</v>
      </c>
      <c r="AZ5840">
        <v>217</v>
      </c>
      <c r="BA5840">
        <v>118</v>
      </c>
      <c r="BB5840">
        <v>28</v>
      </c>
      <c r="BC5840">
        <v>14</v>
      </c>
      <c r="BD5840">
        <v>4</v>
      </c>
      <c r="BE5840">
        <v>0</v>
      </c>
      <c r="BF5840">
        <v>376</v>
      </c>
      <c r="BG5840">
        <v>17575</v>
      </c>
      <c r="BH5840">
        <v>4</v>
      </c>
      <c r="BI5840">
        <v>139</v>
      </c>
      <c r="BJ5840" s="2">
        <v>45853</v>
      </c>
      <c r="BK5840">
        <v>0</v>
      </c>
      <c r="BL5840" s="3" t="str">
        <f>VLOOKUP(O5840,DropDownList!$H$1:$I$7,2,FALSE)</f>
        <v>2024/25</v>
      </c>
      <c r="BM5840" s="3" t="str">
        <f t="shared" si="91"/>
        <v>JP COURT</v>
      </c>
    </row>
    <row r="5841" spans="1:65" x14ac:dyDescent="0.2">
      <c r="A5841">
        <v>2025</v>
      </c>
      <c r="B5841">
        <v>7</v>
      </c>
      <c r="C5841" t="s">
        <v>198</v>
      </c>
      <c r="D5841" t="s">
        <v>210</v>
      </c>
      <c r="E5841" t="s">
        <v>33</v>
      </c>
      <c r="F5841">
        <v>9801</v>
      </c>
      <c r="G5841" t="s">
        <v>158</v>
      </c>
      <c r="H5841" t="s">
        <v>209</v>
      </c>
      <c r="I5841" t="s">
        <v>142</v>
      </c>
      <c r="J5841" s="1">
        <v>45839</v>
      </c>
      <c r="K5841" t="s">
        <v>143</v>
      </c>
      <c r="L5841">
        <v>2</v>
      </c>
      <c r="M5841" t="s">
        <v>144</v>
      </c>
      <c r="N5841" t="s">
        <v>145</v>
      </c>
      <c r="O5841" t="s">
        <v>147</v>
      </c>
      <c r="P5841" t="s">
        <v>160</v>
      </c>
      <c r="Q5841">
        <v>90081.81</v>
      </c>
      <c r="R5841">
        <v>753</v>
      </c>
      <c r="S5841">
        <v>362096.06</v>
      </c>
      <c r="T5841">
        <v>13726.26</v>
      </c>
      <c r="U5841">
        <v>292</v>
      </c>
      <c r="V5841">
        <v>115</v>
      </c>
      <c r="W5841">
        <v>36616.35</v>
      </c>
      <c r="X5841">
        <v>38319.35</v>
      </c>
      <c r="Y5841">
        <v>0</v>
      </c>
      <c r="Z5841">
        <v>0</v>
      </c>
      <c r="AA5841">
        <v>258287.99</v>
      </c>
      <c r="AB5841">
        <v>33271.620000000003</v>
      </c>
      <c r="AC5841">
        <v>210691.11</v>
      </c>
      <c r="AD5841">
        <v>45</v>
      </c>
      <c r="AE5841">
        <v>70</v>
      </c>
      <c r="AF5841">
        <v>428</v>
      </c>
      <c r="AG5841">
        <v>201</v>
      </c>
      <c r="AH5841">
        <v>25</v>
      </c>
      <c r="AI5841">
        <v>91</v>
      </c>
      <c r="AJ5841">
        <v>0</v>
      </c>
      <c r="AK5841">
        <v>0</v>
      </c>
      <c r="AL5841">
        <v>0</v>
      </c>
      <c r="AM5841">
        <v>0</v>
      </c>
      <c r="AN5841">
        <v>0</v>
      </c>
      <c r="AO5841">
        <v>509</v>
      </c>
      <c r="AP5841">
        <v>1696</v>
      </c>
      <c r="AQ5841">
        <v>541</v>
      </c>
      <c r="AR5841">
        <v>0</v>
      </c>
      <c r="AS5841">
        <v>167</v>
      </c>
      <c r="AT5841">
        <v>3</v>
      </c>
      <c r="AU5841">
        <v>28</v>
      </c>
      <c r="AV5841">
        <v>15</v>
      </c>
      <c r="AW5841">
        <v>23</v>
      </c>
      <c r="AX5841">
        <v>0</v>
      </c>
      <c r="AY5841">
        <v>270</v>
      </c>
      <c r="AZ5841">
        <v>368</v>
      </c>
      <c r="BA5841">
        <v>147</v>
      </c>
      <c r="BB5841">
        <v>53</v>
      </c>
      <c r="BC5841">
        <v>28</v>
      </c>
      <c r="BD5841">
        <v>13</v>
      </c>
      <c r="BE5841">
        <v>0</v>
      </c>
      <c r="BF5841">
        <v>722</v>
      </c>
      <c r="BG5841">
        <v>34510</v>
      </c>
      <c r="BH5841">
        <v>8</v>
      </c>
      <c r="BI5841">
        <v>278</v>
      </c>
      <c r="BJ5841" s="2">
        <v>45853</v>
      </c>
      <c r="BK5841">
        <v>1</v>
      </c>
      <c r="BL5841" s="3" t="str">
        <f>VLOOKUP(O5841,DropDownList!$H$1:$I$7,2,FALSE)</f>
        <v>2024/25</v>
      </c>
      <c r="BM5841" s="3" t="str">
        <f t="shared" si="91"/>
        <v>SC COURT</v>
      </c>
    </row>
    <row r="5842" spans="1:65" x14ac:dyDescent="0.2">
      <c r="A5842">
        <v>2025</v>
      </c>
      <c r="B5842">
        <v>7</v>
      </c>
      <c r="C5842" t="s">
        <v>198</v>
      </c>
      <c r="D5842" t="s">
        <v>210</v>
      </c>
      <c r="E5842" t="s">
        <v>33</v>
      </c>
      <c r="F5842">
        <v>9801</v>
      </c>
      <c r="G5842" t="s">
        <v>158</v>
      </c>
      <c r="H5842" t="s">
        <v>209</v>
      </c>
      <c r="I5842" t="s">
        <v>142</v>
      </c>
      <c r="J5842" s="1">
        <v>45839</v>
      </c>
      <c r="K5842" t="s">
        <v>143</v>
      </c>
      <c r="L5842">
        <v>2</v>
      </c>
      <c r="M5842" t="s">
        <v>144</v>
      </c>
      <c r="N5842" t="s">
        <v>145</v>
      </c>
      <c r="O5842" t="s">
        <v>156</v>
      </c>
      <c r="P5842" t="s">
        <v>159</v>
      </c>
      <c r="Q5842">
        <v>116934.71</v>
      </c>
      <c r="R5842">
        <v>19</v>
      </c>
      <c r="S5842">
        <v>443330.73</v>
      </c>
      <c r="T5842">
        <v>11786.57</v>
      </c>
      <c r="U5842">
        <v>3</v>
      </c>
      <c r="V5842">
        <v>2</v>
      </c>
      <c r="W5842">
        <v>116557.41</v>
      </c>
      <c r="X5842">
        <v>116557.41</v>
      </c>
      <c r="Y5842">
        <v>0</v>
      </c>
      <c r="Z5842">
        <v>0</v>
      </c>
      <c r="AA5842">
        <v>314609.45</v>
      </c>
      <c r="AB5842">
        <v>0</v>
      </c>
      <c r="AC5842">
        <v>0</v>
      </c>
      <c r="AD5842">
        <v>2</v>
      </c>
      <c r="AE5842">
        <v>0</v>
      </c>
      <c r="AF5842">
        <v>12</v>
      </c>
      <c r="AG5842">
        <v>1</v>
      </c>
      <c r="AH5842">
        <v>1</v>
      </c>
      <c r="AI5842">
        <v>2</v>
      </c>
      <c r="AJ5842">
        <v>0</v>
      </c>
      <c r="AK5842">
        <v>0</v>
      </c>
      <c r="AL5842">
        <v>0</v>
      </c>
      <c r="AM5842">
        <v>0</v>
      </c>
      <c r="AN5842">
        <v>0</v>
      </c>
      <c r="AO5842">
        <v>4</v>
      </c>
      <c r="AP5842">
        <v>7</v>
      </c>
      <c r="AQ5842">
        <v>0</v>
      </c>
      <c r="AR5842">
        <v>0</v>
      </c>
      <c r="AS5842">
        <v>0</v>
      </c>
      <c r="AT5842">
        <v>0</v>
      </c>
      <c r="AU5842">
        <v>3</v>
      </c>
      <c r="AV5842">
        <v>0</v>
      </c>
      <c r="AW5842">
        <v>1</v>
      </c>
      <c r="AX5842">
        <v>0</v>
      </c>
      <c r="AY5842">
        <v>0</v>
      </c>
      <c r="AZ5842">
        <v>0</v>
      </c>
      <c r="BA5842">
        <v>0</v>
      </c>
      <c r="BB5842">
        <v>0</v>
      </c>
      <c r="BC5842">
        <v>0</v>
      </c>
      <c r="BD5842">
        <v>0</v>
      </c>
      <c r="BE5842">
        <v>0</v>
      </c>
      <c r="BF5842">
        <v>0</v>
      </c>
      <c r="BG5842">
        <v>116557.41</v>
      </c>
      <c r="BH5842">
        <v>3</v>
      </c>
      <c r="BI5842">
        <v>0</v>
      </c>
      <c r="BJ5842" s="2">
        <v>45853</v>
      </c>
      <c r="BK5842">
        <v>0</v>
      </c>
      <c r="BL5842" s="3" t="str">
        <f>VLOOKUP(O5842,DropDownList!$H$1:$I$7,2,FALSE)</f>
        <v>2023/24</v>
      </c>
      <c r="BM5842" s="3" t="str">
        <f t="shared" si="91"/>
        <v>CONF</v>
      </c>
    </row>
    <row r="5843" spans="1:65" x14ac:dyDescent="0.2">
      <c r="A5843">
        <v>2025</v>
      </c>
      <c r="B5843">
        <v>7</v>
      </c>
      <c r="C5843" t="s">
        <v>198</v>
      </c>
      <c r="D5843" t="s">
        <v>210</v>
      </c>
      <c r="E5843" t="s">
        <v>33</v>
      </c>
      <c r="F5843">
        <v>9801</v>
      </c>
      <c r="G5843" t="s">
        <v>158</v>
      </c>
      <c r="H5843" t="s">
        <v>209</v>
      </c>
      <c r="I5843" t="s">
        <v>142</v>
      </c>
      <c r="J5843" s="1">
        <v>45839</v>
      </c>
      <c r="K5843" t="s">
        <v>143</v>
      </c>
      <c r="L5843">
        <v>2</v>
      </c>
      <c r="M5843" t="s">
        <v>144</v>
      </c>
      <c r="N5843" t="s">
        <v>145</v>
      </c>
      <c r="O5843" t="s">
        <v>147</v>
      </c>
      <c r="P5843" t="s">
        <v>161</v>
      </c>
      <c r="Q5843">
        <v>2069.7399999999998</v>
      </c>
      <c r="R5843">
        <v>689</v>
      </c>
      <c r="S5843">
        <v>16560</v>
      </c>
      <c r="T5843">
        <v>410</v>
      </c>
      <c r="U5843">
        <v>269</v>
      </c>
      <c r="V5843">
        <v>45</v>
      </c>
      <c r="W5843">
        <v>1025</v>
      </c>
      <c r="X5843">
        <v>1025</v>
      </c>
      <c r="Y5843">
        <v>0</v>
      </c>
      <c r="Z5843">
        <v>0</v>
      </c>
      <c r="AA5843">
        <v>14080.26</v>
      </c>
      <c r="AB5843">
        <v>0</v>
      </c>
      <c r="AC5843">
        <v>0</v>
      </c>
      <c r="AD5843">
        <v>43</v>
      </c>
      <c r="AE5843">
        <v>2</v>
      </c>
      <c r="AF5843">
        <v>575</v>
      </c>
      <c r="AG5843">
        <v>7</v>
      </c>
      <c r="AH5843">
        <v>17</v>
      </c>
      <c r="AI5843">
        <v>90</v>
      </c>
      <c r="AJ5843">
        <v>0</v>
      </c>
      <c r="AK5843">
        <v>0</v>
      </c>
      <c r="AL5843">
        <v>0</v>
      </c>
      <c r="AM5843">
        <v>0</v>
      </c>
      <c r="AN5843">
        <v>0</v>
      </c>
      <c r="AO5843">
        <v>469</v>
      </c>
      <c r="AP5843">
        <v>1599</v>
      </c>
      <c r="AQ5843">
        <v>514</v>
      </c>
      <c r="AR5843">
        <v>0</v>
      </c>
      <c r="AS5843">
        <v>158</v>
      </c>
      <c r="AT5843">
        <v>3</v>
      </c>
      <c r="AU5843">
        <v>24</v>
      </c>
      <c r="AV5843">
        <v>12</v>
      </c>
      <c r="AW5843">
        <v>16</v>
      </c>
      <c r="AX5843">
        <v>0</v>
      </c>
      <c r="AY5843">
        <v>256</v>
      </c>
      <c r="AZ5843">
        <v>349</v>
      </c>
      <c r="BA5843">
        <v>137</v>
      </c>
      <c r="BB5843">
        <v>51</v>
      </c>
      <c r="BC5843">
        <v>26</v>
      </c>
      <c r="BD5843">
        <v>11</v>
      </c>
      <c r="BE5843">
        <v>0</v>
      </c>
      <c r="BF5843">
        <v>672</v>
      </c>
      <c r="BG5843">
        <v>1965</v>
      </c>
      <c r="BH5843">
        <v>0</v>
      </c>
      <c r="BI5843">
        <v>259</v>
      </c>
      <c r="BJ5843" s="2">
        <v>45853</v>
      </c>
      <c r="BK5843">
        <v>0</v>
      </c>
      <c r="BL5843" s="3" t="str">
        <f>VLOOKUP(O5843,DropDownList!$H$1:$I$7,2,FALSE)</f>
        <v>2024/25</v>
      </c>
      <c r="BM5843" s="3" t="str">
        <f t="shared" si="91"/>
        <v>VSUR</v>
      </c>
    </row>
    <row r="5844" spans="1:65" x14ac:dyDescent="0.2">
      <c r="A5844">
        <v>2025</v>
      </c>
      <c r="B5844">
        <v>7</v>
      </c>
      <c r="C5844" t="s">
        <v>198</v>
      </c>
      <c r="D5844" t="s">
        <v>210</v>
      </c>
      <c r="E5844" t="s">
        <v>33</v>
      </c>
      <c r="F5844">
        <v>9801</v>
      </c>
      <c r="G5844" t="s">
        <v>158</v>
      </c>
      <c r="H5844" t="s">
        <v>209</v>
      </c>
      <c r="I5844" t="s">
        <v>142</v>
      </c>
      <c r="J5844" s="1">
        <v>45839</v>
      </c>
      <c r="K5844" t="s">
        <v>143</v>
      </c>
      <c r="L5844">
        <v>2</v>
      </c>
      <c r="M5844" t="s">
        <v>144</v>
      </c>
      <c r="N5844" t="s">
        <v>145</v>
      </c>
      <c r="O5844" t="s">
        <v>149</v>
      </c>
      <c r="P5844" t="s">
        <v>160</v>
      </c>
      <c r="Q5844">
        <v>208246.06</v>
      </c>
      <c r="R5844">
        <v>808</v>
      </c>
      <c r="S5844">
        <v>462760.55</v>
      </c>
      <c r="T5844">
        <v>21191.66</v>
      </c>
      <c r="U5844">
        <v>491</v>
      </c>
      <c r="V5844">
        <v>271</v>
      </c>
      <c r="W5844">
        <v>75771.14</v>
      </c>
      <c r="X5844">
        <v>126404.16</v>
      </c>
      <c r="Y5844">
        <v>0</v>
      </c>
      <c r="Z5844">
        <v>0</v>
      </c>
      <c r="AA5844">
        <v>233322.83</v>
      </c>
      <c r="AB5844">
        <v>36672.51</v>
      </c>
      <c r="AC5844">
        <v>181028.32</v>
      </c>
      <c r="AD5844">
        <v>101</v>
      </c>
      <c r="AE5844">
        <v>170</v>
      </c>
      <c r="AF5844">
        <v>273</v>
      </c>
      <c r="AG5844">
        <v>320</v>
      </c>
      <c r="AH5844">
        <v>41</v>
      </c>
      <c r="AI5844">
        <v>171</v>
      </c>
      <c r="AJ5844">
        <v>0</v>
      </c>
      <c r="AK5844">
        <v>0</v>
      </c>
      <c r="AL5844">
        <v>0</v>
      </c>
      <c r="AM5844">
        <v>0</v>
      </c>
      <c r="AN5844">
        <v>0</v>
      </c>
      <c r="AO5844">
        <v>534</v>
      </c>
      <c r="AP5844">
        <v>1365</v>
      </c>
      <c r="AQ5844">
        <v>515</v>
      </c>
      <c r="AR5844">
        <v>0</v>
      </c>
      <c r="AS5844">
        <v>127</v>
      </c>
      <c r="AT5844">
        <v>0</v>
      </c>
      <c r="AU5844">
        <v>11</v>
      </c>
      <c r="AV5844">
        <v>5</v>
      </c>
      <c r="AW5844">
        <v>67</v>
      </c>
      <c r="AX5844">
        <v>0</v>
      </c>
      <c r="AY5844">
        <v>192</v>
      </c>
      <c r="AZ5844">
        <v>301</v>
      </c>
      <c r="BA5844">
        <v>97</v>
      </c>
      <c r="BB5844">
        <v>28</v>
      </c>
      <c r="BC5844">
        <v>6</v>
      </c>
      <c r="BD5844">
        <v>2</v>
      </c>
      <c r="BE5844">
        <v>0</v>
      </c>
      <c r="BF5844">
        <v>733</v>
      </c>
      <c r="BG5844">
        <v>86403.82</v>
      </c>
      <c r="BH5844">
        <v>3</v>
      </c>
      <c r="BI5844">
        <v>455</v>
      </c>
      <c r="BJ5844" s="2">
        <v>45853</v>
      </c>
      <c r="BK5844">
        <v>0</v>
      </c>
      <c r="BL5844" s="3" t="str">
        <f>VLOOKUP(O5844,DropDownList!$H$1:$I$7,2,FALSE)</f>
        <v>2025/26</v>
      </c>
      <c r="BM5844" s="3" t="str">
        <f t="shared" si="91"/>
        <v>SC COURT</v>
      </c>
    </row>
    <row r="5845" spans="1:65" x14ac:dyDescent="0.2">
      <c r="A5845">
        <v>2025</v>
      </c>
      <c r="B5845">
        <v>7</v>
      </c>
      <c r="C5845" t="s">
        <v>198</v>
      </c>
      <c r="D5845" t="s">
        <v>210</v>
      </c>
      <c r="E5845" t="s">
        <v>33</v>
      </c>
      <c r="F5845">
        <v>9801</v>
      </c>
      <c r="G5845" t="s">
        <v>158</v>
      </c>
      <c r="H5845" t="s">
        <v>209</v>
      </c>
      <c r="I5845" t="s">
        <v>142</v>
      </c>
      <c r="J5845" s="1">
        <v>45839</v>
      </c>
      <c r="K5845" t="s">
        <v>143</v>
      </c>
      <c r="L5845">
        <v>2</v>
      </c>
      <c r="M5845" t="s">
        <v>144</v>
      </c>
      <c r="N5845" t="s">
        <v>145</v>
      </c>
      <c r="O5845" t="s">
        <v>149</v>
      </c>
      <c r="P5845" t="s">
        <v>153</v>
      </c>
      <c r="Q5845">
        <v>140</v>
      </c>
      <c r="R5845">
        <v>1</v>
      </c>
      <c r="S5845">
        <v>150</v>
      </c>
      <c r="T5845">
        <v>0</v>
      </c>
      <c r="U5845">
        <v>1</v>
      </c>
      <c r="V5845">
        <v>1</v>
      </c>
      <c r="W5845">
        <v>140</v>
      </c>
      <c r="X5845">
        <v>140</v>
      </c>
      <c r="Y5845">
        <v>0</v>
      </c>
      <c r="Z5845">
        <v>0</v>
      </c>
      <c r="AA5845">
        <v>10</v>
      </c>
      <c r="AB5845">
        <v>0</v>
      </c>
      <c r="AC5845">
        <v>10</v>
      </c>
      <c r="AD5845">
        <v>0</v>
      </c>
      <c r="AE5845">
        <v>1</v>
      </c>
      <c r="AF5845">
        <v>0</v>
      </c>
      <c r="AG5845">
        <v>1</v>
      </c>
      <c r="AH5845">
        <v>0</v>
      </c>
      <c r="AI5845">
        <v>0</v>
      </c>
      <c r="AJ5845">
        <v>0</v>
      </c>
      <c r="AK5845">
        <v>0</v>
      </c>
      <c r="AL5845">
        <v>0</v>
      </c>
      <c r="AM5845">
        <v>0</v>
      </c>
      <c r="AN5845">
        <v>0</v>
      </c>
      <c r="AO5845">
        <v>0</v>
      </c>
      <c r="AP5845">
        <v>0</v>
      </c>
      <c r="AQ5845">
        <v>0</v>
      </c>
      <c r="AR5845">
        <v>0</v>
      </c>
      <c r="AS5845">
        <v>0</v>
      </c>
      <c r="AT5845">
        <v>0</v>
      </c>
      <c r="AU5845">
        <v>0</v>
      </c>
      <c r="AV5845">
        <v>0</v>
      </c>
      <c r="AW5845">
        <v>0</v>
      </c>
      <c r="AX5845">
        <v>0</v>
      </c>
      <c r="AY5845">
        <v>0</v>
      </c>
      <c r="AZ5845">
        <v>0</v>
      </c>
      <c r="BA5845">
        <v>0</v>
      </c>
      <c r="BB5845">
        <v>0</v>
      </c>
      <c r="BC5845">
        <v>0</v>
      </c>
      <c r="BD5845">
        <v>0</v>
      </c>
      <c r="BE5845">
        <v>0</v>
      </c>
      <c r="BF5845">
        <v>0</v>
      </c>
      <c r="BG5845">
        <v>0</v>
      </c>
      <c r="BH5845">
        <v>0</v>
      </c>
      <c r="BI5845">
        <v>0</v>
      </c>
      <c r="BJ5845" s="2">
        <v>45853</v>
      </c>
      <c r="BK5845">
        <v>0</v>
      </c>
      <c r="BL5845" s="3" t="str">
        <f>VLOOKUP(O5845,DropDownList!$H$1:$I$7,2,FALSE)</f>
        <v>2025/26</v>
      </c>
      <c r="BM5845" s="3" t="str">
        <f t="shared" si="91"/>
        <v>PREG</v>
      </c>
    </row>
    <row r="5846" spans="1:65" x14ac:dyDescent="0.2">
      <c r="A5846">
        <v>2025</v>
      </c>
      <c r="B5846">
        <v>7</v>
      </c>
      <c r="C5846" t="s">
        <v>198</v>
      </c>
      <c r="D5846" t="s">
        <v>210</v>
      </c>
      <c r="E5846" t="s">
        <v>33</v>
      </c>
      <c r="F5846">
        <v>9801</v>
      </c>
      <c r="G5846" t="s">
        <v>158</v>
      </c>
      <c r="H5846" t="s">
        <v>209</v>
      </c>
      <c r="I5846" t="s">
        <v>142</v>
      </c>
      <c r="J5846" s="1">
        <v>45839</v>
      </c>
      <c r="K5846" t="s">
        <v>143</v>
      </c>
      <c r="L5846">
        <v>2</v>
      </c>
      <c r="M5846" t="s">
        <v>144</v>
      </c>
      <c r="N5846" t="s">
        <v>145</v>
      </c>
      <c r="O5846" t="s">
        <v>156</v>
      </c>
      <c r="P5846" t="s">
        <v>160</v>
      </c>
      <c r="Q5846">
        <v>68897.279999999999</v>
      </c>
      <c r="R5846">
        <v>846</v>
      </c>
      <c r="S5846">
        <v>414400.89</v>
      </c>
      <c r="T5846">
        <v>21303.95</v>
      </c>
      <c r="U5846">
        <v>228</v>
      </c>
      <c r="V5846">
        <v>82</v>
      </c>
      <c r="W5846">
        <v>31164.33</v>
      </c>
      <c r="X5846">
        <v>31464.33</v>
      </c>
      <c r="Y5846">
        <v>0</v>
      </c>
      <c r="Z5846">
        <v>0</v>
      </c>
      <c r="AA5846">
        <v>324199.65999999997</v>
      </c>
      <c r="AB5846">
        <v>48787.41</v>
      </c>
      <c r="AC5846">
        <v>259086.81</v>
      </c>
      <c r="AD5846">
        <v>26</v>
      </c>
      <c r="AE5846">
        <v>56</v>
      </c>
      <c r="AF5846">
        <v>562</v>
      </c>
      <c r="AG5846">
        <v>167</v>
      </c>
      <c r="AH5846">
        <v>42</v>
      </c>
      <c r="AI5846">
        <v>61</v>
      </c>
      <c r="AJ5846">
        <v>0</v>
      </c>
      <c r="AK5846">
        <v>0</v>
      </c>
      <c r="AL5846">
        <v>0</v>
      </c>
      <c r="AM5846">
        <v>0</v>
      </c>
      <c r="AN5846">
        <v>0</v>
      </c>
      <c r="AO5846">
        <v>583</v>
      </c>
      <c r="AP5846">
        <v>2361</v>
      </c>
      <c r="AQ5846">
        <v>603</v>
      </c>
      <c r="AR5846">
        <v>0</v>
      </c>
      <c r="AS5846">
        <v>266</v>
      </c>
      <c r="AT5846">
        <v>17</v>
      </c>
      <c r="AU5846">
        <v>57</v>
      </c>
      <c r="AV5846">
        <v>27</v>
      </c>
      <c r="AW5846">
        <v>35</v>
      </c>
      <c r="AX5846">
        <v>0</v>
      </c>
      <c r="AY5846">
        <v>354</v>
      </c>
      <c r="AZ5846">
        <v>505</v>
      </c>
      <c r="BA5846">
        <v>260</v>
      </c>
      <c r="BB5846">
        <v>75</v>
      </c>
      <c r="BC5846">
        <v>39</v>
      </c>
      <c r="BD5846">
        <v>21</v>
      </c>
      <c r="BE5846">
        <v>0</v>
      </c>
      <c r="BF5846">
        <v>806</v>
      </c>
      <c r="BG5846">
        <v>23829</v>
      </c>
      <c r="BH5846">
        <v>14</v>
      </c>
      <c r="BI5846">
        <v>220</v>
      </c>
      <c r="BJ5846" s="2">
        <v>45853</v>
      </c>
      <c r="BK5846">
        <v>0</v>
      </c>
      <c r="BL5846" s="3" t="str">
        <f>VLOOKUP(O5846,DropDownList!$H$1:$I$7,2,FALSE)</f>
        <v>2023/24</v>
      </c>
      <c r="BM5846" s="3" t="str">
        <f t="shared" si="91"/>
        <v>SC COURT</v>
      </c>
    </row>
    <row r="5847" spans="1:65" x14ac:dyDescent="0.2">
      <c r="A5847">
        <v>2025</v>
      </c>
      <c r="B5847">
        <v>7</v>
      </c>
      <c r="C5847" t="s">
        <v>198</v>
      </c>
      <c r="D5847" t="s">
        <v>210</v>
      </c>
      <c r="E5847" t="s">
        <v>33</v>
      </c>
      <c r="F5847">
        <v>9801</v>
      </c>
      <c r="G5847" t="s">
        <v>158</v>
      </c>
      <c r="H5847" t="s">
        <v>209</v>
      </c>
      <c r="I5847" t="s">
        <v>142</v>
      </c>
      <c r="J5847" s="1">
        <v>45839</v>
      </c>
      <c r="K5847" t="s">
        <v>143</v>
      </c>
      <c r="L5847">
        <v>2</v>
      </c>
      <c r="M5847" t="s">
        <v>144</v>
      </c>
      <c r="N5847" t="s">
        <v>145</v>
      </c>
      <c r="O5847" t="s">
        <v>149</v>
      </c>
      <c r="P5847" t="s">
        <v>159</v>
      </c>
      <c r="Q5847">
        <v>41988.49</v>
      </c>
      <c r="R5847">
        <v>9</v>
      </c>
      <c r="S5847">
        <v>157039.71</v>
      </c>
      <c r="T5847">
        <v>0</v>
      </c>
      <c r="U5847">
        <v>2</v>
      </c>
      <c r="V5847">
        <v>2</v>
      </c>
      <c r="W5847">
        <v>36628.49</v>
      </c>
      <c r="X5847">
        <v>41988.49</v>
      </c>
      <c r="Y5847">
        <v>0</v>
      </c>
      <c r="Z5847">
        <v>0</v>
      </c>
      <c r="AA5847">
        <v>115051.22</v>
      </c>
      <c r="AB5847">
        <v>0</v>
      </c>
      <c r="AC5847">
        <v>0</v>
      </c>
      <c r="AD5847">
        <v>1</v>
      </c>
      <c r="AE5847">
        <v>1</v>
      </c>
      <c r="AF5847">
        <v>7</v>
      </c>
      <c r="AG5847">
        <v>1</v>
      </c>
      <c r="AH5847">
        <v>0</v>
      </c>
      <c r="AI5847">
        <v>1</v>
      </c>
      <c r="AJ5847">
        <v>0</v>
      </c>
      <c r="AK5847">
        <v>0</v>
      </c>
      <c r="AL5847">
        <v>0</v>
      </c>
      <c r="AM5847">
        <v>0</v>
      </c>
      <c r="AN5847">
        <v>0</v>
      </c>
      <c r="AO5847">
        <v>1</v>
      </c>
      <c r="AP5847">
        <v>1</v>
      </c>
      <c r="AQ5847">
        <v>0</v>
      </c>
      <c r="AR5847">
        <v>0</v>
      </c>
      <c r="AS5847">
        <v>0</v>
      </c>
      <c r="AT5847">
        <v>0</v>
      </c>
      <c r="AU5847">
        <v>0</v>
      </c>
      <c r="AV5847">
        <v>0</v>
      </c>
      <c r="AW5847">
        <v>0</v>
      </c>
      <c r="AX5847">
        <v>0</v>
      </c>
      <c r="AY5847">
        <v>0</v>
      </c>
      <c r="AZ5847">
        <v>0</v>
      </c>
      <c r="BA5847">
        <v>0</v>
      </c>
      <c r="BB5847">
        <v>0</v>
      </c>
      <c r="BC5847">
        <v>0</v>
      </c>
      <c r="BD5847">
        <v>0</v>
      </c>
      <c r="BE5847">
        <v>0</v>
      </c>
      <c r="BF5847">
        <v>0</v>
      </c>
      <c r="BG5847">
        <v>4000</v>
      </c>
      <c r="BH5847">
        <v>0</v>
      </c>
      <c r="BI5847">
        <v>0</v>
      </c>
      <c r="BJ5847" s="2">
        <v>45853</v>
      </c>
      <c r="BK5847">
        <v>0</v>
      </c>
      <c r="BL5847" s="3" t="str">
        <f>VLOOKUP(O5847,DropDownList!$H$1:$I$7,2,FALSE)</f>
        <v>2025/26</v>
      </c>
      <c r="BM5847" s="3" t="str">
        <f t="shared" si="91"/>
        <v>CONF</v>
      </c>
    </row>
    <row r="5848" spans="1:65" x14ac:dyDescent="0.2">
      <c r="A5848">
        <v>2025</v>
      </c>
      <c r="B5848">
        <v>7</v>
      </c>
      <c r="C5848" t="s">
        <v>198</v>
      </c>
      <c r="D5848" t="s">
        <v>210</v>
      </c>
      <c r="E5848" t="s">
        <v>33</v>
      </c>
      <c r="F5848">
        <v>9801</v>
      </c>
      <c r="G5848" t="s">
        <v>158</v>
      </c>
      <c r="H5848" t="s">
        <v>209</v>
      </c>
      <c r="I5848" t="s">
        <v>142</v>
      </c>
      <c r="J5848" s="1">
        <v>45839</v>
      </c>
      <c r="K5848" t="s">
        <v>143</v>
      </c>
      <c r="L5848">
        <v>2</v>
      </c>
      <c r="M5848" t="s">
        <v>144</v>
      </c>
      <c r="N5848" t="s">
        <v>145</v>
      </c>
      <c r="O5848" t="s">
        <v>147</v>
      </c>
      <c r="P5848" t="s">
        <v>159</v>
      </c>
      <c r="Q5848">
        <v>114271.3</v>
      </c>
      <c r="R5848">
        <v>13</v>
      </c>
      <c r="S5848">
        <v>243604.71</v>
      </c>
      <c r="T5848">
        <v>36297.839999999997</v>
      </c>
      <c r="U5848">
        <v>2</v>
      </c>
      <c r="V5848">
        <v>1</v>
      </c>
      <c r="W5848">
        <v>114072.98</v>
      </c>
      <c r="X5848">
        <v>114072.98</v>
      </c>
      <c r="Y5848">
        <v>0</v>
      </c>
      <c r="Z5848">
        <v>0</v>
      </c>
      <c r="AA5848">
        <v>93035.57</v>
      </c>
      <c r="AB5848">
        <v>0</v>
      </c>
      <c r="AC5848">
        <v>0</v>
      </c>
      <c r="AD5848">
        <v>1</v>
      </c>
      <c r="AE5848">
        <v>0</v>
      </c>
      <c r="AF5848">
        <v>7</v>
      </c>
      <c r="AG5848">
        <v>1</v>
      </c>
      <c r="AH5848">
        <v>0</v>
      </c>
      <c r="AI5848">
        <v>1</v>
      </c>
      <c r="AJ5848">
        <v>0</v>
      </c>
      <c r="AK5848">
        <v>0</v>
      </c>
      <c r="AL5848">
        <v>0</v>
      </c>
      <c r="AM5848">
        <v>0</v>
      </c>
      <c r="AN5848">
        <v>0</v>
      </c>
      <c r="AO5848">
        <v>3</v>
      </c>
      <c r="AP5848">
        <v>3</v>
      </c>
      <c r="AQ5848">
        <v>0</v>
      </c>
      <c r="AR5848">
        <v>0</v>
      </c>
      <c r="AS5848">
        <v>0</v>
      </c>
      <c r="AT5848">
        <v>0</v>
      </c>
      <c r="AU5848">
        <v>0</v>
      </c>
      <c r="AV5848">
        <v>0</v>
      </c>
      <c r="AW5848">
        <v>0</v>
      </c>
      <c r="AX5848">
        <v>0</v>
      </c>
      <c r="AY5848">
        <v>0</v>
      </c>
      <c r="AZ5848">
        <v>0</v>
      </c>
      <c r="BA5848">
        <v>0</v>
      </c>
      <c r="BB5848">
        <v>0</v>
      </c>
      <c r="BC5848">
        <v>0</v>
      </c>
      <c r="BD5848">
        <v>0</v>
      </c>
      <c r="BE5848">
        <v>0</v>
      </c>
      <c r="BF5848">
        <v>0</v>
      </c>
      <c r="BG5848">
        <v>114072.98</v>
      </c>
      <c r="BH5848">
        <v>4</v>
      </c>
      <c r="BI5848">
        <v>0</v>
      </c>
      <c r="BJ5848" s="2">
        <v>45853</v>
      </c>
      <c r="BK5848">
        <v>0</v>
      </c>
      <c r="BL5848" s="3" t="str">
        <f>VLOOKUP(O5848,DropDownList!$H$1:$I$7,2,FALSE)</f>
        <v>2024/25</v>
      </c>
      <c r="BM5848" s="3" t="str">
        <f t="shared" si="91"/>
        <v>CONF</v>
      </c>
    </row>
    <row r="5849" spans="1:65" x14ac:dyDescent="0.2">
      <c r="A5849">
        <v>2025</v>
      </c>
      <c r="B5849">
        <v>7</v>
      </c>
      <c r="C5849" t="s">
        <v>198</v>
      </c>
      <c r="D5849" t="s">
        <v>210</v>
      </c>
      <c r="E5849" t="s">
        <v>33</v>
      </c>
      <c r="F5849">
        <v>9801</v>
      </c>
      <c r="G5849" t="s">
        <v>158</v>
      </c>
      <c r="H5849" t="s">
        <v>209</v>
      </c>
      <c r="I5849" t="s">
        <v>142</v>
      </c>
      <c r="J5849" s="1">
        <v>45839</v>
      </c>
      <c r="K5849" t="s">
        <v>143</v>
      </c>
      <c r="L5849">
        <v>2</v>
      </c>
      <c r="M5849" t="s">
        <v>144</v>
      </c>
      <c r="N5849" t="s">
        <v>145</v>
      </c>
      <c r="O5849" t="s">
        <v>156</v>
      </c>
      <c r="P5849" t="s">
        <v>161</v>
      </c>
      <c r="Q5849">
        <v>1236.31</v>
      </c>
      <c r="R5849">
        <v>746</v>
      </c>
      <c r="S5849">
        <v>17675</v>
      </c>
      <c r="T5849">
        <v>713.25</v>
      </c>
      <c r="U5849">
        <v>196</v>
      </c>
      <c r="V5849">
        <v>25</v>
      </c>
      <c r="W5849">
        <v>545</v>
      </c>
      <c r="X5849">
        <v>545</v>
      </c>
      <c r="Y5849">
        <v>0</v>
      </c>
      <c r="Z5849">
        <v>0</v>
      </c>
      <c r="AA5849">
        <v>15725.44</v>
      </c>
      <c r="AB5849">
        <v>0</v>
      </c>
      <c r="AC5849">
        <v>0</v>
      </c>
      <c r="AD5849">
        <v>24</v>
      </c>
      <c r="AE5849">
        <v>1</v>
      </c>
      <c r="AF5849">
        <v>647</v>
      </c>
      <c r="AG5849">
        <v>4</v>
      </c>
      <c r="AH5849">
        <v>32</v>
      </c>
      <c r="AI5849">
        <v>62</v>
      </c>
      <c r="AJ5849">
        <v>0</v>
      </c>
      <c r="AK5849">
        <v>0</v>
      </c>
      <c r="AL5849">
        <v>0</v>
      </c>
      <c r="AM5849">
        <v>0</v>
      </c>
      <c r="AN5849">
        <v>0</v>
      </c>
      <c r="AO5849">
        <v>510</v>
      </c>
      <c r="AP5849">
        <v>2063</v>
      </c>
      <c r="AQ5849">
        <v>536</v>
      </c>
      <c r="AR5849">
        <v>0</v>
      </c>
      <c r="AS5849">
        <v>228</v>
      </c>
      <c r="AT5849">
        <v>14</v>
      </c>
      <c r="AU5849">
        <v>52</v>
      </c>
      <c r="AV5849">
        <v>26</v>
      </c>
      <c r="AW5849">
        <v>29</v>
      </c>
      <c r="AX5849">
        <v>0</v>
      </c>
      <c r="AY5849">
        <v>312</v>
      </c>
      <c r="AZ5849">
        <v>439</v>
      </c>
      <c r="BA5849">
        <v>219</v>
      </c>
      <c r="BB5849">
        <v>73</v>
      </c>
      <c r="BC5849">
        <v>39</v>
      </c>
      <c r="BD5849">
        <v>16</v>
      </c>
      <c r="BE5849">
        <v>0</v>
      </c>
      <c r="BF5849">
        <v>715</v>
      </c>
      <c r="BG5849">
        <v>1210</v>
      </c>
      <c r="BH5849">
        <v>1</v>
      </c>
      <c r="BI5849">
        <v>189</v>
      </c>
      <c r="BJ5849" s="2">
        <v>45853</v>
      </c>
      <c r="BK5849">
        <v>0</v>
      </c>
      <c r="BL5849" s="3" t="str">
        <f>VLOOKUP(O5849,DropDownList!$H$1:$I$7,2,FALSE)</f>
        <v>2023/24</v>
      </c>
      <c r="BM5849" s="3" t="str">
        <f t="shared" si="91"/>
        <v>VSUR</v>
      </c>
    </row>
    <row r="5850" spans="1:65" x14ac:dyDescent="0.2">
      <c r="A5850">
        <v>2025</v>
      </c>
      <c r="B5850">
        <v>7</v>
      </c>
      <c r="C5850" t="s">
        <v>198</v>
      </c>
      <c r="D5850" t="s">
        <v>210</v>
      </c>
      <c r="E5850" t="s">
        <v>33</v>
      </c>
      <c r="F5850">
        <v>9801</v>
      </c>
      <c r="G5850" t="s">
        <v>158</v>
      </c>
      <c r="H5850" t="s">
        <v>209</v>
      </c>
      <c r="I5850" t="s">
        <v>142</v>
      </c>
      <c r="J5850" s="1">
        <v>45839</v>
      </c>
      <c r="K5850" t="s">
        <v>143</v>
      </c>
      <c r="L5850">
        <v>2</v>
      </c>
      <c r="M5850" t="s">
        <v>144</v>
      </c>
      <c r="N5850" t="s">
        <v>145</v>
      </c>
      <c r="O5850" t="s">
        <v>149</v>
      </c>
      <c r="P5850" t="s">
        <v>161</v>
      </c>
      <c r="Q5850">
        <v>3888.02</v>
      </c>
      <c r="R5850">
        <v>713</v>
      </c>
      <c r="S5850">
        <v>24030</v>
      </c>
      <c r="T5850">
        <v>710</v>
      </c>
      <c r="U5850">
        <v>430</v>
      </c>
      <c r="V5850">
        <v>94</v>
      </c>
      <c r="W5850">
        <v>2287.62</v>
      </c>
      <c r="X5850">
        <v>2287.62</v>
      </c>
      <c r="Y5850">
        <v>0</v>
      </c>
      <c r="Z5850">
        <v>0</v>
      </c>
      <c r="AA5850">
        <v>19431.98</v>
      </c>
      <c r="AB5850">
        <v>0</v>
      </c>
      <c r="AC5850">
        <v>0</v>
      </c>
      <c r="AD5850">
        <v>91</v>
      </c>
      <c r="AE5850">
        <v>3</v>
      </c>
      <c r="AF5850">
        <v>512</v>
      </c>
      <c r="AG5850">
        <v>10</v>
      </c>
      <c r="AH5850">
        <v>30</v>
      </c>
      <c r="AI5850">
        <v>160</v>
      </c>
      <c r="AJ5850">
        <v>0</v>
      </c>
      <c r="AK5850">
        <v>0</v>
      </c>
      <c r="AL5850">
        <v>0</v>
      </c>
      <c r="AM5850">
        <v>0</v>
      </c>
      <c r="AN5850">
        <v>0</v>
      </c>
      <c r="AO5850">
        <v>456</v>
      </c>
      <c r="AP5850">
        <v>1181</v>
      </c>
      <c r="AQ5850">
        <v>456</v>
      </c>
      <c r="AR5850">
        <v>0</v>
      </c>
      <c r="AS5850">
        <v>120</v>
      </c>
      <c r="AT5850">
        <v>0</v>
      </c>
      <c r="AU5850">
        <v>9</v>
      </c>
      <c r="AV5850">
        <v>4</v>
      </c>
      <c r="AW5850">
        <v>41</v>
      </c>
      <c r="AX5850">
        <v>0</v>
      </c>
      <c r="AY5850">
        <v>167</v>
      </c>
      <c r="AZ5850">
        <v>262</v>
      </c>
      <c r="BA5850">
        <v>74</v>
      </c>
      <c r="BB5850">
        <v>26</v>
      </c>
      <c r="BC5850">
        <v>8</v>
      </c>
      <c r="BD5850">
        <v>1</v>
      </c>
      <c r="BE5850">
        <v>0</v>
      </c>
      <c r="BF5850">
        <v>665</v>
      </c>
      <c r="BG5850">
        <v>3830</v>
      </c>
      <c r="BH5850">
        <v>1</v>
      </c>
      <c r="BI5850">
        <v>410</v>
      </c>
      <c r="BJ5850" s="2">
        <v>45853</v>
      </c>
      <c r="BK5850">
        <v>0</v>
      </c>
      <c r="BL5850" s="3" t="str">
        <f>VLOOKUP(O5850,DropDownList!$H$1:$I$7,2,FALSE)</f>
        <v>2025/26</v>
      </c>
      <c r="BM5850" s="3" t="str">
        <f t="shared" si="91"/>
        <v>VSUR</v>
      </c>
    </row>
    <row r="5851" spans="1:65" x14ac:dyDescent="0.2">
      <c r="A5851">
        <v>2025</v>
      </c>
      <c r="B5851">
        <v>7</v>
      </c>
      <c r="C5851" t="s">
        <v>198</v>
      </c>
      <c r="D5851" t="s">
        <v>211</v>
      </c>
      <c r="E5851" t="s">
        <v>55</v>
      </c>
      <c r="F5851">
        <v>9292</v>
      </c>
      <c r="G5851" t="s">
        <v>141</v>
      </c>
      <c r="H5851" t="s">
        <v>200</v>
      </c>
      <c r="I5851" t="s">
        <v>142</v>
      </c>
      <c r="J5851" s="1">
        <v>45839</v>
      </c>
      <c r="K5851" t="s">
        <v>143</v>
      </c>
      <c r="L5851">
        <v>2</v>
      </c>
      <c r="M5851" t="s">
        <v>144</v>
      </c>
      <c r="N5851" t="s">
        <v>145</v>
      </c>
      <c r="O5851" t="s">
        <v>156</v>
      </c>
      <c r="P5851" t="s">
        <v>146</v>
      </c>
      <c r="Q5851">
        <v>0</v>
      </c>
      <c r="R5851">
        <v>18</v>
      </c>
      <c r="S5851">
        <v>310</v>
      </c>
      <c r="T5851">
        <v>0</v>
      </c>
      <c r="U5851">
        <v>1</v>
      </c>
      <c r="V5851">
        <v>0</v>
      </c>
      <c r="W5851">
        <v>0</v>
      </c>
      <c r="X5851">
        <v>0</v>
      </c>
      <c r="Y5851">
        <v>0</v>
      </c>
      <c r="Z5851">
        <v>0</v>
      </c>
      <c r="AA5851">
        <v>310</v>
      </c>
      <c r="AB5851">
        <v>0</v>
      </c>
      <c r="AC5851">
        <v>0</v>
      </c>
      <c r="AD5851">
        <v>0</v>
      </c>
      <c r="AE5851">
        <v>0</v>
      </c>
      <c r="AF5851">
        <v>18</v>
      </c>
      <c r="AG5851">
        <v>0</v>
      </c>
      <c r="AH5851">
        <v>0</v>
      </c>
      <c r="AI5851">
        <v>0</v>
      </c>
      <c r="AJ5851">
        <v>0</v>
      </c>
      <c r="AK5851">
        <v>0</v>
      </c>
      <c r="AL5851">
        <v>0</v>
      </c>
      <c r="AM5851">
        <v>0</v>
      </c>
      <c r="AN5851">
        <v>0</v>
      </c>
      <c r="AO5851">
        <v>7</v>
      </c>
      <c r="AP5851">
        <v>51</v>
      </c>
      <c r="AQ5851">
        <v>7</v>
      </c>
      <c r="AR5851">
        <v>0</v>
      </c>
      <c r="AS5851">
        <v>8</v>
      </c>
      <c r="AT5851">
        <v>8</v>
      </c>
      <c r="AU5851">
        <v>0</v>
      </c>
      <c r="AV5851">
        <v>0</v>
      </c>
      <c r="AW5851">
        <v>0</v>
      </c>
      <c r="AX5851">
        <v>0</v>
      </c>
      <c r="AY5851">
        <v>2</v>
      </c>
      <c r="AZ5851">
        <v>7</v>
      </c>
      <c r="BA5851">
        <v>5</v>
      </c>
      <c r="BB5851">
        <v>7</v>
      </c>
      <c r="BC5851">
        <v>4</v>
      </c>
      <c r="BD5851">
        <v>1</v>
      </c>
      <c r="BE5851">
        <v>0</v>
      </c>
      <c r="BF5851">
        <v>18</v>
      </c>
      <c r="BG5851">
        <v>0</v>
      </c>
      <c r="BH5851">
        <v>0</v>
      </c>
      <c r="BI5851">
        <v>1</v>
      </c>
      <c r="BJ5851" s="2">
        <v>45853</v>
      </c>
      <c r="BK5851">
        <v>0</v>
      </c>
      <c r="BL5851" s="3" t="str">
        <f>VLOOKUP(O5851,DropDownList!$H$1:$I$7,2,FALSE)</f>
        <v>2023/24</v>
      </c>
      <c r="BM5851" s="3" t="str">
        <f t="shared" si="91"/>
        <v>VSUR</v>
      </c>
    </row>
    <row r="5852" spans="1:65" x14ac:dyDescent="0.2">
      <c r="A5852">
        <v>2025</v>
      </c>
      <c r="B5852">
        <v>7</v>
      </c>
      <c r="C5852" t="s">
        <v>198</v>
      </c>
      <c r="D5852" t="s">
        <v>211</v>
      </c>
      <c r="E5852" t="s">
        <v>55</v>
      </c>
      <c r="F5852">
        <v>9292</v>
      </c>
      <c r="G5852" t="s">
        <v>141</v>
      </c>
      <c r="H5852" t="s">
        <v>200</v>
      </c>
      <c r="I5852" t="s">
        <v>142</v>
      </c>
      <c r="J5852" s="1">
        <v>45839</v>
      </c>
      <c r="K5852" t="s">
        <v>143</v>
      </c>
      <c r="L5852">
        <v>2</v>
      </c>
      <c r="M5852" t="s">
        <v>144</v>
      </c>
      <c r="N5852" t="s">
        <v>145</v>
      </c>
      <c r="O5852" t="s">
        <v>156</v>
      </c>
      <c r="P5852" t="s">
        <v>154</v>
      </c>
      <c r="Q5852">
        <v>2.1</v>
      </c>
      <c r="R5852">
        <v>18</v>
      </c>
      <c r="S5852">
        <v>5485</v>
      </c>
      <c r="T5852">
        <v>0</v>
      </c>
      <c r="U5852">
        <v>1</v>
      </c>
      <c r="V5852">
        <v>0</v>
      </c>
      <c r="W5852">
        <v>0</v>
      </c>
      <c r="X5852">
        <v>0</v>
      </c>
      <c r="Y5852">
        <v>0</v>
      </c>
      <c r="Z5852">
        <v>0</v>
      </c>
      <c r="AA5852">
        <v>5482.9</v>
      </c>
      <c r="AB5852">
        <v>0</v>
      </c>
      <c r="AC5852">
        <v>5172.8999999999996</v>
      </c>
      <c r="AD5852">
        <v>0</v>
      </c>
      <c r="AE5852">
        <v>0</v>
      </c>
      <c r="AF5852">
        <v>17</v>
      </c>
      <c r="AG5852">
        <v>1</v>
      </c>
      <c r="AH5852">
        <v>0</v>
      </c>
      <c r="AI5852">
        <v>0</v>
      </c>
      <c r="AJ5852">
        <v>0</v>
      </c>
      <c r="AK5852">
        <v>0</v>
      </c>
      <c r="AL5852">
        <v>0</v>
      </c>
      <c r="AM5852">
        <v>0</v>
      </c>
      <c r="AN5852">
        <v>0</v>
      </c>
      <c r="AO5852">
        <v>7</v>
      </c>
      <c r="AP5852">
        <v>51</v>
      </c>
      <c r="AQ5852">
        <v>7</v>
      </c>
      <c r="AR5852">
        <v>0</v>
      </c>
      <c r="AS5852">
        <v>8</v>
      </c>
      <c r="AT5852">
        <v>8</v>
      </c>
      <c r="AU5852">
        <v>0</v>
      </c>
      <c r="AV5852">
        <v>0</v>
      </c>
      <c r="AW5852">
        <v>0</v>
      </c>
      <c r="AX5852">
        <v>0</v>
      </c>
      <c r="AY5852">
        <v>2</v>
      </c>
      <c r="AZ5852">
        <v>7</v>
      </c>
      <c r="BA5852">
        <v>5</v>
      </c>
      <c r="BB5852">
        <v>7</v>
      </c>
      <c r="BC5852">
        <v>4</v>
      </c>
      <c r="BD5852">
        <v>1</v>
      </c>
      <c r="BE5852">
        <v>0</v>
      </c>
      <c r="BF5852">
        <v>18</v>
      </c>
      <c r="BG5852">
        <v>0</v>
      </c>
      <c r="BH5852">
        <v>0</v>
      </c>
      <c r="BI5852">
        <v>1</v>
      </c>
      <c r="BJ5852" s="2">
        <v>45853</v>
      </c>
      <c r="BK5852">
        <v>0</v>
      </c>
      <c r="BL5852" s="3" t="str">
        <f>VLOOKUP(O5852,DropDownList!$H$1:$I$7,2,FALSE)</f>
        <v>2023/24</v>
      </c>
      <c r="BM5852" s="3" t="str">
        <f t="shared" si="91"/>
        <v>JP COURT</v>
      </c>
    </row>
    <row r="5853" spans="1:65" x14ac:dyDescent="0.2">
      <c r="A5853">
        <v>2025</v>
      </c>
      <c r="B5853">
        <v>7</v>
      </c>
      <c r="C5853" t="s">
        <v>198</v>
      </c>
      <c r="D5853" t="s">
        <v>211</v>
      </c>
      <c r="E5853" t="s">
        <v>55</v>
      </c>
      <c r="F5853">
        <v>9292</v>
      </c>
      <c r="G5853" t="s">
        <v>141</v>
      </c>
      <c r="H5853" t="s">
        <v>200</v>
      </c>
      <c r="I5853" t="s">
        <v>142</v>
      </c>
      <c r="J5853" s="1">
        <v>45839</v>
      </c>
      <c r="K5853" t="s">
        <v>143</v>
      </c>
      <c r="L5853">
        <v>2</v>
      </c>
      <c r="M5853" t="s">
        <v>144</v>
      </c>
      <c r="N5853" t="s">
        <v>145</v>
      </c>
      <c r="O5853" t="s">
        <v>149</v>
      </c>
      <c r="P5853" t="s">
        <v>153</v>
      </c>
      <c r="Q5853">
        <v>0</v>
      </c>
      <c r="R5853">
        <v>1</v>
      </c>
      <c r="S5853">
        <v>45</v>
      </c>
      <c r="T5853">
        <v>0</v>
      </c>
      <c r="U5853">
        <v>0</v>
      </c>
      <c r="V5853">
        <v>0</v>
      </c>
      <c r="W5853">
        <v>0</v>
      </c>
      <c r="X5853">
        <v>0</v>
      </c>
      <c r="Y5853">
        <v>0</v>
      </c>
      <c r="Z5853">
        <v>0</v>
      </c>
      <c r="AA5853">
        <v>45</v>
      </c>
      <c r="AB5853">
        <v>0</v>
      </c>
      <c r="AC5853">
        <v>45</v>
      </c>
      <c r="AD5853">
        <v>0</v>
      </c>
      <c r="AE5853">
        <v>0</v>
      </c>
      <c r="AF5853">
        <v>1</v>
      </c>
      <c r="AG5853">
        <v>0</v>
      </c>
      <c r="AH5853">
        <v>0</v>
      </c>
      <c r="AI5853">
        <v>0</v>
      </c>
      <c r="AJ5853">
        <v>0</v>
      </c>
      <c r="AK5853">
        <v>0</v>
      </c>
      <c r="AL5853">
        <v>0</v>
      </c>
      <c r="AM5853">
        <v>0</v>
      </c>
      <c r="AN5853">
        <v>0</v>
      </c>
      <c r="AO5853">
        <v>0</v>
      </c>
      <c r="AP5853">
        <v>0</v>
      </c>
      <c r="AQ5853">
        <v>0</v>
      </c>
      <c r="AR5853">
        <v>0</v>
      </c>
      <c r="AS5853">
        <v>0</v>
      </c>
      <c r="AT5853">
        <v>0</v>
      </c>
      <c r="AU5853">
        <v>0</v>
      </c>
      <c r="AV5853">
        <v>0</v>
      </c>
      <c r="AW5853">
        <v>0</v>
      </c>
      <c r="AX5853">
        <v>0</v>
      </c>
      <c r="AY5853">
        <v>0</v>
      </c>
      <c r="AZ5853">
        <v>0</v>
      </c>
      <c r="BA5853">
        <v>0</v>
      </c>
      <c r="BB5853">
        <v>0</v>
      </c>
      <c r="BC5853">
        <v>0</v>
      </c>
      <c r="BD5853">
        <v>0</v>
      </c>
      <c r="BE5853">
        <v>0</v>
      </c>
      <c r="BF5853">
        <v>0</v>
      </c>
      <c r="BG5853">
        <v>0</v>
      </c>
      <c r="BH5853">
        <v>0</v>
      </c>
      <c r="BI5853">
        <v>0</v>
      </c>
      <c r="BJ5853" s="2">
        <v>45853</v>
      </c>
      <c r="BK5853">
        <v>0</v>
      </c>
      <c r="BL5853" s="3" t="str">
        <f>VLOOKUP(O5853,DropDownList!$H$1:$I$7,2,FALSE)</f>
        <v>2025/26</v>
      </c>
      <c r="BM5853" s="3" t="str">
        <f t="shared" si="91"/>
        <v>PREG</v>
      </c>
    </row>
    <row r="5854" spans="1:65" x14ac:dyDescent="0.2">
      <c r="A5854">
        <v>2025</v>
      </c>
      <c r="B5854">
        <v>7</v>
      </c>
      <c r="C5854" t="s">
        <v>198</v>
      </c>
      <c r="D5854" t="s">
        <v>211</v>
      </c>
      <c r="E5854" t="s">
        <v>55</v>
      </c>
      <c r="F5854">
        <v>9292</v>
      </c>
      <c r="G5854" t="s">
        <v>141</v>
      </c>
      <c r="H5854" t="s">
        <v>200</v>
      </c>
      <c r="I5854" t="s">
        <v>142</v>
      </c>
      <c r="J5854" s="1">
        <v>45839</v>
      </c>
      <c r="K5854" t="s">
        <v>143</v>
      </c>
      <c r="L5854">
        <v>2</v>
      </c>
      <c r="M5854" t="s">
        <v>144</v>
      </c>
      <c r="N5854" t="s">
        <v>145</v>
      </c>
      <c r="O5854" t="s">
        <v>149</v>
      </c>
      <c r="P5854" t="s">
        <v>146</v>
      </c>
      <c r="Q5854">
        <v>30</v>
      </c>
      <c r="R5854">
        <v>20</v>
      </c>
      <c r="S5854">
        <v>300</v>
      </c>
      <c r="T5854">
        <v>0</v>
      </c>
      <c r="U5854">
        <v>5</v>
      </c>
      <c r="V5854">
        <v>1</v>
      </c>
      <c r="W5854">
        <v>10</v>
      </c>
      <c r="X5854">
        <v>10</v>
      </c>
      <c r="Y5854">
        <v>0</v>
      </c>
      <c r="Z5854">
        <v>0</v>
      </c>
      <c r="AA5854">
        <v>270</v>
      </c>
      <c r="AB5854">
        <v>0</v>
      </c>
      <c r="AC5854">
        <v>0</v>
      </c>
      <c r="AD5854">
        <v>1</v>
      </c>
      <c r="AE5854">
        <v>0</v>
      </c>
      <c r="AF5854">
        <v>18</v>
      </c>
      <c r="AG5854">
        <v>0</v>
      </c>
      <c r="AH5854">
        <v>0</v>
      </c>
      <c r="AI5854">
        <v>2</v>
      </c>
      <c r="AJ5854">
        <v>0</v>
      </c>
      <c r="AK5854">
        <v>0</v>
      </c>
      <c r="AL5854">
        <v>0</v>
      </c>
      <c r="AM5854">
        <v>0</v>
      </c>
      <c r="AN5854">
        <v>0</v>
      </c>
      <c r="AO5854">
        <v>9</v>
      </c>
      <c r="AP5854">
        <v>24</v>
      </c>
      <c r="AQ5854">
        <v>7</v>
      </c>
      <c r="AR5854">
        <v>0</v>
      </c>
      <c r="AS5854">
        <v>2</v>
      </c>
      <c r="AT5854">
        <v>0</v>
      </c>
      <c r="AU5854">
        <v>1</v>
      </c>
      <c r="AV5854">
        <v>0</v>
      </c>
      <c r="AW5854">
        <v>0</v>
      </c>
      <c r="AX5854">
        <v>0</v>
      </c>
      <c r="AY5854">
        <v>2</v>
      </c>
      <c r="AZ5854">
        <v>4</v>
      </c>
      <c r="BA5854">
        <v>3</v>
      </c>
      <c r="BB5854">
        <v>1</v>
      </c>
      <c r="BC5854">
        <v>0</v>
      </c>
      <c r="BD5854">
        <v>1</v>
      </c>
      <c r="BE5854">
        <v>0</v>
      </c>
      <c r="BF5854">
        <v>20</v>
      </c>
      <c r="BG5854">
        <v>30</v>
      </c>
      <c r="BH5854">
        <v>0</v>
      </c>
      <c r="BI5854">
        <v>5</v>
      </c>
      <c r="BJ5854" s="2">
        <v>45853</v>
      </c>
      <c r="BK5854">
        <v>0</v>
      </c>
      <c r="BL5854" s="3" t="str">
        <f>VLOOKUP(O5854,DropDownList!$H$1:$I$7,2,FALSE)</f>
        <v>2025/26</v>
      </c>
      <c r="BM5854" s="3" t="str">
        <f t="shared" si="91"/>
        <v>VSUR</v>
      </c>
    </row>
    <row r="5855" spans="1:65" x14ac:dyDescent="0.2">
      <c r="A5855">
        <v>2025</v>
      </c>
      <c r="B5855">
        <v>7</v>
      </c>
      <c r="C5855" t="s">
        <v>198</v>
      </c>
      <c r="D5855" t="s">
        <v>211</v>
      </c>
      <c r="E5855" t="s">
        <v>55</v>
      </c>
      <c r="F5855">
        <v>9292</v>
      </c>
      <c r="G5855" t="s">
        <v>141</v>
      </c>
      <c r="H5855" t="s">
        <v>200</v>
      </c>
      <c r="I5855" t="s">
        <v>142</v>
      </c>
      <c r="J5855" s="1">
        <v>45839</v>
      </c>
      <c r="K5855" t="s">
        <v>143</v>
      </c>
      <c r="L5855">
        <v>2</v>
      </c>
      <c r="M5855" t="s">
        <v>144</v>
      </c>
      <c r="N5855" t="s">
        <v>145</v>
      </c>
      <c r="O5855" t="s">
        <v>149</v>
      </c>
      <c r="P5855" t="s">
        <v>154</v>
      </c>
      <c r="Q5855">
        <v>800.99</v>
      </c>
      <c r="R5855">
        <v>20</v>
      </c>
      <c r="S5855">
        <v>4780</v>
      </c>
      <c r="T5855">
        <v>0</v>
      </c>
      <c r="U5855">
        <v>5</v>
      </c>
      <c r="V5855">
        <v>3</v>
      </c>
      <c r="W5855">
        <v>390.99</v>
      </c>
      <c r="X5855">
        <v>390.99</v>
      </c>
      <c r="Y5855">
        <v>0</v>
      </c>
      <c r="Z5855">
        <v>0</v>
      </c>
      <c r="AA5855">
        <v>3979.01</v>
      </c>
      <c r="AB5855">
        <v>0</v>
      </c>
      <c r="AC5855">
        <v>3709.01</v>
      </c>
      <c r="AD5855">
        <v>1</v>
      </c>
      <c r="AE5855">
        <v>2</v>
      </c>
      <c r="AF5855">
        <v>15</v>
      </c>
      <c r="AG5855">
        <v>3</v>
      </c>
      <c r="AH5855">
        <v>0</v>
      </c>
      <c r="AI5855">
        <v>2</v>
      </c>
      <c r="AJ5855">
        <v>0</v>
      </c>
      <c r="AK5855">
        <v>0</v>
      </c>
      <c r="AL5855">
        <v>0</v>
      </c>
      <c r="AM5855">
        <v>0</v>
      </c>
      <c r="AN5855">
        <v>0</v>
      </c>
      <c r="AO5855">
        <v>9</v>
      </c>
      <c r="AP5855">
        <v>24</v>
      </c>
      <c r="AQ5855">
        <v>7</v>
      </c>
      <c r="AR5855">
        <v>0</v>
      </c>
      <c r="AS5855">
        <v>2</v>
      </c>
      <c r="AT5855">
        <v>0</v>
      </c>
      <c r="AU5855">
        <v>1</v>
      </c>
      <c r="AV5855">
        <v>0</v>
      </c>
      <c r="AW5855">
        <v>0</v>
      </c>
      <c r="AX5855">
        <v>0</v>
      </c>
      <c r="AY5855">
        <v>2</v>
      </c>
      <c r="AZ5855">
        <v>4</v>
      </c>
      <c r="BA5855">
        <v>3</v>
      </c>
      <c r="BB5855">
        <v>1</v>
      </c>
      <c r="BC5855">
        <v>0</v>
      </c>
      <c r="BD5855">
        <v>1</v>
      </c>
      <c r="BE5855">
        <v>0</v>
      </c>
      <c r="BF5855">
        <v>20</v>
      </c>
      <c r="BG5855">
        <v>450</v>
      </c>
      <c r="BH5855">
        <v>0</v>
      </c>
      <c r="BI5855">
        <v>5</v>
      </c>
      <c r="BJ5855" s="2">
        <v>45853</v>
      </c>
      <c r="BK5855">
        <v>0</v>
      </c>
      <c r="BL5855" s="3" t="str">
        <f>VLOOKUP(O5855,DropDownList!$H$1:$I$7,2,FALSE)</f>
        <v>2025/26</v>
      </c>
      <c r="BM5855" s="3" t="str">
        <f t="shared" si="91"/>
        <v>JP COURT</v>
      </c>
    </row>
    <row r="5856" spans="1:65" x14ac:dyDescent="0.2">
      <c r="A5856">
        <v>2025</v>
      </c>
      <c r="B5856">
        <v>7</v>
      </c>
      <c r="C5856" t="s">
        <v>198</v>
      </c>
      <c r="D5856" t="s">
        <v>211</v>
      </c>
      <c r="E5856" t="s">
        <v>55</v>
      </c>
      <c r="F5856">
        <v>9292</v>
      </c>
      <c r="G5856" t="s">
        <v>141</v>
      </c>
      <c r="H5856" t="s">
        <v>200</v>
      </c>
      <c r="I5856" t="s">
        <v>142</v>
      </c>
      <c r="J5856" s="1">
        <v>45839</v>
      </c>
      <c r="K5856" t="s">
        <v>143</v>
      </c>
      <c r="L5856">
        <v>2</v>
      </c>
      <c r="M5856" t="s">
        <v>144</v>
      </c>
      <c r="N5856" t="s">
        <v>145</v>
      </c>
      <c r="O5856" t="s">
        <v>147</v>
      </c>
      <c r="P5856" t="s">
        <v>150</v>
      </c>
      <c r="Q5856">
        <v>121.06</v>
      </c>
      <c r="R5856">
        <v>3</v>
      </c>
      <c r="S5856">
        <v>751.67</v>
      </c>
      <c r="T5856">
        <v>0</v>
      </c>
      <c r="U5856">
        <v>1</v>
      </c>
      <c r="V5856">
        <v>1</v>
      </c>
      <c r="W5856">
        <v>121.06</v>
      </c>
      <c r="X5856">
        <v>121.06</v>
      </c>
      <c r="Y5856">
        <v>3</v>
      </c>
      <c r="Z5856">
        <v>751.67</v>
      </c>
      <c r="AA5856">
        <v>630.61</v>
      </c>
      <c r="AB5856">
        <v>330.61</v>
      </c>
      <c r="AC5856">
        <v>300</v>
      </c>
      <c r="AD5856">
        <v>0</v>
      </c>
      <c r="AE5856">
        <v>1</v>
      </c>
      <c r="AF5856">
        <v>2</v>
      </c>
      <c r="AG5856">
        <v>1</v>
      </c>
      <c r="AH5856">
        <v>0</v>
      </c>
      <c r="AI5856">
        <v>0</v>
      </c>
      <c r="AJ5856">
        <v>1</v>
      </c>
      <c r="AK5856">
        <v>0</v>
      </c>
      <c r="AL5856">
        <v>0</v>
      </c>
      <c r="AM5856">
        <v>0</v>
      </c>
      <c r="AN5856">
        <v>0</v>
      </c>
      <c r="AO5856">
        <v>2</v>
      </c>
      <c r="AP5856">
        <v>14</v>
      </c>
      <c r="AQ5856">
        <v>2</v>
      </c>
      <c r="AR5856">
        <v>0</v>
      </c>
      <c r="AS5856">
        <v>1</v>
      </c>
      <c r="AT5856">
        <v>2</v>
      </c>
      <c r="AU5856">
        <v>0</v>
      </c>
      <c r="AV5856">
        <v>0</v>
      </c>
      <c r="AW5856">
        <v>0</v>
      </c>
      <c r="AX5856">
        <v>0</v>
      </c>
      <c r="AY5856">
        <v>1</v>
      </c>
      <c r="AZ5856">
        <v>2</v>
      </c>
      <c r="BA5856">
        <v>2</v>
      </c>
      <c r="BB5856">
        <v>1</v>
      </c>
      <c r="BC5856">
        <v>0</v>
      </c>
      <c r="BD5856">
        <v>0</v>
      </c>
      <c r="BE5856">
        <v>0</v>
      </c>
      <c r="BF5856">
        <v>2</v>
      </c>
      <c r="BG5856">
        <v>0</v>
      </c>
      <c r="BH5856">
        <v>0</v>
      </c>
      <c r="BI5856">
        <v>1</v>
      </c>
      <c r="BJ5856" s="2">
        <v>45853</v>
      </c>
      <c r="BK5856">
        <v>0</v>
      </c>
      <c r="BL5856" s="3" t="str">
        <f>VLOOKUP(O5856,DropDownList!$H$1:$I$7,2,FALSE)</f>
        <v>2024/25</v>
      </c>
      <c r="BM5856" s="3" t="str">
        <f t="shared" si="91"/>
        <v>FISCAL FINES</v>
      </c>
    </row>
    <row r="5857" spans="1:65" x14ac:dyDescent="0.2">
      <c r="A5857">
        <v>2025</v>
      </c>
      <c r="B5857">
        <v>7</v>
      </c>
      <c r="C5857" t="s">
        <v>198</v>
      </c>
      <c r="D5857" t="s">
        <v>211</v>
      </c>
      <c r="E5857" t="s">
        <v>55</v>
      </c>
      <c r="F5857">
        <v>9292</v>
      </c>
      <c r="G5857" t="s">
        <v>141</v>
      </c>
      <c r="H5857" t="s">
        <v>200</v>
      </c>
      <c r="I5857" t="s">
        <v>142</v>
      </c>
      <c r="J5857" s="1">
        <v>45839</v>
      </c>
      <c r="K5857" t="s">
        <v>143</v>
      </c>
      <c r="L5857">
        <v>2</v>
      </c>
      <c r="M5857" t="s">
        <v>144</v>
      </c>
      <c r="N5857" t="s">
        <v>145</v>
      </c>
      <c r="O5857" t="s">
        <v>149</v>
      </c>
      <c r="P5857" t="s">
        <v>150</v>
      </c>
      <c r="Q5857">
        <v>260.32</v>
      </c>
      <c r="R5857">
        <v>7</v>
      </c>
      <c r="S5857">
        <v>1030.8399999999999</v>
      </c>
      <c r="T5857">
        <v>0</v>
      </c>
      <c r="U5857">
        <v>3</v>
      </c>
      <c r="V5857">
        <v>2</v>
      </c>
      <c r="W5857">
        <v>200</v>
      </c>
      <c r="X5857">
        <v>200</v>
      </c>
      <c r="Y5857">
        <v>7</v>
      </c>
      <c r="Z5857">
        <v>1030.8399999999999</v>
      </c>
      <c r="AA5857">
        <v>770.52</v>
      </c>
      <c r="AB5857">
        <v>55.84</v>
      </c>
      <c r="AC5857">
        <v>714.68</v>
      </c>
      <c r="AD5857">
        <v>1</v>
      </c>
      <c r="AE5857">
        <v>1</v>
      </c>
      <c r="AF5857">
        <v>4</v>
      </c>
      <c r="AG5857">
        <v>2</v>
      </c>
      <c r="AH5857">
        <v>0</v>
      </c>
      <c r="AI5857">
        <v>1</v>
      </c>
      <c r="AJ5857">
        <v>2</v>
      </c>
      <c r="AK5857">
        <v>0</v>
      </c>
      <c r="AL5857">
        <v>0</v>
      </c>
      <c r="AM5857">
        <v>0</v>
      </c>
      <c r="AN5857">
        <v>0</v>
      </c>
      <c r="AO5857">
        <v>5</v>
      </c>
      <c r="AP5857">
        <v>15</v>
      </c>
      <c r="AQ5857">
        <v>5</v>
      </c>
      <c r="AR5857">
        <v>0</v>
      </c>
      <c r="AS5857">
        <v>1</v>
      </c>
      <c r="AT5857">
        <v>0</v>
      </c>
      <c r="AU5857">
        <v>0</v>
      </c>
      <c r="AV5857">
        <v>0</v>
      </c>
      <c r="AW5857">
        <v>0</v>
      </c>
      <c r="AX5857">
        <v>0</v>
      </c>
      <c r="AY5857">
        <v>2</v>
      </c>
      <c r="AZ5857">
        <v>4</v>
      </c>
      <c r="BA5857">
        <v>1</v>
      </c>
      <c r="BB5857">
        <v>1</v>
      </c>
      <c r="BC5857">
        <v>0</v>
      </c>
      <c r="BD5857">
        <v>0</v>
      </c>
      <c r="BE5857">
        <v>0</v>
      </c>
      <c r="BF5857">
        <v>5</v>
      </c>
      <c r="BG5857">
        <v>75</v>
      </c>
      <c r="BH5857">
        <v>0</v>
      </c>
      <c r="BI5857">
        <v>3</v>
      </c>
      <c r="BJ5857" s="2">
        <v>45853</v>
      </c>
      <c r="BK5857">
        <v>0</v>
      </c>
      <c r="BL5857" s="3" t="str">
        <f>VLOOKUP(O5857,DropDownList!$H$1:$I$7,2,FALSE)</f>
        <v>2025/26</v>
      </c>
      <c r="BM5857" s="3" t="str">
        <f t="shared" si="91"/>
        <v>FISCAL FINES</v>
      </c>
    </row>
    <row r="5858" spans="1:65" x14ac:dyDescent="0.2">
      <c r="A5858">
        <v>2025</v>
      </c>
      <c r="B5858">
        <v>7</v>
      </c>
      <c r="C5858" t="s">
        <v>198</v>
      </c>
      <c r="D5858" t="s">
        <v>211</v>
      </c>
      <c r="E5858" t="s">
        <v>55</v>
      </c>
      <c r="F5858">
        <v>9292</v>
      </c>
      <c r="G5858" t="s">
        <v>141</v>
      </c>
      <c r="H5858" t="s">
        <v>200</v>
      </c>
      <c r="I5858" t="s">
        <v>142</v>
      </c>
      <c r="J5858" s="1">
        <v>45839</v>
      </c>
      <c r="K5858" t="s">
        <v>143</v>
      </c>
      <c r="L5858">
        <v>2</v>
      </c>
      <c r="M5858" t="s">
        <v>144</v>
      </c>
      <c r="N5858" t="s">
        <v>145</v>
      </c>
      <c r="O5858" t="s">
        <v>147</v>
      </c>
      <c r="P5858" t="s">
        <v>146</v>
      </c>
      <c r="Q5858">
        <v>40</v>
      </c>
      <c r="R5858">
        <v>17</v>
      </c>
      <c r="S5858">
        <v>250</v>
      </c>
      <c r="T5858">
        <v>0</v>
      </c>
      <c r="U5858">
        <v>5</v>
      </c>
      <c r="V5858">
        <v>2</v>
      </c>
      <c r="W5858">
        <v>20</v>
      </c>
      <c r="X5858">
        <v>20</v>
      </c>
      <c r="Y5858">
        <v>0</v>
      </c>
      <c r="Z5858">
        <v>0</v>
      </c>
      <c r="AA5858">
        <v>210</v>
      </c>
      <c r="AB5858">
        <v>0</v>
      </c>
      <c r="AC5858">
        <v>0</v>
      </c>
      <c r="AD5858">
        <v>2</v>
      </c>
      <c r="AE5858">
        <v>0</v>
      </c>
      <c r="AF5858">
        <v>13</v>
      </c>
      <c r="AG5858">
        <v>0</v>
      </c>
      <c r="AH5858">
        <v>0</v>
      </c>
      <c r="AI5858">
        <v>4</v>
      </c>
      <c r="AJ5858">
        <v>0</v>
      </c>
      <c r="AK5858">
        <v>0</v>
      </c>
      <c r="AL5858">
        <v>0</v>
      </c>
      <c r="AM5858">
        <v>0</v>
      </c>
      <c r="AN5858">
        <v>0</v>
      </c>
      <c r="AO5858">
        <v>8</v>
      </c>
      <c r="AP5858">
        <v>43</v>
      </c>
      <c r="AQ5858">
        <v>8</v>
      </c>
      <c r="AR5858">
        <v>0</v>
      </c>
      <c r="AS5858">
        <v>5</v>
      </c>
      <c r="AT5858">
        <v>4</v>
      </c>
      <c r="AU5858">
        <v>0</v>
      </c>
      <c r="AV5858">
        <v>0</v>
      </c>
      <c r="AW5858">
        <v>0</v>
      </c>
      <c r="AX5858">
        <v>0</v>
      </c>
      <c r="AY5858">
        <v>6</v>
      </c>
      <c r="AZ5858">
        <v>8</v>
      </c>
      <c r="BA5858">
        <v>4</v>
      </c>
      <c r="BB5858">
        <v>3</v>
      </c>
      <c r="BC5858">
        <v>3</v>
      </c>
      <c r="BD5858">
        <v>0</v>
      </c>
      <c r="BE5858">
        <v>0</v>
      </c>
      <c r="BF5858">
        <v>16</v>
      </c>
      <c r="BG5858">
        <v>40</v>
      </c>
      <c r="BH5858">
        <v>0</v>
      </c>
      <c r="BI5858">
        <v>5</v>
      </c>
      <c r="BJ5858" s="2">
        <v>45853</v>
      </c>
      <c r="BK5858">
        <v>0</v>
      </c>
      <c r="BL5858" s="3" t="str">
        <f>VLOOKUP(O5858,DropDownList!$H$1:$I$7,2,FALSE)</f>
        <v>2024/25</v>
      </c>
      <c r="BM5858" s="3" t="str">
        <f t="shared" si="91"/>
        <v>VSUR</v>
      </c>
    </row>
    <row r="5859" spans="1:65" x14ac:dyDescent="0.2">
      <c r="A5859">
        <v>2025</v>
      </c>
      <c r="B5859">
        <v>7</v>
      </c>
      <c r="C5859" t="s">
        <v>198</v>
      </c>
      <c r="D5859" t="s">
        <v>211</v>
      </c>
      <c r="E5859" t="s">
        <v>55</v>
      </c>
      <c r="F5859">
        <v>9292</v>
      </c>
      <c r="G5859" t="s">
        <v>141</v>
      </c>
      <c r="H5859" t="s">
        <v>200</v>
      </c>
      <c r="I5859" t="s">
        <v>142</v>
      </c>
      <c r="J5859" s="1">
        <v>45839</v>
      </c>
      <c r="K5859" t="s">
        <v>143</v>
      </c>
      <c r="L5859">
        <v>2</v>
      </c>
      <c r="M5859" t="s">
        <v>144</v>
      </c>
      <c r="N5859" t="s">
        <v>145</v>
      </c>
      <c r="O5859" t="s">
        <v>147</v>
      </c>
      <c r="P5859" t="s">
        <v>154</v>
      </c>
      <c r="Q5859">
        <v>687.64</v>
      </c>
      <c r="R5859">
        <v>17</v>
      </c>
      <c r="S5859">
        <v>3880</v>
      </c>
      <c r="T5859">
        <v>0</v>
      </c>
      <c r="U5859">
        <v>5</v>
      </c>
      <c r="V5859">
        <v>2</v>
      </c>
      <c r="W5859">
        <v>295</v>
      </c>
      <c r="X5859">
        <v>295</v>
      </c>
      <c r="Y5859">
        <v>0</v>
      </c>
      <c r="Z5859">
        <v>0</v>
      </c>
      <c r="AA5859">
        <v>3192.36</v>
      </c>
      <c r="AB5859">
        <v>0</v>
      </c>
      <c r="AC5859">
        <v>2982.36</v>
      </c>
      <c r="AD5859">
        <v>2</v>
      </c>
      <c r="AE5859">
        <v>0</v>
      </c>
      <c r="AF5859">
        <v>12</v>
      </c>
      <c r="AG5859">
        <v>1</v>
      </c>
      <c r="AH5859">
        <v>0</v>
      </c>
      <c r="AI5859">
        <v>4</v>
      </c>
      <c r="AJ5859">
        <v>0</v>
      </c>
      <c r="AK5859">
        <v>0</v>
      </c>
      <c r="AL5859">
        <v>0</v>
      </c>
      <c r="AM5859">
        <v>0</v>
      </c>
      <c r="AN5859">
        <v>0</v>
      </c>
      <c r="AO5859">
        <v>8</v>
      </c>
      <c r="AP5859">
        <v>43</v>
      </c>
      <c r="AQ5859">
        <v>8</v>
      </c>
      <c r="AR5859">
        <v>0</v>
      </c>
      <c r="AS5859">
        <v>5</v>
      </c>
      <c r="AT5859">
        <v>4</v>
      </c>
      <c r="AU5859">
        <v>0</v>
      </c>
      <c r="AV5859">
        <v>0</v>
      </c>
      <c r="AW5859">
        <v>0</v>
      </c>
      <c r="AX5859">
        <v>0</v>
      </c>
      <c r="AY5859">
        <v>6</v>
      </c>
      <c r="AZ5859">
        <v>8</v>
      </c>
      <c r="BA5859">
        <v>4</v>
      </c>
      <c r="BB5859">
        <v>3</v>
      </c>
      <c r="BC5859">
        <v>3</v>
      </c>
      <c r="BD5859">
        <v>0</v>
      </c>
      <c r="BE5859">
        <v>0</v>
      </c>
      <c r="BF5859">
        <v>16</v>
      </c>
      <c r="BG5859">
        <v>525</v>
      </c>
      <c r="BH5859">
        <v>0</v>
      </c>
      <c r="BI5859">
        <v>5</v>
      </c>
      <c r="BJ5859" s="2">
        <v>45853</v>
      </c>
      <c r="BK5859">
        <v>0</v>
      </c>
      <c r="BL5859" s="3" t="str">
        <f>VLOOKUP(O5859,DropDownList!$H$1:$I$7,2,FALSE)</f>
        <v>2024/25</v>
      </c>
      <c r="BM5859" s="3" t="str">
        <f t="shared" si="91"/>
        <v>JP COURT</v>
      </c>
    </row>
    <row r="5860" spans="1:65" x14ac:dyDescent="0.2">
      <c r="A5860">
        <v>2025</v>
      </c>
      <c r="B5860">
        <v>7</v>
      </c>
      <c r="C5860" t="s">
        <v>198</v>
      </c>
      <c r="D5860" t="s">
        <v>212</v>
      </c>
      <c r="E5860" t="s">
        <v>34</v>
      </c>
      <c r="F5860">
        <v>9293</v>
      </c>
      <c r="G5860" t="s">
        <v>141</v>
      </c>
      <c r="H5860" t="s">
        <v>200</v>
      </c>
      <c r="I5860" t="s">
        <v>142</v>
      </c>
      <c r="J5860" s="1">
        <v>45839</v>
      </c>
      <c r="K5860" t="s">
        <v>143</v>
      </c>
      <c r="L5860">
        <v>2</v>
      </c>
      <c r="M5860" t="s">
        <v>144</v>
      </c>
      <c r="N5860" t="s">
        <v>145</v>
      </c>
      <c r="O5860" t="s">
        <v>147</v>
      </c>
      <c r="P5860" t="s">
        <v>148</v>
      </c>
      <c r="Q5860">
        <v>0</v>
      </c>
      <c r="R5860">
        <v>2</v>
      </c>
      <c r="S5860">
        <v>120</v>
      </c>
      <c r="T5860">
        <v>0</v>
      </c>
      <c r="U5860">
        <v>0</v>
      </c>
      <c r="V5860">
        <v>0</v>
      </c>
      <c r="W5860">
        <v>0</v>
      </c>
      <c r="X5860">
        <v>0</v>
      </c>
      <c r="Y5860">
        <v>0</v>
      </c>
      <c r="Z5860">
        <v>0</v>
      </c>
      <c r="AA5860">
        <v>120</v>
      </c>
      <c r="AB5860">
        <v>0</v>
      </c>
      <c r="AC5860">
        <v>120</v>
      </c>
      <c r="AD5860">
        <v>0</v>
      </c>
      <c r="AE5860">
        <v>0</v>
      </c>
      <c r="AF5860">
        <v>2</v>
      </c>
      <c r="AG5860">
        <v>0</v>
      </c>
      <c r="AH5860">
        <v>0</v>
      </c>
      <c r="AI5860">
        <v>0</v>
      </c>
      <c r="AJ5860">
        <v>0</v>
      </c>
      <c r="AK5860">
        <v>0</v>
      </c>
      <c r="AL5860">
        <v>0</v>
      </c>
      <c r="AM5860">
        <v>0</v>
      </c>
      <c r="AN5860">
        <v>0</v>
      </c>
      <c r="AO5860">
        <v>0</v>
      </c>
      <c r="AP5860">
        <v>0</v>
      </c>
      <c r="AQ5860">
        <v>0</v>
      </c>
      <c r="AR5860">
        <v>0</v>
      </c>
      <c r="AS5860">
        <v>0</v>
      </c>
      <c r="AT5860">
        <v>0</v>
      </c>
      <c r="AU5860">
        <v>0</v>
      </c>
      <c r="AV5860">
        <v>0</v>
      </c>
      <c r="AW5860">
        <v>0</v>
      </c>
      <c r="AX5860">
        <v>0</v>
      </c>
      <c r="AY5860">
        <v>0</v>
      </c>
      <c r="AZ5860">
        <v>0</v>
      </c>
      <c r="BA5860">
        <v>0</v>
      </c>
      <c r="BB5860">
        <v>0</v>
      </c>
      <c r="BC5860">
        <v>0</v>
      </c>
      <c r="BD5860">
        <v>0</v>
      </c>
      <c r="BE5860">
        <v>0</v>
      </c>
      <c r="BF5860">
        <v>0</v>
      </c>
      <c r="BG5860">
        <v>0</v>
      </c>
      <c r="BH5860">
        <v>0</v>
      </c>
      <c r="BI5860">
        <v>0</v>
      </c>
      <c r="BJ5860" s="2">
        <v>45853</v>
      </c>
      <c r="BK5860">
        <v>0</v>
      </c>
      <c r="BL5860" s="3" t="str">
        <f>VLOOKUP(O5860,DropDownList!$H$1:$I$7,2,FALSE)</f>
        <v>2024/25</v>
      </c>
      <c r="BM5860" s="3" t="str">
        <f t="shared" si="91"/>
        <v>PRAS</v>
      </c>
    </row>
    <row r="5861" spans="1:65" x14ac:dyDescent="0.2">
      <c r="A5861">
        <v>2025</v>
      </c>
      <c r="B5861">
        <v>7</v>
      </c>
      <c r="C5861" t="s">
        <v>198</v>
      </c>
      <c r="D5861" t="s">
        <v>212</v>
      </c>
      <c r="E5861" t="s">
        <v>34</v>
      </c>
      <c r="F5861">
        <v>9293</v>
      </c>
      <c r="G5861" t="s">
        <v>141</v>
      </c>
      <c r="H5861" t="s">
        <v>200</v>
      </c>
      <c r="I5861" t="s">
        <v>142</v>
      </c>
      <c r="J5861" s="1">
        <v>45839</v>
      </c>
      <c r="K5861" t="s">
        <v>143</v>
      </c>
      <c r="L5861">
        <v>2</v>
      </c>
      <c r="M5861" t="s">
        <v>144</v>
      </c>
      <c r="N5861" t="s">
        <v>145</v>
      </c>
      <c r="O5861" t="s">
        <v>149</v>
      </c>
      <c r="P5861" t="s">
        <v>150</v>
      </c>
      <c r="Q5861">
        <v>4603.6000000000004</v>
      </c>
      <c r="R5861">
        <v>55</v>
      </c>
      <c r="S5861">
        <v>10601.03</v>
      </c>
      <c r="T5861">
        <v>1150.46</v>
      </c>
      <c r="U5861">
        <v>23</v>
      </c>
      <c r="V5861">
        <v>16</v>
      </c>
      <c r="W5861">
        <v>2290.94</v>
      </c>
      <c r="X5861">
        <v>2365.12</v>
      </c>
      <c r="Y5861">
        <v>49</v>
      </c>
      <c r="Z5861">
        <v>9450.57</v>
      </c>
      <c r="AA5861">
        <v>4846.97</v>
      </c>
      <c r="AB5861">
        <v>1768.45</v>
      </c>
      <c r="AC5861">
        <v>3078.52</v>
      </c>
      <c r="AD5861">
        <v>11</v>
      </c>
      <c r="AE5861">
        <v>5</v>
      </c>
      <c r="AF5861">
        <v>26</v>
      </c>
      <c r="AG5861">
        <v>11</v>
      </c>
      <c r="AH5861">
        <v>6</v>
      </c>
      <c r="AI5861">
        <v>12</v>
      </c>
      <c r="AJ5861">
        <v>15</v>
      </c>
      <c r="AK5861">
        <v>7</v>
      </c>
      <c r="AL5861">
        <v>1</v>
      </c>
      <c r="AM5861">
        <v>4</v>
      </c>
      <c r="AN5861">
        <v>0</v>
      </c>
      <c r="AO5861">
        <v>29</v>
      </c>
      <c r="AP5861">
        <v>72</v>
      </c>
      <c r="AQ5861">
        <v>30</v>
      </c>
      <c r="AR5861">
        <v>0</v>
      </c>
      <c r="AS5861">
        <v>12</v>
      </c>
      <c r="AT5861">
        <v>0</v>
      </c>
      <c r="AU5861">
        <v>0</v>
      </c>
      <c r="AV5861">
        <v>0</v>
      </c>
      <c r="AW5861">
        <v>0</v>
      </c>
      <c r="AX5861">
        <v>0</v>
      </c>
      <c r="AY5861">
        <v>7</v>
      </c>
      <c r="AZ5861">
        <v>12</v>
      </c>
      <c r="BA5861">
        <v>5</v>
      </c>
      <c r="BB5861">
        <v>2</v>
      </c>
      <c r="BC5861">
        <v>0</v>
      </c>
      <c r="BD5861">
        <v>1</v>
      </c>
      <c r="BE5861">
        <v>0</v>
      </c>
      <c r="BF5861">
        <v>29</v>
      </c>
      <c r="BG5861">
        <v>1782.94</v>
      </c>
      <c r="BH5861">
        <v>0</v>
      </c>
      <c r="BI5861">
        <v>22</v>
      </c>
      <c r="BJ5861" s="2">
        <v>45853</v>
      </c>
      <c r="BK5861">
        <v>0</v>
      </c>
      <c r="BL5861" s="3" t="str">
        <f>VLOOKUP(O5861,DropDownList!$H$1:$I$7,2,FALSE)</f>
        <v>2025/26</v>
      </c>
      <c r="BM5861" s="3" t="str">
        <f t="shared" si="91"/>
        <v>FISCAL FINES</v>
      </c>
    </row>
    <row r="5862" spans="1:65" x14ac:dyDescent="0.2">
      <c r="A5862">
        <v>2025</v>
      </c>
      <c r="B5862">
        <v>7</v>
      </c>
      <c r="C5862" t="s">
        <v>198</v>
      </c>
      <c r="D5862" t="s">
        <v>212</v>
      </c>
      <c r="E5862" t="s">
        <v>34</v>
      </c>
      <c r="F5862">
        <v>9293</v>
      </c>
      <c r="G5862" t="s">
        <v>141</v>
      </c>
      <c r="H5862" t="s">
        <v>200</v>
      </c>
      <c r="I5862" t="s">
        <v>142</v>
      </c>
      <c r="J5862" s="1">
        <v>45839</v>
      </c>
      <c r="K5862" t="s">
        <v>143</v>
      </c>
      <c r="L5862">
        <v>2</v>
      </c>
      <c r="M5862" t="s">
        <v>144</v>
      </c>
      <c r="N5862" t="s">
        <v>145</v>
      </c>
      <c r="O5862" t="s">
        <v>147</v>
      </c>
      <c r="P5862" t="s">
        <v>146</v>
      </c>
      <c r="Q5862">
        <v>30</v>
      </c>
      <c r="R5862">
        <v>34</v>
      </c>
      <c r="S5862">
        <v>630</v>
      </c>
      <c r="T5862">
        <v>20</v>
      </c>
      <c r="U5862">
        <v>3</v>
      </c>
      <c r="V5862">
        <v>1</v>
      </c>
      <c r="W5862">
        <v>10</v>
      </c>
      <c r="X5862">
        <v>10</v>
      </c>
      <c r="Y5862">
        <v>0</v>
      </c>
      <c r="Z5862">
        <v>0</v>
      </c>
      <c r="AA5862">
        <v>580</v>
      </c>
      <c r="AB5862">
        <v>0</v>
      </c>
      <c r="AC5862">
        <v>0</v>
      </c>
      <c r="AD5862">
        <v>1</v>
      </c>
      <c r="AE5862">
        <v>0</v>
      </c>
      <c r="AF5862">
        <v>31</v>
      </c>
      <c r="AG5862">
        <v>0</v>
      </c>
      <c r="AH5862">
        <v>1</v>
      </c>
      <c r="AI5862">
        <v>2</v>
      </c>
      <c r="AJ5862">
        <v>0</v>
      </c>
      <c r="AK5862">
        <v>0</v>
      </c>
      <c r="AL5862">
        <v>0</v>
      </c>
      <c r="AM5862">
        <v>0</v>
      </c>
      <c r="AN5862">
        <v>0</v>
      </c>
      <c r="AO5862">
        <v>18</v>
      </c>
      <c r="AP5862">
        <v>50</v>
      </c>
      <c r="AQ5862">
        <v>18</v>
      </c>
      <c r="AR5862">
        <v>0</v>
      </c>
      <c r="AS5862">
        <v>8</v>
      </c>
      <c r="AT5862">
        <v>0</v>
      </c>
      <c r="AU5862">
        <v>3</v>
      </c>
      <c r="AV5862">
        <v>0</v>
      </c>
      <c r="AW5862">
        <v>1</v>
      </c>
      <c r="AX5862">
        <v>0</v>
      </c>
      <c r="AY5862">
        <v>4</v>
      </c>
      <c r="AZ5862">
        <v>7</v>
      </c>
      <c r="BA5862">
        <v>4</v>
      </c>
      <c r="BB5862">
        <v>2</v>
      </c>
      <c r="BC5862">
        <v>0</v>
      </c>
      <c r="BD5862">
        <v>1</v>
      </c>
      <c r="BE5862">
        <v>0</v>
      </c>
      <c r="BF5862">
        <v>32</v>
      </c>
      <c r="BG5862">
        <v>30</v>
      </c>
      <c r="BH5862">
        <v>0</v>
      </c>
      <c r="BI5862">
        <v>2</v>
      </c>
      <c r="BJ5862" s="2">
        <v>45853</v>
      </c>
      <c r="BK5862">
        <v>1</v>
      </c>
      <c r="BL5862" s="3" t="str">
        <f>VLOOKUP(O5862,DropDownList!$H$1:$I$7,2,FALSE)</f>
        <v>2024/25</v>
      </c>
      <c r="BM5862" s="3" t="str">
        <f t="shared" ref="BM5862:BM5925" si="92">IF(RIGHT(P5862,4)="VSUR","VSUR",IF(RIGHT(P5862,4)="CONF","CONF",P5862))</f>
        <v>VSUR</v>
      </c>
    </row>
    <row r="5863" spans="1:65" x14ac:dyDescent="0.2">
      <c r="A5863">
        <v>2025</v>
      </c>
      <c r="B5863">
        <v>7</v>
      </c>
      <c r="C5863" t="s">
        <v>198</v>
      </c>
      <c r="D5863" t="s">
        <v>212</v>
      </c>
      <c r="E5863" t="s">
        <v>34</v>
      </c>
      <c r="F5863">
        <v>9293</v>
      </c>
      <c r="G5863" t="s">
        <v>141</v>
      </c>
      <c r="H5863" t="s">
        <v>200</v>
      </c>
      <c r="I5863" t="s">
        <v>142</v>
      </c>
      <c r="J5863" s="1">
        <v>45839</v>
      </c>
      <c r="K5863" t="s">
        <v>143</v>
      </c>
      <c r="L5863">
        <v>2</v>
      </c>
      <c r="M5863" t="s">
        <v>144</v>
      </c>
      <c r="N5863" t="s">
        <v>145</v>
      </c>
      <c r="O5863" t="s">
        <v>149</v>
      </c>
      <c r="P5863" t="s">
        <v>154</v>
      </c>
      <c r="Q5863">
        <v>3211.3</v>
      </c>
      <c r="R5863">
        <v>37</v>
      </c>
      <c r="S5863">
        <v>10710</v>
      </c>
      <c r="T5863">
        <v>0</v>
      </c>
      <c r="U5863">
        <v>12</v>
      </c>
      <c r="V5863">
        <v>9</v>
      </c>
      <c r="W5863">
        <v>1790.33</v>
      </c>
      <c r="X5863">
        <v>2360.33</v>
      </c>
      <c r="Y5863">
        <v>0</v>
      </c>
      <c r="Z5863">
        <v>0</v>
      </c>
      <c r="AA5863">
        <v>7498.7</v>
      </c>
      <c r="AB5863">
        <v>200</v>
      </c>
      <c r="AC5863">
        <v>6808.7</v>
      </c>
      <c r="AD5863">
        <v>4</v>
      </c>
      <c r="AE5863">
        <v>5</v>
      </c>
      <c r="AF5863">
        <v>25</v>
      </c>
      <c r="AG5863">
        <v>6</v>
      </c>
      <c r="AH5863">
        <v>0</v>
      </c>
      <c r="AI5863">
        <v>6</v>
      </c>
      <c r="AJ5863">
        <v>0</v>
      </c>
      <c r="AK5863">
        <v>0</v>
      </c>
      <c r="AL5863">
        <v>0</v>
      </c>
      <c r="AM5863">
        <v>0</v>
      </c>
      <c r="AN5863">
        <v>0</v>
      </c>
      <c r="AO5863">
        <v>21</v>
      </c>
      <c r="AP5863">
        <v>59</v>
      </c>
      <c r="AQ5863">
        <v>24</v>
      </c>
      <c r="AR5863">
        <v>0</v>
      </c>
      <c r="AS5863">
        <v>10</v>
      </c>
      <c r="AT5863">
        <v>0</v>
      </c>
      <c r="AU5863">
        <v>4</v>
      </c>
      <c r="AV5863">
        <v>1</v>
      </c>
      <c r="AW5863">
        <v>0</v>
      </c>
      <c r="AX5863">
        <v>0</v>
      </c>
      <c r="AY5863">
        <v>5</v>
      </c>
      <c r="AZ5863">
        <v>7</v>
      </c>
      <c r="BA5863">
        <v>3</v>
      </c>
      <c r="BB5863">
        <v>0</v>
      </c>
      <c r="BC5863">
        <v>0</v>
      </c>
      <c r="BD5863">
        <v>2</v>
      </c>
      <c r="BE5863">
        <v>0</v>
      </c>
      <c r="BF5863">
        <v>37</v>
      </c>
      <c r="BG5863">
        <v>1820</v>
      </c>
      <c r="BH5863">
        <v>0</v>
      </c>
      <c r="BI5863">
        <v>11</v>
      </c>
      <c r="BJ5863" s="2">
        <v>45853</v>
      </c>
      <c r="BK5863">
        <v>0</v>
      </c>
      <c r="BL5863" s="3" t="str">
        <f>VLOOKUP(O5863,DropDownList!$H$1:$I$7,2,FALSE)</f>
        <v>2025/26</v>
      </c>
      <c r="BM5863" s="3" t="str">
        <f t="shared" si="92"/>
        <v>JP COURT</v>
      </c>
    </row>
    <row r="5864" spans="1:65" x14ac:dyDescent="0.2">
      <c r="A5864">
        <v>2025</v>
      </c>
      <c r="B5864">
        <v>7</v>
      </c>
      <c r="C5864" t="s">
        <v>198</v>
      </c>
      <c r="D5864" t="s">
        <v>212</v>
      </c>
      <c r="E5864" t="s">
        <v>34</v>
      </c>
      <c r="F5864">
        <v>9293</v>
      </c>
      <c r="G5864" t="s">
        <v>141</v>
      </c>
      <c r="H5864" t="s">
        <v>200</v>
      </c>
      <c r="I5864" t="s">
        <v>142</v>
      </c>
      <c r="J5864" s="1">
        <v>45839</v>
      </c>
      <c r="K5864" t="s">
        <v>143</v>
      </c>
      <c r="L5864">
        <v>2</v>
      </c>
      <c r="M5864" t="s">
        <v>144</v>
      </c>
      <c r="N5864" t="s">
        <v>145</v>
      </c>
      <c r="O5864" t="s">
        <v>156</v>
      </c>
      <c r="P5864" t="s">
        <v>150</v>
      </c>
      <c r="Q5864">
        <v>623.87</v>
      </c>
      <c r="R5864">
        <v>54</v>
      </c>
      <c r="S5864">
        <v>10258.23</v>
      </c>
      <c r="T5864">
        <v>1703.76</v>
      </c>
      <c r="U5864">
        <v>6</v>
      </c>
      <c r="V5864">
        <v>3</v>
      </c>
      <c r="W5864">
        <v>331.66</v>
      </c>
      <c r="X5864">
        <v>331.66</v>
      </c>
      <c r="Y5864">
        <v>47</v>
      </c>
      <c r="Z5864">
        <v>8554.4699999999993</v>
      </c>
      <c r="AA5864">
        <v>7930.6</v>
      </c>
      <c r="AB5864">
        <v>2693.29</v>
      </c>
      <c r="AC5864">
        <v>5237.3100000000004</v>
      </c>
      <c r="AD5864">
        <v>3</v>
      </c>
      <c r="AE5864">
        <v>0</v>
      </c>
      <c r="AF5864">
        <v>41</v>
      </c>
      <c r="AG5864">
        <v>2</v>
      </c>
      <c r="AH5864">
        <v>7</v>
      </c>
      <c r="AI5864">
        <v>4</v>
      </c>
      <c r="AJ5864">
        <v>15</v>
      </c>
      <c r="AK5864">
        <v>5</v>
      </c>
      <c r="AL5864">
        <v>1</v>
      </c>
      <c r="AM5864">
        <v>4</v>
      </c>
      <c r="AN5864">
        <v>0</v>
      </c>
      <c r="AO5864">
        <v>31</v>
      </c>
      <c r="AP5864">
        <v>121</v>
      </c>
      <c r="AQ5864">
        <v>35</v>
      </c>
      <c r="AR5864">
        <v>0</v>
      </c>
      <c r="AS5864">
        <v>26</v>
      </c>
      <c r="AT5864">
        <v>0</v>
      </c>
      <c r="AU5864">
        <v>1</v>
      </c>
      <c r="AV5864">
        <v>0</v>
      </c>
      <c r="AW5864">
        <v>0</v>
      </c>
      <c r="AX5864">
        <v>0</v>
      </c>
      <c r="AY5864">
        <v>10</v>
      </c>
      <c r="AZ5864">
        <v>24</v>
      </c>
      <c r="BA5864">
        <v>14</v>
      </c>
      <c r="BB5864">
        <v>3</v>
      </c>
      <c r="BC5864">
        <v>2</v>
      </c>
      <c r="BD5864">
        <v>1</v>
      </c>
      <c r="BE5864">
        <v>0</v>
      </c>
      <c r="BF5864">
        <v>32</v>
      </c>
      <c r="BG5864">
        <v>431.66</v>
      </c>
      <c r="BH5864">
        <v>0</v>
      </c>
      <c r="BI5864">
        <v>6</v>
      </c>
      <c r="BJ5864" s="2">
        <v>45853</v>
      </c>
      <c r="BK5864">
        <v>0</v>
      </c>
      <c r="BL5864" s="3" t="str">
        <f>VLOOKUP(O5864,DropDownList!$H$1:$I$7,2,FALSE)</f>
        <v>2023/24</v>
      </c>
      <c r="BM5864" s="3" t="str">
        <f t="shared" si="92"/>
        <v>FISCAL FINES</v>
      </c>
    </row>
    <row r="5865" spans="1:65" x14ac:dyDescent="0.2">
      <c r="A5865">
        <v>2025</v>
      </c>
      <c r="B5865">
        <v>7</v>
      </c>
      <c r="C5865" t="s">
        <v>198</v>
      </c>
      <c r="D5865" t="s">
        <v>212</v>
      </c>
      <c r="E5865" t="s">
        <v>34</v>
      </c>
      <c r="F5865">
        <v>9293</v>
      </c>
      <c r="G5865" t="s">
        <v>141</v>
      </c>
      <c r="H5865" t="s">
        <v>200</v>
      </c>
      <c r="I5865" t="s">
        <v>142</v>
      </c>
      <c r="J5865" s="1">
        <v>45839</v>
      </c>
      <c r="K5865" t="s">
        <v>143</v>
      </c>
      <c r="L5865">
        <v>2</v>
      </c>
      <c r="M5865" t="s">
        <v>144</v>
      </c>
      <c r="N5865" t="s">
        <v>145</v>
      </c>
      <c r="O5865" t="s">
        <v>149</v>
      </c>
      <c r="P5865" t="s">
        <v>152</v>
      </c>
      <c r="Q5865">
        <v>0</v>
      </c>
      <c r="R5865">
        <v>6</v>
      </c>
      <c r="S5865">
        <v>240</v>
      </c>
      <c r="T5865">
        <v>40</v>
      </c>
      <c r="U5865">
        <v>0</v>
      </c>
      <c r="V5865">
        <v>0</v>
      </c>
      <c r="W5865">
        <v>0</v>
      </c>
      <c r="X5865">
        <v>0</v>
      </c>
      <c r="Y5865">
        <v>0</v>
      </c>
      <c r="Z5865">
        <v>0</v>
      </c>
      <c r="AA5865">
        <v>200</v>
      </c>
      <c r="AB5865">
        <v>0</v>
      </c>
      <c r="AC5865">
        <v>200</v>
      </c>
      <c r="AD5865">
        <v>0</v>
      </c>
      <c r="AE5865">
        <v>0</v>
      </c>
      <c r="AF5865">
        <v>5</v>
      </c>
      <c r="AG5865">
        <v>0</v>
      </c>
      <c r="AH5865">
        <v>1</v>
      </c>
      <c r="AI5865">
        <v>0</v>
      </c>
      <c r="AJ5865">
        <v>0</v>
      </c>
      <c r="AK5865">
        <v>0</v>
      </c>
      <c r="AL5865">
        <v>0</v>
      </c>
      <c r="AM5865">
        <v>0</v>
      </c>
      <c r="AN5865">
        <v>0</v>
      </c>
      <c r="AO5865">
        <v>0</v>
      </c>
      <c r="AP5865">
        <v>0</v>
      </c>
      <c r="AQ5865">
        <v>0</v>
      </c>
      <c r="AR5865">
        <v>0</v>
      </c>
      <c r="AS5865">
        <v>0</v>
      </c>
      <c r="AT5865">
        <v>0</v>
      </c>
      <c r="AU5865">
        <v>0</v>
      </c>
      <c r="AV5865">
        <v>0</v>
      </c>
      <c r="AW5865">
        <v>0</v>
      </c>
      <c r="AX5865">
        <v>0</v>
      </c>
      <c r="AY5865">
        <v>0</v>
      </c>
      <c r="AZ5865">
        <v>0</v>
      </c>
      <c r="BA5865">
        <v>0</v>
      </c>
      <c r="BB5865">
        <v>0</v>
      </c>
      <c r="BC5865">
        <v>0</v>
      </c>
      <c r="BD5865">
        <v>0</v>
      </c>
      <c r="BE5865">
        <v>0</v>
      </c>
      <c r="BF5865">
        <v>0</v>
      </c>
      <c r="BG5865">
        <v>0</v>
      </c>
      <c r="BH5865">
        <v>0</v>
      </c>
      <c r="BI5865">
        <v>0</v>
      </c>
      <c r="BJ5865" s="2">
        <v>45853</v>
      </c>
      <c r="BK5865">
        <v>0</v>
      </c>
      <c r="BL5865" s="3" t="str">
        <f>VLOOKUP(O5865,DropDownList!$H$1:$I$7,2,FALSE)</f>
        <v>2025/26</v>
      </c>
      <c r="BM5865" s="3" t="str">
        <f t="shared" si="92"/>
        <v>PCOA</v>
      </c>
    </row>
    <row r="5866" spans="1:65" x14ac:dyDescent="0.2">
      <c r="A5866">
        <v>2025</v>
      </c>
      <c r="B5866">
        <v>7</v>
      </c>
      <c r="C5866" t="s">
        <v>198</v>
      </c>
      <c r="D5866" t="s">
        <v>212</v>
      </c>
      <c r="E5866" t="s">
        <v>34</v>
      </c>
      <c r="F5866">
        <v>9293</v>
      </c>
      <c r="G5866" t="s">
        <v>141</v>
      </c>
      <c r="H5866" t="s">
        <v>200</v>
      </c>
      <c r="I5866" t="s">
        <v>142</v>
      </c>
      <c r="J5866" s="1">
        <v>45839</v>
      </c>
      <c r="K5866" t="s">
        <v>143</v>
      </c>
      <c r="L5866">
        <v>2</v>
      </c>
      <c r="M5866" t="s">
        <v>144</v>
      </c>
      <c r="N5866" t="s">
        <v>145</v>
      </c>
      <c r="O5866" t="s">
        <v>149</v>
      </c>
      <c r="P5866" t="s">
        <v>148</v>
      </c>
      <c r="Q5866">
        <v>0</v>
      </c>
      <c r="R5866">
        <v>1</v>
      </c>
      <c r="S5866">
        <v>60</v>
      </c>
      <c r="T5866">
        <v>0</v>
      </c>
      <c r="U5866">
        <v>0</v>
      </c>
      <c r="V5866">
        <v>0</v>
      </c>
      <c r="W5866">
        <v>0</v>
      </c>
      <c r="X5866">
        <v>0</v>
      </c>
      <c r="Y5866">
        <v>0</v>
      </c>
      <c r="Z5866">
        <v>0</v>
      </c>
      <c r="AA5866">
        <v>60</v>
      </c>
      <c r="AB5866">
        <v>0</v>
      </c>
      <c r="AC5866">
        <v>60</v>
      </c>
      <c r="AD5866">
        <v>0</v>
      </c>
      <c r="AE5866">
        <v>0</v>
      </c>
      <c r="AF5866">
        <v>1</v>
      </c>
      <c r="AG5866">
        <v>0</v>
      </c>
      <c r="AH5866">
        <v>0</v>
      </c>
      <c r="AI5866">
        <v>0</v>
      </c>
      <c r="AJ5866">
        <v>0</v>
      </c>
      <c r="AK5866">
        <v>0</v>
      </c>
      <c r="AL5866">
        <v>0</v>
      </c>
      <c r="AM5866">
        <v>0</v>
      </c>
      <c r="AN5866">
        <v>0</v>
      </c>
      <c r="AO5866">
        <v>0</v>
      </c>
      <c r="AP5866">
        <v>0</v>
      </c>
      <c r="AQ5866">
        <v>0</v>
      </c>
      <c r="AR5866">
        <v>0</v>
      </c>
      <c r="AS5866">
        <v>0</v>
      </c>
      <c r="AT5866">
        <v>0</v>
      </c>
      <c r="AU5866">
        <v>0</v>
      </c>
      <c r="AV5866">
        <v>0</v>
      </c>
      <c r="AW5866">
        <v>0</v>
      </c>
      <c r="AX5866">
        <v>0</v>
      </c>
      <c r="AY5866">
        <v>0</v>
      </c>
      <c r="AZ5866">
        <v>0</v>
      </c>
      <c r="BA5866">
        <v>0</v>
      </c>
      <c r="BB5866">
        <v>0</v>
      </c>
      <c r="BC5866">
        <v>0</v>
      </c>
      <c r="BD5866">
        <v>0</v>
      </c>
      <c r="BE5866">
        <v>0</v>
      </c>
      <c r="BF5866">
        <v>0</v>
      </c>
      <c r="BG5866">
        <v>0</v>
      </c>
      <c r="BH5866">
        <v>0</v>
      </c>
      <c r="BI5866">
        <v>0</v>
      </c>
      <c r="BJ5866" s="2">
        <v>45853</v>
      </c>
      <c r="BK5866">
        <v>0</v>
      </c>
      <c r="BL5866" s="3" t="str">
        <f>VLOOKUP(O5866,DropDownList!$H$1:$I$7,2,FALSE)</f>
        <v>2025/26</v>
      </c>
      <c r="BM5866" s="3" t="str">
        <f t="shared" si="92"/>
        <v>PRAS</v>
      </c>
    </row>
    <row r="5867" spans="1:65" x14ac:dyDescent="0.2">
      <c r="A5867">
        <v>2025</v>
      </c>
      <c r="B5867">
        <v>7</v>
      </c>
      <c r="C5867" t="s">
        <v>198</v>
      </c>
      <c r="D5867" t="s">
        <v>212</v>
      </c>
      <c r="E5867" t="s">
        <v>34</v>
      </c>
      <c r="F5867">
        <v>9293</v>
      </c>
      <c r="G5867" t="s">
        <v>141</v>
      </c>
      <c r="H5867" t="s">
        <v>200</v>
      </c>
      <c r="I5867" t="s">
        <v>142</v>
      </c>
      <c r="J5867" s="1">
        <v>45839</v>
      </c>
      <c r="K5867" t="s">
        <v>143</v>
      </c>
      <c r="L5867">
        <v>2</v>
      </c>
      <c r="M5867" t="s">
        <v>144</v>
      </c>
      <c r="N5867" t="s">
        <v>145</v>
      </c>
      <c r="O5867" t="s">
        <v>156</v>
      </c>
      <c r="P5867" t="s">
        <v>154</v>
      </c>
      <c r="Q5867">
        <v>593</v>
      </c>
      <c r="R5867">
        <v>30</v>
      </c>
      <c r="S5867">
        <v>8468</v>
      </c>
      <c r="T5867">
        <v>420</v>
      </c>
      <c r="U5867">
        <v>2</v>
      </c>
      <c r="V5867">
        <v>2</v>
      </c>
      <c r="W5867">
        <v>593</v>
      </c>
      <c r="X5867">
        <v>593</v>
      </c>
      <c r="Y5867">
        <v>0</v>
      </c>
      <c r="Z5867">
        <v>0</v>
      </c>
      <c r="AA5867">
        <v>7455</v>
      </c>
      <c r="AB5867">
        <v>0</v>
      </c>
      <c r="AC5867">
        <v>7035</v>
      </c>
      <c r="AD5867">
        <v>2</v>
      </c>
      <c r="AE5867">
        <v>0</v>
      </c>
      <c r="AF5867">
        <v>27</v>
      </c>
      <c r="AG5867">
        <v>0</v>
      </c>
      <c r="AH5867">
        <v>1</v>
      </c>
      <c r="AI5867">
        <v>2</v>
      </c>
      <c r="AJ5867">
        <v>0</v>
      </c>
      <c r="AK5867">
        <v>0</v>
      </c>
      <c r="AL5867">
        <v>0</v>
      </c>
      <c r="AM5867">
        <v>0</v>
      </c>
      <c r="AN5867">
        <v>0</v>
      </c>
      <c r="AO5867">
        <v>16</v>
      </c>
      <c r="AP5867">
        <v>67</v>
      </c>
      <c r="AQ5867">
        <v>17</v>
      </c>
      <c r="AR5867">
        <v>0</v>
      </c>
      <c r="AS5867">
        <v>14</v>
      </c>
      <c r="AT5867">
        <v>0</v>
      </c>
      <c r="AU5867">
        <v>5</v>
      </c>
      <c r="AV5867">
        <v>2</v>
      </c>
      <c r="AW5867">
        <v>0</v>
      </c>
      <c r="AX5867">
        <v>0</v>
      </c>
      <c r="AY5867">
        <v>3</v>
      </c>
      <c r="AZ5867">
        <v>10</v>
      </c>
      <c r="BA5867">
        <v>7</v>
      </c>
      <c r="BB5867">
        <v>4</v>
      </c>
      <c r="BC5867">
        <v>1</v>
      </c>
      <c r="BD5867">
        <v>0</v>
      </c>
      <c r="BE5867">
        <v>0</v>
      </c>
      <c r="BF5867">
        <v>30</v>
      </c>
      <c r="BG5867">
        <v>593</v>
      </c>
      <c r="BH5867">
        <v>0</v>
      </c>
      <c r="BI5867">
        <v>2</v>
      </c>
      <c r="BJ5867" s="2">
        <v>45853</v>
      </c>
      <c r="BK5867">
        <v>0</v>
      </c>
      <c r="BL5867" s="3" t="str">
        <f>VLOOKUP(O5867,DropDownList!$H$1:$I$7,2,FALSE)</f>
        <v>2023/24</v>
      </c>
      <c r="BM5867" s="3" t="str">
        <f t="shared" si="92"/>
        <v>JP COURT</v>
      </c>
    </row>
    <row r="5868" spans="1:65" x14ac:dyDescent="0.2">
      <c r="A5868">
        <v>2025</v>
      </c>
      <c r="B5868">
        <v>7</v>
      </c>
      <c r="C5868" t="s">
        <v>198</v>
      </c>
      <c r="D5868" t="s">
        <v>212</v>
      </c>
      <c r="E5868" t="s">
        <v>34</v>
      </c>
      <c r="F5868">
        <v>9293</v>
      </c>
      <c r="G5868" t="s">
        <v>141</v>
      </c>
      <c r="H5868" t="s">
        <v>200</v>
      </c>
      <c r="I5868" t="s">
        <v>142</v>
      </c>
      <c r="J5868" s="1">
        <v>45839</v>
      </c>
      <c r="K5868" t="s">
        <v>143</v>
      </c>
      <c r="L5868">
        <v>2</v>
      </c>
      <c r="M5868" t="s">
        <v>144</v>
      </c>
      <c r="N5868" t="s">
        <v>145</v>
      </c>
      <c r="O5868" t="s">
        <v>156</v>
      </c>
      <c r="P5868" t="s">
        <v>152</v>
      </c>
      <c r="Q5868">
        <v>0</v>
      </c>
      <c r="R5868">
        <v>4</v>
      </c>
      <c r="S5868">
        <v>160</v>
      </c>
      <c r="T5868">
        <v>120</v>
      </c>
      <c r="U5868">
        <v>0</v>
      </c>
      <c r="V5868">
        <v>0</v>
      </c>
      <c r="W5868">
        <v>0</v>
      </c>
      <c r="X5868">
        <v>0</v>
      </c>
      <c r="Y5868">
        <v>0</v>
      </c>
      <c r="Z5868">
        <v>0</v>
      </c>
      <c r="AA5868">
        <v>40</v>
      </c>
      <c r="AB5868">
        <v>0</v>
      </c>
      <c r="AC5868">
        <v>40</v>
      </c>
      <c r="AD5868">
        <v>0</v>
      </c>
      <c r="AE5868">
        <v>0</v>
      </c>
      <c r="AF5868">
        <v>1</v>
      </c>
      <c r="AG5868">
        <v>0</v>
      </c>
      <c r="AH5868">
        <v>3</v>
      </c>
      <c r="AI5868">
        <v>0</v>
      </c>
      <c r="AJ5868">
        <v>0</v>
      </c>
      <c r="AK5868">
        <v>0</v>
      </c>
      <c r="AL5868">
        <v>0</v>
      </c>
      <c r="AM5868">
        <v>0</v>
      </c>
      <c r="AN5868">
        <v>0</v>
      </c>
      <c r="AO5868">
        <v>0</v>
      </c>
      <c r="AP5868">
        <v>0</v>
      </c>
      <c r="AQ5868">
        <v>0</v>
      </c>
      <c r="AR5868">
        <v>0</v>
      </c>
      <c r="AS5868">
        <v>0</v>
      </c>
      <c r="AT5868">
        <v>0</v>
      </c>
      <c r="AU5868">
        <v>0</v>
      </c>
      <c r="AV5868">
        <v>0</v>
      </c>
      <c r="AW5868">
        <v>0</v>
      </c>
      <c r="AX5868">
        <v>0</v>
      </c>
      <c r="AY5868">
        <v>0</v>
      </c>
      <c r="AZ5868">
        <v>0</v>
      </c>
      <c r="BA5868">
        <v>0</v>
      </c>
      <c r="BB5868">
        <v>0</v>
      </c>
      <c r="BC5868">
        <v>0</v>
      </c>
      <c r="BD5868">
        <v>0</v>
      </c>
      <c r="BE5868">
        <v>0</v>
      </c>
      <c r="BF5868">
        <v>0</v>
      </c>
      <c r="BG5868">
        <v>0</v>
      </c>
      <c r="BH5868">
        <v>0</v>
      </c>
      <c r="BI5868">
        <v>0</v>
      </c>
      <c r="BJ5868" s="2">
        <v>45853</v>
      </c>
      <c r="BK5868">
        <v>0</v>
      </c>
      <c r="BL5868" s="3" t="str">
        <f>VLOOKUP(O5868,DropDownList!$H$1:$I$7,2,FALSE)</f>
        <v>2023/24</v>
      </c>
      <c r="BM5868" s="3" t="str">
        <f t="shared" si="92"/>
        <v>PCOA</v>
      </c>
    </row>
    <row r="5869" spans="1:65" x14ac:dyDescent="0.2">
      <c r="A5869">
        <v>2025</v>
      </c>
      <c r="B5869">
        <v>7</v>
      </c>
      <c r="C5869" t="s">
        <v>198</v>
      </c>
      <c r="D5869" t="s">
        <v>212</v>
      </c>
      <c r="E5869" t="s">
        <v>34</v>
      </c>
      <c r="F5869">
        <v>9293</v>
      </c>
      <c r="G5869" t="s">
        <v>141</v>
      </c>
      <c r="H5869" t="s">
        <v>200</v>
      </c>
      <c r="I5869" t="s">
        <v>142</v>
      </c>
      <c r="J5869" s="1">
        <v>45839</v>
      </c>
      <c r="K5869" t="s">
        <v>143</v>
      </c>
      <c r="L5869">
        <v>2</v>
      </c>
      <c r="M5869" t="s">
        <v>144</v>
      </c>
      <c r="N5869" t="s">
        <v>145</v>
      </c>
      <c r="O5869" t="s">
        <v>156</v>
      </c>
      <c r="P5869" t="s">
        <v>148</v>
      </c>
      <c r="Q5869">
        <v>0</v>
      </c>
      <c r="R5869">
        <v>4</v>
      </c>
      <c r="S5869">
        <v>240</v>
      </c>
      <c r="T5869">
        <v>60</v>
      </c>
      <c r="U5869">
        <v>0</v>
      </c>
      <c r="V5869">
        <v>0</v>
      </c>
      <c r="W5869">
        <v>0</v>
      </c>
      <c r="X5869">
        <v>0</v>
      </c>
      <c r="Y5869">
        <v>0</v>
      </c>
      <c r="Z5869">
        <v>0</v>
      </c>
      <c r="AA5869">
        <v>180</v>
      </c>
      <c r="AB5869">
        <v>0</v>
      </c>
      <c r="AC5869">
        <v>180</v>
      </c>
      <c r="AD5869">
        <v>0</v>
      </c>
      <c r="AE5869">
        <v>0</v>
      </c>
      <c r="AF5869">
        <v>3</v>
      </c>
      <c r="AG5869">
        <v>0</v>
      </c>
      <c r="AH5869">
        <v>1</v>
      </c>
      <c r="AI5869">
        <v>0</v>
      </c>
      <c r="AJ5869">
        <v>0</v>
      </c>
      <c r="AK5869">
        <v>0</v>
      </c>
      <c r="AL5869">
        <v>0</v>
      </c>
      <c r="AM5869">
        <v>0</v>
      </c>
      <c r="AN5869">
        <v>0</v>
      </c>
      <c r="AO5869">
        <v>3</v>
      </c>
      <c r="AP5869">
        <v>7</v>
      </c>
      <c r="AQ5869">
        <v>3</v>
      </c>
      <c r="AR5869">
        <v>0</v>
      </c>
      <c r="AS5869">
        <v>0</v>
      </c>
      <c r="AT5869">
        <v>0</v>
      </c>
      <c r="AU5869">
        <v>0</v>
      </c>
      <c r="AV5869">
        <v>0</v>
      </c>
      <c r="AW5869">
        <v>0</v>
      </c>
      <c r="AX5869">
        <v>0</v>
      </c>
      <c r="AY5869">
        <v>1</v>
      </c>
      <c r="AZ5869">
        <v>1</v>
      </c>
      <c r="BA5869">
        <v>2</v>
      </c>
      <c r="BB5869">
        <v>0</v>
      </c>
      <c r="BC5869">
        <v>0</v>
      </c>
      <c r="BD5869">
        <v>0</v>
      </c>
      <c r="BE5869">
        <v>0</v>
      </c>
      <c r="BF5869">
        <v>3</v>
      </c>
      <c r="BG5869">
        <v>0</v>
      </c>
      <c r="BH5869">
        <v>0</v>
      </c>
      <c r="BI5869">
        <v>0</v>
      </c>
      <c r="BJ5869" s="2">
        <v>45853</v>
      </c>
      <c r="BK5869">
        <v>0</v>
      </c>
      <c r="BL5869" s="3" t="str">
        <f>VLOOKUP(O5869,DropDownList!$H$1:$I$7,2,FALSE)</f>
        <v>2023/24</v>
      </c>
      <c r="BM5869" s="3" t="str">
        <f t="shared" si="92"/>
        <v>PRAS</v>
      </c>
    </row>
    <row r="5870" spans="1:65" x14ac:dyDescent="0.2">
      <c r="A5870">
        <v>2025</v>
      </c>
      <c r="B5870">
        <v>7</v>
      </c>
      <c r="C5870" t="s">
        <v>198</v>
      </c>
      <c r="D5870" t="s">
        <v>212</v>
      </c>
      <c r="E5870" t="s">
        <v>34</v>
      </c>
      <c r="F5870">
        <v>9293</v>
      </c>
      <c r="G5870" t="s">
        <v>141</v>
      </c>
      <c r="H5870" t="s">
        <v>200</v>
      </c>
      <c r="I5870" t="s">
        <v>142</v>
      </c>
      <c r="J5870" s="1">
        <v>45839</v>
      </c>
      <c r="K5870" t="s">
        <v>143</v>
      </c>
      <c r="L5870">
        <v>2</v>
      </c>
      <c r="M5870" t="s">
        <v>144</v>
      </c>
      <c r="N5870" t="s">
        <v>145</v>
      </c>
      <c r="O5870" t="s">
        <v>147</v>
      </c>
      <c r="P5870" t="s">
        <v>150</v>
      </c>
      <c r="Q5870">
        <v>1114.22</v>
      </c>
      <c r="R5870">
        <v>67</v>
      </c>
      <c r="S5870">
        <v>11790.34</v>
      </c>
      <c r="T5870">
        <v>2635.98</v>
      </c>
      <c r="U5870">
        <v>12</v>
      </c>
      <c r="V5870">
        <v>7</v>
      </c>
      <c r="W5870">
        <v>667.64</v>
      </c>
      <c r="X5870">
        <v>667.64</v>
      </c>
      <c r="Y5870">
        <v>55</v>
      </c>
      <c r="Z5870">
        <v>9154.36</v>
      </c>
      <c r="AA5870">
        <v>8040.14</v>
      </c>
      <c r="AB5870">
        <v>2138.04</v>
      </c>
      <c r="AC5870">
        <v>5902.1</v>
      </c>
      <c r="AD5870">
        <v>2</v>
      </c>
      <c r="AE5870">
        <v>5</v>
      </c>
      <c r="AF5870">
        <v>42</v>
      </c>
      <c r="AG5870">
        <v>9</v>
      </c>
      <c r="AH5870">
        <v>12</v>
      </c>
      <c r="AI5870">
        <v>3</v>
      </c>
      <c r="AJ5870">
        <v>20</v>
      </c>
      <c r="AK5870">
        <v>7</v>
      </c>
      <c r="AL5870">
        <v>3</v>
      </c>
      <c r="AM5870">
        <v>4</v>
      </c>
      <c r="AN5870">
        <v>1</v>
      </c>
      <c r="AO5870">
        <v>39</v>
      </c>
      <c r="AP5870">
        <v>130</v>
      </c>
      <c r="AQ5870">
        <v>42</v>
      </c>
      <c r="AR5870">
        <v>0</v>
      </c>
      <c r="AS5870">
        <v>25</v>
      </c>
      <c r="AT5870">
        <v>0</v>
      </c>
      <c r="AU5870">
        <v>0</v>
      </c>
      <c r="AV5870">
        <v>0</v>
      </c>
      <c r="AW5870">
        <v>0</v>
      </c>
      <c r="AX5870">
        <v>0</v>
      </c>
      <c r="AY5870">
        <v>14</v>
      </c>
      <c r="AZ5870">
        <v>25</v>
      </c>
      <c r="BA5870">
        <v>14</v>
      </c>
      <c r="BB5870">
        <v>2</v>
      </c>
      <c r="BC5870">
        <v>0</v>
      </c>
      <c r="BD5870">
        <v>0</v>
      </c>
      <c r="BE5870">
        <v>0</v>
      </c>
      <c r="BF5870">
        <v>41</v>
      </c>
      <c r="BG5870">
        <v>400</v>
      </c>
      <c r="BH5870">
        <v>1</v>
      </c>
      <c r="BI5870">
        <v>12</v>
      </c>
      <c r="BJ5870" s="2">
        <v>45853</v>
      </c>
      <c r="BK5870">
        <v>0</v>
      </c>
      <c r="BL5870" s="3" t="str">
        <f>VLOOKUP(O5870,DropDownList!$H$1:$I$7,2,FALSE)</f>
        <v>2024/25</v>
      </c>
      <c r="BM5870" s="3" t="str">
        <f t="shared" si="92"/>
        <v>FISCAL FINES</v>
      </c>
    </row>
    <row r="5871" spans="1:65" x14ac:dyDescent="0.2">
      <c r="A5871">
        <v>2025</v>
      </c>
      <c r="B5871">
        <v>7</v>
      </c>
      <c r="C5871" t="s">
        <v>198</v>
      </c>
      <c r="D5871" t="s">
        <v>212</v>
      </c>
      <c r="E5871" t="s">
        <v>34</v>
      </c>
      <c r="F5871">
        <v>9293</v>
      </c>
      <c r="G5871" t="s">
        <v>141</v>
      </c>
      <c r="H5871" t="s">
        <v>200</v>
      </c>
      <c r="I5871" t="s">
        <v>142</v>
      </c>
      <c r="J5871" s="1">
        <v>45839</v>
      </c>
      <c r="K5871" t="s">
        <v>143</v>
      </c>
      <c r="L5871">
        <v>2</v>
      </c>
      <c r="M5871" t="s">
        <v>144</v>
      </c>
      <c r="N5871" t="s">
        <v>145</v>
      </c>
      <c r="O5871" t="s">
        <v>149</v>
      </c>
      <c r="P5871" t="s">
        <v>146</v>
      </c>
      <c r="Q5871">
        <v>100</v>
      </c>
      <c r="R5871">
        <v>36</v>
      </c>
      <c r="S5871">
        <v>590</v>
      </c>
      <c r="T5871">
        <v>0</v>
      </c>
      <c r="U5871">
        <v>12</v>
      </c>
      <c r="V5871">
        <v>4</v>
      </c>
      <c r="W5871">
        <v>70</v>
      </c>
      <c r="X5871">
        <v>70</v>
      </c>
      <c r="Y5871">
        <v>0</v>
      </c>
      <c r="Z5871">
        <v>0</v>
      </c>
      <c r="AA5871">
        <v>490</v>
      </c>
      <c r="AB5871">
        <v>0</v>
      </c>
      <c r="AC5871">
        <v>0</v>
      </c>
      <c r="AD5871">
        <v>4</v>
      </c>
      <c r="AE5871">
        <v>0</v>
      </c>
      <c r="AF5871">
        <v>30</v>
      </c>
      <c r="AG5871">
        <v>0</v>
      </c>
      <c r="AH5871">
        <v>0</v>
      </c>
      <c r="AI5871">
        <v>6</v>
      </c>
      <c r="AJ5871">
        <v>0</v>
      </c>
      <c r="AK5871">
        <v>0</v>
      </c>
      <c r="AL5871">
        <v>0</v>
      </c>
      <c r="AM5871">
        <v>0</v>
      </c>
      <c r="AN5871">
        <v>0</v>
      </c>
      <c r="AO5871">
        <v>20</v>
      </c>
      <c r="AP5871">
        <v>64</v>
      </c>
      <c r="AQ5871">
        <v>25</v>
      </c>
      <c r="AR5871">
        <v>0</v>
      </c>
      <c r="AS5871">
        <v>10</v>
      </c>
      <c r="AT5871">
        <v>0</v>
      </c>
      <c r="AU5871">
        <v>4</v>
      </c>
      <c r="AV5871">
        <v>1</v>
      </c>
      <c r="AW5871">
        <v>0</v>
      </c>
      <c r="AX5871">
        <v>0</v>
      </c>
      <c r="AY5871">
        <v>7</v>
      </c>
      <c r="AZ5871">
        <v>9</v>
      </c>
      <c r="BA5871">
        <v>3</v>
      </c>
      <c r="BB5871">
        <v>0</v>
      </c>
      <c r="BC5871">
        <v>0</v>
      </c>
      <c r="BD5871">
        <v>2</v>
      </c>
      <c r="BE5871">
        <v>0</v>
      </c>
      <c r="BF5871">
        <v>36</v>
      </c>
      <c r="BG5871">
        <v>100</v>
      </c>
      <c r="BH5871">
        <v>0</v>
      </c>
      <c r="BI5871">
        <v>11</v>
      </c>
      <c r="BJ5871" s="2">
        <v>45853</v>
      </c>
      <c r="BK5871">
        <v>0</v>
      </c>
      <c r="BL5871" s="3" t="str">
        <f>VLOOKUP(O5871,DropDownList!$H$1:$I$7,2,FALSE)</f>
        <v>2025/26</v>
      </c>
      <c r="BM5871" s="3" t="str">
        <f t="shared" si="92"/>
        <v>VSUR</v>
      </c>
    </row>
    <row r="5872" spans="1:65" x14ac:dyDescent="0.2">
      <c r="A5872">
        <v>2025</v>
      </c>
      <c r="B5872">
        <v>7</v>
      </c>
      <c r="C5872" t="s">
        <v>198</v>
      </c>
      <c r="D5872" t="s">
        <v>212</v>
      </c>
      <c r="E5872" t="s">
        <v>34</v>
      </c>
      <c r="F5872">
        <v>9293</v>
      </c>
      <c r="G5872" t="s">
        <v>141</v>
      </c>
      <c r="H5872" t="s">
        <v>200</v>
      </c>
      <c r="I5872" t="s">
        <v>142</v>
      </c>
      <c r="J5872" s="1">
        <v>45839</v>
      </c>
      <c r="K5872" t="s">
        <v>143</v>
      </c>
      <c r="L5872">
        <v>2</v>
      </c>
      <c r="M5872" t="s">
        <v>144</v>
      </c>
      <c r="N5872" t="s">
        <v>145</v>
      </c>
      <c r="O5872" t="s">
        <v>156</v>
      </c>
      <c r="P5872" t="s">
        <v>146</v>
      </c>
      <c r="Q5872">
        <v>30</v>
      </c>
      <c r="R5872">
        <v>30</v>
      </c>
      <c r="S5872">
        <v>470</v>
      </c>
      <c r="T5872">
        <v>20</v>
      </c>
      <c r="U5872">
        <v>2</v>
      </c>
      <c r="V5872">
        <v>2</v>
      </c>
      <c r="W5872">
        <v>30</v>
      </c>
      <c r="X5872">
        <v>30</v>
      </c>
      <c r="Y5872">
        <v>0</v>
      </c>
      <c r="Z5872">
        <v>0</v>
      </c>
      <c r="AA5872">
        <v>420</v>
      </c>
      <c r="AB5872">
        <v>0</v>
      </c>
      <c r="AC5872">
        <v>0</v>
      </c>
      <c r="AD5872">
        <v>2</v>
      </c>
      <c r="AE5872">
        <v>0</v>
      </c>
      <c r="AF5872">
        <v>27</v>
      </c>
      <c r="AG5872">
        <v>0</v>
      </c>
      <c r="AH5872">
        <v>1</v>
      </c>
      <c r="AI5872">
        <v>2</v>
      </c>
      <c r="AJ5872">
        <v>0</v>
      </c>
      <c r="AK5872">
        <v>0</v>
      </c>
      <c r="AL5872">
        <v>0</v>
      </c>
      <c r="AM5872">
        <v>0</v>
      </c>
      <c r="AN5872">
        <v>0</v>
      </c>
      <c r="AO5872">
        <v>16</v>
      </c>
      <c r="AP5872">
        <v>67</v>
      </c>
      <c r="AQ5872">
        <v>17</v>
      </c>
      <c r="AR5872">
        <v>0</v>
      </c>
      <c r="AS5872">
        <v>14</v>
      </c>
      <c r="AT5872">
        <v>0</v>
      </c>
      <c r="AU5872">
        <v>5</v>
      </c>
      <c r="AV5872">
        <v>2</v>
      </c>
      <c r="AW5872">
        <v>0</v>
      </c>
      <c r="AX5872">
        <v>0</v>
      </c>
      <c r="AY5872">
        <v>3</v>
      </c>
      <c r="AZ5872">
        <v>10</v>
      </c>
      <c r="BA5872">
        <v>7</v>
      </c>
      <c r="BB5872">
        <v>4</v>
      </c>
      <c r="BC5872">
        <v>1</v>
      </c>
      <c r="BD5872">
        <v>0</v>
      </c>
      <c r="BE5872">
        <v>0</v>
      </c>
      <c r="BF5872">
        <v>30</v>
      </c>
      <c r="BG5872">
        <v>30</v>
      </c>
      <c r="BH5872">
        <v>0</v>
      </c>
      <c r="BI5872">
        <v>2</v>
      </c>
      <c r="BJ5872" s="2">
        <v>45853</v>
      </c>
      <c r="BK5872">
        <v>0</v>
      </c>
      <c r="BL5872" s="3" t="str">
        <f>VLOOKUP(O5872,DropDownList!$H$1:$I$7,2,FALSE)</f>
        <v>2023/24</v>
      </c>
      <c r="BM5872" s="3" t="str">
        <f t="shared" si="92"/>
        <v>VSUR</v>
      </c>
    </row>
    <row r="5873" spans="1:65" x14ac:dyDescent="0.2">
      <c r="A5873">
        <v>2025</v>
      </c>
      <c r="B5873">
        <v>7</v>
      </c>
      <c r="C5873" t="s">
        <v>198</v>
      </c>
      <c r="D5873" t="s">
        <v>212</v>
      </c>
      <c r="E5873" t="s">
        <v>34</v>
      </c>
      <c r="F5873">
        <v>9293</v>
      </c>
      <c r="G5873" t="s">
        <v>141</v>
      </c>
      <c r="H5873" t="s">
        <v>200</v>
      </c>
      <c r="I5873" t="s">
        <v>142</v>
      </c>
      <c r="J5873" s="1">
        <v>45839</v>
      </c>
      <c r="K5873" t="s">
        <v>143</v>
      </c>
      <c r="L5873">
        <v>2</v>
      </c>
      <c r="M5873" t="s">
        <v>144</v>
      </c>
      <c r="N5873" t="s">
        <v>145</v>
      </c>
      <c r="O5873" t="s">
        <v>147</v>
      </c>
      <c r="P5873" t="s">
        <v>152</v>
      </c>
      <c r="Q5873">
        <v>0</v>
      </c>
      <c r="R5873">
        <v>6</v>
      </c>
      <c r="S5873">
        <v>240</v>
      </c>
      <c r="T5873">
        <v>120</v>
      </c>
      <c r="U5873">
        <v>0</v>
      </c>
      <c r="V5873">
        <v>0</v>
      </c>
      <c r="W5873">
        <v>0</v>
      </c>
      <c r="X5873">
        <v>0</v>
      </c>
      <c r="Y5873">
        <v>0</v>
      </c>
      <c r="Z5873">
        <v>0</v>
      </c>
      <c r="AA5873">
        <v>120</v>
      </c>
      <c r="AB5873">
        <v>0</v>
      </c>
      <c r="AC5873">
        <v>120</v>
      </c>
      <c r="AD5873">
        <v>0</v>
      </c>
      <c r="AE5873">
        <v>0</v>
      </c>
      <c r="AF5873">
        <v>3</v>
      </c>
      <c r="AG5873">
        <v>0</v>
      </c>
      <c r="AH5873">
        <v>3</v>
      </c>
      <c r="AI5873">
        <v>0</v>
      </c>
      <c r="AJ5873">
        <v>0</v>
      </c>
      <c r="AK5873">
        <v>0</v>
      </c>
      <c r="AL5873">
        <v>0</v>
      </c>
      <c r="AM5873">
        <v>0</v>
      </c>
      <c r="AN5873">
        <v>0</v>
      </c>
      <c r="AO5873">
        <v>0</v>
      </c>
      <c r="AP5873">
        <v>0</v>
      </c>
      <c r="AQ5873">
        <v>0</v>
      </c>
      <c r="AR5873">
        <v>0</v>
      </c>
      <c r="AS5873">
        <v>0</v>
      </c>
      <c r="AT5873">
        <v>0</v>
      </c>
      <c r="AU5873">
        <v>0</v>
      </c>
      <c r="AV5873">
        <v>0</v>
      </c>
      <c r="AW5873">
        <v>0</v>
      </c>
      <c r="AX5873">
        <v>0</v>
      </c>
      <c r="AY5873">
        <v>0</v>
      </c>
      <c r="AZ5873">
        <v>0</v>
      </c>
      <c r="BA5873">
        <v>0</v>
      </c>
      <c r="BB5873">
        <v>0</v>
      </c>
      <c r="BC5873">
        <v>0</v>
      </c>
      <c r="BD5873">
        <v>0</v>
      </c>
      <c r="BE5873">
        <v>0</v>
      </c>
      <c r="BF5873">
        <v>0</v>
      </c>
      <c r="BG5873">
        <v>0</v>
      </c>
      <c r="BH5873">
        <v>0</v>
      </c>
      <c r="BI5873">
        <v>0</v>
      </c>
      <c r="BJ5873" s="2">
        <v>45853</v>
      </c>
      <c r="BK5873">
        <v>0</v>
      </c>
      <c r="BL5873" s="3" t="str">
        <f>VLOOKUP(O5873,DropDownList!$H$1:$I$7,2,FALSE)</f>
        <v>2024/25</v>
      </c>
      <c r="BM5873" s="3" t="str">
        <f t="shared" si="92"/>
        <v>PCOA</v>
      </c>
    </row>
    <row r="5874" spans="1:65" x14ac:dyDescent="0.2">
      <c r="A5874">
        <v>2025</v>
      </c>
      <c r="B5874">
        <v>7</v>
      </c>
      <c r="C5874" t="s">
        <v>198</v>
      </c>
      <c r="D5874" t="s">
        <v>212</v>
      </c>
      <c r="E5874" t="s">
        <v>34</v>
      </c>
      <c r="F5874">
        <v>9293</v>
      </c>
      <c r="G5874" t="s">
        <v>141</v>
      </c>
      <c r="H5874" t="s">
        <v>200</v>
      </c>
      <c r="I5874" t="s">
        <v>142</v>
      </c>
      <c r="J5874" s="1">
        <v>45839</v>
      </c>
      <c r="K5874" t="s">
        <v>143</v>
      </c>
      <c r="L5874">
        <v>2</v>
      </c>
      <c r="M5874" t="s">
        <v>144</v>
      </c>
      <c r="N5874" t="s">
        <v>145</v>
      </c>
      <c r="O5874" t="s">
        <v>147</v>
      </c>
      <c r="P5874" t="s">
        <v>154</v>
      </c>
      <c r="Q5874">
        <v>1030</v>
      </c>
      <c r="R5874">
        <v>35</v>
      </c>
      <c r="S5874">
        <v>12830</v>
      </c>
      <c r="T5874">
        <v>680</v>
      </c>
      <c r="U5874">
        <v>3</v>
      </c>
      <c r="V5874">
        <v>2</v>
      </c>
      <c r="W5874">
        <v>385</v>
      </c>
      <c r="X5874">
        <v>610</v>
      </c>
      <c r="Y5874">
        <v>0</v>
      </c>
      <c r="Z5874">
        <v>0</v>
      </c>
      <c r="AA5874">
        <v>11120</v>
      </c>
      <c r="AB5874">
        <v>500</v>
      </c>
      <c r="AC5874">
        <v>10040</v>
      </c>
      <c r="AD5874">
        <v>1</v>
      </c>
      <c r="AE5874">
        <v>1</v>
      </c>
      <c r="AF5874">
        <v>30</v>
      </c>
      <c r="AG5874">
        <v>1</v>
      </c>
      <c r="AH5874">
        <v>1</v>
      </c>
      <c r="AI5874">
        <v>2</v>
      </c>
      <c r="AJ5874">
        <v>0</v>
      </c>
      <c r="AK5874">
        <v>0</v>
      </c>
      <c r="AL5874">
        <v>0</v>
      </c>
      <c r="AM5874">
        <v>0</v>
      </c>
      <c r="AN5874">
        <v>0</v>
      </c>
      <c r="AO5874">
        <v>18</v>
      </c>
      <c r="AP5874">
        <v>50</v>
      </c>
      <c r="AQ5874">
        <v>18</v>
      </c>
      <c r="AR5874">
        <v>0</v>
      </c>
      <c r="AS5874">
        <v>8</v>
      </c>
      <c r="AT5874">
        <v>0</v>
      </c>
      <c r="AU5874">
        <v>3</v>
      </c>
      <c r="AV5874">
        <v>0</v>
      </c>
      <c r="AW5874">
        <v>1</v>
      </c>
      <c r="AX5874">
        <v>0</v>
      </c>
      <c r="AY5874">
        <v>4</v>
      </c>
      <c r="AZ5874">
        <v>7</v>
      </c>
      <c r="BA5874">
        <v>4</v>
      </c>
      <c r="BB5874">
        <v>2</v>
      </c>
      <c r="BC5874">
        <v>0</v>
      </c>
      <c r="BD5874">
        <v>1</v>
      </c>
      <c r="BE5874">
        <v>0</v>
      </c>
      <c r="BF5874">
        <v>33</v>
      </c>
      <c r="BG5874">
        <v>730</v>
      </c>
      <c r="BH5874">
        <v>1</v>
      </c>
      <c r="BI5874">
        <v>2</v>
      </c>
      <c r="BJ5874" s="2">
        <v>45853</v>
      </c>
      <c r="BK5874">
        <v>1</v>
      </c>
      <c r="BL5874" s="3" t="str">
        <f>VLOOKUP(O5874,DropDownList!$H$1:$I$7,2,FALSE)</f>
        <v>2024/25</v>
      </c>
      <c r="BM5874" s="3" t="str">
        <f t="shared" si="92"/>
        <v>JP COURT</v>
      </c>
    </row>
    <row r="5875" spans="1:65" x14ac:dyDescent="0.2">
      <c r="A5875">
        <v>2025</v>
      </c>
      <c r="B5875">
        <v>7</v>
      </c>
      <c r="C5875" t="s">
        <v>198</v>
      </c>
      <c r="D5875" t="s">
        <v>213</v>
      </c>
      <c r="E5875" t="s">
        <v>34</v>
      </c>
      <c r="F5875">
        <v>9841</v>
      </c>
      <c r="G5875" t="s">
        <v>158</v>
      </c>
      <c r="H5875" t="s">
        <v>200</v>
      </c>
      <c r="I5875" t="s">
        <v>142</v>
      </c>
      <c r="J5875" s="1">
        <v>45839</v>
      </c>
      <c r="K5875" t="s">
        <v>143</v>
      </c>
      <c r="L5875">
        <v>2</v>
      </c>
      <c r="M5875" t="s">
        <v>144</v>
      </c>
      <c r="N5875" t="s">
        <v>145</v>
      </c>
      <c r="O5875" t="s">
        <v>156</v>
      </c>
      <c r="P5875" t="s">
        <v>161</v>
      </c>
      <c r="Q5875">
        <v>80</v>
      </c>
      <c r="R5875">
        <v>72</v>
      </c>
      <c r="S5875">
        <v>2200</v>
      </c>
      <c r="T5875">
        <v>80</v>
      </c>
      <c r="U5875">
        <v>9</v>
      </c>
      <c r="V5875">
        <v>2</v>
      </c>
      <c r="W5875">
        <v>60</v>
      </c>
      <c r="X5875">
        <v>60</v>
      </c>
      <c r="Y5875">
        <v>0</v>
      </c>
      <c r="Z5875">
        <v>0</v>
      </c>
      <c r="AA5875">
        <v>2040</v>
      </c>
      <c r="AB5875">
        <v>0</v>
      </c>
      <c r="AC5875">
        <v>0</v>
      </c>
      <c r="AD5875">
        <v>2</v>
      </c>
      <c r="AE5875">
        <v>0</v>
      </c>
      <c r="AF5875">
        <v>67</v>
      </c>
      <c r="AG5875">
        <v>0</v>
      </c>
      <c r="AH5875">
        <v>2</v>
      </c>
      <c r="AI5875">
        <v>3</v>
      </c>
      <c r="AJ5875">
        <v>0</v>
      </c>
      <c r="AK5875">
        <v>0</v>
      </c>
      <c r="AL5875">
        <v>0</v>
      </c>
      <c r="AM5875">
        <v>0</v>
      </c>
      <c r="AN5875">
        <v>0</v>
      </c>
      <c r="AO5875">
        <v>41</v>
      </c>
      <c r="AP5875">
        <v>148</v>
      </c>
      <c r="AQ5875">
        <v>43</v>
      </c>
      <c r="AR5875">
        <v>0</v>
      </c>
      <c r="AS5875">
        <v>23</v>
      </c>
      <c r="AT5875">
        <v>6</v>
      </c>
      <c r="AU5875">
        <v>6</v>
      </c>
      <c r="AV5875">
        <v>3</v>
      </c>
      <c r="AW5875">
        <v>1</v>
      </c>
      <c r="AX5875">
        <v>0</v>
      </c>
      <c r="AY5875">
        <v>12</v>
      </c>
      <c r="AZ5875">
        <v>23</v>
      </c>
      <c r="BA5875">
        <v>15</v>
      </c>
      <c r="BB5875">
        <v>5</v>
      </c>
      <c r="BC5875">
        <v>3</v>
      </c>
      <c r="BD5875">
        <v>1</v>
      </c>
      <c r="BE5875">
        <v>0</v>
      </c>
      <c r="BF5875">
        <v>69</v>
      </c>
      <c r="BG5875">
        <v>80</v>
      </c>
      <c r="BH5875">
        <v>0</v>
      </c>
      <c r="BI5875">
        <v>7</v>
      </c>
      <c r="BJ5875" s="2">
        <v>45853</v>
      </c>
      <c r="BK5875">
        <v>1</v>
      </c>
      <c r="BL5875" s="3" t="str">
        <f>VLOOKUP(O5875,DropDownList!$H$1:$I$7,2,FALSE)</f>
        <v>2023/24</v>
      </c>
      <c r="BM5875" s="3" t="str">
        <f t="shared" si="92"/>
        <v>VSUR</v>
      </c>
    </row>
    <row r="5876" spans="1:65" x14ac:dyDescent="0.2">
      <c r="A5876">
        <v>2025</v>
      </c>
      <c r="B5876">
        <v>7</v>
      </c>
      <c r="C5876" t="s">
        <v>198</v>
      </c>
      <c r="D5876" t="s">
        <v>213</v>
      </c>
      <c r="E5876" t="s">
        <v>34</v>
      </c>
      <c r="F5876">
        <v>9841</v>
      </c>
      <c r="G5876" t="s">
        <v>158</v>
      </c>
      <c r="H5876" t="s">
        <v>200</v>
      </c>
      <c r="I5876" t="s">
        <v>142</v>
      </c>
      <c r="J5876" s="1">
        <v>45839</v>
      </c>
      <c r="K5876" t="s">
        <v>143</v>
      </c>
      <c r="L5876">
        <v>2</v>
      </c>
      <c r="M5876" t="s">
        <v>144</v>
      </c>
      <c r="N5876" t="s">
        <v>145</v>
      </c>
      <c r="O5876" t="s">
        <v>147</v>
      </c>
      <c r="P5876" t="s">
        <v>161</v>
      </c>
      <c r="Q5876">
        <v>30</v>
      </c>
      <c r="R5876">
        <v>89</v>
      </c>
      <c r="S5876">
        <v>2525</v>
      </c>
      <c r="T5876">
        <v>20</v>
      </c>
      <c r="U5876">
        <v>16</v>
      </c>
      <c r="V5876">
        <v>2</v>
      </c>
      <c r="W5876">
        <v>30</v>
      </c>
      <c r="X5876">
        <v>30</v>
      </c>
      <c r="Y5876">
        <v>0</v>
      </c>
      <c r="Z5876">
        <v>0</v>
      </c>
      <c r="AA5876">
        <v>2475</v>
      </c>
      <c r="AB5876">
        <v>0</v>
      </c>
      <c r="AC5876">
        <v>0</v>
      </c>
      <c r="AD5876">
        <v>2</v>
      </c>
      <c r="AE5876">
        <v>0</v>
      </c>
      <c r="AF5876">
        <v>86</v>
      </c>
      <c r="AG5876">
        <v>0</v>
      </c>
      <c r="AH5876">
        <v>1</v>
      </c>
      <c r="AI5876">
        <v>2</v>
      </c>
      <c r="AJ5876">
        <v>0</v>
      </c>
      <c r="AK5876">
        <v>0</v>
      </c>
      <c r="AL5876">
        <v>0</v>
      </c>
      <c r="AM5876">
        <v>0</v>
      </c>
      <c r="AN5876">
        <v>0</v>
      </c>
      <c r="AO5876">
        <v>44</v>
      </c>
      <c r="AP5876">
        <v>120</v>
      </c>
      <c r="AQ5876">
        <v>42</v>
      </c>
      <c r="AR5876">
        <v>0</v>
      </c>
      <c r="AS5876">
        <v>14</v>
      </c>
      <c r="AT5876">
        <v>0</v>
      </c>
      <c r="AU5876">
        <v>10</v>
      </c>
      <c r="AV5876">
        <v>1</v>
      </c>
      <c r="AW5876">
        <v>1</v>
      </c>
      <c r="AX5876">
        <v>0</v>
      </c>
      <c r="AY5876">
        <v>13</v>
      </c>
      <c r="AZ5876">
        <v>18</v>
      </c>
      <c r="BA5876">
        <v>9</v>
      </c>
      <c r="BB5876">
        <v>3</v>
      </c>
      <c r="BC5876">
        <v>2</v>
      </c>
      <c r="BD5876">
        <v>2</v>
      </c>
      <c r="BE5876">
        <v>0</v>
      </c>
      <c r="BF5876">
        <v>83</v>
      </c>
      <c r="BG5876">
        <v>30</v>
      </c>
      <c r="BH5876">
        <v>0</v>
      </c>
      <c r="BI5876">
        <v>14</v>
      </c>
      <c r="BJ5876" s="2">
        <v>45853</v>
      </c>
      <c r="BK5876">
        <v>2</v>
      </c>
      <c r="BL5876" s="3" t="str">
        <f>VLOOKUP(O5876,DropDownList!$H$1:$I$7,2,FALSE)</f>
        <v>2024/25</v>
      </c>
      <c r="BM5876" s="3" t="str">
        <f t="shared" si="92"/>
        <v>VSUR</v>
      </c>
    </row>
    <row r="5877" spans="1:65" x14ac:dyDescent="0.2">
      <c r="A5877">
        <v>2025</v>
      </c>
      <c r="B5877">
        <v>7</v>
      </c>
      <c r="C5877" t="s">
        <v>198</v>
      </c>
      <c r="D5877" t="s">
        <v>213</v>
      </c>
      <c r="E5877" t="s">
        <v>34</v>
      </c>
      <c r="F5877">
        <v>9841</v>
      </c>
      <c r="G5877" t="s">
        <v>158</v>
      </c>
      <c r="H5877" t="s">
        <v>200</v>
      </c>
      <c r="I5877" t="s">
        <v>142</v>
      </c>
      <c r="J5877" s="1">
        <v>45839</v>
      </c>
      <c r="K5877" t="s">
        <v>143</v>
      </c>
      <c r="L5877">
        <v>2</v>
      </c>
      <c r="M5877" t="s">
        <v>144</v>
      </c>
      <c r="N5877" t="s">
        <v>145</v>
      </c>
      <c r="O5877" t="s">
        <v>147</v>
      </c>
      <c r="P5877" t="s">
        <v>159</v>
      </c>
      <c r="Q5877">
        <v>0</v>
      </c>
      <c r="R5877">
        <v>3</v>
      </c>
      <c r="S5877">
        <v>2230</v>
      </c>
      <c r="T5877">
        <v>0</v>
      </c>
      <c r="U5877">
        <v>0</v>
      </c>
      <c r="V5877">
        <v>0</v>
      </c>
      <c r="W5877">
        <v>0</v>
      </c>
      <c r="X5877">
        <v>0</v>
      </c>
      <c r="Y5877">
        <v>0</v>
      </c>
      <c r="Z5877">
        <v>0</v>
      </c>
      <c r="AA5877">
        <v>2230</v>
      </c>
      <c r="AB5877">
        <v>0</v>
      </c>
      <c r="AC5877">
        <v>0</v>
      </c>
      <c r="AD5877">
        <v>0</v>
      </c>
      <c r="AE5877">
        <v>0</v>
      </c>
      <c r="AF5877">
        <v>3</v>
      </c>
      <c r="AG5877">
        <v>0</v>
      </c>
      <c r="AH5877">
        <v>0</v>
      </c>
      <c r="AI5877">
        <v>0</v>
      </c>
      <c r="AJ5877">
        <v>0</v>
      </c>
      <c r="AK5877">
        <v>0</v>
      </c>
      <c r="AL5877">
        <v>0</v>
      </c>
      <c r="AM5877">
        <v>0</v>
      </c>
      <c r="AN5877">
        <v>0</v>
      </c>
      <c r="AO5877">
        <v>0</v>
      </c>
      <c r="AP5877">
        <v>0</v>
      </c>
      <c r="AQ5877">
        <v>0</v>
      </c>
      <c r="AR5877">
        <v>0</v>
      </c>
      <c r="AS5877">
        <v>0</v>
      </c>
      <c r="AT5877">
        <v>0</v>
      </c>
      <c r="AU5877">
        <v>0</v>
      </c>
      <c r="AV5877">
        <v>0</v>
      </c>
      <c r="AW5877">
        <v>0</v>
      </c>
      <c r="AX5877">
        <v>0</v>
      </c>
      <c r="AY5877">
        <v>0</v>
      </c>
      <c r="AZ5877">
        <v>0</v>
      </c>
      <c r="BA5877">
        <v>0</v>
      </c>
      <c r="BB5877">
        <v>0</v>
      </c>
      <c r="BC5877">
        <v>0</v>
      </c>
      <c r="BD5877">
        <v>0</v>
      </c>
      <c r="BE5877">
        <v>0</v>
      </c>
      <c r="BF5877">
        <v>0</v>
      </c>
      <c r="BG5877">
        <v>0</v>
      </c>
      <c r="BH5877">
        <v>0</v>
      </c>
      <c r="BI5877">
        <v>0</v>
      </c>
      <c r="BJ5877" s="2">
        <v>45853</v>
      </c>
      <c r="BK5877">
        <v>0</v>
      </c>
      <c r="BL5877" s="3" t="str">
        <f>VLOOKUP(O5877,DropDownList!$H$1:$I$7,2,FALSE)</f>
        <v>2024/25</v>
      </c>
      <c r="BM5877" s="3" t="str">
        <f t="shared" si="92"/>
        <v>CONF</v>
      </c>
    </row>
    <row r="5878" spans="1:65" x14ac:dyDescent="0.2">
      <c r="A5878">
        <v>2025</v>
      </c>
      <c r="B5878">
        <v>7</v>
      </c>
      <c r="C5878" t="s">
        <v>198</v>
      </c>
      <c r="D5878" t="s">
        <v>213</v>
      </c>
      <c r="E5878" t="s">
        <v>34</v>
      </c>
      <c r="F5878">
        <v>9841</v>
      </c>
      <c r="G5878" t="s">
        <v>158</v>
      </c>
      <c r="H5878" t="s">
        <v>200</v>
      </c>
      <c r="I5878" t="s">
        <v>142</v>
      </c>
      <c r="J5878" s="1">
        <v>45839</v>
      </c>
      <c r="K5878" t="s">
        <v>143</v>
      </c>
      <c r="L5878">
        <v>2</v>
      </c>
      <c r="M5878" t="s">
        <v>144</v>
      </c>
      <c r="N5878" t="s">
        <v>145</v>
      </c>
      <c r="O5878" t="s">
        <v>147</v>
      </c>
      <c r="P5878" t="s">
        <v>160</v>
      </c>
      <c r="Q5878">
        <v>4985.1400000000003</v>
      </c>
      <c r="R5878">
        <v>88</v>
      </c>
      <c r="S5878">
        <v>47437.67</v>
      </c>
      <c r="T5878">
        <v>575</v>
      </c>
      <c r="U5878">
        <v>15</v>
      </c>
      <c r="V5878">
        <v>9</v>
      </c>
      <c r="W5878">
        <v>2156.25</v>
      </c>
      <c r="X5878">
        <v>2591.25</v>
      </c>
      <c r="Y5878">
        <v>0</v>
      </c>
      <c r="Z5878">
        <v>0</v>
      </c>
      <c r="AA5878">
        <v>41877.53</v>
      </c>
      <c r="AB5878">
        <v>250</v>
      </c>
      <c r="AC5878">
        <v>39152.53</v>
      </c>
      <c r="AD5878">
        <v>2</v>
      </c>
      <c r="AE5878">
        <v>7</v>
      </c>
      <c r="AF5878">
        <v>71</v>
      </c>
      <c r="AG5878">
        <v>13</v>
      </c>
      <c r="AH5878">
        <v>1</v>
      </c>
      <c r="AI5878">
        <v>2</v>
      </c>
      <c r="AJ5878">
        <v>0</v>
      </c>
      <c r="AK5878">
        <v>0</v>
      </c>
      <c r="AL5878">
        <v>0</v>
      </c>
      <c r="AM5878">
        <v>0</v>
      </c>
      <c r="AN5878">
        <v>0</v>
      </c>
      <c r="AO5878">
        <v>43</v>
      </c>
      <c r="AP5878">
        <v>119</v>
      </c>
      <c r="AQ5878">
        <v>42</v>
      </c>
      <c r="AR5878">
        <v>0</v>
      </c>
      <c r="AS5878">
        <v>14</v>
      </c>
      <c r="AT5878">
        <v>0</v>
      </c>
      <c r="AU5878">
        <v>10</v>
      </c>
      <c r="AV5878">
        <v>1</v>
      </c>
      <c r="AW5878">
        <v>1</v>
      </c>
      <c r="AX5878">
        <v>0</v>
      </c>
      <c r="AY5878">
        <v>13</v>
      </c>
      <c r="AZ5878">
        <v>18</v>
      </c>
      <c r="BA5878">
        <v>9</v>
      </c>
      <c r="BB5878">
        <v>3</v>
      </c>
      <c r="BC5878">
        <v>2</v>
      </c>
      <c r="BD5878">
        <v>1</v>
      </c>
      <c r="BE5878">
        <v>0</v>
      </c>
      <c r="BF5878">
        <v>82</v>
      </c>
      <c r="BG5878">
        <v>820</v>
      </c>
      <c r="BH5878">
        <v>1</v>
      </c>
      <c r="BI5878">
        <v>13</v>
      </c>
      <c r="BJ5878" s="2">
        <v>45853</v>
      </c>
      <c r="BK5878">
        <v>2</v>
      </c>
      <c r="BL5878" s="3" t="str">
        <f>VLOOKUP(O5878,DropDownList!$H$1:$I$7,2,FALSE)</f>
        <v>2024/25</v>
      </c>
      <c r="BM5878" s="3" t="str">
        <f t="shared" si="92"/>
        <v>SC COURT</v>
      </c>
    </row>
    <row r="5879" spans="1:65" x14ac:dyDescent="0.2">
      <c r="A5879">
        <v>2025</v>
      </c>
      <c r="B5879">
        <v>7</v>
      </c>
      <c r="C5879" t="s">
        <v>198</v>
      </c>
      <c r="D5879" t="s">
        <v>213</v>
      </c>
      <c r="E5879" t="s">
        <v>34</v>
      </c>
      <c r="F5879">
        <v>9841</v>
      </c>
      <c r="G5879" t="s">
        <v>158</v>
      </c>
      <c r="H5879" t="s">
        <v>200</v>
      </c>
      <c r="I5879" t="s">
        <v>142</v>
      </c>
      <c r="J5879" s="1">
        <v>45839</v>
      </c>
      <c r="K5879" t="s">
        <v>143</v>
      </c>
      <c r="L5879">
        <v>2</v>
      </c>
      <c r="M5879" t="s">
        <v>144</v>
      </c>
      <c r="N5879" t="s">
        <v>145</v>
      </c>
      <c r="O5879" t="s">
        <v>149</v>
      </c>
      <c r="P5879" t="s">
        <v>160</v>
      </c>
      <c r="Q5879">
        <v>16431.16</v>
      </c>
      <c r="R5879">
        <v>61</v>
      </c>
      <c r="S5879">
        <v>44236</v>
      </c>
      <c r="T5879">
        <v>460</v>
      </c>
      <c r="U5879">
        <v>22</v>
      </c>
      <c r="V5879">
        <v>13</v>
      </c>
      <c r="W5879">
        <v>7795.91</v>
      </c>
      <c r="X5879">
        <v>14518.59</v>
      </c>
      <c r="Y5879">
        <v>0</v>
      </c>
      <c r="Z5879">
        <v>0</v>
      </c>
      <c r="AA5879">
        <v>27344.84</v>
      </c>
      <c r="AB5879">
        <v>0</v>
      </c>
      <c r="AC5879">
        <v>25509.84</v>
      </c>
      <c r="AD5879">
        <v>4</v>
      </c>
      <c r="AE5879">
        <v>9</v>
      </c>
      <c r="AF5879">
        <v>37</v>
      </c>
      <c r="AG5879">
        <v>16</v>
      </c>
      <c r="AH5879">
        <v>1</v>
      </c>
      <c r="AI5879">
        <v>6</v>
      </c>
      <c r="AJ5879">
        <v>0</v>
      </c>
      <c r="AK5879">
        <v>0</v>
      </c>
      <c r="AL5879">
        <v>0</v>
      </c>
      <c r="AM5879">
        <v>0</v>
      </c>
      <c r="AN5879">
        <v>0</v>
      </c>
      <c r="AO5879">
        <v>31</v>
      </c>
      <c r="AP5879">
        <v>79</v>
      </c>
      <c r="AQ5879">
        <v>35</v>
      </c>
      <c r="AR5879">
        <v>0</v>
      </c>
      <c r="AS5879">
        <v>12</v>
      </c>
      <c r="AT5879">
        <v>0</v>
      </c>
      <c r="AU5879">
        <v>3</v>
      </c>
      <c r="AV5879">
        <v>0</v>
      </c>
      <c r="AW5879">
        <v>0</v>
      </c>
      <c r="AX5879">
        <v>0</v>
      </c>
      <c r="AY5879">
        <v>6</v>
      </c>
      <c r="AZ5879">
        <v>10</v>
      </c>
      <c r="BA5879">
        <v>4</v>
      </c>
      <c r="BB5879">
        <v>2</v>
      </c>
      <c r="BC5879">
        <v>1</v>
      </c>
      <c r="BD5879">
        <v>0</v>
      </c>
      <c r="BE5879">
        <v>0</v>
      </c>
      <c r="BF5879">
        <v>60</v>
      </c>
      <c r="BG5879">
        <v>4071</v>
      </c>
      <c r="BH5879">
        <v>1</v>
      </c>
      <c r="BI5879">
        <v>21</v>
      </c>
      <c r="BJ5879" s="2">
        <v>45853</v>
      </c>
      <c r="BK5879">
        <v>0</v>
      </c>
      <c r="BL5879" s="3" t="str">
        <f>VLOOKUP(O5879,DropDownList!$H$1:$I$7,2,FALSE)</f>
        <v>2025/26</v>
      </c>
      <c r="BM5879" s="3" t="str">
        <f t="shared" si="92"/>
        <v>SC COURT</v>
      </c>
    </row>
    <row r="5880" spans="1:65" x14ac:dyDescent="0.2">
      <c r="A5880">
        <v>2025</v>
      </c>
      <c r="B5880">
        <v>7</v>
      </c>
      <c r="C5880" t="s">
        <v>198</v>
      </c>
      <c r="D5880" t="s">
        <v>213</v>
      </c>
      <c r="E5880" t="s">
        <v>34</v>
      </c>
      <c r="F5880">
        <v>9841</v>
      </c>
      <c r="G5880" t="s">
        <v>158</v>
      </c>
      <c r="H5880" t="s">
        <v>200</v>
      </c>
      <c r="I5880" t="s">
        <v>142</v>
      </c>
      <c r="J5880" s="1">
        <v>45839</v>
      </c>
      <c r="K5880" t="s">
        <v>143</v>
      </c>
      <c r="L5880">
        <v>2</v>
      </c>
      <c r="M5880" t="s">
        <v>144</v>
      </c>
      <c r="N5880" t="s">
        <v>145</v>
      </c>
      <c r="O5880" t="s">
        <v>156</v>
      </c>
      <c r="P5880" t="s">
        <v>160</v>
      </c>
      <c r="Q5880">
        <v>3307.41</v>
      </c>
      <c r="R5880">
        <v>78</v>
      </c>
      <c r="S5880">
        <v>53611</v>
      </c>
      <c r="T5880">
        <v>1970</v>
      </c>
      <c r="U5880">
        <v>11</v>
      </c>
      <c r="V5880">
        <v>6</v>
      </c>
      <c r="W5880">
        <v>2121.8000000000002</v>
      </c>
      <c r="X5880">
        <v>2121.8000000000002</v>
      </c>
      <c r="Y5880">
        <v>0</v>
      </c>
      <c r="Z5880">
        <v>0</v>
      </c>
      <c r="AA5880">
        <v>48333.59</v>
      </c>
      <c r="AB5880">
        <v>4927.08</v>
      </c>
      <c r="AC5880">
        <v>41366.51</v>
      </c>
      <c r="AD5880">
        <v>3</v>
      </c>
      <c r="AE5880">
        <v>3</v>
      </c>
      <c r="AF5880">
        <v>63</v>
      </c>
      <c r="AG5880">
        <v>7</v>
      </c>
      <c r="AH5880">
        <v>2</v>
      </c>
      <c r="AI5880">
        <v>4</v>
      </c>
      <c r="AJ5880">
        <v>0</v>
      </c>
      <c r="AK5880">
        <v>0</v>
      </c>
      <c r="AL5880">
        <v>0</v>
      </c>
      <c r="AM5880">
        <v>0</v>
      </c>
      <c r="AN5880">
        <v>0</v>
      </c>
      <c r="AO5880">
        <v>45</v>
      </c>
      <c r="AP5880">
        <v>169</v>
      </c>
      <c r="AQ5880">
        <v>47</v>
      </c>
      <c r="AR5880">
        <v>0</v>
      </c>
      <c r="AS5880">
        <v>24</v>
      </c>
      <c r="AT5880">
        <v>6</v>
      </c>
      <c r="AU5880">
        <v>9</v>
      </c>
      <c r="AV5880">
        <v>4</v>
      </c>
      <c r="AW5880">
        <v>1</v>
      </c>
      <c r="AX5880">
        <v>0</v>
      </c>
      <c r="AY5880">
        <v>14</v>
      </c>
      <c r="AZ5880">
        <v>27</v>
      </c>
      <c r="BA5880">
        <v>18</v>
      </c>
      <c r="BB5880">
        <v>6</v>
      </c>
      <c r="BC5880">
        <v>4</v>
      </c>
      <c r="BD5880">
        <v>1</v>
      </c>
      <c r="BE5880">
        <v>0</v>
      </c>
      <c r="BF5880">
        <v>75</v>
      </c>
      <c r="BG5880">
        <v>1680</v>
      </c>
      <c r="BH5880">
        <v>2</v>
      </c>
      <c r="BI5880">
        <v>9</v>
      </c>
      <c r="BJ5880" s="2">
        <v>45853</v>
      </c>
      <c r="BK5880">
        <v>1</v>
      </c>
      <c r="BL5880" s="3" t="str">
        <f>VLOOKUP(O5880,DropDownList!$H$1:$I$7,2,FALSE)</f>
        <v>2023/24</v>
      </c>
      <c r="BM5880" s="3" t="str">
        <f t="shared" si="92"/>
        <v>SC COURT</v>
      </c>
    </row>
    <row r="5881" spans="1:65" x14ac:dyDescent="0.2">
      <c r="A5881">
        <v>2025</v>
      </c>
      <c r="B5881">
        <v>7</v>
      </c>
      <c r="C5881" t="s">
        <v>198</v>
      </c>
      <c r="D5881" t="s">
        <v>213</v>
      </c>
      <c r="E5881" t="s">
        <v>34</v>
      </c>
      <c r="F5881">
        <v>9841</v>
      </c>
      <c r="G5881" t="s">
        <v>158</v>
      </c>
      <c r="H5881" t="s">
        <v>200</v>
      </c>
      <c r="I5881" t="s">
        <v>142</v>
      </c>
      <c r="J5881" s="1">
        <v>45839</v>
      </c>
      <c r="K5881" t="s">
        <v>143</v>
      </c>
      <c r="L5881">
        <v>2</v>
      </c>
      <c r="M5881" t="s">
        <v>144</v>
      </c>
      <c r="N5881" t="s">
        <v>145</v>
      </c>
      <c r="O5881" t="s">
        <v>149</v>
      </c>
      <c r="P5881" t="s">
        <v>161</v>
      </c>
      <c r="Q5881">
        <v>195</v>
      </c>
      <c r="R5881">
        <v>59</v>
      </c>
      <c r="S5881">
        <v>2090</v>
      </c>
      <c r="T5881">
        <v>60</v>
      </c>
      <c r="U5881">
        <v>22</v>
      </c>
      <c r="V5881">
        <v>4</v>
      </c>
      <c r="W5881">
        <v>175</v>
      </c>
      <c r="X5881">
        <v>175</v>
      </c>
      <c r="Y5881">
        <v>0</v>
      </c>
      <c r="Z5881">
        <v>0</v>
      </c>
      <c r="AA5881">
        <v>1835</v>
      </c>
      <c r="AB5881">
        <v>0</v>
      </c>
      <c r="AC5881">
        <v>0</v>
      </c>
      <c r="AD5881">
        <v>4</v>
      </c>
      <c r="AE5881">
        <v>0</v>
      </c>
      <c r="AF5881">
        <v>51</v>
      </c>
      <c r="AG5881">
        <v>0</v>
      </c>
      <c r="AH5881">
        <v>2</v>
      </c>
      <c r="AI5881">
        <v>6</v>
      </c>
      <c r="AJ5881">
        <v>0</v>
      </c>
      <c r="AK5881">
        <v>0</v>
      </c>
      <c r="AL5881">
        <v>0</v>
      </c>
      <c r="AM5881">
        <v>0</v>
      </c>
      <c r="AN5881">
        <v>0</v>
      </c>
      <c r="AO5881">
        <v>31</v>
      </c>
      <c r="AP5881">
        <v>79</v>
      </c>
      <c r="AQ5881">
        <v>35</v>
      </c>
      <c r="AR5881">
        <v>0</v>
      </c>
      <c r="AS5881">
        <v>12</v>
      </c>
      <c r="AT5881">
        <v>0</v>
      </c>
      <c r="AU5881">
        <v>3</v>
      </c>
      <c r="AV5881">
        <v>0</v>
      </c>
      <c r="AW5881">
        <v>0</v>
      </c>
      <c r="AX5881">
        <v>0</v>
      </c>
      <c r="AY5881">
        <v>6</v>
      </c>
      <c r="AZ5881">
        <v>10</v>
      </c>
      <c r="BA5881">
        <v>4</v>
      </c>
      <c r="BB5881">
        <v>2</v>
      </c>
      <c r="BC5881">
        <v>1</v>
      </c>
      <c r="BD5881">
        <v>0</v>
      </c>
      <c r="BE5881">
        <v>0</v>
      </c>
      <c r="BF5881">
        <v>58</v>
      </c>
      <c r="BG5881">
        <v>195</v>
      </c>
      <c r="BH5881">
        <v>0</v>
      </c>
      <c r="BI5881">
        <v>21</v>
      </c>
      <c r="BJ5881" s="2">
        <v>45853</v>
      </c>
      <c r="BK5881">
        <v>0</v>
      </c>
      <c r="BL5881" s="3" t="str">
        <f>VLOOKUP(O5881,DropDownList!$H$1:$I$7,2,FALSE)</f>
        <v>2025/26</v>
      </c>
      <c r="BM5881" s="3" t="str">
        <f t="shared" si="92"/>
        <v>VSUR</v>
      </c>
    </row>
    <row r="5882" spans="1:65" x14ac:dyDescent="0.2">
      <c r="A5882">
        <v>2025</v>
      </c>
      <c r="B5882">
        <v>7</v>
      </c>
      <c r="C5882" t="s">
        <v>198</v>
      </c>
      <c r="D5882" t="s">
        <v>214</v>
      </c>
      <c r="E5882" t="s">
        <v>35</v>
      </c>
      <c r="F5882">
        <v>9342</v>
      </c>
      <c r="G5882" t="s">
        <v>141</v>
      </c>
      <c r="H5882" t="s">
        <v>200</v>
      </c>
      <c r="I5882" t="s">
        <v>142</v>
      </c>
      <c r="J5882" s="1">
        <v>45839</v>
      </c>
      <c r="K5882" t="s">
        <v>143</v>
      </c>
      <c r="L5882">
        <v>2</v>
      </c>
      <c r="M5882" t="s">
        <v>144</v>
      </c>
      <c r="N5882" t="s">
        <v>145</v>
      </c>
      <c r="O5882" t="s">
        <v>149</v>
      </c>
      <c r="P5882" t="s">
        <v>148</v>
      </c>
      <c r="Q5882">
        <v>4186.41</v>
      </c>
      <c r="R5882">
        <v>120</v>
      </c>
      <c r="S5882">
        <v>7200</v>
      </c>
      <c r="T5882">
        <v>290</v>
      </c>
      <c r="U5882">
        <v>75</v>
      </c>
      <c r="V5882">
        <v>50</v>
      </c>
      <c r="W5882">
        <v>2960.33</v>
      </c>
      <c r="X5882">
        <v>2960.33</v>
      </c>
      <c r="Y5882">
        <v>0</v>
      </c>
      <c r="Z5882">
        <v>0</v>
      </c>
      <c r="AA5882">
        <v>2723.59</v>
      </c>
      <c r="AB5882">
        <v>0</v>
      </c>
      <c r="AC5882">
        <v>2723.59</v>
      </c>
      <c r="AD5882">
        <v>48</v>
      </c>
      <c r="AE5882">
        <v>2</v>
      </c>
      <c r="AF5882">
        <v>40</v>
      </c>
      <c r="AG5882">
        <v>9</v>
      </c>
      <c r="AH5882">
        <v>4</v>
      </c>
      <c r="AI5882">
        <v>66</v>
      </c>
      <c r="AJ5882">
        <v>0</v>
      </c>
      <c r="AK5882">
        <v>0</v>
      </c>
      <c r="AL5882">
        <v>0</v>
      </c>
      <c r="AM5882">
        <v>0</v>
      </c>
      <c r="AN5882">
        <v>0</v>
      </c>
      <c r="AO5882">
        <v>102</v>
      </c>
      <c r="AP5882">
        <v>326</v>
      </c>
      <c r="AQ5882">
        <v>102</v>
      </c>
      <c r="AR5882">
        <v>0</v>
      </c>
      <c r="AS5882">
        <v>16</v>
      </c>
      <c r="AT5882">
        <v>15</v>
      </c>
      <c r="AU5882">
        <v>0</v>
      </c>
      <c r="AV5882">
        <v>0</v>
      </c>
      <c r="AW5882">
        <v>0</v>
      </c>
      <c r="AX5882">
        <v>0</v>
      </c>
      <c r="AY5882">
        <v>48</v>
      </c>
      <c r="AZ5882">
        <v>85</v>
      </c>
      <c r="BA5882">
        <v>40</v>
      </c>
      <c r="BB5882">
        <v>6</v>
      </c>
      <c r="BC5882">
        <v>1</v>
      </c>
      <c r="BD5882">
        <v>1</v>
      </c>
      <c r="BE5882">
        <v>0</v>
      </c>
      <c r="BF5882">
        <v>102</v>
      </c>
      <c r="BG5882">
        <v>3960</v>
      </c>
      <c r="BH5882">
        <v>1</v>
      </c>
      <c r="BI5882">
        <v>75</v>
      </c>
      <c r="BJ5882" s="2">
        <v>45853</v>
      </c>
      <c r="BK5882">
        <v>0</v>
      </c>
      <c r="BL5882" s="3" t="str">
        <f>VLOOKUP(O5882,DropDownList!$H$1:$I$7,2,FALSE)</f>
        <v>2025/26</v>
      </c>
      <c r="BM5882" s="3" t="str">
        <f t="shared" si="92"/>
        <v>PRAS</v>
      </c>
    </row>
    <row r="5883" spans="1:65" x14ac:dyDescent="0.2">
      <c r="A5883">
        <v>2025</v>
      </c>
      <c r="B5883">
        <v>7</v>
      </c>
      <c r="C5883" t="s">
        <v>198</v>
      </c>
      <c r="D5883" t="s">
        <v>214</v>
      </c>
      <c r="E5883" t="s">
        <v>35</v>
      </c>
      <c r="F5883">
        <v>9342</v>
      </c>
      <c r="G5883" t="s">
        <v>141</v>
      </c>
      <c r="H5883" t="s">
        <v>200</v>
      </c>
      <c r="I5883" t="s">
        <v>142</v>
      </c>
      <c r="J5883" s="1">
        <v>45839</v>
      </c>
      <c r="K5883" t="s">
        <v>143</v>
      </c>
      <c r="L5883">
        <v>2</v>
      </c>
      <c r="M5883" t="s">
        <v>144</v>
      </c>
      <c r="N5883" t="s">
        <v>145</v>
      </c>
      <c r="O5883" t="s">
        <v>149</v>
      </c>
      <c r="P5883" t="s">
        <v>152</v>
      </c>
      <c r="Q5883">
        <v>0</v>
      </c>
      <c r="R5883">
        <v>213</v>
      </c>
      <c r="S5883">
        <v>8520</v>
      </c>
      <c r="T5883">
        <v>4840</v>
      </c>
      <c r="U5883">
        <v>0</v>
      </c>
      <c r="V5883">
        <v>0</v>
      </c>
      <c r="W5883">
        <v>0</v>
      </c>
      <c r="X5883">
        <v>0</v>
      </c>
      <c r="Y5883">
        <v>0</v>
      </c>
      <c r="Z5883">
        <v>0</v>
      </c>
      <c r="AA5883">
        <v>3680</v>
      </c>
      <c r="AB5883">
        <v>0</v>
      </c>
      <c r="AC5883">
        <v>3680</v>
      </c>
      <c r="AD5883">
        <v>0</v>
      </c>
      <c r="AE5883">
        <v>0</v>
      </c>
      <c r="AF5883">
        <v>92</v>
      </c>
      <c r="AG5883">
        <v>0</v>
      </c>
      <c r="AH5883">
        <v>121</v>
      </c>
      <c r="AI5883">
        <v>0</v>
      </c>
      <c r="AJ5883">
        <v>0</v>
      </c>
      <c r="AK5883">
        <v>0</v>
      </c>
      <c r="AL5883">
        <v>0</v>
      </c>
      <c r="AM5883">
        <v>0</v>
      </c>
      <c r="AN5883">
        <v>0</v>
      </c>
      <c r="AO5883">
        <v>0</v>
      </c>
      <c r="AP5883">
        <v>0</v>
      </c>
      <c r="AQ5883">
        <v>0</v>
      </c>
      <c r="AR5883">
        <v>0</v>
      </c>
      <c r="AS5883">
        <v>0</v>
      </c>
      <c r="AT5883">
        <v>0</v>
      </c>
      <c r="AU5883">
        <v>0</v>
      </c>
      <c r="AV5883">
        <v>0</v>
      </c>
      <c r="AW5883">
        <v>0</v>
      </c>
      <c r="AX5883">
        <v>0</v>
      </c>
      <c r="AY5883">
        <v>0</v>
      </c>
      <c r="AZ5883">
        <v>0</v>
      </c>
      <c r="BA5883">
        <v>0</v>
      </c>
      <c r="BB5883">
        <v>0</v>
      </c>
      <c r="BC5883">
        <v>0</v>
      </c>
      <c r="BD5883">
        <v>0</v>
      </c>
      <c r="BE5883">
        <v>0</v>
      </c>
      <c r="BF5883">
        <v>0</v>
      </c>
      <c r="BG5883">
        <v>0</v>
      </c>
      <c r="BH5883">
        <v>0</v>
      </c>
      <c r="BI5883">
        <v>0</v>
      </c>
      <c r="BJ5883" s="2">
        <v>45853</v>
      </c>
      <c r="BK5883">
        <v>0</v>
      </c>
      <c r="BL5883" s="3" t="str">
        <f>VLOOKUP(O5883,DropDownList!$H$1:$I$7,2,FALSE)</f>
        <v>2025/26</v>
      </c>
      <c r="BM5883" s="3" t="str">
        <f t="shared" si="92"/>
        <v>PCOA</v>
      </c>
    </row>
    <row r="5884" spans="1:65" x14ac:dyDescent="0.2">
      <c r="A5884">
        <v>2025</v>
      </c>
      <c r="B5884">
        <v>7</v>
      </c>
      <c r="C5884" t="s">
        <v>198</v>
      </c>
      <c r="D5884" t="s">
        <v>214</v>
      </c>
      <c r="E5884" t="s">
        <v>35</v>
      </c>
      <c r="F5884">
        <v>9342</v>
      </c>
      <c r="G5884" t="s">
        <v>141</v>
      </c>
      <c r="H5884" t="s">
        <v>200</v>
      </c>
      <c r="I5884" t="s">
        <v>142</v>
      </c>
      <c r="J5884" s="1">
        <v>45839</v>
      </c>
      <c r="K5884" t="s">
        <v>143</v>
      </c>
      <c r="L5884">
        <v>2</v>
      </c>
      <c r="M5884" t="s">
        <v>144</v>
      </c>
      <c r="N5884" t="s">
        <v>145</v>
      </c>
      <c r="O5884" t="s">
        <v>156</v>
      </c>
      <c r="P5884" t="s">
        <v>150</v>
      </c>
      <c r="Q5884">
        <v>31418.2</v>
      </c>
      <c r="R5884">
        <v>868</v>
      </c>
      <c r="S5884">
        <v>126904.57</v>
      </c>
      <c r="T5884">
        <v>22117.14</v>
      </c>
      <c r="U5884">
        <v>209</v>
      </c>
      <c r="V5884">
        <v>127</v>
      </c>
      <c r="W5884">
        <v>22112.58</v>
      </c>
      <c r="X5884">
        <v>22222.11</v>
      </c>
      <c r="Y5884">
        <v>732</v>
      </c>
      <c r="Z5884">
        <v>104787.43</v>
      </c>
      <c r="AA5884">
        <v>73369.23</v>
      </c>
      <c r="AB5884">
        <v>16144.26</v>
      </c>
      <c r="AC5884">
        <v>57224.97</v>
      </c>
      <c r="AD5884">
        <v>97</v>
      </c>
      <c r="AE5884">
        <v>30</v>
      </c>
      <c r="AF5884">
        <v>507</v>
      </c>
      <c r="AG5884">
        <v>72</v>
      </c>
      <c r="AH5884">
        <v>136</v>
      </c>
      <c r="AI5884">
        <v>137</v>
      </c>
      <c r="AJ5884">
        <v>136</v>
      </c>
      <c r="AK5884">
        <v>59</v>
      </c>
      <c r="AL5884">
        <v>18</v>
      </c>
      <c r="AM5884">
        <v>50</v>
      </c>
      <c r="AN5884">
        <v>7</v>
      </c>
      <c r="AO5884">
        <v>603</v>
      </c>
      <c r="AP5884">
        <v>2582</v>
      </c>
      <c r="AQ5884">
        <v>605</v>
      </c>
      <c r="AR5884">
        <v>0</v>
      </c>
      <c r="AS5884">
        <v>270</v>
      </c>
      <c r="AT5884">
        <v>61</v>
      </c>
      <c r="AU5884">
        <v>38</v>
      </c>
      <c r="AV5884">
        <v>11</v>
      </c>
      <c r="AW5884">
        <v>0</v>
      </c>
      <c r="AX5884">
        <v>0</v>
      </c>
      <c r="AY5884">
        <v>413</v>
      </c>
      <c r="AZ5884">
        <v>656</v>
      </c>
      <c r="BA5884">
        <v>395</v>
      </c>
      <c r="BB5884">
        <v>40</v>
      </c>
      <c r="BC5884">
        <v>20</v>
      </c>
      <c r="BD5884">
        <v>8</v>
      </c>
      <c r="BE5884">
        <v>0</v>
      </c>
      <c r="BF5884">
        <v>603</v>
      </c>
      <c r="BG5884">
        <v>22754.57</v>
      </c>
      <c r="BH5884">
        <v>16</v>
      </c>
      <c r="BI5884">
        <v>209</v>
      </c>
      <c r="BJ5884" s="2">
        <v>45853</v>
      </c>
      <c r="BK5884">
        <v>0</v>
      </c>
      <c r="BL5884" s="3" t="str">
        <f>VLOOKUP(O5884,DropDownList!$H$1:$I$7,2,FALSE)</f>
        <v>2023/24</v>
      </c>
      <c r="BM5884" s="3" t="str">
        <f t="shared" si="92"/>
        <v>FISCAL FINES</v>
      </c>
    </row>
    <row r="5885" spans="1:65" x14ac:dyDescent="0.2">
      <c r="A5885">
        <v>2025</v>
      </c>
      <c r="B5885">
        <v>7</v>
      </c>
      <c r="C5885" t="s">
        <v>198</v>
      </c>
      <c r="D5885" t="s">
        <v>214</v>
      </c>
      <c r="E5885" t="s">
        <v>35</v>
      </c>
      <c r="F5885">
        <v>9342</v>
      </c>
      <c r="G5885" t="s">
        <v>141</v>
      </c>
      <c r="H5885" t="s">
        <v>200</v>
      </c>
      <c r="I5885" t="s">
        <v>142</v>
      </c>
      <c r="J5885" s="1">
        <v>45839</v>
      </c>
      <c r="K5885" t="s">
        <v>143</v>
      </c>
      <c r="L5885">
        <v>2</v>
      </c>
      <c r="M5885" t="s">
        <v>144</v>
      </c>
      <c r="N5885" t="s">
        <v>145</v>
      </c>
      <c r="O5885" t="s">
        <v>149</v>
      </c>
      <c r="P5885" t="s">
        <v>154</v>
      </c>
      <c r="Q5885">
        <v>44494.19</v>
      </c>
      <c r="R5885">
        <v>499</v>
      </c>
      <c r="S5885">
        <v>122565.01</v>
      </c>
      <c r="T5885">
        <v>775</v>
      </c>
      <c r="U5885">
        <v>198</v>
      </c>
      <c r="V5885">
        <v>109</v>
      </c>
      <c r="W5885">
        <v>20015.439999999999</v>
      </c>
      <c r="X5885">
        <v>26080.44</v>
      </c>
      <c r="Y5885">
        <v>0</v>
      </c>
      <c r="Z5885">
        <v>0</v>
      </c>
      <c r="AA5885">
        <v>77295.820000000007</v>
      </c>
      <c r="AB5885">
        <v>959.69</v>
      </c>
      <c r="AC5885">
        <v>70566.789999999994</v>
      </c>
      <c r="AD5885">
        <v>58</v>
      </c>
      <c r="AE5885">
        <v>51</v>
      </c>
      <c r="AF5885">
        <v>297</v>
      </c>
      <c r="AG5885">
        <v>107</v>
      </c>
      <c r="AH5885">
        <v>2</v>
      </c>
      <c r="AI5885">
        <v>91</v>
      </c>
      <c r="AJ5885">
        <v>0</v>
      </c>
      <c r="AK5885">
        <v>0</v>
      </c>
      <c r="AL5885">
        <v>0</v>
      </c>
      <c r="AM5885">
        <v>0</v>
      </c>
      <c r="AN5885">
        <v>0</v>
      </c>
      <c r="AO5885">
        <v>292</v>
      </c>
      <c r="AP5885">
        <v>884</v>
      </c>
      <c r="AQ5885">
        <v>285</v>
      </c>
      <c r="AR5885">
        <v>0</v>
      </c>
      <c r="AS5885">
        <v>109</v>
      </c>
      <c r="AT5885">
        <v>28</v>
      </c>
      <c r="AU5885">
        <v>13</v>
      </c>
      <c r="AV5885">
        <v>6</v>
      </c>
      <c r="AW5885">
        <v>2</v>
      </c>
      <c r="AX5885">
        <v>0</v>
      </c>
      <c r="AY5885">
        <v>100</v>
      </c>
      <c r="AZ5885">
        <v>177</v>
      </c>
      <c r="BA5885">
        <v>81</v>
      </c>
      <c r="BB5885">
        <v>29</v>
      </c>
      <c r="BC5885">
        <v>14</v>
      </c>
      <c r="BD5885">
        <v>14</v>
      </c>
      <c r="BE5885">
        <v>0</v>
      </c>
      <c r="BF5885">
        <v>496</v>
      </c>
      <c r="BG5885">
        <v>25165</v>
      </c>
      <c r="BH5885">
        <v>2</v>
      </c>
      <c r="BI5885">
        <v>195</v>
      </c>
      <c r="BJ5885" s="2">
        <v>45853</v>
      </c>
      <c r="BK5885">
        <v>0</v>
      </c>
      <c r="BL5885" s="3" t="str">
        <f>VLOOKUP(O5885,DropDownList!$H$1:$I$7,2,FALSE)</f>
        <v>2025/26</v>
      </c>
      <c r="BM5885" s="3" t="str">
        <f t="shared" si="92"/>
        <v>JP COURT</v>
      </c>
    </row>
    <row r="5886" spans="1:65" x14ac:dyDescent="0.2">
      <c r="A5886">
        <v>2025</v>
      </c>
      <c r="B5886">
        <v>7</v>
      </c>
      <c r="C5886" t="s">
        <v>198</v>
      </c>
      <c r="D5886" t="s">
        <v>214</v>
      </c>
      <c r="E5886" t="s">
        <v>35</v>
      </c>
      <c r="F5886">
        <v>9342</v>
      </c>
      <c r="G5886" t="s">
        <v>141</v>
      </c>
      <c r="H5886" t="s">
        <v>200</v>
      </c>
      <c r="I5886" t="s">
        <v>142</v>
      </c>
      <c r="J5886" s="1">
        <v>45839</v>
      </c>
      <c r="K5886" t="s">
        <v>143</v>
      </c>
      <c r="L5886">
        <v>2</v>
      </c>
      <c r="M5886" t="s">
        <v>144</v>
      </c>
      <c r="N5886" t="s">
        <v>145</v>
      </c>
      <c r="O5886" t="s">
        <v>147</v>
      </c>
      <c r="P5886" t="s">
        <v>146</v>
      </c>
      <c r="Q5886">
        <v>772.29</v>
      </c>
      <c r="R5886">
        <v>439</v>
      </c>
      <c r="S5886">
        <v>6810</v>
      </c>
      <c r="T5886">
        <v>175</v>
      </c>
      <c r="U5886">
        <v>98</v>
      </c>
      <c r="V5886">
        <v>27</v>
      </c>
      <c r="W5886">
        <v>520.33000000000004</v>
      </c>
      <c r="X5886">
        <v>520.33000000000004</v>
      </c>
      <c r="Y5886">
        <v>0</v>
      </c>
      <c r="Z5886">
        <v>0</v>
      </c>
      <c r="AA5886">
        <v>5862.71</v>
      </c>
      <c r="AB5886">
        <v>0</v>
      </c>
      <c r="AC5886">
        <v>0</v>
      </c>
      <c r="AD5886">
        <v>26</v>
      </c>
      <c r="AE5886">
        <v>1</v>
      </c>
      <c r="AF5886">
        <v>383</v>
      </c>
      <c r="AG5886">
        <v>2</v>
      </c>
      <c r="AH5886">
        <v>10</v>
      </c>
      <c r="AI5886">
        <v>43</v>
      </c>
      <c r="AJ5886">
        <v>0</v>
      </c>
      <c r="AK5886">
        <v>0</v>
      </c>
      <c r="AL5886">
        <v>0</v>
      </c>
      <c r="AM5886">
        <v>0</v>
      </c>
      <c r="AN5886">
        <v>0</v>
      </c>
      <c r="AO5886">
        <v>279</v>
      </c>
      <c r="AP5886">
        <v>1017</v>
      </c>
      <c r="AQ5886">
        <v>274</v>
      </c>
      <c r="AR5886">
        <v>0</v>
      </c>
      <c r="AS5886">
        <v>128</v>
      </c>
      <c r="AT5886">
        <v>30</v>
      </c>
      <c r="AU5886">
        <v>29</v>
      </c>
      <c r="AV5886">
        <v>10</v>
      </c>
      <c r="AW5886">
        <v>5</v>
      </c>
      <c r="AX5886">
        <v>0</v>
      </c>
      <c r="AY5886">
        <v>120</v>
      </c>
      <c r="AZ5886">
        <v>206</v>
      </c>
      <c r="BA5886">
        <v>124</v>
      </c>
      <c r="BB5886">
        <v>31</v>
      </c>
      <c r="BC5886">
        <v>14</v>
      </c>
      <c r="BD5886">
        <v>12</v>
      </c>
      <c r="BE5886">
        <v>0</v>
      </c>
      <c r="BF5886">
        <v>433</v>
      </c>
      <c r="BG5886">
        <v>760</v>
      </c>
      <c r="BH5886">
        <v>1</v>
      </c>
      <c r="BI5886">
        <v>98</v>
      </c>
      <c r="BJ5886" s="2">
        <v>45853</v>
      </c>
      <c r="BK5886">
        <v>0</v>
      </c>
      <c r="BL5886" s="3" t="str">
        <f>VLOOKUP(O5886,DropDownList!$H$1:$I$7,2,FALSE)</f>
        <v>2024/25</v>
      </c>
      <c r="BM5886" s="3" t="str">
        <f t="shared" si="92"/>
        <v>VSUR</v>
      </c>
    </row>
    <row r="5887" spans="1:65" x14ac:dyDescent="0.2">
      <c r="A5887">
        <v>2025</v>
      </c>
      <c r="B5887">
        <v>7</v>
      </c>
      <c r="C5887" t="s">
        <v>198</v>
      </c>
      <c r="D5887" t="s">
        <v>214</v>
      </c>
      <c r="E5887" t="s">
        <v>35</v>
      </c>
      <c r="F5887">
        <v>9342</v>
      </c>
      <c r="G5887" t="s">
        <v>141</v>
      </c>
      <c r="H5887" t="s">
        <v>200</v>
      </c>
      <c r="I5887" t="s">
        <v>142</v>
      </c>
      <c r="J5887" s="1">
        <v>45839</v>
      </c>
      <c r="K5887" t="s">
        <v>143</v>
      </c>
      <c r="L5887">
        <v>2</v>
      </c>
      <c r="M5887" t="s">
        <v>144</v>
      </c>
      <c r="N5887" t="s">
        <v>145</v>
      </c>
      <c r="O5887" t="s">
        <v>149</v>
      </c>
      <c r="P5887" t="s">
        <v>150</v>
      </c>
      <c r="Q5887">
        <v>67832.899999999994</v>
      </c>
      <c r="R5887">
        <v>706</v>
      </c>
      <c r="S5887">
        <v>123767.21</v>
      </c>
      <c r="T5887">
        <v>15823.53</v>
      </c>
      <c r="U5887">
        <v>400</v>
      </c>
      <c r="V5887">
        <v>243</v>
      </c>
      <c r="W5887">
        <v>36109.54</v>
      </c>
      <c r="X5887">
        <v>45819.42</v>
      </c>
      <c r="Y5887">
        <v>608</v>
      </c>
      <c r="Z5887">
        <v>107943.67999999999</v>
      </c>
      <c r="AA5887">
        <v>40110.78</v>
      </c>
      <c r="AB5887">
        <v>11502.76</v>
      </c>
      <c r="AC5887">
        <v>28608.02</v>
      </c>
      <c r="AD5887">
        <v>210</v>
      </c>
      <c r="AE5887">
        <v>33</v>
      </c>
      <c r="AF5887">
        <v>205</v>
      </c>
      <c r="AG5887">
        <v>115</v>
      </c>
      <c r="AH5887">
        <v>98</v>
      </c>
      <c r="AI5887">
        <v>285</v>
      </c>
      <c r="AJ5887">
        <v>82</v>
      </c>
      <c r="AK5887">
        <v>52</v>
      </c>
      <c r="AL5887">
        <v>17</v>
      </c>
      <c r="AM5887">
        <v>35</v>
      </c>
      <c r="AN5887">
        <v>2</v>
      </c>
      <c r="AO5887">
        <v>532</v>
      </c>
      <c r="AP5887">
        <v>1602</v>
      </c>
      <c r="AQ5887">
        <v>540</v>
      </c>
      <c r="AR5887">
        <v>0</v>
      </c>
      <c r="AS5887">
        <v>108</v>
      </c>
      <c r="AT5887">
        <v>62</v>
      </c>
      <c r="AU5887">
        <v>18</v>
      </c>
      <c r="AV5887">
        <v>6</v>
      </c>
      <c r="AW5887">
        <v>0</v>
      </c>
      <c r="AX5887">
        <v>0</v>
      </c>
      <c r="AY5887">
        <v>225</v>
      </c>
      <c r="AZ5887">
        <v>395</v>
      </c>
      <c r="BA5887">
        <v>173</v>
      </c>
      <c r="BB5887">
        <v>17</v>
      </c>
      <c r="BC5887">
        <v>5</v>
      </c>
      <c r="BD5887">
        <v>11</v>
      </c>
      <c r="BE5887">
        <v>0</v>
      </c>
      <c r="BF5887">
        <v>532</v>
      </c>
      <c r="BG5887">
        <v>49412.02</v>
      </c>
      <c r="BH5887">
        <v>3</v>
      </c>
      <c r="BI5887">
        <v>396</v>
      </c>
      <c r="BJ5887" s="2">
        <v>45853</v>
      </c>
      <c r="BK5887">
        <v>0</v>
      </c>
      <c r="BL5887" s="3" t="str">
        <f>VLOOKUP(O5887,DropDownList!$H$1:$I$7,2,FALSE)</f>
        <v>2025/26</v>
      </c>
      <c r="BM5887" s="3" t="str">
        <f t="shared" si="92"/>
        <v>FISCAL FINES</v>
      </c>
    </row>
    <row r="5888" spans="1:65" x14ac:dyDescent="0.2">
      <c r="A5888">
        <v>2025</v>
      </c>
      <c r="B5888">
        <v>7</v>
      </c>
      <c r="C5888" t="s">
        <v>198</v>
      </c>
      <c r="D5888" t="s">
        <v>214</v>
      </c>
      <c r="E5888" t="s">
        <v>35</v>
      </c>
      <c r="F5888">
        <v>9342</v>
      </c>
      <c r="G5888" t="s">
        <v>141</v>
      </c>
      <c r="H5888" t="s">
        <v>200</v>
      </c>
      <c r="I5888" t="s">
        <v>142</v>
      </c>
      <c r="J5888" s="1">
        <v>45839</v>
      </c>
      <c r="K5888" t="s">
        <v>143</v>
      </c>
      <c r="L5888">
        <v>2</v>
      </c>
      <c r="M5888" t="s">
        <v>144</v>
      </c>
      <c r="N5888" t="s">
        <v>145</v>
      </c>
      <c r="O5888" t="s">
        <v>147</v>
      </c>
      <c r="P5888" t="s">
        <v>153</v>
      </c>
      <c r="Q5888">
        <v>90</v>
      </c>
      <c r="R5888">
        <v>3</v>
      </c>
      <c r="S5888">
        <v>135</v>
      </c>
      <c r="T5888">
        <v>0</v>
      </c>
      <c r="U5888">
        <v>2</v>
      </c>
      <c r="V5888">
        <v>2</v>
      </c>
      <c r="W5888">
        <v>90</v>
      </c>
      <c r="X5888">
        <v>90</v>
      </c>
      <c r="Y5888">
        <v>0</v>
      </c>
      <c r="Z5888">
        <v>0</v>
      </c>
      <c r="AA5888">
        <v>45</v>
      </c>
      <c r="AB5888">
        <v>0</v>
      </c>
      <c r="AC5888">
        <v>45</v>
      </c>
      <c r="AD5888">
        <v>2</v>
      </c>
      <c r="AE5888">
        <v>0</v>
      </c>
      <c r="AF5888">
        <v>1</v>
      </c>
      <c r="AG5888">
        <v>0</v>
      </c>
      <c r="AH5888">
        <v>0</v>
      </c>
      <c r="AI5888">
        <v>2</v>
      </c>
      <c r="AJ5888">
        <v>0</v>
      </c>
      <c r="AK5888">
        <v>0</v>
      </c>
      <c r="AL5888">
        <v>0</v>
      </c>
      <c r="AM5888">
        <v>0</v>
      </c>
      <c r="AN5888">
        <v>0</v>
      </c>
      <c r="AO5888">
        <v>2</v>
      </c>
      <c r="AP5888">
        <v>2</v>
      </c>
      <c r="AQ5888">
        <v>2</v>
      </c>
      <c r="AR5888">
        <v>0</v>
      </c>
      <c r="AS5888">
        <v>0</v>
      </c>
      <c r="AT5888">
        <v>0</v>
      </c>
      <c r="AU5888">
        <v>0</v>
      </c>
      <c r="AV5888">
        <v>0</v>
      </c>
      <c r="AW5888">
        <v>0</v>
      </c>
      <c r="AX5888">
        <v>0</v>
      </c>
      <c r="AY5888">
        <v>0</v>
      </c>
      <c r="AZ5888">
        <v>0</v>
      </c>
      <c r="BA5888">
        <v>0</v>
      </c>
      <c r="BB5888">
        <v>0</v>
      </c>
      <c r="BC5888">
        <v>0</v>
      </c>
      <c r="BD5888">
        <v>0</v>
      </c>
      <c r="BE5888">
        <v>0</v>
      </c>
      <c r="BF5888">
        <v>2</v>
      </c>
      <c r="BG5888">
        <v>90</v>
      </c>
      <c r="BH5888">
        <v>0</v>
      </c>
      <c r="BI5888">
        <v>2</v>
      </c>
      <c r="BJ5888" s="2">
        <v>45853</v>
      </c>
      <c r="BK5888">
        <v>0</v>
      </c>
      <c r="BL5888" s="3" t="str">
        <f>VLOOKUP(O5888,DropDownList!$H$1:$I$7,2,FALSE)</f>
        <v>2024/25</v>
      </c>
      <c r="BM5888" s="3" t="str">
        <f t="shared" si="92"/>
        <v>PREG</v>
      </c>
    </row>
    <row r="5889" spans="1:65" x14ac:dyDescent="0.2">
      <c r="A5889">
        <v>2025</v>
      </c>
      <c r="B5889">
        <v>7</v>
      </c>
      <c r="C5889" t="s">
        <v>198</v>
      </c>
      <c r="D5889" t="s">
        <v>214</v>
      </c>
      <c r="E5889" t="s">
        <v>35</v>
      </c>
      <c r="F5889">
        <v>9342</v>
      </c>
      <c r="G5889" t="s">
        <v>141</v>
      </c>
      <c r="H5889" t="s">
        <v>200</v>
      </c>
      <c r="I5889" t="s">
        <v>142</v>
      </c>
      <c r="J5889" s="1">
        <v>45839</v>
      </c>
      <c r="K5889" t="s">
        <v>143</v>
      </c>
      <c r="L5889">
        <v>2</v>
      </c>
      <c r="M5889" t="s">
        <v>144</v>
      </c>
      <c r="N5889" t="s">
        <v>145</v>
      </c>
      <c r="O5889" t="s">
        <v>147</v>
      </c>
      <c r="P5889" t="s">
        <v>148</v>
      </c>
      <c r="Q5889">
        <v>2210.98</v>
      </c>
      <c r="R5889">
        <v>106</v>
      </c>
      <c r="S5889">
        <v>6360</v>
      </c>
      <c r="T5889">
        <v>300</v>
      </c>
      <c r="U5889">
        <v>40</v>
      </c>
      <c r="V5889">
        <v>29</v>
      </c>
      <c r="W5889">
        <v>1677.73</v>
      </c>
      <c r="X5889">
        <v>1677.73</v>
      </c>
      <c r="Y5889">
        <v>0</v>
      </c>
      <c r="Z5889">
        <v>0</v>
      </c>
      <c r="AA5889">
        <v>3849.02</v>
      </c>
      <c r="AB5889">
        <v>0</v>
      </c>
      <c r="AC5889">
        <v>3849.02</v>
      </c>
      <c r="AD5889">
        <v>27</v>
      </c>
      <c r="AE5889">
        <v>2</v>
      </c>
      <c r="AF5889">
        <v>61</v>
      </c>
      <c r="AG5889">
        <v>5</v>
      </c>
      <c r="AH5889">
        <v>5</v>
      </c>
      <c r="AI5889">
        <v>35</v>
      </c>
      <c r="AJ5889">
        <v>0</v>
      </c>
      <c r="AK5889">
        <v>0</v>
      </c>
      <c r="AL5889">
        <v>0</v>
      </c>
      <c r="AM5889">
        <v>0</v>
      </c>
      <c r="AN5889">
        <v>0</v>
      </c>
      <c r="AO5889">
        <v>90</v>
      </c>
      <c r="AP5889">
        <v>347</v>
      </c>
      <c r="AQ5889">
        <v>90</v>
      </c>
      <c r="AR5889">
        <v>0</v>
      </c>
      <c r="AS5889">
        <v>27</v>
      </c>
      <c r="AT5889">
        <v>9</v>
      </c>
      <c r="AU5889">
        <v>5</v>
      </c>
      <c r="AV5889">
        <v>3</v>
      </c>
      <c r="AW5889">
        <v>0</v>
      </c>
      <c r="AX5889">
        <v>0</v>
      </c>
      <c r="AY5889">
        <v>57</v>
      </c>
      <c r="AZ5889">
        <v>88</v>
      </c>
      <c r="BA5889">
        <v>46</v>
      </c>
      <c r="BB5889">
        <v>6</v>
      </c>
      <c r="BC5889">
        <v>2</v>
      </c>
      <c r="BD5889">
        <v>0</v>
      </c>
      <c r="BE5889">
        <v>0</v>
      </c>
      <c r="BF5889">
        <v>90</v>
      </c>
      <c r="BG5889">
        <v>2100</v>
      </c>
      <c r="BH5889">
        <v>0</v>
      </c>
      <c r="BI5889">
        <v>40</v>
      </c>
      <c r="BJ5889" s="2">
        <v>45853</v>
      </c>
      <c r="BK5889">
        <v>0</v>
      </c>
      <c r="BL5889" s="3" t="str">
        <f>VLOOKUP(O5889,DropDownList!$H$1:$I$7,2,FALSE)</f>
        <v>2024/25</v>
      </c>
      <c r="BM5889" s="3" t="str">
        <f t="shared" si="92"/>
        <v>PRAS</v>
      </c>
    </row>
    <row r="5890" spans="1:65" x14ac:dyDescent="0.2">
      <c r="A5890">
        <v>2025</v>
      </c>
      <c r="B5890">
        <v>7</v>
      </c>
      <c r="C5890" t="s">
        <v>198</v>
      </c>
      <c r="D5890" t="s">
        <v>214</v>
      </c>
      <c r="E5890" t="s">
        <v>35</v>
      </c>
      <c r="F5890">
        <v>9342</v>
      </c>
      <c r="G5890" t="s">
        <v>141</v>
      </c>
      <c r="H5890" t="s">
        <v>200</v>
      </c>
      <c r="I5890" t="s">
        <v>142</v>
      </c>
      <c r="J5890" s="1">
        <v>45839</v>
      </c>
      <c r="K5890" t="s">
        <v>143</v>
      </c>
      <c r="L5890">
        <v>2</v>
      </c>
      <c r="M5890" t="s">
        <v>144</v>
      </c>
      <c r="N5890" t="s">
        <v>145</v>
      </c>
      <c r="O5890" t="s">
        <v>147</v>
      </c>
      <c r="P5890" t="s">
        <v>152</v>
      </c>
      <c r="Q5890">
        <v>0</v>
      </c>
      <c r="R5890">
        <v>240</v>
      </c>
      <c r="S5890">
        <v>9600</v>
      </c>
      <c r="T5890">
        <v>4360</v>
      </c>
      <c r="U5890">
        <v>0</v>
      </c>
      <c r="V5890">
        <v>0</v>
      </c>
      <c r="W5890">
        <v>0</v>
      </c>
      <c r="X5890">
        <v>0</v>
      </c>
      <c r="Y5890">
        <v>0</v>
      </c>
      <c r="Z5890">
        <v>0</v>
      </c>
      <c r="AA5890">
        <v>5240</v>
      </c>
      <c r="AB5890">
        <v>0</v>
      </c>
      <c r="AC5890">
        <v>5240</v>
      </c>
      <c r="AD5890">
        <v>0</v>
      </c>
      <c r="AE5890">
        <v>0</v>
      </c>
      <c r="AF5890">
        <v>131</v>
      </c>
      <c r="AG5890">
        <v>0</v>
      </c>
      <c r="AH5890">
        <v>109</v>
      </c>
      <c r="AI5890">
        <v>0</v>
      </c>
      <c r="AJ5890">
        <v>0</v>
      </c>
      <c r="AK5890">
        <v>0</v>
      </c>
      <c r="AL5890">
        <v>0</v>
      </c>
      <c r="AM5890">
        <v>0</v>
      </c>
      <c r="AN5890">
        <v>0</v>
      </c>
      <c r="AO5890">
        <v>0</v>
      </c>
      <c r="AP5890">
        <v>0</v>
      </c>
      <c r="AQ5890">
        <v>0</v>
      </c>
      <c r="AR5890">
        <v>0</v>
      </c>
      <c r="AS5890">
        <v>0</v>
      </c>
      <c r="AT5890">
        <v>0</v>
      </c>
      <c r="AU5890">
        <v>0</v>
      </c>
      <c r="AV5890">
        <v>0</v>
      </c>
      <c r="AW5890">
        <v>0</v>
      </c>
      <c r="AX5890">
        <v>0</v>
      </c>
      <c r="AY5890">
        <v>0</v>
      </c>
      <c r="AZ5890">
        <v>0</v>
      </c>
      <c r="BA5890">
        <v>0</v>
      </c>
      <c r="BB5890">
        <v>0</v>
      </c>
      <c r="BC5890">
        <v>0</v>
      </c>
      <c r="BD5890">
        <v>0</v>
      </c>
      <c r="BE5890">
        <v>0</v>
      </c>
      <c r="BF5890">
        <v>0</v>
      </c>
      <c r="BG5890">
        <v>0</v>
      </c>
      <c r="BH5890">
        <v>0</v>
      </c>
      <c r="BI5890">
        <v>0</v>
      </c>
      <c r="BJ5890" s="2">
        <v>45853</v>
      </c>
      <c r="BK5890">
        <v>0</v>
      </c>
      <c r="BL5890" s="3" t="str">
        <f>VLOOKUP(O5890,DropDownList!$H$1:$I$7,2,FALSE)</f>
        <v>2024/25</v>
      </c>
      <c r="BM5890" s="3" t="str">
        <f t="shared" si="92"/>
        <v>PCOA</v>
      </c>
    </row>
    <row r="5891" spans="1:65" x14ac:dyDescent="0.2">
      <c r="A5891">
        <v>2025</v>
      </c>
      <c r="B5891">
        <v>7</v>
      </c>
      <c r="C5891" t="s">
        <v>198</v>
      </c>
      <c r="D5891" t="s">
        <v>214</v>
      </c>
      <c r="E5891" t="s">
        <v>35</v>
      </c>
      <c r="F5891">
        <v>9342</v>
      </c>
      <c r="G5891" t="s">
        <v>141</v>
      </c>
      <c r="H5891" t="s">
        <v>200</v>
      </c>
      <c r="I5891" t="s">
        <v>142</v>
      </c>
      <c r="J5891" s="1">
        <v>45839</v>
      </c>
      <c r="K5891" t="s">
        <v>143</v>
      </c>
      <c r="L5891">
        <v>2</v>
      </c>
      <c r="M5891" t="s">
        <v>144</v>
      </c>
      <c r="N5891" t="s">
        <v>145</v>
      </c>
      <c r="O5891" t="s">
        <v>156</v>
      </c>
      <c r="P5891" t="s">
        <v>146</v>
      </c>
      <c r="Q5891">
        <v>530.14</v>
      </c>
      <c r="R5891">
        <v>588</v>
      </c>
      <c r="S5891">
        <v>8690</v>
      </c>
      <c r="T5891">
        <v>155</v>
      </c>
      <c r="U5891">
        <v>81</v>
      </c>
      <c r="V5891">
        <v>20</v>
      </c>
      <c r="W5891">
        <v>354.09</v>
      </c>
      <c r="X5891">
        <v>354.09</v>
      </c>
      <c r="Y5891">
        <v>0</v>
      </c>
      <c r="Z5891">
        <v>0</v>
      </c>
      <c r="AA5891">
        <v>8004.86</v>
      </c>
      <c r="AB5891">
        <v>0</v>
      </c>
      <c r="AC5891">
        <v>0</v>
      </c>
      <c r="AD5891">
        <v>17</v>
      </c>
      <c r="AE5891">
        <v>3</v>
      </c>
      <c r="AF5891">
        <v>547</v>
      </c>
      <c r="AG5891">
        <v>4</v>
      </c>
      <c r="AH5891">
        <v>10</v>
      </c>
      <c r="AI5891">
        <v>26</v>
      </c>
      <c r="AJ5891">
        <v>0</v>
      </c>
      <c r="AK5891">
        <v>0</v>
      </c>
      <c r="AL5891">
        <v>0</v>
      </c>
      <c r="AM5891">
        <v>0</v>
      </c>
      <c r="AN5891">
        <v>0</v>
      </c>
      <c r="AO5891">
        <v>345</v>
      </c>
      <c r="AP5891">
        <v>1529</v>
      </c>
      <c r="AQ5891">
        <v>339</v>
      </c>
      <c r="AR5891">
        <v>0</v>
      </c>
      <c r="AS5891">
        <v>179</v>
      </c>
      <c r="AT5891">
        <v>61</v>
      </c>
      <c r="AU5891">
        <v>52</v>
      </c>
      <c r="AV5891">
        <v>19</v>
      </c>
      <c r="AW5891">
        <v>4</v>
      </c>
      <c r="AX5891">
        <v>0</v>
      </c>
      <c r="AY5891">
        <v>173</v>
      </c>
      <c r="AZ5891">
        <v>316</v>
      </c>
      <c r="BA5891">
        <v>221</v>
      </c>
      <c r="BB5891">
        <v>65</v>
      </c>
      <c r="BC5891">
        <v>25</v>
      </c>
      <c r="BD5891">
        <v>10</v>
      </c>
      <c r="BE5891">
        <v>0</v>
      </c>
      <c r="BF5891">
        <v>581</v>
      </c>
      <c r="BG5891">
        <v>490</v>
      </c>
      <c r="BH5891">
        <v>1</v>
      </c>
      <c r="BI5891">
        <v>79</v>
      </c>
      <c r="BJ5891" s="2">
        <v>45853</v>
      </c>
      <c r="BK5891">
        <v>1</v>
      </c>
      <c r="BL5891" s="3" t="str">
        <f>VLOOKUP(O5891,DropDownList!$H$1:$I$7,2,FALSE)</f>
        <v>2023/24</v>
      </c>
      <c r="BM5891" s="3" t="str">
        <f t="shared" si="92"/>
        <v>VSUR</v>
      </c>
    </row>
    <row r="5892" spans="1:65" x14ac:dyDescent="0.2">
      <c r="A5892">
        <v>2025</v>
      </c>
      <c r="B5892">
        <v>7</v>
      </c>
      <c r="C5892" t="s">
        <v>198</v>
      </c>
      <c r="D5892" t="s">
        <v>214</v>
      </c>
      <c r="E5892" t="s">
        <v>35</v>
      </c>
      <c r="F5892">
        <v>9342</v>
      </c>
      <c r="G5892" t="s">
        <v>141</v>
      </c>
      <c r="H5892" t="s">
        <v>200</v>
      </c>
      <c r="I5892" t="s">
        <v>142</v>
      </c>
      <c r="J5892" s="1">
        <v>45839</v>
      </c>
      <c r="K5892" t="s">
        <v>143</v>
      </c>
      <c r="L5892">
        <v>2</v>
      </c>
      <c r="M5892" t="s">
        <v>144</v>
      </c>
      <c r="N5892" t="s">
        <v>145</v>
      </c>
      <c r="O5892" t="s">
        <v>147</v>
      </c>
      <c r="P5892" t="s">
        <v>154</v>
      </c>
      <c r="Q5892">
        <v>21523.31</v>
      </c>
      <c r="R5892">
        <v>441</v>
      </c>
      <c r="S5892">
        <v>117560.99</v>
      </c>
      <c r="T5892">
        <v>3435</v>
      </c>
      <c r="U5892">
        <v>98</v>
      </c>
      <c r="V5892">
        <v>47</v>
      </c>
      <c r="W5892">
        <v>12129.74</v>
      </c>
      <c r="X5892">
        <v>12804.42</v>
      </c>
      <c r="Y5892">
        <v>0</v>
      </c>
      <c r="Z5892">
        <v>0</v>
      </c>
      <c r="AA5892">
        <v>92602.68</v>
      </c>
      <c r="AB5892">
        <v>1217.99</v>
      </c>
      <c r="AC5892">
        <v>85521.98</v>
      </c>
      <c r="AD5892">
        <v>26</v>
      </c>
      <c r="AE5892">
        <v>21</v>
      </c>
      <c r="AF5892">
        <v>332</v>
      </c>
      <c r="AG5892">
        <v>56</v>
      </c>
      <c r="AH5892">
        <v>10</v>
      </c>
      <c r="AI5892">
        <v>42</v>
      </c>
      <c r="AJ5892">
        <v>0</v>
      </c>
      <c r="AK5892">
        <v>0</v>
      </c>
      <c r="AL5892">
        <v>0</v>
      </c>
      <c r="AM5892">
        <v>0</v>
      </c>
      <c r="AN5892">
        <v>0</v>
      </c>
      <c r="AO5892">
        <v>281</v>
      </c>
      <c r="AP5892">
        <v>1022</v>
      </c>
      <c r="AQ5892">
        <v>276</v>
      </c>
      <c r="AR5892">
        <v>0</v>
      </c>
      <c r="AS5892">
        <v>128</v>
      </c>
      <c r="AT5892">
        <v>29</v>
      </c>
      <c r="AU5892">
        <v>29</v>
      </c>
      <c r="AV5892">
        <v>10</v>
      </c>
      <c r="AW5892">
        <v>5</v>
      </c>
      <c r="AX5892">
        <v>0</v>
      </c>
      <c r="AY5892">
        <v>121</v>
      </c>
      <c r="AZ5892">
        <v>208</v>
      </c>
      <c r="BA5892">
        <v>125</v>
      </c>
      <c r="BB5892">
        <v>31</v>
      </c>
      <c r="BC5892">
        <v>14</v>
      </c>
      <c r="BD5892">
        <v>12</v>
      </c>
      <c r="BE5892">
        <v>0</v>
      </c>
      <c r="BF5892">
        <v>435</v>
      </c>
      <c r="BG5892">
        <v>13116</v>
      </c>
      <c r="BH5892">
        <v>1</v>
      </c>
      <c r="BI5892">
        <v>98</v>
      </c>
      <c r="BJ5892" s="2">
        <v>45853</v>
      </c>
      <c r="BK5892">
        <v>0</v>
      </c>
      <c r="BL5892" s="3" t="str">
        <f>VLOOKUP(O5892,DropDownList!$H$1:$I$7,2,FALSE)</f>
        <v>2024/25</v>
      </c>
      <c r="BM5892" s="3" t="str">
        <f t="shared" si="92"/>
        <v>JP COURT</v>
      </c>
    </row>
    <row r="5893" spans="1:65" x14ac:dyDescent="0.2">
      <c r="A5893">
        <v>2025</v>
      </c>
      <c r="B5893">
        <v>7</v>
      </c>
      <c r="C5893" t="s">
        <v>198</v>
      </c>
      <c r="D5893" t="s">
        <v>214</v>
      </c>
      <c r="E5893" t="s">
        <v>35</v>
      </c>
      <c r="F5893">
        <v>9342</v>
      </c>
      <c r="G5893" t="s">
        <v>141</v>
      </c>
      <c r="H5893" t="s">
        <v>200</v>
      </c>
      <c r="I5893" t="s">
        <v>142</v>
      </c>
      <c r="J5893" s="1">
        <v>45839</v>
      </c>
      <c r="K5893" t="s">
        <v>143</v>
      </c>
      <c r="L5893">
        <v>2</v>
      </c>
      <c r="M5893" t="s">
        <v>144</v>
      </c>
      <c r="N5893" t="s">
        <v>145</v>
      </c>
      <c r="O5893" t="s">
        <v>147</v>
      </c>
      <c r="P5893" t="s">
        <v>150</v>
      </c>
      <c r="Q5893">
        <v>44293.51</v>
      </c>
      <c r="R5893">
        <v>801</v>
      </c>
      <c r="S5893">
        <v>138312.29</v>
      </c>
      <c r="T5893">
        <v>20044.21</v>
      </c>
      <c r="U5893">
        <v>267</v>
      </c>
      <c r="V5893">
        <v>148</v>
      </c>
      <c r="W5893">
        <v>25399.39</v>
      </c>
      <c r="X5893">
        <v>28583.99</v>
      </c>
      <c r="Y5893">
        <v>687</v>
      </c>
      <c r="Z5893">
        <v>118268.08</v>
      </c>
      <c r="AA5893">
        <v>73974.570000000007</v>
      </c>
      <c r="AB5893">
        <v>22392.17</v>
      </c>
      <c r="AC5893">
        <v>51582.400000000001</v>
      </c>
      <c r="AD5893">
        <v>114</v>
      </c>
      <c r="AE5893">
        <v>34</v>
      </c>
      <c r="AF5893">
        <v>403</v>
      </c>
      <c r="AG5893">
        <v>92</v>
      </c>
      <c r="AH5893">
        <v>114</v>
      </c>
      <c r="AI5893">
        <v>175</v>
      </c>
      <c r="AJ5893">
        <v>110</v>
      </c>
      <c r="AK5893">
        <v>70</v>
      </c>
      <c r="AL5893">
        <v>12</v>
      </c>
      <c r="AM5893">
        <v>45</v>
      </c>
      <c r="AN5893">
        <v>6</v>
      </c>
      <c r="AO5893">
        <v>595</v>
      </c>
      <c r="AP5893">
        <v>2325</v>
      </c>
      <c r="AQ5893">
        <v>600</v>
      </c>
      <c r="AR5893">
        <v>0</v>
      </c>
      <c r="AS5893">
        <v>222</v>
      </c>
      <c r="AT5893">
        <v>71</v>
      </c>
      <c r="AU5893">
        <v>43</v>
      </c>
      <c r="AV5893">
        <v>13</v>
      </c>
      <c r="AW5893">
        <v>0</v>
      </c>
      <c r="AX5893">
        <v>0</v>
      </c>
      <c r="AY5893">
        <v>360</v>
      </c>
      <c r="AZ5893">
        <v>570</v>
      </c>
      <c r="BA5893">
        <v>313</v>
      </c>
      <c r="BB5893">
        <v>39</v>
      </c>
      <c r="BC5893">
        <v>11</v>
      </c>
      <c r="BD5893">
        <v>7</v>
      </c>
      <c r="BE5893">
        <v>0</v>
      </c>
      <c r="BF5893">
        <v>597</v>
      </c>
      <c r="BG5893">
        <v>31403.3</v>
      </c>
      <c r="BH5893">
        <v>17</v>
      </c>
      <c r="BI5893">
        <v>267</v>
      </c>
      <c r="BJ5893" s="2">
        <v>45853</v>
      </c>
      <c r="BK5893">
        <v>0</v>
      </c>
      <c r="BL5893" s="3" t="str">
        <f>VLOOKUP(O5893,DropDownList!$H$1:$I$7,2,FALSE)</f>
        <v>2024/25</v>
      </c>
      <c r="BM5893" s="3" t="str">
        <f t="shared" si="92"/>
        <v>FISCAL FINES</v>
      </c>
    </row>
    <row r="5894" spans="1:65" x14ac:dyDescent="0.2">
      <c r="A5894">
        <v>2025</v>
      </c>
      <c r="B5894">
        <v>7</v>
      </c>
      <c r="C5894" t="s">
        <v>198</v>
      </c>
      <c r="D5894" t="s">
        <v>214</v>
      </c>
      <c r="E5894" t="s">
        <v>35</v>
      </c>
      <c r="F5894">
        <v>9342</v>
      </c>
      <c r="G5894" t="s">
        <v>141</v>
      </c>
      <c r="H5894" t="s">
        <v>200</v>
      </c>
      <c r="I5894" t="s">
        <v>142</v>
      </c>
      <c r="J5894" s="1">
        <v>45839</v>
      </c>
      <c r="K5894" t="s">
        <v>143</v>
      </c>
      <c r="L5894">
        <v>2</v>
      </c>
      <c r="M5894" t="s">
        <v>144</v>
      </c>
      <c r="N5894" t="s">
        <v>145</v>
      </c>
      <c r="O5894" t="s">
        <v>149</v>
      </c>
      <c r="P5894" t="s">
        <v>146</v>
      </c>
      <c r="Q5894">
        <v>1470.66</v>
      </c>
      <c r="R5894">
        <v>496</v>
      </c>
      <c r="S5894">
        <v>7260</v>
      </c>
      <c r="T5894">
        <v>20</v>
      </c>
      <c r="U5894">
        <v>196</v>
      </c>
      <c r="V5894">
        <v>58</v>
      </c>
      <c r="W5894">
        <v>940</v>
      </c>
      <c r="X5894">
        <v>940</v>
      </c>
      <c r="Y5894">
        <v>0</v>
      </c>
      <c r="Z5894">
        <v>0</v>
      </c>
      <c r="AA5894">
        <v>5769.34</v>
      </c>
      <c r="AB5894">
        <v>0</v>
      </c>
      <c r="AC5894">
        <v>0</v>
      </c>
      <c r="AD5894">
        <v>58</v>
      </c>
      <c r="AE5894">
        <v>0</v>
      </c>
      <c r="AF5894">
        <v>400</v>
      </c>
      <c r="AG5894">
        <v>3</v>
      </c>
      <c r="AH5894">
        <v>2</v>
      </c>
      <c r="AI5894">
        <v>91</v>
      </c>
      <c r="AJ5894">
        <v>0</v>
      </c>
      <c r="AK5894">
        <v>0</v>
      </c>
      <c r="AL5894">
        <v>0</v>
      </c>
      <c r="AM5894">
        <v>0</v>
      </c>
      <c r="AN5894">
        <v>0</v>
      </c>
      <c r="AO5894">
        <v>290</v>
      </c>
      <c r="AP5894">
        <v>877</v>
      </c>
      <c r="AQ5894">
        <v>283</v>
      </c>
      <c r="AR5894">
        <v>0</v>
      </c>
      <c r="AS5894">
        <v>108</v>
      </c>
      <c r="AT5894">
        <v>28</v>
      </c>
      <c r="AU5894">
        <v>13</v>
      </c>
      <c r="AV5894">
        <v>6</v>
      </c>
      <c r="AW5894">
        <v>2</v>
      </c>
      <c r="AX5894">
        <v>0</v>
      </c>
      <c r="AY5894">
        <v>98</v>
      </c>
      <c r="AZ5894">
        <v>175</v>
      </c>
      <c r="BA5894">
        <v>81</v>
      </c>
      <c r="BB5894">
        <v>29</v>
      </c>
      <c r="BC5894">
        <v>14</v>
      </c>
      <c r="BD5894">
        <v>14</v>
      </c>
      <c r="BE5894">
        <v>0</v>
      </c>
      <c r="BF5894">
        <v>493</v>
      </c>
      <c r="BG5894">
        <v>1460</v>
      </c>
      <c r="BH5894">
        <v>0</v>
      </c>
      <c r="BI5894">
        <v>193</v>
      </c>
      <c r="BJ5894" s="2">
        <v>45853</v>
      </c>
      <c r="BK5894">
        <v>0</v>
      </c>
      <c r="BL5894" s="3" t="str">
        <f>VLOOKUP(O5894,DropDownList!$H$1:$I$7,2,FALSE)</f>
        <v>2025/26</v>
      </c>
      <c r="BM5894" s="3" t="str">
        <f t="shared" si="92"/>
        <v>VSUR</v>
      </c>
    </row>
    <row r="5895" spans="1:65" x14ac:dyDescent="0.2">
      <c r="A5895">
        <v>2025</v>
      </c>
      <c r="B5895">
        <v>7</v>
      </c>
      <c r="C5895" t="s">
        <v>198</v>
      </c>
      <c r="D5895" t="s">
        <v>214</v>
      </c>
      <c r="E5895" t="s">
        <v>35</v>
      </c>
      <c r="F5895">
        <v>9342</v>
      </c>
      <c r="G5895" t="s">
        <v>141</v>
      </c>
      <c r="H5895" t="s">
        <v>200</v>
      </c>
      <c r="I5895" t="s">
        <v>142</v>
      </c>
      <c r="J5895" s="1">
        <v>45839</v>
      </c>
      <c r="K5895" t="s">
        <v>143</v>
      </c>
      <c r="L5895">
        <v>2</v>
      </c>
      <c r="M5895" t="s">
        <v>144</v>
      </c>
      <c r="N5895" t="s">
        <v>145</v>
      </c>
      <c r="O5895" t="s">
        <v>156</v>
      </c>
      <c r="P5895" t="s">
        <v>148</v>
      </c>
      <c r="Q5895">
        <v>2073.9</v>
      </c>
      <c r="R5895">
        <v>137</v>
      </c>
      <c r="S5895">
        <v>8220</v>
      </c>
      <c r="T5895">
        <v>812.11</v>
      </c>
      <c r="U5895">
        <v>38</v>
      </c>
      <c r="V5895">
        <v>30</v>
      </c>
      <c r="W5895">
        <v>1628.25</v>
      </c>
      <c r="X5895">
        <v>1628.25</v>
      </c>
      <c r="Y5895">
        <v>0</v>
      </c>
      <c r="Z5895">
        <v>0</v>
      </c>
      <c r="AA5895">
        <v>5333.99</v>
      </c>
      <c r="AB5895">
        <v>0</v>
      </c>
      <c r="AC5895">
        <v>5333.99</v>
      </c>
      <c r="AD5895">
        <v>24</v>
      </c>
      <c r="AE5895">
        <v>6</v>
      </c>
      <c r="AF5895">
        <v>84</v>
      </c>
      <c r="AG5895">
        <v>7</v>
      </c>
      <c r="AH5895">
        <v>12</v>
      </c>
      <c r="AI5895">
        <v>31</v>
      </c>
      <c r="AJ5895">
        <v>0</v>
      </c>
      <c r="AK5895">
        <v>0</v>
      </c>
      <c r="AL5895">
        <v>0</v>
      </c>
      <c r="AM5895">
        <v>0</v>
      </c>
      <c r="AN5895">
        <v>0</v>
      </c>
      <c r="AO5895">
        <v>125</v>
      </c>
      <c r="AP5895">
        <v>522</v>
      </c>
      <c r="AQ5895">
        <v>126</v>
      </c>
      <c r="AR5895">
        <v>0</v>
      </c>
      <c r="AS5895">
        <v>56</v>
      </c>
      <c r="AT5895">
        <v>6</v>
      </c>
      <c r="AU5895">
        <v>7</v>
      </c>
      <c r="AV5895">
        <v>2</v>
      </c>
      <c r="AW5895">
        <v>0</v>
      </c>
      <c r="AX5895">
        <v>0</v>
      </c>
      <c r="AY5895">
        <v>81</v>
      </c>
      <c r="AZ5895">
        <v>136</v>
      </c>
      <c r="BA5895">
        <v>91</v>
      </c>
      <c r="BB5895">
        <v>7</v>
      </c>
      <c r="BC5895">
        <v>2</v>
      </c>
      <c r="BD5895">
        <v>1</v>
      </c>
      <c r="BE5895">
        <v>0</v>
      </c>
      <c r="BF5895">
        <v>123</v>
      </c>
      <c r="BG5895">
        <v>1860</v>
      </c>
      <c r="BH5895">
        <v>3</v>
      </c>
      <c r="BI5895">
        <v>38</v>
      </c>
      <c r="BJ5895" s="2">
        <v>45853</v>
      </c>
      <c r="BK5895">
        <v>0</v>
      </c>
      <c r="BL5895" s="3" t="str">
        <f>VLOOKUP(O5895,DropDownList!$H$1:$I$7,2,FALSE)</f>
        <v>2023/24</v>
      </c>
      <c r="BM5895" s="3" t="str">
        <f t="shared" si="92"/>
        <v>PRAS</v>
      </c>
    </row>
    <row r="5896" spans="1:65" x14ac:dyDescent="0.2">
      <c r="A5896">
        <v>2025</v>
      </c>
      <c r="B5896">
        <v>7</v>
      </c>
      <c r="C5896" t="s">
        <v>198</v>
      </c>
      <c r="D5896" t="s">
        <v>214</v>
      </c>
      <c r="E5896" t="s">
        <v>35</v>
      </c>
      <c r="F5896">
        <v>9342</v>
      </c>
      <c r="G5896" t="s">
        <v>141</v>
      </c>
      <c r="H5896" t="s">
        <v>200</v>
      </c>
      <c r="I5896" t="s">
        <v>142</v>
      </c>
      <c r="J5896" s="1">
        <v>45839</v>
      </c>
      <c r="K5896" t="s">
        <v>143</v>
      </c>
      <c r="L5896">
        <v>2</v>
      </c>
      <c r="M5896" t="s">
        <v>144</v>
      </c>
      <c r="N5896" t="s">
        <v>145</v>
      </c>
      <c r="O5896" t="s">
        <v>156</v>
      </c>
      <c r="P5896" t="s">
        <v>152</v>
      </c>
      <c r="Q5896">
        <v>0</v>
      </c>
      <c r="R5896">
        <v>261</v>
      </c>
      <c r="S5896">
        <v>10440</v>
      </c>
      <c r="T5896">
        <v>5280</v>
      </c>
      <c r="U5896">
        <v>0</v>
      </c>
      <c r="V5896">
        <v>0</v>
      </c>
      <c r="W5896">
        <v>0</v>
      </c>
      <c r="X5896">
        <v>0</v>
      </c>
      <c r="Y5896">
        <v>0</v>
      </c>
      <c r="Z5896">
        <v>0</v>
      </c>
      <c r="AA5896">
        <v>5160</v>
      </c>
      <c r="AB5896">
        <v>0</v>
      </c>
      <c r="AC5896">
        <v>5160</v>
      </c>
      <c r="AD5896">
        <v>0</v>
      </c>
      <c r="AE5896">
        <v>0</v>
      </c>
      <c r="AF5896">
        <v>129</v>
      </c>
      <c r="AG5896">
        <v>0</v>
      </c>
      <c r="AH5896">
        <v>132</v>
      </c>
      <c r="AI5896">
        <v>0</v>
      </c>
      <c r="AJ5896">
        <v>0</v>
      </c>
      <c r="AK5896">
        <v>0</v>
      </c>
      <c r="AL5896">
        <v>0</v>
      </c>
      <c r="AM5896">
        <v>0</v>
      </c>
      <c r="AN5896">
        <v>0</v>
      </c>
      <c r="AO5896">
        <v>0</v>
      </c>
      <c r="AP5896">
        <v>0</v>
      </c>
      <c r="AQ5896">
        <v>0</v>
      </c>
      <c r="AR5896">
        <v>0</v>
      </c>
      <c r="AS5896">
        <v>0</v>
      </c>
      <c r="AT5896">
        <v>0</v>
      </c>
      <c r="AU5896">
        <v>0</v>
      </c>
      <c r="AV5896">
        <v>0</v>
      </c>
      <c r="AW5896">
        <v>0</v>
      </c>
      <c r="AX5896">
        <v>0</v>
      </c>
      <c r="AY5896">
        <v>0</v>
      </c>
      <c r="AZ5896">
        <v>0</v>
      </c>
      <c r="BA5896">
        <v>0</v>
      </c>
      <c r="BB5896">
        <v>0</v>
      </c>
      <c r="BC5896">
        <v>0</v>
      </c>
      <c r="BD5896">
        <v>0</v>
      </c>
      <c r="BE5896">
        <v>0</v>
      </c>
      <c r="BF5896">
        <v>0</v>
      </c>
      <c r="BG5896">
        <v>0</v>
      </c>
      <c r="BH5896">
        <v>0</v>
      </c>
      <c r="BI5896">
        <v>0</v>
      </c>
      <c r="BJ5896" s="2">
        <v>45853</v>
      </c>
      <c r="BK5896">
        <v>0</v>
      </c>
      <c r="BL5896" s="3" t="str">
        <f>VLOOKUP(O5896,DropDownList!$H$1:$I$7,2,FALSE)</f>
        <v>2023/24</v>
      </c>
      <c r="BM5896" s="3" t="str">
        <f t="shared" si="92"/>
        <v>PCOA</v>
      </c>
    </row>
    <row r="5897" spans="1:65" x14ac:dyDescent="0.2">
      <c r="A5897">
        <v>2025</v>
      </c>
      <c r="B5897">
        <v>7</v>
      </c>
      <c r="C5897" t="s">
        <v>198</v>
      </c>
      <c r="D5897" t="s">
        <v>214</v>
      </c>
      <c r="E5897" t="s">
        <v>35</v>
      </c>
      <c r="F5897">
        <v>9342</v>
      </c>
      <c r="G5897" t="s">
        <v>141</v>
      </c>
      <c r="H5897" t="s">
        <v>200</v>
      </c>
      <c r="I5897" t="s">
        <v>142</v>
      </c>
      <c r="J5897" s="1">
        <v>45839</v>
      </c>
      <c r="K5897" t="s">
        <v>143</v>
      </c>
      <c r="L5897">
        <v>2</v>
      </c>
      <c r="M5897" t="s">
        <v>144</v>
      </c>
      <c r="N5897" t="s">
        <v>145</v>
      </c>
      <c r="O5897" t="s">
        <v>149</v>
      </c>
      <c r="P5897" t="s">
        <v>153</v>
      </c>
      <c r="Q5897">
        <v>0</v>
      </c>
      <c r="R5897">
        <v>1</v>
      </c>
      <c r="S5897">
        <v>45</v>
      </c>
      <c r="T5897">
        <v>0</v>
      </c>
      <c r="U5897">
        <v>0</v>
      </c>
      <c r="V5897">
        <v>0</v>
      </c>
      <c r="W5897">
        <v>0</v>
      </c>
      <c r="X5897">
        <v>0</v>
      </c>
      <c r="Y5897">
        <v>0</v>
      </c>
      <c r="Z5897">
        <v>0</v>
      </c>
      <c r="AA5897">
        <v>45</v>
      </c>
      <c r="AB5897">
        <v>0</v>
      </c>
      <c r="AC5897">
        <v>45</v>
      </c>
      <c r="AD5897">
        <v>0</v>
      </c>
      <c r="AE5897">
        <v>0</v>
      </c>
      <c r="AF5897">
        <v>1</v>
      </c>
      <c r="AG5897">
        <v>0</v>
      </c>
      <c r="AH5897">
        <v>0</v>
      </c>
      <c r="AI5897">
        <v>0</v>
      </c>
      <c r="AJ5897">
        <v>0</v>
      </c>
      <c r="AK5897">
        <v>0</v>
      </c>
      <c r="AL5897">
        <v>0</v>
      </c>
      <c r="AM5897">
        <v>0</v>
      </c>
      <c r="AN5897">
        <v>0</v>
      </c>
      <c r="AO5897">
        <v>0</v>
      </c>
      <c r="AP5897">
        <v>0</v>
      </c>
      <c r="AQ5897">
        <v>0</v>
      </c>
      <c r="AR5897">
        <v>0</v>
      </c>
      <c r="AS5897">
        <v>0</v>
      </c>
      <c r="AT5897">
        <v>0</v>
      </c>
      <c r="AU5897">
        <v>0</v>
      </c>
      <c r="AV5897">
        <v>0</v>
      </c>
      <c r="AW5897">
        <v>0</v>
      </c>
      <c r="AX5897">
        <v>0</v>
      </c>
      <c r="AY5897">
        <v>0</v>
      </c>
      <c r="AZ5897">
        <v>0</v>
      </c>
      <c r="BA5897">
        <v>0</v>
      </c>
      <c r="BB5897">
        <v>0</v>
      </c>
      <c r="BC5897">
        <v>0</v>
      </c>
      <c r="BD5897">
        <v>0</v>
      </c>
      <c r="BE5897">
        <v>0</v>
      </c>
      <c r="BF5897">
        <v>0</v>
      </c>
      <c r="BG5897">
        <v>0</v>
      </c>
      <c r="BH5897">
        <v>0</v>
      </c>
      <c r="BI5897">
        <v>0</v>
      </c>
      <c r="BJ5897" s="2">
        <v>45853</v>
      </c>
      <c r="BK5897">
        <v>0</v>
      </c>
      <c r="BL5897" s="3" t="str">
        <f>VLOOKUP(O5897,DropDownList!$H$1:$I$7,2,FALSE)</f>
        <v>2025/26</v>
      </c>
      <c r="BM5897" s="3" t="str">
        <f t="shared" si="92"/>
        <v>PREG</v>
      </c>
    </row>
    <row r="5898" spans="1:65" x14ac:dyDescent="0.2">
      <c r="A5898">
        <v>2025</v>
      </c>
      <c r="B5898">
        <v>7</v>
      </c>
      <c r="C5898" t="s">
        <v>198</v>
      </c>
      <c r="D5898" t="s">
        <v>214</v>
      </c>
      <c r="E5898" t="s">
        <v>35</v>
      </c>
      <c r="F5898">
        <v>9342</v>
      </c>
      <c r="G5898" t="s">
        <v>141</v>
      </c>
      <c r="H5898" t="s">
        <v>200</v>
      </c>
      <c r="I5898" t="s">
        <v>142</v>
      </c>
      <c r="J5898" s="1">
        <v>45839</v>
      </c>
      <c r="K5898" t="s">
        <v>143</v>
      </c>
      <c r="L5898">
        <v>2</v>
      </c>
      <c r="M5898" t="s">
        <v>144</v>
      </c>
      <c r="N5898" t="s">
        <v>145</v>
      </c>
      <c r="O5898" t="s">
        <v>156</v>
      </c>
      <c r="P5898" t="s">
        <v>154</v>
      </c>
      <c r="Q5898">
        <v>18175.45</v>
      </c>
      <c r="R5898">
        <v>593</v>
      </c>
      <c r="S5898">
        <v>142989</v>
      </c>
      <c r="T5898">
        <v>4197.17</v>
      </c>
      <c r="U5898">
        <v>83</v>
      </c>
      <c r="V5898">
        <v>51</v>
      </c>
      <c r="W5898">
        <v>10367.040000000001</v>
      </c>
      <c r="X5898">
        <v>11234.15</v>
      </c>
      <c r="Y5898">
        <v>0</v>
      </c>
      <c r="Z5898">
        <v>0</v>
      </c>
      <c r="AA5898">
        <v>120616.38</v>
      </c>
      <c r="AB5898">
        <v>2226.9299999999998</v>
      </c>
      <c r="AC5898">
        <v>110334.59</v>
      </c>
      <c r="AD5898">
        <v>17</v>
      </c>
      <c r="AE5898">
        <v>34</v>
      </c>
      <c r="AF5898">
        <v>490</v>
      </c>
      <c r="AG5898">
        <v>57</v>
      </c>
      <c r="AH5898">
        <v>10</v>
      </c>
      <c r="AI5898">
        <v>26</v>
      </c>
      <c r="AJ5898">
        <v>0</v>
      </c>
      <c r="AK5898">
        <v>0</v>
      </c>
      <c r="AL5898">
        <v>0</v>
      </c>
      <c r="AM5898">
        <v>0</v>
      </c>
      <c r="AN5898">
        <v>0</v>
      </c>
      <c r="AO5898">
        <v>349</v>
      </c>
      <c r="AP5898">
        <v>1532</v>
      </c>
      <c r="AQ5898">
        <v>340</v>
      </c>
      <c r="AR5898">
        <v>0</v>
      </c>
      <c r="AS5898">
        <v>176</v>
      </c>
      <c r="AT5898">
        <v>61</v>
      </c>
      <c r="AU5898">
        <v>51</v>
      </c>
      <c r="AV5898">
        <v>19</v>
      </c>
      <c r="AW5898">
        <v>4</v>
      </c>
      <c r="AX5898">
        <v>0</v>
      </c>
      <c r="AY5898">
        <v>176</v>
      </c>
      <c r="AZ5898">
        <v>319</v>
      </c>
      <c r="BA5898">
        <v>221</v>
      </c>
      <c r="BB5898">
        <v>65</v>
      </c>
      <c r="BC5898">
        <v>25</v>
      </c>
      <c r="BD5898">
        <v>10</v>
      </c>
      <c r="BE5898">
        <v>0</v>
      </c>
      <c r="BF5898">
        <v>586</v>
      </c>
      <c r="BG5898">
        <v>7995</v>
      </c>
      <c r="BH5898">
        <v>10</v>
      </c>
      <c r="BI5898">
        <v>81</v>
      </c>
      <c r="BJ5898" s="2">
        <v>45853</v>
      </c>
      <c r="BK5898">
        <v>1</v>
      </c>
      <c r="BL5898" s="3" t="str">
        <f>VLOOKUP(O5898,DropDownList!$H$1:$I$7,2,FALSE)</f>
        <v>2023/24</v>
      </c>
      <c r="BM5898" s="3" t="str">
        <f t="shared" si="92"/>
        <v>JP COURT</v>
      </c>
    </row>
    <row r="5899" spans="1:65" x14ac:dyDescent="0.2">
      <c r="A5899">
        <v>2025</v>
      </c>
      <c r="B5899">
        <v>7</v>
      </c>
      <c r="C5899" t="s">
        <v>198</v>
      </c>
      <c r="D5899" t="s">
        <v>215</v>
      </c>
      <c r="E5899" t="s">
        <v>35</v>
      </c>
      <c r="F5899">
        <v>9851</v>
      </c>
      <c r="G5899" t="s">
        <v>158</v>
      </c>
      <c r="H5899" t="s">
        <v>200</v>
      </c>
      <c r="I5899" t="s">
        <v>142</v>
      </c>
      <c r="J5899" s="1">
        <v>45839</v>
      </c>
      <c r="K5899" t="s">
        <v>143</v>
      </c>
      <c r="L5899">
        <v>2</v>
      </c>
      <c r="M5899" t="s">
        <v>144</v>
      </c>
      <c r="N5899" t="s">
        <v>145</v>
      </c>
      <c r="O5899" t="s">
        <v>156</v>
      </c>
      <c r="P5899" t="s">
        <v>159</v>
      </c>
      <c r="Q5899">
        <v>0</v>
      </c>
      <c r="R5899">
        <v>14</v>
      </c>
      <c r="S5899">
        <v>54510.98</v>
      </c>
      <c r="T5899">
        <v>3484.54</v>
      </c>
      <c r="U5899">
        <v>0</v>
      </c>
      <c r="V5899">
        <v>0</v>
      </c>
      <c r="W5899">
        <v>0</v>
      </c>
      <c r="X5899">
        <v>0</v>
      </c>
      <c r="Y5899">
        <v>0</v>
      </c>
      <c r="Z5899">
        <v>0</v>
      </c>
      <c r="AA5899">
        <v>51026.44</v>
      </c>
      <c r="AB5899">
        <v>0</v>
      </c>
      <c r="AC5899">
        <v>0</v>
      </c>
      <c r="AD5899">
        <v>0</v>
      </c>
      <c r="AE5899">
        <v>0</v>
      </c>
      <c r="AF5899">
        <v>9</v>
      </c>
      <c r="AG5899">
        <v>0</v>
      </c>
      <c r="AH5899">
        <v>0</v>
      </c>
      <c r="AI5899">
        <v>0</v>
      </c>
      <c r="AJ5899">
        <v>0</v>
      </c>
      <c r="AK5899">
        <v>0</v>
      </c>
      <c r="AL5899">
        <v>0</v>
      </c>
      <c r="AM5899">
        <v>0</v>
      </c>
      <c r="AN5899">
        <v>0</v>
      </c>
      <c r="AO5899">
        <v>1</v>
      </c>
      <c r="AP5899">
        <v>4</v>
      </c>
      <c r="AQ5899">
        <v>0</v>
      </c>
      <c r="AR5899">
        <v>0</v>
      </c>
      <c r="AS5899">
        <v>0</v>
      </c>
      <c r="AT5899">
        <v>0</v>
      </c>
      <c r="AU5899">
        <v>2</v>
      </c>
      <c r="AV5899">
        <v>1</v>
      </c>
      <c r="AW5899">
        <v>0</v>
      </c>
      <c r="AX5899">
        <v>0</v>
      </c>
      <c r="AY5899">
        <v>0</v>
      </c>
      <c r="AZ5899">
        <v>0</v>
      </c>
      <c r="BA5899">
        <v>0</v>
      </c>
      <c r="BB5899">
        <v>0</v>
      </c>
      <c r="BC5899">
        <v>0</v>
      </c>
      <c r="BD5899">
        <v>0</v>
      </c>
      <c r="BE5899">
        <v>0</v>
      </c>
      <c r="BF5899">
        <v>0</v>
      </c>
      <c r="BG5899">
        <v>0</v>
      </c>
      <c r="BH5899">
        <v>5</v>
      </c>
      <c r="BI5899">
        <v>0</v>
      </c>
      <c r="BJ5899" s="2">
        <v>45853</v>
      </c>
      <c r="BK5899">
        <v>0</v>
      </c>
      <c r="BL5899" s="3" t="str">
        <f>VLOOKUP(O5899,DropDownList!$H$1:$I$7,2,FALSE)</f>
        <v>2023/24</v>
      </c>
      <c r="BM5899" s="3" t="str">
        <f t="shared" si="92"/>
        <v>CONF</v>
      </c>
    </row>
    <row r="5900" spans="1:65" x14ac:dyDescent="0.2">
      <c r="A5900">
        <v>2025</v>
      </c>
      <c r="B5900">
        <v>7</v>
      </c>
      <c r="C5900" t="s">
        <v>198</v>
      </c>
      <c r="D5900" t="s">
        <v>215</v>
      </c>
      <c r="E5900" t="s">
        <v>35</v>
      </c>
      <c r="F5900">
        <v>9851</v>
      </c>
      <c r="G5900" t="s">
        <v>158</v>
      </c>
      <c r="H5900" t="s">
        <v>200</v>
      </c>
      <c r="I5900" t="s">
        <v>142</v>
      </c>
      <c r="J5900" s="1">
        <v>45839</v>
      </c>
      <c r="K5900" t="s">
        <v>143</v>
      </c>
      <c r="L5900">
        <v>2</v>
      </c>
      <c r="M5900" t="s">
        <v>144</v>
      </c>
      <c r="N5900" t="s">
        <v>145</v>
      </c>
      <c r="O5900" t="s">
        <v>149</v>
      </c>
      <c r="P5900" t="s">
        <v>160</v>
      </c>
      <c r="Q5900">
        <v>127164.85</v>
      </c>
      <c r="R5900">
        <v>694</v>
      </c>
      <c r="S5900">
        <v>349161.91</v>
      </c>
      <c r="T5900">
        <v>23646.38</v>
      </c>
      <c r="U5900">
        <v>350</v>
      </c>
      <c r="V5900">
        <v>161</v>
      </c>
      <c r="W5900">
        <v>37644.480000000003</v>
      </c>
      <c r="X5900">
        <v>60099.93</v>
      </c>
      <c r="Y5900">
        <v>0</v>
      </c>
      <c r="Z5900">
        <v>0</v>
      </c>
      <c r="AA5900">
        <v>198350.68</v>
      </c>
      <c r="AB5900">
        <v>20265.04</v>
      </c>
      <c r="AC5900">
        <v>165576.14000000001</v>
      </c>
      <c r="AD5900">
        <v>66</v>
      </c>
      <c r="AE5900">
        <v>95</v>
      </c>
      <c r="AF5900">
        <v>277</v>
      </c>
      <c r="AG5900">
        <v>221</v>
      </c>
      <c r="AH5900">
        <v>61</v>
      </c>
      <c r="AI5900">
        <v>129</v>
      </c>
      <c r="AJ5900">
        <v>0</v>
      </c>
      <c r="AK5900">
        <v>0</v>
      </c>
      <c r="AL5900">
        <v>0</v>
      </c>
      <c r="AM5900">
        <v>0</v>
      </c>
      <c r="AN5900">
        <v>0</v>
      </c>
      <c r="AO5900">
        <v>454</v>
      </c>
      <c r="AP5900">
        <v>1210</v>
      </c>
      <c r="AQ5900">
        <v>394</v>
      </c>
      <c r="AR5900">
        <v>3</v>
      </c>
      <c r="AS5900">
        <v>116</v>
      </c>
      <c r="AT5900">
        <v>32</v>
      </c>
      <c r="AU5900">
        <v>11</v>
      </c>
      <c r="AV5900">
        <v>2</v>
      </c>
      <c r="AW5900">
        <v>56</v>
      </c>
      <c r="AX5900">
        <v>0</v>
      </c>
      <c r="AY5900">
        <v>177</v>
      </c>
      <c r="AZ5900">
        <v>252</v>
      </c>
      <c r="BA5900">
        <v>93</v>
      </c>
      <c r="BB5900">
        <v>15</v>
      </c>
      <c r="BC5900">
        <v>5</v>
      </c>
      <c r="BD5900">
        <v>24</v>
      </c>
      <c r="BE5900">
        <v>0</v>
      </c>
      <c r="BF5900">
        <v>633</v>
      </c>
      <c r="BG5900">
        <v>55543.91</v>
      </c>
      <c r="BH5900">
        <v>6</v>
      </c>
      <c r="BI5900">
        <v>338</v>
      </c>
      <c r="BJ5900" s="2">
        <v>45853</v>
      </c>
      <c r="BK5900">
        <v>0</v>
      </c>
      <c r="BL5900" s="3" t="str">
        <f>VLOOKUP(O5900,DropDownList!$H$1:$I$7,2,FALSE)</f>
        <v>2025/26</v>
      </c>
      <c r="BM5900" s="3" t="str">
        <f t="shared" si="92"/>
        <v>SC COURT</v>
      </c>
    </row>
    <row r="5901" spans="1:65" x14ac:dyDescent="0.2">
      <c r="A5901">
        <v>2025</v>
      </c>
      <c r="B5901">
        <v>7</v>
      </c>
      <c r="C5901" t="s">
        <v>198</v>
      </c>
      <c r="D5901" t="s">
        <v>215</v>
      </c>
      <c r="E5901" t="s">
        <v>35</v>
      </c>
      <c r="F5901">
        <v>9851</v>
      </c>
      <c r="G5901" t="s">
        <v>158</v>
      </c>
      <c r="H5901" t="s">
        <v>200</v>
      </c>
      <c r="I5901" t="s">
        <v>142</v>
      </c>
      <c r="J5901" s="1">
        <v>45839</v>
      </c>
      <c r="K5901" t="s">
        <v>143</v>
      </c>
      <c r="L5901">
        <v>2</v>
      </c>
      <c r="M5901" t="s">
        <v>144</v>
      </c>
      <c r="N5901" t="s">
        <v>145</v>
      </c>
      <c r="O5901" t="s">
        <v>147</v>
      </c>
      <c r="P5901" t="s">
        <v>159</v>
      </c>
      <c r="Q5901">
        <v>0</v>
      </c>
      <c r="R5901">
        <v>13</v>
      </c>
      <c r="S5901">
        <v>247676.51</v>
      </c>
      <c r="T5901">
        <v>20985.93</v>
      </c>
      <c r="U5901">
        <v>0</v>
      </c>
      <c r="V5901">
        <v>0</v>
      </c>
      <c r="W5901">
        <v>0</v>
      </c>
      <c r="X5901">
        <v>0</v>
      </c>
      <c r="Y5901">
        <v>0</v>
      </c>
      <c r="Z5901">
        <v>0</v>
      </c>
      <c r="AA5901">
        <v>226690.58</v>
      </c>
      <c r="AB5901">
        <v>0</v>
      </c>
      <c r="AC5901">
        <v>0</v>
      </c>
      <c r="AD5901">
        <v>0</v>
      </c>
      <c r="AE5901">
        <v>0</v>
      </c>
      <c r="AF5901">
        <v>5</v>
      </c>
      <c r="AG5901">
        <v>0</v>
      </c>
      <c r="AH5901">
        <v>0</v>
      </c>
      <c r="AI5901">
        <v>0</v>
      </c>
      <c r="AJ5901">
        <v>0</v>
      </c>
      <c r="AK5901">
        <v>0</v>
      </c>
      <c r="AL5901">
        <v>0</v>
      </c>
      <c r="AM5901">
        <v>0</v>
      </c>
      <c r="AN5901">
        <v>0</v>
      </c>
      <c r="AO5901">
        <v>4</v>
      </c>
      <c r="AP5901">
        <v>4</v>
      </c>
      <c r="AQ5901">
        <v>0</v>
      </c>
      <c r="AR5901">
        <v>0</v>
      </c>
      <c r="AS5901">
        <v>0</v>
      </c>
      <c r="AT5901">
        <v>0</v>
      </c>
      <c r="AU5901">
        <v>2</v>
      </c>
      <c r="AV5901">
        <v>0</v>
      </c>
      <c r="AW5901">
        <v>0</v>
      </c>
      <c r="AX5901">
        <v>0</v>
      </c>
      <c r="AY5901">
        <v>0</v>
      </c>
      <c r="AZ5901">
        <v>0</v>
      </c>
      <c r="BA5901">
        <v>0</v>
      </c>
      <c r="BB5901">
        <v>0</v>
      </c>
      <c r="BC5901">
        <v>0</v>
      </c>
      <c r="BD5901">
        <v>0</v>
      </c>
      <c r="BE5901">
        <v>0</v>
      </c>
      <c r="BF5901">
        <v>0</v>
      </c>
      <c r="BG5901">
        <v>0</v>
      </c>
      <c r="BH5901">
        <v>8</v>
      </c>
      <c r="BI5901">
        <v>0</v>
      </c>
      <c r="BJ5901" s="2">
        <v>45853</v>
      </c>
      <c r="BK5901">
        <v>0</v>
      </c>
      <c r="BL5901" s="3" t="str">
        <f>VLOOKUP(O5901,DropDownList!$H$1:$I$7,2,FALSE)</f>
        <v>2024/25</v>
      </c>
      <c r="BM5901" s="3" t="str">
        <f t="shared" si="92"/>
        <v>CONF</v>
      </c>
    </row>
    <row r="5902" spans="1:65" x14ac:dyDescent="0.2">
      <c r="A5902">
        <v>2025</v>
      </c>
      <c r="B5902">
        <v>7</v>
      </c>
      <c r="C5902" t="s">
        <v>198</v>
      </c>
      <c r="D5902" t="s">
        <v>215</v>
      </c>
      <c r="E5902" t="s">
        <v>35</v>
      </c>
      <c r="F5902">
        <v>9851</v>
      </c>
      <c r="G5902" t="s">
        <v>158</v>
      </c>
      <c r="H5902" t="s">
        <v>200</v>
      </c>
      <c r="I5902" t="s">
        <v>142</v>
      </c>
      <c r="J5902" s="1">
        <v>45839</v>
      </c>
      <c r="K5902" t="s">
        <v>143</v>
      </c>
      <c r="L5902">
        <v>2</v>
      </c>
      <c r="M5902" t="s">
        <v>144</v>
      </c>
      <c r="N5902" t="s">
        <v>145</v>
      </c>
      <c r="O5902" t="s">
        <v>149</v>
      </c>
      <c r="P5902" t="s">
        <v>159</v>
      </c>
      <c r="Q5902">
        <v>331897.24</v>
      </c>
      <c r="R5902">
        <v>24</v>
      </c>
      <c r="S5902">
        <v>726538.22</v>
      </c>
      <c r="T5902">
        <v>173.93</v>
      </c>
      <c r="U5902">
        <v>5</v>
      </c>
      <c r="V5902">
        <v>2</v>
      </c>
      <c r="W5902">
        <v>172694.2</v>
      </c>
      <c r="X5902">
        <v>237589.2</v>
      </c>
      <c r="Y5902">
        <v>0</v>
      </c>
      <c r="Z5902">
        <v>0</v>
      </c>
      <c r="AA5902">
        <v>394467.05</v>
      </c>
      <c r="AB5902">
        <v>0</v>
      </c>
      <c r="AC5902">
        <v>0</v>
      </c>
      <c r="AD5902">
        <v>0</v>
      </c>
      <c r="AE5902">
        <v>2</v>
      </c>
      <c r="AF5902">
        <v>15</v>
      </c>
      <c r="AG5902">
        <v>5</v>
      </c>
      <c r="AH5902">
        <v>0</v>
      </c>
      <c r="AI5902">
        <v>0</v>
      </c>
      <c r="AJ5902">
        <v>0</v>
      </c>
      <c r="AK5902">
        <v>0</v>
      </c>
      <c r="AL5902">
        <v>0</v>
      </c>
      <c r="AM5902">
        <v>0</v>
      </c>
      <c r="AN5902">
        <v>0</v>
      </c>
      <c r="AO5902">
        <v>2</v>
      </c>
      <c r="AP5902">
        <v>3</v>
      </c>
      <c r="AQ5902">
        <v>1</v>
      </c>
      <c r="AR5902">
        <v>0</v>
      </c>
      <c r="AS5902">
        <v>0</v>
      </c>
      <c r="AT5902">
        <v>0</v>
      </c>
      <c r="AU5902">
        <v>0</v>
      </c>
      <c r="AV5902">
        <v>0</v>
      </c>
      <c r="AW5902">
        <v>1</v>
      </c>
      <c r="AX5902">
        <v>0</v>
      </c>
      <c r="AY5902">
        <v>0</v>
      </c>
      <c r="AZ5902">
        <v>0</v>
      </c>
      <c r="BA5902">
        <v>0</v>
      </c>
      <c r="BB5902">
        <v>0</v>
      </c>
      <c r="BC5902">
        <v>0</v>
      </c>
      <c r="BD5902">
        <v>0</v>
      </c>
      <c r="BE5902">
        <v>0</v>
      </c>
      <c r="BF5902">
        <v>0</v>
      </c>
      <c r="BG5902">
        <v>0</v>
      </c>
      <c r="BH5902">
        <v>4</v>
      </c>
      <c r="BI5902">
        <v>0</v>
      </c>
      <c r="BJ5902" s="2">
        <v>45853</v>
      </c>
      <c r="BK5902">
        <v>0</v>
      </c>
      <c r="BL5902" s="3" t="str">
        <f>VLOOKUP(O5902,DropDownList!$H$1:$I$7,2,FALSE)</f>
        <v>2025/26</v>
      </c>
      <c r="BM5902" s="3" t="str">
        <f t="shared" si="92"/>
        <v>CONF</v>
      </c>
    </row>
    <row r="5903" spans="1:65" x14ac:dyDescent="0.2">
      <c r="A5903">
        <v>2025</v>
      </c>
      <c r="B5903">
        <v>7</v>
      </c>
      <c r="C5903" t="s">
        <v>198</v>
      </c>
      <c r="D5903" t="s">
        <v>215</v>
      </c>
      <c r="E5903" t="s">
        <v>35</v>
      </c>
      <c r="F5903">
        <v>9851</v>
      </c>
      <c r="G5903" t="s">
        <v>158</v>
      </c>
      <c r="H5903" t="s">
        <v>200</v>
      </c>
      <c r="I5903" t="s">
        <v>142</v>
      </c>
      <c r="J5903" s="1">
        <v>45839</v>
      </c>
      <c r="K5903" t="s">
        <v>143</v>
      </c>
      <c r="L5903">
        <v>2</v>
      </c>
      <c r="M5903" t="s">
        <v>144</v>
      </c>
      <c r="N5903" t="s">
        <v>145</v>
      </c>
      <c r="O5903" t="s">
        <v>149</v>
      </c>
      <c r="P5903" t="s">
        <v>161</v>
      </c>
      <c r="Q5903">
        <v>2665.51</v>
      </c>
      <c r="R5903">
        <v>640</v>
      </c>
      <c r="S5903">
        <v>43025.01</v>
      </c>
      <c r="T5903">
        <v>880</v>
      </c>
      <c r="U5903">
        <v>331</v>
      </c>
      <c r="V5903">
        <v>64</v>
      </c>
      <c r="W5903">
        <v>1295</v>
      </c>
      <c r="X5903">
        <v>1295</v>
      </c>
      <c r="Y5903">
        <v>0</v>
      </c>
      <c r="Z5903">
        <v>0</v>
      </c>
      <c r="AA5903">
        <v>39479.5</v>
      </c>
      <c r="AB5903">
        <v>0</v>
      </c>
      <c r="AC5903">
        <v>0</v>
      </c>
      <c r="AD5903">
        <v>62</v>
      </c>
      <c r="AE5903">
        <v>2</v>
      </c>
      <c r="AF5903">
        <v>461</v>
      </c>
      <c r="AG5903">
        <v>8</v>
      </c>
      <c r="AH5903">
        <v>45</v>
      </c>
      <c r="AI5903">
        <v>126</v>
      </c>
      <c r="AJ5903">
        <v>0</v>
      </c>
      <c r="AK5903">
        <v>0</v>
      </c>
      <c r="AL5903">
        <v>0</v>
      </c>
      <c r="AM5903">
        <v>0</v>
      </c>
      <c r="AN5903">
        <v>0</v>
      </c>
      <c r="AO5903">
        <v>415</v>
      </c>
      <c r="AP5903">
        <v>1144</v>
      </c>
      <c r="AQ5903">
        <v>373</v>
      </c>
      <c r="AR5903">
        <v>3</v>
      </c>
      <c r="AS5903">
        <v>112</v>
      </c>
      <c r="AT5903">
        <v>31</v>
      </c>
      <c r="AU5903">
        <v>11</v>
      </c>
      <c r="AV5903">
        <v>2</v>
      </c>
      <c r="AW5903">
        <v>38</v>
      </c>
      <c r="AX5903">
        <v>0</v>
      </c>
      <c r="AY5903">
        <v>172</v>
      </c>
      <c r="AZ5903">
        <v>243</v>
      </c>
      <c r="BA5903">
        <v>88</v>
      </c>
      <c r="BB5903">
        <v>15</v>
      </c>
      <c r="BC5903">
        <v>5</v>
      </c>
      <c r="BD5903">
        <v>22</v>
      </c>
      <c r="BE5903">
        <v>0</v>
      </c>
      <c r="BF5903">
        <v>596</v>
      </c>
      <c r="BG5903">
        <v>2485.0100000000002</v>
      </c>
      <c r="BH5903">
        <v>0</v>
      </c>
      <c r="BI5903">
        <v>320</v>
      </c>
      <c r="BJ5903" s="2">
        <v>45853</v>
      </c>
      <c r="BK5903">
        <v>0</v>
      </c>
      <c r="BL5903" s="3" t="str">
        <f>VLOOKUP(O5903,DropDownList!$H$1:$I$7,2,FALSE)</f>
        <v>2025/26</v>
      </c>
      <c r="BM5903" s="3" t="str">
        <f t="shared" si="92"/>
        <v>VSUR</v>
      </c>
    </row>
    <row r="5904" spans="1:65" x14ac:dyDescent="0.2">
      <c r="A5904">
        <v>2025</v>
      </c>
      <c r="B5904">
        <v>7</v>
      </c>
      <c r="C5904" t="s">
        <v>198</v>
      </c>
      <c r="D5904" t="s">
        <v>215</v>
      </c>
      <c r="E5904" t="s">
        <v>35</v>
      </c>
      <c r="F5904">
        <v>9851</v>
      </c>
      <c r="G5904" t="s">
        <v>158</v>
      </c>
      <c r="H5904" t="s">
        <v>200</v>
      </c>
      <c r="I5904" t="s">
        <v>142</v>
      </c>
      <c r="J5904" s="1">
        <v>45839</v>
      </c>
      <c r="K5904" t="s">
        <v>143</v>
      </c>
      <c r="L5904">
        <v>2</v>
      </c>
      <c r="M5904" t="s">
        <v>144</v>
      </c>
      <c r="N5904" t="s">
        <v>145</v>
      </c>
      <c r="O5904" t="s">
        <v>156</v>
      </c>
      <c r="P5904" t="s">
        <v>161</v>
      </c>
      <c r="Q5904">
        <v>1604.74</v>
      </c>
      <c r="R5904">
        <v>742</v>
      </c>
      <c r="S5904">
        <v>18385</v>
      </c>
      <c r="T5904">
        <v>1256.96</v>
      </c>
      <c r="U5904">
        <v>169</v>
      </c>
      <c r="V5904">
        <v>31</v>
      </c>
      <c r="W5904">
        <v>780.33</v>
      </c>
      <c r="X5904">
        <v>780.33</v>
      </c>
      <c r="Y5904">
        <v>0</v>
      </c>
      <c r="Z5904">
        <v>0</v>
      </c>
      <c r="AA5904">
        <v>15523.3</v>
      </c>
      <c r="AB5904">
        <v>0</v>
      </c>
      <c r="AC5904">
        <v>0</v>
      </c>
      <c r="AD5904">
        <v>30</v>
      </c>
      <c r="AE5904">
        <v>1</v>
      </c>
      <c r="AF5904">
        <v>618</v>
      </c>
      <c r="AG5904">
        <v>2</v>
      </c>
      <c r="AH5904">
        <v>53</v>
      </c>
      <c r="AI5904">
        <v>67</v>
      </c>
      <c r="AJ5904">
        <v>0</v>
      </c>
      <c r="AK5904">
        <v>0</v>
      </c>
      <c r="AL5904">
        <v>0</v>
      </c>
      <c r="AM5904">
        <v>0</v>
      </c>
      <c r="AN5904">
        <v>0</v>
      </c>
      <c r="AO5904">
        <v>537</v>
      </c>
      <c r="AP5904">
        <v>2351</v>
      </c>
      <c r="AQ5904">
        <v>496</v>
      </c>
      <c r="AR5904">
        <v>10</v>
      </c>
      <c r="AS5904">
        <v>215</v>
      </c>
      <c r="AT5904">
        <v>84</v>
      </c>
      <c r="AU5904">
        <v>84</v>
      </c>
      <c r="AV5904">
        <v>31</v>
      </c>
      <c r="AW5904">
        <v>45</v>
      </c>
      <c r="AX5904">
        <v>0</v>
      </c>
      <c r="AY5904">
        <v>350</v>
      </c>
      <c r="AZ5904">
        <v>496</v>
      </c>
      <c r="BA5904">
        <v>311</v>
      </c>
      <c r="BB5904">
        <v>69</v>
      </c>
      <c r="BC5904">
        <v>40</v>
      </c>
      <c r="BD5904">
        <v>16</v>
      </c>
      <c r="BE5904">
        <v>0</v>
      </c>
      <c r="BF5904">
        <v>690</v>
      </c>
      <c r="BG5904">
        <v>1600</v>
      </c>
      <c r="BH5904">
        <v>2</v>
      </c>
      <c r="BI5904">
        <v>160</v>
      </c>
      <c r="BJ5904" s="2">
        <v>45853</v>
      </c>
      <c r="BK5904">
        <v>1</v>
      </c>
      <c r="BL5904" s="3" t="str">
        <f>VLOOKUP(O5904,DropDownList!$H$1:$I$7,2,FALSE)</f>
        <v>2023/24</v>
      </c>
      <c r="BM5904" s="3" t="str">
        <f t="shared" si="92"/>
        <v>VSUR</v>
      </c>
    </row>
    <row r="5905" spans="1:65" x14ac:dyDescent="0.2">
      <c r="A5905">
        <v>2025</v>
      </c>
      <c r="B5905">
        <v>7</v>
      </c>
      <c r="C5905" t="s">
        <v>198</v>
      </c>
      <c r="D5905" t="s">
        <v>215</v>
      </c>
      <c r="E5905" t="s">
        <v>35</v>
      </c>
      <c r="F5905">
        <v>9851</v>
      </c>
      <c r="G5905" t="s">
        <v>158</v>
      </c>
      <c r="H5905" t="s">
        <v>200</v>
      </c>
      <c r="I5905" t="s">
        <v>142</v>
      </c>
      <c r="J5905" s="1">
        <v>45839</v>
      </c>
      <c r="K5905" t="s">
        <v>143</v>
      </c>
      <c r="L5905">
        <v>2</v>
      </c>
      <c r="M5905" t="s">
        <v>144</v>
      </c>
      <c r="N5905" t="s">
        <v>145</v>
      </c>
      <c r="O5905" t="s">
        <v>147</v>
      </c>
      <c r="P5905" t="s">
        <v>160</v>
      </c>
      <c r="Q5905">
        <v>59153.14</v>
      </c>
      <c r="R5905">
        <v>754</v>
      </c>
      <c r="S5905">
        <v>363813.8</v>
      </c>
      <c r="T5905">
        <v>27675.63</v>
      </c>
      <c r="U5905">
        <v>224</v>
      </c>
      <c r="V5905">
        <v>103</v>
      </c>
      <c r="W5905">
        <v>28161.03</v>
      </c>
      <c r="X5905">
        <v>29917.79</v>
      </c>
      <c r="Y5905">
        <v>0</v>
      </c>
      <c r="Z5905">
        <v>0</v>
      </c>
      <c r="AA5905">
        <v>276985.03000000003</v>
      </c>
      <c r="AB5905">
        <v>44667.57</v>
      </c>
      <c r="AC5905">
        <v>218468.42</v>
      </c>
      <c r="AD5905">
        <v>46</v>
      </c>
      <c r="AE5905">
        <v>57</v>
      </c>
      <c r="AF5905">
        <v>451</v>
      </c>
      <c r="AG5905">
        <v>158</v>
      </c>
      <c r="AH5905">
        <v>72</v>
      </c>
      <c r="AI5905">
        <v>66</v>
      </c>
      <c r="AJ5905">
        <v>0</v>
      </c>
      <c r="AK5905">
        <v>0</v>
      </c>
      <c r="AL5905">
        <v>0</v>
      </c>
      <c r="AM5905">
        <v>0</v>
      </c>
      <c r="AN5905">
        <v>0</v>
      </c>
      <c r="AO5905">
        <v>521</v>
      </c>
      <c r="AP5905">
        <v>1779</v>
      </c>
      <c r="AQ5905">
        <v>463</v>
      </c>
      <c r="AR5905">
        <v>5</v>
      </c>
      <c r="AS5905">
        <v>171</v>
      </c>
      <c r="AT5905">
        <v>45</v>
      </c>
      <c r="AU5905">
        <v>40</v>
      </c>
      <c r="AV5905">
        <v>19</v>
      </c>
      <c r="AW5905">
        <v>57</v>
      </c>
      <c r="AX5905">
        <v>0</v>
      </c>
      <c r="AY5905">
        <v>270</v>
      </c>
      <c r="AZ5905">
        <v>378</v>
      </c>
      <c r="BA5905">
        <v>207</v>
      </c>
      <c r="BB5905">
        <v>44</v>
      </c>
      <c r="BC5905">
        <v>17</v>
      </c>
      <c r="BD5905">
        <v>16</v>
      </c>
      <c r="BE5905">
        <v>0</v>
      </c>
      <c r="BF5905">
        <v>693</v>
      </c>
      <c r="BG5905">
        <v>25455</v>
      </c>
      <c r="BH5905">
        <v>7</v>
      </c>
      <c r="BI5905">
        <v>212</v>
      </c>
      <c r="BJ5905" s="2">
        <v>45853</v>
      </c>
      <c r="BK5905">
        <v>1</v>
      </c>
      <c r="BL5905" s="3" t="str">
        <f>VLOOKUP(O5905,DropDownList!$H$1:$I$7,2,FALSE)</f>
        <v>2024/25</v>
      </c>
      <c r="BM5905" s="3" t="str">
        <f t="shared" si="92"/>
        <v>SC COURT</v>
      </c>
    </row>
    <row r="5906" spans="1:65" x14ac:dyDescent="0.2">
      <c r="A5906">
        <v>2025</v>
      </c>
      <c r="B5906">
        <v>7</v>
      </c>
      <c r="C5906" t="s">
        <v>198</v>
      </c>
      <c r="D5906" t="s">
        <v>215</v>
      </c>
      <c r="E5906" t="s">
        <v>35</v>
      </c>
      <c r="F5906">
        <v>9851</v>
      </c>
      <c r="G5906" t="s">
        <v>158</v>
      </c>
      <c r="H5906" t="s">
        <v>200</v>
      </c>
      <c r="I5906" t="s">
        <v>142</v>
      </c>
      <c r="J5906" s="1">
        <v>45839</v>
      </c>
      <c r="K5906" t="s">
        <v>143</v>
      </c>
      <c r="L5906">
        <v>2</v>
      </c>
      <c r="M5906" t="s">
        <v>144</v>
      </c>
      <c r="N5906" t="s">
        <v>145</v>
      </c>
      <c r="O5906" t="s">
        <v>156</v>
      </c>
      <c r="P5906" t="s">
        <v>160</v>
      </c>
      <c r="Q5906">
        <v>63682.07</v>
      </c>
      <c r="R5906">
        <v>825</v>
      </c>
      <c r="S5906">
        <v>433597.08</v>
      </c>
      <c r="T5906">
        <v>35847.89</v>
      </c>
      <c r="U5906">
        <v>184</v>
      </c>
      <c r="V5906">
        <v>90</v>
      </c>
      <c r="W5906">
        <v>30897.72</v>
      </c>
      <c r="X5906">
        <v>34687.4</v>
      </c>
      <c r="Y5906">
        <v>0</v>
      </c>
      <c r="Z5906">
        <v>0</v>
      </c>
      <c r="AA5906">
        <v>334067.12</v>
      </c>
      <c r="AB5906">
        <v>22585.39</v>
      </c>
      <c r="AC5906">
        <v>295898.43</v>
      </c>
      <c r="AD5906">
        <v>32</v>
      </c>
      <c r="AE5906">
        <v>58</v>
      </c>
      <c r="AF5906">
        <v>546</v>
      </c>
      <c r="AG5906">
        <v>117</v>
      </c>
      <c r="AH5906">
        <v>65</v>
      </c>
      <c r="AI5906">
        <v>67</v>
      </c>
      <c r="AJ5906">
        <v>0</v>
      </c>
      <c r="AK5906">
        <v>0</v>
      </c>
      <c r="AL5906">
        <v>0</v>
      </c>
      <c r="AM5906">
        <v>0</v>
      </c>
      <c r="AN5906">
        <v>0</v>
      </c>
      <c r="AO5906">
        <v>600</v>
      </c>
      <c r="AP5906">
        <v>2561</v>
      </c>
      <c r="AQ5906">
        <v>537</v>
      </c>
      <c r="AR5906">
        <v>12</v>
      </c>
      <c r="AS5906">
        <v>234</v>
      </c>
      <c r="AT5906">
        <v>93</v>
      </c>
      <c r="AU5906">
        <v>95</v>
      </c>
      <c r="AV5906">
        <v>36</v>
      </c>
      <c r="AW5906">
        <v>55</v>
      </c>
      <c r="AX5906">
        <v>0</v>
      </c>
      <c r="AY5906">
        <v>371</v>
      </c>
      <c r="AZ5906">
        <v>534</v>
      </c>
      <c r="BA5906">
        <v>337</v>
      </c>
      <c r="BB5906">
        <v>77</v>
      </c>
      <c r="BC5906">
        <v>46</v>
      </c>
      <c r="BD5906">
        <v>19</v>
      </c>
      <c r="BE5906">
        <v>0</v>
      </c>
      <c r="BF5906">
        <v>758</v>
      </c>
      <c r="BG5906">
        <v>32230</v>
      </c>
      <c r="BH5906">
        <v>30</v>
      </c>
      <c r="BI5906">
        <v>174</v>
      </c>
      <c r="BJ5906" s="2">
        <v>45853</v>
      </c>
      <c r="BK5906">
        <v>1</v>
      </c>
      <c r="BL5906" s="3" t="str">
        <f>VLOOKUP(O5906,DropDownList!$H$1:$I$7,2,FALSE)</f>
        <v>2023/24</v>
      </c>
      <c r="BM5906" s="3" t="str">
        <f t="shared" si="92"/>
        <v>SC COURT</v>
      </c>
    </row>
    <row r="5907" spans="1:65" x14ac:dyDescent="0.2">
      <c r="A5907">
        <v>2025</v>
      </c>
      <c r="B5907">
        <v>7</v>
      </c>
      <c r="C5907" t="s">
        <v>198</v>
      </c>
      <c r="D5907" t="s">
        <v>215</v>
      </c>
      <c r="E5907" t="s">
        <v>35</v>
      </c>
      <c r="F5907">
        <v>9851</v>
      </c>
      <c r="G5907" t="s">
        <v>158</v>
      </c>
      <c r="H5907" t="s">
        <v>200</v>
      </c>
      <c r="I5907" t="s">
        <v>142</v>
      </c>
      <c r="J5907" s="1">
        <v>45839</v>
      </c>
      <c r="K5907" t="s">
        <v>143</v>
      </c>
      <c r="L5907">
        <v>2</v>
      </c>
      <c r="M5907" t="s">
        <v>144</v>
      </c>
      <c r="N5907" t="s">
        <v>145</v>
      </c>
      <c r="O5907" t="s">
        <v>147</v>
      </c>
      <c r="P5907" t="s">
        <v>161</v>
      </c>
      <c r="Q5907">
        <v>1520.14</v>
      </c>
      <c r="R5907">
        <v>714</v>
      </c>
      <c r="S5907">
        <v>34265</v>
      </c>
      <c r="T5907">
        <v>1280</v>
      </c>
      <c r="U5907">
        <v>215</v>
      </c>
      <c r="V5907">
        <v>46</v>
      </c>
      <c r="W5907">
        <v>970</v>
      </c>
      <c r="X5907">
        <v>970</v>
      </c>
      <c r="Y5907">
        <v>0</v>
      </c>
      <c r="Z5907">
        <v>0</v>
      </c>
      <c r="AA5907">
        <v>31464.86</v>
      </c>
      <c r="AB5907">
        <v>0</v>
      </c>
      <c r="AC5907">
        <v>0</v>
      </c>
      <c r="AD5907">
        <v>46</v>
      </c>
      <c r="AE5907">
        <v>0</v>
      </c>
      <c r="AF5907">
        <v>573</v>
      </c>
      <c r="AG5907">
        <v>4</v>
      </c>
      <c r="AH5907">
        <v>68</v>
      </c>
      <c r="AI5907">
        <v>69</v>
      </c>
      <c r="AJ5907">
        <v>0</v>
      </c>
      <c r="AK5907">
        <v>0</v>
      </c>
      <c r="AL5907">
        <v>0</v>
      </c>
      <c r="AM5907">
        <v>0</v>
      </c>
      <c r="AN5907">
        <v>0</v>
      </c>
      <c r="AO5907">
        <v>496</v>
      </c>
      <c r="AP5907">
        <v>1721</v>
      </c>
      <c r="AQ5907">
        <v>444</v>
      </c>
      <c r="AR5907">
        <v>5</v>
      </c>
      <c r="AS5907">
        <v>171</v>
      </c>
      <c r="AT5907">
        <v>43</v>
      </c>
      <c r="AU5907">
        <v>39</v>
      </c>
      <c r="AV5907">
        <v>18</v>
      </c>
      <c r="AW5907">
        <v>52</v>
      </c>
      <c r="AX5907">
        <v>0</v>
      </c>
      <c r="AY5907">
        <v>262</v>
      </c>
      <c r="AZ5907">
        <v>367</v>
      </c>
      <c r="BA5907">
        <v>203</v>
      </c>
      <c r="BB5907">
        <v>43</v>
      </c>
      <c r="BC5907">
        <v>17</v>
      </c>
      <c r="BD5907">
        <v>16</v>
      </c>
      <c r="BE5907">
        <v>0</v>
      </c>
      <c r="BF5907">
        <v>657</v>
      </c>
      <c r="BG5907">
        <v>1480</v>
      </c>
      <c r="BH5907">
        <v>0</v>
      </c>
      <c r="BI5907">
        <v>204</v>
      </c>
      <c r="BJ5907" s="2">
        <v>45853</v>
      </c>
      <c r="BK5907">
        <v>1</v>
      </c>
      <c r="BL5907" s="3" t="str">
        <f>VLOOKUP(O5907,DropDownList!$H$1:$I$7,2,FALSE)</f>
        <v>2024/25</v>
      </c>
      <c r="BM5907" s="3" t="str">
        <f t="shared" si="92"/>
        <v>VSUR</v>
      </c>
    </row>
    <row r="5908" spans="1:65" x14ac:dyDescent="0.2">
      <c r="A5908">
        <v>2025</v>
      </c>
      <c r="B5908">
        <v>7</v>
      </c>
      <c r="C5908" t="s">
        <v>216</v>
      </c>
      <c r="D5908" t="s">
        <v>217</v>
      </c>
      <c r="E5908" t="s">
        <v>37</v>
      </c>
      <c r="F5908">
        <v>9355</v>
      </c>
      <c r="G5908" t="s">
        <v>141</v>
      </c>
      <c r="H5908" t="s">
        <v>218</v>
      </c>
      <c r="I5908" t="s">
        <v>142</v>
      </c>
      <c r="J5908" s="1">
        <v>45839</v>
      </c>
      <c r="K5908" t="s">
        <v>143</v>
      </c>
      <c r="L5908">
        <v>2</v>
      </c>
      <c r="M5908" t="s">
        <v>144</v>
      </c>
      <c r="N5908" t="s">
        <v>145</v>
      </c>
      <c r="O5908" t="s">
        <v>156</v>
      </c>
      <c r="P5908" t="s">
        <v>154</v>
      </c>
      <c r="Q5908">
        <v>16117.69</v>
      </c>
      <c r="R5908">
        <v>371</v>
      </c>
      <c r="S5908">
        <v>91583</v>
      </c>
      <c r="T5908">
        <v>2894.15</v>
      </c>
      <c r="U5908">
        <v>76</v>
      </c>
      <c r="V5908">
        <v>27</v>
      </c>
      <c r="W5908">
        <v>5538.89</v>
      </c>
      <c r="X5908">
        <v>5608.89</v>
      </c>
      <c r="Y5908">
        <v>0</v>
      </c>
      <c r="Z5908">
        <v>0</v>
      </c>
      <c r="AA5908">
        <v>72571.16</v>
      </c>
      <c r="AB5908">
        <v>482.44</v>
      </c>
      <c r="AC5908">
        <v>67161.710000000006</v>
      </c>
      <c r="AD5908">
        <v>11</v>
      </c>
      <c r="AE5908">
        <v>16</v>
      </c>
      <c r="AF5908">
        <v>283</v>
      </c>
      <c r="AG5908">
        <v>48</v>
      </c>
      <c r="AH5908">
        <v>4</v>
      </c>
      <c r="AI5908">
        <v>28</v>
      </c>
      <c r="AJ5908">
        <v>0</v>
      </c>
      <c r="AK5908">
        <v>0</v>
      </c>
      <c r="AL5908">
        <v>0</v>
      </c>
      <c r="AM5908">
        <v>0</v>
      </c>
      <c r="AN5908">
        <v>0</v>
      </c>
      <c r="AO5908">
        <v>255</v>
      </c>
      <c r="AP5908">
        <v>1692</v>
      </c>
      <c r="AQ5908">
        <v>259</v>
      </c>
      <c r="AR5908">
        <v>1</v>
      </c>
      <c r="AS5908">
        <v>166</v>
      </c>
      <c r="AT5908">
        <v>323</v>
      </c>
      <c r="AU5908">
        <v>10</v>
      </c>
      <c r="AV5908">
        <v>5</v>
      </c>
      <c r="AW5908">
        <v>5</v>
      </c>
      <c r="AX5908">
        <v>0</v>
      </c>
      <c r="AY5908">
        <v>174</v>
      </c>
      <c r="AZ5908">
        <v>374</v>
      </c>
      <c r="BA5908">
        <v>248</v>
      </c>
      <c r="BB5908">
        <v>46</v>
      </c>
      <c r="BC5908">
        <v>20</v>
      </c>
      <c r="BD5908">
        <v>6</v>
      </c>
      <c r="BE5908">
        <v>0</v>
      </c>
      <c r="BF5908">
        <v>362</v>
      </c>
      <c r="BG5908">
        <v>7645</v>
      </c>
      <c r="BH5908">
        <v>8</v>
      </c>
      <c r="BI5908">
        <v>73</v>
      </c>
      <c r="BJ5908" s="2">
        <v>45853</v>
      </c>
      <c r="BK5908">
        <v>0</v>
      </c>
      <c r="BL5908" s="3" t="str">
        <f>VLOOKUP(O5908,DropDownList!$H$1:$I$7,2,FALSE)</f>
        <v>2023/24</v>
      </c>
      <c r="BM5908" s="3" t="str">
        <f t="shared" si="92"/>
        <v>JP COURT</v>
      </c>
    </row>
    <row r="5909" spans="1:65" x14ac:dyDescent="0.2">
      <c r="A5909">
        <v>2025</v>
      </c>
      <c r="B5909">
        <v>7</v>
      </c>
      <c r="C5909" t="s">
        <v>216</v>
      </c>
      <c r="D5909" t="s">
        <v>217</v>
      </c>
      <c r="E5909" t="s">
        <v>37</v>
      </c>
      <c r="F5909">
        <v>9355</v>
      </c>
      <c r="G5909" t="s">
        <v>141</v>
      </c>
      <c r="H5909" t="s">
        <v>218</v>
      </c>
      <c r="I5909" t="s">
        <v>142</v>
      </c>
      <c r="J5909" s="1">
        <v>45839</v>
      </c>
      <c r="K5909" t="s">
        <v>143</v>
      </c>
      <c r="L5909">
        <v>2</v>
      </c>
      <c r="M5909" t="s">
        <v>144</v>
      </c>
      <c r="N5909" t="s">
        <v>145</v>
      </c>
      <c r="O5909" t="s">
        <v>149</v>
      </c>
      <c r="P5909" t="s">
        <v>153</v>
      </c>
      <c r="Q5909">
        <v>45</v>
      </c>
      <c r="R5909">
        <v>3</v>
      </c>
      <c r="S5909">
        <v>135</v>
      </c>
      <c r="T5909">
        <v>0</v>
      </c>
      <c r="U5909">
        <v>1</v>
      </c>
      <c r="V5909">
        <v>1</v>
      </c>
      <c r="W5909">
        <v>45</v>
      </c>
      <c r="X5909">
        <v>45</v>
      </c>
      <c r="Y5909">
        <v>0</v>
      </c>
      <c r="Z5909">
        <v>0</v>
      </c>
      <c r="AA5909">
        <v>90</v>
      </c>
      <c r="AB5909">
        <v>0</v>
      </c>
      <c r="AC5909">
        <v>90</v>
      </c>
      <c r="AD5909">
        <v>1</v>
      </c>
      <c r="AE5909">
        <v>0</v>
      </c>
      <c r="AF5909">
        <v>2</v>
      </c>
      <c r="AG5909">
        <v>0</v>
      </c>
      <c r="AH5909">
        <v>0</v>
      </c>
      <c r="AI5909">
        <v>1</v>
      </c>
      <c r="AJ5909">
        <v>0</v>
      </c>
      <c r="AK5909">
        <v>0</v>
      </c>
      <c r="AL5909">
        <v>0</v>
      </c>
      <c r="AM5909">
        <v>0</v>
      </c>
      <c r="AN5909">
        <v>0</v>
      </c>
      <c r="AO5909">
        <v>3</v>
      </c>
      <c r="AP5909">
        <v>4</v>
      </c>
      <c r="AQ5909">
        <v>3</v>
      </c>
      <c r="AR5909">
        <v>0</v>
      </c>
      <c r="AS5909">
        <v>0</v>
      </c>
      <c r="AT5909">
        <v>1</v>
      </c>
      <c r="AU5909">
        <v>0</v>
      </c>
      <c r="AV5909">
        <v>0</v>
      </c>
      <c r="AW5909">
        <v>0</v>
      </c>
      <c r="AX5909">
        <v>0</v>
      </c>
      <c r="AY5909">
        <v>0</v>
      </c>
      <c r="AZ5909">
        <v>0</v>
      </c>
      <c r="BA5909">
        <v>0</v>
      </c>
      <c r="BB5909">
        <v>0</v>
      </c>
      <c r="BC5909">
        <v>0</v>
      </c>
      <c r="BD5909">
        <v>0</v>
      </c>
      <c r="BE5909">
        <v>0</v>
      </c>
      <c r="BF5909">
        <v>3</v>
      </c>
      <c r="BG5909">
        <v>45</v>
      </c>
      <c r="BH5909">
        <v>0</v>
      </c>
      <c r="BI5909">
        <v>1</v>
      </c>
      <c r="BJ5909" s="2">
        <v>45853</v>
      </c>
      <c r="BK5909">
        <v>0</v>
      </c>
      <c r="BL5909" s="3" t="str">
        <f>VLOOKUP(O5909,DropDownList!$H$1:$I$7,2,FALSE)</f>
        <v>2025/26</v>
      </c>
      <c r="BM5909" s="3" t="str">
        <f t="shared" si="92"/>
        <v>PREG</v>
      </c>
    </row>
    <row r="5910" spans="1:65" x14ac:dyDescent="0.2">
      <c r="A5910">
        <v>2025</v>
      </c>
      <c r="B5910">
        <v>7</v>
      </c>
      <c r="C5910" t="s">
        <v>216</v>
      </c>
      <c r="D5910" t="s">
        <v>217</v>
      </c>
      <c r="E5910" t="s">
        <v>37</v>
      </c>
      <c r="F5910">
        <v>9355</v>
      </c>
      <c r="G5910" t="s">
        <v>141</v>
      </c>
      <c r="H5910" t="s">
        <v>218</v>
      </c>
      <c r="I5910" t="s">
        <v>142</v>
      </c>
      <c r="J5910" s="1">
        <v>45839</v>
      </c>
      <c r="K5910" t="s">
        <v>143</v>
      </c>
      <c r="L5910">
        <v>2</v>
      </c>
      <c r="M5910" t="s">
        <v>144</v>
      </c>
      <c r="N5910" t="s">
        <v>145</v>
      </c>
      <c r="O5910" t="s">
        <v>156</v>
      </c>
      <c r="P5910" t="s">
        <v>148</v>
      </c>
      <c r="Q5910">
        <v>1981.53</v>
      </c>
      <c r="R5910">
        <v>105</v>
      </c>
      <c r="S5910">
        <v>6300</v>
      </c>
      <c r="T5910">
        <v>419</v>
      </c>
      <c r="U5910">
        <v>38</v>
      </c>
      <c r="V5910">
        <v>11</v>
      </c>
      <c r="W5910">
        <v>660</v>
      </c>
      <c r="X5910">
        <v>660</v>
      </c>
      <c r="Y5910">
        <v>0</v>
      </c>
      <c r="Z5910">
        <v>0</v>
      </c>
      <c r="AA5910">
        <v>3899.47</v>
      </c>
      <c r="AB5910">
        <v>0</v>
      </c>
      <c r="AC5910">
        <v>3899.47</v>
      </c>
      <c r="AD5910">
        <v>11</v>
      </c>
      <c r="AE5910">
        <v>0</v>
      </c>
      <c r="AF5910">
        <v>59</v>
      </c>
      <c r="AG5910">
        <v>9</v>
      </c>
      <c r="AH5910">
        <v>6</v>
      </c>
      <c r="AI5910">
        <v>29</v>
      </c>
      <c r="AJ5910">
        <v>0</v>
      </c>
      <c r="AK5910">
        <v>0</v>
      </c>
      <c r="AL5910">
        <v>0</v>
      </c>
      <c r="AM5910">
        <v>0</v>
      </c>
      <c r="AN5910">
        <v>0</v>
      </c>
      <c r="AO5910">
        <v>94</v>
      </c>
      <c r="AP5910">
        <v>776</v>
      </c>
      <c r="AQ5910">
        <v>103</v>
      </c>
      <c r="AR5910">
        <v>0</v>
      </c>
      <c r="AS5910">
        <v>78</v>
      </c>
      <c r="AT5910">
        <v>165</v>
      </c>
      <c r="AU5910">
        <v>0</v>
      </c>
      <c r="AV5910">
        <v>0</v>
      </c>
      <c r="AW5910">
        <v>0</v>
      </c>
      <c r="AX5910">
        <v>0</v>
      </c>
      <c r="AY5910">
        <v>79</v>
      </c>
      <c r="AZ5910">
        <v>204</v>
      </c>
      <c r="BA5910">
        <v>134</v>
      </c>
      <c r="BB5910">
        <v>4</v>
      </c>
      <c r="BC5910">
        <v>0</v>
      </c>
      <c r="BD5910">
        <v>2</v>
      </c>
      <c r="BE5910">
        <v>0</v>
      </c>
      <c r="BF5910">
        <v>95</v>
      </c>
      <c r="BG5910">
        <v>1740</v>
      </c>
      <c r="BH5910">
        <v>2</v>
      </c>
      <c r="BI5910">
        <v>38</v>
      </c>
      <c r="BJ5910" s="2">
        <v>45853</v>
      </c>
      <c r="BK5910">
        <v>0</v>
      </c>
      <c r="BL5910" s="3" t="str">
        <f>VLOOKUP(O5910,DropDownList!$H$1:$I$7,2,FALSE)</f>
        <v>2023/24</v>
      </c>
      <c r="BM5910" s="3" t="str">
        <f t="shared" si="92"/>
        <v>PRAS</v>
      </c>
    </row>
    <row r="5911" spans="1:65" x14ac:dyDescent="0.2">
      <c r="A5911">
        <v>2025</v>
      </c>
      <c r="B5911">
        <v>7</v>
      </c>
      <c r="C5911" t="s">
        <v>216</v>
      </c>
      <c r="D5911" t="s">
        <v>217</v>
      </c>
      <c r="E5911" t="s">
        <v>37</v>
      </c>
      <c r="F5911">
        <v>9355</v>
      </c>
      <c r="G5911" t="s">
        <v>141</v>
      </c>
      <c r="H5911" t="s">
        <v>218</v>
      </c>
      <c r="I5911" t="s">
        <v>142</v>
      </c>
      <c r="J5911" s="1">
        <v>45839</v>
      </c>
      <c r="K5911" t="s">
        <v>143</v>
      </c>
      <c r="L5911">
        <v>2</v>
      </c>
      <c r="M5911" t="s">
        <v>144</v>
      </c>
      <c r="N5911" t="s">
        <v>145</v>
      </c>
      <c r="O5911" t="s">
        <v>147</v>
      </c>
      <c r="P5911" t="s">
        <v>146</v>
      </c>
      <c r="Q5911">
        <v>620</v>
      </c>
      <c r="R5911">
        <v>241</v>
      </c>
      <c r="S5911">
        <v>3910</v>
      </c>
      <c r="T5911">
        <v>10</v>
      </c>
      <c r="U5911">
        <v>91</v>
      </c>
      <c r="V5911">
        <v>16</v>
      </c>
      <c r="W5911">
        <v>290</v>
      </c>
      <c r="X5911">
        <v>290</v>
      </c>
      <c r="Y5911">
        <v>0</v>
      </c>
      <c r="Z5911">
        <v>0</v>
      </c>
      <c r="AA5911">
        <v>3280</v>
      </c>
      <c r="AB5911">
        <v>0</v>
      </c>
      <c r="AC5911">
        <v>0</v>
      </c>
      <c r="AD5911">
        <v>16</v>
      </c>
      <c r="AE5911">
        <v>0</v>
      </c>
      <c r="AF5911">
        <v>203</v>
      </c>
      <c r="AG5911">
        <v>0</v>
      </c>
      <c r="AH5911">
        <v>1</v>
      </c>
      <c r="AI5911">
        <v>37</v>
      </c>
      <c r="AJ5911">
        <v>0</v>
      </c>
      <c r="AK5911">
        <v>0</v>
      </c>
      <c r="AL5911">
        <v>0</v>
      </c>
      <c r="AM5911">
        <v>0</v>
      </c>
      <c r="AN5911">
        <v>0</v>
      </c>
      <c r="AO5911">
        <v>179</v>
      </c>
      <c r="AP5911">
        <v>1048</v>
      </c>
      <c r="AQ5911">
        <v>184</v>
      </c>
      <c r="AR5911">
        <v>0</v>
      </c>
      <c r="AS5911">
        <v>120</v>
      </c>
      <c r="AT5911">
        <v>195</v>
      </c>
      <c r="AU5911">
        <v>3</v>
      </c>
      <c r="AV5911">
        <v>2</v>
      </c>
      <c r="AW5911">
        <v>2</v>
      </c>
      <c r="AX5911">
        <v>0</v>
      </c>
      <c r="AY5911">
        <v>104</v>
      </c>
      <c r="AZ5911">
        <v>243</v>
      </c>
      <c r="BA5911">
        <v>137</v>
      </c>
      <c r="BB5911">
        <v>23</v>
      </c>
      <c r="BC5911">
        <v>3</v>
      </c>
      <c r="BD5911">
        <v>3</v>
      </c>
      <c r="BE5911">
        <v>0</v>
      </c>
      <c r="BF5911">
        <v>239</v>
      </c>
      <c r="BG5911">
        <v>620</v>
      </c>
      <c r="BH5911">
        <v>0</v>
      </c>
      <c r="BI5911">
        <v>89</v>
      </c>
      <c r="BJ5911" s="2">
        <v>45853</v>
      </c>
      <c r="BK5911">
        <v>0</v>
      </c>
      <c r="BL5911" s="3" t="str">
        <f>VLOOKUP(O5911,DropDownList!$H$1:$I$7,2,FALSE)</f>
        <v>2024/25</v>
      </c>
      <c r="BM5911" s="3" t="str">
        <f t="shared" si="92"/>
        <v>VSUR</v>
      </c>
    </row>
    <row r="5912" spans="1:65" x14ac:dyDescent="0.2">
      <c r="A5912">
        <v>2025</v>
      </c>
      <c r="B5912">
        <v>7</v>
      </c>
      <c r="C5912" t="s">
        <v>216</v>
      </c>
      <c r="D5912" t="s">
        <v>217</v>
      </c>
      <c r="E5912" t="s">
        <v>37</v>
      </c>
      <c r="F5912">
        <v>9355</v>
      </c>
      <c r="G5912" t="s">
        <v>141</v>
      </c>
      <c r="H5912" t="s">
        <v>218</v>
      </c>
      <c r="I5912" t="s">
        <v>142</v>
      </c>
      <c r="J5912" s="1">
        <v>45839</v>
      </c>
      <c r="K5912" t="s">
        <v>143</v>
      </c>
      <c r="L5912">
        <v>2</v>
      </c>
      <c r="M5912" t="s">
        <v>144</v>
      </c>
      <c r="N5912" t="s">
        <v>145</v>
      </c>
      <c r="O5912" t="s">
        <v>147</v>
      </c>
      <c r="P5912" t="s">
        <v>153</v>
      </c>
      <c r="Q5912">
        <v>90</v>
      </c>
      <c r="R5912">
        <v>3</v>
      </c>
      <c r="S5912">
        <v>135</v>
      </c>
      <c r="T5912">
        <v>0</v>
      </c>
      <c r="U5912">
        <v>2</v>
      </c>
      <c r="V5912">
        <v>2</v>
      </c>
      <c r="W5912">
        <v>90</v>
      </c>
      <c r="X5912">
        <v>90</v>
      </c>
      <c r="Y5912">
        <v>0</v>
      </c>
      <c r="Z5912">
        <v>0</v>
      </c>
      <c r="AA5912">
        <v>45</v>
      </c>
      <c r="AB5912">
        <v>0</v>
      </c>
      <c r="AC5912">
        <v>45</v>
      </c>
      <c r="AD5912">
        <v>2</v>
      </c>
      <c r="AE5912">
        <v>0</v>
      </c>
      <c r="AF5912">
        <v>1</v>
      </c>
      <c r="AG5912">
        <v>0</v>
      </c>
      <c r="AH5912">
        <v>0</v>
      </c>
      <c r="AI5912">
        <v>2</v>
      </c>
      <c r="AJ5912">
        <v>0</v>
      </c>
      <c r="AK5912">
        <v>0</v>
      </c>
      <c r="AL5912">
        <v>0</v>
      </c>
      <c r="AM5912">
        <v>0</v>
      </c>
      <c r="AN5912">
        <v>0</v>
      </c>
      <c r="AO5912">
        <v>3</v>
      </c>
      <c r="AP5912">
        <v>18</v>
      </c>
      <c r="AQ5912">
        <v>3</v>
      </c>
      <c r="AR5912">
        <v>0</v>
      </c>
      <c r="AS5912">
        <v>4</v>
      </c>
      <c r="AT5912">
        <v>4</v>
      </c>
      <c r="AU5912">
        <v>0</v>
      </c>
      <c r="AV5912">
        <v>0</v>
      </c>
      <c r="AW5912">
        <v>0</v>
      </c>
      <c r="AX5912">
        <v>0</v>
      </c>
      <c r="AY5912">
        <v>0</v>
      </c>
      <c r="AZ5912">
        <v>3</v>
      </c>
      <c r="BA5912">
        <v>3</v>
      </c>
      <c r="BB5912">
        <v>0</v>
      </c>
      <c r="BC5912">
        <v>0</v>
      </c>
      <c r="BD5912">
        <v>0</v>
      </c>
      <c r="BE5912">
        <v>0</v>
      </c>
      <c r="BF5912">
        <v>3</v>
      </c>
      <c r="BG5912">
        <v>90</v>
      </c>
      <c r="BH5912">
        <v>0</v>
      </c>
      <c r="BI5912">
        <v>2</v>
      </c>
      <c r="BJ5912" s="2">
        <v>45853</v>
      </c>
      <c r="BK5912">
        <v>0</v>
      </c>
      <c r="BL5912" s="3" t="str">
        <f>VLOOKUP(O5912,DropDownList!$H$1:$I$7,2,FALSE)</f>
        <v>2024/25</v>
      </c>
      <c r="BM5912" s="3" t="str">
        <f t="shared" si="92"/>
        <v>PREG</v>
      </c>
    </row>
    <row r="5913" spans="1:65" x14ac:dyDescent="0.2">
      <c r="A5913">
        <v>2025</v>
      </c>
      <c r="B5913">
        <v>7</v>
      </c>
      <c r="C5913" t="s">
        <v>216</v>
      </c>
      <c r="D5913" t="s">
        <v>217</v>
      </c>
      <c r="E5913" t="s">
        <v>37</v>
      </c>
      <c r="F5913">
        <v>9355</v>
      </c>
      <c r="G5913" t="s">
        <v>141</v>
      </c>
      <c r="H5913" t="s">
        <v>218</v>
      </c>
      <c r="I5913" t="s">
        <v>142</v>
      </c>
      <c r="J5913" s="1">
        <v>45839</v>
      </c>
      <c r="K5913" t="s">
        <v>143</v>
      </c>
      <c r="L5913">
        <v>2</v>
      </c>
      <c r="M5913" t="s">
        <v>144</v>
      </c>
      <c r="N5913" t="s">
        <v>145</v>
      </c>
      <c r="O5913" t="s">
        <v>149</v>
      </c>
      <c r="P5913" t="s">
        <v>150</v>
      </c>
      <c r="Q5913">
        <v>44023.199999999997</v>
      </c>
      <c r="R5913">
        <v>490</v>
      </c>
      <c r="S5913">
        <v>82974.41</v>
      </c>
      <c r="T5913">
        <v>8529.51</v>
      </c>
      <c r="U5913">
        <v>286</v>
      </c>
      <c r="V5913">
        <v>139</v>
      </c>
      <c r="W5913">
        <v>22227.15</v>
      </c>
      <c r="X5913">
        <v>26712.11</v>
      </c>
      <c r="Y5913">
        <v>449</v>
      </c>
      <c r="Z5913">
        <v>74444.899999999994</v>
      </c>
      <c r="AA5913">
        <v>30421.7</v>
      </c>
      <c r="AB5913">
        <v>8453.4699999999993</v>
      </c>
      <c r="AC5913">
        <v>21968.23</v>
      </c>
      <c r="AD5913">
        <v>120</v>
      </c>
      <c r="AE5913">
        <v>19</v>
      </c>
      <c r="AF5913">
        <v>162</v>
      </c>
      <c r="AG5913">
        <v>97</v>
      </c>
      <c r="AH5913">
        <v>41</v>
      </c>
      <c r="AI5913">
        <v>189</v>
      </c>
      <c r="AJ5913">
        <v>68</v>
      </c>
      <c r="AK5913">
        <v>36</v>
      </c>
      <c r="AL5913">
        <v>5</v>
      </c>
      <c r="AM5913">
        <v>14</v>
      </c>
      <c r="AN5913">
        <v>4</v>
      </c>
      <c r="AO5913">
        <v>379</v>
      </c>
      <c r="AP5913">
        <v>1445</v>
      </c>
      <c r="AQ5913">
        <v>347</v>
      </c>
      <c r="AR5913">
        <v>1</v>
      </c>
      <c r="AS5913">
        <v>99</v>
      </c>
      <c r="AT5913">
        <v>184</v>
      </c>
      <c r="AU5913">
        <v>0</v>
      </c>
      <c r="AV5913">
        <v>0</v>
      </c>
      <c r="AW5913">
        <v>0</v>
      </c>
      <c r="AX5913">
        <v>0</v>
      </c>
      <c r="AY5913">
        <v>195</v>
      </c>
      <c r="AZ5913">
        <v>421</v>
      </c>
      <c r="BA5913">
        <v>152</v>
      </c>
      <c r="BB5913">
        <v>14</v>
      </c>
      <c r="BC5913">
        <v>0</v>
      </c>
      <c r="BD5913">
        <v>0</v>
      </c>
      <c r="BE5913">
        <v>0</v>
      </c>
      <c r="BF5913">
        <v>379</v>
      </c>
      <c r="BG5913">
        <v>31477.06</v>
      </c>
      <c r="BH5913">
        <v>1</v>
      </c>
      <c r="BI5913">
        <v>284</v>
      </c>
      <c r="BJ5913" s="2">
        <v>45853</v>
      </c>
      <c r="BK5913">
        <v>0</v>
      </c>
      <c r="BL5913" s="3" t="str">
        <f>VLOOKUP(O5913,DropDownList!$H$1:$I$7,2,FALSE)</f>
        <v>2025/26</v>
      </c>
      <c r="BM5913" s="3" t="str">
        <f t="shared" si="92"/>
        <v>FISCAL FINES</v>
      </c>
    </row>
    <row r="5914" spans="1:65" x14ac:dyDescent="0.2">
      <c r="A5914">
        <v>2025</v>
      </c>
      <c r="B5914">
        <v>7</v>
      </c>
      <c r="C5914" t="s">
        <v>216</v>
      </c>
      <c r="D5914" t="s">
        <v>217</v>
      </c>
      <c r="E5914" t="s">
        <v>37</v>
      </c>
      <c r="F5914">
        <v>9355</v>
      </c>
      <c r="G5914" t="s">
        <v>141</v>
      </c>
      <c r="H5914" t="s">
        <v>218</v>
      </c>
      <c r="I5914" t="s">
        <v>142</v>
      </c>
      <c r="J5914" s="1">
        <v>45839</v>
      </c>
      <c r="K5914" t="s">
        <v>143</v>
      </c>
      <c r="L5914">
        <v>2</v>
      </c>
      <c r="M5914" t="s">
        <v>144</v>
      </c>
      <c r="N5914" t="s">
        <v>145</v>
      </c>
      <c r="O5914" t="s">
        <v>156</v>
      </c>
      <c r="P5914" t="s">
        <v>146</v>
      </c>
      <c r="Q5914">
        <v>475.74</v>
      </c>
      <c r="R5914">
        <v>368</v>
      </c>
      <c r="S5914">
        <v>5490</v>
      </c>
      <c r="T5914">
        <v>87.25</v>
      </c>
      <c r="U5914">
        <v>75</v>
      </c>
      <c r="V5914">
        <v>13</v>
      </c>
      <c r="W5914">
        <v>170</v>
      </c>
      <c r="X5914">
        <v>170</v>
      </c>
      <c r="Y5914">
        <v>0</v>
      </c>
      <c r="Z5914">
        <v>0</v>
      </c>
      <c r="AA5914">
        <v>4927.01</v>
      </c>
      <c r="AB5914">
        <v>0</v>
      </c>
      <c r="AC5914">
        <v>0</v>
      </c>
      <c r="AD5914">
        <v>12</v>
      </c>
      <c r="AE5914">
        <v>1</v>
      </c>
      <c r="AF5914">
        <v>329</v>
      </c>
      <c r="AG5914">
        <v>3</v>
      </c>
      <c r="AH5914">
        <v>4</v>
      </c>
      <c r="AI5914">
        <v>30</v>
      </c>
      <c r="AJ5914">
        <v>0</v>
      </c>
      <c r="AK5914">
        <v>0</v>
      </c>
      <c r="AL5914">
        <v>0</v>
      </c>
      <c r="AM5914">
        <v>0</v>
      </c>
      <c r="AN5914">
        <v>0</v>
      </c>
      <c r="AO5914">
        <v>252</v>
      </c>
      <c r="AP5914">
        <v>1678</v>
      </c>
      <c r="AQ5914">
        <v>256</v>
      </c>
      <c r="AR5914">
        <v>1</v>
      </c>
      <c r="AS5914">
        <v>166</v>
      </c>
      <c r="AT5914">
        <v>323</v>
      </c>
      <c r="AU5914">
        <v>10</v>
      </c>
      <c r="AV5914">
        <v>5</v>
      </c>
      <c r="AW5914">
        <v>5</v>
      </c>
      <c r="AX5914">
        <v>0</v>
      </c>
      <c r="AY5914">
        <v>171</v>
      </c>
      <c r="AZ5914">
        <v>369</v>
      </c>
      <c r="BA5914">
        <v>245</v>
      </c>
      <c r="BB5914">
        <v>46</v>
      </c>
      <c r="BC5914">
        <v>20</v>
      </c>
      <c r="BD5914">
        <v>6</v>
      </c>
      <c r="BE5914">
        <v>0</v>
      </c>
      <c r="BF5914">
        <v>359</v>
      </c>
      <c r="BG5914">
        <v>460</v>
      </c>
      <c r="BH5914">
        <v>2</v>
      </c>
      <c r="BI5914">
        <v>72</v>
      </c>
      <c r="BJ5914" s="2">
        <v>45853</v>
      </c>
      <c r="BK5914">
        <v>0</v>
      </c>
      <c r="BL5914" s="3" t="str">
        <f>VLOOKUP(O5914,DropDownList!$H$1:$I$7,2,FALSE)</f>
        <v>2023/24</v>
      </c>
      <c r="BM5914" s="3" t="str">
        <f t="shared" si="92"/>
        <v>VSUR</v>
      </c>
    </row>
    <row r="5915" spans="1:65" x14ac:dyDescent="0.2">
      <c r="A5915">
        <v>2025</v>
      </c>
      <c r="B5915">
        <v>7</v>
      </c>
      <c r="C5915" t="s">
        <v>216</v>
      </c>
      <c r="D5915" t="s">
        <v>217</v>
      </c>
      <c r="E5915" t="s">
        <v>37</v>
      </c>
      <c r="F5915">
        <v>9355</v>
      </c>
      <c r="G5915" t="s">
        <v>141</v>
      </c>
      <c r="H5915" t="s">
        <v>218</v>
      </c>
      <c r="I5915" t="s">
        <v>142</v>
      </c>
      <c r="J5915" s="1">
        <v>45839</v>
      </c>
      <c r="K5915" t="s">
        <v>143</v>
      </c>
      <c r="L5915">
        <v>2</v>
      </c>
      <c r="M5915" t="s">
        <v>144</v>
      </c>
      <c r="N5915" t="s">
        <v>145</v>
      </c>
      <c r="O5915" t="s">
        <v>147</v>
      </c>
      <c r="P5915" t="s">
        <v>154</v>
      </c>
      <c r="Q5915">
        <v>19895.830000000002</v>
      </c>
      <c r="R5915">
        <v>243</v>
      </c>
      <c r="S5915">
        <v>66505.5</v>
      </c>
      <c r="T5915">
        <v>918.78</v>
      </c>
      <c r="U5915">
        <v>92</v>
      </c>
      <c r="V5915">
        <v>32</v>
      </c>
      <c r="W5915">
        <v>7806.65</v>
      </c>
      <c r="X5915">
        <v>7856.65</v>
      </c>
      <c r="Y5915">
        <v>0</v>
      </c>
      <c r="Z5915">
        <v>0</v>
      </c>
      <c r="AA5915">
        <v>45690.89</v>
      </c>
      <c r="AB5915">
        <v>874.5</v>
      </c>
      <c r="AC5915">
        <v>41536.39</v>
      </c>
      <c r="AD5915">
        <v>16</v>
      </c>
      <c r="AE5915">
        <v>16</v>
      </c>
      <c r="AF5915">
        <v>147</v>
      </c>
      <c r="AG5915">
        <v>56</v>
      </c>
      <c r="AH5915">
        <v>1</v>
      </c>
      <c r="AI5915">
        <v>36</v>
      </c>
      <c r="AJ5915">
        <v>0</v>
      </c>
      <c r="AK5915">
        <v>0</v>
      </c>
      <c r="AL5915">
        <v>0</v>
      </c>
      <c r="AM5915">
        <v>0</v>
      </c>
      <c r="AN5915">
        <v>0</v>
      </c>
      <c r="AO5915">
        <v>181</v>
      </c>
      <c r="AP5915">
        <v>1058</v>
      </c>
      <c r="AQ5915">
        <v>186</v>
      </c>
      <c r="AR5915">
        <v>0</v>
      </c>
      <c r="AS5915">
        <v>122</v>
      </c>
      <c r="AT5915">
        <v>196</v>
      </c>
      <c r="AU5915">
        <v>3</v>
      </c>
      <c r="AV5915">
        <v>2</v>
      </c>
      <c r="AW5915">
        <v>2</v>
      </c>
      <c r="AX5915">
        <v>0</v>
      </c>
      <c r="AY5915">
        <v>105</v>
      </c>
      <c r="AZ5915">
        <v>244</v>
      </c>
      <c r="BA5915">
        <v>138</v>
      </c>
      <c r="BB5915">
        <v>24</v>
      </c>
      <c r="BC5915">
        <v>4</v>
      </c>
      <c r="BD5915">
        <v>3</v>
      </c>
      <c r="BE5915">
        <v>0</v>
      </c>
      <c r="BF5915">
        <v>241</v>
      </c>
      <c r="BG5915">
        <v>11050</v>
      </c>
      <c r="BH5915">
        <v>3</v>
      </c>
      <c r="BI5915">
        <v>90</v>
      </c>
      <c r="BJ5915" s="2">
        <v>45853</v>
      </c>
      <c r="BK5915">
        <v>0</v>
      </c>
      <c r="BL5915" s="3" t="str">
        <f>VLOOKUP(O5915,DropDownList!$H$1:$I$7,2,FALSE)</f>
        <v>2024/25</v>
      </c>
      <c r="BM5915" s="3" t="str">
        <f t="shared" si="92"/>
        <v>JP COURT</v>
      </c>
    </row>
    <row r="5916" spans="1:65" x14ac:dyDescent="0.2">
      <c r="A5916">
        <v>2025</v>
      </c>
      <c r="B5916">
        <v>7</v>
      </c>
      <c r="C5916" t="s">
        <v>216</v>
      </c>
      <c r="D5916" t="s">
        <v>217</v>
      </c>
      <c r="E5916" t="s">
        <v>37</v>
      </c>
      <c r="F5916">
        <v>9355</v>
      </c>
      <c r="G5916" t="s">
        <v>141</v>
      </c>
      <c r="H5916" t="s">
        <v>218</v>
      </c>
      <c r="I5916" t="s">
        <v>142</v>
      </c>
      <c r="J5916" s="1">
        <v>45839</v>
      </c>
      <c r="K5916" t="s">
        <v>143</v>
      </c>
      <c r="L5916">
        <v>2</v>
      </c>
      <c r="M5916" t="s">
        <v>144</v>
      </c>
      <c r="N5916" t="s">
        <v>145</v>
      </c>
      <c r="O5916" t="s">
        <v>156</v>
      </c>
      <c r="P5916" t="s">
        <v>150</v>
      </c>
      <c r="Q5916">
        <v>19500.259999999998</v>
      </c>
      <c r="R5916">
        <v>605</v>
      </c>
      <c r="S5916">
        <v>91606.07</v>
      </c>
      <c r="T5916">
        <v>13064.77</v>
      </c>
      <c r="U5916">
        <v>141</v>
      </c>
      <c r="V5916">
        <v>68</v>
      </c>
      <c r="W5916">
        <v>11407.9</v>
      </c>
      <c r="X5916">
        <v>11482.9</v>
      </c>
      <c r="Y5916">
        <v>541</v>
      </c>
      <c r="Z5916">
        <v>78541.3</v>
      </c>
      <c r="AA5916">
        <v>59041.04</v>
      </c>
      <c r="AB5916">
        <v>14891.68</v>
      </c>
      <c r="AC5916">
        <v>44149.36</v>
      </c>
      <c r="AD5916">
        <v>48</v>
      </c>
      <c r="AE5916">
        <v>20</v>
      </c>
      <c r="AF5916">
        <v>390</v>
      </c>
      <c r="AG5916">
        <v>63</v>
      </c>
      <c r="AH5916">
        <v>64</v>
      </c>
      <c r="AI5916">
        <v>78</v>
      </c>
      <c r="AJ5916">
        <v>82</v>
      </c>
      <c r="AK5916">
        <v>44</v>
      </c>
      <c r="AL5916">
        <v>18</v>
      </c>
      <c r="AM5916">
        <v>18</v>
      </c>
      <c r="AN5916">
        <v>3</v>
      </c>
      <c r="AO5916">
        <v>445</v>
      </c>
      <c r="AP5916">
        <v>3429</v>
      </c>
      <c r="AQ5916">
        <v>470</v>
      </c>
      <c r="AR5916">
        <v>1</v>
      </c>
      <c r="AS5916">
        <v>323</v>
      </c>
      <c r="AT5916">
        <v>781</v>
      </c>
      <c r="AU5916">
        <v>3</v>
      </c>
      <c r="AV5916">
        <v>1</v>
      </c>
      <c r="AW5916">
        <v>0</v>
      </c>
      <c r="AX5916">
        <v>0</v>
      </c>
      <c r="AY5916">
        <v>331</v>
      </c>
      <c r="AZ5916">
        <v>832</v>
      </c>
      <c r="BA5916">
        <v>557</v>
      </c>
      <c r="BB5916">
        <v>48</v>
      </c>
      <c r="BC5916">
        <v>17</v>
      </c>
      <c r="BD5916">
        <v>3</v>
      </c>
      <c r="BE5916">
        <v>0</v>
      </c>
      <c r="BF5916">
        <v>451</v>
      </c>
      <c r="BG5916">
        <v>12499.2</v>
      </c>
      <c r="BH5916">
        <v>10</v>
      </c>
      <c r="BI5916">
        <v>141</v>
      </c>
      <c r="BJ5916" s="2">
        <v>45853</v>
      </c>
      <c r="BK5916">
        <v>0</v>
      </c>
      <c r="BL5916" s="3" t="str">
        <f>VLOOKUP(O5916,DropDownList!$H$1:$I$7,2,FALSE)</f>
        <v>2023/24</v>
      </c>
      <c r="BM5916" s="3" t="str">
        <f t="shared" si="92"/>
        <v>FISCAL FINES</v>
      </c>
    </row>
    <row r="5917" spans="1:65" x14ac:dyDescent="0.2">
      <c r="A5917">
        <v>2025</v>
      </c>
      <c r="B5917">
        <v>7</v>
      </c>
      <c r="C5917" t="s">
        <v>216</v>
      </c>
      <c r="D5917" t="s">
        <v>217</v>
      </c>
      <c r="E5917" t="s">
        <v>37</v>
      </c>
      <c r="F5917">
        <v>9355</v>
      </c>
      <c r="G5917" t="s">
        <v>141</v>
      </c>
      <c r="H5917" t="s">
        <v>218</v>
      </c>
      <c r="I5917" t="s">
        <v>142</v>
      </c>
      <c r="J5917" s="1">
        <v>45839</v>
      </c>
      <c r="K5917" t="s">
        <v>143</v>
      </c>
      <c r="L5917">
        <v>2</v>
      </c>
      <c r="M5917" t="s">
        <v>144</v>
      </c>
      <c r="N5917" t="s">
        <v>145</v>
      </c>
      <c r="O5917" t="s">
        <v>147</v>
      </c>
      <c r="P5917" t="s">
        <v>148</v>
      </c>
      <c r="Q5917">
        <v>2095.0500000000002</v>
      </c>
      <c r="R5917">
        <v>98</v>
      </c>
      <c r="S5917">
        <v>5880</v>
      </c>
      <c r="T5917">
        <v>605</v>
      </c>
      <c r="U5917">
        <v>39</v>
      </c>
      <c r="V5917">
        <v>15</v>
      </c>
      <c r="W5917">
        <v>863.12</v>
      </c>
      <c r="X5917">
        <v>863.12</v>
      </c>
      <c r="Y5917">
        <v>0</v>
      </c>
      <c r="Z5917">
        <v>0</v>
      </c>
      <c r="AA5917">
        <v>3179.95</v>
      </c>
      <c r="AB5917">
        <v>0</v>
      </c>
      <c r="AC5917">
        <v>3179.95</v>
      </c>
      <c r="AD5917">
        <v>14</v>
      </c>
      <c r="AE5917">
        <v>1</v>
      </c>
      <c r="AF5917">
        <v>48</v>
      </c>
      <c r="AG5917">
        <v>7</v>
      </c>
      <c r="AH5917">
        <v>10</v>
      </c>
      <c r="AI5917">
        <v>32</v>
      </c>
      <c r="AJ5917">
        <v>0</v>
      </c>
      <c r="AK5917">
        <v>0</v>
      </c>
      <c r="AL5917">
        <v>0</v>
      </c>
      <c r="AM5917">
        <v>0</v>
      </c>
      <c r="AN5917">
        <v>0</v>
      </c>
      <c r="AO5917">
        <v>91</v>
      </c>
      <c r="AP5917">
        <v>569</v>
      </c>
      <c r="AQ5917">
        <v>98</v>
      </c>
      <c r="AR5917">
        <v>0</v>
      </c>
      <c r="AS5917">
        <v>31</v>
      </c>
      <c r="AT5917">
        <v>95</v>
      </c>
      <c r="AU5917">
        <v>0</v>
      </c>
      <c r="AV5917">
        <v>0</v>
      </c>
      <c r="AW5917">
        <v>0</v>
      </c>
      <c r="AX5917">
        <v>0</v>
      </c>
      <c r="AY5917">
        <v>79</v>
      </c>
      <c r="AZ5917">
        <v>164</v>
      </c>
      <c r="BA5917">
        <v>97</v>
      </c>
      <c r="BB5917">
        <v>0</v>
      </c>
      <c r="BC5917">
        <v>0</v>
      </c>
      <c r="BD5917">
        <v>0</v>
      </c>
      <c r="BE5917">
        <v>0</v>
      </c>
      <c r="BF5917">
        <v>95</v>
      </c>
      <c r="BG5917">
        <v>1920</v>
      </c>
      <c r="BH5917">
        <v>1</v>
      </c>
      <c r="BI5917">
        <v>39</v>
      </c>
      <c r="BJ5917" s="2">
        <v>45853</v>
      </c>
      <c r="BK5917">
        <v>0</v>
      </c>
      <c r="BL5917" s="3" t="str">
        <f>VLOOKUP(O5917,DropDownList!$H$1:$I$7,2,FALSE)</f>
        <v>2024/25</v>
      </c>
      <c r="BM5917" s="3" t="str">
        <f t="shared" si="92"/>
        <v>PRAS</v>
      </c>
    </row>
    <row r="5918" spans="1:65" x14ac:dyDescent="0.2">
      <c r="A5918">
        <v>2025</v>
      </c>
      <c r="B5918">
        <v>7</v>
      </c>
      <c r="C5918" t="s">
        <v>216</v>
      </c>
      <c r="D5918" t="s">
        <v>217</v>
      </c>
      <c r="E5918" t="s">
        <v>37</v>
      </c>
      <c r="F5918">
        <v>9355</v>
      </c>
      <c r="G5918" t="s">
        <v>141</v>
      </c>
      <c r="H5918" t="s">
        <v>218</v>
      </c>
      <c r="I5918" t="s">
        <v>142</v>
      </c>
      <c r="J5918" s="1">
        <v>45839</v>
      </c>
      <c r="K5918" t="s">
        <v>143</v>
      </c>
      <c r="L5918">
        <v>2</v>
      </c>
      <c r="M5918" t="s">
        <v>144</v>
      </c>
      <c r="N5918" t="s">
        <v>145</v>
      </c>
      <c r="O5918" t="s">
        <v>149</v>
      </c>
      <c r="P5918" t="s">
        <v>148</v>
      </c>
      <c r="Q5918">
        <v>2255.86</v>
      </c>
      <c r="R5918">
        <v>70</v>
      </c>
      <c r="S5918">
        <v>4200</v>
      </c>
      <c r="T5918">
        <v>60</v>
      </c>
      <c r="U5918">
        <v>40</v>
      </c>
      <c r="V5918">
        <v>22</v>
      </c>
      <c r="W5918">
        <v>1280</v>
      </c>
      <c r="X5918">
        <v>1280</v>
      </c>
      <c r="Y5918">
        <v>0</v>
      </c>
      <c r="Z5918">
        <v>0</v>
      </c>
      <c r="AA5918">
        <v>1884.14</v>
      </c>
      <c r="AB5918">
        <v>0</v>
      </c>
      <c r="AC5918">
        <v>1884.14</v>
      </c>
      <c r="AD5918">
        <v>21</v>
      </c>
      <c r="AE5918">
        <v>1</v>
      </c>
      <c r="AF5918">
        <v>29</v>
      </c>
      <c r="AG5918">
        <v>6</v>
      </c>
      <c r="AH5918">
        <v>1</v>
      </c>
      <c r="AI5918">
        <v>34</v>
      </c>
      <c r="AJ5918">
        <v>0</v>
      </c>
      <c r="AK5918">
        <v>0</v>
      </c>
      <c r="AL5918">
        <v>0</v>
      </c>
      <c r="AM5918">
        <v>0</v>
      </c>
      <c r="AN5918">
        <v>0</v>
      </c>
      <c r="AO5918">
        <v>70</v>
      </c>
      <c r="AP5918">
        <v>234</v>
      </c>
      <c r="AQ5918">
        <v>60</v>
      </c>
      <c r="AR5918">
        <v>0</v>
      </c>
      <c r="AS5918">
        <v>9</v>
      </c>
      <c r="AT5918">
        <v>21</v>
      </c>
      <c r="AU5918">
        <v>0</v>
      </c>
      <c r="AV5918">
        <v>0</v>
      </c>
      <c r="AW5918">
        <v>0</v>
      </c>
      <c r="AX5918">
        <v>0</v>
      </c>
      <c r="AY5918">
        <v>38</v>
      </c>
      <c r="AZ5918">
        <v>80</v>
      </c>
      <c r="BA5918">
        <v>19</v>
      </c>
      <c r="BB5918">
        <v>2</v>
      </c>
      <c r="BC5918">
        <v>0</v>
      </c>
      <c r="BD5918">
        <v>2</v>
      </c>
      <c r="BE5918">
        <v>0</v>
      </c>
      <c r="BF5918">
        <v>69</v>
      </c>
      <c r="BG5918">
        <v>2040</v>
      </c>
      <c r="BH5918">
        <v>0</v>
      </c>
      <c r="BI5918">
        <v>40</v>
      </c>
      <c r="BJ5918" s="2">
        <v>45853</v>
      </c>
      <c r="BK5918">
        <v>0</v>
      </c>
      <c r="BL5918" s="3" t="str">
        <f>VLOOKUP(O5918,DropDownList!$H$1:$I$7,2,FALSE)</f>
        <v>2025/26</v>
      </c>
      <c r="BM5918" s="3" t="str">
        <f t="shared" si="92"/>
        <v>PRAS</v>
      </c>
    </row>
    <row r="5919" spans="1:65" x14ac:dyDescent="0.2">
      <c r="A5919">
        <v>2025</v>
      </c>
      <c r="B5919">
        <v>7</v>
      </c>
      <c r="C5919" t="s">
        <v>216</v>
      </c>
      <c r="D5919" t="s">
        <v>217</v>
      </c>
      <c r="E5919" t="s">
        <v>37</v>
      </c>
      <c r="F5919">
        <v>9355</v>
      </c>
      <c r="G5919" t="s">
        <v>141</v>
      </c>
      <c r="H5919" t="s">
        <v>218</v>
      </c>
      <c r="I5919" t="s">
        <v>142</v>
      </c>
      <c r="J5919" s="1">
        <v>45839</v>
      </c>
      <c r="K5919" t="s">
        <v>143</v>
      </c>
      <c r="L5919">
        <v>2</v>
      </c>
      <c r="M5919" t="s">
        <v>144</v>
      </c>
      <c r="N5919" t="s">
        <v>145</v>
      </c>
      <c r="O5919" t="s">
        <v>147</v>
      </c>
      <c r="P5919" t="s">
        <v>152</v>
      </c>
      <c r="Q5919">
        <v>0</v>
      </c>
      <c r="R5919">
        <v>157</v>
      </c>
      <c r="S5919">
        <v>6280</v>
      </c>
      <c r="T5919">
        <v>4040</v>
      </c>
      <c r="U5919">
        <v>0</v>
      </c>
      <c r="V5919">
        <v>0</v>
      </c>
      <c r="W5919">
        <v>0</v>
      </c>
      <c r="X5919">
        <v>0</v>
      </c>
      <c r="Y5919">
        <v>0</v>
      </c>
      <c r="Z5919">
        <v>0</v>
      </c>
      <c r="AA5919">
        <v>2240</v>
      </c>
      <c r="AB5919">
        <v>0</v>
      </c>
      <c r="AC5919">
        <v>2240</v>
      </c>
      <c r="AD5919">
        <v>0</v>
      </c>
      <c r="AE5919">
        <v>0</v>
      </c>
      <c r="AF5919">
        <v>56</v>
      </c>
      <c r="AG5919">
        <v>0</v>
      </c>
      <c r="AH5919">
        <v>101</v>
      </c>
      <c r="AI5919">
        <v>0</v>
      </c>
      <c r="AJ5919">
        <v>0</v>
      </c>
      <c r="AK5919">
        <v>0</v>
      </c>
      <c r="AL5919">
        <v>0</v>
      </c>
      <c r="AM5919">
        <v>1</v>
      </c>
      <c r="AN5919">
        <v>0</v>
      </c>
      <c r="AO5919">
        <v>0</v>
      </c>
      <c r="AP5919">
        <v>0</v>
      </c>
      <c r="AQ5919">
        <v>0</v>
      </c>
      <c r="AR5919">
        <v>0</v>
      </c>
      <c r="AS5919">
        <v>0</v>
      </c>
      <c r="AT5919">
        <v>0</v>
      </c>
      <c r="AU5919">
        <v>0</v>
      </c>
      <c r="AV5919">
        <v>0</v>
      </c>
      <c r="AW5919">
        <v>0</v>
      </c>
      <c r="AX5919">
        <v>0</v>
      </c>
      <c r="AY5919">
        <v>0</v>
      </c>
      <c r="AZ5919">
        <v>0</v>
      </c>
      <c r="BA5919">
        <v>0</v>
      </c>
      <c r="BB5919">
        <v>0</v>
      </c>
      <c r="BC5919">
        <v>0</v>
      </c>
      <c r="BD5919">
        <v>0</v>
      </c>
      <c r="BE5919">
        <v>0</v>
      </c>
      <c r="BF5919">
        <v>0</v>
      </c>
      <c r="BG5919">
        <v>0</v>
      </c>
      <c r="BH5919">
        <v>0</v>
      </c>
      <c r="BI5919">
        <v>0</v>
      </c>
      <c r="BJ5919" s="2">
        <v>45853</v>
      </c>
      <c r="BK5919">
        <v>0</v>
      </c>
      <c r="BL5919" s="3" t="str">
        <f>VLOOKUP(O5919,DropDownList!$H$1:$I$7,2,FALSE)</f>
        <v>2024/25</v>
      </c>
      <c r="BM5919" s="3" t="str">
        <f t="shared" si="92"/>
        <v>PCOA</v>
      </c>
    </row>
    <row r="5920" spans="1:65" x14ac:dyDescent="0.2">
      <c r="A5920">
        <v>2025</v>
      </c>
      <c r="B5920">
        <v>7</v>
      </c>
      <c r="C5920" t="s">
        <v>216</v>
      </c>
      <c r="D5920" t="s">
        <v>217</v>
      </c>
      <c r="E5920" t="s">
        <v>37</v>
      </c>
      <c r="F5920">
        <v>9355</v>
      </c>
      <c r="G5920" t="s">
        <v>141</v>
      </c>
      <c r="H5920" t="s">
        <v>218</v>
      </c>
      <c r="I5920" t="s">
        <v>142</v>
      </c>
      <c r="J5920" s="1">
        <v>45839</v>
      </c>
      <c r="K5920" t="s">
        <v>143</v>
      </c>
      <c r="L5920">
        <v>2</v>
      </c>
      <c r="M5920" t="s">
        <v>144</v>
      </c>
      <c r="N5920" t="s">
        <v>145</v>
      </c>
      <c r="O5920" t="s">
        <v>149</v>
      </c>
      <c r="P5920" t="s">
        <v>154</v>
      </c>
      <c r="Q5920">
        <v>30257.51</v>
      </c>
      <c r="R5920">
        <v>306</v>
      </c>
      <c r="S5920">
        <v>79771.34</v>
      </c>
      <c r="T5920">
        <v>2050</v>
      </c>
      <c r="U5920">
        <v>139</v>
      </c>
      <c r="V5920">
        <v>62</v>
      </c>
      <c r="W5920">
        <v>10602.11</v>
      </c>
      <c r="X5920">
        <v>14762.11</v>
      </c>
      <c r="Y5920">
        <v>0</v>
      </c>
      <c r="Z5920">
        <v>0</v>
      </c>
      <c r="AA5920">
        <v>47463.83</v>
      </c>
      <c r="AB5920">
        <v>674.23</v>
      </c>
      <c r="AC5920">
        <v>42859.93</v>
      </c>
      <c r="AD5920">
        <v>26</v>
      </c>
      <c r="AE5920">
        <v>36</v>
      </c>
      <c r="AF5920">
        <v>162</v>
      </c>
      <c r="AG5920">
        <v>89</v>
      </c>
      <c r="AH5920">
        <v>2</v>
      </c>
      <c r="AI5920">
        <v>50</v>
      </c>
      <c r="AJ5920">
        <v>0</v>
      </c>
      <c r="AK5920">
        <v>0</v>
      </c>
      <c r="AL5920">
        <v>0</v>
      </c>
      <c r="AM5920">
        <v>0</v>
      </c>
      <c r="AN5920">
        <v>0</v>
      </c>
      <c r="AO5920">
        <v>191</v>
      </c>
      <c r="AP5920">
        <v>694</v>
      </c>
      <c r="AQ5920">
        <v>148</v>
      </c>
      <c r="AR5920">
        <v>0</v>
      </c>
      <c r="AS5920">
        <v>58</v>
      </c>
      <c r="AT5920">
        <v>123</v>
      </c>
      <c r="AU5920">
        <v>1</v>
      </c>
      <c r="AV5920">
        <v>0</v>
      </c>
      <c r="AW5920">
        <v>4</v>
      </c>
      <c r="AX5920">
        <v>0</v>
      </c>
      <c r="AY5920">
        <v>80</v>
      </c>
      <c r="AZ5920">
        <v>181</v>
      </c>
      <c r="BA5920">
        <v>59</v>
      </c>
      <c r="BB5920">
        <v>14</v>
      </c>
      <c r="BC5920">
        <v>5</v>
      </c>
      <c r="BD5920">
        <v>5</v>
      </c>
      <c r="BE5920">
        <v>0</v>
      </c>
      <c r="BF5920">
        <v>302</v>
      </c>
      <c r="BG5920">
        <v>14197.11</v>
      </c>
      <c r="BH5920">
        <v>3</v>
      </c>
      <c r="BI5920">
        <v>139</v>
      </c>
      <c r="BJ5920" s="2">
        <v>45853</v>
      </c>
      <c r="BK5920">
        <v>0</v>
      </c>
      <c r="BL5920" s="3" t="str">
        <f>VLOOKUP(O5920,DropDownList!$H$1:$I$7,2,FALSE)</f>
        <v>2025/26</v>
      </c>
      <c r="BM5920" s="3" t="str">
        <f t="shared" si="92"/>
        <v>JP COURT</v>
      </c>
    </row>
    <row r="5921" spans="1:65" x14ac:dyDescent="0.2">
      <c r="A5921">
        <v>2025</v>
      </c>
      <c r="B5921">
        <v>7</v>
      </c>
      <c r="C5921" t="s">
        <v>216</v>
      </c>
      <c r="D5921" t="s">
        <v>217</v>
      </c>
      <c r="E5921" t="s">
        <v>37</v>
      </c>
      <c r="F5921">
        <v>9355</v>
      </c>
      <c r="G5921" t="s">
        <v>141</v>
      </c>
      <c r="H5921" t="s">
        <v>218</v>
      </c>
      <c r="I5921" t="s">
        <v>142</v>
      </c>
      <c r="J5921" s="1">
        <v>45839</v>
      </c>
      <c r="K5921" t="s">
        <v>143</v>
      </c>
      <c r="L5921">
        <v>2</v>
      </c>
      <c r="M5921" t="s">
        <v>144</v>
      </c>
      <c r="N5921" t="s">
        <v>145</v>
      </c>
      <c r="O5921" t="s">
        <v>147</v>
      </c>
      <c r="P5921" t="s">
        <v>150</v>
      </c>
      <c r="Q5921">
        <v>32567.96</v>
      </c>
      <c r="R5921">
        <v>607</v>
      </c>
      <c r="S5921">
        <v>107836.03</v>
      </c>
      <c r="T5921">
        <v>18310.18</v>
      </c>
      <c r="U5921">
        <v>208</v>
      </c>
      <c r="V5921">
        <v>91</v>
      </c>
      <c r="W5921">
        <v>15223.38</v>
      </c>
      <c r="X5921">
        <v>15724.67</v>
      </c>
      <c r="Y5921">
        <v>515</v>
      </c>
      <c r="Z5921">
        <v>89525.85</v>
      </c>
      <c r="AA5921">
        <v>56957.89</v>
      </c>
      <c r="AB5921">
        <v>18774.75</v>
      </c>
      <c r="AC5921">
        <v>38183.14</v>
      </c>
      <c r="AD5921">
        <v>69</v>
      </c>
      <c r="AE5921">
        <v>22</v>
      </c>
      <c r="AF5921">
        <v>294</v>
      </c>
      <c r="AG5921">
        <v>86</v>
      </c>
      <c r="AH5921">
        <v>92</v>
      </c>
      <c r="AI5921">
        <v>122</v>
      </c>
      <c r="AJ5921">
        <v>83</v>
      </c>
      <c r="AK5921">
        <v>45</v>
      </c>
      <c r="AL5921">
        <v>15</v>
      </c>
      <c r="AM5921">
        <v>35</v>
      </c>
      <c r="AN5921">
        <v>6</v>
      </c>
      <c r="AO5921">
        <v>456</v>
      </c>
      <c r="AP5921">
        <v>2766</v>
      </c>
      <c r="AQ5921">
        <v>445</v>
      </c>
      <c r="AR5921">
        <v>0</v>
      </c>
      <c r="AS5921">
        <v>295</v>
      </c>
      <c r="AT5921">
        <v>517</v>
      </c>
      <c r="AU5921">
        <v>5</v>
      </c>
      <c r="AV5921">
        <v>5</v>
      </c>
      <c r="AW5921">
        <v>0</v>
      </c>
      <c r="AX5921">
        <v>0</v>
      </c>
      <c r="AY5921">
        <v>296</v>
      </c>
      <c r="AZ5921">
        <v>697</v>
      </c>
      <c r="BA5921">
        <v>403</v>
      </c>
      <c r="BB5921">
        <v>38</v>
      </c>
      <c r="BC5921">
        <v>10</v>
      </c>
      <c r="BD5921">
        <v>3</v>
      </c>
      <c r="BE5921">
        <v>0</v>
      </c>
      <c r="BF5921">
        <v>461</v>
      </c>
      <c r="BG5921">
        <v>21180.73</v>
      </c>
      <c r="BH5921">
        <v>13</v>
      </c>
      <c r="BI5921">
        <v>208</v>
      </c>
      <c r="BJ5921" s="2">
        <v>45853</v>
      </c>
      <c r="BK5921">
        <v>0</v>
      </c>
      <c r="BL5921" s="3" t="str">
        <f>VLOOKUP(O5921,DropDownList!$H$1:$I$7,2,FALSE)</f>
        <v>2024/25</v>
      </c>
      <c r="BM5921" s="3" t="str">
        <f t="shared" si="92"/>
        <v>FISCAL FINES</v>
      </c>
    </row>
    <row r="5922" spans="1:65" x14ac:dyDescent="0.2">
      <c r="A5922">
        <v>2025</v>
      </c>
      <c r="B5922">
        <v>7</v>
      </c>
      <c r="C5922" t="s">
        <v>216</v>
      </c>
      <c r="D5922" t="s">
        <v>217</v>
      </c>
      <c r="E5922" t="s">
        <v>37</v>
      </c>
      <c r="F5922">
        <v>9355</v>
      </c>
      <c r="G5922" t="s">
        <v>141</v>
      </c>
      <c r="H5922" t="s">
        <v>218</v>
      </c>
      <c r="I5922" t="s">
        <v>142</v>
      </c>
      <c r="J5922" s="1">
        <v>45839</v>
      </c>
      <c r="K5922" t="s">
        <v>143</v>
      </c>
      <c r="L5922">
        <v>2</v>
      </c>
      <c r="M5922" t="s">
        <v>144</v>
      </c>
      <c r="N5922" t="s">
        <v>145</v>
      </c>
      <c r="O5922" t="s">
        <v>149</v>
      </c>
      <c r="P5922" t="s">
        <v>152</v>
      </c>
      <c r="Q5922">
        <v>0</v>
      </c>
      <c r="R5922">
        <v>117</v>
      </c>
      <c r="S5922">
        <v>4680</v>
      </c>
      <c r="T5922">
        <v>2880</v>
      </c>
      <c r="U5922">
        <v>0</v>
      </c>
      <c r="V5922">
        <v>0</v>
      </c>
      <c r="W5922">
        <v>0</v>
      </c>
      <c r="X5922">
        <v>0</v>
      </c>
      <c r="Y5922">
        <v>0</v>
      </c>
      <c r="Z5922">
        <v>0</v>
      </c>
      <c r="AA5922">
        <v>1800</v>
      </c>
      <c r="AB5922">
        <v>0</v>
      </c>
      <c r="AC5922">
        <v>1800</v>
      </c>
      <c r="AD5922">
        <v>0</v>
      </c>
      <c r="AE5922">
        <v>0</v>
      </c>
      <c r="AF5922">
        <v>45</v>
      </c>
      <c r="AG5922">
        <v>0</v>
      </c>
      <c r="AH5922">
        <v>72</v>
      </c>
      <c r="AI5922">
        <v>0</v>
      </c>
      <c r="AJ5922">
        <v>0</v>
      </c>
      <c r="AK5922">
        <v>0</v>
      </c>
      <c r="AL5922">
        <v>0</v>
      </c>
      <c r="AM5922">
        <v>1</v>
      </c>
      <c r="AN5922">
        <v>0</v>
      </c>
      <c r="AO5922">
        <v>0</v>
      </c>
      <c r="AP5922">
        <v>0</v>
      </c>
      <c r="AQ5922">
        <v>0</v>
      </c>
      <c r="AR5922">
        <v>0</v>
      </c>
      <c r="AS5922">
        <v>0</v>
      </c>
      <c r="AT5922">
        <v>0</v>
      </c>
      <c r="AU5922">
        <v>0</v>
      </c>
      <c r="AV5922">
        <v>0</v>
      </c>
      <c r="AW5922">
        <v>0</v>
      </c>
      <c r="AX5922">
        <v>0</v>
      </c>
      <c r="AY5922">
        <v>0</v>
      </c>
      <c r="AZ5922">
        <v>0</v>
      </c>
      <c r="BA5922">
        <v>0</v>
      </c>
      <c r="BB5922">
        <v>0</v>
      </c>
      <c r="BC5922">
        <v>0</v>
      </c>
      <c r="BD5922">
        <v>0</v>
      </c>
      <c r="BE5922">
        <v>0</v>
      </c>
      <c r="BF5922">
        <v>0</v>
      </c>
      <c r="BG5922">
        <v>0</v>
      </c>
      <c r="BH5922">
        <v>0</v>
      </c>
      <c r="BI5922">
        <v>0</v>
      </c>
      <c r="BJ5922" s="2">
        <v>45853</v>
      </c>
      <c r="BK5922">
        <v>0</v>
      </c>
      <c r="BL5922" s="3" t="str">
        <f>VLOOKUP(O5922,DropDownList!$H$1:$I$7,2,FALSE)</f>
        <v>2025/26</v>
      </c>
      <c r="BM5922" s="3" t="str">
        <f t="shared" si="92"/>
        <v>PCOA</v>
      </c>
    </row>
    <row r="5923" spans="1:65" x14ac:dyDescent="0.2">
      <c r="A5923">
        <v>2025</v>
      </c>
      <c r="B5923">
        <v>7</v>
      </c>
      <c r="C5923" t="s">
        <v>216</v>
      </c>
      <c r="D5923" t="s">
        <v>217</v>
      </c>
      <c r="E5923" t="s">
        <v>37</v>
      </c>
      <c r="F5923">
        <v>9355</v>
      </c>
      <c r="G5923" t="s">
        <v>141</v>
      </c>
      <c r="H5923" t="s">
        <v>218</v>
      </c>
      <c r="I5923" t="s">
        <v>142</v>
      </c>
      <c r="J5923" s="1">
        <v>45839</v>
      </c>
      <c r="K5923" t="s">
        <v>143</v>
      </c>
      <c r="L5923">
        <v>2</v>
      </c>
      <c r="M5923" t="s">
        <v>144</v>
      </c>
      <c r="N5923" t="s">
        <v>145</v>
      </c>
      <c r="O5923" t="s">
        <v>149</v>
      </c>
      <c r="P5923" t="s">
        <v>146</v>
      </c>
      <c r="Q5923">
        <v>830.33</v>
      </c>
      <c r="R5923">
        <v>304</v>
      </c>
      <c r="S5923">
        <v>4770</v>
      </c>
      <c r="T5923">
        <v>30</v>
      </c>
      <c r="U5923">
        <v>138</v>
      </c>
      <c r="V5923">
        <v>26</v>
      </c>
      <c r="W5923">
        <v>420</v>
      </c>
      <c r="X5923">
        <v>420</v>
      </c>
      <c r="Y5923">
        <v>0</v>
      </c>
      <c r="Z5923">
        <v>0</v>
      </c>
      <c r="AA5923">
        <v>3909.67</v>
      </c>
      <c r="AB5923">
        <v>0</v>
      </c>
      <c r="AC5923">
        <v>0</v>
      </c>
      <c r="AD5923">
        <v>26</v>
      </c>
      <c r="AE5923">
        <v>0</v>
      </c>
      <c r="AF5923">
        <v>251</v>
      </c>
      <c r="AG5923">
        <v>2</v>
      </c>
      <c r="AH5923">
        <v>2</v>
      </c>
      <c r="AI5923">
        <v>49</v>
      </c>
      <c r="AJ5923">
        <v>0</v>
      </c>
      <c r="AK5923">
        <v>0</v>
      </c>
      <c r="AL5923">
        <v>0</v>
      </c>
      <c r="AM5923">
        <v>0</v>
      </c>
      <c r="AN5923">
        <v>0</v>
      </c>
      <c r="AO5923">
        <v>190</v>
      </c>
      <c r="AP5923">
        <v>691</v>
      </c>
      <c r="AQ5923">
        <v>147</v>
      </c>
      <c r="AR5923">
        <v>0</v>
      </c>
      <c r="AS5923">
        <v>58</v>
      </c>
      <c r="AT5923">
        <v>123</v>
      </c>
      <c r="AU5923">
        <v>1</v>
      </c>
      <c r="AV5923">
        <v>0</v>
      </c>
      <c r="AW5923">
        <v>4</v>
      </c>
      <c r="AX5923">
        <v>0</v>
      </c>
      <c r="AY5923">
        <v>79</v>
      </c>
      <c r="AZ5923">
        <v>180</v>
      </c>
      <c r="BA5923">
        <v>59</v>
      </c>
      <c r="BB5923">
        <v>14</v>
      </c>
      <c r="BC5923">
        <v>5</v>
      </c>
      <c r="BD5923">
        <v>5</v>
      </c>
      <c r="BE5923">
        <v>0</v>
      </c>
      <c r="BF5923">
        <v>300</v>
      </c>
      <c r="BG5923">
        <v>820</v>
      </c>
      <c r="BH5923">
        <v>0</v>
      </c>
      <c r="BI5923">
        <v>138</v>
      </c>
      <c r="BJ5923" s="2">
        <v>45853</v>
      </c>
      <c r="BK5923">
        <v>0</v>
      </c>
      <c r="BL5923" s="3" t="str">
        <f>VLOOKUP(O5923,DropDownList!$H$1:$I$7,2,FALSE)</f>
        <v>2025/26</v>
      </c>
      <c r="BM5923" s="3" t="str">
        <f t="shared" si="92"/>
        <v>VSUR</v>
      </c>
    </row>
    <row r="5924" spans="1:65" x14ac:dyDescent="0.2">
      <c r="A5924">
        <v>2025</v>
      </c>
      <c r="B5924">
        <v>7</v>
      </c>
      <c r="C5924" t="s">
        <v>216</v>
      </c>
      <c r="D5924" t="s">
        <v>217</v>
      </c>
      <c r="E5924" t="s">
        <v>37</v>
      </c>
      <c r="F5924">
        <v>9355</v>
      </c>
      <c r="G5924" t="s">
        <v>141</v>
      </c>
      <c r="H5924" t="s">
        <v>218</v>
      </c>
      <c r="I5924" t="s">
        <v>142</v>
      </c>
      <c r="J5924" s="1">
        <v>45839</v>
      </c>
      <c r="K5924" t="s">
        <v>143</v>
      </c>
      <c r="L5924">
        <v>2</v>
      </c>
      <c r="M5924" t="s">
        <v>144</v>
      </c>
      <c r="N5924" t="s">
        <v>145</v>
      </c>
      <c r="O5924" t="s">
        <v>156</v>
      </c>
      <c r="P5924" t="s">
        <v>152</v>
      </c>
      <c r="Q5924">
        <v>0</v>
      </c>
      <c r="R5924">
        <v>171</v>
      </c>
      <c r="S5924">
        <v>6840</v>
      </c>
      <c r="T5924">
        <v>4080</v>
      </c>
      <c r="U5924">
        <v>0</v>
      </c>
      <c r="V5924">
        <v>0</v>
      </c>
      <c r="W5924">
        <v>0</v>
      </c>
      <c r="X5924">
        <v>0</v>
      </c>
      <c r="Y5924">
        <v>0</v>
      </c>
      <c r="Z5924">
        <v>0</v>
      </c>
      <c r="AA5924">
        <v>2760</v>
      </c>
      <c r="AB5924">
        <v>0</v>
      </c>
      <c r="AC5924">
        <v>2760</v>
      </c>
      <c r="AD5924">
        <v>0</v>
      </c>
      <c r="AE5924">
        <v>0</v>
      </c>
      <c r="AF5924">
        <v>69</v>
      </c>
      <c r="AG5924">
        <v>0</v>
      </c>
      <c r="AH5924">
        <v>102</v>
      </c>
      <c r="AI5924">
        <v>0</v>
      </c>
      <c r="AJ5924">
        <v>0</v>
      </c>
      <c r="AK5924">
        <v>0</v>
      </c>
      <c r="AL5924">
        <v>0</v>
      </c>
      <c r="AM5924">
        <v>0</v>
      </c>
      <c r="AN5924">
        <v>0</v>
      </c>
      <c r="AO5924">
        <v>0</v>
      </c>
      <c r="AP5924">
        <v>0</v>
      </c>
      <c r="AQ5924">
        <v>0</v>
      </c>
      <c r="AR5924">
        <v>0</v>
      </c>
      <c r="AS5924">
        <v>0</v>
      </c>
      <c r="AT5924">
        <v>0</v>
      </c>
      <c r="AU5924">
        <v>0</v>
      </c>
      <c r="AV5924">
        <v>0</v>
      </c>
      <c r="AW5924">
        <v>0</v>
      </c>
      <c r="AX5924">
        <v>0</v>
      </c>
      <c r="AY5924">
        <v>0</v>
      </c>
      <c r="AZ5924">
        <v>0</v>
      </c>
      <c r="BA5924">
        <v>0</v>
      </c>
      <c r="BB5924">
        <v>0</v>
      </c>
      <c r="BC5924">
        <v>0</v>
      </c>
      <c r="BD5924">
        <v>0</v>
      </c>
      <c r="BE5924">
        <v>0</v>
      </c>
      <c r="BF5924">
        <v>0</v>
      </c>
      <c r="BG5924">
        <v>0</v>
      </c>
      <c r="BH5924">
        <v>0</v>
      </c>
      <c r="BI5924">
        <v>0</v>
      </c>
      <c r="BJ5924" s="2">
        <v>45853</v>
      </c>
      <c r="BK5924">
        <v>0</v>
      </c>
      <c r="BL5924" s="3" t="str">
        <f>VLOOKUP(O5924,DropDownList!$H$1:$I$7,2,FALSE)</f>
        <v>2023/24</v>
      </c>
      <c r="BM5924" s="3" t="str">
        <f t="shared" si="92"/>
        <v>PCOA</v>
      </c>
    </row>
    <row r="5925" spans="1:65" x14ac:dyDescent="0.2">
      <c r="A5925">
        <v>2025</v>
      </c>
      <c r="B5925">
        <v>7</v>
      </c>
      <c r="C5925" t="s">
        <v>216</v>
      </c>
      <c r="D5925" t="s">
        <v>219</v>
      </c>
      <c r="E5925" t="s">
        <v>37</v>
      </c>
      <c r="F5925">
        <v>9702</v>
      </c>
      <c r="G5925" t="s">
        <v>158</v>
      </c>
      <c r="H5925" t="s">
        <v>218</v>
      </c>
      <c r="I5925" t="s">
        <v>142</v>
      </c>
      <c r="J5925" s="1">
        <v>45839</v>
      </c>
      <c r="K5925" t="s">
        <v>143</v>
      </c>
      <c r="L5925">
        <v>2</v>
      </c>
      <c r="M5925" t="s">
        <v>144</v>
      </c>
      <c r="N5925" t="s">
        <v>145</v>
      </c>
      <c r="O5925" t="s">
        <v>156</v>
      </c>
      <c r="P5925" t="s">
        <v>160</v>
      </c>
      <c r="Q5925">
        <v>61604.27</v>
      </c>
      <c r="R5925">
        <v>660</v>
      </c>
      <c r="S5925">
        <v>283639.02</v>
      </c>
      <c r="T5925">
        <v>19159.39</v>
      </c>
      <c r="U5925">
        <v>163</v>
      </c>
      <c r="V5925">
        <v>48</v>
      </c>
      <c r="W5925">
        <v>29927.279999999999</v>
      </c>
      <c r="X5925">
        <v>30037.279999999999</v>
      </c>
      <c r="Y5925">
        <v>0</v>
      </c>
      <c r="Z5925">
        <v>0</v>
      </c>
      <c r="AA5925">
        <v>202875.36</v>
      </c>
      <c r="AB5925">
        <v>18771.900000000001</v>
      </c>
      <c r="AC5925">
        <v>173219.57</v>
      </c>
      <c r="AD5925">
        <v>22</v>
      </c>
      <c r="AE5925">
        <v>26</v>
      </c>
      <c r="AF5925">
        <v>443</v>
      </c>
      <c r="AG5925">
        <v>105</v>
      </c>
      <c r="AH5925">
        <v>46</v>
      </c>
      <c r="AI5925">
        <v>58</v>
      </c>
      <c r="AJ5925">
        <v>0</v>
      </c>
      <c r="AK5925">
        <v>0</v>
      </c>
      <c r="AL5925">
        <v>0</v>
      </c>
      <c r="AM5925">
        <v>0</v>
      </c>
      <c r="AN5925">
        <v>0</v>
      </c>
      <c r="AO5925">
        <v>463</v>
      </c>
      <c r="AP5925">
        <v>2822</v>
      </c>
      <c r="AQ5925">
        <v>448</v>
      </c>
      <c r="AR5925">
        <v>2</v>
      </c>
      <c r="AS5925">
        <v>227</v>
      </c>
      <c r="AT5925">
        <v>666</v>
      </c>
      <c r="AU5925">
        <v>41</v>
      </c>
      <c r="AV5925">
        <v>19</v>
      </c>
      <c r="AW5925">
        <v>39</v>
      </c>
      <c r="AX5925">
        <v>0</v>
      </c>
      <c r="AY5925">
        <v>294</v>
      </c>
      <c r="AZ5925">
        <v>569</v>
      </c>
      <c r="BA5925">
        <v>344</v>
      </c>
      <c r="BB5925">
        <v>59</v>
      </c>
      <c r="BC5925">
        <v>23</v>
      </c>
      <c r="BD5925">
        <v>17</v>
      </c>
      <c r="BE5925">
        <v>0</v>
      </c>
      <c r="BF5925">
        <v>614</v>
      </c>
      <c r="BG5925">
        <v>27811</v>
      </c>
      <c r="BH5925">
        <v>8</v>
      </c>
      <c r="BI5925">
        <v>158</v>
      </c>
      <c r="BJ5925" s="2">
        <v>45853</v>
      </c>
      <c r="BK5925">
        <v>2</v>
      </c>
      <c r="BL5925" s="3" t="str">
        <f>VLOOKUP(O5925,DropDownList!$H$1:$I$7,2,FALSE)</f>
        <v>2023/24</v>
      </c>
      <c r="BM5925" s="3" t="str">
        <f t="shared" si="92"/>
        <v>SC COURT</v>
      </c>
    </row>
    <row r="5926" spans="1:65" x14ac:dyDescent="0.2">
      <c r="A5926">
        <v>2025</v>
      </c>
      <c r="B5926">
        <v>7</v>
      </c>
      <c r="C5926" t="s">
        <v>216</v>
      </c>
      <c r="D5926" t="s">
        <v>219</v>
      </c>
      <c r="E5926" t="s">
        <v>37</v>
      </c>
      <c r="F5926">
        <v>9702</v>
      </c>
      <c r="G5926" t="s">
        <v>158</v>
      </c>
      <c r="H5926" t="s">
        <v>218</v>
      </c>
      <c r="I5926" t="s">
        <v>142</v>
      </c>
      <c r="J5926" s="1">
        <v>45839</v>
      </c>
      <c r="K5926" t="s">
        <v>143</v>
      </c>
      <c r="L5926">
        <v>2</v>
      </c>
      <c r="M5926" t="s">
        <v>144</v>
      </c>
      <c r="N5926" t="s">
        <v>145</v>
      </c>
      <c r="O5926" t="s">
        <v>156</v>
      </c>
      <c r="P5926" t="s">
        <v>159</v>
      </c>
      <c r="Q5926">
        <v>0</v>
      </c>
      <c r="R5926">
        <v>2</v>
      </c>
      <c r="S5926">
        <v>34402.67</v>
      </c>
      <c r="T5926">
        <v>43.47</v>
      </c>
      <c r="U5926">
        <v>0</v>
      </c>
      <c r="V5926">
        <v>0</v>
      </c>
      <c r="W5926">
        <v>0</v>
      </c>
      <c r="X5926">
        <v>0</v>
      </c>
      <c r="Y5926">
        <v>0</v>
      </c>
      <c r="Z5926">
        <v>0</v>
      </c>
      <c r="AA5926">
        <v>34359.199999999997</v>
      </c>
      <c r="AB5926">
        <v>0</v>
      </c>
      <c r="AC5926">
        <v>0</v>
      </c>
      <c r="AD5926">
        <v>0</v>
      </c>
      <c r="AE5926">
        <v>0</v>
      </c>
      <c r="AF5926">
        <v>1</v>
      </c>
      <c r="AG5926">
        <v>0</v>
      </c>
      <c r="AH5926">
        <v>0</v>
      </c>
      <c r="AI5926">
        <v>0</v>
      </c>
      <c r="AJ5926">
        <v>0</v>
      </c>
      <c r="AK5926">
        <v>0</v>
      </c>
      <c r="AL5926">
        <v>0</v>
      </c>
      <c r="AM5926">
        <v>0</v>
      </c>
      <c r="AN5926">
        <v>0</v>
      </c>
      <c r="AO5926">
        <v>0</v>
      </c>
      <c r="AP5926">
        <v>0</v>
      </c>
      <c r="AQ5926">
        <v>0</v>
      </c>
      <c r="AR5926">
        <v>0</v>
      </c>
      <c r="AS5926">
        <v>0</v>
      </c>
      <c r="AT5926">
        <v>0</v>
      </c>
      <c r="AU5926">
        <v>0</v>
      </c>
      <c r="AV5926">
        <v>0</v>
      </c>
      <c r="AW5926">
        <v>0</v>
      </c>
      <c r="AX5926">
        <v>0</v>
      </c>
      <c r="AY5926">
        <v>0</v>
      </c>
      <c r="AZ5926">
        <v>0</v>
      </c>
      <c r="BA5926">
        <v>0</v>
      </c>
      <c r="BB5926">
        <v>0</v>
      </c>
      <c r="BC5926">
        <v>0</v>
      </c>
      <c r="BD5926">
        <v>0</v>
      </c>
      <c r="BE5926">
        <v>0</v>
      </c>
      <c r="BF5926">
        <v>0</v>
      </c>
      <c r="BG5926">
        <v>0</v>
      </c>
      <c r="BH5926">
        <v>1</v>
      </c>
      <c r="BI5926">
        <v>0</v>
      </c>
      <c r="BJ5926" s="2">
        <v>45853</v>
      </c>
      <c r="BK5926">
        <v>0</v>
      </c>
      <c r="BL5926" s="3" t="str">
        <f>VLOOKUP(O5926,DropDownList!$H$1:$I$7,2,FALSE)</f>
        <v>2023/24</v>
      </c>
      <c r="BM5926" s="3" t="str">
        <f t="shared" ref="BM5926:BM5989" si="93">IF(RIGHT(P5926,4)="VSUR","VSUR",IF(RIGHT(P5926,4)="CONF","CONF",P5926))</f>
        <v>CONF</v>
      </c>
    </row>
    <row r="5927" spans="1:65" x14ac:dyDescent="0.2">
      <c r="A5927">
        <v>2025</v>
      </c>
      <c r="B5927">
        <v>7</v>
      </c>
      <c r="C5927" t="s">
        <v>216</v>
      </c>
      <c r="D5927" t="s">
        <v>219</v>
      </c>
      <c r="E5927" t="s">
        <v>37</v>
      </c>
      <c r="F5927">
        <v>9702</v>
      </c>
      <c r="G5927" t="s">
        <v>158</v>
      </c>
      <c r="H5927" t="s">
        <v>218</v>
      </c>
      <c r="I5927" t="s">
        <v>142</v>
      </c>
      <c r="J5927" s="1">
        <v>45839</v>
      </c>
      <c r="K5927" t="s">
        <v>143</v>
      </c>
      <c r="L5927">
        <v>2</v>
      </c>
      <c r="M5927" t="s">
        <v>144</v>
      </c>
      <c r="N5927" t="s">
        <v>145</v>
      </c>
      <c r="O5927" t="s">
        <v>147</v>
      </c>
      <c r="P5927" t="s">
        <v>160</v>
      </c>
      <c r="Q5927">
        <v>81934.28</v>
      </c>
      <c r="R5927">
        <v>586</v>
      </c>
      <c r="S5927">
        <v>282617.75</v>
      </c>
      <c r="T5927">
        <v>15244.66</v>
      </c>
      <c r="U5927">
        <v>226</v>
      </c>
      <c r="V5927">
        <v>65</v>
      </c>
      <c r="W5927">
        <v>20140.009999999998</v>
      </c>
      <c r="X5927">
        <v>24020.01</v>
      </c>
      <c r="Y5927">
        <v>0</v>
      </c>
      <c r="Z5927">
        <v>0</v>
      </c>
      <c r="AA5927">
        <v>185438.81</v>
      </c>
      <c r="AB5927">
        <v>26208.41</v>
      </c>
      <c r="AC5927">
        <v>149365.49</v>
      </c>
      <c r="AD5927">
        <v>25</v>
      </c>
      <c r="AE5927">
        <v>40</v>
      </c>
      <c r="AF5927">
        <v>312</v>
      </c>
      <c r="AG5927">
        <v>138</v>
      </c>
      <c r="AH5927">
        <v>40</v>
      </c>
      <c r="AI5927">
        <v>88</v>
      </c>
      <c r="AJ5927">
        <v>0</v>
      </c>
      <c r="AK5927">
        <v>0</v>
      </c>
      <c r="AL5927">
        <v>0</v>
      </c>
      <c r="AM5927">
        <v>0</v>
      </c>
      <c r="AN5927">
        <v>0</v>
      </c>
      <c r="AO5927">
        <v>440</v>
      </c>
      <c r="AP5927">
        <v>2391</v>
      </c>
      <c r="AQ5927">
        <v>403</v>
      </c>
      <c r="AR5927">
        <v>4</v>
      </c>
      <c r="AS5927">
        <v>177</v>
      </c>
      <c r="AT5927">
        <v>523</v>
      </c>
      <c r="AU5927">
        <v>32</v>
      </c>
      <c r="AV5927">
        <v>15</v>
      </c>
      <c r="AW5927">
        <v>45</v>
      </c>
      <c r="AX5927">
        <v>0</v>
      </c>
      <c r="AY5927">
        <v>288</v>
      </c>
      <c r="AZ5927">
        <v>525</v>
      </c>
      <c r="BA5927">
        <v>266</v>
      </c>
      <c r="BB5927">
        <v>38</v>
      </c>
      <c r="BC5927">
        <v>10</v>
      </c>
      <c r="BD5927">
        <v>22</v>
      </c>
      <c r="BE5927">
        <v>0</v>
      </c>
      <c r="BF5927">
        <v>530</v>
      </c>
      <c r="BG5927">
        <v>29033</v>
      </c>
      <c r="BH5927">
        <v>8</v>
      </c>
      <c r="BI5927">
        <v>216</v>
      </c>
      <c r="BJ5927" s="2">
        <v>45853</v>
      </c>
      <c r="BK5927">
        <v>1</v>
      </c>
      <c r="BL5927" s="3" t="str">
        <f>VLOOKUP(O5927,DropDownList!$H$1:$I$7,2,FALSE)</f>
        <v>2024/25</v>
      </c>
      <c r="BM5927" s="3" t="str">
        <f t="shared" si="93"/>
        <v>SC COURT</v>
      </c>
    </row>
    <row r="5928" spans="1:65" x14ac:dyDescent="0.2">
      <c r="A5928">
        <v>2025</v>
      </c>
      <c r="B5928">
        <v>7</v>
      </c>
      <c r="C5928" t="s">
        <v>216</v>
      </c>
      <c r="D5928" t="s">
        <v>219</v>
      </c>
      <c r="E5928" t="s">
        <v>37</v>
      </c>
      <c r="F5928">
        <v>9702</v>
      </c>
      <c r="G5928" t="s">
        <v>158</v>
      </c>
      <c r="H5928" t="s">
        <v>218</v>
      </c>
      <c r="I5928" t="s">
        <v>142</v>
      </c>
      <c r="J5928" s="1">
        <v>45839</v>
      </c>
      <c r="K5928" t="s">
        <v>143</v>
      </c>
      <c r="L5928">
        <v>2</v>
      </c>
      <c r="M5928" t="s">
        <v>144</v>
      </c>
      <c r="N5928" t="s">
        <v>145</v>
      </c>
      <c r="O5928" t="s">
        <v>149</v>
      </c>
      <c r="P5928" t="s">
        <v>159</v>
      </c>
      <c r="Q5928">
        <v>1700</v>
      </c>
      <c r="R5928">
        <v>2</v>
      </c>
      <c r="S5928">
        <v>2760</v>
      </c>
      <c r="T5928">
        <v>0</v>
      </c>
      <c r="U5928">
        <v>1</v>
      </c>
      <c r="V5928">
        <v>0</v>
      </c>
      <c r="W5928">
        <v>0</v>
      </c>
      <c r="X5928">
        <v>0</v>
      </c>
      <c r="Y5928">
        <v>0</v>
      </c>
      <c r="Z5928">
        <v>0</v>
      </c>
      <c r="AA5928">
        <v>1060</v>
      </c>
      <c r="AB5928">
        <v>0</v>
      </c>
      <c r="AC5928">
        <v>0</v>
      </c>
      <c r="AD5928">
        <v>0</v>
      </c>
      <c r="AE5928">
        <v>0</v>
      </c>
      <c r="AF5928">
        <v>1</v>
      </c>
      <c r="AG5928">
        <v>0</v>
      </c>
      <c r="AH5928">
        <v>0</v>
      </c>
      <c r="AI5928">
        <v>1</v>
      </c>
      <c r="AJ5928">
        <v>0</v>
      </c>
      <c r="AK5928">
        <v>0</v>
      </c>
      <c r="AL5928">
        <v>0</v>
      </c>
      <c r="AM5928">
        <v>0</v>
      </c>
      <c r="AN5928">
        <v>0</v>
      </c>
      <c r="AO5928">
        <v>0</v>
      </c>
      <c r="AP5928">
        <v>0</v>
      </c>
      <c r="AQ5928">
        <v>0</v>
      </c>
      <c r="AR5928">
        <v>0</v>
      </c>
      <c r="AS5928">
        <v>0</v>
      </c>
      <c r="AT5928">
        <v>0</v>
      </c>
      <c r="AU5928">
        <v>0</v>
      </c>
      <c r="AV5928">
        <v>0</v>
      </c>
      <c r="AW5928">
        <v>0</v>
      </c>
      <c r="AX5928">
        <v>0</v>
      </c>
      <c r="AY5928">
        <v>0</v>
      </c>
      <c r="AZ5928">
        <v>0</v>
      </c>
      <c r="BA5928">
        <v>0</v>
      </c>
      <c r="BB5928">
        <v>0</v>
      </c>
      <c r="BC5928">
        <v>0</v>
      </c>
      <c r="BD5928">
        <v>0</v>
      </c>
      <c r="BE5928">
        <v>0</v>
      </c>
      <c r="BF5928">
        <v>0</v>
      </c>
      <c r="BG5928">
        <v>1700</v>
      </c>
      <c r="BH5928">
        <v>0</v>
      </c>
      <c r="BI5928">
        <v>0</v>
      </c>
      <c r="BJ5928" s="2">
        <v>45853</v>
      </c>
      <c r="BK5928">
        <v>0</v>
      </c>
      <c r="BL5928" s="3" t="str">
        <f>VLOOKUP(O5928,DropDownList!$H$1:$I$7,2,FALSE)</f>
        <v>2025/26</v>
      </c>
      <c r="BM5928" s="3" t="str">
        <f t="shared" si="93"/>
        <v>CONF</v>
      </c>
    </row>
    <row r="5929" spans="1:65" x14ac:dyDescent="0.2">
      <c r="A5929">
        <v>2025</v>
      </c>
      <c r="B5929">
        <v>7</v>
      </c>
      <c r="C5929" t="s">
        <v>216</v>
      </c>
      <c r="D5929" t="s">
        <v>219</v>
      </c>
      <c r="E5929" t="s">
        <v>37</v>
      </c>
      <c r="F5929">
        <v>9702</v>
      </c>
      <c r="G5929" t="s">
        <v>158</v>
      </c>
      <c r="H5929" t="s">
        <v>218</v>
      </c>
      <c r="I5929" t="s">
        <v>142</v>
      </c>
      <c r="J5929" s="1">
        <v>45839</v>
      </c>
      <c r="K5929" t="s">
        <v>143</v>
      </c>
      <c r="L5929">
        <v>2</v>
      </c>
      <c r="M5929" t="s">
        <v>144</v>
      </c>
      <c r="N5929" t="s">
        <v>145</v>
      </c>
      <c r="O5929" t="s">
        <v>156</v>
      </c>
      <c r="P5929" t="s">
        <v>161</v>
      </c>
      <c r="Q5929">
        <v>1235.33</v>
      </c>
      <c r="R5929">
        <v>601</v>
      </c>
      <c r="S5929">
        <v>12760</v>
      </c>
      <c r="T5929">
        <v>890</v>
      </c>
      <c r="U5929">
        <v>146</v>
      </c>
      <c r="V5929">
        <v>25</v>
      </c>
      <c r="W5929">
        <v>498.28</v>
      </c>
      <c r="X5929">
        <v>498.28</v>
      </c>
      <c r="Y5929">
        <v>0</v>
      </c>
      <c r="Z5929">
        <v>0</v>
      </c>
      <c r="AA5929">
        <v>10634.67</v>
      </c>
      <c r="AB5929">
        <v>0</v>
      </c>
      <c r="AC5929">
        <v>0</v>
      </c>
      <c r="AD5929">
        <v>22</v>
      </c>
      <c r="AE5929">
        <v>3</v>
      </c>
      <c r="AF5929">
        <v>495</v>
      </c>
      <c r="AG5929">
        <v>5</v>
      </c>
      <c r="AH5929">
        <v>41</v>
      </c>
      <c r="AI5929">
        <v>60</v>
      </c>
      <c r="AJ5929">
        <v>0</v>
      </c>
      <c r="AK5929">
        <v>0</v>
      </c>
      <c r="AL5929">
        <v>0</v>
      </c>
      <c r="AM5929">
        <v>0</v>
      </c>
      <c r="AN5929">
        <v>0</v>
      </c>
      <c r="AO5929">
        <v>421</v>
      </c>
      <c r="AP5929">
        <v>2569</v>
      </c>
      <c r="AQ5929">
        <v>410</v>
      </c>
      <c r="AR5929">
        <v>1</v>
      </c>
      <c r="AS5929">
        <v>214</v>
      </c>
      <c r="AT5929">
        <v>580</v>
      </c>
      <c r="AU5929">
        <v>32</v>
      </c>
      <c r="AV5929">
        <v>14</v>
      </c>
      <c r="AW5929">
        <v>35</v>
      </c>
      <c r="AX5929">
        <v>0</v>
      </c>
      <c r="AY5929">
        <v>268</v>
      </c>
      <c r="AZ5929">
        <v>528</v>
      </c>
      <c r="BA5929">
        <v>324</v>
      </c>
      <c r="BB5929">
        <v>55</v>
      </c>
      <c r="BC5929">
        <v>21</v>
      </c>
      <c r="BD5929">
        <v>17</v>
      </c>
      <c r="BE5929">
        <v>0</v>
      </c>
      <c r="BF5929">
        <v>562</v>
      </c>
      <c r="BG5929">
        <v>1180</v>
      </c>
      <c r="BH5929">
        <v>0</v>
      </c>
      <c r="BI5929">
        <v>142</v>
      </c>
      <c r="BJ5929" s="2">
        <v>45853</v>
      </c>
      <c r="BK5929">
        <v>2</v>
      </c>
      <c r="BL5929" s="3" t="str">
        <f>VLOOKUP(O5929,DropDownList!$H$1:$I$7,2,FALSE)</f>
        <v>2023/24</v>
      </c>
      <c r="BM5929" s="3" t="str">
        <f t="shared" si="93"/>
        <v>VSUR</v>
      </c>
    </row>
    <row r="5930" spans="1:65" x14ac:dyDescent="0.2">
      <c r="A5930">
        <v>2025</v>
      </c>
      <c r="B5930">
        <v>7</v>
      </c>
      <c r="C5930" t="s">
        <v>216</v>
      </c>
      <c r="D5930" t="s">
        <v>219</v>
      </c>
      <c r="E5930" t="s">
        <v>37</v>
      </c>
      <c r="F5930">
        <v>9702</v>
      </c>
      <c r="G5930" t="s">
        <v>158</v>
      </c>
      <c r="H5930" t="s">
        <v>218</v>
      </c>
      <c r="I5930" t="s">
        <v>142</v>
      </c>
      <c r="J5930" s="1">
        <v>45839</v>
      </c>
      <c r="K5930" t="s">
        <v>143</v>
      </c>
      <c r="L5930">
        <v>2</v>
      </c>
      <c r="M5930" t="s">
        <v>144</v>
      </c>
      <c r="N5930" t="s">
        <v>145</v>
      </c>
      <c r="O5930" t="s">
        <v>149</v>
      </c>
      <c r="P5930" t="s">
        <v>160</v>
      </c>
      <c r="Q5930">
        <v>114985.57</v>
      </c>
      <c r="R5930">
        <v>582</v>
      </c>
      <c r="S5930">
        <v>260324</v>
      </c>
      <c r="T5930">
        <v>8645</v>
      </c>
      <c r="U5930">
        <v>346</v>
      </c>
      <c r="V5930">
        <v>123</v>
      </c>
      <c r="W5930">
        <v>33290.870000000003</v>
      </c>
      <c r="X5930">
        <v>46045.87</v>
      </c>
      <c r="Y5930">
        <v>0</v>
      </c>
      <c r="Z5930">
        <v>0</v>
      </c>
      <c r="AA5930">
        <v>136693.43</v>
      </c>
      <c r="AB5930">
        <v>12662.44</v>
      </c>
      <c r="AC5930">
        <v>114977.13</v>
      </c>
      <c r="AD5930">
        <v>67</v>
      </c>
      <c r="AE5930">
        <v>56</v>
      </c>
      <c r="AF5930">
        <v>216</v>
      </c>
      <c r="AG5930">
        <v>200</v>
      </c>
      <c r="AH5930">
        <v>18</v>
      </c>
      <c r="AI5930">
        <v>146</v>
      </c>
      <c r="AJ5930">
        <v>0</v>
      </c>
      <c r="AK5930">
        <v>0</v>
      </c>
      <c r="AL5930">
        <v>0</v>
      </c>
      <c r="AM5930">
        <v>0</v>
      </c>
      <c r="AN5930">
        <v>0</v>
      </c>
      <c r="AO5930">
        <v>421</v>
      </c>
      <c r="AP5930">
        <v>1581</v>
      </c>
      <c r="AQ5930">
        <v>255</v>
      </c>
      <c r="AR5930">
        <v>0</v>
      </c>
      <c r="AS5930">
        <v>133</v>
      </c>
      <c r="AT5930">
        <v>316</v>
      </c>
      <c r="AU5930">
        <v>11</v>
      </c>
      <c r="AV5930">
        <v>6</v>
      </c>
      <c r="AW5930">
        <v>22</v>
      </c>
      <c r="AX5930">
        <v>0</v>
      </c>
      <c r="AY5930">
        <v>214</v>
      </c>
      <c r="AZ5930">
        <v>405</v>
      </c>
      <c r="BA5930">
        <v>139</v>
      </c>
      <c r="BB5930">
        <v>28</v>
      </c>
      <c r="BC5930">
        <v>9</v>
      </c>
      <c r="BD5930">
        <v>15</v>
      </c>
      <c r="BE5930">
        <v>0</v>
      </c>
      <c r="BF5930">
        <v>557</v>
      </c>
      <c r="BG5930">
        <v>59899</v>
      </c>
      <c r="BH5930">
        <v>2</v>
      </c>
      <c r="BI5930">
        <v>342</v>
      </c>
      <c r="BJ5930" s="2">
        <v>45853</v>
      </c>
      <c r="BK5930">
        <v>0</v>
      </c>
      <c r="BL5930" s="3" t="str">
        <f>VLOOKUP(O5930,DropDownList!$H$1:$I$7,2,FALSE)</f>
        <v>2025/26</v>
      </c>
      <c r="BM5930" s="3" t="str">
        <f t="shared" si="93"/>
        <v>SC COURT</v>
      </c>
    </row>
    <row r="5931" spans="1:65" x14ac:dyDescent="0.2">
      <c r="A5931">
        <v>2025</v>
      </c>
      <c r="B5931">
        <v>7</v>
      </c>
      <c r="C5931" t="s">
        <v>216</v>
      </c>
      <c r="D5931" t="s">
        <v>219</v>
      </c>
      <c r="E5931" t="s">
        <v>37</v>
      </c>
      <c r="F5931">
        <v>9702</v>
      </c>
      <c r="G5931" t="s">
        <v>158</v>
      </c>
      <c r="H5931" t="s">
        <v>218</v>
      </c>
      <c r="I5931" t="s">
        <v>142</v>
      </c>
      <c r="J5931" s="1">
        <v>45839</v>
      </c>
      <c r="K5931" t="s">
        <v>143</v>
      </c>
      <c r="L5931">
        <v>2</v>
      </c>
      <c r="M5931" t="s">
        <v>144</v>
      </c>
      <c r="N5931" t="s">
        <v>145</v>
      </c>
      <c r="O5931" t="s">
        <v>147</v>
      </c>
      <c r="P5931" t="s">
        <v>161</v>
      </c>
      <c r="Q5931">
        <v>1620.09</v>
      </c>
      <c r="R5931">
        <v>536</v>
      </c>
      <c r="S5931">
        <v>11835</v>
      </c>
      <c r="T5931">
        <v>630</v>
      </c>
      <c r="U5931">
        <v>206</v>
      </c>
      <c r="V5931">
        <v>24</v>
      </c>
      <c r="W5931">
        <v>548.12</v>
      </c>
      <c r="X5931">
        <v>548.12</v>
      </c>
      <c r="Y5931">
        <v>0</v>
      </c>
      <c r="Z5931">
        <v>0</v>
      </c>
      <c r="AA5931">
        <v>9584.91</v>
      </c>
      <c r="AB5931">
        <v>0</v>
      </c>
      <c r="AC5931">
        <v>0</v>
      </c>
      <c r="AD5931">
        <v>22</v>
      </c>
      <c r="AE5931">
        <v>2</v>
      </c>
      <c r="AF5931">
        <v>408</v>
      </c>
      <c r="AG5931">
        <v>7</v>
      </c>
      <c r="AH5931">
        <v>37</v>
      </c>
      <c r="AI5931">
        <v>84</v>
      </c>
      <c r="AJ5931">
        <v>0</v>
      </c>
      <c r="AK5931">
        <v>0</v>
      </c>
      <c r="AL5931">
        <v>0</v>
      </c>
      <c r="AM5931">
        <v>0</v>
      </c>
      <c r="AN5931">
        <v>0</v>
      </c>
      <c r="AO5931">
        <v>399</v>
      </c>
      <c r="AP5931">
        <v>2240</v>
      </c>
      <c r="AQ5931">
        <v>376</v>
      </c>
      <c r="AR5931">
        <v>0</v>
      </c>
      <c r="AS5931">
        <v>166</v>
      </c>
      <c r="AT5931">
        <v>484</v>
      </c>
      <c r="AU5931">
        <v>29</v>
      </c>
      <c r="AV5931">
        <v>13</v>
      </c>
      <c r="AW5931">
        <v>44</v>
      </c>
      <c r="AX5931">
        <v>0</v>
      </c>
      <c r="AY5931">
        <v>276</v>
      </c>
      <c r="AZ5931">
        <v>497</v>
      </c>
      <c r="BA5931">
        <v>252</v>
      </c>
      <c r="BB5931">
        <v>37</v>
      </c>
      <c r="BC5931">
        <v>9</v>
      </c>
      <c r="BD5931">
        <v>19</v>
      </c>
      <c r="BE5931">
        <v>0</v>
      </c>
      <c r="BF5931">
        <v>491</v>
      </c>
      <c r="BG5931">
        <v>1575</v>
      </c>
      <c r="BH5931">
        <v>0</v>
      </c>
      <c r="BI5931">
        <v>201</v>
      </c>
      <c r="BJ5931" s="2">
        <v>45853</v>
      </c>
      <c r="BK5931">
        <v>1</v>
      </c>
      <c r="BL5931" s="3" t="str">
        <f>VLOOKUP(O5931,DropDownList!$H$1:$I$7,2,FALSE)</f>
        <v>2024/25</v>
      </c>
      <c r="BM5931" s="3" t="str">
        <f t="shared" si="93"/>
        <v>VSUR</v>
      </c>
    </row>
    <row r="5932" spans="1:65" x14ac:dyDescent="0.2">
      <c r="A5932">
        <v>2025</v>
      </c>
      <c r="B5932">
        <v>7</v>
      </c>
      <c r="C5932" t="s">
        <v>216</v>
      </c>
      <c r="D5932" t="s">
        <v>219</v>
      </c>
      <c r="E5932" t="s">
        <v>37</v>
      </c>
      <c r="F5932">
        <v>9702</v>
      </c>
      <c r="G5932" t="s">
        <v>158</v>
      </c>
      <c r="H5932" t="s">
        <v>218</v>
      </c>
      <c r="I5932" t="s">
        <v>142</v>
      </c>
      <c r="J5932" s="1">
        <v>45839</v>
      </c>
      <c r="K5932" t="s">
        <v>143</v>
      </c>
      <c r="L5932">
        <v>2</v>
      </c>
      <c r="M5932" t="s">
        <v>144</v>
      </c>
      <c r="N5932" t="s">
        <v>145</v>
      </c>
      <c r="O5932" t="s">
        <v>147</v>
      </c>
      <c r="P5932" t="s">
        <v>159</v>
      </c>
      <c r="Q5932">
        <v>0</v>
      </c>
      <c r="R5932">
        <v>7</v>
      </c>
      <c r="S5932">
        <v>171986</v>
      </c>
      <c r="T5932">
        <v>185.48</v>
      </c>
      <c r="U5932">
        <v>0</v>
      </c>
      <c r="V5932">
        <v>0</v>
      </c>
      <c r="W5932">
        <v>0</v>
      </c>
      <c r="X5932">
        <v>0</v>
      </c>
      <c r="Y5932">
        <v>0</v>
      </c>
      <c r="Z5932">
        <v>0</v>
      </c>
      <c r="AA5932">
        <v>171800.52</v>
      </c>
      <c r="AB5932">
        <v>0</v>
      </c>
      <c r="AC5932">
        <v>0</v>
      </c>
      <c r="AD5932">
        <v>0</v>
      </c>
      <c r="AE5932">
        <v>0</v>
      </c>
      <c r="AF5932">
        <v>6</v>
      </c>
      <c r="AG5932">
        <v>0</v>
      </c>
      <c r="AH5932">
        <v>0</v>
      </c>
      <c r="AI5932">
        <v>0</v>
      </c>
      <c r="AJ5932">
        <v>0</v>
      </c>
      <c r="AK5932">
        <v>0</v>
      </c>
      <c r="AL5932">
        <v>0</v>
      </c>
      <c r="AM5932">
        <v>0</v>
      </c>
      <c r="AN5932">
        <v>0</v>
      </c>
      <c r="AO5932">
        <v>3</v>
      </c>
      <c r="AP5932">
        <v>3</v>
      </c>
      <c r="AQ5932">
        <v>3</v>
      </c>
      <c r="AR5932">
        <v>0</v>
      </c>
      <c r="AS5932">
        <v>0</v>
      </c>
      <c r="AT5932">
        <v>0</v>
      </c>
      <c r="AU5932">
        <v>0</v>
      </c>
      <c r="AV5932">
        <v>0</v>
      </c>
      <c r="AW5932">
        <v>0</v>
      </c>
      <c r="AX5932">
        <v>0</v>
      </c>
      <c r="AY5932">
        <v>0</v>
      </c>
      <c r="AZ5932">
        <v>0</v>
      </c>
      <c r="BA5932">
        <v>0</v>
      </c>
      <c r="BB5932">
        <v>0</v>
      </c>
      <c r="BC5932">
        <v>0</v>
      </c>
      <c r="BD5932">
        <v>0</v>
      </c>
      <c r="BE5932">
        <v>0</v>
      </c>
      <c r="BF5932">
        <v>0</v>
      </c>
      <c r="BG5932">
        <v>0</v>
      </c>
      <c r="BH5932">
        <v>1</v>
      </c>
      <c r="BI5932">
        <v>0</v>
      </c>
      <c r="BJ5932" s="2">
        <v>45853</v>
      </c>
      <c r="BK5932">
        <v>0</v>
      </c>
      <c r="BL5932" s="3" t="str">
        <f>VLOOKUP(O5932,DropDownList!$H$1:$I$7,2,FALSE)</f>
        <v>2024/25</v>
      </c>
      <c r="BM5932" s="3" t="str">
        <f t="shared" si="93"/>
        <v>CONF</v>
      </c>
    </row>
    <row r="5933" spans="1:65" x14ac:dyDescent="0.2">
      <c r="A5933">
        <v>2025</v>
      </c>
      <c r="B5933">
        <v>7</v>
      </c>
      <c r="C5933" t="s">
        <v>216</v>
      </c>
      <c r="D5933" t="s">
        <v>219</v>
      </c>
      <c r="E5933" t="s">
        <v>37</v>
      </c>
      <c r="F5933">
        <v>9702</v>
      </c>
      <c r="G5933" t="s">
        <v>158</v>
      </c>
      <c r="H5933" t="s">
        <v>218</v>
      </c>
      <c r="I5933" t="s">
        <v>142</v>
      </c>
      <c r="J5933" s="1">
        <v>45839</v>
      </c>
      <c r="K5933" t="s">
        <v>143</v>
      </c>
      <c r="L5933">
        <v>2</v>
      </c>
      <c r="M5933" t="s">
        <v>144</v>
      </c>
      <c r="N5933" t="s">
        <v>145</v>
      </c>
      <c r="O5933" t="s">
        <v>149</v>
      </c>
      <c r="P5933" t="s">
        <v>161</v>
      </c>
      <c r="Q5933">
        <v>3191.14</v>
      </c>
      <c r="R5933">
        <v>557</v>
      </c>
      <c r="S5933">
        <v>18550</v>
      </c>
      <c r="T5933">
        <v>335</v>
      </c>
      <c r="U5933">
        <v>332</v>
      </c>
      <c r="V5933">
        <v>67</v>
      </c>
      <c r="W5933">
        <v>1550</v>
      </c>
      <c r="X5933">
        <v>1550</v>
      </c>
      <c r="Y5933">
        <v>0</v>
      </c>
      <c r="Z5933">
        <v>0</v>
      </c>
      <c r="AA5933">
        <v>15023.86</v>
      </c>
      <c r="AB5933">
        <v>0</v>
      </c>
      <c r="AC5933">
        <v>0</v>
      </c>
      <c r="AD5933">
        <v>67</v>
      </c>
      <c r="AE5933">
        <v>0</v>
      </c>
      <c r="AF5933">
        <v>385</v>
      </c>
      <c r="AG5933">
        <v>10</v>
      </c>
      <c r="AH5933">
        <v>16</v>
      </c>
      <c r="AI5933">
        <v>145</v>
      </c>
      <c r="AJ5933">
        <v>0</v>
      </c>
      <c r="AK5933">
        <v>0</v>
      </c>
      <c r="AL5933">
        <v>0</v>
      </c>
      <c r="AM5933">
        <v>0</v>
      </c>
      <c r="AN5933">
        <v>0</v>
      </c>
      <c r="AO5933">
        <v>403</v>
      </c>
      <c r="AP5933">
        <v>1526</v>
      </c>
      <c r="AQ5933">
        <v>251</v>
      </c>
      <c r="AR5933">
        <v>0</v>
      </c>
      <c r="AS5933">
        <v>126</v>
      </c>
      <c r="AT5933">
        <v>302</v>
      </c>
      <c r="AU5933">
        <v>13</v>
      </c>
      <c r="AV5933">
        <v>7</v>
      </c>
      <c r="AW5933">
        <v>19</v>
      </c>
      <c r="AX5933">
        <v>0</v>
      </c>
      <c r="AY5933">
        <v>205</v>
      </c>
      <c r="AZ5933">
        <v>386</v>
      </c>
      <c r="BA5933">
        <v>135</v>
      </c>
      <c r="BB5933">
        <v>27</v>
      </c>
      <c r="BC5933">
        <v>10</v>
      </c>
      <c r="BD5933">
        <v>15</v>
      </c>
      <c r="BE5933">
        <v>0</v>
      </c>
      <c r="BF5933">
        <v>535</v>
      </c>
      <c r="BG5933">
        <v>3155</v>
      </c>
      <c r="BH5933">
        <v>1</v>
      </c>
      <c r="BI5933">
        <v>329</v>
      </c>
      <c r="BJ5933" s="2">
        <v>45853</v>
      </c>
      <c r="BK5933">
        <v>0</v>
      </c>
      <c r="BL5933" s="3" t="str">
        <f>VLOOKUP(O5933,DropDownList!$H$1:$I$7,2,FALSE)</f>
        <v>2025/26</v>
      </c>
      <c r="BM5933" s="3" t="str">
        <f t="shared" si="93"/>
        <v>VSUR</v>
      </c>
    </row>
    <row r="5934" spans="1:65" x14ac:dyDescent="0.2">
      <c r="A5934">
        <v>2025</v>
      </c>
      <c r="B5934">
        <v>7</v>
      </c>
      <c r="C5934" t="s">
        <v>216</v>
      </c>
      <c r="D5934" t="s">
        <v>220</v>
      </c>
      <c r="E5934" t="s">
        <v>38</v>
      </c>
      <c r="F5934">
        <v>9360</v>
      </c>
      <c r="G5934" t="s">
        <v>141</v>
      </c>
      <c r="H5934" t="s">
        <v>221</v>
      </c>
      <c r="I5934" t="s">
        <v>221</v>
      </c>
      <c r="J5934" s="1">
        <v>45839</v>
      </c>
      <c r="K5934" t="s">
        <v>143</v>
      </c>
      <c r="L5934">
        <v>2</v>
      </c>
      <c r="M5934" t="s">
        <v>144</v>
      </c>
      <c r="N5934" t="s">
        <v>145</v>
      </c>
      <c r="O5934" t="s">
        <v>156</v>
      </c>
      <c r="P5934" t="s">
        <v>153</v>
      </c>
      <c r="Q5934">
        <v>45</v>
      </c>
      <c r="R5934">
        <v>3</v>
      </c>
      <c r="S5934">
        <v>135</v>
      </c>
      <c r="T5934">
        <v>0</v>
      </c>
      <c r="U5934">
        <v>1</v>
      </c>
      <c r="V5934">
        <v>0</v>
      </c>
      <c r="W5934">
        <v>0</v>
      </c>
      <c r="X5934">
        <v>0</v>
      </c>
      <c r="Y5934">
        <v>0</v>
      </c>
      <c r="Z5934">
        <v>0</v>
      </c>
      <c r="AA5934">
        <v>90</v>
      </c>
      <c r="AB5934">
        <v>0</v>
      </c>
      <c r="AC5934">
        <v>90</v>
      </c>
      <c r="AD5934">
        <v>0</v>
      </c>
      <c r="AE5934">
        <v>0</v>
      </c>
      <c r="AF5934">
        <v>2</v>
      </c>
      <c r="AG5934">
        <v>0</v>
      </c>
      <c r="AH5934">
        <v>0</v>
      </c>
      <c r="AI5934">
        <v>1</v>
      </c>
      <c r="AJ5934">
        <v>0</v>
      </c>
      <c r="AK5934">
        <v>0</v>
      </c>
      <c r="AL5934">
        <v>0</v>
      </c>
      <c r="AM5934">
        <v>0</v>
      </c>
      <c r="AN5934">
        <v>0</v>
      </c>
      <c r="AO5934">
        <v>1</v>
      </c>
      <c r="AP5934">
        <v>4</v>
      </c>
      <c r="AQ5934">
        <v>1</v>
      </c>
      <c r="AR5934">
        <v>0</v>
      </c>
      <c r="AS5934">
        <v>0</v>
      </c>
      <c r="AT5934">
        <v>0</v>
      </c>
      <c r="AU5934">
        <v>0</v>
      </c>
      <c r="AV5934">
        <v>0</v>
      </c>
      <c r="AW5934">
        <v>0</v>
      </c>
      <c r="AX5934">
        <v>0</v>
      </c>
      <c r="AY5934">
        <v>1</v>
      </c>
      <c r="AZ5934">
        <v>1</v>
      </c>
      <c r="BA5934">
        <v>1</v>
      </c>
      <c r="BB5934">
        <v>0</v>
      </c>
      <c r="BC5934">
        <v>0</v>
      </c>
      <c r="BD5934">
        <v>0</v>
      </c>
      <c r="BE5934">
        <v>0</v>
      </c>
      <c r="BF5934">
        <v>1</v>
      </c>
      <c r="BG5934">
        <v>45</v>
      </c>
      <c r="BH5934">
        <v>0</v>
      </c>
      <c r="BI5934">
        <v>1</v>
      </c>
      <c r="BJ5934" s="2">
        <v>45853</v>
      </c>
      <c r="BK5934">
        <v>0</v>
      </c>
      <c r="BL5934" s="3" t="str">
        <f>VLOOKUP(O5934,DropDownList!$H$1:$I$7,2,FALSE)</f>
        <v>2023/24</v>
      </c>
      <c r="BM5934" s="3" t="str">
        <f t="shared" si="93"/>
        <v>PREG</v>
      </c>
    </row>
    <row r="5935" spans="1:65" x14ac:dyDescent="0.2">
      <c r="A5935">
        <v>2025</v>
      </c>
      <c r="B5935">
        <v>7</v>
      </c>
      <c r="C5935" t="s">
        <v>216</v>
      </c>
      <c r="D5935" t="s">
        <v>220</v>
      </c>
      <c r="E5935" t="s">
        <v>38</v>
      </c>
      <c r="F5935">
        <v>9360</v>
      </c>
      <c r="G5935" t="s">
        <v>141</v>
      </c>
      <c r="H5935" t="s">
        <v>221</v>
      </c>
      <c r="I5935" t="s">
        <v>221</v>
      </c>
      <c r="J5935" s="1">
        <v>45839</v>
      </c>
      <c r="K5935" t="s">
        <v>143</v>
      </c>
      <c r="L5935">
        <v>2</v>
      </c>
      <c r="M5935" t="s">
        <v>144</v>
      </c>
      <c r="N5935" t="s">
        <v>145</v>
      </c>
      <c r="O5935" t="s">
        <v>156</v>
      </c>
      <c r="P5935" t="s">
        <v>154</v>
      </c>
      <c r="Q5935">
        <v>17884.62</v>
      </c>
      <c r="R5935">
        <v>268</v>
      </c>
      <c r="S5935">
        <v>67921</v>
      </c>
      <c r="T5935">
        <v>1976.81</v>
      </c>
      <c r="U5935">
        <v>77</v>
      </c>
      <c r="V5935">
        <v>34</v>
      </c>
      <c r="W5935">
        <v>8959.48</v>
      </c>
      <c r="X5935">
        <v>8959.48</v>
      </c>
      <c r="Y5935">
        <v>0</v>
      </c>
      <c r="Z5935">
        <v>0</v>
      </c>
      <c r="AA5935">
        <v>48059.57</v>
      </c>
      <c r="AB5935">
        <v>614.94000000000005</v>
      </c>
      <c r="AC5935">
        <v>44074.63</v>
      </c>
      <c r="AD5935">
        <v>15</v>
      </c>
      <c r="AE5935">
        <v>19</v>
      </c>
      <c r="AF5935">
        <v>182</v>
      </c>
      <c r="AG5935">
        <v>46</v>
      </c>
      <c r="AH5935">
        <v>5</v>
      </c>
      <c r="AI5935">
        <v>31</v>
      </c>
      <c r="AJ5935">
        <v>0</v>
      </c>
      <c r="AK5935">
        <v>0</v>
      </c>
      <c r="AL5935">
        <v>0</v>
      </c>
      <c r="AM5935">
        <v>0</v>
      </c>
      <c r="AN5935">
        <v>0</v>
      </c>
      <c r="AO5935">
        <v>193</v>
      </c>
      <c r="AP5935">
        <v>870</v>
      </c>
      <c r="AQ5935">
        <v>196</v>
      </c>
      <c r="AR5935">
        <v>0</v>
      </c>
      <c r="AS5935">
        <v>107</v>
      </c>
      <c r="AT5935">
        <v>40</v>
      </c>
      <c r="AU5935">
        <v>10</v>
      </c>
      <c r="AV5935">
        <v>7</v>
      </c>
      <c r="AW5935">
        <v>2</v>
      </c>
      <c r="AX5935">
        <v>0</v>
      </c>
      <c r="AY5935">
        <v>118</v>
      </c>
      <c r="AZ5935">
        <v>196</v>
      </c>
      <c r="BA5935">
        <v>100</v>
      </c>
      <c r="BB5935">
        <v>29</v>
      </c>
      <c r="BC5935">
        <v>11</v>
      </c>
      <c r="BD5935">
        <v>18</v>
      </c>
      <c r="BE5935">
        <v>0</v>
      </c>
      <c r="BF5935">
        <v>266</v>
      </c>
      <c r="BG5935">
        <v>9614</v>
      </c>
      <c r="BH5935">
        <v>4</v>
      </c>
      <c r="BI5935">
        <v>76</v>
      </c>
      <c r="BJ5935" s="2">
        <v>45853</v>
      </c>
      <c r="BK5935">
        <v>0</v>
      </c>
      <c r="BL5935" s="3" t="str">
        <f>VLOOKUP(O5935,DropDownList!$H$1:$I$7,2,FALSE)</f>
        <v>2023/24</v>
      </c>
      <c r="BM5935" s="3" t="str">
        <f t="shared" si="93"/>
        <v>JP COURT</v>
      </c>
    </row>
    <row r="5936" spans="1:65" x14ac:dyDescent="0.2">
      <c r="A5936">
        <v>2025</v>
      </c>
      <c r="B5936">
        <v>7</v>
      </c>
      <c r="C5936" t="s">
        <v>216</v>
      </c>
      <c r="D5936" t="s">
        <v>220</v>
      </c>
      <c r="E5936" t="s">
        <v>38</v>
      </c>
      <c r="F5936">
        <v>9360</v>
      </c>
      <c r="G5936" t="s">
        <v>141</v>
      </c>
      <c r="H5936" t="s">
        <v>221</v>
      </c>
      <c r="I5936" t="s">
        <v>221</v>
      </c>
      <c r="J5936" s="1">
        <v>45839</v>
      </c>
      <c r="K5936" t="s">
        <v>143</v>
      </c>
      <c r="L5936">
        <v>2</v>
      </c>
      <c r="M5936" t="s">
        <v>144</v>
      </c>
      <c r="N5936" t="s">
        <v>145</v>
      </c>
      <c r="O5936" t="s">
        <v>147</v>
      </c>
      <c r="P5936" t="s">
        <v>154</v>
      </c>
      <c r="Q5936">
        <v>20337.490000000002</v>
      </c>
      <c r="R5936">
        <v>287</v>
      </c>
      <c r="S5936">
        <v>66212</v>
      </c>
      <c r="T5936">
        <v>630</v>
      </c>
      <c r="U5936">
        <v>99</v>
      </c>
      <c r="V5936">
        <v>40</v>
      </c>
      <c r="W5936">
        <v>8831.68</v>
      </c>
      <c r="X5936">
        <v>8839.68</v>
      </c>
      <c r="Y5936">
        <v>0</v>
      </c>
      <c r="Z5936">
        <v>0</v>
      </c>
      <c r="AA5936">
        <v>45244.51</v>
      </c>
      <c r="AB5936">
        <v>0</v>
      </c>
      <c r="AC5936">
        <v>41834.839999999997</v>
      </c>
      <c r="AD5936">
        <v>22</v>
      </c>
      <c r="AE5936">
        <v>18</v>
      </c>
      <c r="AF5936">
        <v>185</v>
      </c>
      <c r="AG5936">
        <v>61</v>
      </c>
      <c r="AH5936">
        <v>3</v>
      </c>
      <c r="AI5936">
        <v>38</v>
      </c>
      <c r="AJ5936">
        <v>0</v>
      </c>
      <c r="AK5936">
        <v>0</v>
      </c>
      <c r="AL5936">
        <v>0</v>
      </c>
      <c r="AM5936">
        <v>0</v>
      </c>
      <c r="AN5936">
        <v>0</v>
      </c>
      <c r="AO5936">
        <v>198</v>
      </c>
      <c r="AP5936">
        <v>768</v>
      </c>
      <c r="AQ5936">
        <v>205</v>
      </c>
      <c r="AR5936">
        <v>0</v>
      </c>
      <c r="AS5936">
        <v>112</v>
      </c>
      <c r="AT5936">
        <v>9</v>
      </c>
      <c r="AU5936">
        <v>9</v>
      </c>
      <c r="AV5936">
        <v>8</v>
      </c>
      <c r="AW5936">
        <v>2</v>
      </c>
      <c r="AX5936">
        <v>0</v>
      </c>
      <c r="AY5936">
        <v>101</v>
      </c>
      <c r="AZ5936">
        <v>175</v>
      </c>
      <c r="BA5936">
        <v>86</v>
      </c>
      <c r="BB5936">
        <v>22</v>
      </c>
      <c r="BC5936">
        <v>12</v>
      </c>
      <c r="BD5936">
        <v>8</v>
      </c>
      <c r="BE5936">
        <v>0</v>
      </c>
      <c r="BF5936">
        <v>285</v>
      </c>
      <c r="BG5936">
        <v>10695</v>
      </c>
      <c r="BH5936">
        <v>0</v>
      </c>
      <c r="BI5936">
        <v>98</v>
      </c>
      <c r="BJ5936" s="2">
        <v>45853</v>
      </c>
      <c r="BK5936">
        <v>0</v>
      </c>
      <c r="BL5936" s="3" t="str">
        <f>VLOOKUP(O5936,DropDownList!$H$1:$I$7,2,FALSE)</f>
        <v>2024/25</v>
      </c>
      <c r="BM5936" s="3" t="str">
        <f t="shared" si="93"/>
        <v>JP COURT</v>
      </c>
    </row>
    <row r="5937" spans="1:65" x14ac:dyDescent="0.2">
      <c r="A5937">
        <v>2025</v>
      </c>
      <c r="B5937">
        <v>7</v>
      </c>
      <c r="C5937" t="s">
        <v>216</v>
      </c>
      <c r="D5937" t="s">
        <v>220</v>
      </c>
      <c r="E5937" t="s">
        <v>38</v>
      </c>
      <c r="F5937">
        <v>9360</v>
      </c>
      <c r="G5937" t="s">
        <v>141</v>
      </c>
      <c r="H5937" t="s">
        <v>221</v>
      </c>
      <c r="I5937" t="s">
        <v>221</v>
      </c>
      <c r="J5937" s="1">
        <v>45839</v>
      </c>
      <c r="K5937" t="s">
        <v>143</v>
      </c>
      <c r="L5937">
        <v>2</v>
      </c>
      <c r="M5937" t="s">
        <v>144</v>
      </c>
      <c r="N5937" t="s">
        <v>145</v>
      </c>
      <c r="O5937" t="s">
        <v>156</v>
      </c>
      <c r="P5937" t="s">
        <v>148</v>
      </c>
      <c r="Q5937">
        <v>808.51</v>
      </c>
      <c r="R5937">
        <v>66</v>
      </c>
      <c r="S5937">
        <v>3960</v>
      </c>
      <c r="T5937">
        <v>405.7</v>
      </c>
      <c r="U5937">
        <v>15</v>
      </c>
      <c r="V5937">
        <v>4</v>
      </c>
      <c r="W5937">
        <v>210.78</v>
      </c>
      <c r="X5937">
        <v>210.78</v>
      </c>
      <c r="Y5937">
        <v>0</v>
      </c>
      <c r="Z5937">
        <v>0</v>
      </c>
      <c r="AA5937">
        <v>2745.79</v>
      </c>
      <c r="AB5937">
        <v>0</v>
      </c>
      <c r="AC5937">
        <v>2745.79</v>
      </c>
      <c r="AD5937">
        <v>3</v>
      </c>
      <c r="AE5937">
        <v>1</v>
      </c>
      <c r="AF5937">
        <v>43</v>
      </c>
      <c r="AG5937">
        <v>3</v>
      </c>
      <c r="AH5937">
        <v>5</v>
      </c>
      <c r="AI5937">
        <v>12</v>
      </c>
      <c r="AJ5937">
        <v>0</v>
      </c>
      <c r="AK5937">
        <v>0</v>
      </c>
      <c r="AL5937">
        <v>0</v>
      </c>
      <c r="AM5937">
        <v>0</v>
      </c>
      <c r="AN5937">
        <v>0</v>
      </c>
      <c r="AO5937">
        <v>56</v>
      </c>
      <c r="AP5937">
        <v>267</v>
      </c>
      <c r="AQ5937">
        <v>60</v>
      </c>
      <c r="AR5937">
        <v>0</v>
      </c>
      <c r="AS5937">
        <v>18</v>
      </c>
      <c r="AT5937">
        <v>12</v>
      </c>
      <c r="AU5937">
        <v>2</v>
      </c>
      <c r="AV5937">
        <v>1</v>
      </c>
      <c r="AW5937">
        <v>0</v>
      </c>
      <c r="AX5937">
        <v>0</v>
      </c>
      <c r="AY5937">
        <v>51</v>
      </c>
      <c r="AZ5937">
        <v>72</v>
      </c>
      <c r="BA5937">
        <v>36</v>
      </c>
      <c r="BB5937">
        <v>2</v>
      </c>
      <c r="BC5937">
        <v>1</v>
      </c>
      <c r="BD5937">
        <v>7</v>
      </c>
      <c r="BE5937">
        <v>0</v>
      </c>
      <c r="BF5937">
        <v>57</v>
      </c>
      <c r="BG5937">
        <v>720</v>
      </c>
      <c r="BH5937">
        <v>3</v>
      </c>
      <c r="BI5937">
        <v>15</v>
      </c>
      <c r="BJ5937" s="2">
        <v>45853</v>
      </c>
      <c r="BK5937">
        <v>0</v>
      </c>
      <c r="BL5937" s="3" t="str">
        <f>VLOOKUP(O5937,DropDownList!$H$1:$I$7,2,FALSE)</f>
        <v>2023/24</v>
      </c>
      <c r="BM5937" s="3" t="str">
        <f t="shared" si="93"/>
        <v>PRAS</v>
      </c>
    </row>
    <row r="5938" spans="1:65" x14ac:dyDescent="0.2">
      <c r="A5938">
        <v>2025</v>
      </c>
      <c r="B5938">
        <v>7</v>
      </c>
      <c r="C5938" t="s">
        <v>216</v>
      </c>
      <c r="D5938" t="s">
        <v>220</v>
      </c>
      <c r="E5938" t="s">
        <v>38</v>
      </c>
      <c r="F5938">
        <v>9360</v>
      </c>
      <c r="G5938" t="s">
        <v>141</v>
      </c>
      <c r="H5938" t="s">
        <v>221</v>
      </c>
      <c r="I5938" t="s">
        <v>221</v>
      </c>
      <c r="J5938" s="1">
        <v>45839</v>
      </c>
      <c r="K5938" t="s">
        <v>143</v>
      </c>
      <c r="L5938">
        <v>2</v>
      </c>
      <c r="M5938" t="s">
        <v>144</v>
      </c>
      <c r="N5938" t="s">
        <v>145</v>
      </c>
      <c r="O5938" t="s">
        <v>149</v>
      </c>
      <c r="P5938" t="s">
        <v>151</v>
      </c>
      <c r="Q5938">
        <v>0</v>
      </c>
      <c r="R5938">
        <v>12</v>
      </c>
      <c r="S5938">
        <v>360</v>
      </c>
      <c r="T5938">
        <v>60</v>
      </c>
      <c r="U5938">
        <v>0</v>
      </c>
      <c r="V5938">
        <v>0</v>
      </c>
      <c r="W5938">
        <v>0</v>
      </c>
      <c r="X5938">
        <v>0</v>
      </c>
      <c r="Y5938">
        <v>0</v>
      </c>
      <c r="Z5938">
        <v>0</v>
      </c>
      <c r="AA5938">
        <v>300</v>
      </c>
      <c r="AB5938">
        <v>0</v>
      </c>
      <c r="AC5938">
        <v>300</v>
      </c>
      <c r="AD5938">
        <v>0</v>
      </c>
      <c r="AE5938">
        <v>0</v>
      </c>
      <c r="AF5938">
        <v>10</v>
      </c>
      <c r="AG5938">
        <v>0</v>
      </c>
      <c r="AH5938">
        <v>2</v>
      </c>
      <c r="AI5938">
        <v>0</v>
      </c>
      <c r="AJ5938">
        <v>0</v>
      </c>
      <c r="AK5938">
        <v>0</v>
      </c>
      <c r="AL5938">
        <v>0</v>
      </c>
      <c r="AM5938">
        <v>0</v>
      </c>
      <c r="AN5938">
        <v>0</v>
      </c>
      <c r="AO5938">
        <v>0</v>
      </c>
      <c r="AP5938">
        <v>0</v>
      </c>
      <c r="AQ5938">
        <v>0</v>
      </c>
      <c r="AR5938">
        <v>0</v>
      </c>
      <c r="AS5938">
        <v>0</v>
      </c>
      <c r="AT5938">
        <v>0</v>
      </c>
      <c r="AU5938">
        <v>0</v>
      </c>
      <c r="AV5938">
        <v>0</v>
      </c>
      <c r="AW5938">
        <v>0</v>
      </c>
      <c r="AX5938">
        <v>0</v>
      </c>
      <c r="AY5938">
        <v>0</v>
      </c>
      <c r="AZ5938">
        <v>0</v>
      </c>
      <c r="BA5938">
        <v>0</v>
      </c>
      <c r="BB5938">
        <v>0</v>
      </c>
      <c r="BC5938">
        <v>0</v>
      </c>
      <c r="BD5938">
        <v>0</v>
      </c>
      <c r="BE5938">
        <v>0</v>
      </c>
      <c r="BF5938">
        <v>0</v>
      </c>
      <c r="BG5938">
        <v>0</v>
      </c>
      <c r="BH5938">
        <v>0</v>
      </c>
      <c r="BI5938">
        <v>0</v>
      </c>
      <c r="BJ5938" s="2">
        <v>45853</v>
      </c>
      <c r="BK5938">
        <v>0</v>
      </c>
      <c r="BL5938" s="3" t="str">
        <f>VLOOKUP(O5938,DropDownList!$H$1:$I$7,2,FALSE)</f>
        <v>2025/26</v>
      </c>
      <c r="BM5938" s="3" t="str">
        <f t="shared" si="93"/>
        <v>PCPF</v>
      </c>
    </row>
    <row r="5939" spans="1:65" x14ac:dyDescent="0.2">
      <c r="A5939">
        <v>2025</v>
      </c>
      <c r="B5939">
        <v>7</v>
      </c>
      <c r="C5939" t="s">
        <v>216</v>
      </c>
      <c r="D5939" t="s">
        <v>220</v>
      </c>
      <c r="E5939" t="s">
        <v>38</v>
      </c>
      <c r="F5939">
        <v>9360</v>
      </c>
      <c r="G5939" t="s">
        <v>141</v>
      </c>
      <c r="H5939" t="s">
        <v>221</v>
      </c>
      <c r="I5939" t="s">
        <v>221</v>
      </c>
      <c r="J5939" s="1">
        <v>45839</v>
      </c>
      <c r="K5939" t="s">
        <v>143</v>
      </c>
      <c r="L5939">
        <v>2</v>
      </c>
      <c r="M5939" t="s">
        <v>144</v>
      </c>
      <c r="N5939" t="s">
        <v>145</v>
      </c>
      <c r="O5939" t="s">
        <v>156</v>
      </c>
      <c r="P5939" t="s">
        <v>152</v>
      </c>
      <c r="Q5939">
        <v>0</v>
      </c>
      <c r="R5939">
        <v>126</v>
      </c>
      <c r="S5939">
        <v>5040</v>
      </c>
      <c r="T5939">
        <v>2480</v>
      </c>
      <c r="U5939">
        <v>0</v>
      </c>
      <c r="V5939">
        <v>0</v>
      </c>
      <c r="W5939">
        <v>0</v>
      </c>
      <c r="X5939">
        <v>0</v>
      </c>
      <c r="Y5939">
        <v>0</v>
      </c>
      <c r="Z5939">
        <v>0</v>
      </c>
      <c r="AA5939">
        <v>2560</v>
      </c>
      <c r="AB5939">
        <v>0</v>
      </c>
      <c r="AC5939">
        <v>2560</v>
      </c>
      <c r="AD5939">
        <v>0</v>
      </c>
      <c r="AE5939">
        <v>0</v>
      </c>
      <c r="AF5939">
        <v>64</v>
      </c>
      <c r="AG5939">
        <v>0</v>
      </c>
      <c r="AH5939">
        <v>62</v>
      </c>
      <c r="AI5939">
        <v>0</v>
      </c>
      <c r="AJ5939">
        <v>0</v>
      </c>
      <c r="AK5939">
        <v>0</v>
      </c>
      <c r="AL5939">
        <v>0</v>
      </c>
      <c r="AM5939">
        <v>0</v>
      </c>
      <c r="AN5939">
        <v>0</v>
      </c>
      <c r="AO5939">
        <v>0</v>
      </c>
      <c r="AP5939">
        <v>0</v>
      </c>
      <c r="AQ5939">
        <v>0</v>
      </c>
      <c r="AR5939">
        <v>0</v>
      </c>
      <c r="AS5939">
        <v>0</v>
      </c>
      <c r="AT5939">
        <v>0</v>
      </c>
      <c r="AU5939">
        <v>0</v>
      </c>
      <c r="AV5939">
        <v>0</v>
      </c>
      <c r="AW5939">
        <v>0</v>
      </c>
      <c r="AX5939">
        <v>0</v>
      </c>
      <c r="AY5939">
        <v>0</v>
      </c>
      <c r="AZ5939">
        <v>0</v>
      </c>
      <c r="BA5939">
        <v>0</v>
      </c>
      <c r="BB5939">
        <v>0</v>
      </c>
      <c r="BC5939">
        <v>0</v>
      </c>
      <c r="BD5939">
        <v>0</v>
      </c>
      <c r="BE5939">
        <v>0</v>
      </c>
      <c r="BF5939">
        <v>0</v>
      </c>
      <c r="BG5939">
        <v>0</v>
      </c>
      <c r="BH5939">
        <v>0</v>
      </c>
      <c r="BI5939">
        <v>0</v>
      </c>
      <c r="BJ5939" s="2">
        <v>45853</v>
      </c>
      <c r="BK5939">
        <v>0</v>
      </c>
      <c r="BL5939" s="3" t="str">
        <f>VLOOKUP(O5939,DropDownList!$H$1:$I$7,2,FALSE)</f>
        <v>2023/24</v>
      </c>
      <c r="BM5939" s="3" t="str">
        <f t="shared" si="93"/>
        <v>PCOA</v>
      </c>
    </row>
    <row r="5940" spans="1:65" x14ac:dyDescent="0.2">
      <c r="A5940">
        <v>2025</v>
      </c>
      <c r="B5940">
        <v>7</v>
      </c>
      <c r="C5940" t="s">
        <v>216</v>
      </c>
      <c r="D5940" t="s">
        <v>220</v>
      </c>
      <c r="E5940" t="s">
        <v>38</v>
      </c>
      <c r="F5940">
        <v>9360</v>
      </c>
      <c r="G5940" t="s">
        <v>141</v>
      </c>
      <c r="H5940" t="s">
        <v>221</v>
      </c>
      <c r="I5940" t="s">
        <v>221</v>
      </c>
      <c r="J5940" s="1">
        <v>45839</v>
      </c>
      <c r="K5940" t="s">
        <v>143</v>
      </c>
      <c r="L5940">
        <v>2</v>
      </c>
      <c r="M5940" t="s">
        <v>144</v>
      </c>
      <c r="N5940" t="s">
        <v>145</v>
      </c>
      <c r="O5940" t="s">
        <v>147</v>
      </c>
      <c r="P5940" t="s">
        <v>146</v>
      </c>
      <c r="Q5940">
        <v>660.33</v>
      </c>
      <c r="R5940">
        <v>286</v>
      </c>
      <c r="S5940">
        <v>4110</v>
      </c>
      <c r="T5940">
        <v>40</v>
      </c>
      <c r="U5940">
        <v>99</v>
      </c>
      <c r="V5940">
        <v>24</v>
      </c>
      <c r="W5940">
        <v>365</v>
      </c>
      <c r="X5940">
        <v>365</v>
      </c>
      <c r="Y5940">
        <v>0</v>
      </c>
      <c r="Z5940">
        <v>0</v>
      </c>
      <c r="AA5940">
        <v>3409.67</v>
      </c>
      <c r="AB5940">
        <v>0</v>
      </c>
      <c r="AC5940">
        <v>0</v>
      </c>
      <c r="AD5940">
        <v>22</v>
      </c>
      <c r="AE5940">
        <v>2</v>
      </c>
      <c r="AF5940">
        <v>240</v>
      </c>
      <c r="AG5940">
        <v>5</v>
      </c>
      <c r="AH5940">
        <v>3</v>
      </c>
      <c r="AI5940">
        <v>38</v>
      </c>
      <c r="AJ5940">
        <v>0</v>
      </c>
      <c r="AK5940">
        <v>0</v>
      </c>
      <c r="AL5940">
        <v>0</v>
      </c>
      <c r="AM5940">
        <v>0</v>
      </c>
      <c r="AN5940">
        <v>0</v>
      </c>
      <c r="AO5940">
        <v>197</v>
      </c>
      <c r="AP5940">
        <v>766</v>
      </c>
      <c r="AQ5940">
        <v>203</v>
      </c>
      <c r="AR5940">
        <v>0</v>
      </c>
      <c r="AS5940">
        <v>112</v>
      </c>
      <c r="AT5940">
        <v>9</v>
      </c>
      <c r="AU5940">
        <v>9</v>
      </c>
      <c r="AV5940">
        <v>8</v>
      </c>
      <c r="AW5940">
        <v>2</v>
      </c>
      <c r="AX5940">
        <v>0</v>
      </c>
      <c r="AY5940">
        <v>101</v>
      </c>
      <c r="AZ5940">
        <v>175</v>
      </c>
      <c r="BA5940">
        <v>86</v>
      </c>
      <c r="BB5940">
        <v>22</v>
      </c>
      <c r="BC5940">
        <v>12</v>
      </c>
      <c r="BD5940">
        <v>8</v>
      </c>
      <c r="BE5940">
        <v>0</v>
      </c>
      <c r="BF5940">
        <v>284</v>
      </c>
      <c r="BG5940">
        <v>630</v>
      </c>
      <c r="BH5940">
        <v>0</v>
      </c>
      <c r="BI5940">
        <v>98</v>
      </c>
      <c r="BJ5940" s="2">
        <v>45853</v>
      </c>
      <c r="BK5940">
        <v>0</v>
      </c>
      <c r="BL5940" s="3" t="str">
        <f>VLOOKUP(O5940,DropDownList!$H$1:$I$7,2,FALSE)</f>
        <v>2024/25</v>
      </c>
      <c r="BM5940" s="3" t="str">
        <f t="shared" si="93"/>
        <v>VSUR</v>
      </c>
    </row>
    <row r="5941" spans="1:65" x14ac:dyDescent="0.2">
      <c r="A5941">
        <v>2025</v>
      </c>
      <c r="B5941">
        <v>7</v>
      </c>
      <c r="C5941" t="s">
        <v>216</v>
      </c>
      <c r="D5941" t="s">
        <v>220</v>
      </c>
      <c r="E5941" t="s">
        <v>38</v>
      </c>
      <c r="F5941">
        <v>9360</v>
      </c>
      <c r="G5941" t="s">
        <v>141</v>
      </c>
      <c r="H5941" t="s">
        <v>221</v>
      </c>
      <c r="I5941" t="s">
        <v>221</v>
      </c>
      <c r="J5941" s="1">
        <v>45839</v>
      </c>
      <c r="K5941" t="s">
        <v>143</v>
      </c>
      <c r="L5941">
        <v>2</v>
      </c>
      <c r="M5941" t="s">
        <v>144</v>
      </c>
      <c r="N5941" t="s">
        <v>145</v>
      </c>
      <c r="O5941" t="s">
        <v>156</v>
      </c>
      <c r="P5941" t="s">
        <v>150</v>
      </c>
      <c r="Q5941">
        <v>14983.36</v>
      </c>
      <c r="R5941">
        <v>397</v>
      </c>
      <c r="S5941">
        <v>64393.71</v>
      </c>
      <c r="T5941">
        <v>7677.83</v>
      </c>
      <c r="U5941">
        <v>104</v>
      </c>
      <c r="V5941">
        <v>41</v>
      </c>
      <c r="W5941">
        <v>6740.16</v>
      </c>
      <c r="X5941">
        <v>6715.16</v>
      </c>
      <c r="Y5941">
        <v>344</v>
      </c>
      <c r="Z5941">
        <v>56715.88</v>
      </c>
      <c r="AA5941">
        <v>41732.519999999997</v>
      </c>
      <c r="AB5941">
        <v>12908.68</v>
      </c>
      <c r="AC5941">
        <v>28823.84</v>
      </c>
      <c r="AD5941">
        <v>27</v>
      </c>
      <c r="AE5941">
        <v>14</v>
      </c>
      <c r="AF5941">
        <v>236</v>
      </c>
      <c r="AG5941">
        <v>55</v>
      </c>
      <c r="AH5941">
        <v>53</v>
      </c>
      <c r="AI5941">
        <v>49</v>
      </c>
      <c r="AJ5941">
        <v>71</v>
      </c>
      <c r="AK5941">
        <v>28</v>
      </c>
      <c r="AL5941">
        <v>8</v>
      </c>
      <c r="AM5941">
        <v>13</v>
      </c>
      <c r="AN5941">
        <v>6</v>
      </c>
      <c r="AO5941">
        <v>277</v>
      </c>
      <c r="AP5941">
        <v>1236</v>
      </c>
      <c r="AQ5941">
        <v>308</v>
      </c>
      <c r="AR5941">
        <v>0</v>
      </c>
      <c r="AS5941">
        <v>127</v>
      </c>
      <c r="AT5941">
        <v>41</v>
      </c>
      <c r="AU5941">
        <v>6</v>
      </c>
      <c r="AV5941">
        <v>2</v>
      </c>
      <c r="AW5941">
        <v>0</v>
      </c>
      <c r="AX5941">
        <v>0</v>
      </c>
      <c r="AY5941">
        <v>211</v>
      </c>
      <c r="AZ5941">
        <v>314</v>
      </c>
      <c r="BA5941">
        <v>168</v>
      </c>
      <c r="BB5941">
        <v>15</v>
      </c>
      <c r="BC5941">
        <v>9</v>
      </c>
      <c r="BD5941">
        <v>11</v>
      </c>
      <c r="BE5941">
        <v>0</v>
      </c>
      <c r="BF5941">
        <v>282</v>
      </c>
      <c r="BG5941">
        <v>8220.6200000000008</v>
      </c>
      <c r="BH5941">
        <v>4</v>
      </c>
      <c r="BI5941">
        <v>104</v>
      </c>
      <c r="BJ5941" s="2">
        <v>45853</v>
      </c>
      <c r="BK5941">
        <v>0</v>
      </c>
      <c r="BL5941" s="3" t="str">
        <f>VLOOKUP(O5941,DropDownList!$H$1:$I$7,2,FALSE)</f>
        <v>2023/24</v>
      </c>
      <c r="BM5941" s="3" t="str">
        <f t="shared" si="93"/>
        <v>FISCAL FINES</v>
      </c>
    </row>
    <row r="5942" spans="1:65" x14ac:dyDescent="0.2">
      <c r="A5942">
        <v>2025</v>
      </c>
      <c r="B5942">
        <v>7</v>
      </c>
      <c r="C5942" t="s">
        <v>216</v>
      </c>
      <c r="D5942" t="s">
        <v>220</v>
      </c>
      <c r="E5942" t="s">
        <v>38</v>
      </c>
      <c r="F5942">
        <v>9360</v>
      </c>
      <c r="G5942" t="s">
        <v>141</v>
      </c>
      <c r="H5942" t="s">
        <v>221</v>
      </c>
      <c r="I5942" t="s">
        <v>221</v>
      </c>
      <c r="J5942" s="1">
        <v>45839</v>
      </c>
      <c r="K5942" t="s">
        <v>143</v>
      </c>
      <c r="L5942">
        <v>2</v>
      </c>
      <c r="M5942" t="s">
        <v>144</v>
      </c>
      <c r="N5942" t="s">
        <v>145</v>
      </c>
      <c r="O5942" t="s">
        <v>149</v>
      </c>
      <c r="P5942" t="s">
        <v>154</v>
      </c>
      <c r="Q5942">
        <v>28773.88</v>
      </c>
      <c r="R5942">
        <v>275</v>
      </c>
      <c r="S5942">
        <v>64018</v>
      </c>
      <c r="T5942">
        <v>955</v>
      </c>
      <c r="U5942">
        <v>132</v>
      </c>
      <c r="V5942">
        <v>70</v>
      </c>
      <c r="W5942">
        <v>12857.01</v>
      </c>
      <c r="X5942">
        <v>16003.01</v>
      </c>
      <c r="Y5942">
        <v>0</v>
      </c>
      <c r="Z5942">
        <v>0</v>
      </c>
      <c r="AA5942">
        <v>34289.120000000003</v>
      </c>
      <c r="AB5942">
        <v>679.67</v>
      </c>
      <c r="AC5942">
        <v>30689.45</v>
      </c>
      <c r="AD5942">
        <v>35</v>
      </c>
      <c r="AE5942">
        <v>35</v>
      </c>
      <c r="AF5942">
        <v>139</v>
      </c>
      <c r="AG5942">
        <v>70</v>
      </c>
      <c r="AH5942">
        <v>3</v>
      </c>
      <c r="AI5942">
        <v>62</v>
      </c>
      <c r="AJ5942">
        <v>0</v>
      </c>
      <c r="AK5942">
        <v>0</v>
      </c>
      <c r="AL5942">
        <v>0</v>
      </c>
      <c r="AM5942">
        <v>0</v>
      </c>
      <c r="AN5942">
        <v>0</v>
      </c>
      <c r="AO5942">
        <v>186</v>
      </c>
      <c r="AP5942">
        <v>492</v>
      </c>
      <c r="AQ5942">
        <v>182</v>
      </c>
      <c r="AR5942">
        <v>0</v>
      </c>
      <c r="AS5942">
        <v>56</v>
      </c>
      <c r="AT5942">
        <v>13</v>
      </c>
      <c r="AU5942">
        <v>3</v>
      </c>
      <c r="AV5942">
        <v>0</v>
      </c>
      <c r="AW5942">
        <v>3</v>
      </c>
      <c r="AX5942">
        <v>0</v>
      </c>
      <c r="AY5942">
        <v>63</v>
      </c>
      <c r="AZ5942">
        <v>113</v>
      </c>
      <c r="BA5942">
        <v>24</v>
      </c>
      <c r="BB5942">
        <v>17</v>
      </c>
      <c r="BC5942">
        <v>3</v>
      </c>
      <c r="BD5942">
        <v>7</v>
      </c>
      <c r="BE5942">
        <v>0</v>
      </c>
      <c r="BF5942">
        <v>272</v>
      </c>
      <c r="BG5942">
        <v>15637</v>
      </c>
      <c r="BH5942">
        <v>1</v>
      </c>
      <c r="BI5942">
        <v>132</v>
      </c>
      <c r="BJ5942" s="2">
        <v>45853</v>
      </c>
      <c r="BK5942">
        <v>0</v>
      </c>
      <c r="BL5942" s="3" t="str">
        <f>VLOOKUP(O5942,DropDownList!$H$1:$I$7,2,FALSE)</f>
        <v>2025/26</v>
      </c>
      <c r="BM5942" s="3" t="str">
        <f t="shared" si="93"/>
        <v>JP COURT</v>
      </c>
    </row>
    <row r="5943" spans="1:65" x14ac:dyDescent="0.2">
      <c r="A5943">
        <v>2025</v>
      </c>
      <c r="B5943">
        <v>7</v>
      </c>
      <c r="C5943" t="s">
        <v>216</v>
      </c>
      <c r="D5943" t="s">
        <v>220</v>
      </c>
      <c r="E5943" t="s">
        <v>38</v>
      </c>
      <c r="F5943">
        <v>9360</v>
      </c>
      <c r="G5943" t="s">
        <v>141</v>
      </c>
      <c r="H5943" t="s">
        <v>221</v>
      </c>
      <c r="I5943" t="s">
        <v>221</v>
      </c>
      <c r="J5943" s="1">
        <v>45839</v>
      </c>
      <c r="K5943" t="s">
        <v>143</v>
      </c>
      <c r="L5943">
        <v>2</v>
      </c>
      <c r="M5943" t="s">
        <v>144</v>
      </c>
      <c r="N5943" t="s">
        <v>145</v>
      </c>
      <c r="O5943" t="s">
        <v>149</v>
      </c>
      <c r="P5943" t="s">
        <v>150</v>
      </c>
      <c r="Q5943">
        <v>39525.21</v>
      </c>
      <c r="R5943">
        <v>379</v>
      </c>
      <c r="S5943">
        <v>66348.710000000006</v>
      </c>
      <c r="T5943">
        <v>4835.24</v>
      </c>
      <c r="U5943">
        <v>239</v>
      </c>
      <c r="V5943">
        <v>130</v>
      </c>
      <c r="W5943">
        <v>18309.07</v>
      </c>
      <c r="X5943">
        <v>23008.82</v>
      </c>
      <c r="Y5943">
        <v>351</v>
      </c>
      <c r="Z5943">
        <v>61513.47</v>
      </c>
      <c r="AA5943">
        <v>21988.26</v>
      </c>
      <c r="AB5943">
        <v>7052.33</v>
      </c>
      <c r="AC5943">
        <v>14935.93</v>
      </c>
      <c r="AD5943">
        <v>104</v>
      </c>
      <c r="AE5943">
        <v>26</v>
      </c>
      <c r="AF5943">
        <v>110</v>
      </c>
      <c r="AG5943">
        <v>83</v>
      </c>
      <c r="AH5943">
        <v>28</v>
      </c>
      <c r="AI5943">
        <v>156</v>
      </c>
      <c r="AJ5943">
        <v>58</v>
      </c>
      <c r="AK5943">
        <v>38</v>
      </c>
      <c r="AL5943">
        <v>6</v>
      </c>
      <c r="AM5943">
        <v>11</v>
      </c>
      <c r="AN5943">
        <v>1</v>
      </c>
      <c r="AO5943">
        <v>274</v>
      </c>
      <c r="AP5943">
        <v>732</v>
      </c>
      <c r="AQ5943">
        <v>280</v>
      </c>
      <c r="AR5943">
        <v>0</v>
      </c>
      <c r="AS5943">
        <v>39</v>
      </c>
      <c r="AT5943">
        <v>13</v>
      </c>
      <c r="AU5943">
        <v>0</v>
      </c>
      <c r="AV5943">
        <v>0</v>
      </c>
      <c r="AW5943">
        <v>0</v>
      </c>
      <c r="AX5943">
        <v>0</v>
      </c>
      <c r="AY5943">
        <v>123</v>
      </c>
      <c r="AZ5943">
        <v>226</v>
      </c>
      <c r="BA5943">
        <v>35</v>
      </c>
      <c r="BB5943">
        <v>3</v>
      </c>
      <c r="BC5943">
        <v>1</v>
      </c>
      <c r="BD5943">
        <v>2</v>
      </c>
      <c r="BE5943">
        <v>0</v>
      </c>
      <c r="BF5943">
        <v>286</v>
      </c>
      <c r="BG5943">
        <v>25647.91</v>
      </c>
      <c r="BH5943">
        <v>2</v>
      </c>
      <c r="BI5943">
        <v>235</v>
      </c>
      <c r="BJ5943" s="2">
        <v>45853</v>
      </c>
      <c r="BK5943">
        <v>0</v>
      </c>
      <c r="BL5943" s="3" t="str">
        <f>VLOOKUP(O5943,DropDownList!$H$1:$I$7,2,FALSE)</f>
        <v>2025/26</v>
      </c>
      <c r="BM5943" s="3" t="str">
        <f t="shared" si="93"/>
        <v>FISCAL FINES</v>
      </c>
    </row>
    <row r="5944" spans="1:65" x14ac:dyDescent="0.2">
      <c r="A5944">
        <v>2025</v>
      </c>
      <c r="B5944">
        <v>7</v>
      </c>
      <c r="C5944" t="s">
        <v>216</v>
      </c>
      <c r="D5944" t="s">
        <v>220</v>
      </c>
      <c r="E5944" t="s">
        <v>38</v>
      </c>
      <c r="F5944">
        <v>9360</v>
      </c>
      <c r="G5944" t="s">
        <v>141</v>
      </c>
      <c r="H5944" t="s">
        <v>221</v>
      </c>
      <c r="I5944" t="s">
        <v>221</v>
      </c>
      <c r="J5944" s="1">
        <v>45839</v>
      </c>
      <c r="K5944" t="s">
        <v>143</v>
      </c>
      <c r="L5944">
        <v>2</v>
      </c>
      <c r="M5944" t="s">
        <v>144</v>
      </c>
      <c r="N5944" t="s">
        <v>145</v>
      </c>
      <c r="O5944" t="s">
        <v>147</v>
      </c>
      <c r="P5944" t="s">
        <v>151</v>
      </c>
      <c r="Q5944">
        <v>0</v>
      </c>
      <c r="R5944">
        <v>8</v>
      </c>
      <c r="S5944">
        <v>240</v>
      </c>
      <c r="T5944">
        <v>0</v>
      </c>
      <c r="U5944">
        <v>0</v>
      </c>
      <c r="V5944">
        <v>0</v>
      </c>
      <c r="W5944">
        <v>0</v>
      </c>
      <c r="X5944">
        <v>0</v>
      </c>
      <c r="Y5944">
        <v>0</v>
      </c>
      <c r="Z5944">
        <v>0</v>
      </c>
      <c r="AA5944">
        <v>240</v>
      </c>
      <c r="AB5944">
        <v>0</v>
      </c>
      <c r="AC5944">
        <v>240</v>
      </c>
      <c r="AD5944">
        <v>0</v>
      </c>
      <c r="AE5944">
        <v>0</v>
      </c>
      <c r="AF5944">
        <v>8</v>
      </c>
      <c r="AG5944">
        <v>0</v>
      </c>
      <c r="AH5944">
        <v>0</v>
      </c>
      <c r="AI5944">
        <v>0</v>
      </c>
      <c r="AJ5944">
        <v>0</v>
      </c>
      <c r="AK5944">
        <v>0</v>
      </c>
      <c r="AL5944">
        <v>0</v>
      </c>
      <c r="AM5944">
        <v>0</v>
      </c>
      <c r="AN5944">
        <v>0</v>
      </c>
      <c r="AO5944">
        <v>0</v>
      </c>
      <c r="AP5944">
        <v>0</v>
      </c>
      <c r="AQ5944">
        <v>0</v>
      </c>
      <c r="AR5944">
        <v>0</v>
      </c>
      <c r="AS5944">
        <v>0</v>
      </c>
      <c r="AT5944">
        <v>0</v>
      </c>
      <c r="AU5944">
        <v>0</v>
      </c>
      <c r="AV5944">
        <v>0</v>
      </c>
      <c r="AW5944">
        <v>0</v>
      </c>
      <c r="AX5944">
        <v>0</v>
      </c>
      <c r="AY5944">
        <v>0</v>
      </c>
      <c r="AZ5944">
        <v>0</v>
      </c>
      <c r="BA5944">
        <v>0</v>
      </c>
      <c r="BB5944">
        <v>0</v>
      </c>
      <c r="BC5944">
        <v>0</v>
      </c>
      <c r="BD5944">
        <v>0</v>
      </c>
      <c r="BE5944">
        <v>0</v>
      </c>
      <c r="BF5944">
        <v>0</v>
      </c>
      <c r="BG5944">
        <v>0</v>
      </c>
      <c r="BH5944">
        <v>0</v>
      </c>
      <c r="BI5944">
        <v>0</v>
      </c>
      <c r="BJ5944" s="2">
        <v>45853</v>
      </c>
      <c r="BK5944">
        <v>0</v>
      </c>
      <c r="BL5944" s="3" t="str">
        <f>VLOOKUP(O5944,DropDownList!$H$1:$I$7,2,FALSE)</f>
        <v>2024/25</v>
      </c>
      <c r="BM5944" s="3" t="str">
        <f t="shared" si="93"/>
        <v>PCPF</v>
      </c>
    </row>
    <row r="5945" spans="1:65" x14ac:dyDescent="0.2">
      <c r="A5945">
        <v>2025</v>
      </c>
      <c r="B5945">
        <v>7</v>
      </c>
      <c r="C5945" t="s">
        <v>216</v>
      </c>
      <c r="D5945" t="s">
        <v>220</v>
      </c>
      <c r="E5945" t="s">
        <v>38</v>
      </c>
      <c r="F5945">
        <v>9360</v>
      </c>
      <c r="G5945" t="s">
        <v>141</v>
      </c>
      <c r="H5945" t="s">
        <v>221</v>
      </c>
      <c r="I5945" t="s">
        <v>221</v>
      </c>
      <c r="J5945" s="1">
        <v>45839</v>
      </c>
      <c r="K5945" t="s">
        <v>143</v>
      </c>
      <c r="L5945">
        <v>2</v>
      </c>
      <c r="M5945" t="s">
        <v>144</v>
      </c>
      <c r="N5945" t="s">
        <v>145</v>
      </c>
      <c r="O5945" t="s">
        <v>149</v>
      </c>
      <c r="P5945" t="s">
        <v>148</v>
      </c>
      <c r="Q5945">
        <v>1530.94</v>
      </c>
      <c r="R5945">
        <v>41</v>
      </c>
      <c r="S5945">
        <v>2460</v>
      </c>
      <c r="T5945">
        <v>0</v>
      </c>
      <c r="U5945">
        <v>29</v>
      </c>
      <c r="V5945">
        <v>15</v>
      </c>
      <c r="W5945">
        <v>890</v>
      </c>
      <c r="X5945">
        <v>890</v>
      </c>
      <c r="Y5945">
        <v>0</v>
      </c>
      <c r="Z5945">
        <v>0</v>
      </c>
      <c r="AA5945">
        <v>929.06</v>
      </c>
      <c r="AB5945">
        <v>0</v>
      </c>
      <c r="AC5945">
        <v>929.06</v>
      </c>
      <c r="AD5945">
        <v>14</v>
      </c>
      <c r="AE5945">
        <v>1</v>
      </c>
      <c r="AF5945">
        <v>12</v>
      </c>
      <c r="AG5945">
        <v>5</v>
      </c>
      <c r="AH5945">
        <v>0</v>
      </c>
      <c r="AI5945">
        <v>24</v>
      </c>
      <c r="AJ5945">
        <v>0</v>
      </c>
      <c r="AK5945">
        <v>0</v>
      </c>
      <c r="AL5945">
        <v>0</v>
      </c>
      <c r="AM5945">
        <v>0</v>
      </c>
      <c r="AN5945">
        <v>0</v>
      </c>
      <c r="AO5945">
        <v>37</v>
      </c>
      <c r="AP5945">
        <v>104</v>
      </c>
      <c r="AQ5945">
        <v>40</v>
      </c>
      <c r="AR5945">
        <v>0</v>
      </c>
      <c r="AS5945">
        <v>3</v>
      </c>
      <c r="AT5945">
        <v>7</v>
      </c>
      <c r="AU5945">
        <v>1</v>
      </c>
      <c r="AV5945">
        <v>1</v>
      </c>
      <c r="AW5945">
        <v>0</v>
      </c>
      <c r="AX5945">
        <v>0</v>
      </c>
      <c r="AY5945">
        <v>18</v>
      </c>
      <c r="AZ5945">
        <v>29</v>
      </c>
      <c r="BA5945">
        <v>5</v>
      </c>
      <c r="BB5945">
        <v>0</v>
      </c>
      <c r="BC5945">
        <v>0</v>
      </c>
      <c r="BD5945">
        <v>0</v>
      </c>
      <c r="BE5945">
        <v>0</v>
      </c>
      <c r="BF5945">
        <v>37</v>
      </c>
      <c r="BG5945">
        <v>1440</v>
      </c>
      <c r="BH5945">
        <v>0</v>
      </c>
      <c r="BI5945">
        <v>29</v>
      </c>
      <c r="BJ5945" s="2">
        <v>45853</v>
      </c>
      <c r="BK5945">
        <v>0</v>
      </c>
      <c r="BL5945" s="3" t="str">
        <f>VLOOKUP(O5945,DropDownList!$H$1:$I$7,2,FALSE)</f>
        <v>2025/26</v>
      </c>
      <c r="BM5945" s="3" t="str">
        <f t="shared" si="93"/>
        <v>PRAS</v>
      </c>
    </row>
    <row r="5946" spans="1:65" x14ac:dyDescent="0.2">
      <c r="A5946">
        <v>2025</v>
      </c>
      <c r="B5946">
        <v>7</v>
      </c>
      <c r="C5946" t="s">
        <v>216</v>
      </c>
      <c r="D5946" t="s">
        <v>220</v>
      </c>
      <c r="E5946" t="s">
        <v>38</v>
      </c>
      <c r="F5946">
        <v>9360</v>
      </c>
      <c r="G5946" t="s">
        <v>141</v>
      </c>
      <c r="H5946" t="s">
        <v>221</v>
      </c>
      <c r="I5946" t="s">
        <v>221</v>
      </c>
      <c r="J5946" s="1">
        <v>45839</v>
      </c>
      <c r="K5946" t="s">
        <v>143</v>
      </c>
      <c r="L5946">
        <v>2</v>
      </c>
      <c r="M5946" t="s">
        <v>144</v>
      </c>
      <c r="N5946" t="s">
        <v>145</v>
      </c>
      <c r="O5946" t="s">
        <v>149</v>
      </c>
      <c r="P5946" t="s">
        <v>146</v>
      </c>
      <c r="Q5946">
        <v>950</v>
      </c>
      <c r="R5946">
        <v>274</v>
      </c>
      <c r="S5946">
        <v>3920</v>
      </c>
      <c r="T5946">
        <v>50</v>
      </c>
      <c r="U5946">
        <v>131</v>
      </c>
      <c r="V5946">
        <v>34</v>
      </c>
      <c r="W5946">
        <v>520</v>
      </c>
      <c r="X5946">
        <v>520</v>
      </c>
      <c r="Y5946">
        <v>0</v>
      </c>
      <c r="Z5946">
        <v>0</v>
      </c>
      <c r="AA5946">
        <v>2920</v>
      </c>
      <c r="AB5946">
        <v>0</v>
      </c>
      <c r="AC5946">
        <v>0</v>
      </c>
      <c r="AD5946">
        <v>34</v>
      </c>
      <c r="AE5946">
        <v>0</v>
      </c>
      <c r="AF5946">
        <v>208</v>
      </c>
      <c r="AG5946">
        <v>1</v>
      </c>
      <c r="AH5946">
        <v>3</v>
      </c>
      <c r="AI5946">
        <v>62</v>
      </c>
      <c r="AJ5946">
        <v>0</v>
      </c>
      <c r="AK5946">
        <v>0</v>
      </c>
      <c r="AL5946">
        <v>0</v>
      </c>
      <c r="AM5946">
        <v>0</v>
      </c>
      <c r="AN5946">
        <v>0</v>
      </c>
      <c r="AO5946">
        <v>185</v>
      </c>
      <c r="AP5946">
        <v>489</v>
      </c>
      <c r="AQ5946">
        <v>181</v>
      </c>
      <c r="AR5946">
        <v>0</v>
      </c>
      <c r="AS5946">
        <v>56</v>
      </c>
      <c r="AT5946">
        <v>13</v>
      </c>
      <c r="AU5946">
        <v>3</v>
      </c>
      <c r="AV5946">
        <v>0</v>
      </c>
      <c r="AW5946">
        <v>3</v>
      </c>
      <c r="AX5946">
        <v>0</v>
      </c>
      <c r="AY5946">
        <v>63</v>
      </c>
      <c r="AZ5946">
        <v>112</v>
      </c>
      <c r="BA5946">
        <v>23</v>
      </c>
      <c r="BB5946">
        <v>17</v>
      </c>
      <c r="BC5946">
        <v>3</v>
      </c>
      <c r="BD5946">
        <v>7</v>
      </c>
      <c r="BE5946">
        <v>0</v>
      </c>
      <c r="BF5946">
        <v>271</v>
      </c>
      <c r="BG5946">
        <v>940</v>
      </c>
      <c r="BH5946">
        <v>0</v>
      </c>
      <c r="BI5946">
        <v>131</v>
      </c>
      <c r="BJ5946" s="2">
        <v>45853</v>
      </c>
      <c r="BK5946">
        <v>0</v>
      </c>
      <c r="BL5946" s="3" t="str">
        <f>VLOOKUP(O5946,DropDownList!$H$1:$I$7,2,FALSE)</f>
        <v>2025/26</v>
      </c>
      <c r="BM5946" s="3" t="str">
        <f t="shared" si="93"/>
        <v>VSUR</v>
      </c>
    </row>
    <row r="5947" spans="1:65" x14ac:dyDescent="0.2">
      <c r="A5947">
        <v>2025</v>
      </c>
      <c r="B5947">
        <v>7</v>
      </c>
      <c r="C5947" t="s">
        <v>216</v>
      </c>
      <c r="D5947" t="s">
        <v>220</v>
      </c>
      <c r="E5947" t="s">
        <v>38</v>
      </c>
      <c r="F5947">
        <v>9360</v>
      </c>
      <c r="G5947" t="s">
        <v>141</v>
      </c>
      <c r="H5947" t="s">
        <v>221</v>
      </c>
      <c r="I5947" t="s">
        <v>221</v>
      </c>
      <c r="J5947" s="1">
        <v>45839</v>
      </c>
      <c r="K5947" t="s">
        <v>143</v>
      </c>
      <c r="L5947">
        <v>2</v>
      </c>
      <c r="M5947" t="s">
        <v>144</v>
      </c>
      <c r="N5947" t="s">
        <v>145</v>
      </c>
      <c r="O5947" t="s">
        <v>149</v>
      </c>
      <c r="P5947" t="s">
        <v>153</v>
      </c>
      <c r="Q5947">
        <v>45</v>
      </c>
      <c r="R5947">
        <v>1</v>
      </c>
      <c r="S5947">
        <v>45</v>
      </c>
      <c r="T5947">
        <v>0</v>
      </c>
      <c r="U5947">
        <v>1</v>
      </c>
      <c r="V5947">
        <v>1</v>
      </c>
      <c r="W5947">
        <v>45</v>
      </c>
      <c r="X5947">
        <v>45</v>
      </c>
      <c r="Y5947">
        <v>0</v>
      </c>
      <c r="Z5947">
        <v>0</v>
      </c>
      <c r="AA5947">
        <v>0</v>
      </c>
      <c r="AB5947">
        <v>0</v>
      </c>
      <c r="AC5947">
        <v>0</v>
      </c>
      <c r="AD5947">
        <v>1</v>
      </c>
      <c r="AE5947">
        <v>0</v>
      </c>
      <c r="AF5947">
        <v>0</v>
      </c>
      <c r="AG5947">
        <v>0</v>
      </c>
      <c r="AH5947">
        <v>0</v>
      </c>
      <c r="AI5947">
        <v>1</v>
      </c>
      <c r="AJ5947">
        <v>0</v>
      </c>
      <c r="AK5947">
        <v>0</v>
      </c>
      <c r="AL5947">
        <v>0</v>
      </c>
      <c r="AM5947">
        <v>0</v>
      </c>
      <c r="AN5947">
        <v>0</v>
      </c>
      <c r="AO5947">
        <v>1</v>
      </c>
      <c r="AP5947">
        <v>1</v>
      </c>
      <c r="AQ5947">
        <v>1</v>
      </c>
      <c r="AR5947">
        <v>0</v>
      </c>
      <c r="AS5947">
        <v>0</v>
      </c>
      <c r="AT5947">
        <v>0</v>
      </c>
      <c r="AU5947">
        <v>0</v>
      </c>
      <c r="AV5947">
        <v>0</v>
      </c>
      <c r="AW5947">
        <v>0</v>
      </c>
      <c r="AX5947">
        <v>0</v>
      </c>
      <c r="AY5947">
        <v>0</v>
      </c>
      <c r="AZ5947">
        <v>0</v>
      </c>
      <c r="BA5947">
        <v>0</v>
      </c>
      <c r="BB5947">
        <v>0</v>
      </c>
      <c r="BC5947">
        <v>0</v>
      </c>
      <c r="BD5947">
        <v>0</v>
      </c>
      <c r="BE5947">
        <v>0</v>
      </c>
      <c r="BF5947">
        <v>1</v>
      </c>
      <c r="BG5947">
        <v>45</v>
      </c>
      <c r="BH5947">
        <v>0</v>
      </c>
      <c r="BI5947">
        <v>1</v>
      </c>
      <c r="BJ5947" s="2">
        <v>45853</v>
      </c>
      <c r="BK5947">
        <v>0</v>
      </c>
      <c r="BL5947" s="3" t="str">
        <f>VLOOKUP(O5947,DropDownList!$H$1:$I$7,2,FALSE)</f>
        <v>2025/26</v>
      </c>
      <c r="BM5947" s="3" t="str">
        <f t="shared" si="93"/>
        <v>PREG</v>
      </c>
    </row>
    <row r="5948" spans="1:65" x14ac:dyDescent="0.2">
      <c r="A5948">
        <v>2025</v>
      </c>
      <c r="B5948">
        <v>7</v>
      </c>
      <c r="C5948" t="s">
        <v>216</v>
      </c>
      <c r="D5948" t="s">
        <v>220</v>
      </c>
      <c r="E5948" t="s">
        <v>38</v>
      </c>
      <c r="F5948">
        <v>9360</v>
      </c>
      <c r="G5948" t="s">
        <v>141</v>
      </c>
      <c r="H5948" t="s">
        <v>221</v>
      </c>
      <c r="I5948" t="s">
        <v>221</v>
      </c>
      <c r="J5948" s="1">
        <v>45839</v>
      </c>
      <c r="K5948" t="s">
        <v>143</v>
      </c>
      <c r="L5948">
        <v>2</v>
      </c>
      <c r="M5948" t="s">
        <v>144</v>
      </c>
      <c r="N5948" t="s">
        <v>145</v>
      </c>
      <c r="O5948" t="s">
        <v>149</v>
      </c>
      <c r="P5948" t="s">
        <v>152</v>
      </c>
      <c r="Q5948">
        <v>0</v>
      </c>
      <c r="R5948">
        <v>78</v>
      </c>
      <c r="S5948">
        <v>3120</v>
      </c>
      <c r="T5948">
        <v>1720</v>
      </c>
      <c r="U5948">
        <v>0</v>
      </c>
      <c r="V5948">
        <v>0</v>
      </c>
      <c r="W5948">
        <v>0</v>
      </c>
      <c r="X5948">
        <v>0</v>
      </c>
      <c r="Y5948">
        <v>0</v>
      </c>
      <c r="Z5948">
        <v>0</v>
      </c>
      <c r="AA5948">
        <v>1400</v>
      </c>
      <c r="AB5948">
        <v>0</v>
      </c>
      <c r="AC5948">
        <v>1400</v>
      </c>
      <c r="AD5948">
        <v>0</v>
      </c>
      <c r="AE5948">
        <v>0</v>
      </c>
      <c r="AF5948">
        <v>35</v>
      </c>
      <c r="AG5948">
        <v>0</v>
      </c>
      <c r="AH5948">
        <v>43</v>
      </c>
      <c r="AI5948">
        <v>0</v>
      </c>
      <c r="AJ5948">
        <v>0</v>
      </c>
      <c r="AK5948">
        <v>0</v>
      </c>
      <c r="AL5948">
        <v>0</v>
      </c>
      <c r="AM5948">
        <v>1</v>
      </c>
      <c r="AN5948">
        <v>0</v>
      </c>
      <c r="AO5948">
        <v>0</v>
      </c>
      <c r="AP5948">
        <v>0</v>
      </c>
      <c r="AQ5948">
        <v>0</v>
      </c>
      <c r="AR5948">
        <v>0</v>
      </c>
      <c r="AS5948">
        <v>0</v>
      </c>
      <c r="AT5948">
        <v>0</v>
      </c>
      <c r="AU5948">
        <v>0</v>
      </c>
      <c r="AV5948">
        <v>0</v>
      </c>
      <c r="AW5948">
        <v>0</v>
      </c>
      <c r="AX5948">
        <v>0</v>
      </c>
      <c r="AY5948">
        <v>0</v>
      </c>
      <c r="AZ5948">
        <v>0</v>
      </c>
      <c r="BA5948">
        <v>0</v>
      </c>
      <c r="BB5948">
        <v>0</v>
      </c>
      <c r="BC5948">
        <v>0</v>
      </c>
      <c r="BD5948">
        <v>0</v>
      </c>
      <c r="BE5948">
        <v>0</v>
      </c>
      <c r="BF5948">
        <v>0</v>
      </c>
      <c r="BG5948">
        <v>0</v>
      </c>
      <c r="BH5948">
        <v>0</v>
      </c>
      <c r="BI5948">
        <v>0</v>
      </c>
      <c r="BJ5948" s="2">
        <v>45853</v>
      </c>
      <c r="BK5948">
        <v>0</v>
      </c>
      <c r="BL5948" s="3" t="str">
        <f>VLOOKUP(O5948,DropDownList!$H$1:$I$7,2,FALSE)</f>
        <v>2025/26</v>
      </c>
      <c r="BM5948" s="3" t="str">
        <f t="shared" si="93"/>
        <v>PCOA</v>
      </c>
    </row>
    <row r="5949" spans="1:65" x14ac:dyDescent="0.2">
      <c r="A5949">
        <v>2025</v>
      </c>
      <c r="B5949">
        <v>7</v>
      </c>
      <c r="C5949" t="s">
        <v>216</v>
      </c>
      <c r="D5949" t="s">
        <v>220</v>
      </c>
      <c r="E5949" t="s">
        <v>38</v>
      </c>
      <c r="F5949">
        <v>9360</v>
      </c>
      <c r="G5949" t="s">
        <v>141</v>
      </c>
      <c r="H5949" t="s">
        <v>221</v>
      </c>
      <c r="I5949" t="s">
        <v>221</v>
      </c>
      <c r="J5949" s="1">
        <v>45839</v>
      </c>
      <c r="K5949" t="s">
        <v>143</v>
      </c>
      <c r="L5949">
        <v>2</v>
      </c>
      <c r="M5949" t="s">
        <v>144</v>
      </c>
      <c r="N5949" t="s">
        <v>145</v>
      </c>
      <c r="O5949" t="s">
        <v>156</v>
      </c>
      <c r="P5949" t="s">
        <v>151</v>
      </c>
      <c r="Q5949">
        <v>0</v>
      </c>
      <c r="R5949">
        <v>5</v>
      </c>
      <c r="S5949">
        <v>150</v>
      </c>
      <c r="T5949">
        <v>0</v>
      </c>
      <c r="U5949">
        <v>0</v>
      </c>
      <c r="V5949">
        <v>0</v>
      </c>
      <c r="W5949">
        <v>0</v>
      </c>
      <c r="X5949">
        <v>0</v>
      </c>
      <c r="Y5949">
        <v>0</v>
      </c>
      <c r="Z5949">
        <v>0</v>
      </c>
      <c r="AA5949">
        <v>150</v>
      </c>
      <c r="AB5949">
        <v>0</v>
      </c>
      <c r="AC5949">
        <v>150</v>
      </c>
      <c r="AD5949">
        <v>0</v>
      </c>
      <c r="AE5949">
        <v>0</v>
      </c>
      <c r="AF5949">
        <v>5</v>
      </c>
      <c r="AG5949">
        <v>0</v>
      </c>
      <c r="AH5949">
        <v>0</v>
      </c>
      <c r="AI5949">
        <v>0</v>
      </c>
      <c r="AJ5949">
        <v>0</v>
      </c>
      <c r="AK5949">
        <v>0</v>
      </c>
      <c r="AL5949">
        <v>0</v>
      </c>
      <c r="AM5949">
        <v>0</v>
      </c>
      <c r="AN5949">
        <v>0</v>
      </c>
      <c r="AO5949">
        <v>0</v>
      </c>
      <c r="AP5949">
        <v>0</v>
      </c>
      <c r="AQ5949">
        <v>0</v>
      </c>
      <c r="AR5949">
        <v>0</v>
      </c>
      <c r="AS5949">
        <v>0</v>
      </c>
      <c r="AT5949">
        <v>0</v>
      </c>
      <c r="AU5949">
        <v>0</v>
      </c>
      <c r="AV5949">
        <v>0</v>
      </c>
      <c r="AW5949">
        <v>0</v>
      </c>
      <c r="AX5949">
        <v>0</v>
      </c>
      <c r="AY5949">
        <v>0</v>
      </c>
      <c r="AZ5949">
        <v>0</v>
      </c>
      <c r="BA5949">
        <v>0</v>
      </c>
      <c r="BB5949">
        <v>0</v>
      </c>
      <c r="BC5949">
        <v>0</v>
      </c>
      <c r="BD5949">
        <v>0</v>
      </c>
      <c r="BE5949">
        <v>0</v>
      </c>
      <c r="BF5949">
        <v>0</v>
      </c>
      <c r="BG5949">
        <v>0</v>
      </c>
      <c r="BH5949">
        <v>0</v>
      </c>
      <c r="BI5949">
        <v>0</v>
      </c>
      <c r="BJ5949" s="2">
        <v>45853</v>
      </c>
      <c r="BK5949">
        <v>0</v>
      </c>
      <c r="BL5949" s="3" t="str">
        <f>VLOOKUP(O5949,DropDownList!$H$1:$I$7,2,FALSE)</f>
        <v>2023/24</v>
      </c>
      <c r="BM5949" s="3" t="str">
        <f t="shared" si="93"/>
        <v>PCPF</v>
      </c>
    </row>
    <row r="5950" spans="1:65" x14ac:dyDescent="0.2">
      <c r="A5950">
        <v>2025</v>
      </c>
      <c r="B5950">
        <v>7</v>
      </c>
      <c r="C5950" t="s">
        <v>216</v>
      </c>
      <c r="D5950" t="s">
        <v>220</v>
      </c>
      <c r="E5950" t="s">
        <v>38</v>
      </c>
      <c r="F5950">
        <v>9360</v>
      </c>
      <c r="G5950" t="s">
        <v>141</v>
      </c>
      <c r="H5950" t="s">
        <v>221</v>
      </c>
      <c r="I5950" t="s">
        <v>221</v>
      </c>
      <c r="J5950" s="1">
        <v>45839</v>
      </c>
      <c r="K5950" t="s">
        <v>143</v>
      </c>
      <c r="L5950">
        <v>2</v>
      </c>
      <c r="M5950" t="s">
        <v>144</v>
      </c>
      <c r="N5950" t="s">
        <v>145</v>
      </c>
      <c r="O5950" t="s">
        <v>147</v>
      </c>
      <c r="P5950" t="s">
        <v>148</v>
      </c>
      <c r="Q5950">
        <v>769.31</v>
      </c>
      <c r="R5950">
        <v>46</v>
      </c>
      <c r="S5950">
        <v>2760</v>
      </c>
      <c r="T5950">
        <v>203.12</v>
      </c>
      <c r="U5950">
        <v>16</v>
      </c>
      <c r="V5950">
        <v>8</v>
      </c>
      <c r="W5950">
        <v>440</v>
      </c>
      <c r="X5950">
        <v>440</v>
      </c>
      <c r="Y5950">
        <v>0</v>
      </c>
      <c r="Z5950">
        <v>0</v>
      </c>
      <c r="AA5950">
        <v>1787.57</v>
      </c>
      <c r="AB5950">
        <v>0</v>
      </c>
      <c r="AC5950">
        <v>1787.57</v>
      </c>
      <c r="AD5950">
        <v>7</v>
      </c>
      <c r="AE5950">
        <v>1</v>
      </c>
      <c r="AF5950">
        <v>26</v>
      </c>
      <c r="AG5950">
        <v>6</v>
      </c>
      <c r="AH5950">
        <v>3</v>
      </c>
      <c r="AI5950">
        <v>10</v>
      </c>
      <c r="AJ5950">
        <v>0</v>
      </c>
      <c r="AK5950">
        <v>0</v>
      </c>
      <c r="AL5950">
        <v>0</v>
      </c>
      <c r="AM5950">
        <v>0</v>
      </c>
      <c r="AN5950">
        <v>0</v>
      </c>
      <c r="AO5950">
        <v>41</v>
      </c>
      <c r="AP5950">
        <v>160</v>
      </c>
      <c r="AQ5950">
        <v>40</v>
      </c>
      <c r="AR5950">
        <v>0</v>
      </c>
      <c r="AS5950">
        <v>15</v>
      </c>
      <c r="AT5950">
        <v>8</v>
      </c>
      <c r="AU5950">
        <v>3</v>
      </c>
      <c r="AV5950">
        <v>2</v>
      </c>
      <c r="AW5950">
        <v>0</v>
      </c>
      <c r="AX5950">
        <v>0</v>
      </c>
      <c r="AY5950">
        <v>26</v>
      </c>
      <c r="AZ5950">
        <v>42</v>
      </c>
      <c r="BA5950">
        <v>18</v>
      </c>
      <c r="BB5950">
        <v>1</v>
      </c>
      <c r="BC5950">
        <v>0</v>
      </c>
      <c r="BD5950">
        <v>2</v>
      </c>
      <c r="BE5950">
        <v>0</v>
      </c>
      <c r="BF5950">
        <v>42</v>
      </c>
      <c r="BG5950">
        <v>600</v>
      </c>
      <c r="BH5950">
        <v>1</v>
      </c>
      <c r="BI5950">
        <v>16</v>
      </c>
      <c r="BJ5950" s="2">
        <v>45853</v>
      </c>
      <c r="BK5950">
        <v>0</v>
      </c>
      <c r="BL5950" s="3" t="str">
        <f>VLOOKUP(O5950,DropDownList!$H$1:$I$7,2,FALSE)</f>
        <v>2024/25</v>
      </c>
      <c r="BM5950" s="3" t="str">
        <f t="shared" si="93"/>
        <v>PRAS</v>
      </c>
    </row>
    <row r="5951" spans="1:65" x14ac:dyDescent="0.2">
      <c r="A5951">
        <v>2025</v>
      </c>
      <c r="B5951">
        <v>7</v>
      </c>
      <c r="C5951" t="s">
        <v>216</v>
      </c>
      <c r="D5951" t="s">
        <v>220</v>
      </c>
      <c r="E5951" t="s">
        <v>38</v>
      </c>
      <c r="F5951">
        <v>9360</v>
      </c>
      <c r="G5951" t="s">
        <v>141</v>
      </c>
      <c r="H5951" t="s">
        <v>221</v>
      </c>
      <c r="I5951" t="s">
        <v>221</v>
      </c>
      <c r="J5951" s="1">
        <v>45839</v>
      </c>
      <c r="K5951" t="s">
        <v>143</v>
      </c>
      <c r="L5951">
        <v>2</v>
      </c>
      <c r="M5951" t="s">
        <v>144</v>
      </c>
      <c r="N5951" t="s">
        <v>145</v>
      </c>
      <c r="O5951" t="s">
        <v>147</v>
      </c>
      <c r="P5951" t="s">
        <v>152</v>
      </c>
      <c r="Q5951">
        <v>0</v>
      </c>
      <c r="R5951">
        <v>105</v>
      </c>
      <c r="S5951">
        <v>4200</v>
      </c>
      <c r="T5951">
        <v>1760</v>
      </c>
      <c r="U5951">
        <v>0</v>
      </c>
      <c r="V5951">
        <v>0</v>
      </c>
      <c r="W5951">
        <v>0</v>
      </c>
      <c r="X5951">
        <v>0</v>
      </c>
      <c r="Y5951">
        <v>0</v>
      </c>
      <c r="Z5951">
        <v>0</v>
      </c>
      <c r="AA5951">
        <v>2440</v>
      </c>
      <c r="AB5951">
        <v>0</v>
      </c>
      <c r="AC5951">
        <v>2440</v>
      </c>
      <c r="AD5951">
        <v>0</v>
      </c>
      <c r="AE5951">
        <v>0</v>
      </c>
      <c r="AF5951">
        <v>61</v>
      </c>
      <c r="AG5951">
        <v>0</v>
      </c>
      <c r="AH5951">
        <v>44</v>
      </c>
      <c r="AI5951">
        <v>0</v>
      </c>
      <c r="AJ5951">
        <v>0</v>
      </c>
      <c r="AK5951">
        <v>0</v>
      </c>
      <c r="AL5951">
        <v>0</v>
      </c>
      <c r="AM5951">
        <v>0</v>
      </c>
      <c r="AN5951">
        <v>0</v>
      </c>
      <c r="AO5951">
        <v>0</v>
      </c>
      <c r="AP5951">
        <v>0</v>
      </c>
      <c r="AQ5951">
        <v>0</v>
      </c>
      <c r="AR5951">
        <v>0</v>
      </c>
      <c r="AS5951">
        <v>0</v>
      </c>
      <c r="AT5951">
        <v>0</v>
      </c>
      <c r="AU5951">
        <v>0</v>
      </c>
      <c r="AV5951">
        <v>0</v>
      </c>
      <c r="AW5951">
        <v>0</v>
      </c>
      <c r="AX5951">
        <v>0</v>
      </c>
      <c r="AY5951">
        <v>0</v>
      </c>
      <c r="AZ5951">
        <v>0</v>
      </c>
      <c r="BA5951">
        <v>0</v>
      </c>
      <c r="BB5951">
        <v>0</v>
      </c>
      <c r="BC5951">
        <v>0</v>
      </c>
      <c r="BD5951">
        <v>0</v>
      </c>
      <c r="BE5951">
        <v>0</v>
      </c>
      <c r="BF5951">
        <v>0</v>
      </c>
      <c r="BG5951">
        <v>0</v>
      </c>
      <c r="BH5951">
        <v>0</v>
      </c>
      <c r="BI5951">
        <v>0</v>
      </c>
      <c r="BJ5951" s="2">
        <v>45853</v>
      </c>
      <c r="BK5951">
        <v>0</v>
      </c>
      <c r="BL5951" s="3" t="str">
        <f>VLOOKUP(O5951,DropDownList!$H$1:$I$7,2,FALSE)</f>
        <v>2024/25</v>
      </c>
      <c r="BM5951" s="3" t="str">
        <f t="shared" si="93"/>
        <v>PCOA</v>
      </c>
    </row>
    <row r="5952" spans="1:65" x14ac:dyDescent="0.2">
      <c r="A5952">
        <v>2025</v>
      </c>
      <c r="B5952">
        <v>7</v>
      </c>
      <c r="C5952" t="s">
        <v>216</v>
      </c>
      <c r="D5952" t="s">
        <v>220</v>
      </c>
      <c r="E5952" t="s">
        <v>38</v>
      </c>
      <c r="F5952">
        <v>9360</v>
      </c>
      <c r="G5952" t="s">
        <v>141</v>
      </c>
      <c r="H5952" t="s">
        <v>221</v>
      </c>
      <c r="I5952" t="s">
        <v>221</v>
      </c>
      <c r="J5952" s="1">
        <v>45839</v>
      </c>
      <c r="K5952" t="s">
        <v>143</v>
      </c>
      <c r="L5952">
        <v>2</v>
      </c>
      <c r="M5952" t="s">
        <v>144</v>
      </c>
      <c r="N5952" t="s">
        <v>145</v>
      </c>
      <c r="O5952" t="s">
        <v>147</v>
      </c>
      <c r="P5952" t="s">
        <v>153</v>
      </c>
      <c r="Q5952">
        <v>45</v>
      </c>
      <c r="R5952">
        <v>1</v>
      </c>
      <c r="S5952">
        <v>45</v>
      </c>
      <c r="T5952">
        <v>0</v>
      </c>
      <c r="U5952">
        <v>1</v>
      </c>
      <c r="V5952">
        <v>1</v>
      </c>
      <c r="W5952">
        <v>45</v>
      </c>
      <c r="X5952">
        <v>45</v>
      </c>
      <c r="Y5952">
        <v>0</v>
      </c>
      <c r="Z5952">
        <v>0</v>
      </c>
      <c r="AA5952">
        <v>0</v>
      </c>
      <c r="AB5952">
        <v>0</v>
      </c>
      <c r="AC5952">
        <v>0</v>
      </c>
      <c r="AD5952">
        <v>1</v>
      </c>
      <c r="AE5952">
        <v>0</v>
      </c>
      <c r="AF5952">
        <v>0</v>
      </c>
      <c r="AG5952">
        <v>0</v>
      </c>
      <c r="AH5952">
        <v>0</v>
      </c>
      <c r="AI5952">
        <v>1</v>
      </c>
      <c r="AJ5952">
        <v>0</v>
      </c>
      <c r="AK5952">
        <v>0</v>
      </c>
      <c r="AL5952">
        <v>0</v>
      </c>
      <c r="AM5952">
        <v>0</v>
      </c>
      <c r="AN5952">
        <v>0</v>
      </c>
      <c r="AO5952">
        <v>1</v>
      </c>
      <c r="AP5952">
        <v>2</v>
      </c>
      <c r="AQ5952">
        <v>1</v>
      </c>
      <c r="AR5952">
        <v>0</v>
      </c>
      <c r="AS5952">
        <v>0</v>
      </c>
      <c r="AT5952">
        <v>1</v>
      </c>
      <c r="AU5952">
        <v>0</v>
      </c>
      <c r="AV5952">
        <v>0</v>
      </c>
      <c r="AW5952">
        <v>0</v>
      </c>
      <c r="AX5952">
        <v>0</v>
      </c>
      <c r="AY5952">
        <v>0</v>
      </c>
      <c r="AZ5952">
        <v>0</v>
      </c>
      <c r="BA5952">
        <v>0</v>
      </c>
      <c r="BB5952">
        <v>0</v>
      </c>
      <c r="BC5952">
        <v>0</v>
      </c>
      <c r="BD5952">
        <v>0</v>
      </c>
      <c r="BE5952">
        <v>0</v>
      </c>
      <c r="BF5952">
        <v>1</v>
      </c>
      <c r="BG5952">
        <v>45</v>
      </c>
      <c r="BH5952">
        <v>0</v>
      </c>
      <c r="BI5952">
        <v>1</v>
      </c>
      <c r="BJ5952" s="2">
        <v>45853</v>
      </c>
      <c r="BK5952">
        <v>0</v>
      </c>
      <c r="BL5952" s="3" t="str">
        <f>VLOOKUP(O5952,DropDownList!$H$1:$I$7,2,FALSE)</f>
        <v>2024/25</v>
      </c>
      <c r="BM5952" s="3" t="str">
        <f t="shared" si="93"/>
        <v>PREG</v>
      </c>
    </row>
    <row r="5953" spans="1:65" x14ac:dyDescent="0.2">
      <c r="A5953">
        <v>2025</v>
      </c>
      <c r="B5953">
        <v>7</v>
      </c>
      <c r="C5953" t="s">
        <v>216</v>
      </c>
      <c r="D5953" t="s">
        <v>220</v>
      </c>
      <c r="E5953" t="s">
        <v>38</v>
      </c>
      <c r="F5953">
        <v>9360</v>
      </c>
      <c r="G5953" t="s">
        <v>141</v>
      </c>
      <c r="H5953" t="s">
        <v>221</v>
      </c>
      <c r="I5953" t="s">
        <v>221</v>
      </c>
      <c r="J5953" s="1">
        <v>45839</v>
      </c>
      <c r="K5953" t="s">
        <v>143</v>
      </c>
      <c r="L5953">
        <v>2</v>
      </c>
      <c r="M5953" t="s">
        <v>144</v>
      </c>
      <c r="N5953" t="s">
        <v>145</v>
      </c>
      <c r="O5953" t="s">
        <v>156</v>
      </c>
      <c r="P5953" t="s">
        <v>146</v>
      </c>
      <c r="Q5953">
        <v>590</v>
      </c>
      <c r="R5953">
        <v>265</v>
      </c>
      <c r="S5953">
        <v>4010</v>
      </c>
      <c r="T5953">
        <v>70</v>
      </c>
      <c r="U5953">
        <v>78</v>
      </c>
      <c r="V5953">
        <v>16</v>
      </c>
      <c r="W5953">
        <v>300</v>
      </c>
      <c r="X5953">
        <v>300</v>
      </c>
      <c r="Y5953">
        <v>0</v>
      </c>
      <c r="Z5953">
        <v>0</v>
      </c>
      <c r="AA5953">
        <v>3350</v>
      </c>
      <c r="AB5953">
        <v>0</v>
      </c>
      <c r="AC5953">
        <v>0</v>
      </c>
      <c r="AD5953">
        <v>15</v>
      </c>
      <c r="AE5953">
        <v>1</v>
      </c>
      <c r="AF5953">
        <v>228</v>
      </c>
      <c r="AG5953">
        <v>1</v>
      </c>
      <c r="AH5953">
        <v>5</v>
      </c>
      <c r="AI5953">
        <v>31</v>
      </c>
      <c r="AJ5953">
        <v>0</v>
      </c>
      <c r="AK5953">
        <v>0</v>
      </c>
      <c r="AL5953">
        <v>0</v>
      </c>
      <c r="AM5953">
        <v>0</v>
      </c>
      <c r="AN5953">
        <v>0</v>
      </c>
      <c r="AO5953">
        <v>191</v>
      </c>
      <c r="AP5953">
        <v>865</v>
      </c>
      <c r="AQ5953">
        <v>195</v>
      </c>
      <c r="AR5953">
        <v>0</v>
      </c>
      <c r="AS5953">
        <v>109</v>
      </c>
      <c r="AT5953">
        <v>40</v>
      </c>
      <c r="AU5953">
        <v>10</v>
      </c>
      <c r="AV5953">
        <v>7</v>
      </c>
      <c r="AW5953">
        <v>1</v>
      </c>
      <c r="AX5953">
        <v>0</v>
      </c>
      <c r="AY5953">
        <v>117</v>
      </c>
      <c r="AZ5953">
        <v>194</v>
      </c>
      <c r="BA5953">
        <v>98</v>
      </c>
      <c r="BB5953">
        <v>30</v>
      </c>
      <c r="BC5953">
        <v>11</v>
      </c>
      <c r="BD5953">
        <v>17</v>
      </c>
      <c r="BE5953">
        <v>0</v>
      </c>
      <c r="BF5953">
        <v>264</v>
      </c>
      <c r="BG5953">
        <v>580</v>
      </c>
      <c r="BH5953">
        <v>0</v>
      </c>
      <c r="BI5953">
        <v>77</v>
      </c>
      <c r="BJ5953" s="2">
        <v>45853</v>
      </c>
      <c r="BK5953">
        <v>0</v>
      </c>
      <c r="BL5953" s="3" t="str">
        <f>VLOOKUP(O5953,DropDownList!$H$1:$I$7,2,FALSE)</f>
        <v>2023/24</v>
      </c>
      <c r="BM5953" s="3" t="str">
        <f t="shared" si="93"/>
        <v>VSUR</v>
      </c>
    </row>
    <row r="5954" spans="1:65" x14ac:dyDescent="0.2">
      <c r="A5954">
        <v>2025</v>
      </c>
      <c r="B5954">
        <v>7</v>
      </c>
      <c r="C5954" t="s">
        <v>216</v>
      </c>
      <c r="D5954" t="s">
        <v>220</v>
      </c>
      <c r="E5954" t="s">
        <v>38</v>
      </c>
      <c r="F5954">
        <v>9360</v>
      </c>
      <c r="G5954" t="s">
        <v>141</v>
      </c>
      <c r="H5954" t="s">
        <v>221</v>
      </c>
      <c r="I5954" t="s">
        <v>221</v>
      </c>
      <c r="J5954" s="1">
        <v>45839</v>
      </c>
      <c r="K5954" t="s">
        <v>143</v>
      </c>
      <c r="L5954">
        <v>2</v>
      </c>
      <c r="M5954" t="s">
        <v>144</v>
      </c>
      <c r="N5954" t="s">
        <v>145</v>
      </c>
      <c r="O5954" t="s">
        <v>147</v>
      </c>
      <c r="P5954" t="s">
        <v>150</v>
      </c>
      <c r="Q5954">
        <v>20964.82</v>
      </c>
      <c r="R5954">
        <v>421</v>
      </c>
      <c r="S5954">
        <v>67822.720000000001</v>
      </c>
      <c r="T5954">
        <v>8159.66</v>
      </c>
      <c r="U5954">
        <v>152</v>
      </c>
      <c r="V5954">
        <v>75</v>
      </c>
      <c r="W5954">
        <v>11859.89</v>
      </c>
      <c r="X5954">
        <v>12081.1</v>
      </c>
      <c r="Y5954">
        <v>375</v>
      </c>
      <c r="Z5954">
        <v>59663.06</v>
      </c>
      <c r="AA5954">
        <v>38698.239999999998</v>
      </c>
      <c r="AB5954">
        <v>8999.14</v>
      </c>
      <c r="AC5954">
        <v>29699.1</v>
      </c>
      <c r="AD5954">
        <v>57</v>
      </c>
      <c r="AE5954">
        <v>18</v>
      </c>
      <c r="AF5954">
        <v>220</v>
      </c>
      <c r="AG5954">
        <v>66</v>
      </c>
      <c r="AH5954">
        <v>46</v>
      </c>
      <c r="AI5954">
        <v>86</v>
      </c>
      <c r="AJ5954">
        <v>64</v>
      </c>
      <c r="AK5954">
        <v>42</v>
      </c>
      <c r="AL5954">
        <v>8</v>
      </c>
      <c r="AM5954">
        <v>14</v>
      </c>
      <c r="AN5954">
        <v>3</v>
      </c>
      <c r="AO5954">
        <v>312</v>
      </c>
      <c r="AP5954">
        <v>1145</v>
      </c>
      <c r="AQ5954">
        <v>334</v>
      </c>
      <c r="AR5954">
        <v>0</v>
      </c>
      <c r="AS5954">
        <v>101</v>
      </c>
      <c r="AT5954">
        <v>32</v>
      </c>
      <c r="AU5954">
        <v>5</v>
      </c>
      <c r="AV5954">
        <v>3</v>
      </c>
      <c r="AW5954">
        <v>0</v>
      </c>
      <c r="AX5954">
        <v>0</v>
      </c>
      <c r="AY5954">
        <v>183</v>
      </c>
      <c r="AZ5954">
        <v>302</v>
      </c>
      <c r="BA5954">
        <v>142</v>
      </c>
      <c r="BB5954">
        <v>15</v>
      </c>
      <c r="BC5954">
        <v>6</v>
      </c>
      <c r="BD5954">
        <v>9</v>
      </c>
      <c r="BE5954">
        <v>0</v>
      </c>
      <c r="BF5954">
        <v>323</v>
      </c>
      <c r="BG5954">
        <v>14270.49</v>
      </c>
      <c r="BH5954">
        <v>3</v>
      </c>
      <c r="BI5954">
        <v>152</v>
      </c>
      <c r="BJ5954" s="2">
        <v>45853</v>
      </c>
      <c r="BK5954">
        <v>0</v>
      </c>
      <c r="BL5954" s="3" t="str">
        <f>VLOOKUP(O5954,DropDownList!$H$1:$I$7,2,FALSE)</f>
        <v>2024/25</v>
      </c>
      <c r="BM5954" s="3" t="str">
        <f t="shared" si="93"/>
        <v>FISCAL FINES</v>
      </c>
    </row>
    <row r="5955" spans="1:65" x14ac:dyDescent="0.2">
      <c r="A5955">
        <v>2025</v>
      </c>
      <c r="B5955">
        <v>7</v>
      </c>
      <c r="C5955" t="s">
        <v>216</v>
      </c>
      <c r="D5955" t="s">
        <v>222</v>
      </c>
      <c r="E5955" t="s">
        <v>38</v>
      </c>
      <c r="F5955">
        <v>9704</v>
      </c>
      <c r="G5955" t="s">
        <v>158</v>
      </c>
      <c r="H5955" t="s">
        <v>209</v>
      </c>
      <c r="I5955" t="s">
        <v>142</v>
      </c>
      <c r="J5955" s="1">
        <v>45839</v>
      </c>
      <c r="K5955" t="s">
        <v>143</v>
      </c>
      <c r="L5955">
        <v>2</v>
      </c>
      <c r="M5955" t="s">
        <v>144</v>
      </c>
      <c r="N5955" t="s">
        <v>145</v>
      </c>
      <c r="O5955" t="s">
        <v>149</v>
      </c>
      <c r="P5955" t="s">
        <v>160</v>
      </c>
      <c r="Q5955">
        <v>117022.37</v>
      </c>
      <c r="R5955">
        <v>447</v>
      </c>
      <c r="S5955">
        <v>245584.96</v>
      </c>
      <c r="T5955">
        <v>3205</v>
      </c>
      <c r="U5955">
        <v>280</v>
      </c>
      <c r="V5955">
        <v>134</v>
      </c>
      <c r="W5955">
        <v>41965.51</v>
      </c>
      <c r="X5955">
        <v>63057.16</v>
      </c>
      <c r="Y5955">
        <v>0</v>
      </c>
      <c r="Z5955">
        <v>0</v>
      </c>
      <c r="AA5955">
        <v>125357.59</v>
      </c>
      <c r="AB5955">
        <v>11874.44</v>
      </c>
      <c r="AC5955">
        <v>105376.33</v>
      </c>
      <c r="AD5955">
        <v>60</v>
      </c>
      <c r="AE5955">
        <v>74</v>
      </c>
      <c r="AF5955">
        <v>158</v>
      </c>
      <c r="AG5955">
        <v>170</v>
      </c>
      <c r="AH5955">
        <v>8</v>
      </c>
      <c r="AI5955">
        <v>110</v>
      </c>
      <c r="AJ5955">
        <v>0</v>
      </c>
      <c r="AK5955">
        <v>0</v>
      </c>
      <c r="AL5955">
        <v>0</v>
      </c>
      <c r="AM5955">
        <v>0</v>
      </c>
      <c r="AN5955">
        <v>0</v>
      </c>
      <c r="AO5955">
        <v>310</v>
      </c>
      <c r="AP5955">
        <v>791</v>
      </c>
      <c r="AQ5955">
        <v>301</v>
      </c>
      <c r="AR5955">
        <v>1</v>
      </c>
      <c r="AS5955">
        <v>68</v>
      </c>
      <c r="AT5955">
        <v>3</v>
      </c>
      <c r="AU5955">
        <v>2</v>
      </c>
      <c r="AV5955">
        <v>2</v>
      </c>
      <c r="AW5955">
        <v>8</v>
      </c>
      <c r="AX5955">
        <v>0</v>
      </c>
      <c r="AY5955">
        <v>118</v>
      </c>
      <c r="AZ5955">
        <v>195</v>
      </c>
      <c r="BA5955">
        <v>51</v>
      </c>
      <c r="BB5955">
        <v>12</v>
      </c>
      <c r="BC5955">
        <v>2</v>
      </c>
      <c r="BD5955">
        <v>11</v>
      </c>
      <c r="BE5955">
        <v>0</v>
      </c>
      <c r="BF5955">
        <v>434</v>
      </c>
      <c r="BG5955">
        <v>48738.93</v>
      </c>
      <c r="BH5955">
        <v>1</v>
      </c>
      <c r="BI5955">
        <v>273</v>
      </c>
      <c r="BJ5955" s="2">
        <v>45853</v>
      </c>
      <c r="BK5955">
        <v>0</v>
      </c>
      <c r="BL5955" s="3" t="str">
        <f>VLOOKUP(O5955,DropDownList!$H$1:$I$7,2,FALSE)</f>
        <v>2025/26</v>
      </c>
      <c r="BM5955" s="3" t="str">
        <f t="shared" si="93"/>
        <v>SC COURT</v>
      </c>
    </row>
    <row r="5956" spans="1:65" x14ac:dyDescent="0.2">
      <c r="A5956">
        <v>2025</v>
      </c>
      <c r="B5956">
        <v>7</v>
      </c>
      <c r="C5956" t="s">
        <v>216</v>
      </c>
      <c r="D5956" t="s">
        <v>222</v>
      </c>
      <c r="E5956" t="s">
        <v>38</v>
      </c>
      <c r="F5956">
        <v>9704</v>
      </c>
      <c r="G5956" t="s">
        <v>158</v>
      </c>
      <c r="H5956" t="s">
        <v>209</v>
      </c>
      <c r="I5956" t="s">
        <v>142</v>
      </c>
      <c r="J5956" s="1">
        <v>45839</v>
      </c>
      <c r="K5956" t="s">
        <v>143</v>
      </c>
      <c r="L5956">
        <v>2</v>
      </c>
      <c r="M5956" t="s">
        <v>144</v>
      </c>
      <c r="N5956" t="s">
        <v>145</v>
      </c>
      <c r="O5956" t="s">
        <v>147</v>
      </c>
      <c r="P5956" t="s">
        <v>161</v>
      </c>
      <c r="Q5956">
        <v>990.14</v>
      </c>
      <c r="R5956">
        <v>359</v>
      </c>
      <c r="S5956">
        <v>8040</v>
      </c>
      <c r="T5956">
        <v>210</v>
      </c>
      <c r="U5956">
        <v>108</v>
      </c>
      <c r="V5956">
        <v>26</v>
      </c>
      <c r="W5956">
        <v>660</v>
      </c>
      <c r="X5956">
        <v>660</v>
      </c>
      <c r="Y5956">
        <v>0</v>
      </c>
      <c r="Z5956">
        <v>0</v>
      </c>
      <c r="AA5956">
        <v>6839.86</v>
      </c>
      <c r="AB5956">
        <v>0</v>
      </c>
      <c r="AC5956">
        <v>0</v>
      </c>
      <c r="AD5956">
        <v>25</v>
      </c>
      <c r="AE5956">
        <v>1</v>
      </c>
      <c r="AF5956">
        <v>303</v>
      </c>
      <c r="AG5956">
        <v>3</v>
      </c>
      <c r="AH5956">
        <v>8</v>
      </c>
      <c r="AI5956">
        <v>45</v>
      </c>
      <c r="AJ5956">
        <v>0</v>
      </c>
      <c r="AK5956">
        <v>0</v>
      </c>
      <c r="AL5956">
        <v>0</v>
      </c>
      <c r="AM5956">
        <v>0</v>
      </c>
      <c r="AN5956">
        <v>0</v>
      </c>
      <c r="AO5956">
        <v>216</v>
      </c>
      <c r="AP5956">
        <v>772</v>
      </c>
      <c r="AQ5956">
        <v>213</v>
      </c>
      <c r="AR5956">
        <v>0</v>
      </c>
      <c r="AS5956">
        <v>71</v>
      </c>
      <c r="AT5956">
        <v>62</v>
      </c>
      <c r="AU5956">
        <v>9</v>
      </c>
      <c r="AV5956">
        <v>5</v>
      </c>
      <c r="AW5956">
        <v>13</v>
      </c>
      <c r="AX5956">
        <v>0</v>
      </c>
      <c r="AY5956">
        <v>102</v>
      </c>
      <c r="AZ5956">
        <v>158</v>
      </c>
      <c r="BA5956">
        <v>62</v>
      </c>
      <c r="BB5956">
        <v>17</v>
      </c>
      <c r="BC5956">
        <v>10</v>
      </c>
      <c r="BD5956">
        <v>12</v>
      </c>
      <c r="BE5956">
        <v>0</v>
      </c>
      <c r="BF5956">
        <v>348</v>
      </c>
      <c r="BG5956">
        <v>960</v>
      </c>
      <c r="BH5956">
        <v>0</v>
      </c>
      <c r="BI5956">
        <v>103</v>
      </c>
      <c r="BJ5956" s="2">
        <v>45853</v>
      </c>
      <c r="BK5956">
        <v>0</v>
      </c>
      <c r="BL5956" s="3" t="str">
        <f>VLOOKUP(O5956,DropDownList!$H$1:$I$7,2,FALSE)</f>
        <v>2024/25</v>
      </c>
      <c r="BM5956" s="3" t="str">
        <f t="shared" si="93"/>
        <v>VSUR</v>
      </c>
    </row>
    <row r="5957" spans="1:65" x14ac:dyDescent="0.2">
      <c r="A5957">
        <v>2025</v>
      </c>
      <c r="B5957">
        <v>7</v>
      </c>
      <c r="C5957" t="s">
        <v>216</v>
      </c>
      <c r="D5957" t="s">
        <v>222</v>
      </c>
      <c r="E5957" t="s">
        <v>38</v>
      </c>
      <c r="F5957">
        <v>9704</v>
      </c>
      <c r="G5957" t="s">
        <v>158</v>
      </c>
      <c r="H5957" t="s">
        <v>209</v>
      </c>
      <c r="I5957" t="s">
        <v>142</v>
      </c>
      <c r="J5957" s="1">
        <v>45839</v>
      </c>
      <c r="K5957" t="s">
        <v>143</v>
      </c>
      <c r="L5957">
        <v>2</v>
      </c>
      <c r="M5957" t="s">
        <v>144</v>
      </c>
      <c r="N5957" t="s">
        <v>145</v>
      </c>
      <c r="O5957" t="s">
        <v>156</v>
      </c>
      <c r="P5957" t="s">
        <v>161</v>
      </c>
      <c r="Q5957">
        <v>741.9</v>
      </c>
      <c r="R5957">
        <v>317</v>
      </c>
      <c r="S5957">
        <v>7500</v>
      </c>
      <c r="T5957">
        <v>330</v>
      </c>
      <c r="U5957">
        <v>74</v>
      </c>
      <c r="V5957">
        <v>9</v>
      </c>
      <c r="W5957">
        <v>165.39</v>
      </c>
      <c r="X5957">
        <v>165.39</v>
      </c>
      <c r="Y5957">
        <v>0</v>
      </c>
      <c r="Z5957">
        <v>0</v>
      </c>
      <c r="AA5957">
        <v>6428.1</v>
      </c>
      <c r="AB5957">
        <v>0</v>
      </c>
      <c r="AC5957">
        <v>0</v>
      </c>
      <c r="AD5957">
        <v>8</v>
      </c>
      <c r="AE5957">
        <v>1</v>
      </c>
      <c r="AF5957">
        <v>269</v>
      </c>
      <c r="AG5957">
        <v>3</v>
      </c>
      <c r="AH5957">
        <v>16</v>
      </c>
      <c r="AI5957">
        <v>29</v>
      </c>
      <c r="AJ5957">
        <v>0</v>
      </c>
      <c r="AK5957">
        <v>0</v>
      </c>
      <c r="AL5957">
        <v>0</v>
      </c>
      <c r="AM5957">
        <v>0</v>
      </c>
      <c r="AN5957">
        <v>0</v>
      </c>
      <c r="AO5957">
        <v>201</v>
      </c>
      <c r="AP5957">
        <v>882</v>
      </c>
      <c r="AQ5957">
        <v>195</v>
      </c>
      <c r="AR5957">
        <v>0</v>
      </c>
      <c r="AS5957">
        <v>112</v>
      </c>
      <c r="AT5957">
        <v>45</v>
      </c>
      <c r="AU5957">
        <v>16</v>
      </c>
      <c r="AV5957">
        <v>6</v>
      </c>
      <c r="AW5957">
        <v>17</v>
      </c>
      <c r="AX5957">
        <v>0</v>
      </c>
      <c r="AY5957">
        <v>134</v>
      </c>
      <c r="AZ5957">
        <v>181</v>
      </c>
      <c r="BA5957">
        <v>96</v>
      </c>
      <c r="BB5957">
        <v>20</v>
      </c>
      <c r="BC5957">
        <v>10</v>
      </c>
      <c r="BD5957">
        <v>11</v>
      </c>
      <c r="BE5957">
        <v>0</v>
      </c>
      <c r="BF5957">
        <v>297</v>
      </c>
      <c r="BG5957">
        <v>695</v>
      </c>
      <c r="BH5957">
        <v>0</v>
      </c>
      <c r="BI5957">
        <v>72</v>
      </c>
      <c r="BJ5957" s="2">
        <v>45853</v>
      </c>
      <c r="BK5957">
        <v>0</v>
      </c>
      <c r="BL5957" s="3" t="str">
        <f>VLOOKUP(O5957,DropDownList!$H$1:$I$7,2,FALSE)</f>
        <v>2023/24</v>
      </c>
      <c r="BM5957" s="3" t="str">
        <f t="shared" si="93"/>
        <v>VSUR</v>
      </c>
    </row>
    <row r="5958" spans="1:65" x14ac:dyDescent="0.2">
      <c r="A5958">
        <v>2025</v>
      </c>
      <c r="B5958">
        <v>7</v>
      </c>
      <c r="C5958" t="s">
        <v>216</v>
      </c>
      <c r="D5958" t="s">
        <v>222</v>
      </c>
      <c r="E5958" t="s">
        <v>38</v>
      </c>
      <c r="F5958">
        <v>9704</v>
      </c>
      <c r="G5958" t="s">
        <v>158</v>
      </c>
      <c r="H5958" t="s">
        <v>209</v>
      </c>
      <c r="I5958" t="s">
        <v>142</v>
      </c>
      <c r="J5958" s="1">
        <v>45839</v>
      </c>
      <c r="K5958" t="s">
        <v>143</v>
      </c>
      <c r="L5958">
        <v>2</v>
      </c>
      <c r="M5958" t="s">
        <v>144</v>
      </c>
      <c r="N5958" t="s">
        <v>145</v>
      </c>
      <c r="O5958" t="s">
        <v>156</v>
      </c>
      <c r="P5958" t="s">
        <v>160</v>
      </c>
      <c r="Q5958">
        <v>29719.3</v>
      </c>
      <c r="R5958">
        <v>356</v>
      </c>
      <c r="S5958">
        <v>174089.5</v>
      </c>
      <c r="T5958">
        <v>10065.15</v>
      </c>
      <c r="U5958">
        <v>80</v>
      </c>
      <c r="V5958">
        <v>25</v>
      </c>
      <c r="W5958">
        <v>7938.86</v>
      </c>
      <c r="X5958">
        <v>7938.86</v>
      </c>
      <c r="Y5958">
        <v>0</v>
      </c>
      <c r="Z5958">
        <v>0</v>
      </c>
      <c r="AA5958">
        <v>134305.04999999999</v>
      </c>
      <c r="AB5958">
        <v>15308.13</v>
      </c>
      <c r="AC5958">
        <v>112558.82</v>
      </c>
      <c r="AD5958">
        <v>11</v>
      </c>
      <c r="AE5958">
        <v>14</v>
      </c>
      <c r="AF5958">
        <v>254</v>
      </c>
      <c r="AG5958">
        <v>49</v>
      </c>
      <c r="AH5958">
        <v>19</v>
      </c>
      <c r="AI5958">
        <v>31</v>
      </c>
      <c r="AJ5958">
        <v>0</v>
      </c>
      <c r="AK5958">
        <v>0</v>
      </c>
      <c r="AL5958">
        <v>0</v>
      </c>
      <c r="AM5958">
        <v>0</v>
      </c>
      <c r="AN5958">
        <v>0</v>
      </c>
      <c r="AO5958">
        <v>225</v>
      </c>
      <c r="AP5958">
        <v>971</v>
      </c>
      <c r="AQ5958">
        <v>215</v>
      </c>
      <c r="AR5958">
        <v>0</v>
      </c>
      <c r="AS5958">
        <v>122</v>
      </c>
      <c r="AT5958">
        <v>51</v>
      </c>
      <c r="AU5958">
        <v>14</v>
      </c>
      <c r="AV5958">
        <v>5</v>
      </c>
      <c r="AW5958">
        <v>21</v>
      </c>
      <c r="AX5958">
        <v>0</v>
      </c>
      <c r="AY5958">
        <v>151</v>
      </c>
      <c r="AZ5958">
        <v>202</v>
      </c>
      <c r="BA5958">
        <v>105</v>
      </c>
      <c r="BB5958">
        <v>23</v>
      </c>
      <c r="BC5958">
        <v>12</v>
      </c>
      <c r="BD5958">
        <v>10</v>
      </c>
      <c r="BE5958">
        <v>0</v>
      </c>
      <c r="BF5958">
        <v>328</v>
      </c>
      <c r="BG5958">
        <v>13955</v>
      </c>
      <c r="BH5958">
        <v>3</v>
      </c>
      <c r="BI5958">
        <v>77</v>
      </c>
      <c r="BJ5958" s="2">
        <v>45853</v>
      </c>
      <c r="BK5958">
        <v>0</v>
      </c>
      <c r="BL5958" s="3" t="str">
        <f>VLOOKUP(O5958,DropDownList!$H$1:$I$7,2,FALSE)</f>
        <v>2023/24</v>
      </c>
      <c r="BM5958" s="3" t="str">
        <f t="shared" si="93"/>
        <v>SC COURT</v>
      </c>
    </row>
    <row r="5959" spans="1:65" x14ac:dyDescent="0.2">
      <c r="A5959">
        <v>2025</v>
      </c>
      <c r="B5959">
        <v>7</v>
      </c>
      <c r="C5959" t="s">
        <v>216</v>
      </c>
      <c r="D5959" t="s">
        <v>222</v>
      </c>
      <c r="E5959" t="s">
        <v>38</v>
      </c>
      <c r="F5959">
        <v>9704</v>
      </c>
      <c r="G5959" t="s">
        <v>158</v>
      </c>
      <c r="H5959" t="s">
        <v>209</v>
      </c>
      <c r="I5959" t="s">
        <v>142</v>
      </c>
      <c r="J5959" s="1">
        <v>45839</v>
      </c>
      <c r="K5959" t="s">
        <v>143</v>
      </c>
      <c r="L5959">
        <v>2</v>
      </c>
      <c r="M5959" t="s">
        <v>144</v>
      </c>
      <c r="N5959" t="s">
        <v>145</v>
      </c>
      <c r="O5959" t="s">
        <v>149</v>
      </c>
      <c r="P5959" t="s">
        <v>161</v>
      </c>
      <c r="Q5959">
        <v>2598.1799999999998</v>
      </c>
      <c r="R5959">
        <v>425</v>
      </c>
      <c r="S5959">
        <v>10805</v>
      </c>
      <c r="T5959">
        <v>150</v>
      </c>
      <c r="U5959">
        <v>267</v>
      </c>
      <c r="V5959">
        <v>62</v>
      </c>
      <c r="W5959">
        <v>1457.53</v>
      </c>
      <c r="X5959">
        <v>1457.53</v>
      </c>
      <c r="Y5959">
        <v>0</v>
      </c>
      <c r="Z5959">
        <v>0</v>
      </c>
      <c r="AA5959">
        <v>8056.82</v>
      </c>
      <c r="AB5959">
        <v>0</v>
      </c>
      <c r="AC5959">
        <v>0</v>
      </c>
      <c r="AD5959">
        <v>59</v>
      </c>
      <c r="AE5959">
        <v>3</v>
      </c>
      <c r="AF5959">
        <v>301</v>
      </c>
      <c r="AG5959">
        <v>8</v>
      </c>
      <c r="AH5959">
        <v>7</v>
      </c>
      <c r="AI5959">
        <v>109</v>
      </c>
      <c r="AJ5959">
        <v>0</v>
      </c>
      <c r="AK5959">
        <v>0</v>
      </c>
      <c r="AL5959">
        <v>0</v>
      </c>
      <c r="AM5959">
        <v>0</v>
      </c>
      <c r="AN5959">
        <v>0</v>
      </c>
      <c r="AO5959">
        <v>295</v>
      </c>
      <c r="AP5959">
        <v>771</v>
      </c>
      <c r="AQ5959">
        <v>292</v>
      </c>
      <c r="AR5959">
        <v>1</v>
      </c>
      <c r="AS5959">
        <v>67</v>
      </c>
      <c r="AT5959">
        <v>3</v>
      </c>
      <c r="AU5959">
        <v>2</v>
      </c>
      <c r="AV5959">
        <v>2</v>
      </c>
      <c r="AW5959">
        <v>7</v>
      </c>
      <c r="AX5959">
        <v>0</v>
      </c>
      <c r="AY5959">
        <v>115</v>
      </c>
      <c r="AZ5959">
        <v>190</v>
      </c>
      <c r="BA5959">
        <v>49</v>
      </c>
      <c r="BB5959">
        <v>12</v>
      </c>
      <c r="BC5959">
        <v>2</v>
      </c>
      <c r="BD5959">
        <v>10</v>
      </c>
      <c r="BE5959">
        <v>0</v>
      </c>
      <c r="BF5959">
        <v>414</v>
      </c>
      <c r="BG5959">
        <v>2465</v>
      </c>
      <c r="BH5959">
        <v>0</v>
      </c>
      <c r="BI5959">
        <v>260</v>
      </c>
      <c r="BJ5959" s="2">
        <v>45853</v>
      </c>
      <c r="BK5959">
        <v>0</v>
      </c>
      <c r="BL5959" s="3" t="str">
        <f>VLOOKUP(O5959,DropDownList!$H$1:$I$7,2,FALSE)</f>
        <v>2025/26</v>
      </c>
      <c r="BM5959" s="3" t="str">
        <f t="shared" si="93"/>
        <v>VSUR</v>
      </c>
    </row>
    <row r="5960" spans="1:65" x14ac:dyDescent="0.2">
      <c r="A5960">
        <v>2025</v>
      </c>
      <c r="B5960">
        <v>7</v>
      </c>
      <c r="C5960" t="s">
        <v>216</v>
      </c>
      <c r="D5960" t="s">
        <v>222</v>
      </c>
      <c r="E5960" t="s">
        <v>38</v>
      </c>
      <c r="F5960">
        <v>9704</v>
      </c>
      <c r="G5960" t="s">
        <v>158</v>
      </c>
      <c r="H5960" t="s">
        <v>209</v>
      </c>
      <c r="I5960" t="s">
        <v>142</v>
      </c>
      <c r="J5960" s="1">
        <v>45839</v>
      </c>
      <c r="K5960" t="s">
        <v>143</v>
      </c>
      <c r="L5960">
        <v>2</v>
      </c>
      <c r="M5960" t="s">
        <v>144</v>
      </c>
      <c r="N5960" t="s">
        <v>145</v>
      </c>
      <c r="O5960" t="s">
        <v>147</v>
      </c>
      <c r="P5960" t="s">
        <v>160</v>
      </c>
      <c r="Q5960">
        <v>40250.33</v>
      </c>
      <c r="R5960">
        <v>388</v>
      </c>
      <c r="S5960">
        <v>177012.01</v>
      </c>
      <c r="T5960">
        <v>5192.29</v>
      </c>
      <c r="U5960">
        <v>115</v>
      </c>
      <c r="V5960">
        <v>48</v>
      </c>
      <c r="W5960">
        <v>19929.97</v>
      </c>
      <c r="X5960">
        <v>20509.97</v>
      </c>
      <c r="Y5960">
        <v>0</v>
      </c>
      <c r="Z5960">
        <v>0</v>
      </c>
      <c r="AA5960">
        <v>131569.39000000001</v>
      </c>
      <c r="AB5960">
        <v>14951.43</v>
      </c>
      <c r="AC5960">
        <v>109778.1</v>
      </c>
      <c r="AD5960">
        <v>24</v>
      </c>
      <c r="AE5960">
        <v>24</v>
      </c>
      <c r="AF5960">
        <v>259</v>
      </c>
      <c r="AG5960">
        <v>71</v>
      </c>
      <c r="AH5960">
        <v>10</v>
      </c>
      <c r="AI5960">
        <v>44</v>
      </c>
      <c r="AJ5960">
        <v>0</v>
      </c>
      <c r="AK5960">
        <v>0</v>
      </c>
      <c r="AL5960">
        <v>0</v>
      </c>
      <c r="AM5960">
        <v>0</v>
      </c>
      <c r="AN5960">
        <v>0</v>
      </c>
      <c r="AO5960">
        <v>238</v>
      </c>
      <c r="AP5960">
        <v>837</v>
      </c>
      <c r="AQ5960">
        <v>230</v>
      </c>
      <c r="AR5960">
        <v>0</v>
      </c>
      <c r="AS5960">
        <v>75</v>
      </c>
      <c r="AT5960">
        <v>70</v>
      </c>
      <c r="AU5960">
        <v>10</v>
      </c>
      <c r="AV5960">
        <v>5</v>
      </c>
      <c r="AW5960">
        <v>13</v>
      </c>
      <c r="AX5960">
        <v>0</v>
      </c>
      <c r="AY5960">
        <v>112</v>
      </c>
      <c r="AZ5960">
        <v>171</v>
      </c>
      <c r="BA5960">
        <v>69</v>
      </c>
      <c r="BB5960">
        <v>16</v>
      </c>
      <c r="BC5960">
        <v>10</v>
      </c>
      <c r="BD5960">
        <v>17</v>
      </c>
      <c r="BE5960">
        <v>0</v>
      </c>
      <c r="BF5960">
        <v>375</v>
      </c>
      <c r="BG5960">
        <v>19915</v>
      </c>
      <c r="BH5960">
        <v>4</v>
      </c>
      <c r="BI5960">
        <v>110</v>
      </c>
      <c r="BJ5960" s="2">
        <v>45853</v>
      </c>
      <c r="BK5960">
        <v>0</v>
      </c>
      <c r="BL5960" s="3" t="str">
        <f>VLOOKUP(O5960,DropDownList!$H$1:$I$7,2,FALSE)</f>
        <v>2024/25</v>
      </c>
      <c r="BM5960" s="3" t="str">
        <f t="shared" si="93"/>
        <v>SC COURT</v>
      </c>
    </row>
    <row r="5961" spans="1:65" x14ac:dyDescent="0.2">
      <c r="A5961">
        <v>2025</v>
      </c>
      <c r="B5961">
        <v>7</v>
      </c>
      <c r="C5961" t="s">
        <v>216</v>
      </c>
      <c r="D5961" t="s">
        <v>222</v>
      </c>
      <c r="E5961" t="s">
        <v>38</v>
      </c>
      <c r="F5961">
        <v>9704</v>
      </c>
      <c r="G5961" t="s">
        <v>158</v>
      </c>
      <c r="H5961" t="s">
        <v>209</v>
      </c>
      <c r="I5961" t="s">
        <v>142</v>
      </c>
      <c r="J5961" s="1">
        <v>45839</v>
      </c>
      <c r="K5961" t="s">
        <v>143</v>
      </c>
      <c r="L5961">
        <v>2</v>
      </c>
      <c r="M5961" t="s">
        <v>144</v>
      </c>
      <c r="N5961" t="s">
        <v>145</v>
      </c>
      <c r="O5961" t="s">
        <v>156</v>
      </c>
      <c r="P5961" t="s">
        <v>159</v>
      </c>
      <c r="Q5961">
        <v>0</v>
      </c>
      <c r="R5961">
        <v>9</v>
      </c>
      <c r="S5961">
        <v>28402.3</v>
      </c>
      <c r="T5961">
        <v>131.33000000000001</v>
      </c>
      <c r="U5961">
        <v>0</v>
      </c>
      <c r="V5961">
        <v>0</v>
      </c>
      <c r="W5961">
        <v>0</v>
      </c>
      <c r="X5961">
        <v>0</v>
      </c>
      <c r="Y5961">
        <v>0</v>
      </c>
      <c r="Z5961">
        <v>0</v>
      </c>
      <c r="AA5961">
        <v>28270.97</v>
      </c>
      <c r="AB5961">
        <v>0</v>
      </c>
      <c r="AC5961">
        <v>0</v>
      </c>
      <c r="AD5961">
        <v>0</v>
      </c>
      <c r="AE5961">
        <v>0</v>
      </c>
      <c r="AF5961">
        <v>8</v>
      </c>
      <c r="AG5961">
        <v>0</v>
      </c>
      <c r="AH5961">
        <v>0</v>
      </c>
      <c r="AI5961">
        <v>0</v>
      </c>
      <c r="AJ5961">
        <v>0</v>
      </c>
      <c r="AK5961">
        <v>0</v>
      </c>
      <c r="AL5961">
        <v>0</v>
      </c>
      <c r="AM5961">
        <v>0</v>
      </c>
      <c r="AN5961">
        <v>0</v>
      </c>
      <c r="AO5961">
        <v>3</v>
      </c>
      <c r="AP5961">
        <v>6</v>
      </c>
      <c r="AQ5961">
        <v>3</v>
      </c>
      <c r="AR5961">
        <v>0</v>
      </c>
      <c r="AS5961">
        <v>0</v>
      </c>
      <c r="AT5961">
        <v>0</v>
      </c>
      <c r="AU5961">
        <v>3</v>
      </c>
      <c r="AV5961">
        <v>0</v>
      </c>
      <c r="AW5961">
        <v>0</v>
      </c>
      <c r="AX5961">
        <v>0</v>
      </c>
      <c r="AY5961">
        <v>0</v>
      </c>
      <c r="AZ5961">
        <v>0</v>
      </c>
      <c r="BA5961">
        <v>0</v>
      </c>
      <c r="BB5961">
        <v>0</v>
      </c>
      <c r="BC5961">
        <v>0</v>
      </c>
      <c r="BD5961">
        <v>0</v>
      </c>
      <c r="BE5961">
        <v>0</v>
      </c>
      <c r="BF5961">
        <v>0</v>
      </c>
      <c r="BG5961">
        <v>0</v>
      </c>
      <c r="BH5961">
        <v>1</v>
      </c>
      <c r="BI5961">
        <v>0</v>
      </c>
      <c r="BJ5961" s="2">
        <v>45853</v>
      </c>
      <c r="BK5961">
        <v>0</v>
      </c>
      <c r="BL5961" s="3" t="str">
        <f>VLOOKUP(O5961,DropDownList!$H$1:$I$7,2,FALSE)</f>
        <v>2023/24</v>
      </c>
      <c r="BM5961" s="3" t="str">
        <f t="shared" si="93"/>
        <v>CONF</v>
      </c>
    </row>
    <row r="5962" spans="1:65" x14ac:dyDescent="0.2">
      <c r="A5962">
        <v>2025</v>
      </c>
      <c r="B5962">
        <v>7</v>
      </c>
      <c r="C5962" t="s">
        <v>216</v>
      </c>
      <c r="D5962" t="s">
        <v>222</v>
      </c>
      <c r="E5962" t="s">
        <v>38</v>
      </c>
      <c r="F5962">
        <v>9704</v>
      </c>
      <c r="G5962" t="s">
        <v>158</v>
      </c>
      <c r="H5962" t="s">
        <v>209</v>
      </c>
      <c r="I5962" t="s">
        <v>142</v>
      </c>
      <c r="J5962" s="1">
        <v>45839</v>
      </c>
      <c r="K5962" t="s">
        <v>143</v>
      </c>
      <c r="L5962">
        <v>2</v>
      </c>
      <c r="M5962" t="s">
        <v>144</v>
      </c>
      <c r="N5962" t="s">
        <v>145</v>
      </c>
      <c r="O5962" t="s">
        <v>149</v>
      </c>
      <c r="P5962" t="s">
        <v>159</v>
      </c>
      <c r="Q5962">
        <v>0</v>
      </c>
      <c r="R5962">
        <v>5</v>
      </c>
      <c r="S5962">
        <v>77835.850000000006</v>
      </c>
      <c r="T5962">
        <v>20</v>
      </c>
      <c r="U5962">
        <v>0</v>
      </c>
      <c r="V5962">
        <v>0</v>
      </c>
      <c r="W5962">
        <v>0</v>
      </c>
      <c r="X5962">
        <v>0</v>
      </c>
      <c r="Y5962">
        <v>0</v>
      </c>
      <c r="Z5962">
        <v>0</v>
      </c>
      <c r="AA5962">
        <v>77815.850000000006</v>
      </c>
      <c r="AB5962">
        <v>0</v>
      </c>
      <c r="AC5962">
        <v>0</v>
      </c>
      <c r="AD5962">
        <v>0</v>
      </c>
      <c r="AE5962">
        <v>0</v>
      </c>
      <c r="AF5962">
        <v>4</v>
      </c>
      <c r="AG5962">
        <v>0</v>
      </c>
      <c r="AH5962">
        <v>0</v>
      </c>
      <c r="AI5962">
        <v>0</v>
      </c>
      <c r="AJ5962">
        <v>0</v>
      </c>
      <c r="AK5962">
        <v>0</v>
      </c>
      <c r="AL5962">
        <v>0</v>
      </c>
      <c r="AM5962">
        <v>0</v>
      </c>
      <c r="AN5962">
        <v>0</v>
      </c>
      <c r="AO5962">
        <v>1</v>
      </c>
      <c r="AP5962">
        <v>1</v>
      </c>
      <c r="AQ5962">
        <v>1</v>
      </c>
      <c r="AR5962">
        <v>0</v>
      </c>
      <c r="AS5962">
        <v>0</v>
      </c>
      <c r="AT5962">
        <v>0</v>
      </c>
      <c r="AU5962">
        <v>0</v>
      </c>
      <c r="AV5962">
        <v>0</v>
      </c>
      <c r="AW5962">
        <v>0</v>
      </c>
      <c r="AX5962">
        <v>0</v>
      </c>
      <c r="AY5962">
        <v>0</v>
      </c>
      <c r="AZ5962">
        <v>0</v>
      </c>
      <c r="BA5962">
        <v>0</v>
      </c>
      <c r="BB5962">
        <v>0</v>
      </c>
      <c r="BC5962">
        <v>0</v>
      </c>
      <c r="BD5962">
        <v>0</v>
      </c>
      <c r="BE5962">
        <v>0</v>
      </c>
      <c r="BF5962">
        <v>0</v>
      </c>
      <c r="BG5962">
        <v>0</v>
      </c>
      <c r="BH5962">
        <v>1</v>
      </c>
      <c r="BI5962">
        <v>0</v>
      </c>
      <c r="BJ5962" s="2">
        <v>45853</v>
      </c>
      <c r="BK5962">
        <v>0</v>
      </c>
      <c r="BL5962" s="3" t="str">
        <f>VLOOKUP(O5962,DropDownList!$H$1:$I$7,2,FALSE)</f>
        <v>2025/26</v>
      </c>
      <c r="BM5962" s="3" t="str">
        <f t="shared" si="93"/>
        <v>CONF</v>
      </c>
    </row>
    <row r="5963" spans="1:65" x14ac:dyDescent="0.2">
      <c r="A5963">
        <v>2025</v>
      </c>
      <c r="B5963">
        <v>7</v>
      </c>
      <c r="C5963" t="s">
        <v>216</v>
      </c>
      <c r="D5963" t="s">
        <v>222</v>
      </c>
      <c r="E5963" t="s">
        <v>38</v>
      </c>
      <c r="F5963">
        <v>9704</v>
      </c>
      <c r="G5963" t="s">
        <v>158</v>
      </c>
      <c r="H5963" t="s">
        <v>209</v>
      </c>
      <c r="I5963" t="s">
        <v>142</v>
      </c>
      <c r="J5963" s="1">
        <v>45839</v>
      </c>
      <c r="K5963" t="s">
        <v>143</v>
      </c>
      <c r="L5963">
        <v>2</v>
      </c>
      <c r="M5963" t="s">
        <v>144</v>
      </c>
      <c r="N5963" t="s">
        <v>145</v>
      </c>
      <c r="O5963" t="s">
        <v>147</v>
      </c>
      <c r="P5963" t="s">
        <v>159</v>
      </c>
      <c r="Q5963">
        <v>0</v>
      </c>
      <c r="R5963">
        <v>10</v>
      </c>
      <c r="S5963">
        <v>142702.20000000001</v>
      </c>
      <c r="T5963">
        <v>19298.73</v>
      </c>
      <c r="U5963">
        <v>0</v>
      </c>
      <c r="V5963">
        <v>0</v>
      </c>
      <c r="W5963">
        <v>0</v>
      </c>
      <c r="X5963">
        <v>0</v>
      </c>
      <c r="Y5963">
        <v>0</v>
      </c>
      <c r="Z5963">
        <v>0</v>
      </c>
      <c r="AA5963">
        <v>123403.47</v>
      </c>
      <c r="AB5963">
        <v>0</v>
      </c>
      <c r="AC5963">
        <v>0</v>
      </c>
      <c r="AD5963">
        <v>0</v>
      </c>
      <c r="AE5963">
        <v>0</v>
      </c>
      <c r="AF5963">
        <v>7</v>
      </c>
      <c r="AG5963">
        <v>0</v>
      </c>
      <c r="AH5963">
        <v>1</v>
      </c>
      <c r="AI5963">
        <v>0</v>
      </c>
      <c r="AJ5963">
        <v>0</v>
      </c>
      <c r="AK5963">
        <v>0</v>
      </c>
      <c r="AL5963">
        <v>0</v>
      </c>
      <c r="AM5963">
        <v>0</v>
      </c>
      <c r="AN5963">
        <v>0</v>
      </c>
      <c r="AO5963">
        <v>3</v>
      </c>
      <c r="AP5963">
        <v>4</v>
      </c>
      <c r="AQ5963">
        <v>3</v>
      </c>
      <c r="AR5963">
        <v>0</v>
      </c>
      <c r="AS5963">
        <v>0</v>
      </c>
      <c r="AT5963">
        <v>0</v>
      </c>
      <c r="AU5963">
        <v>1</v>
      </c>
      <c r="AV5963">
        <v>0</v>
      </c>
      <c r="AW5963">
        <v>0</v>
      </c>
      <c r="AX5963">
        <v>0</v>
      </c>
      <c r="AY5963">
        <v>0</v>
      </c>
      <c r="AZ5963">
        <v>0</v>
      </c>
      <c r="BA5963">
        <v>0</v>
      </c>
      <c r="BB5963">
        <v>0</v>
      </c>
      <c r="BC5963">
        <v>0</v>
      </c>
      <c r="BD5963">
        <v>0</v>
      </c>
      <c r="BE5963">
        <v>0</v>
      </c>
      <c r="BF5963">
        <v>0</v>
      </c>
      <c r="BG5963">
        <v>0</v>
      </c>
      <c r="BH5963">
        <v>2</v>
      </c>
      <c r="BI5963">
        <v>0</v>
      </c>
      <c r="BJ5963" s="2">
        <v>45853</v>
      </c>
      <c r="BK5963">
        <v>0</v>
      </c>
      <c r="BL5963" s="3" t="str">
        <f>VLOOKUP(O5963,DropDownList!$H$1:$I$7,2,FALSE)</f>
        <v>2024/25</v>
      </c>
      <c r="BM5963" s="3" t="str">
        <f t="shared" si="93"/>
        <v>CONF</v>
      </c>
    </row>
    <row r="5964" spans="1:65" x14ac:dyDescent="0.2">
      <c r="A5964">
        <v>2025</v>
      </c>
      <c r="B5964">
        <v>7</v>
      </c>
      <c r="C5964" t="s">
        <v>216</v>
      </c>
      <c r="D5964" t="s">
        <v>223</v>
      </c>
      <c r="E5964" t="s">
        <v>39</v>
      </c>
      <c r="F5964">
        <v>9246</v>
      </c>
      <c r="G5964" t="s">
        <v>141</v>
      </c>
      <c r="H5964" t="s">
        <v>221</v>
      </c>
      <c r="I5964" t="s">
        <v>221</v>
      </c>
      <c r="J5964" s="1">
        <v>45839</v>
      </c>
      <c r="K5964" t="s">
        <v>143</v>
      </c>
      <c r="L5964">
        <v>2</v>
      </c>
      <c r="M5964" t="s">
        <v>144</v>
      </c>
      <c r="N5964" t="s">
        <v>145</v>
      </c>
      <c r="O5964" t="s">
        <v>156</v>
      </c>
      <c r="P5964" t="s">
        <v>151</v>
      </c>
      <c r="Q5964">
        <v>0</v>
      </c>
      <c r="R5964">
        <v>279</v>
      </c>
      <c r="S5964">
        <v>8370</v>
      </c>
      <c r="T5964">
        <v>1710</v>
      </c>
      <c r="U5964">
        <v>0</v>
      </c>
      <c r="V5964">
        <v>0</v>
      </c>
      <c r="W5964">
        <v>0</v>
      </c>
      <c r="X5964">
        <v>0</v>
      </c>
      <c r="Y5964">
        <v>0</v>
      </c>
      <c r="Z5964">
        <v>0</v>
      </c>
      <c r="AA5964">
        <v>6660</v>
      </c>
      <c r="AB5964">
        <v>0</v>
      </c>
      <c r="AC5964">
        <v>6660</v>
      </c>
      <c r="AD5964">
        <v>0</v>
      </c>
      <c r="AE5964">
        <v>0</v>
      </c>
      <c r="AF5964">
        <v>222</v>
      </c>
      <c r="AG5964">
        <v>0</v>
      </c>
      <c r="AH5964">
        <v>57</v>
      </c>
      <c r="AI5964">
        <v>0</v>
      </c>
      <c r="AJ5964">
        <v>0</v>
      </c>
      <c r="AK5964">
        <v>0</v>
      </c>
      <c r="AL5964">
        <v>0</v>
      </c>
      <c r="AM5964">
        <v>11</v>
      </c>
      <c r="AN5964">
        <v>0</v>
      </c>
      <c r="AO5964">
        <v>0</v>
      </c>
      <c r="AP5964">
        <v>0</v>
      </c>
      <c r="AQ5964">
        <v>0</v>
      </c>
      <c r="AR5964">
        <v>0</v>
      </c>
      <c r="AS5964">
        <v>0</v>
      </c>
      <c r="AT5964">
        <v>0</v>
      </c>
      <c r="AU5964">
        <v>0</v>
      </c>
      <c r="AV5964">
        <v>0</v>
      </c>
      <c r="AW5964">
        <v>0</v>
      </c>
      <c r="AX5964">
        <v>0</v>
      </c>
      <c r="AY5964">
        <v>0</v>
      </c>
      <c r="AZ5964">
        <v>0</v>
      </c>
      <c r="BA5964">
        <v>0</v>
      </c>
      <c r="BB5964">
        <v>0</v>
      </c>
      <c r="BC5964">
        <v>0</v>
      </c>
      <c r="BD5964">
        <v>0</v>
      </c>
      <c r="BE5964">
        <v>0</v>
      </c>
      <c r="BF5964">
        <v>0</v>
      </c>
      <c r="BG5964">
        <v>0</v>
      </c>
      <c r="BH5964">
        <v>0</v>
      </c>
      <c r="BI5964">
        <v>0</v>
      </c>
      <c r="BJ5964" s="2">
        <v>45853</v>
      </c>
      <c r="BK5964">
        <v>0</v>
      </c>
      <c r="BL5964" s="3" t="str">
        <f>VLOOKUP(O5964,DropDownList!$H$1:$I$7,2,FALSE)</f>
        <v>2023/24</v>
      </c>
      <c r="BM5964" s="3" t="str">
        <f t="shared" si="93"/>
        <v>PCPF</v>
      </c>
    </row>
    <row r="5965" spans="1:65" x14ac:dyDescent="0.2">
      <c r="A5965">
        <v>2025</v>
      </c>
      <c r="B5965">
        <v>7</v>
      </c>
      <c r="C5965" t="s">
        <v>216</v>
      </c>
      <c r="D5965" t="s">
        <v>223</v>
      </c>
      <c r="E5965" t="s">
        <v>39</v>
      </c>
      <c r="F5965">
        <v>9246</v>
      </c>
      <c r="G5965" t="s">
        <v>141</v>
      </c>
      <c r="H5965" t="s">
        <v>221</v>
      </c>
      <c r="I5965" t="s">
        <v>221</v>
      </c>
      <c r="J5965" s="1">
        <v>45839</v>
      </c>
      <c r="K5965" t="s">
        <v>143</v>
      </c>
      <c r="L5965">
        <v>2</v>
      </c>
      <c r="M5965" t="s">
        <v>144</v>
      </c>
      <c r="N5965" t="s">
        <v>145</v>
      </c>
      <c r="O5965" t="s">
        <v>147</v>
      </c>
      <c r="P5965" t="s">
        <v>150</v>
      </c>
      <c r="Q5965">
        <v>22824.63</v>
      </c>
      <c r="R5965">
        <v>361</v>
      </c>
      <c r="S5965">
        <v>65135.7</v>
      </c>
      <c r="T5965">
        <v>7661.19</v>
      </c>
      <c r="U5965">
        <v>124</v>
      </c>
      <c r="V5965">
        <v>65</v>
      </c>
      <c r="W5965">
        <v>14334.57</v>
      </c>
      <c r="X5965">
        <v>14793.73</v>
      </c>
      <c r="Y5965">
        <v>315</v>
      </c>
      <c r="Z5965">
        <v>57474.51</v>
      </c>
      <c r="AA5965">
        <v>34649.879999999997</v>
      </c>
      <c r="AB5965">
        <v>9759.93</v>
      </c>
      <c r="AC5965">
        <v>24889.95</v>
      </c>
      <c r="AD5965">
        <v>51</v>
      </c>
      <c r="AE5965">
        <v>14</v>
      </c>
      <c r="AF5965">
        <v>186</v>
      </c>
      <c r="AG5965">
        <v>40</v>
      </c>
      <c r="AH5965">
        <v>46</v>
      </c>
      <c r="AI5965">
        <v>84</v>
      </c>
      <c r="AJ5965">
        <v>62</v>
      </c>
      <c r="AK5965">
        <v>44</v>
      </c>
      <c r="AL5965">
        <v>6</v>
      </c>
      <c r="AM5965">
        <v>15</v>
      </c>
      <c r="AN5965">
        <v>4</v>
      </c>
      <c r="AO5965">
        <v>253</v>
      </c>
      <c r="AP5965">
        <v>959</v>
      </c>
      <c r="AQ5965">
        <v>260</v>
      </c>
      <c r="AR5965">
        <v>1</v>
      </c>
      <c r="AS5965">
        <v>67</v>
      </c>
      <c r="AT5965">
        <v>18</v>
      </c>
      <c r="AU5965">
        <v>4</v>
      </c>
      <c r="AV5965">
        <v>0</v>
      </c>
      <c r="AW5965">
        <v>0</v>
      </c>
      <c r="AX5965">
        <v>0</v>
      </c>
      <c r="AY5965">
        <v>170</v>
      </c>
      <c r="AZ5965">
        <v>279</v>
      </c>
      <c r="BA5965">
        <v>143</v>
      </c>
      <c r="BB5965">
        <v>8</v>
      </c>
      <c r="BC5965">
        <v>2</v>
      </c>
      <c r="BD5965">
        <v>1</v>
      </c>
      <c r="BE5965">
        <v>0</v>
      </c>
      <c r="BF5965">
        <v>254</v>
      </c>
      <c r="BG5965">
        <v>16510.84</v>
      </c>
      <c r="BH5965">
        <v>5</v>
      </c>
      <c r="BI5965">
        <v>122</v>
      </c>
      <c r="BJ5965" s="2">
        <v>45853</v>
      </c>
      <c r="BK5965">
        <v>0</v>
      </c>
      <c r="BL5965" s="3" t="str">
        <f>VLOOKUP(O5965,DropDownList!$H$1:$I$7,2,FALSE)</f>
        <v>2024/25</v>
      </c>
      <c r="BM5965" s="3" t="str">
        <f t="shared" si="93"/>
        <v>FISCAL FINES</v>
      </c>
    </row>
    <row r="5966" spans="1:65" x14ac:dyDescent="0.2">
      <c r="A5966">
        <v>2025</v>
      </c>
      <c r="B5966">
        <v>7</v>
      </c>
      <c r="C5966" t="s">
        <v>216</v>
      </c>
      <c r="D5966" t="s">
        <v>223</v>
      </c>
      <c r="E5966" t="s">
        <v>39</v>
      </c>
      <c r="F5966">
        <v>9246</v>
      </c>
      <c r="G5966" t="s">
        <v>141</v>
      </c>
      <c r="H5966" t="s">
        <v>221</v>
      </c>
      <c r="I5966" t="s">
        <v>221</v>
      </c>
      <c r="J5966" s="1">
        <v>45839</v>
      </c>
      <c r="K5966" t="s">
        <v>143</v>
      </c>
      <c r="L5966">
        <v>2</v>
      </c>
      <c r="M5966" t="s">
        <v>144</v>
      </c>
      <c r="N5966" t="s">
        <v>145</v>
      </c>
      <c r="O5966" t="s">
        <v>156</v>
      </c>
      <c r="P5966" t="s">
        <v>146</v>
      </c>
      <c r="Q5966">
        <v>1080</v>
      </c>
      <c r="R5966">
        <v>676</v>
      </c>
      <c r="S5966">
        <v>9875</v>
      </c>
      <c r="T5966">
        <v>80</v>
      </c>
      <c r="U5966">
        <v>131</v>
      </c>
      <c r="V5966">
        <v>53</v>
      </c>
      <c r="W5966">
        <v>840</v>
      </c>
      <c r="X5966">
        <v>840</v>
      </c>
      <c r="Y5966">
        <v>0</v>
      </c>
      <c r="Z5966">
        <v>0</v>
      </c>
      <c r="AA5966">
        <v>8715</v>
      </c>
      <c r="AB5966">
        <v>0</v>
      </c>
      <c r="AC5966">
        <v>0</v>
      </c>
      <c r="AD5966">
        <v>52</v>
      </c>
      <c r="AE5966">
        <v>1</v>
      </c>
      <c r="AF5966">
        <v>600</v>
      </c>
      <c r="AG5966">
        <v>1</v>
      </c>
      <c r="AH5966">
        <v>6</v>
      </c>
      <c r="AI5966">
        <v>69</v>
      </c>
      <c r="AJ5966">
        <v>0</v>
      </c>
      <c r="AK5966">
        <v>0</v>
      </c>
      <c r="AL5966">
        <v>0</v>
      </c>
      <c r="AM5966">
        <v>0</v>
      </c>
      <c r="AN5966">
        <v>0</v>
      </c>
      <c r="AO5966">
        <v>372</v>
      </c>
      <c r="AP5966">
        <v>1579</v>
      </c>
      <c r="AQ5966">
        <v>392</v>
      </c>
      <c r="AR5966">
        <v>0</v>
      </c>
      <c r="AS5966">
        <v>181</v>
      </c>
      <c r="AT5966">
        <v>48</v>
      </c>
      <c r="AU5966">
        <v>11</v>
      </c>
      <c r="AV5966">
        <v>5</v>
      </c>
      <c r="AW5966">
        <v>0</v>
      </c>
      <c r="AX5966">
        <v>0</v>
      </c>
      <c r="AY5966">
        <v>170</v>
      </c>
      <c r="AZ5966">
        <v>343</v>
      </c>
      <c r="BA5966">
        <v>223</v>
      </c>
      <c r="BB5966">
        <v>68</v>
      </c>
      <c r="BC5966">
        <v>19</v>
      </c>
      <c r="BD5966">
        <v>10</v>
      </c>
      <c r="BE5966">
        <v>0</v>
      </c>
      <c r="BF5966">
        <v>674</v>
      </c>
      <c r="BG5966">
        <v>1070</v>
      </c>
      <c r="BH5966">
        <v>0</v>
      </c>
      <c r="BI5966">
        <v>113</v>
      </c>
      <c r="BJ5966" s="2">
        <v>45853</v>
      </c>
      <c r="BK5966">
        <v>0</v>
      </c>
      <c r="BL5966" s="3" t="str">
        <f>VLOOKUP(O5966,DropDownList!$H$1:$I$7,2,FALSE)</f>
        <v>2023/24</v>
      </c>
      <c r="BM5966" s="3" t="str">
        <f t="shared" si="93"/>
        <v>VSUR</v>
      </c>
    </row>
    <row r="5967" spans="1:65" x14ac:dyDescent="0.2">
      <c r="A5967">
        <v>2025</v>
      </c>
      <c r="B5967">
        <v>7</v>
      </c>
      <c r="C5967" t="s">
        <v>216</v>
      </c>
      <c r="D5967" t="s">
        <v>223</v>
      </c>
      <c r="E5967" t="s">
        <v>39</v>
      </c>
      <c r="F5967">
        <v>9246</v>
      </c>
      <c r="G5967" t="s">
        <v>141</v>
      </c>
      <c r="H5967" t="s">
        <v>221</v>
      </c>
      <c r="I5967" t="s">
        <v>221</v>
      </c>
      <c r="J5967" s="1">
        <v>45839</v>
      </c>
      <c r="K5967" t="s">
        <v>143</v>
      </c>
      <c r="L5967">
        <v>2</v>
      </c>
      <c r="M5967" t="s">
        <v>144</v>
      </c>
      <c r="N5967" t="s">
        <v>145</v>
      </c>
      <c r="O5967" t="s">
        <v>147</v>
      </c>
      <c r="P5967" t="s">
        <v>154</v>
      </c>
      <c r="Q5967">
        <v>28712.84</v>
      </c>
      <c r="R5967">
        <v>505</v>
      </c>
      <c r="S5967">
        <v>132741</v>
      </c>
      <c r="T5967">
        <v>1589</v>
      </c>
      <c r="U5967">
        <v>116</v>
      </c>
      <c r="V5967">
        <v>69</v>
      </c>
      <c r="W5967">
        <v>18164.18</v>
      </c>
      <c r="X5967">
        <v>18524.18</v>
      </c>
      <c r="Y5967">
        <v>0</v>
      </c>
      <c r="Z5967">
        <v>0</v>
      </c>
      <c r="AA5967">
        <v>102439.16</v>
      </c>
      <c r="AB5967">
        <v>1196.97</v>
      </c>
      <c r="AC5967">
        <v>94517.19</v>
      </c>
      <c r="AD5967">
        <v>43</v>
      </c>
      <c r="AE5967">
        <v>26</v>
      </c>
      <c r="AF5967">
        <v>382</v>
      </c>
      <c r="AG5967">
        <v>52</v>
      </c>
      <c r="AH5967">
        <v>5</v>
      </c>
      <c r="AI5967">
        <v>64</v>
      </c>
      <c r="AJ5967">
        <v>0</v>
      </c>
      <c r="AK5967">
        <v>0</v>
      </c>
      <c r="AL5967">
        <v>0</v>
      </c>
      <c r="AM5967">
        <v>0</v>
      </c>
      <c r="AN5967">
        <v>0</v>
      </c>
      <c r="AO5967">
        <v>240</v>
      </c>
      <c r="AP5967">
        <v>783</v>
      </c>
      <c r="AQ5967">
        <v>260</v>
      </c>
      <c r="AR5967">
        <v>0</v>
      </c>
      <c r="AS5967">
        <v>73</v>
      </c>
      <c r="AT5967">
        <v>15</v>
      </c>
      <c r="AU5967">
        <v>15</v>
      </c>
      <c r="AV5967">
        <v>5</v>
      </c>
      <c r="AW5967">
        <v>0</v>
      </c>
      <c r="AX5967">
        <v>0</v>
      </c>
      <c r="AY5967">
        <v>92</v>
      </c>
      <c r="AZ5967">
        <v>170</v>
      </c>
      <c r="BA5967">
        <v>83</v>
      </c>
      <c r="BB5967">
        <v>21</v>
      </c>
      <c r="BC5967">
        <v>4</v>
      </c>
      <c r="BD5967">
        <v>2</v>
      </c>
      <c r="BE5967">
        <v>0</v>
      </c>
      <c r="BF5967">
        <v>500</v>
      </c>
      <c r="BG5967">
        <v>18195</v>
      </c>
      <c r="BH5967">
        <v>2</v>
      </c>
      <c r="BI5967">
        <v>107</v>
      </c>
      <c r="BJ5967" s="2">
        <v>45853</v>
      </c>
      <c r="BK5967">
        <v>0</v>
      </c>
      <c r="BL5967" s="3" t="str">
        <f>VLOOKUP(O5967,DropDownList!$H$1:$I$7,2,FALSE)</f>
        <v>2024/25</v>
      </c>
      <c r="BM5967" s="3" t="str">
        <f t="shared" si="93"/>
        <v>JP COURT</v>
      </c>
    </row>
    <row r="5968" spans="1:65" x14ac:dyDescent="0.2">
      <c r="A5968">
        <v>2025</v>
      </c>
      <c r="B5968">
        <v>7</v>
      </c>
      <c r="C5968" t="s">
        <v>216</v>
      </c>
      <c r="D5968" t="s">
        <v>223</v>
      </c>
      <c r="E5968" t="s">
        <v>39</v>
      </c>
      <c r="F5968">
        <v>9246</v>
      </c>
      <c r="G5968" t="s">
        <v>141</v>
      </c>
      <c r="H5968" t="s">
        <v>221</v>
      </c>
      <c r="I5968" t="s">
        <v>221</v>
      </c>
      <c r="J5968" s="1">
        <v>45839</v>
      </c>
      <c r="K5968" t="s">
        <v>143</v>
      </c>
      <c r="L5968">
        <v>2</v>
      </c>
      <c r="M5968" t="s">
        <v>144</v>
      </c>
      <c r="N5968" t="s">
        <v>145</v>
      </c>
      <c r="O5968" t="s">
        <v>149</v>
      </c>
      <c r="P5968" t="s">
        <v>152</v>
      </c>
      <c r="Q5968">
        <v>0</v>
      </c>
      <c r="R5968">
        <v>49</v>
      </c>
      <c r="S5968">
        <v>1960</v>
      </c>
      <c r="T5968">
        <v>560</v>
      </c>
      <c r="U5968">
        <v>0</v>
      </c>
      <c r="V5968">
        <v>0</v>
      </c>
      <c r="W5968">
        <v>0</v>
      </c>
      <c r="X5968">
        <v>0</v>
      </c>
      <c r="Y5968">
        <v>0</v>
      </c>
      <c r="Z5968">
        <v>0</v>
      </c>
      <c r="AA5968">
        <v>1400</v>
      </c>
      <c r="AB5968">
        <v>0</v>
      </c>
      <c r="AC5968">
        <v>1400</v>
      </c>
      <c r="AD5968">
        <v>0</v>
      </c>
      <c r="AE5968">
        <v>0</v>
      </c>
      <c r="AF5968">
        <v>35</v>
      </c>
      <c r="AG5968">
        <v>0</v>
      </c>
      <c r="AH5968">
        <v>14</v>
      </c>
      <c r="AI5968">
        <v>0</v>
      </c>
      <c r="AJ5968">
        <v>0</v>
      </c>
      <c r="AK5968">
        <v>0</v>
      </c>
      <c r="AL5968">
        <v>0</v>
      </c>
      <c r="AM5968">
        <v>0</v>
      </c>
      <c r="AN5968">
        <v>0</v>
      </c>
      <c r="AO5968">
        <v>0</v>
      </c>
      <c r="AP5968">
        <v>0</v>
      </c>
      <c r="AQ5968">
        <v>0</v>
      </c>
      <c r="AR5968">
        <v>0</v>
      </c>
      <c r="AS5968">
        <v>0</v>
      </c>
      <c r="AT5968">
        <v>0</v>
      </c>
      <c r="AU5968">
        <v>0</v>
      </c>
      <c r="AV5968">
        <v>0</v>
      </c>
      <c r="AW5968">
        <v>0</v>
      </c>
      <c r="AX5968">
        <v>0</v>
      </c>
      <c r="AY5968">
        <v>0</v>
      </c>
      <c r="AZ5968">
        <v>0</v>
      </c>
      <c r="BA5968">
        <v>0</v>
      </c>
      <c r="BB5968">
        <v>0</v>
      </c>
      <c r="BC5968">
        <v>0</v>
      </c>
      <c r="BD5968">
        <v>0</v>
      </c>
      <c r="BE5968">
        <v>0</v>
      </c>
      <c r="BF5968">
        <v>0</v>
      </c>
      <c r="BG5968">
        <v>0</v>
      </c>
      <c r="BH5968">
        <v>0</v>
      </c>
      <c r="BI5968">
        <v>0</v>
      </c>
      <c r="BJ5968" s="2">
        <v>45853</v>
      </c>
      <c r="BK5968">
        <v>0</v>
      </c>
      <c r="BL5968" s="3" t="str">
        <f>VLOOKUP(O5968,DropDownList!$H$1:$I$7,2,FALSE)</f>
        <v>2025/26</v>
      </c>
      <c r="BM5968" s="3" t="str">
        <f t="shared" si="93"/>
        <v>PCOA</v>
      </c>
    </row>
    <row r="5969" spans="1:65" x14ac:dyDescent="0.2">
      <c r="A5969">
        <v>2025</v>
      </c>
      <c r="B5969">
        <v>7</v>
      </c>
      <c r="C5969" t="s">
        <v>216</v>
      </c>
      <c r="D5969" t="s">
        <v>223</v>
      </c>
      <c r="E5969" t="s">
        <v>39</v>
      </c>
      <c r="F5969">
        <v>9246</v>
      </c>
      <c r="G5969" t="s">
        <v>141</v>
      </c>
      <c r="H5969" t="s">
        <v>221</v>
      </c>
      <c r="I5969" t="s">
        <v>221</v>
      </c>
      <c r="J5969" s="1">
        <v>45839</v>
      </c>
      <c r="K5969" t="s">
        <v>143</v>
      </c>
      <c r="L5969">
        <v>2</v>
      </c>
      <c r="M5969" t="s">
        <v>144</v>
      </c>
      <c r="N5969" t="s">
        <v>145</v>
      </c>
      <c r="O5969" t="s">
        <v>149</v>
      </c>
      <c r="P5969" t="s">
        <v>153</v>
      </c>
      <c r="Q5969">
        <v>2250</v>
      </c>
      <c r="R5969">
        <v>68</v>
      </c>
      <c r="S5969">
        <v>3705</v>
      </c>
      <c r="T5969">
        <v>45</v>
      </c>
      <c r="U5969">
        <v>42</v>
      </c>
      <c r="V5969">
        <v>33</v>
      </c>
      <c r="W5969">
        <v>1485</v>
      </c>
      <c r="X5969">
        <v>1485</v>
      </c>
      <c r="Y5969">
        <v>0</v>
      </c>
      <c r="Z5969">
        <v>0</v>
      </c>
      <c r="AA5969">
        <v>1410</v>
      </c>
      <c r="AB5969">
        <v>0</v>
      </c>
      <c r="AC5969">
        <v>1410</v>
      </c>
      <c r="AD5969">
        <v>33</v>
      </c>
      <c r="AE5969">
        <v>0</v>
      </c>
      <c r="AF5969">
        <v>25</v>
      </c>
      <c r="AG5969">
        <v>0</v>
      </c>
      <c r="AH5969">
        <v>1</v>
      </c>
      <c r="AI5969">
        <v>42</v>
      </c>
      <c r="AJ5969">
        <v>0</v>
      </c>
      <c r="AK5969">
        <v>0</v>
      </c>
      <c r="AL5969">
        <v>0</v>
      </c>
      <c r="AM5969">
        <v>0</v>
      </c>
      <c r="AN5969">
        <v>0</v>
      </c>
      <c r="AO5969">
        <v>40</v>
      </c>
      <c r="AP5969">
        <v>40</v>
      </c>
      <c r="AQ5969">
        <v>40</v>
      </c>
      <c r="AR5969">
        <v>0</v>
      </c>
      <c r="AS5969">
        <v>0</v>
      </c>
      <c r="AT5969">
        <v>0</v>
      </c>
      <c r="AU5969">
        <v>0</v>
      </c>
      <c r="AV5969">
        <v>0</v>
      </c>
      <c r="AW5969">
        <v>0</v>
      </c>
      <c r="AX5969">
        <v>0</v>
      </c>
      <c r="AY5969">
        <v>0</v>
      </c>
      <c r="AZ5969">
        <v>0</v>
      </c>
      <c r="BA5969">
        <v>0</v>
      </c>
      <c r="BB5969">
        <v>0</v>
      </c>
      <c r="BC5969">
        <v>0</v>
      </c>
      <c r="BD5969">
        <v>0</v>
      </c>
      <c r="BE5969">
        <v>0</v>
      </c>
      <c r="BF5969">
        <v>40</v>
      </c>
      <c r="BG5969">
        <v>2250</v>
      </c>
      <c r="BH5969">
        <v>0</v>
      </c>
      <c r="BI5969">
        <v>33</v>
      </c>
      <c r="BJ5969" s="2">
        <v>45853</v>
      </c>
      <c r="BK5969">
        <v>0</v>
      </c>
      <c r="BL5969" s="3" t="str">
        <f>VLOOKUP(O5969,DropDownList!$H$1:$I$7,2,FALSE)</f>
        <v>2025/26</v>
      </c>
      <c r="BM5969" s="3" t="str">
        <f t="shared" si="93"/>
        <v>PREG</v>
      </c>
    </row>
    <row r="5970" spans="1:65" x14ac:dyDescent="0.2">
      <c r="A5970">
        <v>2025</v>
      </c>
      <c r="B5970">
        <v>7</v>
      </c>
      <c r="C5970" t="s">
        <v>216</v>
      </c>
      <c r="D5970" t="s">
        <v>223</v>
      </c>
      <c r="E5970" t="s">
        <v>39</v>
      </c>
      <c r="F5970">
        <v>9246</v>
      </c>
      <c r="G5970" t="s">
        <v>141</v>
      </c>
      <c r="H5970" t="s">
        <v>221</v>
      </c>
      <c r="I5970" t="s">
        <v>221</v>
      </c>
      <c r="J5970" s="1">
        <v>45839</v>
      </c>
      <c r="K5970" t="s">
        <v>143</v>
      </c>
      <c r="L5970">
        <v>2</v>
      </c>
      <c r="M5970" t="s">
        <v>144</v>
      </c>
      <c r="N5970" t="s">
        <v>145</v>
      </c>
      <c r="O5970" t="s">
        <v>156</v>
      </c>
      <c r="P5970" t="s">
        <v>152</v>
      </c>
      <c r="Q5970">
        <v>0</v>
      </c>
      <c r="R5970">
        <v>56</v>
      </c>
      <c r="S5970">
        <v>2240</v>
      </c>
      <c r="T5970">
        <v>680</v>
      </c>
      <c r="U5970">
        <v>0</v>
      </c>
      <c r="V5970">
        <v>0</v>
      </c>
      <c r="W5970">
        <v>0</v>
      </c>
      <c r="X5970">
        <v>0</v>
      </c>
      <c r="Y5970">
        <v>0</v>
      </c>
      <c r="Z5970">
        <v>0</v>
      </c>
      <c r="AA5970">
        <v>1560</v>
      </c>
      <c r="AB5970">
        <v>0</v>
      </c>
      <c r="AC5970">
        <v>1560</v>
      </c>
      <c r="AD5970">
        <v>0</v>
      </c>
      <c r="AE5970">
        <v>0</v>
      </c>
      <c r="AF5970">
        <v>39</v>
      </c>
      <c r="AG5970">
        <v>0</v>
      </c>
      <c r="AH5970">
        <v>17</v>
      </c>
      <c r="AI5970">
        <v>0</v>
      </c>
      <c r="AJ5970">
        <v>0</v>
      </c>
      <c r="AK5970">
        <v>0</v>
      </c>
      <c r="AL5970">
        <v>0</v>
      </c>
      <c r="AM5970">
        <v>0</v>
      </c>
      <c r="AN5970">
        <v>0</v>
      </c>
      <c r="AO5970">
        <v>0</v>
      </c>
      <c r="AP5970">
        <v>0</v>
      </c>
      <c r="AQ5970">
        <v>0</v>
      </c>
      <c r="AR5970">
        <v>0</v>
      </c>
      <c r="AS5970">
        <v>0</v>
      </c>
      <c r="AT5970">
        <v>0</v>
      </c>
      <c r="AU5970">
        <v>0</v>
      </c>
      <c r="AV5970">
        <v>0</v>
      </c>
      <c r="AW5970">
        <v>0</v>
      </c>
      <c r="AX5970">
        <v>0</v>
      </c>
      <c r="AY5970">
        <v>0</v>
      </c>
      <c r="AZ5970">
        <v>0</v>
      </c>
      <c r="BA5970">
        <v>0</v>
      </c>
      <c r="BB5970">
        <v>0</v>
      </c>
      <c r="BC5970">
        <v>0</v>
      </c>
      <c r="BD5970">
        <v>0</v>
      </c>
      <c r="BE5970">
        <v>0</v>
      </c>
      <c r="BF5970">
        <v>0</v>
      </c>
      <c r="BG5970">
        <v>0</v>
      </c>
      <c r="BH5970">
        <v>0</v>
      </c>
      <c r="BI5970">
        <v>0</v>
      </c>
      <c r="BJ5970" s="2">
        <v>45853</v>
      </c>
      <c r="BK5970">
        <v>0</v>
      </c>
      <c r="BL5970" s="3" t="str">
        <f>VLOOKUP(O5970,DropDownList!$H$1:$I$7,2,FALSE)</f>
        <v>2023/24</v>
      </c>
      <c r="BM5970" s="3" t="str">
        <f t="shared" si="93"/>
        <v>PCOA</v>
      </c>
    </row>
    <row r="5971" spans="1:65" x14ac:dyDescent="0.2">
      <c r="A5971">
        <v>2025</v>
      </c>
      <c r="B5971">
        <v>7</v>
      </c>
      <c r="C5971" t="s">
        <v>216</v>
      </c>
      <c r="D5971" t="s">
        <v>223</v>
      </c>
      <c r="E5971" t="s">
        <v>39</v>
      </c>
      <c r="F5971">
        <v>9246</v>
      </c>
      <c r="G5971" t="s">
        <v>141</v>
      </c>
      <c r="H5971" t="s">
        <v>221</v>
      </c>
      <c r="I5971" t="s">
        <v>221</v>
      </c>
      <c r="J5971" s="1">
        <v>45839</v>
      </c>
      <c r="K5971" t="s">
        <v>143</v>
      </c>
      <c r="L5971">
        <v>2</v>
      </c>
      <c r="M5971" t="s">
        <v>144</v>
      </c>
      <c r="N5971" t="s">
        <v>145</v>
      </c>
      <c r="O5971" t="s">
        <v>156</v>
      </c>
      <c r="P5971" t="s">
        <v>154</v>
      </c>
      <c r="Q5971">
        <v>27192.880000000001</v>
      </c>
      <c r="R5971">
        <v>682</v>
      </c>
      <c r="S5971">
        <v>159098.23000000001</v>
      </c>
      <c r="T5971">
        <v>920</v>
      </c>
      <c r="U5971">
        <v>130</v>
      </c>
      <c r="V5971">
        <v>92</v>
      </c>
      <c r="W5971">
        <v>20617.689999999999</v>
      </c>
      <c r="X5971">
        <v>20617.689999999999</v>
      </c>
      <c r="Y5971">
        <v>0</v>
      </c>
      <c r="Z5971">
        <v>0</v>
      </c>
      <c r="AA5971">
        <v>130985.35</v>
      </c>
      <c r="AB5971">
        <v>1059.23</v>
      </c>
      <c r="AC5971">
        <v>121151.12</v>
      </c>
      <c r="AD5971">
        <v>52</v>
      </c>
      <c r="AE5971">
        <v>40</v>
      </c>
      <c r="AF5971">
        <v>546</v>
      </c>
      <c r="AG5971">
        <v>61</v>
      </c>
      <c r="AH5971">
        <v>6</v>
      </c>
      <c r="AI5971">
        <v>69</v>
      </c>
      <c r="AJ5971">
        <v>0</v>
      </c>
      <c r="AK5971">
        <v>0</v>
      </c>
      <c r="AL5971">
        <v>0</v>
      </c>
      <c r="AM5971">
        <v>0</v>
      </c>
      <c r="AN5971">
        <v>0</v>
      </c>
      <c r="AO5971">
        <v>374</v>
      </c>
      <c r="AP5971">
        <v>1573</v>
      </c>
      <c r="AQ5971">
        <v>391</v>
      </c>
      <c r="AR5971">
        <v>0</v>
      </c>
      <c r="AS5971">
        <v>181</v>
      </c>
      <c r="AT5971">
        <v>48</v>
      </c>
      <c r="AU5971">
        <v>11</v>
      </c>
      <c r="AV5971">
        <v>5</v>
      </c>
      <c r="AW5971">
        <v>0</v>
      </c>
      <c r="AX5971">
        <v>0</v>
      </c>
      <c r="AY5971">
        <v>167</v>
      </c>
      <c r="AZ5971">
        <v>341</v>
      </c>
      <c r="BA5971">
        <v>223</v>
      </c>
      <c r="BB5971">
        <v>68</v>
      </c>
      <c r="BC5971">
        <v>19</v>
      </c>
      <c r="BD5971">
        <v>10</v>
      </c>
      <c r="BE5971">
        <v>0</v>
      </c>
      <c r="BF5971">
        <v>680</v>
      </c>
      <c r="BG5971">
        <v>17176</v>
      </c>
      <c r="BH5971">
        <v>0</v>
      </c>
      <c r="BI5971">
        <v>112</v>
      </c>
      <c r="BJ5971" s="2">
        <v>45853</v>
      </c>
      <c r="BK5971">
        <v>0</v>
      </c>
      <c r="BL5971" s="3" t="str">
        <f>VLOOKUP(O5971,DropDownList!$H$1:$I$7,2,FALSE)</f>
        <v>2023/24</v>
      </c>
      <c r="BM5971" s="3" t="str">
        <f t="shared" si="93"/>
        <v>JP COURT</v>
      </c>
    </row>
    <row r="5972" spans="1:65" x14ac:dyDescent="0.2">
      <c r="A5972">
        <v>2025</v>
      </c>
      <c r="B5972">
        <v>7</v>
      </c>
      <c r="C5972" t="s">
        <v>216</v>
      </c>
      <c r="D5972" t="s">
        <v>223</v>
      </c>
      <c r="E5972" t="s">
        <v>39</v>
      </c>
      <c r="F5972">
        <v>9246</v>
      </c>
      <c r="G5972" t="s">
        <v>141</v>
      </c>
      <c r="H5972" t="s">
        <v>221</v>
      </c>
      <c r="I5972" t="s">
        <v>221</v>
      </c>
      <c r="J5972" s="1">
        <v>45839</v>
      </c>
      <c r="K5972" t="s">
        <v>143</v>
      </c>
      <c r="L5972">
        <v>2</v>
      </c>
      <c r="M5972" t="s">
        <v>144</v>
      </c>
      <c r="N5972" t="s">
        <v>145</v>
      </c>
      <c r="O5972" t="s">
        <v>156</v>
      </c>
      <c r="P5972" t="s">
        <v>148</v>
      </c>
      <c r="Q5972">
        <v>330</v>
      </c>
      <c r="R5972">
        <v>24</v>
      </c>
      <c r="S5972">
        <v>1440</v>
      </c>
      <c r="T5972">
        <v>0</v>
      </c>
      <c r="U5972">
        <v>6</v>
      </c>
      <c r="V5972">
        <v>4</v>
      </c>
      <c r="W5972">
        <v>210</v>
      </c>
      <c r="X5972">
        <v>210</v>
      </c>
      <c r="Y5972">
        <v>0</v>
      </c>
      <c r="Z5972">
        <v>0</v>
      </c>
      <c r="AA5972">
        <v>1110</v>
      </c>
      <c r="AB5972">
        <v>0</v>
      </c>
      <c r="AC5972">
        <v>1110</v>
      </c>
      <c r="AD5972">
        <v>3</v>
      </c>
      <c r="AE5972">
        <v>1</v>
      </c>
      <c r="AF5972">
        <v>18</v>
      </c>
      <c r="AG5972">
        <v>1</v>
      </c>
      <c r="AH5972">
        <v>0</v>
      </c>
      <c r="AI5972">
        <v>5</v>
      </c>
      <c r="AJ5972">
        <v>0</v>
      </c>
      <c r="AK5972">
        <v>0</v>
      </c>
      <c r="AL5972">
        <v>0</v>
      </c>
      <c r="AM5972">
        <v>0</v>
      </c>
      <c r="AN5972">
        <v>0</v>
      </c>
      <c r="AO5972">
        <v>20</v>
      </c>
      <c r="AP5972">
        <v>79</v>
      </c>
      <c r="AQ5972">
        <v>23</v>
      </c>
      <c r="AR5972">
        <v>0</v>
      </c>
      <c r="AS5972">
        <v>4</v>
      </c>
      <c r="AT5972">
        <v>1</v>
      </c>
      <c r="AU5972">
        <v>0</v>
      </c>
      <c r="AV5972">
        <v>0</v>
      </c>
      <c r="AW5972">
        <v>0</v>
      </c>
      <c r="AX5972">
        <v>0</v>
      </c>
      <c r="AY5972">
        <v>14</v>
      </c>
      <c r="AZ5972">
        <v>23</v>
      </c>
      <c r="BA5972">
        <v>12</v>
      </c>
      <c r="BB5972">
        <v>1</v>
      </c>
      <c r="BC5972">
        <v>0</v>
      </c>
      <c r="BD5972">
        <v>0</v>
      </c>
      <c r="BE5972">
        <v>0</v>
      </c>
      <c r="BF5972">
        <v>20</v>
      </c>
      <c r="BG5972">
        <v>300</v>
      </c>
      <c r="BH5972">
        <v>0</v>
      </c>
      <c r="BI5972">
        <v>6</v>
      </c>
      <c r="BJ5972" s="2">
        <v>45853</v>
      </c>
      <c r="BK5972">
        <v>0</v>
      </c>
      <c r="BL5972" s="3" t="str">
        <f>VLOOKUP(O5972,DropDownList!$H$1:$I$7,2,FALSE)</f>
        <v>2023/24</v>
      </c>
      <c r="BM5972" s="3" t="str">
        <f t="shared" si="93"/>
        <v>PRAS</v>
      </c>
    </row>
    <row r="5973" spans="1:65" x14ac:dyDescent="0.2">
      <c r="A5973">
        <v>2025</v>
      </c>
      <c r="B5973">
        <v>7</v>
      </c>
      <c r="C5973" t="s">
        <v>216</v>
      </c>
      <c r="D5973" t="s">
        <v>223</v>
      </c>
      <c r="E5973" t="s">
        <v>39</v>
      </c>
      <c r="F5973">
        <v>9246</v>
      </c>
      <c r="G5973" t="s">
        <v>141</v>
      </c>
      <c r="H5973" t="s">
        <v>221</v>
      </c>
      <c r="I5973" t="s">
        <v>221</v>
      </c>
      <c r="J5973" s="1">
        <v>45839</v>
      </c>
      <c r="K5973" t="s">
        <v>143</v>
      </c>
      <c r="L5973">
        <v>2</v>
      </c>
      <c r="M5973" t="s">
        <v>144</v>
      </c>
      <c r="N5973" t="s">
        <v>145</v>
      </c>
      <c r="O5973" t="s">
        <v>149</v>
      </c>
      <c r="P5973" t="s">
        <v>151</v>
      </c>
      <c r="Q5973">
        <v>0</v>
      </c>
      <c r="R5973">
        <v>591</v>
      </c>
      <c r="S5973">
        <v>17730</v>
      </c>
      <c r="T5973">
        <v>3390</v>
      </c>
      <c r="U5973">
        <v>0</v>
      </c>
      <c r="V5973">
        <v>0</v>
      </c>
      <c r="W5973">
        <v>0</v>
      </c>
      <c r="X5973">
        <v>0</v>
      </c>
      <c r="Y5973">
        <v>0</v>
      </c>
      <c r="Z5973">
        <v>0</v>
      </c>
      <c r="AA5973">
        <v>14340</v>
      </c>
      <c r="AB5973">
        <v>0</v>
      </c>
      <c r="AC5973">
        <v>14340</v>
      </c>
      <c r="AD5973">
        <v>0</v>
      </c>
      <c r="AE5973">
        <v>0</v>
      </c>
      <c r="AF5973">
        <v>478</v>
      </c>
      <c r="AG5973">
        <v>0</v>
      </c>
      <c r="AH5973">
        <v>113</v>
      </c>
      <c r="AI5973">
        <v>0</v>
      </c>
      <c r="AJ5973">
        <v>0</v>
      </c>
      <c r="AK5973">
        <v>0</v>
      </c>
      <c r="AL5973">
        <v>0</v>
      </c>
      <c r="AM5973">
        <v>28</v>
      </c>
      <c r="AN5973">
        <v>0</v>
      </c>
      <c r="AO5973">
        <v>0</v>
      </c>
      <c r="AP5973">
        <v>0</v>
      </c>
      <c r="AQ5973">
        <v>0</v>
      </c>
      <c r="AR5973">
        <v>0</v>
      </c>
      <c r="AS5973">
        <v>0</v>
      </c>
      <c r="AT5973">
        <v>0</v>
      </c>
      <c r="AU5973">
        <v>0</v>
      </c>
      <c r="AV5973">
        <v>0</v>
      </c>
      <c r="AW5973">
        <v>0</v>
      </c>
      <c r="AX5973">
        <v>0</v>
      </c>
      <c r="AY5973">
        <v>0</v>
      </c>
      <c r="AZ5973">
        <v>0</v>
      </c>
      <c r="BA5973">
        <v>0</v>
      </c>
      <c r="BB5973">
        <v>0</v>
      </c>
      <c r="BC5973">
        <v>0</v>
      </c>
      <c r="BD5973">
        <v>0</v>
      </c>
      <c r="BE5973">
        <v>0</v>
      </c>
      <c r="BF5973">
        <v>0</v>
      </c>
      <c r="BG5973">
        <v>0</v>
      </c>
      <c r="BH5973">
        <v>0</v>
      </c>
      <c r="BI5973">
        <v>0</v>
      </c>
      <c r="BJ5973" s="2">
        <v>45853</v>
      </c>
      <c r="BK5973">
        <v>0</v>
      </c>
      <c r="BL5973" s="3" t="str">
        <f>VLOOKUP(O5973,DropDownList!$H$1:$I$7,2,FALSE)</f>
        <v>2025/26</v>
      </c>
      <c r="BM5973" s="3" t="str">
        <f t="shared" si="93"/>
        <v>PCPF</v>
      </c>
    </row>
    <row r="5974" spans="1:65" x14ac:dyDescent="0.2">
      <c r="A5974">
        <v>2025</v>
      </c>
      <c r="B5974">
        <v>7</v>
      </c>
      <c r="C5974" t="s">
        <v>216</v>
      </c>
      <c r="D5974" t="s">
        <v>223</v>
      </c>
      <c r="E5974" t="s">
        <v>39</v>
      </c>
      <c r="F5974">
        <v>9246</v>
      </c>
      <c r="G5974" t="s">
        <v>141</v>
      </c>
      <c r="H5974" t="s">
        <v>221</v>
      </c>
      <c r="I5974" t="s">
        <v>221</v>
      </c>
      <c r="J5974" s="1">
        <v>45839</v>
      </c>
      <c r="K5974" t="s">
        <v>143</v>
      </c>
      <c r="L5974">
        <v>2</v>
      </c>
      <c r="M5974" t="s">
        <v>144</v>
      </c>
      <c r="N5974" t="s">
        <v>145</v>
      </c>
      <c r="O5974" t="s">
        <v>149</v>
      </c>
      <c r="P5974" t="s">
        <v>146</v>
      </c>
      <c r="Q5974">
        <v>2245</v>
      </c>
      <c r="R5974">
        <v>724</v>
      </c>
      <c r="S5974">
        <v>10200</v>
      </c>
      <c r="T5974">
        <v>40</v>
      </c>
      <c r="U5974">
        <v>245</v>
      </c>
      <c r="V5974">
        <v>112</v>
      </c>
      <c r="W5974">
        <v>1635</v>
      </c>
      <c r="X5974">
        <v>1635</v>
      </c>
      <c r="Y5974">
        <v>0</v>
      </c>
      <c r="Z5974">
        <v>0</v>
      </c>
      <c r="AA5974">
        <v>7915</v>
      </c>
      <c r="AB5974">
        <v>0</v>
      </c>
      <c r="AC5974">
        <v>0</v>
      </c>
      <c r="AD5974">
        <v>109</v>
      </c>
      <c r="AE5974">
        <v>3</v>
      </c>
      <c r="AF5974">
        <v>565</v>
      </c>
      <c r="AG5974">
        <v>3</v>
      </c>
      <c r="AH5974">
        <v>2</v>
      </c>
      <c r="AI5974">
        <v>154</v>
      </c>
      <c r="AJ5974">
        <v>0</v>
      </c>
      <c r="AK5974">
        <v>0</v>
      </c>
      <c r="AL5974">
        <v>0</v>
      </c>
      <c r="AM5974">
        <v>0</v>
      </c>
      <c r="AN5974">
        <v>0</v>
      </c>
      <c r="AO5974">
        <v>346</v>
      </c>
      <c r="AP5974">
        <v>868</v>
      </c>
      <c r="AQ5974">
        <v>347</v>
      </c>
      <c r="AR5974">
        <v>0</v>
      </c>
      <c r="AS5974">
        <v>93</v>
      </c>
      <c r="AT5974">
        <v>0</v>
      </c>
      <c r="AU5974">
        <v>5</v>
      </c>
      <c r="AV5974">
        <v>0</v>
      </c>
      <c r="AW5974">
        <v>0</v>
      </c>
      <c r="AX5974">
        <v>0</v>
      </c>
      <c r="AY5974">
        <v>66</v>
      </c>
      <c r="AZ5974">
        <v>196</v>
      </c>
      <c r="BA5974">
        <v>86</v>
      </c>
      <c r="BB5974">
        <v>31</v>
      </c>
      <c r="BC5974">
        <v>7</v>
      </c>
      <c r="BD5974">
        <v>4</v>
      </c>
      <c r="BE5974">
        <v>0</v>
      </c>
      <c r="BF5974">
        <v>723</v>
      </c>
      <c r="BG5974">
        <v>2210</v>
      </c>
      <c r="BH5974">
        <v>0</v>
      </c>
      <c r="BI5974">
        <v>242</v>
      </c>
      <c r="BJ5974" s="2">
        <v>45853</v>
      </c>
      <c r="BK5974">
        <v>0</v>
      </c>
      <c r="BL5974" s="3" t="str">
        <f>VLOOKUP(O5974,DropDownList!$H$1:$I$7,2,FALSE)</f>
        <v>2025/26</v>
      </c>
      <c r="BM5974" s="3" t="str">
        <f t="shared" si="93"/>
        <v>VSUR</v>
      </c>
    </row>
    <row r="5975" spans="1:65" x14ac:dyDescent="0.2">
      <c r="A5975">
        <v>2025</v>
      </c>
      <c r="B5975">
        <v>7</v>
      </c>
      <c r="C5975" t="s">
        <v>216</v>
      </c>
      <c r="D5975" t="s">
        <v>223</v>
      </c>
      <c r="E5975" t="s">
        <v>39</v>
      </c>
      <c r="F5975">
        <v>9246</v>
      </c>
      <c r="G5975" t="s">
        <v>141</v>
      </c>
      <c r="H5975" t="s">
        <v>221</v>
      </c>
      <c r="I5975" t="s">
        <v>221</v>
      </c>
      <c r="J5975" s="1">
        <v>45839</v>
      </c>
      <c r="K5975" t="s">
        <v>143</v>
      </c>
      <c r="L5975">
        <v>2</v>
      </c>
      <c r="M5975" t="s">
        <v>144</v>
      </c>
      <c r="N5975" t="s">
        <v>145</v>
      </c>
      <c r="O5975" t="s">
        <v>156</v>
      </c>
      <c r="P5975" t="s">
        <v>153</v>
      </c>
      <c r="Q5975">
        <v>1316.56</v>
      </c>
      <c r="R5975">
        <v>50</v>
      </c>
      <c r="S5975">
        <v>3090</v>
      </c>
      <c r="T5975">
        <v>90</v>
      </c>
      <c r="U5975">
        <v>20</v>
      </c>
      <c r="V5975">
        <v>18</v>
      </c>
      <c r="W5975">
        <v>1196.56</v>
      </c>
      <c r="X5975">
        <v>1196.56</v>
      </c>
      <c r="Y5975">
        <v>0</v>
      </c>
      <c r="Z5975">
        <v>0</v>
      </c>
      <c r="AA5975">
        <v>1683.44</v>
      </c>
      <c r="AB5975">
        <v>0</v>
      </c>
      <c r="AC5975">
        <v>1683.44</v>
      </c>
      <c r="AD5975">
        <v>17</v>
      </c>
      <c r="AE5975">
        <v>1</v>
      </c>
      <c r="AF5975">
        <v>28</v>
      </c>
      <c r="AG5975">
        <v>1</v>
      </c>
      <c r="AH5975">
        <v>2</v>
      </c>
      <c r="AI5975">
        <v>19</v>
      </c>
      <c r="AJ5975">
        <v>0</v>
      </c>
      <c r="AK5975">
        <v>0</v>
      </c>
      <c r="AL5975">
        <v>0</v>
      </c>
      <c r="AM5975">
        <v>0</v>
      </c>
      <c r="AN5975">
        <v>0</v>
      </c>
      <c r="AO5975">
        <v>40</v>
      </c>
      <c r="AP5975">
        <v>124</v>
      </c>
      <c r="AQ5975">
        <v>47</v>
      </c>
      <c r="AR5975">
        <v>0</v>
      </c>
      <c r="AS5975">
        <v>12</v>
      </c>
      <c r="AT5975">
        <v>1</v>
      </c>
      <c r="AU5975">
        <v>0</v>
      </c>
      <c r="AV5975">
        <v>0</v>
      </c>
      <c r="AW5975">
        <v>0</v>
      </c>
      <c r="AX5975">
        <v>0</v>
      </c>
      <c r="AY5975">
        <v>12</v>
      </c>
      <c r="AZ5975">
        <v>30</v>
      </c>
      <c r="BA5975">
        <v>17</v>
      </c>
      <c r="BB5975">
        <v>3</v>
      </c>
      <c r="BC5975">
        <v>1</v>
      </c>
      <c r="BD5975">
        <v>1</v>
      </c>
      <c r="BE5975">
        <v>0</v>
      </c>
      <c r="BF5975">
        <v>42</v>
      </c>
      <c r="BG5975">
        <v>1290</v>
      </c>
      <c r="BH5975">
        <v>0</v>
      </c>
      <c r="BI5975">
        <v>20</v>
      </c>
      <c r="BJ5975" s="2">
        <v>45853</v>
      </c>
      <c r="BK5975">
        <v>0</v>
      </c>
      <c r="BL5975" s="3" t="str">
        <f>VLOOKUP(O5975,DropDownList!$H$1:$I$7,2,FALSE)</f>
        <v>2023/24</v>
      </c>
      <c r="BM5975" s="3" t="str">
        <f t="shared" si="93"/>
        <v>PREG</v>
      </c>
    </row>
    <row r="5976" spans="1:65" x14ac:dyDescent="0.2">
      <c r="A5976">
        <v>2025</v>
      </c>
      <c r="B5976">
        <v>7</v>
      </c>
      <c r="C5976" t="s">
        <v>216</v>
      </c>
      <c r="D5976" t="s">
        <v>223</v>
      </c>
      <c r="E5976" t="s">
        <v>39</v>
      </c>
      <c r="F5976">
        <v>9246</v>
      </c>
      <c r="G5976" t="s">
        <v>141</v>
      </c>
      <c r="H5976" t="s">
        <v>221</v>
      </c>
      <c r="I5976" t="s">
        <v>221</v>
      </c>
      <c r="J5976" s="1">
        <v>45839</v>
      </c>
      <c r="K5976" t="s">
        <v>143</v>
      </c>
      <c r="L5976">
        <v>2</v>
      </c>
      <c r="M5976" t="s">
        <v>144</v>
      </c>
      <c r="N5976" t="s">
        <v>145</v>
      </c>
      <c r="O5976" t="s">
        <v>147</v>
      </c>
      <c r="P5976" t="s">
        <v>152</v>
      </c>
      <c r="Q5976">
        <v>0</v>
      </c>
      <c r="R5976">
        <v>51</v>
      </c>
      <c r="S5976">
        <v>2040</v>
      </c>
      <c r="T5976">
        <v>1040</v>
      </c>
      <c r="U5976">
        <v>0</v>
      </c>
      <c r="V5976">
        <v>0</v>
      </c>
      <c r="W5976">
        <v>0</v>
      </c>
      <c r="X5976">
        <v>0</v>
      </c>
      <c r="Y5976">
        <v>0</v>
      </c>
      <c r="Z5976">
        <v>0</v>
      </c>
      <c r="AA5976">
        <v>1000</v>
      </c>
      <c r="AB5976">
        <v>0</v>
      </c>
      <c r="AC5976">
        <v>1000</v>
      </c>
      <c r="AD5976">
        <v>0</v>
      </c>
      <c r="AE5976">
        <v>0</v>
      </c>
      <c r="AF5976">
        <v>25</v>
      </c>
      <c r="AG5976">
        <v>0</v>
      </c>
      <c r="AH5976">
        <v>26</v>
      </c>
      <c r="AI5976">
        <v>0</v>
      </c>
      <c r="AJ5976">
        <v>0</v>
      </c>
      <c r="AK5976">
        <v>0</v>
      </c>
      <c r="AL5976">
        <v>0</v>
      </c>
      <c r="AM5976">
        <v>0</v>
      </c>
      <c r="AN5976">
        <v>0</v>
      </c>
      <c r="AO5976">
        <v>0</v>
      </c>
      <c r="AP5976">
        <v>0</v>
      </c>
      <c r="AQ5976">
        <v>0</v>
      </c>
      <c r="AR5976">
        <v>0</v>
      </c>
      <c r="AS5976">
        <v>0</v>
      </c>
      <c r="AT5976">
        <v>0</v>
      </c>
      <c r="AU5976">
        <v>0</v>
      </c>
      <c r="AV5976">
        <v>0</v>
      </c>
      <c r="AW5976">
        <v>0</v>
      </c>
      <c r="AX5976">
        <v>0</v>
      </c>
      <c r="AY5976">
        <v>0</v>
      </c>
      <c r="AZ5976">
        <v>0</v>
      </c>
      <c r="BA5976">
        <v>0</v>
      </c>
      <c r="BB5976">
        <v>0</v>
      </c>
      <c r="BC5976">
        <v>0</v>
      </c>
      <c r="BD5976">
        <v>0</v>
      </c>
      <c r="BE5976">
        <v>0</v>
      </c>
      <c r="BF5976">
        <v>0</v>
      </c>
      <c r="BG5976">
        <v>0</v>
      </c>
      <c r="BH5976">
        <v>0</v>
      </c>
      <c r="BI5976">
        <v>0</v>
      </c>
      <c r="BJ5976" s="2">
        <v>45853</v>
      </c>
      <c r="BK5976">
        <v>0</v>
      </c>
      <c r="BL5976" s="3" t="str">
        <f>VLOOKUP(O5976,DropDownList!$H$1:$I$7,2,FALSE)</f>
        <v>2024/25</v>
      </c>
      <c r="BM5976" s="3" t="str">
        <f t="shared" si="93"/>
        <v>PCOA</v>
      </c>
    </row>
    <row r="5977" spans="1:65" x14ac:dyDescent="0.2">
      <c r="A5977">
        <v>2025</v>
      </c>
      <c r="B5977">
        <v>7</v>
      </c>
      <c r="C5977" t="s">
        <v>216</v>
      </c>
      <c r="D5977" t="s">
        <v>223</v>
      </c>
      <c r="E5977" t="s">
        <v>39</v>
      </c>
      <c r="F5977">
        <v>9246</v>
      </c>
      <c r="G5977" t="s">
        <v>141</v>
      </c>
      <c r="H5977" t="s">
        <v>221</v>
      </c>
      <c r="I5977" t="s">
        <v>221</v>
      </c>
      <c r="J5977" s="1">
        <v>45839</v>
      </c>
      <c r="K5977" t="s">
        <v>143</v>
      </c>
      <c r="L5977">
        <v>2</v>
      </c>
      <c r="M5977" t="s">
        <v>144</v>
      </c>
      <c r="N5977" t="s">
        <v>145</v>
      </c>
      <c r="O5977" t="s">
        <v>147</v>
      </c>
      <c r="P5977" t="s">
        <v>148</v>
      </c>
      <c r="Q5977">
        <v>300</v>
      </c>
      <c r="R5977">
        <v>24</v>
      </c>
      <c r="S5977">
        <v>1440</v>
      </c>
      <c r="T5977">
        <v>120</v>
      </c>
      <c r="U5977">
        <v>5</v>
      </c>
      <c r="V5977">
        <v>5</v>
      </c>
      <c r="W5977">
        <v>300</v>
      </c>
      <c r="X5977">
        <v>300</v>
      </c>
      <c r="Y5977">
        <v>0</v>
      </c>
      <c r="Z5977">
        <v>0</v>
      </c>
      <c r="AA5977">
        <v>1020</v>
      </c>
      <c r="AB5977">
        <v>0</v>
      </c>
      <c r="AC5977">
        <v>1020</v>
      </c>
      <c r="AD5977">
        <v>5</v>
      </c>
      <c r="AE5977">
        <v>0</v>
      </c>
      <c r="AF5977">
        <v>17</v>
      </c>
      <c r="AG5977">
        <v>0</v>
      </c>
      <c r="AH5977">
        <v>2</v>
      </c>
      <c r="AI5977">
        <v>5</v>
      </c>
      <c r="AJ5977">
        <v>0</v>
      </c>
      <c r="AK5977">
        <v>0</v>
      </c>
      <c r="AL5977">
        <v>0</v>
      </c>
      <c r="AM5977">
        <v>0</v>
      </c>
      <c r="AN5977">
        <v>0</v>
      </c>
      <c r="AO5977">
        <v>17</v>
      </c>
      <c r="AP5977">
        <v>55</v>
      </c>
      <c r="AQ5977">
        <v>17</v>
      </c>
      <c r="AR5977">
        <v>0</v>
      </c>
      <c r="AS5977">
        <v>4</v>
      </c>
      <c r="AT5977">
        <v>1</v>
      </c>
      <c r="AU5977">
        <v>0</v>
      </c>
      <c r="AV5977">
        <v>0</v>
      </c>
      <c r="AW5977">
        <v>0</v>
      </c>
      <c r="AX5977">
        <v>0</v>
      </c>
      <c r="AY5977">
        <v>7</v>
      </c>
      <c r="AZ5977">
        <v>18</v>
      </c>
      <c r="BA5977">
        <v>7</v>
      </c>
      <c r="BB5977">
        <v>1</v>
      </c>
      <c r="BC5977">
        <v>0</v>
      </c>
      <c r="BD5977">
        <v>0</v>
      </c>
      <c r="BE5977">
        <v>0</v>
      </c>
      <c r="BF5977">
        <v>17</v>
      </c>
      <c r="BG5977">
        <v>300</v>
      </c>
      <c r="BH5977">
        <v>0</v>
      </c>
      <c r="BI5977">
        <v>5</v>
      </c>
      <c r="BJ5977" s="2">
        <v>45853</v>
      </c>
      <c r="BK5977">
        <v>0</v>
      </c>
      <c r="BL5977" s="3" t="str">
        <f>VLOOKUP(O5977,DropDownList!$H$1:$I$7,2,FALSE)</f>
        <v>2024/25</v>
      </c>
      <c r="BM5977" s="3" t="str">
        <f t="shared" si="93"/>
        <v>PRAS</v>
      </c>
    </row>
    <row r="5978" spans="1:65" x14ac:dyDescent="0.2">
      <c r="A5978">
        <v>2025</v>
      </c>
      <c r="B5978">
        <v>7</v>
      </c>
      <c r="C5978" t="s">
        <v>216</v>
      </c>
      <c r="D5978" t="s">
        <v>223</v>
      </c>
      <c r="E5978" t="s">
        <v>39</v>
      </c>
      <c r="F5978">
        <v>9246</v>
      </c>
      <c r="G5978" t="s">
        <v>141</v>
      </c>
      <c r="H5978" t="s">
        <v>221</v>
      </c>
      <c r="I5978" t="s">
        <v>221</v>
      </c>
      <c r="J5978" s="1">
        <v>45839</v>
      </c>
      <c r="K5978" t="s">
        <v>143</v>
      </c>
      <c r="L5978">
        <v>2</v>
      </c>
      <c r="M5978" t="s">
        <v>144</v>
      </c>
      <c r="N5978" t="s">
        <v>145</v>
      </c>
      <c r="O5978" t="s">
        <v>147</v>
      </c>
      <c r="P5978" t="s">
        <v>153</v>
      </c>
      <c r="Q5978">
        <v>2095</v>
      </c>
      <c r="R5978">
        <v>97</v>
      </c>
      <c r="S5978">
        <v>4980</v>
      </c>
      <c r="T5978">
        <v>195</v>
      </c>
      <c r="U5978">
        <v>47</v>
      </c>
      <c r="V5978">
        <v>44</v>
      </c>
      <c r="W5978">
        <v>1960</v>
      </c>
      <c r="X5978">
        <v>1960</v>
      </c>
      <c r="Y5978">
        <v>0</v>
      </c>
      <c r="Z5978">
        <v>0</v>
      </c>
      <c r="AA5978">
        <v>2690</v>
      </c>
      <c r="AB5978">
        <v>0</v>
      </c>
      <c r="AC5978">
        <v>2690</v>
      </c>
      <c r="AD5978">
        <v>43</v>
      </c>
      <c r="AE5978">
        <v>1</v>
      </c>
      <c r="AF5978">
        <v>48</v>
      </c>
      <c r="AG5978">
        <v>1</v>
      </c>
      <c r="AH5978">
        <v>2</v>
      </c>
      <c r="AI5978">
        <v>46</v>
      </c>
      <c r="AJ5978">
        <v>0</v>
      </c>
      <c r="AK5978">
        <v>0</v>
      </c>
      <c r="AL5978">
        <v>0</v>
      </c>
      <c r="AM5978">
        <v>0</v>
      </c>
      <c r="AN5978">
        <v>0</v>
      </c>
      <c r="AO5978">
        <v>82</v>
      </c>
      <c r="AP5978">
        <v>157</v>
      </c>
      <c r="AQ5978">
        <v>89</v>
      </c>
      <c r="AR5978">
        <v>0</v>
      </c>
      <c r="AS5978">
        <v>10</v>
      </c>
      <c r="AT5978">
        <v>2</v>
      </c>
      <c r="AU5978">
        <v>0</v>
      </c>
      <c r="AV5978">
        <v>0</v>
      </c>
      <c r="AW5978">
        <v>0</v>
      </c>
      <c r="AX5978">
        <v>0</v>
      </c>
      <c r="AY5978">
        <v>12</v>
      </c>
      <c r="AZ5978">
        <v>29</v>
      </c>
      <c r="BA5978">
        <v>15</v>
      </c>
      <c r="BB5978">
        <v>0</v>
      </c>
      <c r="BC5978">
        <v>0</v>
      </c>
      <c r="BD5978">
        <v>0</v>
      </c>
      <c r="BE5978">
        <v>0</v>
      </c>
      <c r="BF5978">
        <v>80</v>
      </c>
      <c r="BG5978">
        <v>2070</v>
      </c>
      <c r="BH5978">
        <v>0</v>
      </c>
      <c r="BI5978">
        <v>47</v>
      </c>
      <c r="BJ5978" s="2">
        <v>45853</v>
      </c>
      <c r="BK5978">
        <v>0</v>
      </c>
      <c r="BL5978" s="3" t="str">
        <f>VLOOKUP(O5978,DropDownList!$H$1:$I$7,2,FALSE)</f>
        <v>2024/25</v>
      </c>
      <c r="BM5978" s="3" t="str">
        <f t="shared" si="93"/>
        <v>PREG</v>
      </c>
    </row>
    <row r="5979" spans="1:65" x14ac:dyDescent="0.2">
      <c r="A5979">
        <v>2025</v>
      </c>
      <c r="B5979">
        <v>7</v>
      </c>
      <c r="C5979" t="s">
        <v>216</v>
      </c>
      <c r="D5979" t="s">
        <v>223</v>
      </c>
      <c r="E5979" t="s">
        <v>39</v>
      </c>
      <c r="F5979">
        <v>9246</v>
      </c>
      <c r="G5979" t="s">
        <v>141</v>
      </c>
      <c r="H5979" t="s">
        <v>221</v>
      </c>
      <c r="I5979" t="s">
        <v>221</v>
      </c>
      <c r="J5979" s="1">
        <v>45839</v>
      </c>
      <c r="K5979" t="s">
        <v>143</v>
      </c>
      <c r="L5979">
        <v>2</v>
      </c>
      <c r="M5979" t="s">
        <v>144</v>
      </c>
      <c r="N5979" t="s">
        <v>145</v>
      </c>
      <c r="O5979" t="s">
        <v>147</v>
      </c>
      <c r="P5979" t="s">
        <v>151</v>
      </c>
      <c r="Q5979">
        <v>0</v>
      </c>
      <c r="R5979">
        <v>815</v>
      </c>
      <c r="S5979">
        <v>24450</v>
      </c>
      <c r="T5979">
        <v>4170</v>
      </c>
      <c r="U5979">
        <v>0</v>
      </c>
      <c r="V5979">
        <v>0</v>
      </c>
      <c r="W5979">
        <v>0</v>
      </c>
      <c r="X5979">
        <v>0</v>
      </c>
      <c r="Y5979">
        <v>0</v>
      </c>
      <c r="Z5979">
        <v>0</v>
      </c>
      <c r="AA5979">
        <v>20280</v>
      </c>
      <c r="AB5979">
        <v>0</v>
      </c>
      <c r="AC5979">
        <v>20280</v>
      </c>
      <c r="AD5979">
        <v>0</v>
      </c>
      <c r="AE5979">
        <v>0</v>
      </c>
      <c r="AF5979">
        <v>676</v>
      </c>
      <c r="AG5979">
        <v>0</v>
      </c>
      <c r="AH5979">
        <v>139</v>
      </c>
      <c r="AI5979">
        <v>0</v>
      </c>
      <c r="AJ5979">
        <v>0</v>
      </c>
      <c r="AK5979">
        <v>0</v>
      </c>
      <c r="AL5979">
        <v>0</v>
      </c>
      <c r="AM5979">
        <v>13</v>
      </c>
      <c r="AN5979">
        <v>0</v>
      </c>
      <c r="AO5979">
        <v>0</v>
      </c>
      <c r="AP5979">
        <v>0</v>
      </c>
      <c r="AQ5979">
        <v>0</v>
      </c>
      <c r="AR5979">
        <v>0</v>
      </c>
      <c r="AS5979">
        <v>0</v>
      </c>
      <c r="AT5979">
        <v>0</v>
      </c>
      <c r="AU5979">
        <v>0</v>
      </c>
      <c r="AV5979">
        <v>0</v>
      </c>
      <c r="AW5979">
        <v>0</v>
      </c>
      <c r="AX5979">
        <v>0</v>
      </c>
      <c r="AY5979">
        <v>0</v>
      </c>
      <c r="AZ5979">
        <v>0</v>
      </c>
      <c r="BA5979">
        <v>0</v>
      </c>
      <c r="BB5979">
        <v>0</v>
      </c>
      <c r="BC5979">
        <v>0</v>
      </c>
      <c r="BD5979">
        <v>0</v>
      </c>
      <c r="BE5979">
        <v>0</v>
      </c>
      <c r="BF5979">
        <v>0</v>
      </c>
      <c r="BG5979">
        <v>0</v>
      </c>
      <c r="BH5979">
        <v>0</v>
      </c>
      <c r="BI5979">
        <v>0</v>
      </c>
      <c r="BJ5979" s="2">
        <v>45853</v>
      </c>
      <c r="BK5979">
        <v>0</v>
      </c>
      <c r="BL5979" s="3" t="str">
        <f>VLOOKUP(O5979,DropDownList!$H$1:$I$7,2,FALSE)</f>
        <v>2024/25</v>
      </c>
      <c r="BM5979" s="3" t="str">
        <f t="shared" si="93"/>
        <v>PCPF</v>
      </c>
    </row>
    <row r="5980" spans="1:65" x14ac:dyDescent="0.2">
      <c r="A5980">
        <v>2025</v>
      </c>
      <c r="B5980">
        <v>7</v>
      </c>
      <c r="C5980" t="s">
        <v>216</v>
      </c>
      <c r="D5980" t="s">
        <v>223</v>
      </c>
      <c r="E5980" t="s">
        <v>39</v>
      </c>
      <c r="F5980">
        <v>9246</v>
      </c>
      <c r="G5980" t="s">
        <v>141</v>
      </c>
      <c r="H5980" t="s">
        <v>221</v>
      </c>
      <c r="I5980" t="s">
        <v>221</v>
      </c>
      <c r="J5980" s="1">
        <v>45839</v>
      </c>
      <c r="K5980" t="s">
        <v>143</v>
      </c>
      <c r="L5980">
        <v>2</v>
      </c>
      <c r="M5980" t="s">
        <v>144</v>
      </c>
      <c r="N5980" t="s">
        <v>145</v>
      </c>
      <c r="O5980" t="s">
        <v>149</v>
      </c>
      <c r="P5980" t="s">
        <v>150</v>
      </c>
      <c r="Q5980">
        <v>17518.72</v>
      </c>
      <c r="R5980">
        <v>268</v>
      </c>
      <c r="S5980">
        <v>38947.15</v>
      </c>
      <c r="T5980">
        <v>2415</v>
      </c>
      <c r="U5980">
        <v>135</v>
      </c>
      <c r="V5980">
        <v>78</v>
      </c>
      <c r="W5980">
        <v>10665.45</v>
      </c>
      <c r="X5980">
        <v>11392.94</v>
      </c>
      <c r="Y5980">
        <v>250</v>
      </c>
      <c r="Z5980">
        <v>36532.15</v>
      </c>
      <c r="AA5980">
        <v>19013.43</v>
      </c>
      <c r="AB5980">
        <v>4188.3599999999997</v>
      </c>
      <c r="AC5980">
        <v>14825.07</v>
      </c>
      <c r="AD5980">
        <v>58</v>
      </c>
      <c r="AE5980">
        <v>20</v>
      </c>
      <c r="AF5980">
        <v>114</v>
      </c>
      <c r="AG5980">
        <v>43</v>
      </c>
      <c r="AH5980">
        <v>18</v>
      </c>
      <c r="AI5980">
        <v>92</v>
      </c>
      <c r="AJ5980">
        <v>54</v>
      </c>
      <c r="AK5980">
        <v>28</v>
      </c>
      <c r="AL5980">
        <v>4</v>
      </c>
      <c r="AM5980">
        <v>4</v>
      </c>
      <c r="AN5980">
        <v>0</v>
      </c>
      <c r="AO5980">
        <v>186</v>
      </c>
      <c r="AP5980">
        <v>475</v>
      </c>
      <c r="AQ5980">
        <v>188</v>
      </c>
      <c r="AR5980">
        <v>0</v>
      </c>
      <c r="AS5980">
        <v>28</v>
      </c>
      <c r="AT5980">
        <v>0</v>
      </c>
      <c r="AU5980">
        <v>1</v>
      </c>
      <c r="AV5980">
        <v>0</v>
      </c>
      <c r="AW5980">
        <v>0</v>
      </c>
      <c r="AX5980">
        <v>0</v>
      </c>
      <c r="AY5980">
        <v>70</v>
      </c>
      <c r="AZ5980">
        <v>134</v>
      </c>
      <c r="BA5980">
        <v>44</v>
      </c>
      <c r="BB5980">
        <v>5</v>
      </c>
      <c r="BC5980">
        <v>1</v>
      </c>
      <c r="BD5980">
        <v>0</v>
      </c>
      <c r="BE5980">
        <v>0</v>
      </c>
      <c r="BF5980">
        <v>187</v>
      </c>
      <c r="BG5980">
        <v>12491.6</v>
      </c>
      <c r="BH5980">
        <v>1</v>
      </c>
      <c r="BI5980">
        <v>135</v>
      </c>
      <c r="BJ5980" s="2">
        <v>45853</v>
      </c>
      <c r="BK5980">
        <v>0</v>
      </c>
      <c r="BL5980" s="3" t="str">
        <f>VLOOKUP(O5980,DropDownList!$H$1:$I$7,2,FALSE)</f>
        <v>2025/26</v>
      </c>
      <c r="BM5980" s="3" t="str">
        <f t="shared" si="93"/>
        <v>FISCAL FINES</v>
      </c>
    </row>
    <row r="5981" spans="1:65" x14ac:dyDescent="0.2">
      <c r="A5981">
        <v>2025</v>
      </c>
      <c r="B5981">
        <v>7</v>
      </c>
      <c r="C5981" t="s">
        <v>216</v>
      </c>
      <c r="D5981" t="s">
        <v>223</v>
      </c>
      <c r="E5981" t="s">
        <v>39</v>
      </c>
      <c r="F5981">
        <v>9246</v>
      </c>
      <c r="G5981" t="s">
        <v>141</v>
      </c>
      <c r="H5981" t="s">
        <v>221</v>
      </c>
      <c r="I5981" t="s">
        <v>221</v>
      </c>
      <c r="J5981" s="1">
        <v>45839</v>
      </c>
      <c r="K5981" t="s">
        <v>143</v>
      </c>
      <c r="L5981">
        <v>2</v>
      </c>
      <c r="M5981" t="s">
        <v>144</v>
      </c>
      <c r="N5981" t="s">
        <v>145</v>
      </c>
      <c r="O5981" t="s">
        <v>156</v>
      </c>
      <c r="P5981" t="s">
        <v>150</v>
      </c>
      <c r="Q5981">
        <v>17335.2</v>
      </c>
      <c r="R5981">
        <v>449</v>
      </c>
      <c r="S5981">
        <v>70468.36</v>
      </c>
      <c r="T5981">
        <v>8353.01</v>
      </c>
      <c r="U5981">
        <v>132</v>
      </c>
      <c r="V5981">
        <v>76</v>
      </c>
      <c r="W5981">
        <v>10969.76</v>
      </c>
      <c r="X5981">
        <v>10944.76</v>
      </c>
      <c r="Y5981">
        <v>408</v>
      </c>
      <c r="Z5981">
        <v>62115.35</v>
      </c>
      <c r="AA5981">
        <v>44780.15</v>
      </c>
      <c r="AB5981">
        <v>13518.38</v>
      </c>
      <c r="AC5981">
        <v>31261.77</v>
      </c>
      <c r="AD5981">
        <v>55</v>
      </c>
      <c r="AE5981">
        <v>21</v>
      </c>
      <c r="AF5981">
        <v>270</v>
      </c>
      <c r="AG5981">
        <v>52</v>
      </c>
      <c r="AH5981">
        <v>41</v>
      </c>
      <c r="AI5981">
        <v>80</v>
      </c>
      <c r="AJ5981">
        <v>99</v>
      </c>
      <c r="AK5981">
        <v>49</v>
      </c>
      <c r="AL5981">
        <v>8</v>
      </c>
      <c r="AM5981">
        <v>17</v>
      </c>
      <c r="AN5981">
        <v>3</v>
      </c>
      <c r="AO5981">
        <v>291</v>
      </c>
      <c r="AP5981">
        <v>1159</v>
      </c>
      <c r="AQ5981">
        <v>299</v>
      </c>
      <c r="AR5981">
        <v>0</v>
      </c>
      <c r="AS5981">
        <v>81</v>
      </c>
      <c r="AT5981">
        <v>23</v>
      </c>
      <c r="AU5981">
        <v>2</v>
      </c>
      <c r="AV5981">
        <v>0</v>
      </c>
      <c r="AW5981">
        <v>0</v>
      </c>
      <c r="AX5981">
        <v>0</v>
      </c>
      <c r="AY5981">
        <v>209</v>
      </c>
      <c r="AZ5981">
        <v>318</v>
      </c>
      <c r="BA5981">
        <v>174</v>
      </c>
      <c r="BB5981">
        <v>22</v>
      </c>
      <c r="BC5981">
        <v>6</v>
      </c>
      <c r="BD5981">
        <v>6</v>
      </c>
      <c r="BE5981">
        <v>0</v>
      </c>
      <c r="BF5981">
        <v>295</v>
      </c>
      <c r="BG5981">
        <v>10844.09</v>
      </c>
      <c r="BH5981">
        <v>6</v>
      </c>
      <c r="BI5981">
        <v>132</v>
      </c>
      <c r="BJ5981" s="2">
        <v>45853</v>
      </c>
      <c r="BK5981">
        <v>0</v>
      </c>
      <c r="BL5981" s="3" t="str">
        <f>VLOOKUP(O5981,DropDownList!$H$1:$I$7,2,FALSE)</f>
        <v>2023/24</v>
      </c>
      <c r="BM5981" s="3" t="str">
        <f t="shared" si="93"/>
        <v>FISCAL FINES</v>
      </c>
    </row>
    <row r="5982" spans="1:65" x14ac:dyDescent="0.2">
      <c r="A5982">
        <v>2025</v>
      </c>
      <c r="B5982">
        <v>7</v>
      </c>
      <c r="C5982" t="s">
        <v>216</v>
      </c>
      <c r="D5982" t="s">
        <v>223</v>
      </c>
      <c r="E5982" t="s">
        <v>39</v>
      </c>
      <c r="F5982">
        <v>9246</v>
      </c>
      <c r="G5982" t="s">
        <v>141</v>
      </c>
      <c r="H5982" t="s">
        <v>221</v>
      </c>
      <c r="I5982" t="s">
        <v>221</v>
      </c>
      <c r="J5982" s="1">
        <v>45839</v>
      </c>
      <c r="K5982" t="s">
        <v>143</v>
      </c>
      <c r="L5982">
        <v>2</v>
      </c>
      <c r="M5982" t="s">
        <v>144</v>
      </c>
      <c r="N5982" t="s">
        <v>145</v>
      </c>
      <c r="O5982" t="s">
        <v>147</v>
      </c>
      <c r="P5982" t="s">
        <v>146</v>
      </c>
      <c r="Q5982">
        <v>1070</v>
      </c>
      <c r="R5982">
        <v>503</v>
      </c>
      <c r="S5982">
        <v>7845</v>
      </c>
      <c r="T5982">
        <v>70</v>
      </c>
      <c r="U5982">
        <v>117</v>
      </c>
      <c r="V5982">
        <v>45</v>
      </c>
      <c r="W5982">
        <v>740</v>
      </c>
      <c r="X5982">
        <v>740</v>
      </c>
      <c r="Y5982">
        <v>0</v>
      </c>
      <c r="Z5982">
        <v>0</v>
      </c>
      <c r="AA5982">
        <v>6705</v>
      </c>
      <c r="AB5982">
        <v>0</v>
      </c>
      <c r="AC5982">
        <v>0</v>
      </c>
      <c r="AD5982">
        <v>44</v>
      </c>
      <c r="AE5982">
        <v>1</v>
      </c>
      <c r="AF5982">
        <v>432</v>
      </c>
      <c r="AG5982">
        <v>1</v>
      </c>
      <c r="AH5982">
        <v>5</v>
      </c>
      <c r="AI5982">
        <v>65</v>
      </c>
      <c r="AJ5982">
        <v>0</v>
      </c>
      <c r="AK5982">
        <v>0</v>
      </c>
      <c r="AL5982">
        <v>0</v>
      </c>
      <c r="AM5982">
        <v>0</v>
      </c>
      <c r="AN5982">
        <v>0</v>
      </c>
      <c r="AO5982">
        <v>242</v>
      </c>
      <c r="AP5982">
        <v>800</v>
      </c>
      <c r="AQ5982">
        <v>265</v>
      </c>
      <c r="AR5982">
        <v>0</v>
      </c>
      <c r="AS5982">
        <v>76</v>
      </c>
      <c r="AT5982">
        <v>15</v>
      </c>
      <c r="AU5982">
        <v>16</v>
      </c>
      <c r="AV5982">
        <v>5</v>
      </c>
      <c r="AW5982">
        <v>0</v>
      </c>
      <c r="AX5982">
        <v>0</v>
      </c>
      <c r="AY5982">
        <v>91</v>
      </c>
      <c r="AZ5982">
        <v>174</v>
      </c>
      <c r="BA5982">
        <v>85</v>
      </c>
      <c r="BB5982">
        <v>22</v>
      </c>
      <c r="BC5982">
        <v>4</v>
      </c>
      <c r="BD5982">
        <v>2</v>
      </c>
      <c r="BE5982">
        <v>0</v>
      </c>
      <c r="BF5982">
        <v>498</v>
      </c>
      <c r="BG5982">
        <v>1060</v>
      </c>
      <c r="BH5982">
        <v>0</v>
      </c>
      <c r="BI5982">
        <v>108</v>
      </c>
      <c r="BJ5982" s="2">
        <v>45853</v>
      </c>
      <c r="BK5982">
        <v>0</v>
      </c>
      <c r="BL5982" s="3" t="str">
        <f>VLOOKUP(O5982,DropDownList!$H$1:$I$7,2,FALSE)</f>
        <v>2024/25</v>
      </c>
      <c r="BM5982" s="3" t="str">
        <f t="shared" si="93"/>
        <v>VSUR</v>
      </c>
    </row>
    <row r="5983" spans="1:65" x14ac:dyDescent="0.2">
      <c r="A5983">
        <v>2025</v>
      </c>
      <c r="B5983">
        <v>7</v>
      </c>
      <c r="C5983" t="s">
        <v>216</v>
      </c>
      <c r="D5983" t="s">
        <v>223</v>
      </c>
      <c r="E5983" t="s">
        <v>39</v>
      </c>
      <c r="F5983">
        <v>9246</v>
      </c>
      <c r="G5983" t="s">
        <v>141</v>
      </c>
      <c r="H5983" t="s">
        <v>221</v>
      </c>
      <c r="I5983" t="s">
        <v>221</v>
      </c>
      <c r="J5983" s="1">
        <v>45839</v>
      </c>
      <c r="K5983" t="s">
        <v>143</v>
      </c>
      <c r="L5983">
        <v>2</v>
      </c>
      <c r="M5983" t="s">
        <v>144</v>
      </c>
      <c r="N5983" t="s">
        <v>145</v>
      </c>
      <c r="O5983" t="s">
        <v>149</v>
      </c>
      <c r="P5983" t="s">
        <v>148</v>
      </c>
      <c r="Q5983">
        <v>519.99</v>
      </c>
      <c r="R5983">
        <v>13</v>
      </c>
      <c r="S5983">
        <v>780</v>
      </c>
      <c r="T5983">
        <v>0</v>
      </c>
      <c r="U5983">
        <v>9</v>
      </c>
      <c r="V5983">
        <v>8</v>
      </c>
      <c r="W5983">
        <v>480</v>
      </c>
      <c r="X5983">
        <v>480</v>
      </c>
      <c r="Y5983">
        <v>0</v>
      </c>
      <c r="Z5983">
        <v>0</v>
      </c>
      <c r="AA5983">
        <v>260.01</v>
      </c>
      <c r="AB5983">
        <v>0</v>
      </c>
      <c r="AC5983">
        <v>260.01</v>
      </c>
      <c r="AD5983">
        <v>8</v>
      </c>
      <c r="AE5983">
        <v>0</v>
      </c>
      <c r="AF5983">
        <v>4</v>
      </c>
      <c r="AG5983">
        <v>1</v>
      </c>
      <c r="AH5983">
        <v>0</v>
      </c>
      <c r="AI5983">
        <v>8</v>
      </c>
      <c r="AJ5983">
        <v>0</v>
      </c>
      <c r="AK5983">
        <v>0</v>
      </c>
      <c r="AL5983">
        <v>0</v>
      </c>
      <c r="AM5983">
        <v>0</v>
      </c>
      <c r="AN5983">
        <v>0</v>
      </c>
      <c r="AO5983">
        <v>10</v>
      </c>
      <c r="AP5983">
        <v>17</v>
      </c>
      <c r="AQ5983">
        <v>10</v>
      </c>
      <c r="AR5983">
        <v>0</v>
      </c>
      <c r="AS5983">
        <v>0</v>
      </c>
      <c r="AT5983">
        <v>0</v>
      </c>
      <c r="AU5983">
        <v>0</v>
      </c>
      <c r="AV5983">
        <v>0</v>
      </c>
      <c r="AW5983">
        <v>0</v>
      </c>
      <c r="AX5983">
        <v>0</v>
      </c>
      <c r="AY5983">
        <v>1</v>
      </c>
      <c r="AZ5983">
        <v>5</v>
      </c>
      <c r="BA5983">
        <v>1</v>
      </c>
      <c r="BB5983">
        <v>0</v>
      </c>
      <c r="BC5983">
        <v>0</v>
      </c>
      <c r="BD5983">
        <v>0</v>
      </c>
      <c r="BE5983">
        <v>0</v>
      </c>
      <c r="BF5983">
        <v>10</v>
      </c>
      <c r="BG5983">
        <v>480</v>
      </c>
      <c r="BH5983">
        <v>0</v>
      </c>
      <c r="BI5983">
        <v>9</v>
      </c>
      <c r="BJ5983" s="2">
        <v>45853</v>
      </c>
      <c r="BK5983">
        <v>0</v>
      </c>
      <c r="BL5983" s="3" t="str">
        <f>VLOOKUP(O5983,DropDownList!$H$1:$I$7,2,FALSE)</f>
        <v>2025/26</v>
      </c>
      <c r="BM5983" s="3" t="str">
        <f t="shared" si="93"/>
        <v>PRAS</v>
      </c>
    </row>
    <row r="5984" spans="1:65" x14ac:dyDescent="0.2">
      <c r="A5984">
        <v>2025</v>
      </c>
      <c r="B5984">
        <v>7</v>
      </c>
      <c r="C5984" t="s">
        <v>216</v>
      </c>
      <c r="D5984" t="s">
        <v>223</v>
      </c>
      <c r="E5984" t="s">
        <v>39</v>
      </c>
      <c r="F5984">
        <v>9246</v>
      </c>
      <c r="G5984" t="s">
        <v>141</v>
      </c>
      <c r="H5984" t="s">
        <v>221</v>
      </c>
      <c r="I5984" t="s">
        <v>221</v>
      </c>
      <c r="J5984" s="1">
        <v>45839</v>
      </c>
      <c r="K5984" t="s">
        <v>143</v>
      </c>
      <c r="L5984">
        <v>2</v>
      </c>
      <c r="M5984" t="s">
        <v>144</v>
      </c>
      <c r="N5984" t="s">
        <v>145</v>
      </c>
      <c r="O5984" t="s">
        <v>149</v>
      </c>
      <c r="P5984" t="s">
        <v>154</v>
      </c>
      <c r="Q5984">
        <v>54100.24</v>
      </c>
      <c r="R5984">
        <v>726</v>
      </c>
      <c r="S5984">
        <v>164769</v>
      </c>
      <c r="T5984">
        <v>650</v>
      </c>
      <c r="U5984">
        <v>246</v>
      </c>
      <c r="V5984">
        <v>165</v>
      </c>
      <c r="W5984">
        <v>34245.69</v>
      </c>
      <c r="X5984">
        <v>38586.69</v>
      </c>
      <c r="Y5984">
        <v>0</v>
      </c>
      <c r="Z5984">
        <v>0</v>
      </c>
      <c r="AA5984">
        <v>110018.76</v>
      </c>
      <c r="AB5984">
        <v>604.01</v>
      </c>
      <c r="AC5984">
        <v>101489.75</v>
      </c>
      <c r="AD5984">
        <v>108</v>
      </c>
      <c r="AE5984">
        <v>57</v>
      </c>
      <c r="AF5984">
        <v>478</v>
      </c>
      <c r="AG5984">
        <v>95</v>
      </c>
      <c r="AH5984">
        <v>2</v>
      </c>
      <c r="AI5984">
        <v>151</v>
      </c>
      <c r="AJ5984">
        <v>0</v>
      </c>
      <c r="AK5984">
        <v>0</v>
      </c>
      <c r="AL5984">
        <v>0</v>
      </c>
      <c r="AM5984">
        <v>0</v>
      </c>
      <c r="AN5984">
        <v>0</v>
      </c>
      <c r="AO5984">
        <v>346</v>
      </c>
      <c r="AP5984">
        <v>866</v>
      </c>
      <c r="AQ5984">
        <v>346</v>
      </c>
      <c r="AR5984">
        <v>0</v>
      </c>
      <c r="AS5984">
        <v>92</v>
      </c>
      <c r="AT5984">
        <v>0</v>
      </c>
      <c r="AU5984">
        <v>5</v>
      </c>
      <c r="AV5984">
        <v>0</v>
      </c>
      <c r="AW5984">
        <v>0</v>
      </c>
      <c r="AX5984">
        <v>0</v>
      </c>
      <c r="AY5984">
        <v>67</v>
      </c>
      <c r="AZ5984">
        <v>196</v>
      </c>
      <c r="BA5984">
        <v>85</v>
      </c>
      <c r="BB5984">
        <v>31</v>
      </c>
      <c r="BC5984">
        <v>7</v>
      </c>
      <c r="BD5984">
        <v>4</v>
      </c>
      <c r="BE5984">
        <v>0</v>
      </c>
      <c r="BF5984">
        <v>725</v>
      </c>
      <c r="BG5984">
        <v>36632</v>
      </c>
      <c r="BH5984">
        <v>0</v>
      </c>
      <c r="BI5984">
        <v>243</v>
      </c>
      <c r="BJ5984" s="2">
        <v>45853</v>
      </c>
      <c r="BK5984">
        <v>0</v>
      </c>
      <c r="BL5984" s="3" t="str">
        <f>VLOOKUP(O5984,DropDownList!$H$1:$I$7,2,FALSE)</f>
        <v>2025/26</v>
      </c>
      <c r="BM5984" s="3" t="str">
        <f t="shared" si="93"/>
        <v>JP COURT</v>
      </c>
    </row>
    <row r="5985" spans="1:65" x14ac:dyDescent="0.2">
      <c r="A5985">
        <v>2025</v>
      </c>
      <c r="B5985">
        <v>7</v>
      </c>
      <c r="C5985" t="s">
        <v>216</v>
      </c>
      <c r="D5985" t="s">
        <v>224</v>
      </c>
      <c r="E5985" t="s">
        <v>39</v>
      </c>
      <c r="F5985">
        <v>9724</v>
      </c>
      <c r="G5985" t="s">
        <v>158</v>
      </c>
      <c r="H5985" t="s">
        <v>221</v>
      </c>
      <c r="I5985" t="s">
        <v>221</v>
      </c>
      <c r="J5985" s="1">
        <v>45839</v>
      </c>
      <c r="K5985" t="s">
        <v>143</v>
      </c>
      <c r="L5985">
        <v>2</v>
      </c>
      <c r="M5985" t="s">
        <v>144</v>
      </c>
      <c r="N5985" t="s">
        <v>145</v>
      </c>
      <c r="O5985" t="s">
        <v>149</v>
      </c>
      <c r="P5985" t="s">
        <v>159</v>
      </c>
      <c r="Q5985">
        <v>0</v>
      </c>
      <c r="R5985">
        <v>9</v>
      </c>
      <c r="S5985">
        <v>173795.71</v>
      </c>
      <c r="T5985">
        <v>20</v>
      </c>
      <c r="U5985">
        <v>0</v>
      </c>
      <c r="V5985">
        <v>0</v>
      </c>
      <c r="W5985">
        <v>0</v>
      </c>
      <c r="X5985">
        <v>0</v>
      </c>
      <c r="Y5985">
        <v>0</v>
      </c>
      <c r="Z5985">
        <v>0</v>
      </c>
      <c r="AA5985">
        <v>173775.71</v>
      </c>
      <c r="AB5985">
        <v>0</v>
      </c>
      <c r="AC5985">
        <v>0</v>
      </c>
      <c r="AD5985">
        <v>0</v>
      </c>
      <c r="AE5985">
        <v>0</v>
      </c>
      <c r="AF5985">
        <v>8</v>
      </c>
      <c r="AG5985">
        <v>0</v>
      </c>
      <c r="AH5985">
        <v>0</v>
      </c>
      <c r="AI5985">
        <v>0</v>
      </c>
      <c r="AJ5985">
        <v>0</v>
      </c>
      <c r="AK5985">
        <v>0</v>
      </c>
      <c r="AL5985">
        <v>0</v>
      </c>
      <c r="AM5985">
        <v>0</v>
      </c>
      <c r="AN5985">
        <v>0</v>
      </c>
      <c r="AO5985">
        <v>1</v>
      </c>
      <c r="AP5985">
        <v>1</v>
      </c>
      <c r="AQ5985">
        <v>1</v>
      </c>
      <c r="AR5985">
        <v>0</v>
      </c>
      <c r="AS5985">
        <v>0</v>
      </c>
      <c r="AT5985">
        <v>0</v>
      </c>
      <c r="AU5985">
        <v>0</v>
      </c>
      <c r="AV5985">
        <v>0</v>
      </c>
      <c r="AW5985">
        <v>0</v>
      </c>
      <c r="AX5985">
        <v>0</v>
      </c>
      <c r="AY5985">
        <v>0</v>
      </c>
      <c r="AZ5985">
        <v>0</v>
      </c>
      <c r="BA5985">
        <v>0</v>
      </c>
      <c r="BB5985">
        <v>0</v>
      </c>
      <c r="BC5985">
        <v>0</v>
      </c>
      <c r="BD5985">
        <v>0</v>
      </c>
      <c r="BE5985">
        <v>0</v>
      </c>
      <c r="BF5985">
        <v>0</v>
      </c>
      <c r="BG5985">
        <v>0</v>
      </c>
      <c r="BH5985">
        <v>1</v>
      </c>
      <c r="BI5985">
        <v>0</v>
      </c>
      <c r="BJ5985" s="2">
        <v>45853</v>
      </c>
      <c r="BK5985">
        <v>0</v>
      </c>
      <c r="BL5985" s="3" t="str">
        <f>VLOOKUP(O5985,DropDownList!$H$1:$I$7,2,FALSE)</f>
        <v>2025/26</v>
      </c>
      <c r="BM5985" s="3" t="str">
        <f t="shared" si="93"/>
        <v>CONF</v>
      </c>
    </row>
    <row r="5986" spans="1:65" x14ac:dyDescent="0.2">
      <c r="A5986">
        <v>2025</v>
      </c>
      <c r="B5986">
        <v>7</v>
      </c>
      <c r="C5986" t="s">
        <v>216</v>
      </c>
      <c r="D5986" t="s">
        <v>224</v>
      </c>
      <c r="E5986" t="s">
        <v>39</v>
      </c>
      <c r="F5986">
        <v>9724</v>
      </c>
      <c r="G5986" t="s">
        <v>158</v>
      </c>
      <c r="H5986" t="s">
        <v>221</v>
      </c>
      <c r="I5986" t="s">
        <v>221</v>
      </c>
      <c r="J5986" s="1">
        <v>45839</v>
      </c>
      <c r="K5986" t="s">
        <v>143</v>
      </c>
      <c r="L5986">
        <v>2</v>
      </c>
      <c r="M5986" t="s">
        <v>144</v>
      </c>
      <c r="N5986" t="s">
        <v>145</v>
      </c>
      <c r="O5986" t="s">
        <v>156</v>
      </c>
      <c r="P5986" t="s">
        <v>159</v>
      </c>
      <c r="Q5986">
        <v>3863.4</v>
      </c>
      <c r="R5986">
        <v>10</v>
      </c>
      <c r="S5986">
        <v>45194.92</v>
      </c>
      <c r="T5986">
        <v>1927.74</v>
      </c>
      <c r="U5986">
        <v>2</v>
      </c>
      <c r="V5986">
        <v>2</v>
      </c>
      <c r="W5986">
        <v>3863.4</v>
      </c>
      <c r="X5986">
        <v>3863.4</v>
      </c>
      <c r="Y5986">
        <v>0</v>
      </c>
      <c r="Z5986">
        <v>0</v>
      </c>
      <c r="AA5986">
        <v>39403.78</v>
      </c>
      <c r="AB5986">
        <v>0</v>
      </c>
      <c r="AC5986">
        <v>0</v>
      </c>
      <c r="AD5986">
        <v>2</v>
      </c>
      <c r="AE5986">
        <v>0</v>
      </c>
      <c r="AF5986">
        <v>6</v>
      </c>
      <c r="AG5986">
        <v>0</v>
      </c>
      <c r="AH5986">
        <v>1</v>
      </c>
      <c r="AI5986">
        <v>2</v>
      </c>
      <c r="AJ5986">
        <v>0</v>
      </c>
      <c r="AK5986">
        <v>0</v>
      </c>
      <c r="AL5986">
        <v>0</v>
      </c>
      <c r="AM5986">
        <v>0</v>
      </c>
      <c r="AN5986">
        <v>0</v>
      </c>
      <c r="AO5986">
        <v>5</v>
      </c>
      <c r="AP5986">
        <v>5</v>
      </c>
      <c r="AQ5986">
        <v>5</v>
      </c>
      <c r="AR5986">
        <v>0</v>
      </c>
      <c r="AS5986">
        <v>0</v>
      </c>
      <c r="AT5986">
        <v>0</v>
      </c>
      <c r="AU5986">
        <v>0</v>
      </c>
      <c r="AV5986">
        <v>0</v>
      </c>
      <c r="AW5986">
        <v>0</v>
      </c>
      <c r="AX5986">
        <v>0</v>
      </c>
      <c r="AY5986">
        <v>0</v>
      </c>
      <c r="AZ5986">
        <v>0</v>
      </c>
      <c r="BA5986">
        <v>0</v>
      </c>
      <c r="BB5986">
        <v>0</v>
      </c>
      <c r="BC5986">
        <v>0</v>
      </c>
      <c r="BD5986">
        <v>0</v>
      </c>
      <c r="BE5986">
        <v>0</v>
      </c>
      <c r="BF5986">
        <v>0</v>
      </c>
      <c r="BG5986">
        <v>3863.4</v>
      </c>
      <c r="BH5986">
        <v>1</v>
      </c>
      <c r="BI5986">
        <v>0</v>
      </c>
      <c r="BJ5986" s="2">
        <v>45853</v>
      </c>
      <c r="BK5986">
        <v>0</v>
      </c>
      <c r="BL5986" s="3" t="str">
        <f>VLOOKUP(O5986,DropDownList!$H$1:$I$7,2,FALSE)</f>
        <v>2023/24</v>
      </c>
      <c r="BM5986" s="3" t="str">
        <f t="shared" si="93"/>
        <v>CONF</v>
      </c>
    </row>
    <row r="5987" spans="1:65" x14ac:dyDescent="0.2">
      <c r="A5987">
        <v>2025</v>
      </c>
      <c r="B5987">
        <v>7</v>
      </c>
      <c r="C5987" t="s">
        <v>216</v>
      </c>
      <c r="D5987" t="s">
        <v>224</v>
      </c>
      <c r="E5987" t="s">
        <v>39</v>
      </c>
      <c r="F5987">
        <v>9724</v>
      </c>
      <c r="G5987" t="s">
        <v>158</v>
      </c>
      <c r="H5987" t="s">
        <v>221</v>
      </c>
      <c r="I5987" t="s">
        <v>221</v>
      </c>
      <c r="J5987" s="1">
        <v>45839</v>
      </c>
      <c r="K5987" t="s">
        <v>143</v>
      </c>
      <c r="L5987">
        <v>2</v>
      </c>
      <c r="M5987" t="s">
        <v>144</v>
      </c>
      <c r="N5987" t="s">
        <v>145</v>
      </c>
      <c r="O5987" t="s">
        <v>156</v>
      </c>
      <c r="P5987" t="s">
        <v>161</v>
      </c>
      <c r="Q5987">
        <v>1255</v>
      </c>
      <c r="R5987">
        <v>515</v>
      </c>
      <c r="S5987">
        <v>11410</v>
      </c>
      <c r="T5987">
        <v>690</v>
      </c>
      <c r="U5987">
        <v>120</v>
      </c>
      <c r="V5987">
        <v>34</v>
      </c>
      <c r="W5987">
        <v>815</v>
      </c>
      <c r="X5987">
        <v>815</v>
      </c>
      <c r="Y5987">
        <v>0</v>
      </c>
      <c r="Z5987">
        <v>0</v>
      </c>
      <c r="AA5987">
        <v>9465</v>
      </c>
      <c r="AB5987">
        <v>0</v>
      </c>
      <c r="AC5987">
        <v>0</v>
      </c>
      <c r="AD5987">
        <v>32</v>
      </c>
      <c r="AE5987">
        <v>2</v>
      </c>
      <c r="AF5987">
        <v>432</v>
      </c>
      <c r="AG5987">
        <v>3</v>
      </c>
      <c r="AH5987">
        <v>28</v>
      </c>
      <c r="AI5987">
        <v>51</v>
      </c>
      <c r="AJ5987">
        <v>0</v>
      </c>
      <c r="AK5987">
        <v>0</v>
      </c>
      <c r="AL5987">
        <v>0</v>
      </c>
      <c r="AM5987">
        <v>0</v>
      </c>
      <c r="AN5987">
        <v>0</v>
      </c>
      <c r="AO5987">
        <v>339</v>
      </c>
      <c r="AP5987">
        <v>1334</v>
      </c>
      <c r="AQ5987">
        <v>340</v>
      </c>
      <c r="AR5987">
        <v>2</v>
      </c>
      <c r="AS5987">
        <v>99</v>
      </c>
      <c r="AT5987">
        <v>59</v>
      </c>
      <c r="AU5987">
        <v>24</v>
      </c>
      <c r="AV5987">
        <v>11</v>
      </c>
      <c r="AW5987">
        <v>35</v>
      </c>
      <c r="AX5987">
        <v>0</v>
      </c>
      <c r="AY5987">
        <v>183</v>
      </c>
      <c r="AZ5987">
        <v>291</v>
      </c>
      <c r="BA5987">
        <v>173</v>
      </c>
      <c r="BB5987">
        <v>39</v>
      </c>
      <c r="BC5987">
        <v>11</v>
      </c>
      <c r="BD5987">
        <v>7</v>
      </c>
      <c r="BE5987">
        <v>0</v>
      </c>
      <c r="BF5987">
        <v>464</v>
      </c>
      <c r="BG5987">
        <v>1205</v>
      </c>
      <c r="BH5987">
        <v>1</v>
      </c>
      <c r="BI5987">
        <v>102</v>
      </c>
      <c r="BJ5987" s="2">
        <v>45853</v>
      </c>
      <c r="BK5987">
        <v>0</v>
      </c>
      <c r="BL5987" s="3" t="str">
        <f>VLOOKUP(O5987,DropDownList!$H$1:$I$7,2,FALSE)</f>
        <v>2023/24</v>
      </c>
      <c r="BM5987" s="3" t="str">
        <f t="shared" si="93"/>
        <v>VSUR</v>
      </c>
    </row>
    <row r="5988" spans="1:65" x14ac:dyDescent="0.2">
      <c r="A5988">
        <v>2025</v>
      </c>
      <c r="B5988">
        <v>7</v>
      </c>
      <c r="C5988" t="s">
        <v>216</v>
      </c>
      <c r="D5988" t="s">
        <v>224</v>
      </c>
      <c r="E5988" t="s">
        <v>39</v>
      </c>
      <c r="F5988">
        <v>9724</v>
      </c>
      <c r="G5988" t="s">
        <v>158</v>
      </c>
      <c r="H5988" t="s">
        <v>221</v>
      </c>
      <c r="I5988" t="s">
        <v>221</v>
      </c>
      <c r="J5988" s="1">
        <v>45839</v>
      </c>
      <c r="K5988" t="s">
        <v>143</v>
      </c>
      <c r="L5988">
        <v>2</v>
      </c>
      <c r="M5988" t="s">
        <v>144</v>
      </c>
      <c r="N5988" t="s">
        <v>145</v>
      </c>
      <c r="O5988" t="s">
        <v>147</v>
      </c>
      <c r="P5988" t="s">
        <v>160</v>
      </c>
      <c r="Q5988">
        <v>61838.58</v>
      </c>
      <c r="R5988">
        <v>589</v>
      </c>
      <c r="S5988">
        <v>307353.2</v>
      </c>
      <c r="T5988">
        <v>14897.88</v>
      </c>
      <c r="U5988">
        <v>174</v>
      </c>
      <c r="V5988">
        <v>84</v>
      </c>
      <c r="W5988">
        <v>31879.7</v>
      </c>
      <c r="X5988">
        <v>37884.33</v>
      </c>
      <c r="Y5988">
        <v>0</v>
      </c>
      <c r="Z5988">
        <v>0</v>
      </c>
      <c r="AA5988">
        <v>230616.74</v>
      </c>
      <c r="AB5988">
        <v>62917.39</v>
      </c>
      <c r="AC5988">
        <v>157856.9</v>
      </c>
      <c r="AD5988">
        <v>38</v>
      </c>
      <c r="AE5988">
        <v>46</v>
      </c>
      <c r="AF5988">
        <v>380</v>
      </c>
      <c r="AG5988">
        <v>108</v>
      </c>
      <c r="AH5988">
        <v>30</v>
      </c>
      <c r="AI5988">
        <v>66</v>
      </c>
      <c r="AJ5988">
        <v>0</v>
      </c>
      <c r="AK5988">
        <v>0</v>
      </c>
      <c r="AL5988">
        <v>0</v>
      </c>
      <c r="AM5988">
        <v>0</v>
      </c>
      <c r="AN5988">
        <v>0</v>
      </c>
      <c r="AO5988">
        <v>380</v>
      </c>
      <c r="AP5988">
        <v>1298</v>
      </c>
      <c r="AQ5988">
        <v>377</v>
      </c>
      <c r="AR5988">
        <v>0</v>
      </c>
      <c r="AS5988">
        <v>111</v>
      </c>
      <c r="AT5988">
        <v>30</v>
      </c>
      <c r="AU5988">
        <v>31</v>
      </c>
      <c r="AV5988">
        <v>12</v>
      </c>
      <c r="AW5988">
        <v>31</v>
      </c>
      <c r="AX5988">
        <v>0</v>
      </c>
      <c r="AY5988">
        <v>188</v>
      </c>
      <c r="AZ5988">
        <v>313</v>
      </c>
      <c r="BA5988">
        <v>141</v>
      </c>
      <c r="BB5988">
        <v>22</v>
      </c>
      <c r="BC5988">
        <v>5</v>
      </c>
      <c r="BD5988">
        <v>5</v>
      </c>
      <c r="BE5988">
        <v>0</v>
      </c>
      <c r="BF5988">
        <v>543</v>
      </c>
      <c r="BG5988">
        <v>24714</v>
      </c>
      <c r="BH5988">
        <v>5</v>
      </c>
      <c r="BI5988">
        <v>152</v>
      </c>
      <c r="BJ5988" s="2">
        <v>45853</v>
      </c>
      <c r="BK5988">
        <v>0</v>
      </c>
      <c r="BL5988" s="3" t="str">
        <f>VLOOKUP(O5988,DropDownList!$H$1:$I$7,2,FALSE)</f>
        <v>2024/25</v>
      </c>
      <c r="BM5988" s="3" t="str">
        <f t="shared" si="93"/>
        <v>SC COURT</v>
      </c>
    </row>
    <row r="5989" spans="1:65" x14ac:dyDescent="0.2">
      <c r="A5989">
        <v>2025</v>
      </c>
      <c r="B5989">
        <v>7</v>
      </c>
      <c r="C5989" t="s">
        <v>216</v>
      </c>
      <c r="D5989" t="s">
        <v>224</v>
      </c>
      <c r="E5989" t="s">
        <v>39</v>
      </c>
      <c r="F5989">
        <v>9724</v>
      </c>
      <c r="G5989" t="s">
        <v>158</v>
      </c>
      <c r="H5989" t="s">
        <v>221</v>
      </c>
      <c r="I5989" t="s">
        <v>221</v>
      </c>
      <c r="J5989" s="1">
        <v>45839</v>
      </c>
      <c r="K5989" t="s">
        <v>143</v>
      </c>
      <c r="L5989">
        <v>2</v>
      </c>
      <c r="M5989" t="s">
        <v>144</v>
      </c>
      <c r="N5989" t="s">
        <v>145</v>
      </c>
      <c r="O5989" t="s">
        <v>149</v>
      </c>
      <c r="P5989" t="s">
        <v>160</v>
      </c>
      <c r="Q5989">
        <v>103925.11</v>
      </c>
      <c r="R5989">
        <v>646</v>
      </c>
      <c r="S5989">
        <v>318678.14</v>
      </c>
      <c r="T5989">
        <v>17471</v>
      </c>
      <c r="U5989">
        <v>284</v>
      </c>
      <c r="V5989">
        <v>136</v>
      </c>
      <c r="W5989">
        <v>40422.94</v>
      </c>
      <c r="X5989">
        <v>57851.08</v>
      </c>
      <c r="Y5989">
        <v>0</v>
      </c>
      <c r="Z5989">
        <v>0</v>
      </c>
      <c r="AA5989">
        <v>197282.03</v>
      </c>
      <c r="AB5989">
        <v>27659.19</v>
      </c>
      <c r="AC5989">
        <v>159024.81</v>
      </c>
      <c r="AD5989">
        <v>58</v>
      </c>
      <c r="AE5989">
        <v>78</v>
      </c>
      <c r="AF5989">
        <v>328</v>
      </c>
      <c r="AG5989">
        <v>176</v>
      </c>
      <c r="AH5989">
        <v>31</v>
      </c>
      <c r="AI5989">
        <v>108</v>
      </c>
      <c r="AJ5989">
        <v>0</v>
      </c>
      <c r="AK5989">
        <v>0</v>
      </c>
      <c r="AL5989">
        <v>0</v>
      </c>
      <c r="AM5989">
        <v>0</v>
      </c>
      <c r="AN5989">
        <v>0</v>
      </c>
      <c r="AO5989">
        <v>379</v>
      </c>
      <c r="AP5989">
        <v>913</v>
      </c>
      <c r="AQ5989">
        <v>351</v>
      </c>
      <c r="AR5989">
        <v>0</v>
      </c>
      <c r="AS5989">
        <v>53</v>
      </c>
      <c r="AT5989">
        <v>0</v>
      </c>
      <c r="AU5989">
        <v>8</v>
      </c>
      <c r="AV5989">
        <v>3</v>
      </c>
      <c r="AW5989">
        <v>29</v>
      </c>
      <c r="AX5989">
        <v>0</v>
      </c>
      <c r="AY5989">
        <v>135</v>
      </c>
      <c r="AZ5989">
        <v>230</v>
      </c>
      <c r="BA5989">
        <v>72</v>
      </c>
      <c r="BB5989">
        <v>13</v>
      </c>
      <c r="BC5989">
        <v>2</v>
      </c>
      <c r="BD5989">
        <v>1</v>
      </c>
      <c r="BE5989">
        <v>0</v>
      </c>
      <c r="BF5989">
        <v>610</v>
      </c>
      <c r="BG5989">
        <v>43437.14</v>
      </c>
      <c r="BH5989">
        <v>3</v>
      </c>
      <c r="BI5989">
        <v>279</v>
      </c>
      <c r="BJ5989" s="2">
        <v>45853</v>
      </c>
      <c r="BK5989">
        <v>0</v>
      </c>
      <c r="BL5989" s="3" t="str">
        <f>VLOOKUP(O5989,DropDownList!$H$1:$I$7,2,FALSE)</f>
        <v>2025/26</v>
      </c>
      <c r="BM5989" s="3" t="str">
        <f t="shared" si="93"/>
        <v>SC COURT</v>
      </c>
    </row>
    <row r="5990" spans="1:65" x14ac:dyDescent="0.2">
      <c r="A5990">
        <v>2025</v>
      </c>
      <c r="B5990">
        <v>7</v>
      </c>
      <c r="C5990" t="s">
        <v>216</v>
      </c>
      <c r="D5990" t="s">
        <v>224</v>
      </c>
      <c r="E5990" t="s">
        <v>39</v>
      </c>
      <c r="F5990">
        <v>9724</v>
      </c>
      <c r="G5990" t="s">
        <v>158</v>
      </c>
      <c r="H5990" t="s">
        <v>221</v>
      </c>
      <c r="I5990" t="s">
        <v>221</v>
      </c>
      <c r="J5990" s="1">
        <v>45839</v>
      </c>
      <c r="K5990" t="s">
        <v>143</v>
      </c>
      <c r="L5990">
        <v>2</v>
      </c>
      <c r="M5990" t="s">
        <v>144</v>
      </c>
      <c r="N5990" t="s">
        <v>145</v>
      </c>
      <c r="O5990" t="s">
        <v>149</v>
      </c>
      <c r="P5990" t="s">
        <v>161</v>
      </c>
      <c r="Q5990">
        <v>2176.9699999999998</v>
      </c>
      <c r="R5990">
        <v>574</v>
      </c>
      <c r="S5990">
        <v>31180</v>
      </c>
      <c r="T5990">
        <v>960</v>
      </c>
      <c r="U5990">
        <v>249</v>
      </c>
      <c r="V5990">
        <v>56</v>
      </c>
      <c r="W5990">
        <v>1356.64</v>
      </c>
      <c r="X5990">
        <v>1356.64</v>
      </c>
      <c r="Y5990">
        <v>0</v>
      </c>
      <c r="Z5990">
        <v>0</v>
      </c>
      <c r="AA5990">
        <v>28043.03</v>
      </c>
      <c r="AB5990">
        <v>0</v>
      </c>
      <c r="AC5990">
        <v>0</v>
      </c>
      <c r="AD5990">
        <v>54</v>
      </c>
      <c r="AE5990">
        <v>2</v>
      </c>
      <c r="AF5990">
        <v>440</v>
      </c>
      <c r="AG5990">
        <v>3</v>
      </c>
      <c r="AH5990">
        <v>30</v>
      </c>
      <c r="AI5990">
        <v>101</v>
      </c>
      <c r="AJ5990">
        <v>0</v>
      </c>
      <c r="AK5990">
        <v>0</v>
      </c>
      <c r="AL5990">
        <v>0</v>
      </c>
      <c r="AM5990">
        <v>0</v>
      </c>
      <c r="AN5990">
        <v>0</v>
      </c>
      <c r="AO5990">
        <v>335</v>
      </c>
      <c r="AP5990">
        <v>824</v>
      </c>
      <c r="AQ5990">
        <v>310</v>
      </c>
      <c r="AR5990">
        <v>0</v>
      </c>
      <c r="AS5990">
        <v>47</v>
      </c>
      <c r="AT5990">
        <v>0</v>
      </c>
      <c r="AU5990">
        <v>5</v>
      </c>
      <c r="AV5990">
        <v>2</v>
      </c>
      <c r="AW5990">
        <v>27</v>
      </c>
      <c r="AX5990">
        <v>0</v>
      </c>
      <c r="AY5990">
        <v>124</v>
      </c>
      <c r="AZ5990">
        <v>209</v>
      </c>
      <c r="BA5990">
        <v>70</v>
      </c>
      <c r="BB5990">
        <v>11</v>
      </c>
      <c r="BC5990">
        <v>2</v>
      </c>
      <c r="BD5990">
        <v>1</v>
      </c>
      <c r="BE5990">
        <v>0</v>
      </c>
      <c r="BF5990">
        <v>540</v>
      </c>
      <c r="BG5990">
        <v>2150</v>
      </c>
      <c r="BH5990">
        <v>0</v>
      </c>
      <c r="BI5990">
        <v>245</v>
      </c>
      <c r="BJ5990" s="2">
        <v>45853</v>
      </c>
      <c r="BK5990">
        <v>0</v>
      </c>
      <c r="BL5990" s="3" t="str">
        <f>VLOOKUP(O5990,DropDownList!$H$1:$I$7,2,FALSE)</f>
        <v>2025/26</v>
      </c>
      <c r="BM5990" s="3" t="str">
        <f t="shared" ref="BM5990:BM6053" si="94">IF(RIGHT(P5990,4)="VSUR","VSUR",IF(RIGHT(P5990,4)="CONF","CONF",P5990))</f>
        <v>VSUR</v>
      </c>
    </row>
    <row r="5991" spans="1:65" x14ac:dyDescent="0.2">
      <c r="A5991">
        <v>2025</v>
      </c>
      <c r="B5991">
        <v>7</v>
      </c>
      <c r="C5991" t="s">
        <v>216</v>
      </c>
      <c r="D5991" t="s">
        <v>224</v>
      </c>
      <c r="E5991" t="s">
        <v>39</v>
      </c>
      <c r="F5991">
        <v>9724</v>
      </c>
      <c r="G5991" t="s">
        <v>158</v>
      </c>
      <c r="H5991" t="s">
        <v>221</v>
      </c>
      <c r="I5991" t="s">
        <v>221</v>
      </c>
      <c r="J5991" s="1">
        <v>45839</v>
      </c>
      <c r="K5991" t="s">
        <v>143</v>
      </c>
      <c r="L5991">
        <v>2</v>
      </c>
      <c r="M5991" t="s">
        <v>144</v>
      </c>
      <c r="N5991" t="s">
        <v>145</v>
      </c>
      <c r="O5991" t="s">
        <v>147</v>
      </c>
      <c r="P5991" t="s">
        <v>159</v>
      </c>
      <c r="Q5991">
        <v>3014.41</v>
      </c>
      <c r="R5991">
        <v>12</v>
      </c>
      <c r="S5991">
        <v>262508.33</v>
      </c>
      <c r="T5991">
        <v>356.51</v>
      </c>
      <c r="U5991">
        <v>1</v>
      </c>
      <c r="V5991">
        <v>1</v>
      </c>
      <c r="W5991">
        <v>1055.83</v>
      </c>
      <c r="X5991">
        <v>3014.41</v>
      </c>
      <c r="Y5991">
        <v>0</v>
      </c>
      <c r="Z5991">
        <v>0</v>
      </c>
      <c r="AA5991">
        <v>259137.41</v>
      </c>
      <c r="AB5991">
        <v>0</v>
      </c>
      <c r="AC5991">
        <v>0</v>
      </c>
      <c r="AD5991">
        <v>0</v>
      </c>
      <c r="AE5991">
        <v>1</v>
      </c>
      <c r="AF5991">
        <v>10</v>
      </c>
      <c r="AG5991">
        <v>1</v>
      </c>
      <c r="AH5991">
        <v>0</v>
      </c>
      <c r="AI5991">
        <v>0</v>
      </c>
      <c r="AJ5991">
        <v>0</v>
      </c>
      <c r="AK5991">
        <v>0</v>
      </c>
      <c r="AL5991">
        <v>0</v>
      </c>
      <c r="AM5991">
        <v>0</v>
      </c>
      <c r="AN5991">
        <v>0</v>
      </c>
      <c r="AO5991">
        <v>5</v>
      </c>
      <c r="AP5991">
        <v>8</v>
      </c>
      <c r="AQ5991">
        <v>5</v>
      </c>
      <c r="AR5991">
        <v>0</v>
      </c>
      <c r="AS5991">
        <v>0</v>
      </c>
      <c r="AT5991">
        <v>0</v>
      </c>
      <c r="AU5991">
        <v>1</v>
      </c>
      <c r="AV5991">
        <v>2</v>
      </c>
      <c r="AW5991">
        <v>0</v>
      </c>
      <c r="AX5991">
        <v>0</v>
      </c>
      <c r="AY5991">
        <v>0</v>
      </c>
      <c r="AZ5991">
        <v>0</v>
      </c>
      <c r="BA5991">
        <v>0</v>
      </c>
      <c r="BB5991">
        <v>0</v>
      </c>
      <c r="BC5991">
        <v>0</v>
      </c>
      <c r="BD5991">
        <v>0</v>
      </c>
      <c r="BE5991">
        <v>0</v>
      </c>
      <c r="BF5991">
        <v>0</v>
      </c>
      <c r="BG5991">
        <v>0</v>
      </c>
      <c r="BH5991">
        <v>1</v>
      </c>
      <c r="BI5991">
        <v>0</v>
      </c>
      <c r="BJ5991" s="2">
        <v>45853</v>
      </c>
      <c r="BK5991">
        <v>0</v>
      </c>
      <c r="BL5991" s="3" t="str">
        <f>VLOOKUP(O5991,DropDownList!$H$1:$I$7,2,FALSE)</f>
        <v>2024/25</v>
      </c>
      <c r="BM5991" s="3" t="str">
        <f t="shared" si="94"/>
        <v>CONF</v>
      </c>
    </row>
    <row r="5992" spans="1:65" x14ac:dyDescent="0.2">
      <c r="A5992">
        <v>2025</v>
      </c>
      <c r="B5992">
        <v>7</v>
      </c>
      <c r="C5992" t="s">
        <v>216</v>
      </c>
      <c r="D5992" t="s">
        <v>224</v>
      </c>
      <c r="E5992" t="s">
        <v>39</v>
      </c>
      <c r="F5992">
        <v>9724</v>
      </c>
      <c r="G5992" t="s">
        <v>158</v>
      </c>
      <c r="H5992" t="s">
        <v>221</v>
      </c>
      <c r="I5992" t="s">
        <v>221</v>
      </c>
      <c r="J5992" s="1">
        <v>45839</v>
      </c>
      <c r="K5992" t="s">
        <v>143</v>
      </c>
      <c r="L5992">
        <v>2</v>
      </c>
      <c r="M5992" t="s">
        <v>144</v>
      </c>
      <c r="N5992" t="s">
        <v>145</v>
      </c>
      <c r="O5992" t="s">
        <v>147</v>
      </c>
      <c r="P5992" t="s">
        <v>161</v>
      </c>
      <c r="Q5992">
        <v>1177.55</v>
      </c>
      <c r="R5992">
        <v>505</v>
      </c>
      <c r="S5992">
        <v>11760</v>
      </c>
      <c r="T5992">
        <v>760</v>
      </c>
      <c r="U5992">
        <v>142</v>
      </c>
      <c r="V5992">
        <v>30</v>
      </c>
      <c r="W5992">
        <v>705</v>
      </c>
      <c r="X5992">
        <v>705</v>
      </c>
      <c r="Y5992">
        <v>0</v>
      </c>
      <c r="Z5992">
        <v>0</v>
      </c>
      <c r="AA5992">
        <v>9822.4500000000007</v>
      </c>
      <c r="AB5992">
        <v>0</v>
      </c>
      <c r="AC5992">
        <v>0</v>
      </c>
      <c r="AD5992">
        <v>30</v>
      </c>
      <c r="AE5992">
        <v>0</v>
      </c>
      <c r="AF5992">
        <v>420</v>
      </c>
      <c r="AG5992">
        <v>4</v>
      </c>
      <c r="AH5992">
        <v>27</v>
      </c>
      <c r="AI5992">
        <v>54</v>
      </c>
      <c r="AJ5992">
        <v>0</v>
      </c>
      <c r="AK5992">
        <v>0</v>
      </c>
      <c r="AL5992">
        <v>0</v>
      </c>
      <c r="AM5992">
        <v>0</v>
      </c>
      <c r="AN5992">
        <v>0</v>
      </c>
      <c r="AO5992">
        <v>322</v>
      </c>
      <c r="AP5992">
        <v>1072</v>
      </c>
      <c r="AQ5992">
        <v>320</v>
      </c>
      <c r="AR5992">
        <v>0</v>
      </c>
      <c r="AS5992">
        <v>93</v>
      </c>
      <c r="AT5992">
        <v>21</v>
      </c>
      <c r="AU5992">
        <v>24</v>
      </c>
      <c r="AV5992">
        <v>10</v>
      </c>
      <c r="AW5992">
        <v>27</v>
      </c>
      <c r="AX5992">
        <v>0</v>
      </c>
      <c r="AY5992">
        <v>155</v>
      </c>
      <c r="AZ5992">
        <v>257</v>
      </c>
      <c r="BA5992">
        <v>113</v>
      </c>
      <c r="BB5992">
        <v>17</v>
      </c>
      <c r="BC5992">
        <v>3</v>
      </c>
      <c r="BD5992">
        <v>5</v>
      </c>
      <c r="BE5992">
        <v>0</v>
      </c>
      <c r="BF5992">
        <v>464</v>
      </c>
      <c r="BG5992">
        <v>1125</v>
      </c>
      <c r="BH5992">
        <v>0</v>
      </c>
      <c r="BI5992">
        <v>124</v>
      </c>
      <c r="BJ5992" s="2">
        <v>45853</v>
      </c>
      <c r="BK5992">
        <v>0</v>
      </c>
      <c r="BL5992" s="3" t="str">
        <f>VLOOKUP(O5992,DropDownList!$H$1:$I$7,2,FALSE)</f>
        <v>2024/25</v>
      </c>
      <c r="BM5992" s="3" t="str">
        <f t="shared" si="94"/>
        <v>VSUR</v>
      </c>
    </row>
    <row r="5993" spans="1:65" x14ac:dyDescent="0.2">
      <c r="A5993">
        <v>2025</v>
      </c>
      <c r="B5993">
        <v>7</v>
      </c>
      <c r="C5993" t="s">
        <v>216</v>
      </c>
      <c r="D5993" t="s">
        <v>224</v>
      </c>
      <c r="E5993" t="s">
        <v>39</v>
      </c>
      <c r="F5993">
        <v>9724</v>
      </c>
      <c r="G5993" t="s">
        <v>158</v>
      </c>
      <c r="H5993" t="s">
        <v>221</v>
      </c>
      <c r="I5993" t="s">
        <v>221</v>
      </c>
      <c r="J5993" s="1">
        <v>45839</v>
      </c>
      <c r="K5993" t="s">
        <v>143</v>
      </c>
      <c r="L5993">
        <v>2</v>
      </c>
      <c r="M5993" t="s">
        <v>144</v>
      </c>
      <c r="N5993" t="s">
        <v>145</v>
      </c>
      <c r="O5993" t="s">
        <v>156</v>
      </c>
      <c r="P5993" t="s">
        <v>160</v>
      </c>
      <c r="Q5993">
        <v>43963.96</v>
      </c>
      <c r="R5993">
        <v>599</v>
      </c>
      <c r="S5993">
        <v>261341.86</v>
      </c>
      <c r="T5993">
        <v>16824.75</v>
      </c>
      <c r="U5993">
        <v>145</v>
      </c>
      <c r="V5993">
        <v>76</v>
      </c>
      <c r="W5993">
        <v>24984.16</v>
      </c>
      <c r="X5993">
        <v>28454.16</v>
      </c>
      <c r="Y5993">
        <v>0</v>
      </c>
      <c r="Z5993">
        <v>0</v>
      </c>
      <c r="AA5993">
        <v>200553.15</v>
      </c>
      <c r="AB5993">
        <v>39512.589999999997</v>
      </c>
      <c r="AC5993">
        <v>151555.56</v>
      </c>
      <c r="AD5993">
        <v>37</v>
      </c>
      <c r="AE5993">
        <v>39</v>
      </c>
      <c r="AF5993">
        <v>411</v>
      </c>
      <c r="AG5993">
        <v>87</v>
      </c>
      <c r="AH5993">
        <v>31</v>
      </c>
      <c r="AI5993">
        <v>58</v>
      </c>
      <c r="AJ5993">
        <v>0</v>
      </c>
      <c r="AK5993">
        <v>0</v>
      </c>
      <c r="AL5993">
        <v>0</v>
      </c>
      <c r="AM5993">
        <v>0</v>
      </c>
      <c r="AN5993">
        <v>0</v>
      </c>
      <c r="AO5993">
        <v>398</v>
      </c>
      <c r="AP5993">
        <v>1627</v>
      </c>
      <c r="AQ5993">
        <v>395</v>
      </c>
      <c r="AR5993">
        <v>2</v>
      </c>
      <c r="AS5993">
        <v>115</v>
      </c>
      <c r="AT5993">
        <v>66</v>
      </c>
      <c r="AU5993">
        <v>30</v>
      </c>
      <c r="AV5993">
        <v>13</v>
      </c>
      <c r="AW5993">
        <v>38</v>
      </c>
      <c r="AX5993">
        <v>0</v>
      </c>
      <c r="AY5993">
        <v>239</v>
      </c>
      <c r="AZ5993">
        <v>370</v>
      </c>
      <c r="BA5993">
        <v>219</v>
      </c>
      <c r="BB5993">
        <v>46</v>
      </c>
      <c r="BC5993">
        <v>13</v>
      </c>
      <c r="BD5993">
        <v>7</v>
      </c>
      <c r="BE5993">
        <v>0</v>
      </c>
      <c r="BF5993">
        <v>543</v>
      </c>
      <c r="BG5993">
        <v>21735</v>
      </c>
      <c r="BH5993">
        <v>12</v>
      </c>
      <c r="BI5993">
        <v>125</v>
      </c>
      <c r="BJ5993" s="2">
        <v>45853</v>
      </c>
      <c r="BK5993">
        <v>0</v>
      </c>
      <c r="BL5993" s="3" t="str">
        <f>VLOOKUP(O5993,DropDownList!$H$1:$I$7,2,FALSE)</f>
        <v>2023/24</v>
      </c>
      <c r="BM5993" s="3" t="str">
        <f t="shared" si="94"/>
        <v>SC COURT</v>
      </c>
    </row>
    <row r="5994" spans="1:65" x14ac:dyDescent="0.2">
      <c r="A5994">
        <v>2025</v>
      </c>
      <c r="B5994">
        <v>7</v>
      </c>
      <c r="C5994" t="s">
        <v>216</v>
      </c>
      <c r="D5994" t="s">
        <v>225</v>
      </c>
      <c r="E5994" t="s">
        <v>40</v>
      </c>
      <c r="F5994">
        <v>9366</v>
      </c>
      <c r="G5994" t="s">
        <v>141</v>
      </c>
      <c r="H5994" t="s">
        <v>218</v>
      </c>
      <c r="I5994" t="s">
        <v>142</v>
      </c>
      <c r="J5994" s="1">
        <v>45839</v>
      </c>
      <c r="K5994" t="s">
        <v>143</v>
      </c>
      <c r="L5994">
        <v>2</v>
      </c>
      <c r="M5994" t="s">
        <v>144</v>
      </c>
      <c r="N5994" t="s">
        <v>145</v>
      </c>
      <c r="O5994" t="s">
        <v>156</v>
      </c>
      <c r="P5994" t="s">
        <v>146</v>
      </c>
      <c r="Q5994">
        <v>1659.57</v>
      </c>
      <c r="R5994">
        <v>775</v>
      </c>
      <c r="S5994">
        <v>12395</v>
      </c>
      <c r="T5994">
        <v>270</v>
      </c>
      <c r="U5994">
        <v>212</v>
      </c>
      <c r="V5994">
        <v>67</v>
      </c>
      <c r="W5994">
        <v>986.73</v>
      </c>
      <c r="X5994">
        <v>986.73</v>
      </c>
      <c r="Y5994">
        <v>0</v>
      </c>
      <c r="Z5994">
        <v>0</v>
      </c>
      <c r="AA5994">
        <v>10465.43</v>
      </c>
      <c r="AB5994">
        <v>0</v>
      </c>
      <c r="AC5994">
        <v>0</v>
      </c>
      <c r="AD5994">
        <v>64</v>
      </c>
      <c r="AE5994">
        <v>3</v>
      </c>
      <c r="AF5994">
        <v>650</v>
      </c>
      <c r="AG5994">
        <v>5</v>
      </c>
      <c r="AH5994">
        <v>16</v>
      </c>
      <c r="AI5994">
        <v>104</v>
      </c>
      <c r="AJ5994">
        <v>0</v>
      </c>
      <c r="AK5994">
        <v>0</v>
      </c>
      <c r="AL5994">
        <v>0</v>
      </c>
      <c r="AM5994">
        <v>0</v>
      </c>
      <c r="AN5994">
        <v>0</v>
      </c>
      <c r="AO5994">
        <v>535</v>
      </c>
      <c r="AP5994">
        <v>3198</v>
      </c>
      <c r="AQ5994">
        <v>552</v>
      </c>
      <c r="AR5994">
        <v>0</v>
      </c>
      <c r="AS5994">
        <v>476</v>
      </c>
      <c r="AT5994">
        <v>397</v>
      </c>
      <c r="AU5994">
        <v>38</v>
      </c>
      <c r="AV5994">
        <v>13</v>
      </c>
      <c r="AW5994">
        <v>10</v>
      </c>
      <c r="AX5994">
        <v>0</v>
      </c>
      <c r="AY5994">
        <v>301</v>
      </c>
      <c r="AZ5994">
        <v>700</v>
      </c>
      <c r="BA5994">
        <v>475</v>
      </c>
      <c r="BB5994">
        <v>81</v>
      </c>
      <c r="BC5994">
        <v>43</v>
      </c>
      <c r="BD5994">
        <v>13</v>
      </c>
      <c r="BE5994">
        <v>1</v>
      </c>
      <c r="BF5994">
        <v>764</v>
      </c>
      <c r="BG5994">
        <v>1620</v>
      </c>
      <c r="BH5994">
        <v>0</v>
      </c>
      <c r="BI5994">
        <v>209</v>
      </c>
      <c r="BJ5994" s="2">
        <v>45853</v>
      </c>
      <c r="BK5994">
        <v>0</v>
      </c>
      <c r="BL5994" s="3" t="str">
        <f>VLOOKUP(O5994,DropDownList!$H$1:$I$7,2,FALSE)</f>
        <v>2023/24</v>
      </c>
      <c r="BM5994" s="3" t="str">
        <f t="shared" si="94"/>
        <v>VSUR</v>
      </c>
    </row>
    <row r="5995" spans="1:65" x14ac:dyDescent="0.2">
      <c r="A5995">
        <v>2025</v>
      </c>
      <c r="B5995">
        <v>7</v>
      </c>
      <c r="C5995" t="s">
        <v>216</v>
      </c>
      <c r="D5995" t="s">
        <v>225</v>
      </c>
      <c r="E5995" t="s">
        <v>40</v>
      </c>
      <c r="F5995">
        <v>9366</v>
      </c>
      <c r="G5995" t="s">
        <v>141</v>
      </c>
      <c r="H5995" t="s">
        <v>218</v>
      </c>
      <c r="I5995" t="s">
        <v>142</v>
      </c>
      <c r="J5995" s="1">
        <v>45839</v>
      </c>
      <c r="K5995" t="s">
        <v>143</v>
      </c>
      <c r="L5995">
        <v>2</v>
      </c>
      <c r="M5995" t="s">
        <v>144</v>
      </c>
      <c r="N5995" t="s">
        <v>145</v>
      </c>
      <c r="O5995" t="s">
        <v>149</v>
      </c>
      <c r="P5995" t="s">
        <v>154</v>
      </c>
      <c r="Q5995">
        <v>88112.28</v>
      </c>
      <c r="R5995">
        <v>728</v>
      </c>
      <c r="S5995">
        <v>191415.5</v>
      </c>
      <c r="T5995">
        <v>3615.21</v>
      </c>
      <c r="U5995">
        <v>389</v>
      </c>
      <c r="V5995">
        <v>247</v>
      </c>
      <c r="W5995">
        <v>45856.77</v>
      </c>
      <c r="X5995">
        <v>58644.85</v>
      </c>
      <c r="Y5995">
        <v>0</v>
      </c>
      <c r="Z5995">
        <v>0</v>
      </c>
      <c r="AA5995">
        <v>99688.01</v>
      </c>
      <c r="AB5995">
        <v>2364.5300000000002</v>
      </c>
      <c r="AC5995">
        <v>89589.47</v>
      </c>
      <c r="AD5995">
        <v>141</v>
      </c>
      <c r="AE5995">
        <v>106</v>
      </c>
      <c r="AF5995">
        <v>327</v>
      </c>
      <c r="AG5995">
        <v>183</v>
      </c>
      <c r="AH5995">
        <v>9</v>
      </c>
      <c r="AI5995">
        <v>206</v>
      </c>
      <c r="AJ5995">
        <v>0</v>
      </c>
      <c r="AK5995">
        <v>0</v>
      </c>
      <c r="AL5995">
        <v>0</v>
      </c>
      <c r="AM5995">
        <v>0</v>
      </c>
      <c r="AN5995">
        <v>0</v>
      </c>
      <c r="AO5995">
        <v>500</v>
      </c>
      <c r="AP5995">
        <v>1618</v>
      </c>
      <c r="AQ5995">
        <v>460</v>
      </c>
      <c r="AR5995">
        <v>0</v>
      </c>
      <c r="AS5995">
        <v>223</v>
      </c>
      <c r="AT5995">
        <v>85</v>
      </c>
      <c r="AU5995">
        <v>6</v>
      </c>
      <c r="AV5995">
        <v>4</v>
      </c>
      <c r="AW5995">
        <v>5</v>
      </c>
      <c r="AX5995">
        <v>0</v>
      </c>
      <c r="AY5995">
        <v>153</v>
      </c>
      <c r="AZ5995">
        <v>411</v>
      </c>
      <c r="BA5995">
        <v>205</v>
      </c>
      <c r="BB5995">
        <v>35</v>
      </c>
      <c r="BC5995">
        <v>10</v>
      </c>
      <c r="BD5995">
        <v>1</v>
      </c>
      <c r="BE5995">
        <v>0</v>
      </c>
      <c r="BF5995">
        <v>722</v>
      </c>
      <c r="BG5995">
        <v>54069.77</v>
      </c>
      <c r="BH5995">
        <v>3</v>
      </c>
      <c r="BI5995">
        <v>388</v>
      </c>
      <c r="BJ5995" s="2">
        <v>45853</v>
      </c>
      <c r="BK5995">
        <v>0</v>
      </c>
      <c r="BL5995" s="3" t="str">
        <f>VLOOKUP(O5995,DropDownList!$H$1:$I$7,2,FALSE)</f>
        <v>2025/26</v>
      </c>
      <c r="BM5995" s="3" t="str">
        <f t="shared" si="94"/>
        <v>JP COURT</v>
      </c>
    </row>
    <row r="5996" spans="1:65" x14ac:dyDescent="0.2">
      <c r="A5996">
        <v>2025</v>
      </c>
      <c r="B5996">
        <v>7</v>
      </c>
      <c r="C5996" t="s">
        <v>216</v>
      </c>
      <c r="D5996" t="s">
        <v>225</v>
      </c>
      <c r="E5996" t="s">
        <v>40</v>
      </c>
      <c r="F5996">
        <v>9366</v>
      </c>
      <c r="G5996" t="s">
        <v>141</v>
      </c>
      <c r="H5996" t="s">
        <v>218</v>
      </c>
      <c r="I5996" t="s">
        <v>142</v>
      </c>
      <c r="J5996" s="1">
        <v>45839</v>
      </c>
      <c r="K5996" t="s">
        <v>143</v>
      </c>
      <c r="L5996">
        <v>2</v>
      </c>
      <c r="M5996" t="s">
        <v>144</v>
      </c>
      <c r="N5996" t="s">
        <v>145</v>
      </c>
      <c r="O5996" t="s">
        <v>147</v>
      </c>
      <c r="P5996" t="s">
        <v>146</v>
      </c>
      <c r="Q5996">
        <v>1620.68</v>
      </c>
      <c r="R5996">
        <v>530</v>
      </c>
      <c r="S5996">
        <v>8850</v>
      </c>
      <c r="T5996">
        <v>80</v>
      </c>
      <c r="U5996">
        <v>193</v>
      </c>
      <c r="V5996">
        <v>49</v>
      </c>
      <c r="W5996">
        <v>816.56</v>
      </c>
      <c r="X5996">
        <v>816.56</v>
      </c>
      <c r="Y5996">
        <v>0</v>
      </c>
      <c r="Z5996">
        <v>0</v>
      </c>
      <c r="AA5996">
        <v>7149.32</v>
      </c>
      <c r="AB5996">
        <v>0</v>
      </c>
      <c r="AC5996">
        <v>0</v>
      </c>
      <c r="AD5996">
        <v>47</v>
      </c>
      <c r="AE5996">
        <v>2</v>
      </c>
      <c r="AF5996">
        <v>431</v>
      </c>
      <c r="AG5996">
        <v>4</v>
      </c>
      <c r="AH5996">
        <v>5</v>
      </c>
      <c r="AI5996">
        <v>90</v>
      </c>
      <c r="AJ5996">
        <v>0</v>
      </c>
      <c r="AK5996">
        <v>0</v>
      </c>
      <c r="AL5996">
        <v>0</v>
      </c>
      <c r="AM5996">
        <v>0</v>
      </c>
      <c r="AN5996">
        <v>0</v>
      </c>
      <c r="AO5996">
        <v>356</v>
      </c>
      <c r="AP5996">
        <v>1664</v>
      </c>
      <c r="AQ5996">
        <v>373</v>
      </c>
      <c r="AR5996">
        <v>0</v>
      </c>
      <c r="AS5996">
        <v>255</v>
      </c>
      <c r="AT5996">
        <v>133</v>
      </c>
      <c r="AU5996">
        <v>16</v>
      </c>
      <c r="AV5996">
        <v>5</v>
      </c>
      <c r="AW5996">
        <v>1</v>
      </c>
      <c r="AX5996">
        <v>0</v>
      </c>
      <c r="AY5996">
        <v>194</v>
      </c>
      <c r="AZ5996">
        <v>390</v>
      </c>
      <c r="BA5996">
        <v>238</v>
      </c>
      <c r="BB5996">
        <v>25</v>
      </c>
      <c r="BC5996">
        <v>11</v>
      </c>
      <c r="BD5996">
        <v>2</v>
      </c>
      <c r="BE5996">
        <v>0</v>
      </c>
      <c r="BF5996">
        <v>527</v>
      </c>
      <c r="BG5996">
        <v>1580</v>
      </c>
      <c r="BH5996">
        <v>0</v>
      </c>
      <c r="BI5996">
        <v>192</v>
      </c>
      <c r="BJ5996" s="2">
        <v>45853</v>
      </c>
      <c r="BK5996">
        <v>0</v>
      </c>
      <c r="BL5996" s="3" t="str">
        <f>VLOOKUP(O5996,DropDownList!$H$1:$I$7,2,FALSE)</f>
        <v>2024/25</v>
      </c>
      <c r="BM5996" s="3" t="str">
        <f t="shared" si="94"/>
        <v>VSUR</v>
      </c>
    </row>
    <row r="5997" spans="1:65" x14ac:dyDescent="0.2">
      <c r="A5997">
        <v>2025</v>
      </c>
      <c r="B5997">
        <v>7</v>
      </c>
      <c r="C5997" t="s">
        <v>216</v>
      </c>
      <c r="D5997" t="s">
        <v>225</v>
      </c>
      <c r="E5997" t="s">
        <v>40</v>
      </c>
      <c r="F5997">
        <v>9366</v>
      </c>
      <c r="G5997" t="s">
        <v>141</v>
      </c>
      <c r="H5997" t="s">
        <v>218</v>
      </c>
      <c r="I5997" t="s">
        <v>142</v>
      </c>
      <c r="J5997" s="1">
        <v>45839</v>
      </c>
      <c r="K5997" t="s">
        <v>143</v>
      </c>
      <c r="L5997">
        <v>2</v>
      </c>
      <c r="M5997" t="s">
        <v>144</v>
      </c>
      <c r="N5997" t="s">
        <v>145</v>
      </c>
      <c r="O5997" t="s">
        <v>156</v>
      </c>
      <c r="P5997" t="s">
        <v>150</v>
      </c>
      <c r="Q5997">
        <v>56450.6</v>
      </c>
      <c r="R5997">
        <v>1265</v>
      </c>
      <c r="S5997">
        <v>189088.15</v>
      </c>
      <c r="T5997">
        <v>28597.08</v>
      </c>
      <c r="U5997">
        <v>406</v>
      </c>
      <c r="V5997">
        <v>212</v>
      </c>
      <c r="W5997">
        <v>32009.64</v>
      </c>
      <c r="X5997">
        <v>32345.439999999999</v>
      </c>
      <c r="Y5997">
        <v>1095</v>
      </c>
      <c r="Z5997">
        <v>160491.07</v>
      </c>
      <c r="AA5997">
        <v>104040.47</v>
      </c>
      <c r="AB5997">
        <v>27181.360000000001</v>
      </c>
      <c r="AC5997">
        <v>76859.11</v>
      </c>
      <c r="AD5997">
        <v>172</v>
      </c>
      <c r="AE5997">
        <v>40</v>
      </c>
      <c r="AF5997">
        <v>671</v>
      </c>
      <c r="AG5997">
        <v>124</v>
      </c>
      <c r="AH5997">
        <v>170</v>
      </c>
      <c r="AI5997">
        <v>282</v>
      </c>
      <c r="AJ5997">
        <v>174</v>
      </c>
      <c r="AK5997">
        <v>92</v>
      </c>
      <c r="AL5997">
        <v>26</v>
      </c>
      <c r="AM5997">
        <v>83</v>
      </c>
      <c r="AN5997">
        <v>4</v>
      </c>
      <c r="AO5997">
        <v>910</v>
      </c>
      <c r="AP5997">
        <v>5436</v>
      </c>
      <c r="AQ5997">
        <v>984</v>
      </c>
      <c r="AR5997">
        <v>2</v>
      </c>
      <c r="AS5997">
        <v>782</v>
      </c>
      <c r="AT5997">
        <v>438</v>
      </c>
      <c r="AU5997">
        <v>39</v>
      </c>
      <c r="AV5997">
        <v>23</v>
      </c>
      <c r="AW5997">
        <v>0</v>
      </c>
      <c r="AX5997">
        <v>0</v>
      </c>
      <c r="AY5997">
        <v>644</v>
      </c>
      <c r="AZ5997">
        <v>1385</v>
      </c>
      <c r="BA5997">
        <v>940</v>
      </c>
      <c r="BB5997">
        <v>63</v>
      </c>
      <c r="BC5997">
        <v>34</v>
      </c>
      <c r="BD5997">
        <v>14</v>
      </c>
      <c r="BE5997">
        <v>2</v>
      </c>
      <c r="BF5997">
        <v>910</v>
      </c>
      <c r="BG5997">
        <v>41501.379999999997</v>
      </c>
      <c r="BH5997">
        <v>18</v>
      </c>
      <c r="BI5997">
        <v>406</v>
      </c>
      <c r="BJ5997" s="2">
        <v>45853</v>
      </c>
      <c r="BK5997">
        <v>0</v>
      </c>
      <c r="BL5997" s="3" t="str">
        <f>VLOOKUP(O5997,DropDownList!$H$1:$I$7,2,FALSE)</f>
        <v>2023/24</v>
      </c>
      <c r="BM5997" s="3" t="str">
        <f t="shared" si="94"/>
        <v>FISCAL FINES</v>
      </c>
    </row>
    <row r="5998" spans="1:65" x14ac:dyDescent="0.2">
      <c r="A5998">
        <v>2025</v>
      </c>
      <c r="B5998">
        <v>7</v>
      </c>
      <c r="C5998" t="s">
        <v>216</v>
      </c>
      <c r="D5998" t="s">
        <v>225</v>
      </c>
      <c r="E5998" t="s">
        <v>40</v>
      </c>
      <c r="F5998">
        <v>9366</v>
      </c>
      <c r="G5998" t="s">
        <v>141</v>
      </c>
      <c r="H5998" t="s">
        <v>218</v>
      </c>
      <c r="I5998" t="s">
        <v>142</v>
      </c>
      <c r="J5998" s="1">
        <v>45839</v>
      </c>
      <c r="K5998" t="s">
        <v>143</v>
      </c>
      <c r="L5998">
        <v>2</v>
      </c>
      <c r="M5998" t="s">
        <v>144</v>
      </c>
      <c r="N5998" t="s">
        <v>145</v>
      </c>
      <c r="O5998" t="s">
        <v>149</v>
      </c>
      <c r="P5998" t="s">
        <v>150</v>
      </c>
      <c r="Q5998">
        <v>88938.89</v>
      </c>
      <c r="R5998">
        <v>949</v>
      </c>
      <c r="S5998">
        <v>165625.21</v>
      </c>
      <c r="T5998">
        <v>23736.51</v>
      </c>
      <c r="U5998">
        <v>558</v>
      </c>
      <c r="V5998">
        <v>374</v>
      </c>
      <c r="W5998">
        <v>53583.92</v>
      </c>
      <c r="X5998">
        <v>62735.1</v>
      </c>
      <c r="Y5998">
        <v>833</v>
      </c>
      <c r="Z5998">
        <v>141888.70000000001</v>
      </c>
      <c r="AA5998">
        <v>52949.81</v>
      </c>
      <c r="AB5998">
        <v>16910.38</v>
      </c>
      <c r="AC5998">
        <v>36039.43</v>
      </c>
      <c r="AD5998">
        <v>314</v>
      </c>
      <c r="AE5998">
        <v>60</v>
      </c>
      <c r="AF5998">
        <v>274</v>
      </c>
      <c r="AG5998">
        <v>140</v>
      </c>
      <c r="AH5998">
        <v>116</v>
      </c>
      <c r="AI5998">
        <v>418</v>
      </c>
      <c r="AJ5998">
        <v>122</v>
      </c>
      <c r="AK5998">
        <v>67</v>
      </c>
      <c r="AL5998">
        <v>17</v>
      </c>
      <c r="AM5998">
        <v>45</v>
      </c>
      <c r="AN5998">
        <v>8</v>
      </c>
      <c r="AO5998">
        <v>696</v>
      </c>
      <c r="AP5998">
        <v>2004</v>
      </c>
      <c r="AQ5998">
        <v>661</v>
      </c>
      <c r="AR5998">
        <v>2</v>
      </c>
      <c r="AS5998">
        <v>181</v>
      </c>
      <c r="AT5998">
        <v>53</v>
      </c>
      <c r="AU5998">
        <v>5</v>
      </c>
      <c r="AV5998">
        <v>3</v>
      </c>
      <c r="AW5998">
        <v>0</v>
      </c>
      <c r="AX5998">
        <v>0</v>
      </c>
      <c r="AY5998">
        <v>246</v>
      </c>
      <c r="AZ5998">
        <v>551</v>
      </c>
      <c r="BA5998">
        <v>257</v>
      </c>
      <c r="BB5998">
        <v>15</v>
      </c>
      <c r="BC5998">
        <v>6</v>
      </c>
      <c r="BD5998">
        <v>1</v>
      </c>
      <c r="BE5998">
        <v>1</v>
      </c>
      <c r="BF5998">
        <v>722</v>
      </c>
      <c r="BG5998">
        <v>68674.23</v>
      </c>
      <c r="BH5998">
        <v>1</v>
      </c>
      <c r="BI5998">
        <v>557</v>
      </c>
      <c r="BJ5998" s="2">
        <v>45853</v>
      </c>
      <c r="BK5998">
        <v>0</v>
      </c>
      <c r="BL5998" s="3" t="str">
        <f>VLOOKUP(O5998,DropDownList!$H$1:$I$7,2,FALSE)</f>
        <v>2025/26</v>
      </c>
      <c r="BM5998" s="3" t="str">
        <f t="shared" si="94"/>
        <v>FISCAL FINES</v>
      </c>
    </row>
    <row r="5999" spans="1:65" x14ac:dyDescent="0.2">
      <c r="A5999">
        <v>2025</v>
      </c>
      <c r="B5999">
        <v>7</v>
      </c>
      <c r="C5999" t="s">
        <v>216</v>
      </c>
      <c r="D5999" t="s">
        <v>225</v>
      </c>
      <c r="E5999" t="s">
        <v>40</v>
      </c>
      <c r="F5999">
        <v>9366</v>
      </c>
      <c r="G5999" t="s">
        <v>141</v>
      </c>
      <c r="H5999" t="s">
        <v>218</v>
      </c>
      <c r="I5999" t="s">
        <v>142</v>
      </c>
      <c r="J5999" s="1">
        <v>45839</v>
      </c>
      <c r="K5999" t="s">
        <v>143</v>
      </c>
      <c r="L5999">
        <v>2</v>
      </c>
      <c r="M5999" t="s">
        <v>144</v>
      </c>
      <c r="N5999" t="s">
        <v>145</v>
      </c>
      <c r="O5999" t="s">
        <v>147</v>
      </c>
      <c r="P5999" t="s">
        <v>148</v>
      </c>
      <c r="Q5999">
        <v>5251.32</v>
      </c>
      <c r="R5999">
        <v>214</v>
      </c>
      <c r="S5999">
        <v>12840</v>
      </c>
      <c r="T5999">
        <v>964.55</v>
      </c>
      <c r="U5999">
        <v>97</v>
      </c>
      <c r="V5999">
        <v>45</v>
      </c>
      <c r="W5999">
        <v>2545.08</v>
      </c>
      <c r="X5999">
        <v>2585.08</v>
      </c>
      <c r="Y5999">
        <v>0</v>
      </c>
      <c r="Z5999">
        <v>0</v>
      </c>
      <c r="AA5999">
        <v>6624.13</v>
      </c>
      <c r="AB5999">
        <v>0</v>
      </c>
      <c r="AC5999">
        <v>6624.13</v>
      </c>
      <c r="AD5999">
        <v>41</v>
      </c>
      <c r="AE5999">
        <v>4</v>
      </c>
      <c r="AF5999">
        <v>100</v>
      </c>
      <c r="AG5999">
        <v>16</v>
      </c>
      <c r="AH5999">
        <v>16</v>
      </c>
      <c r="AI5999">
        <v>81</v>
      </c>
      <c r="AJ5999">
        <v>0</v>
      </c>
      <c r="AK5999">
        <v>0</v>
      </c>
      <c r="AL5999">
        <v>0</v>
      </c>
      <c r="AM5999">
        <v>0</v>
      </c>
      <c r="AN5999">
        <v>0</v>
      </c>
      <c r="AO5999">
        <v>183</v>
      </c>
      <c r="AP5999">
        <v>877</v>
      </c>
      <c r="AQ5999">
        <v>190</v>
      </c>
      <c r="AR5999">
        <v>0</v>
      </c>
      <c r="AS5999">
        <v>95</v>
      </c>
      <c r="AT5999">
        <v>29</v>
      </c>
      <c r="AU5999">
        <v>3</v>
      </c>
      <c r="AV5999">
        <v>1</v>
      </c>
      <c r="AW5999">
        <v>0</v>
      </c>
      <c r="AX5999">
        <v>0</v>
      </c>
      <c r="AY5999">
        <v>132</v>
      </c>
      <c r="AZ5999">
        <v>263</v>
      </c>
      <c r="BA5999">
        <v>157</v>
      </c>
      <c r="BB5999">
        <v>1</v>
      </c>
      <c r="BC5999">
        <v>1</v>
      </c>
      <c r="BD5999">
        <v>1</v>
      </c>
      <c r="BE5999">
        <v>0</v>
      </c>
      <c r="BF5999">
        <v>184</v>
      </c>
      <c r="BG5999">
        <v>4860</v>
      </c>
      <c r="BH5999">
        <v>1</v>
      </c>
      <c r="BI5999">
        <v>97</v>
      </c>
      <c r="BJ5999" s="2">
        <v>45853</v>
      </c>
      <c r="BK5999">
        <v>0</v>
      </c>
      <c r="BL5999" s="3" t="str">
        <f>VLOOKUP(O5999,DropDownList!$H$1:$I$7,2,FALSE)</f>
        <v>2024/25</v>
      </c>
      <c r="BM5999" s="3" t="str">
        <f t="shared" si="94"/>
        <v>PRAS</v>
      </c>
    </row>
    <row r="6000" spans="1:65" x14ac:dyDescent="0.2">
      <c r="A6000">
        <v>2025</v>
      </c>
      <c r="B6000">
        <v>7</v>
      </c>
      <c r="C6000" t="s">
        <v>216</v>
      </c>
      <c r="D6000" t="s">
        <v>225</v>
      </c>
      <c r="E6000" t="s">
        <v>40</v>
      </c>
      <c r="F6000">
        <v>9366</v>
      </c>
      <c r="G6000" t="s">
        <v>141</v>
      </c>
      <c r="H6000" t="s">
        <v>218</v>
      </c>
      <c r="I6000" t="s">
        <v>142</v>
      </c>
      <c r="J6000" s="1">
        <v>45839</v>
      </c>
      <c r="K6000" t="s">
        <v>143</v>
      </c>
      <c r="L6000">
        <v>2</v>
      </c>
      <c r="M6000" t="s">
        <v>144</v>
      </c>
      <c r="N6000" t="s">
        <v>145</v>
      </c>
      <c r="O6000" t="s">
        <v>147</v>
      </c>
      <c r="P6000" t="s">
        <v>153</v>
      </c>
      <c r="Q6000">
        <v>135</v>
      </c>
      <c r="R6000">
        <v>6</v>
      </c>
      <c r="S6000">
        <v>675</v>
      </c>
      <c r="T6000">
        <v>450</v>
      </c>
      <c r="U6000">
        <v>3</v>
      </c>
      <c r="V6000">
        <v>3</v>
      </c>
      <c r="W6000">
        <v>135</v>
      </c>
      <c r="X6000">
        <v>135</v>
      </c>
      <c r="Y6000">
        <v>0</v>
      </c>
      <c r="Z6000">
        <v>0</v>
      </c>
      <c r="AA6000">
        <v>90</v>
      </c>
      <c r="AB6000">
        <v>0</v>
      </c>
      <c r="AC6000">
        <v>90</v>
      </c>
      <c r="AD6000">
        <v>3</v>
      </c>
      <c r="AE6000">
        <v>0</v>
      </c>
      <c r="AF6000">
        <v>2</v>
      </c>
      <c r="AG6000">
        <v>0</v>
      </c>
      <c r="AH6000">
        <v>1</v>
      </c>
      <c r="AI6000">
        <v>3</v>
      </c>
      <c r="AJ6000">
        <v>0</v>
      </c>
      <c r="AK6000">
        <v>0</v>
      </c>
      <c r="AL6000">
        <v>0</v>
      </c>
      <c r="AM6000">
        <v>0</v>
      </c>
      <c r="AN6000">
        <v>0</v>
      </c>
      <c r="AO6000">
        <v>3</v>
      </c>
      <c r="AP6000">
        <v>14</v>
      </c>
      <c r="AQ6000">
        <v>6</v>
      </c>
      <c r="AR6000">
        <v>0</v>
      </c>
      <c r="AS6000">
        <v>2</v>
      </c>
      <c r="AT6000">
        <v>2</v>
      </c>
      <c r="AU6000">
        <v>0</v>
      </c>
      <c r="AV6000">
        <v>0</v>
      </c>
      <c r="AW6000">
        <v>0</v>
      </c>
      <c r="AX6000">
        <v>0</v>
      </c>
      <c r="AY6000">
        <v>0</v>
      </c>
      <c r="AZ6000">
        <v>2</v>
      </c>
      <c r="BA6000">
        <v>2</v>
      </c>
      <c r="BB6000">
        <v>0</v>
      </c>
      <c r="BC6000">
        <v>0</v>
      </c>
      <c r="BD6000">
        <v>0</v>
      </c>
      <c r="BE6000">
        <v>0</v>
      </c>
      <c r="BF6000">
        <v>3</v>
      </c>
      <c r="BG6000">
        <v>135</v>
      </c>
      <c r="BH6000">
        <v>0</v>
      </c>
      <c r="BI6000">
        <v>3</v>
      </c>
      <c r="BJ6000" s="2">
        <v>45853</v>
      </c>
      <c r="BK6000">
        <v>0</v>
      </c>
      <c r="BL6000" s="3" t="str">
        <f>VLOOKUP(O6000,DropDownList!$H$1:$I$7,2,FALSE)</f>
        <v>2024/25</v>
      </c>
      <c r="BM6000" s="3" t="str">
        <f t="shared" si="94"/>
        <v>PREG</v>
      </c>
    </row>
    <row r="6001" spans="1:65" x14ac:dyDescent="0.2">
      <c r="A6001">
        <v>2025</v>
      </c>
      <c r="B6001">
        <v>7</v>
      </c>
      <c r="C6001" t="s">
        <v>216</v>
      </c>
      <c r="D6001" t="s">
        <v>225</v>
      </c>
      <c r="E6001" t="s">
        <v>40</v>
      </c>
      <c r="F6001">
        <v>9366</v>
      </c>
      <c r="G6001" t="s">
        <v>141</v>
      </c>
      <c r="H6001" t="s">
        <v>218</v>
      </c>
      <c r="I6001" t="s">
        <v>142</v>
      </c>
      <c r="J6001" s="1">
        <v>45839</v>
      </c>
      <c r="K6001" t="s">
        <v>143</v>
      </c>
      <c r="L6001">
        <v>2</v>
      </c>
      <c r="M6001" t="s">
        <v>144</v>
      </c>
      <c r="N6001" t="s">
        <v>145</v>
      </c>
      <c r="O6001" t="s">
        <v>149</v>
      </c>
      <c r="P6001" t="s">
        <v>146</v>
      </c>
      <c r="Q6001">
        <v>3175.99</v>
      </c>
      <c r="R6001">
        <v>719</v>
      </c>
      <c r="S6001">
        <v>11000</v>
      </c>
      <c r="T6001">
        <v>100</v>
      </c>
      <c r="U6001">
        <v>385</v>
      </c>
      <c r="V6001">
        <v>145</v>
      </c>
      <c r="W6001">
        <v>2205.33</v>
      </c>
      <c r="X6001">
        <v>2205.33</v>
      </c>
      <c r="Y6001">
        <v>0</v>
      </c>
      <c r="Z6001">
        <v>0</v>
      </c>
      <c r="AA6001">
        <v>7724.01</v>
      </c>
      <c r="AB6001">
        <v>0</v>
      </c>
      <c r="AC6001">
        <v>0</v>
      </c>
      <c r="AD6001">
        <v>142</v>
      </c>
      <c r="AE6001">
        <v>3</v>
      </c>
      <c r="AF6001">
        <v>498</v>
      </c>
      <c r="AG6001">
        <v>5</v>
      </c>
      <c r="AH6001">
        <v>7</v>
      </c>
      <c r="AI6001">
        <v>209</v>
      </c>
      <c r="AJ6001">
        <v>0</v>
      </c>
      <c r="AK6001">
        <v>0</v>
      </c>
      <c r="AL6001">
        <v>0</v>
      </c>
      <c r="AM6001">
        <v>0</v>
      </c>
      <c r="AN6001">
        <v>0</v>
      </c>
      <c r="AO6001">
        <v>495</v>
      </c>
      <c r="AP6001">
        <v>1607</v>
      </c>
      <c r="AQ6001">
        <v>458</v>
      </c>
      <c r="AR6001">
        <v>0</v>
      </c>
      <c r="AS6001">
        <v>222</v>
      </c>
      <c r="AT6001">
        <v>86</v>
      </c>
      <c r="AU6001">
        <v>6</v>
      </c>
      <c r="AV6001">
        <v>4</v>
      </c>
      <c r="AW6001">
        <v>3</v>
      </c>
      <c r="AX6001">
        <v>0</v>
      </c>
      <c r="AY6001">
        <v>151</v>
      </c>
      <c r="AZ6001">
        <v>408</v>
      </c>
      <c r="BA6001">
        <v>204</v>
      </c>
      <c r="BB6001">
        <v>35</v>
      </c>
      <c r="BC6001">
        <v>10</v>
      </c>
      <c r="BD6001">
        <v>1</v>
      </c>
      <c r="BE6001">
        <v>0</v>
      </c>
      <c r="BF6001">
        <v>715</v>
      </c>
      <c r="BG6001">
        <v>3160</v>
      </c>
      <c r="BH6001">
        <v>0</v>
      </c>
      <c r="BI6001">
        <v>384</v>
      </c>
      <c r="BJ6001" s="2">
        <v>45853</v>
      </c>
      <c r="BK6001">
        <v>0</v>
      </c>
      <c r="BL6001" s="3" t="str">
        <f>VLOOKUP(O6001,DropDownList!$H$1:$I$7,2,FALSE)</f>
        <v>2025/26</v>
      </c>
      <c r="BM6001" s="3" t="str">
        <f t="shared" si="94"/>
        <v>VSUR</v>
      </c>
    </row>
    <row r="6002" spans="1:65" x14ac:dyDescent="0.2">
      <c r="A6002">
        <v>2025</v>
      </c>
      <c r="B6002">
        <v>7</v>
      </c>
      <c r="C6002" t="s">
        <v>216</v>
      </c>
      <c r="D6002" t="s">
        <v>225</v>
      </c>
      <c r="E6002" t="s">
        <v>40</v>
      </c>
      <c r="F6002">
        <v>9366</v>
      </c>
      <c r="G6002" t="s">
        <v>141</v>
      </c>
      <c r="H6002" t="s">
        <v>218</v>
      </c>
      <c r="I6002" t="s">
        <v>142</v>
      </c>
      <c r="J6002" s="1">
        <v>45839</v>
      </c>
      <c r="K6002" t="s">
        <v>143</v>
      </c>
      <c r="L6002">
        <v>2</v>
      </c>
      <c r="M6002" t="s">
        <v>144</v>
      </c>
      <c r="N6002" t="s">
        <v>145</v>
      </c>
      <c r="O6002" t="s">
        <v>147</v>
      </c>
      <c r="P6002" t="s">
        <v>150</v>
      </c>
      <c r="Q6002">
        <v>93941.68</v>
      </c>
      <c r="R6002">
        <v>1304</v>
      </c>
      <c r="S6002">
        <v>228828.53</v>
      </c>
      <c r="T6002">
        <v>32692.38</v>
      </c>
      <c r="U6002">
        <v>583</v>
      </c>
      <c r="V6002">
        <v>287</v>
      </c>
      <c r="W6002">
        <v>53854.17</v>
      </c>
      <c r="X6002">
        <v>55202</v>
      </c>
      <c r="Y6002">
        <v>1150</v>
      </c>
      <c r="Z6002">
        <v>196136.15</v>
      </c>
      <c r="AA6002">
        <v>102194.47</v>
      </c>
      <c r="AB6002">
        <v>30248.2</v>
      </c>
      <c r="AC6002">
        <v>71946.27</v>
      </c>
      <c r="AD6002">
        <v>235</v>
      </c>
      <c r="AE6002">
        <v>52</v>
      </c>
      <c r="AF6002">
        <v>561</v>
      </c>
      <c r="AG6002">
        <v>187</v>
      </c>
      <c r="AH6002">
        <v>154</v>
      </c>
      <c r="AI6002">
        <v>396</v>
      </c>
      <c r="AJ6002">
        <v>170</v>
      </c>
      <c r="AK6002">
        <v>102</v>
      </c>
      <c r="AL6002">
        <v>10</v>
      </c>
      <c r="AM6002">
        <v>72</v>
      </c>
      <c r="AN6002">
        <v>9</v>
      </c>
      <c r="AO6002">
        <v>976</v>
      </c>
      <c r="AP6002">
        <v>4702</v>
      </c>
      <c r="AQ6002">
        <v>991</v>
      </c>
      <c r="AR6002">
        <v>0</v>
      </c>
      <c r="AS6002">
        <v>685</v>
      </c>
      <c r="AT6002">
        <v>194</v>
      </c>
      <c r="AU6002">
        <v>19</v>
      </c>
      <c r="AV6002">
        <v>8</v>
      </c>
      <c r="AW6002">
        <v>2</v>
      </c>
      <c r="AX6002">
        <v>0</v>
      </c>
      <c r="AY6002">
        <v>574</v>
      </c>
      <c r="AZ6002">
        <v>1321</v>
      </c>
      <c r="BA6002">
        <v>806</v>
      </c>
      <c r="BB6002">
        <v>36</v>
      </c>
      <c r="BC6002">
        <v>21</v>
      </c>
      <c r="BD6002">
        <v>4</v>
      </c>
      <c r="BE6002">
        <v>2</v>
      </c>
      <c r="BF6002">
        <v>987</v>
      </c>
      <c r="BG6002">
        <v>68374.66</v>
      </c>
      <c r="BH6002">
        <v>6</v>
      </c>
      <c r="BI6002">
        <v>583</v>
      </c>
      <c r="BJ6002" s="2">
        <v>45853</v>
      </c>
      <c r="BK6002">
        <v>0</v>
      </c>
      <c r="BL6002" s="3" t="str">
        <f>VLOOKUP(O6002,DropDownList!$H$1:$I$7,2,FALSE)</f>
        <v>2024/25</v>
      </c>
      <c r="BM6002" s="3" t="str">
        <f t="shared" si="94"/>
        <v>FISCAL FINES</v>
      </c>
    </row>
    <row r="6003" spans="1:65" x14ac:dyDescent="0.2">
      <c r="A6003">
        <v>2025</v>
      </c>
      <c r="B6003">
        <v>7</v>
      </c>
      <c r="C6003" t="s">
        <v>216</v>
      </c>
      <c r="D6003" t="s">
        <v>225</v>
      </c>
      <c r="E6003" t="s">
        <v>40</v>
      </c>
      <c r="F6003">
        <v>9366</v>
      </c>
      <c r="G6003" t="s">
        <v>141</v>
      </c>
      <c r="H6003" t="s">
        <v>218</v>
      </c>
      <c r="I6003" t="s">
        <v>142</v>
      </c>
      <c r="J6003" s="1">
        <v>45839</v>
      </c>
      <c r="K6003" t="s">
        <v>143</v>
      </c>
      <c r="L6003">
        <v>2</v>
      </c>
      <c r="M6003" t="s">
        <v>144</v>
      </c>
      <c r="N6003" t="s">
        <v>145</v>
      </c>
      <c r="O6003" t="s">
        <v>149</v>
      </c>
      <c r="P6003" t="s">
        <v>153</v>
      </c>
      <c r="Q6003">
        <v>45</v>
      </c>
      <c r="R6003">
        <v>7</v>
      </c>
      <c r="S6003">
        <v>525</v>
      </c>
      <c r="T6003">
        <v>45</v>
      </c>
      <c r="U6003">
        <v>1</v>
      </c>
      <c r="V6003">
        <v>1</v>
      </c>
      <c r="W6003">
        <v>45</v>
      </c>
      <c r="X6003">
        <v>45</v>
      </c>
      <c r="Y6003">
        <v>0</v>
      </c>
      <c r="Z6003">
        <v>0</v>
      </c>
      <c r="AA6003">
        <v>435</v>
      </c>
      <c r="AB6003">
        <v>0</v>
      </c>
      <c r="AC6003">
        <v>435</v>
      </c>
      <c r="AD6003">
        <v>1</v>
      </c>
      <c r="AE6003">
        <v>0</v>
      </c>
      <c r="AF6003">
        <v>5</v>
      </c>
      <c r="AG6003">
        <v>0</v>
      </c>
      <c r="AH6003">
        <v>1</v>
      </c>
      <c r="AI6003">
        <v>1</v>
      </c>
      <c r="AJ6003">
        <v>0</v>
      </c>
      <c r="AK6003">
        <v>0</v>
      </c>
      <c r="AL6003">
        <v>0</v>
      </c>
      <c r="AM6003">
        <v>0</v>
      </c>
      <c r="AN6003">
        <v>0</v>
      </c>
      <c r="AO6003">
        <v>3</v>
      </c>
      <c r="AP6003">
        <v>6</v>
      </c>
      <c r="AQ6003">
        <v>3</v>
      </c>
      <c r="AR6003">
        <v>0</v>
      </c>
      <c r="AS6003">
        <v>1</v>
      </c>
      <c r="AT6003">
        <v>0</v>
      </c>
      <c r="AU6003">
        <v>0</v>
      </c>
      <c r="AV6003">
        <v>0</v>
      </c>
      <c r="AW6003">
        <v>0</v>
      </c>
      <c r="AX6003">
        <v>0</v>
      </c>
      <c r="AY6003">
        <v>0</v>
      </c>
      <c r="AZ6003">
        <v>1</v>
      </c>
      <c r="BA6003">
        <v>1</v>
      </c>
      <c r="BB6003">
        <v>0</v>
      </c>
      <c r="BC6003">
        <v>0</v>
      </c>
      <c r="BD6003">
        <v>0</v>
      </c>
      <c r="BE6003">
        <v>0</v>
      </c>
      <c r="BF6003">
        <v>3</v>
      </c>
      <c r="BG6003">
        <v>45</v>
      </c>
      <c r="BH6003">
        <v>0</v>
      </c>
      <c r="BI6003">
        <v>1</v>
      </c>
      <c r="BJ6003" s="2">
        <v>45853</v>
      </c>
      <c r="BK6003">
        <v>0</v>
      </c>
      <c r="BL6003" s="3" t="str">
        <f>VLOOKUP(O6003,DropDownList!$H$1:$I$7,2,FALSE)</f>
        <v>2025/26</v>
      </c>
      <c r="BM6003" s="3" t="str">
        <f t="shared" si="94"/>
        <v>PREG</v>
      </c>
    </row>
    <row r="6004" spans="1:65" x14ac:dyDescent="0.2">
      <c r="A6004">
        <v>2025</v>
      </c>
      <c r="B6004">
        <v>7</v>
      </c>
      <c r="C6004" t="s">
        <v>216</v>
      </c>
      <c r="D6004" t="s">
        <v>225</v>
      </c>
      <c r="E6004" t="s">
        <v>40</v>
      </c>
      <c r="F6004">
        <v>9366</v>
      </c>
      <c r="G6004" t="s">
        <v>141</v>
      </c>
      <c r="H6004" t="s">
        <v>218</v>
      </c>
      <c r="I6004" t="s">
        <v>142</v>
      </c>
      <c r="J6004" s="1">
        <v>45839</v>
      </c>
      <c r="K6004" t="s">
        <v>143</v>
      </c>
      <c r="L6004">
        <v>2</v>
      </c>
      <c r="M6004" t="s">
        <v>144</v>
      </c>
      <c r="N6004" t="s">
        <v>145</v>
      </c>
      <c r="O6004" t="s">
        <v>147</v>
      </c>
      <c r="P6004" t="s">
        <v>152</v>
      </c>
      <c r="Q6004">
        <v>0</v>
      </c>
      <c r="R6004">
        <v>334</v>
      </c>
      <c r="S6004">
        <v>13360</v>
      </c>
      <c r="T6004">
        <v>8800</v>
      </c>
      <c r="U6004">
        <v>0</v>
      </c>
      <c r="V6004">
        <v>0</v>
      </c>
      <c r="W6004">
        <v>0</v>
      </c>
      <c r="X6004">
        <v>0</v>
      </c>
      <c r="Y6004">
        <v>0</v>
      </c>
      <c r="Z6004">
        <v>0</v>
      </c>
      <c r="AA6004">
        <v>4560</v>
      </c>
      <c r="AB6004">
        <v>0</v>
      </c>
      <c r="AC6004">
        <v>4560</v>
      </c>
      <c r="AD6004">
        <v>0</v>
      </c>
      <c r="AE6004">
        <v>0</v>
      </c>
      <c r="AF6004">
        <v>114</v>
      </c>
      <c r="AG6004">
        <v>0</v>
      </c>
      <c r="AH6004">
        <v>220</v>
      </c>
      <c r="AI6004">
        <v>0</v>
      </c>
      <c r="AJ6004">
        <v>0</v>
      </c>
      <c r="AK6004">
        <v>0</v>
      </c>
      <c r="AL6004">
        <v>0</v>
      </c>
      <c r="AM6004">
        <v>1</v>
      </c>
      <c r="AN6004">
        <v>0</v>
      </c>
      <c r="AO6004">
        <v>0</v>
      </c>
      <c r="AP6004">
        <v>0</v>
      </c>
      <c r="AQ6004">
        <v>0</v>
      </c>
      <c r="AR6004">
        <v>0</v>
      </c>
      <c r="AS6004">
        <v>0</v>
      </c>
      <c r="AT6004">
        <v>0</v>
      </c>
      <c r="AU6004">
        <v>0</v>
      </c>
      <c r="AV6004">
        <v>0</v>
      </c>
      <c r="AW6004">
        <v>0</v>
      </c>
      <c r="AX6004">
        <v>0</v>
      </c>
      <c r="AY6004">
        <v>0</v>
      </c>
      <c r="AZ6004">
        <v>0</v>
      </c>
      <c r="BA6004">
        <v>0</v>
      </c>
      <c r="BB6004">
        <v>0</v>
      </c>
      <c r="BC6004">
        <v>0</v>
      </c>
      <c r="BD6004">
        <v>0</v>
      </c>
      <c r="BE6004">
        <v>0</v>
      </c>
      <c r="BF6004">
        <v>0</v>
      </c>
      <c r="BG6004">
        <v>0</v>
      </c>
      <c r="BH6004">
        <v>0</v>
      </c>
      <c r="BI6004">
        <v>0</v>
      </c>
      <c r="BJ6004" s="2">
        <v>45853</v>
      </c>
      <c r="BK6004">
        <v>0</v>
      </c>
      <c r="BL6004" s="3" t="str">
        <f>VLOOKUP(O6004,DropDownList!$H$1:$I$7,2,FALSE)</f>
        <v>2024/25</v>
      </c>
      <c r="BM6004" s="3" t="str">
        <f t="shared" si="94"/>
        <v>PCOA</v>
      </c>
    </row>
    <row r="6005" spans="1:65" x14ac:dyDescent="0.2">
      <c r="A6005">
        <v>2025</v>
      </c>
      <c r="B6005">
        <v>7</v>
      </c>
      <c r="C6005" t="s">
        <v>216</v>
      </c>
      <c r="D6005" t="s">
        <v>225</v>
      </c>
      <c r="E6005" t="s">
        <v>40</v>
      </c>
      <c r="F6005">
        <v>9366</v>
      </c>
      <c r="G6005" t="s">
        <v>141</v>
      </c>
      <c r="H6005" t="s">
        <v>218</v>
      </c>
      <c r="I6005" t="s">
        <v>142</v>
      </c>
      <c r="J6005" s="1">
        <v>45839</v>
      </c>
      <c r="K6005" t="s">
        <v>143</v>
      </c>
      <c r="L6005">
        <v>2</v>
      </c>
      <c r="M6005" t="s">
        <v>144</v>
      </c>
      <c r="N6005" t="s">
        <v>145</v>
      </c>
      <c r="O6005" t="s">
        <v>147</v>
      </c>
      <c r="P6005" t="s">
        <v>154</v>
      </c>
      <c r="Q6005">
        <v>49613.53</v>
      </c>
      <c r="R6005">
        <v>536</v>
      </c>
      <c r="S6005">
        <v>156555.5</v>
      </c>
      <c r="T6005">
        <v>2424.37</v>
      </c>
      <c r="U6005">
        <v>197</v>
      </c>
      <c r="V6005">
        <v>87</v>
      </c>
      <c r="W6005">
        <v>22055.93</v>
      </c>
      <c r="X6005">
        <v>22665.93</v>
      </c>
      <c r="Y6005">
        <v>0</v>
      </c>
      <c r="Z6005">
        <v>0</v>
      </c>
      <c r="AA6005">
        <v>104517.6</v>
      </c>
      <c r="AB6005">
        <v>1687</v>
      </c>
      <c r="AC6005">
        <v>95661.28</v>
      </c>
      <c r="AD6005">
        <v>46</v>
      </c>
      <c r="AE6005">
        <v>41</v>
      </c>
      <c r="AF6005">
        <v>329</v>
      </c>
      <c r="AG6005">
        <v>109</v>
      </c>
      <c r="AH6005">
        <v>5</v>
      </c>
      <c r="AI6005">
        <v>88</v>
      </c>
      <c r="AJ6005">
        <v>0</v>
      </c>
      <c r="AK6005">
        <v>0</v>
      </c>
      <c r="AL6005">
        <v>0</v>
      </c>
      <c r="AM6005">
        <v>0</v>
      </c>
      <c r="AN6005">
        <v>0</v>
      </c>
      <c r="AO6005">
        <v>361</v>
      </c>
      <c r="AP6005">
        <v>1686</v>
      </c>
      <c r="AQ6005">
        <v>376</v>
      </c>
      <c r="AR6005">
        <v>0</v>
      </c>
      <c r="AS6005">
        <v>260</v>
      </c>
      <c r="AT6005">
        <v>135</v>
      </c>
      <c r="AU6005">
        <v>16</v>
      </c>
      <c r="AV6005">
        <v>5</v>
      </c>
      <c r="AW6005">
        <v>1</v>
      </c>
      <c r="AX6005">
        <v>0</v>
      </c>
      <c r="AY6005">
        <v>196</v>
      </c>
      <c r="AZ6005">
        <v>395</v>
      </c>
      <c r="BA6005">
        <v>241</v>
      </c>
      <c r="BB6005">
        <v>26</v>
      </c>
      <c r="BC6005">
        <v>11</v>
      </c>
      <c r="BD6005">
        <v>2</v>
      </c>
      <c r="BE6005">
        <v>0</v>
      </c>
      <c r="BF6005">
        <v>533</v>
      </c>
      <c r="BG6005">
        <v>28480.5</v>
      </c>
      <c r="BH6005">
        <v>5</v>
      </c>
      <c r="BI6005">
        <v>196</v>
      </c>
      <c r="BJ6005" s="2">
        <v>45853</v>
      </c>
      <c r="BK6005">
        <v>0</v>
      </c>
      <c r="BL6005" s="3" t="str">
        <f>VLOOKUP(O6005,DropDownList!$H$1:$I$7,2,FALSE)</f>
        <v>2024/25</v>
      </c>
      <c r="BM6005" s="3" t="str">
        <f t="shared" si="94"/>
        <v>JP COURT</v>
      </c>
    </row>
    <row r="6006" spans="1:65" x14ac:dyDescent="0.2">
      <c r="A6006">
        <v>2025</v>
      </c>
      <c r="B6006">
        <v>7</v>
      </c>
      <c r="C6006" t="s">
        <v>216</v>
      </c>
      <c r="D6006" t="s">
        <v>225</v>
      </c>
      <c r="E6006" t="s">
        <v>40</v>
      </c>
      <c r="F6006">
        <v>9366</v>
      </c>
      <c r="G6006" t="s">
        <v>141</v>
      </c>
      <c r="H6006" t="s">
        <v>218</v>
      </c>
      <c r="I6006" t="s">
        <v>142</v>
      </c>
      <c r="J6006" s="1">
        <v>45839</v>
      </c>
      <c r="K6006" t="s">
        <v>143</v>
      </c>
      <c r="L6006">
        <v>2</v>
      </c>
      <c r="M6006" t="s">
        <v>144</v>
      </c>
      <c r="N6006" t="s">
        <v>145</v>
      </c>
      <c r="O6006" t="s">
        <v>149</v>
      </c>
      <c r="P6006" t="s">
        <v>152</v>
      </c>
      <c r="Q6006">
        <v>0</v>
      </c>
      <c r="R6006">
        <v>270</v>
      </c>
      <c r="S6006">
        <v>10800</v>
      </c>
      <c r="T6006">
        <v>6920</v>
      </c>
      <c r="U6006">
        <v>0</v>
      </c>
      <c r="V6006">
        <v>0</v>
      </c>
      <c r="W6006">
        <v>0</v>
      </c>
      <c r="X6006">
        <v>0</v>
      </c>
      <c r="Y6006">
        <v>0</v>
      </c>
      <c r="Z6006">
        <v>0</v>
      </c>
      <c r="AA6006">
        <v>3880</v>
      </c>
      <c r="AB6006">
        <v>0</v>
      </c>
      <c r="AC6006">
        <v>3880</v>
      </c>
      <c r="AD6006">
        <v>0</v>
      </c>
      <c r="AE6006">
        <v>0</v>
      </c>
      <c r="AF6006">
        <v>97</v>
      </c>
      <c r="AG6006">
        <v>0</v>
      </c>
      <c r="AH6006">
        <v>173</v>
      </c>
      <c r="AI6006">
        <v>0</v>
      </c>
      <c r="AJ6006">
        <v>0</v>
      </c>
      <c r="AK6006">
        <v>0</v>
      </c>
      <c r="AL6006">
        <v>0</v>
      </c>
      <c r="AM6006">
        <v>3</v>
      </c>
      <c r="AN6006">
        <v>0</v>
      </c>
      <c r="AO6006">
        <v>0</v>
      </c>
      <c r="AP6006">
        <v>0</v>
      </c>
      <c r="AQ6006">
        <v>0</v>
      </c>
      <c r="AR6006">
        <v>0</v>
      </c>
      <c r="AS6006">
        <v>0</v>
      </c>
      <c r="AT6006">
        <v>0</v>
      </c>
      <c r="AU6006">
        <v>0</v>
      </c>
      <c r="AV6006">
        <v>0</v>
      </c>
      <c r="AW6006">
        <v>0</v>
      </c>
      <c r="AX6006">
        <v>0</v>
      </c>
      <c r="AY6006">
        <v>0</v>
      </c>
      <c r="AZ6006">
        <v>0</v>
      </c>
      <c r="BA6006">
        <v>0</v>
      </c>
      <c r="BB6006">
        <v>0</v>
      </c>
      <c r="BC6006">
        <v>0</v>
      </c>
      <c r="BD6006">
        <v>0</v>
      </c>
      <c r="BE6006">
        <v>0</v>
      </c>
      <c r="BF6006">
        <v>0</v>
      </c>
      <c r="BG6006">
        <v>0</v>
      </c>
      <c r="BH6006">
        <v>0</v>
      </c>
      <c r="BI6006">
        <v>0</v>
      </c>
      <c r="BJ6006" s="2">
        <v>45853</v>
      </c>
      <c r="BK6006">
        <v>0</v>
      </c>
      <c r="BL6006" s="3" t="str">
        <f>VLOOKUP(O6006,DropDownList!$H$1:$I$7,2,FALSE)</f>
        <v>2025/26</v>
      </c>
      <c r="BM6006" s="3" t="str">
        <f t="shared" si="94"/>
        <v>PCOA</v>
      </c>
    </row>
    <row r="6007" spans="1:65" x14ac:dyDescent="0.2">
      <c r="A6007">
        <v>2025</v>
      </c>
      <c r="B6007">
        <v>7</v>
      </c>
      <c r="C6007" t="s">
        <v>216</v>
      </c>
      <c r="D6007" t="s">
        <v>225</v>
      </c>
      <c r="E6007" t="s">
        <v>40</v>
      </c>
      <c r="F6007">
        <v>9366</v>
      </c>
      <c r="G6007" t="s">
        <v>141</v>
      </c>
      <c r="H6007" t="s">
        <v>218</v>
      </c>
      <c r="I6007" t="s">
        <v>142</v>
      </c>
      <c r="J6007" s="1">
        <v>45839</v>
      </c>
      <c r="K6007" t="s">
        <v>143</v>
      </c>
      <c r="L6007">
        <v>2</v>
      </c>
      <c r="M6007" t="s">
        <v>144</v>
      </c>
      <c r="N6007" t="s">
        <v>145</v>
      </c>
      <c r="O6007" t="s">
        <v>149</v>
      </c>
      <c r="P6007" t="s">
        <v>148</v>
      </c>
      <c r="Q6007">
        <v>6470.03</v>
      </c>
      <c r="R6007">
        <v>172</v>
      </c>
      <c r="S6007">
        <v>10320</v>
      </c>
      <c r="T6007">
        <v>300</v>
      </c>
      <c r="U6007">
        <v>114</v>
      </c>
      <c r="V6007">
        <v>73</v>
      </c>
      <c r="W6007">
        <v>4295.6400000000003</v>
      </c>
      <c r="X6007">
        <v>4295.6400000000003</v>
      </c>
      <c r="Y6007">
        <v>0</v>
      </c>
      <c r="Z6007">
        <v>0</v>
      </c>
      <c r="AA6007">
        <v>3549.97</v>
      </c>
      <c r="AB6007">
        <v>0</v>
      </c>
      <c r="AC6007">
        <v>3549.97</v>
      </c>
      <c r="AD6007">
        <v>69</v>
      </c>
      <c r="AE6007">
        <v>4</v>
      </c>
      <c r="AF6007">
        <v>53</v>
      </c>
      <c r="AG6007">
        <v>13</v>
      </c>
      <c r="AH6007">
        <v>5</v>
      </c>
      <c r="AI6007">
        <v>101</v>
      </c>
      <c r="AJ6007">
        <v>0</v>
      </c>
      <c r="AK6007">
        <v>0</v>
      </c>
      <c r="AL6007">
        <v>0</v>
      </c>
      <c r="AM6007">
        <v>0</v>
      </c>
      <c r="AN6007">
        <v>0</v>
      </c>
      <c r="AO6007">
        <v>125</v>
      </c>
      <c r="AP6007">
        <v>349</v>
      </c>
      <c r="AQ6007">
        <v>120</v>
      </c>
      <c r="AR6007">
        <v>0</v>
      </c>
      <c r="AS6007">
        <v>17</v>
      </c>
      <c r="AT6007">
        <v>7</v>
      </c>
      <c r="AU6007">
        <v>2</v>
      </c>
      <c r="AV6007">
        <v>1</v>
      </c>
      <c r="AW6007">
        <v>0</v>
      </c>
      <c r="AX6007">
        <v>0</v>
      </c>
      <c r="AY6007">
        <v>52</v>
      </c>
      <c r="AZ6007">
        <v>104</v>
      </c>
      <c r="BA6007">
        <v>40</v>
      </c>
      <c r="BB6007">
        <v>2</v>
      </c>
      <c r="BC6007">
        <v>1</v>
      </c>
      <c r="BD6007">
        <v>0</v>
      </c>
      <c r="BE6007">
        <v>0</v>
      </c>
      <c r="BF6007">
        <v>145</v>
      </c>
      <c r="BG6007">
        <v>6060</v>
      </c>
      <c r="BH6007">
        <v>0</v>
      </c>
      <c r="BI6007">
        <v>114</v>
      </c>
      <c r="BJ6007" s="2">
        <v>45853</v>
      </c>
      <c r="BK6007">
        <v>0</v>
      </c>
      <c r="BL6007" s="3" t="str">
        <f>VLOOKUP(O6007,DropDownList!$H$1:$I$7,2,FALSE)</f>
        <v>2025/26</v>
      </c>
      <c r="BM6007" s="3" t="str">
        <f t="shared" si="94"/>
        <v>PRAS</v>
      </c>
    </row>
    <row r="6008" spans="1:65" x14ac:dyDescent="0.2">
      <c r="A6008">
        <v>2025</v>
      </c>
      <c r="B6008">
        <v>7</v>
      </c>
      <c r="C6008" t="s">
        <v>216</v>
      </c>
      <c r="D6008" t="s">
        <v>225</v>
      </c>
      <c r="E6008" t="s">
        <v>40</v>
      </c>
      <c r="F6008">
        <v>9366</v>
      </c>
      <c r="G6008" t="s">
        <v>141</v>
      </c>
      <c r="H6008" t="s">
        <v>218</v>
      </c>
      <c r="I6008" t="s">
        <v>142</v>
      </c>
      <c r="J6008" s="1">
        <v>45839</v>
      </c>
      <c r="K6008" t="s">
        <v>143</v>
      </c>
      <c r="L6008">
        <v>2</v>
      </c>
      <c r="M6008" t="s">
        <v>144</v>
      </c>
      <c r="N6008" t="s">
        <v>145</v>
      </c>
      <c r="O6008" t="s">
        <v>156</v>
      </c>
      <c r="P6008" t="s">
        <v>154</v>
      </c>
      <c r="Q6008">
        <v>49760.58</v>
      </c>
      <c r="R6008">
        <v>788</v>
      </c>
      <c r="S6008">
        <v>212001</v>
      </c>
      <c r="T6008">
        <v>5617.03</v>
      </c>
      <c r="U6008">
        <v>217</v>
      </c>
      <c r="V6008">
        <v>106</v>
      </c>
      <c r="W6008">
        <v>23853.86</v>
      </c>
      <c r="X6008">
        <v>24268.86</v>
      </c>
      <c r="Y6008">
        <v>0</v>
      </c>
      <c r="Z6008">
        <v>0</v>
      </c>
      <c r="AA6008">
        <v>156623.39000000001</v>
      </c>
      <c r="AB6008">
        <v>2920</v>
      </c>
      <c r="AC6008">
        <v>143207.96</v>
      </c>
      <c r="AD6008">
        <v>65</v>
      </c>
      <c r="AE6008">
        <v>41</v>
      </c>
      <c r="AF6008">
        <v>548</v>
      </c>
      <c r="AG6008">
        <v>110</v>
      </c>
      <c r="AH6008">
        <v>16</v>
      </c>
      <c r="AI6008">
        <v>107</v>
      </c>
      <c r="AJ6008">
        <v>0</v>
      </c>
      <c r="AK6008">
        <v>0</v>
      </c>
      <c r="AL6008">
        <v>0</v>
      </c>
      <c r="AM6008">
        <v>0</v>
      </c>
      <c r="AN6008">
        <v>0</v>
      </c>
      <c r="AO6008">
        <v>547</v>
      </c>
      <c r="AP6008">
        <v>3267</v>
      </c>
      <c r="AQ6008">
        <v>562</v>
      </c>
      <c r="AR6008">
        <v>0</v>
      </c>
      <c r="AS6008">
        <v>482</v>
      </c>
      <c r="AT6008">
        <v>406</v>
      </c>
      <c r="AU6008">
        <v>40</v>
      </c>
      <c r="AV6008">
        <v>14</v>
      </c>
      <c r="AW6008">
        <v>10</v>
      </c>
      <c r="AX6008">
        <v>0</v>
      </c>
      <c r="AY6008">
        <v>307</v>
      </c>
      <c r="AZ6008">
        <v>715</v>
      </c>
      <c r="BA6008">
        <v>483</v>
      </c>
      <c r="BB6008">
        <v>85</v>
      </c>
      <c r="BC6008">
        <v>45</v>
      </c>
      <c r="BD6008">
        <v>14</v>
      </c>
      <c r="BE6008">
        <v>1</v>
      </c>
      <c r="BF6008">
        <v>777</v>
      </c>
      <c r="BG6008">
        <v>28940</v>
      </c>
      <c r="BH6008">
        <v>7</v>
      </c>
      <c r="BI6008">
        <v>214</v>
      </c>
      <c r="BJ6008" s="2">
        <v>45853</v>
      </c>
      <c r="BK6008">
        <v>0</v>
      </c>
      <c r="BL6008" s="3" t="str">
        <f>VLOOKUP(O6008,DropDownList!$H$1:$I$7,2,FALSE)</f>
        <v>2023/24</v>
      </c>
      <c r="BM6008" s="3" t="str">
        <f t="shared" si="94"/>
        <v>JP COURT</v>
      </c>
    </row>
    <row r="6009" spans="1:65" x14ac:dyDescent="0.2">
      <c r="A6009">
        <v>2025</v>
      </c>
      <c r="B6009">
        <v>7</v>
      </c>
      <c r="C6009" t="s">
        <v>216</v>
      </c>
      <c r="D6009" t="s">
        <v>225</v>
      </c>
      <c r="E6009" t="s">
        <v>40</v>
      </c>
      <c r="F6009">
        <v>9366</v>
      </c>
      <c r="G6009" t="s">
        <v>141</v>
      </c>
      <c r="H6009" t="s">
        <v>218</v>
      </c>
      <c r="I6009" t="s">
        <v>142</v>
      </c>
      <c r="J6009" s="1">
        <v>45839</v>
      </c>
      <c r="K6009" t="s">
        <v>143</v>
      </c>
      <c r="L6009">
        <v>2</v>
      </c>
      <c r="M6009" t="s">
        <v>144</v>
      </c>
      <c r="N6009" t="s">
        <v>145</v>
      </c>
      <c r="O6009" t="s">
        <v>156</v>
      </c>
      <c r="P6009" t="s">
        <v>152</v>
      </c>
      <c r="Q6009">
        <v>0</v>
      </c>
      <c r="R6009">
        <v>390</v>
      </c>
      <c r="S6009">
        <v>15600</v>
      </c>
      <c r="T6009">
        <v>10480</v>
      </c>
      <c r="U6009">
        <v>0</v>
      </c>
      <c r="V6009">
        <v>0</v>
      </c>
      <c r="W6009">
        <v>0</v>
      </c>
      <c r="X6009">
        <v>0</v>
      </c>
      <c r="Y6009">
        <v>0</v>
      </c>
      <c r="Z6009">
        <v>0</v>
      </c>
      <c r="AA6009">
        <v>5120</v>
      </c>
      <c r="AB6009">
        <v>0</v>
      </c>
      <c r="AC6009">
        <v>5120</v>
      </c>
      <c r="AD6009">
        <v>0</v>
      </c>
      <c r="AE6009">
        <v>0</v>
      </c>
      <c r="AF6009">
        <v>128</v>
      </c>
      <c r="AG6009">
        <v>0</v>
      </c>
      <c r="AH6009">
        <v>262</v>
      </c>
      <c r="AI6009">
        <v>0</v>
      </c>
      <c r="AJ6009">
        <v>0</v>
      </c>
      <c r="AK6009">
        <v>0</v>
      </c>
      <c r="AL6009">
        <v>0</v>
      </c>
      <c r="AM6009">
        <v>1</v>
      </c>
      <c r="AN6009">
        <v>0</v>
      </c>
      <c r="AO6009">
        <v>0</v>
      </c>
      <c r="AP6009">
        <v>0</v>
      </c>
      <c r="AQ6009">
        <v>0</v>
      </c>
      <c r="AR6009">
        <v>0</v>
      </c>
      <c r="AS6009">
        <v>0</v>
      </c>
      <c r="AT6009">
        <v>0</v>
      </c>
      <c r="AU6009">
        <v>0</v>
      </c>
      <c r="AV6009">
        <v>0</v>
      </c>
      <c r="AW6009">
        <v>0</v>
      </c>
      <c r="AX6009">
        <v>0</v>
      </c>
      <c r="AY6009">
        <v>0</v>
      </c>
      <c r="AZ6009">
        <v>0</v>
      </c>
      <c r="BA6009">
        <v>0</v>
      </c>
      <c r="BB6009">
        <v>0</v>
      </c>
      <c r="BC6009">
        <v>0</v>
      </c>
      <c r="BD6009">
        <v>0</v>
      </c>
      <c r="BE6009">
        <v>0</v>
      </c>
      <c r="BF6009">
        <v>0</v>
      </c>
      <c r="BG6009">
        <v>0</v>
      </c>
      <c r="BH6009">
        <v>0</v>
      </c>
      <c r="BI6009">
        <v>0</v>
      </c>
      <c r="BJ6009" s="2">
        <v>45853</v>
      </c>
      <c r="BK6009">
        <v>0</v>
      </c>
      <c r="BL6009" s="3" t="str">
        <f>VLOOKUP(O6009,DropDownList!$H$1:$I$7,2,FALSE)</f>
        <v>2023/24</v>
      </c>
      <c r="BM6009" s="3" t="str">
        <f t="shared" si="94"/>
        <v>PCOA</v>
      </c>
    </row>
    <row r="6010" spans="1:65" x14ac:dyDescent="0.2">
      <c r="A6010">
        <v>2025</v>
      </c>
      <c r="B6010">
        <v>7</v>
      </c>
      <c r="C6010" t="s">
        <v>216</v>
      </c>
      <c r="D6010" t="s">
        <v>225</v>
      </c>
      <c r="E6010" t="s">
        <v>40</v>
      </c>
      <c r="F6010">
        <v>9366</v>
      </c>
      <c r="G6010" t="s">
        <v>141</v>
      </c>
      <c r="H6010" t="s">
        <v>218</v>
      </c>
      <c r="I6010" t="s">
        <v>142</v>
      </c>
      <c r="J6010" s="1">
        <v>45839</v>
      </c>
      <c r="K6010" t="s">
        <v>143</v>
      </c>
      <c r="L6010">
        <v>2</v>
      </c>
      <c r="M6010" t="s">
        <v>144</v>
      </c>
      <c r="N6010" t="s">
        <v>145</v>
      </c>
      <c r="O6010" t="s">
        <v>156</v>
      </c>
      <c r="P6010" t="s">
        <v>148</v>
      </c>
      <c r="Q6010">
        <v>4960.8100000000004</v>
      </c>
      <c r="R6010">
        <v>268</v>
      </c>
      <c r="S6010">
        <v>16080</v>
      </c>
      <c r="T6010">
        <v>1260</v>
      </c>
      <c r="U6010">
        <v>88</v>
      </c>
      <c r="V6010">
        <v>44</v>
      </c>
      <c r="W6010">
        <v>2569.3200000000002</v>
      </c>
      <c r="X6010">
        <v>2599.3200000000002</v>
      </c>
      <c r="Y6010">
        <v>0</v>
      </c>
      <c r="Z6010">
        <v>0</v>
      </c>
      <c r="AA6010">
        <v>9859.19</v>
      </c>
      <c r="AB6010">
        <v>0</v>
      </c>
      <c r="AC6010">
        <v>9859.19</v>
      </c>
      <c r="AD6010">
        <v>41</v>
      </c>
      <c r="AE6010">
        <v>3</v>
      </c>
      <c r="AF6010">
        <v>159</v>
      </c>
      <c r="AG6010">
        <v>11</v>
      </c>
      <c r="AH6010">
        <v>21</v>
      </c>
      <c r="AI6010">
        <v>77</v>
      </c>
      <c r="AJ6010">
        <v>0</v>
      </c>
      <c r="AK6010">
        <v>0</v>
      </c>
      <c r="AL6010">
        <v>0</v>
      </c>
      <c r="AM6010">
        <v>0</v>
      </c>
      <c r="AN6010">
        <v>0</v>
      </c>
      <c r="AO6010">
        <v>232</v>
      </c>
      <c r="AP6010">
        <v>1366</v>
      </c>
      <c r="AQ6010">
        <v>257</v>
      </c>
      <c r="AR6010">
        <v>0</v>
      </c>
      <c r="AS6010">
        <v>160</v>
      </c>
      <c r="AT6010">
        <v>91</v>
      </c>
      <c r="AU6010">
        <v>10</v>
      </c>
      <c r="AV6010">
        <v>5</v>
      </c>
      <c r="AW6010">
        <v>0</v>
      </c>
      <c r="AX6010">
        <v>0</v>
      </c>
      <c r="AY6010">
        <v>196</v>
      </c>
      <c r="AZ6010">
        <v>386</v>
      </c>
      <c r="BA6010">
        <v>247</v>
      </c>
      <c r="BB6010">
        <v>4</v>
      </c>
      <c r="BC6010">
        <v>0</v>
      </c>
      <c r="BD6010">
        <v>0</v>
      </c>
      <c r="BE6010">
        <v>0</v>
      </c>
      <c r="BF6010">
        <v>239</v>
      </c>
      <c r="BG6010">
        <v>4620</v>
      </c>
      <c r="BH6010">
        <v>0</v>
      </c>
      <c r="BI6010">
        <v>88</v>
      </c>
      <c r="BJ6010" s="2">
        <v>45853</v>
      </c>
      <c r="BK6010">
        <v>0</v>
      </c>
      <c r="BL6010" s="3" t="str">
        <f>VLOOKUP(O6010,DropDownList!$H$1:$I$7,2,FALSE)</f>
        <v>2023/24</v>
      </c>
      <c r="BM6010" s="3" t="str">
        <f t="shared" si="94"/>
        <v>PRAS</v>
      </c>
    </row>
    <row r="6011" spans="1:65" x14ac:dyDescent="0.2">
      <c r="A6011">
        <v>2025</v>
      </c>
      <c r="B6011">
        <v>7</v>
      </c>
      <c r="C6011" t="s">
        <v>216</v>
      </c>
      <c r="D6011" t="s">
        <v>226</v>
      </c>
      <c r="E6011" t="s">
        <v>40</v>
      </c>
      <c r="F6011">
        <v>9772</v>
      </c>
      <c r="G6011" t="s">
        <v>158</v>
      </c>
      <c r="H6011" t="s">
        <v>218</v>
      </c>
      <c r="I6011" t="s">
        <v>142</v>
      </c>
      <c r="J6011" s="1">
        <v>45839</v>
      </c>
      <c r="K6011" t="s">
        <v>143</v>
      </c>
      <c r="L6011">
        <v>2</v>
      </c>
      <c r="M6011" t="s">
        <v>144</v>
      </c>
      <c r="N6011" t="s">
        <v>145</v>
      </c>
      <c r="O6011" t="s">
        <v>149</v>
      </c>
      <c r="P6011" t="s">
        <v>159</v>
      </c>
      <c r="Q6011">
        <v>649434.82999999996</v>
      </c>
      <c r="R6011">
        <v>29</v>
      </c>
      <c r="S6011">
        <v>1733002.2</v>
      </c>
      <c r="T6011">
        <v>702104.01</v>
      </c>
      <c r="U6011">
        <v>14</v>
      </c>
      <c r="V6011">
        <v>3</v>
      </c>
      <c r="W6011">
        <v>117995.78</v>
      </c>
      <c r="X6011">
        <v>130364.82</v>
      </c>
      <c r="Y6011">
        <v>0</v>
      </c>
      <c r="Z6011">
        <v>0</v>
      </c>
      <c r="AA6011">
        <v>381463.36</v>
      </c>
      <c r="AB6011">
        <v>0</v>
      </c>
      <c r="AC6011">
        <v>0</v>
      </c>
      <c r="AD6011">
        <v>0</v>
      </c>
      <c r="AE6011">
        <v>3</v>
      </c>
      <c r="AF6011">
        <v>8</v>
      </c>
      <c r="AG6011">
        <v>10</v>
      </c>
      <c r="AH6011">
        <v>0</v>
      </c>
      <c r="AI6011">
        <v>4</v>
      </c>
      <c r="AJ6011">
        <v>0</v>
      </c>
      <c r="AK6011">
        <v>0</v>
      </c>
      <c r="AL6011">
        <v>0</v>
      </c>
      <c r="AM6011">
        <v>0</v>
      </c>
      <c r="AN6011">
        <v>0</v>
      </c>
      <c r="AO6011">
        <v>12</v>
      </c>
      <c r="AP6011">
        <v>15</v>
      </c>
      <c r="AQ6011">
        <v>8</v>
      </c>
      <c r="AR6011">
        <v>0</v>
      </c>
      <c r="AS6011">
        <v>0</v>
      </c>
      <c r="AT6011">
        <v>0</v>
      </c>
      <c r="AU6011">
        <v>2</v>
      </c>
      <c r="AV6011">
        <v>1</v>
      </c>
      <c r="AW6011">
        <v>0</v>
      </c>
      <c r="AX6011">
        <v>0</v>
      </c>
      <c r="AY6011">
        <v>0</v>
      </c>
      <c r="AZ6011">
        <v>0</v>
      </c>
      <c r="BA6011">
        <v>0</v>
      </c>
      <c r="BB6011">
        <v>0</v>
      </c>
      <c r="BC6011">
        <v>0</v>
      </c>
      <c r="BD6011">
        <v>0</v>
      </c>
      <c r="BE6011">
        <v>0</v>
      </c>
      <c r="BF6011">
        <v>0</v>
      </c>
      <c r="BG6011">
        <v>195765.51</v>
      </c>
      <c r="BH6011">
        <v>7</v>
      </c>
      <c r="BI6011">
        <v>0</v>
      </c>
      <c r="BJ6011" s="2">
        <v>45853</v>
      </c>
      <c r="BK6011">
        <v>0</v>
      </c>
      <c r="BL6011" s="3" t="str">
        <f>VLOOKUP(O6011,DropDownList!$H$1:$I$7,2,FALSE)</f>
        <v>2025/26</v>
      </c>
      <c r="BM6011" s="3" t="str">
        <f t="shared" si="94"/>
        <v>CONF</v>
      </c>
    </row>
    <row r="6012" spans="1:65" x14ac:dyDescent="0.2">
      <c r="A6012">
        <v>2025</v>
      </c>
      <c r="B6012">
        <v>7</v>
      </c>
      <c r="C6012" t="s">
        <v>216</v>
      </c>
      <c r="D6012" t="s">
        <v>226</v>
      </c>
      <c r="E6012" t="s">
        <v>40</v>
      </c>
      <c r="F6012">
        <v>9772</v>
      </c>
      <c r="G6012" t="s">
        <v>158</v>
      </c>
      <c r="H6012" t="s">
        <v>218</v>
      </c>
      <c r="I6012" t="s">
        <v>142</v>
      </c>
      <c r="J6012" s="1">
        <v>45839</v>
      </c>
      <c r="K6012" t="s">
        <v>143</v>
      </c>
      <c r="L6012">
        <v>2</v>
      </c>
      <c r="M6012" t="s">
        <v>144</v>
      </c>
      <c r="N6012" t="s">
        <v>145</v>
      </c>
      <c r="O6012" t="s">
        <v>156</v>
      </c>
      <c r="P6012" t="s">
        <v>160</v>
      </c>
      <c r="Q6012">
        <v>182758.8</v>
      </c>
      <c r="R6012">
        <v>1554</v>
      </c>
      <c r="S6012">
        <v>755543.08</v>
      </c>
      <c r="T6012">
        <v>114787.12</v>
      </c>
      <c r="U6012">
        <v>542</v>
      </c>
      <c r="V6012">
        <v>205</v>
      </c>
      <c r="W6012">
        <v>80389.89</v>
      </c>
      <c r="X6012">
        <v>86156.51</v>
      </c>
      <c r="Y6012">
        <v>0</v>
      </c>
      <c r="Z6012">
        <v>0</v>
      </c>
      <c r="AA6012">
        <v>457997.16</v>
      </c>
      <c r="AB6012">
        <v>74480.990000000005</v>
      </c>
      <c r="AC6012">
        <v>359915.9</v>
      </c>
      <c r="AD6012">
        <v>109</v>
      </c>
      <c r="AE6012">
        <v>96</v>
      </c>
      <c r="AF6012">
        <v>801</v>
      </c>
      <c r="AG6012">
        <v>290</v>
      </c>
      <c r="AH6012">
        <v>186</v>
      </c>
      <c r="AI6012">
        <v>252</v>
      </c>
      <c r="AJ6012">
        <v>0</v>
      </c>
      <c r="AK6012">
        <v>0</v>
      </c>
      <c r="AL6012">
        <v>0</v>
      </c>
      <c r="AM6012">
        <v>0</v>
      </c>
      <c r="AN6012">
        <v>0</v>
      </c>
      <c r="AO6012">
        <v>1237</v>
      </c>
      <c r="AP6012">
        <v>6327</v>
      </c>
      <c r="AQ6012">
        <v>1134</v>
      </c>
      <c r="AR6012">
        <v>14</v>
      </c>
      <c r="AS6012">
        <v>714</v>
      </c>
      <c r="AT6012">
        <v>887</v>
      </c>
      <c r="AU6012">
        <v>94</v>
      </c>
      <c r="AV6012">
        <v>34</v>
      </c>
      <c r="AW6012">
        <v>156</v>
      </c>
      <c r="AX6012">
        <v>0</v>
      </c>
      <c r="AY6012">
        <v>781</v>
      </c>
      <c r="AZ6012">
        <v>1346</v>
      </c>
      <c r="BA6012">
        <v>801</v>
      </c>
      <c r="BB6012">
        <v>114</v>
      </c>
      <c r="BC6012">
        <v>73</v>
      </c>
      <c r="BD6012">
        <v>37</v>
      </c>
      <c r="BE6012">
        <v>4</v>
      </c>
      <c r="BF6012">
        <v>1377</v>
      </c>
      <c r="BG6012">
        <v>94289.9</v>
      </c>
      <c r="BH6012">
        <v>25</v>
      </c>
      <c r="BI6012">
        <v>529</v>
      </c>
      <c r="BJ6012" s="2">
        <v>45853</v>
      </c>
      <c r="BK6012">
        <v>0</v>
      </c>
      <c r="BL6012" s="3" t="str">
        <f>VLOOKUP(O6012,DropDownList!$H$1:$I$7,2,FALSE)</f>
        <v>2023/24</v>
      </c>
      <c r="BM6012" s="3" t="str">
        <f t="shared" si="94"/>
        <v>SC COURT</v>
      </c>
    </row>
    <row r="6013" spans="1:65" x14ac:dyDescent="0.2">
      <c r="A6013">
        <v>2025</v>
      </c>
      <c r="B6013">
        <v>7</v>
      </c>
      <c r="C6013" t="s">
        <v>216</v>
      </c>
      <c r="D6013" t="s">
        <v>226</v>
      </c>
      <c r="E6013" t="s">
        <v>40</v>
      </c>
      <c r="F6013">
        <v>9772</v>
      </c>
      <c r="G6013" t="s">
        <v>158</v>
      </c>
      <c r="H6013" t="s">
        <v>218</v>
      </c>
      <c r="I6013" t="s">
        <v>142</v>
      </c>
      <c r="J6013" s="1">
        <v>45839</v>
      </c>
      <c r="K6013" t="s">
        <v>143</v>
      </c>
      <c r="L6013">
        <v>2</v>
      </c>
      <c r="M6013" t="s">
        <v>144</v>
      </c>
      <c r="N6013" t="s">
        <v>145</v>
      </c>
      <c r="O6013" t="s">
        <v>147</v>
      </c>
      <c r="P6013" t="s">
        <v>159</v>
      </c>
      <c r="Q6013">
        <v>81084.81</v>
      </c>
      <c r="R6013">
        <v>21</v>
      </c>
      <c r="S6013">
        <v>452923.44</v>
      </c>
      <c r="T6013">
        <v>44304.11</v>
      </c>
      <c r="U6013">
        <v>6</v>
      </c>
      <c r="V6013">
        <v>4</v>
      </c>
      <c r="W6013">
        <v>81084.759999999995</v>
      </c>
      <c r="X6013">
        <v>81084.759999999995</v>
      </c>
      <c r="Y6013">
        <v>0</v>
      </c>
      <c r="Z6013">
        <v>0</v>
      </c>
      <c r="AA6013">
        <v>327534.52</v>
      </c>
      <c r="AB6013">
        <v>0</v>
      </c>
      <c r="AC6013">
        <v>0</v>
      </c>
      <c r="AD6013">
        <v>3</v>
      </c>
      <c r="AE6013">
        <v>1</v>
      </c>
      <c r="AF6013">
        <v>10</v>
      </c>
      <c r="AG6013">
        <v>2</v>
      </c>
      <c r="AH6013">
        <v>1</v>
      </c>
      <c r="AI6013">
        <v>3</v>
      </c>
      <c r="AJ6013">
        <v>0</v>
      </c>
      <c r="AK6013">
        <v>0</v>
      </c>
      <c r="AL6013">
        <v>0</v>
      </c>
      <c r="AM6013">
        <v>0</v>
      </c>
      <c r="AN6013">
        <v>0</v>
      </c>
      <c r="AO6013">
        <v>15</v>
      </c>
      <c r="AP6013">
        <v>22</v>
      </c>
      <c r="AQ6013">
        <v>14</v>
      </c>
      <c r="AR6013">
        <v>0</v>
      </c>
      <c r="AS6013">
        <v>0</v>
      </c>
      <c r="AT6013">
        <v>0</v>
      </c>
      <c r="AU6013">
        <v>0</v>
      </c>
      <c r="AV6013">
        <v>0</v>
      </c>
      <c r="AW6013">
        <v>0</v>
      </c>
      <c r="AX6013">
        <v>0</v>
      </c>
      <c r="AY6013">
        <v>0</v>
      </c>
      <c r="AZ6013">
        <v>0</v>
      </c>
      <c r="BA6013">
        <v>0</v>
      </c>
      <c r="BB6013">
        <v>0</v>
      </c>
      <c r="BC6013">
        <v>0</v>
      </c>
      <c r="BD6013">
        <v>0</v>
      </c>
      <c r="BE6013">
        <v>0</v>
      </c>
      <c r="BF6013">
        <v>0</v>
      </c>
      <c r="BG6013">
        <v>81041.13</v>
      </c>
      <c r="BH6013">
        <v>5</v>
      </c>
      <c r="BI6013">
        <v>0</v>
      </c>
      <c r="BJ6013" s="2">
        <v>45853</v>
      </c>
      <c r="BK6013">
        <v>0</v>
      </c>
      <c r="BL6013" s="3" t="str">
        <f>VLOOKUP(O6013,DropDownList!$H$1:$I$7,2,FALSE)</f>
        <v>2024/25</v>
      </c>
      <c r="BM6013" s="3" t="str">
        <f t="shared" si="94"/>
        <v>CONF</v>
      </c>
    </row>
    <row r="6014" spans="1:65" x14ac:dyDescent="0.2">
      <c r="A6014">
        <v>2025</v>
      </c>
      <c r="B6014">
        <v>7</v>
      </c>
      <c r="C6014" t="s">
        <v>216</v>
      </c>
      <c r="D6014" t="s">
        <v>226</v>
      </c>
      <c r="E6014" t="s">
        <v>40</v>
      </c>
      <c r="F6014">
        <v>9772</v>
      </c>
      <c r="G6014" t="s">
        <v>158</v>
      </c>
      <c r="H6014" t="s">
        <v>218</v>
      </c>
      <c r="I6014" t="s">
        <v>142</v>
      </c>
      <c r="J6014" s="1">
        <v>45839</v>
      </c>
      <c r="K6014" t="s">
        <v>143</v>
      </c>
      <c r="L6014">
        <v>2</v>
      </c>
      <c r="M6014" t="s">
        <v>144</v>
      </c>
      <c r="N6014" t="s">
        <v>145</v>
      </c>
      <c r="O6014" t="s">
        <v>156</v>
      </c>
      <c r="P6014" t="s">
        <v>159</v>
      </c>
      <c r="Q6014">
        <v>273646.67</v>
      </c>
      <c r="R6014">
        <v>14</v>
      </c>
      <c r="S6014">
        <v>487096.51</v>
      </c>
      <c r="T6014">
        <v>599.96</v>
      </c>
      <c r="U6014">
        <v>3</v>
      </c>
      <c r="V6014">
        <v>2</v>
      </c>
      <c r="W6014">
        <v>184145.6</v>
      </c>
      <c r="X6014">
        <v>273606.02</v>
      </c>
      <c r="Y6014">
        <v>0</v>
      </c>
      <c r="Z6014">
        <v>0</v>
      </c>
      <c r="AA6014">
        <v>212849.88</v>
      </c>
      <c r="AB6014">
        <v>0</v>
      </c>
      <c r="AC6014">
        <v>0</v>
      </c>
      <c r="AD6014">
        <v>0</v>
      </c>
      <c r="AE6014">
        <v>2</v>
      </c>
      <c r="AF6014">
        <v>8</v>
      </c>
      <c r="AG6014">
        <v>3</v>
      </c>
      <c r="AH6014">
        <v>1</v>
      </c>
      <c r="AI6014">
        <v>0</v>
      </c>
      <c r="AJ6014">
        <v>0</v>
      </c>
      <c r="AK6014">
        <v>0</v>
      </c>
      <c r="AL6014">
        <v>0</v>
      </c>
      <c r="AM6014">
        <v>0</v>
      </c>
      <c r="AN6014">
        <v>0</v>
      </c>
      <c r="AO6014">
        <v>9</v>
      </c>
      <c r="AP6014">
        <v>13</v>
      </c>
      <c r="AQ6014">
        <v>8</v>
      </c>
      <c r="AR6014">
        <v>0</v>
      </c>
      <c r="AS6014">
        <v>0</v>
      </c>
      <c r="AT6014">
        <v>1</v>
      </c>
      <c r="AU6014">
        <v>2</v>
      </c>
      <c r="AV6014">
        <v>0</v>
      </c>
      <c r="AW6014">
        <v>0</v>
      </c>
      <c r="AX6014">
        <v>0</v>
      </c>
      <c r="AY6014">
        <v>0</v>
      </c>
      <c r="AZ6014">
        <v>0</v>
      </c>
      <c r="BA6014">
        <v>0</v>
      </c>
      <c r="BB6014">
        <v>0</v>
      </c>
      <c r="BC6014">
        <v>0</v>
      </c>
      <c r="BD6014">
        <v>0</v>
      </c>
      <c r="BE6014">
        <v>0</v>
      </c>
      <c r="BF6014">
        <v>0</v>
      </c>
      <c r="BG6014">
        <v>0</v>
      </c>
      <c r="BH6014">
        <v>2</v>
      </c>
      <c r="BI6014">
        <v>0</v>
      </c>
      <c r="BJ6014" s="2">
        <v>45853</v>
      </c>
      <c r="BK6014">
        <v>0</v>
      </c>
      <c r="BL6014" s="3" t="str">
        <f>VLOOKUP(O6014,DropDownList!$H$1:$I$7,2,FALSE)</f>
        <v>2023/24</v>
      </c>
      <c r="BM6014" s="3" t="str">
        <f t="shared" si="94"/>
        <v>CONF</v>
      </c>
    </row>
    <row r="6015" spans="1:65" x14ac:dyDescent="0.2">
      <c r="A6015">
        <v>2025</v>
      </c>
      <c r="B6015">
        <v>7</v>
      </c>
      <c r="C6015" t="s">
        <v>216</v>
      </c>
      <c r="D6015" t="s">
        <v>226</v>
      </c>
      <c r="E6015" t="s">
        <v>40</v>
      </c>
      <c r="F6015">
        <v>9772</v>
      </c>
      <c r="G6015" t="s">
        <v>158</v>
      </c>
      <c r="H6015" t="s">
        <v>218</v>
      </c>
      <c r="I6015" t="s">
        <v>142</v>
      </c>
      <c r="J6015" s="1">
        <v>45839</v>
      </c>
      <c r="K6015" t="s">
        <v>143</v>
      </c>
      <c r="L6015">
        <v>2</v>
      </c>
      <c r="M6015" t="s">
        <v>144</v>
      </c>
      <c r="N6015" t="s">
        <v>145</v>
      </c>
      <c r="O6015" t="s">
        <v>156</v>
      </c>
      <c r="P6015" t="s">
        <v>161</v>
      </c>
      <c r="Q6015">
        <v>5275.3</v>
      </c>
      <c r="R6015">
        <v>1396</v>
      </c>
      <c r="S6015">
        <v>31945</v>
      </c>
      <c r="T6015">
        <v>3219.43</v>
      </c>
      <c r="U6015">
        <v>499</v>
      </c>
      <c r="V6015">
        <v>104</v>
      </c>
      <c r="W6015">
        <v>2285</v>
      </c>
      <c r="X6015">
        <v>2285</v>
      </c>
      <c r="Y6015">
        <v>0</v>
      </c>
      <c r="Z6015">
        <v>0</v>
      </c>
      <c r="AA6015">
        <v>23450.27</v>
      </c>
      <c r="AB6015">
        <v>0</v>
      </c>
      <c r="AC6015">
        <v>0</v>
      </c>
      <c r="AD6015">
        <v>103</v>
      </c>
      <c r="AE6015">
        <v>1</v>
      </c>
      <c r="AF6015">
        <v>995</v>
      </c>
      <c r="AG6015">
        <v>4</v>
      </c>
      <c r="AH6015">
        <v>143</v>
      </c>
      <c r="AI6015">
        <v>253</v>
      </c>
      <c r="AJ6015">
        <v>0</v>
      </c>
      <c r="AK6015">
        <v>0</v>
      </c>
      <c r="AL6015">
        <v>0</v>
      </c>
      <c r="AM6015">
        <v>0</v>
      </c>
      <c r="AN6015">
        <v>0</v>
      </c>
      <c r="AO6015">
        <v>1110</v>
      </c>
      <c r="AP6015">
        <v>5870</v>
      </c>
      <c r="AQ6015">
        <v>1055</v>
      </c>
      <c r="AR6015">
        <v>8</v>
      </c>
      <c r="AS6015">
        <v>671</v>
      </c>
      <c r="AT6015">
        <v>802</v>
      </c>
      <c r="AU6015">
        <v>90</v>
      </c>
      <c r="AV6015">
        <v>33</v>
      </c>
      <c r="AW6015">
        <v>119</v>
      </c>
      <c r="AX6015">
        <v>0</v>
      </c>
      <c r="AY6015">
        <v>730</v>
      </c>
      <c r="AZ6015">
        <v>1265</v>
      </c>
      <c r="BA6015">
        <v>751</v>
      </c>
      <c r="BB6015">
        <v>107</v>
      </c>
      <c r="BC6015">
        <v>68</v>
      </c>
      <c r="BD6015">
        <v>34</v>
      </c>
      <c r="BE6015">
        <v>4</v>
      </c>
      <c r="BF6015">
        <v>1265</v>
      </c>
      <c r="BG6015">
        <v>5235</v>
      </c>
      <c r="BH6015">
        <v>1</v>
      </c>
      <c r="BI6015">
        <v>490</v>
      </c>
      <c r="BJ6015" s="2">
        <v>45853</v>
      </c>
      <c r="BK6015">
        <v>0</v>
      </c>
      <c r="BL6015" s="3" t="str">
        <f>VLOOKUP(O6015,DropDownList!$H$1:$I$7,2,FALSE)</f>
        <v>2023/24</v>
      </c>
      <c r="BM6015" s="3" t="str">
        <f t="shared" si="94"/>
        <v>VSUR</v>
      </c>
    </row>
    <row r="6016" spans="1:65" x14ac:dyDescent="0.2">
      <c r="A6016">
        <v>2025</v>
      </c>
      <c r="B6016">
        <v>7</v>
      </c>
      <c r="C6016" t="s">
        <v>216</v>
      </c>
      <c r="D6016" t="s">
        <v>226</v>
      </c>
      <c r="E6016" t="s">
        <v>40</v>
      </c>
      <c r="F6016">
        <v>9772</v>
      </c>
      <c r="G6016" t="s">
        <v>158</v>
      </c>
      <c r="H6016" t="s">
        <v>218</v>
      </c>
      <c r="I6016" t="s">
        <v>142</v>
      </c>
      <c r="J6016" s="1">
        <v>45839</v>
      </c>
      <c r="K6016" t="s">
        <v>143</v>
      </c>
      <c r="L6016">
        <v>2</v>
      </c>
      <c r="M6016" t="s">
        <v>144</v>
      </c>
      <c r="N6016" t="s">
        <v>145</v>
      </c>
      <c r="O6016" t="s">
        <v>147</v>
      </c>
      <c r="P6016" t="s">
        <v>160</v>
      </c>
      <c r="Q6016">
        <v>226105.41</v>
      </c>
      <c r="R6016">
        <v>1407</v>
      </c>
      <c r="S6016">
        <v>687953.08</v>
      </c>
      <c r="T6016">
        <v>87288.98</v>
      </c>
      <c r="U6016">
        <v>596</v>
      </c>
      <c r="V6016">
        <v>221</v>
      </c>
      <c r="W6016">
        <v>82516.789999999994</v>
      </c>
      <c r="X6016">
        <v>107511.79</v>
      </c>
      <c r="Y6016">
        <v>0</v>
      </c>
      <c r="Z6016">
        <v>0</v>
      </c>
      <c r="AA6016">
        <v>374558.69</v>
      </c>
      <c r="AB6016">
        <v>66191.48</v>
      </c>
      <c r="AC6016">
        <v>288948.17</v>
      </c>
      <c r="AD6016">
        <v>116</v>
      </c>
      <c r="AE6016">
        <v>105</v>
      </c>
      <c r="AF6016">
        <v>619</v>
      </c>
      <c r="AG6016">
        <v>311</v>
      </c>
      <c r="AH6016">
        <v>181</v>
      </c>
      <c r="AI6016">
        <v>285</v>
      </c>
      <c r="AJ6016">
        <v>0</v>
      </c>
      <c r="AK6016">
        <v>0</v>
      </c>
      <c r="AL6016">
        <v>0</v>
      </c>
      <c r="AM6016">
        <v>0</v>
      </c>
      <c r="AN6016">
        <v>0</v>
      </c>
      <c r="AO6016">
        <v>1132</v>
      </c>
      <c r="AP6016">
        <v>4646</v>
      </c>
      <c r="AQ6016">
        <v>985</v>
      </c>
      <c r="AR6016">
        <v>4</v>
      </c>
      <c r="AS6016">
        <v>537</v>
      </c>
      <c r="AT6016">
        <v>448</v>
      </c>
      <c r="AU6016">
        <v>40</v>
      </c>
      <c r="AV6016">
        <v>11</v>
      </c>
      <c r="AW6016">
        <v>180</v>
      </c>
      <c r="AX6016">
        <v>0</v>
      </c>
      <c r="AY6016">
        <v>630</v>
      </c>
      <c r="AZ6016">
        <v>1081</v>
      </c>
      <c r="BA6016">
        <v>586</v>
      </c>
      <c r="BB6016">
        <v>66</v>
      </c>
      <c r="BC6016">
        <v>31</v>
      </c>
      <c r="BD6016">
        <v>17</v>
      </c>
      <c r="BE6016">
        <v>3</v>
      </c>
      <c r="BF6016">
        <v>1214</v>
      </c>
      <c r="BG6016">
        <v>108976</v>
      </c>
      <c r="BH6016">
        <v>11</v>
      </c>
      <c r="BI6016">
        <v>585</v>
      </c>
      <c r="BJ6016" s="2">
        <v>45853</v>
      </c>
      <c r="BK6016">
        <v>0</v>
      </c>
      <c r="BL6016" s="3" t="str">
        <f>VLOOKUP(O6016,DropDownList!$H$1:$I$7,2,FALSE)</f>
        <v>2024/25</v>
      </c>
      <c r="BM6016" s="3" t="str">
        <f t="shared" si="94"/>
        <v>SC COURT</v>
      </c>
    </row>
    <row r="6017" spans="1:65" x14ac:dyDescent="0.2">
      <c r="A6017">
        <v>2025</v>
      </c>
      <c r="B6017">
        <v>7</v>
      </c>
      <c r="C6017" t="s">
        <v>216</v>
      </c>
      <c r="D6017" t="s">
        <v>226</v>
      </c>
      <c r="E6017" t="s">
        <v>40</v>
      </c>
      <c r="F6017">
        <v>9772</v>
      </c>
      <c r="G6017" t="s">
        <v>158</v>
      </c>
      <c r="H6017" t="s">
        <v>218</v>
      </c>
      <c r="I6017" t="s">
        <v>142</v>
      </c>
      <c r="J6017" s="1">
        <v>45839</v>
      </c>
      <c r="K6017" t="s">
        <v>143</v>
      </c>
      <c r="L6017">
        <v>2</v>
      </c>
      <c r="M6017" t="s">
        <v>144</v>
      </c>
      <c r="N6017" t="s">
        <v>145</v>
      </c>
      <c r="O6017" t="s">
        <v>149</v>
      </c>
      <c r="P6017" t="s">
        <v>160</v>
      </c>
      <c r="Q6017">
        <v>299595.59999999998</v>
      </c>
      <c r="R6017">
        <v>1380</v>
      </c>
      <c r="S6017">
        <v>667758.15</v>
      </c>
      <c r="T6017">
        <v>76175.66</v>
      </c>
      <c r="U6017">
        <v>821</v>
      </c>
      <c r="V6017">
        <v>340</v>
      </c>
      <c r="W6017">
        <v>93467.42</v>
      </c>
      <c r="X6017">
        <v>139753.42000000001</v>
      </c>
      <c r="Y6017">
        <v>0</v>
      </c>
      <c r="Z6017">
        <v>0</v>
      </c>
      <c r="AA6017">
        <v>291986.89</v>
      </c>
      <c r="AB6017">
        <v>26623.91</v>
      </c>
      <c r="AC6017">
        <v>246875.3</v>
      </c>
      <c r="AD6017">
        <v>202</v>
      </c>
      <c r="AE6017">
        <v>138</v>
      </c>
      <c r="AF6017">
        <v>416</v>
      </c>
      <c r="AG6017">
        <v>406</v>
      </c>
      <c r="AH6017">
        <v>140</v>
      </c>
      <c r="AI6017">
        <v>415</v>
      </c>
      <c r="AJ6017">
        <v>0</v>
      </c>
      <c r="AK6017">
        <v>0</v>
      </c>
      <c r="AL6017">
        <v>0</v>
      </c>
      <c r="AM6017">
        <v>0</v>
      </c>
      <c r="AN6017">
        <v>0</v>
      </c>
      <c r="AO6017">
        <v>1054</v>
      </c>
      <c r="AP6017">
        <v>3034</v>
      </c>
      <c r="AQ6017">
        <v>887</v>
      </c>
      <c r="AR6017">
        <v>1</v>
      </c>
      <c r="AS6017">
        <v>241</v>
      </c>
      <c r="AT6017">
        <v>140</v>
      </c>
      <c r="AU6017">
        <v>26</v>
      </c>
      <c r="AV6017">
        <v>10</v>
      </c>
      <c r="AW6017">
        <v>140</v>
      </c>
      <c r="AX6017">
        <v>0</v>
      </c>
      <c r="AY6017">
        <v>454</v>
      </c>
      <c r="AZ6017">
        <v>791</v>
      </c>
      <c r="BA6017">
        <v>280</v>
      </c>
      <c r="BB6017">
        <v>26</v>
      </c>
      <c r="BC6017">
        <v>17</v>
      </c>
      <c r="BD6017">
        <v>4</v>
      </c>
      <c r="BE6017">
        <v>0</v>
      </c>
      <c r="BF6017">
        <v>1233</v>
      </c>
      <c r="BG6017">
        <v>164805.45000000001</v>
      </c>
      <c r="BH6017">
        <v>3</v>
      </c>
      <c r="BI6017">
        <v>811</v>
      </c>
      <c r="BJ6017" s="2">
        <v>45853</v>
      </c>
      <c r="BK6017">
        <v>0</v>
      </c>
      <c r="BL6017" s="3" t="str">
        <f>VLOOKUP(O6017,DropDownList!$H$1:$I$7,2,FALSE)</f>
        <v>2025/26</v>
      </c>
      <c r="BM6017" s="3" t="str">
        <f t="shared" si="94"/>
        <v>SC COURT</v>
      </c>
    </row>
    <row r="6018" spans="1:65" x14ac:dyDescent="0.2">
      <c r="A6018">
        <v>2025</v>
      </c>
      <c r="B6018">
        <v>7</v>
      </c>
      <c r="C6018" t="s">
        <v>216</v>
      </c>
      <c r="D6018" t="s">
        <v>226</v>
      </c>
      <c r="E6018" t="s">
        <v>40</v>
      </c>
      <c r="F6018">
        <v>9772</v>
      </c>
      <c r="G6018" t="s">
        <v>158</v>
      </c>
      <c r="H6018" t="s">
        <v>218</v>
      </c>
      <c r="I6018" t="s">
        <v>142</v>
      </c>
      <c r="J6018" s="1">
        <v>45839</v>
      </c>
      <c r="K6018" t="s">
        <v>143</v>
      </c>
      <c r="L6018">
        <v>2</v>
      </c>
      <c r="M6018" t="s">
        <v>144</v>
      </c>
      <c r="N6018" t="s">
        <v>145</v>
      </c>
      <c r="O6018" t="s">
        <v>147</v>
      </c>
      <c r="P6018" t="s">
        <v>161</v>
      </c>
      <c r="Q6018">
        <v>5707.41</v>
      </c>
      <c r="R6018">
        <v>1226</v>
      </c>
      <c r="S6018">
        <v>27722.5</v>
      </c>
      <c r="T6018">
        <v>2706.05</v>
      </c>
      <c r="U6018">
        <v>543</v>
      </c>
      <c r="V6018">
        <v>112</v>
      </c>
      <c r="W6018">
        <v>2190.33</v>
      </c>
      <c r="X6018">
        <v>2190.33</v>
      </c>
      <c r="Y6018">
        <v>0</v>
      </c>
      <c r="Z6018">
        <v>0</v>
      </c>
      <c r="AA6018">
        <v>19309.04</v>
      </c>
      <c r="AB6018">
        <v>0</v>
      </c>
      <c r="AC6018">
        <v>0</v>
      </c>
      <c r="AD6018">
        <v>110</v>
      </c>
      <c r="AE6018">
        <v>2</v>
      </c>
      <c r="AF6018">
        <v>805</v>
      </c>
      <c r="AG6018">
        <v>13</v>
      </c>
      <c r="AH6018">
        <v>118</v>
      </c>
      <c r="AI6018">
        <v>288</v>
      </c>
      <c r="AJ6018">
        <v>0</v>
      </c>
      <c r="AK6018">
        <v>0</v>
      </c>
      <c r="AL6018">
        <v>0</v>
      </c>
      <c r="AM6018">
        <v>0</v>
      </c>
      <c r="AN6018">
        <v>0</v>
      </c>
      <c r="AO6018">
        <v>979</v>
      </c>
      <c r="AP6018">
        <v>4216</v>
      </c>
      <c r="AQ6018">
        <v>912</v>
      </c>
      <c r="AR6018">
        <v>3</v>
      </c>
      <c r="AS6018">
        <v>486</v>
      </c>
      <c r="AT6018">
        <v>407</v>
      </c>
      <c r="AU6018">
        <v>37</v>
      </c>
      <c r="AV6018">
        <v>11</v>
      </c>
      <c r="AW6018">
        <v>118</v>
      </c>
      <c r="AX6018">
        <v>0</v>
      </c>
      <c r="AY6018">
        <v>587</v>
      </c>
      <c r="AZ6018">
        <v>994</v>
      </c>
      <c r="BA6018">
        <v>529</v>
      </c>
      <c r="BB6018">
        <v>60</v>
      </c>
      <c r="BC6018">
        <v>27</v>
      </c>
      <c r="BD6018">
        <v>15</v>
      </c>
      <c r="BE6018">
        <v>3</v>
      </c>
      <c r="BF6018">
        <v>1100</v>
      </c>
      <c r="BG6018">
        <v>5625</v>
      </c>
      <c r="BH6018">
        <v>2</v>
      </c>
      <c r="BI6018">
        <v>533</v>
      </c>
      <c r="BJ6018" s="2">
        <v>45853</v>
      </c>
      <c r="BK6018">
        <v>0</v>
      </c>
      <c r="BL6018" s="3" t="str">
        <f>VLOOKUP(O6018,DropDownList!$H$1:$I$7,2,FALSE)</f>
        <v>2024/25</v>
      </c>
      <c r="BM6018" s="3" t="str">
        <f t="shared" si="94"/>
        <v>VSUR</v>
      </c>
    </row>
    <row r="6019" spans="1:65" x14ac:dyDescent="0.2">
      <c r="A6019">
        <v>2025</v>
      </c>
      <c r="B6019">
        <v>7</v>
      </c>
      <c r="C6019" t="s">
        <v>216</v>
      </c>
      <c r="D6019" t="s">
        <v>226</v>
      </c>
      <c r="E6019" t="s">
        <v>40</v>
      </c>
      <c r="F6019">
        <v>9772</v>
      </c>
      <c r="G6019" t="s">
        <v>158</v>
      </c>
      <c r="H6019" t="s">
        <v>218</v>
      </c>
      <c r="I6019" t="s">
        <v>142</v>
      </c>
      <c r="J6019" s="1">
        <v>45839</v>
      </c>
      <c r="K6019" t="s">
        <v>143</v>
      </c>
      <c r="L6019">
        <v>2</v>
      </c>
      <c r="M6019" t="s">
        <v>144</v>
      </c>
      <c r="N6019" t="s">
        <v>145</v>
      </c>
      <c r="O6019" t="s">
        <v>149</v>
      </c>
      <c r="P6019" t="s">
        <v>161</v>
      </c>
      <c r="Q6019">
        <v>8422.32</v>
      </c>
      <c r="R6019">
        <v>1251</v>
      </c>
      <c r="S6019">
        <v>28220</v>
      </c>
      <c r="T6019">
        <v>1430</v>
      </c>
      <c r="U6019">
        <v>792</v>
      </c>
      <c r="V6019">
        <v>205</v>
      </c>
      <c r="W6019">
        <v>4465</v>
      </c>
      <c r="X6019">
        <v>4465</v>
      </c>
      <c r="Y6019">
        <v>0</v>
      </c>
      <c r="Z6019">
        <v>0</v>
      </c>
      <c r="AA6019">
        <v>18367.68</v>
      </c>
      <c r="AB6019">
        <v>0</v>
      </c>
      <c r="AC6019">
        <v>0</v>
      </c>
      <c r="AD6019">
        <v>201</v>
      </c>
      <c r="AE6019">
        <v>4</v>
      </c>
      <c r="AF6019">
        <v>768</v>
      </c>
      <c r="AG6019">
        <v>9</v>
      </c>
      <c r="AH6019">
        <v>58</v>
      </c>
      <c r="AI6019">
        <v>416</v>
      </c>
      <c r="AJ6019">
        <v>0</v>
      </c>
      <c r="AK6019">
        <v>0</v>
      </c>
      <c r="AL6019">
        <v>0</v>
      </c>
      <c r="AM6019">
        <v>0</v>
      </c>
      <c r="AN6019">
        <v>0</v>
      </c>
      <c r="AO6019">
        <v>940</v>
      </c>
      <c r="AP6019">
        <v>2889</v>
      </c>
      <c r="AQ6019">
        <v>869</v>
      </c>
      <c r="AR6019">
        <v>0</v>
      </c>
      <c r="AS6019">
        <v>238</v>
      </c>
      <c r="AT6019">
        <v>138</v>
      </c>
      <c r="AU6019">
        <v>26</v>
      </c>
      <c r="AV6019">
        <v>10</v>
      </c>
      <c r="AW6019">
        <v>56</v>
      </c>
      <c r="AX6019">
        <v>0</v>
      </c>
      <c r="AY6019">
        <v>444</v>
      </c>
      <c r="AZ6019">
        <v>772</v>
      </c>
      <c r="BA6019">
        <v>276</v>
      </c>
      <c r="BB6019">
        <v>24</v>
      </c>
      <c r="BC6019">
        <v>15</v>
      </c>
      <c r="BD6019">
        <v>4</v>
      </c>
      <c r="BE6019">
        <v>0</v>
      </c>
      <c r="BF6019">
        <v>1190</v>
      </c>
      <c r="BG6019">
        <v>8315</v>
      </c>
      <c r="BH6019">
        <v>0</v>
      </c>
      <c r="BI6019">
        <v>786</v>
      </c>
      <c r="BJ6019" s="2">
        <v>45853</v>
      </c>
      <c r="BK6019">
        <v>0</v>
      </c>
      <c r="BL6019" s="3" t="str">
        <f>VLOOKUP(O6019,DropDownList!$H$1:$I$7,2,FALSE)</f>
        <v>2025/26</v>
      </c>
      <c r="BM6019" s="3" t="str">
        <f t="shared" si="94"/>
        <v>VSUR</v>
      </c>
    </row>
    <row r="6020" spans="1:65" x14ac:dyDescent="0.2">
      <c r="A6020">
        <v>2025</v>
      </c>
      <c r="B6020">
        <v>7</v>
      </c>
      <c r="C6020" t="s">
        <v>216</v>
      </c>
      <c r="D6020" t="s">
        <v>227</v>
      </c>
      <c r="E6020" t="s">
        <v>41</v>
      </c>
      <c r="F6020">
        <v>9367</v>
      </c>
      <c r="G6020" t="s">
        <v>141</v>
      </c>
      <c r="H6020" t="s">
        <v>218</v>
      </c>
      <c r="I6020" t="s">
        <v>142</v>
      </c>
      <c r="J6020" s="1">
        <v>45839</v>
      </c>
      <c r="K6020" t="s">
        <v>143</v>
      </c>
      <c r="L6020">
        <v>2</v>
      </c>
      <c r="M6020" t="s">
        <v>144</v>
      </c>
      <c r="N6020" t="s">
        <v>145</v>
      </c>
      <c r="O6020" t="s">
        <v>147</v>
      </c>
      <c r="P6020" t="s">
        <v>154</v>
      </c>
      <c r="Q6020">
        <v>11763.91</v>
      </c>
      <c r="R6020">
        <v>139</v>
      </c>
      <c r="S6020">
        <v>40319</v>
      </c>
      <c r="T6020">
        <v>700</v>
      </c>
      <c r="U6020">
        <v>49</v>
      </c>
      <c r="V6020">
        <v>12</v>
      </c>
      <c r="W6020">
        <v>3118.45</v>
      </c>
      <c r="X6020">
        <v>3288.45</v>
      </c>
      <c r="Y6020">
        <v>0</v>
      </c>
      <c r="Z6020">
        <v>0</v>
      </c>
      <c r="AA6020">
        <v>27855.09</v>
      </c>
      <c r="AB6020">
        <v>29</v>
      </c>
      <c r="AC6020">
        <v>25973.07</v>
      </c>
      <c r="AD6020">
        <v>6</v>
      </c>
      <c r="AE6020">
        <v>6</v>
      </c>
      <c r="AF6020">
        <v>88</v>
      </c>
      <c r="AG6020">
        <v>28</v>
      </c>
      <c r="AH6020">
        <v>2</v>
      </c>
      <c r="AI6020">
        <v>21</v>
      </c>
      <c r="AJ6020">
        <v>0</v>
      </c>
      <c r="AK6020">
        <v>0</v>
      </c>
      <c r="AL6020">
        <v>0</v>
      </c>
      <c r="AM6020">
        <v>0</v>
      </c>
      <c r="AN6020">
        <v>0</v>
      </c>
      <c r="AO6020">
        <v>91</v>
      </c>
      <c r="AP6020">
        <v>375</v>
      </c>
      <c r="AQ6020">
        <v>93</v>
      </c>
      <c r="AR6020">
        <v>1</v>
      </c>
      <c r="AS6020">
        <v>42</v>
      </c>
      <c r="AT6020">
        <v>36</v>
      </c>
      <c r="AU6020">
        <v>3</v>
      </c>
      <c r="AV6020">
        <v>3</v>
      </c>
      <c r="AW6020">
        <v>0</v>
      </c>
      <c r="AX6020">
        <v>0</v>
      </c>
      <c r="AY6020">
        <v>51</v>
      </c>
      <c r="AZ6020">
        <v>92</v>
      </c>
      <c r="BA6020">
        <v>39</v>
      </c>
      <c r="BB6020">
        <v>6</v>
      </c>
      <c r="BC6020">
        <v>4</v>
      </c>
      <c r="BD6020">
        <v>3</v>
      </c>
      <c r="BE6020">
        <v>0</v>
      </c>
      <c r="BF6020">
        <v>138</v>
      </c>
      <c r="BG6020">
        <v>6070</v>
      </c>
      <c r="BH6020">
        <v>0</v>
      </c>
      <c r="BI6020">
        <v>48</v>
      </c>
      <c r="BJ6020" s="2">
        <v>45853</v>
      </c>
      <c r="BK6020">
        <v>0</v>
      </c>
      <c r="BL6020" s="3" t="str">
        <f>VLOOKUP(O6020,DropDownList!$H$1:$I$7,2,FALSE)</f>
        <v>2024/25</v>
      </c>
      <c r="BM6020" s="3" t="str">
        <f t="shared" si="94"/>
        <v>JP COURT</v>
      </c>
    </row>
    <row r="6021" spans="1:65" x14ac:dyDescent="0.2">
      <c r="A6021">
        <v>2025</v>
      </c>
      <c r="B6021">
        <v>7</v>
      </c>
      <c r="C6021" t="s">
        <v>216</v>
      </c>
      <c r="D6021" t="s">
        <v>227</v>
      </c>
      <c r="E6021" t="s">
        <v>41</v>
      </c>
      <c r="F6021">
        <v>9367</v>
      </c>
      <c r="G6021" t="s">
        <v>141</v>
      </c>
      <c r="H6021" t="s">
        <v>218</v>
      </c>
      <c r="I6021" t="s">
        <v>142</v>
      </c>
      <c r="J6021" s="1">
        <v>45839</v>
      </c>
      <c r="K6021" t="s">
        <v>143</v>
      </c>
      <c r="L6021">
        <v>2</v>
      </c>
      <c r="M6021" t="s">
        <v>144</v>
      </c>
      <c r="N6021" t="s">
        <v>145</v>
      </c>
      <c r="O6021" t="s">
        <v>156</v>
      </c>
      <c r="P6021" t="s">
        <v>150</v>
      </c>
      <c r="Q6021">
        <v>6633.19</v>
      </c>
      <c r="R6021">
        <v>211</v>
      </c>
      <c r="S6021">
        <v>29054.55</v>
      </c>
      <c r="T6021">
        <v>3102.94</v>
      </c>
      <c r="U6021">
        <v>46</v>
      </c>
      <c r="V6021">
        <v>13</v>
      </c>
      <c r="W6021">
        <v>2752.69</v>
      </c>
      <c r="X6021">
        <v>2752.69</v>
      </c>
      <c r="Y6021">
        <v>191</v>
      </c>
      <c r="Z6021">
        <v>25951.61</v>
      </c>
      <c r="AA6021">
        <v>19318.419999999998</v>
      </c>
      <c r="AB6021">
        <v>4543.53</v>
      </c>
      <c r="AC6021">
        <v>14774.89</v>
      </c>
      <c r="AD6021">
        <v>6</v>
      </c>
      <c r="AE6021">
        <v>7</v>
      </c>
      <c r="AF6021">
        <v>142</v>
      </c>
      <c r="AG6021">
        <v>20</v>
      </c>
      <c r="AH6021">
        <v>20</v>
      </c>
      <c r="AI6021">
        <v>26</v>
      </c>
      <c r="AJ6021">
        <v>37</v>
      </c>
      <c r="AK6021">
        <v>14</v>
      </c>
      <c r="AL6021">
        <v>3</v>
      </c>
      <c r="AM6021">
        <v>6</v>
      </c>
      <c r="AN6021">
        <v>0</v>
      </c>
      <c r="AO6021">
        <v>147</v>
      </c>
      <c r="AP6021">
        <v>697</v>
      </c>
      <c r="AQ6021">
        <v>154</v>
      </c>
      <c r="AR6021">
        <v>1</v>
      </c>
      <c r="AS6021">
        <v>75</v>
      </c>
      <c r="AT6021">
        <v>28</v>
      </c>
      <c r="AU6021">
        <v>3</v>
      </c>
      <c r="AV6021">
        <v>3</v>
      </c>
      <c r="AW6021">
        <v>0</v>
      </c>
      <c r="AX6021">
        <v>0</v>
      </c>
      <c r="AY6021">
        <v>117</v>
      </c>
      <c r="AZ6021">
        <v>192</v>
      </c>
      <c r="BA6021">
        <v>92</v>
      </c>
      <c r="BB6021">
        <v>6</v>
      </c>
      <c r="BC6021">
        <v>2</v>
      </c>
      <c r="BD6021">
        <v>8</v>
      </c>
      <c r="BE6021">
        <v>0</v>
      </c>
      <c r="BF6021">
        <v>150</v>
      </c>
      <c r="BG6021">
        <v>3477.1</v>
      </c>
      <c r="BH6021">
        <v>3</v>
      </c>
      <c r="BI6021">
        <v>45</v>
      </c>
      <c r="BJ6021" s="2">
        <v>45853</v>
      </c>
      <c r="BK6021">
        <v>0</v>
      </c>
      <c r="BL6021" s="3" t="str">
        <f>VLOOKUP(O6021,DropDownList!$H$1:$I$7,2,FALSE)</f>
        <v>2023/24</v>
      </c>
      <c r="BM6021" s="3" t="str">
        <f t="shared" si="94"/>
        <v>FISCAL FINES</v>
      </c>
    </row>
    <row r="6022" spans="1:65" x14ac:dyDescent="0.2">
      <c r="A6022">
        <v>2025</v>
      </c>
      <c r="B6022">
        <v>7</v>
      </c>
      <c r="C6022" t="s">
        <v>216</v>
      </c>
      <c r="D6022" t="s">
        <v>227</v>
      </c>
      <c r="E6022" t="s">
        <v>41</v>
      </c>
      <c r="F6022">
        <v>9367</v>
      </c>
      <c r="G6022" t="s">
        <v>141</v>
      </c>
      <c r="H6022" t="s">
        <v>218</v>
      </c>
      <c r="I6022" t="s">
        <v>142</v>
      </c>
      <c r="J6022" s="1">
        <v>45839</v>
      </c>
      <c r="K6022" t="s">
        <v>143</v>
      </c>
      <c r="L6022">
        <v>2</v>
      </c>
      <c r="M6022" t="s">
        <v>144</v>
      </c>
      <c r="N6022" t="s">
        <v>145</v>
      </c>
      <c r="O6022" t="s">
        <v>147</v>
      </c>
      <c r="P6022" t="s">
        <v>146</v>
      </c>
      <c r="Q6022">
        <v>376.98</v>
      </c>
      <c r="R6022">
        <v>138</v>
      </c>
      <c r="S6022">
        <v>2250</v>
      </c>
      <c r="T6022">
        <v>40</v>
      </c>
      <c r="U6022">
        <v>49</v>
      </c>
      <c r="V6022">
        <v>6</v>
      </c>
      <c r="W6022">
        <v>120</v>
      </c>
      <c r="X6022">
        <v>120</v>
      </c>
      <c r="Y6022">
        <v>0</v>
      </c>
      <c r="Z6022">
        <v>0</v>
      </c>
      <c r="AA6022">
        <v>1833.02</v>
      </c>
      <c r="AB6022">
        <v>0</v>
      </c>
      <c r="AC6022">
        <v>0</v>
      </c>
      <c r="AD6022">
        <v>6</v>
      </c>
      <c r="AE6022">
        <v>0</v>
      </c>
      <c r="AF6022">
        <v>112</v>
      </c>
      <c r="AG6022">
        <v>2</v>
      </c>
      <c r="AH6022">
        <v>2</v>
      </c>
      <c r="AI6022">
        <v>22</v>
      </c>
      <c r="AJ6022">
        <v>0</v>
      </c>
      <c r="AK6022">
        <v>0</v>
      </c>
      <c r="AL6022">
        <v>0</v>
      </c>
      <c r="AM6022">
        <v>0</v>
      </c>
      <c r="AN6022">
        <v>0</v>
      </c>
      <c r="AO6022">
        <v>91</v>
      </c>
      <c r="AP6022">
        <v>375</v>
      </c>
      <c r="AQ6022">
        <v>93</v>
      </c>
      <c r="AR6022">
        <v>1</v>
      </c>
      <c r="AS6022">
        <v>42</v>
      </c>
      <c r="AT6022">
        <v>36</v>
      </c>
      <c r="AU6022">
        <v>3</v>
      </c>
      <c r="AV6022">
        <v>3</v>
      </c>
      <c r="AW6022">
        <v>0</v>
      </c>
      <c r="AX6022">
        <v>0</v>
      </c>
      <c r="AY6022">
        <v>51</v>
      </c>
      <c r="AZ6022">
        <v>92</v>
      </c>
      <c r="BA6022">
        <v>39</v>
      </c>
      <c r="BB6022">
        <v>6</v>
      </c>
      <c r="BC6022">
        <v>4</v>
      </c>
      <c r="BD6022">
        <v>3</v>
      </c>
      <c r="BE6022">
        <v>0</v>
      </c>
      <c r="BF6022">
        <v>137</v>
      </c>
      <c r="BG6022">
        <v>370</v>
      </c>
      <c r="BH6022">
        <v>0</v>
      </c>
      <c r="BI6022">
        <v>48</v>
      </c>
      <c r="BJ6022" s="2">
        <v>45853</v>
      </c>
      <c r="BK6022">
        <v>0</v>
      </c>
      <c r="BL6022" s="3" t="str">
        <f>VLOOKUP(O6022,DropDownList!$H$1:$I$7,2,FALSE)</f>
        <v>2024/25</v>
      </c>
      <c r="BM6022" s="3" t="str">
        <f t="shared" si="94"/>
        <v>VSUR</v>
      </c>
    </row>
    <row r="6023" spans="1:65" x14ac:dyDescent="0.2">
      <c r="A6023">
        <v>2025</v>
      </c>
      <c r="B6023">
        <v>7</v>
      </c>
      <c r="C6023" t="s">
        <v>216</v>
      </c>
      <c r="D6023" t="s">
        <v>227</v>
      </c>
      <c r="E6023" t="s">
        <v>41</v>
      </c>
      <c r="F6023">
        <v>9367</v>
      </c>
      <c r="G6023" t="s">
        <v>141</v>
      </c>
      <c r="H6023" t="s">
        <v>218</v>
      </c>
      <c r="I6023" t="s">
        <v>142</v>
      </c>
      <c r="J6023" s="1">
        <v>45839</v>
      </c>
      <c r="K6023" t="s">
        <v>143</v>
      </c>
      <c r="L6023">
        <v>2</v>
      </c>
      <c r="M6023" t="s">
        <v>144</v>
      </c>
      <c r="N6023" t="s">
        <v>145</v>
      </c>
      <c r="O6023" t="s">
        <v>149</v>
      </c>
      <c r="P6023" t="s">
        <v>150</v>
      </c>
      <c r="Q6023">
        <v>13729.91</v>
      </c>
      <c r="R6023">
        <v>141</v>
      </c>
      <c r="S6023">
        <v>24817.78</v>
      </c>
      <c r="T6023">
        <v>2513.08</v>
      </c>
      <c r="U6023">
        <v>81</v>
      </c>
      <c r="V6023">
        <v>33</v>
      </c>
      <c r="W6023">
        <v>4829.9799999999996</v>
      </c>
      <c r="X6023">
        <v>6901.26</v>
      </c>
      <c r="Y6023">
        <v>127</v>
      </c>
      <c r="Z6023">
        <v>22304.7</v>
      </c>
      <c r="AA6023">
        <v>8574.7900000000009</v>
      </c>
      <c r="AB6023">
        <v>2903.85</v>
      </c>
      <c r="AC6023">
        <v>5670.94</v>
      </c>
      <c r="AD6023">
        <v>30</v>
      </c>
      <c r="AE6023">
        <v>3</v>
      </c>
      <c r="AF6023">
        <v>45</v>
      </c>
      <c r="AG6023">
        <v>28</v>
      </c>
      <c r="AH6023">
        <v>14</v>
      </c>
      <c r="AI6023">
        <v>53</v>
      </c>
      <c r="AJ6023">
        <v>23</v>
      </c>
      <c r="AK6023">
        <v>13</v>
      </c>
      <c r="AL6023">
        <v>6</v>
      </c>
      <c r="AM6023">
        <v>3</v>
      </c>
      <c r="AN6023">
        <v>1</v>
      </c>
      <c r="AO6023">
        <v>98</v>
      </c>
      <c r="AP6023">
        <v>334</v>
      </c>
      <c r="AQ6023">
        <v>91</v>
      </c>
      <c r="AR6023">
        <v>0</v>
      </c>
      <c r="AS6023">
        <v>16</v>
      </c>
      <c r="AT6023">
        <v>24</v>
      </c>
      <c r="AU6023">
        <v>3</v>
      </c>
      <c r="AV6023">
        <v>2</v>
      </c>
      <c r="AW6023">
        <v>0</v>
      </c>
      <c r="AX6023">
        <v>0</v>
      </c>
      <c r="AY6023">
        <v>51</v>
      </c>
      <c r="AZ6023">
        <v>102</v>
      </c>
      <c r="BA6023">
        <v>32</v>
      </c>
      <c r="BB6023">
        <v>5</v>
      </c>
      <c r="BC6023">
        <v>0</v>
      </c>
      <c r="BD6023">
        <v>1</v>
      </c>
      <c r="BE6023">
        <v>0</v>
      </c>
      <c r="BF6023">
        <v>102</v>
      </c>
      <c r="BG6023">
        <v>8157.37</v>
      </c>
      <c r="BH6023">
        <v>1</v>
      </c>
      <c r="BI6023">
        <v>81</v>
      </c>
      <c r="BJ6023" s="2">
        <v>45853</v>
      </c>
      <c r="BK6023">
        <v>0</v>
      </c>
      <c r="BL6023" s="3" t="str">
        <f>VLOOKUP(O6023,DropDownList!$H$1:$I$7,2,FALSE)</f>
        <v>2025/26</v>
      </c>
      <c r="BM6023" s="3" t="str">
        <f t="shared" si="94"/>
        <v>FISCAL FINES</v>
      </c>
    </row>
    <row r="6024" spans="1:65" x14ac:dyDescent="0.2">
      <c r="A6024">
        <v>2025</v>
      </c>
      <c r="B6024">
        <v>7</v>
      </c>
      <c r="C6024" t="s">
        <v>216</v>
      </c>
      <c r="D6024" t="s">
        <v>227</v>
      </c>
      <c r="E6024" t="s">
        <v>41</v>
      </c>
      <c r="F6024">
        <v>9367</v>
      </c>
      <c r="G6024" t="s">
        <v>141</v>
      </c>
      <c r="H6024" t="s">
        <v>218</v>
      </c>
      <c r="I6024" t="s">
        <v>142</v>
      </c>
      <c r="J6024" s="1">
        <v>45839</v>
      </c>
      <c r="K6024" t="s">
        <v>143</v>
      </c>
      <c r="L6024">
        <v>2</v>
      </c>
      <c r="M6024" t="s">
        <v>144</v>
      </c>
      <c r="N6024" t="s">
        <v>145</v>
      </c>
      <c r="O6024" t="s">
        <v>147</v>
      </c>
      <c r="P6024" t="s">
        <v>153</v>
      </c>
      <c r="Q6024">
        <v>45</v>
      </c>
      <c r="R6024">
        <v>1</v>
      </c>
      <c r="S6024">
        <v>45</v>
      </c>
      <c r="T6024">
        <v>0</v>
      </c>
      <c r="U6024">
        <v>1</v>
      </c>
      <c r="V6024">
        <v>1</v>
      </c>
      <c r="W6024">
        <v>45</v>
      </c>
      <c r="X6024">
        <v>45</v>
      </c>
      <c r="Y6024">
        <v>0</v>
      </c>
      <c r="Z6024">
        <v>0</v>
      </c>
      <c r="AA6024">
        <v>0</v>
      </c>
      <c r="AB6024">
        <v>0</v>
      </c>
      <c r="AC6024">
        <v>0</v>
      </c>
      <c r="AD6024">
        <v>1</v>
      </c>
      <c r="AE6024">
        <v>0</v>
      </c>
      <c r="AF6024">
        <v>0</v>
      </c>
      <c r="AG6024">
        <v>0</v>
      </c>
      <c r="AH6024">
        <v>0</v>
      </c>
      <c r="AI6024">
        <v>1</v>
      </c>
      <c r="AJ6024">
        <v>0</v>
      </c>
      <c r="AK6024">
        <v>0</v>
      </c>
      <c r="AL6024">
        <v>0</v>
      </c>
      <c r="AM6024">
        <v>0</v>
      </c>
      <c r="AN6024">
        <v>0</v>
      </c>
      <c r="AO6024">
        <v>1</v>
      </c>
      <c r="AP6024">
        <v>5</v>
      </c>
      <c r="AQ6024">
        <v>1</v>
      </c>
      <c r="AR6024">
        <v>0</v>
      </c>
      <c r="AS6024">
        <v>0</v>
      </c>
      <c r="AT6024">
        <v>4</v>
      </c>
      <c r="AU6024">
        <v>0</v>
      </c>
      <c r="AV6024">
        <v>0</v>
      </c>
      <c r="AW6024">
        <v>0</v>
      </c>
      <c r="AX6024">
        <v>0</v>
      </c>
      <c r="AY6024">
        <v>0</v>
      </c>
      <c r="AZ6024">
        <v>0</v>
      </c>
      <c r="BA6024">
        <v>0</v>
      </c>
      <c r="BB6024">
        <v>0</v>
      </c>
      <c r="BC6024">
        <v>0</v>
      </c>
      <c r="BD6024">
        <v>0</v>
      </c>
      <c r="BE6024">
        <v>0</v>
      </c>
      <c r="BF6024">
        <v>1</v>
      </c>
      <c r="BG6024">
        <v>45</v>
      </c>
      <c r="BH6024">
        <v>0</v>
      </c>
      <c r="BI6024">
        <v>1</v>
      </c>
      <c r="BJ6024" s="2">
        <v>45853</v>
      </c>
      <c r="BK6024">
        <v>0</v>
      </c>
      <c r="BL6024" s="3" t="str">
        <f>VLOOKUP(O6024,DropDownList!$H$1:$I$7,2,FALSE)</f>
        <v>2024/25</v>
      </c>
      <c r="BM6024" s="3" t="str">
        <f t="shared" si="94"/>
        <v>PREG</v>
      </c>
    </row>
    <row r="6025" spans="1:65" x14ac:dyDescent="0.2">
      <c r="A6025">
        <v>2025</v>
      </c>
      <c r="B6025">
        <v>7</v>
      </c>
      <c r="C6025" t="s">
        <v>216</v>
      </c>
      <c r="D6025" t="s">
        <v>227</v>
      </c>
      <c r="E6025" t="s">
        <v>41</v>
      </c>
      <c r="F6025">
        <v>9367</v>
      </c>
      <c r="G6025" t="s">
        <v>141</v>
      </c>
      <c r="H6025" t="s">
        <v>218</v>
      </c>
      <c r="I6025" t="s">
        <v>142</v>
      </c>
      <c r="J6025" s="1">
        <v>45839</v>
      </c>
      <c r="K6025" t="s">
        <v>143</v>
      </c>
      <c r="L6025">
        <v>2</v>
      </c>
      <c r="M6025" t="s">
        <v>144</v>
      </c>
      <c r="N6025" t="s">
        <v>145</v>
      </c>
      <c r="O6025" t="s">
        <v>147</v>
      </c>
      <c r="P6025" t="s">
        <v>152</v>
      </c>
      <c r="Q6025">
        <v>0</v>
      </c>
      <c r="R6025">
        <v>40</v>
      </c>
      <c r="S6025">
        <v>1600</v>
      </c>
      <c r="T6025">
        <v>1120</v>
      </c>
      <c r="U6025">
        <v>0</v>
      </c>
      <c r="V6025">
        <v>0</v>
      </c>
      <c r="W6025">
        <v>0</v>
      </c>
      <c r="X6025">
        <v>0</v>
      </c>
      <c r="Y6025">
        <v>0</v>
      </c>
      <c r="Z6025">
        <v>0</v>
      </c>
      <c r="AA6025">
        <v>480</v>
      </c>
      <c r="AB6025">
        <v>0</v>
      </c>
      <c r="AC6025">
        <v>480</v>
      </c>
      <c r="AD6025">
        <v>0</v>
      </c>
      <c r="AE6025">
        <v>0</v>
      </c>
      <c r="AF6025">
        <v>12</v>
      </c>
      <c r="AG6025">
        <v>0</v>
      </c>
      <c r="AH6025">
        <v>28</v>
      </c>
      <c r="AI6025">
        <v>0</v>
      </c>
      <c r="AJ6025">
        <v>0</v>
      </c>
      <c r="AK6025">
        <v>0</v>
      </c>
      <c r="AL6025">
        <v>0</v>
      </c>
      <c r="AM6025">
        <v>0</v>
      </c>
      <c r="AN6025">
        <v>0</v>
      </c>
      <c r="AO6025">
        <v>0</v>
      </c>
      <c r="AP6025">
        <v>0</v>
      </c>
      <c r="AQ6025">
        <v>0</v>
      </c>
      <c r="AR6025">
        <v>0</v>
      </c>
      <c r="AS6025">
        <v>0</v>
      </c>
      <c r="AT6025">
        <v>0</v>
      </c>
      <c r="AU6025">
        <v>0</v>
      </c>
      <c r="AV6025">
        <v>0</v>
      </c>
      <c r="AW6025">
        <v>0</v>
      </c>
      <c r="AX6025">
        <v>0</v>
      </c>
      <c r="AY6025">
        <v>0</v>
      </c>
      <c r="AZ6025">
        <v>0</v>
      </c>
      <c r="BA6025">
        <v>0</v>
      </c>
      <c r="BB6025">
        <v>0</v>
      </c>
      <c r="BC6025">
        <v>0</v>
      </c>
      <c r="BD6025">
        <v>0</v>
      </c>
      <c r="BE6025">
        <v>0</v>
      </c>
      <c r="BF6025">
        <v>0</v>
      </c>
      <c r="BG6025">
        <v>0</v>
      </c>
      <c r="BH6025">
        <v>0</v>
      </c>
      <c r="BI6025">
        <v>0</v>
      </c>
      <c r="BJ6025" s="2">
        <v>45853</v>
      </c>
      <c r="BK6025">
        <v>0</v>
      </c>
      <c r="BL6025" s="3" t="str">
        <f>VLOOKUP(O6025,DropDownList!$H$1:$I$7,2,FALSE)</f>
        <v>2024/25</v>
      </c>
      <c r="BM6025" s="3" t="str">
        <f t="shared" si="94"/>
        <v>PCOA</v>
      </c>
    </row>
    <row r="6026" spans="1:65" x14ac:dyDescent="0.2">
      <c r="A6026">
        <v>2025</v>
      </c>
      <c r="B6026">
        <v>7</v>
      </c>
      <c r="C6026" t="s">
        <v>216</v>
      </c>
      <c r="D6026" t="s">
        <v>227</v>
      </c>
      <c r="E6026" t="s">
        <v>41</v>
      </c>
      <c r="F6026">
        <v>9367</v>
      </c>
      <c r="G6026" t="s">
        <v>141</v>
      </c>
      <c r="H6026" t="s">
        <v>218</v>
      </c>
      <c r="I6026" t="s">
        <v>142</v>
      </c>
      <c r="J6026" s="1">
        <v>45839</v>
      </c>
      <c r="K6026" t="s">
        <v>143</v>
      </c>
      <c r="L6026">
        <v>2</v>
      </c>
      <c r="M6026" t="s">
        <v>144</v>
      </c>
      <c r="N6026" t="s">
        <v>145</v>
      </c>
      <c r="O6026" t="s">
        <v>147</v>
      </c>
      <c r="P6026" t="s">
        <v>148</v>
      </c>
      <c r="Q6026">
        <v>567.44000000000005</v>
      </c>
      <c r="R6026">
        <v>27</v>
      </c>
      <c r="S6026">
        <v>1620</v>
      </c>
      <c r="T6026">
        <v>120</v>
      </c>
      <c r="U6026">
        <v>11</v>
      </c>
      <c r="V6026">
        <v>1</v>
      </c>
      <c r="W6026">
        <v>60</v>
      </c>
      <c r="X6026">
        <v>60</v>
      </c>
      <c r="Y6026">
        <v>0</v>
      </c>
      <c r="Z6026">
        <v>0</v>
      </c>
      <c r="AA6026">
        <v>932.56</v>
      </c>
      <c r="AB6026">
        <v>0</v>
      </c>
      <c r="AC6026">
        <v>932.56</v>
      </c>
      <c r="AD6026">
        <v>1</v>
      </c>
      <c r="AE6026">
        <v>0</v>
      </c>
      <c r="AF6026">
        <v>14</v>
      </c>
      <c r="AG6026">
        <v>4</v>
      </c>
      <c r="AH6026">
        <v>2</v>
      </c>
      <c r="AI6026">
        <v>7</v>
      </c>
      <c r="AJ6026">
        <v>0</v>
      </c>
      <c r="AK6026">
        <v>0</v>
      </c>
      <c r="AL6026">
        <v>0</v>
      </c>
      <c r="AM6026">
        <v>0</v>
      </c>
      <c r="AN6026">
        <v>0</v>
      </c>
      <c r="AO6026">
        <v>24</v>
      </c>
      <c r="AP6026">
        <v>89</v>
      </c>
      <c r="AQ6026">
        <v>25</v>
      </c>
      <c r="AR6026">
        <v>0</v>
      </c>
      <c r="AS6026">
        <v>3</v>
      </c>
      <c r="AT6026">
        <v>5</v>
      </c>
      <c r="AU6026">
        <v>0</v>
      </c>
      <c r="AV6026">
        <v>0</v>
      </c>
      <c r="AW6026">
        <v>0</v>
      </c>
      <c r="AX6026">
        <v>0</v>
      </c>
      <c r="AY6026">
        <v>20</v>
      </c>
      <c r="AZ6026">
        <v>26</v>
      </c>
      <c r="BA6026">
        <v>7</v>
      </c>
      <c r="BB6026">
        <v>2</v>
      </c>
      <c r="BC6026">
        <v>1</v>
      </c>
      <c r="BD6026">
        <v>0</v>
      </c>
      <c r="BE6026">
        <v>0</v>
      </c>
      <c r="BF6026">
        <v>25</v>
      </c>
      <c r="BG6026">
        <v>420</v>
      </c>
      <c r="BH6026">
        <v>0</v>
      </c>
      <c r="BI6026">
        <v>11</v>
      </c>
      <c r="BJ6026" s="2">
        <v>45853</v>
      </c>
      <c r="BK6026">
        <v>0</v>
      </c>
      <c r="BL6026" s="3" t="str">
        <f>VLOOKUP(O6026,DropDownList!$H$1:$I$7,2,FALSE)</f>
        <v>2024/25</v>
      </c>
      <c r="BM6026" s="3" t="str">
        <f t="shared" si="94"/>
        <v>PRAS</v>
      </c>
    </row>
    <row r="6027" spans="1:65" x14ac:dyDescent="0.2">
      <c r="A6027">
        <v>2025</v>
      </c>
      <c r="B6027">
        <v>7</v>
      </c>
      <c r="C6027" t="s">
        <v>216</v>
      </c>
      <c r="D6027" t="s">
        <v>227</v>
      </c>
      <c r="E6027" t="s">
        <v>41</v>
      </c>
      <c r="F6027">
        <v>9367</v>
      </c>
      <c r="G6027" t="s">
        <v>141</v>
      </c>
      <c r="H6027" t="s">
        <v>218</v>
      </c>
      <c r="I6027" t="s">
        <v>142</v>
      </c>
      <c r="J6027" s="1">
        <v>45839</v>
      </c>
      <c r="K6027" t="s">
        <v>143</v>
      </c>
      <c r="L6027">
        <v>2</v>
      </c>
      <c r="M6027" t="s">
        <v>144</v>
      </c>
      <c r="N6027" t="s">
        <v>145</v>
      </c>
      <c r="O6027" t="s">
        <v>149</v>
      </c>
      <c r="P6027" t="s">
        <v>154</v>
      </c>
      <c r="Q6027">
        <v>18043.48</v>
      </c>
      <c r="R6027">
        <v>135</v>
      </c>
      <c r="S6027">
        <v>40667</v>
      </c>
      <c r="T6027">
        <v>280.32</v>
      </c>
      <c r="U6027">
        <v>79</v>
      </c>
      <c r="V6027">
        <v>29</v>
      </c>
      <c r="W6027">
        <v>5805</v>
      </c>
      <c r="X6027">
        <v>7591</v>
      </c>
      <c r="Y6027">
        <v>0</v>
      </c>
      <c r="Z6027">
        <v>0</v>
      </c>
      <c r="AA6027">
        <v>22343.200000000001</v>
      </c>
      <c r="AB6027">
        <v>0</v>
      </c>
      <c r="AC6027">
        <v>20575.669999999998</v>
      </c>
      <c r="AD6027">
        <v>18</v>
      </c>
      <c r="AE6027">
        <v>11</v>
      </c>
      <c r="AF6027">
        <v>54</v>
      </c>
      <c r="AG6027">
        <v>42</v>
      </c>
      <c r="AH6027">
        <v>1</v>
      </c>
      <c r="AI6027">
        <v>37</v>
      </c>
      <c r="AJ6027">
        <v>0</v>
      </c>
      <c r="AK6027">
        <v>0</v>
      </c>
      <c r="AL6027">
        <v>0</v>
      </c>
      <c r="AM6027">
        <v>0</v>
      </c>
      <c r="AN6027">
        <v>0</v>
      </c>
      <c r="AO6027">
        <v>86</v>
      </c>
      <c r="AP6027">
        <v>315</v>
      </c>
      <c r="AQ6027">
        <v>82</v>
      </c>
      <c r="AR6027">
        <v>0</v>
      </c>
      <c r="AS6027">
        <v>21</v>
      </c>
      <c r="AT6027">
        <v>36</v>
      </c>
      <c r="AU6027">
        <v>1</v>
      </c>
      <c r="AV6027">
        <v>1</v>
      </c>
      <c r="AW6027">
        <v>1</v>
      </c>
      <c r="AX6027">
        <v>0</v>
      </c>
      <c r="AY6027">
        <v>39</v>
      </c>
      <c r="AZ6027">
        <v>83</v>
      </c>
      <c r="BA6027">
        <v>33</v>
      </c>
      <c r="BB6027">
        <v>7</v>
      </c>
      <c r="BC6027">
        <v>2</v>
      </c>
      <c r="BD6027">
        <v>1</v>
      </c>
      <c r="BE6027">
        <v>0</v>
      </c>
      <c r="BF6027">
        <v>134</v>
      </c>
      <c r="BG6027">
        <v>10732</v>
      </c>
      <c r="BH6027">
        <v>1</v>
      </c>
      <c r="BI6027">
        <v>79</v>
      </c>
      <c r="BJ6027" s="2">
        <v>45853</v>
      </c>
      <c r="BK6027">
        <v>0</v>
      </c>
      <c r="BL6027" s="3" t="str">
        <f>VLOOKUP(O6027,DropDownList!$H$1:$I$7,2,FALSE)</f>
        <v>2025/26</v>
      </c>
      <c r="BM6027" s="3" t="str">
        <f t="shared" si="94"/>
        <v>JP COURT</v>
      </c>
    </row>
    <row r="6028" spans="1:65" x14ac:dyDescent="0.2">
      <c r="A6028">
        <v>2025</v>
      </c>
      <c r="B6028">
        <v>7</v>
      </c>
      <c r="C6028" t="s">
        <v>216</v>
      </c>
      <c r="D6028" t="s">
        <v>227</v>
      </c>
      <c r="E6028" t="s">
        <v>41</v>
      </c>
      <c r="F6028">
        <v>9367</v>
      </c>
      <c r="G6028" t="s">
        <v>141</v>
      </c>
      <c r="H6028" t="s">
        <v>218</v>
      </c>
      <c r="I6028" t="s">
        <v>142</v>
      </c>
      <c r="J6028" s="1">
        <v>45839</v>
      </c>
      <c r="K6028" t="s">
        <v>143</v>
      </c>
      <c r="L6028">
        <v>2</v>
      </c>
      <c r="M6028" t="s">
        <v>144</v>
      </c>
      <c r="N6028" t="s">
        <v>145</v>
      </c>
      <c r="O6028" t="s">
        <v>147</v>
      </c>
      <c r="P6028" t="s">
        <v>150</v>
      </c>
      <c r="Q6028">
        <v>8071.5</v>
      </c>
      <c r="R6028">
        <v>154</v>
      </c>
      <c r="S6028">
        <v>23073.119999999999</v>
      </c>
      <c r="T6028">
        <v>3719.37</v>
      </c>
      <c r="U6028">
        <v>64</v>
      </c>
      <c r="V6028">
        <v>20</v>
      </c>
      <c r="W6028">
        <v>3032.55</v>
      </c>
      <c r="X6028">
        <v>3032.55</v>
      </c>
      <c r="Y6028">
        <v>131</v>
      </c>
      <c r="Z6028">
        <v>19353.75</v>
      </c>
      <c r="AA6028">
        <v>11282.25</v>
      </c>
      <c r="AB6028">
        <v>2624.23</v>
      </c>
      <c r="AC6028">
        <v>8658.02</v>
      </c>
      <c r="AD6028">
        <v>14</v>
      </c>
      <c r="AE6028">
        <v>6</v>
      </c>
      <c r="AF6028">
        <v>66</v>
      </c>
      <c r="AG6028">
        <v>30</v>
      </c>
      <c r="AH6028">
        <v>23</v>
      </c>
      <c r="AI6028">
        <v>34</v>
      </c>
      <c r="AJ6028">
        <v>25</v>
      </c>
      <c r="AK6028">
        <v>13</v>
      </c>
      <c r="AL6028">
        <v>6</v>
      </c>
      <c r="AM6028">
        <v>10</v>
      </c>
      <c r="AN6028">
        <v>2</v>
      </c>
      <c r="AO6028">
        <v>107</v>
      </c>
      <c r="AP6028">
        <v>484</v>
      </c>
      <c r="AQ6028">
        <v>114</v>
      </c>
      <c r="AR6028">
        <v>0</v>
      </c>
      <c r="AS6028">
        <v>39</v>
      </c>
      <c r="AT6028">
        <v>32</v>
      </c>
      <c r="AU6028">
        <v>2</v>
      </c>
      <c r="AV6028">
        <v>2</v>
      </c>
      <c r="AW6028">
        <v>0</v>
      </c>
      <c r="AX6028">
        <v>0</v>
      </c>
      <c r="AY6028">
        <v>86</v>
      </c>
      <c r="AZ6028">
        <v>136</v>
      </c>
      <c r="BA6028">
        <v>58</v>
      </c>
      <c r="BB6028">
        <v>5</v>
      </c>
      <c r="BC6028">
        <v>2</v>
      </c>
      <c r="BD6028">
        <v>1</v>
      </c>
      <c r="BE6028">
        <v>0</v>
      </c>
      <c r="BF6028">
        <v>109</v>
      </c>
      <c r="BG6028">
        <v>4865.51</v>
      </c>
      <c r="BH6028">
        <v>1</v>
      </c>
      <c r="BI6028">
        <v>64</v>
      </c>
      <c r="BJ6028" s="2">
        <v>45853</v>
      </c>
      <c r="BK6028">
        <v>0</v>
      </c>
      <c r="BL6028" s="3" t="str">
        <f>VLOOKUP(O6028,DropDownList!$H$1:$I$7,2,FALSE)</f>
        <v>2024/25</v>
      </c>
      <c r="BM6028" s="3" t="str">
        <f t="shared" si="94"/>
        <v>FISCAL FINES</v>
      </c>
    </row>
    <row r="6029" spans="1:65" x14ac:dyDescent="0.2">
      <c r="A6029">
        <v>2025</v>
      </c>
      <c r="B6029">
        <v>7</v>
      </c>
      <c r="C6029" t="s">
        <v>216</v>
      </c>
      <c r="D6029" t="s">
        <v>227</v>
      </c>
      <c r="E6029" t="s">
        <v>41</v>
      </c>
      <c r="F6029">
        <v>9367</v>
      </c>
      <c r="G6029" t="s">
        <v>141</v>
      </c>
      <c r="H6029" t="s">
        <v>218</v>
      </c>
      <c r="I6029" t="s">
        <v>142</v>
      </c>
      <c r="J6029" s="1">
        <v>45839</v>
      </c>
      <c r="K6029" t="s">
        <v>143</v>
      </c>
      <c r="L6029">
        <v>2</v>
      </c>
      <c r="M6029" t="s">
        <v>144</v>
      </c>
      <c r="N6029" t="s">
        <v>145</v>
      </c>
      <c r="O6029" t="s">
        <v>156</v>
      </c>
      <c r="P6029" t="s">
        <v>146</v>
      </c>
      <c r="Q6029">
        <v>460</v>
      </c>
      <c r="R6029">
        <v>161</v>
      </c>
      <c r="S6029">
        <v>2510</v>
      </c>
      <c r="T6029">
        <v>51.56</v>
      </c>
      <c r="U6029">
        <v>46</v>
      </c>
      <c r="V6029">
        <v>4</v>
      </c>
      <c r="W6029">
        <v>90</v>
      </c>
      <c r="X6029">
        <v>90</v>
      </c>
      <c r="Y6029">
        <v>0</v>
      </c>
      <c r="Z6029">
        <v>0</v>
      </c>
      <c r="AA6029">
        <v>1998.44</v>
      </c>
      <c r="AB6029">
        <v>0</v>
      </c>
      <c r="AC6029">
        <v>0</v>
      </c>
      <c r="AD6029">
        <v>4</v>
      </c>
      <c r="AE6029">
        <v>0</v>
      </c>
      <c r="AF6029">
        <v>131</v>
      </c>
      <c r="AG6029">
        <v>0</v>
      </c>
      <c r="AH6029">
        <v>4</v>
      </c>
      <c r="AI6029">
        <v>25</v>
      </c>
      <c r="AJ6029">
        <v>0</v>
      </c>
      <c r="AK6029">
        <v>0</v>
      </c>
      <c r="AL6029">
        <v>0</v>
      </c>
      <c r="AM6029">
        <v>0</v>
      </c>
      <c r="AN6029">
        <v>0</v>
      </c>
      <c r="AO6029">
        <v>113</v>
      </c>
      <c r="AP6029">
        <v>534</v>
      </c>
      <c r="AQ6029">
        <v>120</v>
      </c>
      <c r="AR6029">
        <v>0</v>
      </c>
      <c r="AS6029">
        <v>71</v>
      </c>
      <c r="AT6029">
        <v>34</v>
      </c>
      <c r="AU6029">
        <v>2</v>
      </c>
      <c r="AV6029">
        <v>3</v>
      </c>
      <c r="AW6029">
        <v>0</v>
      </c>
      <c r="AX6029">
        <v>0</v>
      </c>
      <c r="AY6029">
        <v>81</v>
      </c>
      <c r="AZ6029">
        <v>127</v>
      </c>
      <c r="BA6029">
        <v>66</v>
      </c>
      <c r="BB6029">
        <v>11</v>
      </c>
      <c r="BC6029">
        <v>6</v>
      </c>
      <c r="BD6029">
        <v>4</v>
      </c>
      <c r="BE6029">
        <v>0</v>
      </c>
      <c r="BF6029">
        <v>160</v>
      </c>
      <c r="BG6029">
        <v>460</v>
      </c>
      <c r="BH6029">
        <v>1</v>
      </c>
      <c r="BI6029">
        <v>46</v>
      </c>
      <c r="BJ6029" s="2">
        <v>45853</v>
      </c>
      <c r="BK6029">
        <v>0</v>
      </c>
      <c r="BL6029" s="3" t="str">
        <f>VLOOKUP(O6029,DropDownList!$H$1:$I$7,2,FALSE)</f>
        <v>2023/24</v>
      </c>
      <c r="BM6029" s="3" t="str">
        <f t="shared" si="94"/>
        <v>VSUR</v>
      </c>
    </row>
    <row r="6030" spans="1:65" x14ac:dyDescent="0.2">
      <c r="A6030">
        <v>2025</v>
      </c>
      <c r="B6030">
        <v>7</v>
      </c>
      <c r="C6030" t="s">
        <v>216</v>
      </c>
      <c r="D6030" t="s">
        <v>227</v>
      </c>
      <c r="E6030" t="s">
        <v>41</v>
      </c>
      <c r="F6030">
        <v>9367</v>
      </c>
      <c r="G6030" t="s">
        <v>141</v>
      </c>
      <c r="H6030" t="s">
        <v>218</v>
      </c>
      <c r="I6030" t="s">
        <v>142</v>
      </c>
      <c r="J6030" s="1">
        <v>45839</v>
      </c>
      <c r="K6030" t="s">
        <v>143</v>
      </c>
      <c r="L6030">
        <v>2</v>
      </c>
      <c r="M6030" t="s">
        <v>144</v>
      </c>
      <c r="N6030" t="s">
        <v>145</v>
      </c>
      <c r="O6030" t="s">
        <v>149</v>
      </c>
      <c r="P6030" t="s">
        <v>152</v>
      </c>
      <c r="Q6030">
        <v>0</v>
      </c>
      <c r="R6030">
        <v>51</v>
      </c>
      <c r="S6030">
        <v>2040</v>
      </c>
      <c r="T6030">
        <v>960</v>
      </c>
      <c r="U6030">
        <v>0</v>
      </c>
      <c r="V6030">
        <v>0</v>
      </c>
      <c r="W6030">
        <v>0</v>
      </c>
      <c r="X6030">
        <v>0</v>
      </c>
      <c r="Y6030">
        <v>0</v>
      </c>
      <c r="Z6030">
        <v>0</v>
      </c>
      <c r="AA6030">
        <v>1080</v>
      </c>
      <c r="AB6030">
        <v>0</v>
      </c>
      <c r="AC6030">
        <v>1080</v>
      </c>
      <c r="AD6030">
        <v>0</v>
      </c>
      <c r="AE6030">
        <v>0</v>
      </c>
      <c r="AF6030">
        <v>27</v>
      </c>
      <c r="AG6030">
        <v>0</v>
      </c>
      <c r="AH6030">
        <v>24</v>
      </c>
      <c r="AI6030">
        <v>0</v>
      </c>
      <c r="AJ6030">
        <v>0</v>
      </c>
      <c r="AK6030">
        <v>0</v>
      </c>
      <c r="AL6030">
        <v>0</v>
      </c>
      <c r="AM6030">
        <v>0</v>
      </c>
      <c r="AN6030">
        <v>0</v>
      </c>
      <c r="AO6030">
        <v>0</v>
      </c>
      <c r="AP6030">
        <v>0</v>
      </c>
      <c r="AQ6030">
        <v>0</v>
      </c>
      <c r="AR6030">
        <v>0</v>
      </c>
      <c r="AS6030">
        <v>0</v>
      </c>
      <c r="AT6030">
        <v>0</v>
      </c>
      <c r="AU6030">
        <v>0</v>
      </c>
      <c r="AV6030">
        <v>0</v>
      </c>
      <c r="AW6030">
        <v>0</v>
      </c>
      <c r="AX6030">
        <v>0</v>
      </c>
      <c r="AY6030">
        <v>0</v>
      </c>
      <c r="AZ6030">
        <v>0</v>
      </c>
      <c r="BA6030">
        <v>0</v>
      </c>
      <c r="BB6030">
        <v>0</v>
      </c>
      <c r="BC6030">
        <v>0</v>
      </c>
      <c r="BD6030">
        <v>0</v>
      </c>
      <c r="BE6030">
        <v>0</v>
      </c>
      <c r="BF6030">
        <v>0</v>
      </c>
      <c r="BG6030">
        <v>0</v>
      </c>
      <c r="BH6030">
        <v>0</v>
      </c>
      <c r="BI6030">
        <v>0</v>
      </c>
      <c r="BJ6030" s="2">
        <v>45853</v>
      </c>
      <c r="BK6030">
        <v>0</v>
      </c>
      <c r="BL6030" s="3" t="str">
        <f>VLOOKUP(O6030,DropDownList!$H$1:$I$7,2,FALSE)</f>
        <v>2025/26</v>
      </c>
      <c r="BM6030" s="3" t="str">
        <f t="shared" si="94"/>
        <v>PCOA</v>
      </c>
    </row>
    <row r="6031" spans="1:65" x14ac:dyDescent="0.2">
      <c r="A6031">
        <v>2025</v>
      </c>
      <c r="B6031">
        <v>7</v>
      </c>
      <c r="C6031" t="s">
        <v>216</v>
      </c>
      <c r="D6031" t="s">
        <v>227</v>
      </c>
      <c r="E6031" t="s">
        <v>41</v>
      </c>
      <c r="F6031">
        <v>9367</v>
      </c>
      <c r="G6031" t="s">
        <v>141</v>
      </c>
      <c r="H6031" t="s">
        <v>218</v>
      </c>
      <c r="I6031" t="s">
        <v>142</v>
      </c>
      <c r="J6031" s="1">
        <v>45839</v>
      </c>
      <c r="K6031" t="s">
        <v>143</v>
      </c>
      <c r="L6031">
        <v>2</v>
      </c>
      <c r="M6031" t="s">
        <v>144</v>
      </c>
      <c r="N6031" t="s">
        <v>145</v>
      </c>
      <c r="O6031" t="s">
        <v>149</v>
      </c>
      <c r="P6031" t="s">
        <v>148</v>
      </c>
      <c r="Q6031">
        <v>951.12</v>
      </c>
      <c r="R6031">
        <v>23</v>
      </c>
      <c r="S6031">
        <v>1380</v>
      </c>
      <c r="T6031">
        <v>0</v>
      </c>
      <c r="U6031">
        <v>17</v>
      </c>
      <c r="V6031">
        <v>10</v>
      </c>
      <c r="W6031">
        <v>600</v>
      </c>
      <c r="X6031">
        <v>600</v>
      </c>
      <c r="Y6031">
        <v>0</v>
      </c>
      <c r="Z6031">
        <v>0</v>
      </c>
      <c r="AA6031">
        <v>428.88</v>
      </c>
      <c r="AB6031">
        <v>0</v>
      </c>
      <c r="AC6031">
        <v>428.88</v>
      </c>
      <c r="AD6031">
        <v>10</v>
      </c>
      <c r="AE6031">
        <v>0</v>
      </c>
      <c r="AF6031">
        <v>6</v>
      </c>
      <c r="AG6031">
        <v>3</v>
      </c>
      <c r="AH6031">
        <v>0</v>
      </c>
      <c r="AI6031">
        <v>14</v>
      </c>
      <c r="AJ6031">
        <v>0</v>
      </c>
      <c r="AK6031">
        <v>0</v>
      </c>
      <c r="AL6031">
        <v>0</v>
      </c>
      <c r="AM6031">
        <v>0</v>
      </c>
      <c r="AN6031">
        <v>0</v>
      </c>
      <c r="AO6031">
        <v>21</v>
      </c>
      <c r="AP6031">
        <v>70</v>
      </c>
      <c r="AQ6031">
        <v>21</v>
      </c>
      <c r="AR6031">
        <v>0</v>
      </c>
      <c r="AS6031">
        <v>2</v>
      </c>
      <c r="AT6031">
        <v>6</v>
      </c>
      <c r="AU6031">
        <v>0</v>
      </c>
      <c r="AV6031">
        <v>0</v>
      </c>
      <c r="AW6031">
        <v>0</v>
      </c>
      <c r="AX6031">
        <v>0</v>
      </c>
      <c r="AY6031">
        <v>7</v>
      </c>
      <c r="AZ6031">
        <v>24</v>
      </c>
      <c r="BA6031">
        <v>9</v>
      </c>
      <c r="BB6031">
        <v>0</v>
      </c>
      <c r="BC6031">
        <v>0</v>
      </c>
      <c r="BD6031">
        <v>0</v>
      </c>
      <c r="BE6031">
        <v>0</v>
      </c>
      <c r="BF6031">
        <v>21</v>
      </c>
      <c r="BG6031">
        <v>840</v>
      </c>
      <c r="BH6031">
        <v>0</v>
      </c>
      <c r="BI6031">
        <v>17</v>
      </c>
      <c r="BJ6031" s="2">
        <v>45853</v>
      </c>
      <c r="BK6031">
        <v>0</v>
      </c>
      <c r="BL6031" s="3" t="str">
        <f>VLOOKUP(O6031,DropDownList!$H$1:$I$7,2,FALSE)</f>
        <v>2025/26</v>
      </c>
      <c r="BM6031" s="3" t="str">
        <f t="shared" si="94"/>
        <v>PRAS</v>
      </c>
    </row>
    <row r="6032" spans="1:65" x14ac:dyDescent="0.2">
      <c r="A6032">
        <v>2025</v>
      </c>
      <c r="B6032">
        <v>7</v>
      </c>
      <c r="C6032" t="s">
        <v>216</v>
      </c>
      <c r="D6032" t="s">
        <v>227</v>
      </c>
      <c r="E6032" t="s">
        <v>41</v>
      </c>
      <c r="F6032">
        <v>9367</v>
      </c>
      <c r="G6032" t="s">
        <v>141</v>
      </c>
      <c r="H6032" t="s">
        <v>218</v>
      </c>
      <c r="I6032" t="s">
        <v>142</v>
      </c>
      <c r="J6032" s="1">
        <v>45839</v>
      </c>
      <c r="K6032" t="s">
        <v>143</v>
      </c>
      <c r="L6032">
        <v>2</v>
      </c>
      <c r="M6032" t="s">
        <v>144</v>
      </c>
      <c r="N6032" t="s">
        <v>145</v>
      </c>
      <c r="O6032" t="s">
        <v>156</v>
      </c>
      <c r="P6032" t="s">
        <v>154</v>
      </c>
      <c r="Q6032">
        <v>13263.73</v>
      </c>
      <c r="R6032">
        <v>167</v>
      </c>
      <c r="S6032">
        <v>45025</v>
      </c>
      <c r="T6032">
        <v>1296.56</v>
      </c>
      <c r="U6032">
        <v>49</v>
      </c>
      <c r="V6032">
        <v>11</v>
      </c>
      <c r="W6032">
        <v>2864.81</v>
      </c>
      <c r="X6032">
        <v>2864.81</v>
      </c>
      <c r="Y6032">
        <v>0</v>
      </c>
      <c r="Z6032">
        <v>0</v>
      </c>
      <c r="AA6032">
        <v>30464.71</v>
      </c>
      <c r="AB6032">
        <v>283.08999999999997</v>
      </c>
      <c r="AC6032">
        <v>28183.18</v>
      </c>
      <c r="AD6032">
        <v>4</v>
      </c>
      <c r="AE6032">
        <v>7</v>
      </c>
      <c r="AF6032">
        <v>111</v>
      </c>
      <c r="AG6032">
        <v>23</v>
      </c>
      <c r="AH6032">
        <v>4</v>
      </c>
      <c r="AI6032">
        <v>26</v>
      </c>
      <c r="AJ6032">
        <v>0</v>
      </c>
      <c r="AK6032">
        <v>0</v>
      </c>
      <c r="AL6032">
        <v>0</v>
      </c>
      <c r="AM6032">
        <v>0</v>
      </c>
      <c r="AN6032">
        <v>0</v>
      </c>
      <c r="AO6032">
        <v>119</v>
      </c>
      <c r="AP6032">
        <v>558</v>
      </c>
      <c r="AQ6032">
        <v>125</v>
      </c>
      <c r="AR6032">
        <v>0</v>
      </c>
      <c r="AS6032">
        <v>74</v>
      </c>
      <c r="AT6032">
        <v>34</v>
      </c>
      <c r="AU6032">
        <v>2</v>
      </c>
      <c r="AV6032">
        <v>3</v>
      </c>
      <c r="AW6032">
        <v>0</v>
      </c>
      <c r="AX6032">
        <v>0</v>
      </c>
      <c r="AY6032">
        <v>85</v>
      </c>
      <c r="AZ6032">
        <v>134</v>
      </c>
      <c r="BA6032">
        <v>70</v>
      </c>
      <c r="BB6032">
        <v>12</v>
      </c>
      <c r="BC6032">
        <v>6</v>
      </c>
      <c r="BD6032">
        <v>4</v>
      </c>
      <c r="BE6032">
        <v>0</v>
      </c>
      <c r="BF6032">
        <v>166</v>
      </c>
      <c r="BG6032">
        <v>8785</v>
      </c>
      <c r="BH6032">
        <v>3</v>
      </c>
      <c r="BI6032">
        <v>49</v>
      </c>
      <c r="BJ6032" s="2">
        <v>45853</v>
      </c>
      <c r="BK6032">
        <v>0</v>
      </c>
      <c r="BL6032" s="3" t="str">
        <f>VLOOKUP(O6032,DropDownList!$H$1:$I$7,2,FALSE)</f>
        <v>2023/24</v>
      </c>
      <c r="BM6032" s="3" t="str">
        <f t="shared" si="94"/>
        <v>JP COURT</v>
      </c>
    </row>
    <row r="6033" spans="1:65" x14ac:dyDescent="0.2">
      <c r="A6033">
        <v>2025</v>
      </c>
      <c r="B6033">
        <v>7</v>
      </c>
      <c r="C6033" t="s">
        <v>216</v>
      </c>
      <c r="D6033" t="s">
        <v>227</v>
      </c>
      <c r="E6033" t="s">
        <v>41</v>
      </c>
      <c r="F6033">
        <v>9367</v>
      </c>
      <c r="G6033" t="s">
        <v>141</v>
      </c>
      <c r="H6033" t="s">
        <v>218</v>
      </c>
      <c r="I6033" t="s">
        <v>142</v>
      </c>
      <c r="J6033" s="1">
        <v>45839</v>
      </c>
      <c r="K6033" t="s">
        <v>143</v>
      </c>
      <c r="L6033">
        <v>2</v>
      </c>
      <c r="M6033" t="s">
        <v>144</v>
      </c>
      <c r="N6033" t="s">
        <v>145</v>
      </c>
      <c r="O6033" t="s">
        <v>149</v>
      </c>
      <c r="P6033" t="s">
        <v>153</v>
      </c>
      <c r="Q6033">
        <v>0</v>
      </c>
      <c r="R6033">
        <v>1</v>
      </c>
      <c r="S6033">
        <v>45</v>
      </c>
      <c r="T6033">
        <v>0</v>
      </c>
      <c r="U6033">
        <v>0</v>
      </c>
      <c r="V6033">
        <v>0</v>
      </c>
      <c r="W6033">
        <v>0</v>
      </c>
      <c r="X6033">
        <v>0</v>
      </c>
      <c r="Y6033">
        <v>0</v>
      </c>
      <c r="Z6033">
        <v>0</v>
      </c>
      <c r="AA6033">
        <v>45</v>
      </c>
      <c r="AB6033">
        <v>0</v>
      </c>
      <c r="AC6033">
        <v>45</v>
      </c>
      <c r="AD6033">
        <v>0</v>
      </c>
      <c r="AE6033">
        <v>0</v>
      </c>
      <c r="AF6033">
        <v>1</v>
      </c>
      <c r="AG6033">
        <v>0</v>
      </c>
      <c r="AH6033">
        <v>0</v>
      </c>
      <c r="AI6033">
        <v>0</v>
      </c>
      <c r="AJ6033">
        <v>0</v>
      </c>
      <c r="AK6033">
        <v>0</v>
      </c>
      <c r="AL6033">
        <v>0</v>
      </c>
      <c r="AM6033">
        <v>0</v>
      </c>
      <c r="AN6033">
        <v>0</v>
      </c>
      <c r="AO6033">
        <v>0</v>
      </c>
      <c r="AP6033">
        <v>0</v>
      </c>
      <c r="AQ6033">
        <v>0</v>
      </c>
      <c r="AR6033">
        <v>0</v>
      </c>
      <c r="AS6033">
        <v>0</v>
      </c>
      <c r="AT6033">
        <v>0</v>
      </c>
      <c r="AU6033">
        <v>0</v>
      </c>
      <c r="AV6033">
        <v>0</v>
      </c>
      <c r="AW6033">
        <v>0</v>
      </c>
      <c r="AX6033">
        <v>0</v>
      </c>
      <c r="AY6033">
        <v>0</v>
      </c>
      <c r="AZ6033">
        <v>0</v>
      </c>
      <c r="BA6033">
        <v>0</v>
      </c>
      <c r="BB6033">
        <v>0</v>
      </c>
      <c r="BC6033">
        <v>0</v>
      </c>
      <c r="BD6033">
        <v>0</v>
      </c>
      <c r="BE6033">
        <v>0</v>
      </c>
      <c r="BF6033">
        <v>0</v>
      </c>
      <c r="BG6033">
        <v>0</v>
      </c>
      <c r="BH6033">
        <v>0</v>
      </c>
      <c r="BI6033">
        <v>0</v>
      </c>
      <c r="BJ6033" s="2">
        <v>45853</v>
      </c>
      <c r="BK6033">
        <v>0</v>
      </c>
      <c r="BL6033" s="3" t="str">
        <f>VLOOKUP(O6033,DropDownList!$H$1:$I$7,2,FALSE)</f>
        <v>2025/26</v>
      </c>
      <c r="BM6033" s="3" t="str">
        <f t="shared" si="94"/>
        <v>PREG</v>
      </c>
    </row>
    <row r="6034" spans="1:65" x14ac:dyDescent="0.2">
      <c r="A6034">
        <v>2025</v>
      </c>
      <c r="B6034">
        <v>7</v>
      </c>
      <c r="C6034" t="s">
        <v>216</v>
      </c>
      <c r="D6034" t="s">
        <v>227</v>
      </c>
      <c r="E6034" t="s">
        <v>41</v>
      </c>
      <c r="F6034">
        <v>9367</v>
      </c>
      <c r="G6034" t="s">
        <v>141</v>
      </c>
      <c r="H6034" t="s">
        <v>218</v>
      </c>
      <c r="I6034" t="s">
        <v>142</v>
      </c>
      <c r="J6034" s="1">
        <v>45839</v>
      </c>
      <c r="K6034" t="s">
        <v>143</v>
      </c>
      <c r="L6034">
        <v>2</v>
      </c>
      <c r="M6034" t="s">
        <v>144</v>
      </c>
      <c r="N6034" t="s">
        <v>145</v>
      </c>
      <c r="O6034" t="s">
        <v>156</v>
      </c>
      <c r="P6034" t="s">
        <v>148</v>
      </c>
      <c r="Q6034">
        <v>285.39</v>
      </c>
      <c r="R6034">
        <v>16</v>
      </c>
      <c r="S6034">
        <v>960</v>
      </c>
      <c r="T6034">
        <v>60</v>
      </c>
      <c r="U6034">
        <v>5</v>
      </c>
      <c r="V6034">
        <v>0</v>
      </c>
      <c r="W6034">
        <v>0</v>
      </c>
      <c r="X6034">
        <v>0</v>
      </c>
      <c r="Y6034">
        <v>0</v>
      </c>
      <c r="Z6034">
        <v>0</v>
      </c>
      <c r="AA6034">
        <v>614.61</v>
      </c>
      <c r="AB6034">
        <v>0</v>
      </c>
      <c r="AC6034">
        <v>614.61</v>
      </c>
      <c r="AD6034">
        <v>0</v>
      </c>
      <c r="AE6034">
        <v>0</v>
      </c>
      <c r="AF6034">
        <v>10</v>
      </c>
      <c r="AG6034">
        <v>1</v>
      </c>
      <c r="AH6034">
        <v>1</v>
      </c>
      <c r="AI6034">
        <v>4</v>
      </c>
      <c r="AJ6034">
        <v>0</v>
      </c>
      <c r="AK6034">
        <v>0</v>
      </c>
      <c r="AL6034">
        <v>0</v>
      </c>
      <c r="AM6034">
        <v>0</v>
      </c>
      <c r="AN6034">
        <v>0</v>
      </c>
      <c r="AO6034">
        <v>13</v>
      </c>
      <c r="AP6034">
        <v>49</v>
      </c>
      <c r="AQ6034">
        <v>16</v>
      </c>
      <c r="AR6034">
        <v>0</v>
      </c>
      <c r="AS6034">
        <v>2</v>
      </c>
      <c r="AT6034">
        <v>0</v>
      </c>
      <c r="AU6034">
        <v>0</v>
      </c>
      <c r="AV6034">
        <v>0</v>
      </c>
      <c r="AW6034">
        <v>0</v>
      </c>
      <c r="AX6034">
        <v>0</v>
      </c>
      <c r="AY6034">
        <v>11</v>
      </c>
      <c r="AZ6034">
        <v>14</v>
      </c>
      <c r="BA6034">
        <v>5</v>
      </c>
      <c r="BB6034">
        <v>1</v>
      </c>
      <c r="BC6034">
        <v>0</v>
      </c>
      <c r="BD6034">
        <v>0</v>
      </c>
      <c r="BE6034">
        <v>0</v>
      </c>
      <c r="BF6034">
        <v>13</v>
      </c>
      <c r="BG6034">
        <v>240</v>
      </c>
      <c r="BH6034">
        <v>0</v>
      </c>
      <c r="BI6034">
        <v>5</v>
      </c>
      <c r="BJ6034" s="2">
        <v>45853</v>
      </c>
      <c r="BK6034">
        <v>0</v>
      </c>
      <c r="BL6034" s="3" t="str">
        <f>VLOOKUP(O6034,DropDownList!$H$1:$I$7,2,FALSE)</f>
        <v>2023/24</v>
      </c>
      <c r="BM6034" s="3" t="str">
        <f t="shared" si="94"/>
        <v>PRAS</v>
      </c>
    </row>
    <row r="6035" spans="1:65" x14ac:dyDescent="0.2">
      <c r="A6035">
        <v>2025</v>
      </c>
      <c r="B6035">
        <v>7</v>
      </c>
      <c r="C6035" t="s">
        <v>216</v>
      </c>
      <c r="D6035" t="s">
        <v>227</v>
      </c>
      <c r="E6035" t="s">
        <v>41</v>
      </c>
      <c r="F6035">
        <v>9367</v>
      </c>
      <c r="G6035" t="s">
        <v>141</v>
      </c>
      <c r="H6035" t="s">
        <v>218</v>
      </c>
      <c r="I6035" t="s">
        <v>142</v>
      </c>
      <c r="J6035" s="1">
        <v>45839</v>
      </c>
      <c r="K6035" t="s">
        <v>143</v>
      </c>
      <c r="L6035">
        <v>2</v>
      </c>
      <c r="M6035" t="s">
        <v>144</v>
      </c>
      <c r="N6035" t="s">
        <v>145</v>
      </c>
      <c r="O6035" t="s">
        <v>156</v>
      </c>
      <c r="P6035" t="s">
        <v>152</v>
      </c>
      <c r="Q6035">
        <v>0</v>
      </c>
      <c r="R6035">
        <v>25</v>
      </c>
      <c r="S6035">
        <v>1000</v>
      </c>
      <c r="T6035">
        <v>600</v>
      </c>
      <c r="U6035">
        <v>0</v>
      </c>
      <c r="V6035">
        <v>0</v>
      </c>
      <c r="W6035">
        <v>0</v>
      </c>
      <c r="X6035">
        <v>0</v>
      </c>
      <c r="Y6035">
        <v>0</v>
      </c>
      <c r="Z6035">
        <v>0</v>
      </c>
      <c r="AA6035">
        <v>400</v>
      </c>
      <c r="AB6035">
        <v>0</v>
      </c>
      <c r="AC6035">
        <v>400</v>
      </c>
      <c r="AD6035">
        <v>0</v>
      </c>
      <c r="AE6035">
        <v>0</v>
      </c>
      <c r="AF6035">
        <v>10</v>
      </c>
      <c r="AG6035">
        <v>0</v>
      </c>
      <c r="AH6035">
        <v>15</v>
      </c>
      <c r="AI6035">
        <v>0</v>
      </c>
      <c r="AJ6035">
        <v>0</v>
      </c>
      <c r="AK6035">
        <v>0</v>
      </c>
      <c r="AL6035">
        <v>0</v>
      </c>
      <c r="AM6035">
        <v>0</v>
      </c>
      <c r="AN6035">
        <v>0</v>
      </c>
      <c r="AO6035">
        <v>0</v>
      </c>
      <c r="AP6035">
        <v>0</v>
      </c>
      <c r="AQ6035">
        <v>0</v>
      </c>
      <c r="AR6035">
        <v>0</v>
      </c>
      <c r="AS6035">
        <v>0</v>
      </c>
      <c r="AT6035">
        <v>0</v>
      </c>
      <c r="AU6035">
        <v>0</v>
      </c>
      <c r="AV6035">
        <v>0</v>
      </c>
      <c r="AW6035">
        <v>0</v>
      </c>
      <c r="AX6035">
        <v>0</v>
      </c>
      <c r="AY6035">
        <v>0</v>
      </c>
      <c r="AZ6035">
        <v>0</v>
      </c>
      <c r="BA6035">
        <v>0</v>
      </c>
      <c r="BB6035">
        <v>0</v>
      </c>
      <c r="BC6035">
        <v>0</v>
      </c>
      <c r="BD6035">
        <v>0</v>
      </c>
      <c r="BE6035">
        <v>0</v>
      </c>
      <c r="BF6035">
        <v>0</v>
      </c>
      <c r="BG6035">
        <v>0</v>
      </c>
      <c r="BH6035">
        <v>0</v>
      </c>
      <c r="BI6035">
        <v>0</v>
      </c>
      <c r="BJ6035" s="2">
        <v>45853</v>
      </c>
      <c r="BK6035">
        <v>0</v>
      </c>
      <c r="BL6035" s="3" t="str">
        <f>VLOOKUP(O6035,DropDownList!$H$1:$I$7,2,FALSE)</f>
        <v>2023/24</v>
      </c>
      <c r="BM6035" s="3" t="str">
        <f t="shared" si="94"/>
        <v>PCOA</v>
      </c>
    </row>
    <row r="6036" spans="1:65" x14ac:dyDescent="0.2">
      <c r="A6036">
        <v>2025</v>
      </c>
      <c r="B6036">
        <v>7</v>
      </c>
      <c r="C6036" t="s">
        <v>216</v>
      </c>
      <c r="D6036" t="s">
        <v>227</v>
      </c>
      <c r="E6036" t="s">
        <v>41</v>
      </c>
      <c r="F6036">
        <v>9367</v>
      </c>
      <c r="G6036" t="s">
        <v>141</v>
      </c>
      <c r="H6036" t="s">
        <v>218</v>
      </c>
      <c r="I6036" t="s">
        <v>142</v>
      </c>
      <c r="J6036" s="1">
        <v>45839</v>
      </c>
      <c r="K6036" t="s">
        <v>143</v>
      </c>
      <c r="L6036">
        <v>2</v>
      </c>
      <c r="M6036" t="s">
        <v>144</v>
      </c>
      <c r="N6036" t="s">
        <v>145</v>
      </c>
      <c r="O6036" t="s">
        <v>149</v>
      </c>
      <c r="P6036" t="s">
        <v>146</v>
      </c>
      <c r="Q6036">
        <v>602.47</v>
      </c>
      <c r="R6036">
        <v>134</v>
      </c>
      <c r="S6036">
        <v>2370</v>
      </c>
      <c r="T6036">
        <v>10</v>
      </c>
      <c r="U6036">
        <v>78</v>
      </c>
      <c r="V6036">
        <v>17</v>
      </c>
      <c r="W6036">
        <v>310</v>
      </c>
      <c r="X6036">
        <v>310</v>
      </c>
      <c r="Y6036">
        <v>0</v>
      </c>
      <c r="Z6036">
        <v>0</v>
      </c>
      <c r="AA6036">
        <v>1757.53</v>
      </c>
      <c r="AB6036">
        <v>0</v>
      </c>
      <c r="AC6036">
        <v>0</v>
      </c>
      <c r="AD6036">
        <v>17</v>
      </c>
      <c r="AE6036">
        <v>0</v>
      </c>
      <c r="AF6036">
        <v>94</v>
      </c>
      <c r="AG6036">
        <v>3</v>
      </c>
      <c r="AH6036">
        <v>1</v>
      </c>
      <c r="AI6036">
        <v>36</v>
      </c>
      <c r="AJ6036">
        <v>0</v>
      </c>
      <c r="AK6036">
        <v>0</v>
      </c>
      <c r="AL6036">
        <v>0</v>
      </c>
      <c r="AM6036">
        <v>0</v>
      </c>
      <c r="AN6036">
        <v>0</v>
      </c>
      <c r="AO6036">
        <v>85</v>
      </c>
      <c r="AP6036">
        <v>322</v>
      </c>
      <c r="AQ6036">
        <v>83</v>
      </c>
      <c r="AR6036">
        <v>0</v>
      </c>
      <c r="AS6036">
        <v>21</v>
      </c>
      <c r="AT6036">
        <v>35</v>
      </c>
      <c r="AU6036">
        <v>1</v>
      </c>
      <c r="AV6036">
        <v>1</v>
      </c>
      <c r="AW6036">
        <v>1</v>
      </c>
      <c r="AX6036">
        <v>0</v>
      </c>
      <c r="AY6036">
        <v>41</v>
      </c>
      <c r="AZ6036">
        <v>87</v>
      </c>
      <c r="BA6036">
        <v>34</v>
      </c>
      <c r="BB6036">
        <v>7</v>
      </c>
      <c r="BC6036">
        <v>2</v>
      </c>
      <c r="BD6036">
        <v>1</v>
      </c>
      <c r="BE6036">
        <v>0</v>
      </c>
      <c r="BF6036">
        <v>133</v>
      </c>
      <c r="BG6036">
        <v>580</v>
      </c>
      <c r="BH6036">
        <v>0</v>
      </c>
      <c r="BI6036">
        <v>78</v>
      </c>
      <c r="BJ6036" s="2">
        <v>45853</v>
      </c>
      <c r="BK6036">
        <v>0</v>
      </c>
      <c r="BL6036" s="3" t="str">
        <f>VLOOKUP(O6036,DropDownList!$H$1:$I$7,2,FALSE)</f>
        <v>2025/26</v>
      </c>
      <c r="BM6036" s="3" t="str">
        <f t="shared" si="94"/>
        <v>VSUR</v>
      </c>
    </row>
    <row r="6037" spans="1:65" x14ac:dyDescent="0.2">
      <c r="A6037">
        <v>2025</v>
      </c>
      <c r="B6037">
        <v>7</v>
      </c>
      <c r="C6037" t="s">
        <v>216</v>
      </c>
      <c r="D6037" t="s">
        <v>228</v>
      </c>
      <c r="E6037" t="s">
        <v>41</v>
      </c>
      <c r="F6037">
        <v>9811</v>
      </c>
      <c r="G6037" t="s">
        <v>158</v>
      </c>
      <c r="H6037" t="s">
        <v>218</v>
      </c>
      <c r="I6037" t="s">
        <v>142</v>
      </c>
      <c r="J6037" s="1">
        <v>45839</v>
      </c>
      <c r="K6037" t="s">
        <v>143</v>
      </c>
      <c r="L6037">
        <v>2</v>
      </c>
      <c r="M6037" t="s">
        <v>144</v>
      </c>
      <c r="N6037" t="s">
        <v>145</v>
      </c>
      <c r="O6037" t="s">
        <v>156</v>
      </c>
      <c r="P6037" t="s">
        <v>160</v>
      </c>
      <c r="Q6037">
        <v>18868.09</v>
      </c>
      <c r="R6037">
        <v>201</v>
      </c>
      <c r="S6037">
        <v>87870</v>
      </c>
      <c r="T6037">
        <v>3643.94</v>
      </c>
      <c r="U6037">
        <v>74</v>
      </c>
      <c r="V6037">
        <v>19</v>
      </c>
      <c r="W6037">
        <v>7812.28</v>
      </c>
      <c r="X6037">
        <v>8464.31</v>
      </c>
      <c r="Y6037">
        <v>0</v>
      </c>
      <c r="Z6037">
        <v>0</v>
      </c>
      <c r="AA6037">
        <v>65357.97</v>
      </c>
      <c r="AB6037">
        <v>4228.07</v>
      </c>
      <c r="AC6037">
        <v>57463.15</v>
      </c>
      <c r="AD6037">
        <v>7</v>
      </c>
      <c r="AE6037">
        <v>12</v>
      </c>
      <c r="AF6037">
        <v>115</v>
      </c>
      <c r="AG6037">
        <v>57</v>
      </c>
      <c r="AH6037">
        <v>8</v>
      </c>
      <c r="AI6037">
        <v>17</v>
      </c>
      <c r="AJ6037">
        <v>0</v>
      </c>
      <c r="AK6037">
        <v>0</v>
      </c>
      <c r="AL6037">
        <v>0</v>
      </c>
      <c r="AM6037">
        <v>0</v>
      </c>
      <c r="AN6037">
        <v>0</v>
      </c>
      <c r="AO6037">
        <v>149</v>
      </c>
      <c r="AP6037">
        <v>692</v>
      </c>
      <c r="AQ6037">
        <v>159</v>
      </c>
      <c r="AR6037">
        <v>0</v>
      </c>
      <c r="AS6037">
        <v>66</v>
      </c>
      <c r="AT6037">
        <v>53</v>
      </c>
      <c r="AU6037">
        <v>10</v>
      </c>
      <c r="AV6037">
        <v>5</v>
      </c>
      <c r="AW6037">
        <v>3</v>
      </c>
      <c r="AX6037">
        <v>0</v>
      </c>
      <c r="AY6037">
        <v>114</v>
      </c>
      <c r="AZ6037">
        <v>162</v>
      </c>
      <c r="BA6037">
        <v>79</v>
      </c>
      <c r="BB6037">
        <v>8</v>
      </c>
      <c r="BC6037">
        <v>4</v>
      </c>
      <c r="BD6037">
        <v>10</v>
      </c>
      <c r="BE6037">
        <v>0</v>
      </c>
      <c r="BF6037">
        <v>196</v>
      </c>
      <c r="BG6037">
        <v>7790</v>
      </c>
      <c r="BH6037">
        <v>4</v>
      </c>
      <c r="BI6037">
        <v>71</v>
      </c>
      <c r="BJ6037" s="2">
        <v>45853</v>
      </c>
      <c r="BK6037">
        <v>1</v>
      </c>
      <c r="BL6037" s="3" t="str">
        <f>VLOOKUP(O6037,DropDownList!$H$1:$I$7,2,FALSE)</f>
        <v>2023/24</v>
      </c>
      <c r="BM6037" s="3" t="str">
        <f t="shared" si="94"/>
        <v>SC COURT</v>
      </c>
    </row>
    <row r="6038" spans="1:65" x14ac:dyDescent="0.2">
      <c r="A6038">
        <v>2025</v>
      </c>
      <c r="B6038">
        <v>7</v>
      </c>
      <c r="C6038" t="s">
        <v>216</v>
      </c>
      <c r="D6038" t="s">
        <v>228</v>
      </c>
      <c r="E6038" t="s">
        <v>41</v>
      </c>
      <c r="F6038">
        <v>9811</v>
      </c>
      <c r="G6038" t="s">
        <v>158</v>
      </c>
      <c r="H6038" t="s">
        <v>218</v>
      </c>
      <c r="I6038" t="s">
        <v>142</v>
      </c>
      <c r="J6038" s="1">
        <v>45839</v>
      </c>
      <c r="K6038" t="s">
        <v>143</v>
      </c>
      <c r="L6038">
        <v>2</v>
      </c>
      <c r="M6038" t="s">
        <v>144</v>
      </c>
      <c r="N6038" t="s">
        <v>145</v>
      </c>
      <c r="O6038" t="s">
        <v>149</v>
      </c>
      <c r="P6038" t="s">
        <v>160</v>
      </c>
      <c r="Q6038">
        <v>38173.019999999997</v>
      </c>
      <c r="R6038">
        <v>246</v>
      </c>
      <c r="S6038">
        <v>97004.02</v>
      </c>
      <c r="T6038">
        <v>2450</v>
      </c>
      <c r="U6038">
        <v>129</v>
      </c>
      <c r="V6038">
        <v>53</v>
      </c>
      <c r="W6038">
        <v>11643.34</v>
      </c>
      <c r="X6038">
        <v>17537.36</v>
      </c>
      <c r="Y6038">
        <v>0</v>
      </c>
      <c r="Z6038">
        <v>0</v>
      </c>
      <c r="AA6038">
        <v>56381</v>
      </c>
      <c r="AB6038">
        <v>7996.86</v>
      </c>
      <c r="AC6038">
        <v>44999.14</v>
      </c>
      <c r="AD6038">
        <v>30</v>
      </c>
      <c r="AE6038">
        <v>23</v>
      </c>
      <c r="AF6038">
        <v>112</v>
      </c>
      <c r="AG6038">
        <v>62</v>
      </c>
      <c r="AH6038">
        <v>3</v>
      </c>
      <c r="AI6038">
        <v>67</v>
      </c>
      <c r="AJ6038">
        <v>0</v>
      </c>
      <c r="AK6038">
        <v>0</v>
      </c>
      <c r="AL6038">
        <v>0</v>
      </c>
      <c r="AM6038">
        <v>0</v>
      </c>
      <c r="AN6038">
        <v>0</v>
      </c>
      <c r="AO6038">
        <v>152</v>
      </c>
      <c r="AP6038">
        <v>504</v>
      </c>
      <c r="AQ6038">
        <v>137</v>
      </c>
      <c r="AR6038">
        <v>0</v>
      </c>
      <c r="AS6038">
        <v>37</v>
      </c>
      <c r="AT6038">
        <v>67</v>
      </c>
      <c r="AU6038">
        <v>8</v>
      </c>
      <c r="AV6038">
        <v>1</v>
      </c>
      <c r="AW6038">
        <v>4</v>
      </c>
      <c r="AX6038">
        <v>0</v>
      </c>
      <c r="AY6038">
        <v>66</v>
      </c>
      <c r="AZ6038">
        <v>123</v>
      </c>
      <c r="BA6038">
        <v>33</v>
      </c>
      <c r="BB6038">
        <v>6</v>
      </c>
      <c r="BC6038">
        <v>3</v>
      </c>
      <c r="BD6038">
        <v>2</v>
      </c>
      <c r="BE6038">
        <v>0</v>
      </c>
      <c r="BF6038">
        <v>240</v>
      </c>
      <c r="BG6038">
        <v>20607</v>
      </c>
      <c r="BH6038">
        <v>2</v>
      </c>
      <c r="BI6038">
        <v>126</v>
      </c>
      <c r="BJ6038" s="2">
        <v>45853</v>
      </c>
      <c r="BK6038">
        <v>1</v>
      </c>
      <c r="BL6038" s="3" t="str">
        <f>VLOOKUP(O6038,DropDownList!$H$1:$I$7,2,FALSE)</f>
        <v>2025/26</v>
      </c>
      <c r="BM6038" s="3" t="str">
        <f t="shared" si="94"/>
        <v>SC COURT</v>
      </c>
    </row>
    <row r="6039" spans="1:65" x14ac:dyDescent="0.2">
      <c r="A6039">
        <v>2025</v>
      </c>
      <c r="B6039">
        <v>7</v>
      </c>
      <c r="C6039" t="s">
        <v>216</v>
      </c>
      <c r="D6039" t="s">
        <v>228</v>
      </c>
      <c r="E6039" t="s">
        <v>41</v>
      </c>
      <c r="F6039">
        <v>9811</v>
      </c>
      <c r="G6039" t="s">
        <v>158</v>
      </c>
      <c r="H6039" t="s">
        <v>218</v>
      </c>
      <c r="I6039" t="s">
        <v>142</v>
      </c>
      <c r="J6039" s="1">
        <v>45839</v>
      </c>
      <c r="K6039" t="s">
        <v>143</v>
      </c>
      <c r="L6039">
        <v>2</v>
      </c>
      <c r="M6039" t="s">
        <v>144</v>
      </c>
      <c r="N6039" t="s">
        <v>145</v>
      </c>
      <c r="O6039" t="s">
        <v>147</v>
      </c>
      <c r="P6039" t="s">
        <v>160</v>
      </c>
      <c r="Q6039">
        <v>23842.400000000001</v>
      </c>
      <c r="R6039">
        <v>155</v>
      </c>
      <c r="S6039">
        <v>64700</v>
      </c>
      <c r="T6039">
        <v>3810</v>
      </c>
      <c r="U6039">
        <v>73</v>
      </c>
      <c r="V6039">
        <v>23</v>
      </c>
      <c r="W6039">
        <v>10089.450000000001</v>
      </c>
      <c r="X6039">
        <v>10804.45</v>
      </c>
      <c r="Y6039">
        <v>0</v>
      </c>
      <c r="Z6039">
        <v>0</v>
      </c>
      <c r="AA6039">
        <v>37047.599999999999</v>
      </c>
      <c r="AB6039">
        <v>1829.01</v>
      </c>
      <c r="AC6039">
        <v>32948.47</v>
      </c>
      <c r="AD6039">
        <v>12</v>
      </c>
      <c r="AE6039">
        <v>11</v>
      </c>
      <c r="AF6039">
        <v>75</v>
      </c>
      <c r="AG6039">
        <v>39</v>
      </c>
      <c r="AH6039">
        <v>6</v>
      </c>
      <c r="AI6039">
        <v>34</v>
      </c>
      <c r="AJ6039">
        <v>0</v>
      </c>
      <c r="AK6039">
        <v>0</v>
      </c>
      <c r="AL6039">
        <v>0</v>
      </c>
      <c r="AM6039">
        <v>0</v>
      </c>
      <c r="AN6039">
        <v>0</v>
      </c>
      <c r="AO6039">
        <v>116</v>
      </c>
      <c r="AP6039">
        <v>524</v>
      </c>
      <c r="AQ6039">
        <v>109</v>
      </c>
      <c r="AR6039">
        <v>1</v>
      </c>
      <c r="AS6039">
        <v>59</v>
      </c>
      <c r="AT6039">
        <v>31</v>
      </c>
      <c r="AU6039">
        <v>15</v>
      </c>
      <c r="AV6039">
        <v>5</v>
      </c>
      <c r="AW6039">
        <v>4</v>
      </c>
      <c r="AX6039">
        <v>0</v>
      </c>
      <c r="AY6039">
        <v>75</v>
      </c>
      <c r="AZ6039">
        <v>135</v>
      </c>
      <c r="BA6039">
        <v>61</v>
      </c>
      <c r="BB6039">
        <v>10</v>
      </c>
      <c r="BC6039">
        <v>6</v>
      </c>
      <c r="BD6039">
        <v>1</v>
      </c>
      <c r="BE6039">
        <v>0</v>
      </c>
      <c r="BF6039">
        <v>147</v>
      </c>
      <c r="BG6039">
        <v>13110</v>
      </c>
      <c r="BH6039">
        <v>1</v>
      </c>
      <c r="BI6039">
        <v>70</v>
      </c>
      <c r="BJ6039" s="2">
        <v>45853</v>
      </c>
      <c r="BK6039">
        <v>2</v>
      </c>
      <c r="BL6039" s="3" t="str">
        <f>VLOOKUP(O6039,DropDownList!$H$1:$I$7,2,FALSE)</f>
        <v>2024/25</v>
      </c>
      <c r="BM6039" s="3" t="str">
        <f t="shared" si="94"/>
        <v>SC COURT</v>
      </c>
    </row>
    <row r="6040" spans="1:65" x14ac:dyDescent="0.2">
      <c r="A6040">
        <v>2025</v>
      </c>
      <c r="B6040">
        <v>7</v>
      </c>
      <c r="C6040" t="s">
        <v>216</v>
      </c>
      <c r="D6040" t="s">
        <v>228</v>
      </c>
      <c r="E6040" t="s">
        <v>41</v>
      </c>
      <c r="F6040">
        <v>9811</v>
      </c>
      <c r="G6040" t="s">
        <v>158</v>
      </c>
      <c r="H6040" t="s">
        <v>218</v>
      </c>
      <c r="I6040" t="s">
        <v>142</v>
      </c>
      <c r="J6040" s="1">
        <v>45839</v>
      </c>
      <c r="K6040" t="s">
        <v>143</v>
      </c>
      <c r="L6040">
        <v>2</v>
      </c>
      <c r="M6040" t="s">
        <v>144</v>
      </c>
      <c r="N6040" t="s">
        <v>145</v>
      </c>
      <c r="O6040" t="s">
        <v>147</v>
      </c>
      <c r="P6040" t="s">
        <v>161</v>
      </c>
      <c r="Q6040">
        <v>624.88</v>
      </c>
      <c r="R6040">
        <v>136</v>
      </c>
      <c r="S6040">
        <v>3015</v>
      </c>
      <c r="T6040">
        <v>120</v>
      </c>
      <c r="U6040">
        <v>63</v>
      </c>
      <c r="V6040">
        <v>12</v>
      </c>
      <c r="W6040">
        <v>225</v>
      </c>
      <c r="X6040">
        <v>225</v>
      </c>
      <c r="Y6040">
        <v>0</v>
      </c>
      <c r="Z6040">
        <v>0</v>
      </c>
      <c r="AA6040">
        <v>2270.12</v>
      </c>
      <c r="AB6040">
        <v>0</v>
      </c>
      <c r="AC6040">
        <v>0</v>
      </c>
      <c r="AD6040">
        <v>11</v>
      </c>
      <c r="AE6040">
        <v>1</v>
      </c>
      <c r="AF6040">
        <v>100</v>
      </c>
      <c r="AG6040">
        <v>3</v>
      </c>
      <c r="AH6040">
        <v>3</v>
      </c>
      <c r="AI6040">
        <v>30</v>
      </c>
      <c r="AJ6040">
        <v>0</v>
      </c>
      <c r="AK6040">
        <v>0</v>
      </c>
      <c r="AL6040">
        <v>0</v>
      </c>
      <c r="AM6040">
        <v>0</v>
      </c>
      <c r="AN6040">
        <v>0</v>
      </c>
      <c r="AO6040">
        <v>99</v>
      </c>
      <c r="AP6040">
        <v>469</v>
      </c>
      <c r="AQ6040">
        <v>96</v>
      </c>
      <c r="AR6040">
        <v>0</v>
      </c>
      <c r="AS6040">
        <v>57</v>
      </c>
      <c r="AT6040">
        <v>29</v>
      </c>
      <c r="AU6040">
        <v>13</v>
      </c>
      <c r="AV6040">
        <v>4</v>
      </c>
      <c r="AW6040">
        <v>2</v>
      </c>
      <c r="AX6040">
        <v>0</v>
      </c>
      <c r="AY6040">
        <v>65</v>
      </c>
      <c r="AZ6040">
        <v>119</v>
      </c>
      <c r="BA6040">
        <v>56</v>
      </c>
      <c r="BB6040">
        <v>9</v>
      </c>
      <c r="BC6040">
        <v>6</v>
      </c>
      <c r="BD6040">
        <v>1</v>
      </c>
      <c r="BE6040">
        <v>0</v>
      </c>
      <c r="BF6040">
        <v>132</v>
      </c>
      <c r="BG6040">
        <v>590</v>
      </c>
      <c r="BH6040">
        <v>0</v>
      </c>
      <c r="BI6040">
        <v>61</v>
      </c>
      <c r="BJ6040" s="2">
        <v>45853</v>
      </c>
      <c r="BK6040">
        <v>2</v>
      </c>
      <c r="BL6040" s="3" t="str">
        <f>VLOOKUP(O6040,DropDownList!$H$1:$I$7,2,FALSE)</f>
        <v>2024/25</v>
      </c>
      <c r="BM6040" s="3" t="str">
        <f t="shared" si="94"/>
        <v>VSUR</v>
      </c>
    </row>
    <row r="6041" spans="1:65" x14ac:dyDescent="0.2">
      <c r="A6041">
        <v>2025</v>
      </c>
      <c r="B6041">
        <v>7</v>
      </c>
      <c r="C6041" t="s">
        <v>216</v>
      </c>
      <c r="D6041" t="s">
        <v>228</v>
      </c>
      <c r="E6041" t="s">
        <v>41</v>
      </c>
      <c r="F6041">
        <v>9811</v>
      </c>
      <c r="G6041" t="s">
        <v>158</v>
      </c>
      <c r="H6041" t="s">
        <v>218</v>
      </c>
      <c r="I6041" t="s">
        <v>142</v>
      </c>
      <c r="J6041" s="1">
        <v>45839</v>
      </c>
      <c r="K6041" t="s">
        <v>143</v>
      </c>
      <c r="L6041">
        <v>2</v>
      </c>
      <c r="M6041" t="s">
        <v>144</v>
      </c>
      <c r="N6041" t="s">
        <v>145</v>
      </c>
      <c r="O6041" t="s">
        <v>149</v>
      </c>
      <c r="P6041" t="s">
        <v>161</v>
      </c>
      <c r="Q6041">
        <v>1210</v>
      </c>
      <c r="R6041">
        <v>233</v>
      </c>
      <c r="S6041">
        <v>4615</v>
      </c>
      <c r="T6041">
        <v>60</v>
      </c>
      <c r="U6041">
        <v>120</v>
      </c>
      <c r="V6041">
        <v>31</v>
      </c>
      <c r="W6041">
        <v>570</v>
      </c>
      <c r="X6041">
        <v>570</v>
      </c>
      <c r="Y6041">
        <v>0</v>
      </c>
      <c r="Z6041">
        <v>0</v>
      </c>
      <c r="AA6041">
        <v>3345</v>
      </c>
      <c r="AB6041">
        <v>0</v>
      </c>
      <c r="AC6041">
        <v>0</v>
      </c>
      <c r="AD6041">
        <v>31</v>
      </c>
      <c r="AE6041">
        <v>0</v>
      </c>
      <c r="AF6041">
        <v>164</v>
      </c>
      <c r="AG6041">
        <v>0</v>
      </c>
      <c r="AH6041">
        <v>2</v>
      </c>
      <c r="AI6041">
        <v>67</v>
      </c>
      <c r="AJ6041">
        <v>0</v>
      </c>
      <c r="AK6041">
        <v>0</v>
      </c>
      <c r="AL6041">
        <v>0</v>
      </c>
      <c r="AM6041">
        <v>0</v>
      </c>
      <c r="AN6041">
        <v>0</v>
      </c>
      <c r="AO6041">
        <v>143</v>
      </c>
      <c r="AP6041">
        <v>491</v>
      </c>
      <c r="AQ6041">
        <v>131</v>
      </c>
      <c r="AR6041">
        <v>0</v>
      </c>
      <c r="AS6041">
        <v>36</v>
      </c>
      <c r="AT6041">
        <v>68</v>
      </c>
      <c r="AU6041">
        <v>8</v>
      </c>
      <c r="AV6041">
        <v>1</v>
      </c>
      <c r="AW6041">
        <v>3</v>
      </c>
      <c r="AX6041">
        <v>0</v>
      </c>
      <c r="AY6041">
        <v>64</v>
      </c>
      <c r="AZ6041">
        <v>120</v>
      </c>
      <c r="BA6041">
        <v>32</v>
      </c>
      <c r="BB6041">
        <v>6</v>
      </c>
      <c r="BC6041">
        <v>3</v>
      </c>
      <c r="BD6041">
        <v>2</v>
      </c>
      <c r="BE6041">
        <v>0</v>
      </c>
      <c r="BF6041">
        <v>228</v>
      </c>
      <c r="BG6041">
        <v>1210</v>
      </c>
      <c r="BH6041">
        <v>0</v>
      </c>
      <c r="BI6041">
        <v>117</v>
      </c>
      <c r="BJ6041" s="2">
        <v>45853</v>
      </c>
      <c r="BK6041">
        <v>1</v>
      </c>
      <c r="BL6041" s="3" t="str">
        <f>VLOOKUP(O6041,DropDownList!$H$1:$I$7,2,FALSE)</f>
        <v>2025/26</v>
      </c>
      <c r="BM6041" s="3" t="str">
        <f t="shared" si="94"/>
        <v>VSUR</v>
      </c>
    </row>
    <row r="6042" spans="1:65" x14ac:dyDescent="0.2">
      <c r="A6042">
        <v>2025</v>
      </c>
      <c r="B6042">
        <v>7</v>
      </c>
      <c r="C6042" t="s">
        <v>216</v>
      </c>
      <c r="D6042" t="s">
        <v>228</v>
      </c>
      <c r="E6042" t="s">
        <v>41</v>
      </c>
      <c r="F6042">
        <v>9811</v>
      </c>
      <c r="G6042" t="s">
        <v>158</v>
      </c>
      <c r="H6042" t="s">
        <v>218</v>
      </c>
      <c r="I6042" t="s">
        <v>142</v>
      </c>
      <c r="J6042" s="1">
        <v>45839</v>
      </c>
      <c r="K6042" t="s">
        <v>143</v>
      </c>
      <c r="L6042">
        <v>2</v>
      </c>
      <c r="M6042" t="s">
        <v>144</v>
      </c>
      <c r="N6042" t="s">
        <v>145</v>
      </c>
      <c r="O6042" t="s">
        <v>147</v>
      </c>
      <c r="P6042" t="s">
        <v>159</v>
      </c>
      <c r="Q6042">
        <v>0</v>
      </c>
      <c r="R6042">
        <v>2</v>
      </c>
      <c r="S6042">
        <v>2361</v>
      </c>
      <c r="T6042">
        <v>7.24</v>
      </c>
      <c r="U6042">
        <v>0</v>
      </c>
      <c r="V6042">
        <v>0</v>
      </c>
      <c r="W6042">
        <v>0</v>
      </c>
      <c r="X6042">
        <v>0</v>
      </c>
      <c r="Y6042">
        <v>0</v>
      </c>
      <c r="Z6042">
        <v>0</v>
      </c>
      <c r="AA6042">
        <v>2353.7600000000002</v>
      </c>
      <c r="AB6042">
        <v>0</v>
      </c>
      <c r="AC6042">
        <v>0</v>
      </c>
      <c r="AD6042">
        <v>0</v>
      </c>
      <c r="AE6042">
        <v>0</v>
      </c>
      <c r="AF6042">
        <v>1</v>
      </c>
      <c r="AG6042">
        <v>0</v>
      </c>
      <c r="AH6042">
        <v>0</v>
      </c>
      <c r="AI6042">
        <v>0</v>
      </c>
      <c r="AJ6042">
        <v>0</v>
      </c>
      <c r="AK6042">
        <v>0</v>
      </c>
      <c r="AL6042">
        <v>0</v>
      </c>
      <c r="AM6042">
        <v>0</v>
      </c>
      <c r="AN6042">
        <v>0</v>
      </c>
      <c r="AO6042">
        <v>2</v>
      </c>
      <c r="AP6042">
        <v>2</v>
      </c>
      <c r="AQ6042">
        <v>2</v>
      </c>
      <c r="AR6042">
        <v>0</v>
      </c>
      <c r="AS6042">
        <v>0</v>
      </c>
      <c r="AT6042">
        <v>0</v>
      </c>
      <c r="AU6042">
        <v>0</v>
      </c>
      <c r="AV6042">
        <v>0</v>
      </c>
      <c r="AW6042">
        <v>0</v>
      </c>
      <c r="AX6042">
        <v>0</v>
      </c>
      <c r="AY6042">
        <v>0</v>
      </c>
      <c r="AZ6042">
        <v>0</v>
      </c>
      <c r="BA6042">
        <v>0</v>
      </c>
      <c r="BB6042">
        <v>0</v>
      </c>
      <c r="BC6042">
        <v>0</v>
      </c>
      <c r="BD6042">
        <v>0</v>
      </c>
      <c r="BE6042">
        <v>0</v>
      </c>
      <c r="BF6042">
        <v>0</v>
      </c>
      <c r="BG6042">
        <v>0</v>
      </c>
      <c r="BH6042">
        <v>1</v>
      </c>
      <c r="BI6042">
        <v>0</v>
      </c>
      <c r="BJ6042" s="2">
        <v>45853</v>
      </c>
      <c r="BK6042">
        <v>0</v>
      </c>
      <c r="BL6042" s="3" t="str">
        <f>VLOOKUP(O6042,DropDownList!$H$1:$I$7,2,FALSE)</f>
        <v>2024/25</v>
      </c>
      <c r="BM6042" s="3" t="str">
        <f t="shared" si="94"/>
        <v>CONF</v>
      </c>
    </row>
    <row r="6043" spans="1:65" x14ac:dyDescent="0.2">
      <c r="A6043">
        <v>2025</v>
      </c>
      <c r="B6043">
        <v>7</v>
      </c>
      <c r="C6043" t="s">
        <v>216</v>
      </c>
      <c r="D6043" t="s">
        <v>228</v>
      </c>
      <c r="E6043" t="s">
        <v>41</v>
      </c>
      <c r="F6043">
        <v>9811</v>
      </c>
      <c r="G6043" t="s">
        <v>158</v>
      </c>
      <c r="H6043" t="s">
        <v>218</v>
      </c>
      <c r="I6043" t="s">
        <v>142</v>
      </c>
      <c r="J6043" s="1">
        <v>45839</v>
      </c>
      <c r="K6043" t="s">
        <v>143</v>
      </c>
      <c r="L6043">
        <v>2</v>
      </c>
      <c r="M6043" t="s">
        <v>144</v>
      </c>
      <c r="N6043" t="s">
        <v>145</v>
      </c>
      <c r="O6043" t="s">
        <v>156</v>
      </c>
      <c r="P6043" t="s">
        <v>161</v>
      </c>
      <c r="Q6043">
        <v>533.25</v>
      </c>
      <c r="R6043">
        <v>186</v>
      </c>
      <c r="S6043">
        <v>4380</v>
      </c>
      <c r="T6043">
        <v>200</v>
      </c>
      <c r="U6043">
        <v>71</v>
      </c>
      <c r="V6043">
        <v>8</v>
      </c>
      <c r="W6043">
        <v>280</v>
      </c>
      <c r="X6043">
        <v>280</v>
      </c>
      <c r="Y6043">
        <v>0</v>
      </c>
      <c r="Z6043">
        <v>0</v>
      </c>
      <c r="AA6043">
        <v>3646.75</v>
      </c>
      <c r="AB6043">
        <v>0</v>
      </c>
      <c r="AC6043">
        <v>0</v>
      </c>
      <c r="AD6043">
        <v>8</v>
      </c>
      <c r="AE6043">
        <v>0</v>
      </c>
      <c r="AF6043">
        <v>155</v>
      </c>
      <c r="AG6043">
        <v>1</v>
      </c>
      <c r="AH6043">
        <v>8</v>
      </c>
      <c r="AI6043">
        <v>21</v>
      </c>
      <c r="AJ6043">
        <v>0</v>
      </c>
      <c r="AK6043">
        <v>0</v>
      </c>
      <c r="AL6043">
        <v>0</v>
      </c>
      <c r="AM6043">
        <v>0</v>
      </c>
      <c r="AN6043">
        <v>0</v>
      </c>
      <c r="AO6043">
        <v>138</v>
      </c>
      <c r="AP6043">
        <v>647</v>
      </c>
      <c r="AQ6043">
        <v>146</v>
      </c>
      <c r="AR6043">
        <v>0</v>
      </c>
      <c r="AS6043">
        <v>61</v>
      </c>
      <c r="AT6043">
        <v>51</v>
      </c>
      <c r="AU6043">
        <v>10</v>
      </c>
      <c r="AV6043">
        <v>5</v>
      </c>
      <c r="AW6043">
        <v>3</v>
      </c>
      <c r="AX6043">
        <v>0</v>
      </c>
      <c r="AY6043">
        <v>105</v>
      </c>
      <c r="AZ6043">
        <v>153</v>
      </c>
      <c r="BA6043">
        <v>73</v>
      </c>
      <c r="BB6043">
        <v>8</v>
      </c>
      <c r="BC6043">
        <v>4</v>
      </c>
      <c r="BD6043">
        <v>10</v>
      </c>
      <c r="BE6043">
        <v>0</v>
      </c>
      <c r="BF6043">
        <v>181</v>
      </c>
      <c r="BG6043">
        <v>530</v>
      </c>
      <c r="BH6043">
        <v>1</v>
      </c>
      <c r="BI6043">
        <v>68</v>
      </c>
      <c r="BJ6043" s="2">
        <v>45853</v>
      </c>
      <c r="BK6043">
        <v>1</v>
      </c>
      <c r="BL6043" s="3" t="str">
        <f>VLOOKUP(O6043,DropDownList!$H$1:$I$7,2,FALSE)</f>
        <v>2023/24</v>
      </c>
      <c r="BM6043" s="3" t="str">
        <f t="shared" si="94"/>
        <v>VSUR</v>
      </c>
    </row>
    <row r="6044" spans="1:65" x14ac:dyDescent="0.2">
      <c r="A6044">
        <v>2025</v>
      </c>
      <c r="B6044">
        <v>7</v>
      </c>
      <c r="C6044" t="s">
        <v>216</v>
      </c>
      <c r="D6044" t="s">
        <v>229</v>
      </c>
      <c r="E6044" t="s">
        <v>42</v>
      </c>
      <c r="F6044">
        <v>9250</v>
      </c>
      <c r="G6044" t="s">
        <v>141</v>
      </c>
      <c r="H6044" t="s">
        <v>221</v>
      </c>
      <c r="I6044" t="s">
        <v>221</v>
      </c>
      <c r="J6044" s="1">
        <v>45839</v>
      </c>
      <c r="K6044" t="s">
        <v>143</v>
      </c>
      <c r="L6044">
        <v>2</v>
      </c>
      <c r="M6044" t="s">
        <v>144</v>
      </c>
      <c r="N6044" t="s">
        <v>145</v>
      </c>
      <c r="O6044" t="s">
        <v>147</v>
      </c>
      <c r="P6044" t="s">
        <v>150</v>
      </c>
      <c r="Q6044">
        <v>3848.7</v>
      </c>
      <c r="R6044">
        <v>98</v>
      </c>
      <c r="S6044">
        <v>16328.3</v>
      </c>
      <c r="T6044">
        <v>2267.5100000000002</v>
      </c>
      <c r="U6044">
        <v>31</v>
      </c>
      <c r="V6044">
        <v>13</v>
      </c>
      <c r="W6044">
        <v>1946.64</v>
      </c>
      <c r="X6044">
        <v>1946.64</v>
      </c>
      <c r="Y6044">
        <v>87</v>
      </c>
      <c r="Z6044">
        <v>14060.79</v>
      </c>
      <c r="AA6044">
        <v>10212.09</v>
      </c>
      <c r="AB6044">
        <v>1276.33</v>
      </c>
      <c r="AC6044">
        <v>8935.76</v>
      </c>
      <c r="AD6044">
        <v>9</v>
      </c>
      <c r="AE6044">
        <v>4</v>
      </c>
      <c r="AF6044">
        <v>55</v>
      </c>
      <c r="AG6044">
        <v>15</v>
      </c>
      <c r="AH6044">
        <v>11</v>
      </c>
      <c r="AI6044">
        <v>16</v>
      </c>
      <c r="AJ6044">
        <v>20</v>
      </c>
      <c r="AK6044">
        <v>16</v>
      </c>
      <c r="AL6044">
        <v>2</v>
      </c>
      <c r="AM6044">
        <v>1</v>
      </c>
      <c r="AN6044">
        <v>2</v>
      </c>
      <c r="AO6044">
        <v>68</v>
      </c>
      <c r="AP6044">
        <v>276</v>
      </c>
      <c r="AQ6044">
        <v>69</v>
      </c>
      <c r="AR6044">
        <v>0</v>
      </c>
      <c r="AS6044">
        <v>21</v>
      </c>
      <c r="AT6044">
        <v>14</v>
      </c>
      <c r="AU6044">
        <v>0</v>
      </c>
      <c r="AV6044">
        <v>0</v>
      </c>
      <c r="AW6044">
        <v>0</v>
      </c>
      <c r="AX6044">
        <v>0</v>
      </c>
      <c r="AY6044">
        <v>46</v>
      </c>
      <c r="AZ6044">
        <v>83</v>
      </c>
      <c r="BA6044">
        <v>38</v>
      </c>
      <c r="BB6044">
        <v>2</v>
      </c>
      <c r="BC6044">
        <v>1</v>
      </c>
      <c r="BD6044">
        <v>0</v>
      </c>
      <c r="BE6044">
        <v>0</v>
      </c>
      <c r="BF6044">
        <v>72</v>
      </c>
      <c r="BG6044">
        <v>2318.7800000000002</v>
      </c>
      <c r="BH6044">
        <v>1</v>
      </c>
      <c r="BI6044">
        <v>31</v>
      </c>
      <c r="BJ6044" s="2">
        <v>45853</v>
      </c>
      <c r="BK6044">
        <v>0</v>
      </c>
      <c r="BL6044" s="3" t="str">
        <f>VLOOKUP(O6044,DropDownList!$H$1:$I$7,2,FALSE)</f>
        <v>2024/25</v>
      </c>
      <c r="BM6044" s="3" t="str">
        <f t="shared" si="94"/>
        <v>FISCAL FINES</v>
      </c>
    </row>
    <row r="6045" spans="1:65" x14ac:dyDescent="0.2">
      <c r="A6045">
        <v>2025</v>
      </c>
      <c r="B6045">
        <v>7</v>
      </c>
      <c r="C6045" t="s">
        <v>216</v>
      </c>
      <c r="D6045" t="s">
        <v>229</v>
      </c>
      <c r="E6045" t="s">
        <v>42</v>
      </c>
      <c r="F6045">
        <v>9250</v>
      </c>
      <c r="G6045" t="s">
        <v>141</v>
      </c>
      <c r="H6045" t="s">
        <v>221</v>
      </c>
      <c r="I6045" t="s">
        <v>221</v>
      </c>
      <c r="J6045" s="1">
        <v>45839</v>
      </c>
      <c r="K6045" t="s">
        <v>143</v>
      </c>
      <c r="L6045">
        <v>2</v>
      </c>
      <c r="M6045" t="s">
        <v>144</v>
      </c>
      <c r="N6045" t="s">
        <v>145</v>
      </c>
      <c r="O6045" t="s">
        <v>156</v>
      </c>
      <c r="P6045" t="s">
        <v>150</v>
      </c>
      <c r="Q6045">
        <v>3395.59</v>
      </c>
      <c r="R6045">
        <v>123</v>
      </c>
      <c r="S6045">
        <v>18015.84</v>
      </c>
      <c r="T6045">
        <v>1872.2</v>
      </c>
      <c r="U6045">
        <v>26</v>
      </c>
      <c r="V6045">
        <v>12</v>
      </c>
      <c r="W6045">
        <v>1531.66</v>
      </c>
      <c r="X6045">
        <v>1531.66</v>
      </c>
      <c r="Y6045">
        <v>109</v>
      </c>
      <c r="Z6045">
        <v>16143.64</v>
      </c>
      <c r="AA6045">
        <v>12748.05</v>
      </c>
      <c r="AB6045">
        <v>2375.69</v>
      </c>
      <c r="AC6045">
        <v>10372.36</v>
      </c>
      <c r="AD6045">
        <v>11</v>
      </c>
      <c r="AE6045">
        <v>1</v>
      </c>
      <c r="AF6045">
        <v>80</v>
      </c>
      <c r="AG6045">
        <v>8</v>
      </c>
      <c r="AH6045">
        <v>14</v>
      </c>
      <c r="AI6045">
        <v>18</v>
      </c>
      <c r="AJ6045">
        <v>29</v>
      </c>
      <c r="AK6045">
        <v>11</v>
      </c>
      <c r="AL6045">
        <v>5</v>
      </c>
      <c r="AM6045">
        <v>2</v>
      </c>
      <c r="AN6045">
        <v>0</v>
      </c>
      <c r="AO6045">
        <v>81</v>
      </c>
      <c r="AP6045">
        <v>449</v>
      </c>
      <c r="AQ6045">
        <v>93</v>
      </c>
      <c r="AR6045">
        <v>0</v>
      </c>
      <c r="AS6045">
        <v>42</v>
      </c>
      <c r="AT6045">
        <v>18</v>
      </c>
      <c r="AU6045">
        <v>0</v>
      </c>
      <c r="AV6045">
        <v>0</v>
      </c>
      <c r="AW6045">
        <v>0</v>
      </c>
      <c r="AX6045">
        <v>0</v>
      </c>
      <c r="AY6045">
        <v>72</v>
      </c>
      <c r="AZ6045">
        <v>126</v>
      </c>
      <c r="BA6045">
        <v>85</v>
      </c>
      <c r="BB6045">
        <v>3</v>
      </c>
      <c r="BC6045">
        <v>1</v>
      </c>
      <c r="BD6045">
        <v>2</v>
      </c>
      <c r="BE6045">
        <v>0</v>
      </c>
      <c r="BF6045">
        <v>81</v>
      </c>
      <c r="BG6045">
        <v>2281.66</v>
      </c>
      <c r="BH6045">
        <v>3</v>
      </c>
      <c r="BI6045">
        <v>26</v>
      </c>
      <c r="BJ6045" s="2">
        <v>45853</v>
      </c>
      <c r="BK6045">
        <v>0</v>
      </c>
      <c r="BL6045" s="3" t="str">
        <f>VLOOKUP(O6045,DropDownList!$H$1:$I$7,2,FALSE)</f>
        <v>2023/24</v>
      </c>
      <c r="BM6045" s="3" t="str">
        <f t="shared" si="94"/>
        <v>FISCAL FINES</v>
      </c>
    </row>
    <row r="6046" spans="1:65" x14ac:dyDescent="0.2">
      <c r="A6046">
        <v>2025</v>
      </c>
      <c r="B6046">
        <v>7</v>
      </c>
      <c r="C6046" t="s">
        <v>216</v>
      </c>
      <c r="D6046" t="s">
        <v>229</v>
      </c>
      <c r="E6046" t="s">
        <v>42</v>
      </c>
      <c r="F6046">
        <v>9250</v>
      </c>
      <c r="G6046" t="s">
        <v>141</v>
      </c>
      <c r="H6046" t="s">
        <v>221</v>
      </c>
      <c r="I6046" t="s">
        <v>221</v>
      </c>
      <c r="J6046" s="1">
        <v>45839</v>
      </c>
      <c r="K6046" t="s">
        <v>143</v>
      </c>
      <c r="L6046">
        <v>2</v>
      </c>
      <c r="M6046" t="s">
        <v>144</v>
      </c>
      <c r="N6046" t="s">
        <v>145</v>
      </c>
      <c r="O6046" t="s">
        <v>147</v>
      </c>
      <c r="P6046" t="s">
        <v>146</v>
      </c>
      <c r="Q6046">
        <v>250</v>
      </c>
      <c r="R6046">
        <v>143</v>
      </c>
      <c r="S6046">
        <v>2110</v>
      </c>
      <c r="T6046">
        <v>0</v>
      </c>
      <c r="U6046">
        <v>34</v>
      </c>
      <c r="V6046">
        <v>11</v>
      </c>
      <c r="W6046">
        <v>160</v>
      </c>
      <c r="X6046">
        <v>160</v>
      </c>
      <c r="Y6046">
        <v>0</v>
      </c>
      <c r="Z6046">
        <v>0</v>
      </c>
      <c r="AA6046">
        <v>1860</v>
      </c>
      <c r="AB6046">
        <v>0</v>
      </c>
      <c r="AC6046">
        <v>0</v>
      </c>
      <c r="AD6046">
        <v>11</v>
      </c>
      <c r="AE6046">
        <v>0</v>
      </c>
      <c r="AF6046">
        <v>126</v>
      </c>
      <c r="AG6046">
        <v>0</v>
      </c>
      <c r="AH6046">
        <v>0</v>
      </c>
      <c r="AI6046">
        <v>17</v>
      </c>
      <c r="AJ6046">
        <v>0</v>
      </c>
      <c r="AK6046">
        <v>0</v>
      </c>
      <c r="AL6046">
        <v>0</v>
      </c>
      <c r="AM6046">
        <v>0</v>
      </c>
      <c r="AN6046">
        <v>0</v>
      </c>
      <c r="AO6046">
        <v>66</v>
      </c>
      <c r="AP6046">
        <v>289</v>
      </c>
      <c r="AQ6046">
        <v>71</v>
      </c>
      <c r="AR6046">
        <v>0</v>
      </c>
      <c r="AS6046">
        <v>31</v>
      </c>
      <c r="AT6046">
        <v>22</v>
      </c>
      <c r="AU6046">
        <v>0</v>
      </c>
      <c r="AV6046">
        <v>0</v>
      </c>
      <c r="AW6046">
        <v>0</v>
      </c>
      <c r="AX6046">
        <v>0</v>
      </c>
      <c r="AY6046">
        <v>30</v>
      </c>
      <c r="AZ6046">
        <v>75</v>
      </c>
      <c r="BA6046">
        <v>43</v>
      </c>
      <c r="BB6046">
        <v>7</v>
      </c>
      <c r="BC6046">
        <v>3</v>
      </c>
      <c r="BD6046">
        <v>0</v>
      </c>
      <c r="BE6046">
        <v>0</v>
      </c>
      <c r="BF6046">
        <v>141</v>
      </c>
      <c r="BG6046">
        <v>250</v>
      </c>
      <c r="BH6046">
        <v>0</v>
      </c>
      <c r="BI6046">
        <v>34</v>
      </c>
      <c r="BJ6046" s="2">
        <v>45853</v>
      </c>
      <c r="BK6046">
        <v>0</v>
      </c>
      <c r="BL6046" s="3" t="str">
        <f>VLOOKUP(O6046,DropDownList!$H$1:$I$7,2,FALSE)</f>
        <v>2024/25</v>
      </c>
      <c r="BM6046" s="3" t="str">
        <f t="shared" si="94"/>
        <v>VSUR</v>
      </c>
    </row>
    <row r="6047" spans="1:65" x14ac:dyDescent="0.2">
      <c r="A6047">
        <v>2025</v>
      </c>
      <c r="B6047">
        <v>7</v>
      </c>
      <c r="C6047" t="s">
        <v>216</v>
      </c>
      <c r="D6047" t="s">
        <v>229</v>
      </c>
      <c r="E6047" t="s">
        <v>42</v>
      </c>
      <c r="F6047">
        <v>9250</v>
      </c>
      <c r="G6047" t="s">
        <v>141</v>
      </c>
      <c r="H6047" t="s">
        <v>221</v>
      </c>
      <c r="I6047" t="s">
        <v>221</v>
      </c>
      <c r="J6047" s="1">
        <v>45839</v>
      </c>
      <c r="K6047" t="s">
        <v>143</v>
      </c>
      <c r="L6047">
        <v>2</v>
      </c>
      <c r="M6047" t="s">
        <v>144</v>
      </c>
      <c r="N6047" t="s">
        <v>145</v>
      </c>
      <c r="O6047" t="s">
        <v>147</v>
      </c>
      <c r="P6047" t="s">
        <v>151</v>
      </c>
      <c r="Q6047">
        <v>0</v>
      </c>
      <c r="R6047">
        <v>7</v>
      </c>
      <c r="S6047">
        <v>210</v>
      </c>
      <c r="T6047">
        <v>60</v>
      </c>
      <c r="U6047">
        <v>0</v>
      </c>
      <c r="V6047">
        <v>0</v>
      </c>
      <c r="W6047">
        <v>0</v>
      </c>
      <c r="X6047">
        <v>0</v>
      </c>
      <c r="Y6047">
        <v>0</v>
      </c>
      <c r="Z6047">
        <v>0</v>
      </c>
      <c r="AA6047">
        <v>150</v>
      </c>
      <c r="AB6047">
        <v>0</v>
      </c>
      <c r="AC6047">
        <v>150</v>
      </c>
      <c r="AD6047">
        <v>0</v>
      </c>
      <c r="AE6047">
        <v>0</v>
      </c>
      <c r="AF6047">
        <v>5</v>
      </c>
      <c r="AG6047">
        <v>0</v>
      </c>
      <c r="AH6047">
        <v>2</v>
      </c>
      <c r="AI6047">
        <v>0</v>
      </c>
      <c r="AJ6047">
        <v>0</v>
      </c>
      <c r="AK6047">
        <v>0</v>
      </c>
      <c r="AL6047">
        <v>0</v>
      </c>
      <c r="AM6047">
        <v>1</v>
      </c>
      <c r="AN6047">
        <v>0</v>
      </c>
      <c r="AO6047">
        <v>0</v>
      </c>
      <c r="AP6047">
        <v>0</v>
      </c>
      <c r="AQ6047">
        <v>0</v>
      </c>
      <c r="AR6047">
        <v>0</v>
      </c>
      <c r="AS6047">
        <v>0</v>
      </c>
      <c r="AT6047">
        <v>0</v>
      </c>
      <c r="AU6047">
        <v>0</v>
      </c>
      <c r="AV6047">
        <v>0</v>
      </c>
      <c r="AW6047">
        <v>0</v>
      </c>
      <c r="AX6047">
        <v>0</v>
      </c>
      <c r="AY6047">
        <v>0</v>
      </c>
      <c r="AZ6047">
        <v>0</v>
      </c>
      <c r="BA6047">
        <v>0</v>
      </c>
      <c r="BB6047">
        <v>0</v>
      </c>
      <c r="BC6047">
        <v>0</v>
      </c>
      <c r="BD6047">
        <v>0</v>
      </c>
      <c r="BE6047">
        <v>0</v>
      </c>
      <c r="BF6047">
        <v>0</v>
      </c>
      <c r="BG6047">
        <v>0</v>
      </c>
      <c r="BH6047">
        <v>0</v>
      </c>
      <c r="BI6047">
        <v>0</v>
      </c>
      <c r="BJ6047" s="2">
        <v>45853</v>
      </c>
      <c r="BK6047">
        <v>0</v>
      </c>
      <c r="BL6047" s="3" t="str">
        <f>VLOOKUP(O6047,DropDownList!$H$1:$I$7,2,FALSE)</f>
        <v>2024/25</v>
      </c>
      <c r="BM6047" s="3" t="str">
        <f t="shared" si="94"/>
        <v>PCPF</v>
      </c>
    </row>
    <row r="6048" spans="1:65" x14ac:dyDescent="0.2">
      <c r="A6048">
        <v>2025</v>
      </c>
      <c r="B6048">
        <v>7</v>
      </c>
      <c r="C6048" t="s">
        <v>216</v>
      </c>
      <c r="D6048" t="s">
        <v>229</v>
      </c>
      <c r="E6048" t="s">
        <v>42</v>
      </c>
      <c r="F6048">
        <v>9250</v>
      </c>
      <c r="G6048" t="s">
        <v>141</v>
      </c>
      <c r="H6048" t="s">
        <v>221</v>
      </c>
      <c r="I6048" t="s">
        <v>221</v>
      </c>
      <c r="J6048" s="1">
        <v>45839</v>
      </c>
      <c r="K6048" t="s">
        <v>143</v>
      </c>
      <c r="L6048">
        <v>2</v>
      </c>
      <c r="M6048" t="s">
        <v>144</v>
      </c>
      <c r="N6048" t="s">
        <v>145</v>
      </c>
      <c r="O6048" t="s">
        <v>149</v>
      </c>
      <c r="P6048" t="s">
        <v>150</v>
      </c>
      <c r="Q6048">
        <v>10139.700000000001</v>
      </c>
      <c r="R6048">
        <v>95</v>
      </c>
      <c r="S6048">
        <v>21884.639999999999</v>
      </c>
      <c r="T6048">
        <v>4733.2</v>
      </c>
      <c r="U6048">
        <v>48</v>
      </c>
      <c r="V6048">
        <v>25</v>
      </c>
      <c r="W6048">
        <v>3706</v>
      </c>
      <c r="X6048">
        <v>3756</v>
      </c>
      <c r="Y6048">
        <v>88</v>
      </c>
      <c r="Z6048">
        <v>17151.439999999999</v>
      </c>
      <c r="AA6048">
        <v>7011.74</v>
      </c>
      <c r="AB6048">
        <v>1998.14</v>
      </c>
      <c r="AC6048">
        <v>5013.6000000000004</v>
      </c>
      <c r="AD6048">
        <v>18</v>
      </c>
      <c r="AE6048">
        <v>7</v>
      </c>
      <c r="AF6048">
        <v>40</v>
      </c>
      <c r="AG6048">
        <v>16</v>
      </c>
      <c r="AH6048">
        <v>7</v>
      </c>
      <c r="AI6048">
        <v>32</v>
      </c>
      <c r="AJ6048">
        <v>17</v>
      </c>
      <c r="AK6048">
        <v>16</v>
      </c>
      <c r="AL6048">
        <v>2</v>
      </c>
      <c r="AM6048">
        <v>4</v>
      </c>
      <c r="AN6048">
        <v>0</v>
      </c>
      <c r="AO6048">
        <v>66</v>
      </c>
      <c r="AP6048">
        <v>169</v>
      </c>
      <c r="AQ6048">
        <v>64</v>
      </c>
      <c r="AR6048">
        <v>0</v>
      </c>
      <c r="AS6048">
        <v>6</v>
      </c>
      <c r="AT6048">
        <v>6</v>
      </c>
      <c r="AU6048">
        <v>0</v>
      </c>
      <c r="AV6048">
        <v>0</v>
      </c>
      <c r="AW6048">
        <v>0</v>
      </c>
      <c r="AX6048">
        <v>0</v>
      </c>
      <c r="AY6048">
        <v>28</v>
      </c>
      <c r="AZ6048">
        <v>52</v>
      </c>
      <c r="BA6048">
        <v>11</v>
      </c>
      <c r="BB6048">
        <v>0</v>
      </c>
      <c r="BC6048">
        <v>0</v>
      </c>
      <c r="BD6048">
        <v>0</v>
      </c>
      <c r="BE6048">
        <v>0</v>
      </c>
      <c r="BF6048">
        <v>67</v>
      </c>
      <c r="BG6048">
        <v>4579.84</v>
      </c>
      <c r="BH6048">
        <v>0</v>
      </c>
      <c r="BI6048">
        <v>47</v>
      </c>
      <c r="BJ6048" s="2">
        <v>45853</v>
      </c>
      <c r="BK6048">
        <v>0</v>
      </c>
      <c r="BL6048" s="3" t="str">
        <f>VLOOKUP(O6048,DropDownList!$H$1:$I$7,2,FALSE)</f>
        <v>2025/26</v>
      </c>
      <c r="BM6048" s="3" t="str">
        <f t="shared" si="94"/>
        <v>FISCAL FINES</v>
      </c>
    </row>
    <row r="6049" spans="1:65" x14ac:dyDescent="0.2">
      <c r="A6049">
        <v>2025</v>
      </c>
      <c r="B6049">
        <v>7</v>
      </c>
      <c r="C6049" t="s">
        <v>216</v>
      </c>
      <c r="D6049" t="s">
        <v>229</v>
      </c>
      <c r="E6049" t="s">
        <v>42</v>
      </c>
      <c r="F6049">
        <v>9250</v>
      </c>
      <c r="G6049" t="s">
        <v>141</v>
      </c>
      <c r="H6049" t="s">
        <v>221</v>
      </c>
      <c r="I6049" t="s">
        <v>221</v>
      </c>
      <c r="J6049" s="1">
        <v>45839</v>
      </c>
      <c r="K6049" t="s">
        <v>143</v>
      </c>
      <c r="L6049">
        <v>2</v>
      </c>
      <c r="M6049" t="s">
        <v>144</v>
      </c>
      <c r="N6049" t="s">
        <v>145</v>
      </c>
      <c r="O6049" t="s">
        <v>147</v>
      </c>
      <c r="P6049" t="s">
        <v>153</v>
      </c>
      <c r="Q6049">
        <v>0</v>
      </c>
      <c r="R6049">
        <v>3</v>
      </c>
      <c r="S6049">
        <v>135</v>
      </c>
      <c r="T6049">
        <v>0</v>
      </c>
      <c r="U6049">
        <v>0</v>
      </c>
      <c r="V6049">
        <v>0</v>
      </c>
      <c r="W6049">
        <v>0</v>
      </c>
      <c r="X6049">
        <v>0</v>
      </c>
      <c r="Y6049">
        <v>0</v>
      </c>
      <c r="Z6049">
        <v>0</v>
      </c>
      <c r="AA6049">
        <v>135</v>
      </c>
      <c r="AB6049">
        <v>0</v>
      </c>
      <c r="AC6049">
        <v>135</v>
      </c>
      <c r="AD6049">
        <v>0</v>
      </c>
      <c r="AE6049">
        <v>0</v>
      </c>
      <c r="AF6049">
        <v>3</v>
      </c>
      <c r="AG6049">
        <v>0</v>
      </c>
      <c r="AH6049">
        <v>0</v>
      </c>
      <c r="AI6049">
        <v>0</v>
      </c>
      <c r="AJ6049">
        <v>0</v>
      </c>
      <c r="AK6049">
        <v>0</v>
      </c>
      <c r="AL6049">
        <v>0</v>
      </c>
      <c r="AM6049">
        <v>0</v>
      </c>
      <c r="AN6049">
        <v>0</v>
      </c>
      <c r="AO6049">
        <v>3</v>
      </c>
      <c r="AP6049">
        <v>5</v>
      </c>
      <c r="AQ6049">
        <v>3</v>
      </c>
      <c r="AR6049">
        <v>0</v>
      </c>
      <c r="AS6049">
        <v>0</v>
      </c>
      <c r="AT6049">
        <v>0</v>
      </c>
      <c r="AU6049">
        <v>0</v>
      </c>
      <c r="AV6049">
        <v>0</v>
      </c>
      <c r="AW6049">
        <v>0</v>
      </c>
      <c r="AX6049">
        <v>0</v>
      </c>
      <c r="AY6049">
        <v>0</v>
      </c>
      <c r="AZ6049">
        <v>1</v>
      </c>
      <c r="BA6049">
        <v>1</v>
      </c>
      <c r="BB6049">
        <v>0</v>
      </c>
      <c r="BC6049">
        <v>0</v>
      </c>
      <c r="BD6049">
        <v>0</v>
      </c>
      <c r="BE6049">
        <v>0</v>
      </c>
      <c r="BF6049">
        <v>2</v>
      </c>
      <c r="BG6049">
        <v>0</v>
      </c>
      <c r="BH6049">
        <v>0</v>
      </c>
      <c r="BI6049">
        <v>0</v>
      </c>
      <c r="BJ6049" s="2">
        <v>45853</v>
      </c>
      <c r="BK6049">
        <v>0</v>
      </c>
      <c r="BL6049" s="3" t="str">
        <f>VLOOKUP(O6049,DropDownList!$H$1:$I$7,2,FALSE)</f>
        <v>2024/25</v>
      </c>
      <c r="BM6049" s="3" t="str">
        <f t="shared" si="94"/>
        <v>PREG</v>
      </c>
    </row>
    <row r="6050" spans="1:65" x14ac:dyDescent="0.2">
      <c r="A6050">
        <v>2025</v>
      </c>
      <c r="B6050">
        <v>7</v>
      </c>
      <c r="C6050" t="s">
        <v>216</v>
      </c>
      <c r="D6050" t="s">
        <v>229</v>
      </c>
      <c r="E6050" t="s">
        <v>42</v>
      </c>
      <c r="F6050">
        <v>9250</v>
      </c>
      <c r="G6050" t="s">
        <v>141</v>
      </c>
      <c r="H6050" t="s">
        <v>221</v>
      </c>
      <c r="I6050" t="s">
        <v>221</v>
      </c>
      <c r="J6050" s="1">
        <v>45839</v>
      </c>
      <c r="K6050" t="s">
        <v>143</v>
      </c>
      <c r="L6050">
        <v>2</v>
      </c>
      <c r="M6050" t="s">
        <v>144</v>
      </c>
      <c r="N6050" t="s">
        <v>145</v>
      </c>
      <c r="O6050" t="s">
        <v>147</v>
      </c>
      <c r="P6050" t="s">
        <v>152</v>
      </c>
      <c r="Q6050">
        <v>0</v>
      </c>
      <c r="R6050">
        <v>21</v>
      </c>
      <c r="S6050">
        <v>840</v>
      </c>
      <c r="T6050">
        <v>280</v>
      </c>
      <c r="U6050">
        <v>0</v>
      </c>
      <c r="V6050">
        <v>0</v>
      </c>
      <c r="W6050">
        <v>0</v>
      </c>
      <c r="X6050">
        <v>0</v>
      </c>
      <c r="Y6050">
        <v>0</v>
      </c>
      <c r="Z6050">
        <v>0</v>
      </c>
      <c r="AA6050">
        <v>560</v>
      </c>
      <c r="AB6050">
        <v>0</v>
      </c>
      <c r="AC6050">
        <v>560</v>
      </c>
      <c r="AD6050">
        <v>0</v>
      </c>
      <c r="AE6050">
        <v>0</v>
      </c>
      <c r="AF6050">
        <v>14</v>
      </c>
      <c r="AG6050">
        <v>0</v>
      </c>
      <c r="AH6050">
        <v>7</v>
      </c>
      <c r="AI6050">
        <v>0</v>
      </c>
      <c r="AJ6050">
        <v>0</v>
      </c>
      <c r="AK6050">
        <v>0</v>
      </c>
      <c r="AL6050">
        <v>0</v>
      </c>
      <c r="AM6050">
        <v>0</v>
      </c>
      <c r="AN6050">
        <v>0</v>
      </c>
      <c r="AO6050">
        <v>0</v>
      </c>
      <c r="AP6050">
        <v>0</v>
      </c>
      <c r="AQ6050">
        <v>0</v>
      </c>
      <c r="AR6050">
        <v>0</v>
      </c>
      <c r="AS6050">
        <v>0</v>
      </c>
      <c r="AT6050">
        <v>0</v>
      </c>
      <c r="AU6050">
        <v>0</v>
      </c>
      <c r="AV6050">
        <v>0</v>
      </c>
      <c r="AW6050">
        <v>0</v>
      </c>
      <c r="AX6050">
        <v>0</v>
      </c>
      <c r="AY6050">
        <v>0</v>
      </c>
      <c r="AZ6050">
        <v>0</v>
      </c>
      <c r="BA6050">
        <v>0</v>
      </c>
      <c r="BB6050">
        <v>0</v>
      </c>
      <c r="BC6050">
        <v>0</v>
      </c>
      <c r="BD6050">
        <v>0</v>
      </c>
      <c r="BE6050">
        <v>0</v>
      </c>
      <c r="BF6050">
        <v>0</v>
      </c>
      <c r="BG6050">
        <v>0</v>
      </c>
      <c r="BH6050">
        <v>0</v>
      </c>
      <c r="BI6050">
        <v>0</v>
      </c>
      <c r="BJ6050" s="2">
        <v>45853</v>
      </c>
      <c r="BK6050">
        <v>0</v>
      </c>
      <c r="BL6050" s="3" t="str">
        <f>VLOOKUP(O6050,DropDownList!$H$1:$I$7,2,FALSE)</f>
        <v>2024/25</v>
      </c>
      <c r="BM6050" s="3" t="str">
        <f t="shared" si="94"/>
        <v>PCOA</v>
      </c>
    </row>
    <row r="6051" spans="1:65" x14ac:dyDescent="0.2">
      <c r="A6051">
        <v>2025</v>
      </c>
      <c r="B6051">
        <v>7</v>
      </c>
      <c r="C6051" t="s">
        <v>216</v>
      </c>
      <c r="D6051" t="s">
        <v>229</v>
      </c>
      <c r="E6051" t="s">
        <v>42</v>
      </c>
      <c r="F6051">
        <v>9250</v>
      </c>
      <c r="G6051" t="s">
        <v>141</v>
      </c>
      <c r="H6051" t="s">
        <v>221</v>
      </c>
      <c r="I6051" t="s">
        <v>221</v>
      </c>
      <c r="J6051" s="1">
        <v>45839</v>
      </c>
      <c r="K6051" t="s">
        <v>143</v>
      </c>
      <c r="L6051">
        <v>2</v>
      </c>
      <c r="M6051" t="s">
        <v>144</v>
      </c>
      <c r="N6051" t="s">
        <v>145</v>
      </c>
      <c r="O6051" t="s">
        <v>147</v>
      </c>
      <c r="P6051" t="s">
        <v>148</v>
      </c>
      <c r="Q6051">
        <v>180.32</v>
      </c>
      <c r="R6051">
        <v>7</v>
      </c>
      <c r="S6051">
        <v>420</v>
      </c>
      <c r="T6051">
        <v>0</v>
      </c>
      <c r="U6051">
        <v>4</v>
      </c>
      <c r="V6051">
        <v>2</v>
      </c>
      <c r="W6051">
        <v>100</v>
      </c>
      <c r="X6051">
        <v>100</v>
      </c>
      <c r="Y6051">
        <v>0</v>
      </c>
      <c r="Z6051">
        <v>0</v>
      </c>
      <c r="AA6051">
        <v>239.68</v>
      </c>
      <c r="AB6051">
        <v>0</v>
      </c>
      <c r="AC6051">
        <v>239.68</v>
      </c>
      <c r="AD6051">
        <v>1</v>
      </c>
      <c r="AE6051">
        <v>1</v>
      </c>
      <c r="AF6051">
        <v>3</v>
      </c>
      <c r="AG6051">
        <v>2</v>
      </c>
      <c r="AH6051">
        <v>0</v>
      </c>
      <c r="AI6051">
        <v>2</v>
      </c>
      <c r="AJ6051">
        <v>0</v>
      </c>
      <c r="AK6051">
        <v>0</v>
      </c>
      <c r="AL6051">
        <v>0</v>
      </c>
      <c r="AM6051">
        <v>0</v>
      </c>
      <c r="AN6051">
        <v>0</v>
      </c>
      <c r="AO6051">
        <v>6</v>
      </c>
      <c r="AP6051">
        <v>30</v>
      </c>
      <c r="AQ6051">
        <v>6</v>
      </c>
      <c r="AR6051">
        <v>0</v>
      </c>
      <c r="AS6051">
        <v>3</v>
      </c>
      <c r="AT6051">
        <v>0</v>
      </c>
      <c r="AU6051">
        <v>0</v>
      </c>
      <c r="AV6051">
        <v>0</v>
      </c>
      <c r="AW6051">
        <v>0</v>
      </c>
      <c r="AX6051">
        <v>0</v>
      </c>
      <c r="AY6051">
        <v>6</v>
      </c>
      <c r="AZ6051">
        <v>9</v>
      </c>
      <c r="BA6051">
        <v>6</v>
      </c>
      <c r="BB6051">
        <v>0</v>
      </c>
      <c r="BC6051">
        <v>0</v>
      </c>
      <c r="BD6051">
        <v>0</v>
      </c>
      <c r="BE6051">
        <v>0</v>
      </c>
      <c r="BF6051">
        <v>6</v>
      </c>
      <c r="BG6051">
        <v>120</v>
      </c>
      <c r="BH6051">
        <v>0</v>
      </c>
      <c r="BI6051">
        <v>4</v>
      </c>
      <c r="BJ6051" s="2">
        <v>45853</v>
      </c>
      <c r="BK6051">
        <v>0</v>
      </c>
      <c r="BL6051" s="3" t="str">
        <f>VLOOKUP(O6051,DropDownList!$H$1:$I$7,2,FALSE)</f>
        <v>2024/25</v>
      </c>
      <c r="BM6051" s="3" t="str">
        <f t="shared" si="94"/>
        <v>PRAS</v>
      </c>
    </row>
    <row r="6052" spans="1:65" x14ac:dyDescent="0.2">
      <c r="A6052">
        <v>2025</v>
      </c>
      <c r="B6052">
        <v>7</v>
      </c>
      <c r="C6052" t="s">
        <v>216</v>
      </c>
      <c r="D6052" t="s">
        <v>229</v>
      </c>
      <c r="E6052" t="s">
        <v>42</v>
      </c>
      <c r="F6052">
        <v>9250</v>
      </c>
      <c r="G6052" t="s">
        <v>141</v>
      </c>
      <c r="H6052" t="s">
        <v>221</v>
      </c>
      <c r="I6052" t="s">
        <v>221</v>
      </c>
      <c r="J6052" s="1">
        <v>45839</v>
      </c>
      <c r="K6052" t="s">
        <v>143</v>
      </c>
      <c r="L6052">
        <v>2</v>
      </c>
      <c r="M6052" t="s">
        <v>144</v>
      </c>
      <c r="N6052" t="s">
        <v>145</v>
      </c>
      <c r="O6052" t="s">
        <v>156</v>
      </c>
      <c r="P6052" t="s">
        <v>151</v>
      </c>
      <c r="Q6052">
        <v>0</v>
      </c>
      <c r="R6052">
        <v>2</v>
      </c>
      <c r="S6052">
        <v>60</v>
      </c>
      <c r="T6052">
        <v>30</v>
      </c>
      <c r="U6052">
        <v>0</v>
      </c>
      <c r="V6052">
        <v>0</v>
      </c>
      <c r="W6052">
        <v>0</v>
      </c>
      <c r="X6052">
        <v>0</v>
      </c>
      <c r="Y6052">
        <v>0</v>
      </c>
      <c r="Z6052">
        <v>0</v>
      </c>
      <c r="AA6052">
        <v>30</v>
      </c>
      <c r="AB6052">
        <v>0</v>
      </c>
      <c r="AC6052">
        <v>30</v>
      </c>
      <c r="AD6052">
        <v>0</v>
      </c>
      <c r="AE6052">
        <v>0</v>
      </c>
      <c r="AF6052">
        <v>1</v>
      </c>
      <c r="AG6052">
        <v>0</v>
      </c>
      <c r="AH6052">
        <v>1</v>
      </c>
      <c r="AI6052">
        <v>0</v>
      </c>
      <c r="AJ6052">
        <v>0</v>
      </c>
      <c r="AK6052">
        <v>0</v>
      </c>
      <c r="AL6052">
        <v>0</v>
      </c>
      <c r="AM6052">
        <v>0</v>
      </c>
      <c r="AN6052">
        <v>0</v>
      </c>
      <c r="AO6052">
        <v>0</v>
      </c>
      <c r="AP6052">
        <v>0</v>
      </c>
      <c r="AQ6052">
        <v>0</v>
      </c>
      <c r="AR6052">
        <v>0</v>
      </c>
      <c r="AS6052">
        <v>0</v>
      </c>
      <c r="AT6052">
        <v>0</v>
      </c>
      <c r="AU6052">
        <v>0</v>
      </c>
      <c r="AV6052">
        <v>0</v>
      </c>
      <c r="AW6052">
        <v>0</v>
      </c>
      <c r="AX6052">
        <v>0</v>
      </c>
      <c r="AY6052">
        <v>0</v>
      </c>
      <c r="AZ6052">
        <v>0</v>
      </c>
      <c r="BA6052">
        <v>0</v>
      </c>
      <c r="BB6052">
        <v>0</v>
      </c>
      <c r="BC6052">
        <v>0</v>
      </c>
      <c r="BD6052">
        <v>0</v>
      </c>
      <c r="BE6052">
        <v>0</v>
      </c>
      <c r="BF6052">
        <v>0</v>
      </c>
      <c r="BG6052">
        <v>0</v>
      </c>
      <c r="BH6052">
        <v>0</v>
      </c>
      <c r="BI6052">
        <v>0</v>
      </c>
      <c r="BJ6052" s="2">
        <v>45853</v>
      </c>
      <c r="BK6052">
        <v>0</v>
      </c>
      <c r="BL6052" s="3" t="str">
        <f>VLOOKUP(O6052,DropDownList!$H$1:$I$7,2,FALSE)</f>
        <v>2023/24</v>
      </c>
      <c r="BM6052" s="3" t="str">
        <f t="shared" si="94"/>
        <v>PCPF</v>
      </c>
    </row>
    <row r="6053" spans="1:65" x14ac:dyDescent="0.2">
      <c r="A6053">
        <v>2025</v>
      </c>
      <c r="B6053">
        <v>7</v>
      </c>
      <c r="C6053" t="s">
        <v>216</v>
      </c>
      <c r="D6053" t="s">
        <v>229</v>
      </c>
      <c r="E6053" t="s">
        <v>42</v>
      </c>
      <c r="F6053">
        <v>9250</v>
      </c>
      <c r="G6053" t="s">
        <v>141</v>
      </c>
      <c r="H6053" t="s">
        <v>221</v>
      </c>
      <c r="I6053" t="s">
        <v>221</v>
      </c>
      <c r="J6053" s="1">
        <v>45839</v>
      </c>
      <c r="K6053" t="s">
        <v>143</v>
      </c>
      <c r="L6053">
        <v>2</v>
      </c>
      <c r="M6053" t="s">
        <v>144</v>
      </c>
      <c r="N6053" t="s">
        <v>145</v>
      </c>
      <c r="O6053" t="s">
        <v>149</v>
      </c>
      <c r="P6053" t="s">
        <v>154</v>
      </c>
      <c r="Q6053">
        <v>22919.02</v>
      </c>
      <c r="R6053">
        <v>246</v>
      </c>
      <c r="S6053">
        <v>62833</v>
      </c>
      <c r="T6053">
        <v>100.01</v>
      </c>
      <c r="U6053">
        <v>89</v>
      </c>
      <c r="V6053">
        <v>55</v>
      </c>
      <c r="W6053">
        <v>12635</v>
      </c>
      <c r="X6053">
        <v>14545</v>
      </c>
      <c r="Y6053">
        <v>0</v>
      </c>
      <c r="Z6053">
        <v>0</v>
      </c>
      <c r="AA6053">
        <v>39813.97</v>
      </c>
      <c r="AB6053">
        <v>0</v>
      </c>
      <c r="AC6053">
        <v>37083.97</v>
      </c>
      <c r="AD6053">
        <v>40</v>
      </c>
      <c r="AE6053">
        <v>15</v>
      </c>
      <c r="AF6053">
        <v>155</v>
      </c>
      <c r="AG6053">
        <v>33</v>
      </c>
      <c r="AH6053">
        <v>0</v>
      </c>
      <c r="AI6053">
        <v>56</v>
      </c>
      <c r="AJ6053">
        <v>0</v>
      </c>
      <c r="AK6053">
        <v>0</v>
      </c>
      <c r="AL6053">
        <v>0</v>
      </c>
      <c r="AM6053">
        <v>0</v>
      </c>
      <c r="AN6053">
        <v>0</v>
      </c>
      <c r="AO6053">
        <v>122</v>
      </c>
      <c r="AP6053">
        <v>353</v>
      </c>
      <c r="AQ6053">
        <v>114</v>
      </c>
      <c r="AR6053">
        <v>0</v>
      </c>
      <c r="AS6053">
        <v>38</v>
      </c>
      <c r="AT6053">
        <v>6</v>
      </c>
      <c r="AU6053">
        <v>0</v>
      </c>
      <c r="AV6053">
        <v>0</v>
      </c>
      <c r="AW6053">
        <v>0</v>
      </c>
      <c r="AX6053">
        <v>0</v>
      </c>
      <c r="AY6053">
        <v>38</v>
      </c>
      <c r="AZ6053">
        <v>97</v>
      </c>
      <c r="BA6053">
        <v>39</v>
      </c>
      <c r="BB6053">
        <v>6</v>
      </c>
      <c r="BC6053">
        <v>3</v>
      </c>
      <c r="BD6053">
        <v>0</v>
      </c>
      <c r="BE6053">
        <v>0</v>
      </c>
      <c r="BF6053">
        <v>246</v>
      </c>
      <c r="BG6053">
        <v>16105</v>
      </c>
      <c r="BH6053">
        <v>2</v>
      </c>
      <c r="BI6053">
        <v>89</v>
      </c>
      <c r="BJ6053" s="2">
        <v>45853</v>
      </c>
      <c r="BK6053">
        <v>0</v>
      </c>
      <c r="BL6053" s="3" t="str">
        <f>VLOOKUP(O6053,DropDownList!$H$1:$I$7,2,FALSE)</f>
        <v>2025/26</v>
      </c>
      <c r="BM6053" s="3" t="str">
        <f t="shared" si="94"/>
        <v>JP COURT</v>
      </c>
    </row>
    <row r="6054" spans="1:65" x14ac:dyDescent="0.2">
      <c r="A6054">
        <v>2025</v>
      </c>
      <c r="B6054">
        <v>7</v>
      </c>
      <c r="C6054" t="s">
        <v>216</v>
      </c>
      <c r="D6054" t="s">
        <v>229</v>
      </c>
      <c r="E6054" t="s">
        <v>42</v>
      </c>
      <c r="F6054">
        <v>9250</v>
      </c>
      <c r="G6054" t="s">
        <v>141</v>
      </c>
      <c r="H6054" t="s">
        <v>221</v>
      </c>
      <c r="I6054" t="s">
        <v>221</v>
      </c>
      <c r="J6054" s="1">
        <v>45839</v>
      </c>
      <c r="K6054" t="s">
        <v>143</v>
      </c>
      <c r="L6054">
        <v>2</v>
      </c>
      <c r="M6054" t="s">
        <v>144</v>
      </c>
      <c r="N6054" t="s">
        <v>145</v>
      </c>
      <c r="O6054" t="s">
        <v>147</v>
      </c>
      <c r="P6054" t="s">
        <v>154</v>
      </c>
      <c r="Q6054">
        <v>7417.51</v>
      </c>
      <c r="R6054">
        <v>144</v>
      </c>
      <c r="S6054">
        <v>36967</v>
      </c>
      <c r="T6054">
        <v>0</v>
      </c>
      <c r="U6054">
        <v>34</v>
      </c>
      <c r="V6054">
        <v>17</v>
      </c>
      <c r="W6054">
        <v>3680</v>
      </c>
      <c r="X6054">
        <v>3680</v>
      </c>
      <c r="Y6054">
        <v>0</v>
      </c>
      <c r="Z6054">
        <v>0</v>
      </c>
      <c r="AA6054">
        <v>29549.49</v>
      </c>
      <c r="AB6054">
        <v>118.02</v>
      </c>
      <c r="AC6054">
        <v>27561.47</v>
      </c>
      <c r="AD6054">
        <v>11</v>
      </c>
      <c r="AE6054">
        <v>6</v>
      </c>
      <c r="AF6054">
        <v>110</v>
      </c>
      <c r="AG6054">
        <v>18</v>
      </c>
      <c r="AH6054">
        <v>0</v>
      </c>
      <c r="AI6054">
        <v>16</v>
      </c>
      <c r="AJ6054">
        <v>0</v>
      </c>
      <c r="AK6054">
        <v>0</v>
      </c>
      <c r="AL6054">
        <v>0</v>
      </c>
      <c r="AM6054">
        <v>0</v>
      </c>
      <c r="AN6054">
        <v>0</v>
      </c>
      <c r="AO6054">
        <v>67</v>
      </c>
      <c r="AP6054">
        <v>289</v>
      </c>
      <c r="AQ6054">
        <v>71</v>
      </c>
      <c r="AR6054">
        <v>0</v>
      </c>
      <c r="AS6054">
        <v>31</v>
      </c>
      <c r="AT6054">
        <v>23</v>
      </c>
      <c r="AU6054">
        <v>0</v>
      </c>
      <c r="AV6054">
        <v>0</v>
      </c>
      <c r="AW6054">
        <v>0</v>
      </c>
      <c r="AX6054">
        <v>0</v>
      </c>
      <c r="AY6054">
        <v>29</v>
      </c>
      <c r="AZ6054">
        <v>75</v>
      </c>
      <c r="BA6054">
        <v>43</v>
      </c>
      <c r="BB6054">
        <v>7</v>
      </c>
      <c r="BC6054">
        <v>3</v>
      </c>
      <c r="BD6054">
        <v>0</v>
      </c>
      <c r="BE6054">
        <v>0</v>
      </c>
      <c r="BF6054">
        <v>142</v>
      </c>
      <c r="BG6054">
        <v>4610</v>
      </c>
      <c r="BH6054">
        <v>0</v>
      </c>
      <c r="BI6054">
        <v>34</v>
      </c>
      <c r="BJ6054" s="2">
        <v>45853</v>
      </c>
      <c r="BK6054">
        <v>0</v>
      </c>
      <c r="BL6054" s="3" t="str">
        <f>VLOOKUP(O6054,DropDownList!$H$1:$I$7,2,FALSE)</f>
        <v>2024/25</v>
      </c>
      <c r="BM6054" s="3" t="str">
        <f t="shared" ref="BM6054:BM6117" si="95">IF(RIGHT(P6054,4)="VSUR","VSUR",IF(RIGHT(P6054,4)="CONF","CONF",P6054))</f>
        <v>JP COURT</v>
      </c>
    </row>
    <row r="6055" spans="1:65" x14ac:dyDescent="0.2">
      <c r="A6055">
        <v>2025</v>
      </c>
      <c r="B6055">
        <v>7</v>
      </c>
      <c r="C6055" t="s">
        <v>216</v>
      </c>
      <c r="D6055" t="s">
        <v>229</v>
      </c>
      <c r="E6055" t="s">
        <v>42</v>
      </c>
      <c r="F6055">
        <v>9250</v>
      </c>
      <c r="G6055" t="s">
        <v>141</v>
      </c>
      <c r="H6055" t="s">
        <v>221</v>
      </c>
      <c r="I6055" t="s">
        <v>221</v>
      </c>
      <c r="J6055" s="1">
        <v>45839</v>
      </c>
      <c r="K6055" t="s">
        <v>143</v>
      </c>
      <c r="L6055">
        <v>2</v>
      </c>
      <c r="M6055" t="s">
        <v>144</v>
      </c>
      <c r="N6055" t="s">
        <v>145</v>
      </c>
      <c r="O6055" t="s">
        <v>156</v>
      </c>
      <c r="P6055" t="s">
        <v>146</v>
      </c>
      <c r="Q6055">
        <v>125.74</v>
      </c>
      <c r="R6055">
        <v>162</v>
      </c>
      <c r="S6055">
        <v>2380</v>
      </c>
      <c r="T6055">
        <v>0</v>
      </c>
      <c r="U6055">
        <v>34</v>
      </c>
      <c r="V6055">
        <v>9</v>
      </c>
      <c r="W6055">
        <v>86.5</v>
      </c>
      <c r="X6055">
        <v>86.5</v>
      </c>
      <c r="Y6055">
        <v>0</v>
      </c>
      <c r="Z6055">
        <v>0</v>
      </c>
      <c r="AA6055">
        <v>2254.2600000000002</v>
      </c>
      <c r="AB6055">
        <v>0</v>
      </c>
      <c r="AC6055">
        <v>0</v>
      </c>
      <c r="AD6055">
        <v>6</v>
      </c>
      <c r="AE6055">
        <v>3</v>
      </c>
      <c r="AF6055">
        <v>149</v>
      </c>
      <c r="AG6055">
        <v>5</v>
      </c>
      <c r="AH6055">
        <v>0</v>
      </c>
      <c r="AI6055">
        <v>8</v>
      </c>
      <c r="AJ6055">
        <v>0</v>
      </c>
      <c r="AK6055">
        <v>0</v>
      </c>
      <c r="AL6055">
        <v>0</v>
      </c>
      <c r="AM6055">
        <v>0</v>
      </c>
      <c r="AN6055">
        <v>0</v>
      </c>
      <c r="AO6055">
        <v>83</v>
      </c>
      <c r="AP6055">
        <v>407</v>
      </c>
      <c r="AQ6055">
        <v>89</v>
      </c>
      <c r="AR6055">
        <v>0</v>
      </c>
      <c r="AS6055">
        <v>51</v>
      </c>
      <c r="AT6055">
        <v>31</v>
      </c>
      <c r="AU6055">
        <v>0</v>
      </c>
      <c r="AV6055">
        <v>0</v>
      </c>
      <c r="AW6055">
        <v>0</v>
      </c>
      <c r="AX6055">
        <v>0</v>
      </c>
      <c r="AY6055">
        <v>38</v>
      </c>
      <c r="AZ6055">
        <v>90</v>
      </c>
      <c r="BA6055">
        <v>57</v>
      </c>
      <c r="BB6055">
        <v>13</v>
      </c>
      <c r="BC6055">
        <v>9</v>
      </c>
      <c r="BD6055">
        <v>2</v>
      </c>
      <c r="BE6055">
        <v>0</v>
      </c>
      <c r="BF6055">
        <v>162</v>
      </c>
      <c r="BG6055">
        <v>100</v>
      </c>
      <c r="BH6055">
        <v>0</v>
      </c>
      <c r="BI6055">
        <v>32</v>
      </c>
      <c r="BJ6055" s="2">
        <v>45853</v>
      </c>
      <c r="BK6055">
        <v>0</v>
      </c>
      <c r="BL6055" s="3" t="str">
        <f>VLOOKUP(O6055,DropDownList!$H$1:$I$7,2,FALSE)</f>
        <v>2023/24</v>
      </c>
      <c r="BM6055" s="3" t="str">
        <f t="shared" si="95"/>
        <v>VSUR</v>
      </c>
    </row>
    <row r="6056" spans="1:65" x14ac:dyDescent="0.2">
      <c r="A6056">
        <v>2025</v>
      </c>
      <c r="B6056">
        <v>7</v>
      </c>
      <c r="C6056" t="s">
        <v>216</v>
      </c>
      <c r="D6056" t="s">
        <v>229</v>
      </c>
      <c r="E6056" t="s">
        <v>42</v>
      </c>
      <c r="F6056">
        <v>9250</v>
      </c>
      <c r="G6056" t="s">
        <v>141</v>
      </c>
      <c r="H6056" t="s">
        <v>221</v>
      </c>
      <c r="I6056" t="s">
        <v>221</v>
      </c>
      <c r="J6056" s="1">
        <v>45839</v>
      </c>
      <c r="K6056" t="s">
        <v>143</v>
      </c>
      <c r="L6056">
        <v>2</v>
      </c>
      <c r="M6056" t="s">
        <v>144</v>
      </c>
      <c r="N6056" t="s">
        <v>145</v>
      </c>
      <c r="O6056" t="s">
        <v>149</v>
      </c>
      <c r="P6056" t="s">
        <v>152</v>
      </c>
      <c r="Q6056">
        <v>0</v>
      </c>
      <c r="R6056">
        <v>18</v>
      </c>
      <c r="S6056">
        <v>720</v>
      </c>
      <c r="T6056">
        <v>280</v>
      </c>
      <c r="U6056">
        <v>0</v>
      </c>
      <c r="V6056">
        <v>0</v>
      </c>
      <c r="W6056">
        <v>0</v>
      </c>
      <c r="X6056">
        <v>0</v>
      </c>
      <c r="Y6056">
        <v>0</v>
      </c>
      <c r="Z6056">
        <v>0</v>
      </c>
      <c r="AA6056">
        <v>440</v>
      </c>
      <c r="AB6056">
        <v>0</v>
      </c>
      <c r="AC6056">
        <v>440</v>
      </c>
      <c r="AD6056">
        <v>0</v>
      </c>
      <c r="AE6056">
        <v>0</v>
      </c>
      <c r="AF6056">
        <v>11</v>
      </c>
      <c r="AG6056">
        <v>0</v>
      </c>
      <c r="AH6056">
        <v>7</v>
      </c>
      <c r="AI6056">
        <v>0</v>
      </c>
      <c r="AJ6056">
        <v>0</v>
      </c>
      <c r="AK6056">
        <v>0</v>
      </c>
      <c r="AL6056">
        <v>0</v>
      </c>
      <c r="AM6056">
        <v>0</v>
      </c>
      <c r="AN6056">
        <v>0</v>
      </c>
      <c r="AO6056">
        <v>0</v>
      </c>
      <c r="AP6056">
        <v>0</v>
      </c>
      <c r="AQ6056">
        <v>0</v>
      </c>
      <c r="AR6056">
        <v>0</v>
      </c>
      <c r="AS6056">
        <v>0</v>
      </c>
      <c r="AT6056">
        <v>0</v>
      </c>
      <c r="AU6056">
        <v>0</v>
      </c>
      <c r="AV6056">
        <v>0</v>
      </c>
      <c r="AW6056">
        <v>0</v>
      </c>
      <c r="AX6056">
        <v>0</v>
      </c>
      <c r="AY6056">
        <v>0</v>
      </c>
      <c r="AZ6056">
        <v>0</v>
      </c>
      <c r="BA6056">
        <v>0</v>
      </c>
      <c r="BB6056">
        <v>0</v>
      </c>
      <c r="BC6056">
        <v>0</v>
      </c>
      <c r="BD6056">
        <v>0</v>
      </c>
      <c r="BE6056">
        <v>0</v>
      </c>
      <c r="BF6056">
        <v>0</v>
      </c>
      <c r="BG6056">
        <v>0</v>
      </c>
      <c r="BH6056">
        <v>0</v>
      </c>
      <c r="BI6056">
        <v>0</v>
      </c>
      <c r="BJ6056" s="2">
        <v>45853</v>
      </c>
      <c r="BK6056">
        <v>0</v>
      </c>
      <c r="BL6056" s="3" t="str">
        <f>VLOOKUP(O6056,DropDownList!$H$1:$I$7,2,FALSE)</f>
        <v>2025/26</v>
      </c>
      <c r="BM6056" s="3" t="str">
        <f t="shared" si="95"/>
        <v>PCOA</v>
      </c>
    </row>
    <row r="6057" spans="1:65" x14ac:dyDescent="0.2">
      <c r="A6057">
        <v>2025</v>
      </c>
      <c r="B6057">
        <v>7</v>
      </c>
      <c r="C6057" t="s">
        <v>216</v>
      </c>
      <c r="D6057" t="s">
        <v>229</v>
      </c>
      <c r="E6057" t="s">
        <v>42</v>
      </c>
      <c r="F6057">
        <v>9250</v>
      </c>
      <c r="G6057" t="s">
        <v>141</v>
      </c>
      <c r="H6057" t="s">
        <v>221</v>
      </c>
      <c r="I6057" t="s">
        <v>221</v>
      </c>
      <c r="J6057" s="1">
        <v>45839</v>
      </c>
      <c r="K6057" t="s">
        <v>143</v>
      </c>
      <c r="L6057">
        <v>2</v>
      </c>
      <c r="M6057" t="s">
        <v>144</v>
      </c>
      <c r="N6057" t="s">
        <v>145</v>
      </c>
      <c r="O6057" t="s">
        <v>149</v>
      </c>
      <c r="P6057" t="s">
        <v>148</v>
      </c>
      <c r="Q6057">
        <v>177.14</v>
      </c>
      <c r="R6057">
        <v>7</v>
      </c>
      <c r="S6057">
        <v>420</v>
      </c>
      <c r="T6057">
        <v>0</v>
      </c>
      <c r="U6057">
        <v>3</v>
      </c>
      <c r="V6057">
        <v>2</v>
      </c>
      <c r="W6057">
        <v>120</v>
      </c>
      <c r="X6057">
        <v>120</v>
      </c>
      <c r="Y6057">
        <v>0</v>
      </c>
      <c r="Z6057">
        <v>0</v>
      </c>
      <c r="AA6057">
        <v>242.86</v>
      </c>
      <c r="AB6057">
        <v>0</v>
      </c>
      <c r="AC6057">
        <v>242.86</v>
      </c>
      <c r="AD6057">
        <v>2</v>
      </c>
      <c r="AE6057">
        <v>0</v>
      </c>
      <c r="AF6057">
        <v>4</v>
      </c>
      <c r="AG6057">
        <v>1</v>
      </c>
      <c r="AH6057">
        <v>0</v>
      </c>
      <c r="AI6057">
        <v>2</v>
      </c>
      <c r="AJ6057">
        <v>0</v>
      </c>
      <c r="AK6057">
        <v>0</v>
      </c>
      <c r="AL6057">
        <v>0</v>
      </c>
      <c r="AM6057">
        <v>0</v>
      </c>
      <c r="AN6057">
        <v>0</v>
      </c>
      <c r="AO6057">
        <v>5</v>
      </c>
      <c r="AP6057">
        <v>18</v>
      </c>
      <c r="AQ6057">
        <v>5</v>
      </c>
      <c r="AR6057">
        <v>0</v>
      </c>
      <c r="AS6057">
        <v>3</v>
      </c>
      <c r="AT6057">
        <v>0</v>
      </c>
      <c r="AU6057">
        <v>0</v>
      </c>
      <c r="AV6057">
        <v>0</v>
      </c>
      <c r="AW6057">
        <v>0</v>
      </c>
      <c r="AX6057">
        <v>0</v>
      </c>
      <c r="AY6057">
        <v>2</v>
      </c>
      <c r="AZ6057">
        <v>5</v>
      </c>
      <c r="BA6057">
        <v>3</v>
      </c>
      <c r="BB6057">
        <v>0</v>
      </c>
      <c r="BC6057">
        <v>0</v>
      </c>
      <c r="BD6057">
        <v>0</v>
      </c>
      <c r="BE6057">
        <v>0</v>
      </c>
      <c r="BF6057">
        <v>7</v>
      </c>
      <c r="BG6057">
        <v>120</v>
      </c>
      <c r="BH6057">
        <v>0</v>
      </c>
      <c r="BI6057">
        <v>3</v>
      </c>
      <c r="BJ6057" s="2">
        <v>45853</v>
      </c>
      <c r="BK6057">
        <v>0</v>
      </c>
      <c r="BL6057" s="3" t="str">
        <f>VLOOKUP(O6057,DropDownList!$H$1:$I$7,2,FALSE)</f>
        <v>2025/26</v>
      </c>
      <c r="BM6057" s="3" t="str">
        <f t="shared" si="95"/>
        <v>PRAS</v>
      </c>
    </row>
    <row r="6058" spans="1:65" x14ac:dyDescent="0.2">
      <c r="A6058">
        <v>2025</v>
      </c>
      <c r="B6058">
        <v>7</v>
      </c>
      <c r="C6058" t="s">
        <v>216</v>
      </c>
      <c r="D6058" t="s">
        <v>229</v>
      </c>
      <c r="E6058" t="s">
        <v>42</v>
      </c>
      <c r="F6058">
        <v>9250</v>
      </c>
      <c r="G6058" t="s">
        <v>141</v>
      </c>
      <c r="H6058" t="s">
        <v>221</v>
      </c>
      <c r="I6058" t="s">
        <v>221</v>
      </c>
      <c r="J6058" s="1">
        <v>45839</v>
      </c>
      <c r="K6058" t="s">
        <v>143</v>
      </c>
      <c r="L6058">
        <v>2</v>
      </c>
      <c r="M6058" t="s">
        <v>144</v>
      </c>
      <c r="N6058" t="s">
        <v>145</v>
      </c>
      <c r="O6058" t="s">
        <v>156</v>
      </c>
      <c r="P6058" t="s">
        <v>154</v>
      </c>
      <c r="Q6058">
        <v>6869.78</v>
      </c>
      <c r="R6058">
        <v>161</v>
      </c>
      <c r="S6058">
        <v>41725</v>
      </c>
      <c r="T6058">
        <v>0</v>
      </c>
      <c r="U6058">
        <v>33</v>
      </c>
      <c r="V6058">
        <v>18</v>
      </c>
      <c r="W6058">
        <v>4045.86</v>
      </c>
      <c r="X6058">
        <v>4045.86</v>
      </c>
      <c r="Y6058">
        <v>0</v>
      </c>
      <c r="Z6058">
        <v>0</v>
      </c>
      <c r="AA6058">
        <v>34855.22</v>
      </c>
      <c r="AB6058">
        <v>0</v>
      </c>
      <c r="AC6058">
        <v>32600.959999999999</v>
      </c>
      <c r="AD6058">
        <v>6</v>
      </c>
      <c r="AE6058">
        <v>12</v>
      </c>
      <c r="AF6058">
        <v>128</v>
      </c>
      <c r="AG6058">
        <v>25</v>
      </c>
      <c r="AH6058">
        <v>0</v>
      </c>
      <c r="AI6058">
        <v>8</v>
      </c>
      <c r="AJ6058">
        <v>0</v>
      </c>
      <c r="AK6058">
        <v>0</v>
      </c>
      <c r="AL6058">
        <v>0</v>
      </c>
      <c r="AM6058">
        <v>0</v>
      </c>
      <c r="AN6058">
        <v>0</v>
      </c>
      <c r="AO6058">
        <v>82</v>
      </c>
      <c r="AP6058">
        <v>397</v>
      </c>
      <c r="AQ6058">
        <v>88</v>
      </c>
      <c r="AR6058">
        <v>0</v>
      </c>
      <c r="AS6058">
        <v>49</v>
      </c>
      <c r="AT6058">
        <v>30</v>
      </c>
      <c r="AU6058">
        <v>0</v>
      </c>
      <c r="AV6058">
        <v>0</v>
      </c>
      <c r="AW6058">
        <v>0</v>
      </c>
      <c r="AX6058">
        <v>0</v>
      </c>
      <c r="AY6058">
        <v>37</v>
      </c>
      <c r="AZ6058">
        <v>87</v>
      </c>
      <c r="BA6058">
        <v>55</v>
      </c>
      <c r="BB6058">
        <v>13</v>
      </c>
      <c r="BC6058">
        <v>9</v>
      </c>
      <c r="BD6058">
        <v>2</v>
      </c>
      <c r="BE6058">
        <v>0</v>
      </c>
      <c r="BF6058">
        <v>161</v>
      </c>
      <c r="BG6058">
        <v>1800</v>
      </c>
      <c r="BH6058">
        <v>0</v>
      </c>
      <c r="BI6058">
        <v>31</v>
      </c>
      <c r="BJ6058" s="2">
        <v>45853</v>
      </c>
      <c r="BK6058">
        <v>0</v>
      </c>
      <c r="BL6058" s="3" t="str">
        <f>VLOOKUP(O6058,DropDownList!$H$1:$I$7,2,FALSE)</f>
        <v>2023/24</v>
      </c>
      <c r="BM6058" s="3" t="str">
        <f t="shared" si="95"/>
        <v>JP COURT</v>
      </c>
    </row>
    <row r="6059" spans="1:65" x14ac:dyDescent="0.2">
      <c r="A6059">
        <v>2025</v>
      </c>
      <c r="B6059">
        <v>7</v>
      </c>
      <c r="C6059" t="s">
        <v>216</v>
      </c>
      <c r="D6059" t="s">
        <v>229</v>
      </c>
      <c r="E6059" t="s">
        <v>42</v>
      </c>
      <c r="F6059">
        <v>9250</v>
      </c>
      <c r="G6059" t="s">
        <v>141</v>
      </c>
      <c r="H6059" t="s">
        <v>221</v>
      </c>
      <c r="I6059" t="s">
        <v>221</v>
      </c>
      <c r="J6059" s="1">
        <v>45839</v>
      </c>
      <c r="K6059" t="s">
        <v>143</v>
      </c>
      <c r="L6059">
        <v>2</v>
      </c>
      <c r="M6059" t="s">
        <v>144</v>
      </c>
      <c r="N6059" t="s">
        <v>145</v>
      </c>
      <c r="O6059" t="s">
        <v>149</v>
      </c>
      <c r="P6059" t="s">
        <v>153</v>
      </c>
      <c r="Q6059">
        <v>135</v>
      </c>
      <c r="R6059">
        <v>5</v>
      </c>
      <c r="S6059">
        <v>435</v>
      </c>
      <c r="T6059">
        <v>150</v>
      </c>
      <c r="U6059">
        <v>3</v>
      </c>
      <c r="V6059">
        <v>3</v>
      </c>
      <c r="W6059">
        <v>135</v>
      </c>
      <c r="X6059">
        <v>135</v>
      </c>
      <c r="Y6059">
        <v>0</v>
      </c>
      <c r="Z6059">
        <v>0</v>
      </c>
      <c r="AA6059">
        <v>150</v>
      </c>
      <c r="AB6059">
        <v>0</v>
      </c>
      <c r="AC6059">
        <v>150</v>
      </c>
      <c r="AD6059">
        <v>3</v>
      </c>
      <c r="AE6059">
        <v>0</v>
      </c>
      <c r="AF6059">
        <v>1</v>
      </c>
      <c r="AG6059">
        <v>0</v>
      </c>
      <c r="AH6059">
        <v>1</v>
      </c>
      <c r="AI6059">
        <v>3</v>
      </c>
      <c r="AJ6059">
        <v>0</v>
      </c>
      <c r="AK6059">
        <v>0</v>
      </c>
      <c r="AL6059">
        <v>0</v>
      </c>
      <c r="AM6059">
        <v>0</v>
      </c>
      <c r="AN6059">
        <v>0</v>
      </c>
      <c r="AO6059">
        <v>4</v>
      </c>
      <c r="AP6059">
        <v>5</v>
      </c>
      <c r="AQ6059">
        <v>4</v>
      </c>
      <c r="AR6059">
        <v>0</v>
      </c>
      <c r="AS6059">
        <v>1</v>
      </c>
      <c r="AT6059">
        <v>0</v>
      </c>
      <c r="AU6059">
        <v>0</v>
      </c>
      <c r="AV6059">
        <v>0</v>
      </c>
      <c r="AW6059">
        <v>0</v>
      </c>
      <c r="AX6059">
        <v>0</v>
      </c>
      <c r="AY6059">
        <v>0</v>
      </c>
      <c r="AZ6059">
        <v>0</v>
      </c>
      <c r="BA6059">
        <v>0</v>
      </c>
      <c r="BB6059">
        <v>0</v>
      </c>
      <c r="BC6059">
        <v>0</v>
      </c>
      <c r="BD6059">
        <v>0</v>
      </c>
      <c r="BE6059">
        <v>0</v>
      </c>
      <c r="BF6059">
        <v>4</v>
      </c>
      <c r="BG6059">
        <v>135</v>
      </c>
      <c r="BH6059">
        <v>0</v>
      </c>
      <c r="BI6059">
        <v>2</v>
      </c>
      <c r="BJ6059" s="2">
        <v>45853</v>
      </c>
      <c r="BK6059">
        <v>0</v>
      </c>
      <c r="BL6059" s="3" t="str">
        <f>VLOOKUP(O6059,DropDownList!$H$1:$I$7,2,FALSE)</f>
        <v>2025/26</v>
      </c>
      <c r="BM6059" s="3" t="str">
        <f t="shared" si="95"/>
        <v>PREG</v>
      </c>
    </row>
    <row r="6060" spans="1:65" x14ac:dyDescent="0.2">
      <c r="A6060">
        <v>2025</v>
      </c>
      <c r="B6060">
        <v>7</v>
      </c>
      <c r="C6060" t="s">
        <v>216</v>
      </c>
      <c r="D6060" t="s">
        <v>229</v>
      </c>
      <c r="E6060" t="s">
        <v>42</v>
      </c>
      <c r="F6060">
        <v>9250</v>
      </c>
      <c r="G6060" t="s">
        <v>141</v>
      </c>
      <c r="H6060" t="s">
        <v>221</v>
      </c>
      <c r="I6060" t="s">
        <v>221</v>
      </c>
      <c r="J6060" s="1">
        <v>45839</v>
      </c>
      <c r="K6060" t="s">
        <v>143</v>
      </c>
      <c r="L6060">
        <v>2</v>
      </c>
      <c r="M6060" t="s">
        <v>144</v>
      </c>
      <c r="N6060" t="s">
        <v>145</v>
      </c>
      <c r="O6060" t="s">
        <v>156</v>
      </c>
      <c r="P6060" t="s">
        <v>148</v>
      </c>
      <c r="Q6060">
        <v>180</v>
      </c>
      <c r="R6060">
        <v>6</v>
      </c>
      <c r="S6060">
        <v>360</v>
      </c>
      <c r="T6060">
        <v>120</v>
      </c>
      <c r="U6060">
        <v>3</v>
      </c>
      <c r="V6060">
        <v>2</v>
      </c>
      <c r="W6060">
        <v>120</v>
      </c>
      <c r="X6060">
        <v>120</v>
      </c>
      <c r="Y6060">
        <v>0</v>
      </c>
      <c r="Z6060">
        <v>0</v>
      </c>
      <c r="AA6060">
        <v>60</v>
      </c>
      <c r="AB6060">
        <v>0</v>
      </c>
      <c r="AC6060">
        <v>60</v>
      </c>
      <c r="AD6060">
        <v>2</v>
      </c>
      <c r="AE6060">
        <v>0</v>
      </c>
      <c r="AF6060">
        <v>1</v>
      </c>
      <c r="AG6060">
        <v>0</v>
      </c>
      <c r="AH6060">
        <v>2</v>
      </c>
      <c r="AI6060">
        <v>3</v>
      </c>
      <c r="AJ6060">
        <v>0</v>
      </c>
      <c r="AK6060">
        <v>0</v>
      </c>
      <c r="AL6060">
        <v>0</v>
      </c>
      <c r="AM6060">
        <v>0</v>
      </c>
      <c r="AN6060">
        <v>0</v>
      </c>
      <c r="AO6060">
        <v>5</v>
      </c>
      <c r="AP6060">
        <v>41</v>
      </c>
      <c r="AQ6060">
        <v>6</v>
      </c>
      <c r="AR6060">
        <v>0</v>
      </c>
      <c r="AS6060">
        <v>5</v>
      </c>
      <c r="AT6060">
        <v>2</v>
      </c>
      <c r="AU6060">
        <v>0</v>
      </c>
      <c r="AV6060">
        <v>0</v>
      </c>
      <c r="AW6060">
        <v>0</v>
      </c>
      <c r="AX6060">
        <v>0</v>
      </c>
      <c r="AY6060">
        <v>7</v>
      </c>
      <c r="AZ6060">
        <v>10</v>
      </c>
      <c r="BA6060">
        <v>9</v>
      </c>
      <c r="BB6060">
        <v>1</v>
      </c>
      <c r="BC6060">
        <v>0</v>
      </c>
      <c r="BD6060">
        <v>0</v>
      </c>
      <c r="BE6060">
        <v>0</v>
      </c>
      <c r="BF6060">
        <v>6</v>
      </c>
      <c r="BG6060">
        <v>180</v>
      </c>
      <c r="BH6060">
        <v>0</v>
      </c>
      <c r="BI6060">
        <v>3</v>
      </c>
      <c r="BJ6060" s="2">
        <v>45853</v>
      </c>
      <c r="BK6060">
        <v>0</v>
      </c>
      <c r="BL6060" s="3" t="str">
        <f>VLOOKUP(O6060,DropDownList!$H$1:$I$7,2,FALSE)</f>
        <v>2023/24</v>
      </c>
      <c r="BM6060" s="3" t="str">
        <f t="shared" si="95"/>
        <v>PRAS</v>
      </c>
    </row>
    <row r="6061" spans="1:65" x14ac:dyDescent="0.2">
      <c r="A6061">
        <v>2025</v>
      </c>
      <c r="B6061">
        <v>7</v>
      </c>
      <c r="C6061" t="s">
        <v>216</v>
      </c>
      <c r="D6061" t="s">
        <v>229</v>
      </c>
      <c r="E6061" t="s">
        <v>42</v>
      </c>
      <c r="F6061">
        <v>9250</v>
      </c>
      <c r="G6061" t="s">
        <v>141</v>
      </c>
      <c r="H6061" t="s">
        <v>221</v>
      </c>
      <c r="I6061" t="s">
        <v>221</v>
      </c>
      <c r="J6061" s="1">
        <v>45839</v>
      </c>
      <c r="K6061" t="s">
        <v>143</v>
      </c>
      <c r="L6061">
        <v>2</v>
      </c>
      <c r="M6061" t="s">
        <v>144</v>
      </c>
      <c r="N6061" t="s">
        <v>145</v>
      </c>
      <c r="O6061" t="s">
        <v>149</v>
      </c>
      <c r="P6061" t="s">
        <v>151</v>
      </c>
      <c r="Q6061">
        <v>0</v>
      </c>
      <c r="R6061">
        <v>39</v>
      </c>
      <c r="S6061">
        <v>1170</v>
      </c>
      <c r="T6061">
        <v>180</v>
      </c>
      <c r="U6061">
        <v>0</v>
      </c>
      <c r="V6061">
        <v>0</v>
      </c>
      <c r="W6061">
        <v>0</v>
      </c>
      <c r="X6061">
        <v>0</v>
      </c>
      <c r="Y6061">
        <v>0</v>
      </c>
      <c r="Z6061">
        <v>0</v>
      </c>
      <c r="AA6061">
        <v>990</v>
      </c>
      <c r="AB6061">
        <v>0</v>
      </c>
      <c r="AC6061">
        <v>990</v>
      </c>
      <c r="AD6061">
        <v>0</v>
      </c>
      <c r="AE6061">
        <v>0</v>
      </c>
      <c r="AF6061">
        <v>33</v>
      </c>
      <c r="AG6061">
        <v>0</v>
      </c>
      <c r="AH6061">
        <v>6</v>
      </c>
      <c r="AI6061">
        <v>0</v>
      </c>
      <c r="AJ6061">
        <v>0</v>
      </c>
      <c r="AK6061">
        <v>0</v>
      </c>
      <c r="AL6061">
        <v>0</v>
      </c>
      <c r="AM6061">
        <v>1</v>
      </c>
      <c r="AN6061">
        <v>0</v>
      </c>
      <c r="AO6061">
        <v>0</v>
      </c>
      <c r="AP6061">
        <v>0</v>
      </c>
      <c r="AQ6061">
        <v>0</v>
      </c>
      <c r="AR6061">
        <v>0</v>
      </c>
      <c r="AS6061">
        <v>0</v>
      </c>
      <c r="AT6061">
        <v>0</v>
      </c>
      <c r="AU6061">
        <v>0</v>
      </c>
      <c r="AV6061">
        <v>0</v>
      </c>
      <c r="AW6061">
        <v>0</v>
      </c>
      <c r="AX6061">
        <v>0</v>
      </c>
      <c r="AY6061">
        <v>0</v>
      </c>
      <c r="AZ6061">
        <v>0</v>
      </c>
      <c r="BA6061">
        <v>0</v>
      </c>
      <c r="BB6061">
        <v>0</v>
      </c>
      <c r="BC6061">
        <v>0</v>
      </c>
      <c r="BD6061">
        <v>0</v>
      </c>
      <c r="BE6061">
        <v>0</v>
      </c>
      <c r="BF6061">
        <v>0</v>
      </c>
      <c r="BG6061">
        <v>0</v>
      </c>
      <c r="BH6061">
        <v>0</v>
      </c>
      <c r="BI6061">
        <v>0</v>
      </c>
      <c r="BJ6061" s="2">
        <v>45853</v>
      </c>
      <c r="BK6061">
        <v>0</v>
      </c>
      <c r="BL6061" s="3" t="str">
        <f>VLOOKUP(O6061,DropDownList!$H$1:$I$7,2,FALSE)</f>
        <v>2025/26</v>
      </c>
      <c r="BM6061" s="3" t="str">
        <f t="shared" si="95"/>
        <v>PCPF</v>
      </c>
    </row>
    <row r="6062" spans="1:65" x14ac:dyDescent="0.2">
      <c r="A6062">
        <v>2025</v>
      </c>
      <c r="B6062">
        <v>7</v>
      </c>
      <c r="C6062" t="s">
        <v>216</v>
      </c>
      <c r="D6062" t="s">
        <v>229</v>
      </c>
      <c r="E6062" t="s">
        <v>42</v>
      </c>
      <c r="F6062">
        <v>9250</v>
      </c>
      <c r="G6062" t="s">
        <v>141</v>
      </c>
      <c r="H6062" t="s">
        <v>221</v>
      </c>
      <c r="I6062" t="s">
        <v>221</v>
      </c>
      <c r="J6062" s="1">
        <v>45839</v>
      </c>
      <c r="K6062" t="s">
        <v>143</v>
      </c>
      <c r="L6062">
        <v>2</v>
      </c>
      <c r="M6062" t="s">
        <v>144</v>
      </c>
      <c r="N6062" t="s">
        <v>145</v>
      </c>
      <c r="O6062" t="s">
        <v>156</v>
      </c>
      <c r="P6062" t="s">
        <v>152</v>
      </c>
      <c r="Q6062">
        <v>0</v>
      </c>
      <c r="R6062">
        <v>21</v>
      </c>
      <c r="S6062">
        <v>840</v>
      </c>
      <c r="T6062">
        <v>240</v>
      </c>
      <c r="U6062">
        <v>0</v>
      </c>
      <c r="V6062">
        <v>0</v>
      </c>
      <c r="W6062">
        <v>0</v>
      </c>
      <c r="X6062">
        <v>0</v>
      </c>
      <c r="Y6062">
        <v>0</v>
      </c>
      <c r="Z6062">
        <v>0</v>
      </c>
      <c r="AA6062">
        <v>600</v>
      </c>
      <c r="AB6062">
        <v>0</v>
      </c>
      <c r="AC6062">
        <v>600</v>
      </c>
      <c r="AD6062">
        <v>0</v>
      </c>
      <c r="AE6062">
        <v>0</v>
      </c>
      <c r="AF6062">
        <v>15</v>
      </c>
      <c r="AG6062">
        <v>0</v>
      </c>
      <c r="AH6062">
        <v>6</v>
      </c>
      <c r="AI6062">
        <v>0</v>
      </c>
      <c r="AJ6062">
        <v>0</v>
      </c>
      <c r="AK6062">
        <v>0</v>
      </c>
      <c r="AL6062">
        <v>0</v>
      </c>
      <c r="AM6062">
        <v>0</v>
      </c>
      <c r="AN6062">
        <v>0</v>
      </c>
      <c r="AO6062">
        <v>0</v>
      </c>
      <c r="AP6062">
        <v>0</v>
      </c>
      <c r="AQ6062">
        <v>0</v>
      </c>
      <c r="AR6062">
        <v>0</v>
      </c>
      <c r="AS6062">
        <v>0</v>
      </c>
      <c r="AT6062">
        <v>0</v>
      </c>
      <c r="AU6062">
        <v>0</v>
      </c>
      <c r="AV6062">
        <v>0</v>
      </c>
      <c r="AW6062">
        <v>0</v>
      </c>
      <c r="AX6062">
        <v>0</v>
      </c>
      <c r="AY6062">
        <v>0</v>
      </c>
      <c r="AZ6062">
        <v>0</v>
      </c>
      <c r="BA6062">
        <v>0</v>
      </c>
      <c r="BB6062">
        <v>0</v>
      </c>
      <c r="BC6062">
        <v>0</v>
      </c>
      <c r="BD6062">
        <v>0</v>
      </c>
      <c r="BE6062">
        <v>0</v>
      </c>
      <c r="BF6062">
        <v>0</v>
      </c>
      <c r="BG6062">
        <v>0</v>
      </c>
      <c r="BH6062">
        <v>0</v>
      </c>
      <c r="BI6062">
        <v>0</v>
      </c>
      <c r="BJ6062" s="2">
        <v>45853</v>
      </c>
      <c r="BK6062">
        <v>0</v>
      </c>
      <c r="BL6062" s="3" t="str">
        <f>VLOOKUP(O6062,DropDownList!$H$1:$I$7,2,FALSE)</f>
        <v>2023/24</v>
      </c>
      <c r="BM6062" s="3" t="str">
        <f t="shared" si="95"/>
        <v>PCOA</v>
      </c>
    </row>
    <row r="6063" spans="1:65" x14ac:dyDescent="0.2">
      <c r="A6063">
        <v>2025</v>
      </c>
      <c r="B6063">
        <v>7</v>
      </c>
      <c r="C6063" t="s">
        <v>216</v>
      </c>
      <c r="D6063" t="s">
        <v>229</v>
      </c>
      <c r="E6063" t="s">
        <v>42</v>
      </c>
      <c r="F6063">
        <v>9250</v>
      </c>
      <c r="G6063" t="s">
        <v>141</v>
      </c>
      <c r="H6063" t="s">
        <v>221</v>
      </c>
      <c r="I6063" t="s">
        <v>221</v>
      </c>
      <c r="J6063" s="1">
        <v>45839</v>
      </c>
      <c r="K6063" t="s">
        <v>143</v>
      </c>
      <c r="L6063">
        <v>2</v>
      </c>
      <c r="M6063" t="s">
        <v>144</v>
      </c>
      <c r="N6063" t="s">
        <v>145</v>
      </c>
      <c r="O6063" t="s">
        <v>156</v>
      </c>
      <c r="P6063" t="s">
        <v>153</v>
      </c>
      <c r="Q6063">
        <v>0</v>
      </c>
      <c r="R6063">
        <v>1</v>
      </c>
      <c r="S6063">
        <v>45</v>
      </c>
      <c r="T6063">
        <v>0</v>
      </c>
      <c r="U6063">
        <v>0</v>
      </c>
      <c r="V6063">
        <v>0</v>
      </c>
      <c r="W6063">
        <v>0</v>
      </c>
      <c r="X6063">
        <v>0</v>
      </c>
      <c r="Y6063">
        <v>0</v>
      </c>
      <c r="Z6063">
        <v>0</v>
      </c>
      <c r="AA6063">
        <v>45</v>
      </c>
      <c r="AB6063">
        <v>0</v>
      </c>
      <c r="AC6063">
        <v>45</v>
      </c>
      <c r="AD6063">
        <v>0</v>
      </c>
      <c r="AE6063">
        <v>0</v>
      </c>
      <c r="AF6063">
        <v>1</v>
      </c>
      <c r="AG6063">
        <v>0</v>
      </c>
      <c r="AH6063">
        <v>0</v>
      </c>
      <c r="AI6063">
        <v>0</v>
      </c>
      <c r="AJ6063">
        <v>0</v>
      </c>
      <c r="AK6063">
        <v>0</v>
      </c>
      <c r="AL6063">
        <v>0</v>
      </c>
      <c r="AM6063">
        <v>0</v>
      </c>
      <c r="AN6063">
        <v>0</v>
      </c>
      <c r="AO6063">
        <v>1</v>
      </c>
      <c r="AP6063">
        <v>4</v>
      </c>
      <c r="AQ6063">
        <v>2</v>
      </c>
      <c r="AR6063">
        <v>0</v>
      </c>
      <c r="AS6063">
        <v>0</v>
      </c>
      <c r="AT6063">
        <v>0</v>
      </c>
      <c r="AU6063">
        <v>0</v>
      </c>
      <c r="AV6063">
        <v>0</v>
      </c>
      <c r="AW6063">
        <v>0</v>
      </c>
      <c r="AX6063">
        <v>0</v>
      </c>
      <c r="AY6063">
        <v>1</v>
      </c>
      <c r="AZ6063">
        <v>1</v>
      </c>
      <c r="BA6063">
        <v>0</v>
      </c>
      <c r="BB6063">
        <v>0</v>
      </c>
      <c r="BC6063">
        <v>0</v>
      </c>
      <c r="BD6063">
        <v>0</v>
      </c>
      <c r="BE6063">
        <v>0</v>
      </c>
      <c r="BF6063">
        <v>1</v>
      </c>
      <c r="BG6063">
        <v>0</v>
      </c>
      <c r="BH6063">
        <v>0</v>
      </c>
      <c r="BI6063">
        <v>0</v>
      </c>
      <c r="BJ6063" s="2">
        <v>45853</v>
      </c>
      <c r="BK6063">
        <v>0</v>
      </c>
      <c r="BL6063" s="3" t="str">
        <f>VLOOKUP(O6063,DropDownList!$H$1:$I$7,2,FALSE)</f>
        <v>2023/24</v>
      </c>
      <c r="BM6063" s="3" t="str">
        <f t="shared" si="95"/>
        <v>PREG</v>
      </c>
    </row>
    <row r="6064" spans="1:65" x14ac:dyDescent="0.2">
      <c r="A6064">
        <v>2025</v>
      </c>
      <c r="B6064">
        <v>7</v>
      </c>
      <c r="C6064" t="s">
        <v>216</v>
      </c>
      <c r="D6064" t="s">
        <v>229</v>
      </c>
      <c r="E6064" t="s">
        <v>42</v>
      </c>
      <c r="F6064">
        <v>9250</v>
      </c>
      <c r="G6064" t="s">
        <v>141</v>
      </c>
      <c r="H6064" t="s">
        <v>221</v>
      </c>
      <c r="I6064" t="s">
        <v>221</v>
      </c>
      <c r="J6064" s="1">
        <v>45839</v>
      </c>
      <c r="K6064" t="s">
        <v>143</v>
      </c>
      <c r="L6064">
        <v>2</v>
      </c>
      <c r="M6064" t="s">
        <v>144</v>
      </c>
      <c r="N6064" t="s">
        <v>145</v>
      </c>
      <c r="O6064" t="s">
        <v>149</v>
      </c>
      <c r="P6064" t="s">
        <v>146</v>
      </c>
      <c r="Q6064">
        <v>920</v>
      </c>
      <c r="R6064">
        <v>246</v>
      </c>
      <c r="S6064">
        <v>3650</v>
      </c>
      <c r="T6064">
        <v>0</v>
      </c>
      <c r="U6064">
        <v>90</v>
      </c>
      <c r="V6064">
        <v>40</v>
      </c>
      <c r="W6064">
        <v>650</v>
      </c>
      <c r="X6064">
        <v>650</v>
      </c>
      <c r="Y6064">
        <v>0</v>
      </c>
      <c r="Z6064">
        <v>0</v>
      </c>
      <c r="AA6064">
        <v>2730</v>
      </c>
      <c r="AB6064">
        <v>0</v>
      </c>
      <c r="AC6064">
        <v>0</v>
      </c>
      <c r="AD6064">
        <v>40</v>
      </c>
      <c r="AE6064">
        <v>0</v>
      </c>
      <c r="AF6064">
        <v>190</v>
      </c>
      <c r="AG6064">
        <v>0</v>
      </c>
      <c r="AH6064">
        <v>0</v>
      </c>
      <c r="AI6064">
        <v>56</v>
      </c>
      <c r="AJ6064">
        <v>0</v>
      </c>
      <c r="AK6064">
        <v>0</v>
      </c>
      <c r="AL6064">
        <v>0</v>
      </c>
      <c r="AM6064">
        <v>0</v>
      </c>
      <c r="AN6064">
        <v>0</v>
      </c>
      <c r="AO6064">
        <v>123</v>
      </c>
      <c r="AP6064">
        <v>358</v>
      </c>
      <c r="AQ6064">
        <v>116</v>
      </c>
      <c r="AR6064">
        <v>0</v>
      </c>
      <c r="AS6064">
        <v>38</v>
      </c>
      <c r="AT6064">
        <v>6</v>
      </c>
      <c r="AU6064">
        <v>0</v>
      </c>
      <c r="AV6064">
        <v>0</v>
      </c>
      <c r="AW6064">
        <v>0</v>
      </c>
      <c r="AX6064">
        <v>0</v>
      </c>
      <c r="AY6064">
        <v>39</v>
      </c>
      <c r="AZ6064">
        <v>99</v>
      </c>
      <c r="BA6064">
        <v>39</v>
      </c>
      <c r="BB6064">
        <v>6</v>
      </c>
      <c r="BC6064">
        <v>3</v>
      </c>
      <c r="BD6064">
        <v>0</v>
      </c>
      <c r="BE6064">
        <v>0</v>
      </c>
      <c r="BF6064">
        <v>246</v>
      </c>
      <c r="BG6064">
        <v>920</v>
      </c>
      <c r="BH6064">
        <v>0</v>
      </c>
      <c r="BI6064">
        <v>90</v>
      </c>
      <c r="BJ6064" s="2">
        <v>45853</v>
      </c>
      <c r="BK6064">
        <v>0</v>
      </c>
      <c r="BL6064" s="3" t="str">
        <f>VLOOKUP(O6064,DropDownList!$H$1:$I$7,2,FALSE)</f>
        <v>2025/26</v>
      </c>
      <c r="BM6064" s="3" t="str">
        <f t="shared" si="95"/>
        <v>VSUR</v>
      </c>
    </row>
    <row r="6065" spans="1:65" x14ac:dyDescent="0.2">
      <c r="A6065">
        <v>2025</v>
      </c>
      <c r="B6065">
        <v>7</v>
      </c>
      <c r="C6065" t="s">
        <v>216</v>
      </c>
      <c r="D6065" t="s">
        <v>230</v>
      </c>
      <c r="E6065" t="s">
        <v>42</v>
      </c>
      <c r="F6065">
        <v>9875</v>
      </c>
      <c r="G6065" t="s">
        <v>158</v>
      </c>
      <c r="H6065" t="s">
        <v>221</v>
      </c>
      <c r="I6065" t="s">
        <v>221</v>
      </c>
      <c r="J6065" s="1">
        <v>45839</v>
      </c>
      <c r="K6065" t="s">
        <v>143</v>
      </c>
      <c r="L6065">
        <v>2</v>
      </c>
      <c r="M6065" t="s">
        <v>144</v>
      </c>
      <c r="N6065" t="s">
        <v>145</v>
      </c>
      <c r="O6065" t="s">
        <v>156</v>
      </c>
      <c r="P6065" t="s">
        <v>160</v>
      </c>
      <c r="Q6065">
        <v>11624.32</v>
      </c>
      <c r="R6065">
        <v>157</v>
      </c>
      <c r="S6065">
        <v>56925.9</v>
      </c>
      <c r="T6065">
        <v>685.3</v>
      </c>
      <c r="U6065">
        <v>41</v>
      </c>
      <c r="V6065">
        <v>22</v>
      </c>
      <c r="W6065">
        <v>7856.01</v>
      </c>
      <c r="X6065">
        <v>7856.01</v>
      </c>
      <c r="Y6065">
        <v>0</v>
      </c>
      <c r="Z6065">
        <v>0</v>
      </c>
      <c r="AA6065">
        <v>44616.28</v>
      </c>
      <c r="AB6065">
        <v>5476.34</v>
      </c>
      <c r="AC6065">
        <v>36909.94</v>
      </c>
      <c r="AD6065">
        <v>13</v>
      </c>
      <c r="AE6065">
        <v>9</v>
      </c>
      <c r="AF6065">
        <v>110</v>
      </c>
      <c r="AG6065">
        <v>24</v>
      </c>
      <c r="AH6065">
        <v>3</v>
      </c>
      <c r="AI6065">
        <v>17</v>
      </c>
      <c r="AJ6065">
        <v>0</v>
      </c>
      <c r="AK6065">
        <v>0</v>
      </c>
      <c r="AL6065">
        <v>0</v>
      </c>
      <c r="AM6065">
        <v>0</v>
      </c>
      <c r="AN6065">
        <v>0</v>
      </c>
      <c r="AO6065">
        <v>88</v>
      </c>
      <c r="AP6065">
        <v>475</v>
      </c>
      <c r="AQ6065">
        <v>92</v>
      </c>
      <c r="AR6065">
        <v>0</v>
      </c>
      <c r="AS6065">
        <v>46</v>
      </c>
      <c r="AT6065">
        <v>30</v>
      </c>
      <c r="AU6065">
        <v>3</v>
      </c>
      <c r="AV6065">
        <v>2</v>
      </c>
      <c r="AW6065">
        <v>0</v>
      </c>
      <c r="AX6065">
        <v>0</v>
      </c>
      <c r="AY6065">
        <v>62</v>
      </c>
      <c r="AZ6065">
        <v>121</v>
      </c>
      <c r="BA6065">
        <v>83</v>
      </c>
      <c r="BB6065">
        <v>12</v>
      </c>
      <c r="BC6065">
        <v>4</v>
      </c>
      <c r="BD6065">
        <v>1</v>
      </c>
      <c r="BE6065">
        <v>0</v>
      </c>
      <c r="BF6065">
        <v>153</v>
      </c>
      <c r="BG6065">
        <v>6660</v>
      </c>
      <c r="BH6065">
        <v>3</v>
      </c>
      <c r="BI6065">
        <v>38</v>
      </c>
      <c r="BJ6065" s="2">
        <v>45853</v>
      </c>
      <c r="BK6065">
        <v>0</v>
      </c>
      <c r="BL6065" s="3" t="str">
        <f>VLOOKUP(O6065,DropDownList!$H$1:$I$7,2,FALSE)</f>
        <v>2023/24</v>
      </c>
      <c r="BM6065" s="3" t="str">
        <f t="shared" si="95"/>
        <v>SC COURT</v>
      </c>
    </row>
    <row r="6066" spans="1:65" x14ac:dyDescent="0.2">
      <c r="A6066">
        <v>2025</v>
      </c>
      <c r="B6066">
        <v>7</v>
      </c>
      <c r="C6066" t="s">
        <v>216</v>
      </c>
      <c r="D6066" t="s">
        <v>230</v>
      </c>
      <c r="E6066" t="s">
        <v>42</v>
      </c>
      <c r="F6066">
        <v>9875</v>
      </c>
      <c r="G6066" t="s">
        <v>158</v>
      </c>
      <c r="H6066" t="s">
        <v>221</v>
      </c>
      <c r="I6066" t="s">
        <v>221</v>
      </c>
      <c r="J6066" s="1">
        <v>45839</v>
      </c>
      <c r="K6066" t="s">
        <v>143</v>
      </c>
      <c r="L6066">
        <v>2</v>
      </c>
      <c r="M6066" t="s">
        <v>144</v>
      </c>
      <c r="N6066" t="s">
        <v>145</v>
      </c>
      <c r="O6066" t="s">
        <v>149</v>
      </c>
      <c r="P6066" t="s">
        <v>161</v>
      </c>
      <c r="Q6066">
        <v>809.15</v>
      </c>
      <c r="R6066">
        <v>179</v>
      </c>
      <c r="S6066">
        <v>3950</v>
      </c>
      <c r="T6066">
        <v>140</v>
      </c>
      <c r="U6066">
        <v>75</v>
      </c>
      <c r="V6066">
        <v>22</v>
      </c>
      <c r="W6066">
        <v>480</v>
      </c>
      <c r="X6066">
        <v>480</v>
      </c>
      <c r="Y6066">
        <v>0</v>
      </c>
      <c r="Z6066">
        <v>0</v>
      </c>
      <c r="AA6066">
        <v>3000.85</v>
      </c>
      <c r="AB6066">
        <v>0</v>
      </c>
      <c r="AC6066">
        <v>0</v>
      </c>
      <c r="AD6066">
        <v>22</v>
      </c>
      <c r="AE6066">
        <v>0</v>
      </c>
      <c r="AF6066">
        <v>138</v>
      </c>
      <c r="AG6066">
        <v>1</v>
      </c>
      <c r="AH6066">
        <v>7</v>
      </c>
      <c r="AI6066">
        <v>33</v>
      </c>
      <c r="AJ6066">
        <v>0</v>
      </c>
      <c r="AK6066">
        <v>0</v>
      </c>
      <c r="AL6066">
        <v>0</v>
      </c>
      <c r="AM6066">
        <v>0</v>
      </c>
      <c r="AN6066">
        <v>0</v>
      </c>
      <c r="AO6066">
        <v>103</v>
      </c>
      <c r="AP6066">
        <v>313</v>
      </c>
      <c r="AQ6066">
        <v>91</v>
      </c>
      <c r="AR6066">
        <v>0</v>
      </c>
      <c r="AS6066">
        <v>23</v>
      </c>
      <c r="AT6066">
        <v>8</v>
      </c>
      <c r="AU6066">
        <v>2</v>
      </c>
      <c r="AV6066">
        <v>2</v>
      </c>
      <c r="AW6066">
        <v>6</v>
      </c>
      <c r="AX6066">
        <v>0</v>
      </c>
      <c r="AY6066">
        <v>39</v>
      </c>
      <c r="AZ6066">
        <v>86</v>
      </c>
      <c r="BA6066">
        <v>32</v>
      </c>
      <c r="BB6066">
        <v>9</v>
      </c>
      <c r="BC6066">
        <v>4</v>
      </c>
      <c r="BD6066">
        <v>0</v>
      </c>
      <c r="BE6066">
        <v>0</v>
      </c>
      <c r="BF6066">
        <v>172</v>
      </c>
      <c r="BG6066">
        <v>805</v>
      </c>
      <c r="BH6066">
        <v>0</v>
      </c>
      <c r="BI6066">
        <v>74</v>
      </c>
      <c r="BJ6066" s="2">
        <v>45853</v>
      </c>
      <c r="BK6066">
        <v>0</v>
      </c>
      <c r="BL6066" s="3" t="str">
        <f>VLOOKUP(O6066,DropDownList!$H$1:$I$7,2,FALSE)</f>
        <v>2025/26</v>
      </c>
      <c r="BM6066" s="3" t="str">
        <f t="shared" si="95"/>
        <v>VSUR</v>
      </c>
    </row>
    <row r="6067" spans="1:65" x14ac:dyDescent="0.2">
      <c r="A6067">
        <v>2025</v>
      </c>
      <c r="B6067">
        <v>7</v>
      </c>
      <c r="C6067" t="s">
        <v>216</v>
      </c>
      <c r="D6067" t="s">
        <v>230</v>
      </c>
      <c r="E6067" t="s">
        <v>42</v>
      </c>
      <c r="F6067">
        <v>9875</v>
      </c>
      <c r="G6067" t="s">
        <v>158</v>
      </c>
      <c r="H6067" t="s">
        <v>221</v>
      </c>
      <c r="I6067" t="s">
        <v>221</v>
      </c>
      <c r="J6067" s="1">
        <v>45839</v>
      </c>
      <c r="K6067" t="s">
        <v>143</v>
      </c>
      <c r="L6067">
        <v>2</v>
      </c>
      <c r="M6067" t="s">
        <v>144</v>
      </c>
      <c r="N6067" t="s">
        <v>145</v>
      </c>
      <c r="O6067" t="s">
        <v>156</v>
      </c>
      <c r="P6067" t="s">
        <v>159</v>
      </c>
      <c r="Q6067">
        <v>0</v>
      </c>
      <c r="R6067">
        <v>1</v>
      </c>
      <c r="S6067">
        <v>1000</v>
      </c>
      <c r="T6067">
        <v>0</v>
      </c>
      <c r="U6067">
        <v>0</v>
      </c>
      <c r="V6067">
        <v>0</v>
      </c>
      <c r="W6067">
        <v>0</v>
      </c>
      <c r="X6067">
        <v>0</v>
      </c>
      <c r="Y6067">
        <v>0</v>
      </c>
      <c r="Z6067">
        <v>0</v>
      </c>
      <c r="AA6067">
        <v>1000</v>
      </c>
      <c r="AB6067">
        <v>0</v>
      </c>
      <c r="AC6067">
        <v>0</v>
      </c>
      <c r="AD6067">
        <v>0</v>
      </c>
      <c r="AE6067">
        <v>0</v>
      </c>
      <c r="AF6067">
        <v>1</v>
      </c>
      <c r="AG6067">
        <v>0</v>
      </c>
      <c r="AH6067">
        <v>0</v>
      </c>
      <c r="AI6067">
        <v>0</v>
      </c>
      <c r="AJ6067">
        <v>0</v>
      </c>
      <c r="AK6067">
        <v>0</v>
      </c>
      <c r="AL6067">
        <v>0</v>
      </c>
      <c r="AM6067">
        <v>0</v>
      </c>
      <c r="AN6067">
        <v>0</v>
      </c>
      <c r="AO6067">
        <v>0</v>
      </c>
      <c r="AP6067">
        <v>0</v>
      </c>
      <c r="AQ6067">
        <v>0</v>
      </c>
      <c r="AR6067">
        <v>0</v>
      </c>
      <c r="AS6067">
        <v>0</v>
      </c>
      <c r="AT6067">
        <v>0</v>
      </c>
      <c r="AU6067">
        <v>0</v>
      </c>
      <c r="AV6067">
        <v>0</v>
      </c>
      <c r="AW6067">
        <v>0</v>
      </c>
      <c r="AX6067">
        <v>0</v>
      </c>
      <c r="AY6067">
        <v>0</v>
      </c>
      <c r="AZ6067">
        <v>0</v>
      </c>
      <c r="BA6067">
        <v>0</v>
      </c>
      <c r="BB6067">
        <v>0</v>
      </c>
      <c r="BC6067">
        <v>0</v>
      </c>
      <c r="BD6067">
        <v>0</v>
      </c>
      <c r="BE6067">
        <v>0</v>
      </c>
      <c r="BF6067">
        <v>0</v>
      </c>
      <c r="BG6067">
        <v>0</v>
      </c>
      <c r="BH6067">
        <v>0</v>
      </c>
      <c r="BI6067">
        <v>0</v>
      </c>
      <c r="BJ6067" s="2">
        <v>45853</v>
      </c>
      <c r="BK6067">
        <v>0</v>
      </c>
      <c r="BL6067" s="3" t="str">
        <f>VLOOKUP(O6067,DropDownList!$H$1:$I$7,2,FALSE)</f>
        <v>2023/24</v>
      </c>
      <c r="BM6067" s="3" t="str">
        <f t="shared" si="95"/>
        <v>CONF</v>
      </c>
    </row>
    <row r="6068" spans="1:65" x14ac:dyDescent="0.2">
      <c r="A6068">
        <v>2025</v>
      </c>
      <c r="B6068">
        <v>7</v>
      </c>
      <c r="C6068" t="s">
        <v>216</v>
      </c>
      <c r="D6068" t="s">
        <v>230</v>
      </c>
      <c r="E6068" t="s">
        <v>42</v>
      </c>
      <c r="F6068">
        <v>9875</v>
      </c>
      <c r="G6068" t="s">
        <v>158</v>
      </c>
      <c r="H6068" t="s">
        <v>221</v>
      </c>
      <c r="I6068" t="s">
        <v>221</v>
      </c>
      <c r="J6068" s="1">
        <v>45839</v>
      </c>
      <c r="K6068" t="s">
        <v>143</v>
      </c>
      <c r="L6068">
        <v>2</v>
      </c>
      <c r="M6068" t="s">
        <v>144</v>
      </c>
      <c r="N6068" t="s">
        <v>145</v>
      </c>
      <c r="O6068" t="s">
        <v>147</v>
      </c>
      <c r="P6068" t="s">
        <v>160</v>
      </c>
      <c r="Q6068">
        <v>13974.85</v>
      </c>
      <c r="R6068">
        <v>171</v>
      </c>
      <c r="S6068">
        <v>70328</v>
      </c>
      <c r="T6068">
        <v>1620</v>
      </c>
      <c r="U6068">
        <v>49</v>
      </c>
      <c r="V6068">
        <v>18</v>
      </c>
      <c r="W6068">
        <v>4586.34</v>
      </c>
      <c r="X6068">
        <v>4586.34</v>
      </c>
      <c r="Y6068">
        <v>0</v>
      </c>
      <c r="Z6068">
        <v>0</v>
      </c>
      <c r="AA6068">
        <v>54733.15</v>
      </c>
      <c r="AB6068">
        <v>1907.37</v>
      </c>
      <c r="AC6068">
        <v>49610.78</v>
      </c>
      <c r="AD6068">
        <v>6</v>
      </c>
      <c r="AE6068">
        <v>12</v>
      </c>
      <c r="AF6068">
        <v>117</v>
      </c>
      <c r="AG6068">
        <v>32</v>
      </c>
      <c r="AH6068">
        <v>5</v>
      </c>
      <c r="AI6068">
        <v>17</v>
      </c>
      <c r="AJ6068">
        <v>0</v>
      </c>
      <c r="AK6068">
        <v>0</v>
      </c>
      <c r="AL6068">
        <v>0</v>
      </c>
      <c r="AM6068">
        <v>0</v>
      </c>
      <c r="AN6068">
        <v>0</v>
      </c>
      <c r="AO6068">
        <v>103</v>
      </c>
      <c r="AP6068">
        <v>404</v>
      </c>
      <c r="AQ6068">
        <v>102</v>
      </c>
      <c r="AR6068">
        <v>1</v>
      </c>
      <c r="AS6068">
        <v>42</v>
      </c>
      <c r="AT6068">
        <v>25</v>
      </c>
      <c r="AU6068">
        <v>1</v>
      </c>
      <c r="AV6068">
        <v>0</v>
      </c>
      <c r="AW6068">
        <v>3</v>
      </c>
      <c r="AX6068">
        <v>0</v>
      </c>
      <c r="AY6068">
        <v>54</v>
      </c>
      <c r="AZ6068">
        <v>98</v>
      </c>
      <c r="BA6068">
        <v>56</v>
      </c>
      <c r="BB6068">
        <v>6</v>
      </c>
      <c r="BC6068">
        <v>4</v>
      </c>
      <c r="BD6068">
        <v>3</v>
      </c>
      <c r="BE6068">
        <v>0</v>
      </c>
      <c r="BF6068">
        <v>167</v>
      </c>
      <c r="BG6068">
        <v>5960</v>
      </c>
      <c r="BH6068">
        <v>0</v>
      </c>
      <c r="BI6068">
        <v>48</v>
      </c>
      <c r="BJ6068" s="2">
        <v>45853</v>
      </c>
      <c r="BK6068">
        <v>0</v>
      </c>
      <c r="BL6068" s="3" t="str">
        <f>VLOOKUP(O6068,DropDownList!$H$1:$I$7,2,FALSE)</f>
        <v>2024/25</v>
      </c>
      <c r="BM6068" s="3" t="str">
        <f t="shared" si="95"/>
        <v>SC COURT</v>
      </c>
    </row>
    <row r="6069" spans="1:65" x14ac:dyDescent="0.2">
      <c r="A6069">
        <v>2025</v>
      </c>
      <c r="B6069">
        <v>7</v>
      </c>
      <c r="C6069" t="s">
        <v>216</v>
      </c>
      <c r="D6069" t="s">
        <v>230</v>
      </c>
      <c r="E6069" t="s">
        <v>42</v>
      </c>
      <c r="F6069">
        <v>9875</v>
      </c>
      <c r="G6069" t="s">
        <v>158</v>
      </c>
      <c r="H6069" t="s">
        <v>221</v>
      </c>
      <c r="I6069" t="s">
        <v>221</v>
      </c>
      <c r="J6069" s="1">
        <v>45839</v>
      </c>
      <c r="K6069" t="s">
        <v>143</v>
      </c>
      <c r="L6069">
        <v>2</v>
      </c>
      <c r="M6069" t="s">
        <v>144</v>
      </c>
      <c r="N6069" t="s">
        <v>145</v>
      </c>
      <c r="O6069" t="s">
        <v>149</v>
      </c>
      <c r="P6069" t="s">
        <v>159</v>
      </c>
      <c r="Q6069">
        <v>0</v>
      </c>
      <c r="R6069">
        <v>3</v>
      </c>
      <c r="S6069">
        <v>5738.49</v>
      </c>
      <c r="T6069">
        <v>88.92</v>
      </c>
      <c r="U6069">
        <v>0</v>
      </c>
      <c r="V6069">
        <v>0</v>
      </c>
      <c r="W6069">
        <v>0</v>
      </c>
      <c r="X6069">
        <v>0</v>
      </c>
      <c r="Y6069">
        <v>0</v>
      </c>
      <c r="Z6069">
        <v>0</v>
      </c>
      <c r="AA6069">
        <v>5649.57</v>
      </c>
      <c r="AB6069">
        <v>0</v>
      </c>
      <c r="AC6069">
        <v>0</v>
      </c>
      <c r="AD6069">
        <v>0</v>
      </c>
      <c r="AE6069">
        <v>0</v>
      </c>
      <c r="AF6069">
        <v>1</v>
      </c>
      <c r="AG6069">
        <v>0</v>
      </c>
      <c r="AH6069">
        <v>0</v>
      </c>
      <c r="AI6069">
        <v>0</v>
      </c>
      <c r="AJ6069">
        <v>0</v>
      </c>
      <c r="AK6069">
        <v>0</v>
      </c>
      <c r="AL6069">
        <v>0</v>
      </c>
      <c r="AM6069">
        <v>0</v>
      </c>
      <c r="AN6069">
        <v>0</v>
      </c>
      <c r="AO6069">
        <v>2</v>
      </c>
      <c r="AP6069">
        <v>2</v>
      </c>
      <c r="AQ6069">
        <v>2</v>
      </c>
      <c r="AR6069">
        <v>0</v>
      </c>
      <c r="AS6069">
        <v>0</v>
      </c>
      <c r="AT6069">
        <v>0</v>
      </c>
      <c r="AU6069">
        <v>0</v>
      </c>
      <c r="AV6069">
        <v>0</v>
      </c>
      <c r="AW6069">
        <v>0</v>
      </c>
      <c r="AX6069">
        <v>0</v>
      </c>
      <c r="AY6069">
        <v>0</v>
      </c>
      <c r="AZ6069">
        <v>0</v>
      </c>
      <c r="BA6069">
        <v>0</v>
      </c>
      <c r="BB6069">
        <v>0</v>
      </c>
      <c r="BC6069">
        <v>0</v>
      </c>
      <c r="BD6069">
        <v>0</v>
      </c>
      <c r="BE6069">
        <v>0</v>
      </c>
      <c r="BF6069">
        <v>0</v>
      </c>
      <c r="BG6069">
        <v>0</v>
      </c>
      <c r="BH6069">
        <v>2</v>
      </c>
      <c r="BI6069">
        <v>0</v>
      </c>
      <c r="BJ6069" s="2">
        <v>45853</v>
      </c>
      <c r="BK6069">
        <v>0</v>
      </c>
      <c r="BL6069" s="3" t="str">
        <f>VLOOKUP(O6069,DropDownList!$H$1:$I$7,2,FALSE)</f>
        <v>2025/26</v>
      </c>
      <c r="BM6069" s="3" t="str">
        <f t="shared" si="95"/>
        <v>CONF</v>
      </c>
    </row>
    <row r="6070" spans="1:65" x14ac:dyDescent="0.2">
      <c r="A6070">
        <v>2025</v>
      </c>
      <c r="B6070">
        <v>7</v>
      </c>
      <c r="C6070" t="s">
        <v>216</v>
      </c>
      <c r="D6070" t="s">
        <v>230</v>
      </c>
      <c r="E6070" t="s">
        <v>42</v>
      </c>
      <c r="F6070">
        <v>9875</v>
      </c>
      <c r="G6070" t="s">
        <v>158</v>
      </c>
      <c r="H6070" t="s">
        <v>221</v>
      </c>
      <c r="I6070" t="s">
        <v>221</v>
      </c>
      <c r="J6070" s="1">
        <v>45839</v>
      </c>
      <c r="K6070" t="s">
        <v>143</v>
      </c>
      <c r="L6070">
        <v>2</v>
      </c>
      <c r="M6070" t="s">
        <v>144</v>
      </c>
      <c r="N6070" t="s">
        <v>145</v>
      </c>
      <c r="O6070" t="s">
        <v>147</v>
      </c>
      <c r="P6070" t="s">
        <v>159</v>
      </c>
      <c r="Q6070">
        <v>0</v>
      </c>
      <c r="R6070">
        <v>2</v>
      </c>
      <c r="S6070">
        <v>6434.21</v>
      </c>
      <c r="T6070">
        <v>40</v>
      </c>
      <c r="U6070">
        <v>0</v>
      </c>
      <c r="V6070">
        <v>0</v>
      </c>
      <c r="W6070">
        <v>0</v>
      </c>
      <c r="X6070">
        <v>0</v>
      </c>
      <c r="Y6070">
        <v>0</v>
      </c>
      <c r="Z6070">
        <v>0</v>
      </c>
      <c r="AA6070">
        <v>6394.21</v>
      </c>
      <c r="AB6070">
        <v>0</v>
      </c>
      <c r="AC6070">
        <v>0</v>
      </c>
      <c r="AD6070">
        <v>0</v>
      </c>
      <c r="AE6070">
        <v>0</v>
      </c>
      <c r="AF6070">
        <v>1</v>
      </c>
      <c r="AG6070">
        <v>0</v>
      </c>
      <c r="AH6070">
        <v>0</v>
      </c>
      <c r="AI6070">
        <v>0</v>
      </c>
      <c r="AJ6070">
        <v>0</v>
      </c>
      <c r="AK6070">
        <v>0</v>
      </c>
      <c r="AL6070">
        <v>0</v>
      </c>
      <c r="AM6070">
        <v>0</v>
      </c>
      <c r="AN6070">
        <v>0</v>
      </c>
      <c r="AO6070">
        <v>1</v>
      </c>
      <c r="AP6070">
        <v>1</v>
      </c>
      <c r="AQ6070">
        <v>1</v>
      </c>
      <c r="AR6070">
        <v>0</v>
      </c>
      <c r="AS6070">
        <v>0</v>
      </c>
      <c r="AT6070">
        <v>0</v>
      </c>
      <c r="AU6070">
        <v>0</v>
      </c>
      <c r="AV6070">
        <v>0</v>
      </c>
      <c r="AW6070">
        <v>0</v>
      </c>
      <c r="AX6070">
        <v>0</v>
      </c>
      <c r="AY6070">
        <v>0</v>
      </c>
      <c r="AZ6070">
        <v>0</v>
      </c>
      <c r="BA6070">
        <v>0</v>
      </c>
      <c r="BB6070">
        <v>0</v>
      </c>
      <c r="BC6070">
        <v>0</v>
      </c>
      <c r="BD6070">
        <v>0</v>
      </c>
      <c r="BE6070">
        <v>0</v>
      </c>
      <c r="BF6070">
        <v>0</v>
      </c>
      <c r="BG6070">
        <v>0</v>
      </c>
      <c r="BH6070">
        <v>1</v>
      </c>
      <c r="BI6070">
        <v>0</v>
      </c>
      <c r="BJ6070" s="2">
        <v>45853</v>
      </c>
      <c r="BK6070">
        <v>0</v>
      </c>
      <c r="BL6070" s="3" t="str">
        <f>VLOOKUP(O6070,DropDownList!$H$1:$I$7,2,FALSE)</f>
        <v>2024/25</v>
      </c>
      <c r="BM6070" s="3" t="str">
        <f t="shared" si="95"/>
        <v>CONF</v>
      </c>
    </row>
    <row r="6071" spans="1:65" x14ac:dyDescent="0.2">
      <c r="A6071">
        <v>2025</v>
      </c>
      <c r="B6071">
        <v>7</v>
      </c>
      <c r="C6071" t="s">
        <v>216</v>
      </c>
      <c r="D6071" t="s">
        <v>230</v>
      </c>
      <c r="E6071" t="s">
        <v>42</v>
      </c>
      <c r="F6071">
        <v>9875</v>
      </c>
      <c r="G6071" t="s">
        <v>158</v>
      </c>
      <c r="H6071" t="s">
        <v>221</v>
      </c>
      <c r="I6071" t="s">
        <v>221</v>
      </c>
      <c r="J6071" s="1">
        <v>45839</v>
      </c>
      <c r="K6071" t="s">
        <v>143</v>
      </c>
      <c r="L6071">
        <v>2</v>
      </c>
      <c r="M6071" t="s">
        <v>144</v>
      </c>
      <c r="N6071" t="s">
        <v>145</v>
      </c>
      <c r="O6071" t="s">
        <v>156</v>
      </c>
      <c r="P6071" t="s">
        <v>161</v>
      </c>
      <c r="Q6071">
        <v>370</v>
      </c>
      <c r="R6071">
        <v>144</v>
      </c>
      <c r="S6071">
        <v>2650</v>
      </c>
      <c r="T6071">
        <v>50</v>
      </c>
      <c r="U6071">
        <v>39</v>
      </c>
      <c r="V6071">
        <v>15</v>
      </c>
      <c r="W6071">
        <v>290</v>
      </c>
      <c r="X6071">
        <v>290</v>
      </c>
      <c r="Y6071">
        <v>0</v>
      </c>
      <c r="Z6071">
        <v>0</v>
      </c>
      <c r="AA6071">
        <v>2230</v>
      </c>
      <c r="AB6071">
        <v>0</v>
      </c>
      <c r="AC6071">
        <v>0</v>
      </c>
      <c r="AD6071">
        <v>15</v>
      </c>
      <c r="AE6071">
        <v>0</v>
      </c>
      <c r="AF6071">
        <v>120</v>
      </c>
      <c r="AG6071">
        <v>0</v>
      </c>
      <c r="AH6071">
        <v>4</v>
      </c>
      <c r="AI6071">
        <v>20</v>
      </c>
      <c r="AJ6071">
        <v>0</v>
      </c>
      <c r="AK6071">
        <v>0</v>
      </c>
      <c r="AL6071">
        <v>0</v>
      </c>
      <c r="AM6071">
        <v>0</v>
      </c>
      <c r="AN6071">
        <v>0</v>
      </c>
      <c r="AO6071">
        <v>82</v>
      </c>
      <c r="AP6071">
        <v>462</v>
      </c>
      <c r="AQ6071">
        <v>87</v>
      </c>
      <c r="AR6071">
        <v>0</v>
      </c>
      <c r="AS6071">
        <v>43</v>
      </c>
      <c r="AT6071">
        <v>30</v>
      </c>
      <c r="AU6071">
        <v>3</v>
      </c>
      <c r="AV6071">
        <v>2</v>
      </c>
      <c r="AW6071">
        <v>0</v>
      </c>
      <c r="AX6071">
        <v>0</v>
      </c>
      <c r="AY6071">
        <v>62</v>
      </c>
      <c r="AZ6071">
        <v>119</v>
      </c>
      <c r="BA6071">
        <v>82</v>
      </c>
      <c r="BB6071">
        <v>12</v>
      </c>
      <c r="BC6071">
        <v>4</v>
      </c>
      <c r="BD6071">
        <v>1</v>
      </c>
      <c r="BE6071">
        <v>0</v>
      </c>
      <c r="BF6071">
        <v>143</v>
      </c>
      <c r="BG6071">
        <v>370</v>
      </c>
      <c r="BH6071">
        <v>0</v>
      </c>
      <c r="BI6071">
        <v>36</v>
      </c>
      <c r="BJ6071" s="2">
        <v>45853</v>
      </c>
      <c r="BK6071">
        <v>0</v>
      </c>
      <c r="BL6071" s="3" t="str">
        <f>VLOOKUP(O6071,DropDownList!$H$1:$I$7,2,FALSE)</f>
        <v>2023/24</v>
      </c>
      <c r="BM6071" s="3" t="str">
        <f t="shared" si="95"/>
        <v>VSUR</v>
      </c>
    </row>
    <row r="6072" spans="1:65" x14ac:dyDescent="0.2">
      <c r="A6072">
        <v>2025</v>
      </c>
      <c r="B6072">
        <v>7</v>
      </c>
      <c r="C6072" t="s">
        <v>216</v>
      </c>
      <c r="D6072" t="s">
        <v>230</v>
      </c>
      <c r="E6072" t="s">
        <v>42</v>
      </c>
      <c r="F6072">
        <v>9875</v>
      </c>
      <c r="G6072" t="s">
        <v>158</v>
      </c>
      <c r="H6072" t="s">
        <v>221</v>
      </c>
      <c r="I6072" t="s">
        <v>221</v>
      </c>
      <c r="J6072" s="1">
        <v>45839</v>
      </c>
      <c r="K6072" t="s">
        <v>143</v>
      </c>
      <c r="L6072">
        <v>2</v>
      </c>
      <c r="M6072" t="s">
        <v>144</v>
      </c>
      <c r="N6072" t="s">
        <v>145</v>
      </c>
      <c r="O6072" t="s">
        <v>149</v>
      </c>
      <c r="P6072" t="s">
        <v>160</v>
      </c>
      <c r="Q6072">
        <v>25211.07</v>
      </c>
      <c r="R6072">
        <v>183</v>
      </c>
      <c r="S6072">
        <v>77091</v>
      </c>
      <c r="T6072">
        <v>2280</v>
      </c>
      <c r="U6072">
        <v>78</v>
      </c>
      <c r="V6072">
        <v>39</v>
      </c>
      <c r="W6072">
        <v>9426.52</v>
      </c>
      <c r="X6072">
        <v>14266.52</v>
      </c>
      <c r="Y6072">
        <v>0</v>
      </c>
      <c r="Z6072">
        <v>0</v>
      </c>
      <c r="AA6072">
        <v>49599.93</v>
      </c>
      <c r="AB6072">
        <v>2405.8200000000002</v>
      </c>
      <c r="AC6072">
        <v>44193.26</v>
      </c>
      <c r="AD6072">
        <v>22</v>
      </c>
      <c r="AE6072">
        <v>17</v>
      </c>
      <c r="AF6072">
        <v>98</v>
      </c>
      <c r="AG6072">
        <v>46</v>
      </c>
      <c r="AH6072">
        <v>7</v>
      </c>
      <c r="AI6072">
        <v>32</v>
      </c>
      <c r="AJ6072">
        <v>0</v>
      </c>
      <c r="AK6072">
        <v>0</v>
      </c>
      <c r="AL6072">
        <v>0</v>
      </c>
      <c r="AM6072">
        <v>0</v>
      </c>
      <c r="AN6072">
        <v>0</v>
      </c>
      <c r="AO6072">
        <v>107</v>
      </c>
      <c r="AP6072">
        <v>330</v>
      </c>
      <c r="AQ6072">
        <v>95</v>
      </c>
      <c r="AR6072">
        <v>0</v>
      </c>
      <c r="AS6072">
        <v>25</v>
      </c>
      <c r="AT6072">
        <v>8</v>
      </c>
      <c r="AU6072">
        <v>2</v>
      </c>
      <c r="AV6072">
        <v>2</v>
      </c>
      <c r="AW6072">
        <v>6</v>
      </c>
      <c r="AX6072">
        <v>0</v>
      </c>
      <c r="AY6072">
        <v>41</v>
      </c>
      <c r="AZ6072">
        <v>92</v>
      </c>
      <c r="BA6072">
        <v>35</v>
      </c>
      <c r="BB6072">
        <v>9</v>
      </c>
      <c r="BC6072">
        <v>4</v>
      </c>
      <c r="BD6072">
        <v>0</v>
      </c>
      <c r="BE6072">
        <v>0</v>
      </c>
      <c r="BF6072">
        <v>176</v>
      </c>
      <c r="BG6072">
        <v>14235</v>
      </c>
      <c r="BH6072">
        <v>0</v>
      </c>
      <c r="BI6072">
        <v>77</v>
      </c>
      <c r="BJ6072" s="2">
        <v>45853</v>
      </c>
      <c r="BK6072">
        <v>0</v>
      </c>
      <c r="BL6072" s="3" t="str">
        <f>VLOOKUP(O6072,DropDownList!$H$1:$I$7,2,FALSE)</f>
        <v>2025/26</v>
      </c>
      <c r="BM6072" s="3" t="str">
        <f t="shared" si="95"/>
        <v>SC COURT</v>
      </c>
    </row>
    <row r="6073" spans="1:65" x14ac:dyDescent="0.2">
      <c r="A6073">
        <v>2025</v>
      </c>
      <c r="B6073">
        <v>7</v>
      </c>
      <c r="C6073" t="s">
        <v>216</v>
      </c>
      <c r="D6073" t="s">
        <v>230</v>
      </c>
      <c r="E6073" t="s">
        <v>42</v>
      </c>
      <c r="F6073">
        <v>9875</v>
      </c>
      <c r="G6073" t="s">
        <v>158</v>
      </c>
      <c r="H6073" t="s">
        <v>221</v>
      </c>
      <c r="I6073" t="s">
        <v>221</v>
      </c>
      <c r="J6073" s="1">
        <v>45839</v>
      </c>
      <c r="K6073" t="s">
        <v>143</v>
      </c>
      <c r="L6073">
        <v>2</v>
      </c>
      <c r="M6073" t="s">
        <v>144</v>
      </c>
      <c r="N6073" t="s">
        <v>145</v>
      </c>
      <c r="O6073" t="s">
        <v>147</v>
      </c>
      <c r="P6073" t="s">
        <v>161</v>
      </c>
      <c r="Q6073">
        <v>390</v>
      </c>
      <c r="R6073">
        <v>173</v>
      </c>
      <c r="S6073">
        <v>3695</v>
      </c>
      <c r="T6073">
        <v>90</v>
      </c>
      <c r="U6073">
        <v>50</v>
      </c>
      <c r="V6073">
        <v>7</v>
      </c>
      <c r="W6073">
        <v>100</v>
      </c>
      <c r="X6073">
        <v>100</v>
      </c>
      <c r="Y6073">
        <v>0</v>
      </c>
      <c r="Z6073">
        <v>0</v>
      </c>
      <c r="AA6073">
        <v>3215</v>
      </c>
      <c r="AB6073">
        <v>0</v>
      </c>
      <c r="AC6073">
        <v>0</v>
      </c>
      <c r="AD6073">
        <v>7</v>
      </c>
      <c r="AE6073">
        <v>0</v>
      </c>
      <c r="AF6073">
        <v>147</v>
      </c>
      <c r="AG6073">
        <v>0</v>
      </c>
      <c r="AH6073">
        <v>5</v>
      </c>
      <c r="AI6073">
        <v>21</v>
      </c>
      <c r="AJ6073">
        <v>0</v>
      </c>
      <c r="AK6073">
        <v>0</v>
      </c>
      <c r="AL6073">
        <v>0</v>
      </c>
      <c r="AM6073">
        <v>0</v>
      </c>
      <c r="AN6073">
        <v>0</v>
      </c>
      <c r="AO6073">
        <v>105</v>
      </c>
      <c r="AP6073">
        <v>420</v>
      </c>
      <c r="AQ6073">
        <v>105</v>
      </c>
      <c r="AR6073">
        <v>1</v>
      </c>
      <c r="AS6073">
        <v>43</v>
      </c>
      <c r="AT6073">
        <v>25</v>
      </c>
      <c r="AU6073">
        <v>1</v>
      </c>
      <c r="AV6073">
        <v>0</v>
      </c>
      <c r="AW6073">
        <v>3</v>
      </c>
      <c r="AX6073">
        <v>0</v>
      </c>
      <c r="AY6073">
        <v>58</v>
      </c>
      <c r="AZ6073">
        <v>103</v>
      </c>
      <c r="BA6073">
        <v>59</v>
      </c>
      <c r="BB6073">
        <v>6</v>
      </c>
      <c r="BC6073">
        <v>4</v>
      </c>
      <c r="BD6073">
        <v>3</v>
      </c>
      <c r="BE6073">
        <v>0</v>
      </c>
      <c r="BF6073">
        <v>169</v>
      </c>
      <c r="BG6073">
        <v>390</v>
      </c>
      <c r="BH6073">
        <v>0</v>
      </c>
      <c r="BI6073">
        <v>49</v>
      </c>
      <c r="BJ6073" s="2">
        <v>45853</v>
      </c>
      <c r="BK6073">
        <v>0</v>
      </c>
      <c r="BL6073" s="3" t="str">
        <f>VLOOKUP(O6073,DropDownList!$H$1:$I$7,2,FALSE)</f>
        <v>2024/25</v>
      </c>
      <c r="BM6073" s="3" t="str">
        <f t="shared" si="95"/>
        <v>VSUR</v>
      </c>
    </row>
    <row r="6074" spans="1:65" x14ac:dyDescent="0.2">
      <c r="A6074">
        <v>2025</v>
      </c>
      <c r="B6074">
        <v>7</v>
      </c>
      <c r="C6074" t="s">
        <v>231</v>
      </c>
      <c r="D6074" t="s">
        <v>232</v>
      </c>
      <c r="E6074" t="s">
        <v>44</v>
      </c>
      <c r="F6074">
        <v>9240</v>
      </c>
      <c r="G6074" t="s">
        <v>141</v>
      </c>
      <c r="H6074" t="s">
        <v>233</v>
      </c>
      <c r="I6074" t="s">
        <v>234</v>
      </c>
      <c r="J6074" s="1">
        <v>45839</v>
      </c>
      <c r="K6074" t="s">
        <v>143</v>
      </c>
      <c r="L6074">
        <v>2</v>
      </c>
      <c r="M6074" t="s">
        <v>144</v>
      </c>
      <c r="N6074" t="s">
        <v>145</v>
      </c>
      <c r="O6074" t="s">
        <v>149</v>
      </c>
      <c r="P6074" t="s">
        <v>146</v>
      </c>
      <c r="Q6074">
        <v>197.22</v>
      </c>
      <c r="R6074">
        <v>75</v>
      </c>
      <c r="S6074">
        <v>1130</v>
      </c>
      <c r="T6074">
        <v>0</v>
      </c>
      <c r="U6074">
        <v>30</v>
      </c>
      <c r="V6074">
        <v>7</v>
      </c>
      <c r="W6074">
        <v>120</v>
      </c>
      <c r="X6074">
        <v>120</v>
      </c>
      <c r="Y6074">
        <v>0</v>
      </c>
      <c r="Z6074">
        <v>0</v>
      </c>
      <c r="AA6074">
        <v>932.78</v>
      </c>
      <c r="AB6074">
        <v>0</v>
      </c>
      <c r="AC6074">
        <v>0</v>
      </c>
      <c r="AD6074">
        <v>7</v>
      </c>
      <c r="AE6074">
        <v>0</v>
      </c>
      <c r="AF6074">
        <v>62</v>
      </c>
      <c r="AG6074">
        <v>3</v>
      </c>
      <c r="AH6074">
        <v>0</v>
      </c>
      <c r="AI6074">
        <v>10</v>
      </c>
      <c r="AJ6074">
        <v>0</v>
      </c>
      <c r="AK6074">
        <v>0</v>
      </c>
      <c r="AL6074">
        <v>0</v>
      </c>
      <c r="AM6074">
        <v>0</v>
      </c>
      <c r="AN6074">
        <v>0</v>
      </c>
      <c r="AO6074">
        <v>39</v>
      </c>
      <c r="AP6074">
        <v>96</v>
      </c>
      <c r="AQ6074">
        <v>41</v>
      </c>
      <c r="AR6074">
        <v>0</v>
      </c>
      <c r="AS6074">
        <v>9</v>
      </c>
      <c r="AT6074">
        <v>3</v>
      </c>
      <c r="AU6074">
        <v>0</v>
      </c>
      <c r="AV6074">
        <v>0</v>
      </c>
      <c r="AW6074">
        <v>0</v>
      </c>
      <c r="AX6074">
        <v>0</v>
      </c>
      <c r="AY6074">
        <v>11</v>
      </c>
      <c r="AZ6074">
        <v>17</v>
      </c>
      <c r="BA6074">
        <v>5</v>
      </c>
      <c r="BB6074">
        <v>3</v>
      </c>
      <c r="BC6074">
        <v>0</v>
      </c>
      <c r="BD6074">
        <v>3</v>
      </c>
      <c r="BE6074">
        <v>0</v>
      </c>
      <c r="BF6074">
        <v>75</v>
      </c>
      <c r="BG6074">
        <v>190</v>
      </c>
      <c r="BH6074">
        <v>0</v>
      </c>
      <c r="BI6074">
        <v>30</v>
      </c>
      <c r="BJ6074" s="2">
        <v>45853</v>
      </c>
      <c r="BK6074">
        <v>0</v>
      </c>
      <c r="BL6074" s="3" t="str">
        <f>VLOOKUP(O6074,DropDownList!$H$1:$I$7,2,FALSE)</f>
        <v>2025/26</v>
      </c>
      <c r="BM6074" s="3" t="str">
        <f t="shared" si="95"/>
        <v>VSUR</v>
      </c>
    </row>
    <row r="6075" spans="1:65" x14ac:dyDescent="0.2">
      <c r="A6075">
        <v>2025</v>
      </c>
      <c r="B6075">
        <v>7</v>
      </c>
      <c r="C6075" t="s">
        <v>231</v>
      </c>
      <c r="D6075" t="s">
        <v>232</v>
      </c>
      <c r="E6075" t="s">
        <v>44</v>
      </c>
      <c r="F6075">
        <v>9240</v>
      </c>
      <c r="G6075" t="s">
        <v>141</v>
      </c>
      <c r="H6075" t="s">
        <v>233</v>
      </c>
      <c r="I6075" t="s">
        <v>234</v>
      </c>
      <c r="J6075" s="1">
        <v>45839</v>
      </c>
      <c r="K6075" t="s">
        <v>143</v>
      </c>
      <c r="L6075">
        <v>2</v>
      </c>
      <c r="M6075" t="s">
        <v>144</v>
      </c>
      <c r="N6075" t="s">
        <v>145</v>
      </c>
      <c r="O6075" t="s">
        <v>156</v>
      </c>
      <c r="P6075" t="s">
        <v>154</v>
      </c>
      <c r="Q6075">
        <v>7828.05</v>
      </c>
      <c r="R6075">
        <v>128</v>
      </c>
      <c r="S6075">
        <v>35156.51</v>
      </c>
      <c r="T6075">
        <v>2500</v>
      </c>
      <c r="U6075">
        <v>36</v>
      </c>
      <c r="V6075">
        <v>14</v>
      </c>
      <c r="W6075">
        <v>3235.38</v>
      </c>
      <c r="X6075">
        <v>3235.38</v>
      </c>
      <c r="Y6075">
        <v>0</v>
      </c>
      <c r="Z6075">
        <v>0</v>
      </c>
      <c r="AA6075">
        <v>24828.46</v>
      </c>
      <c r="AB6075">
        <v>178.98</v>
      </c>
      <c r="AC6075">
        <v>22903.759999999998</v>
      </c>
      <c r="AD6075">
        <v>3</v>
      </c>
      <c r="AE6075">
        <v>11</v>
      </c>
      <c r="AF6075">
        <v>84</v>
      </c>
      <c r="AG6075">
        <v>24</v>
      </c>
      <c r="AH6075">
        <v>5</v>
      </c>
      <c r="AI6075">
        <v>12</v>
      </c>
      <c r="AJ6075">
        <v>0</v>
      </c>
      <c r="AK6075">
        <v>0</v>
      </c>
      <c r="AL6075">
        <v>0</v>
      </c>
      <c r="AM6075">
        <v>0</v>
      </c>
      <c r="AN6075">
        <v>0</v>
      </c>
      <c r="AO6075">
        <v>95</v>
      </c>
      <c r="AP6075">
        <v>464</v>
      </c>
      <c r="AQ6075">
        <v>96</v>
      </c>
      <c r="AR6075">
        <v>1</v>
      </c>
      <c r="AS6075">
        <v>84</v>
      </c>
      <c r="AT6075">
        <v>10</v>
      </c>
      <c r="AU6075">
        <v>6</v>
      </c>
      <c r="AV6075">
        <v>2</v>
      </c>
      <c r="AW6075">
        <v>1</v>
      </c>
      <c r="AX6075">
        <v>0</v>
      </c>
      <c r="AY6075">
        <v>68</v>
      </c>
      <c r="AZ6075">
        <v>104</v>
      </c>
      <c r="BA6075">
        <v>58</v>
      </c>
      <c r="BB6075">
        <v>8</v>
      </c>
      <c r="BC6075">
        <v>3</v>
      </c>
      <c r="BD6075">
        <v>1</v>
      </c>
      <c r="BE6075">
        <v>0</v>
      </c>
      <c r="BF6075">
        <v>127</v>
      </c>
      <c r="BG6075">
        <v>3140</v>
      </c>
      <c r="BH6075">
        <v>3</v>
      </c>
      <c r="BI6075">
        <v>36</v>
      </c>
      <c r="BJ6075" s="2">
        <v>45853</v>
      </c>
      <c r="BK6075">
        <v>0</v>
      </c>
      <c r="BL6075" s="3" t="str">
        <f>VLOOKUP(O6075,DropDownList!$H$1:$I$7,2,FALSE)</f>
        <v>2023/24</v>
      </c>
      <c r="BM6075" s="3" t="str">
        <f t="shared" si="95"/>
        <v>JP COURT</v>
      </c>
    </row>
    <row r="6076" spans="1:65" x14ac:dyDescent="0.2">
      <c r="A6076">
        <v>2025</v>
      </c>
      <c r="B6076">
        <v>7</v>
      </c>
      <c r="C6076" t="s">
        <v>231</v>
      </c>
      <c r="D6076" t="s">
        <v>232</v>
      </c>
      <c r="E6076" t="s">
        <v>44</v>
      </c>
      <c r="F6076">
        <v>9240</v>
      </c>
      <c r="G6076" t="s">
        <v>141</v>
      </c>
      <c r="H6076" t="s">
        <v>233</v>
      </c>
      <c r="I6076" t="s">
        <v>234</v>
      </c>
      <c r="J6076" s="1">
        <v>45839</v>
      </c>
      <c r="K6076" t="s">
        <v>143</v>
      </c>
      <c r="L6076">
        <v>2</v>
      </c>
      <c r="M6076" t="s">
        <v>144</v>
      </c>
      <c r="N6076" t="s">
        <v>145</v>
      </c>
      <c r="O6076" t="s">
        <v>147</v>
      </c>
      <c r="P6076" t="s">
        <v>151</v>
      </c>
      <c r="Q6076">
        <v>0</v>
      </c>
      <c r="R6076">
        <v>136</v>
      </c>
      <c r="S6076">
        <v>4080</v>
      </c>
      <c r="T6076">
        <v>510</v>
      </c>
      <c r="U6076">
        <v>4</v>
      </c>
      <c r="V6076">
        <v>0</v>
      </c>
      <c r="W6076">
        <v>0</v>
      </c>
      <c r="X6076">
        <v>0</v>
      </c>
      <c r="Y6076">
        <v>0</v>
      </c>
      <c r="Z6076">
        <v>0</v>
      </c>
      <c r="AA6076">
        <v>3570</v>
      </c>
      <c r="AB6076">
        <v>0</v>
      </c>
      <c r="AC6076">
        <v>3570</v>
      </c>
      <c r="AD6076">
        <v>0</v>
      </c>
      <c r="AE6076">
        <v>0</v>
      </c>
      <c r="AF6076">
        <v>119</v>
      </c>
      <c r="AG6076">
        <v>0</v>
      </c>
      <c r="AH6076">
        <v>17</v>
      </c>
      <c r="AI6076">
        <v>0</v>
      </c>
      <c r="AJ6076">
        <v>0</v>
      </c>
      <c r="AK6076">
        <v>0</v>
      </c>
      <c r="AL6076">
        <v>0</v>
      </c>
      <c r="AM6076">
        <v>4</v>
      </c>
      <c r="AN6076">
        <v>0</v>
      </c>
      <c r="AO6076">
        <v>0</v>
      </c>
      <c r="AP6076">
        <v>0</v>
      </c>
      <c r="AQ6076">
        <v>0</v>
      </c>
      <c r="AR6076">
        <v>0</v>
      </c>
      <c r="AS6076">
        <v>0</v>
      </c>
      <c r="AT6076">
        <v>0</v>
      </c>
      <c r="AU6076">
        <v>0</v>
      </c>
      <c r="AV6076">
        <v>0</v>
      </c>
      <c r="AW6076">
        <v>0</v>
      </c>
      <c r="AX6076">
        <v>0</v>
      </c>
      <c r="AY6076">
        <v>0</v>
      </c>
      <c r="AZ6076">
        <v>0</v>
      </c>
      <c r="BA6076">
        <v>0</v>
      </c>
      <c r="BB6076">
        <v>0</v>
      </c>
      <c r="BC6076">
        <v>0</v>
      </c>
      <c r="BD6076">
        <v>0</v>
      </c>
      <c r="BE6076">
        <v>0</v>
      </c>
      <c r="BF6076">
        <v>0</v>
      </c>
      <c r="BG6076">
        <v>0</v>
      </c>
      <c r="BH6076">
        <v>0</v>
      </c>
      <c r="BI6076">
        <v>0</v>
      </c>
      <c r="BJ6076" s="2">
        <v>45853</v>
      </c>
      <c r="BK6076">
        <v>0</v>
      </c>
      <c r="BL6076" s="3" t="str">
        <f>VLOOKUP(O6076,DropDownList!$H$1:$I$7,2,FALSE)</f>
        <v>2024/25</v>
      </c>
      <c r="BM6076" s="3" t="str">
        <f t="shared" si="95"/>
        <v>PCPF</v>
      </c>
    </row>
    <row r="6077" spans="1:65" x14ac:dyDescent="0.2">
      <c r="A6077">
        <v>2025</v>
      </c>
      <c r="B6077">
        <v>7</v>
      </c>
      <c r="C6077" t="s">
        <v>231</v>
      </c>
      <c r="D6077" t="s">
        <v>232</v>
      </c>
      <c r="E6077" t="s">
        <v>44</v>
      </c>
      <c r="F6077">
        <v>9240</v>
      </c>
      <c r="G6077" t="s">
        <v>141</v>
      </c>
      <c r="H6077" t="s">
        <v>233</v>
      </c>
      <c r="I6077" t="s">
        <v>234</v>
      </c>
      <c r="J6077" s="1">
        <v>45839</v>
      </c>
      <c r="K6077" t="s">
        <v>143</v>
      </c>
      <c r="L6077">
        <v>2</v>
      </c>
      <c r="M6077" t="s">
        <v>144</v>
      </c>
      <c r="N6077" t="s">
        <v>145</v>
      </c>
      <c r="O6077" t="s">
        <v>149</v>
      </c>
      <c r="P6077" t="s">
        <v>150</v>
      </c>
      <c r="Q6077">
        <v>8139.51</v>
      </c>
      <c r="R6077">
        <v>141</v>
      </c>
      <c r="S6077">
        <v>18701.330000000002</v>
      </c>
      <c r="T6077">
        <v>2958.35</v>
      </c>
      <c r="U6077">
        <v>63</v>
      </c>
      <c r="V6077">
        <v>27</v>
      </c>
      <c r="W6077">
        <v>3466.25</v>
      </c>
      <c r="X6077">
        <v>3993.32</v>
      </c>
      <c r="Y6077">
        <v>119</v>
      </c>
      <c r="Z6077">
        <v>15742.98</v>
      </c>
      <c r="AA6077">
        <v>7603.47</v>
      </c>
      <c r="AB6077">
        <v>1390.7</v>
      </c>
      <c r="AC6077">
        <v>6212.77</v>
      </c>
      <c r="AD6077">
        <v>22</v>
      </c>
      <c r="AE6077">
        <v>5</v>
      </c>
      <c r="AF6077">
        <v>56</v>
      </c>
      <c r="AG6077">
        <v>19</v>
      </c>
      <c r="AH6077">
        <v>22</v>
      </c>
      <c r="AI6077">
        <v>44</v>
      </c>
      <c r="AJ6077">
        <v>23</v>
      </c>
      <c r="AK6077">
        <v>16</v>
      </c>
      <c r="AL6077">
        <v>1</v>
      </c>
      <c r="AM6077">
        <v>16</v>
      </c>
      <c r="AN6077">
        <v>0</v>
      </c>
      <c r="AO6077">
        <v>90</v>
      </c>
      <c r="AP6077">
        <v>259</v>
      </c>
      <c r="AQ6077">
        <v>95</v>
      </c>
      <c r="AR6077">
        <v>12</v>
      </c>
      <c r="AS6077">
        <v>10</v>
      </c>
      <c r="AT6077">
        <v>0</v>
      </c>
      <c r="AU6077">
        <v>0</v>
      </c>
      <c r="AV6077">
        <v>0</v>
      </c>
      <c r="AW6077">
        <v>0</v>
      </c>
      <c r="AX6077">
        <v>0</v>
      </c>
      <c r="AY6077">
        <v>44</v>
      </c>
      <c r="AZ6077">
        <v>71</v>
      </c>
      <c r="BA6077">
        <v>20</v>
      </c>
      <c r="BB6077">
        <v>3</v>
      </c>
      <c r="BC6077">
        <v>1</v>
      </c>
      <c r="BD6077">
        <v>0</v>
      </c>
      <c r="BE6077">
        <v>0</v>
      </c>
      <c r="BF6077">
        <v>87</v>
      </c>
      <c r="BG6077">
        <v>6411.27</v>
      </c>
      <c r="BH6077">
        <v>0</v>
      </c>
      <c r="BI6077">
        <v>63</v>
      </c>
      <c r="BJ6077" s="2">
        <v>45853</v>
      </c>
      <c r="BK6077">
        <v>0</v>
      </c>
      <c r="BL6077" s="3" t="str">
        <f>VLOOKUP(O6077,DropDownList!$H$1:$I$7,2,FALSE)</f>
        <v>2025/26</v>
      </c>
      <c r="BM6077" s="3" t="str">
        <f t="shared" si="95"/>
        <v>FISCAL FINES</v>
      </c>
    </row>
    <row r="6078" spans="1:65" x14ac:dyDescent="0.2">
      <c r="A6078">
        <v>2025</v>
      </c>
      <c r="B6078">
        <v>7</v>
      </c>
      <c r="C6078" t="s">
        <v>231</v>
      </c>
      <c r="D6078" t="s">
        <v>232</v>
      </c>
      <c r="E6078" t="s">
        <v>44</v>
      </c>
      <c r="F6078">
        <v>9240</v>
      </c>
      <c r="G6078" t="s">
        <v>141</v>
      </c>
      <c r="H6078" t="s">
        <v>233</v>
      </c>
      <c r="I6078" t="s">
        <v>234</v>
      </c>
      <c r="J6078" s="1">
        <v>45839</v>
      </c>
      <c r="K6078" t="s">
        <v>143</v>
      </c>
      <c r="L6078">
        <v>2</v>
      </c>
      <c r="M6078" t="s">
        <v>144</v>
      </c>
      <c r="N6078" t="s">
        <v>145</v>
      </c>
      <c r="O6078" t="s">
        <v>147</v>
      </c>
      <c r="P6078" t="s">
        <v>148</v>
      </c>
      <c r="Q6078">
        <v>60</v>
      </c>
      <c r="R6078">
        <v>6</v>
      </c>
      <c r="S6078">
        <v>360</v>
      </c>
      <c r="T6078">
        <v>5</v>
      </c>
      <c r="U6078">
        <v>1</v>
      </c>
      <c r="V6078">
        <v>1</v>
      </c>
      <c r="W6078">
        <v>60</v>
      </c>
      <c r="X6078">
        <v>60</v>
      </c>
      <c r="Y6078">
        <v>0</v>
      </c>
      <c r="Z6078">
        <v>0</v>
      </c>
      <c r="AA6078">
        <v>295</v>
      </c>
      <c r="AB6078">
        <v>0</v>
      </c>
      <c r="AC6078">
        <v>295</v>
      </c>
      <c r="AD6078">
        <v>1</v>
      </c>
      <c r="AE6078">
        <v>0</v>
      </c>
      <c r="AF6078">
        <v>4</v>
      </c>
      <c r="AG6078">
        <v>0</v>
      </c>
      <c r="AH6078">
        <v>0</v>
      </c>
      <c r="AI6078">
        <v>1</v>
      </c>
      <c r="AJ6078">
        <v>0</v>
      </c>
      <c r="AK6078">
        <v>0</v>
      </c>
      <c r="AL6078">
        <v>0</v>
      </c>
      <c r="AM6078">
        <v>0</v>
      </c>
      <c r="AN6078">
        <v>0</v>
      </c>
      <c r="AO6078">
        <v>3</v>
      </c>
      <c r="AP6078">
        <v>6</v>
      </c>
      <c r="AQ6078">
        <v>4</v>
      </c>
      <c r="AR6078">
        <v>0</v>
      </c>
      <c r="AS6078">
        <v>0</v>
      </c>
      <c r="AT6078">
        <v>0</v>
      </c>
      <c r="AU6078">
        <v>0</v>
      </c>
      <c r="AV6078">
        <v>0</v>
      </c>
      <c r="AW6078">
        <v>0</v>
      </c>
      <c r="AX6078">
        <v>0</v>
      </c>
      <c r="AY6078">
        <v>0</v>
      </c>
      <c r="AZ6078">
        <v>1</v>
      </c>
      <c r="BA6078">
        <v>1</v>
      </c>
      <c r="BB6078">
        <v>0</v>
      </c>
      <c r="BC6078">
        <v>0</v>
      </c>
      <c r="BD6078">
        <v>0</v>
      </c>
      <c r="BE6078">
        <v>0</v>
      </c>
      <c r="BF6078">
        <v>3</v>
      </c>
      <c r="BG6078">
        <v>60</v>
      </c>
      <c r="BH6078">
        <v>1</v>
      </c>
      <c r="BI6078">
        <v>1</v>
      </c>
      <c r="BJ6078" s="2">
        <v>45853</v>
      </c>
      <c r="BK6078">
        <v>0</v>
      </c>
      <c r="BL6078" s="3" t="str">
        <f>VLOOKUP(O6078,DropDownList!$H$1:$I$7,2,FALSE)</f>
        <v>2024/25</v>
      </c>
      <c r="BM6078" s="3" t="str">
        <f t="shared" si="95"/>
        <v>PRAS</v>
      </c>
    </row>
    <row r="6079" spans="1:65" x14ac:dyDescent="0.2">
      <c r="A6079">
        <v>2025</v>
      </c>
      <c r="B6079">
        <v>7</v>
      </c>
      <c r="C6079" t="s">
        <v>231</v>
      </c>
      <c r="D6079" t="s">
        <v>232</v>
      </c>
      <c r="E6079" t="s">
        <v>44</v>
      </c>
      <c r="F6079">
        <v>9240</v>
      </c>
      <c r="G6079" t="s">
        <v>141</v>
      </c>
      <c r="H6079" t="s">
        <v>233</v>
      </c>
      <c r="I6079" t="s">
        <v>234</v>
      </c>
      <c r="J6079" s="1">
        <v>45839</v>
      </c>
      <c r="K6079" t="s">
        <v>143</v>
      </c>
      <c r="L6079">
        <v>2</v>
      </c>
      <c r="M6079" t="s">
        <v>144</v>
      </c>
      <c r="N6079" t="s">
        <v>145</v>
      </c>
      <c r="O6079" t="s">
        <v>147</v>
      </c>
      <c r="P6079" t="s">
        <v>153</v>
      </c>
      <c r="Q6079">
        <v>135</v>
      </c>
      <c r="R6079">
        <v>6</v>
      </c>
      <c r="S6079">
        <v>270</v>
      </c>
      <c r="T6079">
        <v>0</v>
      </c>
      <c r="U6079">
        <v>3</v>
      </c>
      <c r="V6079">
        <v>3</v>
      </c>
      <c r="W6079">
        <v>135</v>
      </c>
      <c r="X6079">
        <v>135</v>
      </c>
      <c r="Y6079">
        <v>0</v>
      </c>
      <c r="Z6079">
        <v>0</v>
      </c>
      <c r="AA6079">
        <v>135</v>
      </c>
      <c r="AB6079">
        <v>0</v>
      </c>
      <c r="AC6079">
        <v>135</v>
      </c>
      <c r="AD6079">
        <v>3</v>
      </c>
      <c r="AE6079">
        <v>0</v>
      </c>
      <c r="AF6079">
        <v>3</v>
      </c>
      <c r="AG6079">
        <v>0</v>
      </c>
      <c r="AH6079">
        <v>0</v>
      </c>
      <c r="AI6079">
        <v>3</v>
      </c>
      <c r="AJ6079">
        <v>0</v>
      </c>
      <c r="AK6079">
        <v>0</v>
      </c>
      <c r="AL6079">
        <v>0</v>
      </c>
      <c r="AM6079">
        <v>0</v>
      </c>
      <c r="AN6079">
        <v>0</v>
      </c>
      <c r="AO6079">
        <v>6</v>
      </c>
      <c r="AP6079">
        <v>30</v>
      </c>
      <c r="AQ6079">
        <v>9</v>
      </c>
      <c r="AR6079">
        <v>1</v>
      </c>
      <c r="AS6079">
        <v>7</v>
      </c>
      <c r="AT6079">
        <v>0</v>
      </c>
      <c r="AU6079">
        <v>0</v>
      </c>
      <c r="AV6079">
        <v>0</v>
      </c>
      <c r="AW6079">
        <v>0</v>
      </c>
      <c r="AX6079">
        <v>0</v>
      </c>
      <c r="AY6079">
        <v>1</v>
      </c>
      <c r="AZ6079">
        <v>6</v>
      </c>
      <c r="BA6079">
        <v>4</v>
      </c>
      <c r="BB6079">
        <v>0</v>
      </c>
      <c r="BC6079">
        <v>0</v>
      </c>
      <c r="BD6079">
        <v>0</v>
      </c>
      <c r="BE6079">
        <v>0</v>
      </c>
      <c r="BF6079">
        <v>5</v>
      </c>
      <c r="BG6079">
        <v>135</v>
      </c>
      <c r="BH6079">
        <v>0</v>
      </c>
      <c r="BI6079">
        <v>3</v>
      </c>
      <c r="BJ6079" s="2">
        <v>45853</v>
      </c>
      <c r="BK6079">
        <v>0</v>
      </c>
      <c r="BL6079" s="3" t="str">
        <f>VLOOKUP(O6079,DropDownList!$H$1:$I$7,2,FALSE)</f>
        <v>2024/25</v>
      </c>
      <c r="BM6079" s="3" t="str">
        <f t="shared" si="95"/>
        <v>PREG</v>
      </c>
    </row>
    <row r="6080" spans="1:65" x14ac:dyDescent="0.2">
      <c r="A6080">
        <v>2025</v>
      </c>
      <c r="B6080">
        <v>7</v>
      </c>
      <c r="C6080" t="s">
        <v>231</v>
      </c>
      <c r="D6080" t="s">
        <v>232</v>
      </c>
      <c r="E6080" t="s">
        <v>44</v>
      </c>
      <c r="F6080">
        <v>9240</v>
      </c>
      <c r="G6080" t="s">
        <v>141</v>
      </c>
      <c r="H6080" t="s">
        <v>233</v>
      </c>
      <c r="I6080" t="s">
        <v>234</v>
      </c>
      <c r="J6080" s="1">
        <v>45839</v>
      </c>
      <c r="K6080" t="s">
        <v>143</v>
      </c>
      <c r="L6080">
        <v>2</v>
      </c>
      <c r="M6080" t="s">
        <v>144</v>
      </c>
      <c r="N6080" t="s">
        <v>145</v>
      </c>
      <c r="O6080" t="s">
        <v>156</v>
      </c>
      <c r="P6080" t="s">
        <v>153</v>
      </c>
      <c r="Q6080">
        <v>270</v>
      </c>
      <c r="R6080">
        <v>47</v>
      </c>
      <c r="S6080">
        <v>2115</v>
      </c>
      <c r="T6080">
        <v>401.56</v>
      </c>
      <c r="U6080">
        <v>6</v>
      </c>
      <c r="V6080">
        <v>6</v>
      </c>
      <c r="W6080">
        <v>270</v>
      </c>
      <c r="X6080">
        <v>270</v>
      </c>
      <c r="Y6080">
        <v>0</v>
      </c>
      <c r="Z6080">
        <v>0</v>
      </c>
      <c r="AA6080">
        <v>1443.44</v>
      </c>
      <c r="AB6080">
        <v>0</v>
      </c>
      <c r="AC6080">
        <v>1443.44</v>
      </c>
      <c r="AD6080">
        <v>6</v>
      </c>
      <c r="AE6080">
        <v>0</v>
      </c>
      <c r="AF6080">
        <v>31</v>
      </c>
      <c r="AG6080">
        <v>0</v>
      </c>
      <c r="AH6080">
        <v>8</v>
      </c>
      <c r="AI6080">
        <v>6</v>
      </c>
      <c r="AJ6080">
        <v>0</v>
      </c>
      <c r="AK6080">
        <v>0</v>
      </c>
      <c r="AL6080">
        <v>0</v>
      </c>
      <c r="AM6080">
        <v>0</v>
      </c>
      <c r="AN6080">
        <v>0</v>
      </c>
      <c r="AO6080">
        <v>38</v>
      </c>
      <c r="AP6080">
        <v>149</v>
      </c>
      <c r="AQ6080">
        <v>45</v>
      </c>
      <c r="AR6080">
        <v>3</v>
      </c>
      <c r="AS6080">
        <v>21</v>
      </c>
      <c r="AT6080">
        <v>2</v>
      </c>
      <c r="AU6080">
        <v>0</v>
      </c>
      <c r="AV6080">
        <v>0</v>
      </c>
      <c r="AW6080">
        <v>0</v>
      </c>
      <c r="AX6080">
        <v>0</v>
      </c>
      <c r="AY6080">
        <v>11</v>
      </c>
      <c r="AZ6080">
        <v>33</v>
      </c>
      <c r="BA6080">
        <v>21</v>
      </c>
      <c r="BB6080">
        <v>1</v>
      </c>
      <c r="BC6080">
        <v>0</v>
      </c>
      <c r="BD6080">
        <v>0</v>
      </c>
      <c r="BE6080">
        <v>0</v>
      </c>
      <c r="BF6080">
        <v>35</v>
      </c>
      <c r="BG6080">
        <v>270</v>
      </c>
      <c r="BH6080">
        <v>2</v>
      </c>
      <c r="BI6080">
        <v>4</v>
      </c>
      <c r="BJ6080" s="2">
        <v>45853</v>
      </c>
      <c r="BK6080">
        <v>0</v>
      </c>
      <c r="BL6080" s="3" t="str">
        <f>VLOOKUP(O6080,DropDownList!$H$1:$I$7,2,FALSE)</f>
        <v>2023/24</v>
      </c>
      <c r="BM6080" s="3" t="str">
        <f t="shared" si="95"/>
        <v>PREG</v>
      </c>
    </row>
    <row r="6081" spans="1:65" x14ac:dyDescent="0.2">
      <c r="A6081">
        <v>2025</v>
      </c>
      <c r="B6081">
        <v>7</v>
      </c>
      <c r="C6081" t="s">
        <v>231</v>
      </c>
      <c r="D6081" t="s">
        <v>232</v>
      </c>
      <c r="E6081" t="s">
        <v>44</v>
      </c>
      <c r="F6081">
        <v>9240</v>
      </c>
      <c r="G6081" t="s">
        <v>141</v>
      </c>
      <c r="H6081" t="s">
        <v>233</v>
      </c>
      <c r="I6081" t="s">
        <v>234</v>
      </c>
      <c r="J6081" s="1">
        <v>45839</v>
      </c>
      <c r="K6081" t="s">
        <v>143</v>
      </c>
      <c r="L6081">
        <v>2</v>
      </c>
      <c r="M6081" t="s">
        <v>144</v>
      </c>
      <c r="N6081" t="s">
        <v>145</v>
      </c>
      <c r="O6081" t="s">
        <v>156</v>
      </c>
      <c r="P6081" t="s">
        <v>152</v>
      </c>
      <c r="Q6081">
        <v>0</v>
      </c>
      <c r="R6081">
        <v>3</v>
      </c>
      <c r="S6081">
        <v>120</v>
      </c>
      <c r="T6081">
        <v>120</v>
      </c>
      <c r="U6081">
        <v>0</v>
      </c>
      <c r="V6081">
        <v>0</v>
      </c>
      <c r="W6081">
        <v>0</v>
      </c>
      <c r="X6081">
        <v>0</v>
      </c>
      <c r="Y6081">
        <v>0</v>
      </c>
      <c r="Z6081">
        <v>0</v>
      </c>
      <c r="AA6081">
        <v>0</v>
      </c>
      <c r="AB6081">
        <v>0</v>
      </c>
      <c r="AC6081">
        <v>0</v>
      </c>
      <c r="AD6081">
        <v>0</v>
      </c>
      <c r="AE6081">
        <v>0</v>
      </c>
      <c r="AF6081">
        <v>0</v>
      </c>
      <c r="AG6081">
        <v>0</v>
      </c>
      <c r="AH6081">
        <v>3</v>
      </c>
      <c r="AI6081">
        <v>0</v>
      </c>
      <c r="AJ6081">
        <v>0</v>
      </c>
      <c r="AK6081">
        <v>0</v>
      </c>
      <c r="AL6081">
        <v>0</v>
      </c>
      <c r="AM6081">
        <v>0</v>
      </c>
      <c r="AN6081">
        <v>0</v>
      </c>
      <c r="AO6081">
        <v>0</v>
      </c>
      <c r="AP6081">
        <v>0</v>
      </c>
      <c r="AQ6081">
        <v>0</v>
      </c>
      <c r="AR6081">
        <v>0</v>
      </c>
      <c r="AS6081">
        <v>0</v>
      </c>
      <c r="AT6081">
        <v>0</v>
      </c>
      <c r="AU6081">
        <v>0</v>
      </c>
      <c r="AV6081">
        <v>0</v>
      </c>
      <c r="AW6081">
        <v>0</v>
      </c>
      <c r="AX6081">
        <v>0</v>
      </c>
      <c r="AY6081">
        <v>0</v>
      </c>
      <c r="AZ6081">
        <v>0</v>
      </c>
      <c r="BA6081">
        <v>0</v>
      </c>
      <c r="BB6081">
        <v>0</v>
      </c>
      <c r="BC6081">
        <v>0</v>
      </c>
      <c r="BD6081">
        <v>0</v>
      </c>
      <c r="BE6081">
        <v>0</v>
      </c>
      <c r="BF6081">
        <v>0</v>
      </c>
      <c r="BG6081">
        <v>0</v>
      </c>
      <c r="BH6081">
        <v>0</v>
      </c>
      <c r="BI6081">
        <v>0</v>
      </c>
      <c r="BJ6081" s="2">
        <v>45853</v>
      </c>
      <c r="BK6081">
        <v>0</v>
      </c>
      <c r="BL6081" s="3" t="str">
        <f>VLOOKUP(O6081,DropDownList!$H$1:$I$7,2,FALSE)</f>
        <v>2023/24</v>
      </c>
      <c r="BM6081" s="3" t="str">
        <f t="shared" si="95"/>
        <v>PCOA</v>
      </c>
    </row>
    <row r="6082" spans="1:65" x14ac:dyDescent="0.2">
      <c r="A6082">
        <v>2025</v>
      </c>
      <c r="B6082">
        <v>7</v>
      </c>
      <c r="C6082" t="s">
        <v>231</v>
      </c>
      <c r="D6082" t="s">
        <v>232</v>
      </c>
      <c r="E6082" t="s">
        <v>44</v>
      </c>
      <c r="F6082">
        <v>9240</v>
      </c>
      <c r="G6082" t="s">
        <v>141</v>
      </c>
      <c r="H6082" t="s">
        <v>233</v>
      </c>
      <c r="I6082" t="s">
        <v>234</v>
      </c>
      <c r="J6082" s="1">
        <v>45839</v>
      </c>
      <c r="K6082" t="s">
        <v>143</v>
      </c>
      <c r="L6082">
        <v>2</v>
      </c>
      <c r="M6082" t="s">
        <v>144</v>
      </c>
      <c r="N6082" t="s">
        <v>145</v>
      </c>
      <c r="O6082" t="s">
        <v>156</v>
      </c>
      <c r="P6082" t="s">
        <v>151</v>
      </c>
      <c r="Q6082">
        <v>0</v>
      </c>
      <c r="R6082">
        <v>255</v>
      </c>
      <c r="S6082">
        <v>7650</v>
      </c>
      <c r="T6082">
        <v>1680</v>
      </c>
      <c r="U6082">
        <v>11</v>
      </c>
      <c r="V6082">
        <v>0</v>
      </c>
      <c r="W6082">
        <v>0</v>
      </c>
      <c r="X6082">
        <v>0</v>
      </c>
      <c r="Y6082">
        <v>0</v>
      </c>
      <c r="Z6082">
        <v>0</v>
      </c>
      <c r="AA6082">
        <v>5970</v>
      </c>
      <c r="AB6082">
        <v>0</v>
      </c>
      <c r="AC6082">
        <v>5970</v>
      </c>
      <c r="AD6082">
        <v>0</v>
      </c>
      <c r="AE6082">
        <v>0</v>
      </c>
      <c r="AF6082">
        <v>199</v>
      </c>
      <c r="AG6082">
        <v>0</v>
      </c>
      <c r="AH6082">
        <v>56</v>
      </c>
      <c r="AI6082">
        <v>0</v>
      </c>
      <c r="AJ6082">
        <v>0</v>
      </c>
      <c r="AK6082">
        <v>0</v>
      </c>
      <c r="AL6082">
        <v>0</v>
      </c>
      <c r="AM6082">
        <v>1</v>
      </c>
      <c r="AN6082">
        <v>0</v>
      </c>
      <c r="AO6082">
        <v>0</v>
      </c>
      <c r="AP6082">
        <v>0</v>
      </c>
      <c r="AQ6082">
        <v>0</v>
      </c>
      <c r="AR6082">
        <v>0</v>
      </c>
      <c r="AS6082">
        <v>0</v>
      </c>
      <c r="AT6082">
        <v>0</v>
      </c>
      <c r="AU6082">
        <v>0</v>
      </c>
      <c r="AV6082">
        <v>0</v>
      </c>
      <c r="AW6082">
        <v>0</v>
      </c>
      <c r="AX6082">
        <v>0</v>
      </c>
      <c r="AY6082">
        <v>0</v>
      </c>
      <c r="AZ6082">
        <v>0</v>
      </c>
      <c r="BA6082">
        <v>0</v>
      </c>
      <c r="BB6082">
        <v>0</v>
      </c>
      <c r="BC6082">
        <v>0</v>
      </c>
      <c r="BD6082">
        <v>0</v>
      </c>
      <c r="BE6082">
        <v>0</v>
      </c>
      <c r="BF6082">
        <v>0</v>
      </c>
      <c r="BG6082">
        <v>0</v>
      </c>
      <c r="BH6082">
        <v>0</v>
      </c>
      <c r="BI6082">
        <v>0</v>
      </c>
      <c r="BJ6082" s="2">
        <v>45853</v>
      </c>
      <c r="BK6082">
        <v>0</v>
      </c>
      <c r="BL6082" s="3" t="str">
        <f>VLOOKUP(O6082,DropDownList!$H$1:$I$7,2,FALSE)</f>
        <v>2023/24</v>
      </c>
      <c r="BM6082" s="3" t="str">
        <f t="shared" si="95"/>
        <v>PCPF</v>
      </c>
    </row>
    <row r="6083" spans="1:65" x14ac:dyDescent="0.2">
      <c r="A6083">
        <v>2025</v>
      </c>
      <c r="B6083">
        <v>7</v>
      </c>
      <c r="C6083" t="s">
        <v>231</v>
      </c>
      <c r="D6083" t="s">
        <v>232</v>
      </c>
      <c r="E6083" t="s">
        <v>44</v>
      </c>
      <c r="F6083">
        <v>9240</v>
      </c>
      <c r="G6083" t="s">
        <v>141</v>
      </c>
      <c r="H6083" t="s">
        <v>233</v>
      </c>
      <c r="I6083" t="s">
        <v>234</v>
      </c>
      <c r="J6083" s="1">
        <v>45839</v>
      </c>
      <c r="K6083" t="s">
        <v>143</v>
      </c>
      <c r="L6083">
        <v>2</v>
      </c>
      <c r="M6083" t="s">
        <v>144</v>
      </c>
      <c r="N6083" t="s">
        <v>145</v>
      </c>
      <c r="O6083" t="s">
        <v>147</v>
      </c>
      <c r="P6083" t="s">
        <v>154</v>
      </c>
      <c r="Q6083">
        <v>6405.28</v>
      </c>
      <c r="R6083">
        <v>84</v>
      </c>
      <c r="S6083">
        <v>24741.53</v>
      </c>
      <c r="T6083">
        <v>713.78</v>
      </c>
      <c r="U6083">
        <v>26</v>
      </c>
      <c r="V6083">
        <v>11</v>
      </c>
      <c r="W6083">
        <v>2412.6799999999998</v>
      </c>
      <c r="X6083">
        <v>2462.6799999999998</v>
      </c>
      <c r="Y6083">
        <v>0</v>
      </c>
      <c r="Z6083">
        <v>0</v>
      </c>
      <c r="AA6083">
        <v>17622.47</v>
      </c>
      <c r="AB6083">
        <v>850.91</v>
      </c>
      <c r="AC6083">
        <v>15581.56</v>
      </c>
      <c r="AD6083">
        <v>4</v>
      </c>
      <c r="AE6083">
        <v>7</v>
      </c>
      <c r="AF6083">
        <v>54</v>
      </c>
      <c r="AG6083">
        <v>16</v>
      </c>
      <c r="AH6083">
        <v>3</v>
      </c>
      <c r="AI6083">
        <v>10</v>
      </c>
      <c r="AJ6083">
        <v>0</v>
      </c>
      <c r="AK6083">
        <v>0</v>
      </c>
      <c r="AL6083">
        <v>0</v>
      </c>
      <c r="AM6083">
        <v>0</v>
      </c>
      <c r="AN6083">
        <v>0</v>
      </c>
      <c r="AO6083">
        <v>53</v>
      </c>
      <c r="AP6083">
        <v>205</v>
      </c>
      <c r="AQ6083">
        <v>53</v>
      </c>
      <c r="AR6083">
        <v>0</v>
      </c>
      <c r="AS6083">
        <v>28</v>
      </c>
      <c r="AT6083">
        <v>3</v>
      </c>
      <c r="AU6083">
        <v>5</v>
      </c>
      <c r="AV6083">
        <v>2</v>
      </c>
      <c r="AW6083">
        <v>1</v>
      </c>
      <c r="AX6083">
        <v>0</v>
      </c>
      <c r="AY6083">
        <v>29</v>
      </c>
      <c r="AZ6083">
        <v>50</v>
      </c>
      <c r="BA6083">
        <v>23</v>
      </c>
      <c r="BB6083">
        <v>2</v>
      </c>
      <c r="BC6083">
        <v>0</v>
      </c>
      <c r="BD6083">
        <v>0</v>
      </c>
      <c r="BE6083">
        <v>0</v>
      </c>
      <c r="BF6083">
        <v>83</v>
      </c>
      <c r="BG6083">
        <v>2575</v>
      </c>
      <c r="BH6083">
        <v>1</v>
      </c>
      <c r="BI6083">
        <v>26</v>
      </c>
      <c r="BJ6083" s="2">
        <v>45853</v>
      </c>
      <c r="BK6083">
        <v>0</v>
      </c>
      <c r="BL6083" s="3" t="str">
        <f>VLOOKUP(O6083,DropDownList!$H$1:$I$7,2,FALSE)</f>
        <v>2024/25</v>
      </c>
      <c r="BM6083" s="3" t="str">
        <f t="shared" si="95"/>
        <v>JP COURT</v>
      </c>
    </row>
    <row r="6084" spans="1:65" x14ac:dyDescent="0.2">
      <c r="A6084">
        <v>2025</v>
      </c>
      <c r="B6084">
        <v>7</v>
      </c>
      <c r="C6084" t="s">
        <v>231</v>
      </c>
      <c r="D6084" t="s">
        <v>232</v>
      </c>
      <c r="E6084" t="s">
        <v>44</v>
      </c>
      <c r="F6084">
        <v>9240</v>
      </c>
      <c r="G6084" t="s">
        <v>141</v>
      </c>
      <c r="H6084" t="s">
        <v>233</v>
      </c>
      <c r="I6084" t="s">
        <v>234</v>
      </c>
      <c r="J6084" s="1">
        <v>45839</v>
      </c>
      <c r="K6084" t="s">
        <v>143</v>
      </c>
      <c r="L6084">
        <v>2</v>
      </c>
      <c r="M6084" t="s">
        <v>144</v>
      </c>
      <c r="N6084" t="s">
        <v>145</v>
      </c>
      <c r="O6084" t="s">
        <v>147</v>
      </c>
      <c r="P6084" t="s">
        <v>152</v>
      </c>
      <c r="Q6084">
        <v>0</v>
      </c>
      <c r="R6084">
        <v>12</v>
      </c>
      <c r="S6084">
        <v>480</v>
      </c>
      <c r="T6084">
        <v>240</v>
      </c>
      <c r="U6084">
        <v>0</v>
      </c>
      <c r="V6084">
        <v>0</v>
      </c>
      <c r="W6084">
        <v>0</v>
      </c>
      <c r="X6084">
        <v>0</v>
      </c>
      <c r="Y6084">
        <v>0</v>
      </c>
      <c r="Z6084">
        <v>0</v>
      </c>
      <c r="AA6084">
        <v>240</v>
      </c>
      <c r="AB6084">
        <v>0</v>
      </c>
      <c r="AC6084">
        <v>240</v>
      </c>
      <c r="AD6084">
        <v>0</v>
      </c>
      <c r="AE6084">
        <v>0</v>
      </c>
      <c r="AF6084">
        <v>6</v>
      </c>
      <c r="AG6084">
        <v>0</v>
      </c>
      <c r="AH6084">
        <v>6</v>
      </c>
      <c r="AI6084">
        <v>0</v>
      </c>
      <c r="AJ6084">
        <v>0</v>
      </c>
      <c r="AK6084">
        <v>0</v>
      </c>
      <c r="AL6084">
        <v>0</v>
      </c>
      <c r="AM6084">
        <v>0</v>
      </c>
      <c r="AN6084">
        <v>0</v>
      </c>
      <c r="AO6084">
        <v>0</v>
      </c>
      <c r="AP6084">
        <v>0</v>
      </c>
      <c r="AQ6084">
        <v>0</v>
      </c>
      <c r="AR6084">
        <v>0</v>
      </c>
      <c r="AS6084">
        <v>0</v>
      </c>
      <c r="AT6084">
        <v>0</v>
      </c>
      <c r="AU6084">
        <v>0</v>
      </c>
      <c r="AV6084">
        <v>0</v>
      </c>
      <c r="AW6084">
        <v>0</v>
      </c>
      <c r="AX6084">
        <v>0</v>
      </c>
      <c r="AY6084">
        <v>0</v>
      </c>
      <c r="AZ6084">
        <v>0</v>
      </c>
      <c r="BA6084">
        <v>0</v>
      </c>
      <c r="BB6084">
        <v>0</v>
      </c>
      <c r="BC6084">
        <v>0</v>
      </c>
      <c r="BD6084">
        <v>0</v>
      </c>
      <c r="BE6084">
        <v>0</v>
      </c>
      <c r="BF6084">
        <v>0</v>
      </c>
      <c r="BG6084">
        <v>0</v>
      </c>
      <c r="BH6084">
        <v>0</v>
      </c>
      <c r="BI6084">
        <v>0</v>
      </c>
      <c r="BJ6084" s="2">
        <v>45853</v>
      </c>
      <c r="BK6084">
        <v>0</v>
      </c>
      <c r="BL6084" s="3" t="str">
        <f>VLOOKUP(O6084,DropDownList!$H$1:$I$7,2,FALSE)</f>
        <v>2024/25</v>
      </c>
      <c r="BM6084" s="3" t="str">
        <f t="shared" si="95"/>
        <v>PCOA</v>
      </c>
    </row>
    <row r="6085" spans="1:65" x14ac:dyDescent="0.2">
      <c r="A6085">
        <v>2025</v>
      </c>
      <c r="B6085">
        <v>7</v>
      </c>
      <c r="C6085" t="s">
        <v>231</v>
      </c>
      <c r="D6085" t="s">
        <v>232</v>
      </c>
      <c r="E6085" t="s">
        <v>44</v>
      </c>
      <c r="F6085">
        <v>9240</v>
      </c>
      <c r="G6085" t="s">
        <v>141</v>
      </c>
      <c r="H6085" t="s">
        <v>233</v>
      </c>
      <c r="I6085" t="s">
        <v>234</v>
      </c>
      <c r="J6085" s="1">
        <v>45839</v>
      </c>
      <c r="K6085" t="s">
        <v>143</v>
      </c>
      <c r="L6085">
        <v>2</v>
      </c>
      <c r="M6085" t="s">
        <v>144</v>
      </c>
      <c r="N6085" t="s">
        <v>145</v>
      </c>
      <c r="O6085" t="s">
        <v>156</v>
      </c>
      <c r="P6085" t="s">
        <v>148</v>
      </c>
      <c r="Q6085">
        <v>43.78</v>
      </c>
      <c r="R6085">
        <v>3</v>
      </c>
      <c r="S6085">
        <v>180</v>
      </c>
      <c r="T6085">
        <v>0</v>
      </c>
      <c r="U6085">
        <v>2</v>
      </c>
      <c r="V6085">
        <v>0</v>
      </c>
      <c r="W6085">
        <v>0</v>
      </c>
      <c r="X6085">
        <v>0</v>
      </c>
      <c r="Y6085">
        <v>0</v>
      </c>
      <c r="Z6085">
        <v>0</v>
      </c>
      <c r="AA6085">
        <v>136.22</v>
      </c>
      <c r="AB6085">
        <v>0</v>
      </c>
      <c r="AC6085">
        <v>136.22</v>
      </c>
      <c r="AD6085">
        <v>0</v>
      </c>
      <c r="AE6085">
        <v>0</v>
      </c>
      <c r="AF6085">
        <v>1</v>
      </c>
      <c r="AG6085">
        <v>2</v>
      </c>
      <c r="AH6085">
        <v>0</v>
      </c>
      <c r="AI6085">
        <v>0</v>
      </c>
      <c r="AJ6085">
        <v>0</v>
      </c>
      <c r="AK6085">
        <v>0</v>
      </c>
      <c r="AL6085">
        <v>0</v>
      </c>
      <c r="AM6085">
        <v>0</v>
      </c>
      <c r="AN6085">
        <v>0</v>
      </c>
      <c r="AO6085">
        <v>3</v>
      </c>
      <c r="AP6085">
        <v>14</v>
      </c>
      <c r="AQ6085">
        <v>3</v>
      </c>
      <c r="AR6085">
        <v>0</v>
      </c>
      <c r="AS6085">
        <v>0</v>
      </c>
      <c r="AT6085">
        <v>0</v>
      </c>
      <c r="AU6085">
        <v>0</v>
      </c>
      <c r="AV6085">
        <v>0</v>
      </c>
      <c r="AW6085">
        <v>0</v>
      </c>
      <c r="AX6085">
        <v>0</v>
      </c>
      <c r="AY6085">
        <v>5</v>
      </c>
      <c r="AZ6085">
        <v>5</v>
      </c>
      <c r="BA6085">
        <v>1</v>
      </c>
      <c r="BB6085">
        <v>0</v>
      </c>
      <c r="BC6085">
        <v>0</v>
      </c>
      <c r="BD6085">
        <v>0</v>
      </c>
      <c r="BE6085">
        <v>0</v>
      </c>
      <c r="BF6085">
        <v>3</v>
      </c>
      <c r="BG6085">
        <v>0</v>
      </c>
      <c r="BH6085">
        <v>0</v>
      </c>
      <c r="BI6085">
        <v>2</v>
      </c>
      <c r="BJ6085" s="2">
        <v>45853</v>
      </c>
      <c r="BK6085">
        <v>0</v>
      </c>
      <c r="BL6085" s="3" t="str">
        <f>VLOOKUP(O6085,DropDownList!$H$1:$I$7,2,FALSE)</f>
        <v>2023/24</v>
      </c>
      <c r="BM6085" s="3" t="str">
        <f t="shared" si="95"/>
        <v>PRAS</v>
      </c>
    </row>
    <row r="6086" spans="1:65" x14ac:dyDescent="0.2">
      <c r="A6086">
        <v>2025</v>
      </c>
      <c r="B6086">
        <v>7</v>
      </c>
      <c r="C6086" t="s">
        <v>231</v>
      </c>
      <c r="D6086" t="s">
        <v>232</v>
      </c>
      <c r="E6086" t="s">
        <v>44</v>
      </c>
      <c r="F6086">
        <v>9240</v>
      </c>
      <c r="G6086" t="s">
        <v>141</v>
      </c>
      <c r="H6086" t="s">
        <v>233</v>
      </c>
      <c r="I6086" t="s">
        <v>234</v>
      </c>
      <c r="J6086" s="1">
        <v>45839</v>
      </c>
      <c r="K6086" t="s">
        <v>143</v>
      </c>
      <c r="L6086">
        <v>2</v>
      </c>
      <c r="M6086" t="s">
        <v>144</v>
      </c>
      <c r="N6086" t="s">
        <v>145</v>
      </c>
      <c r="O6086" t="s">
        <v>156</v>
      </c>
      <c r="P6086" t="s">
        <v>146</v>
      </c>
      <c r="Q6086">
        <v>209.28</v>
      </c>
      <c r="R6086">
        <v>127</v>
      </c>
      <c r="S6086">
        <v>2050</v>
      </c>
      <c r="T6086">
        <v>95</v>
      </c>
      <c r="U6086">
        <v>36</v>
      </c>
      <c r="V6086">
        <v>4</v>
      </c>
      <c r="W6086">
        <v>45</v>
      </c>
      <c r="X6086">
        <v>45</v>
      </c>
      <c r="Y6086">
        <v>0</v>
      </c>
      <c r="Z6086">
        <v>0</v>
      </c>
      <c r="AA6086">
        <v>1745.72</v>
      </c>
      <c r="AB6086">
        <v>0</v>
      </c>
      <c r="AC6086">
        <v>0</v>
      </c>
      <c r="AD6086">
        <v>3</v>
      </c>
      <c r="AE6086">
        <v>1</v>
      </c>
      <c r="AF6086">
        <v>106</v>
      </c>
      <c r="AG6086">
        <v>2</v>
      </c>
      <c r="AH6086">
        <v>5</v>
      </c>
      <c r="AI6086">
        <v>13</v>
      </c>
      <c r="AJ6086">
        <v>0</v>
      </c>
      <c r="AK6086">
        <v>0</v>
      </c>
      <c r="AL6086">
        <v>0</v>
      </c>
      <c r="AM6086">
        <v>0</v>
      </c>
      <c r="AN6086">
        <v>0</v>
      </c>
      <c r="AO6086">
        <v>94</v>
      </c>
      <c r="AP6086">
        <v>459</v>
      </c>
      <c r="AQ6086">
        <v>95</v>
      </c>
      <c r="AR6086">
        <v>0</v>
      </c>
      <c r="AS6086">
        <v>82</v>
      </c>
      <c r="AT6086">
        <v>10</v>
      </c>
      <c r="AU6086">
        <v>6</v>
      </c>
      <c r="AV6086">
        <v>2</v>
      </c>
      <c r="AW6086">
        <v>1</v>
      </c>
      <c r="AX6086">
        <v>0</v>
      </c>
      <c r="AY6086">
        <v>68</v>
      </c>
      <c r="AZ6086">
        <v>104</v>
      </c>
      <c r="BA6086">
        <v>58</v>
      </c>
      <c r="BB6086">
        <v>7</v>
      </c>
      <c r="BC6086">
        <v>3</v>
      </c>
      <c r="BD6086">
        <v>1</v>
      </c>
      <c r="BE6086">
        <v>0</v>
      </c>
      <c r="BF6086">
        <v>126</v>
      </c>
      <c r="BG6086">
        <v>200</v>
      </c>
      <c r="BH6086">
        <v>1</v>
      </c>
      <c r="BI6086">
        <v>36</v>
      </c>
      <c r="BJ6086" s="2">
        <v>45853</v>
      </c>
      <c r="BK6086">
        <v>0</v>
      </c>
      <c r="BL6086" s="3" t="str">
        <f>VLOOKUP(O6086,DropDownList!$H$1:$I$7,2,FALSE)</f>
        <v>2023/24</v>
      </c>
      <c r="BM6086" s="3" t="str">
        <f t="shared" si="95"/>
        <v>VSUR</v>
      </c>
    </row>
    <row r="6087" spans="1:65" x14ac:dyDescent="0.2">
      <c r="A6087">
        <v>2025</v>
      </c>
      <c r="B6087">
        <v>7</v>
      </c>
      <c r="C6087" t="s">
        <v>231</v>
      </c>
      <c r="D6087" t="s">
        <v>232</v>
      </c>
      <c r="E6087" t="s">
        <v>44</v>
      </c>
      <c r="F6087">
        <v>9240</v>
      </c>
      <c r="G6087" t="s">
        <v>141</v>
      </c>
      <c r="H6087" t="s">
        <v>233</v>
      </c>
      <c r="I6087" t="s">
        <v>234</v>
      </c>
      <c r="J6087" s="1">
        <v>45839</v>
      </c>
      <c r="K6087" t="s">
        <v>143</v>
      </c>
      <c r="L6087">
        <v>2</v>
      </c>
      <c r="M6087" t="s">
        <v>144</v>
      </c>
      <c r="N6087" t="s">
        <v>145</v>
      </c>
      <c r="O6087" t="s">
        <v>149</v>
      </c>
      <c r="P6087" t="s">
        <v>154</v>
      </c>
      <c r="Q6087">
        <v>6625.49</v>
      </c>
      <c r="R6087">
        <v>75</v>
      </c>
      <c r="S6087">
        <v>18735</v>
      </c>
      <c r="T6087">
        <v>0</v>
      </c>
      <c r="U6087">
        <v>30</v>
      </c>
      <c r="V6087">
        <v>18</v>
      </c>
      <c r="W6087">
        <v>3044</v>
      </c>
      <c r="X6087">
        <v>3624</v>
      </c>
      <c r="Y6087">
        <v>0</v>
      </c>
      <c r="Z6087">
        <v>0</v>
      </c>
      <c r="AA6087">
        <v>12109.51</v>
      </c>
      <c r="AB6087">
        <v>90</v>
      </c>
      <c r="AC6087">
        <v>11086.73</v>
      </c>
      <c r="AD6087">
        <v>6</v>
      </c>
      <c r="AE6087">
        <v>12</v>
      </c>
      <c r="AF6087">
        <v>45</v>
      </c>
      <c r="AG6087">
        <v>20</v>
      </c>
      <c r="AH6087">
        <v>0</v>
      </c>
      <c r="AI6087">
        <v>10</v>
      </c>
      <c r="AJ6087">
        <v>0</v>
      </c>
      <c r="AK6087">
        <v>0</v>
      </c>
      <c r="AL6087">
        <v>0</v>
      </c>
      <c r="AM6087">
        <v>0</v>
      </c>
      <c r="AN6087">
        <v>0</v>
      </c>
      <c r="AO6087">
        <v>39</v>
      </c>
      <c r="AP6087">
        <v>96</v>
      </c>
      <c r="AQ6087">
        <v>41</v>
      </c>
      <c r="AR6087">
        <v>0</v>
      </c>
      <c r="AS6087">
        <v>9</v>
      </c>
      <c r="AT6087">
        <v>3</v>
      </c>
      <c r="AU6087">
        <v>0</v>
      </c>
      <c r="AV6087">
        <v>0</v>
      </c>
      <c r="AW6087">
        <v>0</v>
      </c>
      <c r="AX6087">
        <v>0</v>
      </c>
      <c r="AY6087">
        <v>11</v>
      </c>
      <c r="AZ6087">
        <v>17</v>
      </c>
      <c r="BA6087">
        <v>5</v>
      </c>
      <c r="BB6087">
        <v>3</v>
      </c>
      <c r="BC6087">
        <v>0</v>
      </c>
      <c r="BD6087">
        <v>3</v>
      </c>
      <c r="BE6087">
        <v>0</v>
      </c>
      <c r="BF6087">
        <v>75</v>
      </c>
      <c r="BG6087">
        <v>3072</v>
      </c>
      <c r="BH6087">
        <v>0</v>
      </c>
      <c r="BI6087">
        <v>30</v>
      </c>
      <c r="BJ6087" s="2">
        <v>45853</v>
      </c>
      <c r="BK6087">
        <v>0</v>
      </c>
      <c r="BL6087" s="3" t="str">
        <f>VLOOKUP(O6087,DropDownList!$H$1:$I$7,2,FALSE)</f>
        <v>2025/26</v>
      </c>
      <c r="BM6087" s="3" t="str">
        <f t="shared" si="95"/>
        <v>JP COURT</v>
      </c>
    </row>
    <row r="6088" spans="1:65" x14ac:dyDescent="0.2">
      <c r="A6088">
        <v>2025</v>
      </c>
      <c r="B6088">
        <v>7</v>
      </c>
      <c r="C6088" t="s">
        <v>231</v>
      </c>
      <c r="D6088" t="s">
        <v>232</v>
      </c>
      <c r="E6088" t="s">
        <v>44</v>
      </c>
      <c r="F6088">
        <v>9240</v>
      </c>
      <c r="G6088" t="s">
        <v>141</v>
      </c>
      <c r="H6088" t="s">
        <v>233</v>
      </c>
      <c r="I6088" t="s">
        <v>234</v>
      </c>
      <c r="J6088" s="1">
        <v>45839</v>
      </c>
      <c r="K6088" t="s">
        <v>143</v>
      </c>
      <c r="L6088">
        <v>2</v>
      </c>
      <c r="M6088" t="s">
        <v>144</v>
      </c>
      <c r="N6088" t="s">
        <v>145</v>
      </c>
      <c r="O6088" t="s">
        <v>156</v>
      </c>
      <c r="P6088" t="s">
        <v>150</v>
      </c>
      <c r="Q6088">
        <v>4789.57</v>
      </c>
      <c r="R6088">
        <v>172</v>
      </c>
      <c r="S6088">
        <v>27697.57</v>
      </c>
      <c r="T6088">
        <v>2866.29</v>
      </c>
      <c r="U6088">
        <v>37</v>
      </c>
      <c r="V6088">
        <v>14</v>
      </c>
      <c r="W6088">
        <v>1984.03</v>
      </c>
      <c r="X6088">
        <v>1984.03</v>
      </c>
      <c r="Y6088">
        <v>158</v>
      </c>
      <c r="Z6088">
        <v>24831.279999999999</v>
      </c>
      <c r="AA6088">
        <v>20041.71</v>
      </c>
      <c r="AB6088">
        <v>7871.42</v>
      </c>
      <c r="AC6088">
        <v>12170.29</v>
      </c>
      <c r="AD6088">
        <v>10</v>
      </c>
      <c r="AE6088">
        <v>4</v>
      </c>
      <c r="AF6088">
        <v>115</v>
      </c>
      <c r="AG6088">
        <v>17</v>
      </c>
      <c r="AH6088">
        <v>14</v>
      </c>
      <c r="AI6088">
        <v>20</v>
      </c>
      <c r="AJ6088">
        <v>34</v>
      </c>
      <c r="AK6088">
        <v>18</v>
      </c>
      <c r="AL6088">
        <v>1</v>
      </c>
      <c r="AM6088">
        <v>5</v>
      </c>
      <c r="AN6088">
        <v>1</v>
      </c>
      <c r="AO6088">
        <v>121</v>
      </c>
      <c r="AP6088">
        <v>572</v>
      </c>
      <c r="AQ6088">
        <v>128</v>
      </c>
      <c r="AR6088">
        <v>11</v>
      </c>
      <c r="AS6088">
        <v>80</v>
      </c>
      <c r="AT6088">
        <v>8</v>
      </c>
      <c r="AU6088">
        <v>3</v>
      </c>
      <c r="AV6088">
        <v>1</v>
      </c>
      <c r="AW6088">
        <v>0</v>
      </c>
      <c r="AX6088">
        <v>0</v>
      </c>
      <c r="AY6088">
        <v>85</v>
      </c>
      <c r="AZ6088">
        <v>145</v>
      </c>
      <c r="BA6088">
        <v>82</v>
      </c>
      <c r="BB6088">
        <v>12</v>
      </c>
      <c r="BC6088">
        <v>8</v>
      </c>
      <c r="BD6088">
        <v>0</v>
      </c>
      <c r="BE6088">
        <v>0</v>
      </c>
      <c r="BF6088">
        <v>117</v>
      </c>
      <c r="BG6088">
        <v>3234.23</v>
      </c>
      <c r="BH6088">
        <v>6</v>
      </c>
      <c r="BI6088">
        <v>37</v>
      </c>
      <c r="BJ6088" s="2">
        <v>45853</v>
      </c>
      <c r="BK6088">
        <v>0</v>
      </c>
      <c r="BL6088" s="3" t="str">
        <f>VLOOKUP(O6088,DropDownList!$H$1:$I$7,2,FALSE)</f>
        <v>2023/24</v>
      </c>
      <c r="BM6088" s="3" t="str">
        <f t="shared" si="95"/>
        <v>FISCAL FINES</v>
      </c>
    </row>
    <row r="6089" spans="1:65" x14ac:dyDescent="0.2">
      <c r="A6089">
        <v>2025</v>
      </c>
      <c r="B6089">
        <v>7</v>
      </c>
      <c r="C6089" t="s">
        <v>231</v>
      </c>
      <c r="D6089" t="s">
        <v>232</v>
      </c>
      <c r="E6089" t="s">
        <v>44</v>
      </c>
      <c r="F6089">
        <v>9240</v>
      </c>
      <c r="G6089" t="s">
        <v>141</v>
      </c>
      <c r="H6089" t="s">
        <v>233</v>
      </c>
      <c r="I6089" t="s">
        <v>234</v>
      </c>
      <c r="J6089" s="1">
        <v>45839</v>
      </c>
      <c r="K6089" t="s">
        <v>143</v>
      </c>
      <c r="L6089">
        <v>2</v>
      </c>
      <c r="M6089" t="s">
        <v>144</v>
      </c>
      <c r="N6089" t="s">
        <v>145</v>
      </c>
      <c r="O6089" t="s">
        <v>149</v>
      </c>
      <c r="P6089" t="s">
        <v>153</v>
      </c>
      <c r="Q6089">
        <v>450</v>
      </c>
      <c r="R6089">
        <v>18</v>
      </c>
      <c r="S6089">
        <v>810</v>
      </c>
      <c r="T6089">
        <v>105</v>
      </c>
      <c r="U6089">
        <v>10</v>
      </c>
      <c r="V6089">
        <v>9</v>
      </c>
      <c r="W6089">
        <v>405</v>
      </c>
      <c r="X6089">
        <v>405</v>
      </c>
      <c r="Y6089">
        <v>0</v>
      </c>
      <c r="Z6089">
        <v>0</v>
      </c>
      <c r="AA6089">
        <v>255</v>
      </c>
      <c r="AB6089">
        <v>0</v>
      </c>
      <c r="AC6089">
        <v>255</v>
      </c>
      <c r="AD6089">
        <v>9</v>
      </c>
      <c r="AE6089">
        <v>0</v>
      </c>
      <c r="AF6089">
        <v>5</v>
      </c>
      <c r="AG6089">
        <v>0</v>
      </c>
      <c r="AH6089">
        <v>2</v>
      </c>
      <c r="AI6089">
        <v>10</v>
      </c>
      <c r="AJ6089">
        <v>0</v>
      </c>
      <c r="AK6089">
        <v>0</v>
      </c>
      <c r="AL6089">
        <v>0</v>
      </c>
      <c r="AM6089">
        <v>0</v>
      </c>
      <c r="AN6089">
        <v>0</v>
      </c>
      <c r="AO6089">
        <v>14</v>
      </c>
      <c r="AP6089">
        <v>19</v>
      </c>
      <c r="AQ6089">
        <v>15</v>
      </c>
      <c r="AR6089">
        <v>1</v>
      </c>
      <c r="AS6089">
        <v>0</v>
      </c>
      <c r="AT6089">
        <v>0</v>
      </c>
      <c r="AU6089">
        <v>0</v>
      </c>
      <c r="AV6089">
        <v>0</v>
      </c>
      <c r="AW6089">
        <v>0</v>
      </c>
      <c r="AX6089">
        <v>0</v>
      </c>
      <c r="AY6089">
        <v>1</v>
      </c>
      <c r="AZ6089">
        <v>1</v>
      </c>
      <c r="BA6089">
        <v>1</v>
      </c>
      <c r="BB6089">
        <v>0</v>
      </c>
      <c r="BC6089">
        <v>0</v>
      </c>
      <c r="BD6089">
        <v>0</v>
      </c>
      <c r="BE6089">
        <v>0</v>
      </c>
      <c r="BF6089">
        <v>12</v>
      </c>
      <c r="BG6089">
        <v>450</v>
      </c>
      <c r="BH6089">
        <v>1</v>
      </c>
      <c r="BI6089">
        <v>9</v>
      </c>
      <c r="BJ6089" s="2">
        <v>45853</v>
      </c>
      <c r="BK6089">
        <v>0</v>
      </c>
      <c r="BL6089" s="3" t="str">
        <f>VLOOKUP(O6089,DropDownList!$H$1:$I$7,2,FALSE)</f>
        <v>2025/26</v>
      </c>
      <c r="BM6089" s="3" t="str">
        <f t="shared" si="95"/>
        <v>PREG</v>
      </c>
    </row>
    <row r="6090" spans="1:65" x14ac:dyDescent="0.2">
      <c r="A6090">
        <v>2025</v>
      </c>
      <c r="B6090">
        <v>7</v>
      </c>
      <c r="C6090" t="s">
        <v>231</v>
      </c>
      <c r="D6090" t="s">
        <v>232</v>
      </c>
      <c r="E6090" t="s">
        <v>44</v>
      </c>
      <c r="F6090">
        <v>9240</v>
      </c>
      <c r="G6090" t="s">
        <v>141</v>
      </c>
      <c r="H6090" t="s">
        <v>233</v>
      </c>
      <c r="I6090" t="s">
        <v>234</v>
      </c>
      <c r="J6090" s="1">
        <v>45839</v>
      </c>
      <c r="K6090" t="s">
        <v>143</v>
      </c>
      <c r="L6090">
        <v>2</v>
      </c>
      <c r="M6090" t="s">
        <v>144</v>
      </c>
      <c r="N6090" t="s">
        <v>145</v>
      </c>
      <c r="O6090" t="s">
        <v>149</v>
      </c>
      <c r="P6090" t="s">
        <v>152</v>
      </c>
      <c r="Q6090">
        <v>0</v>
      </c>
      <c r="R6090">
        <v>5</v>
      </c>
      <c r="S6090">
        <v>200</v>
      </c>
      <c r="T6090">
        <v>40</v>
      </c>
      <c r="U6090">
        <v>0</v>
      </c>
      <c r="V6090">
        <v>0</v>
      </c>
      <c r="W6090">
        <v>0</v>
      </c>
      <c r="X6090">
        <v>0</v>
      </c>
      <c r="Y6090">
        <v>0</v>
      </c>
      <c r="Z6090">
        <v>0</v>
      </c>
      <c r="AA6090">
        <v>160</v>
      </c>
      <c r="AB6090">
        <v>0</v>
      </c>
      <c r="AC6090">
        <v>160</v>
      </c>
      <c r="AD6090">
        <v>0</v>
      </c>
      <c r="AE6090">
        <v>0</v>
      </c>
      <c r="AF6090">
        <v>4</v>
      </c>
      <c r="AG6090">
        <v>0</v>
      </c>
      <c r="AH6090">
        <v>1</v>
      </c>
      <c r="AI6090">
        <v>0</v>
      </c>
      <c r="AJ6090">
        <v>0</v>
      </c>
      <c r="AK6090">
        <v>0</v>
      </c>
      <c r="AL6090">
        <v>0</v>
      </c>
      <c r="AM6090">
        <v>0</v>
      </c>
      <c r="AN6090">
        <v>0</v>
      </c>
      <c r="AO6090">
        <v>0</v>
      </c>
      <c r="AP6090">
        <v>0</v>
      </c>
      <c r="AQ6090">
        <v>0</v>
      </c>
      <c r="AR6090">
        <v>0</v>
      </c>
      <c r="AS6090">
        <v>0</v>
      </c>
      <c r="AT6090">
        <v>0</v>
      </c>
      <c r="AU6090">
        <v>0</v>
      </c>
      <c r="AV6090">
        <v>0</v>
      </c>
      <c r="AW6090">
        <v>0</v>
      </c>
      <c r="AX6090">
        <v>0</v>
      </c>
      <c r="AY6090">
        <v>0</v>
      </c>
      <c r="AZ6090">
        <v>0</v>
      </c>
      <c r="BA6090">
        <v>0</v>
      </c>
      <c r="BB6090">
        <v>0</v>
      </c>
      <c r="BC6090">
        <v>0</v>
      </c>
      <c r="BD6090">
        <v>0</v>
      </c>
      <c r="BE6090">
        <v>0</v>
      </c>
      <c r="BF6090">
        <v>0</v>
      </c>
      <c r="BG6090">
        <v>0</v>
      </c>
      <c r="BH6090">
        <v>0</v>
      </c>
      <c r="BI6090">
        <v>0</v>
      </c>
      <c r="BJ6090" s="2">
        <v>45853</v>
      </c>
      <c r="BK6090">
        <v>0</v>
      </c>
      <c r="BL6090" s="3" t="str">
        <f>VLOOKUP(O6090,DropDownList!$H$1:$I$7,2,FALSE)</f>
        <v>2025/26</v>
      </c>
      <c r="BM6090" s="3" t="str">
        <f t="shared" si="95"/>
        <v>PCOA</v>
      </c>
    </row>
    <row r="6091" spans="1:65" x14ac:dyDescent="0.2">
      <c r="A6091">
        <v>2025</v>
      </c>
      <c r="B6091">
        <v>7</v>
      </c>
      <c r="C6091" t="s">
        <v>231</v>
      </c>
      <c r="D6091" t="s">
        <v>232</v>
      </c>
      <c r="E6091" t="s">
        <v>44</v>
      </c>
      <c r="F6091">
        <v>9240</v>
      </c>
      <c r="G6091" t="s">
        <v>141</v>
      </c>
      <c r="H6091" t="s">
        <v>233</v>
      </c>
      <c r="I6091" t="s">
        <v>234</v>
      </c>
      <c r="J6091" s="1">
        <v>45839</v>
      </c>
      <c r="K6091" t="s">
        <v>143</v>
      </c>
      <c r="L6091">
        <v>2</v>
      </c>
      <c r="M6091" t="s">
        <v>144</v>
      </c>
      <c r="N6091" t="s">
        <v>145</v>
      </c>
      <c r="O6091" t="s">
        <v>149</v>
      </c>
      <c r="P6091" t="s">
        <v>151</v>
      </c>
      <c r="Q6091">
        <v>60</v>
      </c>
      <c r="R6091">
        <v>277</v>
      </c>
      <c r="S6091">
        <v>8310</v>
      </c>
      <c r="T6091">
        <v>1620</v>
      </c>
      <c r="U6091">
        <v>7</v>
      </c>
      <c r="V6091">
        <v>0</v>
      </c>
      <c r="W6091">
        <v>0</v>
      </c>
      <c r="X6091">
        <v>0</v>
      </c>
      <c r="Y6091">
        <v>0</v>
      </c>
      <c r="Z6091">
        <v>0</v>
      </c>
      <c r="AA6091">
        <v>6630</v>
      </c>
      <c r="AB6091">
        <v>0</v>
      </c>
      <c r="AC6091">
        <v>6630</v>
      </c>
      <c r="AD6091">
        <v>0</v>
      </c>
      <c r="AE6091">
        <v>0</v>
      </c>
      <c r="AF6091">
        <v>221</v>
      </c>
      <c r="AG6091">
        <v>0</v>
      </c>
      <c r="AH6091">
        <v>54</v>
      </c>
      <c r="AI6091">
        <v>2</v>
      </c>
      <c r="AJ6091">
        <v>0</v>
      </c>
      <c r="AK6091">
        <v>0</v>
      </c>
      <c r="AL6091">
        <v>0</v>
      </c>
      <c r="AM6091">
        <v>5</v>
      </c>
      <c r="AN6091">
        <v>0</v>
      </c>
      <c r="AO6091">
        <v>0</v>
      </c>
      <c r="AP6091">
        <v>0</v>
      </c>
      <c r="AQ6091">
        <v>0</v>
      </c>
      <c r="AR6091">
        <v>0</v>
      </c>
      <c r="AS6091">
        <v>0</v>
      </c>
      <c r="AT6091">
        <v>0</v>
      </c>
      <c r="AU6091">
        <v>0</v>
      </c>
      <c r="AV6091">
        <v>0</v>
      </c>
      <c r="AW6091">
        <v>0</v>
      </c>
      <c r="AX6091">
        <v>0</v>
      </c>
      <c r="AY6091">
        <v>0</v>
      </c>
      <c r="AZ6091">
        <v>0</v>
      </c>
      <c r="BA6091">
        <v>0</v>
      </c>
      <c r="BB6091">
        <v>0</v>
      </c>
      <c r="BC6091">
        <v>0</v>
      </c>
      <c r="BD6091">
        <v>0</v>
      </c>
      <c r="BE6091">
        <v>0</v>
      </c>
      <c r="BF6091">
        <v>0</v>
      </c>
      <c r="BG6091">
        <v>60</v>
      </c>
      <c r="BH6091">
        <v>0</v>
      </c>
      <c r="BI6091">
        <v>0</v>
      </c>
      <c r="BJ6091" s="2">
        <v>45853</v>
      </c>
      <c r="BK6091">
        <v>0</v>
      </c>
      <c r="BL6091" s="3" t="str">
        <f>VLOOKUP(O6091,DropDownList!$H$1:$I$7,2,FALSE)</f>
        <v>2025/26</v>
      </c>
      <c r="BM6091" s="3" t="str">
        <f t="shared" si="95"/>
        <v>PCPF</v>
      </c>
    </row>
    <row r="6092" spans="1:65" x14ac:dyDescent="0.2">
      <c r="A6092">
        <v>2025</v>
      </c>
      <c r="B6092">
        <v>7</v>
      </c>
      <c r="C6092" t="s">
        <v>231</v>
      </c>
      <c r="D6092" t="s">
        <v>232</v>
      </c>
      <c r="E6092" t="s">
        <v>44</v>
      </c>
      <c r="F6092">
        <v>9240</v>
      </c>
      <c r="G6092" t="s">
        <v>141</v>
      </c>
      <c r="H6092" t="s">
        <v>233</v>
      </c>
      <c r="I6092" t="s">
        <v>234</v>
      </c>
      <c r="J6092" s="1">
        <v>45839</v>
      </c>
      <c r="K6092" t="s">
        <v>143</v>
      </c>
      <c r="L6092">
        <v>2</v>
      </c>
      <c r="M6092" t="s">
        <v>144</v>
      </c>
      <c r="N6092" t="s">
        <v>145</v>
      </c>
      <c r="O6092" t="s">
        <v>147</v>
      </c>
      <c r="P6092" t="s">
        <v>150</v>
      </c>
      <c r="Q6092">
        <v>6679.54</v>
      </c>
      <c r="R6092">
        <v>155</v>
      </c>
      <c r="S6092">
        <v>24434.42</v>
      </c>
      <c r="T6092">
        <v>3179.7</v>
      </c>
      <c r="U6092">
        <v>47</v>
      </c>
      <c r="V6092">
        <v>17</v>
      </c>
      <c r="W6092">
        <v>2897.51</v>
      </c>
      <c r="X6092">
        <v>3120.03</v>
      </c>
      <c r="Y6092">
        <v>134</v>
      </c>
      <c r="Z6092">
        <v>21254.720000000001</v>
      </c>
      <c r="AA6092">
        <v>14575.18</v>
      </c>
      <c r="AB6092">
        <v>3857.44</v>
      </c>
      <c r="AC6092">
        <v>10717.74</v>
      </c>
      <c r="AD6092">
        <v>11</v>
      </c>
      <c r="AE6092">
        <v>6</v>
      </c>
      <c r="AF6092">
        <v>82</v>
      </c>
      <c r="AG6092">
        <v>24</v>
      </c>
      <c r="AH6092">
        <v>21</v>
      </c>
      <c r="AI6092">
        <v>23</v>
      </c>
      <c r="AJ6092">
        <v>27</v>
      </c>
      <c r="AK6092">
        <v>21</v>
      </c>
      <c r="AL6092">
        <v>1</v>
      </c>
      <c r="AM6092">
        <v>11</v>
      </c>
      <c r="AN6092">
        <v>0</v>
      </c>
      <c r="AO6092">
        <v>105</v>
      </c>
      <c r="AP6092">
        <v>410</v>
      </c>
      <c r="AQ6092">
        <v>109</v>
      </c>
      <c r="AR6092">
        <v>22</v>
      </c>
      <c r="AS6092">
        <v>49</v>
      </c>
      <c r="AT6092">
        <v>1</v>
      </c>
      <c r="AU6092">
        <v>3</v>
      </c>
      <c r="AV6092">
        <v>1</v>
      </c>
      <c r="AW6092">
        <v>0</v>
      </c>
      <c r="AX6092">
        <v>0</v>
      </c>
      <c r="AY6092">
        <v>66</v>
      </c>
      <c r="AZ6092">
        <v>100</v>
      </c>
      <c r="BA6092">
        <v>45</v>
      </c>
      <c r="BB6092">
        <v>5</v>
      </c>
      <c r="BC6092">
        <v>1</v>
      </c>
      <c r="BD6092">
        <v>0</v>
      </c>
      <c r="BE6092">
        <v>0</v>
      </c>
      <c r="BF6092">
        <v>104</v>
      </c>
      <c r="BG6092">
        <v>4049.49</v>
      </c>
      <c r="BH6092">
        <v>5</v>
      </c>
      <c r="BI6092">
        <v>47</v>
      </c>
      <c r="BJ6092" s="2">
        <v>45853</v>
      </c>
      <c r="BK6092">
        <v>0</v>
      </c>
      <c r="BL6092" s="3" t="str">
        <f>VLOOKUP(O6092,DropDownList!$H$1:$I$7,2,FALSE)</f>
        <v>2024/25</v>
      </c>
      <c r="BM6092" s="3" t="str">
        <f t="shared" si="95"/>
        <v>FISCAL FINES</v>
      </c>
    </row>
    <row r="6093" spans="1:65" x14ac:dyDescent="0.2">
      <c r="A6093">
        <v>2025</v>
      </c>
      <c r="B6093">
        <v>7</v>
      </c>
      <c r="C6093" t="s">
        <v>231</v>
      </c>
      <c r="D6093" t="s">
        <v>232</v>
      </c>
      <c r="E6093" t="s">
        <v>44</v>
      </c>
      <c r="F6093">
        <v>9240</v>
      </c>
      <c r="G6093" t="s">
        <v>141</v>
      </c>
      <c r="H6093" t="s">
        <v>233</v>
      </c>
      <c r="I6093" t="s">
        <v>234</v>
      </c>
      <c r="J6093" s="1">
        <v>45839</v>
      </c>
      <c r="K6093" t="s">
        <v>143</v>
      </c>
      <c r="L6093">
        <v>2</v>
      </c>
      <c r="M6093" t="s">
        <v>144</v>
      </c>
      <c r="N6093" t="s">
        <v>145</v>
      </c>
      <c r="O6093" t="s">
        <v>149</v>
      </c>
      <c r="P6093" t="s">
        <v>148</v>
      </c>
      <c r="Q6093">
        <v>0</v>
      </c>
      <c r="R6093">
        <v>1</v>
      </c>
      <c r="S6093">
        <v>60</v>
      </c>
      <c r="T6093">
        <v>60</v>
      </c>
      <c r="U6093">
        <v>0</v>
      </c>
      <c r="V6093">
        <v>0</v>
      </c>
      <c r="W6093">
        <v>0</v>
      </c>
      <c r="X6093">
        <v>0</v>
      </c>
      <c r="Y6093">
        <v>0</v>
      </c>
      <c r="Z6093">
        <v>0</v>
      </c>
      <c r="AA6093">
        <v>0</v>
      </c>
      <c r="AB6093">
        <v>0</v>
      </c>
      <c r="AC6093">
        <v>0</v>
      </c>
      <c r="AD6093">
        <v>0</v>
      </c>
      <c r="AE6093">
        <v>0</v>
      </c>
      <c r="AF6093">
        <v>0</v>
      </c>
      <c r="AG6093">
        <v>0</v>
      </c>
      <c r="AH6093">
        <v>1</v>
      </c>
      <c r="AI6093">
        <v>0</v>
      </c>
      <c r="AJ6093">
        <v>0</v>
      </c>
      <c r="AK6093">
        <v>0</v>
      </c>
      <c r="AL6093">
        <v>0</v>
      </c>
      <c r="AM6093">
        <v>0</v>
      </c>
      <c r="AN6093">
        <v>0</v>
      </c>
      <c r="AO6093">
        <v>0</v>
      </c>
      <c r="AP6093">
        <v>0</v>
      </c>
      <c r="AQ6093">
        <v>0</v>
      </c>
      <c r="AR6093">
        <v>0</v>
      </c>
      <c r="AS6093">
        <v>0</v>
      </c>
      <c r="AT6093">
        <v>0</v>
      </c>
      <c r="AU6093">
        <v>0</v>
      </c>
      <c r="AV6093">
        <v>0</v>
      </c>
      <c r="AW6093">
        <v>0</v>
      </c>
      <c r="AX6093">
        <v>0</v>
      </c>
      <c r="AY6093">
        <v>0</v>
      </c>
      <c r="AZ6093">
        <v>0</v>
      </c>
      <c r="BA6093">
        <v>0</v>
      </c>
      <c r="BB6093">
        <v>0</v>
      </c>
      <c r="BC6093">
        <v>0</v>
      </c>
      <c r="BD6093">
        <v>0</v>
      </c>
      <c r="BE6093">
        <v>0</v>
      </c>
      <c r="BF6093">
        <v>0</v>
      </c>
      <c r="BG6093">
        <v>0</v>
      </c>
      <c r="BH6093">
        <v>0</v>
      </c>
      <c r="BI6093">
        <v>0</v>
      </c>
      <c r="BJ6093" s="2">
        <v>45853</v>
      </c>
      <c r="BK6093">
        <v>0</v>
      </c>
      <c r="BL6093" s="3" t="str">
        <f>VLOOKUP(O6093,DropDownList!$H$1:$I$7,2,FALSE)</f>
        <v>2025/26</v>
      </c>
      <c r="BM6093" s="3" t="str">
        <f t="shared" si="95"/>
        <v>PRAS</v>
      </c>
    </row>
    <row r="6094" spans="1:65" x14ac:dyDescent="0.2">
      <c r="A6094">
        <v>2025</v>
      </c>
      <c r="B6094">
        <v>7</v>
      </c>
      <c r="C6094" t="s">
        <v>231</v>
      </c>
      <c r="D6094" t="s">
        <v>232</v>
      </c>
      <c r="E6094" t="s">
        <v>44</v>
      </c>
      <c r="F6094">
        <v>9240</v>
      </c>
      <c r="G6094" t="s">
        <v>141</v>
      </c>
      <c r="H6094" t="s">
        <v>233</v>
      </c>
      <c r="I6094" t="s">
        <v>234</v>
      </c>
      <c r="J6094" s="1">
        <v>45839</v>
      </c>
      <c r="K6094" t="s">
        <v>143</v>
      </c>
      <c r="L6094">
        <v>2</v>
      </c>
      <c r="M6094" t="s">
        <v>144</v>
      </c>
      <c r="N6094" t="s">
        <v>145</v>
      </c>
      <c r="O6094" t="s">
        <v>147</v>
      </c>
      <c r="P6094" t="s">
        <v>146</v>
      </c>
      <c r="Q6094">
        <v>170</v>
      </c>
      <c r="R6094">
        <v>82</v>
      </c>
      <c r="S6094">
        <v>1390</v>
      </c>
      <c r="T6094">
        <v>40</v>
      </c>
      <c r="U6094">
        <v>25</v>
      </c>
      <c r="V6094">
        <v>4</v>
      </c>
      <c r="W6094">
        <v>70</v>
      </c>
      <c r="X6094">
        <v>70</v>
      </c>
      <c r="Y6094">
        <v>0</v>
      </c>
      <c r="Z6094">
        <v>0</v>
      </c>
      <c r="AA6094">
        <v>1180</v>
      </c>
      <c r="AB6094">
        <v>0</v>
      </c>
      <c r="AC6094">
        <v>0</v>
      </c>
      <c r="AD6094">
        <v>4</v>
      </c>
      <c r="AE6094">
        <v>0</v>
      </c>
      <c r="AF6094">
        <v>68</v>
      </c>
      <c r="AG6094">
        <v>0</v>
      </c>
      <c r="AH6094">
        <v>3</v>
      </c>
      <c r="AI6094">
        <v>11</v>
      </c>
      <c r="AJ6094">
        <v>0</v>
      </c>
      <c r="AK6094">
        <v>0</v>
      </c>
      <c r="AL6094">
        <v>0</v>
      </c>
      <c r="AM6094">
        <v>0</v>
      </c>
      <c r="AN6094">
        <v>0</v>
      </c>
      <c r="AO6094">
        <v>51</v>
      </c>
      <c r="AP6094">
        <v>190</v>
      </c>
      <c r="AQ6094">
        <v>49</v>
      </c>
      <c r="AR6094">
        <v>0</v>
      </c>
      <c r="AS6094">
        <v>24</v>
      </c>
      <c r="AT6094">
        <v>3</v>
      </c>
      <c r="AU6094">
        <v>5</v>
      </c>
      <c r="AV6094">
        <v>2</v>
      </c>
      <c r="AW6094">
        <v>1</v>
      </c>
      <c r="AX6094">
        <v>0</v>
      </c>
      <c r="AY6094">
        <v>29</v>
      </c>
      <c r="AZ6094">
        <v>47</v>
      </c>
      <c r="BA6094">
        <v>20</v>
      </c>
      <c r="BB6094">
        <v>2</v>
      </c>
      <c r="BC6094">
        <v>0</v>
      </c>
      <c r="BD6094">
        <v>0</v>
      </c>
      <c r="BE6094">
        <v>0</v>
      </c>
      <c r="BF6094">
        <v>81</v>
      </c>
      <c r="BG6094">
        <v>170</v>
      </c>
      <c r="BH6094">
        <v>0</v>
      </c>
      <c r="BI6094">
        <v>25</v>
      </c>
      <c r="BJ6094" s="2">
        <v>45853</v>
      </c>
      <c r="BK6094">
        <v>0</v>
      </c>
      <c r="BL6094" s="3" t="str">
        <f>VLOOKUP(O6094,DropDownList!$H$1:$I$7,2,FALSE)</f>
        <v>2024/25</v>
      </c>
      <c r="BM6094" s="3" t="str">
        <f t="shared" si="95"/>
        <v>VSUR</v>
      </c>
    </row>
    <row r="6095" spans="1:65" x14ac:dyDescent="0.2">
      <c r="A6095">
        <v>2025</v>
      </c>
      <c r="B6095">
        <v>7</v>
      </c>
      <c r="C6095" t="s">
        <v>231</v>
      </c>
      <c r="D6095" t="s">
        <v>235</v>
      </c>
      <c r="E6095" t="s">
        <v>44</v>
      </c>
      <c r="F6095">
        <v>9703</v>
      </c>
      <c r="G6095" t="s">
        <v>158</v>
      </c>
      <c r="H6095" t="s">
        <v>233</v>
      </c>
      <c r="I6095" t="s">
        <v>234</v>
      </c>
      <c r="J6095" s="1">
        <v>45839</v>
      </c>
      <c r="K6095" t="s">
        <v>143</v>
      </c>
      <c r="L6095">
        <v>2</v>
      </c>
      <c r="M6095" t="s">
        <v>144</v>
      </c>
      <c r="N6095" t="s">
        <v>145</v>
      </c>
      <c r="O6095" t="s">
        <v>149</v>
      </c>
      <c r="P6095" t="s">
        <v>160</v>
      </c>
      <c r="Q6095">
        <v>27955.48</v>
      </c>
      <c r="R6095">
        <v>123</v>
      </c>
      <c r="S6095">
        <v>63365</v>
      </c>
      <c r="T6095">
        <v>880.66</v>
      </c>
      <c r="U6095">
        <v>75</v>
      </c>
      <c r="V6095">
        <v>35</v>
      </c>
      <c r="W6095">
        <v>8030</v>
      </c>
      <c r="X6095">
        <v>15400</v>
      </c>
      <c r="Y6095">
        <v>0</v>
      </c>
      <c r="Z6095">
        <v>0</v>
      </c>
      <c r="AA6095">
        <v>34528.86</v>
      </c>
      <c r="AB6095">
        <v>2072.86</v>
      </c>
      <c r="AC6095">
        <v>29991</v>
      </c>
      <c r="AD6095">
        <v>10</v>
      </c>
      <c r="AE6095">
        <v>25</v>
      </c>
      <c r="AF6095">
        <v>45</v>
      </c>
      <c r="AG6095">
        <v>57</v>
      </c>
      <c r="AH6095">
        <v>2</v>
      </c>
      <c r="AI6095">
        <v>18</v>
      </c>
      <c r="AJ6095">
        <v>0</v>
      </c>
      <c r="AK6095">
        <v>0</v>
      </c>
      <c r="AL6095">
        <v>0</v>
      </c>
      <c r="AM6095">
        <v>0</v>
      </c>
      <c r="AN6095">
        <v>0</v>
      </c>
      <c r="AO6095">
        <v>76</v>
      </c>
      <c r="AP6095">
        <v>185</v>
      </c>
      <c r="AQ6095">
        <v>74</v>
      </c>
      <c r="AR6095">
        <v>1</v>
      </c>
      <c r="AS6095">
        <v>12</v>
      </c>
      <c r="AT6095">
        <v>1</v>
      </c>
      <c r="AU6095">
        <v>3</v>
      </c>
      <c r="AV6095">
        <v>1</v>
      </c>
      <c r="AW6095">
        <v>0</v>
      </c>
      <c r="AX6095">
        <v>0</v>
      </c>
      <c r="AY6095">
        <v>28</v>
      </c>
      <c r="AZ6095">
        <v>43</v>
      </c>
      <c r="BA6095">
        <v>13</v>
      </c>
      <c r="BB6095">
        <v>2</v>
      </c>
      <c r="BC6095">
        <v>1</v>
      </c>
      <c r="BD6095">
        <v>4</v>
      </c>
      <c r="BE6095">
        <v>0</v>
      </c>
      <c r="BF6095">
        <v>123</v>
      </c>
      <c r="BG6095">
        <v>8930</v>
      </c>
      <c r="BH6095">
        <v>1</v>
      </c>
      <c r="BI6095">
        <v>73</v>
      </c>
      <c r="BJ6095" s="2">
        <v>45853</v>
      </c>
      <c r="BK6095">
        <v>0</v>
      </c>
      <c r="BL6095" s="3" t="str">
        <f>VLOOKUP(O6095,DropDownList!$H$1:$I$7,2,FALSE)</f>
        <v>2025/26</v>
      </c>
      <c r="BM6095" s="3" t="str">
        <f t="shared" si="95"/>
        <v>SC COURT</v>
      </c>
    </row>
    <row r="6096" spans="1:65" x14ac:dyDescent="0.2">
      <c r="A6096">
        <v>2025</v>
      </c>
      <c r="B6096">
        <v>7</v>
      </c>
      <c r="C6096" t="s">
        <v>231</v>
      </c>
      <c r="D6096" t="s">
        <v>235</v>
      </c>
      <c r="E6096" t="s">
        <v>44</v>
      </c>
      <c r="F6096">
        <v>9703</v>
      </c>
      <c r="G6096" t="s">
        <v>158</v>
      </c>
      <c r="H6096" t="s">
        <v>233</v>
      </c>
      <c r="I6096" t="s">
        <v>234</v>
      </c>
      <c r="J6096" s="1">
        <v>45839</v>
      </c>
      <c r="K6096" t="s">
        <v>143</v>
      </c>
      <c r="L6096">
        <v>2</v>
      </c>
      <c r="M6096" t="s">
        <v>144</v>
      </c>
      <c r="N6096" t="s">
        <v>145</v>
      </c>
      <c r="O6096" t="s">
        <v>147</v>
      </c>
      <c r="P6096" t="s">
        <v>161</v>
      </c>
      <c r="Q6096">
        <v>260.33</v>
      </c>
      <c r="R6096">
        <v>100</v>
      </c>
      <c r="S6096">
        <v>2510</v>
      </c>
      <c r="T6096">
        <v>10</v>
      </c>
      <c r="U6096">
        <v>32</v>
      </c>
      <c r="V6096">
        <v>4</v>
      </c>
      <c r="W6096">
        <v>120</v>
      </c>
      <c r="X6096">
        <v>120</v>
      </c>
      <c r="Y6096">
        <v>0</v>
      </c>
      <c r="Z6096">
        <v>0</v>
      </c>
      <c r="AA6096">
        <v>2239.67</v>
      </c>
      <c r="AB6096">
        <v>0</v>
      </c>
      <c r="AC6096">
        <v>0</v>
      </c>
      <c r="AD6096">
        <v>4</v>
      </c>
      <c r="AE6096">
        <v>0</v>
      </c>
      <c r="AF6096">
        <v>87</v>
      </c>
      <c r="AG6096">
        <v>1</v>
      </c>
      <c r="AH6096">
        <v>1</v>
      </c>
      <c r="AI6096">
        <v>11</v>
      </c>
      <c r="AJ6096">
        <v>0</v>
      </c>
      <c r="AK6096">
        <v>0</v>
      </c>
      <c r="AL6096">
        <v>0</v>
      </c>
      <c r="AM6096">
        <v>0</v>
      </c>
      <c r="AN6096">
        <v>0</v>
      </c>
      <c r="AO6096">
        <v>66</v>
      </c>
      <c r="AP6096">
        <v>205</v>
      </c>
      <c r="AQ6096">
        <v>66</v>
      </c>
      <c r="AR6096">
        <v>0</v>
      </c>
      <c r="AS6096">
        <v>24</v>
      </c>
      <c r="AT6096">
        <v>5</v>
      </c>
      <c r="AU6096">
        <v>4</v>
      </c>
      <c r="AV6096">
        <v>2</v>
      </c>
      <c r="AW6096">
        <v>1</v>
      </c>
      <c r="AX6096">
        <v>0</v>
      </c>
      <c r="AY6096">
        <v>27</v>
      </c>
      <c r="AZ6096">
        <v>44</v>
      </c>
      <c r="BA6096">
        <v>15</v>
      </c>
      <c r="BB6096">
        <v>3</v>
      </c>
      <c r="BC6096">
        <v>1</v>
      </c>
      <c r="BD6096">
        <v>4</v>
      </c>
      <c r="BE6096">
        <v>0</v>
      </c>
      <c r="BF6096">
        <v>98</v>
      </c>
      <c r="BG6096">
        <v>260</v>
      </c>
      <c r="BH6096">
        <v>0</v>
      </c>
      <c r="BI6096">
        <v>31</v>
      </c>
      <c r="BJ6096" s="2">
        <v>45853</v>
      </c>
      <c r="BK6096">
        <v>0</v>
      </c>
      <c r="BL6096" s="3" t="str">
        <f>VLOOKUP(O6096,DropDownList!$H$1:$I$7,2,FALSE)</f>
        <v>2024/25</v>
      </c>
      <c r="BM6096" s="3" t="str">
        <f t="shared" si="95"/>
        <v>VSUR</v>
      </c>
    </row>
    <row r="6097" spans="1:65" x14ac:dyDescent="0.2">
      <c r="A6097">
        <v>2025</v>
      </c>
      <c r="B6097">
        <v>7</v>
      </c>
      <c r="C6097" t="s">
        <v>231</v>
      </c>
      <c r="D6097" t="s">
        <v>235</v>
      </c>
      <c r="E6097" t="s">
        <v>44</v>
      </c>
      <c r="F6097">
        <v>9703</v>
      </c>
      <c r="G6097" t="s">
        <v>158</v>
      </c>
      <c r="H6097" t="s">
        <v>233</v>
      </c>
      <c r="I6097" t="s">
        <v>234</v>
      </c>
      <c r="J6097" s="1">
        <v>45839</v>
      </c>
      <c r="K6097" t="s">
        <v>143</v>
      </c>
      <c r="L6097">
        <v>2</v>
      </c>
      <c r="M6097" t="s">
        <v>144</v>
      </c>
      <c r="N6097" t="s">
        <v>145</v>
      </c>
      <c r="O6097" t="s">
        <v>156</v>
      </c>
      <c r="P6097" t="s">
        <v>160</v>
      </c>
      <c r="Q6097">
        <v>17379.34</v>
      </c>
      <c r="R6097">
        <v>155</v>
      </c>
      <c r="S6097">
        <v>86325.5</v>
      </c>
      <c r="T6097">
        <v>1120.32</v>
      </c>
      <c r="U6097">
        <v>39</v>
      </c>
      <c r="V6097">
        <v>14</v>
      </c>
      <c r="W6097">
        <v>4673.93</v>
      </c>
      <c r="X6097">
        <v>4673.93</v>
      </c>
      <c r="Y6097">
        <v>0</v>
      </c>
      <c r="Z6097">
        <v>0</v>
      </c>
      <c r="AA6097">
        <v>67825.84</v>
      </c>
      <c r="AB6097">
        <v>2960.43</v>
      </c>
      <c r="AC6097">
        <v>61447.64</v>
      </c>
      <c r="AD6097">
        <v>6</v>
      </c>
      <c r="AE6097">
        <v>8</v>
      </c>
      <c r="AF6097">
        <v>110</v>
      </c>
      <c r="AG6097">
        <v>28</v>
      </c>
      <c r="AH6097">
        <v>4</v>
      </c>
      <c r="AI6097">
        <v>11</v>
      </c>
      <c r="AJ6097">
        <v>0</v>
      </c>
      <c r="AK6097">
        <v>0</v>
      </c>
      <c r="AL6097">
        <v>0</v>
      </c>
      <c r="AM6097">
        <v>0</v>
      </c>
      <c r="AN6097">
        <v>0</v>
      </c>
      <c r="AO6097">
        <v>98</v>
      </c>
      <c r="AP6097">
        <v>458</v>
      </c>
      <c r="AQ6097">
        <v>102</v>
      </c>
      <c r="AR6097">
        <v>0</v>
      </c>
      <c r="AS6097">
        <v>85</v>
      </c>
      <c r="AT6097">
        <v>9</v>
      </c>
      <c r="AU6097">
        <v>10</v>
      </c>
      <c r="AV6097">
        <v>3</v>
      </c>
      <c r="AW6097">
        <v>1</v>
      </c>
      <c r="AX6097">
        <v>0</v>
      </c>
      <c r="AY6097">
        <v>51</v>
      </c>
      <c r="AZ6097">
        <v>98</v>
      </c>
      <c r="BA6097">
        <v>56</v>
      </c>
      <c r="BB6097">
        <v>14</v>
      </c>
      <c r="BC6097">
        <v>8</v>
      </c>
      <c r="BD6097">
        <v>6</v>
      </c>
      <c r="BE6097">
        <v>0</v>
      </c>
      <c r="BF6097">
        <v>153</v>
      </c>
      <c r="BG6097">
        <v>4735</v>
      </c>
      <c r="BH6097">
        <v>2</v>
      </c>
      <c r="BI6097">
        <v>39</v>
      </c>
      <c r="BJ6097" s="2">
        <v>45853</v>
      </c>
      <c r="BK6097">
        <v>0</v>
      </c>
      <c r="BL6097" s="3" t="str">
        <f>VLOOKUP(O6097,DropDownList!$H$1:$I$7,2,FALSE)</f>
        <v>2023/24</v>
      </c>
      <c r="BM6097" s="3" t="str">
        <f t="shared" si="95"/>
        <v>SC COURT</v>
      </c>
    </row>
    <row r="6098" spans="1:65" x14ac:dyDescent="0.2">
      <c r="A6098">
        <v>2025</v>
      </c>
      <c r="B6098">
        <v>7</v>
      </c>
      <c r="C6098" t="s">
        <v>231</v>
      </c>
      <c r="D6098" t="s">
        <v>235</v>
      </c>
      <c r="E6098" t="s">
        <v>44</v>
      </c>
      <c r="F6098">
        <v>9703</v>
      </c>
      <c r="G6098" t="s">
        <v>158</v>
      </c>
      <c r="H6098" t="s">
        <v>233</v>
      </c>
      <c r="I6098" t="s">
        <v>234</v>
      </c>
      <c r="J6098" s="1">
        <v>45839</v>
      </c>
      <c r="K6098" t="s">
        <v>143</v>
      </c>
      <c r="L6098">
        <v>2</v>
      </c>
      <c r="M6098" t="s">
        <v>144</v>
      </c>
      <c r="N6098" t="s">
        <v>145</v>
      </c>
      <c r="O6098" t="s">
        <v>156</v>
      </c>
      <c r="P6098" t="s">
        <v>161</v>
      </c>
      <c r="Q6098">
        <v>282.23</v>
      </c>
      <c r="R6098">
        <v>142</v>
      </c>
      <c r="S6098">
        <v>3710</v>
      </c>
      <c r="T6098">
        <v>40</v>
      </c>
      <c r="U6098">
        <v>34</v>
      </c>
      <c r="V6098">
        <v>6</v>
      </c>
      <c r="W6098">
        <v>126.24</v>
      </c>
      <c r="X6098">
        <v>126.24</v>
      </c>
      <c r="Y6098">
        <v>0</v>
      </c>
      <c r="Z6098">
        <v>0</v>
      </c>
      <c r="AA6098">
        <v>3387.77</v>
      </c>
      <c r="AB6098">
        <v>0</v>
      </c>
      <c r="AC6098">
        <v>0</v>
      </c>
      <c r="AD6098">
        <v>5</v>
      </c>
      <c r="AE6098">
        <v>1</v>
      </c>
      <c r="AF6098">
        <v>126</v>
      </c>
      <c r="AG6098">
        <v>3</v>
      </c>
      <c r="AH6098">
        <v>3</v>
      </c>
      <c r="AI6098">
        <v>10</v>
      </c>
      <c r="AJ6098">
        <v>0</v>
      </c>
      <c r="AK6098">
        <v>0</v>
      </c>
      <c r="AL6098">
        <v>0</v>
      </c>
      <c r="AM6098">
        <v>0</v>
      </c>
      <c r="AN6098">
        <v>0</v>
      </c>
      <c r="AO6098">
        <v>88</v>
      </c>
      <c r="AP6098">
        <v>417</v>
      </c>
      <c r="AQ6098">
        <v>94</v>
      </c>
      <c r="AR6098">
        <v>0</v>
      </c>
      <c r="AS6098">
        <v>83</v>
      </c>
      <c r="AT6098">
        <v>9</v>
      </c>
      <c r="AU6098">
        <v>10</v>
      </c>
      <c r="AV6098">
        <v>3</v>
      </c>
      <c r="AW6098">
        <v>1</v>
      </c>
      <c r="AX6098">
        <v>0</v>
      </c>
      <c r="AY6098">
        <v>42</v>
      </c>
      <c r="AZ6098">
        <v>82</v>
      </c>
      <c r="BA6098">
        <v>49</v>
      </c>
      <c r="BB6098">
        <v>15</v>
      </c>
      <c r="BC6098">
        <v>8</v>
      </c>
      <c r="BD6098">
        <v>6</v>
      </c>
      <c r="BE6098">
        <v>0</v>
      </c>
      <c r="BF6098">
        <v>140</v>
      </c>
      <c r="BG6098">
        <v>220</v>
      </c>
      <c r="BH6098">
        <v>0</v>
      </c>
      <c r="BI6098">
        <v>34</v>
      </c>
      <c r="BJ6098" s="2">
        <v>45853</v>
      </c>
      <c r="BK6098">
        <v>0</v>
      </c>
      <c r="BL6098" s="3" t="str">
        <f>VLOOKUP(O6098,DropDownList!$H$1:$I$7,2,FALSE)</f>
        <v>2023/24</v>
      </c>
      <c r="BM6098" s="3" t="str">
        <f t="shared" si="95"/>
        <v>VSUR</v>
      </c>
    </row>
    <row r="6099" spans="1:65" x14ac:dyDescent="0.2">
      <c r="A6099">
        <v>2025</v>
      </c>
      <c r="B6099">
        <v>7</v>
      </c>
      <c r="C6099" t="s">
        <v>231</v>
      </c>
      <c r="D6099" t="s">
        <v>235</v>
      </c>
      <c r="E6099" t="s">
        <v>44</v>
      </c>
      <c r="F6099">
        <v>9703</v>
      </c>
      <c r="G6099" t="s">
        <v>158</v>
      </c>
      <c r="H6099" t="s">
        <v>233</v>
      </c>
      <c r="I6099" t="s">
        <v>234</v>
      </c>
      <c r="J6099" s="1">
        <v>45839</v>
      </c>
      <c r="K6099" t="s">
        <v>143</v>
      </c>
      <c r="L6099">
        <v>2</v>
      </c>
      <c r="M6099" t="s">
        <v>144</v>
      </c>
      <c r="N6099" t="s">
        <v>145</v>
      </c>
      <c r="O6099" t="s">
        <v>156</v>
      </c>
      <c r="P6099" t="s">
        <v>159</v>
      </c>
      <c r="Q6099">
        <v>0</v>
      </c>
      <c r="R6099">
        <v>5</v>
      </c>
      <c r="S6099">
        <v>51562.62</v>
      </c>
      <c r="T6099">
        <v>849.21</v>
      </c>
      <c r="U6099">
        <v>0</v>
      </c>
      <c r="V6099">
        <v>0</v>
      </c>
      <c r="W6099">
        <v>0</v>
      </c>
      <c r="X6099">
        <v>0</v>
      </c>
      <c r="Y6099">
        <v>0</v>
      </c>
      <c r="Z6099">
        <v>0</v>
      </c>
      <c r="AA6099">
        <v>50713.41</v>
      </c>
      <c r="AB6099">
        <v>0</v>
      </c>
      <c r="AC6099">
        <v>0</v>
      </c>
      <c r="AD6099">
        <v>0</v>
      </c>
      <c r="AE6099">
        <v>0</v>
      </c>
      <c r="AF6099">
        <v>2</v>
      </c>
      <c r="AG6099">
        <v>0</v>
      </c>
      <c r="AH6099">
        <v>0</v>
      </c>
      <c r="AI6099">
        <v>0</v>
      </c>
      <c r="AJ6099">
        <v>0</v>
      </c>
      <c r="AK6099">
        <v>0</v>
      </c>
      <c r="AL6099">
        <v>0</v>
      </c>
      <c r="AM6099">
        <v>0</v>
      </c>
      <c r="AN6099">
        <v>0</v>
      </c>
      <c r="AO6099">
        <v>4</v>
      </c>
      <c r="AP6099">
        <v>8</v>
      </c>
      <c r="AQ6099">
        <v>4</v>
      </c>
      <c r="AR6099">
        <v>1</v>
      </c>
      <c r="AS6099">
        <v>0</v>
      </c>
      <c r="AT6099">
        <v>0</v>
      </c>
      <c r="AU6099">
        <v>2</v>
      </c>
      <c r="AV6099">
        <v>0</v>
      </c>
      <c r="AW6099">
        <v>0</v>
      </c>
      <c r="AX6099">
        <v>0</v>
      </c>
      <c r="AY6099">
        <v>0</v>
      </c>
      <c r="AZ6099">
        <v>0</v>
      </c>
      <c r="BA6099">
        <v>0</v>
      </c>
      <c r="BB6099">
        <v>0</v>
      </c>
      <c r="BC6099">
        <v>0</v>
      </c>
      <c r="BD6099">
        <v>0</v>
      </c>
      <c r="BE6099">
        <v>0</v>
      </c>
      <c r="BF6099">
        <v>0</v>
      </c>
      <c r="BG6099">
        <v>0</v>
      </c>
      <c r="BH6099">
        <v>3</v>
      </c>
      <c r="BI6099">
        <v>0</v>
      </c>
      <c r="BJ6099" s="2">
        <v>45853</v>
      </c>
      <c r="BK6099">
        <v>0</v>
      </c>
      <c r="BL6099" s="3" t="str">
        <f>VLOOKUP(O6099,DropDownList!$H$1:$I$7,2,FALSE)</f>
        <v>2023/24</v>
      </c>
      <c r="BM6099" s="3" t="str">
        <f t="shared" si="95"/>
        <v>CONF</v>
      </c>
    </row>
    <row r="6100" spans="1:65" x14ac:dyDescent="0.2">
      <c r="A6100">
        <v>2025</v>
      </c>
      <c r="B6100">
        <v>7</v>
      </c>
      <c r="C6100" t="s">
        <v>231</v>
      </c>
      <c r="D6100" t="s">
        <v>235</v>
      </c>
      <c r="E6100" t="s">
        <v>44</v>
      </c>
      <c r="F6100">
        <v>9703</v>
      </c>
      <c r="G6100" t="s">
        <v>158</v>
      </c>
      <c r="H6100" t="s">
        <v>233</v>
      </c>
      <c r="I6100" t="s">
        <v>234</v>
      </c>
      <c r="J6100" s="1">
        <v>45839</v>
      </c>
      <c r="K6100" t="s">
        <v>143</v>
      </c>
      <c r="L6100">
        <v>2</v>
      </c>
      <c r="M6100" t="s">
        <v>144</v>
      </c>
      <c r="N6100" t="s">
        <v>145</v>
      </c>
      <c r="O6100" t="s">
        <v>149</v>
      </c>
      <c r="P6100" t="s">
        <v>159</v>
      </c>
      <c r="Q6100">
        <v>0</v>
      </c>
      <c r="R6100">
        <v>3</v>
      </c>
      <c r="S6100">
        <v>13063.91</v>
      </c>
      <c r="T6100">
        <v>0</v>
      </c>
      <c r="U6100">
        <v>1</v>
      </c>
      <c r="V6100">
        <v>0</v>
      </c>
      <c r="W6100">
        <v>0</v>
      </c>
      <c r="X6100">
        <v>0</v>
      </c>
      <c r="Y6100">
        <v>0</v>
      </c>
      <c r="Z6100">
        <v>0</v>
      </c>
      <c r="AA6100">
        <v>13063.91</v>
      </c>
      <c r="AB6100">
        <v>0</v>
      </c>
      <c r="AC6100">
        <v>0</v>
      </c>
      <c r="AD6100">
        <v>0</v>
      </c>
      <c r="AE6100">
        <v>0</v>
      </c>
      <c r="AF6100">
        <v>3</v>
      </c>
      <c r="AG6100">
        <v>0</v>
      </c>
      <c r="AH6100">
        <v>0</v>
      </c>
      <c r="AI6100">
        <v>0</v>
      </c>
      <c r="AJ6100">
        <v>0</v>
      </c>
      <c r="AK6100">
        <v>0</v>
      </c>
      <c r="AL6100">
        <v>0</v>
      </c>
      <c r="AM6100">
        <v>0</v>
      </c>
      <c r="AN6100">
        <v>0</v>
      </c>
      <c r="AO6100">
        <v>2</v>
      </c>
      <c r="AP6100">
        <v>2</v>
      </c>
      <c r="AQ6100">
        <v>2</v>
      </c>
      <c r="AR6100">
        <v>0</v>
      </c>
      <c r="AS6100">
        <v>0</v>
      </c>
      <c r="AT6100">
        <v>0</v>
      </c>
      <c r="AU6100">
        <v>0</v>
      </c>
      <c r="AV6100">
        <v>0</v>
      </c>
      <c r="AW6100">
        <v>0</v>
      </c>
      <c r="AX6100">
        <v>0</v>
      </c>
      <c r="AY6100">
        <v>0</v>
      </c>
      <c r="AZ6100">
        <v>0</v>
      </c>
      <c r="BA6100">
        <v>0</v>
      </c>
      <c r="BB6100">
        <v>0</v>
      </c>
      <c r="BC6100">
        <v>0</v>
      </c>
      <c r="BD6100">
        <v>0</v>
      </c>
      <c r="BE6100">
        <v>0</v>
      </c>
      <c r="BF6100">
        <v>0</v>
      </c>
      <c r="BG6100">
        <v>0</v>
      </c>
      <c r="BH6100">
        <v>0</v>
      </c>
      <c r="BI6100">
        <v>0</v>
      </c>
      <c r="BJ6100" s="2">
        <v>45853</v>
      </c>
      <c r="BK6100">
        <v>0</v>
      </c>
      <c r="BL6100" s="3" t="str">
        <f>VLOOKUP(O6100,DropDownList!$H$1:$I$7,2,FALSE)</f>
        <v>2025/26</v>
      </c>
      <c r="BM6100" s="3" t="str">
        <f t="shared" si="95"/>
        <v>CONF</v>
      </c>
    </row>
    <row r="6101" spans="1:65" x14ac:dyDescent="0.2">
      <c r="A6101">
        <v>2025</v>
      </c>
      <c r="B6101">
        <v>7</v>
      </c>
      <c r="C6101" t="s">
        <v>231</v>
      </c>
      <c r="D6101" t="s">
        <v>235</v>
      </c>
      <c r="E6101" t="s">
        <v>44</v>
      </c>
      <c r="F6101">
        <v>9703</v>
      </c>
      <c r="G6101" t="s">
        <v>158</v>
      </c>
      <c r="H6101" t="s">
        <v>233</v>
      </c>
      <c r="I6101" t="s">
        <v>234</v>
      </c>
      <c r="J6101" s="1">
        <v>45839</v>
      </c>
      <c r="K6101" t="s">
        <v>143</v>
      </c>
      <c r="L6101">
        <v>2</v>
      </c>
      <c r="M6101" t="s">
        <v>144</v>
      </c>
      <c r="N6101" t="s">
        <v>145</v>
      </c>
      <c r="O6101" t="s">
        <v>149</v>
      </c>
      <c r="P6101" t="s">
        <v>161</v>
      </c>
      <c r="Q6101">
        <v>680</v>
      </c>
      <c r="R6101">
        <v>120</v>
      </c>
      <c r="S6101">
        <v>3165</v>
      </c>
      <c r="T6101">
        <v>30</v>
      </c>
      <c r="U6101">
        <v>74</v>
      </c>
      <c r="V6101">
        <v>11</v>
      </c>
      <c r="W6101">
        <v>460</v>
      </c>
      <c r="X6101">
        <v>460</v>
      </c>
      <c r="Y6101">
        <v>0</v>
      </c>
      <c r="Z6101">
        <v>0</v>
      </c>
      <c r="AA6101">
        <v>2455</v>
      </c>
      <c r="AB6101">
        <v>0</v>
      </c>
      <c r="AC6101">
        <v>0</v>
      </c>
      <c r="AD6101">
        <v>11</v>
      </c>
      <c r="AE6101">
        <v>0</v>
      </c>
      <c r="AF6101">
        <v>96</v>
      </c>
      <c r="AG6101">
        <v>0</v>
      </c>
      <c r="AH6101">
        <v>2</v>
      </c>
      <c r="AI6101">
        <v>22</v>
      </c>
      <c r="AJ6101">
        <v>0</v>
      </c>
      <c r="AK6101">
        <v>0</v>
      </c>
      <c r="AL6101">
        <v>0</v>
      </c>
      <c r="AM6101">
        <v>0</v>
      </c>
      <c r="AN6101">
        <v>0</v>
      </c>
      <c r="AO6101">
        <v>74</v>
      </c>
      <c r="AP6101">
        <v>186</v>
      </c>
      <c r="AQ6101">
        <v>73</v>
      </c>
      <c r="AR6101">
        <v>0</v>
      </c>
      <c r="AS6101">
        <v>12</v>
      </c>
      <c r="AT6101">
        <v>1</v>
      </c>
      <c r="AU6101">
        <v>3</v>
      </c>
      <c r="AV6101">
        <v>1</v>
      </c>
      <c r="AW6101">
        <v>0</v>
      </c>
      <c r="AX6101">
        <v>0</v>
      </c>
      <c r="AY6101">
        <v>29</v>
      </c>
      <c r="AZ6101">
        <v>44</v>
      </c>
      <c r="BA6101">
        <v>13</v>
      </c>
      <c r="BB6101">
        <v>2</v>
      </c>
      <c r="BC6101">
        <v>1</v>
      </c>
      <c r="BD6101">
        <v>4</v>
      </c>
      <c r="BE6101">
        <v>0</v>
      </c>
      <c r="BF6101">
        <v>120</v>
      </c>
      <c r="BG6101">
        <v>680</v>
      </c>
      <c r="BH6101">
        <v>0</v>
      </c>
      <c r="BI6101">
        <v>72</v>
      </c>
      <c r="BJ6101" s="2">
        <v>45853</v>
      </c>
      <c r="BK6101">
        <v>0</v>
      </c>
      <c r="BL6101" s="3" t="str">
        <f>VLOOKUP(O6101,DropDownList!$H$1:$I$7,2,FALSE)</f>
        <v>2025/26</v>
      </c>
      <c r="BM6101" s="3" t="str">
        <f t="shared" si="95"/>
        <v>VSUR</v>
      </c>
    </row>
    <row r="6102" spans="1:65" x14ac:dyDescent="0.2">
      <c r="A6102">
        <v>2025</v>
      </c>
      <c r="B6102">
        <v>7</v>
      </c>
      <c r="C6102" t="s">
        <v>231</v>
      </c>
      <c r="D6102" t="s">
        <v>235</v>
      </c>
      <c r="E6102" t="s">
        <v>44</v>
      </c>
      <c r="F6102">
        <v>9703</v>
      </c>
      <c r="G6102" t="s">
        <v>158</v>
      </c>
      <c r="H6102" t="s">
        <v>233</v>
      </c>
      <c r="I6102" t="s">
        <v>234</v>
      </c>
      <c r="J6102" s="1">
        <v>45839</v>
      </c>
      <c r="K6102" t="s">
        <v>143</v>
      </c>
      <c r="L6102">
        <v>2</v>
      </c>
      <c r="M6102" t="s">
        <v>144</v>
      </c>
      <c r="N6102" t="s">
        <v>145</v>
      </c>
      <c r="O6102" t="s">
        <v>147</v>
      </c>
      <c r="P6102" t="s">
        <v>159</v>
      </c>
      <c r="Q6102">
        <v>0</v>
      </c>
      <c r="R6102">
        <v>7</v>
      </c>
      <c r="S6102">
        <v>199524.16</v>
      </c>
      <c r="T6102">
        <v>208.1</v>
      </c>
      <c r="U6102">
        <v>0</v>
      </c>
      <c r="V6102">
        <v>0</v>
      </c>
      <c r="W6102">
        <v>0</v>
      </c>
      <c r="X6102">
        <v>0</v>
      </c>
      <c r="Y6102">
        <v>0</v>
      </c>
      <c r="Z6102">
        <v>0</v>
      </c>
      <c r="AA6102">
        <v>199316.06</v>
      </c>
      <c r="AB6102">
        <v>0</v>
      </c>
      <c r="AC6102">
        <v>0</v>
      </c>
      <c r="AD6102">
        <v>0</v>
      </c>
      <c r="AE6102">
        <v>0</v>
      </c>
      <c r="AF6102">
        <v>6</v>
      </c>
      <c r="AG6102">
        <v>0</v>
      </c>
      <c r="AH6102">
        <v>0</v>
      </c>
      <c r="AI6102">
        <v>0</v>
      </c>
      <c r="AJ6102">
        <v>0</v>
      </c>
      <c r="AK6102">
        <v>0</v>
      </c>
      <c r="AL6102">
        <v>0</v>
      </c>
      <c r="AM6102">
        <v>0</v>
      </c>
      <c r="AN6102">
        <v>0</v>
      </c>
      <c r="AO6102">
        <v>5</v>
      </c>
      <c r="AP6102">
        <v>7</v>
      </c>
      <c r="AQ6102">
        <v>4</v>
      </c>
      <c r="AR6102">
        <v>0</v>
      </c>
      <c r="AS6102">
        <v>0</v>
      </c>
      <c r="AT6102">
        <v>0</v>
      </c>
      <c r="AU6102">
        <v>1</v>
      </c>
      <c r="AV6102">
        <v>0</v>
      </c>
      <c r="AW6102">
        <v>0</v>
      </c>
      <c r="AX6102">
        <v>0</v>
      </c>
      <c r="AY6102">
        <v>0</v>
      </c>
      <c r="AZ6102">
        <v>0</v>
      </c>
      <c r="BA6102">
        <v>0</v>
      </c>
      <c r="BB6102">
        <v>0</v>
      </c>
      <c r="BC6102">
        <v>0</v>
      </c>
      <c r="BD6102">
        <v>0</v>
      </c>
      <c r="BE6102">
        <v>0</v>
      </c>
      <c r="BF6102">
        <v>0</v>
      </c>
      <c r="BG6102">
        <v>0</v>
      </c>
      <c r="BH6102">
        <v>1</v>
      </c>
      <c r="BI6102">
        <v>0</v>
      </c>
      <c r="BJ6102" s="2">
        <v>45853</v>
      </c>
      <c r="BK6102">
        <v>0</v>
      </c>
      <c r="BL6102" s="3" t="str">
        <f>VLOOKUP(O6102,DropDownList!$H$1:$I$7,2,FALSE)</f>
        <v>2024/25</v>
      </c>
      <c r="BM6102" s="3" t="str">
        <f t="shared" si="95"/>
        <v>CONF</v>
      </c>
    </row>
    <row r="6103" spans="1:65" x14ac:dyDescent="0.2">
      <c r="A6103">
        <v>2025</v>
      </c>
      <c r="B6103">
        <v>7</v>
      </c>
      <c r="C6103" t="s">
        <v>231</v>
      </c>
      <c r="D6103" t="s">
        <v>235</v>
      </c>
      <c r="E6103" t="s">
        <v>44</v>
      </c>
      <c r="F6103">
        <v>9703</v>
      </c>
      <c r="G6103" t="s">
        <v>158</v>
      </c>
      <c r="H6103" t="s">
        <v>233</v>
      </c>
      <c r="I6103" t="s">
        <v>234</v>
      </c>
      <c r="J6103" s="1">
        <v>45839</v>
      </c>
      <c r="K6103" t="s">
        <v>143</v>
      </c>
      <c r="L6103">
        <v>2</v>
      </c>
      <c r="M6103" t="s">
        <v>144</v>
      </c>
      <c r="N6103" t="s">
        <v>145</v>
      </c>
      <c r="O6103" t="s">
        <v>147</v>
      </c>
      <c r="P6103" t="s">
        <v>160</v>
      </c>
      <c r="Q6103">
        <v>10842.84</v>
      </c>
      <c r="R6103">
        <v>113</v>
      </c>
      <c r="S6103">
        <v>57845</v>
      </c>
      <c r="T6103">
        <v>6490</v>
      </c>
      <c r="U6103">
        <v>34</v>
      </c>
      <c r="V6103">
        <v>12</v>
      </c>
      <c r="W6103">
        <v>4560</v>
      </c>
      <c r="X6103">
        <v>4690</v>
      </c>
      <c r="Y6103">
        <v>0</v>
      </c>
      <c r="Z6103">
        <v>0</v>
      </c>
      <c r="AA6103">
        <v>40512.160000000003</v>
      </c>
      <c r="AB6103">
        <v>2240</v>
      </c>
      <c r="AC6103">
        <v>36022.49</v>
      </c>
      <c r="AD6103">
        <v>5</v>
      </c>
      <c r="AE6103">
        <v>7</v>
      </c>
      <c r="AF6103">
        <v>69</v>
      </c>
      <c r="AG6103">
        <v>22</v>
      </c>
      <c r="AH6103">
        <v>8</v>
      </c>
      <c r="AI6103">
        <v>12</v>
      </c>
      <c r="AJ6103">
        <v>0</v>
      </c>
      <c r="AK6103">
        <v>0</v>
      </c>
      <c r="AL6103">
        <v>0</v>
      </c>
      <c r="AM6103">
        <v>0</v>
      </c>
      <c r="AN6103">
        <v>0</v>
      </c>
      <c r="AO6103">
        <v>75</v>
      </c>
      <c r="AP6103">
        <v>220</v>
      </c>
      <c r="AQ6103">
        <v>67</v>
      </c>
      <c r="AR6103">
        <v>0</v>
      </c>
      <c r="AS6103">
        <v>26</v>
      </c>
      <c r="AT6103">
        <v>5</v>
      </c>
      <c r="AU6103">
        <v>4</v>
      </c>
      <c r="AV6103">
        <v>2</v>
      </c>
      <c r="AW6103">
        <v>8</v>
      </c>
      <c r="AX6103">
        <v>0</v>
      </c>
      <c r="AY6103">
        <v>29</v>
      </c>
      <c r="AZ6103">
        <v>45</v>
      </c>
      <c r="BA6103">
        <v>16</v>
      </c>
      <c r="BB6103">
        <v>3</v>
      </c>
      <c r="BC6103">
        <v>1</v>
      </c>
      <c r="BD6103">
        <v>5</v>
      </c>
      <c r="BE6103">
        <v>0</v>
      </c>
      <c r="BF6103">
        <v>104</v>
      </c>
      <c r="BG6103">
        <v>5550</v>
      </c>
      <c r="BH6103">
        <v>2</v>
      </c>
      <c r="BI6103">
        <v>33</v>
      </c>
      <c r="BJ6103" s="2">
        <v>45853</v>
      </c>
      <c r="BK6103">
        <v>0</v>
      </c>
      <c r="BL6103" s="3" t="str">
        <f>VLOOKUP(O6103,DropDownList!$H$1:$I$7,2,FALSE)</f>
        <v>2024/25</v>
      </c>
      <c r="BM6103" s="3" t="str">
        <f t="shared" si="95"/>
        <v>SC COURT</v>
      </c>
    </row>
    <row r="6104" spans="1:65" x14ac:dyDescent="0.2">
      <c r="A6104">
        <v>2025</v>
      </c>
      <c r="B6104">
        <v>7</v>
      </c>
      <c r="C6104" t="s">
        <v>231</v>
      </c>
      <c r="D6104" t="s">
        <v>236</v>
      </c>
      <c r="E6104" t="s">
        <v>45</v>
      </c>
      <c r="F6104">
        <v>9256</v>
      </c>
      <c r="G6104" t="s">
        <v>141</v>
      </c>
      <c r="H6104" t="s">
        <v>237</v>
      </c>
      <c r="I6104" t="s">
        <v>237</v>
      </c>
      <c r="J6104" s="1">
        <v>45839</v>
      </c>
      <c r="K6104" t="s">
        <v>143</v>
      </c>
      <c r="L6104">
        <v>2</v>
      </c>
      <c r="M6104" t="s">
        <v>144</v>
      </c>
      <c r="N6104" t="s">
        <v>145</v>
      </c>
      <c r="O6104" t="s">
        <v>147</v>
      </c>
      <c r="P6104" t="s">
        <v>150</v>
      </c>
      <c r="Q6104">
        <v>39366.33</v>
      </c>
      <c r="R6104">
        <v>624</v>
      </c>
      <c r="S6104">
        <v>104532.58</v>
      </c>
      <c r="T6104">
        <v>14539.32</v>
      </c>
      <c r="U6104">
        <v>257</v>
      </c>
      <c r="V6104">
        <v>132</v>
      </c>
      <c r="W6104">
        <v>22560.03</v>
      </c>
      <c r="X6104">
        <v>22771.17</v>
      </c>
      <c r="Y6104">
        <v>551</v>
      </c>
      <c r="Z6104">
        <v>89993.26</v>
      </c>
      <c r="AA6104">
        <v>50626.93</v>
      </c>
      <c r="AB6104">
        <v>15018.15</v>
      </c>
      <c r="AC6104">
        <v>35608.78</v>
      </c>
      <c r="AD6104">
        <v>107</v>
      </c>
      <c r="AE6104">
        <v>25</v>
      </c>
      <c r="AF6104">
        <v>285</v>
      </c>
      <c r="AG6104">
        <v>97</v>
      </c>
      <c r="AH6104">
        <v>73</v>
      </c>
      <c r="AI6104">
        <v>160</v>
      </c>
      <c r="AJ6104">
        <v>74</v>
      </c>
      <c r="AK6104">
        <v>59</v>
      </c>
      <c r="AL6104">
        <v>11</v>
      </c>
      <c r="AM6104">
        <v>29</v>
      </c>
      <c r="AN6104">
        <v>3</v>
      </c>
      <c r="AO6104">
        <v>459</v>
      </c>
      <c r="AP6104">
        <v>1687</v>
      </c>
      <c r="AQ6104">
        <v>521</v>
      </c>
      <c r="AR6104">
        <v>6</v>
      </c>
      <c r="AS6104">
        <v>183</v>
      </c>
      <c r="AT6104">
        <v>37</v>
      </c>
      <c r="AU6104">
        <v>5</v>
      </c>
      <c r="AV6104">
        <v>2</v>
      </c>
      <c r="AW6104">
        <v>0</v>
      </c>
      <c r="AX6104">
        <v>0</v>
      </c>
      <c r="AY6104">
        <v>222</v>
      </c>
      <c r="AZ6104">
        <v>423</v>
      </c>
      <c r="BA6104">
        <v>216</v>
      </c>
      <c r="BB6104">
        <v>34</v>
      </c>
      <c r="BC6104">
        <v>24</v>
      </c>
      <c r="BD6104">
        <v>5</v>
      </c>
      <c r="BE6104">
        <v>0</v>
      </c>
      <c r="BF6104">
        <v>463</v>
      </c>
      <c r="BG6104">
        <v>26498.92</v>
      </c>
      <c r="BH6104">
        <v>9</v>
      </c>
      <c r="BI6104">
        <v>257</v>
      </c>
      <c r="BJ6104" s="2">
        <v>45853</v>
      </c>
      <c r="BK6104">
        <v>0</v>
      </c>
      <c r="BL6104" s="3" t="str">
        <f>VLOOKUP(O6104,DropDownList!$H$1:$I$7,2,FALSE)</f>
        <v>2024/25</v>
      </c>
      <c r="BM6104" s="3" t="str">
        <f t="shared" si="95"/>
        <v>FISCAL FINES</v>
      </c>
    </row>
    <row r="6105" spans="1:65" x14ac:dyDescent="0.2">
      <c r="A6105">
        <v>2025</v>
      </c>
      <c r="B6105">
        <v>7</v>
      </c>
      <c r="C6105" t="s">
        <v>231</v>
      </c>
      <c r="D6105" t="s">
        <v>236</v>
      </c>
      <c r="E6105" t="s">
        <v>45</v>
      </c>
      <c r="F6105">
        <v>9256</v>
      </c>
      <c r="G6105" t="s">
        <v>141</v>
      </c>
      <c r="H6105" t="s">
        <v>237</v>
      </c>
      <c r="I6105" t="s">
        <v>237</v>
      </c>
      <c r="J6105" s="1">
        <v>45839</v>
      </c>
      <c r="K6105" t="s">
        <v>143</v>
      </c>
      <c r="L6105">
        <v>2</v>
      </c>
      <c r="M6105" t="s">
        <v>144</v>
      </c>
      <c r="N6105" t="s">
        <v>145</v>
      </c>
      <c r="O6105" t="s">
        <v>156</v>
      </c>
      <c r="P6105" t="s">
        <v>146</v>
      </c>
      <c r="Q6105">
        <v>904.88</v>
      </c>
      <c r="R6105">
        <v>562</v>
      </c>
      <c r="S6105">
        <v>8220</v>
      </c>
      <c r="T6105">
        <v>190</v>
      </c>
      <c r="U6105">
        <v>153</v>
      </c>
      <c r="V6105">
        <v>38</v>
      </c>
      <c r="W6105">
        <v>510.86</v>
      </c>
      <c r="X6105">
        <v>510.86</v>
      </c>
      <c r="Y6105">
        <v>0</v>
      </c>
      <c r="Z6105">
        <v>0</v>
      </c>
      <c r="AA6105">
        <v>7125.12</v>
      </c>
      <c r="AB6105">
        <v>0</v>
      </c>
      <c r="AC6105">
        <v>0</v>
      </c>
      <c r="AD6105">
        <v>36</v>
      </c>
      <c r="AE6105">
        <v>2</v>
      </c>
      <c r="AF6105">
        <v>485</v>
      </c>
      <c r="AG6105">
        <v>4</v>
      </c>
      <c r="AH6105">
        <v>12</v>
      </c>
      <c r="AI6105">
        <v>61</v>
      </c>
      <c r="AJ6105">
        <v>0</v>
      </c>
      <c r="AK6105">
        <v>0</v>
      </c>
      <c r="AL6105">
        <v>0</v>
      </c>
      <c r="AM6105">
        <v>0</v>
      </c>
      <c r="AN6105">
        <v>0</v>
      </c>
      <c r="AO6105">
        <v>375</v>
      </c>
      <c r="AP6105">
        <v>1812</v>
      </c>
      <c r="AQ6105">
        <v>427</v>
      </c>
      <c r="AR6105">
        <v>0</v>
      </c>
      <c r="AS6105">
        <v>209</v>
      </c>
      <c r="AT6105">
        <v>25</v>
      </c>
      <c r="AU6105">
        <v>21</v>
      </c>
      <c r="AV6105">
        <v>11</v>
      </c>
      <c r="AW6105">
        <v>1</v>
      </c>
      <c r="AX6105">
        <v>0</v>
      </c>
      <c r="AY6105">
        <v>205</v>
      </c>
      <c r="AZ6105">
        <v>452</v>
      </c>
      <c r="BA6105">
        <v>295</v>
      </c>
      <c r="BB6105">
        <v>56</v>
      </c>
      <c r="BC6105">
        <v>34</v>
      </c>
      <c r="BD6105">
        <v>12</v>
      </c>
      <c r="BE6105">
        <v>0</v>
      </c>
      <c r="BF6105">
        <v>556</v>
      </c>
      <c r="BG6105">
        <v>870</v>
      </c>
      <c r="BH6105">
        <v>0</v>
      </c>
      <c r="BI6105">
        <v>151</v>
      </c>
      <c r="BJ6105" s="2">
        <v>45853</v>
      </c>
      <c r="BK6105">
        <v>1</v>
      </c>
      <c r="BL6105" s="3" t="str">
        <f>VLOOKUP(O6105,DropDownList!$H$1:$I$7,2,FALSE)</f>
        <v>2023/24</v>
      </c>
      <c r="BM6105" s="3" t="str">
        <f t="shared" si="95"/>
        <v>VSUR</v>
      </c>
    </row>
    <row r="6106" spans="1:65" x14ac:dyDescent="0.2">
      <c r="A6106">
        <v>2025</v>
      </c>
      <c r="B6106">
        <v>7</v>
      </c>
      <c r="C6106" t="s">
        <v>231</v>
      </c>
      <c r="D6106" t="s">
        <v>236</v>
      </c>
      <c r="E6106" t="s">
        <v>45</v>
      </c>
      <c r="F6106">
        <v>9256</v>
      </c>
      <c r="G6106" t="s">
        <v>141</v>
      </c>
      <c r="H6106" t="s">
        <v>237</v>
      </c>
      <c r="I6106" t="s">
        <v>237</v>
      </c>
      <c r="J6106" s="1">
        <v>45839</v>
      </c>
      <c r="K6106" t="s">
        <v>143</v>
      </c>
      <c r="L6106">
        <v>2</v>
      </c>
      <c r="M6106" t="s">
        <v>144</v>
      </c>
      <c r="N6106" t="s">
        <v>145</v>
      </c>
      <c r="O6106" t="s">
        <v>156</v>
      </c>
      <c r="P6106" t="s">
        <v>148</v>
      </c>
      <c r="Q6106">
        <v>120</v>
      </c>
      <c r="R6106">
        <v>12</v>
      </c>
      <c r="S6106">
        <v>720</v>
      </c>
      <c r="T6106">
        <v>60</v>
      </c>
      <c r="U6106">
        <v>2</v>
      </c>
      <c r="V6106">
        <v>2</v>
      </c>
      <c r="W6106">
        <v>120</v>
      </c>
      <c r="X6106">
        <v>120</v>
      </c>
      <c r="Y6106">
        <v>0</v>
      </c>
      <c r="Z6106">
        <v>0</v>
      </c>
      <c r="AA6106">
        <v>540</v>
      </c>
      <c r="AB6106">
        <v>0</v>
      </c>
      <c r="AC6106">
        <v>540</v>
      </c>
      <c r="AD6106">
        <v>2</v>
      </c>
      <c r="AE6106">
        <v>0</v>
      </c>
      <c r="AF6106">
        <v>9</v>
      </c>
      <c r="AG6106">
        <v>0</v>
      </c>
      <c r="AH6106">
        <v>1</v>
      </c>
      <c r="AI6106">
        <v>2</v>
      </c>
      <c r="AJ6106">
        <v>0</v>
      </c>
      <c r="AK6106">
        <v>0</v>
      </c>
      <c r="AL6106">
        <v>0</v>
      </c>
      <c r="AM6106">
        <v>0</v>
      </c>
      <c r="AN6106">
        <v>0</v>
      </c>
      <c r="AO6106">
        <v>7</v>
      </c>
      <c r="AP6106">
        <v>39</v>
      </c>
      <c r="AQ6106">
        <v>8</v>
      </c>
      <c r="AR6106">
        <v>2</v>
      </c>
      <c r="AS6106">
        <v>5</v>
      </c>
      <c r="AT6106">
        <v>2</v>
      </c>
      <c r="AU6106">
        <v>0</v>
      </c>
      <c r="AV6106">
        <v>0</v>
      </c>
      <c r="AW6106">
        <v>0</v>
      </c>
      <c r="AX6106">
        <v>0</v>
      </c>
      <c r="AY6106">
        <v>2</v>
      </c>
      <c r="AZ6106">
        <v>10</v>
      </c>
      <c r="BA6106">
        <v>9</v>
      </c>
      <c r="BB6106">
        <v>0</v>
      </c>
      <c r="BC6106">
        <v>0</v>
      </c>
      <c r="BD6106">
        <v>0</v>
      </c>
      <c r="BE6106">
        <v>0</v>
      </c>
      <c r="BF6106">
        <v>9</v>
      </c>
      <c r="BG6106">
        <v>120</v>
      </c>
      <c r="BH6106">
        <v>0</v>
      </c>
      <c r="BI6106">
        <v>2</v>
      </c>
      <c r="BJ6106" s="2">
        <v>45853</v>
      </c>
      <c r="BK6106">
        <v>0</v>
      </c>
      <c r="BL6106" s="3" t="str">
        <f>VLOOKUP(O6106,DropDownList!$H$1:$I$7,2,FALSE)</f>
        <v>2023/24</v>
      </c>
      <c r="BM6106" s="3" t="str">
        <f t="shared" si="95"/>
        <v>PRAS</v>
      </c>
    </row>
    <row r="6107" spans="1:65" x14ac:dyDescent="0.2">
      <c r="A6107">
        <v>2025</v>
      </c>
      <c r="B6107">
        <v>7</v>
      </c>
      <c r="C6107" t="s">
        <v>231</v>
      </c>
      <c r="D6107" t="s">
        <v>236</v>
      </c>
      <c r="E6107" t="s">
        <v>45</v>
      </c>
      <c r="F6107">
        <v>9256</v>
      </c>
      <c r="G6107" t="s">
        <v>141</v>
      </c>
      <c r="H6107" t="s">
        <v>237</v>
      </c>
      <c r="I6107" t="s">
        <v>237</v>
      </c>
      <c r="J6107" s="1">
        <v>45839</v>
      </c>
      <c r="K6107" t="s">
        <v>143</v>
      </c>
      <c r="L6107">
        <v>2</v>
      </c>
      <c r="M6107" t="s">
        <v>144</v>
      </c>
      <c r="N6107" t="s">
        <v>145</v>
      </c>
      <c r="O6107" t="s">
        <v>149</v>
      </c>
      <c r="P6107" t="s">
        <v>146</v>
      </c>
      <c r="Q6107">
        <v>1657.63</v>
      </c>
      <c r="R6107">
        <v>358</v>
      </c>
      <c r="S6107">
        <v>5280</v>
      </c>
      <c r="T6107">
        <v>50</v>
      </c>
      <c r="U6107">
        <v>207</v>
      </c>
      <c r="V6107">
        <v>90</v>
      </c>
      <c r="W6107">
        <v>1350</v>
      </c>
      <c r="X6107">
        <v>1350</v>
      </c>
      <c r="Y6107">
        <v>0</v>
      </c>
      <c r="Z6107">
        <v>0</v>
      </c>
      <c r="AA6107">
        <v>3572.37</v>
      </c>
      <c r="AB6107">
        <v>0</v>
      </c>
      <c r="AC6107">
        <v>0</v>
      </c>
      <c r="AD6107">
        <v>90</v>
      </c>
      <c r="AE6107">
        <v>0</v>
      </c>
      <c r="AF6107">
        <v>248</v>
      </c>
      <c r="AG6107">
        <v>1</v>
      </c>
      <c r="AH6107">
        <v>4</v>
      </c>
      <c r="AI6107">
        <v>105</v>
      </c>
      <c r="AJ6107">
        <v>0</v>
      </c>
      <c r="AK6107">
        <v>0</v>
      </c>
      <c r="AL6107">
        <v>0</v>
      </c>
      <c r="AM6107">
        <v>0</v>
      </c>
      <c r="AN6107">
        <v>0</v>
      </c>
      <c r="AO6107">
        <v>254</v>
      </c>
      <c r="AP6107">
        <v>471</v>
      </c>
      <c r="AQ6107">
        <v>258</v>
      </c>
      <c r="AR6107">
        <v>0</v>
      </c>
      <c r="AS6107">
        <v>29</v>
      </c>
      <c r="AT6107">
        <v>0</v>
      </c>
      <c r="AU6107">
        <v>0</v>
      </c>
      <c r="AV6107">
        <v>0</v>
      </c>
      <c r="AW6107">
        <v>1</v>
      </c>
      <c r="AX6107">
        <v>0</v>
      </c>
      <c r="AY6107">
        <v>37</v>
      </c>
      <c r="AZ6107">
        <v>86</v>
      </c>
      <c r="BA6107">
        <v>24</v>
      </c>
      <c r="BB6107">
        <v>14</v>
      </c>
      <c r="BC6107">
        <v>10</v>
      </c>
      <c r="BD6107">
        <v>7</v>
      </c>
      <c r="BE6107">
        <v>1</v>
      </c>
      <c r="BF6107">
        <v>357</v>
      </c>
      <c r="BG6107">
        <v>1640</v>
      </c>
      <c r="BH6107">
        <v>0</v>
      </c>
      <c r="BI6107">
        <v>207</v>
      </c>
      <c r="BJ6107" s="2">
        <v>45853</v>
      </c>
      <c r="BK6107">
        <v>0</v>
      </c>
      <c r="BL6107" s="3" t="str">
        <f>VLOOKUP(O6107,DropDownList!$H$1:$I$7,2,FALSE)</f>
        <v>2025/26</v>
      </c>
      <c r="BM6107" s="3" t="str">
        <f t="shared" si="95"/>
        <v>VSUR</v>
      </c>
    </row>
    <row r="6108" spans="1:65" x14ac:dyDescent="0.2">
      <c r="A6108">
        <v>2025</v>
      </c>
      <c r="B6108">
        <v>7</v>
      </c>
      <c r="C6108" t="s">
        <v>231</v>
      </c>
      <c r="D6108" t="s">
        <v>236</v>
      </c>
      <c r="E6108" t="s">
        <v>45</v>
      </c>
      <c r="F6108">
        <v>9256</v>
      </c>
      <c r="G6108" t="s">
        <v>141</v>
      </c>
      <c r="H6108" t="s">
        <v>237</v>
      </c>
      <c r="I6108" t="s">
        <v>237</v>
      </c>
      <c r="J6108" s="1">
        <v>45839</v>
      </c>
      <c r="K6108" t="s">
        <v>143</v>
      </c>
      <c r="L6108">
        <v>2</v>
      </c>
      <c r="M6108" t="s">
        <v>144</v>
      </c>
      <c r="N6108" t="s">
        <v>145</v>
      </c>
      <c r="O6108" t="s">
        <v>156</v>
      </c>
      <c r="P6108" t="s">
        <v>151</v>
      </c>
      <c r="Q6108">
        <v>0</v>
      </c>
      <c r="R6108">
        <v>1</v>
      </c>
      <c r="S6108">
        <v>30</v>
      </c>
      <c r="T6108">
        <v>30</v>
      </c>
      <c r="U6108">
        <v>0</v>
      </c>
      <c r="V6108">
        <v>0</v>
      </c>
      <c r="W6108">
        <v>0</v>
      </c>
      <c r="X6108">
        <v>0</v>
      </c>
      <c r="Y6108">
        <v>0</v>
      </c>
      <c r="Z6108">
        <v>0</v>
      </c>
      <c r="AA6108">
        <v>0</v>
      </c>
      <c r="AB6108">
        <v>0</v>
      </c>
      <c r="AC6108">
        <v>0</v>
      </c>
      <c r="AD6108">
        <v>0</v>
      </c>
      <c r="AE6108">
        <v>0</v>
      </c>
      <c r="AF6108">
        <v>0</v>
      </c>
      <c r="AG6108">
        <v>0</v>
      </c>
      <c r="AH6108">
        <v>1</v>
      </c>
      <c r="AI6108">
        <v>0</v>
      </c>
      <c r="AJ6108">
        <v>0</v>
      </c>
      <c r="AK6108">
        <v>0</v>
      </c>
      <c r="AL6108">
        <v>0</v>
      </c>
      <c r="AM6108">
        <v>0</v>
      </c>
      <c r="AN6108">
        <v>0</v>
      </c>
      <c r="AO6108">
        <v>0</v>
      </c>
      <c r="AP6108">
        <v>0</v>
      </c>
      <c r="AQ6108">
        <v>0</v>
      </c>
      <c r="AR6108">
        <v>0</v>
      </c>
      <c r="AS6108">
        <v>0</v>
      </c>
      <c r="AT6108">
        <v>0</v>
      </c>
      <c r="AU6108">
        <v>0</v>
      </c>
      <c r="AV6108">
        <v>0</v>
      </c>
      <c r="AW6108">
        <v>0</v>
      </c>
      <c r="AX6108">
        <v>0</v>
      </c>
      <c r="AY6108">
        <v>0</v>
      </c>
      <c r="AZ6108">
        <v>0</v>
      </c>
      <c r="BA6108">
        <v>0</v>
      </c>
      <c r="BB6108">
        <v>0</v>
      </c>
      <c r="BC6108">
        <v>0</v>
      </c>
      <c r="BD6108">
        <v>0</v>
      </c>
      <c r="BE6108">
        <v>0</v>
      </c>
      <c r="BF6108">
        <v>0</v>
      </c>
      <c r="BG6108">
        <v>0</v>
      </c>
      <c r="BH6108">
        <v>0</v>
      </c>
      <c r="BI6108">
        <v>0</v>
      </c>
      <c r="BJ6108" s="2">
        <v>45853</v>
      </c>
      <c r="BK6108">
        <v>0</v>
      </c>
      <c r="BL6108" s="3" t="str">
        <f>VLOOKUP(O6108,DropDownList!$H$1:$I$7,2,FALSE)</f>
        <v>2023/24</v>
      </c>
      <c r="BM6108" s="3" t="str">
        <f t="shared" si="95"/>
        <v>PCPF</v>
      </c>
    </row>
    <row r="6109" spans="1:65" x14ac:dyDescent="0.2">
      <c r="A6109">
        <v>2025</v>
      </c>
      <c r="B6109">
        <v>7</v>
      </c>
      <c r="C6109" t="s">
        <v>231</v>
      </c>
      <c r="D6109" t="s">
        <v>236</v>
      </c>
      <c r="E6109" t="s">
        <v>45</v>
      </c>
      <c r="F6109">
        <v>9256</v>
      </c>
      <c r="G6109" t="s">
        <v>141</v>
      </c>
      <c r="H6109" t="s">
        <v>237</v>
      </c>
      <c r="I6109" t="s">
        <v>237</v>
      </c>
      <c r="J6109" s="1">
        <v>45839</v>
      </c>
      <c r="K6109" t="s">
        <v>143</v>
      </c>
      <c r="L6109">
        <v>2</v>
      </c>
      <c r="M6109" t="s">
        <v>144</v>
      </c>
      <c r="N6109" t="s">
        <v>145</v>
      </c>
      <c r="O6109" t="s">
        <v>147</v>
      </c>
      <c r="P6109" t="s">
        <v>154</v>
      </c>
      <c r="Q6109">
        <v>29406.7</v>
      </c>
      <c r="R6109">
        <v>319</v>
      </c>
      <c r="S6109">
        <v>87082.02</v>
      </c>
      <c r="T6109">
        <v>422.77</v>
      </c>
      <c r="U6109">
        <v>119</v>
      </c>
      <c r="V6109">
        <v>57</v>
      </c>
      <c r="W6109">
        <v>14996.13</v>
      </c>
      <c r="X6109">
        <v>15351.13</v>
      </c>
      <c r="Y6109">
        <v>0</v>
      </c>
      <c r="Z6109">
        <v>0</v>
      </c>
      <c r="AA6109">
        <v>57252.55</v>
      </c>
      <c r="AB6109">
        <v>1783.33</v>
      </c>
      <c r="AC6109">
        <v>51569.22</v>
      </c>
      <c r="AD6109">
        <v>28</v>
      </c>
      <c r="AE6109">
        <v>29</v>
      </c>
      <c r="AF6109">
        <v>196</v>
      </c>
      <c r="AG6109">
        <v>68</v>
      </c>
      <c r="AH6109">
        <v>1</v>
      </c>
      <c r="AI6109">
        <v>51</v>
      </c>
      <c r="AJ6109">
        <v>0</v>
      </c>
      <c r="AK6109">
        <v>0</v>
      </c>
      <c r="AL6109">
        <v>0</v>
      </c>
      <c r="AM6109">
        <v>0</v>
      </c>
      <c r="AN6109">
        <v>0</v>
      </c>
      <c r="AO6109">
        <v>208</v>
      </c>
      <c r="AP6109">
        <v>777</v>
      </c>
      <c r="AQ6109">
        <v>250</v>
      </c>
      <c r="AR6109">
        <v>0</v>
      </c>
      <c r="AS6109">
        <v>108</v>
      </c>
      <c r="AT6109">
        <v>17</v>
      </c>
      <c r="AU6109">
        <v>4</v>
      </c>
      <c r="AV6109">
        <v>3</v>
      </c>
      <c r="AW6109">
        <v>0</v>
      </c>
      <c r="AX6109">
        <v>0</v>
      </c>
      <c r="AY6109">
        <v>85</v>
      </c>
      <c r="AZ6109">
        <v>174</v>
      </c>
      <c r="BA6109">
        <v>95</v>
      </c>
      <c r="BB6109">
        <v>13</v>
      </c>
      <c r="BC6109">
        <v>6</v>
      </c>
      <c r="BD6109">
        <v>7</v>
      </c>
      <c r="BE6109">
        <v>0</v>
      </c>
      <c r="BF6109">
        <v>318</v>
      </c>
      <c r="BG6109">
        <v>17787</v>
      </c>
      <c r="BH6109">
        <v>3</v>
      </c>
      <c r="BI6109">
        <v>117</v>
      </c>
      <c r="BJ6109" s="2">
        <v>45853</v>
      </c>
      <c r="BK6109">
        <v>0</v>
      </c>
      <c r="BL6109" s="3" t="str">
        <f>VLOOKUP(O6109,DropDownList!$H$1:$I$7,2,FALSE)</f>
        <v>2024/25</v>
      </c>
      <c r="BM6109" s="3" t="str">
        <f t="shared" si="95"/>
        <v>JP COURT</v>
      </c>
    </row>
    <row r="6110" spans="1:65" x14ac:dyDescent="0.2">
      <c r="A6110">
        <v>2025</v>
      </c>
      <c r="B6110">
        <v>7</v>
      </c>
      <c r="C6110" t="s">
        <v>231</v>
      </c>
      <c r="D6110" t="s">
        <v>236</v>
      </c>
      <c r="E6110" t="s">
        <v>45</v>
      </c>
      <c r="F6110">
        <v>9256</v>
      </c>
      <c r="G6110" t="s">
        <v>141</v>
      </c>
      <c r="H6110" t="s">
        <v>237</v>
      </c>
      <c r="I6110" t="s">
        <v>237</v>
      </c>
      <c r="J6110" s="1">
        <v>45839</v>
      </c>
      <c r="K6110" t="s">
        <v>143</v>
      </c>
      <c r="L6110">
        <v>2</v>
      </c>
      <c r="M6110" t="s">
        <v>144</v>
      </c>
      <c r="N6110" t="s">
        <v>145</v>
      </c>
      <c r="O6110" t="s">
        <v>149</v>
      </c>
      <c r="P6110" t="s">
        <v>148</v>
      </c>
      <c r="Q6110">
        <v>660</v>
      </c>
      <c r="R6110">
        <v>22</v>
      </c>
      <c r="S6110">
        <v>1320</v>
      </c>
      <c r="T6110">
        <v>120</v>
      </c>
      <c r="U6110">
        <v>11</v>
      </c>
      <c r="V6110">
        <v>10</v>
      </c>
      <c r="W6110">
        <v>600</v>
      </c>
      <c r="X6110">
        <v>600</v>
      </c>
      <c r="Y6110">
        <v>0</v>
      </c>
      <c r="Z6110">
        <v>0</v>
      </c>
      <c r="AA6110">
        <v>540</v>
      </c>
      <c r="AB6110">
        <v>0</v>
      </c>
      <c r="AC6110">
        <v>540</v>
      </c>
      <c r="AD6110">
        <v>10</v>
      </c>
      <c r="AE6110">
        <v>0</v>
      </c>
      <c r="AF6110">
        <v>9</v>
      </c>
      <c r="AG6110">
        <v>0</v>
      </c>
      <c r="AH6110">
        <v>2</v>
      </c>
      <c r="AI6110">
        <v>11</v>
      </c>
      <c r="AJ6110">
        <v>0</v>
      </c>
      <c r="AK6110">
        <v>0</v>
      </c>
      <c r="AL6110">
        <v>0</v>
      </c>
      <c r="AM6110">
        <v>0</v>
      </c>
      <c r="AN6110">
        <v>0</v>
      </c>
      <c r="AO6110">
        <v>16</v>
      </c>
      <c r="AP6110">
        <v>25</v>
      </c>
      <c r="AQ6110">
        <v>16</v>
      </c>
      <c r="AR6110">
        <v>2</v>
      </c>
      <c r="AS6110">
        <v>0</v>
      </c>
      <c r="AT6110">
        <v>0</v>
      </c>
      <c r="AU6110">
        <v>0</v>
      </c>
      <c r="AV6110">
        <v>0</v>
      </c>
      <c r="AW6110">
        <v>0</v>
      </c>
      <c r="AX6110">
        <v>0</v>
      </c>
      <c r="AY6110">
        <v>2</v>
      </c>
      <c r="AZ6110">
        <v>4</v>
      </c>
      <c r="BA6110">
        <v>1</v>
      </c>
      <c r="BB6110">
        <v>0</v>
      </c>
      <c r="BC6110">
        <v>0</v>
      </c>
      <c r="BD6110">
        <v>0</v>
      </c>
      <c r="BE6110">
        <v>0</v>
      </c>
      <c r="BF6110">
        <v>15</v>
      </c>
      <c r="BG6110">
        <v>660</v>
      </c>
      <c r="BH6110">
        <v>0</v>
      </c>
      <c r="BI6110">
        <v>11</v>
      </c>
      <c r="BJ6110" s="2">
        <v>45853</v>
      </c>
      <c r="BK6110">
        <v>0</v>
      </c>
      <c r="BL6110" s="3" t="str">
        <f>VLOOKUP(O6110,DropDownList!$H$1:$I$7,2,FALSE)</f>
        <v>2025/26</v>
      </c>
      <c r="BM6110" s="3" t="str">
        <f t="shared" si="95"/>
        <v>PRAS</v>
      </c>
    </row>
    <row r="6111" spans="1:65" x14ac:dyDescent="0.2">
      <c r="A6111">
        <v>2025</v>
      </c>
      <c r="B6111">
        <v>7</v>
      </c>
      <c r="C6111" t="s">
        <v>231</v>
      </c>
      <c r="D6111" t="s">
        <v>236</v>
      </c>
      <c r="E6111" t="s">
        <v>45</v>
      </c>
      <c r="F6111">
        <v>9256</v>
      </c>
      <c r="G6111" t="s">
        <v>141</v>
      </c>
      <c r="H6111" t="s">
        <v>237</v>
      </c>
      <c r="I6111" t="s">
        <v>237</v>
      </c>
      <c r="J6111" s="1">
        <v>45839</v>
      </c>
      <c r="K6111" t="s">
        <v>143</v>
      </c>
      <c r="L6111">
        <v>2</v>
      </c>
      <c r="M6111" t="s">
        <v>144</v>
      </c>
      <c r="N6111" t="s">
        <v>145</v>
      </c>
      <c r="O6111" t="s">
        <v>149</v>
      </c>
      <c r="P6111" t="s">
        <v>154</v>
      </c>
      <c r="Q6111">
        <v>45389.43</v>
      </c>
      <c r="R6111">
        <v>361</v>
      </c>
      <c r="S6111">
        <v>87402</v>
      </c>
      <c r="T6111">
        <v>1210</v>
      </c>
      <c r="U6111">
        <v>209</v>
      </c>
      <c r="V6111">
        <v>163</v>
      </c>
      <c r="W6111">
        <v>28424.49</v>
      </c>
      <c r="X6111">
        <v>34754.660000000003</v>
      </c>
      <c r="Y6111">
        <v>0</v>
      </c>
      <c r="Z6111">
        <v>0</v>
      </c>
      <c r="AA6111">
        <v>40802.57</v>
      </c>
      <c r="AB6111">
        <v>28.5</v>
      </c>
      <c r="AC6111">
        <v>37201.699999999997</v>
      </c>
      <c r="AD6111">
        <v>90</v>
      </c>
      <c r="AE6111">
        <v>73</v>
      </c>
      <c r="AF6111">
        <v>147</v>
      </c>
      <c r="AG6111">
        <v>104</v>
      </c>
      <c r="AH6111">
        <v>5</v>
      </c>
      <c r="AI6111">
        <v>105</v>
      </c>
      <c r="AJ6111">
        <v>0</v>
      </c>
      <c r="AK6111">
        <v>0</v>
      </c>
      <c r="AL6111">
        <v>0</v>
      </c>
      <c r="AM6111">
        <v>0</v>
      </c>
      <c r="AN6111">
        <v>0</v>
      </c>
      <c r="AO6111">
        <v>257</v>
      </c>
      <c r="AP6111">
        <v>469</v>
      </c>
      <c r="AQ6111">
        <v>257</v>
      </c>
      <c r="AR6111">
        <v>0</v>
      </c>
      <c r="AS6111">
        <v>28</v>
      </c>
      <c r="AT6111">
        <v>0</v>
      </c>
      <c r="AU6111">
        <v>0</v>
      </c>
      <c r="AV6111">
        <v>0</v>
      </c>
      <c r="AW6111">
        <v>2</v>
      </c>
      <c r="AX6111">
        <v>0</v>
      </c>
      <c r="AY6111">
        <v>37</v>
      </c>
      <c r="AZ6111">
        <v>86</v>
      </c>
      <c r="BA6111">
        <v>23</v>
      </c>
      <c r="BB6111">
        <v>14</v>
      </c>
      <c r="BC6111">
        <v>10</v>
      </c>
      <c r="BD6111">
        <v>7</v>
      </c>
      <c r="BE6111">
        <v>1</v>
      </c>
      <c r="BF6111">
        <v>359</v>
      </c>
      <c r="BG6111">
        <v>27880.17</v>
      </c>
      <c r="BH6111">
        <v>0</v>
      </c>
      <c r="BI6111">
        <v>209</v>
      </c>
      <c r="BJ6111" s="2">
        <v>45853</v>
      </c>
      <c r="BK6111">
        <v>0</v>
      </c>
      <c r="BL6111" s="3" t="str">
        <f>VLOOKUP(O6111,DropDownList!$H$1:$I$7,2,FALSE)</f>
        <v>2025/26</v>
      </c>
      <c r="BM6111" s="3" t="str">
        <f t="shared" si="95"/>
        <v>JP COURT</v>
      </c>
    </row>
    <row r="6112" spans="1:65" x14ac:dyDescent="0.2">
      <c r="A6112">
        <v>2025</v>
      </c>
      <c r="B6112">
        <v>7</v>
      </c>
      <c r="C6112" t="s">
        <v>231</v>
      </c>
      <c r="D6112" t="s">
        <v>236</v>
      </c>
      <c r="E6112" t="s">
        <v>45</v>
      </c>
      <c r="F6112">
        <v>9256</v>
      </c>
      <c r="G6112" t="s">
        <v>141</v>
      </c>
      <c r="H6112" t="s">
        <v>237</v>
      </c>
      <c r="I6112" t="s">
        <v>237</v>
      </c>
      <c r="J6112" s="1">
        <v>45839</v>
      </c>
      <c r="K6112" t="s">
        <v>143</v>
      </c>
      <c r="L6112">
        <v>2</v>
      </c>
      <c r="M6112" t="s">
        <v>144</v>
      </c>
      <c r="N6112" t="s">
        <v>145</v>
      </c>
      <c r="O6112" t="s">
        <v>149</v>
      </c>
      <c r="P6112" t="s">
        <v>152</v>
      </c>
      <c r="Q6112">
        <v>0</v>
      </c>
      <c r="R6112">
        <v>71</v>
      </c>
      <c r="S6112">
        <v>2840</v>
      </c>
      <c r="T6112">
        <v>920</v>
      </c>
      <c r="U6112">
        <v>0</v>
      </c>
      <c r="V6112">
        <v>0</v>
      </c>
      <c r="W6112">
        <v>0</v>
      </c>
      <c r="X6112">
        <v>0</v>
      </c>
      <c r="Y6112">
        <v>0</v>
      </c>
      <c r="Z6112">
        <v>0</v>
      </c>
      <c r="AA6112">
        <v>1920</v>
      </c>
      <c r="AB6112">
        <v>0</v>
      </c>
      <c r="AC6112">
        <v>1920</v>
      </c>
      <c r="AD6112">
        <v>0</v>
      </c>
      <c r="AE6112">
        <v>0</v>
      </c>
      <c r="AF6112">
        <v>48</v>
      </c>
      <c r="AG6112">
        <v>0</v>
      </c>
      <c r="AH6112">
        <v>23</v>
      </c>
      <c r="AI6112">
        <v>0</v>
      </c>
      <c r="AJ6112">
        <v>0</v>
      </c>
      <c r="AK6112">
        <v>0</v>
      </c>
      <c r="AL6112">
        <v>0</v>
      </c>
      <c r="AM6112">
        <v>0</v>
      </c>
      <c r="AN6112">
        <v>0</v>
      </c>
      <c r="AO6112">
        <v>0</v>
      </c>
      <c r="AP6112">
        <v>0</v>
      </c>
      <c r="AQ6112">
        <v>0</v>
      </c>
      <c r="AR6112">
        <v>0</v>
      </c>
      <c r="AS6112">
        <v>0</v>
      </c>
      <c r="AT6112">
        <v>0</v>
      </c>
      <c r="AU6112">
        <v>0</v>
      </c>
      <c r="AV6112">
        <v>0</v>
      </c>
      <c r="AW6112">
        <v>0</v>
      </c>
      <c r="AX6112">
        <v>0</v>
      </c>
      <c r="AY6112">
        <v>0</v>
      </c>
      <c r="AZ6112">
        <v>0</v>
      </c>
      <c r="BA6112">
        <v>0</v>
      </c>
      <c r="BB6112">
        <v>0</v>
      </c>
      <c r="BC6112">
        <v>0</v>
      </c>
      <c r="BD6112">
        <v>0</v>
      </c>
      <c r="BE6112">
        <v>0</v>
      </c>
      <c r="BF6112">
        <v>0</v>
      </c>
      <c r="BG6112">
        <v>0</v>
      </c>
      <c r="BH6112">
        <v>0</v>
      </c>
      <c r="BI6112">
        <v>0</v>
      </c>
      <c r="BJ6112" s="2">
        <v>45853</v>
      </c>
      <c r="BK6112">
        <v>0</v>
      </c>
      <c r="BL6112" s="3" t="str">
        <f>VLOOKUP(O6112,DropDownList!$H$1:$I$7,2,FALSE)</f>
        <v>2025/26</v>
      </c>
      <c r="BM6112" s="3" t="str">
        <f t="shared" si="95"/>
        <v>PCOA</v>
      </c>
    </row>
    <row r="6113" spans="1:65" x14ac:dyDescent="0.2">
      <c r="A6113">
        <v>2025</v>
      </c>
      <c r="B6113">
        <v>7</v>
      </c>
      <c r="C6113" t="s">
        <v>231</v>
      </c>
      <c r="D6113" t="s">
        <v>236</v>
      </c>
      <c r="E6113" t="s">
        <v>45</v>
      </c>
      <c r="F6113">
        <v>9256</v>
      </c>
      <c r="G6113" t="s">
        <v>141</v>
      </c>
      <c r="H6113" t="s">
        <v>237</v>
      </c>
      <c r="I6113" t="s">
        <v>237</v>
      </c>
      <c r="J6113" s="1">
        <v>45839</v>
      </c>
      <c r="K6113" t="s">
        <v>143</v>
      </c>
      <c r="L6113">
        <v>2</v>
      </c>
      <c r="M6113" t="s">
        <v>144</v>
      </c>
      <c r="N6113" t="s">
        <v>145</v>
      </c>
      <c r="O6113" t="s">
        <v>156</v>
      </c>
      <c r="P6113" t="s">
        <v>152</v>
      </c>
      <c r="Q6113">
        <v>0</v>
      </c>
      <c r="R6113">
        <v>38</v>
      </c>
      <c r="S6113">
        <v>1520</v>
      </c>
      <c r="T6113">
        <v>680</v>
      </c>
      <c r="U6113">
        <v>0</v>
      </c>
      <c r="V6113">
        <v>0</v>
      </c>
      <c r="W6113">
        <v>0</v>
      </c>
      <c r="X6113">
        <v>0</v>
      </c>
      <c r="Y6113">
        <v>0</v>
      </c>
      <c r="Z6113">
        <v>0</v>
      </c>
      <c r="AA6113">
        <v>840</v>
      </c>
      <c r="AB6113">
        <v>0</v>
      </c>
      <c r="AC6113">
        <v>840</v>
      </c>
      <c r="AD6113">
        <v>0</v>
      </c>
      <c r="AE6113">
        <v>0</v>
      </c>
      <c r="AF6113">
        <v>21</v>
      </c>
      <c r="AG6113">
        <v>0</v>
      </c>
      <c r="AH6113">
        <v>17</v>
      </c>
      <c r="AI6113">
        <v>0</v>
      </c>
      <c r="AJ6113">
        <v>0</v>
      </c>
      <c r="AK6113">
        <v>0</v>
      </c>
      <c r="AL6113">
        <v>0</v>
      </c>
      <c r="AM6113">
        <v>5</v>
      </c>
      <c r="AN6113">
        <v>0</v>
      </c>
      <c r="AO6113">
        <v>0</v>
      </c>
      <c r="AP6113">
        <v>0</v>
      </c>
      <c r="AQ6113">
        <v>0</v>
      </c>
      <c r="AR6113">
        <v>0</v>
      </c>
      <c r="AS6113">
        <v>0</v>
      </c>
      <c r="AT6113">
        <v>0</v>
      </c>
      <c r="AU6113">
        <v>0</v>
      </c>
      <c r="AV6113">
        <v>0</v>
      </c>
      <c r="AW6113">
        <v>0</v>
      </c>
      <c r="AX6113">
        <v>0</v>
      </c>
      <c r="AY6113">
        <v>0</v>
      </c>
      <c r="AZ6113">
        <v>0</v>
      </c>
      <c r="BA6113">
        <v>0</v>
      </c>
      <c r="BB6113">
        <v>0</v>
      </c>
      <c r="BC6113">
        <v>0</v>
      </c>
      <c r="BD6113">
        <v>0</v>
      </c>
      <c r="BE6113">
        <v>0</v>
      </c>
      <c r="BF6113">
        <v>0</v>
      </c>
      <c r="BG6113">
        <v>0</v>
      </c>
      <c r="BH6113">
        <v>0</v>
      </c>
      <c r="BI6113">
        <v>0</v>
      </c>
      <c r="BJ6113" s="2">
        <v>45853</v>
      </c>
      <c r="BK6113">
        <v>0</v>
      </c>
      <c r="BL6113" s="3" t="str">
        <f>VLOOKUP(O6113,DropDownList!$H$1:$I$7,2,FALSE)</f>
        <v>2023/24</v>
      </c>
      <c r="BM6113" s="3" t="str">
        <f t="shared" si="95"/>
        <v>PCOA</v>
      </c>
    </row>
    <row r="6114" spans="1:65" x14ac:dyDescent="0.2">
      <c r="A6114">
        <v>2025</v>
      </c>
      <c r="B6114">
        <v>7</v>
      </c>
      <c r="C6114" t="s">
        <v>231</v>
      </c>
      <c r="D6114" t="s">
        <v>236</v>
      </c>
      <c r="E6114" t="s">
        <v>45</v>
      </c>
      <c r="F6114">
        <v>9256</v>
      </c>
      <c r="G6114" t="s">
        <v>141</v>
      </c>
      <c r="H6114" t="s">
        <v>237</v>
      </c>
      <c r="I6114" t="s">
        <v>237</v>
      </c>
      <c r="J6114" s="1">
        <v>45839</v>
      </c>
      <c r="K6114" t="s">
        <v>143</v>
      </c>
      <c r="L6114">
        <v>2</v>
      </c>
      <c r="M6114" t="s">
        <v>144</v>
      </c>
      <c r="N6114" t="s">
        <v>145</v>
      </c>
      <c r="O6114" t="s">
        <v>156</v>
      </c>
      <c r="P6114" t="s">
        <v>154</v>
      </c>
      <c r="Q6114">
        <v>30960.11</v>
      </c>
      <c r="R6114">
        <v>566</v>
      </c>
      <c r="S6114">
        <v>136666.46</v>
      </c>
      <c r="T6114">
        <v>3380.24</v>
      </c>
      <c r="U6114">
        <v>156</v>
      </c>
      <c r="V6114">
        <v>65</v>
      </c>
      <c r="W6114">
        <v>12920.3</v>
      </c>
      <c r="X6114">
        <v>12920.3</v>
      </c>
      <c r="Y6114">
        <v>0</v>
      </c>
      <c r="Z6114">
        <v>0</v>
      </c>
      <c r="AA6114">
        <v>102326.11</v>
      </c>
      <c r="AB6114">
        <v>1220.27</v>
      </c>
      <c r="AC6114">
        <v>93950.720000000001</v>
      </c>
      <c r="AD6114">
        <v>36</v>
      </c>
      <c r="AE6114">
        <v>29</v>
      </c>
      <c r="AF6114">
        <v>394</v>
      </c>
      <c r="AG6114">
        <v>96</v>
      </c>
      <c r="AH6114">
        <v>12</v>
      </c>
      <c r="AI6114">
        <v>60</v>
      </c>
      <c r="AJ6114">
        <v>0</v>
      </c>
      <c r="AK6114">
        <v>0</v>
      </c>
      <c r="AL6114">
        <v>0</v>
      </c>
      <c r="AM6114">
        <v>0</v>
      </c>
      <c r="AN6114">
        <v>0</v>
      </c>
      <c r="AO6114">
        <v>378</v>
      </c>
      <c r="AP6114">
        <v>1820</v>
      </c>
      <c r="AQ6114">
        <v>428</v>
      </c>
      <c r="AR6114">
        <v>0</v>
      </c>
      <c r="AS6114">
        <v>209</v>
      </c>
      <c r="AT6114">
        <v>25</v>
      </c>
      <c r="AU6114">
        <v>21</v>
      </c>
      <c r="AV6114">
        <v>11</v>
      </c>
      <c r="AW6114">
        <v>1</v>
      </c>
      <c r="AX6114">
        <v>0</v>
      </c>
      <c r="AY6114">
        <v>208</v>
      </c>
      <c r="AZ6114">
        <v>454</v>
      </c>
      <c r="BA6114">
        <v>295</v>
      </c>
      <c r="BB6114">
        <v>57</v>
      </c>
      <c r="BC6114">
        <v>34</v>
      </c>
      <c r="BD6114">
        <v>12</v>
      </c>
      <c r="BE6114">
        <v>0</v>
      </c>
      <c r="BF6114">
        <v>560</v>
      </c>
      <c r="BG6114">
        <v>15090</v>
      </c>
      <c r="BH6114">
        <v>4</v>
      </c>
      <c r="BI6114">
        <v>154</v>
      </c>
      <c r="BJ6114" s="2">
        <v>45853</v>
      </c>
      <c r="BK6114">
        <v>1</v>
      </c>
      <c r="BL6114" s="3" t="str">
        <f>VLOOKUP(O6114,DropDownList!$H$1:$I$7,2,FALSE)</f>
        <v>2023/24</v>
      </c>
      <c r="BM6114" s="3" t="str">
        <f t="shared" si="95"/>
        <v>JP COURT</v>
      </c>
    </row>
    <row r="6115" spans="1:65" x14ac:dyDescent="0.2">
      <c r="A6115">
        <v>2025</v>
      </c>
      <c r="B6115">
        <v>7</v>
      </c>
      <c r="C6115" t="s">
        <v>231</v>
      </c>
      <c r="D6115" t="s">
        <v>236</v>
      </c>
      <c r="E6115" t="s">
        <v>45</v>
      </c>
      <c r="F6115">
        <v>9256</v>
      </c>
      <c r="G6115" t="s">
        <v>141</v>
      </c>
      <c r="H6115" t="s">
        <v>237</v>
      </c>
      <c r="I6115" t="s">
        <v>237</v>
      </c>
      <c r="J6115" s="1">
        <v>45839</v>
      </c>
      <c r="K6115" t="s">
        <v>143</v>
      </c>
      <c r="L6115">
        <v>2</v>
      </c>
      <c r="M6115" t="s">
        <v>144</v>
      </c>
      <c r="N6115" t="s">
        <v>145</v>
      </c>
      <c r="O6115" t="s">
        <v>147</v>
      </c>
      <c r="P6115" t="s">
        <v>152</v>
      </c>
      <c r="Q6115">
        <v>0</v>
      </c>
      <c r="R6115">
        <v>62</v>
      </c>
      <c r="S6115">
        <v>2480</v>
      </c>
      <c r="T6115">
        <v>760</v>
      </c>
      <c r="U6115">
        <v>0</v>
      </c>
      <c r="V6115">
        <v>0</v>
      </c>
      <c r="W6115">
        <v>0</v>
      </c>
      <c r="X6115">
        <v>0</v>
      </c>
      <c r="Y6115">
        <v>0</v>
      </c>
      <c r="Z6115">
        <v>0</v>
      </c>
      <c r="AA6115">
        <v>1720</v>
      </c>
      <c r="AB6115">
        <v>0</v>
      </c>
      <c r="AC6115">
        <v>1720</v>
      </c>
      <c r="AD6115">
        <v>0</v>
      </c>
      <c r="AE6115">
        <v>0</v>
      </c>
      <c r="AF6115">
        <v>43</v>
      </c>
      <c r="AG6115">
        <v>0</v>
      </c>
      <c r="AH6115">
        <v>19</v>
      </c>
      <c r="AI6115">
        <v>0</v>
      </c>
      <c r="AJ6115">
        <v>0</v>
      </c>
      <c r="AK6115">
        <v>0</v>
      </c>
      <c r="AL6115">
        <v>0</v>
      </c>
      <c r="AM6115">
        <v>2</v>
      </c>
      <c r="AN6115">
        <v>0</v>
      </c>
      <c r="AO6115">
        <v>0</v>
      </c>
      <c r="AP6115">
        <v>0</v>
      </c>
      <c r="AQ6115">
        <v>0</v>
      </c>
      <c r="AR6115">
        <v>0</v>
      </c>
      <c r="AS6115">
        <v>0</v>
      </c>
      <c r="AT6115">
        <v>0</v>
      </c>
      <c r="AU6115">
        <v>0</v>
      </c>
      <c r="AV6115">
        <v>0</v>
      </c>
      <c r="AW6115">
        <v>0</v>
      </c>
      <c r="AX6115">
        <v>0</v>
      </c>
      <c r="AY6115">
        <v>0</v>
      </c>
      <c r="AZ6115">
        <v>0</v>
      </c>
      <c r="BA6115">
        <v>0</v>
      </c>
      <c r="BB6115">
        <v>0</v>
      </c>
      <c r="BC6115">
        <v>0</v>
      </c>
      <c r="BD6115">
        <v>0</v>
      </c>
      <c r="BE6115">
        <v>0</v>
      </c>
      <c r="BF6115">
        <v>0</v>
      </c>
      <c r="BG6115">
        <v>0</v>
      </c>
      <c r="BH6115">
        <v>0</v>
      </c>
      <c r="BI6115">
        <v>0</v>
      </c>
      <c r="BJ6115" s="2">
        <v>45853</v>
      </c>
      <c r="BK6115">
        <v>0</v>
      </c>
      <c r="BL6115" s="3" t="str">
        <f>VLOOKUP(O6115,DropDownList!$H$1:$I$7,2,FALSE)</f>
        <v>2024/25</v>
      </c>
      <c r="BM6115" s="3" t="str">
        <f t="shared" si="95"/>
        <v>PCOA</v>
      </c>
    </row>
    <row r="6116" spans="1:65" x14ac:dyDescent="0.2">
      <c r="A6116">
        <v>2025</v>
      </c>
      <c r="B6116">
        <v>7</v>
      </c>
      <c r="C6116" t="s">
        <v>231</v>
      </c>
      <c r="D6116" t="s">
        <v>236</v>
      </c>
      <c r="E6116" t="s">
        <v>45</v>
      </c>
      <c r="F6116">
        <v>9256</v>
      </c>
      <c r="G6116" t="s">
        <v>141</v>
      </c>
      <c r="H6116" t="s">
        <v>237</v>
      </c>
      <c r="I6116" t="s">
        <v>237</v>
      </c>
      <c r="J6116" s="1">
        <v>45839</v>
      </c>
      <c r="K6116" t="s">
        <v>143</v>
      </c>
      <c r="L6116">
        <v>2</v>
      </c>
      <c r="M6116" t="s">
        <v>144</v>
      </c>
      <c r="N6116" t="s">
        <v>145</v>
      </c>
      <c r="O6116" t="s">
        <v>147</v>
      </c>
      <c r="P6116" t="s">
        <v>148</v>
      </c>
      <c r="Q6116">
        <v>300</v>
      </c>
      <c r="R6116">
        <v>17</v>
      </c>
      <c r="S6116">
        <v>1020</v>
      </c>
      <c r="T6116">
        <v>0</v>
      </c>
      <c r="U6116">
        <v>5</v>
      </c>
      <c r="V6116">
        <v>4</v>
      </c>
      <c r="W6116">
        <v>240</v>
      </c>
      <c r="X6116">
        <v>240</v>
      </c>
      <c r="Y6116">
        <v>0</v>
      </c>
      <c r="Z6116">
        <v>0</v>
      </c>
      <c r="AA6116">
        <v>720</v>
      </c>
      <c r="AB6116">
        <v>0</v>
      </c>
      <c r="AC6116">
        <v>720</v>
      </c>
      <c r="AD6116">
        <v>4</v>
      </c>
      <c r="AE6116">
        <v>0</v>
      </c>
      <c r="AF6116">
        <v>12</v>
      </c>
      <c r="AG6116">
        <v>0</v>
      </c>
      <c r="AH6116">
        <v>0</v>
      </c>
      <c r="AI6116">
        <v>5</v>
      </c>
      <c r="AJ6116">
        <v>0</v>
      </c>
      <c r="AK6116">
        <v>0</v>
      </c>
      <c r="AL6116">
        <v>0</v>
      </c>
      <c r="AM6116">
        <v>0</v>
      </c>
      <c r="AN6116">
        <v>0</v>
      </c>
      <c r="AO6116">
        <v>13</v>
      </c>
      <c r="AP6116">
        <v>38</v>
      </c>
      <c r="AQ6116">
        <v>14</v>
      </c>
      <c r="AR6116">
        <v>0</v>
      </c>
      <c r="AS6116">
        <v>0</v>
      </c>
      <c r="AT6116">
        <v>2</v>
      </c>
      <c r="AU6116">
        <v>0</v>
      </c>
      <c r="AV6116">
        <v>0</v>
      </c>
      <c r="AW6116">
        <v>0</v>
      </c>
      <c r="AX6116">
        <v>0</v>
      </c>
      <c r="AY6116">
        <v>5</v>
      </c>
      <c r="AZ6116">
        <v>11</v>
      </c>
      <c r="BA6116">
        <v>6</v>
      </c>
      <c r="BB6116">
        <v>0</v>
      </c>
      <c r="BC6116">
        <v>0</v>
      </c>
      <c r="BD6116">
        <v>0</v>
      </c>
      <c r="BE6116">
        <v>0</v>
      </c>
      <c r="BF6116">
        <v>11</v>
      </c>
      <c r="BG6116">
        <v>300</v>
      </c>
      <c r="BH6116">
        <v>0</v>
      </c>
      <c r="BI6116">
        <v>5</v>
      </c>
      <c r="BJ6116" s="2">
        <v>45853</v>
      </c>
      <c r="BK6116">
        <v>0</v>
      </c>
      <c r="BL6116" s="3" t="str">
        <f>VLOOKUP(O6116,DropDownList!$H$1:$I$7,2,FALSE)</f>
        <v>2024/25</v>
      </c>
      <c r="BM6116" s="3" t="str">
        <f t="shared" si="95"/>
        <v>PRAS</v>
      </c>
    </row>
    <row r="6117" spans="1:65" x14ac:dyDescent="0.2">
      <c r="A6117">
        <v>2025</v>
      </c>
      <c r="B6117">
        <v>7</v>
      </c>
      <c r="C6117" t="s">
        <v>231</v>
      </c>
      <c r="D6117" t="s">
        <v>236</v>
      </c>
      <c r="E6117" t="s">
        <v>45</v>
      </c>
      <c r="F6117">
        <v>9256</v>
      </c>
      <c r="G6117" t="s">
        <v>141</v>
      </c>
      <c r="H6117" t="s">
        <v>237</v>
      </c>
      <c r="I6117" t="s">
        <v>237</v>
      </c>
      <c r="J6117" s="1">
        <v>45839</v>
      </c>
      <c r="K6117" t="s">
        <v>143</v>
      </c>
      <c r="L6117">
        <v>2</v>
      </c>
      <c r="M6117" t="s">
        <v>144</v>
      </c>
      <c r="N6117" t="s">
        <v>145</v>
      </c>
      <c r="O6117" t="s">
        <v>147</v>
      </c>
      <c r="P6117" t="s">
        <v>153</v>
      </c>
      <c r="Q6117">
        <v>0</v>
      </c>
      <c r="R6117">
        <v>1</v>
      </c>
      <c r="S6117">
        <v>45</v>
      </c>
      <c r="T6117">
        <v>0</v>
      </c>
      <c r="U6117">
        <v>0</v>
      </c>
      <c r="V6117">
        <v>0</v>
      </c>
      <c r="W6117">
        <v>0</v>
      </c>
      <c r="X6117">
        <v>0</v>
      </c>
      <c r="Y6117">
        <v>0</v>
      </c>
      <c r="Z6117">
        <v>0</v>
      </c>
      <c r="AA6117">
        <v>45</v>
      </c>
      <c r="AB6117">
        <v>0</v>
      </c>
      <c r="AC6117">
        <v>45</v>
      </c>
      <c r="AD6117">
        <v>0</v>
      </c>
      <c r="AE6117">
        <v>0</v>
      </c>
      <c r="AF6117">
        <v>1</v>
      </c>
      <c r="AG6117">
        <v>0</v>
      </c>
      <c r="AH6117">
        <v>0</v>
      </c>
      <c r="AI6117">
        <v>0</v>
      </c>
      <c r="AJ6117">
        <v>0</v>
      </c>
      <c r="AK6117">
        <v>0</v>
      </c>
      <c r="AL6117">
        <v>0</v>
      </c>
      <c r="AM6117">
        <v>0</v>
      </c>
      <c r="AN6117">
        <v>0</v>
      </c>
      <c r="AO6117">
        <v>0</v>
      </c>
      <c r="AP6117">
        <v>0</v>
      </c>
      <c r="AQ6117">
        <v>0</v>
      </c>
      <c r="AR6117">
        <v>0</v>
      </c>
      <c r="AS6117">
        <v>0</v>
      </c>
      <c r="AT6117">
        <v>0</v>
      </c>
      <c r="AU6117">
        <v>0</v>
      </c>
      <c r="AV6117">
        <v>0</v>
      </c>
      <c r="AW6117">
        <v>0</v>
      </c>
      <c r="AX6117">
        <v>0</v>
      </c>
      <c r="AY6117">
        <v>0</v>
      </c>
      <c r="AZ6117">
        <v>0</v>
      </c>
      <c r="BA6117">
        <v>0</v>
      </c>
      <c r="BB6117">
        <v>0</v>
      </c>
      <c r="BC6117">
        <v>0</v>
      </c>
      <c r="BD6117">
        <v>0</v>
      </c>
      <c r="BE6117">
        <v>0</v>
      </c>
      <c r="BF6117">
        <v>0</v>
      </c>
      <c r="BG6117">
        <v>0</v>
      </c>
      <c r="BH6117">
        <v>0</v>
      </c>
      <c r="BI6117">
        <v>0</v>
      </c>
      <c r="BJ6117" s="2">
        <v>45853</v>
      </c>
      <c r="BK6117">
        <v>0</v>
      </c>
      <c r="BL6117" s="3" t="str">
        <f>VLOOKUP(O6117,DropDownList!$H$1:$I$7,2,FALSE)</f>
        <v>2024/25</v>
      </c>
      <c r="BM6117" s="3" t="str">
        <f t="shared" si="95"/>
        <v>PREG</v>
      </c>
    </row>
    <row r="6118" spans="1:65" x14ac:dyDescent="0.2">
      <c r="A6118">
        <v>2025</v>
      </c>
      <c r="B6118">
        <v>7</v>
      </c>
      <c r="C6118" t="s">
        <v>231</v>
      </c>
      <c r="D6118" t="s">
        <v>236</v>
      </c>
      <c r="E6118" t="s">
        <v>45</v>
      </c>
      <c r="F6118">
        <v>9256</v>
      </c>
      <c r="G6118" t="s">
        <v>141</v>
      </c>
      <c r="H6118" t="s">
        <v>237</v>
      </c>
      <c r="I6118" t="s">
        <v>237</v>
      </c>
      <c r="J6118" s="1">
        <v>45839</v>
      </c>
      <c r="K6118" t="s">
        <v>143</v>
      </c>
      <c r="L6118">
        <v>2</v>
      </c>
      <c r="M6118" t="s">
        <v>144</v>
      </c>
      <c r="N6118" t="s">
        <v>145</v>
      </c>
      <c r="O6118" t="s">
        <v>149</v>
      </c>
      <c r="P6118" t="s">
        <v>150</v>
      </c>
      <c r="Q6118">
        <v>59352.6</v>
      </c>
      <c r="R6118">
        <v>519</v>
      </c>
      <c r="S6118">
        <v>90488.37</v>
      </c>
      <c r="T6118">
        <v>7245.4</v>
      </c>
      <c r="U6118">
        <v>346</v>
      </c>
      <c r="V6118">
        <v>279</v>
      </c>
      <c r="W6118">
        <v>40410.230000000003</v>
      </c>
      <c r="X6118">
        <v>46167.12</v>
      </c>
      <c r="Y6118">
        <v>477</v>
      </c>
      <c r="Z6118">
        <v>83242.97</v>
      </c>
      <c r="AA6118">
        <v>23890.37</v>
      </c>
      <c r="AB6118">
        <v>8683.9</v>
      </c>
      <c r="AC6118">
        <v>15206.47</v>
      </c>
      <c r="AD6118">
        <v>241</v>
      </c>
      <c r="AE6118">
        <v>38</v>
      </c>
      <c r="AF6118">
        <v>131</v>
      </c>
      <c r="AG6118">
        <v>76</v>
      </c>
      <c r="AH6118">
        <v>42</v>
      </c>
      <c r="AI6118">
        <v>270</v>
      </c>
      <c r="AJ6118">
        <v>62</v>
      </c>
      <c r="AK6118">
        <v>37</v>
      </c>
      <c r="AL6118">
        <v>3</v>
      </c>
      <c r="AM6118">
        <v>21</v>
      </c>
      <c r="AN6118">
        <v>3</v>
      </c>
      <c r="AO6118">
        <v>386</v>
      </c>
      <c r="AP6118">
        <v>706</v>
      </c>
      <c r="AQ6118">
        <v>389</v>
      </c>
      <c r="AR6118">
        <v>4</v>
      </c>
      <c r="AS6118">
        <v>29</v>
      </c>
      <c r="AT6118">
        <v>0</v>
      </c>
      <c r="AU6118">
        <v>0</v>
      </c>
      <c r="AV6118">
        <v>0</v>
      </c>
      <c r="AW6118">
        <v>0</v>
      </c>
      <c r="AX6118">
        <v>0</v>
      </c>
      <c r="AY6118">
        <v>66</v>
      </c>
      <c r="AZ6118">
        <v>160</v>
      </c>
      <c r="BA6118">
        <v>39</v>
      </c>
      <c r="BB6118">
        <v>5</v>
      </c>
      <c r="BC6118">
        <v>2</v>
      </c>
      <c r="BD6118">
        <v>4</v>
      </c>
      <c r="BE6118">
        <v>0</v>
      </c>
      <c r="BF6118">
        <v>385</v>
      </c>
      <c r="BG6118">
        <v>46961.73</v>
      </c>
      <c r="BH6118">
        <v>0</v>
      </c>
      <c r="BI6118">
        <v>343</v>
      </c>
      <c r="BJ6118" s="2">
        <v>45853</v>
      </c>
      <c r="BK6118">
        <v>0</v>
      </c>
      <c r="BL6118" s="3" t="str">
        <f>VLOOKUP(O6118,DropDownList!$H$1:$I$7,2,FALSE)</f>
        <v>2025/26</v>
      </c>
      <c r="BM6118" s="3" t="str">
        <f t="shared" ref="BM6118:BM6181" si="96">IF(RIGHT(P6118,4)="VSUR","VSUR",IF(RIGHT(P6118,4)="CONF","CONF",P6118))</f>
        <v>FISCAL FINES</v>
      </c>
    </row>
    <row r="6119" spans="1:65" x14ac:dyDescent="0.2">
      <c r="A6119">
        <v>2025</v>
      </c>
      <c r="B6119">
        <v>7</v>
      </c>
      <c r="C6119" t="s">
        <v>231</v>
      </c>
      <c r="D6119" t="s">
        <v>236</v>
      </c>
      <c r="E6119" t="s">
        <v>45</v>
      </c>
      <c r="F6119">
        <v>9256</v>
      </c>
      <c r="G6119" t="s">
        <v>141</v>
      </c>
      <c r="H6119" t="s">
        <v>237</v>
      </c>
      <c r="I6119" t="s">
        <v>237</v>
      </c>
      <c r="J6119" s="1">
        <v>45839</v>
      </c>
      <c r="K6119" t="s">
        <v>143</v>
      </c>
      <c r="L6119">
        <v>2</v>
      </c>
      <c r="M6119" t="s">
        <v>144</v>
      </c>
      <c r="N6119" t="s">
        <v>145</v>
      </c>
      <c r="O6119" t="s">
        <v>156</v>
      </c>
      <c r="P6119" t="s">
        <v>150</v>
      </c>
      <c r="Q6119">
        <v>37755.67</v>
      </c>
      <c r="R6119">
        <v>749</v>
      </c>
      <c r="S6119">
        <v>127670.8</v>
      </c>
      <c r="T6119">
        <v>18242.63</v>
      </c>
      <c r="U6119">
        <v>234</v>
      </c>
      <c r="V6119">
        <v>125</v>
      </c>
      <c r="W6119">
        <v>20040.810000000001</v>
      </c>
      <c r="X6119">
        <v>20040.810000000001</v>
      </c>
      <c r="Y6119">
        <v>636</v>
      </c>
      <c r="Z6119">
        <v>109428.17</v>
      </c>
      <c r="AA6119">
        <v>71672.5</v>
      </c>
      <c r="AB6119">
        <v>24444.57</v>
      </c>
      <c r="AC6119">
        <v>47227.93</v>
      </c>
      <c r="AD6119">
        <v>105</v>
      </c>
      <c r="AE6119">
        <v>20</v>
      </c>
      <c r="AF6119">
        <v>389</v>
      </c>
      <c r="AG6119">
        <v>87</v>
      </c>
      <c r="AH6119">
        <v>113</v>
      </c>
      <c r="AI6119">
        <v>147</v>
      </c>
      <c r="AJ6119">
        <v>100</v>
      </c>
      <c r="AK6119">
        <v>60</v>
      </c>
      <c r="AL6119">
        <v>21</v>
      </c>
      <c r="AM6119">
        <v>41</v>
      </c>
      <c r="AN6119">
        <v>8</v>
      </c>
      <c r="AO6119">
        <v>538</v>
      </c>
      <c r="AP6119">
        <v>2281</v>
      </c>
      <c r="AQ6119">
        <v>566</v>
      </c>
      <c r="AR6119">
        <v>20</v>
      </c>
      <c r="AS6119">
        <v>196</v>
      </c>
      <c r="AT6119">
        <v>36</v>
      </c>
      <c r="AU6119">
        <v>10</v>
      </c>
      <c r="AV6119">
        <v>6</v>
      </c>
      <c r="AW6119">
        <v>0</v>
      </c>
      <c r="AX6119">
        <v>0</v>
      </c>
      <c r="AY6119">
        <v>329</v>
      </c>
      <c r="AZ6119">
        <v>629</v>
      </c>
      <c r="BA6119">
        <v>375</v>
      </c>
      <c r="BB6119">
        <v>38</v>
      </c>
      <c r="BC6119">
        <v>21</v>
      </c>
      <c r="BD6119">
        <v>15</v>
      </c>
      <c r="BE6119">
        <v>0</v>
      </c>
      <c r="BF6119">
        <v>540</v>
      </c>
      <c r="BG6119">
        <v>26046.42</v>
      </c>
      <c r="BH6119">
        <v>13</v>
      </c>
      <c r="BI6119">
        <v>233</v>
      </c>
      <c r="BJ6119" s="2">
        <v>45853</v>
      </c>
      <c r="BK6119">
        <v>0</v>
      </c>
      <c r="BL6119" s="3" t="str">
        <f>VLOOKUP(O6119,DropDownList!$H$1:$I$7,2,FALSE)</f>
        <v>2023/24</v>
      </c>
      <c r="BM6119" s="3" t="str">
        <f t="shared" si="96"/>
        <v>FISCAL FINES</v>
      </c>
    </row>
    <row r="6120" spans="1:65" x14ac:dyDescent="0.2">
      <c r="A6120">
        <v>2025</v>
      </c>
      <c r="B6120">
        <v>7</v>
      </c>
      <c r="C6120" t="s">
        <v>231</v>
      </c>
      <c r="D6120" t="s">
        <v>236</v>
      </c>
      <c r="E6120" t="s">
        <v>45</v>
      </c>
      <c r="F6120">
        <v>9256</v>
      </c>
      <c r="G6120" t="s">
        <v>141</v>
      </c>
      <c r="H6120" t="s">
        <v>237</v>
      </c>
      <c r="I6120" t="s">
        <v>237</v>
      </c>
      <c r="J6120" s="1">
        <v>45839</v>
      </c>
      <c r="K6120" t="s">
        <v>143</v>
      </c>
      <c r="L6120">
        <v>2</v>
      </c>
      <c r="M6120" t="s">
        <v>144</v>
      </c>
      <c r="N6120" t="s">
        <v>145</v>
      </c>
      <c r="O6120" t="s">
        <v>147</v>
      </c>
      <c r="P6120" t="s">
        <v>146</v>
      </c>
      <c r="Q6120">
        <v>1010</v>
      </c>
      <c r="R6120">
        <v>314</v>
      </c>
      <c r="S6120">
        <v>4900</v>
      </c>
      <c r="T6120">
        <v>10</v>
      </c>
      <c r="U6120">
        <v>116</v>
      </c>
      <c r="V6120">
        <v>28</v>
      </c>
      <c r="W6120">
        <v>580</v>
      </c>
      <c r="X6120">
        <v>580</v>
      </c>
      <c r="Y6120">
        <v>0</v>
      </c>
      <c r="Z6120">
        <v>0</v>
      </c>
      <c r="AA6120">
        <v>3880</v>
      </c>
      <c r="AB6120">
        <v>0</v>
      </c>
      <c r="AC6120">
        <v>0</v>
      </c>
      <c r="AD6120">
        <v>28</v>
      </c>
      <c r="AE6120">
        <v>0</v>
      </c>
      <c r="AF6120">
        <v>259</v>
      </c>
      <c r="AG6120">
        <v>0</v>
      </c>
      <c r="AH6120">
        <v>1</v>
      </c>
      <c r="AI6120">
        <v>54</v>
      </c>
      <c r="AJ6120">
        <v>0</v>
      </c>
      <c r="AK6120">
        <v>0</v>
      </c>
      <c r="AL6120">
        <v>0</v>
      </c>
      <c r="AM6120">
        <v>0</v>
      </c>
      <c r="AN6120">
        <v>0</v>
      </c>
      <c r="AO6120">
        <v>203</v>
      </c>
      <c r="AP6120">
        <v>745</v>
      </c>
      <c r="AQ6120">
        <v>245</v>
      </c>
      <c r="AR6120">
        <v>0</v>
      </c>
      <c r="AS6120">
        <v>106</v>
      </c>
      <c r="AT6120">
        <v>16</v>
      </c>
      <c r="AU6120">
        <v>4</v>
      </c>
      <c r="AV6120">
        <v>3</v>
      </c>
      <c r="AW6120">
        <v>0</v>
      </c>
      <c r="AX6120">
        <v>0</v>
      </c>
      <c r="AY6120">
        <v>82</v>
      </c>
      <c r="AZ6120">
        <v>167</v>
      </c>
      <c r="BA6120">
        <v>89</v>
      </c>
      <c r="BB6120">
        <v>13</v>
      </c>
      <c r="BC6120">
        <v>6</v>
      </c>
      <c r="BD6120">
        <v>6</v>
      </c>
      <c r="BE6120">
        <v>0</v>
      </c>
      <c r="BF6120">
        <v>313</v>
      </c>
      <c r="BG6120">
        <v>1010</v>
      </c>
      <c r="BH6120">
        <v>0</v>
      </c>
      <c r="BI6120">
        <v>114</v>
      </c>
      <c r="BJ6120" s="2">
        <v>45853</v>
      </c>
      <c r="BK6120">
        <v>0</v>
      </c>
      <c r="BL6120" s="3" t="str">
        <f>VLOOKUP(O6120,DropDownList!$H$1:$I$7,2,FALSE)</f>
        <v>2024/25</v>
      </c>
      <c r="BM6120" s="3" t="str">
        <f t="shared" si="96"/>
        <v>VSUR</v>
      </c>
    </row>
    <row r="6121" spans="1:65" x14ac:dyDescent="0.2">
      <c r="A6121">
        <v>2025</v>
      </c>
      <c r="B6121">
        <v>7</v>
      </c>
      <c r="C6121" t="s">
        <v>231</v>
      </c>
      <c r="D6121" t="s">
        <v>238</v>
      </c>
      <c r="E6121" t="s">
        <v>45</v>
      </c>
      <c r="F6121">
        <v>9726</v>
      </c>
      <c r="G6121" t="s">
        <v>158</v>
      </c>
      <c r="H6121" t="s">
        <v>237</v>
      </c>
      <c r="I6121" t="s">
        <v>237</v>
      </c>
      <c r="J6121" s="1">
        <v>45839</v>
      </c>
      <c r="K6121" t="s">
        <v>143</v>
      </c>
      <c r="L6121">
        <v>2</v>
      </c>
      <c r="M6121" t="s">
        <v>144</v>
      </c>
      <c r="N6121" t="s">
        <v>145</v>
      </c>
      <c r="O6121" t="s">
        <v>156</v>
      </c>
      <c r="P6121" t="s">
        <v>161</v>
      </c>
      <c r="Q6121">
        <v>1260.3900000000001</v>
      </c>
      <c r="R6121">
        <v>642</v>
      </c>
      <c r="S6121">
        <v>21035</v>
      </c>
      <c r="T6121">
        <v>579.03</v>
      </c>
      <c r="U6121">
        <v>157</v>
      </c>
      <c r="V6121">
        <v>20</v>
      </c>
      <c r="W6121">
        <v>515</v>
      </c>
      <c r="X6121">
        <v>515</v>
      </c>
      <c r="Y6121">
        <v>0</v>
      </c>
      <c r="Z6121">
        <v>0</v>
      </c>
      <c r="AA6121">
        <v>19195.580000000002</v>
      </c>
      <c r="AB6121">
        <v>0</v>
      </c>
      <c r="AC6121">
        <v>0</v>
      </c>
      <c r="AD6121">
        <v>20</v>
      </c>
      <c r="AE6121">
        <v>0</v>
      </c>
      <c r="AF6121">
        <v>534</v>
      </c>
      <c r="AG6121">
        <v>1</v>
      </c>
      <c r="AH6121">
        <v>35</v>
      </c>
      <c r="AI6121">
        <v>70</v>
      </c>
      <c r="AJ6121">
        <v>0</v>
      </c>
      <c r="AK6121">
        <v>0</v>
      </c>
      <c r="AL6121">
        <v>0</v>
      </c>
      <c r="AM6121">
        <v>0</v>
      </c>
      <c r="AN6121">
        <v>0</v>
      </c>
      <c r="AO6121">
        <v>440</v>
      </c>
      <c r="AP6121">
        <v>1817</v>
      </c>
      <c r="AQ6121">
        <v>472</v>
      </c>
      <c r="AR6121">
        <v>0</v>
      </c>
      <c r="AS6121">
        <v>154</v>
      </c>
      <c r="AT6121">
        <v>27</v>
      </c>
      <c r="AU6121">
        <v>25</v>
      </c>
      <c r="AV6121">
        <v>15</v>
      </c>
      <c r="AW6121">
        <v>19</v>
      </c>
      <c r="AX6121">
        <v>0</v>
      </c>
      <c r="AY6121">
        <v>298</v>
      </c>
      <c r="AZ6121">
        <v>431</v>
      </c>
      <c r="BA6121">
        <v>235</v>
      </c>
      <c r="BB6121">
        <v>37</v>
      </c>
      <c r="BC6121">
        <v>22</v>
      </c>
      <c r="BD6121">
        <v>21</v>
      </c>
      <c r="BE6121">
        <v>0</v>
      </c>
      <c r="BF6121">
        <v>615</v>
      </c>
      <c r="BG6121">
        <v>1255</v>
      </c>
      <c r="BH6121">
        <v>2</v>
      </c>
      <c r="BI6121">
        <v>153</v>
      </c>
      <c r="BJ6121" s="2">
        <v>45853</v>
      </c>
      <c r="BK6121">
        <v>0</v>
      </c>
      <c r="BL6121" s="3" t="str">
        <f>VLOOKUP(O6121,DropDownList!$H$1:$I$7,2,FALSE)</f>
        <v>2023/24</v>
      </c>
      <c r="BM6121" s="3" t="str">
        <f t="shared" si="96"/>
        <v>VSUR</v>
      </c>
    </row>
    <row r="6122" spans="1:65" x14ac:dyDescent="0.2">
      <c r="A6122">
        <v>2025</v>
      </c>
      <c r="B6122">
        <v>7</v>
      </c>
      <c r="C6122" t="s">
        <v>231</v>
      </c>
      <c r="D6122" t="s">
        <v>238</v>
      </c>
      <c r="E6122" t="s">
        <v>45</v>
      </c>
      <c r="F6122">
        <v>9726</v>
      </c>
      <c r="G6122" t="s">
        <v>158</v>
      </c>
      <c r="H6122" t="s">
        <v>237</v>
      </c>
      <c r="I6122" t="s">
        <v>237</v>
      </c>
      <c r="J6122" s="1">
        <v>45839</v>
      </c>
      <c r="K6122" t="s">
        <v>143</v>
      </c>
      <c r="L6122">
        <v>2</v>
      </c>
      <c r="M6122" t="s">
        <v>144</v>
      </c>
      <c r="N6122" t="s">
        <v>145</v>
      </c>
      <c r="O6122" t="s">
        <v>149</v>
      </c>
      <c r="P6122" t="s">
        <v>160</v>
      </c>
      <c r="Q6122">
        <v>97837.51</v>
      </c>
      <c r="R6122">
        <v>595</v>
      </c>
      <c r="S6122">
        <v>268187</v>
      </c>
      <c r="T6122">
        <v>13978.97</v>
      </c>
      <c r="U6122">
        <v>320</v>
      </c>
      <c r="V6122">
        <v>137</v>
      </c>
      <c r="W6122">
        <v>31906.82</v>
      </c>
      <c r="X6122">
        <v>47473.82</v>
      </c>
      <c r="Y6122">
        <v>0</v>
      </c>
      <c r="Z6122">
        <v>0</v>
      </c>
      <c r="AA6122">
        <v>156370.51999999999</v>
      </c>
      <c r="AB6122">
        <v>15155.19</v>
      </c>
      <c r="AC6122">
        <v>130905.65</v>
      </c>
      <c r="AD6122">
        <v>63</v>
      </c>
      <c r="AE6122">
        <v>74</v>
      </c>
      <c r="AF6122">
        <v>239</v>
      </c>
      <c r="AG6122">
        <v>188</v>
      </c>
      <c r="AH6122">
        <v>30</v>
      </c>
      <c r="AI6122">
        <v>132</v>
      </c>
      <c r="AJ6122">
        <v>0</v>
      </c>
      <c r="AK6122">
        <v>0</v>
      </c>
      <c r="AL6122">
        <v>0</v>
      </c>
      <c r="AM6122">
        <v>0</v>
      </c>
      <c r="AN6122">
        <v>0</v>
      </c>
      <c r="AO6122">
        <v>393</v>
      </c>
      <c r="AP6122">
        <v>1054</v>
      </c>
      <c r="AQ6122">
        <v>399</v>
      </c>
      <c r="AR6122">
        <v>4</v>
      </c>
      <c r="AS6122">
        <v>73</v>
      </c>
      <c r="AT6122">
        <v>0</v>
      </c>
      <c r="AU6122">
        <v>0</v>
      </c>
      <c r="AV6122">
        <v>0</v>
      </c>
      <c r="AW6122">
        <v>16</v>
      </c>
      <c r="AX6122">
        <v>0</v>
      </c>
      <c r="AY6122">
        <v>181</v>
      </c>
      <c r="AZ6122">
        <v>263</v>
      </c>
      <c r="BA6122">
        <v>86</v>
      </c>
      <c r="BB6122">
        <v>7</v>
      </c>
      <c r="BC6122">
        <v>4</v>
      </c>
      <c r="BD6122">
        <v>8</v>
      </c>
      <c r="BE6122">
        <v>0</v>
      </c>
      <c r="BF6122">
        <v>569</v>
      </c>
      <c r="BG6122">
        <v>41899</v>
      </c>
      <c r="BH6122">
        <v>6</v>
      </c>
      <c r="BI6122">
        <v>309</v>
      </c>
      <c r="BJ6122" s="2">
        <v>45853</v>
      </c>
      <c r="BK6122">
        <v>0</v>
      </c>
      <c r="BL6122" s="3" t="str">
        <f>VLOOKUP(O6122,DropDownList!$H$1:$I$7,2,FALSE)</f>
        <v>2025/26</v>
      </c>
      <c r="BM6122" s="3" t="str">
        <f t="shared" si="96"/>
        <v>SC COURT</v>
      </c>
    </row>
    <row r="6123" spans="1:65" x14ac:dyDescent="0.2">
      <c r="A6123">
        <v>2025</v>
      </c>
      <c r="B6123">
        <v>7</v>
      </c>
      <c r="C6123" t="s">
        <v>231</v>
      </c>
      <c r="D6123" t="s">
        <v>238</v>
      </c>
      <c r="E6123" t="s">
        <v>45</v>
      </c>
      <c r="F6123">
        <v>9726</v>
      </c>
      <c r="G6123" t="s">
        <v>158</v>
      </c>
      <c r="H6123" t="s">
        <v>237</v>
      </c>
      <c r="I6123" t="s">
        <v>237</v>
      </c>
      <c r="J6123" s="1">
        <v>45839</v>
      </c>
      <c r="K6123" t="s">
        <v>143</v>
      </c>
      <c r="L6123">
        <v>2</v>
      </c>
      <c r="M6123" t="s">
        <v>144</v>
      </c>
      <c r="N6123" t="s">
        <v>145</v>
      </c>
      <c r="O6123" t="s">
        <v>156</v>
      </c>
      <c r="P6123" t="s">
        <v>160</v>
      </c>
      <c r="Q6123">
        <v>47331.22</v>
      </c>
      <c r="R6123">
        <v>683</v>
      </c>
      <c r="S6123">
        <v>287635.19</v>
      </c>
      <c r="T6123">
        <v>13560.86</v>
      </c>
      <c r="U6123">
        <v>164</v>
      </c>
      <c r="V6123">
        <v>51</v>
      </c>
      <c r="W6123">
        <v>16192.08</v>
      </c>
      <c r="X6123">
        <v>19347.080000000002</v>
      </c>
      <c r="Y6123">
        <v>0</v>
      </c>
      <c r="Z6123">
        <v>0</v>
      </c>
      <c r="AA6123">
        <v>226743.11</v>
      </c>
      <c r="AB6123">
        <v>40229.1</v>
      </c>
      <c r="AC6123">
        <v>174728.43</v>
      </c>
      <c r="AD6123">
        <v>18</v>
      </c>
      <c r="AE6123">
        <v>33</v>
      </c>
      <c r="AF6123">
        <v>463</v>
      </c>
      <c r="AG6123">
        <v>100</v>
      </c>
      <c r="AH6123">
        <v>39</v>
      </c>
      <c r="AI6123">
        <v>64</v>
      </c>
      <c r="AJ6123">
        <v>0</v>
      </c>
      <c r="AK6123">
        <v>0</v>
      </c>
      <c r="AL6123">
        <v>0</v>
      </c>
      <c r="AM6123">
        <v>0</v>
      </c>
      <c r="AN6123">
        <v>0</v>
      </c>
      <c r="AO6123">
        <v>466</v>
      </c>
      <c r="AP6123">
        <v>1923</v>
      </c>
      <c r="AQ6123">
        <v>498</v>
      </c>
      <c r="AR6123">
        <v>1</v>
      </c>
      <c r="AS6123">
        <v>160</v>
      </c>
      <c r="AT6123">
        <v>28</v>
      </c>
      <c r="AU6123">
        <v>28</v>
      </c>
      <c r="AV6123">
        <v>15</v>
      </c>
      <c r="AW6123">
        <v>19</v>
      </c>
      <c r="AX6123">
        <v>0</v>
      </c>
      <c r="AY6123">
        <v>308</v>
      </c>
      <c r="AZ6123">
        <v>457</v>
      </c>
      <c r="BA6123">
        <v>255</v>
      </c>
      <c r="BB6123">
        <v>39</v>
      </c>
      <c r="BC6123">
        <v>23</v>
      </c>
      <c r="BD6123">
        <v>22</v>
      </c>
      <c r="BE6123">
        <v>0</v>
      </c>
      <c r="BF6123">
        <v>657</v>
      </c>
      <c r="BG6123">
        <v>22687.98</v>
      </c>
      <c r="BH6123">
        <v>17</v>
      </c>
      <c r="BI6123">
        <v>160</v>
      </c>
      <c r="BJ6123" s="2">
        <v>45853</v>
      </c>
      <c r="BK6123">
        <v>0</v>
      </c>
      <c r="BL6123" s="3" t="str">
        <f>VLOOKUP(O6123,DropDownList!$H$1:$I$7,2,FALSE)</f>
        <v>2023/24</v>
      </c>
      <c r="BM6123" s="3" t="str">
        <f t="shared" si="96"/>
        <v>SC COURT</v>
      </c>
    </row>
    <row r="6124" spans="1:65" x14ac:dyDescent="0.2">
      <c r="A6124">
        <v>2025</v>
      </c>
      <c r="B6124">
        <v>7</v>
      </c>
      <c r="C6124" t="s">
        <v>231</v>
      </c>
      <c r="D6124" t="s">
        <v>238</v>
      </c>
      <c r="E6124" t="s">
        <v>45</v>
      </c>
      <c r="F6124">
        <v>9726</v>
      </c>
      <c r="G6124" t="s">
        <v>158</v>
      </c>
      <c r="H6124" t="s">
        <v>237</v>
      </c>
      <c r="I6124" t="s">
        <v>237</v>
      </c>
      <c r="J6124" s="1">
        <v>45839</v>
      </c>
      <c r="K6124" t="s">
        <v>143</v>
      </c>
      <c r="L6124">
        <v>2</v>
      </c>
      <c r="M6124" t="s">
        <v>144</v>
      </c>
      <c r="N6124" t="s">
        <v>145</v>
      </c>
      <c r="O6124" t="s">
        <v>156</v>
      </c>
      <c r="P6124" t="s">
        <v>153</v>
      </c>
      <c r="Q6124">
        <v>300</v>
      </c>
      <c r="R6124">
        <v>1</v>
      </c>
      <c r="S6124">
        <v>300</v>
      </c>
      <c r="T6124">
        <v>0</v>
      </c>
      <c r="U6124">
        <v>1</v>
      </c>
      <c r="V6124">
        <v>1</v>
      </c>
      <c r="W6124">
        <v>300</v>
      </c>
      <c r="X6124">
        <v>300</v>
      </c>
      <c r="Y6124">
        <v>0</v>
      </c>
      <c r="Z6124">
        <v>0</v>
      </c>
      <c r="AA6124">
        <v>0</v>
      </c>
      <c r="AB6124">
        <v>0</v>
      </c>
      <c r="AC6124">
        <v>0</v>
      </c>
      <c r="AD6124">
        <v>1</v>
      </c>
      <c r="AE6124">
        <v>0</v>
      </c>
      <c r="AF6124">
        <v>0</v>
      </c>
      <c r="AG6124">
        <v>0</v>
      </c>
      <c r="AH6124">
        <v>0</v>
      </c>
      <c r="AI6124">
        <v>1</v>
      </c>
      <c r="AJ6124">
        <v>0</v>
      </c>
      <c r="AK6124">
        <v>0</v>
      </c>
      <c r="AL6124">
        <v>0</v>
      </c>
      <c r="AM6124">
        <v>0</v>
      </c>
      <c r="AN6124">
        <v>0</v>
      </c>
      <c r="AO6124">
        <v>1</v>
      </c>
      <c r="AP6124">
        <v>6</v>
      </c>
      <c r="AQ6124">
        <v>1</v>
      </c>
      <c r="AR6124">
        <v>1</v>
      </c>
      <c r="AS6124">
        <v>0</v>
      </c>
      <c r="AT6124">
        <v>0</v>
      </c>
      <c r="AU6124">
        <v>0</v>
      </c>
      <c r="AV6124">
        <v>0</v>
      </c>
      <c r="AW6124">
        <v>0</v>
      </c>
      <c r="AX6124">
        <v>0</v>
      </c>
      <c r="AY6124">
        <v>0</v>
      </c>
      <c r="AZ6124">
        <v>2</v>
      </c>
      <c r="BA6124">
        <v>2</v>
      </c>
      <c r="BB6124">
        <v>0</v>
      </c>
      <c r="BC6124">
        <v>0</v>
      </c>
      <c r="BD6124">
        <v>0</v>
      </c>
      <c r="BE6124">
        <v>0</v>
      </c>
      <c r="BF6124">
        <v>1</v>
      </c>
      <c r="BG6124">
        <v>300</v>
      </c>
      <c r="BH6124">
        <v>0</v>
      </c>
      <c r="BI6124">
        <v>1</v>
      </c>
      <c r="BJ6124" s="2">
        <v>45853</v>
      </c>
      <c r="BK6124">
        <v>0</v>
      </c>
      <c r="BL6124" s="3" t="str">
        <f>VLOOKUP(O6124,DropDownList!$H$1:$I$7,2,FALSE)</f>
        <v>2023/24</v>
      </c>
      <c r="BM6124" s="3" t="str">
        <f t="shared" si="96"/>
        <v>PREG</v>
      </c>
    </row>
    <row r="6125" spans="1:65" x14ac:dyDescent="0.2">
      <c r="A6125">
        <v>2025</v>
      </c>
      <c r="B6125">
        <v>7</v>
      </c>
      <c r="C6125" t="s">
        <v>231</v>
      </c>
      <c r="D6125" t="s">
        <v>238</v>
      </c>
      <c r="E6125" t="s">
        <v>45</v>
      </c>
      <c r="F6125">
        <v>9726</v>
      </c>
      <c r="G6125" t="s">
        <v>158</v>
      </c>
      <c r="H6125" t="s">
        <v>237</v>
      </c>
      <c r="I6125" t="s">
        <v>237</v>
      </c>
      <c r="J6125" s="1">
        <v>45839</v>
      </c>
      <c r="K6125" t="s">
        <v>143</v>
      </c>
      <c r="L6125">
        <v>2</v>
      </c>
      <c r="M6125" t="s">
        <v>144</v>
      </c>
      <c r="N6125" t="s">
        <v>145</v>
      </c>
      <c r="O6125" t="s">
        <v>156</v>
      </c>
      <c r="P6125" t="s">
        <v>159</v>
      </c>
      <c r="Q6125">
        <v>12550</v>
      </c>
      <c r="R6125">
        <v>8</v>
      </c>
      <c r="S6125">
        <v>24673.05</v>
      </c>
      <c r="T6125">
        <v>372.65</v>
      </c>
      <c r="U6125">
        <v>1</v>
      </c>
      <c r="V6125">
        <v>1</v>
      </c>
      <c r="W6125">
        <v>12550</v>
      </c>
      <c r="X6125">
        <v>12550</v>
      </c>
      <c r="Y6125">
        <v>0</v>
      </c>
      <c r="Z6125">
        <v>0</v>
      </c>
      <c r="AA6125">
        <v>11750.4</v>
      </c>
      <c r="AB6125">
        <v>0</v>
      </c>
      <c r="AC6125">
        <v>0</v>
      </c>
      <c r="AD6125">
        <v>1</v>
      </c>
      <c r="AE6125">
        <v>0</v>
      </c>
      <c r="AF6125">
        <v>4</v>
      </c>
      <c r="AG6125">
        <v>0</v>
      </c>
      <c r="AH6125">
        <v>1</v>
      </c>
      <c r="AI6125">
        <v>1</v>
      </c>
      <c r="AJ6125">
        <v>0</v>
      </c>
      <c r="AK6125">
        <v>0</v>
      </c>
      <c r="AL6125">
        <v>0</v>
      </c>
      <c r="AM6125">
        <v>0</v>
      </c>
      <c r="AN6125">
        <v>0</v>
      </c>
      <c r="AO6125">
        <v>4</v>
      </c>
      <c r="AP6125">
        <v>6</v>
      </c>
      <c r="AQ6125">
        <v>4</v>
      </c>
      <c r="AR6125">
        <v>0</v>
      </c>
      <c r="AS6125">
        <v>0</v>
      </c>
      <c r="AT6125">
        <v>0</v>
      </c>
      <c r="AU6125">
        <v>0</v>
      </c>
      <c r="AV6125">
        <v>0</v>
      </c>
      <c r="AW6125">
        <v>1</v>
      </c>
      <c r="AX6125">
        <v>0</v>
      </c>
      <c r="AY6125">
        <v>0</v>
      </c>
      <c r="AZ6125">
        <v>0</v>
      </c>
      <c r="BA6125">
        <v>0</v>
      </c>
      <c r="BB6125">
        <v>0</v>
      </c>
      <c r="BC6125">
        <v>0</v>
      </c>
      <c r="BD6125">
        <v>0</v>
      </c>
      <c r="BE6125">
        <v>0</v>
      </c>
      <c r="BF6125">
        <v>0</v>
      </c>
      <c r="BG6125">
        <v>12550</v>
      </c>
      <c r="BH6125">
        <v>2</v>
      </c>
      <c r="BI6125">
        <v>0</v>
      </c>
      <c r="BJ6125" s="2">
        <v>45853</v>
      </c>
      <c r="BK6125">
        <v>0</v>
      </c>
      <c r="BL6125" s="3" t="str">
        <f>VLOOKUP(O6125,DropDownList!$H$1:$I$7,2,FALSE)</f>
        <v>2023/24</v>
      </c>
      <c r="BM6125" s="3" t="str">
        <f t="shared" si="96"/>
        <v>CONF</v>
      </c>
    </row>
    <row r="6126" spans="1:65" x14ac:dyDescent="0.2">
      <c r="A6126">
        <v>2025</v>
      </c>
      <c r="B6126">
        <v>7</v>
      </c>
      <c r="C6126" t="s">
        <v>231</v>
      </c>
      <c r="D6126" t="s">
        <v>238</v>
      </c>
      <c r="E6126" t="s">
        <v>45</v>
      </c>
      <c r="F6126">
        <v>9726</v>
      </c>
      <c r="G6126" t="s">
        <v>158</v>
      </c>
      <c r="H6126" t="s">
        <v>237</v>
      </c>
      <c r="I6126" t="s">
        <v>237</v>
      </c>
      <c r="J6126" s="1">
        <v>45839</v>
      </c>
      <c r="K6126" t="s">
        <v>143</v>
      </c>
      <c r="L6126">
        <v>2</v>
      </c>
      <c r="M6126" t="s">
        <v>144</v>
      </c>
      <c r="N6126" t="s">
        <v>145</v>
      </c>
      <c r="O6126" t="s">
        <v>149</v>
      </c>
      <c r="P6126" t="s">
        <v>161</v>
      </c>
      <c r="Q6126">
        <v>2445.3200000000002</v>
      </c>
      <c r="R6126">
        <v>559</v>
      </c>
      <c r="S6126">
        <v>20870</v>
      </c>
      <c r="T6126">
        <v>655</v>
      </c>
      <c r="U6126">
        <v>303</v>
      </c>
      <c r="V6126">
        <v>64</v>
      </c>
      <c r="W6126">
        <v>1280</v>
      </c>
      <c r="X6126">
        <v>1280</v>
      </c>
      <c r="Y6126">
        <v>0</v>
      </c>
      <c r="Z6126">
        <v>0</v>
      </c>
      <c r="AA6126">
        <v>17769.68</v>
      </c>
      <c r="AB6126">
        <v>0</v>
      </c>
      <c r="AC6126">
        <v>0</v>
      </c>
      <c r="AD6126">
        <v>64</v>
      </c>
      <c r="AE6126">
        <v>0</v>
      </c>
      <c r="AF6126">
        <v>394</v>
      </c>
      <c r="AG6126">
        <v>3</v>
      </c>
      <c r="AH6126">
        <v>29</v>
      </c>
      <c r="AI6126">
        <v>133</v>
      </c>
      <c r="AJ6126">
        <v>0</v>
      </c>
      <c r="AK6126">
        <v>0</v>
      </c>
      <c r="AL6126">
        <v>0</v>
      </c>
      <c r="AM6126">
        <v>0</v>
      </c>
      <c r="AN6126">
        <v>0</v>
      </c>
      <c r="AO6126">
        <v>371</v>
      </c>
      <c r="AP6126">
        <v>1019</v>
      </c>
      <c r="AQ6126">
        <v>384</v>
      </c>
      <c r="AR6126">
        <v>1</v>
      </c>
      <c r="AS6126">
        <v>72</v>
      </c>
      <c r="AT6126">
        <v>0</v>
      </c>
      <c r="AU6126">
        <v>0</v>
      </c>
      <c r="AV6126">
        <v>0</v>
      </c>
      <c r="AW6126">
        <v>14</v>
      </c>
      <c r="AX6126">
        <v>0</v>
      </c>
      <c r="AY6126">
        <v>176</v>
      </c>
      <c r="AZ6126">
        <v>256</v>
      </c>
      <c r="BA6126">
        <v>87</v>
      </c>
      <c r="BB6126">
        <v>7</v>
      </c>
      <c r="BC6126">
        <v>4</v>
      </c>
      <c r="BD6126">
        <v>8</v>
      </c>
      <c r="BE6126">
        <v>0</v>
      </c>
      <c r="BF6126">
        <v>540</v>
      </c>
      <c r="BG6126">
        <v>2360</v>
      </c>
      <c r="BH6126">
        <v>0</v>
      </c>
      <c r="BI6126">
        <v>294</v>
      </c>
      <c r="BJ6126" s="2">
        <v>45853</v>
      </c>
      <c r="BK6126">
        <v>0</v>
      </c>
      <c r="BL6126" s="3" t="str">
        <f>VLOOKUP(O6126,DropDownList!$H$1:$I$7,2,FALSE)</f>
        <v>2025/26</v>
      </c>
      <c r="BM6126" s="3" t="str">
        <f t="shared" si="96"/>
        <v>VSUR</v>
      </c>
    </row>
    <row r="6127" spans="1:65" x14ac:dyDescent="0.2">
      <c r="A6127">
        <v>2025</v>
      </c>
      <c r="B6127">
        <v>7</v>
      </c>
      <c r="C6127" t="s">
        <v>231</v>
      </c>
      <c r="D6127" t="s">
        <v>238</v>
      </c>
      <c r="E6127" t="s">
        <v>45</v>
      </c>
      <c r="F6127">
        <v>9726</v>
      </c>
      <c r="G6127" t="s">
        <v>158</v>
      </c>
      <c r="H6127" t="s">
        <v>237</v>
      </c>
      <c r="I6127" t="s">
        <v>237</v>
      </c>
      <c r="J6127" s="1">
        <v>45839</v>
      </c>
      <c r="K6127" t="s">
        <v>143</v>
      </c>
      <c r="L6127">
        <v>2</v>
      </c>
      <c r="M6127" t="s">
        <v>144</v>
      </c>
      <c r="N6127" t="s">
        <v>145</v>
      </c>
      <c r="O6127" t="s">
        <v>149</v>
      </c>
      <c r="P6127" t="s">
        <v>159</v>
      </c>
      <c r="Q6127">
        <v>74375</v>
      </c>
      <c r="R6127">
        <v>11</v>
      </c>
      <c r="S6127">
        <v>144960.71</v>
      </c>
      <c r="T6127">
        <v>0.01</v>
      </c>
      <c r="U6127">
        <v>6</v>
      </c>
      <c r="V6127">
        <v>2</v>
      </c>
      <c r="W6127">
        <v>47815</v>
      </c>
      <c r="X6127">
        <v>47815</v>
      </c>
      <c r="Y6127">
        <v>0</v>
      </c>
      <c r="Z6127">
        <v>0</v>
      </c>
      <c r="AA6127">
        <v>70585.7</v>
      </c>
      <c r="AB6127">
        <v>0</v>
      </c>
      <c r="AC6127">
        <v>0</v>
      </c>
      <c r="AD6127">
        <v>2</v>
      </c>
      <c r="AE6127">
        <v>0</v>
      </c>
      <c r="AF6127">
        <v>4</v>
      </c>
      <c r="AG6127">
        <v>3</v>
      </c>
      <c r="AH6127">
        <v>0</v>
      </c>
      <c r="AI6127">
        <v>3</v>
      </c>
      <c r="AJ6127">
        <v>0</v>
      </c>
      <c r="AK6127">
        <v>0</v>
      </c>
      <c r="AL6127">
        <v>0</v>
      </c>
      <c r="AM6127">
        <v>0</v>
      </c>
      <c r="AN6127">
        <v>0</v>
      </c>
      <c r="AO6127">
        <v>5</v>
      </c>
      <c r="AP6127">
        <v>8</v>
      </c>
      <c r="AQ6127">
        <v>6</v>
      </c>
      <c r="AR6127">
        <v>0</v>
      </c>
      <c r="AS6127">
        <v>0</v>
      </c>
      <c r="AT6127">
        <v>0</v>
      </c>
      <c r="AU6127">
        <v>0</v>
      </c>
      <c r="AV6127">
        <v>0</v>
      </c>
      <c r="AW6127">
        <v>0</v>
      </c>
      <c r="AX6127">
        <v>0</v>
      </c>
      <c r="AY6127">
        <v>0</v>
      </c>
      <c r="AZ6127">
        <v>0</v>
      </c>
      <c r="BA6127">
        <v>0</v>
      </c>
      <c r="BB6127">
        <v>0</v>
      </c>
      <c r="BC6127">
        <v>0</v>
      </c>
      <c r="BD6127">
        <v>0</v>
      </c>
      <c r="BE6127">
        <v>0</v>
      </c>
      <c r="BF6127">
        <v>0</v>
      </c>
      <c r="BG6127">
        <v>72815</v>
      </c>
      <c r="BH6127">
        <v>1</v>
      </c>
      <c r="BI6127">
        <v>0</v>
      </c>
      <c r="BJ6127" s="2">
        <v>45853</v>
      </c>
      <c r="BK6127">
        <v>0</v>
      </c>
      <c r="BL6127" s="3" t="str">
        <f>VLOOKUP(O6127,DropDownList!$H$1:$I$7,2,FALSE)</f>
        <v>2025/26</v>
      </c>
      <c r="BM6127" s="3" t="str">
        <f t="shared" si="96"/>
        <v>CONF</v>
      </c>
    </row>
    <row r="6128" spans="1:65" x14ac:dyDescent="0.2">
      <c r="A6128">
        <v>2025</v>
      </c>
      <c r="B6128">
        <v>7</v>
      </c>
      <c r="C6128" t="s">
        <v>231</v>
      </c>
      <c r="D6128" t="s">
        <v>238</v>
      </c>
      <c r="E6128" t="s">
        <v>45</v>
      </c>
      <c r="F6128">
        <v>9726</v>
      </c>
      <c r="G6128" t="s">
        <v>158</v>
      </c>
      <c r="H6128" t="s">
        <v>237</v>
      </c>
      <c r="I6128" t="s">
        <v>237</v>
      </c>
      <c r="J6128" s="1">
        <v>45839</v>
      </c>
      <c r="K6128" t="s">
        <v>143</v>
      </c>
      <c r="L6128">
        <v>2</v>
      </c>
      <c r="M6128" t="s">
        <v>144</v>
      </c>
      <c r="N6128" t="s">
        <v>145</v>
      </c>
      <c r="O6128" t="s">
        <v>147</v>
      </c>
      <c r="P6128" t="s">
        <v>161</v>
      </c>
      <c r="Q6128">
        <v>1408.45</v>
      </c>
      <c r="R6128">
        <v>646</v>
      </c>
      <c r="S6128">
        <v>14865</v>
      </c>
      <c r="T6128">
        <v>1994.43</v>
      </c>
      <c r="U6128">
        <v>231</v>
      </c>
      <c r="V6128">
        <v>22</v>
      </c>
      <c r="W6128">
        <v>505</v>
      </c>
      <c r="X6128">
        <v>505</v>
      </c>
      <c r="Y6128">
        <v>0</v>
      </c>
      <c r="Z6128">
        <v>0</v>
      </c>
      <c r="AA6128">
        <v>11462.12</v>
      </c>
      <c r="AB6128">
        <v>0</v>
      </c>
      <c r="AC6128">
        <v>0</v>
      </c>
      <c r="AD6128">
        <v>22</v>
      </c>
      <c r="AE6128">
        <v>0</v>
      </c>
      <c r="AF6128">
        <v>533</v>
      </c>
      <c r="AG6128">
        <v>6</v>
      </c>
      <c r="AH6128">
        <v>36</v>
      </c>
      <c r="AI6128">
        <v>70</v>
      </c>
      <c r="AJ6128">
        <v>0</v>
      </c>
      <c r="AK6128">
        <v>0</v>
      </c>
      <c r="AL6128">
        <v>0</v>
      </c>
      <c r="AM6128">
        <v>0</v>
      </c>
      <c r="AN6128">
        <v>0</v>
      </c>
      <c r="AO6128">
        <v>456</v>
      </c>
      <c r="AP6128">
        <v>1721</v>
      </c>
      <c r="AQ6128">
        <v>517</v>
      </c>
      <c r="AR6128">
        <v>0</v>
      </c>
      <c r="AS6128">
        <v>157</v>
      </c>
      <c r="AT6128">
        <v>22</v>
      </c>
      <c r="AU6128">
        <v>11</v>
      </c>
      <c r="AV6128">
        <v>6</v>
      </c>
      <c r="AW6128">
        <v>11</v>
      </c>
      <c r="AX6128">
        <v>0</v>
      </c>
      <c r="AY6128">
        <v>290</v>
      </c>
      <c r="AZ6128">
        <v>424</v>
      </c>
      <c r="BA6128">
        <v>176</v>
      </c>
      <c r="BB6128">
        <v>24</v>
      </c>
      <c r="BC6128">
        <v>15</v>
      </c>
      <c r="BD6128">
        <v>26</v>
      </c>
      <c r="BE6128">
        <v>0</v>
      </c>
      <c r="BF6128">
        <v>631</v>
      </c>
      <c r="BG6128">
        <v>1365</v>
      </c>
      <c r="BH6128">
        <v>1</v>
      </c>
      <c r="BI6128">
        <v>227</v>
      </c>
      <c r="BJ6128" s="2">
        <v>45853</v>
      </c>
      <c r="BK6128">
        <v>0</v>
      </c>
      <c r="BL6128" s="3" t="str">
        <f>VLOOKUP(O6128,DropDownList!$H$1:$I$7,2,FALSE)</f>
        <v>2024/25</v>
      </c>
      <c r="BM6128" s="3" t="str">
        <f t="shared" si="96"/>
        <v>VSUR</v>
      </c>
    </row>
    <row r="6129" spans="1:65" x14ac:dyDescent="0.2">
      <c r="A6129">
        <v>2025</v>
      </c>
      <c r="B6129">
        <v>7</v>
      </c>
      <c r="C6129" t="s">
        <v>231</v>
      </c>
      <c r="D6129" t="s">
        <v>238</v>
      </c>
      <c r="E6129" t="s">
        <v>45</v>
      </c>
      <c r="F6129">
        <v>9726</v>
      </c>
      <c r="G6129" t="s">
        <v>158</v>
      </c>
      <c r="H6129" t="s">
        <v>237</v>
      </c>
      <c r="I6129" t="s">
        <v>237</v>
      </c>
      <c r="J6129" s="1">
        <v>45839</v>
      </c>
      <c r="K6129" t="s">
        <v>143</v>
      </c>
      <c r="L6129">
        <v>2</v>
      </c>
      <c r="M6129" t="s">
        <v>144</v>
      </c>
      <c r="N6129" t="s">
        <v>145</v>
      </c>
      <c r="O6129" t="s">
        <v>147</v>
      </c>
      <c r="P6129" t="s">
        <v>160</v>
      </c>
      <c r="Q6129">
        <v>69884.19</v>
      </c>
      <c r="R6129">
        <v>684</v>
      </c>
      <c r="S6129">
        <v>304410.40000000002</v>
      </c>
      <c r="T6129">
        <v>34430.71</v>
      </c>
      <c r="U6129">
        <v>237</v>
      </c>
      <c r="V6129">
        <v>57</v>
      </c>
      <c r="W6129">
        <v>21941.69</v>
      </c>
      <c r="X6129">
        <v>22811.69</v>
      </c>
      <c r="Y6129">
        <v>0</v>
      </c>
      <c r="Z6129">
        <v>0</v>
      </c>
      <c r="AA6129">
        <v>200095.5</v>
      </c>
      <c r="AB6129">
        <v>25938.38</v>
      </c>
      <c r="AC6129">
        <v>162605</v>
      </c>
      <c r="AD6129">
        <v>19</v>
      </c>
      <c r="AE6129">
        <v>38</v>
      </c>
      <c r="AF6129">
        <v>395</v>
      </c>
      <c r="AG6129">
        <v>172</v>
      </c>
      <c r="AH6129">
        <v>36</v>
      </c>
      <c r="AI6129">
        <v>65</v>
      </c>
      <c r="AJ6129">
        <v>0</v>
      </c>
      <c r="AK6129">
        <v>0</v>
      </c>
      <c r="AL6129">
        <v>0</v>
      </c>
      <c r="AM6129">
        <v>0</v>
      </c>
      <c r="AN6129">
        <v>0</v>
      </c>
      <c r="AO6129">
        <v>478</v>
      </c>
      <c r="AP6129">
        <v>1752</v>
      </c>
      <c r="AQ6129">
        <v>534</v>
      </c>
      <c r="AR6129">
        <v>3</v>
      </c>
      <c r="AS6129">
        <v>163</v>
      </c>
      <c r="AT6129">
        <v>21</v>
      </c>
      <c r="AU6129">
        <v>12</v>
      </c>
      <c r="AV6129">
        <v>6</v>
      </c>
      <c r="AW6129">
        <v>12</v>
      </c>
      <c r="AX6129">
        <v>0</v>
      </c>
      <c r="AY6129">
        <v>291</v>
      </c>
      <c r="AZ6129">
        <v>422</v>
      </c>
      <c r="BA6129">
        <v>174</v>
      </c>
      <c r="BB6129">
        <v>27</v>
      </c>
      <c r="BC6129">
        <v>17</v>
      </c>
      <c r="BD6129">
        <v>28</v>
      </c>
      <c r="BE6129">
        <v>0</v>
      </c>
      <c r="BF6129">
        <v>663</v>
      </c>
      <c r="BG6129">
        <v>25498</v>
      </c>
      <c r="BH6129">
        <v>16</v>
      </c>
      <c r="BI6129">
        <v>233</v>
      </c>
      <c r="BJ6129" s="2">
        <v>45853</v>
      </c>
      <c r="BK6129">
        <v>0</v>
      </c>
      <c r="BL6129" s="3" t="str">
        <f>VLOOKUP(O6129,DropDownList!$H$1:$I$7,2,FALSE)</f>
        <v>2024/25</v>
      </c>
      <c r="BM6129" s="3" t="str">
        <f t="shared" si="96"/>
        <v>SC COURT</v>
      </c>
    </row>
    <row r="6130" spans="1:65" x14ac:dyDescent="0.2">
      <c r="A6130">
        <v>2025</v>
      </c>
      <c r="B6130">
        <v>7</v>
      </c>
      <c r="C6130" t="s">
        <v>231</v>
      </c>
      <c r="D6130" t="s">
        <v>238</v>
      </c>
      <c r="E6130" t="s">
        <v>45</v>
      </c>
      <c r="F6130">
        <v>9726</v>
      </c>
      <c r="G6130" t="s">
        <v>158</v>
      </c>
      <c r="H6130" t="s">
        <v>237</v>
      </c>
      <c r="I6130" t="s">
        <v>237</v>
      </c>
      <c r="J6130" s="1">
        <v>45839</v>
      </c>
      <c r="K6130" t="s">
        <v>143</v>
      </c>
      <c r="L6130">
        <v>2</v>
      </c>
      <c r="M6130" t="s">
        <v>144</v>
      </c>
      <c r="N6130" t="s">
        <v>145</v>
      </c>
      <c r="O6130" t="s">
        <v>147</v>
      </c>
      <c r="P6130" t="s">
        <v>159</v>
      </c>
      <c r="Q6130">
        <v>0</v>
      </c>
      <c r="R6130">
        <v>17</v>
      </c>
      <c r="S6130">
        <v>103338.56</v>
      </c>
      <c r="T6130">
        <v>2876.13</v>
      </c>
      <c r="U6130">
        <v>1</v>
      </c>
      <c r="V6130">
        <v>0</v>
      </c>
      <c r="W6130">
        <v>0</v>
      </c>
      <c r="X6130">
        <v>0</v>
      </c>
      <c r="Y6130">
        <v>0</v>
      </c>
      <c r="Z6130">
        <v>0</v>
      </c>
      <c r="AA6130">
        <v>100462.43</v>
      </c>
      <c r="AB6130">
        <v>0</v>
      </c>
      <c r="AC6130">
        <v>0</v>
      </c>
      <c r="AD6130">
        <v>0</v>
      </c>
      <c r="AE6130">
        <v>0</v>
      </c>
      <c r="AF6130">
        <v>7</v>
      </c>
      <c r="AG6130">
        <v>0</v>
      </c>
      <c r="AH6130">
        <v>1</v>
      </c>
      <c r="AI6130">
        <v>0</v>
      </c>
      <c r="AJ6130">
        <v>0</v>
      </c>
      <c r="AK6130">
        <v>0</v>
      </c>
      <c r="AL6130">
        <v>0</v>
      </c>
      <c r="AM6130">
        <v>0</v>
      </c>
      <c r="AN6130">
        <v>0</v>
      </c>
      <c r="AO6130">
        <v>10</v>
      </c>
      <c r="AP6130">
        <v>15</v>
      </c>
      <c r="AQ6130">
        <v>11</v>
      </c>
      <c r="AR6130">
        <v>0</v>
      </c>
      <c r="AS6130">
        <v>0</v>
      </c>
      <c r="AT6130">
        <v>0</v>
      </c>
      <c r="AU6130">
        <v>0</v>
      </c>
      <c r="AV6130">
        <v>0</v>
      </c>
      <c r="AW6130">
        <v>0</v>
      </c>
      <c r="AX6130">
        <v>0</v>
      </c>
      <c r="AY6130">
        <v>0</v>
      </c>
      <c r="AZ6130">
        <v>0</v>
      </c>
      <c r="BA6130">
        <v>0</v>
      </c>
      <c r="BB6130">
        <v>0</v>
      </c>
      <c r="BC6130">
        <v>0</v>
      </c>
      <c r="BD6130">
        <v>1</v>
      </c>
      <c r="BE6130">
        <v>0</v>
      </c>
      <c r="BF6130">
        <v>1</v>
      </c>
      <c r="BG6130">
        <v>0</v>
      </c>
      <c r="BH6130">
        <v>9</v>
      </c>
      <c r="BI6130">
        <v>1</v>
      </c>
      <c r="BJ6130" s="2">
        <v>45853</v>
      </c>
      <c r="BK6130">
        <v>0</v>
      </c>
      <c r="BL6130" s="3" t="str">
        <f>VLOOKUP(O6130,DropDownList!$H$1:$I$7,2,FALSE)</f>
        <v>2024/25</v>
      </c>
      <c r="BM6130" s="3" t="str">
        <f t="shared" si="96"/>
        <v>CONF</v>
      </c>
    </row>
    <row r="6131" spans="1:65" x14ac:dyDescent="0.2">
      <c r="A6131">
        <v>2025</v>
      </c>
      <c r="B6131">
        <v>7</v>
      </c>
      <c r="C6131" t="s">
        <v>231</v>
      </c>
      <c r="D6131" t="s">
        <v>239</v>
      </c>
      <c r="E6131" t="s">
        <v>46</v>
      </c>
      <c r="F6131">
        <v>9286</v>
      </c>
      <c r="G6131" t="s">
        <v>141</v>
      </c>
      <c r="H6131" t="s">
        <v>240</v>
      </c>
      <c r="I6131" t="s">
        <v>240</v>
      </c>
      <c r="J6131" s="1">
        <v>45839</v>
      </c>
      <c r="K6131" t="s">
        <v>143</v>
      </c>
      <c r="L6131">
        <v>2</v>
      </c>
      <c r="M6131" t="s">
        <v>144</v>
      </c>
      <c r="N6131" t="s">
        <v>145</v>
      </c>
      <c r="O6131" t="s">
        <v>156</v>
      </c>
      <c r="P6131" t="s">
        <v>153</v>
      </c>
      <c r="Q6131">
        <v>0</v>
      </c>
      <c r="R6131">
        <v>1</v>
      </c>
      <c r="S6131">
        <v>45</v>
      </c>
      <c r="T6131">
        <v>0</v>
      </c>
      <c r="U6131">
        <v>0</v>
      </c>
      <c r="V6131">
        <v>0</v>
      </c>
      <c r="W6131">
        <v>0</v>
      </c>
      <c r="X6131">
        <v>0</v>
      </c>
      <c r="Y6131">
        <v>0</v>
      </c>
      <c r="Z6131">
        <v>0</v>
      </c>
      <c r="AA6131">
        <v>45</v>
      </c>
      <c r="AB6131">
        <v>0</v>
      </c>
      <c r="AC6131">
        <v>45</v>
      </c>
      <c r="AD6131">
        <v>0</v>
      </c>
      <c r="AE6131">
        <v>0</v>
      </c>
      <c r="AF6131">
        <v>1</v>
      </c>
      <c r="AG6131">
        <v>0</v>
      </c>
      <c r="AH6131">
        <v>0</v>
      </c>
      <c r="AI6131">
        <v>0</v>
      </c>
      <c r="AJ6131">
        <v>0</v>
      </c>
      <c r="AK6131">
        <v>0</v>
      </c>
      <c r="AL6131">
        <v>0</v>
      </c>
      <c r="AM6131">
        <v>0</v>
      </c>
      <c r="AN6131">
        <v>0</v>
      </c>
      <c r="AO6131">
        <v>1</v>
      </c>
      <c r="AP6131">
        <v>1</v>
      </c>
      <c r="AQ6131">
        <v>1</v>
      </c>
      <c r="AR6131">
        <v>0</v>
      </c>
      <c r="AS6131">
        <v>0</v>
      </c>
      <c r="AT6131">
        <v>0</v>
      </c>
      <c r="AU6131">
        <v>0</v>
      </c>
      <c r="AV6131">
        <v>0</v>
      </c>
      <c r="AW6131">
        <v>0</v>
      </c>
      <c r="AX6131">
        <v>0</v>
      </c>
      <c r="AY6131">
        <v>0</v>
      </c>
      <c r="AZ6131">
        <v>0</v>
      </c>
      <c r="BA6131">
        <v>0</v>
      </c>
      <c r="BB6131">
        <v>0</v>
      </c>
      <c r="BC6131">
        <v>0</v>
      </c>
      <c r="BD6131">
        <v>0</v>
      </c>
      <c r="BE6131">
        <v>0</v>
      </c>
      <c r="BF6131">
        <v>1</v>
      </c>
      <c r="BG6131">
        <v>0</v>
      </c>
      <c r="BH6131">
        <v>0</v>
      </c>
      <c r="BI6131">
        <v>0</v>
      </c>
      <c r="BJ6131" s="2">
        <v>45853</v>
      </c>
      <c r="BK6131">
        <v>0</v>
      </c>
      <c r="BL6131" s="3" t="str">
        <f>VLOOKUP(O6131,DropDownList!$H$1:$I$7,2,FALSE)</f>
        <v>2023/24</v>
      </c>
      <c r="BM6131" s="3" t="str">
        <f t="shared" si="96"/>
        <v>PREG</v>
      </c>
    </row>
    <row r="6132" spans="1:65" x14ac:dyDescent="0.2">
      <c r="A6132">
        <v>2025</v>
      </c>
      <c r="B6132">
        <v>7</v>
      </c>
      <c r="C6132" t="s">
        <v>231</v>
      </c>
      <c r="D6132" t="s">
        <v>239</v>
      </c>
      <c r="E6132" t="s">
        <v>46</v>
      </c>
      <c r="F6132">
        <v>9286</v>
      </c>
      <c r="G6132" t="s">
        <v>141</v>
      </c>
      <c r="H6132" t="s">
        <v>240</v>
      </c>
      <c r="I6132" t="s">
        <v>240</v>
      </c>
      <c r="J6132" s="1">
        <v>45839</v>
      </c>
      <c r="K6132" t="s">
        <v>143</v>
      </c>
      <c r="L6132">
        <v>2</v>
      </c>
      <c r="M6132" t="s">
        <v>144</v>
      </c>
      <c r="N6132" t="s">
        <v>145</v>
      </c>
      <c r="O6132" t="s">
        <v>147</v>
      </c>
      <c r="P6132" t="s">
        <v>150</v>
      </c>
      <c r="Q6132">
        <v>24197.49</v>
      </c>
      <c r="R6132">
        <v>396</v>
      </c>
      <c r="S6132">
        <v>67775.69</v>
      </c>
      <c r="T6132">
        <v>8220.5300000000007</v>
      </c>
      <c r="U6132">
        <v>158</v>
      </c>
      <c r="V6132">
        <v>84</v>
      </c>
      <c r="W6132">
        <v>14750.05</v>
      </c>
      <c r="X6132">
        <v>14803.8</v>
      </c>
      <c r="Y6132">
        <v>352</v>
      </c>
      <c r="Z6132">
        <v>59555.16</v>
      </c>
      <c r="AA6132">
        <v>35357.67</v>
      </c>
      <c r="AB6132">
        <v>13894.57</v>
      </c>
      <c r="AC6132">
        <v>21463.1</v>
      </c>
      <c r="AD6132">
        <v>72</v>
      </c>
      <c r="AE6132">
        <v>12</v>
      </c>
      <c r="AF6132">
        <v>194</v>
      </c>
      <c r="AG6132">
        <v>46</v>
      </c>
      <c r="AH6132">
        <v>44</v>
      </c>
      <c r="AI6132">
        <v>112</v>
      </c>
      <c r="AJ6132">
        <v>60</v>
      </c>
      <c r="AK6132">
        <v>33</v>
      </c>
      <c r="AL6132">
        <v>16</v>
      </c>
      <c r="AM6132">
        <v>10</v>
      </c>
      <c r="AN6132">
        <v>7</v>
      </c>
      <c r="AO6132">
        <v>287</v>
      </c>
      <c r="AP6132">
        <v>1241</v>
      </c>
      <c r="AQ6132">
        <v>316</v>
      </c>
      <c r="AR6132">
        <v>59</v>
      </c>
      <c r="AS6132">
        <v>191</v>
      </c>
      <c r="AT6132">
        <v>5</v>
      </c>
      <c r="AU6132">
        <v>10</v>
      </c>
      <c r="AV6132">
        <v>1</v>
      </c>
      <c r="AW6132">
        <v>0</v>
      </c>
      <c r="AX6132">
        <v>0</v>
      </c>
      <c r="AY6132">
        <v>128</v>
      </c>
      <c r="AZ6132">
        <v>297</v>
      </c>
      <c r="BA6132">
        <v>158</v>
      </c>
      <c r="BB6132">
        <v>24</v>
      </c>
      <c r="BC6132">
        <v>13</v>
      </c>
      <c r="BD6132">
        <v>2</v>
      </c>
      <c r="BE6132">
        <v>0</v>
      </c>
      <c r="BF6132">
        <v>278</v>
      </c>
      <c r="BG6132">
        <v>19807.48</v>
      </c>
      <c r="BH6132">
        <v>0</v>
      </c>
      <c r="BI6132">
        <v>158</v>
      </c>
      <c r="BJ6132" s="2">
        <v>45853</v>
      </c>
      <c r="BK6132">
        <v>0</v>
      </c>
      <c r="BL6132" s="3" t="str">
        <f>VLOOKUP(O6132,DropDownList!$H$1:$I$7,2,FALSE)</f>
        <v>2024/25</v>
      </c>
      <c r="BM6132" s="3" t="str">
        <f t="shared" si="96"/>
        <v>FISCAL FINES</v>
      </c>
    </row>
    <row r="6133" spans="1:65" x14ac:dyDescent="0.2">
      <c r="A6133">
        <v>2025</v>
      </c>
      <c r="B6133">
        <v>7</v>
      </c>
      <c r="C6133" t="s">
        <v>231</v>
      </c>
      <c r="D6133" t="s">
        <v>239</v>
      </c>
      <c r="E6133" t="s">
        <v>46</v>
      </c>
      <c r="F6133">
        <v>9286</v>
      </c>
      <c r="G6133" t="s">
        <v>141</v>
      </c>
      <c r="H6133" t="s">
        <v>240</v>
      </c>
      <c r="I6133" t="s">
        <v>240</v>
      </c>
      <c r="J6133" s="1">
        <v>45839</v>
      </c>
      <c r="K6133" t="s">
        <v>143</v>
      </c>
      <c r="L6133">
        <v>2</v>
      </c>
      <c r="M6133" t="s">
        <v>144</v>
      </c>
      <c r="N6133" t="s">
        <v>145</v>
      </c>
      <c r="O6133" t="s">
        <v>149</v>
      </c>
      <c r="P6133" t="s">
        <v>146</v>
      </c>
      <c r="Q6133">
        <v>1230</v>
      </c>
      <c r="R6133">
        <v>256</v>
      </c>
      <c r="S6133">
        <v>3580</v>
      </c>
      <c r="T6133">
        <v>40</v>
      </c>
      <c r="U6133">
        <v>125</v>
      </c>
      <c r="V6133">
        <v>66</v>
      </c>
      <c r="W6133">
        <v>880</v>
      </c>
      <c r="X6133">
        <v>880</v>
      </c>
      <c r="Y6133">
        <v>0</v>
      </c>
      <c r="Z6133">
        <v>0</v>
      </c>
      <c r="AA6133">
        <v>2310</v>
      </c>
      <c r="AB6133">
        <v>0</v>
      </c>
      <c r="AC6133">
        <v>0</v>
      </c>
      <c r="AD6133">
        <v>66</v>
      </c>
      <c r="AE6133">
        <v>0</v>
      </c>
      <c r="AF6133">
        <v>163</v>
      </c>
      <c r="AG6133">
        <v>0</v>
      </c>
      <c r="AH6133">
        <v>2</v>
      </c>
      <c r="AI6133">
        <v>91</v>
      </c>
      <c r="AJ6133">
        <v>0</v>
      </c>
      <c r="AK6133">
        <v>0</v>
      </c>
      <c r="AL6133">
        <v>0</v>
      </c>
      <c r="AM6133">
        <v>0</v>
      </c>
      <c r="AN6133">
        <v>0</v>
      </c>
      <c r="AO6133">
        <v>161</v>
      </c>
      <c r="AP6133">
        <v>378</v>
      </c>
      <c r="AQ6133">
        <v>163</v>
      </c>
      <c r="AR6133">
        <v>0</v>
      </c>
      <c r="AS6133">
        <v>50</v>
      </c>
      <c r="AT6133">
        <v>1</v>
      </c>
      <c r="AU6133">
        <v>3</v>
      </c>
      <c r="AV6133">
        <v>2</v>
      </c>
      <c r="AW6133">
        <v>2</v>
      </c>
      <c r="AX6133">
        <v>0</v>
      </c>
      <c r="AY6133">
        <v>32</v>
      </c>
      <c r="AZ6133">
        <v>68</v>
      </c>
      <c r="BA6133">
        <v>26</v>
      </c>
      <c r="BB6133">
        <v>10</v>
      </c>
      <c r="BC6133">
        <v>7</v>
      </c>
      <c r="BD6133">
        <v>2</v>
      </c>
      <c r="BE6133">
        <v>0</v>
      </c>
      <c r="BF6133">
        <v>253</v>
      </c>
      <c r="BG6133">
        <v>1230</v>
      </c>
      <c r="BH6133">
        <v>0</v>
      </c>
      <c r="BI6133">
        <v>124</v>
      </c>
      <c r="BJ6133" s="2">
        <v>45853</v>
      </c>
      <c r="BK6133">
        <v>0</v>
      </c>
      <c r="BL6133" s="3" t="str">
        <f>VLOOKUP(O6133,DropDownList!$H$1:$I$7,2,FALSE)</f>
        <v>2025/26</v>
      </c>
      <c r="BM6133" s="3" t="str">
        <f t="shared" si="96"/>
        <v>VSUR</v>
      </c>
    </row>
    <row r="6134" spans="1:65" x14ac:dyDescent="0.2">
      <c r="A6134">
        <v>2025</v>
      </c>
      <c r="B6134">
        <v>7</v>
      </c>
      <c r="C6134" t="s">
        <v>231</v>
      </c>
      <c r="D6134" t="s">
        <v>239</v>
      </c>
      <c r="E6134" t="s">
        <v>46</v>
      </c>
      <c r="F6134">
        <v>9286</v>
      </c>
      <c r="G6134" t="s">
        <v>141</v>
      </c>
      <c r="H6134" t="s">
        <v>240</v>
      </c>
      <c r="I6134" t="s">
        <v>240</v>
      </c>
      <c r="J6134" s="1">
        <v>45839</v>
      </c>
      <c r="K6134" t="s">
        <v>143</v>
      </c>
      <c r="L6134">
        <v>2</v>
      </c>
      <c r="M6134" t="s">
        <v>144</v>
      </c>
      <c r="N6134" t="s">
        <v>145</v>
      </c>
      <c r="O6134" t="s">
        <v>156</v>
      </c>
      <c r="P6134" t="s">
        <v>148</v>
      </c>
      <c r="Q6134">
        <v>0</v>
      </c>
      <c r="R6134">
        <v>3</v>
      </c>
      <c r="S6134">
        <v>180</v>
      </c>
      <c r="T6134">
        <v>60</v>
      </c>
      <c r="U6134">
        <v>0</v>
      </c>
      <c r="V6134">
        <v>0</v>
      </c>
      <c r="W6134">
        <v>0</v>
      </c>
      <c r="X6134">
        <v>0</v>
      </c>
      <c r="Y6134">
        <v>0</v>
      </c>
      <c r="Z6134">
        <v>0</v>
      </c>
      <c r="AA6134">
        <v>120</v>
      </c>
      <c r="AB6134">
        <v>0</v>
      </c>
      <c r="AC6134">
        <v>120</v>
      </c>
      <c r="AD6134">
        <v>0</v>
      </c>
      <c r="AE6134">
        <v>0</v>
      </c>
      <c r="AF6134">
        <v>2</v>
      </c>
      <c r="AG6134">
        <v>0</v>
      </c>
      <c r="AH6134">
        <v>1</v>
      </c>
      <c r="AI6134">
        <v>0</v>
      </c>
      <c r="AJ6134">
        <v>0</v>
      </c>
      <c r="AK6134">
        <v>0</v>
      </c>
      <c r="AL6134">
        <v>0</v>
      </c>
      <c r="AM6134">
        <v>0</v>
      </c>
      <c r="AN6134">
        <v>0</v>
      </c>
      <c r="AO6134">
        <v>1</v>
      </c>
      <c r="AP6134">
        <v>9</v>
      </c>
      <c r="AQ6134">
        <v>1</v>
      </c>
      <c r="AR6134">
        <v>0</v>
      </c>
      <c r="AS6134">
        <v>4</v>
      </c>
      <c r="AT6134">
        <v>0</v>
      </c>
      <c r="AU6134">
        <v>0</v>
      </c>
      <c r="AV6134">
        <v>0</v>
      </c>
      <c r="AW6134">
        <v>0</v>
      </c>
      <c r="AX6134">
        <v>0</v>
      </c>
      <c r="AY6134">
        <v>0</v>
      </c>
      <c r="AZ6134">
        <v>2</v>
      </c>
      <c r="BA6134">
        <v>2</v>
      </c>
      <c r="BB6134">
        <v>0</v>
      </c>
      <c r="BC6134">
        <v>0</v>
      </c>
      <c r="BD6134">
        <v>0</v>
      </c>
      <c r="BE6134">
        <v>0</v>
      </c>
      <c r="BF6134">
        <v>2</v>
      </c>
      <c r="BG6134">
        <v>0</v>
      </c>
      <c r="BH6134">
        <v>0</v>
      </c>
      <c r="BI6134">
        <v>0</v>
      </c>
      <c r="BJ6134" s="2">
        <v>45853</v>
      </c>
      <c r="BK6134">
        <v>0</v>
      </c>
      <c r="BL6134" s="3" t="str">
        <f>VLOOKUP(O6134,DropDownList!$H$1:$I$7,2,FALSE)</f>
        <v>2023/24</v>
      </c>
      <c r="BM6134" s="3" t="str">
        <f t="shared" si="96"/>
        <v>PRAS</v>
      </c>
    </row>
    <row r="6135" spans="1:65" x14ac:dyDescent="0.2">
      <c r="A6135">
        <v>2025</v>
      </c>
      <c r="B6135">
        <v>7</v>
      </c>
      <c r="C6135" t="s">
        <v>231</v>
      </c>
      <c r="D6135" t="s">
        <v>239</v>
      </c>
      <c r="E6135" t="s">
        <v>46</v>
      </c>
      <c r="F6135">
        <v>9286</v>
      </c>
      <c r="G6135" t="s">
        <v>141</v>
      </c>
      <c r="H6135" t="s">
        <v>240</v>
      </c>
      <c r="I6135" t="s">
        <v>240</v>
      </c>
      <c r="J6135" s="1">
        <v>45839</v>
      </c>
      <c r="K6135" t="s">
        <v>143</v>
      </c>
      <c r="L6135">
        <v>2</v>
      </c>
      <c r="M6135" t="s">
        <v>144</v>
      </c>
      <c r="N6135" t="s">
        <v>145</v>
      </c>
      <c r="O6135" t="s">
        <v>156</v>
      </c>
      <c r="P6135" t="s">
        <v>146</v>
      </c>
      <c r="Q6135">
        <v>490</v>
      </c>
      <c r="R6135">
        <v>319</v>
      </c>
      <c r="S6135">
        <v>4910</v>
      </c>
      <c r="T6135">
        <v>60</v>
      </c>
      <c r="U6135">
        <v>66</v>
      </c>
      <c r="V6135">
        <v>11</v>
      </c>
      <c r="W6135">
        <v>190</v>
      </c>
      <c r="X6135">
        <v>190</v>
      </c>
      <c r="Y6135">
        <v>0</v>
      </c>
      <c r="Z6135">
        <v>0</v>
      </c>
      <c r="AA6135">
        <v>4360</v>
      </c>
      <c r="AB6135">
        <v>0</v>
      </c>
      <c r="AC6135">
        <v>0</v>
      </c>
      <c r="AD6135">
        <v>11</v>
      </c>
      <c r="AE6135">
        <v>0</v>
      </c>
      <c r="AF6135">
        <v>288</v>
      </c>
      <c r="AG6135">
        <v>0</v>
      </c>
      <c r="AH6135">
        <v>3</v>
      </c>
      <c r="AI6135">
        <v>28</v>
      </c>
      <c r="AJ6135">
        <v>0</v>
      </c>
      <c r="AK6135">
        <v>0</v>
      </c>
      <c r="AL6135">
        <v>0</v>
      </c>
      <c r="AM6135">
        <v>0</v>
      </c>
      <c r="AN6135">
        <v>0</v>
      </c>
      <c r="AO6135">
        <v>182</v>
      </c>
      <c r="AP6135">
        <v>850</v>
      </c>
      <c r="AQ6135">
        <v>195</v>
      </c>
      <c r="AR6135">
        <v>0</v>
      </c>
      <c r="AS6135">
        <v>141</v>
      </c>
      <c r="AT6135">
        <v>17</v>
      </c>
      <c r="AU6135">
        <v>10</v>
      </c>
      <c r="AV6135">
        <v>4</v>
      </c>
      <c r="AW6135">
        <v>1</v>
      </c>
      <c r="AX6135">
        <v>0</v>
      </c>
      <c r="AY6135">
        <v>102</v>
      </c>
      <c r="AZ6135">
        <v>189</v>
      </c>
      <c r="BA6135">
        <v>105</v>
      </c>
      <c r="BB6135">
        <v>29</v>
      </c>
      <c r="BC6135">
        <v>18</v>
      </c>
      <c r="BD6135">
        <v>7</v>
      </c>
      <c r="BE6135">
        <v>0</v>
      </c>
      <c r="BF6135">
        <v>317</v>
      </c>
      <c r="BG6135">
        <v>490</v>
      </c>
      <c r="BH6135">
        <v>0</v>
      </c>
      <c r="BI6135">
        <v>66</v>
      </c>
      <c r="BJ6135" s="2">
        <v>45853</v>
      </c>
      <c r="BK6135">
        <v>0</v>
      </c>
      <c r="BL6135" s="3" t="str">
        <f>VLOOKUP(O6135,DropDownList!$H$1:$I$7,2,FALSE)</f>
        <v>2023/24</v>
      </c>
      <c r="BM6135" s="3" t="str">
        <f t="shared" si="96"/>
        <v>VSUR</v>
      </c>
    </row>
    <row r="6136" spans="1:65" x14ac:dyDescent="0.2">
      <c r="A6136">
        <v>2025</v>
      </c>
      <c r="B6136">
        <v>7</v>
      </c>
      <c r="C6136" t="s">
        <v>231</v>
      </c>
      <c r="D6136" t="s">
        <v>239</v>
      </c>
      <c r="E6136" t="s">
        <v>46</v>
      </c>
      <c r="F6136">
        <v>9286</v>
      </c>
      <c r="G6136" t="s">
        <v>141</v>
      </c>
      <c r="H6136" t="s">
        <v>240</v>
      </c>
      <c r="I6136" t="s">
        <v>240</v>
      </c>
      <c r="J6136" s="1">
        <v>45839</v>
      </c>
      <c r="K6136" t="s">
        <v>143</v>
      </c>
      <c r="L6136">
        <v>2</v>
      </c>
      <c r="M6136" t="s">
        <v>144</v>
      </c>
      <c r="N6136" t="s">
        <v>145</v>
      </c>
      <c r="O6136" t="s">
        <v>147</v>
      </c>
      <c r="P6136" t="s">
        <v>154</v>
      </c>
      <c r="Q6136">
        <v>13326.96</v>
      </c>
      <c r="R6136">
        <v>183</v>
      </c>
      <c r="S6136">
        <v>52987.18</v>
      </c>
      <c r="T6136">
        <v>1250</v>
      </c>
      <c r="U6136">
        <v>53</v>
      </c>
      <c r="V6136">
        <v>20</v>
      </c>
      <c r="W6136">
        <v>3885</v>
      </c>
      <c r="X6136">
        <v>5645.65</v>
      </c>
      <c r="Y6136">
        <v>0</v>
      </c>
      <c r="Z6136">
        <v>0</v>
      </c>
      <c r="AA6136">
        <v>38410.22</v>
      </c>
      <c r="AB6136">
        <v>646.38</v>
      </c>
      <c r="AC6136">
        <v>35298.26</v>
      </c>
      <c r="AD6136">
        <v>10</v>
      </c>
      <c r="AE6136">
        <v>10</v>
      </c>
      <c r="AF6136">
        <v>127</v>
      </c>
      <c r="AG6136">
        <v>31</v>
      </c>
      <c r="AH6136">
        <v>3</v>
      </c>
      <c r="AI6136">
        <v>22</v>
      </c>
      <c r="AJ6136">
        <v>0</v>
      </c>
      <c r="AK6136">
        <v>0</v>
      </c>
      <c r="AL6136">
        <v>0</v>
      </c>
      <c r="AM6136">
        <v>0</v>
      </c>
      <c r="AN6136">
        <v>0</v>
      </c>
      <c r="AO6136">
        <v>125</v>
      </c>
      <c r="AP6136">
        <v>415</v>
      </c>
      <c r="AQ6136">
        <v>131</v>
      </c>
      <c r="AR6136">
        <v>0</v>
      </c>
      <c r="AS6136">
        <v>62</v>
      </c>
      <c r="AT6136">
        <v>5</v>
      </c>
      <c r="AU6136">
        <v>11</v>
      </c>
      <c r="AV6136">
        <v>4</v>
      </c>
      <c r="AW6136">
        <v>2</v>
      </c>
      <c r="AX6136">
        <v>0</v>
      </c>
      <c r="AY6136">
        <v>40</v>
      </c>
      <c r="AZ6136">
        <v>87</v>
      </c>
      <c r="BA6136">
        <v>48</v>
      </c>
      <c r="BB6136">
        <v>8</v>
      </c>
      <c r="BC6136">
        <v>3</v>
      </c>
      <c r="BD6136">
        <v>2</v>
      </c>
      <c r="BE6136">
        <v>0</v>
      </c>
      <c r="BF6136">
        <v>181</v>
      </c>
      <c r="BG6136">
        <v>7250.65</v>
      </c>
      <c r="BH6136">
        <v>0</v>
      </c>
      <c r="BI6136">
        <v>53</v>
      </c>
      <c r="BJ6136" s="2">
        <v>45853</v>
      </c>
      <c r="BK6136">
        <v>0</v>
      </c>
      <c r="BL6136" s="3" t="str">
        <f>VLOOKUP(O6136,DropDownList!$H$1:$I$7,2,FALSE)</f>
        <v>2024/25</v>
      </c>
      <c r="BM6136" s="3" t="str">
        <f t="shared" si="96"/>
        <v>JP COURT</v>
      </c>
    </row>
    <row r="6137" spans="1:65" x14ac:dyDescent="0.2">
      <c r="A6137">
        <v>2025</v>
      </c>
      <c r="B6137">
        <v>7</v>
      </c>
      <c r="C6137" t="s">
        <v>231</v>
      </c>
      <c r="D6137" t="s">
        <v>239</v>
      </c>
      <c r="E6137" t="s">
        <v>46</v>
      </c>
      <c r="F6137">
        <v>9286</v>
      </c>
      <c r="G6137" t="s">
        <v>141</v>
      </c>
      <c r="H6137" t="s">
        <v>240</v>
      </c>
      <c r="I6137" t="s">
        <v>240</v>
      </c>
      <c r="J6137" s="1">
        <v>45839</v>
      </c>
      <c r="K6137" t="s">
        <v>143</v>
      </c>
      <c r="L6137">
        <v>2</v>
      </c>
      <c r="M6137" t="s">
        <v>144</v>
      </c>
      <c r="N6137" t="s">
        <v>145</v>
      </c>
      <c r="O6137" t="s">
        <v>147</v>
      </c>
      <c r="P6137" t="s">
        <v>146</v>
      </c>
      <c r="Q6137">
        <v>374.42</v>
      </c>
      <c r="R6137">
        <v>178</v>
      </c>
      <c r="S6137">
        <v>2985</v>
      </c>
      <c r="T6137">
        <v>155</v>
      </c>
      <c r="U6137">
        <v>50</v>
      </c>
      <c r="V6137">
        <v>8</v>
      </c>
      <c r="W6137">
        <v>130</v>
      </c>
      <c r="X6137">
        <v>130</v>
      </c>
      <c r="Y6137">
        <v>0</v>
      </c>
      <c r="Z6137">
        <v>0</v>
      </c>
      <c r="AA6137">
        <v>2455.58</v>
      </c>
      <c r="AB6137">
        <v>0</v>
      </c>
      <c r="AC6137">
        <v>0</v>
      </c>
      <c r="AD6137">
        <v>8</v>
      </c>
      <c r="AE6137">
        <v>0</v>
      </c>
      <c r="AF6137">
        <v>151</v>
      </c>
      <c r="AG6137">
        <v>2</v>
      </c>
      <c r="AH6137">
        <v>4</v>
      </c>
      <c r="AI6137">
        <v>21</v>
      </c>
      <c r="AJ6137">
        <v>0</v>
      </c>
      <c r="AK6137">
        <v>0</v>
      </c>
      <c r="AL6137">
        <v>0</v>
      </c>
      <c r="AM6137">
        <v>0</v>
      </c>
      <c r="AN6137">
        <v>0</v>
      </c>
      <c r="AO6137">
        <v>120</v>
      </c>
      <c r="AP6137">
        <v>394</v>
      </c>
      <c r="AQ6137">
        <v>126</v>
      </c>
      <c r="AR6137">
        <v>0</v>
      </c>
      <c r="AS6137">
        <v>58</v>
      </c>
      <c r="AT6137">
        <v>5</v>
      </c>
      <c r="AU6137">
        <v>11</v>
      </c>
      <c r="AV6137">
        <v>4</v>
      </c>
      <c r="AW6137">
        <v>2</v>
      </c>
      <c r="AX6137">
        <v>0</v>
      </c>
      <c r="AY6137">
        <v>39</v>
      </c>
      <c r="AZ6137">
        <v>81</v>
      </c>
      <c r="BA6137">
        <v>43</v>
      </c>
      <c r="BB6137">
        <v>8</v>
      </c>
      <c r="BC6137">
        <v>3</v>
      </c>
      <c r="BD6137">
        <v>2</v>
      </c>
      <c r="BE6137">
        <v>0</v>
      </c>
      <c r="BF6137">
        <v>176</v>
      </c>
      <c r="BG6137">
        <v>350</v>
      </c>
      <c r="BH6137">
        <v>0</v>
      </c>
      <c r="BI6137">
        <v>50</v>
      </c>
      <c r="BJ6137" s="2">
        <v>45853</v>
      </c>
      <c r="BK6137">
        <v>0</v>
      </c>
      <c r="BL6137" s="3" t="str">
        <f>VLOOKUP(O6137,DropDownList!$H$1:$I$7,2,FALSE)</f>
        <v>2024/25</v>
      </c>
      <c r="BM6137" s="3" t="str">
        <f t="shared" si="96"/>
        <v>VSUR</v>
      </c>
    </row>
    <row r="6138" spans="1:65" x14ac:dyDescent="0.2">
      <c r="A6138">
        <v>2025</v>
      </c>
      <c r="B6138">
        <v>7</v>
      </c>
      <c r="C6138" t="s">
        <v>231</v>
      </c>
      <c r="D6138" t="s">
        <v>239</v>
      </c>
      <c r="E6138" t="s">
        <v>46</v>
      </c>
      <c r="F6138">
        <v>9286</v>
      </c>
      <c r="G6138" t="s">
        <v>141</v>
      </c>
      <c r="H6138" t="s">
        <v>240</v>
      </c>
      <c r="I6138" t="s">
        <v>240</v>
      </c>
      <c r="J6138" s="1">
        <v>45839</v>
      </c>
      <c r="K6138" t="s">
        <v>143</v>
      </c>
      <c r="L6138">
        <v>2</v>
      </c>
      <c r="M6138" t="s">
        <v>144</v>
      </c>
      <c r="N6138" t="s">
        <v>145</v>
      </c>
      <c r="O6138" t="s">
        <v>156</v>
      </c>
      <c r="P6138" t="s">
        <v>150</v>
      </c>
      <c r="Q6138">
        <v>14732.5</v>
      </c>
      <c r="R6138">
        <v>367</v>
      </c>
      <c r="S6138">
        <v>52097.94</v>
      </c>
      <c r="T6138">
        <v>4811.1099999999997</v>
      </c>
      <c r="U6138">
        <v>115</v>
      </c>
      <c r="V6138">
        <v>59</v>
      </c>
      <c r="W6138">
        <v>8616.1200000000008</v>
      </c>
      <c r="X6138">
        <v>8616.1200000000008</v>
      </c>
      <c r="Y6138">
        <v>335</v>
      </c>
      <c r="Z6138">
        <v>47286.83</v>
      </c>
      <c r="AA6138">
        <v>32554.33</v>
      </c>
      <c r="AB6138">
        <v>10678.72</v>
      </c>
      <c r="AC6138">
        <v>21875.61</v>
      </c>
      <c r="AD6138">
        <v>51</v>
      </c>
      <c r="AE6138">
        <v>8</v>
      </c>
      <c r="AF6138">
        <v>217</v>
      </c>
      <c r="AG6138">
        <v>45</v>
      </c>
      <c r="AH6138">
        <v>32</v>
      </c>
      <c r="AI6138">
        <v>70</v>
      </c>
      <c r="AJ6138">
        <v>63</v>
      </c>
      <c r="AK6138">
        <v>28</v>
      </c>
      <c r="AL6138">
        <v>6</v>
      </c>
      <c r="AM6138">
        <v>10</v>
      </c>
      <c r="AN6138">
        <v>6</v>
      </c>
      <c r="AO6138">
        <v>264</v>
      </c>
      <c r="AP6138">
        <v>1366</v>
      </c>
      <c r="AQ6138">
        <v>304</v>
      </c>
      <c r="AR6138">
        <v>53</v>
      </c>
      <c r="AS6138">
        <v>246</v>
      </c>
      <c r="AT6138">
        <v>21</v>
      </c>
      <c r="AU6138">
        <v>2</v>
      </c>
      <c r="AV6138">
        <v>0</v>
      </c>
      <c r="AW6138">
        <v>0</v>
      </c>
      <c r="AX6138">
        <v>0</v>
      </c>
      <c r="AY6138">
        <v>149</v>
      </c>
      <c r="AZ6138">
        <v>319</v>
      </c>
      <c r="BA6138">
        <v>186</v>
      </c>
      <c r="BB6138">
        <v>26</v>
      </c>
      <c r="BC6138">
        <v>17</v>
      </c>
      <c r="BD6138">
        <v>0</v>
      </c>
      <c r="BE6138">
        <v>0</v>
      </c>
      <c r="BF6138">
        <v>247</v>
      </c>
      <c r="BG6138">
        <v>10118.93</v>
      </c>
      <c r="BH6138">
        <v>3</v>
      </c>
      <c r="BI6138">
        <v>115</v>
      </c>
      <c r="BJ6138" s="2">
        <v>45853</v>
      </c>
      <c r="BK6138">
        <v>0</v>
      </c>
      <c r="BL6138" s="3" t="str">
        <f>VLOOKUP(O6138,DropDownList!$H$1:$I$7,2,FALSE)</f>
        <v>2023/24</v>
      </c>
      <c r="BM6138" s="3" t="str">
        <f t="shared" si="96"/>
        <v>FISCAL FINES</v>
      </c>
    </row>
    <row r="6139" spans="1:65" x14ac:dyDescent="0.2">
      <c r="A6139">
        <v>2025</v>
      </c>
      <c r="B6139">
        <v>7</v>
      </c>
      <c r="C6139" t="s">
        <v>231</v>
      </c>
      <c r="D6139" t="s">
        <v>239</v>
      </c>
      <c r="E6139" t="s">
        <v>46</v>
      </c>
      <c r="F6139">
        <v>9286</v>
      </c>
      <c r="G6139" t="s">
        <v>141</v>
      </c>
      <c r="H6139" t="s">
        <v>240</v>
      </c>
      <c r="I6139" t="s">
        <v>240</v>
      </c>
      <c r="J6139" s="1">
        <v>45839</v>
      </c>
      <c r="K6139" t="s">
        <v>143</v>
      </c>
      <c r="L6139">
        <v>2</v>
      </c>
      <c r="M6139" t="s">
        <v>144</v>
      </c>
      <c r="N6139" t="s">
        <v>145</v>
      </c>
      <c r="O6139" t="s">
        <v>147</v>
      </c>
      <c r="P6139" t="s">
        <v>153</v>
      </c>
      <c r="Q6139">
        <v>0</v>
      </c>
      <c r="R6139">
        <v>1</v>
      </c>
      <c r="S6139">
        <v>45</v>
      </c>
      <c r="T6139">
        <v>45</v>
      </c>
      <c r="U6139">
        <v>0</v>
      </c>
      <c r="V6139">
        <v>0</v>
      </c>
      <c r="W6139">
        <v>0</v>
      </c>
      <c r="X6139">
        <v>0</v>
      </c>
      <c r="Y6139">
        <v>0</v>
      </c>
      <c r="Z6139">
        <v>0</v>
      </c>
      <c r="AA6139">
        <v>0</v>
      </c>
      <c r="AB6139">
        <v>0</v>
      </c>
      <c r="AC6139">
        <v>0</v>
      </c>
      <c r="AD6139">
        <v>0</v>
      </c>
      <c r="AE6139">
        <v>0</v>
      </c>
      <c r="AF6139">
        <v>0</v>
      </c>
      <c r="AG6139">
        <v>0</v>
      </c>
      <c r="AH6139">
        <v>1</v>
      </c>
      <c r="AI6139">
        <v>0</v>
      </c>
      <c r="AJ6139">
        <v>0</v>
      </c>
      <c r="AK6139">
        <v>0</v>
      </c>
      <c r="AL6139">
        <v>0</v>
      </c>
      <c r="AM6139">
        <v>0</v>
      </c>
      <c r="AN6139">
        <v>0</v>
      </c>
      <c r="AO6139">
        <v>0</v>
      </c>
      <c r="AP6139">
        <v>0</v>
      </c>
      <c r="AQ6139">
        <v>0</v>
      </c>
      <c r="AR6139">
        <v>0</v>
      </c>
      <c r="AS6139">
        <v>0</v>
      </c>
      <c r="AT6139">
        <v>0</v>
      </c>
      <c r="AU6139">
        <v>0</v>
      </c>
      <c r="AV6139">
        <v>0</v>
      </c>
      <c r="AW6139">
        <v>0</v>
      </c>
      <c r="AX6139">
        <v>0</v>
      </c>
      <c r="AY6139">
        <v>0</v>
      </c>
      <c r="AZ6139">
        <v>0</v>
      </c>
      <c r="BA6139">
        <v>0</v>
      </c>
      <c r="BB6139">
        <v>0</v>
      </c>
      <c r="BC6139">
        <v>0</v>
      </c>
      <c r="BD6139">
        <v>0</v>
      </c>
      <c r="BE6139">
        <v>0</v>
      </c>
      <c r="BF6139">
        <v>1</v>
      </c>
      <c r="BG6139">
        <v>0</v>
      </c>
      <c r="BH6139">
        <v>0</v>
      </c>
      <c r="BI6139">
        <v>0</v>
      </c>
      <c r="BJ6139" s="2">
        <v>45853</v>
      </c>
      <c r="BK6139">
        <v>0</v>
      </c>
      <c r="BL6139" s="3" t="str">
        <f>VLOOKUP(O6139,DropDownList!$H$1:$I$7,2,FALSE)</f>
        <v>2024/25</v>
      </c>
      <c r="BM6139" s="3" t="str">
        <f t="shared" si="96"/>
        <v>PREG</v>
      </c>
    </row>
    <row r="6140" spans="1:65" x14ac:dyDescent="0.2">
      <c r="A6140">
        <v>2025</v>
      </c>
      <c r="B6140">
        <v>7</v>
      </c>
      <c r="C6140" t="s">
        <v>231</v>
      </c>
      <c r="D6140" t="s">
        <v>239</v>
      </c>
      <c r="E6140" t="s">
        <v>46</v>
      </c>
      <c r="F6140">
        <v>9286</v>
      </c>
      <c r="G6140" t="s">
        <v>141</v>
      </c>
      <c r="H6140" t="s">
        <v>240</v>
      </c>
      <c r="I6140" t="s">
        <v>240</v>
      </c>
      <c r="J6140" s="1">
        <v>45839</v>
      </c>
      <c r="K6140" t="s">
        <v>143</v>
      </c>
      <c r="L6140">
        <v>2</v>
      </c>
      <c r="M6140" t="s">
        <v>144</v>
      </c>
      <c r="N6140" t="s">
        <v>145</v>
      </c>
      <c r="O6140" t="s">
        <v>149</v>
      </c>
      <c r="P6140" t="s">
        <v>150</v>
      </c>
      <c r="Q6140">
        <v>22456.5</v>
      </c>
      <c r="R6140">
        <v>252</v>
      </c>
      <c r="S6140">
        <v>42218.81</v>
      </c>
      <c r="T6140">
        <v>1687.5</v>
      </c>
      <c r="U6140">
        <v>139</v>
      </c>
      <c r="V6140">
        <v>116</v>
      </c>
      <c r="W6140">
        <v>16507.169999999998</v>
      </c>
      <c r="X6140">
        <v>18642.78</v>
      </c>
      <c r="Y6140">
        <v>240</v>
      </c>
      <c r="Z6140">
        <v>40531.31</v>
      </c>
      <c r="AA6140">
        <v>18074.810000000001</v>
      </c>
      <c r="AB6140">
        <v>6927.24</v>
      </c>
      <c r="AC6140">
        <v>11147.57</v>
      </c>
      <c r="AD6140">
        <v>96</v>
      </c>
      <c r="AE6140">
        <v>20</v>
      </c>
      <c r="AF6140">
        <v>101</v>
      </c>
      <c r="AG6140">
        <v>33</v>
      </c>
      <c r="AH6140">
        <v>12</v>
      </c>
      <c r="AI6140">
        <v>106</v>
      </c>
      <c r="AJ6140">
        <v>48</v>
      </c>
      <c r="AK6140">
        <v>22</v>
      </c>
      <c r="AL6140">
        <v>2</v>
      </c>
      <c r="AM6140">
        <v>4</v>
      </c>
      <c r="AN6140">
        <v>1</v>
      </c>
      <c r="AO6140">
        <v>177</v>
      </c>
      <c r="AP6140">
        <v>317</v>
      </c>
      <c r="AQ6140">
        <v>180</v>
      </c>
      <c r="AR6140">
        <v>1</v>
      </c>
      <c r="AS6140">
        <v>23</v>
      </c>
      <c r="AT6140">
        <v>0</v>
      </c>
      <c r="AU6140">
        <v>3</v>
      </c>
      <c r="AV6140">
        <v>0</v>
      </c>
      <c r="AW6140">
        <v>0</v>
      </c>
      <c r="AX6140">
        <v>0</v>
      </c>
      <c r="AY6140">
        <v>25</v>
      </c>
      <c r="AZ6140">
        <v>50</v>
      </c>
      <c r="BA6140">
        <v>15</v>
      </c>
      <c r="BB6140">
        <v>7</v>
      </c>
      <c r="BC6140">
        <v>3</v>
      </c>
      <c r="BD6140">
        <v>1</v>
      </c>
      <c r="BE6140">
        <v>0</v>
      </c>
      <c r="BF6140">
        <v>178</v>
      </c>
      <c r="BG6140">
        <v>17085.68</v>
      </c>
      <c r="BH6140">
        <v>0</v>
      </c>
      <c r="BI6140">
        <v>139</v>
      </c>
      <c r="BJ6140" s="2">
        <v>45853</v>
      </c>
      <c r="BK6140">
        <v>0</v>
      </c>
      <c r="BL6140" s="3" t="str">
        <f>VLOOKUP(O6140,DropDownList!$H$1:$I$7,2,FALSE)</f>
        <v>2025/26</v>
      </c>
      <c r="BM6140" s="3" t="str">
        <f t="shared" si="96"/>
        <v>FISCAL FINES</v>
      </c>
    </row>
    <row r="6141" spans="1:65" x14ac:dyDescent="0.2">
      <c r="A6141">
        <v>2025</v>
      </c>
      <c r="B6141">
        <v>7</v>
      </c>
      <c r="C6141" t="s">
        <v>231</v>
      </c>
      <c r="D6141" t="s">
        <v>239</v>
      </c>
      <c r="E6141" t="s">
        <v>46</v>
      </c>
      <c r="F6141">
        <v>9286</v>
      </c>
      <c r="G6141" t="s">
        <v>141</v>
      </c>
      <c r="H6141" t="s">
        <v>240</v>
      </c>
      <c r="I6141" t="s">
        <v>240</v>
      </c>
      <c r="J6141" s="1">
        <v>45839</v>
      </c>
      <c r="K6141" t="s">
        <v>143</v>
      </c>
      <c r="L6141">
        <v>2</v>
      </c>
      <c r="M6141" t="s">
        <v>144</v>
      </c>
      <c r="N6141" t="s">
        <v>145</v>
      </c>
      <c r="O6141" t="s">
        <v>147</v>
      </c>
      <c r="P6141" t="s">
        <v>148</v>
      </c>
      <c r="Q6141">
        <v>252.99</v>
      </c>
      <c r="R6141">
        <v>14</v>
      </c>
      <c r="S6141">
        <v>840</v>
      </c>
      <c r="T6141">
        <v>60</v>
      </c>
      <c r="U6141">
        <v>5</v>
      </c>
      <c r="V6141">
        <v>3</v>
      </c>
      <c r="W6141">
        <v>180</v>
      </c>
      <c r="X6141">
        <v>180</v>
      </c>
      <c r="Y6141">
        <v>0</v>
      </c>
      <c r="Z6141">
        <v>0</v>
      </c>
      <c r="AA6141">
        <v>527.01</v>
      </c>
      <c r="AB6141">
        <v>0</v>
      </c>
      <c r="AC6141">
        <v>527.01</v>
      </c>
      <c r="AD6141">
        <v>3</v>
      </c>
      <c r="AE6141">
        <v>0</v>
      </c>
      <c r="AF6141">
        <v>8</v>
      </c>
      <c r="AG6141">
        <v>1</v>
      </c>
      <c r="AH6141">
        <v>1</v>
      </c>
      <c r="AI6141">
        <v>4</v>
      </c>
      <c r="AJ6141">
        <v>0</v>
      </c>
      <c r="AK6141">
        <v>0</v>
      </c>
      <c r="AL6141">
        <v>0</v>
      </c>
      <c r="AM6141">
        <v>0</v>
      </c>
      <c r="AN6141">
        <v>0</v>
      </c>
      <c r="AO6141">
        <v>11</v>
      </c>
      <c r="AP6141">
        <v>35</v>
      </c>
      <c r="AQ6141">
        <v>11</v>
      </c>
      <c r="AR6141">
        <v>3</v>
      </c>
      <c r="AS6141">
        <v>1</v>
      </c>
      <c r="AT6141">
        <v>0</v>
      </c>
      <c r="AU6141">
        <v>0</v>
      </c>
      <c r="AV6141">
        <v>0</v>
      </c>
      <c r="AW6141">
        <v>0</v>
      </c>
      <c r="AX6141">
        <v>0</v>
      </c>
      <c r="AY6141">
        <v>6</v>
      </c>
      <c r="AZ6141">
        <v>9</v>
      </c>
      <c r="BA6141">
        <v>4</v>
      </c>
      <c r="BB6141">
        <v>0</v>
      </c>
      <c r="BC6141">
        <v>0</v>
      </c>
      <c r="BD6141">
        <v>1</v>
      </c>
      <c r="BE6141">
        <v>0</v>
      </c>
      <c r="BF6141">
        <v>11</v>
      </c>
      <c r="BG6141">
        <v>240</v>
      </c>
      <c r="BH6141">
        <v>0</v>
      </c>
      <c r="BI6141">
        <v>5</v>
      </c>
      <c r="BJ6141" s="2">
        <v>45853</v>
      </c>
      <c r="BK6141">
        <v>0</v>
      </c>
      <c r="BL6141" s="3" t="str">
        <f>VLOOKUP(O6141,DropDownList!$H$1:$I$7,2,FALSE)</f>
        <v>2024/25</v>
      </c>
      <c r="BM6141" s="3" t="str">
        <f t="shared" si="96"/>
        <v>PRAS</v>
      </c>
    </row>
    <row r="6142" spans="1:65" x14ac:dyDescent="0.2">
      <c r="A6142">
        <v>2025</v>
      </c>
      <c r="B6142">
        <v>7</v>
      </c>
      <c r="C6142" t="s">
        <v>231</v>
      </c>
      <c r="D6142" t="s">
        <v>239</v>
      </c>
      <c r="E6142" t="s">
        <v>46</v>
      </c>
      <c r="F6142">
        <v>9286</v>
      </c>
      <c r="G6142" t="s">
        <v>141</v>
      </c>
      <c r="H6142" t="s">
        <v>240</v>
      </c>
      <c r="I6142" t="s">
        <v>240</v>
      </c>
      <c r="J6142" s="1">
        <v>45839</v>
      </c>
      <c r="K6142" t="s">
        <v>143</v>
      </c>
      <c r="L6142">
        <v>2</v>
      </c>
      <c r="M6142" t="s">
        <v>144</v>
      </c>
      <c r="N6142" t="s">
        <v>145</v>
      </c>
      <c r="O6142" t="s">
        <v>147</v>
      </c>
      <c r="P6142" t="s">
        <v>152</v>
      </c>
      <c r="Q6142">
        <v>0</v>
      </c>
      <c r="R6142">
        <v>32</v>
      </c>
      <c r="S6142">
        <v>1280</v>
      </c>
      <c r="T6142">
        <v>560</v>
      </c>
      <c r="U6142">
        <v>0</v>
      </c>
      <c r="V6142">
        <v>0</v>
      </c>
      <c r="W6142">
        <v>0</v>
      </c>
      <c r="X6142">
        <v>0</v>
      </c>
      <c r="Y6142">
        <v>0</v>
      </c>
      <c r="Z6142">
        <v>0</v>
      </c>
      <c r="AA6142">
        <v>720</v>
      </c>
      <c r="AB6142">
        <v>0</v>
      </c>
      <c r="AC6142">
        <v>720</v>
      </c>
      <c r="AD6142">
        <v>0</v>
      </c>
      <c r="AE6142">
        <v>0</v>
      </c>
      <c r="AF6142">
        <v>18</v>
      </c>
      <c r="AG6142">
        <v>0</v>
      </c>
      <c r="AH6142">
        <v>14</v>
      </c>
      <c r="AI6142">
        <v>0</v>
      </c>
      <c r="AJ6142">
        <v>0</v>
      </c>
      <c r="AK6142">
        <v>0</v>
      </c>
      <c r="AL6142">
        <v>0</v>
      </c>
      <c r="AM6142">
        <v>0</v>
      </c>
      <c r="AN6142">
        <v>0</v>
      </c>
      <c r="AO6142">
        <v>0</v>
      </c>
      <c r="AP6142">
        <v>0</v>
      </c>
      <c r="AQ6142">
        <v>0</v>
      </c>
      <c r="AR6142">
        <v>0</v>
      </c>
      <c r="AS6142">
        <v>0</v>
      </c>
      <c r="AT6142">
        <v>0</v>
      </c>
      <c r="AU6142">
        <v>0</v>
      </c>
      <c r="AV6142">
        <v>0</v>
      </c>
      <c r="AW6142">
        <v>0</v>
      </c>
      <c r="AX6142">
        <v>0</v>
      </c>
      <c r="AY6142">
        <v>0</v>
      </c>
      <c r="AZ6142">
        <v>0</v>
      </c>
      <c r="BA6142">
        <v>0</v>
      </c>
      <c r="BB6142">
        <v>0</v>
      </c>
      <c r="BC6142">
        <v>0</v>
      </c>
      <c r="BD6142">
        <v>0</v>
      </c>
      <c r="BE6142">
        <v>0</v>
      </c>
      <c r="BF6142">
        <v>0</v>
      </c>
      <c r="BG6142">
        <v>0</v>
      </c>
      <c r="BH6142">
        <v>0</v>
      </c>
      <c r="BI6142">
        <v>0</v>
      </c>
      <c r="BJ6142" s="2">
        <v>45853</v>
      </c>
      <c r="BK6142">
        <v>0</v>
      </c>
      <c r="BL6142" s="3" t="str">
        <f>VLOOKUP(O6142,DropDownList!$H$1:$I$7,2,FALSE)</f>
        <v>2024/25</v>
      </c>
      <c r="BM6142" s="3" t="str">
        <f t="shared" si="96"/>
        <v>PCOA</v>
      </c>
    </row>
    <row r="6143" spans="1:65" x14ac:dyDescent="0.2">
      <c r="A6143">
        <v>2025</v>
      </c>
      <c r="B6143">
        <v>7</v>
      </c>
      <c r="C6143" t="s">
        <v>231</v>
      </c>
      <c r="D6143" t="s">
        <v>239</v>
      </c>
      <c r="E6143" t="s">
        <v>46</v>
      </c>
      <c r="F6143">
        <v>9286</v>
      </c>
      <c r="G6143" t="s">
        <v>141</v>
      </c>
      <c r="H6143" t="s">
        <v>240</v>
      </c>
      <c r="I6143" t="s">
        <v>240</v>
      </c>
      <c r="J6143" s="1">
        <v>45839</v>
      </c>
      <c r="K6143" t="s">
        <v>143</v>
      </c>
      <c r="L6143">
        <v>2</v>
      </c>
      <c r="M6143" t="s">
        <v>144</v>
      </c>
      <c r="N6143" t="s">
        <v>145</v>
      </c>
      <c r="O6143" t="s">
        <v>156</v>
      </c>
      <c r="P6143" t="s">
        <v>154</v>
      </c>
      <c r="Q6143">
        <v>13598.41</v>
      </c>
      <c r="R6143">
        <v>322</v>
      </c>
      <c r="S6143">
        <v>77685</v>
      </c>
      <c r="T6143">
        <v>1337.56</v>
      </c>
      <c r="U6143">
        <v>66</v>
      </c>
      <c r="V6143">
        <v>22</v>
      </c>
      <c r="W6143">
        <v>4879.7700000000004</v>
      </c>
      <c r="X6143">
        <v>4879.7700000000004</v>
      </c>
      <c r="Y6143">
        <v>0</v>
      </c>
      <c r="Z6143">
        <v>0</v>
      </c>
      <c r="AA6143">
        <v>62749.03</v>
      </c>
      <c r="AB6143">
        <v>543</v>
      </c>
      <c r="AC6143">
        <v>57826.03</v>
      </c>
      <c r="AD6143">
        <v>11</v>
      </c>
      <c r="AE6143">
        <v>11</v>
      </c>
      <c r="AF6143">
        <v>251</v>
      </c>
      <c r="AG6143">
        <v>38</v>
      </c>
      <c r="AH6143">
        <v>3</v>
      </c>
      <c r="AI6143">
        <v>28</v>
      </c>
      <c r="AJ6143">
        <v>0</v>
      </c>
      <c r="AK6143">
        <v>0</v>
      </c>
      <c r="AL6143">
        <v>0</v>
      </c>
      <c r="AM6143">
        <v>0</v>
      </c>
      <c r="AN6143">
        <v>0</v>
      </c>
      <c r="AO6143">
        <v>183</v>
      </c>
      <c r="AP6143">
        <v>859</v>
      </c>
      <c r="AQ6143">
        <v>195</v>
      </c>
      <c r="AR6143">
        <v>0</v>
      </c>
      <c r="AS6143">
        <v>142</v>
      </c>
      <c r="AT6143">
        <v>18</v>
      </c>
      <c r="AU6143">
        <v>10</v>
      </c>
      <c r="AV6143">
        <v>4</v>
      </c>
      <c r="AW6143">
        <v>1</v>
      </c>
      <c r="AX6143">
        <v>0</v>
      </c>
      <c r="AY6143">
        <v>103</v>
      </c>
      <c r="AZ6143">
        <v>191</v>
      </c>
      <c r="BA6143">
        <v>106</v>
      </c>
      <c r="BB6143">
        <v>30</v>
      </c>
      <c r="BC6143">
        <v>19</v>
      </c>
      <c r="BD6143">
        <v>7</v>
      </c>
      <c r="BE6143">
        <v>0</v>
      </c>
      <c r="BF6143">
        <v>320</v>
      </c>
      <c r="BG6143">
        <v>7790</v>
      </c>
      <c r="BH6143">
        <v>2</v>
      </c>
      <c r="BI6143">
        <v>66</v>
      </c>
      <c r="BJ6143" s="2">
        <v>45853</v>
      </c>
      <c r="BK6143">
        <v>0</v>
      </c>
      <c r="BL6143" s="3" t="str">
        <f>VLOOKUP(O6143,DropDownList!$H$1:$I$7,2,FALSE)</f>
        <v>2023/24</v>
      </c>
      <c r="BM6143" s="3" t="str">
        <f t="shared" si="96"/>
        <v>JP COURT</v>
      </c>
    </row>
    <row r="6144" spans="1:65" x14ac:dyDescent="0.2">
      <c r="A6144">
        <v>2025</v>
      </c>
      <c r="B6144">
        <v>7</v>
      </c>
      <c r="C6144" t="s">
        <v>231</v>
      </c>
      <c r="D6144" t="s">
        <v>239</v>
      </c>
      <c r="E6144" t="s">
        <v>46</v>
      </c>
      <c r="F6144">
        <v>9286</v>
      </c>
      <c r="G6144" t="s">
        <v>141</v>
      </c>
      <c r="H6144" t="s">
        <v>240</v>
      </c>
      <c r="I6144" t="s">
        <v>240</v>
      </c>
      <c r="J6144" s="1">
        <v>45839</v>
      </c>
      <c r="K6144" t="s">
        <v>143</v>
      </c>
      <c r="L6144">
        <v>2</v>
      </c>
      <c r="M6144" t="s">
        <v>144</v>
      </c>
      <c r="N6144" t="s">
        <v>145</v>
      </c>
      <c r="O6144" t="s">
        <v>149</v>
      </c>
      <c r="P6144" t="s">
        <v>148</v>
      </c>
      <c r="Q6144">
        <v>430</v>
      </c>
      <c r="R6144">
        <v>11</v>
      </c>
      <c r="S6144">
        <v>660</v>
      </c>
      <c r="T6144">
        <v>0</v>
      </c>
      <c r="U6144">
        <v>8</v>
      </c>
      <c r="V6144">
        <v>7</v>
      </c>
      <c r="W6144">
        <v>420</v>
      </c>
      <c r="X6144">
        <v>420</v>
      </c>
      <c r="Y6144">
        <v>0</v>
      </c>
      <c r="Z6144">
        <v>0</v>
      </c>
      <c r="AA6144">
        <v>230</v>
      </c>
      <c r="AB6144">
        <v>0</v>
      </c>
      <c r="AC6144">
        <v>230</v>
      </c>
      <c r="AD6144">
        <v>7</v>
      </c>
      <c r="AE6144">
        <v>0</v>
      </c>
      <c r="AF6144">
        <v>3</v>
      </c>
      <c r="AG6144">
        <v>1</v>
      </c>
      <c r="AH6144">
        <v>0</v>
      </c>
      <c r="AI6144">
        <v>7</v>
      </c>
      <c r="AJ6144">
        <v>0</v>
      </c>
      <c r="AK6144">
        <v>0</v>
      </c>
      <c r="AL6144">
        <v>0</v>
      </c>
      <c r="AM6144">
        <v>0</v>
      </c>
      <c r="AN6144">
        <v>0</v>
      </c>
      <c r="AO6144">
        <v>9</v>
      </c>
      <c r="AP6144">
        <v>12</v>
      </c>
      <c r="AQ6144">
        <v>9</v>
      </c>
      <c r="AR6144">
        <v>0</v>
      </c>
      <c r="AS6144">
        <v>1</v>
      </c>
      <c r="AT6144">
        <v>0</v>
      </c>
      <c r="AU6144">
        <v>0</v>
      </c>
      <c r="AV6144">
        <v>0</v>
      </c>
      <c r="AW6144">
        <v>0</v>
      </c>
      <c r="AX6144">
        <v>0</v>
      </c>
      <c r="AY6144">
        <v>1</v>
      </c>
      <c r="AZ6144">
        <v>1</v>
      </c>
      <c r="BA6144">
        <v>0</v>
      </c>
      <c r="BB6144">
        <v>0</v>
      </c>
      <c r="BC6144">
        <v>0</v>
      </c>
      <c r="BD6144">
        <v>0</v>
      </c>
      <c r="BE6144">
        <v>0</v>
      </c>
      <c r="BF6144">
        <v>10</v>
      </c>
      <c r="BG6144">
        <v>420</v>
      </c>
      <c r="BH6144">
        <v>0</v>
      </c>
      <c r="BI6144">
        <v>8</v>
      </c>
      <c r="BJ6144" s="2">
        <v>45853</v>
      </c>
      <c r="BK6144">
        <v>0</v>
      </c>
      <c r="BL6144" s="3" t="str">
        <f>VLOOKUP(O6144,DropDownList!$H$1:$I$7,2,FALSE)</f>
        <v>2025/26</v>
      </c>
      <c r="BM6144" s="3" t="str">
        <f t="shared" si="96"/>
        <v>PRAS</v>
      </c>
    </row>
    <row r="6145" spans="1:65" x14ac:dyDescent="0.2">
      <c r="A6145">
        <v>2025</v>
      </c>
      <c r="B6145">
        <v>7</v>
      </c>
      <c r="C6145" t="s">
        <v>231</v>
      </c>
      <c r="D6145" t="s">
        <v>239</v>
      </c>
      <c r="E6145" t="s">
        <v>46</v>
      </c>
      <c r="F6145">
        <v>9286</v>
      </c>
      <c r="G6145" t="s">
        <v>141</v>
      </c>
      <c r="H6145" t="s">
        <v>240</v>
      </c>
      <c r="I6145" t="s">
        <v>240</v>
      </c>
      <c r="J6145" s="1">
        <v>45839</v>
      </c>
      <c r="K6145" t="s">
        <v>143</v>
      </c>
      <c r="L6145">
        <v>2</v>
      </c>
      <c r="M6145" t="s">
        <v>144</v>
      </c>
      <c r="N6145" t="s">
        <v>145</v>
      </c>
      <c r="O6145" t="s">
        <v>149</v>
      </c>
      <c r="P6145" t="s">
        <v>154</v>
      </c>
      <c r="Q6145">
        <v>24850.01</v>
      </c>
      <c r="R6145">
        <v>257</v>
      </c>
      <c r="S6145">
        <v>56693</v>
      </c>
      <c r="T6145">
        <v>700</v>
      </c>
      <c r="U6145">
        <v>125</v>
      </c>
      <c r="V6145">
        <v>88</v>
      </c>
      <c r="W6145">
        <v>15807</v>
      </c>
      <c r="X6145">
        <v>17795</v>
      </c>
      <c r="Y6145">
        <v>0</v>
      </c>
      <c r="Z6145">
        <v>0</v>
      </c>
      <c r="AA6145">
        <v>31142.99</v>
      </c>
      <c r="AB6145">
        <v>400</v>
      </c>
      <c r="AC6145">
        <v>28422.99</v>
      </c>
      <c r="AD6145">
        <v>65</v>
      </c>
      <c r="AE6145">
        <v>23</v>
      </c>
      <c r="AF6145">
        <v>130</v>
      </c>
      <c r="AG6145">
        <v>35</v>
      </c>
      <c r="AH6145">
        <v>2</v>
      </c>
      <c r="AI6145">
        <v>90</v>
      </c>
      <c r="AJ6145">
        <v>0</v>
      </c>
      <c r="AK6145">
        <v>0</v>
      </c>
      <c r="AL6145">
        <v>0</v>
      </c>
      <c r="AM6145">
        <v>0</v>
      </c>
      <c r="AN6145">
        <v>0</v>
      </c>
      <c r="AO6145">
        <v>162</v>
      </c>
      <c r="AP6145">
        <v>375</v>
      </c>
      <c r="AQ6145">
        <v>162</v>
      </c>
      <c r="AR6145">
        <v>0</v>
      </c>
      <c r="AS6145">
        <v>50</v>
      </c>
      <c r="AT6145">
        <v>1</v>
      </c>
      <c r="AU6145">
        <v>3</v>
      </c>
      <c r="AV6145">
        <v>2</v>
      </c>
      <c r="AW6145">
        <v>2</v>
      </c>
      <c r="AX6145">
        <v>0</v>
      </c>
      <c r="AY6145">
        <v>32</v>
      </c>
      <c r="AZ6145">
        <v>67</v>
      </c>
      <c r="BA6145">
        <v>26</v>
      </c>
      <c r="BB6145">
        <v>10</v>
      </c>
      <c r="BC6145">
        <v>7</v>
      </c>
      <c r="BD6145">
        <v>2</v>
      </c>
      <c r="BE6145">
        <v>0</v>
      </c>
      <c r="BF6145">
        <v>254</v>
      </c>
      <c r="BG6145">
        <v>18796</v>
      </c>
      <c r="BH6145">
        <v>0</v>
      </c>
      <c r="BI6145">
        <v>124</v>
      </c>
      <c r="BJ6145" s="2">
        <v>45853</v>
      </c>
      <c r="BK6145">
        <v>0</v>
      </c>
      <c r="BL6145" s="3" t="str">
        <f>VLOOKUP(O6145,DropDownList!$H$1:$I$7,2,FALSE)</f>
        <v>2025/26</v>
      </c>
      <c r="BM6145" s="3" t="str">
        <f t="shared" si="96"/>
        <v>JP COURT</v>
      </c>
    </row>
    <row r="6146" spans="1:65" x14ac:dyDescent="0.2">
      <c r="A6146">
        <v>2025</v>
      </c>
      <c r="B6146">
        <v>7</v>
      </c>
      <c r="C6146" t="s">
        <v>231</v>
      </c>
      <c r="D6146" t="s">
        <v>239</v>
      </c>
      <c r="E6146" t="s">
        <v>46</v>
      </c>
      <c r="F6146">
        <v>9286</v>
      </c>
      <c r="G6146" t="s">
        <v>141</v>
      </c>
      <c r="H6146" t="s">
        <v>240</v>
      </c>
      <c r="I6146" t="s">
        <v>240</v>
      </c>
      <c r="J6146" s="1">
        <v>45839</v>
      </c>
      <c r="K6146" t="s">
        <v>143</v>
      </c>
      <c r="L6146">
        <v>2</v>
      </c>
      <c r="M6146" t="s">
        <v>144</v>
      </c>
      <c r="N6146" t="s">
        <v>145</v>
      </c>
      <c r="O6146" t="s">
        <v>149</v>
      </c>
      <c r="P6146" t="s">
        <v>152</v>
      </c>
      <c r="Q6146">
        <v>0</v>
      </c>
      <c r="R6146">
        <v>23</v>
      </c>
      <c r="S6146">
        <v>920</v>
      </c>
      <c r="T6146">
        <v>440</v>
      </c>
      <c r="U6146">
        <v>0</v>
      </c>
      <c r="V6146">
        <v>0</v>
      </c>
      <c r="W6146">
        <v>0</v>
      </c>
      <c r="X6146">
        <v>0</v>
      </c>
      <c r="Y6146">
        <v>0</v>
      </c>
      <c r="Z6146">
        <v>0</v>
      </c>
      <c r="AA6146">
        <v>480</v>
      </c>
      <c r="AB6146">
        <v>0</v>
      </c>
      <c r="AC6146">
        <v>480</v>
      </c>
      <c r="AD6146">
        <v>0</v>
      </c>
      <c r="AE6146">
        <v>0</v>
      </c>
      <c r="AF6146">
        <v>12</v>
      </c>
      <c r="AG6146">
        <v>0</v>
      </c>
      <c r="AH6146">
        <v>11</v>
      </c>
      <c r="AI6146">
        <v>0</v>
      </c>
      <c r="AJ6146">
        <v>0</v>
      </c>
      <c r="AK6146">
        <v>0</v>
      </c>
      <c r="AL6146">
        <v>0</v>
      </c>
      <c r="AM6146">
        <v>0</v>
      </c>
      <c r="AN6146">
        <v>0</v>
      </c>
      <c r="AO6146">
        <v>0</v>
      </c>
      <c r="AP6146">
        <v>0</v>
      </c>
      <c r="AQ6146">
        <v>0</v>
      </c>
      <c r="AR6146">
        <v>0</v>
      </c>
      <c r="AS6146">
        <v>0</v>
      </c>
      <c r="AT6146">
        <v>0</v>
      </c>
      <c r="AU6146">
        <v>0</v>
      </c>
      <c r="AV6146">
        <v>0</v>
      </c>
      <c r="AW6146">
        <v>0</v>
      </c>
      <c r="AX6146">
        <v>0</v>
      </c>
      <c r="AY6146">
        <v>0</v>
      </c>
      <c r="AZ6146">
        <v>0</v>
      </c>
      <c r="BA6146">
        <v>0</v>
      </c>
      <c r="BB6146">
        <v>0</v>
      </c>
      <c r="BC6146">
        <v>0</v>
      </c>
      <c r="BD6146">
        <v>0</v>
      </c>
      <c r="BE6146">
        <v>0</v>
      </c>
      <c r="BF6146">
        <v>0</v>
      </c>
      <c r="BG6146">
        <v>0</v>
      </c>
      <c r="BH6146">
        <v>0</v>
      </c>
      <c r="BI6146">
        <v>0</v>
      </c>
      <c r="BJ6146" s="2">
        <v>45853</v>
      </c>
      <c r="BK6146">
        <v>0</v>
      </c>
      <c r="BL6146" s="3" t="str">
        <f>VLOOKUP(O6146,DropDownList!$H$1:$I$7,2,FALSE)</f>
        <v>2025/26</v>
      </c>
      <c r="BM6146" s="3" t="str">
        <f t="shared" si="96"/>
        <v>PCOA</v>
      </c>
    </row>
    <row r="6147" spans="1:65" x14ac:dyDescent="0.2">
      <c r="A6147">
        <v>2025</v>
      </c>
      <c r="B6147">
        <v>7</v>
      </c>
      <c r="C6147" t="s">
        <v>231</v>
      </c>
      <c r="D6147" t="s">
        <v>239</v>
      </c>
      <c r="E6147" t="s">
        <v>46</v>
      </c>
      <c r="F6147">
        <v>9286</v>
      </c>
      <c r="G6147" t="s">
        <v>141</v>
      </c>
      <c r="H6147" t="s">
        <v>240</v>
      </c>
      <c r="I6147" t="s">
        <v>240</v>
      </c>
      <c r="J6147" s="1">
        <v>45839</v>
      </c>
      <c r="K6147" t="s">
        <v>143</v>
      </c>
      <c r="L6147">
        <v>2</v>
      </c>
      <c r="M6147" t="s">
        <v>144</v>
      </c>
      <c r="N6147" t="s">
        <v>145</v>
      </c>
      <c r="O6147" t="s">
        <v>149</v>
      </c>
      <c r="P6147" t="s">
        <v>153</v>
      </c>
      <c r="Q6147">
        <v>90</v>
      </c>
      <c r="R6147">
        <v>2</v>
      </c>
      <c r="S6147">
        <v>90</v>
      </c>
      <c r="T6147">
        <v>0</v>
      </c>
      <c r="U6147">
        <v>2</v>
      </c>
      <c r="V6147">
        <v>1</v>
      </c>
      <c r="W6147">
        <v>45</v>
      </c>
      <c r="X6147">
        <v>45</v>
      </c>
      <c r="Y6147">
        <v>0</v>
      </c>
      <c r="Z6147">
        <v>0</v>
      </c>
      <c r="AA6147">
        <v>0</v>
      </c>
      <c r="AB6147">
        <v>0</v>
      </c>
      <c r="AC6147">
        <v>0</v>
      </c>
      <c r="AD6147">
        <v>1</v>
      </c>
      <c r="AE6147">
        <v>0</v>
      </c>
      <c r="AF6147">
        <v>0</v>
      </c>
      <c r="AG6147">
        <v>0</v>
      </c>
      <c r="AH6147">
        <v>0</v>
      </c>
      <c r="AI6147">
        <v>2</v>
      </c>
      <c r="AJ6147">
        <v>0</v>
      </c>
      <c r="AK6147">
        <v>0</v>
      </c>
      <c r="AL6147">
        <v>0</v>
      </c>
      <c r="AM6147">
        <v>0</v>
      </c>
      <c r="AN6147">
        <v>0</v>
      </c>
      <c r="AO6147">
        <v>1</v>
      </c>
      <c r="AP6147">
        <v>1</v>
      </c>
      <c r="AQ6147">
        <v>1</v>
      </c>
      <c r="AR6147">
        <v>0</v>
      </c>
      <c r="AS6147">
        <v>0</v>
      </c>
      <c r="AT6147">
        <v>0</v>
      </c>
      <c r="AU6147">
        <v>0</v>
      </c>
      <c r="AV6147">
        <v>0</v>
      </c>
      <c r="AW6147">
        <v>0</v>
      </c>
      <c r="AX6147">
        <v>0</v>
      </c>
      <c r="AY6147">
        <v>0</v>
      </c>
      <c r="AZ6147">
        <v>0</v>
      </c>
      <c r="BA6147">
        <v>0</v>
      </c>
      <c r="BB6147">
        <v>0</v>
      </c>
      <c r="BC6147">
        <v>0</v>
      </c>
      <c r="BD6147">
        <v>0</v>
      </c>
      <c r="BE6147">
        <v>0</v>
      </c>
      <c r="BF6147">
        <v>1</v>
      </c>
      <c r="BG6147">
        <v>90</v>
      </c>
      <c r="BH6147">
        <v>0</v>
      </c>
      <c r="BI6147">
        <v>1</v>
      </c>
      <c r="BJ6147" s="2">
        <v>45853</v>
      </c>
      <c r="BK6147">
        <v>0</v>
      </c>
      <c r="BL6147" s="3" t="str">
        <f>VLOOKUP(O6147,DropDownList!$H$1:$I$7,2,FALSE)</f>
        <v>2025/26</v>
      </c>
      <c r="BM6147" s="3" t="str">
        <f t="shared" si="96"/>
        <v>PREG</v>
      </c>
    </row>
    <row r="6148" spans="1:65" x14ac:dyDescent="0.2">
      <c r="A6148">
        <v>2025</v>
      </c>
      <c r="B6148">
        <v>7</v>
      </c>
      <c r="C6148" t="s">
        <v>231</v>
      </c>
      <c r="D6148" t="s">
        <v>239</v>
      </c>
      <c r="E6148" t="s">
        <v>46</v>
      </c>
      <c r="F6148">
        <v>9286</v>
      </c>
      <c r="G6148" t="s">
        <v>141</v>
      </c>
      <c r="H6148" t="s">
        <v>240</v>
      </c>
      <c r="I6148" t="s">
        <v>240</v>
      </c>
      <c r="J6148" s="1">
        <v>45839</v>
      </c>
      <c r="K6148" t="s">
        <v>143</v>
      </c>
      <c r="L6148">
        <v>2</v>
      </c>
      <c r="M6148" t="s">
        <v>144</v>
      </c>
      <c r="N6148" t="s">
        <v>145</v>
      </c>
      <c r="O6148" t="s">
        <v>156</v>
      </c>
      <c r="P6148" t="s">
        <v>152</v>
      </c>
      <c r="Q6148">
        <v>0</v>
      </c>
      <c r="R6148">
        <v>6</v>
      </c>
      <c r="S6148">
        <v>240</v>
      </c>
      <c r="T6148">
        <v>120</v>
      </c>
      <c r="U6148">
        <v>0</v>
      </c>
      <c r="V6148">
        <v>0</v>
      </c>
      <c r="W6148">
        <v>0</v>
      </c>
      <c r="X6148">
        <v>0</v>
      </c>
      <c r="Y6148">
        <v>0</v>
      </c>
      <c r="Z6148">
        <v>0</v>
      </c>
      <c r="AA6148">
        <v>120</v>
      </c>
      <c r="AB6148">
        <v>0</v>
      </c>
      <c r="AC6148">
        <v>120</v>
      </c>
      <c r="AD6148">
        <v>0</v>
      </c>
      <c r="AE6148">
        <v>0</v>
      </c>
      <c r="AF6148">
        <v>3</v>
      </c>
      <c r="AG6148">
        <v>0</v>
      </c>
      <c r="AH6148">
        <v>3</v>
      </c>
      <c r="AI6148">
        <v>0</v>
      </c>
      <c r="AJ6148">
        <v>0</v>
      </c>
      <c r="AK6148">
        <v>0</v>
      </c>
      <c r="AL6148">
        <v>0</v>
      </c>
      <c r="AM6148">
        <v>0</v>
      </c>
      <c r="AN6148">
        <v>0</v>
      </c>
      <c r="AO6148">
        <v>0</v>
      </c>
      <c r="AP6148">
        <v>0</v>
      </c>
      <c r="AQ6148">
        <v>0</v>
      </c>
      <c r="AR6148">
        <v>0</v>
      </c>
      <c r="AS6148">
        <v>0</v>
      </c>
      <c r="AT6148">
        <v>0</v>
      </c>
      <c r="AU6148">
        <v>0</v>
      </c>
      <c r="AV6148">
        <v>0</v>
      </c>
      <c r="AW6148">
        <v>0</v>
      </c>
      <c r="AX6148">
        <v>0</v>
      </c>
      <c r="AY6148">
        <v>0</v>
      </c>
      <c r="AZ6148">
        <v>0</v>
      </c>
      <c r="BA6148">
        <v>0</v>
      </c>
      <c r="BB6148">
        <v>0</v>
      </c>
      <c r="BC6148">
        <v>0</v>
      </c>
      <c r="BD6148">
        <v>0</v>
      </c>
      <c r="BE6148">
        <v>0</v>
      </c>
      <c r="BF6148">
        <v>0</v>
      </c>
      <c r="BG6148">
        <v>0</v>
      </c>
      <c r="BH6148">
        <v>0</v>
      </c>
      <c r="BI6148">
        <v>0</v>
      </c>
      <c r="BJ6148" s="2">
        <v>45853</v>
      </c>
      <c r="BK6148">
        <v>0</v>
      </c>
      <c r="BL6148" s="3" t="str">
        <f>VLOOKUP(O6148,DropDownList!$H$1:$I$7,2,FALSE)</f>
        <v>2023/24</v>
      </c>
      <c r="BM6148" s="3" t="str">
        <f t="shared" si="96"/>
        <v>PCOA</v>
      </c>
    </row>
    <row r="6149" spans="1:65" x14ac:dyDescent="0.2">
      <c r="A6149">
        <v>2025</v>
      </c>
      <c r="B6149">
        <v>7</v>
      </c>
      <c r="C6149" t="s">
        <v>231</v>
      </c>
      <c r="D6149" t="s">
        <v>241</v>
      </c>
      <c r="E6149" t="s">
        <v>46</v>
      </c>
      <c r="F6149">
        <v>9727</v>
      </c>
      <c r="G6149" t="s">
        <v>158</v>
      </c>
      <c r="H6149" t="s">
        <v>240</v>
      </c>
      <c r="I6149" t="s">
        <v>240</v>
      </c>
      <c r="J6149" s="1">
        <v>45839</v>
      </c>
      <c r="K6149" t="s">
        <v>143</v>
      </c>
      <c r="L6149">
        <v>2</v>
      </c>
      <c r="M6149" t="s">
        <v>144</v>
      </c>
      <c r="N6149" t="s">
        <v>145</v>
      </c>
      <c r="O6149" t="s">
        <v>147</v>
      </c>
      <c r="P6149" t="s">
        <v>159</v>
      </c>
      <c r="Q6149">
        <v>0</v>
      </c>
      <c r="R6149">
        <v>3</v>
      </c>
      <c r="S6149">
        <v>2921</v>
      </c>
      <c r="T6149">
        <v>111.88</v>
      </c>
      <c r="U6149">
        <v>0</v>
      </c>
      <c r="V6149">
        <v>0</v>
      </c>
      <c r="W6149">
        <v>0</v>
      </c>
      <c r="X6149">
        <v>0</v>
      </c>
      <c r="Y6149">
        <v>0</v>
      </c>
      <c r="Z6149">
        <v>0</v>
      </c>
      <c r="AA6149">
        <v>2809.12</v>
      </c>
      <c r="AB6149">
        <v>0</v>
      </c>
      <c r="AC6149">
        <v>0</v>
      </c>
      <c r="AD6149">
        <v>0</v>
      </c>
      <c r="AE6149">
        <v>0</v>
      </c>
      <c r="AF6149">
        <v>1</v>
      </c>
      <c r="AG6149">
        <v>0</v>
      </c>
      <c r="AH6149">
        <v>0</v>
      </c>
      <c r="AI6149">
        <v>0</v>
      </c>
      <c r="AJ6149">
        <v>0</v>
      </c>
      <c r="AK6149">
        <v>0</v>
      </c>
      <c r="AL6149">
        <v>0</v>
      </c>
      <c r="AM6149">
        <v>0</v>
      </c>
      <c r="AN6149">
        <v>0</v>
      </c>
      <c r="AO6149">
        <v>3</v>
      </c>
      <c r="AP6149">
        <v>3</v>
      </c>
      <c r="AQ6149">
        <v>3</v>
      </c>
      <c r="AR6149">
        <v>0</v>
      </c>
      <c r="AS6149">
        <v>0</v>
      </c>
      <c r="AT6149">
        <v>0</v>
      </c>
      <c r="AU6149">
        <v>0</v>
      </c>
      <c r="AV6149">
        <v>0</v>
      </c>
      <c r="AW6149">
        <v>0</v>
      </c>
      <c r="AX6149">
        <v>0</v>
      </c>
      <c r="AY6149">
        <v>0</v>
      </c>
      <c r="AZ6149">
        <v>0</v>
      </c>
      <c r="BA6149">
        <v>0</v>
      </c>
      <c r="BB6149">
        <v>0</v>
      </c>
      <c r="BC6149">
        <v>0</v>
      </c>
      <c r="BD6149">
        <v>0</v>
      </c>
      <c r="BE6149">
        <v>0</v>
      </c>
      <c r="BF6149">
        <v>0</v>
      </c>
      <c r="BG6149">
        <v>0</v>
      </c>
      <c r="BH6149">
        <v>2</v>
      </c>
      <c r="BI6149">
        <v>0</v>
      </c>
      <c r="BJ6149" s="2">
        <v>45853</v>
      </c>
      <c r="BK6149">
        <v>0</v>
      </c>
      <c r="BL6149" s="3" t="str">
        <f>VLOOKUP(O6149,DropDownList!$H$1:$I$7,2,FALSE)</f>
        <v>2024/25</v>
      </c>
      <c r="BM6149" s="3" t="str">
        <f t="shared" si="96"/>
        <v>CONF</v>
      </c>
    </row>
    <row r="6150" spans="1:65" x14ac:dyDescent="0.2">
      <c r="A6150">
        <v>2025</v>
      </c>
      <c r="B6150">
        <v>7</v>
      </c>
      <c r="C6150" t="s">
        <v>231</v>
      </c>
      <c r="D6150" t="s">
        <v>241</v>
      </c>
      <c r="E6150" t="s">
        <v>46</v>
      </c>
      <c r="F6150">
        <v>9727</v>
      </c>
      <c r="G6150" t="s">
        <v>158</v>
      </c>
      <c r="H6150" t="s">
        <v>240</v>
      </c>
      <c r="I6150" t="s">
        <v>240</v>
      </c>
      <c r="J6150" s="1">
        <v>45839</v>
      </c>
      <c r="K6150" t="s">
        <v>143</v>
      </c>
      <c r="L6150">
        <v>2</v>
      </c>
      <c r="M6150" t="s">
        <v>144</v>
      </c>
      <c r="N6150" t="s">
        <v>145</v>
      </c>
      <c r="O6150" t="s">
        <v>149</v>
      </c>
      <c r="P6150" t="s">
        <v>159</v>
      </c>
      <c r="Q6150">
        <v>0</v>
      </c>
      <c r="R6150">
        <v>1</v>
      </c>
      <c r="S6150">
        <v>2460</v>
      </c>
      <c r="T6150">
        <v>0</v>
      </c>
      <c r="U6150">
        <v>0</v>
      </c>
      <c r="V6150">
        <v>0</v>
      </c>
      <c r="W6150">
        <v>0</v>
      </c>
      <c r="X6150">
        <v>0</v>
      </c>
      <c r="Y6150">
        <v>0</v>
      </c>
      <c r="Z6150">
        <v>0</v>
      </c>
      <c r="AA6150">
        <v>2460</v>
      </c>
      <c r="AB6150">
        <v>0</v>
      </c>
      <c r="AC6150">
        <v>0</v>
      </c>
      <c r="AD6150">
        <v>0</v>
      </c>
      <c r="AE6150">
        <v>0</v>
      </c>
      <c r="AF6150">
        <v>1</v>
      </c>
      <c r="AG6150">
        <v>0</v>
      </c>
      <c r="AH6150">
        <v>0</v>
      </c>
      <c r="AI6150">
        <v>0</v>
      </c>
      <c r="AJ6150">
        <v>0</v>
      </c>
      <c r="AK6150">
        <v>0</v>
      </c>
      <c r="AL6150">
        <v>0</v>
      </c>
      <c r="AM6150">
        <v>0</v>
      </c>
      <c r="AN6150">
        <v>0</v>
      </c>
      <c r="AO6150">
        <v>0</v>
      </c>
      <c r="AP6150">
        <v>0</v>
      </c>
      <c r="AQ6150">
        <v>0</v>
      </c>
      <c r="AR6150">
        <v>0</v>
      </c>
      <c r="AS6150">
        <v>0</v>
      </c>
      <c r="AT6150">
        <v>0</v>
      </c>
      <c r="AU6150">
        <v>0</v>
      </c>
      <c r="AV6150">
        <v>0</v>
      </c>
      <c r="AW6150">
        <v>0</v>
      </c>
      <c r="AX6150">
        <v>0</v>
      </c>
      <c r="AY6150">
        <v>0</v>
      </c>
      <c r="AZ6150">
        <v>0</v>
      </c>
      <c r="BA6150">
        <v>0</v>
      </c>
      <c r="BB6150">
        <v>0</v>
      </c>
      <c r="BC6150">
        <v>0</v>
      </c>
      <c r="BD6150">
        <v>0</v>
      </c>
      <c r="BE6150">
        <v>0</v>
      </c>
      <c r="BF6150">
        <v>0</v>
      </c>
      <c r="BG6150">
        <v>0</v>
      </c>
      <c r="BH6150">
        <v>0</v>
      </c>
      <c r="BI6150">
        <v>0</v>
      </c>
      <c r="BJ6150" s="2">
        <v>45853</v>
      </c>
      <c r="BK6150">
        <v>0</v>
      </c>
      <c r="BL6150" s="3" t="str">
        <f>VLOOKUP(O6150,DropDownList!$H$1:$I$7,2,FALSE)</f>
        <v>2025/26</v>
      </c>
      <c r="BM6150" s="3" t="str">
        <f t="shared" si="96"/>
        <v>CONF</v>
      </c>
    </row>
    <row r="6151" spans="1:65" x14ac:dyDescent="0.2">
      <c r="A6151">
        <v>2025</v>
      </c>
      <c r="B6151">
        <v>7</v>
      </c>
      <c r="C6151" t="s">
        <v>231</v>
      </c>
      <c r="D6151" t="s">
        <v>241</v>
      </c>
      <c r="E6151" t="s">
        <v>46</v>
      </c>
      <c r="F6151">
        <v>9727</v>
      </c>
      <c r="G6151" t="s">
        <v>158</v>
      </c>
      <c r="H6151" t="s">
        <v>240</v>
      </c>
      <c r="I6151" t="s">
        <v>240</v>
      </c>
      <c r="J6151" s="1">
        <v>45839</v>
      </c>
      <c r="K6151" t="s">
        <v>143</v>
      </c>
      <c r="L6151">
        <v>2</v>
      </c>
      <c r="M6151" t="s">
        <v>144</v>
      </c>
      <c r="N6151" t="s">
        <v>145</v>
      </c>
      <c r="O6151" t="s">
        <v>156</v>
      </c>
      <c r="P6151" t="s">
        <v>160</v>
      </c>
      <c r="Q6151">
        <v>29654.98</v>
      </c>
      <c r="R6151">
        <v>407</v>
      </c>
      <c r="S6151">
        <v>190679.5</v>
      </c>
      <c r="T6151">
        <v>7636.75</v>
      </c>
      <c r="U6151">
        <v>95</v>
      </c>
      <c r="V6151">
        <v>19</v>
      </c>
      <c r="W6151">
        <v>8925.7900000000009</v>
      </c>
      <c r="X6151">
        <v>8925.7900000000009</v>
      </c>
      <c r="Y6151">
        <v>0</v>
      </c>
      <c r="Z6151">
        <v>0</v>
      </c>
      <c r="AA6151">
        <v>153387.76999999999</v>
      </c>
      <c r="AB6151">
        <v>17106.3</v>
      </c>
      <c r="AC6151">
        <v>128791.94</v>
      </c>
      <c r="AD6151">
        <v>7</v>
      </c>
      <c r="AE6151">
        <v>12</v>
      </c>
      <c r="AF6151">
        <v>288</v>
      </c>
      <c r="AG6151">
        <v>65</v>
      </c>
      <c r="AH6151">
        <v>15</v>
      </c>
      <c r="AI6151">
        <v>30</v>
      </c>
      <c r="AJ6151">
        <v>0</v>
      </c>
      <c r="AK6151">
        <v>0</v>
      </c>
      <c r="AL6151">
        <v>0</v>
      </c>
      <c r="AM6151">
        <v>0</v>
      </c>
      <c r="AN6151">
        <v>0</v>
      </c>
      <c r="AO6151">
        <v>278</v>
      </c>
      <c r="AP6151">
        <v>1134</v>
      </c>
      <c r="AQ6151">
        <v>291</v>
      </c>
      <c r="AR6151">
        <v>1</v>
      </c>
      <c r="AS6151">
        <v>147</v>
      </c>
      <c r="AT6151">
        <v>16</v>
      </c>
      <c r="AU6151">
        <v>16</v>
      </c>
      <c r="AV6151">
        <v>3</v>
      </c>
      <c r="AW6151">
        <v>14</v>
      </c>
      <c r="AX6151">
        <v>0</v>
      </c>
      <c r="AY6151">
        <v>188</v>
      </c>
      <c r="AZ6151">
        <v>258</v>
      </c>
      <c r="BA6151">
        <v>123</v>
      </c>
      <c r="BB6151">
        <v>26</v>
      </c>
      <c r="BC6151">
        <v>8</v>
      </c>
      <c r="BD6151">
        <v>12</v>
      </c>
      <c r="BE6151">
        <v>0</v>
      </c>
      <c r="BF6151">
        <v>391</v>
      </c>
      <c r="BG6151">
        <v>13065</v>
      </c>
      <c r="BH6151">
        <v>9</v>
      </c>
      <c r="BI6151">
        <v>93</v>
      </c>
      <c r="BJ6151" s="2">
        <v>45853</v>
      </c>
      <c r="BK6151">
        <v>0</v>
      </c>
      <c r="BL6151" s="3" t="str">
        <f>VLOOKUP(O6151,DropDownList!$H$1:$I$7,2,FALSE)</f>
        <v>2023/24</v>
      </c>
      <c r="BM6151" s="3" t="str">
        <f t="shared" si="96"/>
        <v>SC COURT</v>
      </c>
    </row>
    <row r="6152" spans="1:65" x14ac:dyDescent="0.2">
      <c r="A6152">
        <v>2025</v>
      </c>
      <c r="B6152">
        <v>7</v>
      </c>
      <c r="C6152" t="s">
        <v>231</v>
      </c>
      <c r="D6152" t="s">
        <v>241</v>
      </c>
      <c r="E6152" t="s">
        <v>46</v>
      </c>
      <c r="F6152">
        <v>9727</v>
      </c>
      <c r="G6152" t="s">
        <v>158</v>
      </c>
      <c r="H6152" t="s">
        <v>240</v>
      </c>
      <c r="I6152" t="s">
        <v>240</v>
      </c>
      <c r="J6152" s="1">
        <v>45839</v>
      </c>
      <c r="K6152" t="s">
        <v>143</v>
      </c>
      <c r="L6152">
        <v>2</v>
      </c>
      <c r="M6152" t="s">
        <v>144</v>
      </c>
      <c r="N6152" t="s">
        <v>145</v>
      </c>
      <c r="O6152" t="s">
        <v>147</v>
      </c>
      <c r="P6152" t="s">
        <v>161</v>
      </c>
      <c r="Q6152">
        <v>814</v>
      </c>
      <c r="R6152">
        <v>309</v>
      </c>
      <c r="S6152">
        <v>7310</v>
      </c>
      <c r="T6152">
        <v>495</v>
      </c>
      <c r="U6152">
        <v>116</v>
      </c>
      <c r="V6152">
        <v>8</v>
      </c>
      <c r="W6152">
        <v>234</v>
      </c>
      <c r="X6152">
        <v>234</v>
      </c>
      <c r="Y6152">
        <v>0</v>
      </c>
      <c r="Z6152">
        <v>0</v>
      </c>
      <c r="AA6152">
        <v>6001</v>
      </c>
      <c r="AB6152">
        <v>0</v>
      </c>
      <c r="AC6152">
        <v>0</v>
      </c>
      <c r="AD6152">
        <v>7</v>
      </c>
      <c r="AE6152">
        <v>1</v>
      </c>
      <c r="AF6152">
        <v>254</v>
      </c>
      <c r="AG6152">
        <v>1</v>
      </c>
      <c r="AH6152">
        <v>18</v>
      </c>
      <c r="AI6152">
        <v>36</v>
      </c>
      <c r="AJ6152">
        <v>0</v>
      </c>
      <c r="AK6152">
        <v>0</v>
      </c>
      <c r="AL6152">
        <v>0</v>
      </c>
      <c r="AM6152">
        <v>0</v>
      </c>
      <c r="AN6152">
        <v>0</v>
      </c>
      <c r="AO6152">
        <v>206</v>
      </c>
      <c r="AP6152">
        <v>721</v>
      </c>
      <c r="AQ6152">
        <v>202</v>
      </c>
      <c r="AR6152">
        <v>0</v>
      </c>
      <c r="AS6152">
        <v>94</v>
      </c>
      <c r="AT6152">
        <v>3</v>
      </c>
      <c r="AU6152">
        <v>9</v>
      </c>
      <c r="AV6152">
        <v>6</v>
      </c>
      <c r="AW6152">
        <v>17</v>
      </c>
      <c r="AX6152">
        <v>0</v>
      </c>
      <c r="AY6152">
        <v>118</v>
      </c>
      <c r="AZ6152">
        <v>169</v>
      </c>
      <c r="BA6152">
        <v>62</v>
      </c>
      <c r="BB6152">
        <v>11</v>
      </c>
      <c r="BC6152">
        <v>7</v>
      </c>
      <c r="BD6152">
        <v>5</v>
      </c>
      <c r="BE6152">
        <v>0</v>
      </c>
      <c r="BF6152">
        <v>292</v>
      </c>
      <c r="BG6152">
        <v>805</v>
      </c>
      <c r="BH6152">
        <v>0</v>
      </c>
      <c r="BI6152">
        <v>115</v>
      </c>
      <c r="BJ6152" s="2">
        <v>45853</v>
      </c>
      <c r="BK6152">
        <v>0</v>
      </c>
      <c r="BL6152" s="3" t="str">
        <f>VLOOKUP(O6152,DropDownList!$H$1:$I$7,2,FALSE)</f>
        <v>2024/25</v>
      </c>
      <c r="BM6152" s="3" t="str">
        <f t="shared" si="96"/>
        <v>VSUR</v>
      </c>
    </row>
    <row r="6153" spans="1:65" x14ac:dyDescent="0.2">
      <c r="A6153">
        <v>2025</v>
      </c>
      <c r="B6153">
        <v>7</v>
      </c>
      <c r="C6153" t="s">
        <v>231</v>
      </c>
      <c r="D6153" t="s">
        <v>241</v>
      </c>
      <c r="E6153" t="s">
        <v>46</v>
      </c>
      <c r="F6153">
        <v>9727</v>
      </c>
      <c r="G6153" t="s">
        <v>158</v>
      </c>
      <c r="H6153" t="s">
        <v>240</v>
      </c>
      <c r="I6153" t="s">
        <v>240</v>
      </c>
      <c r="J6153" s="1">
        <v>45839</v>
      </c>
      <c r="K6153" t="s">
        <v>143</v>
      </c>
      <c r="L6153">
        <v>2</v>
      </c>
      <c r="M6153" t="s">
        <v>144</v>
      </c>
      <c r="N6153" t="s">
        <v>145</v>
      </c>
      <c r="O6153" t="s">
        <v>149</v>
      </c>
      <c r="P6153" t="s">
        <v>161</v>
      </c>
      <c r="Q6153">
        <v>1555</v>
      </c>
      <c r="R6153">
        <v>337</v>
      </c>
      <c r="S6153">
        <v>7265</v>
      </c>
      <c r="T6153">
        <v>110</v>
      </c>
      <c r="U6153">
        <v>193</v>
      </c>
      <c r="V6153">
        <v>50</v>
      </c>
      <c r="W6153">
        <v>1055</v>
      </c>
      <c r="X6153">
        <v>1055</v>
      </c>
      <c r="Y6153">
        <v>0</v>
      </c>
      <c r="Z6153">
        <v>0</v>
      </c>
      <c r="AA6153">
        <v>5600</v>
      </c>
      <c r="AB6153">
        <v>0</v>
      </c>
      <c r="AC6153">
        <v>0</v>
      </c>
      <c r="AD6153">
        <v>48</v>
      </c>
      <c r="AE6153">
        <v>2</v>
      </c>
      <c r="AF6153">
        <v>252</v>
      </c>
      <c r="AG6153">
        <v>2</v>
      </c>
      <c r="AH6153">
        <v>7</v>
      </c>
      <c r="AI6153">
        <v>76</v>
      </c>
      <c r="AJ6153">
        <v>0</v>
      </c>
      <c r="AK6153">
        <v>0</v>
      </c>
      <c r="AL6153">
        <v>0</v>
      </c>
      <c r="AM6153">
        <v>0</v>
      </c>
      <c r="AN6153">
        <v>0</v>
      </c>
      <c r="AO6153">
        <v>217</v>
      </c>
      <c r="AP6153">
        <v>580</v>
      </c>
      <c r="AQ6153">
        <v>215</v>
      </c>
      <c r="AR6153">
        <v>0</v>
      </c>
      <c r="AS6153">
        <v>52</v>
      </c>
      <c r="AT6153">
        <v>5</v>
      </c>
      <c r="AU6153">
        <v>10</v>
      </c>
      <c r="AV6153">
        <v>3</v>
      </c>
      <c r="AW6153">
        <v>9</v>
      </c>
      <c r="AX6153">
        <v>0</v>
      </c>
      <c r="AY6153">
        <v>68</v>
      </c>
      <c r="AZ6153">
        <v>138</v>
      </c>
      <c r="BA6153">
        <v>49</v>
      </c>
      <c r="BB6153">
        <v>8</v>
      </c>
      <c r="BC6153">
        <v>5</v>
      </c>
      <c r="BD6153">
        <v>6</v>
      </c>
      <c r="BE6153">
        <v>0</v>
      </c>
      <c r="BF6153">
        <v>327</v>
      </c>
      <c r="BG6153">
        <v>1535</v>
      </c>
      <c r="BH6153">
        <v>0</v>
      </c>
      <c r="BI6153">
        <v>191</v>
      </c>
      <c r="BJ6153" s="2">
        <v>45853</v>
      </c>
      <c r="BK6153">
        <v>0</v>
      </c>
      <c r="BL6153" s="3" t="str">
        <f>VLOOKUP(O6153,DropDownList!$H$1:$I$7,2,FALSE)</f>
        <v>2025/26</v>
      </c>
      <c r="BM6153" s="3" t="str">
        <f t="shared" si="96"/>
        <v>VSUR</v>
      </c>
    </row>
    <row r="6154" spans="1:65" x14ac:dyDescent="0.2">
      <c r="A6154">
        <v>2025</v>
      </c>
      <c r="B6154">
        <v>7</v>
      </c>
      <c r="C6154" t="s">
        <v>231</v>
      </c>
      <c r="D6154" t="s">
        <v>241</v>
      </c>
      <c r="E6154" t="s">
        <v>46</v>
      </c>
      <c r="F6154">
        <v>9727</v>
      </c>
      <c r="G6154" t="s">
        <v>158</v>
      </c>
      <c r="H6154" t="s">
        <v>240</v>
      </c>
      <c r="I6154" t="s">
        <v>240</v>
      </c>
      <c r="J6154" s="1">
        <v>45839</v>
      </c>
      <c r="K6154" t="s">
        <v>143</v>
      </c>
      <c r="L6154">
        <v>2</v>
      </c>
      <c r="M6154" t="s">
        <v>144</v>
      </c>
      <c r="N6154" t="s">
        <v>145</v>
      </c>
      <c r="O6154" t="s">
        <v>149</v>
      </c>
      <c r="P6154" t="s">
        <v>160</v>
      </c>
      <c r="Q6154">
        <v>67871.41</v>
      </c>
      <c r="R6154">
        <v>362</v>
      </c>
      <c r="S6154">
        <v>182334</v>
      </c>
      <c r="T6154">
        <v>3963.66</v>
      </c>
      <c r="U6154">
        <v>202</v>
      </c>
      <c r="V6154">
        <v>104</v>
      </c>
      <c r="W6154">
        <v>33010.29</v>
      </c>
      <c r="X6154">
        <v>44938.29</v>
      </c>
      <c r="Y6154">
        <v>0</v>
      </c>
      <c r="Z6154">
        <v>0</v>
      </c>
      <c r="AA6154">
        <v>110498.93</v>
      </c>
      <c r="AB6154">
        <v>12945.21</v>
      </c>
      <c r="AC6154">
        <v>91953.72</v>
      </c>
      <c r="AD6154">
        <v>50</v>
      </c>
      <c r="AE6154">
        <v>54</v>
      </c>
      <c r="AF6154">
        <v>147</v>
      </c>
      <c r="AG6154">
        <v>122</v>
      </c>
      <c r="AH6154">
        <v>7</v>
      </c>
      <c r="AI6154">
        <v>80</v>
      </c>
      <c r="AJ6154">
        <v>0</v>
      </c>
      <c r="AK6154">
        <v>0</v>
      </c>
      <c r="AL6154">
        <v>0</v>
      </c>
      <c r="AM6154">
        <v>0</v>
      </c>
      <c r="AN6154">
        <v>0</v>
      </c>
      <c r="AO6154">
        <v>233</v>
      </c>
      <c r="AP6154">
        <v>630</v>
      </c>
      <c r="AQ6154">
        <v>231</v>
      </c>
      <c r="AR6154">
        <v>0</v>
      </c>
      <c r="AS6154">
        <v>60</v>
      </c>
      <c r="AT6154">
        <v>5</v>
      </c>
      <c r="AU6154">
        <v>12</v>
      </c>
      <c r="AV6154">
        <v>4</v>
      </c>
      <c r="AW6154">
        <v>10</v>
      </c>
      <c r="AX6154">
        <v>0</v>
      </c>
      <c r="AY6154">
        <v>75</v>
      </c>
      <c r="AZ6154">
        <v>147</v>
      </c>
      <c r="BA6154">
        <v>51</v>
      </c>
      <c r="BB6154">
        <v>11</v>
      </c>
      <c r="BC6154">
        <v>6</v>
      </c>
      <c r="BD6154">
        <v>6</v>
      </c>
      <c r="BE6154">
        <v>0</v>
      </c>
      <c r="BF6154">
        <v>350</v>
      </c>
      <c r="BG6154">
        <v>28962</v>
      </c>
      <c r="BH6154">
        <v>6</v>
      </c>
      <c r="BI6154">
        <v>200</v>
      </c>
      <c r="BJ6154" s="2">
        <v>45853</v>
      </c>
      <c r="BK6154">
        <v>0</v>
      </c>
      <c r="BL6154" s="3" t="str">
        <f>VLOOKUP(O6154,DropDownList!$H$1:$I$7,2,FALSE)</f>
        <v>2025/26</v>
      </c>
      <c r="BM6154" s="3" t="str">
        <f t="shared" si="96"/>
        <v>SC COURT</v>
      </c>
    </row>
    <row r="6155" spans="1:65" x14ac:dyDescent="0.2">
      <c r="A6155">
        <v>2025</v>
      </c>
      <c r="B6155">
        <v>7</v>
      </c>
      <c r="C6155" t="s">
        <v>231</v>
      </c>
      <c r="D6155" t="s">
        <v>241</v>
      </c>
      <c r="E6155" t="s">
        <v>46</v>
      </c>
      <c r="F6155">
        <v>9727</v>
      </c>
      <c r="G6155" t="s">
        <v>158</v>
      </c>
      <c r="H6155" t="s">
        <v>240</v>
      </c>
      <c r="I6155" t="s">
        <v>240</v>
      </c>
      <c r="J6155" s="1">
        <v>45839</v>
      </c>
      <c r="K6155" t="s">
        <v>143</v>
      </c>
      <c r="L6155">
        <v>2</v>
      </c>
      <c r="M6155" t="s">
        <v>144</v>
      </c>
      <c r="N6155" t="s">
        <v>145</v>
      </c>
      <c r="O6155" t="s">
        <v>147</v>
      </c>
      <c r="P6155" t="s">
        <v>160</v>
      </c>
      <c r="Q6155">
        <v>37684.14</v>
      </c>
      <c r="R6155">
        <v>323</v>
      </c>
      <c r="S6155">
        <v>156992</v>
      </c>
      <c r="T6155">
        <v>12660</v>
      </c>
      <c r="U6155">
        <v>120</v>
      </c>
      <c r="V6155">
        <v>26</v>
      </c>
      <c r="W6155">
        <v>9383.85</v>
      </c>
      <c r="X6155">
        <v>9818.85</v>
      </c>
      <c r="Y6155">
        <v>0</v>
      </c>
      <c r="Z6155">
        <v>0</v>
      </c>
      <c r="AA6155">
        <v>106647.86</v>
      </c>
      <c r="AB6155">
        <v>10892.89</v>
      </c>
      <c r="AC6155">
        <v>89653.97</v>
      </c>
      <c r="AD6155">
        <v>7</v>
      </c>
      <c r="AE6155">
        <v>19</v>
      </c>
      <c r="AF6155">
        <v>180</v>
      </c>
      <c r="AG6155">
        <v>87</v>
      </c>
      <c r="AH6155">
        <v>19</v>
      </c>
      <c r="AI6155">
        <v>33</v>
      </c>
      <c r="AJ6155">
        <v>0</v>
      </c>
      <c r="AK6155">
        <v>0</v>
      </c>
      <c r="AL6155">
        <v>0</v>
      </c>
      <c r="AM6155">
        <v>0</v>
      </c>
      <c r="AN6155">
        <v>0</v>
      </c>
      <c r="AO6155">
        <v>218</v>
      </c>
      <c r="AP6155">
        <v>723</v>
      </c>
      <c r="AQ6155">
        <v>204</v>
      </c>
      <c r="AR6155">
        <v>0</v>
      </c>
      <c r="AS6155">
        <v>93</v>
      </c>
      <c r="AT6155">
        <v>4</v>
      </c>
      <c r="AU6155">
        <v>9</v>
      </c>
      <c r="AV6155">
        <v>6</v>
      </c>
      <c r="AW6155">
        <v>18</v>
      </c>
      <c r="AX6155">
        <v>0</v>
      </c>
      <c r="AY6155">
        <v>117</v>
      </c>
      <c r="AZ6155">
        <v>168</v>
      </c>
      <c r="BA6155">
        <v>62</v>
      </c>
      <c r="BB6155">
        <v>11</v>
      </c>
      <c r="BC6155">
        <v>7</v>
      </c>
      <c r="BD6155">
        <v>6</v>
      </c>
      <c r="BE6155">
        <v>0</v>
      </c>
      <c r="BF6155">
        <v>305</v>
      </c>
      <c r="BG6155">
        <v>14084</v>
      </c>
      <c r="BH6155">
        <v>4</v>
      </c>
      <c r="BI6155">
        <v>119</v>
      </c>
      <c r="BJ6155" s="2">
        <v>45853</v>
      </c>
      <c r="BK6155">
        <v>0</v>
      </c>
      <c r="BL6155" s="3" t="str">
        <f>VLOOKUP(O6155,DropDownList!$H$1:$I$7,2,FALSE)</f>
        <v>2024/25</v>
      </c>
      <c r="BM6155" s="3" t="str">
        <f t="shared" si="96"/>
        <v>SC COURT</v>
      </c>
    </row>
    <row r="6156" spans="1:65" x14ac:dyDescent="0.2">
      <c r="A6156">
        <v>2025</v>
      </c>
      <c r="B6156">
        <v>7</v>
      </c>
      <c r="C6156" t="s">
        <v>231</v>
      </c>
      <c r="D6156" t="s">
        <v>241</v>
      </c>
      <c r="E6156" t="s">
        <v>46</v>
      </c>
      <c r="F6156">
        <v>9727</v>
      </c>
      <c r="G6156" t="s">
        <v>158</v>
      </c>
      <c r="H6156" t="s">
        <v>240</v>
      </c>
      <c r="I6156" t="s">
        <v>240</v>
      </c>
      <c r="J6156" s="1">
        <v>45839</v>
      </c>
      <c r="K6156" t="s">
        <v>143</v>
      </c>
      <c r="L6156">
        <v>2</v>
      </c>
      <c r="M6156" t="s">
        <v>144</v>
      </c>
      <c r="N6156" t="s">
        <v>145</v>
      </c>
      <c r="O6156" t="s">
        <v>156</v>
      </c>
      <c r="P6156" t="s">
        <v>161</v>
      </c>
      <c r="Q6156">
        <v>663.91</v>
      </c>
      <c r="R6156">
        <v>366</v>
      </c>
      <c r="S6156">
        <v>8415</v>
      </c>
      <c r="T6156">
        <v>301.56</v>
      </c>
      <c r="U6156">
        <v>90</v>
      </c>
      <c r="V6156">
        <v>8</v>
      </c>
      <c r="W6156">
        <v>149.68</v>
      </c>
      <c r="X6156">
        <v>149.68</v>
      </c>
      <c r="Y6156">
        <v>0</v>
      </c>
      <c r="Z6156">
        <v>0</v>
      </c>
      <c r="AA6156">
        <v>7449.53</v>
      </c>
      <c r="AB6156">
        <v>0</v>
      </c>
      <c r="AC6156">
        <v>0</v>
      </c>
      <c r="AD6156">
        <v>7</v>
      </c>
      <c r="AE6156">
        <v>1</v>
      </c>
      <c r="AF6156">
        <v>320</v>
      </c>
      <c r="AG6156">
        <v>3</v>
      </c>
      <c r="AH6156">
        <v>13</v>
      </c>
      <c r="AI6156">
        <v>29</v>
      </c>
      <c r="AJ6156">
        <v>0</v>
      </c>
      <c r="AK6156">
        <v>0</v>
      </c>
      <c r="AL6156">
        <v>0</v>
      </c>
      <c r="AM6156">
        <v>0</v>
      </c>
      <c r="AN6156">
        <v>0</v>
      </c>
      <c r="AO6156">
        <v>249</v>
      </c>
      <c r="AP6156">
        <v>1042</v>
      </c>
      <c r="AQ6156">
        <v>265</v>
      </c>
      <c r="AR6156">
        <v>0</v>
      </c>
      <c r="AS6156">
        <v>139</v>
      </c>
      <c r="AT6156">
        <v>16</v>
      </c>
      <c r="AU6156">
        <v>15</v>
      </c>
      <c r="AV6156">
        <v>3</v>
      </c>
      <c r="AW6156">
        <v>11</v>
      </c>
      <c r="AX6156">
        <v>0</v>
      </c>
      <c r="AY6156">
        <v>168</v>
      </c>
      <c r="AZ6156">
        <v>238</v>
      </c>
      <c r="BA6156">
        <v>115</v>
      </c>
      <c r="BB6156">
        <v>23</v>
      </c>
      <c r="BC6156">
        <v>7</v>
      </c>
      <c r="BD6156">
        <v>12</v>
      </c>
      <c r="BE6156">
        <v>0</v>
      </c>
      <c r="BF6156">
        <v>354</v>
      </c>
      <c r="BG6156">
        <v>635</v>
      </c>
      <c r="BH6156">
        <v>1</v>
      </c>
      <c r="BI6156">
        <v>88</v>
      </c>
      <c r="BJ6156" s="2">
        <v>45853</v>
      </c>
      <c r="BK6156">
        <v>0</v>
      </c>
      <c r="BL6156" s="3" t="str">
        <f>VLOOKUP(O6156,DropDownList!$H$1:$I$7,2,FALSE)</f>
        <v>2023/24</v>
      </c>
      <c r="BM6156" s="3" t="str">
        <f t="shared" si="96"/>
        <v>VSUR</v>
      </c>
    </row>
    <row r="6157" spans="1:65" x14ac:dyDescent="0.2">
      <c r="A6157">
        <v>2025</v>
      </c>
      <c r="B6157">
        <v>7</v>
      </c>
      <c r="C6157" t="s">
        <v>231</v>
      </c>
      <c r="D6157" t="s">
        <v>242</v>
      </c>
      <c r="E6157" t="s">
        <v>47</v>
      </c>
      <c r="F6157">
        <v>9282</v>
      </c>
      <c r="G6157" t="s">
        <v>141</v>
      </c>
      <c r="H6157" t="s">
        <v>233</v>
      </c>
      <c r="I6157" t="s">
        <v>234</v>
      </c>
      <c r="J6157" s="1">
        <v>45839</v>
      </c>
      <c r="K6157" t="s">
        <v>143</v>
      </c>
      <c r="L6157">
        <v>2</v>
      </c>
      <c r="M6157" t="s">
        <v>144</v>
      </c>
      <c r="N6157" t="s">
        <v>145</v>
      </c>
      <c r="O6157" t="s">
        <v>156</v>
      </c>
      <c r="P6157" t="s">
        <v>146</v>
      </c>
      <c r="Q6157">
        <v>440</v>
      </c>
      <c r="R6157">
        <v>376</v>
      </c>
      <c r="S6157">
        <v>5185</v>
      </c>
      <c r="T6157">
        <v>30</v>
      </c>
      <c r="U6157">
        <v>67</v>
      </c>
      <c r="V6157">
        <v>18</v>
      </c>
      <c r="W6157">
        <v>330</v>
      </c>
      <c r="X6157">
        <v>330</v>
      </c>
      <c r="Y6157">
        <v>0</v>
      </c>
      <c r="Z6157">
        <v>0</v>
      </c>
      <c r="AA6157">
        <v>4715</v>
      </c>
      <c r="AB6157">
        <v>0</v>
      </c>
      <c r="AC6157">
        <v>0</v>
      </c>
      <c r="AD6157">
        <v>18</v>
      </c>
      <c r="AE6157">
        <v>0</v>
      </c>
      <c r="AF6157">
        <v>346</v>
      </c>
      <c r="AG6157">
        <v>0</v>
      </c>
      <c r="AH6157">
        <v>3</v>
      </c>
      <c r="AI6157">
        <v>27</v>
      </c>
      <c r="AJ6157">
        <v>0</v>
      </c>
      <c r="AK6157">
        <v>0</v>
      </c>
      <c r="AL6157">
        <v>0</v>
      </c>
      <c r="AM6157">
        <v>0</v>
      </c>
      <c r="AN6157">
        <v>0</v>
      </c>
      <c r="AO6157">
        <v>235</v>
      </c>
      <c r="AP6157">
        <v>1348</v>
      </c>
      <c r="AQ6157">
        <v>279</v>
      </c>
      <c r="AR6157">
        <v>2</v>
      </c>
      <c r="AS6157">
        <v>113</v>
      </c>
      <c r="AT6157">
        <v>188</v>
      </c>
      <c r="AU6157">
        <v>42</v>
      </c>
      <c r="AV6157">
        <v>18</v>
      </c>
      <c r="AW6157">
        <v>2</v>
      </c>
      <c r="AX6157">
        <v>0</v>
      </c>
      <c r="AY6157">
        <v>125</v>
      </c>
      <c r="AZ6157">
        <v>250</v>
      </c>
      <c r="BA6157">
        <v>168</v>
      </c>
      <c r="BB6157">
        <v>32</v>
      </c>
      <c r="BC6157">
        <v>12</v>
      </c>
      <c r="BD6157">
        <v>5</v>
      </c>
      <c r="BE6157">
        <v>0</v>
      </c>
      <c r="BF6157">
        <v>374</v>
      </c>
      <c r="BG6157">
        <v>440</v>
      </c>
      <c r="BH6157">
        <v>0</v>
      </c>
      <c r="BI6157">
        <v>65</v>
      </c>
      <c r="BJ6157" s="2">
        <v>45853</v>
      </c>
      <c r="BK6157">
        <v>0</v>
      </c>
      <c r="BL6157" s="3" t="str">
        <f>VLOOKUP(O6157,DropDownList!$H$1:$I$7,2,FALSE)</f>
        <v>2023/24</v>
      </c>
      <c r="BM6157" s="3" t="str">
        <f t="shared" si="96"/>
        <v>VSUR</v>
      </c>
    </row>
    <row r="6158" spans="1:65" x14ac:dyDescent="0.2">
      <c r="A6158">
        <v>2025</v>
      </c>
      <c r="B6158">
        <v>7</v>
      </c>
      <c r="C6158" t="s">
        <v>231</v>
      </c>
      <c r="D6158" t="s">
        <v>242</v>
      </c>
      <c r="E6158" t="s">
        <v>47</v>
      </c>
      <c r="F6158">
        <v>9282</v>
      </c>
      <c r="G6158" t="s">
        <v>141</v>
      </c>
      <c r="H6158" t="s">
        <v>233</v>
      </c>
      <c r="I6158" t="s">
        <v>234</v>
      </c>
      <c r="J6158" s="1">
        <v>45839</v>
      </c>
      <c r="K6158" t="s">
        <v>143</v>
      </c>
      <c r="L6158">
        <v>2</v>
      </c>
      <c r="M6158" t="s">
        <v>144</v>
      </c>
      <c r="N6158" t="s">
        <v>145</v>
      </c>
      <c r="O6158" t="s">
        <v>147</v>
      </c>
      <c r="P6158" t="s">
        <v>154</v>
      </c>
      <c r="Q6158">
        <v>10202.07</v>
      </c>
      <c r="R6158">
        <v>201</v>
      </c>
      <c r="S6158">
        <v>48235.86</v>
      </c>
      <c r="T6158">
        <v>1380</v>
      </c>
      <c r="U6158">
        <v>53</v>
      </c>
      <c r="V6158">
        <v>28</v>
      </c>
      <c r="W6158">
        <v>6145.33</v>
      </c>
      <c r="X6158">
        <v>6165.33</v>
      </c>
      <c r="Y6158">
        <v>0</v>
      </c>
      <c r="Z6158">
        <v>0</v>
      </c>
      <c r="AA6158">
        <v>36653.79</v>
      </c>
      <c r="AB6158">
        <v>200</v>
      </c>
      <c r="AC6158">
        <v>33941.5</v>
      </c>
      <c r="AD6158">
        <v>20</v>
      </c>
      <c r="AE6158">
        <v>8</v>
      </c>
      <c r="AF6158">
        <v>141</v>
      </c>
      <c r="AG6158">
        <v>28</v>
      </c>
      <c r="AH6158">
        <v>4</v>
      </c>
      <c r="AI6158">
        <v>25</v>
      </c>
      <c r="AJ6158">
        <v>0</v>
      </c>
      <c r="AK6158">
        <v>0</v>
      </c>
      <c r="AL6158">
        <v>0</v>
      </c>
      <c r="AM6158">
        <v>0</v>
      </c>
      <c r="AN6158">
        <v>0</v>
      </c>
      <c r="AO6158">
        <v>116</v>
      </c>
      <c r="AP6158">
        <v>663</v>
      </c>
      <c r="AQ6158">
        <v>141</v>
      </c>
      <c r="AR6158">
        <v>0</v>
      </c>
      <c r="AS6158">
        <v>60</v>
      </c>
      <c r="AT6158">
        <v>112</v>
      </c>
      <c r="AU6158">
        <v>8</v>
      </c>
      <c r="AV6158">
        <v>2</v>
      </c>
      <c r="AW6158">
        <v>0</v>
      </c>
      <c r="AX6158">
        <v>0</v>
      </c>
      <c r="AY6158">
        <v>64</v>
      </c>
      <c r="AZ6158">
        <v>129</v>
      </c>
      <c r="BA6158">
        <v>87</v>
      </c>
      <c r="BB6158">
        <v>11</v>
      </c>
      <c r="BC6158">
        <v>2</v>
      </c>
      <c r="BD6158">
        <v>2</v>
      </c>
      <c r="BE6158">
        <v>0</v>
      </c>
      <c r="BF6158">
        <v>201</v>
      </c>
      <c r="BG6158">
        <v>6340</v>
      </c>
      <c r="BH6158">
        <v>3</v>
      </c>
      <c r="BI6158">
        <v>52</v>
      </c>
      <c r="BJ6158" s="2">
        <v>45853</v>
      </c>
      <c r="BK6158">
        <v>0</v>
      </c>
      <c r="BL6158" s="3" t="str">
        <f>VLOOKUP(O6158,DropDownList!$H$1:$I$7,2,FALSE)</f>
        <v>2024/25</v>
      </c>
      <c r="BM6158" s="3" t="str">
        <f t="shared" si="96"/>
        <v>JP COURT</v>
      </c>
    </row>
    <row r="6159" spans="1:65" x14ac:dyDescent="0.2">
      <c r="A6159">
        <v>2025</v>
      </c>
      <c r="B6159">
        <v>7</v>
      </c>
      <c r="C6159" t="s">
        <v>231</v>
      </c>
      <c r="D6159" t="s">
        <v>242</v>
      </c>
      <c r="E6159" t="s">
        <v>47</v>
      </c>
      <c r="F6159">
        <v>9282</v>
      </c>
      <c r="G6159" t="s">
        <v>141</v>
      </c>
      <c r="H6159" t="s">
        <v>233</v>
      </c>
      <c r="I6159" t="s">
        <v>234</v>
      </c>
      <c r="J6159" s="1">
        <v>45839</v>
      </c>
      <c r="K6159" t="s">
        <v>143</v>
      </c>
      <c r="L6159">
        <v>2</v>
      </c>
      <c r="M6159" t="s">
        <v>144</v>
      </c>
      <c r="N6159" t="s">
        <v>145</v>
      </c>
      <c r="O6159" t="s">
        <v>156</v>
      </c>
      <c r="P6159" t="s">
        <v>150</v>
      </c>
      <c r="Q6159">
        <v>11109.55</v>
      </c>
      <c r="R6159">
        <v>453</v>
      </c>
      <c r="S6159">
        <v>64598.19</v>
      </c>
      <c r="T6159">
        <v>8098.34</v>
      </c>
      <c r="U6159">
        <v>88</v>
      </c>
      <c r="V6159">
        <v>49</v>
      </c>
      <c r="W6159">
        <v>6058.75</v>
      </c>
      <c r="X6159">
        <v>6058.75</v>
      </c>
      <c r="Y6159">
        <v>408</v>
      </c>
      <c r="Z6159">
        <v>56499.85</v>
      </c>
      <c r="AA6159">
        <v>45390.3</v>
      </c>
      <c r="AB6159">
        <v>11248.17</v>
      </c>
      <c r="AC6159">
        <v>34142.129999999997</v>
      </c>
      <c r="AD6159">
        <v>32</v>
      </c>
      <c r="AE6159">
        <v>17</v>
      </c>
      <c r="AF6159">
        <v>313</v>
      </c>
      <c r="AG6159">
        <v>42</v>
      </c>
      <c r="AH6159">
        <v>45</v>
      </c>
      <c r="AI6159">
        <v>46</v>
      </c>
      <c r="AJ6159">
        <v>73</v>
      </c>
      <c r="AK6159">
        <v>46</v>
      </c>
      <c r="AL6159">
        <v>6</v>
      </c>
      <c r="AM6159">
        <v>25</v>
      </c>
      <c r="AN6159">
        <v>7</v>
      </c>
      <c r="AO6159">
        <v>325</v>
      </c>
      <c r="AP6159">
        <v>1804</v>
      </c>
      <c r="AQ6159">
        <v>421</v>
      </c>
      <c r="AR6159">
        <v>9</v>
      </c>
      <c r="AS6159">
        <v>134</v>
      </c>
      <c r="AT6159">
        <v>288</v>
      </c>
      <c r="AU6159">
        <v>5</v>
      </c>
      <c r="AV6159">
        <v>2</v>
      </c>
      <c r="AW6159">
        <v>0</v>
      </c>
      <c r="AX6159">
        <v>0</v>
      </c>
      <c r="AY6159">
        <v>223</v>
      </c>
      <c r="AZ6159">
        <v>358</v>
      </c>
      <c r="BA6159">
        <v>217</v>
      </c>
      <c r="BB6159">
        <v>35</v>
      </c>
      <c r="BC6159">
        <v>18</v>
      </c>
      <c r="BD6159">
        <v>4</v>
      </c>
      <c r="BE6159">
        <v>0</v>
      </c>
      <c r="BF6159">
        <v>335</v>
      </c>
      <c r="BG6159">
        <v>5431.51</v>
      </c>
      <c r="BH6159">
        <v>7</v>
      </c>
      <c r="BI6159">
        <v>85</v>
      </c>
      <c r="BJ6159" s="2">
        <v>45853</v>
      </c>
      <c r="BK6159">
        <v>0</v>
      </c>
      <c r="BL6159" s="3" t="str">
        <f>VLOOKUP(O6159,DropDownList!$H$1:$I$7,2,FALSE)</f>
        <v>2023/24</v>
      </c>
      <c r="BM6159" s="3" t="str">
        <f t="shared" si="96"/>
        <v>FISCAL FINES</v>
      </c>
    </row>
    <row r="6160" spans="1:65" x14ac:dyDescent="0.2">
      <c r="A6160">
        <v>2025</v>
      </c>
      <c r="B6160">
        <v>7</v>
      </c>
      <c r="C6160" t="s">
        <v>231</v>
      </c>
      <c r="D6160" t="s">
        <v>242</v>
      </c>
      <c r="E6160" t="s">
        <v>47</v>
      </c>
      <c r="F6160">
        <v>9282</v>
      </c>
      <c r="G6160" t="s">
        <v>141</v>
      </c>
      <c r="H6160" t="s">
        <v>233</v>
      </c>
      <c r="I6160" t="s">
        <v>234</v>
      </c>
      <c r="J6160" s="1">
        <v>45839</v>
      </c>
      <c r="K6160" t="s">
        <v>143</v>
      </c>
      <c r="L6160">
        <v>2</v>
      </c>
      <c r="M6160" t="s">
        <v>144</v>
      </c>
      <c r="N6160" t="s">
        <v>145</v>
      </c>
      <c r="O6160" t="s">
        <v>147</v>
      </c>
      <c r="P6160" t="s">
        <v>146</v>
      </c>
      <c r="Q6160">
        <v>397.71</v>
      </c>
      <c r="R6160">
        <v>199</v>
      </c>
      <c r="S6160">
        <v>2960</v>
      </c>
      <c r="T6160">
        <v>50</v>
      </c>
      <c r="U6160">
        <v>53</v>
      </c>
      <c r="V6160">
        <v>20</v>
      </c>
      <c r="W6160">
        <v>300</v>
      </c>
      <c r="X6160">
        <v>300</v>
      </c>
      <c r="Y6160">
        <v>0</v>
      </c>
      <c r="Z6160">
        <v>0</v>
      </c>
      <c r="AA6160">
        <v>2512.29</v>
      </c>
      <c r="AB6160">
        <v>0</v>
      </c>
      <c r="AC6160">
        <v>0</v>
      </c>
      <c r="AD6160">
        <v>20</v>
      </c>
      <c r="AE6160">
        <v>0</v>
      </c>
      <c r="AF6160">
        <v>169</v>
      </c>
      <c r="AG6160">
        <v>1</v>
      </c>
      <c r="AH6160">
        <v>4</v>
      </c>
      <c r="AI6160">
        <v>25</v>
      </c>
      <c r="AJ6160">
        <v>0</v>
      </c>
      <c r="AK6160">
        <v>0</v>
      </c>
      <c r="AL6160">
        <v>0</v>
      </c>
      <c r="AM6160">
        <v>0</v>
      </c>
      <c r="AN6160">
        <v>0</v>
      </c>
      <c r="AO6160">
        <v>114</v>
      </c>
      <c r="AP6160">
        <v>659</v>
      </c>
      <c r="AQ6160">
        <v>139</v>
      </c>
      <c r="AR6160">
        <v>0</v>
      </c>
      <c r="AS6160">
        <v>60</v>
      </c>
      <c r="AT6160">
        <v>112</v>
      </c>
      <c r="AU6160">
        <v>8</v>
      </c>
      <c r="AV6160">
        <v>2</v>
      </c>
      <c r="AW6160">
        <v>0</v>
      </c>
      <c r="AX6160">
        <v>0</v>
      </c>
      <c r="AY6160">
        <v>63</v>
      </c>
      <c r="AZ6160">
        <v>128</v>
      </c>
      <c r="BA6160">
        <v>87</v>
      </c>
      <c r="BB6160">
        <v>11</v>
      </c>
      <c r="BC6160">
        <v>2</v>
      </c>
      <c r="BD6160">
        <v>2</v>
      </c>
      <c r="BE6160">
        <v>0</v>
      </c>
      <c r="BF6160">
        <v>199</v>
      </c>
      <c r="BG6160">
        <v>390</v>
      </c>
      <c r="BH6160">
        <v>0</v>
      </c>
      <c r="BI6160">
        <v>52</v>
      </c>
      <c r="BJ6160" s="2">
        <v>45853</v>
      </c>
      <c r="BK6160">
        <v>0</v>
      </c>
      <c r="BL6160" s="3" t="str">
        <f>VLOOKUP(O6160,DropDownList!$H$1:$I$7,2,FALSE)</f>
        <v>2024/25</v>
      </c>
      <c r="BM6160" s="3" t="str">
        <f t="shared" si="96"/>
        <v>VSUR</v>
      </c>
    </row>
    <row r="6161" spans="1:65" x14ac:dyDescent="0.2">
      <c r="A6161">
        <v>2025</v>
      </c>
      <c r="B6161">
        <v>7</v>
      </c>
      <c r="C6161" t="s">
        <v>231</v>
      </c>
      <c r="D6161" t="s">
        <v>242</v>
      </c>
      <c r="E6161" t="s">
        <v>47</v>
      </c>
      <c r="F6161">
        <v>9282</v>
      </c>
      <c r="G6161" t="s">
        <v>141</v>
      </c>
      <c r="H6161" t="s">
        <v>233</v>
      </c>
      <c r="I6161" t="s">
        <v>234</v>
      </c>
      <c r="J6161" s="1">
        <v>45839</v>
      </c>
      <c r="K6161" t="s">
        <v>143</v>
      </c>
      <c r="L6161">
        <v>2</v>
      </c>
      <c r="M6161" t="s">
        <v>144</v>
      </c>
      <c r="N6161" t="s">
        <v>145</v>
      </c>
      <c r="O6161" t="s">
        <v>147</v>
      </c>
      <c r="P6161" t="s">
        <v>153</v>
      </c>
      <c r="Q6161">
        <v>0</v>
      </c>
      <c r="R6161">
        <v>2</v>
      </c>
      <c r="S6161">
        <v>120</v>
      </c>
      <c r="T6161">
        <v>0</v>
      </c>
      <c r="U6161">
        <v>0</v>
      </c>
      <c r="V6161">
        <v>0</v>
      </c>
      <c r="W6161">
        <v>0</v>
      </c>
      <c r="X6161">
        <v>0</v>
      </c>
      <c r="Y6161">
        <v>0</v>
      </c>
      <c r="Z6161">
        <v>0</v>
      </c>
      <c r="AA6161">
        <v>120</v>
      </c>
      <c r="AB6161">
        <v>0</v>
      </c>
      <c r="AC6161">
        <v>120</v>
      </c>
      <c r="AD6161">
        <v>0</v>
      </c>
      <c r="AE6161">
        <v>0</v>
      </c>
      <c r="AF6161">
        <v>2</v>
      </c>
      <c r="AG6161">
        <v>0</v>
      </c>
      <c r="AH6161">
        <v>0</v>
      </c>
      <c r="AI6161">
        <v>0</v>
      </c>
      <c r="AJ6161">
        <v>0</v>
      </c>
      <c r="AK6161">
        <v>0</v>
      </c>
      <c r="AL6161">
        <v>0</v>
      </c>
      <c r="AM6161">
        <v>0</v>
      </c>
      <c r="AN6161">
        <v>0</v>
      </c>
      <c r="AO6161">
        <v>1</v>
      </c>
      <c r="AP6161">
        <v>7</v>
      </c>
      <c r="AQ6161">
        <v>2</v>
      </c>
      <c r="AR6161">
        <v>0</v>
      </c>
      <c r="AS6161">
        <v>2</v>
      </c>
      <c r="AT6161">
        <v>0</v>
      </c>
      <c r="AU6161">
        <v>0</v>
      </c>
      <c r="AV6161">
        <v>0</v>
      </c>
      <c r="AW6161">
        <v>0</v>
      </c>
      <c r="AX6161">
        <v>0</v>
      </c>
      <c r="AY6161">
        <v>0</v>
      </c>
      <c r="AZ6161">
        <v>1</v>
      </c>
      <c r="BA6161">
        <v>1</v>
      </c>
      <c r="BB6161">
        <v>0</v>
      </c>
      <c r="BC6161">
        <v>0</v>
      </c>
      <c r="BD6161">
        <v>0</v>
      </c>
      <c r="BE6161">
        <v>0</v>
      </c>
      <c r="BF6161">
        <v>1</v>
      </c>
      <c r="BG6161">
        <v>0</v>
      </c>
      <c r="BH6161">
        <v>0</v>
      </c>
      <c r="BI6161">
        <v>0</v>
      </c>
      <c r="BJ6161" s="2">
        <v>45853</v>
      </c>
      <c r="BK6161">
        <v>0</v>
      </c>
      <c r="BL6161" s="3" t="str">
        <f>VLOOKUP(O6161,DropDownList!$H$1:$I$7,2,FALSE)</f>
        <v>2024/25</v>
      </c>
      <c r="BM6161" s="3" t="str">
        <f t="shared" si="96"/>
        <v>PREG</v>
      </c>
    </row>
    <row r="6162" spans="1:65" x14ac:dyDescent="0.2">
      <c r="A6162">
        <v>2025</v>
      </c>
      <c r="B6162">
        <v>7</v>
      </c>
      <c r="C6162" t="s">
        <v>231</v>
      </c>
      <c r="D6162" t="s">
        <v>242</v>
      </c>
      <c r="E6162" t="s">
        <v>47</v>
      </c>
      <c r="F6162">
        <v>9282</v>
      </c>
      <c r="G6162" t="s">
        <v>141</v>
      </c>
      <c r="H6162" t="s">
        <v>233</v>
      </c>
      <c r="I6162" t="s">
        <v>234</v>
      </c>
      <c r="J6162" s="1">
        <v>45839</v>
      </c>
      <c r="K6162" t="s">
        <v>143</v>
      </c>
      <c r="L6162">
        <v>2</v>
      </c>
      <c r="M6162" t="s">
        <v>144</v>
      </c>
      <c r="N6162" t="s">
        <v>145</v>
      </c>
      <c r="O6162" t="s">
        <v>149</v>
      </c>
      <c r="P6162" t="s">
        <v>150</v>
      </c>
      <c r="Q6162">
        <v>31325.040000000001</v>
      </c>
      <c r="R6162">
        <v>410</v>
      </c>
      <c r="S6162">
        <v>64056.35</v>
      </c>
      <c r="T6162">
        <v>7527.16</v>
      </c>
      <c r="U6162">
        <v>207</v>
      </c>
      <c r="V6162">
        <v>115</v>
      </c>
      <c r="W6162">
        <v>16426.82</v>
      </c>
      <c r="X6162">
        <v>20722.13</v>
      </c>
      <c r="Y6162">
        <v>362</v>
      </c>
      <c r="Z6162">
        <v>56529.19</v>
      </c>
      <c r="AA6162">
        <v>25204.15</v>
      </c>
      <c r="AB6162">
        <v>6943.67</v>
      </c>
      <c r="AC6162">
        <v>18260.48</v>
      </c>
      <c r="AD6162">
        <v>95</v>
      </c>
      <c r="AE6162">
        <v>20</v>
      </c>
      <c r="AF6162">
        <v>151</v>
      </c>
      <c r="AG6162">
        <v>85</v>
      </c>
      <c r="AH6162">
        <v>48</v>
      </c>
      <c r="AI6162">
        <v>122</v>
      </c>
      <c r="AJ6162">
        <v>65</v>
      </c>
      <c r="AK6162">
        <v>37</v>
      </c>
      <c r="AL6162">
        <v>9</v>
      </c>
      <c r="AM6162">
        <v>21</v>
      </c>
      <c r="AN6162">
        <v>5</v>
      </c>
      <c r="AO6162">
        <v>291</v>
      </c>
      <c r="AP6162">
        <v>1009</v>
      </c>
      <c r="AQ6162">
        <v>318</v>
      </c>
      <c r="AR6162">
        <v>4</v>
      </c>
      <c r="AS6162">
        <v>46</v>
      </c>
      <c r="AT6162">
        <v>79</v>
      </c>
      <c r="AU6162">
        <v>1</v>
      </c>
      <c r="AV6162">
        <v>1</v>
      </c>
      <c r="AW6162">
        <v>0</v>
      </c>
      <c r="AX6162">
        <v>0</v>
      </c>
      <c r="AY6162">
        <v>131</v>
      </c>
      <c r="AZ6162">
        <v>270</v>
      </c>
      <c r="BA6162">
        <v>99</v>
      </c>
      <c r="BB6162">
        <v>13</v>
      </c>
      <c r="BC6162">
        <v>5</v>
      </c>
      <c r="BD6162">
        <v>2</v>
      </c>
      <c r="BE6162">
        <v>0</v>
      </c>
      <c r="BF6162">
        <v>297</v>
      </c>
      <c r="BG6162">
        <v>23269.77</v>
      </c>
      <c r="BH6162">
        <v>4</v>
      </c>
      <c r="BI6162">
        <v>205</v>
      </c>
      <c r="BJ6162" s="2">
        <v>45853</v>
      </c>
      <c r="BK6162">
        <v>0</v>
      </c>
      <c r="BL6162" s="3" t="str">
        <f>VLOOKUP(O6162,DropDownList!$H$1:$I$7,2,FALSE)</f>
        <v>2025/26</v>
      </c>
      <c r="BM6162" s="3" t="str">
        <f t="shared" si="96"/>
        <v>FISCAL FINES</v>
      </c>
    </row>
    <row r="6163" spans="1:65" x14ac:dyDescent="0.2">
      <c r="A6163">
        <v>2025</v>
      </c>
      <c r="B6163">
        <v>7</v>
      </c>
      <c r="C6163" t="s">
        <v>231</v>
      </c>
      <c r="D6163" t="s">
        <v>242</v>
      </c>
      <c r="E6163" t="s">
        <v>47</v>
      </c>
      <c r="F6163">
        <v>9282</v>
      </c>
      <c r="G6163" t="s">
        <v>141</v>
      </c>
      <c r="H6163" t="s">
        <v>233</v>
      </c>
      <c r="I6163" t="s">
        <v>234</v>
      </c>
      <c r="J6163" s="1">
        <v>45839</v>
      </c>
      <c r="K6163" t="s">
        <v>143</v>
      </c>
      <c r="L6163">
        <v>2</v>
      </c>
      <c r="M6163" t="s">
        <v>144</v>
      </c>
      <c r="N6163" t="s">
        <v>145</v>
      </c>
      <c r="O6163" t="s">
        <v>147</v>
      </c>
      <c r="P6163" t="s">
        <v>148</v>
      </c>
      <c r="Q6163">
        <v>180</v>
      </c>
      <c r="R6163">
        <v>10</v>
      </c>
      <c r="S6163">
        <v>600</v>
      </c>
      <c r="T6163">
        <v>0</v>
      </c>
      <c r="U6163">
        <v>3</v>
      </c>
      <c r="V6163">
        <v>2</v>
      </c>
      <c r="W6163">
        <v>120</v>
      </c>
      <c r="X6163">
        <v>120</v>
      </c>
      <c r="Y6163">
        <v>0</v>
      </c>
      <c r="Z6163">
        <v>0</v>
      </c>
      <c r="AA6163">
        <v>420</v>
      </c>
      <c r="AB6163">
        <v>0</v>
      </c>
      <c r="AC6163">
        <v>420</v>
      </c>
      <c r="AD6163">
        <v>2</v>
      </c>
      <c r="AE6163">
        <v>0</v>
      </c>
      <c r="AF6163">
        <v>7</v>
      </c>
      <c r="AG6163">
        <v>0</v>
      </c>
      <c r="AH6163">
        <v>0</v>
      </c>
      <c r="AI6163">
        <v>3</v>
      </c>
      <c r="AJ6163">
        <v>0</v>
      </c>
      <c r="AK6163">
        <v>0</v>
      </c>
      <c r="AL6163">
        <v>0</v>
      </c>
      <c r="AM6163">
        <v>0</v>
      </c>
      <c r="AN6163">
        <v>0</v>
      </c>
      <c r="AO6163">
        <v>9</v>
      </c>
      <c r="AP6163">
        <v>42</v>
      </c>
      <c r="AQ6163">
        <v>10</v>
      </c>
      <c r="AR6163">
        <v>0</v>
      </c>
      <c r="AS6163">
        <v>2</v>
      </c>
      <c r="AT6163">
        <v>9</v>
      </c>
      <c r="AU6163">
        <v>0</v>
      </c>
      <c r="AV6163">
        <v>0</v>
      </c>
      <c r="AW6163">
        <v>0</v>
      </c>
      <c r="AX6163">
        <v>0</v>
      </c>
      <c r="AY6163">
        <v>7</v>
      </c>
      <c r="AZ6163">
        <v>10</v>
      </c>
      <c r="BA6163">
        <v>3</v>
      </c>
      <c r="BB6163">
        <v>0</v>
      </c>
      <c r="BC6163">
        <v>0</v>
      </c>
      <c r="BD6163">
        <v>0</v>
      </c>
      <c r="BE6163">
        <v>0</v>
      </c>
      <c r="BF6163">
        <v>10</v>
      </c>
      <c r="BG6163">
        <v>180</v>
      </c>
      <c r="BH6163">
        <v>0</v>
      </c>
      <c r="BI6163">
        <v>3</v>
      </c>
      <c r="BJ6163" s="2">
        <v>45853</v>
      </c>
      <c r="BK6163">
        <v>0</v>
      </c>
      <c r="BL6163" s="3" t="str">
        <f>VLOOKUP(O6163,DropDownList!$H$1:$I$7,2,FALSE)</f>
        <v>2024/25</v>
      </c>
      <c r="BM6163" s="3" t="str">
        <f t="shared" si="96"/>
        <v>PRAS</v>
      </c>
    </row>
    <row r="6164" spans="1:65" x14ac:dyDescent="0.2">
      <c r="A6164">
        <v>2025</v>
      </c>
      <c r="B6164">
        <v>7</v>
      </c>
      <c r="C6164" t="s">
        <v>231</v>
      </c>
      <c r="D6164" t="s">
        <v>242</v>
      </c>
      <c r="E6164" t="s">
        <v>47</v>
      </c>
      <c r="F6164">
        <v>9282</v>
      </c>
      <c r="G6164" t="s">
        <v>141</v>
      </c>
      <c r="H6164" t="s">
        <v>233</v>
      </c>
      <c r="I6164" t="s">
        <v>234</v>
      </c>
      <c r="J6164" s="1">
        <v>45839</v>
      </c>
      <c r="K6164" t="s">
        <v>143</v>
      </c>
      <c r="L6164">
        <v>2</v>
      </c>
      <c r="M6164" t="s">
        <v>144</v>
      </c>
      <c r="N6164" t="s">
        <v>145</v>
      </c>
      <c r="O6164" t="s">
        <v>147</v>
      </c>
      <c r="P6164" t="s">
        <v>152</v>
      </c>
      <c r="Q6164">
        <v>0</v>
      </c>
      <c r="R6164">
        <v>31</v>
      </c>
      <c r="S6164">
        <v>1240</v>
      </c>
      <c r="T6164">
        <v>480</v>
      </c>
      <c r="U6164">
        <v>0</v>
      </c>
      <c r="V6164">
        <v>0</v>
      </c>
      <c r="W6164">
        <v>0</v>
      </c>
      <c r="X6164">
        <v>0</v>
      </c>
      <c r="Y6164">
        <v>0</v>
      </c>
      <c r="Z6164">
        <v>0</v>
      </c>
      <c r="AA6164">
        <v>760</v>
      </c>
      <c r="AB6164">
        <v>0</v>
      </c>
      <c r="AC6164">
        <v>760</v>
      </c>
      <c r="AD6164">
        <v>0</v>
      </c>
      <c r="AE6164">
        <v>0</v>
      </c>
      <c r="AF6164">
        <v>19</v>
      </c>
      <c r="AG6164">
        <v>0</v>
      </c>
      <c r="AH6164">
        <v>12</v>
      </c>
      <c r="AI6164">
        <v>0</v>
      </c>
      <c r="AJ6164">
        <v>0</v>
      </c>
      <c r="AK6164">
        <v>0</v>
      </c>
      <c r="AL6164">
        <v>0</v>
      </c>
      <c r="AM6164">
        <v>0</v>
      </c>
      <c r="AN6164">
        <v>0</v>
      </c>
      <c r="AO6164">
        <v>0</v>
      </c>
      <c r="AP6164">
        <v>0</v>
      </c>
      <c r="AQ6164">
        <v>0</v>
      </c>
      <c r="AR6164">
        <v>0</v>
      </c>
      <c r="AS6164">
        <v>0</v>
      </c>
      <c r="AT6164">
        <v>0</v>
      </c>
      <c r="AU6164">
        <v>0</v>
      </c>
      <c r="AV6164">
        <v>0</v>
      </c>
      <c r="AW6164">
        <v>0</v>
      </c>
      <c r="AX6164">
        <v>0</v>
      </c>
      <c r="AY6164">
        <v>0</v>
      </c>
      <c r="AZ6164">
        <v>0</v>
      </c>
      <c r="BA6164">
        <v>0</v>
      </c>
      <c r="BB6164">
        <v>0</v>
      </c>
      <c r="BC6164">
        <v>0</v>
      </c>
      <c r="BD6164">
        <v>0</v>
      </c>
      <c r="BE6164">
        <v>0</v>
      </c>
      <c r="BF6164">
        <v>0</v>
      </c>
      <c r="BG6164">
        <v>0</v>
      </c>
      <c r="BH6164">
        <v>0</v>
      </c>
      <c r="BI6164">
        <v>0</v>
      </c>
      <c r="BJ6164" s="2">
        <v>45853</v>
      </c>
      <c r="BK6164">
        <v>0</v>
      </c>
      <c r="BL6164" s="3" t="str">
        <f>VLOOKUP(O6164,DropDownList!$H$1:$I$7,2,FALSE)</f>
        <v>2024/25</v>
      </c>
      <c r="BM6164" s="3" t="str">
        <f t="shared" si="96"/>
        <v>PCOA</v>
      </c>
    </row>
    <row r="6165" spans="1:65" x14ac:dyDescent="0.2">
      <c r="A6165">
        <v>2025</v>
      </c>
      <c r="B6165">
        <v>7</v>
      </c>
      <c r="C6165" t="s">
        <v>231</v>
      </c>
      <c r="D6165" t="s">
        <v>242</v>
      </c>
      <c r="E6165" t="s">
        <v>47</v>
      </c>
      <c r="F6165">
        <v>9282</v>
      </c>
      <c r="G6165" t="s">
        <v>141</v>
      </c>
      <c r="H6165" t="s">
        <v>233</v>
      </c>
      <c r="I6165" t="s">
        <v>234</v>
      </c>
      <c r="J6165" s="1">
        <v>45839</v>
      </c>
      <c r="K6165" t="s">
        <v>143</v>
      </c>
      <c r="L6165">
        <v>2</v>
      </c>
      <c r="M6165" t="s">
        <v>144</v>
      </c>
      <c r="N6165" t="s">
        <v>145</v>
      </c>
      <c r="O6165" t="s">
        <v>156</v>
      </c>
      <c r="P6165" t="s">
        <v>154</v>
      </c>
      <c r="Q6165">
        <v>14514.7</v>
      </c>
      <c r="R6165">
        <v>376</v>
      </c>
      <c r="S6165">
        <v>82043.649999999994</v>
      </c>
      <c r="T6165">
        <v>1295.53</v>
      </c>
      <c r="U6165">
        <v>66</v>
      </c>
      <c r="V6165">
        <v>35</v>
      </c>
      <c r="W6165">
        <v>9350.08</v>
      </c>
      <c r="X6165">
        <v>9635.08</v>
      </c>
      <c r="Y6165">
        <v>0</v>
      </c>
      <c r="Z6165">
        <v>0</v>
      </c>
      <c r="AA6165">
        <v>66233.42</v>
      </c>
      <c r="AB6165">
        <v>1261.6500000000001</v>
      </c>
      <c r="AC6165">
        <v>60256.77</v>
      </c>
      <c r="AD6165">
        <v>18</v>
      </c>
      <c r="AE6165">
        <v>17</v>
      </c>
      <c r="AF6165">
        <v>302</v>
      </c>
      <c r="AG6165">
        <v>39</v>
      </c>
      <c r="AH6165">
        <v>2</v>
      </c>
      <c r="AI6165">
        <v>27</v>
      </c>
      <c r="AJ6165">
        <v>0</v>
      </c>
      <c r="AK6165">
        <v>0</v>
      </c>
      <c r="AL6165">
        <v>0</v>
      </c>
      <c r="AM6165">
        <v>0</v>
      </c>
      <c r="AN6165">
        <v>0</v>
      </c>
      <c r="AO6165">
        <v>235</v>
      </c>
      <c r="AP6165">
        <v>1348</v>
      </c>
      <c r="AQ6165">
        <v>279</v>
      </c>
      <c r="AR6165">
        <v>2</v>
      </c>
      <c r="AS6165">
        <v>113</v>
      </c>
      <c r="AT6165">
        <v>188</v>
      </c>
      <c r="AU6165">
        <v>42</v>
      </c>
      <c r="AV6165">
        <v>18</v>
      </c>
      <c r="AW6165">
        <v>2</v>
      </c>
      <c r="AX6165">
        <v>0</v>
      </c>
      <c r="AY6165">
        <v>125</v>
      </c>
      <c r="AZ6165">
        <v>250</v>
      </c>
      <c r="BA6165">
        <v>168</v>
      </c>
      <c r="BB6165">
        <v>32</v>
      </c>
      <c r="BC6165">
        <v>12</v>
      </c>
      <c r="BD6165">
        <v>5</v>
      </c>
      <c r="BE6165">
        <v>0</v>
      </c>
      <c r="BF6165">
        <v>374</v>
      </c>
      <c r="BG6165">
        <v>7735</v>
      </c>
      <c r="BH6165">
        <v>6</v>
      </c>
      <c r="BI6165">
        <v>64</v>
      </c>
      <c r="BJ6165" s="2">
        <v>45853</v>
      </c>
      <c r="BK6165">
        <v>0</v>
      </c>
      <c r="BL6165" s="3" t="str">
        <f>VLOOKUP(O6165,DropDownList!$H$1:$I$7,2,FALSE)</f>
        <v>2023/24</v>
      </c>
      <c r="BM6165" s="3" t="str">
        <f t="shared" si="96"/>
        <v>JP COURT</v>
      </c>
    </row>
    <row r="6166" spans="1:65" x14ac:dyDescent="0.2">
      <c r="A6166">
        <v>2025</v>
      </c>
      <c r="B6166">
        <v>7</v>
      </c>
      <c r="C6166" t="s">
        <v>231</v>
      </c>
      <c r="D6166" t="s">
        <v>242</v>
      </c>
      <c r="E6166" t="s">
        <v>47</v>
      </c>
      <c r="F6166">
        <v>9282</v>
      </c>
      <c r="G6166" t="s">
        <v>141</v>
      </c>
      <c r="H6166" t="s">
        <v>233</v>
      </c>
      <c r="I6166" t="s">
        <v>234</v>
      </c>
      <c r="J6166" s="1">
        <v>45839</v>
      </c>
      <c r="K6166" t="s">
        <v>143</v>
      </c>
      <c r="L6166">
        <v>2</v>
      </c>
      <c r="M6166" t="s">
        <v>144</v>
      </c>
      <c r="N6166" t="s">
        <v>145</v>
      </c>
      <c r="O6166" t="s">
        <v>156</v>
      </c>
      <c r="P6166" t="s">
        <v>152</v>
      </c>
      <c r="Q6166">
        <v>0</v>
      </c>
      <c r="R6166">
        <v>25</v>
      </c>
      <c r="S6166">
        <v>1000</v>
      </c>
      <c r="T6166">
        <v>360</v>
      </c>
      <c r="U6166">
        <v>0</v>
      </c>
      <c r="V6166">
        <v>0</v>
      </c>
      <c r="W6166">
        <v>0</v>
      </c>
      <c r="X6166">
        <v>0</v>
      </c>
      <c r="Y6166">
        <v>0</v>
      </c>
      <c r="Z6166">
        <v>0</v>
      </c>
      <c r="AA6166">
        <v>640</v>
      </c>
      <c r="AB6166">
        <v>0</v>
      </c>
      <c r="AC6166">
        <v>640</v>
      </c>
      <c r="AD6166">
        <v>0</v>
      </c>
      <c r="AE6166">
        <v>0</v>
      </c>
      <c r="AF6166">
        <v>16</v>
      </c>
      <c r="AG6166">
        <v>0</v>
      </c>
      <c r="AH6166">
        <v>9</v>
      </c>
      <c r="AI6166">
        <v>0</v>
      </c>
      <c r="AJ6166">
        <v>0</v>
      </c>
      <c r="AK6166">
        <v>0</v>
      </c>
      <c r="AL6166">
        <v>0</v>
      </c>
      <c r="AM6166">
        <v>1</v>
      </c>
      <c r="AN6166">
        <v>0</v>
      </c>
      <c r="AO6166">
        <v>0</v>
      </c>
      <c r="AP6166">
        <v>0</v>
      </c>
      <c r="AQ6166">
        <v>0</v>
      </c>
      <c r="AR6166">
        <v>0</v>
      </c>
      <c r="AS6166">
        <v>0</v>
      </c>
      <c r="AT6166">
        <v>0</v>
      </c>
      <c r="AU6166">
        <v>0</v>
      </c>
      <c r="AV6166">
        <v>0</v>
      </c>
      <c r="AW6166">
        <v>0</v>
      </c>
      <c r="AX6166">
        <v>0</v>
      </c>
      <c r="AY6166">
        <v>0</v>
      </c>
      <c r="AZ6166">
        <v>0</v>
      </c>
      <c r="BA6166">
        <v>0</v>
      </c>
      <c r="BB6166">
        <v>0</v>
      </c>
      <c r="BC6166">
        <v>0</v>
      </c>
      <c r="BD6166">
        <v>0</v>
      </c>
      <c r="BE6166">
        <v>0</v>
      </c>
      <c r="BF6166">
        <v>0</v>
      </c>
      <c r="BG6166">
        <v>0</v>
      </c>
      <c r="BH6166">
        <v>0</v>
      </c>
      <c r="BI6166">
        <v>0</v>
      </c>
      <c r="BJ6166" s="2">
        <v>45853</v>
      </c>
      <c r="BK6166">
        <v>0</v>
      </c>
      <c r="BL6166" s="3" t="str">
        <f>VLOOKUP(O6166,DropDownList!$H$1:$I$7,2,FALSE)</f>
        <v>2023/24</v>
      </c>
      <c r="BM6166" s="3" t="str">
        <f t="shared" si="96"/>
        <v>PCOA</v>
      </c>
    </row>
    <row r="6167" spans="1:65" x14ac:dyDescent="0.2">
      <c r="A6167">
        <v>2025</v>
      </c>
      <c r="B6167">
        <v>7</v>
      </c>
      <c r="C6167" t="s">
        <v>231</v>
      </c>
      <c r="D6167" t="s">
        <v>242</v>
      </c>
      <c r="E6167" t="s">
        <v>47</v>
      </c>
      <c r="F6167">
        <v>9282</v>
      </c>
      <c r="G6167" t="s">
        <v>141</v>
      </c>
      <c r="H6167" t="s">
        <v>233</v>
      </c>
      <c r="I6167" t="s">
        <v>234</v>
      </c>
      <c r="J6167" s="1">
        <v>45839</v>
      </c>
      <c r="K6167" t="s">
        <v>143</v>
      </c>
      <c r="L6167">
        <v>2</v>
      </c>
      <c r="M6167" t="s">
        <v>144</v>
      </c>
      <c r="N6167" t="s">
        <v>145</v>
      </c>
      <c r="O6167" t="s">
        <v>149</v>
      </c>
      <c r="P6167" t="s">
        <v>152</v>
      </c>
      <c r="Q6167">
        <v>0</v>
      </c>
      <c r="R6167">
        <v>31</v>
      </c>
      <c r="S6167">
        <v>1240</v>
      </c>
      <c r="T6167">
        <v>560</v>
      </c>
      <c r="U6167">
        <v>0</v>
      </c>
      <c r="V6167">
        <v>0</v>
      </c>
      <c r="W6167">
        <v>0</v>
      </c>
      <c r="X6167">
        <v>0</v>
      </c>
      <c r="Y6167">
        <v>0</v>
      </c>
      <c r="Z6167">
        <v>0</v>
      </c>
      <c r="AA6167">
        <v>680</v>
      </c>
      <c r="AB6167">
        <v>0</v>
      </c>
      <c r="AC6167">
        <v>680</v>
      </c>
      <c r="AD6167">
        <v>0</v>
      </c>
      <c r="AE6167">
        <v>0</v>
      </c>
      <c r="AF6167">
        <v>17</v>
      </c>
      <c r="AG6167">
        <v>0</v>
      </c>
      <c r="AH6167">
        <v>14</v>
      </c>
      <c r="AI6167">
        <v>0</v>
      </c>
      <c r="AJ6167">
        <v>0</v>
      </c>
      <c r="AK6167">
        <v>0</v>
      </c>
      <c r="AL6167">
        <v>0</v>
      </c>
      <c r="AM6167">
        <v>0</v>
      </c>
      <c r="AN6167">
        <v>0</v>
      </c>
      <c r="AO6167">
        <v>0</v>
      </c>
      <c r="AP6167">
        <v>0</v>
      </c>
      <c r="AQ6167">
        <v>0</v>
      </c>
      <c r="AR6167">
        <v>0</v>
      </c>
      <c r="AS6167">
        <v>0</v>
      </c>
      <c r="AT6167">
        <v>0</v>
      </c>
      <c r="AU6167">
        <v>0</v>
      </c>
      <c r="AV6167">
        <v>0</v>
      </c>
      <c r="AW6167">
        <v>0</v>
      </c>
      <c r="AX6167">
        <v>0</v>
      </c>
      <c r="AY6167">
        <v>0</v>
      </c>
      <c r="AZ6167">
        <v>0</v>
      </c>
      <c r="BA6167">
        <v>0</v>
      </c>
      <c r="BB6167">
        <v>0</v>
      </c>
      <c r="BC6167">
        <v>0</v>
      </c>
      <c r="BD6167">
        <v>0</v>
      </c>
      <c r="BE6167">
        <v>0</v>
      </c>
      <c r="BF6167">
        <v>0</v>
      </c>
      <c r="BG6167">
        <v>0</v>
      </c>
      <c r="BH6167">
        <v>0</v>
      </c>
      <c r="BI6167">
        <v>0</v>
      </c>
      <c r="BJ6167" s="2">
        <v>45853</v>
      </c>
      <c r="BK6167">
        <v>0</v>
      </c>
      <c r="BL6167" s="3" t="str">
        <f>VLOOKUP(O6167,DropDownList!$H$1:$I$7,2,FALSE)</f>
        <v>2025/26</v>
      </c>
      <c r="BM6167" s="3" t="str">
        <f t="shared" si="96"/>
        <v>PCOA</v>
      </c>
    </row>
    <row r="6168" spans="1:65" x14ac:dyDescent="0.2">
      <c r="A6168">
        <v>2025</v>
      </c>
      <c r="B6168">
        <v>7</v>
      </c>
      <c r="C6168" t="s">
        <v>231</v>
      </c>
      <c r="D6168" t="s">
        <v>242</v>
      </c>
      <c r="E6168" t="s">
        <v>47</v>
      </c>
      <c r="F6168">
        <v>9282</v>
      </c>
      <c r="G6168" t="s">
        <v>141</v>
      </c>
      <c r="H6168" t="s">
        <v>233</v>
      </c>
      <c r="I6168" t="s">
        <v>234</v>
      </c>
      <c r="J6168" s="1">
        <v>45839</v>
      </c>
      <c r="K6168" t="s">
        <v>143</v>
      </c>
      <c r="L6168">
        <v>2</v>
      </c>
      <c r="M6168" t="s">
        <v>144</v>
      </c>
      <c r="N6168" t="s">
        <v>145</v>
      </c>
      <c r="O6168" t="s">
        <v>149</v>
      </c>
      <c r="P6168" t="s">
        <v>153</v>
      </c>
      <c r="Q6168">
        <v>45</v>
      </c>
      <c r="R6168">
        <v>2</v>
      </c>
      <c r="S6168">
        <v>90</v>
      </c>
      <c r="T6168">
        <v>0</v>
      </c>
      <c r="U6168">
        <v>1</v>
      </c>
      <c r="V6168">
        <v>0</v>
      </c>
      <c r="W6168">
        <v>0</v>
      </c>
      <c r="X6168">
        <v>0</v>
      </c>
      <c r="Y6168">
        <v>0</v>
      </c>
      <c r="Z6168">
        <v>0</v>
      </c>
      <c r="AA6168">
        <v>45</v>
      </c>
      <c r="AB6168">
        <v>0</v>
      </c>
      <c r="AC6168">
        <v>45</v>
      </c>
      <c r="AD6168">
        <v>0</v>
      </c>
      <c r="AE6168">
        <v>0</v>
      </c>
      <c r="AF6168">
        <v>1</v>
      </c>
      <c r="AG6168">
        <v>0</v>
      </c>
      <c r="AH6168">
        <v>0</v>
      </c>
      <c r="AI6168">
        <v>1</v>
      </c>
      <c r="AJ6168">
        <v>0</v>
      </c>
      <c r="AK6168">
        <v>0</v>
      </c>
      <c r="AL6168">
        <v>0</v>
      </c>
      <c r="AM6168">
        <v>0</v>
      </c>
      <c r="AN6168">
        <v>0</v>
      </c>
      <c r="AO6168">
        <v>1</v>
      </c>
      <c r="AP6168">
        <v>4</v>
      </c>
      <c r="AQ6168">
        <v>2</v>
      </c>
      <c r="AR6168">
        <v>0</v>
      </c>
      <c r="AS6168">
        <v>0</v>
      </c>
      <c r="AT6168">
        <v>0</v>
      </c>
      <c r="AU6168">
        <v>0</v>
      </c>
      <c r="AV6168">
        <v>0</v>
      </c>
      <c r="AW6168">
        <v>0</v>
      </c>
      <c r="AX6168">
        <v>0</v>
      </c>
      <c r="AY6168">
        <v>0</v>
      </c>
      <c r="AZ6168">
        <v>1</v>
      </c>
      <c r="BA6168">
        <v>1</v>
      </c>
      <c r="BB6168">
        <v>0</v>
      </c>
      <c r="BC6168">
        <v>0</v>
      </c>
      <c r="BD6168">
        <v>0</v>
      </c>
      <c r="BE6168">
        <v>0</v>
      </c>
      <c r="BF6168">
        <v>1</v>
      </c>
      <c r="BG6168">
        <v>45</v>
      </c>
      <c r="BH6168">
        <v>0</v>
      </c>
      <c r="BI6168">
        <v>0</v>
      </c>
      <c r="BJ6168" s="2">
        <v>45853</v>
      </c>
      <c r="BK6168">
        <v>0</v>
      </c>
      <c r="BL6168" s="3" t="str">
        <f>VLOOKUP(O6168,DropDownList!$H$1:$I$7,2,FALSE)</f>
        <v>2025/26</v>
      </c>
      <c r="BM6168" s="3" t="str">
        <f t="shared" si="96"/>
        <v>PREG</v>
      </c>
    </row>
    <row r="6169" spans="1:65" x14ac:dyDescent="0.2">
      <c r="A6169">
        <v>2025</v>
      </c>
      <c r="B6169">
        <v>7</v>
      </c>
      <c r="C6169" t="s">
        <v>231</v>
      </c>
      <c r="D6169" t="s">
        <v>242</v>
      </c>
      <c r="E6169" t="s">
        <v>47</v>
      </c>
      <c r="F6169">
        <v>9282</v>
      </c>
      <c r="G6169" t="s">
        <v>141</v>
      </c>
      <c r="H6169" t="s">
        <v>233</v>
      </c>
      <c r="I6169" t="s">
        <v>234</v>
      </c>
      <c r="J6169" s="1">
        <v>45839</v>
      </c>
      <c r="K6169" t="s">
        <v>143</v>
      </c>
      <c r="L6169">
        <v>2</v>
      </c>
      <c r="M6169" t="s">
        <v>144</v>
      </c>
      <c r="N6169" t="s">
        <v>145</v>
      </c>
      <c r="O6169" t="s">
        <v>149</v>
      </c>
      <c r="P6169" t="s">
        <v>154</v>
      </c>
      <c r="Q6169">
        <v>29504.79</v>
      </c>
      <c r="R6169">
        <v>348</v>
      </c>
      <c r="S6169">
        <v>74497</v>
      </c>
      <c r="T6169">
        <v>229</v>
      </c>
      <c r="U6169">
        <v>149</v>
      </c>
      <c r="V6169">
        <v>72</v>
      </c>
      <c r="W6169">
        <v>12818.32</v>
      </c>
      <c r="X6169">
        <v>15283.32</v>
      </c>
      <c r="Y6169">
        <v>0</v>
      </c>
      <c r="Z6169">
        <v>0</v>
      </c>
      <c r="AA6169">
        <v>44763.21</v>
      </c>
      <c r="AB6169">
        <v>174.68</v>
      </c>
      <c r="AC6169">
        <v>40858.53</v>
      </c>
      <c r="AD6169">
        <v>39</v>
      </c>
      <c r="AE6169">
        <v>33</v>
      </c>
      <c r="AF6169">
        <v>197</v>
      </c>
      <c r="AG6169">
        <v>77</v>
      </c>
      <c r="AH6169">
        <v>1</v>
      </c>
      <c r="AI6169">
        <v>72</v>
      </c>
      <c r="AJ6169">
        <v>0</v>
      </c>
      <c r="AK6169">
        <v>0</v>
      </c>
      <c r="AL6169">
        <v>0</v>
      </c>
      <c r="AM6169">
        <v>0</v>
      </c>
      <c r="AN6169">
        <v>0</v>
      </c>
      <c r="AO6169">
        <v>222</v>
      </c>
      <c r="AP6169">
        <v>840</v>
      </c>
      <c r="AQ6169">
        <v>240</v>
      </c>
      <c r="AR6169">
        <v>0</v>
      </c>
      <c r="AS6169">
        <v>63</v>
      </c>
      <c r="AT6169">
        <v>74</v>
      </c>
      <c r="AU6169">
        <v>4</v>
      </c>
      <c r="AV6169">
        <v>2</v>
      </c>
      <c r="AW6169">
        <v>0</v>
      </c>
      <c r="AX6169">
        <v>0</v>
      </c>
      <c r="AY6169">
        <v>96</v>
      </c>
      <c r="AZ6169">
        <v>193</v>
      </c>
      <c r="BA6169">
        <v>87</v>
      </c>
      <c r="BB6169">
        <v>22</v>
      </c>
      <c r="BC6169">
        <v>11</v>
      </c>
      <c r="BD6169">
        <v>4</v>
      </c>
      <c r="BE6169">
        <v>0</v>
      </c>
      <c r="BF6169">
        <v>346</v>
      </c>
      <c r="BG6169">
        <v>17585</v>
      </c>
      <c r="BH6169">
        <v>1</v>
      </c>
      <c r="BI6169">
        <v>146</v>
      </c>
      <c r="BJ6169" s="2">
        <v>45853</v>
      </c>
      <c r="BK6169">
        <v>0</v>
      </c>
      <c r="BL6169" s="3" t="str">
        <f>VLOOKUP(O6169,DropDownList!$H$1:$I$7,2,FALSE)</f>
        <v>2025/26</v>
      </c>
      <c r="BM6169" s="3" t="str">
        <f t="shared" si="96"/>
        <v>JP COURT</v>
      </c>
    </row>
    <row r="6170" spans="1:65" x14ac:dyDescent="0.2">
      <c r="A6170">
        <v>2025</v>
      </c>
      <c r="B6170">
        <v>7</v>
      </c>
      <c r="C6170" t="s">
        <v>231</v>
      </c>
      <c r="D6170" t="s">
        <v>242</v>
      </c>
      <c r="E6170" t="s">
        <v>47</v>
      </c>
      <c r="F6170">
        <v>9282</v>
      </c>
      <c r="G6170" t="s">
        <v>141</v>
      </c>
      <c r="H6170" t="s">
        <v>233</v>
      </c>
      <c r="I6170" t="s">
        <v>234</v>
      </c>
      <c r="J6170" s="1">
        <v>45839</v>
      </c>
      <c r="K6170" t="s">
        <v>143</v>
      </c>
      <c r="L6170">
        <v>2</v>
      </c>
      <c r="M6170" t="s">
        <v>144</v>
      </c>
      <c r="N6170" t="s">
        <v>145</v>
      </c>
      <c r="O6170" t="s">
        <v>149</v>
      </c>
      <c r="P6170" t="s">
        <v>148</v>
      </c>
      <c r="Q6170">
        <v>300.31</v>
      </c>
      <c r="R6170">
        <v>15</v>
      </c>
      <c r="S6170">
        <v>900</v>
      </c>
      <c r="T6170">
        <v>60</v>
      </c>
      <c r="U6170">
        <v>6</v>
      </c>
      <c r="V6170">
        <v>1</v>
      </c>
      <c r="W6170">
        <v>60</v>
      </c>
      <c r="X6170">
        <v>60</v>
      </c>
      <c r="Y6170">
        <v>0</v>
      </c>
      <c r="Z6170">
        <v>0</v>
      </c>
      <c r="AA6170">
        <v>539.69000000000005</v>
      </c>
      <c r="AB6170">
        <v>0</v>
      </c>
      <c r="AC6170">
        <v>539.69000000000005</v>
      </c>
      <c r="AD6170">
        <v>1</v>
      </c>
      <c r="AE6170">
        <v>0</v>
      </c>
      <c r="AF6170">
        <v>8</v>
      </c>
      <c r="AG6170">
        <v>2</v>
      </c>
      <c r="AH6170">
        <v>1</v>
      </c>
      <c r="AI6170">
        <v>4</v>
      </c>
      <c r="AJ6170">
        <v>0</v>
      </c>
      <c r="AK6170">
        <v>0</v>
      </c>
      <c r="AL6170">
        <v>0</v>
      </c>
      <c r="AM6170">
        <v>0</v>
      </c>
      <c r="AN6170">
        <v>0</v>
      </c>
      <c r="AO6170">
        <v>13</v>
      </c>
      <c r="AP6170">
        <v>43</v>
      </c>
      <c r="AQ6170">
        <v>14</v>
      </c>
      <c r="AR6170">
        <v>0</v>
      </c>
      <c r="AS6170">
        <v>1</v>
      </c>
      <c r="AT6170">
        <v>3</v>
      </c>
      <c r="AU6170">
        <v>0</v>
      </c>
      <c r="AV6170">
        <v>0</v>
      </c>
      <c r="AW6170">
        <v>0</v>
      </c>
      <c r="AX6170">
        <v>0</v>
      </c>
      <c r="AY6170">
        <v>7</v>
      </c>
      <c r="AZ6170">
        <v>11</v>
      </c>
      <c r="BA6170">
        <v>2</v>
      </c>
      <c r="BB6170">
        <v>2</v>
      </c>
      <c r="BC6170">
        <v>1</v>
      </c>
      <c r="BD6170">
        <v>0</v>
      </c>
      <c r="BE6170">
        <v>0</v>
      </c>
      <c r="BF6170">
        <v>15</v>
      </c>
      <c r="BG6170">
        <v>240</v>
      </c>
      <c r="BH6170">
        <v>0</v>
      </c>
      <c r="BI6170">
        <v>6</v>
      </c>
      <c r="BJ6170" s="2">
        <v>45853</v>
      </c>
      <c r="BK6170">
        <v>0</v>
      </c>
      <c r="BL6170" s="3" t="str">
        <f>VLOOKUP(O6170,DropDownList!$H$1:$I$7,2,FALSE)</f>
        <v>2025/26</v>
      </c>
      <c r="BM6170" s="3" t="str">
        <f t="shared" si="96"/>
        <v>PRAS</v>
      </c>
    </row>
    <row r="6171" spans="1:65" x14ac:dyDescent="0.2">
      <c r="A6171">
        <v>2025</v>
      </c>
      <c r="B6171">
        <v>7</v>
      </c>
      <c r="C6171" t="s">
        <v>231</v>
      </c>
      <c r="D6171" t="s">
        <v>242</v>
      </c>
      <c r="E6171" t="s">
        <v>47</v>
      </c>
      <c r="F6171">
        <v>9282</v>
      </c>
      <c r="G6171" t="s">
        <v>141</v>
      </c>
      <c r="H6171" t="s">
        <v>233</v>
      </c>
      <c r="I6171" t="s">
        <v>234</v>
      </c>
      <c r="J6171" s="1">
        <v>45839</v>
      </c>
      <c r="K6171" t="s">
        <v>143</v>
      </c>
      <c r="L6171">
        <v>2</v>
      </c>
      <c r="M6171" t="s">
        <v>144</v>
      </c>
      <c r="N6171" t="s">
        <v>145</v>
      </c>
      <c r="O6171" t="s">
        <v>156</v>
      </c>
      <c r="P6171" t="s">
        <v>153</v>
      </c>
      <c r="Q6171">
        <v>0</v>
      </c>
      <c r="R6171">
        <v>2</v>
      </c>
      <c r="S6171">
        <v>90</v>
      </c>
      <c r="T6171">
        <v>45</v>
      </c>
      <c r="U6171">
        <v>0</v>
      </c>
      <c r="V6171">
        <v>0</v>
      </c>
      <c r="W6171">
        <v>0</v>
      </c>
      <c r="X6171">
        <v>0</v>
      </c>
      <c r="Y6171">
        <v>0</v>
      </c>
      <c r="Z6171">
        <v>0</v>
      </c>
      <c r="AA6171">
        <v>45</v>
      </c>
      <c r="AB6171">
        <v>0</v>
      </c>
      <c r="AC6171">
        <v>45</v>
      </c>
      <c r="AD6171">
        <v>0</v>
      </c>
      <c r="AE6171">
        <v>0</v>
      </c>
      <c r="AF6171">
        <v>1</v>
      </c>
      <c r="AG6171">
        <v>0</v>
      </c>
      <c r="AH6171">
        <v>1</v>
      </c>
      <c r="AI6171">
        <v>0</v>
      </c>
      <c r="AJ6171">
        <v>0</v>
      </c>
      <c r="AK6171">
        <v>0</v>
      </c>
      <c r="AL6171">
        <v>0</v>
      </c>
      <c r="AM6171">
        <v>0</v>
      </c>
      <c r="AN6171">
        <v>0</v>
      </c>
      <c r="AO6171">
        <v>1</v>
      </c>
      <c r="AP6171">
        <v>1</v>
      </c>
      <c r="AQ6171">
        <v>1</v>
      </c>
      <c r="AR6171">
        <v>0</v>
      </c>
      <c r="AS6171">
        <v>0</v>
      </c>
      <c r="AT6171">
        <v>0</v>
      </c>
      <c r="AU6171">
        <v>0</v>
      </c>
      <c r="AV6171">
        <v>0</v>
      </c>
      <c r="AW6171">
        <v>0</v>
      </c>
      <c r="AX6171">
        <v>0</v>
      </c>
      <c r="AY6171">
        <v>0</v>
      </c>
      <c r="AZ6171">
        <v>0</v>
      </c>
      <c r="BA6171">
        <v>0</v>
      </c>
      <c r="BB6171">
        <v>0</v>
      </c>
      <c r="BC6171">
        <v>0</v>
      </c>
      <c r="BD6171">
        <v>0</v>
      </c>
      <c r="BE6171">
        <v>0</v>
      </c>
      <c r="BF6171">
        <v>2</v>
      </c>
      <c r="BG6171">
        <v>0</v>
      </c>
      <c r="BH6171">
        <v>0</v>
      </c>
      <c r="BI6171">
        <v>0</v>
      </c>
      <c r="BJ6171" s="2">
        <v>45853</v>
      </c>
      <c r="BK6171">
        <v>0</v>
      </c>
      <c r="BL6171" s="3" t="str">
        <f>VLOOKUP(O6171,DropDownList!$H$1:$I$7,2,FALSE)</f>
        <v>2023/24</v>
      </c>
      <c r="BM6171" s="3" t="str">
        <f t="shared" si="96"/>
        <v>PREG</v>
      </c>
    </row>
    <row r="6172" spans="1:65" x14ac:dyDescent="0.2">
      <c r="A6172">
        <v>2025</v>
      </c>
      <c r="B6172">
        <v>7</v>
      </c>
      <c r="C6172" t="s">
        <v>231</v>
      </c>
      <c r="D6172" t="s">
        <v>242</v>
      </c>
      <c r="E6172" t="s">
        <v>47</v>
      </c>
      <c r="F6172">
        <v>9282</v>
      </c>
      <c r="G6172" t="s">
        <v>141</v>
      </c>
      <c r="H6172" t="s">
        <v>233</v>
      </c>
      <c r="I6172" t="s">
        <v>234</v>
      </c>
      <c r="J6172" s="1">
        <v>45839</v>
      </c>
      <c r="K6172" t="s">
        <v>143</v>
      </c>
      <c r="L6172">
        <v>2</v>
      </c>
      <c r="M6172" t="s">
        <v>144</v>
      </c>
      <c r="N6172" t="s">
        <v>145</v>
      </c>
      <c r="O6172" t="s">
        <v>147</v>
      </c>
      <c r="P6172" t="s">
        <v>150</v>
      </c>
      <c r="Q6172">
        <v>18073.060000000001</v>
      </c>
      <c r="R6172">
        <v>445</v>
      </c>
      <c r="S6172">
        <v>70687.03</v>
      </c>
      <c r="T6172">
        <v>6284.84</v>
      </c>
      <c r="U6172">
        <v>122</v>
      </c>
      <c r="V6172">
        <v>70</v>
      </c>
      <c r="W6172">
        <v>11030.47</v>
      </c>
      <c r="X6172">
        <v>11285.47</v>
      </c>
      <c r="Y6172">
        <v>406</v>
      </c>
      <c r="Z6172">
        <v>64402.19</v>
      </c>
      <c r="AA6172">
        <v>46329.13</v>
      </c>
      <c r="AB6172">
        <v>14448.62</v>
      </c>
      <c r="AC6172">
        <v>31880.51</v>
      </c>
      <c r="AD6172">
        <v>57</v>
      </c>
      <c r="AE6172">
        <v>13</v>
      </c>
      <c r="AF6172">
        <v>276</v>
      </c>
      <c r="AG6172">
        <v>46</v>
      </c>
      <c r="AH6172">
        <v>39</v>
      </c>
      <c r="AI6172">
        <v>76</v>
      </c>
      <c r="AJ6172">
        <v>79</v>
      </c>
      <c r="AK6172">
        <v>44</v>
      </c>
      <c r="AL6172">
        <v>11</v>
      </c>
      <c r="AM6172">
        <v>20</v>
      </c>
      <c r="AN6172">
        <v>2</v>
      </c>
      <c r="AO6172">
        <v>308</v>
      </c>
      <c r="AP6172">
        <v>1713</v>
      </c>
      <c r="AQ6172">
        <v>379</v>
      </c>
      <c r="AR6172">
        <v>0</v>
      </c>
      <c r="AS6172">
        <v>131</v>
      </c>
      <c r="AT6172">
        <v>271</v>
      </c>
      <c r="AU6172">
        <v>25</v>
      </c>
      <c r="AV6172">
        <v>12</v>
      </c>
      <c r="AW6172">
        <v>0</v>
      </c>
      <c r="AX6172">
        <v>0</v>
      </c>
      <c r="AY6172">
        <v>191</v>
      </c>
      <c r="AZ6172">
        <v>375</v>
      </c>
      <c r="BA6172">
        <v>213</v>
      </c>
      <c r="BB6172">
        <v>15</v>
      </c>
      <c r="BC6172">
        <v>5</v>
      </c>
      <c r="BD6172">
        <v>3</v>
      </c>
      <c r="BE6172">
        <v>0</v>
      </c>
      <c r="BF6172">
        <v>320</v>
      </c>
      <c r="BG6172">
        <v>12617.53</v>
      </c>
      <c r="BH6172">
        <v>8</v>
      </c>
      <c r="BI6172">
        <v>122</v>
      </c>
      <c r="BJ6172" s="2">
        <v>45853</v>
      </c>
      <c r="BK6172">
        <v>0</v>
      </c>
      <c r="BL6172" s="3" t="str">
        <f>VLOOKUP(O6172,DropDownList!$H$1:$I$7,2,FALSE)</f>
        <v>2024/25</v>
      </c>
      <c r="BM6172" s="3" t="str">
        <f t="shared" si="96"/>
        <v>FISCAL FINES</v>
      </c>
    </row>
    <row r="6173" spans="1:65" x14ac:dyDescent="0.2">
      <c r="A6173">
        <v>2025</v>
      </c>
      <c r="B6173">
        <v>7</v>
      </c>
      <c r="C6173" t="s">
        <v>231</v>
      </c>
      <c r="D6173" t="s">
        <v>242</v>
      </c>
      <c r="E6173" t="s">
        <v>47</v>
      </c>
      <c r="F6173">
        <v>9282</v>
      </c>
      <c r="G6173" t="s">
        <v>141</v>
      </c>
      <c r="H6173" t="s">
        <v>233</v>
      </c>
      <c r="I6173" t="s">
        <v>234</v>
      </c>
      <c r="J6173" s="1">
        <v>45839</v>
      </c>
      <c r="K6173" t="s">
        <v>143</v>
      </c>
      <c r="L6173">
        <v>2</v>
      </c>
      <c r="M6173" t="s">
        <v>144</v>
      </c>
      <c r="N6173" t="s">
        <v>145</v>
      </c>
      <c r="O6173" t="s">
        <v>149</v>
      </c>
      <c r="P6173" t="s">
        <v>146</v>
      </c>
      <c r="Q6173">
        <v>1080</v>
      </c>
      <c r="R6173">
        <v>345</v>
      </c>
      <c r="S6173">
        <v>4830</v>
      </c>
      <c r="T6173">
        <v>20</v>
      </c>
      <c r="U6173">
        <v>147</v>
      </c>
      <c r="V6173">
        <v>39</v>
      </c>
      <c r="W6173">
        <v>550</v>
      </c>
      <c r="X6173">
        <v>550</v>
      </c>
      <c r="Y6173">
        <v>0</v>
      </c>
      <c r="Z6173">
        <v>0</v>
      </c>
      <c r="AA6173">
        <v>3730</v>
      </c>
      <c r="AB6173">
        <v>0</v>
      </c>
      <c r="AC6173">
        <v>0</v>
      </c>
      <c r="AD6173">
        <v>39</v>
      </c>
      <c r="AE6173">
        <v>0</v>
      </c>
      <c r="AF6173">
        <v>272</v>
      </c>
      <c r="AG6173">
        <v>0</v>
      </c>
      <c r="AH6173">
        <v>2</v>
      </c>
      <c r="AI6173">
        <v>71</v>
      </c>
      <c r="AJ6173">
        <v>0</v>
      </c>
      <c r="AK6173">
        <v>0</v>
      </c>
      <c r="AL6173">
        <v>0</v>
      </c>
      <c r="AM6173">
        <v>0</v>
      </c>
      <c r="AN6173">
        <v>0</v>
      </c>
      <c r="AO6173">
        <v>219</v>
      </c>
      <c r="AP6173">
        <v>834</v>
      </c>
      <c r="AQ6173">
        <v>239</v>
      </c>
      <c r="AR6173">
        <v>0</v>
      </c>
      <c r="AS6173">
        <v>63</v>
      </c>
      <c r="AT6173">
        <v>74</v>
      </c>
      <c r="AU6173">
        <v>4</v>
      </c>
      <c r="AV6173">
        <v>2</v>
      </c>
      <c r="AW6173">
        <v>0</v>
      </c>
      <c r="AX6173">
        <v>0</v>
      </c>
      <c r="AY6173">
        <v>93</v>
      </c>
      <c r="AZ6173">
        <v>191</v>
      </c>
      <c r="BA6173">
        <v>87</v>
      </c>
      <c r="BB6173">
        <v>22</v>
      </c>
      <c r="BC6173">
        <v>11</v>
      </c>
      <c r="BD6173">
        <v>4</v>
      </c>
      <c r="BE6173">
        <v>0</v>
      </c>
      <c r="BF6173">
        <v>343</v>
      </c>
      <c r="BG6173">
        <v>1080</v>
      </c>
      <c r="BH6173">
        <v>0</v>
      </c>
      <c r="BI6173">
        <v>144</v>
      </c>
      <c r="BJ6173" s="2">
        <v>45853</v>
      </c>
      <c r="BK6173">
        <v>0</v>
      </c>
      <c r="BL6173" s="3" t="str">
        <f>VLOOKUP(O6173,DropDownList!$H$1:$I$7,2,FALSE)</f>
        <v>2025/26</v>
      </c>
      <c r="BM6173" s="3" t="str">
        <f t="shared" si="96"/>
        <v>VSUR</v>
      </c>
    </row>
    <row r="6174" spans="1:65" x14ac:dyDescent="0.2">
      <c r="A6174">
        <v>2025</v>
      </c>
      <c r="B6174">
        <v>7</v>
      </c>
      <c r="C6174" t="s">
        <v>231</v>
      </c>
      <c r="D6174" t="s">
        <v>242</v>
      </c>
      <c r="E6174" t="s">
        <v>47</v>
      </c>
      <c r="F6174">
        <v>9282</v>
      </c>
      <c r="G6174" t="s">
        <v>141</v>
      </c>
      <c r="H6174" t="s">
        <v>233</v>
      </c>
      <c r="I6174" t="s">
        <v>234</v>
      </c>
      <c r="J6174" s="1">
        <v>45839</v>
      </c>
      <c r="K6174" t="s">
        <v>143</v>
      </c>
      <c r="L6174">
        <v>2</v>
      </c>
      <c r="M6174" t="s">
        <v>144</v>
      </c>
      <c r="N6174" t="s">
        <v>145</v>
      </c>
      <c r="O6174" t="s">
        <v>156</v>
      </c>
      <c r="P6174" t="s">
        <v>148</v>
      </c>
      <c r="Q6174">
        <v>60</v>
      </c>
      <c r="R6174">
        <v>8</v>
      </c>
      <c r="S6174">
        <v>480</v>
      </c>
      <c r="T6174">
        <v>0</v>
      </c>
      <c r="U6174">
        <v>1</v>
      </c>
      <c r="V6174">
        <v>1</v>
      </c>
      <c r="W6174">
        <v>60</v>
      </c>
      <c r="X6174">
        <v>60</v>
      </c>
      <c r="Y6174">
        <v>0</v>
      </c>
      <c r="Z6174">
        <v>0</v>
      </c>
      <c r="AA6174">
        <v>420</v>
      </c>
      <c r="AB6174">
        <v>0</v>
      </c>
      <c r="AC6174">
        <v>420</v>
      </c>
      <c r="AD6174">
        <v>1</v>
      </c>
      <c r="AE6174">
        <v>0</v>
      </c>
      <c r="AF6174">
        <v>7</v>
      </c>
      <c r="AG6174">
        <v>0</v>
      </c>
      <c r="AH6174">
        <v>0</v>
      </c>
      <c r="AI6174">
        <v>1</v>
      </c>
      <c r="AJ6174">
        <v>0</v>
      </c>
      <c r="AK6174">
        <v>0</v>
      </c>
      <c r="AL6174">
        <v>0</v>
      </c>
      <c r="AM6174">
        <v>0</v>
      </c>
      <c r="AN6174">
        <v>0</v>
      </c>
      <c r="AO6174">
        <v>8</v>
      </c>
      <c r="AP6174">
        <v>53</v>
      </c>
      <c r="AQ6174">
        <v>11</v>
      </c>
      <c r="AR6174">
        <v>0</v>
      </c>
      <c r="AS6174">
        <v>10</v>
      </c>
      <c r="AT6174">
        <v>10</v>
      </c>
      <c r="AU6174">
        <v>0</v>
      </c>
      <c r="AV6174">
        <v>0</v>
      </c>
      <c r="AW6174">
        <v>0</v>
      </c>
      <c r="AX6174">
        <v>0</v>
      </c>
      <c r="AY6174">
        <v>5</v>
      </c>
      <c r="AZ6174">
        <v>9</v>
      </c>
      <c r="BA6174">
        <v>6</v>
      </c>
      <c r="BB6174">
        <v>1</v>
      </c>
      <c r="BC6174">
        <v>0</v>
      </c>
      <c r="BD6174">
        <v>0</v>
      </c>
      <c r="BE6174">
        <v>0</v>
      </c>
      <c r="BF6174">
        <v>8</v>
      </c>
      <c r="BG6174">
        <v>60</v>
      </c>
      <c r="BH6174">
        <v>0</v>
      </c>
      <c r="BI6174">
        <v>1</v>
      </c>
      <c r="BJ6174" s="2">
        <v>45853</v>
      </c>
      <c r="BK6174">
        <v>0</v>
      </c>
      <c r="BL6174" s="3" t="str">
        <f>VLOOKUP(O6174,DropDownList!$H$1:$I$7,2,FALSE)</f>
        <v>2023/24</v>
      </c>
      <c r="BM6174" s="3" t="str">
        <f t="shared" si="96"/>
        <v>PRAS</v>
      </c>
    </row>
    <row r="6175" spans="1:65" x14ac:dyDescent="0.2">
      <c r="A6175">
        <v>2025</v>
      </c>
      <c r="B6175">
        <v>7</v>
      </c>
      <c r="C6175" t="s">
        <v>231</v>
      </c>
      <c r="D6175" t="s">
        <v>243</v>
      </c>
      <c r="E6175" t="s">
        <v>47</v>
      </c>
      <c r="F6175">
        <v>9751</v>
      </c>
      <c r="G6175" t="s">
        <v>158</v>
      </c>
      <c r="H6175" t="s">
        <v>233</v>
      </c>
      <c r="I6175" t="s">
        <v>234</v>
      </c>
      <c r="J6175" s="1">
        <v>45839</v>
      </c>
      <c r="K6175" t="s">
        <v>143</v>
      </c>
      <c r="L6175">
        <v>2</v>
      </c>
      <c r="M6175" t="s">
        <v>144</v>
      </c>
      <c r="N6175" t="s">
        <v>145</v>
      </c>
      <c r="O6175" t="s">
        <v>156</v>
      </c>
      <c r="P6175" t="s">
        <v>161</v>
      </c>
      <c r="Q6175">
        <v>794.66</v>
      </c>
      <c r="R6175">
        <v>382</v>
      </c>
      <c r="S6175">
        <v>8985</v>
      </c>
      <c r="T6175">
        <v>150</v>
      </c>
      <c r="U6175">
        <v>80</v>
      </c>
      <c r="V6175">
        <v>18</v>
      </c>
      <c r="W6175">
        <v>403.25</v>
      </c>
      <c r="X6175">
        <v>403.25</v>
      </c>
      <c r="Y6175">
        <v>0</v>
      </c>
      <c r="Z6175">
        <v>0</v>
      </c>
      <c r="AA6175">
        <v>8040.34</v>
      </c>
      <c r="AB6175">
        <v>0</v>
      </c>
      <c r="AC6175">
        <v>0</v>
      </c>
      <c r="AD6175">
        <v>17</v>
      </c>
      <c r="AE6175">
        <v>1</v>
      </c>
      <c r="AF6175">
        <v>335</v>
      </c>
      <c r="AG6175">
        <v>3</v>
      </c>
      <c r="AH6175">
        <v>8</v>
      </c>
      <c r="AI6175">
        <v>36</v>
      </c>
      <c r="AJ6175">
        <v>0</v>
      </c>
      <c r="AK6175">
        <v>0</v>
      </c>
      <c r="AL6175">
        <v>0</v>
      </c>
      <c r="AM6175">
        <v>0</v>
      </c>
      <c r="AN6175">
        <v>0</v>
      </c>
      <c r="AO6175">
        <v>259</v>
      </c>
      <c r="AP6175">
        <v>1342</v>
      </c>
      <c r="AQ6175">
        <v>314</v>
      </c>
      <c r="AR6175">
        <v>3</v>
      </c>
      <c r="AS6175">
        <v>111</v>
      </c>
      <c r="AT6175">
        <v>177</v>
      </c>
      <c r="AU6175">
        <v>23</v>
      </c>
      <c r="AV6175">
        <v>10</v>
      </c>
      <c r="AW6175">
        <v>6</v>
      </c>
      <c r="AX6175">
        <v>0</v>
      </c>
      <c r="AY6175">
        <v>161</v>
      </c>
      <c r="AZ6175">
        <v>261</v>
      </c>
      <c r="BA6175">
        <v>164</v>
      </c>
      <c r="BB6175">
        <v>24</v>
      </c>
      <c r="BC6175">
        <v>15</v>
      </c>
      <c r="BD6175">
        <v>8</v>
      </c>
      <c r="BE6175">
        <v>2</v>
      </c>
      <c r="BF6175">
        <v>371</v>
      </c>
      <c r="BG6175">
        <v>750</v>
      </c>
      <c r="BH6175">
        <v>0</v>
      </c>
      <c r="BI6175">
        <v>76</v>
      </c>
      <c r="BJ6175" s="2">
        <v>45853</v>
      </c>
      <c r="BK6175">
        <v>5</v>
      </c>
      <c r="BL6175" s="3" t="str">
        <f>VLOOKUP(O6175,DropDownList!$H$1:$I$7,2,FALSE)</f>
        <v>2023/24</v>
      </c>
      <c r="BM6175" s="3" t="str">
        <f t="shared" si="96"/>
        <v>VSUR</v>
      </c>
    </row>
    <row r="6176" spans="1:65" x14ac:dyDescent="0.2">
      <c r="A6176">
        <v>2025</v>
      </c>
      <c r="B6176">
        <v>7</v>
      </c>
      <c r="C6176" t="s">
        <v>231</v>
      </c>
      <c r="D6176" t="s">
        <v>243</v>
      </c>
      <c r="E6176" t="s">
        <v>47</v>
      </c>
      <c r="F6176">
        <v>9751</v>
      </c>
      <c r="G6176" t="s">
        <v>158</v>
      </c>
      <c r="H6176" t="s">
        <v>233</v>
      </c>
      <c r="I6176" t="s">
        <v>234</v>
      </c>
      <c r="J6176" s="1">
        <v>45839</v>
      </c>
      <c r="K6176" t="s">
        <v>143</v>
      </c>
      <c r="L6176">
        <v>2</v>
      </c>
      <c r="M6176" t="s">
        <v>144</v>
      </c>
      <c r="N6176" t="s">
        <v>145</v>
      </c>
      <c r="O6176" t="s">
        <v>147</v>
      </c>
      <c r="P6176" t="s">
        <v>161</v>
      </c>
      <c r="Q6176">
        <v>530</v>
      </c>
      <c r="R6176">
        <v>317</v>
      </c>
      <c r="S6176">
        <v>37515</v>
      </c>
      <c r="T6176">
        <v>131.56</v>
      </c>
      <c r="U6176">
        <v>80</v>
      </c>
      <c r="V6176">
        <v>16</v>
      </c>
      <c r="W6176">
        <v>360</v>
      </c>
      <c r="X6176">
        <v>360</v>
      </c>
      <c r="Y6176">
        <v>0</v>
      </c>
      <c r="Z6176">
        <v>0</v>
      </c>
      <c r="AA6176">
        <v>36853.440000000002</v>
      </c>
      <c r="AB6176">
        <v>0</v>
      </c>
      <c r="AC6176">
        <v>0</v>
      </c>
      <c r="AD6176">
        <v>15</v>
      </c>
      <c r="AE6176">
        <v>1</v>
      </c>
      <c r="AF6176">
        <v>285</v>
      </c>
      <c r="AG6176">
        <v>1</v>
      </c>
      <c r="AH6176">
        <v>6</v>
      </c>
      <c r="AI6176">
        <v>24</v>
      </c>
      <c r="AJ6176">
        <v>0</v>
      </c>
      <c r="AK6176">
        <v>0</v>
      </c>
      <c r="AL6176">
        <v>0</v>
      </c>
      <c r="AM6176">
        <v>0</v>
      </c>
      <c r="AN6176">
        <v>0</v>
      </c>
      <c r="AO6176">
        <v>186</v>
      </c>
      <c r="AP6176">
        <v>925</v>
      </c>
      <c r="AQ6176">
        <v>215</v>
      </c>
      <c r="AR6176">
        <v>0</v>
      </c>
      <c r="AS6176">
        <v>77</v>
      </c>
      <c r="AT6176">
        <v>131</v>
      </c>
      <c r="AU6176">
        <v>14</v>
      </c>
      <c r="AV6176">
        <v>3</v>
      </c>
      <c r="AW6176">
        <v>4</v>
      </c>
      <c r="AX6176">
        <v>0</v>
      </c>
      <c r="AY6176">
        <v>93</v>
      </c>
      <c r="AZ6176">
        <v>191</v>
      </c>
      <c r="BA6176">
        <v>114</v>
      </c>
      <c r="BB6176">
        <v>7</v>
      </c>
      <c r="BC6176">
        <v>3</v>
      </c>
      <c r="BD6176">
        <v>3</v>
      </c>
      <c r="BE6176">
        <v>0</v>
      </c>
      <c r="BF6176">
        <v>310</v>
      </c>
      <c r="BG6176">
        <v>520</v>
      </c>
      <c r="BH6176">
        <v>1</v>
      </c>
      <c r="BI6176">
        <v>72</v>
      </c>
      <c r="BJ6176" s="2">
        <v>45853</v>
      </c>
      <c r="BK6176">
        <v>1</v>
      </c>
      <c r="BL6176" s="3" t="str">
        <f>VLOOKUP(O6176,DropDownList!$H$1:$I$7,2,FALSE)</f>
        <v>2024/25</v>
      </c>
      <c r="BM6176" s="3" t="str">
        <f t="shared" si="96"/>
        <v>VSUR</v>
      </c>
    </row>
    <row r="6177" spans="1:65" x14ac:dyDescent="0.2">
      <c r="A6177">
        <v>2025</v>
      </c>
      <c r="B6177">
        <v>7</v>
      </c>
      <c r="C6177" t="s">
        <v>231</v>
      </c>
      <c r="D6177" t="s">
        <v>243</v>
      </c>
      <c r="E6177" t="s">
        <v>47</v>
      </c>
      <c r="F6177">
        <v>9751</v>
      </c>
      <c r="G6177" t="s">
        <v>158</v>
      </c>
      <c r="H6177" t="s">
        <v>233</v>
      </c>
      <c r="I6177" t="s">
        <v>234</v>
      </c>
      <c r="J6177" s="1">
        <v>45839</v>
      </c>
      <c r="K6177" t="s">
        <v>143</v>
      </c>
      <c r="L6177">
        <v>2</v>
      </c>
      <c r="M6177" t="s">
        <v>144</v>
      </c>
      <c r="N6177" t="s">
        <v>145</v>
      </c>
      <c r="O6177" t="s">
        <v>156</v>
      </c>
      <c r="P6177" t="s">
        <v>160</v>
      </c>
      <c r="Q6177">
        <v>26393.07</v>
      </c>
      <c r="R6177">
        <v>430</v>
      </c>
      <c r="S6177">
        <v>194986.85</v>
      </c>
      <c r="T6177">
        <v>6687.51</v>
      </c>
      <c r="U6177">
        <v>86</v>
      </c>
      <c r="V6177">
        <v>33</v>
      </c>
      <c r="W6177">
        <v>12250.94</v>
      </c>
      <c r="X6177">
        <v>12475.94</v>
      </c>
      <c r="Y6177">
        <v>0</v>
      </c>
      <c r="Z6177">
        <v>0</v>
      </c>
      <c r="AA6177">
        <v>161906.26999999999</v>
      </c>
      <c r="AB6177">
        <v>11829.9</v>
      </c>
      <c r="AC6177">
        <v>141996.03</v>
      </c>
      <c r="AD6177">
        <v>16</v>
      </c>
      <c r="AE6177">
        <v>17</v>
      </c>
      <c r="AF6177">
        <v>316</v>
      </c>
      <c r="AG6177">
        <v>53</v>
      </c>
      <c r="AH6177">
        <v>9</v>
      </c>
      <c r="AI6177">
        <v>33</v>
      </c>
      <c r="AJ6177">
        <v>0</v>
      </c>
      <c r="AK6177">
        <v>0</v>
      </c>
      <c r="AL6177">
        <v>0</v>
      </c>
      <c r="AM6177">
        <v>0</v>
      </c>
      <c r="AN6177">
        <v>0</v>
      </c>
      <c r="AO6177">
        <v>295</v>
      </c>
      <c r="AP6177">
        <v>1518</v>
      </c>
      <c r="AQ6177">
        <v>350</v>
      </c>
      <c r="AR6177">
        <v>4</v>
      </c>
      <c r="AS6177">
        <v>127</v>
      </c>
      <c r="AT6177">
        <v>196</v>
      </c>
      <c r="AU6177">
        <v>30</v>
      </c>
      <c r="AV6177">
        <v>13</v>
      </c>
      <c r="AW6177">
        <v>6</v>
      </c>
      <c r="AX6177">
        <v>0</v>
      </c>
      <c r="AY6177">
        <v>183</v>
      </c>
      <c r="AZ6177">
        <v>296</v>
      </c>
      <c r="BA6177">
        <v>185</v>
      </c>
      <c r="BB6177">
        <v>28</v>
      </c>
      <c r="BC6177">
        <v>17</v>
      </c>
      <c r="BD6177">
        <v>9</v>
      </c>
      <c r="BE6177">
        <v>3</v>
      </c>
      <c r="BF6177">
        <v>415</v>
      </c>
      <c r="BG6177">
        <v>12940</v>
      </c>
      <c r="BH6177">
        <v>19</v>
      </c>
      <c r="BI6177">
        <v>81</v>
      </c>
      <c r="BJ6177" s="2">
        <v>45853</v>
      </c>
      <c r="BK6177">
        <v>5</v>
      </c>
      <c r="BL6177" s="3" t="str">
        <f>VLOOKUP(O6177,DropDownList!$H$1:$I$7,2,FALSE)</f>
        <v>2023/24</v>
      </c>
      <c r="BM6177" s="3" t="str">
        <f t="shared" si="96"/>
        <v>SC COURT</v>
      </c>
    </row>
    <row r="6178" spans="1:65" x14ac:dyDescent="0.2">
      <c r="A6178">
        <v>2025</v>
      </c>
      <c r="B6178">
        <v>7</v>
      </c>
      <c r="C6178" t="s">
        <v>231</v>
      </c>
      <c r="D6178" t="s">
        <v>243</v>
      </c>
      <c r="E6178" t="s">
        <v>47</v>
      </c>
      <c r="F6178">
        <v>9751</v>
      </c>
      <c r="G6178" t="s">
        <v>158</v>
      </c>
      <c r="H6178" t="s">
        <v>233</v>
      </c>
      <c r="I6178" t="s">
        <v>234</v>
      </c>
      <c r="J6178" s="1">
        <v>45839</v>
      </c>
      <c r="K6178" t="s">
        <v>143</v>
      </c>
      <c r="L6178">
        <v>2</v>
      </c>
      <c r="M6178" t="s">
        <v>144</v>
      </c>
      <c r="N6178" t="s">
        <v>145</v>
      </c>
      <c r="O6178" t="s">
        <v>147</v>
      </c>
      <c r="P6178" t="s">
        <v>159</v>
      </c>
      <c r="Q6178">
        <v>21831.43</v>
      </c>
      <c r="R6178">
        <v>9</v>
      </c>
      <c r="S6178">
        <v>220128.74</v>
      </c>
      <c r="T6178">
        <v>975.34</v>
      </c>
      <c r="U6178">
        <v>1</v>
      </c>
      <c r="V6178">
        <v>1</v>
      </c>
      <c r="W6178">
        <v>19566.43</v>
      </c>
      <c r="X6178">
        <v>21831.43</v>
      </c>
      <c r="Y6178">
        <v>0</v>
      </c>
      <c r="Z6178">
        <v>0</v>
      </c>
      <c r="AA6178">
        <v>197321.97</v>
      </c>
      <c r="AB6178">
        <v>0</v>
      </c>
      <c r="AC6178">
        <v>0</v>
      </c>
      <c r="AD6178">
        <v>0</v>
      </c>
      <c r="AE6178">
        <v>1</v>
      </c>
      <c r="AF6178">
        <v>7</v>
      </c>
      <c r="AG6178">
        <v>1</v>
      </c>
      <c r="AH6178">
        <v>0</v>
      </c>
      <c r="AI6178">
        <v>0</v>
      </c>
      <c r="AJ6178">
        <v>0</v>
      </c>
      <c r="AK6178">
        <v>0</v>
      </c>
      <c r="AL6178">
        <v>0</v>
      </c>
      <c r="AM6178">
        <v>0</v>
      </c>
      <c r="AN6178">
        <v>0</v>
      </c>
      <c r="AO6178">
        <v>9</v>
      </c>
      <c r="AP6178">
        <v>16</v>
      </c>
      <c r="AQ6178">
        <v>7</v>
      </c>
      <c r="AR6178">
        <v>0</v>
      </c>
      <c r="AS6178">
        <v>0</v>
      </c>
      <c r="AT6178">
        <v>0</v>
      </c>
      <c r="AU6178">
        <v>2</v>
      </c>
      <c r="AV6178">
        <v>0</v>
      </c>
      <c r="AW6178">
        <v>0</v>
      </c>
      <c r="AX6178">
        <v>0</v>
      </c>
      <c r="AY6178">
        <v>0</v>
      </c>
      <c r="AZ6178">
        <v>0</v>
      </c>
      <c r="BA6178">
        <v>0</v>
      </c>
      <c r="BB6178">
        <v>0</v>
      </c>
      <c r="BC6178">
        <v>0</v>
      </c>
      <c r="BD6178">
        <v>0</v>
      </c>
      <c r="BE6178">
        <v>0</v>
      </c>
      <c r="BF6178">
        <v>0</v>
      </c>
      <c r="BG6178">
        <v>0</v>
      </c>
      <c r="BH6178">
        <v>1</v>
      </c>
      <c r="BI6178">
        <v>0</v>
      </c>
      <c r="BJ6178" s="2">
        <v>45853</v>
      </c>
      <c r="BK6178">
        <v>0</v>
      </c>
      <c r="BL6178" s="3" t="str">
        <f>VLOOKUP(O6178,DropDownList!$H$1:$I$7,2,FALSE)</f>
        <v>2024/25</v>
      </c>
      <c r="BM6178" s="3" t="str">
        <f t="shared" si="96"/>
        <v>CONF</v>
      </c>
    </row>
    <row r="6179" spans="1:65" x14ac:dyDescent="0.2">
      <c r="A6179">
        <v>2025</v>
      </c>
      <c r="B6179">
        <v>7</v>
      </c>
      <c r="C6179" t="s">
        <v>231</v>
      </c>
      <c r="D6179" t="s">
        <v>243</v>
      </c>
      <c r="E6179" t="s">
        <v>47</v>
      </c>
      <c r="F6179">
        <v>9751</v>
      </c>
      <c r="G6179" t="s">
        <v>158</v>
      </c>
      <c r="H6179" t="s">
        <v>233</v>
      </c>
      <c r="I6179" t="s">
        <v>234</v>
      </c>
      <c r="J6179" s="1">
        <v>45839</v>
      </c>
      <c r="K6179" t="s">
        <v>143</v>
      </c>
      <c r="L6179">
        <v>2</v>
      </c>
      <c r="M6179" t="s">
        <v>144</v>
      </c>
      <c r="N6179" t="s">
        <v>145</v>
      </c>
      <c r="O6179" t="s">
        <v>147</v>
      </c>
      <c r="P6179" t="s">
        <v>160</v>
      </c>
      <c r="Q6179">
        <v>34149.519999999997</v>
      </c>
      <c r="R6179">
        <v>347</v>
      </c>
      <c r="S6179">
        <v>169154.22</v>
      </c>
      <c r="T6179">
        <v>4248.5600000000004</v>
      </c>
      <c r="U6179">
        <v>90</v>
      </c>
      <c r="V6179">
        <v>44</v>
      </c>
      <c r="W6179">
        <v>15347.63</v>
      </c>
      <c r="X6179">
        <v>16017.63</v>
      </c>
      <c r="Y6179">
        <v>0</v>
      </c>
      <c r="Z6179">
        <v>0</v>
      </c>
      <c r="AA6179">
        <v>130756.14</v>
      </c>
      <c r="AB6179">
        <v>15070.55</v>
      </c>
      <c r="AC6179">
        <v>108832.15</v>
      </c>
      <c r="AD6179">
        <v>16</v>
      </c>
      <c r="AE6179">
        <v>28</v>
      </c>
      <c r="AF6179">
        <v>245</v>
      </c>
      <c r="AG6179">
        <v>64</v>
      </c>
      <c r="AH6179">
        <v>6</v>
      </c>
      <c r="AI6179">
        <v>26</v>
      </c>
      <c r="AJ6179">
        <v>0</v>
      </c>
      <c r="AK6179">
        <v>0</v>
      </c>
      <c r="AL6179">
        <v>0</v>
      </c>
      <c r="AM6179">
        <v>0</v>
      </c>
      <c r="AN6179">
        <v>0</v>
      </c>
      <c r="AO6179">
        <v>209</v>
      </c>
      <c r="AP6179">
        <v>1019</v>
      </c>
      <c r="AQ6179">
        <v>244</v>
      </c>
      <c r="AR6179">
        <v>2</v>
      </c>
      <c r="AS6179">
        <v>80</v>
      </c>
      <c r="AT6179">
        <v>145</v>
      </c>
      <c r="AU6179">
        <v>14</v>
      </c>
      <c r="AV6179">
        <v>3</v>
      </c>
      <c r="AW6179">
        <v>4</v>
      </c>
      <c r="AX6179">
        <v>0</v>
      </c>
      <c r="AY6179">
        <v>107</v>
      </c>
      <c r="AZ6179">
        <v>210</v>
      </c>
      <c r="BA6179">
        <v>122</v>
      </c>
      <c r="BB6179">
        <v>9</v>
      </c>
      <c r="BC6179">
        <v>4</v>
      </c>
      <c r="BD6179">
        <v>4</v>
      </c>
      <c r="BE6179">
        <v>0</v>
      </c>
      <c r="BF6179">
        <v>338</v>
      </c>
      <c r="BG6179">
        <v>10842</v>
      </c>
      <c r="BH6179">
        <v>6</v>
      </c>
      <c r="BI6179">
        <v>80</v>
      </c>
      <c r="BJ6179" s="2">
        <v>45853</v>
      </c>
      <c r="BK6179">
        <v>1</v>
      </c>
      <c r="BL6179" s="3" t="str">
        <f>VLOOKUP(O6179,DropDownList!$H$1:$I$7,2,FALSE)</f>
        <v>2024/25</v>
      </c>
      <c r="BM6179" s="3" t="str">
        <f t="shared" si="96"/>
        <v>SC COURT</v>
      </c>
    </row>
    <row r="6180" spans="1:65" x14ac:dyDescent="0.2">
      <c r="A6180">
        <v>2025</v>
      </c>
      <c r="B6180">
        <v>7</v>
      </c>
      <c r="C6180" t="s">
        <v>231</v>
      </c>
      <c r="D6180" t="s">
        <v>243</v>
      </c>
      <c r="E6180" t="s">
        <v>47</v>
      </c>
      <c r="F6180">
        <v>9751</v>
      </c>
      <c r="G6180" t="s">
        <v>158</v>
      </c>
      <c r="H6180" t="s">
        <v>233</v>
      </c>
      <c r="I6180" t="s">
        <v>234</v>
      </c>
      <c r="J6180" s="1">
        <v>45839</v>
      </c>
      <c r="K6180" t="s">
        <v>143</v>
      </c>
      <c r="L6180">
        <v>2</v>
      </c>
      <c r="M6180" t="s">
        <v>144</v>
      </c>
      <c r="N6180" t="s">
        <v>145</v>
      </c>
      <c r="O6180" t="s">
        <v>149</v>
      </c>
      <c r="P6180" t="s">
        <v>160</v>
      </c>
      <c r="Q6180">
        <v>58299.19</v>
      </c>
      <c r="R6180">
        <v>332</v>
      </c>
      <c r="S6180">
        <v>162283.42000000001</v>
      </c>
      <c r="T6180">
        <v>6482.06</v>
      </c>
      <c r="U6180">
        <v>178</v>
      </c>
      <c r="V6180">
        <v>64</v>
      </c>
      <c r="W6180">
        <v>16979.43</v>
      </c>
      <c r="X6180">
        <v>22423.65</v>
      </c>
      <c r="Y6180">
        <v>0</v>
      </c>
      <c r="Z6180">
        <v>0</v>
      </c>
      <c r="AA6180">
        <v>97502.17</v>
      </c>
      <c r="AB6180">
        <v>17571.580000000002</v>
      </c>
      <c r="AC6180">
        <v>73893.570000000007</v>
      </c>
      <c r="AD6180">
        <v>36</v>
      </c>
      <c r="AE6180">
        <v>28</v>
      </c>
      <c r="AF6180">
        <v>141</v>
      </c>
      <c r="AG6180">
        <v>107</v>
      </c>
      <c r="AH6180">
        <v>8</v>
      </c>
      <c r="AI6180">
        <v>71</v>
      </c>
      <c r="AJ6180">
        <v>0</v>
      </c>
      <c r="AK6180">
        <v>0</v>
      </c>
      <c r="AL6180">
        <v>0</v>
      </c>
      <c r="AM6180">
        <v>0</v>
      </c>
      <c r="AN6180">
        <v>0</v>
      </c>
      <c r="AO6180">
        <v>221</v>
      </c>
      <c r="AP6180">
        <v>777</v>
      </c>
      <c r="AQ6180">
        <v>221</v>
      </c>
      <c r="AR6180">
        <v>0</v>
      </c>
      <c r="AS6180">
        <v>35</v>
      </c>
      <c r="AT6180">
        <v>61</v>
      </c>
      <c r="AU6180">
        <v>3</v>
      </c>
      <c r="AV6180">
        <v>0</v>
      </c>
      <c r="AW6180">
        <v>7</v>
      </c>
      <c r="AX6180">
        <v>0</v>
      </c>
      <c r="AY6180">
        <v>127</v>
      </c>
      <c r="AZ6180">
        <v>196</v>
      </c>
      <c r="BA6180">
        <v>64</v>
      </c>
      <c r="BB6180">
        <v>16</v>
      </c>
      <c r="BC6180">
        <v>6</v>
      </c>
      <c r="BD6180">
        <v>4</v>
      </c>
      <c r="BE6180">
        <v>0</v>
      </c>
      <c r="BF6180">
        <v>320</v>
      </c>
      <c r="BG6180">
        <v>27913</v>
      </c>
      <c r="BH6180">
        <v>5</v>
      </c>
      <c r="BI6180">
        <v>173</v>
      </c>
      <c r="BJ6180" s="2">
        <v>45853</v>
      </c>
      <c r="BK6180">
        <v>0</v>
      </c>
      <c r="BL6180" s="3" t="str">
        <f>VLOOKUP(O6180,DropDownList!$H$1:$I$7,2,FALSE)</f>
        <v>2025/26</v>
      </c>
      <c r="BM6180" s="3" t="str">
        <f t="shared" si="96"/>
        <v>SC COURT</v>
      </c>
    </row>
    <row r="6181" spans="1:65" x14ac:dyDescent="0.2">
      <c r="A6181">
        <v>2025</v>
      </c>
      <c r="B6181">
        <v>7</v>
      </c>
      <c r="C6181" t="s">
        <v>231</v>
      </c>
      <c r="D6181" t="s">
        <v>243</v>
      </c>
      <c r="E6181" t="s">
        <v>47</v>
      </c>
      <c r="F6181">
        <v>9751</v>
      </c>
      <c r="G6181" t="s">
        <v>158</v>
      </c>
      <c r="H6181" t="s">
        <v>233</v>
      </c>
      <c r="I6181" t="s">
        <v>234</v>
      </c>
      <c r="J6181" s="1">
        <v>45839</v>
      </c>
      <c r="K6181" t="s">
        <v>143</v>
      </c>
      <c r="L6181">
        <v>2</v>
      </c>
      <c r="M6181" t="s">
        <v>144</v>
      </c>
      <c r="N6181" t="s">
        <v>145</v>
      </c>
      <c r="O6181" t="s">
        <v>156</v>
      </c>
      <c r="P6181" t="s">
        <v>159</v>
      </c>
      <c r="Q6181">
        <v>0</v>
      </c>
      <c r="R6181">
        <v>7</v>
      </c>
      <c r="S6181">
        <v>121430.43</v>
      </c>
      <c r="T6181">
        <v>16.149999999999999</v>
      </c>
      <c r="U6181">
        <v>0</v>
      </c>
      <c r="V6181">
        <v>0</v>
      </c>
      <c r="W6181">
        <v>0</v>
      </c>
      <c r="X6181">
        <v>0</v>
      </c>
      <c r="Y6181">
        <v>0</v>
      </c>
      <c r="Z6181">
        <v>0</v>
      </c>
      <c r="AA6181">
        <v>121414.28</v>
      </c>
      <c r="AB6181">
        <v>0</v>
      </c>
      <c r="AC6181">
        <v>0</v>
      </c>
      <c r="AD6181">
        <v>0</v>
      </c>
      <c r="AE6181">
        <v>0</v>
      </c>
      <c r="AF6181">
        <v>6</v>
      </c>
      <c r="AG6181">
        <v>0</v>
      </c>
      <c r="AH6181">
        <v>0</v>
      </c>
      <c r="AI6181">
        <v>0</v>
      </c>
      <c r="AJ6181">
        <v>0</v>
      </c>
      <c r="AK6181">
        <v>0</v>
      </c>
      <c r="AL6181">
        <v>0</v>
      </c>
      <c r="AM6181">
        <v>0</v>
      </c>
      <c r="AN6181">
        <v>0</v>
      </c>
      <c r="AO6181">
        <v>6</v>
      </c>
      <c r="AP6181">
        <v>10</v>
      </c>
      <c r="AQ6181">
        <v>6</v>
      </c>
      <c r="AR6181">
        <v>0</v>
      </c>
      <c r="AS6181">
        <v>0</v>
      </c>
      <c r="AT6181">
        <v>0</v>
      </c>
      <c r="AU6181">
        <v>0</v>
      </c>
      <c r="AV6181">
        <v>0</v>
      </c>
      <c r="AW6181">
        <v>0</v>
      </c>
      <c r="AX6181">
        <v>0</v>
      </c>
      <c r="AY6181">
        <v>0</v>
      </c>
      <c r="AZ6181">
        <v>0</v>
      </c>
      <c r="BA6181">
        <v>0</v>
      </c>
      <c r="BB6181">
        <v>0</v>
      </c>
      <c r="BC6181">
        <v>0</v>
      </c>
      <c r="BD6181">
        <v>0</v>
      </c>
      <c r="BE6181">
        <v>0</v>
      </c>
      <c r="BF6181">
        <v>0</v>
      </c>
      <c r="BG6181">
        <v>0</v>
      </c>
      <c r="BH6181">
        <v>1</v>
      </c>
      <c r="BI6181">
        <v>0</v>
      </c>
      <c r="BJ6181" s="2">
        <v>45853</v>
      </c>
      <c r="BK6181">
        <v>0</v>
      </c>
      <c r="BL6181" s="3" t="str">
        <f>VLOOKUP(O6181,DropDownList!$H$1:$I$7,2,FALSE)</f>
        <v>2023/24</v>
      </c>
      <c r="BM6181" s="3" t="str">
        <f t="shared" si="96"/>
        <v>CONF</v>
      </c>
    </row>
    <row r="6182" spans="1:65" x14ac:dyDescent="0.2">
      <c r="A6182">
        <v>2025</v>
      </c>
      <c r="B6182">
        <v>7</v>
      </c>
      <c r="C6182" t="s">
        <v>231</v>
      </c>
      <c r="D6182" t="s">
        <v>243</v>
      </c>
      <c r="E6182" t="s">
        <v>47</v>
      </c>
      <c r="F6182">
        <v>9751</v>
      </c>
      <c r="G6182" t="s">
        <v>158</v>
      </c>
      <c r="H6182" t="s">
        <v>233</v>
      </c>
      <c r="I6182" t="s">
        <v>234</v>
      </c>
      <c r="J6182" s="1">
        <v>45839</v>
      </c>
      <c r="K6182" t="s">
        <v>143</v>
      </c>
      <c r="L6182">
        <v>2</v>
      </c>
      <c r="M6182" t="s">
        <v>144</v>
      </c>
      <c r="N6182" t="s">
        <v>145</v>
      </c>
      <c r="O6182" t="s">
        <v>149</v>
      </c>
      <c r="P6182" t="s">
        <v>161</v>
      </c>
      <c r="Q6182">
        <v>1310.98</v>
      </c>
      <c r="R6182">
        <v>308</v>
      </c>
      <c r="S6182">
        <v>17510</v>
      </c>
      <c r="T6182">
        <v>265</v>
      </c>
      <c r="U6182">
        <v>166</v>
      </c>
      <c r="V6182">
        <v>32</v>
      </c>
      <c r="W6182">
        <v>670</v>
      </c>
      <c r="X6182">
        <v>670</v>
      </c>
      <c r="Y6182">
        <v>0</v>
      </c>
      <c r="Z6182">
        <v>0</v>
      </c>
      <c r="AA6182">
        <v>15934.02</v>
      </c>
      <c r="AB6182">
        <v>0</v>
      </c>
      <c r="AC6182">
        <v>0</v>
      </c>
      <c r="AD6182">
        <v>32</v>
      </c>
      <c r="AE6182">
        <v>0</v>
      </c>
      <c r="AF6182">
        <v>231</v>
      </c>
      <c r="AG6182">
        <v>4</v>
      </c>
      <c r="AH6182">
        <v>8</v>
      </c>
      <c r="AI6182">
        <v>65</v>
      </c>
      <c r="AJ6182">
        <v>0</v>
      </c>
      <c r="AK6182">
        <v>0</v>
      </c>
      <c r="AL6182">
        <v>0</v>
      </c>
      <c r="AM6182">
        <v>0</v>
      </c>
      <c r="AN6182">
        <v>0</v>
      </c>
      <c r="AO6182">
        <v>205</v>
      </c>
      <c r="AP6182">
        <v>735</v>
      </c>
      <c r="AQ6182">
        <v>205</v>
      </c>
      <c r="AR6182">
        <v>0</v>
      </c>
      <c r="AS6182">
        <v>34</v>
      </c>
      <c r="AT6182">
        <v>61</v>
      </c>
      <c r="AU6182">
        <v>3</v>
      </c>
      <c r="AV6182">
        <v>0</v>
      </c>
      <c r="AW6182">
        <v>7</v>
      </c>
      <c r="AX6182">
        <v>0</v>
      </c>
      <c r="AY6182">
        <v>119</v>
      </c>
      <c r="AZ6182">
        <v>184</v>
      </c>
      <c r="BA6182">
        <v>60</v>
      </c>
      <c r="BB6182">
        <v>16</v>
      </c>
      <c r="BC6182">
        <v>6</v>
      </c>
      <c r="BD6182">
        <v>4</v>
      </c>
      <c r="BE6182">
        <v>0</v>
      </c>
      <c r="BF6182">
        <v>297</v>
      </c>
      <c r="BG6182">
        <v>1260</v>
      </c>
      <c r="BH6182">
        <v>0</v>
      </c>
      <c r="BI6182">
        <v>163</v>
      </c>
      <c r="BJ6182" s="2">
        <v>45853</v>
      </c>
      <c r="BK6182">
        <v>0</v>
      </c>
      <c r="BL6182" s="3" t="str">
        <f>VLOOKUP(O6182,DropDownList!$H$1:$I$7,2,FALSE)</f>
        <v>2025/26</v>
      </c>
      <c r="BM6182" s="3" t="str">
        <f t="shared" ref="BM6182:BM6245" si="97">IF(RIGHT(P6182,4)="VSUR","VSUR",IF(RIGHT(P6182,4)="CONF","CONF",P6182))</f>
        <v>VSUR</v>
      </c>
    </row>
    <row r="6183" spans="1:65" x14ac:dyDescent="0.2">
      <c r="A6183">
        <v>2025</v>
      </c>
      <c r="B6183">
        <v>7</v>
      </c>
      <c r="C6183" t="s">
        <v>231</v>
      </c>
      <c r="D6183" t="s">
        <v>243</v>
      </c>
      <c r="E6183" t="s">
        <v>47</v>
      </c>
      <c r="F6183">
        <v>9751</v>
      </c>
      <c r="G6183" t="s">
        <v>158</v>
      </c>
      <c r="H6183" t="s">
        <v>233</v>
      </c>
      <c r="I6183" t="s">
        <v>234</v>
      </c>
      <c r="J6183" s="1">
        <v>45839</v>
      </c>
      <c r="K6183" t="s">
        <v>143</v>
      </c>
      <c r="L6183">
        <v>2</v>
      </c>
      <c r="M6183" t="s">
        <v>144</v>
      </c>
      <c r="N6183" t="s">
        <v>145</v>
      </c>
      <c r="O6183" t="s">
        <v>149</v>
      </c>
      <c r="P6183" t="s">
        <v>159</v>
      </c>
      <c r="Q6183">
        <v>140272.18</v>
      </c>
      <c r="R6183">
        <v>14</v>
      </c>
      <c r="S6183">
        <v>352104.33</v>
      </c>
      <c r="T6183">
        <v>0</v>
      </c>
      <c r="U6183">
        <v>5</v>
      </c>
      <c r="V6183">
        <v>2</v>
      </c>
      <c r="W6183">
        <v>16440</v>
      </c>
      <c r="X6183">
        <v>16440</v>
      </c>
      <c r="Y6183">
        <v>0</v>
      </c>
      <c r="Z6183">
        <v>0</v>
      </c>
      <c r="AA6183">
        <v>211832.15</v>
      </c>
      <c r="AB6183">
        <v>0</v>
      </c>
      <c r="AC6183">
        <v>0</v>
      </c>
      <c r="AD6183">
        <v>2</v>
      </c>
      <c r="AE6183">
        <v>0</v>
      </c>
      <c r="AF6183">
        <v>9</v>
      </c>
      <c r="AG6183">
        <v>1</v>
      </c>
      <c r="AH6183">
        <v>0</v>
      </c>
      <c r="AI6183">
        <v>4</v>
      </c>
      <c r="AJ6183">
        <v>0</v>
      </c>
      <c r="AK6183">
        <v>0</v>
      </c>
      <c r="AL6183">
        <v>0</v>
      </c>
      <c r="AM6183">
        <v>0</v>
      </c>
      <c r="AN6183">
        <v>0</v>
      </c>
      <c r="AO6183">
        <v>12</v>
      </c>
      <c r="AP6183">
        <v>19</v>
      </c>
      <c r="AQ6183">
        <v>10</v>
      </c>
      <c r="AR6183">
        <v>0</v>
      </c>
      <c r="AS6183">
        <v>0</v>
      </c>
      <c r="AT6183">
        <v>0</v>
      </c>
      <c r="AU6183">
        <v>2</v>
      </c>
      <c r="AV6183">
        <v>0</v>
      </c>
      <c r="AW6183">
        <v>0</v>
      </c>
      <c r="AX6183">
        <v>0</v>
      </c>
      <c r="AY6183">
        <v>0</v>
      </c>
      <c r="AZ6183">
        <v>0</v>
      </c>
      <c r="BA6183">
        <v>0</v>
      </c>
      <c r="BB6183">
        <v>0</v>
      </c>
      <c r="BC6183">
        <v>0</v>
      </c>
      <c r="BD6183">
        <v>0</v>
      </c>
      <c r="BE6183">
        <v>0</v>
      </c>
      <c r="BF6183">
        <v>0</v>
      </c>
      <c r="BG6183">
        <v>133748.04999999999</v>
      </c>
      <c r="BH6183">
        <v>0</v>
      </c>
      <c r="BI6183">
        <v>0</v>
      </c>
      <c r="BJ6183" s="2">
        <v>45853</v>
      </c>
      <c r="BK6183">
        <v>0</v>
      </c>
      <c r="BL6183" s="3" t="str">
        <f>VLOOKUP(O6183,DropDownList!$H$1:$I$7,2,FALSE)</f>
        <v>2025/26</v>
      </c>
      <c r="BM6183" s="3" t="str">
        <f t="shared" si="97"/>
        <v>CONF</v>
      </c>
    </row>
    <row r="6184" spans="1:65" x14ac:dyDescent="0.2">
      <c r="A6184">
        <v>2025</v>
      </c>
      <c r="B6184">
        <v>7</v>
      </c>
      <c r="C6184" t="s">
        <v>231</v>
      </c>
      <c r="D6184" t="s">
        <v>244</v>
      </c>
      <c r="E6184" t="s">
        <v>48</v>
      </c>
      <c r="F6184">
        <v>9264</v>
      </c>
      <c r="G6184" t="s">
        <v>141</v>
      </c>
      <c r="H6184" t="s">
        <v>237</v>
      </c>
      <c r="I6184" t="s">
        <v>237</v>
      </c>
      <c r="J6184" s="1">
        <v>45839</v>
      </c>
      <c r="K6184" t="s">
        <v>143</v>
      </c>
      <c r="L6184">
        <v>2</v>
      </c>
      <c r="M6184" t="s">
        <v>144</v>
      </c>
      <c r="N6184" t="s">
        <v>145</v>
      </c>
      <c r="O6184" t="s">
        <v>156</v>
      </c>
      <c r="P6184" t="s">
        <v>154</v>
      </c>
      <c r="Q6184">
        <v>19142.39</v>
      </c>
      <c r="R6184">
        <v>390</v>
      </c>
      <c r="S6184">
        <v>93895.4</v>
      </c>
      <c r="T6184">
        <v>704.45</v>
      </c>
      <c r="U6184">
        <v>92</v>
      </c>
      <c r="V6184">
        <v>50</v>
      </c>
      <c r="W6184">
        <v>11679.18</v>
      </c>
      <c r="X6184">
        <v>12054.18</v>
      </c>
      <c r="Y6184">
        <v>0</v>
      </c>
      <c r="Z6184">
        <v>0</v>
      </c>
      <c r="AA6184">
        <v>74048.56</v>
      </c>
      <c r="AB6184">
        <v>235.4</v>
      </c>
      <c r="AC6184">
        <v>68714.12</v>
      </c>
      <c r="AD6184">
        <v>24</v>
      </c>
      <c r="AE6184">
        <v>26</v>
      </c>
      <c r="AF6184">
        <v>295</v>
      </c>
      <c r="AG6184">
        <v>57</v>
      </c>
      <c r="AH6184">
        <v>1</v>
      </c>
      <c r="AI6184">
        <v>35</v>
      </c>
      <c r="AJ6184">
        <v>0</v>
      </c>
      <c r="AK6184">
        <v>0</v>
      </c>
      <c r="AL6184">
        <v>0</v>
      </c>
      <c r="AM6184">
        <v>0</v>
      </c>
      <c r="AN6184">
        <v>0</v>
      </c>
      <c r="AO6184">
        <v>253</v>
      </c>
      <c r="AP6184">
        <v>1098</v>
      </c>
      <c r="AQ6184">
        <v>262</v>
      </c>
      <c r="AR6184">
        <v>0</v>
      </c>
      <c r="AS6184">
        <v>158</v>
      </c>
      <c r="AT6184">
        <v>38</v>
      </c>
      <c r="AU6184">
        <v>11</v>
      </c>
      <c r="AV6184">
        <v>5</v>
      </c>
      <c r="AW6184">
        <v>0</v>
      </c>
      <c r="AX6184">
        <v>0</v>
      </c>
      <c r="AY6184">
        <v>128</v>
      </c>
      <c r="AZ6184">
        <v>221</v>
      </c>
      <c r="BA6184">
        <v>138</v>
      </c>
      <c r="BB6184">
        <v>54</v>
      </c>
      <c r="BC6184">
        <v>23</v>
      </c>
      <c r="BD6184">
        <v>6</v>
      </c>
      <c r="BE6184">
        <v>1</v>
      </c>
      <c r="BF6184">
        <v>390</v>
      </c>
      <c r="BG6184">
        <v>9790</v>
      </c>
      <c r="BH6184">
        <v>2</v>
      </c>
      <c r="BI6184">
        <v>91</v>
      </c>
      <c r="BJ6184" s="2">
        <v>45853</v>
      </c>
      <c r="BK6184">
        <v>0</v>
      </c>
      <c r="BL6184" s="3" t="str">
        <f>VLOOKUP(O6184,DropDownList!$H$1:$I$7,2,FALSE)</f>
        <v>2023/24</v>
      </c>
      <c r="BM6184" s="3" t="str">
        <f t="shared" si="97"/>
        <v>JP COURT</v>
      </c>
    </row>
    <row r="6185" spans="1:65" x14ac:dyDescent="0.2">
      <c r="A6185">
        <v>2025</v>
      </c>
      <c r="B6185">
        <v>7</v>
      </c>
      <c r="C6185" t="s">
        <v>231</v>
      </c>
      <c r="D6185" t="s">
        <v>244</v>
      </c>
      <c r="E6185" t="s">
        <v>48</v>
      </c>
      <c r="F6185">
        <v>9264</v>
      </c>
      <c r="G6185" t="s">
        <v>141</v>
      </c>
      <c r="H6185" t="s">
        <v>237</v>
      </c>
      <c r="I6185" t="s">
        <v>237</v>
      </c>
      <c r="J6185" s="1">
        <v>45839</v>
      </c>
      <c r="K6185" t="s">
        <v>143</v>
      </c>
      <c r="L6185">
        <v>2</v>
      </c>
      <c r="M6185" t="s">
        <v>144</v>
      </c>
      <c r="N6185" t="s">
        <v>145</v>
      </c>
      <c r="O6185" t="s">
        <v>156</v>
      </c>
      <c r="P6185" t="s">
        <v>152</v>
      </c>
      <c r="Q6185">
        <v>0</v>
      </c>
      <c r="R6185">
        <v>5</v>
      </c>
      <c r="S6185">
        <v>200</v>
      </c>
      <c r="T6185">
        <v>160</v>
      </c>
      <c r="U6185">
        <v>0</v>
      </c>
      <c r="V6185">
        <v>0</v>
      </c>
      <c r="W6185">
        <v>0</v>
      </c>
      <c r="X6185">
        <v>0</v>
      </c>
      <c r="Y6185">
        <v>0</v>
      </c>
      <c r="Z6185">
        <v>0</v>
      </c>
      <c r="AA6185">
        <v>40</v>
      </c>
      <c r="AB6185">
        <v>0</v>
      </c>
      <c r="AC6185">
        <v>40</v>
      </c>
      <c r="AD6185">
        <v>0</v>
      </c>
      <c r="AE6185">
        <v>0</v>
      </c>
      <c r="AF6185">
        <v>1</v>
      </c>
      <c r="AG6185">
        <v>0</v>
      </c>
      <c r="AH6185">
        <v>4</v>
      </c>
      <c r="AI6185">
        <v>0</v>
      </c>
      <c r="AJ6185">
        <v>0</v>
      </c>
      <c r="AK6185">
        <v>0</v>
      </c>
      <c r="AL6185">
        <v>0</v>
      </c>
      <c r="AM6185">
        <v>0</v>
      </c>
      <c r="AN6185">
        <v>0</v>
      </c>
      <c r="AO6185">
        <v>0</v>
      </c>
      <c r="AP6185">
        <v>0</v>
      </c>
      <c r="AQ6185">
        <v>0</v>
      </c>
      <c r="AR6185">
        <v>0</v>
      </c>
      <c r="AS6185">
        <v>0</v>
      </c>
      <c r="AT6185">
        <v>0</v>
      </c>
      <c r="AU6185">
        <v>0</v>
      </c>
      <c r="AV6185">
        <v>0</v>
      </c>
      <c r="AW6185">
        <v>0</v>
      </c>
      <c r="AX6185">
        <v>0</v>
      </c>
      <c r="AY6185">
        <v>0</v>
      </c>
      <c r="AZ6185">
        <v>0</v>
      </c>
      <c r="BA6185">
        <v>0</v>
      </c>
      <c r="BB6185">
        <v>0</v>
      </c>
      <c r="BC6185">
        <v>0</v>
      </c>
      <c r="BD6185">
        <v>0</v>
      </c>
      <c r="BE6185">
        <v>0</v>
      </c>
      <c r="BF6185">
        <v>0</v>
      </c>
      <c r="BG6185">
        <v>0</v>
      </c>
      <c r="BH6185">
        <v>0</v>
      </c>
      <c r="BI6185">
        <v>0</v>
      </c>
      <c r="BJ6185" s="2">
        <v>45853</v>
      </c>
      <c r="BK6185">
        <v>0</v>
      </c>
      <c r="BL6185" s="3" t="str">
        <f>VLOOKUP(O6185,DropDownList!$H$1:$I$7,2,FALSE)</f>
        <v>2023/24</v>
      </c>
      <c r="BM6185" s="3" t="str">
        <f t="shared" si="97"/>
        <v>PCOA</v>
      </c>
    </row>
    <row r="6186" spans="1:65" x14ac:dyDescent="0.2">
      <c r="A6186">
        <v>2025</v>
      </c>
      <c r="B6186">
        <v>7</v>
      </c>
      <c r="C6186" t="s">
        <v>231</v>
      </c>
      <c r="D6186" t="s">
        <v>244</v>
      </c>
      <c r="E6186" t="s">
        <v>48</v>
      </c>
      <c r="F6186">
        <v>9264</v>
      </c>
      <c r="G6186" t="s">
        <v>141</v>
      </c>
      <c r="H6186" t="s">
        <v>237</v>
      </c>
      <c r="I6186" t="s">
        <v>237</v>
      </c>
      <c r="J6186" s="1">
        <v>45839</v>
      </c>
      <c r="K6186" t="s">
        <v>143</v>
      </c>
      <c r="L6186">
        <v>2</v>
      </c>
      <c r="M6186" t="s">
        <v>144</v>
      </c>
      <c r="N6186" t="s">
        <v>145</v>
      </c>
      <c r="O6186" t="s">
        <v>149</v>
      </c>
      <c r="P6186" t="s">
        <v>148</v>
      </c>
      <c r="Q6186">
        <v>240</v>
      </c>
      <c r="R6186">
        <v>4</v>
      </c>
      <c r="S6186">
        <v>240</v>
      </c>
      <c r="T6186">
        <v>0</v>
      </c>
      <c r="U6186">
        <v>4</v>
      </c>
      <c r="V6186">
        <v>3</v>
      </c>
      <c r="W6186">
        <v>180</v>
      </c>
      <c r="X6186">
        <v>180</v>
      </c>
      <c r="Y6186">
        <v>0</v>
      </c>
      <c r="Z6186">
        <v>0</v>
      </c>
      <c r="AA6186">
        <v>0</v>
      </c>
      <c r="AB6186">
        <v>0</v>
      </c>
      <c r="AC6186">
        <v>0</v>
      </c>
      <c r="AD6186">
        <v>3</v>
      </c>
      <c r="AE6186">
        <v>0</v>
      </c>
      <c r="AF6186">
        <v>0</v>
      </c>
      <c r="AG6186">
        <v>0</v>
      </c>
      <c r="AH6186">
        <v>0</v>
      </c>
      <c r="AI6186">
        <v>4</v>
      </c>
      <c r="AJ6186">
        <v>0</v>
      </c>
      <c r="AK6186">
        <v>0</v>
      </c>
      <c r="AL6186">
        <v>0</v>
      </c>
      <c r="AM6186">
        <v>0</v>
      </c>
      <c r="AN6186">
        <v>0</v>
      </c>
      <c r="AO6186">
        <v>4</v>
      </c>
      <c r="AP6186">
        <v>8</v>
      </c>
      <c r="AQ6186">
        <v>4</v>
      </c>
      <c r="AR6186">
        <v>0</v>
      </c>
      <c r="AS6186">
        <v>0</v>
      </c>
      <c r="AT6186">
        <v>0</v>
      </c>
      <c r="AU6186">
        <v>0</v>
      </c>
      <c r="AV6186">
        <v>0</v>
      </c>
      <c r="AW6186">
        <v>0</v>
      </c>
      <c r="AX6186">
        <v>0</v>
      </c>
      <c r="AY6186">
        <v>1</v>
      </c>
      <c r="AZ6186">
        <v>2</v>
      </c>
      <c r="BA6186">
        <v>1</v>
      </c>
      <c r="BB6186">
        <v>0</v>
      </c>
      <c r="BC6186">
        <v>0</v>
      </c>
      <c r="BD6186">
        <v>0</v>
      </c>
      <c r="BE6186">
        <v>0</v>
      </c>
      <c r="BF6186">
        <v>4</v>
      </c>
      <c r="BG6186">
        <v>240</v>
      </c>
      <c r="BH6186">
        <v>0</v>
      </c>
      <c r="BI6186">
        <v>4</v>
      </c>
      <c r="BJ6186" s="2">
        <v>45853</v>
      </c>
      <c r="BK6186">
        <v>0</v>
      </c>
      <c r="BL6186" s="3" t="str">
        <f>VLOOKUP(O6186,DropDownList!$H$1:$I$7,2,FALSE)</f>
        <v>2025/26</v>
      </c>
      <c r="BM6186" s="3" t="str">
        <f t="shared" si="97"/>
        <v>PRAS</v>
      </c>
    </row>
    <row r="6187" spans="1:65" x14ac:dyDescent="0.2">
      <c r="A6187">
        <v>2025</v>
      </c>
      <c r="B6187">
        <v>7</v>
      </c>
      <c r="C6187" t="s">
        <v>231</v>
      </c>
      <c r="D6187" t="s">
        <v>244</v>
      </c>
      <c r="E6187" t="s">
        <v>48</v>
      </c>
      <c r="F6187">
        <v>9264</v>
      </c>
      <c r="G6187" t="s">
        <v>141</v>
      </c>
      <c r="H6187" t="s">
        <v>237</v>
      </c>
      <c r="I6187" t="s">
        <v>237</v>
      </c>
      <c r="J6187" s="1">
        <v>45839</v>
      </c>
      <c r="K6187" t="s">
        <v>143</v>
      </c>
      <c r="L6187">
        <v>2</v>
      </c>
      <c r="M6187" t="s">
        <v>144</v>
      </c>
      <c r="N6187" t="s">
        <v>145</v>
      </c>
      <c r="O6187" t="s">
        <v>149</v>
      </c>
      <c r="P6187" t="s">
        <v>150</v>
      </c>
      <c r="Q6187">
        <v>25466.54</v>
      </c>
      <c r="R6187">
        <v>219</v>
      </c>
      <c r="S6187">
        <v>40042.26</v>
      </c>
      <c r="T6187">
        <v>2787.96</v>
      </c>
      <c r="U6187">
        <v>138</v>
      </c>
      <c r="V6187">
        <v>107</v>
      </c>
      <c r="W6187">
        <v>15244.68</v>
      </c>
      <c r="X6187">
        <v>20957.2</v>
      </c>
      <c r="Y6187">
        <v>200</v>
      </c>
      <c r="Z6187">
        <v>37254.300000000003</v>
      </c>
      <c r="AA6187">
        <v>11787.76</v>
      </c>
      <c r="AB6187">
        <v>4423.76</v>
      </c>
      <c r="AC6187">
        <v>7364</v>
      </c>
      <c r="AD6187">
        <v>86</v>
      </c>
      <c r="AE6187">
        <v>21</v>
      </c>
      <c r="AF6187">
        <v>62</v>
      </c>
      <c r="AG6187">
        <v>33</v>
      </c>
      <c r="AH6187">
        <v>19</v>
      </c>
      <c r="AI6187">
        <v>105</v>
      </c>
      <c r="AJ6187">
        <v>32</v>
      </c>
      <c r="AK6187">
        <v>15</v>
      </c>
      <c r="AL6187">
        <v>8</v>
      </c>
      <c r="AM6187">
        <v>7</v>
      </c>
      <c r="AN6187">
        <v>1</v>
      </c>
      <c r="AO6187">
        <v>159</v>
      </c>
      <c r="AP6187">
        <v>418</v>
      </c>
      <c r="AQ6187">
        <v>163</v>
      </c>
      <c r="AR6187">
        <v>6</v>
      </c>
      <c r="AS6187">
        <v>29</v>
      </c>
      <c r="AT6187">
        <v>0</v>
      </c>
      <c r="AU6187">
        <v>0</v>
      </c>
      <c r="AV6187">
        <v>0</v>
      </c>
      <c r="AW6187">
        <v>0</v>
      </c>
      <c r="AX6187">
        <v>0</v>
      </c>
      <c r="AY6187">
        <v>34</v>
      </c>
      <c r="AZ6187">
        <v>120</v>
      </c>
      <c r="BA6187">
        <v>50</v>
      </c>
      <c r="BB6187">
        <v>2</v>
      </c>
      <c r="BC6187">
        <v>1</v>
      </c>
      <c r="BD6187">
        <v>4</v>
      </c>
      <c r="BE6187">
        <v>0</v>
      </c>
      <c r="BF6187">
        <v>161</v>
      </c>
      <c r="BG6187">
        <v>20334.77</v>
      </c>
      <c r="BH6187">
        <v>0</v>
      </c>
      <c r="BI6187">
        <v>138</v>
      </c>
      <c r="BJ6187" s="2">
        <v>45853</v>
      </c>
      <c r="BK6187">
        <v>0</v>
      </c>
      <c r="BL6187" s="3" t="str">
        <f>VLOOKUP(O6187,DropDownList!$H$1:$I$7,2,FALSE)</f>
        <v>2025/26</v>
      </c>
      <c r="BM6187" s="3" t="str">
        <f t="shared" si="97"/>
        <v>FISCAL FINES</v>
      </c>
    </row>
    <row r="6188" spans="1:65" x14ac:dyDescent="0.2">
      <c r="A6188">
        <v>2025</v>
      </c>
      <c r="B6188">
        <v>7</v>
      </c>
      <c r="C6188" t="s">
        <v>231</v>
      </c>
      <c r="D6188" t="s">
        <v>244</v>
      </c>
      <c r="E6188" t="s">
        <v>48</v>
      </c>
      <c r="F6188">
        <v>9264</v>
      </c>
      <c r="G6188" t="s">
        <v>141</v>
      </c>
      <c r="H6188" t="s">
        <v>237</v>
      </c>
      <c r="I6188" t="s">
        <v>237</v>
      </c>
      <c r="J6188" s="1">
        <v>45839</v>
      </c>
      <c r="K6188" t="s">
        <v>143</v>
      </c>
      <c r="L6188">
        <v>2</v>
      </c>
      <c r="M6188" t="s">
        <v>144</v>
      </c>
      <c r="N6188" t="s">
        <v>145</v>
      </c>
      <c r="O6188" t="s">
        <v>149</v>
      </c>
      <c r="P6188" t="s">
        <v>152</v>
      </c>
      <c r="Q6188">
        <v>0</v>
      </c>
      <c r="R6188">
        <v>13</v>
      </c>
      <c r="S6188">
        <v>520</v>
      </c>
      <c r="T6188">
        <v>160</v>
      </c>
      <c r="U6188">
        <v>0</v>
      </c>
      <c r="V6188">
        <v>0</v>
      </c>
      <c r="W6188">
        <v>0</v>
      </c>
      <c r="X6188">
        <v>0</v>
      </c>
      <c r="Y6188">
        <v>0</v>
      </c>
      <c r="Z6188">
        <v>0</v>
      </c>
      <c r="AA6188">
        <v>360</v>
      </c>
      <c r="AB6188">
        <v>0</v>
      </c>
      <c r="AC6188">
        <v>360</v>
      </c>
      <c r="AD6188">
        <v>0</v>
      </c>
      <c r="AE6188">
        <v>0</v>
      </c>
      <c r="AF6188">
        <v>9</v>
      </c>
      <c r="AG6188">
        <v>0</v>
      </c>
      <c r="AH6188">
        <v>4</v>
      </c>
      <c r="AI6188">
        <v>0</v>
      </c>
      <c r="AJ6188">
        <v>0</v>
      </c>
      <c r="AK6188">
        <v>0</v>
      </c>
      <c r="AL6188">
        <v>0</v>
      </c>
      <c r="AM6188">
        <v>0</v>
      </c>
      <c r="AN6188">
        <v>0</v>
      </c>
      <c r="AO6188">
        <v>0</v>
      </c>
      <c r="AP6188">
        <v>0</v>
      </c>
      <c r="AQ6188">
        <v>0</v>
      </c>
      <c r="AR6188">
        <v>0</v>
      </c>
      <c r="AS6188">
        <v>0</v>
      </c>
      <c r="AT6188">
        <v>0</v>
      </c>
      <c r="AU6188">
        <v>0</v>
      </c>
      <c r="AV6188">
        <v>0</v>
      </c>
      <c r="AW6188">
        <v>0</v>
      </c>
      <c r="AX6188">
        <v>0</v>
      </c>
      <c r="AY6188">
        <v>0</v>
      </c>
      <c r="AZ6188">
        <v>0</v>
      </c>
      <c r="BA6188">
        <v>0</v>
      </c>
      <c r="BB6188">
        <v>0</v>
      </c>
      <c r="BC6188">
        <v>0</v>
      </c>
      <c r="BD6188">
        <v>0</v>
      </c>
      <c r="BE6188">
        <v>0</v>
      </c>
      <c r="BF6188">
        <v>0</v>
      </c>
      <c r="BG6188">
        <v>0</v>
      </c>
      <c r="BH6188">
        <v>0</v>
      </c>
      <c r="BI6188">
        <v>0</v>
      </c>
      <c r="BJ6188" s="2">
        <v>45853</v>
      </c>
      <c r="BK6188">
        <v>0</v>
      </c>
      <c r="BL6188" s="3" t="str">
        <f>VLOOKUP(O6188,DropDownList!$H$1:$I$7,2,FALSE)</f>
        <v>2025/26</v>
      </c>
      <c r="BM6188" s="3" t="str">
        <f t="shared" si="97"/>
        <v>PCOA</v>
      </c>
    </row>
    <row r="6189" spans="1:65" x14ac:dyDescent="0.2">
      <c r="A6189">
        <v>2025</v>
      </c>
      <c r="B6189">
        <v>7</v>
      </c>
      <c r="C6189" t="s">
        <v>231</v>
      </c>
      <c r="D6189" t="s">
        <v>244</v>
      </c>
      <c r="E6189" t="s">
        <v>48</v>
      </c>
      <c r="F6189">
        <v>9264</v>
      </c>
      <c r="G6189" t="s">
        <v>141</v>
      </c>
      <c r="H6189" t="s">
        <v>237</v>
      </c>
      <c r="I6189" t="s">
        <v>237</v>
      </c>
      <c r="J6189" s="1">
        <v>45839</v>
      </c>
      <c r="K6189" t="s">
        <v>143</v>
      </c>
      <c r="L6189">
        <v>2</v>
      </c>
      <c r="M6189" t="s">
        <v>144</v>
      </c>
      <c r="N6189" t="s">
        <v>145</v>
      </c>
      <c r="O6189" t="s">
        <v>147</v>
      </c>
      <c r="P6189" t="s">
        <v>146</v>
      </c>
      <c r="Q6189">
        <v>330.83</v>
      </c>
      <c r="R6189">
        <v>128</v>
      </c>
      <c r="S6189">
        <v>1950</v>
      </c>
      <c r="T6189">
        <v>20</v>
      </c>
      <c r="U6189">
        <v>44</v>
      </c>
      <c r="V6189">
        <v>11</v>
      </c>
      <c r="W6189">
        <v>180</v>
      </c>
      <c r="X6189">
        <v>180</v>
      </c>
      <c r="Y6189">
        <v>0</v>
      </c>
      <c r="Z6189">
        <v>0</v>
      </c>
      <c r="AA6189">
        <v>1599.17</v>
      </c>
      <c r="AB6189">
        <v>0</v>
      </c>
      <c r="AC6189">
        <v>0</v>
      </c>
      <c r="AD6189">
        <v>11</v>
      </c>
      <c r="AE6189">
        <v>0</v>
      </c>
      <c r="AF6189">
        <v>104</v>
      </c>
      <c r="AG6189">
        <v>2</v>
      </c>
      <c r="AH6189">
        <v>1</v>
      </c>
      <c r="AI6189">
        <v>21</v>
      </c>
      <c r="AJ6189">
        <v>0</v>
      </c>
      <c r="AK6189">
        <v>0</v>
      </c>
      <c r="AL6189">
        <v>0</v>
      </c>
      <c r="AM6189">
        <v>0</v>
      </c>
      <c r="AN6189">
        <v>0</v>
      </c>
      <c r="AO6189">
        <v>84</v>
      </c>
      <c r="AP6189">
        <v>298</v>
      </c>
      <c r="AQ6189">
        <v>84</v>
      </c>
      <c r="AR6189">
        <v>0</v>
      </c>
      <c r="AS6189">
        <v>40</v>
      </c>
      <c r="AT6189">
        <v>0</v>
      </c>
      <c r="AU6189">
        <v>3</v>
      </c>
      <c r="AV6189">
        <v>1</v>
      </c>
      <c r="AW6189">
        <v>0</v>
      </c>
      <c r="AX6189">
        <v>0</v>
      </c>
      <c r="AY6189">
        <v>33</v>
      </c>
      <c r="AZ6189">
        <v>71</v>
      </c>
      <c r="BA6189">
        <v>40</v>
      </c>
      <c r="BB6189">
        <v>9</v>
      </c>
      <c r="BC6189">
        <v>1</v>
      </c>
      <c r="BD6189">
        <v>0</v>
      </c>
      <c r="BE6189">
        <v>0</v>
      </c>
      <c r="BF6189">
        <v>128</v>
      </c>
      <c r="BG6189">
        <v>320</v>
      </c>
      <c r="BH6189">
        <v>0</v>
      </c>
      <c r="BI6189">
        <v>43</v>
      </c>
      <c r="BJ6189" s="2">
        <v>45853</v>
      </c>
      <c r="BK6189">
        <v>0</v>
      </c>
      <c r="BL6189" s="3" t="str">
        <f>VLOOKUP(O6189,DropDownList!$H$1:$I$7,2,FALSE)</f>
        <v>2024/25</v>
      </c>
      <c r="BM6189" s="3" t="str">
        <f t="shared" si="97"/>
        <v>VSUR</v>
      </c>
    </row>
    <row r="6190" spans="1:65" x14ac:dyDescent="0.2">
      <c r="A6190">
        <v>2025</v>
      </c>
      <c r="B6190">
        <v>7</v>
      </c>
      <c r="C6190" t="s">
        <v>231</v>
      </c>
      <c r="D6190" t="s">
        <v>244</v>
      </c>
      <c r="E6190" t="s">
        <v>48</v>
      </c>
      <c r="F6190">
        <v>9264</v>
      </c>
      <c r="G6190" t="s">
        <v>141</v>
      </c>
      <c r="H6190" t="s">
        <v>237</v>
      </c>
      <c r="I6190" t="s">
        <v>237</v>
      </c>
      <c r="J6190" s="1">
        <v>45839</v>
      </c>
      <c r="K6190" t="s">
        <v>143</v>
      </c>
      <c r="L6190">
        <v>2</v>
      </c>
      <c r="M6190" t="s">
        <v>144</v>
      </c>
      <c r="N6190" t="s">
        <v>145</v>
      </c>
      <c r="O6190" t="s">
        <v>149</v>
      </c>
      <c r="P6190" t="s">
        <v>153</v>
      </c>
      <c r="Q6190">
        <v>45</v>
      </c>
      <c r="R6190">
        <v>1</v>
      </c>
      <c r="S6190">
        <v>45</v>
      </c>
      <c r="T6190">
        <v>0</v>
      </c>
      <c r="U6190">
        <v>1</v>
      </c>
      <c r="V6190">
        <v>1</v>
      </c>
      <c r="W6190">
        <v>45</v>
      </c>
      <c r="X6190">
        <v>45</v>
      </c>
      <c r="Y6190">
        <v>0</v>
      </c>
      <c r="Z6190">
        <v>0</v>
      </c>
      <c r="AA6190">
        <v>0</v>
      </c>
      <c r="AB6190">
        <v>0</v>
      </c>
      <c r="AC6190">
        <v>0</v>
      </c>
      <c r="AD6190">
        <v>1</v>
      </c>
      <c r="AE6190">
        <v>0</v>
      </c>
      <c r="AF6190">
        <v>0</v>
      </c>
      <c r="AG6190">
        <v>0</v>
      </c>
      <c r="AH6190">
        <v>0</v>
      </c>
      <c r="AI6190">
        <v>1</v>
      </c>
      <c r="AJ6190">
        <v>0</v>
      </c>
      <c r="AK6190">
        <v>0</v>
      </c>
      <c r="AL6190">
        <v>0</v>
      </c>
      <c r="AM6190">
        <v>0</v>
      </c>
      <c r="AN6190">
        <v>0</v>
      </c>
      <c r="AO6190">
        <v>1</v>
      </c>
      <c r="AP6190">
        <v>1</v>
      </c>
      <c r="AQ6190">
        <v>1</v>
      </c>
      <c r="AR6190">
        <v>0</v>
      </c>
      <c r="AS6190">
        <v>0</v>
      </c>
      <c r="AT6190">
        <v>0</v>
      </c>
      <c r="AU6190">
        <v>0</v>
      </c>
      <c r="AV6190">
        <v>0</v>
      </c>
      <c r="AW6190">
        <v>0</v>
      </c>
      <c r="AX6190">
        <v>0</v>
      </c>
      <c r="AY6190">
        <v>0</v>
      </c>
      <c r="AZ6190">
        <v>0</v>
      </c>
      <c r="BA6190">
        <v>0</v>
      </c>
      <c r="BB6190">
        <v>0</v>
      </c>
      <c r="BC6190">
        <v>0</v>
      </c>
      <c r="BD6190">
        <v>0</v>
      </c>
      <c r="BE6190">
        <v>0</v>
      </c>
      <c r="BF6190">
        <v>1</v>
      </c>
      <c r="BG6190">
        <v>45</v>
      </c>
      <c r="BH6190">
        <v>0</v>
      </c>
      <c r="BI6190">
        <v>1</v>
      </c>
      <c r="BJ6190" s="2">
        <v>45853</v>
      </c>
      <c r="BK6190">
        <v>0</v>
      </c>
      <c r="BL6190" s="3" t="str">
        <f>VLOOKUP(O6190,DropDownList!$H$1:$I$7,2,FALSE)</f>
        <v>2025/26</v>
      </c>
      <c r="BM6190" s="3" t="str">
        <f t="shared" si="97"/>
        <v>PREG</v>
      </c>
    </row>
    <row r="6191" spans="1:65" x14ac:dyDescent="0.2">
      <c r="A6191">
        <v>2025</v>
      </c>
      <c r="B6191">
        <v>7</v>
      </c>
      <c r="C6191" t="s">
        <v>231</v>
      </c>
      <c r="D6191" t="s">
        <v>244</v>
      </c>
      <c r="E6191" t="s">
        <v>48</v>
      </c>
      <c r="F6191">
        <v>9264</v>
      </c>
      <c r="G6191" t="s">
        <v>141</v>
      </c>
      <c r="H6191" t="s">
        <v>237</v>
      </c>
      <c r="I6191" t="s">
        <v>237</v>
      </c>
      <c r="J6191" s="1">
        <v>45839</v>
      </c>
      <c r="K6191" t="s">
        <v>143</v>
      </c>
      <c r="L6191">
        <v>2</v>
      </c>
      <c r="M6191" t="s">
        <v>144</v>
      </c>
      <c r="N6191" t="s">
        <v>145</v>
      </c>
      <c r="O6191" t="s">
        <v>147</v>
      </c>
      <c r="P6191" t="s">
        <v>148</v>
      </c>
      <c r="Q6191">
        <v>0</v>
      </c>
      <c r="R6191">
        <v>5</v>
      </c>
      <c r="S6191">
        <v>300</v>
      </c>
      <c r="T6191">
        <v>60</v>
      </c>
      <c r="U6191">
        <v>0</v>
      </c>
      <c r="V6191">
        <v>0</v>
      </c>
      <c r="W6191">
        <v>0</v>
      </c>
      <c r="X6191">
        <v>0</v>
      </c>
      <c r="Y6191">
        <v>0</v>
      </c>
      <c r="Z6191">
        <v>0</v>
      </c>
      <c r="AA6191">
        <v>240</v>
      </c>
      <c r="AB6191">
        <v>0</v>
      </c>
      <c r="AC6191">
        <v>240</v>
      </c>
      <c r="AD6191">
        <v>0</v>
      </c>
      <c r="AE6191">
        <v>0</v>
      </c>
      <c r="AF6191">
        <v>4</v>
      </c>
      <c r="AG6191">
        <v>0</v>
      </c>
      <c r="AH6191">
        <v>1</v>
      </c>
      <c r="AI6191">
        <v>0</v>
      </c>
      <c r="AJ6191">
        <v>0</v>
      </c>
      <c r="AK6191">
        <v>0</v>
      </c>
      <c r="AL6191">
        <v>0</v>
      </c>
      <c r="AM6191">
        <v>0</v>
      </c>
      <c r="AN6191">
        <v>0</v>
      </c>
      <c r="AO6191">
        <v>3</v>
      </c>
      <c r="AP6191">
        <v>15</v>
      </c>
      <c r="AQ6191">
        <v>3</v>
      </c>
      <c r="AR6191">
        <v>1</v>
      </c>
      <c r="AS6191">
        <v>2</v>
      </c>
      <c r="AT6191">
        <v>0</v>
      </c>
      <c r="AU6191">
        <v>0</v>
      </c>
      <c r="AV6191">
        <v>0</v>
      </c>
      <c r="AW6191">
        <v>0</v>
      </c>
      <c r="AX6191">
        <v>0</v>
      </c>
      <c r="AY6191">
        <v>2</v>
      </c>
      <c r="AZ6191">
        <v>4</v>
      </c>
      <c r="BA6191">
        <v>3</v>
      </c>
      <c r="BB6191">
        <v>0</v>
      </c>
      <c r="BC6191">
        <v>0</v>
      </c>
      <c r="BD6191">
        <v>0</v>
      </c>
      <c r="BE6191">
        <v>0</v>
      </c>
      <c r="BF6191">
        <v>3</v>
      </c>
      <c r="BG6191">
        <v>0</v>
      </c>
      <c r="BH6191">
        <v>0</v>
      </c>
      <c r="BI6191">
        <v>0</v>
      </c>
      <c r="BJ6191" s="2">
        <v>45853</v>
      </c>
      <c r="BK6191">
        <v>0</v>
      </c>
      <c r="BL6191" s="3" t="str">
        <f>VLOOKUP(O6191,DropDownList!$H$1:$I$7,2,FALSE)</f>
        <v>2024/25</v>
      </c>
      <c r="BM6191" s="3" t="str">
        <f t="shared" si="97"/>
        <v>PRAS</v>
      </c>
    </row>
    <row r="6192" spans="1:65" x14ac:dyDescent="0.2">
      <c r="A6192">
        <v>2025</v>
      </c>
      <c r="B6192">
        <v>7</v>
      </c>
      <c r="C6192" t="s">
        <v>231</v>
      </c>
      <c r="D6192" t="s">
        <v>244</v>
      </c>
      <c r="E6192" t="s">
        <v>48</v>
      </c>
      <c r="F6192">
        <v>9264</v>
      </c>
      <c r="G6192" t="s">
        <v>141</v>
      </c>
      <c r="H6192" t="s">
        <v>237</v>
      </c>
      <c r="I6192" t="s">
        <v>237</v>
      </c>
      <c r="J6192" s="1">
        <v>45839</v>
      </c>
      <c r="K6192" t="s">
        <v>143</v>
      </c>
      <c r="L6192">
        <v>2</v>
      </c>
      <c r="M6192" t="s">
        <v>144</v>
      </c>
      <c r="N6192" t="s">
        <v>145</v>
      </c>
      <c r="O6192" t="s">
        <v>156</v>
      </c>
      <c r="P6192" t="s">
        <v>150</v>
      </c>
      <c r="Q6192">
        <v>13636.24</v>
      </c>
      <c r="R6192">
        <v>254</v>
      </c>
      <c r="S6192">
        <v>45393.77</v>
      </c>
      <c r="T6192">
        <v>3853.23</v>
      </c>
      <c r="U6192">
        <v>84</v>
      </c>
      <c r="V6192">
        <v>63</v>
      </c>
      <c r="W6192">
        <v>10290.370000000001</v>
      </c>
      <c r="X6192">
        <v>10290.370000000001</v>
      </c>
      <c r="Y6192">
        <v>230</v>
      </c>
      <c r="Z6192">
        <v>41540.54</v>
      </c>
      <c r="AA6192">
        <v>27904.3</v>
      </c>
      <c r="AB6192">
        <v>10068.950000000001</v>
      </c>
      <c r="AC6192">
        <v>17835.349999999999</v>
      </c>
      <c r="AD6192">
        <v>46</v>
      </c>
      <c r="AE6192">
        <v>17</v>
      </c>
      <c r="AF6192">
        <v>144</v>
      </c>
      <c r="AG6192">
        <v>32</v>
      </c>
      <c r="AH6192">
        <v>24</v>
      </c>
      <c r="AI6192">
        <v>52</v>
      </c>
      <c r="AJ6192">
        <v>26</v>
      </c>
      <c r="AK6192">
        <v>25</v>
      </c>
      <c r="AL6192">
        <v>4</v>
      </c>
      <c r="AM6192">
        <v>10</v>
      </c>
      <c r="AN6192">
        <v>3</v>
      </c>
      <c r="AO6192">
        <v>204</v>
      </c>
      <c r="AP6192">
        <v>1048</v>
      </c>
      <c r="AQ6192">
        <v>224</v>
      </c>
      <c r="AR6192">
        <v>17</v>
      </c>
      <c r="AS6192">
        <v>169</v>
      </c>
      <c r="AT6192">
        <v>37</v>
      </c>
      <c r="AU6192">
        <v>5</v>
      </c>
      <c r="AV6192">
        <v>2</v>
      </c>
      <c r="AW6192">
        <v>0</v>
      </c>
      <c r="AX6192">
        <v>0</v>
      </c>
      <c r="AY6192">
        <v>108</v>
      </c>
      <c r="AZ6192">
        <v>247</v>
      </c>
      <c r="BA6192">
        <v>171</v>
      </c>
      <c r="BB6192">
        <v>18</v>
      </c>
      <c r="BC6192">
        <v>5</v>
      </c>
      <c r="BD6192">
        <v>2</v>
      </c>
      <c r="BE6192">
        <v>0</v>
      </c>
      <c r="BF6192">
        <v>199</v>
      </c>
      <c r="BG6192">
        <v>9312.24</v>
      </c>
      <c r="BH6192">
        <v>2</v>
      </c>
      <c r="BI6192">
        <v>83</v>
      </c>
      <c r="BJ6192" s="2">
        <v>45853</v>
      </c>
      <c r="BK6192">
        <v>0</v>
      </c>
      <c r="BL6192" s="3" t="str">
        <f>VLOOKUP(O6192,DropDownList!$H$1:$I$7,2,FALSE)</f>
        <v>2023/24</v>
      </c>
      <c r="BM6192" s="3" t="str">
        <f t="shared" si="97"/>
        <v>FISCAL FINES</v>
      </c>
    </row>
    <row r="6193" spans="1:65" x14ac:dyDescent="0.2">
      <c r="A6193">
        <v>2025</v>
      </c>
      <c r="B6193">
        <v>7</v>
      </c>
      <c r="C6193" t="s">
        <v>231</v>
      </c>
      <c r="D6193" t="s">
        <v>244</v>
      </c>
      <c r="E6193" t="s">
        <v>48</v>
      </c>
      <c r="F6193">
        <v>9264</v>
      </c>
      <c r="G6193" t="s">
        <v>141</v>
      </c>
      <c r="H6193" t="s">
        <v>237</v>
      </c>
      <c r="I6193" t="s">
        <v>237</v>
      </c>
      <c r="J6193" s="1">
        <v>45839</v>
      </c>
      <c r="K6193" t="s">
        <v>143</v>
      </c>
      <c r="L6193">
        <v>2</v>
      </c>
      <c r="M6193" t="s">
        <v>144</v>
      </c>
      <c r="N6193" t="s">
        <v>145</v>
      </c>
      <c r="O6193" t="s">
        <v>149</v>
      </c>
      <c r="P6193" t="s">
        <v>154</v>
      </c>
      <c r="Q6193">
        <v>18308.89</v>
      </c>
      <c r="R6193">
        <v>185</v>
      </c>
      <c r="S6193">
        <v>43553.54</v>
      </c>
      <c r="T6193">
        <v>710</v>
      </c>
      <c r="U6193">
        <v>83</v>
      </c>
      <c r="V6193">
        <v>44</v>
      </c>
      <c r="W6193">
        <v>8420</v>
      </c>
      <c r="X6193">
        <v>9665</v>
      </c>
      <c r="Y6193">
        <v>0</v>
      </c>
      <c r="Z6193">
        <v>0</v>
      </c>
      <c r="AA6193">
        <v>24534.65</v>
      </c>
      <c r="AB6193">
        <v>1186.8599999999999</v>
      </c>
      <c r="AC6193">
        <v>21422.79</v>
      </c>
      <c r="AD6193">
        <v>23</v>
      </c>
      <c r="AE6193">
        <v>21</v>
      </c>
      <c r="AF6193">
        <v>99</v>
      </c>
      <c r="AG6193">
        <v>46</v>
      </c>
      <c r="AH6193">
        <v>3</v>
      </c>
      <c r="AI6193">
        <v>37</v>
      </c>
      <c r="AJ6193">
        <v>0</v>
      </c>
      <c r="AK6193">
        <v>0</v>
      </c>
      <c r="AL6193">
        <v>0</v>
      </c>
      <c r="AM6193">
        <v>0</v>
      </c>
      <c r="AN6193">
        <v>0</v>
      </c>
      <c r="AO6193">
        <v>121</v>
      </c>
      <c r="AP6193">
        <v>338</v>
      </c>
      <c r="AQ6193">
        <v>122</v>
      </c>
      <c r="AR6193">
        <v>0</v>
      </c>
      <c r="AS6193">
        <v>42</v>
      </c>
      <c r="AT6193">
        <v>0</v>
      </c>
      <c r="AU6193">
        <v>1</v>
      </c>
      <c r="AV6193">
        <v>1</v>
      </c>
      <c r="AW6193">
        <v>0</v>
      </c>
      <c r="AX6193">
        <v>0</v>
      </c>
      <c r="AY6193">
        <v>45</v>
      </c>
      <c r="AZ6193">
        <v>89</v>
      </c>
      <c r="BA6193">
        <v>34</v>
      </c>
      <c r="BB6193">
        <v>3</v>
      </c>
      <c r="BC6193">
        <v>0</v>
      </c>
      <c r="BD6193">
        <v>0</v>
      </c>
      <c r="BE6193">
        <v>0</v>
      </c>
      <c r="BF6193">
        <v>185</v>
      </c>
      <c r="BG6193">
        <v>9353.24</v>
      </c>
      <c r="BH6193">
        <v>0</v>
      </c>
      <c r="BI6193">
        <v>83</v>
      </c>
      <c r="BJ6193" s="2">
        <v>45853</v>
      </c>
      <c r="BK6193">
        <v>0</v>
      </c>
      <c r="BL6193" s="3" t="str">
        <f>VLOOKUP(O6193,DropDownList!$H$1:$I$7,2,FALSE)</f>
        <v>2025/26</v>
      </c>
      <c r="BM6193" s="3" t="str">
        <f t="shared" si="97"/>
        <v>JP COURT</v>
      </c>
    </row>
    <row r="6194" spans="1:65" x14ac:dyDescent="0.2">
      <c r="A6194">
        <v>2025</v>
      </c>
      <c r="B6194">
        <v>7</v>
      </c>
      <c r="C6194" t="s">
        <v>231</v>
      </c>
      <c r="D6194" t="s">
        <v>244</v>
      </c>
      <c r="E6194" t="s">
        <v>48</v>
      </c>
      <c r="F6194">
        <v>9264</v>
      </c>
      <c r="G6194" t="s">
        <v>141</v>
      </c>
      <c r="H6194" t="s">
        <v>237</v>
      </c>
      <c r="I6194" t="s">
        <v>237</v>
      </c>
      <c r="J6194" s="1">
        <v>45839</v>
      </c>
      <c r="K6194" t="s">
        <v>143</v>
      </c>
      <c r="L6194">
        <v>2</v>
      </c>
      <c r="M6194" t="s">
        <v>144</v>
      </c>
      <c r="N6194" t="s">
        <v>145</v>
      </c>
      <c r="O6194" t="s">
        <v>156</v>
      </c>
      <c r="P6194" t="s">
        <v>146</v>
      </c>
      <c r="Q6194">
        <v>540.96</v>
      </c>
      <c r="R6194">
        <v>388</v>
      </c>
      <c r="S6194">
        <v>5620</v>
      </c>
      <c r="T6194">
        <v>20</v>
      </c>
      <c r="U6194">
        <v>91</v>
      </c>
      <c r="V6194">
        <v>23</v>
      </c>
      <c r="W6194">
        <v>370</v>
      </c>
      <c r="X6194">
        <v>370</v>
      </c>
      <c r="Y6194">
        <v>0</v>
      </c>
      <c r="Z6194">
        <v>0</v>
      </c>
      <c r="AA6194">
        <v>5059.04</v>
      </c>
      <c r="AB6194">
        <v>0</v>
      </c>
      <c r="AC6194">
        <v>0</v>
      </c>
      <c r="AD6194">
        <v>23</v>
      </c>
      <c r="AE6194">
        <v>0</v>
      </c>
      <c r="AF6194">
        <v>352</v>
      </c>
      <c r="AG6194">
        <v>1</v>
      </c>
      <c r="AH6194">
        <v>1</v>
      </c>
      <c r="AI6194">
        <v>34</v>
      </c>
      <c r="AJ6194">
        <v>0</v>
      </c>
      <c r="AK6194">
        <v>0</v>
      </c>
      <c r="AL6194">
        <v>0</v>
      </c>
      <c r="AM6194">
        <v>0</v>
      </c>
      <c r="AN6194">
        <v>0</v>
      </c>
      <c r="AO6194">
        <v>251</v>
      </c>
      <c r="AP6194">
        <v>1114</v>
      </c>
      <c r="AQ6194">
        <v>263</v>
      </c>
      <c r="AR6194">
        <v>0</v>
      </c>
      <c r="AS6194">
        <v>166</v>
      </c>
      <c r="AT6194">
        <v>39</v>
      </c>
      <c r="AU6194">
        <v>11</v>
      </c>
      <c r="AV6194">
        <v>5</v>
      </c>
      <c r="AW6194">
        <v>0</v>
      </c>
      <c r="AX6194">
        <v>0</v>
      </c>
      <c r="AY6194">
        <v>129</v>
      </c>
      <c r="AZ6194">
        <v>222</v>
      </c>
      <c r="BA6194">
        <v>140</v>
      </c>
      <c r="BB6194">
        <v>55</v>
      </c>
      <c r="BC6194">
        <v>23</v>
      </c>
      <c r="BD6194">
        <v>6</v>
      </c>
      <c r="BE6194">
        <v>1</v>
      </c>
      <c r="BF6194">
        <v>388</v>
      </c>
      <c r="BG6194">
        <v>530</v>
      </c>
      <c r="BH6194">
        <v>0</v>
      </c>
      <c r="BI6194">
        <v>90</v>
      </c>
      <c r="BJ6194" s="2">
        <v>45853</v>
      </c>
      <c r="BK6194">
        <v>0</v>
      </c>
      <c r="BL6194" s="3" t="str">
        <f>VLOOKUP(O6194,DropDownList!$H$1:$I$7,2,FALSE)</f>
        <v>2023/24</v>
      </c>
      <c r="BM6194" s="3" t="str">
        <f t="shared" si="97"/>
        <v>VSUR</v>
      </c>
    </row>
    <row r="6195" spans="1:65" x14ac:dyDescent="0.2">
      <c r="A6195">
        <v>2025</v>
      </c>
      <c r="B6195">
        <v>7</v>
      </c>
      <c r="C6195" t="s">
        <v>231</v>
      </c>
      <c r="D6195" t="s">
        <v>244</v>
      </c>
      <c r="E6195" t="s">
        <v>48</v>
      </c>
      <c r="F6195">
        <v>9264</v>
      </c>
      <c r="G6195" t="s">
        <v>141</v>
      </c>
      <c r="H6195" t="s">
        <v>237</v>
      </c>
      <c r="I6195" t="s">
        <v>237</v>
      </c>
      <c r="J6195" s="1">
        <v>45839</v>
      </c>
      <c r="K6195" t="s">
        <v>143</v>
      </c>
      <c r="L6195">
        <v>2</v>
      </c>
      <c r="M6195" t="s">
        <v>144</v>
      </c>
      <c r="N6195" t="s">
        <v>145</v>
      </c>
      <c r="O6195" t="s">
        <v>147</v>
      </c>
      <c r="P6195" t="s">
        <v>152</v>
      </c>
      <c r="Q6195">
        <v>0</v>
      </c>
      <c r="R6195">
        <v>13</v>
      </c>
      <c r="S6195">
        <v>520</v>
      </c>
      <c r="T6195">
        <v>200</v>
      </c>
      <c r="U6195">
        <v>0</v>
      </c>
      <c r="V6195">
        <v>0</v>
      </c>
      <c r="W6195">
        <v>0</v>
      </c>
      <c r="X6195">
        <v>0</v>
      </c>
      <c r="Y6195">
        <v>0</v>
      </c>
      <c r="Z6195">
        <v>0</v>
      </c>
      <c r="AA6195">
        <v>320</v>
      </c>
      <c r="AB6195">
        <v>0</v>
      </c>
      <c r="AC6195">
        <v>320</v>
      </c>
      <c r="AD6195">
        <v>0</v>
      </c>
      <c r="AE6195">
        <v>0</v>
      </c>
      <c r="AF6195">
        <v>8</v>
      </c>
      <c r="AG6195">
        <v>0</v>
      </c>
      <c r="AH6195">
        <v>5</v>
      </c>
      <c r="AI6195">
        <v>0</v>
      </c>
      <c r="AJ6195">
        <v>0</v>
      </c>
      <c r="AK6195">
        <v>0</v>
      </c>
      <c r="AL6195">
        <v>0</v>
      </c>
      <c r="AM6195">
        <v>0</v>
      </c>
      <c r="AN6195">
        <v>0</v>
      </c>
      <c r="AO6195">
        <v>0</v>
      </c>
      <c r="AP6195">
        <v>0</v>
      </c>
      <c r="AQ6195">
        <v>0</v>
      </c>
      <c r="AR6195">
        <v>0</v>
      </c>
      <c r="AS6195">
        <v>0</v>
      </c>
      <c r="AT6195">
        <v>0</v>
      </c>
      <c r="AU6195">
        <v>0</v>
      </c>
      <c r="AV6195">
        <v>0</v>
      </c>
      <c r="AW6195">
        <v>0</v>
      </c>
      <c r="AX6195">
        <v>0</v>
      </c>
      <c r="AY6195">
        <v>0</v>
      </c>
      <c r="AZ6195">
        <v>0</v>
      </c>
      <c r="BA6195">
        <v>0</v>
      </c>
      <c r="BB6195">
        <v>0</v>
      </c>
      <c r="BC6195">
        <v>0</v>
      </c>
      <c r="BD6195">
        <v>0</v>
      </c>
      <c r="BE6195">
        <v>0</v>
      </c>
      <c r="BF6195">
        <v>0</v>
      </c>
      <c r="BG6195">
        <v>0</v>
      </c>
      <c r="BH6195">
        <v>0</v>
      </c>
      <c r="BI6195">
        <v>0</v>
      </c>
      <c r="BJ6195" s="2">
        <v>45853</v>
      </c>
      <c r="BK6195">
        <v>0</v>
      </c>
      <c r="BL6195" s="3" t="str">
        <f>VLOOKUP(O6195,DropDownList!$H$1:$I$7,2,FALSE)</f>
        <v>2024/25</v>
      </c>
      <c r="BM6195" s="3" t="str">
        <f t="shared" si="97"/>
        <v>PCOA</v>
      </c>
    </row>
    <row r="6196" spans="1:65" x14ac:dyDescent="0.2">
      <c r="A6196">
        <v>2025</v>
      </c>
      <c r="B6196">
        <v>7</v>
      </c>
      <c r="C6196" t="s">
        <v>231</v>
      </c>
      <c r="D6196" t="s">
        <v>244</v>
      </c>
      <c r="E6196" t="s">
        <v>48</v>
      </c>
      <c r="F6196">
        <v>9264</v>
      </c>
      <c r="G6196" t="s">
        <v>141</v>
      </c>
      <c r="H6196" t="s">
        <v>237</v>
      </c>
      <c r="I6196" t="s">
        <v>237</v>
      </c>
      <c r="J6196" s="1">
        <v>45839</v>
      </c>
      <c r="K6196" t="s">
        <v>143</v>
      </c>
      <c r="L6196">
        <v>2</v>
      </c>
      <c r="M6196" t="s">
        <v>144</v>
      </c>
      <c r="N6196" t="s">
        <v>145</v>
      </c>
      <c r="O6196" t="s">
        <v>147</v>
      </c>
      <c r="P6196" t="s">
        <v>154</v>
      </c>
      <c r="Q6196">
        <v>9832.99</v>
      </c>
      <c r="R6196">
        <v>136</v>
      </c>
      <c r="S6196">
        <v>35413.480000000003</v>
      </c>
      <c r="T6196">
        <v>650</v>
      </c>
      <c r="U6196">
        <v>46</v>
      </c>
      <c r="V6196">
        <v>19</v>
      </c>
      <c r="W6196">
        <v>4497.92</v>
      </c>
      <c r="X6196">
        <v>4627.92</v>
      </c>
      <c r="Y6196">
        <v>0</v>
      </c>
      <c r="Z6196">
        <v>0</v>
      </c>
      <c r="AA6196">
        <v>24930.49</v>
      </c>
      <c r="AB6196">
        <v>1205.48</v>
      </c>
      <c r="AC6196">
        <v>22115.84</v>
      </c>
      <c r="AD6196">
        <v>11</v>
      </c>
      <c r="AE6196">
        <v>8</v>
      </c>
      <c r="AF6196">
        <v>88</v>
      </c>
      <c r="AG6196">
        <v>27</v>
      </c>
      <c r="AH6196">
        <v>1</v>
      </c>
      <c r="AI6196">
        <v>19</v>
      </c>
      <c r="AJ6196">
        <v>0</v>
      </c>
      <c r="AK6196">
        <v>0</v>
      </c>
      <c r="AL6196">
        <v>0</v>
      </c>
      <c r="AM6196">
        <v>0</v>
      </c>
      <c r="AN6196">
        <v>0</v>
      </c>
      <c r="AO6196">
        <v>88</v>
      </c>
      <c r="AP6196">
        <v>309</v>
      </c>
      <c r="AQ6196">
        <v>89</v>
      </c>
      <c r="AR6196">
        <v>0</v>
      </c>
      <c r="AS6196">
        <v>40</v>
      </c>
      <c r="AT6196">
        <v>0</v>
      </c>
      <c r="AU6196">
        <v>3</v>
      </c>
      <c r="AV6196">
        <v>1</v>
      </c>
      <c r="AW6196">
        <v>0</v>
      </c>
      <c r="AX6196">
        <v>0</v>
      </c>
      <c r="AY6196">
        <v>35</v>
      </c>
      <c r="AZ6196">
        <v>74</v>
      </c>
      <c r="BA6196">
        <v>41</v>
      </c>
      <c r="BB6196">
        <v>9</v>
      </c>
      <c r="BC6196">
        <v>1</v>
      </c>
      <c r="BD6196">
        <v>0</v>
      </c>
      <c r="BE6196">
        <v>0</v>
      </c>
      <c r="BF6196">
        <v>136</v>
      </c>
      <c r="BG6196">
        <v>5466.68</v>
      </c>
      <c r="BH6196">
        <v>1</v>
      </c>
      <c r="BI6196">
        <v>45</v>
      </c>
      <c r="BJ6196" s="2">
        <v>45853</v>
      </c>
      <c r="BK6196">
        <v>0</v>
      </c>
      <c r="BL6196" s="3" t="str">
        <f>VLOOKUP(O6196,DropDownList!$H$1:$I$7,2,FALSE)</f>
        <v>2024/25</v>
      </c>
      <c r="BM6196" s="3" t="str">
        <f t="shared" si="97"/>
        <v>JP COURT</v>
      </c>
    </row>
    <row r="6197" spans="1:65" x14ac:dyDescent="0.2">
      <c r="A6197">
        <v>2025</v>
      </c>
      <c r="B6197">
        <v>7</v>
      </c>
      <c r="C6197" t="s">
        <v>231</v>
      </c>
      <c r="D6197" t="s">
        <v>244</v>
      </c>
      <c r="E6197" t="s">
        <v>48</v>
      </c>
      <c r="F6197">
        <v>9264</v>
      </c>
      <c r="G6197" t="s">
        <v>141</v>
      </c>
      <c r="H6197" t="s">
        <v>237</v>
      </c>
      <c r="I6197" t="s">
        <v>237</v>
      </c>
      <c r="J6197" s="1">
        <v>45839</v>
      </c>
      <c r="K6197" t="s">
        <v>143</v>
      </c>
      <c r="L6197">
        <v>2</v>
      </c>
      <c r="M6197" t="s">
        <v>144</v>
      </c>
      <c r="N6197" t="s">
        <v>145</v>
      </c>
      <c r="O6197" t="s">
        <v>156</v>
      </c>
      <c r="P6197" t="s">
        <v>148</v>
      </c>
      <c r="Q6197">
        <v>120</v>
      </c>
      <c r="R6197">
        <v>4</v>
      </c>
      <c r="S6197">
        <v>240</v>
      </c>
      <c r="T6197">
        <v>0</v>
      </c>
      <c r="U6197">
        <v>2</v>
      </c>
      <c r="V6197">
        <v>0</v>
      </c>
      <c r="W6197">
        <v>0</v>
      </c>
      <c r="X6197">
        <v>0</v>
      </c>
      <c r="Y6197">
        <v>0</v>
      </c>
      <c r="Z6197">
        <v>0</v>
      </c>
      <c r="AA6197">
        <v>120</v>
      </c>
      <c r="AB6197">
        <v>0</v>
      </c>
      <c r="AC6197">
        <v>120</v>
      </c>
      <c r="AD6197">
        <v>0</v>
      </c>
      <c r="AE6197">
        <v>0</v>
      </c>
      <c r="AF6197">
        <v>2</v>
      </c>
      <c r="AG6197">
        <v>0</v>
      </c>
      <c r="AH6197">
        <v>0</v>
      </c>
      <c r="AI6197">
        <v>2</v>
      </c>
      <c r="AJ6197">
        <v>0</v>
      </c>
      <c r="AK6197">
        <v>0</v>
      </c>
      <c r="AL6197">
        <v>0</v>
      </c>
      <c r="AM6197">
        <v>0</v>
      </c>
      <c r="AN6197">
        <v>0</v>
      </c>
      <c r="AO6197">
        <v>3</v>
      </c>
      <c r="AP6197">
        <v>19</v>
      </c>
      <c r="AQ6197">
        <v>3</v>
      </c>
      <c r="AR6197">
        <v>1</v>
      </c>
      <c r="AS6197">
        <v>3</v>
      </c>
      <c r="AT6197">
        <v>1</v>
      </c>
      <c r="AU6197">
        <v>0</v>
      </c>
      <c r="AV6197">
        <v>0</v>
      </c>
      <c r="AW6197">
        <v>0</v>
      </c>
      <c r="AX6197">
        <v>0</v>
      </c>
      <c r="AY6197">
        <v>4</v>
      </c>
      <c r="AZ6197">
        <v>5</v>
      </c>
      <c r="BA6197">
        <v>2</v>
      </c>
      <c r="BB6197">
        <v>0</v>
      </c>
      <c r="BC6197">
        <v>0</v>
      </c>
      <c r="BD6197">
        <v>0</v>
      </c>
      <c r="BE6197">
        <v>0</v>
      </c>
      <c r="BF6197">
        <v>3</v>
      </c>
      <c r="BG6197">
        <v>120</v>
      </c>
      <c r="BH6197">
        <v>0</v>
      </c>
      <c r="BI6197">
        <v>2</v>
      </c>
      <c r="BJ6197" s="2">
        <v>45853</v>
      </c>
      <c r="BK6197">
        <v>0</v>
      </c>
      <c r="BL6197" s="3" t="str">
        <f>VLOOKUP(O6197,DropDownList!$H$1:$I$7,2,FALSE)</f>
        <v>2023/24</v>
      </c>
      <c r="BM6197" s="3" t="str">
        <f t="shared" si="97"/>
        <v>PRAS</v>
      </c>
    </row>
    <row r="6198" spans="1:65" x14ac:dyDescent="0.2">
      <c r="A6198">
        <v>2025</v>
      </c>
      <c r="B6198">
        <v>7</v>
      </c>
      <c r="C6198" t="s">
        <v>231</v>
      </c>
      <c r="D6198" t="s">
        <v>244</v>
      </c>
      <c r="E6198" t="s">
        <v>48</v>
      </c>
      <c r="F6198">
        <v>9264</v>
      </c>
      <c r="G6198" t="s">
        <v>141</v>
      </c>
      <c r="H6198" t="s">
        <v>237</v>
      </c>
      <c r="I6198" t="s">
        <v>237</v>
      </c>
      <c r="J6198" s="1">
        <v>45839</v>
      </c>
      <c r="K6198" t="s">
        <v>143</v>
      </c>
      <c r="L6198">
        <v>2</v>
      </c>
      <c r="M6198" t="s">
        <v>144</v>
      </c>
      <c r="N6198" t="s">
        <v>145</v>
      </c>
      <c r="O6198" t="s">
        <v>147</v>
      </c>
      <c r="P6198" t="s">
        <v>150</v>
      </c>
      <c r="Q6198">
        <v>24100.33</v>
      </c>
      <c r="R6198">
        <v>297</v>
      </c>
      <c r="S6198">
        <v>53569.120000000003</v>
      </c>
      <c r="T6198">
        <v>6355.43</v>
      </c>
      <c r="U6198">
        <v>131</v>
      </c>
      <c r="V6198">
        <v>89</v>
      </c>
      <c r="W6198">
        <v>18560.62</v>
      </c>
      <c r="X6198">
        <v>18772.68</v>
      </c>
      <c r="Y6198">
        <v>262</v>
      </c>
      <c r="Z6198">
        <v>47213.69</v>
      </c>
      <c r="AA6198">
        <v>23113.360000000001</v>
      </c>
      <c r="AB6198">
        <v>8827.39</v>
      </c>
      <c r="AC6198">
        <v>14285.97</v>
      </c>
      <c r="AD6198">
        <v>79</v>
      </c>
      <c r="AE6198">
        <v>10</v>
      </c>
      <c r="AF6198">
        <v>130</v>
      </c>
      <c r="AG6198">
        <v>35</v>
      </c>
      <c r="AH6198">
        <v>35</v>
      </c>
      <c r="AI6198">
        <v>96</v>
      </c>
      <c r="AJ6198">
        <v>44</v>
      </c>
      <c r="AK6198">
        <v>24</v>
      </c>
      <c r="AL6198">
        <v>10</v>
      </c>
      <c r="AM6198">
        <v>15</v>
      </c>
      <c r="AN6198">
        <v>0</v>
      </c>
      <c r="AO6198">
        <v>217</v>
      </c>
      <c r="AP6198">
        <v>854</v>
      </c>
      <c r="AQ6198">
        <v>232</v>
      </c>
      <c r="AR6198">
        <v>18</v>
      </c>
      <c r="AS6198">
        <v>146</v>
      </c>
      <c r="AT6198">
        <v>3</v>
      </c>
      <c r="AU6198">
        <v>1</v>
      </c>
      <c r="AV6198">
        <v>0</v>
      </c>
      <c r="AW6198">
        <v>0</v>
      </c>
      <c r="AX6198">
        <v>0</v>
      </c>
      <c r="AY6198">
        <v>92</v>
      </c>
      <c r="AZ6198">
        <v>212</v>
      </c>
      <c r="BA6198">
        <v>126</v>
      </c>
      <c r="BB6198">
        <v>6</v>
      </c>
      <c r="BC6198">
        <v>3</v>
      </c>
      <c r="BD6198">
        <v>0</v>
      </c>
      <c r="BE6198">
        <v>0</v>
      </c>
      <c r="BF6198">
        <v>212</v>
      </c>
      <c r="BG6198">
        <v>19434.419999999998</v>
      </c>
      <c r="BH6198">
        <v>1</v>
      </c>
      <c r="BI6198">
        <v>131</v>
      </c>
      <c r="BJ6198" s="2">
        <v>45853</v>
      </c>
      <c r="BK6198">
        <v>0</v>
      </c>
      <c r="BL6198" s="3" t="str">
        <f>VLOOKUP(O6198,DropDownList!$H$1:$I$7,2,FALSE)</f>
        <v>2024/25</v>
      </c>
      <c r="BM6198" s="3" t="str">
        <f t="shared" si="97"/>
        <v>FISCAL FINES</v>
      </c>
    </row>
    <row r="6199" spans="1:65" x14ac:dyDescent="0.2">
      <c r="A6199">
        <v>2025</v>
      </c>
      <c r="B6199">
        <v>7</v>
      </c>
      <c r="C6199" t="s">
        <v>231</v>
      </c>
      <c r="D6199" t="s">
        <v>244</v>
      </c>
      <c r="E6199" t="s">
        <v>48</v>
      </c>
      <c r="F6199">
        <v>9264</v>
      </c>
      <c r="G6199" t="s">
        <v>141</v>
      </c>
      <c r="H6199" t="s">
        <v>237</v>
      </c>
      <c r="I6199" t="s">
        <v>237</v>
      </c>
      <c r="J6199" s="1">
        <v>45839</v>
      </c>
      <c r="K6199" t="s">
        <v>143</v>
      </c>
      <c r="L6199">
        <v>2</v>
      </c>
      <c r="M6199" t="s">
        <v>144</v>
      </c>
      <c r="N6199" t="s">
        <v>145</v>
      </c>
      <c r="O6199" t="s">
        <v>149</v>
      </c>
      <c r="P6199" t="s">
        <v>146</v>
      </c>
      <c r="Q6199">
        <v>555</v>
      </c>
      <c r="R6199">
        <v>177</v>
      </c>
      <c r="S6199">
        <v>2520</v>
      </c>
      <c r="T6199">
        <v>40</v>
      </c>
      <c r="U6199">
        <v>77</v>
      </c>
      <c r="V6199">
        <v>26</v>
      </c>
      <c r="W6199">
        <v>395</v>
      </c>
      <c r="X6199">
        <v>395</v>
      </c>
      <c r="Y6199">
        <v>0</v>
      </c>
      <c r="Z6199">
        <v>0</v>
      </c>
      <c r="AA6199">
        <v>1925</v>
      </c>
      <c r="AB6199">
        <v>0</v>
      </c>
      <c r="AC6199">
        <v>0</v>
      </c>
      <c r="AD6199">
        <v>25</v>
      </c>
      <c r="AE6199">
        <v>1</v>
      </c>
      <c r="AF6199">
        <v>135</v>
      </c>
      <c r="AG6199">
        <v>1</v>
      </c>
      <c r="AH6199">
        <v>3</v>
      </c>
      <c r="AI6199">
        <v>38</v>
      </c>
      <c r="AJ6199">
        <v>0</v>
      </c>
      <c r="AK6199">
        <v>0</v>
      </c>
      <c r="AL6199">
        <v>0</v>
      </c>
      <c r="AM6199">
        <v>0</v>
      </c>
      <c r="AN6199">
        <v>0</v>
      </c>
      <c r="AO6199">
        <v>116</v>
      </c>
      <c r="AP6199">
        <v>321</v>
      </c>
      <c r="AQ6199">
        <v>118</v>
      </c>
      <c r="AR6199">
        <v>0</v>
      </c>
      <c r="AS6199">
        <v>42</v>
      </c>
      <c r="AT6199">
        <v>0</v>
      </c>
      <c r="AU6199">
        <v>1</v>
      </c>
      <c r="AV6199">
        <v>1</v>
      </c>
      <c r="AW6199">
        <v>0</v>
      </c>
      <c r="AX6199">
        <v>0</v>
      </c>
      <c r="AY6199">
        <v>40</v>
      </c>
      <c r="AZ6199">
        <v>83</v>
      </c>
      <c r="BA6199">
        <v>32</v>
      </c>
      <c r="BB6199">
        <v>3</v>
      </c>
      <c r="BC6199">
        <v>0</v>
      </c>
      <c r="BD6199">
        <v>0</v>
      </c>
      <c r="BE6199">
        <v>0</v>
      </c>
      <c r="BF6199">
        <v>177</v>
      </c>
      <c r="BG6199">
        <v>540</v>
      </c>
      <c r="BH6199">
        <v>0</v>
      </c>
      <c r="BI6199">
        <v>77</v>
      </c>
      <c r="BJ6199" s="2">
        <v>45853</v>
      </c>
      <c r="BK6199">
        <v>0</v>
      </c>
      <c r="BL6199" s="3" t="str">
        <f>VLOOKUP(O6199,DropDownList!$H$1:$I$7,2,FALSE)</f>
        <v>2025/26</v>
      </c>
      <c r="BM6199" s="3" t="str">
        <f t="shared" si="97"/>
        <v>VSUR</v>
      </c>
    </row>
    <row r="6200" spans="1:65" x14ac:dyDescent="0.2">
      <c r="A6200">
        <v>2025</v>
      </c>
      <c r="B6200">
        <v>7</v>
      </c>
      <c r="C6200" t="s">
        <v>231</v>
      </c>
      <c r="D6200" t="s">
        <v>245</v>
      </c>
      <c r="E6200" t="s">
        <v>48</v>
      </c>
      <c r="F6200">
        <v>9752</v>
      </c>
      <c r="G6200" t="s">
        <v>158</v>
      </c>
      <c r="H6200" t="s">
        <v>237</v>
      </c>
      <c r="I6200" t="s">
        <v>237</v>
      </c>
      <c r="J6200" s="1">
        <v>45839</v>
      </c>
      <c r="K6200" t="s">
        <v>143</v>
      </c>
      <c r="L6200">
        <v>2</v>
      </c>
      <c r="M6200" t="s">
        <v>144</v>
      </c>
      <c r="N6200" t="s">
        <v>145</v>
      </c>
      <c r="O6200" t="s">
        <v>156</v>
      </c>
      <c r="P6200" t="s">
        <v>160</v>
      </c>
      <c r="Q6200">
        <v>16846.64</v>
      </c>
      <c r="R6200">
        <v>195</v>
      </c>
      <c r="S6200">
        <v>85724.85</v>
      </c>
      <c r="T6200">
        <v>2652.81</v>
      </c>
      <c r="U6200">
        <v>53</v>
      </c>
      <c r="V6200">
        <v>23</v>
      </c>
      <c r="W6200">
        <v>7657.04</v>
      </c>
      <c r="X6200">
        <v>7877.04</v>
      </c>
      <c r="Y6200">
        <v>0</v>
      </c>
      <c r="Z6200">
        <v>0</v>
      </c>
      <c r="AA6200">
        <v>66225.399999999994</v>
      </c>
      <c r="AB6200">
        <v>5546.45</v>
      </c>
      <c r="AC6200">
        <v>57129.32</v>
      </c>
      <c r="AD6200">
        <v>8</v>
      </c>
      <c r="AE6200">
        <v>15</v>
      </c>
      <c r="AF6200">
        <v>136</v>
      </c>
      <c r="AG6200">
        <v>38</v>
      </c>
      <c r="AH6200">
        <v>3</v>
      </c>
      <c r="AI6200">
        <v>15</v>
      </c>
      <c r="AJ6200">
        <v>0</v>
      </c>
      <c r="AK6200">
        <v>0</v>
      </c>
      <c r="AL6200">
        <v>0</v>
      </c>
      <c r="AM6200">
        <v>0</v>
      </c>
      <c r="AN6200">
        <v>0</v>
      </c>
      <c r="AO6200">
        <v>124</v>
      </c>
      <c r="AP6200">
        <v>541</v>
      </c>
      <c r="AQ6200">
        <v>127</v>
      </c>
      <c r="AR6200">
        <v>1</v>
      </c>
      <c r="AS6200">
        <v>73</v>
      </c>
      <c r="AT6200">
        <v>13</v>
      </c>
      <c r="AU6200">
        <v>6</v>
      </c>
      <c r="AV6200">
        <v>2</v>
      </c>
      <c r="AW6200">
        <v>1</v>
      </c>
      <c r="AX6200">
        <v>0</v>
      </c>
      <c r="AY6200">
        <v>74</v>
      </c>
      <c r="AZ6200">
        <v>127</v>
      </c>
      <c r="BA6200">
        <v>72</v>
      </c>
      <c r="BB6200">
        <v>8</v>
      </c>
      <c r="BC6200">
        <v>4</v>
      </c>
      <c r="BD6200">
        <v>5</v>
      </c>
      <c r="BE6200">
        <v>0</v>
      </c>
      <c r="BF6200">
        <v>193</v>
      </c>
      <c r="BG6200">
        <v>6415</v>
      </c>
      <c r="BH6200">
        <v>3</v>
      </c>
      <c r="BI6200">
        <v>49</v>
      </c>
      <c r="BJ6200" s="2">
        <v>45853</v>
      </c>
      <c r="BK6200">
        <v>0</v>
      </c>
      <c r="BL6200" s="3" t="str">
        <f>VLOOKUP(O6200,DropDownList!$H$1:$I$7,2,FALSE)</f>
        <v>2023/24</v>
      </c>
      <c r="BM6200" s="3" t="str">
        <f t="shared" si="97"/>
        <v>SC COURT</v>
      </c>
    </row>
    <row r="6201" spans="1:65" x14ac:dyDescent="0.2">
      <c r="A6201">
        <v>2025</v>
      </c>
      <c r="B6201">
        <v>7</v>
      </c>
      <c r="C6201" t="s">
        <v>231</v>
      </c>
      <c r="D6201" t="s">
        <v>245</v>
      </c>
      <c r="E6201" t="s">
        <v>48</v>
      </c>
      <c r="F6201">
        <v>9752</v>
      </c>
      <c r="G6201" t="s">
        <v>158</v>
      </c>
      <c r="H6201" t="s">
        <v>237</v>
      </c>
      <c r="I6201" t="s">
        <v>237</v>
      </c>
      <c r="J6201" s="1">
        <v>45839</v>
      </c>
      <c r="K6201" t="s">
        <v>143</v>
      </c>
      <c r="L6201">
        <v>2</v>
      </c>
      <c r="M6201" t="s">
        <v>144</v>
      </c>
      <c r="N6201" t="s">
        <v>145</v>
      </c>
      <c r="O6201" t="s">
        <v>147</v>
      </c>
      <c r="P6201" t="s">
        <v>148</v>
      </c>
      <c r="Q6201">
        <v>60</v>
      </c>
      <c r="R6201">
        <v>1</v>
      </c>
      <c r="S6201">
        <v>60</v>
      </c>
      <c r="T6201">
        <v>0</v>
      </c>
      <c r="U6201">
        <v>1</v>
      </c>
      <c r="V6201">
        <v>1</v>
      </c>
      <c r="W6201">
        <v>60</v>
      </c>
      <c r="X6201">
        <v>60</v>
      </c>
      <c r="Y6201">
        <v>0</v>
      </c>
      <c r="Z6201">
        <v>0</v>
      </c>
      <c r="AA6201">
        <v>0</v>
      </c>
      <c r="AB6201">
        <v>0</v>
      </c>
      <c r="AC6201">
        <v>0</v>
      </c>
      <c r="AD6201">
        <v>1</v>
      </c>
      <c r="AE6201">
        <v>0</v>
      </c>
      <c r="AF6201">
        <v>0</v>
      </c>
      <c r="AG6201">
        <v>0</v>
      </c>
      <c r="AH6201">
        <v>0</v>
      </c>
      <c r="AI6201">
        <v>1</v>
      </c>
      <c r="AJ6201">
        <v>0</v>
      </c>
      <c r="AK6201">
        <v>0</v>
      </c>
      <c r="AL6201">
        <v>0</v>
      </c>
      <c r="AM6201">
        <v>0</v>
      </c>
      <c r="AN6201">
        <v>0</v>
      </c>
      <c r="AO6201">
        <v>1</v>
      </c>
      <c r="AP6201">
        <v>6</v>
      </c>
      <c r="AQ6201">
        <v>1</v>
      </c>
      <c r="AR6201">
        <v>0</v>
      </c>
      <c r="AS6201">
        <v>0</v>
      </c>
      <c r="AT6201">
        <v>0</v>
      </c>
      <c r="AU6201">
        <v>0</v>
      </c>
      <c r="AV6201">
        <v>0</v>
      </c>
      <c r="AW6201">
        <v>0</v>
      </c>
      <c r="AX6201">
        <v>0</v>
      </c>
      <c r="AY6201">
        <v>0</v>
      </c>
      <c r="AZ6201">
        <v>2</v>
      </c>
      <c r="BA6201">
        <v>1</v>
      </c>
      <c r="BB6201">
        <v>0</v>
      </c>
      <c r="BC6201">
        <v>0</v>
      </c>
      <c r="BD6201">
        <v>0</v>
      </c>
      <c r="BE6201">
        <v>0</v>
      </c>
      <c r="BF6201">
        <v>1</v>
      </c>
      <c r="BG6201">
        <v>60</v>
      </c>
      <c r="BH6201">
        <v>0</v>
      </c>
      <c r="BI6201">
        <v>1</v>
      </c>
      <c r="BJ6201" s="2">
        <v>45853</v>
      </c>
      <c r="BK6201">
        <v>0</v>
      </c>
      <c r="BL6201" s="3" t="str">
        <f>VLOOKUP(O6201,DropDownList!$H$1:$I$7,2,FALSE)</f>
        <v>2024/25</v>
      </c>
      <c r="BM6201" s="3" t="str">
        <f t="shared" si="97"/>
        <v>PRAS</v>
      </c>
    </row>
    <row r="6202" spans="1:65" x14ac:dyDescent="0.2">
      <c r="A6202">
        <v>2025</v>
      </c>
      <c r="B6202">
        <v>7</v>
      </c>
      <c r="C6202" t="s">
        <v>231</v>
      </c>
      <c r="D6202" t="s">
        <v>245</v>
      </c>
      <c r="E6202" t="s">
        <v>48</v>
      </c>
      <c r="F6202">
        <v>9752</v>
      </c>
      <c r="G6202" t="s">
        <v>158</v>
      </c>
      <c r="H6202" t="s">
        <v>237</v>
      </c>
      <c r="I6202" t="s">
        <v>237</v>
      </c>
      <c r="J6202" s="1">
        <v>45839</v>
      </c>
      <c r="K6202" t="s">
        <v>143</v>
      </c>
      <c r="L6202">
        <v>2</v>
      </c>
      <c r="M6202" t="s">
        <v>144</v>
      </c>
      <c r="N6202" t="s">
        <v>145</v>
      </c>
      <c r="O6202" t="s">
        <v>147</v>
      </c>
      <c r="P6202" t="s">
        <v>160</v>
      </c>
      <c r="Q6202">
        <v>43294.76</v>
      </c>
      <c r="R6202">
        <v>249</v>
      </c>
      <c r="S6202">
        <v>155153.46</v>
      </c>
      <c r="T6202">
        <v>4355.33</v>
      </c>
      <c r="U6202">
        <v>86</v>
      </c>
      <c r="V6202">
        <v>42</v>
      </c>
      <c r="W6202">
        <v>19050</v>
      </c>
      <c r="X6202">
        <v>20305</v>
      </c>
      <c r="Y6202">
        <v>0</v>
      </c>
      <c r="Z6202">
        <v>0</v>
      </c>
      <c r="AA6202">
        <v>107503.37</v>
      </c>
      <c r="AB6202">
        <v>21229.57</v>
      </c>
      <c r="AC6202">
        <v>80752.41</v>
      </c>
      <c r="AD6202">
        <v>19</v>
      </c>
      <c r="AE6202">
        <v>23</v>
      </c>
      <c r="AF6202">
        <v>152</v>
      </c>
      <c r="AG6202">
        <v>58</v>
      </c>
      <c r="AH6202">
        <v>8</v>
      </c>
      <c r="AI6202">
        <v>28</v>
      </c>
      <c r="AJ6202">
        <v>0</v>
      </c>
      <c r="AK6202">
        <v>0</v>
      </c>
      <c r="AL6202">
        <v>0</v>
      </c>
      <c r="AM6202">
        <v>0</v>
      </c>
      <c r="AN6202">
        <v>0</v>
      </c>
      <c r="AO6202">
        <v>157</v>
      </c>
      <c r="AP6202">
        <v>585</v>
      </c>
      <c r="AQ6202">
        <v>158</v>
      </c>
      <c r="AR6202">
        <v>3</v>
      </c>
      <c r="AS6202">
        <v>77</v>
      </c>
      <c r="AT6202">
        <v>11</v>
      </c>
      <c r="AU6202">
        <v>10</v>
      </c>
      <c r="AV6202">
        <v>5</v>
      </c>
      <c r="AW6202">
        <v>6</v>
      </c>
      <c r="AX6202">
        <v>0</v>
      </c>
      <c r="AY6202">
        <v>70</v>
      </c>
      <c r="AZ6202">
        <v>127</v>
      </c>
      <c r="BA6202">
        <v>67</v>
      </c>
      <c r="BB6202">
        <v>12</v>
      </c>
      <c r="BC6202">
        <v>5</v>
      </c>
      <c r="BD6202">
        <v>5</v>
      </c>
      <c r="BE6202">
        <v>0</v>
      </c>
      <c r="BF6202">
        <v>239</v>
      </c>
      <c r="BG6202">
        <v>15645</v>
      </c>
      <c r="BH6202">
        <v>3</v>
      </c>
      <c r="BI6202">
        <v>82</v>
      </c>
      <c r="BJ6202" s="2">
        <v>45853</v>
      </c>
      <c r="BK6202">
        <v>0</v>
      </c>
      <c r="BL6202" s="3" t="str">
        <f>VLOOKUP(O6202,DropDownList!$H$1:$I$7,2,FALSE)</f>
        <v>2024/25</v>
      </c>
      <c r="BM6202" s="3" t="str">
        <f t="shared" si="97"/>
        <v>SC COURT</v>
      </c>
    </row>
    <row r="6203" spans="1:65" x14ac:dyDescent="0.2">
      <c r="A6203">
        <v>2025</v>
      </c>
      <c r="B6203">
        <v>7</v>
      </c>
      <c r="C6203" t="s">
        <v>231</v>
      </c>
      <c r="D6203" t="s">
        <v>245</v>
      </c>
      <c r="E6203" t="s">
        <v>48</v>
      </c>
      <c r="F6203">
        <v>9752</v>
      </c>
      <c r="G6203" t="s">
        <v>158</v>
      </c>
      <c r="H6203" t="s">
        <v>237</v>
      </c>
      <c r="I6203" t="s">
        <v>237</v>
      </c>
      <c r="J6203" s="1">
        <v>45839</v>
      </c>
      <c r="K6203" t="s">
        <v>143</v>
      </c>
      <c r="L6203">
        <v>2</v>
      </c>
      <c r="M6203" t="s">
        <v>144</v>
      </c>
      <c r="N6203" t="s">
        <v>145</v>
      </c>
      <c r="O6203" t="s">
        <v>149</v>
      </c>
      <c r="P6203" t="s">
        <v>150</v>
      </c>
      <c r="Q6203">
        <v>182.51</v>
      </c>
      <c r="R6203">
        <v>1</v>
      </c>
      <c r="S6203">
        <v>182.51</v>
      </c>
      <c r="T6203">
        <v>0</v>
      </c>
      <c r="U6203">
        <v>1</v>
      </c>
      <c r="V6203">
        <v>1</v>
      </c>
      <c r="W6203">
        <v>182.51</v>
      </c>
      <c r="X6203">
        <v>182.51</v>
      </c>
      <c r="Y6203">
        <v>1</v>
      </c>
      <c r="Z6203">
        <v>182.51</v>
      </c>
      <c r="AA6203">
        <v>0</v>
      </c>
      <c r="AB6203">
        <v>0</v>
      </c>
      <c r="AC6203">
        <v>0</v>
      </c>
      <c r="AD6203">
        <v>1</v>
      </c>
      <c r="AE6203">
        <v>0</v>
      </c>
      <c r="AF6203">
        <v>0</v>
      </c>
      <c r="AG6203">
        <v>0</v>
      </c>
      <c r="AH6203">
        <v>0</v>
      </c>
      <c r="AI6203">
        <v>1</v>
      </c>
      <c r="AJ6203">
        <v>0</v>
      </c>
      <c r="AK6203">
        <v>0</v>
      </c>
      <c r="AL6203">
        <v>0</v>
      </c>
      <c r="AM6203">
        <v>0</v>
      </c>
      <c r="AN6203">
        <v>0</v>
      </c>
      <c r="AO6203">
        <v>1</v>
      </c>
      <c r="AP6203">
        <v>4</v>
      </c>
      <c r="AQ6203">
        <v>1</v>
      </c>
      <c r="AR6203">
        <v>0</v>
      </c>
      <c r="AS6203">
        <v>0</v>
      </c>
      <c r="AT6203">
        <v>0</v>
      </c>
      <c r="AU6203">
        <v>0</v>
      </c>
      <c r="AV6203">
        <v>0</v>
      </c>
      <c r="AW6203">
        <v>0</v>
      </c>
      <c r="AX6203">
        <v>0</v>
      </c>
      <c r="AY6203">
        <v>0</v>
      </c>
      <c r="AZ6203">
        <v>1</v>
      </c>
      <c r="BA6203">
        <v>0</v>
      </c>
      <c r="BB6203">
        <v>0</v>
      </c>
      <c r="BC6203">
        <v>0</v>
      </c>
      <c r="BD6203">
        <v>0</v>
      </c>
      <c r="BE6203">
        <v>0</v>
      </c>
      <c r="BF6203">
        <v>1</v>
      </c>
      <c r="BG6203">
        <v>182.51</v>
      </c>
      <c r="BH6203">
        <v>0</v>
      </c>
      <c r="BI6203">
        <v>1</v>
      </c>
      <c r="BJ6203" s="2">
        <v>45853</v>
      </c>
      <c r="BK6203">
        <v>0</v>
      </c>
      <c r="BL6203" s="3" t="str">
        <f>VLOOKUP(O6203,DropDownList!$H$1:$I$7,2,FALSE)</f>
        <v>2025/26</v>
      </c>
      <c r="BM6203" s="3" t="str">
        <f t="shared" si="97"/>
        <v>FISCAL FINES</v>
      </c>
    </row>
    <row r="6204" spans="1:65" x14ac:dyDescent="0.2">
      <c r="A6204">
        <v>2025</v>
      </c>
      <c r="B6204">
        <v>7</v>
      </c>
      <c r="C6204" t="s">
        <v>231</v>
      </c>
      <c r="D6204" t="s">
        <v>245</v>
      </c>
      <c r="E6204" t="s">
        <v>48</v>
      </c>
      <c r="F6204">
        <v>9752</v>
      </c>
      <c r="G6204" t="s">
        <v>158</v>
      </c>
      <c r="H6204" t="s">
        <v>237</v>
      </c>
      <c r="I6204" t="s">
        <v>237</v>
      </c>
      <c r="J6204" s="1">
        <v>45839</v>
      </c>
      <c r="K6204" t="s">
        <v>143</v>
      </c>
      <c r="L6204">
        <v>2</v>
      </c>
      <c r="M6204" t="s">
        <v>144</v>
      </c>
      <c r="N6204" t="s">
        <v>145</v>
      </c>
      <c r="O6204" t="s">
        <v>147</v>
      </c>
      <c r="P6204" t="s">
        <v>150</v>
      </c>
      <c r="Q6204">
        <v>479.99</v>
      </c>
      <c r="R6204">
        <v>4</v>
      </c>
      <c r="S6204">
        <v>479.99</v>
      </c>
      <c r="T6204">
        <v>0</v>
      </c>
      <c r="U6204">
        <v>4</v>
      </c>
      <c r="V6204">
        <v>4</v>
      </c>
      <c r="W6204">
        <v>479.99</v>
      </c>
      <c r="X6204">
        <v>479.99</v>
      </c>
      <c r="Y6204">
        <v>4</v>
      </c>
      <c r="Z6204">
        <v>479.99</v>
      </c>
      <c r="AA6204">
        <v>0</v>
      </c>
      <c r="AB6204">
        <v>0</v>
      </c>
      <c r="AC6204">
        <v>0</v>
      </c>
      <c r="AD6204">
        <v>4</v>
      </c>
      <c r="AE6204">
        <v>0</v>
      </c>
      <c r="AF6204">
        <v>0</v>
      </c>
      <c r="AG6204">
        <v>0</v>
      </c>
      <c r="AH6204">
        <v>0</v>
      </c>
      <c r="AI6204">
        <v>4</v>
      </c>
      <c r="AJ6204">
        <v>0</v>
      </c>
      <c r="AK6204">
        <v>0</v>
      </c>
      <c r="AL6204">
        <v>0</v>
      </c>
      <c r="AM6204">
        <v>0</v>
      </c>
      <c r="AN6204">
        <v>0</v>
      </c>
      <c r="AO6204">
        <v>4</v>
      </c>
      <c r="AP6204">
        <v>27</v>
      </c>
      <c r="AQ6204">
        <v>4</v>
      </c>
      <c r="AR6204">
        <v>0</v>
      </c>
      <c r="AS6204">
        <v>0</v>
      </c>
      <c r="AT6204">
        <v>0</v>
      </c>
      <c r="AU6204">
        <v>0</v>
      </c>
      <c r="AV6204">
        <v>0</v>
      </c>
      <c r="AW6204">
        <v>0</v>
      </c>
      <c r="AX6204">
        <v>0</v>
      </c>
      <c r="AY6204">
        <v>0</v>
      </c>
      <c r="AZ6204">
        <v>9</v>
      </c>
      <c r="BA6204">
        <v>5</v>
      </c>
      <c r="BB6204">
        <v>0</v>
      </c>
      <c r="BC6204">
        <v>0</v>
      </c>
      <c r="BD6204">
        <v>0</v>
      </c>
      <c r="BE6204">
        <v>0</v>
      </c>
      <c r="BF6204">
        <v>4</v>
      </c>
      <c r="BG6204">
        <v>479.99</v>
      </c>
      <c r="BH6204">
        <v>0</v>
      </c>
      <c r="BI6204">
        <v>4</v>
      </c>
      <c r="BJ6204" s="2">
        <v>45853</v>
      </c>
      <c r="BK6204">
        <v>0</v>
      </c>
      <c r="BL6204" s="3" t="str">
        <f>VLOOKUP(O6204,DropDownList!$H$1:$I$7,2,FALSE)</f>
        <v>2024/25</v>
      </c>
      <c r="BM6204" s="3" t="str">
        <f t="shared" si="97"/>
        <v>FISCAL FINES</v>
      </c>
    </row>
    <row r="6205" spans="1:65" x14ac:dyDescent="0.2">
      <c r="A6205">
        <v>2025</v>
      </c>
      <c r="B6205">
        <v>7</v>
      </c>
      <c r="C6205" t="s">
        <v>231</v>
      </c>
      <c r="D6205" t="s">
        <v>245</v>
      </c>
      <c r="E6205" t="s">
        <v>48</v>
      </c>
      <c r="F6205">
        <v>9752</v>
      </c>
      <c r="G6205" t="s">
        <v>158</v>
      </c>
      <c r="H6205" t="s">
        <v>237</v>
      </c>
      <c r="I6205" t="s">
        <v>237</v>
      </c>
      <c r="J6205" s="1">
        <v>45839</v>
      </c>
      <c r="K6205" t="s">
        <v>143</v>
      </c>
      <c r="L6205">
        <v>2</v>
      </c>
      <c r="M6205" t="s">
        <v>144</v>
      </c>
      <c r="N6205" t="s">
        <v>145</v>
      </c>
      <c r="O6205" t="s">
        <v>156</v>
      </c>
      <c r="P6205" t="s">
        <v>159</v>
      </c>
      <c r="Q6205">
        <v>0</v>
      </c>
      <c r="R6205">
        <v>1</v>
      </c>
      <c r="S6205">
        <v>4120</v>
      </c>
      <c r="T6205">
        <v>0</v>
      </c>
      <c r="U6205">
        <v>0</v>
      </c>
      <c r="V6205">
        <v>0</v>
      </c>
      <c r="W6205">
        <v>0</v>
      </c>
      <c r="X6205">
        <v>0</v>
      </c>
      <c r="Y6205">
        <v>0</v>
      </c>
      <c r="Z6205">
        <v>0</v>
      </c>
      <c r="AA6205">
        <v>4120</v>
      </c>
      <c r="AB6205">
        <v>0</v>
      </c>
      <c r="AC6205">
        <v>0</v>
      </c>
      <c r="AD6205">
        <v>0</v>
      </c>
      <c r="AE6205">
        <v>0</v>
      </c>
      <c r="AF6205">
        <v>1</v>
      </c>
      <c r="AG6205">
        <v>0</v>
      </c>
      <c r="AH6205">
        <v>0</v>
      </c>
      <c r="AI6205">
        <v>0</v>
      </c>
      <c r="AJ6205">
        <v>0</v>
      </c>
      <c r="AK6205">
        <v>0</v>
      </c>
      <c r="AL6205">
        <v>0</v>
      </c>
      <c r="AM6205">
        <v>0</v>
      </c>
      <c r="AN6205">
        <v>0</v>
      </c>
      <c r="AO6205">
        <v>0</v>
      </c>
      <c r="AP6205">
        <v>0</v>
      </c>
      <c r="AQ6205">
        <v>0</v>
      </c>
      <c r="AR6205">
        <v>0</v>
      </c>
      <c r="AS6205">
        <v>0</v>
      </c>
      <c r="AT6205">
        <v>0</v>
      </c>
      <c r="AU6205">
        <v>0</v>
      </c>
      <c r="AV6205">
        <v>0</v>
      </c>
      <c r="AW6205">
        <v>0</v>
      </c>
      <c r="AX6205">
        <v>0</v>
      </c>
      <c r="AY6205">
        <v>0</v>
      </c>
      <c r="AZ6205">
        <v>0</v>
      </c>
      <c r="BA6205">
        <v>0</v>
      </c>
      <c r="BB6205">
        <v>0</v>
      </c>
      <c r="BC6205">
        <v>0</v>
      </c>
      <c r="BD6205">
        <v>0</v>
      </c>
      <c r="BE6205">
        <v>0</v>
      </c>
      <c r="BF6205">
        <v>0</v>
      </c>
      <c r="BG6205">
        <v>0</v>
      </c>
      <c r="BH6205">
        <v>0</v>
      </c>
      <c r="BI6205">
        <v>0</v>
      </c>
      <c r="BJ6205" s="2">
        <v>45853</v>
      </c>
      <c r="BK6205">
        <v>0</v>
      </c>
      <c r="BL6205" s="3" t="str">
        <f>VLOOKUP(O6205,DropDownList!$H$1:$I$7,2,FALSE)</f>
        <v>2023/24</v>
      </c>
      <c r="BM6205" s="3" t="str">
        <f t="shared" si="97"/>
        <v>CONF</v>
      </c>
    </row>
    <row r="6206" spans="1:65" x14ac:dyDescent="0.2">
      <c r="A6206">
        <v>2025</v>
      </c>
      <c r="B6206">
        <v>7</v>
      </c>
      <c r="C6206" t="s">
        <v>231</v>
      </c>
      <c r="D6206" t="s">
        <v>245</v>
      </c>
      <c r="E6206" t="s">
        <v>48</v>
      </c>
      <c r="F6206">
        <v>9752</v>
      </c>
      <c r="G6206" t="s">
        <v>158</v>
      </c>
      <c r="H6206" t="s">
        <v>237</v>
      </c>
      <c r="I6206" t="s">
        <v>237</v>
      </c>
      <c r="J6206" s="1">
        <v>45839</v>
      </c>
      <c r="K6206" t="s">
        <v>143</v>
      </c>
      <c r="L6206">
        <v>2</v>
      </c>
      <c r="M6206" t="s">
        <v>144</v>
      </c>
      <c r="N6206" t="s">
        <v>145</v>
      </c>
      <c r="O6206" t="s">
        <v>149</v>
      </c>
      <c r="P6206" t="s">
        <v>159</v>
      </c>
      <c r="Q6206">
        <v>2086.19</v>
      </c>
      <c r="R6206">
        <v>4</v>
      </c>
      <c r="S6206">
        <v>11051.44</v>
      </c>
      <c r="T6206">
        <v>0</v>
      </c>
      <c r="U6206">
        <v>1</v>
      </c>
      <c r="V6206">
        <v>0</v>
      </c>
      <c r="W6206">
        <v>0</v>
      </c>
      <c r="X6206">
        <v>0</v>
      </c>
      <c r="Y6206">
        <v>0</v>
      </c>
      <c r="Z6206">
        <v>0</v>
      </c>
      <c r="AA6206">
        <v>8965.25</v>
      </c>
      <c r="AB6206">
        <v>0</v>
      </c>
      <c r="AC6206">
        <v>0</v>
      </c>
      <c r="AD6206">
        <v>0</v>
      </c>
      <c r="AE6206">
        <v>0</v>
      </c>
      <c r="AF6206">
        <v>3</v>
      </c>
      <c r="AG6206">
        <v>0</v>
      </c>
      <c r="AH6206">
        <v>0</v>
      </c>
      <c r="AI6206">
        <v>1</v>
      </c>
      <c r="AJ6206">
        <v>0</v>
      </c>
      <c r="AK6206">
        <v>0</v>
      </c>
      <c r="AL6206">
        <v>0</v>
      </c>
      <c r="AM6206">
        <v>0</v>
      </c>
      <c r="AN6206">
        <v>0</v>
      </c>
      <c r="AO6206">
        <v>0</v>
      </c>
      <c r="AP6206">
        <v>0</v>
      </c>
      <c r="AQ6206">
        <v>0</v>
      </c>
      <c r="AR6206">
        <v>0</v>
      </c>
      <c r="AS6206">
        <v>0</v>
      </c>
      <c r="AT6206">
        <v>0</v>
      </c>
      <c r="AU6206">
        <v>0</v>
      </c>
      <c r="AV6206">
        <v>0</v>
      </c>
      <c r="AW6206">
        <v>0</v>
      </c>
      <c r="AX6206">
        <v>0</v>
      </c>
      <c r="AY6206">
        <v>0</v>
      </c>
      <c r="AZ6206">
        <v>0</v>
      </c>
      <c r="BA6206">
        <v>0</v>
      </c>
      <c r="BB6206">
        <v>0</v>
      </c>
      <c r="BC6206">
        <v>0</v>
      </c>
      <c r="BD6206">
        <v>0</v>
      </c>
      <c r="BE6206">
        <v>0</v>
      </c>
      <c r="BF6206">
        <v>0</v>
      </c>
      <c r="BG6206">
        <v>2086.19</v>
      </c>
      <c r="BH6206">
        <v>0</v>
      </c>
      <c r="BI6206">
        <v>0</v>
      </c>
      <c r="BJ6206" s="2">
        <v>45853</v>
      </c>
      <c r="BK6206">
        <v>0</v>
      </c>
      <c r="BL6206" s="3" t="str">
        <f>VLOOKUP(O6206,DropDownList!$H$1:$I$7,2,FALSE)</f>
        <v>2025/26</v>
      </c>
      <c r="BM6206" s="3" t="str">
        <f t="shared" si="97"/>
        <v>CONF</v>
      </c>
    </row>
    <row r="6207" spans="1:65" x14ac:dyDescent="0.2">
      <c r="A6207">
        <v>2025</v>
      </c>
      <c r="B6207">
        <v>7</v>
      </c>
      <c r="C6207" t="s">
        <v>231</v>
      </c>
      <c r="D6207" t="s">
        <v>245</v>
      </c>
      <c r="E6207" t="s">
        <v>48</v>
      </c>
      <c r="F6207">
        <v>9752</v>
      </c>
      <c r="G6207" t="s">
        <v>158</v>
      </c>
      <c r="H6207" t="s">
        <v>237</v>
      </c>
      <c r="I6207" t="s">
        <v>237</v>
      </c>
      <c r="J6207" s="1">
        <v>45839</v>
      </c>
      <c r="K6207" t="s">
        <v>143</v>
      </c>
      <c r="L6207">
        <v>2</v>
      </c>
      <c r="M6207" t="s">
        <v>144</v>
      </c>
      <c r="N6207" t="s">
        <v>145</v>
      </c>
      <c r="O6207" t="s">
        <v>149</v>
      </c>
      <c r="P6207" t="s">
        <v>161</v>
      </c>
      <c r="Q6207">
        <v>9372.15</v>
      </c>
      <c r="R6207">
        <v>290</v>
      </c>
      <c r="S6207">
        <v>16645</v>
      </c>
      <c r="T6207">
        <v>130</v>
      </c>
      <c r="U6207">
        <v>166</v>
      </c>
      <c r="V6207">
        <v>31</v>
      </c>
      <c r="W6207">
        <v>875</v>
      </c>
      <c r="X6207">
        <v>875</v>
      </c>
      <c r="Y6207">
        <v>0</v>
      </c>
      <c r="Z6207">
        <v>0</v>
      </c>
      <c r="AA6207">
        <v>7142.85</v>
      </c>
      <c r="AB6207">
        <v>0</v>
      </c>
      <c r="AC6207">
        <v>0</v>
      </c>
      <c r="AD6207">
        <v>30</v>
      </c>
      <c r="AE6207">
        <v>1</v>
      </c>
      <c r="AF6207">
        <v>220</v>
      </c>
      <c r="AG6207">
        <v>3</v>
      </c>
      <c r="AH6207">
        <v>5</v>
      </c>
      <c r="AI6207">
        <v>62</v>
      </c>
      <c r="AJ6207">
        <v>0</v>
      </c>
      <c r="AK6207">
        <v>0</v>
      </c>
      <c r="AL6207">
        <v>0</v>
      </c>
      <c r="AM6207">
        <v>0</v>
      </c>
      <c r="AN6207">
        <v>0</v>
      </c>
      <c r="AO6207">
        <v>175</v>
      </c>
      <c r="AP6207">
        <v>417</v>
      </c>
      <c r="AQ6207">
        <v>172</v>
      </c>
      <c r="AR6207">
        <v>0</v>
      </c>
      <c r="AS6207">
        <v>23</v>
      </c>
      <c r="AT6207">
        <v>2</v>
      </c>
      <c r="AU6207">
        <v>0</v>
      </c>
      <c r="AV6207">
        <v>0</v>
      </c>
      <c r="AW6207">
        <v>5</v>
      </c>
      <c r="AX6207">
        <v>0</v>
      </c>
      <c r="AY6207">
        <v>63</v>
      </c>
      <c r="AZ6207">
        <v>108</v>
      </c>
      <c r="BA6207">
        <v>35</v>
      </c>
      <c r="BB6207">
        <v>4</v>
      </c>
      <c r="BC6207">
        <v>1</v>
      </c>
      <c r="BD6207">
        <v>2</v>
      </c>
      <c r="BE6207">
        <v>0</v>
      </c>
      <c r="BF6207">
        <v>283</v>
      </c>
      <c r="BG6207">
        <v>9325</v>
      </c>
      <c r="BH6207">
        <v>0</v>
      </c>
      <c r="BI6207">
        <v>163</v>
      </c>
      <c r="BJ6207" s="2">
        <v>45853</v>
      </c>
      <c r="BK6207">
        <v>0</v>
      </c>
      <c r="BL6207" s="3" t="str">
        <f>VLOOKUP(O6207,DropDownList!$H$1:$I$7,2,FALSE)</f>
        <v>2025/26</v>
      </c>
      <c r="BM6207" s="3" t="str">
        <f t="shared" si="97"/>
        <v>VSUR</v>
      </c>
    </row>
    <row r="6208" spans="1:65" x14ac:dyDescent="0.2">
      <c r="A6208">
        <v>2025</v>
      </c>
      <c r="B6208">
        <v>7</v>
      </c>
      <c r="C6208" t="s">
        <v>231</v>
      </c>
      <c r="D6208" t="s">
        <v>245</v>
      </c>
      <c r="E6208" t="s">
        <v>48</v>
      </c>
      <c r="F6208">
        <v>9752</v>
      </c>
      <c r="G6208" t="s">
        <v>158</v>
      </c>
      <c r="H6208" t="s">
        <v>237</v>
      </c>
      <c r="I6208" t="s">
        <v>237</v>
      </c>
      <c r="J6208" s="1">
        <v>45839</v>
      </c>
      <c r="K6208" t="s">
        <v>143</v>
      </c>
      <c r="L6208">
        <v>2</v>
      </c>
      <c r="M6208" t="s">
        <v>144</v>
      </c>
      <c r="N6208" t="s">
        <v>145</v>
      </c>
      <c r="O6208" t="s">
        <v>147</v>
      </c>
      <c r="P6208" t="s">
        <v>161</v>
      </c>
      <c r="Q6208">
        <v>818.61</v>
      </c>
      <c r="R6208">
        <v>231</v>
      </c>
      <c r="S6208">
        <v>6480</v>
      </c>
      <c r="T6208">
        <v>150</v>
      </c>
      <c r="U6208">
        <v>80</v>
      </c>
      <c r="V6208">
        <v>20</v>
      </c>
      <c r="W6208">
        <v>525</v>
      </c>
      <c r="X6208">
        <v>525</v>
      </c>
      <c r="Y6208">
        <v>0</v>
      </c>
      <c r="Z6208">
        <v>0</v>
      </c>
      <c r="AA6208">
        <v>5511.39</v>
      </c>
      <c r="AB6208">
        <v>0</v>
      </c>
      <c r="AC6208">
        <v>0</v>
      </c>
      <c r="AD6208">
        <v>20</v>
      </c>
      <c r="AE6208">
        <v>0</v>
      </c>
      <c r="AF6208">
        <v>190</v>
      </c>
      <c r="AG6208">
        <v>1</v>
      </c>
      <c r="AH6208">
        <v>8</v>
      </c>
      <c r="AI6208">
        <v>32</v>
      </c>
      <c r="AJ6208">
        <v>0</v>
      </c>
      <c r="AK6208">
        <v>0</v>
      </c>
      <c r="AL6208">
        <v>0</v>
      </c>
      <c r="AM6208">
        <v>0</v>
      </c>
      <c r="AN6208">
        <v>0</v>
      </c>
      <c r="AO6208">
        <v>148</v>
      </c>
      <c r="AP6208">
        <v>568</v>
      </c>
      <c r="AQ6208">
        <v>150</v>
      </c>
      <c r="AR6208">
        <v>2</v>
      </c>
      <c r="AS6208">
        <v>77</v>
      </c>
      <c r="AT6208">
        <v>11</v>
      </c>
      <c r="AU6208">
        <v>10</v>
      </c>
      <c r="AV6208">
        <v>5</v>
      </c>
      <c r="AW6208">
        <v>6</v>
      </c>
      <c r="AX6208">
        <v>0</v>
      </c>
      <c r="AY6208">
        <v>67</v>
      </c>
      <c r="AZ6208">
        <v>124</v>
      </c>
      <c r="BA6208">
        <v>66</v>
      </c>
      <c r="BB6208">
        <v>12</v>
      </c>
      <c r="BC6208">
        <v>5</v>
      </c>
      <c r="BD6208">
        <v>4</v>
      </c>
      <c r="BE6208">
        <v>0</v>
      </c>
      <c r="BF6208">
        <v>222</v>
      </c>
      <c r="BG6208">
        <v>805</v>
      </c>
      <c r="BH6208">
        <v>0</v>
      </c>
      <c r="BI6208">
        <v>76</v>
      </c>
      <c r="BJ6208" s="2">
        <v>45853</v>
      </c>
      <c r="BK6208">
        <v>0</v>
      </c>
      <c r="BL6208" s="3" t="str">
        <f>VLOOKUP(O6208,DropDownList!$H$1:$I$7,2,FALSE)</f>
        <v>2024/25</v>
      </c>
      <c r="BM6208" s="3" t="str">
        <f t="shared" si="97"/>
        <v>VSUR</v>
      </c>
    </row>
    <row r="6209" spans="1:65" x14ac:dyDescent="0.2">
      <c r="A6209">
        <v>2025</v>
      </c>
      <c r="B6209">
        <v>7</v>
      </c>
      <c r="C6209" t="s">
        <v>231</v>
      </c>
      <c r="D6209" t="s">
        <v>245</v>
      </c>
      <c r="E6209" t="s">
        <v>48</v>
      </c>
      <c r="F6209">
        <v>9752</v>
      </c>
      <c r="G6209" t="s">
        <v>158</v>
      </c>
      <c r="H6209" t="s">
        <v>237</v>
      </c>
      <c r="I6209" t="s">
        <v>237</v>
      </c>
      <c r="J6209" s="1">
        <v>45839</v>
      </c>
      <c r="K6209" t="s">
        <v>143</v>
      </c>
      <c r="L6209">
        <v>2</v>
      </c>
      <c r="M6209" t="s">
        <v>144</v>
      </c>
      <c r="N6209" t="s">
        <v>145</v>
      </c>
      <c r="O6209" t="s">
        <v>147</v>
      </c>
      <c r="P6209" t="s">
        <v>159</v>
      </c>
      <c r="Q6209">
        <v>0</v>
      </c>
      <c r="R6209">
        <v>2</v>
      </c>
      <c r="S6209">
        <v>5878.35</v>
      </c>
      <c r="T6209">
        <v>16.52</v>
      </c>
      <c r="U6209">
        <v>0</v>
      </c>
      <c r="V6209">
        <v>0</v>
      </c>
      <c r="W6209">
        <v>0</v>
      </c>
      <c r="X6209">
        <v>0</v>
      </c>
      <c r="Y6209">
        <v>0</v>
      </c>
      <c r="Z6209">
        <v>0</v>
      </c>
      <c r="AA6209">
        <v>5861.83</v>
      </c>
      <c r="AB6209">
        <v>0</v>
      </c>
      <c r="AC6209">
        <v>0</v>
      </c>
      <c r="AD6209">
        <v>0</v>
      </c>
      <c r="AE6209">
        <v>0</v>
      </c>
      <c r="AF6209">
        <v>1</v>
      </c>
      <c r="AG6209">
        <v>0</v>
      </c>
      <c r="AH6209">
        <v>0</v>
      </c>
      <c r="AI6209">
        <v>0</v>
      </c>
      <c r="AJ6209">
        <v>0</v>
      </c>
      <c r="AK6209">
        <v>0</v>
      </c>
      <c r="AL6209">
        <v>0</v>
      </c>
      <c r="AM6209">
        <v>0</v>
      </c>
      <c r="AN6209">
        <v>0</v>
      </c>
      <c r="AO6209">
        <v>1</v>
      </c>
      <c r="AP6209">
        <v>1</v>
      </c>
      <c r="AQ6209">
        <v>1</v>
      </c>
      <c r="AR6209">
        <v>0</v>
      </c>
      <c r="AS6209">
        <v>0</v>
      </c>
      <c r="AT6209">
        <v>0</v>
      </c>
      <c r="AU6209">
        <v>0</v>
      </c>
      <c r="AV6209">
        <v>0</v>
      </c>
      <c r="AW6209">
        <v>0</v>
      </c>
      <c r="AX6209">
        <v>0</v>
      </c>
      <c r="AY6209">
        <v>0</v>
      </c>
      <c r="AZ6209">
        <v>0</v>
      </c>
      <c r="BA6209">
        <v>0</v>
      </c>
      <c r="BB6209">
        <v>0</v>
      </c>
      <c r="BC6209">
        <v>0</v>
      </c>
      <c r="BD6209">
        <v>0</v>
      </c>
      <c r="BE6209">
        <v>0</v>
      </c>
      <c r="BF6209">
        <v>0</v>
      </c>
      <c r="BG6209">
        <v>0</v>
      </c>
      <c r="BH6209">
        <v>1</v>
      </c>
      <c r="BI6209">
        <v>0</v>
      </c>
      <c r="BJ6209" s="2">
        <v>45853</v>
      </c>
      <c r="BK6209">
        <v>0</v>
      </c>
      <c r="BL6209" s="3" t="str">
        <f>VLOOKUP(O6209,DropDownList!$H$1:$I$7,2,FALSE)</f>
        <v>2024/25</v>
      </c>
      <c r="BM6209" s="3" t="str">
        <f t="shared" si="97"/>
        <v>CONF</v>
      </c>
    </row>
    <row r="6210" spans="1:65" x14ac:dyDescent="0.2">
      <c r="A6210">
        <v>2025</v>
      </c>
      <c r="B6210">
        <v>7</v>
      </c>
      <c r="C6210" t="s">
        <v>231</v>
      </c>
      <c r="D6210" t="s">
        <v>245</v>
      </c>
      <c r="E6210" t="s">
        <v>48</v>
      </c>
      <c r="F6210">
        <v>9752</v>
      </c>
      <c r="G6210" t="s">
        <v>158</v>
      </c>
      <c r="H6210" t="s">
        <v>237</v>
      </c>
      <c r="I6210" t="s">
        <v>237</v>
      </c>
      <c r="J6210" s="1">
        <v>45839</v>
      </c>
      <c r="K6210" t="s">
        <v>143</v>
      </c>
      <c r="L6210">
        <v>2</v>
      </c>
      <c r="M6210" t="s">
        <v>144</v>
      </c>
      <c r="N6210" t="s">
        <v>145</v>
      </c>
      <c r="O6210" t="s">
        <v>156</v>
      </c>
      <c r="P6210" t="s">
        <v>161</v>
      </c>
      <c r="Q6210">
        <v>427.12</v>
      </c>
      <c r="R6210">
        <v>181</v>
      </c>
      <c r="S6210">
        <v>4020</v>
      </c>
      <c r="T6210">
        <v>73.25</v>
      </c>
      <c r="U6210">
        <v>48</v>
      </c>
      <c r="V6210">
        <v>10</v>
      </c>
      <c r="W6210">
        <v>200.39</v>
      </c>
      <c r="X6210">
        <v>200.39</v>
      </c>
      <c r="Y6210">
        <v>0</v>
      </c>
      <c r="Z6210">
        <v>0</v>
      </c>
      <c r="AA6210">
        <v>3519.63</v>
      </c>
      <c r="AB6210">
        <v>0</v>
      </c>
      <c r="AC6210">
        <v>0</v>
      </c>
      <c r="AD6210">
        <v>8</v>
      </c>
      <c r="AE6210">
        <v>2</v>
      </c>
      <c r="AF6210">
        <v>157</v>
      </c>
      <c r="AG6210">
        <v>3</v>
      </c>
      <c r="AH6210">
        <v>3</v>
      </c>
      <c r="AI6210">
        <v>17</v>
      </c>
      <c r="AJ6210">
        <v>0</v>
      </c>
      <c r="AK6210">
        <v>0</v>
      </c>
      <c r="AL6210">
        <v>0</v>
      </c>
      <c r="AM6210">
        <v>0</v>
      </c>
      <c r="AN6210">
        <v>0</v>
      </c>
      <c r="AO6210">
        <v>112</v>
      </c>
      <c r="AP6210">
        <v>513</v>
      </c>
      <c r="AQ6210">
        <v>116</v>
      </c>
      <c r="AR6210">
        <v>0</v>
      </c>
      <c r="AS6210">
        <v>76</v>
      </c>
      <c r="AT6210">
        <v>12</v>
      </c>
      <c r="AU6210">
        <v>5</v>
      </c>
      <c r="AV6210">
        <v>2</v>
      </c>
      <c r="AW6210">
        <v>1</v>
      </c>
      <c r="AX6210">
        <v>0</v>
      </c>
      <c r="AY6210">
        <v>70</v>
      </c>
      <c r="AZ6210">
        <v>122</v>
      </c>
      <c r="BA6210">
        <v>71</v>
      </c>
      <c r="BB6210">
        <v>5</v>
      </c>
      <c r="BC6210">
        <v>2</v>
      </c>
      <c r="BD6210">
        <v>5</v>
      </c>
      <c r="BE6210">
        <v>0</v>
      </c>
      <c r="BF6210">
        <v>180</v>
      </c>
      <c r="BG6210">
        <v>380</v>
      </c>
      <c r="BH6210">
        <v>1</v>
      </c>
      <c r="BI6210">
        <v>46</v>
      </c>
      <c r="BJ6210" s="2">
        <v>45853</v>
      </c>
      <c r="BK6210">
        <v>0</v>
      </c>
      <c r="BL6210" s="3" t="str">
        <f>VLOOKUP(O6210,DropDownList!$H$1:$I$7,2,FALSE)</f>
        <v>2023/24</v>
      </c>
      <c r="BM6210" s="3" t="str">
        <f t="shared" si="97"/>
        <v>VSUR</v>
      </c>
    </row>
    <row r="6211" spans="1:65" x14ac:dyDescent="0.2">
      <c r="A6211">
        <v>2025</v>
      </c>
      <c r="B6211">
        <v>7</v>
      </c>
      <c r="C6211" t="s">
        <v>231</v>
      </c>
      <c r="D6211" t="s">
        <v>245</v>
      </c>
      <c r="E6211" t="s">
        <v>48</v>
      </c>
      <c r="F6211">
        <v>9752</v>
      </c>
      <c r="G6211" t="s">
        <v>158</v>
      </c>
      <c r="H6211" t="s">
        <v>237</v>
      </c>
      <c r="I6211" t="s">
        <v>237</v>
      </c>
      <c r="J6211" s="1">
        <v>45839</v>
      </c>
      <c r="K6211" t="s">
        <v>143</v>
      </c>
      <c r="L6211">
        <v>2</v>
      </c>
      <c r="M6211" t="s">
        <v>144</v>
      </c>
      <c r="N6211" t="s">
        <v>145</v>
      </c>
      <c r="O6211" t="s">
        <v>149</v>
      </c>
      <c r="P6211" t="s">
        <v>160</v>
      </c>
      <c r="Q6211">
        <v>93332.29</v>
      </c>
      <c r="R6211">
        <v>309</v>
      </c>
      <c r="S6211">
        <v>236432.19</v>
      </c>
      <c r="T6211">
        <v>2542</v>
      </c>
      <c r="U6211">
        <v>183</v>
      </c>
      <c r="V6211">
        <v>84</v>
      </c>
      <c r="W6211">
        <v>31667.32</v>
      </c>
      <c r="X6211">
        <v>48382.32</v>
      </c>
      <c r="Y6211">
        <v>0</v>
      </c>
      <c r="Z6211">
        <v>0</v>
      </c>
      <c r="AA6211">
        <v>140557.9</v>
      </c>
      <c r="AB6211">
        <v>21415.4</v>
      </c>
      <c r="AC6211">
        <v>111969.65</v>
      </c>
      <c r="AD6211">
        <v>24</v>
      </c>
      <c r="AE6211">
        <v>60</v>
      </c>
      <c r="AF6211">
        <v>121</v>
      </c>
      <c r="AG6211">
        <v>129</v>
      </c>
      <c r="AH6211">
        <v>5</v>
      </c>
      <c r="AI6211">
        <v>54</v>
      </c>
      <c r="AJ6211">
        <v>0</v>
      </c>
      <c r="AK6211">
        <v>0</v>
      </c>
      <c r="AL6211">
        <v>0</v>
      </c>
      <c r="AM6211">
        <v>0</v>
      </c>
      <c r="AN6211">
        <v>0</v>
      </c>
      <c r="AO6211">
        <v>188</v>
      </c>
      <c r="AP6211">
        <v>444</v>
      </c>
      <c r="AQ6211">
        <v>181</v>
      </c>
      <c r="AR6211">
        <v>0</v>
      </c>
      <c r="AS6211">
        <v>26</v>
      </c>
      <c r="AT6211">
        <v>2</v>
      </c>
      <c r="AU6211">
        <v>0</v>
      </c>
      <c r="AV6211">
        <v>0</v>
      </c>
      <c r="AW6211">
        <v>5</v>
      </c>
      <c r="AX6211">
        <v>0</v>
      </c>
      <c r="AY6211">
        <v>67</v>
      </c>
      <c r="AZ6211">
        <v>115</v>
      </c>
      <c r="BA6211">
        <v>38</v>
      </c>
      <c r="BB6211">
        <v>4</v>
      </c>
      <c r="BC6211">
        <v>1</v>
      </c>
      <c r="BD6211">
        <v>2</v>
      </c>
      <c r="BE6211">
        <v>0</v>
      </c>
      <c r="BF6211">
        <v>302</v>
      </c>
      <c r="BG6211">
        <v>30277</v>
      </c>
      <c r="BH6211">
        <v>0</v>
      </c>
      <c r="BI6211">
        <v>181</v>
      </c>
      <c r="BJ6211" s="2">
        <v>45853</v>
      </c>
      <c r="BK6211">
        <v>0</v>
      </c>
      <c r="BL6211" s="3" t="str">
        <f>VLOOKUP(O6211,DropDownList!$H$1:$I$7,2,FALSE)</f>
        <v>2025/26</v>
      </c>
      <c r="BM6211" s="3" t="str">
        <f t="shared" si="97"/>
        <v>SC COURT</v>
      </c>
    </row>
    <row r="6212" spans="1:65" x14ac:dyDescent="0.2">
      <c r="A6212">
        <v>2025</v>
      </c>
      <c r="B6212">
        <v>7</v>
      </c>
      <c r="C6212" t="s">
        <v>231</v>
      </c>
      <c r="D6212" t="s">
        <v>246</v>
      </c>
      <c r="E6212" t="s">
        <v>49</v>
      </c>
      <c r="F6212">
        <v>9287</v>
      </c>
      <c r="G6212" t="s">
        <v>141</v>
      </c>
      <c r="H6212" t="s">
        <v>240</v>
      </c>
      <c r="I6212" t="s">
        <v>240</v>
      </c>
      <c r="J6212" s="1">
        <v>45839</v>
      </c>
      <c r="K6212" t="s">
        <v>143</v>
      </c>
      <c r="L6212">
        <v>2</v>
      </c>
      <c r="M6212" t="s">
        <v>144</v>
      </c>
      <c r="N6212" t="s">
        <v>145</v>
      </c>
      <c r="O6212" t="s">
        <v>147</v>
      </c>
      <c r="P6212" t="s">
        <v>154</v>
      </c>
      <c r="Q6212">
        <v>23719.78</v>
      </c>
      <c r="R6212">
        <v>291</v>
      </c>
      <c r="S6212">
        <v>80526.289999999994</v>
      </c>
      <c r="T6212">
        <v>3399.58</v>
      </c>
      <c r="U6212">
        <v>96</v>
      </c>
      <c r="V6212">
        <v>31</v>
      </c>
      <c r="W6212">
        <v>8196.5499999999993</v>
      </c>
      <c r="X6212">
        <v>8856.5499999999993</v>
      </c>
      <c r="Y6212">
        <v>0</v>
      </c>
      <c r="Z6212">
        <v>0</v>
      </c>
      <c r="AA6212">
        <v>53406.93</v>
      </c>
      <c r="AB6212">
        <v>2380.04</v>
      </c>
      <c r="AC6212">
        <v>47408.26</v>
      </c>
      <c r="AD6212">
        <v>11</v>
      </c>
      <c r="AE6212">
        <v>20</v>
      </c>
      <c r="AF6212">
        <v>182</v>
      </c>
      <c r="AG6212">
        <v>57</v>
      </c>
      <c r="AH6212">
        <v>9</v>
      </c>
      <c r="AI6212">
        <v>39</v>
      </c>
      <c r="AJ6212">
        <v>0</v>
      </c>
      <c r="AK6212">
        <v>0</v>
      </c>
      <c r="AL6212">
        <v>0</v>
      </c>
      <c r="AM6212">
        <v>0</v>
      </c>
      <c r="AN6212">
        <v>0</v>
      </c>
      <c r="AO6212">
        <v>205</v>
      </c>
      <c r="AP6212">
        <v>796</v>
      </c>
      <c r="AQ6212">
        <v>209</v>
      </c>
      <c r="AR6212">
        <v>0</v>
      </c>
      <c r="AS6212">
        <v>136</v>
      </c>
      <c r="AT6212">
        <v>8</v>
      </c>
      <c r="AU6212">
        <v>13</v>
      </c>
      <c r="AV6212">
        <v>7</v>
      </c>
      <c r="AW6212">
        <v>9</v>
      </c>
      <c r="AX6212">
        <v>0</v>
      </c>
      <c r="AY6212">
        <v>111</v>
      </c>
      <c r="AZ6212">
        <v>185</v>
      </c>
      <c r="BA6212">
        <v>95</v>
      </c>
      <c r="BB6212">
        <v>8</v>
      </c>
      <c r="BC6212">
        <v>6</v>
      </c>
      <c r="BD6212">
        <v>3</v>
      </c>
      <c r="BE6212">
        <v>0</v>
      </c>
      <c r="BF6212">
        <v>280</v>
      </c>
      <c r="BG6212">
        <v>12841</v>
      </c>
      <c r="BH6212">
        <v>4</v>
      </c>
      <c r="BI6212">
        <v>95</v>
      </c>
      <c r="BJ6212" s="2">
        <v>45853</v>
      </c>
      <c r="BK6212">
        <v>0</v>
      </c>
      <c r="BL6212" s="3" t="str">
        <f>VLOOKUP(O6212,DropDownList!$H$1:$I$7,2,FALSE)</f>
        <v>2024/25</v>
      </c>
      <c r="BM6212" s="3" t="str">
        <f t="shared" si="97"/>
        <v>JP COURT</v>
      </c>
    </row>
    <row r="6213" spans="1:65" x14ac:dyDescent="0.2">
      <c r="A6213">
        <v>2025</v>
      </c>
      <c r="B6213">
        <v>7</v>
      </c>
      <c r="C6213" t="s">
        <v>231</v>
      </c>
      <c r="D6213" t="s">
        <v>246</v>
      </c>
      <c r="E6213" t="s">
        <v>49</v>
      </c>
      <c r="F6213">
        <v>9287</v>
      </c>
      <c r="G6213" t="s">
        <v>141</v>
      </c>
      <c r="H6213" t="s">
        <v>240</v>
      </c>
      <c r="I6213" t="s">
        <v>240</v>
      </c>
      <c r="J6213" s="1">
        <v>45839</v>
      </c>
      <c r="K6213" t="s">
        <v>143</v>
      </c>
      <c r="L6213">
        <v>2</v>
      </c>
      <c r="M6213" t="s">
        <v>144</v>
      </c>
      <c r="N6213" t="s">
        <v>145</v>
      </c>
      <c r="O6213" t="s">
        <v>149</v>
      </c>
      <c r="P6213" t="s">
        <v>148</v>
      </c>
      <c r="Q6213">
        <v>750.52</v>
      </c>
      <c r="R6213">
        <v>20</v>
      </c>
      <c r="S6213">
        <v>1200</v>
      </c>
      <c r="T6213">
        <v>120</v>
      </c>
      <c r="U6213">
        <v>14</v>
      </c>
      <c r="V6213">
        <v>6</v>
      </c>
      <c r="W6213">
        <v>360</v>
      </c>
      <c r="X6213">
        <v>360</v>
      </c>
      <c r="Y6213">
        <v>0</v>
      </c>
      <c r="Z6213">
        <v>0</v>
      </c>
      <c r="AA6213">
        <v>329.48</v>
      </c>
      <c r="AB6213">
        <v>0</v>
      </c>
      <c r="AC6213">
        <v>329.48</v>
      </c>
      <c r="AD6213">
        <v>6</v>
      </c>
      <c r="AE6213">
        <v>0</v>
      </c>
      <c r="AF6213">
        <v>4</v>
      </c>
      <c r="AG6213">
        <v>2</v>
      </c>
      <c r="AH6213">
        <v>2</v>
      </c>
      <c r="AI6213">
        <v>12</v>
      </c>
      <c r="AJ6213">
        <v>0</v>
      </c>
      <c r="AK6213">
        <v>0</v>
      </c>
      <c r="AL6213">
        <v>0</v>
      </c>
      <c r="AM6213">
        <v>0</v>
      </c>
      <c r="AN6213">
        <v>0</v>
      </c>
      <c r="AO6213">
        <v>17</v>
      </c>
      <c r="AP6213">
        <v>45</v>
      </c>
      <c r="AQ6213">
        <v>17</v>
      </c>
      <c r="AR6213">
        <v>0</v>
      </c>
      <c r="AS6213">
        <v>0</v>
      </c>
      <c r="AT6213">
        <v>0</v>
      </c>
      <c r="AU6213">
        <v>0</v>
      </c>
      <c r="AV6213">
        <v>0</v>
      </c>
      <c r="AW6213">
        <v>0</v>
      </c>
      <c r="AX6213">
        <v>0</v>
      </c>
      <c r="AY6213">
        <v>9</v>
      </c>
      <c r="AZ6213">
        <v>14</v>
      </c>
      <c r="BA6213">
        <v>5</v>
      </c>
      <c r="BB6213">
        <v>0</v>
      </c>
      <c r="BC6213">
        <v>0</v>
      </c>
      <c r="BD6213">
        <v>0</v>
      </c>
      <c r="BE6213">
        <v>0</v>
      </c>
      <c r="BF6213">
        <v>17</v>
      </c>
      <c r="BG6213">
        <v>720</v>
      </c>
      <c r="BH6213">
        <v>0</v>
      </c>
      <c r="BI6213">
        <v>14</v>
      </c>
      <c r="BJ6213" s="2">
        <v>45853</v>
      </c>
      <c r="BK6213">
        <v>0</v>
      </c>
      <c r="BL6213" s="3" t="str">
        <f>VLOOKUP(O6213,DropDownList!$H$1:$I$7,2,FALSE)</f>
        <v>2025/26</v>
      </c>
      <c r="BM6213" s="3" t="str">
        <f t="shared" si="97"/>
        <v>PRAS</v>
      </c>
    </row>
    <row r="6214" spans="1:65" x14ac:dyDescent="0.2">
      <c r="A6214">
        <v>2025</v>
      </c>
      <c r="B6214">
        <v>7</v>
      </c>
      <c r="C6214" t="s">
        <v>231</v>
      </c>
      <c r="D6214" t="s">
        <v>246</v>
      </c>
      <c r="E6214" t="s">
        <v>49</v>
      </c>
      <c r="F6214">
        <v>9287</v>
      </c>
      <c r="G6214" t="s">
        <v>141</v>
      </c>
      <c r="H6214" t="s">
        <v>240</v>
      </c>
      <c r="I6214" t="s">
        <v>240</v>
      </c>
      <c r="J6214" s="1">
        <v>45839</v>
      </c>
      <c r="K6214" t="s">
        <v>143</v>
      </c>
      <c r="L6214">
        <v>2</v>
      </c>
      <c r="M6214" t="s">
        <v>144</v>
      </c>
      <c r="N6214" t="s">
        <v>145</v>
      </c>
      <c r="O6214" t="s">
        <v>149</v>
      </c>
      <c r="P6214" t="s">
        <v>150</v>
      </c>
      <c r="Q6214">
        <v>48850.21</v>
      </c>
      <c r="R6214">
        <v>460</v>
      </c>
      <c r="S6214">
        <v>78384.41</v>
      </c>
      <c r="T6214">
        <v>8453.33</v>
      </c>
      <c r="U6214">
        <v>287</v>
      </c>
      <c r="V6214">
        <v>185</v>
      </c>
      <c r="W6214">
        <v>28200.19</v>
      </c>
      <c r="X6214">
        <v>35247.18</v>
      </c>
      <c r="Y6214">
        <v>415</v>
      </c>
      <c r="Z6214">
        <v>69931.08</v>
      </c>
      <c r="AA6214">
        <v>21080.87</v>
      </c>
      <c r="AB6214">
        <v>6606.2</v>
      </c>
      <c r="AC6214">
        <v>14474.67</v>
      </c>
      <c r="AD6214">
        <v>161</v>
      </c>
      <c r="AE6214">
        <v>24</v>
      </c>
      <c r="AF6214">
        <v>127</v>
      </c>
      <c r="AG6214">
        <v>74</v>
      </c>
      <c r="AH6214">
        <v>45</v>
      </c>
      <c r="AI6214">
        <v>213</v>
      </c>
      <c r="AJ6214">
        <v>57</v>
      </c>
      <c r="AK6214">
        <v>29</v>
      </c>
      <c r="AL6214">
        <v>8</v>
      </c>
      <c r="AM6214">
        <v>16</v>
      </c>
      <c r="AN6214">
        <v>7</v>
      </c>
      <c r="AO6214">
        <v>358</v>
      </c>
      <c r="AP6214">
        <v>1098</v>
      </c>
      <c r="AQ6214">
        <v>373</v>
      </c>
      <c r="AR6214">
        <v>9</v>
      </c>
      <c r="AS6214">
        <v>136</v>
      </c>
      <c r="AT6214">
        <v>2</v>
      </c>
      <c r="AU6214">
        <v>1</v>
      </c>
      <c r="AV6214">
        <v>1</v>
      </c>
      <c r="AW6214">
        <v>0</v>
      </c>
      <c r="AX6214">
        <v>0</v>
      </c>
      <c r="AY6214">
        <v>120</v>
      </c>
      <c r="AZ6214">
        <v>292</v>
      </c>
      <c r="BA6214">
        <v>150</v>
      </c>
      <c r="BB6214">
        <v>5</v>
      </c>
      <c r="BC6214">
        <v>2</v>
      </c>
      <c r="BD6214">
        <v>1</v>
      </c>
      <c r="BE6214">
        <v>0</v>
      </c>
      <c r="BF6214">
        <v>356</v>
      </c>
      <c r="BG6214">
        <v>38940.15</v>
      </c>
      <c r="BH6214">
        <v>1</v>
      </c>
      <c r="BI6214">
        <v>287</v>
      </c>
      <c r="BJ6214" s="2">
        <v>45853</v>
      </c>
      <c r="BK6214">
        <v>0</v>
      </c>
      <c r="BL6214" s="3" t="str">
        <f>VLOOKUP(O6214,DropDownList!$H$1:$I$7,2,FALSE)</f>
        <v>2025/26</v>
      </c>
      <c r="BM6214" s="3" t="str">
        <f t="shared" si="97"/>
        <v>FISCAL FINES</v>
      </c>
    </row>
    <row r="6215" spans="1:65" x14ac:dyDescent="0.2">
      <c r="A6215">
        <v>2025</v>
      </c>
      <c r="B6215">
        <v>7</v>
      </c>
      <c r="C6215" t="s">
        <v>231</v>
      </c>
      <c r="D6215" t="s">
        <v>246</v>
      </c>
      <c r="E6215" t="s">
        <v>49</v>
      </c>
      <c r="F6215">
        <v>9287</v>
      </c>
      <c r="G6215" t="s">
        <v>141</v>
      </c>
      <c r="H6215" t="s">
        <v>240</v>
      </c>
      <c r="I6215" t="s">
        <v>240</v>
      </c>
      <c r="J6215" s="1">
        <v>45839</v>
      </c>
      <c r="K6215" t="s">
        <v>143</v>
      </c>
      <c r="L6215">
        <v>2</v>
      </c>
      <c r="M6215" t="s">
        <v>144</v>
      </c>
      <c r="N6215" t="s">
        <v>145</v>
      </c>
      <c r="O6215" t="s">
        <v>147</v>
      </c>
      <c r="P6215" t="s">
        <v>148</v>
      </c>
      <c r="Q6215">
        <v>220.33</v>
      </c>
      <c r="R6215">
        <v>22</v>
      </c>
      <c r="S6215">
        <v>1320</v>
      </c>
      <c r="T6215">
        <v>110</v>
      </c>
      <c r="U6215">
        <v>4</v>
      </c>
      <c r="V6215">
        <v>2</v>
      </c>
      <c r="W6215">
        <v>120</v>
      </c>
      <c r="X6215">
        <v>120</v>
      </c>
      <c r="Y6215">
        <v>0</v>
      </c>
      <c r="Z6215">
        <v>0</v>
      </c>
      <c r="AA6215">
        <v>989.67</v>
      </c>
      <c r="AB6215">
        <v>0</v>
      </c>
      <c r="AC6215">
        <v>989.67</v>
      </c>
      <c r="AD6215">
        <v>2</v>
      </c>
      <c r="AE6215">
        <v>0</v>
      </c>
      <c r="AF6215">
        <v>16</v>
      </c>
      <c r="AG6215">
        <v>1</v>
      </c>
      <c r="AH6215">
        <v>1</v>
      </c>
      <c r="AI6215">
        <v>3</v>
      </c>
      <c r="AJ6215">
        <v>0</v>
      </c>
      <c r="AK6215">
        <v>0</v>
      </c>
      <c r="AL6215">
        <v>0</v>
      </c>
      <c r="AM6215">
        <v>0</v>
      </c>
      <c r="AN6215">
        <v>0</v>
      </c>
      <c r="AO6215">
        <v>17</v>
      </c>
      <c r="AP6215">
        <v>51</v>
      </c>
      <c r="AQ6215">
        <v>17</v>
      </c>
      <c r="AR6215">
        <v>1</v>
      </c>
      <c r="AS6215">
        <v>5</v>
      </c>
      <c r="AT6215">
        <v>0</v>
      </c>
      <c r="AU6215">
        <v>0</v>
      </c>
      <c r="AV6215">
        <v>0</v>
      </c>
      <c r="AW6215">
        <v>0</v>
      </c>
      <c r="AX6215">
        <v>0</v>
      </c>
      <c r="AY6215">
        <v>10</v>
      </c>
      <c r="AZ6215">
        <v>14</v>
      </c>
      <c r="BA6215">
        <v>4</v>
      </c>
      <c r="BB6215">
        <v>0</v>
      </c>
      <c r="BC6215">
        <v>0</v>
      </c>
      <c r="BD6215">
        <v>0</v>
      </c>
      <c r="BE6215">
        <v>0</v>
      </c>
      <c r="BF6215">
        <v>17</v>
      </c>
      <c r="BG6215">
        <v>180</v>
      </c>
      <c r="BH6215">
        <v>1</v>
      </c>
      <c r="BI6215">
        <v>4</v>
      </c>
      <c r="BJ6215" s="2">
        <v>45853</v>
      </c>
      <c r="BK6215">
        <v>0</v>
      </c>
      <c r="BL6215" s="3" t="str">
        <f>VLOOKUP(O6215,DropDownList!$H$1:$I$7,2,FALSE)</f>
        <v>2024/25</v>
      </c>
      <c r="BM6215" s="3" t="str">
        <f t="shared" si="97"/>
        <v>PRAS</v>
      </c>
    </row>
    <row r="6216" spans="1:65" x14ac:dyDescent="0.2">
      <c r="A6216">
        <v>2025</v>
      </c>
      <c r="B6216">
        <v>7</v>
      </c>
      <c r="C6216" t="s">
        <v>231</v>
      </c>
      <c r="D6216" t="s">
        <v>246</v>
      </c>
      <c r="E6216" t="s">
        <v>49</v>
      </c>
      <c r="F6216">
        <v>9287</v>
      </c>
      <c r="G6216" t="s">
        <v>141</v>
      </c>
      <c r="H6216" t="s">
        <v>240</v>
      </c>
      <c r="I6216" t="s">
        <v>240</v>
      </c>
      <c r="J6216" s="1">
        <v>45839</v>
      </c>
      <c r="K6216" t="s">
        <v>143</v>
      </c>
      <c r="L6216">
        <v>2</v>
      </c>
      <c r="M6216" t="s">
        <v>144</v>
      </c>
      <c r="N6216" t="s">
        <v>145</v>
      </c>
      <c r="O6216" t="s">
        <v>147</v>
      </c>
      <c r="P6216" t="s">
        <v>153</v>
      </c>
      <c r="Q6216">
        <v>495</v>
      </c>
      <c r="R6216">
        <v>4</v>
      </c>
      <c r="S6216">
        <v>585</v>
      </c>
      <c r="T6216">
        <v>45</v>
      </c>
      <c r="U6216">
        <v>2</v>
      </c>
      <c r="V6216">
        <v>1</v>
      </c>
      <c r="W6216">
        <v>45</v>
      </c>
      <c r="X6216">
        <v>45</v>
      </c>
      <c r="Y6216">
        <v>0</v>
      </c>
      <c r="Z6216">
        <v>0</v>
      </c>
      <c r="AA6216">
        <v>45</v>
      </c>
      <c r="AB6216">
        <v>0</v>
      </c>
      <c r="AC6216">
        <v>45</v>
      </c>
      <c r="AD6216">
        <v>1</v>
      </c>
      <c r="AE6216">
        <v>0</v>
      </c>
      <c r="AF6216">
        <v>1</v>
      </c>
      <c r="AG6216">
        <v>0</v>
      </c>
      <c r="AH6216">
        <v>1</v>
      </c>
      <c r="AI6216">
        <v>2</v>
      </c>
      <c r="AJ6216">
        <v>0</v>
      </c>
      <c r="AK6216">
        <v>0</v>
      </c>
      <c r="AL6216">
        <v>0</v>
      </c>
      <c r="AM6216">
        <v>0</v>
      </c>
      <c r="AN6216">
        <v>0</v>
      </c>
      <c r="AO6216">
        <v>3</v>
      </c>
      <c r="AP6216">
        <v>15</v>
      </c>
      <c r="AQ6216">
        <v>3</v>
      </c>
      <c r="AR6216">
        <v>0</v>
      </c>
      <c r="AS6216">
        <v>5</v>
      </c>
      <c r="AT6216">
        <v>0</v>
      </c>
      <c r="AU6216">
        <v>2</v>
      </c>
      <c r="AV6216">
        <v>1</v>
      </c>
      <c r="AW6216">
        <v>0</v>
      </c>
      <c r="AX6216">
        <v>0</v>
      </c>
      <c r="AY6216">
        <v>1</v>
      </c>
      <c r="AZ6216">
        <v>2</v>
      </c>
      <c r="BA6216">
        <v>1</v>
      </c>
      <c r="BB6216">
        <v>0</v>
      </c>
      <c r="BC6216">
        <v>0</v>
      </c>
      <c r="BD6216">
        <v>0</v>
      </c>
      <c r="BE6216">
        <v>0</v>
      </c>
      <c r="BF6216">
        <v>3</v>
      </c>
      <c r="BG6216">
        <v>495</v>
      </c>
      <c r="BH6216">
        <v>0</v>
      </c>
      <c r="BI6216">
        <v>2</v>
      </c>
      <c r="BJ6216" s="2">
        <v>45853</v>
      </c>
      <c r="BK6216">
        <v>0</v>
      </c>
      <c r="BL6216" s="3" t="str">
        <f>VLOOKUP(O6216,DropDownList!$H$1:$I$7,2,FALSE)</f>
        <v>2024/25</v>
      </c>
      <c r="BM6216" s="3" t="str">
        <f t="shared" si="97"/>
        <v>PREG</v>
      </c>
    </row>
    <row r="6217" spans="1:65" x14ac:dyDescent="0.2">
      <c r="A6217">
        <v>2025</v>
      </c>
      <c r="B6217">
        <v>7</v>
      </c>
      <c r="C6217" t="s">
        <v>231</v>
      </c>
      <c r="D6217" t="s">
        <v>246</v>
      </c>
      <c r="E6217" t="s">
        <v>49</v>
      </c>
      <c r="F6217">
        <v>9287</v>
      </c>
      <c r="G6217" t="s">
        <v>141</v>
      </c>
      <c r="H6217" t="s">
        <v>240</v>
      </c>
      <c r="I6217" t="s">
        <v>240</v>
      </c>
      <c r="J6217" s="1">
        <v>45839</v>
      </c>
      <c r="K6217" t="s">
        <v>143</v>
      </c>
      <c r="L6217">
        <v>2</v>
      </c>
      <c r="M6217" t="s">
        <v>144</v>
      </c>
      <c r="N6217" t="s">
        <v>145</v>
      </c>
      <c r="O6217" t="s">
        <v>156</v>
      </c>
      <c r="P6217" t="s">
        <v>152</v>
      </c>
      <c r="Q6217">
        <v>0</v>
      </c>
      <c r="R6217">
        <v>24</v>
      </c>
      <c r="S6217">
        <v>960</v>
      </c>
      <c r="T6217">
        <v>560</v>
      </c>
      <c r="U6217">
        <v>0</v>
      </c>
      <c r="V6217">
        <v>0</v>
      </c>
      <c r="W6217">
        <v>0</v>
      </c>
      <c r="X6217">
        <v>0</v>
      </c>
      <c r="Y6217">
        <v>0</v>
      </c>
      <c r="Z6217">
        <v>0</v>
      </c>
      <c r="AA6217">
        <v>400</v>
      </c>
      <c r="AB6217">
        <v>0</v>
      </c>
      <c r="AC6217">
        <v>400</v>
      </c>
      <c r="AD6217">
        <v>0</v>
      </c>
      <c r="AE6217">
        <v>0</v>
      </c>
      <c r="AF6217">
        <v>10</v>
      </c>
      <c r="AG6217">
        <v>0</v>
      </c>
      <c r="AH6217">
        <v>14</v>
      </c>
      <c r="AI6217">
        <v>0</v>
      </c>
      <c r="AJ6217">
        <v>0</v>
      </c>
      <c r="AK6217">
        <v>0</v>
      </c>
      <c r="AL6217">
        <v>0</v>
      </c>
      <c r="AM6217">
        <v>0</v>
      </c>
      <c r="AN6217">
        <v>0</v>
      </c>
      <c r="AO6217">
        <v>0</v>
      </c>
      <c r="AP6217">
        <v>0</v>
      </c>
      <c r="AQ6217">
        <v>0</v>
      </c>
      <c r="AR6217">
        <v>0</v>
      </c>
      <c r="AS6217">
        <v>0</v>
      </c>
      <c r="AT6217">
        <v>0</v>
      </c>
      <c r="AU6217">
        <v>0</v>
      </c>
      <c r="AV6217">
        <v>0</v>
      </c>
      <c r="AW6217">
        <v>0</v>
      </c>
      <c r="AX6217">
        <v>0</v>
      </c>
      <c r="AY6217">
        <v>0</v>
      </c>
      <c r="AZ6217">
        <v>0</v>
      </c>
      <c r="BA6217">
        <v>0</v>
      </c>
      <c r="BB6217">
        <v>0</v>
      </c>
      <c r="BC6217">
        <v>0</v>
      </c>
      <c r="BD6217">
        <v>0</v>
      </c>
      <c r="BE6217">
        <v>0</v>
      </c>
      <c r="BF6217">
        <v>0</v>
      </c>
      <c r="BG6217">
        <v>0</v>
      </c>
      <c r="BH6217">
        <v>0</v>
      </c>
      <c r="BI6217">
        <v>0</v>
      </c>
      <c r="BJ6217" s="2">
        <v>45853</v>
      </c>
      <c r="BK6217">
        <v>0</v>
      </c>
      <c r="BL6217" s="3" t="str">
        <f>VLOOKUP(O6217,DropDownList!$H$1:$I$7,2,FALSE)</f>
        <v>2023/24</v>
      </c>
      <c r="BM6217" s="3" t="str">
        <f t="shared" si="97"/>
        <v>PCOA</v>
      </c>
    </row>
    <row r="6218" spans="1:65" x14ac:dyDescent="0.2">
      <c r="A6218">
        <v>2025</v>
      </c>
      <c r="B6218">
        <v>7</v>
      </c>
      <c r="C6218" t="s">
        <v>231</v>
      </c>
      <c r="D6218" t="s">
        <v>246</v>
      </c>
      <c r="E6218" t="s">
        <v>49</v>
      </c>
      <c r="F6218">
        <v>9287</v>
      </c>
      <c r="G6218" t="s">
        <v>141</v>
      </c>
      <c r="H6218" t="s">
        <v>240</v>
      </c>
      <c r="I6218" t="s">
        <v>240</v>
      </c>
      <c r="J6218" s="1">
        <v>45839</v>
      </c>
      <c r="K6218" t="s">
        <v>143</v>
      </c>
      <c r="L6218">
        <v>2</v>
      </c>
      <c r="M6218" t="s">
        <v>144</v>
      </c>
      <c r="N6218" t="s">
        <v>145</v>
      </c>
      <c r="O6218" t="s">
        <v>156</v>
      </c>
      <c r="P6218" t="s">
        <v>154</v>
      </c>
      <c r="Q6218">
        <v>25338.85</v>
      </c>
      <c r="R6218">
        <v>485</v>
      </c>
      <c r="S6218">
        <v>119706.3</v>
      </c>
      <c r="T6218">
        <v>2163.86</v>
      </c>
      <c r="U6218">
        <v>123</v>
      </c>
      <c r="V6218">
        <v>44</v>
      </c>
      <c r="W6218">
        <v>8651.27</v>
      </c>
      <c r="X6218">
        <v>8651.27</v>
      </c>
      <c r="Y6218">
        <v>0</v>
      </c>
      <c r="Z6218">
        <v>0</v>
      </c>
      <c r="AA6218">
        <v>92203.59</v>
      </c>
      <c r="AB6218">
        <v>677.98</v>
      </c>
      <c r="AC6218">
        <v>85111.41</v>
      </c>
      <c r="AD6218">
        <v>24</v>
      </c>
      <c r="AE6218">
        <v>20</v>
      </c>
      <c r="AF6218">
        <v>349</v>
      </c>
      <c r="AG6218">
        <v>70</v>
      </c>
      <c r="AH6218">
        <v>8</v>
      </c>
      <c r="AI6218">
        <v>53</v>
      </c>
      <c r="AJ6218">
        <v>0</v>
      </c>
      <c r="AK6218">
        <v>0</v>
      </c>
      <c r="AL6218">
        <v>0</v>
      </c>
      <c r="AM6218">
        <v>0</v>
      </c>
      <c r="AN6218">
        <v>0</v>
      </c>
      <c r="AO6218">
        <v>344</v>
      </c>
      <c r="AP6218">
        <v>1525</v>
      </c>
      <c r="AQ6218">
        <v>347</v>
      </c>
      <c r="AR6218">
        <v>0</v>
      </c>
      <c r="AS6218">
        <v>241</v>
      </c>
      <c r="AT6218">
        <v>43</v>
      </c>
      <c r="AU6218">
        <v>24</v>
      </c>
      <c r="AV6218">
        <v>10</v>
      </c>
      <c r="AW6218">
        <v>4</v>
      </c>
      <c r="AX6218">
        <v>0</v>
      </c>
      <c r="AY6218">
        <v>192</v>
      </c>
      <c r="AZ6218">
        <v>335</v>
      </c>
      <c r="BA6218">
        <v>201</v>
      </c>
      <c r="BB6218">
        <v>34</v>
      </c>
      <c r="BC6218">
        <v>25</v>
      </c>
      <c r="BD6218">
        <v>3</v>
      </c>
      <c r="BE6218">
        <v>0</v>
      </c>
      <c r="BF6218">
        <v>480</v>
      </c>
      <c r="BG6218">
        <v>12562</v>
      </c>
      <c r="BH6218">
        <v>5</v>
      </c>
      <c r="BI6218">
        <v>121</v>
      </c>
      <c r="BJ6218" s="2">
        <v>45853</v>
      </c>
      <c r="BK6218">
        <v>0</v>
      </c>
      <c r="BL6218" s="3" t="str">
        <f>VLOOKUP(O6218,DropDownList!$H$1:$I$7,2,FALSE)</f>
        <v>2023/24</v>
      </c>
      <c r="BM6218" s="3" t="str">
        <f t="shared" si="97"/>
        <v>JP COURT</v>
      </c>
    </row>
    <row r="6219" spans="1:65" x14ac:dyDescent="0.2">
      <c r="A6219">
        <v>2025</v>
      </c>
      <c r="B6219">
        <v>7</v>
      </c>
      <c r="C6219" t="s">
        <v>231</v>
      </c>
      <c r="D6219" t="s">
        <v>246</v>
      </c>
      <c r="E6219" t="s">
        <v>49</v>
      </c>
      <c r="F6219">
        <v>9287</v>
      </c>
      <c r="G6219" t="s">
        <v>141</v>
      </c>
      <c r="H6219" t="s">
        <v>240</v>
      </c>
      <c r="I6219" t="s">
        <v>240</v>
      </c>
      <c r="J6219" s="1">
        <v>45839</v>
      </c>
      <c r="K6219" t="s">
        <v>143</v>
      </c>
      <c r="L6219">
        <v>2</v>
      </c>
      <c r="M6219" t="s">
        <v>144</v>
      </c>
      <c r="N6219" t="s">
        <v>145</v>
      </c>
      <c r="O6219" t="s">
        <v>149</v>
      </c>
      <c r="P6219" t="s">
        <v>146</v>
      </c>
      <c r="Q6219">
        <v>2240.5300000000002</v>
      </c>
      <c r="R6219">
        <v>445</v>
      </c>
      <c r="S6219">
        <v>6380</v>
      </c>
      <c r="T6219">
        <v>90</v>
      </c>
      <c r="U6219">
        <v>280</v>
      </c>
      <c r="V6219">
        <v>75</v>
      </c>
      <c r="W6219">
        <v>1099.24</v>
      </c>
      <c r="X6219">
        <v>1099.24</v>
      </c>
      <c r="Y6219">
        <v>0</v>
      </c>
      <c r="Z6219">
        <v>0</v>
      </c>
      <c r="AA6219">
        <v>4049.47</v>
      </c>
      <c r="AB6219">
        <v>0</v>
      </c>
      <c r="AC6219">
        <v>0</v>
      </c>
      <c r="AD6219">
        <v>74</v>
      </c>
      <c r="AE6219">
        <v>1</v>
      </c>
      <c r="AF6219">
        <v>281</v>
      </c>
      <c r="AG6219">
        <v>5</v>
      </c>
      <c r="AH6219">
        <v>7</v>
      </c>
      <c r="AI6219">
        <v>152</v>
      </c>
      <c r="AJ6219">
        <v>0</v>
      </c>
      <c r="AK6219">
        <v>0</v>
      </c>
      <c r="AL6219">
        <v>0</v>
      </c>
      <c r="AM6219">
        <v>0</v>
      </c>
      <c r="AN6219">
        <v>0</v>
      </c>
      <c r="AO6219">
        <v>346</v>
      </c>
      <c r="AP6219">
        <v>1047</v>
      </c>
      <c r="AQ6219">
        <v>336</v>
      </c>
      <c r="AR6219">
        <v>0</v>
      </c>
      <c r="AS6219">
        <v>148</v>
      </c>
      <c r="AT6219">
        <v>3</v>
      </c>
      <c r="AU6219">
        <v>5</v>
      </c>
      <c r="AV6219">
        <v>3</v>
      </c>
      <c r="AW6219">
        <v>6</v>
      </c>
      <c r="AX6219">
        <v>0</v>
      </c>
      <c r="AY6219">
        <v>156</v>
      </c>
      <c r="AZ6219">
        <v>265</v>
      </c>
      <c r="BA6219">
        <v>103</v>
      </c>
      <c r="BB6219">
        <v>7</v>
      </c>
      <c r="BC6219">
        <v>5</v>
      </c>
      <c r="BD6219">
        <v>2</v>
      </c>
      <c r="BE6219">
        <v>0</v>
      </c>
      <c r="BF6219">
        <v>439</v>
      </c>
      <c r="BG6219">
        <v>2180</v>
      </c>
      <c r="BH6219">
        <v>0</v>
      </c>
      <c r="BI6219">
        <v>277</v>
      </c>
      <c r="BJ6219" s="2">
        <v>45853</v>
      </c>
      <c r="BK6219">
        <v>0</v>
      </c>
      <c r="BL6219" s="3" t="str">
        <f>VLOOKUP(O6219,DropDownList!$H$1:$I$7,2,FALSE)</f>
        <v>2025/26</v>
      </c>
      <c r="BM6219" s="3" t="str">
        <f t="shared" si="97"/>
        <v>VSUR</v>
      </c>
    </row>
    <row r="6220" spans="1:65" x14ac:dyDescent="0.2">
      <c r="A6220">
        <v>2025</v>
      </c>
      <c r="B6220">
        <v>7</v>
      </c>
      <c r="C6220" t="s">
        <v>231</v>
      </c>
      <c r="D6220" t="s">
        <v>246</v>
      </c>
      <c r="E6220" t="s">
        <v>49</v>
      </c>
      <c r="F6220">
        <v>9287</v>
      </c>
      <c r="G6220" t="s">
        <v>141</v>
      </c>
      <c r="H6220" t="s">
        <v>240</v>
      </c>
      <c r="I6220" t="s">
        <v>240</v>
      </c>
      <c r="J6220" s="1">
        <v>45839</v>
      </c>
      <c r="K6220" t="s">
        <v>143</v>
      </c>
      <c r="L6220">
        <v>2</v>
      </c>
      <c r="M6220" t="s">
        <v>144</v>
      </c>
      <c r="N6220" t="s">
        <v>145</v>
      </c>
      <c r="O6220" t="s">
        <v>147</v>
      </c>
      <c r="P6220" t="s">
        <v>150</v>
      </c>
      <c r="Q6220">
        <v>25991.32</v>
      </c>
      <c r="R6220">
        <v>534</v>
      </c>
      <c r="S6220">
        <v>81164.070000000007</v>
      </c>
      <c r="T6220">
        <v>9119.15</v>
      </c>
      <c r="U6220">
        <v>199</v>
      </c>
      <c r="V6220">
        <v>67</v>
      </c>
      <c r="W6220">
        <v>10129.07</v>
      </c>
      <c r="X6220">
        <v>10129.07</v>
      </c>
      <c r="Y6220">
        <v>479</v>
      </c>
      <c r="Z6220">
        <v>72044.92</v>
      </c>
      <c r="AA6220">
        <v>46053.599999999999</v>
      </c>
      <c r="AB6220">
        <v>13901.32</v>
      </c>
      <c r="AC6220">
        <v>32152.28</v>
      </c>
      <c r="AD6220">
        <v>52</v>
      </c>
      <c r="AE6220">
        <v>15</v>
      </c>
      <c r="AF6220">
        <v>271</v>
      </c>
      <c r="AG6220">
        <v>78</v>
      </c>
      <c r="AH6220">
        <v>55</v>
      </c>
      <c r="AI6220">
        <v>121</v>
      </c>
      <c r="AJ6220">
        <v>80</v>
      </c>
      <c r="AK6220">
        <v>46</v>
      </c>
      <c r="AL6220">
        <v>11</v>
      </c>
      <c r="AM6220">
        <v>20</v>
      </c>
      <c r="AN6220">
        <v>7</v>
      </c>
      <c r="AO6220">
        <v>393</v>
      </c>
      <c r="AP6220">
        <v>1605</v>
      </c>
      <c r="AQ6220">
        <v>411</v>
      </c>
      <c r="AR6220">
        <v>53</v>
      </c>
      <c r="AS6220">
        <v>226</v>
      </c>
      <c r="AT6220">
        <v>8</v>
      </c>
      <c r="AU6220">
        <v>6</v>
      </c>
      <c r="AV6220">
        <v>4</v>
      </c>
      <c r="AW6220">
        <v>0</v>
      </c>
      <c r="AX6220">
        <v>0</v>
      </c>
      <c r="AY6220">
        <v>254</v>
      </c>
      <c r="AZ6220">
        <v>419</v>
      </c>
      <c r="BA6220">
        <v>186</v>
      </c>
      <c r="BB6220">
        <v>6</v>
      </c>
      <c r="BC6220">
        <v>5</v>
      </c>
      <c r="BD6220">
        <v>2</v>
      </c>
      <c r="BE6220">
        <v>0</v>
      </c>
      <c r="BF6220">
        <v>386</v>
      </c>
      <c r="BG6220">
        <v>18386.22</v>
      </c>
      <c r="BH6220">
        <v>9</v>
      </c>
      <c r="BI6220">
        <v>199</v>
      </c>
      <c r="BJ6220" s="2">
        <v>45853</v>
      </c>
      <c r="BK6220">
        <v>0</v>
      </c>
      <c r="BL6220" s="3" t="str">
        <f>VLOOKUP(O6220,DropDownList!$H$1:$I$7,2,FALSE)</f>
        <v>2024/25</v>
      </c>
      <c r="BM6220" s="3" t="str">
        <f t="shared" si="97"/>
        <v>FISCAL FINES</v>
      </c>
    </row>
    <row r="6221" spans="1:65" x14ac:dyDescent="0.2">
      <c r="A6221">
        <v>2025</v>
      </c>
      <c r="B6221">
        <v>7</v>
      </c>
      <c r="C6221" t="s">
        <v>231</v>
      </c>
      <c r="D6221" t="s">
        <v>246</v>
      </c>
      <c r="E6221" t="s">
        <v>49</v>
      </c>
      <c r="F6221">
        <v>9287</v>
      </c>
      <c r="G6221" t="s">
        <v>141</v>
      </c>
      <c r="H6221" t="s">
        <v>240</v>
      </c>
      <c r="I6221" t="s">
        <v>240</v>
      </c>
      <c r="J6221" s="1">
        <v>45839</v>
      </c>
      <c r="K6221" t="s">
        <v>143</v>
      </c>
      <c r="L6221">
        <v>2</v>
      </c>
      <c r="M6221" t="s">
        <v>144</v>
      </c>
      <c r="N6221" t="s">
        <v>145</v>
      </c>
      <c r="O6221" t="s">
        <v>156</v>
      </c>
      <c r="P6221" t="s">
        <v>153</v>
      </c>
      <c r="Q6221">
        <v>90</v>
      </c>
      <c r="R6221">
        <v>4</v>
      </c>
      <c r="S6221">
        <v>285</v>
      </c>
      <c r="T6221">
        <v>0</v>
      </c>
      <c r="U6221">
        <v>2</v>
      </c>
      <c r="V6221">
        <v>1</v>
      </c>
      <c r="W6221">
        <v>45</v>
      </c>
      <c r="X6221">
        <v>45</v>
      </c>
      <c r="Y6221">
        <v>0</v>
      </c>
      <c r="Z6221">
        <v>0</v>
      </c>
      <c r="AA6221">
        <v>195</v>
      </c>
      <c r="AB6221">
        <v>0</v>
      </c>
      <c r="AC6221">
        <v>195</v>
      </c>
      <c r="AD6221">
        <v>1</v>
      </c>
      <c r="AE6221">
        <v>0</v>
      </c>
      <c r="AF6221">
        <v>2</v>
      </c>
      <c r="AG6221">
        <v>0</v>
      </c>
      <c r="AH6221">
        <v>0</v>
      </c>
      <c r="AI6221">
        <v>2</v>
      </c>
      <c r="AJ6221">
        <v>0</v>
      </c>
      <c r="AK6221">
        <v>0</v>
      </c>
      <c r="AL6221">
        <v>0</v>
      </c>
      <c r="AM6221">
        <v>0</v>
      </c>
      <c r="AN6221">
        <v>0</v>
      </c>
      <c r="AO6221">
        <v>2</v>
      </c>
      <c r="AP6221">
        <v>10</v>
      </c>
      <c r="AQ6221">
        <v>3</v>
      </c>
      <c r="AR6221">
        <v>0</v>
      </c>
      <c r="AS6221">
        <v>1</v>
      </c>
      <c r="AT6221">
        <v>0</v>
      </c>
      <c r="AU6221">
        <v>0</v>
      </c>
      <c r="AV6221">
        <v>0</v>
      </c>
      <c r="AW6221">
        <v>0</v>
      </c>
      <c r="AX6221">
        <v>0</v>
      </c>
      <c r="AY6221">
        <v>1</v>
      </c>
      <c r="AZ6221">
        <v>3</v>
      </c>
      <c r="BA6221">
        <v>2</v>
      </c>
      <c r="BB6221">
        <v>0</v>
      </c>
      <c r="BC6221">
        <v>0</v>
      </c>
      <c r="BD6221">
        <v>0</v>
      </c>
      <c r="BE6221">
        <v>0</v>
      </c>
      <c r="BF6221">
        <v>2</v>
      </c>
      <c r="BG6221">
        <v>90</v>
      </c>
      <c r="BH6221">
        <v>0</v>
      </c>
      <c r="BI6221">
        <v>2</v>
      </c>
      <c r="BJ6221" s="2">
        <v>45853</v>
      </c>
      <c r="BK6221">
        <v>0</v>
      </c>
      <c r="BL6221" s="3" t="str">
        <f>VLOOKUP(O6221,DropDownList!$H$1:$I$7,2,FALSE)</f>
        <v>2023/24</v>
      </c>
      <c r="BM6221" s="3" t="str">
        <f t="shared" si="97"/>
        <v>PREG</v>
      </c>
    </row>
    <row r="6222" spans="1:65" x14ac:dyDescent="0.2">
      <c r="A6222">
        <v>2025</v>
      </c>
      <c r="B6222">
        <v>7</v>
      </c>
      <c r="C6222" t="s">
        <v>231</v>
      </c>
      <c r="D6222" t="s">
        <v>246</v>
      </c>
      <c r="E6222" t="s">
        <v>49</v>
      </c>
      <c r="F6222">
        <v>9287</v>
      </c>
      <c r="G6222" t="s">
        <v>141</v>
      </c>
      <c r="H6222" t="s">
        <v>240</v>
      </c>
      <c r="I6222" t="s">
        <v>240</v>
      </c>
      <c r="J6222" s="1">
        <v>45839</v>
      </c>
      <c r="K6222" t="s">
        <v>143</v>
      </c>
      <c r="L6222">
        <v>2</v>
      </c>
      <c r="M6222" t="s">
        <v>144</v>
      </c>
      <c r="N6222" t="s">
        <v>145</v>
      </c>
      <c r="O6222" t="s">
        <v>147</v>
      </c>
      <c r="P6222" t="s">
        <v>152</v>
      </c>
      <c r="Q6222">
        <v>0</v>
      </c>
      <c r="R6222">
        <v>40</v>
      </c>
      <c r="S6222">
        <v>1600</v>
      </c>
      <c r="T6222">
        <v>880</v>
      </c>
      <c r="U6222">
        <v>0</v>
      </c>
      <c r="V6222">
        <v>0</v>
      </c>
      <c r="W6222">
        <v>0</v>
      </c>
      <c r="X6222">
        <v>0</v>
      </c>
      <c r="Y6222">
        <v>0</v>
      </c>
      <c r="Z6222">
        <v>0</v>
      </c>
      <c r="AA6222">
        <v>720</v>
      </c>
      <c r="AB6222">
        <v>0</v>
      </c>
      <c r="AC6222">
        <v>720</v>
      </c>
      <c r="AD6222">
        <v>0</v>
      </c>
      <c r="AE6222">
        <v>0</v>
      </c>
      <c r="AF6222">
        <v>18</v>
      </c>
      <c r="AG6222">
        <v>0</v>
      </c>
      <c r="AH6222">
        <v>22</v>
      </c>
      <c r="AI6222">
        <v>0</v>
      </c>
      <c r="AJ6222">
        <v>0</v>
      </c>
      <c r="AK6222">
        <v>0</v>
      </c>
      <c r="AL6222">
        <v>0</v>
      </c>
      <c r="AM6222">
        <v>0</v>
      </c>
      <c r="AN6222">
        <v>0</v>
      </c>
      <c r="AO6222">
        <v>0</v>
      </c>
      <c r="AP6222">
        <v>0</v>
      </c>
      <c r="AQ6222">
        <v>0</v>
      </c>
      <c r="AR6222">
        <v>0</v>
      </c>
      <c r="AS6222">
        <v>0</v>
      </c>
      <c r="AT6222">
        <v>0</v>
      </c>
      <c r="AU6222">
        <v>0</v>
      </c>
      <c r="AV6222">
        <v>0</v>
      </c>
      <c r="AW6222">
        <v>0</v>
      </c>
      <c r="AX6222">
        <v>0</v>
      </c>
      <c r="AY6222">
        <v>0</v>
      </c>
      <c r="AZ6222">
        <v>0</v>
      </c>
      <c r="BA6222">
        <v>0</v>
      </c>
      <c r="BB6222">
        <v>0</v>
      </c>
      <c r="BC6222">
        <v>0</v>
      </c>
      <c r="BD6222">
        <v>0</v>
      </c>
      <c r="BE6222">
        <v>0</v>
      </c>
      <c r="BF6222">
        <v>0</v>
      </c>
      <c r="BG6222">
        <v>0</v>
      </c>
      <c r="BH6222">
        <v>0</v>
      </c>
      <c r="BI6222">
        <v>0</v>
      </c>
      <c r="BJ6222" s="2">
        <v>45853</v>
      </c>
      <c r="BK6222">
        <v>0</v>
      </c>
      <c r="BL6222" s="3" t="str">
        <f>VLOOKUP(O6222,DropDownList!$H$1:$I$7,2,FALSE)</f>
        <v>2024/25</v>
      </c>
      <c r="BM6222" s="3" t="str">
        <f t="shared" si="97"/>
        <v>PCOA</v>
      </c>
    </row>
    <row r="6223" spans="1:65" x14ac:dyDescent="0.2">
      <c r="A6223">
        <v>2025</v>
      </c>
      <c r="B6223">
        <v>7</v>
      </c>
      <c r="C6223" t="s">
        <v>231</v>
      </c>
      <c r="D6223" t="s">
        <v>246</v>
      </c>
      <c r="E6223" t="s">
        <v>49</v>
      </c>
      <c r="F6223">
        <v>9287</v>
      </c>
      <c r="G6223" t="s">
        <v>141</v>
      </c>
      <c r="H6223" t="s">
        <v>240</v>
      </c>
      <c r="I6223" t="s">
        <v>240</v>
      </c>
      <c r="J6223" s="1">
        <v>45839</v>
      </c>
      <c r="K6223" t="s">
        <v>143</v>
      </c>
      <c r="L6223">
        <v>2</v>
      </c>
      <c r="M6223" t="s">
        <v>144</v>
      </c>
      <c r="N6223" t="s">
        <v>145</v>
      </c>
      <c r="O6223" t="s">
        <v>156</v>
      </c>
      <c r="P6223" t="s">
        <v>146</v>
      </c>
      <c r="Q6223">
        <v>815.8</v>
      </c>
      <c r="R6223">
        <v>477</v>
      </c>
      <c r="S6223">
        <v>7300</v>
      </c>
      <c r="T6223">
        <v>90</v>
      </c>
      <c r="U6223">
        <v>119</v>
      </c>
      <c r="V6223">
        <v>24</v>
      </c>
      <c r="W6223">
        <v>330</v>
      </c>
      <c r="X6223">
        <v>330</v>
      </c>
      <c r="Y6223">
        <v>0</v>
      </c>
      <c r="Z6223">
        <v>0</v>
      </c>
      <c r="AA6223">
        <v>6394.2</v>
      </c>
      <c r="AB6223">
        <v>0</v>
      </c>
      <c r="AC6223">
        <v>0</v>
      </c>
      <c r="AD6223">
        <v>24</v>
      </c>
      <c r="AE6223">
        <v>0</v>
      </c>
      <c r="AF6223">
        <v>413</v>
      </c>
      <c r="AG6223">
        <v>3</v>
      </c>
      <c r="AH6223">
        <v>7</v>
      </c>
      <c r="AI6223">
        <v>54</v>
      </c>
      <c r="AJ6223">
        <v>0</v>
      </c>
      <c r="AK6223">
        <v>0</v>
      </c>
      <c r="AL6223">
        <v>0</v>
      </c>
      <c r="AM6223">
        <v>0</v>
      </c>
      <c r="AN6223">
        <v>0</v>
      </c>
      <c r="AO6223">
        <v>338</v>
      </c>
      <c r="AP6223">
        <v>1516</v>
      </c>
      <c r="AQ6223">
        <v>345</v>
      </c>
      <c r="AR6223">
        <v>0</v>
      </c>
      <c r="AS6223">
        <v>246</v>
      </c>
      <c r="AT6223">
        <v>44</v>
      </c>
      <c r="AU6223">
        <v>25</v>
      </c>
      <c r="AV6223">
        <v>10</v>
      </c>
      <c r="AW6223">
        <v>3</v>
      </c>
      <c r="AX6223">
        <v>0</v>
      </c>
      <c r="AY6223">
        <v>183</v>
      </c>
      <c r="AZ6223">
        <v>329</v>
      </c>
      <c r="BA6223">
        <v>199</v>
      </c>
      <c r="BB6223">
        <v>35</v>
      </c>
      <c r="BC6223">
        <v>26</v>
      </c>
      <c r="BD6223">
        <v>3</v>
      </c>
      <c r="BE6223">
        <v>0</v>
      </c>
      <c r="BF6223">
        <v>473</v>
      </c>
      <c r="BG6223">
        <v>790</v>
      </c>
      <c r="BH6223">
        <v>0</v>
      </c>
      <c r="BI6223">
        <v>117</v>
      </c>
      <c r="BJ6223" s="2">
        <v>45853</v>
      </c>
      <c r="BK6223">
        <v>0</v>
      </c>
      <c r="BL6223" s="3" t="str">
        <f>VLOOKUP(O6223,DropDownList!$H$1:$I$7,2,FALSE)</f>
        <v>2023/24</v>
      </c>
      <c r="BM6223" s="3" t="str">
        <f t="shared" si="97"/>
        <v>VSUR</v>
      </c>
    </row>
    <row r="6224" spans="1:65" x14ac:dyDescent="0.2">
      <c r="A6224">
        <v>2025</v>
      </c>
      <c r="B6224">
        <v>7</v>
      </c>
      <c r="C6224" t="s">
        <v>231</v>
      </c>
      <c r="D6224" t="s">
        <v>246</v>
      </c>
      <c r="E6224" t="s">
        <v>49</v>
      </c>
      <c r="F6224">
        <v>9287</v>
      </c>
      <c r="G6224" t="s">
        <v>141</v>
      </c>
      <c r="H6224" t="s">
        <v>240</v>
      </c>
      <c r="I6224" t="s">
        <v>240</v>
      </c>
      <c r="J6224" s="1">
        <v>45839</v>
      </c>
      <c r="K6224" t="s">
        <v>143</v>
      </c>
      <c r="L6224">
        <v>2</v>
      </c>
      <c r="M6224" t="s">
        <v>144</v>
      </c>
      <c r="N6224" t="s">
        <v>145</v>
      </c>
      <c r="O6224" t="s">
        <v>147</v>
      </c>
      <c r="P6224" t="s">
        <v>146</v>
      </c>
      <c r="Q6224">
        <v>830</v>
      </c>
      <c r="R6224">
        <v>283</v>
      </c>
      <c r="S6224">
        <v>4590</v>
      </c>
      <c r="T6224">
        <v>151.37</v>
      </c>
      <c r="U6224">
        <v>93</v>
      </c>
      <c r="V6224">
        <v>13</v>
      </c>
      <c r="W6224">
        <v>280</v>
      </c>
      <c r="X6224">
        <v>280</v>
      </c>
      <c r="Y6224">
        <v>0</v>
      </c>
      <c r="Z6224">
        <v>0</v>
      </c>
      <c r="AA6224">
        <v>3608.63</v>
      </c>
      <c r="AB6224">
        <v>0</v>
      </c>
      <c r="AC6224">
        <v>0</v>
      </c>
      <c r="AD6224">
        <v>11</v>
      </c>
      <c r="AE6224">
        <v>2</v>
      </c>
      <c r="AF6224">
        <v>229</v>
      </c>
      <c r="AG6224">
        <v>2</v>
      </c>
      <c r="AH6224">
        <v>8</v>
      </c>
      <c r="AI6224">
        <v>42</v>
      </c>
      <c r="AJ6224">
        <v>0</v>
      </c>
      <c r="AK6224">
        <v>0</v>
      </c>
      <c r="AL6224">
        <v>0</v>
      </c>
      <c r="AM6224">
        <v>0</v>
      </c>
      <c r="AN6224">
        <v>0</v>
      </c>
      <c r="AO6224">
        <v>201</v>
      </c>
      <c r="AP6224">
        <v>793</v>
      </c>
      <c r="AQ6224">
        <v>209</v>
      </c>
      <c r="AR6224">
        <v>0</v>
      </c>
      <c r="AS6224">
        <v>136</v>
      </c>
      <c r="AT6224">
        <v>10</v>
      </c>
      <c r="AU6224">
        <v>13</v>
      </c>
      <c r="AV6224">
        <v>7</v>
      </c>
      <c r="AW6224">
        <v>9</v>
      </c>
      <c r="AX6224">
        <v>0</v>
      </c>
      <c r="AY6224">
        <v>106</v>
      </c>
      <c r="AZ6224">
        <v>183</v>
      </c>
      <c r="BA6224">
        <v>97</v>
      </c>
      <c r="BB6224">
        <v>8</v>
      </c>
      <c r="BC6224">
        <v>6</v>
      </c>
      <c r="BD6224">
        <v>3</v>
      </c>
      <c r="BE6224">
        <v>0</v>
      </c>
      <c r="BF6224">
        <v>272</v>
      </c>
      <c r="BG6224">
        <v>810</v>
      </c>
      <c r="BH6224">
        <v>2</v>
      </c>
      <c r="BI6224">
        <v>92</v>
      </c>
      <c r="BJ6224" s="2">
        <v>45853</v>
      </c>
      <c r="BK6224">
        <v>0</v>
      </c>
      <c r="BL6224" s="3" t="str">
        <f>VLOOKUP(O6224,DropDownList!$H$1:$I$7,2,FALSE)</f>
        <v>2024/25</v>
      </c>
      <c r="BM6224" s="3" t="str">
        <f t="shared" si="97"/>
        <v>VSUR</v>
      </c>
    </row>
    <row r="6225" spans="1:65" x14ac:dyDescent="0.2">
      <c r="A6225">
        <v>2025</v>
      </c>
      <c r="B6225">
        <v>7</v>
      </c>
      <c r="C6225" t="s">
        <v>231</v>
      </c>
      <c r="D6225" t="s">
        <v>246</v>
      </c>
      <c r="E6225" t="s">
        <v>49</v>
      </c>
      <c r="F6225">
        <v>9287</v>
      </c>
      <c r="G6225" t="s">
        <v>141</v>
      </c>
      <c r="H6225" t="s">
        <v>240</v>
      </c>
      <c r="I6225" t="s">
        <v>240</v>
      </c>
      <c r="J6225" s="1">
        <v>45839</v>
      </c>
      <c r="K6225" t="s">
        <v>143</v>
      </c>
      <c r="L6225">
        <v>2</v>
      </c>
      <c r="M6225" t="s">
        <v>144</v>
      </c>
      <c r="N6225" t="s">
        <v>145</v>
      </c>
      <c r="O6225" t="s">
        <v>149</v>
      </c>
      <c r="P6225" t="s">
        <v>154</v>
      </c>
      <c r="Q6225">
        <v>55288.04</v>
      </c>
      <c r="R6225">
        <v>445</v>
      </c>
      <c r="S6225">
        <v>101478.23</v>
      </c>
      <c r="T6225">
        <v>1710.68</v>
      </c>
      <c r="U6225">
        <v>280</v>
      </c>
      <c r="V6225">
        <v>141</v>
      </c>
      <c r="W6225">
        <v>21057.62</v>
      </c>
      <c r="X6225">
        <v>27832.62</v>
      </c>
      <c r="Y6225">
        <v>0</v>
      </c>
      <c r="Z6225">
        <v>0</v>
      </c>
      <c r="AA6225">
        <v>44479.51</v>
      </c>
      <c r="AB6225">
        <v>1149.96</v>
      </c>
      <c r="AC6225">
        <v>39277.68</v>
      </c>
      <c r="AD6225">
        <v>74</v>
      </c>
      <c r="AE6225">
        <v>67</v>
      </c>
      <c r="AF6225">
        <v>156</v>
      </c>
      <c r="AG6225">
        <v>133</v>
      </c>
      <c r="AH6225">
        <v>7</v>
      </c>
      <c r="AI6225">
        <v>147</v>
      </c>
      <c r="AJ6225">
        <v>0</v>
      </c>
      <c r="AK6225">
        <v>0</v>
      </c>
      <c r="AL6225">
        <v>0</v>
      </c>
      <c r="AM6225">
        <v>0</v>
      </c>
      <c r="AN6225">
        <v>0</v>
      </c>
      <c r="AO6225">
        <v>346</v>
      </c>
      <c r="AP6225">
        <v>1035</v>
      </c>
      <c r="AQ6225">
        <v>335</v>
      </c>
      <c r="AR6225">
        <v>0</v>
      </c>
      <c r="AS6225">
        <v>146</v>
      </c>
      <c r="AT6225">
        <v>2</v>
      </c>
      <c r="AU6225">
        <v>5</v>
      </c>
      <c r="AV6225">
        <v>3</v>
      </c>
      <c r="AW6225">
        <v>6</v>
      </c>
      <c r="AX6225">
        <v>0</v>
      </c>
      <c r="AY6225">
        <v>155</v>
      </c>
      <c r="AZ6225">
        <v>262</v>
      </c>
      <c r="BA6225">
        <v>99</v>
      </c>
      <c r="BB6225">
        <v>7</v>
      </c>
      <c r="BC6225">
        <v>5</v>
      </c>
      <c r="BD6225">
        <v>2</v>
      </c>
      <c r="BE6225">
        <v>0</v>
      </c>
      <c r="BF6225">
        <v>439</v>
      </c>
      <c r="BG6225">
        <v>34091.99</v>
      </c>
      <c r="BH6225">
        <v>2</v>
      </c>
      <c r="BI6225">
        <v>277</v>
      </c>
      <c r="BJ6225" s="2">
        <v>45853</v>
      </c>
      <c r="BK6225">
        <v>0</v>
      </c>
      <c r="BL6225" s="3" t="str">
        <f>VLOOKUP(O6225,DropDownList!$H$1:$I$7,2,FALSE)</f>
        <v>2025/26</v>
      </c>
      <c r="BM6225" s="3" t="str">
        <f t="shared" si="97"/>
        <v>JP COURT</v>
      </c>
    </row>
    <row r="6226" spans="1:65" x14ac:dyDescent="0.2">
      <c r="A6226">
        <v>2025</v>
      </c>
      <c r="B6226">
        <v>7</v>
      </c>
      <c r="C6226" t="s">
        <v>231</v>
      </c>
      <c r="D6226" t="s">
        <v>246</v>
      </c>
      <c r="E6226" t="s">
        <v>49</v>
      </c>
      <c r="F6226">
        <v>9287</v>
      </c>
      <c r="G6226" t="s">
        <v>141</v>
      </c>
      <c r="H6226" t="s">
        <v>240</v>
      </c>
      <c r="I6226" t="s">
        <v>240</v>
      </c>
      <c r="J6226" s="1">
        <v>45839</v>
      </c>
      <c r="K6226" t="s">
        <v>143</v>
      </c>
      <c r="L6226">
        <v>2</v>
      </c>
      <c r="M6226" t="s">
        <v>144</v>
      </c>
      <c r="N6226" t="s">
        <v>145</v>
      </c>
      <c r="O6226" t="s">
        <v>156</v>
      </c>
      <c r="P6226" t="s">
        <v>150</v>
      </c>
      <c r="Q6226">
        <v>19596.060000000001</v>
      </c>
      <c r="R6226">
        <v>511</v>
      </c>
      <c r="S6226">
        <v>75847.679999999993</v>
      </c>
      <c r="T6226">
        <v>8026.02</v>
      </c>
      <c r="U6226">
        <v>137</v>
      </c>
      <c r="V6226">
        <v>57</v>
      </c>
      <c r="W6226">
        <v>9058</v>
      </c>
      <c r="X6226">
        <v>9058</v>
      </c>
      <c r="Y6226">
        <v>459</v>
      </c>
      <c r="Z6226">
        <v>67821.66</v>
      </c>
      <c r="AA6226">
        <v>48225.599999999999</v>
      </c>
      <c r="AB6226">
        <v>15916.05</v>
      </c>
      <c r="AC6226">
        <v>32309.55</v>
      </c>
      <c r="AD6226">
        <v>41</v>
      </c>
      <c r="AE6226">
        <v>16</v>
      </c>
      <c r="AF6226">
        <v>304</v>
      </c>
      <c r="AG6226">
        <v>65</v>
      </c>
      <c r="AH6226">
        <v>52</v>
      </c>
      <c r="AI6226">
        <v>72</v>
      </c>
      <c r="AJ6226">
        <v>65</v>
      </c>
      <c r="AK6226">
        <v>35</v>
      </c>
      <c r="AL6226">
        <v>15</v>
      </c>
      <c r="AM6226">
        <v>13</v>
      </c>
      <c r="AN6226">
        <v>5</v>
      </c>
      <c r="AO6226">
        <v>395</v>
      </c>
      <c r="AP6226">
        <v>1835</v>
      </c>
      <c r="AQ6226">
        <v>412</v>
      </c>
      <c r="AR6226">
        <v>1</v>
      </c>
      <c r="AS6226">
        <v>256</v>
      </c>
      <c r="AT6226">
        <v>53</v>
      </c>
      <c r="AU6226">
        <v>9</v>
      </c>
      <c r="AV6226">
        <v>5</v>
      </c>
      <c r="AW6226">
        <v>0</v>
      </c>
      <c r="AX6226">
        <v>0</v>
      </c>
      <c r="AY6226">
        <v>283</v>
      </c>
      <c r="AZ6226">
        <v>465</v>
      </c>
      <c r="BA6226">
        <v>270</v>
      </c>
      <c r="BB6226">
        <v>17</v>
      </c>
      <c r="BC6226">
        <v>8</v>
      </c>
      <c r="BD6226">
        <v>5</v>
      </c>
      <c r="BE6226">
        <v>0</v>
      </c>
      <c r="BF6226">
        <v>407</v>
      </c>
      <c r="BG6226">
        <v>11367.33</v>
      </c>
      <c r="BH6226">
        <v>18</v>
      </c>
      <c r="BI6226">
        <v>137</v>
      </c>
      <c r="BJ6226" s="2">
        <v>45853</v>
      </c>
      <c r="BK6226">
        <v>0</v>
      </c>
      <c r="BL6226" s="3" t="str">
        <f>VLOOKUP(O6226,DropDownList!$H$1:$I$7,2,FALSE)</f>
        <v>2023/24</v>
      </c>
      <c r="BM6226" s="3" t="str">
        <f t="shared" si="97"/>
        <v>FISCAL FINES</v>
      </c>
    </row>
    <row r="6227" spans="1:65" x14ac:dyDescent="0.2">
      <c r="A6227">
        <v>2025</v>
      </c>
      <c r="B6227">
        <v>7</v>
      </c>
      <c r="C6227" t="s">
        <v>231</v>
      </c>
      <c r="D6227" t="s">
        <v>246</v>
      </c>
      <c r="E6227" t="s">
        <v>49</v>
      </c>
      <c r="F6227">
        <v>9287</v>
      </c>
      <c r="G6227" t="s">
        <v>141</v>
      </c>
      <c r="H6227" t="s">
        <v>240</v>
      </c>
      <c r="I6227" t="s">
        <v>240</v>
      </c>
      <c r="J6227" s="1">
        <v>45839</v>
      </c>
      <c r="K6227" t="s">
        <v>143</v>
      </c>
      <c r="L6227">
        <v>2</v>
      </c>
      <c r="M6227" t="s">
        <v>144</v>
      </c>
      <c r="N6227" t="s">
        <v>145</v>
      </c>
      <c r="O6227" t="s">
        <v>149</v>
      </c>
      <c r="P6227" t="s">
        <v>152</v>
      </c>
      <c r="Q6227">
        <v>0</v>
      </c>
      <c r="R6227">
        <v>39</v>
      </c>
      <c r="S6227">
        <v>1560</v>
      </c>
      <c r="T6227">
        <v>840</v>
      </c>
      <c r="U6227">
        <v>0</v>
      </c>
      <c r="V6227">
        <v>0</v>
      </c>
      <c r="W6227">
        <v>0</v>
      </c>
      <c r="X6227">
        <v>0</v>
      </c>
      <c r="Y6227">
        <v>0</v>
      </c>
      <c r="Z6227">
        <v>0</v>
      </c>
      <c r="AA6227">
        <v>720</v>
      </c>
      <c r="AB6227">
        <v>0</v>
      </c>
      <c r="AC6227">
        <v>720</v>
      </c>
      <c r="AD6227">
        <v>0</v>
      </c>
      <c r="AE6227">
        <v>0</v>
      </c>
      <c r="AF6227">
        <v>18</v>
      </c>
      <c r="AG6227">
        <v>0</v>
      </c>
      <c r="AH6227">
        <v>21</v>
      </c>
      <c r="AI6227">
        <v>0</v>
      </c>
      <c r="AJ6227">
        <v>0</v>
      </c>
      <c r="AK6227">
        <v>0</v>
      </c>
      <c r="AL6227">
        <v>0</v>
      </c>
      <c r="AM6227">
        <v>1</v>
      </c>
      <c r="AN6227">
        <v>0</v>
      </c>
      <c r="AO6227">
        <v>0</v>
      </c>
      <c r="AP6227">
        <v>0</v>
      </c>
      <c r="AQ6227">
        <v>0</v>
      </c>
      <c r="AR6227">
        <v>0</v>
      </c>
      <c r="AS6227">
        <v>0</v>
      </c>
      <c r="AT6227">
        <v>0</v>
      </c>
      <c r="AU6227">
        <v>0</v>
      </c>
      <c r="AV6227">
        <v>0</v>
      </c>
      <c r="AW6227">
        <v>0</v>
      </c>
      <c r="AX6227">
        <v>0</v>
      </c>
      <c r="AY6227">
        <v>0</v>
      </c>
      <c r="AZ6227">
        <v>0</v>
      </c>
      <c r="BA6227">
        <v>0</v>
      </c>
      <c r="BB6227">
        <v>0</v>
      </c>
      <c r="BC6227">
        <v>0</v>
      </c>
      <c r="BD6227">
        <v>0</v>
      </c>
      <c r="BE6227">
        <v>0</v>
      </c>
      <c r="BF6227">
        <v>0</v>
      </c>
      <c r="BG6227">
        <v>0</v>
      </c>
      <c r="BH6227">
        <v>0</v>
      </c>
      <c r="BI6227">
        <v>0</v>
      </c>
      <c r="BJ6227" s="2">
        <v>45853</v>
      </c>
      <c r="BK6227">
        <v>0</v>
      </c>
      <c r="BL6227" s="3" t="str">
        <f>VLOOKUP(O6227,DropDownList!$H$1:$I$7,2,FALSE)</f>
        <v>2025/26</v>
      </c>
      <c r="BM6227" s="3" t="str">
        <f t="shared" si="97"/>
        <v>PCOA</v>
      </c>
    </row>
    <row r="6228" spans="1:65" x14ac:dyDescent="0.2">
      <c r="A6228">
        <v>2025</v>
      </c>
      <c r="B6228">
        <v>7</v>
      </c>
      <c r="C6228" t="s">
        <v>231</v>
      </c>
      <c r="D6228" t="s">
        <v>246</v>
      </c>
      <c r="E6228" t="s">
        <v>49</v>
      </c>
      <c r="F6228">
        <v>9287</v>
      </c>
      <c r="G6228" t="s">
        <v>141</v>
      </c>
      <c r="H6228" t="s">
        <v>240</v>
      </c>
      <c r="I6228" t="s">
        <v>240</v>
      </c>
      <c r="J6228" s="1">
        <v>45839</v>
      </c>
      <c r="K6228" t="s">
        <v>143</v>
      </c>
      <c r="L6228">
        <v>2</v>
      </c>
      <c r="M6228" t="s">
        <v>144</v>
      </c>
      <c r="N6228" t="s">
        <v>145</v>
      </c>
      <c r="O6228" t="s">
        <v>156</v>
      </c>
      <c r="P6228" t="s">
        <v>148</v>
      </c>
      <c r="Q6228">
        <v>248.89</v>
      </c>
      <c r="R6228">
        <v>14</v>
      </c>
      <c r="S6228">
        <v>840</v>
      </c>
      <c r="T6228">
        <v>60</v>
      </c>
      <c r="U6228">
        <v>5</v>
      </c>
      <c r="V6228">
        <v>2</v>
      </c>
      <c r="W6228">
        <v>120</v>
      </c>
      <c r="X6228">
        <v>120</v>
      </c>
      <c r="Y6228">
        <v>0</v>
      </c>
      <c r="Z6228">
        <v>0</v>
      </c>
      <c r="AA6228">
        <v>531.11</v>
      </c>
      <c r="AB6228">
        <v>0</v>
      </c>
      <c r="AC6228">
        <v>531.11</v>
      </c>
      <c r="AD6228">
        <v>2</v>
      </c>
      <c r="AE6228">
        <v>0</v>
      </c>
      <c r="AF6228">
        <v>8</v>
      </c>
      <c r="AG6228">
        <v>2</v>
      </c>
      <c r="AH6228">
        <v>1</v>
      </c>
      <c r="AI6228">
        <v>3</v>
      </c>
      <c r="AJ6228">
        <v>0</v>
      </c>
      <c r="AK6228">
        <v>0</v>
      </c>
      <c r="AL6228">
        <v>0</v>
      </c>
      <c r="AM6228">
        <v>0</v>
      </c>
      <c r="AN6228">
        <v>0</v>
      </c>
      <c r="AO6228">
        <v>10</v>
      </c>
      <c r="AP6228">
        <v>61</v>
      </c>
      <c r="AQ6228">
        <v>12</v>
      </c>
      <c r="AR6228">
        <v>0</v>
      </c>
      <c r="AS6228">
        <v>11</v>
      </c>
      <c r="AT6228">
        <v>4</v>
      </c>
      <c r="AU6228">
        <v>0</v>
      </c>
      <c r="AV6228">
        <v>0</v>
      </c>
      <c r="AW6228">
        <v>0</v>
      </c>
      <c r="AX6228">
        <v>0</v>
      </c>
      <c r="AY6228">
        <v>7</v>
      </c>
      <c r="AZ6228">
        <v>16</v>
      </c>
      <c r="BA6228">
        <v>10</v>
      </c>
      <c r="BB6228">
        <v>0</v>
      </c>
      <c r="BC6228">
        <v>0</v>
      </c>
      <c r="BD6228">
        <v>0</v>
      </c>
      <c r="BE6228">
        <v>0</v>
      </c>
      <c r="BF6228">
        <v>11</v>
      </c>
      <c r="BG6228">
        <v>180</v>
      </c>
      <c r="BH6228">
        <v>0</v>
      </c>
      <c r="BI6228">
        <v>5</v>
      </c>
      <c r="BJ6228" s="2">
        <v>45853</v>
      </c>
      <c r="BK6228">
        <v>0</v>
      </c>
      <c r="BL6228" s="3" t="str">
        <f>VLOOKUP(O6228,DropDownList!$H$1:$I$7,2,FALSE)</f>
        <v>2023/24</v>
      </c>
      <c r="BM6228" s="3" t="str">
        <f t="shared" si="97"/>
        <v>PRAS</v>
      </c>
    </row>
    <row r="6229" spans="1:65" x14ac:dyDescent="0.2">
      <c r="A6229">
        <v>2025</v>
      </c>
      <c r="B6229">
        <v>7</v>
      </c>
      <c r="C6229" t="s">
        <v>231</v>
      </c>
      <c r="D6229" t="s">
        <v>247</v>
      </c>
      <c r="E6229" t="s">
        <v>49</v>
      </c>
      <c r="F6229">
        <v>9803</v>
      </c>
      <c r="G6229" t="s">
        <v>158</v>
      </c>
      <c r="H6229" t="s">
        <v>240</v>
      </c>
      <c r="I6229" t="s">
        <v>240</v>
      </c>
      <c r="J6229" s="1">
        <v>45839</v>
      </c>
      <c r="K6229" t="s">
        <v>143</v>
      </c>
      <c r="L6229">
        <v>2</v>
      </c>
      <c r="M6229" t="s">
        <v>144</v>
      </c>
      <c r="N6229" t="s">
        <v>145</v>
      </c>
      <c r="O6229" t="s">
        <v>147</v>
      </c>
      <c r="P6229" t="s">
        <v>161</v>
      </c>
      <c r="Q6229">
        <v>1524.17</v>
      </c>
      <c r="R6229">
        <v>492</v>
      </c>
      <c r="S6229">
        <v>11345</v>
      </c>
      <c r="T6229">
        <v>855</v>
      </c>
      <c r="U6229">
        <v>182</v>
      </c>
      <c r="V6229">
        <v>19</v>
      </c>
      <c r="W6229">
        <v>465</v>
      </c>
      <c r="X6229">
        <v>465</v>
      </c>
      <c r="Y6229">
        <v>0</v>
      </c>
      <c r="Z6229">
        <v>0</v>
      </c>
      <c r="AA6229">
        <v>8965.83</v>
      </c>
      <c r="AB6229">
        <v>0</v>
      </c>
      <c r="AC6229">
        <v>0</v>
      </c>
      <c r="AD6229">
        <v>19</v>
      </c>
      <c r="AE6229">
        <v>0</v>
      </c>
      <c r="AF6229">
        <v>376</v>
      </c>
      <c r="AG6229">
        <v>7</v>
      </c>
      <c r="AH6229">
        <v>31</v>
      </c>
      <c r="AI6229">
        <v>77</v>
      </c>
      <c r="AJ6229">
        <v>0</v>
      </c>
      <c r="AK6229">
        <v>0</v>
      </c>
      <c r="AL6229">
        <v>0</v>
      </c>
      <c r="AM6229">
        <v>0</v>
      </c>
      <c r="AN6229">
        <v>0</v>
      </c>
      <c r="AO6229">
        <v>366</v>
      </c>
      <c r="AP6229">
        <v>1307</v>
      </c>
      <c r="AQ6229">
        <v>339</v>
      </c>
      <c r="AR6229">
        <v>0</v>
      </c>
      <c r="AS6229">
        <v>161</v>
      </c>
      <c r="AT6229">
        <v>13</v>
      </c>
      <c r="AU6229">
        <v>16</v>
      </c>
      <c r="AV6229">
        <v>9</v>
      </c>
      <c r="AW6229">
        <v>27</v>
      </c>
      <c r="AX6229">
        <v>0</v>
      </c>
      <c r="AY6229">
        <v>232</v>
      </c>
      <c r="AZ6229">
        <v>317</v>
      </c>
      <c r="BA6229">
        <v>129</v>
      </c>
      <c r="BB6229">
        <v>16</v>
      </c>
      <c r="BC6229">
        <v>11</v>
      </c>
      <c r="BD6229">
        <v>10</v>
      </c>
      <c r="BE6229">
        <v>1</v>
      </c>
      <c r="BF6229">
        <v>466</v>
      </c>
      <c r="BG6229">
        <v>1480</v>
      </c>
      <c r="BH6229">
        <v>1</v>
      </c>
      <c r="BI6229">
        <v>179</v>
      </c>
      <c r="BJ6229" s="2">
        <v>45853</v>
      </c>
      <c r="BK6229">
        <v>0</v>
      </c>
      <c r="BL6229" s="3" t="str">
        <f>VLOOKUP(O6229,DropDownList!$H$1:$I$7,2,FALSE)</f>
        <v>2024/25</v>
      </c>
      <c r="BM6229" s="3" t="str">
        <f t="shared" si="97"/>
        <v>VSUR</v>
      </c>
    </row>
    <row r="6230" spans="1:65" x14ac:dyDescent="0.2">
      <c r="A6230">
        <v>2025</v>
      </c>
      <c r="B6230">
        <v>7</v>
      </c>
      <c r="C6230" t="s">
        <v>231</v>
      </c>
      <c r="D6230" t="s">
        <v>247</v>
      </c>
      <c r="E6230" t="s">
        <v>49</v>
      </c>
      <c r="F6230">
        <v>9803</v>
      </c>
      <c r="G6230" t="s">
        <v>158</v>
      </c>
      <c r="H6230" t="s">
        <v>240</v>
      </c>
      <c r="I6230" t="s">
        <v>240</v>
      </c>
      <c r="J6230" s="1">
        <v>45839</v>
      </c>
      <c r="K6230" t="s">
        <v>143</v>
      </c>
      <c r="L6230">
        <v>2</v>
      </c>
      <c r="M6230" t="s">
        <v>144</v>
      </c>
      <c r="N6230" t="s">
        <v>145</v>
      </c>
      <c r="O6230" t="s">
        <v>147</v>
      </c>
      <c r="P6230" t="s">
        <v>159</v>
      </c>
      <c r="Q6230">
        <v>174637</v>
      </c>
      <c r="R6230">
        <v>9</v>
      </c>
      <c r="S6230">
        <v>488708.59</v>
      </c>
      <c r="T6230">
        <v>76988.509999999995</v>
      </c>
      <c r="U6230">
        <v>2</v>
      </c>
      <c r="V6230">
        <v>2</v>
      </c>
      <c r="W6230">
        <v>174637</v>
      </c>
      <c r="X6230">
        <v>174637</v>
      </c>
      <c r="Y6230">
        <v>0</v>
      </c>
      <c r="Z6230">
        <v>0</v>
      </c>
      <c r="AA6230">
        <v>237083.08</v>
      </c>
      <c r="AB6230">
        <v>0</v>
      </c>
      <c r="AC6230">
        <v>0</v>
      </c>
      <c r="AD6230">
        <v>2</v>
      </c>
      <c r="AE6230">
        <v>0</v>
      </c>
      <c r="AF6230">
        <v>2</v>
      </c>
      <c r="AG6230">
        <v>0</v>
      </c>
      <c r="AH6230">
        <v>0</v>
      </c>
      <c r="AI6230">
        <v>2</v>
      </c>
      <c r="AJ6230">
        <v>0</v>
      </c>
      <c r="AK6230">
        <v>0</v>
      </c>
      <c r="AL6230">
        <v>0</v>
      </c>
      <c r="AM6230">
        <v>0</v>
      </c>
      <c r="AN6230">
        <v>0</v>
      </c>
      <c r="AO6230">
        <v>7</v>
      </c>
      <c r="AP6230">
        <v>9</v>
      </c>
      <c r="AQ6230">
        <v>4</v>
      </c>
      <c r="AR6230">
        <v>0</v>
      </c>
      <c r="AS6230">
        <v>0</v>
      </c>
      <c r="AT6230">
        <v>0</v>
      </c>
      <c r="AU6230">
        <v>3</v>
      </c>
      <c r="AV6230">
        <v>0</v>
      </c>
      <c r="AW6230">
        <v>1</v>
      </c>
      <c r="AX6230">
        <v>0</v>
      </c>
      <c r="AY6230">
        <v>0</v>
      </c>
      <c r="AZ6230">
        <v>0</v>
      </c>
      <c r="BA6230">
        <v>0</v>
      </c>
      <c r="BB6230">
        <v>0</v>
      </c>
      <c r="BC6230">
        <v>0</v>
      </c>
      <c r="BD6230">
        <v>0</v>
      </c>
      <c r="BE6230">
        <v>0</v>
      </c>
      <c r="BF6230">
        <v>0</v>
      </c>
      <c r="BG6230">
        <v>174637</v>
      </c>
      <c r="BH6230">
        <v>5</v>
      </c>
      <c r="BI6230">
        <v>0</v>
      </c>
      <c r="BJ6230" s="2">
        <v>45853</v>
      </c>
      <c r="BK6230">
        <v>0</v>
      </c>
      <c r="BL6230" s="3" t="str">
        <f>VLOOKUP(O6230,DropDownList!$H$1:$I$7,2,FALSE)</f>
        <v>2024/25</v>
      </c>
      <c r="BM6230" s="3" t="str">
        <f t="shared" si="97"/>
        <v>CONF</v>
      </c>
    </row>
    <row r="6231" spans="1:65" x14ac:dyDescent="0.2">
      <c r="A6231">
        <v>2025</v>
      </c>
      <c r="B6231">
        <v>7</v>
      </c>
      <c r="C6231" t="s">
        <v>231</v>
      </c>
      <c r="D6231" t="s">
        <v>247</v>
      </c>
      <c r="E6231" t="s">
        <v>49</v>
      </c>
      <c r="F6231">
        <v>9803</v>
      </c>
      <c r="G6231" t="s">
        <v>158</v>
      </c>
      <c r="H6231" t="s">
        <v>240</v>
      </c>
      <c r="I6231" t="s">
        <v>240</v>
      </c>
      <c r="J6231" s="1">
        <v>45839</v>
      </c>
      <c r="K6231" t="s">
        <v>143</v>
      </c>
      <c r="L6231">
        <v>2</v>
      </c>
      <c r="M6231" t="s">
        <v>144</v>
      </c>
      <c r="N6231" t="s">
        <v>145</v>
      </c>
      <c r="O6231" t="s">
        <v>156</v>
      </c>
      <c r="P6231" t="s">
        <v>160</v>
      </c>
      <c r="Q6231">
        <v>33561.67</v>
      </c>
      <c r="R6231">
        <v>491</v>
      </c>
      <c r="S6231">
        <v>202145.63</v>
      </c>
      <c r="T6231">
        <v>10778.1</v>
      </c>
      <c r="U6231">
        <v>119</v>
      </c>
      <c r="V6231">
        <v>30</v>
      </c>
      <c r="W6231">
        <v>8415.52</v>
      </c>
      <c r="X6231">
        <v>8465.52</v>
      </c>
      <c r="Y6231">
        <v>0</v>
      </c>
      <c r="Z6231">
        <v>0</v>
      </c>
      <c r="AA6231">
        <v>157805.85999999999</v>
      </c>
      <c r="AB6231">
        <v>12392.6</v>
      </c>
      <c r="AC6231">
        <v>136914.92000000001</v>
      </c>
      <c r="AD6231">
        <v>7</v>
      </c>
      <c r="AE6231">
        <v>23</v>
      </c>
      <c r="AF6231">
        <v>344</v>
      </c>
      <c r="AG6231">
        <v>79</v>
      </c>
      <c r="AH6231">
        <v>13</v>
      </c>
      <c r="AI6231">
        <v>40</v>
      </c>
      <c r="AJ6231">
        <v>0</v>
      </c>
      <c r="AK6231">
        <v>0</v>
      </c>
      <c r="AL6231">
        <v>0</v>
      </c>
      <c r="AM6231">
        <v>0</v>
      </c>
      <c r="AN6231">
        <v>0</v>
      </c>
      <c r="AO6231">
        <v>345</v>
      </c>
      <c r="AP6231">
        <v>1370</v>
      </c>
      <c r="AQ6231">
        <v>338</v>
      </c>
      <c r="AR6231">
        <v>2</v>
      </c>
      <c r="AS6231">
        <v>143</v>
      </c>
      <c r="AT6231">
        <v>23</v>
      </c>
      <c r="AU6231">
        <v>23</v>
      </c>
      <c r="AV6231">
        <v>16</v>
      </c>
      <c r="AW6231">
        <v>9</v>
      </c>
      <c r="AX6231">
        <v>0</v>
      </c>
      <c r="AY6231">
        <v>253</v>
      </c>
      <c r="AZ6231">
        <v>326</v>
      </c>
      <c r="BA6231">
        <v>164</v>
      </c>
      <c r="BB6231">
        <v>17</v>
      </c>
      <c r="BC6231">
        <v>9</v>
      </c>
      <c r="BD6231">
        <v>12</v>
      </c>
      <c r="BE6231">
        <v>0</v>
      </c>
      <c r="BF6231">
        <v>478</v>
      </c>
      <c r="BG6231">
        <v>13200</v>
      </c>
      <c r="BH6231">
        <v>15</v>
      </c>
      <c r="BI6231">
        <v>119</v>
      </c>
      <c r="BJ6231" s="2">
        <v>45853</v>
      </c>
      <c r="BK6231">
        <v>0</v>
      </c>
      <c r="BL6231" s="3" t="str">
        <f>VLOOKUP(O6231,DropDownList!$H$1:$I$7,2,FALSE)</f>
        <v>2023/24</v>
      </c>
      <c r="BM6231" s="3" t="str">
        <f t="shared" si="97"/>
        <v>SC COURT</v>
      </c>
    </row>
    <row r="6232" spans="1:65" x14ac:dyDescent="0.2">
      <c r="A6232">
        <v>2025</v>
      </c>
      <c r="B6232">
        <v>7</v>
      </c>
      <c r="C6232" t="s">
        <v>231</v>
      </c>
      <c r="D6232" t="s">
        <v>247</v>
      </c>
      <c r="E6232" t="s">
        <v>49</v>
      </c>
      <c r="F6232">
        <v>9803</v>
      </c>
      <c r="G6232" t="s">
        <v>158</v>
      </c>
      <c r="H6232" t="s">
        <v>240</v>
      </c>
      <c r="I6232" t="s">
        <v>240</v>
      </c>
      <c r="J6232" s="1">
        <v>45839</v>
      </c>
      <c r="K6232" t="s">
        <v>143</v>
      </c>
      <c r="L6232">
        <v>2</v>
      </c>
      <c r="M6232" t="s">
        <v>144</v>
      </c>
      <c r="N6232" t="s">
        <v>145</v>
      </c>
      <c r="O6232" t="s">
        <v>149</v>
      </c>
      <c r="P6232" t="s">
        <v>160</v>
      </c>
      <c r="Q6232">
        <v>121152.55</v>
      </c>
      <c r="R6232">
        <v>581</v>
      </c>
      <c r="S6232">
        <v>252855</v>
      </c>
      <c r="T6232">
        <v>5533.64</v>
      </c>
      <c r="U6232">
        <v>355</v>
      </c>
      <c r="V6232">
        <v>136</v>
      </c>
      <c r="W6232">
        <v>42120.29</v>
      </c>
      <c r="X6232">
        <v>57490.29</v>
      </c>
      <c r="Y6232">
        <v>0</v>
      </c>
      <c r="Z6232">
        <v>0</v>
      </c>
      <c r="AA6232">
        <v>126168.81</v>
      </c>
      <c r="AB6232">
        <v>17987.25</v>
      </c>
      <c r="AC6232">
        <v>99962.25</v>
      </c>
      <c r="AD6232">
        <v>61</v>
      </c>
      <c r="AE6232">
        <v>75</v>
      </c>
      <c r="AF6232">
        <v>205</v>
      </c>
      <c r="AG6232">
        <v>208</v>
      </c>
      <c r="AH6232">
        <v>16</v>
      </c>
      <c r="AI6232">
        <v>147</v>
      </c>
      <c r="AJ6232">
        <v>0</v>
      </c>
      <c r="AK6232">
        <v>0</v>
      </c>
      <c r="AL6232">
        <v>0</v>
      </c>
      <c r="AM6232">
        <v>0</v>
      </c>
      <c r="AN6232">
        <v>0</v>
      </c>
      <c r="AO6232">
        <v>422</v>
      </c>
      <c r="AP6232">
        <v>1219</v>
      </c>
      <c r="AQ6232">
        <v>414</v>
      </c>
      <c r="AR6232">
        <v>0</v>
      </c>
      <c r="AS6232">
        <v>128</v>
      </c>
      <c r="AT6232">
        <v>7</v>
      </c>
      <c r="AU6232">
        <v>3</v>
      </c>
      <c r="AV6232">
        <v>1</v>
      </c>
      <c r="AW6232">
        <v>19</v>
      </c>
      <c r="AX6232">
        <v>0</v>
      </c>
      <c r="AY6232">
        <v>223</v>
      </c>
      <c r="AZ6232">
        <v>308</v>
      </c>
      <c r="BA6232">
        <v>93</v>
      </c>
      <c r="BB6232">
        <v>4</v>
      </c>
      <c r="BC6232">
        <v>3</v>
      </c>
      <c r="BD6232">
        <v>8</v>
      </c>
      <c r="BE6232">
        <v>1</v>
      </c>
      <c r="BF6232">
        <v>561</v>
      </c>
      <c r="BG6232">
        <v>63555</v>
      </c>
      <c r="BH6232">
        <v>5</v>
      </c>
      <c r="BI6232">
        <v>353</v>
      </c>
      <c r="BJ6232" s="2">
        <v>45853</v>
      </c>
      <c r="BK6232">
        <v>0</v>
      </c>
      <c r="BL6232" s="3" t="str">
        <f>VLOOKUP(O6232,DropDownList!$H$1:$I$7,2,FALSE)</f>
        <v>2025/26</v>
      </c>
      <c r="BM6232" s="3" t="str">
        <f t="shared" si="97"/>
        <v>SC COURT</v>
      </c>
    </row>
    <row r="6233" spans="1:65" x14ac:dyDescent="0.2">
      <c r="A6233">
        <v>2025</v>
      </c>
      <c r="B6233">
        <v>7</v>
      </c>
      <c r="C6233" t="s">
        <v>231</v>
      </c>
      <c r="D6233" t="s">
        <v>247</v>
      </c>
      <c r="E6233" t="s">
        <v>49</v>
      </c>
      <c r="F6233">
        <v>9803</v>
      </c>
      <c r="G6233" t="s">
        <v>158</v>
      </c>
      <c r="H6233" t="s">
        <v>240</v>
      </c>
      <c r="I6233" t="s">
        <v>240</v>
      </c>
      <c r="J6233" s="1">
        <v>45839</v>
      </c>
      <c r="K6233" t="s">
        <v>143</v>
      </c>
      <c r="L6233">
        <v>2</v>
      </c>
      <c r="M6233" t="s">
        <v>144</v>
      </c>
      <c r="N6233" t="s">
        <v>145</v>
      </c>
      <c r="O6233" t="s">
        <v>156</v>
      </c>
      <c r="P6233" t="s">
        <v>161</v>
      </c>
      <c r="Q6233">
        <v>891.56</v>
      </c>
      <c r="R6233">
        <v>449</v>
      </c>
      <c r="S6233">
        <v>9610</v>
      </c>
      <c r="T6233">
        <v>260.10000000000002</v>
      </c>
      <c r="U6233">
        <v>109</v>
      </c>
      <c r="V6233">
        <v>8</v>
      </c>
      <c r="W6233">
        <v>150</v>
      </c>
      <c r="X6233">
        <v>150</v>
      </c>
      <c r="Y6233">
        <v>0</v>
      </c>
      <c r="Z6233">
        <v>0</v>
      </c>
      <c r="AA6233">
        <v>8458.34</v>
      </c>
      <c r="AB6233">
        <v>0</v>
      </c>
      <c r="AC6233">
        <v>0</v>
      </c>
      <c r="AD6233">
        <v>7</v>
      </c>
      <c r="AE6233">
        <v>1</v>
      </c>
      <c r="AF6233">
        <v>388</v>
      </c>
      <c r="AG6233">
        <v>3</v>
      </c>
      <c r="AH6233">
        <v>14</v>
      </c>
      <c r="AI6233">
        <v>43</v>
      </c>
      <c r="AJ6233">
        <v>0</v>
      </c>
      <c r="AK6233">
        <v>0</v>
      </c>
      <c r="AL6233">
        <v>0</v>
      </c>
      <c r="AM6233">
        <v>0</v>
      </c>
      <c r="AN6233">
        <v>0</v>
      </c>
      <c r="AO6233">
        <v>320</v>
      </c>
      <c r="AP6233">
        <v>1262</v>
      </c>
      <c r="AQ6233">
        <v>324</v>
      </c>
      <c r="AR6233">
        <v>0</v>
      </c>
      <c r="AS6233">
        <v>131</v>
      </c>
      <c r="AT6233">
        <v>18</v>
      </c>
      <c r="AU6233">
        <v>16</v>
      </c>
      <c r="AV6233">
        <v>12</v>
      </c>
      <c r="AW6233">
        <v>9</v>
      </c>
      <c r="AX6233">
        <v>0</v>
      </c>
      <c r="AY6233">
        <v>240</v>
      </c>
      <c r="AZ6233">
        <v>304</v>
      </c>
      <c r="BA6233">
        <v>149</v>
      </c>
      <c r="BB6233">
        <v>17</v>
      </c>
      <c r="BC6233">
        <v>9</v>
      </c>
      <c r="BD6233">
        <v>12</v>
      </c>
      <c r="BE6233">
        <v>0</v>
      </c>
      <c r="BF6233">
        <v>440</v>
      </c>
      <c r="BG6233">
        <v>855</v>
      </c>
      <c r="BH6233">
        <v>1</v>
      </c>
      <c r="BI6233">
        <v>109</v>
      </c>
      <c r="BJ6233" s="2">
        <v>45853</v>
      </c>
      <c r="BK6233">
        <v>0</v>
      </c>
      <c r="BL6233" s="3" t="str">
        <f>VLOOKUP(O6233,DropDownList!$H$1:$I$7,2,FALSE)</f>
        <v>2023/24</v>
      </c>
      <c r="BM6233" s="3" t="str">
        <f t="shared" si="97"/>
        <v>VSUR</v>
      </c>
    </row>
    <row r="6234" spans="1:65" x14ac:dyDescent="0.2">
      <c r="A6234">
        <v>2025</v>
      </c>
      <c r="B6234">
        <v>7</v>
      </c>
      <c r="C6234" t="s">
        <v>231</v>
      </c>
      <c r="D6234" t="s">
        <v>247</v>
      </c>
      <c r="E6234" t="s">
        <v>49</v>
      </c>
      <c r="F6234">
        <v>9803</v>
      </c>
      <c r="G6234" t="s">
        <v>158</v>
      </c>
      <c r="H6234" t="s">
        <v>240</v>
      </c>
      <c r="I6234" t="s">
        <v>240</v>
      </c>
      <c r="J6234" s="1">
        <v>45839</v>
      </c>
      <c r="K6234" t="s">
        <v>143</v>
      </c>
      <c r="L6234">
        <v>2</v>
      </c>
      <c r="M6234" t="s">
        <v>144</v>
      </c>
      <c r="N6234" t="s">
        <v>145</v>
      </c>
      <c r="O6234" t="s">
        <v>149</v>
      </c>
      <c r="P6234" t="s">
        <v>159</v>
      </c>
      <c r="Q6234">
        <v>44458.7</v>
      </c>
      <c r="R6234">
        <v>6</v>
      </c>
      <c r="S6234">
        <v>97501.18</v>
      </c>
      <c r="T6234">
        <v>0</v>
      </c>
      <c r="U6234">
        <v>2</v>
      </c>
      <c r="V6234">
        <v>1</v>
      </c>
      <c r="W6234">
        <v>42608.7</v>
      </c>
      <c r="X6234">
        <v>42608.7</v>
      </c>
      <c r="Y6234">
        <v>0</v>
      </c>
      <c r="Z6234">
        <v>0</v>
      </c>
      <c r="AA6234">
        <v>53042.48</v>
      </c>
      <c r="AB6234">
        <v>0</v>
      </c>
      <c r="AC6234">
        <v>0</v>
      </c>
      <c r="AD6234">
        <v>1</v>
      </c>
      <c r="AE6234">
        <v>0</v>
      </c>
      <c r="AF6234">
        <v>4</v>
      </c>
      <c r="AG6234">
        <v>1</v>
      </c>
      <c r="AH6234">
        <v>0</v>
      </c>
      <c r="AI6234">
        <v>1</v>
      </c>
      <c r="AJ6234">
        <v>0</v>
      </c>
      <c r="AK6234">
        <v>0</v>
      </c>
      <c r="AL6234">
        <v>0</v>
      </c>
      <c r="AM6234">
        <v>0</v>
      </c>
      <c r="AN6234">
        <v>0</v>
      </c>
      <c r="AO6234">
        <v>4</v>
      </c>
      <c r="AP6234">
        <v>7</v>
      </c>
      <c r="AQ6234">
        <v>4</v>
      </c>
      <c r="AR6234">
        <v>0</v>
      </c>
      <c r="AS6234">
        <v>0</v>
      </c>
      <c r="AT6234">
        <v>0</v>
      </c>
      <c r="AU6234">
        <v>1</v>
      </c>
      <c r="AV6234">
        <v>1</v>
      </c>
      <c r="AW6234">
        <v>0</v>
      </c>
      <c r="AX6234">
        <v>0</v>
      </c>
      <c r="AY6234">
        <v>0</v>
      </c>
      <c r="AZ6234">
        <v>0</v>
      </c>
      <c r="BA6234">
        <v>0</v>
      </c>
      <c r="BB6234">
        <v>0</v>
      </c>
      <c r="BC6234">
        <v>0</v>
      </c>
      <c r="BD6234">
        <v>0</v>
      </c>
      <c r="BE6234">
        <v>0</v>
      </c>
      <c r="BF6234">
        <v>0</v>
      </c>
      <c r="BG6234">
        <v>42608.7</v>
      </c>
      <c r="BH6234">
        <v>0</v>
      </c>
      <c r="BI6234">
        <v>0</v>
      </c>
      <c r="BJ6234" s="2">
        <v>45853</v>
      </c>
      <c r="BK6234">
        <v>0</v>
      </c>
      <c r="BL6234" s="3" t="str">
        <f>VLOOKUP(O6234,DropDownList!$H$1:$I$7,2,FALSE)</f>
        <v>2025/26</v>
      </c>
      <c r="BM6234" s="3" t="str">
        <f t="shared" si="97"/>
        <v>CONF</v>
      </c>
    </row>
    <row r="6235" spans="1:65" x14ac:dyDescent="0.2">
      <c r="A6235">
        <v>2025</v>
      </c>
      <c r="B6235">
        <v>7</v>
      </c>
      <c r="C6235" t="s">
        <v>231</v>
      </c>
      <c r="D6235" t="s">
        <v>247</v>
      </c>
      <c r="E6235" t="s">
        <v>49</v>
      </c>
      <c r="F6235">
        <v>9803</v>
      </c>
      <c r="G6235" t="s">
        <v>158</v>
      </c>
      <c r="H6235" t="s">
        <v>240</v>
      </c>
      <c r="I6235" t="s">
        <v>240</v>
      </c>
      <c r="J6235" s="1">
        <v>45839</v>
      </c>
      <c r="K6235" t="s">
        <v>143</v>
      </c>
      <c r="L6235">
        <v>2</v>
      </c>
      <c r="M6235" t="s">
        <v>144</v>
      </c>
      <c r="N6235" t="s">
        <v>145</v>
      </c>
      <c r="O6235" t="s">
        <v>149</v>
      </c>
      <c r="P6235" t="s">
        <v>161</v>
      </c>
      <c r="Q6235">
        <v>2717.71</v>
      </c>
      <c r="R6235">
        <v>543</v>
      </c>
      <c r="S6235">
        <v>11090</v>
      </c>
      <c r="T6235">
        <v>212.98</v>
      </c>
      <c r="U6235">
        <v>334</v>
      </c>
      <c r="V6235">
        <v>64</v>
      </c>
      <c r="W6235">
        <v>1425</v>
      </c>
      <c r="X6235">
        <v>1425</v>
      </c>
      <c r="Y6235">
        <v>0</v>
      </c>
      <c r="Z6235">
        <v>0</v>
      </c>
      <c r="AA6235">
        <v>8159.31</v>
      </c>
      <c r="AB6235">
        <v>0</v>
      </c>
      <c r="AC6235">
        <v>0</v>
      </c>
      <c r="AD6235">
        <v>64</v>
      </c>
      <c r="AE6235">
        <v>0</v>
      </c>
      <c r="AF6235">
        <v>377</v>
      </c>
      <c r="AG6235">
        <v>2</v>
      </c>
      <c r="AH6235">
        <v>15</v>
      </c>
      <c r="AI6235">
        <v>148</v>
      </c>
      <c r="AJ6235">
        <v>0</v>
      </c>
      <c r="AK6235">
        <v>0</v>
      </c>
      <c r="AL6235">
        <v>0</v>
      </c>
      <c r="AM6235">
        <v>0</v>
      </c>
      <c r="AN6235">
        <v>0</v>
      </c>
      <c r="AO6235">
        <v>396</v>
      </c>
      <c r="AP6235">
        <v>1195</v>
      </c>
      <c r="AQ6235">
        <v>400</v>
      </c>
      <c r="AR6235">
        <v>0</v>
      </c>
      <c r="AS6235">
        <v>128</v>
      </c>
      <c r="AT6235">
        <v>7</v>
      </c>
      <c r="AU6235">
        <v>1</v>
      </c>
      <c r="AV6235">
        <v>0</v>
      </c>
      <c r="AW6235">
        <v>21</v>
      </c>
      <c r="AX6235">
        <v>0</v>
      </c>
      <c r="AY6235">
        <v>217</v>
      </c>
      <c r="AZ6235">
        <v>302</v>
      </c>
      <c r="BA6235">
        <v>98</v>
      </c>
      <c r="BB6235">
        <v>4</v>
      </c>
      <c r="BC6235">
        <v>3</v>
      </c>
      <c r="BD6235">
        <v>6</v>
      </c>
      <c r="BE6235">
        <v>1</v>
      </c>
      <c r="BF6235">
        <v>524</v>
      </c>
      <c r="BG6235">
        <v>2715</v>
      </c>
      <c r="BH6235">
        <v>1</v>
      </c>
      <c r="BI6235">
        <v>332</v>
      </c>
      <c r="BJ6235" s="2">
        <v>45853</v>
      </c>
      <c r="BK6235">
        <v>0</v>
      </c>
      <c r="BL6235" s="3" t="str">
        <f>VLOOKUP(O6235,DropDownList!$H$1:$I$7,2,FALSE)</f>
        <v>2025/26</v>
      </c>
      <c r="BM6235" s="3" t="str">
        <f t="shared" si="97"/>
        <v>VSUR</v>
      </c>
    </row>
    <row r="6236" spans="1:65" x14ac:dyDescent="0.2">
      <c r="A6236">
        <v>2025</v>
      </c>
      <c r="B6236">
        <v>7</v>
      </c>
      <c r="C6236" t="s">
        <v>231</v>
      </c>
      <c r="D6236" t="s">
        <v>247</v>
      </c>
      <c r="E6236" t="s">
        <v>49</v>
      </c>
      <c r="F6236">
        <v>9803</v>
      </c>
      <c r="G6236" t="s">
        <v>158</v>
      </c>
      <c r="H6236" t="s">
        <v>240</v>
      </c>
      <c r="I6236" t="s">
        <v>240</v>
      </c>
      <c r="J6236" s="1">
        <v>45839</v>
      </c>
      <c r="K6236" t="s">
        <v>143</v>
      </c>
      <c r="L6236">
        <v>2</v>
      </c>
      <c r="M6236" t="s">
        <v>144</v>
      </c>
      <c r="N6236" t="s">
        <v>145</v>
      </c>
      <c r="O6236" t="s">
        <v>156</v>
      </c>
      <c r="P6236" t="s">
        <v>159</v>
      </c>
      <c r="Q6236">
        <v>0</v>
      </c>
      <c r="R6236">
        <v>7</v>
      </c>
      <c r="S6236">
        <v>23315.75</v>
      </c>
      <c r="T6236">
        <v>50</v>
      </c>
      <c r="U6236">
        <v>0</v>
      </c>
      <c r="V6236">
        <v>0</v>
      </c>
      <c r="W6236">
        <v>0</v>
      </c>
      <c r="X6236">
        <v>0</v>
      </c>
      <c r="Y6236">
        <v>0</v>
      </c>
      <c r="Z6236">
        <v>0</v>
      </c>
      <c r="AA6236">
        <v>23265.75</v>
      </c>
      <c r="AB6236">
        <v>0</v>
      </c>
      <c r="AC6236">
        <v>0</v>
      </c>
      <c r="AD6236">
        <v>0</v>
      </c>
      <c r="AE6236">
        <v>0</v>
      </c>
      <c r="AF6236">
        <v>6</v>
      </c>
      <c r="AG6236">
        <v>0</v>
      </c>
      <c r="AH6236">
        <v>0</v>
      </c>
      <c r="AI6236">
        <v>0</v>
      </c>
      <c r="AJ6236">
        <v>0</v>
      </c>
      <c r="AK6236">
        <v>0</v>
      </c>
      <c r="AL6236">
        <v>0</v>
      </c>
      <c r="AM6236">
        <v>0</v>
      </c>
      <c r="AN6236">
        <v>0</v>
      </c>
      <c r="AO6236">
        <v>5</v>
      </c>
      <c r="AP6236">
        <v>6</v>
      </c>
      <c r="AQ6236">
        <v>5</v>
      </c>
      <c r="AR6236">
        <v>0</v>
      </c>
      <c r="AS6236">
        <v>0</v>
      </c>
      <c r="AT6236">
        <v>0</v>
      </c>
      <c r="AU6236">
        <v>1</v>
      </c>
      <c r="AV6236">
        <v>0</v>
      </c>
      <c r="AW6236">
        <v>0</v>
      </c>
      <c r="AX6236">
        <v>0</v>
      </c>
      <c r="AY6236">
        <v>0</v>
      </c>
      <c r="AZ6236">
        <v>0</v>
      </c>
      <c r="BA6236">
        <v>0</v>
      </c>
      <c r="BB6236">
        <v>0</v>
      </c>
      <c r="BC6236">
        <v>0</v>
      </c>
      <c r="BD6236">
        <v>0</v>
      </c>
      <c r="BE6236">
        <v>0</v>
      </c>
      <c r="BF6236">
        <v>0</v>
      </c>
      <c r="BG6236">
        <v>0</v>
      </c>
      <c r="BH6236">
        <v>1</v>
      </c>
      <c r="BI6236">
        <v>0</v>
      </c>
      <c r="BJ6236" s="2">
        <v>45853</v>
      </c>
      <c r="BK6236">
        <v>0</v>
      </c>
      <c r="BL6236" s="3" t="str">
        <f>VLOOKUP(O6236,DropDownList!$H$1:$I$7,2,FALSE)</f>
        <v>2023/24</v>
      </c>
      <c r="BM6236" s="3" t="str">
        <f t="shared" si="97"/>
        <v>CONF</v>
      </c>
    </row>
    <row r="6237" spans="1:65" x14ac:dyDescent="0.2">
      <c r="A6237">
        <v>2025</v>
      </c>
      <c r="B6237">
        <v>7</v>
      </c>
      <c r="C6237" t="s">
        <v>231</v>
      </c>
      <c r="D6237" t="s">
        <v>247</v>
      </c>
      <c r="E6237" t="s">
        <v>49</v>
      </c>
      <c r="F6237">
        <v>9803</v>
      </c>
      <c r="G6237" t="s">
        <v>158</v>
      </c>
      <c r="H6237" t="s">
        <v>240</v>
      </c>
      <c r="I6237" t="s">
        <v>240</v>
      </c>
      <c r="J6237" s="1">
        <v>45839</v>
      </c>
      <c r="K6237" t="s">
        <v>143</v>
      </c>
      <c r="L6237">
        <v>2</v>
      </c>
      <c r="M6237" t="s">
        <v>144</v>
      </c>
      <c r="N6237" t="s">
        <v>145</v>
      </c>
      <c r="O6237" t="s">
        <v>147</v>
      </c>
      <c r="P6237" t="s">
        <v>160</v>
      </c>
      <c r="Q6237">
        <v>71100.509999999995</v>
      </c>
      <c r="R6237">
        <v>546</v>
      </c>
      <c r="S6237">
        <v>273783.23</v>
      </c>
      <c r="T6237">
        <v>17346.52</v>
      </c>
      <c r="U6237">
        <v>204</v>
      </c>
      <c r="V6237">
        <v>55</v>
      </c>
      <c r="W6237">
        <v>16488.599999999999</v>
      </c>
      <c r="X6237">
        <v>18026.599999999999</v>
      </c>
      <c r="Y6237">
        <v>0</v>
      </c>
      <c r="Z6237">
        <v>0</v>
      </c>
      <c r="AA6237">
        <v>185336.2</v>
      </c>
      <c r="AB6237">
        <v>48786.55</v>
      </c>
      <c r="AC6237">
        <v>127563.82</v>
      </c>
      <c r="AD6237">
        <v>16</v>
      </c>
      <c r="AE6237">
        <v>39</v>
      </c>
      <c r="AF6237">
        <v>301</v>
      </c>
      <c r="AG6237">
        <v>131</v>
      </c>
      <c r="AH6237">
        <v>33</v>
      </c>
      <c r="AI6237">
        <v>73</v>
      </c>
      <c r="AJ6237">
        <v>0</v>
      </c>
      <c r="AK6237">
        <v>0</v>
      </c>
      <c r="AL6237">
        <v>0</v>
      </c>
      <c r="AM6237">
        <v>0</v>
      </c>
      <c r="AN6237">
        <v>0</v>
      </c>
      <c r="AO6237">
        <v>407</v>
      </c>
      <c r="AP6237">
        <v>1424</v>
      </c>
      <c r="AQ6237">
        <v>370</v>
      </c>
      <c r="AR6237">
        <v>0</v>
      </c>
      <c r="AS6237">
        <v>183</v>
      </c>
      <c r="AT6237">
        <v>14</v>
      </c>
      <c r="AU6237">
        <v>19</v>
      </c>
      <c r="AV6237">
        <v>10</v>
      </c>
      <c r="AW6237">
        <v>28</v>
      </c>
      <c r="AX6237">
        <v>0</v>
      </c>
      <c r="AY6237">
        <v>253</v>
      </c>
      <c r="AZ6237">
        <v>342</v>
      </c>
      <c r="BA6237">
        <v>134</v>
      </c>
      <c r="BB6237">
        <v>18</v>
      </c>
      <c r="BC6237">
        <v>12</v>
      </c>
      <c r="BD6237">
        <v>12</v>
      </c>
      <c r="BE6237">
        <v>2</v>
      </c>
      <c r="BF6237">
        <v>518</v>
      </c>
      <c r="BG6237">
        <v>24769</v>
      </c>
      <c r="BH6237">
        <v>8</v>
      </c>
      <c r="BI6237">
        <v>201</v>
      </c>
      <c r="BJ6237" s="2">
        <v>45853</v>
      </c>
      <c r="BK6237">
        <v>0</v>
      </c>
      <c r="BL6237" s="3" t="str">
        <f>VLOOKUP(O6237,DropDownList!$H$1:$I$7,2,FALSE)</f>
        <v>2024/25</v>
      </c>
      <c r="BM6237" s="3" t="str">
        <f t="shared" si="97"/>
        <v>SC COURT</v>
      </c>
    </row>
    <row r="6238" spans="1:65" x14ac:dyDescent="0.2">
      <c r="A6238">
        <v>2025</v>
      </c>
      <c r="B6238">
        <v>7</v>
      </c>
      <c r="C6238" t="s">
        <v>231</v>
      </c>
      <c r="D6238" t="s">
        <v>248</v>
      </c>
      <c r="E6238" t="s">
        <v>50</v>
      </c>
      <c r="F6238">
        <v>9358</v>
      </c>
      <c r="G6238" t="s">
        <v>141</v>
      </c>
      <c r="H6238" t="s">
        <v>237</v>
      </c>
      <c r="I6238" t="s">
        <v>237</v>
      </c>
      <c r="J6238" s="1">
        <v>45839</v>
      </c>
      <c r="K6238" t="s">
        <v>143</v>
      </c>
      <c r="L6238">
        <v>2</v>
      </c>
      <c r="M6238" t="s">
        <v>144</v>
      </c>
      <c r="N6238" t="s">
        <v>145</v>
      </c>
      <c r="O6238" t="s">
        <v>147</v>
      </c>
      <c r="P6238" t="s">
        <v>152</v>
      </c>
      <c r="Q6238">
        <v>0</v>
      </c>
      <c r="R6238">
        <v>41</v>
      </c>
      <c r="S6238">
        <v>1640</v>
      </c>
      <c r="T6238">
        <v>560</v>
      </c>
      <c r="U6238">
        <v>0</v>
      </c>
      <c r="V6238">
        <v>0</v>
      </c>
      <c r="W6238">
        <v>0</v>
      </c>
      <c r="X6238">
        <v>0</v>
      </c>
      <c r="Y6238">
        <v>0</v>
      </c>
      <c r="Z6238">
        <v>0</v>
      </c>
      <c r="AA6238">
        <v>1080</v>
      </c>
      <c r="AB6238">
        <v>0</v>
      </c>
      <c r="AC6238">
        <v>1080</v>
      </c>
      <c r="AD6238">
        <v>0</v>
      </c>
      <c r="AE6238">
        <v>0</v>
      </c>
      <c r="AF6238">
        <v>27</v>
      </c>
      <c r="AG6238">
        <v>0</v>
      </c>
      <c r="AH6238">
        <v>14</v>
      </c>
      <c r="AI6238">
        <v>0</v>
      </c>
      <c r="AJ6238">
        <v>0</v>
      </c>
      <c r="AK6238">
        <v>0</v>
      </c>
      <c r="AL6238">
        <v>0</v>
      </c>
      <c r="AM6238">
        <v>0</v>
      </c>
      <c r="AN6238">
        <v>0</v>
      </c>
      <c r="AO6238">
        <v>0</v>
      </c>
      <c r="AP6238">
        <v>0</v>
      </c>
      <c r="AQ6238">
        <v>0</v>
      </c>
      <c r="AR6238">
        <v>0</v>
      </c>
      <c r="AS6238">
        <v>0</v>
      </c>
      <c r="AT6238">
        <v>0</v>
      </c>
      <c r="AU6238">
        <v>0</v>
      </c>
      <c r="AV6238">
        <v>0</v>
      </c>
      <c r="AW6238">
        <v>0</v>
      </c>
      <c r="AX6238">
        <v>0</v>
      </c>
      <c r="AY6238">
        <v>0</v>
      </c>
      <c r="AZ6238">
        <v>0</v>
      </c>
      <c r="BA6238">
        <v>0</v>
      </c>
      <c r="BB6238">
        <v>0</v>
      </c>
      <c r="BC6238">
        <v>0</v>
      </c>
      <c r="BD6238">
        <v>0</v>
      </c>
      <c r="BE6238">
        <v>0</v>
      </c>
      <c r="BF6238">
        <v>0</v>
      </c>
      <c r="BG6238">
        <v>0</v>
      </c>
      <c r="BH6238">
        <v>0</v>
      </c>
      <c r="BI6238">
        <v>0</v>
      </c>
      <c r="BJ6238" s="2">
        <v>45853</v>
      </c>
      <c r="BK6238">
        <v>0</v>
      </c>
      <c r="BL6238" s="3" t="str">
        <f>VLOOKUP(O6238,DropDownList!$H$1:$I$7,2,FALSE)</f>
        <v>2024/25</v>
      </c>
      <c r="BM6238" s="3" t="str">
        <f t="shared" si="97"/>
        <v>PCOA</v>
      </c>
    </row>
    <row r="6239" spans="1:65" x14ac:dyDescent="0.2">
      <c r="A6239">
        <v>2025</v>
      </c>
      <c r="B6239">
        <v>7</v>
      </c>
      <c r="C6239" t="s">
        <v>231</v>
      </c>
      <c r="D6239" t="s">
        <v>248</v>
      </c>
      <c r="E6239" t="s">
        <v>50</v>
      </c>
      <c r="F6239">
        <v>9358</v>
      </c>
      <c r="G6239" t="s">
        <v>141</v>
      </c>
      <c r="H6239" t="s">
        <v>237</v>
      </c>
      <c r="I6239" t="s">
        <v>237</v>
      </c>
      <c r="J6239" s="1">
        <v>45839</v>
      </c>
      <c r="K6239" t="s">
        <v>143</v>
      </c>
      <c r="L6239">
        <v>2</v>
      </c>
      <c r="M6239" t="s">
        <v>144</v>
      </c>
      <c r="N6239" t="s">
        <v>145</v>
      </c>
      <c r="O6239" t="s">
        <v>147</v>
      </c>
      <c r="P6239" t="s">
        <v>154</v>
      </c>
      <c r="Q6239">
        <v>21671.41</v>
      </c>
      <c r="R6239">
        <v>422</v>
      </c>
      <c r="S6239">
        <v>124131.92</v>
      </c>
      <c r="T6239">
        <v>2350</v>
      </c>
      <c r="U6239">
        <v>103</v>
      </c>
      <c r="V6239">
        <v>46</v>
      </c>
      <c r="W6239">
        <v>9956.68</v>
      </c>
      <c r="X6239">
        <v>10266.68</v>
      </c>
      <c r="Y6239">
        <v>0</v>
      </c>
      <c r="Z6239">
        <v>0</v>
      </c>
      <c r="AA6239">
        <v>100110.51</v>
      </c>
      <c r="AB6239">
        <v>4098.28</v>
      </c>
      <c r="AC6239">
        <v>89916.65</v>
      </c>
      <c r="AD6239">
        <v>25</v>
      </c>
      <c r="AE6239">
        <v>21</v>
      </c>
      <c r="AF6239">
        <v>312</v>
      </c>
      <c r="AG6239">
        <v>65</v>
      </c>
      <c r="AH6239">
        <v>7</v>
      </c>
      <c r="AI6239">
        <v>38</v>
      </c>
      <c r="AJ6239">
        <v>0</v>
      </c>
      <c r="AK6239">
        <v>0</v>
      </c>
      <c r="AL6239">
        <v>0</v>
      </c>
      <c r="AM6239">
        <v>0</v>
      </c>
      <c r="AN6239">
        <v>0</v>
      </c>
      <c r="AO6239">
        <v>205</v>
      </c>
      <c r="AP6239">
        <v>771</v>
      </c>
      <c r="AQ6239">
        <v>211</v>
      </c>
      <c r="AR6239">
        <v>0</v>
      </c>
      <c r="AS6239">
        <v>114</v>
      </c>
      <c r="AT6239">
        <v>28</v>
      </c>
      <c r="AU6239">
        <v>5</v>
      </c>
      <c r="AV6239">
        <v>1</v>
      </c>
      <c r="AW6239">
        <v>0</v>
      </c>
      <c r="AX6239">
        <v>0</v>
      </c>
      <c r="AY6239">
        <v>111</v>
      </c>
      <c r="AZ6239">
        <v>174</v>
      </c>
      <c r="BA6239">
        <v>76</v>
      </c>
      <c r="BB6239">
        <v>19</v>
      </c>
      <c r="BC6239">
        <v>8</v>
      </c>
      <c r="BD6239">
        <v>9</v>
      </c>
      <c r="BE6239">
        <v>1</v>
      </c>
      <c r="BF6239">
        <v>418</v>
      </c>
      <c r="BG6239">
        <v>11452</v>
      </c>
      <c r="BH6239">
        <v>0</v>
      </c>
      <c r="BI6239">
        <v>103</v>
      </c>
      <c r="BJ6239" s="2">
        <v>45853</v>
      </c>
      <c r="BK6239">
        <v>0</v>
      </c>
      <c r="BL6239" s="3" t="str">
        <f>VLOOKUP(O6239,DropDownList!$H$1:$I$7,2,FALSE)</f>
        <v>2024/25</v>
      </c>
      <c r="BM6239" s="3" t="str">
        <f t="shared" si="97"/>
        <v>JP COURT</v>
      </c>
    </row>
    <row r="6240" spans="1:65" x14ac:dyDescent="0.2">
      <c r="A6240">
        <v>2025</v>
      </c>
      <c r="B6240">
        <v>7</v>
      </c>
      <c r="C6240" t="s">
        <v>231</v>
      </c>
      <c r="D6240" t="s">
        <v>248</v>
      </c>
      <c r="E6240" t="s">
        <v>50</v>
      </c>
      <c r="F6240">
        <v>9358</v>
      </c>
      <c r="G6240" t="s">
        <v>141</v>
      </c>
      <c r="H6240" t="s">
        <v>237</v>
      </c>
      <c r="I6240" t="s">
        <v>237</v>
      </c>
      <c r="J6240" s="1">
        <v>45839</v>
      </c>
      <c r="K6240" t="s">
        <v>143</v>
      </c>
      <c r="L6240">
        <v>2</v>
      </c>
      <c r="M6240" t="s">
        <v>144</v>
      </c>
      <c r="N6240" t="s">
        <v>145</v>
      </c>
      <c r="O6240" t="s">
        <v>147</v>
      </c>
      <c r="P6240" t="s">
        <v>146</v>
      </c>
      <c r="Q6240">
        <v>734.42</v>
      </c>
      <c r="R6240">
        <v>419</v>
      </c>
      <c r="S6240">
        <v>6900</v>
      </c>
      <c r="T6240">
        <v>110</v>
      </c>
      <c r="U6240">
        <v>101</v>
      </c>
      <c r="V6240">
        <v>27</v>
      </c>
      <c r="W6240">
        <v>404.42</v>
      </c>
      <c r="X6240">
        <v>404.42</v>
      </c>
      <c r="Y6240">
        <v>0</v>
      </c>
      <c r="Z6240">
        <v>0</v>
      </c>
      <c r="AA6240">
        <v>6055.58</v>
      </c>
      <c r="AB6240">
        <v>0</v>
      </c>
      <c r="AC6240">
        <v>0</v>
      </c>
      <c r="AD6240">
        <v>25</v>
      </c>
      <c r="AE6240">
        <v>2</v>
      </c>
      <c r="AF6240">
        <v>365</v>
      </c>
      <c r="AG6240">
        <v>2</v>
      </c>
      <c r="AH6240">
        <v>7</v>
      </c>
      <c r="AI6240">
        <v>45</v>
      </c>
      <c r="AJ6240">
        <v>0</v>
      </c>
      <c r="AK6240">
        <v>0</v>
      </c>
      <c r="AL6240">
        <v>0</v>
      </c>
      <c r="AM6240">
        <v>0</v>
      </c>
      <c r="AN6240">
        <v>0</v>
      </c>
      <c r="AO6240">
        <v>202</v>
      </c>
      <c r="AP6240">
        <v>774</v>
      </c>
      <c r="AQ6240">
        <v>212</v>
      </c>
      <c r="AR6240">
        <v>0</v>
      </c>
      <c r="AS6240">
        <v>113</v>
      </c>
      <c r="AT6240">
        <v>29</v>
      </c>
      <c r="AU6240">
        <v>5</v>
      </c>
      <c r="AV6240">
        <v>1</v>
      </c>
      <c r="AW6240">
        <v>0</v>
      </c>
      <c r="AX6240">
        <v>0</v>
      </c>
      <c r="AY6240">
        <v>112</v>
      </c>
      <c r="AZ6240">
        <v>174</v>
      </c>
      <c r="BA6240">
        <v>77</v>
      </c>
      <c r="BB6240">
        <v>19</v>
      </c>
      <c r="BC6240">
        <v>8</v>
      </c>
      <c r="BD6240">
        <v>9</v>
      </c>
      <c r="BE6240">
        <v>1</v>
      </c>
      <c r="BF6240">
        <v>415</v>
      </c>
      <c r="BG6240">
        <v>720</v>
      </c>
      <c r="BH6240">
        <v>0</v>
      </c>
      <c r="BI6240">
        <v>101</v>
      </c>
      <c r="BJ6240" s="2">
        <v>45853</v>
      </c>
      <c r="BK6240">
        <v>0</v>
      </c>
      <c r="BL6240" s="3" t="str">
        <f>VLOOKUP(O6240,DropDownList!$H$1:$I$7,2,FALSE)</f>
        <v>2024/25</v>
      </c>
      <c r="BM6240" s="3" t="str">
        <f t="shared" si="97"/>
        <v>VSUR</v>
      </c>
    </row>
    <row r="6241" spans="1:65" x14ac:dyDescent="0.2">
      <c r="A6241">
        <v>2025</v>
      </c>
      <c r="B6241">
        <v>7</v>
      </c>
      <c r="C6241" t="s">
        <v>231</v>
      </c>
      <c r="D6241" t="s">
        <v>248</v>
      </c>
      <c r="E6241" t="s">
        <v>50</v>
      </c>
      <c r="F6241">
        <v>9358</v>
      </c>
      <c r="G6241" t="s">
        <v>141</v>
      </c>
      <c r="H6241" t="s">
        <v>237</v>
      </c>
      <c r="I6241" t="s">
        <v>237</v>
      </c>
      <c r="J6241" s="1">
        <v>45839</v>
      </c>
      <c r="K6241" t="s">
        <v>143</v>
      </c>
      <c r="L6241">
        <v>2</v>
      </c>
      <c r="M6241" t="s">
        <v>144</v>
      </c>
      <c r="N6241" t="s">
        <v>145</v>
      </c>
      <c r="O6241" t="s">
        <v>149</v>
      </c>
      <c r="P6241" t="s">
        <v>150</v>
      </c>
      <c r="Q6241">
        <v>22939.37</v>
      </c>
      <c r="R6241">
        <v>268</v>
      </c>
      <c r="S6241">
        <v>45683.62</v>
      </c>
      <c r="T6241">
        <v>3519.13</v>
      </c>
      <c r="U6241">
        <v>140</v>
      </c>
      <c r="V6241">
        <v>84</v>
      </c>
      <c r="W6241">
        <v>12176.98</v>
      </c>
      <c r="X6241">
        <v>15685.44</v>
      </c>
      <c r="Y6241">
        <v>246</v>
      </c>
      <c r="Z6241">
        <v>42164.49</v>
      </c>
      <c r="AA6241">
        <v>19225.12</v>
      </c>
      <c r="AB6241">
        <v>6628.44</v>
      </c>
      <c r="AC6241">
        <v>12596.68</v>
      </c>
      <c r="AD6241">
        <v>71</v>
      </c>
      <c r="AE6241">
        <v>13</v>
      </c>
      <c r="AF6241">
        <v>106</v>
      </c>
      <c r="AG6241">
        <v>45</v>
      </c>
      <c r="AH6241">
        <v>22</v>
      </c>
      <c r="AI6241">
        <v>95</v>
      </c>
      <c r="AJ6241">
        <v>36</v>
      </c>
      <c r="AK6241">
        <v>27</v>
      </c>
      <c r="AL6241">
        <v>10</v>
      </c>
      <c r="AM6241">
        <v>6</v>
      </c>
      <c r="AN6241">
        <v>4</v>
      </c>
      <c r="AO6241">
        <v>187</v>
      </c>
      <c r="AP6241">
        <v>610</v>
      </c>
      <c r="AQ6241">
        <v>209</v>
      </c>
      <c r="AR6241">
        <v>29</v>
      </c>
      <c r="AS6241">
        <v>47</v>
      </c>
      <c r="AT6241">
        <v>26</v>
      </c>
      <c r="AU6241">
        <v>1</v>
      </c>
      <c r="AV6241">
        <v>0</v>
      </c>
      <c r="AW6241">
        <v>0</v>
      </c>
      <c r="AX6241">
        <v>0</v>
      </c>
      <c r="AY6241">
        <v>69</v>
      </c>
      <c r="AZ6241">
        <v>152</v>
      </c>
      <c r="BA6241">
        <v>66</v>
      </c>
      <c r="BB6241">
        <v>4</v>
      </c>
      <c r="BC6241">
        <v>1</v>
      </c>
      <c r="BD6241">
        <v>0</v>
      </c>
      <c r="BE6241">
        <v>0</v>
      </c>
      <c r="BF6241">
        <v>179</v>
      </c>
      <c r="BG6241">
        <v>16352.35</v>
      </c>
      <c r="BH6241">
        <v>0</v>
      </c>
      <c r="BI6241">
        <v>137</v>
      </c>
      <c r="BJ6241" s="2">
        <v>45853</v>
      </c>
      <c r="BK6241">
        <v>0</v>
      </c>
      <c r="BL6241" s="3" t="str">
        <f>VLOOKUP(O6241,DropDownList!$H$1:$I$7,2,FALSE)</f>
        <v>2025/26</v>
      </c>
      <c r="BM6241" s="3" t="str">
        <f t="shared" si="97"/>
        <v>FISCAL FINES</v>
      </c>
    </row>
    <row r="6242" spans="1:65" x14ac:dyDescent="0.2">
      <c r="A6242">
        <v>2025</v>
      </c>
      <c r="B6242">
        <v>7</v>
      </c>
      <c r="C6242" t="s">
        <v>231</v>
      </c>
      <c r="D6242" t="s">
        <v>248</v>
      </c>
      <c r="E6242" t="s">
        <v>50</v>
      </c>
      <c r="F6242">
        <v>9358</v>
      </c>
      <c r="G6242" t="s">
        <v>141</v>
      </c>
      <c r="H6242" t="s">
        <v>237</v>
      </c>
      <c r="I6242" t="s">
        <v>237</v>
      </c>
      <c r="J6242" s="1">
        <v>45839</v>
      </c>
      <c r="K6242" t="s">
        <v>143</v>
      </c>
      <c r="L6242">
        <v>2</v>
      </c>
      <c r="M6242" t="s">
        <v>144</v>
      </c>
      <c r="N6242" t="s">
        <v>145</v>
      </c>
      <c r="O6242" t="s">
        <v>147</v>
      </c>
      <c r="P6242" t="s">
        <v>148</v>
      </c>
      <c r="Q6242">
        <v>360</v>
      </c>
      <c r="R6242">
        <v>14</v>
      </c>
      <c r="S6242">
        <v>840</v>
      </c>
      <c r="T6242">
        <v>0</v>
      </c>
      <c r="U6242">
        <v>6</v>
      </c>
      <c r="V6242">
        <v>5</v>
      </c>
      <c r="W6242">
        <v>300</v>
      </c>
      <c r="X6242">
        <v>300</v>
      </c>
      <c r="Y6242">
        <v>0</v>
      </c>
      <c r="Z6242">
        <v>0</v>
      </c>
      <c r="AA6242">
        <v>480</v>
      </c>
      <c r="AB6242">
        <v>0</v>
      </c>
      <c r="AC6242">
        <v>480</v>
      </c>
      <c r="AD6242">
        <v>5</v>
      </c>
      <c r="AE6242">
        <v>0</v>
      </c>
      <c r="AF6242">
        <v>8</v>
      </c>
      <c r="AG6242">
        <v>0</v>
      </c>
      <c r="AH6242">
        <v>0</v>
      </c>
      <c r="AI6242">
        <v>6</v>
      </c>
      <c r="AJ6242">
        <v>0</v>
      </c>
      <c r="AK6242">
        <v>0</v>
      </c>
      <c r="AL6242">
        <v>0</v>
      </c>
      <c r="AM6242">
        <v>0</v>
      </c>
      <c r="AN6242">
        <v>0</v>
      </c>
      <c r="AO6242">
        <v>12</v>
      </c>
      <c r="AP6242">
        <v>62</v>
      </c>
      <c r="AQ6242">
        <v>13</v>
      </c>
      <c r="AR6242">
        <v>2</v>
      </c>
      <c r="AS6242">
        <v>4</v>
      </c>
      <c r="AT6242">
        <v>9</v>
      </c>
      <c r="AU6242">
        <v>0</v>
      </c>
      <c r="AV6242">
        <v>0</v>
      </c>
      <c r="AW6242">
        <v>0</v>
      </c>
      <c r="AX6242">
        <v>0</v>
      </c>
      <c r="AY6242">
        <v>6</v>
      </c>
      <c r="AZ6242">
        <v>15</v>
      </c>
      <c r="BA6242">
        <v>11</v>
      </c>
      <c r="BB6242">
        <v>0</v>
      </c>
      <c r="BC6242">
        <v>0</v>
      </c>
      <c r="BD6242">
        <v>0</v>
      </c>
      <c r="BE6242">
        <v>0</v>
      </c>
      <c r="BF6242">
        <v>12</v>
      </c>
      <c r="BG6242">
        <v>360</v>
      </c>
      <c r="BH6242">
        <v>0</v>
      </c>
      <c r="BI6242">
        <v>6</v>
      </c>
      <c r="BJ6242" s="2">
        <v>45853</v>
      </c>
      <c r="BK6242">
        <v>0</v>
      </c>
      <c r="BL6242" s="3" t="str">
        <f>VLOOKUP(O6242,DropDownList!$H$1:$I$7,2,FALSE)</f>
        <v>2024/25</v>
      </c>
      <c r="BM6242" s="3" t="str">
        <f t="shared" si="97"/>
        <v>PRAS</v>
      </c>
    </row>
    <row r="6243" spans="1:65" x14ac:dyDescent="0.2">
      <c r="A6243">
        <v>2025</v>
      </c>
      <c r="B6243">
        <v>7</v>
      </c>
      <c r="C6243" t="s">
        <v>231</v>
      </c>
      <c r="D6243" t="s">
        <v>248</v>
      </c>
      <c r="E6243" t="s">
        <v>50</v>
      </c>
      <c r="F6243">
        <v>9358</v>
      </c>
      <c r="G6243" t="s">
        <v>141</v>
      </c>
      <c r="H6243" t="s">
        <v>237</v>
      </c>
      <c r="I6243" t="s">
        <v>237</v>
      </c>
      <c r="J6243" s="1">
        <v>45839</v>
      </c>
      <c r="K6243" t="s">
        <v>143</v>
      </c>
      <c r="L6243">
        <v>2</v>
      </c>
      <c r="M6243" t="s">
        <v>144</v>
      </c>
      <c r="N6243" t="s">
        <v>145</v>
      </c>
      <c r="O6243" t="s">
        <v>156</v>
      </c>
      <c r="P6243" t="s">
        <v>152</v>
      </c>
      <c r="Q6243">
        <v>0</v>
      </c>
      <c r="R6243">
        <v>35</v>
      </c>
      <c r="S6243">
        <v>1400</v>
      </c>
      <c r="T6243">
        <v>640</v>
      </c>
      <c r="U6243">
        <v>0</v>
      </c>
      <c r="V6243">
        <v>0</v>
      </c>
      <c r="W6243">
        <v>0</v>
      </c>
      <c r="X6243">
        <v>0</v>
      </c>
      <c r="Y6243">
        <v>0</v>
      </c>
      <c r="Z6243">
        <v>0</v>
      </c>
      <c r="AA6243">
        <v>760</v>
      </c>
      <c r="AB6243">
        <v>0</v>
      </c>
      <c r="AC6243">
        <v>760</v>
      </c>
      <c r="AD6243">
        <v>0</v>
      </c>
      <c r="AE6243">
        <v>0</v>
      </c>
      <c r="AF6243">
        <v>19</v>
      </c>
      <c r="AG6243">
        <v>0</v>
      </c>
      <c r="AH6243">
        <v>16</v>
      </c>
      <c r="AI6243">
        <v>0</v>
      </c>
      <c r="AJ6243">
        <v>0</v>
      </c>
      <c r="AK6243">
        <v>0</v>
      </c>
      <c r="AL6243">
        <v>0</v>
      </c>
      <c r="AM6243">
        <v>3</v>
      </c>
      <c r="AN6243">
        <v>0</v>
      </c>
      <c r="AO6243">
        <v>0</v>
      </c>
      <c r="AP6243">
        <v>0</v>
      </c>
      <c r="AQ6243">
        <v>0</v>
      </c>
      <c r="AR6243">
        <v>0</v>
      </c>
      <c r="AS6243">
        <v>0</v>
      </c>
      <c r="AT6243">
        <v>0</v>
      </c>
      <c r="AU6243">
        <v>0</v>
      </c>
      <c r="AV6243">
        <v>0</v>
      </c>
      <c r="AW6243">
        <v>0</v>
      </c>
      <c r="AX6243">
        <v>0</v>
      </c>
      <c r="AY6243">
        <v>0</v>
      </c>
      <c r="AZ6243">
        <v>0</v>
      </c>
      <c r="BA6243">
        <v>0</v>
      </c>
      <c r="BB6243">
        <v>0</v>
      </c>
      <c r="BC6243">
        <v>0</v>
      </c>
      <c r="BD6243">
        <v>0</v>
      </c>
      <c r="BE6243">
        <v>0</v>
      </c>
      <c r="BF6243">
        <v>0</v>
      </c>
      <c r="BG6243">
        <v>0</v>
      </c>
      <c r="BH6243">
        <v>0</v>
      </c>
      <c r="BI6243">
        <v>0</v>
      </c>
      <c r="BJ6243" s="2">
        <v>45853</v>
      </c>
      <c r="BK6243">
        <v>0</v>
      </c>
      <c r="BL6243" s="3" t="str">
        <f>VLOOKUP(O6243,DropDownList!$H$1:$I$7,2,FALSE)</f>
        <v>2023/24</v>
      </c>
      <c r="BM6243" s="3" t="str">
        <f t="shared" si="97"/>
        <v>PCOA</v>
      </c>
    </row>
    <row r="6244" spans="1:65" x14ac:dyDescent="0.2">
      <c r="A6244">
        <v>2025</v>
      </c>
      <c r="B6244">
        <v>7</v>
      </c>
      <c r="C6244" t="s">
        <v>231</v>
      </c>
      <c r="D6244" t="s">
        <v>248</v>
      </c>
      <c r="E6244" t="s">
        <v>50</v>
      </c>
      <c r="F6244">
        <v>9358</v>
      </c>
      <c r="G6244" t="s">
        <v>141</v>
      </c>
      <c r="H6244" t="s">
        <v>237</v>
      </c>
      <c r="I6244" t="s">
        <v>237</v>
      </c>
      <c r="J6244" s="1">
        <v>45839</v>
      </c>
      <c r="K6244" t="s">
        <v>143</v>
      </c>
      <c r="L6244">
        <v>2</v>
      </c>
      <c r="M6244" t="s">
        <v>144</v>
      </c>
      <c r="N6244" t="s">
        <v>145</v>
      </c>
      <c r="O6244" t="s">
        <v>156</v>
      </c>
      <c r="P6244" t="s">
        <v>154</v>
      </c>
      <c r="Q6244">
        <v>22860.26</v>
      </c>
      <c r="R6244">
        <v>654</v>
      </c>
      <c r="S6244">
        <v>168287.21</v>
      </c>
      <c r="T6244">
        <v>3409.37</v>
      </c>
      <c r="U6244">
        <v>109</v>
      </c>
      <c r="V6244">
        <v>54</v>
      </c>
      <c r="W6244">
        <v>12097.28</v>
      </c>
      <c r="X6244">
        <v>12097.28</v>
      </c>
      <c r="Y6244">
        <v>0</v>
      </c>
      <c r="Z6244">
        <v>0</v>
      </c>
      <c r="AA6244">
        <v>142017.57999999999</v>
      </c>
      <c r="AB6244">
        <v>1600.54</v>
      </c>
      <c r="AC6244">
        <v>131726.28</v>
      </c>
      <c r="AD6244">
        <v>36</v>
      </c>
      <c r="AE6244">
        <v>18</v>
      </c>
      <c r="AF6244">
        <v>533</v>
      </c>
      <c r="AG6244">
        <v>55</v>
      </c>
      <c r="AH6244">
        <v>8</v>
      </c>
      <c r="AI6244">
        <v>54</v>
      </c>
      <c r="AJ6244">
        <v>0</v>
      </c>
      <c r="AK6244">
        <v>0</v>
      </c>
      <c r="AL6244">
        <v>0</v>
      </c>
      <c r="AM6244">
        <v>0</v>
      </c>
      <c r="AN6244">
        <v>0</v>
      </c>
      <c r="AO6244">
        <v>371</v>
      </c>
      <c r="AP6244">
        <v>1727</v>
      </c>
      <c r="AQ6244">
        <v>399</v>
      </c>
      <c r="AR6244">
        <v>0</v>
      </c>
      <c r="AS6244">
        <v>170</v>
      </c>
      <c r="AT6244">
        <v>86</v>
      </c>
      <c r="AU6244">
        <v>29</v>
      </c>
      <c r="AV6244">
        <v>15</v>
      </c>
      <c r="AW6244">
        <v>2</v>
      </c>
      <c r="AX6244">
        <v>0</v>
      </c>
      <c r="AY6244">
        <v>232</v>
      </c>
      <c r="AZ6244">
        <v>385</v>
      </c>
      <c r="BA6244">
        <v>221</v>
      </c>
      <c r="BB6244">
        <v>60</v>
      </c>
      <c r="BC6244">
        <v>26</v>
      </c>
      <c r="BD6244">
        <v>16</v>
      </c>
      <c r="BE6244">
        <v>1</v>
      </c>
      <c r="BF6244">
        <v>643</v>
      </c>
      <c r="BG6244">
        <v>13365</v>
      </c>
      <c r="BH6244">
        <v>4</v>
      </c>
      <c r="BI6244">
        <v>108</v>
      </c>
      <c r="BJ6244" s="2">
        <v>45853</v>
      </c>
      <c r="BK6244">
        <v>0</v>
      </c>
      <c r="BL6244" s="3" t="str">
        <f>VLOOKUP(O6244,DropDownList!$H$1:$I$7,2,FALSE)</f>
        <v>2023/24</v>
      </c>
      <c r="BM6244" s="3" t="str">
        <f t="shared" si="97"/>
        <v>JP COURT</v>
      </c>
    </row>
    <row r="6245" spans="1:65" x14ac:dyDescent="0.2">
      <c r="A6245">
        <v>2025</v>
      </c>
      <c r="B6245">
        <v>7</v>
      </c>
      <c r="C6245" t="s">
        <v>231</v>
      </c>
      <c r="D6245" t="s">
        <v>248</v>
      </c>
      <c r="E6245" t="s">
        <v>50</v>
      </c>
      <c r="F6245">
        <v>9358</v>
      </c>
      <c r="G6245" t="s">
        <v>141</v>
      </c>
      <c r="H6245" t="s">
        <v>237</v>
      </c>
      <c r="I6245" t="s">
        <v>237</v>
      </c>
      <c r="J6245" s="1">
        <v>45839</v>
      </c>
      <c r="K6245" t="s">
        <v>143</v>
      </c>
      <c r="L6245">
        <v>2</v>
      </c>
      <c r="M6245" t="s">
        <v>144</v>
      </c>
      <c r="N6245" t="s">
        <v>145</v>
      </c>
      <c r="O6245" t="s">
        <v>149</v>
      </c>
      <c r="P6245" t="s">
        <v>148</v>
      </c>
      <c r="Q6245">
        <v>454.99</v>
      </c>
      <c r="R6245">
        <v>12</v>
      </c>
      <c r="S6245">
        <v>720</v>
      </c>
      <c r="T6245">
        <v>20</v>
      </c>
      <c r="U6245">
        <v>8</v>
      </c>
      <c r="V6245">
        <v>5</v>
      </c>
      <c r="W6245">
        <v>295</v>
      </c>
      <c r="X6245">
        <v>295</v>
      </c>
      <c r="Y6245">
        <v>0</v>
      </c>
      <c r="Z6245">
        <v>0</v>
      </c>
      <c r="AA6245">
        <v>245.01</v>
      </c>
      <c r="AB6245">
        <v>0</v>
      </c>
      <c r="AC6245">
        <v>245.01</v>
      </c>
      <c r="AD6245">
        <v>4</v>
      </c>
      <c r="AE6245">
        <v>1</v>
      </c>
      <c r="AF6245">
        <v>3</v>
      </c>
      <c r="AG6245">
        <v>2</v>
      </c>
      <c r="AH6245">
        <v>0</v>
      </c>
      <c r="AI6245">
        <v>6</v>
      </c>
      <c r="AJ6245">
        <v>0</v>
      </c>
      <c r="AK6245">
        <v>0</v>
      </c>
      <c r="AL6245">
        <v>0</v>
      </c>
      <c r="AM6245">
        <v>0</v>
      </c>
      <c r="AN6245">
        <v>0</v>
      </c>
      <c r="AO6245">
        <v>8</v>
      </c>
      <c r="AP6245">
        <v>32</v>
      </c>
      <c r="AQ6245">
        <v>8</v>
      </c>
      <c r="AR6245">
        <v>3</v>
      </c>
      <c r="AS6245">
        <v>1</v>
      </c>
      <c r="AT6245">
        <v>4</v>
      </c>
      <c r="AU6245">
        <v>0</v>
      </c>
      <c r="AV6245">
        <v>0</v>
      </c>
      <c r="AW6245">
        <v>0</v>
      </c>
      <c r="AX6245">
        <v>0</v>
      </c>
      <c r="AY6245">
        <v>3</v>
      </c>
      <c r="AZ6245">
        <v>7</v>
      </c>
      <c r="BA6245">
        <v>4</v>
      </c>
      <c r="BB6245">
        <v>1</v>
      </c>
      <c r="BC6245">
        <v>1</v>
      </c>
      <c r="BD6245">
        <v>0</v>
      </c>
      <c r="BE6245">
        <v>0</v>
      </c>
      <c r="BF6245">
        <v>8</v>
      </c>
      <c r="BG6245">
        <v>360</v>
      </c>
      <c r="BH6245">
        <v>1</v>
      </c>
      <c r="BI6245">
        <v>8</v>
      </c>
      <c r="BJ6245" s="2">
        <v>45853</v>
      </c>
      <c r="BK6245">
        <v>0</v>
      </c>
      <c r="BL6245" s="3" t="str">
        <f>VLOOKUP(O6245,DropDownList!$H$1:$I$7,2,FALSE)</f>
        <v>2025/26</v>
      </c>
      <c r="BM6245" s="3" t="str">
        <f t="shared" si="97"/>
        <v>PRAS</v>
      </c>
    </row>
    <row r="6246" spans="1:65" x14ac:dyDescent="0.2">
      <c r="A6246">
        <v>2025</v>
      </c>
      <c r="B6246">
        <v>7</v>
      </c>
      <c r="C6246" t="s">
        <v>231</v>
      </c>
      <c r="D6246" t="s">
        <v>248</v>
      </c>
      <c r="E6246" t="s">
        <v>50</v>
      </c>
      <c r="F6246">
        <v>9358</v>
      </c>
      <c r="G6246" t="s">
        <v>141</v>
      </c>
      <c r="H6246" t="s">
        <v>237</v>
      </c>
      <c r="I6246" t="s">
        <v>237</v>
      </c>
      <c r="J6246" s="1">
        <v>45839</v>
      </c>
      <c r="K6246" t="s">
        <v>143</v>
      </c>
      <c r="L6246">
        <v>2</v>
      </c>
      <c r="M6246" t="s">
        <v>144</v>
      </c>
      <c r="N6246" t="s">
        <v>145</v>
      </c>
      <c r="O6246" t="s">
        <v>149</v>
      </c>
      <c r="P6246" t="s">
        <v>152</v>
      </c>
      <c r="Q6246">
        <v>0</v>
      </c>
      <c r="R6246">
        <v>26</v>
      </c>
      <c r="S6246">
        <v>1040</v>
      </c>
      <c r="T6246">
        <v>480</v>
      </c>
      <c r="U6246">
        <v>0</v>
      </c>
      <c r="V6246">
        <v>0</v>
      </c>
      <c r="W6246">
        <v>0</v>
      </c>
      <c r="X6246">
        <v>0</v>
      </c>
      <c r="Y6246">
        <v>0</v>
      </c>
      <c r="Z6246">
        <v>0</v>
      </c>
      <c r="AA6246">
        <v>560</v>
      </c>
      <c r="AB6246">
        <v>0</v>
      </c>
      <c r="AC6246">
        <v>560</v>
      </c>
      <c r="AD6246">
        <v>0</v>
      </c>
      <c r="AE6246">
        <v>0</v>
      </c>
      <c r="AF6246">
        <v>14</v>
      </c>
      <c r="AG6246">
        <v>0</v>
      </c>
      <c r="AH6246">
        <v>12</v>
      </c>
      <c r="AI6246">
        <v>0</v>
      </c>
      <c r="AJ6246">
        <v>0</v>
      </c>
      <c r="AK6246">
        <v>0</v>
      </c>
      <c r="AL6246">
        <v>0</v>
      </c>
      <c r="AM6246">
        <v>0</v>
      </c>
      <c r="AN6246">
        <v>0</v>
      </c>
      <c r="AO6246">
        <v>0</v>
      </c>
      <c r="AP6246">
        <v>0</v>
      </c>
      <c r="AQ6246">
        <v>0</v>
      </c>
      <c r="AR6246">
        <v>0</v>
      </c>
      <c r="AS6246">
        <v>0</v>
      </c>
      <c r="AT6246">
        <v>0</v>
      </c>
      <c r="AU6246">
        <v>0</v>
      </c>
      <c r="AV6246">
        <v>0</v>
      </c>
      <c r="AW6246">
        <v>0</v>
      </c>
      <c r="AX6246">
        <v>0</v>
      </c>
      <c r="AY6246">
        <v>0</v>
      </c>
      <c r="AZ6246">
        <v>0</v>
      </c>
      <c r="BA6246">
        <v>0</v>
      </c>
      <c r="BB6246">
        <v>0</v>
      </c>
      <c r="BC6246">
        <v>0</v>
      </c>
      <c r="BD6246">
        <v>0</v>
      </c>
      <c r="BE6246">
        <v>0</v>
      </c>
      <c r="BF6246">
        <v>0</v>
      </c>
      <c r="BG6246">
        <v>0</v>
      </c>
      <c r="BH6246">
        <v>0</v>
      </c>
      <c r="BI6246">
        <v>0</v>
      </c>
      <c r="BJ6246" s="2">
        <v>45853</v>
      </c>
      <c r="BK6246">
        <v>0</v>
      </c>
      <c r="BL6246" s="3" t="str">
        <f>VLOOKUP(O6246,DropDownList!$H$1:$I$7,2,FALSE)</f>
        <v>2025/26</v>
      </c>
      <c r="BM6246" s="3" t="str">
        <f t="shared" ref="BM6246:BM6289" si="98">IF(RIGHT(P6246,4)="VSUR","VSUR",IF(RIGHT(P6246,4)="CONF","CONF",P6246))</f>
        <v>PCOA</v>
      </c>
    </row>
    <row r="6247" spans="1:65" x14ac:dyDescent="0.2">
      <c r="A6247">
        <v>2025</v>
      </c>
      <c r="B6247">
        <v>7</v>
      </c>
      <c r="C6247" t="s">
        <v>231</v>
      </c>
      <c r="D6247" t="s">
        <v>248</v>
      </c>
      <c r="E6247" t="s">
        <v>50</v>
      </c>
      <c r="F6247">
        <v>9358</v>
      </c>
      <c r="G6247" t="s">
        <v>141</v>
      </c>
      <c r="H6247" t="s">
        <v>237</v>
      </c>
      <c r="I6247" t="s">
        <v>237</v>
      </c>
      <c r="J6247" s="1">
        <v>45839</v>
      </c>
      <c r="K6247" t="s">
        <v>143</v>
      </c>
      <c r="L6247">
        <v>2</v>
      </c>
      <c r="M6247" t="s">
        <v>144</v>
      </c>
      <c r="N6247" t="s">
        <v>145</v>
      </c>
      <c r="O6247" t="s">
        <v>149</v>
      </c>
      <c r="P6247" t="s">
        <v>153</v>
      </c>
      <c r="Q6247">
        <v>75</v>
      </c>
      <c r="R6247">
        <v>3</v>
      </c>
      <c r="S6247">
        <v>195</v>
      </c>
      <c r="T6247">
        <v>120</v>
      </c>
      <c r="U6247">
        <v>1</v>
      </c>
      <c r="V6247">
        <v>1</v>
      </c>
      <c r="W6247">
        <v>75</v>
      </c>
      <c r="X6247">
        <v>75</v>
      </c>
      <c r="Y6247">
        <v>0</v>
      </c>
      <c r="Z6247">
        <v>0</v>
      </c>
      <c r="AA6247">
        <v>0</v>
      </c>
      <c r="AB6247">
        <v>0</v>
      </c>
      <c r="AC6247">
        <v>0</v>
      </c>
      <c r="AD6247">
        <v>1</v>
      </c>
      <c r="AE6247">
        <v>0</v>
      </c>
      <c r="AF6247">
        <v>0</v>
      </c>
      <c r="AG6247">
        <v>0</v>
      </c>
      <c r="AH6247">
        <v>2</v>
      </c>
      <c r="AI6247">
        <v>1</v>
      </c>
      <c r="AJ6247">
        <v>0</v>
      </c>
      <c r="AK6247">
        <v>0</v>
      </c>
      <c r="AL6247">
        <v>0</v>
      </c>
      <c r="AM6247">
        <v>0</v>
      </c>
      <c r="AN6247">
        <v>0</v>
      </c>
      <c r="AO6247">
        <v>2</v>
      </c>
      <c r="AP6247">
        <v>5</v>
      </c>
      <c r="AQ6247">
        <v>2</v>
      </c>
      <c r="AR6247">
        <v>0</v>
      </c>
      <c r="AS6247">
        <v>1</v>
      </c>
      <c r="AT6247">
        <v>0</v>
      </c>
      <c r="AU6247">
        <v>0</v>
      </c>
      <c r="AV6247">
        <v>0</v>
      </c>
      <c r="AW6247">
        <v>0</v>
      </c>
      <c r="AX6247">
        <v>0</v>
      </c>
      <c r="AY6247">
        <v>0</v>
      </c>
      <c r="AZ6247">
        <v>1</v>
      </c>
      <c r="BA6247">
        <v>1</v>
      </c>
      <c r="BB6247">
        <v>0</v>
      </c>
      <c r="BC6247">
        <v>0</v>
      </c>
      <c r="BD6247">
        <v>0</v>
      </c>
      <c r="BE6247">
        <v>0</v>
      </c>
      <c r="BF6247">
        <v>2</v>
      </c>
      <c r="BG6247">
        <v>75</v>
      </c>
      <c r="BH6247">
        <v>0</v>
      </c>
      <c r="BI6247">
        <v>1</v>
      </c>
      <c r="BJ6247" s="2">
        <v>45853</v>
      </c>
      <c r="BK6247">
        <v>0</v>
      </c>
      <c r="BL6247" s="3" t="str">
        <f>VLOOKUP(O6247,DropDownList!$H$1:$I$7,2,FALSE)</f>
        <v>2025/26</v>
      </c>
      <c r="BM6247" s="3" t="str">
        <f t="shared" si="98"/>
        <v>PREG</v>
      </c>
    </row>
    <row r="6248" spans="1:65" x14ac:dyDescent="0.2">
      <c r="A6248">
        <v>2025</v>
      </c>
      <c r="B6248">
        <v>7</v>
      </c>
      <c r="C6248" t="s">
        <v>231</v>
      </c>
      <c r="D6248" t="s">
        <v>248</v>
      </c>
      <c r="E6248" t="s">
        <v>50</v>
      </c>
      <c r="F6248">
        <v>9358</v>
      </c>
      <c r="G6248" t="s">
        <v>141</v>
      </c>
      <c r="H6248" t="s">
        <v>237</v>
      </c>
      <c r="I6248" t="s">
        <v>237</v>
      </c>
      <c r="J6248" s="1">
        <v>45839</v>
      </c>
      <c r="K6248" t="s">
        <v>143</v>
      </c>
      <c r="L6248">
        <v>2</v>
      </c>
      <c r="M6248" t="s">
        <v>144</v>
      </c>
      <c r="N6248" t="s">
        <v>145</v>
      </c>
      <c r="O6248" t="s">
        <v>156</v>
      </c>
      <c r="P6248" t="s">
        <v>148</v>
      </c>
      <c r="Q6248">
        <v>306.16000000000003</v>
      </c>
      <c r="R6248">
        <v>14</v>
      </c>
      <c r="S6248">
        <v>840</v>
      </c>
      <c r="T6248">
        <v>103.25</v>
      </c>
      <c r="U6248">
        <v>6</v>
      </c>
      <c r="V6248">
        <v>3</v>
      </c>
      <c r="W6248">
        <v>180</v>
      </c>
      <c r="X6248">
        <v>180</v>
      </c>
      <c r="Y6248">
        <v>0</v>
      </c>
      <c r="Z6248">
        <v>0</v>
      </c>
      <c r="AA6248">
        <v>430.59</v>
      </c>
      <c r="AB6248">
        <v>0</v>
      </c>
      <c r="AC6248">
        <v>430.59</v>
      </c>
      <c r="AD6248">
        <v>3</v>
      </c>
      <c r="AE6248">
        <v>0</v>
      </c>
      <c r="AF6248">
        <v>6</v>
      </c>
      <c r="AG6248">
        <v>2</v>
      </c>
      <c r="AH6248">
        <v>1</v>
      </c>
      <c r="AI6248">
        <v>4</v>
      </c>
      <c r="AJ6248">
        <v>0</v>
      </c>
      <c r="AK6248">
        <v>0</v>
      </c>
      <c r="AL6248">
        <v>0</v>
      </c>
      <c r="AM6248">
        <v>0</v>
      </c>
      <c r="AN6248">
        <v>0</v>
      </c>
      <c r="AO6248">
        <v>12</v>
      </c>
      <c r="AP6248">
        <v>82</v>
      </c>
      <c r="AQ6248">
        <v>17</v>
      </c>
      <c r="AR6248">
        <v>1</v>
      </c>
      <c r="AS6248">
        <v>5</v>
      </c>
      <c r="AT6248">
        <v>6</v>
      </c>
      <c r="AU6248">
        <v>0</v>
      </c>
      <c r="AV6248">
        <v>0</v>
      </c>
      <c r="AW6248">
        <v>0</v>
      </c>
      <c r="AX6248">
        <v>0</v>
      </c>
      <c r="AY6248">
        <v>15</v>
      </c>
      <c r="AZ6248">
        <v>25</v>
      </c>
      <c r="BA6248">
        <v>13</v>
      </c>
      <c r="BB6248">
        <v>0</v>
      </c>
      <c r="BC6248">
        <v>0</v>
      </c>
      <c r="BD6248">
        <v>0</v>
      </c>
      <c r="BE6248">
        <v>0</v>
      </c>
      <c r="BF6248">
        <v>11</v>
      </c>
      <c r="BG6248">
        <v>240</v>
      </c>
      <c r="BH6248">
        <v>1</v>
      </c>
      <c r="BI6248">
        <v>6</v>
      </c>
      <c r="BJ6248" s="2">
        <v>45853</v>
      </c>
      <c r="BK6248">
        <v>0</v>
      </c>
      <c r="BL6248" s="3" t="str">
        <f>VLOOKUP(O6248,DropDownList!$H$1:$I$7,2,FALSE)</f>
        <v>2023/24</v>
      </c>
      <c r="BM6248" s="3" t="str">
        <f t="shared" si="98"/>
        <v>PRAS</v>
      </c>
    </row>
    <row r="6249" spans="1:65" x14ac:dyDescent="0.2">
      <c r="A6249">
        <v>2025</v>
      </c>
      <c r="B6249">
        <v>7</v>
      </c>
      <c r="C6249" t="s">
        <v>231</v>
      </c>
      <c r="D6249" t="s">
        <v>248</v>
      </c>
      <c r="E6249" t="s">
        <v>50</v>
      </c>
      <c r="F6249">
        <v>9358</v>
      </c>
      <c r="G6249" t="s">
        <v>141</v>
      </c>
      <c r="H6249" t="s">
        <v>237</v>
      </c>
      <c r="I6249" t="s">
        <v>237</v>
      </c>
      <c r="J6249" s="1">
        <v>45839</v>
      </c>
      <c r="K6249" t="s">
        <v>143</v>
      </c>
      <c r="L6249">
        <v>2</v>
      </c>
      <c r="M6249" t="s">
        <v>144</v>
      </c>
      <c r="N6249" t="s">
        <v>145</v>
      </c>
      <c r="O6249" t="s">
        <v>147</v>
      </c>
      <c r="P6249" t="s">
        <v>150</v>
      </c>
      <c r="Q6249">
        <v>15871.22</v>
      </c>
      <c r="R6249">
        <v>346</v>
      </c>
      <c r="S6249">
        <v>58823.72</v>
      </c>
      <c r="T6249">
        <v>7842.16</v>
      </c>
      <c r="U6249">
        <v>108</v>
      </c>
      <c r="V6249">
        <v>69</v>
      </c>
      <c r="W6249">
        <v>11134.38</v>
      </c>
      <c r="X6249">
        <v>11467.32</v>
      </c>
      <c r="Y6249">
        <v>304</v>
      </c>
      <c r="Z6249">
        <v>50981.56</v>
      </c>
      <c r="AA6249">
        <v>35110.339999999997</v>
      </c>
      <c r="AB6249">
        <v>10752.09</v>
      </c>
      <c r="AC6249">
        <v>24358.25</v>
      </c>
      <c r="AD6249">
        <v>55</v>
      </c>
      <c r="AE6249">
        <v>14</v>
      </c>
      <c r="AF6249">
        <v>194</v>
      </c>
      <c r="AG6249">
        <v>40</v>
      </c>
      <c r="AH6249">
        <v>42</v>
      </c>
      <c r="AI6249">
        <v>68</v>
      </c>
      <c r="AJ6249">
        <v>66</v>
      </c>
      <c r="AK6249">
        <v>35</v>
      </c>
      <c r="AL6249">
        <v>10</v>
      </c>
      <c r="AM6249">
        <v>15</v>
      </c>
      <c r="AN6249">
        <v>1</v>
      </c>
      <c r="AO6249">
        <v>222</v>
      </c>
      <c r="AP6249">
        <v>970</v>
      </c>
      <c r="AQ6249">
        <v>256</v>
      </c>
      <c r="AR6249">
        <v>35</v>
      </c>
      <c r="AS6249">
        <v>94</v>
      </c>
      <c r="AT6249">
        <v>75</v>
      </c>
      <c r="AU6249">
        <v>5</v>
      </c>
      <c r="AV6249">
        <v>3</v>
      </c>
      <c r="AW6249">
        <v>0</v>
      </c>
      <c r="AX6249">
        <v>0</v>
      </c>
      <c r="AY6249">
        <v>108</v>
      </c>
      <c r="AZ6249">
        <v>236</v>
      </c>
      <c r="BA6249">
        <v>125</v>
      </c>
      <c r="BB6249">
        <v>8</v>
      </c>
      <c r="BC6249">
        <v>2</v>
      </c>
      <c r="BD6249">
        <v>2</v>
      </c>
      <c r="BE6249">
        <v>0</v>
      </c>
      <c r="BF6249">
        <v>215</v>
      </c>
      <c r="BG6249">
        <v>11011.03</v>
      </c>
      <c r="BH6249">
        <v>2</v>
      </c>
      <c r="BI6249">
        <v>108</v>
      </c>
      <c r="BJ6249" s="2">
        <v>45853</v>
      </c>
      <c r="BK6249">
        <v>0</v>
      </c>
      <c r="BL6249" s="3" t="str">
        <f>VLOOKUP(O6249,DropDownList!$H$1:$I$7,2,FALSE)</f>
        <v>2024/25</v>
      </c>
      <c r="BM6249" s="3" t="str">
        <f t="shared" si="98"/>
        <v>FISCAL FINES</v>
      </c>
    </row>
    <row r="6250" spans="1:65" x14ac:dyDescent="0.2">
      <c r="A6250">
        <v>2025</v>
      </c>
      <c r="B6250">
        <v>7</v>
      </c>
      <c r="C6250" t="s">
        <v>231</v>
      </c>
      <c r="D6250" t="s">
        <v>248</v>
      </c>
      <c r="E6250" t="s">
        <v>50</v>
      </c>
      <c r="F6250">
        <v>9358</v>
      </c>
      <c r="G6250" t="s">
        <v>141</v>
      </c>
      <c r="H6250" t="s">
        <v>237</v>
      </c>
      <c r="I6250" t="s">
        <v>237</v>
      </c>
      <c r="J6250" s="1">
        <v>45839</v>
      </c>
      <c r="K6250" t="s">
        <v>143</v>
      </c>
      <c r="L6250">
        <v>2</v>
      </c>
      <c r="M6250" t="s">
        <v>144</v>
      </c>
      <c r="N6250" t="s">
        <v>145</v>
      </c>
      <c r="O6250" t="s">
        <v>149</v>
      </c>
      <c r="P6250" t="s">
        <v>146</v>
      </c>
      <c r="Q6250">
        <v>1445.33</v>
      </c>
      <c r="R6250">
        <v>563</v>
      </c>
      <c r="S6250">
        <v>7570</v>
      </c>
      <c r="T6250">
        <v>30</v>
      </c>
      <c r="U6250">
        <v>197</v>
      </c>
      <c r="V6250">
        <v>75</v>
      </c>
      <c r="W6250">
        <v>975</v>
      </c>
      <c r="X6250">
        <v>975</v>
      </c>
      <c r="Y6250">
        <v>0</v>
      </c>
      <c r="Z6250">
        <v>0</v>
      </c>
      <c r="AA6250">
        <v>6094.67</v>
      </c>
      <c r="AB6250">
        <v>0</v>
      </c>
      <c r="AC6250">
        <v>0</v>
      </c>
      <c r="AD6250">
        <v>74</v>
      </c>
      <c r="AE6250">
        <v>1</v>
      </c>
      <c r="AF6250">
        <v>452</v>
      </c>
      <c r="AG6250">
        <v>2</v>
      </c>
      <c r="AH6250">
        <v>2</v>
      </c>
      <c r="AI6250">
        <v>107</v>
      </c>
      <c r="AJ6250">
        <v>0</v>
      </c>
      <c r="AK6250">
        <v>0</v>
      </c>
      <c r="AL6250">
        <v>0</v>
      </c>
      <c r="AM6250">
        <v>0</v>
      </c>
      <c r="AN6250">
        <v>0</v>
      </c>
      <c r="AO6250">
        <v>297</v>
      </c>
      <c r="AP6250">
        <v>919</v>
      </c>
      <c r="AQ6250">
        <v>316</v>
      </c>
      <c r="AR6250">
        <v>0</v>
      </c>
      <c r="AS6250">
        <v>118</v>
      </c>
      <c r="AT6250">
        <v>40</v>
      </c>
      <c r="AU6250">
        <v>0</v>
      </c>
      <c r="AV6250">
        <v>0</v>
      </c>
      <c r="AW6250">
        <v>0</v>
      </c>
      <c r="AX6250">
        <v>0</v>
      </c>
      <c r="AY6250">
        <v>98</v>
      </c>
      <c r="AZ6250">
        <v>211</v>
      </c>
      <c r="BA6250">
        <v>98</v>
      </c>
      <c r="BB6250">
        <v>21</v>
      </c>
      <c r="BC6250">
        <v>8</v>
      </c>
      <c r="BD6250">
        <v>0</v>
      </c>
      <c r="BE6250">
        <v>0</v>
      </c>
      <c r="BF6250">
        <v>561</v>
      </c>
      <c r="BG6250">
        <v>1440</v>
      </c>
      <c r="BH6250">
        <v>0</v>
      </c>
      <c r="BI6250">
        <v>197</v>
      </c>
      <c r="BJ6250" s="2">
        <v>45853</v>
      </c>
      <c r="BK6250">
        <v>0</v>
      </c>
      <c r="BL6250" s="3" t="str">
        <f>VLOOKUP(O6250,DropDownList!$H$1:$I$7,2,FALSE)</f>
        <v>2025/26</v>
      </c>
      <c r="BM6250" s="3" t="str">
        <f t="shared" si="98"/>
        <v>VSUR</v>
      </c>
    </row>
    <row r="6251" spans="1:65" x14ac:dyDescent="0.2">
      <c r="A6251">
        <v>2025</v>
      </c>
      <c r="B6251">
        <v>7</v>
      </c>
      <c r="C6251" t="s">
        <v>231</v>
      </c>
      <c r="D6251" t="s">
        <v>248</v>
      </c>
      <c r="E6251" t="s">
        <v>50</v>
      </c>
      <c r="F6251">
        <v>9358</v>
      </c>
      <c r="G6251" t="s">
        <v>141</v>
      </c>
      <c r="H6251" t="s">
        <v>237</v>
      </c>
      <c r="I6251" t="s">
        <v>237</v>
      </c>
      <c r="J6251" s="1">
        <v>45839</v>
      </c>
      <c r="K6251" t="s">
        <v>143</v>
      </c>
      <c r="L6251">
        <v>2</v>
      </c>
      <c r="M6251" t="s">
        <v>144</v>
      </c>
      <c r="N6251" t="s">
        <v>145</v>
      </c>
      <c r="O6251" t="s">
        <v>156</v>
      </c>
      <c r="P6251" t="s">
        <v>146</v>
      </c>
      <c r="Q6251">
        <v>837.68</v>
      </c>
      <c r="R6251">
        <v>649</v>
      </c>
      <c r="S6251">
        <v>9630</v>
      </c>
      <c r="T6251">
        <v>111.56</v>
      </c>
      <c r="U6251">
        <v>111</v>
      </c>
      <c r="V6251">
        <v>37</v>
      </c>
      <c r="W6251">
        <v>557.67999999999995</v>
      </c>
      <c r="X6251">
        <v>557.67999999999995</v>
      </c>
      <c r="Y6251">
        <v>0</v>
      </c>
      <c r="Z6251">
        <v>0</v>
      </c>
      <c r="AA6251">
        <v>8680.76</v>
      </c>
      <c r="AB6251">
        <v>0</v>
      </c>
      <c r="AC6251">
        <v>0</v>
      </c>
      <c r="AD6251">
        <v>36</v>
      </c>
      <c r="AE6251">
        <v>1</v>
      </c>
      <c r="AF6251">
        <v>585</v>
      </c>
      <c r="AG6251">
        <v>1</v>
      </c>
      <c r="AH6251">
        <v>7</v>
      </c>
      <c r="AI6251">
        <v>55</v>
      </c>
      <c r="AJ6251">
        <v>0</v>
      </c>
      <c r="AK6251">
        <v>0</v>
      </c>
      <c r="AL6251">
        <v>0</v>
      </c>
      <c r="AM6251">
        <v>0</v>
      </c>
      <c r="AN6251">
        <v>0</v>
      </c>
      <c r="AO6251">
        <v>370</v>
      </c>
      <c r="AP6251">
        <v>1745</v>
      </c>
      <c r="AQ6251">
        <v>403</v>
      </c>
      <c r="AR6251">
        <v>0</v>
      </c>
      <c r="AS6251">
        <v>173</v>
      </c>
      <c r="AT6251">
        <v>88</v>
      </c>
      <c r="AU6251">
        <v>29</v>
      </c>
      <c r="AV6251">
        <v>15</v>
      </c>
      <c r="AW6251">
        <v>1</v>
      </c>
      <c r="AX6251">
        <v>0</v>
      </c>
      <c r="AY6251">
        <v>234</v>
      </c>
      <c r="AZ6251">
        <v>390</v>
      </c>
      <c r="BA6251">
        <v>224</v>
      </c>
      <c r="BB6251">
        <v>60</v>
      </c>
      <c r="BC6251">
        <v>26</v>
      </c>
      <c r="BD6251">
        <v>16</v>
      </c>
      <c r="BE6251">
        <v>1</v>
      </c>
      <c r="BF6251">
        <v>639</v>
      </c>
      <c r="BG6251">
        <v>820</v>
      </c>
      <c r="BH6251">
        <v>1</v>
      </c>
      <c r="BI6251">
        <v>110</v>
      </c>
      <c r="BJ6251" s="2">
        <v>45853</v>
      </c>
      <c r="BK6251">
        <v>0</v>
      </c>
      <c r="BL6251" s="3" t="str">
        <f>VLOOKUP(O6251,DropDownList!$H$1:$I$7,2,FALSE)</f>
        <v>2023/24</v>
      </c>
      <c r="BM6251" s="3" t="str">
        <f t="shared" si="98"/>
        <v>VSUR</v>
      </c>
    </row>
    <row r="6252" spans="1:65" x14ac:dyDescent="0.2">
      <c r="A6252">
        <v>2025</v>
      </c>
      <c r="B6252">
        <v>7</v>
      </c>
      <c r="C6252" t="s">
        <v>231</v>
      </c>
      <c r="D6252" t="s">
        <v>248</v>
      </c>
      <c r="E6252" t="s">
        <v>50</v>
      </c>
      <c r="F6252">
        <v>9358</v>
      </c>
      <c r="G6252" t="s">
        <v>141</v>
      </c>
      <c r="H6252" t="s">
        <v>237</v>
      </c>
      <c r="I6252" t="s">
        <v>237</v>
      </c>
      <c r="J6252" s="1">
        <v>45839</v>
      </c>
      <c r="K6252" t="s">
        <v>143</v>
      </c>
      <c r="L6252">
        <v>2</v>
      </c>
      <c r="M6252" t="s">
        <v>144</v>
      </c>
      <c r="N6252" t="s">
        <v>145</v>
      </c>
      <c r="O6252" t="s">
        <v>149</v>
      </c>
      <c r="P6252" t="s">
        <v>154</v>
      </c>
      <c r="Q6252">
        <v>41075.4</v>
      </c>
      <c r="R6252">
        <v>570</v>
      </c>
      <c r="S6252">
        <v>120556.33</v>
      </c>
      <c r="T6252">
        <v>690</v>
      </c>
      <c r="U6252">
        <v>203</v>
      </c>
      <c r="V6252">
        <v>118</v>
      </c>
      <c r="W6252">
        <v>20529.52</v>
      </c>
      <c r="X6252">
        <v>23430.52</v>
      </c>
      <c r="Y6252">
        <v>0</v>
      </c>
      <c r="Z6252">
        <v>0</v>
      </c>
      <c r="AA6252">
        <v>78790.929999999993</v>
      </c>
      <c r="AB6252">
        <v>1302.47</v>
      </c>
      <c r="AC6252">
        <v>71363.789999999994</v>
      </c>
      <c r="AD6252">
        <v>74</v>
      </c>
      <c r="AE6252">
        <v>44</v>
      </c>
      <c r="AF6252">
        <v>364</v>
      </c>
      <c r="AG6252">
        <v>96</v>
      </c>
      <c r="AH6252">
        <v>2</v>
      </c>
      <c r="AI6252">
        <v>107</v>
      </c>
      <c r="AJ6252">
        <v>0</v>
      </c>
      <c r="AK6252">
        <v>0</v>
      </c>
      <c r="AL6252">
        <v>0</v>
      </c>
      <c r="AM6252">
        <v>0</v>
      </c>
      <c r="AN6252">
        <v>0</v>
      </c>
      <c r="AO6252">
        <v>303</v>
      </c>
      <c r="AP6252">
        <v>936</v>
      </c>
      <c r="AQ6252">
        <v>320</v>
      </c>
      <c r="AR6252">
        <v>0</v>
      </c>
      <c r="AS6252">
        <v>118</v>
      </c>
      <c r="AT6252">
        <v>40</v>
      </c>
      <c r="AU6252">
        <v>1</v>
      </c>
      <c r="AV6252">
        <v>0</v>
      </c>
      <c r="AW6252">
        <v>0</v>
      </c>
      <c r="AX6252">
        <v>0</v>
      </c>
      <c r="AY6252">
        <v>100</v>
      </c>
      <c r="AZ6252">
        <v>218</v>
      </c>
      <c r="BA6252">
        <v>101</v>
      </c>
      <c r="BB6252">
        <v>21</v>
      </c>
      <c r="BC6252">
        <v>8</v>
      </c>
      <c r="BD6252">
        <v>0</v>
      </c>
      <c r="BE6252">
        <v>0</v>
      </c>
      <c r="BF6252">
        <v>568</v>
      </c>
      <c r="BG6252">
        <v>23480.04</v>
      </c>
      <c r="BH6252">
        <v>1</v>
      </c>
      <c r="BI6252">
        <v>203</v>
      </c>
      <c r="BJ6252" s="2">
        <v>45853</v>
      </c>
      <c r="BK6252">
        <v>0</v>
      </c>
      <c r="BL6252" s="3" t="str">
        <f>VLOOKUP(O6252,DropDownList!$H$1:$I$7,2,FALSE)</f>
        <v>2025/26</v>
      </c>
      <c r="BM6252" s="3" t="str">
        <f t="shared" si="98"/>
        <v>JP COURT</v>
      </c>
    </row>
    <row r="6253" spans="1:65" x14ac:dyDescent="0.2">
      <c r="A6253">
        <v>2025</v>
      </c>
      <c r="B6253">
        <v>7</v>
      </c>
      <c r="C6253" t="s">
        <v>231</v>
      </c>
      <c r="D6253" t="s">
        <v>248</v>
      </c>
      <c r="E6253" t="s">
        <v>50</v>
      </c>
      <c r="F6253">
        <v>9358</v>
      </c>
      <c r="G6253" t="s">
        <v>141</v>
      </c>
      <c r="H6253" t="s">
        <v>237</v>
      </c>
      <c r="I6253" t="s">
        <v>237</v>
      </c>
      <c r="J6253" s="1">
        <v>45839</v>
      </c>
      <c r="K6253" t="s">
        <v>143</v>
      </c>
      <c r="L6253">
        <v>2</v>
      </c>
      <c r="M6253" t="s">
        <v>144</v>
      </c>
      <c r="N6253" t="s">
        <v>145</v>
      </c>
      <c r="O6253" t="s">
        <v>156</v>
      </c>
      <c r="P6253" t="s">
        <v>150</v>
      </c>
      <c r="Q6253">
        <v>11332.95</v>
      </c>
      <c r="R6253">
        <v>327</v>
      </c>
      <c r="S6253">
        <v>51812.29</v>
      </c>
      <c r="T6253">
        <v>8400.08</v>
      </c>
      <c r="U6253">
        <v>77</v>
      </c>
      <c r="V6253">
        <v>53</v>
      </c>
      <c r="W6253">
        <v>8405.4599999999991</v>
      </c>
      <c r="X6253">
        <v>8405.4599999999991</v>
      </c>
      <c r="Y6253">
        <v>278</v>
      </c>
      <c r="Z6253">
        <v>43412.21</v>
      </c>
      <c r="AA6253">
        <v>32079.26</v>
      </c>
      <c r="AB6253">
        <v>10536.57</v>
      </c>
      <c r="AC6253">
        <v>21542.69</v>
      </c>
      <c r="AD6253">
        <v>40</v>
      </c>
      <c r="AE6253">
        <v>13</v>
      </c>
      <c r="AF6253">
        <v>198</v>
      </c>
      <c r="AG6253">
        <v>29</v>
      </c>
      <c r="AH6253">
        <v>49</v>
      </c>
      <c r="AI6253">
        <v>48</v>
      </c>
      <c r="AJ6253">
        <v>63</v>
      </c>
      <c r="AK6253">
        <v>32</v>
      </c>
      <c r="AL6253">
        <v>19</v>
      </c>
      <c r="AM6253">
        <v>17</v>
      </c>
      <c r="AN6253">
        <v>4</v>
      </c>
      <c r="AO6253">
        <v>210</v>
      </c>
      <c r="AP6253">
        <v>1087</v>
      </c>
      <c r="AQ6253">
        <v>248</v>
      </c>
      <c r="AR6253">
        <v>2</v>
      </c>
      <c r="AS6253">
        <v>122</v>
      </c>
      <c r="AT6253">
        <v>92</v>
      </c>
      <c r="AU6253">
        <v>11</v>
      </c>
      <c r="AV6253">
        <v>5</v>
      </c>
      <c r="AW6253">
        <v>0</v>
      </c>
      <c r="AX6253">
        <v>0</v>
      </c>
      <c r="AY6253">
        <v>126</v>
      </c>
      <c r="AZ6253">
        <v>268</v>
      </c>
      <c r="BA6253">
        <v>162</v>
      </c>
      <c r="BB6253">
        <v>12</v>
      </c>
      <c r="BC6253">
        <v>5</v>
      </c>
      <c r="BD6253">
        <v>0</v>
      </c>
      <c r="BE6253">
        <v>0</v>
      </c>
      <c r="BF6253">
        <v>207</v>
      </c>
      <c r="BG6253">
        <v>8103.8</v>
      </c>
      <c r="BH6253">
        <v>3</v>
      </c>
      <c r="BI6253">
        <v>77</v>
      </c>
      <c r="BJ6253" s="2">
        <v>45853</v>
      </c>
      <c r="BK6253">
        <v>0</v>
      </c>
      <c r="BL6253" s="3" t="str">
        <f>VLOOKUP(O6253,DropDownList!$H$1:$I$7,2,FALSE)</f>
        <v>2023/24</v>
      </c>
      <c r="BM6253" s="3" t="str">
        <f t="shared" si="98"/>
        <v>FISCAL FINES</v>
      </c>
    </row>
    <row r="6254" spans="1:65" x14ac:dyDescent="0.2">
      <c r="A6254">
        <v>2025</v>
      </c>
      <c r="B6254">
        <v>7</v>
      </c>
      <c r="C6254" t="s">
        <v>231</v>
      </c>
      <c r="D6254" t="s">
        <v>249</v>
      </c>
      <c r="E6254" t="s">
        <v>50</v>
      </c>
      <c r="F6254">
        <v>9853</v>
      </c>
      <c r="G6254" t="s">
        <v>158</v>
      </c>
      <c r="H6254" t="s">
        <v>237</v>
      </c>
      <c r="I6254" t="s">
        <v>237</v>
      </c>
      <c r="J6254" s="1">
        <v>45839</v>
      </c>
      <c r="K6254" t="s">
        <v>143</v>
      </c>
      <c r="L6254">
        <v>2</v>
      </c>
      <c r="M6254" t="s">
        <v>144</v>
      </c>
      <c r="N6254" t="s">
        <v>145</v>
      </c>
      <c r="O6254" t="s">
        <v>147</v>
      </c>
      <c r="P6254" t="s">
        <v>159</v>
      </c>
      <c r="Q6254">
        <v>7341.77</v>
      </c>
      <c r="R6254">
        <v>4</v>
      </c>
      <c r="S6254">
        <v>81790.14</v>
      </c>
      <c r="T6254">
        <v>317.08999999999997</v>
      </c>
      <c r="U6254">
        <v>1</v>
      </c>
      <c r="V6254">
        <v>1</v>
      </c>
      <c r="W6254">
        <v>4458.0200000000004</v>
      </c>
      <c r="X6254">
        <v>7341.77</v>
      </c>
      <c r="Y6254">
        <v>0</v>
      </c>
      <c r="Z6254">
        <v>0</v>
      </c>
      <c r="AA6254">
        <v>74131.28</v>
      </c>
      <c r="AB6254">
        <v>0</v>
      </c>
      <c r="AC6254">
        <v>0</v>
      </c>
      <c r="AD6254">
        <v>0</v>
      </c>
      <c r="AE6254">
        <v>1</v>
      </c>
      <c r="AF6254">
        <v>1</v>
      </c>
      <c r="AG6254">
        <v>1</v>
      </c>
      <c r="AH6254">
        <v>0</v>
      </c>
      <c r="AI6254">
        <v>0</v>
      </c>
      <c r="AJ6254">
        <v>0</v>
      </c>
      <c r="AK6254">
        <v>0</v>
      </c>
      <c r="AL6254">
        <v>0</v>
      </c>
      <c r="AM6254">
        <v>0</v>
      </c>
      <c r="AN6254">
        <v>0</v>
      </c>
      <c r="AO6254">
        <v>3</v>
      </c>
      <c r="AP6254">
        <v>6</v>
      </c>
      <c r="AQ6254">
        <v>5</v>
      </c>
      <c r="AR6254">
        <v>0</v>
      </c>
      <c r="AS6254">
        <v>0</v>
      </c>
      <c r="AT6254">
        <v>0</v>
      </c>
      <c r="AU6254">
        <v>1</v>
      </c>
      <c r="AV6254">
        <v>0</v>
      </c>
      <c r="AW6254">
        <v>0</v>
      </c>
      <c r="AX6254">
        <v>0</v>
      </c>
      <c r="AY6254">
        <v>0</v>
      </c>
      <c r="AZ6254">
        <v>0</v>
      </c>
      <c r="BA6254">
        <v>0</v>
      </c>
      <c r="BB6254">
        <v>0</v>
      </c>
      <c r="BC6254">
        <v>0</v>
      </c>
      <c r="BD6254">
        <v>0</v>
      </c>
      <c r="BE6254">
        <v>0</v>
      </c>
      <c r="BF6254">
        <v>0</v>
      </c>
      <c r="BG6254">
        <v>0</v>
      </c>
      <c r="BH6254">
        <v>2</v>
      </c>
      <c r="BI6254">
        <v>0</v>
      </c>
      <c r="BJ6254" s="2">
        <v>45853</v>
      </c>
      <c r="BK6254">
        <v>0</v>
      </c>
      <c r="BL6254" s="3" t="str">
        <f>VLOOKUP(O6254,DropDownList!$H$1:$I$7,2,FALSE)</f>
        <v>2024/25</v>
      </c>
      <c r="BM6254" s="3" t="str">
        <f t="shared" si="98"/>
        <v>CONF</v>
      </c>
    </row>
    <row r="6255" spans="1:65" x14ac:dyDescent="0.2">
      <c r="A6255">
        <v>2025</v>
      </c>
      <c r="B6255">
        <v>7</v>
      </c>
      <c r="C6255" t="s">
        <v>231</v>
      </c>
      <c r="D6255" t="s">
        <v>249</v>
      </c>
      <c r="E6255" t="s">
        <v>50</v>
      </c>
      <c r="F6255">
        <v>9853</v>
      </c>
      <c r="G6255" t="s">
        <v>158</v>
      </c>
      <c r="H6255" t="s">
        <v>237</v>
      </c>
      <c r="I6255" t="s">
        <v>237</v>
      </c>
      <c r="J6255" s="1">
        <v>45839</v>
      </c>
      <c r="K6255" t="s">
        <v>143</v>
      </c>
      <c r="L6255">
        <v>2</v>
      </c>
      <c r="M6255" t="s">
        <v>144</v>
      </c>
      <c r="N6255" t="s">
        <v>145</v>
      </c>
      <c r="O6255" t="s">
        <v>147</v>
      </c>
      <c r="P6255" t="s">
        <v>161</v>
      </c>
      <c r="Q6255">
        <v>746.56</v>
      </c>
      <c r="R6255">
        <v>296</v>
      </c>
      <c r="S6255">
        <v>11160</v>
      </c>
      <c r="T6255">
        <v>305</v>
      </c>
      <c r="U6255">
        <v>84</v>
      </c>
      <c r="V6255">
        <v>13</v>
      </c>
      <c r="W6255">
        <v>376.56</v>
      </c>
      <c r="X6255">
        <v>376.56</v>
      </c>
      <c r="Y6255">
        <v>0</v>
      </c>
      <c r="Z6255">
        <v>0</v>
      </c>
      <c r="AA6255">
        <v>10108.44</v>
      </c>
      <c r="AB6255">
        <v>0</v>
      </c>
      <c r="AC6255">
        <v>0</v>
      </c>
      <c r="AD6255">
        <v>12</v>
      </c>
      <c r="AE6255">
        <v>1</v>
      </c>
      <c r="AF6255">
        <v>259</v>
      </c>
      <c r="AG6255">
        <v>2</v>
      </c>
      <c r="AH6255">
        <v>11</v>
      </c>
      <c r="AI6255">
        <v>24</v>
      </c>
      <c r="AJ6255">
        <v>0</v>
      </c>
      <c r="AK6255">
        <v>0</v>
      </c>
      <c r="AL6255">
        <v>0</v>
      </c>
      <c r="AM6255">
        <v>0</v>
      </c>
      <c r="AN6255">
        <v>0</v>
      </c>
      <c r="AO6255">
        <v>178</v>
      </c>
      <c r="AP6255">
        <v>693</v>
      </c>
      <c r="AQ6255">
        <v>188</v>
      </c>
      <c r="AR6255">
        <v>0</v>
      </c>
      <c r="AS6255">
        <v>69</v>
      </c>
      <c r="AT6255">
        <v>45</v>
      </c>
      <c r="AU6255">
        <v>8</v>
      </c>
      <c r="AV6255">
        <v>2</v>
      </c>
      <c r="AW6255">
        <v>7</v>
      </c>
      <c r="AX6255">
        <v>0</v>
      </c>
      <c r="AY6255">
        <v>104</v>
      </c>
      <c r="AZ6255">
        <v>152</v>
      </c>
      <c r="BA6255">
        <v>59</v>
      </c>
      <c r="BB6255">
        <v>22</v>
      </c>
      <c r="BC6255">
        <v>8</v>
      </c>
      <c r="BD6255">
        <v>2</v>
      </c>
      <c r="BE6255">
        <v>2</v>
      </c>
      <c r="BF6255">
        <v>286</v>
      </c>
      <c r="BG6255">
        <v>730</v>
      </c>
      <c r="BH6255">
        <v>0</v>
      </c>
      <c r="BI6255">
        <v>82</v>
      </c>
      <c r="BJ6255" s="2">
        <v>45853</v>
      </c>
      <c r="BK6255">
        <v>0</v>
      </c>
      <c r="BL6255" s="3" t="str">
        <f>VLOOKUP(O6255,DropDownList!$H$1:$I$7,2,FALSE)</f>
        <v>2024/25</v>
      </c>
      <c r="BM6255" s="3" t="str">
        <f t="shared" si="98"/>
        <v>VSUR</v>
      </c>
    </row>
    <row r="6256" spans="1:65" x14ac:dyDescent="0.2">
      <c r="A6256">
        <v>2025</v>
      </c>
      <c r="B6256">
        <v>7</v>
      </c>
      <c r="C6256" t="s">
        <v>231</v>
      </c>
      <c r="D6256" t="s">
        <v>249</v>
      </c>
      <c r="E6256" t="s">
        <v>50</v>
      </c>
      <c r="F6256">
        <v>9853</v>
      </c>
      <c r="G6256" t="s">
        <v>158</v>
      </c>
      <c r="H6256" t="s">
        <v>237</v>
      </c>
      <c r="I6256" t="s">
        <v>237</v>
      </c>
      <c r="J6256" s="1">
        <v>45839</v>
      </c>
      <c r="K6256" t="s">
        <v>143</v>
      </c>
      <c r="L6256">
        <v>2</v>
      </c>
      <c r="M6256" t="s">
        <v>144</v>
      </c>
      <c r="N6256" t="s">
        <v>145</v>
      </c>
      <c r="O6256" t="s">
        <v>156</v>
      </c>
      <c r="P6256" t="s">
        <v>159</v>
      </c>
      <c r="Q6256">
        <v>4700.17</v>
      </c>
      <c r="R6256">
        <v>4</v>
      </c>
      <c r="S6256">
        <v>44781</v>
      </c>
      <c r="T6256">
        <v>5.42</v>
      </c>
      <c r="U6256">
        <v>1</v>
      </c>
      <c r="V6256">
        <v>0</v>
      </c>
      <c r="W6256">
        <v>0</v>
      </c>
      <c r="X6256">
        <v>0</v>
      </c>
      <c r="Y6256">
        <v>0</v>
      </c>
      <c r="Z6256">
        <v>0</v>
      </c>
      <c r="AA6256">
        <v>40075.410000000003</v>
      </c>
      <c r="AB6256">
        <v>0</v>
      </c>
      <c r="AC6256">
        <v>0</v>
      </c>
      <c r="AD6256">
        <v>0</v>
      </c>
      <c r="AE6256">
        <v>0</v>
      </c>
      <c r="AF6256">
        <v>1</v>
      </c>
      <c r="AG6256">
        <v>1</v>
      </c>
      <c r="AH6256">
        <v>0</v>
      </c>
      <c r="AI6256">
        <v>0</v>
      </c>
      <c r="AJ6256">
        <v>0</v>
      </c>
      <c r="AK6256">
        <v>0</v>
      </c>
      <c r="AL6256">
        <v>0</v>
      </c>
      <c r="AM6256">
        <v>0</v>
      </c>
      <c r="AN6256">
        <v>0</v>
      </c>
      <c r="AO6256">
        <v>1</v>
      </c>
      <c r="AP6256">
        <v>1</v>
      </c>
      <c r="AQ6256">
        <v>1</v>
      </c>
      <c r="AR6256">
        <v>0</v>
      </c>
      <c r="AS6256">
        <v>0</v>
      </c>
      <c r="AT6256">
        <v>0</v>
      </c>
      <c r="AU6256">
        <v>0</v>
      </c>
      <c r="AV6256">
        <v>0</v>
      </c>
      <c r="AW6256">
        <v>0</v>
      </c>
      <c r="AX6256">
        <v>0</v>
      </c>
      <c r="AY6256">
        <v>0</v>
      </c>
      <c r="AZ6256">
        <v>0</v>
      </c>
      <c r="BA6256">
        <v>0</v>
      </c>
      <c r="BB6256">
        <v>0</v>
      </c>
      <c r="BC6256">
        <v>0</v>
      </c>
      <c r="BD6256">
        <v>0</v>
      </c>
      <c r="BE6256">
        <v>0</v>
      </c>
      <c r="BF6256">
        <v>0</v>
      </c>
      <c r="BG6256">
        <v>0</v>
      </c>
      <c r="BH6256">
        <v>2</v>
      </c>
      <c r="BI6256">
        <v>0</v>
      </c>
      <c r="BJ6256" s="2">
        <v>45853</v>
      </c>
      <c r="BK6256">
        <v>0</v>
      </c>
      <c r="BL6256" s="3" t="str">
        <f>VLOOKUP(O6256,DropDownList!$H$1:$I$7,2,FALSE)</f>
        <v>2023/24</v>
      </c>
      <c r="BM6256" s="3" t="str">
        <f t="shared" si="98"/>
        <v>CONF</v>
      </c>
    </row>
    <row r="6257" spans="1:65" x14ac:dyDescent="0.2">
      <c r="A6257">
        <v>2025</v>
      </c>
      <c r="B6257">
        <v>7</v>
      </c>
      <c r="C6257" t="s">
        <v>231</v>
      </c>
      <c r="D6257" t="s">
        <v>249</v>
      </c>
      <c r="E6257" t="s">
        <v>50</v>
      </c>
      <c r="F6257">
        <v>9853</v>
      </c>
      <c r="G6257" t="s">
        <v>158</v>
      </c>
      <c r="H6257" t="s">
        <v>237</v>
      </c>
      <c r="I6257" t="s">
        <v>237</v>
      </c>
      <c r="J6257" s="1">
        <v>45839</v>
      </c>
      <c r="K6257" t="s">
        <v>143</v>
      </c>
      <c r="L6257">
        <v>2</v>
      </c>
      <c r="M6257" t="s">
        <v>144</v>
      </c>
      <c r="N6257" t="s">
        <v>145</v>
      </c>
      <c r="O6257" t="s">
        <v>156</v>
      </c>
      <c r="P6257" t="s">
        <v>161</v>
      </c>
      <c r="Q6257">
        <v>725</v>
      </c>
      <c r="R6257">
        <v>345</v>
      </c>
      <c r="S6257">
        <v>9130</v>
      </c>
      <c r="T6257">
        <v>700</v>
      </c>
      <c r="U6257">
        <v>77</v>
      </c>
      <c r="V6257">
        <v>18</v>
      </c>
      <c r="W6257">
        <v>370</v>
      </c>
      <c r="X6257">
        <v>370</v>
      </c>
      <c r="Y6257">
        <v>0</v>
      </c>
      <c r="Z6257">
        <v>0</v>
      </c>
      <c r="AA6257">
        <v>7705</v>
      </c>
      <c r="AB6257">
        <v>0</v>
      </c>
      <c r="AC6257">
        <v>0</v>
      </c>
      <c r="AD6257">
        <v>17</v>
      </c>
      <c r="AE6257">
        <v>1</v>
      </c>
      <c r="AF6257">
        <v>292</v>
      </c>
      <c r="AG6257">
        <v>1</v>
      </c>
      <c r="AH6257">
        <v>24</v>
      </c>
      <c r="AI6257">
        <v>28</v>
      </c>
      <c r="AJ6257">
        <v>0</v>
      </c>
      <c r="AK6257">
        <v>0</v>
      </c>
      <c r="AL6257">
        <v>0</v>
      </c>
      <c r="AM6257">
        <v>0</v>
      </c>
      <c r="AN6257">
        <v>0</v>
      </c>
      <c r="AO6257">
        <v>212</v>
      </c>
      <c r="AP6257">
        <v>1122</v>
      </c>
      <c r="AQ6257">
        <v>212</v>
      </c>
      <c r="AR6257">
        <v>1</v>
      </c>
      <c r="AS6257">
        <v>91</v>
      </c>
      <c r="AT6257">
        <v>95</v>
      </c>
      <c r="AU6257">
        <v>23</v>
      </c>
      <c r="AV6257">
        <v>11</v>
      </c>
      <c r="AW6257">
        <v>17</v>
      </c>
      <c r="AX6257">
        <v>0</v>
      </c>
      <c r="AY6257">
        <v>194</v>
      </c>
      <c r="AZ6257">
        <v>263</v>
      </c>
      <c r="BA6257">
        <v>132</v>
      </c>
      <c r="BB6257">
        <v>22</v>
      </c>
      <c r="BC6257">
        <v>11</v>
      </c>
      <c r="BD6257">
        <v>8</v>
      </c>
      <c r="BE6257">
        <v>1</v>
      </c>
      <c r="BF6257">
        <v>325</v>
      </c>
      <c r="BG6257">
        <v>695</v>
      </c>
      <c r="BH6257">
        <v>0</v>
      </c>
      <c r="BI6257">
        <v>75</v>
      </c>
      <c r="BJ6257" s="2">
        <v>45853</v>
      </c>
      <c r="BK6257">
        <v>0</v>
      </c>
      <c r="BL6257" s="3" t="str">
        <f>VLOOKUP(O6257,DropDownList!$H$1:$I$7,2,FALSE)</f>
        <v>2023/24</v>
      </c>
      <c r="BM6257" s="3" t="str">
        <f t="shared" si="98"/>
        <v>VSUR</v>
      </c>
    </row>
    <row r="6258" spans="1:65" x14ac:dyDescent="0.2">
      <c r="A6258">
        <v>2025</v>
      </c>
      <c r="B6258">
        <v>7</v>
      </c>
      <c r="C6258" t="s">
        <v>231</v>
      </c>
      <c r="D6258" t="s">
        <v>249</v>
      </c>
      <c r="E6258" t="s">
        <v>50</v>
      </c>
      <c r="F6258">
        <v>9853</v>
      </c>
      <c r="G6258" t="s">
        <v>158</v>
      </c>
      <c r="H6258" t="s">
        <v>237</v>
      </c>
      <c r="I6258" t="s">
        <v>237</v>
      </c>
      <c r="J6258" s="1">
        <v>45839</v>
      </c>
      <c r="K6258" t="s">
        <v>143</v>
      </c>
      <c r="L6258">
        <v>2</v>
      </c>
      <c r="M6258" t="s">
        <v>144</v>
      </c>
      <c r="N6258" t="s">
        <v>145</v>
      </c>
      <c r="O6258" t="s">
        <v>156</v>
      </c>
      <c r="P6258" t="s">
        <v>160</v>
      </c>
      <c r="Q6258">
        <v>34109.22</v>
      </c>
      <c r="R6258">
        <v>377</v>
      </c>
      <c r="S6258">
        <v>202883.29</v>
      </c>
      <c r="T6258">
        <v>18340.25</v>
      </c>
      <c r="U6258">
        <v>87</v>
      </c>
      <c r="V6258">
        <v>35</v>
      </c>
      <c r="W6258">
        <v>16019.36</v>
      </c>
      <c r="X6258">
        <v>17260.16</v>
      </c>
      <c r="Y6258">
        <v>0</v>
      </c>
      <c r="Z6258">
        <v>0</v>
      </c>
      <c r="AA6258">
        <v>150433.82</v>
      </c>
      <c r="AB6258">
        <v>7505.51</v>
      </c>
      <c r="AC6258">
        <v>135153.31</v>
      </c>
      <c r="AD6258">
        <v>19</v>
      </c>
      <c r="AE6258">
        <v>16</v>
      </c>
      <c r="AF6258">
        <v>257</v>
      </c>
      <c r="AG6258">
        <v>58</v>
      </c>
      <c r="AH6258">
        <v>24</v>
      </c>
      <c r="AI6258">
        <v>29</v>
      </c>
      <c r="AJ6258">
        <v>0</v>
      </c>
      <c r="AK6258">
        <v>0</v>
      </c>
      <c r="AL6258">
        <v>0</v>
      </c>
      <c r="AM6258">
        <v>0</v>
      </c>
      <c r="AN6258">
        <v>0</v>
      </c>
      <c r="AO6258">
        <v>230</v>
      </c>
      <c r="AP6258">
        <v>1194</v>
      </c>
      <c r="AQ6258">
        <v>221</v>
      </c>
      <c r="AR6258">
        <v>1</v>
      </c>
      <c r="AS6258">
        <v>95</v>
      </c>
      <c r="AT6258">
        <v>99</v>
      </c>
      <c r="AU6258">
        <v>23</v>
      </c>
      <c r="AV6258">
        <v>11</v>
      </c>
      <c r="AW6258">
        <v>18</v>
      </c>
      <c r="AX6258">
        <v>0</v>
      </c>
      <c r="AY6258">
        <v>203</v>
      </c>
      <c r="AZ6258">
        <v>274</v>
      </c>
      <c r="BA6258">
        <v>134</v>
      </c>
      <c r="BB6258">
        <v>23</v>
      </c>
      <c r="BC6258">
        <v>12</v>
      </c>
      <c r="BD6258">
        <v>8</v>
      </c>
      <c r="BE6258">
        <v>1</v>
      </c>
      <c r="BF6258">
        <v>356</v>
      </c>
      <c r="BG6258">
        <v>16645</v>
      </c>
      <c r="BH6258">
        <v>9</v>
      </c>
      <c r="BI6258">
        <v>83</v>
      </c>
      <c r="BJ6258" s="2">
        <v>45853</v>
      </c>
      <c r="BK6258">
        <v>0</v>
      </c>
      <c r="BL6258" s="3" t="str">
        <f>VLOOKUP(O6258,DropDownList!$H$1:$I$7,2,FALSE)</f>
        <v>2023/24</v>
      </c>
      <c r="BM6258" s="3" t="str">
        <f t="shared" si="98"/>
        <v>SC COURT</v>
      </c>
    </row>
    <row r="6259" spans="1:65" x14ac:dyDescent="0.2">
      <c r="A6259">
        <v>2025</v>
      </c>
      <c r="B6259">
        <v>7</v>
      </c>
      <c r="C6259" t="s">
        <v>231</v>
      </c>
      <c r="D6259" t="s">
        <v>249</v>
      </c>
      <c r="E6259" t="s">
        <v>50</v>
      </c>
      <c r="F6259">
        <v>9853</v>
      </c>
      <c r="G6259" t="s">
        <v>158</v>
      </c>
      <c r="H6259" t="s">
        <v>237</v>
      </c>
      <c r="I6259" t="s">
        <v>237</v>
      </c>
      <c r="J6259" s="1">
        <v>45839</v>
      </c>
      <c r="K6259" t="s">
        <v>143</v>
      </c>
      <c r="L6259">
        <v>2</v>
      </c>
      <c r="M6259" t="s">
        <v>144</v>
      </c>
      <c r="N6259" t="s">
        <v>145</v>
      </c>
      <c r="O6259" t="s">
        <v>149</v>
      </c>
      <c r="P6259" t="s">
        <v>159</v>
      </c>
      <c r="Q6259">
        <v>23672.16</v>
      </c>
      <c r="R6259">
        <v>8</v>
      </c>
      <c r="S6259">
        <v>126682.5</v>
      </c>
      <c r="T6259">
        <v>220.17</v>
      </c>
      <c r="U6259">
        <v>3</v>
      </c>
      <c r="V6259">
        <v>1</v>
      </c>
      <c r="W6259">
        <v>2440</v>
      </c>
      <c r="X6259">
        <v>2440</v>
      </c>
      <c r="Y6259">
        <v>0</v>
      </c>
      <c r="Z6259">
        <v>0</v>
      </c>
      <c r="AA6259">
        <v>102790.17</v>
      </c>
      <c r="AB6259">
        <v>0</v>
      </c>
      <c r="AC6259">
        <v>0</v>
      </c>
      <c r="AD6259">
        <v>1</v>
      </c>
      <c r="AE6259">
        <v>0</v>
      </c>
      <c r="AF6259">
        <v>2</v>
      </c>
      <c r="AG6259">
        <v>1</v>
      </c>
      <c r="AH6259">
        <v>0</v>
      </c>
      <c r="AI6259">
        <v>2</v>
      </c>
      <c r="AJ6259">
        <v>0</v>
      </c>
      <c r="AK6259">
        <v>0</v>
      </c>
      <c r="AL6259">
        <v>0</v>
      </c>
      <c r="AM6259">
        <v>0</v>
      </c>
      <c r="AN6259">
        <v>0</v>
      </c>
      <c r="AO6259">
        <v>5</v>
      </c>
      <c r="AP6259">
        <v>6</v>
      </c>
      <c r="AQ6259">
        <v>4</v>
      </c>
      <c r="AR6259">
        <v>0</v>
      </c>
      <c r="AS6259">
        <v>0</v>
      </c>
      <c r="AT6259">
        <v>0</v>
      </c>
      <c r="AU6259">
        <v>0</v>
      </c>
      <c r="AV6259">
        <v>0</v>
      </c>
      <c r="AW6259">
        <v>0</v>
      </c>
      <c r="AX6259">
        <v>0</v>
      </c>
      <c r="AY6259">
        <v>0</v>
      </c>
      <c r="AZ6259">
        <v>0</v>
      </c>
      <c r="BA6259">
        <v>0</v>
      </c>
      <c r="BB6259">
        <v>0</v>
      </c>
      <c r="BC6259">
        <v>0</v>
      </c>
      <c r="BD6259">
        <v>0</v>
      </c>
      <c r="BE6259">
        <v>0</v>
      </c>
      <c r="BF6259">
        <v>0</v>
      </c>
      <c r="BG6259">
        <v>22575</v>
      </c>
      <c r="BH6259">
        <v>3</v>
      </c>
      <c r="BI6259">
        <v>0</v>
      </c>
      <c r="BJ6259" s="2">
        <v>45853</v>
      </c>
      <c r="BK6259">
        <v>0</v>
      </c>
      <c r="BL6259" s="3" t="str">
        <f>VLOOKUP(O6259,DropDownList!$H$1:$I$7,2,FALSE)</f>
        <v>2025/26</v>
      </c>
      <c r="BM6259" s="3" t="str">
        <f t="shared" si="98"/>
        <v>CONF</v>
      </c>
    </row>
    <row r="6260" spans="1:65" x14ac:dyDescent="0.2">
      <c r="A6260">
        <v>2025</v>
      </c>
      <c r="B6260">
        <v>7</v>
      </c>
      <c r="C6260" t="s">
        <v>231</v>
      </c>
      <c r="D6260" t="s">
        <v>249</v>
      </c>
      <c r="E6260" t="s">
        <v>50</v>
      </c>
      <c r="F6260">
        <v>9853</v>
      </c>
      <c r="G6260" t="s">
        <v>158</v>
      </c>
      <c r="H6260" t="s">
        <v>237</v>
      </c>
      <c r="I6260" t="s">
        <v>237</v>
      </c>
      <c r="J6260" s="1">
        <v>45839</v>
      </c>
      <c r="K6260" t="s">
        <v>143</v>
      </c>
      <c r="L6260">
        <v>2</v>
      </c>
      <c r="M6260" t="s">
        <v>144</v>
      </c>
      <c r="N6260" t="s">
        <v>145</v>
      </c>
      <c r="O6260" t="s">
        <v>149</v>
      </c>
      <c r="P6260" t="s">
        <v>160</v>
      </c>
      <c r="Q6260">
        <v>105338.52</v>
      </c>
      <c r="R6260">
        <v>391</v>
      </c>
      <c r="S6260">
        <v>243531.14</v>
      </c>
      <c r="T6260">
        <v>4075</v>
      </c>
      <c r="U6260">
        <v>218</v>
      </c>
      <c r="V6260">
        <v>106</v>
      </c>
      <c r="W6260">
        <v>38349.480000000003</v>
      </c>
      <c r="X6260">
        <v>59624.480000000003</v>
      </c>
      <c r="Y6260">
        <v>0</v>
      </c>
      <c r="Z6260">
        <v>0</v>
      </c>
      <c r="AA6260">
        <v>134117.62</v>
      </c>
      <c r="AB6260">
        <v>7853.85</v>
      </c>
      <c r="AC6260">
        <v>117774.78</v>
      </c>
      <c r="AD6260">
        <v>40</v>
      </c>
      <c r="AE6260">
        <v>66</v>
      </c>
      <c r="AF6260">
        <v>165</v>
      </c>
      <c r="AG6260">
        <v>142</v>
      </c>
      <c r="AH6260">
        <v>7</v>
      </c>
      <c r="AI6260">
        <v>76</v>
      </c>
      <c r="AJ6260">
        <v>0</v>
      </c>
      <c r="AK6260">
        <v>0</v>
      </c>
      <c r="AL6260">
        <v>0</v>
      </c>
      <c r="AM6260">
        <v>0</v>
      </c>
      <c r="AN6260">
        <v>0</v>
      </c>
      <c r="AO6260">
        <v>249</v>
      </c>
      <c r="AP6260">
        <v>705</v>
      </c>
      <c r="AQ6260">
        <v>250</v>
      </c>
      <c r="AR6260">
        <v>0</v>
      </c>
      <c r="AS6260">
        <v>43</v>
      </c>
      <c r="AT6260">
        <v>36</v>
      </c>
      <c r="AU6260">
        <v>8</v>
      </c>
      <c r="AV6260">
        <v>5</v>
      </c>
      <c r="AW6260">
        <v>5</v>
      </c>
      <c r="AX6260">
        <v>0</v>
      </c>
      <c r="AY6260">
        <v>96</v>
      </c>
      <c r="AZ6260">
        <v>169</v>
      </c>
      <c r="BA6260">
        <v>47</v>
      </c>
      <c r="BB6260">
        <v>11</v>
      </c>
      <c r="BC6260">
        <v>1</v>
      </c>
      <c r="BD6260">
        <v>6</v>
      </c>
      <c r="BE6260">
        <v>1</v>
      </c>
      <c r="BF6260">
        <v>383</v>
      </c>
      <c r="BG6260">
        <v>56514.65</v>
      </c>
      <c r="BH6260">
        <v>1</v>
      </c>
      <c r="BI6260">
        <v>215</v>
      </c>
      <c r="BJ6260" s="2">
        <v>45853</v>
      </c>
      <c r="BK6260">
        <v>0</v>
      </c>
      <c r="BL6260" s="3" t="str">
        <f>VLOOKUP(O6260,DropDownList!$H$1:$I$7,2,FALSE)</f>
        <v>2025/26</v>
      </c>
      <c r="BM6260" s="3" t="str">
        <f t="shared" si="98"/>
        <v>SC COURT</v>
      </c>
    </row>
    <row r="6261" spans="1:65" x14ac:dyDescent="0.2">
      <c r="A6261">
        <v>2025</v>
      </c>
      <c r="B6261">
        <v>7</v>
      </c>
      <c r="C6261" t="s">
        <v>231</v>
      </c>
      <c r="D6261" t="s">
        <v>249</v>
      </c>
      <c r="E6261" t="s">
        <v>50</v>
      </c>
      <c r="F6261">
        <v>9853</v>
      </c>
      <c r="G6261" t="s">
        <v>158</v>
      </c>
      <c r="H6261" t="s">
        <v>237</v>
      </c>
      <c r="I6261" t="s">
        <v>237</v>
      </c>
      <c r="J6261" s="1">
        <v>45839</v>
      </c>
      <c r="K6261" t="s">
        <v>143</v>
      </c>
      <c r="L6261">
        <v>2</v>
      </c>
      <c r="M6261" t="s">
        <v>144</v>
      </c>
      <c r="N6261" t="s">
        <v>145</v>
      </c>
      <c r="O6261" t="s">
        <v>149</v>
      </c>
      <c r="P6261" t="s">
        <v>161</v>
      </c>
      <c r="Q6261">
        <v>2256.0100000000002</v>
      </c>
      <c r="R6261">
        <v>377</v>
      </c>
      <c r="S6261">
        <v>10875</v>
      </c>
      <c r="T6261">
        <v>190</v>
      </c>
      <c r="U6261">
        <v>207</v>
      </c>
      <c r="V6261">
        <v>40</v>
      </c>
      <c r="W6261">
        <v>1450</v>
      </c>
      <c r="X6261">
        <v>1450</v>
      </c>
      <c r="Y6261">
        <v>0</v>
      </c>
      <c r="Z6261">
        <v>0</v>
      </c>
      <c r="AA6261">
        <v>8428.99</v>
      </c>
      <c r="AB6261">
        <v>0</v>
      </c>
      <c r="AC6261">
        <v>0</v>
      </c>
      <c r="AD6261">
        <v>39</v>
      </c>
      <c r="AE6261">
        <v>1</v>
      </c>
      <c r="AF6261">
        <v>288</v>
      </c>
      <c r="AG6261">
        <v>6</v>
      </c>
      <c r="AH6261">
        <v>7</v>
      </c>
      <c r="AI6261">
        <v>76</v>
      </c>
      <c r="AJ6261">
        <v>0</v>
      </c>
      <c r="AK6261">
        <v>0</v>
      </c>
      <c r="AL6261">
        <v>0</v>
      </c>
      <c r="AM6261">
        <v>0</v>
      </c>
      <c r="AN6261">
        <v>0</v>
      </c>
      <c r="AO6261">
        <v>240</v>
      </c>
      <c r="AP6261">
        <v>679</v>
      </c>
      <c r="AQ6261">
        <v>244</v>
      </c>
      <c r="AR6261">
        <v>0</v>
      </c>
      <c r="AS6261">
        <v>42</v>
      </c>
      <c r="AT6261">
        <v>32</v>
      </c>
      <c r="AU6261">
        <v>7</v>
      </c>
      <c r="AV6261">
        <v>5</v>
      </c>
      <c r="AW6261">
        <v>5</v>
      </c>
      <c r="AX6261">
        <v>0</v>
      </c>
      <c r="AY6261">
        <v>93</v>
      </c>
      <c r="AZ6261">
        <v>162</v>
      </c>
      <c r="BA6261">
        <v>45</v>
      </c>
      <c r="BB6261">
        <v>11</v>
      </c>
      <c r="BC6261">
        <v>1</v>
      </c>
      <c r="BD6261">
        <v>6</v>
      </c>
      <c r="BE6261">
        <v>1</v>
      </c>
      <c r="BF6261">
        <v>370</v>
      </c>
      <c r="BG6261">
        <v>2170</v>
      </c>
      <c r="BH6261">
        <v>0</v>
      </c>
      <c r="BI6261">
        <v>205</v>
      </c>
      <c r="BJ6261" s="2">
        <v>45853</v>
      </c>
      <c r="BK6261">
        <v>0</v>
      </c>
      <c r="BL6261" s="3" t="str">
        <f>VLOOKUP(O6261,DropDownList!$H$1:$I$7,2,FALSE)</f>
        <v>2025/26</v>
      </c>
      <c r="BM6261" s="3" t="str">
        <f t="shared" si="98"/>
        <v>VSUR</v>
      </c>
    </row>
    <row r="6262" spans="1:65" x14ac:dyDescent="0.2">
      <c r="A6262">
        <v>2025</v>
      </c>
      <c r="B6262">
        <v>7</v>
      </c>
      <c r="C6262" t="s">
        <v>231</v>
      </c>
      <c r="D6262" t="s">
        <v>249</v>
      </c>
      <c r="E6262" t="s">
        <v>50</v>
      </c>
      <c r="F6262">
        <v>9853</v>
      </c>
      <c r="G6262" t="s">
        <v>158</v>
      </c>
      <c r="H6262" t="s">
        <v>237</v>
      </c>
      <c r="I6262" t="s">
        <v>237</v>
      </c>
      <c r="J6262" s="1">
        <v>45839</v>
      </c>
      <c r="K6262" t="s">
        <v>143</v>
      </c>
      <c r="L6262">
        <v>2</v>
      </c>
      <c r="M6262" t="s">
        <v>144</v>
      </c>
      <c r="N6262" t="s">
        <v>145</v>
      </c>
      <c r="O6262" t="s">
        <v>147</v>
      </c>
      <c r="P6262" t="s">
        <v>160</v>
      </c>
      <c r="Q6262">
        <v>40564</v>
      </c>
      <c r="R6262">
        <v>322</v>
      </c>
      <c r="S6262">
        <v>233314.11</v>
      </c>
      <c r="T6262">
        <v>6441.57</v>
      </c>
      <c r="U6262">
        <v>93</v>
      </c>
      <c r="V6262">
        <v>35</v>
      </c>
      <c r="W6262">
        <v>16951.04</v>
      </c>
      <c r="X6262">
        <v>18688.34</v>
      </c>
      <c r="Y6262">
        <v>0</v>
      </c>
      <c r="Z6262">
        <v>0</v>
      </c>
      <c r="AA6262">
        <v>186308.54</v>
      </c>
      <c r="AB6262">
        <v>16142.34</v>
      </c>
      <c r="AC6262">
        <v>160017.76</v>
      </c>
      <c r="AD6262">
        <v>11</v>
      </c>
      <c r="AE6262">
        <v>24</v>
      </c>
      <c r="AF6262">
        <v>216</v>
      </c>
      <c r="AG6262">
        <v>71</v>
      </c>
      <c r="AH6262">
        <v>10</v>
      </c>
      <c r="AI6262">
        <v>22</v>
      </c>
      <c r="AJ6262">
        <v>0</v>
      </c>
      <c r="AK6262">
        <v>0</v>
      </c>
      <c r="AL6262">
        <v>0</v>
      </c>
      <c r="AM6262">
        <v>0</v>
      </c>
      <c r="AN6262">
        <v>0</v>
      </c>
      <c r="AO6262">
        <v>194</v>
      </c>
      <c r="AP6262">
        <v>746</v>
      </c>
      <c r="AQ6262">
        <v>198</v>
      </c>
      <c r="AR6262">
        <v>0</v>
      </c>
      <c r="AS6262">
        <v>73</v>
      </c>
      <c r="AT6262">
        <v>46</v>
      </c>
      <c r="AU6262">
        <v>8</v>
      </c>
      <c r="AV6262">
        <v>2</v>
      </c>
      <c r="AW6262">
        <v>7</v>
      </c>
      <c r="AX6262">
        <v>0</v>
      </c>
      <c r="AY6262">
        <v>122</v>
      </c>
      <c r="AZ6262">
        <v>171</v>
      </c>
      <c r="BA6262">
        <v>58</v>
      </c>
      <c r="BB6262">
        <v>22</v>
      </c>
      <c r="BC6262">
        <v>8</v>
      </c>
      <c r="BD6262">
        <v>2</v>
      </c>
      <c r="BE6262">
        <v>2</v>
      </c>
      <c r="BF6262">
        <v>312</v>
      </c>
      <c r="BG6262">
        <v>14965</v>
      </c>
      <c r="BH6262">
        <v>3</v>
      </c>
      <c r="BI6262">
        <v>91</v>
      </c>
      <c r="BJ6262" s="2">
        <v>45853</v>
      </c>
      <c r="BK6262">
        <v>0</v>
      </c>
      <c r="BL6262" s="3" t="str">
        <f>VLOOKUP(O6262,DropDownList!$H$1:$I$7,2,FALSE)</f>
        <v>2024/25</v>
      </c>
      <c r="BM6262" s="3" t="str">
        <f t="shared" si="98"/>
        <v>SC COURT</v>
      </c>
    </row>
    <row r="6263" spans="1:65" x14ac:dyDescent="0.2">
      <c r="A6263">
        <v>2025</v>
      </c>
      <c r="B6263">
        <v>7</v>
      </c>
      <c r="C6263" t="s">
        <v>231</v>
      </c>
      <c r="D6263" t="s">
        <v>250</v>
      </c>
      <c r="E6263" t="s">
        <v>51</v>
      </c>
      <c r="F6263">
        <v>9372</v>
      </c>
      <c r="G6263" t="s">
        <v>141</v>
      </c>
      <c r="H6263" t="s">
        <v>233</v>
      </c>
      <c r="I6263" t="s">
        <v>234</v>
      </c>
      <c r="J6263" s="1">
        <v>45839</v>
      </c>
      <c r="K6263" t="s">
        <v>143</v>
      </c>
      <c r="L6263">
        <v>2</v>
      </c>
      <c r="M6263" t="s">
        <v>144</v>
      </c>
      <c r="N6263" t="s">
        <v>145</v>
      </c>
      <c r="O6263" t="s">
        <v>156</v>
      </c>
      <c r="P6263" t="s">
        <v>146</v>
      </c>
      <c r="Q6263">
        <v>416.59</v>
      </c>
      <c r="R6263">
        <v>219</v>
      </c>
      <c r="S6263">
        <v>3280</v>
      </c>
      <c r="T6263">
        <v>20</v>
      </c>
      <c r="U6263">
        <v>58</v>
      </c>
      <c r="V6263">
        <v>15</v>
      </c>
      <c r="W6263">
        <v>195.03</v>
      </c>
      <c r="X6263">
        <v>195.03</v>
      </c>
      <c r="Y6263">
        <v>0</v>
      </c>
      <c r="Z6263">
        <v>0</v>
      </c>
      <c r="AA6263">
        <v>2843.41</v>
      </c>
      <c r="AB6263">
        <v>0</v>
      </c>
      <c r="AC6263">
        <v>0</v>
      </c>
      <c r="AD6263">
        <v>14</v>
      </c>
      <c r="AE6263">
        <v>1</v>
      </c>
      <c r="AF6263">
        <v>191</v>
      </c>
      <c r="AG6263">
        <v>2</v>
      </c>
      <c r="AH6263">
        <v>1</v>
      </c>
      <c r="AI6263">
        <v>25</v>
      </c>
      <c r="AJ6263">
        <v>0</v>
      </c>
      <c r="AK6263">
        <v>0</v>
      </c>
      <c r="AL6263">
        <v>0</v>
      </c>
      <c r="AM6263">
        <v>0</v>
      </c>
      <c r="AN6263">
        <v>0</v>
      </c>
      <c r="AO6263">
        <v>127</v>
      </c>
      <c r="AP6263">
        <v>725</v>
      </c>
      <c r="AQ6263">
        <v>137</v>
      </c>
      <c r="AR6263">
        <v>0</v>
      </c>
      <c r="AS6263">
        <v>70</v>
      </c>
      <c r="AT6263">
        <v>61</v>
      </c>
      <c r="AU6263">
        <v>11</v>
      </c>
      <c r="AV6263">
        <v>7</v>
      </c>
      <c r="AW6263">
        <v>0</v>
      </c>
      <c r="AX6263">
        <v>0</v>
      </c>
      <c r="AY6263">
        <v>105</v>
      </c>
      <c r="AZ6263">
        <v>154</v>
      </c>
      <c r="BA6263">
        <v>77</v>
      </c>
      <c r="BB6263">
        <v>30</v>
      </c>
      <c r="BC6263">
        <v>11</v>
      </c>
      <c r="BD6263">
        <v>0</v>
      </c>
      <c r="BE6263">
        <v>1</v>
      </c>
      <c r="BF6263">
        <v>219</v>
      </c>
      <c r="BG6263">
        <v>410</v>
      </c>
      <c r="BH6263">
        <v>0</v>
      </c>
      <c r="BI6263">
        <v>57</v>
      </c>
      <c r="BJ6263" s="2">
        <v>45853</v>
      </c>
      <c r="BK6263">
        <v>0</v>
      </c>
      <c r="BL6263" s="3" t="str">
        <f>VLOOKUP(O6263,DropDownList!$H$1:$I$7,2,FALSE)</f>
        <v>2023/24</v>
      </c>
      <c r="BM6263" s="3" t="str">
        <f t="shared" si="98"/>
        <v>VSUR</v>
      </c>
    </row>
    <row r="6264" spans="1:65" x14ac:dyDescent="0.2">
      <c r="A6264">
        <v>2025</v>
      </c>
      <c r="B6264">
        <v>7</v>
      </c>
      <c r="C6264" t="s">
        <v>231</v>
      </c>
      <c r="D6264" t="s">
        <v>250</v>
      </c>
      <c r="E6264" t="s">
        <v>51</v>
      </c>
      <c r="F6264">
        <v>9372</v>
      </c>
      <c r="G6264" t="s">
        <v>141</v>
      </c>
      <c r="H6264" t="s">
        <v>233</v>
      </c>
      <c r="I6264" t="s">
        <v>234</v>
      </c>
      <c r="J6264" s="1">
        <v>45839</v>
      </c>
      <c r="K6264" t="s">
        <v>143</v>
      </c>
      <c r="L6264">
        <v>2</v>
      </c>
      <c r="M6264" t="s">
        <v>144</v>
      </c>
      <c r="N6264" t="s">
        <v>145</v>
      </c>
      <c r="O6264" t="s">
        <v>156</v>
      </c>
      <c r="P6264" t="s">
        <v>148</v>
      </c>
      <c r="Q6264">
        <v>290</v>
      </c>
      <c r="R6264">
        <v>10</v>
      </c>
      <c r="S6264">
        <v>600</v>
      </c>
      <c r="T6264">
        <v>60</v>
      </c>
      <c r="U6264">
        <v>5</v>
      </c>
      <c r="V6264">
        <v>2</v>
      </c>
      <c r="W6264">
        <v>120</v>
      </c>
      <c r="X6264">
        <v>120</v>
      </c>
      <c r="Y6264">
        <v>0</v>
      </c>
      <c r="Z6264">
        <v>0</v>
      </c>
      <c r="AA6264">
        <v>250</v>
      </c>
      <c r="AB6264">
        <v>0</v>
      </c>
      <c r="AC6264">
        <v>250</v>
      </c>
      <c r="AD6264">
        <v>2</v>
      </c>
      <c r="AE6264">
        <v>0</v>
      </c>
      <c r="AF6264">
        <v>4</v>
      </c>
      <c r="AG6264">
        <v>1</v>
      </c>
      <c r="AH6264">
        <v>1</v>
      </c>
      <c r="AI6264">
        <v>4</v>
      </c>
      <c r="AJ6264">
        <v>0</v>
      </c>
      <c r="AK6264">
        <v>0</v>
      </c>
      <c r="AL6264">
        <v>0</v>
      </c>
      <c r="AM6264">
        <v>0</v>
      </c>
      <c r="AN6264">
        <v>0</v>
      </c>
      <c r="AO6264">
        <v>8</v>
      </c>
      <c r="AP6264">
        <v>84</v>
      </c>
      <c r="AQ6264">
        <v>10</v>
      </c>
      <c r="AR6264">
        <v>0</v>
      </c>
      <c r="AS6264">
        <v>7</v>
      </c>
      <c r="AT6264">
        <v>2</v>
      </c>
      <c r="AU6264">
        <v>0</v>
      </c>
      <c r="AV6264">
        <v>0</v>
      </c>
      <c r="AW6264">
        <v>0</v>
      </c>
      <c r="AX6264">
        <v>0</v>
      </c>
      <c r="AY6264">
        <v>17</v>
      </c>
      <c r="AZ6264">
        <v>28</v>
      </c>
      <c r="BA6264">
        <v>16</v>
      </c>
      <c r="BB6264">
        <v>1</v>
      </c>
      <c r="BC6264">
        <v>0</v>
      </c>
      <c r="BD6264">
        <v>0</v>
      </c>
      <c r="BE6264">
        <v>0</v>
      </c>
      <c r="BF6264">
        <v>8</v>
      </c>
      <c r="BG6264">
        <v>240</v>
      </c>
      <c r="BH6264">
        <v>0</v>
      </c>
      <c r="BI6264">
        <v>5</v>
      </c>
      <c r="BJ6264" s="2">
        <v>45853</v>
      </c>
      <c r="BK6264">
        <v>0</v>
      </c>
      <c r="BL6264" s="3" t="str">
        <f>VLOOKUP(O6264,DropDownList!$H$1:$I$7,2,FALSE)</f>
        <v>2023/24</v>
      </c>
      <c r="BM6264" s="3" t="str">
        <f t="shared" si="98"/>
        <v>PRAS</v>
      </c>
    </row>
    <row r="6265" spans="1:65" x14ac:dyDescent="0.2">
      <c r="A6265">
        <v>2025</v>
      </c>
      <c r="B6265">
        <v>7</v>
      </c>
      <c r="C6265" t="s">
        <v>231</v>
      </c>
      <c r="D6265" t="s">
        <v>250</v>
      </c>
      <c r="E6265" t="s">
        <v>51</v>
      </c>
      <c r="F6265">
        <v>9372</v>
      </c>
      <c r="G6265" t="s">
        <v>141</v>
      </c>
      <c r="H6265" t="s">
        <v>233</v>
      </c>
      <c r="I6265" t="s">
        <v>234</v>
      </c>
      <c r="J6265" s="1">
        <v>45839</v>
      </c>
      <c r="K6265" t="s">
        <v>143</v>
      </c>
      <c r="L6265">
        <v>2</v>
      </c>
      <c r="M6265" t="s">
        <v>144</v>
      </c>
      <c r="N6265" t="s">
        <v>145</v>
      </c>
      <c r="O6265" t="s">
        <v>149</v>
      </c>
      <c r="P6265" t="s">
        <v>150</v>
      </c>
      <c r="Q6265">
        <v>15438.1</v>
      </c>
      <c r="R6265">
        <v>220</v>
      </c>
      <c r="S6265">
        <v>35646.18</v>
      </c>
      <c r="T6265">
        <v>4651.2700000000004</v>
      </c>
      <c r="U6265">
        <v>104</v>
      </c>
      <c r="V6265">
        <v>56</v>
      </c>
      <c r="W6265">
        <v>6449.88</v>
      </c>
      <c r="X6265">
        <v>7076.58</v>
      </c>
      <c r="Y6265">
        <v>189</v>
      </c>
      <c r="Z6265">
        <v>30994.91</v>
      </c>
      <c r="AA6265">
        <v>15556.81</v>
      </c>
      <c r="AB6265">
        <v>5341.64</v>
      </c>
      <c r="AC6265">
        <v>10215.17</v>
      </c>
      <c r="AD6265">
        <v>42</v>
      </c>
      <c r="AE6265">
        <v>14</v>
      </c>
      <c r="AF6265">
        <v>85</v>
      </c>
      <c r="AG6265">
        <v>39</v>
      </c>
      <c r="AH6265">
        <v>31</v>
      </c>
      <c r="AI6265">
        <v>65</v>
      </c>
      <c r="AJ6265">
        <v>39</v>
      </c>
      <c r="AK6265">
        <v>28</v>
      </c>
      <c r="AL6265">
        <v>14</v>
      </c>
      <c r="AM6265">
        <v>8</v>
      </c>
      <c r="AN6265">
        <v>2</v>
      </c>
      <c r="AO6265">
        <v>144</v>
      </c>
      <c r="AP6265">
        <v>430</v>
      </c>
      <c r="AQ6265">
        <v>147</v>
      </c>
      <c r="AR6265">
        <v>34</v>
      </c>
      <c r="AS6265">
        <v>19</v>
      </c>
      <c r="AT6265">
        <v>12</v>
      </c>
      <c r="AU6265">
        <v>0</v>
      </c>
      <c r="AV6265">
        <v>0</v>
      </c>
      <c r="AW6265">
        <v>0</v>
      </c>
      <c r="AX6265">
        <v>0</v>
      </c>
      <c r="AY6265">
        <v>58</v>
      </c>
      <c r="AZ6265">
        <v>101</v>
      </c>
      <c r="BA6265">
        <v>34</v>
      </c>
      <c r="BB6265">
        <v>9</v>
      </c>
      <c r="BC6265">
        <v>0</v>
      </c>
      <c r="BD6265">
        <v>1</v>
      </c>
      <c r="BE6265">
        <v>0</v>
      </c>
      <c r="BF6265">
        <v>136</v>
      </c>
      <c r="BG6265">
        <v>8675.4699999999993</v>
      </c>
      <c r="BH6265">
        <v>0</v>
      </c>
      <c r="BI6265">
        <v>101</v>
      </c>
      <c r="BJ6265" s="2">
        <v>45853</v>
      </c>
      <c r="BK6265">
        <v>0</v>
      </c>
      <c r="BL6265" s="3" t="str">
        <f>VLOOKUP(O6265,DropDownList!$H$1:$I$7,2,FALSE)</f>
        <v>2025/26</v>
      </c>
      <c r="BM6265" s="3" t="str">
        <f t="shared" si="98"/>
        <v>FISCAL FINES</v>
      </c>
    </row>
    <row r="6266" spans="1:65" x14ac:dyDescent="0.2">
      <c r="A6266">
        <v>2025</v>
      </c>
      <c r="B6266">
        <v>7</v>
      </c>
      <c r="C6266" t="s">
        <v>231</v>
      </c>
      <c r="D6266" t="s">
        <v>250</v>
      </c>
      <c r="E6266" t="s">
        <v>51</v>
      </c>
      <c r="F6266">
        <v>9372</v>
      </c>
      <c r="G6266" t="s">
        <v>141</v>
      </c>
      <c r="H6266" t="s">
        <v>233</v>
      </c>
      <c r="I6266" t="s">
        <v>234</v>
      </c>
      <c r="J6266" s="1">
        <v>45839</v>
      </c>
      <c r="K6266" t="s">
        <v>143</v>
      </c>
      <c r="L6266">
        <v>2</v>
      </c>
      <c r="M6266" t="s">
        <v>144</v>
      </c>
      <c r="N6266" t="s">
        <v>145</v>
      </c>
      <c r="O6266" t="s">
        <v>147</v>
      </c>
      <c r="P6266" t="s">
        <v>153</v>
      </c>
      <c r="Q6266">
        <v>0</v>
      </c>
      <c r="R6266">
        <v>1</v>
      </c>
      <c r="S6266">
        <v>150</v>
      </c>
      <c r="T6266">
        <v>0</v>
      </c>
      <c r="U6266">
        <v>0</v>
      </c>
      <c r="V6266">
        <v>0</v>
      </c>
      <c r="W6266">
        <v>0</v>
      </c>
      <c r="X6266">
        <v>0</v>
      </c>
      <c r="Y6266">
        <v>0</v>
      </c>
      <c r="Z6266">
        <v>0</v>
      </c>
      <c r="AA6266">
        <v>150</v>
      </c>
      <c r="AB6266">
        <v>0</v>
      </c>
      <c r="AC6266">
        <v>150</v>
      </c>
      <c r="AD6266">
        <v>0</v>
      </c>
      <c r="AE6266">
        <v>0</v>
      </c>
      <c r="AF6266">
        <v>1</v>
      </c>
      <c r="AG6266">
        <v>0</v>
      </c>
      <c r="AH6266">
        <v>0</v>
      </c>
      <c r="AI6266">
        <v>0</v>
      </c>
      <c r="AJ6266">
        <v>0</v>
      </c>
      <c r="AK6266">
        <v>0</v>
      </c>
      <c r="AL6266">
        <v>0</v>
      </c>
      <c r="AM6266">
        <v>0</v>
      </c>
      <c r="AN6266">
        <v>0</v>
      </c>
      <c r="AO6266">
        <v>0</v>
      </c>
      <c r="AP6266">
        <v>0</v>
      </c>
      <c r="AQ6266">
        <v>0</v>
      </c>
      <c r="AR6266">
        <v>0</v>
      </c>
      <c r="AS6266">
        <v>0</v>
      </c>
      <c r="AT6266">
        <v>0</v>
      </c>
      <c r="AU6266">
        <v>0</v>
      </c>
      <c r="AV6266">
        <v>0</v>
      </c>
      <c r="AW6266">
        <v>0</v>
      </c>
      <c r="AX6266">
        <v>0</v>
      </c>
      <c r="AY6266">
        <v>0</v>
      </c>
      <c r="AZ6266">
        <v>0</v>
      </c>
      <c r="BA6266">
        <v>0</v>
      </c>
      <c r="BB6266">
        <v>0</v>
      </c>
      <c r="BC6266">
        <v>0</v>
      </c>
      <c r="BD6266">
        <v>0</v>
      </c>
      <c r="BE6266">
        <v>0</v>
      </c>
      <c r="BF6266">
        <v>0</v>
      </c>
      <c r="BG6266">
        <v>0</v>
      </c>
      <c r="BH6266">
        <v>0</v>
      </c>
      <c r="BI6266">
        <v>0</v>
      </c>
      <c r="BJ6266" s="2">
        <v>45853</v>
      </c>
      <c r="BK6266">
        <v>0</v>
      </c>
      <c r="BL6266" s="3" t="str">
        <f>VLOOKUP(O6266,DropDownList!$H$1:$I$7,2,FALSE)</f>
        <v>2024/25</v>
      </c>
      <c r="BM6266" s="3" t="str">
        <f t="shared" si="98"/>
        <v>PREG</v>
      </c>
    </row>
    <row r="6267" spans="1:65" x14ac:dyDescent="0.2">
      <c r="A6267">
        <v>2025</v>
      </c>
      <c r="B6267">
        <v>7</v>
      </c>
      <c r="C6267" t="s">
        <v>231</v>
      </c>
      <c r="D6267" t="s">
        <v>250</v>
      </c>
      <c r="E6267" t="s">
        <v>51</v>
      </c>
      <c r="F6267">
        <v>9372</v>
      </c>
      <c r="G6267" t="s">
        <v>141</v>
      </c>
      <c r="H6267" t="s">
        <v>233</v>
      </c>
      <c r="I6267" t="s">
        <v>234</v>
      </c>
      <c r="J6267" s="1">
        <v>45839</v>
      </c>
      <c r="K6267" t="s">
        <v>143</v>
      </c>
      <c r="L6267">
        <v>2</v>
      </c>
      <c r="M6267" t="s">
        <v>144</v>
      </c>
      <c r="N6267" t="s">
        <v>145</v>
      </c>
      <c r="O6267" t="s">
        <v>147</v>
      </c>
      <c r="P6267" t="s">
        <v>154</v>
      </c>
      <c r="Q6267">
        <v>10970.21</v>
      </c>
      <c r="R6267">
        <v>134</v>
      </c>
      <c r="S6267">
        <v>39217.040000000001</v>
      </c>
      <c r="T6267">
        <v>110</v>
      </c>
      <c r="U6267">
        <v>46</v>
      </c>
      <c r="V6267">
        <v>16</v>
      </c>
      <c r="W6267">
        <v>3844.5</v>
      </c>
      <c r="X6267">
        <v>4503.5</v>
      </c>
      <c r="Y6267">
        <v>0</v>
      </c>
      <c r="Z6267">
        <v>0</v>
      </c>
      <c r="AA6267">
        <v>28136.83</v>
      </c>
      <c r="AB6267">
        <v>829.51</v>
      </c>
      <c r="AC6267">
        <v>25517.64</v>
      </c>
      <c r="AD6267">
        <v>11</v>
      </c>
      <c r="AE6267">
        <v>5</v>
      </c>
      <c r="AF6267">
        <v>87</v>
      </c>
      <c r="AG6267">
        <v>24</v>
      </c>
      <c r="AH6267">
        <v>1</v>
      </c>
      <c r="AI6267">
        <v>22</v>
      </c>
      <c r="AJ6267">
        <v>0</v>
      </c>
      <c r="AK6267">
        <v>0</v>
      </c>
      <c r="AL6267">
        <v>0</v>
      </c>
      <c r="AM6267">
        <v>0</v>
      </c>
      <c r="AN6267">
        <v>0</v>
      </c>
      <c r="AO6267">
        <v>82</v>
      </c>
      <c r="AP6267">
        <v>348</v>
      </c>
      <c r="AQ6267">
        <v>84</v>
      </c>
      <c r="AR6267">
        <v>0</v>
      </c>
      <c r="AS6267">
        <v>43</v>
      </c>
      <c r="AT6267">
        <v>15</v>
      </c>
      <c r="AU6267">
        <v>4</v>
      </c>
      <c r="AV6267">
        <v>1</v>
      </c>
      <c r="AW6267">
        <v>0</v>
      </c>
      <c r="AX6267">
        <v>0</v>
      </c>
      <c r="AY6267">
        <v>61</v>
      </c>
      <c r="AZ6267">
        <v>86</v>
      </c>
      <c r="BA6267">
        <v>28</v>
      </c>
      <c r="BB6267">
        <v>9</v>
      </c>
      <c r="BC6267">
        <v>3</v>
      </c>
      <c r="BD6267">
        <v>0</v>
      </c>
      <c r="BE6267">
        <v>1</v>
      </c>
      <c r="BF6267">
        <v>133</v>
      </c>
      <c r="BG6267">
        <v>6879</v>
      </c>
      <c r="BH6267">
        <v>0</v>
      </c>
      <c r="BI6267">
        <v>46</v>
      </c>
      <c r="BJ6267" s="2">
        <v>45853</v>
      </c>
      <c r="BK6267">
        <v>0</v>
      </c>
      <c r="BL6267" s="3" t="str">
        <f>VLOOKUP(O6267,DropDownList!$H$1:$I$7,2,FALSE)</f>
        <v>2024/25</v>
      </c>
      <c r="BM6267" s="3" t="str">
        <f t="shared" si="98"/>
        <v>JP COURT</v>
      </c>
    </row>
    <row r="6268" spans="1:65" x14ac:dyDescent="0.2">
      <c r="A6268">
        <v>2025</v>
      </c>
      <c r="B6268">
        <v>7</v>
      </c>
      <c r="C6268" t="s">
        <v>231</v>
      </c>
      <c r="D6268" t="s">
        <v>250</v>
      </c>
      <c r="E6268" t="s">
        <v>51</v>
      </c>
      <c r="F6268">
        <v>9372</v>
      </c>
      <c r="G6268" t="s">
        <v>141</v>
      </c>
      <c r="H6268" t="s">
        <v>233</v>
      </c>
      <c r="I6268" t="s">
        <v>234</v>
      </c>
      <c r="J6268" s="1">
        <v>45839</v>
      </c>
      <c r="K6268" t="s">
        <v>143</v>
      </c>
      <c r="L6268">
        <v>2</v>
      </c>
      <c r="M6268" t="s">
        <v>144</v>
      </c>
      <c r="N6268" t="s">
        <v>145</v>
      </c>
      <c r="O6268" t="s">
        <v>147</v>
      </c>
      <c r="P6268" t="s">
        <v>152</v>
      </c>
      <c r="Q6268">
        <v>0</v>
      </c>
      <c r="R6268">
        <v>13</v>
      </c>
      <c r="S6268">
        <v>520</v>
      </c>
      <c r="T6268">
        <v>200</v>
      </c>
      <c r="U6268">
        <v>0</v>
      </c>
      <c r="V6268">
        <v>0</v>
      </c>
      <c r="W6268">
        <v>0</v>
      </c>
      <c r="X6268">
        <v>0</v>
      </c>
      <c r="Y6268">
        <v>0</v>
      </c>
      <c r="Z6268">
        <v>0</v>
      </c>
      <c r="AA6268">
        <v>320</v>
      </c>
      <c r="AB6268">
        <v>0</v>
      </c>
      <c r="AC6268">
        <v>320</v>
      </c>
      <c r="AD6268">
        <v>0</v>
      </c>
      <c r="AE6268">
        <v>0</v>
      </c>
      <c r="AF6268">
        <v>8</v>
      </c>
      <c r="AG6268">
        <v>0</v>
      </c>
      <c r="AH6268">
        <v>5</v>
      </c>
      <c r="AI6268">
        <v>0</v>
      </c>
      <c r="AJ6268">
        <v>0</v>
      </c>
      <c r="AK6268">
        <v>0</v>
      </c>
      <c r="AL6268">
        <v>0</v>
      </c>
      <c r="AM6268">
        <v>0</v>
      </c>
      <c r="AN6268">
        <v>0</v>
      </c>
      <c r="AO6268">
        <v>0</v>
      </c>
      <c r="AP6268">
        <v>0</v>
      </c>
      <c r="AQ6268">
        <v>0</v>
      </c>
      <c r="AR6268">
        <v>0</v>
      </c>
      <c r="AS6268">
        <v>0</v>
      </c>
      <c r="AT6268">
        <v>0</v>
      </c>
      <c r="AU6268">
        <v>0</v>
      </c>
      <c r="AV6268">
        <v>0</v>
      </c>
      <c r="AW6268">
        <v>0</v>
      </c>
      <c r="AX6268">
        <v>0</v>
      </c>
      <c r="AY6268">
        <v>0</v>
      </c>
      <c r="AZ6268">
        <v>0</v>
      </c>
      <c r="BA6268">
        <v>0</v>
      </c>
      <c r="BB6268">
        <v>0</v>
      </c>
      <c r="BC6268">
        <v>0</v>
      </c>
      <c r="BD6268">
        <v>0</v>
      </c>
      <c r="BE6268">
        <v>0</v>
      </c>
      <c r="BF6268">
        <v>0</v>
      </c>
      <c r="BG6268">
        <v>0</v>
      </c>
      <c r="BH6268">
        <v>0</v>
      </c>
      <c r="BI6268">
        <v>0</v>
      </c>
      <c r="BJ6268" s="2">
        <v>45853</v>
      </c>
      <c r="BK6268">
        <v>0</v>
      </c>
      <c r="BL6268" s="3" t="str">
        <f>VLOOKUP(O6268,DropDownList!$H$1:$I$7,2,FALSE)</f>
        <v>2024/25</v>
      </c>
      <c r="BM6268" s="3" t="str">
        <f t="shared" si="98"/>
        <v>PCOA</v>
      </c>
    </row>
    <row r="6269" spans="1:65" x14ac:dyDescent="0.2">
      <c r="A6269">
        <v>2025</v>
      </c>
      <c r="B6269">
        <v>7</v>
      </c>
      <c r="C6269" t="s">
        <v>231</v>
      </c>
      <c r="D6269" t="s">
        <v>250</v>
      </c>
      <c r="E6269" t="s">
        <v>51</v>
      </c>
      <c r="F6269">
        <v>9372</v>
      </c>
      <c r="G6269" t="s">
        <v>141</v>
      </c>
      <c r="H6269" t="s">
        <v>233</v>
      </c>
      <c r="I6269" t="s">
        <v>234</v>
      </c>
      <c r="J6269" s="1">
        <v>45839</v>
      </c>
      <c r="K6269" t="s">
        <v>143</v>
      </c>
      <c r="L6269">
        <v>2</v>
      </c>
      <c r="M6269" t="s">
        <v>144</v>
      </c>
      <c r="N6269" t="s">
        <v>145</v>
      </c>
      <c r="O6269" t="s">
        <v>147</v>
      </c>
      <c r="P6269" t="s">
        <v>148</v>
      </c>
      <c r="Q6269">
        <v>60</v>
      </c>
      <c r="R6269">
        <v>5</v>
      </c>
      <c r="S6269">
        <v>300</v>
      </c>
      <c r="T6269">
        <v>0</v>
      </c>
      <c r="U6269">
        <v>1</v>
      </c>
      <c r="V6269">
        <v>0</v>
      </c>
      <c r="W6269">
        <v>0</v>
      </c>
      <c r="X6269">
        <v>0</v>
      </c>
      <c r="Y6269">
        <v>0</v>
      </c>
      <c r="Z6269">
        <v>0</v>
      </c>
      <c r="AA6269">
        <v>240</v>
      </c>
      <c r="AB6269">
        <v>0</v>
      </c>
      <c r="AC6269">
        <v>240</v>
      </c>
      <c r="AD6269">
        <v>0</v>
      </c>
      <c r="AE6269">
        <v>0</v>
      </c>
      <c r="AF6269">
        <v>4</v>
      </c>
      <c r="AG6269">
        <v>0</v>
      </c>
      <c r="AH6269">
        <v>0</v>
      </c>
      <c r="AI6269">
        <v>1</v>
      </c>
      <c r="AJ6269">
        <v>0</v>
      </c>
      <c r="AK6269">
        <v>0</v>
      </c>
      <c r="AL6269">
        <v>0</v>
      </c>
      <c r="AM6269">
        <v>0</v>
      </c>
      <c r="AN6269">
        <v>0</v>
      </c>
      <c r="AO6269">
        <v>4</v>
      </c>
      <c r="AP6269">
        <v>13</v>
      </c>
      <c r="AQ6269">
        <v>4</v>
      </c>
      <c r="AR6269">
        <v>1</v>
      </c>
      <c r="AS6269">
        <v>0</v>
      </c>
      <c r="AT6269">
        <v>0</v>
      </c>
      <c r="AU6269">
        <v>0</v>
      </c>
      <c r="AV6269">
        <v>0</v>
      </c>
      <c r="AW6269">
        <v>0</v>
      </c>
      <c r="AX6269">
        <v>0</v>
      </c>
      <c r="AY6269">
        <v>3</v>
      </c>
      <c r="AZ6269">
        <v>4</v>
      </c>
      <c r="BA6269">
        <v>1</v>
      </c>
      <c r="BB6269">
        <v>0</v>
      </c>
      <c r="BC6269">
        <v>0</v>
      </c>
      <c r="BD6269">
        <v>0</v>
      </c>
      <c r="BE6269">
        <v>0</v>
      </c>
      <c r="BF6269">
        <v>4</v>
      </c>
      <c r="BG6269">
        <v>60</v>
      </c>
      <c r="BH6269">
        <v>0</v>
      </c>
      <c r="BI6269">
        <v>1</v>
      </c>
      <c r="BJ6269" s="2">
        <v>45853</v>
      </c>
      <c r="BK6269">
        <v>0</v>
      </c>
      <c r="BL6269" s="3" t="str">
        <f>VLOOKUP(O6269,DropDownList!$H$1:$I$7,2,FALSE)</f>
        <v>2024/25</v>
      </c>
      <c r="BM6269" s="3" t="str">
        <f t="shared" si="98"/>
        <v>PRAS</v>
      </c>
    </row>
    <row r="6270" spans="1:65" x14ac:dyDescent="0.2">
      <c r="A6270">
        <v>2025</v>
      </c>
      <c r="B6270">
        <v>7</v>
      </c>
      <c r="C6270" t="s">
        <v>231</v>
      </c>
      <c r="D6270" t="s">
        <v>250</v>
      </c>
      <c r="E6270" t="s">
        <v>51</v>
      </c>
      <c r="F6270">
        <v>9372</v>
      </c>
      <c r="G6270" t="s">
        <v>141</v>
      </c>
      <c r="H6270" t="s">
        <v>233</v>
      </c>
      <c r="I6270" t="s">
        <v>234</v>
      </c>
      <c r="J6270" s="1">
        <v>45839</v>
      </c>
      <c r="K6270" t="s">
        <v>143</v>
      </c>
      <c r="L6270">
        <v>2</v>
      </c>
      <c r="M6270" t="s">
        <v>144</v>
      </c>
      <c r="N6270" t="s">
        <v>145</v>
      </c>
      <c r="O6270" t="s">
        <v>156</v>
      </c>
      <c r="P6270" t="s">
        <v>152</v>
      </c>
      <c r="Q6270">
        <v>0</v>
      </c>
      <c r="R6270">
        <v>18</v>
      </c>
      <c r="S6270">
        <v>720</v>
      </c>
      <c r="T6270">
        <v>400</v>
      </c>
      <c r="U6270">
        <v>0</v>
      </c>
      <c r="V6270">
        <v>0</v>
      </c>
      <c r="W6270">
        <v>0</v>
      </c>
      <c r="X6270">
        <v>0</v>
      </c>
      <c r="Y6270">
        <v>0</v>
      </c>
      <c r="Z6270">
        <v>0</v>
      </c>
      <c r="AA6270">
        <v>320</v>
      </c>
      <c r="AB6270">
        <v>0</v>
      </c>
      <c r="AC6270">
        <v>320</v>
      </c>
      <c r="AD6270">
        <v>0</v>
      </c>
      <c r="AE6270">
        <v>0</v>
      </c>
      <c r="AF6270">
        <v>8</v>
      </c>
      <c r="AG6270">
        <v>0</v>
      </c>
      <c r="AH6270">
        <v>10</v>
      </c>
      <c r="AI6270">
        <v>0</v>
      </c>
      <c r="AJ6270">
        <v>0</v>
      </c>
      <c r="AK6270">
        <v>0</v>
      </c>
      <c r="AL6270">
        <v>0</v>
      </c>
      <c r="AM6270">
        <v>0</v>
      </c>
      <c r="AN6270">
        <v>0</v>
      </c>
      <c r="AO6270">
        <v>0</v>
      </c>
      <c r="AP6270">
        <v>0</v>
      </c>
      <c r="AQ6270">
        <v>0</v>
      </c>
      <c r="AR6270">
        <v>0</v>
      </c>
      <c r="AS6270">
        <v>0</v>
      </c>
      <c r="AT6270">
        <v>0</v>
      </c>
      <c r="AU6270">
        <v>0</v>
      </c>
      <c r="AV6270">
        <v>0</v>
      </c>
      <c r="AW6270">
        <v>0</v>
      </c>
      <c r="AX6270">
        <v>0</v>
      </c>
      <c r="AY6270">
        <v>0</v>
      </c>
      <c r="AZ6270">
        <v>0</v>
      </c>
      <c r="BA6270">
        <v>0</v>
      </c>
      <c r="BB6270">
        <v>0</v>
      </c>
      <c r="BC6270">
        <v>0</v>
      </c>
      <c r="BD6270">
        <v>0</v>
      </c>
      <c r="BE6270">
        <v>0</v>
      </c>
      <c r="BF6270">
        <v>0</v>
      </c>
      <c r="BG6270">
        <v>0</v>
      </c>
      <c r="BH6270">
        <v>0</v>
      </c>
      <c r="BI6270">
        <v>0</v>
      </c>
      <c r="BJ6270" s="2">
        <v>45853</v>
      </c>
      <c r="BK6270">
        <v>0</v>
      </c>
      <c r="BL6270" s="3" t="str">
        <f>VLOOKUP(O6270,DropDownList!$H$1:$I$7,2,FALSE)</f>
        <v>2023/24</v>
      </c>
      <c r="BM6270" s="3" t="str">
        <f t="shared" si="98"/>
        <v>PCOA</v>
      </c>
    </row>
    <row r="6271" spans="1:65" x14ac:dyDescent="0.2">
      <c r="A6271">
        <v>2025</v>
      </c>
      <c r="B6271">
        <v>7</v>
      </c>
      <c r="C6271" t="s">
        <v>231</v>
      </c>
      <c r="D6271" t="s">
        <v>250</v>
      </c>
      <c r="E6271" t="s">
        <v>51</v>
      </c>
      <c r="F6271">
        <v>9372</v>
      </c>
      <c r="G6271" t="s">
        <v>141</v>
      </c>
      <c r="H6271" t="s">
        <v>233</v>
      </c>
      <c r="I6271" t="s">
        <v>234</v>
      </c>
      <c r="J6271" s="1">
        <v>45839</v>
      </c>
      <c r="K6271" t="s">
        <v>143</v>
      </c>
      <c r="L6271">
        <v>2</v>
      </c>
      <c r="M6271" t="s">
        <v>144</v>
      </c>
      <c r="N6271" t="s">
        <v>145</v>
      </c>
      <c r="O6271" t="s">
        <v>147</v>
      </c>
      <c r="P6271" t="s">
        <v>150</v>
      </c>
      <c r="Q6271">
        <v>9329.59</v>
      </c>
      <c r="R6271">
        <v>252</v>
      </c>
      <c r="S6271">
        <v>35350.800000000003</v>
      </c>
      <c r="T6271">
        <v>3886.69</v>
      </c>
      <c r="U6271">
        <v>76</v>
      </c>
      <c r="V6271">
        <v>28</v>
      </c>
      <c r="W6271">
        <v>4307.3900000000003</v>
      </c>
      <c r="X6271">
        <v>4307.3900000000003</v>
      </c>
      <c r="Y6271">
        <v>227</v>
      </c>
      <c r="Z6271">
        <v>31464.11</v>
      </c>
      <c r="AA6271">
        <v>22134.52</v>
      </c>
      <c r="AB6271">
        <v>5098.45</v>
      </c>
      <c r="AC6271">
        <v>17036.07</v>
      </c>
      <c r="AD6271">
        <v>25</v>
      </c>
      <c r="AE6271">
        <v>3</v>
      </c>
      <c r="AF6271">
        <v>149</v>
      </c>
      <c r="AG6271">
        <v>31</v>
      </c>
      <c r="AH6271">
        <v>25</v>
      </c>
      <c r="AI6271">
        <v>45</v>
      </c>
      <c r="AJ6271">
        <v>53</v>
      </c>
      <c r="AK6271">
        <v>29</v>
      </c>
      <c r="AL6271">
        <v>11</v>
      </c>
      <c r="AM6271">
        <v>6</v>
      </c>
      <c r="AN6271">
        <v>4</v>
      </c>
      <c r="AO6271">
        <v>165</v>
      </c>
      <c r="AP6271">
        <v>684</v>
      </c>
      <c r="AQ6271">
        <v>183</v>
      </c>
      <c r="AR6271">
        <v>16</v>
      </c>
      <c r="AS6271">
        <v>62</v>
      </c>
      <c r="AT6271">
        <v>27</v>
      </c>
      <c r="AU6271">
        <v>5</v>
      </c>
      <c r="AV6271">
        <v>3</v>
      </c>
      <c r="AW6271">
        <v>0</v>
      </c>
      <c r="AX6271">
        <v>0</v>
      </c>
      <c r="AY6271">
        <v>122</v>
      </c>
      <c r="AZ6271">
        <v>175</v>
      </c>
      <c r="BA6271">
        <v>55</v>
      </c>
      <c r="BB6271">
        <v>9</v>
      </c>
      <c r="BC6271">
        <v>1</v>
      </c>
      <c r="BD6271">
        <v>1</v>
      </c>
      <c r="BE6271">
        <v>0</v>
      </c>
      <c r="BF6271">
        <v>156</v>
      </c>
      <c r="BG6271">
        <v>6618.33</v>
      </c>
      <c r="BH6271">
        <v>2</v>
      </c>
      <c r="BI6271">
        <v>76</v>
      </c>
      <c r="BJ6271" s="2">
        <v>45853</v>
      </c>
      <c r="BK6271">
        <v>0</v>
      </c>
      <c r="BL6271" s="3" t="str">
        <f>VLOOKUP(O6271,DropDownList!$H$1:$I$7,2,FALSE)</f>
        <v>2024/25</v>
      </c>
      <c r="BM6271" s="3" t="str">
        <f t="shared" si="98"/>
        <v>FISCAL FINES</v>
      </c>
    </row>
    <row r="6272" spans="1:65" x14ac:dyDescent="0.2">
      <c r="A6272">
        <v>2025</v>
      </c>
      <c r="B6272">
        <v>7</v>
      </c>
      <c r="C6272" t="s">
        <v>231</v>
      </c>
      <c r="D6272" t="s">
        <v>250</v>
      </c>
      <c r="E6272" t="s">
        <v>51</v>
      </c>
      <c r="F6272">
        <v>9372</v>
      </c>
      <c r="G6272" t="s">
        <v>141</v>
      </c>
      <c r="H6272" t="s">
        <v>233</v>
      </c>
      <c r="I6272" t="s">
        <v>234</v>
      </c>
      <c r="J6272" s="1">
        <v>45839</v>
      </c>
      <c r="K6272" t="s">
        <v>143</v>
      </c>
      <c r="L6272">
        <v>2</v>
      </c>
      <c r="M6272" t="s">
        <v>144</v>
      </c>
      <c r="N6272" t="s">
        <v>145</v>
      </c>
      <c r="O6272" t="s">
        <v>156</v>
      </c>
      <c r="P6272" t="s">
        <v>153</v>
      </c>
      <c r="Q6272">
        <v>0</v>
      </c>
      <c r="R6272">
        <v>2</v>
      </c>
      <c r="S6272">
        <v>90</v>
      </c>
      <c r="T6272">
        <v>0</v>
      </c>
      <c r="U6272">
        <v>0</v>
      </c>
      <c r="V6272">
        <v>0</v>
      </c>
      <c r="W6272">
        <v>0</v>
      </c>
      <c r="X6272">
        <v>0</v>
      </c>
      <c r="Y6272">
        <v>0</v>
      </c>
      <c r="Z6272">
        <v>0</v>
      </c>
      <c r="AA6272">
        <v>90</v>
      </c>
      <c r="AB6272">
        <v>0</v>
      </c>
      <c r="AC6272">
        <v>90</v>
      </c>
      <c r="AD6272">
        <v>0</v>
      </c>
      <c r="AE6272">
        <v>0</v>
      </c>
      <c r="AF6272">
        <v>2</v>
      </c>
      <c r="AG6272">
        <v>0</v>
      </c>
      <c r="AH6272">
        <v>0</v>
      </c>
      <c r="AI6272">
        <v>0</v>
      </c>
      <c r="AJ6272">
        <v>0</v>
      </c>
      <c r="AK6272">
        <v>0</v>
      </c>
      <c r="AL6272">
        <v>0</v>
      </c>
      <c r="AM6272">
        <v>0</v>
      </c>
      <c r="AN6272">
        <v>0</v>
      </c>
      <c r="AO6272">
        <v>0</v>
      </c>
      <c r="AP6272">
        <v>0</v>
      </c>
      <c r="AQ6272">
        <v>0</v>
      </c>
      <c r="AR6272">
        <v>0</v>
      </c>
      <c r="AS6272">
        <v>0</v>
      </c>
      <c r="AT6272">
        <v>0</v>
      </c>
      <c r="AU6272">
        <v>0</v>
      </c>
      <c r="AV6272">
        <v>0</v>
      </c>
      <c r="AW6272">
        <v>0</v>
      </c>
      <c r="AX6272">
        <v>0</v>
      </c>
      <c r="AY6272">
        <v>0</v>
      </c>
      <c r="AZ6272">
        <v>0</v>
      </c>
      <c r="BA6272">
        <v>0</v>
      </c>
      <c r="BB6272">
        <v>0</v>
      </c>
      <c r="BC6272">
        <v>0</v>
      </c>
      <c r="BD6272">
        <v>0</v>
      </c>
      <c r="BE6272">
        <v>0</v>
      </c>
      <c r="BF6272">
        <v>0</v>
      </c>
      <c r="BG6272">
        <v>0</v>
      </c>
      <c r="BH6272">
        <v>0</v>
      </c>
      <c r="BI6272">
        <v>0</v>
      </c>
      <c r="BJ6272" s="2">
        <v>45853</v>
      </c>
      <c r="BK6272">
        <v>0</v>
      </c>
      <c r="BL6272" s="3" t="str">
        <f>VLOOKUP(O6272,DropDownList!$H$1:$I$7,2,FALSE)</f>
        <v>2023/24</v>
      </c>
      <c r="BM6272" s="3" t="str">
        <f t="shared" si="98"/>
        <v>PREG</v>
      </c>
    </row>
    <row r="6273" spans="1:65" x14ac:dyDescent="0.2">
      <c r="A6273">
        <v>2025</v>
      </c>
      <c r="B6273">
        <v>7</v>
      </c>
      <c r="C6273" t="s">
        <v>231</v>
      </c>
      <c r="D6273" t="s">
        <v>250</v>
      </c>
      <c r="E6273" t="s">
        <v>51</v>
      </c>
      <c r="F6273">
        <v>9372</v>
      </c>
      <c r="G6273" t="s">
        <v>141</v>
      </c>
      <c r="H6273" t="s">
        <v>233</v>
      </c>
      <c r="I6273" t="s">
        <v>234</v>
      </c>
      <c r="J6273" s="1">
        <v>45839</v>
      </c>
      <c r="K6273" t="s">
        <v>143</v>
      </c>
      <c r="L6273">
        <v>2</v>
      </c>
      <c r="M6273" t="s">
        <v>144</v>
      </c>
      <c r="N6273" t="s">
        <v>145</v>
      </c>
      <c r="O6273" t="s">
        <v>149</v>
      </c>
      <c r="P6273" t="s">
        <v>154</v>
      </c>
      <c r="Q6273">
        <v>22121.74</v>
      </c>
      <c r="R6273">
        <v>219</v>
      </c>
      <c r="S6273">
        <v>59270.23</v>
      </c>
      <c r="T6273">
        <v>690</v>
      </c>
      <c r="U6273">
        <v>77</v>
      </c>
      <c r="V6273">
        <v>46</v>
      </c>
      <c r="W6273">
        <v>11390</v>
      </c>
      <c r="X6273">
        <v>15367.23</v>
      </c>
      <c r="Y6273">
        <v>0</v>
      </c>
      <c r="Z6273">
        <v>0</v>
      </c>
      <c r="AA6273">
        <v>36458.49</v>
      </c>
      <c r="AB6273">
        <v>389.36</v>
      </c>
      <c r="AC6273">
        <v>33574.129999999997</v>
      </c>
      <c r="AD6273">
        <v>30</v>
      </c>
      <c r="AE6273">
        <v>16</v>
      </c>
      <c r="AF6273">
        <v>140</v>
      </c>
      <c r="AG6273">
        <v>37</v>
      </c>
      <c r="AH6273">
        <v>2</v>
      </c>
      <c r="AI6273">
        <v>40</v>
      </c>
      <c r="AJ6273">
        <v>0</v>
      </c>
      <c r="AK6273">
        <v>0</v>
      </c>
      <c r="AL6273">
        <v>0</v>
      </c>
      <c r="AM6273">
        <v>0</v>
      </c>
      <c r="AN6273">
        <v>0</v>
      </c>
      <c r="AO6273">
        <v>123</v>
      </c>
      <c r="AP6273">
        <v>384</v>
      </c>
      <c r="AQ6273">
        <v>132</v>
      </c>
      <c r="AR6273">
        <v>0</v>
      </c>
      <c r="AS6273">
        <v>44</v>
      </c>
      <c r="AT6273">
        <v>16</v>
      </c>
      <c r="AU6273">
        <v>0</v>
      </c>
      <c r="AV6273">
        <v>0</v>
      </c>
      <c r="AW6273">
        <v>0</v>
      </c>
      <c r="AX6273">
        <v>0</v>
      </c>
      <c r="AY6273">
        <v>36</v>
      </c>
      <c r="AZ6273">
        <v>89</v>
      </c>
      <c r="BA6273">
        <v>41</v>
      </c>
      <c r="BB6273">
        <v>9</v>
      </c>
      <c r="BC6273">
        <v>3</v>
      </c>
      <c r="BD6273">
        <v>2</v>
      </c>
      <c r="BE6273">
        <v>0</v>
      </c>
      <c r="BF6273">
        <v>219</v>
      </c>
      <c r="BG6273">
        <v>15067.23</v>
      </c>
      <c r="BH6273">
        <v>0</v>
      </c>
      <c r="BI6273">
        <v>77</v>
      </c>
      <c r="BJ6273" s="2">
        <v>45853</v>
      </c>
      <c r="BK6273">
        <v>0</v>
      </c>
      <c r="BL6273" s="3" t="str">
        <f>VLOOKUP(O6273,DropDownList!$H$1:$I$7,2,FALSE)</f>
        <v>2025/26</v>
      </c>
      <c r="BM6273" s="3" t="str">
        <f t="shared" si="98"/>
        <v>JP COURT</v>
      </c>
    </row>
    <row r="6274" spans="1:65" x14ac:dyDescent="0.2">
      <c r="A6274">
        <v>2025</v>
      </c>
      <c r="B6274">
        <v>7</v>
      </c>
      <c r="C6274" t="s">
        <v>231</v>
      </c>
      <c r="D6274" t="s">
        <v>250</v>
      </c>
      <c r="E6274" t="s">
        <v>51</v>
      </c>
      <c r="F6274">
        <v>9372</v>
      </c>
      <c r="G6274" t="s">
        <v>141</v>
      </c>
      <c r="H6274" t="s">
        <v>233</v>
      </c>
      <c r="I6274" t="s">
        <v>234</v>
      </c>
      <c r="J6274" s="1">
        <v>45839</v>
      </c>
      <c r="K6274" t="s">
        <v>143</v>
      </c>
      <c r="L6274">
        <v>2</v>
      </c>
      <c r="M6274" t="s">
        <v>144</v>
      </c>
      <c r="N6274" t="s">
        <v>145</v>
      </c>
      <c r="O6274" t="s">
        <v>156</v>
      </c>
      <c r="P6274" t="s">
        <v>150</v>
      </c>
      <c r="Q6274">
        <v>5455.91</v>
      </c>
      <c r="R6274">
        <v>235</v>
      </c>
      <c r="S6274">
        <v>34796.65</v>
      </c>
      <c r="T6274">
        <v>6844.12</v>
      </c>
      <c r="U6274">
        <v>46</v>
      </c>
      <c r="V6274">
        <v>26</v>
      </c>
      <c r="W6274">
        <v>3707.09</v>
      </c>
      <c r="X6274">
        <v>3707.09</v>
      </c>
      <c r="Y6274">
        <v>205</v>
      </c>
      <c r="Z6274">
        <v>27952.53</v>
      </c>
      <c r="AA6274">
        <v>22496.62</v>
      </c>
      <c r="AB6274">
        <v>4233.9399999999996</v>
      </c>
      <c r="AC6274">
        <v>18262.68</v>
      </c>
      <c r="AD6274">
        <v>19</v>
      </c>
      <c r="AE6274">
        <v>7</v>
      </c>
      <c r="AF6274">
        <v>156</v>
      </c>
      <c r="AG6274">
        <v>20</v>
      </c>
      <c r="AH6274">
        <v>30</v>
      </c>
      <c r="AI6274">
        <v>26</v>
      </c>
      <c r="AJ6274">
        <v>43</v>
      </c>
      <c r="AK6274">
        <v>30</v>
      </c>
      <c r="AL6274">
        <v>8</v>
      </c>
      <c r="AM6274">
        <v>13</v>
      </c>
      <c r="AN6274">
        <v>1</v>
      </c>
      <c r="AO6274">
        <v>147</v>
      </c>
      <c r="AP6274">
        <v>741</v>
      </c>
      <c r="AQ6274">
        <v>167</v>
      </c>
      <c r="AR6274">
        <v>13</v>
      </c>
      <c r="AS6274">
        <v>52</v>
      </c>
      <c r="AT6274">
        <v>41</v>
      </c>
      <c r="AU6274">
        <v>0</v>
      </c>
      <c r="AV6274">
        <v>0</v>
      </c>
      <c r="AW6274">
        <v>0</v>
      </c>
      <c r="AX6274">
        <v>0</v>
      </c>
      <c r="AY6274">
        <v>130</v>
      </c>
      <c r="AZ6274">
        <v>200</v>
      </c>
      <c r="BA6274">
        <v>95</v>
      </c>
      <c r="BB6274">
        <v>16</v>
      </c>
      <c r="BC6274">
        <v>1</v>
      </c>
      <c r="BD6274">
        <v>1</v>
      </c>
      <c r="BE6274">
        <v>0</v>
      </c>
      <c r="BF6274">
        <v>145</v>
      </c>
      <c r="BG6274">
        <v>3212.5</v>
      </c>
      <c r="BH6274">
        <v>3</v>
      </c>
      <c r="BI6274">
        <v>46</v>
      </c>
      <c r="BJ6274" s="2">
        <v>45853</v>
      </c>
      <c r="BK6274">
        <v>0</v>
      </c>
      <c r="BL6274" s="3" t="str">
        <f>VLOOKUP(O6274,DropDownList!$H$1:$I$7,2,FALSE)</f>
        <v>2023/24</v>
      </c>
      <c r="BM6274" s="3" t="str">
        <f t="shared" si="98"/>
        <v>FISCAL FINES</v>
      </c>
    </row>
    <row r="6275" spans="1:65" x14ac:dyDescent="0.2">
      <c r="A6275">
        <v>2025</v>
      </c>
      <c r="B6275">
        <v>7</v>
      </c>
      <c r="C6275" t="s">
        <v>231</v>
      </c>
      <c r="D6275" t="s">
        <v>250</v>
      </c>
      <c r="E6275" t="s">
        <v>51</v>
      </c>
      <c r="F6275">
        <v>9372</v>
      </c>
      <c r="G6275" t="s">
        <v>141</v>
      </c>
      <c r="H6275" t="s">
        <v>233</v>
      </c>
      <c r="I6275" t="s">
        <v>234</v>
      </c>
      <c r="J6275" s="1">
        <v>45839</v>
      </c>
      <c r="K6275" t="s">
        <v>143</v>
      </c>
      <c r="L6275">
        <v>2</v>
      </c>
      <c r="M6275" t="s">
        <v>144</v>
      </c>
      <c r="N6275" t="s">
        <v>145</v>
      </c>
      <c r="O6275" t="s">
        <v>149</v>
      </c>
      <c r="P6275" t="s">
        <v>152</v>
      </c>
      <c r="Q6275">
        <v>0</v>
      </c>
      <c r="R6275">
        <v>24</v>
      </c>
      <c r="S6275">
        <v>960</v>
      </c>
      <c r="T6275">
        <v>480</v>
      </c>
      <c r="U6275">
        <v>0</v>
      </c>
      <c r="V6275">
        <v>0</v>
      </c>
      <c r="W6275">
        <v>0</v>
      </c>
      <c r="X6275">
        <v>0</v>
      </c>
      <c r="Y6275">
        <v>0</v>
      </c>
      <c r="Z6275">
        <v>0</v>
      </c>
      <c r="AA6275">
        <v>480</v>
      </c>
      <c r="AB6275">
        <v>0</v>
      </c>
      <c r="AC6275">
        <v>480</v>
      </c>
      <c r="AD6275">
        <v>0</v>
      </c>
      <c r="AE6275">
        <v>0</v>
      </c>
      <c r="AF6275">
        <v>12</v>
      </c>
      <c r="AG6275">
        <v>0</v>
      </c>
      <c r="AH6275">
        <v>12</v>
      </c>
      <c r="AI6275">
        <v>0</v>
      </c>
      <c r="AJ6275">
        <v>0</v>
      </c>
      <c r="AK6275">
        <v>0</v>
      </c>
      <c r="AL6275">
        <v>0</v>
      </c>
      <c r="AM6275">
        <v>0</v>
      </c>
      <c r="AN6275">
        <v>0</v>
      </c>
      <c r="AO6275">
        <v>0</v>
      </c>
      <c r="AP6275">
        <v>0</v>
      </c>
      <c r="AQ6275">
        <v>0</v>
      </c>
      <c r="AR6275">
        <v>0</v>
      </c>
      <c r="AS6275">
        <v>0</v>
      </c>
      <c r="AT6275">
        <v>0</v>
      </c>
      <c r="AU6275">
        <v>0</v>
      </c>
      <c r="AV6275">
        <v>0</v>
      </c>
      <c r="AW6275">
        <v>0</v>
      </c>
      <c r="AX6275">
        <v>0</v>
      </c>
      <c r="AY6275">
        <v>0</v>
      </c>
      <c r="AZ6275">
        <v>0</v>
      </c>
      <c r="BA6275">
        <v>0</v>
      </c>
      <c r="BB6275">
        <v>0</v>
      </c>
      <c r="BC6275">
        <v>0</v>
      </c>
      <c r="BD6275">
        <v>0</v>
      </c>
      <c r="BE6275">
        <v>0</v>
      </c>
      <c r="BF6275">
        <v>0</v>
      </c>
      <c r="BG6275">
        <v>0</v>
      </c>
      <c r="BH6275">
        <v>0</v>
      </c>
      <c r="BI6275">
        <v>0</v>
      </c>
      <c r="BJ6275" s="2">
        <v>45853</v>
      </c>
      <c r="BK6275">
        <v>0</v>
      </c>
      <c r="BL6275" s="3" t="str">
        <f>VLOOKUP(O6275,DropDownList!$H$1:$I$7,2,FALSE)</f>
        <v>2025/26</v>
      </c>
      <c r="BM6275" s="3" t="str">
        <f t="shared" si="98"/>
        <v>PCOA</v>
      </c>
    </row>
    <row r="6276" spans="1:65" x14ac:dyDescent="0.2">
      <c r="A6276">
        <v>2025</v>
      </c>
      <c r="B6276">
        <v>7</v>
      </c>
      <c r="C6276" t="s">
        <v>231</v>
      </c>
      <c r="D6276" t="s">
        <v>250</v>
      </c>
      <c r="E6276" t="s">
        <v>51</v>
      </c>
      <c r="F6276">
        <v>9372</v>
      </c>
      <c r="G6276" t="s">
        <v>141</v>
      </c>
      <c r="H6276" t="s">
        <v>233</v>
      </c>
      <c r="I6276" t="s">
        <v>234</v>
      </c>
      <c r="J6276" s="1">
        <v>45839</v>
      </c>
      <c r="K6276" t="s">
        <v>143</v>
      </c>
      <c r="L6276">
        <v>2</v>
      </c>
      <c r="M6276" t="s">
        <v>144</v>
      </c>
      <c r="N6276" t="s">
        <v>145</v>
      </c>
      <c r="O6276" t="s">
        <v>149</v>
      </c>
      <c r="P6276" t="s">
        <v>146</v>
      </c>
      <c r="Q6276">
        <v>740</v>
      </c>
      <c r="R6276">
        <v>219</v>
      </c>
      <c r="S6276">
        <v>3265</v>
      </c>
      <c r="T6276">
        <v>30</v>
      </c>
      <c r="U6276">
        <v>77</v>
      </c>
      <c r="V6276">
        <v>32</v>
      </c>
      <c r="W6276">
        <v>545</v>
      </c>
      <c r="X6276">
        <v>545</v>
      </c>
      <c r="Y6276">
        <v>0</v>
      </c>
      <c r="Z6276">
        <v>0</v>
      </c>
      <c r="AA6276">
        <v>2495</v>
      </c>
      <c r="AB6276">
        <v>0</v>
      </c>
      <c r="AC6276">
        <v>0</v>
      </c>
      <c r="AD6276">
        <v>31</v>
      </c>
      <c r="AE6276">
        <v>1</v>
      </c>
      <c r="AF6276">
        <v>172</v>
      </c>
      <c r="AG6276">
        <v>3</v>
      </c>
      <c r="AH6276">
        <v>2</v>
      </c>
      <c r="AI6276">
        <v>42</v>
      </c>
      <c r="AJ6276">
        <v>0</v>
      </c>
      <c r="AK6276">
        <v>0</v>
      </c>
      <c r="AL6276">
        <v>0</v>
      </c>
      <c r="AM6276">
        <v>0</v>
      </c>
      <c r="AN6276">
        <v>0</v>
      </c>
      <c r="AO6276">
        <v>123</v>
      </c>
      <c r="AP6276">
        <v>384</v>
      </c>
      <c r="AQ6276">
        <v>132</v>
      </c>
      <c r="AR6276">
        <v>0</v>
      </c>
      <c r="AS6276">
        <v>44</v>
      </c>
      <c r="AT6276">
        <v>16</v>
      </c>
      <c r="AU6276">
        <v>0</v>
      </c>
      <c r="AV6276">
        <v>0</v>
      </c>
      <c r="AW6276">
        <v>0</v>
      </c>
      <c r="AX6276">
        <v>0</v>
      </c>
      <c r="AY6276">
        <v>36</v>
      </c>
      <c r="AZ6276">
        <v>89</v>
      </c>
      <c r="BA6276">
        <v>41</v>
      </c>
      <c r="BB6276">
        <v>9</v>
      </c>
      <c r="BC6276">
        <v>3</v>
      </c>
      <c r="BD6276">
        <v>2</v>
      </c>
      <c r="BE6276">
        <v>0</v>
      </c>
      <c r="BF6276">
        <v>219</v>
      </c>
      <c r="BG6276">
        <v>705</v>
      </c>
      <c r="BH6276">
        <v>0</v>
      </c>
      <c r="BI6276">
        <v>77</v>
      </c>
      <c r="BJ6276" s="2">
        <v>45853</v>
      </c>
      <c r="BK6276">
        <v>0</v>
      </c>
      <c r="BL6276" s="3" t="str">
        <f>VLOOKUP(O6276,DropDownList!$H$1:$I$7,2,FALSE)</f>
        <v>2025/26</v>
      </c>
      <c r="BM6276" s="3" t="str">
        <f t="shared" si="98"/>
        <v>VSUR</v>
      </c>
    </row>
    <row r="6277" spans="1:65" x14ac:dyDescent="0.2">
      <c r="A6277">
        <v>2025</v>
      </c>
      <c r="B6277">
        <v>7</v>
      </c>
      <c r="C6277" t="s">
        <v>231</v>
      </c>
      <c r="D6277" t="s">
        <v>250</v>
      </c>
      <c r="E6277" t="s">
        <v>51</v>
      </c>
      <c r="F6277">
        <v>9372</v>
      </c>
      <c r="G6277" t="s">
        <v>141</v>
      </c>
      <c r="H6277" t="s">
        <v>233</v>
      </c>
      <c r="I6277" t="s">
        <v>234</v>
      </c>
      <c r="J6277" s="1">
        <v>45839</v>
      </c>
      <c r="K6277" t="s">
        <v>143</v>
      </c>
      <c r="L6277">
        <v>2</v>
      </c>
      <c r="M6277" t="s">
        <v>144</v>
      </c>
      <c r="N6277" t="s">
        <v>145</v>
      </c>
      <c r="O6277" t="s">
        <v>149</v>
      </c>
      <c r="P6277" t="s">
        <v>148</v>
      </c>
      <c r="Q6277">
        <v>440.66</v>
      </c>
      <c r="R6277">
        <v>12</v>
      </c>
      <c r="S6277">
        <v>720</v>
      </c>
      <c r="T6277">
        <v>0</v>
      </c>
      <c r="U6277">
        <v>8</v>
      </c>
      <c r="V6277">
        <v>5</v>
      </c>
      <c r="W6277">
        <v>300</v>
      </c>
      <c r="X6277">
        <v>300</v>
      </c>
      <c r="Y6277">
        <v>0</v>
      </c>
      <c r="Z6277">
        <v>0</v>
      </c>
      <c r="AA6277">
        <v>279.33999999999997</v>
      </c>
      <c r="AB6277">
        <v>0</v>
      </c>
      <c r="AC6277">
        <v>279.33999999999997</v>
      </c>
      <c r="AD6277">
        <v>5</v>
      </c>
      <c r="AE6277">
        <v>0</v>
      </c>
      <c r="AF6277">
        <v>4</v>
      </c>
      <c r="AG6277">
        <v>1</v>
      </c>
      <c r="AH6277">
        <v>0</v>
      </c>
      <c r="AI6277">
        <v>7</v>
      </c>
      <c r="AJ6277">
        <v>0</v>
      </c>
      <c r="AK6277">
        <v>0</v>
      </c>
      <c r="AL6277">
        <v>0</v>
      </c>
      <c r="AM6277">
        <v>0</v>
      </c>
      <c r="AN6277">
        <v>0</v>
      </c>
      <c r="AO6277">
        <v>10</v>
      </c>
      <c r="AP6277">
        <v>34</v>
      </c>
      <c r="AQ6277">
        <v>10</v>
      </c>
      <c r="AR6277">
        <v>4</v>
      </c>
      <c r="AS6277">
        <v>2</v>
      </c>
      <c r="AT6277">
        <v>2</v>
      </c>
      <c r="AU6277">
        <v>0</v>
      </c>
      <c r="AV6277">
        <v>0</v>
      </c>
      <c r="AW6277">
        <v>0</v>
      </c>
      <c r="AX6277">
        <v>0</v>
      </c>
      <c r="AY6277">
        <v>4</v>
      </c>
      <c r="AZ6277">
        <v>8</v>
      </c>
      <c r="BA6277">
        <v>3</v>
      </c>
      <c r="BB6277">
        <v>0</v>
      </c>
      <c r="BC6277">
        <v>0</v>
      </c>
      <c r="BD6277">
        <v>0</v>
      </c>
      <c r="BE6277">
        <v>0</v>
      </c>
      <c r="BF6277">
        <v>11</v>
      </c>
      <c r="BG6277">
        <v>420</v>
      </c>
      <c r="BH6277">
        <v>0</v>
      </c>
      <c r="BI6277">
        <v>8</v>
      </c>
      <c r="BJ6277" s="2">
        <v>45853</v>
      </c>
      <c r="BK6277">
        <v>0</v>
      </c>
      <c r="BL6277" s="3" t="str">
        <f>VLOOKUP(O6277,DropDownList!$H$1:$I$7,2,FALSE)</f>
        <v>2025/26</v>
      </c>
      <c r="BM6277" s="3" t="str">
        <f t="shared" si="98"/>
        <v>PRAS</v>
      </c>
    </row>
    <row r="6278" spans="1:65" x14ac:dyDescent="0.2">
      <c r="A6278">
        <v>2025</v>
      </c>
      <c r="B6278">
        <v>7</v>
      </c>
      <c r="C6278" t="s">
        <v>231</v>
      </c>
      <c r="D6278" t="s">
        <v>250</v>
      </c>
      <c r="E6278" t="s">
        <v>51</v>
      </c>
      <c r="F6278">
        <v>9372</v>
      </c>
      <c r="G6278" t="s">
        <v>141</v>
      </c>
      <c r="H6278" t="s">
        <v>233</v>
      </c>
      <c r="I6278" t="s">
        <v>234</v>
      </c>
      <c r="J6278" s="1">
        <v>45839</v>
      </c>
      <c r="K6278" t="s">
        <v>143</v>
      </c>
      <c r="L6278">
        <v>2</v>
      </c>
      <c r="M6278" t="s">
        <v>144</v>
      </c>
      <c r="N6278" t="s">
        <v>145</v>
      </c>
      <c r="O6278" t="s">
        <v>156</v>
      </c>
      <c r="P6278" t="s">
        <v>154</v>
      </c>
      <c r="Q6278">
        <v>13546.66</v>
      </c>
      <c r="R6278">
        <v>220</v>
      </c>
      <c r="S6278">
        <v>58078.86</v>
      </c>
      <c r="T6278">
        <v>535.15</v>
      </c>
      <c r="U6278">
        <v>58</v>
      </c>
      <c r="V6278">
        <v>33</v>
      </c>
      <c r="W6278">
        <v>6809.81</v>
      </c>
      <c r="X6278">
        <v>6809.81</v>
      </c>
      <c r="Y6278">
        <v>0</v>
      </c>
      <c r="Z6278">
        <v>0</v>
      </c>
      <c r="AA6278">
        <v>43997.05</v>
      </c>
      <c r="AB6278">
        <v>1051.69</v>
      </c>
      <c r="AC6278">
        <v>40081.949999999997</v>
      </c>
      <c r="AD6278">
        <v>14</v>
      </c>
      <c r="AE6278">
        <v>19</v>
      </c>
      <c r="AF6278">
        <v>160</v>
      </c>
      <c r="AG6278">
        <v>34</v>
      </c>
      <c r="AH6278">
        <v>1</v>
      </c>
      <c r="AI6278">
        <v>24</v>
      </c>
      <c r="AJ6278">
        <v>0</v>
      </c>
      <c r="AK6278">
        <v>0</v>
      </c>
      <c r="AL6278">
        <v>0</v>
      </c>
      <c r="AM6278">
        <v>0</v>
      </c>
      <c r="AN6278">
        <v>0</v>
      </c>
      <c r="AO6278">
        <v>128</v>
      </c>
      <c r="AP6278">
        <v>716</v>
      </c>
      <c r="AQ6278">
        <v>139</v>
      </c>
      <c r="AR6278">
        <v>0</v>
      </c>
      <c r="AS6278">
        <v>68</v>
      </c>
      <c r="AT6278">
        <v>60</v>
      </c>
      <c r="AU6278">
        <v>11</v>
      </c>
      <c r="AV6278">
        <v>7</v>
      </c>
      <c r="AW6278">
        <v>0</v>
      </c>
      <c r="AX6278">
        <v>0</v>
      </c>
      <c r="AY6278">
        <v>102</v>
      </c>
      <c r="AZ6278">
        <v>152</v>
      </c>
      <c r="BA6278">
        <v>76</v>
      </c>
      <c r="BB6278">
        <v>30</v>
      </c>
      <c r="BC6278">
        <v>11</v>
      </c>
      <c r="BD6278">
        <v>0</v>
      </c>
      <c r="BE6278">
        <v>1</v>
      </c>
      <c r="BF6278">
        <v>220</v>
      </c>
      <c r="BG6278">
        <v>6951.5</v>
      </c>
      <c r="BH6278">
        <v>1</v>
      </c>
      <c r="BI6278">
        <v>57</v>
      </c>
      <c r="BJ6278" s="2">
        <v>45853</v>
      </c>
      <c r="BK6278">
        <v>0</v>
      </c>
      <c r="BL6278" s="3" t="str">
        <f>VLOOKUP(O6278,DropDownList!$H$1:$I$7,2,FALSE)</f>
        <v>2023/24</v>
      </c>
      <c r="BM6278" s="3" t="str">
        <f t="shared" si="98"/>
        <v>JP COURT</v>
      </c>
    </row>
    <row r="6279" spans="1:65" x14ac:dyDescent="0.2">
      <c r="A6279">
        <v>2025</v>
      </c>
      <c r="B6279">
        <v>7</v>
      </c>
      <c r="C6279" t="s">
        <v>231</v>
      </c>
      <c r="D6279" t="s">
        <v>250</v>
      </c>
      <c r="E6279" t="s">
        <v>51</v>
      </c>
      <c r="F6279">
        <v>9372</v>
      </c>
      <c r="G6279" t="s">
        <v>141</v>
      </c>
      <c r="H6279" t="s">
        <v>233</v>
      </c>
      <c r="I6279" t="s">
        <v>234</v>
      </c>
      <c r="J6279" s="1">
        <v>45839</v>
      </c>
      <c r="K6279" t="s">
        <v>143</v>
      </c>
      <c r="L6279">
        <v>2</v>
      </c>
      <c r="M6279" t="s">
        <v>144</v>
      </c>
      <c r="N6279" t="s">
        <v>145</v>
      </c>
      <c r="O6279" t="s">
        <v>149</v>
      </c>
      <c r="P6279" t="s">
        <v>153</v>
      </c>
      <c r="Q6279">
        <v>90</v>
      </c>
      <c r="R6279">
        <v>4</v>
      </c>
      <c r="S6279">
        <v>180</v>
      </c>
      <c r="T6279">
        <v>0</v>
      </c>
      <c r="U6279">
        <v>2</v>
      </c>
      <c r="V6279">
        <v>0</v>
      </c>
      <c r="W6279">
        <v>0</v>
      </c>
      <c r="X6279">
        <v>0</v>
      </c>
      <c r="Y6279">
        <v>0</v>
      </c>
      <c r="Z6279">
        <v>0</v>
      </c>
      <c r="AA6279">
        <v>90</v>
      </c>
      <c r="AB6279">
        <v>0</v>
      </c>
      <c r="AC6279">
        <v>90</v>
      </c>
      <c r="AD6279">
        <v>0</v>
      </c>
      <c r="AE6279">
        <v>0</v>
      </c>
      <c r="AF6279">
        <v>2</v>
      </c>
      <c r="AG6279">
        <v>0</v>
      </c>
      <c r="AH6279">
        <v>0</v>
      </c>
      <c r="AI6279">
        <v>2</v>
      </c>
      <c r="AJ6279">
        <v>0</v>
      </c>
      <c r="AK6279">
        <v>0</v>
      </c>
      <c r="AL6279">
        <v>0</v>
      </c>
      <c r="AM6279">
        <v>0</v>
      </c>
      <c r="AN6279">
        <v>0</v>
      </c>
      <c r="AO6279">
        <v>1</v>
      </c>
      <c r="AP6279">
        <v>1</v>
      </c>
      <c r="AQ6279">
        <v>1</v>
      </c>
      <c r="AR6279">
        <v>0</v>
      </c>
      <c r="AS6279">
        <v>0</v>
      </c>
      <c r="AT6279">
        <v>0</v>
      </c>
      <c r="AU6279">
        <v>0</v>
      </c>
      <c r="AV6279">
        <v>0</v>
      </c>
      <c r="AW6279">
        <v>0</v>
      </c>
      <c r="AX6279">
        <v>0</v>
      </c>
      <c r="AY6279">
        <v>0</v>
      </c>
      <c r="AZ6279">
        <v>0</v>
      </c>
      <c r="BA6279">
        <v>0</v>
      </c>
      <c r="BB6279">
        <v>0</v>
      </c>
      <c r="BC6279">
        <v>0</v>
      </c>
      <c r="BD6279">
        <v>0</v>
      </c>
      <c r="BE6279">
        <v>0</v>
      </c>
      <c r="BF6279">
        <v>0</v>
      </c>
      <c r="BG6279">
        <v>90</v>
      </c>
      <c r="BH6279">
        <v>0</v>
      </c>
      <c r="BI6279">
        <v>0</v>
      </c>
      <c r="BJ6279" s="2">
        <v>45853</v>
      </c>
      <c r="BK6279">
        <v>0</v>
      </c>
      <c r="BL6279" s="3" t="str">
        <f>VLOOKUP(O6279,DropDownList!$H$1:$I$7,2,FALSE)</f>
        <v>2025/26</v>
      </c>
      <c r="BM6279" s="3" t="str">
        <f t="shared" si="98"/>
        <v>PREG</v>
      </c>
    </row>
    <row r="6280" spans="1:65" x14ac:dyDescent="0.2">
      <c r="A6280">
        <v>2025</v>
      </c>
      <c r="B6280">
        <v>7</v>
      </c>
      <c r="C6280" t="s">
        <v>231</v>
      </c>
      <c r="D6280" t="s">
        <v>250</v>
      </c>
      <c r="E6280" t="s">
        <v>51</v>
      </c>
      <c r="F6280">
        <v>9372</v>
      </c>
      <c r="G6280" t="s">
        <v>141</v>
      </c>
      <c r="H6280" t="s">
        <v>233</v>
      </c>
      <c r="I6280" t="s">
        <v>234</v>
      </c>
      <c r="J6280" s="1">
        <v>45839</v>
      </c>
      <c r="K6280" t="s">
        <v>143</v>
      </c>
      <c r="L6280">
        <v>2</v>
      </c>
      <c r="M6280" t="s">
        <v>144</v>
      </c>
      <c r="N6280" t="s">
        <v>145</v>
      </c>
      <c r="O6280" t="s">
        <v>147</v>
      </c>
      <c r="P6280" t="s">
        <v>146</v>
      </c>
      <c r="Q6280">
        <v>400.32</v>
      </c>
      <c r="R6280">
        <v>132</v>
      </c>
      <c r="S6280">
        <v>2200</v>
      </c>
      <c r="T6280">
        <v>10</v>
      </c>
      <c r="U6280">
        <v>45</v>
      </c>
      <c r="V6280">
        <v>10</v>
      </c>
      <c r="W6280">
        <v>200</v>
      </c>
      <c r="X6280">
        <v>200</v>
      </c>
      <c r="Y6280">
        <v>0</v>
      </c>
      <c r="Z6280">
        <v>0</v>
      </c>
      <c r="AA6280">
        <v>1789.68</v>
      </c>
      <c r="AB6280">
        <v>0</v>
      </c>
      <c r="AC6280">
        <v>0</v>
      </c>
      <c r="AD6280">
        <v>10</v>
      </c>
      <c r="AE6280">
        <v>0</v>
      </c>
      <c r="AF6280">
        <v>106</v>
      </c>
      <c r="AG6280">
        <v>1</v>
      </c>
      <c r="AH6280">
        <v>1</v>
      </c>
      <c r="AI6280">
        <v>24</v>
      </c>
      <c r="AJ6280">
        <v>0</v>
      </c>
      <c r="AK6280">
        <v>0</v>
      </c>
      <c r="AL6280">
        <v>0</v>
      </c>
      <c r="AM6280">
        <v>0</v>
      </c>
      <c r="AN6280">
        <v>0</v>
      </c>
      <c r="AO6280">
        <v>80</v>
      </c>
      <c r="AP6280">
        <v>342</v>
      </c>
      <c r="AQ6280">
        <v>83</v>
      </c>
      <c r="AR6280">
        <v>0</v>
      </c>
      <c r="AS6280">
        <v>42</v>
      </c>
      <c r="AT6280">
        <v>14</v>
      </c>
      <c r="AU6280">
        <v>4</v>
      </c>
      <c r="AV6280">
        <v>1</v>
      </c>
      <c r="AW6280">
        <v>0</v>
      </c>
      <c r="AX6280">
        <v>0</v>
      </c>
      <c r="AY6280">
        <v>60</v>
      </c>
      <c r="AZ6280">
        <v>85</v>
      </c>
      <c r="BA6280">
        <v>27</v>
      </c>
      <c r="BB6280">
        <v>9</v>
      </c>
      <c r="BC6280">
        <v>3</v>
      </c>
      <c r="BD6280">
        <v>0</v>
      </c>
      <c r="BE6280">
        <v>1</v>
      </c>
      <c r="BF6280">
        <v>131</v>
      </c>
      <c r="BG6280">
        <v>400</v>
      </c>
      <c r="BH6280">
        <v>0</v>
      </c>
      <c r="BI6280">
        <v>45</v>
      </c>
      <c r="BJ6280" s="2">
        <v>45853</v>
      </c>
      <c r="BK6280">
        <v>0</v>
      </c>
      <c r="BL6280" s="3" t="str">
        <f>VLOOKUP(O6280,DropDownList!$H$1:$I$7,2,FALSE)</f>
        <v>2024/25</v>
      </c>
      <c r="BM6280" s="3" t="str">
        <f t="shared" si="98"/>
        <v>VSUR</v>
      </c>
    </row>
    <row r="6281" spans="1:65" x14ac:dyDescent="0.2">
      <c r="A6281">
        <v>2025</v>
      </c>
      <c r="B6281">
        <v>7</v>
      </c>
      <c r="C6281" t="s">
        <v>231</v>
      </c>
      <c r="D6281" t="s">
        <v>251</v>
      </c>
      <c r="E6281" t="s">
        <v>51</v>
      </c>
      <c r="F6281">
        <v>9872</v>
      </c>
      <c r="G6281" t="s">
        <v>158</v>
      </c>
      <c r="H6281" t="s">
        <v>233</v>
      </c>
      <c r="I6281" t="s">
        <v>234</v>
      </c>
      <c r="J6281" s="1">
        <v>45839</v>
      </c>
      <c r="K6281" t="s">
        <v>143</v>
      </c>
      <c r="L6281">
        <v>2</v>
      </c>
      <c r="M6281" t="s">
        <v>144</v>
      </c>
      <c r="N6281" t="s">
        <v>145</v>
      </c>
      <c r="O6281" t="s">
        <v>149</v>
      </c>
      <c r="P6281" t="s">
        <v>160</v>
      </c>
      <c r="Q6281">
        <v>33819.33</v>
      </c>
      <c r="R6281">
        <v>193</v>
      </c>
      <c r="S6281">
        <v>105702</v>
      </c>
      <c r="T6281">
        <v>2465.66</v>
      </c>
      <c r="U6281">
        <v>107</v>
      </c>
      <c r="V6281">
        <v>44</v>
      </c>
      <c r="W6281">
        <v>8145</v>
      </c>
      <c r="X6281">
        <v>13490</v>
      </c>
      <c r="Y6281">
        <v>0</v>
      </c>
      <c r="Z6281">
        <v>0</v>
      </c>
      <c r="AA6281">
        <v>69417.009999999995</v>
      </c>
      <c r="AB6281">
        <v>2242</v>
      </c>
      <c r="AC6281">
        <v>62772.98</v>
      </c>
      <c r="AD6281">
        <v>13</v>
      </c>
      <c r="AE6281">
        <v>31</v>
      </c>
      <c r="AF6281">
        <v>82</v>
      </c>
      <c r="AG6281">
        <v>72</v>
      </c>
      <c r="AH6281">
        <v>2</v>
      </c>
      <c r="AI6281">
        <v>35</v>
      </c>
      <c r="AJ6281">
        <v>0</v>
      </c>
      <c r="AK6281">
        <v>0</v>
      </c>
      <c r="AL6281">
        <v>0</v>
      </c>
      <c r="AM6281">
        <v>0</v>
      </c>
      <c r="AN6281">
        <v>0</v>
      </c>
      <c r="AO6281">
        <v>118</v>
      </c>
      <c r="AP6281">
        <v>329</v>
      </c>
      <c r="AQ6281">
        <v>116</v>
      </c>
      <c r="AR6281">
        <v>0</v>
      </c>
      <c r="AS6281">
        <v>17</v>
      </c>
      <c r="AT6281">
        <v>6</v>
      </c>
      <c r="AU6281">
        <v>0</v>
      </c>
      <c r="AV6281">
        <v>0</v>
      </c>
      <c r="AW6281">
        <v>1</v>
      </c>
      <c r="AX6281">
        <v>0</v>
      </c>
      <c r="AY6281">
        <v>58</v>
      </c>
      <c r="AZ6281">
        <v>100</v>
      </c>
      <c r="BA6281">
        <v>21</v>
      </c>
      <c r="BB6281">
        <v>3</v>
      </c>
      <c r="BC6281">
        <v>1</v>
      </c>
      <c r="BD6281">
        <v>2</v>
      </c>
      <c r="BE6281">
        <v>0</v>
      </c>
      <c r="BF6281">
        <v>186</v>
      </c>
      <c r="BG6281">
        <v>11725</v>
      </c>
      <c r="BH6281">
        <v>2</v>
      </c>
      <c r="BI6281">
        <v>103</v>
      </c>
      <c r="BJ6281" s="2">
        <v>45853</v>
      </c>
      <c r="BK6281">
        <v>0</v>
      </c>
      <c r="BL6281" s="3" t="str">
        <f>VLOOKUP(O6281,DropDownList!$H$1:$I$7,2,FALSE)</f>
        <v>2025/26</v>
      </c>
      <c r="BM6281" s="3" t="str">
        <f t="shared" si="98"/>
        <v>SC COURT</v>
      </c>
    </row>
    <row r="6282" spans="1:65" x14ac:dyDescent="0.2">
      <c r="A6282">
        <v>2025</v>
      </c>
      <c r="B6282">
        <v>7</v>
      </c>
      <c r="C6282" t="s">
        <v>231</v>
      </c>
      <c r="D6282" t="s">
        <v>251</v>
      </c>
      <c r="E6282" t="s">
        <v>51</v>
      </c>
      <c r="F6282">
        <v>9872</v>
      </c>
      <c r="G6282" t="s">
        <v>158</v>
      </c>
      <c r="H6282" t="s">
        <v>233</v>
      </c>
      <c r="I6282" t="s">
        <v>234</v>
      </c>
      <c r="J6282" s="1">
        <v>45839</v>
      </c>
      <c r="K6282" t="s">
        <v>143</v>
      </c>
      <c r="L6282">
        <v>2</v>
      </c>
      <c r="M6282" t="s">
        <v>144</v>
      </c>
      <c r="N6282" t="s">
        <v>145</v>
      </c>
      <c r="O6282" t="s">
        <v>147</v>
      </c>
      <c r="P6282" t="s">
        <v>161</v>
      </c>
      <c r="Q6282">
        <v>990.64</v>
      </c>
      <c r="R6282">
        <v>216</v>
      </c>
      <c r="S6282">
        <v>6450</v>
      </c>
      <c r="T6282">
        <v>100</v>
      </c>
      <c r="U6282">
        <v>59</v>
      </c>
      <c r="V6282">
        <v>11</v>
      </c>
      <c r="W6282">
        <v>390</v>
      </c>
      <c r="X6282">
        <v>390</v>
      </c>
      <c r="Y6282">
        <v>0</v>
      </c>
      <c r="Z6282">
        <v>0</v>
      </c>
      <c r="AA6282">
        <v>5359.36</v>
      </c>
      <c r="AB6282">
        <v>0</v>
      </c>
      <c r="AC6282">
        <v>0</v>
      </c>
      <c r="AD6282">
        <v>10</v>
      </c>
      <c r="AE6282">
        <v>1</v>
      </c>
      <c r="AF6282">
        <v>187</v>
      </c>
      <c r="AG6282">
        <v>2</v>
      </c>
      <c r="AH6282">
        <v>4</v>
      </c>
      <c r="AI6282">
        <v>23</v>
      </c>
      <c r="AJ6282">
        <v>0</v>
      </c>
      <c r="AK6282">
        <v>0</v>
      </c>
      <c r="AL6282">
        <v>0</v>
      </c>
      <c r="AM6282">
        <v>0</v>
      </c>
      <c r="AN6282">
        <v>0</v>
      </c>
      <c r="AO6282">
        <v>119</v>
      </c>
      <c r="AP6282">
        <v>469</v>
      </c>
      <c r="AQ6282">
        <v>121</v>
      </c>
      <c r="AR6282">
        <v>0</v>
      </c>
      <c r="AS6282">
        <v>33</v>
      </c>
      <c r="AT6282">
        <v>29</v>
      </c>
      <c r="AU6282">
        <v>0</v>
      </c>
      <c r="AV6282">
        <v>0</v>
      </c>
      <c r="AW6282">
        <v>3</v>
      </c>
      <c r="AX6282">
        <v>0</v>
      </c>
      <c r="AY6282">
        <v>81</v>
      </c>
      <c r="AZ6282">
        <v>124</v>
      </c>
      <c r="BA6282">
        <v>49</v>
      </c>
      <c r="BB6282">
        <v>9</v>
      </c>
      <c r="BC6282">
        <v>3</v>
      </c>
      <c r="BD6282">
        <v>4</v>
      </c>
      <c r="BE6282">
        <v>1</v>
      </c>
      <c r="BF6282">
        <v>208</v>
      </c>
      <c r="BG6282">
        <v>945</v>
      </c>
      <c r="BH6282">
        <v>0</v>
      </c>
      <c r="BI6282">
        <v>57</v>
      </c>
      <c r="BJ6282" s="2">
        <v>45853</v>
      </c>
      <c r="BK6282">
        <v>0</v>
      </c>
      <c r="BL6282" s="3" t="str">
        <f>VLOOKUP(O6282,DropDownList!$H$1:$I$7,2,FALSE)</f>
        <v>2024/25</v>
      </c>
      <c r="BM6282" s="3" t="str">
        <f t="shared" si="98"/>
        <v>VSUR</v>
      </c>
    </row>
    <row r="6283" spans="1:65" x14ac:dyDescent="0.2">
      <c r="A6283">
        <v>2025</v>
      </c>
      <c r="B6283">
        <v>7</v>
      </c>
      <c r="C6283" t="s">
        <v>231</v>
      </c>
      <c r="D6283" t="s">
        <v>251</v>
      </c>
      <c r="E6283" t="s">
        <v>51</v>
      </c>
      <c r="F6283">
        <v>9872</v>
      </c>
      <c r="G6283" t="s">
        <v>158</v>
      </c>
      <c r="H6283" t="s">
        <v>233</v>
      </c>
      <c r="I6283" t="s">
        <v>234</v>
      </c>
      <c r="J6283" s="1">
        <v>45839</v>
      </c>
      <c r="K6283" t="s">
        <v>143</v>
      </c>
      <c r="L6283">
        <v>2</v>
      </c>
      <c r="M6283" t="s">
        <v>144</v>
      </c>
      <c r="N6283" t="s">
        <v>145</v>
      </c>
      <c r="O6283" t="s">
        <v>156</v>
      </c>
      <c r="P6283" t="s">
        <v>160</v>
      </c>
      <c r="Q6283">
        <v>22587.27</v>
      </c>
      <c r="R6283">
        <v>228</v>
      </c>
      <c r="S6283">
        <v>122784.96000000001</v>
      </c>
      <c r="T6283">
        <v>2950.67</v>
      </c>
      <c r="U6283">
        <v>61</v>
      </c>
      <c r="V6283">
        <v>17</v>
      </c>
      <c r="W6283">
        <v>6614.64</v>
      </c>
      <c r="X6283">
        <v>6614.64</v>
      </c>
      <c r="Y6283">
        <v>0</v>
      </c>
      <c r="Z6283">
        <v>0</v>
      </c>
      <c r="AA6283">
        <v>97247.02</v>
      </c>
      <c r="AB6283">
        <v>4015.29</v>
      </c>
      <c r="AC6283">
        <v>87891.73</v>
      </c>
      <c r="AD6283">
        <v>8</v>
      </c>
      <c r="AE6283">
        <v>9</v>
      </c>
      <c r="AF6283">
        <v>158</v>
      </c>
      <c r="AG6283">
        <v>39</v>
      </c>
      <c r="AH6283">
        <v>4</v>
      </c>
      <c r="AI6283">
        <v>22</v>
      </c>
      <c r="AJ6283">
        <v>0</v>
      </c>
      <c r="AK6283">
        <v>0</v>
      </c>
      <c r="AL6283">
        <v>0</v>
      </c>
      <c r="AM6283">
        <v>0</v>
      </c>
      <c r="AN6283">
        <v>0</v>
      </c>
      <c r="AO6283">
        <v>158</v>
      </c>
      <c r="AP6283">
        <v>823</v>
      </c>
      <c r="AQ6283">
        <v>157</v>
      </c>
      <c r="AR6283">
        <v>0</v>
      </c>
      <c r="AS6283">
        <v>58</v>
      </c>
      <c r="AT6283">
        <v>58</v>
      </c>
      <c r="AU6283">
        <v>10</v>
      </c>
      <c r="AV6283">
        <v>5</v>
      </c>
      <c r="AW6283">
        <v>10</v>
      </c>
      <c r="AX6283">
        <v>0</v>
      </c>
      <c r="AY6283">
        <v>153</v>
      </c>
      <c r="AZ6283">
        <v>204</v>
      </c>
      <c r="BA6283">
        <v>92</v>
      </c>
      <c r="BB6283">
        <v>17</v>
      </c>
      <c r="BC6283">
        <v>12</v>
      </c>
      <c r="BD6283">
        <v>3</v>
      </c>
      <c r="BE6283">
        <v>0</v>
      </c>
      <c r="BF6283">
        <v>215</v>
      </c>
      <c r="BG6283">
        <v>9039.1299999999992</v>
      </c>
      <c r="BH6283">
        <v>5</v>
      </c>
      <c r="BI6283">
        <v>60</v>
      </c>
      <c r="BJ6283" s="2">
        <v>45853</v>
      </c>
      <c r="BK6283">
        <v>0</v>
      </c>
      <c r="BL6283" s="3" t="str">
        <f>VLOOKUP(O6283,DropDownList!$H$1:$I$7,2,FALSE)</f>
        <v>2023/24</v>
      </c>
      <c r="BM6283" s="3" t="str">
        <f t="shared" si="98"/>
        <v>SC COURT</v>
      </c>
    </row>
    <row r="6284" spans="1:65" x14ac:dyDescent="0.2">
      <c r="A6284">
        <v>2025</v>
      </c>
      <c r="B6284">
        <v>7</v>
      </c>
      <c r="C6284" t="s">
        <v>231</v>
      </c>
      <c r="D6284" t="s">
        <v>251</v>
      </c>
      <c r="E6284" t="s">
        <v>51</v>
      </c>
      <c r="F6284">
        <v>9872</v>
      </c>
      <c r="G6284" t="s">
        <v>158</v>
      </c>
      <c r="H6284" t="s">
        <v>233</v>
      </c>
      <c r="I6284" t="s">
        <v>234</v>
      </c>
      <c r="J6284" s="1">
        <v>45839</v>
      </c>
      <c r="K6284" t="s">
        <v>143</v>
      </c>
      <c r="L6284">
        <v>2</v>
      </c>
      <c r="M6284" t="s">
        <v>144</v>
      </c>
      <c r="N6284" t="s">
        <v>145</v>
      </c>
      <c r="O6284" t="s">
        <v>156</v>
      </c>
      <c r="P6284" t="s">
        <v>161</v>
      </c>
      <c r="Q6284">
        <v>510</v>
      </c>
      <c r="R6284">
        <v>218</v>
      </c>
      <c r="S6284">
        <v>5860</v>
      </c>
      <c r="T6284">
        <v>70</v>
      </c>
      <c r="U6284">
        <v>58</v>
      </c>
      <c r="V6284">
        <v>8</v>
      </c>
      <c r="W6284">
        <v>210</v>
      </c>
      <c r="X6284">
        <v>210</v>
      </c>
      <c r="Y6284">
        <v>0</v>
      </c>
      <c r="Z6284">
        <v>0</v>
      </c>
      <c r="AA6284">
        <v>5280</v>
      </c>
      <c r="AB6284">
        <v>0</v>
      </c>
      <c r="AC6284">
        <v>0</v>
      </c>
      <c r="AD6284">
        <v>8</v>
      </c>
      <c r="AE6284">
        <v>0</v>
      </c>
      <c r="AF6284">
        <v>192</v>
      </c>
      <c r="AG6284">
        <v>0</v>
      </c>
      <c r="AH6284">
        <v>3</v>
      </c>
      <c r="AI6284">
        <v>23</v>
      </c>
      <c r="AJ6284">
        <v>0</v>
      </c>
      <c r="AK6284">
        <v>0</v>
      </c>
      <c r="AL6284">
        <v>0</v>
      </c>
      <c r="AM6284">
        <v>0</v>
      </c>
      <c r="AN6284">
        <v>0</v>
      </c>
      <c r="AO6284">
        <v>148</v>
      </c>
      <c r="AP6284">
        <v>779</v>
      </c>
      <c r="AQ6284">
        <v>149</v>
      </c>
      <c r="AR6284">
        <v>0</v>
      </c>
      <c r="AS6284">
        <v>54</v>
      </c>
      <c r="AT6284">
        <v>53</v>
      </c>
      <c r="AU6284">
        <v>11</v>
      </c>
      <c r="AV6284">
        <v>5</v>
      </c>
      <c r="AW6284">
        <v>10</v>
      </c>
      <c r="AX6284">
        <v>0</v>
      </c>
      <c r="AY6284">
        <v>147</v>
      </c>
      <c r="AZ6284">
        <v>194</v>
      </c>
      <c r="BA6284">
        <v>86</v>
      </c>
      <c r="BB6284">
        <v>15</v>
      </c>
      <c r="BC6284">
        <v>11</v>
      </c>
      <c r="BD6284">
        <v>3</v>
      </c>
      <c r="BE6284">
        <v>0</v>
      </c>
      <c r="BF6284">
        <v>205</v>
      </c>
      <c r="BG6284">
        <v>510</v>
      </c>
      <c r="BH6284">
        <v>0</v>
      </c>
      <c r="BI6284">
        <v>57</v>
      </c>
      <c r="BJ6284" s="2">
        <v>45853</v>
      </c>
      <c r="BK6284">
        <v>0</v>
      </c>
      <c r="BL6284" s="3" t="str">
        <f>VLOOKUP(O6284,DropDownList!$H$1:$I$7,2,FALSE)</f>
        <v>2023/24</v>
      </c>
      <c r="BM6284" s="3" t="str">
        <f t="shared" si="98"/>
        <v>VSUR</v>
      </c>
    </row>
    <row r="6285" spans="1:65" x14ac:dyDescent="0.2">
      <c r="A6285">
        <v>2025</v>
      </c>
      <c r="B6285">
        <v>7</v>
      </c>
      <c r="C6285" t="s">
        <v>231</v>
      </c>
      <c r="D6285" t="s">
        <v>251</v>
      </c>
      <c r="E6285" t="s">
        <v>51</v>
      </c>
      <c r="F6285">
        <v>9872</v>
      </c>
      <c r="G6285" t="s">
        <v>158</v>
      </c>
      <c r="H6285" t="s">
        <v>233</v>
      </c>
      <c r="I6285" t="s">
        <v>234</v>
      </c>
      <c r="J6285" s="1">
        <v>45839</v>
      </c>
      <c r="K6285" t="s">
        <v>143</v>
      </c>
      <c r="L6285">
        <v>2</v>
      </c>
      <c r="M6285" t="s">
        <v>144</v>
      </c>
      <c r="N6285" t="s">
        <v>145</v>
      </c>
      <c r="O6285" t="s">
        <v>156</v>
      </c>
      <c r="P6285" t="s">
        <v>159</v>
      </c>
      <c r="Q6285">
        <v>0</v>
      </c>
      <c r="R6285">
        <v>1</v>
      </c>
      <c r="S6285">
        <v>400</v>
      </c>
      <c r="T6285">
        <v>0</v>
      </c>
      <c r="U6285">
        <v>0</v>
      </c>
      <c r="V6285">
        <v>0</v>
      </c>
      <c r="W6285">
        <v>0</v>
      </c>
      <c r="X6285">
        <v>0</v>
      </c>
      <c r="Y6285">
        <v>0</v>
      </c>
      <c r="Z6285">
        <v>0</v>
      </c>
      <c r="AA6285">
        <v>400</v>
      </c>
      <c r="AB6285">
        <v>0</v>
      </c>
      <c r="AC6285">
        <v>0</v>
      </c>
      <c r="AD6285">
        <v>0</v>
      </c>
      <c r="AE6285">
        <v>0</v>
      </c>
      <c r="AF6285">
        <v>1</v>
      </c>
      <c r="AG6285">
        <v>0</v>
      </c>
      <c r="AH6285">
        <v>0</v>
      </c>
      <c r="AI6285">
        <v>0</v>
      </c>
      <c r="AJ6285">
        <v>0</v>
      </c>
      <c r="AK6285">
        <v>0</v>
      </c>
      <c r="AL6285">
        <v>0</v>
      </c>
      <c r="AM6285">
        <v>0</v>
      </c>
      <c r="AN6285">
        <v>0</v>
      </c>
      <c r="AO6285">
        <v>0</v>
      </c>
      <c r="AP6285">
        <v>0</v>
      </c>
      <c r="AQ6285">
        <v>0</v>
      </c>
      <c r="AR6285">
        <v>0</v>
      </c>
      <c r="AS6285">
        <v>0</v>
      </c>
      <c r="AT6285">
        <v>0</v>
      </c>
      <c r="AU6285">
        <v>0</v>
      </c>
      <c r="AV6285">
        <v>0</v>
      </c>
      <c r="AW6285">
        <v>0</v>
      </c>
      <c r="AX6285">
        <v>0</v>
      </c>
      <c r="AY6285">
        <v>0</v>
      </c>
      <c r="AZ6285">
        <v>0</v>
      </c>
      <c r="BA6285">
        <v>0</v>
      </c>
      <c r="BB6285">
        <v>0</v>
      </c>
      <c r="BC6285">
        <v>0</v>
      </c>
      <c r="BD6285">
        <v>0</v>
      </c>
      <c r="BE6285">
        <v>0</v>
      </c>
      <c r="BF6285">
        <v>0</v>
      </c>
      <c r="BG6285">
        <v>0</v>
      </c>
      <c r="BH6285">
        <v>0</v>
      </c>
      <c r="BI6285">
        <v>0</v>
      </c>
      <c r="BJ6285" s="2">
        <v>45853</v>
      </c>
      <c r="BK6285">
        <v>0</v>
      </c>
      <c r="BL6285" s="3" t="str">
        <f>VLOOKUP(O6285,DropDownList!$H$1:$I$7,2,FALSE)</f>
        <v>2023/24</v>
      </c>
      <c r="BM6285" s="3" t="str">
        <f t="shared" si="98"/>
        <v>CONF</v>
      </c>
    </row>
    <row r="6286" spans="1:65" x14ac:dyDescent="0.2">
      <c r="A6286">
        <v>2025</v>
      </c>
      <c r="B6286">
        <v>7</v>
      </c>
      <c r="C6286" t="s">
        <v>231</v>
      </c>
      <c r="D6286" t="s">
        <v>251</v>
      </c>
      <c r="E6286" t="s">
        <v>51</v>
      </c>
      <c r="F6286">
        <v>9872</v>
      </c>
      <c r="G6286" t="s">
        <v>158</v>
      </c>
      <c r="H6286" t="s">
        <v>233</v>
      </c>
      <c r="I6286" t="s">
        <v>234</v>
      </c>
      <c r="J6286" s="1">
        <v>45839</v>
      </c>
      <c r="K6286" t="s">
        <v>143</v>
      </c>
      <c r="L6286">
        <v>2</v>
      </c>
      <c r="M6286" t="s">
        <v>144</v>
      </c>
      <c r="N6286" t="s">
        <v>145</v>
      </c>
      <c r="O6286" t="s">
        <v>149</v>
      </c>
      <c r="P6286" t="s">
        <v>159</v>
      </c>
      <c r="Q6286">
        <v>0</v>
      </c>
      <c r="R6286">
        <v>2</v>
      </c>
      <c r="S6286">
        <v>11814.89</v>
      </c>
      <c r="T6286">
        <v>61.39</v>
      </c>
      <c r="U6286">
        <v>0</v>
      </c>
      <c r="V6286">
        <v>0</v>
      </c>
      <c r="W6286">
        <v>0</v>
      </c>
      <c r="X6286">
        <v>0</v>
      </c>
      <c r="Y6286">
        <v>0</v>
      </c>
      <c r="Z6286">
        <v>0</v>
      </c>
      <c r="AA6286">
        <v>11753.5</v>
      </c>
      <c r="AB6286">
        <v>0</v>
      </c>
      <c r="AC6286">
        <v>0</v>
      </c>
      <c r="AD6286">
        <v>0</v>
      </c>
      <c r="AE6286">
        <v>0</v>
      </c>
      <c r="AF6286">
        <v>1</v>
      </c>
      <c r="AG6286">
        <v>0</v>
      </c>
      <c r="AH6286">
        <v>0</v>
      </c>
      <c r="AI6286">
        <v>0</v>
      </c>
      <c r="AJ6286">
        <v>0</v>
      </c>
      <c r="AK6286">
        <v>0</v>
      </c>
      <c r="AL6286">
        <v>0</v>
      </c>
      <c r="AM6286">
        <v>0</v>
      </c>
      <c r="AN6286">
        <v>0</v>
      </c>
      <c r="AO6286">
        <v>1</v>
      </c>
      <c r="AP6286">
        <v>1</v>
      </c>
      <c r="AQ6286">
        <v>1</v>
      </c>
      <c r="AR6286">
        <v>0</v>
      </c>
      <c r="AS6286">
        <v>0</v>
      </c>
      <c r="AT6286">
        <v>0</v>
      </c>
      <c r="AU6286">
        <v>0</v>
      </c>
      <c r="AV6286">
        <v>0</v>
      </c>
      <c r="AW6286">
        <v>0</v>
      </c>
      <c r="AX6286">
        <v>0</v>
      </c>
      <c r="AY6286">
        <v>0</v>
      </c>
      <c r="AZ6286">
        <v>0</v>
      </c>
      <c r="BA6286">
        <v>0</v>
      </c>
      <c r="BB6286">
        <v>0</v>
      </c>
      <c r="BC6286">
        <v>0</v>
      </c>
      <c r="BD6286">
        <v>0</v>
      </c>
      <c r="BE6286">
        <v>0</v>
      </c>
      <c r="BF6286">
        <v>0</v>
      </c>
      <c r="BG6286">
        <v>0</v>
      </c>
      <c r="BH6286">
        <v>1</v>
      </c>
      <c r="BI6286">
        <v>0</v>
      </c>
      <c r="BJ6286" s="2">
        <v>45853</v>
      </c>
      <c r="BK6286">
        <v>0</v>
      </c>
      <c r="BL6286" s="3" t="str">
        <f>VLOOKUP(O6286,DropDownList!$H$1:$I$7,2,FALSE)</f>
        <v>2025/26</v>
      </c>
      <c r="BM6286" s="3" t="str">
        <f t="shared" si="98"/>
        <v>CONF</v>
      </c>
    </row>
    <row r="6287" spans="1:65" x14ac:dyDescent="0.2">
      <c r="A6287">
        <v>2025</v>
      </c>
      <c r="B6287">
        <v>7</v>
      </c>
      <c r="C6287" t="s">
        <v>231</v>
      </c>
      <c r="D6287" t="s">
        <v>251</v>
      </c>
      <c r="E6287" t="s">
        <v>51</v>
      </c>
      <c r="F6287">
        <v>9872</v>
      </c>
      <c r="G6287" t="s">
        <v>158</v>
      </c>
      <c r="H6287" t="s">
        <v>233</v>
      </c>
      <c r="I6287" t="s">
        <v>234</v>
      </c>
      <c r="J6287" s="1">
        <v>45839</v>
      </c>
      <c r="K6287" t="s">
        <v>143</v>
      </c>
      <c r="L6287">
        <v>2</v>
      </c>
      <c r="M6287" t="s">
        <v>144</v>
      </c>
      <c r="N6287" t="s">
        <v>145</v>
      </c>
      <c r="O6287" t="s">
        <v>149</v>
      </c>
      <c r="P6287" t="s">
        <v>161</v>
      </c>
      <c r="Q6287">
        <v>642.97</v>
      </c>
      <c r="R6287">
        <v>189</v>
      </c>
      <c r="S6287">
        <v>11150</v>
      </c>
      <c r="T6287">
        <v>105</v>
      </c>
      <c r="U6287">
        <v>104</v>
      </c>
      <c r="V6287">
        <v>14</v>
      </c>
      <c r="W6287">
        <v>230</v>
      </c>
      <c r="X6287">
        <v>230</v>
      </c>
      <c r="Y6287">
        <v>0</v>
      </c>
      <c r="Z6287">
        <v>0</v>
      </c>
      <c r="AA6287">
        <v>10402.030000000001</v>
      </c>
      <c r="AB6287">
        <v>0</v>
      </c>
      <c r="AC6287">
        <v>0</v>
      </c>
      <c r="AD6287">
        <v>13</v>
      </c>
      <c r="AE6287">
        <v>1</v>
      </c>
      <c r="AF6287">
        <v>147</v>
      </c>
      <c r="AG6287">
        <v>5</v>
      </c>
      <c r="AH6287">
        <v>2</v>
      </c>
      <c r="AI6287">
        <v>34</v>
      </c>
      <c r="AJ6287">
        <v>0</v>
      </c>
      <c r="AK6287">
        <v>0</v>
      </c>
      <c r="AL6287">
        <v>0</v>
      </c>
      <c r="AM6287">
        <v>0</v>
      </c>
      <c r="AN6287">
        <v>0</v>
      </c>
      <c r="AO6287">
        <v>115</v>
      </c>
      <c r="AP6287">
        <v>324</v>
      </c>
      <c r="AQ6287">
        <v>115</v>
      </c>
      <c r="AR6287">
        <v>0</v>
      </c>
      <c r="AS6287">
        <v>17</v>
      </c>
      <c r="AT6287">
        <v>6</v>
      </c>
      <c r="AU6287">
        <v>0</v>
      </c>
      <c r="AV6287">
        <v>0</v>
      </c>
      <c r="AW6287">
        <v>1</v>
      </c>
      <c r="AX6287">
        <v>0</v>
      </c>
      <c r="AY6287">
        <v>58</v>
      </c>
      <c r="AZ6287">
        <v>98</v>
      </c>
      <c r="BA6287">
        <v>19</v>
      </c>
      <c r="BB6287">
        <v>3</v>
      </c>
      <c r="BC6287">
        <v>1</v>
      </c>
      <c r="BD6287">
        <v>2</v>
      </c>
      <c r="BE6287">
        <v>0</v>
      </c>
      <c r="BF6287">
        <v>181</v>
      </c>
      <c r="BG6287">
        <v>610</v>
      </c>
      <c r="BH6287">
        <v>1</v>
      </c>
      <c r="BI6287">
        <v>100</v>
      </c>
      <c r="BJ6287" s="2">
        <v>45853</v>
      </c>
      <c r="BK6287">
        <v>0</v>
      </c>
      <c r="BL6287" s="3" t="str">
        <f>VLOOKUP(O6287,DropDownList!$H$1:$I$7,2,FALSE)</f>
        <v>2025/26</v>
      </c>
      <c r="BM6287" s="3" t="str">
        <f t="shared" si="98"/>
        <v>VSUR</v>
      </c>
    </row>
    <row r="6288" spans="1:65" x14ac:dyDescent="0.2">
      <c r="A6288">
        <v>2025</v>
      </c>
      <c r="B6288">
        <v>7</v>
      </c>
      <c r="C6288" t="s">
        <v>231</v>
      </c>
      <c r="D6288" t="s">
        <v>251</v>
      </c>
      <c r="E6288" t="s">
        <v>51</v>
      </c>
      <c r="F6288">
        <v>9872</v>
      </c>
      <c r="G6288" t="s">
        <v>158</v>
      </c>
      <c r="H6288" t="s">
        <v>233</v>
      </c>
      <c r="I6288" t="s">
        <v>234</v>
      </c>
      <c r="J6288" s="1">
        <v>45839</v>
      </c>
      <c r="K6288" t="s">
        <v>143</v>
      </c>
      <c r="L6288">
        <v>2</v>
      </c>
      <c r="M6288" t="s">
        <v>144</v>
      </c>
      <c r="N6288" t="s">
        <v>145</v>
      </c>
      <c r="O6288" t="s">
        <v>147</v>
      </c>
      <c r="P6288" t="s">
        <v>159</v>
      </c>
      <c r="Q6288">
        <v>225.21</v>
      </c>
      <c r="R6288">
        <v>6</v>
      </c>
      <c r="S6288">
        <v>11217.8</v>
      </c>
      <c r="T6288">
        <v>677.84</v>
      </c>
      <c r="U6288">
        <v>1</v>
      </c>
      <c r="V6288">
        <v>0</v>
      </c>
      <c r="W6288">
        <v>0</v>
      </c>
      <c r="X6288">
        <v>0</v>
      </c>
      <c r="Y6288">
        <v>0</v>
      </c>
      <c r="Z6288">
        <v>0</v>
      </c>
      <c r="AA6288">
        <v>10314.75</v>
      </c>
      <c r="AB6288">
        <v>0</v>
      </c>
      <c r="AC6288">
        <v>0</v>
      </c>
      <c r="AD6288">
        <v>0</v>
      </c>
      <c r="AE6288">
        <v>0</v>
      </c>
      <c r="AF6288">
        <v>1</v>
      </c>
      <c r="AG6288">
        <v>1</v>
      </c>
      <c r="AH6288">
        <v>0</v>
      </c>
      <c r="AI6288">
        <v>0</v>
      </c>
      <c r="AJ6288">
        <v>0</v>
      </c>
      <c r="AK6288">
        <v>0</v>
      </c>
      <c r="AL6288">
        <v>0</v>
      </c>
      <c r="AM6288">
        <v>0</v>
      </c>
      <c r="AN6288">
        <v>0</v>
      </c>
      <c r="AO6288">
        <v>5</v>
      </c>
      <c r="AP6288">
        <v>5</v>
      </c>
      <c r="AQ6288">
        <v>3</v>
      </c>
      <c r="AR6288">
        <v>0</v>
      </c>
      <c r="AS6288">
        <v>0</v>
      </c>
      <c r="AT6288">
        <v>0</v>
      </c>
      <c r="AU6288">
        <v>0</v>
      </c>
      <c r="AV6288">
        <v>0</v>
      </c>
      <c r="AW6288">
        <v>0</v>
      </c>
      <c r="AX6288">
        <v>0</v>
      </c>
      <c r="AY6288">
        <v>0</v>
      </c>
      <c r="AZ6288">
        <v>0</v>
      </c>
      <c r="BA6288">
        <v>0</v>
      </c>
      <c r="BB6288">
        <v>0</v>
      </c>
      <c r="BC6288">
        <v>0</v>
      </c>
      <c r="BD6288">
        <v>0</v>
      </c>
      <c r="BE6288">
        <v>0</v>
      </c>
      <c r="BF6288">
        <v>0</v>
      </c>
      <c r="BG6288">
        <v>0</v>
      </c>
      <c r="BH6288">
        <v>4</v>
      </c>
      <c r="BI6288">
        <v>0</v>
      </c>
      <c r="BJ6288" s="2">
        <v>45853</v>
      </c>
      <c r="BK6288">
        <v>0</v>
      </c>
      <c r="BL6288" s="3" t="str">
        <f>VLOOKUP(O6288,DropDownList!$H$1:$I$7,2,FALSE)</f>
        <v>2024/25</v>
      </c>
      <c r="BM6288" s="3" t="str">
        <f t="shared" si="98"/>
        <v>CONF</v>
      </c>
    </row>
    <row r="6289" spans="1:65" x14ac:dyDescent="0.2">
      <c r="A6289">
        <v>2025</v>
      </c>
      <c r="B6289">
        <v>7</v>
      </c>
      <c r="C6289" t="s">
        <v>231</v>
      </c>
      <c r="D6289" t="s">
        <v>251</v>
      </c>
      <c r="E6289" t="s">
        <v>51</v>
      </c>
      <c r="F6289">
        <v>9872</v>
      </c>
      <c r="G6289" t="s">
        <v>158</v>
      </c>
      <c r="H6289" t="s">
        <v>233</v>
      </c>
      <c r="I6289" t="s">
        <v>234</v>
      </c>
      <c r="J6289" s="1">
        <v>45839</v>
      </c>
      <c r="K6289" t="s">
        <v>143</v>
      </c>
      <c r="L6289">
        <v>2</v>
      </c>
      <c r="M6289" t="s">
        <v>144</v>
      </c>
      <c r="N6289" t="s">
        <v>145</v>
      </c>
      <c r="O6289" t="s">
        <v>147</v>
      </c>
      <c r="P6289" t="s">
        <v>160</v>
      </c>
      <c r="Q6289">
        <v>29052.48</v>
      </c>
      <c r="R6289">
        <v>221</v>
      </c>
      <c r="S6289">
        <v>128736.19</v>
      </c>
      <c r="T6289">
        <v>3429.79</v>
      </c>
      <c r="U6289">
        <v>62</v>
      </c>
      <c r="V6289">
        <v>25</v>
      </c>
      <c r="W6289">
        <v>13505.47</v>
      </c>
      <c r="X6289">
        <v>15110.47</v>
      </c>
      <c r="Y6289">
        <v>0</v>
      </c>
      <c r="Z6289">
        <v>0</v>
      </c>
      <c r="AA6289">
        <v>96253.92</v>
      </c>
      <c r="AB6289">
        <v>12225.67</v>
      </c>
      <c r="AC6289">
        <v>78638.89</v>
      </c>
      <c r="AD6289">
        <v>10</v>
      </c>
      <c r="AE6289">
        <v>15</v>
      </c>
      <c r="AF6289">
        <v>149</v>
      </c>
      <c r="AG6289">
        <v>40</v>
      </c>
      <c r="AH6289">
        <v>4</v>
      </c>
      <c r="AI6289">
        <v>22</v>
      </c>
      <c r="AJ6289">
        <v>0</v>
      </c>
      <c r="AK6289">
        <v>0</v>
      </c>
      <c r="AL6289">
        <v>0</v>
      </c>
      <c r="AM6289">
        <v>0</v>
      </c>
      <c r="AN6289">
        <v>0</v>
      </c>
      <c r="AO6289">
        <v>123</v>
      </c>
      <c r="AP6289">
        <v>478</v>
      </c>
      <c r="AQ6289">
        <v>122</v>
      </c>
      <c r="AR6289">
        <v>0</v>
      </c>
      <c r="AS6289">
        <v>34</v>
      </c>
      <c r="AT6289">
        <v>28</v>
      </c>
      <c r="AU6289">
        <v>1</v>
      </c>
      <c r="AV6289">
        <v>0</v>
      </c>
      <c r="AW6289">
        <v>3</v>
      </c>
      <c r="AX6289">
        <v>0</v>
      </c>
      <c r="AY6289">
        <v>82</v>
      </c>
      <c r="AZ6289">
        <v>127</v>
      </c>
      <c r="BA6289">
        <v>51</v>
      </c>
      <c r="BB6289">
        <v>9</v>
      </c>
      <c r="BC6289">
        <v>3</v>
      </c>
      <c r="BD6289">
        <v>4</v>
      </c>
      <c r="BE6289">
        <v>1</v>
      </c>
      <c r="BF6289">
        <v>213</v>
      </c>
      <c r="BG6289">
        <v>13033</v>
      </c>
      <c r="BH6289">
        <v>6</v>
      </c>
      <c r="BI6289">
        <v>60</v>
      </c>
      <c r="BJ6289" s="2">
        <v>45853</v>
      </c>
      <c r="BK6289">
        <v>0</v>
      </c>
      <c r="BL6289" s="3" t="str">
        <f>VLOOKUP(O6289,DropDownList!$H$1:$I$7,2,FALSE)</f>
        <v>2024/25</v>
      </c>
      <c r="BM6289" s="3" t="str">
        <f t="shared" si="98"/>
        <v>SC COURT</v>
      </c>
    </row>
  </sheetData>
  <sheetProtection algorithmName="SHA-512" hashValue="WDVjLOJf4mCsK33Llw7C7AO1u9h0RAGjQK4UsZOv94CdElSsJkgYLmYeERG7SBbsgcntAS2kXjRaYHEk8NR2+Q==" saltValue="/5vH95KoKANwUMJ72pSGKw==" spinCount="100000" sheet="1" objects="1" scenarios="1"/>
  <autoFilter ref="A1:BM6289" xr:uid="{8D1FA574-F5B7-458B-BFD4-4C65EA516E46}"/>
  <dataValidations disablePrompts="1" count="1">
    <dataValidation type="list" allowBlank="1" showInputMessage="1" showErrorMessage="1" sqref="R3" xr:uid="{028C7D07-DE5C-4409-88A8-A6607F1819F5}">
      <formula1>$M$3:$M$4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7059-C1B3-4AC2-B7E3-B43D466CA8D9}">
  <sheetPr codeName="Sheet18"/>
  <dimension ref="A1:I6"/>
  <sheetViews>
    <sheetView workbookViewId="0">
      <selection activeCell="I27" sqref="I27"/>
    </sheetView>
  </sheetViews>
  <sheetFormatPr defaultRowHeight="12.75" x14ac:dyDescent="0.2"/>
  <cols>
    <col min="2" max="2" width="10.140625" bestFit="1" customWidth="1"/>
    <col min="4" max="4" width="34.28515625" customWidth="1"/>
  </cols>
  <sheetData>
    <row r="1" spans="1:9" x14ac:dyDescent="0.2">
      <c r="A1" t="s">
        <v>145</v>
      </c>
      <c r="B1" s="4">
        <v>45931</v>
      </c>
      <c r="D1" t="s">
        <v>264</v>
      </c>
      <c r="E1" t="s">
        <v>285</v>
      </c>
      <c r="G1" t="s">
        <v>145</v>
      </c>
      <c r="H1" t="s">
        <v>149</v>
      </c>
      <c r="I1" t="s">
        <v>145</v>
      </c>
    </row>
    <row r="2" spans="1:9" x14ac:dyDescent="0.2">
      <c r="A2" t="s">
        <v>252</v>
      </c>
      <c r="B2" s="4">
        <v>46023</v>
      </c>
      <c r="D2" t="s">
        <v>286</v>
      </c>
      <c r="E2" t="s">
        <v>150</v>
      </c>
      <c r="G2" t="s">
        <v>252</v>
      </c>
      <c r="H2" t="s">
        <v>147</v>
      </c>
      <c r="I2" t="s">
        <v>252</v>
      </c>
    </row>
    <row r="3" spans="1:9" x14ac:dyDescent="0.2">
      <c r="A3" t="s">
        <v>256</v>
      </c>
      <c r="B3" s="4">
        <v>46113</v>
      </c>
      <c r="D3" t="s">
        <v>287</v>
      </c>
      <c r="E3" t="s">
        <v>154</v>
      </c>
      <c r="G3" t="s">
        <v>256</v>
      </c>
      <c r="H3" t="s">
        <v>156</v>
      </c>
      <c r="I3" t="s">
        <v>256</v>
      </c>
    </row>
    <row r="4" spans="1:9" x14ac:dyDescent="0.2">
      <c r="A4" t="s">
        <v>255</v>
      </c>
      <c r="B4" s="4">
        <v>46204</v>
      </c>
      <c r="D4" t="s">
        <v>288</v>
      </c>
      <c r="E4" t="s">
        <v>148</v>
      </c>
      <c r="G4" t="s">
        <v>255</v>
      </c>
      <c r="H4" t="s">
        <v>155</v>
      </c>
      <c r="I4" t="s">
        <v>255</v>
      </c>
    </row>
    <row r="5" spans="1:9" x14ac:dyDescent="0.2">
      <c r="B5" s="4"/>
      <c r="D5" t="s">
        <v>272</v>
      </c>
      <c r="E5" t="s">
        <v>160</v>
      </c>
    </row>
    <row r="6" spans="1:9" x14ac:dyDescent="0.2">
      <c r="D6" t="s">
        <v>263</v>
      </c>
      <c r="E6" t="s">
        <v>284</v>
      </c>
    </row>
  </sheetData>
  <sheetProtection algorithmName="SHA-512" hashValue="EGAntlxKAV6QjFD5Qgsr0NTebY1xMjidrgcOK28QvLcP+EWv87EWKV2FycAbgiWMmQvZYN1Vk6FKSadui3VYEA==" saltValue="hbq/Lbe9WCLouZaTSR84f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48"/>
  <sheetViews>
    <sheetView showGridLines="0" tabSelected="1" zoomScaleNormal="100" workbookViewId="0"/>
  </sheetViews>
  <sheetFormatPr defaultRowHeight="12.75" x14ac:dyDescent="0.2"/>
  <cols>
    <col min="1" max="1" width="2.7109375" style="190" customWidth="1"/>
    <col min="2" max="2" width="10.7109375" style="199" customWidth="1"/>
    <col min="3" max="3" width="50.7109375" style="190" customWidth="1"/>
    <col min="4" max="4" width="10.7109375" style="190" customWidth="1"/>
    <col min="5" max="5" width="2.7109375" style="190" customWidth="1"/>
    <col min="6" max="8" width="9.140625" style="190"/>
    <col min="9" max="9" width="34.85546875" style="190" customWidth="1"/>
    <col min="10" max="16384" width="9.140625" style="190"/>
  </cols>
  <sheetData>
    <row r="1" spans="1:4" ht="60" customHeight="1" x14ac:dyDescent="0.2">
      <c r="A1" s="188"/>
      <c r="B1" s="188"/>
      <c r="C1" s="188"/>
      <c r="D1" s="189"/>
    </row>
    <row r="2" spans="1:4" ht="29.25" customHeight="1" x14ac:dyDescent="0.25">
      <c r="B2" s="303" t="s">
        <v>74</v>
      </c>
      <c r="C2" s="303"/>
    </row>
    <row r="3" spans="1:4" ht="30" customHeight="1" x14ac:dyDescent="0.2">
      <c r="B3" s="304" t="s">
        <v>361</v>
      </c>
      <c r="C3" s="304"/>
    </row>
    <row r="4" spans="1:4" ht="12.95" customHeight="1" x14ac:dyDescent="0.2">
      <c r="B4" s="191"/>
    </row>
    <row r="5" spans="1:4" ht="18" customHeight="1" x14ac:dyDescent="0.25">
      <c r="B5" s="192" t="s">
        <v>71</v>
      </c>
      <c r="C5" s="193" t="s">
        <v>73</v>
      </c>
    </row>
    <row r="6" spans="1:4" ht="20.100000000000001" customHeight="1" x14ac:dyDescent="0.2">
      <c r="B6" s="194">
        <v>1</v>
      </c>
      <c r="C6" s="195" t="s">
        <v>360</v>
      </c>
    </row>
    <row r="7" spans="1:4" ht="20.100000000000001" customHeight="1" x14ac:dyDescent="0.2">
      <c r="B7" s="194">
        <v>2</v>
      </c>
      <c r="C7" s="195" t="s">
        <v>72</v>
      </c>
      <c r="D7" s="196"/>
    </row>
    <row r="8" spans="1:4" ht="20.100000000000001" customHeight="1" x14ac:dyDescent="0.2">
      <c r="B8" s="194">
        <v>3</v>
      </c>
      <c r="C8" s="195" t="s">
        <v>311</v>
      </c>
    </row>
    <row r="9" spans="1:4" ht="20.100000000000001" customHeight="1" x14ac:dyDescent="0.2">
      <c r="B9" s="194">
        <v>4</v>
      </c>
      <c r="C9" s="195" t="s">
        <v>265</v>
      </c>
    </row>
    <row r="10" spans="1:4" ht="20.100000000000001" customHeight="1" x14ac:dyDescent="0.2">
      <c r="B10" s="194">
        <v>5</v>
      </c>
      <c r="C10" s="195" t="s">
        <v>266</v>
      </c>
    </row>
    <row r="11" spans="1:4" ht="20.100000000000001" customHeight="1" x14ac:dyDescent="0.2">
      <c r="B11" s="194">
        <v>6</v>
      </c>
      <c r="C11" s="195" t="s">
        <v>267</v>
      </c>
    </row>
    <row r="12" spans="1:4" ht="20.100000000000001" customHeight="1" x14ac:dyDescent="0.2">
      <c r="B12" s="194">
        <v>7</v>
      </c>
      <c r="C12" s="195" t="s">
        <v>268</v>
      </c>
    </row>
    <row r="13" spans="1:4" ht="20.100000000000001" customHeight="1" x14ac:dyDescent="0.2">
      <c r="B13" s="194">
        <v>8</v>
      </c>
      <c r="C13" s="195" t="s">
        <v>269</v>
      </c>
    </row>
    <row r="14" spans="1:4" ht="20.100000000000001" customHeight="1" x14ac:dyDescent="0.2">
      <c r="B14" s="194">
        <v>9</v>
      </c>
      <c r="C14" s="195" t="s">
        <v>270</v>
      </c>
    </row>
    <row r="15" spans="1:4" ht="20.100000000000001" customHeight="1" x14ac:dyDescent="0.2">
      <c r="B15" s="194" t="s">
        <v>308</v>
      </c>
      <c r="C15" s="195" t="s">
        <v>61</v>
      </c>
    </row>
    <row r="16" spans="1:4" ht="20.100000000000001" customHeight="1" x14ac:dyDescent="0.2">
      <c r="B16" s="194" t="s">
        <v>309</v>
      </c>
      <c r="C16" s="195" t="s">
        <v>282</v>
      </c>
    </row>
    <row r="17" spans="2:3" ht="20.100000000000001" customHeight="1" x14ac:dyDescent="0.2">
      <c r="B17" s="194" t="s">
        <v>310</v>
      </c>
      <c r="C17" s="195" t="s">
        <v>333</v>
      </c>
    </row>
    <row r="18" spans="2:3" ht="20.100000000000001" customHeight="1" x14ac:dyDescent="0.2">
      <c r="B18" s="194" t="s">
        <v>359</v>
      </c>
      <c r="C18" s="195" t="s">
        <v>312</v>
      </c>
    </row>
    <row r="19" spans="2:3" ht="12.95" customHeight="1" x14ac:dyDescent="0.2">
      <c r="B19" s="197"/>
    </row>
    <row r="20" spans="2:3" x14ac:dyDescent="0.2">
      <c r="B20" s="197"/>
      <c r="C20" s="198"/>
    </row>
    <row r="21" spans="2:3" x14ac:dyDescent="0.2">
      <c r="B21" s="197"/>
      <c r="C21" s="198"/>
    </row>
    <row r="22" spans="2:3" x14ac:dyDescent="0.2">
      <c r="B22" s="197"/>
      <c r="C22" s="198"/>
    </row>
    <row r="23" spans="2:3" x14ac:dyDescent="0.2">
      <c r="B23" s="197"/>
    </row>
    <row r="24" spans="2:3" x14ac:dyDescent="0.2">
      <c r="B24" s="197"/>
    </row>
    <row r="25" spans="2:3" x14ac:dyDescent="0.2">
      <c r="B25" s="197"/>
    </row>
    <row r="26" spans="2:3" ht="14.25" x14ac:dyDescent="0.2">
      <c r="C26" s="200"/>
    </row>
    <row r="28" spans="2:3" x14ac:dyDescent="0.2">
      <c r="C28" s="201"/>
    </row>
    <row r="30" spans="2:3" x14ac:dyDescent="0.2">
      <c r="C30" s="201"/>
    </row>
    <row r="32" spans="2:3" ht="14.25" x14ac:dyDescent="0.2">
      <c r="C32" s="202"/>
    </row>
    <row r="34" spans="2:18" ht="14.25" x14ac:dyDescent="0.2">
      <c r="C34" s="202"/>
    </row>
    <row r="36" spans="2:18" x14ac:dyDescent="0.2">
      <c r="C36" s="201"/>
    </row>
    <row r="38" spans="2:18" x14ac:dyDescent="0.2">
      <c r="C38" s="201"/>
    </row>
    <row r="40" spans="2:18" x14ac:dyDescent="0.2">
      <c r="C40" s="199"/>
    </row>
    <row r="41" spans="2:18" s="199" customFormat="1" x14ac:dyDescent="0.2">
      <c r="E41" s="190"/>
      <c r="F41" s="190"/>
      <c r="G41" s="190"/>
      <c r="H41" s="190"/>
      <c r="I41" s="190"/>
      <c r="J41" s="190"/>
      <c r="K41" s="190"/>
      <c r="L41" s="190"/>
      <c r="M41" s="190"/>
      <c r="N41" s="190"/>
      <c r="O41" s="190"/>
      <c r="P41" s="190"/>
      <c r="Q41" s="190"/>
      <c r="R41" s="190"/>
    </row>
    <row r="42" spans="2:18" x14ac:dyDescent="0.2">
      <c r="C42" s="199"/>
    </row>
    <row r="44" spans="2:18" x14ac:dyDescent="0.2">
      <c r="C44" s="199"/>
    </row>
    <row r="46" spans="2:18" x14ac:dyDescent="0.2">
      <c r="C46" s="199"/>
    </row>
    <row r="48" spans="2:18" x14ac:dyDescent="0.2">
      <c r="B48" s="190"/>
    </row>
  </sheetData>
  <sheetProtection algorithmName="SHA-512" hashValue="ImB1o1nBV85ZorzRyHQiSaJDLXer3K9rp1PYmQyx4pNENz0mOc8uvJk3y2D3Re98tWme85tG8XHqpzHvKZ08gw==" saltValue="XlI78J1SVUYAA44zYdye9g==" spinCount="100000" sheet="1" objects="1" scenarios="1"/>
  <mergeCells count="2">
    <mergeCell ref="B2:C2"/>
    <mergeCell ref="B3:C3"/>
  </mergeCells>
  <hyperlinks>
    <hyperlink ref="B6" location="'1'!A1" display="'1'!A1" xr:uid="{9EAB635B-22F8-4160-826B-07459D9E311F}"/>
    <hyperlink ref="B7" location="'2'!A1" display="'2'!A1" xr:uid="{EACF9055-DACA-4531-9ACA-B6323AFFFD80}"/>
    <hyperlink ref="B8" location="'3'!A1" display="'3'!A1" xr:uid="{B767A1D7-50F9-4337-B878-7AA4B5DED59C}"/>
    <hyperlink ref="B11" location="'6'!A1" display="'6'!A1" xr:uid="{1428BE7F-DC21-4DF9-A670-7D64467A24B0}"/>
    <hyperlink ref="B9" location="'4'!A1" display="'4'!A1" xr:uid="{689573C8-64D1-45D8-958B-30B4C67AED49}"/>
    <hyperlink ref="B10" location="'5'!A1" display="'5'!A1" xr:uid="{E8D7DF8C-003C-4A6D-8D1B-C872C85454D8}"/>
    <hyperlink ref="B12" location="'7'!A1" display="'7'!A1" xr:uid="{C1D26DCA-6A2F-4840-9DB1-2B967288863E}"/>
    <hyperlink ref="B13" location="'8'!A1" display="8a" xr:uid="{AEE2DD4F-BFEA-4678-A91F-69154CFB23E9}"/>
    <hyperlink ref="B14" location="'9'!A1" display="9" xr:uid="{C2DC0AE5-9767-449E-9B9C-1C5AE4197907}"/>
    <hyperlink ref="B15" location="A!A1" display="A" xr:uid="{7B473215-C4A4-4D88-A5FA-14AABCC00FD9}"/>
    <hyperlink ref="B16" location="B!A1" display="B" xr:uid="{78B3C4D3-B495-482B-B704-92EA90531381}"/>
    <hyperlink ref="B17" location="'C'!A1" display="C" xr:uid="{140D5AEA-D082-403D-9D78-51DDDDDA6551}"/>
    <hyperlink ref="B18" location="D!A1" display="D" xr:uid="{A8FAFD1C-5108-4EB4-9509-324A5C5EDC63}"/>
  </hyperlinks>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9298-8AB1-413A-A78F-AED27DE1DA05}">
  <sheetPr codeName="Sheet2"/>
  <dimension ref="A1:M70"/>
  <sheetViews>
    <sheetView showGridLines="0" zoomScaleNormal="100" workbookViewId="0">
      <selection activeCell="C3" sqref="C3"/>
    </sheetView>
  </sheetViews>
  <sheetFormatPr defaultColWidth="10.7109375" defaultRowHeight="12.75" x14ac:dyDescent="0.2"/>
  <cols>
    <col min="1" max="1" width="2.7109375" style="40" customWidth="1"/>
    <col min="2" max="3" width="22.7109375" style="40" customWidth="1"/>
    <col min="4" max="7" width="10.7109375" style="40" customWidth="1"/>
    <col min="8" max="8" width="2.7109375" style="40" customWidth="1"/>
    <col min="9" max="13" width="10.7109375" style="40" customWidth="1"/>
    <col min="14" max="16384" width="10.7109375" style="40"/>
  </cols>
  <sheetData>
    <row r="1" spans="1:13" x14ac:dyDescent="0.2">
      <c r="A1" s="203"/>
      <c r="B1" s="204" t="s">
        <v>54</v>
      </c>
      <c r="C1" s="203"/>
      <c r="D1" s="205"/>
    </row>
    <row r="2" spans="1:13" ht="30" customHeight="1" x14ac:dyDescent="0.2">
      <c r="A2" s="206"/>
      <c r="B2" s="312" t="s">
        <v>372</v>
      </c>
      <c r="C2" s="313"/>
      <c r="D2" s="205"/>
      <c r="E2" s="205"/>
    </row>
    <row r="3" spans="1:13" ht="15" x14ac:dyDescent="0.2">
      <c r="B3" s="207" t="s">
        <v>371</v>
      </c>
      <c r="C3" s="208">
        <v>46204</v>
      </c>
    </row>
    <row r="4" spans="1:13" ht="13.5" thickBot="1" x14ac:dyDescent="0.25">
      <c r="B4" s="209"/>
    </row>
    <row r="5" spans="1:13" ht="17.25" customHeight="1" thickBot="1" x14ac:dyDescent="0.3">
      <c r="B5" s="308" t="s">
        <v>292</v>
      </c>
      <c r="C5" s="309"/>
      <c r="D5" s="306" t="s">
        <v>290</v>
      </c>
      <c r="E5" s="306"/>
      <c r="F5" s="306"/>
      <c r="G5" s="307"/>
      <c r="I5" s="305" t="s">
        <v>291</v>
      </c>
      <c r="J5" s="306"/>
      <c r="K5" s="306"/>
      <c r="L5" s="306"/>
      <c r="M5" s="307"/>
    </row>
    <row r="6" spans="1:13" ht="45.75" thickBot="1" x14ac:dyDescent="0.25">
      <c r="B6" s="310"/>
      <c r="C6" s="311"/>
      <c r="D6" s="210" t="s">
        <v>367</v>
      </c>
      <c r="E6" s="211" t="s">
        <v>362</v>
      </c>
      <c r="F6" s="212" t="s">
        <v>363</v>
      </c>
      <c r="G6" s="213" t="s">
        <v>364</v>
      </c>
      <c r="I6" s="214" t="s">
        <v>365</v>
      </c>
      <c r="J6" s="211" t="s">
        <v>366</v>
      </c>
      <c r="K6" s="211" t="s">
        <v>368</v>
      </c>
      <c r="L6" s="212" t="s">
        <v>369</v>
      </c>
      <c r="M6" s="213" t="s">
        <v>370</v>
      </c>
    </row>
    <row r="7" spans="1:13" ht="19.5" customHeight="1" x14ac:dyDescent="0.25">
      <c r="B7" s="215" t="s">
        <v>66</v>
      </c>
      <c r="C7" s="216" t="s">
        <v>272</v>
      </c>
      <c r="D7" s="26">
        <f>SUM(D11,D14,D17)</f>
        <v>23.836876030000003</v>
      </c>
      <c r="E7" s="27">
        <f>SUM(E11,E14,E17)</f>
        <v>18.858412000000001</v>
      </c>
      <c r="F7" s="28">
        <f>SUM(F11,F14,F17)</f>
        <v>2.6666011200000037</v>
      </c>
      <c r="G7" s="29">
        <f>SUM(G11,G14,G17)</f>
        <v>2.3118629100000003</v>
      </c>
      <c r="H7" s="302"/>
      <c r="I7" s="54">
        <f>SUM(I11,I14,I17)</f>
        <v>47180</v>
      </c>
      <c r="J7" s="55">
        <f t="shared" ref="J7:M7" si="0">SUM(J11,J14,J17)</f>
        <v>33222</v>
      </c>
      <c r="K7" s="55">
        <f t="shared" si="0"/>
        <v>8121</v>
      </c>
      <c r="L7" s="55">
        <f t="shared" si="0"/>
        <v>3172</v>
      </c>
      <c r="M7" s="56">
        <f t="shared" si="0"/>
        <v>2665</v>
      </c>
    </row>
    <row r="8" spans="1:13" ht="15.75" x14ac:dyDescent="0.25">
      <c r="B8" s="217" t="s">
        <v>434</v>
      </c>
      <c r="C8" s="218"/>
      <c r="D8" s="30"/>
      <c r="E8" s="31">
        <f>IFERROR(E7/D7,0)</f>
        <v>0.7911444425966585</v>
      </c>
      <c r="F8" s="32">
        <f>IFERROR(F7/D7,0)</f>
        <v>0.11186873299353244</v>
      </c>
      <c r="G8" s="33">
        <f>IFERROR(G7/D7,0)</f>
        <v>9.6986824409809214E-2</v>
      </c>
      <c r="H8" s="302"/>
      <c r="I8" s="57"/>
      <c r="J8" s="31">
        <f>IFERROR(J7/I7,0)</f>
        <v>0.70415430267062318</v>
      </c>
      <c r="K8" s="58">
        <f>IFERROR(K7/I7,0)</f>
        <v>0.17212802034760491</v>
      </c>
      <c r="L8" s="59">
        <f>IFERROR(L7/I7,0)</f>
        <v>6.7231877914370491E-2</v>
      </c>
      <c r="M8" s="60">
        <f>IFERROR(M7/I7,0)</f>
        <v>5.6485799067401442E-2</v>
      </c>
    </row>
    <row r="9" spans="1:13" x14ac:dyDescent="0.2">
      <c r="B9" s="219"/>
      <c r="C9" s="220"/>
      <c r="D9" s="34"/>
      <c r="E9" s="35"/>
      <c r="F9" s="36"/>
      <c r="G9" s="37"/>
      <c r="H9" s="302"/>
      <c r="I9" s="61"/>
      <c r="J9" s="35"/>
      <c r="K9" s="34"/>
      <c r="L9" s="36"/>
      <c r="M9" s="37"/>
    </row>
    <row r="10" spans="1:13" x14ac:dyDescent="0.2">
      <c r="B10" s="221"/>
      <c r="C10" s="222"/>
      <c r="D10" s="38"/>
      <c r="E10" s="39"/>
      <c r="G10" s="41"/>
      <c r="H10" s="302"/>
      <c r="I10" s="62"/>
      <c r="J10" s="39"/>
      <c r="K10" s="38"/>
      <c r="M10" s="41"/>
    </row>
    <row r="11" spans="1:13" ht="12.75" customHeight="1" x14ac:dyDescent="0.25">
      <c r="B11" s="223" t="s">
        <v>67</v>
      </c>
      <c r="C11" s="222" t="s">
        <v>272</v>
      </c>
      <c r="D11" s="42" cm="1">
        <f t="array" ref="D11">(SUMPRODUCT(('Raw Data'!$BL$2:$BL$6289=RIGHT(B11,7))*('Raw Data'!$P$2:$P$6289="SC COURT")*('Raw Data'!$J$2:$J$6289=$C$3)*('Raw Data'!$S$2:$S$6289))-SUMPRODUCT(('Raw Data'!$BL$2:$BL$6289=RIGHT(B11,7))*('Raw Data'!$P$2:$P$6289="SC COURT")*('Raw Data'!$J$2:$J$6289=$C$3)*('Raw Data'!$T$2:$T$6289)))/1000000</f>
        <v>7.7430021400000006</v>
      </c>
      <c r="E11" s="43" cm="1">
        <f t="array" ref="E11">(SUMPRODUCT(('Raw Data'!$BL$2:$BL$6289=RIGHT(B11,7))*('Raw Data'!$P$2:$P$6289="SC COURT")*('Raw Data'!$J$2:$J$6289=$C$3)*('Raw Data'!$AA$2:$AA$6289)))/1000000</f>
        <v>6.6348172500000011</v>
      </c>
      <c r="F11" s="44">
        <f>D11-G11-E11</f>
        <v>0.57337715999999972</v>
      </c>
      <c r="G11" s="45" cm="1">
        <f t="array" ref="G11">(SUMPRODUCT(('Raw Data'!$BL$2:$BL$6289=RIGHT(B11,7))*('Raw Data'!$P$2:$P$6289="SC COURT")*('Raw Data'!$J$2:$J$6289=$C$3)*('Raw Data'!$W$2:$W$6289)))/1000000</f>
        <v>0.53480773000000026</v>
      </c>
      <c r="H11" s="302"/>
      <c r="I11" s="63" cm="1">
        <f t="array" ref="I11">SUMPRODUCT(('Raw Data'!$BL$2:$BL$6289=RIGHT(B11,7))*('Raw Data'!$P$2:$P$6289="SC COURT")*('Raw Data'!$J$2:$J$6289=$C$3)*('Raw Data'!$R$2:$R$6289))-
SUMPRODUCT(('Raw Data'!$BL$2:$BL$6289=RIGHT(B11,7))*('Raw Data'!$P$2:$P$6289="SC COURT")*('Raw Data'!$J$2:$J$6289=$C$3)*('Raw Data'!$AH$2:$AH$6289))-
SUMPRODUCT(('Raw Data'!$BL$2:$BL$6289=RIGHT(B11,7))*('Raw Data'!$P$2:$P$6289="SC COURT")*('Raw Data'!$J$2:$J$6289=$C$3)*('Raw Data'!$BH$2:$BH$6289))</f>
        <v>16224</v>
      </c>
      <c r="J11" s="64" cm="1">
        <f t="array" ref="J11">SUMPRODUCT(('Raw Data'!$BL$2:$BL$6289=RIGHT(B11,7))*('Raw Data'!$P$2:$P$6289="SC COURT")*('Raw Data'!$J$2:$J$6289=$C$3)*('Raw Data'!$AF$2:$AF$6289))</f>
        <v>12871</v>
      </c>
      <c r="K11" s="65">
        <f>I11-J11-L11-M11</f>
        <v>1921</v>
      </c>
      <c r="L11" s="66" cm="1">
        <f t="array" ref="L11">SUMPRODUCT(('Raw Data'!$BL$2:$BL$6289=RIGHT(B11,7))*('Raw Data'!$P$2:$P$6289="SC COURT")*('Raw Data'!$J$2:$J$6289=$C$3)*('Raw Data'!$AE$2:$AE$6289))</f>
        <v>804</v>
      </c>
      <c r="M11" s="67" cm="1">
        <f t="array" ref="M11">SUMPRODUCT(('Raw Data'!$BL$2:$BL$6289=RIGHT(B11,7))*('Raw Data'!$P$2:$P$6289="SC COURT")*('Raw Data'!$J$2:$J$6289=$C$3)*('Raw Data'!$AD$2:$AD$6289))</f>
        <v>628</v>
      </c>
    </row>
    <row r="12" spans="1:13" ht="15" x14ac:dyDescent="0.25">
      <c r="B12" s="223"/>
      <c r="C12" s="222"/>
      <c r="D12" s="42"/>
      <c r="E12" s="46">
        <f>IFERROR(E11/D11,0)</f>
        <v>0.85687917038338834</v>
      </c>
      <c r="F12" s="47">
        <f>IFERROR(F11/D11,0)</f>
        <v>7.4051014016638217E-2</v>
      </c>
      <c r="G12" s="48">
        <f>IFERROR(G11/D11,0)</f>
        <v>6.9069815599973508E-2</v>
      </c>
      <c r="H12" s="302"/>
      <c r="I12" s="63"/>
      <c r="J12" s="68">
        <f>IFERROR(J11/I11,0)</f>
        <v>0.79333086785009865</v>
      </c>
      <c r="K12" s="69">
        <f>IFERROR(K11/I11,0)</f>
        <v>0.11840483234714004</v>
      </c>
      <c r="L12" s="47">
        <f>IFERROR(L11/I11,0)</f>
        <v>4.9556213017751483E-2</v>
      </c>
      <c r="M12" s="48">
        <f>IFERROR(M11/I11,0)</f>
        <v>3.8708086785009865E-2</v>
      </c>
    </row>
    <row r="13" spans="1:13" ht="15" x14ac:dyDescent="0.25">
      <c r="B13" s="223"/>
      <c r="C13" s="222"/>
      <c r="D13" s="42"/>
      <c r="E13" s="46"/>
      <c r="F13" s="47"/>
      <c r="G13" s="48"/>
      <c r="H13" s="302"/>
      <c r="I13" s="63"/>
      <c r="J13" s="70"/>
      <c r="K13" s="58"/>
      <c r="L13" s="59"/>
      <c r="M13" s="60"/>
    </row>
    <row r="14" spans="1:13" ht="12.75" customHeight="1" x14ac:dyDescent="0.25">
      <c r="B14" s="223" t="s">
        <v>68</v>
      </c>
      <c r="C14" s="222" t="s">
        <v>272</v>
      </c>
      <c r="D14" s="42" cm="1">
        <f t="array" ref="D14">(SUMPRODUCT(('Raw Data'!$BL$2:$BL$6289=RIGHT(B14,7))*('Raw Data'!$P$2:$P$6289="SC COURT")*('Raw Data'!$J$2:$J$6289=$C$3)*('Raw Data'!$S$2:$S$6289))-SUMPRODUCT(('Raw Data'!$BL$2:$BL$6289=RIGHT(B14,7))*('Raw Data'!$P$2:$P$6289="SC COURT")*('Raw Data'!$J$2:$J$6289=$C$3)*('Raw Data'!$T$2:$T$6289)))/1000000</f>
        <v>7.6509295500000007</v>
      </c>
      <c r="E14" s="43" cm="1">
        <f t="array" ref="E14">(SUMPRODUCT(('Raw Data'!$BL$2:$BL$6289=RIGHT(B14,7))*('Raw Data'!$P$2:$P$6289="SC COURT")*('Raw Data'!$J$2:$J$6289=$C$3)*('Raw Data'!$AA$2:$AA$6289)))/1000000</f>
        <v>6.1037516499999986</v>
      </c>
      <c r="F14" s="44">
        <f>D14-G14-E14</f>
        <v>0.81070620000000204</v>
      </c>
      <c r="G14" s="45" cm="1">
        <f t="array" ref="G14">(SUMPRODUCT(('Raw Data'!$BL$2:$BL$6289=RIGHT(B14,7))*('Raw Data'!$P$2:$P$6289="SC COURT")*('Raw Data'!$J$2:$J$6289=$C$3)*('Raw Data'!$W$2:$W$6289)))/1000000</f>
        <v>0.73647170000000017</v>
      </c>
      <c r="H14" s="302"/>
      <c r="I14" s="63" cm="1">
        <f t="array" ref="I14">SUMPRODUCT(('Raw Data'!$BL$2:$BL$6289=RIGHT(B14,7))*('Raw Data'!$P$2:$P$6289="SC COURT")*('Raw Data'!$J$2:$J$6289=$C$3)*('Raw Data'!$R$2:$R$6289))-
SUMPRODUCT(('Raw Data'!$BL$2:$BL$6289=RIGHT(B14,7))*('Raw Data'!$P$2:$P$6289="SC COURT")*('Raw Data'!$J$2:$J$6289=$C$3)*('Raw Data'!$AH$2:$AH$6289))-
SUMPRODUCT(('Raw Data'!$BL$2:$BL$6289=RIGHT(B14,7))*('Raw Data'!$P$2:$P$6289="SC COURT")*('Raw Data'!$J$2:$J$6289=$C$3)*('Raw Data'!$BH$2:$BH$6289))</f>
        <v>15015</v>
      </c>
      <c r="J14" s="64" cm="1">
        <f t="array" ref="J14">SUMPRODUCT(('Raw Data'!$BL$2:$BL$6289=RIGHT(B14,7))*('Raw Data'!$P$2:$P$6289="SC COURT")*('Raw Data'!$J$2:$J$6289=$C$3)*('Raw Data'!$AF$2:$AF$6289))</f>
        <v>10817</v>
      </c>
      <c r="K14" s="65">
        <f>I14-J14-L14-M14</f>
        <v>2455</v>
      </c>
      <c r="L14" s="66" cm="1">
        <f t="array" ref="L14">SUMPRODUCT(('Raw Data'!$BL$2:$BL$6289=RIGHT(B14,7))*('Raw Data'!$P$2:$P$6289="SC COURT")*('Raw Data'!$J$2:$J$6289=$C$3)*('Raw Data'!$AE$2:$AE$6289))</f>
        <v>913</v>
      </c>
      <c r="M14" s="67" cm="1">
        <f t="array" ref="M14">SUMPRODUCT(('Raw Data'!$BL$2:$BL$6289=RIGHT(B14,7))*('Raw Data'!$P$2:$P$6289="SC COURT")*('Raw Data'!$J$2:$J$6289=$C$3)*('Raw Data'!$AD$2:$AD$6289))</f>
        <v>830</v>
      </c>
    </row>
    <row r="15" spans="1:13" x14ac:dyDescent="0.2">
      <c r="B15" s="224"/>
      <c r="C15" s="222"/>
      <c r="D15" s="42"/>
      <c r="E15" s="46">
        <f>IFERROR(E14/D14,0)</f>
        <v>0.79777909469836883</v>
      </c>
      <c r="F15" s="47">
        <f>IFERROR(F14/D14,0)</f>
        <v>0.1059617912701865</v>
      </c>
      <c r="G15" s="48">
        <f>IFERROR(G14/D14,0)</f>
        <v>9.6259114031444729E-2</v>
      </c>
      <c r="H15" s="302"/>
      <c r="I15" s="63"/>
      <c r="J15" s="68">
        <f>IFERROR(J14/I14,0)</f>
        <v>0.72041292041292038</v>
      </c>
      <c r="K15" s="69">
        <f>IFERROR(K14/I14,0)</f>
        <v>0.16350316350316349</v>
      </c>
      <c r="L15" s="47">
        <f>IFERROR(L14/I14,0)</f>
        <v>6.0805860805860805E-2</v>
      </c>
      <c r="M15" s="48">
        <f>IFERROR(M14/I14,0)</f>
        <v>5.527805527805528E-2</v>
      </c>
    </row>
    <row r="16" spans="1:13" x14ac:dyDescent="0.2">
      <c r="B16" s="224"/>
      <c r="C16" s="222"/>
      <c r="D16" s="42"/>
      <c r="E16" s="46"/>
      <c r="F16" s="47"/>
      <c r="G16" s="48"/>
      <c r="H16" s="302"/>
      <c r="I16" s="63"/>
      <c r="J16" s="70"/>
      <c r="K16" s="58"/>
      <c r="L16" s="59"/>
      <c r="M16" s="60"/>
    </row>
    <row r="17" spans="2:13" ht="12.75" customHeight="1" x14ac:dyDescent="0.25">
      <c r="B17" s="223" t="s">
        <v>69</v>
      </c>
      <c r="C17" s="222" t="s">
        <v>272</v>
      </c>
      <c r="D17" s="42" cm="1">
        <f t="array" ref="D17">(SUMPRODUCT(('Raw Data'!$BL$2:$BL$6289=RIGHT(B17,7))*('Raw Data'!$P$2:$P$6289="SC COURT")*('Raw Data'!$J$2:$J$6289=$C$3)*('Raw Data'!$S$2:$S$6289))-SUMPRODUCT(('Raw Data'!$BL$2:$BL$6289=RIGHT(B17,7))*('Raw Data'!$P$2:$P$6289="SC COURT")*('Raw Data'!$J$2:$J$6289=$C$3)*('Raw Data'!$T$2:$T$6289)))/1000000</f>
        <v>8.4429443400000004</v>
      </c>
      <c r="E17" s="43" cm="1">
        <f t="array" ref="E17">(SUMPRODUCT(('Raw Data'!$BL$2:$BL$6289=RIGHT(B17,7))*('Raw Data'!$P$2:$P$6289="SC COURT")*('Raw Data'!$J$2:$J$6289=$C$3)*('Raw Data'!$AA$2:$AA$6289)))/1000000</f>
        <v>6.1198430999999989</v>
      </c>
      <c r="F17" s="44">
        <f>D17-G17-E17</f>
        <v>1.2825177600000019</v>
      </c>
      <c r="G17" s="45" cm="1">
        <f t="array" ref="G17">(SUMPRODUCT(('Raw Data'!$BL$2:$BL$6289=RIGHT(B17,7))*('Raw Data'!$P$2:$P$6289="SC COURT")*('Raw Data'!$J$2:$J$6289=$C$3)*('Raw Data'!$W$2:$W$6289)))/1000000</f>
        <v>1.0405834799999998</v>
      </c>
      <c r="H17" s="302"/>
      <c r="I17" s="63" cm="1">
        <f t="array" ref="I17">SUMPRODUCT(('Raw Data'!$BL$2:$BL$6289=RIGHT(B17,7))*('Raw Data'!$P$2:$P$6289="SC COURT")*('Raw Data'!$J$2:$J$6289=$C$3)*('Raw Data'!$R$2:$R$6289))-
SUMPRODUCT(('Raw Data'!$BL$2:$BL$6289=RIGHT(B17,7))*('Raw Data'!$P$2:$P$6289="SC COURT")*('Raw Data'!$J$2:$J$6289=$C$3)*('Raw Data'!$AH$2:$AH$6289))-
SUMPRODUCT(('Raw Data'!$BL$2:$BL$6289=RIGHT(B17,7))*('Raw Data'!$P$2:$P$6289="SC COURT")*('Raw Data'!$J$2:$J$6289=$C$3)*('Raw Data'!$BH$2:$BH$6289))</f>
        <v>15941</v>
      </c>
      <c r="J17" s="64" cm="1">
        <f t="array" ref="J17">SUMPRODUCT(('Raw Data'!$BL$2:$BL$6289=RIGHT(B17,7))*('Raw Data'!$P$2:$P$6289="SC COURT")*('Raw Data'!$J$2:$J$6289=$C$3)*('Raw Data'!$AF$2:$AF$6289))</f>
        <v>9534</v>
      </c>
      <c r="K17" s="65">
        <f>I17-J17-L17-M17</f>
        <v>3745</v>
      </c>
      <c r="L17" s="66" cm="1">
        <f t="array" ref="L17">SUMPRODUCT(('Raw Data'!$BL$2:$BL$6289=RIGHT(B17,7))*('Raw Data'!$P$2:$P$6289="SC COURT")*('Raw Data'!$J$2:$J$6289=$C$3)*('Raw Data'!$AE$2:$AE$6289))</f>
        <v>1455</v>
      </c>
      <c r="M17" s="67" cm="1">
        <f t="array" ref="M17">SUMPRODUCT(('Raw Data'!$BL$2:$BL$6289=RIGHT(B17,7))*('Raw Data'!$P$2:$P$6289="SC COURT")*('Raw Data'!$J$2:$J$6289=$C$3)*('Raw Data'!$AD$2:$AD$6289))</f>
        <v>1207</v>
      </c>
    </row>
    <row r="18" spans="2:13" x14ac:dyDescent="0.2">
      <c r="B18" s="224"/>
      <c r="C18" s="222"/>
      <c r="D18" s="42"/>
      <c r="E18" s="46">
        <f>IFERROR(E17/D17,0)</f>
        <v>0.72484702652913602</v>
      </c>
      <c r="F18" s="47">
        <f>IFERROR(F17/D17,0)</f>
        <v>0.15190408799970864</v>
      </c>
      <c r="G18" s="48">
        <f>IFERROR(G17/D17,0)</f>
        <v>0.12324888547115541</v>
      </c>
      <c r="H18" s="302"/>
      <c r="I18" s="63"/>
      <c r="J18" s="68">
        <f>IFERROR(J17/I17,0)</f>
        <v>0.59808042155448216</v>
      </c>
      <c r="K18" s="69">
        <f>IFERROR(K17/I17,0)</f>
        <v>0.23492879994981494</v>
      </c>
      <c r="L18" s="47">
        <f>IFERROR(L17/I17,0)</f>
        <v>9.1274073144721163E-2</v>
      </c>
      <c r="M18" s="48">
        <f>IFERROR(M17/I17,0)</f>
        <v>7.5716705350981739E-2</v>
      </c>
    </row>
    <row r="19" spans="2:13" x14ac:dyDescent="0.2">
      <c r="B19" s="224"/>
      <c r="C19" s="222"/>
      <c r="D19" s="42"/>
      <c r="E19" s="46"/>
      <c r="F19" s="47"/>
      <c r="G19" s="48"/>
      <c r="H19" s="302"/>
      <c r="I19" s="63"/>
      <c r="J19" s="70"/>
      <c r="K19" s="58"/>
      <c r="L19" s="59"/>
      <c r="M19" s="60"/>
    </row>
    <row r="20" spans="2:13" ht="12.75" customHeight="1" x14ac:dyDescent="0.25">
      <c r="B20" s="223" t="s">
        <v>435</v>
      </c>
      <c r="C20" s="222" t="s">
        <v>272</v>
      </c>
      <c r="D20" s="42" cm="1">
        <f t="array" ref="D20">(SUMPRODUCT(('Raw Data'!$BL$2:$BL$6289=RIGHT(B20,7))*('Raw Data'!$P$2:$P$6289="SC COURT")*('Raw Data'!$J$2:$J$6289=$C$3)*('Raw Data'!$S$2:$S$6289))-SUMPRODUCT(('Raw Data'!$BL$2:$BL$6289=RIGHT(B20,7))*('Raw Data'!$P$2:$P$6289="SC COURT")*('Raw Data'!$J$2:$J$6289=$C$3)*('Raw Data'!$T$2:$T$6289)))/1000000</f>
        <v>7.8862549699999995</v>
      </c>
      <c r="E20" s="43" cm="1">
        <f t="array" ref="E20">(SUMPRODUCT(('Raw Data'!$BL$2:$BL$6289=RIGHT(B20,7))*('Raw Data'!$P$2:$P$6289="SC COURT")*('Raw Data'!$J$2:$J$6289=$C$3)*('Raw Data'!$AA$2:$AA$6289)))/1000000</f>
        <v>4.4333976499999999</v>
      </c>
      <c r="F20" s="44">
        <f>D20-G20-E20</f>
        <v>2.0960122299999995</v>
      </c>
      <c r="G20" s="45" cm="1">
        <f t="array" ref="G20">(SUMPRODUCT(('Raw Data'!$BL$2:$BL$6289=RIGHT(B20,7))*('Raw Data'!$P$2:$P$6289="SC COURT")*('Raw Data'!$J$2:$J$6289=$C$3)*('Raw Data'!$W$2:$W$6289)))/1000000</f>
        <v>1.3568450899999998</v>
      </c>
      <c r="H20" s="302"/>
      <c r="I20" s="63" cm="1">
        <f t="array" ref="I20">SUMPRODUCT(('Raw Data'!$BL$2:$BL$6289=RIGHT(B20,7))*('Raw Data'!$P$2:$P$6289="SC COURT")*('Raw Data'!$J$2:$J$6289=$C$3)*('Raw Data'!$R$2:$R$6289))-
SUMPRODUCT(('Raw Data'!$BL$2:$BL$6289=RIGHT(B20,7))*('Raw Data'!$P$2:$P$6289="SC COURT")*('Raw Data'!$J$2:$J$6289=$C$3)*('Raw Data'!$AH$2:$AH$6289))-
SUMPRODUCT(('Raw Data'!$BL$2:$BL$6289=RIGHT(B20,7))*('Raw Data'!$P$2:$P$6289="SC COURT")*('Raw Data'!$J$2:$J$6289=$C$3)*('Raw Data'!$BH$2:$BH$6289))</f>
        <v>14498</v>
      </c>
      <c r="J20" s="64" cm="1">
        <f t="array" ref="J20">SUMPRODUCT(('Raw Data'!$BL$2:$BL$6289=RIGHT(B20,7))*('Raw Data'!$P$2:$P$6289="SC COURT")*('Raw Data'!$J$2:$J$6289=$C$3)*('Raw Data'!$AF$2:$AF$6289))</f>
        <v>5986</v>
      </c>
      <c r="K20" s="65">
        <f>I20-J20-L20-M20</f>
        <v>3465</v>
      </c>
      <c r="L20" s="66" cm="1">
        <f t="array" ref="L20">SUMPRODUCT(('Raw Data'!$BL$2:$BL$6289=RIGHT(B20,7))*('Raw Data'!$P$2:$P$6289="SC COURT")*('Raw Data'!$J$2:$J$6289=$C$3)*('Raw Data'!$AE$2:$AE$6289))</f>
        <v>2372</v>
      </c>
      <c r="M20" s="67" cm="1">
        <f t="array" ref="M20">SUMPRODUCT(('Raw Data'!$BL$2:$BL$6289=RIGHT(B20,7))*('Raw Data'!$P$2:$P$6289="SC COURT")*('Raw Data'!$J$2:$J$6289=$C$3)*('Raw Data'!$AD$2:$AD$6289))</f>
        <v>2675</v>
      </c>
    </row>
    <row r="21" spans="2:13" ht="15" x14ac:dyDescent="0.25">
      <c r="B21" s="223"/>
      <c r="C21" s="222"/>
      <c r="D21" s="49"/>
      <c r="E21" s="46">
        <f>IFERROR(E20/D20,0)</f>
        <v>0.56216767868462669</v>
      </c>
      <c r="F21" s="47">
        <f>IFERROR(F20/D20,0)</f>
        <v>0.26578042911032074</v>
      </c>
      <c r="G21" s="48">
        <f>IFERROR(G20/D20,0)</f>
        <v>0.17205189220505254</v>
      </c>
      <c r="H21" s="302"/>
      <c r="I21" s="63"/>
      <c r="J21" s="68">
        <f>IFERROR(J20/I20,0)</f>
        <v>0.41288453579804113</v>
      </c>
      <c r="K21" s="69">
        <f>IFERROR(K20/I20,0)</f>
        <v>0.23899848254931716</v>
      </c>
      <c r="L21" s="47">
        <f>IFERROR(L20/I20,0)</f>
        <v>0.16360877362394813</v>
      </c>
      <c r="M21" s="48">
        <f>IFERROR(M20/I20,0)</f>
        <v>0.18450820802869361</v>
      </c>
    </row>
    <row r="22" spans="2:13" ht="13.5" thickBot="1" x14ac:dyDescent="0.25">
      <c r="B22" s="225"/>
      <c r="C22" s="226"/>
      <c r="D22" s="50"/>
      <c r="E22" s="51"/>
      <c r="F22" s="52"/>
      <c r="G22" s="53"/>
      <c r="H22" s="302"/>
      <c r="I22" s="71"/>
      <c r="J22" s="72"/>
      <c r="K22" s="73"/>
      <c r="L22" s="74"/>
      <c r="M22" s="75"/>
    </row>
    <row r="23" spans="2:13" ht="19.5" customHeight="1" x14ac:dyDescent="0.25">
      <c r="B23" s="215" t="s">
        <v>70</v>
      </c>
      <c r="C23" s="216" t="s">
        <v>287</v>
      </c>
      <c r="D23" s="26">
        <f>SUM(D27,D30,D33)</f>
        <v>8.942674499999999</v>
      </c>
      <c r="E23" s="27">
        <f>SUM(E27,E30,E33)</f>
        <v>7.17935415</v>
      </c>
      <c r="F23" s="28">
        <f>SUM(F27,F30,F33)</f>
        <v>0.82862637999999844</v>
      </c>
      <c r="G23" s="29">
        <f>SUM(G27,G30,G33)</f>
        <v>0.93469396999999987</v>
      </c>
      <c r="H23" s="302"/>
      <c r="I23" s="54">
        <f>SUM(I27,I30,I33)</f>
        <v>34448</v>
      </c>
      <c r="J23" s="55">
        <f t="shared" ref="J23:M23" si="1">SUM(J27,J30,J33)</f>
        <v>26806</v>
      </c>
      <c r="K23" s="55">
        <f t="shared" si="1"/>
        <v>3679</v>
      </c>
      <c r="L23" s="55">
        <f t="shared" si="1"/>
        <v>1991</v>
      </c>
      <c r="M23" s="56">
        <f t="shared" si="1"/>
        <v>1972</v>
      </c>
    </row>
    <row r="24" spans="2:13" ht="15.75" x14ac:dyDescent="0.25">
      <c r="B24" s="217" t="s">
        <v>434</v>
      </c>
      <c r="C24" s="218"/>
      <c r="D24" s="30"/>
      <c r="E24" s="31">
        <f>IFERROR(E23/D23,0)</f>
        <v>0.80281957595571674</v>
      </c>
      <c r="F24" s="32">
        <f>IFERROR(F23/D23,0)</f>
        <v>9.265979433781231E-2</v>
      </c>
      <c r="G24" s="33">
        <f>IFERROR(G23/D23,0)</f>
        <v>0.10452062970647091</v>
      </c>
      <c r="H24" s="302"/>
      <c r="I24" s="57"/>
      <c r="J24" s="31">
        <f>IFERROR(J23/I23,0)</f>
        <v>0.77815838365071988</v>
      </c>
      <c r="K24" s="58">
        <f>IFERROR(K23/I23,0)</f>
        <v>0.1067986530422666</v>
      </c>
      <c r="L24" s="59">
        <f>IFERROR(L23/I23,0)</f>
        <v>5.7797259637714815E-2</v>
      </c>
      <c r="M24" s="60">
        <f>IFERROR(M23/I23,0)</f>
        <v>5.7245703669298653E-2</v>
      </c>
    </row>
    <row r="25" spans="2:13" x14ac:dyDescent="0.2">
      <c r="B25" s="219"/>
      <c r="C25" s="220"/>
      <c r="D25" s="34"/>
      <c r="E25" s="35"/>
      <c r="F25" s="36"/>
      <c r="G25" s="37"/>
      <c r="H25" s="302"/>
      <c r="I25" s="61"/>
      <c r="J25" s="35"/>
      <c r="K25" s="34"/>
      <c r="L25" s="36"/>
      <c r="M25" s="37"/>
    </row>
    <row r="26" spans="2:13" x14ac:dyDescent="0.2">
      <c r="B26" s="221"/>
      <c r="C26" s="222"/>
      <c r="D26" s="38"/>
      <c r="E26" s="39"/>
      <c r="G26" s="41"/>
      <c r="H26" s="302"/>
      <c r="I26" s="62"/>
      <c r="J26" s="39"/>
      <c r="K26" s="38"/>
      <c r="M26" s="41"/>
    </row>
    <row r="27" spans="2:13" ht="12.75" customHeight="1" x14ac:dyDescent="0.25">
      <c r="B27" s="223" t="s">
        <v>67</v>
      </c>
      <c r="C27" s="222" t="s">
        <v>287</v>
      </c>
      <c r="D27" s="42" cm="1">
        <f t="array" ref="D27">(SUMPRODUCT(('Raw Data'!$BL$2:$BL$6289=RIGHT(B27,7))*('Raw Data'!$P$2:$P$6289="JP COURT")*('Raw Data'!$J$2:$J$6289=$C$3)*('Raw Data'!$S$2:$S$6289))-SUMPRODUCT(('Raw Data'!$BL$2:$BL$6289=RIGHT(B27,7))*('Raw Data'!$P$2:$P$6289="JP COURT")*('Raw Data'!$J$2:$J$6289=$C$3)*('Raw Data'!$T$2:$T$6289)))/1000000</f>
        <v>3.2726570799999988</v>
      </c>
      <c r="E27" s="43" cm="1">
        <f t="array" ref="E27">(SUMPRODUCT(('Raw Data'!$BL$2:$BL$6289=RIGHT(B27,7))*('Raw Data'!$P$2:$P$6289="JP COURT")*('Raw Data'!$J$2:$J$6289=$C$3)*('Raw Data'!$AA$2:$AA$6289)))/1000000</f>
        <v>2.7992847699999999</v>
      </c>
      <c r="F27" s="44">
        <f>D27-G27-E27</f>
        <v>0.20985558999999876</v>
      </c>
      <c r="G27" s="45" cm="1">
        <f t="array" ref="G27">(SUMPRODUCT(('Raw Data'!$BL$2:$BL$6289=RIGHT(B27,7))*('Raw Data'!$P$2:$P$6289="JP COURT")*('Raw Data'!$J$2:$J$6289=$C$3)*('Raw Data'!$W$2:$W$6289)))/1000000</f>
        <v>0.26351671999999998</v>
      </c>
      <c r="H27" s="302"/>
      <c r="I27" s="63" cm="1">
        <f t="array" ref="I27">SUMPRODUCT(('Raw Data'!$BL$2:$BL$6289=RIGHT(B27,7))*('Raw Data'!$P$2:$P$6289="JP COURT")*('Raw Data'!$J$2:$J$6289=$C$3)*('Raw Data'!$R$2:$R$6289))-SUMPRODUCT(('Raw Data'!$BL$2:$BL$6289=RIGHT(B27,7))*('Raw Data'!$P$2:$P$6289="JP COURT")*('Raw Data'!$J$2:$J$6289=$C$3)*('Raw Data'!$AH$2:$AH$6289))-SUMPRODUCT(('Raw Data'!$BL$2:$BL$6289=RIGHT(B27,7))*('Raw Data'!$P$2:$P$6289="JP COURT")*('Raw Data'!$J$2:$J$6289=$C$3)*('Raw Data'!$BH$2:$BH$6289))</f>
        <v>12906</v>
      </c>
      <c r="J27" s="64" cm="1">
        <f t="array" ref="J27">SUMPRODUCT(('Raw Data'!$BL$2:$BL$6289=RIGHT(B27,7))*('Raw Data'!$P$2:$P$6289="JP COURT")*('Raw Data'!$J$2:$J$6289=$C$3)*('Raw Data'!$AF$2:$AF$6289))</f>
        <v>10834</v>
      </c>
      <c r="K27" s="65">
        <f>I27-J27-L27-M27</f>
        <v>944</v>
      </c>
      <c r="L27" s="66" cm="1">
        <f t="array" ref="L27">SUMPRODUCT(('Raw Data'!$BL$2:$BL$6289=RIGHT(B27,7))*('Raw Data'!$P$2:$P$6289="JP COURT")*('Raw Data'!$J$2:$J$6289=$C$3)*('Raw Data'!$AE$2:$AE$6289))</f>
        <v>594</v>
      </c>
      <c r="M27" s="67" cm="1">
        <f t="array" ref="M27">SUMPRODUCT(('Raw Data'!$BL$2:$BL$6289=RIGHT(B27,7))*('Raw Data'!$P$2:$P$6289="JP COURT")*('Raw Data'!$J$2:$J$6289=$C$3)*('Raw Data'!$AD$2:$AD$6289))</f>
        <v>534</v>
      </c>
    </row>
    <row r="28" spans="2:13" ht="15" x14ac:dyDescent="0.25">
      <c r="B28" s="223"/>
      <c r="C28" s="222"/>
      <c r="D28" s="42"/>
      <c r="E28" s="46">
        <f>IFERROR(E27/D27,0)</f>
        <v>0.85535535852720657</v>
      </c>
      <c r="F28" s="47">
        <f>IFERROR(F27/D27,0)</f>
        <v>6.4123916704404246E-2</v>
      </c>
      <c r="G28" s="48">
        <f>IFERROR(G27/D27,0)</f>
        <v>8.0520724768389146E-2</v>
      </c>
      <c r="H28" s="302"/>
      <c r="I28" s="63"/>
      <c r="J28" s="68">
        <f>IFERROR(J27/I27,0)</f>
        <v>0.83945451727878506</v>
      </c>
      <c r="K28" s="69">
        <f>IFERROR(K27/I27,0)</f>
        <v>7.3144273981094063E-2</v>
      </c>
      <c r="L28" s="47">
        <f>IFERROR(L27/I27,0)</f>
        <v>4.6025104602510462E-2</v>
      </c>
      <c r="M28" s="48">
        <f>IFERROR(M27/I27,0)</f>
        <v>4.1376104137610413E-2</v>
      </c>
    </row>
    <row r="29" spans="2:13" ht="15" x14ac:dyDescent="0.25">
      <c r="B29" s="223"/>
      <c r="C29" s="222"/>
      <c r="D29" s="42"/>
      <c r="E29" s="46"/>
      <c r="F29" s="47"/>
      <c r="G29" s="48"/>
      <c r="H29" s="302"/>
      <c r="I29" s="63"/>
      <c r="J29" s="70"/>
      <c r="K29" s="58"/>
      <c r="L29" s="59"/>
      <c r="M29" s="60"/>
    </row>
    <row r="30" spans="2:13" ht="12.75" customHeight="1" x14ac:dyDescent="0.25">
      <c r="B30" s="223" t="s">
        <v>68</v>
      </c>
      <c r="C30" s="222" t="s">
        <v>287</v>
      </c>
      <c r="D30" s="42" cm="1">
        <f t="array" ref="D30">(SUMPRODUCT(('Raw Data'!$BL$2:$BL$6289=RIGHT(B30,7))*('Raw Data'!$P$2:$P$6289="JP COURT")*('Raw Data'!$J$2:$J$6289=$C$3)*('Raw Data'!$S$2:$S$6289))-SUMPRODUCT(('Raw Data'!$BL$2:$BL$6289=RIGHT(B30,7))*('Raw Data'!$P$2:$P$6289="JP COURT")*('Raw Data'!$J$2:$J$6289=$C$3)*('Raw Data'!$T$2:$T$6289)))/1000000</f>
        <v>2.6954167099999999</v>
      </c>
      <c r="E30" s="43" cm="1">
        <f t="array" ref="E30">(SUMPRODUCT(('Raw Data'!$BL$2:$BL$6289=RIGHT(B30,7))*('Raw Data'!$P$2:$P$6289="JP COURT")*('Raw Data'!$J$2:$J$6289=$C$3)*('Raw Data'!$AA$2:$AA$6289)))/1000000</f>
        <v>2.1748405399999999</v>
      </c>
      <c r="F30" s="44">
        <f>D30-G30-E30</f>
        <v>0.25231789000000004</v>
      </c>
      <c r="G30" s="45" cm="1">
        <f t="array" ref="G30">(SUMPRODUCT(('Raw Data'!$BL$2:$BL$6289=RIGHT(B30,7))*('Raw Data'!$P$2:$P$6289="JP COURT")*('Raw Data'!$J$2:$J$6289=$C$3)*('Raw Data'!$W$2:$W$6289)))/1000000</f>
        <v>0.26825828000000002</v>
      </c>
      <c r="H30" s="302"/>
      <c r="I30" s="63" cm="1">
        <f t="array" ref="I30">SUMPRODUCT(('Raw Data'!$BL$2:$BL$6289=RIGHT(B30,7))*('Raw Data'!$P$2:$P$6289="JP COURT")*('Raw Data'!$J$2:$J$6289=$C$3)*('Raw Data'!$R$2:$R$6289))-SUMPRODUCT(('Raw Data'!$BL$2:$BL$6289=RIGHT(B30,7))*('Raw Data'!$P$2:$P$6289="JP COURT")*('Raw Data'!$J$2:$J$6289=$C$3)*('Raw Data'!$AH$2:$AH$6289))-SUMPRODUCT(('Raw Data'!$BL$2:$BL$6289=RIGHT(B30,7))*('Raw Data'!$P$2:$P$6289="JP COURT")*('Raw Data'!$J$2:$J$6289=$C$3)*('Raw Data'!$BH$2:$BH$6289))</f>
        <v>9481</v>
      </c>
      <c r="J30" s="64" cm="1">
        <f t="array" ref="J30">SUMPRODUCT(('Raw Data'!$BL$2:$BL$6289=RIGHT(B30,7))*('Raw Data'!$P$2:$P$6289="JP COURT")*('Raw Data'!$J$2:$J$6289=$C$3)*('Raw Data'!$AF$2:$AF$6289))</f>
        <v>7369</v>
      </c>
      <c r="K30" s="65">
        <f>I30-J30-L30-M30</f>
        <v>1064</v>
      </c>
      <c r="L30" s="66" cm="1">
        <f t="array" ref="L30">SUMPRODUCT(('Raw Data'!$BL$2:$BL$6289=RIGHT(B30,7))*('Raw Data'!$P$2:$P$6289="JP COURT")*('Raw Data'!$J$2:$J$6289=$C$3)*('Raw Data'!$AE$2:$AE$6289))</f>
        <v>574</v>
      </c>
      <c r="M30" s="67" cm="1">
        <f t="array" ref="M30">SUMPRODUCT(('Raw Data'!$BL$2:$BL$6289=RIGHT(B30,7))*('Raw Data'!$P$2:$P$6289="JP COURT")*('Raw Data'!$J$2:$J$6289=$C$3)*('Raw Data'!$AD$2:$AD$6289))</f>
        <v>474</v>
      </c>
    </row>
    <row r="31" spans="2:13" x14ac:dyDescent="0.2">
      <c r="B31" s="224"/>
      <c r="C31" s="222"/>
      <c r="D31" s="42"/>
      <c r="E31" s="46">
        <f>IFERROR(E30/D30,0)</f>
        <v>0.8068661635625165</v>
      </c>
      <c r="F31" s="47">
        <f>IFERROR(F30/D30,0)</f>
        <v>9.3609974689219777E-2</v>
      </c>
      <c r="G31" s="48">
        <f>IFERROR(G30/D30,0)</f>
        <v>9.9523861748263789E-2</v>
      </c>
      <c r="H31" s="302"/>
      <c r="I31" s="63"/>
      <c r="J31" s="68">
        <f>IFERROR(J30/I30,0)</f>
        <v>0.77723868790212003</v>
      </c>
      <c r="K31" s="69">
        <f>IFERROR(K30/I30,0)</f>
        <v>0.11222444889779559</v>
      </c>
      <c r="L31" s="47">
        <f>IFERROR(L30/I30,0)</f>
        <v>6.0542136905389725E-2</v>
      </c>
      <c r="M31" s="48">
        <f>IFERROR(M30/I30,0)</f>
        <v>4.9994726294694654E-2</v>
      </c>
    </row>
    <row r="32" spans="2:13" x14ac:dyDescent="0.2">
      <c r="B32" s="224"/>
      <c r="C32" s="222"/>
      <c r="D32" s="42"/>
      <c r="E32" s="46"/>
      <c r="F32" s="47"/>
      <c r="G32" s="48"/>
      <c r="H32" s="302"/>
      <c r="I32" s="63"/>
      <c r="J32" s="70"/>
      <c r="K32" s="58"/>
      <c r="L32" s="59"/>
      <c r="M32" s="60"/>
    </row>
    <row r="33" spans="2:13" ht="12.75" customHeight="1" x14ac:dyDescent="0.25">
      <c r="B33" s="223" t="s">
        <v>69</v>
      </c>
      <c r="C33" s="222" t="s">
        <v>287</v>
      </c>
      <c r="D33" s="42" cm="1">
        <f t="array" ref="D33">(SUMPRODUCT(('Raw Data'!$BL$2:$BL$6289=RIGHT(B33,7))*('Raw Data'!$P$2:$P$6289="JP COURT")*('Raw Data'!$J$2:$J$6289=$C$3)*('Raw Data'!$S$2:$S$6289))-SUMPRODUCT(('Raw Data'!$BL$2:$BL$6289=RIGHT(B33,7))*('Raw Data'!$P$2:$P$6289="JP COURT")*('Raw Data'!$J$2:$J$6289=$C$3)*('Raw Data'!$T$2:$T$6289)))/1000000</f>
        <v>2.9746007099999998</v>
      </c>
      <c r="E33" s="43" cm="1">
        <f t="array" ref="E33">(SUMPRODUCT(('Raw Data'!$BL$2:$BL$6289=RIGHT(B33,7))*('Raw Data'!$P$2:$P$6289="JP COURT")*('Raw Data'!$J$2:$J$6289=$C$3)*('Raw Data'!$AA$2:$AA$6289)))/1000000</f>
        <v>2.2052288400000002</v>
      </c>
      <c r="F33" s="44">
        <f>D33-G33-E33</f>
        <v>0.36645289999999964</v>
      </c>
      <c r="G33" s="45" cm="1">
        <f t="array" ref="G33">(SUMPRODUCT(('Raw Data'!$BL$2:$BL$6289=RIGHT(B33,7))*('Raw Data'!$P$2:$P$6289="JP COURT")*('Raw Data'!$J$2:$J$6289=$C$3)*('Raw Data'!$W$2:$W$6289)))/1000000</f>
        <v>0.40291896999999993</v>
      </c>
      <c r="H33" s="302"/>
      <c r="I33" s="63" cm="1">
        <f t="array" ref="I33">SUMPRODUCT(('Raw Data'!$BL$2:$BL$6289=RIGHT(B33,7))*('Raw Data'!$P$2:$P$6289="JP COURT")*('Raw Data'!$J$2:$J$6289=$C$3)*('Raw Data'!$R$2:$R$6289))-SUMPRODUCT(('Raw Data'!$BL$2:$BL$6289=RIGHT(B33,7))*('Raw Data'!$P$2:$P$6289="JP COURT")*('Raw Data'!$J$2:$J$6289=$C$3)*('Raw Data'!$AH$2:$AH$6289))-SUMPRODUCT(('Raw Data'!$BL$2:$BL$6289=RIGHT(B33,7))*('Raw Data'!$P$2:$P$6289="JP COURT")*('Raw Data'!$J$2:$J$6289=$C$3)*('Raw Data'!$BH$2:$BH$6289))</f>
        <v>12061</v>
      </c>
      <c r="J33" s="64" cm="1">
        <f t="array" ref="J33">SUMPRODUCT(('Raw Data'!$BL$2:$BL$6289=RIGHT(B33,7))*('Raw Data'!$P$2:$P$6289="JP COURT")*('Raw Data'!$J$2:$J$6289=$C$3)*('Raw Data'!$AF$2:$AF$6289))</f>
        <v>8603</v>
      </c>
      <c r="K33" s="65">
        <f>I33-J33-L33-M33</f>
        <v>1671</v>
      </c>
      <c r="L33" s="66" cm="1">
        <f t="array" ref="L33">SUMPRODUCT(('Raw Data'!$BL$2:$BL$6289=RIGHT(B33,7))*('Raw Data'!$P$2:$P$6289="JP COURT")*('Raw Data'!$J$2:$J$6289=$C$3)*('Raw Data'!$AE$2:$AE$6289))</f>
        <v>823</v>
      </c>
      <c r="M33" s="67" cm="1">
        <f t="array" ref="M33">SUMPRODUCT(('Raw Data'!$BL$2:$BL$6289=RIGHT(B33,7))*('Raw Data'!$P$2:$P$6289="JP COURT")*('Raw Data'!$J$2:$J$6289=$C$3)*('Raw Data'!$AD$2:$AD$6289))</f>
        <v>964</v>
      </c>
    </row>
    <row r="34" spans="2:13" x14ac:dyDescent="0.2">
      <c r="B34" s="224"/>
      <c r="C34" s="222"/>
      <c r="D34" s="42"/>
      <c r="E34" s="46">
        <f>IFERROR(E33/D33,0)</f>
        <v>0.74135289236853585</v>
      </c>
      <c r="F34" s="47">
        <f>IFERROR(F33/D33,0)</f>
        <v>0.12319397987368855</v>
      </c>
      <c r="G34" s="48">
        <f>IFERROR(G33/D33,0)</f>
        <v>0.13545312775777557</v>
      </c>
      <c r="H34" s="302"/>
      <c r="I34" s="63"/>
      <c r="J34" s="68">
        <f>IFERROR(J33/I33,0)</f>
        <v>0.71329077190946022</v>
      </c>
      <c r="K34" s="69">
        <f>IFERROR(K33/I33,0)</f>
        <v>0.13854572589337535</v>
      </c>
      <c r="L34" s="47">
        <f>IFERROR(L33/I33,0)</f>
        <v>6.8236464638089717E-2</v>
      </c>
      <c r="M34" s="48">
        <f>IFERROR(M33/I33,0)</f>
        <v>7.992703755907471E-2</v>
      </c>
    </row>
    <row r="35" spans="2:13" x14ac:dyDescent="0.2">
      <c r="B35" s="224"/>
      <c r="C35" s="222"/>
      <c r="D35" s="42"/>
      <c r="E35" s="46"/>
      <c r="F35" s="47"/>
      <c r="G35" s="48"/>
      <c r="H35" s="302"/>
      <c r="I35" s="63"/>
      <c r="J35" s="70"/>
      <c r="K35" s="58"/>
      <c r="L35" s="59"/>
      <c r="M35" s="60"/>
    </row>
    <row r="36" spans="2:13" ht="12.75" customHeight="1" x14ac:dyDescent="0.25">
      <c r="B36" s="223" t="s">
        <v>435</v>
      </c>
      <c r="C36" s="222" t="s">
        <v>287</v>
      </c>
      <c r="D36" s="42" cm="1">
        <f t="array" ref="D36">(SUMPRODUCT(('Raw Data'!$BL$2:$BL$6289=RIGHT(B36,7))*('Raw Data'!$P$2:$P$6289="JP COURT")*('Raw Data'!$J$2:$J$6289=$C$3)*('Raw Data'!$S$2:$S$6289))-SUMPRODUCT(('Raw Data'!$BL$2:$BL$6289=RIGHT(B36,7))*('Raw Data'!$P$2:$P$6289="JP COURT")*('Raw Data'!$J$2:$J$6289=$C$3)*('Raw Data'!$T$2:$T$6289)))/1000000</f>
        <v>2.7717320399999998</v>
      </c>
      <c r="E36" s="43" cm="1">
        <f t="array" ref="E36">(SUMPRODUCT(('Raw Data'!$BL$2:$BL$6289=RIGHT(B36,7))*('Raw Data'!$P$2:$P$6289="JP COURT")*('Raw Data'!$J$2:$J$6289=$C$3)*('Raw Data'!$AA$2:$AA$6289)))/1000000</f>
        <v>1.61429596</v>
      </c>
      <c r="F36" s="44">
        <f>D36-G36-E36</f>
        <v>0.56481852999999993</v>
      </c>
      <c r="G36" s="45" cm="1">
        <f t="array" ref="G36">(SUMPRODUCT(('Raw Data'!$BL$2:$BL$6289=RIGHT(B36,7))*('Raw Data'!$P$2:$P$6289="JP COURT")*('Raw Data'!$J$2:$J$6289=$C$3)*('Raw Data'!$W$2:$W$6289)))/1000000</f>
        <v>0.59261755000000005</v>
      </c>
      <c r="H36" s="302"/>
      <c r="I36" s="63" cm="1">
        <f t="array" ref="I36">SUMPRODUCT(('Raw Data'!$BL$2:$BL$6289=RIGHT(B36,7))*('Raw Data'!$P$2:$P$6289="JP COURT")*('Raw Data'!$J$2:$J$6289=$C$3)*('Raw Data'!$R$2:$R$6289))-SUMPRODUCT(('Raw Data'!$BL$2:$BL$6289=RIGHT(B36,7))*('Raw Data'!$P$2:$P$6289="JP COURT")*('Raw Data'!$J$2:$J$6289=$C$3)*('Raw Data'!$AH$2:$AH$6289))-SUMPRODUCT(('Raw Data'!$BL$2:$BL$6289=RIGHT(B36,7))*('Raw Data'!$P$2:$P$6289="JP COURT")*('Raw Data'!$J$2:$J$6289=$C$3)*('Raw Data'!$BH$2:$BH$6289))</f>
        <v>10244</v>
      </c>
      <c r="J36" s="64" cm="1">
        <f t="array" ref="J36">SUMPRODUCT(('Raw Data'!$BL$2:$BL$6289=RIGHT(B36,7))*('Raw Data'!$P$2:$P$6289="JP COURT")*('Raw Data'!$J$2:$J$6289=$C$3)*('Raw Data'!$AF$2:$AF$6289))</f>
        <v>5597</v>
      </c>
      <c r="K36" s="65">
        <f>I36-J36-L36-M36</f>
        <v>1552</v>
      </c>
      <c r="L36" s="66" cm="1">
        <f t="array" ref="L36">SUMPRODUCT(('Raw Data'!$BL$2:$BL$6289=RIGHT(B36,7))*('Raw Data'!$P$2:$P$6289="JP COURT")*('Raw Data'!$J$2:$J$6289=$C$3)*('Raw Data'!$AE$2:$AE$6289))</f>
        <v>1337</v>
      </c>
      <c r="M36" s="67" cm="1">
        <f t="array" ref="M36">SUMPRODUCT(('Raw Data'!$BL$2:$BL$6289=RIGHT(B36,7))*('Raw Data'!$P$2:$P$6289="JP COURT")*('Raw Data'!$J$2:$J$6289=$C$3)*('Raw Data'!$AD$2:$AD$6289))</f>
        <v>1758</v>
      </c>
    </row>
    <row r="37" spans="2:13" ht="15" x14ac:dyDescent="0.25">
      <c r="B37" s="223"/>
      <c r="C37" s="222"/>
      <c r="D37" s="49"/>
      <c r="E37" s="46">
        <f>IFERROR(E36/D36,0)</f>
        <v>0.58241414996234631</v>
      </c>
      <c r="F37" s="47">
        <f>IFERROR(F36/D36,0)</f>
        <v>0.20377818701406647</v>
      </c>
      <c r="G37" s="48">
        <f>IFERROR(G36/D36,0)</f>
        <v>0.21380766302358725</v>
      </c>
      <c r="H37" s="302"/>
      <c r="I37" s="63"/>
      <c r="J37" s="68">
        <f>IFERROR(J36/I36,0)</f>
        <v>0.54636860601327608</v>
      </c>
      <c r="K37" s="69">
        <f>IFERROR(K36/I36,0)</f>
        <v>0.15150331901600936</v>
      </c>
      <c r="L37" s="47">
        <f>IFERROR(L36/I36,0)</f>
        <v>0.13051542366263177</v>
      </c>
      <c r="M37" s="48">
        <f>IFERROR(M36/I36,0)</f>
        <v>0.17161265130808279</v>
      </c>
    </row>
    <row r="38" spans="2:13" ht="13.5" thickBot="1" x14ac:dyDescent="0.25">
      <c r="B38" s="225"/>
      <c r="C38" s="226"/>
      <c r="D38" s="50"/>
      <c r="E38" s="51"/>
      <c r="F38" s="52"/>
      <c r="G38" s="53"/>
      <c r="H38" s="302"/>
      <c r="I38" s="71"/>
      <c r="J38" s="72"/>
      <c r="K38" s="73"/>
      <c r="L38" s="74"/>
      <c r="M38" s="75"/>
    </row>
    <row r="39" spans="2:13" ht="18.75" customHeight="1" x14ac:dyDescent="0.25">
      <c r="B39" s="215" t="s">
        <v>70</v>
      </c>
      <c r="C39" s="216" t="s">
        <v>295</v>
      </c>
      <c r="D39" s="26">
        <f>SUM(D43,D46,D49)</f>
        <v>6.3959875100000003</v>
      </c>
      <c r="E39" s="27">
        <f>SUM(E43,E46,E49)</f>
        <v>4.4199529499999999</v>
      </c>
      <c r="F39" s="28">
        <f>SUM(F43,F46,F49)</f>
        <v>0.7945083300000011</v>
      </c>
      <c r="G39" s="29">
        <f>SUM(G43,G46,G49)</f>
        <v>1.18152623</v>
      </c>
      <c r="H39" s="302"/>
      <c r="I39" s="54">
        <f>SUM(I43,I46,I49)</f>
        <v>39284</v>
      </c>
      <c r="J39" s="55">
        <f t="shared" ref="J39:M39" si="2">SUM(J43,J46,J49)</f>
        <v>26278</v>
      </c>
      <c r="K39" s="55">
        <f t="shared" si="2"/>
        <v>5764</v>
      </c>
      <c r="L39" s="55">
        <f t="shared" si="2"/>
        <v>1811</v>
      </c>
      <c r="M39" s="56">
        <f t="shared" si="2"/>
        <v>5431</v>
      </c>
    </row>
    <row r="40" spans="2:13" ht="15.75" x14ac:dyDescent="0.25">
      <c r="B40" s="217" t="s">
        <v>434</v>
      </c>
      <c r="C40" s="218"/>
      <c r="D40" s="30"/>
      <c r="E40" s="31">
        <f>IFERROR(E39/D39,0)</f>
        <v>0.69105090388145551</v>
      </c>
      <c r="F40" s="32">
        <f>IFERROR(F39/D39,0)</f>
        <v>0.12421980636419365</v>
      </c>
      <c r="G40" s="33">
        <f>IFERROR(G39/D39,0)</f>
        <v>0.18472928975435099</v>
      </c>
      <c r="H40" s="302"/>
      <c r="I40" s="57"/>
      <c r="J40" s="31">
        <f>IFERROR(J39/I39,0)</f>
        <v>0.66892373485388457</v>
      </c>
      <c r="K40" s="58">
        <f>IFERROR(K39/I39,0)</f>
        <v>0.1467264026066592</v>
      </c>
      <c r="L40" s="59">
        <f>IFERROR(L39/I39,0)</f>
        <v>4.6100193462987472E-2</v>
      </c>
      <c r="M40" s="60">
        <f>IFERROR(M39/I39,0)</f>
        <v>0.1382496690764688</v>
      </c>
    </row>
    <row r="41" spans="2:13" x14ac:dyDescent="0.2">
      <c r="B41" s="219"/>
      <c r="C41" s="220"/>
      <c r="D41" s="34"/>
      <c r="E41" s="35"/>
      <c r="F41" s="36"/>
      <c r="G41" s="37"/>
      <c r="H41" s="302"/>
      <c r="I41" s="61"/>
      <c r="J41" s="35"/>
      <c r="K41" s="34"/>
      <c r="L41" s="36"/>
      <c r="M41" s="37"/>
    </row>
    <row r="42" spans="2:13" x14ac:dyDescent="0.2">
      <c r="B42" s="221"/>
      <c r="C42" s="222"/>
      <c r="D42" s="38"/>
      <c r="E42" s="39"/>
      <c r="G42" s="41"/>
      <c r="H42" s="302"/>
      <c r="I42" s="62"/>
      <c r="J42" s="39"/>
      <c r="K42" s="38"/>
      <c r="M42" s="41"/>
    </row>
    <row r="43" spans="2:13" ht="12.75" customHeight="1" x14ac:dyDescent="0.25">
      <c r="B43" s="223" t="s">
        <v>67</v>
      </c>
      <c r="C43" s="222" t="s">
        <v>295</v>
      </c>
      <c r="D43" s="42" cm="1">
        <f t="array" ref="D43">(SUMPRODUCT(('Raw Data'!$BL$2:$BL$6289=RIGHT(B43,7))*('Raw Data'!$P$2:$P$6289="FISCAL FINES")*('Raw Data'!$J$2:$J$6289=$C$3)*('Raw Data'!$S$2:$S$6289))-SUMPRODUCT(('Raw Data'!$BL$2:$BL$6289=RIGHT(B43,7))*('Raw Data'!$P$2:$P$6289="FISCAL FINES")*('Raw Data'!$J$2:$J$6289=$C$3)*('Raw Data'!$T$2:$T$6289)))/1000000</f>
        <v>2.1456130100000004</v>
      </c>
      <c r="E43" s="43" cm="1">
        <f t="array" ref="E43">(SUMPRODUCT(('Raw Data'!$BL$2:$BL$6289=RIGHT(B43,7))*('Raw Data'!$P$2:$P$6289="FISCAL FINES")*('Raw Data'!$J$2:$J$6289=$C$3)*('Raw Data'!$AA$2:$AA$6289)))/1000000</f>
        <v>1.6688439600000005</v>
      </c>
      <c r="F43" s="44">
        <f>D43-G43-E43</f>
        <v>0.18140051000000001</v>
      </c>
      <c r="G43" s="45" cm="1">
        <f t="array" ref="G43">(SUMPRODUCT(('Raw Data'!$BL$2:$BL$6289=RIGHT(B43,7))*('Raw Data'!$P$2:$P$6289="FISCAL FINES")*('Raw Data'!$J$2:$J$6289=$C$3)*('Raw Data'!$W$2:$W$6289)))/1000000</f>
        <v>0.29536853999999996</v>
      </c>
      <c r="H43" s="302"/>
      <c r="I43" s="63" cm="1">
        <f t="array" ref="I43">SUMPRODUCT(('Raw Data'!$BL$2:$BL$6289=RIGHT(B43,7))*('Raw Data'!$P$2:$P$6289="FISCAL FINES")*('Raw Data'!$J$2:$J$6289=$C$3)*('Raw Data'!$R$2:$R$6289))-SUMPRODUCT(('Raw Data'!$BL$2:$BL$6289=RIGHT(B43,7))*('Raw Data'!$P$2:$P$6289="FISCAL FINES")*('Raw Data'!$J$2:$J$6289=$C$3)*('Raw Data'!$AH$2:$AH$6289))-SUMPRODUCT(('Raw Data'!$BL$2:$BL$6289=RIGHT(B43,7))*('Raw Data'!$P$2:$P$6289="FISCAL FINES")*('Raw Data'!$J$2:$J$6289=$C$3)*('Raw Data'!$BH$2:$BH$6289))</f>
        <v>13977</v>
      </c>
      <c r="J43" s="64" cm="1">
        <f t="array" ref="J43">SUMPRODUCT(('Raw Data'!$BL$2:$BL$6289=RIGHT(B43,7))*('Raw Data'!$P$2:$P$6289="FISCAL FINES")*('Raw Data'!$J$2:$J$6289=$C$3)*('Raw Data'!$AF$2:$AF$6289))</f>
        <v>10604</v>
      </c>
      <c r="K43" s="65">
        <f>I43-J43-L43-M43</f>
        <v>1403</v>
      </c>
      <c r="L43" s="66" cm="1">
        <f t="array" ref="L43">SUMPRODUCT(('Raw Data'!$BL$2:$BL$6289=RIGHT(B43,7))*('Raw Data'!$P$2:$P$6289="FISCAL FINES")*('Raw Data'!$J$2:$J$6289=$C$3)*('Raw Data'!$AE$2:$AE$6289))</f>
        <v>548</v>
      </c>
      <c r="M43" s="67" cm="1">
        <f t="array" ref="M43">SUMPRODUCT(('Raw Data'!$BL$2:$BL$6289=RIGHT(B43,7))*('Raw Data'!$P$2:$P$6289="FISCAL FINES")*('Raw Data'!$J$2:$J$6289=$C$3)*('Raw Data'!$AD$2:$AD$6289))</f>
        <v>1422</v>
      </c>
    </row>
    <row r="44" spans="2:13" ht="15" x14ac:dyDescent="0.25">
      <c r="B44" s="223"/>
      <c r="C44" s="222"/>
      <c r="D44" s="42"/>
      <c r="E44" s="46">
        <f>IFERROR(E43/D43,0)</f>
        <v>0.77779355001207795</v>
      </c>
      <c r="F44" s="47">
        <f>IFERROR(F43/D43,0)</f>
        <v>8.4544840637408317E-2</v>
      </c>
      <c r="G44" s="48">
        <f>IFERROR(G43/D43,0)</f>
        <v>0.13766160935051372</v>
      </c>
      <c r="H44" s="302"/>
      <c r="I44" s="63"/>
      <c r="J44" s="68">
        <f>IFERROR(J43/I43,0)</f>
        <v>0.75867496601559703</v>
      </c>
      <c r="K44" s="69">
        <f>IFERROR(K43/I43,0)</f>
        <v>0.10037919439078487</v>
      </c>
      <c r="L44" s="47">
        <f>IFERROR(L43/I43,0)</f>
        <v>3.9207269084925236E-2</v>
      </c>
      <c r="M44" s="48">
        <f>IFERROR(M43/I43,0)</f>
        <v>0.10173857050869285</v>
      </c>
    </row>
    <row r="45" spans="2:13" ht="15" x14ac:dyDescent="0.25">
      <c r="B45" s="223"/>
      <c r="C45" s="222"/>
      <c r="D45" s="42"/>
      <c r="E45" s="46"/>
      <c r="F45" s="47"/>
      <c r="G45" s="48"/>
      <c r="H45" s="302"/>
      <c r="I45" s="63"/>
      <c r="J45" s="70"/>
      <c r="K45" s="58"/>
      <c r="L45" s="59"/>
      <c r="M45" s="60"/>
    </row>
    <row r="46" spans="2:13" ht="12.75" customHeight="1" x14ac:dyDescent="0.25">
      <c r="B46" s="223" t="s">
        <v>68</v>
      </c>
      <c r="C46" s="222" t="s">
        <v>295</v>
      </c>
      <c r="D46" s="42" cm="1">
        <f t="array" ref="D46">(SUMPRODUCT(('Raw Data'!$BL$2:$BL$6289=RIGHT(B46,7))*('Raw Data'!$P$2:$P$6289="FISCAL FINES")*('Raw Data'!$J$2:$J$6289=$C$3)*('Raw Data'!$S$2:$S$6289))-SUMPRODUCT(('Raw Data'!$BL$2:$BL$6289=RIGHT(B46,7))*('Raw Data'!$P$2:$P$6289="FISCAL FINES")*('Raw Data'!$J$2:$J$6289=$C$3)*('Raw Data'!$T$2:$T$6289)))/1000000</f>
        <v>2.3558319500000007</v>
      </c>
      <c r="E46" s="43" cm="1">
        <f t="array" ref="E46">(SUMPRODUCT(('Raw Data'!$BL$2:$BL$6289=RIGHT(B46,7))*('Raw Data'!$P$2:$P$6289="FISCAL FINES")*('Raw Data'!$J$2:$J$6289=$C$3)*('Raw Data'!$AA$2:$AA$6289)))/1000000</f>
        <v>1.6644721599999996</v>
      </c>
      <c r="F46" s="44">
        <f>D46-G46-E46</f>
        <v>0.26516640000000091</v>
      </c>
      <c r="G46" s="45" cm="1">
        <f t="array" ref="G46">(SUMPRODUCT(('Raw Data'!$BL$2:$BL$6289=RIGHT(B46,7))*('Raw Data'!$P$2:$P$6289="FISCAL FINES")*('Raw Data'!$J$2:$J$6289=$C$3)*('Raw Data'!$W$2:$W$6289)))/1000000</f>
        <v>0.42619339000000012</v>
      </c>
      <c r="H46" s="302"/>
      <c r="I46" s="63" cm="1">
        <f t="array" ref="I46">SUMPRODUCT(('Raw Data'!$BL$2:$BL$6289=RIGHT(B46,7))*('Raw Data'!$P$2:$P$6289="FISCAL FINES")*('Raw Data'!$J$2:$J$6289=$C$3)*('Raw Data'!$R$2:$R$6289))-SUMPRODUCT(('Raw Data'!$BL$2:$BL$6289=RIGHT(B46,7))*('Raw Data'!$P$2:$P$6289="FISCAL FINES")*('Raw Data'!$J$2:$J$6289=$C$3)*('Raw Data'!$AH$2:$AH$6289))-SUMPRODUCT(('Raw Data'!$BL$2:$BL$6289=RIGHT(B46,7))*('Raw Data'!$P$2:$P$6289="FISCAL FINES")*('Raw Data'!$J$2:$J$6289=$C$3)*('Raw Data'!$BH$2:$BH$6289))</f>
        <v>13980</v>
      </c>
      <c r="J46" s="64" cm="1">
        <f t="array" ref="J46">SUMPRODUCT(('Raw Data'!$BL$2:$BL$6289=RIGHT(B46,7))*('Raw Data'!$P$2:$P$6289="FISCAL FINES")*('Raw Data'!$J$2:$J$6289=$C$3)*('Raw Data'!$AF$2:$AF$6289))</f>
        <v>9544</v>
      </c>
      <c r="K46" s="65">
        <f>I46-J46-L46-M46</f>
        <v>1936</v>
      </c>
      <c r="L46" s="66" cm="1">
        <f t="array" ref="L46">SUMPRODUCT(('Raw Data'!$BL$2:$BL$6289=RIGHT(B46,7))*('Raw Data'!$P$2:$P$6289="FISCAL FINES")*('Raw Data'!$J$2:$J$6289=$C$3)*('Raw Data'!$AE$2:$AE$6289))</f>
        <v>660</v>
      </c>
      <c r="M46" s="67" cm="1">
        <f t="array" ref="M46">SUMPRODUCT(('Raw Data'!$BL$2:$BL$6289=RIGHT(B46,7))*('Raw Data'!$P$2:$P$6289="FISCAL FINES")*('Raw Data'!$J$2:$J$6289=$C$3)*('Raw Data'!$AD$2:$AD$6289))</f>
        <v>1840</v>
      </c>
    </row>
    <row r="47" spans="2:13" x14ac:dyDescent="0.2">
      <c r="B47" s="224"/>
      <c r="C47" s="222"/>
      <c r="D47" s="42"/>
      <c r="E47" s="46">
        <f>IFERROR(E46/D46,0)</f>
        <v>0.70653263701598035</v>
      </c>
      <c r="F47" s="47">
        <f>IFERROR(F46/D46,0)</f>
        <v>0.11255743432803042</v>
      </c>
      <c r="G47" s="48">
        <f>IFERROR(G46/D46,0)</f>
        <v>0.18090992865598923</v>
      </c>
      <c r="H47" s="302"/>
      <c r="I47" s="63"/>
      <c r="J47" s="68">
        <f>IFERROR(J46/I46,0)</f>
        <v>0.68268955650929897</v>
      </c>
      <c r="K47" s="69">
        <f>IFERROR(K46/I46,0)</f>
        <v>0.13848354792560802</v>
      </c>
      <c r="L47" s="47">
        <f>IFERROR(L46/I46,0)</f>
        <v>4.7210300429184553E-2</v>
      </c>
      <c r="M47" s="48">
        <f>IFERROR(M46/I46,0)</f>
        <v>0.13161659513590845</v>
      </c>
    </row>
    <row r="48" spans="2:13" x14ac:dyDescent="0.2">
      <c r="B48" s="224"/>
      <c r="C48" s="222"/>
      <c r="D48" s="42"/>
      <c r="E48" s="46"/>
      <c r="F48" s="47"/>
      <c r="G48" s="48"/>
      <c r="H48" s="302"/>
      <c r="I48" s="63"/>
      <c r="J48" s="70"/>
      <c r="K48" s="58"/>
      <c r="L48" s="59"/>
      <c r="M48" s="60"/>
    </row>
    <row r="49" spans="2:13" ht="12.75" customHeight="1" x14ac:dyDescent="0.25">
      <c r="B49" s="223" t="s">
        <v>69</v>
      </c>
      <c r="C49" s="222" t="s">
        <v>295</v>
      </c>
      <c r="D49" s="42" cm="1">
        <f t="array" ref="D49">(SUMPRODUCT(('Raw Data'!$BL$2:$BL$6289=RIGHT(B49,7))*('Raw Data'!$P$2:$P$6289="FISCAL FINES")*('Raw Data'!$J$2:$J$6289=$C$3)*('Raw Data'!$S$2:$S$6289))-SUMPRODUCT(('Raw Data'!$BL$2:$BL$6289=RIGHT(B49,7))*('Raw Data'!$P$2:$P$6289="FISCAL FINES")*('Raw Data'!$J$2:$J$6289=$C$3)*('Raw Data'!$T$2:$T$6289)))/1000000</f>
        <v>1.8945425499999999</v>
      </c>
      <c r="E49" s="43" cm="1">
        <f t="array" ref="E49">(SUMPRODUCT(('Raw Data'!$BL$2:$BL$6289=RIGHT(B49,7))*('Raw Data'!$P$2:$P$6289="FISCAL FINES")*('Raw Data'!$J$2:$J$6289=$C$3)*('Raw Data'!$AA$2:$AA$6289)))/1000000</f>
        <v>1.0866368299999998</v>
      </c>
      <c r="F49" s="44">
        <f>D49-G49-E49</f>
        <v>0.34794142000000017</v>
      </c>
      <c r="G49" s="45" cm="1">
        <f t="array" ref="G49">(SUMPRODUCT(('Raw Data'!$BL$2:$BL$6289=RIGHT(B49,7))*('Raw Data'!$P$2:$P$6289="FISCAL FINES")*('Raw Data'!$J$2:$J$6289=$C$3)*('Raw Data'!$W$2:$W$6289)))/1000000</f>
        <v>0.45996429999999999</v>
      </c>
      <c r="H49" s="302"/>
      <c r="I49" s="63" cm="1">
        <f t="array" ref="I49">SUMPRODUCT(('Raw Data'!$BL$2:$BL$6289=RIGHT(B49,7))*('Raw Data'!$P$2:$P$6289="FISCAL FINES")*('Raw Data'!$J$2:$J$6289=$C$3)*('Raw Data'!$R$2:$R$6289))-SUMPRODUCT(('Raw Data'!$BL$2:$BL$6289=RIGHT(B49,7))*('Raw Data'!$P$2:$P$6289="FISCAL FINES")*('Raw Data'!$J$2:$J$6289=$C$3)*('Raw Data'!$AH$2:$AH$6289))-SUMPRODUCT(('Raw Data'!$BL$2:$BL$6289=RIGHT(B49,7))*('Raw Data'!$P$2:$P$6289="FISCAL FINES")*('Raw Data'!$J$2:$J$6289=$C$3)*('Raw Data'!$BH$2:$BH$6289))</f>
        <v>11327</v>
      </c>
      <c r="J49" s="64" cm="1">
        <f t="array" ref="J49">SUMPRODUCT(('Raw Data'!$BL$2:$BL$6289=RIGHT(B49,7))*('Raw Data'!$P$2:$P$6289="FISCAL FINES")*('Raw Data'!$J$2:$J$6289=$C$3)*('Raw Data'!$AF$2:$AF$6289))</f>
        <v>6130</v>
      </c>
      <c r="K49" s="65">
        <f>I49-J49-L49-M49</f>
        <v>2425</v>
      </c>
      <c r="L49" s="66" cm="1">
        <f t="array" ref="L49">SUMPRODUCT(('Raw Data'!$BL$2:$BL$6289=RIGHT(B49,7))*('Raw Data'!$P$2:$P$6289="FISCAL FINES")*('Raw Data'!$J$2:$J$6289=$C$3)*('Raw Data'!$AE$2:$AE$6289))</f>
        <v>603</v>
      </c>
      <c r="M49" s="67" cm="1">
        <f t="array" ref="M49">SUMPRODUCT(('Raw Data'!$BL$2:$BL$6289=RIGHT(B49,7))*('Raw Data'!$P$2:$P$6289="FISCAL FINES")*('Raw Data'!$J$2:$J$6289=$C$3)*('Raw Data'!$AD$2:$AD$6289))</f>
        <v>2169</v>
      </c>
    </row>
    <row r="50" spans="2:13" x14ac:dyDescent="0.2">
      <c r="B50" s="224"/>
      <c r="C50" s="222"/>
      <c r="D50" s="42"/>
      <c r="E50" s="46">
        <f>IFERROR(E49/D49,0)</f>
        <v>0.57356158614648156</v>
      </c>
      <c r="F50" s="47">
        <f>IFERROR(F49/D49,0)</f>
        <v>0.1836545819464441</v>
      </c>
      <c r="G50" s="48">
        <f>IFERROR(G49/D49,0)</f>
        <v>0.24278383190707437</v>
      </c>
      <c r="H50" s="302"/>
      <c r="I50" s="63"/>
      <c r="J50" s="68">
        <f>IFERROR(J49/I49,0)</f>
        <v>0.54118477972984902</v>
      </c>
      <c r="K50" s="69">
        <f>IFERROR(K49/I49,0)</f>
        <v>0.2140902268914982</v>
      </c>
      <c r="L50" s="47">
        <f>IFERROR(L49/I49,0)</f>
        <v>5.3235631676525119E-2</v>
      </c>
      <c r="M50" s="48">
        <f>IFERROR(M49/I49,0)</f>
        <v>0.19148936170212766</v>
      </c>
    </row>
    <row r="51" spans="2:13" x14ac:dyDescent="0.2">
      <c r="B51" s="224"/>
      <c r="C51" s="222"/>
      <c r="D51" s="42"/>
      <c r="E51" s="46"/>
      <c r="F51" s="47"/>
      <c r="G51" s="48"/>
      <c r="H51" s="302"/>
      <c r="I51" s="63"/>
      <c r="J51" s="70"/>
      <c r="K51" s="58"/>
      <c r="L51" s="59"/>
      <c r="M51" s="60"/>
    </row>
    <row r="52" spans="2:13" ht="12.75" customHeight="1" x14ac:dyDescent="0.25">
      <c r="B52" s="223" t="s">
        <v>435</v>
      </c>
      <c r="C52" s="222" t="s">
        <v>295</v>
      </c>
      <c r="D52" s="42" cm="1">
        <f t="array" ref="D52">(SUMPRODUCT(('Raw Data'!$BL$2:$BL$6289=RIGHT(B52,7))*('Raw Data'!$P$2:$P$6289="FISCAL FINES")*('Raw Data'!$J$2:$J$6289=$C$3)*('Raw Data'!$S$2:$S$6289))-SUMPRODUCT(('Raw Data'!$BL$2:$BL$6289=RIGHT(B52,7))*('Raw Data'!$P$2:$P$6289="FISCAL FINES")*('Raw Data'!$J$2:$J$6289=$C$3)*('Raw Data'!$T$2:$T$6289)))/1000000</f>
        <v>1.9897007999999994</v>
      </c>
      <c r="E52" s="43" cm="1">
        <f t="array" ref="E52">(SUMPRODUCT(('Raw Data'!$BL$2:$BL$6289=RIGHT(B52,7))*('Raw Data'!$P$2:$P$6289="FISCAL FINES")*('Raw Data'!$J$2:$J$6289=$C$3)*('Raw Data'!$AA$2:$AA$6289)))/1000000</f>
        <v>0.78376108999999994</v>
      </c>
      <c r="F52" s="44">
        <f>D52-G52-E52</f>
        <v>0.41476954999999915</v>
      </c>
      <c r="G52" s="45" cm="1">
        <f t="array" ref="G52">(SUMPRODUCT(('Raw Data'!$BL$2:$BL$6289=RIGHT(B52,7))*('Raw Data'!$P$2:$P$6289="FISCAL FINES")*('Raw Data'!$J$2:$J$6289=$C$3)*('Raw Data'!$W$2:$W$6289)))/1000000</f>
        <v>0.79117016000000029</v>
      </c>
      <c r="H52" s="302"/>
      <c r="I52" s="63" cm="1">
        <f t="array" ref="I52">SUMPRODUCT(('Raw Data'!$BL$2:$BL$6289=RIGHT(B52,7))*('Raw Data'!$P$2:$P$6289="FISCAL FINES")*('Raw Data'!$J$2:$J$6289=$C$3)*('Raw Data'!$R$2:$R$6289))-SUMPRODUCT(('Raw Data'!$BL$2:$BL$6289=RIGHT(B52,7))*('Raw Data'!$P$2:$P$6289="FISCAL FINES")*('Raw Data'!$J$2:$J$6289=$C$3)*('Raw Data'!$AH$2:$AH$6289))-SUMPRODUCT(('Raw Data'!$BL$2:$BL$6289=RIGHT(B52,7))*('Raw Data'!$P$2:$P$6289="FISCAL FINES")*('Raw Data'!$J$2:$J$6289=$C$3)*('Raw Data'!$BH$2:$BH$6289))</f>
        <v>12098</v>
      </c>
      <c r="J52" s="64" cm="1">
        <f t="array" ref="J52">SUMPRODUCT(('Raw Data'!$BL$2:$BL$6289=RIGHT(B52,7))*('Raw Data'!$P$2:$P$6289="FISCAL FINES")*('Raw Data'!$J$2:$J$6289=$C$3)*('Raw Data'!$AF$2:$AF$6289))</f>
        <v>4447</v>
      </c>
      <c r="K52" s="65">
        <f>I52-J52-L52-M52</f>
        <v>1965</v>
      </c>
      <c r="L52" s="66" cm="1">
        <f t="array" ref="L52">SUMPRODUCT(('Raw Data'!$BL$2:$BL$6289=RIGHT(B52,7))*('Raw Data'!$P$2:$P$6289="FISCAL FINES")*('Raw Data'!$J$2:$J$6289=$C$3)*('Raw Data'!$AE$2:$AE$6289))</f>
        <v>872</v>
      </c>
      <c r="M52" s="67" cm="1">
        <f t="array" ref="M52">SUMPRODUCT(('Raw Data'!$BL$2:$BL$6289=RIGHT(B52,7))*('Raw Data'!$P$2:$P$6289="FISCAL FINES")*('Raw Data'!$J$2:$J$6289=$C$3)*('Raw Data'!$AD$2:$AD$6289))</f>
        <v>4814</v>
      </c>
    </row>
    <row r="53" spans="2:13" ht="15" x14ac:dyDescent="0.25">
      <c r="B53" s="223"/>
      <c r="C53" s="222"/>
      <c r="D53" s="49"/>
      <c r="E53" s="46">
        <f>IFERROR(E52/D52,0)</f>
        <v>0.39390901888364332</v>
      </c>
      <c r="F53" s="47">
        <f>IFERROR(F52/D52,0)</f>
        <v>0.20845825161250339</v>
      </c>
      <c r="G53" s="48">
        <f>IFERROR(G52/D52,0)</f>
        <v>0.39763272950385331</v>
      </c>
      <c r="H53" s="302"/>
      <c r="I53" s="63"/>
      <c r="J53" s="68">
        <f>IFERROR(J52/I52,0)</f>
        <v>0.36758141841626712</v>
      </c>
      <c r="K53" s="69">
        <f>IFERROR(K52/I52,0)</f>
        <v>0.16242354108117044</v>
      </c>
      <c r="L53" s="47">
        <f>IFERROR(L52/I52,0)</f>
        <v>7.207802942635147E-2</v>
      </c>
      <c r="M53" s="48">
        <f>IFERROR(M52/I52,0)</f>
        <v>0.39791701107621097</v>
      </c>
    </row>
    <row r="54" spans="2:13" ht="13.5" thickBot="1" x14ac:dyDescent="0.25">
      <c r="B54" s="225"/>
      <c r="C54" s="226"/>
      <c r="D54" s="50"/>
      <c r="E54" s="51"/>
      <c r="F54" s="52"/>
      <c r="G54" s="53"/>
      <c r="H54" s="302"/>
      <c r="I54" s="71"/>
      <c r="J54" s="72"/>
      <c r="K54" s="73"/>
      <c r="L54" s="74"/>
      <c r="M54" s="75"/>
    </row>
    <row r="55" spans="2:13" ht="18" customHeight="1" x14ac:dyDescent="0.25">
      <c r="B55" s="215" t="s">
        <v>70</v>
      </c>
      <c r="C55" s="216" t="s">
        <v>268</v>
      </c>
      <c r="D55" s="26">
        <f>SUM(D59,D62,D65)</f>
        <v>0.62527781999999998</v>
      </c>
      <c r="E55" s="27">
        <f>SUM(E59,E62,E65)</f>
        <v>0.49054073000000004</v>
      </c>
      <c r="F55" s="28">
        <f>SUM(F59,F62,F65)</f>
        <v>5.8019359999999964E-2</v>
      </c>
      <c r="G55" s="29">
        <f>SUM(G59,G62,G65)</f>
        <v>7.6717730000000012E-2</v>
      </c>
      <c r="H55" s="302"/>
      <c r="I55" s="54">
        <f>SUM(I59,I62,I65)</f>
        <v>12273</v>
      </c>
      <c r="J55" s="55">
        <f t="shared" ref="J55:M55" si="3">SUM(J59,J62,J65)</f>
        <v>9828</v>
      </c>
      <c r="K55" s="55">
        <f t="shared" si="3"/>
        <v>1101</v>
      </c>
      <c r="L55" s="55">
        <f t="shared" si="3"/>
        <v>138</v>
      </c>
      <c r="M55" s="56">
        <f t="shared" si="3"/>
        <v>1206</v>
      </c>
    </row>
    <row r="56" spans="2:13" ht="15.75" x14ac:dyDescent="0.25">
      <c r="B56" s="217" t="s">
        <v>434</v>
      </c>
      <c r="C56" s="218"/>
      <c r="D56" s="30"/>
      <c r="E56" s="31">
        <f>IFERROR(E55/D55,0)</f>
        <v>0.78451644102776597</v>
      </c>
      <c r="F56" s="32">
        <f>IFERROR(F55/D55,0)</f>
        <v>9.278972985160415E-2</v>
      </c>
      <c r="G56" s="33">
        <f>IFERROR(G55/D55,0)</f>
        <v>0.12269382912062995</v>
      </c>
      <c r="H56" s="302"/>
      <c r="I56" s="57"/>
      <c r="J56" s="31">
        <f>IFERROR(J55/I55,0)</f>
        <v>0.80078220483989249</v>
      </c>
      <c r="K56" s="58">
        <f>IFERROR(K55/I55,0)</f>
        <v>8.970911757516499E-2</v>
      </c>
      <c r="L56" s="59">
        <f>IFERROR(L55/I55,0)</f>
        <v>1.1244194573453924E-2</v>
      </c>
      <c r="M56" s="60">
        <f>IFERROR(M55/I55,0)</f>
        <v>9.8264483011488629E-2</v>
      </c>
    </row>
    <row r="57" spans="2:13" x14ac:dyDescent="0.2">
      <c r="B57" s="219"/>
      <c r="C57" s="220"/>
      <c r="D57" s="34"/>
      <c r="E57" s="35"/>
      <c r="F57" s="36"/>
      <c r="G57" s="37"/>
      <c r="H57" s="302"/>
      <c r="I57" s="61"/>
      <c r="J57" s="35"/>
      <c r="K57" s="34"/>
      <c r="L57" s="36"/>
      <c r="M57" s="37"/>
    </row>
    <row r="58" spans="2:13" x14ac:dyDescent="0.2">
      <c r="B58" s="221"/>
      <c r="C58" s="222"/>
      <c r="D58" s="38"/>
      <c r="E58" s="39"/>
      <c r="G58" s="41"/>
      <c r="H58" s="302"/>
      <c r="I58" s="62"/>
      <c r="J58" s="39"/>
      <c r="K58" s="38"/>
      <c r="M58" s="41"/>
    </row>
    <row r="59" spans="2:13" ht="12.75" customHeight="1" x14ac:dyDescent="0.25">
      <c r="B59" s="223" t="s">
        <v>67</v>
      </c>
      <c r="C59" s="222" t="s">
        <v>268</v>
      </c>
      <c r="D59" s="42" cm="1">
        <f t="array" ref="D59">((SUMPRODUCT(('Raw Data'!$BL$2:$BL$6289=RIGHT(B59,7))*('Raw Data'!$P$2:$P$6289="PCOA")*('Raw Data'!$J$2:$J$6289=$C$3)*('Raw Data'!$S$2:$S$6289))-
SUMPRODUCT(('Raw Data'!$BL$2:$BL$6289=RIGHT(B59,7))*('Raw Data'!$P$2:$P$6289="PCOA")*('Raw Data'!$J$2:$J$6289=$C$3)*('Raw Data'!$T$2:$T$6289)))+
(SUMPRODUCT(('Raw Data'!$BL$2:$BL$6289=RIGHT(B59,7))*('Raw Data'!$P$2:$P$6289="PRAS")*('Raw Data'!$J$2:$J$6289=$C$3)*('Raw Data'!$S$2:$S$6289))-
SUMPRODUCT(('Raw Data'!$BL$2:$BL$6289=RIGHT(B59,7))*('Raw Data'!$P$2:$P$6289="PRAS")*('Raw Data'!$J$2:$J$6289=$C$3)*('Raw Data'!$T$2:$T$6289))))/1000000</f>
        <v>0.23907679000000001</v>
      </c>
      <c r="E59" s="43" cm="1">
        <f t="array" ref="E59">(SUMPRODUCT(('Raw Data'!$BL$2:$BL$6289=RIGHT(B59,7))*('Raw Data'!$P$2:$P$6289="PCOA")*('Raw Data'!$J$2:$J$6289=$C$3)*('Raw Data'!$AA$2:$AA$6289))+
SUMPRODUCT(('Raw Data'!$BL$2:$BL$6289=RIGHT(B59,7))*('Raw Data'!$P$2:$P$6289="PRAS")*('Raw Data'!$J$2:$J$6289=$C$3)*('Raw Data'!$AA$2:$AA$6289)))/1000000</f>
        <v>0.19936984000000002</v>
      </c>
      <c r="F59" s="44">
        <f>D59-G59-E59</f>
        <v>1.4899639999999992E-2</v>
      </c>
      <c r="G59" s="45" cm="1">
        <f t="array" ref="G59">(SUMPRODUCT(('Raw Data'!$BL$2:$BL$6289=RIGHT(B59,7))*('Raw Data'!$P$2:$P$6289="PRAS")*('Raw Data'!$J$2:$J$6289=$C$3)*('Raw Data'!$W$2:$W$6289)))/1000000</f>
        <v>2.4807310000000003E-2</v>
      </c>
      <c r="H59" s="302"/>
      <c r="I59" s="63" cm="1">
        <f t="array" ref="I59">(SUMPRODUCT(('Raw Data'!$BL$2:$BL$6289=RIGHT(B59,7))*('Raw Data'!$P$2:$P$6289="PCOA")*('Raw Data'!$J$2:$J$6289=$C$3)*('Raw Data'!$R$2:$R$6289))-
SUMPRODUCT(('Raw Data'!$BL$2:$BL$6289=RIGHT(B59,7))*('Raw Data'!$P$2:$P$6289="PCOA")*('Raw Data'!$J$2:$J$6289=$C$3)*('Raw Data'!$AH$2:$AH$6289))-
SUMPRODUCT(('Raw Data'!$BL$2:$BL$6289=RIGHT(B59,7))*('Raw Data'!$P$2:$P$6289="PCOA")*('Raw Data'!$J$2:$J$6289=$C$3)*('Raw Data'!$BH$2:$BH$6289)))+
(SUMPRODUCT(('Raw Data'!$BL$2:$BL$6289=RIGHT(B59,7))*('Raw Data'!$P$2:$P$6289="PRAS")*('Raw Data'!$J$2:$J$6289=$C$3)*('Raw Data'!$R$2:$R$6289))-
SUMPRODUCT(('Raw Data'!$BL$2:$BL$6289=RIGHT(B59,7))*('Raw Data'!$P$2:$P$6289="PRAS")*('Raw Data'!$J$2:$J$6289=$C$3)*('Raw Data'!$AH$2:$AH$6289))-
SUMPRODUCT(('Raw Data'!$BL$2:$BL$6289=RIGHT(B59,7))*('Raw Data'!$P$2:$P$6289="PRAS")*('Raw Data'!$J$2:$J$6289=$C$3)*('Raw Data'!$BH$2:$BH$6289)))</f>
        <v>4682</v>
      </c>
      <c r="J59" s="64" cm="1">
        <f t="array" ref="J59">SUMPRODUCT(('Raw Data'!$BL$2:$BL$6289=RIGHT(B59,7))*('Raw Data'!$P$2:$P$6289="PRAS")*('Raw Data'!$J$2:$J$6289=$C$3)*('Raw Data'!$AF$2:$AF$6289))
+SUMPRODUCT(('Raw Data'!$BL$2:$BL$6289=RIGHT(B59,7))*('Raw Data'!$P$2:$P$6289="PCOA")*('Raw Data'!$J$2:$J$6289=$C$3)*('Raw Data'!$AF$2:$AF$6289))</f>
        <v>3959</v>
      </c>
      <c r="K59" s="65">
        <f>I59-J59-L59-M59</f>
        <v>289</v>
      </c>
      <c r="L59" s="66" cm="1">
        <f t="array" ref="L59">SUMPRODUCT(('Raw Data'!$BL$2:$BL$6289=RIGHT(B59,7))*('Raw Data'!$P$2:$P$6289="PRAS")*('Raw Data'!$J$2:$J$6289=$C$3)*('Raw Data'!$AE$2:$AE$6289))+SUMPRODUCT(('Raw Data'!$BL$2:$BL$6289=RIGHT(B59,7))*('Raw Data'!$P$2:$P$6289="PCOA")*('Raw Data'!$J$2:$J$6289=$C$3)*('Raw Data'!$AE$2:$AE$6289))</f>
        <v>46</v>
      </c>
      <c r="M59" s="67" cm="1">
        <f t="array" ref="M59">SUMPRODUCT(('Raw Data'!$BL$2:$BL$6289=RIGHT(B59,7))*('Raw Data'!$P$2:$P$6289="PCOA")*('Raw Data'!$J$2:$J$6289=$C$3)*('Raw Data'!$AD$2:$AD$6289))+SUMPRODUCT(('Raw Data'!$BL$2:$BL$6289=RIGHT(B59,7))*('Raw Data'!$P$2:$P$6289="PRAS")*('Raw Data'!$J$2:$J$6289=$C$3)*('Raw Data'!$AD$2:$AD$6289))</f>
        <v>388</v>
      </c>
    </row>
    <row r="60" spans="2:13" ht="15" x14ac:dyDescent="0.25">
      <c r="B60" s="223"/>
      <c r="C60" s="222"/>
      <c r="D60" s="42"/>
      <c r="E60" s="46">
        <f>IFERROR(E59/D59,0)</f>
        <v>0.83391549635579432</v>
      </c>
      <c r="F60" s="47">
        <f>IFERROR(F59/D59,0)</f>
        <v>6.2321566221463787E-2</v>
      </c>
      <c r="G60" s="48">
        <f>IFERROR(G59/D59,0)</f>
        <v>0.10376293742274188</v>
      </c>
      <c r="H60" s="302"/>
      <c r="I60" s="63"/>
      <c r="J60" s="68">
        <f>IFERROR(J59/I59,0)</f>
        <v>0.84557881247330202</v>
      </c>
      <c r="K60" s="69">
        <f>IFERROR(K59/I59,0)</f>
        <v>6.1725758222981632E-2</v>
      </c>
      <c r="L60" s="47">
        <f>IFERROR(L59/I59,0)</f>
        <v>9.8248611704399823E-3</v>
      </c>
      <c r="M60" s="48">
        <f>IFERROR(M59/I59,0)</f>
        <v>8.2870568133276382E-2</v>
      </c>
    </row>
    <row r="61" spans="2:13" ht="15" x14ac:dyDescent="0.25">
      <c r="B61" s="223"/>
      <c r="C61" s="222"/>
      <c r="D61" s="42"/>
      <c r="E61" s="46"/>
      <c r="F61" s="47"/>
      <c r="G61" s="48"/>
      <c r="H61" s="302"/>
      <c r="I61" s="63"/>
      <c r="J61" s="70"/>
      <c r="K61" s="58"/>
      <c r="L61" s="59"/>
      <c r="M61" s="60"/>
    </row>
    <row r="62" spans="2:13" ht="12.75" customHeight="1" x14ac:dyDescent="0.25">
      <c r="B62" s="223" t="s">
        <v>68</v>
      </c>
      <c r="C62" s="222" t="s">
        <v>268</v>
      </c>
      <c r="D62" s="42" cm="1">
        <f t="array" ref="D62">((SUMPRODUCT(('Raw Data'!$BL$2:$BL$6289=RIGHT(B62,7))*('Raw Data'!$P$2:$P$6289="PCOA")*('Raw Data'!$J$2:$J$6289=$C$3)*('Raw Data'!$S$2:$S$6289))-
SUMPRODUCT(('Raw Data'!$BL$2:$BL$6289=RIGHT(B62,7))*('Raw Data'!$P$2:$P$6289="PCOA")*('Raw Data'!$J$2:$J$6289=$C$3)*('Raw Data'!$T$2:$T$6289)))+
(SUMPRODUCT(('Raw Data'!$BL$2:$BL$6289=RIGHT(B62,7))*('Raw Data'!$P$2:$P$6289="PRAS")*('Raw Data'!$J$2:$J$6289=$C$3)*('Raw Data'!$S$2:$S$6289))-
SUMPRODUCT(('Raw Data'!$BL$2:$BL$6289=RIGHT(B62,7))*('Raw Data'!$P$2:$P$6289="PRAS")*('Raw Data'!$J$2:$J$6289=$C$3)*('Raw Data'!$T$2:$T$6289))))/1000000</f>
        <v>0.20643912</v>
      </c>
      <c r="E62" s="43" cm="1">
        <f t="array" ref="E62">(SUMPRODUCT(('Raw Data'!$BL$2:$BL$6289=RIGHT(B62,7))*('Raw Data'!$P$2:$P$6289="PCOA")*('Raw Data'!$J$2:$J$6289=$C$3)*('Raw Data'!$AA$2:$AA$6289))+
SUMPRODUCT(('Raw Data'!$BL$2:$BL$6289=RIGHT(B62,7))*('Raw Data'!$P$2:$P$6289="PRAS")*('Raw Data'!$J$2:$J$6289=$C$3)*('Raw Data'!$AA$2:$AA$6289)))/1000000</f>
        <v>0.16468301000000002</v>
      </c>
      <c r="F62" s="44">
        <f>D62-G62-E62</f>
        <v>1.7566729999999975E-2</v>
      </c>
      <c r="G62" s="45" cm="1">
        <f t="array" ref="G62">(SUMPRODUCT(('Raw Data'!$BL$2:$BL$6289=RIGHT(B62,7))*('Raw Data'!$P$2:$P$6289="PRAS")*('Raw Data'!$J$2:$J$6289=$C$3)*('Raw Data'!$W$2:$W$6289)))/1000000</f>
        <v>2.418938E-2</v>
      </c>
      <c r="H62" s="302"/>
      <c r="I62" s="63" cm="1">
        <f t="array" ref="I62">(SUMPRODUCT(('Raw Data'!$BL$2:$BL$6289=RIGHT(B62,7))*('Raw Data'!$P$2:$P$6289="PCOA")*('Raw Data'!$J$2:$J$6289=$C$3)*('Raw Data'!$R$2:$R$6289))-
SUMPRODUCT(('Raw Data'!$BL$2:$BL$6289=RIGHT(B62,7))*('Raw Data'!$P$2:$P$6289="PCOA")*('Raw Data'!$J$2:$J$6289=$C$3)*('Raw Data'!$AH$2:$AH$6289))-
SUMPRODUCT(('Raw Data'!$BL$2:$BL$6289=RIGHT(B62,7))*('Raw Data'!$P$2:$P$6289="PCOA")*('Raw Data'!$J$2:$J$6289=$C$3)*('Raw Data'!$BH$2:$BH$6289)))+
(SUMPRODUCT(('Raw Data'!$BL$2:$BL$6289=RIGHT(B62,7))*('Raw Data'!$P$2:$P$6289="PRAS")*('Raw Data'!$J$2:$J$6289=$C$3)*('Raw Data'!$R$2:$R$6289))-
SUMPRODUCT(('Raw Data'!$BL$2:$BL$6289=RIGHT(B62,7))*('Raw Data'!$P$2:$P$6289="PRAS")*('Raw Data'!$J$2:$J$6289=$C$3)*('Raw Data'!$AH$2:$AH$6289))-
SUMPRODUCT(('Raw Data'!$BL$2:$BL$6289=RIGHT(B62,7))*('Raw Data'!$P$2:$P$6289="PRAS")*('Raw Data'!$J$2:$J$6289=$C$3)*('Raw Data'!$BH$2:$BH$6289)))</f>
        <v>4049</v>
      </c>
      <c r="J62" s="64" cm="1">
        <f t="array" ref="J62">SUMPRODUCT(('Raw Data'!$BL$2:$BL$6289=RIGHT(B62,7))*('Raw Data'!$P$2:$P$6289="PRAS")*('Raw Data'!$J$2:$J$6289=$C$3)*('Raw Data'!$AF$2:$AF$6289))
+SUMPRODUCT(('Raw Data'!$BL$2:$BL$6289=RIGHT(B62,7))*('Raw Data'!$P$2:$P$6289="PCOA")*('Raw Data'!$J$2:$J$6289=$C$3)*('Raw Data'!$AF$2:$AF$6289))</f>
        <v>3287</v>
      </c>
      <c r="K62" s="65">
        <f>I62-J62-L62-M62</f>
        <v>330</v>
      </c>
      <c r="L62" s="66" cm="1">
        <f t="array" ref="L62">SUMPRODUCT(('Raw Data'!$BL$2:$BL$6289=RIGHT(B62,7))*('Raw Data'!$P$2:$P$6289="PRAS")*('Raw Data'!$J$2:$J$6289=$C$3)*('Raw Data'!$AE$2:$AE$6289))+SUMPRODUCT(('Raw Data'!$BL$2:$BL$6289=RIGHT(B62,7))*('Raw Data'!$P$2:$P$6289="PCOA")*('Raw Data'!$J$2:$J$6289=$C$3)*('Raw Data'!$AE$2:$AE$6289))</f>
        <v>58</v>
      </c>
      <c r="M62" s="67" cm="1">
        <f t="array" ref="M62">SUMPRODUCT(('Raw Data'!$BL$2:$BL$6289=RIGHT(B62,7))*('Raw Data'!$P$2:$P$6289="PCOA")*('Raw Data'!$J$2:$J$6289=$C$3)*('Raw Data'!$AD$2:$AD$6289))+SUMPRODUCT(('Raw Data'!$BL$2:$BL$6289=RIGHT(B62,7))*('Raw Data'!$P$2:$P$6289="PRAS")*('Raw Data'!$J$2:$J$6289=$C$3)*('Raw Data'!$AD$2:$AD$6289))</f>
        <v>374</v>
      </c>
    </row>
    <row r="63" spans="2:13" x14ac:dyDescent="0.2">
      <c r="B63" s="224"/>
      <c r="C63" s="222"/>
      <c r="D63" s="42"/>
      <c r="E63" s="46">
        <f>IFERROR(E62/D62,0)</f>
        <v>0.79773160242109153</v>
      </c>
      <c r="F63" s="47">
        <f>IFERROR(F62/D62,0)</f>
        <v>8.5093997688034981E-2</v>
      </c>
      <c r="G63" s="48">
        <f>IFERROR(G62/D62,0)</f>
        <v>0.11717439989087339</v>
      </c>
      <c r="H63" s="302"/>
      <c r="I63" s="63"/>
      <c r="J63" s="68">
        <f>IFERROR(J62/I62,0)</f>
        <v>0.81180538404544333</v>
      </c>
      <c r="K63" s="69">
        <f>IFERROR(K62/I62,0)</f>
        <v>8.1501605334650534E-2</v>
      </c>
      <c r="L63" s="47">
        <f>IFERROR(L62/I62,0)</f>
        <v>1.4324524573968881E-2</v>
      </c>
      <c r="M63" s="48">
        <f>IFERROR(M62/I62,0)</f>
        <v>9.2368486045937268E-2</v>
      </c>
    </row>
    <row r="64" spans="2:13" x14ac:dyDescent="0.2">
      <c r="B64" s="224"/>
      <c r="C64" s="222"/>
      <c r="D64" s="42"/>
      <c r="E64" s="46"/>
      <c r="F64" s="47"/>
      <c r="G64" s="48"/>
      <c r="H64" s="302"/>
      <c r="I64" s="63"/>
      <c r="J64" s="70"/>
      <c r="K64" s="58"/>
      <c r="L64" s="59"/>
      <c r="M64" s="60"/>
    </row>
    <row r="65" spans="2:13" ht="12.75" customHeight="1" x14ac:dyDescent="0.25">
      <c r="B65" s="223" t="s">
        <v>69</v>
      </c>
      <c r="C65" s="222" t="s">
        <v>268</v>
      </c>
      <c r="D65" s="42" cm="1">
        <f t="array" ref="D65">((SUMPRODUCT(('Raw Data'!$BL$2:$BL$6289=RIGHT(B65,7))*('Raw Data'!$P$2:$P$6289="PCOA")*('Raw Data'!$J$2:$J$6289=$C$3)*('Raw Data'!$S$2:$S$6289))-
SUMPRODUCT(('Raw Data'!$BL$2:$BL$6289=RIGHT(B65,7))*('Raw Data'!$P$2:$P$6289="PCOA")*('Raw Data'!$J$2:$J$6289=$C$3)*('Raw Data'!$T$2:$T$6289)))+
(SUMPRODUCT(('Raw Data'!$BL$2:$BL$6289=RIGHT(B65,7))*('Raw Data'!$P$2:$P$6289="PRAS")*('Raw Data'!$J$2:$J$6289=$C$3)*('Raw Data'!$S$2:$S$6289))-
SUMPRODUCT(('Raw Data'!$BL$2:$BL$6289=RIGHT(B65,7))*('Raw Data'!$P$2:$P$6289="PRAS")*('Raw Data'!$J$2:$J$6289=$C$3)*('Raw Data'!$T$2:$T$6289))))/1000000</f>
        <v>0.17976191</v>
      </c>
      <c r="E65" s="43" cm="1">
        <f t="array" ref="E65">(SUMPRODUCT(('Raw Data'!$BL$2:$BL$6289=RIGHT(B65,7))*('Raw Data'!$P$2:$P$6289="PCOA")*('Raw Data'!$J$2:$J$6289=$C$3)*('Raw Data'!$AA$2:$AA$6289))+
SUMPRODUCT(('Raw Data'!$BL$2:$BL$6289=RIGHT(B65,7))*('Raw Data'!$P$2:$P$6289="PRAS")*('Raw Data'!$J$2:$J$6289=$C$3)*('Raw Data'!$AA$2:$AA$6289)))/1000000</f>
        <v>0.12648788</v>
      </c>
      <c r="F65" s="44">
        <f>D65-G65-E65</f>
        <v>2.5552989999999998E-2</v>
      </c>
      <c r="G65" s="45" cm="1">
        <f t="array" ref="G65">(SUMPRODUCT(('Raw Data'!$BL$2:$BL$6289=RIGHT(B65,7))*('Raw Data'!$P$2:$P$6289="PRAS")*('Raw Data'!$J$2:$J$6289=$C$3)*('Raw Data'!$W$2:$W$6289)))/1000000</f>
        <v>2.7721040000000002E-2</v>
      </c>
      <c r="H65" s="302"/>
      <c r="I65" s="63" cm="1">
        <f t="array" ref="I65">(SUMPRODUCT(('Raw Data'!$BL$2:$BL$6289=RIGHT(B65,7))*('Raw Data'!$P$2:$P$6289="PCOA")*('Raw Data'!$J$2:$J$6289=$C$3)*('Raw Data'!$R$2:$R$6289))-
SUMPRODUCT(('Raw Data'!$BL$2:$BL$6289=RIGHT(B65,7))*('Raw Data'!$P$2:$P$6289="PCOA")*('Raw Data'!$J$2:$J$6289=$C$3)*('Raw Data'!$AH$2:$AH$6289))-
SUMPRODUCT(('Raw Data'!$BL$2:$BL$6289=RIGHT(B65,7))*('Raw Data'!$P$2:$P$6289="PCOA")*('Raw Data'!$J$2:$J$6289=$C$3)*('Raw Data'!$BH$2:$BH$6289)))+
(SUMPRODUCT(('Raw Data'!$BL$2:$BL$6289=RIGHT(B65,7))*('Raw Data'!$P$2:$P$6289="PRAS")*('Raw Data'!$J$2:$J$6289=$C$3)*('Raw Data'!$R$2:$R$6289))-
SUMPRODUCT(('Raw Data'!$BL$2:$BL$6289=RIGHT(B65,7))*('Raw Data'!$P$2:$P$6289="PRAS")*('Raw Data'!$J$2:$J$6289=$C$3)*('Raw Data'!$AH$2:$AH$6289))-
SUMPRODUCT(('Raw Data'!$BL$2:$BL$6289=RIGHT(B65,7))*('Raw Data'!$P$2:$P$6289="PRAS")*('Raw Data'!$J$2:$J$6289=$C$3)*('Raw Data'!$BH$2:$BH$6289)))</f>
        <v>3542</v>
      </c>
      <c r="J65" s="64" cm="1">
        <f t="array" ref="J65">SUMPRODUCT(('Raw Data'!$BL$2:$BL$6289=RIGHT(B65,7))*('Raw Data'!$P$2:$P$6289="PRAS")*('Raw Data'!$J$2:$J$6289=$C$3)*('Raw Data'!$AF$2:$AF$6289))
+SUMPRODUCT(('Raw Data'!$BL$2:$BL$6289=RIGHT(B65,7))*('Raw Data'!$P$2:$P$6289="PCOA")*('Raw Data'!$J$2:$J$6289=$C$3)*('Raw Data'!$AF$2:$AF$6289))</f>
        <v>2582</v>
      </c>
      <c r="K65" s="65">
        <f>I65-J65-L65-M65</f>
        <v>482</v>
      </c>
      <c r="L65" s="66" cm="1">
        <f t="array" ref="L65">SUMPRODUCT(('Raw Data'!$BL$2:$BL$6289=RIGHT(B65,7))*('Raw Data'!$P$2:$P$6289="PRAS")*('Raw Data'!$J$2:$J$6289=$C$3)*('Raw Data'!$AE$2:$AE$6289))+SUMPRODUCT(('Raw Data'!$BL$2:$BL$6289=RIGHT(B65,7))*('Raw Data'!$P$2:$P$6289="PCOA")*('Raw Data'!$J$2:$J$6289=$C$3)*('Raw Data'!$AE$2:$AE$6289))</f>
        <v>34</v>
      </c>
      <c r="M65" s="67" cm="1">
        <f t="array" ref="M65">SUMPRODUCT(('Raw Data'!$BL$2:$BL$6289=RIGHT(B65,7))*('Raw Data'!$P$2:$P$6289="PCOA")*('Raw Data'!$J$2:$J$6289=$C$3)*('Raw Data'!$AD$2:$AD$6289))+SUMPRODUCT(('Raw Data'!$BL$2:$BL$6289=RIGHT(B65,7))*('Raw Data'!$P$2:$P$6289="PRAS")*('Raw Data'!$J$2:$J$6289=$C$3)*('Raw Data'!$AD$2:$AD$6289))</f>
        <v>444</v>
      </c>
    </row>
    <row r="66" spans="2:13" x14ac:dyDescent="0.2">
      <c r="B66" s="224"/>
      <c r="C66" s="222"/>
      <c r="D66" s="42"/>
      <c r="E66" s="46">
        <f>IFERROR(E65/D65,0)</f>
        <v>0.70364116625151563</v>
      </c>
      <c r="F66" s="47">
        <f>IFERROR(F65/D65,0)</f>
        <v>0.14214907930161622</v>
      </c>
      <c r="G66" s="48">
        <f>IFERROR(G65/D65,0)</f>
        <v>0.1542097544468681</v>
      </c>
      <c r="H66" s="302"/>
      <c r="I66" s="63"/>
      <c r="J66" s="68">
        <f>IFERROR(J65/I65,0)</f>
        <v>0.72896668548842458</v>
      </c>
      <c r="K66" s="69">
        <f>IFERROR(K65/I65,0)</f>
        <v>0.13608130999435347</v>
      </c>
      <c r="L66" s="47">
        <f>IFERROR(L65/I65,0)</f>
        <v>9.5990965556182941E-3</v>
      </c>
      <c r="M66" s="48">
        <f>IFERROR(M65/I65,0)</f>
        <v>0.12535290796160362</v>
      </c>
    </row>
    <row r="67" spans="2:13" x14ac:dyDescent="0.2">
      <c r="B67" s="224"/>
      <c r="C67" s="222"/>
      <c r="D67" s="42"/>
      <c r="E67" s="46"/>
      <c r="F67" s="47"/>
      <c r="G67" s="48"/>
      <c r="H67" s="302"/>
      <c r="I67" s="63"/>
      <c r="J67" s="70"/>
      <c r="K67" s="58"/>
      <c r="L67" s="59"/>
      <c r="M67" s="60"/>
    </row>
    <row r="68" spans="2:13" ht="12.75" customHeight="1" x14ac:dyDescent="0.25">
      <c r="B68" s="223" t="s">
        <v>435</v>
      </c>
      <c r="C68" s="222" t="s">
        <v>268</v>
      </c>
      <c r="D68" s="42" cm="1">
        <f t="array" ref="D68">((SUMPRODUCT(('Raw Data'!$BL$2:$BL$6289=RIGHT(B68,7))*('Raw Data'!$P$2:$P$6289="PCOA")*('Raw Data'!$J$2:$J$6289=$C$3)*('Raw Data'!$S$2:$S$6289))-
SUMPRODUCT(('Raw Data'!$BL$2:$BL$6289=RIGHT(B68,7))*('Raw Data'!$P$2:$P$6289="PCOA")*('Raw Data'!$J$2:$J$6289=$C$3)*('Raw Data'!$T$2:$T$6289)))+
(SUMPRODUCT(('Raw Data'!$BL$2:$BL$6289=RIGHT(B68,7))*('Raw Data'!$P$2:$P$6289="PRAS")*('Raw Data'!$J$2:$J$6289=$C$3)*('Raw Data'!$S$2:$S$6289))-
SUMPRODUCT(('Raw Data'!$BL$2:$BL$6289=RIGHT(B68,7))*('Raw Data'!$P$2:$P$6289="PRAS")*('Raw Data'!$J$2:$J$6289=$C$3)*('Raw Data'!$T$2:$T$6289))))/1000000</f>
        <v>0.14718000000000001</v>
      </c>
      <c r="E68" s="43" cm="1">
        <f t="array" ref="E68">(SUMPRODUCT(('Raw Data'!$BL$2:$BL$6289=RIGHT(B68,7))*('Raw Data'!$P$2:$P$6289="PCOA")*('Raw Data'!$J$2:$J$6289=$C$3)*('Raw Data'!$AA$2:$AA$6289))+
SUMPRODUCT(('Raw Data'!$BL$2:$BL$6289=RIGHT(B68,7))*('Raw Data'!$P$2:$P$6289="PRAS")*('Raw Data'!$J$2:$J$6289=$C$3)*('Raw Data'!$AA$2:$AA$6289)))/1000000</f>
        <v>8.3759840000000002E-2</v>
      </c>
      <c r="F68" s="44">
        <f>D68-G68-E68</f>
        <v>1.6100160000000002E-2</v>
      </c>
      <c r="G68" s="45" cm="1">
        <f t="array" ref="G68">(SUMPRODUCT(('Raw Data'!$BL$2:$BL$6289=RIGHT(B68,7))*('Raw Data'!$P$2:$P$6289="PRAS")*('Raw Data'!$J$2:$J$6289=$C$3)*('Raw Data'!$W$2:$W$6289)))/1000000</f>
        <v>4.7320000000000001E-2</v>
      </c>
      <c r="H68" s="302"/>
      <c r="I68" s="63" cm="1">
        <f t="array" ref="I68">(SUMPRODUCT(('Raw Data'!$BL$2:$BL$6289=RIGHT(B68,7))*('Raw Data'!$P$2:$P$6289="PCOA")*('Raw Data'!$J$2:$J$6289=$C$3)*('Raw Data'!$R$2:$R$6289))-
SUMPRODUCT(('Raw Data'!$BL$2:$BL$6289=RIGHT(B68,7))*('Raw Data'!$P$2:$P$6289="PCOA")*('Raw Data'!$J$2:$J$6289=$C$3)*('Raw Data'!$AH$2:$AH$6289))-
SUMPRODUCT(('Raw Data'!$BL$2:$BL$6289=RIGHT(B68,7))*('Raw Data'!$P$2:$P$6289="PCOA")*('Raw Data'!$J$2:$J$6289=$C$3)*('Raw Data'!$BH$2:$BH$6289)))+
(SUMPRODUCT(('Raw Data'!$BL$2:$BL$6289=RIGHT(B68,7))*('Raw Data'!$P$2:$P$6289="PRAS")*('Raw Data'!$J$2:$J$6289=$C$3)*('Raw Data'!$R$2:$R$6289))-
SUMPRODUCT(('Raw Data'!$BL$2:$BL$6289=RIGHT(B68,7))*('Raw Data'!$P$2:$P$6289="PRAS")*('Raw Data'!$J$2:$J$6289=$C$3)*('Raw Data'!$AH$2:$AH$6289))-
SUMPRODUCT(('Raw Data'!$BL$2:$BL$6289=RIGHT(B68,7))*('Raw Data'!$P$2:$P$6289="PRAS")*('Raw Data'!$J$2:$J$6289=$C$3)*('Raw Data'!$BH$2:$BH$6289)))</f>
        <v>2888</v>
      </c>
      <c r="J68" s="64" cm="1">
        <f t="array" ref="J68">SUMPRODUCT(('Raw Data'!$BL$2:$BL$6289=RIGHT(B68,7))*('Raw Data'!$P$2:$P$6289="PRAS")*('Raw Data'!$J$2:$J$6289=$C$3)*('Raw Data'!$AF$2:$AF$6289))
+SUMPRODUCT(('Raw Data'!$BL$2:$BL$6289=RIGHT(B68,7))*('Raw Data'!$P$2:$P$6289="PCOA")*('Raw Data'!$J$2:$J$6289=$C$3)*('Raw Data'!$AF$2:$AF$6289))</f>
        <v>1793</v>
      </c>
      <c r="K68" s="65">
        <f>I68-J68-L68-M68</f>
        <v>297</v>
      </c>
      <c r="L68" s="66" cm="1">
        <f t="array" ref="L68">SUMPRODUCT(('Raw Data'!$BL$2:$BL$6289=RIGHT(B68,7))*('Raw Data'!$P$2:$P$6289="PRAS")*('Raw Data'!$J$2:$J$6289=$C$3)*('Raw Data'!$AE$2:$AE$6289))+SUMPRODUCT(('Raw Data'!$BL$2:$BL$6289=RIGHT(B68,7))*('Raw Data'!$P$2:$P$6289="PCOA")*('Raw Data'!$J$2:$J$6289=$C$3)*('Raw Data'!$AE$2:$AE$6289))</f>
        <v>20</v>
      </c>
      <c r="M68" s="67" cm="1">
        <f t="array" ref="M68">SUMPRODUCT(('Raw Data'!$BL$2:$BL$6289=RIGHT(B68,7))*('Raw Data'!$P$2:$P$6289="PCOA")*('Raw Data'!$J$2:$J$6289=$C$3)*('Raw Data'!$AD$2:$AD$6289))+SUMPRODUCT(('Raw Data'!$BL$2:$BL$6289=RIGHT(B68,7))*('Raw Data'!$P$2:$P$6289="PRAS")*('Raw Data'!$J$2:$J$6289=$C$3)*('Raw Data'!$AD$2:$AD$6289))</f>
        <v>778</v>
      </c>
    </row>
    <row r="69" spans="2:13" ht="15" x14ac:dyDescent="0.25">
      <c r="B69" s="223"/>
      <c r="C69" s="222"/>
      <c r="D69" s="49"/>
      <c r="E69" s="46">
        <f>IFERROR(E68/D68,0)</f>
        <v>0.5690979752683788</v>
      </c>
      <c r="F69" s="47">
        <f>IFERROR(F68/D68,0)</f>
        <v>0.10939094985731758</v>
      </c>
      <c r="G69" s="48">
        <f>IFERROR(G68/D68,0)</f>
        <v>0.32151107487430358</v>
      </c>
      <c r="H69" s="302"/>
      <c r="I69" s="63"/>
      <c r="J69" s="68">
        <f>IFERROR(J68/I68,0)</f>
        <v>0.62084487534626043</v>
      </c>
      <c r="K69" s="69">
        <f>IFERROR(K68/I68,0)</f>
        <v>0.10283933518005541</v>
      </c>
      <c r="L69" s="47">
        <f>IFERROR(L68/I68,0)</f>
        <v>6.9252077562326868E-3</v>
      </c>
      <c r="M69" s="48">
        <f>IFERROR(M68/I68,0)</f>
        <v>0.2693905817174515</v>
      </c>
    </row>
    <row r="70" spans="2:13" ht="13.5" thickBot="1" x14ac:dyDescent="0.25">
      <c r="B70" s="225"/>
      <c r="C70" s="226"/>
      <c r="D70" s="50"/>
      <c r="E70" s="51"/>
      <c r="F70" s="52"/>
      <c r="G70" s="53"/>
      <c r="I70" s="71"/>
      <c r="J70" s="72"/>
      <c r="K70" s="73"/>
      <c r="L70" s="74"/>
      <c r="M70" s="75"/>
    </row>
  </sheetData>
  <sheetProtection algorithmName="SHA-512" hashValue="vD0AkAQyUBF5TJVpZUWaOt2sEF+LRdhHx62Tbuzv8AWoPHi09xmZY7vGkxZaswd/zQrJcvhYGLOvv8jF/s+QAA==" saltValue="fumdKoWjDWTmw5WO61rmrw==" spinCount="100000" sheet="1" objects="1" scenarios="1"/>
  <dataConsolidate/>
  <mergeCells count="4">
    <mergeCell ref="I5:M5"/>
    <mergeCell ref="D5:G5"/>
    <mergeCell ref="B5:C6"/>
    <mergeCell ref="B2:C2"/>
  </mergeCells>
  <dataValidations count="1">
    <dataValidation type="list" allowBlank="1" showInputMessage="1" showErrorMessage="1" sqref="C3" xr:uid="{06C364F7-AA96-46BE-A6B4-0F12307DABB2}">
      <formula1>ExtractDate</formula1>
    </dataValidation>
  </dataValidations>
  <hyperlinks>
    <hyperlink ref="B1" location="Index!A1" display="Back to INDEX" xr:uid="{4F2389C2-08AC-483C-AD17-BFC000192FA5}"/>
  </hyperlinks>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J20"/>
  <sheetViews>
    <sheetView showGridLines="0" zoomScaleNormal="100" workbookViewId="0">
      <selection activeCell="C3" sqref="C3"/>
    </sheetView>
  </sheetViews>
  <sheetFormatPr defaultColWidth="10.7109375" defaultRowHeight="12.75" x14ac:dyDescent="0.2"/>
  <cols>
    <col min="1" max="1" width="2.7109375" style="40" customWidth="1"/>
    <col min="2" max="2" width="42.7109375" style="40" customWidth="1"/>
    <col min="3" max="4" width="16.7109375" style="40" customWidth="1"/>
    <col min="5" max="6" width="8.7109375" style="40" customWidth="1"/>
    <col min="7" max="10" width="10.7109375" style="40" customWidth="1"/>
    <col min="11" max="11" width="4.7109375" style="40" customWidth="1"/>
    <col min="12" max="16384" width="10.7109375" style="40"/>
  </cols>
  <sheetData>
    <row r="1" spans="2:10" x14ac:dyDescent="0.2">
      <c r="B1" s="204" t="s">
        <v>54</v>
      </c>
      <c r="G1" s="205"/>
    </row>
    <row r="2" spans="2:10" x14ac:dyDescent="0.2">
      <c r="B2" s="312" t="s">
        <v>372</v>
      </c>
      <c r="C2" s="313"/>
      <c r="G2" s="205"/>
    </row>
    <row r="3" spans="2:10" ht="15" x14ac:dyDescent="0.2">
      <c r="B3" s="227" t="s">
        <v>371</v>
      </c>
      <c r="C3" s="208">
        <v>46204</v>
      </c>
      <c r="D3" s="190"/>
      <c r="G3" s="205"/>
    </row>
    <row r="4" spans="2:10" x14ac:dyDescent="0.2">
      <c r="C4" s="190"/>
      <c r="D4" s="190"/>
      <c r="G4" s="205"/>
    </row>
    <row r="5" spans="2:10" ht="12.75" customHeight="1" x14ac:dyDescent="0.2">
      <c r="G5" s="205"/>
    </row>
    <row r="6" spans="2:10" ht="12.75" customHeight="1" x14ac:dyDescent="0.25">
      <c r="C6" s="317" t="s">
        <v>373</v>
      </c>
      <c r="D6" s="318"/>
      <c r="G6" s="205"/>
    </row>
    <row r="7" spans="2:10" ht="60" x14ac:dyDescent="0.2">
      <c r="B7" s="228" t="s">
        <v>430</v>
      </c>
      <c r="C7" s="95">
        <f>EDATE(D7,-3)</f>
        <v>46113</v>
      </c>
      <c r="D7" s="95">
        <f>C3</f>
        <v>46204</v>
      </c>
      <c r="E7" s="315" t="s">
        <v>271</v>
      </c>
      <c r="F7" s="316"/>
    </row>
    <row r="8" spans="2:10" ht="15.75" x14ac:dyDescent="0.25">
      <c r="B8" s="229" t="s">
        <v>272</v>
      </c>
      <c r="C8" s="76" cm="1">
        <f t="array" ref="C8">(IFERROR(
(
SUMPRODUCT((
(ISNUMBER(MATCH('Raw Data'!$O$2:$O$6289,IF(MONTH(C3)=10,{"FY0","FY1","FY2"}, {"FY1","FY2","FY3"}),0))))*
('Raw Data'!$P$2:$P$6289="SC COURT")*
('Raw Data'!$J$2:$J$6289=C7)*
('Raw Data'!$S$2:$S$6289)
)-
SUMPRODUCT(
(
(ISNUMBER(MATCH('Raw Data'!$O$2:$O$6289,IF(MONTH(C3)=10,{"FY0","FY1","FY2"}, {"FY1","FY2","FY3"}),0))))*
('Raw Data'!$P$2:$P$6289="SC COURT")*
('Raw Data'!$J$2:$J$6289=C7)*
('Raw Data'!$T$2:$T$6289)
)-
SUMPRODUCT(
(
(ISNUMBER(MATCH('Raw Data'!$O$2:$O$6289,IF(MONTH(C3)=10,{"FY0","FY1","FY2"}, {"FY1","FY2","FY3"}),0))))*
('Raw Data'!$P$2:$P$6289="SC COURT")*
('Raw Data'!$J$2:$J$6289=C7)*
('Raw Data'!$W$2:$W$6289)
))
/
(
SUMPRODUCT(
(
(ISNUMBER(MATCH('Raw Data'!$O$2:$O$6289,IF(MONTH(C3)=10,{"FY0","FY1","FY2"}, {"FY1","FY2","FY3"}),0))))*
('Raw Data'!$P$2:$P$6289="SC COURT")*
('Raw Data'!$J$2:$J$6289=C7)*
('Raw Data'!$S$2:$S$6289)
)-
SUMPRODUCT(
(
(ISNUMBER(MATCH('Raw Data'!$O$2:$O$6289,IF(MONTH(C3)=10,{"FY0","FY1","FY2"}, {"FY1","FY2","FY3"}),0))))*
('Raw Data'!$P$2:$P$6289="SC COURT")*
('Raw Data'!$J$2:$J$6289=C7)*
('Raw Data'!$T$2:$T$6289)
)),0))</f>
        <v>0.9001064606568373</v>
      </c>
      <c r="D8" s="76" cm="1">
        <f t="array" ref="D8">(IFERROR(
(
SUMPRODUCT(
(
(ISNUMBER(MATCH('Raw Data'!$O$2:$O$6289,{"FY1","FY2","FY3"},0))))*
('Raw Data'!$P$2:$P$6289="SC COURT")*
('Raw Data'!$J$2:$J$6289=D7)*
('Raw Data'!$S$2:$S$6289)
)-
SUMPRODUCT(
(
(ISNUMBER(MATCH('Raw Data'!$O$2:$O$6289,{"FY1","FY2","FY3"},0))))*
('Raw Data'!$P$2:$P$6289="SC COURT")*
('Raw Data'!$J$2:$J$6289=D7)*
('Raw Data'!$T$2:$T$6289)
)-
SUMPRODUCT(
(
(ISNUMBER(MATCH('Raw Data'!$O$2:$O$6289,{"FY1","FY2","FY3"},0))))*
('Raw Data'!$P$2:$P$6289="SC COURT")*
('Raw Data'!$J$2:$J$6289=D7)*
('Raw Data'!$W$2:$W$6289)
))
/
(
SUMPRODUCT(
(
(ISNUMBER(MATCH('Raw Data'!$O$2:$O$6289,{"FY1","FY2","FY3"},0))))*
('Raw Data'!$P$2:$P$6289="SC COURT")*
('Raw Data'!$J$2:$J$6289=D7)*
('Raw Data'!$S$2:$S$6289)
)-
SUMPRODUCT(
(
(ISNUMBER(MATCH('Raw Data'!$O$2:$O$6289,{"FY1","FY2","FY3"},0))))*
('Raw Data'!$P$2:$P$6289="SC COURT")*
('Raw Data'!$J$2:$J$6289=D7)*
('Raw Data'!$T$2:$T$6289)
)),0))</f>
        <v>0.90301317559019079</v>
      </c>
      <c r="E8" s="77">
        <f>ROUND(D8,2)-ROUND(C8,2)</f>
        <v>0</v>
      </c>
      <c r="F8" s="78" t="str">
        <f>ROUND((ROUND(D8,2)-ROUND(C8,2))*100,2)&amp;" pp"</f>
        <v>0 pp</v>
      </c>
    </row>
    <row r="9" spans="2:10" ht="15.75" x14ac:dyDescent="0.25">
      <c r="B9" s="229" t="s">
        <v>273</v>
      </c>
      <c r="C9" s="76" cm="1">
        <f t="array" ref="C9">(IFERROR(
(
SUMPRODUCT((
(ISNUMBER(MATCH('Raw Data'!$O$2:$O$6289,IF(MONTH(C3)=10,{"FY0","FY1","FY2"}, {"FY1","FY2","FY3"}),0))))*
('Raw Data'!$P$2:$P$6289="JP COURT")*
('Raw Data'!$J$2:$J$6289=C7)*
('Raw Data'!$S$2:$S$6289)
)-
SUMPRODUCT(
(
(ISNUMBER(MATCH('Raw Data'!$O$2:$O$6289,IF(MONTH(C3)=10,{"FY0","FY1","FY2"}, {"FY1","FY2","FY3"}),0))))*
('Raw Data'!$P$2:$P$6289="JP COURT")*
('Raw Data'!$J$2:$J$6289=C7)*
('Raw Data'!$T$2:$T$6289)
)-
SUMPRODUCT(
(
(ISNUMBER(MATCH('Raw Data'!$O$2:$O$6289,IF(MONTH(C3)=10,{"FY0","FY1","FY2"}, {"FY1","FY2","FY3"}),0))))*
('Raw Data'!$P$2:$P$6289="JP COURT")*
('Raw Data'!$J$2:$J$6289=C7)*
('Raw Data'!$W$2:$W$6289)
))
/
(
SUMPRODUCT(
(
(ISNUMBER(MATCH('Raw Data'!$O$2:$O$6289,IF(MONTH(C3)=10,{"FY0","FY1","FY2"}, {"FY1","FY2","FY3"}),0))))*
('Raw Data'!$P$2:$P$6289="JP COURT")*
('Raw Data'!$J$2:$J$6289=C7)*
('Raw Data'!$S$2:$S$6289)
)-
SUMPRODUCT(
(
(ISNUMBER(MATCH('Raw Data'!$O$2:$O$6289,IF(MONTH(C3)=10,{"FY0","FY1","FY2"}, {"FY1","FY2","FY3"}),0))))*
('Raw Data'!$P$2:$P$6289="JP COURT")*
('Raw Data'!$J$2:$J$6289=C7)*
('Raw Data'!$T$2:$T$6289)
)),0))</f>
        <v>0.89144298903568131</v>
      </c>
      <c r="D9" s="76" cm="1">
        <f t="array" ref="D9">(IFERROR(
(
SUMPRODUCT(
(
(ISNUMBER(MATCH('Raw Data'!$O$2:$O$6289,{"FY1","FY2","FY3"},0))))*
('Raw Data'!$P$2:$P$6289="JP COURT")*
('Raw Data'!$J$2:$J$6289=D7)*
('Raw Data'!$S$2:$S$6289)
)-
SUMPRODUCT(
(
(ISNUMBER(MATCH('Raw Data'!$O$2:$O$6289,{"FY1","FY2","FY3"},0))))*
('Raw Data'!$P$2:$P$6289="JP COURT")*
('Raw Data'!$J$2:$J$6289=D7)*
('Raw Data'!$T$2:$T$6289)
)-
SUMPRODUCT(
(
(ISNUMBER(MATCH('Raw Data'!$O$2:$O$6289,{"FY1","FY2","FY3"},0))))*
('Raw Data'!$P$2:$P$6289="JP COURT")*
('Raw Data'!$J$2:$J$6289=D7)*
('Raw Data'!$W$2:$W$6289)
))
/
(
SUMPRODUCT(
(
(ISNUMBER(MATCH('Raw Data'!$O$2:$O$6289,{"FY1","FY2","FY3"},0))))*
('Raw Data'!$P$2:$P$6289="JP COURT")*
('Raw Data'!$J$2:$J$6289=D7)*
('Raw Data'!$S$2:$S$6289)
)-
SUMPRODUCT(
(
(ISNUMBER(MATCH('Raw Data'!$O$2:$O$6289,{"FY1","FY2","FY3"},0))))*
('Raw Data'!$P$2:$P$6289="JP COURT")*
('Raw Data'!$J$2:$J$6289=D7)*
('Raw Data'!$T$2:$T$6289)
)),0))</f>
        <v>0.89547937029352909</v>
      </c>
      <c r="E9" s="77">
        <f>ROUND(D9,2)-ROUND(C9,2)</f>
        <v>1.0000000000000009E-2</v>
      </c>
      <c r="F9" s="79" t="str">
        <f t="shared" ref="F9:F11" si="0">ROUND((ROUND(D9,2)-ROUND(C9,2))*100,2)&amp;" pp"</f>
        <v>1 pp</v>
      </c>
      <c r="G9" s="230"/>
      <c r="H9" s="230"/>
      <c r="I9" s="230"/>
      <c r="J9" s="230"/>
    </row>
    <row r="10" spans="2:10" ht="15.75" x14ac:dyDescent="0.25">
      <c r="B10" s="229" t="s">
        <v>274</v>
      </c>
      <c r="C10" s="76" cm="1">
        <f t="array" ref="C10">(IFERROR(
(
SUMPRODUCT((
(ISNUMBER(MATCH('Raw Data'!$O$2:$O$6289,IF(MONTH(C3)=10,{"FY0","FY1","FY2"}, {"FY1","FY2","FY3"}),0))))*
('Raw Data'!$P$2:$P$6289="FISCAL FINES")*
('Raw Data'!$J$2:$J$6289=C7)*
('Raw Data'!$S$2:$S$6289)
)-
SUMPRODUCT(
(
(ISNUMBER(MATCH('Raw Data'!$O$2:$O$6289,IF(MONTH(C3)=10,{"FY0","FY1","FY2"}, {"FY1","FY2","FY3"}),0))))*
('Raw Data'!$P$2:$P$6289="FISCAL FINES")*
('Raw Data'!$J$2:$J$6289=C7)*
('Raw Data'!$T$2:$T$6289)
)-
SUMPRODUCT(
(
(ISNUMBER(MATCH('Raw Data'!$O$2:$O$6289,IF(MONTH(C3)=10,{"FY0","FY1","FY2"}, {"FY1","FY2","FY3"}),0))))*
('Raw Data'!$P$2:$P$6289="FISCAL FINES")*
('Raw Data'!$J$2:$J$6289=C7)*
('Raw Data'!$W$2:$W$6289)
))
/
(
SUMPRODUCT(
(
(ISNUMBER(MATCH('Raw Data'!$O$2:$O$6289,IF(MONTH(C3)=10,{"FY0","FY1","FY2"}, {"FY1","FY2","FY3"}),0))))*
('Raw Data'!$P$2:$P$6289="FISCAL FINES")*
('Raw Data'!$J$2:$J$6289=C7)*
('Raw Data'!$S$2:$S$6289)
)-
SUMPRODUCT(
(
(ISNUMBER(MATCH('Raw Data'!$O$2:$O$6289,IF(MONTH(C3)=10,{"FY0","FY1","FY2"}, {"FY1","FY2","FY3"}),0))))*
('Raw Data'!$P$2:$P$6289="FISCAL FINES")*
('Raw Data'!$J$2:$J$6289=C7)*
('Raw Data'!$T$2:$T$6289)
)),0))</f>
        <v>0.80832380256581116</v>
      </c>
      <c r="D10" s="76" cm="1">
        <f t="array" ref="D10">(IFERROR(
(
SUMPRODUCT(
(
(ISNUMBER(MATCH('Raw Data'!$O$2:$O$6289,{"FY1","FY2","FY3"},0))))*
('Raw Data'!$P$2:$P$6289="FISCAL FINES")*
('Raw Data'!$J$2:$J$6289=D7)*
('Raw Data'!$S$2:$S$6289)
)-
SUMPRODUCT(
(
(ISNUMBER(MATCH('Raw Data'!$O$2:$O$6289,{"FY1","FY2","FY3"},0))))*
('Raw Data'!$P$2:$P$6289="FISCAL FINES")*
('Raw Data'!$J$2:$J$6289=D7)*
('Raw Data'!$T$2:$T$6289)
)-
SUMPRODUCT(
(
(ISNUMBER(MATCH('Raw Data'!$O$2:$O$6289,{"FY1","FY2","FY3"},0))))*
('Raw Data'!$P$2:$P$6289="FISCAL FINES")*
('Raw Data'!$J$2:$J$6289=D7)*
('Raw Data'!$W$2:$W$6289)
))
/
(
SUMPRODUCT(
(
(ISNUMBER(MATCH('Raw Data'!$O$2:$O$6289,{"FY1","FY2","FY3"},0))))*
('Raw Data'!$P$2:$P$6289="FISCAL FINES")*
('Raw Data'!$J$2:$J$6289=D7)*
('Raw Data'!$S$2:$S$6289)
)-
SUMPRODUCT(
(
(ISNUMBER(MATCH('Raw Data'!$O$2:$O$6289,{"FY1","FY2","FY3"},0))))*
('Raw Data'!$P$2:$P$6289="FISCAL FINES")*
('Raw Data'!$J$2:$J$6289=D7)*
('Raw Data'!$T$2:$T$6289)
)),0))</f>
        <v>0.8152707102456489</v>
      </c>
      <c r="E10" s="77">
        <f>ROUND(D10,2)-ROUND(C10,2)</f>
        <v>9.9999999999998979E-3</v>
      </c>
      <c r="F10" s="79" t="str">
        <f t="shared" si="0"/>
        <v>1 pp</v>
      </c>
    </row>
    <row r="11" spans="2:10" ht="15.75" x14ac:dyDescent="0.25">
      <c r="B11" s="231" t="s">
        <v>275</v>
      </c>
      <c r="C11" s="80" cm="1">
        <f t="array" ref="C11">IFERROR(((SUMPRODUCT(
((ISNUMBER(MATCH('Raw Data'!$O$2:$O$6289,IF(MONTH(C3)=10,{"FY0","FY1","FY2"}, {"FY1","FY2","FY3"}),0))))*
((ISNUMBER(MATCH('Raw Data'!$P$2:$P$6289,{"PCOA","PRAS"},0))))*
('Raw Data'!$J$2:$J$6289=C7)*
('Raw Data'!$S$2:$S$6289)
)-
SUMPRODUCT(
((ISNUMBER(MATCH('Raw Data'!$O$2:$O$6289,IF(MONTH(C3)=10,{"FY0","FY1","FY2"}, {"FY1","FY2","FY3"}),0))))*
((ISNUMBER(MATCH('Raw Data'!$P$2:$P$6289,{"PCOA","PRAS"},0))))*
('Raw Data'!$J$2:$J$6289=C7)*
('Raw Data'!$T$2:$T$6289)
))-
(SUMPRODUCT(
((ISNUMBER(MATCH('Raw Data'!$O$2:$O$6289,IF(MONTH(C3)=10,{"FY0","FY1","FY2"}, {"FY1","FY2","FY3"}),0))))*
((ISNUMBER(MATCH('Raw Data'!$P$2:$P$6289,{"PCOA","PRAS"},0))))*
('Raw Data'!$J$2:$J$6289=C7)*
('Raw Data'!$W$2:$W$6289)
))
)/
(SUMPRODUCT(
((ISNUMBER(MATCH('Raw Data'!$O$2:$O$6289,IF(MONTH(C3)=10,{"FY0","FY1","FY2"}, {"FY1","FY2","FY3"}),0))))*
((ISNUMBER(MATCH('Raw Data'!$P$2:$P$6289,{"PCOA","PRAS"},0))))*
('Raw Data'!$J$2:$J$6289=C7)*
('Raw Data'!$S$2:$S$6289)
)-
SUMPRODUCT(
((ISNUMBER(MATCH('Raw Data'!$O$2:$O$6289,IF(MONTH(C3)=10,{"FY0","FY1","FY2"}, {"FY1","FY2","FY3"}),0))))*
((ISNUMBER(MATCH('Raw Data'!$P$2:$P$6289,{"PCOA","PRAS"},0))))*
('Raw Data'!$J$2:$J$6289=C7)*
('Raw Data'!$T$2:$T$6289)
)),0)</f>
        <v>0.87070953442799326</v>
      </c>
      <c r="D11" s="80" cm="1">
        <f t="array" ref="D11">IFERROR(((SUMPRODUCT(
((ISNUMBER(MATCH('Raw Data'!$O$2:$O$6289,{"FY1","FY2","FY3"},0))))*
((ISNUMBER(MATCH('Raw Data'!$P$2:$P$6289,{"PCOA","PRAS"},0))))*
('Raw Data'!$J$2:$J$6289=D7)*
('Raw Data'!$S$2:$S$6289)
)-
SUMPRODUCT(
((ISNUMBER(MATCH('Raw Data'!$O$2:$O$6289,{"FY1","FY2","FY3"},0))))*
((ISNUMBER(MATCH('Raw Data'!$P$2:$P$6289,{"PCOA","PRAS"},0))))*
('Raw Data'!$J$2:$J$6289=D7)*
('Raw Data'!$T$2:$T$6289)
))-
(SUMPRODUCT(
((ISNUMBER(MATCH('Raw Data'!$O$2:$O$6289,{"FY1","FY2","FY3"},0))))*
((ISNUMBER(MATCH('Raw Data'!$P$2:$P$6289,{"PCOA","PRAS"},0))))*
('Raw Data'!$J$2:$J$6289=D7)*
('Raw Data'!$W$2:$W$6289)
))
)/
(SUMPRODUCT(
((ISNUMBER(MATCH('Raw Data'!$O$2:$O$6289,{"FY1","FY2","FY3"},0))))*
((ISNUMBER(MATCH('Raw Data'!$P$2:$P$6289,{"PCOA","PRAS"},0))))*
('Raw Data'!$J$2:$J$6289=D7)*
('Raw Data'!$S$2:$S$6289)
)-
SUMPRODUCT(
((ISNUMBER(MATCH('Raw Data'!$O$2:$O$6289,{"FY1","FY2","FY3"},0))))*
((ISNUMBER(MATCH('Raw Data'!$P$2:$P$6289,{"PCOA","PRAS"},0))))*
('Raw Data'!$J$2:$J$6289=D7)*
('Raw Data'!$T$2:$T$6289)
)),0)</f>
        <v>0.87730617087937013</v>
      </c>
      <c r="E11" s="81">
        <f>ROUND(D11,2)-ROUND(C11,2)</f>
        <v>1.0000000000000009E-2</v>
      </c>
      <c r="F11" s="82" t="str">
        <f t="shared" si="0"/>
        <v>1 pp</v>
      </c>
    </row>
    <row r="13" spans="2:10" ht="15" x14ac:dyDescent="0.25">
      <c r="C13" s="317" t="s">
        <v>373</v>
      </c>
      <c r="D13" s="318"/>
    </row>
    <row r="14" spans="2:10" ht="60" x14ac:dyDescent="0.2">
      <c r="B14" s="228" t="s">
        <v>431</v>
      </c>
      <c r="C14" s="95">
        <f>C7</f>
        <v>46113</v>
      </c>
      <c r="D14" s="95">
        <f>D7</f>
        <v>46204</v>
      </c>
      <c r="E14" s="315" t="s">
        <v>271</v>
      </c>
      <c r="F14" s="316"/>
    </row>
    <row r="15" spans="2:10" ht="15.75" x14ac:dyDescent="0.25">
      <c r="B15" s="229" t="s">
        <v>272</v>
      </c>
      <c r="C15" s="76" cm="1">
        <f t="array" ref="C15">IFERROR((
SUMPRODUCT(
((ISNUMBER(MATCH('Raw Data'!$O$2:$O$6289,IF(MONTH(C3)=10,{"FY0","FY1","FY2"},{"FY1","FY2","FY3"}),0))))*
('Raw Data'!$P$2:$P$6289="SC COURT")*
('Raw Data'!$J$2:$J$6289=C14)*
(ISNUMBER('Raw Data'!$AF$2:$AF$6289))*('Raw Data'!$AF$2:$AF$6289)
))
/
(SUMPRODUCT(
((ISNUMBER(MATCH('Raw Data'!$O$2:$O$6289,IF(MONTH(C3)=10,{"FY0","FY1","FY2"},{"FY1","FY2","FY3"}),0))))*
('Raw Data'!$P$2:$P$6289="SC COURT")*
('Raw Data'!$J$2:$J$6289=C14)*
(ISNUMBER('Raw Data'!$R$2:$R$6289))*('Raw Data'!$R$2:$R$6289)
)-
(SUMPRODUCT(
(ISNUMBER(MATCH('Raw Data'!$O$2:$O$6289,IF(MONTH(C3)=10,{"FY0","FY1","FY2"},{"FY1","FY2","FY3"}),0)))*
('Raw Data'!$P$2:$P$6289="SC COURT")*
('Raw Data'!$J$2:$J$6289=C14)*
(ISNUMBER('Raw Data'!$AH$2:$AH$6289))*('Raw Data'!$AH$2:$AH$6289)
)+
(SUMPRODUCT(
(ISNUMBER(MATCH('Raw Data'!$O$2:$O$6289,IF(MONTH(C3)=10,{"FY0","FY1","FY2"},{"FY1","FY2","FY3"}),0)))*
('Raw Data'!$P$2:$P$6289="SC COURT")*
('Raw Data'!$J$2:$J$6289=C14)*
(ISNUMBER('Raw Data'!$BH$2:$BH$6289))*('Raw Data'!$BH$2:$BH$6289)
)))),0)</f>
        <v>0.68275134507859481</v>
      </c>
      <c r="D15" s="76" cm="1">
        <f t="array" ref="D15">(IFERROR(
(SUMPRODUCT(
(
(ISNUMBER(MATCH('Raw Data'!$O$2:$O$6289,{"FY1","FY2","FY3"},0))))*
('Raw Data'!$P$2:$P$6289="SC COURT")*
('Raw Data'!$J$2:$J$6289=D14)*
('Raw Data'!$AF$2:$AF$6289)
))
/
(SUMPRODUCT(
(
(ISNUMBER(MATCH('Raw Data'!$O$2:$O$6289,{"FY1","FY2","FY3"},0))))*
('Raw Data'!$P$2:$P$6289="SC COURT")*
('Raw Data'!$J$2:$J$6289=D14)*
('Raw Data'!$R$2:$R$6289)
)-
(SUMPRODUCT(
(ISNUMBER(MATCH('Raw Data'!$O$2:$O$6289,{"FY1","FY2","FY3"},0)))*
('Raw Data'!$P$2:$P$6289="SC COURT")*
('Raw Data'!$J$2:$J$6289=D14)*
('Raw Data'!$AH$2:$AH$6289)
)+
(SUMPRODUCT(
(ISNUMBER(MATCH('Raw Data'!$O$2:$O$6289,{"FY1","FY2","FY3"},0)))*
('Raw Data'!$P$2:$P$6289="SC COURT")*
('Raw Data'!$J$2:$J$6289=D14)*
('Raw Data'!$BH$2:$BH$6289)
)))),0))</f>
        <v>0.70415430267062318</v>
      </c>
      <c r="E15" s="77">
        <f>ROUND(D15,2)-ROUND(C15,2)</f>
        <v>1.9999999999999907E-2</v>
      </c>
      <c r="F15" s="78" t="str">
        <f>ROUND((ROUND(D15,2)-ROUND(C15,2))*100,2)&amp;" pp"</f>
        <v>2 pp</v>
      </c>
      <c r="H15" s="232"/>
    </row>
    <row r="16" spans="2:10" ht="15.75" x14ac:dyDescent="0.25">
      <c r="B16" s="229" t="s">
        <v>273</v>
      </c>
      <c r="C16" s="76" cm="1">
        <f t="array" ref="C16">IFERROR((
SUMPRODUCT(
((ISNUMBER(MATCH('Raw Data'!$O$2:$O$6289,IF(MONTH(C3)=10,{"FY0","FY1","FY2"},{"FY1","FY2","FY3"}),0))))*
('Raw Data'!$P$2:$P$6289="JP COURT")*
('Raw Data'!$J$2:$J$6289=C14)*
(ISNUMBER('Raw Data'!$AF$2:$AF$6289))*('Raw Data'!$AF$2:$AF$6289)
))
/
(SUMPRODUCT(
((ISNUMBER(MATCH('Raw Data'!$O$2:$O$6289,IF(MONTH(C3)=10,{"FY0","FY1","FY2"},{"FY1","FY2","FY3"}),0))))*
('Raw Data'!$P$2:$P$6289="JP COURT")*
('Raw Data'!$J$2:$J$6289=C14)*
(ISNUMBER('Raw Data'!$R$2:$R$6289))*('Raw Data'!$R$2:$R$6289)
)-
(SUMPRODUCT(
(ISNUMBER(MATCH('Raw Data'!$O$2:$O$6289,IF(MONTH(C3)=10,{"FY0","FY1","FY2"},{"FY1","FY2","FY3"}),0)))*
('Raw Data'!$P$2:$P$6289="JP COURT")*
('Raw Data'!$J$2:$J$6289=C14)*
(ISNUMBER('Raw Data'!$AH$2:$AH$6289))*('Raw Data'!$AH$2:$AH$6289)
)+
(SUMPRODUCT(
(ISNUMBER(MATCH('Raw Data'!$O$2:$O$6289,IF(MONTH(C3)=10,{"FY0","FY1","FY2"},{"FY1","FY2","FY3"}),0)))*
('Raw Data'!$P$2:$P$6289="JP COURT")*
('Raw Data'!$J$2:$J$6289=C14)*
(ISNUMBER('Raw Data'!$BH$2:$BH$6289))*('Raw Data'!$BH$2:$BH$6289)
)))),0)</f>
        <v>0.75795846247429255</v>
      </c>
      <c r="D16" s="76" cm="1">
        <f t="array" ref="D16">(IFERROR(
(SUMPRODUCT(
(
(ISNUMBER(MATCH('Raw Data'!$O$2:$O$6289,{"FY1","FY2","FY3"},0))))*
('Raw Data'!$P$2:$P$6289="JP COURT")*
('Raw Data'!$J$2:$J$6289=D14)*
('Raw Data'!$AF$2:$AF$6289)
))
/
(SUMPRODUCT(
(
(ISNUMBER(MATCH('Raw Data'!$O$2:$O$6289,{"FY1","FY2","FY3"},0))))*
('Raw Data'!$P$2:$P$6289="JP COURT")*
('Raw Data'!$J$2:$J$6289=D14)*
('Raw Data'!$R$2:$R$6289)
)-
(SUMPRODUCT(
(ISNUMBER(MATCH('Raw Data'!$O$2:$O$6289,{"FY1","FY2","FY3"},0)))*
('Raw Data'!$P$2:$P$6289="JP COURT")*
('Raw Data'!$J$2:$J$6289=D14)*
('Raw Data'!$AH$2:$AH$6289)
)+
(SUMPRODUCT(
(ISNUMBER(MATCH('Raw Data'!$O$2:$O$6289,{"FY1","FY2","FY3"},0)))*
('Raw Data'!$P$2:$P$6289="JP COURT")*
('Raw Data'!$J$2:$J$6289=D14)*
('Raw Data'!$BH$2:$BH$6289)
)))),0))</f>
        <v>0.77815838365071988</v>
      </c>
      <c r="E16" s="77">
        <f>ROUND(D16,2)-ROUND(C16,2)</f>
        <v>2.0000000000000018E-2</v>
      </c>
      <c r="F16" s="79" t="str">
        <f t="shared" ref="F16:F18" si="1">ROUND((ROUND(D16,2)-ROUND(C16,2))*100,2)&amp;" pp"</f>
        <v>2 pp</v>
      </c>
      <c r="H16" s="232"/>
    </row>
    <row r="17" spans="2:8" ht="15.75" x14ac:dyDescent="0.25">
      <c r="B17" s="229" t="s">
        <v>274</v>
      </c>
      <c r="C17" s="76" cm="1">
        <f t="array" ref="C17">IFERROR((
SUMPRODUCT(
((ISNUMBER(MATCH('Raw Data'!$O$2:$O$6289,IF(MONTH(C3)=10,{"FY0","FY1","FY2"},{"FY1","FY2","FY3"}),0))))*
('Raw Data'!$P$2:$P$6289="FISCAL FINES")*
('Raw Data'!$J$2:$J$6289=C14)*
(ISNUMBER('Raw Data'!$AF$2:$AF$6289))*('Raw Data'!$AF$2:$AF$6289)
))
/
(SUMPRODUCT(
((ISNUMBER(MATCH('Raw Data'!$O$2:$O$6289,IF(MONTH(C3)=10,{"FY0","FY1","FY2"},{"FY1","FY2","FY3"}),0))))*
('Raw Data'!$P$2:$P$6289="FISCAL FINES")*
('Raw Data'!$J$2:$J$6289=C14)*
(ISNUMBER('Raw Data'!$R$2:$R$6289))*('Raw Data'!$R$2:$R$6289)
)-
(SUMPRODUCT(
(ISNUMBER(MATCH('Raw Data'!$O$2:$O$6289,IF(MONTH(C3)=10,{"FY0","FY1","FY2"},{"FY1","FY2","FY3"}),0)))*
('Raw Data'!$P$2:$P$6289="FISCAL FINES")*
('Raw Data'!$J$2:$J$6289=C14)*
(ISNUMBER('Raw Data'!$AH$2:$AH$6289))*('Raw Data'!$AH$2:$AH$6289)
)+
(SUMPRODUCT(
(ISNUMBER(MATCH('Raw Data'!$O$2:$O$6289,IF(MONTH(C3)=10,{"FY0","FY1","FY2"},{"FY1","FY2","FY3"}),0)))*
('Raw Data'!$P$2:$P$6289="FISCAL FINES")*
('Raw Data'!$J$2:$J$6289=C14)*
(ISNUMBER('Raw Data'!$BH$2:$BH$6289))*('Raw Data'!$BH$2:$BH$6289)
)))),0)</f>
        <v>0.64260073815663077</v>
      </c>
      <c r="D17" s="76" cm="1">
        <f t="array" ref="D17">(IFERROR(
(SUMPRODUCT(
(
(ISNUMBER(MATCH('Raw Data'!$O$2:$O$6289,{"FY1","FY2","FY3"},0))))*
('Raw Data'!$P$2:$P$6289="FISCAL FINES")*
('Raw Data'!$J$2:$J$6289=D14)*('Raw Data'!$AF$2:$AF$6289)
))
/
(SUMPRODUCT(
(
(ISNUMBER(MATCH('Raw Data'!$O$2:$O$6289,{"FY1","FY2","FY3"},0))))*
('Raw Data'!$P$2:$P$6289="FISCAL FINES")*
('Raw Data'!$J$2:$J$6289=D14)*('Raw Data'!$R$2:$R$6289)
)-
(SUMPRODUCT(
(ISNUMBER(MATCH('Raw Data'!$O$2:$O$6289,{"FY1","FY2","FY3"},0)))*
('Raw Data'!$P$2:$P$6289="FISCAL FINES")*
('Raw Data'!$J$2:$J$6289=D14)*('Raw Data'!$AH$2:$AH$6289)
)+
(SUMPRODUCT(
(ISNUMBER(MATCH('Raw Data'!$O$2:$O$6289,{"FY1","FY2","FY3"},0)))*
('Raw Data'!$P$2:$P$6289="FISCAL FINES")*
('Raw Data'!$J$2:$J$6289=D14)*
('Raw Data'!$BH$2:$BH$6289)
)))),0))</f>
        <v>0.66892373485388457</v>
      </c>
      <c r="E17" s="77">
        <f>ROUND(D17,2)-ROUND(C17,2)</f>
        <v>3.0000000000000027E-2</v>
      </c>
      <c r="F17" s="79" t="str">
        <f t="shared" si="1"/>
        <v>3 pp</v>
      </c>
      <c r="H17" s="232"/>
    </row>
    <row r="18" spans="2:8" ht="15.75" x14ac:dyDescent="0.25">
      <c r="B18" s="231" t="s">
        <v>275</v>
      </c>
      <c r="C18" s="80" cm="1">
        <f t="array" ref="C18">IFERROR((
SUMPRODUCT(
((ISNUMBER(MATCH('Raw Data'!$O$2:$O$6289,IF(MONTH(C3)=10,{"FY0","FY1","FY2"},{"FY1","FY2","FY3"}),0))))*
((ISNUMBER(MATCH('Raw Data'!$P$2:$P$6289,{"PCOA","PRAS"},0))))*
('Raw Data'!$J$2:$J$6289=C14)*
(ISNUMBER('Raw Data'!$AF$2:$AF$6289))*('Raw Data'!$AF$2:$AF$6289)
))
/
(SUMPRODUCT(
((ISNUMBER(MATCH('Raw Data'!$O$2:$O$6289,IF(MONTH(C3)=10,{"FY0","FY1","FY2"},{"FY1","FY2","FY3"}),0))))*
((ISNUMBER(MATCH('Raw Data'!$P$2:$P$6289,{"PCOA","PRAS"},0))))*
('Raw Data'!$J$2:$J$6289=C14)*
(ISNUMBER('Raw Data'!$R$2:$R$6289))*('Raw Data'!$R$2:$R$6289)
)-
(SUMPRODUCT(
((ISNUMBER(MATCH('Raw Data'!$O$2:$O$6289,IF(MONTH(C3)=10,{"FY0","FY1","FY2"},{"FY1","FY2","FY3"}),0))))*
((ISNUMBER(MATCH('Raw Data'!$P$2:$P$6289,{"PCOA","PRAS"},0))))*
('Raw Data'!$J$2:$J$6289=C14)*
(ISNUMBER('Raw Data'!$AH$2:$AH$6289))*('Raw Data'!$AH$2:$AH$6289)
)+
SUMPRODUCT(
((ISNUMBER(MATCH('Raw Data'!$O$2:$O$6289,IF(MONTH(C3)=10,{"FY0","FY1","FY2"},{"FY1","FY2","FY3"}),0))))*
((ISNUMBER(MATCH('Raw Data'!$P$2:$P$6289,{"PCOA","PRAS"},0))))*
('Raw Data'!$J$2:$J$6289=C14)*
(ISNUMBER('Raw Data'!$BH$2:$BH$6289))*('Raw Data'!$BH$2:$BH$6289)
))),0)</f>
        <v>0.78581847649918968</v>
      </c>
      <c r="D18" s="80" cm="1">
        <f t="array" ref="D18">IFERROR(((SUMPRODUCT(
(ISNUMBER(MATCH('Raw Data'!$O$2:$O$6289,{"FY1","FY2","FY3"},0)))*
(ISNUMBER(MATCH('Raw Data'!$P$2:$P$6289,{"PCOA","PRAS"},0)))*
('Raw Data'!$J$2:$J$6289=D14)*
('Raw Data'!$AF$2:$AF$6289)
))
)/
(SUMPRODUCT(
(ISNUMBER(MATCH('Raw Data'!$O$2:$O$6289,{"FY1","FY2","FY3"},0)))*
(ISNUMBER(MATCH('Raw Data'!$P$2:$P$6289,{"PCOA","PRAS"},0)))*
('Raw Data'!$J$2:$J$6289=D14)*
('Raw Data'!$R$2:$R$6289)
)-
(SUMPRODUCT(
(ISNUMBER(MATCH('Raw Data'!$O$2:$O$6289,{"FY1","FY2","FY3"},0)))*
(ISNUMBER(MATCH('Raw Data'!$P$2:$P$6289,{"PCOA","PRAS"},0)))*
('Raw Data'!$J$2:$J$6289=D14)*
('Raw Data'!$AH$2:$AH$6289)
)+
SUMPRODUCT(
(ISNUMBER(MATCH('Raw Data'!$O$2:$O$6289,{"FY1","FY2","FY3"},0)))*
(ISNUMBER(MATCH('Raw Data'!$P$2:$P$6289,{"PCOA","PRAS"},0)))*
('Raw Data'!$J$2:$J$6289=D14)*
('Raw Data'!$BH$2:$BH$6289)
))),0)</f>
        <v>0.80078220483989249</v>
      </c>
      <c r="E18" s="81">
        <f>ROUND(D18,2)-ROUND(C18,2)</f>
        <v>1.0000000000000009E-2</v>
      </c>
      <c r="F18" s="82" t="str">
        <f t="shared" si="1"/>
        <v>1 pp</v>
      </c>
      <c r="H18" s="232"/>
    </row>
    <row r="20" spans="2:8" ht="75" customHeight="1" x14ac:dyDescent="0.2">
      <c r="B20" s="314" t="s">
        <v>296</v>
      </c>
      <c r="C20" s="314"/>
      <c r="D20" s="314"/>
      <c r="E20" s="314"/>
      <c r="F20" s="314"/>
    </row>
  </sheetData>
  <sheetProtection algorithmName="SHA-512" hashValue="UzatDbBiioSo+95bKmSPkvQfRUWC5VAImfplt+Etdv+Te8KnPZ2Jqvc8mJimRYw6yMd005yc5OXcbN0THrXgPw==" saltValue="sShasbZAC8heuZGnc+MtGQ==" spinCount="100000" sheet="1" objects="1" scenarios="1"/>
  <mergeCells count="6">
    <mergeCell ref="B20:F20"/>
    <mergeCell ref="B2:C2"/>
    <mergeCell ref="E7:F7"/>
    <mergeCell ref="E14:F14"/>
    <mergeCell ref="C6:D6"/>
    <mergeCell ref="C13:D13"/>
  </mergeCells>
  <conditionalFormatting sqref="E8:E11">
    <cfRule type="iconSet" priority="5">
      <iconSet iconSet="3ArrowsGray" showValue="0">
        <cfvo type="percent" val="0"/>
        <cfvo type="num" val="0"/>
        <cfvo type="num" val="0" gte="0"/>
      </iconSet>
    </cfRule>
  </conditionalFormatting>
  <conditionalFormatting sqref="E15:E18">
    <cfRule type="iconSet" priority="1">
      <iconSet iconSet="3ArrowsGray" showValue="0">
        <cfvo type="percent" val="0"/>
        <cfvo type="num" val="0"/>
        <cfvo type="num" val="0" gte="0"/>
      </iconSet>
    </cfRule>
  </conditionalFormatting>
  <dataValidations count="1">
    <dataValidation type="list" allowBlank="1" showInputMessage="1" showErrorMessage="1" sqref="C3" xr:uid="{C18B26A5-CA95-4F69-AE93-20F84F2A91D3}">
      <formula1>ExtractDate</formula1>
    </dataValidation>
  </dataValidations>
  <hyperlinks>
    <hyperlink ref="B1" location="Index!A1" display="Back to INDEX" xr:uid="{150E1EB7-3297-4F40-A0A9-99CA380A648D}"/>
  </hyperlinks>
  <pageMargins left="1" right="1" top="1" bottom="1" header="0.5" footer="0.5"/>
  <pageSetup paperSize="9" fitToWidth="0" fitToHeight="0"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G19"/>
  <sheetViews>
    <sheetView showGridLines="0" zoomScaleNormal="100" workbookViewId="0">
      <selection activeCell="C3" sqref="C3"/>
    </sheetView>
  </sheetViews>
  <sheetFormatPr defaultRowHeight="12.75" x14ac:dyDescent="0.2"/>
  <cols>
    <col min="1" max="1" width="2.7109375" style="40" customWidth="1"/>
    <col min="2" max="2" width="10.7109375" style="40" customWidth="1"/>
    <col min="3" max="3" width="30.7109375" style="40" customWidth="1"/>
    <col min="4" max="5" width="20.7109375" style="40" customWidth="1"/>
    <col min="6" max="6" width="10.7109375" style="40" customWidth="1"/>
    <col min="7" max="10" width="9.140625" style="40"/>
    <col min="11" max="13" width="9.85546875" style="40" bestFit="1" customWidth="1"/>
    <col min="14" max="16384" width="9.140625" style="40"/>
  </cols>
  <sheetData>
    <row r="1" spans="2:7" x14ac:dyDescent="0.2">
      <c r="B1" s="204" t="s">
        <v>54</v>
      </c>
    </row>
    <row r="2" spans="2:7" x14ac:dyDescent="0.2">
      <c r="B2" s="312" t="s">
        <v>375</v>
      </c>
      <c r="C2" s="313"/>
    </row>
    <row r="3" spans="2:7" ht="15" x14ac:dyDescent="0.2">
      <c r="B3" s="227" t="s">
        <v>371</v>
      </c>
      <c r="C3" s="208">
        <v>46204</v>
      </c>
    </row>
    <row r="6" spans="2:7" ht="120" customHeight="1" x14ac:dyDescent="0.2">
      <c r="B6" s="322" t="s">
        <v>374</v>
      </c>
      <c r="C6" s="322"/>
      <c r="D6" s="322"/>
      <c r="E6" s="322"/>
      <c r="F6" s="322"/>
      <c r="G6" s="322"/>
    </row>
    <row r="7" spans="2:7" ht="13.5" thickBot="1" x14ac:dyDescent="0.25"/>
    <row r="8" spans="2:7" ht="39.950000000000003" customHeight="1" thickBot="1" x14ac:dyDescent="0.35">
      <c r="C8" s="319" t="str">
        <f>"Enforcement Action for fines and penalties imposed from April 2022 - "&amp;TEXT(EDATE(C3,-4),"Mmmm yyyy")</f>
        <v>Enforcement Action for fines and penalties imposed from April 2022 - March 2026</v>
      </c>
      <c r="D8" s="320"/>
      <c r="E8" s="321"/>
    </row>
    <row r="9" spans="2:7" ht="30" customHeight="1" x14ac:dyDescent="0.2">
      <c r="C9" s="83" t="s">
        <v>376</v>
      </c>
      <c r="D9" s="84" t="s">
        <v>276</v>
      </c>
      <c r="E9" s="85" t="s">
        <v>277</v>
      </c>
    </row>
    <row r="10" spans="2:7" ht="15.75" x14ac:dyDescent="0.25">
      <c r="C10" s="86" t="s">
        <v>278</v>
      </c>
      <c r="D10" s="87" cm="1">
        <f t="array" ref="D10">SUMPRODUCT((
ISNUMBER(MATCH('Raw Data'!$O$2:$O$6289,{"FY0","FY1","FY2","FY3"},0)))*
(ISNUMBER(MATCH('Raw Data'!$P$2:$P$6289,{"SC COURT","JP COURT","FISCAL FINES","PRAS"},0)))*
('Raw Data'!$J$2:$J$6289=C3)*
('Raw Data'!$BF2:$BF$6289))</f>
        <v>157887</v>
      </c>
      <c r="E10" s="88" cm="1">
        <f t="array" ref="E10">D10-SUMPRODUCT((
ISNUMBER(MATCH('Raw Data'!$O$2:$O$6289,{"FY0","FY1","FY2","FY3"},0)))*
(ISNUMBER(MATCH('Raw Data'!$P$2:$P$6289,{"SC COURT","JP COURT","FISCAL FINES","PRAS"},0)))*
('Raw Data'!$J$2:$J$6289= EDATE(C3,-3))*
('Raw Data'!$BF2:$BF$6289))</f>
        <v>9266</v>
      </c>
    </row>
    <row r="11" spans="2:7" ht="15.75" x14ac:dyDescent="0.25">
      <c r="C11" s="86" t="s">
        <v>279</v>
      </c>
      <c r="D11" s="87" cm="1">
        <f t="array" ref="D11">SUMPRODUCT((
ISNUMBER(MATCH('Raw Data'!$O$2:$O$6289,{"FY0","FY1","FY2","FY3"},0)))*(ISNUMBER(MATCH('Raw Data'!$P$2:$P$6289,{"SC COURT","JP COURT","FISCAL FINES","PRAS"},0)))*('Raw Data'!$J$2:$J$6289=C3)*('Raw Data'!$AY2:$AY$6289))</f>
        <v>62499</v>
      </c>
      <c r="E11" s="88" cm="1">
        <f t="array" ref="E11">D11-SUMPRODUCT((
ISNUMBER(MATCH('Raw Data'!$O$2:$O$6289,{"FY0","FY1","FY2","FY3"},0)))*(ISNUMBER(MATCH('Raw Data'!$P$2:$P$6289,{"SC COURT","JP COURT","FISCAL FINES","PRAS"},0)))*('Raw Data'!$J$2:$J$6289= EDATE(C3,-3))*('Raw Data'!$AY2:$AY$6289))</f>
        <v>2207</v>
      </c>
    </row>
    <row r="12" spans="2:7" ht="15.75" x14ac:dyDescent="0.25">
      <c r="C12" s="89" t="s">
        <v>280</v>
      </c>
      <c r="D12" s="90" cm="1">
        <f t="array" ref="D12">SUMPRODUCT((
ISNUMBER(MATCH('Raw Data'!$O$2:$O$6289,{"FY0","FY1","FY2","FY3"},0)))*(ISNUMBER(MATCH('Raw Data'!$P$2:$P$6289,{"SC COURT","JP COURT","FISCAL FINES","PRAS"},0)))*('Raw Data'!$J$2:$J$6289=C3)*('Raw Data'!$BB2:$BB$6289))</f>
        <v>13140</v>
      </c>
      <c r="E12" s="91" cm="1">
        <f t="array" ref="E12">D12-SUMPRODUCT((
ISNUMBER(MATCH('Raw Data'!$O$2:$O$6289,{"FY0","FY1","FY2","FY3"},0)))*(ISNUMBER(MATCH('Raw Data'!$P$2:$P$6289,{"SC COURT","JP COURT","FISCAL FINES","PRAS"},0)))*('Raw Data'!$J$2:$J$6289= EDATE(C3,-3))*('Raw Data'!$BB2:$BB$6289))</f>
        <v>2740</v>
      </c>
    </row>
    <row r="13" spans="2:7" ht="16.5" thickBot="1" x14ac:dyDescent="0.3">
      <c r="C13" s="92" t="s">
        <v>281</v>
      </c>
      <c r="D13" s="93" cm="1">
        <f t="array" ref="D13">SUMPRODUCT((
ISNUMBER(MATCH('Raw Data'!$O$2:$O$6289,{"FY0","FY1","FY2","FY3"},0)))*(ISNUMBER(MATCH('Raw Data'!$P$2:$P$6289,{"SC COURT","JP COURT","FISCAL FINES","PRAS"},0)))*('Raw Data'!$J$2:$J$6289=C3)*('Raw Data'!$AS2:$AS$6289))</f>
        <v>59090</v>
      </c>
      <c r="E13" s="94" cm="1">
        <f t="array" ref="E13">D13-SUMPRODUCT((
ISNUMBER(MATCH('Raw Data'!$O$2:$O$6289,{"FY0","FY1","FY2","FY3"},0)))*(ISNUMBER(MATCH('Raw Data'!$P$2:$P$6289,{"SC COURT","JP COURT","FISCAL FINES","PRAS"},0)))*('Raw Data'!$J$2:$J$6289= EDATE(C3,-3))*('Raw Data'!$AS2:$AS$6289))</f>
        <v>3922</v>
      </c>
    </row>
    <row r="19" s="40" customFormat="1" hidden="1" x14ac:dyDescent="0.2"/>
  </sheetData>
  <sheetProtection algorithmName="SHA-512" hashValue="pFq5+vZfiIA9udRjdgDGeqbFd+iE2aiqlxna/jYZK82u1Y1bjwjY1WAaCEjsSbDLFSTdi8ZgZQWLr2IlhQqQ2w==" saltValue="Wf69xgNmXaAGo5hu1+jNMQ==" spinCount="100000" sheet="1" objects="1" scenarios="1"/>
  <mergeCells count="3">
    <mergeCell ref="B2:C2"/>
    <mergeCell ref="C8:E8"/>
    <mergeCell ref="B6:G6"/>
  </mergeCells>
  <dataValidations count="1">
    <dataValidation type="list" allowBlank="1" showInputMessage="1" showErrorMessage="1" sqref="C3" xr:uid="{36217474-B43B-4A9D-BFE4-ADBED3851C60}">
      <formula1>ExtractDate</formula1>
    </dataValidation>
  </dataValidations>
  <hyperlinks>
    <hyperlink ref="B1" location="Index!A1" display="Back to INDEX" xr:uid="{FD2AC41D-3DD6-4000-9365-2C14BE9331CC}"/>
  </hyperlinks>
  <pageMargins left="0.7" right="0.7" top="0.75" bottom="0.75" header="0.3" footer="0.3"/>
  <pageSetup paperSize="9"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A442C-E477-4EC7-A78C-A9181B274E65}">
  <sheetPr codeName="Sheet6"/>
  <dimension ref="B1:V75"/>
  <sheetViews>
    <sheetView showGridLines="0" zoomScaleNormal="100" workbookViewId="0">
      <selection activeCell="D3" sqref="D3:E3"/>
    </sheetView>
  </sheetViews>
  <sheetFormatPr defaultRowHeight="12.75" x14ac:dyDescent="0.2"/>
  <cols>
    <col min="1" max="1" width="2.7109375" style="190" customWidth="1"/>
    <col min="2" max="2" width="32.7109375" style="190" customWidth="1"/>
    <col min="3" max="22" width="9.5703125" style="190" customWidth="1"/>
    <col min="23" max="16384" width="9.140625" style="190"/>
  </cols>
  <sheetData>
    <row r="1" spans="2:22" x14ac:dyDescent="0.2">
      <c r="B1" s="233" t="s">
        <v>54</v>
      </c>
      <c r="C1" s="234"/>
    </row>
    <row r="2" spans="2:22" ht="30" customHeight="1" x14ac:dyDescent="0.2">
      <c r="C2" s="326" t="s">
        <v>394</v>
      </c>
      <c r="D2" s="326"/>
      <c r="E2" s="326"/>
      <c r="F2" s="326" t="s">
        <v>395</v>
      </c>
      <c r="G2" s="326"/>
      <c r="H2" s="326"/>
    </row>
    <row r="3" spans="2:22" ht="15" x14ac:dyDescent="0.2">
      <c r="C3" s="235" t="s">
        <v>392</v>
      </c>
      <c r="D3" s="327" t="s">
        <v>145</v>
      </c>
      <c r="E3" s="327"/>
      <c r="F3" s="235" t="s">
        <v>371</v>
      </c>
      <c r="G3" s="328">
        <v>46204</v>
      </c>
      <c r="H3" s="328"/>
      <c r="J3" s="40"/>
      <c r="N3" s="40"/>
      <c r="O3" s="40"/>
      <c r="P3" s="40"/>
      <c r="Q3" s="40"/>
      <c r="R3" s="40"/>
      <c r="S3" s="40"/>
      <c r="T3" s="40"/>
      <c r="U3" s="40"/>
      <c r="V3" s="40"/>
    </row>
    <row r="4" spans="2:22" x14ac:dyDescent="0.2">
      <c r="E4" s="40"/>
      <c r="F4" s="40"/>
      <c r="G4" s="40"/>
      <c r="H4" s="40"/>
      <c r="I4" s="40"/>
      <c r="J4" s="40"/>
      <c r="K4" s="40"/>
      <c r="L4" s="40"/>
      <c r="M4" s="40"/>
      <c r="N4" s="40"/>
      <c r="O4" s="40"/>
      <c r="P4" s="40"/>
      <c r="Q4" s="40"/>
      <c r="R4" s="40"/>
      <c r="S4" s="40"/>
      <c r="T4" s="40"/>
      <c r="U4" s="40"/>
      <c r="V4" s="40"/>
    </row>
    <row r="5" spans="2:22" ht="15" x14ac:dyDescent="0.25">
      <c r="B5" s="329" t="s">
        <v>254</v>
      </c>
      <c r="C5" s="324" t="s">
        <v>297</v>
      </c>
      <c r="D5" s="324"/>
      <c r="E5" s="324"/>
      <c r="F5" s="324"/>
      <c r="G5" s="324"/>
      <c r="H5" s="324"/>
      <c r="I5" s="324"/>
      <c r="J5" s="324"/>
      <c r="K5" s="324"/>
      <c r="L5" s="324" t="s">
        <v>291</v>
      </c>
      <c r="M5" s="324"/>
      <c r="N5" s="324"/>
      <c r="O5" s="324"/>
      <c r="P5" s="324"/>
      <c r="Q5" s="324"/>
      <c r="R5" s="324"/>
      <c r="S5" s="324"/>
      <c r="T5" s="324"/>
      <c r="U5" s="324"/>
      <c r="V5" s="324"/>
    </row>
    <row r="6" spans="2:22" ht="51" x14ac:dyDescent="0.2">
      <c r="B6" s="330"/>
      <c r="C6" s="236" t="s">
        <v>377</v>
      </c>
      <c r="D6" s="236" t="s">
        <v>378</v>
      </c>
      <c r="E6" s="236" t="s">
        <v>379</v>
      </c>
      <c r="F6" s="236" t="s">
        <v>380</v>
      </c>
      <c r="G6" s="237" t="s">
        <v>381</v>
      </c>
      <c r="H6" s="236" t="s">
        <v>382</v>
      </c>
      <c r="I6" s="237" t="s">
        <v>383</v>
      </c>
      <c r="J6" s="236" t="s">
        <v>384</v>
      </c>
      <c r="K6" s="237" t="s">
        <v>385</v>
      </c>
      <c r="L6" s="236" t="s">
        <v>386</v>
      </c>
      <c r="M6" s="236" t="s">
        <v>387</v>
      </c>
      <c r="N6" s="236" t="s">
        <v>388</v>
      </c>
      <c r="O6" s="236" t="s">
        <v>366</v>
      </c>
      <c r="P6" s="237" t="s">
        <v>2</v>
      </c>
      <c r="Q6" s="236" t="s">
        <v>389</v>
      </c>
      <c r="R6" s="237" t="s">
        <v>3</v>
      </c>
      <c r="S6" s="236" t="s">
        <v>390</v>
      </c>
      <c r="T6" s="237" t="s">
        <v>4</v>
      </c>
      <c r="U6" s="236" t="s">
        <v>393</v>
      </c>
      <c r="V6" s="237" t="s">
        <v>5</v>
      </c>
    </row>
    <row r="7" spans="2:22" x14ac:dyDescent="0.2">
      <c r="B7" s="238"/>
      <c r="C7" s="239"/>
      <c r="D7" s="239"/>
      <c r="E7" s="239"/>
      <c r="F7" s="240"/>
      <c r="G7" s="239"/>
      <c r="H7" s="239"/>
      <c r="I7" s="239"/>
      <c r="J7" s="239"/>
      <c r="K7" s="241"/>
      <c r="L7" s="239"/>
      <c r="M7" s="239"/>
      <c r="N7" s="239"/>
      <c r="O7" s="239"/>
      <c r="P7" s="239"/>
      <c r="Q7" s="239"/>
      <c r="R7" s="239"/>
      <c r="S7" s="239"/>
      <c r="T7" s="239"/>
      <c r="U7" s="239"/>
      <c r="V7" s="241"/>
    </row>
    <row r="8" spans="2:22" x14ac:dyDescent="0.2">
      <c r="B8" s="242" t="s">
        <v>6</v>
      </c>
      <c r="C8" s="96">
        <f>SUM(C10,C13,C28,C34,C43,C51)</f>
        <v>8271.4893899999988</v>
      </c>
      <c r="D8" s="97">
        <f t="shared" ref="D8:F8" si="0">SUM(D10,D13,D28,D34,D43,D51)</f>
        <v>385.23442</v>
      </c>
      <c r="E8" s="97">
        <f t="shared" si="0"/>
        <v>7886.2549700000009</v>
      </c>
      <c r="F8" s="97">
        <f t="shared" si="0"/>
        <v>4433.397649999999</v>
      </c>
      <c r="G8" s="98">
        <f t="shared" ref="G8" si="1">IFERROR(F8/E8,0)</f>
        <v>0.56216767868462647</v>
      </c>
      <c r="H8" s="97">
        <f t="shared" ref="H8:H10" si="2">E8-F8-J8</f>
        <v>2096.0122300000021</v>
      </c>
      <c r="I8" s="98">
        <f>IFERROR(H8/E8,J99)</f>
        <v>0.26578042911032101</v>
      </c>
      <c r="J8" s="97">
        <f t="shared" ref="J8" si="3">SUM(J10,J13,J28,J34,J43,J51)</f>
        <v>1356.8450899999998</v>
      </c>
      <c r="K8" s="98">
        <f t="shared" ref="K8:K10" si="4">IFERROR(J8/E8,0)</f>
        <v>0.17205189220505251</v>
      </c>
      <c r="L8" s="96">
        <f>SUM(L10,L13,L28,L34,L43,L51)</f>
        <v>15329</v>
      </c>
      <c r="M8" s="97">
        <f>SUM(M10,M13,M28,M34,M43,M51)</f>
        <v>831</v>
      </c>
      <c r="N8" s="97">
        <f>SUM(N10,N13,N28,N34,N43,N51)</f>
        <v>14498</v>
      </c>
      <c r="O8" s="97">
        <f>SUM(O10,O13,O28,O34,O43,O51)</f>
        <v>5986</v>
      </c>
      <c r="P8" s="98">
        <f t="shared" ref="P8" si="5">IFERROR(O8/N8,0)</f>
        <v>0.41288453579804113</v>
      </c>
      <c r="Q8" s="97">
        <f>SUM(Q10,Q13,Q28,Q34,Q43,Q51)</f>
        <v>3465</v>
      </c>
      <c r="R8" s="98">
        <f t="shared" ref="R8:R10" si="6">IFERROR(Q8/N8,)</f>
        <v>0.23899848254931716</v>
      </c>
      <c r="S8" s="97">
        <f>SUM(S10,S13,S28,S34,S43,S51)</f>
        <v>2372</v>
      </c>
      <c r="T8" s="98">
        <f t="shared" ref="T8:T10" si="7">IFERROR(S8/N8,)</f>
        <v>0.16360877362394813</v>
      </c>
      <c r="U8" s="97">
        <f>SUM(U10,U13,U28,U34,U43,U51)</f>
        <v>2675</v>
      </c>
      <c r="V8" s="98">
        <f t="shared" ref="V8:V10" si="8">IFERROR(U8/N8,)</f>
        <v>0.18450820802869361</v>
      </c>
    </row>
    <row r="9" spans="2:22" x14ac:dyDescent="0.2">
      <c r="B9" s="243"/>
      <c r="C9" s="40"/>
      <c r="D9" s="99"/>
      <c r="E9" s="99"/>
      <c r="F9" s="99"/>
      <c r="G9" s="100"/>
      <c r="H9" s="99"/>
      <c r="I9" s="100"/>
      <c r="J9" s="40"/>
      <c r="K9" s="101"/>
      <c r="L9" s="40"/>
      <c r="M9" s="99"/>
      <c r="N9" s="99"/>
      <c r="O9" s="40"/>
      <c r="P9" s="100"/>
      <c r="Q9" s="102"/>
      <c r="R9" s="100"/>
      <c r="S9" s="40"/>
      <c r="T9" s="100"/>
      <c r="U9" s="40"/>
      <c r="V9" s="101"/>
    </row>
    <row r="10" spans="2:22" x14ac:dyDescent="0.2">
      <c r="B10" s="242" t="s">
        <v>7</v>
      </c>
      <c r="C10" s="96">
        <f>C11</f>
        <v>1014.7356600000001</v>
      </c>
      <c r="D10" s="97">
        <f t="shared" ref="D10:F10" si="9">D11</f>
        <v>62.751230000000007</v>
      </c>
      <c r="E10" s="97">
        <f t="shared" si="9"/>
        <v>951.98443000000009</v>
      </c>
      <c r="F10" s="97">
        <f t="shared" si="9"/>
        <v>500.16541999999998</v>
      </c>
      <c r="G10" s="98">
        <f t="shared" ref="G10:G11" si="10">IFERROR(F10/E10,0)</f>
        <v>0.52539243735320329</v>
      </c>
      <c r="H10" s="97">
        <f t="shared" si="2"/>
        <v>278.92900000000009</v>
      </c>
      <c r="I10" s="98">
        <f t="shared" ref="I10" si="11">IFERROR(H10/E10,J101)</f>
        <v>0.29299743904424996</v>
      </c>
      <c r="J10" s="97">
        <f t="shared" ref="J10" si="12">J11</f>
        <v>172.89001000000002</v>
      </c>
      <c r="K10" s="98">
        <f t="shared" si="4"/>
        <v>0.18161012360254675</v>
      </c>
      <c r="L10" s="96">
        <f>L11</f>
        <v>2225</v>
      </c>
      <c r="M10" s="97">
        <f>M11</f>
        <v>149</v>
      </c>
      <c r="N10" s="97">
        <f t="shared" ref="N10:U10" si="13">N11</f>
        <v>2076</v>
      </c>
      <c r="O10" s="97">
        <f t="shared" si="13"/>
        <v>872</v>
      </c>
      <c r="P10" s="98">
        <f>IFERROR(O10/N10,0)</f>
        <v>0.42003853564547206</v>
      </c>
      <c r="Q10" s="97">
        <f t="shared" si="13"/>
        <v>438</v>
      </c>
      <c r="R10" s="98">
        <f t="shared" si="6"/>
        <v>0.21098265895953758</v>
      </c>
      <c r="S10" s="97">
        <f t="shared" si="13"/>
        <v>365</v>
      </c>
      <c r="T10" s="98">
        <f t="shared" si="7"/>
        <v>0.1758188824662813</v>
      </c>
      <c r="U10" s="97">
        <f t="shared" si="13"/>
        <v>401</v>
      </c>
      <c r="V10" s="98">
        <f t="shared" si="8"/>
        <v>0.19315992292870907</v>
      </c>
    </row>
    <row r="11" spans="2:22" x14ac:dyDescent="0.2">
      <c r="B11" s="244" t="s">
        <v>8</v>
      </c>
      <c r="C11" s="99" cm="1">
        <f t="array" ref="C11">(SUMPRODUCT(('Raw Data'!$E$2:$E$6289=$B11)*('Raw Data'!$BL$2:$BL$6289=$D$3)*('Raw Data'!$P$2:$P$6289="SC COURT")*('Raw Data'!$J$2:$J$6289=$G$3)*('Raw Data'!$S$2:$S$6289)))/1000</f>
        <v>1014.7356600000001</v>
      </c>
      <c r="D11" s="99" cm="1">
        <f t="array" ref="D11">(SUMPRODUCT(('Raw Data'!$E$2:$E$6289=$B11)*('Raw Data'!$BL$2:$BL$6289=$D$3)*('Raw Data'!$P$2:$P$6289="SC COURT")*('Raw Data'!$J$2:$J$6289=$G$3)*('Raw Data'!$T$2:$T$6289)))/1000</f>
        <v>62.751230000000007</v>
      </c>
      <c r="E11" s="99">
        <f>C11-D11</f>
        <v>951.98443000000009</v>
      </c>
      <c r="F11" s="103" cm="1">
        <f t="array" ref="F11">(SUMPRODUCT(('Raw Data'!$E$2:$E$6289=$B11)*('Raw Data'!$BL$2:$BL$6289=$D$3)*('Raw Data'!$P$2:$P$6289="SC COURT")*('Raw Data'!$J$2:$J$6289=$G$3)*('Raw Data'!$AA$2:$AA$6289)))/1000</f>
        <v>500.16541999999998</v>
      </c>
      <c r="G11" s="100">
        <f t="shared" si="10"/>
        <v>0.52539243735320329</v>
      </c>
      <c r="H11" s="99">
        <f>E11-F11-J11</f>
        <v>278.92900000000009</v>
      </c>
      <c r="I11" s="100">
        <f>IFERROR(H11/E11,J102)</f>
        <v>0.29299743904424996</v>
      </c>
      <c r="J11" s="103" cm="1">
        <f t="array" ref="J11">(SUMPRODUCT(('Raw Data'!$E$2:$E$6289=$B11)*('Raw Data'!$BL$2:$BL$6289=$D$3)*('Raw Data'!$P$2:$P$6289="SC COURT")*('Raw Data'!$J$2:$J$6289=$G$3)*('Raw Data'!$W$2:$W$6289)))/1000</f>
        <v>172.89001000000002</v>
      </c>
      <c r="K11" s="101">
        <f>IFERROR(J11/E11,0)</f>
        <v>0.18161012360254675</v>
      </c>
      <c r="L11" s="99" cm="1">
        <f t="array" ref="L11">SUMPRODUCT(('Raw Data'!$E$2:$E$6289=$B11)*('Raw Data'!$BL$2:$BL$6289=$D$3)*('Raw Data'!$P$2:$P$6289="SC COURT")*('Raw Data'!$J$2:$J$6289=$G$3)*('Raw Data'!$R$2:$R$6289))</f>
        <v>2225</v>
      </c>
      <c r="M11" s="99" cm="1">
        <f t="array" ref="M11">SUMPRODUCT(('Raw Data'!$E$2:$E$6289=$B11)*('Raw Data'!$BL$2:$BL$6289=$D$3)*('Raw Data'!$P$2:$P$6289="SC COURT")*('Raw Data'!$J$2:$J$6289=$G$3)*('Raw Data'!$AH$2:$AH$6289))+SUMPRODUCT(('Raw Data'!$E$2:$E$6289=$B11)*('Raw Data'!$BL$2:$BL$6289=$D$3)*('Raw Data'!$P$2:$P$6289="SC COURT")*('Raw Data'!$J$2:$J$6289=$G$3)*('Raw Data'!$BH$2:$BH$6289))</f>
        <v>149</v>
      </c>
      <c r="N11" s="99">
        <f>L11-M11</f>
        <v>2076</v>
      </c>
      <c r="O11" s="99" cm="1">
        <f t="array" ref="O11">SUMPRODUCT(('Raw Data'!$E$2:$E$6289=$B11)*('Raw Data'!$BL$2:$BL$6289=$D$3)*('Raw Data'!$P$2:$P$6289="SC COURT")*('Raw Data'!$J$2:$J$6289=$G$3)*('Raw Data'!$AF$2:$AF$6289))</f>
        <v>872</v>
      </c>
      <c r="P11" s="100">
        <f>IFERROR(O11/N11,0)</f>
        <v>0.42003853564547206</v>
      </c>
      <c r="Q11" s="99">
        <f>N11-O11-U11-S11</f>
        <v>438</v>
      </c>
      <c r="R11" s="100">
        <f>IFERROR(Q11/N11,)</f>
        <v>0.21098265895953758</v>
      </c>
      <c r="S11" s="99" cm="1">
        <f t="array" ref="S11">SUMPRODUCT(('Raw Data'!$E$2:$E$6289=$B11)*('Raw Data'!$BL$2:$BL$6289=$D$3)*('Raw Data'!$P$2:$P$6289="SC COURT")*('Raw Data'!$J$2:$J$6289=$G$3)*('Raw Data'!$AE$2:$AE$6289))</f>
        <v>365</v>
      </c>
      <c r="T11" s="100">
        <f>IFERROR(S11/N11,)</f>
        <v>0.1758188824662813</v>
      </c>
      <c r="U11" s="99" cm="1">
        <f t="array" ref="U11">SUMPRODUCT(('Raw Data'!$E$2:$E$6289=$B11)*('Raw Data'!$BL$2:$BL$6289=$D$3)*('Raw Data'!$P$2:$P$6289="SC COURT")*('Raw Data'!$J$2:$J$6289=$G$3)*('Raw Data'!$AD$2:$AD$6289))</f>
        <v>401</v>
      </c>
      <c r="V11" s="101">
        <f>IFERROR(U11/N11,)</f>
        <v>0.19315992292870907</v>
      </c>
    </row>
    <row r="12" spans="2:22" x14ac:dyDescent="0.2">
      <c r="B12" s="245"/>
      <c r="C12" s="40"/>
      <c r="D12" s="99"/>
      <c r="E12" s="99"/>
      <c r="F12" s="103"/>
      <c r="G12" s="100"/>
      <c r="H12" s="99"/>
      <c r="I12" s="100"/>
      <c r="J12" s="103"/>
      <c r="K12" s="101"/>
      <c r="L12" s="99"/>
      <c r="M12" s="99"/>
      <c r="N12" s="99"/>
      <c r="O12" s="99"/>
      <c r="P12" s="100"/>
      <c r="Q12" s="99"/>
      <c r="R12" s="100"/>
      <c r="S12" s="99"/>
      <c r="T12" s="100"/>
      <c r="U12" s="99"/>
      <c r="V12" s="101"/>
    </row>
    <row r="13" spans="2:22" x14ac:dyDescent="0.2">
      <c r="B13" s="242" t="s">
        <v>9</v>
      </c>
      <c r="C13" s="96">
        <f>SUM(C14:C26)</f>
        <v>1692.24298</v>
      </c>
      <c r="D13" s="97">
        <f t="shared" ref="D13:F13" si="14">SUM(D14:D26)</f>
        <v>84.001300000000001</v>
      </c>
      <c r="E13" s="97">
        <f t="shared" si="14"/>
        <v>1608.2416800000003</v>
      </c>
      <c r="F13" s="97">
        <f t="shared" si="14"/>
        <v>1006.3375300000001</v>
      </c>
      <c r="G13" s="98">
        <f t="shared" ref="G13:G26" si="15">IFERROR(F13/E13,0)</f>
        <v>0.62573774981382146</v>
      </c>
      <c r="H13" s="97">
        <f t="shared" ref="H13:H26" si="16">E13-F13-J13</f>
        <v>349.77952000000016</v>
      </c>
      <c r="I13" s="98">
        <f t="shared" ref="I13:I26" si="17">IFERROR(H13/E13,J104)</f>
        <v>0.21749188840821493</v>
      </c>
      <c r="J13" s="97">
        <f t="shared" ref="J13" si="18">SUM(J14:J26)</f>
        <v>252.12463000000002</v>
      </c>
      <c r="K13" s="98">
        <f t="shared" ref="K13:K26" si="19">IFERROR(J13/E13,0)</f>
        <v>0.15677036177796361</v>
      </c>
      <c r="L13" s="96">
        <f>SUM(L14:L26)</f>
        <v>2650</v>
      </c>
      <c r="M13" s="97">
        <f>SUM(M14:M26)</f>
        <v>177</v>
      </c>
      <c r="N13" s="97">
        <f t="shared" ref="N13:U13" si="20">SUM(N14:N26)</f>
        <v>2473</v>
      </c>
      <c r="O13" s="97">
        <f t="shared" si="20"/>
        <v>1147</v>
      </c>
      <c r="P13" s="98">
        <f t="shared" ref="P13:P26" si="21">IFERROR(O13/N13,0)</f>
        <v>0.46380913869793772</v>
      </c>
      <c r="Q13" s="97">
        <f t="shared" ref="Q13:Q26" si="22">N13-O13-U13-S13</f>
        <v>459</v>
      </c>
      <c r="R13" s="98">
        <f t="shared" ref="R13:R26" si="23">IFERROR(Q13/N13,)</f>
        <v>0.18560452891225232</v>
      </c>
      <c r="S13" s="97">
        <f t="shared" si="20"/>
        <v>425</v>
      </c>
      <c r="T13" s="98">
        <f t="shared" ref="T13:T26" si="24">IFERROR(S13/N13,)</f>
        <v>0.17185604528912252</v>
      </c>
      <c r="U13" s="97">
        <f t="shared" si="20"/>
        <v>442</v>
      </c>
      <c r="V13" s="98">
        <f t="shared" ref="V13:V59" si="25">IFERROR(U13/N13,)</f>
        <v>0.17873028710068742</v>
      </c>
    </row>
    <row r="14" spans="2:22" x14ac:dyDescent="0.2">
      <c r="B14" s="244" t="s">
        <v>10</v>
      </c>
      <c r="C14" s="104" cm="1">
        <f t="array" ref="C14">(SUMPRODUCT(('Raw Data'!$E$2:$E$6289=$B14)*('Raw Data'!$BL$2:$BL$6289=$D$3)*('Raw Data'!$P$2:$P$6289="SC COURT")*('Raw Data'!$J$2:$J$6289=$G$3)*('Raw Data'!$S$2:$S$6289)))/1000</f>
        <v>613.88121000000001</v>
      </c>
      <c r="D14" s="99" cm="1">
        <f t="array" ref="D14">(SUMPRODUCT(('Raw Data'!$E$2:$E$6289=$B14)*('Raw Data'!$BL$2:$BL$6289=$D$3)*('Raw Data'!$P$2:$P$6289="SC COURT")*('Raw Data'!$J$2:$J$6289=$G$3)*('Raw Data'!$T$2:$T$6289)))/1000</f>
        <v>52.189300000000003</v>
      </c>
      <c r="E14" s="99">
        <f t="shared" ref="E14:E26" si="26">C14-D14</f>
        <v>561.69191000000001</v>
      </c>
      <c r="F14" s="103" cm="1">
        <f t="array" ref="F14">(SUMPRODUCT(('Raw Data'!$E$2:$E$6289=$B14)*('Raw Data'!$BL$2:$BL$6289=$D$3)*('Raw Data'!$P$2:$P$6289="SC COURT")*('Raw Data'!$J$2:$J$6289=$G$3)*('Raw Data'!$AA$2:$AA$6289)))/1000</f>
        <v>338.19434000000001</v>
      </c>
      <c r="G14" s="100">
        <f t="shared" si="15"/>
        <v>0.60209936084000215</v>
      </c>
      <c r="H14" s="99">
        <f t="shared" si="16"/>
        <v>133.01898999999997</v>
      </c>
      <c r="I14" s="100">
        <f t="shared" si="17"/>
        <v>0.23681841883747262</v>
      </c>
      <c r="J14" s="103" cm="1">
        <f t="array" ref="J14">(SUMPRODUCT(('Raw Data'!$E$2:$E$6289=$B14)*('Raw Data'!$BL$2:$BL$6289=$D$3)*('Raw Data'!$P$2:$P$6289="SC COURT")*('Raw Data'!$J$2:$J$6289=$G$3)*('Raw Data'!$W$2:$W$6289)))/1000</f>
        <v>90.478580000000008</v>
      </c>
      <c r="K14" s="101">
        <f t="shared" si="19"/>
        <v>0.16108222032252523</v>
      </c>
      <c r="L14" s="99" cm="1">
        <f t="array" ref="L14">SUMPRODUCT(('Raw Data'!$E$2:$E$6289=$B14)*('Raw Data'!$BL$2:$BL$6289=$D$3)*('Raw Data'!$P$2:$P$6289="SC COURT")*('Raw Data'!$J$2:$J$6289=$G$3)*('Raw Data'!$R$2:$R$6289))</f>
        <v>1035</v>
      </c>
      <c r="M14" s="99" cm="1">
        <f t="array" ref="M14">SUMPRODUCT(('Raw Data'!$E$2:$E$6289=$B14)*('Raw Data'!$BL$2:$BL$6289=$D$3)*('Raw Data'!$P$2:$P$6289="SC COURT")*('Raw Data'!$J$2:$J$6289=$G$3)*('Raw Data'!$AH$2:$AH$6289))+SUMPRODUCT(('Raw Data'!$E$2:$E$6289=$B14)*('Raw Data'!$BL$2:$BL$6289=$D$3)*('Raw Data'!$P$2:$P$6289="SC COURT")*('Raw Data'!$J$2:$J$6289=$G$3)*('Raw Data'!$BH$2:$BH$6289))</f>
        <v>117</v>
      </c>
      <c r="N14" s="99">
        <f t="shared" ref="N14:N26" si="27">L14-M14</f>
        <v>918</v>
      </c>
      <c r="O14" s="99" cm="1">
        <f t="array" ref="O14">SUMPRODUCT(('Raw Data'!$E$2:$E$6289=$B14)*('Raw Data'!$BL$2:$BL$6289=$D$3)*('Raw Data'!$P$2:$P$6289="SC COURT")*('Raw Data'!$J$2:$J$6289=$G$3)*('Raw Data'!$AF$2:$AF$6289))</f>
        <v>411</v>
      </c>
      <c r="P14" s="100">
        <f t="shared" si="21"/>
        <v>0.44771241830065361</v>
      </c>
      <c r="Q14" s="99">
        <f t="shared" si="22"/>
        <v>192</v>
      </c>
      <c r="R14" s="100">
        <f t="shared" si="23"/>
        <v>0.20915032679738563</v>
      </c>
      <c r="S14" s="99" cm="1">
        <f t="array" ref="S14">SUMPRODUCT(('Raw Data'!$E$2:$E$6289=$B14)*('Raw Data'!$BL$2:$BL$6289=$D$3)*('Raw Data'!$P$2:$P$6289="SC COURT")*('Raw Data'!$J$2:$J$6289=$G$3)*('Raw Data'!$AE$2:$AE$6289))</f>
        <v>154</v>
      </c>
      <c r="T14" s="100">
        <f t="shared" si="24"/>
        <v>0.16775599128540306</v>
      </c>
      <c r="U14" s="99" cm="1">
        <f t="array" ref="U14">SUMPRODUCT(('Raw Data'!$E$2:$E$6289=$B14)*('Raw Data'!$BL$2:$BL$6289=$D$3)*('Raw Data'!$P$2:$P$6289="SC COURT")*('Raw Data'!$J$2:$J$6289=$G$3)*('Raw Data'!$AD$2:$AD$6289))</f>
        <v>161</v>
      </c>
      <c r="V14" s="101">
        <f t="shared" si="25"/>
        <v>0.17538126361655773</v>
      </c>
    </row>
    <row r="15" spans="2:22" x14ac:dyDescent="0.2">
      <c r="B15" s="244" t="s">
        <v>11</v>
      </c>
      <c r="C15" s="104" cm="1">
        <f t="array" ref="C15">(SUMPRODUCT(('Raw Data'!$E$2:$E$6289=$B15)*('Raw Data'!$BL$2:$BL$6289=$D$3)*('Raw Data'!$P$2:$P$6289="SC COURT")*('Raw Data'!$J$2:$J$6289=$G$3)*('Raw Data'!$S$2:$S$6289)))/1000</f>
        <v>28.8416</v>
      </c>
      <c r="D15" s="99" cm="1">
        <f t="array" ref="D15">(SUMPRODUCT(('Raw Data'!$E$2:$E$6289=$B15)*('Raw Data'!$BL$2:$BL$6289=$D$3)*('Raw Data'!$P$2:$P$6289="SC COURT")*('Raw Data'!$J$2:$J$6289=$G$3)*('Raw Data'!$T$2:$T$6289)))/1000</f>
        <v>1.77</v>
      </c>
      <c r="E15" s="99">
        <f t="shared" si="26"/>
        <v>27.0716</v>
      </c>
      <c r="F15" s="103" cm="1">
        <f t="array" ref="F15">(SUMPRODUCT(('Raw Data'!$E$2:$E$6289=$B15)*('Raw Data'!$BL$2:$BL$6289=$D$3)*('Raw Data'!$P$2:$P$6289="SC COURT")*('Raw Data'!$J$2:$J$6289=$G$3)*('Raw Data'!$AA$2:$AA$6289)))/1000</f>
        <v>17.424759999999999</v>
      </c>
      <c r="G15" s="100">
        <f t="shared" si="15"/>
        <v>0.64365460482572134</v>
      </c>
      <c r="H15" s="99">
        <f t="shared" si="16"/>
        <v>6.726840000000001</v>
      </c>
      <c r="I15" s="100">
        <f t="shared" si="17"/>
        <v>0.24848328137236075</v>
      </c>
      <c r="J15" s="103" cm="1">
        <f t="array" ref="J15">(SUMPRODUCT(('Raw Data'!$E$2:$E$6289=$B15)*('Raw Data'!$BL$2:$BL$6289=$D$3)*('Raw Data'!$P$2:$P$6289="SC COURT")*('Raw Data'!$J$2:$J$6289=$G$3)*('Raw Data'!$W$2:$W$6289)))/1000</f>
        <v>2.92</v>
      </c>
      <c r="K15" s="101">
        <f t="shared" si="19"/>
        <v>0.10786211380191787</v>
      </c>
      <c r="L15" s="99" cm="1">
        <f t="array" ref="L15">SUMPRODUCT(('Raw Data'!$E$2:$E$6289=$B15)*('Raw Data'!$BL$2:$BL$6289=$D$3)*('Raw Data'!$P$2:$P$6289="SC COURT")*('Raw Data'!$J$2:$J$6289=$G$3)*('Raw Data'!$R$2:$R$6289))</f>
        <v>54</v>
      </c>
      <c r="M15" s="99" cm="1">
        <f t="array" ref="M15">SUMPRODUCT(('Raw Data'!$E$2:$E$6289=$B15)*('Raw Data'!$BL$2:$BL$6289=$D$3)*('Raw Data'!$P$2:$P$6289="SC COURT")*('Raw Data'!$J$2:$J$6289=$G$3)*('Raw Data'!$AH$2:$AH$6289))+SUMPRODUCT(('Raw Data'!$E$2:$E$6289=$B15)*('Raw Data'!$BL$2:$BL$6289=$D$3)*('Raw Data'!$P$2:$P$6289="SC COURT")*('Raw Data'!$J$2:$J$6289=$G$3)*('Raw Data'!$BH$2:$BH$6289))</f>
        <v>3</v>
      </c>
      <c r="N15" s="99">
        <f t="shared" si="27"/>
        <v>51</v>
      </c>
      <c r="O15" s="99" cm="1">
        <f t="array" ref="O15">SUMPRODUCT(('Raw Data'!$E$2:$E$6289=$B15)*('Raw Data'!$BL$2:$BL$6289=$D$3)*('Raw Data'!$P$2:$P$6289="SC COURT")*('Raw Data'!$J$2:$J$6289=$G$3)*('Raw Data'!$AF$2:$AF$6289))</f>
        <v>23</v>
      </c>
      <c r="P15" s="100">
        <f t="shared" si="21"/>
        <v>0.45098039215686275</v>
      </c>
      <c r="Q15" s="99">
        <f t="shared" si="22"/>
        <v>16</v>
      </c>
      <c r="R15" s="100">
        <f t="shared" si="23"/>
        <v>0.31372549019607843</v>
      </c>
      <c r="S15" s="99" cm="1">
        <f t="array" ref="S15">SUMPRODUCT(('Raw Data'!$E$2:$E$6289=$B15)*('Raw Data'!$BL$2:$BL$6289=$D$3)*('Raw Data'!$P$2:$P$6289="SC COURT")*('Raw Data'!$J$2:$J$6289=$G$3)*('Raw Data'!$AE$2:$AE$6289))</f>
        <v>5</v>
      </c>
      <c r="T15" s="100">
        <f t="shared" si="24"/>
        <v>9.8039215686274508E-2</v>
      </c>
      <c r="U15" s="99" cm="1">
        <f t="array" ref="U15">SUMPRODUCT(('Raw Data'!$E$2:$E$6289=$B15)*('Raw Data'!$BL$2:$BL$6289=$D$3)*('Raw Data'!$P$2:$P$6289="SC COURT")*('Raw Data'!$J$2:$J$6289=$G$3)*('Raw Data'!$AD$2:$AD$6289))</f>
        <v>7</v>
      </c>
      <c r="V15" s="101">
        <f t="shared" si="25"/>
        <v>0.13725490196078433</v>
      </c>
    </row>
    <row r="16" spans="2:22" x14ac:dyDescent="0.2">
      <c r="B16" s="244" t="s">
        <v>12</v>
      </c>
      <c r="C16" s="104" cm="1">
        <f t="array" ref="C16">(SUMPRODUCT(('Raw Data'!$E$2:$E$6289=$B16)*('Raw Data'!$BL$2:$BL$6289=$D$3)*('Raw Data'!$P$2:$P$6289="SC COURT")*('Raw Data'!$J$2:$J$6289=$G$3)*('Raw Data'!$S$2:$S$6289)))/1000</f>
        <v>100.71066</v>
      </c>
      <c r="D16" s="99" cm="1">
        <f t="array" ref="D16">(SUMPRODUCT(('Raw Data'!$E$2:$E$6289=$B16)*('Raw Data'!$BL$2:$BL$6289=$D$3)*('Raw Data'!$P$2:$P$6289="SC COURT")*('Raw Data'!$J$2:$J$6289=$G$3)*('Raw Data'!$T$2:$T$6289)))/1000</f>
        <v>1.26</v>
      </c>
      <c r="E16" s="99">
        <f t="shared" si="26"/>
        <v>99.450659999999999</v>
      </c>
      <c r="F16" s="103" cm="1">
        <f t="array" ref="F16">(SUMPRODUCT(('Raw Data'!$E$2:$E$6289=$B16)*('Raw Data'!$BL$2:$BL$6289=$D$3)*('Raw Data'!$P$2:$P$6289="SC COURT")*('Raw Data'!$J$2:$J$6289=$G$3)*('Raw Data'!$AA$2:$AA$6289)))/1000</f>
        <v>74.213850000000008</v>
      </c>
      <c r="G16" s="100">
        <f t="shared" si="15"/>
        <v>0.74623788318750228</v>
      </c>
      <c r="H16" s="99">
        <f t="shared" si="16"/>
        <v>9.8018099999999908</v>
      </c>
      <c r="I16" s="100">
        <f t="shared" si="17"/>
        <v>9.8559526905100392E-2</v>
      </c>
      <c r="J16" s="103" cm="1">
        <f t="array" ref="J16">(SUMPRODUCT(('Raw Data'!$E$2:$E$6289=$B16)*('Raw Data'!$BL$2:$BL$6289=$D$3)*('Raw Data'!$P$2:$P$6289="SC COURT")*('Raw Data'!$J$2:$J$6289=$G$3)*('Raw Data'!$W$2:$W$6289)))/1000</f>
        <v>15.435</v>
      </c>
      <c r="K16" s="101">
        <f t="shared" si="19"/>
        <v>0.1552025899073973</v>
      </c>
      <c r="L16" s="99" cm="1">
        <f t="array" ref="L16">SUMPRODUCT(('Raw Data'!$E$2:$E$6289=$B16)*('Raw Data'!$BL$2:$BL$6289=$D$3)*('Raw Data'!$P$2:$P$6289="SC COURT")*('Raw Data'!$J$2:$J$6289=$G$3)*('Raw Data'!$R$2:$R$6289))</f>
        <v>156</v>
      </c>
      <c r="M16" s="99" cm="1">
        <f t="array" ref="M16">SUMPRODUCT(('Raw Data'!$E$2:$E$6289=$B16)*('Raw Data'!$BL$2:$BL$6289=$D$3)*('Raw Data'!$P$2:$P$6289="SC COURT")*('Raw Data'!$J$2:$J$6289=$G$3)*('Raw Data'!$AH$2:$AH$6289))+SUMPRODUCT(('Raw Data'!$E$2:$E$6289=$B16)*('Raw Data'!$BL$2:$BL$6289=$D$3)*('Raw Data'!$P$2:$P$6289="SC COURT")*('Raw Data'!$J$2:$J$6289=$G$3)*('Raw Data'!$BH$2:$BH$6289))</f>
        <v>2</v>
      </c>
      <c r="N16" s="99">
        <f t="shared" si="27"/>
        <v>154</v>
      </c>
      <c r="O16" s="99" cm="1">
        <f t="array" ref="O16">SUMPRODUCT(('Raw Data'!$E$2:$E$6289=$B16)*('Raw Data'!$BL$2:$BL$6289=$D$3)*('Raw Data'!$P$2:$P$6289="SC COURT")*('Raw Data'!$J$2:$J$6289=$G$3)*('Raw Data'!$AF$2:$AF$6289))</f>
        <v>86</v>
      </c>
      <c r="P16" s="100">
        <f t="shared" si="21"/>
        <v>0.55844155844155841</v>
      </c>
      <c r="Q16" s="99">
        <f t="shared" si="22"/>
        <v>12</v>
      </c>
      <c r="R16" s="100">
        <f t="shared" si="23"/>
        <v>7.792207792207792E-2</v>
      </c>
      <c r="S16" s="99" cm="1">
        <f t="array" ref="S16">SUMPRODUCT(('Raw Data'!$E$2:$E$6289=$B16)*('Raw Data'!$BL$2:$BL$6289=$D$3)*('Raw Data'!$P$2:$P$6289="SC COURT")*('Raw Data'!$J$2:$J$6289=$G$3)*('Raw Data'!$AE$2:$AE$6289))</f>
        <v>23</v>
      </c>
      <c r="T16" s="100">
        <f t="shared" si="24"/>
        <v>0.14935064935064934</v>
      </c>
      <c r="U16" s="99" cm="1">
        <f t="array" ref="U16">SUMPRODUCT(('Raw Data'!$E$2:$E$6289=$B16)*('Raw Data'!$BL$2:$BL$6289=$D$3)*('Raw Data'!$P$2:$P$6289="SC COURT")*('Raw Data'!$J$2:$J$6289=$G$3)*('Raw Data'!$AD$2:$AD$6289))</f>
        <v>33</v>
      </c>
      <c r="V16" s="101">
        <f t="shared" si="25"/>
        <v>0.21428571428571427</v>
      </c>
    </row>
    <row r="17" spans="2:22" x14ac:dyDescent="0.2">
      <c r="B17" s="244" t="s">
        <v>13</v>
      </c>
      <c r="C17" s="104" cm="1">
        <f t="array" ref="C17">(SUMPRODUCT(('Raw Data'!$E$2:$E$6289=$B17)*('Raw Data'!$BL$2:$BL$6289=$D$3)*('Raw Data'!$P$2:$P$6289="SC COURT")*('Raw Data'!$J$2:$J$6289=$G$3)*('Raw Data'!$S$2:$S$6289)))/1000</f>
        <v>42.5</v>
      </c>
      <c r="D17" s="99" cm="1">
        <f t="array" ref="D17">(SUMPRODUCT(('Raw Data'!$E$2:$E$6289=$B17)*('Raw Data'!$BL$2:$BL$6289=$D$3)*('Raw Data'!$P$2:$P$6289="SC COURT")*('Raw Data'!$J$2:$J$6289=$G$3)*('Raw Data'!$T$2:$T$6289)))/1000</f>
        <v>0</v>
      </c>
      <c r="E17" s="99">
        <f t="shared" si="26"/>
        <v>42.5</v>
      </c>
      <c r="F17" s="103" cm="1">
        <f t="array" ref="F17">(SUMPRODUCT(('Raw Data'!$E$2:$E$6289=$B17)*('Raw Data'!$BL$2:$BL$6289=$D$3)*('Raw Data'!$P$2:$P$6289="SC COURT")*('Raw Data'!$J$2:$J$6289=$G$3)*('Raw Data'!$AA$2:$AA$6289)))/1000</f>
        <v>24.70214</v>
      </c>
      <c r="G17" s="100">
        <f t="shared" si="15"/>
        <v>0.5812268235294118</v>
      </c>
      <c r="H17" s="99">
        <f t="shared" si="16"/>
        <v>13.625299999999999</v>
      </c>
      <c r="I17" s="100">
        <f t="shared" si="17"/>
        <v>0.32059529411764703</v>
      </c>
      <c r="J17" s="103" cm="1">
        <f t="array" ref="J17">(SUMPRODUCT(('Raw Data'!$E$2:$E$6289=$B17)*('Raw Data'!$BL$2:$BL$6289=$D$3)*('Raw Data'!$P$2:$P$6289="SC COURT")*('Raw Data'!$J$2:$J$6289=$G$3)*('Raw Data'!$W$2:$W$6289)))/1000</f>
        <v>4.1725600000000007</v>
      </c>
      <c r="K17" s="101">
        <f t="shared" si="19"/>
        <v>9.8177882352941198E-2</v>
      </c>
      <c r="L17" s="99" cm="1">
        <f t="array" ref="L17">SUMPRODUCT(('Raw Data'!$E$2:$E$6289=$B17)*('Raw Data'!$BL$2:$BL$6289=$D$3)*('Raw Data'!$P$2:$P$6289="SC COURT")*('Raw Data'!$J$2:$J$6289=$G$3)*('Raw Data'!$R$2:$R$6289))</f>
        <v>62</v>
      </c>
      <c r="M17" s="99" cm="1">
        <f t="array" ref="M17">SUMPRODUCT(('Raw Data'!$E$2:$E$6289=$B17)*('Raw Data'!$BL$2:$BL$6289=$D$3)*('Raw Data'!$P$2:$P$6289="SC COURT")*('Raw Data'!$J$2:$J$6289=$G$3)*('Raw Data'!$AH$2:$AH$6289))+SUMPRODUCT(('Raw Data'!$E$2:$E$6289=$B17)*('Raw Data'!$BL$2:$BL$6289=$D$3)*('Raw Data'!$P$2:$P$6289="SC COURT")*('Raw Data'!$J$2:$J$6289=$G$3)*('Raw Data'!$BH$2:$BH$6289))</f>
        <v>0</v>
      </c>
      <c r="N17" s="99">
        <f t="shared" si="27"/>
        <v>62</v>
      </c>
      <c r="O17" s="99" cm="1">
        <f t="array" ref="O17">SUMPRODUCT(('Raw Data'!$E$2:$E$6289=$B17)*('Raw Data'!$BL$2:$BL$6289=$D$3)*('Raw Data'!$P$2:$P$6289="SC COURT")*('Raw Data'!$J$2:$J$6289=$G$3)*('Raw Data'!$AF$2:$AF$6289))</f>
        <v>25</v>
      </c>
      <c r="P17" s="100">
        <f t="shared" si="21"/>
        <v>0.40322580645161288</v>
      </c>
      <c r="Q17" s="99">
        <f t="shared" si="22"/>
        <v>16</v>
      </c>
      <c r="R17" s="100">
        <f t="shared" si="23"/>
        <v>0.25806451612903225</v>
      </c>
      <c r="S17" s="99" cm="1">
        <f t="array" ref="S17">SUMPRODUCT(('Raw Data'!$E$2:$E$6289=$B17)*('Raw Data'!$BL$2:$BL$6289=$D$3)*('Raw Data'!$P$2:$P$6289="SC COURT")*('Raw Data'!$J$2:$J$6289=$G$3)*('Raw Data'!$AE$2:$AE$6289))</f>
        <v>13</v>
      </c>
      <c r="T17" s="100">
        <f t="shared" si="24"/>
        <v>0.20967741935483872</v>
      </c>
      <c r="U17" s="99" cm="1">
        <f t="array" ref="U17">SUMPRODUCT(('Raw Data'!$E$2:$E$6289=$B17)*('Raw Data'!$BL$2:$BL$6289=$D$3)*('Raw Data'!$P$2:$P$6289="SC COURT")*('Raw Data'!$J$2:$J$6289=$G$3)*('Raw Data'!$AD$2:$AD$6289))</f>
        <v>8</v>
      </c>
      <c r="V17" s="101">
        <f t="shared" si="25"/>
        <v>0.12903225806451613</v>
      </c>
    </row>
    <row r="18" spans="2:22" x14ac:dyDescent="0.2">
      <c r="B18" s="244" t="s">
        <v>14</v>
      </c>
      <c r="C18" s="104" cm="1">
        <f t="array" ref="C18">(SUMPRODUCT(('Raw Data'!$E$2:$E$6289=$B18)*('Raw Data'!$BL$2:$BL$6289=$D$3)*('Raw Data'!$P$2:$P$6289="SC COURT")*('Raw Data'!$J$2:$J$6289=$G$3)*('Raw Data'!$S$2:$S$6289)))/1000</f>
        <v>404.70499999999998</v>
      </c>
      <c r="D18" s="99" cm="1">
        <f t="array" ref="D18">(SUMPRODUCT(('Raw Data'!$E$2:$E$6289=$B18)*('Raw Data'!$BL$2:$BL$6289=$D$3)*('Raw Data'!$P$2:$P$6289="SC COURT")*('Raw Data'!$J$2:$J$6289=$G$3)*('Raw Data'!$T$2:$T$6289)))/1000</f>
        <v>11.42</v>
      </c>
      <c r="E18" s="99">
        <f t="shared" si="26"/>
        <v>393.28499999999997</v>
      </c>
      <c r="F18" s="103" cm="1">
        <f t="array" ref="F18">(SUMPRODUCT(('Raw Data'!$E$2:$E$6289=$B18)*('Raw Data'!$BL$2:$BL$6289=$D$3)*('Raw Data'!$P$2:$P$6289="SC COURT")*('Raw Data'!$J$2:$J$6289=$G$3)*('Raw Data'!$AA$2:$AA$6289)))/1000</f>
        <v>232.83237</v>
      </c>
      <c r="G18" s="100">
        <f t="shared" si="15"/>
        <v>0.59201945154277436</v>
      </c>
      <c r="H18" s="99">
        <f t="shared" si="16"/>
        <v>80.984659999999963</v>
      </c>
      <c r="I18" s="100">
        <f t="shared" si="17"/>
        <v>0.20591850693517416</v>
      </c>
      <c r="J18" s="103" cm="1">
        <f t="array" ref="J18">(SUMPRODUCT(('Raw Data'!$E$2:$E$6289=$B18)*('Raw Data'!$BL$2:$BL$6289=$D$3)*('Raw Data'!$P$2:$P$6289="SC COURT")*('Raw Data'!$J$2:$J$6289=$G$3)*('Raw Data'!$W$2:$W$6289)))/1000</f>
        <v>79.467970000000008</v>
      </c>
      <c r="K18" s="101">
        <f t="shared" si="19"/>
        <v>0.20206204152205148</v>
      </c>
      <c r="L18" s="99" cm="1">
        <f t="array" ref="L18">SUMPRODUCT(('Raw Data'!$E$2:$E$6289=$B18)*('Raw Data'!$BL$2:$BL$6289=$D$3)*('Raw Data'!$P$2:$P$6289="SC COURT")*('Raw Data'!$J$2:$J$6289=$G$3)*('Raw Data'!$R$2:$R$6289))</f>
        <v>636</v>
      </c>
      <c r="M18" s="99" cm="1">
        <f t="array" ref="M18">SUMPRODUCT(('Raw Data'!$E$2:$E$6289=$B18)*('Raw Data'!$BL$2:$BL$6289=$D$3)*('Raw Data'!$P$2:$P$6289="SC COURT")*('Raw Data'!$J$2:$J$6289=$G$3)*('Raw Data'!$AH$2:$AH$6289))+SUMPRODUCT(('Raw Data'!$E$2:$E$6289=$B18)*('Raw Data'!$BL$2:$BL$6289=$D$3)*('Raw Data'!$P$2:$P$6289="SC COURT")*('Raw Data'!$J$2:$J$6289=$G$3)*('Raw Data'!$BH$2:$BH$6289))</f>
        <v>20</v>
      </c>
      <c r="N18" s="99">
        <f t="shared" si="27"/>
        <v>616</v>
      </c>
      <c r="O18" s="99" cm="1">
        <f t="array" ref="O18">SUMPRODUCT(('Raw Data'!$E$2:$E$6289=$B18)*('Raw Data'!$BL$2:$BL$6289=$D$3)*('Raw Data'!$P$2:$P$6289="SC COURT")*('Raw Data'!$J$2:$J$6289=$G$3)*('Raw Data'!$AF$2:$AF$6289))</f>
        <v>265</v>
      </c>
      <c r="P18" s="100">
        <f t="shared" si="21"/>
        <v>0.43019480519480519</v>
      </c>
      <c r="Q18" s="99">
        <f t="shared" si="22"/>
        <v>102</v>
      </c>
      <c r="R18" s="100">
        <f t="shared" si="23"/>
        <v>0.16558441558441558</v>
      </c>
      <c r="S18" s="99" cm="1">
        <f t="array" ref="S18">SUMPRODUCT(('Raw Data'!$E$2:$E$6289=$B18)*('Raw Data'!$BL$2:$BL$6289=$D$3)*('Raw Data'!$P$2:$P$6289="SC COURT")*('Raw Data'!$J$2:$J$6289=$G$3)*('Raw Data'!$AE$2:$AE$6289))</f>
        <v>111</v>
      </c>
      <c r="T18" s="100">
        <f t="shared" si="24"/>
        <v>0.18019480519480519</v>
      </c>
      <c r="U18" s="99" cm="1">
        <f t="array" ref="U18">SUMPRODUCT(('Raw Data'!$E$2:$E$6289=$B18)*('Raw Data'!$BL$2:$BL$6289=$D$3)*('Raw Data'!$P$2:$P$6289="SC COURT")*('Raw Data'!$J$2:$J$6289=$G$3)*('Raw Data'!$AD$2:$AD$6289))</f>
        <v>138</v>
      </c>
      <c r="V18" s="101">
        <f t="shared" si="25"/>
        <v>0.22402597402597402</v>
      </c>
    </row>
    <row r="19" spans="2:22" x14ac:dyDescent="0.2">
      <c r="B19" s="244" t="s">
        <v>15</v>
      </c>
      <c r="C19" s="104" cm="1">
        <f t="array" ref="C19">(SUMPRODUCT(('Raw Data'!$E$2:$E$6289=$B19)*('Raw Data'!$BL$2:$BL$6289=$D$3)*('Raw Data'!$P$2:$P$6289="SC COURT")*('Raw Data'!$J$2:$J$6289=$G$3)*('Raw Data'!$S$2:$S$6289)))/1000</f>
        <v>44.600999999999999</v>
      </c>
      <c r="D19" s="99" cm="1">
        <f t="array" ref="D19">(SUMPRODUCT(('Raw Data'!$E$2:$E$6289=$B19)*('Raw Data'!$BL$2:$BL$6289=$D$3)*('Raw Data'!$P$2:$P$6289="SC COURT")*('Raw Data'!$J$2:$J$6289=$G$3)*('Raw Data'!$T$2:$T$6289)))/1000</f>
        <v>0</v>
      </c>
      <c r="E19" s="99">
        <f t="shared" si="26"/>
        <v>44.600999999999999</v>
      </c>
      <c r="F19" s="103" cm="1">
        <f t="array" ref="F19">(SUMPRODUCT(('Raw Data'!$E$2:$E$6289=$B19)*('Raw Data'!$BL$2:$BL$6289=$D$3)*('Raw Data'!$P$2:$P$6289="SC COURT")*('Raw Data'!$J$2:$J$6289=$G$3)*('Raw Data'!$AA$2:$AA$6289)))/1000</f>
        <v>35.178599999999996</v>
      </c>
      <c r="G19" s="100">
        <f t="shared" si="15"/>
        <v>0.78874016277661929</v>
      </c>
      <c r="H19" s="99">
        <f t="shared" si="16"/>
        <v>4.5770000000000035</v>
      </c>
      <c r="I19" s="100">
        <f t="shared" si="17"/>
        <v>0.10262101746597618</v>
      </c>
      <c r="J19" s="103" cm="1">
        <f t="array" ref="J19">(SUMPRODUCT(('Raw Data'!$E$2:$E$6289=$B19)*('Raw Data'!$BL$2:$BL$6289=$D$3)*('Raw Data'!$P$2:$P$6289="SC COURT")*('Raw Data'!$J$2:$J$6289=$G$3)*('Raw Data'!$W$2:$W$6289)))/1000</f>
        <v>4.8453999999999997</v>
      </c>
      <c r="K19" s="101">
        <f t="shared" si="19"/>
        <v>0.10863881975740454</v>
      </c>
      <c r="L19" s="99" cm="1">
        <f t="array" ref="L19">SUMPRODUCT(('Raw Data'!$E$2:$E$6289=$B19)*('Raw Data'!$BL$2:$BL$6289=$D$3)*('Raw Data'!$P$2:$P$6289="SC COURT")*('Raw Data'!$J$2:$J$6289=$G$3)*('Raw Data'!$R$2:$R$6289))</f>
        <v>75</v>
      </c>
      <c r="M19" s="99" cm="1">
        <f t="array" ref="M19">SUMPRODUCT(('Raw Data'!$E$2:$E$6289=$B19)*('Raw Data'!$BL$2:$BL$6289=$D$3)*('Raw Data'!$P$2:$P$6289="SC COURT")*('Raw Data'!$J$2:$J$6289=$G$3)*('Raw Data'!$AH$2:$AH$6289))+SUMPRODUCT(('Raw Data'!$E$2:$E$6289=$B19)*('Raw Data'!$BL$2:$BL$6289=$D$3)*('Raw Data'!$P$2:$P$6289="SC COURT")*('Raw Data'!$J$2:$J$6289=$G$3)*('Raw Data'!$BH$2:$BH$6289))</f>
        <v>0</v>
      </c>
      <c r="N19" s="99">
        <f t="shared" si="27"/>
        <v>75</v>
      </c>
      <c r="O19" s="99" cm="1">
        <f t="array" ref="O19">SUMPRODUCT(('Raw Data'!$E$2:$E$6289=$B19)*('Raw Data'!$BL$2:$BL$6289=$D$3)*('Raw Data'!$P$2:$P$6289="SC COURT")*('Raw Data'!$J$2:$J$6289=$G$3)*('Raw Data'!$AF$2:$AF$6289))</f>
        <v>52</v>
      </c>
      <c r="P19" s="100">
        <f t="shared" si="21"/>
        <v>0.69333333333333336</v>
      </c>
      <c r="Q19" s="99">
        <f t="shared" si="22"/>
        <v>8</v>
      </c>
      <c r="R19" s="100">
        <f t="shared" si="23"/>
        <v>0.10666666666666667</v>
      </c>
      <c r="S19" s="99" cm="1">
        <f t="array" ref="S19">SUMPRODUCT(('Raw Data'!$E$2:$E$6289=$B19)*('Raw Data'!$BL$2:$BL$6289=$D$3)*('Raw Data'!$P$2:$P$6289="SC COURT")*('Raw Data'!$J$2:$J$6289=$G$3)*('Raw Data'!$AE$2:$AE$6289))</f>
        <v>10</v>
      </c>
      <c r="T19" s="100">
        <f t="shared" si="24"/>
        <v>0.13333333333333333</v>
      </c>
      <c r="U19" s="99" cm="1">
        <f t="array" ref="U19">SUMPRODUCT(('Raw Data'!$E$2:$E$6289=$B19)*('Raw Data'!$BL$2:$BL$6289=$D$3)*('Raw Data'!$P$2:$P$6289="SC COURT")*('Raw Data'!$J$2:$J$6289=$G$3)*('Raw Data'!$AD$2:$AD$6289))</f>
        <v>5</v>
      </c>
      <c r="V19" s="101">
        <f t="shared" si="25"/>
        <v>6.6666666666666666E-2</v>
      </c>
    </row>
    <row r="20" spans="2:22" x14ac:dyDescent="0.2">
      <c r="B20" s="244" t="s">
        <v>16</v>
      </c>
      <c r="C20" s="104" cm="1">
        <f t="array" ref="C20">(SUMPRODUCT(('Raw Data'!$E$2:$E$6289=$B20)*('Raw Data'!$BL$2:$BL$6289=$D$3)*('Raw Data'!$P$2:$P$6289="SC COURT")*('Raw Data'!$J$2:$J$6289=$G$3)*('Raw Data'!$S$2:$S$6289)))/1000</f>
        <v>70.959000000000003</v>
      </c>
      <c r="D20" s="99" cm="1">
        <f t="array" ref="D20">(SUMPRODUCT(('Raw Data'!$E$2:$E$6289=$B20)*('Raw Data'!$BL$2:$BL$6289=$D$3)*('Raw Data'!$P$2:$P$6289="SC COURT")*('Raw Data'!$J$2:$J$6289=$G$3)*('Raw Data'!$T$2:$T$6289)))/1000</f>
        <v>0</v>
      </c>
      <c r="E20" s="99">
        <f t="shared" si="26"/>
        <v>70.959000000000003</v>
      </c>
      <c r="F20" s="103" cm="1">
        <f t="array" ref="F20">(SUMPRODUCT(('Raw Data'!$E$2:$E$6289=$B20)*('Raw Data'!$BL$2:$BL$6289=$D$3)*('Raw Data'!$P$2:$P$6289="SC COURT")*('Raw Data'!$J$2:$J$6289=$G$3)*('Raw Data'!$AA$2:$AA$6289)))/1000</f>
        <v>40.877519999999997</v>
      </c>
      <c r="G20" s="100">
        <f t="shared" si="15"/>
        <v>0.57607237982496928</v>
      </c>
      <c r="H20" s="99">
        <f t="shared" si="16"/>
        <v>16.621480000000005</v>
      </c>
      <c r="I20" s="100">
        <f t="shared" si="17"/>
        <v>0.234240617821559</v>
      </c>
      <c r="J20" s="103" cm="1">
        <f t="array" ref="J20">(SUMPRODUCT(('Raw Data'!$E$2:$E$6289=$B20)*('Raw Data'!$BL$2:$BL$6289=$D$3)*('Raw Data'!$P$2:$P$6289="SC COURT")*('Raw Data'!$J$2:$J$6289=$G$3)*('Raw Data'!$W$2:$W$6289)))/1000</f>
        <v>13.46</v>
      </c>
      <c r="K20" s="101">
        <f t="shared" si="19"/>
        <v>0.18968700235347172</v>
      </c>
      <c r="L20" s="99" cm="1">
        <f t="array" ref="L20">SUMPRODUCT(('Raw Data'!$E$2:$E$6289=$B20)*('Raw Data'!$BL$2:$BL$6289=$D$3)*('Raw Data'!$P$2:$P$6289="SC COURT")*('Raw Data'!$J$2:$J$6289=$G$3)*('Raw Data'!$R$2:$R$6289))</f>
        <v>90</v>
      </c>
      <c r="M20" s="99" cm="1">
        <f t="array" ref="M20">SUMPRODUCT(('Raw Data'!$E$2:$E$6289=$B20)*('Raw Data'!$BL$2:$BL$6289=$D$3)*('Raw Data'!$P$2:$P$6289="SC COURT")*('Raw Data'!$J$2:$J$6289=$G$3)*('Raw Data'!$AH$2:$AH$6289))+SUMPRODUCT(('Raw Data'!$E$2:$E$6289=$B20)*('Raw Data'!$BL$2:$BL$6289=$D$3)*('Raw Data'!$P$2:$P$6289="SC COURT")*('Raw Data'!$J$2:$J$6289=$G$3)*('Raw Data'!$BH$2:$BH$6289))</f>
        <v>0</v>
      </c>
      <c r="N20" s="99">
        <f t="shared" si="27"/>
        <v>90</v>
      </c>
      <c r="O20" s="99" cm="1">
        <f t="array" ref="O20">SUMPRODUCT(('Raw Data'!$E$2:$E$6289=$B20)*('Raw Data'!$BL$2:$BL$6289=$D$3)*('Raw Data'!$P$2:$P$6289="SC COURT")*('Raw Data'!$J$2:$J$6289=$G$3)*('Raw Data'!$AF$2:$AF$6289))</f>
        <v>41</v>
      </c>
      <c r="P20" s="100">
        <f t="shared" si="21"/>
        <v>0.45555555555555555</v>
      </c>
      <c r="Q20" s="99">
        <f t="shared" si="22"/>
        <v>13</v>
      </c>
      <c r="R20" s="100">
        <f t="shared" si="23"/>
        <v>0.14444444444444443</v>
      </c>
      <c r="S20" s="99" cm="1">
        <f t="array" ref="S20">SUMPRODUCT(('Raw Data'!$E$2:$E$6289=$B20)*('Raw Data'!$BL$2:$BL$6289=$D$3)*('Raw Data'!$P$2:$P$6289="SC COURT")*('Raw Data'!$J$2:$J$6289=$G$3)*('Raw Data'!$AE$2:$AE$6289))</f>
        <v>20</v>
      </c>
      <c r="T20" s="100">
        <f t="shared" si="24"/>
        <v>0.22222222222222221</v>
      </c>
      <c r="U20" s="99" cm="1">
        <f t="array" ref="U20">SUMPRODUCT(('Raw Data'!$E$2:$E$6289=$B20)*('Raw Data'!$BL$2:$BL$6289=$D$3)*('Raw Data'!$P$2:$P$6289="SC COURT")*('Raw Data'!$J$2:$J$6289=$G$3)*('Raw Data'!$AD$2:$AD$6289))</f>
        <v>16</v>
      </c>
      <c r="V20" s="101">
        <f t="shared" si="25"/>
        <v>0.17777777777777778</v>
      </c>
    </row>
    <row r="21" spans="2:22" x14ac:dyDescent="0.2">
      <c r="B21" s="244" t="s">
        <v>17</v>
      </c>
      <c r="C21" s="104" cm="1">
        <f t="array" ref="C21">(SUMPRODUCT(('Raw Data'!$E$2:$E$6289=$B21)*('Raw Data'!$BL$2:$BL$6289=$D$3)*('Raw Data'!$P$2:$P$6289="SC COURT")*('Raw Data'!$J$2:$J$6289=$G$3)*('Raw Data'!$S$2:$S$6289)))/1000</f>
        <v>6.07</v>
      </c>
      <c r="D21" s="99" cm="1">
        <f t="array" ref="D21">(SUMPRODUCT(('Raw Data'!$E$2:$E$6289=$B21)*('Raw Data'!$BL$2:$BL$6289=$D$3)*('Raw Data'!$P$2:$P$6289="SC COURT")*('Raw Data'!$J$2:$J$6289=$G$3)*('Raw Data'!$T$2:$T$6289)))/1000</f>
        <v>0</v>
      </c>
      <c r="E21" s="99">
        <f t="shared" si="26"/>
        <v>6.07</v>
      </c>
      <c r="F21" s="103" cm="1">
        <f t="array" ref="F21">(SUMPRODUCT(('Raw Data'!$E$2:$E$6289=$B21)*('Raw Data'!$BL$2:$BL$6289=$D$3)*('Raw Data'!$P$2:$P$6289="SC COURT")*('Raw Data'!$J$2:$J$6289=$G$3)*('Raw Data'!$AA$2:$AA$6289)))/1000</f>
        <v>4.1900000000000004</v>
      </c>
      <c r="G21" s="100">
        <f t="shared" si="15"/>
        <v>0.6902800658978584</v>
      </c>
      <c r="H21" s="99">
        <f t="shared" si="16"/>
        <v>0.67999999999999994</v>
      </c>
      <c r="I21" s="100">
        <f t="shared" si="17"/>
        <v>0.11202635914332783</v>
      </c>
      <c r="J21" s="103" cm="1">
        <f t="array" ref="J21">(SUMPRODUCT(('Raw Data'!$E$2:$E$6289=$B21)*('Raw Data'!$BL$2:$BL$6289=$D$3)*('Raw Data'!$P$2:$P$6289="SC COURT")*('Raw Data'!$J$2:$J$6289=$G$3)*('Raw Data'!$W$2:$W$6289)))/1000</f>
        <v>1.2</v>
      </c>
      <c r="K21" s="101">
        <f t="shared" si="19"/>
        <v>0.19769357495881382</v>
      </c>
      <c r="L21" s="99" cm="1">
        <f t="array" ref="L21">SUMPRODUCT(('Raw Data'!$E$2:$E$6289=$B21)*('Raw Data'!$BL$2:$BL$6289=$D$3)*('Raw Data'!$P$2:$P$6289="SC COURT")*('Raw Data'!$J$2:$J$6289=$G$3)*('Raw Data'!$R$2:$R$6289))</f>
        <v>10</v>
      </c>
      <c r="M21" s="99" cm="1">
        <f t="array" ref="M21">SUMPRODUCT(('Raw Data'!$E$2:$E$6289=$B21)*('Raw Data'!$BL$2:$BL$6289=$D$3)*('Raw Data'!$P$2:$P$6289="SC COURT")*('Raw Data'!$J$2:$J$6289=$G$3)*('Raw Data'!$AH$2:$AH$6289))+SUMPRODUCT(('Raw Data'!$E$2:$E$6289=$B21)*('Raw Data'!$BL$2:$BL$6289=$D$3)*('Raw Data'!$P$2:$P$6289="SC COURT")*('Raw Data'!$J$2:$J$6289=$G$3)*('Raw Data'!$BH$2:$BH$6289))</f>
        <v>0</v>
      </c>
      <c r="N21" s="99">
        <f t="shared" si="27"/>
        <v>10</v>
      </c>
      <c r="O21" s="99" cm="1">
        <f t="array" ref="O21">SUMPRODUCT(('Raw Data'!$E$2:$E$6289=$B21)*('Raw Data'!$BL$2:$BL$6289=$D$3)*('Raw Data'!$P$2:$P$6289="SC COURT")*('Raw Data'!$J$2:$J$6289=$G$3)*('Raw Data'!$AF$2:$AF$6289))</f>
        <v>7</v>
      </c>
      <c r="P21" s="100">
        <f t="shared" si="21"/>
        <v>0.7</v>
      </c>
      <c r="Q21" s="99">
        <f t="shared" si="22"/>
        <v>0</v>
      </c>
      <c r="R21" s="100">
        <f t="shared" si="23"/>
        <v>0</v>
      </c>
      <c r="S21" s="99" cm="1">
        <f t="array" ref="S21">SUMPRODUCT(('Raw Data'!$E$2:$E$6289=$B21)*('Raw Data'!$BL$2:$BL$6289=$D$3)*('Raw Data'!$P$2:$P$6289="SC COURT")*('Raw Data'!$J$2:$J$6289=$G$3)*('Raw Data'!$AE$2:$AE$6289))</f>
        <v>1</v>
      </c>
      <c r="T21" s="100">
        <f t="shared" si="24"/>
        <v>0.1</v>
      </c>
      <c r="U21" s="99" cm="1">
        <f t="array" ref="U21">SUMPRODUCT(('Raw Data'!$E$2:$E$6289=$B21)*('Raw Data'!$BL$2:$BL$6289=$D$3)*('Raw Data'!$P$2:$P$6289="SC COURT")*('Raw Data'!$J$2:$J$6289=$G$3)*('Raw Data'!$AD$2:$AD$6289))</f>
        <v>2</v>
      </c>
      <c r="V21" s="101">
        <f t="shared" si="25"/>
        <v>0.2</v>
      </c>
    </row>
    <row r="22" spans="2:22" x14ac:dyDescent="0.2">
      <c r="B22" s="244" t="s">
        <v>18</v>
      </c>
      <c r="C22" s="104" cm="1">
        <f t="array" ref="C22">(SUMPRODUCT(('Raw Data'!$E$2:$E$6289=$B22)*('Raw Data'!$BL$2:$BL$6289=$D$3)*('Raw Data'!$P$2:$P$6289="SC COURT")*('Raw Data'!$J$2:$J$6289=$G$3)*('Raw Data'!$S$2:$S$6289)))/1000</f>
        <v>172.392</v>
      </c>
      <c r="D22" s="99" cm="1">
        <f t="array" ref="D22">(SUMPRODUCT(('Raw Data'!$E$2:$E$6289=$B22)*('Raw Data'!$BL$2:$BL$6289=$D$3)*('Raw Data'!$P$2:$P$6289="SC COURT")*('Raw Data'!$J$2:$J$6289=$G$3)*('Raw Data'!$T$2:$T$6289)))/1000</f>
        <v>12.717000000000001</v>
      </c>
      <c r="E22" s="99">
        <f t="shared" si="26"/>
        <v>159.67499999999998</v>
      </c>
      <c r="F22" s="103" cm="1">
        <f t="array" ref="F22">(SUMPRODUCT(('Raw Data'!$E$2:$E$6289=$B22)*('Raw Data'!$BL$2:$BL$6289=$D$3)*('Raw Data'!$P$2:$P$6289="SC COURT")*('Raw Data'!$J$2:$J$6289=$G$3)*('Raw Data'!$AA$2:$AA$6289)))/1000</f>
        <v>78.456940000000003</v>
      </c>
      <c r="G22" s="100">
        <f t="shared" si="15"/>
        <v>0.49135393768592461</v>
      </c>
      <c r="H22" s="99">
        <f t="shared" si="16"/>
        <v>62.762939999999986</v>
      </c>
      <c r="I22" s="100">
        <f t="shared" si="17"/>
        <v>0.39306679192108968</v>
      </c>
      <c r="J22" s="103" cm="1">
        <f t="array" ref="J22">(SUMPRODUCT(('Raw Data'!$E$2:$E$6289=$B22)*('Raw Data'!$BL$2:$BL$6289=$D$3)*('Raw Data'!$P$2:$P$6289="SC COURT")*('Raw Data'!$J$2:$J$6289=$G$3)*('Raw Data'!$W$2:$W$6289)))/1000</f>
        <v>18.455119999999997</v>
      </c>
      <c r="K22" s="101">
        <f t="shared" si="19"/>
        <v>0.11557927039298575</v>
      </c>
      <c r="L22" s="99" cm="1">
        <f t="array" ref="L22">SUMPRODUCT(('Raw Data'!$E$2:$E$6289=$B22)*('Raw Data'!$BL$2:$BL$6289=$D$3)*('Raw Data'!$P$2:$P$6289="SC COURT")*('Raw Data'!$J$2:$J$6289=$G$3)*('Raw Data'!$R$2:$R$6289))</f>
        <v>240</v>
      </c>
      <c r="M22" s="99" cm="1">
        <f t="array" ref="M22">SUMPRODUCT(('Raw Data'!$E$2:$E$6289=$B22)*('Raw Data'!$BL$2:$BL$6289=$D$3)*('Raw Data'!$P$2:$P$6289="SC COURT")*('Raw Data'!$J$2:$J$6289=$G$3)*('Raw Data'!$AH$2:$AH$6289))+SUMPRODUCT(('Raw Data'!$E$2:$E$6289=$B22)*('Raw Data'!$BL$2:$BL$6289=$D$3)*('Raw Data'!$P$2:$P$6289="SC COURT")*('Raw Data'!$J$2:$J$6289=$G$3)*('Raw Data'!$BH$2:$BH$6289))</f>
        <v>25</v>
      </c>
      <c r="N22" s="99">
        <f t="shared" si="27"/>
        <v>215</v>
      </c>
      <c r="O22" s="99" cm="1">
        <f t="array" ref="O22">SUMPRODUCT(('Raw Data'!$E$2:$E$6289=$B22)*('Raw Data'!$BL$2:$BL$6289=$D$3)*('Raw Data'!$P$2:$P$6289="SC COURT")*('Raw Data'!$J$2:$J$6289=$G$3)*('Raw Data'!$AF$2:$AF$6289))</f>
        <v>79</v>
      </c>
      <c r="P22" s="100">
        <f t="shared" si="21"/>
        <v>0.36744186046511629</v>
      </c>
      <c r="Q22" s="99">
        <f t="shared" si="22"/>
        <v>55</v>
      </c>
      <c r="R22" s="100">
        <f t="shared" si="23"/>
        <v>0.2558139534883721</v>
      </c>
      <c r="S22" s="99" cm="1">
        <f t="array" ref="S22">SUMPRODUCT(('Raw Data'!$E$2:$E$6289=$B22)*('Raw Data'!$BL$2:$BL$6289=$D$3)*('Raw Data'!$P$2:$P$6289="SC COURT")*('Raw Data'!$J$2:$J$6289=$G$3)*('Raw Data'!$AE$2:$AE$6289))</f>
        <v>49</v>
      </c>
      <c r="T22" s="100">
        <f t="shared" si="24"/>
        <v>0.22790697674418606</v>
      </c>
      <c r="U22" s="99" cm="1">
        <f t="array" ref="U22">SUMPRODUCT(('Raw Data'!$E$2:$E$6289=$B22)*('Raw Data'!$BL$2:$BL$6289=$D$3)*('Raw Data'!$P$2:$P$6289="SC COURT")*('Raw Data'!$J$2:$J$6289=$G$3)*('Raw Data'!$AD$2:$AD$6289))</f>
        <v>32</v>
      </c>
      <c r="V22" s="101">
        <f t="shared" si="25"/>
        <v>0.14883720930232558</v>
      </c>
    </row>
    <row r="23" spans="2:22" x14ac:dyDescent="0.2">
      <c r="B23" s="244" t="s">
        <v>19</v>
      </c>
      <c r="C23" s="104" cm="1">
        <f t="array" ref="C23">(SUMPRODUCT(('Raw Data'!$E$2:$E$6289=$B23)*('Raw Data'!$BL$2:$BL$6289=$D$3)*('Raw Data'!$P$2:$P$6289="SC COURT")*('Raw Data'!$J$2:$J$6289=$G$3)*('Raw Data'!$S$2:$S$6289)))/1000</f>
        <v>13.654999999999999</v>
      </c>
      <c r="D23" s="99" cm="1">
        <f t="array" ref="D23">(SUMPRODUCT(('Raw Data'!$E$2:$E$6289=$B23)*('Raw Data'!$BL$2:$BL$6289=$D$3)*('Raw Data'!$P$2:$P$6289="SC COURT")*('Raw Data'!$J$2:$J$6289=$G$3)*('Raw Data'!$T$2:$T$6289)))/1000</f>
        <v>0</v>
      </c>
      <c r="E23" s="99">
        <f t="shared" si="26"/>
        <v>13.654999999999999</v>
      </c>
      <c r="F23" s="103" cm="1">
        <f t="array" ref="F23">(SUMPRODUCT(('Raw Data'!$E$2:$E$6289=$B23)*('Raw Data'!$BL$2:$BL$6289=$D$3)*('Raw Data'!$P$2:$P$6289="SC COURT")*('Raw Data'!$J$2:$J$6289=$G$3)*('Raw Data'!$AA$2:$AA$6289)))/1000</f>
        <v>9.3249999999999993</v>
      </c>
      <c r="G23" s="100">
        <f t="shared" si="15"/>
        <v>0.68290003661662391</v>
      </c>
      <c r="H23" s="99">
        <f t="shared" si="16"/>
        <v>2.08</v>
      </c>
      <c r="I23" s="100">
        <f t="shared" si="17"/>
        <v>0.1523251556206518</v>
      </c>
      <c r="J23" s="103" cm="1">
        <f t="array" ref="J23">(SUMPRODUCT(('Raw Data'!$E$2:$E$6289=$B23)*('Raw Data'!$BL$2:$BL$6289=$D$3)*('Raw Data'!$P$2:$P$6289="SC COURT")*('Raw Data'!$J$2:$J$6289=$G$3)*('Raw Data'!$W$2:$W$6289)))/1000</f>
        <v>2.25</v>
      </c>
      <c r="K23" s="101">
        <f t="shared" si="19"/>
        <v>0.1647748077627243</v>
      </c>
      <c r="L23" s="99" cm="1">
        <f t="array" ref="L23">SUMPRODUCT(('Raw Data'!$E$2:$E$6289=$B23)*('Raw Data'!$BL$2:$BL$6289=$D$3)*('Raw Data'!$P$2:$P$6289="SC COURT")*('Raw Data'!$J$2:$J$6289=$G$3)*('Raw Data'!$R$2:$R$6289))</f>
        <v>27</v>
      </c>
      <c r="M23" s="99" cm="1">
        <f t="array" ref="M23">SUMPRODUCT(('Raw Data'!$E$2:$E$6289=$B23)*('Raw Data'!$BL$2:$BL$6289=$D$3)*('Raw Data'!$P$2:$P$6289="SC COURT")*('Raw Data'!$J$2:$J$6289=$G$3)*('Raw Data'!$AH$2:$AH$6289))+SUMPRODUCT(('Raw Data'!$E$2:$E$6289=$B23)*('Raw Data'!$BL$2:$BL$6289=$D$3)*('Raw Data'!$P$2:$P$6289="SC COURT")*('Raw Data'!$J$2:$J$6289=$G$3)*('Raw Data'!$BH$2:$BH$6289))</f>
        <v>0</v>
      </c>
      <c r="N23" s="99">
        <f t="shared" si="27"/>
        <v>27</v>
      </c>
      <c r="O23" s="99" cm="1">
        <f t="array" ref="O23">SUMPRODUCT(('Raw Data'!$E$2:$E$6289=$B23)*('Raw Data'!$BL$2:$BL$6289=$D$3)*('Raw Data'!$P$2:$P$6289="SC COURT")*('Raw Data'!$J$2:$J$6289=$G$3)*('Raw Data'!$AF$2:$AF$6289))</f>
        <v>16</v>
      </c>
      <c r="P23" s="100">
        <f t="shared" si="21"/>
        <v>0.59259259259259256</v>
      </c>
      <c r="Q23" s="99">
        <f t="shared" si="22"/>
        <v>3</v>
      </c>
      <c r="R23" s="100">
        <f t="shared" si="23"/>
        <v>0.1111111111111111</v>
      </c>
      <c r="S23" s="99" cm="1">
        <f t="array" ref="S23">SUMPRODUCT(('Raw Data'!$E$2:$E$6289=$B23)*('Raw Data'!$BL$2:$BL$6289=$D$3)*('Raw Data'!$P$2:$P$6289="SC COURT")*('Raw Data'!$J$2:$J$6289=$G$3)*('Raw Data'!$AE$2:$AE$6289))</f>
        <v>2</v>
      </c>
      <c r="T23" s="100">
        <f t="shared" si="24"/>
        <v>7.407407407407407E-2</v>
      </c>
      <c r="U23" s="99" cm="1">
        <f t="array" ref="U23">SUMPRODUCT(('Raw Data'!$E$2:$E$6289=$B23)*('Raw Data'!$BL$2:$BL$6289=$D$3)*('Raw Data'!$P$2:$P$6289="SC COURT")*('Raw Data'!$J$2:$J$6289=$G$3)*('Raw Data'!$AD$2:$AD$6289))</f>
        <v>6</v>
      </c>
      <c r="V23" s="101">
        <f t="shared" si="25"/>
        <v>0.22222222222222221</v>
      </c>
    </row>
    <row r="24" spans="2:22" x14ac:dyDescent="0.2">
      <c r="B24" s="244" t="s">
        <v>20</v>
      </c>
      <c r="C24" s="104" cm="1">
        <f t="array" ref="C24">(SUMPRODUCT(('Raw Data'!$E$2:$E$6289=$B24)*('Raw Data'!$BL$2:$BL$6289=$D$3)*('Raw Data'!$P$2:$P$6289="SC COURT")*('Raw Data'!$J$2:$J$6289=$G$3)*('Raw Data'!$S$2:$S$6289)))/1000</f>
        <v>41.594999999999999</v>
      </c>
      <c r="D24" s="99" cm="1">
        <f t="array" ref="D24">(SUMPRODUCT(('Raw Data'!$E$2:$E$6289=$B24)*('Raw Data'!$BL$2:$BL$6289=$D$3)*('Raw Data'!$P$2:$P$6289="SC COURT")*('Raw Data'!$J$2:$J$6289=$G$3)*('Raw Data'!$T$2:$T$6289)))/1000</f>
        <v>0.81</v>
      </c>
      <c r="E24" s="99">
        <f t="shared" si="26"/>
        <v>40.784999999999997</v>
      </c>
      <c r="F24" s="103" cm="1">
        <f t="array" ref="F24">(SUMPRODUCT(('Raw Data'!$E$2:$E$6289=$B24)*('Raw Data'!$BL$2:$BL$6289=$D$3)*('Raw Data'!$P$2:$P$6289="SC COURT")*('Raw Data'!$J$2:$J$6289=$G$3)*('Raw Data'!$AA$2:$AA$6289)))/1000</f>
        <v>30.016909999999999</v>
      </c>
      <c r="G24" s="100">
        <f t="shared" si="15"/>
        <v>0.73597915900453603</v>
      </c>
      <c r="H24" s="99">
        <f t="shared" si="16"/>
        <v>5.3080899999999973</v>
      </c>
      <c r="I24" s="100">
        <f t="shared" si="17"/>
        <v>0.13014809366188546</v>
      </c>
      <c r="J24" s="103" cm="1">
        <f t="array" ref="J24">(SUMPRODUCT(('Raw Data'!$E$2:$E$6289=$B24)*('Raw Data'!$BL$2:$BL$6289=$D$3)*('Raw Data'!$P$2:$P$6289="SC COURT")*('Raw Data'!$J$2:$J$6289=$G$3)*('Raw Data'!$W$2:$W$6289)))/1000</f>
        <v>5.46</v>
      </c>
      <c r="K24" s="101">
        <f t="shared" si="19"/>
        <v>0.13387274733357854</v>
      </c>
      <c r="L24" s="99" cm="1">
        <f t="array" ref="L24">SUMPRODUCT(('Raw Data'!$E$2:$E$6289=$B24)*('Raw Data'!$BL$2:$BL$6289=$D$3)*('Raw Data'!$P$2:$P$6289="SC COURT")*('Raw Data'!$J$2:$J$6289=$G$3)*('Raw Data'!$R$2:$R$6289))</f>
        <v>70</v>
      </c>
      <c r="M24" s="99" cm="1">
        <f t="array" ref="M24">SUMPRODUCT(('Raw Data'!$E$2:$E$6289=$B24)*('Raw Data'!$BL$2:$BL$6289=$D$3)*('Raw Data'!$P$2:$P$6289="SC COURT")*('Raw Data'!$J$2:$J$6289=$G$3)*('Raw Data'!$AH$2:$AH$6289))+SUMPRODUCT(('Raw Data'!$E$2:$E$6289=$B24)*('Raw Data'!$BL$2:$BL$6289=$D$3)*('Raw Data'!$P$2:$P$6289="SC COURT")*('Raw Data'!$J$2:$J$6289=$G$3)*('Raw Data'!$BH$2:$BH$6289))</f>
        <v>2</v>
      </c>
      <c r="N24" s="99">
        <f t="shared" si="27"/>
        <v>68</v>
      </c>
      <c r="O24" s="99" cm="1">
        <f t="array" ref="O24">SUMPRODUCT(('Raw Data'!$E$2:$E$6289=$B24)*('Raw Data'!$BL$2:$BL$6289=$D$3)*('Raw Data'!$P$2:$P$6289="SC COURT")*('Raw Data'!$J$2:$J$6289=$G$3)*('Raw Data'!$AF$2:$AF$6289))</f>
        <v>37</v>
      </c>
      <c r="P24" s="100">
        <f t="shared" si="21"/>
        <v>0.54411764705882348</v>
      </c>
      <c r="Q24" s="99">
        <f t="shared" si="22"/>
        <v>13</v>
      </c>
      <c r="R24" s="100">
        <f t="shared" si="23"/>
        <v>0.19117647058823528</v>
      </c>
      <c r="S24" s="99" cm="1">
        <f t="array" ref="S24">SUMPRODUCT(('Raw Data'!$E$2:$E$6289=$B24)*('Raw Data'!$BL$2:$BL$6289=$D$3)*('Raw Data'!$P$2:$P$6289="SC COURT")*('Raw Data'!$J$2:$J$6289=$G$3)*('Raw Data'!$AE$2:$AE$6289))</f>
        <v>12</v>
      </c>
      <c r="T24" s="100">
        <f t="shared" si="24"/>
        <v>0.17647058823529413</v>
      </c>
      <c r="U24" s="99" cm="1">
        <f t="array" ref="U24">SUMPRODUCT(('Raw Data'!$E$2:$E$6289=$B24)*('Raw Data'!$BL$2:$BL$6289=$D$3)*('Raw Data'!$P$2:$P$6289="SC COURT")*('Raw Data'!$J$2:$J$6289=$G$3)*('Raw Data'!$AD$2:$AD$6289))</f>
        <v>6</v>
      </c>
      <c r="V24" s="101">
        <f t="shared" si="25"/>
        <v>8.8235294117647065E-2</v>
      </c>
    </row>
    <row r="25" spans="2:22" x14ac:dyDescent="0.2">
      <c r="B25" s="244" t="s">
        <v>21</v>
      </c>
      <c r="C25" s="104" cm="1">
        <f t="array" ref="C25">(SUMPRODUCT(('Raw Data'!$E$2:$E$6289=$B25)*('Raw Data'!$BL$2:$BL$6289=$D$3)*('Raw Data'!$P$2:$P$6289="SC COURT")*('Raw Data'!$J$2:$J$6289=$G$3)*('Raw Data'!$S$2:$S$6289)))/1000</f>
        <v>116.98751</v>
      </c>
      <c r="D25" s="99" cm="1">
        <f t="array" ref="D25">(SUMPRODUCT(('Raw Data'!$E$2:$E$6289=$B25)*('Raw Data'!$BL$2:$BL$6289=$D$3)*('Raw Data'!$P$2:$P$6289="SC COURT")*('Raw Data'!$J$2:$J$6289=$G$3)*('Raw Data'!$T$2:$T$6289)))/1000</f>
        <v>2.5350000000000001</v>
      </c>
      <c r="E25" s="99">
        <f t="shared" si="26"/>
        <v>114.45251</v>
      </c>
      <c r="F25" s="103" cm="1">
        <f t="array" ref="F25">(SUMPRODUCT(('Raw Data'!$E$2:$E$6289=$B25)*('Raw Data'!$BL$2:$BL$6289=$D$3)*('Raw Data'!$P$2:$P$6289="SC COURT")*('Raw Data'!$J$2:$J$6289=$G$3)*('Raw Data'!$AA$2:$AA$6289)))/1000</f>
        <v>97.172579999999996</v>
      </c>
      <c r="G25" s="100">
        <f t="shared" si="15"/>
        <v>0.84902096074607702</v>
      </c>
      <c r="H25" s="99">
        <f t="shared" si="16"/>
        <v>10.214930000000006</v>
      </c>
      <c r="I25" s="100">
        <f t="shared" si="17"/>
        <v>8.9250379917399855E-2</v>
      </c>
      <c r="J25" s="103" cm="1">
        <f t="array" ref="J25">(SUMPRODUCT(('Raw Data'!$E$2:$E$6289=$B25)*('Raw Data'!$BL$2:$BL$6289=$D$3)*('Raw Data'!$P$2:$P$6289="SC COURT")*('Raw Data'!$J$2:$J$6289=$G$3)*('Raw Data'!$W$2:$W$6289)))/1000</f>
        <v>7.0650000000000004</v>
      </c>
      <c r="K25" s="101">
        <f t="shared" si="19"/>
        <v>6.1728659336523072E-2</v>
      </c>
      <c r="L25" s="99" cm="1">
        <f t="array" ref="L25">SUMPRODUCT(('Raw Data'!$E$2:$E$6289=$B25)*('Raw Data'!$BL$2:$BL$6289=$D$3)*('Raw Data'!$P$2:$P$6289="SC COURT")*('Raw Data'!$J$2:$J$6289=$G$3)*('Raw Data'!$R$2:$R$6289))</f>
        <v>112</v>
      </c>
      <c r="M25" s="99" cm="1">
        <f t="array" ref="M25">SUMPRODUCT(('Raw Data'!$E$2:$E$6289=$B25)*('Raw Data'!$BL$2:$BL$6289=$D$3)*('Raw Data'!$P$2:$P$6289="SC COURT")*('Raw Data'!$J$2:$J$6289=$G$3)*('Raw Data'!$AH$2:$AH$6289))+SUMPRODUCT(('Raw Data'!$E$2:$E$6289=$B25)*('Raw Data'!$BL$2:$BL$6289=$D$3)*('Raw Data'!$P$2:$P$6289="SC COURT")*('Raw Data'!$J$2:$J$6289=$G$3)*('Raw Data'!$BH$2:$BH$6289))</f>
        <v>5</v>
      </c>
      <c r="N25" s="99">
        <f t="shared" si="27"/>
        <v>107</v>
      </c>
      <c r="O25" s="99" cm="1">
        <f t="array" ref="O25">SUMPRODUCT(('Raw Data'!$E$2:$E$6289=$B25)*('Raw Data'!$BL$2:$BL$6289=$D$3)*('Raw Data'!$P$2:$P$6289="SC COURT")*('Raw Data'!$J$2:$J$6289=$G$3)*('Raw Data'!$AF$2:$AF$6289))</f>
        <v>56</v>
      </c>
      <c r="P25" s="100">
        <f t="shared" si="21"/>
        <v>0.52336448598130836</v>
      </c>
      <c r="Q25" s="99">
        <f t="shared" si="22"/>
        <v>23</v>
      </c>
      <c r="R25" s="100">
        <f t="shared" si="23"/>
        <v>0.21495327102803738</v>
      </c>
      <c r="S25" s="99" cm="1">
        <f t="array" ref="S25">SUMPRODUCT(('Raw Data'!$E$2:$E$6289=$B25)*('Raw Data'!$BL$2:$BL$6289=$D$3)*('Raw Data'!$P$2:$P$6289="SC COURT")*('Raw Data'!$J$2:$J$6289=$G$3)*('Raw Data'!$AE$2:$AE$6289))</f>
        <v>17</v>
      </c>
      <c r="T25" s="100">
        <f t="shared" si="24"/>
        <v>0.15887850467289719</v>
      </c>
      <c r="U25" s="99" cm="1">
        <f t="array" ref="U25">SUMPRODUCT(('Raw Data'!$E$2:$E$6289=$B25)*('Raw Data'!$BL$2:$BL$6289=$D$3)*('Raw Data'!$P$2:$P$6289="SC COURT")*('Raw Data'!$J$2:$J$6289=$G$3)*('Raw Data'!$AD$2:$AD$6289))</f>
        <v>11</v>
      </c>
      <c r="V25" s="101">
        <f t="shared" si="25"/>
        <v>0.10280373831775701</v>
      </c>
    </row>
    <row r="26" spans="2:22" x14ac:dyDescent="0.2">
      <c r="B26" s="244" t="s">
        <v>22</v>
      </c>
      <c r="C26" s="104" cm="1">
        <f t="array" ref="C26">(SUMPRODUCT(('Raw Data'!$E$2:$E$6289=$B26)*('Raw Data'!$BL$2:$BL$6289=$D$3)*('Raw Data'!$P$2:$P$6289="SC COURT")*('Raw Data'!$J$2:$J$6289=$G$3)*('Raw Data'!$S$2:$S$6289)))/1000</f>
        <v>35.344999999999999</v>
      </c>
      <c r="D26" s="99" cm="1">
        <f t="array" ref="D26">(SUMPRODUCT(('Raw Data'!$E$2:$E$6289=$B26)*('Raw Data'!$BL$2:$BL$6289=$D$3)*('Raw Data'!$P$2:$P$6289="SC COURT")*('Raw Data'!$J$2:$J$6289=$G$3)*('Raw Data'!$T$2:$T$6289)))/1000</f>
        <v>1.3</v>
      </c>
      <c r="E26" s="99">
        <f t="shared" si="26"/>
        <v>34.045000000000002</v>
      </c>
      <c r="F26" s="103" cm="1">
        <f t="array" ref="F26">(SUMPRODUCT(('Raw Data'!$E$2:$E$6289=$B26)*('Raw Data'!$BL$2:$BL$6289=$D$3)*('Raw Data'!$P$2:$P$6289="SC COURT")*('Raw Data'!$J$2:$J$6289=$G$3)*('Raw Data'!$AA$2:$AA$6289)))/1000</f>
        <v>23.752520000000001</v>
      </c>
      <c r="G26" s="100">
        <f t="shared" si="15"/>
        <v>0.69768012924071077</v>
      </c>
      <c r="H26" s="99">
        <f t="shared" si="16"/>
        <v>3.3774800000000011</v>
      </c>
      <c r="I26" s="100">
        <f t="shared" si="17"/>
        <v>9.9206344543985928E-2</v>
      </c>
      <c r="J26" s="103" cm="1">
        <f t="array" ref="J26">(SUMPRODUCT(('Raw Data'!$E$2:$E$6289=$B26)*('Raw Data'!$BL$2:$BL$6289=$D$3)*('Raw Data'!$P$2:$P$6289="SC COURT")*('Raw Data'!$J$2:$J$6289=$G$3)*('Raw Data'!$W$2:$W$6289)))/1000</f>
        <v>6.915</v>
      </c>
      <c r="K26" s="101">
        <f t="shared" si="19"/>
        <v>0.20311352621530326</v>
      </c>
      <c r="L26" s="99" cm="1">
        <f t="array" ref="L26">SUMPRODUCT(('Raw Data'!$E$2:$E$6289=$B26)*('Raw Data'!$BL$2:$BL$6289=$D$3)*('Raw Data'!$P$2:$P$6289="SC COURT")*('Raw Data'!$J$2:$J$6289=$G$3)*('Raw Data'!$R$2:$R$6289))</f>
        <v>83</v>
      </c>
      <c r="M26" s="99" cm="1">
        <f t="array" ref="M26">SUMPRODUCT(('Raw Data'!$E$2:$E$6289=$B26)*('Raw Data'!$BL$2:$BL$6289=$D$3)*('Raw Data'!$P$2:$P$6289="SC COURT")*('Raw Data'!$J$2:$J$6289=$G$3)*('Raw Data'!$AH$2:$AH$6289))+SUMPRODUCT(('Raw Data'!$E$2:$E$6289=$B26)*('Raw Data'!$BL$2:$BL$6289=$D$3)*('Raw Data'!$P$2:$P$6289="SC COURT")*('Raw Data'!$J$2:$J$6289=$G$3)*('Raw Data'!$BH$2:$BH$6289))</f>
        <v>3</v>
      </c>
      <c r="N26" s="99">
        <f t="shared" si="27"/>
        <v>80</v>
      </c>
      <c r="O26" s="99" cm="1">
        <f t="array" ref="O26">SUMPRODUCT(('Raw Data'!$E$2:$E$6289=$B26)*('Raw Data'!$BL$2:$BL$6289=$D$3)*('Raw Data'!$P$2:$P$6289="SC COURT")*('Raw Data'!$J$2:$J$6289=$G$3)*('Raw Data'!$AF$2:$AF$6289))</f>
        <v>49</v>
      </c>
      <c r="P26" s="100">
        <f t="shared" si="21"/>
        <v>0.61250000000000004</v>
      </c>
      <c r="Q26" s="99">
        <f t="shared" si="22"/>
        <v>6</v>
      </c>
      <c r="R26" s="100">
        <f t="shared" si="23"/>
        <v>7.4999999999999997E-2</v>
      </c>
      <c r="S26" s="99" cm="1">
        <f t="array" ref="S26">SUMPRODUCT(('Raw Data'!$E$2:$E$6289=$B26)*('Raw Data'!$BL$2:$BL$6289=$D$3)*('Raw Data'!$P$2:$P$6289="SC COURT")*('Raw Data'!$J$2:$J$6289=$G$3)*('Raw Data'!$AE$2:$AE$6289))</f>
        <v>8</v>
      </c>
      <c r="T26" s="100">
        <f t="shared" si="24"/>
        <v>0.1</v>
      </c>
      <c r="U26" s="99" cm="1">
        <f t="array" ref="U26">SUMPRODUCT(('Raw Data'!$E$2:$E$6289=$B26)*('Raw Data'!$BL$2:$BL$6289=$D$3)*('Raw Data'!$P$2:$P$6289="SC COURT")*('Raw Data'!$J$2:$J$6289=$G$3)*('Raw Data'!$AD$2:$AD$6289))</f>
        <v>17</v>
      </c>
      <c r="V26" s="101">
        <f t="shared" si="25"/>
        <v>0.21249999999999999</v>
      </c>
    </row>
    <row r="27" spans="2:22" x14ac:dyDescent="0.2">
      <c r="B27" s="245"/>
      <c r="C27" s="105"/>
      <c r="D27" s="105"/>
      <c r="E27" s="99"/>
      <c r="F27" s="103"/>
      <c r="G27" s="100"/>
      <c r="H27" s="99"/>
      <c r="I27" s="100"/>
      <c r="J27" s="103"/>
      <c r="K27" s="101"/>
      <c r="L27" s="99"/>
      <c r="M27" s="99"/>
      <c r="N27" s="99"/>
      <c r="O27" s="99"/>
      <c r="P27" s="100"/>
      <c r="Q27" s="99"/>
      <c r="R27" s="100"/>
      <c r="S27" s="99"/>
      <c r="T27" s="100"/>
      <c r="U27" s="99"/>
      <c r="V27" s="101"/>
    </row>
    <row r="28" spans="2:22" x14ac:dyDescent="0.2">
      <c r="B28" s="242" t="s">
        <v>23</v>
      </c>
      <c r="C28" s="96">
        <f>SUM(C29:C32)</f>
        <v>1388.8363199999999</v>
      </c>
      <c r="D28" s="97">
        <f t="shared" ref="D28:F28" si="28">SUM(D29:D32)</f>
        <v>50.655000000000001</v>
      </c>
      <c r="E28" s="97">
        <f t="shared" si="28"/>
        <v>1338.1813200000001</v>
      </c>
      <c r="F28" s="97">
        <f t="shared" si="28"/>
        <v>678.57593999999995</v>
      </c>
      <c r="G28" s="98">
        <f t="shared" ref="G28:G32" si="29">IFERROR(F28/E28,0)</f>
        <v>0.50708818742141748</v>
      </c>
      <c r="H28" s="97">
        <f t="shared" ref="H28:H32" si="30">E28-F28-J28</f>
        <v>353.42467000000022</v>
      </c>
      <c r="I28" s="98">
        <f t="shared" ref="I28:I32" si="31">IFERROR(H28/E28,J119)</f>
        <v>0.26410820769789267</v>
      </c>
      <c r="J28" s="97">
        <f t="shared" ref="J28" si="32">SUM(J29:J32)</f>
        <v>306.18070999999998</v>
      </c>
      <c r="K28" s="98">
        <f t="shared" ref="K28:K32" si="33">IFERROR(J28/E28,0)</f>
        <v>0.22880360488068982</v>
      </c>
      <c r="L28" s="96">
        <f>SUM(L29:L32)</f>
        <v>2889</v>
      </c>
      <c r="M28" s="97">
        <f>SUM(M29:M32)</f>
        <v>118</v>
      </c>
      <c r="N28" s="97">
        <f t="shared" ref="N28:U28" si="34">SUM(N29:N32)</f>
        <v>2771</v>
      </c>
      <c r="O28" s="97">
        <f t="shared" si="34"/>
        <v>1007</v>
      </c>
      <c r="P28" s="98">
        <f t="shared" ref="P28:P32" si="35">IFERROR(O28/N28,0)</f>
        <v>0.36340671237820282</v>
      </c>
      <c r="Q28" s="97">
        <f t="shared" ref="Q28:Q32" si="36">N28-O28-U28-S28</f>
        <v>653</v>
      </c>
      <c r="R28" s="98">
        <f t="shared" ref="R28:R32" si="37">IFERROR(Q28/N28,)</f>
        <v>0.23565499819559727</v>
      </c>
      <c r="S28" s="97">
        <f t="shared" si="34"/>
        <v>448</v>
      </c>
      <c r="T28" s="98">
        <f t="shared" ref="T28:T32" si="38">IFERROR(S28/N28,)</f>
        <v>0.16167448574521834</v>
      </c>
      <c r="U28" s="97">
        <f t="shared" si="34"/>
        <v>663</v>
      </c>
      <c r="V28" s="98">
        <f t="shared" si="25"/>
        <v>0.2392638036809816</v>
      </c>
    </row>
    <row r="29" spans="2:22" x14ac:dyDescent="0.2">
      <c r="B29" s="244" t="s">
        <v>24</v>
      </c>
      <c r="C29" s="104" cm="1">
        <f t="array" ref="C29">(SUMPRODUCT(('Raw Data'!$E$2:$E$6289=$B29)*('Raw Data'!$BL$2:$BL$6289=$D$3)*('Raw Data'!$P$2:$P$6289="SC COURT")*('Raw Data'!$J$2:$J$6289=$G$3)*('Raw Data'!$S$2:$S$6289)))/1000</f>
        <v>1018.5468499999999</v>
      </c>
      <c r="D29" s="104" cm="1">
        <f t="array" ref="D29">(SUMPRODUCT(('Raw Data'!$E$2:$E$6289=$B29)*('Raw Data'!$BL$2:$BL$6289=$D$3)*('Raw Data'!$P$2:$P$6289="SC COURT")*('Raw Data'!$J$2:$J$6289=$G$3)*('Raw Data'!$T$2:$T$6289)))/1000</f>
        <v>27.65</v>
      </c>
      <c r="E29" s="99">
        <f t="shared" ref="E29:E32" si="39">C29-D29</f>
        <v>990.89684999999997</v>
      </c>
      <c r="F29" s="103" cm="1">
        <f t="array" ref="F29">(SUMPRODUCT(('Raw Data'!$E$2:$E$6289=$B29)*('Raw Data'!$BL$2:$BL$6289=$D$3)*('Raw Data'!$P$2:$P$6289="SC COURT")*('Raw Data'!$J$2:$J$6289=$G$3)*('Raw Data'!$AA$2:$AA$6289)))/1000</f>
        <v>494.84747999999996</v>
      </c>
      <c r="G29" s="100">
        <f t="shared" si="29"/>
        <v>0.49939353425131988</v>
      </c>
      <c r="H29" s="99">
        <f t="shared" si="30"/>
        <v>269.88986</v>
      </c>
      <c r="I29" s="100">
        <f t="shared" si="31"/>
        <v>0.27236927839663633</v>
      </c>
      <c r="J29" s="103" cm="1">
        <f t="array" ref="J29">(SUMPRODUCT(('Raw Data'!$E$2:$E$6289=$B29)*('Raw Data'!$BL$2:$BL$6289=$D$3)*('Raw Data'!$P$2:$P$6289="SC COURT")*('Raw Data'!$J$2:$J$6289=$G$3)*('Raw Data'!$W$2:$W$6289)))/1000</f>
        <v>226.15951000000001</v>
      </c>
      <c r="K29" s="101">
        <f t="shared" si="33"/>
        <v>0.22823718735204376</v>
      </c>
      <c r="L29" s="99" cm="1">
        <f t="array" ref="L29">SUMPRODUCT(('Raw Data'!$E$2:$E$6289=$B29)*('Raw Data'!$BL$2:$BL$6289=$D$3)*('Raw Data'!$P$2:$P$6289="SC COURT")*('Raw Data'!$J$2:$J$6289=$G$3)*('Raw Data'!$R$2:$R$6289))</f>
        <v>2101</v>
      </c>
      <c r="M29" s="99" cm="1">
        <f t="array" ref="M29">SUMPRODUCT(('Raw Data'!$E$2:$E$6289=$B29)*('Raw Data'!$BL$2:$BL$6289=$D$3)*('Raw Data'!$P$2:$P$6289="SC COURT")*('Raw Data'!$J$2:$J$6289=$G$3)*('Raw Data'!$AH$2:$AH$6289))+SUMPRODUCT(('Raw Data'!$E$2:$E$6289=$B29)*('Raw Data'!$BL$2:$BL$6289=$D$3)*('Raw Data'!$P$2:$P$6289="SC COURT")*('Raw Data'!$J$2:$J$6289=$G$3)*('Raw Data'!$BH$2:$BH$6289))</f>
        <v>65</v>
      </c>
      <c r="N29" s="99">
        <f t="shared" ref="N29:N32" si="40">L29-M29</f>
        <v>2036</v>
      </c>
      <c r="O29" s="99" cm="1">
        <f t="array" ref="O29">SUMPRODUCT(('Raw Data'!$E$2:$E$6289=$B29)*('Raw Data'!$BL$2:$BL$6289=$D$3)*('Raw Data'!$P$2:$P$6289="SC COURT")*('Raw Data'!$J$2:$J$6289=$G$3)*('Raw Data'!$AF$2:$AF$6289))</f>
        <v>741</v>
      </c>
      <c r="P29" s="100">
        <f t="shared" si="35"/>
        <v>0.36394891944990176</v>
      </c>
      <c r="Q29" s="99">
        <f t="shared" si="36"/>
        <v>474</v>
      </c>
      <c r="R29" s="100">
        <f t="shared" si="37"/>
        <v>0.23280943025540274</v>
      </c>
      <c r="S29" s="99" cm="1">
        <f t="array" ref="S29">SUMPRODUCT(('Raw Data'!$E$2:$E$6289=$B29)*('Raw Data'!$BL$2:$BL$6289=$D$3)*('Raw Data'!$P$2:$P$6289="SC COURT")*('Raw Data'!$J$2:$J$6289=$G$3)*('Raw Data'!$AE$2:$AE$6289))</f>
        <v>329</v>
      </c>
      <c r="T29" s="100">
        <f t="shared" si="38"/>
        <v>0.16159135559921414</v>
      </c>
      <c r="U29" s="99" cm="1">
        <f t="array" ref="U29">SUMPRODUCT(('Raw Data'!$E$2:$E$6289=$B29)*('Raw Data'!$BL$2:$BL$6289=$D$3)*('Raw Data'!$P$2:$P$6289="SC COURT")*('Raw Data'!$J$2:$J$6289=$G$3)*('Raw Data'!$AD$2:$AD$6289))</f>
        <v>492</v>
      </c>
      <c r="V29" s="101">
        <f t="shared" si="25"/>
        <v>0.24165029469548133</v>
      </c>
    </row>
    <row r="30" spans="2:22" x14ac:dyDescent="0.2">
      <c r="B30" s="244" t="s">
        <v>25</v>
      </c>
      <c r="C30" s="104" cm="1">
        <f t="array" ref="C30">(SUMPRODUCT(('Raw Data'!$E$2:$E$6289=$B30)*('Raw Data'!$BL$2:$BL$6289=$D$3)*('Raw Data'!$P$2:$P$6289="SC COURT")*('Raw Data'!$J$2:$J$6289=$G$3)*('Raw Data'!$S$2:$S$6289)))/1000</f>
        <v>81.419499999999999</v>
      </c>
      <c r="D30" s="104" cm="1">
        <f t="array" ref="D30">(SUMPRODUCT(('Raw Data'!$E$2:$E$6289=$B30)*('Raw Data'!$BL$2:$BL$6289=$D$3)*('Raw Data'!$P$2:$P$6289="SC COURT")*('Raw Data'!$J$2:$J$6289=$G$3)*('Raw Data'!$T$2:$T$6289)))/1000</f>
        <v>9.49</v>
      </c>
      <c r="E30" s="99">
        <f t="shared" si="39"/>
        <v>71.929500000000004</v>
      </c>
      <c r="F30" s="103" cm="1">
        <f t="array" ref="F30">(SUMPRODUCT(('Raw Data'!$E$2:$E$6289=$B30)*('Raw Data'!$BL$2:$BL$6289=$D$3)*('Raw Data'!$P$2:$P$6289="SC COURT")*('Raw Data'!$J$2:$J$6289=$G$3)*('Raw Data'!$AA$2:$AA$6289)))/1000</f>
        <v>36.379919999999998</v>
      </c>
      <c r="G30" s="100">
        <f t="shared" si="29"/>
        <v>0.50577190165370256</v>
      </c>
      <c r="H30" s="99">
        <f t="shared" si="30"/>
        <v>15.238580000000006</v>
      </c>
      <c r="I30" s="100">
        <f t="shared" si="31"/>
        <v>0.2118543851966162</v>
      </c>
      <c r="J30" s="103" cm="1">
        <f t="array" ref="J30">(SUMPRODUCT(('Raw Data'!$E$2:$E$6289=$B30)*('Raw Data'!$BL$2:$BL$6289=$D$3)*('Raw Data'!$P$2:$P$6289="SC COURT")*('Raw Data'!$J$2:$J$6289=$G$3)*('Raw Data'!$W$2:$W$6289)))/1000</f>
        <v>20.311</v>
      </c>
      <c r="K30" s="101">
        <f t="shared" si="33"/>
        <v>0.28237371314968129</v>
      </c>
      <c r="L30" s="99" cm="1">
        <f t="array" ref="L30">SUMPRODUCT(('Raw Data'!$E$2:$E$6289=$B30)*('Raw Data'!$BL$2:$BL$6289=$D$3)*('Raw Data'!$P$2:$P$6289="SC COURT")*('Raw Data'!$J$2:$J$6289=$G$3)*('Raw Data'!$R$2:$R$6289))</f>
        <v>188</v>
      </c>
      <c r="M30" s="99" cm="1">
        <f t="array" ref="M30">SUMPRODUCT(('Raw Data'!$E$2:$E$6289=$B30)*('Raw Data'!$BL$2:$BL$6289=$D$3)*('Raw Data'!$P$2:$P$6289="SC COURT")*('Raw Data'!$J$2:$J$6289=$G$3)*('Raw Data'!$AH$2:$AH$6289))+SUMPRODUCT(('Raw Data'!$E$2:$E$6289=$B30)*('Raw Data'!$BL$2:$BL$6289=$D$3)*('Raw Data'!$P$2:$P$6289="SC COURT")*('Raw Data'!$J$2:$J$6289=$G$3)*('Raw Data'!$BH$2:$BH$6289))</f>
        <v>20</v>
      </c>
      <c r="N30" s="99">
        <f t="shared" si="40"/>
        <v>168</v>
      </c>
      <c r="O30" s="99" cm="1">
        <f t="array" ref="O30">SUMPRODUCT(('Raw Data'!$E$2:$E$6289=$B30)*('Raw Data'!$BL$2:$BL$6289=$D$3)*('Raw Data'!$P$2:$P$6289="SC COURT")*('Raw Data'!$J$2:$J$6289=$G$3)*('Raw Data'!$AF$2:$AF$6289))</f>
        <v>63</v>
      </c>
      <c r="P30" s="100">
        <f t="shared" si="35"/>
        <v>0.375</v>
      </c>
      <c r="Q30" s="99">
        <f t="shared" si="36"/>
        <v>33</v>
      </c>
      <c r="R30" s="100">
        <f t="shared" si="37"/>
        <v>0.19642857142857142</v>
      </c>
      <c r="S30" s="99" cm="1">
        <f t="array" ref="S30">SUMPRODUCT(('Raw Data'!$E$2:$E$6289=$B30)*('Raw Data'!$BL$2:$BL$6289=$D$3)*('Raw Data'!$P$2:$P$6289="SC COURT")*('Raw Data'!$J$2:$J$6289=$G$3)*('Raw Data'!$AE$2:$AE$6289))</f>
        <v>20</v>
      </c>
      <c r="T30" s="100">
        <f t="shared" si="38"/>
        <v>0.11904761904761904</v>
      </c>
      <c r="U30" s="99" cm="1">
        <f t="array" ref="U30">SUMPRODUCT(('Raw Data'!$E$2:$E$6289=$B30)*('Raw Data'!$BL$2:$BL$6289=$D$3)*('Raw Data'!$P$2:$P$6289="SC COURT")*('Raw Data'!$J$2:$J$6289=$G$3)*('Raw Data'!$AD$2:$AD$6289))</f>
        <v>52</v>
      </c>
      <c r="V30" s="101">
        <f t="shared" si="25"/>
        <v>0.30952380952380953</v>
      </c>
    </row>
    <row r="31" spans="2:22" x14ac:dyDescent="0.2">
      <c r="B31" s="244" t="s">
        <v>26</v>
      </c>
      <c r="C31" s="104" cm="1">
        <f t="array" ref="C31">(SUMPRODUCT(('Raw Data'!$E$2:$E$6289=$B31)*('Raw Data'!$BL$2:$BL$6289=$D$3)*('Raw Data'!$P$2:$P$6289="SC COURT")*('Raw Data'!$J$2:$J$6289=$G$3)*('Raw Data'!$S$2:$S$6289)))/1000</f>
        <v>200.18897000000001</v>
      </c>
      <c r="D31" s="104" cm="1">
        <f t="array" ref="D31">(SUMPRODUCT(('Raw Data'!$E$2:$E$6289=$B31)*('Raw Data'!$BL$2:$BL$6289=$D$3)*('Raw Data'!$P$2:$P$6289="SC COURT")*('Raw Data'!$J$2:$J$6289=$G$3)*('Raw Data'!$T$2:$T$6289)))/1000</f>
        <v>8.9450000000000003</v>
      </c>
      <c r="E31" s="99">
        <f t="shared" si="39"/>
        <v>191.24397000000002</v>
      </c>
      <c r="F31" s="103" cm="1">
        <f t="array" ref="F31">(SUMPRODUCT(('Raw Data'!$E$2:$E$6289=$B31)*('Raw Data'!$BL$2:$BL$6289=$D$3)*('Raw Data'!$P$2:$P$6289="SC COURT")*('Raw Data'!$J$2:$J$6289=$G$3)*('Raw Data'!$AA$2:$AA$6289)))/1000</f>
        <v>94.664619999999999</v>
      </c>
      <c r="G31" s="100">
        <f t="shared" si="29"/>
        <v>0.49499401209878663</v>
      </c>
      <c r="H31" s="99">
        <f t="shared" si="30"/>
        <v>55.846150000000023</v>
      </c>
      <c r="I31" s="100">
        <f t="shared" si="31"/>
        <v>0.29201522014001285</v>
      </c>
      <c r="J31" s="103" cm="1">
        <f t="array" ref="J31">(SUMPRODUCT(('Raw Data'!$E$2:$E$6289=$B31)*('Raw Data'!$BL$2:$BL$6289=$D$3)*('Raw Data'!$P$2:$P$6289="SC COURT")*('Raw Data'!$J$2:$J$6289=$G$3)*('Raw Data'!$W$2:$W$6289)))/1000</f>
        <v>40.733199999999997</v>
      </c>
      <c r="K31" s="101">
        <f t="shared" si="33"/>
        <v>0.21299076776120049</v>
      </c>
      <c r="L31" s="99" cm="1">
        <f t="array" ref="L31">SUMPRODUCT(('Raw Data'!$E$2:$E$6289=$B31)*('Raw Data'!$BL$2:$BL$6289=$D$3)*('Raw Data'!$P$2:$P$6289="SC COURT")*('Raw Data'!$J$2:$J$6289=$G$3)*('Raw Data'!$R$2:$R$6289))</f>
        <v>438</v>
      </c>
      <c r="M31" s="99" cm="1">
        <f t="array" ref="M31">SUMPRODUCT(('Raw Data'!$E$2:$E$6289=$B31)*('Raw Data'!$BL$2:$BL$6289=$D$3)*('Raw Data'!$P$2:$P$6289="SC COURT")*('Raw Data'!$J$2:$J$6289=$G$3)*('Raw Data'!$AH$2:$AH$6289))+SUMPRODUCT(('Raw Data'!$E$2:$E$6289=$B31)*('Raw Data'!$BL$2:$BL$6289=$D$3)*('Raw Data'!$P$2:$P$6289="SC COURT")*('Raw Data'!$J$2:$J$6289=$G$3)*('Raw Data'!$BH$2:$BH$6289))</f>
        <v>22</v>
      </c>
      <c r="N31" s="99">
        <f t="shared" si="40"/>
        <v>416</v>
      </c>
      <c r="O31" s="99" cm="1">
        <f t="array" ref="O31">SUMPRODUCT(('Raw Data'!$E$2:$E$6289=$B31)*('Raw Data'!$BL$2:$BL$6289=$D$3)*('Raw Data'!$P$2:$P$6289="SC COURT")*('Raw Data'!$J$2:$J$6289=$G$3)*('Raw Data'!$AF$2:$AF$6289))</f>
        <v>145</v>
      </c>
      <c r="P31" s="100">
        <f t="shared" si="35"/>
        <v>0.34855769230769229</v>
      </c>
      <c r="Q31" s="99">
        <f t="shared" si="36"/>
        <v>121</v>
      </c>
      <c r="R31" s="100">
        <f t="shared" si="37"/>
        <v>0.29086538461538464</v>
      </c>
      <c r="S31" s="99" cm="1">
        <f t="array" ref="S31">SUMPRODUCT(('Raw Data'!$E$2:$E$6289=$B31)*('Raw Data'!$BL$2:$BL$6289=$D$3)*('Raw Data'!$P$2:$P$6289="SC COURT")*('Raw Data'!$J$2:$J$6289=$G$3)*('Raw Data'!$AE$2:$AE$6289))</f>
        <v>71</v>
      </c>
      <c r="T31" s="100">
        <f t="shared" si="38"/>
        <v>0.17067307692307693</v>
      </c>
      <c r="U31" s="99" cm="1">
        <f t="array" ref="U31">SUMPRODUCT(('Raw Data'!$E$2:$E$6289=$B31)*('Raw Data'!$BL$2:$BL$6289=$D$3)*('Raw Data'!$P$2:$P$6289="SC COURT")*('Raw Data'!$J$2:$J$6289=$G$3)*('Raw Data'!$AD$2:$AD$6289))</f>
        <v>79</v>
      </c>
      <c r="V31" s="101">
        <f t="shared" si="25"/>
        <v>0.18990384615384615</v>
      </c>
    </row>
    <row r="32" spans="2:22" x14ac:dyDescent="0.2">
      <c r="B32" s="244" t="s">
        <v>27</v>
      </c>
      <c r="C32" s="104" cm="1">
        <f t="array" ref="C32">(SUMPRODUCT(('Raw Data'!$E$2:$E$6289=$B32)*('Raw Data'!$BL$2:$BL$6289=$D$3)*('Raw Data'!$P$2:$P$6289="SC COURT")*('Raw Data'!$J$2:$J$6289=$G$3)*('Raw Data'!$S$2:$S$6289)))/1000</f>
        <v>88.680999999999997</v>
      </c>
      <c r="D32" s="104" cm="1">
        <f t="array" ref="D32">(SUMPRODUCT(('Raw Data'!$E$2:$E$6289=$B32)*('Raw Data'!$BL$2:$BL$6289=$D$3)*('Raw Data'!$P$2:$P$6289="SC COURT")*('Raw Data'!$J$2:$J$6289=$G$3)*('Raw Data'!$T$2:$T$6289)))/1000</f>
        <v>4.57</v>
      </c>
      <c r="E32" s="99">
        <f t="shared" si="39"/>
        <v>84.11099999999999</v>
      </c>
      <c r="F32" s="103" cm="1">
        <f t="array" ref="F32">(SUMPRODUCT(('Raw Data'!$E$2:$E$6289=$B32)*('Raw Data'!$BL$2:$BL$6289=$D$3)*('Raw Data'!$P$2:$P$6289="SC COURT")*('Raw Data'!$J$2:$J$6289=$G$3)*('Raw Data'!$AA$2:$AA$6289)))/1000</f>
        <v>52.683920000000001</v>
      </c>
      <c r="G32" s="100">
        <f t="shared" si="29"/>
        <v>0.62636183138947354</v>
      </c>
      <c r="H32" s="99">
        <f t="shared" si="30"/>
        <v>12.450079999999989</v>
      </c>
      <c r="I32" s="100">
        <f t="shared" si="31"/>
        <v>0.14801964071286741</v>
      </c>
      <c r="J32" s="103" cm="1">
        <f t="array" ref="J32">(SUMPRODUCT(('Raw Data'!$E$2:$E$6289=$B32)*('Raw Data'!$BL$2:$BL$6289=$D$3)*('Raw Data'!$P$2:$P$6289="SC COURT")*('Raw Data'!$J$2:$J$6289=$G$3)*('Raw Data'!$W$2:$W$6289)))/1000</f>
        <v>18.977</v>
      </c>
      <c r="K32" s="101">
        <f t="shared" si="33"/>
        <v>0.22561852789765907</v>
      </c>
      <c r="L32" s="99" cm="1">
        <f t="array" ref="L32">SUMPRODUCT(('Raw Data'!$E$2:$E$6289=$B32)*('Raw Data'!$BL$2:$BL$6289=$D$3)*('Raw Data'!$P$2:$P$6289="SC COURT")*('Raw Data'!$J$2:$J$6289=$G$3)*('Raw Data'!$R$2:$R$6289))</f>
        <v>162</v>
      </c>
      <c r="M32" s="99" cm="1">
        <f t="array" ref="M32">SUMPRODUCT(('Raw Data'!$E$2:$E$6289=$B32)*('Raw Data'!$BL$2:$BL$6289=$D$3)*('Raw Data'!$P$2:$P$6289="SC COURT")*('Raw Data'!$J$2:$J$6289=$G$3)*('Raw Data'!$AH$2:$AH$6289))+SUMPRODUCT(('Raw Data'!$E$2:$E$6289=$B32)*('Raw Data'!$BL$2:$BL$6289=$D$3)*('Raw Data'!$P$2:$P$6289="SC COURT")*('Raw Data'!$J$2:$J$6289=$G$3)*('Raw Data'!$BH$2:$BH$6289))</f>
        <v>11</v>
      </c>
      <c r="N32" s="99">
        <f t="shared" si="40"/>
        <v>151</v>
      </c>
      <c r="O32" s="99" cm="1">
        <f t="array" ref="O32">SUMPRODUCT(('Raw Data'!$E$2:$E$6289=$B32)*('Raw Data'!$BL$2:$BL$6289=$D$3)*('Raw Data'!$P$2:$P$6289="SC COURT")*('Raw Data'!$J$2:$J$6289=$G$3)*('Raw Data'!$AF$2:$AF$6289))</f>
        <v>58</v>
      </c>
      <c r="P32" s="100">
        <f t="shared" si="35"/>
        <v>0.38410596026490068</v>
      </c>
      <c r="Q32" s="99">
        <f t="shared" si="36"/>
        <v>25</v>
      </c>
      <c r="R32" s="100">
        <f t="shared" si="37"/>
        <v>0.16556291390728478</v>
      </c>
      <c r="S32" s="99" cm="1">
        <f t="array" ref="S32">SUMPRODUCT(('Raw Data'!$E$2:$E$6289=$B32)*('Raw Data'!$BL$2:$BL$6289=$D$3)*('Raw Data'!$P$2:$P$6289="SC COURT")*('Raw Data'!$J$2:$J$6289=$G$3)*('Raw Data'!$AE$2:$AE$6289))</f>
        <v>28</v>
      </c>
      <c r="T32" s="100">
        <f t="shared" si="38"/>
        <v>0.18543046357615894</v>
      </c>
      <c r="U32" s="99" cm="1">
        <f t="array" ref="U32">SUMPRODUCT(('Raw Data'!$E$2:$E$6289=$B32)*('Raw Data'!$BL$2:$BL$6289=$D$3)*('Raw Data'!$P$2:$P$6289="SC COURT")*('Raw Data'!$J$2:$J$6289=$G$3)*('Raw Data'!$AD$2:$AD$6289))</f>
        <v>40</v>
      </c>
      <c r="V32" s="101">
        <f t="shared" si="25"/>
        <v>0.26490066225165565</v>
      </c>
    </row>
    <row r="33" spans="2:22" x14ac:dyDescent="0.2">
      <c r="B33" s="245"/>
      <c r="C33" s="106"/>
      <c r="D33" s="104"/>
      <c r="E33" s="99"/>
      <c r="F33" s="103"/>
      <c r="G33" s="100"/>
      <c r="H33" s="99"/>
      <c r="I33" s="100"/>
      <c r="J33" s="103"/>
      <c r="K33" s="101"/>
      <c r="L33" s="99"/>
      <c r="M33" s="99"/>
      <c r="N33" s="99"/>
      <c r="O33" s="99"/>
      <c r="P33" s="100"/>
      <c r="Q33" s="99"/>
      <c r="R33" s="100"/>
      <c r="S33" s="99"/>
      <c r="T33" s="100"/>
      <c r="U33" s="99"/>
      <c r="V33" s="101"/>
    </row>
    <row r="34" spans="2:22" x14ac:dyDescent="0.2">
      <c r="B34" s="242" t="s">
        <v>28</v>
      </c>
      <c r="C34" s="96">
        <f>SUM(C35:C41)</f>
        <v>1088.52692</v>
      </c>
      <c r="D34" s="97">
        <f t="shared" ref="D34:F34" si="41">SUM(D35:D41)</f>
        <v>22.939990000000002</v>
      </c>
      <c r="E34" s="97">
        <f t="shared" si="41"/>
        <v>1065.5869299999999</v>
      </c>
      <c r="F34" s="97">
        <f t="shared" si="41"/>
        <v>613.75680999999997</v>
      </c>
      <c r="G34" s="98">
        <f t="shared" ref="G34:G41" si="42">IFERROR(F34/E34,0)</f>
        <v>0.57598004697749061</v>
      </c>
      <c r="H34" s="97">
        <f t="shared" ref="H34:H41" si="43">E34-F34-J34</f>
        <v>256.00709000000001</v>
      </c>
      <c r="I34" s="98">
        <f t="shared" ref="I34:I41" si="44">IFERROR(H34/E34,J125)</f>
        <v>0.24024984052685408</v>
      </c>
      <c r="J34" s="97">
        <f t="shared" ref="J34" si="45">SUM(J35:J41)</f>
        <v>195.82302999999996</v>
      </c>
      <c r="K34" s="98">
        <f t="shared" ref="K34:K41" si="46">IFERROR(J34/E34,0)</f>
        <v>0.18377011249565531</v>
      </c>
      <c r="L34" s="96">
        <f>SUM(L35:L41)</f>
        <v>1999</v>
      </c>
      <c r="M34" s="97">
        <f>SUM(M35:M41)</f>
        <v>53</v>
      </c>
      <c r="N34" s="97">
        <f t="shared" ref="N34:U34" si="47">SUM(N35:N41)</f>
        <v>1946</v>
      </c>
      <c r="O34" s="97">
        <f t="shared" si="47"/>
        <v>841</v>
      </c>
      <c r="P34" s="98">
        <f t="shared" ref="P34:P41" si="48">IFERROR(O34/N34,0)</f>
        <v>0.43216855087358685</v>
      </c>
      <c r="Q34" s="97">
        <f t="shared" ref="Q34:Q41" si="49">N34-O34-U34-S34</f>
        <v>399</v>
      </c>
      <c r="R34" s="98">
        <f t="shared" ref="R34:R41" si="50">IFERROR(Q34/N34,)</f>
        <v>0.20503597122302158</v>
      </c>
      <c r="S34" s="97">
        <f t="shared" si="47"/>
        <v>356</v>
      </c>
      <c r="T34" s="98">
        <f t="shared" ref="T34:T41" si="51">IFERROR(S34/N34,)</f>
        <v>0.1829393627954779</v>
      </c>
      <c r="U34" s="97">
        <f t="shared" si="47"/>
        <v>350</v>
      </c>
      <c r="V34" s="98">
        <f t="shared" si="25"/>
        <v>0.17985611510791366</v>
      </c>
    </row>
    <row r="35" spans="2:22" x14ac:dyDescent="0.2">
      <c r="B35" s="244" t="s">
        <v>29</v>
      </c>
      <c r="C35" s="104" cm="1">
        <f t="array" ref="C35">(SUMPRODUCT(('Raw Data'!$E$2:$E$6289=$B35)*('Raw Data'!$BL$2:$BL$6289=$D$3)*('Raw Data'!$P$2:$P$6289="SC COURT")*('Raw Data'!$J$2:$J$6289=$G$3)*('Raw Data'!$S$2:$S$6289)))/1000</f>
        <v>16.434999999999999</v>
      </c>
      <c r="D35" s="104" cm="1">
        <f t="array" ref="D35">(SUMPRODUCT(('Raw Data'!$E$2:$E$6289=$B35)*('Raw Data'!$BL$2:$BL$6289=$D$3)*('Raw Data'!$P$2:$P$6289="SC COURT")*('Raw Data'!$J$2:$J$6289=$G$3)*('Raw Data'!$T$2:$T$6289)))/1000</f>
        <v>0</v>
      </c>
      <c r="E35" s="99">
        <f t="shared" ref="E35:E41" si="52">C35-D35</f>
        <v>16.434999999999999</v>
      </c>
      <c r="F35" s="103" cm="1">
        <f t="array" ref="F35">(SUMPRODUCT(('Raw Data'!$E$2:$E$6289=$B35)*('Raw Data'!$BL$2:$BL$6289=$D$3)*('Raw Data'!$P$2:$P$6289="SC COURT")*('Raw Data'!$J$2:$J$6289=$G$3)*('Raw Data'!$AA$2:$AA$6289)))/1000</f>
        <v>10.090020000000001</v>
      </c>
      <c r="G35" s="100">
        <f t="shared" si="42"/>
        <v>0.61393489504107102</v>
      </c>
      <c r="H35" s="99">
        <f t="shared" si="43"/>
        <v>3.3949799999999977</v>
      </c>
      <c r="I35" s="100">
        <f t="shared" si="44"/>
        <v>0.20657012473379968</v>
      </c>
      <c r="J35" s="103" cm="1">
        <f t="array" ref="J35">(SUMPRODUCT(('Raw Data'!$E$2:$E$6289=$B35)*('Raw Data'!$BL$2:$BL$6289=$D$3)*('Raw Data'!$P$2:$P$6289="SC COURT")*('Raw Data'!$J$2:$J$6289=$G$3)*('Raw Data'!$W$2:$W$6289)))/1000</f>
        <v>2.95</v>
      </c>
      <c r="K35" s="101">
        <f t="shared" si="46"/>
        <v>0.17949498022512933</v>
      </c>
      <c r="L35" s="99" cm="1">
        <f t="array" ref="L35">SUMPRODUCT(('Raw Data'!$E$2:$E$6289=$B35)*('Raw Data'!$BL$2:$BL$6289=$D$3)*('Raw Data'!$P$2:$P$6289="SC COURT")*('Raw Data'!$J$2:$J$6289=$G$3)*('Raw Data'!$R$2:$R$6289))</f>
        <v>33</v>
      </c>
      <c r="M35" s="99" cm="1">
        <f t="array" ref="M35">SUMPRODUCT(('Raw Data'!$E$2:$E$6289=$B35)*('Raw Data'!$BL$2:$BL$6289=$D$3)*('Raw Data'!$P$2:$P$6289="SC COURT")*('Raw Data'!$J$2:$J$6289=$G$3)*('Raw Data'!$AH$2:$AH$6289))+SUMPRODUCT(('Raw Data'!$E$2:$E$6289=$B35)*('Raw Data'!$BL$2:$BL$6289=$D$3)*('Raw Data'!$P$2:$P$6289="SC COURT")*('Raw Data'!$J$2:$J$6289=$G$3)*('Raw Data'!$BH$2:$BH$6289))</f>
        <v>0</v>
      </c>
      <c r="N35" s="99">
        <f t="shared" ref="N35:N41" si="53">L35-M35</f>
        <v>33</v>
      </c>
      <c r="O35" s="99" cm="1">
        <f t="array" ref="O35">SUMPRODUCT(('Raw Data'!$E$2:$E$6289=$B35)*('Raw Data'!$BL$2:$BL$6289=$D$3)*('Raw Data'!$P$2:$P$6289="SC COURT")*('Raw Data'!$J$2:$J$6289=$G$3)*('Raw Data'!$AF$2:$AF$6289))</f>
        <v>17</v>
      </c>
      <c r="P35" s="100">
        <f t="shared" si="48"/>
        <v>0.51515151515151514</v>
      </c>
      <c r="Q35" s="99">
        <f t="shared" si="49"/>
        <v>5</v>
      </c>
      <c r="R35" s="100">
        <f t="shared" si="50"/>
        <v>0.15151515151515152</v>
      </c>
      <c r="S35" s="99" cm="1">
        <f t="array" ref="S35">SUMPRODUCT(('Raw Data'!$E$2:$E$6289=$B35)*('Raw Data'!$BL$2:$BL$6289=$D$3)*('Raw Data'!$P$2:$P$6289="SC COURT")*('Raw Data'!$J$2:$J$6289=$G$3)*('Raw Data'!$AE$2:$AE$6289))</f>
        <v>4</v>
      </c>
      <c r="T35" s="100">
        <f t="shared" si="51"/>
        <v>0.12121212121212122</v>
      </c>
      <c r="U35" s="99" cm="1">
        <f t="array" ref="U35">SUMPRODUCT(('Raw Data'!$E$2:$E$6289=$B35)*('Raw Data'!$BL$2:$BL$6289=$D$3)*('Raw Data'!$P$2:$P$6289="SC COURT")*('Raw Data'!$J$2:$J$6289=$G$3)*('Raw Data'!$AD$2:$AD$6289))</f>
        <v>7</v>
      </c>
      <c r="V35" s="101">
        <f t="shared" si="25"/>
        <v>0.21212121212121213</v>
      </c>
    </row>
    <row r="36" spans="2:22" x14ac:dyDescent="0.2">
      <c r="B36" s="244" t="s">
        <v>30</v>
      </c>
      <c r="C36" s="104" cm="1">
        <f t="array" ref="C36">(SUMPRODUCT(('Raw Data'!$E$2:$E$6289=$B36)*('Raw Data'!$BL$2:$BL$6289=$D$3)*('Raw Data'!$P$2:$P$6289="SC COURT")*('Raw Data'!$J$2:$J$6289=$G$3)*('Raw Data'!$S$2:$S$6289)))/1000</f>
        <v>158.57332</v>
      </c>
      <c r="D36" s="104" cm="1">
        <f t="array" ref="D36">(SUMPRODUCT(('Raw Data'!$E$2:$E$6289=$B36)*('Raw Data'!$BL$2:$BL$6289=$D$3)*('Raw Data'!$P$2:$P$6289="SC COURT")*('Raw Data'!$J$2:$J$6289=$G$3)*('Raw Data'!$T$2:$T$6289)))/1000</f>
        <v>2.88</v>
      </c>
      <c r="E36" s="99">
        <f t="shared" si="52"/>
        <v>155.69332</v>
      </c>
      <c r="F36" s="103" cm="1">
        <f t="array" ref="F36">(SUMPRODUCT(('Raw Data'!$E$2:$E$6289=$B36)*('Raw Data'!$BL$2:$BL$6289=$D$3)*('Raw Data'!$P$2:$P$6289="SC COURT")*('Raw Data'!$J$2:$J$6289=$G$3)*('Raw Data'!$AA$2:$AA$6289)))/1000</f>
        <v>97.388499999999993</v>
      </c>
      <c r="G36" s="100">
        <f t="shared" si="42"/>
        <v>0.62551495465572959</v>
      </c>
      <c r="H36" s="99">
        <f t="shared" si="43"/>
        <v>32.879040000000003</v>
      </c>
      <c r="I36" s="100">
        <f t="shared" si="44"/>
        <v>0.21117823166722891</v>
      </c>
      <c r="J36" s="103" cm="1">
        <f t="array" ref="J36">(SUMPRODUCT(('Raw Data'!$E$2:$E$6289=$B36)*('Raw Data'!$BL$2:$BL$6289=$D$3)*('Raw Data'!$P$2:$P$6289="SC COURT")*('Raw Data'!$J$2:$J$6289=$G$3)*('Raw Data'!$W$2:$W$6289)))/1000</f>
        <v>25.42578</v>
      </c>
      <c r="K36" s="101">
        <f t="shared" si="46"/>
        <v>0.1633068136770415</v>
      </c>
      <c r="L36" s="99" cm="1">
        <f t="array" ref="L36">SUMPRODUCT(('Raw Data'!$E$2:$E$6289=$B36)*('Raw Data'!$BL$2:$BL$6289=$D$3)*('Raw Data'!$P$2:$P$6289="SC COURT")*('Raw Data'!$J$2:$J$6289=$G$3)*('Raw Data'!$R$2:$R$6289))</f>
        <v>317</v>
      </c>
      <c r="M36" s="99" cm="1">
        <f t="array" ref="M36">SUMPRODUCT(('Raw Data'!$E$2:$E$6289=$B36)*('Raw Data'!$BL$2:$BL$6289=$D$3)*('Raw Data'!$P$2:$P$6289="SC COURT")*('Raw Data'!$J$2:$J$6289=$G$3)*('Raw Data'!$AH$2:$AH$6289))+SUMPRODUCT(('Raw Data'!$E$2:$E$6289=$B36)*('Raw Data'!$BL$2:$BL$6289=$D$3)*('Raw Data'!$P$2:$P$6289="SC COURT")*('Raw Data'!$J$2:$J$6289=$G$3)*('Raw Data'!$BH$2:$BH$6289))</f>
        <v>6</v>
      </c>
      <c r="N36" s="99">
        <f t="shared" si="53"/>
        <v>311</v>
      </c>
      <c r="O36" s="99" cm="1">
        <f t="array" ref="O36">SUMPRODUCT(('Raw Data'!$E$2:$E$6289=$B36)*('Raw Data'!$BL$2:$BL$6289=$D$3)*('Raw Data'!$P$2:$P$6289="SC COURT")*('Raw Data'!$J$2:$J$6289=$G$3)*('Raw Data'!$AF$2:$AF$6289))</f>
        <v>150</v>
      </c>
      <c r="P36" s="100">
        <f t="shared" si="48"/>
        <v>0.48231511254019294</v>
      </c>
      <c r="Q36" s="99">
        <f t="shared" si="49"/>
        <v>54</v>
      </c>
      <c r="R36" s="100">
        <f t="shared" si="50"/>
        <v>0.17363344051446947</v>
      </c>
      <c r="S36" s="99" cm="1">
        <f t="array" ref="S36">SUMPRODUCT(('Raw Data'!$E$2:$E$6289=$B36)*('Raw Data'!$BL$2:$BL$6289=$D$3)*('Raw Data'!$P$2:$P$6289="SC COURT")*('Raw Data'!$J$2:$J$6289=$G$3)*('Raw Data'!$AE$2:$AE$6289))</f>
        <v>55</v>
      </c>
      <c r="T36" s="100">
        <f t="shared" si="51"/>
        <v>0.17684887459807075</v>
      </c>
      <c r="U36" s="99" cm="1">
        <f t="array" ref="U36">SUMPRODUCT(('Raw Data'!$E$2:$E$6289=$B36)*('Raw Data'!$BL$2:$BL$6289=$D$3)*('Raw Data'!$P$2:$P$6289="SC COURT")*('Raw Data'!$J$2:$J$6289=$G$3)*('Raw Data'!$AD$2:$AD$6289))</f>
        <v>52</v>
      </c>
      <c r="V36" s="101">
        <f t="shared" si="25"/>
        <v>0.16720257234726688</v>
      </c>
    </row>
    <row r="37" spans="2:22" x14ac:dyDescent="0.2">
      <c r="B37" s="244" t="s">
        <v>31</v>
      </c>
      <c r="C37" s="104" cm="1">
        <f t="array" ref="C37">(SUMPRODUCT(('Raw Data'!$E$2:$E$6289=$B37)*('Raw Data'!$BL$2:$BL$6289=$D$3)*('Raw Data'!$P$2:$P$6289="SC COURT")*('Raw Data'!$J$2:$J$6289=$G$3)*('Raw Data'!$S$2:$S$6289)))/1000</f>
        <v>48.108899999999998</v>
      </c>
      <c r="D37" s="104" cm="1">
        <f t="array" ref="D37">(SUMPRODUCT(('Raw Data'!$E$2:$E$6289=$B37)*('Raw Data'!$BL$2:$BL$6289=$D$3)*('Raw Data'!$P$2:$P$6289="SC COURT")*('Raw Data'!$J$2:$J$6289=$G$3)*('Raw Data'!$T$2:$T$6289)))/1000</f>
        <v>0.54</v>
      </c>
      <c r="E37" s="99">
        <f t="shared" si="52"/>
        <v>47.568899999999999</v>
      </c>
      <c r="F37" s="103" cm="1">
        <f t="array" ref="F37">(SUMPRODUCT(('Raw Data'!$E$2:$E$6289=$B37)*('Raw Data'!$BL$2:$BL$6289=$D$3)*('Raw Data'!$P$2:$P$6289="SC COURT")*('Raw Data'!$J$2:$J$6289=$G$3)*('Raw Data'!$AA$2:$AA$6289)))/1000</f>
        <v>31.261800000000001</v>
      </c>
      <c r="G37" s="100">
        <f t="shared" si="42"/>
        <v>0.65718988666965183</v>
      </c>
      <c r="H37" s="99">
        <f t="shared" si="43"/>
        <v>12.382099999999998</v>
      </c>
      <c r="I37" s="100">
        <f t="shared" si="44"/>
        <v>0.26029822005554043</v>
      </c>
      <c r="J37" s="103" cm="1">
        <f t="array" ref="J37">(SUMPRODUCT(('Raw Data'!$E$2:$E$6289=$B37)*('Raw Data'!$BL$2:$BL$6289=$D$3)*('Raw Data'!$P$2:$P$6289="SC COURT")*('Raw Data'!$J$2:$J$6289=$G$3)*('Raw Data'!$W$2:$W$6289)))/1000</f>
        <v>3.9249999999999998</v>
      </c>
      <c r="K37" s="101">
        <f t="shared" si="46"/>
        <v>8.2511893274807693E-2</v>
      </c>
      <c r="L37" s="99" cm="1">
        <f t="array" ref="L37">SUMPRODUCT(('Raw Data'!$E$2:$E$6289=$B37)*('Raw Data'!$BL$2:$BL$6289=$D$3)*('Raw Data'!$P$2:$P$6289="SC COURT")*('Raw Data'!$J$2:$J$6289=$G$3)*('Raw Data'!$R$2:$R$6289))</f>
        <v>92</v>
      </c>
      <c r="M37" s="99" cm="1">
        <f t="array" ref="M37">SUMPRODUCT(('Raw Data'!$E$2:$E$6289=$B37)*('Raw Data'!$BL$2:$BL$6289=$D$3)*('Raw Data'!$P$2:$P$6289="SC COURT")*('Raw Data'!$J$2:$J$6289=$G$3)*('Raw Data'!$AH$2:$AH$6289))+SUMPRODUCT(('Raw Data'!$E$2:$E$6289=$B37)*('Raw Data'!$BL$2:$BL$6289=$D$3)*('Raw Data'!$P$2:$P$6289="SC COURT")*('Raw Data'!$J$2:$J$6289=$G$3)*('Raw Data'!$BH$2:$BH$6289))</f>
        <v>2</v>
      </c>
      <c r="N37" s="99">
        <f t="shared" si="53"/>
        <v>90</v>
      </c>
      <c r="O37" s="99" cm="1">
        <f t="array" ref="O37">SUMPRODUCT(('Raw Data'!$E$2:$E$6289=$B37)*('Raw Data'!$BL$2:$BL$6289=$D$3)*('Raw Data'!$P$2:$P$6289="SC COURT")*('Raw Data'!$J$2:$J$6289=$G$3)*('Raw Data'!$AF$2:$AF$6289))</f>
        <v>54</v>
      </c>
      <c r="P37" s="100">
        <f t="shared" si="48"/>
        <v>0.6</v>
      </c>
      <c r="Q37" s="99">
        <f t="shared" si="49"/>
        <v>21</v>
      </c>
      <c r="R37" s="100">
        <f t="shared" si="50"/>
        <v>0.23333333333333334</v>
      </c>
      <c r="S37" s="99" cm="1">
        <f t="array" ref="S37">SUMPRODUCT(('Raw Data'!$E$2:$E$6289=$B37)*('Raw Data'!$BL$2:$BL$6289=$D$3)*('Raw Data'!$P$2:$P$6289="SC COURT")*('Raw Data'!$J$2:$J$6289=$G$3)*('Raw Data'!$AE$2:$AE$6289))</f>
        <v>10</v>
      </c>
      <c r="T37" s="100">
        <f t="shared" si="51"/>
        <v>0.1111111111111111</v>
      </c>
      <c r="U37" s="99" cm="1">
        <f t="array" ref="U37">SUMPRODUCT(('Raw Data'!$E$2:$E$6289=$B37)*('Raw Data'!$BL$2:$BL$6289=$D$3)*('Raw Data'!$P$2:$P$6289="SC COURT")*('Raw Data'!$J$2:$J$6289=$G$3)*('Raw Data'!$AD$2:$AD$6289))</f>
        <v>5</v>
      </c>
      <c r="V37" s="101">
        <f t="shared" si="25"/>
        <v>5.5555555555555552E-2</v>
      </c>
    </row>
    <row r="38" spans="2:22" x14ac:dyDescent="0.2">
      <c r="B38" s="244" t="s">
        <v>32</v>
      </c>
      <c r="C38" s="104" cm="1">
        <f t="array" ref="C38">(SUMPRODUCT(('Raw Data'!$E$2:$E$6289=$B38)*('Raw Data'!$BL$2:$BL$6289=$D$3)*('Raw Data'!$P$2:$P$6289="SC COURT")*('Raw Data'!$J$2:$J$6289=$G$3)*('Raw Data'!$S$2:$S$6289)))/1000</f>
        <v>99.8172</v>
      </c>
      <c r="D38" s="104" cm="1">
        <f t="array" ref="D38">(SUMPRODUCT(('Raw Data'!$E$2:$E$6289=$B38)*('Raw Data'!$BL$2:$BL$6289=$D$3)*('Raw Data'!$P$2:$P$6289="SC COURT")*('Raw Data'!$J$2:$J$6289=$G$3)*('Raw Data'!$T$2:$T$6289)))/1000</f>
        <v>3.66</v>
      </c>
      <c r="E38" s="99">
        <f t="shared" si="52"/>
        <v>96.157200000000003</v>
      </c>
      <c r="F38" s="103" cm="1">
        <f t="array" ref="F38">(SUMPRODUCT(('Raw Data'!$E$2:$E$6289=$B38)*('Raw Data'!$BL$2:$BL$6289=$D$3)*('Raw Data'!$P$2:$P$6289="SC COURT")*('Raw Data'!$J$2:$J$6289=$G$3)*('Raw Data'!$AA$2:$AA$6289)))/1000</f>
        <v>61.173870000000001</v>
      </c>
      <c r="G38" s="100">
        <f t="shared" si="42"/>
        <v>0.63618605783030291</v>
      </c>
      <c r="H38" s="99">
        <f t="shared" si="43"/>
        <v>21.692850000000004</v>
      </c>
      <c r="I38" s="100">
        <f t="shared" si="44"/>
        <v>0.22559777114974233</v>
      </c>
      <c r="J38" s="103" cm="1">
        <f t="array" ref="J38">(SUMPRODUCT(('Raw Data'!$E$2:$E$6289=$B38)*('Raw Data'!$BL$2:$BL$6289=$D$3)*('Raw Data'!$P$2:$P$6289="SC COURT")*('Raw Data'!$J$2:$J$6289=$G$3)*('Raw Data'!$W$2:$W$6289)))/1000</f>
        <v>13.290479999999999</v>
      </c>
      <c r="K38" s="101">
        <f t="shared" si="46"/>
        <v>0.13821617101995481</v>
      </c>
      <c r="L38" s="99" cm="1">
        <f t="array" ref="L38">SUMPRODUCT(('Raw Data'!$E$2:$E$6289=$B38)*('Raw Data'!$BL$2:$BL$6289=$D$3)*('Raw Data'!$P$2:$P$6289="SC COURT")*('Raw Data'!$J$2:$J$6289=$G$3)*('Raw Data'!$R$2:$R$6289))</f>
        <v>214</v>
      </c>
      <c r="M38" s="99" cm="1">
        <f t="array" ref="M38">SUMPRODUCT(('Raw Data'!$E$2:$E$6289=$B38)*('Raw Data'!$BL$2:$BL$6289=$D$3)*('Raw Data'!$P$2:$P$6289="SC COURT")*('Raw Data'!$J$2:$J$6289=$G$3)*('Raw Data'!$AH$2:$AH$6289))+SUMPRODUCT(('Raw Data'!$E$2:$E$6289=$B38)*('Raw Data'!$BL$2:$BL$6289=$D$3)*('Raw Data'!$P$2:$P$6289="SC COURT")*('Raw Data'!$J$2:$J$6289=$G$3)*('Raw Data'!$BH$2:$BH$6289))</f>
        <v>8</v>
      </c>
      <c r="N38" s="99">
        <f t="shared" si="53"/>
        <v>206</v>
      </c>
      <c r="O38" s="99" cm="1">
        <f t="array" ref="O38">SUMPRODUCT(('Raw Data'!$E$2:$E$6289=$B38)*('Raw Data'!$BL$2:$BL$6289=$D$3)*('Raw Data'!$P$2:$P$6289="SC COURT")*('Raw Data'!$J$2:$J$6289=$G$3)*('Raw Data'!$AF$2:$AF$6289))</f>
        <v>94</v>
      </c>
      <c r="P38" s="100">
        <f t="shared" si="48"/>
        <v>0.4563106796116505</v>
      </c>
      <c r="Q38" s="99">
        <f t="shared" si="49"/>
        <v>54</v>
      </c>
      <c r="R38" s="100">
        <f t="shared" si="50"/>
        <v>0.26213592233009708</v>
      </c>
      <c r="S38" s="99" cm="1">
        <f t="array" ref="S38">SUMPRODUCT(('Raw Data'!$E$2:$E$6289=$B38)*('Raw Data'!$BL$2:$BL$6289=$D$3)*('Raw Data'!$P$2:$P$6289="SC COURT")*('Raw Data'!$J$2:$J$6289=$G$3)*('Raw Data'!$AE$2:$AE$6289))</f>
        <v>25</v>
      </c>
      <c r="T38" s="100">
        <f t="shared" si="51"/>
        <v>0.12135922330097088</v>
      </c>
      <c r="U38" s="99" cm="1">
        <f t="array" ref="U38">SUMPRODUCT(('Raw Data'!$E$2:$E$6289=$B38)*('Raw Data'!$BL$2:$BL$6289=$D$3)*('Raw Data'!$P$2:$P$6289="SC COURT")*('Raw Data'!$J$2:$J$6289=$G$3)*('Raw Data'!$AD$2:$AD$6289))</f>
        <v>33</v>
      </c>
      <c r="V38" s="101">
        <f t="shared" si="25"/>
        <v>0.16019417475728157</v>
      </c>
    </row>
    <row r="39" spans="2:22" x14ac:dyDescent="0.2">
      <c r="B39" s="244" t="s">
        <v>33</v>
      </c>
      <c r="C39" s="104" cm="1">
        <f t="array" ref="C39">(SUMPRODUCT(('Raw Data'!$E$2:$E$6289=$B39)*('Raw Data'!$BL$2:$BL$6289=$D$3)*('Raw Data'!$P$2:$P$6289="SC COURT")*('Raw Data'!$J$2:$J$6289=$G$3)*('Raw Data'!$S$2:$S$6289)))/1000</f>
        <v>446.42149999999998</v>
      </c>
      <c r="D39" s="104" cm="1">
        <f t="array" ref="D39">(SUMPRODUCT(('Raw Data'!$E$2:$E$6289=$B39)*('Raw Data'!$BL$2:$BL$6289=$D$3)*('Raw Data'!$P$2:$P$6289="SC COURT")*('Raw Data'!$J$2:$J$6289=$G$3)*('Raw Data'!$T$2:$T$6289)))/1000</f>
        <v>1.65</v>
      </c>
      <c r="E39" s="99">
        <f t="shared" si="52"/>
        <v>444.7715</v>
      </c>
      <c r="F39" s="103" cm="1">
        <f t="array" ref="F39">(SUMPRODUCT(('Raw Data'!$E$2:$E$6289=$B39)*('Raw Data'!$BL$2:$BL$6289=$D$3)*('Raw Data'!$P$2:$P$6289="SC COURT")*('Raw Data'!$J$2:$J$6289=$G$3)*('Raw Data'!$AA$2:$AA$6289)))/1000</f>
        <v>222.79179999999999</v>
      </c>
      <c r="G39" s="100">
        <f t="shared" si="42"/>
        <v>0.50091294068976988</v>
      </c>
      <c r="H39" s="99">
        <f t="shared" si="43"/>
        <v>115.87800000000001</v>
      </c>
      <c r="I39" s="100">
        <f t="shared" si="44"/>
        <v>0.26053377970485969</v>
      </c>
      <c r="J39" s="103" cm="1">
        <f t="array" ref="J39">(SUMPRODUCT(('Raw Data'!$E$2:$E$6289=$B39)*('Raw Data'!$BL$2:$BL$6289=$D$3)*('Raw Data'!$P$2:$P$6289="SC COURT")*('Raw Data'!$J$2:$J$6289=$G$3)*('Raw Data'!$W$2:$W$6289)))/1000</f>
        <v>106.10169999999999</v>
      </c>
      <c r="K39" s="101">
        <f t="shared" si="46"/>
        <v>0.23855327960537037</v>
      </c>
      <c r="L39" s="99" cm="1">
        <f t="array" ref="L39">SUMPRODUCT(('Raw Data'!$E$2:$E$6289=$B39)*('Raw Data'!$BL$2:$BL$6289=$D$3)*('Raw Data'!$P$2:$P$6289="SC COURT")*('Raw Data'!$J$2:$J$6289=$G$3)*('Raw Data'!$R$2:$R$6289))</f>
        <v>744</v>
      </c>
      <c r="M39" s="99" cm="1">
        <f t="array" ref="M39">SUMPRODUCT(('Raw Data'!$E$2:$E$6289=$B39)*('Raw Data'!$BL$2:$BL$6289=$D$3)*('Raw Data'!$P$2:$P$6289="SC COURT")*('Raw Data'!$J$2:$J$6289=$G$3)*('Raw Data'!$AH$2:$AH$6289))+SUMPRODUCT(('Raw Data'!$E$2:$E$6289=$B39)*('Raw Data'!$BL$2:$BL$6289=$D$3)*('Raw Data'!$P$2:$P$6289="SC COURT")*('Raw Data'!$J$2:$J$6289=$G$3)*('Raw Data'!$BH$2:$BH$6289))</f>
        <v>2</v>
      </c>
      <c r="N39" s="99">
        <f t="shared" si="53"/>
        <v>742</v>
      </c>
      <c r="O39" s="99" cm="1">
        <f t="array" ref="O39">SUMPRODUCT(('Raw Data'!$E$2:$E$6289=$B39)*('Raw Data'!$BL$2:$BL$6289=$D$3)*('Raw Data'!$P$2:$P$6289="SC COURT")*('Raw Data'!$J$2:$J$6289=$G$3)*('Raw Data'!$AF$2:$AF$6289))</f>
        <v>261</v>
      </c>
      <c r="P39" s="100">
        <f t="shared" si="48"/>
        <v>0.35175202156334234</v>
      </c>
      <c r="Q39" s="99">
        <f t="shared" si="49"/>
        <v>137</v>
      </c>
      <c r="R39" s="100">
        <f t="shared" si="50"/>
        <v>0.18463611859838275</v>
      </c>
      <c r="S39" s="99" cm="1">
        <f t="array" ref="S39">SUMPRODUCT(('Raw Data'!$E$2:$E$6289=$B39)*('Raw Data'!$BL$2:$BL$6289=$D$3)*('Raw Data'!$P$2:$P$6289="SC COURT")*('Raw Data'!$J$2:$J$6289=$G$3)*('Raw Data'!$AE$2:$AE$6289))</f>
        <v>159</v>
      </c>
      <c r="T39" s="100">
        <f t="shared" si="51"/>
        <v>0.21428571428571427</v>
      </c>
      <c r="U39" s="99" cm="1">
        <f t="array" ref="U39">SUMPRODUCT(('Raw Data'!$E$2:$E$6289=$B39)*('Raw Data'!$BL$2:$BL$6289=$D$3)*('Raw Data'!$P$2:$P$6289="SC COURT")*('Raw Data'!$J$2:$J$6289=$G$3)*('Raw Data'!$AD$2:$AD$6289))</f>
        <v>185</v>
      </c>
      <c r="V39" s="101">
        <f t="shared" si="25"/>
        <v>0.24932614555256064</v>
      </c>
    </row>
    <row r="40" spans="2:22" x14ac:dyDescent="0.2">
      <c r="B40" s="244" t="s">
        <v>34</v>
      </c>
      <c r="C40" s="104" cm="1">
        <f t="array" ref="C40">(SUMPRODUCT(('Raw Data'!$E$2:$E$6289=$B40)*('Raw Data'!$BL$2:$BL$6289=$D$3)*('Raw Data'!$P$2:$P$6289="SC COURT")*('Raw Data'!$J$2:$J$6289=$G$3)*('Raw Data'!$S$2:$S$6289)))/1000</f>
        <v>47.216000000000001</v>
      </c>
      <c r="D40" s="104" cm="1">
        <f t="array" ref="D40">(SUMPRODUCT(('Raw Data'!$E$2:$E$6289=$B40)*('Raw Data'!$BL$2:$BL$6289=$D$3)*('Raw Data'!$P$2:$P$6289="SC COURT")*('Raw Data'!$J$2:$J$6289=$G$3)*('Raw Data'!$T$2:$T$6289)))/1000</f>
        <v>0</v>
      </c>
      <c r="E40" s="99">
        <f t="shared" si="52"/>
        <v>47.216000000000001</v>
      </c>
      <c r="F40" s="103" cm="1">
        <f t="array" ref="F40">(SUMPRODUCT(('Raw Data'!$E$2:$E$6289=$B40)*('Raw Data'!$BL$2:$BL$6289=$D$3)*('Raw Data'!$P$2:$P$6289="SC COURT")*('Raw Data'!$J$2:$J$6289=$G$3)*('Raw Data'!$AA$2:$AA$6289)))/1000</f>
        <v>31.443349999999999</v>
      </c>
      <c r="G40" s="100">
        <f t="shared" si="42"/>
        <v>0.66594692477126394</v>
      </c>
      <c r="H40" s="99">
        <f t="shared" si="43"/>
        <v>11.416650000000002</v>
      </c>
      <c r="I40" s="100">
        <f t="shared" si="44"/>
        <v>0.24179621314808544</v>
      </c>
      <c r="J40" s="103" cm="1">
        <f t="array" ref="J40">(SUMPRODUCT(('Raw Data'!$E$2:$E$6289=$B40)*('Raw Data'!$BL$2:$BL$6289=$D$3)*('Raw Data'!$P$2:$P$6289="SC COURT")*('Raw Data'!$J$2:$J$6289=$G$3)*('Raw Data'!$W$2:$W$6289)))/1000</f>
        <v>4.3559999999999999</v>
      </c>
      <c r="K40" s="101">
        <f t="shared" si="46"/>
        <v>9.225686208065062E-2</v>
      </c>
      <c r="L40" s="99" cm="1">
        <f t="array" ref="L40">SUMPRODUCT(('Raw Data'!$E$2:$E$6289=$B40)*('Raw Data'!$BL$2:$BL$6289=$D$3)*('Raw Data'!$P$2:$P$6289="SC COURT")*('Raw Data'!$J$2:$J$6289=$G$3)*('Raw Data'!$R$2:$R$6289))</f>
        <v>75</v>
      </c>
      <c r="M40" s="99" cm="1">
        <f t="array" ref="M40">SUMPRODUCT(('Raw Data'!$E$2:$E$6289=$B40)*('Raw Data'!$BL$2:$BL$6289=$D$3)*('Raw Data'!$P$2:$P$6289="SC COURT")*('Raw Data'!$J$2:$J$6289=$G$3)*('Raw Data'!$AH$2:$AH$6289))+SUMPRODUCT(('Raw Data'!$E$2:$E$6289=$B40)*('Raw Data'!$BL$2:$BL$6289=$D$3)*('Raw Data'!$P$2:$P$6289="SC COURT")*('Raw Data'!$J$2:$J$6289=$G$3)*('Raw Data'!$BH$2:$BH$6289))</f>
        <v>0</v>
      </c>
      <c r="N40" s="99">
        <f t="shared" si="53"/>
        <v>75</v>
      </c>
      <c r="O40" s="99" cm="1">
        <f t="array" ref="O40">SUMPRODUCT(('Raw Data'!$E$2:$E$6289=$B40)*('Raw Data'!$BL$2:$BL$6289=$D$3)*('Raw Data'!$P$2:$P$6289="SC COURT")*('Raw Data'!$J$2:$J$6289=$G$3)*('Raw Data'!$AF$2:$AF$6289))</f>
        <v>43</v>
      </c>
      <c r="P40" s="100">
        <f t="shared" si="48"/>
        <v>0.57333333333333336</v>
      </c>
      <c r="Q40" s="99">
        <f t="shared" si="49"/>
        <v>15</v>
      </c>
      <c r="R40" s="100">
        <f t="shared" si="50"/>
        <v>0.2</v>
      </c>
      <c r="S40" s="99" cm="1">
        <f t="array" ref="S40">SUMPRODUCT(('Raw Data'!$E$2:$E$6289=$B40)*('Raw Data'!$BL$2:$BL$6289=$D$3)*('Raw Data'!$P$2:$P$6289="SC COURT")*('Raw Data'!$J$2:$J$6289=$G$3)*('Raw Data'!$AE$2:$AE$6289))</f>
        <v>11</v>
      </c>
      <c r="T40" s="100">
        <f t="shared" si="51"/>
        <v>0.14666666666666667</v>
      </c>
      <c r="U40" s="99" cm="1">
        <f t="array" ref="U40">SUMPRODUCT(('Raw Data'!$E$2:$E$6289=$B40)*('Raw Data'!$BL$2:$BL$6289=$D$3)*('Raw Data'!$P$2:$P$6289="SC COURT")*('Raw Data'!$J$2:$J$6289=$G$3)*('Raw Data'!$AD$2:$AD$6289))</f>
        <v>6</v>
      </c>
      <c r="V40" s="101">
        <f t="shared" si="25"/>
        <v>0.08</v>
      </c>
    </row>
    <row r="41" spans="2:22" x14ac:dyDescent="0.2">
      <c r="B41" s="244" t="s">
        <v>35</v>
      </c>
      <c r="C41" s="104" cm="1">
        <f t="array" ref="C41">(SUMPRODUCT(('Raw Data'!$E$2:$E$6289=$B41)*('Raw Data'!$BL$2:$BL$6289=$D$3)*('Raw Data'!$P$2:$P$6289="SC COURT")*('Raw Data'!$J$2:$J$6289=$G$3)*('Raw Data'!$S$2:$S$6289)))/1000</f>
        <v>271.95499999999998</v>
      </c>
      <c r="D41" s="104" cm="1">
        <f t="array" ref="D41">(SUMPRODUCT(('Raw Data'!$E$2:$E$6289=$B41)*('Raw Data'!$BL$2:$BL$6289=$D$3)*('Raw Data'!$P$2:$P$6289="SC COURT")*('Raw Data'!$J$2:$J$6289=$G$3)*('Raw Data'!$T$2:$T$6289)))/1000</f>
        <v>14.209989999999999</v>
      </c>
      <c r="E41" s="99">
        <f t="shared" si="52"/>
        <v>257.74500999999998</v>
      </c>
      <c r="F41" s="103" cm="1">
        <f t="array" ref="F41">(SUMPRODUCT(('Raw Data'!$E$2:$E$6289=$B41)*('Raw Data'!$BL$2:$BL$6289=$D$3)*('Raw Data'!$P$2:$P$6289="SC COURT")*('Raw Data'!$J$2:$J$6289=$G$3)*('Raw Data'!$AA$2:$AA$6289)))/1000</f>
        <v>159.60747000000001</v>
      </c>
      <c r="G41" s="100">
        <f t="shared" si="42"/>
        <v>0.61924562574460706</v>
      </c>
      <c r="H41" s="99">
        <f t="shared" si="43"/>
        <v>58.363469999999971</v>
      </c>
      <c r="I41" s="100">
        <f t="shared" si="44"/>
        <v>0.22643879701104583</v>
      </c>
      <c r="J41" s="103" cm="1">
        <f t="array" ref="J41">(SUMPRODUCT(('Raw Data'!$E$2:$E$6289=$B41)*('Raw Data'!$BL$2:$BL$6289=$D$3)*('Raw Data'!$P$2:$P$6289="SC COURT")*('Raw Data'!$J$2:$J$6289=$G$3)*('Raw Data'!$W$2:$W$6289)))/1000</f>
        <v>39.774070000000002</v>
      </c>
      <c r="K41" s="101">
        <f t="shared" si="46"/>
        <v>0.15431557724434705</v>
      </c>
      <c r="L41" s="99" cm="1">
        <f t="array" ref="L41">SUMPRODUCT(('Raw Data'!$E$2:$E$6289=$B41)*('Raw Data'!$BL$2:$BL$6289=$D$3)*('Raw Data'!$P$2:$P$6289="SC COURT")*('Raw Data'!$J$2:$J$6289=$G$3)*('Raw Data'!$R$2:$R$6289))</f>
        <v>524</v>
      </c>
      <c r="M41" s="99" cm="1">
        <f t="array" ref="M41">SUMPRODUCT(('Raw Data'!$E$2:$E$6289=$B41)*('Raw Data'!$BL$2:$BL$6289=$D$3)*('Raw Data'!$P$2:$P$6289="SC COURT")*('Raw Data'!$J$2:$J$6289=$G$3)*('Raw Data'!$AH$2:$AH$6289))+SUMPRODUCT(('Raw Data'!$E$2:$E$6289=$B41)*('Raw Data'!$BL$2:$BL$6289=$D$3)*('Raw Data'!$P$2:$P$6289="SC COURT")*('Raw Data'!$J$2:$J$6289=$G$3)*('Raw Data'!$BH$2:$BH$6289))</f>
        <v>35</v>
      </c>
      <c r="N41" s="99">
        <f t="shared" si="53"/>
        <v>489</v>
      </c>
      <c r="O41" s="99" cm="1">
        <f t="array" ref="O41">SUMPRODUCT(('Raw Data'!$E$2:$E$6289=$B41)*('Raw Data'!$BL$2:$BL$6289=$D$3)*('Raw Data'!$P$2:$P$6289="SC COURT")*('Raw Data'!$J$2:$J$6289=$G$3)*('Raw Data'!$AF$2:$AF$6289))</f>
        <v>222</v>
      </c>
      <c r="P41" s="100">
        <f t="shared" si="48"/>
        <v>0.45398773006134968</v>
      </c>
      <c r="Q41" s="99">
        <f t="shared" si="49"/>
        <v>113</v>
      </c>
      <c r="R41" s="100">
        <f t="shared" si="50"/>
        <v>0.2310838445807771</v>
      </c>
      <c r="S41" s="99" cm="1">
        <f t="array" ref="S41">SUMPRODUCT(('Raw Data'!$E$2:$E$6289=$B41)*('Raw Data'!$BL$2:$BL$6289=$D$3)*('Raw Data'!$P$2:$P$6289="SC COURT")*('Raw Data'!$J$2:$J$6289=$G$3)*('Raw Data'!$AE$2:$AE$6289))</f>
        <v>92</v>
      </c>
      <c r="T41" s="100">
        <f t="shared" si="51"/>
        <v>0.18813905930470348</v>
      </c>
      <c r="U41" s="99" cm="1">
        <f t="array" ref="U41">SUMPRODUCT(('Raw Data'!$E$2:$E$6289=$B41)*('Raw Data'!$BL$2:$BL$6289=$D$3)*('Raw Data'!$P$2:$P$6289="SC COURT")*('Raw Data'!$J$2:$J$6289=$G$3)*('Raw Data'!$AD$2:$AD$6289))</f>
        <v>62</v>
      </c>
      <c r="V41" s="101">
        <f t="shared" si="25"/>
        <v>0.12678936605316973</v>
      </c>
    </row>
    <row r="42" spans="2:22" x14ac:dyDescent="0.2">
      <c r="B42" s="245"/>
      <c r="C42" s="106"/>
      <c r="D42" s="104"/>
      <c r="E42" s="99"/>
      <c r="F42" s="103"/>
      <c r="G42" s="100"/>
      <c r="H42" s="99"/>
      <c r="I42" s="100"/>
      <c r="J42" s="103"/>
      <c r="K42" s="101"/>
      <c r="L42" s="99"/>
      <c r="M42" s="99"/>
      <c r="N42" s="99"/>
      <c r="O42" s="99"/>
      <c r="P42" s="100"/>
      <c r="Q42" s="99"/>
      <c r="R42" s="100"/>
      <c r="S42" s="99"/>
      <c r="T42" s="100"/>
      <c r="U42" s="99"/>
      <c r="V42" s="101"/>
    </row>
    <row r="43" spans="2:22" x14ac:dyDescent="0.2">
      <c r="B43" s="242" t="s">
        <v>36</v>
      </c>
      <c r="C43" s="96">
        <f>SUM(C44:C49)</f>
        <v>1834.4748099999999</v>
      </c>
      <c r="D43" s="97">
        <f t="shared" ref="D43:F43" si="54">SUM(D44:D49)</f>
        <v>119.36698999999999</v>
      </c>
      <c r="E43" s="97">
        <f t="shared" si="54"/>
        <v>1715.1078200000002</v>
      </c>
      <c r="F43" s="97">
        <f t="shared" si="54"/>
        <v>920.82582999999988</v>
      </c>
      <c r="G43" s="98">
        <f t="shared" ref="G43:G49" si="55">IFERROR(F43/E43,0)</f>
        <v>0.53689092852483167</v>
      </c>
      <c r="H43" s="97">
        <f t="shared" ref="H43:H49" si="56">E43-F43-J43</f>
        <v>536.99764000000027</v>
      </c>
      <c r="I43" s="98">
        <f t="shared" ref="I43:I49" si="57">IFERROR(H43/E43,J134)</f>
        <v>0.31309847330764323</v>
      </c>
      <c r="J43" s="97">
        <f t="shared" ref="J43" si="58">SUM(J44:J49)</f>
        <v>257.28434999999996</v>
      </c>
      <c r="K43" s="98">
        <f t="shared" ref="K43:K49" si="59">IFERROR(J43/E43,0)</f>
        <v>0.15001059816752507</v>
      </c>
      <c r="L43" s="96">
        <f>SUM(L44:L49)</f>
        <v>3231</v>
      </c>
      <c r="M43" s="97">
        <f>SUM(M44:M49)</f>
        <v>227</v>
      </c>
      <c r="N43" s="97">
        <f t="shared" ref="N43:U43" si="60">SUM(N44:N49)</f>
        <v>3004</v>
      </c>
      <c r="O43" s="97">
        <f t="shared" si="60"/>
        <v>1163</v>
      </c>
      <c r="P43" s="98">
        <f t="shared" ref="P43:P49" si="61">IFERROR(O43/N43,0)</f>
        <v>0.38715046604527298</v>
      </c>
      <c r="Q43" s="97">
        <f t="shared" ref="Q43:Q49" si="62">N43-O43-U43-S43</f>
        <v>923</v>
      </c>
      <c r="R43" s="98">
        <f t="shared" ref="R43:R49" si="63">IFERROR(Q43/N43,)</f>
        <v>0.30725699067909457</v>
      </c>
      <c r="S43" s="97">
        <f t="shared" si="60"/>
        <v>434</v>
      </c>
      <c r="T43" s="98">
        <f t="shared" ref="T43:T49" si="64">IFERROR(S43/N43,)</f>
        <v>0.14447403462050598</v>
      </c>
      <c r="U43" s="97">
        <f t="shared" si="60"/>
        <v>484</v>
      </c>
      <c r="V43" s="98">
        <f t="shared" si="25"/>
        <v>0.1611185086551265</v>
      </c>
    </row>
    <row r="44" spans="2:22" x14ac:dyDescent="0.2">
      <c r="B44" s="244" t="s">
        <v>37</v>
      </c>
      <c r="C44" s="104" cm="1">
        <f t="array" ref="C44">(SUMPRODUCT(('Raw Data'!$E$2:$E$6289=$B44)*('Raw Data'!$BL$2:$BL$6289=$D$3)*('Raw Data'!$P$2:$P$6289="SC COURT")*('Raw Data'!$J$2:$J$6289=$G$3)*('Raw Data'!$S$2:$S$6289)))/1000</f>
        <v>320.78709000000003</v>
      </c>
      <c r="D44" s="104" cm="1">
        <f t="array" ref="D44">(SUMPRODUCT(('Raw Data'!$E$2:$E$6289=$B44)*('Raw Data'!$BL$2:$BL$6289=$D$3)*('Raw Data'!$P$2:$P$6289="SC COURT")*('Raw Data'!$J$2:$J$6289=$G$3)*('Raw Data'!$T$2:$T$6289)))/1000</f>
        <v>19.234999999999999</v>
      </c>
      <c r="E44" s="99">
        <f t="shared" ref="E44:E49" si="65">C44-D44</f>
        <v>301.55209000000002</v>
      </c>
      <c r="F44" s="103" cm="1">
        <f t="array" ref="F44">(SUMPRODUCT(('Raw Data'!$E$2:$E$6289=$B44)*('Raw Data'!$BL$2:$BL$6289=$D$3)*('Raw Data'!$P$2:$P$6289="SC COURT")*('Raw Data'!$J$2:$J$6289=$G$3)*('Raw Data'!$AA$2:$AA$6289)))/1000</f>
        <v>151.38989999999998</v>
      </c>
      <c r="G44" s="100">
        <f t="shared" si="55"/>
        <v>0.50203565161826591</v>
      </c>
      <c r="H44" s="99">
        <f t="shared" si="56"/>
        <v>110.33006000000003</v>
      </c>
      <c r="I44" s="100">
        <f t="shared" si="57"/>
        <v>0.36587396890533913</v>
      </c>
      <c r="J44" s="103" cm="1">
        <f t="array" ref="J44">(SUMPRODUCT(('Raw Data'!$E$2:$E$6289=$B44)*('Raw Data'!$BL$2:$BL$6289=$D$3)*('Raw Data'!$P$2:$P$6289="SC COURT")*('Raw Data'!$J$2:$J$6289=$G$3)*('Raw Data'!$W$2:$W$6289)))/1000</f>
        <v>39.832129999999999</v>
      </c>
      <c r="K44" s="101">
        <f t="shared" si="59"/>
        <v>0.13209037947639493</v>
      </c>
      <c r="L44" s="99" cm="1">
        <f t="array" ref="L44">SUMPRODUCT(('Raw Data'!$E$2:$E$6289=$B44)*('Raw Data'!$BL$2:$BL$6289=$D$3)*('Raw Data'!$P$2:$P$6289="SC COURT")*('Raw Data'!$J$2:$J$6289=$G$3)*('Raw Data'!$R$2:$R$6289))</f>
        <v>640</v>
      </c>
      <c r="M44" s="99" cm="1">
        <f t="array" ref="M44">SUMPRODUCT(('Raw Data'!$E$2:$E$6289=$B44)*('Raw Data'!$BL$2:$BL$6289=$D$3)*('Raw Data'!$P$2:$P$6289="SC COURT")*('Raw Data'!$J$2:$J$6289=$G$3)*('Raw Data'!$AH$2:$AH$6289))+SUMPRODUCT(('Raw Data'!$E$2:$E$6289=$B44)*('Raw Data'!$BL$2:$BL$6289=$D$3)*('Raw Data'!$P$2:$P$6289="SC COURT")*('Raw Data'!$J$2:$J$6289=$G$3)*('Raw Data'!$BH$2:$BH$6289))</f>
        <v>45</v>
      </c>
      <c r="N44" s="99">
        <f t="shared" ref="N44:N49" si="66">L44-M44</f>
        <v>595</v>
      </c>
      <c r="O44" s="99" cm="1">
        <f t="array" ref="O44">SUMPRODUCT(('Raw Data'!$E$2:$E$6289=$B44)*('Raw Data'!$BL$2:$BL$6289=$D$3)*('Raw Data'!$P$2:$P$6289="SC COURT")*('Raw Data'!$J$2:$J$6289=$G$3)*('Raw Data'!$AF$2:$AF$6289))</f>
        <v>230</v>
      </c>
      <c r="P44" s="100">
        <f t="shared" si="61"/>
        <v>0.38655462184873951</v>
      </c>
      <c r="Q44" s="99">
        <f t="shared" si="62"/>
        <v>181</v>
      </c>
      <c r="R44" s="100">
        <f t="shared" si="63"/>
        <v>0.30420168067226888</v>
      </c>
      <c r="S44" s="99" cm="1">
        <f t="array" ref="S44">SUMPRODUCT(('Raw Data'!$E$2:$E$6289=$B44)*('Raw Data'!$BL$2:$BL$6289=$D$3)*('Raw Data'!$P$2:$P$6289="SC COURT")*('Raw Data'!$J$2:$J$6289=$G$3)*('Raw Data'!$AE$2:$AE$6289))</f>
        <v>80</v>
      </c>
      <c r="T44" s="100">
        <f t="shared" si="64"/>
        <v>0.13445378151260504</v>
      </c>
      <c r="U44" s="99" cm="1">
        <f t="array" ref="U44">SUMPRODUCT(('Raw Data'!$E$2:$E$6289=$B44)*('Raw Data'!$BL$2:$BL$6289=$D$3)*('Raw Data'!$P$2:$P$6289="SC COURT")*('Raw Data'!$J$2:$J$6289=$G$3)*('Raw Data'!$AD$2:$AD$6289))</f>
        <v>104</v>
      </c>
      <c r="V44" s="101">
        <f t="shared" si="25"/>
        <v>0.17478991596638654</v>
      </c>
    </row>
    <row r="45" spans="2:22" x14ac:dyDescent="0.2">
      <c r="B45" s="244" t="s">
        <v>38</v>
      </c>
      <c r="C45" s="104" cm="1">
        <f t="array" ref="C45">(SUMPRODUCT(('Raw Data'!$E$2:$E$6289=$B45)*('Raw Data'!$BL$2:$BL$6289=$D$3)*('Raw Data'!$P$2:$P$6289="SC COURT")*('Raw Data'!$J$2:$J$6289=$G$3)*('Raw Data'!$S$2:$S$6289)))/1000</f>
        <v>220.22488000000001</v>
      </c>
      <c r="D45" s="104" cm="1">
        <f t="array" ref="D45">(SUMPRODUCT(('Raw Data'!$E$2:$E$6289=$B45)*('Raw Data'!$BL$2:$BL$6289=$D$3)*('Raw Data'!$P$2:$P$6289="SC COURT")*('Raw Data'!$J$2:$J$6289=$G$3)*('Raw Data'!$T$2:$T$6289)))/1000</f>
        <v>6.28</v>
      </c>
      <c r="E45" s="99">
        <f t="shared" si="65"/>
        <v>213.94488000000001</v>
      </c>
      <c r="F45" s="103" cm="1">
        <f t="array" ref="F45">(SUMPRODUCT(('Raw Data'!$E$2:$E$6289=$B45)*('Raw Data'!$BL$2:$BL$6289=$D$3)*('Raw Data'!$P$2:$P$6289="SC COURT")*('Raw Data'!$J$2:$J$6289=$G$3)*('Raw Data'!$AA$2:$AA$6289)))/1000</f>
        <v>129.73394999999999</v>
      </c>
      <c r="G45" s="100">
        <f t="shared" si="55"/>
        <v>0.60638959904065004</v>
      </c>
      <c r="H45" s="99">
        <f t="shared" si="56"/>
        <v>52.613480000000017</v>
      </c>
      <c r="I45" s="100">
        <f t="shared" si="57"/>
        <v>0.2459207250016921</v>
      </c>
      <c r="J45" s="103" cm="1">
        <f t="array" ref="J45">(SUMPRODUCT(('Raw Data'!$E$2:$E$6289=$B45)*('Raw Data'!$BL$2:$BL$6289=$D$3)*('Raw Data'!$P$2:$P$6289="SC COURT")*('Raw Data'!$J$2:$J$6289=$G$3)*('Raw Data'!$W$2:$W$6289)))/1000</f>
        <v>31.597450000000002</v>
      </c>
      <c r="K45" s="101">
        <f t="shared" si="59"/>
        <v>0.14768967595765789</v>
      </c>
      <c r="L45" s="99" cm="1">
        <f t="array" ref="L45">SUMPRODUCT(('Raw Data'!$E$2:$E$6289=$B45)*('Raw Data'!$BL$2:$BL$6289=$D$3)*('Raw Data'!$P$2:$P$6289="SC COURT")*('Raw Data'!$J$2:$J$6289=$G$3)*('Raw Data'!$R$2:$R$6289))</f>
        <v>351</v>
      </c>
      <c r="M45" s="99" cm="1">
        <f t="array" ref="M45">SUMPRODUCT(('Raw Data'!$E$2:$E$6289=$B45)*('Raw Data'!$BL$2:$BL$6289=$D$3)*('Raw Data'!$P$2:$P$6289="SC COURT")*('Raw Data'!$J$2:$J$6289=$G$3)*('Raw Data'!$AH$2:$AH$6289))+SUMPRODUCT(('Raw Data'!$E$2:$E$6289=$B45)*('Raw Data'!$BL$2:$BL$6289=$D$3)*('Raw Data'!$P$2:$P$6289="SC COURT")*('Raw Data'!$J$2:$J$6289=$G$3)*('Raw Data'!$BH$2:$BH$6289))</f>
        <v>13</v>
      </c>
      <c r="N45" s="99">
        <f t="shared" si="66"/>
        <v>338</v>
      </c>
      <c r="O45" s="99" cm="1">
        <f t="array" ref="O45">SUMPRODUCT(('Raw Data'!$E$2:$E$6289=$B45)*('Raw Data'!$BL$2:$BL$6289=$D$3)*('Raw Data'!$P$2:$P$6289="SC COURT")*('Raw Data'!$J$2:$J$6289=$G$3)*('Raw Data'!$AF$2:$AF$6289))</f>
        <v>150</v>
      </c>
      <c r="P45" s="100">
        <f t="shared" si="61"/>
        <v>0.4437869822485207</v>
      </c>
      <c r="Q45" s="99">
        <f t="shared" si="62"/>
        <v>81</v>
      </c>
      <c r="R45" s="100">
        <f t="shared" si="63"/>
        <v>0.23964497041420119</v>
      </c>
      <c r="S45" s="99" cm="1">
        <f t="array" ref="S45">SUMPRODUCT(('Raw Data'!$E$2:$E$6289=$B45)*('Raw Data'!$BL$2:$BL$6289=$D$3)*('Raw Data'!$P$2:$P$6289="SC COURT")*('Raw Data'!$J$2:$J$6289=$G$3)*('Raw Data'!$AE$2:$AE$6289))</f>
        <v>49</v>
      </c>
      <c r="T45" s="100">
        <f t="shared" si="64"/>
        <v>0.14497041420118342</v>
      </c>
      <c r="U45" s="99" cm="1">
        <f t="array" ref="U45">SUMPRODUCT(('Raw Data'!$E$2:$E$6289=$B45)*('Raw Data'!$BL$2:$BL$6289=$D$3)*('Raw Data'!$P$2:$P$6289="SC COURT")*('Raw Data'!$J$2:$J$6289=$G$3)*('Raw Data'!$AD$2:$AD$6289))</f>
        <v>58</v>
      </c>
      <c r="V45" s="101">
        <f t="shared" si="25"/>
        <v>0.17159763313609466</v>
      </c>
    </row>
    <row r="46" spans="2:22" x14ac:dyDescent="0.2">
      <c r="B46" s="244" t="s">
        <v>39</v>
      </c>
      <c r="C46" s="104" cm="1">
        <f t="array" ref="C46">(SUMPRODUCT(('Raw Data'!$E$2:$E$6289=$B46)*('Raw Data'!$BL$2:$BL$6289=$D$3)*('Raw Data'!$P$2:$P$6289="SC COURT")*('Raw Data'!$J$2:$J$6289=$G$3)*('Raw Data'!$S$2:$S$6289)))/1000</f>
        <v>408.04700000000003</v>
      </c>
      <c r="D46" s="104" cm="1">
        <f t="array" ref="D46">(SUMPRODUCT(('Raw Data'!$E$2:$E$6289=$B46)*('Raw Data'!$BL$2:$BL$6289=$D$3)*('Raw Data'!$P$2:$P$6289="SC COURT")*('Raw Data'!$J$2:$J$6289=$G$3)*('Raw Data'!$T$2:$T$6289)))/1000</f>
        <v>15.507</v>
      </c>
      <c r="E46" s="99">
        <f t="shared" si="65"/>
        <v>392.54</v>
      </c>
      <c r="F46" s="103" cm="1">
        <f t="array" ref="F46">(SUMPRODUCT(('Raw Data'!$E$2:$E$6289=$B46)*('Raw Data'!$BL$2:$BL$6289=$D$3)*('Raw Data'!$P$2:$P$6289="SC COURT")*('Raw Data'!$J$2:$J$6289=$G$3)*('Raw Data'!$AA$2:$AA$6289)))/1000</f>
        <v>235.88772</v>
      </c>
      <c r="G46" s="100">
        <f t="shared" si="55"/>
        <v>0.6009265807306261</v>
      </c>
      <c r="H46" s="99">
        <f t="shared" si="56"/>
        <v>89.822920000000025</v>
      </c>
      <c r="I46" s="100">
        <f t="shared" si="57"/>
        <v>0.22882488408824583</v>
      </c>
      <c r="J46" s="103" cm="1">
        <f t="array" ref="J46">(SUMPRODUCT(('Raw Data'!$E$2:$E$6289=$B46)*('Raw Data'!$BL$2:$BL$6289=$D$3)*('Raw Data'!$P$2:$P$6289="SC COURT")*('Raw Data'!$J$2:$J$6289=$G$3)*('Raw Data'!$W$2:$W$6289)))/1000</f>
        <v>66.829359999999994</v>
      </c>
      <c r="K46" s="101">
        <f t="shared" si="59"/>
        <v>0.17024853518112801</v>
      </c>
      <c r="L46" s="99" cm="1">
        <f t="array" ref="L46">SUMPRODUCT(('Raw Data'!$E$2:$E$6289=$B46)*('Raw Data'!$BL$2:$BL$6289=$D$3)*('Raw Data'!$P$2:$P$6289="SC COURT")*('Raw Data'!$J$2:$J$6289=$G$3)*('Raw Data'!$R$2:$R$6289))</f>
        <v>572</v>
      </c>
      <c r="M46" s="99" cm="1">
        <f t="array" ref="M46">SUMPRODUCT(('Raw Data'!$E$2:$E$6289=$B46)*('Raw Data'!$BL$2:$BL$6289=$D$3)*('Raw Data'!$P$2:$P$6289="SC COURT")*('Raw Data'!$J$2:$J$6289=$G$3)*('Raw Data'!$AH$2:$AH$6289))+SUMPRODUCT(('Raw Data'!$E$2:$E$6289=$B46)*('Raw Data'!$BL$2:$BL$6289=$D$3)*('Raw Data'!$P$2:$P$6289="SC COURT")*('Raw Data'!$J$2:$J$6289=$G$3)*('Raw Data'!$BH$2:$BH$6289))</f>
        <v>18</v>
      </c>
      <c r="N46" s="99">
        <f t="shared" si="66"/>
        <v>554</v>
      </c>
      <c r="O46" s="99" cm="1">
        <f t="array" ref="O46">SUMPRODUCT(('Raw Data'!$E$2:$E$6289=$B46)*('Raw Data'!$BL$2:$BL$6289=$D$3)*('Raw Data'!$P$2:$P$6289="SC COURT")*('Raw Data'!$J$2:$J$6289=$G$3)*('Raw Data'!$AF$2:$AF$6289))</f>
        <v>255</v>
      </c>
      <c r="P46" s="100">
        <f t="shared" si="61"/>
        <v>0.46028880866425992</v>
      </c>
      <c r="Q46" s="99">
        <f t="shared" si="62"/>
        <v>121</v>
      </c>
      <c r="R46" s="100">
        <f t="shared" si="63"/>
        <v>0.21841155234657039</v>
      </c>
      <c r="S46" s="99" cm="1">
        <f t="array" ref="S46">SUMPRODUCT(('Raw Data'!$E$2:$E$6289=$B46)*('Raw Data'!$BL$2:$BL$6289=$D$3)*('Raw Data'!$P$2:$P$6289="SC COURT")*('Raw Data'!$J$2:$J$6289=$G$3)*('Raw Data'!$AE$2:$AE$6289))</f>
        <v>121</v>
      </c>
      <c r="T46" s="100">
        <f t="shared" si="64"/>
        <v>0.21841155234657039</v>
      </c>
      <c r="U46" s="99" cm="1">
        <f t="array" ref="U46">SUMPRODUCT(('Raw Data'!$E$2:$E$6289=$B46)*('Raw Data'!$BL$2:$BL$6289=$D$3)*('Raw Data'!$P$2:$P$6289="SC COURT")*('Raw Data'!$J$2:$J$6289=$G$3)*('Raw Data'!$AD$2:$AD$6289))</f>
        <v>57</v>
      </c>
      <c r="V46" s="101">
        <f t="shared" si="25"/>
        <v>0.10288808664259928</v>
      </c>
    </row>
    <row r="47" spans="2:22" x14ac:dyDescent="0.2">
      <c r="B47" s="244" t="s">
        <v>40</v>
      </c>
      <c r="C47" s="104" cm="1">
        <f t="array" ref="C47">(SUMPRODUCT(('Raw Data'!$E$2:$E$6289=$B47)*('Raw Data'!$BL$2:$BL$6289=$D$3)*('Raw Data'!$P$2:$P$6289="SC COURT")*('Raw Data'!$J$2:$J$6289=$G$3)*('Raw Data'!$S$2:$S$6289)))/1000</f>
        <v>720.76935000000003</v>
      </c>
      <c r="D47" s="104" cm="1">
        <f t="array" ref="D47">(SUMPRODUCT(('Raw Data'!$E$2:$E$6289=$B47)*('Raw Data'!$BL$2:$BL$6289=$D$3)*('Raw Data'!$P$2:$P$6289="SC COURT")*('Raw Data'!$J$2:$J$6289=$G$3)*('Raw Data'!$T$2:$T$6289)))/1000</f>
        <v>72.875990000000002</v>
      </c>
      <c r="E47" s="99">
        <f t="shared" si="65"/>
        <v>647.89336000000003</v>
      </c>
      <c r="F47" s="103" cm="1">
        <f t="array" ref="F47">(SUMPRODUCT(('Raw Data'!$E$2:$E$6289=$B47)*('Raw Data'!$BL$2:$BL$6289=$D$3)*('Raw Data'!$P$2:$P$6289="SC COURT")*('Raw Data'!$J$2:$J$6289=$G$3)*('Raw Data'!$AA$2:$AA$6289)))/1000</f>
        <v>308.15224000000001</v>
      </c>
      <c r="G47" s="100">
        <f t="shared" si="55"/>
        <v>0.47562185233693394</v>
      </c>
      <c r="H47" s="99">
        <f t="shared" si="56"/>
        <v>239.08437000000004</v>
      </c>
      <c r="I47" s="100">
        <f t="shared" si="57"/>
        <v>0.36901808964364141</v>
      </c>
      <c r="J47" s="103" cm="1">
        <f t="array" ref="J47">(SUMPRODUCT(('Raw Data'!$E$2:$E$6289=$B47)*('Raw Data'!$BL$2:$BL$6289=$D$3)*('Raw Data'!$P$2:$P$6289="SC COURT")*('Raw Data'!$J$2:$J$6289=$G$3)*('Raw Data'!$W$2:$W$6289)))/1000</f>
        <v>100.65675</v>
      </c>
      <c r="K47" s="101">
        <f t="shared" si="59"/>
        <v>0.15536005801942468</v>
      </c>
      <c r="L47" s="99" cm="1">
        <f t="array" ref="L47">SUMPRODUCT(('Raw Data'!$E$2:$E$6289=$B47)*('Raw Data'!$BL$2:$BL$6289=$D$3)*('Raw Data'!$P$2:$P$6289="SC COURT")*('Raw Data'!$J$2:$J$6289=$G$3)*('Raw Data'!$R$2:$R$6289))</f>
        <v>1360</v>
      </c>
      <c r="M47" s="99" cm="1">
        <f t="array" ref="M47">SUMPRODUCT(('Raw Data'!$E$2:$E$6289=$B47)*('Raw Data'!$BL$2:$BL$6289=$D$3)*('Raw Data'!$P$2:$P$6289="SC COURT")*('Raw Data'!$J$2:$J$6289=$G$3)*('Raw Data'!$AH$2:$AH$6289))+SUMPRODUCT(('Raw Data'!$E$2:$E$6289=$B47)*('Raw Data'!$BL$2:$BL$6289=$D$3)*('Raw Data'!$P$2:$P$6289="SC COURT")*('Raw Data'!$J$2:$J$6289=$G$3)*('Raw Data'!$BH$2:$BH$6289))</f>
        <v>141</v>
      </c>
      <c r="N47" s="99">
        <f t="shared" si="66"/>
        <v>1219</v>
      </c>
      <c r="O47" s="99" cm="1">
        <f t="array" ref="O47">SUMPRODUCT(('Raw Data'!$E$2:$E$6289=$B47)*('Raw Data'!$BL$2:$BL$6289=$D$3)*('Raw Data'!$P$2:$P$6289="SC COURT")*('Raw Data'!$J$2:$J$6289=$G$3)*('Raw Data'!$AF$2:$AF$6289))</f>
        <v>390</v>
      </c>
      <c r="P47" s="100">
        <f t="shared" si="61"/>
        <v>0.31993437243642331</v>
      </c>
      <c r="Q47" s="99">
        <f t="shared" si="62"/>
        <v>464</v>
      </c>
      <c r="R47" s="100">
        <f t="shared" si="63"/>
        <v>0.38063986874487282</v>
      </c>
      <c r="S47" s="99" cm="1">
        <f t="array" ref="S47">SUMPRODUCT(('Raw Data'!$E$2:$E$6289=$B47)*('Raw Data'!$BL$2:$BL$6289=$D$3)*('Raw Data'!$P$2:$P$6289="SC COURT")*('Raw Data'!$J$2:$J$6289=$G$3)*('Raw Data'!$AE$2:$AE$6289))</f>
        <v>142</v>
      </c>
      <c r="T47" s="100">
        <f t="shared" si="64"/>
        <v>0.11648892534864644</v>
      </c>
      <c r="U47" s="99" cm="1">
        <f t="array" ref="U47">SUMPRODUCT(('Raw Data'!$E$2:$E$6289=$B47)*('Raw Data'!$BL$2:$BL$6289=$D$3)*('Raw Data'!$P$2:$P$6289="SC COURT")*('Raw Data'!$J$2:$J$6289=$G$3)*('Raw Data'!$AD$2:$AD$6289))</f>
        <v>223</v>
      </c>
      <c r="V47" s="101">
        <f t="shared" si="25"/>
        <v>0.18293683347005743</v>
      </c>
    </row>
    <row r="48" spans="2:22" x14ac:dyDescent="0.2">
      <c r="B48" s="244" t="s">
        <v>41</v>
      </c>
      <c r="C48" s="104" cm="1">
        <f t="array" ref="C48">(SUMPRODUCT(('Raw Data'!$E$2:$E$6289=$B48)*('Raw Data'!$BL$2:$BL$6289=$D$3)*('Raw Data'!$P$2:$P$6289="SC COURT")*('Raw Data'!$J$2:$J$6289=$G$3)*('Raw Data'!$S$2:$S$6289)))/1000</f>
        <v>89.161500000000004</v>
      </c>
      <c r="D48" s="104" cm="1">
        <f t="array" ref="D48">(SUMPRODUCT(('Raw Data'!$E$2:$E$6289=$B48)*('Raw Data'!$BL$2:$BL$6289=$D$3)*('Raw Data'!$P$2:$P$6289="SC COURT")*('Raw Data'!$J$2:$J$6289=$G$3)*('Raw Data'!$T$2:$T$6289)))/1000</f>
        <v>2.524</v>
      </c>
      <c r="E48" s="99">
        <f t="shared" si="65"/>
        <v>86.637500000000003</v>
      </c>
      <c r="F48" s="103" cm="1">
        <f t="array" ref="F48">(SUMPRODUCT(('Raw Data'!$E$2:$E$6289=$B48)*('Raw Data'!$BL$2:$BL$6289=$D$3)*('Raw Data'!$P$2:$P$6289="SC COURT")*('Raw Data'!$J$2:$J$6289=$G$3)*('Raw Data'!$AA$2:$AA$6289)))/1000</f>
        <v>55.003059999999998</v>
      </c>
      <c r="G48" s="100">
        <f t="shared" si="55"/>
        <v>0.63486434857884866</v>
      </c>
      <c r="H48" s="99">
        <f t="shared" si="56"/>
        <v>24.255440000000007</v>
      </c>
      <c r="I48" s="100">
        <f t="shared" si="57"/>
        <v>0.27996468042129569</v>
      </c>
      <c r="J48" s="103" cm="1">
        <f t="array" ref="J48">(SUMPRODUCT(('Raw Data'!$E$2:$E$6289=$B48)*('Raw Data'!$BL$2:$BL$6289=$D$3)*('Raw Data'!$P$2:$P$6289="SC COURT")*('Raw Data'!$J$2:$J$6289=$G$3)*('Raw Data'!$W$2:$W$6289)))/1000</f>
        <v>7.3789999999999996</v>
      </c>
      <c r="K48" s="101">
        <f t="shared" si="59"/>
        <v>8.5170970999855711E-2</v>
      </c>
      <c r="L48" s="99" cm="1">
        <f t="array" ref="L48">SUMPRODUCT(('Raw Data'!$E$2:$E$6289=$B48)*('Raw Data'!$BL$2:$BL$6289=$D$3)*('Raw Data'!$P$2:$P$6289="SC COURT")*('Raw Data'!$J$2:$J$6289=$G$3)*('Raw Data'!$R$2:$R$6289))</f>
        <v>150</v>
      </c>
      <c r="M48" s="99" cm="1">
        <f t="array" ref="M48">SUMPRODUCT(('Raw Data'!$E$2:$E$6289=$B48)*('Raw Data'!$BL$2:$BL$6289=$D$3)*('Raw Data'!$P$2:$P$6289="SC COURT")*('Raw Data'!$J$2:$J$6289=$G$3)*('Raw Data'!$AH$2:$AH$6289))+SUMPRODUCT(('Raw Data'!$E$2:$E$6289=$B48)*('Raw Data'!$BL$2:$BL$6289=$D$3)*('Raw Data'!$P$2:$P$6289="SC COURT")*('Raw Data'!$J$2:$J$6289=$G$3)*('Raw Data'!$BH$2:$BH$6289))</f>
        <v>6</v>
      </c>
      <c r="N48" s="99">
        <f t="shared" si="66"/>
        <v>144</v>
      </c>
      <c r="O48" s="99" cm="1">
        <f t="array" ref="O48">SUMPRODUCT(('Raw Data'!$E$2:$E$6289=$B48)*('Raw Data'!$BL$2:$BL$6289=$D$3)*('Raw Data'!$P$2:$P$6289="SC COURT")*('Raw Data'!$J$2:$J$6289=$G$3)*('Raw Data'!$AF$2:$AF$6289))</f>
        <v>65</v>
      </c>
      <c r="P48" s="100">
        <f t="shared" si="61"/>
        <v>0.4513888888888889</v>
      </c>
      <c r="Q48" s="99">
        <f t="shared" si="62"/>
        <v>39</v>
      </c>
      <c r="R48" s="100">
        <f t="shared" si="63"/>
        <v>0.27083333333333331</v>
      </c>
      <c r="S48" s="99" cm="1">
        <f t="array" ref="S48">SUMPRODUCT(('Raw Data'!$E$2:$E$6289=$B48)*('Raw Data'!$BL$2:$BL$6289=$D$3)*('Raw Data'!$P$2:$P$6289="SC COURT")*('Raw Data'!$J$2:$J$6289=$G$3)*('Raw Data'!$AE$2:$AE$6289))</f>
        <v>19</v>
      </c>
      <c r="T48" s="100">
        <f t="shared" si="64"/>
        <v>0.13194444444444445</v>
      </c>
      <c r="U48" s="99" cm="1">
        <f t="array" ref="U48">SUMPRODUCT(('Raw Data'!$E$2:$E$6289=$B48)*('Raw Data'!$BL$2:$BL$6289=$D$3)*('Raw Data'!$P$2:$P$6289="SC COURT")*('Raw Data'!$J$2:$J$6289=$G$3)*('Raw Data'!$AD$2:$AD$6289))</f>
        <v>21</v>
      </c>
      <c r="V48" s="101">
        <f t="shared" si="25"/>
        <v>0.14583333333333334</v>
      </c>
    </row>
    <row r="49" spans="2:22" x14ac:dyDescent="0.2">
      <c r="B49" s="244" t="s">
        <v>42</v>
      </c>
      <c r="C49" s="104" cm="1">
        <f t="array" ref="C49">(SUMPRODUCT(('Raw Data'!$E$2:$E$6289=$B49)*('Raw Data'!$BL$2:$BL$6289=$D$3)*('Raw Data'!$P$2:$P$6289="SC COURT")*('Raw Data'!$J$2:$J$6289=$G$3)*('Raw Data'!$S$2:$S$6289)))/1000</f>
        <v>75.48499000000001</v>
      </c>
      <c r="D49" s="104" cm="1">
        <f t="array" ref="D49">(SUMPRODUCT(('Raw Data'!$E$2:$E$6289=$B49)*('Raw Data'!$BL$2:$BL$6289=$D$3)*('Raw Data'!$P$2:$P$6289="SC COURT")*('Raw Data'!$J$2:$J$6289=$G$3)*('Raw Data'!$T$2:$T$6289)))/1000</f>
        <v>2.9449999999999998</v>
      </c>
      <c r="E49" s="99">
        <f t="shared" si="65"/>
        <v>72.539990000000017</v>
      </c>
      <c r="F49" s="103" cm="1">
        <f t="array" ref="F49">(SUMPRODUCT(('Raw Data'!$E$2:$E$6289=$B49)*('Raw Data'!$BL$2:$BL$6289=$D$3)*('Raw Data'!$P$2:$P$6289="SC COURT")*('Raw Data'!$J$2:$J$6289=$G$3)*('Raw Data'!$AA$2:$AA$6289)))/1000</f>
        <v>40.65896</v>
      </c>
      <c r="G49" s="100">
        <f t="shared" si="55"/>
        <v>0.56050407506259636</v>
      </c>
      <c r="H49" s="99">
        <f t="shared" si="56"/>
        <v>20.891370000000016</v>
      </c>
      <c r="I49" s="100">
        <f t="shared" si="57"/>
        <v>0.28799797187730536</v>
      </c>
      <c r="J49" s="103" cm="1">
        <f t="array" ref="J49">(SUMPRODUCT(('Raw Data'!$E$2:$E$6289=$B49)*('Raw Data'!$BL$2:$BL$6289=$D$3)*('Raw Data'!$P$2:$P$6289="SC COURT")*('Raw Data'!$J$2:$J$6289=$G$3)*('Raw Data'!$W$2:$W$6289)))/1000</f>
        <v>10.989660000000001</v>
      </c>
      <c r="K49" s="101">
        <f t="shared" si="59"/>
        <v>0.15149795306009828</v>
      </c>
      <c r="L49" s="99" cm="1">
        <f t="array" ref="L49">SUMPRODUCT(('Raw Data'!$E$2:$E$6289=$B49)*('Raw Data'!$BL$2:$BL$6289=$D$3)*('Raw Data'!$P$2:$P$6289="SC COURT")*('Raw Data'!$J$2:$J$6289=$G$3)*('Raw Data'!$R$2:$R$6289))</f>
        <v>158</v>
      </c>
      <c r="M49" s="99" cm="1">
        <f t="array" ref="M49">SUMPRODUCT(('Raw Data'!$E$2:$E$6289=$B49)*('Raw Data'!$BL$2:$BL$6289=$D$3)*('Raw Data'!$P$2:$P$6289="SC COURT")*('Raw Data'!$J$2:$J$6289=$G$3)*('Raw Data'!$AH$2:$AH$6289))+SUMPRODUCT(('Raw Data'!$E$2:$E$6289=$B49)*('Raw Data'!$BL$2:$BL$6289=$D$3)*('Raw Data'!$P$2:$P$6289="SC COURT")*('Raw Data'!$J$2:$J$6289=$G$3)*('Raw Data'!$BH$2:$BH$6289))</f>
        <v>4</v>
      </c>
      <c r="N49" s="99">
        <f t="shared" si="66"/>
        <v>154</v>
      </c>
      <c r="O49" s="99" cm="1">
        <f t="array" ref="O49">SUMPRODUCT(('Raw Data'!$E$2:$E$6289=$B49)*('Raw Data'!$BL$2:$BL$6289=$D$3)*('Raw Data'!$P$2:$P$6289="SC COURT")*('Raw Data'!$J$2:$J$6289=$G$3)*('Raw Data'!$AF$2:$AF$6289))</f>
        <v>73</v>
      </c>
      <c r="P49" s="100">
        <f t="shared" si="61"/>
        <v>0.47402597402597402</v>
      </c>
      <c r="Q49" s="99">
        <f t="shared" si="62"/>
        <v>37</v>
      </c>
      <c r="R49" s="100">
        <f t="shared" si="63"/>
        <v>0.24025974025974026</v>
      </c>
      <c r="S49" s="99" cm="1">
        <f t="array" ref="S49">SUMPRODUCT(('Raw Data'!$E$2:$E$6289=$B49)*('Raw Data'!$BL$2:$BL$6289=$D$3)*('Raw Data'!$P$2:$P$6289="SC COURT")*('Raw Data'!$J$2:$J$6289=$G$3)*('Raw Data'!$AE$2:$AE$6289))</f>
        <v>23</v>
      </c>
      <c r="T49" s="100">
        <f t="shared" si="64"/>
        <v>0.14935064935064934</v>
      </c>
      <c r="U49" s="99" cm="1">
        <f t="array" ref="U49">SUMPRODUCT(('Raw Data'!$E$2:$E$6289=$B49)*('Raw Data'!$BL$2:$BL$6289=$D$3)*('Raw Data'!$P$2:$P$6289="SC COURT")*('Raw Data'!$J$2:$J$6289=$G$3)*('Raw Data'!$AD$2:$AD$6289))</f>
        <v>21</v>
      </c>
      <c r="V49" s="101">
        <f t="shared" si="25"/>
        <v>0.13636363636363635</v>
      </c>
    </row>
    <row r="50" spans="2:22" x14ac:dyDescent="0.2">
      <c r="B50" s="245"/>
      <c r="C50" s="106"/>
      <c r="D50" s="104"/>
      <c r="E50" s="99"/>
      <c r="F50" s="103"/>
      <c r="G50" s="100"/>
      <c r="H50" s="99"/>
      <c r="I50" s="100"/>
      <c r="J50" s="103"/>
      <c r="K50" s="101"/>
      <c r="L50" s="99"/>
      <c r="M50" s="99"/>
      <c r="N50" s="99"/>
      <c r="O50" s="99"/>
      <c r="P50" s="100"/>
      <c r="Q50" s="99"/>
      <c r="R50" s="100"/>
      <c r="S50" s="99"/>
      <c r="T50" s="100"/>
      <c r="U50" s="99"/>
      <c r="V50" s="101"/>
    </row>
    <row r="51" spans="2:22" x14ac:dyDescent="0.2">
      <c r="B51" s="242" t="s">
        <v>43</v>
      </c>
      <c r="C51" s="97">
        <f>SUM(C52:C59)</f>
        <v>1252.6727000000001</v>
      </c>
      <c r="D51" s="97">
        <f t="shared" ref="D51:F51" si="67">SUM(D52:D59)</f>
        <v>45.519910000000003</v>
      </c>
      <c r="E51" s="97">
        <f t="shared" si="67"/>
        <v>1207.1527899999999</v>
      </c>
      <c r="F51" s="97">
        <f t="shared" si="67"/>
        <v>713.73612000000003</v>
      </c>
      <c r="G51" s="98">
        <f t="shared" ref="G51:G59" si="68">IFERROR(F51/E51,0)</f>
        <v>0.59125582603342208</v>
      </c>
      <c r="H51" s="97">
        <f t="shared" ref="H51:H59" si="69">E51-F51-J51</f>
        <v>320.87430999999981</v>
      </c>
      <c r="I51" s="98">
        <f t="shared" ref="I51:I59" si="70">IFERROR(H51/E51,J142)</f>
        <v>0.26581085067118954</v>
      </c>
      <c r="J51" s="97">
        <f t="shared" ref="J51" si="71">SUM(J52:J59)</f>
        <v>172.54236</v>
      </c>
      <c r="K51" s="98">
        <f t="shared" ref="K51:K59" si="72">IFERROR(J51/E51,0)</f>
        <v>0.14293332329538833</v>
      </c>
      <c r="L51" s="97">
        <f>SUM(L52:L59)</f>
        <v>2335</v>
      </c>
      <c r="M51" s="97">
        <f>SUM(M52:M59)</f>
        <v>107</v>
      </c>
      <c r="N51" s="97">
        <f t="shared" ref="N51:U51" si="73">SUM(N52:N59)</f>
        <v>2228</v>
      </c>
      <c r="O51" s="97">
        <f t="shared" si="73"/>
        <v>956</v>
      </c>
      <c r="P51" s="98">
        <f t="shared" ref="P51:P59" si="74">IFERROR(O51/N51,0)</f>
        <v>0.42908438061041293</v>
      </c>
      <c r="Q51" s="97">
        <f t="shared" ref="Q51:Q59" si="75">N51-O51-U51-S51</f>
        <v>593</v>
      </c>
      <c r="R51" s="98">
        <f t="shared" ref="R51:R59" si="76">IFERROR(Q51/N51,)</f>
        <v>0.26615798922800721</v>
      </c>
      <c r="S51" s="97">
        <f t="shared" si="73"/>
        <v>344</v>
      </c>
      <c r="T51" s="98">
        <f t="shared" ref="T51:T59" si="77">IFERROR(S51/N51,)</f>
        <v>0.15439856373429084</v>
      </c>
      <c r="U51" s="97">
        <f t="shared" si="73"/>
        <v>335</v>
      </c>
      <c r="V51" s="98">
        <f t="shared" si="25"/>
        <v>0.15035906642728905</v>
      </c>
    </row>
    <row r="52" spans="2:22" x14ac:dyDescent="0.2">
      <c r="B52" s="244" t="s">
        <v>44</v>
      </c>
      <c r="C52" s="104" cm="1">
        <f t="array" ref="C52">(SUMPRODUCT(('Raw Data'!$E$2:$E$6289=$B52)*('Raw Data'!$BL$2:$BL$6289=$D$3)*('Raw Data'!$P$2:$P$6289="SC COURT")*('Raw Data'!$J$2:$J$6289=$G$3)*('Raw Data'!$S$2:$S$6289)))/1000</f>
        <v>36.234999999999999</v>
      </c>
      <c r="D52" s="104" cm="1">
        <f t="array" ref="D52">(SUMPRODUCT(('Raw Data'!$E$2:$E$6289=$B52)*('Raw Data'!$BL$2:$BL$6289=$D$3)*('Raw Data'!$P$2:$P$6289="SC COURT")*('Raw Data'!$J$2:$J$6289=$G$3)*('Raw Data'!$T$2:$T$6289)))/1000</f>
        <v>0.34</v>
      </c>
      <c r="E52" s="99">
        <f t="shared" ref="E52:E59" si="78">C52-D52</f>
        <v>35.894999999999996</v>
      </c>
      <c r="F52" s="103" cm="1">
        <f t="array" ref="F52">(SUMPRODUCT(('Raw Data'!$E$2:$E$6289=$B52)*('Raw Data'!$BL$2:$BL$6289=$D$3)*('Raw Data'!$P$2:$P$6289="SC COURT")*('Raw Data'!$J$2:$J$6289=$G$3)*('Raw Data'!$AA$2:$AA$6289)))/1000</f>
        <v>23.257529999999999</v>
      </c>
      <c r="G52" s="100">
        <f t="shared" si="68"/>
        <v>0.64793230254910161</v>
      </c>
      <c r="H52" s="99">
        <f t="shared" si="69"/>
        <v>5.9074699999999964</v>
      </c>
      <c r="I52" s="100">
        <f t="shared" si="70"/>
        <v>0.16457640339880197</v>
      </c>
      <c r="J52" s="103" cm="1">
        <f t="array" ref="J52">(SUMPRODUCT(('Raw Data'!$E$2:$E$6289=$B52)*('Raw Data'!$BL$2:$BL$6289=$D$3)*('Raw Data'!$P$2:$P$6289="SC COURT")*('Raw Data'!$J$2:$J$6289=$G$3)*('Raw Data'!$W$2:$W$6289)))/1000</f>
        <v>6.73</v>
      </c>
      <c r="K52" s="101">
        <f t="shared" si="72"/>
        <v>0.18749129405209641</v>
      </c>
      <c r="L52" s="99" cm="1">
        <f t="array" ref="L52">SUMPRODUCT(('Raw Data'!$E$2:$E$6289=$B52)*('Raw Data'!$BL$2:$BL$6289=$D$3)*('Raw Data'!$P$2:$P$6289="SC COURT")*('Raw Data'!$J$2:$J$6289=$G$3)*('Raw Data'!$R$2:$R$6289))</f>
        <v>74</v>
      </c>
      <c r="M52" s="99" cm="1">
        <f t="array" ref="M52">SUMPRODUCT(('Raw Data'!$E$2:$E$6289=$B52)*('Raw Data'!$BL$2:$BL$6289=$D$3)*('Raw Data'!$P$2:$P$6289="SC COURT")*('Raw Data'!$J$2:$J$6289=$G$3)*('Raw Data'!$AH$2:$AH$6289))+SUMPRODUCT(('Raw Data'!$E$2:$E$6289=$B52)*('Raw Data'!$BL$2:$BL$6289=$D$3)*('Raw Data'!$P$2:$P$6289="SC COURT")*('Raw Data'!$J$2:$J$6289=$G$3)*('Raw Data'!$BH$2:$BH$6289))</f>
        <v>1</v>
      </c>
      <c r="N52" s="99">
        <f t="shared" ref="N52:N59" si="79">L52-M52</f>
        <v>73</v>
      </c>
      <c r="O52" s="99" cm="1">
        <f t="array" ref="O52">SUMPRODUCT(('Raw Data'!$E$2:$E$6289=$B52)*('Raw Data'!$BL$2:$BL$6289=$D$3)*('Raw Data'!$P$2:$P$6289="SC COURT")*('Raw Data'!$J$2:$J$6289=$G$3)*('Raw Data'!$AF$2:$AF$6289))</f>
        <v>34</v>
      </c>
      <c r="P52" s="100">
        <f t="shared" si="74"/>
        <v>0.46575342465753422</v>
      </c>
      <c r="Q52" s="99">
        <f t="shared" si="75"/>
        <v>13</v>
      </c>
      <c r="R52" s="100">
        <f t="shared" si="76"/>
        <v>0.17808219178082191</v>
      </c>
      <c r="S52" s="99" cm="1">
        <f t="array" ref="S52">SUMPRODUCT(('Raw Data'!$E$2:$E$6289=$B52)*('Raw Data'!$BL$2:$BL$6289=$D$3)*('Raw Data'!$P$2:$P$6289="SC COURT")*('Raw Data'!$J$2:$J$6289=$G$3)*('Raw Data'!$AE$2:$AE$6289))</f>
        <v>15</v>
      </c>
      <c r="T52" s="100">
        <f t="shared" si="77"/>
        <v>0.20547945205479451</v>
      </c>
      <c r="U52" s="99" cm="1">
        <f t="array" ref="U52">SUMPRODUCT(('Raw Data'!$E$2:$E$6289=$B52)*('Raw Data'!$BL$2:$BL$6289=$D$3)*('Raw Data'!$P$2:$P$6289="SC COURT")*('Raw Data'!$J$2:$J$6289=$G$3)*('Raw Data'!$AD$2:$AD$6289))</f>
        <v>11</v>
      </c>
      <c r="V52" s="107">
        <f t="shared" si="25"/>
        <v>0.15068493150684931</v>
      </c>
    </row>
    <row r="53" spans="2:22" x14ac:dyDescent="0.2">
      <c r="B53" s="244" t="s">
        <v>45</v>
      </c>
      <c r="C53" s="104" cm="1">
        <f t="array" ref="C53">(SUMPRODUCT(('Raw Data'!$E$2:$E$6289=$B53)*('Raw Data'!$BL$2:$BL$6289=$D$3)*('Raw Data'!$P$2:$P$6289="SC COURT")*('Raw Data'!$J$2:$J$6289=$G$3)*('Raw Data'!$S$2:$S$6289)))/1000</f>
        <v>309.50128000000001</v>
      </c>
      <c r="D53" s="104" cm="1">
        <f t="array" ref="D53">(SUMPRODUCT(('Raw Data'!$E$2:$E$6289=$B53)*('Raw Data'!$BL$2:$BL$6289=$D$3)*('Raw Data'!$P$2:$P$6289="SC COURT")*('Raw Data'!$J$2:$J$6289=$G$3)*('Raw Data'!$T$2:$T$6289)))/1000</f>
        <v>20.734999999999999</v>
      </c>
      <c r="E53" s="99">
        <f t="shared" si="78"/>
        <v>288.76627999999999</v>
      </c>
      <c r="F53" s="103" cm="1">
        <f t="array" ref="F53">(SUMPRODUCT(('Raw Data'!$E$2:$E$6289=$B53)*('Raw Data'!$BL$2:$BL$6289=$D$3)*('Raw Data'!$P$2:$P$6289="SC COURT")*('Raw Data'!$J$2:$J$6289=$G$3)*('Raw Data'!$AA$2:$AA$6289)))/1000</f>
        <v>188.70410999999999</v>
      </c>
      <c r="G53" s="100">
        <f t="shared" si="68"/>
        <v>0.65348388322902518</v>
      </c>
      <c r="H53" s="99">
        <f t="shared" si="69"/>
        <v>53.073170000000012</v>
      </c>
      <c r="I53" s="100">
        <f t="shared" si="70"/>
        <v>0.18379282373274336</v>
      </c>
      <c r="J53" s="103" cm="1">
        <f t="array" ref="J53">(SUMPRODUCT(('Raw Data'!$E$2:$E$6289=$B53)*('Raw Data'!$BL$2:$BL$6289=$D$3)*('Raw Data'!$P$2:$P$6289="SC COURT")*('Raw Data'!$J$2:$J$6289=$G$3)*('Raw Data'!$W$2:$W$6289)))/1000</f>
        <v>46.988999999999997</v>
      </c>
      <c r="K53" s="101">
        <f t="shared" si="72"/>
        <v>0.16272329303823146</v>
      </c>
      <c r="L53" s="99" cm="1">
        <f t="array" ref="L53">SUMPRODUCT(('Raw Data'!$E$2:$E$6289=$B53)*('Raw Data'!$BL$2:$BL$6289=$D$3)*('Raw Data'!$P$2:$P$6289="SC COURT")*('Raw Data'!$J$2:$J$6289=$G$3)*('Raw Data'!$R$2:$R$6289))</f>
        <v>536</v>
      </c>
      <c r="M53" s="99" cm="1">
        <f t="array" ref="M53">SUMPRODUCT(('Raw Data'!$E$2:$E$6289=$B53)*('Raw Data'!$BL$2:$BL$6289=$D$3)*('Raw Data'!$P$2:$P$6289="SC COURT")*('Raw Data'!$J$2:$J$6289=$G$3)*('Raw Data'!$AH$2:$AH$6289))+SUMPRODUCT(('Raw Data'!$E$2:$E$6289=$B53)*('Raw Data'!$BL$2:$BL$6289=$D$3)*('Raw Data'!$P$2:$P$6289="SC COURT")*('Raw Data'!$J$2:$J$6289=$G$3)*('Raw Data'!$BH$2:$BH$6289))</f>
        <v>49</v>
      </c>
      <c r="N53" s="99">
        <f t="shared" si="79"/>
        <v>487</v>
      </c>
      <c r="O53" s="99" cm="1">
        <f t="array" ref="O53">SUMPRODUCT(('Raw Data'!$E$2:$E$6289=$B53)*('Raw Data'!$BL$2:$BL$6289=$D$3)*('Raw Data'!$P$2:$P$6289="SC COURT")*('Raw Data'!$J$2:$J$6289=$G$3)*('Raw Data'!$AF$2:$AF$6289))</f>
        <v>191</v>
      </c>
      <c r="P53" s="100">
        <f t="shared" si="74"/>
        <v>0.3921971252566735</v>
      </c>
      <c r="Q53" s="99">
        <f t="shared" si="75"/>
        <v>113</v>
      </c>
      <c r="R53" s="100">
        <f t="shared" si="76"/>
        <v>0.23203285420944558</v>
      </c>
      <c r="S53" s="99" cm="1">
        <f t="array" ref="S53">SUMPRODUCT(('Raw Data'!$E$2:$E$6289=$B53)*('Raw Data'!$BL$2:$BL$6289=$D$3)*('Raw Data'!$P$2:$P$6289="SC COURT")*('Raw Data'!$J$2:$J$6289=$G$3)*('Raw Data'!$AE$2:$AE$6289))</f>
        <v>82</v>
      </c>
      <c r="T53" s="100">
        <f t="shared" si="77"/>
        <v>0.16837782340862423</v>
      </c>
      <c r="U53" s="99" cm="1">
        <f t="array" ref="U53">SUMPRODUCT(('Raw Data'!$E$2:$E$6289=$B53)*('Raw Data'!$BL$2:$BL$6289=$D$3)*('Raw Data'!$P$2:$P$6289="SC COURT")*('Raw Data'!$J$2:$J$6289=$G$3)*('Raw Data'!$AD$2:$AD$6289))</f>
        <v>101</v>
      </c>
      <c r="V53" s="101">
        <f t="shared" si="25"/>
        <v>0.20739219712525667</v>
      </c>
    </row>
    <row r="54" spans="2:22" x14ac:dyDescent="0.2">
      <c r="B54" s="244" t="s">
        <v>46</v>
      </c>
      <c r="C54" s="104" cm="1">
        <f t="array" ref="C54">(SUMPRODUCT(('Raw Data'!$E$2:$E$6289=$B54)*('Raw Data'!$BL$2:$BL$6289=$D$3)*('Raw Data'!$P$2:$P$6289="SC COURT")*('Raw Data'!$J$2:$J$6289=$G$3)*('Raw Data'!$S$2:$S$6289)))/1000</f>
        <v>116.455</v>
      </c>
      <c r="D54" s="104" cm="1">
        <f t="array" ref="D54">(SUMPRODUCT(('Raw Data'!$E$2:$E$6289=$B54)*('Raw Data'!$BL$2:$BL$6289=$D$3)*('Raw Data'!$P$2:$P$6289="SC COURT")*('Raw Data'!$J$2:$J$6289=$G$3)*('Raw Data'!$T$2:$T$6289)))/1000</f>
        <v>4.1749999999999998</v>
      </c>
      <c r="E54" s="99">
        <f t="shared" si="78"/>
        <v>112.28</v>
      </c>
      <c r="F54" s="103" cm="1">
        <f t="array" ref="F54">(SUMPRODUCT(('Raw Data'!$E$2:$E$6289=$B54)*('Raw Data'!$BL$2:$BL$6289=$D$3)*('Raw Data'!$P$2:$P$6289="SC COURT")*('Raw Data'!$J$2:$J$6289=$G$3)*('Raw Data'!$AA$2:$AA$6289)))/1000</f>
        <v>60.059530000000002</v>
      </c>
      <c r="G54" s="100">
        <f t="shared" si="68"/>
        <v>0.53490853224082657</v>
      </c>
      <c r="H54" s="99">
        <f t="shared" si="69"/>
        <v>26.610469999999999</v>
      </c>
      <c r="I54" s="100">
        <f t="shared" si="70"/>
        <v>0.23700097969362308</v>
      </c>
      <c r="J54" s="103" cm="1">
        <f t="array" ref="J54">(SUMPRODUCT(('Raw Data'!$E$2:$E$6289=$B54)*('Raw Data'!$BL$2:$BL$6289=$D$3)*('Raw Data'!$P$2:$P$6289="SC COURT")*('Raw Data'!$J$2:$J$6289=$G$3)*('Raw Data'!$W$2:$W$6289)))/1000</f>
        <v>25.61</v>
      </c>
      <c r="K54" s="101">
        <f t="shared" si="72"/>
        <v>0.22809048806555041</v>
      </c>
      <c r="L54" s="99" cm="1">
        <f t="array" ref="L54">SUMPRODUCT(('Raw Data'!$E$2:$E$6289=$B54)*('Raw Data'!$BL$2:$BL$6289=$D$3)*('Raw Data'!$P$2:$P$6289="SC COURT")*('Raw Data'!$J$2:$J$6289=$G$3)*('Raw Data'!$R$2:$R$6289))</f>
        <v>262</v>
      </c>
      <c r="M54" s="99" cm="1">
        <f t="array" ref="M54">SUMPRODUCT(('Raw Data'!$E$2:$E$6289=$B54)*('Raw Data'!$BL$2:$BL$6289=$D$3)*('Raw Data'!$P$2:$P$6289="SC COURT")*('Raw Data'!$J$2:$J$6289=$G$3)*('Raw Data'!$AH$2:$AH$6289))+SUMPRODUCT(('Raw Data'!$E$2:$E$6289=$B54)*('Raw Data'!$BL$2:$BL$6289=$D$3)*('Raw Data'!$P$2:$P$6289="SC COURT")*('Raw Data'!$J$2:$J$6289=$G$3)*('Raw Data'!$BH$2:$BH$6289))</f>
        <v>8</v>
      </c>
      <c r="N54" s="99">
        <f t="shared" si="79"/>
        <v>254</v>
      </c>
      <c r="O54" s="99" cm="1">
        <f t="array" ref="O54">SUMPRODUCT(('Raw Data'!$E$2:$E$6289=$B54)*('Raw Data'!$BL$2:$BL$6289=$D$3)*('Raw Data'!$P$2:$P$6289="SC COURT")*('Raw Data'!$J$2:$J$6289=$G$3)*('Raw Data'!$AF$2:$AF$6289))</f>
        <v>110</v>
      </c>
      <c r="P54" s="100">
        <f t="shared" si="74"/>
        <v>0.43307086614173229</v>
      </c>
      <c r="Q54" s="99">
        <f t="shared" si="75"/>
        <v>55</v>
      </c>
      <c r="R54" s="100">
        <f t="shared" si="76"/>
        <v>0.21653543307086615</v>
      </c>
      <c r="S54" s="99" cm="1">
        <f t="array" ref="S54">SUMPRODUCT(('Raw Data'!$E$2:$E$6289=$B54)*('Raw Data'!$BL$2:$BL$6289=$D$3)*('Raw Data'!$P$2:$P$6289="SC COURT")*('Raw Data'!$J$2:$J$6289=$G$3)*('Raw Data'!$AE$2:$AE$6289))</f>
        <v>46</v>
      </c>
      <c r="T54" s="100">
        <f t="shared" si="77"/>
        <v>0.18110236220472442</v>
      </c>
      <c r="U54" s="99" cm="1">
        <f t="array" ref="U54">SUMPRODUCT(('Raw Data'!$E$2:$E$6289=$B54)*('Raw Data'!$BL$2:$BL$6289=$D$3)*('Raw Data'!$P$2:$P$6289="SC COURT")*('Raw Data'!$J$2:$J$6289=$G$3)*('Raw Data'!$AD$2:$AD$6289))</f>
        <v>43</v>
      </c>
      <c r="V54" s="101">
        <f t="shared" si="25"/>
        <v>0.16929133858267717</v>
      </c>
    </row>
    <row r="55" spans="2:22" x14ac:dyDescent="0.2">
      <c r="B55" s="244" t="s">
        <v>47</v>
      </c>
      <c r="C55" s="104" cm="1">
        <f t="array" ref="C55">(SUMPRODUCT(('Raw Data'!$E$2:$E$6289=$B55)*('Raw Data'!$BL$2:$BL$6289=$D$3)*('Raw Data'!$P$2:$P$6289="SC COURT")*('Raw Data'!$J$2:$J$6289=$G$3)*('Raw Data'!$S$2:$S$6289)))/1000</f>
        <v>129.82259999999999</v>
      </c>
      <c r="D55" s="104" cm="1">
        <f t="array" ref="D55">(SUMPRODUCT(('Raw Data'!$E$2:$E$6289=$B55)*('Raw Data'!$BL$2:$BL$6289=$D$3)*('Raw Data'!$P$2:$P$6289="SC COURT")*('Raw Data'!$J$2:$J$6289=$G$3)*('Raw Data'!$T$2:$T$6289)))/1000</f>
        <v>5.9550000000000001</v>
      </c>
      <c r="E55" s="99">
        <f t="shared" si="78"/>
        <v>123.8676</v>
      </c>
      <c r="F55" s="103" cm="1">
        <f t="array" ref="F55">(SUMPRODUCT(('Raw Data'!$E$2:$E$6289=$B55)*('Raw Data'!$BL$2:$BL$6289=$D$3)*('Raw Data'!$P$2:$P$6289="SC COURT")*('Raw Data'!$J$2:$J$6289=$G$3)*('Raw Data'!$AA$2:$AA$6289)))/1000</f>
        <v>74.480100000000007</v>
      </c>
      <c r="G55" s="100">
        <f t="shared" si="68"/>
        <v>0.60128798814217765</v>
      </c>
      <c r="H55" s="99">
        <f t="shared" si="69"/>
        <v>29.402899999999992</v>
      </c>
      <c r="I55" s="100">
        <f t="shared" si="70"/>
        <v>0.23737361505349255</v>
      </c>
      <c r="J55" s="103" cm="1">
        <f t="array" ref="J55">(SUMPRODUCT(('Raw Data'!$E$2:$E$6289=$B55)*('Raw Data'!$BL$2:$BL$6289=$D$3)*('Raw Data'!$P$2:$P$6289="SC COURT")*('Raw Data'!$J$2:$J$6289=$G$3)*('Raw Data'!$W$2:$W$6289)))/1000</f>
        <v>19.984599999999997</v>
      </c>
      <c r="K55" s="101">
        <f t="shared" si="72"/>
        <v>0.16133839680432976</v>
      </c>
      <c r="L55" s="99" cm="1">
        <f t="array" ref="L55">SUMPRODUCT(('Raw Data'!$E$2:$E$6289=$B55)*('Raw Data'!$BL$2:$BL$6289=$D$3)*('Raw Data'!$P$2:$P$6289="SC COURT")*('Raw Data'!$J$2:$J$6289=$G$3)*('Raw Data'!$R$2:$R$6289))</f>
        <v>250</v>
      </c>
      <c r="M55" s="99" cm="1">
        <f t="array" ref="M55">SUMPRODUCT(('Raw Data'!$E$2:$E$6289=$B55)*('Raw Data'!$BL$2:$BL$6289=$D$3)*('Raw Data'!$P$2:$P$6289="SC COURT")*('Raw Data'!$J$2:$J$6289=$G$3)*('Raw Data'!$AH$2:$AH$6289))+SUMPRODUCT(('Raw Data'!$E$2:$E$6289=$B55)*('Raw Data'!$BL$2:$BL$6289=$D$3)*('Raw Data'!$P$2:$P$6289="SC COURT")*('Raw Data'!$J$2:$J$6289=$G$3)*('Raw Data'!$BH$2:$BH$6289))</f>
        <v>9</v>
      </c>
      <c r="N55" s="99">
        <f t="shared" si="79"/>
        <v>241</v>
      </c>
      <c r="O55" s="99" cm="1">
        <f t="array" ref="O55">SUMPRODUCT(('Raw Data'!$E$2:$E$6289=$B55)*('Raw Data'!$BL$2:$BL$6289=$D$3)*('Raw Data'!$P$2:$P$6289="SC COURT")*('Raw Data'!$J$2:$J$6289=$G$3)*('Raw Data'!$AF$2:$AF$6289))</f>
        <v>120</v>
      </c>
      <c r="P55" s="100">
        <f t="shared" si="74"/>
        <v>0.49792531120331951</v>
      </c>
      <c r="Q55" s="99">
        <f t="shared" si="75"/>
        <v>62</v>
      </c>
      <c r="R55" s="100">
        <f t="shared" si="76"/>
        <v>0.25726141078838172</v>
      </c>
      <c r="S55" s="99" cm="1">
        <f t="array" ref="S55">SUMPRODUCT(('Raw Data'!$E$2:$E$6289=$B55)*('Raw Data'!$BL$2:$BL$6289=$D$3)*('Raw Data'!$P$2:$P$6289="SC COURT")*('Raw Data'!$J$2:$J$6289=$G$3)*('Raw Data'!$AE$2:$AE$6289))</f>
        <v>34</v>
      </c>
      <c r="T55" s="100">
        <f t="shared" si="77"/>
        <v>0.14107883817427386</v>
      </c>
      <c r="U55" s="99" cm="1">
        <f t="array" ref="U55">SUMPRODUCT(('Raw Data'!$E$2:$E$6289=$B55)*('Raw Data'!$BL$2:$BL$6289=$D$3)*('Raw Data'!$P$2:$P$6289="SC COURT")*('Raw Data'!$J$2:$J$6289=$G$3)*('Raw Data'!$AD$2:$AD$6289))</f>
        <v>25</v>
      </c>
      <c r="V55" s="101">
        <f t="shared" si="25"/>
        <v>0.1037344398340249</v>
      </c>
    </row>
    <row r="56" spans="2:22" x14ac:dyDescent="0.2">
      <c r="B56" s="244" t="s">
        <v>48</v>
      </c>
      <c r="C56" s="104" cm="1">
        <f t="array" ref="C56">(SUMPRODUCT(('Raw Data'!$E$2:$E$6289=$B56)*('Raw Data'!$BL$2:$BL$6289=$D$3)*('Raw Data'!$P$2:$P$6289="SC COURT")*('Raw Data'!$J$2:$J$6289=$G$3)*('Raw Data'!$S$2:$S$6289)))/1000</f>
        <v>177.06392000000002</v>
      </c>
      <c r="D56" s="104" cm="1">
        <f t="array" ref="D56">(SUMPRODUCT(('Raw Data'!$E$2:$E$6289=$B56)*('Raw Data'!$BL$2:$BL$6289=$D$3)*('Raw Data'!$P$2:$P$6289="SC COURT")*('Raw Data'!$J$2:$J$6289=$G$3)*('Raw Data'!$T$2:$T$6289)))/1000</f>
        <v>5.1799900000000001</v>
      </c>
      <c r="E56" s="99">
        <f t="shared" si="78"/>
        <v>171.88393000000002</v>
      </c>
      <c r="F56" s="103" cm="1">
        <f t="array" ref="F56">(SUMPRODUCT(('Raw Data'!$E$2:$E$6289=$B56)*('Raw Data'!$BL$2:$BL$6289=$D$3)*('Raw Data'!$P$2:$P$6289="SC COURT")*('Raw Data'!$J$2:$J$6289=$G$3)*('Raw Data'!$AA$2:$AA$6289)))/1000</f>
        <v>89.483699999999999</v>
      </c>
      <c r="G56" s="100">
        <f t="shared" si="68"/>
        <v>0.5206053876008071</v>
      </c>
      <c r="H56" s="99">
        <f t="shared" si="69"/>
        <v>65.520230000000026</v>
      </c>
      <c r="I56" s="100">
        <f t="shared" si="70"/>
        <v>0.38118880572488667</v>
      </c>
      <c r="J56" s="103" cm="1">
        <f t="array" ref="J56">(SUMPRODUCT(('Raw Data'!$E$2:$E$6289=$B56)*('Raw Data'!$BL$2:$BL$6289=$D$3)*('Raw Data'!$P$2:$P$6289="SC COURT")*('Raw Data'!$J$2:$J$6289=$G$3)*('Raw Data'!$W$2:$W$6289)))/1000</f>
        <v>16.88</v>
      </c>
      <c r="K56" s="101">
        <f t="shared" si="72"/>
        <v>9.8205806674306298E-2</v>
      </c>
      <c r="L56" s="99" cm="1">
        <f t="array" ref="L56">SUMPRODUCT(('Raw Data'!$E$2:$E$6289=$B56)*('Raw Data'!$BL$2:$BL$6289=$D$3)*('Raw Data'!$P$2:$P$6289="SC COURT")*('Raw Data'!$J$2:$J$6289=$G$3)*('Raw Data'!$R$2:$R$6289))</f>
        <v>260</v>
      </c>
      <c r="M56" s="99" cm="1">
        <f t="array" ref="M56">SUMPRODUCT(('Raw Data'!$E$2:$E$6289=$B56)*('Raw Data'!$BL$2:$BL$6289=$D$3)*('Raw Data'!$P$2:$P$6289="SC COURT")*('Raw Data'!$J$2:$J$6289=$G$3)*('Raw Data'!$AH$2:$AH$6289))+SUMPRODUCT(('Raw Data'!$E$2:$E$6289=$B56)*('Raw Data'!$BL$2:$BL$6289=$D$3)*('Raw Data'!$P$2:$P$6289="SC COURT")*('Raw Data'!$J$2:$J$6289=$G$3)*('Raw Data'!$BH$2:$BH$6289))</f>
        <v>10</v>
      </c>
      <c r="N56" s="99">
        <f t="shared" si="79"/>
        <v>250</v>
      </c>
      <c r="O56" s="99" cm="1">
        <f t="array" ref="O56">SUMPRODUCT(('Raw Data'!$E$2:$E$6289=$B56)*('Raw Data'!$BL$2:$BL$6289=$D$3)*('Raw Data'!$P$2:$P$6289="SC COURT")*('Raw Data'!$J$2:$J$6289=$G$3)*('Raw Data'!$AF$2:$AF$6289))</f>
        <v>108</v>
      </c>
      <c r="P56" s="100">
        <f t="shared" si="74"/>
        <v>0.432</v>
      </c>
      <c r="Q56" s="99">
        <f t="shared" si="75"/>
        <v>78</v>
      </c>
      <c r="R56" s="100">
        <f t="shared" si="76"/>
        <v>0.312</v>
      </c>
      <c r="S56" s="99" cm="1">
        <f t="array" ref="S56">SUMPRODUCT(('Raw Data'!$E$2:$E$6289=$B56)*('Raw Data'!$BL$2:$BL$6289=$D$3)*('Raw Data'!$P$2:$P$6289="SC COURT")*('Raw Data'!$J$2:$J$6289=$G$3)*('Raw Data'!$AE$2:$AE$6289))</f>
        <v>29</v>
      </c>
      <c r="T56" s="100">
        <f t="shared" si="77"/>
        <v>0.11600000000000001</v>
      </c>
      <c r="U56" s="99" cm="1">
        <f t="array" ref="U56">SUMPRODUCT(('Raw Data'!$E$2:$E$6289=$B56)*('Raw Data'!$BL$2:$BL$6289=$D$3)*('Raw Data'!$P$2:$P$6289="SC COURT")*('Raw Data'!$J$2:$J$6289=$G$3)*('Raw Data'!$AD$2:$AD$6289))</f>
        <v>35</v>
      </c>
      <c r="V56" s="101">
        <f t="shared" si="25"/>
        <v>0.14000000000000001</v>
      </c>
    </row>
    <row r="57" spans="2:22" x14ac:dyDescent="0.2">
      <c r="B57" s="244" t="s">
        <v>49</v>
      </c>
      <c r="C57" s="104" cm="1">
        <f t="array" ref="C57">(SUMPRODUCT(('Raw Data'!$E$2:$E$6289=$B57)*('Raw Data'!$BL$2:$BL$6289=$D$3)*('Raw Data'!$P$2:$P$6289="SC COURT")*('Raw Data'!$J$2:$J$6289=$G$3)*('Raw Data'!$S$2:$S$6289)))/1000</f>
        <v>195.89492999999999</v>
      </c>
      <c r="D57" s="104" cm="1">
        <f t="array" ref="D57">(SUMPRODUCT(('Raw Data'!$E$2:$E$6289=$B57)*('Raw Data'!$BL$2:$BL$6289=$D$3)*('Raw Data'!$P$2:$P$6289="SC COURT")*('Raw Data'!$J$2:$J$6289=$G$3)*('Raw Data'!$T$2:$T$6289)))/1000</f>
        <v>5.18994</v>
      </c>
      <c r="E57" s="99">
        <f t="shared" si="78"/>
        <v>190.70498999999998</v>
      </c>
      <c r="F57" s="103" cm="1">
        <f t="array" ref="F57">(SUMPRODUCT(('Raw Data'!$E$2:$E$6289=$B57)*('Raw Data'!$BL$2:$BL$6289=$D$3)*('Raw Data'!$P$2:$P$6289="SC COURT")*('Raw Data'!$J$2:$J$6289=$G$3)*('Raw Data'!$AA$2:$AA$6289)))/1000</f>
        <v>106.22911000000001</v>
      </c>
      <c r="G57" s="100">
        <f t="shared" si="68"/>
        <v>0.55703371998813467</v>
      </c>
      <c r="H57" s="99">
        <f t="shared" si="69"/>
        <v>58.394219999999976</v>
      </c>
      <c r="I57" s="100">
        <f t="shared" si="70"/>
        <v>0.30620184610795964</v>
      </c>
      <c r="J57" s="103" cm="1">
        <f t="array" ref="J57">(SUMPRODUCT(('Raw Data'!$E$2:$E$6289=$B57)*('Raw Data'!$BL$2:$BL$6289=$D$3)*('Raw Data'!$P$2:$P$6289="SC COURT")*('Raw Data'!$J$2:$J$6289=$G$3)*('Raw Data'!$W$2:$W$6289)))/1000</f>
        <v>26.081659999999999</v>
      </c>
      <c r="K57" s="101">
        <f t="shared" si="72"/>
        <v>0.13676443390390572</v>
      </c>
      <c r="L57" s="99" cm="1">
        <f t="array" ref="L57">SUMPRODUCT(('Raw Data'!$E$2:$E$6289=$B57)*('Raw Data'!$BL$2:$BL$6289=$D$3)*('Raw Data'!$P$2:$P$6289="SC COURT")*('Raw Data'!$J$2:$J$6289=$G$3)*('Raw Data'!$R$2:$R$6289))</f>
        <v>461</v>
      </c>
      <c r="M57" s="99" cm="1">
        <f t="array" ref="M57">SUMPRODUCT(('Raw Data'!$E$2:$E$6289=$B57)*('Raw Data'!$BL$2:$BL$6289=$D$3)*('Raw Data'!$P$2:$P$6289="SC COURT")*('Raw Data'!$J$2:$J$6289=$G$3)*('Raw Data'!$AH$2:$AH$6289))+SUMPRODUCT(('Raw Data'!$E$2:$E$6289=$B57)*('Raw Data'!$BL$2:$BL$6289=$D$3)*('Raw Data'!$P$2:$P$6289="SC COURT")*('Raw Data'!$J$2:$J$6289=$G$3)*('Raw Data'!$BH$2:$BH$6289))</f>
        <v>17</v>
      </c>
      <c r="N57" s="99">
        <f t="shared" si="79"/>
        <v>444</v>
      </c>
      <c r="O57" s="99" cm="1">
        <f t="array" ref="O57">SUMPRODUCT(('Raw Data'!$E$2:$E$6289=$B57)*('Raw Data'!$BL$2:$BL$6289=$D$3)*('Raw Data'!$P$2:$P$6289="SC COURT")*('Raw Data'!$J$2:$J$6289=$G$3)*('Raw Data'!$AF$2:$AF$6289))</f>
        <v>169</v>
      </c>
      <c r="P57" s="100">
        <f t="shared" si="74"/>
        <v>0.38063063063063063</v>
      </c>
      <c r="Q57" s="99">
        <f t="shared" si="75"/>
        <v>155</v>
      </c>
      <c r="R57" s="100">
        <f t="shared" si="76"/>
        <v>0.34909909909909909</v>
      </c>
      <c r="S57" s="99" cm="1">
        <f t="array" ref="S57">SUMPRODUCT(('Raw Data'!$E$2:$E$6289=$B57)*('Raw Data'!$BL$2:$BL$6289=$D$3)*('Raw Data'!$P$2:$P$6289="SC COURT")*('Raw Data'!$J$2:$J$6289=$G$3)*('Raw Data'!$AE$2:$AE$6289))</f>
        <v>55</v>
      </c>
      <c r="T57" s="100">
        <f t="shared" si="77"/>
        <v>0.12387387387387387</v>
      </c>
      <c r="U57" s="99" cm="1">
        <f t="array" ref="U57">SUMPRODUCT(('Raw Data'!$E$2:$E$6289=$B57)*('Raw Data'!$BL$2:$BL$6289=$D$3)*('Raw Data'!$P$2:$P$6289="SC COURT")*('Raw Data'!$J$2:$J$6289=$G$3)*('Raw Data'!$AD$2:$AD$6289))</f>
        <v>65</v>
      </c>
      <c r="V57" s="101">
        <f t="shared" si="25"/>
        <v>0.1463963963963964</v>
      </c>
    </row>
    <row r="58" spans="2:22" x14ac:dyDescent="0.2">
      <c r="B58" s="244" t="s">
        <v>50</v>
      </c>
      <c r="C58" s="104" cm="1">
        <f t="array" ref="C58">(SUMPRODUCT(('Raw Data'!$E$2:$E$6289=$B58)*('Raw Data'!$BL$2:$BL$6289=$D$3)*('Raw Data'!$P$2:$P$6289="SC COURT")*('Raw Data'!$J$2:$J$6289=$G$3)*('Raw Data'!$S$2:$S$6289)))/1000</f>
        <v>205.35499999999999</v>
      </c>
      <c r="D58" s="104" cm="1">
        <f t="array" ref="D58">(SUMPRODUCT(('Raw Data'!$E$2:$E$6289=$B58)*('Raw Data'!$BL$2:$BL$6289=$D$3)*('Raw Data'!$P$2:$P$6289="SC COURT")*('Raw Data'!$J$2:$J$6289=$G$3)*('Raw Data'!$T$2:$T$6289)))/1000</f>
        <v>3.0449799999999998</v>
      </c>
      <c r="E58" s="99">
        <f t="shared" si="78"/>
        <v>202.31001999999998</v>
      </c>
      <c r="F58" s="103" cm="1">
        <f t="array" ref="F58">(SUMPRODUCT(('Raw Data'!$E$2:$E$6289=$B58)*('Raw Data'!$BL$2:$BL$6289=$D$3)*('Raw Data'!$P$2:$P$6289="SC COURT")*('Raw Data'!$J$2:$J$6289=$G$3)*('Raw Data'!$AA$2:$AA$6289)))/1000</f>
        <v>117.63453</v>
      </c>
      <c r="G58" s="100">
        <f t="shared" si="68"/>
        <v>0.58145676620465958</v>
      </c>
      <c r="H58" s="99">
        <f t="shared" si="69"/>
        <v>61.911429999999982</v>
      </c>
      <c r="I58" s="100">
        <f t="shared" si="70"/>
        <v>0.3060225588431062</v>
      </c>
      <c r="J58" s="103" cm="1">
        <f t="array" ref="J58">(SUMPRODUCT(('Raw Data'!$E$2:$E$6289=$B58)*('Raw Data'!$BL$2:$BL$6289=$D$3)*('Raw Data'!$P$2:$P$6289="SC COURT")*('Raw Data'!$J$2:$J$6289=$G$3)*('Raw Data'!$W$2:$W$6289)))/1000</f>
        <v>22.764060000000001</v>
      </c>
      <c r="K58" s="101">
        <f t="shared" si="72"/>
        <v>0.11252067495223421</v>
      </c>
      <c r="L58" s="99" cm="1">
        <f t="array" ref="L58">SUMPRODUCT(('Raw Data'!$E$2:$E$6289=$B58)*('Raw Data'!$BL$2:$BL$6289=$D$3)*('Raw Data'!$P$2:$P$6289="SC COURT")*('Raw Data'!$J$2:$J$6289=$G$3)*('Raw Data'!$R$2:$R$6289))</f>
        <v>334</v>
      </c>
      <c r="M58" s="99" cm="1">
        <f t="array" ref="M58">SUMPRODUCT(('Raw Data'!$E$2:$E$6289=$B58)*('Raw Data'!$BL$2:$BL$6289=$D$3)*('Raw Data'!$P$2:$P$6289="SC COURT")*('Raw Data'!$J$2:$J$6289=$G$3)*('Raw Data'!$AH$2:$AH$6289))+SUMPRODUCT(('Raw Data'!$E$2:$E$6289=$B58)*('Raw Data'!$BL$2:$BL$6289=$D$3)*('Raw Data'!$P$2:$P$6289="SC COURT")*('Raw Data'!$J$2:$J$6289=$G$3)*('Raw Data'!$BH$2:$BH$6289))</f>
        <v>9</v>
      </c>
      <c r="N58" s="99">
        <f t="shared" si="79"/>
        <v>325</v>
      </c>
      <c r="O58" s="99" cm="1">
        <f t="array" ref="O58">SUMPRODUCT(('Raw Data'!$E$2:$E$6289=$B58)*('Raw Data'!$BL$2:$BL$6289=$D$3)*('Raw Data'!$P$2:$P$6289="SC COURT")*('Raw Data'!$J$2:$J$6289=$G$3)*('Raw Data'!$AF$2:$AF$6289))</f>
        <v>152</v>
      </c>
      <c r="P58" s="100">
        <f t="shared" si="74"/>
        <v>0.46769230769230768</v>
      </c>
      <c r="Q58" s="99">
        <f t="shared" si="75"/>
        <v>79</v>
      </c>
      <c r="R58" s="100">
        <f t="shared" si="76"/>
        <v>0.24307692307692308</v>
      </c>
      <c r="S58" s="99" cm="1">
        <f t="array" ref="S58">SUMPRODUCT(('Raw Data'!$E$2:$E$6289=$B58)*('Raw Data'!$BL$2:$BL$6289=$D$3)*('Raw Data'!$P$2:$P$6289="SC COURT")*('Raw Data'!$J$2:$J$6289=$G$3)*('Raw Data'!$AE$2:$AE$6289))</f>
        <v>54</v>
      </c>
      <c r="T58" s="100">
        <f t="shared" si="77"/>
        <v>0.16615384615384615</v>
      </c>
      <c r="U58" s="99" cm="1">
        <f t="array" ref="U58">SUMPRODUCT(('Raw Data'!$E$2:$E$6289=$B58)*('Raw Data'!$BL$2:$BL$6289=$D$3)*('Raw Data'!$P$2:$P$6289="SC COURT")*('Raw Data'!$J$2:$J$6289=$G$3)*('Raw Data'!$AD$2:$AD$6289))</f>
        <v>40</v>
      </c>
      <c r="V58" s="101">
        <f t="shared" si="25"/>
        <v>0.12307692307692308</v>
      </c>
    </row>
    <row r="59" spans="2:22" x14ac:dyDescent="0.2">
      <c r="B59" s="244" t="s">
        <v>51</v>
      </c>
      <c r="C59" s="104" cm="1">
        <f t="array" ref="C59">(SUMPRODUCT(('Raw Data'!$E$2:$E$6289=$B59)*('Raw Data'!$BL$2:$BL$6289=$D$3)*('Raw Data'!$P$2:$P$6289="SC COURT")*('Raw Data'!$J$2:$J$6289=$G$3)*('Raw Data'!$S$2:$S$6289)))/1000</f>
        <v>82.344970000000004</v>
      </c>
      <c r="D59" s="104" cm="1">
        <f t="array" ref="D59">(SUMPRODUCT(('Raw Data'!$E$2:$E$6289=$B59)*('Raw Data'!$BL$2:$BL$6289=$D$3)*('Raw Data'!$P$2:$P$6289="SC COURT")*('Raw Data'!$J$2:$J$6289=$G$3)*('Raw Data'!$T$2:$T$6289)))/1000</f>
        <v>0.9</v>
      </c>
      <c r="E59" s="99">
        <f t="shared" si="78"/>
        <v>81.444969999999998</v>
      </c>
      <c r="F59" s="103" cm="1">
        <f t="array" ref="F59">(SUMPRODUCT(('Raw Data'!$E$2:$E$6289=$B59)*('Raw Data'!$BL$2:$BL$6289=$D$3)*('Raw Data'!$P$2:$P$6289="SC COURT")*('Raw Data'!$J$2:$J$6289=$G$3)*('Raw Data'!$AA$2:$AA$6289)))/1000</f>
        <v>53.887509999999999</v>
      </c>
      <c r="G59" s="100">
        <f t="shared" si="68"/>
        <v>0.66164319294365259</v>
      </c>
      <c r="H59" s="99">
        <f t="shared" si="69"/>
        <v>20.05442</v>
      </c>
      <c r="I59" s="100">
        <f t="shared" si="70"/>
        <v>0.24623276305461222</v>
      </c>
      <c r="J59" s="103" cm="1">
        <f t="array" ref="J59">(SUMPRODUCT(('Raw Data'!$E$2:$E$6289=$B59)*('Raw Data'!$BL$2:$BL$6289=$D$3)*('Raw Data'!$P$2:$P$6289="SC COURT")*('Raw Data'!$J$2:$J$6289=$G$3)*('Raw Data'!$W$2:$W$6289)))/1000</f>
        <v>7.5030400000000004</v>
      </c>
      <c r="K59" s="101">
        <f t="shared" si="72"/>
        <v>9.212404400173517E-2</v>
      </c>
      <c r="L59" s="99" cm="1">
        <f t="array" ref="L59">SUMPRODUCT(('Raw Data'!$E$2:$E$6289=$B59)*('Raw Data'!$BL$2:$BL$6289=$D$3)*('Raw Data'!$P$2:$P$6289="SC COURT")*('Raw Data'!$J$2:$J$6289=$G$3)*('Raw Data'!$R$2:$R$6289))</f>
        <v>158</v>
      </c>
      <c r="M59" s="99" cm="1">
        <f t="array" ref="M59">SUMPRODUCT(('Raw Data'!$E$2:$E$6289=$B59)*('Raw Data'!$BL$2:$BL$6289=$D$3)*('Raw Data'!$P$2:$P$6289="SC COURT")*('Raw Data'!$J$2:$J$6289=$G$3)*('Raw Data'!$AH$2:$AH$6289))+SUMPRODUCT(('Raw Data'!$E$2:$E$6289=$B59)*('Raw Data'!$BL$2:$BL$6289=$D$3)*('Raw Data'!$P$2:$P$6289="SC COURT")*('Raw Data'!$J$2:$J$6289=$G$3)*('Raw Data'!$BH$2:$BH$6289))</f>
        <v>4</v>
      </c>
      <c r="N59" s="99">
        <f t="shared" si="79"/>
        <v>154</v>
      </c>
      <c r="O59" s="99" cm="1">
        <f t="array" ref="O59">SUMPRODUCT(('Raw Data'!$E$2:$E$6289=$B59)*('Raw Data'!$BL$2:$BL$6289=$D$3)*('Raw Data'!$P$2:$P$6289="SC COURT")*('Raw Data'!$J$2:$J$6289=$G$3)*('Raw Data'!$AF$2:$AF$6289))</f>
        <v>72</v>
      </c>
      <c r="P59" s="100">
        <f t="shared" si="74"/>
        <v>0.46753246753246752</v>
      </c>
      <c r="Q59" s="99">
        <f t="shared" si="75"/>
        <v>38</v>
      </c>
      <c r="R59" s="100">
        <f t="shared" si="76"/>
        <v>0.24675324675324675</v>
      </c>
      <c r="S59" s="99" cm="1">
        <f t="array" ref="S59">SUMPRODUCT(('Raw Data'!$E$2:$E$6289=$B59)*('Raw Data'!$BL$2:$BL$6289=$D$3)*('Raw Data'!$P$2:$P$6289="SC COURT")*('Raw Data'!$J$2:$J$6289=$G$3)*('Raw Data'!$AE$2:$AE$6289))</f>
        <v>29</v>
      </c>
      <c r="T59" s="100">
        <f t="shared" si="77"/>
        <v>0.18831168831168832</v>
      </c>
      <c r="U59" s="99" cm="1">
        <f t="array" ref="U59">SUMPRODUCT(('Raw Data'!$E$2:$E$6289=$B59)*('Raw Data'!$BL$2:$BL$6289=$D$3)*('Raw Data'!$P$2:$P$6289="SC COURT")*('Raw Data'!$J$2:$J$6289=$G$3)*('Raw Data'!$AD$2:$AD$6289))</f>
        <v>15</v>
      </c>
      <c r="V59" s="101">
        <f t="shared" si="25"/>
        <v>9.7402597402597407E-2</v>
      </c>
    </row>
    <row r="60" spans="2:22" x14ac:dyDescent="0.2">
      <c r="B60" s="245"/>
      <c r="C60" s="108"/>
      <c r="D60" s="108"/>
      <c r="E60" s="108"/>
      <c r="F60" s="108"/>
      <c r="G60" s="108"/>
      <c r="H60" s="108"/>
      <c r="I60" s="108"/>
      <c r="J60" s="108"/>
      <c r="K60" s="109"/>
      <c r="L60" s="110"/>
      <c r="M60" s="110"/>
      <c r="N60" s="110"/>
      <c r="O60" s="110"/>
      <c r="P60" s="110"/>
      <c r="Q60" s="110"/>
      <c r="R60" s="110"/>
      <c r="S60" s="110"/>
      <c r="T60" s="110"/>
      <c r="U60" s="110"/>
      <c r="V60" s="111"/>
    </row>
    <row r="62" spans="2:22" x14ac:dyDescent="0.2">
      <c r="B62" s="246"/>
    </row>
    <row r="63" spans="2:22" x14ac:dyDescent="0.2">
      <c r="B63" s="247"/>
    </row>
    <row r="64" spans="2:22" x14ac:dyDescent="0.2">
      <c r="B64" s="247"/>
    </row>
    <row r="66" spans="2:10" x14ac:dyDescent="0.2">
      <c r="B66" s="247"/>
    </row>
    <row r="67" spans="2:10" x14ac:dyDescent="0.2">
      <c r="B67" s="247"/>
    </row>
    <row r="68" spans="2:10" x14ac:dyDescent="0.2">
      <c r="B68" s="247"/>
    </row>
    <row r="69" spans="2:10" x14ac:dyDescent="0.2">
      <c r="B69" s="247"/>
    </row>
    <row r="70" spans="2:10" ht="32.1" customHeight="1" x14ac:dyDescent="0.2">
      <c r="B70" s="325"/>
      <c r="C70" s="325"/>
      <c r="D70" s="325"/>
      <c r="E70" s="325"/>
      <c r="F70" s="325"/>
      <c r="G70" s="325"/>
      <c r="H70" s="325"/>
      <c r="I70" s="325"/>
      <c r="J70" s="325"/>
    </row>
    <row r="71" spans="2:10" x14ac:dyDescent="0.2">
      <c r="B71" s="248"/>
      <c r="C71" s="249"/>
      <c r="D71" s="249"/>
      <c r="E71" s="249"/>
      <c r="F71" s="249"/>
      <c r="G71" s="249"/>
      <c r="H71" s="249"/>
      <c r="I71" s="249"/>
      <c r="J71" s="249"/>
    </row>
    <row r="72" spans="2:10" x14ac:dyDescent="0.2">
      <c r="B72" s="248"/>
      <c r="C72" s="249"/>
      <c r="D72" s="249"/>
      <c r="E72" s="249"/>
      <c r="F72" s="249"/>
      <c r="G72" s="249"/>
      <c r="H72" s="249"/>
      <c r="I72" s="249"/>
      <c r="J72" s="249"/>
    </row>
    <row r="73" spans="2:10" x14ac:dyDescent="0.2">
      <c r="B73" s="323"/>
      <c r="C73" s="323"/>
      <c r="D73" s="323"/>
      <c r="E73" s="323"/>
      <c r="F73" s="323"/>
      <c r="G73" s="323"/>
      <c r="H73" s="323"/>
      <c r="I73" s="323"/>
      <c r="J73" s="323"/>
    </row>
    <row r="74" spans="2:10" x14ac:dyDescent="0.2">
      <c r="B74" s="323"/>
      <c r="C74" s="323"/>
      <c r="D74" s="323"/>
      <c r="E74" s="323"/>
      <c r="F74" s="323"/>
      <c r="G74" s="323"/>
      <c r="H74" s="323"/>
      <c r="I74" s="323"/>
      <c r="J74" s="249"/>
    </row>
    <row r="75" spans="2:10" x14ac:dyDescent="0.2">
      <c r="B75" s="323"/>
      <c r="C75" s="323"/>
      <c r="D75" s="323"/>
      <c r="E75" s="323"/>
      <c r="F75" s="323"/>
      <c r="G75" s="323"/>
      <c r="H75" s="323"/>
      <c r="I75" s="323"/>
      <c r="J75" s="249"/>
    </row>
  </sheetData>
  <sheetProtection algorithmName="SHA-512" hashValue="oxZjjKsbnlIRdnbJTiu9TxgmDR+hWTVq3WjRxx6wTw4TEUr7AyyRzKj0PFXbBIOeQc1M/zy8a4fvI0YKG3qIGQ==" saltValue="/bOVbfFYCWgwh3pgB09BOg==" spinCount="100000" sheet="1" objects="1" scenarios="1"/>
  <mergeCells count="11">
    <mergeCell ref="F2:H2"/>
    <mergeCell ref="C2:E2"/>
    <mergeCell ref="D3:E3"/>
    <mergeCell ref="G3:H3"/>
    <mergeCell ref="B5:B6"/>
    <mergeCell ref="B75:I75"/>
    <mergeCell ref="C5:K5"/>
    <mergeCell ref="L5:V5"/>
    <mergeCell ref="B70:J70"/>
    <mergeCell ref="B73:J73"/>
    <mergeCell ref="B74:I74"/>
  </mergeCells>
  <dataValidations count="1">
    <dataValidation type="list" allowBlank="1" showInputMessage="1" showErrorMessage="1" sqref="G3:H3" xr:uid="{944BB6D3-5E93-4487-AABB-BE3CBF973A2B}">
      <formula1>ExtractDate</formula1>
    </dataValidation>
  </dataValidations>
  <hyperlinks>
    <hyperlink ref="B1" location="Index!A1" display="Back to INDEX" xr:uid="{A61F970F-050C-4600-8846-DDD7316631C6}"/>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88A3CFE-0491-4ED3-A018-3136CF5157C9}">
          <x14:formula1>
            <xm:f>DropDownList!$A$1:$A$4</xm:f>
          </x14:formula1>
          <xm:sqref>D3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4B135-B448-42A7-862D-7CD530AEC6D4}">
  <sheetPr codeName="Sheet7"/>
  <dimension ref="B1:V56"/>
  <sheetViews>
    <sheetView showGridLines="0" zoomScaleNormal="100" workbookViewId="0">
      <selection activeCell="G3" sqref="G3:H3"/>
    </sheetView>
  </sheetViews>
  <sheetFormatPr defaultRowHeight="12.75" x14ac:dyDescent="0.2"/>
  <cols>
    <col min="1" max="1" width="2.7109375" style="40" customWidth="1"/>
    <col min="2" max="2" width="32.7109375" style="190" customWidth="1"/>
    <col min="3" max="22" width="9.5703125" style="190" customWidth="1"/>
    <col min="23" max="16384" width="9.140625" style="40"/>
  </cols>
  <sheetData>
    <row r="1" spans="2:22" s="190" customFormat="1" x14ac:dyDescent="0.2">
      <c r="B1" s="233" t="s">
        <v>54</v>
      </c>
      <c r="C1" s="234"/>
    </row>
    <row r="2" spans="2:22" s="190" customFormat="1" ht="30" customHeight="1" x14ac:dyDescent="0.2">
      <c r="C2" s="326" t="s">
        <v>394</v>
      </c>
      <c r="D2" s="326"/>
      <c r="E2" s="326"/>
      <c r="F2" s="326" t="s">
        <v>395</v>
      </c>
      <c r="G2" s="326"/>
      <c r="H2" s="326"/>
    </row>
    <row r="3" spans="2:22" s="190" customFormat="1" ht="15" x14ac:dyDescent="0.2">
      <c r="C3" s="235" t="s">
        <v>392</v>
      </c>
      <c r="D3" s="327" t="s">
        <v>145</v>
      </c>
      <c r="E3" s="327"/>
      <c r="F3" s="235" t="s">
        <v>371</v>
      </c>
      <c r="G3" s="328">
        <v>46204</v>
      </c>
      <c r="H3" s="328"/>
      <c r="J3" s="40"/>
      <c r="N3" s="40"/>
      <c r="O3" s="40"/>
      <c r="P3" s="40"/>
      <c r="Q3" s="40"/>
      <c r="R3" s="40"/>
      <c r="S3" s="40"/>
      <c r="T3" s="40"/>
      <c r="U3" s="40"/>
      <c r="V3" s="40"/>
    </row>
    <row r="4" spans="2:22" s="190" customFormat="1" x14ac:dyDescent="0.2">
      <c r="E4" s="40"/>
      <c r="F4" s="40"/>
      <c r="G4" s="40"/>
      <c r="H4" s="40"/>
      <c r="I4" s="40"/>
      <c r="J4" s="40"/>
      <c r="K4" s="40"/>
      <c r="L4" s="40"/>
      <c r="M4" s="40"/>
      <c r="N4" s="40"/>
      <c r="O4" s="40"/>
      <c r="P4" s="40"/>
      <c r="Q4" s="40"/>
      <c r="R4" s="40"/>
      <c r="S4" s="40"/>
      <c r="T4" s="40"/>
      <c r="U4" s="40"/>
      <c r="V4" s="40"/>
    </row>
    <row r="5" spans="2:22" ht="15" customHeight="1" x14ac:dyDescent="0.25">
      <c r="B5" s="329" t="s">
        <v>257</v>
      </c>
      <c r="C5" s="324" t="s">
        <v>297</v>
      </c>
      <c r="D5" s="324"/>
      <c r="E5" s="324"/>
      <c r="F5" s="324"/>
      <c r="G5" s="324"/>
      <c r="H5" s="324"/>
      <c r="I5" s="324"/>
      <c r="J5" s="324"/>
      <c r="K5" s="324"/>
      <c r="L5" s="324" t="s">
        <v>291</v>
      </c>
      <c r="M5" s="324"/>
      <c r="N5" s="324"/>
      <c r="O5" s="324"/>
      <c r="P5" s="324"/>
      <c r="Q5" s="324"/>
      <c r="R5" s="324"/>
      <c r="S5" s="324"/>
      <c r="T5" s="324"/>
      <c r="U5" s="324"/>
      <c r="V5" s="324"/>
    </row>
    <row r="6" spans="2:22" ht="51" x14ac:dyDescent="0.2">
      <c r="B6" s="330"/>
      <c r="C6" s="250" t="s">
        <v>377</v>
      </c>
      <c r="D6" s="251" t="s">
        <v>378</v>
      </c>
      <c r="E6" s="251" t="s">
        <v>379</v>
      </c>
      <c r="F6" s="251" t="s">
        <v>380</v>
      </c>
      <c r="G6" s="252" t="s">
        <v>381</v>
      </c>
      <c r="H6" s="251" t="s">
        <v>382</v>
      </c>
      <c r="I6" s="252" t="s">
        <v>383</v>
      </c>
      <c r="J6" s="251" t="s">
        <v>384</v>
      </c>
      <c r="K6" s="252" t="s">
        <v>385</v>
      </c>
      <c r="L6" s="250" t="s">
        <v>386</v>
      </c>
      <c r="M6" s="251" t="s">
        <v>387</v>
      </c>
      <c r="N6" s="251" t="s">
        <v>388</v>
      </c>
      <c r="O6" s="251" t="s">
        <v>366</v>
      </c>
      <c r="P6" s="252" t="s">
        <v>2</v>
      </c>
      <c r="Q6" s="251" t="s">
        <v>389</v>
      </c>
      <c r="R6" s="252" t="s">
        <v>3</v>
      </c>
      <c r="S6" s="251" t="s">
        <v>390</v>
      </c>
      <c r="T6" s="252" t="s">
        <v>4</v>
      </c>
      <c r="U6" s="251" t="s">
        <v>393</v>
      </c>
      <c r="V6" s="252" t="s">
        <v>5</v>
      </c>
    </row>
    <row r="7" spans="2:22" x14ac:dyDescent="0.2">
      <c r="B7" s="238"/>
      <c r="C7" s="239"/>
      <c r="D7" s="239"/>
      <c r="E7" s="239"/>
      <c r="F7" s="240"/>
      <c r="G7" s="239"/>
      <c r="H7" s="239"/>
      <c r="I7" s="239"/>
      <c r="J7" s="239"/>
      <c r="K7" s="241"/>
      <c r="L7" s="239"/>
      <c r="M7" s="239"/>
      <c r="N7" s="239"/>
      <c r="O7" s="239"/>
      <c r="P7" s="239"/>
      <c r="Q7" s="239"/>
      <c r="R7" s="239"/>
      <c r="S7" s="239"/>
      <c r="T7" s="239"/>
      <c r="U7" s="239"/>
      <c r="V7" s="241"/>
    </row>
    <row r="8" spans="2:22" x14ac:dyDescent="0.2">
      <c r="B8" s="242" t="s">
        <v>6</v>
      </c>
      <c r="C8" s="96">
        <f>SUM(C10,C13,C28,C38,C22,C46)</f>
        <v>2796.4570600000002</v>
      </c>
      <c r="D8" s="97">
        <f>SUM(D10,D13,D28,D38,D22,D46)</f>
        <v>24.725020000000001</v>
      </c>
      <c r="E8" s="97">
        <f>SUM(E10,E13,E28,E38,E22,E46)</f>
        <v>2771.7320400000003</v>
      </c>
      <c r="F8" s="97">
        <f>SUM(F10,F13,F28,F38,F22,F46)</f>
        <v>1614.2959600000002</v>
      </c>
      <c r="G8" s="98">
        <f t="shared" ref="G8:G10" si="0">IFERROR(F8/E8,)</f>
        <v>0.58241414996234631</v>
      </c>
      <c r="H8" s="97">
        <f>SUM(H10,H13,H28,H38,H22,H46)</f>
        <v>564.81853000000001</v>
      </c>
      <c r="I8" s="98">
        <f t="shared" ref="I8:I10" si="1">IFERROR(H8/E8,0)</f>
        <v>0.20377818701406647</v>
      </c>
      <c r="J8" s="97">
        <f>SUM(J10,J13,J28,J38,J22,J46)</f>
        <v>592.61755000000005</v>
      </c>
      <c r="K8" s="98">
        <f t="shared" ref="K8:K10" si="2">IFERROR(J8/E8,0)</f>
        <v>0.21380766302358722</v>
      </c>
      <c r="L8" s="96">
        <f>SUM(L10,L13,L28,L38,L22,L46)</f>
        <v>10340</v>
      </c>
      <c r="M8" s="97">
        <f>SUM(M10,M13,M28,M38,M22,M46)</f>
        <v>96</v>
      </c>
      <c r="N8" s="97">
        <f>SUM(N10,N13,N28,N38,N22,N46)</f>
        <v>10244</v>
      </c>
      <c r="O8" s="97">
        <f>SUM(O10,O13,O28,O38,O22,O46)</f>
        <v>5597</v>
      </c>
      <c r="P8" s="98">
        <f t="shared" ref="P8:P10" si="3">IFERROR(O8/N8,0)</f>
        <v>0.54636860601327608</v>
      </c>
      <c r="Q8" s="97">
        <f>SUM(Q10,Q13,Q28,Q38,Q22,Q46)</f>
        <v>1552</v>
      </c>
      <c r="R8" s="98">
        <f t="shared" ref="R8:R10" si="4">IFERROR(Q8/N8,0)</f>
        <v>0.15150331901600936</v>
      </c>
      <c r="S8" s="97">
        <f>SUM(S10,S13,S28,S38,S22,S46)</f>
        <v>1337</v>
      </c>
      <c r="T8" s="98">
        <f t="shared" ref="T8:T10" si="5">IFERROR(S8/N8,0)</f>
        <v>0.13051542366263177</v>
      </c>
      <c r="U8" s="97">
        <f>SUM(U10,U13,U28,U38,U22,U46)</f>
        <v>1758</v>
      </c>
      <c r="V8" s="98">
        <f t="shared" ref="V8:V10" si="6">IFERROR(U8/N8,0)</f>
        <v>0.17161265130808279</v>
      </c>
    </row>
    <row r="9" spans="2:22" x14ac:dyDescent="0.2">
      <c r="B9" s="243"/>
      <c r="C9" s="40"/>
      <c r="D9" s="99"/>
      <c r="E9" s="99"/>
      <c r="F9" s="99"/>
      <c r="G9" s="100"/>
      <c r="H9" s="99"/>
      <c r="I9" s="100"/>
      <c r="J9" s="40"/>
      <c r="K9" s="101"/>
      <c r="L9" s="40"/>
      <c r="M9" s="99"/>
      <c r="N9" s="99"/>
      <c r="O9" s="40"/>
      <c r="P9" s="100"/>
      <c r="Q9" s="102"/>
      <c r="R9" s="100"/>
      <c r="S9" s="40"/>
      <c r="T9" s="100"/>
      <c r="U9" s="40"/>
      <c r="V9" s="101"/>
    </row>
    <row r="10" spans="2:22" x14ac:dyDescent="0.2">
      <c r="B10" s="242" t="s">
        <v>7</v>
      </c>
      <c r="C10" s="96">
        <f>SUM(C11)</f>
        <v>518.53693999999996</v>
      </c>
      <c r="D10" s="97">
        <f t="shared" ref="D10:J10" si="7">SUM(D11)</f>
        <v>2.5579999999999998</v>
      </c>
      <c r="E10" s="97">
        <f t="shared" si="7"/>
        <v>515.97893999999997</v>
      </c>
      <c r="F10" s="97">
        <f t="shared" si="7"/>
        <v>284.3383</v>
      </c>
      <c r="G10" s="98">
        <f t="shared" si="0"/>
        <v>0.55106570822444811</v>
      </c>
      <c r="H10" s="97">
        <f t="shared" si="7"/>
        <v>109.50538999999996</v>
      </c>
      <c r="I10" s="98">
        <f t="shared" si="1"/>
        <v>0.21222840994246775</v>
      </c>
      <c r="J10" s="97">
        <f t="shared" si="7"/>
        <v>122.13525</v>
      </c>
      <c r="K10" s="98">
        <f t="shared" si="2"/>
        <v>0.23670588183308414</v>
      </c>
      <c r="L10" s="96">
        <f>SUM(L11)</f>
        <v>1768</v>
      </c>
      <c r="M10" s="97">
        <f t="shared" ref="M10:U10" si="8">SUM(M11)</f>
        <v>11</v>
      </c>
      <c r="N10" s="97">
        <f t="shared" si="8"/>
        <v>1757</v>
      </c>
      <c r="O10" s="97">
        <f t="shared" si="8"/>
        <v>854</v>
      </c>
      <c r="P10" s="98">
        <f t="shared" si="3"/>
        <v>0.48605577689243029</v>
      </c>
      <c r="Q10" s="97">
        <f t="shared" si="8"/>
        <v>251</v>
      </c>
      <c r="R10" s="98">
        <f t="shared" si="4"/>
        <v>0.14285714285714285</v>
      </c>
      <c r="S10" s="97">
        <f t="shared" si="8"/>
        <v>328</v>
      </c>
      <c r="T10" s="98">
        <f t="shared" si="5"/>
        <v>0.18668184405236199</v>
      </c>
      <c r="U10" s="97">
        <f t="shared" si="8"/>
        <v>324</v>
      </c>
      <c r="V10" s="98">
        <f t="shared" si="6"/>
        <v>0.18440523619806487</v>
      </c>
    </row>
    <row r="11" spans="2:22" x14ac:dyDescent="0.2">
      <c r="B11" s="244" t="s">
        <v>8</v>
      </c>
      <c r="C11" s="99" cm="1">
        <f t="array" ref="C11">(SUMPRODUCT(('Raw Data'!$E$2:$E$6289=$B11)*('Raw Data'!$BL$2:$BL$6289=$D$3)*('Raw Data'!$P$2:$P$6289="JP COURT")*('Raw Data'!$J$2:$J$6289=$G$3)*('Raw Data'!$S$2:$S$6289)))/1000</f>
        <v>518.53693999999996</v>
      </c>
      <c r="D11" s="99" cm="1">
        <f t="array" ref="D11">(SUMPRODUCT(('Raw Data'!$E$2:$E$6289=$B11)*('Raw Data'!$BL$2:$BL$6289=$D$3)*('Raw Data'!$P$2:$P$6289="JP COURT")*('Raw Data'!$J$2:$J$6289=$G$3)*('Raw Data'!$T$2:$T$6289)))/1000</f>
        <v>2.5579999999999998</v>
      </c>
      <c r="E11" s="99">
        <f>C11-D11</f>
        <v>515.97893999999997</v>
      </c>
      <c r="F11" s="103" cm="1">
        <f t="array" ref="F11">(SUMPRODUCT(('Raw Data'!$E$2:$E$6289=$B11)*('Raw Data'!$BL$2:$BL$6289=$D$3)*('Raw Data'!$P$2:$P$6289="JP COURT")*('Raw Data'!$J$2:$J$6289=$G$3)*('Raw Data'!$AA$2:$AA$6289)))/1000</f>
        <v>284.3383</v>
      </c>
      <c r="G11" s="100">
        <f>IFERROR(F11/E11,)</f>
        <v>0.55106570822444811</v>
      </c>
      <c r="H11" s="99">
        <f>E11-F11-J11</f>
        <v>109.50538999999996</v>
      </c>
      <c r="I11" s="100">
        <f>IFERROR(H11/E11,0)</f>
        <v>0.21222840994246775</v>
      </c>
      <c r="J11" s="103" cm="1">
        <f t="array" ref="J11">(SUMPRODUCT(('Raw Data'!$E$2:$E$6289=$B11)*('Raw Data'!$BL$2:$BL$6289=$D$3)*('Raw Data'!$P$2:$P$6289="JP COURT")*('Raw Data'!$J$2:$J$6289=$G$3)*('Raw Data'!$W$2:$W$6289)))/1000</f>
        <v>122.13525</v>
      </c>
      <c r="K11" s="101">
        <f>IFERROR(J11/E11,0)</f>
        <v>0.23670588183308414</v>
      </c>
      <c r="L11" s="99" cm="1">
        <f t="array" ref="L11">SUMPRODUCT(('Raw Data'!$E$2:$E$6289=$B11)*('Raw Data'!$BL$2:$BL$6289=$D$3)*('Raw Data'!$P$2:$P$6289="JP COURT")*('Raw Data'!$J$2:$J$6289=$G$3)*('Raw Data'!$R$2:$R$6289))</f>
        <v>1768</v>
      </c>
      <c r="M11" s="99" cm="1">
        <f t="array" ref="M11">SUMPRODUCT(('Raw Data'!$E$2:$E$6289=$B11)*('Raw Data'!$BL$2:$BL$6289=$D$3)*('Raw Data'!$P$2:$P$6289="JP COURT")*('Raw Data'!$J$2:$J$6289=$G$3)*('Raw Data'!$AH$2:$AH$6289))+SUMPRODUCT(('Raw Data'!$E$2:$E$6289=$B11)*('Raw Data'!$BL$2:$BL$6289=$D$3)*('Raw Data'!$P$2:$P$6289="JP COURT")*('Raw Data'!$J$2:$J$6289=$G$3)*('Raw Data'!$BH$2:$BH$6289))</f>
        <v>11</v>
      </c>
      <c r="N11" s="99">
        <f>L11-M11</f>
        <v>1757</v>
      </c>
      <c r="O11" s="99" cm="1">
        <f t="array" ref="O11">SUMPRODUCT(('Raw Data'!$E$2:$E$6289=$B11)*('Raw Data'!$BL$2:$BL$6289=$D$3)*('Raw Data'!$P$2:$P$6289="JP COURT")*('Raw Data'!$J$2:$J$6289=$G$3)*('Raw Data'!$AF$2:$AF$6289))</f>
        <v>854</v>
      </c>
      <c r="P11" s="100">
        <f>IFERROR(O11/N11,0)</f>
        <v>0.48605577689243029</v>
      </c>
      <c r="Q11" s="99">
        <f>N11-O11-S11-U11</f>
        <v>251</v>
      </c>
      <c r="R11" s="100">
        <f>IFERROR(Q11/N11,0)</f>
        <v>0.14285714285714285</v>
      </c>
      <c r="S11" s="99" cm="1">
        <f t="array" ref="S11">SUMPRODUCT(('Raw Data'!$E$2:$E$6289=$B11)*('Raw Data'!$BL$2:$BL$6289=$D$3)*('Raw Data'!$P$2:$P$6289="JP COURT")*('Raw Data'!$J$2:$J$6289=$G$3)*('Raw Data'!$AE$2:$AE$6289))</f>
        <v>328</v>
      </c>
      <c r="T11" s="100">
        <f>IFERROR(S11/N11,0)</f>
        <v>0.18668184405236199</v>
      </c>
      <c r="U11" s="99" cm="1">
        <f t="array" ref="U11">SUMPRODUCT(('Raw Data'!$E$2:$E$6289=$B11)*('Raw Data'!$BL$2:$BL$6289=$D$3)*('Raw Data'!$P$2:$P$6289="JP COURT")*('Raw Data'!$J$2:$J$6289=$G$3)*('Raw Data'!$AD$2:$AD$6289))</f>
        <v>324</v>
      </c>
      <c r="V11" s="101">
        <f>IFERROR(U11/N11,0)</f>
        <v>0.18440523619806487</v>
      </c>
    </row>
    <row r="12" spans="2:22" x14ac:dyDescent="0.2">
      <c r="B12" s="245"/>
      <c r="C12" s="40"/>
      <c r="D12" s="99"/>
      <c r="E12" s="99"/>
      <c r="F12" s="103"/>
      <c r="G12" s="100"/>
      <c r="H12" s="99"/>
      <c r="I12" s="100"/>
      <c r="J12" s="103"/>
      <c r="K12" s="101"/>
      <c r="L12" s="99"/>
      <c r="M12" s="99"/>
      <c r="N12" s="99"/>
      <c r="O12" s="99"/>
      <c r="P12" s="100"/>
      <c r="Q12" s="99"/>
      <c r="R12" s="100"/>
      <c r="S12" s="99"/>
      <c r="T12" s="100"/>
      <c r="U12" s="99"/>
      <c r="V12" s="101"/>
    </row>
    <row r="13" spans="2:22" x14ac:dyDescent="0.2">
      <c r="B13" s="242" t="s">
        <v>9</v>
      </c>
      <c r="C13" s="96">
        <f>SUM(C14:C20)</f>
        <v>483.21638999999999</v>
      </c>
      <c r="D13" s="97">
        <f t="shared" ref="D13:J13" si="9">SUM(D14:D20)</f>
        <v>5.4249999999999998</v>
      </c>
      <c r="E13" s="97">
        <f t="shared" si="9"/>
        <v>477.79139000000004</v>
      </c>
      <c r="F13" s="97">
        <f t="shared" si="9"/>
        <v>296.85263000000003</v>
      </c>
      <c r="G13" s="98">
        <f t="shared" ref="G13:G20" si="10">IFERROR(F13/E13,)</f>
        <v>0.62130175681901678</v>
      </c>
      <c r="H13" s="97">
        <f t="shared" si="9"/>
        <v>70.790819999999997</v>
      </c>
      <c r="I13" s="98">
        <f t="shared" ref="I13:I20" si="11">IFERROR(H13/E13,0)</f>
        <v>0.14816261130197425</v>
      </c>
      <c r="J13" s="97">
        <f t="shared" si="9"/>
        <v>110.14794000000001</v>
      </c>
      <c r="K13" s="98">
        <f t="shared" ref="K13:K20" si="12">IFERROR(J13/E13,0)</f>
        <v>0.23053563187900894</v>
      </c>
      <c r="L13" s="96">
        <f>SUM(L14:L20)</f>
        <v>1856</v>
      </c>
      <c r="M13" s="97">
        <f t="shared" ref="M13:U13" si="13">SUM(M14:M20)</f>
        <v>25</v>
      </c>
      <c r="N13" s="97">
        <f t="shared" si="13"/>
        <v>1831</v>
      </c>
      <c r="O13" s="97">
        <f t="shared" si="13"/>
        <v>1066</v>
      </c>
      <c r="P13" s="98">
        <f t="shared" ref="P13:P20" si="14">IFERROR(O13/N13,0)</f>
        <v>0.58219552157291099</v>
      </c>
      <c r="Q13" s="97">
        <f t="shared" si="13"/>
        <v>191</v>
      </c>
      <c r="R13" s="98">
        <f t="shared" ref="R13:R20" si="15">IFERROR(Q13/N13,0)</f>
        <v>0.10431458219552157</v>
      </c>
      <c r="S13" s="97">
        <f t="shared" si="13"/>
        <v>251</v>
      </c>
      <c r="T13" s="98">
        <f t="shared" ref="T13:T20" si="16">IFERROR(S13/N13,0)</f>
        <v>0.13708356089568541</v>
      </c>
      <c r="U13" s="97">
        <f t="shared" si="13"/>
        <v>323</v>
      </c>
      <c r="V13" s="98">
        <f t="shared" ref="V13:V20" si="17">IFERROR(U13/N13,0)</f>
        <v>0.17640633533588204</v>
      </c>
    </row>
    <row r="14" spans="2:22" x14ac:dyDescent="0.2">
      <c r="B14" s="244" t="s">
        <v>10</v>
      </c>
      <c r="C14" s="104" cm="1">
        <f t="array" ref="C14">(SUMPRODUCT(('Raw Data'!$E$2:$E$6289=$B14)*('Raw Data'!$BL$2:$BL$6289=$D$3)*('Raw Data'!$P$2:$P$6289="JP COURT")*('Raw Data'!$J$2:$J$6289=$G$3)*('Raw Data'!$S$2:$S$6289)))/1000</f>
        <v>260.08215000000001</v>
      </c>
      <c r="D14" s="99" cm="1">
        <f t="array" ref="D14">(SUMPRODUCT(('Raw Data'!$E$2:$E$6289=$B14)*('Raw Data'!$BL$2:$BL$6289=$D$3)*('Raw Data'!$P$2:$P$6289="JP COURT")*('Raw Data'!$J$2:$J$6289=$G$3)*('Raw Data'!$T$2:$T$6289)))/1000</f>
        <v>2.94</v>
      </c>
      <c r="E14" s="99">
        <f t="shared" ref="E14:E20" si="18">C14-D14</f>
        <v>257.14215000000002</v>
      </c>
      <c r="F14" s="103" cm="1">
        <f t="array" ref="F14">(SUMPRODUCT(('Raw Data'!$E$2:$E$6289=$B14)*('Raw Data'!$BL$2:$BL$6289=$D$3)*('Raw Data'!$P$2:$P$6289="JP COURT")*('Raw Data'!$J$2:$J$6289=$G$3)*('Raw Data'!$AA$2:$AA$6289)))/1000</f>
        <v>158.76871</v>
      </c>
      <c r="G14" s="100">
        <f t="shared" si="10"/>
        <v>0.61743557017004014</v>
      </c>
      <c r="H14" s="99">
        <f t="shared" ref="H14:H20" si="19">E14-F14-J14</f>
        <v>39.089650000000013</v>
      </c>
      <c r="I14" s="100">
        <f t="shared" si="11"/>
        <v>0.1520157235987955</v>
      </c>
      <c r="J14" s="103" cm="1">
        <f t="array" ref="J14">(SUMPRODUCT(('Raw Data'!$E$2:$E$6289=$B14)*('Raw Data'!$BL$2:$BL$6289=$D$3)*('Raw Data'!$P$2:$P$6289="JP COURT")*('Raw Data'!$J$2:$J$6289=$G$3)*('Raw Data'!$W$2:$W$6289)))/1000</f>
        <v>59.283790000000003</v>
      </c>
      <c r="K14" s="101">
        <f t="shared" si="12"/>
        <v>0.23054870623116436</v>
      </c>
      <c r="L14" s="99" cm="1">
        <f t="array" ref="L14">SUMPRODUCT(('Raw Data'!$E$2:$E$6289=$B14)*('Raw Data'!$BL$2:$BL$6289=$D$3)*('Raw Data'!$P$2:$P$6289="JP COURT")*('Raw Data'!$J$2:$J$6289=$G$3)*('Raw Data'!$R$2:$R$6289))</f>
        <v>1016</v>
      </c>
      <c r="M14" s="99" cm="1">
        <f t="array" ref="M14">SUMPRODUCT(('Raw Data'!$E$2:$E$6289=$B14)*('Raw Data'!$BL$2:$BL$6289=$D$3)*('Raw Data'!$P$2:$P$6289="JP COURT")*('Raw Data'!$J$2:$J$6289=$G$3)*('Raw Data'!$AH$2:$AH$6289))+SUMPRODUCT(('Raw Data'!$E$2:$E$6289=$B14)*('Raw Data'!$BL$2:$BL$6289=$D$3)*('Raw Data'!$P$2:$P$6289="JP COURT")*('Raw Data'!$J$2:$J$6289=$G$3)*('Raw Data'!$BH$2:$BH$6289))</f>
        <v>14</v>
      </c>
      <c r="N14" s="99">
        <f t="shared" ref="N14:N20" si="20">L14-M14</f>
        <v>1002</v>
      </c>
      <c r="O14" s="99" cm="1">
        <f t="array" ref="O14">SUMPRODUCT(('Raw Data'!$E$2:$E$6289=$B14)*('Raw Data'!$BL$2:$BL$6289=$D$3)*('Raw Data'!$P$2:$P$6289="JP COURT")*('Raw Data'!$J$2:$J$6289=$G$3)*('Raw Data'!$AF$2:$AF$6289))</f>
        <v>577</v>
      </c>
      <c r="P14" s="100">
        <f t="shared" si="14"/>
        <v>0.57584830339321358</v>
      </c>
      <c r="Q14" s="99">
        <f t="shared" ref="Q14:Q20" si="21">N14-O14-S14-U14</f>
        <v>114</v>
      </c>
      <c r="R14" s="100">
        <f t="shared" si="15"/>
        <v>0.11377245508982035</v>
      </c>
      <c r="S14" s="99" cm="1">
        <f t="array" ref="S14">SUMPRODUCT(('Raw Data'!$E$2:$E$6289=$B14)*('Raw Data'!$BL$2:$BL$6289=$D$3)*('Raw Data'!$P$2:$P$6289="JP COURT")*('Raw Data'!$J$2:$J$6289=$G$3)*('Raw Data'!$AE$2:$AE$6289))</f>
        <v>144</v>
      </c>
      <c r="T14" s="100">
        <f t="shared" si="16"/>
        <v>0.1437125748502994</v>
      </c>
      <c r="U14" s="99" cm="1">
        <f t="array" ref="U14">SUMPRODUCT(('Raw Data'!$E$2:$E$6289=$B14)*('Raw Data'!$BL$2:$BL$6289=$D$3)*('Raw Data'!$P$2:$P$6289="JP COURT")*('Raw Data'!$J$2:$J$6289=$G$3)*('Raw Data'!$AD$2:$AD$6289))</f>
        <v>167</v>
      </c>
      <c r="V14" s="101">
        <f t="shared" si="17"/>
        <v>0.16666666666666666</v>
      </c>
    </row>
    <row r="15" spans="2:22" x14ac:dyDescent="0.2">
      <c r="B15" s="244" t="s">
        <v>11</v>
      </c>
      <c r="C15" s="104" cm="1">
        <f t="array" ref="C15">(SUMPRODUCT(('Raw Data'!$E$2:$E$6289=$B15)*('Raw Data'!$BL$2:$BL$6289=$D$3)*('Raw Data'!$P$2:$P$6289="JP COURT")*('Raw Data'!$J$2:$J$6289=$G$3)*('Raw Data'!$S$2:$S$6289)))/1000</f>
        <v>4.7249999999999996</v>
      </c>
      <c r="D15" s="99" cm="1">
        <f t="array" ref="D15">(SUMPRODUCT(('Raw Data'!$E$2:$E$6289=$B15)*('Raw Data'!$BL$2:$BL$6289=$D$3)*('Raw Data'!$P$2:$P$6289="JP COURT")*('Raw Data'!$J$2:$J$6289=$G$3)*('Raw Data'!$T$2:$T$6289)))/1000</f>
        <v>0</v>
      </c>
      <c r="E15" s="99">
        <f t="shared" si="18"/>
        <v>4.7249999999999996</v>
      </c>
      <c r="F15" s="103" cm="1">
        <f t="array" ref="F15">(SUMPRODUCT(('Raw Data'!$E$2:$E$6289=$B15)*('Raw Data'!$BL$2:$BL$6289=$D$3)*('Raw Data'!$P$2:$P$6289="JP COURT")*('Raw Data'!$J$2:$J$6289=$G$3)*('Raw Data'!$AA$2:$AA$6289)))/1000</f>
        <v>2.27251</v>
      </c>
      <c r="G15" s="100">
        <f t="shared" si="10"/>
        <v>0.48095449735449741</v>
      </c>
      <c r="H15" s="99">
        <f t="shared" si="19"/>
        <v>1.3724899999999995</v>
      </c>
      <c r="I15" s="100">
        <f t="shared" si="11"/>
        <v>0.290474074074074</v>
      </c>
      <c r="J15" s="103" cm="1">
        <f t="array" ref="J15">(SUMPRODUCT(('Raw Data'!$E$2:$E$6289=$B15)*('Raw Data'!$BL$2:$BL$6289=$D$3)*('Raw Data'!$P$2:$P$6289="JP COURT")*('Raw Data'!$J$2:$J$6289=$G$3)*('Raw Data'!$W$2:$W$6289)))/1000</f>
        <v>1.08</v>
      </c>
      <c r="K15" s="101">
        <f t="shared" si="12"/>
        <v>0.22857142857142859</v>
      </c>
      <c r="L15" s="99" cm="1">
        <f t="array" ref="L15">SUMPRODUCT(('Raw Data'!$E$2:$E$6289=$B15)*('Raw Data'!$BL$2:$BL$6289=$D$3)*('Raw Data'!$P$2:$P$6289="JP COURT")*('Raw Data'!$J$2:$J$6289=$G$3)*('Raw Data'!$R$2:$R$6289))</f>
        <v>23</v>
      </c>
      <c r="M15" s="99" cm="1">
        <f t="array" ref="M15">SUMPRODUCT(('Raw Data'!$E$2:$E$6289=$B15)*('Raw Data'!$BL$2:$BL$6289=$D$3)*('Raw Data'!$P$2:$P$6289="JP COURT")*('Raw Data'!$J$2:$J$6289=$G$3)*('Raw Data'!$AH$2:$AH$6289))+SUMPRODUCT(('Raw Data'!$E$2:$E$6289=$B15)*('Raw Data'!$BL$2:$BL$6289=$D$3)*('Raw Data'!$P$2:$P$6289="JP COURT")*('Raw Data'!$J$2:$J$6289=$G$3)*('Raw Data'!$BH$2:$BH$6289))</f>
        <v>0</v>
      </c>
      <c r="N15" s="99">
        <f t="shared" si="20"/>
        <v>23</v>
      </c>
      <c r="O15" s="99" cm="1">
        <f t="array" ref="O15">SUMPRODUCT(('Raw Data'!$E$2:$E$6289=$B15)*('Raw Data'!$BL$2:$BL$6289=$D$3)*('Raw Data'!$P$2:$P$6289="JP COURT")*('Raw Data'!$J$2:$J$6289=$G$3)*('Raw Data'!$AF$2:$AF$6289))</f>
        <v>12</v>
      </c>
      <c r="P15" s="100">
        <f t="shared" si="14"/>
        <v>0.52173913043478259</v>
      </c>
      <c r="Q15" s="99">
        <f t="shared" si="21"/>
        <v>3</v>
      </c>
      <c r="R15" s="100">
        <f t="shared" si="15"/>
        <v>0.13043478260869565</v>
      </c>
      <c r="S15" s="99" cm="1">
        <f t="array" ref="S15">SUMPRODUCT(('Raw Data'!$E$2:$E$6289=$B15)*('Raw Data'!$BL$2:$BL$6289=$D$3)*('Raw Data'!$P$2:$P$6289="JP COURT")*('Raw Data'!$J$2:$J$6289=$G$3)*('Raw Data'!$AE$2:$AE$6289))</f>
        <v>5</v>
      </c>
      <c r="T15" s="100">
        <f t="shared" si="16"/>
        <v>0.21739130434782608</v>
      </c>
      <c r="U15" s="99" cm="1">
        <f t="array" ref="U15">SUMPRODUCT(('Raw Data'!$E$2:$E$6289=$B15)*('Raw Data'!$BL$2:$BL$6289=$D$3)*('Raw Data'!$P$2:$P$6289="JP COURT")*('Raw Data'!$J$2:$J$6289=$G$3)*('Raw Data'!$AD$2:$AD$6289))</f>
        <v>3</v>
      </c>
      <c r="V15" s="101">
        <f t="shared" si="17"/>
        <v>0.13043478260869565</v>
      </c>
    </row>
    <row r="16" spans="2:22" x14ac:dyDescent="0.2">
      <c r="B16" s="244" t="s">
        <v>12</v>
      </c>
      <c r="C16" s="104" cm="1">
        <f t="array" ref="C16">(SUMPRODUCT(('Raw Data'!$E$2:$E$6289=$B16)*('Raw Data'!$BL$2:$BL$6289=$D$3)*('Raw Data'!$P$2:$P$6289="JP COURT")*('Raw Data'!$J$2:$J$6289=$G$3)*('Raw Data'!$S$2:$S$6289)))/1000</f>
        <v>42.444240000000001</v>
      </c>
      <c r="D16" s="99" cm="1">
        <f t="array" ref="D16">(SUMPRODUCT(('Raw Data'!$E$2:$E$6289=$B16)*('Raw Data'!$BL$2:$BL$6289=$D$3)*('Raw Data'!$P$2:$P$6289="JP COURT")*('Raw Data'!$J$2:$J$6289=$G$3)*('Raw Data'!$T$2:$T$6289)))/1000</f>
        <v>0.11</v>
      </c>
      <c r="E16" s="99">
        <f t="shared" si="18"/>
        <v>42.334240000000001</v>
      </c>
      <c r="F16" s="103" cm="1">
        <f t="array" ref="F16">(SUMPRODUCT(('Raw Data'!$E$2:$E$6289=$B16)*('Raw Data'!$BL$2:$BL$6289=$D$3)*('Raw Data'!$P$2:$P$6289="JP COURT")*('Raw Data'!$J$2:$J$6289=$G$3)*('Raw Data'!$AA$2:$AA$6289)))/1000</f>
        <v>24.006619999999998</v>
      </c>
      <c r="G16" s="100">
        <f t="shared" si="10"/>
        <v>0.56707336661765984</v>
      </c>
      <c r="H16" s="99">
        <f t="shared" si="19"/>
        <v>5.5176200000000026</v>
      </c>
      <c r="I16" s="100">
        <f t="shared" si="11"/>
        <v>0.13033468889485209</v>
      </c>
      <c r="J16" s="103" cm="1">
        <f t="array" ref="J16">(SUMPRODUCT(('Raw Data'!$E$2:$E$6289=$B16)*('Raw Data'!$BL$2:$BL$6289=$D$3)*('Raw Data'!$P$2:$P$6289="JP COURT")*('Raw Data'!$J$2:$J$6289=$G$3)*('Raw Data'!$W$2:$W$6289)))/1000</f>
        <v>12.81</v>
      </c>
      <c r="K16" s="101">
        <f t="shared" si="12"/>
        <v>0.30259194448748816</v>
      </c>
      <c r="L16" s="99" cm="1">
        <f t="array" ref="L16">SUMPRODUCT(('Raw Data'!$E$2:$E$6289=$B16)*('Raw Data'!$BL$2:$BL$6289=$D$3)*('Raw Data'!$P$2:$P$6289="JP COURT")*('Raw Data'!$J$2:$J$6289=$G$3)*('Raw Data'!$R$2:$R$6289))</f>
        <v>157</v>
      </c>
      <c r="M16" s="99" cm="1">
        <f t="array" ref="M16">SUMPRODUCT(('Raw Data'!$E$2:$E$6289=$B16)*('Raw Data'!$BL$2:$BL$6289=$D$3)*('Raw Data'!$P$2:$P$6289="JP COURT")*('Raw Data'!$J$2:$J$6289=$G$3)*('Raw Data'!$AH$2:$AH$6289))+SUMPRODUCT(('Raw Data'!$E$2:$E$6289=$B16)*('Raw Data'!$BL$2:$BL$6289=$D$3)*('Raw Data'!$P$2:$P$6289="JP COURT")*('Raw Data'!$J$2:$J$6289=$G$3)*('Raw Data'!$BH$2:$BH$6289))</f>
        <v>1</v>
      </c>
      <c r="N16" s="99">
        <f t="shared" si="20"/>
        <v>156</v>
      </c>
      <c r="O16" s="99" cm="1">
        <f t="array" ref="O16">SUMPRODUCT(('Raw Data'!$E$2:$E$6289=$B16)*('Raw Data'!$BL$2:$BL$6289=$D$3)*('Raw Data'!$P$2:$P$6289="JP COURT")*('Raw Data'!$J$2:$J$6289=$G$3)*('Raw Data'!$AF$2:$AF$6289))</f>
        <v>80</v>
      </c>
      <c r="P16" s="100">
        <f t="shared" si="14"/>
        <v>0.51282051282051277</v>
      </c>
      <c r="Q16" s="99">
        <f t="shared" si="21"/>
        <v>7</v>
      </c>
      <c r="R16" s="100">
        <f t="shared" si="15"/>
        <v>4.4871794871794872E-2</v>
      </c>
      <c r="S16" s="99" cm="1">
        <f t="array" ref="S16">SUMPRODUCT(('Raw Data'!$E$2:$E$6289=$B16)*('Raw Data'!$BL$2:$BL$6289=$D$3)*('Raw Data'!$P$2:$P$6289="JP COURT")*('Raw Data'!$J$2:$J$6289=$G$3)*('Raw Data'!$AE$2:$AE$6289))</f>
        <v>22</v>
      </c>
      <c r="T16" s="100">
        <f t="shared" si="16"/>
        <v>0.14102564102564102</v>
      </c>
      <c r="U16" s="99" cm="1">
        <f t="array" ref="U16">SUMPRODUCT(('Raw Data'!$E$2:$E$6289=$B16)*('Raw Data'!$BL$2:$BL$6289=$D$3)*('Raw Data'!$P$2:$P$6289="JP COURT")*('Raw Data'!$J$2:$J$6289=$G$3)*('Raw Data'!$AD$2:$AD$6289))</f>
        <v>47</v>
      </c>
      <c r="V16" s="101">
        <f t="shared" si="17"/>
        <v>0.30128205128205127</v>
      </c>
    </row>
    <row r="17" spans="2:22" x14ac:dyDescent="0.2">
      <c r="B17" s="244" t="s">
        <v>13</v>
      </c>
      <c r="C17" s="104" cm="1">
        <f t="array" ref="C17">(SUMPRODUCT(('Raw Data'!$E$2:$E$6289=$B17)*('Raw Data'!$BL$2:$BL$6289=$D$3)*('Raw Data'!$P$2:$P$6289="JP COURT")*('Raw Data'!$J$2:$J$6289=$G$3)*('Raw Data'!$S$2:$S$6289)))/1000</f>
        <v>19.309999999999999</v>
      </c>
      <c r="D17" s="99" cm="1">
        <f t="array" ref="D17">(SUMPRODUCT(('Raw Data'!$E$2:$E$6289=$B17)*('Raw Data'!$BL$2:$BL$6289=$D$3)*('Raw Data'!$P$2:$P$6289="JP COURT")*('Raw Data'!$J$2:$J$6289=$G$3)*('Raw Data'!$T$2:$T$6289)))/1000</f>
        <v>0</v>
      </c>
      <c r="E17" s="99">
        <f t="shared" si="18"/>
        <v>19.309999999999999</v>
      </c>
      <c r="F17" s="103" cm="1">
        <f t="array" ref="F17">(SUMPRODUCT(('Raw Data'!$E$2:$E$6289=$B17)*('Raw Data'!$BL$2:$BL$6289=$D$3)*('Raw Data'!$P$2:$P$6289="JP COURT")*('Raw Data'!$J$2:$J$6289=$G$3)*('Raw Data'!$AA$2:$AA$6289)))/1000</f>
        <v>11.626430000000001</v>
      </c>
      <c r="G17" s="100">
        <f t="shared" si="10"/>
        <v>0.60209373381667541</v>
      </c>
      <c r="H17" s="99">
        <f t="shared" si="19"/>
        <v>2.9299499999999981</v>
      </c>
      <c r="I17" s="100">
        <f t="shared" si="11"/>
        <v>0.15173226307612628</v>
      </c>
      <c r="J17" s="103" cm="1">
        <f t="array" ref="J17">(SUMPRODUCT(('Raw Data'!$E$2:$E$6289=$B17)*('Raw Data'!$BL$2:$BL$6289=$D$3)*('Raw Data'!$P$2:$P$6289="JP COURT")*('Raw Data'!$J$2:$J$6289=$G$3)*('Raw Data'!$W$2:$W$6289)))/1000</f>
        <v>4.7536199999999997</v>
      </c>
      <c r="K17" s="101">
        <f t="shared" si="12"/>
        <v>0.24617400310719834</v>
      </c>
      <c r="L17" s="99" cm="1">
        <f t="array" ref="L17">SUMPRODUCT(('Raw Data'!$E$2:$E$6289=$B17)*('Raw Data'!$BL$2:$BL$6289=$D$3)*('Raw Data'!$P$2:$P$6289="JP COURT")*('Raw Data'!$J$2:$J$6289=$G$3)*('Raw Data'!$R$2:$R$6289))</f>
        <v>62</v>
      </c>
      <c r="M17" s="99" cm="1">
        <f t="array" ref="M17">SUMPRODUCT(('Raw Data'!$E$2:$E$6289=$B17)*('Raw Data'!$BL$2:$BL$6289=$D$3)*('Raw Data'!$P$2:$P$6289="JP COURT")*('Raw Data'!$J$2:$J$6289=$G$3)*('Raw Data'!$AH$2:$AH$6289))+SUMPRODUCT(('Raw Data'!$E$2:$E$6289=$B17)*('Raw Data'!$BL$2:$BL$6289=$D$3)*('Raw Data'!$P$2:$P$6289="JP COURT")*('Raw Data'!$J$2:$J$6289=$G$3)*('Raw Data'!$BH$2:$BH$6289))</f>
        <v>0</v>
      </c>
      <c r="N17" s="99">
        <f t="shared" si="20"/>
        <v>62</v>
      </c>
      <c r="O17" s="99" cm="1">
        <f t="array" ref="O17">SUMPRODUCT(('Raw Data'!$E$2:$E$6289=$B17)*('Raw Data'!$BL$2:$BL$6289=$D$3)*('Raw Data'!$P$2:$P$6289="JP COURT")*('Raw Data'!$J$2:$J$6289=$G$3)*('Raw Data'!$AF$2:$AF$6289))</f>
        <v>36</v>
      </c>
      <c r="P17" s="100">
        <f t="shared" si="14"/>
        <v>0.58064516129032262</v>
      </c>
      <c r="Q17" s="99">
        <f t="shared" si="21"/>
        <v>7</v>
      </c>
      <c r="R17" s="100">
        <f t="shared" si="15"/>
        <v>0.11290322580645161</v>
      </c>
      <c r="S17" s="99" cm="1">
        <f t="array" ref="S17">SUMPRODUCT(('Raw Data'!$E$2:$E$6289=$B17)*('Raw Data'!$BL$2:$BL$6289=$D$3)*('Raw Data'!$P$2:$P$6289="JP COURT")*('Raw Data'!$J$2:$J$6289=$G$3)*('Raw Data'!$AE$2:$AE$6289))</f>
        <v>6</v>
      </c>
      <c r="T17" s="100">
        <f t="shared" si="16"/>
        <v>9.6774193548387094E-2</v>
      </c>
      <c r="U17" s="99" cm="1">
        <f t="array" ref="U17">SUMPRODUCT(('Raw Data'!$E$2:$E$6289=$B17)*('Raw Data'!$BL$2:$BL$6289=$D$3)*('Raw Data'!$P$2:$P$6289="JP COURT")*('Raw Data'!$J$2:$J$6289=$G$3)*('Raw Data'!$AD$2:$AD$6289))</f>
        <v>13</v>
      </c>
      <c r="V17" s="101">
        <f t="shared" si="17"/>
        <v>0.20967741935483872</v>
      </c>
    </row>
    <row r="18" spans="2:22" x14ac:dyDescent="0.2">
      <c r="B18" s="244" t="s">
        <v>14</v>
      </c>
      <c r="C18" s="104" cm="1">
        <f t="array" ref="C18">(SUMPRODUCT(('Raw Data'!$E$2:$E$6289=$B18)*('Raw Data'!$BL$2:$BL$6289=$D$3)*('Raw Data'!$P$2:$P$6289="JP COURT")*('Raw Data'!$J$2:$J$6289=$G$3)*('Raw Data'!$S$2:$S$6289)))/1000</f>
        <v>102.09</v>
      </c>
      <c r="D18" s="99" cm="1">
        <f t="array" ref="D18">(SUMPRODUCT(('Raw Data'!$E$2:$E$6289=$B18)*('Raw Data'!$BL$2:$BL$6289=$D$3)*('Raw Data'!$P$2:$P$6289="JP COURT")*('Raw Data'!$J$2:$J$6289=$G$3)*('Raw Data'!$T$2:$T$6289)))/1000</f>
        <v>1.075</v>
      </c>
      <c r="E18" s="99">
        <f t="shared" si="18"/>
        <v>101.015</v>
      </c>
      <c r="F18" s="103" cm="1">
        <f t="array" ref="F18">(SUMPRODUCT(('Raw Data'!$E$2:$E$6289=$B18)*('Raw Data'!$BL$2:$BL$6289=$D$3)*('Raw Data'!$P$2:$P$6289="JP COURT")*('Raw Data'!$J$2:$J$6289=$G$3)*('Raw Data'!$AA$2:$AA$6289)))/1000</f>
        <v>69.802960000000013</v>
      </c>
      <c r="G18" s="100">
        <f t="shared" si="10"/>
        <v>0.69101578973419797</v>
      </c>
      <c r="H18" s="99">
        <f t="shared" si="19"/>
        <v>10.709819999999986</v>
      </c>
      <c r="I18" s="100">
        <f t="shared" si="11"/>
        <v>0.1060220759293173</v>
      </c>
      <c r="J18" s="103" cm="1">
        <f t="array" ref="J18">(SUMPRODUCT(('Raw Data'!$E$2:$E$6289=$B18)*('Raw Data'!$BL$2:$BL$6289=$D$3)*('Raw Data'!$P$2:$P$6289="JP COURT")*('Raw Data'!$J$2:$J$6289=$G$3)*('Raw Data'!$W$2:$W$6289)))/1000</f>
        <v>20.502220000000001</v>
      </c>
      <c r="K18" s="101">
        <f t="shared" si="12"/>
        <v>0.20296213433648469</v>
      </c>
      <c r="L18" s="99" cm="1">
        <f t="array" ref="L18">SUMPRODUCT(('Raw Data'!$E$2:$E$6289=$B18)*('Raw Data'!$BL$2:$BL$6289=$D$3)*('Raw Data'!$P$2:$P$6289="JP COURT")*('Raw Data'!$J$2:$J$6289=$G$3)*('Raw Data'!$R$2:$R$6289))</f>
        <v>409</v>
      </c>
      <c r="M18" s="99" cm="1">
        <f t="array" ref="M18">SUMPRODUCT(('Raw Data'!$E$2:$E$6289=$B18)*('Raw Data'!$BL$2:$BL$6289=$D$3)*('Raw Data'!$P$2:$P$6289="JP COURT")*('Raw Data'!$J$2:$J$6289=$G$3)*('Raw Data'!$AH$2:$AH$6289))+SUMPRODUCT(('Raw Data'!$E$2:$E$6289=$B18)*('Raw Data'!$BL$2:$BL$6289=$D$3)*('Raw Data'!$P$2:$P$6289="JP COURT")*('Raw Data'!$J$2:$J$6289=$G$3)*('Raw Data'!$BH$2:$BH$6289))</f>
        <v>3</v>
      </c>
      <c r="N18" s="99">
        <f t="shared" si="20"/>
        <v>406</v>
      </c>
      <c r="O18" s="99" cm="1">
        <f t="array" ref="O18">SUMPRODUCT(('Raw Data'!$E$2:$E$6289=$B18)*('Raw Data'!$BL$2:$BL$6289=$D$3)*('Raw Data'!$P$2:$P$6289="JP COURT")*('Raw Data'!$J$2:$J$6289=$G$3)*('Raw Data'!$AF$2:$AF$6289))</f>
        <v>275</v>
      </c>
      <c r="P18" s="100">
        <f t="shared" si="14"/>
        <v>0.67733990147783252</v>
      </c>
      <c r="Q18" s="99">
        <f t="shared" si="21"/>
        <v>26</v>
      </c>
      <c r="R18" s="100">
        <f t="shared" si="15"/>
        <v>6.4039408866995079E-2</v>
      </c>
      <c r="S18" s="99" cm="1">
        <f t="array" ref="S18">SUMPRODUCT(('Raw Data'!$E$2:$E$6289=$B18)*('Raw Data'!$BL$2:$BL$6289=$D$3)*('Raw Data'!$P$2:$P$6289="JP COURT")*('Raw Data'!$J$2:$J$6289=$G$3)*('Raw Data'!$AE$2:$AE$6289))</f>
        <v>41</v>
      </c>
      <c r="T18" s="100">
        <f t="shared" si="16"/>
        <v>0.10098522167487685</v>
      </c>
      <c r="U18" s="99" cm="1">
        <f t="array" ref="U18">SUMPRODUCT(('Raw Data'!$E$2:$E$6289=$B18)*('Raw Data'!$BL$2:$BL$6289=$D$3)*('Raw Data'!$P$2:$P$6289="JP COURT")*('Raw Data'!$J$2:$J$6289=$G$3)*('Raw Data'!$AD$2:$AD$6289))</f>
        <v>64</v>
      </c>
      <c r="V18" s="101">
        <f t="shared" si="17"/>
        <v>0.15763546798029557</v>
      </c>
    </row>
    <row r="19" spans="2:22" x14ac:dyDescent="0.2">
      <c r="B19" s="244" t="s">
        <v>18</v>
      </c>
      <c r="C19" s="104" cm="1">
        <f t="array" ref="C19">(SUMPRODUCT(('Raw Data'!$E$2:$E$6289=$B19)*('Raw Data'!$BL$2:$BL$6289=$D$3)*('Raw Data'!$P$2:$P$6289="JP COURT")*('Raw Data'!$J$2:$J$6289=$G$3)*('Raw Data'!$S$2:$S$6289)))/1000</f>
        <v>34.69</v>
      </c>
      <c r="D19" s="99" cm="1">
        <f t="array" ref="D19">(SUMPRODUCT(('Raw Data'!$E$2:$E$6289=$B19)*('Raw Data'!$BL$2:$BL$6289=$D$3)*('Raw Data'!$P$2:$P$6289="JP COURT")*('Raw Data'!$J$2:$J$6289=$G$3)*('Raw Data'!$T$2:$T$6289)))/1000</f>
        <v>0.85</v>
      </c>
      <c r="E19" s="99">
        <f t="shared" si="18"/>
        <v>33.839999999999996</v>
      </c>
      <c r="F19" s="103" cm="1">
        <f t="array" ref="F19">(SUMPRODUCT(('Raw Data'!$E$2:$E$6289=$B19)*('Raw Data'!$BL$2:$BL$6289=$D$3)*('Raw Data'!$P$2:$P$6289="JP COURT")*('Raw Data'!$J$2:$J$6289=$G$3)*('Raw Data'!$AA$2:$AA$6289)))/1000</f>
        <v>18.76071</v>
      </c>
      <c r="G19" s="100">
        <f t="shared" si="10"/>
        <v>0.55439450354609932</v>
      </c>
      <c r="H19" s="99">
        <f t="shared" si="19"/>
        <v>7.865979999999996</v>
      </c>
      <c r="I19" s="100">
        <f t="shared" si="11"/>
        <v>0.23244621749408975</v>
      </c>
      <c r="J19" s="103" cm="1">
        <f t="array" ref="J19">(SUMPRODUCT(('Raw Data'!$E$2:$E$6289=$B19)*('Raw Data'!$BL$2:$BL$6289=$D$3)*('Raw Data'!$P$2:$P$6289="JP COURT")*('Raw Data'!$J$2:$J$6289=$G$3)*('Raw Data'!$W$2:$W$6289)))/1000</f>
        <v>7.2133100000000008</v>
      </c>
      <c r="K19" s="101">
        <f t="shared" si="12"/>
        <v>0.21315927895981093</v>
      </c>
      <c r="L19" s="99" cm="1">
        <f t="array" ref="L19">SUMPRODUCT(('Raw Data'!$E$2:$E$6289=$B19)*('Raw Data'!$BL$2:$BL$6289=$D$3)*('Raw Data'!$P$2:$P$6289="JP COURT")*('Raw Data'!$J$2:$J$6289=$G$3)*('Raw Data'!$R$2:$R$6289))</f>
        <v>116</v>
      </c>
      <c r="M19" s="99" cm="1">
        <f t="array" ref="M19">SUMPRODUCT(('Raw Data'!$E$2:$E$6289=$B19)*('Raw Data'!$BL$2:$BL$6289=$D$3)*('Raw Data'!$P$2:$P$6289="JP COURT")*('Raw Data'!$J$2:$J$6289=$G$3)*('Raw Data'!$AH$2:$AH$6289))+SUMPRODUCT(('Raw Data'!$E$2:$E$6289=$B19)*('Raw Data'!$BL$2:$BL$6289=$D$3)*('Raw Data'!$P$2:$P$6289="JP COURT")*('Raw Data'!$J$2:$J$6289=$G$3)*('Raw Data'!$BH$2:$BH$6289))</f>
        <v>5</v>
      </c>
      <c r="N19" s="99">
        <f t="shared" si="20"/>
        <v>111</v>
      </c>
      <c r="O19" s="99" cm="1">
        <f t="array" ref="O19">SUMPRODUCT(('Raw Data'!$E$2:$E$6289=$B19)*('Raw Data'!$BL$2:$BL$6289=$D$3)*('Raw Data'!$P$2:$P$6289="JP COURT")*('Raw Data'!$J$2:$J$6289=$G$3)*('Raw Data'!$AF$2:$AF$6289))</f>
        <v>50</v>
      </c>
      <c r="P19" s="100">
        <f t="shared" si="14"/>
        <v>0.45045045045045046</v>
      </c>
      <c r="Q19" s="99">
        <f t="shared" si="21"/>
        <v>23</v>
      </c>
      <c r="R19" s="100">
        <f t="shared" si="15"/>
        <v>0.2072072072072072</v>
      </c>
      <c r="S19" s="99" cm="1">
        <f t="array" ref="S19">SUMPRODUCT(('Raw Data'!$E$2:$E$6289=$B19)*('Raw Data'!$BL$2:$BL$6289=$D$3)*('Raw Data'!$P$2:$P$6289="JP COURT")*('Raw Data'!$J$2:$J$6289=$G$3)*('Raw Data'!$AE$2:$AE$6289))</f>
        <v>20</v>
      </c>
      <c r="T19" s="100">
        <f t="shared" si="16"/>
        <v>0.18018018018018017</v>
      </c>
      <c r="U19" s="99" cm="1">
        <f t="array" ref="U19">SUMPRODUCT(('Raw Data'!$E$2:$E$6289=$B19)*('Raw Data'!$BL$2:$BL$6289=$D$3)*('Raw Data'!$P$2:$P$6289="JP COURT")*('Raw Data'!$J$2:$J$6289=$G$3)*('Raw Data'!$AD$2:$AD$6289))</f>
        <v>18</v>
      </c>
      <c r="V19" s="101">
        <f t="shared" si="17"/>
        <v>0.16216216216216217</v>
      </c>
    </row>
    <row r="20" spans="2:22" x14ac:dyDescent="0.2">
      <c r="B20" s="244" t="s">
        <v>21</v>
      </c>
      <c r="C20" s="104" cm="1">
        <f t="array" ref="C20">(SUMPRODUCT(('Raw Data'!$E$2:$E$6289=$B20)*('Raw Data'!$BL$2:$BL$6289=$D$3)*('Raw Data'!$P$2:$P$6289="JP COURT")*('Raw Data'!$J$2:$J$6289=$G$3)*('Raw Data'!$S$2:$S$6289)))/1000</f>
        <v>19.875</v>
      </c>
      <c r="D20" s="99" cm="1">
        <f t="array" ref="D20">(SUMPRODUCT(('Raw Data'!$E$2:$E$6289=$B20)*('Raw Data'!$BL$2:$BL$6289=$D$3)*('Raw Data'!$P$2:$P$6289="JP COURT")*('Raw Data'!$J$2:$J$6289=$G$3)*('Raw Data'!$T$2:$T$6289)))/1000</f>
        <v>0.45</v>
      </c>
      <c r="E20" s="99">
        <f t="shared" si="18"/>
        <v>19.425000000000001</v>
      </c>
      <c r="F20" s="103" cm="1">
        <f t="array" ref="F20">(SUMPRODUCT(('Raw Data'!$E$2:$E$6289=$B20)*('Raw Data'!$BL$2:$BL$6289=$D$3)*('Raw Data'!$P$2:$P$6289="JP COURT")*('Raw Data'!$J$2:$J$6289=$G$3)*('Raw Data'!$AA$2:$AA$6289)))/1000</f>
        <v>11.614690000000001</v>
      </c>
      <c r="G20" s="100">
        <f t="shared" si="10"/>
        <v>0.59792483912483918</v>
      </c>
      <c r="H20" s="99">
        <f t="shared" si="19"/>
        <v>3.3053099999999995</v>
      </c>
      <c r="I20" s="100">
        <f t="shared" si="11"/>
        <v>0.17015752895752892</v>
      </c>
      <c r="J20" s="103" cm="1">
        <f t="array" ref="J20">(SUMPRODUCT(('Raw Data'!$E$2:$E$6289=$B20)*('Raw Data'!$BL$2:$BL$6289=$D$3)*('Raw Data'!$P$2:$P$6289="JP COURT")*('Raw Data'!$J$2:$J$6289=$G$3)*('Raw Data'!$W$2:$W$6289)))/1000</f>
        <v>4.5049999999999999</v>
      </c>
      <c r="K20" s="101">
        <f t="shared" si="12"/>
        <v>0.2319176319176319</v>
      </c>
      <c r="L20" s="99" cm="1">
        <f t="array" ref="L20">SUMPRODUCT(('Raw Data'!$E$2:$E$6289=$B20)*('Raw Data'!$BL$2:$BL$6289=$D$3)*('Raw Data'!$P$2:$P$6289="JP COURT")*('Raw Data'!$J$2:$J$6289=$G$3)*('Raw Data'!$R$2:$R$6289))</f>
        <v>73</v>
      </c>
      <c r="M20" s="99" cm="1">
        <f t="array" ref="M20">SUMPRODUCT(('Raw Data'!$E$2:$E$6289=$B20)*('Raw Data'!$BL$2:$BL$6289=$D$3)*('Raw Data'!$P$2:$P$6289="JP COURT")*('Raw Data'!$J$2:$J$6289=$G$3)*('Raw Data'!$AH$2:$AH$6289))+SUMPRODUCT(('Raw Data'!$E$2:$E$6289=$B20)*('Raw Data'!$BL$2:$BL$6289=$D$3)*('Raw Data'!$P$2:$P$6289="JP COURT")*('Raw Data'!$J$2:$J$6289=$G$3)*('Raw Data'!$BH$2:$BH$6289))</f>
        <v>2</v>
      </c>
      <c r="N20" s="99">
        <f t="shared" si="20"/>
        <v>71</v>
      </c>
      <c r="O20" s="99" cm="1">
        <f t="array" ref="O20">SUMPRODUCT(('Raw Data'!$E$2:$E$6289=$B20)*('Raw Data'!$BL$2:$BL$6289=$D$3)*('Raw Data'!$P$2:$P$6289="JP COURT")*('Raw Data'!$J$2:$J$6289=$G$3)*('Raw Data'!$AF$2:$AF$6289))</f>
        <v>36</v>
      </c>
      <c r="P20" s="100">
        <f t="shared" si="14"/>
        <v>0.50704225352112675</v>
      </c>
      <c r="Q20" s="99">
        <f t="shared" si="21"/>
        <v>11</v>
      </c>
      <c r="R20" s="100">
        <f t="shared" si="15"/>
        <v>0.15492957746478872</v>
      </c>
      <c r="S20" s="99" cm="1">
        <f t="array" ref="S20">SUMPRODUCT(('Raw Data'!$E$2:$E$6289=$B20)*('Raw Data'!$BL$2:$BL$6289=$D$3)*('Raw Data'!$P$2:$P$6289="JP COURT")*('Raw Data'!$J$2:$J$6289=$G$3)*('Raw Data'!$AE$2:$AE$6289))</f>
        <v>13</v>
      </c>
      <c r="T20" s="100">
        <f t="shared" si="16"/>
        <v>0.18309859154929578</v>
      </c>
      <c r="U20" s="99" cm="1">
        <f t="array" ref="U20">SUMPRODUCT(('Raw Data'!$E$2:$E$6289=$B20)*('Raw Data'!$BL$2:$BL$6289=$D$3)*('Raw Data'!$P$2:$P$6289="JP COURT")*('Raw Data'!$J$2:$J$6289=$G$3)*('Raw Data'!$AD$2:$AD$6289))</f>
        <v>11</v>
      </c>
      <c r="V20" s="101">
        <f t="shared" si="17"/>
        <v>0.15492957746478872</v>
      </c>
    </row>
    <row r="21" spans="2:22" x14ac:dyDescent="0.2">
      <c r="B21" s="244"/>
      <c r="C21" s="104"/>
      <c r="D21" s="99"/>
      <c r="E21" s="99"/>
      <c r="F21" s="103"/>
      <c r="G21" s="100"/>
      <c r="H21" s="99"/>
      <c r="I21" s="100"/>
      <c r="J21" s="103"/>
      <c r="K21" s="101"/>
      <c r="L21" s="99"/>
      <c r="M21" s="99"/>
      <c r="N21" s="99"/>
      <c r="O21" s="99"/>
      <c r="P21" s="100"/>
      <c r="Q21" s="99"/>
      <c r="R21" s="100"/>
      <c r="S21" s="99"/>
      <c r="T21" s="100"/>
      <c r="U21" s="99"/>
      <c r="V21" s="101"/>
    </row>
    <row r="22" spans="2:22" x14ac:dyDescent="0.2">
      <c r="B22" s="242" t="s">
        <v>23</v>
      </c>
      <c r="C22" s="96">
        <f>SUM(C23:C26)</f>
        <v>388.54916999999995</v>
      </c>
      <c r="D22" s="97">
        <f t="shared" ref="D22:F22" si="22">SUM(D23:D26)</f>
        <v>2.7149799999999997</v>
      </c>
      <c r="E22" s="97">
        <f t="shared" si="22"/>
        <v>385.83418999999992</v>
      </c>
      <c r="F22" s="97">
        <f t="shared" si="22"/>
        <v>217.46078</v>
      </c>
      <c r="G22" s="98">
        <f>IFERROR(F22/E22,)</f>
        <v>0.56361200131071854</v>
      </c>
      <c r="H22" s="97">
        <f>SUM(H23:H26)</f>
        <v>72.707299999999975</v>
      </c>
      <c r="I22" s="98">
        <f>IFERROR(H22/E22,0)</f>
        <v>0.18844182782246433</v>
      </c>
      <c r="J22" s="97">
        <f>SUM(J23:J26)</f>
        <v>95.666109999999989</v>
      </c>
      <c r="K22" s="98">
        <f>IFERROR(J22/E22,0)</f>
        <v>0.24794617086681719</v>
      </c>
      <c r="L22" s="96">
        <f>SUM(L23:L26)</f>
        <v>1379</v>
      </c>
      <c r="M22" s="97">
        <f t="shared" ref="M22:U22" si="23">SUM(M23:M26)</f>
        <v>11</v>
      </c>
      <c r="N22" s="97">
        <f t="shared" si="23"/>
        <v>1368</v>
      </c>
      <c r="O22" s="97">
        <f t="shared" si="23"/>
        <v>741</v>
      </c>
      <c r="P22" s="98">
        <f>IFERROR(O22/N22,0)</f>
        <v>0.54166666666666663</v>
      </c>
      <c r="Q22" s="97">
        <f t="shared" si="23"/>
        <v>167</v>
      </c>
      <c r="R22" s="98">
        <f>IFERROR(Q22/N22,0)</f>
        <v>0.12207602339181287</v>
      </c>
      <c r="S22" s="97">
        <f t="shared" si="23"/>
        <v>196</v>
      </c>
      <c r="T22" s="98">
        <f>IFERROR(S22/N22,0)</f>
        <v>0.14327485380116958</v>
      </c>
      <c r="U22" s="97">
        <f t="shared" si="23"/>
        <v>264</v>
      </c>
      <c r="V22" s="98">
        <f>IFERROR(U22/N22,0)</f>
        <v>0.19298245614035087</v>
      </c>
    </row>
    <row r="23" spans="2:22" x14ac:dyDescent="0.2">
      <c r="B23" s="244" t="s">
        <v>24</v>
      </c>
      <c r="C23" s="104" cm="1">
        <f t="array" ref="C23">(SUMPRODUCT(('Raw Data'!$E$2:$E$6289=$B23)*('Raw Data'!$BL$2:$BL$6289=$D$3)*('Raw Data'!$P$2:$P$6289="JP COURT")*('Raw Data'!$J$2:$J$6289=$G$3)*('Raw Data'!$S$2:$S$6289)))/1000</f>
        <v>283.82216999999997</v>
      </c>
      <c r="D23" s="99" cm="1">
        <f t="array" ref="D23">(SUMPRODUCT(('Raw Data'!$E$2:$E$6289=$B23)*('Raw Data'!$BL$2:$BL$6289=$D$3)*('Raw Data'!$P$2:$P$6289="JP COURT")*('Raw Data'!$J$2:$J$6289=$G$3)*('Raw Data'!$T$2:$T$6289)))/1000</f>
        <v>1</v>
      </c>
      <c r="E23" s="99">
        <f>C23-D23</f>
        <v>282.82216999999997</v>
      </c>
      <c r="F23" s="103" cm="1">
        <f t="array" ref="F23">(SUMPRODUCT(('Raw Data'!$E$2:$E$6289=$B23)*('Raw Data'!$BL$2:$BL$6289=$D$3)*('Raw Data'!$P$2:$P$6289="JP COURT")*('Raw Data'!$J$2:$J$6289=$G$3)*('Raw Data'!$AA$2:$AA$6289)))/1000</f>
        <v>166.34311</v>
      </c>
      <c r="G23" s="100">
        <f>IFERROR(F23/E23,)</f>
        <v>0.58815442226470438</v>
      </c>
      <c r="H23" s="99">
        <f>E23-F23-J23</f>
        <v>50.08302999999998</v>
      </c>
      <c r="I23" s="100">
        <f>IFERROR(H23/E23,0)</f>
        <v>0.17708311197810264</v>
      </c>
      <c r="J23" s="103" cm="1">
        <f t="array" ref="J23">(SUMPRODUCT(('Raw Data'!$E$2:$E$6289=$B23)*('Raw Data'!$BL$2:$BL$6289=$D$3)*('Raw Data'!$P$2:$P$6289="JP COURT")*('Raw Data'!$J$2:$J$6289=$G$3)*('Raw Data'!$W$2:$W$6289)))/1000</f>
        <v>66.396029999999996</v>
      </c>
      <c r="K23" s="101">
        <f>IFERROR(J23/E23,0)</f>
        <v>0.23476246575719295</v>
      </c>
      <c r="L23" s="99" cm="1">
        <f t="array" ref="L23">SUMPRODUCT(('Raw Data'!$E$2:$E$6289=$B23)*('Raw Data'!$BL$2:$BL$6289=$D$3)*('Raw Data'!$P$2:$P$6289="JP COURT")*('Raw Data'!$J$2:$J$6289=$G$3)*('Raw Data'!$R$2:$R$6289))</f>
        <v>1066</v>
      </c>
      <c r="M23" s="99" cm="1">
        <f t="array" ref="M23">SUMPRODUCT(('Raw Data'!$E$2:$E$6289=$B23)*('Raw Data'!$BL$2:$BL$6289=$D$3)*('Raw Data'!$P$2:$P$6289="JP COURT")*('Raw Data'!$J$2:$J$6289=$G$3)*('Raw Data'!$AH$2:$AH$6289))+SUMPRODUCT(('Raw Data'!$E$2:$E$6289=$B23)*('Raw Data'!$BL$2:$BL$6289=$D$3)*('Raw Data'!$P$2:$P$6289="JP COURT")*('Raw Data'!$J$2:$J$6289=$G$3)*('Raw Data'!$BH$2:$BH$6289))</f>
        <v>5</v>
      </c>
      <c r="N23" s="99">
        <f t="shared" ref="N23:N26" si="24">L23-M23</f>
        <v>1061</v>
      </c>
      <c r="O23" s="99" cm="1">
        <f t="array" ref="O23">SUMPRODUCT(('Raw Data'!$E$2:$E$6289=$B23)*('Raw Data'!$BL$2:$BL$6289=$D$3)*('Raw Data'!$P$2:$P$6289="JP COURT")*('Raw Data'!$J$2:$J$6289=$G$3)*('Raw Data'!$AF$2:$AF$6289))</f>
        <v>601</v>
      </c>
      <c r="P23" s="100">
        <f t="shared" ref="P23:P26" si="25">IFERROR(O23/N23,0)</f>
        <v>0.56644674835061259</v>
      </c>
      <c r="Q23" s="99">
        <f t="shared" ref="Q23:Q26" si="26">N23-O23-S23-U23</f>
        <v>119</v>
      </c>
      <c r="R23" s="100">
        <f t="shared" ref="R23:R26" si="27">IFERROR(Q23/N23,0)</f>
        <v>0.11215834118755891</v>
      </c>
      <c r="S23" s="99" cm="1">
        <f t="array" ref="S23">SUMPRODUCT(('Raw Data'!$E$2:$E$6289=$B23)*('Raw Data'!$BL$2:$BL$6289=$D$3)*('Raw Data'!$P$2:$P$6289="JP COURT")*('Raw Data'!$J$2:$J$6289=$G$3)*('Raw Data'!$AE$2:$AE$6289))</f>
        <v>146</v>
      </c>
      <c r="T23" s="100">
        <f t="shared" ref="T23:T26" si="28">IFERROR(S23/N23,0)</f>
        <v>0.13760603204524033</v>
      </c>
      <c r="U23" s="99" cm="1">
        <f t="array" ref="U23">SUMPRODUCT(('Raw Data'!$E$2:$E$6289=$B23)*('Raw Data'!$BL$2:$BL$6289=$D$3)*('Raw Data'!$P$2:$P$6289="JP COURT")*('Raw Data'!$J$2:$J$6289=$G$3)*('Raw Data'!$AD$2:$AD$6289))</f>
        <v>195</v>
      </c>
      <c r="V23" s="101">
        <f t="shared" ref="V23:V26" si="29">IFERROR(U23/N23,0)</f>
        <v>0.18378887841658811</v>
      </c>
    </row>
    <row r="24" spans="2:22" x14ac:dyDescent="0.2">
      <c r="B24" s="244" t="s">
        <v>25</v>
      </c>
      <c r="C24" s="104" cm="1">
        <f t="array" ref="C24">(SUMPRODUCT(('Raw Data'!$E$2:$E$6289=$B24)*('Raw Data'!$BL$2:$BL$6289=$D$3)*('Raw Data'!$P$2:$P$6289="JP COURT")*('Raw Data'!$J$2:$J$6289=$G$3)*('Raw Data'!$S$2:$S$6289)))/1000</f>
        <v>17.594999999999999</v>
      </c>
      <c r="D24" s="99" cm="1">
        <f t="array" ref="D24">(SUMPRODUCT(('Raw Data'!$E$2:$E$6289=$B24)*('Raw Data'!$BL$2:$BL$6289=$D$3)*('Raw Data'!$P$2:$P$6289="JP COURT")*('Raw Data'!$J$2:$J$6289=$G$3)*('Raw Data'!$T$2:$T$6289)))/1000</f>
        <v>0.45</v>
      </c>
      <c r="E24" s="99">
        <f>C24-D24</f>
        <v>17.145</v>
      </c>
      <c r="F24" s="103" cm="1">
        <f t="array" ref="F24">(SUMPRODUCT(('Raw Data'!$E$2:$E$6289=$B24)*('Raw Data'!$BL$2:$BL$6289=$D$3)*('Raw Data'!$P$2:$P$6289="JP COURT")*('Raw Data'!$J$2:$J$6289=$G$3)*('Raw Data'!$AA$2:$AA$6289)))/1000</f>
        <v>6.4084700000000003</v>
      </c>
      <c r="G24" s="100">
        <f>IFERROR(F24/E24,)</f>
        <v>0.37378069407990672</v>
      </c>
      <c r="H24" s="99">
        <f>E24-F24-J24</f>
        <v>5.1049999999999986</v>
      </c>
      <c r="I24" s="100">
        <f>IFERROR(H24/E24,0)</f>
        <v>0.29775444736074652</v>
      </c>
      <c r="J24" s="103" cm="1">
        <f t="array" ref="J24">(SUMPRODUCT(('Raw Data'!$E$2:$E$6289=$B24)*('Raw Data'!$BL$2:$BL$6289=$D$3)*('Raw Data'!$P$2:$P$6289="JP COURT")*('Raw Data'!$J$2:$J$6289=$G$3)*('Raw Data'!$W$2:$W$6289)))/1000</f>
        <v>5.6315299999999997</v>
      </c>
      <c r="K24" s="101">
        <f>IFERROR(J24/E24,0)</f>
        <v>0.32846485855934676</v>
      </c>
      <c r="L24" s="99" cm="1">
        <f t="array" ref="L24">SUMPRODUCT(('Raw Data'!$E$2:$E$6289=$B24)*('Raw Data'!$BL$2:$BL$6289=$D$3)*('Raw Data'!$P$2:$P$6289="JP COURT")*('Raw Data'!$J$2:$J$6289=$G$3)*('Raw Data'!$R$2:$R$6289))</f>
        <v>46</v>
      </c>
      <c r="M24" s="99" cm="1">
        <f t="array" ref="M24">SUMPRODUCT(('Raw Data'!$E$2:$E$6289=$B24)*('Raw Data'!$BL$2:$BL$6289=$D$3)*('Raw Data'!$P$2:$P$6289="JP COURT")*('Raw Data'!$J$2:$J$6289=$G$3)*('Raw Data'!$AH$2:$AH$6289))+SUMPRODUCT(('Raw Data'!$E$2:$E$6289=$B24)*('Raw Data'!$BL$2:$BL$6289=$D$3)*('Raw Data'!$P$2:$P$6289="JP COURT")*('Raw Data'!$J$2:$J$6289=$G$3)*('Raw Data'!$BH$2:$BH$6289))</f>
        <v>1</v>
      </c>
      <c r="N24" s="99">
        <f t="shared" si="24"/>
        <v>45</v>
      </c>
      <c r="O24" s="99" cm="1">
        <f t="array" ref="O24">SUMPRODUCT(('Raw Data'!$E$2:$E$6289=$B24)*('Raw Data'!$BL$2:$BL$6289=$D$3)*('Raw Data'!$P$2:$P$6289="JP COURT")*('Raw Data'!$J$2:$J$6289=$G$3)*('Raw Data'!$AF$2:$AF$6289))</f>
        <v>18</v>
      </c>
      <c r="P24" s="100">
        <f t="shared" si="25"/>
        <v>0.4</v>
      </c>
      <c r="Q24" s="99">
        <f t="shared" si="26"/>
        <v>5</v>
      </c>
      <c r="R24" s="100">
        <f t="shared" si="27"/>
        <v>0.1111111111111111</v>
      </c>
      <c r="S24" s="99" cm="1">
        <f t="array" ref="S24">SUMPRODUCT(('Raw Data'!$E$2:$E$6289=$B24)*('Raw Data'!$BL$2:$BL$6289=$D$3)*('Raw Data'!$P$2:$P$6289="JP COURT")*('Raw Data'!$J$2:$J$6289=$G$3)*('Raw Data'!$AE$2:$AE$6289))</f>
        <v>8</v>
      </c>
      <c r="T24" s="100">
        <f t="shared" si="28"/>
        <v>0.17777777777777778</v>
      </c>
      <c r="U24" s="99" cm="1">
        <f t="array" ref="U24">SUMPRODUCT(('Raw Data'!$E$2:$E$6289=$B24)*('Raw Data'!$BL$2:$BL$6289=$D$3)*('Raw Data'!$P$2:$P$6289="JP COURT")*('Raw Data'!$J$2:$J$6289=$G$3)*('Raw Data'!$AD$2:$AD$6289))</f>
        <v>14</v>
      </c>
      <c r="V24" s="101">
        <f t="shared" si="29"/>
        <v>0.31111111111111112</v>
      </c>
    </row>
    <row r="25" spans="2:22" x14ac:dyDescent="0.2">
      <c r="B25" s="244" t="s">
        <v>26</v>
      </c>
      <c r="C25" s="104" cm="1">
        <f t="array" ref="C25">(SUMPRODUCT(('Raw Data'!$E$2:$E$6289=$B25)*('Raw Data'!$BL$2:$BL$6289=$D$3)*('Raw Data'!$P$2:$P$6289="JP COURT")*('Raw Data'!$J$2:$J$6289=$G$3)*('Raw Data'!$S$2:$S$6289)))/1000</f>
        <v>60.734999999999999</v>
      </c>
      <c r="D25" s="99" cm="1">
        <f t="array" ref="D25">(SUMPRODUCT(('Raw Data'!$E$2:$E$6289=$B25)*('Raw Data'!$BL$2:$BL$6289=$D$3)*('Raw Data'!$P$2:$P$6289="JP COURT")*('Raw Data'!$J$2:$J$6289=$G$3)*('Raw Data'!$T$2:$T$6289)))/1000</f>
        <v>1.01498</v>
      </c>
      <c r="E25" s="99">
        <f>C25-D25</f>
        <v>59.720019999999998</v>
      </c>
      <c r="F25" s="103" cm="1">
        <f t="array" ref="F25">(SUMPRODUCT(('Raw Data'!$E$2:$E$6289=$B25)*('Raw Data'!$BL$2:$BL$6289=$D$3)*('Raw Data'!$P$2:$P$6289="JP COURT")*('Raw Data'!$J$2:$J$6289=$G$3)*('Raw Data'!$AA$2:$AA$6289)))/1000</f>
        <v>31.514200000000002</v>
      </c>
      <c r="G25" s="100">
        <f>IFERROR(F25/E25,)</f>
        <v>0.52769908650398989</v>
      </c>
      <c r="H25" s="99">
        <f>E25-F25-J25</f>
        <v>14.329269999999996</v>
      </c>
      <c r="I25" s="100">
        <f>IFERROR(H25/E25,0)</f>
        <v>0.23994081046858318</v>
      </c>
      <c r="J25" s="103" cm="1">
        <f t="array" ref="J25">(SUMPRODUCT(('Raw Data'!$E$2:$E$6289=$B25)*('Raw Data'!$BL$2:$BL$6289=$D$3)*('Raw Data'!$P$2:$P$6289="JP COURT")*('Raw Data'!$J$2:$J$6289=$G$3)*('Raw Data'!$W$2:$W$6289)))/1000</f>
        <v>13.87655</v>
      </c>
      <c r="K25" s="101">
        <f>IFERROR(J25/E25,0)</f>
        <v>0.23236010302742699</v>
      </c>
      <c r="L25" s="99" cm="1">
        <f t="array" ref="L25">SUMPRODUCT(('Raw Data'!$E$2:$E$6289=$B25)*('Raw Data'!$BL$2:$BL$6289=$D$3)*('Raw Data'!$P$2:$P$6289="JP COURT")*('Raw Data'!$J$2:$J$6289=$G$3)*('Raw Data'!$R$2:$R$6289))</f>
        <v>180</v>
      </c>
      <c r="M25" s="99" cm="1">
        <f t="array" ref="M25">SUMPRODUCT(('Raw Data'!$E$2:$E$6289=$B25)*('Raw Data'!$BL$2:$BL$6289=$D$3)*('Raw Data'!$P$2:$P$6289="JP COURT")*('Raw Data'!$J$2:$J$6289=$G$3)*('Raw Data'!$AH$2:$AH$6289))+SUMPRODUCT(('Raw Data'!$E$2:$E$6289=$B25)*('Raw Data'!$BL$2:$BL$6289=$D$3)*('Raw Data'!$P$2:$P$6289="JP COURT")*('Raw Data'!$J$2:$J$6289=$G$3)*('Raw Data'!$BH$2:$BH$6289))</f>
        <v>4</v>
      </c>
      <c r="N25" s="99">
        <f t="shared" si="24"/>
        <v>176</v>
      </c>
      <c r="O25" s="99" cm="1">
        <f t="array" ref="O25">SUMPRODUCT(('Raw Data'!$E$2:$E$6289=$B25)*('Raw Data'!$BL$2:$BL$6289=$D$3)*('Raw Data'!$P$2:$P$6289="JP COURT")*('Raw Data'!$J$2:$J$6289=$G$3)*('Raw Data'!$AF$2:$AF$6289))</f>
        <v>80</v>
      </c>
      <c r="P25" s="100">
        <f t="shared" si="25"/>
        <v>0.45454545454545453</v>
      </c>
      <c r="Q25" s="99">
        <f t="shared" si="26"/>
        <v>39</v>
      </c>
      <c r="R25" s="100">
        <f t="shared" si="27"/>
        <v>0.22159090909090909</v>
      </c>
      <c r="S25" s="99" cm="1">
        <f t="array" ref="S25">SUMPRODUCT(('Raw Data'!$E$2:$E$6289=$B25)*('Raw Data'!$BL$2:$BL$6289=$D$3)*('Raw Data'!$P$2:$P$6289="JP COURT")*('Raw Data'!$J$2:$J$6289=$G$3)*('Raw Data'!$AE$2:$AE$6289))</f>
        <v>27</v>
      </c>
      <c r="T25" s="100">
        <f t="shared" si="28"/>
        <v>0.15340909090909091</v>
      </c>
      <c r="U25" s="99" cm="1">
        <f t="array" ref="U25">SUMPRODUCT(('Raw Data'!$E$2:$E$6289=$B25)*('Raw Data'!$BL$2:$BL$6289=$D$3)*('Raw Data'!$P$2:$P$6289="JP COURT")*('Raw Data'!$J$2:$J$6289=$G$3)*('Raw Data'!$AD$2:$AD$6289))</f>
        <v>30</v>
      </c>
      <c r="V25" s="101">
        <f t="shared" si="29"/>
        <v>0.17045454545454544</v>
      </c>
    </row>
    <row r="26" spans="2:22" x14ac:dyDescent="0.2">
      <c r="B26" s="244" t="s">
        <v>27</v>
      </c>
      <c r="C26" s="104" cm="1">
        <f t="array" ref="C26">(SUMPRODUCT(('Raw Data'!$E$2:$E$6289=$B26)*('Raw Data'!$BL$2:$BL$6289=$D$3)*('Raw Data'!$P$2:$P$6289="JP COURT")*('Raw Data'!$J$2:$J$6289=$G$3)*('Raw Data'!$S$2:$S$6289)))/1000</f>
        <v>26.396999999999998</v>
      </c>
      <c r="D26" s="104" cm="1">
        <f t="array" ref="D26">(SUMPRODUCT(('Raw Data'!$E$2:$E$6289=$B26)*('Raw Data'!$BL$2:$BL$6289=$D$3)*('Raw Data'!$P$2:$P$6289="JP COURT")*('Raw Data'!$J$2:$J$6289=$G$3)*('Raw Data'!$T$2:$T$6289)))/1000</f>
        <v>0.25</v>
      </c>
      <c r="E26" s="99">
        <f>C26-D26</f>
        <v>26.146999999999998</v>
      </c>
      <c r="F26" s="103" cm="1">
        <f t="array" ref="F26">(SUMPRODUCT(('Raw Data'!$E$2:$E$6289=$B26)*('Raw Data'!$BL$2:$BL$6289=$D$3)*('Raw Data'!$P$2:$P$6289="JP COURT")*('Raw Data'!$J$2:$J$6289=$G$3)*('Raw Data'!$AA$2:$AA$6289)))/1000</f>
        <v>13.195</v>
      </c>
      <c r="G26" s="100">
        <f>IFERROR(F26/E26,)</f>
        <v>0.50464680460473477</v>
      </c>
      <c r="H26" s="99">
        <f>E26-F26-J26</f>
        <v>3.1899999999999977</v>
      </c>
      <c r="I26" s="100">
        <f>IFERROR(H26/E26,0)</f>
        <v>0.12200252419015557</v>
      </c>
      <c r="J26" s="103" cm="1">
        <f t="array" ref="J26">(SUMPRODUCT(('Raw Data'!$E$2:$E$6289=$B26)*('Raw Data'!$BL$2:$BL$6289=$D$3)*('Raw Data'!$P$2:$P$6289="JP COURT")*('Raw Data'!$J$2:$J$6289=$G$3)*('Raw Data'!$W$2:$W$6289)))/1000</f>
        <v>9.7620000000000005</v>
      </c>
      <c r="K26" s="101">
        <f>IFERROR(J26/E26,0)</f>
        <v>0.37335067120510962</v>
      </c>
      <c r="L26" s="99" cm="1">
        <f t="array" ref="L26">SUMPRODUCT(('Raw Data'!$E$2:$E$6289=$B26)*('Raw Data'!$BL$2:$BL$6289=$D$3)*('Raw Data'!$P$2:$P$6289="JP COURT")*('Raw Data'!$J$2:$J$6289=$G$3)*('Raw Data'!$R$2:$R$6289))</f>
        <v>87</v>
      </c>
      <c r="M26" s="99" cm="1">
        <f t="array" ref="M26">SUMPRODUCT(('Raw Data'!$E$2:$E$6289=$B26)*('Raw Data'!$BL$2:$BL$6289=$D$3)*('Raw Data'!$P$2:$P$6289="JP COURT")*('Raw Data'!$J$2:$J$6289=$G$3)*('Raw Data'!$AH$2:$AH$6289))+SUMPRODUCT(('Raw Data'!$E$2:$E$6289=$B26)*('Raw Data'!$BL$2:$BL$6289=$D$3)*('Raw Data'!$P$2:$P$6289="JP COURT")*('Raw Data'!$J$2:$J$6289=$G$3)*('Raw Data'!$BH$2:$BH$6289))</f>
        <v>1</v>
      </c>
      <c r="N26" s="99">
        <f t="shared" si="24"/>
        <v>86</v>
      </c>
      <c r="O26" s="99" cm="1">
        <f t="array" ref="O26">SUMPRODUCT(('Raw Data'!$E$2:$E$6289=$B26)*('Raw Data'!$BL$2:$BL$6289=$D$3)*('Raw Data'!$P$2:$P$6289="JP COURT")*('Raw Data'!$J$2:$J$6289=$G$3)*('Raw Data'!$AF$2:$AF$6289))</f>
        <v>42</v>
      </c>
      <c r="P26" s="100">
        <f t="shared" si="25"/>
        <v>0.48837209302325579</v>
      </c>
      <c r="Q26" s="99">
        <f t="shared" si="26"/>
        <v>4</v>
      </c>
      <c r="R26" s="100">
        <f t="shared" si="27"/>
        <v>4.6511627906976744E-2</v>
      </c>
      <c r="S26" s="99" cm="1">
        <f t="array" ref="S26">SUMPRODUCT(('Raw Data'!$E$2:$E$6289=$B26)*('Raw Data'!$BL$2:$BL$6289=$D$3)*('Raw Data'!$P$2:$P$6289="JP COURT")*('Raw Data'!$J$2:$J$6289=$G$3)*('Raw Data'!$AE$2:$AE$6289))</f>
        <v>15</v>
      </c>
      <c r="T26" s="100">
        <f t="shared" si="28"/>
        <v>0.1744186046511628</v>
      </c>
      <c r="U26" s="99" cm="1">
        <f t="array" ref="U26">SUMPRODUCT(('Raw Data'!$E$2:$E$6289=$B26)*('Raw Data'!$BL$2:$BL$6289=$D$3)*('Raw Data'!$P$2:$P$6289="JP COURT")*('Raw Data'!$J$2:$J$6289=$G$3)*('Raw Data'!$AD$2:$AD$6289))</f>
        <v>25</v>
      </c>
      <c r="V26" s="101">
        <f t="shared" si="29"/>
        <v>0.29069767441860467</v>
      </c>
    </row>
    <row r="27" spans="2:22" x14ac:dyDescent="0.2">
      <c r="B27" s="244"/>
      <c r="C27" s="104"/>
      <c r="D27" s="99"/>
      <c r="E27" s="99"/>
      <c r="F27" s="103"/>
      <c r="G27" s="100"/>
      <c r="H27" s="99"/>
      <c r="I27" s="100"/>
      <c r="J27" s="103"/>
      <c r="K27" s="101"/>
      <c r="L27" s="99"/>
      <c r="M27" s="99"/>
      <c r="N27" s="99"/>
      <c r="O27" s="99"/>
      <c r="P27" s="100"/>
      <c r="Q27" s="99"/>
      <c r="R27" s="100"/>
      <c r="S27" s="99"/>
      <c r="T27" s="100"/>
      <c r="U27" s="99"/>
      <c r="V27" s="101"/>
    </row>
    <row r="28" spans="2:22" x14ac:dyDescent="0.2">
      <c r="B28" s="242" t="s">
        <v>28</v>
      </c>
      <c r="C28" s="96">
        <f>SUM(C29:C36)</f>
        <v>316.35619000000003</v>
      </c>
      <c r="D28" s="97">
        <f t="shared" ref="D28:H28" si="30">SUM(D29:D36)</f>
        <v>3.13</v>
      </c>
      <c r="E28" s="97">
        <f t="shared" si="30"/>
        <v>313.22618999999997</v>
      </c>
      <c r="F28" s="97">
        <f t="shared" si="30"/>
        <v>175.74703</v>
      </c>
      <c r="G28" s="98">
        <f t="shared" si="30"/>
        <v>5.1459422956808458</v>
      </c>
      <c r="H28" s="97">
        <f t="shared" si="30"/>
        <v>69.110630000000029</v>
      </c>
      <c r="I28" s="98">
        <f t="shared" ref="I28:I36" si="31">IFERROR(H28/E28,0)</f>
        <v>0.22064128800979266</v>
      </c>
      <c r="J28" s="97">
        <f t="shared" ref="J28" si="32">SUM(J29:J36)</f>
        <v>68.368530000000007</v>
      </c>
      <c r="K28" s="98">
        <f t="shared" ref="K28:K36" si="33">IFERROR(J28/E28,0)</f>
        <v>0.21827207360917045</v>
      </c>
      <c r="L28" s="96">
        <f>SUM(L29:L36)</f>
        <v>1072</v>
      </c>
      <c r="M28" s="97">
        <f t="shared" ref="M28:U28" si="34">SUM(M29:M36)</f>
        <v>10</v>
      </c>
      <c r="N28" s="97">
        <f t="shared" si="34"/>
        <v>1062</v>
      </c>
      <c r="O28" s="97">
        <f t="shared" si="34"/>
        <v>549</v>
      </c>
      <c r="P28" s="98">
        <f t="shared" ref="P28:P36" si="35">IFERROR(O28/N28,0)</f>
        <v>0.51694915254237284</v>
      </c>
      <c r="Q28" s="97">
        <f t="shared" si="34"/>
        <v>179</v>
      </c>
      <c r="R28" s="98">
        <f t="shared" ref="R28:R36" si="36">IFERROR(Q28/N28,0)</f>
        <v>0.16854990583804144</v>
      </c>
      <c r="S28" s="97">
        <f t="shared" si="34"/>
        <v>146</v>
      </c>
      <c r="T28" s="98">
        <f t="shared" ref="T28:T36" si="37">IFERROR(S28/N28,0)</f>
        <v>0.13747645951035781</v>
      </c>
      <c r="U28" s="97">
        <f t="shared" si="34"/>
        <v>188</v>
      </c>
      <c r="V28" s="98">
        <f t="shared" ref="V28:V54" si="38">IFERROR(U28/N28,0)</f>
        <v>0.17702448210922786</v>
      </c>
    </row>
    <row r="29" spans="2:22" x14ac:dyDescent="0.2">
      <c r="B29" s="244" t="s">
        <v>29</v>
      </c>
      <c r="C29" s="104" cm="1">
        <f t="array" ref="C29">(SUMPRODUCT(('Raw Data'!$E$2:$E$6289=$B29)*('Raw Data'!$BL$2:$BL$6289=$D$3)*('Raw Data'!$P$2:$P$6289="JP COURT")*('Raw Data'!$J$2:$J$6289=$G$3)*('Raw Data'!$S$2:$S$6289)))/1000</f>
        <v>3.8250000000000002</v>
      </c>
      <c r="D29" s="99" cm="1">
        <f t="array" ref="D29">(SUMPRODUCT(('Raw Data'!$E$2:$E$6289=$B29)*('Raw Data'!$BL$2:$BL$6289=$D$3)*('Raw Data'!$P$2:$P$6289="JP COURT")*('Raw Data'!$J$2:$J$6289=$G$3)*('Raw Data'!$T$2:$T$6289)))/1000</f>
        <v>0</v>
      </c>
      <c r="E29" s="99">
        <f t="shared" ref="E29:E36" si="39">C29-D29</f>
        <v>3.8250000000000002</v>
      </c>
      <c r="F29" s="103" cm="1">
        <f t="array" ref="F29">(SUMPRODUCT(('Raw Data'!$E$2:$E$6289=$B29)*('Raw Data'!$BL$2:$BL$6289=$D$3)*('Raw Data'!$P$2:$P$6289="JP COURT")*('Raw Data'!$J$2:$J$6289=$G$3)*('Raw Data'!$AA$2:$AA$6289)))/1000</f>
        <v>3.03952</v>
      </c>
      <c r="G29" s="100">
        <f t="shared" ref="G29:G36" si="40">IFERROR(F29/E29,)</f>
        <v>0.79464575163398687</v>
      </c>
      <c r="H29" s="99">
        <f t="shared" ref="H29:H36" si="41">E29-F29-J29</f>
        <v>0.45500000000000018</v>
      </c>
      <c r="I29" s="100">
        <f t="shared" si="31"/>
        <v>0.11895424836601311</v>
      </c>
      <c r="J29" s="103" cm="1">
        <f t="array" ref="J29">(SUMPRODUCT(('Raw Data'!$E$2:$E$6289=$B29)*('Raw Data'!$BL$2:$BL$6289=$D$3)*('Raw Data'!$P$2:$P$6289="JP COURT")*('Raw Data'!$J$2:$J$6289=$G$3)*('Raw Data'!$W$2:$W$6289)))/1000</f>
        <v>0.33048</v>
      </c>
      <c r="K29" s="101">
        <f t="shared" si="33"/>
        <v>8.6399999999999991E-2</v>
      </c>
      <c r="L29" s="99" cm="1">
        <f t="array" ref="L29">SUMPRODUCT(('Raw Data'!$E$2:$E$6289=$B29)*('Raw Data'!$BL$2:$BL$6289=$D$3)*('Raw Data'!$P$2:$P$6289="JP COURT")*('Raw Data'!$J$2:$J$6289=$G$3)*('Raw Data'!$R$2:$R$6289))</f>
        <v>12</v>
      </c>
      <c r="M29" s="99" cm="1">
        <f t="array" ref="M29">SUMPRODUCT(('Raw Data'!$E$2:$E$6289=$B29)*('Raw Data'!$BL$2:$BL$6289=$D$3)*('Raw Data'!$P$2:$P$6289="JP COURT")*('Raw Data'!$J$2:$J$6289=$G$3)*('Raw Data'!$AH$2:$AH$6289))+SUMPRODUCT(('Raw Data'!$E$2:$E$6289=$B29)*('Raw Data'!$BL$2:$BL$6289=$D$3)*('Raw Data'!$P$2:$P$6289="JP COURT")*('Raw Data'!$J$2:$J$6289=$G$3)*('Raw Data'!$BH$2:$BH$6289))</f>
        <v>0</v>
      </c>
      <c r="N29" s="99">
        <f t="shared" ref="N29:N36" si="42">L29-M29</f>
        <v>12</v>
      </c>
      <c r="O29" s="99" cm="1">
        <f t="array" ref="O29">SUMPRODUCT(('Raw Data'!$E$2:$E$6289=$B29)*('Raw Data'!$BL$2:$BL$6289=$D$3)*('Raw Data'!$P$2:$P$6289="JP COURT")*('Raw Data'!$J$2:$J$6289=$G$3)*('Raw Data'!$AF$2:$AF$6289))</f>
        <v>8</v>
      </c>
      <c r="P29" s="100">
        <f t="shared" si="35"/>
        <v>0.66666666666666663</v>
      </c>
      <c r="Q29" s="99">
        <f t="shared" ref="Q29:Q36" si="43">N29-O29-S29-U29</f>
        <v>1</v>
      </c>
      <c r="R29" s="100">
        <f t="shared" si="36"/>
        <v>8.3333333333333329E-2</v>
      </c>
      <c r="S29" s="99" cm="1">
        <f t="array" ref="S29">SUMPRODUCT(('Raw Data'!$E$2:$E$6289=$B29)*('Raw Data'!$BL$2:$BL$6289=$D$3)*('Raw Data'!$P$2:$P$6289="JP COURT")*('Raw Data'!$J$2:$J$6289=$G$3)*('Raw Data'!$AE$2:$AE$6289))</f>
        <v>2</v>
      </c>
      <c r="T29" s="100">
        <f t="shared" si="37"/>
        <v>0.16666666666666666</v>
      </c>
      <c r="U29" s="99" cm="1">
        <f t="array" ref="U29">SUMPRODUCT(('Raw Data'!$E$2:$E$6289=$B29)*('Raw Data'!$BL$2:$BL$6289=$D$3)*('Raw Data'!$P$2:$P$6289="JP COURT")*('Raw Data'!$J$2:$J$6289=$G$3)*('Raw Data'!$AD$2:$AD$6289))</f>
        <v>1</v>
      </c>
      <c r="V29" s="101">
        <f t="shared" si="38"/>
        <v>8.3333333333333329E-2</v>
      </c>
    </row>
    <row r="30" spans="2:22" x14ac:dyDescent="0.2">
      <c r="B30" s="244" t="s">
        <v>30</v>
      </c>
      <c r="C30" s="104" cm="1">
        <f t="array" ref="C30">(SUMPRODUCT(('Raw Data'!$E$2:$E$6289=$B30)*('Raw Data'!$BL$2:$BL$6289=$D$3)*('Raw Data'!$P$2:$P$6289="JP COURT")*('Raw Data'!$J$2:$J$6289=$G$3)*('Raw Data'!$S$2:$S$6289)))/1000</f>
        <v>73.314320000000009</v>
      </c>
      <c r="D30" s="99" cm="1">
        <f t="array" ref="D30">(SUMPRODUCT(('Raw Data'!$E$2:$E$6289=$B30)*('Raw Data'!$BL$2:$BL$6289=$D$3)*('Raw Data'!$P$2:$P$6289="JP COURT")*('Raw Data'!$J$2:$J$6289=$G$3)*('Raw Data'!$T$2:$T$6289)))/1000</f>
        <v>0.53</v>
      </c>
      <c r="E30" s="99">
        <f t="shared" si="39"/>
        <v>72.784320000000008</v>
      </c>
      <c r="F30" s="103" cm="1">
        <f t="array" ref="F30">(SUMPRODUCT(('Raw Data'!$E$2:$E$6289=$B30)*('Raw Data'!$BL$2:$BL$6289=$D$3)*('Raw Data'!$P$2:$P$6289="JP COURT")*('Raw Data'!$J$2:$J$6289=$G$3)*('Raw Data'!$AA$2:$AA$6289)))/1000</f>
        <v>43.126669999999997</v>
      </c>
      <c r="G30" s="100">
        <f t="shared" si="40"/>
        <v>0.592526934372678</v>
      </c>
      <c r="H30" s="99">
        <f t="shared" si="41"/>
        <v>13.022970000000011</v>
      </c>
      <c r="I30" s="100">
        <f t="shared" si="31"/>
        <v>0.1789254883469408</v>
      </c>
      <c r="J30" s="103" cm="1">
        <f t="array" ref="J30">(SUMPRODUCT(('Raw Data'!$E$2:$E$6289=$B30)*('Raw Data'!$BL$2:$BL$6289=$D$3)*('Raw Data'!$P$2:$P$6289="JP COURT")*('Raw Data'!$J$2:$J$6289=$G$3)*('Raw Data'!$W$2:$W$6289)))/1000</f>
        <v>16.634679999999999</v>
      </c>
      <c r="K30" s="101">
        <f t="shared" si="33"/>
        <v>0.22854757728038125</v>
      </c>
      <c r="L30" s="99" cm="1">
        <f t="array" ref="L30">SUMPRODUCT(('Raw Data'!$E$2:$E$6289=$B30)*('Raw Data'!$BL$2:$BL$6289=$D$3)*('Raw Data'!$P$2:$P$6289="JP COURT")*('Raw Data'!$J$2:$J$6289=$G$3)*('Raw Data'!$R$2:$R$6289))</f>
        <v>268</v>
      </c>
      <c r="M30" s="99" cm="1">
        <f t="array" ref="M30">SUMPRODUCT(('Raw Data'!$E$2:$E$6289=$B30)*('Raw Data'!$BL$2:$BL$6289=$D$3)*('Raw Data'!$P$2:$P$6289="JP COURT")*('Raw Data'!$J$2:$J$6289=$G$3)*('Raw Data'!$AH$2:$AH$6289))+SUMPRODUCT(('Raw Data'!$E$2:$E$6289=$B30)*('Raw Data'!$BL$2:$BL$6289=$D$3)*('Raw Data'!$P$2:$P$6289="JP COURT")*('Raw Data'!$J$2:$J$6289=$G$3)*('Raw Data'!$BH$2:$BH$6289))</f>
        <v>2</v>
      </c>
      <c r="N30" s="99">
        <f t="shared" si="42"/>
        <v>266</v>
      </c>
      <c r="O30" s="99" cm="1">
        <f t="array" ref="O30">SUMPRODUCT(('Raw Data'!$E$2:$E$6289=$B30)*('Raw Data'!$BL$2:$BL$6289=$D$3)*('Raw Data'!$P$2:$P$6289="JP COURT")*('Raw Data'!$J$2:$J$6289=$G$3)*('Raw Data'!$AF$2:$AF$6289))</f>
        <v>147</v>
      </c>
      <c r="P30" s="100">
        <f t="shared" si="35"/>
        <v>0.55263157894736847</v>
      </c>
      <c r="Q30" s="99">
        <f t="shared" si="43"/>
        <v>37</v>
      </c>
      <c r="R30" s="100">
        <f t="shared" si="36"/>
        <v>0.13909774436090225</v>
      </c>
      <c r="S30" s="99" cm="1">
        <f t="array" ref="S30">SUMPRODUCT(('Raw Data'!$E$2:$E$6289=$B30)*('Raw Data'!$BL$2:$BL$6289=$D$3)*('Raw Data'!$P$2:$P$6289="JP COURT")*('Raw Data'!$J$2:$J$6289=$G$3)*('Raw Data'!$AE$2:$AE$6289))</f>
        <v>34</v>
      </c>
      <c r="T30" s="100">
        <f t="shared" si="37"/>
        <v>0.12781954887218044</v>
      </c>
      <c r="U30" s="99" cm="1">
        <f t="array" ref="U30">SUMPRODUCT(('Raw Data'!$E$2:$E$6289=$B30)*('Raw Data'!$BL$2:$BL$6289=$D$3)*('Raw Data'!$P$2:$P$6289="JP COURT")*('Raw Data'!$J$2:$J$6289=$G$3)*('Raw Data'!$AD$2:$AD$6289))</f>
        <v>48</v>
      </c>
      <c r="V30" s="101">
        <f t="shared" si="38"/>
        <v>0.18045112781954886</v>
      </c>
    </row>
    <row r="31" spans="2:22" x14ac:dyDescent="0.2">
      <c r="B31" s="244" t="s">
        <v>31</v>
      </c>
      <c r="C31" s="104" cm="1">
        <f t="array" ref="C31">(SUMPRODUCT(('Raw Data'!$E$2:$E$6289=$B31)*('Raw Data'!$BL$2:$BL$6289=$D$3)*('Raw Data'!$P$2:$P$6289="JP COURT")*('Raw Data'!$J$2:$J$6289=$G$3)*('Raw Data'!$S$2:$S$6289)))/1000</f>
        <v>6.2759999999999998</v>
      </c>
      <c r="D31" s="99" cm="1">
        <f t="array" ref="D31">(SUMPRODUCT(('Raw Data'!$E$2:$E$6289=$B31)*('Raw Data'!$BL$2:$BL$6289=$D$3)*('Raw Data'!$P$2:$P$6289="JP COURT")*('Raw Data'!$J$2:$J$6289=$G$3)*('Raw Data'!$T$2:$T$6289)))/1000</f>
        <v>0</v>
      </c>
      <c r="E31" s="99">
        <f t="shared" si="39"/>
        <v>6.2759999999999998</v>
      </c>
      <c r="F31" s="103" cm="1">
        <f t="array" ref="F31">(SUMPRODUCT(('Raw Data'!$E$2:$E$6289=$B31)*('Raw Data'!$BL$2:$BL$6289=$D$3)*('Raw Data'!$P$2:$P$6289="JP COURT")*('Raw Data'!$J$2:$J$6289=$G$3)*('Raw Data'!$AA$2:$AA$6289)))/1000</f>
        <v>4.6975899999999999</v>
      </c>
      <c r="G31" s="100">
        <f t="shared" si="40"/>
        <v>0.7485006373486297</v>
      </c>
      <c r="H31" s="99">
        <f t="shared" si="41"/>
        <v>0.4874099999999999</v>
      </c>
      <c r="I31" s="100">
        <f t="shared" si="31"/>
        <v>7.7662523900573599E-2</v>
      </c>
      <c r="J31" s="103" cm="1">
        <f t="array" ref="J31">(SUMPRODUCT(('Raw Data'!$E$2:$E$6289=$B31)*('Raw Data'!$BL$2:$BL$6289=$D$3)*('Raw Data'!$P$2:$P$6289="JP COURT")*('Raw Data'!$J$2:$J$6289=$G$3)*('Raw Data'!$W$2:$W$6289)))/1000</f>
        <v>1.091</v>
      </c>
      <c r="K31" s="101">
        <f t="shared" si="33"/>
        <v>0.1738368387507967</v>
      </c>
      <c r="L31" s="99" cm="1">
        <f t="array" ref="L31">SUMPRODUCT(('Raw Data'!$E$2:$E$6289=$B31)*('Raw Data'!$BL$2:$BL$6289=$D$3)*('Raw Data'!$P$2:$P$6289="JP COURT")*('Raw Data'!$J$2:$J$6289=$G$3)*('Raw Data'!$R$2:$R$6289))</f>
        <v>22</v>
      </c>
      <c r="M31" s="99" cm="1">
        <f t="array" ref="M31">SUMPRODUCT(('Raw Data'!$E$2:$E$6289=$B31)*('Raw Data'!$BL$2:$BL$6289=$D$3)*('Raw Data'!$P$2:$P$6289="JP COURT")*('Raw Data'!$J$2:$J$6289=$G$3)*('Raw Data'!$AH$2:$AH$6289))+SUMPRODUCT(('Raw Data'!$E$2:$E$6289=$B31)*('Raw Data'!$BL$2:$BL$6289=$D$3)*('Raw Data'!$P$2:$P$6289="JP COURT")*('Raw Data'!$J$2:$J$6289=$G$3)*('Raw Data'!$BH$2:$BH$6289))</f>
        <v>0</v>
      </c>
      <c r="N31" s="99">
        <f t="shared" si="42"/>
        <v>22</v>
      </c>
      <c r="O31" s="99" cm="1">
        <f t="array" ref="O31">SUMPRODUCT(('Raw Data'!$E$2:$E$6289=$B31)*('Raw Data'!$BL$2:$BL$6289=$D$3)*('Raw Data'!$P$2:$P$6289="JP COURT")*('Raw Data'!$J$2:$J$6289=$G$3)*('Raw Data'!$AF$2:$AF$6289))</f>
        <v>16</v>
      </c>
      <c r="P31" s="100">
        <f t="shared" si="35"/>
        <v>0.72727272727272729</v>
      </c>
      <c r="Q31" s="99">
        <f t="shared" si="43"/>
        <v>1</v>
      </c>
      <c r="R31" s="100">
        <f t="shared" si="36"/>
        <v>4.5454545454545456E-2</v>
      </c>
      <c r="S31" s="99" cm="1">
        <f t="array" ref="S31">SUMPRODUCT(('Raw Data'!$E$2:$E$6289=$B31)*('Raw Data'!$BL$2:$BL$6289=$D$3)*('Raw Data'!$P$2:$P$6289="JP COURT")*('Raw Data'!$J$2:$J$6289=$G$3)*('Raw Data'!$AE$2:$AE$6289))</f>
        <v>3</v>
      </c>
      <c r="T31" s="100">
        <f t="shared" si="37"/>
        <v>0.13636363636363635</v>
      </c>
      <c r="U31" s="99" cm="1">
        <f t="array" ref="U31">SUMPRODUCT(('Raw Data'!$E$2:$E$6289=$B31)*('Raw Data'!$BL$2:$BL$6289=$D$3)*('Raw Data'!$P$2:$P$6289="JP COURT")*('Raw Data'!$J$2:$J$6289=$G$3)*('Raw Data'!$AD$2:$AD$6289))</f>
        <v>2</v>
      </c>
      <c r="V31" s="101">
        <f t="shared" si="38"/>
        <v>9.0909090909090912E-2</v>
      </c>
    </row>
    <row r="32" spans="2:22" x14ac:dyDescent="0.2">
      <c r="B32" s="244" t="s">
        <v>32</v>
      </c>
      <c r="C32" s="104" cm="1">
        <f t="array" ref="C32">(SUMPRODUCT(('Raw Data'!$E$2:$E$6289=$B32)*('Raw Data'!$BL$2:$BL$6289=$D$3)*('Raw Data'!$P$2:$P$6289="JP COURT")*('Raw Data'!$J$2:$J$6289=$G$3)*('Raw Data'!$S$2:$S$6289)))/1000</f>
        <v>29.294</v>
      </c>
      <c r="D32" s="99" cm="1">
        <f t="array" ref="D32">(SUMPRODUCT(('Raw Data'!$E$2:$E$6289=$B32)*('Raw Data'!$BL$2:$BL$6289=$D$3)*('Raw Data'!$P$2:$P$6289="JP COURT")*('Raw Data'!$J$2:$J$6289=$G$3)*('Raw Data'!$T$2:$T$6289)))/1000</f>
        <v>1.82</v>
      </c>
      <c r="E32" s="99">
        <f t="shared" si="39"/>
        <v>27.474</v>
      </c>
      <c r="F32" s="103" cm="1">
        <f t="array" ref="F32">(SUMPRODUCT(('Raw Data'!$E$2:$E$6289=$B32)*('Raw Data'!$BL$2:$BL$6289=$D$3)*('Raw Data'!$P$2:$P$6289="JP COURT")*('Raw Data'!$J$2:$J$6289=$G$3)*('Raw Data'!$AA$2:$AA$6289)))/1000</f>
        <v>15.695889999999999</v>
      </c>
      <c r="G32" s="100">
        <f t="shared" si="40"/>
        <v>0.57129977433209578</v>
      </c>
      <c r="H32" s="99">
        <f t="shared" si="41"/>
        <v>6.0731100000000016</v>
      </c>
      <c r="I32" s="100">
        <f t="shared" si="31"/>
        <v>0.22104935575453161</v>
      </c>
      <c r="J32" s="103" cm="1">
        <f t="array" ref="J32">(SUMPRODUCT(('Raw Data'!$E$2:$E$6289=$B32)*('Raw Data'!$BL$2:$BL$6289=$D$3)*('Raw Data'!$P$2:$P$6289="JP COURT")*('Raw Data'!$J$2:$J$6289=$G$3)*('Raw Data'!$W$2:$W$6289)))/1000</f>
        <v>5.7050000000000001</v>
      </c>
      <c r="K32" s="101">
        <f t="shared" si="33"/>
        <v>0.20765086991337264</v>
      </c>
      <c r="L32" s="99" cm="1">
        <f t="array" ref="L32">SUMPRODUCT(('Raw Data'!$E$2:$E$6289=$B32)*('Raw Data'!$BL$2:$BL$6289=$D$3)*('Raw Data'!$P$2:$P$6289="JP COURT")*('Raw Data'!$J$2:$J$6289=$G$3)*('Raw Data'!$R$2:$R$6289))</f>
        <v>114</v>
      </c>
      <c r="M32" s="99" cm="1">
        <f t="array" ref="M32">SUMPRODUCT(('Raw Data'!$E$2:$E$6289=$B32)*('Raw Data'!$BL$2:$BL$6289=$D$3)*('Raw Data'!$P$2:$P$6289="JP COURT")*('Raw Data'!$J$2:$J$6289=$G$3)*('Raw Data'!$AH$2:$AH$6289))+SUMPRODUCT(('Raw Data'!$E$2:$E$6289=$B32)*('Raw Data'!$BL$2:$BL$6289=$D$3)*('Raw Data'!$P$2:$P$6289="JP COURT")*('Raw Data'!$J$2:$J$6289=$G$3)*('Raw Data'!$BH$2:$BH$6289))</f>
        <v>5</v>
      </c>
      <c r="N32" s="99">
        <f t="shared" si="42"/>
        <v>109</v>
      </c>
      <c r="O32" s="99" cm="1">
        <f t="array" ref="O32">SUMPRODUCT(('Raw Data'!$E$2:$E$6289=$B32)*('Raw Data'!$BL$2:$BL$6289=$D$3)*('Raw Data'!$P$2:$P$6289="JP COURT")*('Raw Data'!$J$2:$J$6289=$G$3)*('Raw Data'!$AF$2:$AF$6289))</f>
        <v>61</v>
      </c>
      <c r="P32" s="100">
        <f t="shared" si="35"/>
        <v>0.55963302752293576</v>
      </c>
      <c r="Q32" s="99">
        <f t="shared" si="43"/>
        <v>18</v>
      </c>
      <c r="R32" s="100">
        <f t="shared" si="36"/>
        <v>0.16513761467889909</v>
      </c>
      <c r="S32" s="99" cm="1">
        <f t="array" ref="S32">SUMPRODUCT(('Raw Data'!$E$2:$E$6289=$B32)*('Raw Data'!$BL$2:$BL$6289=$D$3)*('Raw Data'!$P$2:$P$6289="JP COURT")*('Raw Data'!$J$2:$J$6289=$G$3)*('Raw Data'!$AE$2:$AE$6289))</f>
        <v>11</v>
      </c>
      <c r="T32" s="100">
        <f t="shared" si="37"/>
        <v>0.10091743119266056</v>
      </c>
      <c r="U32" s="99" cm="1">
        <f t="array" ref="U32">SUMPRODUCT(('Raw Data'!$E$2:$E$6289=$B32)*('Raw Data'!$BL$2:$BL$6289=$D$3)*('Raw Data'!$P$2:$P$6289="JP COURT")*('Raw Data'!$J$2:$J$6289=$G$3)*('Raw Data'!$AD$2:$AD$6289))</f>
        <v>19</v>
      </c>
      <c r="V32" s="101">
        <f t="shared" si="38"/>
        <v>0.1743119266055046</v>
      </c>
    </row>
    <row r="33" spans="2:22" x14ac:dyDescent="0.2">
      <c r="B33" s="244" t="s">
        <v>33</v>
      </c>
      <c r="C33" s="104" cm="1">
        <f t="array" ref="C33">(SUMPRODUCT(('Raw Data'!$E$2:$E$6289=$B33)*('Raw Data'!$BL$2:$BL$6289=$D$3)*('Raw Data'!$P$2:$P$6289="JP COURT")*('Raw Data'!$J$2:$J$6289=$G$3)*('Raw Data'!$S$2:$S$6289)))/1000</f>
        <v>99.892320000000012</v>
      </c>
      <c r="D33" s="99" cm="1">
        <f t="array" ref="D33">(SUMPRODUCT(('Raw Data'!$E$2:$E$6289=$B33)*('Raw Data'!$BL$2:$BL$6289=$D$3)*('Raw Data'!$P$2:$P$6289="JP COURT")*('Raw Data'!$J$2:$J$6289=$G$3)*('Raw Data'!$T$2:$T$6289)))/1000</f>
        <v>0.44</v>
      </c>
      <c r="E33" s="99">
        <f t="shared" si="39"/>
        <v>99.452320000000014</v>
      </c>
      <c r="F33" s="103" cm="1">
        <f t="array" ref="F33">(SUMPRODUCT(('Raw Data'!$E$2:$E$6289=$B33)*('Raw Data'!$BL$2:$BL$6289=$D$3)*('Raw Data'!$P$2:$P$6289="JP COURT")*('Raw Data'!$J$2:$J$6289=$G$3)*('Raw Data'!$AA$2:$AA$6289)))/1000</f>
        <v>47.024589999999996</v>
      </c>
      <c r="G33" s="100">
        <f t="shared" si="40"/>
        <v>0.47283552560664233</v>
      </c>
      <c r="H33" s="99">
        <f t="shared" si="41"/>
        <v>27.224360000000019</v>
      </c>
      <c r="I33" s="100">
        <f t="shared" si="31"/>
        <v>0.27374283475739947</v>
      </c>
      <c r="J33" s="103" cm="1">
        <f t="array" ref="J33">(SUMPRODUCT(('Raw Data'!$E$2:$E$6289=$B33)*('Raw Data'!$BL$2:$BL$6289=$D$3)*('Raw Data'!$P$2:$P$6289="JP COURT")*('Raw Data'!$J$2:$J$6289=$G$3)*('Raw Data'!$W$2:$W$6289)))/1000</f>
        <v>25.20337</v>
      </c>
      <c r="K33" s="101">
        <f t="shared" si="33"/>
        <v>0.25342163963595815</v>
      </c>
      <c r="L33" s="99" cm="1">
        <f t="array" ref="L33">SUMPRODUCT(('Raw Data'!$E$2:$E$6289=$B33)*('Raw Data'!$BL$2:$BL$6289=$D$3)*('Raw Data'!$P$2:$P$6289="JP COURT")*('Raw Data'!$J$2:$J$6289=$G$3)*('Raw Data'!$R$2:$R$6289))</f>
        <v>305</v>
      </c>
      <c r="M33" s="99" cm="1">
        <f t="array" ref="M33">SUMPRODUCT(('Raw Data'!$E$2:$E$6289=$B33)*('Raw Data'!$BL$2:$BL$6289=$D$3)*('Raw Data'!$P$2:$P$6289="JP COURT")*('Raw Data'!$J$2:$J$6289=$G$3)*('Raw Data'!$AH$2:$AH$6289))+SUMPRODUCT(('Raw Data'!$E$2:$E$6289=$B33)*('Raw Data'!$BL$2:$BL$6289=$D$3)*('Raw Data'!$P$2:$P$6289="JP COURT")*('Raw Data'!$J$2:$J$6289=$G$3)*('Raw Data'!$BH$2:$BH$6289))</f>
        <v>2</v>
      </c>
      <c r="N33" s="99">
        <f t="shared" si="42"/>
        <v>303</v>
      </c>
      <c r="O33" s="99" cm="1">
        <f t="array" ref="O33">SUMPRODUCT(('Raw Data'!$E$2:$E$6289=$B33)*('Raw Data'!$BL$2:$BL$6289=$D$3)*('Raw Data'!$P$2:$P$6289="JP COURT")*('Raw Data'!$J$2:$J$6289=$G$3)*('Raw Data'!$AF$2:$AF$6289))</f>
        <v>134</v>
      </c>
      <c r="P33" s="100">
        <f t="shared" si="35"/>
        <v>0.44224422442244227</v>
      </c>
      <c r="Q33" s="99">
        <f t="shared" si="43"/>
        <v>63</v>
      </c>
      <c r="R33" s="100">
        <f t="shared" si="36"/>
        <v>0.20792079207920791</v>
      </c>
      <c r="S33" s="99" cm="1">
        <f t="array" ref="S33">SUMPRODUCT(('Raw Data'!$E$2:$E$6289=$B33)*('Raw Data'!$BL$2:$BL$6289=$D$3)*('Raw Data'!$P$2:$P$6289="JP COURT")*('Raw Data'!$J$2:$J$6289=$G$3)*('Raw Data'!$AE$2:$AE$6289))</f>
        <v>44</v>
      </c>
      <c r="T33" s="100">
        <f t="shared" si="37"/>
        <v>0.14521452145214522</v>
      </c>
      <c r="U33" s="99" cm="1">
        <f t="array" ref="U33">SUMPRODUCT(('Raw Data'!$E$2:$E$6289=$B33)*('Raw Data'!$BL$2:$BL$6289=$D$3)*('Raw Data'!$P$2:$P$6289="JP COURT")*('Raw Data'!$J$2:$J$6289=$G$3)*('Raw Data'!$AD$2:$AD$6289))</f>
        <v>62</v>
      </c>
      <c r="V33" s="101">
        <f t="shared" si="38"/>
        <v>0.20462046204620463</v>
      </c>
    </row>
    <row r="34" spans="2:22" x14ac:dyDescent="0.2">
      <c r="B34" s="244" t="s">
        <v>55</v>
      </c>
      <c r="C34" s="104" cm="1">
        <f t="array" ref="C34">(SUMPRODUCT(('Raw Data'!$E$2:$E$6289=$B34)*('Raw Data'!$BL$2:$BL$6289=$D$3)*('Raw Data'!$P$2:$P$6289="JP COURT")*('Raw Data'!$J$2:$J$6289=$G$3)*('Raw Data'!$S$2:$S$6289)))/1000</f>
        <v>2.2599999999999998</v>
      </c>
      <c r="D34" s="99" cm="1">
        <f t="array" ref="D34">(SUMPRODUCT(('Raw Data'!$E$2:$E$6289=$B34)*('Raw Data'!$BL$2:$BL$6289=$D$3)*('Raw Data'!$P$2:$P$6289="JP COURT")*('Raw Data'!$J$2:$J$6289=$G$3)*('Raw Data'!$T$2:$T$6289)))/1000</f>
        <v>0</v>
      </c>
      <c r="E34" s="99">
        <f t="shared" si="39"/>
        <v>2.2599999999999998</v>
      </c>
      <c r="F34" s="103" cm="1">
        <f t="array" ref="F34">(SUMPRODUCT(('Raw Data'!$E$2:$E$6289=$B34)*('Raw Data'!$BL$2:$BL$6289=$D$3)*('Raw Data'!$P$2:$P$6289="JP COURT")*('Raw Data'!$J$2:$J$6289=$G$3)*('Raw Data'!$AA$2:$AA$6289)))/1000</f>
        <v>1.49</v>
      </c>
      <c r="G34" s="100">
        <f t="shared" si="40"/>
        <v>0.65929203539823011</v>
      </c>
      <c r="H34" s="99">
        <f t="shared" si="41"/>
        <v>0</v>
      </c>
      <c r="I34" s="100">
        <f t="shared" si="31"/>
        <v>0</v>
      </c>
      <c r="J34" s="103" cm="1">
        <f t="array" ref="J34">(SUMPRODUCT(('Raw Data'!$E$2:$E$6289=$B34)*('Raw Data'!$BL$2:$BL$6289=$D$3)*('Raw Data'!$P$2:$P$6289="JP COURT")*('Raw Data'!$J$2:$J$6289=$G$3)*('Raw Data'!$W$2:$W$6289)))/1000</f>
        <v>0.77</v>
      </c>
      <c r="K34" s="101">
        <f t="shared" si="33"/>
        <v>0.34070796460176994</v>
      </c>
      <c r="L34" s="99" cm="1">
        <f t="array" ref="L34">SUMPRODUCT(('Raw Data'!$E$2:$E$6289=$B34)*('Raw Data'!$BL$2:$BL$6289=$D$3)*('Raw Data'!$P$2:$P$6289="JP COURT")*('Raw Data'!$J$2:$J$6289=$G$3)*('Raw Data'!$R$2:$R$6289))</f>
        <v>7</v>
      </c>
      <c r="M34" s="99" cm="1">
        <f t="array" ref="M34">SUMPRODUCT(('Raw Data'!$E$2:$E$6289=$B34)*('Raw Data'!$BL$2:$BL$6289=$D$3)*('Raw Data'!$P$2:$P$6289="JP COURT")*('Raw Data'!$J$2:$J$6289=$G$3)*('Raw Data'!$AH$2:$AH$6289))+SUMPRODUCT(('Raw Data'!$E$2:$E$6289=$B34)*('Raw Data'!$BL$2:$BL$6289=$D$3)*('Raw Data'!$P$2:$P$6289="JP COURT")*('Raw Data'!$J$2:$J$6289=$G$3)*('Raw Data'!$BH$2:$BH$6289))</f>
        <v>0</v>
      </c>
      <c r="N34" s="99">
        <f t="shared" si="42"/>
        <v>7</v>
      </c>
      <c r="O34" s="99" cm="1">
        <f t="array" ref="O34">SUMPRODUCT(('Raw Data'!$E$2:$E$6289=$B34)*('Raw Data'!$BL$2:$BL$6289=$D$3)*('Raw Data'!$P$2:$P$6289="JP COURT")*('Raw Data'!$J$2:$J$6289=$G$3)*('Raw Data'!$AF$2:$AF$6289))</f>
        <v>5</v>
      </c>
      <c r="P34" s="100">
        <f t="shared" si="35"/>
        <v>0.7142857142857143</v>
      </c>
      <c r="Q34" s="99">
        <f t="shared" si="43"/>
        <v>0</v>
      </c>
      <c r="R34" s="100">
        <f t="shared" si="36"/>
        <v>0</v>
      </c>
      <c r="S34" s="99" cm="1">
        <f t="array" ref="S34">SUMPRODUCT(('Raw Data'!$E$2:$E$6289=$B34)*('Raw Data'!$BL$2:$BL$6289=$D$3)*('Raw Data'!$P$2:$P$6289="JP COURT")*('Raw Data'!$J$2:$J$6289=$G$3)*('Raw Data'!$AE$2:$AE$6289))</f>
        <v>0</v>
      </c>
      <c r="T34" s="100">
        <f t="shared" si="37"/>
        <v>0</v>
      </c>
      <c r="U34" s="99" cm="1">
        <f t="array" ref="U34">SUMPRODUCT(('Raw Data'!$E$2:$E$6289=$B34)*('Raw Data'!$BL$2:$BL$6289=$D$3)*('Raw Data'!$P$2:$P$6289="JP COURT")*('Raw Data'!$J$2:$J$6289=$G$3)*('Raw Data'!$AD$2:$AD$6289))</f>
        <v>2</v>
      </c>
      <c r="V34" s="101">
        <f t="shared" si="38"/>
        <v>0.2857142857142857</v>
      </c>
    </row>
    <row r="35" spans="2:22" x14ac:dyDescent="0.2">
      <c r="B35" s="244" t="s">
        <v>34</v>
      </c>
      <c r="C35" s="104" cm="1">
        <f t="array" ref="C35">(SUMPRODUCT(('Raw Data'!$E$2:$E$6289=$B35)*('Raw Data'!$BL$2:$BL$6289=$D$3)*('Raw Data'!$P$2:$P$6289="JP COURT")*('Raw Data'!$J$2:$J$6289=$G$3)*('Raw Data'!$S$2:$S$6289)))/1000</f>
        <v>8.15</v>
      </c>
      <c r="D35" s="104" cm="1">
        <f t="array" ref="D35">(SUMPRODUCT(('Raw Data'!$E$2:$E$6289=$B35)*('Raw Data'!$BL$2:$BL$6289=$D$3)*('Raw Data'!$P$2:$P$6289="JP COURT")*('Raw Data'!$J$2:$J$6289=$G$3)*('Raw Data'!$T$2:$T$6289)))/1000</f>
        <v>0</v>
      </c>
      <c r="E35" s="99">
        <f t="shared" si="39"/>
        <v>8.15</v>
      </c>
      <c r="F35" s="103" cm="1">
        <f t="array" ref="F35">(SUMPRODUCT(('Raw Data'!$E$2:$E$6289=$B35)*('Raw Data'!$BL$2:$BL$6289=$D$3)*('Raw Data'!$P$2:$P$6289="JP COURT")*('Raw Data'!$J$2:$J$6289=$G$3)*('Raw Data'!$AA$2:$AA$6289)))/1000</f>
        <v>5.8463100000000008</v>
      </c>
      <c r="G35" s="100">
        <f t="shared" si="40"/>
        <v>0.71733865030674848</v>
      </c>
      <c r="H35" s="99">
        <f t="shared" si="41"/>
        <v>1.5036899999999995</v>
      </c>
      <c r="I35" s="100">
        <f t="shared" si="31"/>
        <v>0.18450184049079749</v>
      </c>
      <c r="J35" s="103" cm="1">
        <f t="array" ref="J35">(SUMPRODUCT(('Raw Data'!$E$2:$E$6289=$B35)*('Raw Data'!$BL$2:$BL$6289=$D$3)*('Raw Data'!$P$2:$P$6289="JP COURT")*('Raw Data'!$J$2:$J$6289=$G$3)*('Raw Data'!$W$2:$W$6289)))/1000</f>
        <v>0.8</v>
      </c>
      <c r="K35" s="101">
        <f t="shared" si="33"/>
        <v>9.815950920245399E-2</v>
      </c>
      <c r="L35" s="99" cm="1">
        <f t="array" ref="L35">SUMPRODUCT(('Raw Data'!$E$2:$E$6289=$B35)*('Raw Data'!$BL$2:$BL$6289=$D$3)*('Raw Data'!$P$2:$P$6289="JP COURT")*('Raw Data'!$J$2:$J$6289=$G$3)*('Raw Data'!$R$2:$R$6289))</f>
        <v>25</v>
      </c>
      <c r="M35" s="99" cm="1">
        <f t="array" ref="M35">SUMPRODUCT(('Raw Data'!$E$2:$E$6289=$B35)*('Raw Data'!$BL$2:$BL$6289=$D$3)*('Raw Data'!$P$2:$P$6289="JP COURT")*('Raw Data'!$J$2:$J$6289=$G$3)*('Raw Data'!$AH$2:$AH$6289))+SUMPRODUCT(('Raw Data'!$E$2:$E$6289=$B35)*('Raw Data'!$BL$2:$BL$6289=$D$3)*('Raw Data'!$P$2:$P$6289="JP COURT")*('Raw Data'!$J$2:$J$6289=$G$3)*('Raw Data'!$BH$2:$BH$6289))</f>
        <v>0</v>
      </c>
      <c r="N35" s="99">
        <f t="shared" si="42"/>
        <v>25</v>
      </c>
      <c r="O35" s="99" cm="1">
        <f t="array" ref="O35">SUMPRODUCT(('Raw Data'!$E$2:$E$6289=$B35)*('Raw Data'!$BL$2:$BL$6289=$D$3)*('Raw Data'!$P$2:$P$6289="JP COURT")*('Raw Data'!$J$2:$J$6289=$G$3)*('Raw Data'!$AF$2:$AF$6289))</f>
        <v>15</v>
      </c>
      <c r="P35" s="100">
        <f t="shared" si="35"/>
        <v>0.6</v>
      </c>
      <c r="Q35" s="99">
        <f t="shared" si="43"/>
        <v>6</v>
      </c>
      <c r="R35" s="100">
        <f t="shared" si="36"/>
        <v>0.24</v>
      </c>
      <c r="S35" s="99" cm="1">
        <f t="array" ref="S35">SUMPRODUCT(('Raw Data'!$E$2:$E$6289=$B35)*('Raw Data'!$BL$2:$BL$6289=$D$3)*('Raw Data'!$P$2:$P$6289="JP COURT")*('Raw Data'!$J$2:$J$6289=$G$3)*('Raw Data'!$AE$2:$AE$6289))</f>
        <v>1</v>
      </c>
      <c r="T35" s="100">
        <f t="shared" si="37"/>
        <v>0.04</v>
      </c>
      <c r="U35" s="99" cm="1">
        <f t="array" ref="U35">SUMPRODUCT(('Raw Data'!$E$2:$E$6289=$B35)*('Raw Data'!$BL$2:$BL$6289=$D$3)*('Raw Data'!$P$2:$P$6289="JP COURT")*('Raw Data'!$J$2:$J$6289=$G$3)*('Raw Data'!$AD$2:$AD$6289))</f>
        <v>3</v>
      </c>
      <c r="V35" s="101">
        <f t="shared" si="38"/>
        <v>0.12</v>
      </c>
    </row>
    <row r="36" spans="2:22" x14ac:dyDescent="0.2">
      <c r="B36" s="244" t="s">
        <v>35</v>
      </c>
      <c r="C36" s="104" cm="1">
        <f t="array" ref="C36">(SUMPRODUCT(('Raw Data'!$E$2:$E$6289=$B36)*('Raw Data'!$BL$2:$BL$6289=$D$3)*('Raw Data'!$P$2:$P$6289="JP COURT")*('Raw Data'!$J$2:$J$6289=$G$3)*('Raw Data'!$S$2:$S$6289)))/1000</f>
        <v>93.344549999999998</v>
      </c>
      <c r="D36" s="104" cm="1">
        <f t="array" ref="D36">(SUMPRODUCT(('Raw Data'!$E$2:$E$6289=$B36)*('Raw Data'!$BL$2:$BL$6289=$D$3)*('Raw Data'!$P$2:$P$6289="JP COURT")*('Raw Data'!$J$2:$J$6289=$G$3)*('Raw Data'!$T$2:$T$6289)))/1000</f>
        <v>0.34</v>
      </c>
      <c r="E36" s="99">
        <f t="shared" si="39"/>
        <v>93.004549999999995</v>
      </c>
      <c r="F36" s="103" cm="1">
        <f t="array" ref="F36">(SUMPRODUCT(('Raw Data'!$E$2:$E$6289=$B36)*('Raw Data'!$BL$2:$BL$6289=$D$3)*('Raw Data'!$P$2:$P$6289="JP COURT")*('Raw Data'!$J$2:$J$6289=$G$3)*('Raw Data'!$AA$2:$AA$6289)))/1000</f>
        <v>54.826459999999997</v>
      </c>
      <c r="G36" s="100">
        <f t="shared" si="40"/>
        <v>0.58950298668183443</v>
      </c>
      <c r="H36" s="99">
        <f t="shared" si="41"/>
        <v>20.344089999999998</v>
      </c>
      <c r="I36" s="100">
        <f t="shared" si="31"/>
        <v>0.21874295397375718</v>
      </c>
      <c r="J36" s="103" cm="1">
        <f t="array" ref="J36">(SUMPRODUCT(('Raw Data'!$E$2:$E$6289=$B36)*('Raw Data'!$BL$2:$BL$6289=$D$3)*('Raw Data'!$P$2:$P$6289="JP COURT")*('Raw Data'!$J$2:$J$6289=$G$3)*('Raw Data'!$W$2:$W$6289)))/1000</f>
        <v>17.834</v>
      </c>
      <c r="K36" s="101">
        <f t="shared" si="33"/>
        <v>0.19175405934440842</v>
      </c>
      <c r="L36" s="99" cm="1">
        <f t="array" ref="L36">SUMPRODUCT(('Raw Data'!$E$2:$E$6289=$B36)*('Raw Data'!$BL$2:$BL$6289=$D$3)*('Raw Data'!$P$2:$P$6289="JP COURT")*('Raw Data'!$J$2:$J$6289=$G$3)*('Raw Data'!$R$2:$R$6289))</f>
        <v>319</v>
      </c>
      <c r="M36" s="99" cm="1">
        <f t="array" ref="M36">SUMPRODUCT(('Raw Data'!$E$2:$E$6289=$B36)*('Raw Data'!$BL$2:$BL$6289=$D$3)*('Raw Data'!$P$2:$P$6289="JP COURT")*('Raw Data'!$J$2:$J$6289=$G$3)*('Raw Data'!$AH$2:$AH$6289))+SUMPRODUCT(('Raw Data'!$E$2:$E$6289=$B36)*('Raw Data'!$BL$2:$BL$6289=$D$3)*('Raw Data'!$P$2:$P$6289="JP COURT")*('Raw Data'!$J$2:$J$6289=$G$3)*('Raw Data'!$BH$2:$BH$6289))</f>
        <v>1</v>
      </c>
      <c r="N36" s="99">
        <f t="shared" si="42"/>
        <v>318</v>
      </c>
      <c r="O36" s="99" cm="1">
        <f t="array" ref="O36">SUMPRODUCT(('Raw Data'!$E$2:$E$6289=$B36)*('Raw Data'!$BL$2:$BL$6289=$D$3)*('Raw Data'!$P$2:$P$6289="JP COURT")*('Raw Data'!$J$2:$J$6289=$G$3)*('Raw Data'!$AF$2:$AF$6289))</f>
        <v>163</v>
      </c>
      <c r="P36" s="100">
        <f t="shared" si="35"/>
        <v>0.51257861635220126</v>
      </c>
      <c r="Q36" s="99">
        <f t="shared" si="43"/>
        <v>53</v>
      </c>
      <c r="R36" s="100">
        <f t="shared" si="36"/>
        <v>0.16666666666666666</v>
      </c>
      <c r="S36" s="99" cm="1">
        <f t="array" ref="S36">SUMPRODUCT(('Raw Data'!$E$2:$E$6289=$B36)*('Raw Data'!$BL$2:$BL$6289=$D$3)*('Raw Data'!$P$2:$P$6289="JP COURT")*('Raw Data'!$J$2:$J$6289=$G$3)*('Raw Data'!$AE$2:$AE$6289))</f>
        <v>51</v>
      </c>
      <c r="T36" s="100">
        <f t="shared" si="37"/>
        <v>0.16037735849056603</v>
      </c>
      <c r="U36" s="99" cm="1">
        <f t="array" ref="U36">SUMPRODUCT(('Raw Data'!$E$2:$E$6289=$B36)*('Raw Data'!$BL$2:$BL$6289=$D$3)*('Raw Data'!$P$2:$P$6289="JP COURT")*('Raw Data'!$J$2:$J$6289=$G$3)*('Raw Data'!$AD$2:$AD$6289))</f>
        <v>51</v>
      </c>
      <c r="V36" s="101">
        <f t="shared" si="38"/>
        <v>0.16037735849056603</v>
      </c>
    </row>
    <row r="37" spans="2:22" x14ac:dyDescent="0.2">
      <c r="B37" s="244"/>
      <c r="C37" s="104"/>
      <c r="D37" s="104"/>
      <c r="E37" s="99"/>
      <c r="F37" s="103"/>
      <c r="G37" s="100"/>
      <c r="H37" s="99"/>
      <c r="I37" s="100"/>
      <c r="J37" s="103"/>
      <c r="K37" s="101"/>
      <c r="L37" s="99"/>
      <c r="M37" s="99"/>
      <c r="N37" s="99"/>
      <c r="O37" s="99"/>
      <c r="P37" s="100"/>
      <c r="Q37" s="99"/>
      <c r="R37" s="100"/>
      <c r="S37" s="99"/>
      <c r="T37" s="100"/>
      <c r="U37" s="99"/>
      <c r="V37" s="101"/>
    </row>
    <row r="38" spans="2:22" x14ac:dyDescent="0.2">
      <c r="B38" s="242" t="s">
        <v>36</v>
      </c>
      <c r="C38" s="96">
        <f>SUM(C39:C44)</f>
        <v>537.44035000000008</v>
      </c>
      <c r="D38" s="97">
        <f t="shared" ref="D38:J38" si="44">SUM(D39:D44)</f>
        <v>5.5750000000000002</v>
      </c>
      <c r="E38" s="97">
        <f t="shared" si="44"/>
        <v>531.86535000000003</v>
      </c>
      <c r="F38" s="97">
        <f t="shared" si="44"/>
        <v>308.38702000000006</v>
      </c>
      <c r="G38" s="98">
        <f t="shared" ref="G38:G44" si="45">IFERROR(F38/E38,)</f>
        <v>0.57982160334377875</v>
      </c>
      <c r="H38" s="97">
        <f t="shared" si="44"/>
        <v>128.79151999999999</v>
      </c>
      <c r="I38" s="98">
        <f t="shared" ref="I38:I44" si="46">IFERROR(H38/E38,0)</f>
        <v>0.24215061199230214</v>
      </c>
      <c r="J38" s="97">
        <f t="shared" si="44"/>
        <v>94.686809999999994</v>
      </c>
      <c r="K38" s="98">
        <f t="shared" ref="K38:K44" si="47">IFERROR(J38/E38,0)</f>
        <v>0.17802778466391914</v>
      </c>
      <c r="L38" s="96">
        <f>SUM(L39:L44)</f>
        <v>1957</v>
      </c>
      <c r="M38" s="97">
        <f t="shared" ref="M38:U38" si="48">SUM(M39:M44)</f>
        <v>18</v>
      </c>
      <c r="N38" s="97">
        <f t="shared" si="48"/>
        <v>1939</v>
      </c>
      <c r="O38" s="97">
        <f t="shared" si="48"/>
        <v>1042</v>
      </c>
      <c r="P38" s="98">
        <f t="shared" ref="P38:P44" si="49">IFERROR(O38/N38,0)</f>
        <v>0.53739040742650845</v>
      </c>
      <c r="Q38" s="97">
        <f t="shared" si="48"/>
        <v>401</v>
      </c>
      <c r="R38" s="98">
        <f t="shared" ref="R38:R44" si="50">IFERROR(Q38/N38,0)</f>
        <v>0.20680763280041259</v>
      </c>
      <c r="S38" s="97">
        <f t="shared" si="48"/>
        <v>192</v>
      </c>
      <c r="T38" s="98">
        <f t="shared" ref="T38:T44" si="51">IFERROR(S38/N38,0)</f>
        <v>9.9020113460546677E-2</v>
      </c>
      <c r="U38" s="97">
        <f t="shared" si="48"/>
        <v>304</v>
      </c>
      <c r="V38" s="98">
        <f t="shared" si="38"/>
        <v>0.15678184631253222</v>
      </c>
    </row>
    <row r="39" spans="2:22" x14ac:dyDescent="0.2">
      <c r="B39" s="244" t="s">
        <v>37</v>
      </c>
      <c r="C39" s="104" cm="1">
        <f t="array" ref="C39">(SUMPRODUCT(('Raw Data'!$E$2:$E$6289=$B39)*('Raw Data'!$BL$2:$BL$6289=$D$3)*('Raw Data'!$P$2:$P$6289="JP COURT")*('Raw Data'!$J$2:$J$6289=$G$3)*('Raw Data'!$S$2:$S$6289)))/1000</f>
        <v>116.86799999999999</v>
      </c>
      <c r="D39" s="99" cm="1">
        <f t="array" ref="D39">(SUMPRODUCT(('Raw Data'!$E$2:$E$6289=$B39)*('Raw Data'!$BL$2:$BL$6289=$D$3)*('Raw Data'!$P$2:$P$6289="JP COURT")*('Raw Data'!$J$2:$J$6289=$G$3)*('Raw Data'!$T$2:$T$6289)))/1000</f>
        <v>1.0249999999999999</v>
      </c>
      <c r="E39" s="99">
        <f t="shared" ref="E39:E44" si="52">C39-D39</f>
        <v>115.84299999999999</v>
      </c>
      <c r="F39" s="103" cm="1">
        <f t="array" ref="F39">(SUMPRODUCT(('Raw Data'!$E$2:$E$6289=$B39)*('Raw Data'!$BL$2:$BL$6289=$D$3)*('Raw Data'!$P$2:$P$6289="JP COURT")*('Raw Data'!$J$2:$J$6289=$G$3)*('Raw Data'!$AA$2:$AA$6289)))/1000</f>
        <v>65.061000000000007</v>
      </c>
      <c r="G39" s="100">
        <f t="shared" si="45"/>
        <v>0.56163082793090657</v>
      </c>
      <c r="H39" s="99">
        <f t="shared" ref="H39:H44" si="53">E39-F39-J39</f>
        <v>33.663999999999987</v>
      </c>
      <c r="I39" s="100">
        <f t="shared" si="46"/>
        <v>0.29060020890342958</v>
      </c>
      <c r="J39" s="103" cm="1">
        <f t="array" ref="J39">(SUMPRODUCT(('Raw Data'!$E$2:$E$6289=$B39)*('Raw Data'!$BL$2:$BL$6289=$D$3)*('Raw Data'!$P$2:$P$6289="JP COURT")*('Raw Data'!$J$2:$J$6289=$G$3)*('Raw Data'!$W$2:$W$6289)))/1000</f>
        <v>17.117999999999999</v>
      </c>
      <c r="K39" s="101">
        <f t="shared" si="47"/>
        <v>0.14776896316566387</v>
      </c>
      <c r="L39" s="99" cm="1">
        <f t="array" ref="L39">SUMPRODUCT(('Raw Data'!$E$2:$E$6289=$B39)*('Raw Data'!$BL$2:$BL$6289=$D$3)*('Raw Data'!$P$2:$P$6289="JP COURT")*('Raw Data'!$J$2:$J$6289=$G$3)*('Raw Data'!$R$2:$R$6289))</f>
        <v>404</v>
      </c>
      <c r="M39" s="99" cm="1">
        <f t="array" ref="M39">SUMPRODUCT(('Raw Data'!$E$2:$E$6289=$B39)*('Raw Data'!$BL$2:$BL$6289=$D$3)*('Raw Data'!$P$2:$P$6289="JP COURT")*('Raw Data'!$J$2:$J$6289=$G$3)*('Raw Data'!$AH$2:$AH$6289))+SUMPRODUCT(('Raw Data'!$E$2:$E$6289=$B39)*('Raw Data'!$BL$2:$BL$6289=$D$3)*('Raw Data'!$P$2:$P$6289="JP COURT")*('Raw Data'!$J$2:$J$6289=$G$3)*('Raw Data'!$BH$2:$BH$6289))</f>
        <v>4</v>
      </c>
      <c r="N39" s="99">
        <f t="shared" ref="N39:N44" si="54">L39-M39</f>
        <v>400</v>
      </c>
      <c r="O39" s="99" cm="1">
        <f t="array" ref="O39">SUMPRODUCT(('Raw Data'!$E$2:$E$6289=$B39)*('Raw Data'!$BL$2:$BL$6289=$D$3)*('Raw Data'!$P$2:$P$6289="JP COURT")*('Raw Data'!$J$2:$J$6289=$G$3)*('Raw Data'!$AF$2:$AF$6289))</f>
        <v>198</v>
      </c>
      <c r="P39" s="100">
        <f t="shared" si="49"/>
        <v>0.495</v>
      </c>
      <c r="Q39" s="99">
        <f t="shared" ref="Q39:Q44" si="55">N39-O39-S39-U39</f>
        <v>105</v>
      </c>
      <c r="R39" s="100">
        <f t="shared" si="50"/>
        <v>0.26250000000000001</v>
      </c>
      <c r="S39" s="99" cm="1">
        <f t="array" ref="S39">SUMPRODUCT(('Raw Data'!$E$2:$E$6289=$B39)*('Raw Data'!$BL$2:$BL$6289=$D$3)*('Raw Data'!$P$2:$P$6289="JP COURT")*('Raw Data'!$J$2:$J$6289=$G$3)*('Raw Data'!$AE$2:$AE$6289))</f>
        <v>40</v>
      </c>
      <c r="T39" s="100">
        <f t="shared" si="51"/>
        <v>0.1</v>
      </c>
      <c r="U39" s="99" cm="1">
        <f t="array" ref="U39">SUMPRODUCT(('Raw Data'!$E$2:$E$6289=$B39)*('Raw Data'!$BL$2:$BL$6289=$D$3)*('Raw Data'!$P$2:$P$6289="JP COURT")*('Raw Data'!$J$2:$J$6289=$G$3)*('Raw Data'!$AD$2:$AD$6289))</f>
        <v>57</v>
      </c>
      <c r="V39" s="101">
        <f t="shared" si="38"/>
        <v>0.14249999999999999</v>
      </c>
    </row>
    <row r="40" spans="2:22" x14ac:dyDescent="0.2">
      <c r="B40" s="244" t="s">
        <v>38</v>
      </c>
      <c r="C40" s="104" cm="1">
        <f t="array" ref="C40">(SUMPRODUCT(('Raw Data'!$E$2:$E$6289=$B40)*('Raw Data'!$BL$2:$BL$6289=$D$3)*('Raw Data'!$P$2:$P$6289="JP COURT")*('Raw Data'!$J$2:$J$6289=$G$3)*('Raw Data'!$S$2:$S$6289)))/1000</f>
        <v>49.823999999999998</v>
      </c>
      <c r="D40" s="99" cm="1">
        <f t="array" ref="D40">(SUMPRODUCT(('Raw Data'!$E$2:$E$6289=$B40)*('Raw Data'!$BL$2:$BL$6289=$D$3)*('Raw Data'!$P$2:$P$6289="JP COURT")*('Raw Data'!$J$2:$J$6289=$G$3)*('Raw Data'!$T$2:$T$6289)))/1000</f>
        <v>0.32</v>
      </c>
      <c r="E40" s="99">
        <f t="shared" si="52"/>
        <v>49.503999999999998</v>
      </c>
      <c r="F40" s="103" cm="1">
        <f t="array" ref="F40">(SUMPRODUCT(('Raw Data'!$E$2:$E$6289=$B40)*('Raw Data'!$BL$2:$BL$6289=$D$3)*('Raw Data'!$P$2:$P$6289="JP COURT")*('Raw Data'!$J$2:$J$6289=$G$3)*('Raw Data'!$AA$2:$AA$6289)))/1000</f>
        <v>26.41921</v>
      </c>
      <c r="G40" s="100">
        <f t="shared" si="45"/>
        <v>0.53367828862314159</v>
      </c>
      <c r="H40" s="99">
        <f t="shared" si="53"/>
        <v>13.594789999999998</v>
      </c>
      <c r="I40" s="100">
        <f t="shared" si="46"/>
        <v>0.27462003070458951</v>
      </c>
      <c r="J40" s="103" cm="1">
        <f t="array" ref="J40">(SUMPRODUCT(('Raw Data'!$E$2:$E$6289=$B40)*('Raw Data'!$BL$2:$BL$6289=$D$3)*('Raw Data'!$P$2:$P$6289="JP COURT")*('Raw Data'!$J$2:$J$6289=$G$3)*('Raw Data'!$W$2:$W$6289)))/1000</f>
        <v>9.49</v>
      </c>
      <c r="K40" s="101">
        <f t="shared" si="47"/>
        <v>0.19170168067226892</v>
      </c>
      <c r="L40" s="99" cm="1">
        <f t="array" ref="L40">SUMPRODUCT(('Raw Data'!$E$2:$E$6289=$B40)*('Raw Data'!$BL$2:$BL$6289=$D$3)*('Raw Data'!$P$2:$P$6289="JP COURT")*('Raw Data'!$J$2:$J$6289=$G$3)*('Raw Data'!$R$2:$R$6289))</f>
        <v>187</v>
      </c>
      <c r="M40" s="99" cm="1">
        <f t="array" ref="M40">SUMPRODUCT(('Raw Data'!$E$2:$E$6289=$B40)*('Raw Data'!$BL$2:$BL$6289=$D$3)*('Raw Data'!$P$2:$P$6289="JP COURT")*('Raw Data'!$J$2:$J$6289=$G$3)*('Raw Data'!$AH$2:$AH$6289))+SUMPRODUCT(('Raw Data'!$E$2:$E$6289=$B40)*('Raw Data'!$BL$2:$BL$6289=$D$3)*('Raw Data'!$P$2:$P$6289="JP COURT")*('Raw Data'!$J$2:$J$6289=$G$3)*('Raw Data'!$BH$2:$BH$6289))</f>
        <v>1</v>
      </c>
      <c r="N40" s="99">
        <f t="shared" si="54"/>
        <v>186</v>
      </c>
      <c r="O40" s="99" cm="1">
        <f t="array" ref="O40">SUMPRODUCT(('Raw Data'!$E$2:$E$6289=$B40)*('Raw Data'!$BL$2:$BL$6289=$D$3)*('Raw Data'!$P$2:$P$6289="JP COURT")*('Raw Data'!$J$2:$J$6289=$G$3)*('Raw Data'!$AF$2:$AF$6289))</f>
        <v>91</v>
      </c>
      <c r="P40" s="100">
        <f t="shared" si="49"/>
        <v>0.489247311827957</v>
      </c>
      <c r="Q40" s="99">
        <f t="shared" si="55"/>
        <v>36</v>
      </c>
      <c r="R40" s="100">
        <f t="shared" si="50"/>
        <v>0.19354838709677419</v>
      </c>
      <c r="S40" s="99" cm="1">
        <f t="array" ref="S40">SUMPRODUCT(('Raw Data'!$E$2:$E$6289=$B40)*('Raw Data'!$BL$2:$BL$6289=$D$3)*('Raw Data'!$P$2:$P$6289="JP COURT")*('Raw Data'!$J$2:$J$6289=$G$3)*('Raw Data'!$AE$2:$AE$6289))</f>
        <v>24</v>
      </c>
      <c r="T40" s="100">
        <f t="shared" si="51"/>
        <v>0.12903225806451613</v>
      </c>
      <c r="U40" s="99" cm="1">
        <f t="array" ref="U40">SUMPRODUCT(('Raw Data'!$E$2:$E$6289=$B40)*('Raw Data'!$BL$2:$BL$6289=$D$3)*('Raw Data'!$P$2:$P$6289="JP COURT")*('Raw Data'!$J$2:$J$6289=$G$3)*('Raw Data'!$AD$2:$AD$6289))</f>
        <v>35</v>
      </c>
      <c r="V40" s="101">
        <f t="shared" si="38"/>
        <v>0.18817204301075269</v>
      </c>
    </row>
    <row r="41" spans="2:22" x14ac:dyDescent="0.2">
      <c r="B41" s="244" t="s">
        <v>39</v>
      </c>
      <c r="C41" s="104" cm="1">
        <f t="array" ref="C41">(SUMPRODUCT(('Raw Data'!$E$2:$E$6289=$B41)*('Raw Data'!$BL$2:$BL$6289=$D$3)*('Raw Data'!$P$2:$P$6289="JP COURT")*('Raw Data'!$J$2:$J$6289=$G$3)*('Raw Data'!$S$2:$S$6289)))/1000</f>
        <v>131.392</v>
      </c>
      <c r="D41" s="99" cm="1">
        <f t="array" ref="D41">(SUMPRODUCT(('Raw Data'!$E$2:$E$6289=$B41)*('Raw Data'!$BL$2:$BL$6289=$D$3)*('Raw Data'!$P$2:$P$6289="JP COURT")*('Raw Data'!$J$2:$J$6289=$G$3)*('Raw Data'!$T$2:$T$6289)))/1000</f>
        <v>0.61499999999999999</v>
      </c>
      <c r="E41" s="99">
        <f t="shared" si="52"/>
        <v>130.77699999999999</v>
      </c>
      <c r="F41" s="103" cm="1">
        <f t="array" ref="F41">(SUMPRODUCT(('Raw Data'!$E$2:$E$6289=$B41)*('Raw Data'!$BL$2:$BL$6289=$D$3)*('Raw Data'!$P$2:$P$6289="JP COURT")*('Raw Data'!$J$2:$J$6289=$G$3)*('Raw Data'!$AA$2:$AA$6289)))/1000</f>
        <v>81.073999999999998</v>
      </c>
      <c r="G41" s="100">
        <f t="shared" si="45"/>
        <v>0.61994081528097456</v>
      </c>
      <c r="H41" s="99">
        <f t="shared" si="53"/>
        <v>26.675539999999991</v>
      </c>
      <c r="I41" s="100">
        <f t="shared" si="46"/>
        <v>0.20397730487776897</v>
      </c>
      <c r="J41" s="103" cm="1">
        <f t="array" ref="J41">(SUMPRODUCT(('Raw Data'!$E$2:$E$6289=$B41)*('Raw Data'!$BL$2:$BL$6289=$D$3)*('Raw Data'!$P$2:$P$6289="JP COURT")*('Raw Data'!$J$2:$J$6289=$G$3)*('Raw Data'!$W$2:$W$6289)))/1000</f>
        <v>23.027459999999998</v>
      </c>
      <c r="K41" s="101">
        <f t="shared" si="47"/>
        <v>0.17608187984125648</v>
      </c>
      <c r="L41" s="99" cm="1">
        <f t="array" ref="L41">SUMPRODUCT(('Raw Data'!$E$2:$E$6289=$B41)*('Raw Data'!$BL$2:$BL$6289=$D$3)*('Raw Data'!$P$2:$P$6289="JP COURT")*('Raw Data'!$J$2:$J$6289=$G$3)*('Raw Data'!$R$2:$R$6289))</f>
        <v>527</v>
      </c>
      <c r="M41" s="99" cm="1">
        <f t="array" ref="M41">SUMPRODUCT(('Raw Data'!$E$2:$E$6289=$B41)*('Raw Data'!$BL$2:$BL$6289=$D$3)*('Raw Data'!$P$2:$P$6289="JP COURT")*('Raw Data'!$J$2:$J$6289=$G$3)*('Raw Data'!$AH$2:$AH$6289))+SUMPRODUCT(('Raw Data'!$E$2:$E$6289=$B41)*('Raw Data'!$BL$2:$BL$6289=$D$3)*('Raw Data'!$P$2:$P$6289="JP COURT")*('Raw Data'!$J$2:$J$6289=$G$3)*('Raw Data'!$BH$2:$BH$6289))</f>
        <v>2</v>
      </c>
      <c r="N41" s="99">
        <f t="shared" si="54"/>
        <v>525</v>
      </c>
      <c r="O41" s="99" cm="1">
        <f t="array" ref="O41">SUMPRODUCT(('Raw Data'!$E$2:$E$6289=$B41)*('Raw Data'!$BL$2:$BL$6289=$D$3)*('Raw Data'!$P$2:$P$6289="JP COURT")*('Raw Data'!$J$2:$J$6289=$G$3)*('Raw Data'!$AF$2:$AF$6289))</f>
        <v>309</v>
      </c>
      <c r="P41" s="100">
        <f t="shared" si="49"/>
        <v>0.58857142857142852</v>
      </c>
      <c r="Q41" s="99">
        <f t="shared" si="55"/>
        <v>97</v>
      </c>
      <c r="R41" s="100">
        <f t="shared" si="50"/>
        <v>0.18476190476190477</v>
      </c>
      <c r="S41" s="99" cm="1">
        <f t="array" ref="S41">SUMPRODUCT(('Raw Data'!$E$2:$E$6289=$B41)*('Raw Data'!$BL$2:$BL$6289=$D$3)*('Raw Data'!$P$2:$P$6289="JP COURT")*('Raw Data'!$J$2:$J$6289=$G$3)*('Raw Data'!$AE$2:$AE$6289))</f>
        <v>39</v>
      </c>
      <c r="T41" s="100">
        <f t="shared" si="51"/>
        <v>7.4285714285714288E-2</v>
      </c>
      <c r="U41" s="99" cm="1">
        <f t="array" ref="U41">SUMPRODUCT(('Raw Data'!$E$2:$E$6289=$B41)*('Raw Data'!$BL$2:$BL$6289=$D$3)*('Raw Data'!$P$2:$P$6289="JP COURT")*('Raw Data'!$J$2:$J$6289=$G$3)*('Raw Data'!$AD$2:$AD$6289))</f>
        <v>80</v>
      </c>
      <c r="V41" s="101">
        <f t="shared" si="38"/>
        <v>0.15238095238095239</v>
      </c>
    </row>
    <row r="42" spans="2:22" x14ac:dyDescent="0.2">
      <c r="B42" s="244" t="s">
        <v>40</v>
      </c>
      <c r="C42" s="104" cm="1">
        <f t="array" ref="C42">(SUMPRODUCT(('Raw Data'!$E$2:$E$6289=$B42)*('Raw Data'!$BL$2:$BL$6289=$D$3)*('Raw Data'!$P$2:$P$6289="JP COURT")*('Raw Data'!$J$2:$J$6289=$G$3)*('Raw Data'!$S$2:$S$6289)))/1000</f>
        <v>160.09714000000002</v>
      </c>
      <c r="D42" s="104" cm="1">
        <f t="array" ref="D42">(SUMPRODUCT(('Raw Data'!$E$2:$E$6289=$B42)*('Raw Data'!$BL$2:$BL$6289=$D$3)*('Raw Data'!$P$2:$P$6289="JP COURT")*('Raw Data'!$J$2:$J$6289=$G$3)*('Raw Data'!$T$2:$T$6289)))/1000</f>
        <v>2.54</v>
      </c>
      <c r="E42" s="99">
        <f t="shared" si="52"/>
        <v>157.55714000000003</v>
      </c>
      <c r="F42" s="103" cm="1">
        <f t="array" ref="F42">(SUMPRODUCT(('Raw Data'!$E$2:$E$6289=$B42)*('Raw Data'!$BL$2:$BL$6289=$D$3)*('Raw Data'!$P$2:$P$6289="JP COURT")*('Raw Data'!$J$2:$J$6289=$G$3)*('Raw Data'!$AA$2:$AA$6289)))/1000</f>
        <v>85.015119999999996</v>
      </c>
      <c r="G42" s="100">
        <f t="shared" si="45"/>
        <v>0.53958278247498004</v>
      </c>
      <c r="H42" s="99">
        <f t="shared" si="53"/>
        <v>39.005670000000038</v>
      </c>
      <c r="I42" s="100">
        <f t="shared" si="46"/>
        <v>0.24756523252453067</v>
      </c>
      <c r="J42" s="103" cm="1">
        <f t="array" ref="J42">(SUMPRODUCT(('Raw Data'!$E$2:$E$6289=$B42)*('Raw Data'!$BL$2:$BL$6289=$D$3)*('Raw Data'!$P$2:$P$6289="JP COURT")*('Raw Data'!$J$2:$J$6289=$G$3)*('Raw Data'!$W$2:$W$6289)))/1000</f>
        <v>33.536349999999999</v>
      </c>
      <c r="K42" s="101">
        <f t="shared" si="47"/>
        <v>0.2128519850004893</v>
      </c>
      <c r="L42" s="99" cm="1">
        <f t="array" ref="L42">SUMPRODUCT(('Raw Data'!$E$2:$E$6289=$B42)*('Raw Data'!$BL$2:$BL$6289=$D$3)*('Raw Data'!$P$2:$P$6289="JP COURT")*('Raw Data'!$J$2:$J$6289=$G$3)*('Raw Data'!$R$2:$R$6289))</f>
        <v>551</v>
      </c>
      <c r="M42" s="99" cm="1">
        <f t="array" ref="M42">SUMPRODUCT(('Raw Data'!$E$2:$E$6289=$B42)*('Raw Data'!$BL$2:$BL$6289=$D$3)*('Raw Data'!$P$2:$P$6289="JP COURT")*('Raw Data'!$J$2:$J$6289=$G$3)*('Raw Data'!$AH$2:$AH$6289))+SUMPRODUCT(('Raw Data'!$E$2:$E$6289=$B42)*('Raw Data'!$BL$2:$BL$6289=$D$3)*('Raw Data'!$P$2:$P$6289="JP COURT")*('Raw Data'!$J$2:$J$6289=$G$3)*('Raw Data'!$BH$2:$BH$6289))</f>
        <v>9</v>
      </c>
      <c r="N42" s="99">
        <f t="shared" si="54"/>
        <v>542</v>
      </c>
      <c r="O42" s="99" cm="1">
        <f t="array" ref="O42">SUMPRODUCT(('Raw Data'!$E$2:$E$6289=$B42)*('Raw Data'!$BL$2:$BL$6289=$D$3)*('Raw Data'!$P$2:$P$6289="JP COURT")*('Raw Data'!$J$2:$J$6289=$G$3)*('Raw Data'!$AF$2:$AF$6289))</f>
        <v>264</v>
      </c>
      <c r="P42" s="100">
        <f t="shared" si="49"/>
        <v>0.4870848708487085</v>
      </c>
      <c r="Q42" s="99">
        <f t="shared" si="55"/>
        <v>113</v>
      </c>
      <c r="R42" s="100">
        <f t="shared" si="50"/>
        <v>0.20848708487084872</v>
      </c>
      <c r="S42" s="99" cm="1">
        <f t="array" ref="S42">SUMPRODUCT(('Raw Data'!$E$2:$E$6289=$B42)*('Raw Data'!$BL$2:$BL$6289=$D$3)*('Raw Data'!$P$2:$P$6289="JP COURT")*('Raw Data'!$J$2:$J$6289=$G$3)*('Raw Data'!$AE$2:$AE$6289))</f>
        <v>64</v>
      </c>
      <c r="T42" s="100">
        <f t="shared" si="51"/>
        <v>0.11808118081180811</v>
      </c>
      <c r="U42" s="99" cm="1">
        <f t="array" ref="U42">SUMPRODUCT(('Raw Data'!$E$2:$E$6289=$B42)*('Raw Data'!$BL$2:$BL$6289=$D$3)*('Raw Data'!$P$2:$P$6289="JP COURT")*('Raw Data'!$J$2:$J$6289=$G$3)*('Raw Data'!$AD$2:$AD$6289))</f>
        <v>101</v>
      </c>
      <c r="V42" s="101">
        <f t="shared" si="38"/>
        <v>0.18634686346863469</v>
      </c>
    </row>
    <row r="43" spans="2:22" x14ac:dyDescent="0.2">
      <c r="B43" s="244" t="s">
        <v>41</v>
      </c>
      <c r="C43" s="104" cm="1">
        <f t="array" ref="C43">(SUMPRODUCT(('Raw Data'!$E$2:$E$6289=$B43)*('Raw Data'!$BL$2:$BL$6289=$D$3)*('Raw Data'!$P$2:$P$6289="JP COURT")*('Raw Data'!$J$2:$J$6289=$G$3)*('Raw Data'!$S$2:$S$6289)))/1000</f>
        <v>31.03435</v>
      </c>
      <c r="D43" s="104" cm="1">
        <f t="array" ref="D43">(SUMPRODUCT(('Raw Data'!$E$2:$E$6289=$B43)*('Raw Data'!$BL$2:$BL$6289=$D$3)*('Raw Data'!$P$2:$P$6289="JP COURT")*('Raw Data'!$J$2:$J$6289=$G$3)*('Raw Data'!$T$2:$T$6289)))/1000</f>
        <v>1.075</v>
      </c>
      <c r="E43" s="99">
        <f t="shared" si="52"/>
        <v>29.959350000000001</v>
      </c>
      <c r="F43" s="103" cm="1">
        <f t="array" ref="F43">(SUMPRODUCT(('Raw Data'!$E$2:$E$6289=$B43)*('Raw Data'!$BL$2:$BL$6289=$D$3)*('Raw Data'!$P$2:$P$6289="JP COURT")*('Raw Data'!$J$2:$J$6289=$G$3)*('Raw Data'!$AA$2:$AA$6289)))/1000</f>
        <v>19.00056</v>
      </c>
      <c r="G43" s="100">
        <f t="shared" si="45"/>
        <v>0.6342113563879056</v>
      </c>
      <c r="H43" s="99">
        <f t="shared" si="53"/>
        <v>7.0037900000000004</v>
      </c>
      <c r="I43" s="100">
        <f t="shared" si="46"/>
        <v>0.23377643373437676</v>
      </c>
      <c r="J43" s="103" cm="1">
        <f t="array" ref="J43">(SUMPRODUCT(('Raw Data'!$E$2:$E$6289=$B43)*('Raw Data'!$BL$2:$BL$6289=$D$3)*('Raw Data'!$P$2:$P$6289="JP COURT")*('Raw Data'!$J$2:$J$6289=$G$3)*('Raw Data'!$W$2:$W$6289)))/1000</f>
        <v>3.9550000000000001</v>
      </c>
      <c r="K43" s="101">
        <f t="shared" si="47"/>
        <v>0.13201220987771764</v>
      </c>
      <c r="L43" s="99" cm="1">
        <f t="array" ref="L43">SUMPRODUCT(('Raw Data'!$E$2:$E$6289=$B43)*('Raw Data'!$BL$2:$BL$6289=$D$3)*('Raw Data'!$P$2:$P$6289="JP COURT")*('Raw Data'!$J$2:$J$6289=$G$3)*('Raw Data'!$R$2:$R$6289))</f>
        <v>120</v>
      </c>
      <c r="M43" s="99" cm="1">
        <f t="array" ref="M43">SUMPRODUCT(('Raw Data'!$E$2:$E$6289=$B43)*('Raw Data'!$BL$2:$BL$6289=$D$3)*('Raw Data'!$P$2:$P$6289="JP COURT")*('Raw Data'!$J$2:$J$6289=$G$3)*('Raw Data'!$AH$2:$AH$6289))+SUMPRODUCT(('Raw Data'!$E$2:$E$6289=$B43)*('Raw Data'!$BL$2:$BL$6289=$D$3)*('Raw Data'!$P$2:$P$6289="JP COURT")*('Raw Data'!$J$2:$J$6289=$G$3)*('Raw Data'!$BH$2:$BH$6289))</f>
        <v>2</v>
      </c>
      <c r="N43" s="99">
        <f t="shared" si="54"/>
        <v>118</v>
      </c>
      <c r="O43" s="99" cm="1">
        <f t="array" ref="O43">SUMPRODUCT(('Raw Data'!$E$2:$E$6289=$B43)*('Raw Data'!$BL$2:$BL$6289=$D$3)*('Raw Data'!$P$2:$P$6289="JP COURT")*('Raw Data'!$J$2:$J$6289=$G$3)*('Raw Data'!$AF$2:$AF$6289))</f>
        <v>70</v>
      </c>
      <c r="P43" s="100">
        <f t="shared" si="49"/>
        <v>0.59322033898305082</v>
      </c>
      <c r="Q43" s="99">
        <f t="shared" si="55"/>
        <v>26</v>
      </c>
      <c r="R43" s="100">
        <f t="shared" si="50"/>
        <v>0.22033898305084745</v>
      </c>
      <c r="S43" s="99" cm="1">
        <f t="array" ref="S43">SUMPRODUCT(('Raw Data'!$E$2:$E$6289=$B43)*('Raw Data'!$BL$2:$BL$6289=$D$3)*('Raw Data'!$P$2:$P$6289="JP COURT")*('Raw Data'!$J$2:$J$6289=$G$3)*('Raw Data'!$AE$2:$AE$6289))</f>
        <v>10</v>
      </c>
      <c r="T43" s="100">
        <f t="shared" si="51"/>
        <v>8.4745762711864403E-2</v>
      </c>
      <c r="U43" s="99" cm="1">
        <f t="array" ref="U43">SUMPRODUCT(('Raw Data'!$E$2:$E$6289=$B43)*('Raw Data'!$BL$2:$BL$6289=$D$3)*('Raw Data'!$P$2:$P$6289="JP COURT")*('Raw Data'!$J$2:$J$6289=$G$3)*('Raw Data'!$AD$2:$AD$6289))</f>
        <v>12</v>
      </c>
      <c r="V43" s="101">
        <f t="shared" si="38"/>
        <v>0.10169491525423729</v>
      </c>
    </row>
    <row r="44" spans="2:22" x14ac:dyDescent="0.2">
      <c r="B44" s="244" t="s">
        <v>42</v>
      </c>
      <c r="C44" s="104" cm="1">
        <f t="array" ref="C44">(SUMPRODUCT(('Raw Data'!$E$2:$E$6289=$B44)*('Raw Data'!$BL$2:$BL$6289=$D$3)*('Raw Data'!$P$2:$P$6289="JP COURT")*('Raw Data'!$J$2:$J$6289=$G$3)*('Raw Data'!$S$2:$S$6289)))/1000</f>
        <v>48.22486</v>
      </c>
      <c r="D44" s="104" cm="1">
        <f t="array" ref="D44">(SUMPRODUCT(('Raw Data'!$E$2:$E$6289=$B44)*('Raw Data'!$BL$2:$BL$6289=$D$3)*('Raw Data'!$P$2:$P$6289="JP COURT")*('Raw Data'!$J$2:$J$6289=$G$3)*('Raw Data'!$T$2:$T$6289)))/1000</f>
        <v>0</v>
      </c>
      <c r="E44" s="99">
        <f t="shared" si="52"/>
        <v>48.22486</v>
      </c>
      <c r="F44" s="103" cm="1">
        <f t="array" ref="F44">(SUMPRODUCT(('Raw Data'!$E$2:$E$6289=$B44)*('Raw Data'!$BL$2:$BL$6289=$D$3)*('Raw Data'!$P$2:$P$6289="JP COURT")*('Raw Data'!$J$2:$J$6289=$G$3)*('Raw Data'!$AA$2:$AA$6289)))/1000</f>
        <v>31.817130000000002</v>
      </c>
      <c r="G44" s="100">
        <f t="shared" si="45"/>
        <v>0.65976614551084234</v>
      </c>
      <c r="H44" s="99">
        <f t="shared" si="53"/>
        <v>8.8477299999999985</v>
      </c>
      <c r="I44" s="100">
        <f t="shared" si="46"/>
        <v>0.18346823609233906</v>
      </c>
      <c r="J44" s="103" cm="1">
        <f t="array" ref="J44">(SUMPRODUCT(('Raw Data'!$E$2:$E$6289=$B44)*('Raw Data'!$BL$2:$BL$6289=$D$3)*('Raw Data'!$P$2:$P$6289="JP COURT")*('Raw Data'!$J$2:$J$6289=$G$3)*('Raw Data'!$W$2:$W$6289)))/1000</f>
        <v>7.56</v>
      </c>
      <c r="K44" s="101">
        <f t="shared" si="47"/>
        <v>0.15676561839681857</v>
      </c>
      <c r="L44" s="99" cm="1">
        <f t="array" ref="L44">SUMPRODUCT(('Raw Data'!$E$2:$E$6289=$B44)*('Raw Data'!$BL$2:$BL$6289=$D$3)*('Raw Data'!$P$2:$P$6289="JP COURT")*('Raw Data'!$J$2:$J$6289=$G$3)*('Raw Data'!$R$2:$R$6289))</f>
        <v>168</v>
      </c>
      <c r="M44" s="99" cm="1">
        <f t="array" ref="M44">SUMPRODUCT(('Raw Data'!$E$2:$E$6289=$B44)*('Raw Data'!$BL$2:$BL$6289=$D$3)*('Raw Data'!$P$2:$P$6289="JP COURT")*('Raw Data'!$J$2:$J$6289=$G$3)*('Raw Data'!$AH$2:$AH$6289))+SUMPRODUCT(('Raw Data'!$E$2:$E$6289=$B44)*('Raw Data'!$BL$2:$BL$6289=$D$3)*('Raw Data'!$P$2:$P$6289="JP COURT")*('Raw Data'!$J$2:$J$6289=$G$3)*('Raw Data'!$BH$2:$BH$6289))</f>
        <v>0</v>
      </c>
      <c r="N44" s="99">
        <f t="shared" si="54"/>
        <v>168</v>
      </c>
      <c r="O44" s="99" cm="1">
        <f t="array" ref="O44">SUMPRODUCT(('Raw Data'!$E$2:$E$6289=$B44)*('Raw Data'!$BL$2:$BL$6289=$D$3)*('Raw Data'!$P$2:$P$6289="JP COURT")*('Raw Data'!$J$2:$J$6289=$G$3)*('Raw Data'!$AF$2:$AF$6289))</f>
        <v>110</v>
      </c>
      <c r="P44" s="100">
        <f t="shared" si="49"/>
        <v>0.65476190476190477</v>
      </c>
      <c r="Q44" s="99">
        <f t="shared" si="55"/>
        <v>24</v>
      </c>
      <c r="R44" s="100">
        <f t="shared" si="50"/>
        <v>0.14285714285714285</v>
      </c>
      <c r="S44" s="99" cm="1">
        <f t="array" ref="S44">SUMPRODUCT(('Raw Data'!$E$2:$E$6289=$B44)*('Raw Data'!$BL$2:$BL$6289=$D$3)*('Raw Data'!$P$2:$P$6289="JP COURT")*('Raw Data'!$J$2:$J$6289=$G$3)*('Raw Data'!$AE$2:$AE$6289))</f>
        <v>15</v>
      </c>
      <c r="T44" s="100">
        <f t="shared" si="51"/>
        <v>8.9285714285714288E-2</v>
      </c>
      <c r="U44" s="99" cm="1">
        <f t="array" ref="U44">SUMPRODUCT(('Raw Data'!$E$2:$E$6289=$B44)*('Raw Data'!$BL$2:$BL$6289=$D$3)*('Raw Data'!$P$2:$P$6289="JP COURT")*('Raw Data'!$J$2:$J$6289=$G$3)*('Raw Data'!$AD$2:$AD$6289))</f>
        <v>19</v>
      </c>
      <c r="V44" s="101">
        <f t="shared" si="38"/>
        <v>0.1130952380952381</v>
      </c>
    </row>
    <row r="45" spans="2:22" x14ac:dyDescent="0.2">
      <c r="B45" s="244"/>
      <c r="C45" s="104"/>
      <c r="D45" s="104"/>
      <c r="E45" s="99"/>
      <c r="F45" s="103"/>
      <c r="G45" s="100"/>
      <c r="H45" s="99"/>
      <c r="I45" s="100"/>
      <c r="J45" s="103"/>
      <c r="K45" s="101"/>
      <c r="L45" s="99"/>
      <c r="M45" s="99"/>
      <c r="N45" s="99"/>
      <c r="O45" s="99"/>
      <c r="P45" s="100"/>
      <c r="Q45" s="99"/>
      <c r="R45" s="100"/>
      <c r="S45" s="99"/>
      <c r="T45" s="100"/>
      <c r="U45" s="99"/>
      <c r="V45" s="101"/>
    </row>
    <row r="46" spans="2:22" x14ac:dyDescent="0.2">
      <c r="B46" s="242" t="s">
        <v>43</v>
      </c>
      <c r="C46" s="96">
        <f>SUM(C47:C54)</f>
        <v>552.35802000000001</v>
      </c>
      <c r="D46" s="97">
        <f t="shared" ref="D46:F46" si="56">SUM(D47:D54)</f>
        <v>5.3220399999999994</v>
      </c>
      <c r="E46" s="97">
        <f t="shared" si="56"/>
        <v>547.03598</v>
      </c>
      <c r="F46" s="97">
        <f t="shared" si="56"/>
        <v>331.5102</v>
      </c>
      <c r="G46" s="98">
        <f t="shared" ref="G46:G54" si="57">IFERROR(F46/E46,)</f>
        <v>0.60601169232049412</v>
      </c>
      <c r="H46" s="97">
        <f>SUM(H47:H54)</f>
        <v>113.91287000000004</v>
      </c>
      <c r="I46" s="98">
        <f t="shared" ref="I46:I54" si="58">IFERROR(H46/E46,0)</f>
        <v>0.20823652221193942</v>
      </c>
      <c r="J46" s="97">
        <f>SUM(J47:J54)</f>
        <v>101.61291000000001</v>
      </c>
      <c r="K46" s="98">
        <f t="shared" ref="K46:K54" si="59">IFERROR(J46/E46,0)</f>
        <v>0.18575178546756652</v>
      </c>
      <c r="L46" s="96">
        <f>SUM(L47:L54)</f>
        <v>2308</v>
      </c>
      <c r="M46" s="97">
        <f t="shared" ref="M46:U46" si="60">SUM(M47:M54)</f>
        <v>21</v>
      </c>
      <c r="N46" s="97">
        <f t="shared" si="60"/>
        <v>2287</v>
      </c>
      <c r="O46" s="97">
        <f t="shared" si="60"/>
        <v>1345</v>
      </c>
      <c r="P46" s="98">
        <f t="shared" ref="P46:P54" si="61">IFERROR(O46/N46,0)</f>
        <v>0.58810668998688242</v>
      </c>
      <c r="Q46" s="97">
        <f t="shared" si="60"/>
        <v>363</v>
      </c>
      <c r="R46" s="98">
        <f t="shared" ref="R46:R54" si="62">IFERROR(Q46/N46,0)</f>
        <v>0.15872321818976826</v>
      </c>
      <c r="S46" s="97">
        <f t="shared" si="60"/>
        <v>224</v>
      </c>
      <c r="T46" s="98">
        <f t="shared" ref="T46:T54" si="63">IFERROR(S46/N46,0)</f>
        <v>9.7944905990380415E-2</v>
      </c>
      <c r="U46" s="97">
        <f t="shared" si="60"/>
        <v>355</v>
      </c>
      <c r="V46" s="98">
        <f t="shared" si="38"/>
        <v>0.15522518583296896</v>
      </c>
    </row>
    <row r="47" spans="2:22" x14ac:dyDescent="0.2">
      <c r="B47" s="244" t="s">
        <v>44</v>
      </c>
      <c r="C47" s="104" cm="1">
        <f t="array" ref="C47">(SUMPRODUCT(('Raw Data'!$E$2:$E$6289=$B47)*('Raw Data'!$BL$2:$BL$6289=$D$3)*('Raw Data'!$P$2:$P$6289="JP COURT")*('Raw Data'!$J$2:$J$6289=$G$3)*('Raw Data'!$S$2:$S$6289)))/1000</f>
        <v>27.026</v>
      </c>
      <c r="D47" s="99" cm="1">
        <f t="array" ref="D47">(SUMPRODUCT(('Raw Data'!$E$2:$E$6289=$B47)*('Raw Data'!$BL$2:$BL$6289=$D$3)*('Raw Data'!$P$2:$P$6289="JP COURT")*('Raw Data'!$J$2:$J$6289=$G$3)*('Raw Data'!$T$2:$T$6289)))/1000</f>
        <v>0.995</v>
      </c>
      <c r="E47" s="99">
        <f t="shared" ref="E47:E54" si="64">C47-D47</f>
        <v>26.030999999999999</v>
      </c>
      <c r="F47" s="103" cm="1">
        <f t="array" ref="F47">(SUMPRODUCT(('Raw Data'!$E$2:$E$6289=$B47)*('Raw Data'!$BL$2:$BL$6289=$D$3)*('Raw Data'!$P$2:$P$6289="JP COURT")*('Raw Data'!$J$2:$J$6289=$G$3)*('Raw Data'!$AA$2:$AA$6289)))/1000</f>
        <v>13.068010000000001</v>
      </c>
      <c r="G47" s="100">
        <f t="shared" si="57"/>
        <v>0.50201721024931822</v>
      </c>
      <c r="H47" s="99">
        <f t="shared" ref="H47:H54" si="65">E47-F47-J47</f>
        <v>7.0319899999999977</v>
      </c>
      <c r="I47" s="100">
        <f t="shared" si="58"/>
        <v>0.27013906496100798</v>
      </c>
      <c r="J47" s="103" cm="1">
        <f t="array" ref="J47">(SUMPRODUCT(('Raw Data'!$E$2:$E$6289=$B47)*('Raw Data'!$BL$2:$BL$6289=$D$3)*('Raw Data'!$P$2:$P$6289="JP COURT")*('Raw Data'!$J$2:$J$6289=$G$3)*('Raw Data'!$W$2:$W$6289)))/1000</f>
        <v>5.931</v>
      </c>
      <c r="K47" s="101">
        <f t="shared" si="59"/>
        <v>0.22784372478967385</v>
      </c>
      <c r="L47" s="99" cm="1">
        <f t="array" ref="L47">SUMPRODUCT(('Raw Data'!$E$2:$E$6289=$B47)*('Raw Data'!$BL$2:$BL$6289=$D$3)*('Raw Data'!$P$2:$P$6289="JP COURT")*('Raw Data'!$J$2:$J$6289=$G$3)*('Raw Data'!$R$2:$R$6289))</f>
        <v>92</v>
      </c>
      <c r="M47" s="99" cm="1">
        <f t="array" ref="M47">SUMPRODUCT(('Raw Data'!$E$2:$E$6289=$B47)*('Raw Data'!$BL$2:$BL$6289=$D$3)*('Raw Data'!$P$2:$P$6289="JP COURT")*('Raw Data'!$J$2:$J$6289=$G$3)*('Raw Data'!$AH$2:$AH$6289))+SUMPRODUCT(('Raw Data'!$E$2:$E$6289=$B47)*('Raw Data'!$BL$2:$BL$6289=$D$3)*('Raw Data'!$P$2:$P$6289="JP COURT")*('Raw Data'!$J$2:$J$6289=$G$3)*('Raw Data'!$BH$2:$BH$6289))</f>
        <v>2</v>
      </c>
      <c r="N47" s="99">
        <f t="shared" ref="N47:N54" si="66">L47-M47</f>
        <v>90</v>
      </c>
      <c r="O47" s="99" cm="1">
        <f t="array" ref="O47">SUMPRODUCT(('Raw Data'!$E$2:$E$6289=$B47)*('Raw Data'!$BL$2:$BL$6289=$D$3)*('Raw Data'!$P$2:$P$6289="JP COURT")*('Raw Data'!$J$2:$J$6289=$G$3)*('Raw Data'!$AF$2:$AF$6289))</f>
        <v>41</v>
      </c>
      <c r="P47" s="100">
        <f t="shared" si="61"/>
        <v>0.45555555555555555</v>
      </c>
      <c r="Q47" s="99">
        <f t="shared" ref="Q47:Q54" si="67">N47-O47-S47-U47</f>
        <v>16</v>
      </c>
      <c r="R47" s="100">
        <f t="shared" si="62"/>
        <v>0.17777777777777778</v>
      </c>
      <c r="S47" s="99" cm="1">
        <f t="array" ref="S47">SUMPRODUCT(('Raw Data'!$E$2:$E$6289=$B47)*('Raw Data'!$BL$2:$BL$6289=$D$3)*('Raw Data'!$P$2:$P$6289="JP COURT")*('Raw Data'!$J$2:$J$6289=$G$3)*('Raw Data'!$AE$2:$AE$6289))</f>
        <v>12</v>
      </c>
      <c r="T47" s="100">
        <f t="shared" si="63"/>
        <v>0.13333333333333333</v>
      </c>
      <c r="U47" s="99" cm="1">
        <f t="array" ref="U47">SUMPRODUCT(('Raw Data'!$E$2:$E$6289=$B47)*('Raw Data'!$BL$2:$BL$6289=$D$3)*('Raw Data'!$P$2:$P$6289="JP COURT")*('Raw Data'!$J$2:$J$6289=$G$3)*('Raw Data'!$AD$2:$AD$6289))</f>
        <v>21</v>
      </c>
      <c r="V47" s="101">
        <f t="shared" si="38"/>
        <v>0.23333333333333334</v>
      </c>
    </row>
    <row r="48" spans="2:22" x14ac:dyDescent="0.2">
      <c r="B48" s="244" t="s">
        <v>45</v>
      </c>
      <c r="C48" s="104" cm="1">
        <f t="array" ref="C48">(SUMPRODUCT(('Raw Data'!$E$2:$E$6289=$B48)*('Raw Data'!$BL$2:$BL$6289=$D$3)*('Raw Data'!$P$2:$P$6289="JP COURT")*('Raw Data'!$J$2:$J$6289=$G$3)*('Raw Data'!$S$2:$S$6289)))/1000</f>
        <v>87.672139999999999</v>
      </c>
      <c r="D48" s="99" cm="1">
        <f t="array" ref="D48">(SUMPRODUCT(('Raw Data'!$E$2:$E$6289=$B48)*('Raw Data'!$BL$2:$BL$6289=$D$3)*('Raw Data'!$P$2:$P$6289="JP COURT")*('Raw Data'!$J$2:$J$6289=$G$3)*('Raw Data'!$T$2:$T$6289)))/1000</f>
        <v>2.7420399999999998</v>
      </c>
      <c r="E48" s="99">
        <f t="shared" si="64"/>
        <v>84.930099999999996</v>
      </c>
      <c r="F48" s="103" cm="1">
        <f t="array" ref="F48">(SUMPRODUCT(('Raw Data'!$E$2:$E$6289=$B48)*('Raw Data'!$BL$2:$BL$6289=$D$3)*('Raw Data'!$P$2:$P$6289="JP COURT")*('Raw Data'!$J$2:$J$6289=$G$3)*('Raw Data'!$AA$2:$AA$6289)))/1000</f>
        <v>47.724839999999993</v>
      </c>
      <c r="G48" s="100">
        <f t="shared" si="57"/>
        <v>0.56193081133779421</v>
      </c>
      <c r="H48" s="99">
        <f t="shared" si="65"/>
        <v>21.065260000000002</v>
      </c>
      <c r="I48" s="100">
        <f t="shared" si="58"/>
        <v>0.24803055689325695</v>
      </c>
      <c r="J48" s="103" cm="1">
        <f t="array" ref="J48">(SUMPRODUCT(('Raw Data'!$E$2:$E$6289=$B48)*('Raw Data'!$BL$2:$BL$6289=$D$3)*('Raw Data'!$P$2:$P$6289="JP COURT")*('Raw Data'!$J$2:$J$6289=$G$3)*('Raw Data'!$W$2:$W$6289)))/1000</f>
        <v>16.14</v>
      </c>
      <c r="K48" s="101">
        <f t="shared" si="59"/>
        <v>0.19003863176894883</v>
      </c>
      <c r="L48" s="99" cm="1">
        <f t="array" ref="L48">SUMPRODUCT(('Raw Data'!$E$2:$E$6289=$B48)*('Raw Data'!$BL$2:$BL$6289=$D$3)*('Raw Data'!$P$2:$P$6289="JP COURT")*('Raw Data'!$J$2:$J$6289=$G$3)*('Raw Data'!$R$2:$R$6289))</f>
        <v>348</v>
      </c>
      <c r="M48" s="99" cm="1">
        <f t="array" ref="M48">SUMPRODUCT(('Raw Data'!$E$2:$E$6289=$B48)*('Raw Data'!$BL$2:$BL$6289=$D$3)*('Raw Data'!$P$2:$P$6289="JP COURT")*('Raw Data'!$J$2:$J$6289=$G$3)*('Raw Data'!$AH$2:$AH$6289))+SUMPRODUCT(('Raw Data'!$E$2:$E$6289=$B48)*('Raw Data'!$BL$2:$BL$6289=$D$3)*('Raw Data'!$P$2:$P$6289="JP COURT")*('Raw Data'!$J$2:$J$6289=$G$3)*('Raw Data'!$BH$2:$BH$6289))</f>
        <v>8</v>
      </c>
      <c r="N48" s="99">
        <f t="shared" si="66"/>
        <v>340</v>
      </c>
      <c r="O48" s="99" cm="1">
        <f t="array" ref="O48">SUMPRODUCT(('Raw Data'!$E$2:$E$6289=$B48)*('Raw Data'!$BL$2:$BL$6289=$D$3)*('Raw Data'!$P$2:$P$6289="JP COURT")*('Raw Data'!$J$2:$J$6289=$G$3)*('Raw Data'!$AF$2:$AF$6289))</f>
        <v>177</v>
      </c>
      <c r="P48" s="100">
        <f t="shared" si="61"/>
        <v>0.52058823529411768</v>
      </c>
      <c r="Q48" s="99">
        <f t="shared" si="67"/>
        <v>67</v>
      </c>
      <c r="R48" s="100">
        <f t="shared" si="62"/>
        <v>0.19705882352941176</v>
      </c>
      <c r="S48" s="99" cm="1">
        <f t="array" ref="S48">SUMPRODUCT(('Raw Data'!$E$2:$E$6289=$B48)*('Raw Data'!$BL$2:$BL$6289=$D$3)*('Raw Data'!$P$2:$P$6289="JP COURT")*('Raw Data'!$J$2:$J$6289=$G$3)*('Raw Data'!$AE$2:$AE$6289))</f>
        <v>43</v>
      </c>
      <c r="T48" s="100">
        <f t="shared" si="63"/>
        <v>0.12647058823529411</v>
      </c>
      <c r="U48" s="99" cm="1">
        <f t="array" ref="U48">SUMPRODUCT(('Raw Data'!$E$2:$E$6289=$B48)*('Raw Data'!$BL$2:$BL$6289=$D$3)*('Raw Data'!$P$2:$P$6289="JP COURT")*('Raw Data'!$J$2:$J$6289=$G$3)*('Raw Data'!$AD$2:$AD$6289))</f>
        <v>53</v>
      </c>
      <c r="V48" s="101">
        <f t="shared" si="38"/>
        <v>0.15588235294117647</v>
      </c>
    </row>
    <row r="49" spans="2:22" x14ac:dyDescent="0.2">
      <c r="B49" s="244" t="s">
        <v>46</v>
      </c>
      <c r="C49" s="104" cm="1">
        <f t="array" ref="C49">(SUMPRODUCT(('Raw Data'!$E$2:$E$6289=$B49)*('Raw Data'!$BL$2:$BL$6289=$D$3)*('Raw Data'!$P$2:$P$6289="JP COURT")*('Raw Data'!$J$2:$J$6289=$G$3)*('Raw Data'!$S$2:$S$6289)))/1000</f>
        <v>61.320999999999998</v>
      </c>
      <c r="D49" s="99" cm="1">
        <f t="array" ref="D49">(SUMPRODUCT(('Raw Data'!$E$2:$E$6289=$B49)*('Raw Data'!$BL$2:$BL$6289=$D$3)*('Raw Data'!$P$2:$P$6289="JP COURT")*('Raw Data'!$J$2:$J$6289=$G$3)*('Raw Data'!$T$2:$T$6289)))/1000</f>
        <v>0.12</v>
      </c>
      <c r="E49" s="99">
        <f t="shared" si="64"/>
        <v>61.201000000000001</v>
      </c>
      <c r="F49" s="103" cm="1">
        <f t="array" ref="F49">(SUMPRODUCT(('Raw Data'!$E$2:$E$6289=$B49)*('Raw Data'!$BL$2:$BL$6289=$D$3)*('Raw Data'!$P$2:$P$6289="JP COURT")*('Raw Data'!$J$2:$J$6289=$G$3)*('Raw Data'!$AA$2:$AA$6289)))/1000</f>
        <v>32.209360000000004</v>
      </c>
      <c r="G49" s="100">
        <f t="shared" si="57"/>
        <v>0.52628813254685392</v>
      </c>
      <c r="H49" s="99">
        <f t="shared" si="65"/>
        <v>7.6405599999999936</v>
      </c>
      <c r="I49" s="100">
        <f t="shared" si="58"/>
        <v>0.12484371170405702</v>
      </c>
      <c r="J49" s="103" cm="1">
        <f t="array" ref="J49">(SUMPRODUCT(('Raw Data'!$E$2:$E$6289=$B49)*('Raw Data'!$BL$2:$BL$6289=$D$3)*('Raw Data'!$P$2:$P$6289="JP COURT")*('Raw Data'!$J$2:$J$6289=$G$3)*('Raw Data'!$W$2:$W$6289)))/1000</f>
        <v>21.351080000000003</v>
      </c>
      <c r="K49" s="101">
        <f t="shared" si="59"/>
        <v>0.34886815574908914</v>
      </c>
      <c r="L49" s="99" cm="1">
        <f t="array" ref="L49">SUMPRODUCT(('Raw Data'!$E$2:$E$6289=$B49)*('Raw Data'!$BL$2:$BL$6289=$D$3)*('Raw Data'!$P$2:$P$6289="JP COURT")*('Raw Data'!$J$2:$J$6289=$G$3)*('Raw Data'!$R$2:$R$6289))</f>
        <v>233</v>
      </c>
      <c r="M49" s="99" cm="1">
        <f t="array" ref="M49">SUMPRODUCT(('Raw Data'!$E$2:$E$6289=$B49)*('Raw Data'!$BL$2:$BL$6289=$D$3)*('Raw Data'!$P$2:$P$6289="JP COURT")*('Raw Data'!$J$2:$J$6289=$G$3)*('Raw Data'!$AH$2:$AH$6289))+SUMPRODUCT(('Raw Data'!$E$2:$E$6289=$B49)*('Raw Data'!$BL$2:$BL$6289=$D$3)*('Raw Data'!$P$2:$P$6289="JP COURT")*('Raw Data'!$J$2:$J$6289=$G$3)*('Raw Data'!$BH$2:$BH$6289))</f>
        <v>1</v>
      </c>
      <c r="N49" s="99">
        <f t="shared" si="66"/>
        <v>232</v>
      </c>
      <c r="O49" s="99" cm="1">
        <f t="array" ref="O49">SUMPRODUCT(('Raw Data'!$E$2:$E$6289=$B49)*('Raw Data'!$BL$2:$BL$6289=$D$3)*('Raw Data'!$P$2:$P$6289="JP COURT")*('Raw Data'!$J$2:$J$6289=$G$3)*('Raw Data'!$AF$2:$AF$6289))</f>
        <v>116</v>
      </c>
      <c r="P49" s="100">
        <f t="shared" si="61"/>
        <v>0.5</v>
      </c>
      <c r="Q49" s="99">
        <f t="shared" si="67"/>
        <v>13</v>
      </c>
      <c r="R49" s="100">
        <f t="shared" si="62"/>
        <v>5.6034482758620691E-2</v>
      </c>
      <c r="S49" s="99" cm="1">
        <f t="array" ref="S49">SUMPRODUCT(('Raw Data'!$E$2:$E$6289=$B49)*('Raw Data'!$BL$2:$BL$6289=$D$3)*('Raw Data'!$P$2:$P$6289="JP COURT")*('Raw Data'!$J$2:$J$6289=$G$3)*('Raw Data'!$AE$2:$AE$6289))</f>
        <v>34</v>
      </c>
      <c r="T49" s="100">
        <f t="shared" si="63"/>
        <v>0.14655172413793102</v>
      </c>
      <c r="U49" s="99" cm="1">
        <f t="array" ref="U49">SUMPRODUCT(('Raw Data'!$E$2:$E$6289=$B49)*('Raw Data'!$BL$2:$BL$6289=$D$3)*('Raw Data'!$P$2:$P$6289="JP COURT")*('Raw Data'!$J$2:$J$6289=$G$3)*('Raw Data'!$AD$2:$AD$6289))</f>
        <v>69</v>
      </c>
      <c r="V49" s="101">
        <f t="shared" si="38"/>
        <v>0.29741379310344829</v>
      </c>
    </row>
    <row r="50" spans="2:22" x14ac:dyDescent="0.2">
      <c r="B50" s="244" t="s">
        <v>47</v>
      </c>
      <c r="C50" s="104" cm="1">
        <f t="array" ref="C50">(SUMPRODUCT(('Raw Data'!$E$2:$E$6289=$B50)*('Raw Data'!$BL$2:$BL$6289=$D$3)*('Raw Data'!$P$2:$P$6289="JP COURT")*('Raw Data'!$J$2:$J$6289=$G$3)*('Raw Data'!$S$2:$S$6289)))/1000</f>
        <v>63.526000000000003</v>
      </c>
      <c r="D50" s="99" cm="1">
        <f t="array" ref="D50">(SUMPRODUCT(('Raw Data'!$E$2:$E$6289=$B50)*('Raw Data'!$BL$2:$BL$6289=$D$3)*('Raw Data'!$P$2:$P$6289="JP COURT")*('Raw Data'!$J$2:$J$6289=$G$3)*('Raw Data'!$T$2:$T$6289)))/1000</f>
        <v>0.33</v>
      </c>
      <c r="E50" s="99">
        <f t="shared" si="64"/>
        <v>63.196000000000005</v>
      </c>
      <c r="F50" s="103" cm="1">
        <f t="array" ref="F50">(SUMPRODUCT(('Raw Data'!$E$2:$E$6289=$B50)*('Raw Data'!$BL$2:$BL$6289=$D$3)*('Raw Data'!$P$2:$P$6289="JP COURT")*('Raw Data'!$J$2:$J$6289=$G$3)*('Raw Data'!$AA$2:$AA$6289)))/1000</f>
        <v>36.817589999999996</v>
      </c>
      <c r="G50" s="100">
        <f t="shared" si="57"/>
        <v>0.58259367681498819</v>
      </c>
      <c r="H50" s="99">
        <f t="shared" si="65"/>
        <v>17.221560000000011</v>
      </c>
      <c r="I50" s="100">
        <f t="shared" si="58"/>
        <v>0.27251028546110528</v>
      </c>
      <c r="J50" s="103" cm="1">
        <f t="array" ref="J50">(SUMPRODUCT(('Raw Data'!$E$2:$E$6289=$B50)*('Raw Data'!$BL$2:$BL$6289=$D$3)*('Raw Data'!$P$2:$P$6289="JP COURT")*('Raw Data'!$J$2:$J$6289=$G$3)*('Raw Data'!$W$2:$W$6289)))/1000</f>
        <v>9.1568500000000004</v>
      </c>
      <c r="K50" s="101">
        <f t="shared" si="59"/>
        <v>0.14489603772390658</v>
      </c>
      <c r="L50" s="99" cm="1">
        <f t="array" ref="L50">SUMPRODUCT(('Raw Data'!$E$2:$E$6289=$B50)*('Raw Data'!$BL$2:$BL$6289=$D$3)*('Raw Data'!$P$2:$P$6289="JP COURT")*('Raw Data'!$J$2:$J$6289=$G$3)*('Raw Data'!$R$2:$R$6289))</f>
        <v>267</v>
      </c>
      <c r="M50" s="99" cm="1">
        <f t="array" ref="M50">SUMPRODUCT(('Raw Data'!$E$2:$E$6289=$B50)*('Raw Data'!$BL$2:$BL$6289=$D$3)*('Raw Data'!$P$2:$P$6289="JP COURT")*('Raw Data'!$J$2:$J$6289=$G$3)*('Raw Data'!$AH$2:$AH$6289))+SUMPRODUCT(('Raw Data'!$E$2:$E$6289=$B50)*('Raw Data'!$BL$2:$BL$6289=$D$3)*('Raw Data'!$P$2:$P$6289="JP COURT")*('Raw Data'!$J$2:$J$6289=$G$3)*('Raw Data'!$BH$2:$BH$6289))</f>
        <v>4</v>
      </c>
      <c r="N50" s="99">
        <f t="shared" si="66"/>
        <v>263</v>
      </c>
      <c r="O50" s="99" cm="1">
        <f t="array" ref="O50">SUMPRODUCT(('Raw Data'!$E$2:$E$6289=$B50)*('Raw Data'!$BL$2:$BL$6289=$D$3)*('Raw Data'!$P$2:$P$6289="JP COURT")*('Raw Data'!$J$2:$J$6289=$G$3)*('Raw Data'!$AF$2:$AF$6289))</f>
        <v>146</v>
      </c>
      <c r="P50" s="100">
        <f t="shared" si="61"/>
        <v>0.55513307984790872</v>
      </c>
      <c r="Q50" s="99">
        <f t="shared" si="67"/>
        <v>62</v>
      </c>
      <c r="R50" s="100">
        <f t="shared" si="62"/>
        <v>0.23574144486692014</v>
      </c>
      <c r="S50" s="99" cm="1">
        <f t="array" ref="S50">SUMPRODUCT(('Raw Data'!$E$2:$E$6289=$B50)*('Raw Data'!$BL$2:$BL$6289=$D$3)*('Raw Data'!$P$2:$P$6289="JP COURT")*('Raw Data'!$J$2:$J$6289=$G$3)*('Raw Data'!$AE$2:$AE$6289))</f>
        <v>19</v>
      </c>
      <c r="T50" s="100">
        <f t="shared" si="63"/>
        <v>7.2243346007604556E-2</v>
      </c>
      <c r="U50" s="99" cm="1">
        <f t="array" ref="U50">SUMPRODUCT(('Raw Data'!$E$2:$E$6289=$B50)*('Raw Data'!$BL$2:$BL$6289=$D$3)*('Raw Data'!$P$2:$P$6289="JP COURT")*('Raw Data'!$J$2:$J$6289=$G$3)*('Raw Data'!$AD$2:$AD$6289))</f>
        <v>36</v>
      </c>
      <c r="V50" s="101">
        <f t="shared" si="38"/>
        <v>0.13688212927756654</v>
      </c>
    </row>
    <row r="51" spans="2:22" x14ac:dyDescent="0.2">
      <c r="B51" s="244" t="s">
        <v>48</v>
      </c>
      <c r="C51" s="104" cm="1">
        <f t="array" ref="C51">(SUMPRODUCT(('Raw Data'!$E$2:$E$6289=$B51)*('Raw Data'!$BL$2:$BL$6289=$D$3)*('Raw Data'!$P$2:$P$6289="JP COURT")*('Raw Data'!$J$2:$J$6289=$G$3)*('Raw Data'!$S$2:$S$6289)))/1000</f>
        <v>46.560199999999995</v>
      </c>
      <c r="D51" s="99" cm="1">
        <f t="array" ref="D51">(SUMPRODUCT(('Raw Data'!$E$2:$E$6289=$B51)*('Raw Data'!$BL$2:$BL$6289=$D$3)*('Raw Data'!$P$2:$P$6289="JP COURT")*('Raw Data'!$J$2:$J$6289=$G$3)*('Raw Data'!$T$2:$T$6289)))/1000</f>
        <v>0</v>
      </c>
      <c r="E51" s="99">
        <f t="shared" si="64"/>
        <v>46.560199999999995</v>
      </c>
      <c r="F51" s="103" cm="1">
        <f t="array" ref="F51">(SUMPRODUCT(('Raw Data'!$E$2:$E$6289=$B51)*('Raw Data'!$BL$2:$BL$6289=$D$3)*('Raw Data'!$P$2:$P$6289="JP COURT")*('Raw Data'!$J$2:$J$6289=$G$3)*('Raw Data'!$AA$2:$AA$6289)))/1000</f>
        <v>26.540389999999999</v>
      </c>
      <c r="G51" s="100">
        <f t="shared" si="57"/>
        <v>0.57002310986636662</v>
      </c>
      <c r="H51" s="99">
        <f t="shared" si="65"/>
        <v>9.7275699999999965</v>
      </c>
      <c r="I51" s="100">
        <f t="shared" si="58"/>
        <v>0.20892457506625825</v>
      </c>
      <c r="J51" s="103" cm="1">
        <f t="array" ref="J51">(SUMPRODUCT(('Raw Data'!$E$2:$E$6289=$B51)*('Raw Data'!$BL$2:$BL$6289=$D$3)*('Raw Data'!$P$2:$P$6289="JP COURT")*('Raw Data'!$J$2:$J$6289=$G$3)*('Raw Data'!$W$2:$W$6289)))/1000</f>
        <v>10.29224</v>
      </c>
      <c r="K51" s="101">
        <f t="shared" si="59"/>
        <v>0.22105231506737516</v>
      </c>
      <c r="L51" s="99" cm="1">
        <f t="array" ref="L51">SUMPRODUCT(('Raw Data'!$E$2:$E$6289=$B51)*('Raw Data'!$BL$2:$BL$6289=$D$3)*('Raw Data'!$P$2:$P$6289="JP COURT")*('Raw Data'!$J$2:$J$6289=$G$3)*('Raw Data'!$R$2:$R$6289))</f>
        <v>202</v>
      </c>
      <c r="M51" s="99" cm="1">
        <f t="array" ref="M51">SUMPRODUCT(('Raw Data'!$E$2:$E$6289=$B51)*('Raw Data'!$BL$2:$BL$6289=$D$3)*('Raw Data'!$P$2:$P$6289="JP COURT")*('Raw Data'!$J$2:$J$6289=$G$3)*('Raw Data'!$AH$2:$AH$6289))+SUMPRODUCT(('Raw Data'!$E$2:$E$6289=$B51)*('Raw Data'!$BL$2:$BL$6289=$D$3)*('Raw Data'!$P$2:$P$6289="JP COURT")*('Raw Data'!$J$2:$J$6289=$G$3)*('Raw Data'!$BH$2:$BH$6289))</f>
        <v>0</v>
      </c>
      <c r="N51" s="99">
        <f t="shared" si="66"/>
        <v>202</v>
      </c>
      <c r="O51" s="99" cm="1">
        <f t="array" ref="O51">SUMPRODUCT(('Raw Data'!$E$2:$E$6289=$B51)*('Raw Data'!$BL$2:$BL$6289=$D$3)*('Raw Data'!$P$2:$P$6289="JP COURT")*('Raw Data'!$J$2:$J$6289=$G$3)*('Raw Data'!$AF$2:$AF$6289))</f>
        <v>117</v>
      </c>
      <c r="P51" s="100">
        <f t="shared" si="61"/>
        <v>0.57920792079207917</v>
      </c>
      <c r="Q51" s="99">
        <f t="shared" si="67"/>
        <v>27</v>
      </c>
      <c r="R51" s="100">
        <f t="shared" si="62"/>
        <v>0.13366336633663367</v>
      </c>
      <c r="S51" s="99" cm="1">
        <f t="array" ref="S51">SUMPRODUCT(('Raw Data'!$E$2:$E$6289=$B51)*('Raw Data'!$BL$2:$BL$6289=$D$3)*('Raw Data'!$P$2:$P$6289="JP COURT")*('Raw Data'!$J$2:$J$6289=$G$3)*('Raw Data'!$AE$2:$AE$6289))</f>
        <v>27</v>
      </c>
      <c r="T51" s="100">
        <f t="shared" si="63"/>
        <v>0.13366336633663367</v>
      </c>
      <c r="U51" s="99" cm="1">
        <f t="array" ref="U51">SUMPRODUCT(('Raw Data'!$E$2:$E$6289=$B51)*('Raw Data'!$BL$2:$BL$6289=$D$3)*('Raw Data'!$P$2:$P$6289="JP COURT")*('Raw Data'!$J$2:$J$6289=$G$3)*('Raw Data'!$AD$2:$AD$6289))</f>
        <v>31</v>
      </c>
      <c r="V51" s="101">
        <f t="shared" si="38"/>
        <v>0.15346534653465346</v>
      </c>
    </row>
    <row r="52" spans="2:22" x14ac:dyDescent="0.2">
      <c r="B52" s="244" t="s">
        <v>49</v>
      </c>
      <c r="C52" s="104" cm="1">
        <f t="array" ref="C52">(SUMPRODUCT(('Raw Data'!$E$2:$E$6289=$B52)*('Raw Data'!$BL$2:$BL$6289=$D$3)*('Raw Data'!$P$2:$P$6289="JP COURT")*('Raw Data'!$J$2:$J$6289=$G$3)*('Raw Data'!$S$2:$S$6289)))/1000</f>
        <v>87.93413000000001</v>
      </c>
      <c r="D52" s="99" cm="1">
        <f t="array" ref="D52">(SUMPRODUCT(('Raw Data'!$E$2:$E$6289=$B52)*('Raw Data'!$BL$2:$BL$6289=$D$3)*('Raw Data'!$P$2:$P$6289="JP COURT")*('Raw Data'!$J$2:$J$6289=$G$3)*('Raw Data'!$T$2:$T$6289)))/1000</f>
        <v>0.755</v>
      </c>
      <c r="E52" s="99">
        <f t="shared" si="64"/>
        <v>87.179130000000015</v>
      </c>
      <c r="F52" s="103" cm="1">
        <f t="array" ref="F52">(SUMPRODUCT(('Raw Data'!$E$2:$E$6289=$B52)*('Raw Data'!$BL$2:$BL$6289=$D$3)*('Raw Data'!$P$2:$P$6289="JP COURT")*('Raw Data'!$J$2:$J$6289=$G$3)*('Raw Data'!$AA$2:$AA$6289)))/1000</f>
        <v>43.364089999999997</v>
      </c>
      <c r="G52" s="100">
        <f t="shared" si="57"/>
        <v>0.49741365852125374</v>
      </c>
      <c r="H52" s="99">
        <f t="shared" si="65"/>
        <v>25.051250000000017</v>
      </c>
      <c r="I52" s="100">
        <f t="shared" si="58"/>
        <v>0.28735375083463227</v>
      </c>
      <c r="J52" s="103" cm="1">
        <f t="array" ref="J52">(SUMPRODUCT(('Raw Data'!$E$2:$E$6289=$B52)*('Raw Data'!$BL$2:$BL$6289=$D$3)*('Raw Data'!$P$2:$P$6289="JP COURT")*('Raw Data'!$J$2:$J$6289=$G$3)*('Raw Data'!$W$2:$W$6289)))/1000</f>
        <v>18.76379</v>
      </c>
      <c r="K52" s="101">
        <f t="shared" si="59"/>
        <v>0.21523259064411399</v>
      </c>
      <c r="L52" s="99" cm="1">
        <f t="array" ref="L52">SUMPRODUCT(('Raw Data'!$E$2:$E$6289=$B52)*('Raw Data'!$BL$2:$BL$6289=$D$3)*('Raw Data'!$P$2:$P$6289="JP COURT")*('Raw Data'!$J$2:$J$6289=$G$3)*('Raw Data'!$R$2:$R$6289))</f>
        <v>385</v>
      </c>
      <c r="M52" s="99" cm="1">
        <f t="array" ref="M52">SUMPRODUCT(('Raw Data'!$E$2:$E$6289=$B52)*('Raw Data'!$BL$2:$BL$6289=$D$3)*('Raw Data'!$P$2:$P$6289="JP COURT")*('Raw Data'!$J$2:$J$6289=$G$3)*('Raw Data'!$AH$2:$AH$6289))+SUMPRODUCT(('Raw Data'!$E$2:$E$6289=$B52)*('Raw Data'!$BL$2:$BL$6289=$D$3)*('Raw Data'!$P$2:$P$6289="JP COURT")*('Raw Data'!$J$2:$J$6289=$G$3)*('Raw Data'!$BH$2:$BH$6289))</f>
        <v>4</v>
      </c>
      <c r="N52" s="99">
        <f t="shared" si="66"/>
        <v>381</v>
      </c>
      <c r="O52" s="99" cm="1">
        <f t="array" ref="O52">SUMPRODUCT(('Raw Data'!$E$2:$E$6289=$B52)*('Raw Data'!$BL$2:$BL$6289=$D$3)*('Raw Data'!$P$2:$P$6289="JP COURT")*('Raw Data'!$J$2:$J$6289=$G$3)*('Raw Data'!$AF$2:$AF$6289))</f>
        <v>175</v>
      </c>
      <c r="P52" s="100">
        <f t="shared" si="61"/>
        <v>0.45931758530183725</v>
      </c>
      <c r="Q52" s="99">
        <f t="shared" si="67"/>
        <v>94</v>
      </c>
      <c r="R52" s="100">
        <f t="shared" si="62"/>
        <v>0.24671916010498687</v>
      </c>
      <c r="S52" s="99" cm="1">
        <f t="array" ref="S52">SUMPRODUCT(('Raw Data'!$E$2:$E$6289=$B52)*('Raw Data'!$BL$2:$BL$6289=$D$3)*('Raw Data'!$P$2:$P$6289="JP COURT")*('Raw Data'!$J$2:$J$6289=$G$3)*('Raw Data'!$AE$2:$AE$6289))</f>
        <v>42</v>
      </c>
      <c r="T52" s="100">
        <f t="shared" si="63"/>
        <v>0.11023622047244094</v>
      </c>
      <c r="U52" s="99" cm="1">
        <f t="array" ref="U52">SUMPRODUCT(('Raw Data'!$E$2:$E$6289=$B52)*('Raw Data'!$BL$2:$BL$6289=$D$3)*('Raw Data'!$P$2:$P$6289="JP COURT")*('Raw Data'!$J$2:$J$6289=$G$3)*('Raw Data'!$AD$2:$AD$6289))</f>
        <v>70</v>
      </c>
      <c r="V52" s="101">
        <f t="shared" si="38"/>
        <v>0.18372703412073491</v>
      </c>
    </row>
    <row r="53" spans="2:22" x14ac:dyDescent="0.2">
      <c r="B53" s="244" t="s">
        <v>50</v>
      </c>
      <c r="C53" s="104" cm="1">
        <f t="array" ref="C53">(SUMPRODUCT(('Raw Data'!$E$2:$E$6289=$B53)*('Raw Data'!$BL$2:$BL$6289=$D$3)*('Raw Data'!$P$2:$P$6289="JP COURT")*('Raw Data'!$J$2:$J$6289=$G$3)*('Raw Data'!$S$2:$S$6289)))/1000</f>
        <v>117.96555000000001</v>
      </c>
      <c r="D53" s="104" cm="1">
        <f t="array" ref="D53">(SUMPRODUCT(('Raw Data'!$E$2:$E$6289=$B53)*('Raw Data'!$BL$2:$BL$6289=$D$3)*('Raw Data'!$P$2:$P$6289="JP COURT")*('Raw Data'!$J$2:$J$6289=$G$3)*('Raw Data'!$T$2:$T$6289)))/1000</f>
        <v>0.38</v>
      </c>
      <c r="E53" s="99">
        <f t="shared" si="64"/>
        <v>117.58555000000001</v>
      </c>
      <c r="F53" s="103" cm="1">
        <f t="array" ref="F53">(SUMPRODUCT(('Raw Data'!$E$2:$E$6289=$B53)*('Raw Data'!$BL$2:$BL$6289=$D$3)*('Raw Data'!$P$2:$P$6289="JP COURT")*('Raw Data'!$J$2:$J$6289=$G$3)*('Raw Data'!$AA$2:$AA$6289)))/1000</f>
        <v>89.422420000000002</v>
      </c>
      <c r="G53" s="100">
        <f t="shared" si="57"/>
        <v>0.7604881722286454</v>
      </c>
      <c r="H53" s="99">
        <f t="shared" si="65"/>
        <v>15.871350000000009</v>
      </c>
      <c r="I53" s="100">
        <f t="shared" si="58"/>
        <v>0.1349770443732245</v>
      </c>
      <c r="J53" s="103" cm="1">
        <f t="array" ref="J53">(SUMPRODUCT(('Raw Data'!$E$2:$E$6289=$B53)*('Raw Data'!$BL$2:$BL$6289=$D$3)*('Raw Data'!$P$2:$P$6289="JP COURT")*('Raw Data'!$J$2:$J$6289=$G$3)*('Raw Data'!$W$2:$W$6289)))/1000</f>
        <v>12.291780000000001</v>
      </c>
      <c r="K53" s="101">
        <f t="shared" si="59"/>
        <v>0.10453478339813013</v>
      </c>
      <c r="L53" s="99" cm="1">
        <f t="array" ref="L53">SUMPRODUCT(('Raw Data'!$E$2:$E$6289=$B53)*('Raw Data'!$BL$2:$BL$6289=$D$3)*('Raw Data'!$P$2:$P$6289="JP COURT")*('Raw Data'!$J$2:$J$6289=$G$3)*('Raw Data'!$R$2:$R$6289))</f>
        <v>523</v>
      </c>
      <c r="M53" s="99" cm="1">
        <f t="array" ref="M53">SUMPRODUCT(('Raw Data'!$E$2:$E$6289=$B53)*('Raw Data'!$BL$2:$BL$6289=$D$3)*('Raw Data'!$P$2:$P$6289="JP COURT")*('Raw Data'!$J$2:$J$6289=$G$3)*('Raw Data'!$AH$2:$AH$6289))+SUMPRODUCT(('Raw Data'!$E$2:$E$6289=$B53)*('Raw Data'!$BL$2:$BL$6289=$D$3)*('Raw Data'!$P$2:$P$6289="JP COURT")*('Raw Data'!$J$2:$J$6289=$G$3)*('Raw Data'!$BH$2:$BH$6289))</f>
        <v>2</v>
      </c>
      <c r="N53" s="99">
        <f t="shared" si="66"/>
        <v>521</v>
      </c>
      <c r="O53" s="99" cm="1">
        <f t="array" ref="O53">SUMPRODUCT(('Raw Data'!$E$2:$E$6289=$B53)*('Raw Data'!$BL$2:$BL$6289=$D$3)*('Raw Data'!$P$2:$P$6289="JP COURT")*('Raw Data'!$J$2:$J$6289=$G$3)*('Raw Data'!$AF$2:$AF$6289))</f>
        <v>392</v>
      </c>
      <c r="P53" s="100">
        <f t="shared" si="61"/>
        <v>0.75239923224568139</v>
      </c>
      <c r="Q53" s="99">
        <f t="shared" si="67"/>
        <v>51</v>
      </c>
      <c r="R53" s="100">
        <f t="shared" si="62"/>
        <v>9.7888675623800381E-2</v>
      </c>
      <c r="S53" s="99" cm="1">
        <f t="array" ref="S53">SUMPRODUCT(('Raw Data'!$E$2:$E$6289=$B53)*('Raw Data'!$BL$2:$BL$6289=$D$3)*('Raw Data'!$P$2:$P$6289="JP COURT")*('Raw Data'!$J$2:$J$6289=$G$3)*('Raw Data'!$AE$2:$AE$6289))</f>
        <v>30</v>
      </c>
      <c r="T53" s="100">
        <f t="shared" si="63"/>
        <v>5.7581573896353169E-2</v>
      </c>
      <c r="U53" s="99" cm="1">
        <f t="array" ref="U53">SUMPRODUCT(('Raw Data'!$E$2:$E$6289=$B53)*('Raw Data'!$BL$2:$BL$6289=$D$3)*('Raw Data'!$P$2:$P$6289="JP COURT")*('Raw Data'!$J$2:$J$6289=$G$3)*('Raw Data'!$AD$2:$AD$6289))</f>
        <v>48</v>
      </c>
      <c r="V53" s="101">
        <f t="shared" si="38"/>
        <v>9.2130518234165071E-2</v>
      </c>
    </row>
    <row r="54" spans="2:22" x14ac:dyDescent="0.2">
      <c r="B54" s="244" t="s">
        <v>51</v>
      </c>
      <c r="C54" s="104" cm="1">
        <f t="array" ref="C54">(SUMPRODUCT(('Raw Data'!$E$2:$E$6289=$B54)*('Raw Data'!$BL$2:$BL$6289=$D$3)*('Raw Data'!$P$2:$P$6289="JP COURT")*('Raw Data'!$J$2:$J$6289=$G$3)*('Raw Data'!$S$2:$S$6289)))/1000</f>
        <v>60.353000000000002</v>
      </c>
      <c r="D54" s="104" cm="1">
        <f t="array" ref="D54">(SUMPRODUCT(('Raw Data'!$E$2:$E$6289=$B54)*('Raw Data'!$BL$2:$BL$6289=$D$3)*('Raw Data'!$P$2:$P$6289="JP COURT")*('Raw Data'!$J$2:$J$6289=$G$3)*('Raw Data'!$T$2:$T$6289)))/1000</f>
        <v>0</v>
      </c>
      <c r="E54" s="99">
        <f t="shared" si="64"/>
        <v>60.353000000000002</v>
      </c>
      <c r="F54" s="103" cm="1">
        <f t="array" ref="F54">(SUMPRODUCT(('Raw Data'!$E$2:$E$6289=$B54)*('Raw Data'!$BL$2:$BL$6289=$D$3)*('Raw Data'!$P$2:$P$6289="JP COURT")*('Raw Data'!$J$2:$J$6289=$G$3)*('Raw Data'!$AA$2:$AA$6289)))/1000</f>
        <v>42.363500000000002</v>
      </c>
      <c r="G54" s="100">
        <f t="shared" si="57"/>
        <v>0.7019286530909814</v>
      </c>
      <c r="H54" s="99">
        <f t="shared" si="65"/>
        <v>10.303329999999999</v>
      </c>
      <c r="I54" s="100">
        <f t="shared" si="58"/>
        <v>0.17071777707818997</v>
      </c>
      <c r="J54" s="103" cm="1">
        <f t="array" ref="J54">(SUMPRODUCT(('Raw Data'!$E$2:$E$6289=$B54)*('Raw Data'!$BL$2:$BL$6289=$D$3)*('Raw Data'!$P$2:$P$6289="JP COURT")*('Raw Data'!$J$2:$J$6289=$G$3)*('Raw Data'!$W$2:$W$6289)))/1000</f>
        <v>7.6861699999999997</v>
      </c>
      <c r="K54" s="101">
        <f t="shared" si="59"/>
        <v>0.12735356983082863</v>
      </c>
      <c r="L54" s="99" cm="1">
        <f t="array" ref="L54">SUMPRODUCT(('Raw Data'!$E$2:$E$6289=$B54)*('Raw Data'!$BL$2:$BL$6289=$D$3)*('Raw Data'!$P$2:$P$6289="JP COURT")*('Raw Data'!$J$2:$J$6289=$G$3)*('Raw Data'!$R$2:$R$6289))</f>
        <v>258</v>
      </c>
      <c r="M54" s="99" cm="1">
        <f t="array" ref="M54">SUMPRODUCT(('Raw Data'!$E$2:$E$6289=$B54)*('Raw Data'!$BL$2:$BL$6289=$D$3)*('Raw Data'!$P$2:$P$6289="JP COURT")*('Raw Data'!$J$2:$J$6289=$G$3)*('Raw Data'!$AH$2:$AH$6289))+SUMPRODUCT(('Raw Data'!$E$2:$E$6289=$B54)*('Raw Data'!$BL$2:$BL$6289=$D$3)*('Raw Data'!$P$2:$P$6289="JP COURT")*('Raw Data'!$J$2:$J$6289=$G$3)*('Raw Data'!$BH$2:$BH$6289))</f>
        <v>0</v>
      </c>
      <c r="N54" s="99">
        <f t="shared" si="66"/>
        <v>258</v>
      </c>
      <c r="O54" s="99" cm="1">
        <f t="array" ref="O54">SUMPRODUCT(('Raw Data'!$E$2:$E$6289=$B54)*('Raw Data'!$BL$2:$BL$6289=$D$3)*('Raw Data'!$P$2:$P$6289="JP COURT")*('Raw Data'!$J$2:$J$6289=$G$3)*('Raw Data'!$AF$2:$AF$6289))</f>
        <v>181</v>
      </c>
      <c r="P54" s="100">
        <f t="shared" si="61"/>
        <v>0.70155038759689925</v>
      </c>
      <c r="Q54" s="99">
        <f t="shared" si="67"/>
        <v>33</v>
      </c>
      <c r="R54" s="100">
        <f t="shared" si="62"/>
        <v>0.12790697674418605</v>
      </c>
      <c r="S54" s="99" cm="1">
        <f t="array" ref="S54">SUMPRODUCT(('Raw Data'!$E$2:$E$6289=$B54)*('Raw Data'!$BL$2:$BL$6289=$D$3)*('Raw Data'!$P$2:$P$6289="JP COURT")*('Raw Data'!$J$2:$J$6289=$G$3)*('Raw Data'!$AE$2:$AE$6289))</f>
        <v>17</v>
      </c>
      <c r="T54" s="100">
        <f t="shared" si="63"/>
        <v>6.589147286821706E-2</v>
      </c>
      <c r="U54" s="99" cm="1">
        <f t="array" ref="U54">SUMPRODUCT(('Raw Data'!$E$2:$E$6289=$B54)*('Raw Data'!$BL$2:$BL$6289=$D$3)*('Raw Data'!$P$2:$P$6289="JP COURT")*('Raw Data'!$J$2:$J$6289=$G$3)*('Raw Data'!$AD$2:$AD$6289))</f>
        <v>27</v>
      </c>
      <c r="V54" s="101">
        <f t="shared" si="38"/>
        <v>0.10465116279069768</v>
      </c>
    </row>
    <row r="55" spans="2:22" x14ac:dyDescent="0.2">
      <c r="B55" s="245"/>
      <c r="C55" s="112"/>
      <c r="D55" s="112"/>
      <c r="E55" s="113"/>
      <c r="F55" s="114"/>
      <c r="G55" s="115"/>
      <c r="H55" s="113"/>
      <c r="I55" s="115"/>
      <c r="J55" s="114"/>
      <c r="K55" s="116"/>
      <c r="L55" s="113"/>
      <c r="M55" s="113"/>
      <c r="N55" s="113"/>
      <c r="O55" s="113"/>
      <c r="P55" s="115"/>
      <c r="Q55" s="113"/>
      <c r="R55" s="115"/>
      <c r="S55" s="113"/>
      <c r="T55" s="115"/>
      <c r="U55" s="113"/>
      <c r="V55" s="116"/>
    </row>
    <row r="56" spans="2:22" s="190" customFormat="1" x14ac:dyDescent="0.2"/>
  </sheetData>
  <sheetProtection algorithmName="SHA-512" hashValue="SMLFt7Z9GVtB5O91dyUupWWUJ/OrX+PPwtuvoQ7ZQw5Juhzr4NgKZeqWsUVnsE/P6k5/Jg5dE2fZAg7ryxwDGg==" saltValue="PEGLXI6+B/2dRLFYymsZaw==" spinCount="100000" sheet="1" objects="1" scenarios="1"/>
  <mergeCells count="7">
    <mergeCell ref="C2:E2"/>
    <mergeCell ref="F2:H2"/>
    <mergeCell ref="L5:V5"/>
    <mergeCell ref="C5:K5"/>
    <mergeCell ref="B5:B6"/>
    <mergeCell ref="D3:E3"/>
    <mergeCell ref="G3:H3"/>
  </mergeCells>
  <dataValidations count="1">
    <dataValidation type="list" allowBlank="1" showInputMessage="1" showErrorMessage="1" sqref="G3:H3" xr:uid="{D44E9FBC-2A05-459F-9190-68F92A2A84F4}">
      <formula1>ExtractDate</formula1>
    </dataValidation>
  </dataValidations>
  <hyperlinks>
    <hyperlink ref="B1" location="Index!A1" display="Back to INDEX" xr:uid="{16670238-F4C6-47EA-B3A1-CE8B0FE10365}"/>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D704AF4-397D-4871-8C73-BE5E73E1E3A7}">
          <x14:formula1>
            <xm:f>DropDownList!$A$1:$A$4</xm:f>
          </x14:formula1>
          <xm:sqref>D3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38CB-9A7A-4A0D-A8AF-9A32D6124328}">
  <sheetPr codeName="Sheet8"/>
  <dimension ref="B1:V69"/>
  <sheetViews>
    <sheetView showGridLines="0" zoomScaleNormal="100" workbookViewId="0">
      <selection activeCell="G3" sqref="G3:H3"/>
    </sheetView>
  </sheetViews>
  <sheetFormatPr defaultRowHeight="12.75" x14ac:dyDescent="0.2"/>
  <cols>
    <col min="1" max="1" width="2.7109375" style="190" customWidth="1"/>
    <col min="2" max="2" width="32.7109375" style="190" customWidth="1"/>
    <col min="3" max="22" width="9.5703125" style="190" customWidth="1"/>
    <col min="23" max="16384" width="9.140625" style="190"/>
  </cols>
  <sheetData>
    <row r="1" spans="2:22" x14ac:dyDescent="0.2">
      <c r="B1" s="233" t="s">
        <v>54</v>
      </c>
      <c r="C1" s="234"/>
    </row>
    <row r="2" spans="2:22" ht="30" customHeight="1" x14ac:dyDescent="0.2">
      <c r="C2" s="326" t="s">
        <v>394</v>
      </c>
      <c r="D2" s="326"/>
      <c r="E2" s="326"/>
      <c r="F2" s="326" t="s">
        <v>395</v>
      </c>
      <c r="G2" s="326"/>
      <c r="H2" s="326"/>
    </row>
    <row r="3" spans="2:22" ht="15" x14ac:dyDescent="0.2">
      <c r="C3" s="235" t="s">
        <v>392</v>
      </c>
      <c r="D3" s="327" t="s">
        <v>145</v>
      </c>
      <c r="E3" s="327"/>
      <c r="F3" s="235" t="s">
        <v>371</v>
      </c>
      <c r="G3" s="328">
        <v>46204</v>
      </c>
      <c r="H3" s="328"/>
      <c r="J3" s="40"/>
      <c r="N3" s="40"/>
      <c r="O3" s="40"/>
      <c r="P3" s="40"/>
      <c r="Q3" s="40"/>
      <c r="R3" s="40"/>
      <c r="S3" s="40"/>
      <c r="T3" s="40"/>
      <c r="U3" s="40"/>
      <c r="V3" s="40"/>
    </row>
    <row r="4" spans="2:22" x14ac:dyDescent="0.2">
      <c r="E4" s="40"/>
      <c r="F4" s="40"/>
      <c r="G4" s="40"/>
      <c r="H4" s="40"/>
      <c r="I4" s="40"/>
      <c r="J4" s="40"/>
      <c r="K4" s="40"/>
      <c r="L4" s="40"/>
      <c r="M4" s="40"/>
      <c r="N4" s="40"/>
      <c r="O4" s="40"/>
      <c r="P4" s="40"/>
      <c r="Q4" s="40"/>
      <c r="R4" s="40"/>
      <c r="S4" s="40"/>
      <c r="T4" s="40"/>
      <c r="U4" s="40"/>
      <c r="V4" s="40"/>
    </row>
    <row r="5" spans="2:22" ht="15" x14ac:dyDescent="0.25">
      <c r="B5" s="329" t="s">
        <v>258</v>
      </c>
      <c r="C5" s="324" t="s">
        <v>297</v>
      </c>
      <c r="D5" s="324"/>
      <c r="E5" s="324"/>
      <c r="F5" s="324"/>
      <c r="G5" s="324"/>
      <c r="H5" s="324"/>
      <c r="I5" s="324"/>
      <c r="J5" s="324"/>
      <c r="K5" s="324"/>
      <c r="L5" s="324" t="s">
        <v>291</v>
      </c>
      <c r="M5" s="324"/>
      <c r="N5" s="324"/>
      <c r="O5" s="324"/>
      <c r="P5" s="324"/>
      <c r="Q5" s="324"/>
      <c r="R5" s="324"/>
      <c r="S5" s="324"/>
      <c r="T5" s="324"/>
      <c r="U5" s="324"/>
      <c r="V5" s="324"/>
    </row>
    <row r="6" spans="2:22" ht="51" x14ac:dyDescent="0.2">
      <c r="B6" s="330"/>
      <c r="C6" s="236" t="s">
        <v>377</v>
      </c>
      <c r="D6" s="236" t="s">
        <v>378</v>
      </c>
      <c r="E6" s="236" t="s">
        <v>379</v>
      </c>
      <c r="F6" s="236" t="s">
        <v>380</v>
      </c>
      <c r="G6" s="237" t="s">
        <v>381</v>
      </c>
      <c r="H6" s="236" t="s">
        <v>382</v>
      </c>
      <c r="I6" s="237" t="s">
        <v>383</v>
      </c>
      <c r="J6" s="236" t="s">
        <v>384</v>
      </c>
      <c r="K6" s="237" t="s">
        <v>385</v>
      </c>
      <c r="L6" s="236" t="s">
        <v>386</v>
      </c>
      <c r="M6" s="236" t="s">
        <v>387</v>
      </c>
      <c r="N6" s="236" t="s">
        <v>388</v>
      </c>
      <c r="O6" s="236" t="s">
        <v>366</v>
      </c>
      <c r="P6" s="237" t="s">
        <v>2</v>
      </c>
      <c r="Q6" s="236" t="s">
        <v>389</v>
      </c>
      <c r="R6" s="237" t="s">
        <v>3</v>
      </c>
      <c r="S6" s="236" t="s">
        <v>390</v>
      </c>
      <c r="T6" s="237" t="s">
        <v>4</v>
      </c>
      <c r="U6" s="236" t="s">
        <v>393</v>
      </c>
      <c r="V6" s="237" t="s">
        <v>5</v>
      </c>
    </row>
    <row r="7" spans="2:22" x14ac:dyDescent="0.2">
      <c r="B7" s="244"/>
      <c r="C7" s="118"/>
      <c r="D7" s="40"/>
      <c r="E7" s="40"/>
      <c r="F7" s="99"/>
      <c r="G7" s="40"/>
      <c r="H7" s="40"/>
      <c r="I7" s="40"/>
      <c r="J7" s="40"/>
      <c r="K7" s="40"/>
      <c r="L7" s="118"/>
      <c r="M7" s="40"/>
      <c r="N7" s="40"/>
      <c r="O7" s="40"/>
      <c r="P7" s="40"/>
      <c r="Q7" s="40"/>
      <c r="R7" s="40"/>
      <c r="S7" s="40"/>
      <c r="T7" s="40"/>
      <c r="U7" s="40"/>
      <c r="V7" s="38"/>
    </row>
    <row r="8" spans="2:22" x14ac:dyDescent="0.2">
      <c r="B8" s="242" t="s">
        <v>6</v>
      </c>
      <c r="C8" s="97">
        <f>SUM(C10,C13,C28,C34,C44,C52)</f>
        <v>2208.4642199999998</v>
      </c>
      <c r="D8" s="97">
        <f t="shared" ref="D8:J8" si="0">SUM(D10,D13,D28,D34,D44,D52)</f>
        <v>218.76342</v>
      </c>
      <c r="E8" s="97">
        <f t="shared" si="0"/>
        <v>1989.7008000000001</v>
      </c>
      <c r="F8" s="97">
        <f t="shared" si="0"/>
        <v>783.76108999999997</v>
      </c>
      <c r="G8" s="117">
        <f t="shared" ref="G8" si="1">IFERROR(F8/E8,0)</f>
        <v>0.39390901888364316</v>
      </c>
      <c r="H8" s="97">
        <f t="shared" si="0"/>
        <v>414.76955000000004</v>
      </c>
      <c r="I8" s="117">
        <f t="shared" ref="I8" si="2">IFERROR(H8/E8,0)</f>
        <v>0.20845825161250375</v>
      </c>
      <c r="J8" s="97">
        <f t="shared" si="0"/>
        <v>791.17016000000001</v>
      </c>
      <c r="K8" s="117">
        <f t="shared" ref="K8" si="3">IFERROR(J8/E8,0)</f>
        <v>0.39763272950385303</v>
      </c>
      <c r="L8" s="97">
        <f>SUM(L10,L13,L28,L34,L44,L52)</f>
        <v>13448</v>
      </c>
      <c r="M8" s="97">
        <f t="shared" ref="M8:U8" si="4">SUM(M10,M13,M28,M34,M44,M52)</f>
        <v>1350</v>
      </c>
      <c r="N8" s="97">
        <f t="shared" si="4"/>
        <v>12098</v>
      </c>
      <c r="O8" s="97">
        <f t="shared" si="4"/>
        <v>4447</v>
      </c>
      <c r="P8" s="117">
        <f t="shared" ref="P8" si="5">IFERROR(O8/N8,0)</f>
        <v>0.36758141841626712</v>
      </c>
      <c r="Q8" s="97">
        <f t="shared" si="4"/>
        <v>1965</v>
      </c>
      <c r="R8" s="117">
        <f t="shared" ref="R8" si="6">IFERROR(Q8/N8,0)</f>
        <v>0.16242354108117044</v>
      </c>
      <c r="S8" s="97">
        <f t="shared" si="4"/>
        <v>872</v>
      </c>
      <c r="T8" s="117">
        <f t="shared" ref="T8" si="7">IFERROR(S8/N8,0)</f>
        <v>7.207802942635147E-2</v>
      </c>
      <c r="U8" s="97">
        <f t="shared" si="4"/>
        <v>4814</v>
      </c>
      <c r="V8" s="117">
        <f t="shared" ref="V8" si="8">IFERROR(U8/N8,0)</f>
        <v>0.39791701107621097</v>
      </c>
    </row>
    <row r="9" spans="2:22" x14ac:dyDescent="0.2">
      <c r="B9" s="253"/>
      <c r="C9" s="118"/>
      <c r="D9" s="99"/>
      <c r="E9" s="99"/>
      <c r="F9" s="99"/>
      <c r="G9" s="119"/>
      <c r="H9" s="40"/>
      <c r="I9" s="119"/>
      <c r="J9" s="40"/>
      <c r="K9" s="119"/>
      <c r="L9" s="118"/>
      <c r="M9" s="99"/>
      <c r="N9" s="40"/>
      <c r="O9" s="40"/>
      <c r="P9" s="119"/>
      <c r="Q9" s="40"/>
      <c r="R9" s="119"/>
      <c r="S9" s="40"/>
      <c r="T9" s="119"/>
      <c r="U9" s="40"/>
      <c r="V9" s="120"/>
    </row>
    <row r="10" spans="2:22" x14ac:dyDescent="0.2">
      <c r="B10" s="242" t="s">
        <v>7</v>
      </c>
      <c r="C10" s="97">
        <f>SUM(C11)</f>
        <v>396.51848999999999</v>
      </c>
      <c r="D10" s="97">
        <f t="shared" ref="D10:F10" si="9">SUM(D11)</f>
        <v>39.271239999999999</v>
      </c>
      <c r="E10" s="97">
        <f t="shared" si="9"/>
        <v>357.24725000000001</v>
      </c>
      <c r="F10" s="97">
        <f t="shared" si="9"/>
        <v>122.98644999999999</v>
      </c>
      <c r="G10" s="117">
        <f>IFERROR(F10/E10,0)</f>
        <v>0.3442614323833143</v>
      </c>
      <c r="H10" s="97">
        <f>SUM(H11)</f>
        <v>56.003110000000021</v>
      </c>
      <c r="I10" s="117">
        <f>IFERROR(H10/E10,0)</f>
        <v>0.15676288620836135</v>
      </c>
      <c r="J10" s="97">
        <f>SUM(J11)</f>
        <v>178.25769</v>
      </c>
      <c r="K10" s="117">
        <f>IFERROR(J10/E10,0)</f>
        <v>0.49897568140832432</v>
      </c>
      <c r="L10" s="97">
        <f>SUM(L11)</f>
        <v>2509</v>
      </c>
      <c r="M10" s="97">
        <f t="shared" ref="M10:U10" si="10">SUM(M11)</f>
        <v>243</v>
      </c>
      <c r="N10" s="97">
        <f t="shared" si="10"/>
        <v>2266</v>
      </c>
      <c r="O10" s="97">
        <f t="shared" si="10"/>
        <v>711</v>
      </c>
      <c r="P10" s="117">
        <f>IFERROR(O10/N10,0)</f>
        <v>0.31376875551632832</v>
      </c>
      <c r="Q10" s="97">
        <f t="shared" si="10"/>
        <v>299</v>
      </c>
      <c r="R10" s="117">
        <f>IFERROR(Q10/N10,0)</f>
        <v>0.1319505736981465</v>
      </c>
      <c r="S10" s="97">
        <f t="shared" si="10"/>
        <v>174</v>
      </c>
      <c r="T10" s="117">
        <f>IFERROR(S10/N10,0)</f>
        <v>7.6787290379523393E-2</v>
      </c>
      <c r="U10" s="97">
        <f t="shared" si="10"/>
        <v>1082</v>
      </c>
      <c r="V10" s="117">
        <f>IFERROR(U10/N10,0)</f>
        <v>0.47749338040600176</v>
      </c>
    </row>
    <row r="11" spans="2:22" x14ac:dyDescent="0.2">
      <c r="B11" s="244" t="s">
        <v>8</v>
      </c>
      <c r="C11" s="121" cm="1">
        <f t="array" ref="C11">(SUMPRODUCT(('Raw Data'!$E$2:$E$6289=$B11)*('Raw Data'!$BL$2:$BL$6289=$D$3)*('Raw Data'!$P$2:$P$6289="FISCAL FINES")*('Raw Data'!$J$2:$J$6289=$G$3)*('Raw Data'!$S$2:$S$6289)))/1000</f>
        <v>396.51848999999999</v>
      </c>
      <c r="D11" s="99" cm="1">
        <f t="array" ref="D11">(SUMPRODUCT(('Raw Data'!$E$2:$E$6289=$B11)*('Raw Data'!$BL$2:$BL$6289=$D$3)*('Raw Data'!$P$2:$P$6289="FISCAL FINES")*('Raw Data'!$J$2:$J$6289=$G$3)*('Raw Data'!$T$2:$T$6289)))/1000</f>
        <v>39.271239999999999</v>
      </c>
      <c r="E11" s="99">
        <f>C11 - D11</f>
        <v>357.24725000000001</v>
      </c>
      <c r="F11" s="99" cm="1">
        <f t="array" ref="F11">(SUMPRODUCT(('Raw Data'!$E$2:$E$6289=$B11)*('Raw Data'!$BL$2:$BL$6289=$D$3)*('Raw Data'!$P$2:$P$6289="FISCAL FINES")*('Raw Data'!$J$2:$J$6289=$G$3)*('Raw Data'!$AA$2:$AA$6289)))/1000</f>
        <v>122.98644999999999</v>
      </c>
      <c r="G11" s="119">
        <f>IFERROR(F11/E11,0)</f>
        <v>0.3442614323833143</v>
      </c>
      <c r="H11" s="99">
        <f>E11-J11-F11</f>
        <v>56.003110000000021</v>
      </c>
      <c r="I11" s="119">
        <f>IFERROR(H11/E11,0)</f>
        <v>0.15676288620836135</v>
      </c>
      <c r="J11" s="99" cm="1">
        <f t="array" ref="J11">(SUMPRODUCT(('Raw Data'!$E$2:$E$6289=$B11)*('Raw Data'!$BL$2:$BL$6289=$D$3)*('Raw Data'!$P$2:$P$6289="FISCAL FINES")*('Raw Data'!$J$2:$J$6289=$G$3)*('Raw Data'!$W$2:$W$6289)))/1000</f>
        <v>178.25769</v>
      </c>
      <c r="K11" s="119">
        <f>IFERROR(J11/E11,0)</f>
        <v>0.49897568140832432</v>
      </c>
      <c r="L11" s="121" cm="1">
        <f t="array" ref="L11">SUMPRODUCT(('Raw Data'!$E$2:$E$6289=$B11)*('Raw Data'!$BL$2:$BL$6289=$D$3)*('Raw Data'!$P$2:$P$6289="FISCAL FINES")*('Raw Data'!$J$2:$J$6289=$G$3)*('Raw Data'!$R$2:$R$6289))</f>
        <v>2509</v>
      </c>
      <c r="M11" s="99" cm="1">
        <f t="array" ref="M11">SUMPRODUCT(('Raw Data'!$E$2:$E$6289=$B11)*('Raw Data'!$BL$2:$BL$6289=$D$3)*('Raw Data'!$P$2:$P$6289="FISCAL FINES")*('Raw Data'!$J$2:$J$6289=$G$3)*('Raw Data'!$AH$2:$AH$6289))+SUMPRODUCT(('Raw Data'!$E$2:$E$6289=$B11)*('Raw Data'!$BL$2:$BL$6289=$D$3)*('Raw Data'!$P$2:$P$6289="FISCAL FINES")*('Raw Data'!$J$2:$J$6289=$G$3)*('Raw Data'!$BH$2:$BH$6289))</f>
        <v>243</v>
      </c>
      <c r="N11" s="99">
        <f>L11-M11</f>
        <v>2266</v>
      </c>
      <c r="O11" s="99" cm="1">
        <f t="array" ref="O11">SUMPRODUCT(('Raw Data'!$E$2:$E$6289=$B11)*('Raw Data'!$BL$2:$BL$6289=$D$3)*('Raw Data'!$P$2:$P$6289="FISCAL FINES")*('Raw Data'!$J$2:$J$6289=$G$3)*('Raw Data'!$AF$2:$AF$6289))</f>
        <v>711</v>
      </c>
      <c r="P11" s="119">
        <f>IFERROR(O11/N11,0)</f>
        <v>0.31376875551632832</v>
      </c>
      <c r="Q11" s="99">
        <f>N11-O11-S11-U11</f>
        <v>299</v>
      </c>
      <c r="R11" s="119">
        <f>IFERROR(Q11/N11,0)</f>
        <v>0.1319505736981465</v>
      </c>
      <c r="S11" s="99" cm="1">
        <f t="array" ref="S11">SUMPRODUCT(('Raw Data'!$E$2:$E$6289=$B11)*('Raw Data'!$BL$2:$BL$6289=$D$3)*('Raw Data'!$P$2:$P$6289="FISCAL FINES")*('Raw Data'!$J$2:$J$6289=$G$3)*('Raw Data'!$AE$2:$AE$6289))</f>
        <v>174</v>
      </c>
      <c r="T11" s="119">
        <f>IFERROR(S11/N11,0)</f>
        <v>7.6787290379523393E-2</v>
      </c>
      <c r="U11" s="99" cm="1">
        <f t="array" ref="U11">SUMPRODUCT(('Raw Data'!$E$2:$E$6289=$B11)*('Raw Data'!$BL$2:$BL$6289=$D$3)*('Raw Data'!$P$2:$P$6289="FISCAL FINES")*('Raw Data'!$J$2:$J$6289=$G$3)*('Raw Data'!$AD$2:$AD$6289))</f>
        <v>1082</v>
      </c>
      <c r="V11" s="120">
        <f t="shared" ref="V11:V26" si="11">IFERROR(U11/N11,0)</f>
        <v>0.47749338040600176</v>
      </c>
    </row>
    <row r="12" spans="2:22" x14ac:dyDescent="0.2">
      <c r="B12" s="244"/>
      <c r="C12" s="121"/>
      <c r="D12" s="99"/>
      <c r="E12" s="99"/>
      <c r="F12" s="99"/>
      <c r="G12" s="119"/>
      <c r="H12" s="99"/>
      <c r="I12" s="119"/>
      <c r="J12" s="99"/>
      <c r="K12" s="119"/>
      <c r="L12" s="121"/>
      <c r="M12" s="99"/>
      <c r="N12" s="99"/>
      <c r="O12" s="99"/>
      <c r="P12" s="119"/>
      <c r="Q12" s="99"/>
      <c r="R12" s="119"/>
      <c r="S12" s="99"/>
      <c r="T12" s="119"/>
      <c r="U12" s="99"/>
      <c r="V12" s="120"/>
    </row>
    <row r="13" spans="2:22" x14ac:dyDescent="0.2">
      <c r="B13" s="242" t="s">
        <v>9</v>
      </c>
      <c r="C13" s="97">
        <f>SUM(C14:C26)</f>
        <v>310.37820999999997</v>
      </c>
      <c r="D13" s="97">
        <f t="shared" ref="D13:F13" si="12">SUM(D14:D26)</f>
        <v>26.069999999999997</v>
      </c>
      <c r="E13" s="97">
        <f t="shared" si="12"/>
        <v>284.30820999999997</v>
      </c>
      <c r="F13" s="97">
        <f t="shared" si="12"/>
        <v>119.11952000000001</v>
      </c>
      <c r="G13" s="117">
        <f t="shared" ref="G13:G26" si="13">IFERROR(F13/E13,0)</f>
        <v>0.41898023275514984</v>
      </c>
      <c r="H13" s="97">
        <f>SUM(H14:H26)</f>
        <v>55.733150000000023</v>
      </c>
      <c r="I13" s="117">
        <f t="shared" ref="I13:I26" si="14">IFERROR(H13/E13,0)</f>
        <v>0.19603074424055508</v>
      </c>
      <c r="J13" s="97">
        <f>SUM(J14:J26)</f>
        <v>109.45554</v>
      </c>
      <c r="K13" s="117">
        <f t="shared" ref="K13:K26" si="15">IFERROR(J13/E13,0)</f>
        <v>0.38498902300429527</v>
      </c>
      <c r="L13" s="97">
        <f>SUM(L14:L26)</f>
        <v>1699</v>
      </c>
      <c r="M13" s="97">
        <f t="shared" ref="M13:U13" si="16">SUM(M14:M26)</f>
        <v>139</v>
      </c>
      <c r="N13" s="97">
        <f t="shared" si="16"/>
        <v>1560</v>
      </c>
      <c r="O13" s="97">
        <f t="shared" si="16"/>
        <v>672</v>
      </c>
      <c r="P13" s="117">
        <f t="shared" ref="P13:P26" si="17">IFERROR(O13/N13,0)</f>
        <v>0.43076923076923079</v>
      </c>
      <c r="Q13" s="97">
        <f t="shared" si="16"/>
        <v>135</v>
      </c>
      <c r="R13" s="117">
        <f t="shared" ref="R13:R26" si="18">IFERROR(Q13/N13,0)</f>
        <v>8.6538461538461536E-2</v>
      </c>
      <c r="S13" s="97">
        <f t="shared" si="16"/>
        <v>119</v>
      </c>
      <c r="T13" s="117">
        <f t="shared" ref="T13:T26" si="19">IFERROR(S13/N13,0)</f>
        <v>7.6282051282051289E-2</v>
      </c>
      <c r="U13" s="97">
        <f t="shared" si="16"/>
        <v>634</v>
      </c>
      <c r="V13" s="117">
        <f t="shared" si="11"/>
        <v>0.40641025641025641</v>
      </c>
    </row>
    <row r="14" spans="2:22" x14ac:dyDescent="0.2">
      <c r="B14" s="244" t="s">
        <v>10</v>
      </c>
      <c r="C14" s="121" cm="1">
        <f t="array" ref="C14">(SUMPRODUCT(('Raw Data'!$E$2:$E$6289=$B14)*('Raw Data'!$BL$2:$BL$6289=$D$3)*('Raw Data'!$P$2:$P$6289="FISCAL FINES")*('Raw Data'!$J$2:$J$6289=$G$3)*('Raw Data'!$S$2:$S$6289)))/1000</f>
        <v>133.99501000000001</v>
      </c>
      <c r="D14" s="99" cm="1">
        <f t="array" ref="D14">(SUMPRODUCT(('Raw Data'!$E$2:$E$6289=$B14)*('Raw Data'!$BL$2:$BL$6289=$D$3)*('Raw Data'!$P$2:$P$6289="FISCAL FINES")*('Raw Data'!$J$2:$J$6289=$G$3)*('Raw Data'!$T$2:$T$6289)))/1000</f>
        <v>12.174149999999999</v>
      </c>
      <c r="E14" s="99">
        <f t="shared" ref="E14:E26" si="20">C14 - D14</f>
        <v>121.82086000000001</v>
      </c>
      <c r="F14" s="99" cm="1">
        <f t="array" ref="F14">(SUMPRODUCT(('Raw Data'!$E$2:$E$6289=$B14)*('Raw Data'!$BL$2:$BL$6289=$D$3)*('Raw Data'!$P$2:$P$6289="FISCAL FINES")*('Raw Data'!$J$2:$J$6289=$G$3)*('Raw Data'!$AA$2:$AA$6289)))/1000</f>
        <v>49.037289999999999</v>
      </c>
      <c r="G14" s="119">
        <f t="shared" si="13"/>
        <v>0.40253606812494996</v>
      </c>
      <c r="H14" s="99">
        <f t="shared" ref="H14:H26" si="21">E14-J14-F14</f>
        <v>23.673980000000014</v>
      </c>
      <c r="I14" s="119">
        <f t="shared" si="14"/>
        <v>0.19433436933543247</v>
      </c>
      <c r="J14" s="99" cm="1">
        <f t="array" ref="J14">(SUMPRODUCT(('Raw Data'!$E$2:$E$6289=$B14)*('Raw Data'!$BL$2:$BL$6289=$D$3)*('Raw Data'!$P$2:$P$6289="FISCAL FINES")*('Raw Data'!$J$2:$J$6289=$G$3)*('Raw Data'!$W$2:$W$6289)))/1000</f>
        <v>49.109589999999997</v>
      </c>
      <c r="K14" s="119">
        <f t="shared" si="15"/>
        <v>0.40312956253961751</v>
      </c>
      <c r="L14" s="121" cm="1">
        <f t="array" ref="L14">SUMPRODUCT(('Raw Data'!$E$2:$E$6289=$B14)*('Raw Data'!$BL$2:$BL$6289=$D$3)*('Raw Data'!$P$2:$P$6289="FISCAL FINES")*('Raw Data'!$J$2:$J$6289=$G$3)*('Raw Data'!$R$2:$R$6289))</f>
        <v>691</v>
      </c>
      <c r="M14" s="99" cm="1">
        <f t="array" ref="M14">SUMPRODUCT(('Raw Data'!$E$2:$E$6289=$B14)*('Raw Data'!$BL$2:$BL$6289=$D$3)*('Raw Data'!$P$2:$P$6289="FISCAL FINES")*('Raw Data'!$J$2:$J$6289=$G$3)*('Raw Data'!$AH$2:$AH$6289))+SUMPRODUCT(('Raw Data'!$E$2:$E$6289=$B14)*('Raw Data'!$BL$2:$BL$6289=$D$3)*('Raw Data'!$P$2:$P$6289="FISCAL FINES")*('Raw Data'!$J$2:$J$6289=$G$3)*('Raw Data'!$BH$2:$BH$6289))</f>
        <v>52</v>
      </c>
      <c r="N14" s="99">
        <f t="shared" ref="N14:N26" si="22">L14-M14</f>
        <v>639</v>
      </c>
      <c r="O14" s="99" cm="1">
        <f t="array" ref="O14">SUMPRODUCT(('Raw Data'!$E$2:$E$6289=$B14)*('Raw Data'!$BL$2:$BL$6289=$D$3)*('Raw Data'!$P$2:$P$6289="FISCAL FINES")*('Raw Data'!$J$2:$J$6289=$G$3)*('Raw Data'!$AF$2:$AF$6289))</f>
        <v>245</v>
      </c>
      <c r="P14" s="119">
        <f t="shared" si="17"/>
        <v>0.38341158059467917</v>
      </c>
      <c r="Q14" s="99">
        <f t="shared" ref="Q14:Q26" si="23">N14-O14-S14-U14</f>
        <v>71</v>
      </c>
      <c r="R14" s="119">
        <f t="shared" si="18"/>
        <v>0.1111111111111111</v>
      </c>
      <c r="S14" s="99" cm="1">
        <f t="array" ref="S14">SUMPRODUCT(('Raw Data'!$E$2:$E$6289=$B14)*('Raw Data'!$BL$2:$BL$6289=$D$3)*('Raw Data'!$P$2:$P$6289="FISCAL FINES")*('Raw Data'!$J$2:$J$6289=$G$3)*('Raw Data'!$AE$2:$AE$6289))</f>
        <v>48</v>
      </c>
      <c r="T14" s="119">
        <f t="shared" si="19"/>
        <v>7.5117370892018781E-2</v>
      </c>
      <c r="U14" s="99" cm="1">
        <f t="array" ref="U14">SUMPRODUCT(('Raw Data'!$E$2:$E$6289=$B14)*('Raw Data'!$BL$2:$BL$6289=$D$3)*('Raw Data'!$P$2:$P$6289="FISCAL FINES")*('Raw Data'!$J$2:$J$6289=$G$3)*('Raw Data'!$AD$2:$AD$6289))</f>
        <v>275</v>
      </c>
      <c r="V14" s="120">
        <f t="shared" si="11"/>
        <v>0.43035993740219092</v>
      </c>
    </row>
    <row r="15" spans="2:22" x14ac:dyDescent="0.2">
      <c r="B15" s="244" t="s">
        <v>11</v>
      </c>
      <c r="C15" s="121" cm="1">
        <f t="array" ref="C15">(SUMPRODUCT(('Raw Data'!$E$2:$E$6289=$B15)*('Raw Data'!$BL$2:$BL$6289=$D$3)*('Raw Data'!$P$2:$P$6289="FISCAL FINES")*('Raw Data'!$J$2:$J$6289=$G$3)*('Raw Data'!$S$2:$S$6289)))/1000</f>
        <v>14.90329</v>
      </c>
      <c r="D15" s="99" cm="1">
        <f t="array" ref="D15">(SUMPRODUCT(('Raw Data'!$E$2:$E$6289=$B15)*('Raw Data'!$BL$2:$BL$6289=$D$3)*('Raw Data'!$P$2:$P$6289="FISCAL FINES")*('Raw Data'!$J$2:$J$6289=$G$3)*('Raw Data'!$T$2:$T$6289)))/1000</f>
        <v>0.85209999999999997</v>
      </c>
      <c r="E15" s="99">
        <f t="shared" si="20"/>
        <v>14.05119</v>
      </c>
      <c r="F15" s="99" cm="1">
        <f t="array" ref="F15">(SUMPRODUCT(('Raw Data'!$E$2:$E$6289=$B15)*('Raw Data'!$BL$2:$BL$6289=$D$3)*('Raw Data'!$P$2:$P$6289="FISCAL FINES")*('Raw Data'!$J$2:$J$6289=$G$3)*('Raw Data'!$AA$2:$AA$6289)))/1000</f>
        <v>3.91188</v>
      </c>
      <c r="G15" s="119">
        <f t="shared" si="13"/>
        <v>0.27840204281630238</v>
      </c>
      <c r="H15" s="99">
        <f t="shared" si="21"/>
        <v>5.8865300000000005</v>
      </c>
      <c r="I15" s="119">
        <f t="shared" si="14"/>
        <v>0.41893462404251886</v>
      </c>
      <c r="J15" s="99" cm="1">
        <f t="array" ref="J15">(SUMPRODUCT(('Raw Data'!$E$2:$E$6289=$B15)*('Raw Data'!$BL$2:$BL$6289=$D$3)*('Raw Data'!$P$2:$P$6289="FISCAL FINES")*('Raw Data'!$J$2:$J$6289=$G$3)*('Raw Data'!$W$2:$W$6289)))/1000</f>
        <v>4.2527799999999996</v>
      </c>
      <c r="K15" s="119">
        <f t="shared" si="15"/>
        <v>0.30266333314117877</v>
      </c>
      <c r="L15" s="121" cm="1">
        <f t="array" ref="L15">SUMPRODUCT(('Raw Data'!$E$2:$E$6289=$B15)*('Raw Data'!$BL$2:$BL$6289=$D$3)*('Raw Data'!$P$2:$P$6289="FISCAL FINES")*('Raw Data'!$J$2:$J$6289=$G$3)*('Raw Data'!$R$2:$R$6289))</f>
        <v>61</v>
      </c>
      <c r="M15" s="99" cm="1">
        <f t="array" ref="M15">SUMPRODUCT(('Raw Data'!$E$2:$E$6289=$B15)*('Raw Data'!$BL$2:$BL$6289=$D$3)*('Raw Data'!$P$2:$P$6289="FISCAL FINES")*('Raw Data'!$J$2:$J$6289=$G$3)*('Raw Data'!$AH$2:$AH$6289))+SUMPRODUCT(('Raw Data'!$E$2:$E$6289=$B15)*('Raw Data'!$BL$2:$BL$6289=$D$3)*('Raw Data'!$P$2:$P$6289="FISCAL FINES")*('Raw Data'!$J$2:$J$6289=$G$3)*('Raw Data'!$BH$2:$BH$6289))</f>
        <v>5</v>
      </c>
      <c r="N15" s="99">
        <f t="shared" si="22"/>
        <v>56</v>
      </c>
      <c r="O15" s="99" cm="1">
        <f t="array" ref="O15">SUMPRODUCT(('Raw Data'!$E$2:$E$6289=$B15)*('Raw Data'!$BL$2:$BL$6289=$D$3)*('Raw Data'!$P$2:$P$6289="FISCAL FINES")*('Raw Data'!$J$2:$J$6289=$G$3)*('Raw Data'!$AF$2:$AF$6289))</f>
        <v>24</v>
      </c>
      <c r="P15" s="119">
        <f t="shared" si="17"/>
        <v>0.42857142857142855</v>
      </c>
      <c r="Q15" s="99">
        <f t="shared" si="23"/>
        <v>3</v>
      </c>
      <c r="R15" s="119">
        <f t="shared" si="18"/>
        <v>5.3571428571428568E-2</v>
      </c>
      <c r="S15" s="99" cm="1">
        <f t="array" ref="S15">SUMPRODUCT(('Raw Data'!$E$2:$E$6289=$B15)*('Raw Data'!$BL$2:$BL$6289=$D$3)*('Raw Data'!$P$2:$P$6289="FISCAL FINES")*('Raw Data'!$J$2:$J$6289=$G$3)*('Raw Data'!$AE$2:$AE$6289))</f>
        <v>6</v>
      </c>
      <c r="T15" s="119">
        <f t="shared" si="19"/>
        <v>0.10714285714285714</v>
      </c>
      <c r="U15" s="99" cm="1">
        <f t="array" ref="U15">SUMPRODUCT(('Raw Data'!$E$2:$E$6289=$B15)*('Raw Data'!$BL$2:$BL$6289=$D$3)*('Raw Data'!$P$2:$P$6289="FISCAL FINES")*('Raw Data'!$J$2:$J$6289=$G$3)*('Raw Data'!$AD$2:$AD$6289))</f>
        <v>23</v>
      </c>
      <c r="V15" s="120">
        <f t="shared" si="11"/>
        <v>0.4107142857142857</v>
      </c>
    </row>
    <row r="16" spans="2:22" x14ac:dyDescent="0.2">
      <c r="B16" s="244" t="s">
        <v>12</v>
      </c>
      <c r="C16" s="121" cm="1">
        <f t="array" ref="C16">(SUMPRODUCT(('Raw Data'!$E$2:$E$6289=$B16)*('Raw Data'!$BL$2:$BL$6289=$D$3)*('Raw Data'!$P$2:$P$6289="FISCAL FINES")*('Raw Data'!$J$2:$J$6289=$G$3)*('Raw Data'!$S$2:$S$6289)))/1000</f>
        <v>30.437950000000001</v>
      </c>
      <c r="D16" s="99" cm="1">
        <f t="array" ref="D16">(SUMPRODUCT(('Raw Data'!$E$2:$E$6289=$B16)*('Raw Data'!$BL$2:$BL$6289=$D$3)*('Raw Data'!$P$2:$P$6289="FISCAL FINES")*('Raw Data'!$J$2:$J$6289=$G$3)*('Raw Data'!$T$2:$T$6289)))/1000</f>
        <v>1.21241</v>
      </c>
      <c r="E16" s="99">
        <f t="shared" si="20"/>
        <v>29.225540000000002</v>
      </c>
      <c r="F16" s="99" cm="1">
        <f t="array" ref="F16">(SUMPRODUCT(('Raw Data'!$E$2:$E$6289=$B16)*('Raw Data'!$BL$2:$BL$6289=$D$3)*('Raw Data'!$P$2:$P$6289="FISCAL FINES")*('Raw Data'!$J$2:$J$6289=$G$3)*('Raw Data'!$AA$2:$AA$6289)))/1000</f>
        <v>11.97007</v>
      </c>
      <c r="G16" s="119">
        <f t="shared" si="13"/>
        <v>0.40957566566776865</v>
      </c>
      <c r="H16" s="99">
        <f t="shared" si="21"/>
        <v>2.7836400000000019</v>
      </c>
      <c r="I16" s="119">
        <f t="shared" si="14"/>
        <v>9.5246828630027078E-2</v>
      </c>
      <c r="J16" s="99" cm="1">
        <f t="array" ref="J16">(SUMPRODUCT(('Raw Data'!$E$2:$E$6289=$B16)*('Raw Data'!$BL$2:$BL$6289=$D$3)*('Raw Data'!$P$2:$P$6289="FISCAL FINES")*('Raw Data'!$J$2:$J$6289=$G$3)*('Raw Data'!$W$2:$W$6289)))/1000</f>
        <v>14.471830000000001</v>
      </c>
      <c r="K16" s="119">
        <f t="shared" si="15"/>
        <v>0.49517750570220431</v>
      </c>
      <c r="L16" s="121" cm="1">
        <f t="array" ref="L16">SUMPRODUCT(('Raw Data'!$E$2:$E$6289=$B16)*('Raw Data'!$BL$2:$BL$6289=$D$3)*('Raw Data'!$P$2:$P$6289="FISCAL FINES")*('Raw Data'!$J$2:$J$6289=$G$3)*('Raw Data'!$R$2:$R$6289))</f>
        <v>180</v>
      </c>
      <c r="M16" s="99" cm="1">
        <f t="array" ref="M16">SUMPRODUCT(('Raw Data'!$E$2:$E$6289=$B16)*('Raw Data'!$BL$2:$BL$6289=$D$3)*('Raw Data'!$P$2:$P$6289="FISCAL FINES")*('Raw Data'!$J$2:$J$6289=$G$3)*('Raw Data'!$AH$2:$AH$6289))+SUMPRODUCT(('Raw Data'!$E$2:$E$6289=$B16)*('Raw Data'!$BL$2:$BL$6289=$D$3)*('Raw Data'!$P$2:$P$6289="FISCAL FINES")*('Raw Data'!$J$2:$J$6289=$G$3)*('Raw Data'!$BH$2:$BH$6289))</f>
        <v>10</v>
      </c>
      <c r="N16" s="99">
        <f t="shared" si="22"/>
        <v>170</v>
      </c>
      <c r="O16" s="99" cm="1">
        <f t="array" ref="O16">SUMPRODUCT(('Raw Data'!$E$2:$E$6289=$B16)*('Raw Data'!$BL$2:$BL$6289=$D$3)*('Raw Data'!$P$2:$P$6289="FISCAL FINES")*('Raw Data'!$J$2:$J$6289=$G$3)*('Raw Data'!$AF$2:$AF$6289))</f>
        <v>66</v>
      </c>
      <c r="P16" s="119">
        <f t="shared" si="17"/>
        <v>0.38823529411764707</v>
      </c>
      <c r="Q16" s="99">
        <f t="shared" si="23"/>
        <v>4</v>
      </c>
      <c r="R16" s="119">
        <f t="shared" si="18"/>
        <v>2.3529411764705882E-2</v>
      </c>
      <c r="S16" s="99" cm="1">
        <f t="array" ref="S16">SUMPRODUCT(('Raw Data'!$E$2:$E$6289=$B16)*('Raw Data'!$BL$2:$BL$6289=$D$3)*('Raw Data'!$P$2:$P$6289="FISCAL FINES")*('Raw Data'!$J$2:$J$6289=$G$3)*('Raw Data'!$AE$2:$AE$6289))</f>
        <v>17</v>
      </c>
      <c r="T16" s="119">
        <f t="shared" si="19"/>
        <v>0.1</v>
      </c>
      <c r="U16" s="99" cm="1">
        <f t="array" ref="U16">SUMPRODUCT(('Raw Data'!$E$2:$E$6289=$B16)*('Raw Data'!$BL$2:$BL$6289=$D$3)*('Raw Data'!$P$2:$P$6289="FISCAL FINES")*('Raw Data'!$J$2:$J$6289=$G$3)*('Raw Data'!$AD$2:$AD$6289))</f>
        <v>83</v>
      </c>
      <c r="V16" s="120">
        <f t="shared" si="11"/>
        <v>0.48823529411764705</v>
      </c>
    </row>
    <row r="17" spans="2:22" x14ac:dyDescent="0.2">
      <c r="B17" s="244" t="s">
        <v>13</v>
      </c>
      <c r="C17" s="121" cm="1">
        <f t="array" ref="C17">(SUMPRODUCT(('Raw Data'!$E$2:$E$6289=$B17)*('Raw Data'!$BL$2:$BL$6289=$D$3)*('Raw Data'!$P$2:$P$6289="FISCAL FINES")*('Raw Data'!$J$2:$J$6289=$G$3)*('Raw Data'!$S$2:$S$6289)))/1000</f>
        <v>13.86387</v>
      </c>
      <c r="D17" s="99" cm="1">
        <f t="array" ref="D17">(SUMPRODUCT(('Raw Data'!$E$2:$E$6289=$B17)*('Raw Data'!$BL$2:$BL$6289=$D$3)*('Raw Data'!$P$2:$P$6289="FISCAL FINES")*('Raw Data'!$J$2:$J$6289=$G$3)*('Raw Data'!$T$2:$T$6289)))/1000</f>
        <v>0.96499999999999997</v>
      </c>
      <c r="E17" s="99">
        <f t="shared" si="20"/>
        <v>12.898870000000001</v>
      </c>
      <c r="F17" s="99" cm="1">
        <f t="array" ref="F17">(SUMPRODUCT(('Raw Data'!$E$2:$E$6289=$B17)*('Raw Data'!$BL$2:$BL$6289=$D$3)*('Raw Data'!$P$2:$P$6289="FISCAL FINES")*('Raw Data'!$J$2:$J$6289=$G$3)*('Raw Data'!$AA$2:$AA$6289)))/1000</f>
        <v>4.3577700000000004</v>
      </c>
      <c r="G17" s="119">
        <f t="shared" si="13"/>
        <v>0.33784122175043241</v>
      </c>
      <c r="H17" s="99">
        <f t="shared" si="21"/>
        <v>5.9019399999999997</v>
      </c>
      <c r="I17" s="119">
        <f t="shared" si="14"/>
        <v>0.45755480906466994</v>
      </c>
      <c r="J17" s="99" cm="1">
        <f t="array" ref="J17">(SUMPRODUCT(('Raw Data'!$E$2:$E$6289=$B17)*('Raw Data'!$BL$2:$BL$6289=$D$3)*('Raw Data'!$P$2:$P$6289="FISCAL FINES")*('Raw Data'!$J$2:$J$6289=$G$3)*('Raw Data'!$W$2:$W$6289)))/1000</f>
        <v>2.63916</v>
      </c>
      <c r="K17" s="119">
        <f t="shared" si="15"/>
        <v>0.20460396918489759</v>
      </c>
      <c r="L17" s="121" cm="1">
        <f t="array" ref="L17">SUMPRODUCT(('Raw Data'!$E$2:$E$6289=$B17)*('Raw Data'!$BL$2:$BL$6289=$D$3)*('Raw Data'!$P$2:$P$6289="FISCAL FINES")*('Raw Data'!$J$2:$J$6289=$G$3)*('Raw Data'!$R$2:$R$6289))</f>
        <v>54</v>
      </c>
      <c r="M17" s="99" cm="1">
        <f t="array" ref="M17">SUMPRODUCT(('Raw Data'!$E$2:$E$6289=$B17)*('Raw Data'!$BL$2:$BL$6289=$D$3)*('Raw Data'!$P$2:$P$6289="FISCAL FINES")*('Raw Data'!$J$2:$J$6289=$G$3)*('Raw Data'!$AH$2:$AH$6289))+SUMPRODUCT(('Raw Data'!$E$2:$E$6289=$B17)*('Raw Data'!$BL$2:$BL$6289=$D$3)*('Raw Data'!$P$2:$P$6289="FISCAL FINES")*('Raw Data'!$J$2:$J$6289=$G$3)*('Raw Data'!$BH$2:$BH$6289))</f>
        <v>6</v>
      </c>
      <c r="N17" s="99">
        <f t="shared" si="22"/>
        <v>48</v>
      </c>
      <c r="O17" s="99" cm="1">
        <f t="array" ref="O17">SUMPRODUCT(('Raw Data'!$E$2:$E$6289=$B17)*('Raw Data'!$BL$2:$BL$6289=$D$3)*('Raw Data'!$P$2:$P$6289="FISCAL FINES")*('Raw Data'!$J$2:$J$6289=$G$3)*('Raw Data'!$AF$2:$AF$6289))</f>
        <v>24</v>
      </c>
      <c r="P17" s="119">
        <f t="shared" si="17"/>
        <v>0.5</v>
      </c>
      <c r="Q17" s="99">
        <f t="shared" si="23"/>
        <v>3</v>
      </c>
      <c r="R17" s="119">
        <f t="shared" si="18"/>
        <v>6.25E-2</v>
      </c>
      <c r="S17" s="99" cm="1">
        <f t="array" ref="S17">SUMPRODUCT(('Raw Data'!$E$2:$E$6289=$B17)*('Raw Data'!$BL$2:$BL$6289=$D$3)*('Raw Data'!$P$2:$P$6289="FISCAL FINES")*('Raw Data'!$J$2:$J$6289=$G$3)*('Raw Data'!$AE$2:$AE$6289))</f>
        <v>5</v>
      </c>
      <c r="T17" s="119">
        <f t="shared" si="19"/>
        <v>0.10416666666666667</v>
      </c>
      <c r="U17" s="99" cm="1">
        <f t="array" ref="U17">SUMPRODUCT(('Raw Data'!$E$2:$E$6289=$B17)*('Raw Data'!$BL$2:$BL$6289=$D$3)*('Raw Data'!$P$2:$P$6289="FISCAL FINES")*('Raw Data'!$J$2:$J$6289=$G$3)*('Raw Data'!$AD$2:$AD$6289))</f>
        <v>16</v>
      </c>
      <c r="V17" s="120">
        <f t="shared" si="11"/>
        <v>0.33333333333333331</v>
      </c>
    </row>
    <row r="18" spans="2:22" x14ac:dyDescent="0.2">
      <c r="B18" s="254" t="s">
        <v>14</v>
      </c>
      <c r="C18" s="121" cm="1">
        <f t="array" ref="C18">(SUMPRODUCT(('Raw Data'!$E$2:$E$6289=$B18)*('Raw Data'!$BL$2:$BL$6289=$D$3)*('Raw Data'!$P$2:$P$6289="FISCAL FINES")*('Raw Data'!$J$2:$J$6289=$G$3)*('Raw Data'!$S$2:$S$6289)))/1000</f>
        <v>40.374430000000004</v>
      </c>
      <c r="D18" s="99" cm="1">
        <f t="array" ref="D18">(SUMPRODUCT(('Raw Data'!$E$2:$E$6289=$B18)*('Raw Data'!$BL$2:$BL$6289=$D$3)*('Raw Data'!$P$2:$P$6289="FISCAL FINES")*('Raw Data'!$J$2:$J$6289=$G$3)*('Raw Data'!$T$2:$T$6289)))/1000</f>
        <v>3.8548499999999999</v>
      </c>
      <c r="E18" s="99">
        <f t="shared" si="20"/>
        <v>36.519580000000005</v>
      </c>
      <c r="F18" s="99" cm="1">
        <f t="array" ref="F18">(SUMPRODUCT(('Raw Data'!$E$2:$E$6289=$B18)*('Raw Data'!$BL$2:$BL$6289=$D$3)*('Raw Data'!$P$2:$P$6289="FISCAL FINES")*('Raw Data'!$J$2:$J$6289=$G$3)*('Raw Data'!$AA$2:$AA$6289)))/1000</f>
        <v>18.327290000000001</v>
      </c>
      <c r="G18" s="119">
        <f t="shared" si="13"/>
        <v>0.50184832355684261</v>
      </c>
      <c r="H18" s="99">
        <f t="shared" si="21"/>
        <v>2.3567600000000049</v>
      </c>
      <c r="I18" s="119">
        <f t="shared" si="14"/>
        <v>6.4534148530733498E-2</v>
      </c>
      <c r="J18" s="99" cm="1">
        <f t="array" ref="J18">(SUMPRODUCT(('Raw Data'!$E$2:$E$6289=$B18)*('Raw Data'!$BL$2:$BL$6289=$D$3)*('Raw Data'!$P$2:$P$6289="FISCAL FINES")*('Raw Data'!$J$2:$J$6289=$G$3)*('Raw Data'!$W$2:$W$6289)))/1000</f>
        <v>15.83553</v>
      </c>
      <c r="K18" s="119">
        <f t="shared" si="15"/>
        <v>0.43361752791242392</v>
      </c>
      <c r="L18" s="121" cm="1">
        <f t="array" ref="L18">SUMPRODUCT(('Raw Data'!$E$2:$E$6289=$B18)*('Raw Data'!$BL$2:$BL$6289=$D$3)*('Raw Data'!$P$2:$P$6289="FISCAL FINES")*('Raw Data'!$J$2:$J$6289=$G$3)*('Raw Data'!$R$2:$R$6289))</f>
        <v>275</v>
      </c>
      <c r="M18" s="99" cm="1">
        <f t="array" ref="M18">SUMPRODUCT(('Raw Data'!$E$2:$E$6289=$B18)*('Raw Data'!$BL$2:$BL$6289=$D$3)*('Raw Data'!$P$2:$P$6289="FISCAL FINES")*('Raw Data'!$J$2:$J$6289=$G$3)*('Raw Data'!$AH$2:$AH$6289))+SUMPRODUCT(('Raw Data'!$E$2:$E$6289=$B18)*('Raw Data'!$BL$2:$BL$6289=$D$3)*('Raw Data'!$P$2:$P$6289="FISCAL FINES")*('Raw Data'!$J$2:$J$6289=$G$3)*('Raw Data'!$BH$2:$BH$6289))</f>
        <v>29</v>
      </c>
      <c r="N18" s="99">
        <f t="shared" si="22"/>
        <v>246</v>
      </c>
      <c r="O18" s="99" cm="1">
        <f t="array" ref="O18">SUMPRODUCT(('Raw Data'!$E$2:$E$6289=$B18)*('Raw Data'!$BL$2:$BL$6289=$D$3)*('Raw Data'!$P$2:$P$6289="FISCAL FINES")*('Raw Data'!$J$2:$J$6289=$G$3)*('Raw Data'!$AF$2:$AF$6289))</f>
        <v>120</v>
      </c>
      <c r="P18" s="119">
        <f t="shared" si="17"/>
        <v>0.48780487804878048</v>
      </c>
      <c r="Q18" s="99">
        <f t="shared" si="23"/>
        <v>10</v>
      </c>
      <c r="R18" s="119">
        <f t="shared" si="18"/>
        <v>4.065040650406504E-2</v>
      </c>
      <c r="S18" s="99" cm="1">
        <f t="array" ref="S18">SUMPRODUCT(('Raw Data'!$E$2:$E$6289=$B18)*('Raw Data'!$BL$2:$BL$6289=$D$3)*('Raw Data'!$P$2:$P$6289="FISCAL FINES")*('Raw Data'!$J$2:$J$6289=$G$3)*('Raw Data'!$AE$2:$AE$6289))</f>
        <v>20</v>
      </c>
      <c r="T18" s="119">
        <f t="shared" si="19"/>
        <v>8.1300813008130079E-2</v>
      </c>
      <c r="U18" s="99" cm="1">
        <f t="array" ref="U18">SUMPRODUCT(('Raw Data'!$E$2:$E$6289=$B18)*('Raw Data'!$BL$2:$BL$6289=$D$3)*('Raw Data'!$P$2:$P$6289="FISCAL FINES")*('Raw Data'!$J$2:$J$6289=$G$3)*('Raw Data'!$AD$2:$AD$6289))</f>
        <v>96</v>
      </c>
      <c r="V18" s="120">
        <f t="shared" si="11"/>
        <v>0.3902439024390244</v>
      </c>
    </row>
    <row r="19" spans="2:22" x14ac:dyDescent="0.2">
      <c r="B19" s="244" t="s">
        <v>15</v>
      </c>
      <c r="C19" s="121" cm="1">
        <f t="array" ref="C19">(SUMPRODUCT(('Raw Data'!$E$2:$E$6289=$B19)*('Raw Data'!$BL$2:$BL$6289=$D$3)*('Raw Data'!$P$2:$P$6289="FISCAL FINES")*('Raw Data'!$J$2:$J$6289=$G$3)*('Raw Data'!$S$2:$S$6289)))/1000</f>
        <v>6.2903500000000001</v>
      </c>
      <c r="D19" s="99" cm="1">
        <f t="array" ref="D19">(SUMPRODUCT(('Raw Data'!$E$2:$E$6289=$B19)*('Raw Data'!$BL$2:$BL$6289=$D$3)*('Raw Data'!$P$2:$P$6289="FISCAL FINES")*('Raw Data'!$J$2:$J$6289=$G$3)*('Raw Data'!$T$2:$T$6289)))/1000</f>
        <v>0.15</v>
      </c>
      <c r="E19" s="99">
        <f t="shared" si="20"/>
        <v>6.1403499999999998</v>
      </c>
      <c r="F19" s="99" cm="1">
        <f t="array" ref="F19">(SUMPRODUCT(('Raw Data'!$E$2:$E$6289=$B19)*('Raw Data'!$BL$2:$BL$6289=$D$3)*('Raw Data'!$P$2:$P$6289="FISCAL FINES")*('Raw Data'!$J$2:$J$6289=$G$3)*('Raw Data'!$AA$2:$AA$6289)))/1000</f>
        <v>4.0549299999999997</v>
      </c>
      <c r="G19" s="119">
        <f t="shared" si="13"/>
        <v>0.66037440862491548</v>
      </c>
      <c r="H19" s="99">
        <f t="shared" si="21"/>
        <v>0.80041999999999991</v>
      </c>
      <c r="I19" s="119">
        <f t="shared" si="14"/>
        <v>0.13035413290773326</v>
      </c>
      <c r="J19" s="99" cm="1">
        <f t="array" ref="J19">(SUMPRODUCT(('Raw Data'!$E$2:$E$6289=$B19)*('Raw Data'!$BL$2:$BL$6289=$D$3)*('Raw Data'!$P$2:$P$6289="FISCAL FINES")*('Raw Data'!$J$2:$J$6289=$G$3)*('Raw Data'!$W$2:$W$6289)))/1000</f>
        <v>1.2849999999999999</v>
      </c>
      <c r="K19" s="119">
        <f t="shared" si="15"/>
        <v>0.20927145846735121</v>
      </c>
      <c r="L19" s="121" cm="1">
        <f t="array" ref="L19">SUMPRODUCT(('Raw Data'!$E$2:$E$6289=$B19)*('Raw Data'!$BL$2:$BL$6289=$D$3)*('Raw Data'!$P$2:$P$6289="FISCAL FINES")*('Raw Data'!$J$2:$J$6289=$G$3)*('Raw Data'!$R$2:$R$6289))</f>
        <v>44</v>
      </c>
      <c r="M19" s="99" cm="1">
        <f t="array" ref="M19">SUMPRODUCT(('Raw Data'!$E$2:$E$6289=$B19)*('Raw Data'!$BL$2:$BL$6289=$D$3)*('Raw Data'!$P$2:$P$6289="FISCAL FINES")*('Raw Data'!$J$2:$J$6289=$G$3)*('Raw Data'!$AH$2:$AH$6289))+SUMPRODUCT(('Raw Data'!$E$2:$E$6289=$B19)*('Raw Data'!$BL$2:$BL$6289=$D$3)*('Raw Data'!$P$2:$P$6289="FISCAL FINES")*('Raw Data'!$J$2:$J$6289=$G$3)*('Raw Data'!$BH$2:$BH$6289))</f>
        <v>1</v>
      </c>
      <c r="N19" s="99">
        <f t="shared" si="22"/>
        <v>43</v>
      </c>
      <c r="O19" s="99" cm="1">
        <f t="array" ref="O19">SUMPRODUCT(('Raw Data'!$E$2:$E$6289=$B19)*('Raw Data'!$BL$2:$BL$6289=$D$3)*('Raw Data'!$P$2:$P$6289="FISCAL FINES")*('Raw Data'!$J$2:$J$6289=$G$3)*('Raw Data'!$AF$2:$AF$6289))</f>
        <v>28</v>
      </c>
      <c r="P19" s="119">
        <f t="shared" si="17"/>
        <v>0.65116279069767447</v>
      </c>
      <c r="Q19" s="99">
        <f t="shared" si="23"/>
        <v>4</v>
      </c>
      <c r="R19" s="119">
        <f t="shared" si="18"/>
        <v>9.3023255813953487E-2</v>
      </c>
      <c r="S19" s="99" cm="1">
        <f t="array" ref="S19">SUMPRODUCT(('Raw Data'!$E$2:$E$6289=$B19)*('Raw Data'!$BL$2:$BL$6289=$D$3)*('Raw Data'!$P$2:$P$6289="FISCAL FINES")*('Raw Data'!$J$2:$J$6289=$G$3)*('Raw Data'!$AE$2:$AE$6289))</f>
        <v>1</v>
      </c>
      <c r="T19" s="119">
        <f t="shared" si="19"/>
        <v>2.3255813953488372E-2</v>
      </c>
      <c r="U19" s="99" cm="1">
        <f t="array" ref="U19">SUMPRODUCT(('Raw Data'!$E$2:$E$6289=$B19)*('Raw Data'!$BL$2:$BL$6289=$D$3)*('Raw Data'!$P$2:$P$6289="FISCAL FINES")*('Raw Data'!$J$2:$J$6289=$G$3)*('Raw Data'!$AD$2:$AD$6289))</f>
        <v>10</v>
      </c>
      <c r="V19" s="120">
        <f t="shared" si="11"/>
        <v>0.23255813953488372</v>
      </c>
    </row>
    <row r="20" spans="2:22" x14ac:dyDescent="0.2">
      <c r="B20" s="244" t="s">
        <v>16</v>
      </c>
      <c r="C20" s="121" cm="1">
        <f t="array" ref="C20">(SUMPRODUCT(('Raw Data'!$E$2:$E$6289=$B20)*('Raw Data'!$BL$2:$BL$6289=$D$3)*('Raw Data'!$P$2:$P$6289="FISCAL FINES")*('Raw Data'!$J$2:$J$6289=$G$3)*('Raw Data'!$S$2:$S$6289)))/1000</f>
        <v>0.9</v>
      </c>
      <c r="D20" s="99" cm="1">
        <f t="array" ref="D20">(SUMPRODUCT(('Raw Data'!$E$2:$E$6289=$B20)*('Raw Data'!$BL$2:$BL$6289=$D$3)*('Raw Data'!$P$2:$P$6289="FISCAL FINES")*('Raw Data'!$J$2:$J$6289=$G$3)*('Raw Data'!$T$2:$T$6289)))/1000</f>
        <v>0</v>
      </c>
      <c r="E20" s="99">
        <f t="shared" si="20"/>
        <v>0.9</v>
      </c>
      <c r="F20" s="99" cm="1">
        <f t="array" ref="F20">(SUMPRODUCT(('Raw Data'!$E$2:$E$6289=$B20)*('Raw Data'!$BL$2:$BL$6289=$D$3)*('Raw Data'!$P$2:$P$6289="FISCAL FINES")*('Raw Data'!$J$2:$J$6289=$G$3)*('Raw Data'!$AA$2:$AA$6289)))/1000</f>
        <v>0.9</v>
      </c>
      <c r="G20" s="119">
        <f t="shared" si="13"/>
        <v>1</v>
      </c>
      <c r="H20" s="99">
        <f t="shared" si="21"/>
        <v>0</v>
      </c>
      <c r="I20" s="119">
        <f t="shared" si="14"/>
        <v>0</v>
      </c>
      <c r="J20" s="99" cm="1">
        <f t="array" ref="J20">(SUMPRODUCT(('Raw Data'!$E$2:$E$6289=$B20)*('Raw Data'!$BL$2:$BL$6289=$D$3)*('Raw Data'!$P$2:$P$6289="FISCAL FINES")*('Raw Data'!$J$2:$J$6289=$G$3)*('Raw Data'!$W$2:$W$6289)))/1000</f>
        <v>0</v>
      </c>
      <c r="K20" s="119">
        <f t="shared" si="15"/>
        <v>0</v>
      </c>
      <c r="L20" s="121" cm="1">
        <f t="array" ref="L20">SUMPRODUCT(('Raw Data'!$E$2:$E$6289=$B20)*('Raw Data'!$BL$2:$BL$6289=$D$3)*('Raw Data'!$P$2:$P$6289="FISCAL FINES")*('Raw Data'!$J$2:$J$6289=$G$3)*('Raw Data'!$R$2:$R$6289))</f>
        <v>6</v>
      </c>
      <c r="M20" s="99" cm="1">
        <f t="array" ref="M20">SUMPRODUCT(('Raw Data'!$E$2:$E$6289=$B20)*('Raw Data'!$BL$2:$BL$6289=$D$3)*('Raw Data'!$P$2:$P$6289="FISCAL FINES")*('Raw Data'!$J$2:$J$6289=$G$3)*('Raw Data'!$AH$2:$AH$6289))+SUMPRODUCT(('Raw Data'!$E$2:$E$6289=$B20)*('Raw Data'!$BL$2:$BL$6289=$D$3)*('Raw Data'!$P$2:$P$6289="FISCAL FINES")*('Raw Data'!$J$2:$J$6289=$G$3)*('Raw Data'!$BH$2:$BH$6289))</f>
        <v>0</v>
      </c>
      <c r="N20" s="99">
        <f t="shared" si="22"/>
        <v>6</v>
      </c>
      <c r="O20" s="99" cm="1">
        <f t="array" ref="O20">SUMPRODUCT(('Raw Data'!$E$2:$E$6289=$B20)*('Raw Data'!$BL$2:$BL$6289=$D$3)*('Raw Data'!$P$2:$P$6289="FISCAL FINES")*('Raw Data'!$J$2:$J$6289=$G$3)*('Raw Data'!$AF$2:$AF$6289))</f>
        <v>6</v>
      </c>
      <c r="P20" s="119">
        <f t="shared" si="17"/>
        <v>1</v>
      </c>
      <c r="Q20" s="99">
        <f t="shared" si="23"/>
        <v>0</v>
      </c>
      <c r="R20" s="119">
        <f t="shared" si="18"/>
        <v>0</v>
      </c>
      <c r="S20" s="99" cm="1">
        <f t="array" ref="S20">SUMPRODUCT(('Raw Data'!$E$2:$E$6289=$B20)*('Raw Data'!$BL$2:$BL$6289=$D$3)*('Raw Data'!$P$2:$P$6289="FISCAL FINES")*('Raw Data'!$J$2:$J$6289=$G$3)*('Raw Data'!$AE$2:$AE$6289))</f>
        <v>0</v>
      </c>
      <c r="T20" s="119">
        <f t="shared" si="19"/>
        <v>0</v>
      </c>
      <c r="U20" s="99" cm="1">
        <f t="array" ref="U20">SUMPRODUCT(('Raw Data'!$E$2:$E$6289=$B20)*('Raw Data'!$BL$2:$BL$6289=$D$3)*('Raw Data'!$P$2:$P$6289="FISCAL FINES")*('Raw Data'!$J$2:$J$6289=$G$3)*('Raw Data'!$AD$2:$AD$6289))</f>
        <v>0</v>
      </c>
      <c r="V20" s="120">
        <f t="shared" si="11"/>
        <v>0</v>
      </c>
    </row>
    <row r="21" spans="2:22" x14ac:dyDescent="0.2">
      <c r="B21" s="244" t="s">
        <v>17</v>
      </c>
      <c r="C21" s="121" cm="1">
        <f t="array" ref="C21">(SUMPRODUCT(('Raw Data'!$E$2:$E$6289=$B21)*('Raw Data'!$BL$2:$BL$6289=$D$3)*('Raw Data'!$P$2:$P$6289="FISCAL FINES")*('Raw Data'!$J$2:$J$6289=$G$3)*('Raw Data'!$S$2:$S$6289)))/1000</f>
        <v>0</v>
      </c>
      <c r="D21" s="99" cm="1">
        <f t="array" ref="D21">(SUMPRODUCT(('Raw Data'!$E$2:$E$6289=$B21)*('Raw Data'!$BL$2:$BL$6289=$D$3)*('Raw Data'!$P$2:$P$6289="FISCAL FINES")*('Raw Data'!$J$2:$J$6289=$G$3)*('Raw Data'!$T$2:$T$6289)))/1000</f>
        <v>0</v>
      </c>
      <c r="E21" s="99">
        <f t="shared" si="20"/>
        <v>0</v>
      </c>
      <c r="F21" s="99" cm="1">
        <f t="array" ref="F21">(SUMPRODUCT(('Raw Data'!$E$2:$E$6289=$B21)*('Raw Data'!$BL$2:$BL$6289=$D$3)*('Raw Data'!$P$2:$P$6289="FISCAL FINES")*('Raw Data'!$J$2:$J$6289=$G$3)*('Raw Data'!$AA$2:$AA$6289)))/1000</f>
        <v>0</v>
      </c>
      <c r="G21" s="119">
        <f t="shared" si="13"/>
        <v>0</v>
      </c>
      <c r="H21" s="99">
        <f t="shared" si="21"/>
        <v>0</v>
      </c>
      <c r="I21" s="119">
        <f t="shared" si="14"/>
        <v>0</v>
      </c>
      <c r="J21" s="99" cm="1">
        <f t="array" ref="J21">(SUMPRODUCT(('Raw Data'!$E$2:$E$6289=$B21)*('Raw Data'!$BL$2:$BL$6289=$D$3)*('Raw Data'!$P$2:$P$6289="FISCAL FINES")*('Raw Data'!$J$2:$J$6289=$G$3)*('Raw Data'!$W$2:$W$6289)))/1000</f>
        <v>0</v>
      </c>
      <c r="K21" s="119">
        <f t="shared" si="15"/>
        <v>0</v>
      </c>
      <c r="L21" s="121" cm="1">
        <f t="array" ref="L21">SUMPRODUCT(('Raw Data'!$E$2:$E$6289=$B21)*('Raw Data'!$BL$2:$BL$6289=$D$3)*('Raw Data'!$P$2:$P$6289="FISCAL FINES")*('Raw Data'!$J$2:$J$6289=$G$3)*('Raw Data'!$R$2:$R$6289))</f>
        <v>0</v>
      </c>
      <c r="M21" s="99" cm="1">
        <f t="array" ref="M21">SUMPRODUCT(('Raw Data'!$E$2:$E$6289=$B21)*('Raw Data'!$BL$2:$BL$6289=$D$3)*('Raw Data'!$P$2:$P$6289="FISCAL FINES")*('Raw Data'!$J$2:$J$6289=$G$3)*('Raw Data'!$AH$2:$AH$6289))+SUMPRODUCT(('Raw Data'!$E$2:$E$6289=$B21)*('Raw Data'!$BL$2:$BL$6289=$D$3)*('Raw Data'!$P$2:$P$6289="FISCAL FINES")*('Raw Data'!$J$2:$J$6289=$G$3)*('Raw Data'!$BH$2:$BH$6289))</f>
        <v>0</v>
      </c>
      <c r="N21" s="99">
        <f t="shared" si="22"/>
        <v>0</v>
      </c>
      <c r="O21" s="99" cm="1">
        <f t="array" ref="O21">SUMPRODUCT(('Raw Data'!$E$2:$E$6289=$B21)*('Raw Data'!$BL$2:$BL$6289=$D$3)*('Raw Data'!$P$2:$P$6289="FISCAL FINES")*('Raw Data'!$J$2:$J$6289=$G$3)*('Raw Data'!$AF$2:$AF$6289))</f>
        <v>0</v>
      </c>
      <c r="P21" s="119">
        <f t="shared" si="17"/>
        <v>0</v>
      </c>
      <c r="Q21" s="99">
        <f t="shared" si="23"/>
        <v>0</v>
      </c>
      <c r="R21" s="119">
        <f t="shared" si="18"/>
        <v>0</v>
      </c>
      <c r="S21" s="99" cm="1">
        <f t="array" ref="S21">SUMPRODUCT(('Raw Data'!$E$2:$E$6289=$B21)*('Raw Data'!$BL$2:$BL$6289=$D$3)*('Raw Data'!$P$2:$P$6289="FISCAL FINES")*('Raw Data'!$J$2:$J$6289=$G$3)*('Raw Data'!$AE$2:$AE$6289))</f>
        <v>0</v>
      </c>
      <c r="T21" s="119">
        <f t="shared" si="19"/>
        <v>0</v>
      </c>
      <c r="U21" s="99" cm="1">
        <f t="array" ref="U21">SUMPRODUCT(('Raw Data'!$E$2:$E$6289=$B21)*('Raw Data'!$BL$2:$BL$6289=$D$3)*('Raw Data'!$P$2:$P$6289="FISCAL FINES")*('Raw Data'!$J$2:$J$6289=$G$3)*('Raw Data'!$AD$2:$AD$6289))</f>
        <v>0</v>
      </c>
      <c r="V21" s="120">
        <f t="shared" si="11"/>
        <v>0</v>
      </c>
    </row>
    <row r="22" spans="2:22" x14ac:dyDescent="0.2">
      <c r="B22" s="244" t="s">
        <v>18</v>
      </c>
      <c r="C22" s="121" cm="1">
        <f t="array" ref="C22">(SUMPRODUCT(('Raw Data'!$E$2:$E$6289=$B22)*('Raw Data'!$BL$2:$BL$6289=$D$3)*('Raw Data'!$P$2:$P$6289="FISCAL FINES")*('Raw Data'!$J$2:$J$6289=$G$3)*('Raw Data'!$S$2:$S$6289)))/1000</f>
        <v>27.658720000000002</v>
      </c>
      <c r="D22" s="99" cm="1">
        <f t="array" ref="D22">(SUMPRODUCT(('Raw Data'!$E$2:$E$6289=$B22)*('Raw Data'!$BL$2:$BL$6289=$D$3)*('Raw Data'!$P$2:$P$6289="FISCAL FINES")*('Raw Data'!$J$2:$J$6289=$G$3)*('Raw Data'!$T$2:$T$6289)))/1000</f>
        <v>2.9514899999999997</v>
      </c>
      <c r="E22" s="99">
        <f t="shared" si="20"/>
        <v>24.707230000000003</v>
      </c>
      <c r="F22" s="99" cm="1">
        <f t="array" ref="F22">(SUMPRODUCT(('Raw Data'!$E$2:$E$6289=$B22)*('Raw Data'!$BL$2:$BL$6289=$D$3)*('Raw Data'!$P$2:$P$6289="FISCAL FINES")*('Raw Data'!$J$2:$J$6289=$G$3)*('Raw Data'!$AA$2:$AA$6289)))/1000</f>
        <v>7.5596800000000002</v>
      </c>
      <c r="G22" s="119">
        <f t="shared" si="13"/>
        <v>0.30597035766453784</v>
      </c>
      <c r="H22" s="99">
        <f t="shared" si="21"/>
        <v>7.4308400000000034</v>
      </c>
      <c r="I22" s="119">
        <f t="shared" si="14"/>
        <v>0.30075568973130545</v>
      </c>
      <c r="J22" s="99" cm="1">
        <f t="array" ref="J22">(SUMPRODUCT(('Raw Data'!$E$2:$E$6289=$B22)*('Raw Data'!$BL$2:$BL$6289=$D$3)*('Raw Data'!$P$2:$P$6289="FISCAL FINES")*('Raw Data'!$J$2:$J$6289=$G$3)*('Raw Data'!$W$2:$W$6289)))/1000</f>
        <v>9.7167099999999991</v>
      </c>
      <c r="K22" s="119">
        <f t="shared" si="15"/>
        <v>0.39327395260415665</v>
      </c>
      <c r="L22" s="121" cm="1">
        <f t="array" ref="L22">SUMPRODUCT(('Raw Data'!$E$2:$E$6289=$B22)*('Raw Data'!$BL$2:$BL$6289=$D$3)*('Raw Data'!$P$2:$P$6289="FISCAL FINES")*('Raw Data'!$J$2:$J$6289=$G$3)*('Raw Data'!$R$2:$R$6289))</f>
        <v>151</v>
      </c>
      <c r="M22" s="99" cm="1">
        <f t="array" ref="M22">SUMPRODUCT(('Raw Data'!$E$2:$E$6289=$B22)*('Raw Data'!$BL$2:$BL$6289=$D$3)*('Raw Data'!$P$2:$P$6289="FISCAL FINES")*('Raw Data'!$J$2:$J$6289=$G$3)*('Raw Data'!$AH$2:$AH$6289))+SUMPRODUCT(('Raw Data'!$E$2:$E$6289=$B22)*('Raw Data'!$BL$2:$BL$6289=$D$3)*('Raw Data'!$P$2:$P$6289="FISCAL FINES")*('Raw Data'!$J$2:$J$6289=$G$3)*('Raw Data'!$BH$2:$BH$6289))</f>
        <v>20</v>
      </c>
      <c r="N22" s="99">
        <f t="shared" si="22"/>
        <v>131</v>
      </c>
      <c r="O22" s="99" cm="1">
        <f t="array" ref="O22">SUMPRODUCT(('Raw Data'!$E$2:$E$6289=$B22)*('Raw Data'!$BL$2:$BL$6289=$D$3)*('Raw Data'!$P$2:$P$6289="FISCAL FINES")*('Raw Data'!$J$2:$J$6289=$G$3)*('Raw Data'!$AF$2:$AF$6289))</f>
        <v>47</v>
      </c>
      <c r="P22" s="119">
        <f t="shared" si="17"/>
        <v>0.35877862595419846</v>
      </c>
      <c r="Q22" s="99">
        <f t="shared" si="23"/>
        <v>19</v>
      </c>
      <c r="R22" s="119">
        <f t="shared" si="18"/>
        <v>0.14503816793893129</v>
      </c>
      <c r="S22" s="99" cm="1">
        <f t="array" ref="S22">SUMPRODUCT(('Raw Data'!$E$2:$E$6289=$B22)*('Raw Data'!$BL$2:$BL$6289=$D$3)*('Raw Data'!$P$2:$P$6289="FISCAL FINES")*('Raw Data'!$J$2:$J$6289=$G$3)*('Raw Data'!$AE$2:$AE$6289))</f>
        <v>7</v>
      </c>
      <c r="T22" s="119">
        <f t="shared" si="19"/>
        <v>5.3435114503816793E-2</v>
      </c>
      <c r="U22" s="99" cm="1">
        <f t="array" ref="U22">SUMPRODUCT(('Raw Data'!$E$2:$E$6289=$B22)*('Raw Data'!$BL$2:$BL$6289=$D$3)*('Raw Data'!$P$2:$P$6289="FISCAL FINES")*('Raw Data'!$J$2:$J$6289=$G$3)*('Raw Data'!$AD$2:$AD$6289))</f>
        <v>58</v>
      </c>
      <c r="V22" s="120">
        <f t="shared" si="11"/>
        <v>0.44274809160305345</v>
      </c>
    </row>
    <row r="23" spans="2:22" x14ac:dyDescent="0.2">
      <c r="B23" s="244" t="s">
        <v>19</v>
      </c>
      <c r="C23" s="121" cm="1">
        <f t="array" ref="C23">(SUMPRODUCT(('Raw Data'!$E$2:$E$6289=$B23)*('Raw Data'!$BL$2:$BL$6289=$D$3)*('Raw Data'!$P$2:$P$6289="FISCAL FINES")*('Raw Data'!$J$2:$J$6289=$G$3)*('Raw Data'!$S$2:$S$6289)))/1000</f>
        <v>6.6209300000000004</v>
      </c>
      <c r="D23" s="99" cm="1">
        <f t="array" ref="D23">(SUMPRODUCT(('Raw Data'!$E$2:$E$6289=$B23)*('Raw Data'!$BL$2:$BL$6289=$D$3)*('Raw Data'!$P$2:$P$6289="FISCAL FINES")*('Raw Data'!$J$2:$J$6289=$G$3)*('Raw Data'!$T$2:$T$6289)))/1000</f>
        <v>1.85</v>
      </c>
      <c r="E23" s="99">
        <f t="shared" si="20"/>
        <v>4.7709299999999999</v>
      </c>
      <c r="F23" s="99" cm="1">
        <f t="array" ref="F23">(SUMPRODUCT(('Raw Data'!$E$2:$E$6289=$B23)*('Raw Data'!$BL$2:$BL$6289=$D$3)*('Raw Data'!$P$2:$P$6289="FISCAL FINES")*('Raw Data'!$J$2:$J$6289=$G$3)*('Raw Data'!$AA$2:$AA$6289)))/1000</f>
        <v>2.79284</v>
      </c>
      <c r="G23" s="119">
        <f t="shared" si="13"/>
        <v>0.58538691617776828</v>
      </c>
      <c r="H23" s="99">
        <f t="shared" si="21"/>
        <v>0.81583999999999968</v>
      </c>
      <c r="I23" s="119">
        <f t="shared" si="14"/>
        <v>0.17100229934205693</v>
      </c>
      <c r="J23" s="99" cm="1">
        <f t="array" ref="J23">(SUMPRODUCT(('Raw Data'!$E$2:$E$6289=$B23)*('Raw Data'!$BL$2:$BL$6289=$D$3)*('Raw Data'!$P$2:$P$6289="FISCAL FINES")*('Raw Data'!$J$2:$J$6289=$G$3)*('Raw Data'!$W$2:$W$6289)))/1000</f>
        <v>1.16225</v>
      </c>
      <c r="K23" s="119">
        <f t="shared" si="15"/>
        <v>0.24361078448017473</v>
      </c>
      <c r="L23" s="121" cm="1">
        <f t="array" ref="L23">SUMPRODUCT(('Raw Data'!$E$2:$E$6289=$B23)*('Raw Data'!$BL$2:$BL$6289=$D$3)*('Raw Data'!$P$2:$P$6289="FISCAL FINES")*('Raw Data'!$J$2:$J$6289=$G$3)*('Raw Data'!$R$2:$R$6289))</f>
        <v>23</v>
      </c>
      <c r="M23" s="99" cm="1">
        <f t="array" ref="M23">SUMPRODUCT(('Raw Data'!$E$2:$E$6289=$B23)*('Raw Data'!$BL$2:$BL$6289=$D$3)*('Raw Data'!$P$2:$P$6289="FISCAL FINES")*('Raw Data'!$J$2:$J$6289=$G$3)*('Raw Data'!$AH$2:$AH$6289))+SUMPRODUCT(('Raw Data'!$E$2:$E$6289=$B23)*('Raw Data'!$BL$2:$BL$6289=$D$3)*('Raw Data'!$P$2:$P$6289="FISCAL FINES")*('Raw Data'!$J$2:$J$6289=$G$3)*('Raw Data'!$BH$2:$BH$6289))</f>
        <v>2</v>
      </c>
      <c r="N23" s="99">
        <f t="shared" si="22"/>
        <v>21</v>
      </c>
      <c r="O23" s="99" cm="1">
        <f t="array" ref="O23">SUMPRODUCT(('Raw Data'!$E$2:$E$6289=$B23)*('Raw Data'!$BL$2:$BL$6289=$D$3)*('Raw Data'!$P$2:$P$6289="FISCAL FINES")*('Raw Data'!$J$2:$J$6289=$G$3)*('Raw Data'!$AF$2:$AF$6289))</f>
        <v>12</v>
      </c>
      <c r="P23" s="119">
        <f t="shared" si="17"/>
        <v>0.5714285714285714</v>
      </c>
      <c r="Q23" s="99">
        <f t="shared" si="23"/>
        <v>1</v>
      </c>
      <c r="R23" s="119">
        <f t="shared" si="18"/>
        <v>4.7619047619047616E-2</v>
      </c>
      <c r="S23" s="99" cm="1">
        <f t="array" ref="S23">SUMPRODUCT(('Raw Data'!$E$2:$E$6289=$B23)*('Raw Data'!$BL$2:$BL$6289=$D$3)*('Raw Data'!$P$2:$P$6289="FISCAL FINES")*('Raw Data'!$J$2:$J$6289=$G$3)*('Raw Data'!$AE$2:$AE$6289))</f>
        <v>1</v>
      </c>
      <c r="T23" s="119">
        <f t="shared" si="19"/>
        <v>4.7619047619047616E-2</v>
      </c>
      <c r="U23" s="99" cm="1">
        <f t="array" ref="U23">SUMPRODUCT(('Raw Data'!$E$2:$E$6289=$B23)*('Raw Data'!$BL$2:$BL$6289=$D$3)*('Raw Data'!$P$2:$P$6289="FISCAL FINES")*('Raw Data'!$J$2:$J$6289=$G$3)*('Raw Data'!$AD$2:$AD$6289))</f>
        <v>7</v>
      </c>
      <c r="V23" s="120">
        <f t="shared" si="11"/>
        <v>0.33333333333333331</v>
      </c>
    </row>
    <row r="24" spans="2:22" x14ac:dyDescent="0.2">
      <c r="B24" s="244" t="s">
        <v>20</v>
      </c>
      <c r="C24" s="121" cm="1">
        <f t="array" ref="C24">(SUMPRODUCT(('Raw Data'!$E$2:$E$6289=$B24)*('Raw Data'!$BL$2:$BL$6289=$D$3)*('Raw Data'!$P$2:$P$6289="FISCAL FINES")*('Raw Data'!$J$2:$J$6289=$G$3)*('Raw Data'!$S$2:$S$6289)))/1000</f>
        <v>6.5918400000000004</v>
      </c>
      <c r="D24" s="99" cm="1">
        <f t="array" ref="D24">(SUMPRODUCT(('Raw Data'!$E$2:$E$6289=$B24)*('Raw Data'!$BL$2:$BL$6289=$D$3)*('Raw Data'!$P$2:$P$6289="FISCAL FINES")*('Raw Data'!$J$2:$J$6289=$G$3)*('Raw Data'!$T$2:$T$6289)))/1000</f>
        <v>0.39250000000000002</v>
      </c>
      <c r="E24" s="99">
        <f t="shared" si="20"/>
        <v>6.1993400000000003</v>
      </c>
      <c r="F24" s="99" cm="1">
        <f t="array" ref="F24">(SUMPRODUCT(('Raw Data'!$E$2:$E$6289=$B24)*('Raw Data'!$BL$2:$BL$6289=$D$3)*('Raw Data'!$P$2:$P$6289="FISCAL FINES")*('Raw Data'!$J$2:$J$6289=$G$3)*('Raw Data'!$AA$2:$AA$6289)))/1000</f>
        <v>4.4800800000000001</v>
      </c>
      <c r="G24" s="119">
        <f t="shared" si="13"/>
        <v>0.72267047782505878</v>
      </c>
      <c r="H24" s="99">
        <f t="shared" si="21"/>
        <v>0.56008000000000013</v>
      </c>
      <c r="I24" s="119">
        <f t="shared" si="14"/>
        <v>9.0345101252714013E-2</v>
      </c>
      <c r="J24" s="99" cm="1">
        <f t="array" ref="J24">(SUMPRODUCT(('Raw Data'!$E$2:$E$6289=$B24)*('Raw Data'!$BL$2:$BL$6289=$D$3)*('Raw Data'!$P$2:$P$6289="FISCAL FINES")*('Raw Data'!$J$2:$J$6289=$G$3)*('Raw Data'!$W$2:$W$6289)))/1000</f>
        <v>1.1591800000000001</v>
      </c>
      <c r="K24" s="119">
        <f t="shared" si="15"/>
        <v>0.18698442092222722</v>
      </c>
      <c r="L24" s="121" cm="1">
        <f t="array" ref="L24">SUMPRODUCT(('Raw Data'!$E$2:$E$6289=$B24)*('Raw Data'!$BL$2:$BL$6289=$D$3)*('Raw Data'!$P$2:$P$6289="FISCAL FINES")*('Raw Data'!$J$2:$J$6289=$G$3)*('Raw Data'!$R$2:$R$6289))</f>
        <v>46</v>
      </c>
      <c r="M24" s="99" cm="1">
        <f t="array" ref="M24">SUMPRODUCT(('Raw Data'!$E$2:$E$6289=$B24)*('Raw Data'!$BL$2:$BL$6289=$D$3)*('Raw Data'!$P$2:$P$6289="FISCAL FINES")*('Raw Data'!$J$2:$J$6289=$G$3)*('Raw Data'!$AH$2:$AH$6289))+SUMPRODUCT(('Raw Data'!$E$2:$E$6289=$B24)*('Raw Data'!$BL$2:$BL$6289=$D$3)*('Raw Data'!$P$2:$P$6289="FISCAL FINES")*('Raw Data'!$J$2:$J$6289=$G$3)*('Raw Data'!$BH$2:$BH$6289))</f>
        <v>3</v>
      </c>
      <c r="N24" s="99">
        <f t="shared" si="22"/>
        <v>43</v>
      </c>
      <c r="O24" s="99" cm="1">
        <f t="array" ref="O24">SUMPRODUCT(('Raw Data'!$E$2:$E$6289=$B24)*('Raw Data'!$BL$2:$BL$6289=$D$3)*('Raw Data'!$P$2:$P$6289="FISCAL FINES")*('Raw Data'!$J$2:$J$6289=$G$3)*('Raw Data'!$AF$2:$AF$6289))</f>
        <v>30</v>
      </c>
      <c r="P24" s="119">
        <f t="shared" si="17"/>
        <v>0.69767441860465118</v>
      </c>
      <c r="Q24" s="99">
        <f t="shared" si="23"/>
        <v>4</v>
      </c>
      <c r="R24" s="119">
        <f t="shared" si="18"/>
        <v>9.3023255813953487E-2</v>
      </c>
      <c r="S24" s="99" cm="1">
        <f t="array" ref="S24">SUMPRODUCT(('Raw Data'!$E$2:$E$6289=$B24)*('Raw Data'!$BL$2:$BL$6289=$D$3)*('Raw Data'!$P$2:$P$6289="FISCAL FINES")*('Raw Data'!$J$2:$J$6289=$G$3)*('Raw Data'!$AE$2:$AE$6289))</f>
        <v>3</v>
      </c>
      <c r="T24" s="119">
        <f t="shared" si="19"/>
        <v>6.9767441860465115E-2</v>
      </c>
      <c r="U24" s="99" cm="1">
        <f t="array" ref="U24">SUMPRODUCT(('Raw Data'!$E$2:$E$6289=$B24)*('Raw Data'!$BL$2:$BL$6289=$D$3)*('Raw Data'!$P$2:$P$6289="FISCAL FINES")*('Raw Data'!$J$2:$J$6289=$G$3)*('Raw Data'!$AD$2:$AD$6289))</f>
        <v>6</v>
      </c>
      <c r="V24" s="120">
        <f t="shared" si="11"/>
        <v>0.13953488372093023</v>
      </c>
    </row>
    <row r="25" spans="2:22" ht="14.25" customHeight="1" x14ac:dyDescent="0.2">
      <c r="B25" s="244" t="s">
        <v>21</v>
      </c>
      <c r="C25" s="121" cm="1">
        <f t="array" ref="C25">(SUMPRODUCT(('Raw Data'!$E$2:$E$6289=$B25)*('Raw Data'!$BL$2:$BL$6289=$D$3)*('Raw Data'!$P$2:$P$6289="FISCAL FINES")*('Raw Data'!$J$2:$J$6289=$G$3)*('Raw Data'!$S$2:$S$6289)))/1000</f>
        <v>16.935689999999997</v>
      </c>
      <c r="D25" s="99" cm="1">
        <f t="array" ref="D25">(SUMPRODUCT(('Raw Data'!$E$2:$E$6289=$B25)*('Raw Data'!$BL$2:$BL$6289=$D$3)*('Raw Data'!$P$2:$P$6289="FISCAL FINES")*('Raw Data'!$J$2:$J$6289=$G$3)*('Raw Data'!$T$2:$T$6289)))/1000</f>
        <v>0.75</v>
      </c>
      <c r="E25" s="99">
        <f t="shared" si="20"/>
        <v>16.185689999999997</v>
      </c>
      <c r="F25" s="99" cm="1">
        <f t="array" ref="F25">(SUMPRODUCT(('Raw Data'!$E$2:$E$6289=$B25)*('Raw Data'!$BL$2:$BL$6289=$D$3)*('Raw Data'!$P$2:$P$6289="FISCAL FINES")*('Raw Data'!$J$2:$J$6289=$G$3)*('Raw Data'!$AA$2:$AA$6289)))/1000</f>
        <v>6.3136099999999997</v>
      </c>
      <c r="G25" s="119">
        <f t="shared" si="13"/>
        <v>0.39007357733899517</v>
      </c>
      <c r="H25" s="99">
        <f t="shared" si="21"/>
        <v>4.6397299999999975</v>
      </c>
      <c r="I25" s="119">
        <f t="shared" si="14"/>
        <v>0.28665629948429744</v>
      </c>
      <c r="J25" s="99" cm="1">
        <f t="array" ref="J25">(SUMPRODUCT(('Raw Data'!$E$2:$E$6289=$B25)*('Raw Data'!$BL$2:$BL$6289=$D$3)*('Raw Data'!$P$2:$P$6289="FISCAL FINES")*('Raw Data'!$J$2:$J$6289=$G$3)*('Raw Data'!$W$2:$W$6289)))/1000</f>
        <v>5.2323500000000003</v>
      </c>
      <c r="K25" s="119">
        <f t="shared" si="15"/>
        <v>0.32327012317670739</v>
      </c>
      <c r="L25" s="121" cm="1">
        <f t="array" ref="L25">SUMPRODUCT(('Raw Data'!$E$2:$E$6289=$B25)*('Raw Data'!$BL$2:$BL$6289=$D$3)*('Raw Data'!$P$2:$P$6289="FISCAL FINES")*('Raw Data'!$J$2:$J$6289=$G$3)*('Raw Data'!$R$2:$R$6289))</f>
        <v>89</v>
      </c>
      <c r="M25" s="99" cm="1">
        <f t="array" ref="M25">SUMPRODUCT(('Raw Data'!$E$2:$E$6289=$B25)*('Raw Data'!$BL$2:$BL$6289=$D$3)*('Raw Data'!$P$2:$P$6289="FISCAL FINES")*('Raw Data'!$J$2:$J$6289=$G$3)*('Raw Data'!$AH$2:$AH$6289))+SUMPRODUCT(('Raw Data'!$E$2:$E$6289=$B25)*('Raw Data'!$BL$2:$BL$6289=$D$3)*('Raw Data'!$P$2:$P$6289="FISCAL FINES")*('Raw Data'!$J$2:$J$6289=$G$3)*('Raw Data'!$BH$2:$BH$6289))</f>
        <v>5</v>
      </c>
      <c r="N25" s="99">
        <f t="shared" si="22"/>
        <v>84</v>
      </c>
      <c r="O25" s="99" cm="1">
        <f t="array" ref="O25">SUMPRODUCT(('Raw Data'!$E$2:$E$6289=$B25)*('Raw Data'!$BL$2:$BL$6289=$D$3)*('Raw Data'!$P$2:$P$6289="FISCAL FINES")*('Raw Data'!$J$2:$J$6289=$G$3)*('Raw Data'!$AF$2:$AF$6289))</f>
        <v>35</v>
      </c>
      <c r="P25" s="119">
        <f t="shared" si="17"/>
        <v>0.41666666666666669</v>
      </c>
      <c r="Q25" s="99">
        <f t="shared" si="23"/>
        <v>10</v>
      </c>
      <c r="R25" s="119">
        <f t="shared" si="18"/>
        <v>0.11904761904761904</v>
      </c>
      <c r="S25" s="99" cm="1">
        <f t="array" ref="S25">SUMPRODUCT(('Raw Data'!$E$2:$E$6289=$B25)*('Raw Data'!$BL$2:$BL$6289=$D$3)*('Raw Data'!$P$2:$P$6289="FISCAL FINES")*('Raw Data'!$J$2:$J$6289=$G$3)*('Raw Data'!$AE$2:$AE$6289))</f>
        <v>8</v>
      </c>
      <c r="T25" s="119">
        <f t="shared" si="19"/>
        <v>9.5238095238095233E-2</v>
      </c>
      <c r="U25" s="99" cm="1">
        <f t="array" ref="U25">SUMPRODUCT(('Raw Data'!$E$2:$E$6289=$B25)*('Raw Data'!$BL$2:$BL$6289=$D$3)*('Raw Data'!$P$2:$P$6289="FISCAL FINES")*('Raw Data'!$J$2:$J$6289=$G$3)*('Raw Data'!$AD$2:$AD$6289))</f>
        <v>31</v>
      </c>
      <c r="V25" s="120">
        <f t="shared" si="11"/>
        <v>0.36904761904761907</v>
      </c>
    </row>
    <row r="26" spans="2:22" x14ac:dyDescent="0.2">
      <c r="B26" s="244" t="s">
        <v>22</v>
      </c>
      <c r="C26" s="121" cm="1">
        <f t="array" ref="C26">(SUMPRODUCT(('Raw Data'!$E$2:$E$6289=$B26)*('Raw Data'!$BL$2:$BL$6289=$D$3)*('Raw Data'!$P$2:$P$6289="FISCAL FINES")*('Raw Data'!$J$2:$J$6289=$G$3)*('Raw Data'!$S$2:$S$6289)))/1000</f>
        <v>11.80613</v>
      </c>
      <c r="D26" s="99" cm="1">
        <f t="array" ref="D26">(SUMPRODUCT(('Raw Data'!$E$2:$E$6289=$B26)*('Raw Data'!$BL$2:$BL$6289=$D$3)*('Raw Data'!$P$2:$P$6289="FISCAL FINES")*('Raw Data'!$J$2:$J$6289=$G$3)*('Raw Data'!$T$2:$T$6289)))/1000</f>
        <v>0.91749999999999998</v>
      </c>
      <c r="E26" s="99">
        <f t="shared" si="20"/>
        <v>10.888629999999999</v>
      </c>
      <c r="F26" s="99" cm="1">
        <f t="array" ref="F26">(SUMPRODUCT(('Raw Data'!$E$2:$E$6289=$B26)*('Raw Data'!$BL$2:$BL$6289=$D$3)*('Raw Data'!$P$2:$P$6289="FISCAL FINES")*('Raw Data'!$J$2:$J$6289=$G$3)*('Raw Data'!$AA$2:$AA$6289)))/1000</f>
        <v>5.4140800000000002</v>
      </c>
      <c r="G26" s="119">
        <f t="shared" si="13"/>
        <v>0.49722325030789005</v>
      </c>
      <c r="H26" s="99">
        <f t="shared" si="21"/>
        <v>0.88338999999999945</v>
      </c>
      <c r="I26" s="119">
        <f t="shared" si="14"/>
        <v>8.1129581958428149E-2</v>
      </c>
      <c r="J26" s="99" cm="1">
        <f t="array" ref="J26">(SUMPRODUCT(('Raw Data'!$E$2:$E$6289=$B26)*('Raw Data'!$BL$2:$BL$6289=$D$3)*('Raw Data'!$P$2:$P$6289="FISCAL FINES")*('Raw Data'!$J$2:$J$6289=$G$3)*('Raw Data'!$W$2:$W$6289)))/1000</f>
        <v>4.5911599999999995</v>
      </c>
      <c r="K26" s="119">
        <f t="shared" si="15"/>
        <v>0.42164716773368183</v>
      </c>
      <c r="L26" s="121" cm="1">
        <f t="array" ref="L26">SUMPRODUCT(('Raw Data'!$E$2:$E$6289=$B26)*('Raw Data'!$BL$2:$BL$6289=$D$3)*('Raw Data'!$P$2:$P$6289="FISCAL FINES")*('Raw Data'!$J$2:$J$6289=$G$3)*('Raw Data'!$R$2:$R$6289))</f>
        <v>79</v>
      </c>
      <c r="M26" s="99" cm="1">
        <f t="array" ref="M26">SUMPRODUCT(('Raw Data'!$E$2:$E$6289=$B26)*('Raw Data'!$BL$2:$BL$6289=$D$3)*('Raw Data'!$P$2:$P$6289="FISCAL FINES")*('Raw Data'!$J$2:$J$6289=$G$3)*('Raw Data'!$AH$2:$AH$6289))+SUMPRODUCT(('Raw Data'!$E$2:$E$6289=$B26)*('Raw Data'!$BL$2:$BL$6289=$D$3)*('Raw Data'!$P$2:$P$6289="FISCAL FINES")*('Raw Data'!$J$2:$J$6289=$G$3)*('Raw Data'!$BH$2:$BH$6289))</f>
        <v>6</v>
      </c>
      <c r="N26" s="99">
        <f t="shared" si="22"/>
        <v>73</v>
      </c>
      <c r="O26" s="99" cm="1">
        <f t="array" ref="O26">SUMPRODUCT(('Raw Data'!$E$2:$E$6289=$B26)*('Raw Data'!$BL$2:$BL$6289=$D$3)*('Raw Data'!$P$2:$P$6289="FISCAL FINES")*('Raw Data'!$J$2:$J$6289=$G$3)*('Raw Data'!$AF$2:$AF$6289))</f>
        <v>35</v>
      </c>
      <c r="P26" s="119">
        <f t="shared" si="17"/>
        <v>0.47945205479452052</v>
      </c>
      <c r="Q26" s="99">
        <f t="shared" si="23"/>
        <v>6</v>
      </c>
      <c r="R26" s="119">
        <f t="shared" si="18"/>
        <v>8.2191780821917804E-2</v>
      </c>
      <c r="S26" s="99" cm="1">
        <f t="array" ref="S26">SUMPRODUCT(('Raw Data'!$E$2:$E$6289=$B26)*('Raw Data'!$BL$2:$BL$6289=$D$3)*('Raw Data'!$P$2:$P$6289="FISCAL FINES")*('Raw Data'!$J$2:$J$6289=$G$3)*('Raw Data'!$AE$2:$AE$6289))</f>
        <v>3</v>
      </c>
      <c r="T26" s="119">
        <f t="shared" si="19"/>
        <v>4.1095890410958902E-2</v>
      </c>
      <c r="U26" s="99" cm="1">
        <f t="array" ref="U26">SUMPRODUCT(('Raw Data'!$E$2:$E$6289=$B26)*('Raw Data'!$BL$2:$BL$6289=$D$3)*('Raw Data'!$P$2:$P$6289="FISCAL FINES")*('Raw Data'!$J$2:$J$6289=$G$3)*('Raw Data'!$AD$2:$AD$6289))</f>
        <v>29</v>
      </c>
      <c r="V26" s="120">
        <f t="shared" si="11"/>
        <v>0.39726027397260272</v>
      </c>
    </row>
    <row r="27" spans="2:22" x14ac:dyDescent="0.2">
      <c r="B27" s="244"/>
      <c r="C27" s="121"/>
      <c r="D27" s="99"/>
      <c r="E27" s="99"/>
      <c r="F27" s="99"/>
      <c r="G27" s="119"/>
      <c r="H27" s="99"/>
      <c r="I27" s="119"/>
      <c r="J27" s="99"/>
      <c r="K27" s="119"/>
      <c r="L27" s="121"/>
      <c r="M27" s="99"/>
      <c r="N27" s="99"/>
      <c r="O27" s="99"/>
      <c r="P27" s="119"/>
      <c r="Q27" s="99"/>
      <c r="R27" s="119"/>
      <c r="S27" s="99"/>
      <c r="T27" s="119"/>
      <c r="U27" s="99"/>
      <c r="V27" s="120"/>
    </row>
    <row r="28" spans="2:22" x14ac:dyDescent="0.2">
      <c r="B28" s="242" t="s">
        <v>23</v>
      </c>
      <c r="C28" s="97">
        <f>SUM(C29:C32)</f>
        <v>280.83996000000002</v>
      </c>
      <c r="D28" s="97">
        <f t="shared" ref="D28:J28" si="24">SUM(D29:D32)</f>
        <v>32.52496</v>
      </c>
      <c r="E28" s="97">
        <f t="shared" si="24"/>
        <v>248.31499999999997</v>
      </c>
      <c r="F28" s="97">
        <f t="shared" si="24"/>
        <v>105.01038999999999</v>
      </c>
      <c r="G28" s="117">
        <f t="shared" ref="G28:G32" si="25">IFERROR(F28/E28,0)</f>
        <v>0.42289185107625393</v>
      </c>
      <c r="H28" s="97">
        <f t="shared" si="24"/>
        <v>40.82714</v>
      </c>
      <c r="I28" s="117">
        <f t="shared" ref="I28:I32" si="26">IFERROR(H28/E28,0)</f>
        <v>0.16441672875178706</v>
      </c>
      <c r="J28" s="97">
        <f t="shared" si="24"/>
        <v>102.47747</v>
      </c>
      <c r="K28" s="117">
        <f t="shared" ref="K28:K32" si="27">IFERROR(J28/E28,0)</f>
        <v>0.41269142017195903</v>
      </c>
      <c r="L28" s="97">
        <f>SUM(L29:L32)</f>
        <v>1839</v>
      </c>
      <c r="M28" s="97">
        <f t="shared" ref="M28:U28" si="28">SUM(M29:M32)</f>
        <v>195</v>
      </c>
      <c r="N28" s="97">
        <f t="shared" si="28"/>
        <v>1644</v>
      </c>
      <c r="O28" s="97">
        <f t="shared" si="28"/>
        <v>665</v>
      </c>
      <c r="P28" s="117">
        <f t="shared" ref="P28:P32" si="29">IFERROR(O28/N28,0)</f>
        <v>0.40450121654501214</v>
      </c>
      <c r="Q28" s="97">
        <f t="shared" si="28"/>
        <v>202</v>
      </c>
      <c r="R28" s="117">
        <f t="shared" ref="R28:R32" si="30">IFERROR(Q28/N28,0)</f>
        <v>0.12287104622871046</v>
      </c>
      <c r="S28" s="97">
        <f t="shared" si="28"/>
        <v>116</v>
      </c>
      <c r="T28" s="117">
        <f t="shared" ref="T28:T32" si="31">IFERROR(S28/N28,0)</f>
        <v>7.0559610705596104E-2</v>
      </c>
      <c r="U28" s="97">
        <f t="shared" si="28"/>
        <v>661</v>
      </c>
      <c r="V28" s="117">
        <f t="shared" ref="V28:V32" si="32">IFERROR(U28/N28,0)</f>
        <v>0.40206812652068125</v>
      </c>
    </row>
    <row r="29" spans="2:22" x14ac:dyDescent="0.2">
      <c r="B29" s="254" t="s">
        <v>24</v>
      </c>
      <c r="C29" s="121" cm="1">
        <f t="array" ref="C29">(SUMPRODUCT(('Raw Data'!$E$2:$E$6289=$B29)*('Raw Data'!$BL$2:$BL$6289=$D$3)*('Raw Data'!$P$2:$P$6289="FISCAL FINES")*('Raw Data'!$J$2:$J$6289=$G$3)*('Raw Data'!$S$2:$S$6289)))/1000</f>
        <v>188.32608999999999</v>
      </c>
      <c r="D29" s="99" cm="1">
        <f t="array" ref="D29">(SUMPRODUCT(('Raw Data'!$E$2:$E$6289=$B29)*('Raw Data'!$BL$2:$BL$6289=$D$3)*('Raw Data'!$P$2:$P$6289="FISCAL FINES")*('Raw Data'!$J$2:$J$6289=$G$3)*('Raw Data'!$T$2:$T$6289)))/1000</f>
        <v>23.358820000000001</v>
      </c>
      <c r="E29" s="99">
        <f t="shared" ref="E29:E32" si="33">C29 - D29</f>
        <v>164.96726999999998</v>
      </c>
      <c r="F29" s="99" cm="1">
        <f t="array" ref="F29">(SUMPRODUCT(('Raw Data'!$E$2:$E$6289=$B29)*('Raw Data'!$BL$2:$BL$6289=$D$3)*('Raw Data'!$P$2:$P$6289="FISCAL FINES")*('Raw Data'!$J$2:$J$6289=$G$3)*('Raw Data'!$AA$2:$AA$6289)))/1000</f>
        <v>71.164539999999988</v>
      </c>
      <c r="G29" s="119">
        <f t="shared" si="25"/>
        <v>0.43138581368292023</v>
      </c>
      <c r="H29" s="99">
        <f t="shared" ref="H29:H32" si="34">E29-J29-F29</f>
        <v>25.074929999999995</v>
      </c>
      <c r="I29" s="119">
        <f t="shared" si="26"/>
        <v>0.15199942388571985</v>
      </c>
      <c r="J29" s="99" cm="1">
        <f t="array" ref="J29">(SUMPRODUCT(('Raw Data'!$E$2:$E$6289=$B29)*('Raw Data'!$BL$2:$BL$6289=$D$3)*('Raw Data'!$P$2:$P$6289="FISCAL FINES")*('Raw Data'!$J$2:$J$6289=$G$3)*('Raw Data'!$W$2:$W$6289)))/1000</f>
        <v>68.727800000000002</v>
      </c>
      <c r="K29" s="119">
        <f t="shared" si="27"/>
        <v>0.41661476243135992</v>
      </c>
      <c r="L29" s="121" cm="1">
        <f t="array" ref="L29">SUMPRODUCT(('Raw Data'!$E$2:$E$6289=$B29)*('Raw Data'!$BL$2:$BL$6289=$D$3)*('Raw Data'!$P$2:$P$6289="FISCAL FINES")*('Raw Data'!$J$2:$J$6289=$G$3)*('Raw Data'!$R$2:$R$6289))</f>
        <v>1250</v>
      </c>
      <c r="M29" s="99" cm="1">
        <f t="array" ref="M29">SUMPRODUCT(('Raw Data'!$E$2:$E$6289=$B29)*('Raw Data'!$BL$2:$BL$6289=$D$3)*('Raw Data'!$P$2:$P$6289="FISCAL FINES")*('Raw Data'!$J$2:$J$6289=$G$3)*('Raw Data'!$AH$2:$AH$6289))+SUMPRODUCT(('Raw Data'!$E$2:$E$6289=$B29)*('Raw Data'!$BL$2:$BL$6289=$D$3)*('Raw Data'!$P$2:$P$6289="FISCAL FINES")*('Raw Data'!$J$2:$J$6289=$G$3)*('Raw Data'!$BH$2:$BH$6289))</f>
        <v>147</v>
      </c>
      <c r="N29" s="99">
        <f t="shared" ref="N29:N32" si="35">L29-M29</f>
        <v>1103</v>
      </c>
      <c r="O29" s="99" cm="1">
        <f t="array" ref="O29">SUMPRODUCT(('Raw Data'!$E$2:$E$6289=$B29)*('Raw Data'!$BL$2:$BL$6289=$D$3)*('Raw Data'!$P$2:$P$6289="FISCAL FINES")*('Raw Data'!$J$2:$J$6289=$G$3)*('Raw Data'!$AF$2:$AF$6289))</f>
        <v>445</v>
      </c>
      <c r="P29" s="119">
        <f t="shared" si="29"/>
        <v>0.40344514959202177</v>
      </c>
      <c r="Q29" s="99">
        <f t="shared" ref="Q29:Q32" si="36">N29-O29-S29-U29</f>
        <v>131</v>
      </c>
      <c r="R29" s="119">
        <f t="shared" si="30"/>
        <v>0.11876699909338169</v>
      </c>
      <c r="S29" s="99" cm="1">
        <f t="array" ref="S29">SUMPRODUCT(('Raw Data'!$E$2:$E$6289=$B29)*('Raw Data'!$BL$2:$BL$6289=$D$3)*('Raw Data'!$P$2:$P$6289="FISCAL FINES")*('Raw Data'!$J$2:$J$6289=$G$3)*('Raw Data'!$AE$2:$AE$6289))</f>
        <v>69</v>
      </c>
      <c r="T29" s="119">
        <f t="shared" si="31"/>
        <v>6.2556663644605617E-2</v>
      </c>
      <c r="U29" s="99" cm="1">
        <f t="array" ref="U29">SUMPRODUCT(('Raw Data'!$E$2:$E$6289=$B29)*('Raw Data'!$BL$2:$BL$6289=$D$3)*('Raw Data'!$P$2:$P$6289="FISCAL FINES")*('Raw Data'!$J$2:$J$6289=$G$3)*('Raw Data'!$AD$2:$AD$6289))</f>
        <v>458</v>
      </c>
      <c r="V29" s="120">
        <f t="shared" si="32"/>
        <v>0.41523118766999095</v>
      </c>
    </row>
    <row r="30" spans="2:22" x14ac:dyDescent="0.2">
      <c r="B30" s="254" t="s">
        <v>25</v>
      </c>
      <c r="C30" s="121" cm="1">
        <f t="array" ref="C30">(SUMPRODUCT(('Raw Data'!$E$2:$E$6289=$B30)*('Raw Data'!$BL$2:$BL$6289=$D$3)*('Raw Data'!$P$2:$P$6289="FISCAL FINES")*('Raw Data'!$J$2:$J$6289=$G$3)*('Raw Data'!$S$2:$S$6289)))/1000</f>
        <v>16.44425</v>
      </c>
      <c r="D30" s="99" cm="1">
        <f t="array" ref="D30">(SUMPRODUCT(('Raw Data'!$E$2:$E$6289=$B30)*('Raw Data'!$BL$2:$BL$6289=$D$3)*('Raw Data'!$P$2:$P$6289="FISCAL FINES")*('Raw Data'!$J$2:$J$6289=$G$3)*('Raw Data'!$T$2:$T$6289)))/1000</f>
        <v>0.52833000000000008</v>
      </c>
      <c r="E30" s="99">
        <f t="shared" si="33"/>
        <v>15.91592</v>
      </c>
      <c r="F30" s="99" cm="1">
        <f t="array" ref="F30">(SUMPRODUCT(('Raw Data'!$E$2:$E$6289=$B30)*('Raw Data'!$BL$2:$BL$6289=$D$3)*('Raw Data'!$P$2:$P$6289="FISCAL FINES")*('Raw Data'!$J$2:$J$6289=$G$3)*('Raw Data'!$AA$2:$AA$6289)))/1000</f>
        <v>7.8763199999999998</v>
      </c>
      <c r="G30" s="119">
        <f t="shared" si="25"/>
        <v>0.494870544712464</v>
      </c>
      <c r="H30" s="99">
        <f t="shared" si="34"/>
        <v>1.2015799999999999</v>
      </c>
      <c r="I30" s="119">
        <f t="shared" si="26"/>
        <v>7.5495478740782801E-2</v>
      </c>
      <c r="J30" s="99" cm="1">
        <f t="array" ref="J30">(SUMPRODUCT(('Raw Data'!$E$2:$E$6289=$B30)*('Raw Data'!$BL$2:$BL$6289=$D$3)*('Raw Data'!$P$2:$P$6289="FISCAL FINES")*('Raw Data'!$J$2:$J$6289=$G$3)*('Raw Data'!$W$2:$W$6289)))/1000</f>
        <v>6.8380200000000002</v>
      </c>
      <c r="K30" s="119">
        <f t="shared" si="27"/>
        <v>0.42963397654675323</v>
      </c>
      <c r="L30" s="121" cm="1">
        <f t="array" ref="L30">SUMPRODUCT(('Raw Data'!$E$2:$E$6289=$B30)*('Raw Data'!$BL$2:$BL$6289=$D$3)*('Raw Data'!$P$2:$P$6289="FISCAL FINES")*('Raw Data'!$J$2:$J$6289=$G$3)*('Raw Data'!$R$2:$R$6289))</f>
        <v>115</v>
      </c>
      <c r="M30" s="99" cm="1">
        <f t="array" ref="M30">SUMPRODUCT(('Raw Data'!$E$2:$E$6289=$B30)*('Raw Data'!$BL$2:$BL$6289=$D$3)*('Raw Data'!$P$2:$P$6289="FISCAL FINES")*('Raw Data'!$J$2:$J$6289=$G$3)*('Raw Data'!$AH$2:$AH$6289))+SUMPRODUCT(('Raw Data'!$E$2:$E$6289=$B30)*('Raw Data'!$BL$2:$BL$6289=$D$3)*('Raw Data'!$P$2:$P$6289="FISCAL FINES")*('Raw Data'!$J$2:$J$6289=$G$3)*('Raw Data'!$BH$2:$BH$6289))</f>
        <v>5</v>
      </c>
      <c r="N30" s="99">
        <f t="shared" si="35"/>
        <v>110</v>
      </c>
      <c r="O30" s="99" cm="1">
        <f t="array" ref="O30">SUMPRODUCT(('Raw Data'!$E$2:$E$6289=$B30)*('Raw Data'!$BL$2:$BL$6289=$D$3)*('Raw Data'!$P$2:$P$6289="FISCAL FINES")*('Raw Data'!$J$2:$J$6289=$G$3)*('Raw Data'!$AF$2:$AF$6289))</f>
        <v>50</v>
      </c>
      <c r="P30" s="119">
        <f t="shared" si="29"/>
        <v>0.45454545454545453</v>
      </c>
      <c r="Q30" s="99">
        <f t="shared" si="36"/>
        <v>9</v>
      </c>
      <c r="R30" s="119">
        <f t="shared" si="30"/>
        <v>8.1818181818181818E-2</v>
      </c>
      <c r="S30" s="99" cm="1">
        <f t="array" ref="S30">SUMPRODUCT(('Raw Data'!$E$2:$E$6289=$B30)*('Raw Data'!$BL$2:$BL$6289=$D$3)*('Raw Data'!$P$2:$P$6289="FISCAL FINES")*('Raw Data'!$J$2:$J$6289=$G$3)*('Raw Data'!$AE$2:$AE$6289))</f>
        <v>9</v>
      </c>
      <c r="T30" s="119">
        <f t="shared" si="31"/>
        <v>8.1818181818181818E-2</v>
      </c>
      <c r="U30" s="99" cm="1">
        <f t="array" ref="U30">SUMPRODUCT(('Raw Data'!$E$2:$E$6289=$B30)*('Raw Data'!$BL$2:$BL$6289=$D$3)*('Raw Data'!$P$2:$P$6289="FISCAL FINES")*('Raw Data'!$J$2:$J$6289=$G$3)*('Raw Data'!$AD$2:$AD$6289))</f>
        <v>42</v>
      </c>
      <c r="V30" s="120">
        <f t="shared" si="32"/>
        <v>0.38181818181818183</v>
      </c>
    </row>
    <row r="31" spans="2:22" x14ac:dyDescent="0.2">
      <c r="B31" s="254" t="s">
        <v>26</v>
      </c>
      <c r="C31" s="121" cm="1">
        <f t="array" ref="C31">(SUMPRODUCT(('Raw Data'!$E$2:$E$6289=$B31)*('Raw Data'!$BL$2:$BL$6289=$D$3)*('Raw Data'!$P$2:$P$6289="FISCAL FINES")*('Raw Data'!$J$2:$J$6289=$G$3)*('Raw Data'!$S$2:$S$6289)))/1000</f>
        <v>61.833669999999998</v>
      </c>
      <c r="D31" s="99" cm="1">
        <f t="array" ref="D31">(SUMPRODUCT(('Raw Data'!$E$2:$E$6289=$B31)*('Raw Data'!$BL$2:$BL$6289=$D$3)*('Raw Data'!$P$2:$P$6289="FISCAL FINES")*('Raw Data'!$J$2:$J$6289=$G$3)*('Raw Data'!$T$2:$T$6289)))/1000</f>
        <v>7.7478100000000003</v>
      </c>
      <c r="E31" s="99">
        <f t="shared" si="33"/>
        <v>54.085859999999997</v>
      </c>
      <c r="F31" s="99" cm="1">
        <f t="array" ref="F31">(SUMPRODUCT(('Raw Data'!$E$2:$E$6289=$B31)*('Raw Data'!$BL$2:$BL$6289=$D$3)*('Raw Data'!$P$2:$P$6289="FISCAL FINES")*('Raw Data'!$J$2:$J$6289=$G$3)*('Raw Data'!$AA$2:$AA$6289)))/1000</f>
        <v>21.266849999999998</v>
      </c>
      <c r="G31" s="119">
        <f t="shared" si="25"/>
        <v>0.39320535903469039</v>
      </c>
      <c r="H31" s="99">
        <f t="shared" si="34"/>
        <v>12.771390000000004</v>
      </c>
      <c r="I31" s="119">
        <f t="shared" si="26"/>
        <v>0.23613177270362354</v>
      </c>
      <c r="J31" s="99" cm="1">
        <f t="array" ref="J31">(SUMPRODUCT(('Raw Data'!$E$2:$E$6289=$B31)*('Raw Data'!$BL$2:$BL$6289=$D$3)*('Raw Data'!$P$2:$P$6289="FISCAL FINES")*('Raw Data'!$J$2:$J$6289=$G$3)*('Raw Data'!$W$2:$W$6289)))/1000</f>
        <v>20.047619999999998</v>
      </c>
      <c r="K31" s="119">
        <f t="shared" si="27"/>
        <v>0.37066286826168615</v>
      </c>
      <c r="L31" s="121" cm="1">
        <f t="array" ref="L31">SUMPRODUCT(('Raw Data'!$E$2:$E$6289=$B31)*('Raw Data'!$BL$2:$BL$6289=$D$3)*('Raw Data'!$P$2:$P$6289="FISCAL FINES")*('Raw Data'!$J$2:$J$6289=$G$3)*('Raw Data'!$R$2:$R$6289))</f>
        <v>381</v>
      </c>
      <c r="M31" s="99" cm="1">
        <f t="array" ref="M31">SUMPRODUCT(('Raw Data'!$E$2:$E$6289=$B31)*('Raw Data'!$BL$2:$BL$6289=$D$3)*('Raw Data'!$P$2:$P$6289="FISCAL FINES")*('Raw Data'!$J$2:$J$6289=$G$3)*('Raw Data'!$AH$2:$AH$6289))+SUMPRODUCT(('Raw Data'!$E$2:$E$6289=$B31)*('Raw Data'!$BL$2:$BL$6289=$D$3)*('Raw Data'!$P$2:$P$6289="FISCAL FINES")*('Raw Data'!$J$2:$J$6289=$G$3)*('Raw Data'!$BH$2:$BH$6289))</f>
        <v>36</v>
      </c>
      <c r="N31" s="99">
        <f t="shared" si="35"/>
        <v>345</v>
      </c>
      <c r="O31" s="99" cm="1">
        <f t="array" ref="O31">SUMPRODUCT(('Raw Data'!$E$2:$E$6289=$B31)*('Raw Data'!$BL$2:$BL$6289=$D$3)*('Raw Data'!$P$2:$P$6289="FISCAL FINES")*('Raw Data'!$J$2:$J$6289=$G$3)*('Raw Data'!$AF$2:$AF$6289))</f>
        <v>138</v>
      </c>
      <c r="P31" s="119">
        <f t="shared" si="29"/>
        <v>0.4</v>
      </c>
      <c r="Q31" s="99">
        <f t="shared" si="36"/>
        <v>58</v>
      </c>
      <c r="R31" s="119">
        <f t="shared" si="30"/>
        <v>0.1681159420289855</v>
      </c>
      <c r="S31" s="99" cm="1">
        <f t="array" ref="S31">SUMPRODUCT(('Raw Data'!$E$2:$E$6289=$B31)*('Raw Data'!$BL$2:$BL$6289=$D$3)*('Raw Data'!$P$2:$P$6289="FISCAL FINES")*('Raw Data'!$J$2:$J$6289=$G$3)*('Raw Data'!$AE$2:$AE$6289))</f>
        <v>29</v>
      </c>
      <c r="T31" s="119">
        <f t="shared" si="31"/>
        <v>8.4057971014492749E-2</v>
      </c>
      <c r="U31" s="99" cm="1">
        <f t="array" ref="U31">SUMPRODUCT(('Raw Data'!$E$2:$E$6289=$B31)*('Raw Data'!$BL$2:$BL$6289=$D$3)*('Raw Data'!$P$2:$P$6289="FISCAL FINES")*('Raw Data'!$J$2:$J$6289=$G$3)*('Raw Data'!$AD$2:$AD$6289))</f>
        <v>120</v>
      </c>
      <c r="V31" s="120">
        <f t="shared" si="32"/>
        <v>0.34782608695652173</v>
      </c>
    </row>
    <row r="32" spans="2:22" x14ac:dyDescent="0.2">
      <c r="B32" s="254" t="s">
        <v>27</v>
      </c>
      <c r="C32" s="121" cm="1">
        <f t="array" ref="C32">(SUMPRODUCT(('Raw Data'!$E$2:$E$6289=$B32)*('Raw Data'!$BL$2:$BL$6289=$D$3)*('Raw Data'!$P$2:$P$6289="FISCAL FINES")*('Raw Data'!$J$2:$J$6289=$G$3)*('Raw Data'!$S$2:$S$6289)))/1000</f>
        <v>14.235950000000001</v>
      </c>
      <c r="D32" s="99" cm="1">
        <f t="array" ref="D32">(SUMPRODUCT(('Raw Data'!$E$2:$E$6289=$B32)*('Raw Data'!$BL$2:$BL$6289=$D$3)*('Raw Data'!$P$2:$P$6289="FISCAL FINES")*('Raw Data'!$J$2:$J$6289=$G$3)*('Raw Data'!$T$2:$T$6289)))/1000</f>
        <v>0.89</v>
      </c>
      <c r="E32" s="99">
        <f t="shared" si="33"/>
        <v>13.34595</v>
      </c>
      <c r="F32" s="99" cm="1">
        <f t="array" ref="F32">(SUMPRODUCT(('Raw Data'!$E$2:$E$6289=$B32)*('Raw Data'!$BL$2:$BL$6289=$D$3)*('Raw Data'!$P$2:$P$6289="FISCAL FINES")*('Raw Data'!$J$2:$J$6289=$G$3)*('Raw Data'!$AA$2:$AA$6289)))/1000</f>
        <v>4.70268</v>
      </c>
      <c r="G32" s="119">
        <f t="shared" si="25"/>
        <v>0.35236757218482012</v>
      </c>
      <c r="H32" s="99">
        <f t="shared" si="34"/>
        <v>1.7792400000000006</v>
      </c>
      <c r="I32" s="119">
        <f t="shared" si="26"/>
        <v>0.13331684893169843</v>
      </c>
      <c r="J32" s="99" cm="1">
        <f t="array" ref="J32">(SUMPRODUCT(('Raw Data'!$E$2:$E$6289=$B32)*('Raw Data'!$BL$2:$BL$6289=$D$3)*('Raw Data'!$P$2:$P$6289="FISCAL FINES")*('Raw Data'!$J$2:$J$6289=$G$3)*('Raw Data'!$W$2:$W$6289)))/1000</f>
        <v>6.8640299999999996</v>
      </c>
      <c r="K32" s="119">
        <f t="shared" si="27"/>
        <v>0.51431557888348145</v>
      </c>
      <c r="L32" s="121" cm="1">
        <f t="array" ref="L32">SUMPRODUCT(('Raw Data'!$E$2:$E$6289=$B32)*('Raw Data'!$BL$2:$BL$6289=$D$3)*('Raw Data'!$P$2:$P$6289="FISCAL FINES")*('Raw Data'!$J$2:$J$6289=$G$3)*('Raw Data'!$R$2:$R$6289))</f>
        <v>93</v>
      </c>
      <c r="M32" s="99" cm="1">
        <f t="array" ref="M32">SUMPRODUCT(('Raw Data'!$E$2:$E$6289=$B32)*('Raw Data'!$BL$2:$BL$6289=$D$3)*('Raw Data'!$P$2:$P$6289="FISCAL FINES")*('Raw Data'!$J$2:$J$6289=$G$3)*('Raw Data'!$AH$2:$AH$6289))+SUMPRODUCT(('Raw Data'!$E$2:$E$6289=$B32)*('Raw Data'!$BL$2:$BL$6289=$D$3)*('Raw Data'!$P$2:$P$6289="FISCAL FINES")*('Raw Data'!$J$2:$J$6289=$G$3)*('Raw Data'!$BH$2:$BH$6289))</f>
        <v>7</v>
      </c>
      <c r="N32" s="99">
        <f t="shared" si="35"/>
        <v>86</v>
      </c>
      <c r="O32" s="99" cm="1">
        <f t="array" ref="O32">SUMPRODUCT(('Raw Data'!$E$2:$E$6289=$B32)*('Raw Data'!$BL$2:$BL$6289=$D$3)*('Raw Data'!$P$2:$P$6289="FISCAL FINES")*('Raw Data'!$J$2:$J$6289=$G$3)*('Raw Data'!$AF$2:$AF$6289))</f>
        <v>32</v>
      </c>
      <c r="P32" s="119">
        <f t="shared" si="29"/>
        <v>0.37209302325581395</v>
      </c>
      <c r="Q32" s="99">
        <f t="shared" si="36"/>
        <v>4</v>
      </c>
      <c r="R32" s="119">
        <f t="shared" si="30"/>
        <v>4.6511627906976744E-2</v>
      </c>
      <c r="S32" s="99" cm="1">
        <f t="array" ref="S32">SUMPRODUCT(('Raw Data'!$E$2:$E$6289=$B32)*('Raw Data'!$BL$2:$BL$6289=$D$3)*('Raw Data'!$P$2:$P$6289="FISCAL FINES")*('Raw Data'!$J$2:$J$6289=$G$3)*('Raw Data'!$AE$2:$AE$6289))</f>
        <v>9</v>
      </c>
      <c r="T32" s="119">
        <f t="shared" si="31"/>
        <v>0.10465116279069768</v>
      </c>
      <c r="U32" s="99" cm="1">
        <f t="array" ref="U32">SUMPRODUCT(('Raw Data'!$E$2:$E$6289=$B32)*('Raw Data'!$BL$2:$BL$6289=$D$3)*('Raw Data'!$P$2:$P$6289="FISCAL FINES")*('Raw Data'!$J$2:$J$6289=$G$3)*('Raw Data'!$AD$2:$AD$6289))</f>
        <v>41</v>
      </c>
      <c r="V32" s="120">
        <f t="shared" si="32"/>
        <v>0.47674418604651164</v>
      </c>
    </row>
    <row r="33" spans="2:22" x14ac:dyDescent="0.2">
      <c r="B33" s="244"/>
      <c r="C33" s="121"/>
      <c r="D33" s="99"/>
      <c r="E33" s="99"/>
      <c r="F33" s="99"/>
      <c r="G33" s="119"/>
      <c r="H33" s="99"/>
      <c r="I33" s="119"/>
      <c r="J33" s="99"/>
      <c r="K33" s="119"/>
      <c r="L33" s="121"/>
      <c r="M33" s="99"/>
      <c r="N33" s="99"/>
      <c r="O33" s="99"/>
      <c r="P33" s="119"/>
      <c r="Q33" s="99"/>
      <c r="R33" s="119"/>
      <c r="S33" s="99"/>
      <c r="T33" s="119"/>
      <c r="U33" s="99"/>
      <c r="V33" s="120"/>
    </row>
    <row r="34" spans="2:22" x14ac:dyDescent="0.2">
      <c r="B34" s="242" t="s">
        <v>28</v>
      </c>
      <c r="C34" s="97">
        <f>SUM(C35:C42)</f>
        <v>412.46879000000001</v>
      </c>
      <c r="D34" s="97">
        <f t="shared" ref="D34:J34" si="37">SUM(D35:D42)</f>
        <v>40.607190000000003</v>
      </c>
      <c r="E34" s="97">
        <f t="shared" si="37"/>
        <v>371.86160000000001</v>
      </c>
      <c r="F34" s="97">
        <f t="shared" si="37"/>
        <v>143.16963000000001</v>
      </c>
      <c r="G34" s="117">
        <f t="shared" ref="G34:G42" si="38">IFERROR(F34/E34,0)</f>
        <v>0.38500783624875495</v>
      </c>
      <c r="H34" s="97">
        <f t="shared" si="37"/>
        <v>89.220330000000018</v>
      </c>
      <c r="I34" s="117">
        <f t="shared" ref="I34:I42" si="39">IFERROR(H34/E34,0)</f>
        <v>0.23992886062986879</v>
      </c>
      <c r="J34" s="97">
        <f t="shared" si="37"/>
        <v>139.47164000000001</v>
      </c>
      <c r="K34" s="117">
        <f t="shared" ref="K34:K42" si="40">IFERROR(J34/E34,0)</f>
        <v>0.37506330312137637</v>
      </c>
      <c r="L34" s="97">
        <f>SUM(L35:L42)</f>
        <v>2409</v>
      </c>
      <c r="M34" s="97">
        <f t="shared" ref="M34:U34" si="41">SUM(M35:M42)</f>
        <v>281</v>
      </c>
      <c r="N34" s="97">
        <f t="shared" si="41"/>
        <v>2128</v>
      </c>
      <c r="O34" s="97">
        <f t="shared" si="41"/>
        <v>776</v>
      </c>
      <c r="P34" s="117">
        <f t="shared" ref="P34:P42" si="42">IFERROR(O34/N34,0)</f>
        <v>0.36466165413533835</v>
      </c>
      <c r="Q34" s="97">
        <f t="shared" si="41"/>
        <v>366</v>
      </c>
      <c r="R34" s="117">
        <f t="shared" ref="R34:R42" si="43">IFERROR(Q34/N34,0)</f>
        <v>0.17199248120300753</v>
      </c>
      <c r="S34" s="97">
        <f t="shared" si="41"/>
        <v>172</v>
      </c>
      <c r="T34" s="117">
        <f t="shared" ref="T34:T42" si="44">IFERROR(S34/N34,0)</f>
        <v>8.0827067669172928E-2</v>
      </c>
      <c r="U34" s="97">
        <f t="shared" si="41"/>
        <v>814</v>
      </c>
      <c r="V34" s="117">
        <f t="shared" ref="V34:V42" si="45">IFERROR(U34/N34,0)</f>
        <v>0.3825187969924812</v>
      </c>
    </row>
    <row r="35" spans="2:22" x14ac:dyDescent="0.2">
      <c r="B35" s="244" t="s">
        <v>29</v>
      </c>
      <c r="C35" s="121" cm="1">
        <f t="array" ref="C35">(SUMPRODUCT(('Raw Data'!$E$2:$E$6289=$B35)*('Raw Data'!$BL$2:$BL$6289=$D$3)*('Raw Data'!$P$2:$P$6289="FISCAL FINES")*('Raw Data'!$J$2:$J$6289=$G$3)*('Raw Data'!$S$2:$S$6289)))/1000</f>
        <v>7.4341999999999997</v>
      </c>
      <c r="D35" s="99" cm="1">
        <f t="array" ref="D35">(SUMPRODUCT(('Raw Data'!$E$2:$E$6289=$B35)*('Raw Data'!$BL$2:$BL$6289=$D$3)*('Raw Data'!$P$2:$P$6289="FISCAL FINES")*('Raw Data'!$J$2:$J$6289=$G$3)*('Raw Data'!$T$2:$T$6289)))/1000</f>
        <v>0.15</v>
      </c>
      <c r="E35" s="99">
        <f t="shared" ref="E35:E42" si="46">C35 - D35</f>
        <v>7.2841999999999993</v>
      </c>
      <c r="F35" s="99" cm="1">
        <f t="array" ref="F35">(SUMPRODUCT(('Raw Data'!$E$2:$E$6289=$B35)*('Raw Data'!$BL$2:$BL$6289=$D$3)*('Raw Data'!$P$2:$P$6289="FISCAL FINES")*('Raw Data'!$J$2:$J$6289=$G$3)*('Raw Data'!$AA$2:$AA$6289)))/1000</f>
        <v>3.8141500000000002</v>
      </c>
      <c r="G35" s="119">
        <f t="shared" si="38"/>
        <v>0.5236196150572473</v>
      </c>
      <c r="H35" s="99">
        <f t="shared" ref="H35:H42" si="47">E35-J35-F35</f>
        <v>0.96701999999999932</v>
      </c>
      <c r="I35" s="119">
        <f t="shared" si="39"/>
        <v>0.13275582768183183</v>
      </c>
      <c r="J35" s="99" cm="1">
        <f t="array" ref="J35">(SUMPRODUCT(('Raw Data'!$E$2:$E$6289=$B35)*('Raw Data'!$BL$2:$BL$6289=$D$3)*('Raw Data'!$P$2:$P$6289="FISCAL FINES")*('Raw Data'!$J$2:$J$6289=$G$3)*('Raw Data'!$W$2:$W$6289)))/1000</f>
        <v>2.5030300000000003</v>
      </c>
      <c r="K35" s="119">
        <f t="shared" si="40"/>
        <v>0.34362455726092095</v>
      </c>
      <c r="L35" s="121" cm="1">
        <f t="array" ref="L35">SUMPRODUCT(('Raw Data'!$E$2:$E$6289=$B35)*('Raw Data'!$BL$2:$BL$6289=$D$3)*('Raw Data'!$P$2:$P$6289="FISCAL FINES")*('Raw Data'!$J$2:$J$6289=$G$3)*('Raw Data'!$R$2:$R$6289))</f>
        <v>42</v>
      </c>
      <c r="M35" s="99" cm="1">
        <f t="array" ref="M35">SUMPRODUCT(('Raw Data'!$E$2:$E$6289=$B35)*('Raw Data'!$BL$2:$BL$6289=$D$3)*('Raw Data'!$P$2:$P$6289="FISCAL FINES")*('Raw Data'!$J$2:$J$6289=$G$3)*('Raw Data'!$AH$2:$AH$6289))+SUMPRODUCT(('Raw Data'!$E$2:$E$6289=$B35)*('Raw Data'!$BL$2:$BL$6289=$D$3)*('Raw Data'!$P$2:$P$6289="FISCAL FINES")*('Raw Data'!$J$2:$J$6289=$G$3)*('Raw Data'!$BH$2:$BH$6289))</f>
        <v>2</v>
      </c>
      <c r="N35" s="99">
        <f t="shared" ref="N35:N42" si="48">L35-M35</f>
        <v>40</v>
      </c>
      <c r="O35" s="99" cm="1">
        <f t="array" ref="O35">SUMPRODUCT(('Raw Data'!$E$2:$E$6289=$B35)*('Raw Data'!$BL$2:$BL$6289=$D$3)*('Raw Data'!$P$2:$P$6289="FISCAL FINES")*('Raw Data'!$J$2:$J$6289=$G$3)*('Raw Data'!$AF$2:$AF$6289))</f>
        <v>20</v>
      </c>
      <c r="P35" s="119">
        <f t="shared" si="42"/>
        <v>0.5</v>
      </c>
      <c r="Q35" s="99">
        <f t="shared" ref="Q35:Q42" si="49">N35-O35-S35-U35</f>
        <v>2</v>
      </c>
      <c r="R35" s="119">
        <f t="shared" si="43"/>
        <v>0.05</v>
      </c>
      <c r="S35" s="99" cm="1">
        <f t="array" ref="S35">SUMPRODUCT(('Raw Data'!$E$2:$E$6289=$B35)*('Raw Data'!$BL$2:$BL$6289=$D$3)*('Raw Data'!$P$2:$P$6289="FISCAL FINES")*('Raw Data'!$J$2:$J$6289=$G$3)*('Raw Data'!$AE$2:$AE$6289))</f>
        <v>4</v>
      </c>
      <c r="T35" s="119">
        <f t="shared" si="44"/>
        <v>0.1</v>
      </c>
      <c r="U35" s="99" cm="1">
        <f t="array" ref="U35">SUMPRODUCT(('Raw Data'!$E$2:$E$6289=$B35)*('Raw Data'!$BL$2:$BL$6289=$D$3)*('Raw Data'!$P$2:$P$6289="FISCAL FINES")*('Raw Data'!$J$2:$J$6289=$G$3)*('Raw Data'!$AD$2:$AD$6289))</f>
        <v>14</v>
      </c>
      <c r="V35" s="120">
        <f t="shared" si="45"/>
        <v>0.35</v>
      </c>
    </row>
    <row r="36" spans="2:22" x14ac:dyDescent="0.2">
      <c r="B36" s="244" t="s">
        <v>30</v>
      </c>
      <c r="C36" s="121" cm="1">
        <f t="array" ref="C36">(SUMPRODUCT(('Raw Data'!$E$2:$E$6289=$B36)*('Raw Data'!$BL$2:$BL$6289=$D$3)*('Raw Data'!$P$2:$P$6289="FISCAL FINES")*('Raw Data'!$J$2:$J$6289=$G$3)*('Raw Data'!$S$2:$S$6289)))/1000</f>
        <v>76.968170000000001</v>
      </c>
      <c r="D36" s="99" cm="1">
        <f t="array" ref="D36">(SUMPRODUCT(('Raw Data'!$E$2:$E$6289=$B36)*('Raw Data'!$BL$2:$BL$6289=$D$3)*('Raw Data'!$P$2:$P$6289="FISCAL FINES")*('Raw Data'!$J$2:$J$6289=$G$3)*('Raw Data'!$T$2:$T$6289)))/1000</f>
        <v>6.1194600000000001</v>
      </c>
      <c r="E36" s="99">
        <f t="shared" si="46"/>
        <v>70.848709999999997</v>
      </c>
      <c r="F36" s="99" cm="1">
        <f t="array" ref="F36">(SUMPRODUCT(('Raw Data'!$E$2:$E$6289=$B36)*('Raw Data'!$BL$2:$BL$6289=$D$3)*('Raw Data'!$P$2:$P$6289="FISCAL FINES")*('Raw Data'!$J$2:$J$6289=$G$3)*('Raw Data'!$AA$2:$AA$6289)))/1000</f>
        <v>23.81427</v>
      </c>
      <c r="G36" s="119">
        <f t="shared" si="38"/>
        <v>0.33612849125975619</v>
      </c>
      <c r="H36" s="99">
        <f t="shared" si="47"/>
        <v>14.162319999999994</v>
      </c>
      <c r="I36" s="119">
        <f t="shared" si="39"/>
        <v>0.19989524156473695</v>
      </c>
      <c r="J36" s="99" cm="1">
        <f t="array" ref="J36">(SUMPRODUCT(('Raw Data'!$E$2:$E$6289=$B36)*('Raw Data'!$BL$2:$BL$6289=$D$3)*('Raw Data'!$P$2:$P$6289="FISCAL FINES")*('Raw Data'!$J$2:$J$6289=$G$3)*('Raw Data'!$W$2:$W$6289)))/1000</f>
        <v>32.872120000000002</v>
      </c>
      <c r="K36" s="119">
        <f t="shared" si="40"/>
        <v>0.46397626717550683</v>
      </c>
      <c r="L36" s="121" cm="1">
        <f t="array" ref="L36">SUMPRODUCT(('Raw Data'!$E$2:$E$6289=$B36)*('Raw Data'!$BL$2:$BL$6289=$D$3)*('Raw Data'!$P$2:$P$6289="FISCAL FINES")*('Raw Data'!$J$2:$J$6289=$G$3)*('Raw Data'!$R$2:$R$6289))</f>
        <v>436</v>
      </c>
      <c r="M36" s="99" cm="1">
        <f t="array" ref="M36">SUMPRODUCT(('Raw Data'!$E$2:$E$6289=$B36)*('Raw Data'!$BL$2:$BL$6289=$D$3)*('Raw Data'!$P$2:$P$6289="FISCAL FINES")*('Raw Data'!$J$2:$J$6289=$G$3)*('Raw Data'!$AH$2:$AH$6289))+SUMPRODUCT(('Raw Data'!$E$2:$E$6289=$B36)*('Raw Data'!$BL$2:$BL$6289=$D$3)*('Raw Data'!$P$2:$P$6289="FISCAL FINES")*('Raw Data'!$J$2:$J$6289=$G$3)*('Raw Data'!$BH$2:$BH$6289))</f>
        <v>36</v>
      </c>
      <c r="N36" s="99">
        <f t="shared" si="48"/>
        <v>400</v>
      </c>
      <c r="O36" s="99" cm="1">
        <f t="array" ref="O36">SUMPRODUCT(('Raw Data'!$E$2:$E$6289=$B36)*('Raw Data'!$BL$2:$BL$6289=$D$3)*('Raw Data'!$P$2:$P$6289="FISCAL FINES")*('Raw Data'!$J$2:$J$6289=$G$3)*('Raw Data'!$AF$2:$AF$6289))</f>
        <v>129</v>
      </c>
      <c r="P36" s="119">
        <f t="shared" si="42"/>
        <v>0.32250000000000001</v>
      </c>
      <c r="Q36" s="99">
        <f t="shared" si="49"/>
        <v>48</v>
      </c>
      <c r="R36" s="119">
        <f t="shared" si="43"/>
        <v>0.12</v>
      </c>
      <c r="S36" s="99" cm="1">
        <f t="array" ref="S36">SUMPRODUCT(('Raw Data'!$E$2:$E$6289=$B36)*('Raw Data'!$BL$2:$BL$6289=$D$3)*('Raw Data'!$P$2:$P$6289="FISCAL FINES")*('Raw Data'!$J$2:$J$6289=$G$3)*('Raw Data'!$AE$2:$AE$6289))</f>
        <v>28</v>
      </c>
      <c r="T36" s="119">
        <f t="shared" si="44"/>
        <v>7.0000000000000007E-2</v>
      </c>
      <c r="U36" s="99" cm="1">
        <f t="array" ref="U36">SUMPRODUCT(('Raw Data'!$E$2:$E$6289=$B36)*('Raw Data'!$BL$2:$BL$6289=$D$3)*('Raw Data'!$P$2:$P$6289="FISCAL FINES")*('Raw Data'!$J$2:$J$6289=$G$3)*('Raw Data'!$AD$2:$AD$6289))</f>
        <v>195</v>
      </c>
      <c r="V36" s="120">
        <f t="shared" si="45"/>
        <v>0.48749999999999999</v>
      </c>
    </row>
    <row r="37" spans="2:22" x14ac:dyDescent="0.2">
      <c r="B37" s="244" t="s">
        <v>31</v>
      </c>
      <c r="C37" s="121" cm="1">
        <f t="array" ref="C37">(SUMPRODUCT(('Raw Data'!$E$2:$E$6289=$B37)*('Raw Data'!$BL$2:$BL$6289=$D$3)*('Raw Data'!$P$2:$P$6289="FISCAL FINES")*('Raw Data'!$J$2:$J$6289=$G$3)*('Raw Data'!$S$2:$S$6289)))/1000</f>
        <v>15.308999999999999</v>
      </c>
      <c r="D37" s="99" cm="1">
        <f t="array" ref="D37">(SUMPRODUCT(('Raw Data'!$E$2:$E$6289=$B37)*('Raw Data'!$BL$2:$BL$6289=$D$3)*('Raw Data'!$P$2:$P$6289="FISCAL FINES")*('Raw Data'!$J$2:$J$6289=$G$3)*('Raw Data'!$T$2:$T$6289)))/1000</f>
        <v>0.625</v>
      </c>
      <c r="E37" s="99">
        <f t="shared" si="46"/>
        <v>14.683999999999999</v>
      </c>
      <c r="F37" s="99" cm="1">
        <f t="array" ref="F37">(SUMPRODUCT(('Raw Data'!$E$2:$E$6289=$B37)*('Raw Data'!$BL$2:$BL$6289=$D$3)*('Raw Data'!$P$2:$P$6289="FISCAL FINES")*('Raw Data'!$J$2:$J$6289=$G$3)*('Raw Data'!$AA$2:$AA$6289)))/1000</f>
        <v>5.7668699999999999</v>
      </c>
      <c r="G37" s="119">
        <f t="shared" si="38"/>
        <v>0.39273154453827297</v>
      </c>
      <c r="H37" s="99">
        <f t="shared" si="47"/>
        <v>5.0188199999999989</v>
      </c>
      <c r="I37" s="119">
        <f t="shared" si="39"/>
        <v>0.34178834105148453</v>
      </c>
      <c r="J37" s="99" cm="1">
        <f t="array" ref="J37">(SUMPRODUCT(('Raw Data'!$E$2:$E$6289=$B37)*('Raw Data'!$BL$2:$BL$6289=$D$3)*('Raw Data'!$P$2:$P$6289="FISCAL FINES")*('Raw Data'!$J$2:$J$6289=$G$3)*('Raw Data'!$W$2:$W$6289)))/1000</f>
        <v>3.8983099999999999</v>
      </c>
      <c r="K37" s="119">
        <f t="shared" si="40"/>
        <v>0.26548011441024244</v>
      </c>
      <c r="L37" s="121" cm="1">
        <f t="array" ref="L37">SUMPRODUCT(('Raw Data'!$E$2:$E$6289=$B37)*('Raw Data'!$BL$2:$BL$6289=$D$3)*('Raw Data'!$P$2:$P$6289="FISCAL FINES")*('Raw Data'!$J$2:$J$6289=$G$3)*('Raw Data'!$R$2:$R$6289))</f>
        <v>79</v>
      </c>
      <c r="M37" s="99" cm="1">
        <f t="array" ref="M37">SUMPRODUCT(('Raw Data'!$E$2:$E$6289=$B37)*('Raw Data'!$BL$2:$BL$6289=$D$3)*('Raw Data'!$P$2:$P$6289="FISCAL FINES")*('Raw Data'!$J$2:$J$6289=$G$3)*('Raw Data'!$AH$2:$AH$6289))+SUMPRODUCT(('Raw Data'!$E$2:$E$6289=$B37)*('Raw Data'!$BL$2:$BL$6289=$D$3)*('Raw Data'!$P$2:$P$6289="FISCAL FINES")*('Raw Data'!$J$2:$J$6289=$G$3)*('Raw Data'!$BH$2:$BH$6289))</f>
        <v>7</v>
      </c>
      <c r="N37" s="99">
        <f t="shared" si="48"/>
        <v>72</v>
      </c>
      <c r="O37" s="99" cm="1">
        <f t="array" ref="O37">SUMPRODUCT(('Raw Data'!$E$2:$E$6289=$B37)*('Raw Data'!$BL$2:$BL$6289=$D$3)*('Raw Data'!$P$2:$P$6289="FISCAL FINES")*('Raw Data'!$J$2:$J$6289=$G$3)*('Raw Data'!$AF$2:$AF$6289))</f>
        <v>38</v>
      </c>
      <c r="P37" s="119">
        <f t="shared" si="42"/>
        <v>0.52777777777777779</v>
      </c>
      <c r="Q37" s="99">
        <f t="shared" si="49"/>
        <v>3</v>
      </c>
      <c r="R37" s="119">
        <f t="shared" si="43"/>
        <v>4.1666666666666664E-2</v>
      </c>
      <c r="S37" s="99" cm="1">
        <f t="array" ref="S37">SUMPRODUCT(('Raw Data'!$E$2:$E$6289=$B37)*('Raw Data'!$BL$2:$BL$6289=$D$3)*('Raw Data'!$P$2:$P$6289="FISCAL FINES")*('Raw Data'!$J$2:$J$6289=$G$3)*('Raw Data'!$AE$2:$AE$6289))</f>
        <v>8</v>
      </c>
      <c r="T37" s="119">
        <f t="shared" si="44"/>
        <v>0.1111111111111111</v>
      </c>
      <c r="U37" s="99" cm="1">
        <f t="array" ref="U37">SUMPRODUCT(('Raw Data'!$E$2:$E$6289=$B37)*('Raw Data'!$BL$2:$BL$6289=$D$3)*('Raw Data'!$P$2:$P$6289="FISCAL FINES")*('Raw Data'!$J$2:$J$6289=$G$3)*('Raw Data'!$AD$2:$AD$6289))</f>
        <v>23</v>
      </c>
      <c r="V37" s="120">
        <f t="shared" si="45"/>
        <v>0.31944444444444442</v>
      </c>
    </row>
    <row r="38" spans="2:22" x14ac:dyDescent="0.2">
      <c r="B38" s="244" t="s">
        <v>32</v>
      </c>
      <c r="C38" s="121" cm="1">
        <f t="array" ref="C38">(SUMPRODUCT(('Raw Data'!$E$2:$E$6289=$B38)*('Raw Data'!$BL$2:$BL$6289=$D$3)*('Raw Data'!$P$2:$P$6289="FISCAL FINES")*('Raw Data'!$J$2:$J$6289=$G$3)*('Raw Data'!$S$2:$S$6289)))/1000</f>
        <v>58.465940000000003</v>
      </c>
      <c r="D38" s="99" cm="1">
        <f t="array" ref="D38">(SUMPRODUCT(('Raw Data'!$E$2:$E$6289=$B38)*('Raw Data'!$BL$2:$BL$6289=$D$3)*('Raw Data'!$P$2:$P$6289="FISCAL FINES")*('Raw Data'!$J$2:$J$6289=$G$3)*('Raw Data'!$T$2:$T$6289)))/1000</f>
        <v>9.5324299999999997</v>
      </c>
      <c r="E38" s="99">
        <f t="shared" si="46"/>
        <v>48.933510000000005</v>
      </c>
      <c r="F38" s="99" cm="1">
        <f t="array" ref="F38">(SUMPRODUCT(('Raw Data'!$E$2:$E$6289=$B38)*('Raw Data'!$BL$2:$BL$6289=$D$3)*('Raw Data'!$P$2:$P$6289="FISCAL FINES")*('Raw Data'!$J$2:$J$6289=$G$3)*('Raw Data'!$AA$2:$AA$6289)))/1000</f>
        <v>14.310589999999999</v>
      </c>
      <c r="G38" s="119">
        <f t="shared" si="38"/>
        <v>0.2924496934718151</v>
      </c>
      <c r="H38" s="99">
        <f t="shared" si="47"/>
        <v>13.234920000000004</v>
      </c>
      <c r="I38" s="119">
        <f t="shared" si="39"/>
        <v>0.27046741588739504</v>
      </c>
      <c r="J38" s="99" cm="1">
        <f t="array" ref="J38">(SUMPRODUCT(('Raw Data'!$E$2:$E$6289=$B38)*('Raw Data'!$BL$2:$BL$6289=$D$3)*('Raw Data'!$P$2:$P$6289="FISCAL FINES")*('Raw Data'!$J$2:$J$6289=$G$3)*('Raw Data'!$W$2:$W$6289)))/1000</f>
        <v>21.388000000000002</v>
      </c>
      <c r="K38" s="119">
        <f t="shared" si="40"/>
        <v>0.43708289064078992</v>
      </c>
      <c r="L38" s="121" cm="1">
        <f t="array" ref="L38">SUMPRODUCT(('Raw Data'!$E$2:$E$6289=$B38)*('Raw Data'!$BL$2:$BL$6289=$D$3)*('Raw Data'!$P$2:$P$6289="FISCAL FINES")*('Raw Data'!$J$2:$J$6289=$G$3)*('Raw Data'!$R$2:$R$6289))</f>
        <v>369</v>
      </c>
      <c r="M38" s="99" cm="1">
        <f t="array" ref="M38">SUMPRODUCT(('Raw Data'!$E$2:$E$6289=$B38)*('Raw Data'!$BL$2:$BL$6289=$D$3)*('Raw Data'!$P$2:$P$6289="FISCAL FINES")*('Raw Data'!$J$2:$J$6289=$G$3)*('Raw Data'!$AH$2:$AH$6289))+SUMPRODUCT(('Raw Data'!$E$2:$E$6289=$B38)*('Raw Data'!$BL$2:$BL$6289=$D$3)*('Raw Data'!$P$2:$P$6289="FISCAL FINES")*('Raw Data'!$J$2:$J$6289=$G$3)*('Raw Data'!$BH$2:$BH$6289))</f>
        <v>63</v>
      </c>
      <c r="N38" s="99">
        <f t="shared" si="48"/>
        <v>306</v>
      </c>
      <c r="O38" s="99" cm="1">
        <f t="array" ref="O38">SUMPRODUCT(('Raw Data'!$E$2:$E$6289=$B38)*('Raw Data'!$BL$2:$BL$6289=$D$3)*('Raw Data'!$P$2:$P$6289="FISCAL FINES")*('Raw Data'!$J$2:$J$6289=$G$3)*('Raw Data'!$AF$2:$AF$6289))</f>
        <v>81</v>
      </c>
      <c r="P38" s="119">
        <f t="shared" si="42"/>
        <v>0.26470588235294118</v>
      </c>
      <c r="Q38" s="99">
        <f t="shared" si="49"/>
        <v>67</v>
      </c>
      <c r="R38" s="119">
        <f t="shared" si="43"/>
        <v>0.21895424836601307</v>
      </c>
      <c r="S38" s="99" cm="1">
        <f t="array" ref="S38">SUMPRODUCT(('Raw Data'!$E$2:$E$6289=$B38)*('Raw Data'!$BL$2:$BL$6289=$D$3)*('Raw Data'!$P$2:$P$6289="FISCAL FINES")*('Raw Data'!$J$2:$J$6289=$G$3)*('Raw Data'!$AE$2:$AE$6289))</f>
        <v>16</v>
      </c>
      <c r="T38" s="119">
        <f t="shared" si="44"/>
        <v>5.2287581699346407E-2</v>
      </c>
      <c r="U38" s="99" cm="1">
        <f t="array" ref="U38">SUMPRODUCT(('Raw Data'!$E$2:$E$6289=$B38)*('Raw Data'!$BL$2:$BL$6289=$D$3)*('Raw Data'!$P$2:$P$6289="FISCAL FINES")*('Raw Data'!$J$2:$J$6289=$G$3)*('Raw Data'!$AD$2:$AD$6289))</f>
        <v>142</v>
      </c>
      <c r="V38" s="120">
        <f t="shared" si="45"/>
        <v>0.46405228758169936</v>
      </c>
    </row>
    <row r="39" spans="2:22" x14ac:dyDescent="0.2">
      <c r="B39" s="244" t="s">
        <v>33</v>
      </c>
      <c r="C39" s="121" cm="1">
        <f t="array" ref="C39">(SUMPRODUCT(('Raw Data'!$E$2:$E$6289=$B39)*('Raw Data'!$BL$2:$BL$6289=$D$3)*('Raw Data'!$P$2:$P$6289="FISCAL FINES")*('Raw Data'!$J$2:$J$6289=$G$3)*('Raw Data'!$S$2:$S$6289)))/1000</f>
        <v>115.17339</v>
      </c>
      <c r="D39" s="99" cm="1">
        <f t="array" ref="D39">(SUMPRODUCT(('Raw Data'!$E$2:$E$6289=$B39)*('Raw Data'!$BL$2:$BL$6289=$D$3)*('Raw Data'!$P$2:$P$6289="FISCAL FINES")*('Raw Data'!$J$2:$J$6289=$G$3)*('Raw Data'!$T$2:$T$6289)))/1000</f>
        <v>10.71185</v>
      </c>
      <c r="E39" s="99">
        <f t="shared" si="46"/>
        <v>104.46154</v>
      </c>
      <c r="F39" s="99" cm="1">
        <f t="array" ref="F39">(SUMPRODUCT(('Raw Data'!$E$2:$E$6289=$B39)*('Raw Data'!$BL$2:$BL$6289=$D$3)*('Raw Data'!$P$2:$P$6289="FISCAL FINES")*('Raw Data'!$J$2:$J$6289=$G$3)*('Raw Data'!$AA$2:$AA$6289)))/1000</f>
        <v>38.964959999999998</v>
      </c>
      <c r="G39" s="119">
        <f t="shared" si="38"/>
        <v>0.37300771173773617</v>
      </c>
      <c r="H39" s="99">
        <f t="shared" si="47"/>
        <v>31.155700000000003</v>
      </c>
      <c r="I39" s="119">
        <f t="shared" si="39"/>
        <v>0.29825043743371965</v>
      </c>
      <c r="J39" s="99" cm="1">
        <f t="array" ref="J39">(SUMPRODUCT(('Raw Data'!$E$2:$E$6289=$B39)*('Raw Data'!$BL$2:$BL$6289=$D$3)*('Raw Data'!$P$2:$P$6289="FISCAL FINES")*('Raw Data'!$J$2:$J$6289=$G$3)*('Raw Data'!$W$2:$W$6289)))/1000</f>
        <v>34.340879999999999</v>
      </c>
      <c r="K39" s="119">
        <f t="shared" si="40"/>
        <v>0.32874185082854418</v>
      </c>
      <c r="L39" s="121" cm="1">
        <f t="array" ref="L39">SUMPRODUCT(('Raw Data'!$E$2:$E$6289=$B39)*('Raw Data'!$BL$2:$BL$6289=$D$3)*('Raw Data'!$P$2:$P$6289="FISCAL FINES")*('Raw Data'!$J$2:$J$6289=$G$3)*('Raw Data'!$R$2:$R$6289))</f>
        <v>672</v>
      </c>
      <c r="M39" s="99" cm="1">
        <f t="array" ref="M39">SUMPRODUCT(('Raw Data'!$E$2:$E$6289=$B39)*('Raw Data'!$BL$2:$BL$6289=$D$3)*('Raw Data'!$P$2:$P$6289="FISCAL FINES")*('Raw Data'!$J$2:$J$6289=$G$3)*('Raw Data'!$AH$2:$AH$6289))+SUMPRODUCT(('Raw Data'!$E$2:$E$6289=$B39)*('Raw Data'!$BL$2:$BL$6289=$D$3)*('Raw Data'!$P$2:$P$6289="FISCAL FINES")*('Raw Data'!$J$2:$J$6289=$G$3)*('Raw Data'!$BH$2:$BH$6289))</f>
        <v>77</v>
      </c>
      <c r="N39" s="99">
        <f t="shared" si="48"/>
        <v>595</v>
      </c>
      <c r="O39" s="99" cm="1">
        <f t="array" ref="O39">SUMPRODUCT(('Raw Data'!$E$2:$E$6289=$B39)*('Raw Data'!$BL$2:$BL$6289=$D$3)*('Raw Data'!$P$2:$P$6289="FISCAL FINES")*('Raw Data'!$J$2:$J$6289=$G$3)*('Raw Data'!$AF$2:$AF$6289))</f>
        <v>213</v>
      </c>
      <c r="P39" s="119">
        <f t="shared" si="42"/>
        <v>0.35798319327731093</v>
      </c>
      <c r="Q39" s="99">
        <f t="shared" si="49"/>
        <v>144</v>
      </c>
      <c r="R39" s="119">
        <f t="shared" si="43"/>
        <v>0.24201680672268908</v>
      </c>
      <c r="S39" s="99" cm="1">
        <f t="array" ref="S39">SUMPRODUCT(('Raw Data'!$E$2:$E$6289=$B39)*('Raw Data'!$BL$2:$BL$6289=$D$3)*('Raw Data'!$P$2:$P$6289="FISCAL FINES")*('Raw Data'!$J$2:$J$6289=$G$3)*('Raw Data'!$AE$2:$AE$6289))</f>
        <v>54</v>
      </c>
      <c r="T39" s="119">
        <f t="shared" si="44"/>
        <v>9.07563025210084E-2</v>
      </c>
      <c r="U39" s="99" cm="1">
        <f t="array" ref="U39">SUMPRODUCT(('Raw Data'!$E$2:$E$6289=$B39)*('Raw Data'!$BL$2:$BL$6289=$D$3)*('Raw Data'!$P$2:$P$6289="FISCAL FINES")*('Raw Data'!$J$2:$J$6289=$G$3)*('Raw Data'!$AD$2:$AD$6289))</f>
        <v>184</v>
      </c>
      <c r="V39" s="120">
        <f t="shared" si="45"/>
        <v>0.30924369747899161</v>
      </c>
    </row>
    <row r="40" spans="2:22" x14ac:dyDescent="0.2">
      <c r="B40" s="244" t="s">
        <v>55</v>
      </c>
      <c r="C40" s="121" cm="1">
        <f t="array" ref="C40">(SUMPRODUCT(('Raw Data'!$E$2:$E$6289=$B40)*('Raw Data'!$BL$2:$BL$6289=$D$3)*('Raw Data'!$P$2:$P$6289="FISCAL FINES")*('Raw Data'!$J$2:$J$6289=$G$3)*('Raw Data'!$S$2:$S$6289)))/1000</f>
        <v>1.145</v>
      </c>
      <c r="D40" s="99" cm="1">
        <f t="array" ref="D40">(SUMPRODUCT(('Raw Data'!$E$2:$E$6289=$B40)*('Raw Data'!$BL$2:$BL$6289=$D$3)*('Raw Data'!$P$2:$P$6289="FISCAL FINES")*('Raw Data'!$J$2:$J$6289=$G$3)*('Raw Data'!$T$2:$T$6289)))/1000</f>
        <v>0</v>
      </c>
      <c r="E40" s="99">
        <f t="shared" si="46"/>
        <v>1.145</v>
      </c>
      <c r="F40" s="99" cm="1">
        <f t="array" ref="F40">(SUMPRODUCT(('Raw Data'!$E$2:$E$6289=$B40)*('Raw Data'!$BL$2:$BL$6289=$D$3)*('Raw Data'!$P$2:$P$6289="FISCAL FINES")*('Raw Data'!$J$2:$J$6289=$G$3)*('Raw Data'!$AA$2:$AA$6289)))/1000</f>
        <v>0</v>
      </c>
      <c r="G40" s="119">
        <f t="shared" si="38"/>
        <v>0</v>
      </c>
      <c r="H40" s="99">
        <f t="shared" si="47"/>
        <v>0.92</v>
      </c>
      <c r="I40" s="119">
        <f t="shared" si="39"/>
        <v>0.80349344978165937</v>
      </c>
      <c r="J40" s="99" cm="1">
        <f t="array" ref="J40">(SUMPRODUCT(('Raw Data'!$E$2:$E$6289=$B40)*('Raw Data'!$BL$2:$BL$6289=$D$3)*('Raw Data'!$P$2:$P$6289="FISCAL FINES")*('Raw Data'!$J$2:$J$6289=$G$3)*('Raw Data'!$W$2:$W$6289)))/1000</f>
        <v>0.22500000000000001</v>
      </c>
      <c r="K40" s="119">
        <f t="shared" si="40"/>
        <v>0.19650655021834063</v>
      </c>
      <c r="L40" s="121" cm="1">
        <f t="array" ref="L40">SUMPRODUCT(('Raw Data'!$E$2:$E$6289=$B40)*('Raw Data'!$BL$2:$BL$6289=$D$3)*('Raw Data'!$P$2:$P$6289="FISCAL FINES")*('Raw Data'!$J$2:$J$6289=$G$3)*('Raw Data'!$R$2:$R$6289))</f>
        <v>1</v>
      </c>
      <c r="M40" s="99" cm="1">
        <f t="array" ref="M40">SUMPRODUCT(('Raw Data'!$E$2:$E$6289=$B40)*('Raw Data'!$BL$2:$BL$6289=$D$3)*('Raw Data'!$P$2:$P$6289="FISCAL FINES")*('Raw Data'!$J$2:$J$6289=$G$3)*('Raw Data'!$AH$2:$AH$6289))+SUMPRODUCT(('Raw Data'!$E$2:$E$6289=$B40)*('Raw Data'!$BL$2:$BL$6289=$D$3)*('Raw Data'!$P$2:$P$6289="FISCAL FINES")*('Raw Data'!$J$2:$J$6289=$G$3)*('Raw Data'!$BH$2:$BH$6289))</f>
        <v>0</v>
      </c>
      <c r="N40" s="99">
        <f t="shared" si="48"/>
        <v>1</v>
      </c>
      <c r="O40" s="99" cm="1">
        <f t="array" ref="O40">SUMPRODUCT(('Raw Data'!$E$2:$E$6289=$B40)*('Raw Data'!$BL$2:$BL$6289=$D$3)*('Raw Data'!$P$2:$P$6289="FISCAL FINES")*('Raw Data'!$J$2:$J$6289=$G$3)*('Raw Data'!$AF$2:$AF$6289))</f>
        <v>0</v>
      </c>
      <c r="P40" s="119">
        <f t="shared" si="42"/>
        <v>0</v>
      </c>
      <c r="Q40" s="99">
        <f t="shared" si="49"/>
        <v>0</v>
      </c>
      <c r="R40" s="119">
        <f t="shared" si="43"/>
        <v>0</v>
      </c>
      <c r="S40" s="99" cm="1">
        <f t="array" ref="S40">SUMPRODUCT(('Raw Data'!$E$2:$E$6289=$B40)*('Raw Data'!$BL$2:$BL$6289=$D$3)*('Raw Data'!$P$2:$P$6289="FISCAL FINES")*('Raw Data'!$J$2:$J$6289=$G$3)*('Raw Data'!$AE$2:$AE$6289))</f>
        <v>0</v>
      </c>
      <c r="T40" s="119">
        <f t="shared" si="44"/>
        <v>0</v>
      </c>
      <c r="U40" s="99" cm="1">
        <f t="array" ref="U40">SUMPRODUCT(('Raw Data'!$E$2:$E$6289=$B40)*('Raw Data'!$BL$2:$BL$6289=$D$3)*('Raw Data'!$P$2:$P$6289="FISCAL FINES")*('Raw Data'!$J$2:$J$6289=$G$3)*('Raw Data'!$AD$2:$AD$6289))</f>
        <v>1</v>
      </c>
      <c r="V40" s="120">
        <f t="shared" si="45"/>
        <v>1</v>
      </c>
    </row>
    <row r="41" spans="2:22" x14ac:dyDescent="0.2">
      <c r="B41" s="244" t="s">
        <v>34</v>
      </c>
      <c r="C41" s="121" cm="1">
        <f t="array" ref="C41">(SUMPRODUCT(('Raw Data'!$E$2:$E$6289=$B41)*('Raw Data'!$BL$2:$BL$6289=$D$3)*('Raw Data'!$P$2:$P$6289="FISCAL FINES")*('Raw Data'!$J$2:$J$6289=$G$3)*('Raw Data'!$S$2:$S$6289)))/1000</f>
        <v>8.9395000000000007</v>
      </c>
      <c r="D41" s="99" cm="1">
        <f t="array" ref="D41">(SUMPRODUCT(('Raw Data'!$E$2:$E$6289=$B41)*('Raw Data'!$BL$2:$BL$6289=$D$3)*('Raw Data'!$P$2:$P$6289="FISCAL FINES")*('Raw Data'!$J$2:$J$6289=$G$3)*('Raw Data'!$T$2:$T$6289)))/1000</f>
        <v>0.55425000000000002</v>
      </c>
      <c r="E41" s="99">
        <f t="shared" si="46"/>
        <v>8.385250000000001</v>
      </c>
      <c r="F41" s="99" cm="1">
        <f t="array" ref="F41">(SUMPRODUCT(('Raw Data'!$E$2:$E$6289=$B41)*('Raw Data'!$BL$2:$BL$6289=$D$3)*('Raw Data'!$P$2:$P$6289="FISCAL FINES")*('Raw Data'!$J$2:$J$6289=$G$3)*('Raw Data'!$AA$2:$AA$6289)))/1000</f>
        <v>4.7240000000000002</v>
      </c>
      <c r="G41" s="119">
        <f t="shared" si="38"/>
        <v>0.56337020363137646</v>
      </c>
      <c r="H41" s="99">
        <f t="shared" si="47"/>
        <v>0.63210000000000122</v>
      </c>
      <c r="I41" s="119">
        <f t="shared" si="39"/>
        <v>7.5382367848305196E-2</v>
      </c>
      <c r="J41" s="99" cm="1">
        <f t="array" ref="J41">(SUMPRODUCT(('Raw Data'!$E$2:$E$6289=$B41)*('Raw Data'!$BL$2:$BL$6289=$D$3)*('Raw Data'!$P$2:$P$6289="FISCAL FINES")*('Raw Data'!$J$2:$J$6289=$G$3)*('Raw Data'!$W$2:$W$6289)))/1000</f>
        <v>3.02915</v>
      </c>
      <c r="K41" s="119">
        <f t="shared" si="40"/>
        <v>0.36124742852031838</v>
      </c>
      <c r="L41" s="121" cm="1">
        <f t="array" ref="L41">SUMPRODUCT(('Raw Data'!$E$2:$E$6289=$B41)*('Raw Data'!$BL$2:$BL$6289=$D$3)*('Raw Data'!$P$2:$P$6289="FISCAL FINES")*('Raw Data'!$J$2:$J$6289=$G$3)*('Raw Data'!$R$2:$R$6289))</f>
        <v>55</v>
      </c>
      <c r="M41" s="99" cm="1">
        <f t="array" ref="M41">SUMPRODUCT(('Raw Data'!$E$2:$E$6289=$B41)*('Raw Data'!$BL$2:$BL$6289=$D$3)*('Raw Data'!$P$2:$P$6289="FISCAL FINES")*('Raw Data'!$J$2:$J$6289=$G$3)*('Raw Data'!$AH$2:$AH$6289))+SUMPRODUCT(('Raw Data'!$E$2:$E$6289=$B41)*('Raw Data'!$BL$2:$BL$6289=$D$3)*('Raw Data'!$P$2:$P$6289="FISCAL FINES")*('Raw Data'!$J$2:$J$6289=$G$3)*('Raw Data'!$BH$2:$BH$6289))</f>
        <v>3</v>
      </c>
      <c r="N41" s="99">
        <f t="shared" si="48"/>
        <v>52</v>
      </c>
      <c r="O41" s="99" cm="1">
        <f t="array" ref="O41">SUMPRODUCT(('Raw Data'!$E$2:$E$6289=$B41)*('Raw Data'!$BL$2:$BL$6289=$D$3)*('Raw Data'!$P$2:$P$6289="FISCAL FINES")*('Raw Data'!$J$2:$J$6289=$G$3)*('Raw Data'!$AF$2:$AF$6289))</f>
        <v>29</v>
      </c>
      <c r="P41" s="119">
        <f t="shared" si="42"/>
        <v>0.55769230769230771</v>
      </c>
      <c r="Q41" s="99">
        <f t="shared" si="49"/>
        <v>3</v>
      </c>
      <c r="R41" s="119">
        <f t="shared" si="43"/>
        <v>5.7692307692307696E-2</v>
      </c>
      <c r="S41" s="99" cm="1">
        <f t="array" ref="S41">SUMPRODUCT(('Raw Data'!$E$2:$E$6289=$B41)*('Raw Data'!$BL$2:$BL$6289=$D$3)*('Raw Data'!$P$2:$P$6289="FISCAL FINES")*('Raw Data'!$J$2:$J$6289=$G$3)*('Raw Data'!$AE$2:$AE$6289))</f>
        <v>5</v>
      </c>
      <c r="T41" s="119">
        <f t="shared" si="44"/>
        <v>9.6153846153846159E-2</v>
      </c>
      <c r="U41" s="99" cm="1">
        <f t="array" ref="U41">SUMPRODUCT(('Raw Data'!$E$2:$E$6289=$B41)*('Raw Data'!$BL$2:$BL$6289=$D$3)*('Raw Data'!$P$2:$P$6289="FISCAL FINES")*('Raw Data'!$J$2:$J$6289=$G$3)*('Raw Data'!$AD$2:$AD$6289))</f>
        <v>15</v>
      </c>
      <c r="V41" s="120">
        <f t="shared" si="45"/>
        <v>0.28846153846153844</v>
      </c>
    </row>
    <row r="42" spans="2:22" x14ac:dyDescent="0.2">
      <c r="B42" s="244" t="s">
        <v>35</v>
      </c>
      <c r="C42" s="121" cm="1">
        <f t="array" ref="C42">(SUMPRODUCT(('Raw Data'!$E$2:$E$6289=$B42)*('Raw Data'!$BL$2:$BL$6289=$D$3)*('Raw Data'!$P$2:$P$6289="FISCAL FINES")*('Raw Data'!$J$2:$J$6289=$G$3)*('Raw Data'!$S$2:$S$6289)))/1000</f>
        <v>129.03359</v>
      </c>
      <c r="D42" s="99" cm="1">
        <f t="array" ref="D42">(SUMPRODUCT(('Raw Data'!$E$2:$E$6289=$B42)*('Raw Data'!$BL$2:$BL$6289=$D$3)*('Raw Data'!$P$2:$P$6289="FISCAL FINES")*('Raw Data'!$J$2:$J$6289=$G$3)*('Raw Data'!$T$2:$T$6289)))/1000</f>
        <v>12.914200000000001</v>
      </c>
      <c r="E42" s="99">
        <f t="shared" si="46"/>
        <v>116.11939000000001</v>
      </c>
      <c r="F42" s="99" cm="1">
        <f t="array" ref="F42">(SUMPRODUCT(('Raw Data'!$E$2:$E$6289=$B42)*('Raw Data'!$BL$2:$BL$6289=$D$3)*('Raw Data'!$P$2:$P$6289="FISCAL FINES")*('Raw Data'!$J$2:$J$6289=$G$3)*('Raw Data'!$AA$2:$AA$6289)))/1000</f>
        <v>51.774790000000003</v>
      </c>
      <c r="G42" s="119">
        <f t="shared" si="38"/>
        <v>0.44587549073414867</v>
      </c>
      <c r="H42" s="99">
        <f t="shared" si="47"/>
        <v>23.129450000000013</v>
      </c>
      <c r="I42" s="119">
        <f t="shared" si="39"/>
        <v>0.1991868024797582</v>
      </c>
      <c r="J42" s="99" cm="1">
        <f t="array" ref="J42">(SUMPRODUCT(('Raw Data'!$E$2:$E$6289=$B42)*('Raw Data'!$BL$2:$BL$6289=$D$3)*('Raw Data'!$P$2:$P$6289="FISCAL FINES")*('Raw Data'!$J$2:$J$6289=$G$3)*('Raw Data'!$W$2:$W$6289)))/1000</f>
        <v>41.215150000000001</v>
      </c>
      <c r="K42" s="119">
        <f t="shared" si="40"/>
        <v>0.35493770678609315</v>
      </c>
      <c r="L42" s="121" cm="1">
        <f t="array" ref="L42">SUMPRODUCT(('Raw Data'!$E$2:$E$6289=$B42)*('Raw Data'!$BL$2:$BL$6289=$D$3)*('Raw Data'!$P$2:$P$6289="FISCAL FINES")*('Raw Data'!$J$2:$J$6289=$G$3)*('Raw Data'!$R$2:$R$6289))</f>
        <v>755</v>
      </c>
      <c r="M42" s="99" cm="1">
        <f t="array" ref="M42">SUMPRODUCT(('Raw Data'!$E$2:$E$6289=$B42)*('Raw Data'!$BL$2:$BL$6289=$D$3)*('Raw Data'!$P$2:$P$6289="FISCAL FINES")*('Raw Data'!$J$2:$J$6289=$G$3)*('Raw Data'!$AH$2:$AH$6289))+SUMPRODUCT(('Raw Data'!$E$2:$E$6289=$B42)*('Raw Data'!$BL$2:$BL$6289=$D$3)*('Raw Data'!$P$2:$P$6289="FISCAL FINES")*('Raw Data'!$J$2:$J$6289=$G$3)*('Raw Data'!$BH$2:$BH$6289))</f>
        <v>93</v>
      </c>
      <c r="N42" s="99">
        <f t="shared" si="48"/>
        <v>662</v>
      </c>
      <c r="O42" s="99" cm="1">
        <f t="array" ref="O42">SUMPRODUCT(('Raw Data'!$E$2:$E$6289=$B42)*('Raw Data'!$BL$2:$BL$6289=$D$3)*('Raw Data'!$P$2:$P$6289="FISCAL FINES")*('Raw Data'!$J$2:$J$6289=$G$3)*('Raw Data'!$AF$2:$AF$6289))</f>
        <v>266</v>
      </c>
      <c r="P42" s="119">
        <f t="shared" si="42"/>
        <v>0.40181268882175225</v>
      </c>
      <c r="Q42" s="99">
        <f t="shared" si="49"/>
        <v>99</v>
      </c>
      <c r="R42" s="119">
        <f t="shared" si="43"/>
        <v>0.14954682779456194</v>
      </c>
      <c r="S42" s="99" cm="1">
        <f t="array" ref="S42">SUMPRODUCT(('Raw Data'!$E$2:$E$6289=$B42)*('Raw Data'!$BL$2:$BL$6289=$D$3)*('Raw Data'!$P$2:$P$6289="FISCAL FINES")*('Raw Data'!$J$2:$J$6289=$G$3)*('Raw Data'!$AE$2:$AE$6289))</f>
        <v>57</v>
      </c>
      <c r="T42" s="119">
        <f t="shared" si="44"/>
        <v>8.6102719033232633E-2</v>
      </c>
      <c r="U42" s="99" cm="1">
        <f t="array" ref="U42">SUMPRODUCT(('Raw Data'!$E$2:$E$6289=$B42)*('Raw Data'!$BL$2:$BL$6289=$D$3)*('Raw Data'!$P$2:$P$6289="FISCAL FINES")*('Raw Data'!$J$2:$J$6289=$G$3)*('Raw Data'!$AD$2:$AD$6289))</f>
        <v>240</v>
      </c>
      <c r="V42" s="120">
        <f t="shared" si="45"/>
        <v>0.36253776435045315</v>
      </c>
    </row>
    <row r="43" spans="2:22" x14ac:dyDescent="0.2">
      <c r="B43" s="244"/>
      <c r="C43" s="121"/>
      <c r="D43" s="99"/>
      <c r="E43" s="99"/>
      <c r="F43" s="99"/>
      <c r="G43" s="119"/>
      <c r="H43" s="99"/>
      <c r="I43" s="119"/>
      <c r="J43" s="99"/>
      <c r="K43" s="119"/>
      <c r="L43" s="121"/>
      <c r="M43" s="99"/>
      <c r="N43" s="99"/>
      <c r="O43" s="99"/>
      <c r="P43" s="119"/>
      <c r="Q43" s="99"/>
      <c r="R43" s="119"/>
      <c r="S43" s="99"/>
      <c r="T43" s="119"/>
      <c r="U43" s="99"/>
      <c r="V43" s="120"/>
    </row>
    <row r="44" spans="2:22" x14ac:dyDescent="0.2">
      <c r="B44" s="242" t="s">
        <v>36</v>
      </c>
      <c r="C44" s="97">
        <f>SUM(C45:C50)</f>
        <v>380.78691000000003</v>
      </c>
      <c r="D44" s="97">
        <f t="shared" ref="D44:J44" si="50">SUM(D45:D50)</f>
        <v>31.02524</v>
      </c>
      <c r="E44" s="97">
        <f t="shared" si="50"/>
        <v>349.76166999999998</v>
      </c>
      <c r="F44" s="97">
        <f t="shared" si="50"/>
        <v>141.52790999999999</v>
      </c>
      <c r="G44" s="117">
        <f t="shared" ref="G44:G50" si="51">IFERROR(F44/E44,0)</f>
        <v>0.40464099453779484</v>
      </c>
      <c r="H44" s="97">
        <f t="shared" si="50"/>
        <v>88.742289999999997</v>
      </c>
      <c r="I44" s="117">
        <f t="shared" ref="I44:I50" si="52">IFERROR(H44/E44,0)</f>
        <v>0.25372217029956429</v>
      </c>
      <c r="J44" s="97">
        <f t="shared" si="50"/>
        <v>119.49147000000001</v>
      </c>
      <c r="K44" s="117">
        <f t="shared" ref="K44:K50" si="53">IFERROR(J44/E44,0)</f>
        <v>0.34163683516264093</v>
      </c>
      <c r="L44" s="97">
        <f>SUM(L45:L50)</f>
        <v>2340</v>
      </c>
      <c r="M44" s="97">
        <f t="shared" ref="M44:U44" si="54">SUM(M45:M50)</f>
        <v>181</v>
      </c>
      <c r="N44" s="97">
        <f t="shared" si="54"/>
        <v>2159</v>
      </c>
      <c r="O44" s="97">
        <f t="shared" si="54"/>
        <v>778</v>
      </c>
      <c r="P44" s="117">
        <f t="shared" ref="P44:P50" si="55">IFERROR(O44/N44,0)</f>
        <v>0.36035201482167672</v>
      </c>
      <c r="Q44" s="97">
        <f t="shared" si="54"/>
        <v>503</v>
      </c>
      <c r="R44" s="117">
        <f t="shared" ref="R44:R50" si="56">IFERROR(Q44/N44,0)</f>
        <v>0.23297823066234369</v>
      </c>
      <c r="S44" s="97">
        <f t="shared" si="54"/>
        <v>147</v>
      </c>
      <c r="T44" s="117">
        <f t="shared" ref="T44:T50" si="57">IFERROR(S44/N44,0)</f>
        <v>6.8087077350625289E-2</v>
      </c>
      <c r="U44" s="97">
        <f t="shared" si="54"/>
        <v>731</v>
      </c>
      <c r="V44" s="117">
        <f t="shared" ref="V44:V50" si="58">IFERROR(U44/N44,0)</f>
        <v>0.33858267716535434</v>
      </c>
    </row>
    <row r="45" spans="2:22" x14ac:dyDescent="0.2">
      <c r="B45" s="254" t="s">
        <v>37</v>
      </c>
      <c r="C45" s="121" cm="1">
        <f t="array" ref="C45">(SUMPRODUCT(('Raw Data'!$E$2:$E$6289=$B45)*('Raw Data'!$BL$2:$BL$6289=$D$3)*('Raw Data'!$P$2:$P$6289="FISCAL FINES")*('Raw Data'!$J$2:$J$6289=$G$3)*('Raw Data'!$S$2:$S$6289)))/1000</f>
        <v>71.391660000000002</v>
      </c>
      <c r="D45" s="99" cm="1">
        <f t="array" ref="D45">(SUMPRODUCT(('Raw Data'!$E$2:$E$6289=$B45)*('Raw Data'!$BL$2:$BL$6289=$D$3)*('Raw Data'!$P$2:$P$6289="FISCAL FINES")*('Raw Data'!$J$2:$J$6289=$G$3)*('Raw Data'!$T$2:$T$6289)))/1000</f>
        <v>4.0530300000000006</v>
      </c>
      <c r="E45" s="99">
        <f t="shared" ref="E45:E50" si="59">C45 - D45</f>
        <v>67.338629999999995</v>
      </c>
      <c r="F45" s="99" cm="1">
        <f t="array" ref="F45">(SUMPRODUCT(('Raw Data'!$E$2:$E$6289=$B45)*('Raw Data'!$BL$2:$BL$6289=$D$3)*('Raw Data'!$P$2:$P$6289="FISCAL FINES")*('Raw Data'!$J$2:$J$6289=$G$3)*('Raw Data'!$AA$2:$AA$6289)))/1000</f>
        <v>25.356110000000001</v>
      </c>
      <c r="G45" s="119">
        <f t="shared" si="51"/>
        <v>0.37654627069187485</v>
      </c>
      <c r="H45" s="99">
        <f t="shared" ref="H45:H50" si="60">E45-J45-F45</f>
        <v>18.319859999999991</v>
      </c>
      <c r="I45" s="119">
        <f t="shared" si="52"/>
        <v>0.27205572789348392</v>
      </c>
      <c r="J45" s="99" cm="1">
        <f t="array" ref="J45">(SUMPRODUCT(('Raw Data'!$E$2:$E$6289=$B45)*('Raw Data'!$BL$2:$BL$6289=$D$3)*('Raw Data'!$P$2:$P$6289="FISCAL FINES")*('Raw Data'!$J$2:$J$6289=$G$3)*('Raw Data'!$W$2:$W$6289)))/1000</f>
        <v>23.662659999999999</v>
      </c>
      <c r="K45" s="119">
        <f t="shared" si="53"/>
        <v>0.35139800141464123</v>
      </c>
      <c r="L45" s="121" cm="1">
        <f t="array" ref="L45">SUMPRODUCT(('Raw Data'!$E$2:$E$6289=$B45)*('Raw Data'!$BL$2:$BL$6289=$D$3)*('Raw Data'!$P$2:$P$6289="FISCAL FINES")*('Raw Data'!$J$2:$J$6289=$G$3)*('Raw Data'!$R$2:$R$6289))</f>
        <v>440</v>
      </c>
      <c r="M45" s="99" cm="1">
        <f t="array" ref="M45">SUMPRODUCT(('Raw Data'!$E$2:$E$6289=$B45)*('Raw Data'!$BL$2:$BL$6289=$D$3)*('Raw Data'!$P$2:$P$6289="FISCAL FINES")*('Raw Data'!$J$2:$J$6289=$G$3)*('Raw Data'!$AH$2:$AH$6289))+SUMPRODUCT(('Raw Data'!$E$2:$E$6289=$B45)*('Raw Data'!$BL$2:$BL$6289=$D$3)*('Raw Data'!$P$2:$P$6289="FISCAL FINES")*('Raw Data'!$J$2:$J$6289=$G$3)*('Raw Data'!$BH$2:$BH$6289))</f>
        <v>23</v>
      </c>
      <c r="N45" s="99">
        <f t="shared" ref="N45:N50" si="61">L45-M45</f>
        <v>417</v>
      </c>
      <c r="O45" s="99" cm="1">
        <f t="array" ref="O45">SUMPRODUCT(('Raw Data'!$E$2:$E$6289=$B45)*('Raw Data'!$BL$2:$BL$6289=$D$3)*('Raw Data'!$P$2:$P$6289="FISCAL FINES")*('Raw Data'!$J$2:$J$6289=$G$3)*('Raw Data'!$AF$2:$AF$6289))</f>
        <v>140</v>
      </c>
      <c r="P45" s="119">
        <f t="shared" si="55"/>
        <v>0.33573141486810554</v>
      </c>
      <c r="Q45" s="99">
        <f t="shared" ref="Q45:Q50" si="62">N45-O45-S45-U45</f>
        <v>102</v>
      </c>
      <c r="R45" s="119">
        <f t="shared" si="56"/>
        <v>0.2446043165467626</v>
      </c>
      <c r="S45" s="99" cm="1">
        <f t="array" ref="S45">SUMPRODUCT(('Raw Data'!$E$2:$E$6289=$B45)*('Raw Data'!$BL$2:$BL$6289=$D$3)*('Raw Data'!$P$2:$P$6289="FISCAL FINES")*('Raw Data'!$J$2:$J$6289=$G$3)*('Raw Data'!$AE$2:$AE$6289))</f>
        <v>25</v>
      </c>
      <c r="T45" s="119">
        <f t="shared" si="57"/>
        <v>5.9952038369304558E-2</v>
      </c>
      <c r="U45" s="99" cm="1">
        <f t="array" ref="U45">SUMPRODUCT(('Raw Data'!$E$2:$E$6289=$B45)*('Raw Data'!$BL$2:$BL$6289=$D$3)*('Raw Data'!$P$2:$P$6289="FISCAL FINES")*('Raw Data'!$J$2:$J$6289=$G$3)*('Raw Data'!$AD$2:$AD$6289))</f>
        <v>150</v>
      </c>
      <c r="V45" s="120">
        <f t="shared" si="58"/>
        <v>0.35971223021582732</v>
      </c>
    </row>
    <row r="46" spans="2:22" x14ac:dyDescent="0.2">
      <c r="B46" s="244" t="s">
        <v>38</v>
      </c>
      <c r="C46" s="121" cm="1">
        <f t="array" ref="C46">(SUMPRODUCT(('Raw Data'!$E$2:$E$6289=$B46)*('Raw Data'!$BL$2:$BL$6289=$D$3)*('Raw Data'!$P$2:$P$6289="FISCAL FINES")*('Raw Data'!$J$2:$J$6289=$G$3)*('Raw Data'!$S$2:$S$6289)))/1000</f>
        <v>77.325190000000006</v>
      </c>
      <c r="D46" s="99" cm="1">
        <f t="array" ref="D46">(SUMPRODUCT(('Raw Data'!$E$2:$E$6289=$B46)*('Raw Data'!$BL$2:$BL$6289=$D$3)*('Raw Data'!$P$2:$P$6289="FISCAL FINES")*('Raw Data'!$J$2:$J$6289=$G$3)*('Raw Data'!$T$2:$T$6289)))/1000</f>
        <v>3.234</v>
      </c>
      <c r="E46" s="99">
        <f t="shared" si="59"/>
        <v>74.091190000000012</v>
      </c>
      <c r="F46" s="99" cm="1">
        <f t="array" ref="F46">(SUMPRODUCT(('Raw Data'!$E$2:$E$6289=$B46)*('Raw Data'!$BL$2:$BL$6289=$D$3)*('Raw Data'!$P$2:$P$6289="FISCAL FINES")*('Raw Data'!$J$2:$J$6289=$G$3)*('Raw Data'!$AA$2:$AA$6289)))/1000</f>
        <v>28.26238</v>
      </c>
      <c r="G46" s="119">
        <f t="shared" si="51"/>
        <v>0.38145398933395447</v>
      </c>
      <c r="H46" s="99">
        <f t="shared" si="60"/>
        <v>20.509000000000007</v>
      </c>
      <c r="I46" s="119">
        <f t="shared" si="52"/>
        <v>0.27680753946589337</v>
      </c>
      <c r="J46" s="99" cm="1">
        <f t="array" ref="J46">(SUMPRODUCT(('Raw Data'!$E$2:$E$6289=$B46)*('Raw Data'!$BL$2:$BL$6289=$D$3)*('Raw Data'!$P$2:$P$6289="FISCAL FINES")*('Raw Data'!$J$2:$J$6289=$G$3)*('Raw Data'!$W$2:$W$6289)))/1000</f>
        <v>25.31981</v>
      </c>
      <c r="K46" s="119">
        <f t="shared" si="53"/>
        <v>0.34173847120015211</v>
      </c>
      <c r="L46" s="121" cm="1">
        <f t="array" ref="L46">SUMPRODUCT(('Raw Data'!$E$2:$E$6289=$B46)*('Raw Data'!$BL$2:$BL$6289=$D$3)*('Raw Data'!$P$2:$P$6289="FISCAL FINES")*('Raw Data'!$J$2:$J$6289=$G$3)*('Raw Data'!$R$2:$R$6289))</f>
        <v>487</v>
      </c>
      <c r="M46" s="99" cm="1">
        <f t="array" ref="M46">SUMPRODUCT(('Raw Data'!$E$2:$E$6289=$B46)*('Raw Data'!$BL$2:$BL$6289=$D$3)*('Raw Data'!$P$2:$P$6289="FISCAL FINES")*('Raw Data'!$J$2:$J$6289=$G$3)*('Raw Data'!$AH$2:$AH$6289))+SUMPRODUCT(('Raw Data'!$E$2:$E$6289=$B46)*('Raw Data'!$BL$2:$BL$6289=$D$3)*('Raw Data'!$P$2:$P$6289="FISCAL FINES")*('Raw Data'!$J$2:$J$6289=$G$3)*('Raw Data'!$BH$2:$BH$6289))</f>
        <v>25</v>
      </c>
      <c r="N46" s="99">
        <f t="shared" si="61"/>
        <v>462</v>
      </c>
      <c r="O46" s="99" cm="1">
        <f t="array" ref="O46">SUMPRODUCT(('Raw Data'!$E$2:$E$6289=$B46)*('Raw Data'!$BL$2:$BL$6289=$D$3)*('Raw Data'!$P$2:$P$6289="FISCAL FINES")*('Raw Data'!$J$2:$J$6289=$G$3)*('Raw Data'!$AF$2:$AF$6289))</f>
        <v>155</v>
      </c>
      <c r="P46" s="119">
        <f t="shared" si="55"/>
        <v>0.33549783549783552</v>
      </c>
      <c r="Q46" s="99">
        <f t="shared" si="62"/>
        <v>113</v>
      </c>
      <c r="R46" s="119">
        <f t="shared" si="56"/>
        <v>0.24458874458874458</v>
      </c>
      <c r="S46" s="99" cm="1">
        <f t="array" ref="S46">SUMPRODUCT(('Raw Data'!$E$2:$E$6289=$B46)*('Raw Data'!$BL$2:$BL$6289=$D$3)*('Raw Data'!$P$2:$P$6289="FISCAL FINES")*('Raw Data'!$J$2:$J$6289=$G$3)*('Raw Data'!$AE$2:$AE$6289))</f>
        <v>36</v>
      </c>
      <c r="T46" s="119">
        <f t="shared" si="57"/>
        <v>7.792207792207792E-2</v>
      </c>
      <c r="U46" s="99" cm="1">
        <f t="array" ref="U46">SUMPRODUCT(('Raw Data'!$E$2:$E$6289=$B46)*('Raw Data'!$BL$2:$BL$6289=$D$3)*('Raw Data'!$P$2:$P$6289="FISCAL FINES")*('Raw Data'!$J$2:$J$6289=$G$3)*('Raw Data'!$AD$2:$AD$6289))</f>
        <v>158</v>
      </c>
      <c r="V46" s="120">
        <f t="shared" si="58"/>
        <v>0.34199134199134201</v>
      </c>
    </row>
    <row r="47" spans="2:22" x14ac:dyDescent="0.2">
      <c r="B47" s="244" t="s">
        <v>39</v>
      </c>
      <c r="C47" s="121" cm="1">
        <f t="array" ref="C47">(SUMPRODUCT(('Raw Data'!$E$2:$E$6289=$B47)*('Raw Data'!$BL$2:$BL$6289=$D$3)*('Raw Data'!$P$2:$P$6289="FISCAL FINES")*('Raw Data'!$J$2:$J$6289=$G$3)*('Raw Data'!$S$2:$S$6289)))/1000</f>
        <v>60.256039999999999</v>
      </c>
      <c r="D47" s="99" cm="1">
        <f t="array" ref="D47">(SUMPRODUCT(('Raw Data'!$E$2:$E$6289=$B47)*('Raw Data'!$BL$2:$BL$6289=$D$3)*('Raw Data'!$P$2:$P$6289="FISCAL FINES")*('Raw Data'!$J$2:$J$6289=$G$3)*('Raw Data'!$T$2:$T$6289)))/1000</f>
        <v>4.6602700000000006</v>
      </c>
      <c r="E47" s="99">
        <f t="shared" si="59"/>
        <v>55.595770000000002</v>
      </c>
      <c r="F47" s="99" cm="1">
        <f t="array" ref="F47">(SUMPRODUCT(('Raw Data'!$E$2:$E$6289=$B47)*('Raw Data'!$BL$2:$BL$6289=$D$3)*('Raw Data'!$P$2:$P$6289="FISCAL FINES")*('Raw Data'!$J$2:$J$6289=$G$3)*('Raw Data'!$AA$2:$AA$6289)))/1000</f>
        <v>27.825389999999999</v>
      </c>
      <c r="G47" s="119">
        <f t="shared" si="51"/>
        <v>0.5004947318833789</v>
      </c>
      <c r="H47" s="99">
        <f t="shared" si="60"/>
        <v>12.887380000000007</v>
      </c>
      <c r="I47" s="119">
        <f t="shared" si="52"/>
        <v>0.23180504559969234</v>
      </c>
      <c r="J47" s="99" cm="1">
        <f t="array" ref="J47">(SUMPRODUCT(('Raw Data'!$E$2:$E$6289=$B47)*('Raw Data'!$BL$2:$BL$6289=$D$3)*('Raw Data'!$P$2:$P$6289="FISCAL FINES")*('Raw Data'!$J$2:$J$6289=$G$3)*('Raw Data'!$W$2:$W$6289)))/1000</f>
        <v>14.882999999999999</v>
      </c>
      <c r="K47" s="119">
        <f t="shared" si="53"/>
        <v>0.26770022251692888</v>
      </c>
      <c r="L47" s="121" cm="1">
        <f t="array" ref="L47">SUMPRODUCT(('Raw Data'!$E$2:$E$6289=$B47)*('Raw Data'!$BL$2:$BL$6289=$D$3)*('Raw Data'!$P$2:$P$6289="FISCAL FINES")*('Raw Data'!$J$2:$J$6289=$G$3)*('Raw Data'!$R$2:$R$6289))</f>
        <v>379</v>
      </c>
      <c r="M47" s="99" cm="1">
        <f t="array" ref="M47">SUMPRODUCT(('Raw Data'!$E$2:$E$6289=$B47)*('Raw Data'!$BL$2:$BL$6289=$D$3)*('Raw Data'!$P$2:$P$6289="FISCAL FINES")*('Raw Data'!$J$2:$J$6289=$G$3)*('Raw Data'!$AH$2:$AH$6289))+SUMPRODUCT(('Raw Data'!$E$2:$E$6289=$B47)*('Raw Data'!$BL$2:$BL$6289=$D$3)*('Raw Data'!$P$2:$P$6289="FISCAL FINES")*('Raw Data'!$J$2:$J$6289=$G$3)*('Raw Data'!$BH$2:$BH$6289))</f>
        <v>34</v>
      </c>
      <c r="N47" s="99">
        <f t="shared" si="61"/>
        <v>345</v>
      </c>
      <c r="O47" s="99" cm="1">
        <f t="array" ref="O47">SUMPRODUCT(('Raw Data'!$E$2:$E$6289=$B47)*('Raw Data'!$BL$2:$BL$6289=$D$3)*('Raw Data'!$P$2:$P$6289="FISCAL FINES")*('Raw Data'!$J$2:$J$6289=$G$3)*('Raw Data'!$AF$2:$AF$6289))</f>
        <v>146</v>
      </c>
      <c r="P47" s="119">
        <f t="shared" si="55"/>
        <v>0.42318840579710143</v>
      </c>
      <c r="Q47" s="99">
        <f t="shared" si="62"/>
        <v>73</v>
      </c>
      <c r="R47" s="119">
        <f t="shared" si="56"/>
        <v>0.21159420289855072</v>
      </c>
      <c r="S47" s="99" cm="1">
        <f t="array" ref="S47">SUMPRODUCT(('Raw Data'!$E$2:$E$6289=$B47)*('Raw Data'!$BL$2:$BL$6289=$D$3)*('Raw Data'!$P$2:$P$6289="FISCAL FINES")*('Raw Data'!$J$2:$J$6289=$G$3)*('Raw Data'!$AE$2:$AE$6289))</f>
        <v>27</v>
      </c>
      <c r="T47" s="119">
        <f t="shared" si="57"/>
        <v>7.8260869565217397E-2</v>
      </c>
      <c r="U47" s="99" cm="1">
        <f t="array" ref="U47">SUMPRODUCT(('Raw Data'!$E$2:$E$6289=$B47)*('Raw Data'!$BL$2:$BL$6289=$D$3)*('Raw Data'!$P$2:$P$6289="FISCAL FINES")*('Raw Data'!$J$2:$J$6289=$G$3)*('Raw Data'!$AD$2:$AD$6289))</f>
        <v>99</v>
      </c>
      <c r="V47" s="120">
        <f t="shared" si="58"/>
        <v>0.28695652173913044</v>
      </c>
    </row>
    <row r="48" spans="2:22" x14ac:dyDescent="0.2">
      <c r="B48" s="244" t="s">
        <v>40</v>
      </c>
      <c r="C48" s="121" cm="1">
        <f t="array" ref="C48">(SUMPRODUCT(('Raw Data'!$E$2:$E$6289=$B48)*('Raw Data'!$BL$2:$BL$6289=$D$3)*('Raw Data'!$P$2:$P$6289="FISCAL FINES")*('Raw Data'!$J$2:$J$6289=$G$3)*('Raw Data'!$S$2:$S$6289)))/1000</f>
        <v>140.64129</v>
      </c>
      <c r="D48" s="99" cm="1">
        <f t="array" ref="D48">(SUMPRODUCT(('Raw Data'!$E$2:$E$6289=$B48)*('Raw Data'!$BL$2:$BL$6289=$D$3)*('Raw Data'!$P$2:$P$6289="FISCAL FINES")*('Raw Data'!$J$2:$J$6289=$G$3)*('Raw Data'!$T$2:$T$6289)))/1000</f>
        <v>16.330089999999998</v>
      </c>
      <c r="E48" s="99">
        <f t="shared" si="59"/>
        <v>124.3112</v>
      </c>
      <c r="F48" s="99" cm="1">
        <f t="array" ref="F48">(SUMPRODUCT(('Raw Data'!$E$2:$E$6289=$B48)*('Raw Data'!$BL$2:$BL$6289=$D$3)*('Raw Data'!$P$2:$P$6289="FISCAL FINES")*('Raw Data'!$J$2:$J$6289=$G$3)*('Raw Data'!$AA$2:$AA$6289)))/1000</f>
        <v>47.882839999999995</v>
      </c>
      <c r="G48" s="119">
        <f t="shared" si="51"/>
        <v>0.38518524477279598</v>
      </c>
      <c r="H48" s="99">
        <f t="shared" si="60"/>
        <v>30.732449999999993</v>
      </c>
      <c r="I48" s="119">
        <f t="shared" si="52"/>
        <v>0.24722189151098206</v>
      </c>
      <c r="J48" s="99" cm="1">
        <f t="array" ref="J48">(SUMPRODUCT(('Raw Data'!$E$2:$E$6289=$B48)*('Raw Data'!$BL$2:$BL$6289=$D$3)*('Raw Data'!$P$2:$P$6289="FISCAL FINES")*('Raw Data'!$J$2:$J$6289=$G$3)*('Raw Data'!$W$2:$W$6289)))/1000</f>
        <v>45.695910000000005</v>
      </c>
      <c r="K48" s="119">
        <f t="shared" si="53"/>
        <v>0.36759286371622191</v>
      </c>
      <c r="L48" s="121" cm="1">
        <f t="array" ref="L48">SUMPRODUCT(('Raw Data'!$E$2:$E$6289=$B48)*('Raw Data'!$BL$2:$BL$6289=$D$3)*('Raw Data'!$P$2:$P$6289="FISCAL FINES")*('Raw Data'!$J$2:$J$6289=$G$3)*('Raw Data'!$R$2:$R$6289))</f>
        <v>833</v>
      </c>
      <c r="M48" s="99" cm="1">
        <f t="array" ref="M48">SUMPRODUCT(('Raw Data'!$E$2:$E$6289=$B48)*('Raw Data'!$BL$2:$BL$6289=$D$3)*('Raw Data'!$P$2:$P$6289="FISCAL FINES")*('Raw Data'!$J$2:$J$6289=$G$3)*('Raw Data'!$AH$2:$AH$6289))+SUMPRODUCT(('Raw Data'!$E$2:$E$6289=$B48)*('Raw Data'!$BL$2:$BL$6289=$D$3)*('Raw Data'!$P$2:$P$6289="FISCAL FINES")*('Raw Data'!$J$2:$J$6289=$G$3)*('Raw Data'!$BH$2:$BH$6289))</f>
        <v>82</v>
      </c>
      <c r="N48" s="99">
        <f t="shared" si="61"/>
        <v>751</v>
      </c>
      <c r="O48" s="99" cm="1">
        <f t="array" ref="O48">SUMPRODUCT(('Raw Data'!$E$2:$E$6289=$B48)*('Raw Data'!$BL$2:$BL$6289=$D$3)*('Raw Data'!$P$2:$P$6289="FISCAL FINES")*('Raw Data'!$J$2:$J$6289=$G$3)*('Raw Data'!$AF$2:$AF$6289))</f>
        <v>270</v>
      </c>
      <c r="P48" s="119">
        <f t="shared" si="55"/>
        <v>0.35952063914780291</v>
      </c>
      <c r="Q48" s="99">
        <f t="shared" si="62"/>
        <v>169</v>
      </c>
      <c r="R48" s="119">
        <f t="shared" si="56"/>
        <v>0.22503328894806923</v>
      </c>
      <c r="S48" s="99" cm="1">
        <f t="array" ref="S48">SUMPRODUCT(('Raw Data'!$E$2:$E$6289=$B48)*('Raw Data'!$BL$2:$BL$6289=$D$3)*('Raw Data'!$P$2:$P$6289="FISCAL FINES")*('Raw Data'!$J$2:$J$6289=$G$3)*('Raw Data'!$AE$2:$AE$6289))</f>
        <v>43</v>
      </c>
      <c r="T48" s="119">
        <f t="shared" si="57"/>
        <v>5.7256990679094538E-2</v>
      </c>
      <c r="U48" s="99" cm="1">
        <f t="array" ref="U48">SUMPRODUCT(('Raw Data'!$E$2:$E$6289=$B48)*('Raw Data'!$BL$2:$BL$6289=$D$3)*('Raw Data'!$P$2:$P$6289="FISCAL FINES")*('Raw Data'!$J$2:$J$6289=$G$3)*('Raw Data'!$AD$2:$AD$6289))</f>
        <v>269</v>
      </c>
      <c r="V48" s="120">
        <f t="shared" si="58"/>
        <v>0.35818908122503329</v>
      </c>
    </row>
    <row r="49" spans="2:22" x14ac:dyDescent="0.2">
      <c r="B49" s="244" t="s">
        <v>41</v>
      </c>
      <c r="C49" s="121" cm="1">
        <f t="array" ref="C49">(SUMPRODUCT(('Raw Data'!$E$2:$E$6289=$B49)*('Raw Data'!$BL$2:$BL$6289=$D$3)*('Raw Data'!$P$2:$P$6289="FISCAL FINES")*('Raw Data'!$J$2:$J$6289=$G$3)*('Raw Data'!$S$2:$S$6289)))/1000</f>
        <v>18.132000000000001</v>
      </c>
      <c r="D49" s="99" cm="1">
        <f t="array" ref="D49">(SUMPRODUCT(('Raw Data'!$E$2:$E$6289=$B49)*('Raw Data'!$BL$2:$BL$6289=$D$3)*('Raw Data'!$P$2:$P$6289="FISCAL FINES")*('Raw Data'!$J$2:$J$6289=$G$3)*('Raw Data'!$T$2:$T$6289)))/1000</f>
        <v>1.1738499999999998</v>
      </c>
      <c r="E49" s="99">
        <f t="shared" si="59"/>
        <v>16.958150000000003</v>
      </c>
      <c r="F49" s="99" cm="1">
        <f t="array" ref="F49">(SUMPRODUCT(('Raw Data'!$E$2:$E$6289=$B49)*('Raw Data'!$BL$2:$BL$6289=$D$3)*('Raw Data'!$P$2:$P$6289="FISCAL FINES")*('Raw Data'!$J$2:$J$6289=$G$3)*('Raw Data'!$AA$2:$AA$6289)))/1000</f>
        <v>6.7698499999999999</v>
      </c>
      <c r="G49" s="119">
        <f t="shared" si="51"/>
        <v>0.39920922978037099</v>
      </c>
      <c r="H49" s="99">
        <f t="shared" si="60"/>
        <v>3.9156500000000047</v>
      </c>
      <c r="I49" s="119">
        <f t="shared" si="52"/>
        <v>0.23090077632288922</v>
      </c>
      <c r="J49" s="99" cm="1">
        <f t="array" ref="J49">(SUMPRODUCT(('Raw Data'!$E$2:$E$6289=$B49)*('Raw Data'!$BL$2:$BL$6289=$D$3)*('Raw Data'!$P$2:$P$6289="FISCAL FINES")*('Raw Data'!$J$2:$J$6289=$G$3)*('Raw Data'!$W$2:$W$6289)))/1000</f>
        <v>6.2726499999999996</v>
      </c>
      <c r="K49" s="119">
        <f t="shared" si="53"/>
        <v>0.36988999389673982</v>
      </c>
      <c r="L49" s="121" cm="1">
        <f t="array" ref="L49">SUMPRODUCT(('Raw Data'!$E$2:$E$6289=$B49)*('Raw Data'!$BL$2:$BL$6289=$D$3)*('Raw Data'!$P$2:$P$6289="FISCAL FINES")*('Raw Data'!$J$2:$J$6289=$G$3)*('Raw Data'!$R$2:$R$6289))</f>
        <v>118</v>
      </c>
      <c r="M49" s="99" cm="1">
        <f t="array" ref="M49">SUMPRODUCT(('Raw Data'!$E$2:$E$6289=$B49)*('Raw Data'!$BL$2:$BL$6289=$D$3)*('Raw Data'!$P$2:$P$6289="FISCAL FINES")*('Raw Data'!$J$2:$J$6289=$G$3)*('Raw Data'!$AH$2:$AH$6289))+SUMPRODUCT(('Raw Data'!$E$2:$E$6289=$B49)*('Raw Data'!$BL$2:$BL$6289=$D$3)*('Raw Data'!$P$2:$P$6289="FISCAL FINES")*('Raw Data'!$J$2:$J$6289=$G$3)*('Raw Data'!$BH$2:$BH$6289))</f>
        <v>8</v>
      </c>
      <c r="N49" s="99">
        <f t="shared" si="61"/>
        <v>110</v>
      </c>
      <c r="O49" s="99" cm="1">
        <f t="array" ref="O49">SUMPRODUCT(('Raw Data'!$E$2:$E$6289=$B49)*('Raw Data'!$BL$2:$BL$6289=$D$3)*('Raw Data'!$P$2:$P$6289="FISCAL FINES")*('Raw Data'!$J$2:$J$6289=$G$3)*('Raw Data'!$AF$2:$AF$6289))</f>
        <v>41</v>
      </c>
      <c r="P49" s="119">
        <f t="shared" si="55"/>
        <v>0.37272727272727274</v>
      </c>
      <c r="Q49" s="99">
        <f t="shared" si="62"/>
        <v>26</v>
      </c>
      <c r="R49" s="119">
        <f t="shared" si="56"/>
        <v>0.23636363636363636</v>
      </c>
      <c r="S49" s="99" cm="1">
        <f t="array" ref="S49">SUMPRODUCT(('Raw Data'!$E$2:$E$6289=$B49)*('Raw Data'!$BL$2:$BL$6289=$D$3)*('Raw Data'!$P$2:$P$6289="FISCAL FINES")*('Raw Data'!$J$2:$J$6289=$G$3)*('Raw Data'!$AE$2:$AE$6289))</f>
        <v>9</v>
      </c>
      <c r="T49" s="119">
        <f t="shared" si="57"/>
        <v>8.1818181818181818E-2</v>
      </c>
      <c r="U49" s="99" cm="1">
        <f t="array" ref="U49">SUMPRODUCT(('Raw Data'!$E$2:$E$6289=$B49)*('Raw Data'!$BL$2:$BL$6289=$D$3)*('Raw Data'!$P$2:$P$6289="FISCAL FINES")*('Raw Data'!$J$2:$J$6289=$G$3)*('Raw Data'!$AD$2:$AD$6289))</f>
        <v>34</v>
      </c>
      <c r="V49" s="120">
        <f t="shared" si="58"/>
        <v>0.30909090909090908</v>
      </c>
    </row>
    <row r="50" spans="2:22" x14ac:dyDescent="0.2">
      <c r="B50" s="244" t="s">
        <v>42</v>
      </c>
      <c r="C50" s="121" cm="1">
        <f t="array" ref="C50">(SUMPRODUCT(('Raw Data'!$E$2:$E$6289=$B50)*('Raw Data'!$BL$2:$BL$6289=$D$3)*('Raw Data'!$P$2:$P$6289="FISCAL FINES")*('Raw Data'!$J$2:$J$6289=$G$3)*('Raw Data'!$S$2:$S$6289)))/1000</f>
        <v>13.04073</v>
      </c>
      <c r="D50" s="99" cm="1">
        <f t="array" ref="D50">(SUMPRODUCT(('Raw Data'!$E$2:$E$6289=$B50)*('Raw Data'!$BL$2:$BL$6289=$D$3)*('Raw Data'!$P$2:$P$6289="FISCAL FINES")*('Raw Data'!$J$2:$J$6289=$G$3)*('Raw Data'!$T$2:$T$6289)))/1000</f>
        <v>1.5740000000000001</v>
      </c>
      <c r="E50" s="99">
        <f t="shared" si="59"/>
        <v>11.46673</v>
      </c>
      <c r="F50" s="99" cm="1">
        <f t="array" ref="F50">(SUMPRODUCT(('Raw Data'!$E$2:$E$6289=$B50)*('Raw Data'!$BL$2:$BL$6289=$D$3)*('Raw Data'!$P$2:$P$6289="FISCAL FINES")*('Raw Data'!$J$2:$J$6289=$G$3)*('Raw Data'!$AA$2:$AA$6289)))/1000</f>
        <v>5.4313400000000005</v>
      </c>
      <c r="G50" s="119">
        <f t="shared" si="51"/>
        <v>0.47366075594349921</v>
      </c>
      <c r="H50" s="99">
        <f t="shared" si="60"/>
        <v>2.3779499999999993</v>
      </c>
      <c r="I50" s="119">
        <f t="shared" si="52"/>
        <v>0.20737821506218418</v>
      </c>
      <c r="J50" s="99" cm="1">
        <f t="array" ref="J50">(SUMPRODUCT(('Raw Data'!$E$2:$E$6289=$B50)*('Raw Data'!$BL$2:$BL$6289=$D$3)*('Raw Data'!$P$2:$P$6289="FISCAL FINES")*('Raw Data'!$J$2:$J$6289=$G$3)*('Raw Data'!$W$2:$W$6289)))/1000</f>
        <v>3.6574400000000002</v>
      </c>
      <c r="K50" s="119">
        <f t="shared" si="53"/>
        <v>0.31896102899431661</v>
      </c>
      <c r="L50" s="121" cm="1">
        <f t="array" ref="L50">SUMPRODUCT(('Raw Data'!$E$2:$E$6289=$B50)*('Raw Data'!$BL$2:$BL$6289=$D$3)*('Raw Data'!$P$2:$P$6289="FISCAL FINES")*('Raw Data'!$J$2:$J$6289=$G$3)*('Raw Data'!$R$2:$R$6289))</f>
        <v>83</v>
      </c>
      <c r="M50" s="99" cm="1">
        <f t="array" ref="M50">SUMPRODUCT(('Raw Data'!$E$2:$E$6289=$B50)*('Raw Data'!$BL$2:$BL$6289=$D$3)*('Raw Data'!$P$2:$P$6289="FISCAL FINES")*('Raw Data'!$J$2:$J$6289=$G$3)*('Raw Data'!$AH$2:$AH$6289))+SUMPRODUCT(('Raw Data'!$E$2:$E$6289=$B50)*('Raw Data'!$BL$2:$BL$6289=$D$3)*('Raw Data'!$P$2:$P$6289="FISCAL FINES")*('Raw Data'!$J$2:$J$6289=$G$3)*('Raw Data'!$BH$2:$BH$6289))</f>
        <v>9</v>
      </c>
      <c r="N50" s="99">
        <f t="shared" si="61"/>
        <v>74</v>
      </c>
      <c r="O50" s="99" cm="1">
        <f t="array" ref="O50">SUMPRODUCT(('Raw Data'!$E$2:$E$6289=$B50)*('Raw Data'!$BL$2:$BL$6289=$D$3)*('Raw Data'!$P$2:$P$6289="FISCAL FINES")*('Raw Data'!$J$2:$J$6289=$G$3)*('Raw Data'!$AF$2:$AF$6289))</f>
        <v>26</v>
      </c>
      <c r="P50" s="119">
        <f t="shared" si="55"/>
        <v>0.35135135135135137</v>
      </c>
      <c r="Q50" s="99">
        <f t="shared" si="62"/>
        <v>20</v>
      </c>
      <c r="R50" s="119">
        <f t="shared" si="56"/>
        <v>0.27027027027027029</v>
      </c>
      <c r="S50" s="99" cm="1">
        <f t="array" ref="S50">SUMPRODUCT(('Raw Data'!$E$2:$E$6289=$B50)*('Raw Data'!$BL$2:$BL$6289=$D$3)*('Raw Data'!$P$2:$P$6289="FISCAL FINES")*('Raw Data'!$J$2:$J$6289=$G$3)*('Raw Data'!$AE$2:$AE$6289))</f>
        <v>7</v>
      </c>
      <c r="T50" s="119">
        <f t="shared" si="57"/>
        <v>9.45945945945946E-2</v>
      </c>
      <c r="U50" s="99" cm="1">
        <f t="array" ref="U50">SUMPRODUCT(('Raw Data'!$E$2:$E$6289=$B50)*('Raw Data'!$BL$2:$BL$6289=$D$3)*('Raw Data'!$P$2:$P$6289="FISCAL FINES")*('Raw Data'!$J$2:$J$6289=$G$3)*('Raw Data'!$AD$2:$AD$6289))</f>
        <v>21</v>
      </c>
      <c r="V50" s="120">
        <f t="shared" si="58"/>
        <v>0.28378378378378377</v>
      </c>
    </row>
    <row r="51" spans="2:22" x14ac:dyDescent="0.2">
      <c r="B51" s="244"/>
      <c r="C51" s="121"/>
      <c r="D51" s="99"/>
      <c r="E51" s="99"/>
      <c r="F51" s="99"/>
      <c r="G51" s="119"/>
      <c r="H51" s="99"/>
      <c r="I51" s="119"/>
      <c r="J51" s="99"/>
      <c r="K51" s="119"/>
      <c r="L51" s="121"/>
      <c r="M51" s="99"/>
      <c r="N51" s="99"/>
      <c r="O51" s="99"/>
      <c r="P51" s="119"/>
      <c r="Q51" s="99"/>
      <c r="R51" s="119"/>
      <c r="S51" s="99"/>
      <c r="T51" s="119"/>
      <c r="U51" s="99"/>
      <c r="V51" s="120"/>
    </row>
    <row r="52" spans="2:22" x14ac:dyDescent="0.2">
      <c r="B52" s="242" t="s">
        <v>43</v>
      </c>
      <c r="C52" s="97">
        <f>SUM(C53:C60)</f>
        <v>427.47185999999999</v>
      </c>
      <c r="D52" s="97">
        <f>SUM(D53:D60)</f>
        <v>49.264790000000005</v>
      </c>
      <c r="E52" s="97">
        <f>SUM(E53:E60)</f>
        <v>378.20706999999999</v>
      </c>
      <c r="F52" s="97">
        <f>SUM(F53:F60)</f>
        <v>151.94718999999998</v>
      </c>
      <c r="G52" s="117">
        <f t="shared" ref="G52:G60" si="63">IFERROR(F52/E52,0)</f>
        <v>0.40175660915064326</v>
      </c>
      <c r="H52" s="97">
        <f>SUM(H53:H60)</f>
        <v>84.243529999999978</v>
      </c>
      <c r="I52" s="117">
        <f t="shared" ref="I52:I60" si="64">IFERROR(H52/E52,0)</f>
        <v>0.22274446112284463</v>
      </c>
      <c r="J52" s="97">
        <f>SUM(J53:J60)</f>
        <v>142.01634999999999</v>
      </c>
      <c r="K52" s="117">
        <f t="shared" ref="K52:K60" si="65">IFERROR(J52/E52,0)</f>
        <v>0.37549892972651194</v>
      </c>
      <c r="L52" s="97">
        <f>SUM(L53:L60)</f>
        <v>2652</v>
      </c>
      <c r="M52" s="97">
        <f t="shared" ref="M52:U52" si="66">SUM(M53:M60)</f>
        <v>311</v>
      </c>
      <c r="N52" s="97">
        <f t="shared" si="66"/>
        <v>2341</v>
      </c>
      <c r="O52" s="97">
        <f t="shared" si="66"/>
        <v>845</v>
      </c>
      <c r="P52" s="117">
        <f t="shared" ref="P52:P60" si="67">IFERROR(O52/N52,0)</f>
        <v>0.36095685604442546</v>
      </c>
      <c r="Q52" s="97">
        <f t="shared" si="66"/>
        <v>460</v>
      </c>
      <c r="R52" s="117">
        <f t="shared" ref="R52:R60" si="68">IFERROR(Q52/N52,0)</f>
        <v>0.19649722340879966</v>
      </c>
      <c r="S52" s="97">
        <f t="shared" si="66"/>
        <v>144</v>
      </c>
      <c r="T52" s="117">
        <f t="shared" ref="T52:T60" si="69">IFERROR(S52/N52,0)</f>
        <v>6.1512174284493806E-2</v>
      </c>
      <c r="U52" s="97">
        <f t="shared" si="66"/>
        <v>892</v>
      </c>
      <c r="V52" s="117">
        <f t="shared" ref="V52:V60" si="70">IFERROR(U52/N52,0)</f>
        <v>0.38103374626228109</v>
      </c>
    </row>
    <row r="53" spans="2:22" x14ac:dyDescent="0.2">
      <c r="B53" s="244" t="s">
        <v>44</v>
      </c>
      <c r="C53" s="121" cm="1">
        <f t="array" ref="C53">(SUMPRODUCT(('Raw Data'!$E$2:$E$6289=$B53)*('Raw Data'!$BL$2:$BL$6289=$D$3)*('Raw Data'!$P$2:$P$6289="FISCAL FINES")*('Raw Data'!$J$2:$J$6289=$G$3)*('Raw Data'!$S$2:$S$6289)))/1000</f>
        <v>20.557659999999998</v>
      </c>
      <c r="D53" s="99" cm="1">
        <f t="array" ref="D53">(SUMPRODUCT(('Raw Data'!$E$2:$E$6289=$B53)*('Raw Data'!$BL$2:$BL$6289=$D$3)*('Raw Data'!$P$2:$P$6289="FISCAL FINES")*('Raw Data'!$J$2:$J$6289=$G$3)*('Raw Data'!$T$2:$T$6289)))/1000</f>
        <v>2.7460599999999999</v>
      </c>
      <c r="E53" s="99">
        <f t="shared" ref="E53:E60" si="71">C53 - D53</f>
        <v>17.811599999999999</v>
      </c>
      <c r="F53" s="99" cm="1">
        <f t="array" ref="F53">(SUMPRODUCT(('Raw Data'!$E$2:$E$6289=$B53)*('Raw Data'!$BL$2:$BL$6289=$D$3)*('Raw Data'!$P$2:$P$6289="FISCAL FINES")*('Raw Data'!$J$2:$J$6289=$G$3)*('Raw Data'!$AA$2:$AA$6289)))/1000</f>
        <v>8.5577699999999997</v>
      </c>
      <c r="G53" s="119">
        <f t="shared" si="63"/>
        <v>0.48046048642457728</v>
      </c>
      <c r="H53" s="99">
        <f t="shared" ref="H53:H60" si="72">E53-J53-F53</f>
        <v>2.5749999999999993</v>
      </c>
      <c r="I53" s="119">
        <f t="shared" si="64"/>
        <v>0.14456870803296726</v>
      </c>
      <c r="J53" s="99" cm="1">
        <f t="array" ref="J53">(SUMPRODUCT(('Raw Data'!$E$2:$E$6289=$B53)*('Raw Data'!$BL$2:$BL$6289=$D$3)*('Raw Data'!$P$2:$P$6289="FISCAL FINES")*('Raw Data'!$J$2:$J$6289=$G$3)*('Raw Data'!$W$2:$W$6289)))/1000</f>
        <v>6.6788299999999996</v>
      </c>
      <c r="K53" s="119">
        <f t="shared" si="65"/>
        <v>0.37497080554245549</v>
      </c>
      <c r="L53" s="121" cm="1">
        <f t="array" ref="L53">SUMPRODUCT(('Raw Data'!$E$2:$E$6289=$B53)*('Raw Data'!$BL$2:$BL$6289=$D$3)*('Raw Data'!$P$2:$P$6289="FISCAL FINES")*('Raw Data'!$J$2:$J$6289=$G$3)*('Raw Data'!$R$2:$R$6289))</f>
        <v>124</v>
      </c>
      <c r="M53" s="99" cm="1">
        <f t="array" ref="M53">SUMPRODUCT(('Raw Data'!$E$2:$E$6289=$B53)*('Raw Data'!$BL$2:$BL$6289=$D$3)*('Raw Data'!$P$2:$P$6289="FISCAL FINES")*('Raw Data'!$J$2:$J$6289=$G$3)*('Raw Data'!$AH$2:$AH$6289))+SUMPRODUCT(('Raw Data'!$E$2:$E$6289=$B53)*('Raw Data'!$BL$2:$BL$6289=$D$3)*('Raw Data'!$P$2:$P$6289="FISCAL FINES")*('Raw Data'!$J$2:$J$6289=$G$3)*('Raw Data'!$BH$2:$BH$6289))</f>
        <v>14</v>
      </c>
      <c r="N53" s="99">
        <f t="shared" ref="N53:N60" si="73">L53-M53</f>
        <v>110</v>
      </c>
      <c r="O53" s="99" cm="1">
        <f t="array" ref="O53">SUMPRODUCT(('Raw Data'!$E$2:$E$6289=$B53)*('Raw Data'!$BL$2:$BL$6289=$D$3)*('Raw Data'!$P$2:$P$6289="FISCAL FINES")*('Raw Data'!$J$2:$J$6289=$G$3)*('Raw Data'!$AF$2:$AF$6289))</f>
        <v>40</v>
      </c>
      <c r="P53" s="119">
        <f t="shared" si="67"/>
        <v>0.36363636363636365</v>
      </c>
      <c r="Q53" s="99">
        <f t="shared" ref="Q53:Q60" si="74">N53-O53-S53-U53</f>
        <v>17</v>
      </c>
      <c r="R53" s="119">
        <f t="shared" si="68"/>
        <v>0.15454545454545454</v>
      </c>
      <c r="S53" s="99" cm="1">
        <f t="array" ref="S53">SUMPRODUCT(('Raw Data'!$E$2:$E$6289=$B53)*('Raw Data'!$BL$2:$BL$6289=$D$3)*('Raw Data'!$P$2:$P$6289="FISCAL FINES")*('Raw Data'!$J$2:$J$6289=$G$3)*('Raw Data'!$AE$2:$AE$6289))</f>
        <v>15</v>
      </c>
      <c r="T53" s="119">
        <f t="shared" si="69"/>
        <v>0.13636363636363635</v>
      </c>
      <c r="U53" s="99" cm="1">
        <f t="array" ref="U53">SUMPRODUCT(('Raw Data'!$E$2:$E$6289=$B53)*('Raw Data'!$BL$2:$BL$6289=$D$3)*('Raw Data'!$P$2:$P$6289="FISCAL FINES")*('Raw Data'!$J$2:$J$6289=$G$3)*('Raw Data'!$AD$2:$AD$6289))</f>
        <v>38</v>
      </c>
      <c r="V53" s="120">
        <f t="shared" si="70"/>
        <v>0.34545454545454546</v>
      </c>
    </row>
    <row r="54" spans="2:22" x14ac:dyDescent="0.2">
      <c r="B54" s="244" t="s">
        <v>45</v>
      </c>
      <c r="C54" s="121" cm="1">
        <f t="array" ref="C54">(SUMPRODUCT(('Raw Data'!$E$2:$E$6289=$B54)*('Raw Data'!$BL$2:$BL$6289=$D$3)*('Raw Data'!$P$2:$P$6289="FISCAL FINES")*('Raw Data'!$J$2:$J$6289=$G$3)*('Raw Data'!$S$2:$S$6289)))/1000</f>
        <v>81.953990000000005</v>
      </c>
      <c r="D54" s="99" cm="1">
        <f t="array" ref="D54">(SUMPRODUCT(('Raw Data'!$E$2:$E$6289=$B54)*('Raw Data'!$BL$2:$BL$6289=$D$3)*('Raw Data'!$P$2:$P$6289="FISCAL FINES")*('Raw Data'!$J$2:$J$6289=$G$3)*('Raw Data'!$T$2:$T$6289)))/1000</f>
        <v>12.26193</v>
      </c>
      <c r="E54" s="99">
        <f t="shared" si="71"/>
        <v>69.692059999999998</v>
      </c>
      <c r="F54" s="99" cm="1">
        <f t="array" ref="F54">(SUMPRODUCT(('Raw Data'!$E$2:$E$6289=$B54)*('Raw Data'!$BL$2:$BL$6289=$D$3)*('Raw Data'!$P$2:$P$6289="FISCAL FINES")*('Raw Data'!$J$2:$J$6289=$G$3)*('Raw Data'!$AA$2:$AA$6289)))/1000</f>
        <v>25.010580000000001</v>
      </c>
      <c r="G54" s="119">
        <f t="shared" si="63"/>
        <v>0.35887273241743756</v>
      </c>
      <c r="H54" s="99">
        <f t="shared" si="72"/>
        <v>13.622179999999997</v>
      </c>
      <c r="I54" s="119">
        <f t="shared" si="64"/>
        <v>0.19546243861926305</v>
      </c>
      <c r="J54" s="99" cm="1">
        <f t="array" ref="J54">(SUMPRODUCT(('Raw Data'!$E$2:$E$6289=$B54)*('Raw Data'!$BL$2:$BL$6289=$D$3)*('Raw Data'!$P$2:$P$6289="FISCAL FINES")*('Raw Data'!$J$2:$J$6289=$G$3)*('Raw Data'!$W$2:$W$6289)))/1000</f>
        <v>31.0593</v>
      </c>
      <c r="K54" s="119">
        <f t="shared" si="65"/>
        <v>0.4456648289632994</v>
      </c>
      <c r="L54" s="121" cm="1">
        <f t="array" ref="L54">SUMPRODUCT(('Raw Data'!$E$2:$E$6289=$B54)*('Raw Data'!$BL$2:$BL$6289=$D$3)*('Raw Data'!$P$2:$P$6289="FISCAL FINES")*('Raw Data'!$J$2:$J$6289=$G$3)*('Raw Data'!$R$2:$R$6289))</f>
        <v>521</v>
      </c>
      <c r="M54" s="99" cm="1">
        <f t="array" ref="M54">SUMPRODUCT(('Raw Data'!$E$2:$E$6289=$B54)*('Raw Data'!$BL$2:$BL$6289=$D$3)*('Raw Data'!$P$2:$P$6289="FISCAL FINES")*('Raw Data'!$J$2:$J$6289=$G$3)*('Raw Data'!$AH$2:$AH$6289))+SUMPRODUCT(('Raw Data'!$E$2:$E$6289=$B54)*('Raw Data'!$BL$2:$BL$6289=$D$3)*('Raw Data'!$P$2:$P$6289="FISCAL FINES")*('Raw Data'!$J$2:$J$6289=$G$3)*('Raw Data'!$BH$2:$BH$6289))</f>
        <v>86</v>
      </c>
      <c r="N54" s="99">
        <f t="shared" si="73"/>
        <v>435</v>
      </c>
      <c r="O54" s="99" cm="1">
        <f t="array" ref="O54">SUMPRODUCT(('Raw Data'!$E$2:$E$6289=$B54)*('Raw Data'!$BL$2:$BL$6289=$D$3)*('Raw Data'!$P$2:$P$6289="FISCAL FINES")*('Raw Data'!$J$2:$J$6289=$G$3)*('Raw Data'!$AF$2:$AF$6289))</f>
        <v>143</v>
      </c>
      <c r="P54" s="119">
        <f t="shared" si="67"/>
        <v>0.32873563218390806</v>
      </c>
      <c r="Q54" s="99">
        <f t="shared" si="74"/>
        <v>72</v>
      </c>
      <c r="R54" s="119">
        <f t="shared" si="68"/>
        <v>0.16551724137931034</v>
      </c>
      <c r="S54" s="99" cm="1">
        <f t="array" ref="S54">SUMPRODUCT(('Raw Data'!$E$2:$E$6289=$B54)*('Raw Data'!$BL$2:$BL$6289=$D$3)*('Raw Data'!$P$2:$P$6289="FISCAL FINES")*('Raw Data'!$J$2:$J$6289=$G$3)*('Raw Data'!$AE$2:$AE$6289))</f>
        <v>30</v>
      </c>
      <c r="T54" s="119">
        <f t="shared" si="69"/>
        <v>6.8965517241379309E-2</v>
      </c>
      <c r="U54" s="99" cm="1">
        <f t="array" ref="U54">SUMPRODUCT(('Raw Data'!$E$2:$E$6289=$B54)*('Raw Data'!$BL$2:$BL$6289=$D$3)*('Raw Data'!$P$2:$P$6289="FISCAL FINES")*('Raw Data'!$J$2:$J$6289=$G$3)*('Raw Data'!$AD$2:$AD$6289))</f>
        <v>190</v>
      </c>
      <c r="V54" s="120">
        <f t="shared" si="70"/>
        <v>0.43678160919540232</v>
      </c>
    </row>
    <row r="55" spans="2:22" x14ac:dyDescent="0.2">
      <c r="B55" s="244" t="s">
        <v>46</v>
      </c>
      <c r="C55" s="121" cm="1">
        <f t="array" ref="C55">(SUMPRODUCT(('Raw Data'!$E$2:$E$6289=$B55)*('Raw Data'!$BL$2:$BL$6289=$D$3)*('Raw Data'!$P$2:$P$6289="FISCAL FINES")*('Raw Data'!$J$2:$J$6289=$G$3)*('Raw Data'!$S$2:$S$6289)))/1000</f>
        <v>45.056690000000003</v>
      </c>
      <c r="D55" s="99" cm="1">
        <f t="array" ref="D55">(SUMPRODUCT(('Raw Data'!$E$2:$E$6289=$B55)*('Raw Data'!$BL$2:$BL$6289=$D$3)*('Raw Data'!$P$2:$P$6289="FISCAL FINES")*('Raw Data'!$J$2:$J$6289=$G$3)*('Raw Data'!$T$2:$T$6289)))/1000</f>
        <v>5.3395100000000006</v>
      </c>
      <c r="E55" s="99">
        <f t="shared" si="71"/>
        <v>39.717179999999999</v>
      </c>
      <c r="F55" s="99" cm="1">
        <f t="array" ref="F55">(SUMPRODUCT(('Raw Data'!$E$2:$E$6289=$B55)*('Raw Data'!$BL$2:$BL$6289=$D$3)*('Raw Data'!$P$2:$P$6289="FISCAL FINES")*('Raw Data'!$J$2:$J$6289=$G$3)*('Raw Data'!$AA$2:$AA$6289)))/1000</f>
        <v>13.63852</v>
      </c>
      <c r="G55" s="119">
        <f t="shared" si="63"/>
        <v>0.34339094568144063</v>
      </c>
      <c r="H55" s="99">
        <f t="shared" si="72"/>
        <v>3.6440200000000011</v>
      </c>
      <c r="I55" s="119">
        <f t="shared" si="64"/>
        <v>9.1749212809167244E-2</v>
      </c>
      <c r="J55" s="99" cm="1">
        <f t="array" ref="J55">(SUMPRODUCT(('Raw Data'!$E$2:$E$6289=$B55)*('Raw Data'!$BL$2:$BL$6289=$D$3)*('Raw Data'!$P$2:$P$6289="FISCAL FINES")*('Raw Data'!$J$2:$J$6289=$G$3)*('Raw Data'!$W$2:$W$6289)))/1000</f>
        <v>22.434639999999998</v>
      </c>
      <c r="K55" s="119">
        <f t="shared" si="65"/>
        <v>0.56485984150939217</v>
      </c>
      <c r="L55" s="121" cm="1">
        <f t="array" ref="L55">SUMPRODUCT(('Raw Data'!$E$2:$E$6289=$B55)*('Raw Data'!$BL$2:$BL$6289=$D$3)*('Raw Data'!$P$2:$P$6289="FISCAL FINES")*('Raw Data'!$J$2:$J$6289=$G$3)*('Raw Data'!$R$2:$R$6289))</f>
        <v>283</v>
      </c>
      <c r="M55" s="99" cm="1">
        <f t="array" ref="M55">SUMPRODUCT(('Raw Data'!$E$2:$E$6289=$B55)*('Raw Data'!$BL$2:$BL$6289=$D$3)*('Raw Data'!$P$2:$P$6289="FISCAL FINES")*('Raw Data'!$J$2:$J$6289=$G$3)*('Raw Data'!$AH$2:$AH$6289))+SUMPRODUCT(('Raw Data'!$E$2:$E$6289=$B55)*('Raw Data'!$BL$2:$BL$6289=$D$3)*('Raw Data'!$P$2:$P$6289="FISCAL FINES")*('Raw Data'!$J$2:$J$6289=$G$3)*('Raw Data'!$BH$2:$BH$6289))</f>
        <v>20</v>
      </c>
      <c r="N55" s="99">
        <f t="shared" si="73"/>
        <v>263</v>
      </c>
      <c r="O55" s="99" cm="1">
        <f t="array" ref="O55">SUMPRODUCT(('Raw Data'!$E$2:$E$6289=$B55)*('Raw Data'!$BL$2:$BL$6289=$D$3)*('Raw Data'!$P$2:$P$6289="FISCAL FINES")*('Raw Data'!$J$2:$J$6289=$G$3)*('Raw Data'!$AF$2:$AF$6289))</f>
        <v>83</v>
      </c>
      <c r="P55" s="119">
        <f t="shared" si="67"/>
        <v>0.31558935361216728</v>
      </c>
      <c r="Q55" s="99">
        <f t="shared" si="74"/>
        <v>18</v>
      </c>
      <c r="R55" s="119">
        <f t="shared" si="68"/>
        <v>6.8441064638783272E-2</v>
      </c>
      <c r="S55" s="99" cm="1">
        <f t="array" ref="S55">SUMPRODUCT(('Raw Data'!$E$2:$E$6289=$B55)*('Raw Data'!$BL$2:$BL$6289=$D$3)*('Raw Data'!$P$2:$P$6289="FISCAL FINES")*('Raw Data'!$J$2:$J$6289=$G$3)*('Raw Data'!$AE$2:$AE$6289))</f>
        <v>15</v>
      </c>
      <c r="T55" s="119">
        <f t="shared" si="69"/>
        <v>5.7034220532319393E-2</v>
      </c>
      <c r="U55" s="99" cm="1">
        <f t="array" ref="U55">SUMPRODUCT(('Raw Data'!$E$2:$E$6289=$B55)*('Raw Data'!$BL$2:$BL$6289=$D$3)*('Raw Data'!$P$2:$P$6289="FISCAL FINES")*('Raw Data'!$J$2:$J$6289=$G$3)*('Raw Data'!$AD$2:$AD$6289))</f>
        <v>147</v>
      </c>
      <c r="V55" s="120">
        <f t="shared" si="70"/>
        <v>0.55893536121673004</v>
      </c>
    </row>
    <row r="56" spans="2:22" x14ac:dyDescent="0.2">
      <c r="B56" s="244" t="s">
        <v>47</v>
      </c>
      <c r="C56" s="121" cm="1">
        <f t="array" ref="C56">(SUMPRODUCT(('Raw Data'!$E$2:$E$6289=$B56)*('Raw Data'!$BL$2:$BL$6289=$D$3)*('Raw Data'!$P$2:$P$6289="FISCAL FINES")*('Raw Data'!$J$2:$J$6289=$G$3)*('Raw Data'!$S$2:$S$6289)))/1000</f>
        <v>67.480699999999999</v>
      </c>
      <c r="D56" s="99" cm="1">
        <f t="array" ref="D56">(SUMPRODUCT(('Raw Data'!$E$2:$E$6289=$B56)*('Raw Data'!$BL$2:$BL$6289=$D$3)*('Raw Data'!$P$2:$P$6289="FISCAL FINES")*('Raw Data'!$J$2:$J$6289=$G$3)*('Raw Data'!$T$2:$T$6289)))/1000</f>
        <v>8.1005000000000003</v>
      </c>
      <c r="E56" s="99">
        <f t="shared" si="71"/>
        <v>59.380200000000002</v>
      </c>
      <c r="F56" s="99" cm="1">
        <f t="array" ref="F56">(SUMPRODUCT(('Raw Data'!$E$2:$E$6289=$B56)*('Raw Data'!$BL$2:$BL$6289=$D$3)*('Raw Data'!$P$2:$P$6289="FISCAL FINES")*('Raw Data'!$J$2:$J$6289=$G$3)*('Raw Data'!$AA$2:$AA$6289)))/1000</f>
        <v>21.564409999999999</v>
      </c>
      <c r="G56" s="119">
        <f t="shared" si="63"/>
        <v>0.36315825813991864</v>
      </c>
      <c r="H56" s="99">
        <f t="shared" si="72"/>
        <v>20.134620000000009</v>
      </c>
      <c r="I56" s="119">
        <f t="shared" si="64"/>
        <v>0.33907969323107717</v>
      </c>
      <c r="J56" s="99" cm="1">
        <f t="array" ref="J56">(SUMPRODUCT(('Raw Data'!$E$2:$E$6289=$B56)*('Raw Data'!$BL$2:$BL$6289=$D$3)*('Raw Data'!$P$2:$P$6289="FISCAL FINES")*('Raw Data'!$J$2:$J$6289=$G$3)*('Raw Data'!$W$2:$W$6289)))/1000</f>
        <v>17.681169999999998</v>
      </c>
      <c r="K56" s="119">
        <f t="shared" si="65"/>
        <v>0.29776204862900424</v>
      </c>
      <c r="L56" s="121" cm="1">
        <f t="array" ref="L56">SUMPRODUCT(('Raw Data'!$E$2:$E$6289=$B56)*('Raw Data'!$BL$2:$BL$6289=$D$3)*('Raw Data'!$P$2:$P$6289="FISCAL FINES")*('Raw Data'!$J$2:$J$6289=$G$3)*('Raw Data'!$R$2:$R$6289))</f>
        <v>392</v>
      </c>
      <c r="M56" s="99" cm="1">
        <f t="array" ref="M56">SUMPRODUCT(('Raw Data'!$E$2:$E$6289=$B56)*('Raw Data'!$BL$2:$BL$6289=$D$3)*('Raw Data'!$P$2:$P$6289="FISCAL FINES")*('Raw Data'!$J$2:$J$6289=$G$3)*('Raw Data'!$AH$2:$AH$6289))+SUMPRODUCT(('Raw Data'!$E$2:$E$6289=$B56)*('Raw Data'!$BL$2:$BL$6289=$D$3)*('Raw Data'!$P$2:$P$6289="FISCAL FINES")*('Raw Data'!$J$2:$J$6289=$G$3)*('Raw Data'!$BH$2:$BH$6289))</f>
        <v>47</v>
      </c>
      <c r="N56" s="99">
        <f t="shared" si="73"/>
        <v>345</v>
      </c>
      <c r="O56" s="99" cm="1">
        <f t="array" ref="O56">SUMPRODUCT(('Raw Data'!$E$2:$E$6289=$B56)*('Raw Data'!$BL$2:$BL$6289=$D$3)*('Raw Data'!$P$2:$P$6289="FISCAL FINES")*('Raw Data'!$J$2:$J$6289=$G$3)*('Raw Data'!$AF$2:$AF$6289))</f>
        <v>112</v>
      </c>
      <c r="P56" s="119">
        <f t="shared" si="67"/>
        <v>0.32463768115942027</v>
      </c>
      <c r="Q56" s="99">
        <f t="shared" si="74"/>
        <v>99</v>
      </c>
      <c r="R56" s="119">
        <f t="shared" si="68"/>
        <v>0.28695652173913044</v>
      </c>
      <c r="S56" s="99" cm="1">
        <f t="array" ref="S56">SUMPRODUCT(('Raw Data'!$E$2:$E$6289=$B56)*('Raw Data'!$BL$2:$BL$6289=$D$3)*('Raw Data'!$P$2:$P$6289="FISCAL FINES")*('Raw Data'!$J$2:$J$6289=$G$3)*('Raw Data'!$AE$2:$AE$6289))</f>
        <v>9</v>
      </c>
      <c r="T56" s="119">
        <f t="shared" si="69"/>
        <v>2.6086956521739129E-2</v>
      </c>
      <c r="U56" s="99" cm="1">
        <f t="array" ref="U56">SUMPRODUCT(('Raw Data'!$E$2:$E$6289=$B56)*('Raw Data'!$BL$2:$BL$6289=$D$3)*('Raw Data'!$P$2:$P$6289="FISCAL FINES")*('Raw Data'!$J$2:$J$6289=$G$3)*('Raw Data'!$AD$2:$AD$6289))</f>
        <v>125</v>
      </c>
      <c r="V56" s="120">
        <f t="shared" si="70"/>
        <v>0.36231884057971014</v>
      </c>
    </row>
    <row r="57" spans="2:22" x14ac:dyDescent="0.2">
      <c r="B57" s="244" t="s">
        <v>48</v>
      </c>
      <c r="C57" s="121" cm="1">
        <f t="array" ref="C57">(SUMPRODUCT(('Raw Data'!$E$2:$E$6289=$B57)*('Raw Data'!$BL$2:$BL$6289=$D$3)*('Raw Data'!$P$2:$P$6289="FISCAL FINES")*('Raw Data'!$J$2:$J$6289=$G$3)*('Raw Data'!$S$2:$S$6289)))/1000</f>
        <v>48.596539999999997</v>
      </c>
      <c r="D57" s="99" cm="1">
        <f t="array" ref="D57">(SUMPRODUCT(('Raw Data'!$E$2:$E$6289=$B57)*('Raw Data'!$BL$2:$BL$6289=$D$3)*('Raw Data'!$P$2:$P$6289="FISCAL FINES")*('Raw Data'!$J$2:$J$6289=$G$3)*('Raw Data'!$T$2:$T$6289)))/1000</f>
        <v>5.12181</v>
      </c>
      <c r="E57" s="99">
        <f t="shared" si="71"/>
        <v>43.474729999999994</v>
      </c>
      <c r="F57" s="99" cm="1">
        <f t="array" ref="F57">(SUMPRODUCT(('Raw Data'!$E$2:$E$6289=$B57)*('Raw Data'!$BL$2:$BL$6289=$D$3)*('Raw Data'!$P$2:$P$6289="FISCAL FINES")*('Raw Data'!$J$2:$J$6289=$G$3)*('Raw Data'!$AA$2:$AA$6289)))/1000</f>
        <v>14.538799999999998</v>
      </c>
      <c r="G57" s="119">
        <f t="shared" si="63"/>
        <v>0.33441955821232244</v>
      </c>
      <c r="H57" s="99">
        <f t="shared" si="72"/>
        <v>11.288209999999996</v>
      </c>
      <c r="I57" s="119">
        <f t="shared" si="64"/>
        <v>0.25964991616969207</v>
      </c>
      <c r="J57" s="99" cm="1">
        <f t="array" ref="J57">(SUMPRODUCT(('Raw Data'!$E$2:$E$6289=$B57)*('Raw Data'!$BL$2:$BL$6289=$D$3)*('Raw Data'!$P$2:$P$6289="FISCAL FINES")*('Raw Data'!$J$2:$J$6289=$G$3)*('Raw Data'!$W$2:$W$6289)))/1000</f>
        <v>17.64772</v>
      </c>
      <c r="K57" s="119">
        <f t="shared" si="65"/>
        <v>0.40593052561798548</v>
      </c>
      <c r="L57" s="121" cm="1">
        <f t="array" ref="L57">SUMPRODUCT(('Raw Data'!$E$2:$E$6289=$B57)*('Raw Data'!$BL$2:$BL$6289=$D$3)*('Raw Data'!$P$2:$P$6289="FISCAL FINES")*('Raw Data'!$J$2:$J$6289=$G$3)*('Raw Data'!$R$2:$R$6289))</f>
        <v>283</v>
      </c>
      <c r="M57" s="99" cm="1">
        <f t="array" ref="M57">SUMPRODUCT(('Raw Data'!$E$2:$E$6289=$B57)*('Raw Data'!$BL$2:$BL$6289=$D$3)*('Raw Data'!$P$2:$P$6289="FISCAL FINES")*('Raw Data'!$J$2:$J$6289=$G$3)*('Raw Data'!$AH$2:$AH$6289))+SUMPRODUCT(('Raw Data'!$E$2:$E$6289=$B57)*('Raw Data'!$BL$2:$BL$6289=$D$3)*('Raw Data'!$P$2:$P$6289="FISCAL FINES")*('Raw Data'!$J$2:$J$6289=$G$3)*('Raw Data'!$BH$2:$BH$6289))</f>
        <v>30</v>
      </c>
      <c r="N57" s="99">
        <f t="shared" si="73"/>
        <v>253</v>
      </c>
      <c r="O57" s="99" cm="1">
        <f t="array" ref="O57">SUMPRODUCT(('Raw Data'!$E$2:$E$6289=$B57)*('Raw Data'!$BL$2:$BL$6289=$D$3)*('Raw Data'!$P$2:$P$6289="FISCAL FINES")*('Raw Data'!$J$2:$J$6289=$G$3)*('Raw Data'!$AF$2:$AF$6289))</f>
        <v>76</v>
      </c>
      <c r="P57" s="119">
        <f t="shared" si="67"/>
        <v>0.30039525691699603</v>
      </c>
      <c r="Q57" s="99">
        <f t="shared" si="74"/>
        <v>57</v>
      </c>
      <c r="R57" s="119">
        <f t="shared" si="68"/>
        <v>0.22529644268774704</v>
      </c>
      <c r="S57" s="99" cm="1">
        <f t="array" ref="S57">SUMPRODUCT(('Raw Data'!$E$2:$E$6289=$B57)*('Raw Data'!$BL$2:$BL$6289=$D$3)*('Raw Data'!$P$2:$P$6289="FISCAL FINES")*('Raw Data'!$J$2:$J$6289=$G$3)*('Raw Data'!$AE$2:$AE$6289))</f>
        <v>16</v>
      </c>
      <c r="T57" s="119">
        <f t="shared" si="69"/>
        <v>6.3241106719367585E-2</v>
      </c>
      <c r="U57" s="99" cm="1">
        <f t="array" ref="U57">SUMPRODUCT(('Raw Data'!$E$2:$E$6289=$B57)*('Raw Data'!$BL$2:$BL$6289=$D$3)*('Raw Data'!$P$2:$P$6289="FISCAL FINES")*('Raw Data'!$J$2:$J$6289=$G$3)*('Raw Data'!$AD$2:$AD$6289))</f>
        <v>104</v>
      </c>
      <c r="V57" s="120">
        <f t="shared" si="70"/>
        <v>0.41106719367588934</v>
      </c>
    </row>
    <row r="58" spans="2:22" x14ac:dyDescent="0.2">
      <c r="B58" s="244" t="s">
        <v>49</v>
      </c>
      <c r="C58" s="121" cm="1">
        <f t="array" ref="C58">(SUMPRODUCT(('Raw Data'!$E$2:$E$6289=$B58)*('Raw Data'!$BL$2:$BL$6289=$D$3)*('Raw Data'!$P$2:$P$6289="FISCAL FINES")*('Raw Data'!$J$2:$J$6289=$G$3)*('Raw Data'!$S$2:$S$6289)))/1000</f>
        <v>78.10414999999999</v>
      </c>
      <c r="D58" s="99" cm="1">
        <f t="array" ref="D58">(SUMPRODUCT(('Raw Data'!$E$2:$E$6289=$B58)*('Raw Data'!$BL$2:$BL$6289=$D$3)*('Raw Data'!$P$2:$P$6289="FISCAL FINES")*('Raw Data'!$J$2:$J$6289=$G$3)*('Raw Data'!$T$2:$T$6289)))/1000</f>
        <v>7.6833500000000008</v>
      </c>
      <c r="E58" s="99">
        <f t="shared" si="71"/>
        <v>70.420799999999986</v>
      </c>
      <c r="F58" s="99" cm="1">
        <f t="array" ref="F58">(SUMPRODUCT(('Raw Data'!$E$2:$E$6289=$B58)*('Raw Data'!$BL$2:$BL$6289=$D$3)*('Raw Data'!$P$2:$P$6289="FISCAL FINES")*('Raw Data'!$J$2:$J$6289=$G$3)*('Raw Data'!$AA$2:$AA$6289)))/1000</f>
        <v>29.570720000000001</v>
      </c>
      <c r="G58" s="119">
        <f t="shared" si="63"/>
        <v>0.41991457069502203</v>
      </c>
      <c r="H58" s="99">
        <f t="shared" si="72"/>
        <v>17.012519999999988</v>
      </c>
      <c r="I58" s="119">
        <f t="shared" si="64"/>
        <v>0.24158373662327026</v>
      </c>
      <c r="J58" s="99" cm="1">
        <f t="array" ref="J58">(SUMPRODUCT(('Raw Data'!$E$2:$E$6289=$B58)*('Raw Data'!$BL$2:$BL$6289=$D$3)*('Raw Data'!$P$2:$P$6289="FISCAL FINES")*('Raw Data'!$J$2:$J$6289=$G$3)*('Raw Data'!$W$2:$W$6289)))/1000</f>
        <v>23.83756</v>
      </c>
      <c r="K58" s="119">
        <f t="shared" si="65"/>
        <v>0.33850169268170777</v>
      </c>
      <c r="L58" s="121" cm="1">
        <f t="array" ref="L58">SUMPRODUCT(('Raw Data'!$E$2:$E$6289=$B58)*('Raw Data'!$BL$2:$BL$6289=$D$3)*('Raw Data'!$P$2:$P$6289="FISCAL FINES")*('Raw Data'!$J$2:$J$6289=$G$3)*('Raw Data'!$R$2:$R$6289))</f>
        <v>518</v>
      </c>
      <c r="M58" s="99" cm="1">
        <f t="array" ref="M58">SUMPRODUCT(('Raw Data'!$E$2:$E$6289=$B58)*('Raw Data'!$BL$2:$BL$6289=$D$3)*('Raw Data'!$P$2:$P$6289="FISCAL FINES")*('Raw Data'!$J$2:$J$6289=$G$3)*('Raw Data'!$AH$2:$AH$6289))+SUMPRODUCT(('Raw Data'!$E$2:$E$6289=$B58)*('Raw Data'!$BL$2:$BL$6289=$D$3)*('Raw Data'!$P$2:$P$6289="FISCAL FINES")*('Raw Data'!$J$2:$J$6289=$G$3)*('Raw Data'!$BH$2:$BH$6289))</f>
        <v>58</v>
      </c>
      <c r="N58" s="99">
        <f t="shared" si="73"/>
        <v>460</v>
      </c>
      <c r="O58" s="99" cm="1">
        <f t="array" ref="O58">SUMPRODUCT(('Raw Data'!$E$2:$E$6289=$B58)*('Raw Data'!$BL$2:$BL$6289=$D$3)*('Raw Data'!$P$2:$P$6289="FISCAL FINES")*('Raw Data'!$J$2:$J$6289=$G$3)*('Raw Data'!$AF$2:$AF$6289))</f>
        <v>172</v>
      </c>
      <c r="P58" s="119">
        <f t="shared" si="67"/>
        <v>0.37391304347826088</v>
      </c>
      <c r="Q58" s="99">
        <f t="shared" si="74"/>
        <v>109</v>
      </c>
      <c r="R58" s="119">
        <f t="shared" si="68"/>
        <v>0.23695652173913043</v>
      </c>
      <c r="S58" s="99" cm="1">
        <f t="array" ref="S58">SUMPRODUCT(('Raw Data'!$E$2:$E$6289=$B58)*('Raw Data'!$BL$2:$BL$6289=$D$3)*('Raw Data'!$P$2:$P$6289="FISCAL FINES")*('Raw Data'!$J$2:$J$6289=$G$3)*('Raw Data'!$AE$2:$AE$6289))</f>
        <v>21</v>
      </c>
      <c r="T58" s="119">
        <f t="shared" si="69"/>
        <v>4.5652173913043478E-2</v>
      </c>
      <c r="U58" s="99" cm="1">
        <f t="array" ref="U58">SUMPRODUCT(('Raw Data'!$E$2:$E$6289=$B58)*('Raw Data'!$BL$2:$BL$6289=$D$3)*('Raw Data'!$P$2:$P$6289="FISCAL FINES")*('Raw Data'!$J$2:$J$6289=$G$3)*('Raw Data'!$AD$2:$AD$6289))</f>
        <v>158</v>
      </c>
      <c r="V58" s="120">
        <f t="shared" si="70"/>
        <v>0.34347826086956523</v>
      </c>
    </row>
    <row r="59" spans="2:22" x14ac:dyDescent="0.2">
      <c r="B59" s="244" t="s">
        <v>50</v>
      </c>
      <c r="C59" s="121" cm="1">
        <f t="array" ref="C59">(SUMPRODUCT(('Raw Data'!$E$2:$E$6289=$B59)*('Raw Data'!$BL$2:$BL$6289=$D$3)*('Raw Data'!$P$2:$P$6289="FISCAL FINES")*('Raw Data'!$J$2:$J$6289=$G$3)*('Raw Data'!$S$2:$S$6289)))/1000</f>
        <v>59.572769999999998</v>
      </c>
      <c r="D59" s="99" cm="1">
        <f t="array" ref="D59">(SUMPRODUCT(('Raw Data'!$E$2:$E$6289=$B59)*('Raw Data'!$BL$2:$BL$6289=$D$3)*('Raw Data'!$P$2:$P$6289="FISCAL FINES")*('Raw Data'!$J$2:$J$6289=$G$3)*('Raw Data'!$T$2:$T$6289)))/1000</f>
        <v>5.7495399999999997</v>
      </c>
      <c r="E59" s="99">
        <f t="shared" si="71"/>
        <v>53.823229999999995</v>
      </c>
      <c r="F59" s="99" cm="1">
        <f t="array" ref="F59">(SUMPRODUCT(('Raw Data'!$E$2:$E$6289=$B59)*('Raw Data'!$BL$2:$BL$6289=$D$3)*('Raw Data'!$P$2:$P$6289="FISCAL FINES")*('Raw Data'!$J$2:$J$6289=$G$3)*('Raw Data'!$AA$2:$AA$6289)))/1000</f>
        <v>26.93263</v>
      </c>
      <c r="G59" s="119">
        <f t="shared" si="63"/>
        <v>0.50039044479493333</v>
      </c>
      <c r="H59" s="99">
        <f t="shared" si="72"/>
        <v>12.046939999999996</v>
      </c>
      <c r="I59" s="119">
        <f t="shared" si="64"/>
        <v>0.22382417406015948</v>
      </c>
      <c r="J59" s="99" cm="1">
        <f t="array" ref="J59">(SUMPRODUCT(('Raw Data'!$E$2:$E$6289=$B59)*('Raw Data'!$BL$2:$BL$6289=$D$3)*('Raw Data'!$P$2:$P$6289="FISCAL FINES")*('Raw Data'!$J$2:$J$6289=$G$3)*('Raw Data'!$W$2:$W$6289)))/1000</f>
        <v>14.84366</v>
      </c>
      <c r="K59" s="119">
        <f t="shared" si="65"/>
        <v>0.27578538114490714</v>
      </c>
      <c r="L59" s="121" cm="1">
        <f t="array" ref="L59">SUMPRODUCT(('Raw Data'!$E$2:$E$6289=$B59)*('Raw Data'!$BL$2:$BL$6289=$D$3)*('Raw Data'!$P$2:$P$6289="FISCAL FINES")*('Raw Data'!$J$2:$J$6289=$G$3)*('Raw Data'!$R$2:$R$6289))</f>
        <v>365</v>
      </c>
      <c r="M59" s="99" cm="1">
        <f t="array" ref="M59">SUMPRODUCT(('Raw Data'!$E$2:$E$6289=$B59)*('Raw Data'!$BL$2:$BL$6289=$D$3)*('Raw Data'!$P$2:$P$6289="FISCAL FINES")*('Raw Data'!$J$2:$J$6289=$G$3)*('Raw Data'!$AH$2:$AH$6289))+SUMPRODUCT(('Raw Data'!$E$2:$E$6289=$B59)*('Raw Data'!$BL$2:$BL$6289=$D$3)*('Raw Data'!$P$2:$P$6289="FISCAL FINES")*('Raw Data'!$J$2:$J$6289=$G$3)*('Raw Data'!$BH$2:$BH$6289))</f>
        <v>38</v>
      </c>
      <c r="N59" s="99">
        <f t="shared" si="73"/>
        <v>327</v>
      </c>
      <c r="O59" s="99" cm="1">
        <f t="array" ref="O59">SUMPRODUCT(('Raw Data'!$E$2:$E$6289=$B59)*('Raw Data'!$BL$2:$BL$6289=$D$3)*('Raw Data'!$P$2:$P$6289="FISCAL FINES")*('Raw Data'!$J$2:$J$6289=$G$3)*('Raw Data'!$AF$2:$AF$6289))</f>
        <v>145</v>
      </c>
      <c r="P59" s="119">
        <f t="shared" si="67"/>
        <v>0.44342507645259938</v>
      </c>
      <c r="Q59" s="99">
        <f t="shared" si="74"/>
        <v>75</v>
      </c>
      <c r="R59" s="119">
        <f t="shared" si="68"/>
        <v>0.22935779816513763</v>
      </c>
      <c r="S59" s="99" cm="1">
        <f t="array" ref="S59">SUMPRODUCT(('Raw Data'!$E$2:$E$6289=$B59)*('Raw Data'!$BL$2:$BL$6289=$D$3)*('Raw Data'!$P$2:$P$6289="FISCAL FINES")*('Raw Data'!$J$2:$J$6289=$G$3)*('Raw Data'!$AE$2:$AE$6289))</f>
        <v>18</v>
      </c>
      <c r="T59" s="119">
        <f t="shared" si="69"/>
        <v>5.5045871559633031E-2</v>
      </c>
      <c r="U59" s="99" cm="1">
        <f t="array" ref="U59">SUMPRODUCT(('Raw Data'!$E$2:$E$6289=$B59)*('Raw Data'!$BL$2:$BL$6289=$D$3)*('Raw Data'!$P$2:$P$6289="FISCAL FINES")*('Raw Data'!$J$2:$J$6289=$G$3)*('Raw Data'!$AD$2:$AD$6289))</f>
        <v>89</v>
      </c>
      <c r="V59" s="120">
        <f t="shared" si="70"/>
        <v>0.27217125382262997</v>
      </c>
    </row>
    <row r="60" spans="2:22" x14ac:dyDescent="0.2">
      <c r="B60" s="244" t="s">
        <v>51</v>
      </c>
      <c r="C60" s="121" cm="1">
        <f t="array" ref="C60">(SUMPRODUCT(('Raw Data'!$E$2:$E$6289=$B60)*('Raw Data'!$BL$2:$BL$6289=$D$3)*('Raw Data'!$P$2:$P$6289="FISCAL FINES")*('Raw Data'!$J$2:$J$6289=$G$3)*('Raw Data'!$S$2:$S$6289)))/1000</f>
        <v>26.149360000000001</v>
      </c>
      <c r="D60" s="99" cm="1">
        <f t="array" ref="D60">(SUMPRODUCT(('Raw Data'!$E$2:$E$6289=$B60)*('Raw Data'!$BL$2:$BL$6289=$D$3)*('Raw Data'!$P$2:$P$6289="FISCAL FINES")*('Raw Data'!$J$2:$J$6289=$G$3)*('Raw Data'!$T$2:$T$6289)))/1000</f>
        <v>2.2620900000000002</v>
      </c>
      <c r="E60" s="99">
        <f t="shared" si="71"/>
        <v>23.887270000000001</v>
      </c>
      <c r="F60" s="99" cm="1">
        <f t="array" ref="F60">(SUMPRODUCT(('Raw Data'!$E$2:$E$6289=$B60)*('Raw Data'!$BL$2:$BL$6289=$D$3)*('Raw Data'!$P$2:$P$6289="FISCAL FINES")*('Raw Data'!$J$2:$J$6289=$G$3)*('Raw Data'!$AA$2:$AA$6289)))/1000</f>
        <v>12.133760000000001</v>
      </c>
      <c r="G60" s="119">
        <f t="shared" si="63"/>
        <v>0.50795926030894278</v>
      </c>
      <c r="H60" s="99">
        <f t="shared" si="72"/>
        <v>3.920040000000002</v>
      </c>
      <c r="I60" s="119">
        <f t="shared" si="64"/>
        <v>0.16410581870594679</v>
      </c>
      <c r="J60" s="99" cm="1">
        <f t="array" ref="J60">(SUMPRODUCT(('Raw Data'!$E$2:$E$6289=$B60)*('Raw Data'!$BL$2:$BL$6289=$D$3)*('Raw Data'!$P$2:$P$6289="FISCAL FINES")*('Raw Data'!$J$2:$J$6289=$G$3)*('Raw Data'!$W$2:$W$6289)))/1000</f>
        <v>7.8334700000000002</v>
      </c>
      <c r="K60" s="119">
        <f t="shared" si="65"/>
        <v>0.32793492098511046</v>
      </c>
      <c r="L60" s="121" cm="1">
        <f t="array" ref="L60">SUMPRODUCT(('Raw Data'!$E$2:$E$6289=$B60)*('Raw Data'!$BL$2:$BL$6289=$D$3)*('Raw Data'!$P$2:$P$6289="FISCAL FINES")*('Raw Data'!$J$2:$J$6289=$G$3)*('Raw Data'!$R$2:$R$6289))</f>
        <v>166</v>
      </c>
      <c r="M60" s="99" cm="1">
        <f t="array" ref="M60">SUMPRODUCT(('Raw Data'!$E$2:$E$6289=$B60)*('Raw Data'!$BL$2:$BL$6289=$D$3)*('Raw Data'!$P$2:$P$6289="FISCAL FINES")*('Raw Data'!$J$2:$J$6289=$G$3)*('Raw Data'!$AH$2:$AH$6289))+SUMPRODUCT(('Raw Data'!$E$2:$E$6289=$B60)*('Raw Data'!$BL$2:$BL$6289=$D$3)*('Raw Data'!$P$2:$P$6289="FISCAL FINES")*('Raw Data'!$J$2:$J$6289=$G$3)*('Raw Data'!$BH$2:$BH$6289))</f>
        <v>18</v>
      </c>
      <c r="N60" s="99">
        <f t="shared" si="73"/>
        <v>148</v>
      </c>
      <c r="O60" s="99" cm="1">
        <f t="array" ref="O60">SUMPRODUCT(('Raw Data'!$E$2:$E$6289=$B60)*('Raw Data'!$BL$2:$BL$6289=$D$3)*('Raw Data'!$P$2:$P$6289="FISCAL FINES")*('Raw Data'!$J$2:$J$6289=$G$3)*('Raw Data'!$AF$2:$AF$6289))</f>
        <v>74</v>
      </c>
      <c r="P60" s="119">
        <f t="shared" si="67"/>
        <v>0.5</v>
      </c>
      <c r="Q60" s="99">
        <f t="shared" si="74"/>
        <v>13</v>
      </c>
      <c r="R60" s="119">
        <f t="shared" si="68"/>
        <v>8.7837837837837843E-2</v>
      </c>
      <c r="S60" s="99" cm="1">
        <f t="array" ref="S60">SUMPRODUCT(('Raw Data'!$E$2:$E$6289=$B60)*('Raw Data'!$BL$2:$BL$6289=$D$3)*('Raw Data'!$P$2:$P$6289="FISCAL FINES")*('Raw Data'!$J$2:$J$6289=$G$3)*('Raw Data'!$AE$2:$AE$6289))</f>
        <v>20</v>
      </c>
      <c r="T60" s="119">
        <f t="shared" si="69"/>
        <v>0.13513513513513514</v>
      </c>
      <c r="U60" s="99" cm="1">
        <f t="array" ref="U60">SUMPRODUCT(('Raw Data'!$E$2:$E$6289=$B60)*('Raw Data'!$BL$2:$BL$6289=$D$3)*('Raw Data'!$P$2:$P$6289="FISCAL FINES")*('Raw Data'!$J$2:$J$6289=$G$3)*('Raw Data'!$AD$2:$AD$6289))</f>
        <v>41</v>
      </c>
      <c r="V60" s="120">
        <f t="shared" si="70"/>
        <v>0.27702702702702703</v>
      </c>
    </row>
    <row r="61" spans="2:22" x14ac:dyDescent="0.2">
      <c r="B61" s="245"/>
      <c r="C61" s="122"/>
      <c r="D61" s="36"/>
      <c r="E61" s="36"/>
      <c r="F61" s="36"/>
      <c r="G61" s="36"/>
      <c r="H61" s="36"/>
      <c r="I61" s="36"/>
      <c r="J61" s="36"/>
      <c r="K61" s="36"/>
      <c r="L61" s="122"/>
      <c r="M61" s="36"/>
      <c r="N61" s="36"/>
      <c r="O61" s="36"/>
      <c r="P61" s="36"/>
      <c r="Q61" s="36"/>
      <c r="R61" s="36"/>
      <c r="S61" s="36"/>
      <c r="T61" s="36"/>
      <c r="U61" s="36"/>
      <c r="V61" s="34"/>
    </row>
    <row r="63" spans="2:22" x14ac:dyDescent="0.2">
      <c r="B63" s="246"/>
    </row>
    <row r="64" spans="2:22" x14ac:dyDescent="0.2">
      <c r="B64" s="247"/>
    </row>
    <row r="65" spans="2:2" x14ac:dyDescent="0.2">
      <c r="B65" s="247"/>
    </row>
    <row r="66" spans="2:2" x14ac:dyDescent="0.2">
      <c r="B66" s="247"/>
    </row>
    <row r="67" spans="2:2" x14ac:dyDescent="0.2">
      <c r="B67" s="247"/>
    </row>
    <row r="68" spans="2:2" x14ac:dyDescent="0.2">
      <c r="B68" s="247"/>
    </row>
    <row r="69" spans="2:2" x14ac:dyDescent="0.2">
      <c r="B69" s="247"/>
    </row>
  </sheetData>
  <sheetProtection algorithmName="SHA-512" hashValue="SHKGimwiaJoCe329LqOkwbWxwj+xHh5HypadqaFC5cEUvbyTek3MPZp9M619453cyyyBSP3GrT8K9QkcP0AhEw==" saltValue="pqqF/m5+0bXSmKBa5sKCxg==" spinCount="100000" sheet="1" objects="1" scenarios="1"/>
  <mergeCells count="7">
    <mergeCell ref="C2:E2"/>
    <mergeCell ref="F2:H2"/>
    <mergeCell ref="C5:K5"/>
    <mergeCell ref="L5:V5"/>
    <mergeCell ref="B5:B6"/>
    <mergeCell ref="G3:H3"/>
    <mergeCell ref="D3:E3"/>
  </mergeCells>
  <dataValidations count="1">
    <dataValidation type="list" allowBlank="1" showInputMessage="1" showErrorMessage="1" sqref="G3:H3" xr:uid="{FED16A4E-AD61-45F1-8747-B9E2694B50F8}">
      <formula1>ExtractDate</formula1>
    </dataValidation>
  </dataValidations>
  <hyperlinks>
    <hyperlink ref="B1" location="Index!A1" display="Back to INDEX" xr:uid="{51624B61-C17F-414E-BD5B-B799034A3715}"/>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6D1D9DB-3C99-4E06-B8C4-EF490DBC754A}">
          <x14:formula1>
            <xm:f>DropDownList!$A$1:$A$4</xm:f>
          </x14:formula1>
          <xm:sqref>D3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C211E-96CF-4C9D-AEFB-A5E5D7FE1C8D}">
  <sheetPr codeName="Sheet9"/>
  <dimension ref="B1:W74"/>
  <sheetViews>
    <sheetView showGridLines="0" workbookViewId="0">
      <selection activeCell="G3" sqref="G3:H3"/>
    </sheetView>
  </sheetViews>
  <sheetFormatPr defaultRowHeight="12.75" x14ac:dyDescent="0.2"/>
  <cols>
    <col min="1" max="1" width="2.7109375" style="40" customWidth="1"/>
    <col min="2" max="2" width="32.7109375" style="40" customWidth="1"/>
    <col min="3" max="23" width="9.5703125" style="40" customWidth="1"/>
    <col min="24" max="16384" width="9.140625" style="40"/>
  </cols>
  <sheetData>
    <row r="1" spans="2:23" s="190" customFormat="1" x14ac:dyDescent="0.2">
      <c r="B1" s="233" t="s">
        <v>54</v>
      </c>
      <c r="C1" s="234"/>
    </row>
    <row r="2" spans="2:23" s="190" customFormat="1" ht="30" customHeight="1" x14ac:dyDescent="0.2">
      <c r="C2" s="326" t="s">
        <v>394</v>
      </c>
      <c r="D2" s="326"/>
      <c r="E2" s="326"/>
      <c r="F2" s="326" t="s">
        <v>395</v>
      </c>
      <c r="G2" s="326"/>
      <c r="H2" s="326"/>
    </row>
    <row r="3" spans="2:23" s="190" customFormat="1" ht="15" x14ac:dyDescent="0.2">
      <c r="C3" s="235" t="s">
        <v>392</v>
      </c>
      <c r="D3" s="327" t="s">
        <v>145</v>
      </c>
      <c r="E3" s="327"/>
      <c r="F3" s="235" t="s">
        <v>371</v>
      </c>
      <c r="G3" s="328">
        <v>46204</v>
      </c>
      <c r="H3" s="328"/>
      <c r="J3" s="40"/>
      <c r="N3" s="40"/>
      <c r="O3" s="40"/>
      <c r="P3" s="40"/>
      <c r="Q3" s="40"/>
      <c r="R3" s="40"/>
      <c r="S3" s="40"/>
      <c r="T3" s="40"/>
      <c r="U3" s="40"/>
      <c r="V3" s="40"/>
    </row>
    <row r="4" spans="2:23" s="190" customFormat="1" x14ac:dyDescent="0.2">
      <c r="E4" s="40"/>
      <c r="F4" s="40"/>
      <c r="G4" s="40"/>
      <c r="H4" s="40"/>
      <c r="I4" s="40"/>
      <c r="J4" s="40"/>
      <c r="K4" s="40"/>
      <c r="L4" s="40"/>
      <c r="M4" s="40"/>
      <c r="N4" s="40"/>
      <c r="O4" s="40"/>
      <c r="P4" s="40"/>
      <c r="Q4" s="40"/>
      <c r="R4" s="40"/>
      <c r="S4" s="40"/>
      <c r="T4" s="40"/>
      <c r="U4" s="40"/>
      <c r="V4" s="40"/>
    </row>
    <row r="5" spans="2:23" ht="15" customHeight="1" x14ac:dyDescent="0.2">
      <c r="B5" s="329" t="s">
        <v>259</v>
      </c>
      <c r="C5" s="337" t="s">
        <v>297</v>
      </c>
      <c r="D5" s="337"/>
      <c r="E5" s="337"/>
      <c r="F5" s="337"/>
      <c r="G5" s="337"/>
      <c r="H5" s="337"/>
      <c r="I5" s="337"/>
      <c r="J5" s="337"/>
      <c r="K5" s="337"/>
      <c r="L5" s="337"/>
      <c r="M5" s="334" t="s">
        <v>291</v>
      </c>
      <c r="N5" s="335"/>
      <c r="O5" s="335"/>
      <c r="P5" s="335"/>
      <c r="Q5" s="335"/>
      <c r="R5" s="335"/>
      <c r="S5" s="335"/>
      <c r="T5" s="335"/>
      <c r="U5" s="335"/>
      <c r="V5" s="335"/>
      <c r="W5" s="336"/>
    </row>
    <row r="6" spans="2:23" ht="12.75" customHeight="1" x14ac:dyDescent="0.2">
      <c r="B6" s="339"/>
      <c r="C6" s="340" t="s">
        <v>58</v>
      </c>
      <c r="D6" s="341"/>
      <c r="E6" s="341"/>
      <c r="F6" s="331" t="s">
        <v>298</v>
      </c>
      <c r="G6" s="332"/>
      <c r="H6" s="332"/>
      <c r="I6" s="332"/>
      <c r="J6" s="332"/>
      <c r="K6" s="333"/>
      <c r="L6" s="255" t="s">
        <v>56</v>
      </c>
      <c r="M6" s="340" t="s">
        <v>58</v>
      </c>
      <c r="N6" s="341"/>
      <c r="O6" s="341"/>
      <c r="P6" s="331" t="s">
        <v>298</v>
      </c>
      <c r="Q6" s="332"/>
      <c r="R6" s="332"/>
      <c r="S6" s="332"/>
      <c r="T6" s="332"/>
      <c r="U6" s="332"/>
      <c r="V6" s="333"/>
      <c r="W6" s="255" t="s">
        <v>56</v>
      </c>
    </row>
    <row r="7" spans="2:23" ht="51" x14ac:dyDescent="0.2">
      <c r="B7" s="330"/>
      <c r="C7" s="236" t="s">
        <v>377</v>
      </c>
      <c r="D7" s="236" t="s">
        <v>396</v>
      </c>
      <c r="E7" s="236" t="s">
        <v>378</v>
      </c>
      <c r="F7" s="236" t="s">
        <v>397</v>
      </c>
      <c r="G7" s="236" t="s">
        <v>378</v>
      </c>
      <c r="H7" s="236" t="s">
        <v>398</v>
      </c>
      <c r="I7" s="236" t="s">
        <v>380</v>
      </c>
      <c r="J7" s="236" t="s">
        <v>382</v>
      </c>
      <c r="K7" s="236" t="s">
        <v>384</v>
      </c>
      <c r="L7" s="256" t="s">
        <v>399</v>
      </c>
      <c r="M7" s="236" t="s">
        <v>386</v>
      </c>
      <c r="N7" s="236" t="s">
        <v>366</v>
      </c>
      <c r="O7" s="236" t="s">
        <v>387</v>
      </c>
      <c r="P7" s="236" t="s">
        <v>400</v>
      </c>
      <c r="Q7" s="236" t="s">
        <v>387</v>
      </c>
      <c r="R7" s="236" t="s">
        <v>388</v>
      </c>
      <c r="S7" s="236" t="s">
        <v>366</v>
      </c>
      <c r="T7" s="236" t="s">
        <v>389</v>
      </c>
      <c r="U7" s="236" t="s">
        <v>390</v>
      </c>
      <c r="V7" s="236" t="s">
        <v>393</v>
      </c>
      <c r="W7" s="256" t="s">
        <v>401</v>
      </c>
    </row>
    <row r="8" spans="2:23" x14ac:dyDescent="0.2">
      <c r="B8" s="257"/>
      <c r="C8" s="258"/>
      <c r="D8" s="240"/>
      <c r="E8" s="241"/>
      <c r="F8" s="239"/>
      <c r="G8" s="239"/>
      <c r="H8" s="239"/>
      <c r="I8" s="239"/>
      <c r="J8" s="239"/>
      <c r="K8" s="239"/>
      <c r="L8" s="259"/>
      <c r="M8" s="239"/>
      <c r="N8" s="239"/>
      <c r="O8" s="239"/>
      <c r="P8" s="258"/>
      <c r="Q8" s="239"/>
      <c r="R8" s="239"/>
      <c r="S8" s="239"/>
      <c r="T8" s="239"/>
      <c r="U8" s="239"/>
      <c r="V8" s="241"/>
      <c r="W8" s="241"/>
    </row>
    <row r="9" spans="2:23" x14ac:dyDescent="0.2">
      <c r="B9" s="242" t="s">
        <v>6</v>
      </c>
      <c r="C9" s="97">
        <f>SUM(C11,C14,C29,C39,C47,C53,)</f>
        <v>120.4</v>
      </c>
      <c r="D9" s="97">
        <f t="shared" ref="D9:K9" si="0">SUM(D11,D14,D29,D39,D47,D53,)</f>
        <v>52.2</v>
      </c>
      <c r="E9" s="97">
        <f t="shared" si="0"/>
        <v>68.2</v>
      </c>
      <c r="F9" s="97">
        <f t="shared" si="0"/>
        <v>99.839999999999989</v>
      </c>
      <c r="G9" s="97">
        <f t="shared" si="0"/>
        <v>4.92</v>
      </c>
      <c r="H9" s="97">
        <f t="shared" si="0"/>
        <v>94.92</v>
      </c>
      <c r="I9" s="97">
        <f t="shared" si="0"/>
        <v>31.559839999999998</v>
      </c>
      <c r="J9" s="97">
        <f t="shared" si="0"/>
        <v>16.100160000000002</v>
      </c>
      <c r="K9" s="97">
        <f t="shared" si="0"/>
        <v>47.26</v>
      </c>
      <c r="L9" s="117">
        <f>IFERROR((D9+I9)/(D9+H9),0)</f>
        <v>0.56933007069059272</v>
      </c>
      <c r="M9" s="97">
        <f>SUM(M11,M14,M29,M39,M47,M53,)</f>
        <v>3010</v>
      </c>
      <c r="N9" s="97">
        <f t="shared" ref="N9:V9" si="1">SUM(N11,N14,N29,N39,N47,N53,)</f>
        <v>1305</v>
      </c>
      <c r="O9" s="97">
        <f t="shared" si="1"/>
        <v>1705</v>
      </c>
      <c r="P9" s="97">
        <f t="shared" si="1"/>
        <v>1664</v>
      </c>
      <c r="Q9" s="97">
        <f t="shared" si="1"/>
        <v>82</v>
      </c>
      <c r="R9" s="97">
        <f t="shared" si="1"/>
        <v>1582</v>
      </c>
      <c r="S9" s="97">
        <f t="shared" si="1"/>
        <v>488</v>
      </c>
      <c r="T9" s="97">
        <f t="shared" si="1"/>
        <v>297</v>
      </c>
      <c r="U9" s="97">
        <f t="shared" si="1"/>
        <v>20</v>
      </c>
      <c r="V9" s="97">
        <f t="shared" si="1"/>
        <v>777</v>
      </c>
      <c r="W9" s="117">
        <f>IFERROR((S9+N9)/(R9+N9),0)</f>
        <v>0.62105992379632835</v>
      </c>
    </row>
    <row r="10" spans="2:23" x14ac:dyDescent="0.2">
      <c r="B10" s="260"/>
      <c r="C10" s="118"/>
      <c r="D10" s="99"/>
      <c r="E10" s="123"/>
      <c r="F10" s="124"/>
      <c r="G10" s="124"/>
      <c r="H10" s="124"/>
      <c r="I10" s="124"/>
      <c r="L10" s="125"/>
      <c r="M10" s="102"/>
      <c r="O10" s="99"/>
      <c r="P10" s="121"/>
      <c r="Q10" s="99"/>
      <c r="R10" s="99"/>
      <c r="S10" s="99"/>
      <c r="V10" s="38"/>
      <c r="W10" s="125"/>
    </row>
    <row r="11" spans="2:23" x14ac:dyDescent="0.2">
      <c r="B11" s="242" t="s">
        <v>7</v>
      </c>
      <c r="C11" s="97">
        <f>SUM(C12)</f>
        <v>48.68</v>
      </c>
      <c r="D11" s="97">
        <f t="shared" ref="D11:K11" si="2">SUM(D12)</f>
        <v>17.399999999999999</v>
      </c>
      <c r="E11" s="97">
        <f t="shared" si="2"/>
        <v>31.28</v>
      </c>
      <c r="F11" s="97">
        <f t="shared" si="2"/>
        <v>45.54</v>
      </c>
      <c r="G11" s="97">
        <f t="shared" si="2"/>
        <v>1.8</v>
      </c>
      <c r="H11" s="97">
        <f t="shared" si="2"/>
        <v>43.74</v>
      </c>
      <c r="I11" s="97">
        <f t="shared" si="2"/>
        <v>11.644069999999999</v>
      </c>
      <c r="J11" s="97">
        <f t="shared" si="2"/>
        <v>6.4859300000000033</v>
      </c>
      <c r="K11" s="97">
        <f t="shared" si="2"/>
        <v>25.61</v>
      </c>
      <c r="L11" s="117">
        <f t="shared" ref="L11:L12" si="3">IFERROR((D11+I11)/(D11+H11),0)</f>
        <v>0.47504203467451744</v>
      </c>
      <c r="M11" s="97">
        <f>SUM(M12)</f>
        <v>1217</v>
      </c>
      <c r="N11" s="97">
        <f t="shared" ref="N11:V11" si="4">SUM(N12)</f>
        <v>435</v>
      </c>
      <c r="O11" s="97">
        <f t="shared" si="4"/>
        <v>782</v>
      </c>
      <c r="P11" s="97">
        <f t="shared" si="4"/>
        <v>759</v>
      </c>
      <c r="Q11" s="97">
        <f t="shared" si="4"/>
        <v>30</v>
      </c>
      <c r="R11" s="97">
        <f t="shared" si="4"/>
        <v>729</v>
      </c>
      <c r="S11" s="97">
        <f t="shared" si="4"/>
        <v>180</v>
      </c>
      <c r="T11" s="97">
        <f t="shared" si="4"/>
        <v>117</v>
      </c>
      <c r="U11" s="97">
        <f t="shared" si="4"/>
        <v>11</v>
      </c>
      <c r="V11" s="97">
        <f t="shared" si="4"/>
        <v>421</v>
      </c>
      <c r="W11" s="117">
        <f t="shared" ref="W11:W27" si="5">IFERROR((S11+N11)/(R11+N11),0)</f>
        <v>0.52835051546391754</v>
      </c>
    </row>
    <row r="12" spans="2:23" x14ac:dyDescent="0.2">
      <c r="B12" s="254" t="s">
        <v>8</v>
      </c>
      <c r="C12" s="126" cm="1">
        <f t="array" ref="C12">(SUMPRODUCT(('Raw Data'!$E$2:$E$6289=$B12)*('Raw Data'!$BL$2:$BL$6289=$D$3)*('Raw Data'!$P$2:$P$6289="PCOA")*('Raw Data'!$J$2:$J$6289=$G$3)*('Raw Data'!$S$2:$S$6289)))/1000</f>
        <v>48.68</v>
      </c>
      <c r="D12" s="99">
        <f>C12-E12</f>
        <v>17.399999999999999</v>
      </c>
      <c r="E12" s="127" cm="1">
        <f t="array" ref="E12">(SUMPRODUCT(('Raw Data'!$E$2:$E$6289=$B12)*('Raw Data'!$BL$2:$BL$6289=$D$3)*('Raw Data'!$P$2:$P$6289="PCOA")*('Raw Data'!$J$2:$J$6289=$G$3)*('Raw Data'!$T$2:$T$6289)))/1000</f>
        <v>31.28</v>
      </c>
      <c r="F12" s="128" cm="1">
        <f t="array" ref="F12">(SUMPRODUCT(('Raw Data'!$E$2:$E$6289=$B12)*('Raw Data'!$BL$2:$BL$6289=$D$3)*('Raw Data'!$P$2:$P$6289="PRAS")*('Raw Data'!$J$2:$J$6289=$G$3)*('Raw Data'!$S$2:$S$6289)))/1000</f>
        <v>45.54</v>
      </c>
      <c r="G12" s="128" cm="1">
        <f t="array" ref="G12">(SUMPRODUCT(('Raw Data'!$E$2:$E$6289=$B12)*('Raw Data'!$BL$2:$BL$6289=$D$3)*('Raw Data'!$P$2:$P$6289="PRAS")*('Raw Data'!$J$2:$J$6289=$G$3)*('Raw Data'!$T$2:$T$6289)))/1000</f>
        <v>1.8</v>
      </c>
      <c r="H12" s="99">
        <f>F12-G12</f>
        <v>43.74</v>
      </c>
      <c r="I12" s="128" cm="1">
        <f t="array" ref="I12">(SUMPRODUCT(('Raw Data'!$E$2:$E$6289=$B12)*('Raw Data'!$BL$2:$BL$6289=$D$3)*('Raw Data'!$P$2:$P$6289="PRAS")*('Raw Data'!$J$2:$J$6289=$G$3)*('Raw Data'!$AA$2:$AA$6289)))/1000</f>
        <v>11.644069999999999</v>
      </c>
      <c r="J12" s="99">
        <f>H12-I12-K12</f>
        <v>6.4859300000000033</v>
      </c>
      <c r="K12" s="128" cm="1">
        <f t="array" ref="K12">(SUMPRODUCT(('Raw Data'!$E$2:$E$6289=$B12)*('Raw Data'!$BL$2:$BL$6289=$D$3)*('Raw Data'!$P$2:$P$6289="PRAS")*('Raw Data'!$J$2:$J$6289=$G$3)*('Raw Data'!$W$2:$W$6289)))/1000</f>
        <v>25.61</v>
      </c>
      <c r="L12" s="125">
        <f t="shared" si="3"/>
        <v>0.47504203467451744</v>
      </c>
      <c r="M12" s="99" cm="1">
        <f t="array" ref="M12">SUMPRODUCT(('Raw Data'!$E$2:$E$6289=$B12)*('Raw Data'!$BL$2:$BL$6289=$D$3)*('Raw Data'!$P$2:$P$6289="PCOA")*('Raw Data'!$J$2:$J$6289=$G$3)*('Raw Data'!$R$2:$R$6289))</f>
        <v>1217</v>
      </c>
      <c r="N12" s="99" cm="1">
        <f t="array" ref="N12">SUMPRODUCT(('Raw Data'!$E$2:$E$6289=$B12)*('Raw Data'!$BL$2:$BL$6289=$D$3)*('Raw Data'!$P$2:$P$6289="PCOA")*('Raw Data'!$J$2:$J$6289=$G$3)*('Raw Data'!$AF$2:$AF$6289))</f>
        <v>435</v>
      </c>
      <c r="O12" s="99" cm="1">
        <f t="array" ref="O12">SUMPRODUCT(('Raw Data'!$E$2:$E$6289=$B12)*('Raw Data'!$BL$2:$BL$6289=$D$3)*('Raw Data'!$P$2:$P$6289="PCOA")*('Raw Data'!$J$2:$J$6289=$G$3)*('Raw Data'!$AH$2:$AH$6289))+SUMPRODUCT(('Raw Data'!$E$2:$E$6289=$B12)*('Raw Data'!$BL$2:$BL$6289=$D$3)*('Raw Data'!$P$2:$P$6289="PCOA")*('Raw Data'!$J$2:$J$6289=$G$3)*('Raw Data'!$BH$2:$BH$6289))</f>
        <v>782</v>
      </c>
      <c r="P12" s="121" cm="1">
        <f t="array" ref="P12">SUMPRODUCT(('Raw Data'!$E$2:$E$6289=$B12)*('Raw Data'!$BL$2:$BL$6289=$D$3)*('Raw Data'!$P$2:$P$6289="PRAS")*('Raw Data'!$J$2:$J$6289=$G$3)*('Raw Data'!$R$2:$R$6289))</f>
        <v>759</v>
      </c>
      <c r="Q12" s="99" cm="1">
        <f t="array" ref="Q12">SUMPRODUCT(('Raw Data'!$E$2:$E$6289=$B12)*('Raw Data'!$BL$2:$BL$6289=$D$3)*('Raw Data'!$P$2:$P$6289="PRAS")*('Raw Data'!$J$2:$J$6289=$G$3)*('Raw Data'!$AH$2:$AH$6289))+SUMPRODUCT(('Raw Data'!$E$2:$E$6289=$B12)*('Raw Data'!$BL$2:$BL$6289=$D$3)*('Raw Data'!$P$2:$P$6289="PRAS")*('Raw Data'!$J$2:$J$6289=$G$3)*('Raw Data'!$BH$2:$BH$6289))</f>
        <v>30</v>
      </c>
      <c r="R12" s="99">
        <f>P12-Q12</f>
        <v>729</v>
      </c>
      <c r="S12" s="99" cm="1">
        <f t="array" ref="S12">SUMPRODUCT(('Raw Data'!$E$2:$E$6289=$B12)*('Raw Data'!$BL$2:$BL$6289=$D$3)*('Raw Data'!$P$2:$P$6289="PRAS")*('Raw Data'!$J$2:$J$6289=$G$3)*('Raw Data'!$AF$2:$AF$6289))</f>
        <v>180</v>
      </c>
      <c r="T12" s="99">
        <f>R12-S12-U12-V12</f>
        <v>117</v>
      </c>
      <c r="U12" s="99" cm="1">
        <f t="array" ref="U12">SUMPRODUCT(('Raw Data'!$E$2:$E$6289=$B12)*('Raw Data'!$BL$2:$BL$6289=$D$3)*('Raw Data'!$P$2:$P$6289="PRAS")*('Raw Data'!$J$2:$J$6289=$G$3)*('Raw Data'!$AE$2:$AE$6289))</f>
        <v>11</v>
      </c>
      <c r="V12" s="127" cm="1">
        <f t="array" ref="V12">SUMPRODUCT(('Raw Data'!$E$2:$E$6289=$B12)*('Raw Data'!$BL$2:$BL$6289=$D$3)*('Raw Data'!$P$2:$P$6289="PRAS")*('Raw Data'!$J$2:$J$6289=$G$3)*('Raw Data'!$AD$2:$AD$6289))</f>
        <v>421</v>
      </c>
      <c r="W12" s="125">
        <f t="shared" si="5"/>
        <v>0.52835051546391754</v>
      </c>
    </row>
    <row r="13" spans="2:23" x14ac:dyDescent="0.2">
      <c r="B13" s="254"/>
      <c r="C13" s="126"/>
      <c r="D13" s="99"/>
      <c r="E13" s="127"/>
      <c r="F13" s="128"/>
      <c r="G13" s="128"/>
      <c r="H13" s="99"/>
      <c r="I13" s="128"/>
      <c r="J13" s="99"/>
      <c r="K13" s="128"/>
      <c r="L13" s="125"/>
      <c r="M13" s="99"/>
      <c r="N13" s="99"/>
      <c r="O13" s="99"/>
      <c r="P13" s="121"/>
      <c r="Q13" s="99"/>
      <c r="R13" s="99"/>
      <c r="S13" s="99"/>
      <c r="T13" s="99"/>
      <c r="U13" s="99"/>
      <c r="V13" s="127"/>
      <c r="W13" s="125"/>
    </row>
    <row r="14" spans="2:23" x14ac:dyDescent="0.2">
      <c r="B14" s="242" t="s">
        <v>9</v>
      </c>
      <c r="C14" s="129">
        <f>SUM(C15:C27)</f>
        <v>10.679999999999998</v>
      </c>
      <c r="D14" s="129">
        <f t="shared" ref="D14:K14" si="6">SUM(D15:D27)</f>
        <v>6.44</v>
      </c>
      <c r="E14" s="129">
        <f t="shared" si="6"/>
        <v>4.2400000000000011</v>
      </c>
      <c r="F14" s="129">
        <f t="shared" si="6"/>
        <v>6.12</v>
      </c>
      <c r="G14" s="129">
        <f t="shared" si="6"/>
        <v>0.18</v>
      </c>
      <c r="H14" s="129">
        <f t="shared" si="6"/>
        <v>5.94</v>
      </c>
      <c r="I14" s="129">
        <f t="shared" si="6"/>
        <v>2.4612800000000004</v>
      </c>
      <c r="J14" s="129">
        <f t="shared" si="6"/>
        <v>0.58872000000000013</v>
      </c>
      <c r="K14" s="129">
        <f t="shared" si="6"/>
        <v>2.8899999999999997</v>
      </c>
      <c r="L14" s="117">
        <f t="shared" ref="L14:L27" si="7">IFERROR((D14+I14)/(D14+H14),0)</f>
        <v>0.71900484652665586</v>
      </c>
      <c r="M14" s="129">
        <f>SUM(M15:M27)</f>
        <v>267</v>
      </c>
      <c r="N14" s="129">
        <f t="shared" ref="N14:V14" si="8">SUM(N15:N27)</f>
        <v>161</v>
      </c>
      <c r="O14" s="129">
        <f t="shared" si="8"/>
        <v>106</v>
      </c>
      <c r="P14" s="129">
        <f t="shared" si="8"/>
        <v>102</v>
      </c>
      <c r="Q14" s="129">
        <f t="shared" si="8"/>
        <v>3</v>
      </c>
      <c r="R14" s="129">
        <f t="shared" si="8"/>
        <v>99</v>
      </c>
      <c r="S14" s="129">
        <f t="shared" si="8"/>
        <v>38</v>
      </c>
      <c r="T14" s="129">
        <f t="shared" si="8"/>
        <v>12</v>
      </c>
      <c r="U14" s="129">
        <f t="shared" si="8"/>
        <v>2</v>
      </c>
      <c r="V14" s="129">
        <f t="shared" si="8"/>
        <v>47</v>
      </c>
      <c r="W14" s="117">
        <f t="shared" si="5"/>
        <v>0.76538461538461533</v>
      </c>
    </row>
    <row r="15" spans="2:23" x14ac:dyDescent="0.2">
      <c r="B15" s="254" t="s">
        <v>10</v>
      </c>
      <c r="C15" s="126" cm="1">
        <f t="array" ref="C15">(SUMPRODUCT(('Raw Data'!$E$2:$E$6289=$B15)*('Raw Data'!$BL$2:$BL$6289=$D$3)*('Raw Data'!$P$2:$P$6289="PCOA")*('Raw Data'!$J$2:$J$6289=$G$3)*('Raw Data'!$S$2:$S$6289)))/1000</f>
        <v>5.6</v>
      </c>
      <c r="D15" s="99">
        <f t="shared" ref="D15:D27" si="9">C15-E15</f>
        <v>3.3999999999999995</v>
      </c>
      <c r="E15" s="127" cm="1">
        <f t="array" ref="E15">(SUMPRODUCT(('Raw Data'!$E$2:$E$6289=$B15)*('Raw Data'!$BL$2:$BL$6289=$D$3)*('Raw Data'!$P$2:$P$6289="PCOA")*('Raw Data'!$J$2:$J$6289=$G$3)*('Raw Data'!$T$2:$T$6289)))/1000</f>
        <v>2.2000000000000002</v>
      </c>
      <c r="F15" s="128" cm="1">
        <f t="array" ref="F15">(SUMPRODUCT(('Raw Data'!$E$2:$E$6289=$B15)*('Raw Data'!$BL$2:$BL$6289=$D$3)*('Raw Data'!$P$2:$P$6289="PRAS")*('Raw Data'!$J$2:$J$6289=$G$3)*('Raw Data'!$S$2:$S$6289)))/1000</f>
        <v>3.06</v>
      </c>
      <c r="G15" s="128" cm="1">
        <f t="array" ref="G15">(SUMPRODUCT(('Raw Data'!$E$2:$E$6289=$B15)*('Raw Data'!$BL$2:$BL$6289=$D$3)*('Raw Data'!$P$2:$P$6289="PRAS")*('Raw Data'!$J$2:$J$6289=$G$3)*('Raw Data'!$T$2:$T$6289)))/1000</f>
        <v>0.12</v>
      </c>
      <c r="H15" s="99">
        <f t="shared" ref="H15:H27" si="10">F15-G15</f>
        <v>2.94</v>
      </c>
      <c r="I15" s="128" cm="1">
        <f t="array" ref="I15">(SUMPRODUCT(('Raw Data'!$E$2:$E$6289=$B15)*('Raw Data'!$BL$2:$BL$6289=$D$3)*('Raw Data'!$P$2:$P$6289="PRAS")*('Raw Data'!$J$2:$J$6289=$G$3)*('Raw Data'!$AA$2:$AA$6289)))/1000</f>
        <v>1.3112699999999999</v>
      </c>
      <c r="J15" s="99">
        <f t="shared" ref="J15:J27" si="11">H15-I15-K15</f>
        <v>0.44873000000000007</v>
      </c>
      <c r="K15" s="128" cm="1">
        <f t="array" ref="K15">(SUMPRODUCT(('Raw Data'!$E$2:$E$6289=$B15)*('Raw Data'!$BL$2:$BL$6289=$D$3)*('Raw Data'!$P$2:$P$6289="PRAS")*('Raw Data'!$J$2:$J$6289=$G$3)*('Raw Data'!$W$2:$W$6289)))/1000</f>
        <v>1.18</v>
      </c>
      <c r="L15" s="125">
        <f t="shared" si="7"/>
        <v>0.74310252365930585</v>
      </c>
      <c r="M15" s="99" cm="1">
        <f t="array" ref="M15">SUMPRODUCT(('Raw Data'!$E$2:$E$6289=$B15)*('Raw Data'!$BL$2:$BL$6289=$D$3)*('Raw Data'!$P$2:$P$6289="PCOA")*('Raw Data'!$J$2:$J$6289=$G$3)*('Raw Data'!$R$2:$R$6289))</f>
        <v>140</v>
      </c>
      <c r="N15" s="99" cm="1">
        <f t="array" ref="N15">SUMPRODUCT(('Raw Data'!$E$2:$E$6289=$B15)*('Raw Data'!$BL$2:$BL$6289=$D$3)*('Raw Data'!$P$2:$P$6289="PCOA")*('Raw Data'!$J$2:$J$6289=$G$3)*('Raw Data'!$AF$2:$AF$6289))</f>
        <v>85</v>
      </c>
      <c r="O15" s="99" cm="1">
        <f t="array" ref="O15">SUMPRODUCT(('Raw Data'!$E$2:$E$6289=$B15)*('Raw Data'!$BL$2:$BL$6289=$D$3)*('Raw Data'!$P$2:$P$6289="PCOA")*('Raw Data'!$J$2:$J$6289=$G$3)*('Raw Data'!$AH$2:$AH$6289))+SUMPRODUCT(('Raw Data'!$E$2:$E$6289=$B15)*('Raw Data'!$BL$2:$BL$6289=$D$3)*('Raw Data'!$P$2:$P$6289="PCOA")*('Raw Data'!$J$2:$J$6289=$G$3)*('Raw Data'!$BH$2:$BH$6289))</f>
        <v>55</v>
      </c>
      <c r="P15" s="121" cm="1">
        <f t="array" ref="P15">SUMPRODUCT(('Raw Data'!$E$2:$E$6289=$B15)*('Raw Data'!$BL$2:$BL$6289=$D$3)*('Raw Data'!$P$2:$P$6289="PRAS")*('Raw Data'!$J$2:$J$6289=$G$3)*('Raw Data'!$R$2:$R$6289))</f>
        <v>51</v>
      </c>
      <c r="Q15" s="99" cm="1">
        <f t="array" ref="Q15">SUMPRODUCT(('Raw Data'!$E$2:$E$6289=$B15)*('Raw Data'!$BL$2:$BL$6289=$D$3)*('Raw Data'!$P$2:$P$6289="PRAS")*('Raw Data'!$J$2:$J$6289=$G$3)*('Raw Data'!$AH$2:$AH$6289))+SUMPRODUCT(('Raw Data'!$E$2:$E$6289=$B15)*('Raw Data'!$BL$2:$BL$6289=$D$3)*('Raw Data'!$P$2:$P$6289="PRAS")*('Raw Data'!$J$2:$J$6289=$G$3)*('Raw Data'!$BH$2:$BH$6289))</f>
        <v>2</v>
      </c>
      <c r="R15" s="99">
        <f t="shared" ref="R15:R27" si="12">P15-Q15</f>
        <v>49</v>
      </c>
      <c r="S15" s="99" cm="1">
        <f t="array" ref="S15">SUMPRODUCT(('Raw Data'!$E$2:$E$6289=$B15)*('Raw Data'!$BL$2:$BL$6289=$D$3)*('Raw Data'!$P$2:$P$6289="PRAS")*('Raw Data'!$J$2:$J$6289=$G$3)*('Raw Data'!$AF$2:$AF$6289))</f>
        <v>20</v>
      </c>
      <c r="T15" s="99">
        <f t="shared" ref="T15:T27" si="13">R15-S15-U15-V15</f>
        <v>9</v>
      </c>
      <c r="U15" s="99" cm="1">
        <f t="array" ref="U15">SUMPRODUCT(('Raw Data'!$E$2:$E$6289=$B15)*('Raw Data'!$BL$2:$BL$6289=$D$3)*('Raw Data'!$P$2:$P$6289="PRAS")*('Raw Data'!$J$2:$J$6289=$G$3)*('Raw Data'!$AE$2:$AE$6289))</f>
        <v>1</v>
      </c>
      <c r="V15" s="127" cm="1">
        <f t="array" ref="V15">SUMPRODUCT(('Raw Data'!$E$2:$E$6289=$B15)*('Raw Data'!$BL$2:$BL$6289=$D$3)*('Raw Data'!$P$2:$P$6289="PRAS")*('Raw Data'!$J$2:$J$6289=$G$3)*('Raw Data'!$AD$2:$AD$6289))</f>
        <v>19</v>
      </c>
      <c r="W15" s="125">
        <f t="shared" si="5"/>
        <v>0.78358208955223885</v>
      </c>
    </row>
    <row r="16" spans="2:23" x14ac:dyDescent="0.2">
      <c r="B16" s="254" t="s">
        <v>11</v>
      </c>
      <c r="C16" s="126" cm="1">
        <f t="array" ref="C16">(SUMPRODUCT(('Raw Data'!$E$2:$E$6289=$B16)*('Raw Data'!$BL$2:$BL$6289=$D$3)*('Raw Data'!$P$2:$P$6289="PCOA")*('Raw Data'!$J$2:$J$6289=$G$3)*('Raw Data'!$S$2:$S$6289)))/1000</f>
        <v>0.24</v>
      </c>
      <c r="D16" s="99">
        <f t="shared" si="9"/>
        <v>0.19999999999999998</v>
      </c>
      <c r="E16" s="127" cm="1">
        <f t="array" ref="E16">(SUMPRODUCT(('Raw Data'!$E$2:$E$6289=$B16)*('Raw Data'!$BL$2:$BL$6289=$D$3)*('Raw Data'!$P$2:$P$6289="PCOA")*('Raw Data'!$J$2:$J$6289=$G$3)*('Raw Data'!$T$2:$T$6289)))/1000</f>
        <v>0.04</v>
      </c>
      <c r="F16" s="128" cm="1">
        <f t="array" ref="F16">(SUMPRODUCT(('Raw Data'!$E$2:$E$6289=$B16)*('Raw Data'!$BL$2:$BL$6289=$D$3)*('Raw Data'!$P$2:$P$6289="PRAS")*('Raw Data'!$J$2:$J$6289=$G$3)*('Raw Data'!$S$2:$S$6289)))/1000</f>
        <v>0.06</v>
      </c>
      <c r="G16" s="128" cm="1">
        <f t="array" ref="G16">(SUMPRODUCT(('Raw Data'!$E$2:$E$6289=$B16)*('Raw Data'!$BL$2:$BL$6289=$D$3)*('Raw Data'!$P$2:$P$6289="PRAS")*('Raw Data'!$J$2:$J$6289=$G$3)*('Raw Data'!$T$2:$T$6289)))/1000</f>
        <v>0</v>
      </c>
      <c r="H16" s="99">
        <f t="shared" si="10"/>
        <v>0.06</v>
      </c>
      <c r="I16" s="128" cm="1">
        <f t="array" ref="I16">(SUMPRODUCT(('Raw Data'!$E$2:$E$6289=$B16)*('Raw Data'!$BL$2:$BL$6289=$D$3)*('Raw Data'!$P$2:$P$6289="PRAS")*('Raw Data'!$J$2:$J$6289=$G$3)*('Raw Data'!$AA$2:$AA$6289)))/1000</f>
        <v>0</v>
      </c>
      <c r="J16" s="99">
        <f t="shared" si="11"/>
        <v>0</v>
      </c>
      <c r="K16" s="128" cm="1">
        <f t="array" ref="K16">(SUMPRODUCT(('Raw Data'!$E$2:$E$6289=$B16)*('Raw Data'!$BL$2:$BL$6289=$D$3)*('Raw Data'!$P$2:$P$6289="PRAS")*('Raw Data'!$J$2:$J$6289=$G$3)*('Raw Data'!$W$2:$W$6289)))/1000</f>
        <v>0.06</v>
      </c>
      <c r="L16" s="125">
        <f t="shared" si="7"/>
        <v>0.76923076923076916</v>
      </c>
      <c r="M16" s="99" cm="1">
        <f t="array" ref="M16">SUMPRODUCT(('Raw Data'!$E$2:$E$6289=$B16)*('Raw Data'!$BL$2:$BL$6289=$D$3)*('Raw Data'!$P$2:$P$6289="PCOA")*('Raw Data'!$J$2:$J$6289=$G$3)*('Raw Data'!$R$2:$R$6289))</f>
        <v>6</v>
      </c>
      <c r="N16" s="99" cm="1">
        <f t="array" ref="N16">SUMPRODUCT(('Raw Data'!$E$2:$E$6289=$B16)*('Raw Data'!$BL$2:$BL$6289=$D$3)*('Raw Data'!$P$2:$P$6289="PCOA")*('Raw Data'!$J$2:$J$6289=$G$3)*('Raw Data'!$AF$2:$AF$6289))</f>
        <v>5</v>
      </c>
      <c r="O16" s="99" cm="1">
        <f t="array" ref="O16">SUMPRODUCT(('Raw Data'!$E$2:$E$6289=$B16)*('Raw Data'!$BL$2:$BL$6289=$D$3)*('Raw Data'!$P$2:$P$6289="PCOA")*('Raw Data'!$J$2:$J$6289=$G$3)*('Raw Data'!$AH$2:$AH$6289))+SUMPRODUCT(('Raw Data'!$E$2:$E$6289=$B16)*('Raw Data'!$BL$2:$BL$6289=$D$3)*('Raw Data'!$P$2:$P$6289="PCOA")*('Raw Data'!$J$2:$J$6289=$G$3)*('Raw Data'!$BH$2:$BH$6289))</f>
        <v>1</v>
      </c>
      <c r="P16" s="121" cm="1">
        <f t="array" ref="P16">SUMPRODUCT(('Raw Data'!$E$2:$E$6289=$B16)*('Raw Data'!$BL$2:$BL$6289=$D$3)*('Raw Data'!$P$2:$P$6289="PRAS")*('Raw Data'!$J$2:$J$6289=$G$3)*('Raw Data'!$R$2:$R$6289))</f>
        <v>1</v>
      </c>
      <c r="Q16" s="99" cm="1">
        <f t="array" ref="Q16">SUMPRODUCT(('Raw Data'!$E$2:$E$6289=$B16)*('Raw Data'!$BL$2:$BL$6289=$D$3)*('Raw Data'!$P$2:$P$6289="PRAS")*('Raw Data'!$J$2:$J$6289=$G$3)*('Raw Data'!$AH$2:$AH$6289))+SUMPRODUCT(('Raw Data'!$E$2:$E$6289=$B16)*('Raw Data'!$BL$2:$BL$6289=$D$3)*('Raw Data'!$P$2:$P$6289="PRAS")*('Raw Data'!$J$2:$J$6289=$G$3)*('Raw Data'!$BH$2:$BH$6289))</f>
        <v>0</v>
      </c>
      <c r="R16" s="99">
        <f t="shared" si="12"/>
        <v>1</v>
      </c>
      <c r="S16" s="99" cm="1">
        <f t="array" ref="S16">SUMPRODUCT(('Raw Data'!$E$2:$E$6289=$B16)*('Raw Data'!$BL$2:$BL$6289=$D$3)*('Raw Data'!$P$2:$P$6289="PRAS")*('Raw Data'!$J$2:$J$6289=$G$3)*('Raw Data'!$AF$2:$AF$6289))</f>
        <v>0</v>
      </c>
      <c r="T16" s="99">
        <f t="shared" si="13"/>
        <v>0</v>
      </c>
      <c r="U16" s="99" cm="1">
        <f t="array" ref="U16">SUMPRODUCT(('Raw Data'!$E$2:$E$6289=$B16)*('Raw Data'!$BL$2:$BL$6289=$D$3)*('Raw Data'!$P$2:$P$6289="PRAS")*('Raw Data'!$J$2:$J$6289=$G$3)*('Raw Data'!$AE$2:$AE$6289))</f>
        <v>0</v>
      </c>
      <c r="V16" s="127" cm="1">
        <f t="array" ref="V16">SUMPRODUCT(('Raw Data'!$E$2:$E$6289=$B16)*('Raw Data'!$BL$2:$BL$6289=$D$3)*('Raw Data'!$P$2:$P$6289="PRAS")*('Raw Data'!$J$2:$J$6289=$G$3)*('Raw Data'!$AD$2:$AD$6289))</f>
        <v>1</v>
      </c>
      <c r="W16" s="125">
        <f t="shared" si="5"/>
        <v>0.83333333333333337</v>
      </c>
    </row>
    <row r="17" spans="2:23" x14ac:dyDescent="0.2">
      <c r="B17" s="254" t="s">
        <v>12</v>
      </c>
      <c r="C17" s="126" cm="1">
        <f t="array" ref="C17">(SUMPRODUCT(('Raw Data'!$E$2:$E$6289=$B17)*('Raw Data'!$BL$2:$BL$6289=$D$3)*('Raw Data'!$P$2:$P$6289="PCOA")*('Raw Data'!$J$2:$J$6289=$G$3)*('Raw Data'!$S$2:$S$6289)))/1000</f>
        <v>1.48</v>
      </c>
      <c r="D17" s="99">
        <f t="shared" si="9"/>
        <v>0.91999999999999993</v>
      </c>
      <c r="E17" s="127" cm="1">
        <f t="array" ref="E17">(SUMPRODUCT(('Raw Data'!$E$2:$E$6289=$B17)*('Raw Data'!$BL$2:$BL$6289=$D$3)*('Raw Data'!$P$2:$P$6289="PCOA")*('Raw Data'!$J$2:$J$6289=$G$3)*('Raw Data'!$T$2:$T$6289)))/1000</f>
        <v>0.56000000000000005</v>
      </c>
      <c r="F17" s="128" cm="1">
        <f t="array" ref="F17">(SUMPRODUCT(('Raw Data'!$E$2:$E$6289=$B17)*('Raw Data'!$BL$2:$BL$6289=$D$3)*('Raw Data'!$P$2:$P$6289="PRAS")*('Raw Data'!$J$2:$J$6289=$G$3)*('Raw Data'!$S$2:$S$6289)))/1000</f>
        <v>0.84</v>
      </c>
      <c r="G17" s="128" cm="1">
        <f t="array" ref="G17">(SUMPRODUCT(('Raw Data'!$E$2:$E$6289=$B17)*('Raw Data'!$BL$2:$BL$6289=$D$3)*('Raw Data'!$P$2:$P$6289="PRAS")*('Raw Data'!$J$2:$J$6289=$G$3)*('Raw Data'!$T$2:$T$6289)))/1000</f>
        <v>0</v>
      </c>
      <c r="H17" s="99">
        <f t="shared" si="10"/>
        <v>0.84</v>
      </c>
      <c r="I17" s="128" cm="1">
        <f t="array" ref="I17">(SUMPRODUCT(('Raw Data'!$E$2:$E$6289=$B17)*('Raw Data'!$BL$2:$BL$6289=$D$3)*('Raw Data'!$P$2:$P$6289="PRAS")*('Raw Data'!$J$2:$J$6289=$G$3)*('Raw Data'!$AA$2:$AA$6289)))/1000</f>
        <v>0.42</v>
      </c>
      <c r="J17" s="99">
        <f t="shared" si="11"/>
        <v>0</v>
      </c>
      <c r="K17" s="128" cm="1">
        <f t="array" ref="K17">(SUMPRODUCT(('Raw Data'!$E$2:$E$6289=$B17)*('Raw Data'!$BL$2:$BL$6289=$D$3)*('Raw Data'!$P$2:$P$6289="PRAS")*('Raw Data'!$J$2:$J$6289=$G$3)*('Raw Data'!$W$2:$W$6289)))/1000</f>
        <v>0.42</v>
      </c>
      <c r="L17" s="125">
        <f t="shared" si="7"/>
        <v>0.76136363636363635</v>
      </c>
      <c r="M17" s="99" cm="1">
        <f t="array" ref="M17">SUMPRODUCT(('Raw Data'!$E$2:$E$6289=$B17)*('Raw Data'!$BL$2:$BL$6289=$D$3)*('Raw Data'!$P$2:$P$6289="PCOA")*('Raw Data'!$J$2:$J$6289=$G$3)*('Raw Data'!$R$2:$R$6289))</f>
        <v>37</v>
      </c>
      <c r="N17" s="99" cm="1">
        <f t="array" ref="N17">SUMPRODUCT(('Raw Data'!$E$2:$E$6289=$B17)*('Raw Data'!$BL$2:$BL$6289=$D$3)*('Raw Data'!$P$2:$P$6289="PCOA")*('Raw Data'!$J$2:$J$6289=$G$3)*('Raw Data'!$AF$2:$AF$6289))</f>
        <v>23</v>
      </c>
      <c r="O17" s="99" cm="1">
        <f t="array" ref="O17">SUMPRODUCT(('Raw Data'!$E$2:$E$6289=$B17)*('Raw Data'!$BL$2:$BL$6289=$D$3)*('Raw Data'!$P$2:$P$6289="PCOA")*('Raw Data'!$J$2:$J$6289=$G$3)*('Raw Data'!$AH$2:$AH$6289))+SUMPRODUCT(('Raw Data'!$E$2:$E$6289=$B17)*('Raw Data'!$BL$2:$BL$6289=$D$3)*('Raw Data'!$P$2:$P$6289="PCOA")*('Raw Data'!$J$2:$J$6289=$G$3)*('Raw Data'!$BH$2:$BH$6289))</f>
        <v>14</v>
      </c>
      <c r="P17" s="121" cm="1">
        <f t="array" ref="P17">SUMPRODUCT(('Raw Data'!$E$2:$E$6289=$B17)*('Raw Data'!$BL$2:$BL$6289=$D$3)*('Raw Data'!$P$2:$P$6289="PRAS")*('Raw Data'!$J$2:$J$6289=$G$3)*('Raw Data'!$R$2:$R$6289))</f>
        <v>14</v>
      </c>
      <c r="Q17" s="99" cm="1">
        <f t="array" ref="Q17">SUMPRODUCT(('Raw Data'!$E$2:$E$6289=$B17)*('Raw Data'!$BL$2:$BL$6289=$D$3)*('Raw Data'!$P$2:$P$6289="PRAS")*('Raw Data'!$J$2:$J$6289=$G$3)*('Raw Data'!$AH$2:$AH$6289))+SUMPRODUCT(('Raw Data'!$E$2:$E$6289=$B17)*('Raw Data'!$BL$2:$BL$6289=$D$3)*('Raw Data'!$P$2:$P$6289="PRAS")*('Raw Data'!$J$2:$J$6289=$G$3)*('Raw Data'!$BH$2:$BH$6289))</f>
        <v>0</v>
      </c>
      <c r="R17" s="99">
        <f t="shared" si="12"/>
        <v>14</v>
      </c>
      <c r="S17" s="99" cm="1">
        <f t="array" ref="S17">SUMPRODUCT(('Raw Data'!$E$2:$E$6289=$B17)*('Raw Data'!$BL$2:$BL$6289=$D$3)*('Raw Data'!$P$2:$P$6289="PRAS")*('Raw Data'!$J$2:$J$6289=$G$3)*('Raw Data'!$AF$2:$AF$6289))</f>
        <v>7</v>
      </c>
      <c r="T17" s="99">
        <f t="shared" si="13"/>
        <v>0</v>
      </c>
      <c r="U17" s="99" cm="1">
        <f t="array" ref="U17">SUMPRODUCT(('Raw Data'!$E$2:$E$6289=$B17)*('Raw Data'!$BL$2:$BL$6289=$D$3)*('Raw Data'!$P$2:$P$6289="PRAS")*('Raw Data'!$J$2:$J$6289=$G$3)*('Raw Data'!$AE$2:$AE$6289))</f>
        <v>0</v>
      </c>
      <c r="V17" s="127" cm="1">
        <f t="array" ref="V17">SUMPRODUCT(('Raw Data'!$E$2:$E$6289=$B17)*('Raw Data'!$BL$2:$BL$6289=$D$3)*('Raw Data'!$P$2:$P$6289="PRAS")*('Raw Data'!$J$2:$J$6289=$G$3)*('Raw Data'!$AD$2:$AD$6289))</f>
        <v>7</v>
      </c>
      <c r="W17" s="125">
        <f t="shared" si="5"/>
        <v>0.81081081081081086</v>
      </c>
    </row>
    <row r="18" spans="2:23" x14ac:dyDescent="0.2">
      <c r="B18" s="254" t="s">
        <v>13</v>
      </c>
      <c r="C18" s="126" cm="1">
        <f t="array" ref="C18">(SUMPRODUCT(('Raw Data'!$E$2:$E$6289=$B18)*('Raw Data'!$BL$2:$BL$6289=$D$3)*('Raw Data'!$P$2:$P$6289="PCOA")*('Raw Data'!$J$2:$J$6289=$G$3)*('Raw Data'!$S$2:$S$6289)))/1000</f>
        <v>0.4</v>
      </c>
      <c r="D18" s="99">
        <f t="shared" si="9"/>
        <v>0.24000000000000002</v>
      </c>
      <c r="E18" s="127" cm="1">
        <f t="array" ref="E18">(SUMPRODUCT(('Raw Data'!$E$2:$E$6289=$B18)*('Raw Data'!$BL$2:$BL$6289=$D$3)*('Raw Data'!$P$2:$P$6289="PCOA")*('Raw Data'!$J$2:$J$6289=$G$3)*('Raw Data'!$T$2:$T$6289)))/1000</f>
        <v>0.16</v>
      </c>
      <c r="F18" s="128" cm="1">
        <f t="array" ref="F18">(SUMPRODUCT(('Raw Data'!$E$2:$E$6289=$B18)*('Raw Data'!$BL$2:$BL$6289=$D$3)*('Raw Data'!$P$2:$P$6289="PRAS")*('Raw Data'!$J$2:$J$6289=$G$3)*('Raw Data'!$S$2:$S$6289)))/1000</f>
        <v>0.24</v>
      </c>
      <c r="G18" s="128" cm="1">
        <f t="array" ref="G18">(SUMPRODUCT(('Raw Data'!$E$2:$E$6289=$B18)*('Raw Data'!$BL$2:$BL$6289=$D$3)*('Raw Data'!$P$2:$P$6289="PRAS")*('Raw Data'!$J$2:$J$6289=$G$3)*('Raw Data'!$T$2:$T$6289)))/1000</f>
        <v>0</v>
      </c>
      <c r="H18" s="99">
        <f t="shared" si="10"/>
        <v>0.24</v>
      </c>
      <c r="I18" s="128" cm="1">
        <f t="array" ref="I18">(SUMPRODUCT(('Raw Data'!$E$2:$E$6289=$B18)*('Raw Data'!$BL$2:$BL$6289=$D$3)*('Raw Data'!$P$2:$P$6289="PRAS")*('Raw Data'!$J$2:$J$6289=$G$3)*('Raw Data'!$AA$2:$AA$6289)))/1000</f>
        <v>0.24</v>
      </c>
      <c r="J18" s="99">
        <f t="shared" si="11"/>
        <v>0</v>
      </c>
      <c r="K18" s="128" cm="1">
        <f t="array" ref="K18">(SUMPRODUCT(('Raw Data'!$E$2:$E$6289=$B18)*('Raw Data'!$BL$2:$BL$6289=$D$3)*('Raw Data'!$P$2:$P$6289="PRAS")*('Raw Data'!$J$2:$J$6289=$G$3)*('Raw Data'!$W$2:$W$6289)))/1000</f>
        <v>0</v>
      </c>
      <c r="L18" s="125">
        <f t="shared" si="7"/>
        <v>1</v>
      </c>
      <c r="M18" s="99" cm="1">
        <f t="array" ref="M18">SUMPRODUCT(('Raw Data'!$E$2:$E$6289=$B18)*('Raw Data'!$BL$2:$BL$6289=$D$3)*('Raw Data'!$P$2:$P$6289="PCOA")*('Raw Data'!$J$2:$J$6289=$G$3)*('Raw Data'!$R$2:$R$6289))</f>
        <v>10</v>
      </c>
      <c r="N18" s="99" cm="1">
        <f t="array" ref="N18">SUMPRODUCT(('Raw Data'!$E$2:$E$6289=$B18)*('Raw Data'!$BL$2:$BL$6289=$D$3)*('Raw Data'!$P$2:$P$6289="PCOA")*('Raw Data'!$J$2:$J$6289=$G$3)*('Raw Data'!$AF$2:$AF$6289))</f>
        <v>6</v>
      </c>
      <c r="O18" s="99" cm="1">
        <f t="array" ref="O18">SUMPRODUCT(('Raw Data'!$E$2:$E$6289=$B18)*('Raw Data'!$BL$2:$BL$6289=$D$3)*('Raw Data'!$P$2:$P$6289="PCOA")*('Raw Data'!$J$2:$J$6289=$G$3)*('Raw Data'!$AH$2:$AH$6289))+SUMPRODUCT(('Raw Data'!$E$2:$E$6289=$B18)*('Raw Data'!$BL$2:$BL$6289=$D$3)*('Raw Data'!$P$2:$P$6289="PCOA")*('Raw Data'!$J$2:$J$6289=$G$3)*('Raw Data'!$BH$2:$BH$6289))</f>
        <v>4</v>
      </c>
      <c r="P18" s="121" cm="1">
        <f t="array" ref="P18">SUMPRODUCT(('Raw Data'!$E$2:$E$6289=$B18)*('Raw Data'!$BL$2:$BL$6289=$D$3)*('Raw Data'!$P$2:$P$6289="PRAS")*('Raw Data'!$J$2:$J$6289=$G$3)*('Raw Data'!$R$2:$R$6289))</f>
        <v>4</v>
      </c>
      <c r="Q18" s="99" cm="1">
        <f t="array" ref="Q18">SUMPRODUCT(('Raw Data'!$E$2:$E$6289=$B18)*('Raw Data'!$BL$2:$BL$6289=$D$3)*('Raw Data'!$P$2:$P$6289="PRAS")*('Raw Data'!$J$2:$J$6289=$G$3)*('Raw Data'!$AH$2:$AH$6289))+SUMPRODUCT(('Raw Data'!$E$2:$E$6289=$B18)*('Raw Data'!$BL$2:$BL$6289=$D$3)*('Raw Data'!$P$2:$P$6289="PRAS")*('Raw Data'!$J$2:$J$6289=$G$3)*('Raw Data'!$BH$2:$BH$6289))</f>
        <v>0</v>
      </c>
      <c r="R18" s="99">
        <f t="shared" si="12"/>
        <v>4</v>
      </c>
      <c r="S18" s="99" cm="1">
        <f t="array" ref="S18">SUMPRODUCT(('Raw Data'!$E$2:$E$6289=$B18)*('Raw Data'!$BL$2:$BL$6289=$D$3)*('Raw Data'!$P$2:$P$6289="PRAS")*('Raw Data'!$J$2:$J$6289=$G$3)*('Raw Data'!$AF$2:$AF$6289))</f>
        <v>4</v>
      </c>
      <c r="T18" s="99">
        <f t="shared" si="13"/>
        <v>0</v>
      </c>
      <c r="U18" s="99" cm="1">
        <f t="array" ref="U18">SUMPRODUCT(('Raw Data'!$E$2:$E$6289=$B18)*('Raw Data'!$BL$2:$BL$6289=$D$3)*('Raw Data'!$P$2:$P$6289="PRAS")*('Raw Data'!$J$2:$J$6289=$G$3)*('Raw Data'!$AE$2:$AE$6289))</f>
        <v>0</v>
      </c>
      <c r="V18" s="127" cm="1">
        <f t="array" ref="V18">SUMPRODUCT(('Raw Data'!$E$2:$E$6289=$B18)*('Raw Data'!$BL$2:$BL$6289=$D$3)*('Raw Data'!$P$2:$P$6289="PRAS")*('Raw Data'!$J$2:$J$6289=$G$3)*('Raw Data'!$AD$2:$AD$6289))</f>
        <v>0</v>
      </c>
      <c r="W18" s="125">
        <f t="shared" si="5"/>
        <v>1</v>
      </c>
    </row>
    <row r="19" spans="2:23" x14ac:dyDescent="0.2">
      <c r="B19" s="254" t="s">
        <v>14</v>
      </c>
      <c r="C19" s="126" cm="1">
        <f t="array" ref="C19">(SUMPRODUCT(('Raw Data'!$E$2:$E$6289=$B19)*('Raw Data'!$BL$2:$BL$6289=$D$3)*('Raw Data'!$P$2:$P$6289="PCOA")*('Raw Data'!$J$2:$J$6289=$G$3)*('Raw Data'!$S$2:$S$6289)))/1000</f>
        <v>1.32</v>
      </c>
      <c r="D19" s="99">
        <f t="shared" si="9"/>
        <v>0.68</v>
      </c>
      <c r="E19" s="127" cm="1">
        <f t="array" ref="E19">(SUMPRODUCT(('Raw Data'!$E$2:$E$6289=$B19)*('Raw Data'!$BL$2:$BL$6289=$D$3)*('Raw Data'!$P$2:$P$6289="PCOA")*('Raw Data'!$J$2:$J$6289=$G$3)*('Raw Data'!$T$2:$T$6289)))/1000</f>
        <v>0.64</v>
      </c>
      <c r="F19" s="128" cm="1">
        <f t="array" ref="F19">(SUMPRODUCT(('Raw Data'!$E$2:$E$6289=$B19)*('Raw Data'!$BL$2:$BL$6289=$D$3)*('Raw Data'!$P$2:$P$6289="PRAS")*('Raw Data'!$J$2:$J$6289=$G$3)*('Raw Data'!$S$2:$S$6289)))/1000</f>
        <v>0.96</v>
      </c>
      <c r="G19" s="128" cm="1">
        <f t="array" ref="G19">(SUMPRODUCT(('Raw Data'!$E$2:$E$6289=$B19)*('Raw Data'!$BL$2:$BL$6289=$D$3)*('Raw Data'!$P$2:$P$6289="PRAS")*('Raw Data'!$J$2:$J$6289=$G$3)*('Raw Data'!$T$2:$T$6289)))/1000</f>
        <v>0.06</v>
      </c>
      <c r="H19" s="99">
        <f t="shared" si="10"/>
        <v>0.89999999999999991</v>
      </c>
      <c r="I19" s="128" cm="1">
        <f t="array" ref="I19">(SUMPRODUCT(('Raw Data'!$E$2:$E$6289=$B19)*('Raw Data'!$BL$2:$BL$6289=$D$3)*('Raw Data'!$P$2:$P$6289="PRAS")*('Raw Data'!$J$2:$J$6289=$G$3)*('Raw Data'!$AA$2:$AA$6289)))/1000</f>
        <v>0.21</v>
      </c>
      <c r="J19" s="99">
        <f t="shared" si="11"/>
        <v>0</v>
      </c>
      <c r="K19" s="128" cm="1">
        <f t="array" ref="K19">(SUMPRODUCT(('Raw Data'!$E$2:$E$6289=$B19)*('Raw Data'!$BL$2:$BL$6289=$D$3)*('Raw Data'!$P$2:$P$6289="PRAS")*('Raw Data'!$J$2:$J$6289=$G$3)*('Raw Data'!$W$2:$W$6289)))/1000</f>
        <v>0.69</v>
      </c>
      <c r="L19" s="125">
        <f t="shared" si="7"/>
        <v>0.56329113924050633</v>
      </c>
      <c r="M19" s="99" cm="1">
        <f t="array" ref="M19">SUMPRODUCT(('Raw Data'!$E$2:$E$6289=$B19)*('Raw Data'!$BL$2:$BL$6289=$D$3)*('Raw Data'!$P$2:$P$6289="PCOA")*('Raw Data'!$J$2:$J$6289=$G$3)*('Raw Data'!$R$2:$R$6289))</f>
        <v>33</v>
      </c>
      <c r="N19" s="99" cm="1">
        <f t="array" ref="N19">SUMPRODUCT(('Raw Data'!$E$2:$E$6289=$B19)*('Raw Data'!$BL$2:$BL$6289=$D$3)*('Raw Data'!$P$2:$P$6289="PCOA")*('Raw Data'!$J$2:$J$6289=$G$3)*('Raw Data'!$AF$2:$AF$6289))</f>
        <v>17</v>
      </c>
      <c r="O19" s="99" cm="1">
        <f t="array" ref="O19">SUMPRODUCT(('Raw Data'!$E$2:$E$6289=$B19)*('Raw Data'!$BL$2:$BL$6289=$D$3)*('Raw Data'!$P$2:$P$6289="PCOA")*('Raw Data'!$J$2:$J$6289=$G$3)*('Raw Data'!$AH$2:$AH$6289))+SUMPRODUCT(('Raw Data'!$E$2:$E$6289=$B19)*('Raw Data'!$BL$2:$BL$6289=$D$3)*('Raw Data'!$P$2:$P$6289="PCOA")*('Raw Data'!$J$2:$J$6289=$G$3)*('Raw Data'!$BH$2:$BH$6289))</f>
        <v>16</v>
      </c>
      <c r="P19" s="121" cm="1">
        <f t="array" ref="P19">SUMPRODUCT(('Raw Data'!$E$2:$E$6289=$B19)*('Raw Data'!$BL$2:$BL$6289=$D$3)*('Raw Data'!$P$2:$P$6289="PRAS")*('Raw Data'!$J$2:$J$6289=$G$3)*('Raw Data'!$R$2:$R$6289))</f>
        <v>16</v>
      </c>
      <c r="Q19" s="99" cm="1">
        <f t="array" ref="Q19">SUMPRODUCT(('Raw Data'!$E$2:$E$6289=$B19)*('Raw Data'!$BL$2:$BL$6289=$D$3)*('Raw Data'!$P$2:$P$6289="PRAS")*('Raw Data'!$J$2:$J$6289=$G$3)*('Raw Data'!$AH$2:$AH$6289))+SUMPRODUCT(('Raw Data'!$E$2:$E$6289=$B19)*('Raw Data'!$BL$2:$BL$6289=$D$3)*('Raw Data'!$P$2:$P$6289="PRAS")*('Raw Data'!$J$2:$J$6289=$G$3)*('Raw Data'!$BH$2:$BH$6289))</f>
        <v>1</v>
      </c>
      <c r="R19" s="99">
        <f t="shared" si="12"/>
        <v>15</v>
      </c>
      <c r="S19" s="99" cm="1">
        <f t="array" ref="S19">SUMPRODUCT(('Raw Data'!$E$2:$E$6289=$B19)*('Raw Data'!$BL$2:$BL$6289=$D$3)*('Raw Data'!$P$2:$P$6289="PRAS")*('Raw Data'!$J$2:$J$6289=$G$3)*('Raw Data'!$AF$2:$AF$6289))</f>
        <v>3</v>
      </c>
      <c r="T19" s="99">
        <f t="shared" si="13"/>
        <v>0</v>
      </c>
      <c r="U19" s="99" cm="1">
        <f t="array" ref="U19">SUMPRODUCT(('Raw Data'!$E$2:$E$6289=$B19)*('Raw Data'!$BL$2:$BL$6289=$D$3)*('Raw Data'!$P$2:$P$6289="PRAS")*('Raw Data'!$J$2:$J$6289=$G$3)*('Raw Data'!$AE$2:$AE$6289))</f>
        <v>1</v>
      </c>
      <c r="V19" s="127" cm="1">
        <f t="array" ref="V19">SUMPRODUCT(('Raw Data'!$E$2:$E$6289=$B19)*('Raw Data'!$BL$2:$BL$6289=$D$3)*('Raw Data'!$P$2:$P$6289="PRAS")*('Raw Data'!$J$2:$J$6289=$G$3)*('Raw Data'!$AD$2:$AD$6289))</f>
        <v>11</v>
      </c>
      <c r="W19" s="125">
        <f t="shared" si="5"/>
        <v>0.625</v>
      </c>
    </row>
    <row r="20" spans="2:23" x14ac:dyDescent="0.2">
      <c r="B20" s="254" t="s">
        <v>15</v>
      </c>
      <c r="C20" s="126" cm="1">
        <f t="array" ref="C20">(SUMPRODUCT(('Raw Data'!$E$2:$E$6289=$B20)*('Raw Data'!$BL$2:$BL$6289=$D$3)*('Raw Data'!$P$2:$P$6289="PCOA")*('Raw Data'!$J$2:$J$6289=$G$3)*('Raw Data'!$S$2:$S$6289)))/1000</f>
        <v>0.32</v>
      </c>
      <c r="D20" s="99">
        <f t="shared" si="9"/>
        <v>0.24</v>
      </c>
      <c r="E20" s="127" cm="1">
        <f t="array" ref="E20">(SUMPRODUCT(('Raw Data'!$E$2:$E$6289=$B20)*('Raw Data'!$BL$2:$BL$6289=$D$3)*('Raw Data'!$P$2:$P$6289="PCOA")*('Raw Data'!$J$2:$J$6289=$G$3)*('Raw Data'!$T$2:$T$6289)))/1000</f>
        <v>0.08</v>
      </c>
      <c r="F20" s="128" cm="1">
        <f t="array" ref="F20">(SUMPRODUCT(('Raw Data'!$E$2:$E$6289=$B20)*('Raw Data'!$BL$2:$BL$6289=$D$3)*('Raw Data'!$P$2:$P$6289="PRAS")*('Raw Data'!$J$2:$J$6289=$G$3)*('Raw Data'!$S$2:$S$6289)))/1000</f>
        <v>0.12</v>
      </c>
      <c r="G20" s="128" cm="1">
        <f t="array" ref="G20">(SUMPRODUCT(('Raw Data'!$E$2:$E$6289=$B20)*('Raw Data'!$BL$2:$BL$6289=$D$3)*('Raw Data'!$P$2:$P$6289="PRAS")*('Raw Data'!$J$2:$J$6289=$G$3)*('Raw Data'!$T$2:$T$6289)))/1000</f>
        <v>0</v>
      </c>
      <c r="H20" s="99">
        <f t="shared" si="10"/>
        <v>0.12</v>
      </c>
      <c r="I20" s="128" cm="1">
        <f t="array" ref="I20">(SUMPRODUCT(('Raw Data'!$E$2:$E$6289=$B20)*('Raw Data'!$BL$2:$BL$6289=$D$3)*('Raw Data'!$P$2:$P$6289="PRAS")*('Raw Data'!$J$2:$J$6289=$G$3)*('Raw Data'!$AA$2:$AA$6289)))/1000</f>
        <v>0</v>
      </c>
      <c r="J20" s="99">
        <f t="shared" si="11"/>
        <v>0.12</v>
      </c>
      <c r="K20" s="128" cm="1">
        <f t="array" ref="K20">(SUMPRODUCT(('Raw Data'!$E$2:$E$6289=$B20)*('Raw Data'!$BL$2:$BL$6289=$D$3)*('Raw Data'!$P$2:$P$6289="PRAS")*('Raw Data'!$J$2:$J$6289=$G$3)*('Raw Data'!$W$2:$W$6289)))/1000</f>
        <v>0</v>
      </c>
      <c r="L20" s="125">
        <f t="shared" si="7"/>
        <v>0.66666666666666663</v>
      </c>
      <c r="M20" s="99" cm="1">
        <f t="array" ref="M20">SUMPRODUCT(('Raw Data'!$E$2:$E$6289=$B20)*('Raw Data'!$BL$2:$BL$6289=$D$3)*('Raw Data'!$P$2:$P$6289="PCOA")*('Raw Data'!$J$2:$J$6289=$G$3)*('Raw Data'!$R$2:$R$6289))</f>
        <v>8</v>
      </c>
      <c r="N20" s="99" cm="1">
        <f t="array" ref="N20">SUMPRODUCT(('Raw Data'!$E$2:$E$6289=$B20)*('Raw Data'!$BL$2:$BL$6289=$D$3)*('Raw Data'!$P$2:$P$6289="PCOA")*('Raw Data'!$J$2:$J$6289=$G$3)*('Raw Data'!$AF$2:$AF$6289))</f>
        <v>6</v>
      </c>
      <c r="O20" s="99" cm="1">
        <f t="array" ref="O20">SUMPRODUCT(('Raw Data'!$E$2:$E$6289=$B20)*('Raw Data'!$BL$2:$BL$6289=$D$3)*('Raw Data'!$P$2:$P$6289="PCOA")*('Raw Data'!$J$2:$J$6289=$G$3)*('Raw Data'!$AH$2:$AH$6289))+SUMPRODUCT(('Raw Data'!$E$2:$E$6289=$B20)*('Raw Data'!$BL$2:$BL$6289=$D$3)*('Raw Data'!$P$2:$P$6289="PCOA")*('Raw Data'!$J$2:$J$6289=$G$3)*('Raw Data'!$BH$2:$BH$6289))</f>
        <v>2</v>
      </c>
      <c r="P20" s="121" cm="1">
        <f t="array" ref="P20">SUMPRODUCT(('Raw Data'!$E$2:$E$6289=$B20)*('Raw Data'!$BL$2:$BL$6289=$D$3)*('Raw Data'!$P$2:$P$6289="PRAS")*('Raw Data'!$J$2:$J$6289=$G$3)*('Raw Data'!$R$2:$R$6289))</f>
        <v>2</v>
      </c>
      <c r="Q20" s="99" cm="1">
        <f t="array" ref="Q20">SUMPRODUCT(('Raw Data'!$E$2:$E$6289=$B20)*('Raw Data'!$BL$2:$BL$6289=$D$3)*('Raw Data'!$P$2:$P$6289="PRAS")*('Raw Data'!$J$2:$J$6289=$G$3)*('Raw Data'!$AH$2:$AH$6289))+SUMPRODUCT(('Raw Data'!$E$2:$E$6289=$B20)*('Raw Data'!$BL$2:$BL$6289=$D$3)*('Raw Data'!$P$2:$P$6289="PRAS")*('Raw Data'!$J$2:$J$6289=$G$3)*('Raw Data'!$BH$2:$BH$6289))</f>
        <v>0</v>
      </c>
      <c r="R20" s="99">
        <f t="shared" si="12"/>
        <v>2</v>
      </c>
      <c r="S20" s="99" cm="1">
        <f t="array" ref="S20">SUMPRODUCT(('Raw Data'!$E$2:$E$6289=$B20)*('Raw Data'!$BL$2:$BL$6289=$D$3)*('Raw Data'!$P$2:$P$6289="PRAS")*('Raw Data'!$J$2:$J$6289=$G$3)*('Raw Data'!$AF$2:$AF$6289))</f>
        <v>0</v>
      </c>
      <c r="T20" s="99">
        <f t="shared" si="13"/>
        <v>2</v>
      </c>
      <c r="U20" s="99" cm="1">
        <f t="array" ref="U20">SUMPRODUCT(('Raw Data'!$E$2:$E$6289=$B20)*('Raw Data'!$BL$2:$BL$6289=$D$3)*('Raw Data'!$P$2:$P$6289="PRAS")*('Raw Data'!$J$2:$J$6289=$G$3)*('Raw Data'!$AE$2:$AE$6289))</f>
        <v>0</v>
      </c>
      <c r="V20" s="127" cm="1">
        <f t="array" ref="V20">SUMPRODUCT(('Raw Data'!$E$2:$E$6289=$B20)*('Raw Data'!$BL$2:$BL$6289=$D$3)*('Raw Data'!$P$2:$P$6289="PRAS")*('Raw Data'!$J$2:$J$6289=$G$3)*('Raw Data'!$AD$2:$AD$6289))</f>
        <v>0</v>
      </c>
      <c r="W20" s="125">
        <f t="shared" si="5"/>
        <v>0.75</v>
      </c>
    </row>
    <row r="21" spans="2:23" x14ac:dyDescent="0.2">
      <c r="B21" s="254" t="s">
        <v>16</v>
      </c>
      <c r="C21" s="126" cm="1">
        <f t="array" ref="C21">(SUMPRODUCT(('Raw Data'!$E$2:$E$6289=$B21)*('Raw Data'!$BL$2:$BL$6289=$D$3)*('Raw Data'!$P$2:$P$6289="PCOA")*('Raw Data'!$J$2:$J$6289=$G$3)*('Raw Data'!$S$2:$S$6289)))/1000</f>
        <v>0.28000000000000003</v>
      </c>
      <c r="D21" s="99">
        <f t="shared" si="9"/>
        <v>0.2</v>
      </c>
      <c r="E21" s="127" cm="1">
        <f t="array" ref="E21">(SUMPRODUCT(('Raw Data'!$E$2:$E$6289=$B21)*('Raw Data'!$BL$2:$BL$6289=$D$3)*('Raw Data'!$P$2:$P$6289="PCOA")*('Raw Data'!$J$2:$J$6289=$G$3)*('Raw Data'!$T$2:$T$6289)))/1000</f>
        <v>0.08</v>
      </c>
      <c r="F21" s="128" cm="1">
        <f t="array" ref="F21">(SUMPRODUCT(('Raw Data'!$E$2:$E$6289=$B21)*('Raw Data'!$BL$2:$BL$6289=$D$3)*('Raw Data'!$P$2:$P$6289="PRAS")*('Raw Data'!$J$2:$J$6289=$G$3)*('Raw Data'!$S$2:$S$6289)))/1000</f>
        <v>0.12</v>
      </c>
      <c r="G21" s="128" cm="1">
        <f t="array" ref="G21">(SUMPRODUCT(('Raw Data'!$E$2:$E$6289=$B21)*('Raw Data'!$BL$2:$BL$6289=$D$3)*('Raw Data'!$P$2:$P$6289="PRAS")*('Raw Data'!$J$2:$J$6289=$G$3)*('Raw Data'!$T$2:$T$6289)))/1000</f>
        <v>0</v>
      </c>
      <c r="H21" s="99">
        <f t="shared" si="10"/>
        <v>0.12</v>
      </c>
      <c r="I21" s="128" cm="1">
        <f t="array" ref="I21">(SUMPRODUCT(('Raw Data'!$E$2:$E$6289=$B21)*('Raw Data'!$BL$2:$BL$6289=$D$3)*('Raw Data'!$P$2:$P$6289="PRAS")*('Raw Data'!$J$2:$J$6289=$G$3)*('Raw Data'!$AA$2:$AA$6289)))/1000</f>
        <v>0.12</v>
      </c>
      <c r="J21" s="99">
        <f t="shared" si="11"/>
        <v>0</v>
      </c>
      <c r="K21" s="128" cm="1">
        <f t="array" ref="K21">(SUMPRODUCT(('Raw Data'!$E$2:$E$6289=$B21)*('Raw Data'!$BL$2:$BL$6289=$D$3)*('Raw Data'!$P$2:$P$6289="PRAS")*('Raw Data'!$J$2:$J$6289=$G$3)*('Raw Data'!$W$2:$W$6289)))/1000</f>
        <v>0</v>
      </c>
      <c r="L21" s="125">
        <f t="shared" si="7"/>
        <v>1</v>
      </c>
      <c r="M21" s="99" cm="1">
        <f t="array" ref="M21">SUMPRODUCT(('Raw Data'!$E$2:$E$6289=$B21)*('Raw Data'!$BL$2:$BL$6289=$D$3)*('Raw Data'!$P$2:$P$6289="PCOA")*('Raw Data'!$J$2:$J$6289=$G$3)*('Raw Data'!$R$2:$R$6289))</f>
        <v>7</v>
      </c>
      <c r="N21" s="99" cm="1">
        <f t="array" ref="N21">SUMPRODUCT(('Raw Data'!$E$2:$E$6289=$B21)*('Raw Data'!$BL$2:$BL$6289=$D$3)*('Raw Data'!$P$2:$P$6289="PCOA")*('Raw Data'!$J$2:$J$6289=$G$3)*('Raw Data'!$AF$2:$AF$6289))</f>
        <v>5</v>
      </c>
      <c r="O21" s="99" cm="1">
        <f t="array" ref="O21">SUMPRODUCT(('Raw Data'!$E$2:$E$6289=$B21)*('Raw Data'!$BL$2:$BL$6289=$D$3)*('Raw Data'!$P$2:$P$6289="PCOA")*('Raw Data'!$J$2:$J$6289=$G$3)*('Raw Data'!$AH$2:$AH$6289))+SUMPRODUCT(('Raw Data'!$E$2:$E$6289=$B21)*('Raw Data'!$BL$2:$BL$6289=$D$3)*('Raw Data'!$P$2:$P$6289="PCOA")*('Raw Data'!$J$2:$J$6289=$G$3)*('Raw Data'!$BH$2:$BH$6289))</f>
        <v>2</v>
      </c>
      <c r="P21" s="121" cm="1">
        <f t="array" ref="P21">SUMPRODUCT(('Raw Data'!$E$2:$E$6289=$B21)*('Raw Data'!$BL$2:$BL$6289=$D$3)*('Raw Data'!$P$2:$P$6289="PRAS")*('Raw Data'!$J$2:$J$6289=$G$3)*('Raw Data'!$R$2:$R$6289))</f>
        <v>2</v>
      </c>
      <c r="Q21" s="99" cm="1">
        <f t="array" ref="Q21">SUMPRODUCT(('Raw Data'!$E$2:$E$6289=$B21)*('Raw Data'!$BL$2:$BL$6289=$D$3)*('Raw Data'!$P$2:$P$6289="PRAS")*('Raw Data'!$J$2:$J$6289=$G$3)*('Raw Data'!$AH$2:$AH$6289))+SUMPRODUCT(('Raw Data'!$E$2:$E$6289=$B21)*('Raw Data'!$BL$2:$BL$6289=$D$3)*('Raw Data'!$P$2:$P$6289="PRAS")*('Raw Data'!$J$2:$J$6289=$G$3)*('Raw Data'!$BH$2:$BH$6289))</f>
        <v>0</v>
      </c>
      <c r="R21" s="99">
        <f t="shared" si="12"/>
        <v>2</v>
      </c>
      <c r="S21" s="99" cm="1">
        <f t="array" ref="S21">SUMPRODUCT(('Raw Data'!$E$2:$E$6289=$B21)*('Raw Data'!$BL$2:$BL$6289=$D$3)*('Raw Data'!$P$2:$P$6289="PRAS")*('Raw Data'!$J$2:$J$6289=$G$3)*('Raw Data'!$AF$2:$AF$6289))</f>
        <v>2</v>
      </c>
      <c r="T21" s="99">
        <f t="shared" si="13"/>
        <v>0</v>
      </c>
      <c r="U21" s="99" cm="1">
        <f t="array" ref="U21">SUMPRODUCT(('Raw Data'!$E$2:$E$6289=$B21)*('Raw Data'!$BL$2:$BL$6289=$D$3)*('Raw Data'!$P$2:$P$6289="PRAS")*('Raw Data'!$J$2:$J$6289=$G$3)*('Raw Data'!$AE$2:$AE$6289))</f>
        <v>0</v>
      </c>
      <c r="V21" s="127" cm="1">
        <f t="array" ref="V21">SUMPRODUCT(('Raw Data'!$E$2:$E$6289=$B21)*('Raw Data'!$BL$2:$BL$6289=$D$3)*('Raw Data'!$P$2:$P$6289="PRAS")*('Raw Data'!$J$2:$J$6289=$G$3)*('Raw Data'!$AD$2:$AD$6289))</f>
        <v>0</v>
      </c>
      <c r="W21" s="125">
        <f t="shared" si="5"/>
        <v>1</v>
      </c>
    </row>
    <row r="22" spans="2:23" x14ac:dyDescent="0.2">
      <c r="B22" s="254" t="s">
        <v>17</v>
      </c>
      <c r="C22" s="126" cm="1">
        <f t="array" ref="C22">(SUMPRODUCT(('Raw Data'!$E$2:$E$6289=$B22)*('Raw Data'!$BL$2:$BL$6289=$D$3)*('Raw Data'!$P$2:$P$6289="PCOA")*('Raw Data'!$J$2:$J$6289=$G$3)*('Raw Data'!$S$2:$S$6289)))/1000</f>
        <v>0</v>
      </c>
      <c r="D22" s="99">
        <f t="shared" si="9"/>
        <v>0</v>
      </c>
      <c r="E22" s="127" cm="1">
        <f t="array" ref="E22">(SUMPRODUCT(('Raw Data'!$E$2:$E$6289=$B22)*('Raw Data'!$BL$2:$BL$6289=$D$3)*('Raw Data'!$P$2:$P$6289="PCOA")*('Raw Data'!$J$2:$J$6289=$G$3)*('Raw Data'!$T$2:$T$6289)))/1000</f>
        <v>0</v>
      </c>
      <c r="F22" s="128" cm="1">
        <f t="array" ref="F22">(SUMPRODUCT(('Raw Data'!$E$2:$E$6289=$B22)*('Raw Data'!$BL$2:$BL$6289=$D$3)*('Raw Data'!$P$2:$P$6289="PRAS")*('Raw Data'!$J$2:$J$6289=$G$3)*('Raw Data'!$S$2:$S$6289)))/1000</f>
        <v>0</v>
      </c>
      <c r="G22" s="128" cm="1">
        <f t="array" ref="G22">(SUMPRODUCT(('Raw Data'!$E$2:$E$6289=$B22)*('Raw Data'!$BL$2:$BL$6289=$D$3)*('Raw Data'!$P$2:$P$6289="PRAS")*('Raw Data'!$J$2:$J$6289=$G$3)*('Raw Data'!$T$2:$T$6289)))/1000</f>
        <v>0</v>
      </c>
      <c r="H22" s="99">
        <f t="shared" si="10"/>
        <v>0</v>
      </c>
      <c r="I22" s="128" cm="1">
        <f t="array" ref="I22">(SUMPRODUCT(('Raw Data'!$E$2:$E$6289=$B22)*('Raw Data'!$BL$2:$BL$6289=$D$3)*('Raw Data'!$P$2:$P$6289="PRAS")*('Raw Data'!$J$2:$J$6289=$G$3)*('Raw Data'!$AA$2:$AA$6289)))/1000</f>
        <v>0</v>
      </c>
      <c r="J22" s="99">
        <f t="shared" si="11"/>
        <v>0</v>
      </c>
      <c r="K22" s="128" cm="1">
        <f t="array" ref="K22">(SUMPRODUCT(('Raw Data'!$E$2:$E$6289=$B22)*('Raw Data'!$BL$2:$BL$6289=$D$3)*('Raw Data'!$P$2:$P$6289="PRAS")*('Raw Data'!$J$2:$J$6289=$G$3)*('Raw Data'!$W$2:$W$6289)))/1000</f>
        <v>0</v>
      </c>
      <c r="L22" s="125">
        <f t="shared" si="7"/>
        <v>0</v>
      </c>
      <c r="M22" s="99" cm="1">
        <f t="array" ref="M22">SUMPRODUCT(('Raw Data'!$E$2:$E$6289=$B22)*('Raw Data'!$BL$2:$BL$6289=$D$3)*('Raw Data'!$P$2:$P$6289="PCOA")*('Raw Data'!$J$2:$J$6289=$G$3)*('Raw Data'!$R$2:$R$6289))</f>
        <v>0</v>
      </c>
      <c r="N22" s="99" cm="1">
        <f t="array" ref="N22">SUMPRODUCT(('Raw Data'!$E$2:$E$6289=$B22)*('Raw Data'!$BL$2:$BL$6289=$D$3)*('Raw Data'!$P$2:$P$6289="PCOA")*('Raw Data'!$J$2:$J$6289=$G$3)*('Raw Data'!$AF$2:$AF$6289))</f>
        <v>0</v>
      </c>
      <c r="O22" s="99" cm="1">
        <f t="array" ref="O22">SUMPRODUCT(('Raw Data'!$E$2:$E$6289=$B22)*('Raw Data'!$BL$2:$BL$6289=$D$3)*('Raw Data'!$P$2:$P$6289="PCOA")*('Raw Data'!$J$2:$J$6289=$G$3)*('Raw Data'!$AH$2:$AH$6289))+SUMPRODUCT(('Raw Data'!$E$2:$E$6289=$B22)*('Raw Data'!$BL$2:$BL$6289=$D$3)*('Raw Data'!$P$2:$P$6289="PCOA")*('Raw Data'!$J$2:$J$6289=$G$3)*('Raw Data'!$BH$2:$BH$6289))</f>
        <v>0</v>
      </c>
      <c r="P22" s="121" cm="1">
        <f t="array" ref="P22">SUMPRODUCT(('Raw Data'!$E$2:$E$6289=$B22)*('Raw Data'!$BL$2:$BL$6289=$D$3)*('Raw Data'!$P$2:$P$6289="PRAS")*('Raw Data'!$J$2:$J$6289=$G$3)*('Raw Data'!$R$2:$R$6289))</f>
        <v>0</v>
      </c>
      <c r="Q22" s="99" cm="1">
        <f t="array" ref="Q22">SUMPRODUCT(('Raw Data'!$E$2:$E$6289=$B22)*('Raw Data'!$BL$2:$BL$6289=$D$3)*('Raw Data'!$P$2:$P$6289="PRAS")*('Raw Data'!$J$2:$J$6289=$G$3)*('Raw Data'!$AH$2:$AH$6289))+SUMPRODUCT(('Raw Data'!$E$2:$E$6289=$B22)*('Raw Data'!$BL$2:$BL$6289=$D$3)*('Raw Data'!$P$2:$P$6289="PRAS")*('Raw Data'!$J$2:$J$6289=$G$3)*('Raw Data'!$BH$2:$BH$6289))</f>
        <v>0</v>
      </c>
      <c r="R22" s="99">
        <f t="shared" si="12"/>
        <v>0</v>
      </c>
      <c r="S22" s="99" cm="1">
        <f t="array" ref="S22">SUMPRODUCT(('Raw Data'!$E$2:$E$6289=$B22)*('Raw Data'!$BL$2:$BL$6289=$D$3)*('Raw Data'!$P$2:$P$6289="PRAS")*('Raw Data'!$J$2:$J$6289=$G$3)*('Raw Data'!$AF$2:$AF$6289))</f>
        <v>0</v>
      </c>
      <c r="T22" s="99">
        <f t="shared" si="13"/>
        <v>0</v>
      </c>
      <c r="U22" s="99" cm="1">
        <f t="array" ref="U22">SUMPRODUCT(('Raw Data'!$E$2:$E$6289=$B22)*('Raw Data'!$BL$2:$BL$6289=$D$3)*('Raw Data'!$P$2:$P$6289="PRAS")*('Raw Data'!$J$2:$J$6289=$G$3)*('Raw Data'!$AE$2:$AE$6289))</f>
        <v>0</v>
      </c>
      <c r="V22" s="127" cm="1">
        <f t="array" ref="V22">SUMPRODUCT(('Raw Data'!$E$2:$E$6289=$B22)*('Raw Data'!$BL$2:$BL$6289=$D$3)*('Raw Data'!$P$2:$P$6289="PRAS")*('Raw Data'!$J$2:$J$6289=$G$3)*('Raw Data'!$AD$2:$AD$6289))</f>
        <v>0</v>
      </c>
      <c r="W22" s="125">
        <f t="shared" si="5"/>
        <v>0</v>
      </c>
    </row>
    <row r="23" spans="2:23" x14ac:dyDescent="0.2">
      <c r="B23" s="254" t="s">
        <v>18</v>
      </c>
      <c r="C23" s="126" cm="1">
        <f t="array" ref="C23">(SUMPRODUCT(('Raw Data'!$E$2:$E$6289=$B23)*('Raw Data'!$BL$2:$BL$6289=$D$3)*('Raw Data'!$P$2:$P$6289="PCOA")*('Raw Data'!$J$2:$J$6289=$G$3)*('Raw Data'!$S$2:$S$6289)))/1000</f>
        <v>0.2</v>
      </c>
      <c r="D23" s="99">
        <f t="shared" si="9"/>
        <v>0.16</v>
      </c>
      <c r="E23" s="127" cm="1">
        <f t="array" ref="E23">(SUMPRODUCT(('Raw Data'!$E$2:$E$6289=$B23)*('Raw Data'!$BL$2:$BL$6289=$D$3)*('Raw Data'!$P$2:$P$6289="PCOA")*('Raw Data'!$J$2:$J$6289=$G$3)*('Raw Data'!$T$2:$T$6289)))/1000</f>
        <v>0.04</v>
      </c>
      <c r="F23" s="128" cm="1">
        <f t="array" ref="F23">(SUMPRODUCT(('Raw Data'!$E$2:$E$6289=$B23)*('Raw Data'!$BL$2:$BL$6289=$D$3)*('Raw Data'!$P$2:$P$6289="PRAS")*('Raw Data'!$J$2:$J$6289=$G$3)*('Raw Data'!$S$2:$S$6289)))/1000</f>
        <v>0.06</v>
      </c>
      <c r="G23" s="128" cm="1">
        <f t="array" ref="G23">(SUMPRODUCT(('Raw Data'!$E$2:$E$6289=$B23)*('Raw Data'!$BL$2:$BL$6289=$D$3)*('Raw Data'!$P$2:$P$6289="PRAS")*('Raw Data'!$J$2:$J$6289=$G$3)*('Raw Data'!$T$2:$T$6289)))/1000</f>
        <v>0</v>
      </c>
      <c r="H23" s="99">
        <f t="shared" si="10"/>
        <v>0.06</v>
      </c>
      <c r="I23" s="128" cm="1">
        <f t="array" ref="I23">(SUMPRODUCT(('Raw Data'!$E$2:$E$6289=$B23)*('Raw Data'!$BL$2:$BL$6289=$D$3)*('Raw Data'!$P$2:$P$6289="PRAS")*('Raw Data'!$J$2:$J$6289=$G$3)*('Raw Data'!$AA$2:$AA$6289)))/1000</f>
        <v>0</v>
      </c>
      <c r="J23" s="99">
        <f t="shared" si="11"/>
        <v>0</v>
      </c>
      <c r="K23" s="128" cm="1">
        <f t="array" ref="K23">(SUMPRODUCT(('Raw Data'!$E$2:$E$6289=$B23)*('Raw Data'!$BL$2:$BL$6289=$D$3)*('Raw Data'!$P$2:$P$6289="PRAS")*('Raw Data'!$J$2:$J$6289=$G$3)*('Raw Data'!$W$2:$W$6289)))/1000</f>
        <v>0.06</v>
      </c>
      <c r="L23" s="125">
        <f t="shared" si="7"/>
        <v>0.72727272727272729</v>
      </c>
      <c r="M23" s="99" cm="1">
        <f t="array" ref="M23">SUMPRODUCT(('Raw Data'!$E$2:$E$6289=$B23)*('Raw Data'!$BL$2:$BL$6289=$D$3)*('Raw Data'!$P$2:$P$6289="PCOA")*('Raw Data'!$J$2:$J$6289=$G$3)*('Raw Data'!$R$2:$R$6289))</f>
        <v>5</v>
      </c>
      <c r="N23" s="99" cm="1">
        <f t="array" ref="N23">SUMPRODUCT(('Raw Data'!$E$2:$E$6289=$B23)*('Raw Data'!$BL$2:$BL$6289=$D$3)*('Raw Data'!$P$2:$P$6289="PCOA")*('Raw Data'!$J$2:$J$6289=$G$3)*('Raw Data'!$AF$2:$AF$6289))</f>
        <v>4</v>
      </c>
      <c r="O23" s="99" cm="1">
        <f t="array" ref="O23">SUMPRODUCT(('Raw Data'!$E$2:$E$6289=$B23)*('Raw Data'!$BL$2:$BL$6289=$D$3)*('Raw Data'!$P$2:$P$6289="PCOA")*('Raw Data'!$J$2:$J$6289=$G$3)*('Raw Data'!$AH$2:$AH$6289))+SUMPRODUCT(('Raw Data'!$E$2:$E$6289=$B23)*('Raw Data'!$BL$2:$BL$6289=$D$3)*('Raw Data'!$P$2:$P$6289="PCOA")*('Raw Data'!$J$2:$J$6289=$G$3)*('Raw Data'!$BH$2:$BH$6289))</f>
        <v>1</v>
      </c>
      <c r="P23" s="121" cm="1">
        <f t="array" ref="P23">SUMPRODUCT(('Raw Data'!$E$2:$E$6289=$B23)*('Raw Data'!$BL$2:$BL$6289=$D$3)*('Raw Data'!$P$2:$P$6289="PRAS")*('Raw Data'!$J$2:$J$6289=$G$3)*('Raw Data'!$R$2:$R$6289))</f>
        <v>1</v>
      </c>
      <c r="Q23" s="99" cm="1">
        <f t="array" ref="Q23">SUMPRODUCT(('Raw Data'!$E$2:$E$6289=$B23)*('Raw Data'!$BL$2:$BL$6289=$D$3)*('Raw Data'!$P$2:$P$6289="PRAS")*('Raw Data'!$J$2:$J$6289=$G$3)*('Raw Data'!$AH$2:$AH$6289))+SUMPRODUCT(('Raw Data'!$E$2:$E$6289=$B23)*('Raw Data'!$BL$2:$BL$6289=$D$3)*('Raw Data'!$P$2:$P$6289="PRAS")*('Raw Data'!$J$2:$J$6289=$G$3)*('Raw Data'!$BH$2:$BH$6289))</f>
        <v>0</v>
      </c>
      <c r="R23" s="99">
        <f t="shared" si="12"/>
        <v>1</v>
      </c>
      <c r="S23" s="99" cm="1">
        <f t="array" ref="S23">SUMPRODUCT(('Raw Data'!$E$2:$E$6289=$B23)*('Raw Data'!$BL$2:$BL$6289=$D$3)*('Raw Data'!$P$2:$P$6289="PRAS")*('Raw Data'!$J$2:$J$6289=$G$3)*('Raw Data'!$AF$2:$AF$6289))</f>
        <v>0</v>
      </c>
      <c r="T23" s="99">
        <f t="shared" si="13"/>
        <v>0</v>
      </c>
      <c r="U23" s="99" cm="1">
        <f t="array" ref="U23">SUMPRODUCT(('Raw Data'!$E$2:$E$6289=$B23)*('Raw Data'!$BL$2:$BL$6289=$D$3)*('Raw Data'!$P$2:$P$6289="PRAS")*('Raw Data'!$J$2:$J$6289=$G$3)*('Raw Data'!$AE$2:$AE$6289))</f>
        <v>0</v>
      </c>
      <c r="V23" s="127" cm="1">
        <f t="array" ref="V23">SUMPRODUCT(('Raw Data'!$E$2:$E$6289=$B23)*('Raw Data'!$BL$2:$BL$6289=$D$3)*('Raw Data'!$P$2:$P$6289="PRAS")*('Raw Data'!$J$2:$J$6289=$G$3)*('Raw Data'!$AD$2:$AD$6289))</f>
        <v>1</v>
      </c>
      <c r="W23" s="125">
        <f t="shared" si="5"/>
        <v>0.8</v>
      </c>
    </row>
    <row r="24" spans="2:23" x14ac:dyDescent="0.2">
      <c r="B24" s="254" t="s">
        <v>19</v>
      </c>
      <c r="C24" s="126" cm="1">
        <f t="array" ref="C24">(SUMPRODUCT(('Raw Data'!$E$2:$E$6289=$B24)*('Raw Data'!$BL$2:$BL$6289=$D$3)*('Raw Data'!$P$2:$P$6289="PCOA")*('Raw Data'!$J$2:$J$6289=$G$3)*('Raw Data'!$S$2:$S$6289)))/1000</f>
        <v>0.04</v>
      </c>
      <c r="D24" s="99">
        <f t="shared" si="9"/>
        <v>0.04</v>
      </c>
      <c r="E24" s="127" cm="1">
        <f t="array" ref="E24">(SUMPRODUCT(('Raw Data'!$E$2:$E$6289=$B24)*('Raw Data'!$BL$2:$BL$6289=$D$3)*('Raw Data'!$P$2:$P$6289="PCOA")*('Raw Data'!$J$2:$J$6289=$G$3)*('Raw Data'!$T$2:$T$6289)))/1000</f>
        <v>0</v>
      </c>
      <c r="F24" s="128" cm="1">
        <f t="array" ref="F24">(SUMPRODUCT(('Raw Data'!$E$2:$E$6289=$B24)*('Raw Data'!$BL$2:$BL$6289=$D$3)*('Raw Data'!$P$2:$P$6289="PRAS")*('Raw Data'!$J$2:$J$6289=$G$3)*('Raw Data'!$S$2:$S$6289)))/1000</f>
        <v>0</v>
      </c>
      <c r="G24" s="128" cm="1">
        <f t="array" ref="G24">(SUMPRODUCT(('Raw Data'!$E$2:$E$6289=$B24)*('Raw Data'!$BL$2:$BL$6289=$D$3)*('Raw Data'!$P$2:$P$6289="PRAS")*('Raw Data'!$J$2:$J$6289=$G$3)*('Raw Data'!$T$2:$T$6289)))/1000</f>
        <v>0</v>
      </c>
      <c r="H24" s="99">
        <f t="shared" si="10"/>
        <v>0</v>
      </c>
      <c r="I24" s="128" cm="1">
        <f t="array" ref="I24">(SUMPRODUCT(('Raw Data'!$E$2:$E$6289=$B24)*('Raw Data'!$BL$2:$BL$6289=$D$3)*('Raw Data'!$P$2:$P$6289="PRAS")*('Raw Data'!$J$2:$J$6289=$G$3)*('Raw Data'!$AA$2:$AA$6289)))/1000</f>
        <v>0</v>
      </c>
      <c r="J24" s="99">
        <f t="shared" si="11"/>
        <v>0</v>
      </c>
      <c r="K24" s="128" cm="1">
        <f t="array" ref="K24">(SUMPRODUCT(('Raw Data'!$E$2:$E$6289=$B24)*('Raw Data'!$BL$2:$BL$6289=$D$3)*('Raw Data'!$P$2:$P$6289="PRAS")*('Raw Data'!$J$2:$J$6289=$G$3)*('Raw Data'!$W$2:$W$6289)))/1000</f>
        <v>0</v>
      </c>
      <c r="L24" s="125">
        <f t="shared" si="7"/>
        <v>1</v>
      </c>
      <c r="M24" s="99" cm="1">
        <f t="array" ref="M24">SUMPRODUCT(('Raw Data'!$E$2:$E$6289=$B24)*('Raw Data'!$BL$2:$BL$6289=$D$3)*('Raw Data'!$P$2:$P$6289="PCOA")*('Raw Data'!$J$2:$J$6289=$G$3)*('Raw Data'!$R$2:$R$6289))</f>
        <v>1</v>
      </c>
      <c r="N24" s="99" cm="1">
        <f t="array" ref="N24">SUMPRODUCT(('Raw Data'!$E$2:$E$6289=$B24)*('Raw Data'!$BL$2:$BL$6289=$D$3)*('Raw Data'!$P$2:$P$6289="PCOA")*('Raw Data'!$J$2:$J$6289=$G$3)*('Raw Data'!$AF$2:$AF$6289))</f>
        <v>1</v>
      </c>
      <c r="O24" s="99" cm="1">
        <f t="array" ref="O24">SUMPRODUCT(('Raw Data'!$E$2:$E$6289=$B24)*('Raw Data'!$BL$2:$BL$6289=$D$3)*('Raw Data'!$P$2:$P$6289="PCOA")*('Raw Data'!$J$2:$J$6289=$G$3)*('Raw Data'!$AH$2:$AH$6289))+SUMPRODUCT(('Raw Data'!$E$2:$E$6289=$B24)*('Raw Data'!$BL$2:$BL$6289=$D$3)*('Raw Data'!$P$2:$P$6289="PCOA")*('Raw Data'!$J$2:$J$6289=$G$3)*('Raw Data'!$BH$2:$BH$6289))</f>
        <v>0</v>
      </c>
      <c r="P24" s="121" cm="1">
        <f t="array" ref="P24">SUMPRODUCT(('Raw Data'!$E$2:$E$6289=$B24)*('Raw Data'!$BL$2:$BL$6289=$D$3)*('Raw Data'!$P$2:$P$6289="PRAS")*('Raw Data'!$J$2:$J$6289=$G$3)*('Raw Data'!$R$2:$R$6289))</f>
        <v>0</v>
      </c>
      <c r="Q24" s="99" cm="1">
        <f t="array" ref="Q24">SUMPRODUCT(('Raw Data'!$E$2:$E$6289=$B24)*('Raw Data'!$BL$2:$BL$6289=$D$3)*('Raw Data'!$P$2:$P$6289="PRAS")*('Raw Data'!$J$2:$J$6289=$G$3)*('Raw Data'!$AH$2:$AH$6289))+SUMPRODUCT(('Raw Data'!$E$2:$E$6289=$B24)*('Raw Data'!$BL$2:$BL$6289=$D$3)*('Raw Data'!$P$2:$P$6289="PRAS")*('Raw Data'!$J$2:$J$6289=$G$3)*('Raw Data'!$BH$2:$BH$6289))</f>
        <v>0</v>
      </c>
      <c r="R24" s="99">
        <f t="shared" si="12"/>
        <v>0</v>
      </c>
      <c r="S24" s="99" cm="1">
        <f t="array" ref="S24">SUMPRODUCT(('Raw Data'!$E$2:$E$6289=$B24)*('Raw Data'!$BL$2:$BL$6289=$D$3)*('Raw Data'!$P$2:$P$6289="PRAS")*('Raw Data'!$J$2:$J$6289=$G$3)*('Raw Data'!$AF$2:$AF$6289))</f>
        <v>0</v>
      </c>
      <c r="T24" s="99">
        <f t="shared" si="13"/>
        <v>0</v>
      </c>
      <c r="U24" s="99" cm="1">
        <f t="array" ref="U24">SUMPRODUCT(('Raw Data'!$E$2:$E$6289=$B24)*('Raw Data'!$BL$2:$BL$6289=$D$3)*('Raw Data'!$P$2:$P$6289="PRAS")*('Raw Data'!$J$2:$J$6289=$G$3)*('Raw Data'!$AE$2:$AE$6289))</f>
        <v>0</v>
      </c>
      <c r="V24" s="127" cm="1">
        <f t="array" ref="V24">SUMPRODUCT(('Raw Data'!$E$2:$E$6289=$B24)*('Raw Data'!$BL$2:$BL$6289=$D$3)*('Raw Data'!$P$2:$P$6289="PRAS")*('Raw Data'!$J$2:$J$6289=$G$3)*('Raw Data'!$AD$2:$AD$6289))</f>
        <v>0</v>
      </c>
      <c r="W24" s="125">
        <f t="shared" si="5"/>
        <v>1</v>
      </c>
    </row>
    <row r="25" spans="2:23" ht="13.5" customHeight="1" x14ac:dyDescent="0.2">
      <c r="B25" s="254" t="s">
        <v>20</v>
      </c>
      <c r="C25" s="126" cm="1">
        <f t="array" ref="C25">(SUMPRODUCT(('Raw Data'!$E$2:$E$6289=$B25)*('Raw Data'!$BL$2:$BL$6289=$D$3)*('Raw Data'!$P$2:$P$6289="PCOA")*('Raw Data'!$J$2:$J$6289=$G$3)*('Raw Data'!$S$2:$S$6289)))/1000</f>
        <v>0.2</v>
      </c>
      <c r="D25" s="99">
        <f t="shared" si="9"/>
        <v>0.2</v>
      </c>
      <c r="E25" s="127" cm="1">
        <f t="array" ref="E25">(SUMPRODUCT(('Raw Data'!$E$2:$E$6289=$B25)*('Raw Data'!$BL$2:$BL$6289=$D$3)*('Raw Data'!$P$2:$P$6289="PCOA")*('Raw Data'!$J$2:$J$6289=$G$3)*('Raw Data'!$T$2:$T$6289)))/1000</f>
        <v>0</v>
      </c>
      <c r="F25" s="128" cm="1">
        <f t="array" ref="F25">(SUMPRODUCT(('Raw Data'!$E$2:$E$6289=$B25)*('Raw Data'!$BL$2:$BL$6289=$D$3)*('Raw Data'!$P$2:$P$6289="PRAS")*('Raw Data'!$J$2:$J$6289=$G$3)*('Raw Data'!$S$2:$S$6289)))/1000</f>
        <v>0</v>
      </c>
      <c r="G25" s="128" cm="1">
        <f t="array" ref="G25">(SUMPRODUCT(('Raw Data'!$E$2:$E$6289=$B25)*('Raw Data'!$BL$2:$BL$6289=$D$3)*('Raw Data'!$P$2:$P$6289="PRAS")*('Raw Data'!$J$2:$J$6289=$G$3)*('Raw Data'!$T$2:$T$6289)))/1000</f>
        <v>0</v>
      </c>
      <c r="H25" s="99">
        <f t="shared" si="10"/>
        <v>0</v>
      </c>
      <c r="I25" s="128" cm="1">
        <f t="array" ref="I25">(SUMPRODUCT(('Raw Data'!$E$2:$E$6289=$B25)*('Raw Data'!$BL$2:$BL$6289=$D$3)*('Raw Data'!$P$2:$P$6289="PRAS")*('Raw Data'!$J$2:$J$6289=$G$3)*('Raw Data'!$AA$2:$AA$6289)))/1000</f>
        <v>0</v>
      </c>
      <c r="J25" s="99">
        <f t="shared" si="11"/>
        <v>0</v>
      </c>
      <c r="K25" s="128" cm="1">
        <f t="array" ref="K25">(SUMPRODUCT(('Raw Data'!$E$2:$E$6289=$B25)*('Raw Data'!$BL$2:$BL$6289=$D$3)*('Raw Data'!$P$2:$P$6289="PRAS")*('Raw Data'!$J$2:$J$6289=$G$3)*('Raw Data'!$W$2:$W$6289)))/1000</f>
        <v>0</v>
      </c>
      <c r="L25" s="125">
        <f t="shared" si="7"/>
        <v>1</v>
      </c>
      <c r="M25" s="99" cm="1">
        <f t="array" ref="M25">SUMPRODUCT(('Raw Data'!$E$2:$E$6289=$B25)*('Raw Data'!$BL$2:$BL$6289=$D$3)*('Raw Data'!$P$2:$P$6289="PCOA")*('Raw Data'!$J$2:$J$6289=$G$3)*('Raw Data'!$R$2:$R$6289))</f>
        <v>5</v>
      </c>
      <c r="N25" s="99" cm="1">
        <f t="array" ref="N25">SUMPRODUCT(('Raw Data'!$E$2:$E$6289=$B25)*('Raw Data'!$BL$2:$BL$6289=$D$3)*('Raw Data'!$P$2:$P$6289="PCOA")*('Raw Data'!$J$2:$J$6289=$G$3)*('Raw Data'!$AF$2:$AF$6289))</f>
        <v>5</v>
      </c>
      <c r="O25" s="99" cm="1">
        <f t="array" ref="O25">SUMPRODUCT(('Raw Data'!$E$2:$E$6289=$B25)*('Raw Data'!$BL$2:$BL$6289=$D$3)*('Raw Data'!$P$2:$P$6289="PCOA")*('Raw Data'!$J$2:$J$6289=$G$3)*('Raw Data'!$AH$2:$AH$6289))+SUMPRODUCT(('Raw Data'!$E$2:$E$6289=$B25)*('Raw Data'!$BL$2:$BL$6289=$D$3)*('Raw Data'!$P$2:$P$6289="PCOA")*('Raw Data'!$J$2:$J$6289=$G$3)*('Raw Data'!$BH$2:$BH$6289))</f>
        <v>0</v>
      </c>
      <c r="P25" s="121" cm="1">
        <f t="array" ref="P25">SUMPRODUCT(('Raw Data'!$E$2:$E$6289=$B25)*('Raw Data'!$BL$2:$BL$6289=$D$3)*('Raw Data'!$P$2:$P$6289="PRAS")*('Raw Data'!$J$2:$J$6289=$G$3)*('Raw Data'!$R$2:$R$6289))</f>
        <v>0</v>
      </c>
      <c r="Q25" s="99" cm="1">
        <f t="array" ref="Q25">SUMPRODUCT(('Raw Data'!$E$2:$E$6289=$B25)*('Raw Data'!$BL$2:$BL$6289=$D$3)*('Raw Data'!$P$2:$P$6289="PRAS")*('Raw Data'!$J$2:$J$6289=$G$3)*('Raw Data'!$AH$2:$AH$6289))+SUMPRODUCT(('Raw Data'!$E$2:$E$6289=$B25)*('Raw Data'!$BL$2:$BL$6289=$D$3)*('Raw Data'!$P$2:$P$6289="PRAS")*('Raw Data'!$J$2:$J$6289=$G$3)*('Raw Data'!$BH$2:$BH$6289))</f>
        <v>0</v>
      </c>
      <c r="R25" s="99">
        <f t="shared" si="12"/>
        <v>0</v>
      </c>
      <c r="S25" s="99" cm="1">
        <f t="array" ref="S25">SUMPRODUCT(('Raw Data'!$E$2:$E$6289=$B25)*('Raw Data'!$BL$2:$BL$6289=$D$3)*('Raw Data'!$P$2:$P$6289="PRAS")*('Raw Data'!$J$2:$J$6289=$G$3)*('Raw Data'!$AF$2:$AF$6289))</f>
        <v>0</v>
      </c>
      <c r="T25" s="99">
        <f t="shared" si="13"/>
        <v>0</v>
      </c>
      <c r="U25" s="99" cm="1">
        <f t="array" ref="U25">SUMPRODUCT(('Raw Data'!$E$2:$E$6289=$B25)*('Raw Data'!$BL$2:$BL$6289=$D$3)*('Raw Data'!$P$2:$P$6289="PRAS")*('Raw Data'!$J$2:$J$6289=$G$3)*('Raw Data'!$AE$2:$AE$6289))</f>
        <v>0</v>
      </c>
      <c r="V25" s="127" cm="1">
        <f t="array" ref="V25">SUMPRODUCT(('Raw Data'!$E$2:$E$6289=$B25)*('Raw Data'!$BL$2:$BL$6289=$D$3)*('Raw Data'!$P$2:$P$6289="PRAS")*('Raw Data'!$J$2:$J$6289=$G$3)*('Raw Data'!$AD$2:$AD$6289))</f>
        <v>0</v>
      </c>
      <c r="W25" s="125">
        <f t="shared" si="5"/>
        <v>1</v>
      </c>
    </row>
    <row r="26" spans="2:23" x14ac:dyDescent="0.2">
      <c r="B26" s="254" t="s">
        <v>21</v>
      </c>
      <c r="C26" s="126" cm="1">
        <f t="array" ref="C26">(SUMPRODUCT(('Raw Data'!$E$2:$E$6289=$B26)*('Raw Data'!$BL$2:$BL$6289=$D$3)*('Raw Data'!$P$2:$P$6289="PCOA")*('Raw Data'!$J$2:$J$6289=$G$3)*('Raw Data'!$S$2:$S$6289)))/1000</f>
        <v>0.32</v>
      </c>
      <c r="D26" s="99">
        <f t="shared" si="9"/>
        <v>3.999999999999998E-2</v>
      </c>
      <c r="E26" s="127" cm="1">
        <f t="array" ref="E26">(SUMPRODUCT(('Raw Data'!$E$2:$E$6289=$B26)*('Raw Data'!$BL$2:$BL$6289=$D$3)*('Raw Data'!$P$2:$P$6289="PCOA")*('Raw Data'!$J$2:$J$6289=$G$3)*('Raw Data'!$T$2:$T$6289)))/1000</f>
        <v>0.28000000000000003</v>
      </c>
      <c r="F26" s="128" cm="1">
        <f t="array" ref="F26">(SUMPRODUCT(('Raw Data'!$E$2:$E$6289=$B26)*('Raw Data'!$BL$2:$BL$6289=$D$3)*('Raw Data'!$P$2:$P$6289="PRAS")*('Raw Data'!$J$2:$J$6289=$G$3)*('Raw Data'!$S$2:$S$6289)))/1000</f>
        <v>0.42</v>
      </c>
      <c r="G26" s="128" cm="1">
        <f t="array" ref="G26">(SUMPRODUCT(('Raw Data'!$E$2:$E$6289=$B26)*('Raw Data'!$BL$2:$BL$6289=$D$3)*('Raw Data'!$P$2:$P$6289="PRAS")*('Raw Data'!$J$2:$J$6289=$G$3)*('Raw Data'!$T$2:$T$6289)))/1000</f>
        <v>0</v>
      </c>
      <c r="H26" s="99">
        <f t="shared" si="10"/>
        <v>0.42</v>
      </c>
      <c r="I26" s="128" cm="1">
        <f t="array" ref="I26">(SUMPRODUCT(('Raw Data'!$E$2:$E$6289=$B26)*('Raw Data'!$BL$2:$BL$6289=$D$3)*('Raw Data'!$P$2:$P$6289="PRAS")*('Raw Data'!$J$2:$J$6289=$G$3)*('Raw Data'!$AA$2:$AA$6289)))/1000</f>
        <v>0.16000999999999999</v>
      </c>
      <c r="J26" s="99">
        <f t="shared" si="11"/>
        <v>1.9990000000000008E-2</v>
      </c>
      <c r="K26" s="128" cm="1">
        <f t="array" ref="K26">(SUMPRODUCT(('Raw Data'!$E$2:$E$6289=$B26)*('Raw Data'!$BL$2:$BL$6289=$D$3)*('Raw Data'!$P$2:$P$6289="PRAS")*('Raw Data'!$J$2:$J$6289=$G$3)*('Raw Data'!$W$2:$W$6289)))/1000</f>
        <v>0.24</v>
      </c>
      <c r="L26" s="125">
        <f t="shared" si="7"/>
        <v>0.4348043478260869</v>
      </c>
      <c r="M26" s="99" cm="1">
        <f t="array" ref="M26">SUMPRODUCT(('Raw Data'!$E$2:$E$6289=$B26)*('Raw Data'!$BL$2:$BL$6289=$D$3)*('Raw Data'!$P$2:$P$6289="PCOA")*('Raw Data'!$J$2:$J$6289=$G$3)*('Raw Data'!$R$2:$R$6289))</f>
        <v>8</v>
      </c>
      <c r="N26" s="99" cm="1">
        <f t="array" ref="N26">SUMPRODUCT(('Raw Data'!$E$2:$E$6289=$B26)*('Raw Data'!$BL$2:$BL$6289=$D$3)*('Raw Data'!$P$2:$P$6289="PCOA")*('Raw Data'!$J$2:$J$6289=$G$3)*('Raw Data'!$AF$2:$AF$6289))</f>
        <v>1</v>
      </c>
      <c r="O26" s="99" cm="1">
        <f t="array" ref="O26">SUMPRODUCT(('Raw Data'!$E$2:$E$6289=$B26)*('Raw Data'!$BL$2:$BL$6289=$D$3)*('Raw Data'!$P$2:$P$6289="PCOA")*('Raw Data'!$J$2:$J$6289=$G$3)*('Raw Data'!$AH$2:$AH$6289))+SUMPRODUCT(('Raw Data'!$E$2:$E$6289=$B26)*('Raw Data'!$BL$2:$BL$6289=$D$3)*('Raw Data'!$P$2:$P$6289="PCOA")*('Raw Data'!$J$2:$J$6289=$G$3)*('Raw Data'!$BH$2:$BH$6289))</f>
        <v>7</v>
      </c>
      <c r="P26" s="121" cm="1">
        <f t="array" ref="P26">SUMPRODUCT(('Raw Data'!$E$2:$E$6289=$B26)*('Raw Data'!$BL$2:$BL$6289=$D$3)*('Raw Data'!$P$2:$P$6289="PRAS")*('Raw Data'!$J$2:$J$6289=$G$3)*('Raw Data'!$R$2:$R$6289))</f>
        <v>7</v>
      </c>
      <c r="Q26" s="99" cm="1">
        <f t="array" ref="Q26">SUMPRODUCT(('Raw Data'!$E$2:$E$6289=$B26)*('Raw Data'!$BL$2:$BL$6289=$D$3)*('Raw Data'!$P$2:$P$6289="PRAS")*('Raw Data'!$J$2:$J$6289=$G$3)*('Raw Data'!$AH$2:$AH$6289))+SUMPRODUCT(('Raw Data'!$E$2:$E$6289=$B26)*('Raw Data'!$BL$2:$BL$6289=$D$3)*('Raw Data'!$P$2:$P$6289="PRAS")*('Raw Data'!$J$2:$J$6289=$G$3)*('Raw Data'!$BH$2:$BH$6289))</f>
        <v>0</v>
      </c>
      <c r="R26" s="99">
        <f t="shared" si="12"/>
        <v>7</v>
      </c>
      <c r="S26" s="99" cm="1">
        <f t="array" ref="S26">SUMPRODUCT(('Raw Data'!$E$2:$E$6289=$B26)*('Raw Data'!$BL$2:$BL$6289=$D$3)*('Raw Data'!$P$2:$P$6289="PRAS")*('Raw Data'!$J$2:$J$6289=$G$3)*('Raw Data'!$AF$2:$AF$6289))</f>
        <v>2</v>
      </c>
      <c r="T26" s="99">
        <f t="shared" si="13"/>
        <v>1</v>
      </c>
      <c r="U26" s="99" cm="1">
        <f t="array" ref="U26">SUMPRODUCT(('Raw Data'!$E$2:$E$6289=$B26)*('Raw Data'!$BL$2:$BL$6289=$D$3)*('Raw Data'!$P$2:$P$6289="PRAS")*('Raw Data'!$J$2:$J$6289=$G$3)*('Raw Data'!$AE$2:$AE$6289))</f>
        <v>0</v>
      </c>
      <c r="V26" s="127" cm="1">
        <f t="array" ref="V26">SUMPRODUCT(('Raw Data'!$E$2:$E$6289=$B26)*('Raw Data'!$BL$2:$BL$6289=$D$3)*('Raw Data'!$P$2:$P$6289="PRAS")*('Raw Data'!$J$2:$J$6289=$G$3)*('Raw Data'!$AD$2:$AD$6289))</f>
        <v>4</v>
      </c>
      <c r="W26" s="125">
        <f t="shared" si="5"/>
        <v>0.375</v>
      </c>
    </row>
    <row r="27" spans="2:23" x14ac:dyDescent="0.2">
      <c r="B27" s="254" t="s">
        <v>22</v>
      </c>
      <c r="C27" s="126" cm="1">
        <f t="array" ref="C27">(SUMPRODUCT(('Raw Data'!$E$2:$E$6289=$B27)*('Raw Data'!$BL$2:$BL$6289=$D$3)*('Raw Data'!$P$2:$P$6289="PCOA")*('Raw Data'!$J$2:$J$6289=$G$3)*('Raw Data'!$S$2:$S$6289)))/1000</f>
        <v>0.28000000000000003</v>
      </c>
      <c r="D27" s="99">
        <f t="shared" si="9"/>
        <v>0.12000000000000002</v>
      </c>
      <c r="E27" s="127" cm="1">
        <f t="array" ref="E27">(SUMPRODUCT(('Raw Data'!$E$2:$E$6289=$B27)*('Raw Data'!$BL$2:$BL$6289=$D$3)*('Raw Data'!$P$2:$P$6289="PCOA")*('Raw Data'!$J$2:$J$6289=$G$3)*('Raw Data'!$T$2:$T$6289)))/1000</f>
        <v>0.16</v>
      </c>
      <c r="F27" s="128" cm="1">
        <f t="array" ref="F27">(SUMPRODUCT(('Raw Data'!$E$2:$E$6289=$B27)*('Raw Data'!$BL$2:$BL$6289=$D$3)*('Raw Data'!$P$2:$P$6289="PRAS")*('Raw Data'!$J$2:$J$6289=$G$3)*('Raw Data'!$S$2:$S$6289)))/1000</f>
        <v>0.24</v>
      </c>
      <c r="G27" s="128" cm="1">
        <f t="array" ref="G27">(SUMPRODUCT(('Raw Data'!$E$2:$E$6289=$B27)*('Raw Data'!$BL$2:$BL$6289=$D$3)*('Raw Data'!$P$2:$P$6289="PRAS")*('Raw Data'!$J$2:$J$6289=$G$3)*('Raw Data'!$T$2:$T$6289)))/1000</f>
        <v>0</v>
      </c>
      <c r="H27" s="99">
        <f t="shared" si="10"/>
        <v>0.24</v>
      </c>
      <c r="I27" s="128" cm="1">
        <f t="array" ref="I27">(SUMPRODUCT(('Raw Data'!$E$2:$E$6289=$B27)*('Raw Data'!$BL$2:$BL$6289=$D$3)*('Raw Data'!$P$2:$P$6289="PRAS")*('Raw Data'!$J$2:$J$6289=$G$3)*('Raw Data'!$AA$2:$AA$6289)))/1000</f>
        <v>0</v>
      </c>
      <c r="J27" s="99">
        <f t="shared" si="11"/>
        <v>0</v>
      </c>
      <c r="K27" s="128" cm="1">
        <f t="array" ref="K27">(SUMPRODUCT(('Raw Data'!$E$2:$E$6289=$B27)*('Raw Data'!$BL$2:$BL$6289=$D$3)*('Raw Data'!$P$2:$P$6289="PRAS")*('Raw Data'!$J$2:$J$6289=$G$3)*('Raw Data'!$W$2:$W$6289)))/1000</f>
        <v>0.24</v>
      </c>
      <c r="L27" s="125">
        <f t="shared" si="7"/>
        <v>0.33333333333333343</v>
      </c>
      <c r="M27" s="99" cm="1">
        <f t="array" ref="M27">SUMPRODUCT(('Raw Data'!$E$2:$E$6289=$B27)*('Raw Data'!$BL$2:$BL$6289=$D$3)*('Raw Data'!$P$2:$P$6289="PCOA")*('Raw Data'!$J$2:$J$6289=$G$3)*('Raw Data'!$R$2:$R$6289))</f>
        <v>7</v>
      </c>
      <c r="N27" s="99" cm="1">
        <f t="array" ref="N27">SUMPRODUCT(('Raw Data'!$E$2:$E$6289=$B27)*('Raw Data'!$BL$2:$BL$6289=$D$3)*('Raw Data'!$P$2:$P$6289="PCOA")*('Raw Data'!$J$2:$J$6289=$G$3)*('Raw Data'!$AF$2:$AF$6289))</f>
        <v>3</v>
      </c>
      <c r="O27" s="99" cm="1">
        <f t="array" ref="O27">SUMPRODUCT(('Raw Data'!$E$2:$E$6289=$B27)*('Raw Data'!$BL$2:$BL$6289=$D$3)*('Raw Data'!$P$2:$P$6289="PCOA")*('Raw Data'!$J$2:$J$6289=$G$3)*('Raw Data'!$AH$2:$AH$6289))+SUMPRODUCT(('Raw Data'!$E$2:$E$6289=$B27)*('Raw Data'!$BL$2:$BL$6289=$D$3)*('Raw Data'!$P$2:$P$6289="PCOA")*('Raw Data'!$J$2:$J$6289=$G$3)*('Raw Data'!$BH$2:$BH$6289))</f>
        <v>4</v>
      </c>
      <c r="P27" s="121" cm="1">
        <f t="array" ref="P27">SUMPRODUCT(('Raw Data'!$E$2:$E$6289=$B27)*('Raw Data'!$BL$2:$BL$6289=$D$3)*('Raw Data'!$P$2:$P$6289="PRAS")*('Raw Data'!$J$2:$J$6289=$G$3)*('Raw Data'!$R$2:$R$6289))</f>
        <v>4</v>
      </c>
      <c r="Q27" s="99" cm="1">
        <f t="array" ref="Q27">SUMPRODUCT(('Raw Data'!$E$2:$E$6289=$B27)*('Raw Data'!$BL$2:$BL$6289=$D$3)*('Raw Data'!$P$2:$P$6289="PRAS")*('Raw Data'!$J$2:$J$6289=$G$3)*('Raw Data'!$AH$2:$AH$6289))+SUMPRODUCT(('Raw Data'!$E$2:$E$6289=$B27)*('Raw Data'!$BL$2:$BL$6289=$D$3)*('Raw Data'!$P$2:$P$6289="PRAS")*('Raw Data'!$J$2:$J$6289=$G$3)*('Raw Data'!$BH$2:$BH$6289))</f>
        <v>0</v>
      </c>
      <c r="R27" s="99">
        <f t="shared" si="12"/>
        <v>4</v>
      </c>
      <c r="S27" s="99" cm="1">
        <f t="array" ref="S27">SUMPRODUCT(('Raw Data'!$E$2:$E$6289=$B27)*('Raw Data'!$BL$2:$BL$6289=$D$3)*('Raw Data'!$P$2:$P$6289="PRAS")*('Raw Data'!$J$2:$J$6289=$G$3)*('Raw Data'!$AF$2:$AF$6289))</f>
        <v>0</v>
      </c>
      <c r="T27" s="99">
        <f t="shared" si="13"/>
        <v>0</v>
      </c>
      <c r="U27" s="99" cm="1">
        <f t="array" ref="U27">SUMPRODUCT(('Raw Data'!$E$2:$E$6289=$B27)*('Raw Data'!$BL$2:$BL$6289=$D$3)*('Raw Data'!$P$2:$P$6289="PRAS")*('Raw Data'!$J$2:$J$6289=$G$3)*('Raw Data'!$AE$2:$AE$6289))</f>
        <v>0</v>
      </c>
      <c r="V27" s="127" cm="1">
        <f t="array" ref="V27">SUMPRODUCT(('Raw Data'!$E$2:$E$6289=$B27)*('Raw Data'!$BL$2:$BL$6289=$D$3)*('Raw Data'!$P$2:$P$6289="PRAS")*('Raw Data'!$J$2:$J$6289=$G$3)*('Raw Data'!$AD$2:$AD$6289))</f>
        <v>4</v>
      </c>
      <c r="W27" s="125">
        <f t="shared" si="5"/>
        <v>0.42857142857142855</v>
      </c>
    </row>
    <row r="28" spans="2:23" x14ac:dyDescent="0.2">
      <c r="B28" s="254"/>
      <c r="C28" s="126"/>
      <c r="D28" s="99"/>
      <c r="E28" s="127"/>
      <c r="F28" s="128"/>
      <c r="G28" s="128"/>
      <c r="H28" s="99"/>
      <c r="I28" s="128"/>
      <c r="J28" s="99"/>
      <c r="K28" s="128"/>
      <c r="L28" s="125"/>
      <c r="M28" s="99"/>
      <c r="N28" s="99"/>
      <c r="O28" s="99"/>
      <c r="P28" s="121"/>
      <c r="Q28" s="99"/>
      <c r="R28" s="99"/>
      <c r="S28" s="99"/>
      <c r="T28" s="99"/>
      <c r="U28" s="99"/>
      <c r="V28" s="127"/>
      <c r="W28" s="125"/>
    </row>
    <row r="29" spans="2:23" x14ac:dyDescent="0.2">
      <c r="B29" s="242" t="s">
        <v>28</v>
      </c>
      <c r="C29" s="129">
        <f>SUM(C30:C37)</f>
        <v>21.840000000000003</v>
      </c>
      <c r="D29" s="129">
        <f t="shared" ref="D29:K29" si="14">SUM(D30:D37)</f>
        <v>9.7200000000000006</v>
      </c>
      <c r="E29" s="129">
        <f t="shared" si="14"/>
        <v>12.120000000000001</v>
      </c>
      <c r="F29" s="129">
        <f t="shared" si="14"/>
        <v>17.939999999999998</v>
      </c>
      <c r="G29" s="129">
        <f t="shared" si="14"/>
        <v>1.44</v>
      </c>
      <c r="H29" s="129">
        <f t="shared" si="14"/>
        <v>16.5</v>
      </c>
      <c r="I29" s="129">
        <f t="shared" si="14"/>
        <v>5.9815800000000001</v>
      </c>
      <c r="J29" s="129">
        <f t="shared" si="14"/>
        <v>2.2984200000000006</v>
      </c>
      <c r="K29" s="129">
        <f t="shared" si="14"/>
        <v>8.2199999999999989</v>
      </c>
      <c r="L29" s="117">
        <f t="shared" ref="L29:L37" si="15">IFERROR((D29+I29)/(D29+H29),0)</f>
        <v>0.59883981693363841</v>
      </c>
      <c r="M29" s="129">
        <f>SUM(M30:M37)</f>
        <v>546</v>
      </c>
      <c r="N29" s="129">
        <f t="shared" ref="N29:V29" si="16">SUM(N30:N37)</f>
        <v>243</v>
      </c>
      <c r="O29" s="129">
        <f t="shared" si="16"/>
        <v>303</v>
      </c>
      <c r="P29" s="129">
        <f t="shared" si="16"/>
        <v>299</v>
      </c>
      <c r="Q29" s="129">
        <f t="shared" si="16"/>
        <v>24</v>
      </c>
      <c r="R29" s="129">
        <f t="shared" si="16"/>
        <v>275</v>
      </c>
      <c r="S29" s="129">
        <f t="shared" si="16"/>
        <v>92</v>
      </c>
      <c r="T29" s="129">
        <f t="shared" si="16"/>
        <v>44</v>
      </c>
      <c r="U29" s="129">
        <f t="shared" si="16"/>
        <v>4</v>
      </c>
      <c r="V29" s="129">
        <f t="shared" si="16"/>
        <v>135</v>
      </c>
      <c r="W29" s="117">
        <f t="shared" ref="W29:W37" si="17">IFERROR((S29+N29)/(R29+N29),0)</f>
        <v>0.64671814671814676</v>
      </c>
    </row>
    <row r="30" spans="2:23" x14ac:dyDescent="0.2">
      <c r="B30" s="254" t="s">
        <v>29</v>
      </c>
      <c r="C30" s="126" cm="1">
        <f t="array" ref="C30">(SUMPRODUCT(('Raw Data'!$E$2:$E$6289=$B30)*('Raw Data'!$BL$2:$BL$6289=$D$3)*('Raw Data'!$P$2:$P$6289="PCOA")*('Raw Data'!$J$2:$J$6289=$G$3)*('Raw Data'!$S$2:$S$6289)))/1000</f>
        <v>0.6</v>
      </c>
      <c r="D30" s="99">
        <f t="shared" ref="D30:D37" si="18">C30-E30</f>
        <v>0.39999999999999997</v>
      </c>
      <c r="E30" s="127" cm="1">
        <f t="array" ref="E30">(SUMPRODUCT(('Raw Data'!$E$2:$E$6289=$B30)*('Raw Data'!$BL$2:$BL$6289=$D$3)*('Raw Data'!$P$2:$P$6289="PCOA")*('Raw Data'!$J$2:$J$6289=$G$3)*('Raw Data'!$T$2:$T$6289)))/1000</f>
        <v>0.2</v>
      </c>
      <c r="F30" s="128" cm="1">
        <f t="array" ref="F30">(SUMPRODUCT(('Raw Data'!$E$2:$E$6289=$B30)*('Raw Data'!$BL$2:$BL$6289=$D$3)*('Raw Data'!$P$2:$P$6289="PRAS")*('Raw Data'!$J$2:$J$6289=$G$3)*('Raw Data'!$S$2:$S$6289)))/1000</f>
        <v>0.3</v>
      </c>
      <c r="G30" s="128" cm="1">
        <f t="array" ref="G30">(SUMPRODUCT(('Raw Data'!$E$2:$E$6289=$B30)*('Raw Data'!$BL$2:$BL$6289=$D$3)*('Raw Data'!$P$2:$P$6289="PRAS")*('Raw Data'!$J$2:$J$6289=$G$3)*('Raw Data'!$T$2:$T$6289)))/1000</f>
        <v>0</v>
      </c>
      <c r="H30" s="99">
        <f t="shared" ref="H30:H37" si="19">F30-G30</f>
        <v>0.3</v>
      </c>
      <c r="I30" s="128" cm="1">
        <f t="array" ref="I30">(SUMPRODUCT(('Raw Data'!$E$2:$E$6289=$B30)*('Raw Data'!$BL$2:$BL$6289=$D$3)*('Raw Data'!$P$2:$P$6289="PRAS")*('Raw Data'!$J$2:$J$6289=$G$3)*('Raw Data'!$AA$2:$AA$6289)))/1000</f>
        <v>0.12</v>
      </c>
      <c r="J30" s="99">
        <f t="shared" ref="J30:J37" si="20">H30-I30-K30</f>
        <v>0</v>
      </c>
      <c r="K30" s="128" cm="1">
        <f t="array" ref="K30">(SUMPRODUCT(('Raw Data'!$E$2:$E$6289=$B30)*('Raw Data'!$BL$2:$BL$6289=$D$3)*('Raw Data'!$P$2:$P$6289="PRAS")*('Raw Data'!$J$2:$J$6289=$G$3)*('Raw Data'!$W$2:$W$6289)))/1000</f>
        <v>0.18</v>
      </c>
      <c r="L30" s="125">
        <f t="shared" si="15"/>
        <v>0.74285714285714288</v>
      </c>
      <c r="M30" s="99" cm="1">
        <f t="array" ref="M30">SUMPRODUCT(('Raw Data'!$E$2:$E$6289=$B30)*('Raw Data'!$BL$2:$BL$6289=$D$3)*('Raw Data'!$P$2:$P$6289="PCOA")*('Raw Data'!$J$2:$J$6289=$G$3)*('Raw Data'!$R$2:$R$6289))</f>
        <v>15</v>
      </c>
      <c r="N30" s="99" cm="1">
        <f t="array" ref="N30">SUMPRODUCT(('Raw Data'!$E$2:$E$6289=$B30)*('Raw Data'!$BL$2:$BL$6289=$D$3)*('Raw Data'!$P$2:$P$6289="PCOA")*('Raw Data'!$J$2:$J$6289=$G$3)*('Raw Data'!$AF$2:$AF$6289))</f>
        <v>10</v>
      </c>
      <c r="O30" s="99" cm="1">
        <f t="array" ref="O30">SUMPRODUCT(('Raw Data'!$E$2:$E$6289=$B30)*('Raw Data'!$BL$2:$BL$6289=$D$3)*('Raw Data'!$P$2:$P$6289="PCOA")*('Raw Data'!$J$2:$J$6289=$G$3)*('Raw Data'!$AH$2:$AH$6289))+SUMPRODUCT(('Raw Data'!$E$2:$E$6289=$B30)*('Raw Data'!$BL$2:$BL$6289=$D$3)*('Raw Data'!$P$2:$P$6289="PCOA")*('Raw Data'!$J$2:$J$6289=$G$3)*('Raw Data'!$BH$2:$BH$6289))</f>
        <v>5</v>
      </c>
      <c r="P30" s="121" cm="1">
        <f t="array" ref="P30">SUMPRODUCT(('Raw Data'!$E$2:$E$6289=$B30)*('Raw Data'!$BL$2:$BL$6289=$D$3)*('Raw Data'!$P$2:$P$6289="PRAS")*('Raw Data'!$J$2:$J$6289=$G$3)*('Raw Data'!$R$2:$R$6289))</f>
        <v>5</v>
      </c>
      <c r="Q30" s="99" cm="1">
        <f t="array" ref="Q30">SUMPRODUCT(('Raw Data'!$E$2:$E$6289=$B30)*('Raw Data'!$BL$2:$BL$6289=$D$3)*('Raw Data'!$P$2:$P$6289="PRAS")*('Raw Data'!$J$2:$J$6289=$G$3)*('Raw Data'!$AH$2:$AH$6289))+SUMPRODUCT(('Raw Data'!$E$2:$E$6289=$B30)*('Raw Data'!$BL$2:$BL$6289=$D$3)*('Raw Data'!$P$2:$P$6289="PRAS")*('Raw Data'!$J$2:$J$6289=$G$3)*('Raw Data'!$BH$2:$BH$6289))</f>
        <v>0</v>
      </c>
      <c r="R30" s="99">
        <f t="shared" ref="R30:R37" si="21">P30-Q30</f>
        <v>5</v>
      </c>
      <c r="S30" s="99" cm="1">
        <f t="array" ref="S30">SUMPRODUCT(('Raw Data'!$E$2:$E$6289=$B30)*('Raw Data'!$BL$2:$BL$6289=$D$3)*('Raw Data'!$P$2:$P$6289="PRAS")*('Raw Data'!$J$2:$J$6289=$G$3)*('Raw Data'!$AF$2:$AF$6289))</f>
        <v>2</v>
      </c>
      <c r="T30" s="99">
        <f t="shared" ref="T30:T37" si="22">R30-S30-U30-V30</f>
        <v>0</v>
      </c>
      <c r="U30" s="99" cm="1">
        <f t="array" ref="U30">SUMPRODUCT(('Raw Data'!$E$2:$E$6289=$B30)*('Raw Data'!$BL$2:$BL$6289=$D$3)*('Raw Data'!$P$2:$P$6289="PRAS")*('Raw Data'!$J$2:$J$6289=$G$3)*('Raw Data'!$AE$2:$AE$6289))</f>
        <v>0</v>
      </c>
      <c r="V30" s="127" cm="1">
        <f t="array" ref="V30">SUMPRODUCT(('Raw Data'!$E$2:$E$6289=$B30)*('Raw Data'!$BL$2:$BL$6289=$D$3)*('Raw Data'!$P$2:$P$6289="PRAS")*('Raw Data'!$J$2:$J$6289=$G$3)*('Raw Data'!$AD$2:$AD$6289))</f>
        <v>3</v>
      </c>
      <c r="W30" s="125">
        <f t="shared" si="17"/>
        <v>0.8</v>
      </c>
    </row>
    <row r="31" spans="2:23" x14ac:dyDescent="0.2">
      <c r="B31" s="254" t="s">
        <v>30</v>
      </c>
      <c r="C31" s="126" cm="1">
        <f t="array" ref="C31">(SUMPRODUCT(('Raw Data'!$E$2:$E$6289=$B31)*('Raw Data'!$BL$2:$BL$6289=$D$3)*('Raw Data'!$P$2:$P$6289="PCOA")*('Raw Data'!$J$2:$J$6289=$G$3)*('Raw Data'!$S$2:$S$6289)))/1000</f>
        <v>3.24</v>
      </c>
      <c r="D31" s="99">
        <f t="shared" si="18"/>
        <v>1.3200000000000003</v>
      </c>
      <c r="E31" s="127" cm="1">
        <f t="array" ref="E31">(SUMPRODUCT(('Raw Data'!$E$2:$E$6289=$B31)*('Raw Data'!$BL$2:$BL$6289=$D$3)*('Raw Data'!$P$2:$P$6289="PCOA")*('Raw Data'!$J$2:$J$6289=$G$3)*('Raw Data'!$T$2:$T$6289)))/1000</f>
        <v>1.92</v>
      </c>
      <c r="F31" s="128" cm="1">
        <f t="array" ref="F31">(SUMPRODUCT(('Raw Data'!$E$2:$E$6289=$B31)*('Raw Data'!$BL$2:$BL$6289=$D$3)*('Raw Data'!$P$2:$P$6289="PRAS")*('Raw Data'!$J$2:$J$6289=$G$3)*('Raw Data'!$S$2:$S$6289)))/1000</f>
        <v>2.88</v>
      </c>
      <c r="G31" s="128" cm="1">
        <f t="array" ref="G31">(SUMPRODUCT(('Raw Data'!$E$2:$E$6289=$B31)*('Raw Data'!$BL$2:$BL$6289=$D$3)*('Raw Data'!$P$2:$P$6289="PRAS")*('Raw Data'!$J$2:$J$6289=$G$3)*('Raw Data'!$T$2:$T$6289)))/1000</f>
        <v>0.12</v>
      </c>
      <c r="H31" s="99">
        <f t="shared" si="19"/>
        <v>2.76</v>
      </c>
      <c r="I31" s="128" cm="1">
        <f t="array" ref="I31">(SUMPRODUCT(('Raw Data'!$E$2:$E$6289=$B31)*('Raw Data'!$BL$2:$BL$6289=$D$3)*('Raw Data'!$P$2:$P$6289="PRAS")*('Raw Data'!$J$2:$J$6289=$G$3)*('Raw Data'!$AA$2:$AA$6289)))/1000</f>
        <v>0.90125</v>
      </c>
      <c r="J31" s="99">
        <f t="shared" si="20"/>
        <v>0.27874999999999961</v>
      </c>
      <c r="K31" s="128" cm="1">
        <f t="array" ref="K31">(SUMPRODUCT(('Raw Data'!$E$2:$E$6289=$B31)*('Raw Data'!$BL$2:$BL$6289=$D$3)*('Raw Data'!$P$2:$P$6289="PRAS")*('Raw Data'!$J$2:$J$6289=$G$3)*('Raw Data'!$W$2:$W$6289)))/1000</f>
        <v>1.58</v>
      </c>
      <c r="L31" s="125">
        <f t="shared" si="15"/>
        <v>0.54442401960784326</v>
      </c>
      <c r="M31" s="99" cm="1">
        <f t="array" ref="M31">SUMPRODUCT(('Raw Data'!$E$2:$E$6289=$B31)*('Raw Data'!$BL$2:$BL$6289=$D$3)*('Raw Data'!$P$2:$P$6289="PCOA")*('Raw Data'!$J$2:$J$6289=$G$3)*('Raw Data'!$R$2:$R$6289))</f>
        <v>81</v>
      </c>
      <c r="N31" s="99" cm="1">
        <f t="array" ref="N31">SUMPRODUCT(('Raw Data'!$E$2:$E$6289=$B31)*('Raw Data'!$BL$2:$BL$6289=$D$3)*('Raw Data'!$P$2:$P$6289="PCOA")*('Raw Data'!$J$2:$J$6289=$G$3)*('Raw Data'!$AF$2:$AF$6289))</f>
        <v>33</v>
      </c>
      <c r="O31" s="99" cm="1">
        <f t="array" ref="O31">SUMPRODUCT(('Raw Data'!$E$2:$E$6289=$B31)*('Raw Data'!$BL$2:$BL$6289=$D$3)*('Raw Data'!$P$2:$P$6289="PCOA")*('Raw Data'!$J$2:$J$6289=$G$3)*('Raw Data'!$AH$2:$AH$6289))+SUMPRODUCT(('Raw Data'!$E$2:$E$6289=$B31)*('Raw Data'!$BL$2:$BL$6289=$D$3)*('Raw Data'!$P$2:$P$6289="PCOA")*('Raw Data'!$J$2:$J$6289=$G$3)*('Raw Data'!$BH$2:$BH$6289))</f>
        <v>48</v>
      </c>
      <c r="P31" s="121" cm="1">
        <f t="array" ref="P31">SUMPRODUCT(('Raw Data'!$E$2:$E$6289=$B31)*('Raw Data'!$BL$2:$BL$6289=$D$3)*('Raw Data'!$P$2:$P$6289="PRAS")*('Raw Data'!$J$2:$J$6289=$G$3)*('Raw Data'!$R$2:$R$6289))</f>
        <v>48</v>
      </c>
      <c r="Q31" s="99" cm="1">
        <f t="array" ref="Q31">SUMPRODUCT(('Raw Data'!$E$2:$E$6289=$B31)*('Raw Data'!$BL$2:$BL$6289=$D$3)*('Raw Data'!$P$2:$P$6289="PRAS")*('Raw Data'!$J$2:$J$6289=$G$3)*('Raw Data'!$AH$2:$AH$6289))+SUMPRODUCT(('Raw Data'!$E$2:$E$6289=$B31)*('Raw Data'!$BL$2:$BL$6289=$D$3)*('Raw Data'!$P$2:$P$6289="PRAS")*('Raw Data'!$J$2:$J$6289=$G$3)*('Raw Data'!$BH$2:$BH$6289))</f>
        <v>2</v>
      </c>
      <c r="R31" s="99">
        <f t="shared" si="21"/>
        <v>46</v>
      </c>
      <c r="S31" s="99" cm="1">
        <f t="array" ref="S31">SUMPRODUCT(('Raw Data'!$E$2:$E$6289=$B31)*('Raw Data'!$BL$2:$BL$6289=$D$3)*('Raw Data'!$P$2:$P$6289="PRAS")*('Raw Data'!$J$2:$J$6289=$G$3)*('Raw Data'!$AF$2:$AF$6289))</f>
        <v>14</v>
      </c>
      <c r="T31" s="99">
        <f t="shared" si="22"/>
        <v>5</v>
      </c>
      <c r="U31" s="99" cm="1">
        <f t="array" ref="U31">SUMPRODUCT(('Raw Data'!$E$2:$E$6289=$B31)*('Raw Data'!$BL$2:$BL$6289=$D$3)*('Raw Data'!$P$2:$P$6289="PRAS")*('Raw Data'!$J$2:$J$6289=$G$3)*('Raw Data'!$AE$2:$AE$6289))</f>
        <v>1</v>
      </c>
      <c r="V31" s="127" cm="1">
        <f t="array" ref="V31">SUMPRODUCT(('Raw Data'!$E$2:$E$6289=$B31)*('Raw Data'!$BL$2:$BL$6289=$D$3)*('Raw Data'!$P$2:$P$6289="PRAS")*('Raw Data'!$J$2:$J$6289=$G$3)*('Raw Data'!$AD$2:$AD$6289))</f>
        <v>26</v>
      </c>
      <c r="W31" s="125">
        <f t="shared" si="17"/>
        <v>0.59493670886075944</v>
      </c>
    </row>
    <row r="32" spans="2:23" x14ac:dyDescent="0.2">
      <c r="B32" s="254" t="s">
        <v>31</v>
      </c>
      <c r="C32" s="126" cm="1">
        <f t="array" ref="C32">(SUMPRODUCT(('Raw Data'!$E$2:$E$6289=$B32)*('Raw Data'!$BL$2:$BL$6289=$D$3)*('Raw Data'!$P$2:$P$6289="PCOA")*('Raw Data'!$J$2:$J$6289=$G$3)*('Raw Data'!$S$2:$S$6289)))/1000</f>
        <v>0.52</v>
      </c>
      <c r="D32" s="99">
        <f t="shared" si="18"/>
        <v>0.28000000000000003</v>
      </c>
      <c r="E32" s="127" cm="1">
        <f t="array" ref="E32">(SUMPRODUCT(('Raw Data'!$E$2:$E$6289=$B32)*('Raw Data'!$BL$2:$BL$6289=$D$3)*('Raw Data'!$P$2:$P$6289="PCOA")*('Raw Data'!$J$2:$J$6289=$G$3)*('Raw Data'!$T$2:$T$6289)))/1000</f>
        <v>0.24</v>
      </c>
      <c r="F32" s="128" cm="1">
        <f t="array" ref="F32">(SUMPRODUCT(('Raw Data'!$E$2:$E$6289=$B32)*('Raw Data'!$BL$2:$BL$6289=$D$3)*('Raw Data'!$P$2:$P$6289="PRAS")*('Raw Data'!$J$2:$J$6289=$G$3)*('Raw Data'!$S$2:$S$6289)))/1000</f>
        <v>0.36</v>
      </c>
      <c r="G32" s="128" cm="1">
        <f t="array" ref="G32">(SUMPRODUCT(('Raw Data'!$E$2:$E$6289=$B32)*('Raw Data'!$BL$2:$BL$6289=$D$3)*('Raw Data'!$P$2:$P$6289="PRAS")*('Raw Data'!$J$2:$J$6289=$G$3)*('Raw Data'!$T$2:$T$6289)))/1000</f>
        <v>0</v>
      </c>
      <c r="H32" s="99">
        <f t="shared" si="19"/>
        <v>0.36</v>
      </c>
      <c r="I32" s="128" cm="1">
        <f t="array" ref="I32">(SUMPRODUCT(('Raw Data'!$E$2:$E$6289=$B32)*('Raw Data'!$BL$2:$BL$6289=$D$3)*('Raw Data'!$P$2:$P$6289="PRAS")*('Raw Data'!$J$2:$J$6289=$G$3)*('Raw Data'!$AA$2:$AA$6289)))/1000</f>
        <v>0.12</v>
      </c>
      <c r="J32" s="99">
        <f t="shared" si="20"/>
        <v>0.06</v>
      </c>
      <c r="K32" s="128" cm="1">
        <f t="array" ref="K32">(SUMPRODUCT(('Raw Data'!$E$2:$E$6289=$B32)*('Raw Data'!$BL$2:$BL$6289=$D$3)*('Raw Data'!$P$2:$P$6289="PRAS")*('Raw Data'!$J$2:$J$6289=$G$3)*('Raw Data'!$W$2:$W$6289)))/1000</f>
        <v>0.18</v>
      </c>
      <c r="L32" s="125">
        <f t="shared" si="15"/>
        <v>0.625</v>
      </c>
      <c r="M32" s="99" cm="1">
        <f t="array" ref="M32">SUMPRODUCT(('Raw Data'!$E$2:$E$6289=$B32)*('Raw Data'!$BL$2:$BL$6289=$D$3)*('Raw Data'!$P$2:$P$6289="PCOA")*('Raw Data'!$J$2:$J$6289=$G$3)*('Raw Data'!$R$2:$R$6289))</f>
        <v>13</v>
      </c>
      <c r="N32" s="99" cm="1">
        <f t="array" ref="N32">SUMPRODUCT(('Raw Data'!$E$2:$E$6289=$B32)*('Raw Data'!$BL$2:$BL$6289=$D$3)*('Raw Data'!$P$2:$P$6289="PCOA")*('Raw Data'!$J$2:$J$6289=$G$3)*('Raw Data'!$AF$2:$AF$6289))</f>
        <v>7</v>
      </c>
      <c r="O32" s="99" cm="1">
        <f t="array" ref="O32">SUMPRODUCT(('Raw Data'!$E$2:$E$6289=$B32)*('Raw Data'!$BL$2:$BL$6289=$D$3)*('Raw Data'!$P$2:$P$6289="PCOA")*('Raw Data'!$J$2:$J$6289=$G$3)*('Raw Data'!$AH$2:$AH$6289))+SUMPRODUCT(('Raw Data'!$E$2:$E$6289=$B32)*('Raw Data'!$BL$2:$BL$6289=$D$3)*('Raw Data'!$P$2:$P$6289="PCOA")*('Raw Data'!$J$2:$J$6289=$G$3)*('Raw Data'!$BH$2:$BH$6289))</f>
        <v>6</v>
      </c>
      <c r="P32" s="121" cm="1">
        <f t="array" ref="P32">SUMPRODUCT(('Raw Data'!$E$2:$E$6289=$B32)*('Raw Data'!$BL$2:$BL$6289=$D$3)*('Raw Data'!$P$2:$P$6289="PRAS")*('Raw Data'!$J$2:$J$6289=$G$3)*('Raw Data'!$R$2:$R$6289))</f>
        <v>6</v>
      </c>
      <c r="Q32" s="99" cm="1">
        <f t="array" ref="Q32">SUMPRODUCT(('Raw Data'!$E$2:$E$6289=$B32)*('Raw Data'!$BL$2:$BL$6289=$D$3)*('Raw Data'!$P$2:$P$6289="PRAS")*('Raw Data'!$J$2:$J$6289=$G$3)*('Raw Data'!$AH$2:$AH$6289))+SUMPRODUCT(('Raw Data'!$E$2:$E$6289=$B32)*('Raw Data'!$BL$2:$BL$6289=$D$3)*('Raw Data'!$P$2:$P$6289="PRAS")*('Raw Data'!$J$2:$J$6289=$G$3)*('Raw Data'!$BH$2:$BH$6289))</f>
        <v>0</v>
      </c>
      <c r="R32" s="99">
        <f t="shared" si="21"/>
        <v>6</v>
      </c>
      <c r="S32" s="99" cm="1">
        <f t="array" ref="S32">SUMPRODUCT(('Raw Data'!$E$2:$E$6289=$B32)*('Raw Data'!$BL$2:$BL$6289=$D$3)*('Raw Data'!$P$2:$P$6289="PRAS")*('Raw Data'!$J$2:$J$6289=$G$3)*('Raw Data'!$AF$2:$AF$6289))</f>
        <v>2</v>
      </c>
      <c r="T32" s="99">
        <f t="shared" si="22"/>
        <v>1</v>
      </c>
      <c r="U32" s="99" cm="1">
        <f t="array" ref="U32">SUMPRODUCT(('Raw Data'!$E$2:$E$6289=$B32)*('Raw Data'!$BL$2:$BL$6289=$D$3)*('Raw Data'!$P$2:$P$6289="PRAS")*('Raw Data'!$J$2:$J$6289=$G$3)*('Raw Data'!$AE$2:$AE$6289))</f>
        <v>0</v>
      </c>
      <c r="V32" s="127" cm="1">
        <f t="array" ref="V32">SUMPRODUCT(('Raw Data'!$E$2:$E$6289=$B32)*('Raw Data'!$BL$2:$BL$6289=$D$3)*('Raw Data'!$P$2:$P$6289="PRAS")*('Raw Data'!$J$2:$J$6289=$G$3)*('Raw Data'!$AD$2:$AD$6289))</f>
        <v>3</v>
      </c>
      <c r="W32" s="125">
        <f t="shared" si="17"/>
        <v>0.69230769230769229</v>
      </c>
    </row>
    <row r="33" spans="2:23" x14ac:dyDescent="0.2">
      <c r="B33" s="254" t="s">
        <v>32</v>
      </c>
      <c r="C33" s="126" cm="1">
        <f t="array" ref="C33">(SUMPRODUCT(('Raw Data'!$E$2:$E$6289=$B33)*('Raw Data'!$BL$2:$BL$6289=$D$3)*('Raw Data'!$P$2:$P$6289="PCOA")*('Raw Data'!$J$2:$J$6289=$G$3)*('Raw Data'!$S$2:$S$6289)))/1000</f>
        <v>3.88</v>
      </c>
      <c r="D33" s="99">
        <f t="shared" si="18"/>
        <v>1.7199999999999998</v>
      </c>
      <c r="E33" s="127" cm="1">
        <f t="array" ref="E33">(SUMPRODUCT(('Raw Data'!$E$2:$E$6289=$B33)*('Raw Data'!$BL$2:$BL$6289=$D$3)*('Raw Data'!$P$2:$P$6289="PCOA")*('Raw Data'!$J$2:$J$6289=$G$3)*('Raw Data'!$T$2:$T$6289)))/1000</f>
        <v>2.16</v>
      </c>
      <c r="F33" s="128" cm="1">
        <f t="array" ref="F33">(SUMPRODUCT(('Raw Data'!$E$2:$E$6289=$B33)*('Raw Data'!$BL$2:$BL$6289=$D$3)*('Raw Data'!$P$2:$P$6289="PRAS")*('Raw Data'!$J$2:$J$6289=$G$3)*('Raw Data'!$S$2:$S$6289)))/1000</f>
        <v>3.24</v>
      </c>
      <c r="G33" s="128" cm="1">
        <f t="array" ref="G33">(SUMPRODUCT(('Raw Data'!$E$2:$E$6289=$B33)*('Raw Data'!$BL$2:$BL$6289=$D$3)*('Raw Data'!$P$2:$P$6289="PRAS")*('Raw Data'!$J$2:$J$6289=$G$3)*('Raw Data'!$T$2:$T$6289)))/1000</f>
        <v>0.48</v>
      </c>
      <c r="H33" s="99">
        <f t="shared" si="19"/>
        <v>2.7600000000000002</v>
      </c>
      <c r="I33" s="128" cm="1">
        <f t="array" ref="I33">(SUMPRODUCT(('Raw Data'!$E$2:$E$6289=$B33)*('Raw Data'!$BL$2:$BL$6289=$D$3)*('Raw Data'!$P$2:$P$6289="PRAS")*('Raw Data'!$J$2:$J$6289=$G$3)*('Raw Data'!$AA$2:$AA$6289)))/1000</f>
        <v>0.77125999999999995</v>
      </c>
      <c r="J33" s="99">
        <f t="shared" si="20"/>
        <v>0.4887400000000004</v>
      </c>
      <c r="K33" s="128" cm="1">
        <f t="array" ref="K33">(SUMPRODUCT(('Raw Data'!$E$2:$E$6289=$B33)*('Raw Data'!$BL$2:$BL$6289=$D$3)*('Raw Data'!$P$2:$P$6289="PRAS")*('Raw Data'!$J$2:$J$6289=$G$3)*('Raw Data'!$W$2:$W$6289)))/1000</f>
        <v>1.5</v>
      </c>
      <c r="L33" s="125">
        <f t="shared" si="15"/>
        <v>0.5560848214285713</v>
      </c>
      <c r="M33" s="99" cm="1">
        <f t="array" ref="M33">SUMPRODUCT(('Raw Data'!$E$2:$E$6289=$B33)*('Raw Data'!$BL$2:$BL$6289=$D$3)*('Raw Data'!$P$2:$P$6289="PCOA")*('Raw Data'!$J$2:$J$6289=$G$3)*('Raw Data'!$R$2:$R$6289))</f>
        <v>97</v>
      </c>
      <c r="N33" s="99" cm="1">
        <f t="array" ref="N33">SUMPRODUCT(('Raw Data'!$E$2:$E$6289=$B33)*('Raw Data'!$BL$2:$BL$6289=$D$3)*('Raw Data'!$P$2:$P$6289="PCOA")*('Raw Data'!$J$2:$J$6289=$G$3)*('Raw Data'!$AF$2:$AF$6289))</f>
        <v>43</v>
      </c>
      <c r="O33" s="99" cm="1">
        <f t="array" ref="O33">SUMPRODUCT(('Raw Data'!$E$2:$E$6289=$B33)*('Raw Data'!$BL$2:$BL$6289=$D$3)*('Raw Data'!$P$2:$P$6289="PCOA")*('Raw Data'!$J$2:$J$6289=$G$3)*('Raw Data'!$AH$2:$AH$6289))+SUMPRODUCT(('Raw Data'!$E$2:$E$6289=$B33)*('Raw Data'!$BL$2:$BL$6289=$D$3)*('Raw Data'!$P$2:$P$6289="PCOA")*('Raw Data'!$J$2:$J$6289=$G$3)*('Raw Data'!$BH$2:$BH$6289))</f>
        <v>54</v>
      </c>
      <c r="P33" s="121" cm="1">
        <f t="array" ref="P33">SUMPRODUCT(('Raw Data'!$E$2:$E$6289=$B33)*('Raw Data'!$BL$2:$BL$6289=$D$3)*('Raw Data'!$P$2:$P$6289="PRAS")*('Raw Data'!$J$2:$J$6289=$G$3)*('Raw Data'!$R$2:$R$6289))</f>
        <v>54</v>
      </c>
      <c r="Q33" s="99" cm="1">
        <f t="array" ref="Q33">SUMPRODUCT(('Raw Data'!$E$2:$E$6289=$B33)*('Raw Data'!$BL$2:$BL$6289=$D$3)*('Raw Data'!$P$2:$P$6289="PRAS")*('Raw Data'!$J$2:$J$6289=$G$3)*('Raw Data'!$AH$2:$AH$6289))+SUMPRODUCT(('Raw Data'!$E$2:$E$6289=$B33)*('Raw Data'!$BL$2:$BL$6289=$D$3)*('Raw Data'!$P$2:$P$6289="PRAS")*('Raw Data'!$J$2:$J$6289=$G$3)*('Raw Data'!$BH$2:$BH$6289))</f>
        <v>8</v>
      </c>
      <c r="R33" s="99">
        <f t="shared" si="21"/>
        <v>46</v>
      </c>
      <c r="S33" s="99" cm="1">
        <f t="array" ref="S33">SUMPRODUCT(('Raw Data'!$E$2:$E$6289=$B33)*('Raw Data'!$BL$2:$BL$6289=$D$3)*('Raw Data'!$P$2:$P$6289="PRAS")*('Raw Data'!$J$2:$J$6289=$G$3)*('Raw Data'!$AF$2:$AF$6289))</f>
        <v>12</v>
      </c>
      <c r="T33" s="99">
        <f t="shared" si="22"/>
        <v>9</v>
      </c>
      <c r="U33" s="99" cm="1">
        <f t="array" ref="U33">SUMPRODUCT(('Raw Data'!$E$2:$E$6289=$B33)*('Raw Data'!$BL$2:$BL$6289=$D$3)*('Raw Data'!$P$2:$P$6289="PRAS")*('Raw Data'!$J$2:$J$6289=$G$3)*('Raw Data'!$AE$2:$AE$6289))</f>
        <v>0</v>
      </c>
      <c r="V33" s="127" cm="1">
        <f t="array" ref="V33">SUMPRODUCT(('Raw Data'!$E$2:$E$6289=$B33)*('Raw Data'!$BL$2:$BL$6289=$D$3)*('Raw Data'!$P$2:$P$6289="PRAS")*('Raw Data'!$J$2:$J$6289=$G$3)*('Raw Data'!$AD$2:$AD$6289))</f>
        <v>25</v>
      </c>
      <c r="W33" s="125">
        <f t="shared" si="17"/>
        <v>0.6179775280898876</v>
      </c>
    </row>
    <row r="34" spans="2:23" x14ac:dyDescent="0.2">
      <c r="B34" s="254" t="s">
        <v>33</v>
      </c>
      <c r="C34" s="126" cm="1">
        <f t="array" ref="C34">(SUMPRODUCT(('Raw Data'!$E$2:$E$6289=$B34)*('Raw Data'!$BL$2:$BL$6289=$D$3)*('Raw Data'!$P$2:$P$6289="PCOA")*('Raw Data'!$J$2:$J$6289=$G$3)*('Raw Data'!$S$2:$S$6289)))/1000</f>
        <v>3.64</v>
      </c>
      <c r="D34" s="99">
        <f t="shared" si="18"/>
        <v>1.52</v>
      </c>
      <c r="E34" s="127" cm="1">
        <f t="array" ref="E34">(SUMPRODUCT(('Raw Data'!$E$2:$E$6289=$B34)*('Raw Data'!$BL$2:$BL$6289=$D$3)*('Raw Data'!$P$2:$P$6289="PCOA")*('Raw Data'!$J$2:$J$6289=$G$3)*('Raw Data'!$T$2:$T$6289)))/1000</f>
        <v>2.12</v>
      </c>
      <c r="F34" s="128" cm="1">
        <f t="array" ref="F34">(SUMPRODUCT(('Raw Data'!$E$2:$E$6289=$B34)*('Raw Data'!$BL$2:$BL$6289=$D$3)*('Raw Data'!$P$2:$P$6289="PRAS")*('Raw Data'!$J$2:$J$6289=$G$3)*('Raw Data'!$S$2:$S$6289)))/1000</f>
        <v>3.12</v>
      </c>
      <c r="G34" s="128" cm="1">
        <f t="array" ref="G34">(SUMPRODUCT(('Raw Data'!$E$2:$E$6289=$B34)*('Raw Data'!$BL$2:$BL$6289=$D$3)*('Raw Data'!$P$2:$P$6289="PRAS")*('Raw Data'!$J$2:$J$6289=$G$3)*('Raw Data'!$T$2:$T$6289)))/1000</f>
        <v>0.36</v>
      </c>
      <c r="H34" s="99">
        <f t="shared" si="19"/>
        <v>2.7600000000000002</v>
      </c>
      <c r="I34" s="128" cm="1">
        <f t="array" ref="I34">(SUMPRODUCT(('Raw Data'!$E$2:$E$6289=$B34)*('Raw Data'!$BL$2:$BL$6289=$D$3)*('Raw Data'!$P$2:$P$6289="PRAS")*('Raw Data'!$J$2:$J$6289=$G$3)*('Raw Data'!$AA$2:$AA$6289)))/1000</f>
        <v>0.79109000000000007</v>
      </c>
      <c r="J34" s="99">
        <f t="shared" si="20"/>
        <v>0.46891000000000016</v>
      </c>
      <c r="K34" s="128" cm="1">
        <f t="array" ref="K34">(SUMPRODUCT(('Raw Data'!$E$2:$E$6289=$B34)*('Raw Data'!$BL$2:$BL$6289=$D$3)*('Raw Data'!$P$2:$P$6289="PRAS")*('Raw Data'!$J$2:$J$6289=$G$3)*('Raw Data'!$W$2:$W$6289)))/1000</f>
        <v>1.5</v>
      </c>
      <c r="L34" s="125">
        <f t="shared" si="15"/>
        <v>0.5399742990654206</v>
      </c>
      <c r="M34" s="99" cm="1">
        <f t="array" ref="M34">SUMPRODUCT(('Raw Data'!$E$2:$E$6289=$B34)*('Raw Data'!$BL$2:$BL$6289=$D$3)*('Raw Data'!$P$2:$P$6289="PCOA")*('Raw Data'!$J$2:$J$6289=$G$3)*('Raw Data'!$R$2:$R$6289))</f>
        <v>91</v>
      </c>
      <c r="N34" s="99" cm="1">
        <f t="array" ref="N34">SUMPRODUCT(('Raw Data'!$E$2:$E$6289=$B34)*('Raw Data'!$BL$2:$BL$6289=$D$3)*('Raw Data'!$P$2:$P$6289="PCOA")*('Raw Data'!$J$2:$J$6289=$G$3)*('Raw Data'!$AF$2:$AF$6289))</f>
        <v>38</v>
      </c>
      <c r="O34" s="99" cm="1">
        <f t="array" ref="O34">SUMPRODUCT(('Raw Data'!$E$2:$E$6289=$B34)*('Raw Data'!$BL$2:$BL$6289=$D$3)*('Raw Data'!$P$2:$P$6289="PCOA")*('Raw Data'!$J$2:$J$6289=$G$3)*('Raw Data'!$AH$2:$AH$6289))+SUMPRODUCT(('Raw Data'!$E$2:$E$6289=$B34)*('Raw Data'!$BL$2:$BL$6289=$D$3)*('Raw Data'!$P$2:$P$6289="PCOA")*('Raw Data'!$J$2:$J$6289=$G$3)*('Raw Data'!$BH$2:$BH$6289))</f>
        <v>53</v>
      </c>
      <c r="P34" s="121" cm="1">
        <f t="array" ref="P34">SUMPRODUCT(('Raw Data'!$E$2:$E$6289=$B34)*('Raw Data'!$BL$2:$BL$6289=$D$3)*('Raw Data'!$P$2:$P$6289="PRAS")*('Raw Data'!$J$2:$J$6289=$G$3)*('Raw Data'!$R$2:$R$6289))</f>
        <v>52</v>
      </c>
      <c r="Q34" s="99" cm="1">
        <f t="array" ref="Q34">SUMPRODUCT(('Raw Data'!$E$2:$E$6289=$B34)*('Raw Data'!$BL$2:$BL$6289=$D$3)*('Raw Data'!$P$2:$P$6289="PRAS")*('Raw Data'!$J$2:$J$6289=$G$3)*('Raw Data'!$AH$2:$AH$6289))+SUMPRODUCT(('Raw Data'!$E$2:$E$6289=$B34)*('Raw Data'!$BL$2:$BL$6289=$D$3)*('Raw Data'!$P$2:$P$6289="PRAS")*('Raw Data'!$J$2:$J$6289=$G$3)*('Raw Data'!$BH$2:$BH$6289))</f>
        <v>6</v>
      </c>
      <c r="R34" s="99">
        <f t="shared" si="21"/>
        <v>46</v>
      </c>
      <c r="S34" s="99" cm="1">
        <f t="array" ref="S34">SUMPRODUCT(('Raw Data'!$E$2:$E$6289=$B34)*('Raw Data'!$BL$2:$BL$6289=$D$3)*('Raw Data'!$P$2:$P$6289="PRAS")*('Raw Data'!$J$2:$J$6289=$G$3)*('Raw Data'!$AF$2:$AF$6289))</f>
        <v>12</v>
      </c>
      <c r="T34" s="99">
        <f t="shared" si="22"/>
        <v>9</v>
      </c>
      <c r="U34" s="99" cm="1">
        <f t="array" ref="U34">SUMPRODUCT(('Raw Data'!$E$2:$E$6289=$B34)*('Raw Data'!$BL$2:$BL$6289=$D$3)*('Raw Data'!$P$2:$P$6289="PRAS")*('Raw Data'!$J$2:$J$6289=$G$3)*('Raw Data'!$AE$2:$AE$6289))</f>
        <v>0</v>
      </c>
      <c r="V34" s="127" cm="1">
        <f t="array" ref="V34">SUMPRODUCT(('Raw Data'!$E$2:$E$6289=$B34)*('Raw Data'!$BL$2:$BL$6289=$D$3)*('Raw Data'!$P$2:$P$6289="PRAS")*('Raw Data'!$J$2:$J$6289=$G$3)*('Raw Data'!$AD$2:$AD$6289))</f>
        <v>25</v>
      </c>
      <c r="W34" s="125">
        <f t="shared" si="17"/>
        <v>0.59523809523809523</v>
      </c>
    </row>
    <row r="35" spans="2:23" x14ac:dyDescent="0.2">
      <c r="B35" s="254" t="s">
        <v>55</v>
      </c>
      <c r="C35" s="126" cm="1">
        <f t="array" ref="C35">(SUMPRODUCT(('Raw Data'!$E$2:$E$6289=$B35)*('Raw Data'!$BL$2:$BL$6289=$D$3)*('Raw Data'!$P$2:$P$6289="PCOA")*('Raw Data'!$J$2:$J$6289=$G$3)*('Raw Data'!$S$2:$S$6289)))/1000</f>
        <v>0</v>
      </c>
      <c r="D35" s="99">
        <f t="shared" si="18"/>
        <v>0</v>
      </c>
      <c r="E35" s="127" cm="1">
        <f t="array" ref="E35">(SUMPRODUCT(('Raw Data'!$E$2:$E$6289=$B35)*('Raw Data'!$BL$2:$BL$6289=$D$3)*('Raw Data'!$P$2:$P$6289="PCOA")*('Raw Data'!$J$2:$J$6289=$G$3)*('Raw Data'!$T$2:$T$6289)))/1000</f>
        <v>0</v>
      </c>
      <c r="F35" s="128" cm="1">
        <f t="array" ref="F35">(SUMPRODUCT(('Raw Data'!$E$2:$E$6289=$B35)*('Raw Data'!$BL$2:$BL$6289=$D$3)*('Raw Data'!$P$2:$P$6289="PRAS")*('Raw Data'!$J$2:$J$6289=$G$3)*('Raw Data'!$S$2:$S$6289)))/1000</f>
        <v>0</v>
      </c>
      <c r="G35" s="128" cm="1">
        <f t="array" ref="G35">(SUMPRODUCT(('Raw Data'!$E$2:$E$6289=$B35)*('Raw Data'!$BL$2:$BL$6289=$D$3)*('Raw Data'!$P$2:$P$6289="PRAS")*('Raw Data'!$J$2:$J$6289=$G$3)*('Raw Data'!$T$2:$T$6289)))/1000</f>
        <v>0</v>
      </c>
      <c r="H35" s="99">
        <f t="shared" si="19"/>
        <v>0</v>
      </c>
      <c r="I35" s="128" cm="1">
        <f t="array" ref="I35">(SUMPRODUCT(('Raw Data'!$E$2:$E$6289=$B35)*('Raw Data'!$BL$2:$BL$6289=$D$3)*('Raw Data'!$P$2:$P$6289="PRAS")*('Raw Data'!$J$2:$J$6289=$G$3)*('Raw Data'!$AA$2:$AA$6289)))/1000</f>
        <v>0</v>
      </c>
      <c r="J35" s="99">
        <f t="shared" si="20"/>
        <v>0</v>
      </c>
      <c r="K35" s="128" cm="1">
        <f t="array" ref="K35">(SUMPRODUCT(('Raw Data'!$E$2:$E$6289=$B35)*('Raw Data'!$BL$2:$BL$6289=$D$3)*('Raw Data'!$P$2:$P$6289="PRAS")*('Raw Data'!$J$2:$J$6289=$G$3)*('Raw Data'!$W$2:$W$6289)))/1000</f>
        <v>0</v>
      </c>
      <c r="L35" s="125">
        <f t="shared" si="15"/>
        <v>0</v>
      </c>
      <c r="M35" s="99" cm="1">
        <f t="array" ref="M35">SUMPRODUCT(('Raw Data'!$E$2:$E$6289=$B35)*('Raw Data'!$BL$2:$BL$6289=$D$3)*('Raw Data'!$P$2:$P$6289="PCOA")*('Raw Data'!$J$2:$J$6289=$G$3)*('Raw Data'!$R$2:$R$6289))</f>
        <v>0</v>
      </c>
      <c r="N35" s="99" cm="1">
        <f t="array" ref="N35">SUMPRODUCT(('Raw Data'!$E$2:$E$6289=$B35)*('Raw Data'!$BL$2:$BL$6289=$D$3)*('Raw Data'!$P$2:$P$6289="PCOA")*('Raw Data'!$J$2:$J$6289=$G$3)*('Raw Data'!$AF$2:$AF$6289))</f>
        <v>0</v>
      </c>
      <c r="O35" s="99" cm="1">
        <f t="array" ref="O35">SUMPRODUCT(('Raw Data'!$E$2:$E$6289=$B35)*('Raw Data'!$BL$2:$BL$6289=$D$3)*('Raw Data'!$P$2:$P$6289="PCOA")*('Raw Data'!$J$2:$J$6289=$G$3)*('Raw Data'!$AH$2:$AH$6289))+SUMPRODUCT(('Raw Data'!$E$2:$E$6289=$B35)*('Raw Data'!$BL$2:$BL$6289=$D$3)*('Raw Data'!$P$2:$P$6289="PCOA")*('Raw Data'!$J$2:$J$6289=$G$3)*('Raw Data'!$BH$2:$BH$6289))</f>
        <v>0</v>
      </c>
      <c r="P35" s="121" cm="1">
        <f t="array" ref="P35">SUMPRODUCT(('Raw Data'!$E$2:$E$6289=$B35)*('Raw Data'!$BL$2:$BL$6289=$D$3)*('Raw Data'!$P$2:$P$6289="PRAS")*('Raw Data'!$J$2:$J$6289=$G$3)*('Raw Data'!$R$2:$R$6289))</f>
        <v>0</v>
      </c>
      <c r="Q35" s="99" cm="1">
        <f t="array" ref="Q35">SUMPRODUCT(('Raw Data'!$E$2:$E$6289=$B35)*('Raw Data'!$BL$2:$BL$6289=$D$3)*('Raw Data'!$P$2:$P$6289="PRAS")*('Raw Data'!$J$2:$J$6289=$G$3)*('Raw Data'!$AH$2:$AH$6289))+SUMPRODUCT(('Raw Data'!$E$2:$E$6289=$B35)*('Raw Data'!$BL$2:$BL$6289=$D$3)*('Raw Data'!$P$2:$P$6289="PRAS")*('Raw Data'!$J$2:$J$6289=$G$3)*('Raw Data'!$BH$2:$BH$6289))</f>
        <v>0</v>
      </c>
      <c r="R35" s="99">
        <f t="shared" si="21"/>
        <v>0</v>
      </c>
      <c r="S35" s="99" cm="1">
        <f t="array" ref="S35">SUMPRODUCT(('Raw Data'!$E$2:$E$6289=$B35)*('Raw Data'!$BL$2:$BL$6289=$D$3)*('Raw Data'!$P$2:$P$6289="PRAS")*('Raw Data'!$J$2:$J$6289=$G$3)*('Raw Data'!$AF$2:$AF$6289))</f>
        <v>0</v>
      </c>
      <c r="T35" s="99">
        <f t="shared" si="22"/>
        <v>0</v>
      </c>
      <c r="U35" s="99" cm="1">
        <f t="array" ref="U35">SUMPRODUCT(('Raw Data'!$E$2:$E$6289=$B35)*('Raw Data'!$BL$2:$BL$6289=$D$3)*('Raw Data'!$P$2:$P$6289="PRAS")*('Raw Data'!$J$2:$J$6289=$G$3)*('Raw Data'!$AE$2:$AE$6289))</f>
        <v>0</v>
      </c>
      <c r="V35" s="127" cm="1">
        <f t="array" ref="V35">SUMPRODUCT(('Raw Data'!$E$2:$E$6289=$B35)*('Raw Data'!$BL$2:$BL$6289=$D$3)*('Raw Data'!$P$2:$P$6289="PRAS")*('Raw Data'!$J$2:$J$6289=$G$3)*('Raw Data'!$AD$2:$AD$6289))</f>
        <v>0</v>
      </c>
      <c r="W35" s="125">
        <f t="shared" si="17"/>
        <v>0</v>
      </c>
    </row>
    <row r="36" spans="2:23" x14ac:dyDescent="0.2">
      <c r="B36" s="254" t="s">
        <v>34</v>
      </c>
      <c r="C36" s="126" cm="1">
        <f t="array" ref="C36">(SUMPRODUCT(('Raw Data'!$E$2:$E$6289=$B36)*('Raw Data'!$BL$2:$BL$6289=$D$3)*('Raw Data'!$P$2:$P$6289="PCOA")*('Raw Data'!$J$2:$J$6289=$G$3)*('Raw Data'!$S$2:$S$6289)))/1000</f>
        <v>0.24</v>
      </c>
      <c r="D36" s="99">
        <f t="shared" si="18"/>
        <v>7.9999999999999988E-2</v>
      </c>
      <c r="E36" s="127" cm="1">
        <f t="array" ref="E36">(SUMPRODUCT(('Raw Data'!$E$2:$E$6289=$B36)*('Raw Data'!$BL$2:$BL$6289=$D$3)*('Raw Data'!$P$2:$P$6289="PCOA")*('Raw Data'!$J$2:$J$6289=$G$3)*('Raw Data'!$T$2:$T$6289)))/1000</f>
        <v>0.16</v>
      </c>
      <c r="F36" s="128" cm="1">
        <f t="array" ref="F36">(SUMPRODUCT(('Raw Data'!$E$2:$E$6289=$B36)*('Raw Data'!$BL$2:$BL$6289=$D$3)*('Raw Data'!$P$2:$P$6289="PRAS")*('Raw Data'!$J$2:$J$6289=$G$3)*('Raw Data'!$S$2:$S$6289)))/1000</f>
        <v>0.24</v>
      </c>
      <c r="G36" s="128" cm="1">
        <f t="array" ref="G36">(SUMPRODUCT(('Raw Data'!$E$2:$E$6289=$B36)*('Raw Data'!$BL$2:$BL$6289=$D$3)*('Raw Data'!$P$2:$P$6289="PRAS")*('Raw Data'!$J$2:$J$6289=$G$3)*('Raw Data'!$T$2:$T$6289)))/1000</f>
        <v>0</v>
      </c>
      <c r="H36" s="99">
        <f t="shared" si="19"/>
        <v>0.24</v>
      </c>
      <c r="I36" s="128" cm="1">
        <f t="array" ref="I36">(SUMPRODUCT(('Raw Data'!$E$2:$E$6289=$B36)*('Raw Data'!$BL$2:$BL$6289=$D$3)*('Raw Data'!$P$2:$P$6289="PRAS")*('Raw Data'!$J$2:$J$6289=$G$3)*('Raw Data'!$AA$2:$AA$6289)))/1000</f>
        <v>0.18</v>
      </c>
      <c r="J36" s="99">
        <f t="shared" si="20"/>
        <v>0</v>
      </c>
      <c r="K36" s="128" cm="1">
        <f t="array" ref="K36">(SUMPRODUCT(('Raw Data'!$E$2:$E$6289=$B36)*('Raw Data'!$BL$2:$BL$6289=$D$3)*('Raw Data'!$P$2:$P$6289="PRAS")*('Raw Data'!$J$2:$J$6289=$G$3)*('Raw Data'!$W$2:$W$6289)))/1000</f>
        <v>0.06</v>
      </c>
      <c r="L36" s="125">
        <f t="shared" si="15"/>
        <v>0.81250000000000011</v>
      </c>
      <c r="M36" s="99" cm="1">
        <f t="array" ref="M36">SUMPRODUCT(('Raw Data'!$E$2:$E$6289=$B36)*('Raw Data'!$BL$2:$BL$6289=$D$3)*('Raw Data'!$P$2:$P$6289="PCOA")*('Raw Data'!$J$2:$J$6289=$G$3)*('Raw Data'!$R$2:$R$6289))</f>
        <v>6</v>
      </c>
      <c r="N36" s="99" cm="1">
        <f t="array" ref="N36">SUMPRODUCT(('Raw Data'!$E$2:$E$6289=$B36)*('Raw Data'!$BL$2:$BL$6289=$D$3)*('Raw Data'!$P$2:$P$6289="PCOA")*('Raw Data'!$J$2:$J$6289=$G$3)*('Raw Data'!$AF$2:$AF$6289))</f>
        <v>2</v>
      </c>
      <c r="O36" s="99" cm="1">
        <f t="array" ref="O36">SUMPRODUCT(('Raw Data'!$E$2:$E$6289=$B36)*('Raw Data'!$BL$2:$BL$6289=$D$3)*('Raw Data'!$P$2:$P$6289="PCOA")*('Raw Data'!$J$2:$J$6289=$G$3)*('Raw Data'!$AH$2:$AH$6289))+SUMPRODUCT(('Raw Data'!$E$2:$E$6289=$B36)*('Raw Data'!$BL$2:$BL$6289=$D$3)*('Raw Data'!$P$2:$P$6289="PCOA")*('Raw Data'!$J$2:$J$6289=$G$3)*('Raw Data'!$BH$2:$BH$6289))</f>
        <v>4</v>
      </c>
      <c r="P36" s="121" cm="1">
        <f t="array" ref="P36">SUMPRODUCT(('Raw Data'!$E$2:$E$6289=$B36)*('Raw Data'!$BL$2:$BL$6289=$D$3)*('Raw Data'!$P$2:$P$6289="PRAS")*('Raw Data'!$J$2:$J$6289=$G$3)*('Raw Data'!$R$2:$R$6289))</f>
        <v>4</v>
      </c>
      <c r="Q36" s="99" cm="1">
        <f t="array" ref="Q36">SUMPRODUCT(('Raw Data'!$E$2:$E$6289=$B36)*('Raw Data'!$BL$2:$BL$6289=$D$3)*('Raw Data'!$P$2:$P$6289="PRAS")*('Raw Data'!$J$2:$J$6289=$G$3)*('Raw Data'!$AH$2:$AH$6289))+SUMPRODUCT(('Raw Data'!$E$2:$E$6289=$B36)*('Raw Data'!$BL$2:$BL$6289=$D$3)*('Raw Data'!$P$2:$P$6289="PRAS")*('Raw Data'!$J$2:$J$6289=$G$3)*('Raw Data'!$BH$2:$BH$6289))</f>
        <v>0</v>
      </c>
      <c r="R36" s="99">
        <f t="shared" si="21"/>
        <v>4</v>
      </c>
      <c r="S36" s="99" cm="1">
        <f t="array" ref="S36">SUMPRODUCT(('Raw Data'!$E$2:$E$6289=$B36)*('Raw Data'!$BL$2:$BL$6289=$D$3)*('Raw Data'!$P$2:$P$6289="PRAS")*('Raw Data'!$J$2:$J$6289=$G$3)*('Raw Data'!$AF$2:$AF$6289))</f>
        <v>3</v>
      </c>
      <c r="T36" s="99">
        <f t="shared" si="22"/>
        <v>0</v>
      </c>
      <c r="U36" s="99" cm="1">
        <f t="array" ref="U36">SUMPRODUCT(('Raw Data'!$E$2:$E$6289=$B36)*('Raw Data'!$BL$2:$BL$6289=$D$3)*('Raw Data'!$P$2:$P$6289="PRAS")*('Raw Data'!$J$2:$J$6289=$G$3)*('Raw Data'!$AE$2:$AE$6289))</f>
        <v>0</v>
      </c>
      <c r="V36" s="127" cm="1">
        <f t="array" ref="V36">SUMPRODUCT(('Raw Data'!$E$2:$E$6289=$B36)*('Raw Data'!$BL$2:$BL$6289=$D$3)*('Raw Data'!$P$2:$P$6289="PRAS")*('Raw Data'!$J$2:$J$6289=$G$3)*('Raw Data'!$AD$2:$AD$6289))</f>
        <v>1</v>
      </c>
      <c r="W36" s="125">
        <f t="shared" si="17"/>
        <v>0.83333333333333337</v>
      </c>
    </row>
    <row r="37" spans="2:23" x14ac:dyDescent="0.2">
      <c r="B37" s="254" t="s">
        <v>35</v>
      </c>
      <c r="C37" s="126" cm="1">
        <f t="array" ref="C37">(SUMPRODUCT(('Raw Data'!$E$2:$E$6289=$B37)*('Raw Data'!$BL$2:$BL$6289=$D$3)*('Raw Data'!$P$2:$P$6289="PCOA")*('Raw Data'!$J$2:$J$6289=$G$3)*('Raw Data'!$S$2:$S$6289)))/1000</f>
        <v>9.7200000000000006</v>
      </c>
      <c r="D37" s="99">
        <f t="shared" si="18"/>
        <v>4.4000000000000004</v>
      </c>
      <c r="E37" s="127" cm="1">
        <f t="array" ref="E37">(SUMPRODUCT(('Raw Data'!$E$2:$E$6289=$B37)*('Raw Data'!$BL$2:$BL$6289=$D$3)*('Raw Data'!$P$2:$P$6289="PCOA")*('Raw Data'!$J$2:$J$6289=$G$3)*('Raw Data'!$T$2:$T$6289)))/1000</f>
        <v>5.32</v>
      </c>
      <c r="F37" s="128" cm="1">
        <f t="array" ref="F37">(SUMPRODUCT(('Raw Data'!$E$2:$E$6289=$B37)*('Raw Data'!$BL$2:$BL$6289=$D$3)*('Raw Data'!$P$2:$P$6289="PRAS")*('Raw Data'!$J$2:$J$6289=$G$3)*('Raw Data'!$S$2:$S$6289)))/1000</f>
        <v>7.8</v>
      </c>
      <c r="G37" s="128" cm="1">
        <f t="array" ref="G37">(SUMPRODUCT(('Raw Data'!$E$2:$E$6289=$B37)*('Raw Data'!$BL$2:$BL$6289=$D$3)*('Raw Data'!$P$2:$P$6289="PRAS")*('Raw Data'!$J$2:$J$6289=$G$3)*('Raw Data'!$T$2:$T$6289)))/1000</f>
        <v>0.48</v>
      </c>
      <c r="H37" s="99">
        <f t="shared" si="19"/>
        <v>7.32</v>
      </c>
      <c r="I37" s="128" cm="1">
        <f t="array" ref="I37">(SUMPRODUCT(('Raw Data'!$E$2:$E$6289=$B37)*('Raw Data'!$BL$2:$BL$6289=$D$3)*('Raw Data'!$P$2:$P$6289="PRAS")*('Raw Data'!$J$2:$J$6289=$G$3)*('Raw Data'!$AA$2:$AA$6289)))/1000</f>
        <v>3.0979800000000002</v>
      </c>
      <c r="J37" s="99">
        <f t="shared" si="20"/>
        <v>1.0020200000000004</v>
      </c>
      <c r="K37" s="128" cm="1">
        <f t="array" ref="K37">(SUMPRODUCT(('Raw Data'!$E$2:$E$6289=$B37)*('Raw Data'!$BL$2:$BL$6289=$D$3)*('Raw Data'!$P$2:$P$6289="PRAS")*('Raw Data'!$J$2:$J$6289=$G$3)*('Raw Data'!$W$2:$W$6289)))/1000</f>
        <v>3.22</v>
      </c>
      <c r="L37" s="125">
        <f t="shared" si="15"/>
        <v>0.63975938566552903</v>
      </c>
      <c r="M37" s="99" cm="1">
        <f t="array" ref="M37">SUMPRODUCT(('Raw Data'!$E$2:$E$6289=$B37)*('Raw Data'!$BL$2:$BL$6289=$D$3)*('Raw Data'!$P$2:$P$6289="PCOA")*('Raw Data'!$J$2:$J$6289=$G$3)*('Raw Data'!$R$2:$R$6289))</f>
        <v>243</v>
      </c>
      <c r="N37" s="99" cm="1">
        <f t="array" ref="N37">SUMPRODUCT(('Raw Data'!$E$2:$E$6289=$B37)*('Raw Data'!$BL$2:$BL$6289=$D$3)*('Raw Data'!$P$2:$P$6289="PCOA")*('Raw Data'!$J$2:$J$6289=$G$3)*('Raw Data'!$AF$2:$AF$6289))</f>
        <v>110</v>
      </c>
      <c r="O37" s="99" cm="1">
        <f t="array" ref="O37">SUMPRODUCT(('Raw Data'!$E$2:$E$6289=$B37)*('Raw Data'!$BL$2:$BL$6289=$D$3)*('Raw Data'!$P$2:$P$6289="PCOA")*('Raw Data'!$J$2:$J$6289=$G$3)*('Raw Data'!$AH$2:$AH$6289))+SUMPRODUCT(('Raw Data'!$E$2:$E$6289=$B37)*('Raw Data'!$BL$2:$BL$6289=$D$3)*('Raw Data'!$P$2:$P$6289="PCOA")*('Raw Data'!$J$2:$J$6289=$G$3)*('Raw Data'!$BH$2:$BH$6289))</f>
        <v>133</v>
      </c>
      <c r="P37" s="121" cm="1">
        <f t="array" ref="P37">SUMPRODUCT(('Raw Data'!$E$2:$E$6289=$B37)*('Raw Data'!$BL$2:$BL$6289=$D$3)*('Raw Data'!$P$2:$P$6289="PRAS")*('Raw Data'!$J$2:$J$6289=$G$3)*('Raw Data'!$R$2:$R$6289))</f>
        <v>130</v>
      </c>
      <c r="Q37" s="99" cm="1">
        <f t="array" ref="Q37">SUMPRODUCT(('Raw Data'!$E$2:$E$6289=$B37)*('Raw Data'!$BL$2:$BL$6289=$D$3)*('Raw Data'!$P$2:$P$6289="PRAS")*('Raw Data'!$J$2:$J$6289=$G$3)*('Raw Data'!$AH$2:$AH$6289))+SUMPRODUCT(('Raw Data'!$E$2:$E$6289=$B37)*('Raw Data'!$BL$2:$BL$6289=$D$3)*('Raw Data'!$P$2:$P$6289="PRAS")*('Raw Data'!$J$2:$J$6289=$G$3)*('Raw Data'!$BH$2:$BH$6289))</f>
        <v>8</v>
      </c>
      <c r="R37" s="99">
        <f t="shared" si="21"/>
        <v>122</v>
      </c>
      <c r="S37" s="99" cm="1">
        <f t="array" ref="S37">SUMPRODUCT(('Raw Data'!$E$2:$E$6289=$B37)*('Raw Data'!$BL$2:$BL$6289=$D$3)*('Raw Data'!$P$2:$P$6289="PRAS")*('Raw Data'!$J$2:$J$6289=$G$3)*('Raw Data'!$AF$2:$AF$6289))</f>
        <v>47</v>
      </c>
      <c r="T37" s="99">
        <f t="shared" si="22"/>
        <v>20</v>
      </c>
      <c r="U37" s="99" cm="1">
        <f t="array" ref="U37">SUMPRODUCT(('Raw Data'!$E$2:$E$6289=$B37)*('Raw Data'!$BL$2:$BL$6289=$D$3)*('Raw Data'!$P$2:$P$6289="PRAS")*('Raw Data'!$J$2:$J$6289=$G$3)*('Raw Data'!$AE$2:$AE$6289))</f>
        <v>3</v>
      </c>
      <c r="V37" s="127" cm="1">
        <f t="array" ref="V37">SUMPRODUCT(('Raw Data'!$E$2:$E$6289=$B37)*('Raw Data'!$BL$2:$BL$6289=$D$3)*('Raw Data'!$P$2:$P$6289="PRAS")*('Raw Data'!$J$2:$J$6289=$G$3)*('Raw Data'!$AD$2:$AD$6289))</f>
        <v>52</v>
      </c>
      <c r="W37" s="125">
        <f t="shared" si="17"/>
        <v>0.67672413793103448</v>
      </c>
    </row>
    <row r="38" spans="2:23" x14ac:dyDescent="0.2">
      <c r="B38" s="254"/>
      <c r="C38" s="126"/>
      <c r="D38" s="99"/>
      <c r="E38" s="127"/>
      <c r="F38" s="128"/>
      <c r="G38" s="128"/>
      <c r="H38" s="99"/>
      <c r="I38" s="128"/>
      <c r="J38" s="99"/>
      <c r="K38" s="128"/>
      <c r="L38" s="125"/>
      <c r="M38" s="99"/>
      <c r="N38" s="99"/>
      <c r="O38" s="99"/>
      <c r="P38" s="121"/>
      <c r="Q38" s="99"/>
      <c r="R38" s="99"/>
      <c r="S38" s="99"/>
      <c r="T38" s="99"/>
      <c r="U38" s="99"/>
      <c r="V38" s="127"/>
      <c r="W38" s="125"/>
    </row>
    <row r="39" spans="2:23" x14ac:dyDescent="0.2">
      <c r="B39" s="242" t="s">
        <v>36</v>
      </c>
      <c r="C39" s="129">
        <f>SUM(C40:C45)</f>
        <v>19.52</v>
      </c>
      <c r="D39" s="129">
        <f t="shared" ref="D39:K39" si="23">SUM(D40:D45)</f>
        <v>7.76</v>
      </c>
      <c r="E39" s="129">
        <f t="shared" si="23"/>
        <v>11.76</v>
      </c>
      <c r="F39" s="129">
        <f t="shared" si="23"/>
        <v>17.22</v>
      </c>
      <c r="G39" s="129">
        <f t="shared" si="23"/>
        <v>0.84000000000000008</v>
      </c>
      <c r="H39" s="129">
        <f t="shared" si="23"/>
        <v>16.38</v>
      </c>
      <c r="I39" s="129">
        <f t="shared" si="23"/>
        <v>6.1608000000000001</v>
      </c>
      <c r="J39" s="129">
        <f t="shared" si="23"/>
        <v>4.3591999999999995</v>
      </c>
      <c r="K39" s="129">
        <f t="shared" si="23"/>
        <v>5.86</v>
      </c>
      <c r="L39" s="117">
        <f t="shared" ref="L39:L45" si="24">IFERROR((D39+I39)/(D39+H39),0)</f>
        <v>0.57666942833471413</v>
      </c>
      <c r="M39" s="129">
        <f>SUM(M40:M45)</f>
        <v>488</v>
      </c>
      <c r="N39" s="129">
        <f t="shared" ref="N39:V39" si="25">SUM(N40:N45)</f>
        <v>194</v>
      </c>
      <c r="O39" s="129">
        <f t="shared" si="25"/>
        <v>294</v>
      </c>
      <c r="P39" s="129">
        <f t="shared" si="25"/>
        <v>287</v>
      </c>
      <c r="Q39" s="129">
        <f t="shared" si="25"/>
        <v>14</v>
      </c>
      <c r="R39" s="129">
        <f t="shared" si="25"/>
        <v>273</v>
      </c>
      <c r="S39" s="129">
        <f t="shared" si="25"/>
        <v>92</v>
      </c>
      <c r="T39" s="129">
        <f t="shared" si="25"/>
        <v>82</v>
      </c>
      <c r="U39" s="129">
        <f t="shared" si="25"/>
        <v>3</v>
      </c>
      <c r="V39" s="129">
        <f t="shared" si="25"/>
        <v>96</v>
      </c>
      <c r="W39" s="117">
        <f t="shared" ref="W39:W45" si="26">IFERROR((S39+N39)/(R39+N39),0)</f>
        <v>0.61241970021413272</v>
      </c>
    </row>
    <row r="40" spans="2:23" x14ac:dyDescent="0.2">
      <c r="B40" s="254" t="s">
        <v>37</v>
      </c>
      <c r="C40" s="126" cm="1">
        <f t="array" ref="C40">(SUMPRODUCT(('Raw Data'!$E$2:$E$6289=$B40)*('Raw Data'!$BL$2:$BL$6289=$D$3)*('Raw Data'!$P$2:$P$6289="PCOA")*('Raw Data'!$J$2:$J$6289=$G$3)*('Raw Data'!$S$2:$S$6289)))/1000</f>
        <v>5.28</v>
      </c>
      <c r="D40" s="99">
        <f t="shared" ref="D40:D45" si="27">C40-E40</f>
        <v>1.8400000000000003</v>
      </c>
      <c r="E40" s="127" cm="1">
        <f t="array" ref="E40">(SUMPRODUCT(('Raw Data'!$E$2:$E$6289=$B40)*('Raw Data'!$BL$2:$BL$6289=$D$3)*('Raw Data'!$P$2:$P$6289="PCOA")*('Raw Data'!$J$2:$J$6289=$G$3)*('Raw Data'!$T$2:$T$6289)))/1000</f>
        <v>3.44</v>
      </c>
      <c r="F40" s="128" cm="1">
        <f t="array" ref="F40">(SUMPRODUCT(('Raw Data'!$E$2:$E$6289=$B40)*('Raw Data'!$BL$2:$BL$6289=$D$3)*('Raw Data'!$P$2:$P$6289="PRAS")*('Raw Data'!$J$2:$J$6289=$G$3)*('Raw Data'!$S$2:$S$6289)))/1000</f>
        <v>5.04</v>
      </c>
      <c r="G40" s="128" cm="1">
        <f t="array" ref="G40">(SUMPRODUCT(('Raw Data'!$E$2:$E$6289=$B40)*('Raw Data'!$BL$2:$BL$6289=$D$3)*('Raw Data'!$P$2:$P$6289="PRAS")*('Raw Data'!$J$2:$J$6289=$G$3)*('Raw Data'!$T$2:$T$6289)))/1000</f>
        <v>0.12</v>
      </c>
      <c r="H40" s="99">
        <f t="shared" ref="H40:H45" si="28">F40-G40</f>
        <v>4.92</v>
      </c>
      <c r="I40" s="128" cm="1">
        <f t="array" ref="I40">(SUMPRODUCT(('Raw Data'!$E$2:$E$6289=$B40)*('Raw Data'!$BL$2:$BL$6289=$D$3)*('Raw Data'!$P$2:$P$6289="PRAS")*('Raw Data'!$J$2:$J$6289=$G$3)*('Raw Data'!$AA$2:$AA$6289)))/1000</f>
        <v>2.06732</v>
      </c>
      <c r="J40" s="99">
        <f t="shared" ref="J40:J45" si="29">H40-I40-K40</f>
        <v>1.6526799999999999</v>
      </c>
      <c r="K40" s="128" cm="1">
        <f t="array" ref="K40">(SUMPRODUCT(('Raw Data'!$E$2:$E$6289=$B40)*('Raw Data'!$BL$2:$BL$6289=$D$3)*('Raw Data'!$P$2:$P$6289="PRAS")*('Raw Data'!$J$2:$J$6289=$G$3)*('Raw Data'!$W$2:$W$6289)))/1000</f>
        <v>1.2</v>
      </c>
      <c r="L40" s="125">
        <f t="shared" si="24"/>
        <v>0.57800591715976335</v>
      </c>
      <c r="M40" s="99" cm="1">
        <f t="array" ref="M40">SUMPRODUCT(('Raw Data'!$E$2:$E$6289=$B40)*('Raw Data'!$BL$2:$BL$6289=$D$3)*('Raw Data'!$P$2:$P$6289="PCOA")*('Raw Data'!$J$2:$J$6289=$G$3)*('Raw Data'!$R$2:$R$6289))</f>
        <v>132</v>
      </c>
      <c r="N40" s="99" cm="1">
        <f t="array" ref="N40">SUMPRODUCT(('Raw Data'!$E$2:$E$6289=$B40)*('Raw Data'!$BL$2:$BL$6289=$D$3)*('Raw Data'!$P$2:$P$6289="PCOA")*('Raw Data'!$J$2:$J$6289=$G$3)*('Raw Data'!$AF$2:$AF$6289))</f>
        <v>46</v>
      </c>
      <c r="O40" s="99" cm="1">
        <f t="array" ref="O40">SUMPRODUCT(('Raw Data'!$E$2:$E$6289=$B40)*('Raw Data'!$BL$2:$BL$6289=$D$3)*('Raw Data'!$P$2:$P$6289="PCOA")*('Raw Data'!$J$2:$J$6289=$G$3)*('Raw Data'!$AH$2:$AH$6289))+SUMPRODUCT(('Raw Data'!$E$2:$E$6289=$B40)*('Raw Data'!$BL$2:$BL$6289=$D$3)*('Raw Data'!$P$2:$P$6289="PCOA")*('Raw Data'!$J$2:$J$6289=$G$3)*('Raw Data'!$BH$2:$BH$6289))</f>
        <v>86</v>
      </c>
      <c r="P40" s="121" cm="1">
        <f t="array" ref="P40">SUMPRODUCT(('Raw Data'!$E$2:$E$6289=$B40)*('Raw Data'!$BL$2:$BL$6289=$D$3)*('Raw Data'!$P$2:$P$6289="PRAS")*('Raw Data'!$J$2:$J$6289=$G$3)*('Raw Data'!$R$2:$R$6289))</f>
        <v>84</v>
      </c>
      <c r="Q40" s="99" cm="1">
        <f t="array" ref="Q40">SUMPRODUCT(('Raw Data'!$E$2:$E$6289=$B40)*('Raw Data'!$BL$2:$BL$6289=$D$3)*('Raw Data'!$P$2:$P$6289="PRAS")*('Raw Data'!$J$2:$J$6289=$G$3)*('Raw Data'!$AH$2:$AH$6289))+SUMPRODUCT(('Raw Data'!$E$2:$E$6289=$B40)*('Raw Data'!$BL$2:$BL$6289=$D$3)*('Raw Data'!$P$2:$P$6289="PRAS")*('Raw Data'!$J$2:$J$6289=$G$3)*('Raw Data'!$BH$2:$BH$6289))</f>
        <v>2</v>
      </c>
      <c r="R40" s="99">
        <f t="shared" ref="R40:R45" si="30">P40-Q40</f>
        <v>82</v>
      </c>
      <c r="S40" s="99" cm="1">
        <f t="array" ref="S40">SUMPRODUCT(('Raw Data'!$E$2:$E$6289=$B40)*('Raw Data'!$BL$2:$BL$6289=$D$3)*('Raw Data'!$P$2:$P$6289="PRAS")*('Raw Data'!$J$2:$J$6289=$G$3)*('Raw Data'!$AF$2:$AF$6289))</f>
        <v>32</v>
      </c>
      <c r="T40" s="99">
        <f t="shared" ref="T40:T45" si="31">R40-S40-U40-V40</f>
        <v>30</v>
      </c>
      <c r="U40" s="99" cm="1">
        <f t="array" ref="U40">SUMPRODUCT(('Raw Data'!$E$2:$E$6289=$B40)*('Raw Data'!$BL$2:$BL$6289=$D$3)*('Raw Data'!$P$2:$P$6289="PRAS")*('Raw Data'!$J$2:$J$6289=$G$3)*('Raw Data'!$AE$2:$AE$6289))</f>
        <v>0</v>
      </c>
      <c r="V40" s="127" cm="1">
        <f t="array" ref="V40">SUMPRODUCT(('Raw Data'!$E$2:$E$6289=$B40)*('Raw Data'!$BL$2:$BL$6289=$D$3)*('Raw Data'!$P$2:$P$6289="PRAS")*('Raw Data'!$J$2:$J$6289=$G$3)*('Raw Data'!$AD$2:$AD$6289))</f>
        <v>20</v>
      </c>
      <c r="W40" s="125">
        <f t="shared" si="26"/>
        <v>0.609375</v>
      </c>
    </row>
    <row r="41" spans="2:23" x14ac:dyDescent="0.2">
      <c r="B41" s="254" t="s">
        <v>38</v>
      </c>
      <c r="C41" s="126" cm="1">
        <f t="array" ref="C41">(SUMPRODUCT(('Raw Data'!$E$2:$E$6289=$B41)*('Raw Data'!$BL$2:$BL$6289=$D$3)*('Raw Data'!$P$2:$P$6289="PCOA")*('Raw Data'!$J$2:$J$6289=$G$3)*('Raw Data'!$S$2:$S$6289)))/1000</f>
        <v>1.96</v>
      </c>
      <c r="D41" s="99">
        <f t="shared" si="27"/>
        <v>0.52</v>
      </c>
      <c r="E41" s="127" cm="1">
        <f t="array" ref="E41">(SUMPRODUCT(('Raw Data'!$E$2:$E$6289=$B41)*('Raw Data'!$BL$2:$BL$6289=$D$3)*('Raw Data'!$P$2:$P$6289="PCOA")*('Raw Data'!$J$2:$J$6289=$G$3)*('Raw Data'!$T$2:$T$6289)))/1000</f>
        <v>1.44</v>
      </c>
      <c r="F41" s="128" cm="1">
        <f t="array" ref="F41">(SUMPRODUCT(('Raw Data'!$E$2:$E$6289=$B41)*('Raw Data'!$BL$2:$BL$6289=$D$3)*('Raw Data'!$P$2:$P$6289="PRAS")*('Raw Data'!$J$2:$J$6289=$G$3)*('Raw Data'!$S$2:$S$6289)))/1000</f>
        <v>1.98</v>
      </c>
      <c r="G41" s="128" cm="1">
        <f t="array" ref="G41">(SUMPRODUCT(('Raw Data'!$E$2:$E$6289=$B41)*('Raw Data'!$BL$2:$BL$6289=$D$3)*('Raw Data'!$P$2:$P$6289="PRAS")*('Raw Data'!$J$2:$J$6289=$G$3)*('Raw Data'!$T$2:$T$6289)))/1000</f>
        <v>0.12</v>
      </c>
      <c r="H41" s="99">
        <f t="shared" si="28"/>
        <v>1.8599999999999999</v>
      </c>
      <c r="I41" s="128" cm="1">
        <f t="array" ref="I41">(SUMPRODUCT(('Raw Data'!$E$2:$E$6289=$B41)*('Raw Data'!$BL$2:$BL$6289=$D$3)*('Raw Data'!$P$2:$P$6289="PRAS")*('Raw Data'!$J$2:$J$6289=$G$3)*('Raw Data'!$AA$2:$AA$6289)))/1000</f>
        <v>0.96532000000000007</v>
      </c>
      <c r="J41" s="99">
        <f t="shared" si="29"/>
        <v>0.41467999999999983</v>
      </c>
      <c r="K41" s="128" cm="1">
        <f t="array" ref="K41">(SUMPRODUCT(('Raw Data'!$E$2:$E$6289=$B41)*('Raw Data'!$BL$2:$BL$6289=$D$3)*('Raw Data'!$P$2:$P$6289="PRAS")*('Raw Data'!$J$2:$J$6289=$G$3)*('Raw Data'!$W$2:$W$6289)))/1000</f>
        <v>0.48</v>
      </c>
      <c r="L41" s="125">
        <f t="shared" si="24"/>
        <v>0.62408403361344544</v>
      </c>
      <c r="M41" s="99" cm="1">
        <f t="array" ref="M41">SUMPRODUCT(('Raw Data'!$E$2:$E$6289=$B41)*('Raw Data'!$BL$2:$BL$6289=$D$3)*('Raw Data'!$P$2:$P$6289="PCOA")*('Raw Data'!$J$2:$J$6289=$G$3)*('Raw Data'!$R$2:$R$6289))</f>
        <v>49</v>
      </c>
      <c r="N41" s="99" cm="1">
        <f t="array" ref="N41">SUMPRODUCT(('Raw Data'!$E$2:$E$6289=$B41)*('Raw Data'!$BL$2:$BL$6289=$D$3)*('Raw Data'!$P$2:$P$6289="PCOA")*('Raw Data'!$J$2:$J$6289=$G$3)*('Raw Data'!$AF$2:$AF$6289))</f>
        <v>13</v>
      </c>
      <c r="O41" s="99" cm="1">
        <f t="array" ref="O41">SUMPRODUCT(('Raw Data'!$E$2:$E$6289=$B41)*('Raw Data'!$BL$2:$BL$6289=$D$3)*('Raw Data'!$P$2:$P$6289="PCOA")*('Raw Data'!$J$2:$J$6289=$G$3)*('Raw Data'!$AH$2:$AH$6289))+SUMPRODUCT(('Raw Data'!$E$2:$E$6289=$B41)*('Raw Data'!$BL$2:$BL$6289=$D$3)*('Raw Data'!$P$2:$P$6289="PCOA")*('Raw Data'!$J$2:$J$6289=$G$3)*('Raw Data'!$BH$2:$BH$6289))</f>
        <v>36</v>
      </c>
      <c r="P41" s="121" cm="1">
        <f t="array" ref="P41">SUMPRODUCT(('Raw Data'!$E$2:$E$6289=$B41)*('Raw Data'!$BL$2:$BL$6289=$D$3)*('Raw Data'!$P$2:$P$6289="PRAS")*('Raw Data'!$J$2:$J$6289=$G$3)*('Raw Data'!$R$2:$R$6289))</f>
        <v>33</v>
      </c>
      <c r="Q41" s="99" cm="1">
        <f t="array" ref="Q41">SUMPRODUCT(('Raw Data'!$E$2:$E$6289=$B41)*('Raw Data'!$BL$2:$BL$6289=$D$3)*('Raw Data'!$P$2:$P$6289="PRAS")*('Raw Data'!$J$2:$J$6289=$G$3)*('Raw Data'!$AH$2:$AH$6289))+SUMPRODUCT(('Raw Data'!$E$2:$E$6289=$B41)*('Raw Data'!$BL$2:$BL$6289=$D$3)*('Raw Data'!$P$2:$P$6289="PRAS")*('Raw Data'!$J$2:$J$6289=$G$3)*('Raw Data'!$BH$2:$BH$6289))</f>
        <v>2</v>
      </c>
      <c r="R41" s="99">
        <f t="shared" si="30"/>
        <v>31</v>
      </c>
      <c r="S41" s="99" cm="1">
        <f t="array" ref="S41">SUMPRODUCT(('Raw Data'!$E$2:$E$6289=$B41)*('Raw Data'!$BL$2:$BL$6289=$D$3)*('Raw Data'!$P$2:$P$6289="PRAS")*('Raw Data'!$J$2:$J$6289=$G$3)*('Raw Data'!$AF$2:$AF$6289))</f>
        <v>15</v>
      </c>
      <c r="T41" s="99">
        <f t="shared" si="31"/>
        <v>8</v>
      </c>
      <c r="U41" s="99" cm="1">
        <f t="array" ref="U41">SUMPRODUCT(('Raw Data'!$E$2:$E$6289=$B41)*('Raw Data'!$BL$2:$BL$6289=$D$3)*('Raw Data'!$P$2:$P$6289="PRAS")*('Raw Data'!$J$2:$J$6289=$G$3)*('Raw Data'!$AE$2:$AE$6289))</f>
        <v>0</v>
      </c>
      <c r="V41" s="127" cm="1">
        <f t="array" ref="V41">SUMPRODUCT(('Raw Data'!$E$2:$E$6289=$B41)*('Raw Data'!$BL$2:$BL$6289=$D$3)*('Raw Data'!$P$2:$P$6289="PRAS")*('Raw Data'!$J$2:$J$6289=$G$3)*('Raw Data'!$AD$2:$AD$6289))</f>
        <v>8</v>
      </c>
      <c r="W41" s="125">
        <f t="shared" si="26"/>
        <v>0.63636363636363635</v>
      </c>
    </row>
    <row r="42" spans="2:23" x14ac:dyDescent="0.2">
      <c r="B42" s="254" t="s">
        <v>39</v>
      </c>
      <c r="C42" s="126" cm="1">
        <f t="array" ref="C42">(SUMPRODUCT(('Raw Data'!$E$2:$E$6289=$B42)*('Raw Data'!$BL$2:$BL$6289=$D$3)*('Raw Data'!$P$2:$P$6289="PCOA")*('Raw Data'!$J$2:$J$6289=$G$3)*('Raw Data'!$S$2:$S$6289)))/1000</f>
        <v>2.16</v>
      </c>
      <c r="D42" s="99">
        <f t="shared" si="27"/>
        <v>1.1600000000000001</v>
      </c>
      <c r="E42" s="127" cm="1">
        <f t="array" ref="E42">(SUMPRODUCT(('Raw Data'!$E$2:$E$6289=$B42)*('Raw Data'!$BL$2:$BL$6289=$D$3)*('Raw Data'!$P$2:$P$6289="PCOA")*('Raw Data'!$J$2:$J$6289=$G$3)*('Raw Data'!$T$2:$T$6289)))/1000</f>
        <v>1</v>
      </c>
      <c r="F42" s="128" cm="1">
        <f t="array" ref="F42">(SUMPRODUCT(('Raw Data'!$E$2:$E$6289=$B42)*('Raw Data'!$BL$2:$BL$6289=$D$3)*('Raw Data'!$P$2:$P$6289="PRAS")*('Raw Data'!$J$2:$J$6289=$G$3)*('Raw Data'!$S$2:$S$6289)))/1000</f>
        <v>1.44</v>
      </c>
      <c r="G42" s="128" cm="1">
        <f t="array" ref="G42">(SUMPRODUCT(('Raw Data'!$E$2:$E$6289=$B42)*('Raw Data'!$BL$2:$BL$6289=$D$3)*('Raw Data'!$P$2:$P$6289="PRAS")*('Raw Data'!$J$2:$J$6289=$G$3)*('Raw Data'!$T$2:$T$6289)))/1000</f>
        <v>0.18</v>
      </c>
      <c r="H42" s="99">
        <f t="shared" si="28"/>
        <v>1.26</v>
      </c>
      <c r="I42" s="128" cm="1">
        <f t="array" ref="I42">(SUMPRODUCT(('Raw Data'!$E$2:$E$6289=$B42)*('Raw Data'!$BL$2:$BL$6289=$D$3)*('Raw Data'!$P$2:$P$6289="PRAS")*('Raw Data'!$J$2:$J$6289=$G$3)*('Raw Data'!$AA$2:$AA$6289)))/1000</f>
        <v>0.47693000000000002</v>
      </c>
      <c r="J42" s="99">
        <f t="shared" si="29"/>
        <v>0.34306999999999993</v>
      </c>
      <c r="K42" s="128" cm="1">
        <f t="array" ref="K42">(SUMPRODUCT(('Raw Data'!$E$2:$E$6289=$B42)*('Raw Data'!$BL$2:$BL$6289=$D$3)*('Raw Data'!$P$2:$P$6289="PRAS")*('Raw Data'!$J$2:$J$6289=$G$3)*('Raw Data'!$W$2:$W$6289)))/1000</f>
        <v>0.44</v>
      </c>
      <c r="L42" s="125">
        <f t="shared" si="24"/>
        <v>0.67641735537190095</v>
      </c>
      <c r="M42" s="99" cm="1">
        <f t="array" ref="M42">SUMPRODUCT(('Raw Data'!$E$2:$E$6289=$B42)*('Raw Data'!$BL$2:$BL$6289=$D$3)*('Raw Data'!$P$2:$P$6289="PCOA")*('Raw Data'!$J$2:$J$6289=$G$3)*('Raw Data'!$R$2:$R$6289))</f>
        <v>54</v>
      </c>
      <c r="N42" s="99" cm="1">
        <f t="array" ref="N42">SUMPRODUCT(('Raw Data'!$E$2:$E$6289=$B42)*('Raw Data'!$BL$2:$BL$6289=$D$3)*('Raw Data'!$P$2:$P$6289="PCOA")*('Raw Data'!$J$2:$J$6289=$G$3)*('Raw Data'!$AF$2:$AF$6289))</f>
        <v>29</v>
      </c>
      <c r="O42" s="99" cm="1">
        <f t="array" ref="O42">SUMPRODUCT(('Raw Data'!$E$2:$E$6289=$B42)*('Raw Data'!$BL$2:$BL$6289=$D$3)*('Raw Data'!$P$2:$P$6289="PCOA")*('Raw Data'!$J$2:$J$6289=$G$3)*('Raw Data'!$AH$2:$AH$6289))+SUMPRODUCT(('Raw Data'!$E$2:$E$6289=$B42)*('Raw Data'!$BL$2:$BL$6289=$D$3)*('Raw Data'!$P$2:$P$6289="PCOA")*('Raw Data'!$J$2:$J$6289=$G$3)*('Raw Data'!$BH$2:$BH$6289))</f>
        <v>25</v>
      </c>
      <c r="P42" s="121" cm="1">
        <f t="array" ref="P42">SUMPRODUCT(('Raw Data'!$E$2:$E$6289=$B42)*('Raw Data'!$BL$2:$BL$6289=$D$3)*('Raw Data'!$P$2:$P$6289="PRAS")*('Raw Data'!$J$2:$J$6289=$G$3)*('Raw Data'!$R$2:$R$6289))</f>
        <v>24</v>
      </c>
      <c r="Q42" s="99" cm="1">
        <f t="array" ref="Q42">SUMPRODUCT(('Raw Data'!$E$2:$E$6289=$B42)*('Raw Data'!$BL$2:$BL$6289=$D$3)*('Raw Data'!$P$2:$P$6289="PRAS")*('Raw Data'!$J$2:$J$6289=$G$3)*('Raw Data'!$AH$2:$AH$6289))+SUMPRODUCT(('Raw Data'!$E$2:$E$6289=$B42)*('Raw Data'!$BL$2:$BL$6289=$D$3)*('Raw Data'!$P$2:$P$6289="PRAS")*('Raw Data'!$J$2:$J$6289=$G$3)*('Raw Data'!$BH$2:$BH$6289))</f>
        <v>3</v>
      </c>
      <c r="R42" s="99">
        <f t="shared" si="30"/>
        <v>21</v>
      </c>
      <c r="S42" s="99" cm="1">
        <f t="array" ref="S42">SUMPRODUCT(('Raw Data'!$E$2:$E$6289=$B42)*('Raw Data'!$BL$2:$BL$6289=$D$3)*('Raw Data'!$P$2:$P$6289="PRAS")*('Raw Data'!$J$2:$J$6289=$G$3)*('Raw Data'!$AF$2:$AF$6289))</f>
        <v>7</v>
      </c>
      <c r="T42" s="99">
        <f t="shared" si="31"/>
        <v>6</v>
      </c>
      <c r="U42" s="99" cm="1">
        <f t="array" ref="U42">SUMPRODUCT(('Raw Data'!$E$2:$E$6289=$B42)*('Raw Data'!$BL$2:$BL$6289=$D$3)*('Raw Data'!$P$2:$P$6289="PRAS")*('Raw Data'!$J$2:$J$6289=$G$3)*('Raw Data'!$AE$2:$AE$6289))</f>
        <v>1</v>
      </c>
      <c r="V42" s="127" cm="1">
        <f t="array" ref="V42">SUMPRODUCT(('Raw Data'!$E$2:$E$6289=$B42)*('Raw Data'!$BL$2:$BL$6289=$D$3)*('Raw Data'!$P$2:$P$6289="PRAS")*('Raw Data'!$J$2:$J$6289=$G$3)*('Raw Data'!$AD$2:$AD$6289))</f>
        <v>7</v>
      </c>
      <c r="W42" s="125">
        <f t="shared" si="26"/>
        <v>0.72</v>
      </c>
    </row>
    <row r="43" spans="2:23" x14ac:dyDescent="0.2">
      <c r="B43" s="254" t="s">
        <v>40</v>
      </c>
      <c r="C43" s="126" cm="1">
        <f t="array" ref="C43">(SUMPRODUCT(('Raw Data'!$E$2:$E$6289=$B43)*('Raw Data'!$BL$2:$BL$6289=$D$3)*('Raw Data'!$P$2:$P$6289="PCOA")*('Raw Data'!$J$2:$J$6289=$G$3)*('Raw Data'!$S$2:$S$6289)))/1000</f>
        <v>8.0399999999999991</v>
      </c>
      <c r="D43" s="99">
        <f t="shared" si="27"/>
        <v>3.1599999999999993</v>
      </c>
      <c r="E43" s="127" cm="1">
        <f t="array" ref="E43">(SUMPRODUCT(('Raw Data'!$E$2:$E$6289=$B43)*('Raw Data'!$BL$2:$BL$6289=$D$3)*('Raw Data'!$P$2:$P$6289="PCOA")*('Raw Data'!$J$2:$J$6289=$G$3)*('Raw Data'!$T$2:$T$6289)))/1000</f>
        <v>4.88</v>
      </c>
      <c r="F43" s="128" cm="1">
        <f t="array" ref="F43">(SUMPRODUCT(('Raw Data'!$E$2:$E$6289=$B43)*('Raw Data'!$BL$2:$BL$6289=$D$3)*('Raw Data'!$P$2:$P$6289="PRAS")*('Raw Data'!$J$2:$J$6289=$G$3)*('Raw Data'!$S$2:$S$6289)))/1000</f>
        <v>7.26</v>
      </c>
      <c r="G43" s="128" cm="1">
        <f t="array" ref="G43">(SUMPRODUCT(('Raw Data'!$E$2:$E$6289=$B43)*('Raw Data'!$BL$2:$BL$6289=$D$3)*('Raw Data'!$P$2:$P$6289="PRAS")*('Raw Data'!$J$2:$J$6289=$G$3)*('Raw Data'!$T$2:$T$6289)))/1000</f>
        <v>0.36</v>
      </c>
      <c r="H43" s="99">
        <f t="shared" si="28"/>
        <v>6.8999999999999995</v>
      </c>
      <c r="I43" s="128" cm="1">
        <f t="array" ref="I43">(SUMPRODUCT(('Raw Data'!$E$2:$E$6289=$B43)*('Raw Data'!$BL$2:$BL$6289=$D$3)*('Raw Data'!$P$2:$P$6289="PRAS")*('Raw Data'!$J$2:$J$6289=$G$3)*('Raw Data'!$AA$2:$AA$6289)))/1000</f>
        <v>2.0163500000000001</v>
      </c>
      <c r="J43" s="99">
        <f t="shared" si="29"/>
        <v>1.5436499999999995</v>
      </c>
      <c r="K43" s="128" cm="1">
        <f t="array" ref="K43">(SUMPRODUCT(('Raw Data'!$E$2:$E$6289=$B43)*('Raw Data'!$BL$2:$BL$6289=$D$3)*('Raw Data'!$P$2:$P$6289="PRAS")*('Raw Data'!$J$2:$J$6289=$G$3)*('Raw Data'!$W$2:$W$6289)))/1000</f>
        <v>3.34</v>
      </c>
      <c r="L43" s="125">
        <f t="shared" si="24"/>
        <v>0.51454771371769381</v>
      </c>
      <c r="M43" s="99" cm="1">
        <f t="array" ref="M43">SUMPRODUCT(('Raw Data'!$E$2:$E$6289=$B43)*('Raw Data'!$BL$2:$BL$6289=$D$3)*('Raw Data'!$P$2:$P$6289="PCOA")*('Raw Data'!$J$2:$J$6289=$G$3)*('Raw Data'!$R$2:$R$6289))</f>
        <v>201</v>
      </c>
      <c r="N43" s="99" cm="1">
        <f t="array" ref="N43">SUMPRODUCT(('Raw Data'!$E$2:$E$6289=$B43)*('Raw Data'!$BL$2:$BL$6289=$D$3)*('Raw Data'!$P$2:$P$6289="PCOA")*('Raw Data'!$J$2:$J$6289=$G$3)*('Raw Data'!$AF$2:$AF$6289))</f>
        <v>79</v>
      </c>
      <c r="O43" s="99" cm="1">
        <f t="array" ref="O43">SUMPRODUCT(('Raw Data'!$E$2:$E$6289=$B43)*('Raw Data'!$BL$2:$BL$6289=$D$3)*('Raw Data'!$P$2:$P$6289="PCOA")*('Raw Data'!$J$2:$J$6289=$G$3)*('Raw Data'!$AH$2:$AH$6289))+SUMPRODUCT(('Raw Data'!$E$2:$E$6289=$B43)*('Raw Data'!$BL$2:$BL$6289=$D$3)*('Raw Data'!$P$2:$P$6289="PCOA")*('Raw Data'!$J$2:$J$6289=$G$3)*('Raw Data'!$BH$2:$BH$6289))</f>
        <v>122</v>
      </c>
      <c r="P43" s="121" cm="1">
        <f t="array" ref="P43">SUMPRODUCT(('Raw Data'!$E$2:$E$6289=$B43)*('Raw Data'!$BL$2:$BL$6289=$D$3)*('Raw Data'!$P$2:$P$6289="PRAS")*('Raw Data'!$J$2:$J$6289=$G$3)*('Raw Data'!$R$2:$R$6289))</f>
        <v>121</v>
      </c>
      <c r="Q43" s="99" cm="1">
        <f t="array" ref="Q43">SUMPRODUCT(('Raw Data'!$E$2:$E$6289=$B43)*('Raw Data'!$BL$2:$BL$6289=$D$3)*('Raw Data'!$P$2:$P$6289="PRAS")*('Raw Data'!$J$2:$J$6289=$G$3)*('Raw Data'!$AH$2:$AH$6289))+SUMPRODUCT(('Raw Data'!$E$2:$E$6289=$B43)*('Raw Data'!$BL$2:$BL$6289=$D$3)*('Raw Data'!$P$2:$P$6289="PRAS")*('Raw Data'!$J$2:$J$6289=$G$3)*('Raw Data'!$BH$2:$BH$6289))</f>
        <v>6</v>
      </c>
      <c r="R43" s="99">
        <f t="shared" si="30"/>
        <v>115</v>
      </c>
      <c r="S43" s="99" cm="1">
        <f t="array" ref="S43">SUMPRODUCT(('Raw Data'!$E$2:$E$6289=$B43)*('Raw Data'!$BL$2:$BL$6289=$D$3)*('Raw Data'!$P$2:$P$6289="PRAS")*('Raw Data'!$J$2:$J$6289=$G$3)*('Raw Data'!$AF$2:$AF$6289))</f>
        <v>29</v>
      </c>
      <c r="T43" s="99">
        <f t="shared" si="31"/>
        <v>30</v>
      </c>
      <c r="U43" s="99" cm="1">
        <f t="array" ref="U43">SUMPRODUCT(('Raw Data'!$E$2:$E$6289=$B43)*('Raw Data'!$BL$2:$BL$6289=$D$3)*('Raw Data'!$P$2:$P$6289="PRAS")*('Raw Data'!$J$2:$J$6289=$G$3)*('Raw Data'!$AE$2:$AE$6289))</f>
        <v>1</v>
      </c>
      <c r="V43" s="127" cm="1">
        <f t="array" ref="V43">SUMPRODUCT(('Raw Data'!$E$2:$E$6289=$B43)*('Raw Data'!$BL$2:$BL$6289=$D$3)*('Raw Data'!$P$2:$P$6289="PRAS")*('Raw Data'!$J$2:$J$6289=$G$3)*('Raw Data'!$AD$2:$AD$6289))</f>
        <v>55</v>
      </c>
      <c r="W43" s="125">
        <f t="shared" si="26"/>
        <v>0.55670103092783507</v>
      </c>
    </row>
    <row r="44" spans="2:23" x14ac:dyDescent="0.2">
      <c r="B44" s="254" t="s">
        <v>41</v>
      </c>
      <c r="C44" s="126" cm="1">
        <f t="array" ref="C44">(SUMPRODUCT(('Raw Data'!$E$2:$E$6289=$B44)*('Raw Data'!$BL$2:$BL$6289=$D$3)*('Raw Data'!$P$2:$P$6289="PCOA")*('Raw Data'!$J$2:$J$6289=$G$3)*('Raw Data'!$S$2:$S$6289)))/1000</f>
        <v>1.1599999999999999</v>
      </c>
      <c r="D44" s="99">
        <f t="shared" si="27"/>
        <v>0.51999999999999991</v>
      </c>
      <c r="E44" s="127" cm="1">
        <f t="array" ref="E44">(SUMPRODUCT(('Raw Data'!$E$2:$E$6289=$B44)*('Raw Data'!$BL$2:$BL$6289=$D$3)*('Raw Data'!$P$2:$P$6289="PCOA")*('Raw Data'!$J$2:$J$6289=$G$3)*('Raw Data'!$T$2:$T$6289)))/1000</f>
        <v>0.64</v>
      </c>
      <c r="F44" s="128" cm="1">
        <f t="array" ref="F44">(SUMPRODUCT(('Raw Data'!$E$2:$E$6289=$B44)*('Raw Data'!$BL$2:$BL$6289=$D$3)*('Raw Data'!$P$2:$P$6289="PRAS")*('Raw Data'!$J$2:$J$6289=$G$3)*('Raw Data'!$S$2:$S$6289)))/1000</f>
        <v>0.96</v>
      </c>
      <c r="G44" s="128" cm="1">
        <f t="array" ref="G44">(SUMPRODUCT(('Raw Data'!$E$2:$E$6289=$B44)*('Raw Data'!$BL$2:$BL$6289=$D$3)*('Raw Data'!$P$2:$P$6289="PRAS")*('Raw Data'!$J$2:$J$6289=$G$3)*('Raw Data'!$T$2:$T$6289)))/1000</f>
        <v>0.06</v>
      </c>
      <c r="H44" s="99">
        <f t="shared" si="28"/>
        <v>0.89999999999999991</v>
      </c>
      <c r="I44" s="128" cm="1">
        <f t="array" ref="I44">(SUMPRODUCT(('Raw Data'!$E$2:$E$6289=$B44)*('Raw Data'!$BL$2:$BL$6289=$D$3)*('Raw Data'!$P$2:$P$6289="PRAS")*('Raw Data'!$J$2:$J$6289=$G$3)*('Raw Data'!$AA$2:$AA$6289)))/1000</f>
        <v>0.36501</v>
      </c>
      <c r="J44" s="99">
        <f t="shared" si="29"/>
        <v>0.29498999999999986</v>
      </c>
      <c r="K44" s="128" cm="1">
        <f t="array" ref="K44">(SUMPRODUCT(('Raw Data'!$E$2:$E$6289=$B44)*('Raw Data'!$BL$2:$BL$6289=$D$3)*('Raw Data'!$P$2:$P$6289="PRAS")*('Raw Data'!$J$2:$J$6289=$G$3)*('Raw Data'!$W$2:$W$6289)))/1000</f>
        <v>0.24</v>
      </c>
      <c r="L44" s="125">
        <f t="shared" si="24"/>
        <v>0.62324647887323936</v>
      </c>
      <c r="M44" s="99" cm="1">
        <f t="array" ref="M44">SUMPRODUCT(('Raw Data'!$E$2:$E$6289=$B44)*('Raw Data'!$BL$2:$BL$6289=$D$3)*('Raw Data'!$P$2:$P$6289="PCOA")*('Raw Data'!$J$2:$J$6289=$G$3)*('Raw Data'!$R$2:$R$6289))</f>
        <v>29</v>
      </c>
      <c r="N44" s="99" cm="1">
        <f t="array" ref="N44">SUMPRODUCT(('Raw Data'!$E$2:$E$6289=$B44)*('Raw Data'!$BL$2:$BL$6289=$D$3)*('Raw Data'!$P$2:$P$6289="PCOA")*('Raw Data'!$J$2:$J$6289=$G$3)*('Raw Data'!$AF$2:$AF$6289))</f>
        <v>13</v>
      </c>
      <c r="O44" s="99" cm="1">
        <f t="array" ref="O44">SUMPRODUCT(('Raw Data'!$E$2:$E$6289=$B44)*('Raw Data'!$BL$2:$BL$6289=$D$3)*('Raw Data'!$P$2:$P$6289="PCOA")*('Raw Data'!$J$2:$J$6289=$G$3)*('Raw Data'!$AH$2:$AH$6289))+SUMPRODUCT(('Raw Data'!$E$2:$E$6289=$B44)*('Raw Data'!$BL$2:$BL$6289=$D$3)*('Raw Data'!$P$2:$P$6289="PCOA")*('Raw Data'!$J$2:$J$6289=$G$3)*('Raw Data'!$BH$2:$BH$6289))</f>
        <v>16</v>
      </c>
      <c r="P44" s="121" cm="1">
        <f t="array" ref="P44">SUMPRODUCT(('Raw Data'!$E$2:$E$6289=$B44)*('Raw Data'!$BL$2:$BL$6289=$D$3)*('Raw Data'!$P$2:$P$6289="PRAS")*('Raw Data'!$J$2:$J$6289=$G$3)*('Raw Data'!$R$2:$R$6289))</f>
        <v>16</v>
      </c>
      <c r="Q44" s="99" cm="1">
        <f t="array" ref="Q44">SUMPRODUCT(('Raw Data'!$E$2:$E$6289=$B44)*('Raw Data'!$BL$2:$BL$6289=$D$3)*('Raw Data'!$P$2:$P$6289="PRAS")*('Raw Data'!$J$2:$J$6289=$G$3)*('Raw Data'!$AH$2:$AH$6289))+SUMPRODUCT(('Raw Data'!$E$2:$E$6289=$B44)*('Raw Data'!$BL$2:$BL$6289=$D$3)*('Raw Data'!$P$2:$P$6289="PRAS")*('Raw Data'!$J$2:$J$6289=$G$3)*('Raw Data'!$BH$2:$BH$6289))</f>
        <v>1</v>
      </c>
      <c r="R44" s="99">
        <f t="shared" si="30"/>
        <v>15</v>
      </c>
      <c r="S44" s="99" cm="1">
        <f t="array" ref="S44">SUMPRODUCT(('Raw Data'!$E$2:$E$6289=$B44)*('Raw Data'!$BL$2:$BL$6289=$D$3)*('Raw Data'!$P$2:$P$6289="PRAS")*('Raw Data'!$J$2:$J$6289=$G$3)*('Raw Data'!$AF$2:$AF$6289))</f>
        <v>5</v>
      </c>
      <c r="T44" s="99">
        <f t="shared" si="31"/>
        <v>6</v>
      </c>
      <c r="U44" s="99" cm="1">
        <f t="array" ref="U44">SUMPRODUCT(('Raw Data'!$E$2:$E$6289=$B44)*('Raw Data'!$BL$2:$BL$6289=$D$3)*('Raw Data'!$P$2:$P$6289="PRAS")*('Raw Data'!$J$2:$J$6289=$G$3)*('Raw Data'!$AE$2:$AE$6289))</f>
        <v>0</v>
      </c>
      <c r="V44" s="127" cm="1">
        <f t="array" ref="V44">SUMPRODUCT(('Raw Data'!$E$2:$E$6289=$B44)*('Raw Data'!$BL$2:$BL$6289=$D$3)*('Raw Data'!$P$2:$P$6289="PRAS")*('Raw Data'!$J$2:$J$6289=$G$3)*('Raw Data'!$AD$2:$AD$6289))</f>
        <v>4</v>
      </c>
      <c r="W44" s="125">
        <f t="shared" si="26"/>
        <v>0.6428571428571429</v>
      </c>
    </row>
    <row r="45" spans="2:23" x14ac:dyDescent="0.2">
      <c r="B45" s="254" t="s">
        <v>42</v>
      </c>
      <c r="C45" s="126" cm="1">
        <f t="array" ref="C45">(SUMPRODUCT(('Raw Data'!$E$2:$E$6289=$B45)*('Raw Data'!$BL$2:$BL$6289=$D$3)*('Raw Data'!$P$2:$P$6289="PCOA")*('Raw Data'!$J$2:$J$6289=$G$3)*('Raw Data'!$S$2:$S$6289)))/1000</f>
        <v>0.92</v>
      </c>
      <c r="D45" s="99">
        <f t="shared" si="27"/>
        <v>0.56000000000000005</v>
      </c>
      <c r="E45" s="127" cm="1">
        <f t="array" ref="E45">(SUMPRODUCT(('Raw Data'!$E$2:$E$6289=$B45)*('Raw Data'!$BL$2:$BL$6289=$D$3)*('Raw Data'!$P$2:$P$6289="PCOA")*('Raw Data'!$J$2:$J$6289=$G$3)*('Raw Data'!$T$2:$T$6289)))/1000</f>
        <v>0.36</v>
      </c>
      <c r="F45" s="128" cm="1">
        <f t="array" ref="F45">(SUMPRODUCT(('Raw Data'!$E$2:$E$6289=$B45)*('Raw Data'!$BL$2:$BL$6289=$D$3)*('Raw Data'!$P$2:$P$6289="PRAS")*('Raw Data'!$J$2:$J$6289=$G$3)*('Raw Data'!$S$2:$S$6289)))/1000</f>
        <v>0.54</v>
      </c>
      <c r="G45" s="128" cm="1">
        <f t="array" ref="G45">(SUMPRODUCT(('Raw Data'!$E$2:$E$6289=$B45)*('Raw Data'!$BL$2:$BL$6289=$D$3)*('Raw Data'!$P$2:$P$6289="PRAS")*('Raw Data'!$J$2:$J$6289=$G$3)*('Raw Data'!$T$2:$T$6289)))/1000</f>
        <v>0</v>
      </c>
      <c r="H45" s="99">
        <f t="shared" si="28"/>
        <v>0.54</v>
      </c>
      <c r="I45" s="128" cm="1">
        <f t="array" ref="I45">(SUMPRODUCT(('Raw Data'!$E$2:$E$6289=$B45)*('Raw Data'!$BL$2:$BL$6289=$D$3)*('Raw Data'!$P$2:$P$6289="PRAS")*('Raw Data'!$J$2:$J$6289=$G$3)*('Raw Data'!$AA$2:$AA$6289)))/1000</f>
        <v>0.26987</v>
      </c>
      <c r="J45" s="99">
        <f t="shared" si="29"/>
        <v>0.11013000000000003</v>
      </c>
      <c r="K45" s="128" cm="1">
        <f t="array" ref="K45">(SUMPRODUCT(('Raw Data'!$E$2:$E$6289=$B45)*('Raw Data'!$BL$2:$BL$6289=$D$3)*('Raw Data'!$P$2:$P$6289="PRAS")*('Raw Data'!$J$2:$J$6289=$G$3)*('Raw Data'!$W$2:$W$6289)))/1000</f>
        <v>0.16</v>
      </c>
      <c r="L45" s="125">
        <f t="shared" si="24"/>
        <v>0.75442727272727272</v>
      </c>
      <c r="M45" s="99" cm="1">
        <f t="array" ref="M45">SUMPRODUCT(('Raw Data'!$E$2:$E$6289=$B45)*('Raw Data'!$BL$2:$BL$6289=$D$3)*('Raw Data'!$P$2:$P$6289="PCOA")*('Raw Data'!$J$2:$J$6289=$G$3)*('Raw Data'!$R$2:$R$6289))</f>
        <v>23</v>
      </c>
      <c r="N45" s="99" cm="1">
        <f t="array" ref="N45">SUMPRODUCT(('Raw Data'!$E$2:$E$6289=$B45)*('Raw Data'!$BL$2:$BL$6289=$D$3)*('Raw Data'!$P$2:$P$6289="PCOA")*('Raw Data'!$J$2:$J$6289=$G$3)*('Raw Data'!$AF$2:$AF$6289))</f>
        <v>14</v>
      </c>
      <c r="O45" s="99" cm="1">
        <f t="array" ref="O45">SUMPRODUCT(('Raw Data'!$E$2:$E$6289=$B45)*('Raw Data'!$BL$2:$BL$6289=$D$3)*('Raw Data'!$P$2:$P$6289="PCOA")*('Raw Data'!$J$2:$J$6289=$G$3)*('Raw Data'!$AH$2:$AH$6289))+SUMPRODUCT(('Raw Data'!$E$2:$E$6289=$B45)*('Raw Data'!$BL$2:$BL$6289=$D$3)*('Raw Data'!$P$2:$P$6289="PCOA")*('Raw Data'!$J$2:$J$6289=$G$3)*('Raw Data'!$BH$2:$BH$6289))</f>
        <v>9</v>
      </c>
      <c r="P45" s="121" cm="1">
        <f t="array" ref="P45">SUMPRODUCT(('Raw Data'!$E$2:$E$6289=$B45)*('Raw Data'!$BL$2:$BL$6289=$D$3)*('Raw Data'!$P$2:$P$6289="PRAS")*('Raw Data'!$J$2:$J$6289=$G$3)*('Raw Data'!$R$2:$R$6289))</f>
        <v>9</v>
      </c>
      <c r="Q45" s="99" cm="1">
        <f t="array" ref="Q45">SUMPRODUCT(('Raw Data'!$E$2:$E$6289=$B45)*('Raw Data'!$BL$2:$BL$6289=$D$3)*('Raw Data'!$P$2:$P$6289="PRAS")*('Raw Data'!$J$2:$J$6289=$G$3)*('Raw Data'!$AH$2:$AH$6289))+SUMPRODUCT(('Raw Data'!$E$2:$E$6289=$B45)*('Raw Data'!$BL$2:$BL$6289=$D$3)*('Raw Data'!$P$2:$P$6289="PRAS")*('Raw Data'!$J$2:$J$6289=$G$3)*('Raw Data'!$BH$2:$BH$6289))</f>
        <v>0</v>
      </c>
      <c r="R45" s="99">
        <f t="shared" si="30"/>
        <v>9</v>
      </c>
      <c r="S45" s="99" cm="1">
        <f t="array" ref="S45">SUMPRODUCT(('Raw Data'!$E$2:$E$6289=$B45)*('Raw Data'!$BL$2:$BL$6289=$D$3)*('Raw Data'!$P$2:$P$6289="PRAS")*('Raw Data'!$J$2:$J$6289=$G$3)*('Raw Data'!$AF$2:$AF$6289))</f>
        <v>4</v>
      </c>
      <c r="T45" s="99">
        <f t="shared" si="31"/>
        <v>2</v>
      </c>
      <c r="U45" s="99" cm="1">
        <f t="array" ref="U45">SUMPRODUCT(('Raw Data'!$E$2:$E$6289=$B45)*('Raw Data'!$BL$2:$BL$6289=$D$3)*('Raw Data'!$P$2:$P$6289="PRAS")*('Raw Data'!$J$2:$J$6289=$G$3)*('Raw Data'!$AE$2:$AE$6289))</f>
        <v>1</v>
      </c>
      <c r="V45" s="127" cm="1">
        <f t="array" ref="V45">SUMPRODUCT(('Raw Data'!$E$2:$E$6289=$B45)*('Raw Data'!$BL$2:$BL$6289=$D$3)*('Raw Data'!$P$2:$P$6289="PRAS")*('Raw Data'!$J$2:$J$6289=$G$3)*('Raw Data'!$AD$2:$AD$6289))</f>
        <v>2</v>
      </c>
      <c r="W45" s="125">
        <f t="shared" si="26"/>
        <v>0.78260869565217395</v>
      </c>
    </row>
    <row r="46" spans="2:23" x14ac:dyDescent="0.2">
      <c r="B46" s="254"/>
      <c r="C46" s="126"/>
      <c r="D46" s="99"/>
      <c r="E46" s="127"/>
      <c r="F46" s="128"/>
      <c r="G46" s="128"/>
      <c r="H46" s="99"/>
      <c r="I46" s="128"/>
      <c r="J46" s="99"/>
      <c r="K46" s="128"/>
      <c r="L46" s="125"/>
      <c r="M46" s="99"/>
      <c r="N46" s="99"/>
      <c r="O46" s="99"/>
      <c r="P46" s="121"/>
      <c r="Q46" s="99"/>
      <c r="R46" s="99"/>
      <c r="S46" s="99"/>
      <c r="T46" s="99"/>
      <c r="U46" s="99"/>
      <c r="V46" s="127"/>
      <c r="W46" s="125"/>
    </row>
    <row r="47" spans="2:23" x14ac:dyDescent="0.2">
      <c r="B47" s="242" t="s">
        <v>23</v>
      </c>
      <c r="C47" s="129">
        <f>SUM(C48:C51)</f>
        <v>9.3999999999999986</v>
      </c>
      <c r="D47" s="129">
        <f t="shared" ref="D47:K47" si="32">SUM(D48:D51)</f>
        <v>5.7200000000000006</v>
      </c>
      <c r="E47" s="129">
        <f t="shared" si="32"/>
        <v>3.68</v>
      </c>
      <c r="F47" s="129">
        <f t="shared" si="32"/>
        <v>5.52</v>
      </c>
      <c r="G47" s="129">
        <f t="shared" si="32"/>
        <v>0.24</v>
      </c>
      <c r="H47" s="129">
        <f t="shared" si="32"/>
        <v>5.2799999999999994</v>
      </c>
      <c r="I47" s="129">
        <f t="shared" si="32"/>
        <v>2.5237499999999997</v>
      </c>
      <c r="J47" s="129">
        <f t="shared" si="32"/>
        <v>0.8962500000000001</v>
      </c>
      <c r="K47" s="129">
        <f t="shared" si="32"/>
        <v>1.8599999999999999</v>
      </c>
      <c r="L47" s="117">
        <f t="shared" ref="L47:L51" si="33">IFERROR((D47+I47)/(D47+H47),0)</f>
        <v>0.74943181818181825</v>
      </c>
      <c r="M47" s="129">
        <f>SUM(M48:M51)</f>
        <v>235</v>
      </c>
      <c r="N47" s="129">
        <f t="shared" ref="N47:V47" si="34">SUM(N48:N51)</f>
        <v>143</v>
      </c>
      <c r="O47" s="129">
        <f t="shared" si="34"/>
        <v>92</v>
      </c>
      <c r="P47" s="129">
        <f t="shared" si="34"/>
        <v>92</v>
      </c>
      <c r="Q47" s="129">
        <f t="shared" si="34"/>
        <v>4</v>
      </c>
      <c r="R47" s="129">
        <f t="shared" si="34"/>
        <v>88</v>
      </c>
      <c r="S47" s="129">
        <f t="shared" si="34"/>
        <v>41</v>
      </c>
      <c r="T47" s="129">
        <f t="shared" si="34"/>
        <v>16</v>
      </c>
      <c r="U47" s="129">
        <f t="shared" si="34"/>
        <v>0</v>
      </c>
      <c r="V47" s="129">
        <f t="shared" si="34"/>
        <v>31</v>
      </c>
      <c r="W47" s="117">
        <f t="shared" ref="W47:W51" si="35">IFERROR((S47+N47)/(R47+N47),0)</f>
        <v>0.79653679653679654</v>
      </c>
    </row>
    <row r="48" spans="2:23" x14ac:dyDescent="0.2">
      <c r="B48" s="254" t="s">
        <v>24</v>
      </c>
      <c r="C48" s="126" cm="1">
        <f t="array" ref="C48">(SUMPRODUCT(('Raw Data'!$E$2:$E$6289=$B48)*('Raw Data'!$BL$2:$BL$6289=$D$3)*('Raw Data'!$P$2:$P$6289="PCOA")*('Raw Data'!$J$2:$J$6289=$G$3)*('Raw Data'!$S$2:$S$6289)))/1000</f>
        <v>7.8</v>
      </c>
      <c r="D48" s="99">
        <f t="shared" ref="D48:D51" si="36">C48-E48</f>
        <v>4.8</v>
      </c>
      <c r="E48" s="127" cm="1">
        <f t="array" ref="E48">(SUMPRODUCT(('Raw Data'!$E$2:$E$6289=$B48)*('Raw Data'!$BL$2:$BL$6289=$D$3)*('Raw Data'!$P$2:$P$6289="PCOA")*('Raw Data'!$J$2:$J$6289=$G$3)*('Raw Data'!$T$2:$T$6289)))/1000</f>
        <v>3</v>
      </c>
      <c r="F48" s="128" cm="1">
        <f t="array" ref="F48">(SUMPRODUCT(('Raw Data'!$E$2:$E$6289=$B48)*('Raw Data'!$BL$2:$BL$6289=$D$3)*('Raw Data'!$P$2:$P$6289="PRAS")*('Raw Data'!$J$2:$J$6289=$G$3)*('Raw Data'!$S$2:$S$6289)))/1000</f>
        <v>4.5</v>
      </c>
      <c r="G48" s="128" cm="1">
        <f t="array" ref="G48">(SUMPRODUCT(('Raw Data'!$E$2:$E$6289=$B48)*('Raw Data'!$BL$2:$BL$6289=$D$3)*('Raw Data'!$P$2:$P$6289="PRAS")*('Raw Data'!$J$2:$J$6289=$G$3)*('Raw Data'!$T$2:$T$6289)))/1000</f>
        <v>0.24</v>
      </c>
      <c r="H48" s="99">
        <f t="shared" ref="H48:H51" si="37">F48-G48</f>
        <v>4.26</v>
      </c>
      <c r="I48" s="128" cm="1">
        <f t="array" ref="I48">(SUMPRODUCT(('Raw Data'!$E$2:$E$6289=$B48)*('Raw Data'!$BL$2:$BL$6289=$D$3)*('Raw Data'!$P$2:$P$6289="PRAS")*('Raw Data'!$J$2:$J$6289=$G$3)*('Raw Data'!$AA$2:$AA$6289)))/1000</f>
        <v>1.9837499999999999</v>
      </c>
      <c r="J48" s="99">
        <f t="shared" ref="J48:J51" si="38">H48-I48-K48</f>
        <v>0.77625000000000011</v>
      </c>
      <c r="K48" s="128" cm="1">
        <f t="array" ref="K48">(SUMPRODUCT(('Raw Data'!$E$2:$E$6289=$B48)*('Raw Data'!$BL$2:$BL$6289=$D$3)*('Raw Data'!$P$2:$P$6289="PRAS")*('Raw Data'!$J$2:$J$6289=$G$3)*('Raw Data'!$W$2:$W$6289)))/1000</f>
        <v>1.5</v>
      </c>
      <c r="L48" s="125">
        <f t="shared" si="33"/>
        <v>0.7487582781456954</v>
      </c>
      <c r="M48" s="99" cm="1">
        <f t="array" ref="M48">SUMPRODUCT(('Raw Data'!$E$2:$E$6289=$B48)*('Raw Data'!$BL$2:$BL$6289=$D$3)*('Raw Data'!$P$2:$P$6289="PCOA")*('Raw Data'!$J$2:$J$6289=$G$3)*('Raw Data'!$R$2:$R$6289))</f>
        <v>195</v>
      </c>
      <c r="N48" s="99" cm="1">
        <f t="array" ref="N48">SUMPRODUCT(('Raw Data'!$E$2:$E$6289=$B48)*('Raw Data'!$BL$2:$BL$6289=$D$3)*('Raw Data'!$P$2:$P$6289="PCOA")*('Raw Data'!$J$2:$J$6289=$G$3)*('Raw Data'!$AF$2:$AF$6289))</f>
        <v>120</v>
      </c>
      <c r="O48" s="99" cm="1">
        <f t="array" ref="O48">SUMPRODUCT(('Raw Data'!$E$2:$E$6289=$B48)*('Raw Data'!$BL$2:$BL$6289=$D$3)*('Raw Data'!$P$2:$P$6289="PCOA")*('Raw Data'!$J$2:$J$6289=$G$3)*('Raw Data'!$AH$2:$AH$6289))+SUMPRODUCT(('Raw Data'!$E$2:$E$6289=$B48)*('Raw Data'!$BL$2:$BL$6289=$D$3)*('Raw Data'!$P$2:$P$6289="PCOA")*('Raw Data'!$J$2:$J$6289=$G$3)*('Raw Data'!$BH$2:$BH$6289))</f>
        <v>75</v>
      </c>
      <c r="P48" s="121" cm="1">
        <f t="array" ref="P48">SUMPRODUCT(('Raw Data'!$E$2:$E$6289=$B48)*('Raw Data'!$BL$2:$BL$6289=$D$3)*('Raw Data'!$P$2:$P$6289="PRAS")*('Raw Data'!$J$2:$J$6289=$G$3)*('Raw Data'!$R$2:$R$6289))</f>
        <v>75</v>
      </c>
      <c r="Q48" s="99" cm="1">
        <f t="array" ref="Q48">SUMPRODUCT(('Raw Data'!$E$2:$E$6289=$B48)*('Raw Data'!$BL$2:$BL$6289=$D$3)*('Raw Data'!$P$2:$P$6289="PRAS")*('Raw Data'!$J$2:$J$6289=$G$3)*('Raw Data'!$AH$2:$AH$6289))+SUMPRODUCT(('Raw Data'!$E$2:$E$6289=$B48)*('Raw Data'!$BL$2:$BL$6289=$D$3)*('Raw Data'!$P$2:$P$6289="PRAS")*('Raw Data'!$J$2:$J$6289=$G$3)*('Raw Data'!$BH$2:$BH$6289))</f>
        <v>4</v>
      </c>
      <c r="R48" s="99">
        <f t="shared" ref="R48:R51" si="39">P48-Q48</f>
        <v>71</v>
      </c>
      <c r="S48" s="99" cm="1">
        <f t="array" ref="S48">SUMPRODUCT(('Raw Data'!$E$2:$E$6289=$B48)*('Raw Data'!$BL$2:$BL$6289=$D$3)*('Raw Data'!$P$2:$P$6289="PRAS")*('Raw Data'!$J$2:$J$6289=$G$3)*('Raw Data'!$AF$2:$AF$6289))</f>
        <v>32</v>
      </c>
      <c r="T48" s="99">
        <f t="shared" ref="T48:T51" si="40">R48-S48-U48-V48</f>
        <v>14</v>
      </c>
      <c r="U48" s="99" cm="1">
        <f t="array" ref="U48">SUMPRODUCT(('Raw Data'!$E$2:$E$6289=$B48)*('Raw Data'!$BL$2:$BL$6289=$D$3)*('Raw Data'!$P$2:$P$6289="PRAS")*('Raw Data'!$J$2:$J$6289=$G$3)*('Raw Data'!$AE$2:$AE$6289))</f>
        <v>0</v>
      </c>
      <c r="V48" s="127" cm="1">
        <f t="array" ref="V48">SUMPRODUCT(('Raw Data'!$E$2:$E$6289=$B48)*('Raw Data'!$BL$2:$BL$6289=$D$3)*('Raw Data'!$P$2:$P$6289="PRAS")*('Raw Data'!$J$2:$J$6289=$G$3)*('Raw Data'!$AD$2:$AD$6289))</f>
        <v>25</v>
      </c>
      <c r="W48" s="125">
        <f t="shared" si="35"/>
        <v>0.79581151832460728</v>
      </c>
    </row>
    <row r="49" spans="2:23" x14ac:dyDescent="0.2">
      <c r="B49" s="254" t="s">
        <v>25</v>
      </c>
      <c r="C49" s="126" cm="1">
        <f t="array" ref="C49">(SUMPRODUCT(('Raw Data'!$E$2:$E$6289=$B49)*('Raw Data'!$BL$2:$BL$6289=$D$3)*('Raw Data'!$P$2:$P$6289="PCOA")*('Raw Data'!$J$2:$J$6289=$G$3)*('Raw Data'!$S$2:$S$6289)))/1000</f>
        <v>0.48</v>
      </c>
      <c r="D49" s="99">
        <f t="shared" si="36"/>
        <v>0.39999999999999997</v>
      </c>
      <c r="E49" s="127" cm="1">
        <f t="array" ref="E49">(SUMPRODUCT(('Raw Data'!$E$2:$E$6289=$B49)*('Raw Data'!$BL$2:$BL$6289=$D$3)*('Raw Data'!$P$2:$P$6289="PCOA")*('Raw Data'!$J$2:$J$6289=$G$3)*('Raw Data'!$T$2:$T$6289)))/1000</f>
        <v>0.08</v>
      </c>
      <c r="F49" s="128" cm="1">
        <f t="array" ref="F49">(SUMPRODUCT(('Raw Data'!$E$2:$E$6289=$B49)*('Raw Data'!$BL$2:$BL$6289=$D$3)*('Raw Data'!$P$2:$P$6289="PRAS")*('Raw Data'!$J$2:$J$6289=$G$3)*('Raw Data'!$S$2:$S$6289)))/1000</f>
        <v>0.12</v>
      </c>
      <c r="G49" s="128" cm="1">
        <f t="array" ref="G49">(SUMPRODUCT(('Raw Data'!$E$2:$E$6289=$B49)*('Raw Data'!$BL$2:$BL$6289=$D$3)*('Raw Data'!$P$2:$P$6289="PRAS")*('Raw Data'!$J$2:$J$6289=$G$3)*('Raw Data'!$T$2:$T$6289)))/1000</f>
        <v>0</v>
      </c>
      <c r="H49" s="99">
        <f t="shared" si="37"/>
        <v>0.12</v>
      </c>
      <c r="I49" s="128" cm="1">
        <f t="array" ref="I49">(SUMPRODUCT(('Raw Data'!$E$2:$E$6289=$B49)*('Raw Data'!$BL$2:$BL$6289=$D$3)*('Raw Data'!$P$2:$P$6289="PRAS")*('Raw Data'!$J$2:$J$6289=$G$3)*('Raw Data'!$AA$2:$AA$6289)))/1000</f>
        <v>0.12</v>
      </c>
      <c r="J49" s="99">
        <f t="shared" si="38"/>
        <v>0</v>
      </c>
      <c r="K49" s="128" cm="1">
        <f t="array" ref="K49">(SUMPRODUCT(('Raw Data'!$E$2:$E$6289=$B49)*('Raw Data'!$BL$2:$BL$6289=$D$3)*('Raw Data'!$P$2:$P$6289="PRAS")*('Raw Data'!$J$2:$J$6289=$G$3)*('Raw Data'!$W$2:$W$6289)))/1000</f>
        <v>0</v>
      </c>
      <c r="L49" s="125">
        <f t="shared" si="33"/>
        <v>1</v>
      </c>
      <c r="M49" s="99" cm="1">
        <f t="array" ref="M49">SUMPRODUCT(('Raw Data'!$E$2:$E$6289=$B49)*('Raw Data'!$BL$2:$BL$6289=$D$3)*('Raw Data'!$P$2:$P$6289="PCOA")*('Raw Data'!$J$2:$J$6289=$G$3)*('Raw Data'!$R$2:$R$6289))</f>
        <v>12</v>
      </c>
      <c r="N49" s="99" cm="1">
        <f t="array" ref="N49">SUMPRODUCT(('Raw Data'!$E$2:$E$6289=$B49)*('Raw Data'!$BL$2:$BL$6289=$D$3)*('Raw Data'!$P$2:$P$6289="PCOA")*('Raw Data'!$J$2:$J$6289=$G$3)*('Raw Data'!$AF$2:$AF$6289))</f>
        <v>10</v>
      </c>
      <c r="O49" s="99" cm="1">
        <f t="array" ref="O49">SUMPRODUCT(('Raw Data'!$E$2:$E$6289=$B49)*('Raw Data'!$BL$2:$BL$6289=$D$3)*('Raw Data'!$P$2:$P$6289="PCOA")*('Raw Data'!$J$2:$J$6289=$G$3)*('Raw Data'!$AH$2:$AH$6289))+SUMPRODUCT(('Raw Data'!$E$2:$E$6289=$B49)*('Raw Data'!$BL$2:$BL$6289=$D$3)*('Raw Data'!$P$2:$P$6289="PCOA")*('Raw Data'!$J$2:$J$6289=$G$3)*('Raw Data'!$BH$2:$BH$6289))</f>
        <v>2</v>
      </c>
      <c r="P49" s="121" cm="1">
        <f t="array" ref="P49">SUMPRODUCT(('Raw Data'!$E$2:$E$6289=$B49)*('Raw Data'!$BL$2:$BL$6289=$D$3)*('Raw Data'!$P$2:$P$6289="PRAS")*('Raw Data'!$J$2:$J$6289=$G$3)*('Raw Data'!$R$2:$R$6289))</f>
        <v>2</v>
      </c>
      <c r="Q49" s="99" cm="1">
        <f t="array" ref="Q49">SUMPRODUCT(('Raw Data'!$E$2:$E$6289=$B49)*('Raw Data'!$BL$2:$BL$6289=$D$3)*('Raw Data'!$P$2:$P$6289="PRAS")*('Raw Data'!$J$2:$J$6289=$G$3)*('Raw Data'!$AH$2:$AH$6289))+SUMPRODUCT(('Raw Data'!$E$2:$E$6289=$B49)*('Raw Data'!$BL$2:$BL$6289=$D$3)*('Raw Data'!$P$2:$P$6289="PRAS")*('Raw Data'!$J$2:$J$6289=$G$3)*('Raw Data'!$BH$2:$BH$6289))</f>
        <v>0</v>
      </c>
      <c r="R49" s="99">
        <f t="shared" si="39"/>
        <v>2</v>
      </c>
      <c r="S49" s="99" cm="1">
        <f t="array" ref="S49">SUMPRODUCT(('Raw Data'!$E$2:$E$6289=$B49)*('Raw Data'!$BL$2:$BL$6289=$D$3)*('Raw Data'!$P$2:$P$6289="PRAS")*('Raw Data'!$J$2:$J$6289=$G$3)*('Raw Data'!$AF$2:$AF$6289))</f>
        <v>2</v>
      </c>
      <c r="T49" s="99">
        <f t="shared" si="40"/>
        <v>0</v>
      </c>
      <c r="U49" s="99" cm="1">
        <f t="array" ref="U49">SUMPRODUCT(('Raw Data'!$E$2:$E$6289=$B49)*('Raw Data'!$BL$2:$BL$6289=$D$3)*('Raw Data'!$P$2:$P$6289="PRAS")*('Raw Data'!$J$2:$J$6289=$G$3)*('Raw Data'!$AE$2:$AE$6289))</f>
        <v>0</v>
      </c>
      <c r="V49" s="127" cm="1">
        <f t="array" ref="V49">SUMPRODUCT(('Raw Data'!$E$2:$E$6289=$B49)*('Raw Data'!$BL$2:$BL$6289=$D$3)*('Raw Data'!$P$2:$P$6289="PRAS")*('Raw Data'!$J$2:$J$6289=$G$3)*('Raw Data'!$AD$2:$AD$6289))</f>
        <v>0</v>
      </c>
      <c r="W49" s="125">
        <f t="shared" si="35"/>
        <v>1</v>
      </c>
    </row>
    <row r="50" spans="2:23" x14ac:dyDescent="0.2">
      <c r="B50" s="254" t="s">
        <v>26</v>
      </c>
      <c r="C50" s="126" cm="1">
        <f t="array" ref="C50">(SUMPRODUCT(('Raw Data'!$E$2:$E$6289=$B50)*('Raw Data'!$BL$2:$BL$6289=$D$3)*('Raw Data'!$P$2:$P$6289="PCOA")*('Raw Data'!$J$2:$J$6289=$G$3)*('Raw Data'!$S$2:$S$6289)))/1000</f>
        <v>0.76</v>
      </c>
      <c r="D50" s="99">
        <f t="shared" si="36"/>
        <v>0.19999999999999996</v>
      </c>
      <c r="E50" s="127" cm="1">
        <f t="array" ref="E50">(SUMPRODUCT(('Raw Data'!$E$2:$E$6289=$B50)*('Raw Data'!$BL$2:$BL$6289=$D$3)*('Raw Data'!$P$2:$P$6289="PCOA")*('Raw Data'!$J$2:$J$6289=$G$3)*('Raw Data'!$T$2:$T$6289)))/1000</f>
        <v>0.56000000000000005</v>
      </c>
      <c r="F50" s="128" cm="1">
        <f t="array" ref="F50">(SUMPRODUCT(('Raw Data'!$E$2:$E$6289=$B50)*('Raw Data'!$BL$2:$BL$6289=$D$3)*('Raw Data'!$P$2:$P$6289="PRAS")*('Raw Data'!$J$2:$J$6289=$G$3)*('Raw Data'!$S$2:$S$6289)))/1000</f>
        <v>0.84</v>
      </c>
      <c r="G50" s="128" cm="1">
        <f t="array" ref="G50">(SUMPRODUCT(('Raw Data'!$E$2:$E$6289=$B50)*('Raw Data'!$BL$2:$BL$6289=$D$3)*('Raw Data'!$P$2:$P$6289="PRAS")*('Raw Data'!$J$2:$J$6289=$G$3)*('Raw Data'!$T$2:$T$6289)))/1000</f>
        <v>0</v>
      </c>
      <c r="H50" s="99">
        <f t="shared" si="37"/>
        <v>0.84</v>
      </c>
      <c r="I50" s="128" cm="1">
        <f t="array" ref="I50">(SUMPRODUCT(('Raw Data'!$E$2:$E$6289=$B50)*('Raw Data'!$BL$2:$BL$6289=$D$3)*('Raw Data'!$P$2:$P$6289="PRAS")*('Raw Data'!$J$2:$J$6289=$G$3)*('Raw Data'!$AA$2:$AA$6289)))/1000</f>
        <v>0.36</v>
      </c>
      <c r="J50" s="99">
        <f t="shared" si="38"/>
        <v>0.12</v>
      </c>
      <c r="K50" s="128" cm="1">
        <f t="array" ref="K50">(SUMPRODUCT(('Raw Data'!$E$2:$E$6289=$B50)*('Raw Data'!$BL$2:$BL$6289=$D$3)*('Raw Data'!$P$2:$P$6289="PRAS")*('Raw Data'!$J$2:$J$6289=$G$3)*('Raw Data'!$W$2:$W$6289)))/1000</f>
        <v>0.36</v>
      </c>
      <c r="L50" s="125">
        <f t="shared" si="33"/>
        <v>0.53846153846153844</v>
      </c>
      <c r="M50" s="99" cm="1">
        <f t="array" ref="M50">SUMPRODUCT(('Raw Data'!$E$2:$E$6289=$B50)*('Raw Data'!$BL$2:$BL$6289=$D$3)*('Raw Data'!$P$2:$P$6289="PCOA")*('Raw Data'!$J$2:$J$6289=$G$3)*('Raw Data'!$R$2:$R$6289))</f>
        <v>19</v>
      </c>
      <c r="N50" s="99" cm="1">
        <f t="array" ref="N50">SUMPRODUCT(('Raw Data'!$E$2:$E$6289=$B50)*('Raw Data'!$BL$2:$BL$6289=$D$3)*('Raw Data'!$P$2:$P$6289="PCOA")*('Raw Data'!$J$2:$J$6289=$G$3)*('Raw Data'!$AF$2:$AF$6289))</f>
        <v>5</v>
      </c>
      <c r="O50" s="99" cm="1">
        <f t="array" ref="O50">SUMPRODUCT(('Raw Data'!$E$2:$E$6289=$B50)*('Raw Data'!$BL$2:$BL$6289=$D$3)*('Raw Data'!$P$2:$P$6289="PCOA")*('Raw Data'!$J$2:$J$6289=$G$3)*('Raw Data'!$AH$2:$AH$6289))+SUMPRODUCT(('Raw Data'!$E$2:$E$6289=$B50)*('Raw Data'!$BL$2:$BL$6289=$D$3)*('Raw Data'!$P$2:$P$6289="PCOA")*('Raw Data'!$J$2:$J$6289=$G$3)*('Raw Data'!$BH$2:$BH$6289))</f>
        <v>14</v>
      </c>
      <c r="P50" s="121" cm="1">
        <f t="array" ref="P50">SUMPRODUCT(('Raw Data'!$E$2:$E$6289=$B50)*('Raw Data'!$BL$2:$BL$6289=$D$3)*('Raw Data'!$P$2:$P$6289="PRAS")*('Raw Data'!$J$2:$J$6289=$G$3)*('Raw Data'!$R$2:$R$6289))</f>
        <v>14</v>
      </c>
      <c r="Q50" s="99" cm="1">
        <f t="array" ref="Q50">SUMPRODUCT(('Raw Data'!$E$2:$E$6289=$B50)*('Raw Data'!$BL$2:$BL$6289=$D$3)*('Raw Data'!$P$2:$P$6289="PRAS")*('Raw Data'!$J$2:$J$6289=$G$3)*('Raw Data'!$AH$2:$AH$6289))+SUMPRODUCT(('Raw Data'!$E$2:$E$6289=$B50)*('Raw Data'!$BL$2:$BL$6289=$D$3)*('Raw Data'!$P$2:$P$6289="PRAS")*('Raw Data'!$J$2:$J$6289=$G$3)*('Raw Data'!$BH$2:$BH$6289))</f>
        <v>0</v>
      </c>
      <c r="R50" s="99">
        <f t="shared" si="39"/>
        <v>14</v>
      </c>
      <c r="S50" s="99" cm="1">
        <f t="array" ref="S50">SUMPRODUCT(('Raw Data'!$E$2:$E$6289=$B50)*('Raw Data'!$BL$2:$BL$6289=$D$3)*('Raw Data'!$P$2:$P$6289="PRAS")*('Raw Data'!$J$2:$J$6289=$G$3)*('Raw Data'!$AF$2:$AF$6289))</f>
        <v>6</v>
      </c>
      <c r="T50" s="99">
        <f t="shared" si="40"/>
        <v>2</v>
      </c>
      <c r="U50" s="99" cm="1">
        <f t="array" ref="U50">SUMPRODUCT(('Raw Data'!$E$2:$E$6289=$B50)*('Raw Data'!$BL$2:$BL$6289=$D$3)*('Raw Data'!$P$2:$P$6289="PRAS")*('Raw Data'!$J$2:$J$6289=$G$3)*('Raw Data'!$AE$2:$AE$6289))</f>
        <v>0</v>
      </c>
      <c r="V50" s="127" cm="1">
        <f t="array" ref="V50">SUMPRODUCT(('Raw Data'!$E$2:$E$6289=$B50)*('Raw Data'!$BL$2:$BL$6289=$D$3)*('Raw Data'!$P$2:$P$6289="PRAS")*('Raw Data'!$J$2:$J$6289=$G$3)*('Raw Data'!$AD$2:$AD$6289))</f>
        <v>6</v>
      </c>
      <c r="W50" s="125">
        <f t="shared" si="35"/>
        <v>0.57894736842105265</v>
      </c>
    </row>
    <row r="51" spans="2:23" x14ac:dyDescent="0.2">
      <c r="B51" s="254" t="s">
        <v>27</v>
      </c>
      <c r="C51" s="126" cm="1">
        <f t="array" ref="C51">(SUMPRODUCT(('Raw Data'!$E$2:$E$6289=$B51)*('Raw Data'!$BL$2:$BL$6289=$D$3)*('Raw Data'!$P$2:$P$6289="PCOA")*('Raw Data'!$J$2:$J$6289=$G$3)*('Raw Data'!$S$2:$S$6289)))/1000</f>
        <v>0.36</v>
      </c>
      <c r="D51" s="99">
        <f t="shared" si="36"/>
        <v>0.32</v>
      </c>
      <c r="E51" s="127" cm="1">
        <f t="array" ref="E51">(SUMPRODUCT(('Raw Data'!$E$2:$E$6289=$B51)*('Raw Data'!$BL$2:$BL$6289=$D$3)*('Raw Data'!$P$2:$P$6289="PCOA")*('Raw Data'!$J$2:$J$6289=$G$3)*('Raw Data'!$T$2:$T$6289)))/1000</f>
        <v>0.04</v>
      </c>
      <c r="F51" s="128" cm="1">
        <f t="array" ref="F51">(SUMPRODUCT(('Raw Data'!$E$2:$E$6289=$B51)*('Raw Data'!$BL$2:$BL$6289=$D$3)*('Raw Data'!$P$2:$P$6289="PRAS")*('Raw Data'!$J$2:$J$6289=$G$3)*('Raw Data'!$S$2:$S$6289)))/1000</f>
        <v>0.06</v>
      </c>
      <c r="G51" s="128" cm="1">
        <f t="array" ref="G51">(SUMPRODUCT(('Raw Data'!$E$2:$E$6289=$B51)*('Raw Data'!$BL$2:$BL$6289=$D$3)*('Raw Data'!$P$2:$P$6289="PRAS")*('Raw Data'!$J$2:$J$6289=$G$3)*('Raw Data'!$T$2:$T$6289)))/1000</f>
        <v>0</v>
      </c>
      <c r="H51" s="99">
        <f t="shared" si="37"/>
        <v>0.06</v>
      </c>
      <c r="I51" s="128" cm="1">
        <f t="array" ref="I51">(SUMPRODUCT(('Raw Data'!$E$2:$E$6289=$B51)*('Raw Data'!$BL$2:$BL$6289=$D$3)*('Raw Data'!$P$2:$P$6289="PRAS")*('Raw Data'!$J$2:$J$6289=$G$3)*('Raw Data'!$AA$2:$AA$6289)))/1000</f>
        <v>0.06</v>
      </c>
      <c r="J51" s="99">
        <f t="shared" si="38"/>
        <v>0</v>
      </c>
      <c r="K51" s="128" cm="1">
        <f t="array" ref="K51">(SUMPRODUCT(('Raw Data'!$E$2:$E$6289=$B51)*('Raw Data'!$BL$2:$BL$6289=$D$3)*('Raw Data'!$P$2:$P$6289="PRAS")*('Raw Data'!$J$2:$J$6289=$G$3)*('Raw Data'!$W$2:$W$6289)))/1000</f>
        <v>0</v>
      </c>
      <c r="L51" s="125">
        <f t="shared" si="33"/>
        <v>1</v>
      </c>
      <c r="M51" s="99" cm="1">
        <f t="array" ref="M51">SUMPRODUCT(('Raw Data'!$E$2:$E$6289=$B51)*('Raw Data'!$BL$2:$BL$6289=$D$3)*('Raw Data'!$P$2:$P$6289="PCOA")*('Raw Data'!$J$2:$J$6289=$G$3)*('Raw Data'!$R$2:$R$6289))</f>
        <v>9</v>
      </c>
      <c r="N51" s="99" cm="1">
        <f t="array" ref="N51">SUMPRODUCT(('Raw Data'!$E$2:$E$6289=$B51)*('Raw Data'!$BL$2:$BL$6289=$D$3)*('Raw Data'!$P$2:$P$6289="PCOA")*('Raw Data'!$J$2:$J$6289=$G$3)*('Raw Data'!$AF$2:$AF$6289))</f>
        <v>8</v>
      </c>
      <c r="O51" s="99" cm="1">
        <f t="array" ref="O51">SUMPRODUCT(('Raw Data'!$E$2:$E$6289=$B51)*('Raw Data'!$BL$2:$BL$6289=$D$3)*('Raw Data'!$P$2:$P$6289="PCOA")*('Raw Data'!$J$2:$J$6289=$G$3)*('Raw Data'!$AH$2:$AH$6289))+SUMPRODUCT(('Raw Data'!$E$2:$E$6289=$B51)*('Raw Data'!$BL$2:$BL$6289=$D$3)*('Raw Data'!$P$2:$P$6289="PCOA")*('Raw Data'!$J$2:$J$6289=$G$3)*('Raw Data'!$BH$2:$BH$6289))</f>
        <v>1</v>
      </c>
      <c r="P51" s="121" cm="1">
        <f t="array" ref="P51">SUMPRODUCT(('Raw Data'!$E$2:$E$6289=$B51)*('Raw Data'!$BL$2:$BL$6289=$D$3)*('Raw Data'!$P$2:$P$6289="PRAS")*('Raw Data'!$J$2:$J$6289=$G$3)*('Raw Data'!$R$2:$R$6289))</f>
        <v>1</v>
      </c>
      <c r="Q51" s="99" cm="1">
        <f t="array" ref="Q51">SUMPRODUCT(('Raw Data'!$E$2:$E$6289=$B51)*('Raw Data'!$BL$2:$BL$6289=$D$3)*('Raw Data'!$P$2:$P$6289="PRAS")*('Raw Data'!$J$2:$J$6289=$G$3)*('Raw Data'!$AH$2:$AH$6289))+SUMPRODUCT(('Raw Data'!$E$2:$E$6289=$B51)*('Raw Data'!$BL$2:$BL$6289=$D$3)*('Raw Data'!$P$2:$P$6289="PRAS")*('Raw Data'!$J$2:$J$6289=$G$3)*('Raw Data'!$BH$2:$BH$6289))</f>
        <v>0</v>
      </c>
      <c r="R51" s="99">
        <f t="shared" si="39"/>
        <v>1</v>
      </c>
      <c r="S51" s="99" cm="1">
        <f t="array" ref="S51">SUMPRODUCT(('Raw Data'!$E$2:$E$6289=$B51)*('Raw Data'!$BL$2:$BL$6289=$D$3)*('Raw Data'!$P$2:$P$6289="PRAS")*('Raw Data'!$J$2:$J$6289=$G$3)*('Raw Data'!$AF$2:$AF$6289))</f>
        <v>1</v>
      </c>
      <c r="T51" s="99">
        <f t="shared" si="40"/>
        <v>0</v>
      </c>
      <c r="U51" s="99" cm="1">
        <f t="array" ref="U51">SUMPRODUCT(('Raw Data'!$E$2:$E$6289=$B51)*('Raw Data'!$BL$2:$BL$6289=$D$3)*('Raw Data'!$P$2:$P$6289="PRAS")*('Raw Data'!$J$2:$J$6289=$G$3)*('Raw Data'!$AE$2:$AE$6289))</f>
        <v>0</v>
      </c>
      <c r="V51" s="127" cm="1">
        <f t="array" ref="V51">SUMPRODUCT(('Raw Data'!$E$2:$E$6289=$B51)*('Raw Data'!$BL$2:$BL$6289=$D$3)*('Raw Data'!$P$2:$P$6289="PRAS")*('Raw Data'!$J$2:$J$6289=$G$3)*('Raw Data'!$AD$2:$AD$6289))</f>
        <v>0</v>
      </c>
      <c r="W51" s="125">
        <f t="shared" si="35"/>
        <v>1</v>
      </c>
    </row>
    <row r="52" spans="2:23" x14ac:dyDescent="0.2">
      <c r="B52" s="254"/>
      <c r="C52" s="126"/>
      <c r="D52" s="99"/>
      <c r="E52" s="127"/>
      <c r="F52" s="128"/>
      <c r="G52" s="128"/>
      <c r="H52" s="99"/>
      <c r="I52" s="128"/>
      <c r="J52" s="99"/>
      <c r="K52" s="128"/>
      <c r="L52" s="125"/>
      <c r="M52" s="99"/>
      <c r="N52" s="99"/>
      <c r="O52" s="99"/>
      <c r="P52" s="121"/>
      <c r="Q52" s="99"/>
      <c r="R52" s="99"/>
      <c r="S52" s="99"/>
      <c r="T52" s="99"/>
      <c r="U52" s="99"/>
      <c r="V52" s="127"/>
      <c r="W52" s="125"/>
    </row>
    <row r="53" spans="2:23" x14ac:dyDescent="0.2">
      <c r="B53" s="242" t="s">
        <v>43</v>
      </c>
      <c r="C53" s="129">
        <f>SUM(C54:C61)</f>
        <v>10.280000000000001</v>
      </c>
      <c r="D53" s="129">
        <f t="shared" ref="D53:K53" si="41">SUM(D54:D61)</f>
        <v>5.16</v>
      </c>
      <c r="E53" s="129">
        <f t="shared" si="41"/>
        <v>5.1199999999999992</v>
      </c>
      <c r="F53" s="129">
        <f t="shared" si="41"/>
        <v>7.5</v>
      </c>
      <c r="G53" s="129">
        <f t="shared" si="41"/>
        <v>0.42</v>
      </c>
      <c r="H53" s="129">
        <f t="shared" si="41"/>
        <v>7.08</v>
      </c>
      <c r="I53" s="129">
        <f t="shared" si="41"/>
        <v>2.7883599999999995</v>
      </c>
      <c r="J53" s="129">
        <f t="shared" si="41"/>
        <v>1.4716400000000001</v>
      </c>
      <c r="K53" s="129">
        <f t="shared" si="41"/>
        <v>2.8200000000000003</v>
      </c>
      <c r="L53" s="117">
        <f t="shared" ref="L53:L61" si="42">IFERROR((D53+I53)/(D53+H53),0)</f>
        <v>0.64937581699346403</v>
      </c>
      <c r="M53" s="129">
        <f>SUM(M54:M61)</f>
        <v>257</v>
      </c>
      <c r="N53" s="129">
        <f t="shared" ref="N53:V53" si="43">SUM(N54:N61)</f>
        <v>129</v>
      </c>
      <c r="O53" s="129">
        <f t="shared" si="43"/>
        <v>128</v>
      </c>
      <c r="P53" s="129">
        <f t="shared" si="43"/>
        <v>125</v>
      </c>
      <c r="Q53" s="129">
        <f t="shared" si="43"/>
        <v>7</v>
      </c>
      <c r="R53" s="129">
        <f t="shared" si="43"/>
        <v>118</v>
      </c>
      <c r="S53" s="129">
        <f t="shared" si="43"/>
        <v>45</v>
      </c>
      <c r="T53" s="129">
        <f t="shared" si="43"/>
        <v>26</v>
      </c>
      <c r="U53" s="129">
        <f t="shared" si="43"/>
        <v>0</v>
      </c>
      <c r="V53" s="129">
        <f t="shared" si="43"/>
        <v>47</v>
      </c>
      <c r="W53" s="117">
        <f t="shared" ref="W53:W61" si="44">IFERROR((S53+N53)/(R53+N53),0)</f>
        <v>0.70445344129554655</v>
      </c>
    </row>
    <row r="54" spans="2:23" x14ac:dyDescent="0.2">
      <c r="B54" s="254" t="s">
        <v>44</v>
      </c>
      <c r="C54" s="126" cm="1">
        <f t="array" ref="C54">(SUMPRODUCT(('Raw Data'!$E$2:$E$6289=$B54)*('Raw Data'!$BL$2:$BL$6289=$D$3)*('Raw Data'!$P$2:$P$6289="PCOA")*('Raw Data'!$J$2:$J$6289=$G$3)*('Raw Data'!$S$2:$S$6289)))/1000</f>
        <v>0.32</v>
      </c>
      <c r="D54" s="99">
        <f t="shared" ref="D54:D61" si="45">C54-E54</f>
        <v>3.999999999999998E-2</v>
      </c>
      <c r="E54" s="127" cm="1">
        <f t="array" ref="E54">(SUMPRODUCT(('Raw Data'!$E$2:$E$6289=$B54)*('Raw Data'!$BL$2:$BL$6289=$D$3)*('Raw Data'!$P$2:$P$6289="PCOA")*('Raw Data'!$J$2:$J$6289=$G$3)*('Raw Data'!$T$2:$T$6289)))/1000</f>
        <v>0.28000000000000003</v>
      </c>
      <c r="F54" s="128" cm="1">
        <f t="array" ref="F54">(SUMPRODUCT(('Raw Data'!$E$2:$E$6289=$B54)*('Raw Data'!$BL$2:$BL$6289=$D$3)*('Raw Data'!$P$2:$P$6289="PRAS")*('Raw Data'!$J$2:$J$6289=$G$3)*('Raw Data'!$S$2:$S$6289)))/1000</f>
        <v>0.42</v>
      </c>
      <c r="G54" s="128" cm="1">
        <f t="array" ref="G54">(SUMPRODUCT(('Raw Data'!$E$2:$E$6289=$B54)*('Raw Data'!$BL$2:$BL$6289=$D$3)*('Raw Data'!$P$2:$P$6289="PRAS")*('Raw Data'!$J$2:$J$6289=$G$3)*('Raw Data'!$T$2:$T$6289)))/1000</f>
        <v>0.06</v>
      </c>
      <c r="H54" s="99">
        <f t="shared" ref="H54:H61" si="46">F54-G54</f>
        <v>0.36</v>
      </c>
      <c r="I54" s="128" cm="1">
        <f t="array" ref="I54">(SUMPRODUCT(('Raw Data'!$E$2:$E$6289=$B54)*('Raw Data'!$BL$2:$BL$6289=$D$3)*('Raw Data'!$P$2:$P$6289="PRAS")*('Raw Data'!$J$2:$J$6289=$G$3)*('Raw Data'!$AA$2:$AA$6289)))/1000</f>
        <v>0.24</v>
      </c>
      <c r="J54" s="99">
        <f t="shared" ref="J54:J61" si="47">H54-I54-K54</f>
        <v>0</v>
      </c>
      <c r="K54" s="128" cm="1">
        <f t="array" ref="K54">(SUMPRODUCT(('Raw Data'!$E$2:$E$6289=$B54)*('Raw Data'!$BL$2:$BL$6289=$D$3)*('Raw Data'!$P$2:$P$6289="PRAS")*('Raw Data'!$J$2:$J$6289=$G$3)*('Raw Data'!$W$2:$W$6289)))/1000</f>
        <v>0.12</v>
      </c>
      <c r="L54" s="125">
        <f t="shared" si="42"/>
        <v>0.7</v>
      </c>
      <c r="M54" s="99" cm="1">
        <f t="array" ref="M54">SUMPRODUCT(('Raw Data'!$E$2:$E$6289=$B54)*('Raw Data'!$BL$2:$BL$6289=$D$3)*('Raw Data'!$P$2:$P$6289="PCOA")*('Raw Data'!$J$2:$J$6289=$G$3)*('Raw Data'!$R$2:$R$6289))</f>
        <v>8</v>
      </c>
      <c r="N54" s="99" cm="1">
        <f t="array" ref="N54">SUMPRODUCT(('Raw Data'!$E$2:$E$6289=$B54)*('Raw Data'!$BL$2:$BL$6289=$D$3)*('Raw Data'!$P$2:$P$6289="PCOA")*('Raw Data'!$J$2:$J$6289=$G$3)*('Raw Data'!$AF$2:$AF$6289))</f>
        <v>1</v>
      </c>
      <c r="O54" s="99" cm="1">
        <f t="array" ref="O54">SUMPRODUCT(('Raw Data'!$E$2:$E$6289=$B54)*('Raw Data'!$BL$2:$BL$6289=$D$3)*('Raw Data'!$P$2:$P$6289="PCOA")*('Raw Data'!$J$2:$J$6289=$G$3)*('Raw Data'!$AH$2:$AH$6289))+SUMPRODUCT(('Raw Data'!$E$2:$E$6289=$B54)*('Raw Data'!$BL$2:$BL$6289=$D$3)*('Raw Data'!$P$2:$P$6289="PCOA")*('Raw Data'!$J$2:$J$6289=$G$3)*('Raw Data'!$BH$2:$BH$6289))</f>
        <v>7</v>
      </c>
      <c r="P54" s="121" cm="1">
        <f t="array" ref="P54">SUMPRODUCT(('Raw Data'!$E$2:$E$6289=$B54)*('Raw Data'!$BL$2:$BL$6289=$D$3)*('Raw Data'!$P$2:$P$6289="PRAS")*('Raw Data'!$J$2:$J$6289=$G$3)*('Raw Data'!$R$2:$R$6289))</f>
        <v>7</v>
      </c>
      <c r="Q54" s="99" cm="1">
        <f t="array" ref="Q54">SUMPRODUCT(('Raw Data'!$E$2:$E$6289=$B54)*('Raw Data'!$BL$2:$BL$6289=$D$3)*('Raw Data'!$P$2:$P$6289="PRAS")*('Raw Data'!$J$2:$J$6289=$G$3)*('Raw Data'!$AH$2:$AH$6289))+SUMPRODUCT(('Raw Data'!$E$2:$E$6289=$B54)*('Raw Data'!$BL$2:$BL$6289=$D$3)*('Raw Data'!$P$2:$P$6289="PRAS")*('Raw Data'!$J$2:$J$6289=$G$3)*('Raw Data'!$BH$2:$BH$6289))</f>
        <v>1</v>
      </c>
      <c r="R54" s="99">
        <f t="shared" ref="R54:R61" si="48">P54-Q54</f>
        <v>6</v>
      </c>
      <c r="S54" s="99" cm="1">
        <f t="array" ref="S54">SUMPRODUCT(('Raw Data'!$E$2:$E$6289=$B54)*('Raw Data'!$BL$2:$BL$6289=$D$3)*('Raw Data'!$P$2:$P$6289="PRAS")*('Raw Data'!$J$2:$J$6289=$G$3)*('Raw Data'!$AF$2:$AF$6289))</f>
        <v>4</v>
      </c>
      <c r="T54" s="99">
        <f t="shared" ref="T54:T61" si="49">R54-S54-U54-V54</f>
        <v>0</v>
      </c>
      <c r="U54" s="99" cm="1">
        <f t="array" ref="U54">SUMPRODUCT(('Raw Data'!$E$2:$E$6289=$B54)*('Raw Data'!$BL$2:$BL$6289=$D$3)*('Raw Data'!$P$2:$P$6289="PRAS")*('Raw Data'!$J$2:$J$6289=$G$3)*('Raw Data'!$AE$2:$AE$6289))</f>
        <v>0</v>
      </c>
      <c r="V54" s="127" cm="1">
        <f t="array" ref="V54">SUMPRODUCT(('Raw Data'!$E$2:$E$6289=$B54)*('Raw Data'!$BL$2:$BL$6289=$D$3)*('Raw Data'!$P$2:$P$6289="PRAS")*('Raw Data'!$J$2:$J$6289=$G$3)*('Raw Data'!$AD$2:$AD$6289))</f>
        <v>2</v>
      </c>
      <c r="W54" s="125">
        <f t="shared" si="44"/>
        <v>0.7142857142857143</v>
      </c>
    </row>
    <row r="55" spans="2:23" x14ac:dyDescent="0.2">
      <c r="B55" s="254" t="s">
        <v>45</v>
      </c>
      <c r="C55" s="126" cm="1">
        <f t="array" ref="C55">(SUMPRODUCT(('Raw Data'!$E$2:$E$6289=$B55)*('Raw Data'!$BL$2:$BL$6289=$D$3)*('Raw Data'!$P$2:$P$6289="PCOA")*('Raw Data'!$J$2:$J$6289=$G$3)*('Raw Data'!$S$2:$S$6289)))/1000</f>
        <v>2.48</v>
      </c>
      <c r="D55" s="99">
        <f t="shared" si="45"/>
        <v>1.6400000000000001</v>
      </c>
      <c r="E55" s="127" cm="1">
        <f t="array" ref="E55">(SUMPRODUCT(('Raw Data'!$E$2:$E$6289=$B55)*('Raw Data'!$BL$2:$BL$6289=$D$3)*('Raw Data'!$P$2:$P$6289="PCOA")*('Raw Data'!$J$2:$J$6289=$G$3)*('Raw Data'!$T$2:$T$6289)))/1000</f>
        <v>0.84</v>
      </c>
      <c r="F55" s="128" cm="1">
        <f t="array" ref="F55">(SUMPRODUCT(('Raw Data'!$E$2:$E$6289=$B55)*('Raw Data'!$BL$2:$BL$6289=$D$3)*('Raw Data'!$P$2:$P$6289="PRAS")*('Raw Data'!$J$2:$J$6289=$G$3)*('Raw Data'!$S$2:$S$6289)))/1000</f>
        <v>1.26</v>
      </c>
      <c r="G55" s="128" cm="1">
        <f t="array" ref="G55">(SUMPRODUCT(('Raw Data'!$E$2:$E$6289=$B55)*('Raw Data'!$BL$2:$BL$6289=$D$3)*('Raw Data'!$P$2:$P$6289="PRAS")*('Raw Data'!$J$2:$J$6289=$G$3)*('Raw Data'!$T$2:$T$6289)))/1000</f>
        <v>0.24</v>
      </c>
      <c r="H55" s="99">
        <f t="shared" si="46"/>
        <v>1.02</v>
      </c>
      <c r="I55" s="128" cm="1">
        <f t="array" ref="I55">(SUMPRODUCT(('Raw Data'!$E$2:$E$6289=$B55)*('Raw Data'!$BL$2:$BL$6289=$D$3)*('Raw Data'!$P$2:$P$6289="PRAS")*('Raw Data'!$J$2:$J$6289=$G$3)*('Raw Data'!$AA$2:$AA$6289)))/1000</f>
        <v>0.66</v>
      </c>
      <c r="J55" s="99">
        <f t="shared" si="47"/>
        <v>0.18</v>
      </c>
      <c r="K55" s="128" cm="1">
        <f t="array" ref="K55">(SUMPRODUCT(('Raw Data'!$E$2:$E$6289=$B55)*('Raw Data'!$BL$2:$BL$6289=$D$3)*('Raw Data'!$P$2:$P$6289="PRAS")*('Raw Data'!$J$2:$J$6289=$G$3)*('Raw Data'!$W$2:$W$6289)))/1000</f>
        <v>0.18</v>
      </c>
      <c r="L55" s="125">
        <f t="shared" si="42"/>
        <v>0.86466165413533835</v>
      </c>
      <c r="M55" s="99" cm="1">
        <f t="array" ref="M55">SUMPRODUCT(('Raw Data'!$E$2:$E$6289=$B55)*('Raw Data'!$BL$2:$BL$6289=$D$3)*('Raw Data'!$P$2:$P$6289="PCOA")*('Raw Data'!$J$2:$J$6289=$G$3)*('Raw Data'!$R$2:$R$6289))</f>
        <v>62</v>
      </c>
      <c r="N55" s="99" cm="1">
        <f t="array" ref="N55">SUMPRODUCT(('Raw Data'!$E$2:$E$6289=$B55)*('Raw Data'!$BL$2:$BL$6289=$D$3)*('Raw Data'!$P$2:$P$6289="PCOA")*('Raw Data'!$J$2:$J$6289=$G$3)*('Raw Data'!$AF$2:$AF$6289))</f>
        <v>41</v>
      </c>
      <c r="O55" s="99" cm="1">
        <f t="array" ref="O55">SUMPRODUCT(('Raw Data'!$E$2:$E$6289=$B55)*('Raw Data'!$BL$2:$BL$6289=$D$3)*('Raw Data'!$P$2:$P$6289="PCOA")*('Raw Data'!$J$2:$J$6289=$G$3)*('Raw Data'!$AH$2:$AH$6289))+SUMPRODUCT(('Raw Data'!$E$2:$E$6289=$B55)*('Raw Data'!$BL$2:$BL$6289=$D$3)*('Raw Data'!$P$2:$P$6289="PCOA")*('Raw Data'!$J$2:$J$6289=$G$3)*('Raw Data'!$BH$2:$BH$6289))</f>
        <v>21</v>
      </c>
      <c r="P55" s="121" cm="1">
        <f t="array" ref="P55">SUMPRODUCT(('Raw Data'!$E$2:$E$6289=$B55)*('Raw Data'!$BL$2:$BL$6289=$D$3)*('Raw Data'!$P$2:$P$6289="PRAS")*('Raw Data'!$J$2:$J$6289=$G$3)*('Raw Data'!$R$2:$R$6289))</f>
        <v>21</v>
      </c>
      <c r="Q55" s="99" cm="1">
        <f t="array" ref="Q55">SUMPRODUCT(('Raw Data'!$E$2:$E$6289=$B55)*('Raw Data'!$BL$2:$BL$6289=$D$3)*('Raw Data'!$P$2:$P$6289="PRAS")*('Raw Data'!$J$2:$J$6289=$G$3)*('Raw Data'!$AH$2:$AH$6289))+SUMPRODUCT(('Raw Data'!$E$2:$E$6289=$B55)*('Raw Data'!$BL$2:$BL$6289=$D$3)*('Raw Data'!$P$2:$P$6289="PRAS")*('Raw Data'!$J$2:$J$6289=$G$3)*('Raw Data'!$BH$2:$BH$6289))</f>
        <v>4</v>
      </c>
      <c r="R55" s="99">
        <f t="shared" si="48"/>
        <v>17</v>
      </c>
      <c r="S55" s="99" cm="1">
        <f t="array" ref="S55">SUMPRODUCT(('Raw Data'!$E$2:$E$6289=$B55)*('Raw Data'!$BL$2:$BL$6289=$D$3)*('Raw Data'!$P$2:$P$6289="PRAS")*('Raw Data'!$J$2:$J$6289=$G$3)*('Raw Data'!$AF$2:$AF$6289))</f>
        <v>11</v>
      </c>
      <c r="T55" s="99">
        <f t="shared" si="49"/>
        <v>3</v>
      </c>
      <c r="U55" s="99" cm="1">
        <f t="array" ref="U55">SUMPRODUCT(('Raw Data'!$E$2:$E$6289=$B55)*('Raw Data'!$BL$2:$BL$6289=$D$3)*('Raw Data'!$P$2:$P$6289="PRAS")*('Raw Data'!$J$2:$J$6289=$G$3)*('Raw Data'!$AE$2:$AE$6289))</f>
        <v>0</v>
      </c>
      <c r="V55" s="127" cm="1">
        <f t="array" ref="V55">SUMPRODUCT(('Raw Data'!$E$2:$E$6289=$B55)*('Raw Data'!$BL$2:$BL$6289=$D$3)*('Raw Data'!$P$2:$P$6289="PRAS")*('Raw Data'!$J$2:$J$6289=$G$3)*('Raw Data'!$AD$2:$AD$6289))</f>
        <v>3</v>
      </c>
      <c r="W55" s="125">
        <f t="shared" si="44"/>
        <v>0.89655172413793105</v>
      </c>
    </row>
    <row r="56" spans="2:23" x14ac:dyDescent="0.2">
      <c r="B56" s="254" t="s">
        <v>46</v>
      </c>
      <c r="C56" s="126" cm="1">
        <f t="array" ref="C56">(SUMPRODUCT(('Raw Data'!$E$2:$E$6289=$B56)*('Raw Data'!$BL$2:$BL$6289=$D$3)*('Raw Data'!$P$2:$P$6289="PCOA")*('Raw Data'!$J$2:$J$6289=$G$3)*('Raw Data'!$S$2:$S$6289)))/1000</f>
        <v>1.1200000000000001</v>
      </c>
      <c r="D56" s="99">
        <f t="shared" si="45"/>
        <v>0.64000000000000012</v>
      </c>
      <c r="E56" s="127" cm="1">
        <f t="array" ref="E56">(SUMPRODUCT(('Raw Data'!$E$2:$E$6289=$B56)*('Raw Data'!$BL$2:$BL$6289=$D$3)*('Raw Data'!$P$2:$P$6289="PCOA")*('Raw Data'!$J$2:$J$6289=$G$3)*('Raw Data'!$T$2:$T$6289)))/1000</f>
        <v>0.48</v>
      </c>
      <c r="F56" s="128" cm="1">
        <f t="array" ref="F56">(SUMPRODUCT(('Raw Data'!$E$2:$E$6289=$B56)*('Raw Data'!$BL$2:$BL$6289=$D$3)*('Raw Data'!$P$2:$P$6289="PRAS")*('Raw Data'!$J$2:$J$6289=$G$3)*('Raw Data'!$S$2:$S$6289)))/1000</f>
        <v>0.72</v>
      </c>
      <c r="G56" s="128" cm="1">
        <f t="array" ref="G56">(SUMPRODUCT(('Raw Data'!$E$2:$E$6289=$B56)*('Raw Data'!$BL$2:$BL$6289=$D$3)*('Raw Data'!$P$2:$P$6289="PRAS")*('Raw Data'!$J$2:$J$6289=$G$3)*('Raw Data'!$T$2:$T$6289)))/1000</f>
        <v>0.06</v>
      </c>
      <c r="H56" s="99">
        <f t="shared" si="46"/>
        <v>0.65999999999999992</v>
      </c>
      <c r="I56" s="128" cm="1">
        <f t="array" ref="I56">(SUMPRODUCT(('Raw Data'!$E$2:$E$6289=$B56)*('Raw Data'!$BL$2:$BL$6289=$D$3)*('Raw Data'!$P$2:$P$6289="PRAS")*('Raw Data'!$J$2:$J$6289=$G$3)*('Raw Data'!$AA$2:$AA$6289)))/1000</f>
        <v>0.06</v>
      </c>
      <c r="J56" s="99">
        <f t="shared" si="47"/>
        <v>0</v>
      </c>
      <c r="K56" s="128" cm="1">
        <f t="array" ref="K56">(SUMPRODUCT(('Raw Data'!$E$2:$E$6289=$B56)*('Raw Data'!$BL$2:$BL$6289=$D$3)*('Raw Data'!$P$2:$P$6289="PRAS")*('Raw Data'!$J$2:$J$6289=$G$3)*('Raw Data'!$W$2:$W$6289)))/1000</f>
        <v>0.6</v>
      </c>
      <c r="L56" s="125">
        <f t="shared" si="42"/>
        <v>0.53846153846153855</v>
      </c>
      <c r="M56" s="99" cm="1">
        <f t="array" ref="M56">SUMPRODUCT(('Raw Data'!$E$2:$E$6289=$B56)*('Raw Data'!$BL$2:$BL$6289=$D$3)*('Raw Data'!$P$2:$P$6289="PCOA")*('Raw Data'!$J$2:$J$6289=$G$3)*('Raw Data'!$R$2:$R$6289))</f>
        <v>28</v>
      </c>
      <c r="N56" s="99" cm="1">
        <f t="array" ref="N56">SUMPRODUCT(('Raw Data'!$E$2:$E$6289=$B56)*('Raw Data'!$BL$2:$BL$6289=$D$3)*('Raw Data'!$P$2:$P$6289="PCOA")*('Raw Data'!$J$2:$J$6289=$G$3)*('Raw Data'!$AF$2:$AF$6289))</f>
        <v>16</v>
      </c>
      <c r="O56" s="99" cm="1">
        <f t="array" ref="O56">SUMPRODUCT(('Raw Data'!$E$2:$E$6289=$B56)*('Raw Data'!$BL$2:$BL$6289=$D$3)*('Raw Data'!$P$2:$P$6289="PCOA")*('Raw Data'!$J$2:$J$6289=$G$3)*('Raw Data'!$AH$2:$AH$6289))+SUMPRODUCT(('Raw Data'!$E$2:$E$6289=$B56)*('Raw Data'!$BL$2:$BL$6289=$D$3)*('Raw Data'!$P$2:$P$6289="PCOA")*('Raw Data'!$J$2:$J$6289=$G$3)*('Raw Data'!$BH$2:$BH$6289))</f>
        <v>12</v>
      </c>
      <c r="P56" s="121" cm="1">
        <f t="array" ref="P56">SUMPRODUCT(('Raw Data'!$E$2:$E$6289=$B56)*('Raw Data'!$BL$2:$BL$6289=$D$3)*('Raw Data'!$P$2:$P$6289="PRAS")*('Raw Data'!$J$2:$J$6289=$G$3)*('Raw Data'!$R$2:$R$6289))</f>
        <v>12</v>
      </c>
      <c r="Q56" s="99" cm="1">
        <f t="array" ref="Q56">SUMPRODUCT(('Raw Data'!$E$2:$E$6289=$B56)*('Raw Data'!$BL$2:$BL$6289=$D$3)*('Raw Data'!$P$2:$P$6289="PRAS")*('Raw Data'!$J$2:$J$6289=$G$3)*('Raw Data'!$AH$2:$AH$6289))+SUMPRODUCT(('Raw Data'!$E$2:$E$6289=$B56)*('Raw Data'!$BL$2:$BL$6289=$D$3)*('Raw Data'!$P$2:$P$6289="PRAS")*('Raw Data'!$J$2:$J$6289=$G$3)*('Raw Data'!$BH$2:$BH$6289))</f>
        <v>1</v>
      </c>
      <c r="R56" s="99">
        <f t="shared" si="48"/>
        <v>11</v>
      </c>
      <c r="S56" s="99" cm="1">
        <f t="array" ref="S56">SUMPRODUCT(('Raw Data'!$E$2:$E$6289=$B56)*('Raw Data'!$BL$2:$BL$6289=$D$3)*('Raw Data'!$P$2:$P$6289="PRAS")*('Raw Data'!$J$2:$J$6289=$G$3)*('Raw Data'!$AF$2:$AF$6289))</f>
        <v>1</v>
      </c>
      <c r="T56" s="99">
        <f t="shared" si="49"/>
        <v>0</v>
      </c>
      <c r="U56" s="99" cm="1">
        <f t="array" ref="U56">SUMPRODUCT(('Raw Data'!$E$2:$E$6289=$B56)*('Raw Data'!$BL$2:$BL$6289=$D$3)*('Raw Data'!$P$2:$P$6289="PRAS")*('Raw Data'!$J$2:$J$6289=$G$3)*('Raw Data'!$AE$2:$AE$6289))</f>
        <v>0</v>
      </c>
      <c r="V56" s="127" cm="1">
        <f t="array" ref="V56">SUMPRODUCT(('Raw Data'!$E$2:$E$6289=$B56)*('Raw Data'!$BL$2:$BL$6289=$D$3)*('Raw Data'!$P$2:$P$6289="PRAS")*('Raw Data'!$J$2:$J$6289=$G$3)*('Raw Data'!$AD$2:$AD$6289))</f>
        <v>10</v>
      </c>
      <c r="W56" s="125">
        <f t="shared" si="44"/>
        <v>0.62962962962962965</v>
      </c>
    </row>
    <row r="57" spans="2:23" x14ac:dyDescent="0.2">
      <c r="B57" s="254" t="s">
        <v>47</v>
      </c>
      <c r="C57" s="126" cm="1">
        <f t="array" ref="C57">(SUMPRODUCT(('Raw Data'!$E$2:$E$6289=$B57)*('Raw Data'!$BL$2:$BL$6289=$D$3)*('Raw Data'!$P$2:$P$6289="PCOA")*('Raw Data'!$J$2:$J$6289=$G$3)*('Raw Data'!$S$2:$S$6289)))/1000</f>
        <v>1.64</v>
      </c>
      <c r="D57" s="99">
        <f t="shared" si="45"/>
        <v>0.67999999999999994</v>
      </c>
      <c r="E57" s="127" cm="1">
        <f t="array" ref="E57">(SUMPRODUCT(('Raw Data'!$E$2:$E$6289=$B57)*('Raw Data'!$BL$2:$BL$6289=$D$3)*('Raw Data'!$P$2:$P$6289="PCOA")*('Raw Data'!$J$2:$J$6289=$G$3)*('Raw Data'!$T$2:$T$6289)))/1000</f>
        <v>0.96</v>
      </c>
      <c r="F57" s="128" cm="1">
        <f t="array" ref="F57">(SUMPRODUCT(('Raw Data'!$E$2:$E$6289=$B57)*('Raw Data'!$BL$2:$BL$6289=$D$3)*('Raw Data'!$P$2:$P$6289="PRAS")*('Raw Data'!$J$2:$J$6289=$G$3)*('Raw Data'!$S$2:$S$6289)))/1000</f>
        <v>1.32</v>
      </c>
      <c r="G57" s="128" cm="1">
        <f t="array" ref="G57">(SUMPRODUCT(('Raw Data'!$E$2:$E$6289=$B57)*('Raw Data'!$BL$2:$BL$6289=$D$3)*('Raw Data'!$P$2:$P$6289="PRAS")*('Raw Data'!$J$2:$J$6289=$G$3)*('Raw Data'!$T$2:$T$6289)))/1000</f>
        <v>0</v>
      </c>
      <c r="H57" s="99">
        <f t="shared" si="46"/>
        <v>1.32</v>
      </c>
      <c r="I57" s="128" cm="1">
        <f t="array" ref="I57">(SUMPRODUCT(('Raw Data'!$E$2:$E$6289=$B57)*('Raw Data'!$BL$2:$BL$6289=$D$3)*('Raw Data'!$P$2:$P$6289="PRAS")*('Raw Data'!$J$2:$J$6289=$G$3)*('Raw Data'!$AA$2:$AA$6289)))/1000</f>
        <v>0.45585999999999999</v>
      </c>
      <c r="J57" s="99">
        <f t="shared" si="47"/>
        <v>0.38414000000000015</v>
      </c>
      <c r="K57" s="128" cm="1">
        <f t="array" ref="K57">(SUMPRODUCT(('Raw Data'!$E$2:$E$6289=$B57)*('Raw Data'!$BL$2:$BL$6289=$D$3)*('Raw Data'!$P$2:$P$6289="PRAS")*('Raw Data'!$J$2:$J$6289=$G$3)*('Raw Data'!$W$2:$W$6289)))/1000</f>
        <v>0.48</v>
      </c>
      <c r="L57" s="125">
        <f t="shared" si="42"/>
        <v>0.56792999999999993</v>
      </c>
      <c r="M57" s="99" cm="1">
        <f t="array" ref="M57">SUMPRODUCT(('Raw Data'!$E$2:$E$6289=$B57)*('Raw Data'!$BL$2:$BL$6289=$D$3)*('Raw Data'!$P$2:$P$6289="PCOA")*('Raw Data'!$J$2:$J$6289=$G$3)*('Raw Data'!$R$2:$R$6289))</f>
        <v>41</v>
      </c>
      <c r="N57" s="99" cm="1">
        <f t="array" ref="N57">SUMPRODUCT(('Raw Data'!$E$2:$E$6289=$B57)*('Raw Data'!$BL$2:$BL$6289=$D$3)*('Raw Data'!$P$2:$P$6289="PCOA")*('Raw Data'!$J$2:$J$6289=$G$3)*('Raw Data'!$AF$2:$AF$6289))</f>
        <v>17</v>
      </c>
      <c r="O57" s="99" cm="1">
        <f t="array" ref="O57">SUMPRODUCT(('Raw Data'!$E$2:$E$6289=$B57)*('Raw Data'!$BL$2:$BL$6289=$D$3)*('Raw Data'!$P$2:$P$6289="PCOA")*('Raw Data'!$J$2:$J$6289=$G$3)*('Raw Data'!$AH$2:$AH$6289))+SUMPRODUCT(('Raw Data'!$E$2:$E$6289=$B57)*('Raw Data'!$BL$2:$BL$6289=$D$3)*('Raw Data'!$P$2:$P$6289="PCOA")*('Raw Data'!$J$2:$J$6289=$G$3)*('Raw Data'!$BH$2:$BH$6289))</f>
        <v>24</v>
      </c>
      <c r="P57" s="121" cm="1">
        <f t="array" ref="P57">SUMPRODUCT(('Raw Data'!$E$2:$E$6289=$B57)*('Raw Data'!$BL$2:$BL$6289=$D$3)*('Raw Data'!$P$2:$P$6289="PRAS")*('Raw Data'!$J$2:$J$6289=$G$3)*('Raw Data'!$R$2:$R$6289))</f>
        <v>22</v>
      </c>
      <c r="Q57" s="99" cm="1">
        <f t="array" ref="Q57">SUMPRODUCT(('Raw Data'!$E$2:$E$6289=$B57)*('Raw Data'!$BL$2:$BL$6289=$D$3)*('Raw Data'!$P$2:$P$6289="PRAS")*('Raw Data'!$J$2:$J$6289=$G$3)*('Raw Data'!$AH$2:$AH$6289))+SUMPRODUCT(('Raw Data'!$E$2:$E$6289=$B57)*('Raw Data'!$BL$2:$BL$6289=$D$3)*('Raw Data'!$P$2:$P$6289="PRAS")*('Raw Data'!$J$2:$J$6289=$G$3)*('Raw Data'!$BH$2:$BH$6289))</f>
        <v>0</v>
      </c>
      <c r="R57" s="99">
        <f t="shared" si="48"/>
        <v>22</v>
      </c>
      <c r="S57" s="99" cm="1">
        <f t="array" ref="S57">SUMPRODUCT(('Raw Data'!$E$2:$E$6289=$B57)*('Raw Data'!$BL$2:$BL$6289=$D$3)*('Raw Data'!$P$2:$P$6289="PRAS")*('Raw Data'!$J$2:$J$6289=$G$3)*('Raw Data'!$AF$2:$AF$6289))</f>
        <v>7</v>
      </c>
      <c r="T57" s="99">
        <f t="shared" si="49"/>
        <v>7</v>
      </c>
      <c r="U57" s="99" cm="1">
        <f t="array" ref="U57">SUMPRODUCT(('Raw Data'!$E$2:$E$6289=$B57)*('Raw Data'!$BL$2:$BL$6289=$D$3)*('Raw Data'!$P$2:$P$6289="PRAS")*('Raw Data'!$J$2:$J$6289=$G$3)*('Raw Data'!$AE$2:$AE$6289))</f>
        <v>0</v>
      </c>
      <c r="V57" s="127" cm="1">
        <f t="array" ref="V57">SUMPRODUCT(('Raw Data'!$E$2:$E$6289=$B57)*('Raw Data'!$BL$2:$BL$6289=$D$3)*('Raw Data'!$P$2:$P$6289="PRAS")*('Raw Data'!$J$2:$J$6289=$G$3)*('Raw Data'!$AD$2:$AD$6289))</f>
        <v>8</v>
      </c>
      <c r="W57" s="125">
        <f t="shared" si="44"/>
        <v>0.61538461538461542</v>
      </c>
    </row>
    <row r="58" spans="2:23" x14ac:dyDescent="0.2">
      <c r="B58" s="254" t="s">
        <v>48</v>
      </c>
      <c r="C58" s="126" cm="1">
        <f t="array" ref="C58">(SUMPRODUCT(('Raw Data'!$E$2:$E$6289=$B58)*('Raw Data'!$BL$2:$BL$6289=$D$3)*('Raw Data'!$P$2:$P$6289="PCOA")*('Raw Data'!$J$2:$J$6289=$G$3)*('Raw Data'!$S$2:$S$6289)))/1000</f>
        <v>0.52</v>
      </c>
      <c r="D58" s="99">
        <f t="shared" si="45"/>
        <v>0.24</v>
      </c>
      <c r="E58" s="127" cm="1">
        <f t="array" ref="E58">(SUMPRODUCT(('Raw Data'!$E$2:$E$6289=$B58)*('Raw Data'!$BL$2:$BL$6289=$D$3)*('Raw Data'!$P$2:$P$6289="PCOA")*('Raw Data'!$J$2:$J$6289=$G$3)*('Raw Data'!$T$2:$T$6289)))/1000</f>
        <v>0.28000000000000003</v>
      </c>
      <c r="F58" s="128" cm="1">
        <f t="array" ref="F58">(SUMPRODUCT(('Raw Data'!$E$2:$E$6289=$B58)*('Raw Data'!$BL$2:$BL$6289=$D$3)*('Raw Data'!$P$2:$P$6289="PRAS")*('Raw Data'!$J$2:$J$6289=$G$3)*('Raw Data'!$S$2:$S$6289)))/1000</f>
        <v>0.42</v>
      </c>
      <c r="G58" s="128" cm="1">
        <f t="array" ref="G58">(SUMPRODUCT(('Raw Data'!$E$2:$E$6289=$B58)*('Raw Data'!$BL$2:$BL$6289=$D$3)*('Raw Data'!$P$2:$P$6289="PRAS")*('Raw Data'!$J$2:$J$6289=$G$3)*('Raw Data'!$T$2:$T$6289)))/1000</f>
        <v>0</v>
      </c>
      <c r="H58" s="99">
        <f t="shared" si="46"/>
        <v>0.42</v>
      </c>
      <c r="I58" s="128" cm="1">
        <f t="array" ref="I58">(SUMPRODUCT(('Raw Data'!$E$2:$E$6289=$B58)*('Raw Data'!$BL$2:$BL$6289=$D$3)*('Raw Data'!$P$2:$P$6289="PRAS")*('Raw Data'!$J$2:$J$6289=$G$3)*('Raw Data'!$AA$2:$AA$6289)))/1000</f>
        <v>0.12</v>
      </c>
      <c r="J58" s="99">
        <f t="shared" si="47"/>
        <v>0.06</v>
      </c>
      <c r="K58" s="128" cm="1">
        <f t="array" ref="K58">(SUMPRODUCT(('Raw Data'!$E$2:$E$6289=$B58)*('Raw Data'!$BL$2:$BL$6289=$D$3)*('Raw Data'!$P$2:$P$6289="PRAS")*('Raw Data'!$J$2:$J$6289=$G$3)*('Raw Data'!$W$2:$W$6289)))/1000</f>
        <v>0.24</v>
      </c>
      <c r="L58" s="125">
        <f t="shared" si="42"/>
        <v>0.54545454545454553</v>
      </c>
      <c r="M58" s="99" cm="1">
        <f t="array" ref="M58">SUMPRODUCT(('Raw Data'!$E$2:$E$6289=$B58)*('Raw Data'!$BL$2:$BL$6289=$D$3)*('Raw Data'!$P$2:$P$6289="PCOA")*('Raw Data'!$J$2:$J$6289=$G$3)*('Raw Data'!$R$2:$R$6289))</f>
        <v>13</v>
      </c>
      <c r="N58" s="99" cm="1">
        <f t="array" ref="N58">SUMPRODUCT(('Raw Data'!$E$2:$E$6289=$B58)*('Raw Data'!$BL$2:$BL$6289=$D$3)*('Raw Data'!$P$2:$P$6289="PCOA")*('Raw Data'!$J$2:$J$6289=$G$3)*('Raw Data'!$AF$2:$AF$6289))</f>
        <v>6</v>
      </c>
      <c r="O58" s="99" cm="1">
        <f t="array" ref="O58">SUMPRODUCT(('Raw Data'!$E$2:$E$6289=$B58)*('Raw Data'!$BL$2:$BL$6289=$D$3)*('Raw Data'!$P$2:$P$6289="PCOA")*('Raw Data'!$J$2:$J$6289=$G$3)*('Raw Data'!$AH$2:$AH$6289))+SUMPRODUCT(('Raw Data'!$E$2:$E$6289=$B58)*('Raw Data'!$BL$2:$BL$6289=$D$3)*('Raw Data'!$P$2:$P$6289="PCOA")*('Raw Data'!$J$2:$J$6289=$G$3)*('Raw Data'!$BH$2:$BH$6289))</f>
        <v>7</v>
      </c>
      <c r="P58" s="121" cm="1">
        <f t="array" ref="P58">SUMPRODUCT(('Raw Data'!$E$2:$E$6289=$B58)*('Raw Data'!$BL$2:$BL$6289=$D$3)*('Raw Data'!$P$2:$P$6289="PRAS")*('Raw Data'!$J$2:$J$6289=$G$3)*('Raw Data'!$R$2:$R$6289))</f>
        <v>7</v>
      </c>
      <c r="Q58" s="99" cm="1">
        <f t="array" ref="Q58">SUMPRODUCT(('Raw Data'!$E$2:$E$6289=$B58)*('Raw Data'!$BL$2:$BL$6289=$D$3)*('Raw Data'!$P$2:$P$6289="PRAS")*('Raw Data'!$J$2:$J$6289=$G$3)*('Raw Data'!$AH$2:$AH$6289))+SUMPRODUCT(('Raw Data'!$E$2:$E$6289=$B58)*('Raw Data'!$BL$2:$BL$6289=$D$3)*('Raw Data'!$P$2:$P$6289="PRAS")*('Raw Data'!$J$2:$J$6289=$G$3)*('Raw Data'!$BH$2:$BH$6289))</f>
        <v>0</v>
      </c>
      <c r="R58" s="99">
        <f t="shared" si="48"/>
        <v>7</v>
      </c>
      <c r="S58" s="99" cm="1">
        <f t="array" ref="S58">SUMPRODUCT(('Raw Data'!$E$2:$E$6289=$B58)*('Raw Data'!$BL$2:$BL$6289=$D$3)*('Raw Data'!$P$2:$P$6289="PRAS")*('Raw Data'!$J$2:$J$6289=$G$3)*('Raw Data'!$AF$2:$AF$6289))</f>
        <v>2</v>
      </c>
      <c r="T58" s="99">
        <f t="shared" si="49"/>
        <v>1</v>
      </c>
      <c r="U58" s="99" cm="1">
        <f t="array" ref="U58">SUMPRODUCT(('Raw Data'!$E$2:$E$6289=$B58)*('Raw Data'!$BL$2:$BL$6289=$D$3)*('Raw Data'!$P$2:$P$6289="PRAS")*('Raw Data'!$J$2:$J$6289=$G$3)*('Raw Data'!$AE$2:$AE$6289))</f>
        <v>0</v>
      </c>
      <c r="V58" s="127" cm="1">
        <f t="array" ref="V58">SUMPRODUCT(('Raw Data'!$E$2:$E$6289=$B58)*('Raw Data'!$BL$2:$BL$6289=$D$3)*('Raw Data'!$P$2:$P$6289="PRAS")*('Raw Data'!$J$2:$J$6289=$G$3)*('Raw Data'!$AD$2:$AD$6289))</f>
        <v>4</v>
      </c>
      <c r="W58" s="125">
        <f t="shared" si="44"/>
        <v>0.61538461538461542</v>
      </c>
    </row>
    <row r="59" spans="2:23" x14ac:dyDescent="0.2">
      <c r="B59" s="254" t="s">
        <v>49</v>
      </c>
      <c r="C59" s="126" cm="1">
        <f t="array" ref="C59">(SUMPRODUCT(('Raw Data'!$E$2:$E$6289=$B59)*('Raw Data'!$BL$2:$BL$6289=$D$3)*('Raw Data'!$P$2:$P$6289="PCOA")*('Raw Data'!$J$2:$J$6289=$G$3)*('Raw Data'!$S$2:$S$6289)))/1000</f>
        <v>1.48</v>
      </c>
      <c r="D59" s="99">
        <f t="shared" si="45"/>
        <v>0.39999999999999991</v>
      </c>
      <c r="E59" s="127" cm="1">
        <f t="array" ref="E59">(SUMPRODUCT(('Raw Data'!$E$2:$E$6289=$B59)*('Raw Data'!$BL$2:$BL$6289=$D$3)*('Raw Data'!$P$2:$P$6289="PCOA")*('Raw Data'!$J$2:$J$6289=$G$3)*('Raw Data'!$T$2:$T$6289)))/1000</f>
        <v>1.08</v>
      </c>
      <c r="F59" s="128" cm="1">
        <f t="array" ref="F59">(SUMPRODUCT(('Raw Data'!$E$2:$E$6289=$B59)*('Raw Data'!$BL$2:$BL$6289=$D$3)*('Raw Data'!$P$2:$P$6289="PRAS")*('Raw Data'!$J$2:$J$6289=$G$3)*('Raw Data'!$S$2:$S$6289)))/1000</f>
        <v>1.62</v>
      </c>
      <c r="G59" s="128" cm="1">
        <f t="array" ref="G59">(SUMPRODUCT(('Raw Data'!$E$2:$E$6289=$B59)*('Raw Data'!$BL$2:$BL$6289=$D$3)*('Raw Data'!$P$2:$P$6289="PRAS")*('Raw Data'!$J$2:$J$6289=$G$3)*('Raw Data'!$T$2:$T$6289)))/1000</f>
        <v>0</v>
      </c>
      <c r="H59" s="99">
        <f t="shared" si="46"/>
        <v>1.62</v>
      </c>
      <c r="I59" s="128" cm="1">
        <f t="array" ref="I59">(SUMPRODUCT(('Raw Data'!$E$2:$E$6289=$B59)*('Raw Data'!$BL$2:$BL$6289=$D$3)*('Raw Data'!$P$2:$P$6289="PRAS")*('Raw Data'!$J$2:$J$6289=$G$3)*('Raw Data'!$AA$2:$AA$6289)))/1000</f>
        <v>0.59250000000000003</v>
      </c>
      <c r="J59" s="99">
        <f t="shared" si="47"/>
        <v>0.48750000000000004</v>
      </c>
      <c r="K59" s="128" cm="1">
        <f t="array" ref="K59">(SUMPRODUCT(('Raw Data'!$E$2:$E$6289=$B59)*('Raw Data'!$BL$2:$BL$6289=$D$3)*('Raw Data'!$P$2:$P$6289="PRAS")*('Raw Data'!$J$2:$J$6289=$G$3)*('Raw Data'!$W$2:$W$6289)))/1000</f>
        <v>0.54</v>
      </c>
      <c r="L59" s="125">
        <f t="shared" si="42"/>
        <v>0.49133663366336633</v>
      </c>
      <c r="M59" s="99" cm="1">
        <f t="array" ref="M59">SUMPRODUCT(('Raw Data'!$E$2:$E$6289=$B59)*('Raw Data'!$BL$2:$BL$6289=$D$3)*('Raw Data'!$P$2:$P$6289="PCOA")*('Raw Data'!$J$2:$J$6289=$G$3)*('Raw Data'!$R$2:$R$6289))</f>
        <v>37</v>
      </c>
      <c r="N59" s="99" cm="1">
        <f t="array" ref="N59">SUMPRODUCT(('Raw Data'!$E$2:$E$6289=$B59)*('Raw Data'!$BL$2:$BL$6289=$D$3)*('Raw Data'!$P$2:$P$6289="PCOA")*('Raw Data'!$J$2:$J$6289=$G$3)*('Raw Data'!$AF$2:$AF$6289))</f>
        <v>10</v>
      </c>
      <c r="O59" s="99" cm="1">
        <f t="array" ref="O59">SUMPRODUCT(('Raw Data'!$E$2:$E$6289=$B59)*('Raw Data'!$BL$2:$BL$6289=$D$3)*('Raw Data'!$P$2:$P$6289="PCOA")*('Raw Data'!$J$2:$J$6289=$G$3)*('Raw Data'!$AH$2:$AH$6289))+SUMPRODUCT(('Raw Data'!$E$2:$E$6289=$B59)*('Raw Data'!$BL$2:$BL$6289=$D$3)*('Raw Data'!$P$2:$P$6289="PCOA")*('Raw Data'!$J$2:$J$6289=$G$3)*('Raw Data'!$BH$2:$BH$6289))</f>
        <v>27</v>
      </c>
      <c r="P59" s="121" cm="1">
        <f t="array" ref="P59">SUMPRODUCT(('Raw Data'!$E$2:$E$6289=$B59)*('Raw Data'!$BL$2:$BL$6289=$D$3)*('Raw Data'!$P$2:$P$6289="PRAS")*('Raw Data'!$J$2:$J$6289=$G$3)*('Raw Data'!$R$2:$R$6289))</f>
        <v>27</v>
      </c>
      <c r="Q59" s="99" cm="1">
        <f t="array" ref="Q59">SUMPRODUCT(('Raw Data'!$E$2:$E$6289=$B59)*('Raw Data'!$BL$2:$BL$6289=$D$3)*('Raw Data'!$P$2:$P$6289="PRAS")*('Raw Data'!$J$2:$J$6289=$G$3)*('Raw Data'!$AH$2:$AH$6289))+SUMPRODUCT(('Raw Data'!$E$2:$E$6289=$B59)*('Raw Data'!$BL$2:$BL$6289=$D$3)*('Raw Data'!$P$2:$P$6289="PRAS")*('Raw Data'!$J$2:$J$6289=$G$3)*('Raw Data'!$BH$2:$BH$6289))</f>
        <v>0</v>
      </c>
      <c r="R59" s="99">
        <f t="shared" si="48"/>
        <v>27</v>
      </c>
      <c r="S59" s="99" cm="1">
        <f t="array" ref="S59">SUMPRODUCT(('Raw Data'!$E$2:$E$6289=$B59)*('Raw Data'!$BL$2:$BL$6289=$D$3)*('Raw Data'!$P$2:$P$6289="PRAS")*('Raw Data'!$J$2:$J$6289=$G$3)*('Raw Data'!$AF$2:$AF$6289))</f>
        <v>9</v>
      </c>
      <c r="T59" s="99">
        <f t="shared" si="49"/>
        <v>9</v>
      </c>
      <c r="U59" s="99" cm="1">
        <f t="array" ref="U59">SUMPRODUCT(('Raw Data'!$E$2:$E$6289=$B59)*('Raw Data'!$BL$2:$BL$6289=$D$3)*('Raw Data'!$P$2:$P$6289="PRAS")*('Raw Data'!$J$2:$J$6289=$G$3)*('Raw Data'!$AE$2:$AE$6289))</f>
        <v>0</v>
      </c>
      <c r="V59" s="127" cm="1">
        <f t="array" ref="V59">SUMPRODUCT(('Raw Data'!$E$2:$E$6289=$B59)*('Raw Data'!$BL$2:$BL$6289=$D$3)*('Raw Data'!$P$2:$P$6289="PRAS")*('Raw Data'!$J$2:$J$6289=$G$3)*('Raw Data'!$AD$2:$AD$6289))</f>
        <v>9</v>
      </c>
      <c r="W59" s="125">
        <f t="shared" si="44"/>
        <v>0.51351351351351349</v>
      </c>
    </row>
    <row r="60" spans="2:23" x14ac:dyDescent="0.2">
      <c r="B60" s="254" t="s">
        <v>50</v>
      </c>
      <c r="C60" s="126" cm="1">
        <f t="array" ref="C60">(SUMPRODUCT(('Raw Data'!$E$2:$E$6289=$B60)*('Raw Data'!$BL$2:$BL$6289=$D$3)*('Raw Data'!$P$2:$P$6289="PCOA")*('Raw Data'!$J$2:$J$6289=$G$3)*('Raw Data'!$S$2:$S$6289)))/1000</f>
        <v>1</v>
      </c>
      <c r="D60" s="99">
        <f t="shared" si="45"/>
        <v>0.48</v>
      </c>
      <c r="E60" s="127" cm="1">
        <f t="array" ref="E60">(SUMPRODUCT(('Raw Data'!$E$2:$E$6289=$B60)*('Raw Data'!$BL$2:$BL$6289=$D$3)*('Raw Data'!$P$2:$P$6289="PCOA")*('Raw Data'!$J$2:$J$6289=$G$3)*('Raw Data'!$T$2:$T$6289)))/1000</f>
        <v>0.52</v>
      </c>
      <c r="F60" s="128" cm="1">
        <f t="array" ref="F60">(SUMPRODUCT(('Raw Data'!$E$2:$E$6289=$B60)*('Raw Data'!$BL$2:$BL$6289=$D$3)*('Raw Data'!$P$2:$P$6289="PRAS")*('Raw Data'!$J$2:$J$6289=$G$3)*('Raw Data'!$S$2:$S$6289)))/1000</f>
        <v>0.72</v>
      </c>
      <c r="G60" s="128" cm="1">
        <f t="array" ref="G60">(SUMPRODUCT(('Raw Data'!$E$2:$E$6289=$B60)*('Raw Data'!$BL$2:$BL$6289=$D$3)*('Raw Data'!$P$2:$P$6289="PRAS")*('Raw Data'!$J$2:$J$6289=$G$3)*('Raw Data'!$T$2:$T$6289)))/1000</f>
        <v>0.06</v>
      </c>
      <c r="H60" s="99">
        <f t="shared" si="46"/>
        <v>0.65999999999999992</v>
      </c>
      <c r="I60" s="128" cm="1">
        <f t="array" ref="I60">(SUMPRODUCT(('Raw Data'!$E$2:$E$6289=$B60)*('Raw Data'!$BL$2:$BL$6289=$D$3)*('Raw Data'!$P$2:$P$6289="PRAS")*('Raw Data'!$J$2:$J$6289=$G$3)*('Raw Data'!$AA$2:$AA$6289)))/1000</f>
        <v>0.36</v>
      </c>
      <c r="J60" s="99">
        <f t="shared" si="47"/>
        <v>5.9999999999999942E-2</v>
      </c>
      <c r="K60" s="128" cm="1">
        <f t="array" ref="K60">(SUMPRODUCT(('Raw Data'!$E$2:$E$6289=$B60)*('Raw Data'!$BL$2:$BL$6289=$D$3)*('Raw Data'!$P$2:$P$6289="PRAS")*('Raw Data'!$J$2:$J$6289=$G$3)*('Raw Data'!$W$2:$W$6289)))/1000</f>
        <v>0.24</v>
      </c>
      <c r="L60" s="125">
        <f t="shared" si="42"/>
        <v>0.73684210526315796</v>
      </c>
      <c r="M60" s="99" cm="1">
        <f t="array" ref="M60">SUMPRODUCT(('Raw Data'!$E$2:$E$6289=$B60)*('Raw Data'!$BL$2:$BL$6289=$D$3)*('Raw Data'!$P$2:$P$6289="PCOA")*('Raw Data'!$J$2:$J$6289=$G$3)*('Raw Data'!$R$2:$R$6289))</f>
        <v>25</v>
      </c>
      <c r="N60" s="99" cm="1">
        <f t="array" ref="N60">SUMPRODUCT(('Raw Data'!$E$2:$E$6289=$B60)*('Raw Data'!$BL$2:$BL$6289=$D$3)*('Raw Data'!$P$2:$P$6289="PCOA")*('Raw Data'!$J$2:$J$6289=$G$3)*('Raw Data'!$AF$2:$AF$6289))</f>
        <v>12</v>
      </c>
      <c r="O60" s="99" cm="1">
        <f t="array" ref="O60">SUMPRODUCT(('Raw Data'!$E$2:$E$6289=$B60)*('Raw Data'!$BL$2:$BL$6289=$D$3)*('Raw Data'!$P$2:$P$6289="PCOA")*('Raw Data'!$J$2:$J$6289=$G$3)*('Raw Data'!$AH$2:$AH$6289))+SUMPRODUCT(('Raw Data'!$E$2:$E$6289=$B60)*('Raw Data'!$BL$2:$BL$6289=$D$3)*('Raw Data'!$P$2:$P$6289="PCOA")*('Raw Data'!$J$2:$J$6289=$G$3)*('Raw Data'!$BH$2:$BH$6289))</f>
        <v>13</v>
      </c>
      <c r="P60" s="121" cm="1">
        <f t="array" ref="P60">SUMPRODUCT(('Raw Data'!$E$2:$E$6289=$B60)*('Raw Data'!$BL$2:$BL$6289=$D$3)*('Raw Data'!$P$2:$P$6289="PRAS")*('Raw Data'!$J$2:$J$6289=$G$3)*('Raw Data'!$R$2:$R$6289))</f>
        <v>12</v>
      </c>
      <c r="Q60" s="99" cm="1">
        <f t="array" ref="Q60">SUMPRODUCT(('Raw Data'!$E$2:$E$6289=$B60)*('Raw Data'!$BL$2:$BL$6289=$D$3)*('Raw Data'!$P$2:$P$6289="PRAS")*('Raw Data'!$J$2:$J$6289=$G$3)*('Raw Data'!$AH$2:$AH$6289))+SUMPRODUCT(('Raw Data'!$E$2:$E$6289=$B60)*('Raw Data'!$BL$2:$BL$6289=$D$3)*('Raw Data'!$P$2:$P$6289="PRAS")*('Raw Data'!$J$2:$J$6289=$G$3)*('Raw Data'!$BH$2:$BH$6289))</f>
        <v>1</v>
      </c>
      <c r="R60" s="99">
        <f t="shared" si="48"/>
        <v>11</v>
      </c>
      <c r="S60" s="99" cm="1">
        <f t="array" ref="S60">SUMPRODUCT(('Raw Data'!$E$2:$E$6289=$B60)*('Raw Data'!$BL$2:$BL$6289=$D$3)*('Raw Data'!$P$2:$P$6289="PRAS")*('Raw Data'!$J$2:$J$6289=$G$3)*('Raw Data'!$AF$2:$AF$6289))</f>
        <v>6</v>
      </c>
      <c r="T60" s="99">
        <f t="shared" si="49"/>
        <v>1</v>
      </c>
      <c r="U60" s="99" cm="1">
        <f t="array" ref="U60">SUMPRODUCT(('Raw Data'!$E$2:$E$6289=$B60)*('Raw Data'!$BL$2:$BL$6289=$D$3)*('Raw Data'!$P$2:$P$6289="PRAS")*('Raw Data'!$J$2:$J$6289=$G$3)*('Raw Data'!$AE$2:$AE$6289))</f>
        <v>0</v>
      </c>
      <c r="V60" s="127" cm="1">
        <f t="array" ref="V60">SUMPRODUCT(('Raw Data'!$E$2:$E$6289=$B60)*('Raw Data'!$BL$2:$BL$6289=$D$3)*('Raw Data'!$P$2:$P$6289="PRAS")*('Raw Data'!$J$2:$J$6289=$G$3)*('Raw Data'!$AD$2:$AD$6289))</f>
        <v>4</v>
      </c>
      <c r="W60" s="125">
        <f t="shared" si="44"/>
        <v>0.78260869565217395</v>
      </c>
    </row>
    <row r="61" spans="2:23" x14ac:dyDescent="0.2">
      <c r="B61" s="254" t="s">
        <v>51</v>
      </c>
      <c r="C61" s="126" cm="1">
        <f t="array" ref="C61">(SUMPRODUCT(('Raw Data'!$E$2:$E$6289=$B61)*('Raw Data'!$BL$2:$BL$6289=$D$3)*('Raw Data'!$P$2:$P$6289="PCOA")*('Raw Data'!$J$2:$J$6289=$G$3)*('Raw Data'!$S$2:$S$6289)))/1000</f>
        <v>1.72</v>
      </c>
      <c r="D61" s="99">
        <f t="shared" si="45"/>
        <v>1.04</v>
      </c>
      <c r="E61" s="127" cm="1">
        <f t="array" ref="E61">(SUMPRODUCT(('Raw Data'!$E$2:$E$6289=$B61)*('Raw Data'!$BL$2:$BL$6289=$D$3)*('Raw Data'!$P$2:$P$6289="PCOA")*('Raw Data'!$J$2:$J$6289=$G$3)*('Raw Data'!$T$2:$T$6289)))/1000</f>
        <v>0.68</v>
      </c>
      <c r="F61" s="128" cm="1">
        <f t="array" ref="F61">(SUMPRODUCT(('Raw Data'!$E$2:$E$6289=$B61)*('Raw Data'!$BL$2:$BL$6289=$D$3)*('Raw Data'!$P$2:$P$6289="PRAS")*('Raw Data'!$J$2:$J$6289=$G$3)*('Raw Data'!$S$2:$S$6289)))/1000</f>
        <v>1.02</v>
      </c>
      <c r="G61" s="128" cm="1">
        <f t="array" ref="G61">(SUMPRODUCT(('Raw Data'!$E$2:$E$6289=$B61)*('Raw Data'!$BL$2:$BL$6289=$D$3)*('Raw Data'!$P$2:$P$6289="PRAS")*('Raw Data'!$J$2:$J$6289=$G$3)*('Raw Data'!$T$2:$T$6289)))/1000</f>
        <v>0</v>
      </c>
      <c r="H61" s="99">
        <f t="shared" si="46"/>
        <v>1.02</v>
      </c>
      <c r="I61" s="128" cm="1">
        <f t="array" ref="I61">(SUMPRODUCT(('Raw Data'!$E$2:$E$6289=$B61)*('Raw Data'!$BL$2:$BL$6289=$D$3)*('Raw Data'!$P$2:$P$6289="PRAS")*('Raw Data'!$J$2:$J$6289=$G$3)*('Raw Data'!$AA$2:$AA$6289)))/1000</f>
        <v>0.3</v>
      </c>
      <c r="J61" s="99">
        <f t="shared" si="47"/>
        <v>0.3</v>
      </c>
      <c r="K61" s="128" cm="1">
        <f t="array" ref="K61">(SUMPRODUCT(('Raw Data'!$E$2:$E$6289=$B61)*('Raw Data'!$BL$2:$BL$6289=$D$3)*('Raw Data'!$P$2:$P$6289="PRAS")*('Raw Data'!$J$2:$J$6289=$G$3)*('Raw Data'!$W$2:$W$6289)))/1000</f>
        <v>0.42</v>
      </c>
      <c r="L61" s="125">
        <f t="shared" si="42"/>
        <v>0.65048543689320393</v>
      </c>
      <c r="M61" s="99" cm="1">
        <f t="array" ref="M61">SUMPRODUCT(('Raw Data'!$E$2:$E$6289=$B61)*('Raw Data'!$BL$2:$BL$6289=$D$3)*('Raw Data'!$P$2:$P$6289="PCOA")*('Raw Data'!$J$2:$J$6289=$G$3)*('Raw Data'!$R$2:$R$6289))</f>
        <v>43</v>
      </c>
      <c r="N61" s="99" cm="1">
        <f t="array" ref="N61">SUMPRODUCT(('Raw Data'!$E$2:$E$6289=$B61)*('Raw Data'!$BL$2:$BL$6289=$D$3)*('Raw Data'!$P$2:$P$6289="PCOA")*('Raw Data'!$J$2:$J$6289=$G$3)*('Raw Data'!$AF$2:$AF$6289))</f>
        <v>26</v>
      </c>
      <c r="O61" s="99" cm="1">
        <f t="array" ref="O61">SUMPRODUCT(('Raw Data'!$E$2:$E$6289=$B61)*('Raw Data'!$BL$2:$BL$6289=$D$3)*('Raw Data'!$P$2:$P$6289="PCOA")*('Raw Data'!$J$2:$J$6289=$G$3)*('Raw Data'!$AH$2:$AH$6289))+SUMPRODUCT(('Raw Data'!$E$2:$E$6289=$B61)*('Raw Data'!$BL$2:$BL$6289=$D$3)*('Raw Data'!$P$2:$P$6289="PCOA")*('Raw Data'!$J$2:$J$6289=$G$3)*('Raw Data'!$BH$2:$BH$6289))</f>
        <v>17</v>
      </c>
      <c r="P61" s="121" cm="1">
        <f t="array" ref="P61">SUMPRODUCT(('Raw Data'!$E$2:$E$6289=$B61)*('Raw Data'!$BL$2:$BL$6289=$D$3)*('Raw Data'!$P$2:$P$6289="PRAS")*('Raw Data'!$J$2:$J$6289=$G$3)*('Raw Data'!$R$2:$R$6289))</f>
        <v>17</v>
      </c>
      <c r="Q61" s="99" cm="1">
        <f t="array" ref="Q61">SUMPRODUCT(('Raw Data'!$E$2:$E$6289=$B61)*('Raw Data'!$BL$2:$BL$6289=$D$3)*('Raw Data'!$P$2:$P$6289="PRAS")*('Raw Data'!$J$2:$J$6289=$G$3)*('Raw Data'!$AH$2:$AH$6289))+SUMPRODUCT(('Raw Data'!$E$2:$E$6289=$B61)*('Raw Data'!$BL$2:$BL$6289=$D$3)*('Raw Data'!$P$2:$P$6289="PRAS")*('Raw Data'!$J$2:$J$6289=$G$3)*('Raw Data'!$BH$2:$BH$6289))</f>
        <v>0</v>
      </c>
      <c r="R61" s="99">
        <f t="shared" si="48"/>
        <v>17</v>
      </c>
      <c r="S61" s="99" cm="1">
        <f t="array" ref="S61">SUMPRODUCT(('Raw Data'!$E$2:$E$6289=$B61)*('Raw Data'!$BL$2:$BL$6289=$D$3)*('Raw Data'!$P$2:$P$6289="PRAS")*('Raw Data'!$J$2:$J$6289=$G$3)*('Raw Data'!$AF$2:$AF$6289))</f>
        <v>5</v>
      </c>
      <c r="T61" s="99">
        <f t="shared" si="49"/>
        <v>5</v>
      </c>
      <c r="U61" s="99" cm="1">
        <f t="array" ref="U61">SUMPRODUCT(('Raw Data'!$E$2:$E$6289=$B61)*('Raw Data'!$BL$2:$BL$6289=$D$3)*('Raw Data'!$P$2:$P$6289="PRAS")*('Raw Data'!$J$2:$J$6289=$G$3)*('Raw Data'!$AE$2:$AE$6289))</f>
        <v>0</v>
      </c>
      <c r="V61" s="127" cm="1">
        <f t="array" ref="V61">SUMPRODUCT(('Raw Data'!$E$2:$E$6289=$B61)*('Raw Data'!$BL$2:$BL$6289=$D$3)*('Raw Data'!$P$2:$P$6289="PRAS")*('Raw Data'!$J$2:$J$6289=$G$3)*('Raw Data'!$AD$2:$AD$6289))</f>
        <v>7</v>
      </c>
      <c r="W61" s="125">
        <f t="shared" si="44"/>
        <v>0.72093023255813948</v>
      </c>
    </row>
    <row r="62" spans="2:23" x14ac:dyDescent="0.2">
      <c r="B62" s="245"/>
      <c r="C62" s="130"/>
      <c r="D62" s="113"/>
      <c r="E62" s="131"/>
      <c r="F62" s="132"/>
      <c r="G62" s="132"/>
      <c r="H62" s="113"/>
      <c r="I62" s="132"/>
      <c r="J62" s="113"/>
      <c r="K62" s="131"/>
      <c r="L62" s="133"/>
      <c r="M62" s="113"/>
      <c r="N62" s="113"/>
      <c r="O62" s="134"/>
      <c r="P62" s="113"/>
      <c r="Q62" s="113"/>
      <c r="R62" s="113"/>
      <c r="S62" s="113"/>
      <c r="T62" s="113"/>
      <c r="U62" s="113"/>
      <c r="V62" s="131"/>
      <c r="W62" s="135"/>
    </row>
    <row r="64" spans="2:23" x14ac:dyDescent="0.2">
      <c r="B64" s="261" t="s">
        <v>52</v>
      </c>
    </row>
    <row r="65" spans="2:11" x14ac:dyDescent="0.2">
      <c r="B65" s="262" t="s">
        <v>53</v>
      </c>
    </row>
    <row r="66" spans="2:11" x14ac:dyDescent="0.2">
      <c r="B66" s="263" t="s">
        <v>299</v>
      </c>
      <c r="C66" s="264"/>
      <c r="D66" s="264"/>
      <c r="E66" s="264"/>
      <c r="F66" s="264"/>
      <c r="G66" s="264"/>
      <c r="H66" s="264"/>
      <c r="I66" s="264"/>
      <c r="J66" s="264"/>
      <c r="K66" s="264"/>
    </row>
    <row r="67" spans="2:11" x14ac:dyDescent="0.2">
      <c r="B67" s="263" t="s">
        <v>300</v>
      </c>
      <c r="C67" s="264"/>
      <c r="D67" s="264"/>
      <c r="E67" s="264"/>
      <c r="F67" s="264"/>
      <c r="G67" s="264"/>
      <c r="H67" s="264"/>
      <c r="I67" s="264"/>
      <c r="J67" s="264"/>
      <c r="K67" s="264"/>
    </row>
    <row r="68" spans="2:11" x14ac:dyDescent="0.2">
      <c r="B68" s="263" t="s">
        <v>301</v>
      </c>
      <c r="C68" s="264"/>
      <c r="D68" s="264"/>
      <c r="E68" s="264"/>
      <c r="F68" s="264"/>
      <c r="G68" s="264"/>
      <c r="H68" s="264"/>
      <c r="I68" s="264"/>
      <c r="J68" s="264"/>
      <c r="K68" s="264"/>
    </row>
    <row r="69" spans="2:11" x14ac:dyDescent="0.2">
      <c r="B69" s="338" t="s">
        <v>302</v>
      </c>
      <c r="C69" s="338"/>
      <c r="D69" s="338"/>
      <c r="E69" s="338"/>
      <c r="F69" s="338"/>
      <c r="G69" s="338"/>
      <c r="H69" s="338"/>
      <c r="I69" s="338"/>
      <c r="J69" s="338"/>
      <c r="K69" s="338"/>
    </row>
    <row r="70" spans="2:11" x14ac:dyDescent="0.2">
      <c r="B70" s="263" t="s">
        <v>303</v>
      </c>
      <c r="C70" s="264"/>
      <c r="D70" s="264"/>
      <c r="E70" s="264"/>
      <c r="F70" s="264"/>
      <c r="G70" s="264"/>
      <c r="H70" s="264"/>
      <c r="I70" s="264"/>
      <c r="J70" s="264"/>
      <c r="K70" s="264"/>
    </row>
    <row r="71" spans="2:11" x14ac:dyDescent="0.2">
      <c r="B71" s="338" t="s">
        <v>304</v>
      </c>
      <c r="C71" s="338"/>
      <c r="D71" s="338"/>
      <c r="E71" s="338"/>
      <c r="F71" s="338"/>
      <c r="G71" s="338"/>
      <c r="H71" s="338"/>
      <c r="I71" s="338"/>
      <c r="J71" s="338"/>
      <c r="K71" s="338"/>
    </row>
    <row r="72" spans="2:11" x14ac:dyDescent="0.2">
      <c r="B72" s="263" t="s">
        <v>305</v>
      </c>
      <c r="C72" s="264"/>
      <c r="D72" s="264"/>
      <c r="E72" s="264"/>
      <c r="F72" s="264"/>
      <c r="G72" s="264"/>
      <c r="H72" s="264"/>
      <c r="I72" s="264"/>
      <c r="J72" s="264"/>
      <c r="K72" s="264"/>
    </row>
    <row r="73" spans="2:11" x14ac:dyDescent="0.2">
      <c r="B73" s="263" t="s">
        <v>306</v>
      </c>
      <c r="C73" s="264"/>
      <c r="D73" s="264"/>
      <c r="E73" s="264"/>
      <c r="F73" s="264"/>
      <c r="G73" s="264"/>
      <c r="H73" s="264"/>
      <c r="I73" s="264"/>
      <c r="J73" s="264"/>
      <c r="K73" s="264"/>
    </row>
    <row r="74" spans="2:11" x14ac:dyDescent="0.2">
      <c r="B74" s="40" t="s">
        <v>307</v>
      </c>
    </row>
  </sheetData>
  <sheetProtection algorithmName="SHA-512" hashValue="tEG1OnULu50CMzlOml6NNBbQ/z5RVA0Rx3zjVSq1gbxpNB+Yn9MwQeYstUZUG8SwxprqBO9rRvdgo6jIN/kUQg==" saltValue="nne3gpi9hqSMm7dCSNLA5A==" spinCount="100000" sheet="1" objects="1" scenarios="1"/>
  <mergeCells count="13">
    <mergeCell ref="G3:H3"/>
    <mergeCell ref="D3:E3"/>
    <mergeCell ref="C2:E2"/>
    <mergeCell ref="F2:H2"/>
    <mergeCell ref="B69:K69"/>
    <mergeCell ref="P6:V6"/>
    <mergeCell ref="M5:W5"/>
    <mergeCell ref="C5:L5"/>
    <mergeCell ref="B71:K71"/>
    <mergeCell ref="B5:B7"/>
    <mergeCell ref="C6:E6"/>
    <mergeCell ref="F6:K6"/>
    <mergeCell ref="M6:O6"/>
  </mergeCells>
  <dataValidations count="1">
    <dataValidation type="list" allowBlank="1" showInputMessage="1" showErrorMessage="1" sqref="G3:H3" xr:uid="{ECCF0F3E-44B0-4A2D-BF4B-1190DB0EBFED}">
      <formula1>ExtractDate</formula1>
    </dataValidation>
  </dataValidations>
  <hyperlinks>
    <hyperlink ref="B1" location="Index!A1" display="Back to INDEX" xr:uid="{537A49DF-8EB5-4873-91EA-91FEA4CF8E5A}"/>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683D65B-FAAF-4DF7-AFEA-1FAE96AFACC6}">
          <x14:formula1>
            <xm:f>DropDownList!$A$1:$A$4</xm:f>
          </x14:formula1>
          <xm:sqref>D3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criptIds xmlns="http://schemas.microsoft.com/office/extensibility/maker/v1.0" id="script-ids-node-id">
  <scriptId id="ms-officescript%3A%2F%2Fonedrive_business_itemlink%2F01RJVY2RWGGSVWFY7P6BEZ4LEG4P3DGRFR:ms-officescript%3A%2F%2Fonedrive_business_sharinglink%2Fu!aHR0cHM6Ly9zY290Y291cnRzdHJpYnVuYWxzLW15LnNoYXJlcG9pbnQuY29tLzp1Oi9nL3BlcnNvbmFsL21jYXNlYnVyeV9zY290Y291cnRzX2dvdl91ay9FY1kwcTJMajdfQkpuaXlHNF9ZelJMRUI1VzNjSVU0NWJ1Rk9tc0VnQVR4RFp3"/>
  <scriptId xmlns="" id="ms-officescript%3A%2F%2Fonedrive_business_itemlink%2F01RJVY2RUHFEO3J3KDFBGZG2G6GC7MENHY:ms-officescript%3A%2F%2Fonedrive_business_sharinglink%2Fu!aHR0cHM6Ly9zY290Y291cnRzdHJpYnVuYWxzLW15LnNoYXJlcG9pbnQuY29tLzp1Oi9nL3BlcnNvbmFsL21jYXNlYnVyeV9zY290Y291cnRzX2dvdl91ay9FWWNwSGJUdFF5aE5rMmplTUw3Q05QZ0JSV2V4ZEc3SktZV2txX3BrNkpSZjhB"/>
  <scriptId xmlns="" id="ms-officescript%3A%2F%2Fonedrive_business_itemlink%2F01RJVY2RVJYN4S5TRXJZAJ2LIQGUSQ5UG2:ms-officescript%3A%2F%2Fonedrive_business_sharinglink%2Fu!aHR0cHM6Ly9zY290Y291cnRzdHJpYnVuYWxzLW15LnNoYXJlcG9pbnQuY29tLzp1Oi9nL3BlcnNvbmFsL21jYXNlYnVyeV9zY290Y291cnRzX2dvdl91ay9FYW5EZVM3T04wNUFuUzBRTlNVTzBOb0J2bEhWOGxkenZmZzJtbzhPMUt4TW5R"/>
</scriptIds>
</file>

<file path=customXml/item2.xml>��< ? x m l   v e r s i o n = " 1 . 0 "   e n c o d i n g = " u t f - 1 6 " ? > < D a t a M a s h u p   x m l n s = " h t t p : / / s c h e m a s . m i c r o s o f t . c o m / D a t a M a s h u p " > A A A A A B Y D A A B Q S w M E F A A C A A g A p n w c W + i S f z e m A A A A 9 w A A A B I A H A B D b 2 5 m a W c v U G F j a 2 F n Z S 5 4 b W w g o h g A K K A U A A A A A A A A A A A A A A A A A A A A A A A A A A A A h Y + x D o I w G I R f h X S n L Z X B k J + S 6 O A i i Y m J c W 2 w Q i P 8 G F o s 7 + b g I / k K Y h R 1 c 7 j h 7 r 7 h 7 n 6 9 Q T Y 0 d X D R n T U t p i S i n A Q a i / Z g s E x J 7 4 7 h n G Q S N q o 4 q V I H I 4 w 2 G e w h J Z V z 5 4 Q x 7 z 3 1 M 9 p 2 J R O c R 2 y f r 7 d F p R t F P r D 5 D 4 c G r V N Y a C J h 9 x o j B Y 3 i e B Q X l A O b U s g N f g k x D n 6 2 P y E s + 9 r 1 n Z Y a w 9 U C 2 G S B v U / I B 1 B L A w Q U A A I A C A C m f B x 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n w c W y i K R 7 g O A A A A E Q A A A B M A H A B G b 3 J t d W x h c y 9 T Z W N 0 a W 9 u M S 5 t I K I Y A C i g F A A A A A A A A A A A A A A A A A A A A A A A A A A A A C t O T S 7 J z M 9 T C I b Q h t Y A U E s B A i 0 A F A A C A A g A p n w c W + i S f z e m A A A A 9 w A A A B I A A A A A A A A A A A A A A A A A A A A A A E N v b m Z p Z y 9 Q Y W N r Y W d l L n h t b F B L A Q I t A B Q A A g A I A K Z 8 H F s P y u m r p A A A A O k A A A A T A A A A A A A A A A A A A A A A A P I A A A B b Q 2 9 u d G V u d F 9 U e X B l c 1 0 u e G 1 s U E s B A i 0 A F A A C A A g A p n w c 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j D m / u x Y k N G r V C g e l T 8 C r 4 A A A A A A g A A A A A A E G Y A A A A B A A A g A A A A 9 H b U u X j E 2 n M f W B M s Y f m e W C E r R e k 3 8 i L z 2 V A e e x T a m Q M A A A A A D o A A A A A C A A A g A A A A Y Q z B x g X c P B 1 5 l O y e C I u G 8 X c O a W A Z o 5 o B d / J s i c k v 0 2 F Q A A A A k U r S I W A S 7 k y k m R G Z m T 9 m w M C 9 h A J v B 6 h e U e C J r W e R J K N Q C k d o K R t q u w g 8 M 0 i V P e G 1 Q j U L Y t T b s 8 A 3 e 0 7 L N H E L d L k u E 6 5 9 H q m d + N 2 W T s Y 2 h f x A A A A A s t l j H W 6 h t X E D 0 E Z V 4 w 2 i u Y i k 5 3 4 5 K E 7 Q g C H K m d m g V 3 i e E u B E P / 3 E l m 2 t V G O B a P r O s + e O u Q 4 L 7 T 7 g i 2 4 x I c I K q w = = < / D a t a M a s h u p > 
</file>

<file path=customXml/itemProps1.xml><?xml version="1.0" encoding="utf-8"?>
<ds:datastoreItem xmlns:ds="http://schemas.openxmlformats.org/officeDocument/2006/customXml" ds:itemID="{588AD0BF-0540-4C8C-BC1A-4CD90FC8ECE3}">
  <ds:schemaRefs>
    <ds:schemaRef ds:uri="http://schemas.microsoft.com/office/extensibility/maker/v1.0"/>
    <ds:schemaRef ds:uri=""/>
  </ds:schemaRefs>
</ds:datastoreItem>
</file>

<file path=customXml/itemProps2.xml><?xml version="1.0" encoding="utf-8"?>
<ds:datastoreItem xmlns:ds="http://schemas.openxmlformats.org/officeDocument/2006/customXml" ds:itemID="{8213F11E-973E-43F1-AA74-EDE7FB86536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Control</vt:lpstr>
      <vt:lpstr>Index</vt:lpstr>
      <vt:lpstr>1</vt:lpstr>
      <vt:lpstr>2</vt:lpstr>
      <vt:lpstr>3</vt:lpstr>
      <vt:lpstr>4</vt:lpstr>
      <vt:lpstr>5</vt:lpstr>
      <vt:lpstr>6</vt:lpstr>
      <vt:lpstr>7</vt:lpstr>
      <vt:lpstr>8</vt:lpstr>
      <vt:lpstr>9</vt:lpstr>
      <vt:lpstr>A</vt:lpstr>
      <vt:lpstr>B</vt:lpstr>
      <vt:lpstr>C</vt:lpstr>
      <vt:lpst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Dawson, Gerry</dc:creator>
  <cp:lastModifiedBy>Casebury, Matthew</cp:lastModifiedBy>
  <cp:lastPrinted>2024-05-14T13:36:43Z</cp:lastPrinted>
  <dcterms:created xsi:type="dcterms:W3CDTF">2017-11-08T16:17:52Z</dcterms:created>
  <dcterms:modified xsi:type="dcterms:W3CDTF">2026-08-17T14:22:54Z</dcterms:modified>
</cp:coreProperties>
</file>